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/Users/jasonterris/Dropbox/Personal/Hobby/"/>
    </mc:Choice>
  </mc:AlternateContent>
  <bookViews>
    <workbookView xWindow="0" yWindow="460" windowWidth="25600" windowHeight="15460" tabRatio="500"/>
  </bookViews>
  <sheets>
    <sheet name="Search" sheetId="2" r:id="rId1"/>
    <sheet name="Inventory" sheetId="1" state="hidden" r:id="rId2"/>
    <sheet name="Import" sheetId="5" state="hidden" r:id="rId3"/>
    <sheet name="Lists" sheetId="3" state="hidden" r:id="rId4"/>
  </sheets>
  <definedNames>
    <definedName name="_xlnm._FilterDatabase" localSheetId="0" hidden="1">Search!$A$10:$U$6998</definedName>
  </definedNames>
  <calcPr calcId="150001" concurrentCalc="0"/>
  <webPublishing allowPng="1" targetScreenSize="1024x768" codePage="1000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I186" i="1" l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H186" i="1"/>
  <c r="AG186" i="1"/>
  <c r="AF186" i="1"/>
  <c r="AE186" i="1"/>
  <c r="D2312" i="1"/>
  <c r="E2312" i="1"/>
  <c r="B2312" i="1"/>
  <c r="G2312" i="1"/>
  <c r="I2312" i="1"/>
  <c r="J2312" i="1"/>
  <c r="K2312" i="1"/>
  <c r="C2312" i="1"/>
  <c r="C2" i="1"/>
  <c r="A2" i="1"/>
  <c r="D2" i="1"/>
  <c r="B2" i="1"/>
  <c r="G2" i="1"/>
  <c r="E2" i="1"/>
  <c r="F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C3" i="1"/>
  <c r="A3" i="1"/>
  <c r="D3" i="1"/>
  <c r="B3" i="1"/>
  <c r="G3" i="1"/>
  <c r="E3" i="1"/>
  <c r="F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C4" i="1"/>
  <c r="A4" i="1"/>
  <c r="D4" i="1"/>
  <c r="B4" i="1"/>
  <c r="G4" i="1"/>
  <c r="E4" i="1"/>
  <c r="F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C5" i="1"/>
  <c r="A5" i="1"/>
  <c r="D5" i="1"/>
  <c r="B5" i="1"/>
  <c r="G5" i="1"/>
  <c r="E5" i="1"/>
  <c r="F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C6" i="1"/>
  <c r="A6" i="1"/>
  <c r="D6" i="1"/>
  <c r="B6" i="1"/>
  <c r="G6" i="1"/>
  <c r="E6" i="1"/>
  <c r="F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C7" i="1"/>
  <c r="A7" i="1"/>
  <c r="D7" i="1"/>
  <c r="B7" i="1"/>
  <c r="G7" i="1"/>
  <c r="E7" i="1"/>
  <c r="F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C8" i="1"/>
  <c r="A8" i="1"/>
  <c r="D8" i="1"/>
  <c r="B8" i="1"/>
  <c r="G8" i="1"/>
  <c r="E8" i="1"/>
  <c r="F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C9" i="1"/>
  <c r="A9" i="1"/>
  <c r="D9" i="1"/>
  <c r="B9" i="1"/>
  <c r="G9" i="1"/>
  <c r="E9" i="1"/>
  <c r="F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C10" i="1"/>
  <c r="A10" i="1"/>
  <c r="D10" i="1"/>
  <c r="B10" i="1"/>
  <c r="G10" i="1"/>
  <c r="E10" i="1"/>
  <c r="F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C11" i="1"/>
  <c r="A11" i="1"/>
  <c r="D11" i="1"/>
  <c r="B11" i="1"/>
  <c r="G11" i="1"/>
  <c r="E11" i="1"/>
  <c r="F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C12" i="1"/>
  <c r="A12" i="1"/>
  <c r="D12" i="1"/>
  <c r="B12" i="1"/>
  <c r="G12" i="1"/>
  <c r="E12" i="1"/>
  <c r="F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C13" i="1"/>
  <c r="A13" i="1"/>
  <c r="D13" i="1"/>
  <c r="B13" i="1"/>
  <c r="G13" i="1"/>
  <c r="E13" i="1"/>
  <c r="F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C14" i="1"/>
  <c r="A14" i="1"/>
  <c r="D14" i="1"/>
  <c r="B14" i="1"/>
  <c r="G14" i="1"/>
  <c r="E14" i="1"/>
  <c r="F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C15" i="1"/>
  <c r="A15" i="1"/>
  <c r="D15" i="1"/>
  <c r="B15" i="1"/>
  <c r="G15" i="1"/>
  <c r="E15" i="1"/>
  <c r="F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C16" i="1"/>
  <c r="A16" i="1"/>
  <c r="D16" i="1"/>
  <c r="B16" i="1"/>
  <c r="G16" i="1"/>
  <c r="E16" i="1"/>
  <c r="F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C17" i="1"/>
  <c r="A17" i="1"/>
  <c r="D17" i="1"/>
  <c r="B17" i="1"/>
  <c r="G17" i="1"/>
  <c r="E17" i="1"/>
  <c r="F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C18" i="1"/>
  <c r="A18" i="1"/>
  <c r="D18" i="1"/>
  <c r="B18" i="1"/>
  <c r="G18" i="1"/>
  <c r="E18" i="1"/>
  <c r="F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C19" i="1"/>
  <c r="A19" i="1"/>
  <c r="D19" i="1"/>
  <c r="B19" i="1"/>
  <c r="G19" i="1"/>
  <c r="E19" i="1"/>
  <c r="F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C20" i="1"/>
  <c r="A20" i="1"/>
  <c r="D20" i="1"/>
  <c r="B20" i="1"/>
  <c r="G20" i="1"/>
  <c r="E20" i="1"/>
  <c r="F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C21" i="1"/>
  <c r="A21" i="1"/>
  <c r="D21" i="1"/>
  <c r="B21" i="1"/>
  <c r="G21" i="1"/>
  <c r="E21" i="1"/>
  <c r="F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C22" i="1"/>
  <c r="A22" i="1"/>
  <c r="D22" i="1"/>
  <c r="B22" i="1"/>
  <c r="G22" i="1"/>
  <c r="E22" i="1"/>
  <c r="F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C23" i="1"/>
  <c r="A23" i="1"/>
  <c r="D23" i="1"/>
  <c r="B23" i="1"/>
  <c r="G23" i="1"/>
  <c r="E23" i="1"/>
  <c r="F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C24" i="1"/>
  <c r="A24" i="1"/>
  <c r="D24" i="1"/>
  <c r="B24" i="1"/>
  <c r="G24" i="1"/>
  <c r="E24" i="1"/>
  <c r="F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C25" i="1"/>
  <c r="A25" i="1"/>
  <c r="D25" i="1"/>
  <c r="B25" i="1"/>
  <c r="G25" i="1"/>
  <c r="E25" i="1"/>
  <c r="F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C26" i="1"/>
  <c r="A26" i="1"/>
  <c r="D26" i="1"/>
  <c r="B26" i="1"/>
  <c r="G26" i="1"/>
  <c r="E26" i="1"/>
  <c r="F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C27" i="1"/>
  <c r="A27" i="1"/>
  <c r="D27" i="1"/>
  <c r="B27" i="1"/>
  <c r="G27" i="1"/>
  <c r="E27" i="1"/>
  <c r="F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C28" i="1"/>
  <c r="A28" i="1"/>
  <c r="D28" i="1"/>
  <c r="B28" i="1"/>
  <c r="G28" i="1"/>
  <c r="E28" i="1"/>
  <c r="F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C29" i="1"/>
  <c r="A29" i="1"/>
  <c r="D29" i="1"/>
  <c r="B29" i="1"/>
  <c r="G29" i="1"/>
  <c r="E29" i="1"/>
  <c r="F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C30" i="1"/>
  <c r="A30" i="1"/>
  <c r="D30" i="1"/>
  <c r="B30" i="1"/>
  <c r="G30" i="1"/>
  <c r="E30" i="1"/>
  <c r="F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C31" i="1"/>
  <c r="A31" i="1"/>
  <c r="D31" i="1"/>
  <c r="B31" i="1"/>
  <c r="G31" i="1"/>
  <c r="E31" i="1"/>
  <c r="F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C32" i="1"/>
  <c r="A32" i="1"/>
  <c r="D32" i="1"/>
  <c r="B32" i="1"/>
  <c r="G32" i="1"/>
  <c r="E32" i="1"/>
  <c r="F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C33" i="1"/>
  <c r="A33" i="1"/>
  <c r="D33" i="1"/>
  <c r="B33" i="1"/>
  <c r="G33" i="1"/>
  <c r="E33" i="1"/>
  <c r="F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C34" i="1"/>
  <c r="A34" i="1"/>
  <c r="D34" i="1"/>
  <c r="B34" i="1"/>
  <c r="G34" i="1"/>
  <c r="E34" i="1"/>
  <c r="F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C35" i="1"/>
  <c r="A35" i="1"/>
  <c r="D35" i="1"/>
  <c r="B35" i="1"/>
  <c r="G35" i="1"/>
  <c r="E35" i="1"/>
  <c r="F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C36" i="1"/>
  <c r="A36" i="1"/>
  <c r="D36" i="1"/>
  <c r="B36" i="1"/>
  <c r="G36" i="1"/>
  <c r="E36" i="1"/>
  <c r="F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C37" i="1"/>
  <c r="A37" i="1"/>
  <c r="D37" i="1"/>
  <c r="B37" i="1"/>
  <c r="G37" i="1"/>
  <c r="E37" i="1"/>
  <c r="F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C38" i="1"/>
  <c r="A38" i="1"/>
  <c r="D38" i="1"/>
  <c r="B38" i="1"/>
  <c r="G38" i="1"/>
  <c r="E38" i="1"/>
  <c r="F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C39" i="1"/>
  <c r="A39" i="1"/>
  <c r="D39" i="1"/>
  <c r="B39" i="1"/>
  <c r="G39" i="1"/>
  <c r="E39" i="1"/>
  <c r="F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C40" i="1"/>
  <c r="A40" i="1"/>
  <c r="D40" i="1"/>
  <c r="B40" i="1"/>
  <c r="G40" i="1"/>
  <c r="E40" i="1"/>
  <c r="F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C41" i="1"/>
  <c r="A41" i="1"/>
  <c r="D41" i="1"/>
  <c r="B41" i="1"/>
  <c r="G41" i="1"/>
  <c r="E41" i="1"/>
  <c r="F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C42" i="1"/>
  <c r="A42" i="1"/>
  <c r="D42" i="1"/>
  <c r="B42" i="1"/>
  <c r="G42" i="1"/>
  <c r="E42" i="1"/>
  <c r="F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C43" i="1"/>
  <c r="A43" i="1"/>
  <c r="D43" i="1"/>
  <c r="B43" i="1"/>
  <c r="G43" i="1"/>
  <c r="E43" i="1"/>
  <c r="F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C44" i="1"/>
  <c r="A44" i="1"/>
  <c r="D44" i="1"/>
  <c r="B44" i="1"/>
  <c r="G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C45" i="1"/>
  <c r="A45" i="1"/>
  <c r="D45" i="1"/>
  <c r="B45" i="1"/>
  <c r="G45" i="1"/>
  <c r="E45" i="1"/>
  <c r="F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C46" i="1"/>
  <c r="A46" i="1"/>
  <c r="D46" i="1"/>
  <c r="B46" i="1"/>
  <c r="G46" i="1"/>
  <c r="E46" i="1"/>
  <c r="F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C47" i="1"/>
  <c r="A47" i="1"/>
  <c r="D47" i="1"/>
  <c r="B47" i="1"/>
  <c r="G47" i="1"/>
  <c r="E47" i="1"/>
  <c r="F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C48" i="1"/>
  <c r="A48" i="1"/>
  <c r="D48" i="1"/>
  <c r="B48" i="1"/>
  <c r="G48" i="1"/>
  <c r="E48" i="1"/>
  <c r="F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C49" i="1"/>
  <c r="A49" i="1"/>
  <c r="D49" i="1"/>
  <c r="B49" i="1"/>
  <c r="G49" i="1"/>
  <c r="E49" i="1"/>
  <c r="F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C50" i="1"/>
  <c r="A50" i="1"/>
  <c r="D50" i="1"/>
  <c r="B50" i="1"/>
  <c r="G50" i="1"/>
  <c r="E50" i="1"/>
  <c r="F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C51" i="1"/>
  <c r="A51" i="1"/>
  <c r="D51" i="1"/>
  <c r="B51" i="1"/>
  <c r="G51" i="1"/>
  <c r="E51" i="1"/>
  <c r="F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C52" i="1"/>
  <c r="A52" i="1"/>
  <c r="D52" i="1"/>
  <c r="B52" i="1"/>
  <c r="G52" i="1"/>
  <c r="E52" i="1"/>
  <c r="F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C53" i="1"/>
  <c r="A53" i="1"/>
  <c r="D53" i="1"/>
  <c r="B53" i="1"/>
  <c r="G53" i="1"/>
  <c r="E53" i="1"/>
  <c r="F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C54" i="1"/>
  <c r="A54" i="1"/>
  <c r="D54" i="1"/>
  <c r="B54" i="1"/>
  <c r="G54" i="1"/>
  <c r="E54" i="1"/>
  <c r="F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C55" i="1"/>
  <c r="A55" i="1"/>
  <c r="D55" i="1"/>
  <c r="B55" i="1"/>
  <c r="G55" i="1"/>
  <c r="E55" i="1"/>
  <c r="F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C56" i="1"/>
  <c r="A56" i="1"/>
  <c r="D56" i="1"/>
  <c r="B56" i="1"/>
  <c r="G56" i="1"/>
  <c r="E56" i="1"/>
  <c r="F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C57" i="1"/>
  <c r="A57" i="1"/>
  <c r="D57" i="1"/>
  <c r="B57" i="1"/>
  <c r="G57" i="1"/>
  <c r="E57" i="1"/>
  <c r="F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C58" i="1"/>
  <c r="A58" i="1"/>
  <c r="D58" i="1"/>
  <c r="B58" i="1"/>
  <c r="G58" i="1"/>
  <c r="E58" i="1"/>
  <c r="F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C59" i="1"/>
  <c r="A59" i="1"/>
  <c r="D59" i="1"/>
  <c r="B59" i="1"/>
  <c r="G59" i="1"/>
  <c r="E59" i="1"/>
  <c r="F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C60" i="1"/>
  <c r="A60" i="1"/>
  <c r="D60" i="1"/>
  <c r="B60" i="1"/>
  <c r="G60" i="1"/>
  <c r="E60" i="1"/>
  <c r="F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C61" i="1"/>
  <c r="A61" i="1"/>
  <c r="D61" i="1"/>
  <c r="B61" i="1"/>
  <c r="G61" i="1"/>
  <c r="E61" i="1"/>
  <c r="F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C62" i="1"/>
  <c r="A62" i="1"/>
  <c r="D62" i="1"/>
  <c r="B62" i="1"/>
  <c r="G62" i="1"/>
  <c r="E62" i="1"/>
  <c r="F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C63" i="1"/>
  <c r="A63" i="1"/>
  <c r="D63" i="1"/>
  <c r="B63" i="1"/>
  <c r="G63" i="1"/>
  <c r="E63" i="1"/>
  <c r="F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C64" i="1"/>
  <c r="A64" i="1"/>
  <c r="D64" i="1"/>
  <c r="B64" i="1"/>
  <c r="G64" i="1"/>
  <c r="E64" i="1"/>
  <c r="F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C65" i="1"/>
  <c r="A65" i="1"/>
  <c r="D65" i="1"/>
  <c r="B65" i="1"/>
  <c r="G65" i="1"/>
  <c r="E65" i="1"/>
  <c r="F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C66" i="1"/>
  <c r="A66" i="1"/>
  <c r="D66" i="1"/>
  <c r="B66" i="1"/>
  <c r="G66" i="1"/>
  <c r="E66" i="1"/>
  <c r="F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C67" i="1"/>
  <c r="A67" i="1"/>
  <c r="D67" i="1"/>
  <c r="B67" i="1"/>
  <c r="G67" i="1"/>
  <c r="E67" i="1"/>
  <c r="F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C68" i="1"/>
  <c r="A68" i="1"/>
  <c r="D68" i="1"/>
  <c r="B68" i="1"/>
  <c r="G68" i="1"/>
  <c r="E68" i="1"/>
  <c r="F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C69" i="1"/>
  <c r="A69" i="1"/>
  <c r="D69" i="1"/>
  <c r="B69" i="1"/>
  <c r="G69" i="1"/>
  <c r="E69" i="1"/>
  <c r="F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C70" i="1"/>
  <c r="A70" i="1"/>
  <c r="D70" i="1"/>
  <c r="B70" i="1"/>
  <c r="G70" i="1"/>
  <c r="E70" i="1"/>
  <c r="F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C71" i="1"/>
  <c r="A71" i="1"/>
  <c r="D71" i="1"/>
  <c r="B71" i="1"/>
  <c r="G71" i="1"/>
  <c r="E71" i="1"/>
  <c r="F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C72" i="1"/>
  <c r="A72" i="1"/>
  <c r="D72" i="1"/>
  <c r="B72" i="1"/>
  <c r="G72" i="1"/>
  <c r="E72" i="1"/>
  <c r="F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C73" i="1"/>
  <c r="A73" i="1"/>
  <c r="D73" i="1"/>
  <c r="B73" i="1"/>
  <c r="G73" i="1"/>
  <c r="E73" i="1"/>
  <c r="F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C74" i="1"/>
  <c r="A74" i="1"/>
  <c r="D74" i="1"/>
  <c r="B74" i="1"/>
  <c r="G74" i="1"/>
  <c r="E74" i="1"/>
  <c r="F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C75" i="1"/>
  <c r="A75" i="1"/>
  <c r="D75" i="1"/>
  <c r="B75" i="1"/>
  <c r="G75" i="1"/>
  <c r="E75" i="1"/>
  <c r="F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C76" i="1"/>
  <c r="A76" i="1"/>
  <c r="D76" i="1"/>
  <c r="B76" i="1"/>
  <c r="G76" i="1"/>
  <c r="E76" i="1"/>
  <c r="F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C77" i="1"/>
  <c r="A77" i="1"/>
  <c r="D77" i="1"/>
  <c r="B77" i="1"/>
  <c r="G77" i="1"/>
  <c r="E77" i="1"/>
  <c r="F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C78" i="1"/>
  <c r="A78" i="1"/>
  <c r="D78" i="1"/>
  <c r="B78" i="1"/>
  <c r="G78" i="1"/>
  <c r="E78" i="1"/>
  <c r="F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C79" i="1"/>
  <c r="A79" i="1"/>
  <c r="D79" i="1"/>
  <c r="B79" i="1"/>
  <c r="G79" i="1"/>
  <c r="E79" i="1"/>
  <c r="F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C80" i="1"/>
  <c r="A80" i="1"/>
  <c r="D80" i="1"/>
  <c r="B80" i="1"/>
  <c r="G80" i="1"/>
  <c r="E80" i="1"/>
  <c r="F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C81" i="1"/>
  <c r="A81" i="1"/>
  <c r="D81" i="1"/>
  <c r="B81" i="1"/>
  <c r="G81" i="1"/>
  <c r="E81" i="1"/>
  <c r="F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C82" i="1"/>
  <c r="A82" i="1"/>
  <c r="D82" i="1"/>
  <c r="B82" i="1"/>
  <c r="G82" i="1"/>
  <c r="E82" i="1"/>
  <c r="F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C83" i="1"/>
  <c r="A83" i="1"/>
  <c r="D83" i="1"/>
  <c r="B83" i="1"/>
  <c r="G83" i="1"/>
  <c r="E83" i="1"/>
  <c r="F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C84" i="1"/>
  <c r="A84" i="1"/>
  <c r="D84" i="1"/>
  <c r="B84" i="1"/>
  <c r="G84" i="1"/>
  <c r="E84" i="1"/>
  <c r="F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C85" i="1"/>
  <c r="A85" i="1"/>
  <c r="D85" i="1"/>
  <c r="B85" i="1"/>
  <c r="G85" i="1"/>
  <c r="E85" i="1"/>
  <c r="F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C86" i="1"/>
  <c r="A86" i="1"/>
  <c r="D86" i="1"/>
  <c r="B86" i="1"/>
  <c r="G86" i="1"/>
  <c r="E86" i="1"/>
  <c r="F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C87" i="1"/>
  <c r="A87" i="1"/>
  <c r="D87" i="1"/>
  <c r="B87" i="1"/>
  <c r="G87" i="1"/>
  <c r="E87" i="1"/>
  <c r="F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C88" i="1"/>
  <c r="A88" i="1"/>
  <c r="D88" i="1"/>
  <c r="B88" i="1"/>
  <c r="G88" i="1"/>
  <c r="E88" i="1"/>
  <c r="F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C89" i="1"/>
  <c r="A89" i="1"/>
  <c r="D89" i="1"/>
  <c r="B89" i="1"/>
  <c r="G89" i="1"/>
  <c r="E89" i="1"/>
  <c r="F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C90" i="1"/>
  <c r="A90" i="1"/>
  <c r="D90" i="1"/>
  <c r="B90" i="1"/>
  <c r="G90" i="1"/>
  <c r="E90" i="1"/>
  <c r="F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C91" i="1"/>
  <c r="A91" i="1"/>
  <c r="D91" i="1"/>
  <c r="B91" i="1"/>
  <c r="G91" i="1"/>
  <c r="E91" i="1"/>
  <c r="F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C92" i="1"/>
  <c r="A92" i="1"/>
  <c r="D92" i="1"/>
  <c r="B92" i="1"/>
  <c r="G92" i="1"/>
  <c r="E92" i="1"/>
  <c r="F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C93" i="1"/>
  <c r="A93" i="1"/>
  <c r="D93" i="1"/>
  <c r="B93" i="1"/>
  <c r="G93" i="1"/>
  <c r="E93" i="1"/>
  <c r="F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C94" i="1"/>
  <c r="A94" i="1"/>
  <c r="D94" i="1"/>
  <c r="B94" i="1"/>
  <c r="G94" i="1"/>
  <c r="E94" i="1"/>
  <c r="F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C95" i="1"/>
  <c r="A95" i="1"/>
  <c r="D95" i="1"/>
  <c r="B95" i="1"/>
  <c r="G95" i="1"/>
  <c r="E95" i="1"/>
  <c r="F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C96" i="1"/>
  <c r="A96" i="1"/>
  <c r="D96" i="1"/>
  <c r="B96" i="1"/>
  <c r="G96" i="1"/>
  <c r="E96" i="1"/>
  <c r="F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C97" i="1"/>
  <c r="A97" i="1"/>
  <c r="D97" i="1"/>
  <c r="B97" i="1"/>
  <c r="G97" i="1"/>
  <c r="E97" i="1"/>
  <c r="F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C98" i="1"/>
  <c r="A98" i="1"/>
  <c r="D98" i="1"/>
  <c r="B98" i="1"/>
  <c r="G98" i="1"/>
  <c r="E98" i="1"/>
  <c r="F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C99" i="1"/>
  <c r="A99" i="1"/>
  <c r="D99" i="1"/>
  <c r="B99" i="1"/>
  <c r="G99" i="1"/>
  <c r="E99" i="1"/>
  <c r="F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C100" i="1"/>
  <c r="A100" i="1"/>
  <c r="D100" i="1"/>
  <c r="B100" i="1"/>
  <c r="G100" i="1"/>
  <c r="E100" i="1"/>
  <c r="F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C101" i="1"/>
  <c r="A101" i="1"/>
  <c r="D101" i="1"/>
  <c r="B101" i="1"/>
  <c r="G101" i="1"/>
  <c r="E101" i="1"/>
  <c r="F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C102" i="1"/>
  <c r="A102" i="1"/>
  <c r="D102" i="1"/>
  <c r="B102" i="1"/>
  <c r="G102" i="1"/>
  <c r="E102" i="1"/>
  <c r="F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C103" i="1"/>
  <c r="A103" i="1"/>
  <c r="D103" i="1"/>
  <c r="B103" i="1"/>
  <c r="G103" i="1"/>
  <c r="E103" i="1"/>
  <c r="F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C104" i="1"/>
  <c r="A104" i="1"/>
  <c r="D104" i="1"/>
  <c r="B104" i="1"/>
  <c r="G104" i="1"/>
  <c r="E104" i="1"/>
  <c r="F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C105" i="1"/>
  <c r="A105" i="1"/>
  <c r="D105" i="1"/>
  <c r="B105" i="1"/>
  <c r="G105" i="1"/>
  <c r="E105" i="1"/>
  <c r="F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C106" i="1"/>
  <c r="A106" i="1"/>
  <c r="D106" i="1"/>
  <c r="B106" i="1"/>
  <c r="G106" i="1"/>
  <c r="E106" i="1"/>
  <c r="F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C107" i="1"/>
  <c r="A107" i="1"/>
  <c r="D107" i="1"/>
  <c r="B107" i="1"/>
  <c r="G107" i="1"/>
  <c r="E107" i="1"/>
  <c r="F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C108" i="1"/>
  <c r="A108" i="1"/>
  <c r="D108" i="1"/>
  <c r="B108" i="1"/>
  <c r="G108" i="1"/>
  <c r="E108" i="1"/>
  <c r="F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C109" i="1"/>
  <c r="A109" i="1"/>
  <c r="D109" i="1"/>
  <c r="B109" i="1"/>
  <c r="G109" i="1"/>
  <c r="E109" i="1"/>
  <c r="F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C110" i="1"/>
  <c r="A110" i="1"/>
  <c r="D110" i="1"/>
  <c r="B110" i="1"/>
  <c r="G110" i="1"/>
  <c r="E110" i="1"/>
  <c r="F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C111" i="1"/>
  <c r="A111" i="1"/>
  <c r="D111" i="1"/>
  <c r="B111" i="1"/>
  <c r="G111" i="1"/>
  <c r="E111" i="1"/>
  <c r="F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C112" i="1"/>
  <c r="A112" i="1"/>
  <c r="D112" i="1"/>
  <c r="B112" i="1"/>
  <c r="G112" i="1"/>
  <c r="E112" i="1"/>
  <c r="F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C113" i="1"/>
  <c r="A113" i="1"/>
  <c r="D113" i="1"/>
  <c r="B113" i="1"/>
  <c r="G113" i="1"/>
  <c r="E113" i="1"/>
  <c r="F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C114" i="1"/>
  <c r="A114" i="1"/>
  <c r="D114" i="1"/>
  <c r="B114" i="1"/>
  <c r="G114" i="1"/>
  <c r="E114" i="1"/>
  <c r="F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C115" i="1"/>
  <c r="A115" i="1"/>
  <c r="D115" i="1"/>
  <c r="B115" i="1"/>
  <c r="G115" i="1"/>
  <c r="E115" i="1"/>
  <c r="F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C116" i="1"/>
  <c r="A116" i="1"/>
  <c r="D116" i="1"/>
  <c r="B116" i="1"/>
  <c r="G116" i="1"/>
  <c r="E116" i="1"/>
  <c r="F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C117" i="1"/>
  <c r="A117" i="1"/>
  <c r="D117" i="1"/>
  <c r="B117" i="1"/>
  <c r="G117" i="1"/>
  <c r="E117" i="1"/>
  <c r="F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C118" i="1"/>
  <c r="A118" i="1"/>
  <c r="D118" i="1"/>
  <c r="B118" i="1"/>
  <c r="G118" i="1"/>
  <c r="E118" i="1"/>
  <c r="F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C119" i="1"/>
  <c r="A119" i="1"/>
  <c r="D119" i="1"/>
  <c r="B119" i="1"/>
  <c r="G119" i="1"/>
  <c r="E119" i="1"/>
  <c r="F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C120" i="1"/>
  <c r="A120" i="1"/>
  <c r="D120" i="1"/>
  <c r="B120" i="1"/>
  <c r="G120" i="1"/>
  <c r="E120" i="1"/>
  <c r="F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C121" i="1"/>
  <c r="A121" i="1"/>
  <c r="D121" i="1"/>
  <c r="B121" i="1"/>
  <c r="G121" i="1"/>
  <c r="E121" i="1"/>
  <c r="F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C122" i="1"/>
  <c r="A122" i="1"/>
  <c r="D122" i="1"/>
  <c r="B122" i="1"/>
  <c r="G122" i="1"/>
  <c r="E122" i="1"/>
  <c r="F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C123" i="1"/>
  <c r="A123" i="1"/>
  <c r="D123" i="1"/>
  <c r="B123" i="1"/>
  <c r="G123" i="1"/>
  <c r="E123" i="1"/>
  <c r="F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C124" i="1"/>
  <c r="A124" i="1"/>
  <c r="D124" i="1"/>
  <c r="B124" i="1"/>
  <c r="G124" i="1"/>
  <c r="E124" i="1"/>
  <c r="F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C125" i="1"/>
  <c r="A125" i="1"/>
  <c r="D125" i="1"/>
  <c r="B125" i="1"/>
  <c r="G125" i="1"/>
  <c r="E125" i="1"/>
  <c r="F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C126" i="1"/>
  <c r="A126" i="1"/>
  <c r="D126" i="1"/>
  <c r="B126" i="1"/>
  <c r="G126" i="1"/>
  <c r="E126" i="1"/>
  <c r="F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C127" i="1"/>
  <c r="A127" i="1"/>
  <c r="D127" i="1"/>
  <c r="B127" i="1"/>
  <c r="G127" i="1"/>
  <c r="E127" i="1"/>
  <c r="F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C128" i="1"/>
  <c r="A128" i="1"/>
  <c r="D128" i="1"/>
  <c r="B128" i="1"/>
  <c r="G128" i="1"/>
  <c r="E128" i="1"/>
  <c r="F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C129" i="1"/>
  <c r="A129" i="1"/>
  <c r="D129" i="1"/>
  <c r="B129" i="1"/>
  <c r="G129" i="1"/>
  <c r="E129" i="1"/>
  <c r="F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C130" i="1"/>
  <c r="A130" i="1"/>
  <c r="D130" i="1"/>
  <c r="B130" i="1"/>
  <c r="G130" i="1"/>
  <c r="E130" i="1"/>
  <c r="F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C131" i="1"/>
  <c r="A131" i="1"/>
  <c r="D131" i="1"/>
  <c r="B131" i="1"/>
  <c r="G131" i="1"/>
  <c r="E131" i="1"/>
  <c r="F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C132" i="1"/>
  <c r="A132" i="1"/>
  <c r="D132" i="1"/>
  <c r="B132" i="1"/>
  <c r="G132" i="1"/>
  <c r="E132" i="1"/>
  <c r="F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C133" i="1"/>
  <c r="A133" i="1"/>
  <c r="D133" i="1"/>
  <c r="B133" i="1"/>
  <c r="G133" i="1"/>
  <c r="E133" i="1"/>
  <c r="F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C134" i="1"/>
  <c r="A134" i="1"/>
  <c r="D134" i="1"/>
  <c r="B134" i="1"/>
  <c r="G134" i="1"/>
  <c r="E134" i="1"/>
  <c r="F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C135" i="1"/>
  <c r="A135" i="1"/>
  <c r="D135" i="1"/>
  <c r="B135" i="1"/>
  <c r="G135" i="1"/>
  <c r="E135" i="1"/>
  <c r="F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C136" i="1"/>
  <c r="A136" i="1"/>
  <c r="D136" i="1"/>
  <c r="B136" i="1"/>
  <c r="G136" i="1"/>
  <c r="E136" i="1"/>
  <c r="F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C137" i="1"/>
  <c r="A137" i="1"/>
  <c r="D137" i="1"/>
  <c r="B137" i="1"/>
  <c r="G137" i="1"/>
  <c r="E137" i="1"/>
  <c r="F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C138" i="1"/>
  <c r="A138" i="1"/>
  <c r="D138" i="1"/>
  <c r="B138" i="1"/>
  <c r="G138" i="1"/>
  <c r="E138" i="1"/>
  <c r="F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C139" i="1"/>
  <c r="A139" i="1"/>
  <c r="D139" i="1"/>
  <c r="B139" i="1"/>
  <c r="G139" i="1"/>
  <c r="E139" i="1"/>
  <c r="F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C140" i="1"/>
  <c r="A140" i="1"/>
  <c r="D140" i="1"/>
  <c r="B140" i="1"/>
  <c r="G140" i="1"/>
  <c r="E140" i="1"/>
  <c r="F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C141" i="1"/>
  <c r="A141" i="1"/>
  <c r="D141" i="1"/>
  <c r="B141" i="1"/>
  <c r="G141" i="1"/>
  <c r="E141" i="1"/>
  <c r="F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C142" i="1"/>
  <c r="A142" i="1"/>
  <c r="D142" i="1"/>
  <c r="B142" i="1"/>
  <c r="G142" i="1"/>
  <c r="E142" i="1"/>
  <c r="F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C143" i="1"/>
  <c r="A143" i="1"/>
  <c r="D143" i="1"/>
  <c r="B143" i="1"/>
  <c r="G143" i="1"/>
  <c r="E143" i="1"/>
  <c r="F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C144" i="1"/>
  <c r="A144" i="1"/>
  <c r="D144" i="1"/>
  <c r="B144" i="1"/>
  <c r="G144" i="1"/>
  <c r="E144" i="1"/>
  <c r="F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C145" i="1"/>
  <c r="A145" i="1"/>
  <c r="D145" i="1"/>
  <c r="B145" i="1"/>
  <c r="G145" i="1"/>
  <c r="E145" i="1"/>
  <c r="F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C146" i="1"/>
  <c r="A146" i="1"/>
  <c r="D146" i="1"/>
  <c r="B146" i="1"/>
  <c r="G146" i="1"/>
  <c r="E146" i="1"/>
  <c r="F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C147" i="1"/>
  <c r="A147" i="1"/>
  <c r="D147" i="1"/>
  <c r="B147" i="1"/>
  <c r="G147" i="1"/>
  <c r="E147" i="1"/>
  <c r="F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C148" i="1"/>
  <c r="A148" i="1"/>
  <c r="D148" i="1"/>
  <c r="B148" i="1"/>
  <c r="G148" i="1"/>
  <c r="E148" i="1"/>
  <c r="F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C149" i="1"/>
  <c r="A149" i="1"/>
  <c r="D149" i="1"/>
  <c r="B149" i="1"/>
  <c r="G149" i="1"/>
  <c r="E149" i="1"/>
  <c r="F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C150" i="1"/>
  <c r="A150" i="1"/>
  <c r="D150" i="1"/>
  <c r="B150" i="1"/>
  <c r="G150" i="1"/>
  <c r="E150" i="1"/>
  <c r="F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C151" i="1"/>
  <c r="A151" i="1"/>
  <c r="D151" i="1"/>
  <c r="B151" i="1"/>
  <c r="G151" i="1"/>
  <c r="E151" i="1"/>
  <c r="F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C152" i="1"/>
  <c r="A152" i="1"/>
  <c r="D152" i="1"/>
  <c r="B152" i="1"/>
  <c r="G152" i="1"/>
  <c r="E152" i="1"/>
  <c r="F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C153" i="1"/>
  <c r="A153" i="1"/>
  <c r="D153" i="1"/>
  <c r="B153" i="1"/>
  <c r="G153" i="1"/>
  <c r="E153" i="1"/>
  <c r="F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C154" i="1"/>
  <c r="A154" i="1"/>
  <c r="D154" i="1"/>
  <c r="B154" i="1"/>
  <c r="G154" i="1"/>
  <c r="E154" i="1"/>
  <c r="F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C155" i="1"/>
  <c r="A155" i="1"/>
  <c r="D155" i="1"/>
  <c r="B155" i="1"/>
  <c r="G155" i="1"/>
  <c r="E155" i="1"/>
  <c r="F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C156" i="1"/>
  <c r="A156" i="1"/>
  <c r="D156" i="1"/>
  <c r="B156" i="1"/>
  <c r="G156" i="1"/>
  <c r="E156" i="1"/>
  <c r="F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C157" i="1"/>
  <c r="A157" i="1"/>
  <c r="D157" i="1"/>
  <c r="B157" i="1"/>
  <c r="G157" i="1"/>
  <c r="E157" i="1"/>
  <c r="F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C158" i="1"/>
  <c r="A158" i="1"/>
  <c r="D158" i="1"/>
  <c r="B158" i="1"/>
  <c r="G158" i="1"/>
  <c r="E158" i="1"/>
  <c r="F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C159" i="1"/>
  <c r="A159" i="1"/>
  <c r="D159" i="1"/>
  <c r="B159" i="1"/>
  <c r="G159" i="1"/>
  <c r="E159" i="1"/>
  <c r="F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C160" i="1"/>
  <c r="A160" i="1"/>
  <c r="D160" i="1"/>
  <c r="B160" i="1"/>
  <c r="G160" i="1"/>
  <c r="E160" i="1"/>
  <c r="F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C161" i="1"/>
  <c r="A161" i="1"/>
  <c r="D161" i="1"/>
  <c r="B161" i="1"/>
  <c r="G161" i="1"/>
  <c r="E161" i="1"/>
  <c r="F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C162" i="1"/>
  <c r="A162" i="1"/>
  <c r="D162" i="1"/>
  <c r="B162" i="1"/>
  <c r="G162" i="1"/>
  <c r="E162" i="1"/>
  <c r="F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C163" i="1"/>
  <c r="A163" i="1"/>
  <c r="D163" i="1"/>
  <c r="B163" i="1"/>
  <c r="G163" i="1"/>
  <c r="E163" i="1"/>
  <c r="F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C164" i="1"/>
  <c r="A164" i="1"/>
  <c r="D164" i="1"/>
  <c r="B164" i="1"/>
  <c r="G164" i="1"/>
  <c r="E164" i="1"/>
  <c r="F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C165" i="1"/>
  <c r="A165" i="1"/>
  <c r="D165" i="1"/>
  <c r="B165" i="1"/>
  <c r="G165" i="1"/>
  <c r="E165" i="1"/>
  <c r="F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C166" i="1"/>
  <c r="A166" i="1"/>
  <c r="D166" i="1"/>
  <c r="B166" i="1"/>
  <c r="G166" i="1"/>
  <c r="E166" i="1"/>
  <c r="F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C167" i="1"/>
  <c r="A167" i="1"/>
  <c r="D167" i="1"/>
  <c r="B167" i="1"/>
  <c r="G167" i="1"/>
  <c r="E167" i="1"/>
  <c r="F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C168" i="1"/>
  <c r="A168" i="1"/>
  <c r="D168" i="1"/>
  <c r="B168" i="1"/>
  <c r="G168" i="1"/>
  <c r="E168" i="1"/>
  <c r="F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C169" i="1"/>
  <c r="A169" i="1"/>
  <c r="D169" i="1"/>
  <c r="B169" i="1"/>
  <c r="G169" i="1"/>
  <c r="E169" i="1"/>
  <c r="F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C170" i="1"/>
  <c r="A170" i="1"/>
  <c r="D170" i="1"/>
  <c r="B170" i="1"/>
  <c r="G170" i="1"/>
  <c r="E170" i="1"/>
  <c r="F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C171" i="1"/>
  <c r="A171" i="1"/>
  <c r="D171" i="1"/>
  <c r="B171" i="1"/>
  <c r="G171" i="1"/>
  <c r="E171" i="1"/>
  <c r="F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C172" i="1"/>
  <c r="A172" i="1"/>
  <c r="D172" i="1"/>
  <c r="B172" i="1"/>
  <c r="G172" i="1"/>
  <c r="E172" i="1"/>
  <c r="F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C173" i="1"/>
  <c r="A173" i="1"/>
  <c r="D173" i="1"/>
  <c r="B173" i="1"/>
  <c r="G173" i="1"/>
  <c r="E173" i="1"/>
  <c r="F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C174" i="1"/>
  <c r="A174" i="1"/>
  <c r="D174" i="1"/>
  <c r="B174" i="1"/>
  <c r="G174" i="1"/>
  <c r="E174" i="1"/>
  <c r="F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C175" i="1"/>
  <c r="A175" i="1"/>
  <c r="D175" i="1"/>
  <c r="B175" i="1"/>
  <c r="G175" i="1"/>
  <c r="E175" i="1"/>
  <c r="F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C176" i="1"/>
  <c r="A176" i="1"/>
  <c r="D176" i="1"/>
  <c r="B176" i="1"/>
  <c r="G176" i="1"/>
  <c r="E176" i="1"/>
  <c r="F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C177" i="1"/>
  <c r="A177" i="1"/>
  <c r="D177" i="1"/>
  <c r="B177" i="1"/>
  <c r="G177" i="1"/>
  <c r="E177" i="1"/>
  <c r="F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C178" i="1"/>
  <c r="A178" i="1"/>
  <c r="D178" i="1"/>
  <c r="B178" i="1"/>
  <c r="G178" i="1"/>
  <c r="E178" i="1"/>
  <c r="F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C179" i="1"/>
  <c r="A179" i="1"/>
  <c r="D179" i="1"/>
  <c r="B179" i="1"/>
  <c r="G179" i="1"/>
  <c r="E179" i="1"/>
  <c r="F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C180" i="1"/>
  <c r="A180" i="1"/>
  <c r="D180" i="1"/>
  <c r="B180" i="1"/>
  <c r="G180" i="1"/>
  <c r="E180" i="1"/>
  <c r="F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C181" i="1"/>
  <c r="A181" i="1"/>
  <c r="D181" i="1"/>
  <c r="B181" i="1"/>
  <c r="G181" i="1"/>
  <c r="E181" i="1"/>
  <c r="F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C182" i="1"/>
  <c r="A182" i="1"/>
  <c r="D182" i="1"/>
  <c r="B182" i="1"/>
  <c r="G182" i="1"/>
  <c r="E182" i="1"/>
  <c r="F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C183" i="1"/>
  <c r="A183" i="1"/>
  <c r="D183" i="1"/>
  <c r="B183" i="1"/>
  <c r="G183" i="1"/>
  <c r="E183" i="1"/>
  <c r="F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C184" i="1"/>
  <c r="A184" i="1"/>
  <c r="D184" i="1"/>
  <c r="B184" i="1"/>
  <c r="G184" i="1"/>
  <c r="E184" i="1"/>
  <c r="F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C185" i="1"/>
  <c r="A185" i="1"/>
  <c r="D185" i="1"/>
  <c r="B185" i="1"/>
  <c r="G185" i="1"/>
  <c r="E185" i="1"/>
  <c r="F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C187" i="1"/>
  <c r="A187" i="1"/>
  <c r="D187" i="1"/>
  <c r="B187" i="1"/>
  <c r="G187" i="1"/>
  <c r="E187" i="1"/>
  <c r="F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C188" i="1"/>
  <c r="A188" i="1"/>
  <c r="D188" i="1"/>
  <c r="B188" i="1"/>
  <c r="G188" i="1"/>
  <c r="E188" i="1"/>
  <c r="F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C189" i="1"/>
  <c r="A189" i="1"/>
  <c r="D189" i="1"/>
  <c r="B189" i="1"/>
  <c r="G189" i="1"/>
  <c r="E189" i="1"/>
  <c r="F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C190" i="1"/>
  <c r="A190" i="1"/>
  <c r="D190" i="1"/>
  <c r="B190" i="1"/>
  <c r="G190" i="1"/>
  <c r="E190" i="1"/>
  <c r="F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C191" i="1"/>
  <c r="A191" i="1"/>
  <c r="D191" i="1"/>
  <c r="B191" i="1"/>
  <c r="G191" i="1"/>
  <c r="E191" i="1"/>
  <c r="F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C192" i="1"/>
  <c r="A192" i="1"/>
  <c r="D192" i="1"/>
  <c r="B192" i="1"/>
  <c r="G192" i="1"/>
  <c r="E192" i="1"/>
  <c r="F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C193" i="1"/>
  <c r="A193" i="1"/>
  <c r="D193" i="1"/>
  <c r="B193" i="1"/>
  <c r="G193" i="1"/>
  <c r="E193" i="1"/>
  <c r="F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C194" i="1"/>
  <c r="A194" i="1"/>
  <c r="D194" i="1"/>
  <c r="B194" i="1"/>
  <c r="G194" i="1"/>
  <c r="E194" i="1"/>
  <c r="F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C195" i="1"/>
  <c r="A195" i="1"/>
  <c r="D195" i="1"/>
  <c r="B195" i="1"/>
  <c r="G195" i="1"/>
  <c r="E195" i="1"/>
  <c r="F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C196" i="1"/>
  <c r="A196" i="1"/>
  <c r="D196" i="1"/>
  <c r="B196" i="1"/>
  <c r="G196" i="1"/>
  <c r="E196" i="1"/>
  <c r="F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C197" i="1"/>
  <c r="A197" i="1"/>
  <c r="D197" i="1"/>
  <c r="B197" i="1"/>
  <c r="G197" i="1"/>
  <c r="E197" i="1"/>
  <c r="F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C198" i="1"/>
  <c r="A198" i="1"/>
  <c r="D198" i="1"/>
  <c r="B198" i="1"/>
  <c r="G198" i="1"/>
  <c r="E198" i="1"/>
  <c r="F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C199" i="1"/>
  <c r="A199" i="1"/>
  <c r="D199" i="1"/>
  <c r="B199" i="1"/>
  <c r="G199" i="1"/>
  <c r="E199" i="1"/>
  <c r="F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C200" i="1"/>
  <c r="A200" i="1"/>
  <c r="D200" i="1"/>
  <c r="B200" i="1"/>
  <c r="G200" i="1"/>
  <c r="E200" i="1"/>
  <c r="F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C201" i="1"/>
  <c r="A201" i="1"/>
  <c r="D201" i="1"/>
  <c r="B201" i="1"/>
  <c r="G201" i="1"/>
  <c r="E201" i="1"/>
  <c r="F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C202" i="1"/>
  <c r="A202" i="1"/>
  <c r="D202" i="1"/>
  <c r="B202" i="1"/>
  <c r="G202" i="1"/>
  <c r="E202" i="1"/>
  <c r="F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C203" i="1"/>
  <c r="A203" i="1"/>
  <c r="D203" i="1"/>
  <c r="B203" i="1"/>
  <c r="G203" i="1"/>
  <c r="E203" i="1"/>
  <c r="F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C204" i="1"/>
  <c r="A204" i="1"/>
  <c r="D204" i="1"/>
  <c r="B204" i="1"/>
  <c r="G204" i="1"/>
  <c r="E204" i="1"/>
  <c r="F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C205" i="1"/>
  <c r="A205" i="1"/>
  <c r="D205" i="1"/>
  <c r="B205" i="1"/>
  <c r="G205" i="1"/>
  <c r="E205" i="1"/>
  <c r="F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C206" i="1"/>
  <c r="A206" i="1"/>
  <c r="D206" i="1"/>
  <c r="B206" i="1"/>
  <c r="G206" i="1"/>
  <c r="E206" i="1"/>
  <c r="F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C207" i="1"/>
  <c r="A207" i="1"/>
  <c r="D207" i="1"/>
  <c r="B207" i="1"/>
  <c r="G207" i="1"/>
  <c r="E207" i="1"/>
  <c r="F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C208" i="1"/>
  <c r="A208" i="1"/>
  <c r="D208" i="1"/>
  <c r="B208" i="1"/>
  <c r="G208" i="1"/>
  <c r="E208" i="1"/>
  <c r="F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C209" i="1"/>
  <c r="A209" i="1"/>
  <c r="D209" i="1"/>
  <c r="B209" i="1"/>
  <c r="G209" i="1"/>
  <c r="E209" i="1"/>
  <c r="F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C210" i="1"/>
  <c r="A210" i="1"/>
  <c r="D210" i="1"/>
  <c r="B210" i="1"/>
  <c r="G210" i="1"/>
  <c r="E210" i="1"/>
  <c r="F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C211" i="1"/>
  <c r="A211" i="1"/>
  <c r="D211" i="1"/>
  <c r="B211" i="1"/>
  <c r="G211" i="1"/>
  <c r="E211" i="1"/>
  <c r="F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C212" i="1"/>
  <c r="A212" i="1"/>
  <c r="D212" i="1"/>
  <c r="B212" i="1"/>
  <c r="G212" i="1"/>
  <c r="E212" i="1"/>
  <c r="F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C213" i="1"/>
  <c r="A213" i="1"/>
  <c r="D213" i="1"/>
  <c r="B213" i="1"/>
  <c r="G213" i="1"/>
  <c r="E213" i="1"/>
  <c r="F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C214" i="1"/>
  <c r="A214" i="1"/>
  <c r="D214" i="1"/>
  <c r="B214" i="1"/>
  <c r="G214" i="1"/>
  <c r="E214" i="1"/>
  <c r="F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C215" i="1"/>
  <c r="A215" i="1"/>
  <c r="D215" i="1"/>
  <c r="B215" i="1"/>
  <c r="G215" i="1"/>
  <c r="E215" i="1"/>
  <c r="F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C216" i="1"/>
  <c r="A216" i="1"/>
  <c r="D216" i="1"/>
  <c r="B216" i="1"/>
  <c r="G216" i="1"/>
  <c r="E216" i="1"/>
  <c r="F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C217" i="1"/>
  <c r="A217" i="1"/>
  <c r="D217" i="1"/>
  <c r="B217" i="1"/>
  <c r="G217" i="1"/>
  <c r="E217" i="1"/>
  <c r="F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C218" i="1"/>
  <c r="A218" i="1"/>
  <c r="D218" i="1"/>
  <c r="B218" i="1"/>
  <c r="G218" i="1"/>
  <c r="E218" i="1"/>
  <c r="F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C219" i="1"/>
  <c r="A219" i="1"/>
  <c r="D219" i="1"/>
  <c r="B219" i="1"/>
  <c r="G219" i="1"/>
  <c r="E219" i="1"/>
  <c r="F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C220" i="1"/>
  <c r="A220" i="1"/>
  <c r="D220" i="1"/>
  <c r="B220" i="1"/>
  <c r="G220" i="1"/>
  <c r="E220" i="1"/>
  <c r="F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C221" i="1"/>
  <c r="A221" i="1"/>
  <c r="D221" i="1"/>
  <c r="B221" i="1"/>
  <c r="G221" i="1"/>
  <c r="E221" i="1"/>
  <c r="F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C222" i="1"/>
  <c r="A222" i="1"/>
  <c r="D222" i="1"/>
  <c r="B222" i="1"/>
  <c r="G222" i="1"/>
  <c r="E222" i="1"/>
  <c r="F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C223" i="1"/>
  <c r="A223" i="1"/>
  <c r="D223" i="1"/>
  <c r="B223" i="1"/>
  <c r="G223" i="1"/>
  <c r="E223" i="1"/>
  <c r="F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C224" i="1"/>
  <c r="A224" i="1"/>
  <c r="D224" i="1"/>
  <c r="B224" i="1"/>
  <c r="G224" i="1"/>
  <c r="E224" i="1"/>
  <c r="F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C225" i="1"/>
  <c r="A225" i="1"/>
  <c r="D225" i="1"/>
  <c r="B225" i="1"/>
  <c r="G225" i="1"/>
  <c r="E225" i="1"/>
  <c r="F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C226" i="1"/>
  <c r="A226" i="1"/>
  <c r="D226" i="1"/>
  <c r="B226" i="1"/>
  <c r="G226" i="1"/>
  <c r="E226" i="1"/>
  <c r="F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C227" i="1"/>
  <c r="A227" i="1"/>
  <c r="D227" i="1"/>
  <c r="B227" i="1"/>
  <c r="G227" i="1"/>
  <c r="E227" i="1"/>
  <c r="F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C228" i="1"/>
  <c r="A228" i="1"/>
  <c r="D228" i="1"/>
  <c r="B228" i="1"/>
  <c r="G228" i="1"/>
  <c r="E228" i="1"/>
  <c r="F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C229" i="1"/>
  <c r="A229" i="1"/>
  <c r="D229" i="1"/>
  <c r="B229" i="1"/>
  <c r="G229" i="1"/>
  <c r="E229" i="1"/>
  <c r="F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C230" i="1"/>
  <c r="A230" i="1"/>
  <c r="D230" i="1"/>
  <c r="B230" i="1"/>
  <c r="G230" i="1"/>
  <c r="E230" i="1"/>
  <c r="F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C231" i="1"/>
  <c r="A231" i="1"/>
  <c r="D231" i="1"/>
  <c r="B231" i="1"/>
  <c r="G231" i="1"/>
  <c r="E231" i="1"/>
  <c r="F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C232" i="1"/>
  <c r="A232" i="1"/>
  <c r="D232" i="1"/>
  <c r="B232" i="1"/>
  <c r="G232" i="1"/>
  <c r="E232" i="1"/>
  <c r="F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C233" i="1"/>
  <c r="A233" i="1"/>
  <c r="D233" i="1"/>
  <c r="B233" i="1"/>
  <c r="G233" i="1"/>
  <c r="E233" i="1"/>
  <c r="F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C234" i="1"/>
  <c r="A234" i="1"/>
  <c r="D234" i="1"/>
  <c r="B234" i="1"/>
  <c r="G234" i="1"/>
  <c r="E234" i="1"/>
  <c r="F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C235" i="1"/>
  <c r="A235" i="1"/>
  <c r="D235" i="1"/>
  <c r="B235" i="1"/>
  <c r="G235" i="1"/>
  <c r="E235" i="1"/>
  <c r="F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C236" i="1"/>
  <c r="A236" i="1"/>
  <c r="D236" i="1"/>
  <c r="B236" i="1"/>
  <c r="G236" i="1"/>
  <c r="E236" i="1"/>
  <c r="F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C237" i="1"/>
  <c r="A237" i="1"/>
  <c r="D237" i="1"/>
  <c r="B237" i="1"/>
  <c r="G237" i="1"/>
  <c r="E237" i="1"/>
  <c r="F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C238" i="1"/>
  <c r="A238" i="1"/>
  <c r="D238" i="1"/>
  <c r="B238" i="1"/>
  <c r="G238" i="1"/>
  <c r="E238" i="1"/>
  <c r="F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C239" i="1"/>
  <c r="A239" i="1"/>
  <c r="D239" i="1"/>
  <c r="B239" i="1"/>
  <c r="G239" i="1"/>
  <c r="E239" i="1"/>
  <c r="F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C240" i="1"/>
  <c r="A240" i="1"/>
  <c r="D240" i="1"/>
  <c r="B240" i="1"/>
  <c r="G240" i="1"/>
  <c r="E240" i="1"/>
  <c r="F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C241" i="1"/>
  <c r="A241" i="1"/>
  <c r="D241" i="1"/>
  <c r="B241" i="1"/>
  <c r="G241" i="1"/>
  <c r="E241" i="1"/>
  <c r="F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C242" i="1"/>
  <c r="A242" i="1"/>
  <c r="D242" i="1"/>
  <c r="B242" i="1"/>
  <c r="G242" i="1"/>
  <c r="E242" i="1"/>
  <c r="F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C243" i="1"/>
  <c r="A243" i="1"/>
  <c r="D243" i="1"/>
  <c r="B243" i="1"/>
  <c r="G243" i="1"/>
  <c r="E243" i="1"/>
  <c r="F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C244" i="1"/>
  <c r="A244" i="1"/>
  <c r="D244" i="1"/>
  <c r="B244" i="1"/>
  <c r="G244" i="1"/>
  <c r="E244" i="1"/>
  <c r="F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C245" i="1"/>
  <c r="A245" i="1"/>
  <c r="D245" i="1"/>
  <c r="B245" i="1"/>
  <c r="G245" i="1"/>
  <c r="E245" i="1"/>
  <c r="F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C246" i="1"/>
  <c r="A246" i="1"/>
  <c r="D246" i="1"/>
  <c r="B246" i="1"/>
  <c r="G246" i="1"/>
  <c r="E246" i="1"/>
  <c r="F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C247" i="1"/>
  <c r="A247" i="1"/>
  <c r="D247" i="1"/>
  <c r="B247" i="1"/>
  <c r="G247" i="1"/>
  <c r="E247" i="1"/>
  <c r="F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C248" i="1"/>
  <c r="A248" i="1"/>
  <c r="D248" i="1"/>
  <c r="B248" i="1"/>
  <c r="G248" i="1"/>
  <c r="E248" i="1"/>
  <c r="F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C249" i="1"/>
  <c r="A249" i="1"/>
  <c r="D249" i="1"/>
  <c r="B249" i="1"/>
  <c r="G249" i="1"/>
  <c r="E249" i="1"/>
  <c r="F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C250" i="1"/>
  <c r="A250" i="1"/>
  <c r="D250" i="1"/>
  <c r="B250" i="1"/>
  <c r="G250" i="1"/>
  <c r="E250" i="1"/>
  <c r="F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C251" i="1"/>
  <c r="A251" i="1"/>
  <c r="D251" i="1"/>
  <c r="B251" i="1"/>
  <c r="G251" i="1"/>
  <c r="E251" i="1"/>
  <c r="F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C252" i="1"/>
  <c r="A252" i="1"/>
  <c r="D252" i="1"/>
  <c r="B252" i="1"/>
  <c r="G252" i="1"/>
  <c r="E252" i="1"/>
  <c r="F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C253" i="1"/>
  <c r="A253" i="1"/>
  <c r="D253" i="1"/>
  <c r="B253" i="1"/>
  <c r="G253" i="1"/>
  <c r="E253" i="1"/>
  <c r="F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C254" i="1"/>
  <c r="A254" i="1"/>
  <c r="D254" i="1"/>
  <c r="B254" i="1"/>
  <c r="G254" i="1"/>
  <c r="E254" i="1"/>
  <c r="F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C255" i="1"/>
  <c r="A255" i="1"/>
  <c r="D255" i="1"/>
  <c r="B255" i="1"/>
  <c r="G255" i="1"/>
  <c r="E255" i="1"/>
  <c r="F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C256" i="1"/>
  <c r="A256" i="1"/>
  <c r="D256" i="1"/>
  <c r="B256" i="1"/>
  <c r="G256" i="1"/>
  <c r="E256" i="1"/>
  <c r="F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C257" i="1"/>
  <c r="A257" i="1"/>
  <c r="D257" i="1"/>
  <c r="B257" i="1"/>
  <c r="G257" i="1"/>
  <c r="E257" i="1"/>
  <c r="F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C258" i="1"/>
  <c r="A258" i="1"/>
  <c r="D258" i="1"/>
  <c r="B258" i="1"/>
  <c r="G258" i="1"/>
  <c r="E258" i="1"/>
  <c r="F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C259" i="1"/>
  <c r="A259" i="1"/>
  <c r="D259" i="1"/>
  <c r="B259" i="1"/>
  <c r="G259" i="1"/>
  <c r="E259" i="1"/>
  <c r="F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C260" i="1"/>
  <c r="A260" i="1"/>
  <c r="D260" i="1"/>
  <c r="B260" i="1"/>
  <c r="G260" i="1"/>
  <c r="E260" i="1"/>
  <c r="F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C261" i="1"/>
  <c r="A261" i="1"/>
  <c r="D261" i="1"/>
  <c r="B261" i="1"/>
  <c r="G261" i="1"/>
  <c r="E261" i="1"/>
  <c r="F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C262" i="1"/>
  <c r="A262" i="1"/>
  <c r="D262" i="1"/>
  <c r="B262" i="1"/>
  <c r="G262" i="1"/>
  <c r="E262" i="1"/>
  <c r="F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C263" i="1"/>
  <c r="A263" i="1"/>
  <c r="D263" i="1"/>
  <c r="B263" i="1"/>
  <c r="G263" i="1"/>
  <c r="E263" i="1"/>
  <c r="F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C264" i="1"/>
  <c r="A264" i="1"/>
  <c r="D264" i="1"/>
  <c r="B264" i="1"/>
  <c r="G264" i="1"/>
  <c r="E264" i="1"/>
  <c r="F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C265" i="1"/>
  <c r="A265" i="1"/>
  <c r="D265" i="1"/>
  <c r="B265" i="1"/>
  <c r="G265" i="1"/>
  <c r="E265" i="1"/>
  <c r="F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C266" i="1"/>
  <c r="A266" i="1"/>
  <c r="D266" i="1"/>
  <c r="B266" i="1"/>
  <c r="G266" i="1"/>
  <c r="E266" i="1"/>
  <c r="F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C267" i="1"/>
  <c r="A267" i="1"/>
  <c r="D267" i="1"/>
  <c r="B267" i="1"/>
  <c r="G267" i="1"/>
  <c r="E267" i="1"/>
  <c r="F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C268" i="1"/>
  <c r="A268" i="1"/>
  <c r="D268" i="1"/>
  <c r="B268" i="1"/>
  <c r="G268" i="1"/>
  <c r="E268" i="1"/>
  <c r="F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C269" i="1"/>
  <c r="A269" i="1"/>
  <c r="D269" i="1"/>
  <c r="B269" i="1"/>
  <c r="G269" i="1"/>
  <c r="E269" i="1"/>
  <c r="F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C270" i="1"/>
  <c r="A270" i="1"/>
  <c r="D270" i="1"/>
  <c r="B270" i="1"/>
  <c r="G270" i="1"/>
  <c r="E270" i="1"/>
  <c r="F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C271" i="1"/>
  <c r="A271" i="1"/>
  <c r="D271" i="1"/>
  <c r="B271" i="1"/>
  <c r="G271" i="1"/>
  <c r="E271" i="1"/>
  <c r="F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C272" i="1"/>
  <c r="A272" i="1"/>
  <c r="D272" i="1"/>
  <c r="B272" i="1"/>
  <c r="G272" i="1"/>
  <c r="E272" i="1"/>
  <c r="F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C273" i="1"/>
  <c r="A273" i="1"/>
  <c r="D273" i="1"/>
  <c r="B273" i="1"/>
  <c r="G273" i="1"/>
  <c r="E273" i="1"/>
  <c r="F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C274" i="1"/>
  <c r="A274" i="1"/>
  <c r="D274" i="1"/>
  <c r="B274" i="1"/>
  <c r="G274" i="1"/>
  <c r="E274" i="1"/>
  <c r="F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C275" i="1"/>
  <c r="A275" i="1"/>
  <c r="D275" i="1"/>
  <c r="B275" i="1"/>
  <c r="G275" i="1"/>
  <c r="E275" i="1"/>
  <c r="F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C276" i="1"/>
  <c r="A276" i="1"/>
  <c r="D276" i="1"/>
  <c r="B276" i="1"/>
  <c r="G276" i="1"/>
  <c r="E276" i="1"/>
  <c r="F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C277" i="1"/>
  <c r="A277" i="1"/>
  <c r="D277" i="1"/>
  <c r="B277" i="1"/>
  <c r="G277" i="1"/>
  <c r="E277" i="1"/>
  <c r="F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C278" i="1"/>
  <c r="A278" i="1"/>
  <c r="D278" i="1"/>
  <c r="B278" i="1"/>
  <c r="G278" i="1"/>
  <c r="E278" i="1"/>
  <c r="F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C279" i="1"/>
  <c r="A279" i="1"/>
  <c r="D279" i="1"/>
  <c r="B279" i="1"/>
  <c r="G279" i="1"/>
  <c r="E279" i="1"/>
  <c r="F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C280" i="1"/>
  <c r="A280" i="1"/>
  <c r="D280" i="1"/>
  <c r="B280" i="1"/>
  <c r="G280" i="1"/>
  <c r="E280" i="1"/>
  <c r="F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C281" i="1"/>
  <c r="A281" i="1"/>
  <c r="D281" i="1"/>
  <c r="B281" i="1"/>
  <c r="G281" i="1"/>
  <c r="E281" i="1"/>
  <c r="F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C282" i="1"/>
  <c r="A282" i="1"/>
  <c r="D282" i="1"/>
  <c r="B282" i="1"/>
  <c r="G282" i="1"/>
  <c r="E282" i="1"/>
  <c r="F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C283" i="1"/>
  <c r="A283" i="1"/>
  <c r="D283" i="1"/>
  <c r="B283" i="1"/>
  <c r="G283" i="1"/>
  <c r="E283" i="1"/>
  <c r="F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C284" i="1"/>
  <c r="A284" i="1"/>
  <c r="D284" i="1"/>
  <c r="B284" i="1"/>
  <c r="G284" i="1"/>
  <c r="E284" i="1"/>
  <c r="F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C285" i="1"/>
  <c r="A285" i="1"/>
  <c r="D285" i="1"/>
  <c r="B285" i="1"/>
  <c r="G285" i="1"/>
  <c r="E285" i="1"/>
  <c r="F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C286" i="1"/>
  <c r="A286" i="1"/>
  <c r="D286" i="1"/>
  <c r="B286" i="1"/>
  <c r="G286" i="1"/>
  <c r="E286" i="1"/>
  <c r="F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C287" i="1"/>
  <c r="A287" i="1"/>
  <c r="D287" i="1"/>
  <c r="B287" i="1"/>
  <c r="G287" i="1"/>
  <c r="E287" i="1"/>
  <c r="F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C288" i="1"/>
  <c r="A288" i="1"/>
  <c r="D288" i="1"/>
  <c r="B288" i="1"/>
  <c r="G288" i="1"/>
  <c r="E288" i="1"/>
  <c r="F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C289" i="1"/>
  <c r="A289" i="1"/>
  <c r="D289" i="1"/>
  <c r="B289" i="1"/>
  <c r="G289" i="1"/>
  <c r="E289" i="1"/>
  <c r="F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C290" i="1"/>
  <c r="A290" i="1"/>
  <c r="D290" i="1"/>
  <c r="B290" i="1"/>
  <c r="G290" i="1"/>
  <c r="E290" i="1"/>
  <c r="F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C291" i="1"/>
  <c r="A291" i="1"/>
  <c r="D291" i="1"/>
  <c r="B291" i="1"/>
  <c r="G291" i="1"/>
  <c r="E291" i="1"/>
  <c r="F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C292" i="1"/>
  <c r="A292" i="1"/>
  <c r="D292" i="1"/>
  <c r="B292" i="1"/>
  <c r="G292" i="1"/>
  <c r="E292" i="1"/>
  <c r="F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C293" i="1"/>
  <c r="A293" i="1"/>
  <c r="D293" i="1"/>
  <c r="B293" i="1"/>
  <c r="G293" i="1"/>
  <c r="E293" i="1"/>
  <c r="F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C294" i="1"/>
  <c r="A294" i="1"/>
  <c r="D294" i="1"/>
  <c r="B294" i="1"/>
  <c r="G294" i="1"/>
  <c r="E294" i="1"/>
  <c r="F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C295" i="1"/>
  <c r="A295" i="1"/>
  <c r="D295" i="1"/>
  <c r="B295" i="1"/>
  <c r="G295" i="1"/>
  <c r="E295" i="1"/>
  <c r="F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C296" i="1"/>
  <c r="A296" i="1"/>
  <c r="D296" i="1"/>
  <c r="B296" i="1"/>
  <c r="G296" i="1"/>
  <c r="E296" i="1"/>
  <c r="F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C297" i="1"/>
  <c r="A297" i="1"/>
  <c r="D297" i="1"/>
  <c r="B297" i="1"/>
  <c r="G297" i="1"/>
  <c r="E297" i="1"/>
  <c r="F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C298" i="1"/>
  <c r="A298" i="1"/>
  <c r="D298" i="1"/>
  <c r="B298" i="1"/>
  <c r="G298" i="1"/>
  <c r="E298" i="1"/>
  <c r="F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C299" i="1"/>
  <c r="A299" i="1"/>
  <c r="D299" i="1"/>
  <c r="B299" i="1"/>
  <c r="G299" i="1"/>
  <c r="E299" i="1"/>
  <c r="F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C300" i="1"/>
  <c r="A300" i="1"/>
  <c r="D300" i="1"/>
  <c r="B300" i="1"/>
  <c r="G300" i="1"/>
  <c r="E300" i="1"/>
  <c r="F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C301" i="1"/>
  <c r="A301" i="1"/>
  <c r="D301" i="1"/>
  <c r="B301" i="1"/>
  <c r="G301" i="1"/>
  <c r="E301" i="1"/>
  <c r="F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C302" i="1"/>
  <c r="A302" i="1"/>
  <c r="D302" i="1"/>
  <c r="B302" i="1"/>
  <c r="G302" i="1"/>
  <c r="E302" i="1"/>
  <c r="F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C303" i="1"/>
  <c r="A303" i="1"/>
  <c r="D303" i="1"/>
  <c r="B303" i="1"/>
  <c r="G303" i="1"/>
  <c r="E303" i="1"/>
  <c r="F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C304" i="1"/>
  <c r="A304" i="1"/>
  <c r="D304" i="1"/>
  <c r="B304" i="1"/>
  <c r="G304" i="1"/>
  <c r="E304" i="1"/>
  <c r="F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C305" i="1"/>
  <c r="A305" i="1"/>
  <c r="D305" i="1"/>
  <c r="B305" i="1"/>
  <c r="G305" i="1"/>
  <c r="E305" i="1"/>
  <c r="F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C306" i="1"/>
  <c r="A306" i="1"/>
  <c r="D306" i="1"/>
  <c r="B306" i="1"/>
  <c r="G306" i="1"/>
  <c r="E306" i="1"/>
  <c r="F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C307" i="1"/>
  <c r="A307" i="1"/>
  <c r="D307" i="1"/>
  <c r="B307" i="1"/>
  <c r="G307" i="1"/>
  <c r="E307" i="1"/>
  <c r="F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C308" i="1"/>
  <c r="A308" i="1"/>
  <c r="D308" i="1"/>
  <c r="B308" i="1"/>
  <c r="G308" i="1"/>
  <c r="E308" i="1"/>
  <c r="F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C309" i="1"/>
  <c r="A309" i="1"/>
  <c r="D309" i="1"/>
  <c r="B309" i="1"/>
  <c r="G309" i="1"/>
  <c r="E309" i="1"/>
  <c r="F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C310" i="1"/>
  <c r="A310" i="1"/>
  <c r="D310" i="1"/>
  <c r="B310" i="1"/>
  <c r="G310" i="1"/>
  <c r="E310" i="1"/>
  <c r="F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C311" i="1"/>
  <c r="A311" i="1"/>
  <c r="D311" i="1"/>
  <c r="B311" i="1"/>
  <c r="G311" i="1"/>
  <c r="E311" i="1"/>
  <c r="F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C312" i="1"/>
  <c r="A312" i="1"/>
  <c r="D312" i="1"/>
  <c r="B312" i="1"/>
  <c r="G312" i="1"/>
  <c r="E312" i="1"/>
  <c r="F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C313" i="1"/>
  <c r="A313" i="1"/>
  <c r="D313" i="1"/>
  <c r="B313" i="1"/>
  <c r="G313" i="1"/>
  <c r="E313" i="1"/>
  <c r="F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C314" i="1"/>
  <c r="A314" i="1"/>
  <c r="D314" i="1"/>
  <c r="B314" i="1"/>
  <c r="G314" i="1"/>
  <c r="E314" i="1"/>
  <c r="F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C315" i="1"/>
  <c r="A315" i="1"/>
  <c r="D315" i="1"/>
  <c r="B315" i="1"/>
  <c r="G315" i="1"/>
  <c r="E315" i="1"/>
  <c r="F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C316" i="1"/>
  <c r="A316" i="1"/>
  <c r="D316" i="1"/>
  <c r="B316" i="1"/>
  <c r="G316" i="1"/>
  <c r="E316" i="1"/>
  <c r="F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C317" i="1"/>
  <c r="A317" i="1"/>
  <c r="D317" i="1"/>
  <c r="B317" i="1"/>
  <c r="G317" i="1"/>
  <c r="E317" i="1"/>
  <c r="F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C318" i="1"/>
  <c r="A318" i="1"/>
  <c r="D318" i="1"/>
  <c r="B318" i="1"/>
  <c r="G318" i="1"/>
  <c r="E318" i="1"/>
  <c r="F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C319" i="1"/>
  <c r="A319" i="1"/>
  <c r="D319" i="1"/>
  <c r="B319" i="1"/>
  <c r="G319" i="1"/>
  <c r="E319" i="1"/>
  <c r="F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C320" i="1"/>
  <c r="A320" i="1"/>
  <c r="D320" i="1"/>
  <c r="B320" i="1"/>
  <c r="G320" i="1"/>
  <c r="E320" i="1"/>
  <c r="F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C321" i="1"/>
  <c r="A321" i="1"/>
  <c r="D321" i="1"/>
  <c r="B321" i="1"/>
  <c r="G321" i="1"/>
  <c r="E321" i="1"/>
  <c r="F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C322" i="1"/>
  <c r="A322" i="1"/>
  <c r="D322" i="1"/>
  <c r="B322" i="1"/>
  <c r="G322" i="1"/>
  <c r="E322" i="1"/>
  <c r="F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C323" i="1"/>
  <c r="A323" i="1"/>
  <c r="D323" i="1"/>
  <c r="B323" i="1"/>
  <c r="G323" i="1"/>
  <c r="E323" i="1"/>
  <c r="F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C324" i="1"/>
  <c r="A324" i="1"/>
  <c r="D324" i="1"/>
  <c r="B324" i="1"/>
  <c r="G324" i="1"/>
  <c r="E324" i="1"/>
  <c r="F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C325" i="1"/>
  <c r="A325" i="1"/>
  <c r="D325" i="1"/>
  <c r="B325" i="1"/>
  <c r="G325" i="1"/>
  <c r="E325" i="1"/>
  <c r="F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C326" i="1"/>
  <c r="A326" i="1"/>
  <c r="D326" i="1"/>
  <c r="B326" i="1"/>
  <c r="G326" i="1"/>
  <c r="E326" i="1"/>
  <c r="F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C327" i="1"/>
  <c r="A327" i="1"/>
  <c r="D327" i="1"/>
  <c r="B327" i="1"/>
  <c r="G327" i="1"/>
  <c r="E327" i="1"/>
  <c r="F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C328" i="1"/>
  <c r="A328" i="1"/>
  <c r="D328" i="1"/>
  <c r="B328" i="1"/>
  <c r="G328" i="1"/>
  <c r="E328" i="1"/>
  <c r="F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C329" i="1"/>
  <c r="A329" i="1"/>
  <c r="D329" i="1"/>
  <c r="B329" i="1"/>
  <c r="G329" i="1"/>
  <c r="E329" i="1"/>
  <c r="F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C330" i="1"/>
  <c r="A330" i="1"/>
  <c r="D330" i="1"/>
  <c r="B330" i="1"/>
  <c r="G330" i="1"/>
  <c r="E330" i="1"/>
  <c r="F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C331" i="1"/>
  <c r="A331" i="1"/>
  <c r="D331" i="1"/>
  <c r="B331" i="1"/>
  <c r="G331" i="1"/>
  <c r="E331" i="1"/>
  <c r="F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C332" i="1"/>
  <c r="A332" i="1"/>
  <c r="D332" i="1"/>
  <c r="B332" i="1"/>
  <c r="G332" i="1"/>
  <c r="E332" i="1"/>
  <c r="F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C333" i="1"/>
  <c r="A333" i="1"/>
  <c r="D333" i="1"/>
  <c r="B333" i="1"/>
  <c r="G333" i="1"/>
  <c r="E333" i="1"/>
  <c r="F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C334" i="1"/>
  <c r="A334" i="1"/>
  <c r="D334" i="1"/>
  <c r="B334" i="1"/>
  <c r="G334" i="1"/>
  <c r="E334" i="1"/>
  <c r="F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C335" i="1"/>
  <c r="A335" i="1"/>
  <c r="D335" i="1"/>
  <c r="B335" i="1"/>
  <c r="G335" i="1"/>
  <c r="E335" i="1"/>
  <c r="F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C336" i="1"/>
  <c r="A336" i="1"/>
  <c r="D336" i="1"/>
  <c r="B336" i="1"/>
  <c r="G336" i="1"/>
  <c r="E336" i="1"/>
  <c r="F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C337" i="1"/>
  <c r="A337" i="1"/>
  <c r="D337" i="1"/>
  <c r="B337" i="1"/>
  <c r="G337" i="1"/>
  <c r="E337" i="1"/>
  <c r="F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C338" i="1"/>
  <c r="A338" i="1"/>
  <c r="D338" i="1"/>
  <c r="B338" i="1"/>
  <c r="G338" i="1"/>
  <c r="E338" i="1"/>
  <c r="F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C339" i="1"/>
  <c r="A339" i="1"/>
  <c r="D339" i="1"/>
  <c r="B339" i="1"/>
  <c r="G339" i="1"/>
  <c r="E339" i="1"/>
  <c r="F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C340" i="1"/>
  <c r="A340" i="1"/>
  <c r="D340" i="1"/>
  <c r="B340" i="1"/>
  <c r="G340" i="1"/>
  <c r="E340" i="1"/>
  <c r="F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C341" i="1"/>
  <c r="A341" i="1"/>
  <c r="D341" i="1"/>
  <c r="B341" i="1"/>
  <c r="G341" i="1"/>
  <c r="E341" i="1"/>
  <c r="F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C342" i="1"/>
  <c r="A342" i="1"/>
  <c r="D342" i="1"/>
  <c r="B342" i="1"/>
  <c r="G342" i="1"/>
  <c r="E342" i="1"/>
  <c r="F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C343" i="1"/>
  <c r="A343" i="1"/>
  <c r="D343" i="1"/>
  <c r="B343" i="1"/>
  <c r="G343" i="1"/>
  <c r="E343" i="1"/>
  <c r="F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C344" i="1"/>
  <c r="A344" i="1"/>
  <c r="D344" i="1"/>
  <c r="B344" i="1"/>
  <c r="G344" i="1"/>
  <c r="E344" i="1"/>
  <c r="F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C345" i="1"/>
  <c r="A345" i="1"/>
  <c r="D345" i="1"/>
  <c r="B345" i="1"/>
  <c r="G345" i="1"/>
  <c r="E345" i="1"/>
  <c r="F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C346" i="1"/>
  <c r="A346" i="1"/>
  <c r="D346" i="1"/>
  <c r="B346" i="1"/>
  <c r="G346" i="1"/>
  <c r="E346" i="1"/>
  <c r="F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C347" i="1"/>
  <c r="A347" i="1"/>
  <c r="D347" i="1"/>
  <c r="B347" i="1"/>
  <c r="G347" i="1"/>
  <c r="E347" i="1"/>
  <c r="F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C348" i="1"/>
  <c r="A348" i="1"/>
  <c r="D348" i="1"/>
  <c r="B348" i="1"/>
  <c r="G348" i="1"/>
  <c r="E348" i="1"/>
  <c r="F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C349" i="1"/>
  <c r="A349" i="1"/>
  <c r="D349" i="1"/>
  <c r="B349" i="1"/>
  <c r="G349" i="1"/>
  <c r="E349" i="1"/>
  <c r="F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C350" i="1"/>
  <c r="A350" i="1"/>
  <c r="D350" i="1"/>
  <c r="B350" i="1"/>
  <c r="G350" i="1"/>
  <c r="E350" i="1"/>
  <c r="F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C351" i="1"/>
  <c r="A351" i="1"/>
  <c r="D351" i="1"/>
  <c r="B351" i="1"/>
  <c r="G351" i="1"/>
  <c r="E351" i="1"/>
  <c r="F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C352" i="1"/>
  <c r="A352" i="1"/>
  <c r="D352" i="1"/>
  <c r="B352" i="1"/>
  <c r="G352" i="1"/>
  <c r="E352" i="1"/>
  <c r="F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C353" i="1"/>
  <c r="A353" i="1"/>
  <c r="D353" i="1"/>
  <c r="B353" i="1"/>
  <c r="G353" i="1"/>
  <c r="E353" i="1"/>
  <c r="F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C354" i="1"/>
  <c r="A354" i="1"/>
  <c r="D354" i="1"/>
  <c r="B354" i="1"/>
  <c r="G354" i="1"/>
  <c r="E354" i="1"/>
  <c r="F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C355" i="1"/>
  <c r="A355" i="1"/>
  <c r="D355" i="1"/>
  <c r="B355" i="1"/>
  <c r="G355" i="1"/>
  <c r="E355" i="1"/>
  <c r="F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C356" i="1"/>
  <c r="A356" i="1"/>
  <c r="D356" i="1"/>
  <c r="B356" i="1"/>
  <c r="G356" i="1"/>
  <c r="E356" i="1"/>
  <c r="F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C357" i="1"/>
  <c r="A357" i="1"/>
  <c r="D357" i="1"/>
  <c r="B357" i="1"/>
  <c r="G357" i="1"/>
  <c r="E357" i="1"/>
  <c r="F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C358" i="1"/>
  <c r="A358" i="1"/>
  <c r="D358" i="1"/>
  <c r="B358" i="1"/>
  <c r="G358" i="1"/>
  <c r="E358" i="1"/>
  <c r="F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C359" i="1"/>
  <c r="A359" i="1"/>
  <c r="D359" i="1"/>
  <c r="B359" i="1"/>
  <c r="G359" i="1"/>
  <c r="E359" i="1"/>
  <c r="F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C360" i="1"/>
  <c r="A360" i="1"/>
  <c r="D360" i="1"/>
  <c r="B360" i="1"/>
  <c r="G360" i="1"/>
  <c r="E360" i="1"/>
  <c r="F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C361" i="1"/>
  <c r="A361" i="1"/>
  <c r="D361" i="1"/>
  <c r="B361" i="1"/>
  <c r="G361" i="1"/>
  <c r="E361" i="1"/>
  <c r="F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C362" i="1"/>
  <c r="A362" i="1"/>
  <c r="D362" i="1"/>
  <c r="B362" i="1"/>
  <c r="G362" i="1"/>
  <c r="E362" i="1"/>
  <c r="F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C363" i="1"/>
  <c r="A363" i="1"/>
  <c r="D363" i="1"/>
  <c r="B363" i="1"/>
  <c r="G363" i="1"/>
  <c r="E363" i="1"/>
  <c r="F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C364" i="1"/>
  <c r="A364" i="1"/>
  <c r="D364" i="1"/>
  <c r="B364" i="1"/>
  <c r="G364" i="1"/>
  <c r="E364" i="1"/>
  <c r="F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C365" i="1"/>
  <c r="A365" i="1"/>
  <c r="D365" i="1"/>
  <c r="B365" i="1"/>
  <c r="G365" i="1"/>
  <c r="E365" i="1"/>
  <c r="F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C366" i="1"/>
  <c r="A366" i="1"/>
  <c r="D366" i="1"/>
  <c r="B366" i="1"/>
  <c r="G366" i="1"/>
  <c r="E366" i="1"/>
  <c r="F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C367" i="1"/>
  <c r="A367" i="1"/>
  <c r="D367" i="1"/>
  <c r="B367" i="1"/>
  <c r="G367" i="1"/>
  <c r="E367" i="1"/>
  <c r="F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C368" i="1"/>
  <c r="A368" i="1"/>
  <c r="D368" i="1"/>
  <c r="B368" i="1"/>
  <c r="G368" i="1"/>
  <c r="E368" i="1"/>
  <c r="F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C369" i="1"/>
  <c r="A369" i="1"/>
  <c r="D369" i="1"/>
  <c r="B369" i="1"/>
  <c r="G369" i="1"/>
  <c r="E369" i="1"/>
  <c r="F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C370" i="1"/>
  <c r="A370" i="1"/>
  <c r="D370" i="1"/>
  <c r="B370" i="1"/>
  <c r="G370" i="1"/>
  <c r="E370" i="1"/>
  <c r="F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C371" i="1"/>
  <c r="A371" i="1"/>
  <c r="D371" i="1"/>
  <c r="B371" i="1"/>
  <c r="G371" i="1"/>
  <c r="E371" i="1"/>
  <c r="F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C372" i="1"/>
  <c r="A372" i="1"/>
  <c r="D372" i="1"/>
  <c r="B372" i="1"/>
  <c r="G372" i="1"/>
  <c r="E372" i="1"/>
  <c r="F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C373" i="1"/>
  <c r="A373" i="1"/>
  <c r="D373" i="1"/>
  <c r="B373" i="1"/>
  <c r="G373" i="1"/>
  <c r="E373" i="1"/>
  <c r="F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C374" i="1"/>
  <c r="A374" i="1"/>
  <c r="D374" i="1"/>
  <c r="B374" i="1"/>
  <c r="G374" i="1"/>
  <c r="E374" i="1"/>
  <c r="F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C375" i="1"/>
  <c r="A375" i="1"/>
  <c r="D375" i="1"/>
  <c r="B375" i="1"/>
  <c r="G375" i="1"/>
  <c r="E375" i="1"/>
  <c r="F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C376" i="1"/>
  <c r="A376" i="1"/>
  <c r="D376" i="1"/>
  <c r="B376" i="1"/>
  <c r="G376" i="1"/>
  <c r="E376" i="1"/>
  <c r="F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C377" i="1"/>
  <c r="A377" i="1"/>
  <c r="D377" i="1"/>
  <c r="B377" i="1"/>
  <c r="G377" i="1"/>
  <c r="E377" i="1"/>
  <c r="F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C378" i="1"/>
  <c r="A378" i="1"/>
  <c r="D378" i="1"/>
  <c r="B378" i="1"/>
  <c r="G378" i="1"/>
  <c r="E378" i="1"/>
  <c r="F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C379" i="1"/>
  <c r="A379" i="1"/>
  <c r="D379" i="1"/>
  <c r="B379" i="1"/>
  <c r="G379" i="1"/>
  <c r="E379" i="1"/>
  <c r="F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C380" i="1"/>
  <c r="A380" i="1"/>
  <c r="D380" i="1"/>
  <c r="B380" i="1"/>
  <c r="G380" i="1"/>
  <c r="E380" i="1"/>
  <c r="F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C381" i="1"/>
  <c r="A381" i="1"/>
  <c r="D381" i="1"/>
  <c r="B381" i="1"/>
  <c r="G381" i="1"/>
  <c r="E381" i="1"/>
  <c r="F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C382" i="1"/>
  <c r="A382" i="1"/>
  <c r="D382" i="1"/>
  <c r="B382" i="1"/>
  <c r="G382" i="1"/>
  <c r="E382" i="1"/>
  <c r="F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C383" i="1"/>
  <c r="A383" i="1"/>
  <c r="D383" i="1"/>
  <c r="B383" i="1"/>
  <c r="G383" i="1"/>
  <c r="E383" i="1"/>
  <c r="F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C384" i="1"/>
  <c r="A384" i="1"/>
  <c r="D384" i="1"/>
  <c r="B384" i="1"/>
  <c r="G384" i="1"/>
  <c r="E384" i="1"/>
  <c r="F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C385" i="1"/>
  <c r="A385" i="1"/>
  <c r="D385" i="1"/>
  <c r="B385" i="1"/>
  <c r="G385" i="1"/>
  <c r="E385" i="1"/>
  <c r="F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C386" i="1"/>
  <c r="A386" i="1"/>
  <c r="D386" i="1"/>
  <c r="B386" i="1"/>
  <c r="G386" i="1"/>
  <c r="E386" i="1"/>
  <c r="F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C387" i="1"/>
  <c r="A387" i="1"/>
  <c r="D387" i="1"/>
  <c r="B387" i="1"/>
  <c r="G387" i="1"/>
  <c r="E387" i="1"/>
  <c r="F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C388" i="1"/>
  <c r="A388" i="1"/>
  <c r="D388" i="1"/>
  <c r="B388" i="1"/>
  <c r="G388" i="1"/>
  <c r="E388" i="1"/>
  <c r="F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C389" i="1"/>
  <c r="A389" i="1"/>
  <c r="D389" i="1"/>
  <c r="B389" i="1"/>
  <c r="G389" i="1"/>
  <c r="E389" i="1"/>
  <c r="F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C390" i="1"/>
  <c r="A390" i="1"/>
  <c r="D390" i="1"/>
  <c r="B390" i="1"/>
  <c r="G390" i="1"/>
  <c r="E390" i="1"/>
  <c r="F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C391" i="1"/>
  <c r="A391" i="1"/>
  <c r="D391" i="1"/>
  <c r="B391" i="1"/>
  <c r="G391" i="1"/>
  <c r="E391" i="1"/>
  <c r="F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C392" i="1"/>
  <c r="A392" i="1"/>
  <c r="D392" i="1"/>
  <c r="B392" i="1"/>
  <c r="G392" i="1"/>
  <c r="E392" i="1"/>
  <c r="F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C393" i="1"/>
  <c r="A393" i="1"/>
  <c r="D393" i="1"/>
  <c r="B393" i="1"/>
  <c r="G393" i="1"/>
  <c r="E393" i="1"/>
  <c r="F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C394" i="1"/>
  <c r="A394" i="1"/>
  <c r="D394" i="1"/>
  <c r="B394" i="1"/>
  <c r="G394" i="1"/>
  <c r="E394" i="1"/>
  <c r="F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C395" i="1"/>
  <c r="A395" i="1"/>
  <c r="D395" i="1"/>
  <c r="B395" i="1"/>
  <c r="G395" i="1"/>
  <c r="E395" i="1"/>
  <c r="F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C396" i="1"/>
  <c r="A396" i="1"/>
  <c r="D396" i="1"/>
  <c r="B396" i="1"/>
  <c r="G396" i="1"/>
  <c r="E396" i="1"/>
  <c r="F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C397" i="1"/>
  <c r="A397" i="1"/>
  <c r="D397" i="1"/>
  <c r="B397" i="1"/>
  <c r="G397" i="1"/>
  <c r="E397" i="1"/>
  <c r="F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C398" i="1"/>
  <c r="A398" i="1"/>
  <c r="D398" i="1"/>
  <c r="B398" i="1"/>
  <c r="G398" i="1"/>
  <c r="E398" i="1"/>
  <c r="F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C399" i="1"/>
  <c r="A399" i="1"/>
  <c r="D399" i="1"/>
  <c r="B399" i="1"/>
  <c r="G399" i="1"/>
  <c r="E399" i="1"/>
  <c r="F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C400" i="1"/>
  <c r="A400" i="1"/>
  <c r="D400" i="1"/>
  <c r="B400" i="1"/>
  <c r="G400" i="1"/>
  <c r="E400" i="1"/>
  <c r="F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C401" i="1"/>
  <c r="A401" i="1"/>
  <c r="D401" i="1"/>
  <c r="B401" i="1"/>
  <c r="G401" i="1"/>
  <c r="E401" i="1"/>
  <c r="F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C402" i="1"/>
  <c r="A402" i="1"/>
  <c r="D402" i="1"/>
  <c r="B402" i="1"/>
  <c r="G402" i="1"/>
  <c r="E402" i="1"/>
  <c r="F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C403" i="1"/>
  <c r="A403" i="1"/>
  <c r="D403" i="1"/>
  <c r="B403" i="1"/>
  <c r="G403" i="1"/>
  <c r="E403" i="1"/>
  <c r="F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C404" i="1"/>
  <c r="A404" i="1"/>
  <c r="D404" i="1"/>
  <c r="B404" i="1"/>
  <c r="G404" i="1"/>
  <c r="E404" i="1"/>
  <c r="F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C405" i="1"/>
  <c r="A405" i="1"/>
  <c r="D405" i="1"/>
  <c r="B405" i="1"/>
  <c r="G405" i="1"/>
  <c r="E405" i="1"/>
  <c r="F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C406" i="1"/>
  <c r="A406" i="1"/>
  <c r="D406" i="1"/>
  <c r="B406" i="1"/>
  <c r="G406" i="1"/>
  <c r="E406" i="1"/>
  <c r="F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C407" i="1"/>
  <c r="A407" i="1"/>
  <c r="D407" i="1"/>
  <c r="B407" i="1"/>
  <c r="G407" i="1"/>
  <c r="E407" i="1"/>
  <c r="F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C408" i="1"/>
  <c r="A408" i="1"/>
  <c r="D408" i="1"/>
  <c r="B408" i="1"/>
  <c r="G408" i="1"/>
  <c r="E408" i="1"/>
  <c r="F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C409" i="1"/>
  <c r="A409" i="1"/>
  <c r="D409" i="1"/>
  <c r="B409" i="1"/>
  <c r="G409" i="1"/>
  <c r="E409" i="1"/>
  <c r="F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C410" i="1"/>
  <c r="A410" i="1"/>
  <c r="D410" i="1"/>
  <c r="B410" i="1"/>
  <c r="G410" i="1"/>
  <c r="E410" i="1"/>
  <c r="F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C411" i="1"/>
  <c r="A411" i="1"/>
  <c r="D411" i="1"/>
  <c r="B411" i="1"/>
  <c r="G411" i="1"/>
  <c r="E411" i="1"/>
  <c r="F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C412" i="1"/>
  <c r="A412" i="1"/>
  <c r="D412" i="1"/>
  <c r="B412" i="1"/>
  <c r="G412" i="1"/>
  <c r="E412" i="1"/>
  <c r="F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C413" i="1"/>
  <c r="A413" i="1"/>
  <c r="D413" i="1"/>
  <c r="B413" i="1"/>
  <c r="G413" i="1"/>
  <c r="E413" i="1"/>
  <c r="F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C414" i="1"/>
  <c r="A414" i="1"/>
  <c r="D414" i="1"/>
  <c r="B414" i="1"/>
  <c r="G414" i="1"/>
  <c r="E414" i="1"/>
  <c r="F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C415" i="1"/>
  <c r="A415" i="1"/>
  <c r="D415" i="1"/>
  <c r="B415" i="1"/>
  <c r="G415" i="1"/>
  <c r="E415" i="1"/>
  <c r="F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C416" i="1"/>
  <c r="A416" i="1"/>
  <c r="D416" i="1"/>
  <c r="B416" i="1"/>
  <c r="G416" i="1"/>
  <c r="E416" i="1"/>
  <c r="F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C417" i="1"/>
  <c r="A417" i="1"/>
  <c r="D417" i="1"/>
  <c r="B417" i="1"/>
  <c r="G417" i="1"/>
  <c r="E417" i="1"/>
  <c r="F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C418" i="1"/>
  <c r="A418" i="1"/>
  <c r="D418" i="1"/>
  <c r="B418" i="1"/>
  <c r="G418" i="1"/>
  <c r="E418" i="1"/>
  <c r="F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C419" i="1"/>
  <c r="A419" i="1"/>
  <c r="D419" i="1"/>
  <c r="B419" i="1"/>
  <c r="G419" i="1"/>
  <c r="E419" i="1"/>
  <c r="F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C420" i="1"/>
  <c r="A420" i="1"/>
  <c r="D420" i="1"/>
  <c r="B420" i="1"/>
  <c r="G420" i="1"/>
  <c r="E420" i="1"/>
  <c r="F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C421" i="1"/>
  <c r="A421" i="1"/>
  <c r="D421" i="1"/>
  <c r="B421" i="1"/>
  <c r="G421" i="1"/>
  <c r="E421" i="1"/>
  <c r="F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C422" i="1"/>
  <c r="A422" i="1"/>
  <c r="D422" i="1"/>
  <c r="B422" i="1"/>
  <c r="G422" i="1"/>
  <c r="E422" i="1"/>
  <c r="F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C423" i="1"/>
  <c r="A423" i="1"/>
  <c r="D423" i="1"/>
  <c r="B423" i="1"/>
  <c r="G423" i="1"/>
  <c r="E423" i="1"/>
  <c r="F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C424" i="1"/>
  <c r="A424" i="1"/>
  <c r="D424" i="1"/>
  <c r="B424" i="1"/>
  <c r="G424" i="1"/>
  <c r="E424" i="1"/>
  <c r="F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C425" i="1"/>
  <c r="A425" i="1"/>
  <c r="D425" i="1"/>
  <c r="B425" i="1"/>
  <c r="G425" i="1"/>
  <c r="E425" i="1"/>
  <c r="F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C426" i="1"/>
  <c r="A426" i="1"/>
  <c r="D426" i="1"/>
  <c r="B426" i="1"/>
  <c r="G426" i="1"/>
  <c r="E426" i="1"/>
  <c r="F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C427" i="1"/>
  <c r="A427" i="1"/>
  <c r="D427" i="1"/>
  <c r="B427" i="1"/>
  <c r="G427" i="1"/>
  <c r="E427" i="1"/>
  <c r="F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C428" i="1"/>
  <c r="A428" i="1"/>
  <c r="D428" i="1"/>
  <c r="B428" i="1"/>
  <c r="G428" i="1"/>
  <c r="E428" i="1"/>
  <c r="F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C429" i="1"/>
  <c r="A429" i="1"/>
  <c r="D429" i="1"/>
  <c r="B429" i="1"/>
  <c r="G429" i="1"/>
  <c r="E429" i="1"/>
  <c r="F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C430" i="1"/>
  <c r="A430" i="1"/>
  <c r="D430" i="1"/>
  <c r="B430" i="1"/>
  <c r="G430" i="1"/>
  <c r="E430" i="1"/>
  <c r="F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C431" i="1"/>
  <c r="A431" i="1"/>
  <c r="D431" i="1"/>
  <c r="B431" i="1"/>
  <c r="G431" i="1"/>
  <c r="E431" i="1"/>
  <c r="F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C432" i="1"/>
  <c r="A432" i="1"/>
  <c r="D432" i="1"/>
  <c r="B432" i="1"/>
  <c r="G432" i="1"/>
  <c r="E432" i="1"/>
  <c r="F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C433" i="1"/>
  <c r="A433" i="1"/>
  <c r="D433" i="1"/>
  <c r="B433" i="1"/>
  <c r="G433" i="1"/>
  <c r="E433" i="1"/>
  <c r="F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C434" i="1"/>
  <c r="A434" i="1"/>
  <c r="D434" i="1"/>
  <c r="B434" i="1"/>
  <c r="G434" i="1"/>
  <c r="E434" i="1"/>
  <c r="F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C435" i="1"/>
  <c r="A435" i="1"/>
  <c r="D435" i="1"/>
  <c r="B435" i="1"/>
  <c r="G435" i="1"/>
  <c r="E435" i="1"/>
  <c r="F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C436" i="1"/>
  <c r="A436" i="1"/>
  <c r="D436" i="1"/>
  <c r="B436" i="1"/>
  <c r="G436" i="1"/>
  <c r="E436" i="1"/>
  <c r="F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C437" i="1"/>
  <c r="A437" i="1"/>
  <c r="D437" i="1"/>
  <c r="B437" i="1"/>
  <c r="G437" i="1"/>
  <c r="E437" i="1"/>
  <c r="F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C438" i="1"/>
  <c r="A438" i="1"/>
  <c r="D438" i="1"/>
  <c r="B438" i="1"/>
  <c r="G438" i="1"/>
  <c r="E438" i="1"/>
  <c r="F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C439" i="1"/>
  <c r="A439" i="1"/>
  <c r="D439" i="1"/>
  <c r="B439" i="1"/>
  <c r="G439" i="1"/>
  <c r="E439" i="1"/>
  <c r="F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C440" i="1"/>
  <c r="A440" i="1"/>
  <c r="D440" i="1"/>
  <c r="B440" i="1"/>
  <c r="G440" i="1"/>
  <c r="E440" i="1"/>
  <c r="F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C441" i="1"/>
  <c r="A441" i="1"/>
  <c r="D441" i="1"/>
  <c r="B441" i="1"/>
  <c r="G441" i="1"/>
  <c r="E441" i="1"/>
  <c r="F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C442" i="1"/>
  <c r="A442" i="1"/>
  <c r="D442" i="1"/>
  <c r="B442" i="1"/>
  <c r="G442" i="1"/>
  <c r="E442" i="1"/>
  <c r="F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C443" i="1"/>
  <c r="A443" i="1"/>
  <c r="D443" i="1"/>
  <c r="B443" i="1"/>
  <c r="G443" i="1"/>
  <c r="E443" i="1"/>
  <c r="F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C444" i="1"/>
  <c r="A444" i="1"/>
  <c r="D444" i="1"/>
  <c r="B444" i="1"/>
  <c r="G444" i="1"/>
  <c r="E444" i="1"/>
  <c r="F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C445" i="1"/>
  <c r="A445" i="1"/>
  <c r="D445" i="1"/>
  <c r="B445" i="1"/>
  <c r="G445" i="1"/>
  <c r="E445" i="1"/>
  <c r="F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C446" i="1"/>
  <c r="A446" i="1"/>
  <c r="D446" i="1"/>
  <c r="B446" i="1"/>
  <c r="G446" i="1"/>
  <c r="E446" i="1"/>
  <c r="F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C447" i="1"/>
  <c r="A447" i="1"/>
  <c r="D447" i="1"/>
  <c r="B447" i="1"/>
  <c r="G447" i="1"/>
  <c r="E447" i="1"/>
  <c r="F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C448" i="1"/>
  <c r="A448" i="1"/>
  <c r="D448" i="1"/>
  <c r="B448" i="1"/>
  <c r="G448" i="1"/>
  <c r="E448" i="1"/>
  <c r="F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C449" i="1"/>
  <c r="A449" i="1"/>
  <c r="D449" i="1"/>
  <c r="B449" i="1"/>
  <c r="G449" i="1"/>
  <c r="E449" i="1"/>
  <c r="F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C450" i="1"/>
  <c r="A450" i="1"/>
  <c r="D450" i="1"/>
  <c r="B450" i="1"/>
  <c r="G450" i="1"/>
  <c r="E450" i="1"/>
  <c r="F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C451" i="1"/>
  <c r="A451" i="1"/>
  <c r="D451" i="1"/>
  <c r="B451" i="1"/>
  <c r="G451" i="1"/>
  <c r="E451" i="1"/>
  <c r="F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C452" i="1"/>
  <c r="A452" i="1"/>
  <c r="D452" i="1"/>
  <c r="B452" i="1"/>
  <c r="G452" i="1"/>
  <c r="E452" i="1"/>
  <c r="F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C453" i="1"/>
  <c r="A453" i="1"/>
  <c r="D453" i="1"/>
  <c r="B453" i="1"/>
  <c r="G453" i="1"/>
  <c r="E453" i="1"/>
  <c r="F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C454" i="1"/>
  <c r="A454" i="1"/>
  <c r="D454" i="1"/>
  <c r="B454" i="1"/>
  <c r="G454" i="1"/>
  <c r="E454" i="1"/>
  <c r="F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C455" i="1"/>
  <c r="A455" i="1"/>
  <c r="D455" i="1"/>
  <c r="B455" i="1"/>
  <c r="G455" i="1"/>
  <c r="E455" i="1"/>
  <c r="F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C456" i="1"/>
  <c r="A456" i="1"/>
  <c r="D456" i="1"/>
  <c r="B456" i="1"/>
  <c r="G456" i="1"/>
  <c r="E456" i="1"/>
  <c r="F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C457" i="1"/>
  <c r="A457" i="1"/>
  <c r="D457" i="1"/>
  <c r="B457" i="1"/>
  <c r="G457" i="1"/>
  <c r="E457" i="1"/>
  <c r="F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C458" i="1"/>
  <c r="A458" i="1"/>
  <c r="D458" i="1"/>
  <c r="B458" i="1"/>
  <c r="G458" i="1"/>
  <c r="E458" i="1"/>
  <c r="F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C459" i="1"/>
  <c r="A459" i="1"/>
  <c r="D459" i="1"/>
  <c r="B459" i="1"/>
  <c r="G459" i="1"/>
  <c r="E459" i="1"/>
  <c r="F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C460" i="1"/>
  <c r="A460" i="1"/>
  <c r="D460" i="1"/>
  <c r="B460" i="1"/>
  <c r="G460" i="1"/>
  <c r="E460" i="1"/>
  <c r="F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C461" i="1"/>
  <c r="A461" i="1"/>
  <c r="D461" i="1"/>
  <c r="B461" i="1"/>
  <c r="G461" i="1"/>
  <c r="E461" i="1"/>
  <c r="F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C462" i="1"/>
  <c r="A462" i="1"/>
  <c r="D462" i="1"/>
  <c r="B462" i="1"/>
  <c r="G462" i="1"/>
  <c r="E462" i="1"/>
  <c r="F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C463" i="1"/>
  <c r="A463" i="1"/>
  <c r="D463" i="1"/>
  <c r="B463" i="1"/>
  <c r="G463" i="1"/>
  <c r="E463" i="1"/>
  <c r="F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C464" i="1"/>
  <c r="A464" i="1"/>
  <c r="D464" i="1"/>
  <c r="B464" i="1"/>
  <c r="G464" i="1"/>
  <c r="E464" i="1"/>
  <c r="F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C465" i="1"/>
  <c r="A465" i="1"/>
  <c r="D465" i="1"/>
  <c r="B465" i="1"/>
  <c r="G465" i="1"/>
  <c r="E465" i="1"/>
  <c r="F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C466" i="1"/>
  <c r="A466" i="1"/>
  <c r="D466" i="1"/>
  <c r="B466" i="1"/>
  <c r="G466" i="1"/>
  <c r="E466" i="1"/>
  <c r="F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C467" i="1"/>
  <c r="A467" i="1"/>
  <c r="D467" i="1"/>
  <c r="B467" i="1"/>
  <c r="G467" i="1"/>
  <c r="E467" i="1"/>
  <c r="F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C468" i="1"/>
  <c r="A468" i="1"/>
  <c r="D468" i="1"/>
  <c r="B468" i="1"/>
  <c r="G468" i="1"/>
  <c r="E468" i="1"/>
  <c r="F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C469" i="1"/>
  <c r="A469" i="1"/>
  <c r="D469" i="1"/>
  <c r="B469" i="1"/>
  <c r="G469" i="1"/>
  <c r="E469" i="1"/>
  <c r="F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C470" i="1"/>
  <c r="A470" i="1"/>
  <c r="D470" i="1"/>
  <c r="B470" i="1"/>
  <c r="G470" i="1"/>
  <c r="E470" i="1"/>
  <c r="F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C471" i="1"/>
  <c r="A471" i="1"/>
  <c r="D471" i="1"/>
  <c r="B471" i="1"/>
  <c r="G471" i="1"/>
  <c r="E471" i="1"/>
  <c r="F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C472" i="1"/>
  <c r="A472" i="1"/>
  <c r="D472" i="1"/>
  <c r="B472" i="1"/>
  <c r="G472" i="1"/>
  <c r="E472" i="1"/>
  <c r="F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C473" i="1"/>
  <c r="A473" i="1"/>
  <c r="D473" i="1"/>
  <c r="B473" i="1"/>
  <c r="G473" i="1"/>
  <c r="E473" i="1"/>
  <c r="F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C474" i="1"/>
  <c r="A474" i="1"/>
  <c r="D474" i="1"/>
  <c r="B474" i="1"/>
  <c r="G474" i="1"/>
  <c r="E474" i="1"/>
  <c r="F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C475" i="1"/>
  <c r="A475" i="1"/>
  <c r="D475" i="1"/>
  <c r="B475" i="1"/>
  <c r="G475" i="1"/>
  <c r="E475" i="1"/>
  <c r="F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C476" i="1"/>
  <c r="A476" i="1"/>
  <c r="D476" i="1"/>
  <c r="B476" i="1"/>
  <c r="G476" i="1"/>
  <c r="E476" i="1"/>
  <c r="F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C477" i="1"/>
  <c r="A477" i="1"/>
  <c r="D477" i="1"/>
  <c r="B477" i="1"/>
  <c r="G477" i="1"/>
  <c r="E477" i="1"/>
  <c r="F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C478" i="1"/>
  <c r="A478" i="1"/>
  <c r="D478" i="1"/>
  <c r="B478" i="1"/>
  <c r="G478" i="1"/>
  <c r="E478" i="1"/>
  <c r="F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C479" i="1"/>
  <c r="A479" i="1"/>
  <c r="D479" i="1"/>
  <c r="B479" i="1"/>
  <c r="G479" i="1"/>
  <c r="E479" i="1"/>
  <c r="F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C480" i="1"/>
  <c r="A480" i="1"/>
  <c r="D480" i="1"/>
  <c r="B480" i="1"/>
  <c r="G480" i="1"/>
  <c r="E480" i="1"/>
  <c r="F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C481" i="1"/>
  <c r="A481" i="1"/>
  <c r="D481" i="1"/>
  <c r="B481" i="1"/>
  <c r="G481" i="1"/>
  <c r="E481" i="1"/>
  <c r="F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C482" i="1"/>
  <c r="A482" i="1"/>
  <c r="D482" i="1"/>
  <c r="B482" i="1"/>
  <c r="G482" i="1"/>
  <c r="E482" i="1"/>
  <c r="F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C483" i="1"/>
  <c r="A483" i="1"/>
  <c r="D483" i="1"/>
  <c r="B483" i="1"/>
  <c r="G483" i="1"/>
  <c r="E483" i="1"/>
  <c r="F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C484" i="1"/>
  <c r="A484" i="1"/>
  <c r="D484" i="1"/>
  <c r="B484" i="1"/>
  <c r="G484" i="1"/>
  <c r="E484" i="1"/>
  <c r="F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C485" i="1"/>
  <c r="A485" i="1"/>
  <c r="D485" i="1"/>
  <c r="B485" i="1"/>
  <c r="G485" i="1"/>
  <c r="E485" i="1"/>
  <c r="F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C486" i="1"/>
  <c r="A486" i="1"/>
  <c r="D486" i="1"/>
  <c r="B486" i="1"/>
  <c r="G486" i="1"/>
  <c r="E486" i="1"/>
  <c r="F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C487" i="1"/>
  <c r="A487" i="1"/>
  <c r="D487" i="1"/>
  <c r="B487" i="1"/>
  <c r="G487" i="1"/>
  <c r="E487" i="1"/>
  <c r="F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C488" i="1"/>
  <c r="A488" i="1"/>
  <c r="D488" i="1"/>
  <c r="B488" i="1"/>
  <c r="G488" i="1"/>
  <c r="E488" i="1"/>
  <c r="F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C489" i="1"/>
  <c r="A489" i="1"/>
  <c r="D489" i="1"/>
  <c r="B489" i="1"/>
  <c r="G489" i="1"/>
  <c r="E489" i="1"/>
  <c r="F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C490" i="1"/>
  <c r="A490" i="1"/>
  <c r="D490" i="1"/>
  <c r="B490" i="1"/>
  <c r="G490" i="1"/>
  <c r="E490" i="1"/>
  <c r="F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C491" i="1"/>
  <c r="A491" i="1"/>
  <c r="D491" i="1"/>
  <c r="B491" i="1"/>
  <c r="G491" i="1"/>
  <c r="E491" i="1"/>
  <c r="F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C492" i="1"/>
  <c r="A492" i="1"/>
  <c r="D492" i="1"/>
  <c r="B492" i="1"/>
  <c r="G492" i="1"/>
  <c r="E492" i="1"/>
  <c r="F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C493" i="1"/>
  <c r="A493" i="1"/>
  <c r="D493" i="1"/>
  <c r="B493" i="1"/>
  <c r="G493" i="1"/>
  <c r="E493" i="1"/>
  <c r="F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C494" i="1"/>
  <c r="A494" i="1"/>
  <c r="D494" i="1"/>
  <c r="B494" i="1"/>
  <c r="G494" i="1"/>
  <c r="E494" i="1"/>
  <c r="F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C495" i="1"/>
  <c r="A495" i="1"/>
  <c r="D495" i="1"/>
  <c r="B495" i="1"/>
  <c r="G495" i="1"/>
  <c r="E495" i="1"/>
  <c r="F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C496" i="1"/>
  <c r="A496" i="1"/>
  <c r="D496" i="1"/>
  <c r="B496" i="1"/>
  <c r="G496" i="1"/>
  <c r="E496" i="1"/>
  <c r="F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C497" i="1"/>
  <c r="A497" i="1"/>
  <c r="D497" i="1"/>
  <c r="B497" i="1"/>
  <c r="G497" i="1"/>
  <c r="E497" i="1"/>
  <c r="F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C498" i="1"/>
  <c r="A498" i="1"/>
  <c r="D498" i="1"/>
  <c r="B498" i="1"/>
  <c r="G498" i="1"/>
  <c r="E498" i="1"/>
  <c r="F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C499" i="1"/>
  <c r="A499" i="1"/>
  <c r="D499" i="1"/>
  <c r="B499" i="1"/>
  <c r="G499" i="1"/>
  <c r="E499" i="1"/>
  <c r="F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C500" i="1"/>
  <c r="A500" i="1"/>
  <c r="D500" i="1"/>
  <c r="B500" i="1"/>
  <c r="G500" i="1"/>
  <c r="E500" i="1"/>
  <c r="F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C501" i="1"/>
  <c r="A501" i="1"/>
  <c r="D501" i="1"/>
  <c r="B501" i="1"/>
  <c r="G501" i="1"/>
  <c r="E501" i="1"/>
  <c r="F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C502" i="1"/>
  <c r="A502" i="1"/>
  <c r="D502" i="1"/>
  <c r="B502" i="1"/>
  <c r="G502" i="1"/>
  <c r="E502" i="1"/>
  <c r="F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C503" i="1"/>
  <c r="A503" i="1"/>
  <c r="D503" i="1"/>
  <c r="B503" i="1"/>
  <c r="G503" i="1"/>
  <c r="E503" i="1"/>
  <c r="F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C504" i="1"/>
  <c r="A504" i="1"/>
  <c r="D504" i="1"/>
  <c r="B504" i="1"/>
  <c r="G504" i="1"/>
  <c r="E504" i="1"/>
  <c r="F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C505" i="1"/>
  <c r="A505" i="1"/>
  <c r="D505" i="1"/>
  <c r="B505" i="1"/>
  <c r="G505" i="1"/>
  <c r="E505" i="1"/>
  <c r="F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C506" i="1"/>
  <c r="A506" i="1"/>
  <c r="D506" i="1"/>
  <c r="B506" i="1"/>
  <c r="G506" i="1"/>
  <c r="E506" i="1"/>
  <c r="F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C507" i="1"/>
  <c r="A507" i="1"/>
  <c r="D507" i="1"/>
  <c r="B507" i="1"/>
  <c r="G507" i="1"/>
  <c r="E507" i="1"/>
  <c r="F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C508" i="1"/>
  <c r="A508" i="1"/>
  <c r="D508" i="1"/>
  <c r="B508" i="1"/>
  <c r="G508" i="1"/>
  <c r="E508" i="1"/>
  <c r="F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C509" i="1"/>
  <c r="A509" i="1"/>
  <c r="D509" i="1"/>
  <c r="B509" i="1"/>
  <c r="G509" i="1"/>
  <c r="E509" i="1"/>
  <c r="F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C510" i="1"/>
  <c r="A510" i="1"/>
  <c r="D510" i="1"/>
  <c r="B510" i="1"/>
  <c r="G510" i="1"/>
  <c r="E510" i="1"/>
  <c r="F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C511" i="1"/>
  <c r="A511" i="1"/>
  <c r="D511" i="1"/>
  <c r="B511" i="1"/>
  <c r="G511" i="1"/>
  <c r="E511" i="1"/>
  <c r="F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C512" i="1"/>
  <c r="A512" i="1"/>
  <c r="D512" i="1"/>
  <c r="B512" i="1"/>
  <c r="G512" i="1"/>
  <c r="E512" i="1"/>
  <c r="F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C513" i="1"/>
  <c r="A513" i="1"/>
  <c r="D513" i="1"/>
  <c r="B513" i="1"/>
  <c r="G513" i="1"/>
  <c r="E513" i="1"/>
  <c r="F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C514" i="1"/>
  <c r="A514" i="1"/>
  <c r="D514" i="1"/>
  <c r="B514" i="1"/>
  <c r="G514" i="1"/>
  <c r="E514" i="1"/>
  <c r="F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C515" i="1"/>
  <c r="A515" i="1"/>
  <c r="D515" i="1"/>
  <c r="B515" i="1"/>
  <c r="G515" i="1"/>
  <c r="E515" i="1"/>
  <c r="F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C516" i="1"/>
  <c r="A516" i="1"/>
  <c r="D516" i="1"/>
  <c r="B516" i="1"/>
  <c r="G516" i="1"/>
  <c r="E516" i="1"/>
  <c r="F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C517" i="1"/>
  <c r="A517" i="1"/>
  <c r="D517" i="1"/>
  <c r="B517" i="1"/>
  <c r="G517" i="1"/>
  <c r="E517" i="1"/>
  <c r="F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C518" i="1"/>
  <c r="A518" i="1"/>
  <c r="D518" i="1"/>
  <c r="B518" i="1"/>
  <c r="G518" i="1"/>
  <c r="E518" i="1"/>
  <c r="F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C519" i="1"/>
  <c r="A519" i="1"/>
  <c r="D519" i="1"/>
  <c r="B519" i="1"/>
  <c r="G519" i="1"/>
  <c r="E519" i="1"/>
  <c r="F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C520" i="1"/>
  <c r="A520" i="1"/>
  <c r="D520" i="1"/>
  <c r="B520" i="1"/>
  <c r="G520" i="1"/>
  <c r="E520" i="1"/>
  <c r="F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C521" i="1"/>
  <c r="A521" i="1"/>
  <c r="D521" i="1"/>
  <c r="B521" i="1"/>
  <c r="G521" i="1"/>
  <c r="E521" i="1"/>
  <c r="F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C522" i="1"/>
  <c r="A522" i="1"/>
  <c r="D522" i="1"/>
  <c r="B522" i="1"/>
  <c r="G522" i="1"/>
  <c r="E522" i="1"/>
  <c r="F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C523" i="1"/>
  <c r="A523" i="1"/>
  <c r="D523" i="1"/>
  <c r="B523" i="1"/>
  <c r="G523" i="1"/>
  <c r="E523" i="1"/>
  <c r="F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C524" i="1"/>
  <c r="A524" i="1"/>
  <c r="D524" i="1"/>
  <c r="B524" i="1"/>
  <c r="G524" i="1"/>
  <c r="E524" i="1"/>
  <c r="F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C525" i="1"/>
  <c r="A525" i="1"/>
  <c r="D525" i="1"/>
  <c r="B525" i="1"/>
  <c r="G525" i="1"/>
  <c r="E525" i="1"/>
  <c r="F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C526" i="1"/>
  <c r="A526" i="1"/>
  <c r="D526" i="1"/>
  <c r="B526" i="1"/>
  <c r="G526" i="1"/>
  <c r="E526" i="1"/>
  <c r="F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C527" i="1"/>
  <c r="A527" i="1"/>
  <c r="D527" i="1"/>
  <c r="B527" i="1"/>
  <c r="G527" i="1"/>
  <c r="E527" i="1"/>
  <c r="F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C528" i="1"/>
  <c r="A528" i="1"/>
  <c r="D528" i="1"/>
  <c r="B528" i="1"/>
  <c r="G528" i="1"/>
  <c r="E528" i="1"/>
  <c r="F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C529" i="1"/>
  <c r="A529" i="1"/>
  <c r="D529" i="1"/>
  <c r="B529" i="1"/>
  <c r="G529" i="1"/>
  <c r="E529" i="1"/>
  <c r="F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C530" i="1"/>
  <c r="A530" i="1"/>
  <c r="D530" i="1"/>
  <c r="B530" i="1"/>
  <c r="G530" i="1"/>
  <c r="E530" i="1"/>
  <c r="F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C531" i="1"/>
  <c r="A531" i="1"/>
  <c r="D531" i="1"/>
  <c r="B531" i="1"/>
  <c r="G531" i="1"/>
  <c r="E531" i="1"/>
  <c r="F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C532" i="1"/>
  <c r="A532" i="1"/>
  <c r="D532" i="1"/>
  <c r="B532" i="1"/>
  <c r="G532" i="1"/>
  <c r="E532" i="1"/>
  <c r="F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C533" i="1"/>
  <c r="A533" i="1"/>
  <c r="D533" i="1"/>
  <c r="B533" i="1"/>
  <c r="G533" i="1"/>
  <c r="E533" i="1"/>
  <c r="F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C534" i="1"/>
  <c r="A534" i="1"/>
  <c r="D534" i="1"/>
  <c r="B534" i="1"/>
  <c r="G534" i="1"/>
  <c r="E534" i="1"/>
  <c r="F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C535" i="1"/>
  <c r="A535" i="1"/>
  <c r="D535" i="1"/>
  <c r="B535" i="1"/>
  <c r="G535" i="1"/>
  <c r="E535" i="1"/>
  <c r="F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C536" i="1"/>
  <c r="A536" i="1"/>
  <c r="D536" i="1"/>
  <c r="B536" i="1"/>
  <c r="G536" i="1"/>
  <c r="E536" i="1"/>
  <c r="F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C537" i="1"/>
  <c r="A537" i="1"/>
  <c r="D537" i="1"/>
  <c r="B537" i="1"/>
  <c r="G537" i="1"/>
  <c r="E537" i="1"/>
  <c r="F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C538" i="1"/>
  <c r="A538" i="1"/>
  <c r="D538" i="1"/>
  <c r="B538" i="1"/>
  <c r="G538" i="1"/>
  <c r="E538" i="1"/>
  <c r="F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C539" i="1"/>
  <c r="A539" i="1"/>
  <c r="D539" i="1"/>
  <c r="B539" i="1"/>
  <c r="G539" i="1"/>
  <c r="E539" i="1"/>
  <c r="F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C540" i="1"/>
  <c r="A540" i="1"/>
  <c r="D540" i="1"/>
  <c r="B540" i="1"/>
  <c r="G540" i="1"/>
  <c r="E540" i="1"/>
  <c r="F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C541" i="1"/>
  <c r="A541" i="1"/>
  <c r="D541" i="1"/>
  <c r="B541" i="1"/>
  <c r="G541" i="1"/>
  <c r="E541" i="1"/>
  <c r="F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C542" i="1"/>
  <c r="A542" i="1"/>
  <c r="D542" i="1"/>
  <c r="B542" i="1"/>
  <c r="G542" i="1"/>
  <c r="E542" i="1"/>
  <c r="F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C543" i="1"/>
  <c r="A543" i="1"/>
  <c r="D543" i="1"/>
  <c r="B543" i="1"/>
  <c r="G543" i="1"/>
  <c r="E543" i="1"/>
  <c r="F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C544" i="1"/>
  <c r="A544" i="1"/>
  <c r="D544" i="1"/>
  <c r="B544" i="1"/>
  <c r="G544" i="1"/>
  <c r="E544" i="1"/>
  <c r="F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C545" i="1"/>
  <c r="A545" i="1"/>
  <c r="D545" i="1"/>
  <c r="B545" i="1"/>
  <c r="G545" i="1"/>
  <c r="E545" i="1"/>
  <c r="F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C546" i="1"/>
  <c r="A546" i="1"/>
  <c r="D546" i="1"/>
  <c r="B546" i="1"/>
  <c r="G546" i="1"/>
  <c r="E546" i="1"/>
  <c r="F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C547" i="1"/>
  <c r="A547" i="1"/>
  <c r="D547" i="1"/>
  <c r="B547" i="1"/>
  <c r="G547" i="1"/>
  <c r="E547" i="1"/>
  <c r="F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C548" i="1"/>
  <c r="A548" i="1"/>
  <c r="D548" i="1"/>
  <c r="B548" i="1"/>
  <c r="G548" i="1"/>
  <c r="E548" i="1"/>
  <c r="F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C549" i="1"/>
  <c r="A549" i="1"/>
  <c r="D549" i="1"/>
  <c r="B549" i="1"/>
  <c r="G549" i="1"/>
  <c r="E549" i="1"/>
  <c r="F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C550" i="1"/>
  <c r="A550" i="1"/>
  <c r="D550" i="1"/>
  <c r="B550" i="1"/>
  <c r="G550" i="1"/>
  <c r="E550" i="1"/>
  <c r="F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C551" i="1"/>
  <c r="A551" i="1"/>
  <c r="D551" i="1"/>
  <c r="B551" i="1"/>
  <c r="G551" i="1"/>
  <c r="E551" i="1"/>
  <c r="F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C552" i="1"/>
  <c r="A552" i="1"/>
  <c r="D552" i="1"/>
  <c r="B552" i="1"/>
  <c r="G552" i="1"/>
  <c r="E552" i="1"/>
  <c r="F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C553" i="1"/>
  <c r="A553" i="1"/>
  <c r="D553" i="1"/>
  <c r="B553" i="1"/>
  <c r="G553" i="1"/>
  <c r="E553" i="1"/>
  <c r="F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C554" i="1"/>
  <c r="A554" i="1"/>
  <c r="D554" i="1"/>
  <c r="B554" i="1"/>
  <c r="G554" i="1"/>
  <c r="E554" i="1"/>
  <c r="F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C555" i="1"/>
  <c r="A555" i="1"/>
  <c r="D555" i="1"/>
  <c r="B555" i="1"/>
  <c r="G555" i="1"/>
  <c r="E555" i="1"/>
  <c r="F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C556" i="1"/>
  <c r="A556" i="1"/>
  <c r="D556" i="1"/>
  <c r="B556" i="1"/>
  <c r="G556" i="1"/>
  <c r="E556" i="1"/>
  <c r="F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C557" i="1"/>
  <c r="A557" i="1"/>
  <c r="D557" i="1"/>
  <c r="B557" i="1"/>
  <c r="G557" i="1"/>
  <c r="E557" i="1"/>
  <c r="F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C558" i="1"/>
  <c r="A558" i="1"/>
  <c r="D558" i="1"/>
  <c r="B558" i="1"/>
  <c r="G558" i="1"/>
  <c r="E558" i="1"/>
  <c r="F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C559" i="1"/>
  <c r="A559" i="1"/>
  <c r="D559" i="1"/>
  <c r="B559" i="1"/>
  <c r="G559" i="1"/>
  <c r="E559" i="1"/>
  <c r="F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C560" i="1"/>
  <c r="A560" i="1"/>
  <c r="D560" i="1"/>
  <c r="B560" i="1"/>
  <c r="G560" i="1"/>
  <c r="E560" i="1"/>
  <c r="F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C561" i="1"/>
  <c r="A561" i="1"/>
  <c r="D561" i="1"/>
  <c r="B561" i="1"/>
  <c r="G561" i="1"/>
  <c r="E561" i="1"/>
  <c r="F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C562" i="1"/>
  <c r="A562" i="1"/>
  <c r="D562" i="1"/>
  <c r="B562" i="1"/>
  <c r="G562" i="1"/>
  <c r="E562" i="1"/>
  <c r="F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C563" i="1"/>
  <c r="A563" i="1"/>
  <c r="D563" i="1"/>
  <c r="B563" i="1"/>
  <c r="G563" i="1"/>
  <c r="E563" i="1"/>
  <c r="F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C564" i="1"/>
  <c r="A564" i="1"/>
  <c r="D564" i="1"/>
  <c r="B564" i="1"/>
  <c r="G564" i="1"/>
  <c r="E564" i="1"/>
  <c r="F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C565" i="1"/>
  <c r="A565" i="1"/>
  <c r="D565" i="1"/>
  <c r="B565" i="1"/>
  <c r="G565" i="1"/>
  <c r="E565" i="1"/>
  <c r="F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C566" i="1"/>
  <c r="A566" i="1"/>
  <c r="D566" i="1"/>
  <c r="B566" i="1"/>
  <c r="G566" i="1"/>
  <c r="E566" i="1"/>
  <c r="F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C567" i="1"/>
  <c r="A567" i="1"/>
  <c r="D567" i="1"/>
  <c r="B567" i="1"/>
  <c r="G567" i="1"/>
  <c r="E567" i="1"/>
  <c r="F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C568" i="1"/>
  <c r="A568" i="1"/>
  <c r="D568" i="1"/>
  <c r="B568" i="1"/>
  <c r="G568" i="1"/>
  <c r="E568" i="1"/>
  <c r="F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C569" i="1"/>
  <c r="A569" i="1"/>
  <c r="D569" i="1"/>
  <c r="B569" i="1"/>
  <c r="G569" i="1"/>
  <c r="E569" i="1"/>
  <c r="F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C570" i="1"/>
  <c r="A570" i="1"/>
  <c r="D570" i="1"/>
  <c r="B570" i="1"/>
  <c r="G570" i="1"/>
  <c r="E570" i="1"/>
  <c r="F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C571" i="1"/>
  <c r="A571" i="1"/>
  <c r="D571" i="1"/>
  <c r="B571" i="1"/>
  <c r="G571" i="1"/>
  <c r="E571" i="1"/>
  <c r="F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C572" i="1"/>
  <c r="A572" i="1"/>
  <c r="D572" i="1"/>
  <c r="B572" i="1"/>
  <c r="G572" i="1"/>
  <c r="E572" i="1"/>
  <c r="F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C573" i="1"/>
  <c r="A573" i="1"/>
  <c r="D573" i="1"/>
  <c r="B573" i="1"/>
  <c r="G573" i="1"/>
  <c r="E573" i="1"/>
  <c r="F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C574" i="1"/>
  <c r="A574" i="1"/>
  <c r="D574" i="1"/>
  <c r="B574" i="1"/>
  <c r="G574" i="1"/>
  <c r="E574" i="1"/>
  <c r="F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C575" i="1"/>
  <c r="A575" i="1"/>
  <c r="D575" i="1"/>
  <c r="B575" i="1"/>
  <c r="G575" i="1"/>
  <c r="E575" i="1"/>
  <c r="F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C576" i="1"/>
  <c r="A576" i="1"/>
  <c r="D576" i="1"/>
  <c r="B576" i="1"/>
  <c r="G576" i="1"/>
  <c r="E576" i="1"/>
  <c r="F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C577" i="1"/>
  <c r="A577" i="1"/>
  <c r="D577" i="1"/>
  <c r="B577" i="1"/>
  <c r="G577" i="1"/>
  <c r="E577" i="1"/>
  <c r="F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C578" i="1"/>
  <c r="A578" i="1"/>
  <c r="D578" i="1"/>
  <c r="B578" i="1"/>
  <c r="G578" i="1"/>
  <c r="E578" i="1"/>
  <c r="F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C579" i="1"/>
  <c r="A579" i="1"/>
  <c r="D579" i="1"/>
  <c r="B579" i="1"/>
  <c r="G579" i="1"/>
  <c r="E579" i="1"/>
  <c r="F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C580" i="1"/>
  <c r="A580" i="1"/>
  <c r="D580" i="1"/>
  <c r="B580" i="1"/>
  <c r="G580" i="1"/>
  <c r="E580" i="1"/>
  <c r="F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C581" i="1"/>
  <c r="A581" i="1"/>
  <c r="D581" i="1"/>
  <c r="B581" i="1"/>
  <c r="G581" i="1"/>
  <c r="E581" i="1"/>
  <c r="F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C582" i="1"/>
  <c r="A582" i="1"/>
  <c r="D582" i="1"/>
  <c r="B582" i="1"/>
  <c r="G582" i="1"/>
  <c r="E582" i="1"/>
  <c r="F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C583" i="1"/>
  <c r="A583" i="1"/>
  <c r="D583" i="1"/>
  <c r="B583" i="1"/>
  <c r="G583" i="1"/>
  <c r="E583" i="1"/>
  <c r="F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C584" i="1"/>
  <c r="A584" i="1"/>
  <c r="D584" i="1"/>
  <c r="B584" i="1"/>
  <c r="G584" i="1"/>
  <c r="E584" i="1"/>
  <c r="F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C585" i="1"/>
  <c r="A585" i="1"/>
  <c r="D585" i="1"/>
  <c r="B585" i="1"/>
  <c r="G585" i="1"/>
  <c r="E585" i="1"/>
  <c r="F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C586" i="1"/>
  <c r="A586" i="1"/>
  <c r="D586" i="1"/>
  <c r="B586" i="1"/>
  <c r="G586" i="1"/>
  <c r="E586" i="1"/>
  <c r="F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C587" i="1"/>
  <c r="A587" i="1"/>
  <c r="D587" i="1"/>
  <c r="B587" i="1"/>
  <c r="G587" i="1"/>
  <c r="E587" i="1"/>
  <c r="F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C588" i="1"/>
  <c r="A588" i="1"/>
  <c r="D588" i="1"/>
  <c r="B588" i="1"/>
  <c r="G588" i="1"/>
  <c r="E588" i="1"/>
  <c r="F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C589" i="1"/>
  <c r="A589" i="1"/>
  <c r="D589" i="1"/>
  <c r="B589" i="1"/>
  <c r="G589" i="1"/>
  <c r="E589" i="1"/>
  <c r="F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C590" i="1"/>
  <c r="A590" i="1"/>
  <c r="D590" i="1"/>
  <c r="B590" i="1"/>
  <c r="G590" i="1"/>
  <c r="E590" i="1"/>
  <c r="F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C591" i="1"/>
  <c r="A591" i="1"/>
  <c r="D591" i="1"/>
  <c r="B591" i="1"/>
  <c r="G591" i="1"/>
  <c r="E591" i="1"/>
  <c r="F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C592" i="1"/>
  <c r="A592" i="1"/>
  <c r="D592" i="1"/>
  <c r="B592" i="1"/>
  <c r="G592" i="1"/>
  <c r="E592" i="1"/>
  <c r="F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C593" i="1"/>
  <c r="A593" i="1"/>
  <c r="D593" i="1"/>
  <c r="B593" i="1"/>
  <c r="G593" i="1"/>
  <c r="E593" i="1"/>
  <c r="F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C594" i="1"/>
  <c r="A594" i="1"/>
  <c r="D594" i="1"/>
  <c r="B594" i="1"/>
  <c r="G594" i="1"/>
  <c r="E594" i="1"/>
  <c r="F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C595" i="1"/>
  <c r="A595" i="1"/>
  <c r="D595" i="1"/>
  <c r="B595" i="1"/>
  <c r="G595" i="1"/>
  <c r="E595" i="1"/>
  <c r="F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C596" i="1"/>
  <c r="A596" i="1"/>
  <c r="D596" i="1"/>
  <c r="B596" i="1"/>
  <c r="G596" i="1"/>
  <c r="E596" i="1"/>
  <c r="F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C597" i="1"/>
  <c r="A597" i="1"/>
  <c r="D597" i="1"/>
  <c r="B597" i="1"/>
  <c r="G597" i="1"/>
  <c r="E597" i="1"/>
  <c r="F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C598" i="1"/>
  <c r="A598" i="1"/>
  <c r="D598" i="1"/>
  <c r="B598" i="1"/>
  <c r="G598" i="1"/>
  <c r="E598" i="1"/>
  <c r="F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C599" i="1"/>
  <c r="A599" i="1"/>
  <c r="D599" i="1"/>
  <c r="B599" i="1"/>
  <c r="G599" i="1"/>
  <c r="E599" i="1"/>
  <c r="F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C600" i="1"/>
  <c r="A600" i="1"/>
  <c r="D600" i="1"/>
  <c r="B600" i="1"/>
  <c r="G600" i="1"/>
  <c r="E600" i="1"/>
  <c r="F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C601" i="1"/>
  <c r="A601" i="1"/>
  <c r="D601" i="1"/>
  <c r="B601" i="1"/>
  <c r="G601" i="1"/>
  <c r="E601" i="1"/>
  <c r="F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C602" i="1"/>
  <c r="A602" i="1"/>
  <c r="D602" i="1"/>
  <c r="B602" i="1"/>
  <c r="G602" i="1"/>
  <c r="E602" i="1"/>
  <c r="F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C603" i="1"/>
  <c r="A603" i="1"/>
  <c r="D603" i="1"/>
  <c r="B603" i="1"/>
  <c r="G603" i="1"/>
  <c r="E603" i="1"/>
  <c r="F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C604" i="1"/>
  <c r="A604" i="1"/>
  <c r="D604" i="1"/>
  <c r="B604" i="1"/>
  <c r="G604" i="1"/>
  <c r="E604" i="1"/>
  <c r="F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C605" i="1"/>
  <c r="A605" i="1"/>
  <c r="D605" i="1"/>
  <c r="B605" i="1"/>
  <c r="G605" i="1"/>
  <c r="E605" i="1"/>
  <c r="F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C606" i="1"/>
  <c r="A606" i="1"/>
  <c r="D606" i="1"/>
  <c r="B606" i="1"/>
  <c r="G606" i="1"/>
  <c r="E606" i="1"/>
  <c r="F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C607" i="1"/>
  <c r="A607" i="1"/>
  <c r="D607" i="1"/>
  <c r="B607" i="1"/>
  <c r="G607" i="1"/>
  <c r="E607" i="1"/>
  <c r="F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C608" i="1"/>
  <c r="A608" i="1"/>
  <c r="D608" i="1"/>
  <c r="B608" i="1"/>
  <c r="G608" i="1"/>
  <c r="E608" i="1"/>
  <c r="F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C609" i="1"/>
  <c r="A609" i="1"/>
  <c r="D609" i="1"/>
  <c r="B609" i="1"/>
  <c r="G609" i="1"/>
  <c r="E609" i="1"/>
  <c r="F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C610" i="1"/>
  <c r="A610" i="1"/>
  <c r="D610" i="1"/>
  <c r="B610" i="1"/>
  <c r="G610" i="1"/>
  <c r="E610" i="1"/>
  <c r="F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C611" i="1"/>
  <c r="A611" i="1"/>
  <c r="D611" i="1"/>
  <c r="B611" i="1"/>
  <c r="G611" i="1"/>
  <c r="E611" i="1"/>
  <c r="F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C612" i="1"/>
  <c r="A612" i="1"/>
  <c r="D612" i="1"/>
  <c r="B612" i="1"/>
  <c r="G612" i="1"/>
  <c r="E612" i="1"/>
  <c r="F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C613" i="1"/>
  <c r="A613" i="1"/>
  <c r="D613" i="1"/>
  <c r="B613" i="1"/>
  <c r="G613" i="1"/>
  <c r="E613" i="1"/>
  <c r="F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C614" i="1"/>
  <c r="A614" i="1"/>
  <c r="D614" i="1"/>
  <c r="B614" i="1"/>
  <c r="G614" i="1"/>
  <c r="E614" i="1"/>
  <c r="F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C615" i="1"/>
  <c r="A615" i="1"/>
  <c r="D615" i="1"/>
  <c r="B615" i="1"/>
  <c r="G615" i="1"/>
  <c r="E615" i="1"/>
  <c r="F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C616" i="1"/>
  <c r="A616" i="1"/>
  <c r="D616" i="1"/>
  <c r="B616" i="1"/>
  <c r="G616" i="1"/>
  <c r="E616" i="1"/>
  <c r="F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C617" i="1"/>
  <c r="A617" i="1"/>
  <c r="D617" i="1"/>
  <c r="B617" i="1"/>
  <c r="G617" i="1"/>
  <c r="E617" i="1"/>
  <c r="F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C618" i="1"/>
  <c r="A618" i="1"/>
  <c r="D618" i="1"/>
  <c r="B618" i="1"/>
  <c r="G618" i="1"/>
  <c r="E618" i="1"/>
  <c r="F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C619" i="1"/>
  <c r="A619" i="1"/>
  <c r="D619" i="1"/>
  <c r="B619" i="1"/>
  <c r="G619" i="1"/>
  <c r="E619" i="1"/>
  <c r="F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C620" i="1"/>
  <c r="A620" i="1"/>
  <c r="D620" i="1"/>
  <c r="B620" i="1"/>
  <c r="G620" i="1"/>
  <c r="E620" i="1"/>
  <c r="F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C621" i="1"/>
  <c r="A621" i="1"/>
  <c r="D621" i="1"/>
  <c r="B621" i="1"/>
  <c r="G621" i="1"/>
  <c r="E621" i="1"/>
  <c r="F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C622" i="1"/>
  <c r="A622" i="1"/>
  <c r="D622" i="1"/>
  <c r="B622" i="1"/>
  <c r="G622" i="1"/>
  <c r="E622" i="1"/>
  <c r="F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C623" i="1"/>
  <c r="A623" i="1"/>
  <c r="D623" i="1"/>
  <c r="B623" i="1"/>
  <c r="G623" i="1"/>
  <c r="E623" i="1"/>
  <c r="F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C624" i="1"/>
  <c r="A624" i="1"/>
  <c r="D624" i="1"/>
  <c r="B624" i="1"/>
  <c r="G624" i="1"/>
  <c r="E624" i="1"/>
  <c r="F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C625" i="1"/>
  <c r="A625" i="1"/>
  <c r="D625" i="1"/>
  <c r="B625" i="1"/>
  <c r="G625" i="1"/>
  <c r="E625" i="1"/>
  <c r="F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C626" i="1"/>
  <c r="A626" i="1"/>
  <c r="D626" i="1"/>
  <c r="B626" i="1"/>
  <c r="G626" i="1"/>
  <c r="E626" i="1"/>
  <c r="F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C627" i="1"/>
  <c r="A627" i="1"/>
  <c r="D627" i="1"/>
  <c r="B627" i="1"/>
  <c r="G627" i="1"/>
  <c r="E627" i="1"/>
  <c r="F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C628" i="1"/>
  <c r="A628" i="1"/>
  <c r="D628" i="1"/>
  <c r="B628" i="1"/>
  <c r="G628" i="1"/>
  <c r="E628" i="1"/>
  <c r="F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C629" i="1"/>
  <c r="A629" i="1"/>
  <c r="D629" i="1"/>
  <c r="B629" i="1"/>
  <c r="G629" i="1"/>
  <c r="E629" i="1"/>
  <c r="F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C630" i="1"/>
  <c r="A630" i="1"/>
  <c r="D630" i="1"/>
  <c r="B630" i="1"/>
  <c r="G630" i="1"/>
  <c r="E630" i="1"/>
  <c r="F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C631" i="1"/>
  <c r="A631" i="1"/>
  <c r="D631" i="1"/>
  <c r="B631" i="1"/>
  <c r="G631" i="1"/>
  <c r="E631" i="1"/>
  <c r="F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C632" i="1"/>
  <c r="A632" i="1"/>
  <c r="D632" i="1"/>
  <c r="B632" i="1"/>
  <c r="G632" i="1"/>
  <c r="E632" i="1"/>
  <c r="F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C633" i="1"/>
  <c r="A633" i="1"/>
  <c r="D633" i="1"/>
  <c r="B633" i="1"/>
  <c r="G633" i="1"/>
  <c r="E633" i="1"/>
  <c r="F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C634" i="1"/>
  <c r="A634" i="1"/>
  <c r="D634" i="1"/>
  <c r="B634" i="1"/>
  <c r="G634" i="1"/>
  <c r="E634" i="1"/>
  <c r="F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C635" i="1"/>
  <c r="A635" i="1"/>
  <c r="D635" i="1"/>
  <c r="B635" i="1"/>
  <c r="G635" i="1"/>
  <c r="E635" i="1"/>
  <c r="F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C636" i="1"/>
  <c r="A636" i="1"/>
  <c r="D636" i="1"/>
  <c r="B636" i="1"/>
  <c r="G636" i="1"/>
  <c r="E636" i="1"/>
  <c r="F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C637" i="1"/>
  <c r="A637" i="1"/>
  <c r="D637" i="1"/>
  <c r="B637" i="1"/>
  <c r="G637" i="1"/>
  <c r="E637" i="1"/>
  <c r="F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C638" i="1"/>
  <c r="A638" i="1"/>
  <c r="D638" i="1"/>
  <c r="B638" i="1"/>
  <c r="G638" i="1"/>
  <c r="E638" i="1"/>
  <c r="F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C639" i="1"/>
  <c r="A639" i="1"/>
  <c r="D639" i="1"/>
  <c r="B639" i="1"/>
  <c r="G639" i="1"/>
  <c r="E639" i="1"/>
  <c r="F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C640" i="1"/>
  <c r="A640" i="1"/>
  <c r="D640" i="1"/>
  <c r="B640" i="1"/>
  <c r="G640" i="1"/>
  <c r="E640" i="1"/>
  <c r="F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C641" i="1"/>
  <c r="A641" i="1"/>
  <c r="D641" i="1"/>
  <c r="B641" i="1"/>
  <c r="G641" i="1"/>
  <c r="E641" i="1"/>
  <c r="F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C642" i="1"/>
  <c r="A642" i="1"/>
  <c r="D642" i="1"/>
  <c r="B642" i="1"/>
  <c r="G642" i="1"/>
  <c r="E642" i="1"/>
  <c r="F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C643" i="1"/>
  <c r="A643" i="1"/>
  <c r="D643" i="1"/>
  <c r="B643" i="1"/>
  <c r="G643" i="1"/>
  <c r="E643" i="1"/>
  <c r="F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C644" i="1"/>
  <c r="A644" i="1"/>
  <c r="D644" i="1"/>
  <c r="B644" i="1"/>
  <c r="G644" i="1"/>
  <c r="E644" i="1"/>
  <c r="F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C645" i="1"/>
  <c r="A645" i="1"/>
  <c r="D645" i="1"/>
  <c r="B645" i="1"/>
  <c r="G645" i="1"/>
  <c r="E645" i="1"/>
  <c r="F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C646" i="1"/>
  <c r="A646" i="1"/>
  <c r="D646" i="1"/>
  <c r="B646" i="1"/>
  <c r="G646" i="1"/>
  <c r="E646" i="1"/>
  <c r="F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C647" i="1"/>
  <c r="A647" i="1"/>
  <c r="D647" i="1"/>
  <c r="B647" i="1"/>
  <c r="G647" i="1"/>
  <c r="E647" i="1"/>
  <c r="F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C648" i="1"/>
  <c r="A648" i="1"/>
  <c r="D648" i="1"/>
  <c r="B648" i="1"/>
  <c r="G648" i="1"/>
  <c r="E648" i="1"/>
  <c r="F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C649" i="1"/>
  <c r="A649" i="1"/>
  <c r="D649" i="1"/>
  <c r="B649" i="1"/>
  <c r="G649" i="1"/>
  <c r="E649" i="1"/>
  <c r="F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C650" i="1"/>
  <c r="A650" i="1"/>
  <c r="D650" i="1"/>
  <c r="B650" i="1"/>
  <c r="G650" i="1"/>
  <c r="E650" i="1"/>
  <c r="F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C651" i="1"/>
  <c r="A651" i="1"/>
  <c r="D651" i="1"/>
  <c r="B651" i="1"/>
  <c r="G651" i="1"/>
  <c r="E651" i="1"/>
  <c r="F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C652" i="1"/>
  <c r="A652" i="1"/>
  <c r="D652" i="1"/>
  <c r="B652" i="1"/>
  <c r="G652" i="1"/>
  <c r="E652" i="1"/>
  <c r="F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C653" i="1"/>
  <c r="A653" i="1"/>
  <c r="D653" i="1"/>
  <c r="B653" i="1"/>
  <c r="G653" i="1"/>
  <c r="E653" i="1"/>
  <c r="F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C654" i="1"/>
  <c r="A654" i="1"/>
  <c r="D654" i="1"/>
  <c r="B654" i="1"/>
  <c r="G654" i="1"/>
  <c r="E654" i="1"/>
  <c r="F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C655" i="1"/>
  <c r="A655" i="1"/>
  <c r="D655" i="1"/>
  <c r="B655" i="1"/>
  <c r="G655" i="1"/>
  <c r="E655" i="1"/>
  <c r="F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C656" i="1"/>
  <c r="A656" i="1"/>
  <c r="D656" i="1"/>
  <c r="B656" i="1"/>
  <c r="G656" i="1"/>
  <c r="E656" i="1"/>
  <c r="F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C657" i="1"/>
  <c r="A657" i="1"/>
  <c r="D657" i="1"/>
  <c r="B657" i="1"/>
  <c r="G657" i="1"/>
  <c r="E657" i="1"/>
  <c r="F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C658" i="1"/>
  <c r="A658" i="1"/>
  <c r="D658" i="1"/>
  <c r="B658" i="1"/>
  <c r="G658" i="1"/>
  <c r="E658" i="1"/>
  <c r="F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C659" i="1"/>
  <c r="A659" i="1"/>
  <c r="D659" i="1"/>
  <c r="B659" i="1"/>
  <c r="G659" i="1"/>
  <c r="E659" i="1"/>
  <c r="F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C660" i="1"/>
  <c r="A660" i="1"/>
  <c r="D660" i="1"/>
  <c r="B660" i="1"/>
  <c r="G660" i="1"/>
  <c r="E660" i="1"/>
  <c r="F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C661" i="1"/>
  <c r="A661" i="1"/>
  <c r="D661" i="1"/>
  <c r="B661" i="1"/>
  <c r="G661" i="1"/>
  <c r="E661" i="1"/>
  <c r="F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C662" i="1"/>
  <c r="A662" i="1"/>
  <c r="D662" i="1"/>
  <c r="B662" i="1"/>
  <c r="G662" i="1"/>
  <c r="E662" i="1"/>
  <c r="F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C663" i="1"/>
  <c r="A663" i="1"/>
  <c r="D663" i="1"/>
  <c r="B663" i="1"/>
  <c r="G663" i="1"/>
  <c r="E663" i="1"/>
  <c r="F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C664" i="1"/>
  <c r="A664" i="1"/>
  <c r="D664" i="1"/>
  <c r="B664" i="1"/>
  <c r="G664" i="1"/>
  <c r="E664" i="1"/>
  <c r="F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C665" i="1"/>
  <c r="A665" i="1"/>
  <c r="D665" i="1"/>
  <c r="B665" i="1"/>
  <c r="G665" i="1"/>
  <c r="E665" i="1"/>
  <c r="F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C666" i="1"/>
  <c r="A666" i="1"/>
  <c r="D666" i="1"/>
  <c r="B666" i="1"/>
  <c r="G666" i="1"/>
  <c r="E666" i="1"/>
  <c r="F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C667" i="1"/>
  <c r="A667" i="1"/>
  <c r="D667" i="1"/>
  <c r="B667" i="1"/>
  <c r="G667" i="1"/>
  <c r="E667" i="1"/>
  <c r="F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C668" i="1"/>
  <c r="A668" i="1"/>
  <c r="D668" i="1"/>
  <c r="B668" i="1"/>
  <c r="G668" i="1"/>
  <c r="E668" i="1"/>
  <c r="F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C669" i="1"/>
  <c r="A669" i="1"/>
  <c r="D669" i="1"/>
  <c r="B669" i="1"/>
  <c r="G669" i="1"/>
  <c r="E669" i="1"/>
  <c r="F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C670" i="1"/>
  <c r="A670" i="1"/>
  <c r="D670" i="1"/>
  <c r="B670" i="1"/>
  <c r="G670" i="1"/>
  <c r="E670" i="1"/>
  <c r="F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C671" i="1"/>
  <c r="A671" i="1"/>
  <c r="D671" i="1"/>
  <c r="B671" i="1"/>
  <c r="G671" i="1"/>
  <c r="E671" i="1"/>
  <c r="F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C672" i="1"/>
  <c r="A672" i="1"/>
  <c r="D672" i="1"/>
  <c r="B672" i="1"/>
  <c r="G672" i="1"/>
  <c r="E672" i="1"/>
  <c r="F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C673" i="1"/>
  <c r="A673" i="1"/>
  <c r="D673" i="1"/>
  <c r="B673" i="1"/>
  <c r="G673" i="1"/>
  <c r="E673" i="1"/>
  <c r="F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C674" i="1"/>
  <c r="A674" i="1"/>
  <c r="D674" i="1"/>
  <c r="B674" i="1"/>
  <c r="G674" i="1"/>
  <c r="E674" i="1"/>
  <c r="F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C675" i="1"/>
  <c r="A675" i="1"/>
  <c r="D675" i="1"/>
  <c r="B675" i="1"/>
  <c r="G675" i="1"/>
  <c r="E675" i="1"/>
  <c r="F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C676" i="1"/>
  <c r="A676" i="1"/>
  <c r="D676" i="1"/>
  <c r="B676" i="1"/>
  <c r="G676" i="1"/>
  <c r="E676" i="1"/>
  <c r="F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C677" i="1"/>
  <c r="A677" i="1"/>
  <c r="D677" i="1"/>
  <c r="B677" i="1"/>
  <c r="G677" i="1"/>
  <c r="E677" i="1"/>
  <c r="F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C678" i="1"/>
  <c r="A678" i="1"/>
  <c r="D678" i="1"/>
  <c r="B678" i="1"/>
  <c r="G678" i="1"/>
  <c r="E678" i="1"/>
  <c r="F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C679" i="1"/>
  <c r="A679" i="1"/>
  <c r="D679" i="1"/>
  <c r="B679" i="1"/>
  <c r="G679" i="1"/>
  <c r="E679" i="1"/>
  <c r="F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C680" i="1"/>
  <c r="A680" i="1"/>
  <c r="D680" i="1"/>
  <c r="B680" i="1"/>
  <c r="G680" i="1"/>
  <c r="E680" i="1"/>
  <c r="F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C681" i="1"/>
  <c r="A681" i="1"/>
  <c r="D681" i="1"/>
  <c r="B681" i="1"/>
  <c r="G681" i="1"/>
  <c r="E681" i="1"/>
  <c r="F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C682" i="1"/>
  <c r="A682" i="1"/>
  <c r="D682" i="1"/>
  <c r="B682" i="1"/>
  <c r="G682" i="1"/>
  <c r="E682" i="1"/>
  <c r="F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C683" i="1"/>
  <c r="A683" i="1"/>
  <c r="D683" i="1"/>
  <c r="B683" i="1"/>
  <c r="G683" i="1"/>
  <c r="E683" i="1"/>
  <c r="F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C684" i="1"/>
  <c r="A684" i="1"/>
  <c r="D684" i="1"/>
  <c r="B684" i="1"/>
  <c r="G684" i="1"/>
  <c r="E684" i="1"/>
  <c r="F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C685" i="1"/>
  <c r="A685" i="1"/>
  <c r="D685" i="1"/>
  <c r="B685" i="1"/>
  <c r="G685" i="1"/>
  <c r="E685" i="1"/>
  <c r="F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C686" i="1"/>
  <c r="A686" i="1"/>
  <c r="D686" i="1"/>
  <c r="B686" i="1"/>
  <c r="G686" i="1"/>
  <c r="E686" i="1"/>
  <c r="F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C687" i="1"/>
  <c r="A687" i="1"/>
  <c r="D687" i="1"/>
  <c r="B687" i="1"/>
  <c r="G687" i="1"/>
  <c r="E687" i="1"/>
  <c r="F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C688" i="1"/>
  <c r="A688" i="1"/>
  <c r="D688" i="1"/>
  <c r="B688" i="1"/>
  <c r="G688" i="1"/>
  <c r="E688" i="1"/>
  <c r="F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C689" i="1"/>
  <c r="A689" i="1"/>
  <c r="D689" i="1"/>
  <c r="B689" i="1"/>
  <c r="G689" i="1"/>
  <c r="E689" i="1"/>
  <c r="F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C690" i="1"/>
  <c r="A690" i="1"/>
  <c r="D690" i="1"/>
  <c r="B690" i="1"/>
  <c r="G690" i="1"/>
  <c r="E690" i="1"/>
  <c r="F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C691" i="1"/>
  <c r="A691" i="1"/>
  <c r="D691" i="1"/>
  <c r="B691" i="1"/>
  <c r="G691" i="1"/>
  <c r="E691" i="1"/>
  <c r="F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C692" i="1"/>
  <c r="A692" i="1"/>
  <c r="D692" i="1"/>
  <c r="B692" i="1"/>
  <c r="G692" i="1"/>
  <c r="E692" i="1"/>
  <c r="F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C693" i="1"/>
  <c r="A693" i="1"/>
  <c r="D693" i="1"/>
  <c r="B693" i="1"/>
  <c r="G693" i="1"/>
  <c r="E693" i="1"/>
  <c r="F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C694" i="1"/>
  <c r="A694" i="1"/>
  <c r="D694" i="1"/>
  <c r="B694" i="1"/>
  <c r="G694" i="1"/>
  <c r="E694" i="1"/>
  <c r="F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C695" i="1"/>
  <c r="A695" i="1"/>
  <c r="D695" i="1"/>
  <c r="B695" i="1"/>
  <c r="G695" i="1"/>
  <c r="E695" i="1"/>
  <c r="F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C696" i="1"/>
  <c r="A696" i="1"/>
  <c r="D696" i="1"/>
  <c r="B696" i="1"/>
  <c r="G696" i="1"/>
  <c r="E696" i="1"/>
  <c r="F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C697" i="1"/>
  <c r="A697" i="1"/>
  <c r="D697" i="1"/>
  <c r="B697" i="1"/>
  <c r="G697" i="1"/>
  <c r="E697" i="1"/>
  <c r="F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C698" i="1"/>
  <c r="A698" i="1"/>
  <c r="D698" i="1"/>
  <c r="B698" i="1"/>
  <c r="G698" i="1"/>
  <c r="E698" i="1"/>
  <c r="F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C699" i="1"/>
  <c r="A699" i="1"/>
  <c r="D699" i="1"/>
  <c r="B699" i="1"/>
  <c r="G699" i="1"/>
  <c r="E699" i="1"/>
  <c r="F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C700" i="1"/>
  <c r="A700" i="1"/>
  <c r="D700" i="1"/>
  <c r="B700" i="1"/>
  <c r="G700" i="1"/>
  <c r="E700" i="1"/>
  <c r="F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C701" i="1"/>
  <c r="A701" i="1"/>
  <c r="D701" i="1"/>
  <c r="B701" i="1"/>
  <c r="G701" i="1"/>
  <c r="E701" i="1"/>
  <c r="F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C702" i="1"/>
  <c r="A702" i="1"/>
  <c r="D702" i="1"/>
  <c r="B702" i="1"/>
  <c r="G702" i="1"/>
  <c r="E702" i="1"/>
  <c r="F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C703" i="1"/>
  <c r="A703" i="1"/>
  <c r="D703" i="1"/>
  <c r="B703" i="1"/>
  <c r="G703" i="1"/>
  <c r="E703" i="1"/>
  <c r="F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C704" i="1"/>
  <c r="A704" i="1"/>
  <c r="D704" i="1"/>
  <c r="B704" i="1"/>
  <c r="G704" i="1"/>
  <c r="E704" i="1"/>
  <c r="F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C705" i="1"/>
  <c r="A705" i="1"/>
  <c r="D705" i="1"/>
  <c r="B705" i="1"/>
  <c r="G705" i="1"/>
  <c r="E705" i="1"/>
  <c r="F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C706" i="1"/>
  <c r="A706" i="1"/>
  <c r="D706" i="1"/>
  <c r="B706" i="1"/>
  <c r="G706" i="1"/>
  <c r="E706" i="1"/>
  <c r="F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C707" i="1"/>
  <c r="A707" i="1"/>
  <c r="D707" i="1"/>
  <c r="B707" i="1"/>
  <c r="G707" i="1"/>
  <c r="E707" i="1"/>
  <c r="F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C708" i="1"/>
  <c r="A708" i="1"/>
  <c r="D708" i="1"/>
  <c r="B708" i="1"/>
  <c r="G708" i="1"/>
  <c r="E708" i="1"/>
  <c r="F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C709" i="1"/>
  <c r="A709" i="1"/>
  <c r="D709" i="1"/>
  <c r="B709" i="1"/>
  <c r="G709" i="1"/>
  <c r="E709" i="1"/>
  <c r="F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C710" i="1"/>
  <c r="A710" i="1"/>
  <c r="D710" i="1"/>
  <c r="B710" i="1"/>
  <c r="G710" i="1"/>
  <c r="E710" i="1"/>
  <c r="F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C711" i="1"/>
  <c r="A711" i="1"/>
  <c r="D711" i="1"/>
  <c r="B711" i="1"/>
  <c r="G711" i="1"/>
  <c r="E711" i="1"/>
  <c r="F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C712" i="1"/>
  <c r="A712" i="1"/>
  <c r="D712" i="1"/>
  <c r="B712" i="1"/>
  <c r="G712" i="1"/>
  <c r="E712" i="1"/>
  <c r="F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C713" i="1"/>
  <c r="A713" i="1"/>
  <c r="D713" i="1"/>
  <c r="B713" i="1"/>
  <c r="G713" i="1"/>
  <c r="E713" i="1"/>
  <c r="F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C714" i="1"/>
  <c r="A714" i="1"/>
  <c r="D714" i="1"/>
  <c r="B714" i="1"/>
  <c r="G714" i="1"/>
  <c r="E714" i="1"/>
  <c r="F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C715" i="1"/>
  <c r="A715" i="1"/>
  <c r="D715" i="1"/>
  <c r="B715" i="1"/>
  <c r="G715" i="1"/>
  <c r="E715" i="1"/>
  <c r="F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C716" i="1"/>
  <c r="A716" i="1"/>
  <c r="D716" i="1"/>
  <c r="B716" i="1"/>
  <c r="G716" i="1"/>
  <c r="E716" i="1"/>
  <c r="F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C717" i="1"/>
  <c r="A717" i="1"/>
  <c r="D717" i="1"/>
  <c r="B717" i="1"/>
  <c r="G717" i="1"/>
  <c r="E717" i="1"/>
  <c r="F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C718" i="1"/>
  <c r="A718" i="1"/>
  <c r="D718" i="1"/>
  <c r="B718" i="1"/>
  <c r="G718" i="1"/>
  <c r="E718" i="1"/>
  <c r="F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C719" i="1"/>
  <c r="A719" i="1"/>
  <c r="D719" i="1"/>
  <c r="B719" i="1"/>
  <c r="G719" i="1"/>
  <c r="E719" i="1"/>
  <c r="F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C720" i="1"/>
  <c r="A720" i="1"/>
  <c r="D720" i="1"/>
  <c r="B720" i="1"/>
  <c r="G720" i="1"/>
  <c r="E720" i="1"/>
  <c r="F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C721" i="1"/>
  <c r="A721" i="1"/>
  <c r="D721" i="1"/>
  <c r="B721" i="1"/>
  <c r="G721" i="1"/>
  <c r="E721" i="1"/>
  <c r="F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C722" i="1"/>
  <c r="A722" i="1"/>
  <c r="D722" i="1"/>
  <c r="B722" i="1"/>
  <c r="G722" i="1"/>
  <c r="E722" i="1"/>
  <c r="F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C723" i="1"/>
  <c r="A723" i="1"/>
  <c r="D723" i="1"/>
  <c r="B723" i="1"/>
  <c r="G723" i="1"/>
  <c r="E723" i="1"/>
  <c r="F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C724" i="1"/>
  <c r="A724" i="1"/>
  <c r="D724" i="1"/>
  <c r="B724" i="1"/>
  <c r="G724" i="1"/>
  <c r="E724" i="1"/>
  <c r="F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C725" i="1"/>
  <c r="A725" i="1"/>
  <c r="D725" i="1"/>
  <c r="B725" i="1"/>
  <c r="G725" i="1"/>
  <c r="E725" i="1"/>
  <c r="F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C726" i="1"/>
  <c r="A726" i="1"/>
  <c r="D726" i="1"/>
  <c r="B726" i="1"/>
  <c r="G726" i="1"/>
  <c r="E726" i="1"/>
  <c r="F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C727" i="1"/>
  <c r="A727" i="1"/>
  <c r="D727" i="1"/>
  <c r="B727" i="1"/>
  <c r="G727" i="1"/>
  <c r="E727" i="1"/>
  <c r="F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C728" i="1"/>
  <c r="A728" i="1"/>
  <c r="D728" i="1"/>
  <c r="B728" i="1"/>
  <c r="G728" i="1"/>
  <c r="E728" i="1"/>
  <c r="F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C729" i="1"/>
  <c r="A729" i="1"/>
  <c r="D729" i="1"/>
  <c r="B729" i="1"/>
  <c r="G729" i="1"/>
  <c r="E729" i="1"/>
  <c r="F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C730" i="1"/>
  <c r="A730" i="1"/>
  <c r="D730" i="1"/>
  <c r="B730" i="1"/>
  <c r="G730" i="1"/>
  <c r="E730" i="1"/>
  <c r="F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C731" i="1"/>
  <c r="A731" i="1"/>
  <c r="D731" i="1"/>
  <c r="B731" i="1"/>
  <c r="G731" i="1"/>
  <c r="E731" i="1"/>
  <c r="F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C732" i="1"/>
  <c r="A732" i="1"/>
  <c r="D732" i="1"/>
  <c r="B732" i="1"/>
  <c r="G732" i="1"/>
  <c r="E732" i="1"/>
  <c r="F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C733" i="1"/>
  <c r="A733" i="1"/>
  <c r="D733" i="1"/>
  <c r="B733" i="1"/>
  <c r="G733" i="1"/>
  <c r="E733" i="1"/>
  <c r="F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C734" i="1"/>
  <c r="A734" i="1"/>
  <c r="D734" i="1"/>
  <c r="B734" i="1"/>
  <c r="G734" i="1"/>
  <c r="E734" i="1"/>
  <c r="F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C735" i="1"/>
  <c r="A735" i="1"/>
  <c r="D735" i="1"/>
  <c r="B735" i="1"/>
  <c r="G735" i="1"/>
  <c r="E735" i="1"/>
  <c r="F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C736" i="1"/>
  <c r="A736" i="1"/>
  <c r="D736" i="1"/>
  <c r="B736" i="1"/>
  <c r="G736" i="1"/>
  <c r="E736" i="1"/>
  <c r="F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C737" i="1"/>
  <c r="A737" i="1"/>
  <c r="D737" i="1"/>
  <c r="B737" i="1"/>
  <c r="G737" i="1"/>
  <c r="E737" i="1"/>
  <c r="F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C738" i="1"/>
  <c r="A738" i="1"/>
  <c r="D738" i="1"/>
  <c r="B738" i="1"/>
  <c r="G738" i="1"/>
  <c r="E738" i="1"/>
  <c r="F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C739" i="1"/>
  <c r="A739" i="1"/>
  <c r="D739" i="1"/>
  <c r="B739" i="1"/>
  <c r="G739" i="1"/>
  <c r="E739" i="1"/>
  <c r="F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C740" i="1"/>
  <c r="A740" i="1"/>
  <c r="D740" i="1"/>
  <c r="B740" i="1"/>
  <c r="G740" i="1"/>
  <c r="E740" i="1"/>
  <c r="F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C741" i="1"/>
  <c r="A741" i="1"/>
  <c r="D741" i="1"/>
  <c r="B741" i="1"/>
  <c r="G741" i="1"/>
  <c r="E741" i="1"/>
  <c r="F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C742" i="1"/>
  <c r="A742" i="1"/>
  <c r="D742" i="1"/>
  <c r="B742" i="1"/>
  <c r="G742" i="1"/>
  <c r="E742" i="1"/>
  <c r="F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C743" i="1"/>
  <c r="A743" i="1"/>
  <c r="D743" i="1"/>
  <c r="B743" i="1"/>
  <c r="G743" i="1"/>
  <c r="E743" i="1"/>
  <c r="F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C744" i="1"/>
  <c r="A744" i="1"/>
  <c r="D744" i="1"/>
  <c r="B744" i="1"/>
  <c r="G744" i="1"/>
  <c r="E744" i="1"/>
  <c r="F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C745" i="1"/>
  <c r="A745" i="1"/>
  <c r="D745" i="1"/>
  <c r="B745" i="1"/>
  <c r="G745" i="1"/>
  <c r="E745" i="1"/>
  <c r="F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C746" i="1"/>
  <c r="A746" i="1"/>
  <c r="D746" i="1"/>
  <c r="B746" i="1"/>
  <c r="G746" i="1"/>
  <c r="E746" i="1"/>
  <c r="F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C747" i="1"/>
  <c r="A747" i="1"/>
  <c r="D747" i="1"/>
  <c r="B747" i="1"/>
  <c r="G747" i="1"/>
  <c r="E747" i="1"/>
  <c r="F747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C748" i="1"/>
  <c r="A748" i="1"/>
  <c r="D748" i="1"/>
  <c r="B748" i="1"/>
  <c r="G748" i="1"/>
  <c r="E748" i="1"/>
  <c r="F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C749" i="1"/>
  <c r="A749" i="1"/>
  <c r="D749" i="1"/>
  <c r="B749" i="1"/>
  <c r="G749" i="1"/>
  <c r="E749" i="1"/>
  <c r="F749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C750" i="1"/>
  <c r="A750" i="1"/>
  <c r="D750" i="1"/>
  <c r="B750" i="1"/>
  <c r="G750" i="1"/>
  <c r="E750" i="1"/>
  <c r="F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C751" i="1"/>
  <c r="A751" i="1"/>
  <c r="D751" i="1"/>
  <c r="B751" i="1"/>
  <c r="G751" i="1"/>
  <c r="E751" i="1"/>
  <c r="F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C752" i="1"/>
  <c r="A752" i="1"/>
  <c r="D752" i="1"/>
  <c r="B752" i="1"/>
  <c r="G752" i="1"/>
  <c r="E752" i="1"/>
  <c r="F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C753" i="1"/>
  <c r="A753" i="1"/>
  <c r="D753" i="1"/>
  <c r="B753" i="1"/>
  <c r="G753" i="1"/>
  <c r="E753" i="1"/>
  <c r="F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C754" i="1"/>
  <c r="A754" i="1"/>
  <c r="D754" i="1"/>
  <c r="B754" i="1"/>
  <c r="G754" i="1"/>
  <c r="E754" i="1"/>
  <c r="F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C755" i="1"/>
  <c r="A755" i="1"/>
  <c r="D755" i="1"/>
  <c r="B755" i="1"/>
  <c r="G755" i="1"/>
  <c r="E755" i="1"/>
  <c r="F755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C756" i="1"/>
  <c r="A756" i="1"/>
  <c r="D756" i="1"/>
  <c r="B756" i="1"/>
  <c r="G756" i="1"/>
  <c r="E756" i="1"/>
  <c r="F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C757" i="1"/>
  <c r="A757" i="1"/>
  <c r="D757" i="1"/>
  <c r="B757" i="1"/>
  <c r="G757" i="1"/>
  <c r="E757" i="1"/>
  <c r="F757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C758" i="1"/>
  <c r="A758" i="1"/>
  <c r="D758" i="1"/>
  <c r="B758" i="1"/>
  <c r="G758" i="1"/>
  <c r="E758" i="1"/>
  <c r="F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C759" i="1"/>
  <c r="A759" i="1"/>
  <c r="D759" i="1"/>
  <c r="B759" i="1"/>
  <c r="G759" i="1"/>
  <c r="E759" i="1"/>
  <c r="F759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C760" i="1"/>
  <c r="A760" i="1"/>
  <c r="D760" i="1"/>
  <c r="B760" i="1"/>
  <c r="G760" i="1"/>
  <c r="E760" i="1"/>
  <c r="F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C761" i="1"/>
  <c r="A761" i="1"/>
  <c r="D761" i="1"/>
  <c r="B761" i="1"/>
  <c r="G761" i="1"/>
  <c r="E761" i="1"/>
  <c r="F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C762" i="1"/>
  <c r="A762" i="1"/>
  <c r="D762" i="1"/>
  <c r="B762" i="1"/>
  <c r="G762" i="1"/>
  <c r="E762" i="1"/>
  <c r="F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C763" i="1"/>
  <c r="A763" i="1"/>
  <c r="D763" i="1"/>
  <c r="B763" i="1"/>
  <c r="G763" i="1"/>
  <c r="E763" i="1"/>
  <c r="F763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C764" i="1"/>
  <c r="A764" i="1"/>
  <c r="D764" i="1"/>
  <c r="B764" i="1"/>
  <c r="G764" i="1"/>
  <c r="E764" i="1"/>
  <c r="F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C765" i="1"/>
  <c r="A765" i="1"/>
  <c r="D765" i="1"/>
  <c r="B765" i="1"/>
  <c r="G765" i="1"/>
  <c r="E765" i="1"/>
  <c r="F765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C766" i="1"/>
  <c r="A766" i="1"/>
  <c r="D766" i="1"/>
  <c r="B766" i="1"/>
  <c r="G766" i="1"/>
  <c r="E766" i="1"/>
  <c r="F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C767" i="1"/>
  <c r="A767" i="1"/>
  <c r="D767" i="1"/>
  <c r="B767" i="1"/>
  <c r="G767" i="1"/>
  <c r="E767" i="1"/>
  <c r="F767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C768" i="1"/>
  <c r="A768" i="1"/>
  <c r="D768" i="1"/>
  <c r="B768" i="1"/>
  <c r="G768" i="1"/>
  <c r="E768" i="1"/>
  <c r="F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C769" i="1"/>
  <c r="A769" i="1"/>
  <c r="D769" i="1"/>
  <c r="B769" i="1"/>
  <c r="G769" i="1"/>
  <c r="E769" i="1"/>
  <c r="F769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C770" i="1"/>
  <c r="A770" i="1"/>
  <c r="D770" i="1"/>
  <c r="B770" i="1"/>
  <c r="G770" i="1"/>
  <c r="E770" i="1"/>
  <c r="F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C771" i="1"/>
  <c r="A771" i="1"/>
  <c r="D771" i="1"/>
  <c r="B771" i="1"/>
  <c r="G771" i="1"/>
  <c r="E771" i="1"/>
  <c r="F771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C772" i="1"/>
  <c r="A772" i="1"/>
  <c r="D772" i="1"/>
  <c r="B772" i="1"/>
  <c r="G772" i="1"/>
  <c r="E772" i="1"/>
  <c r="F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C773" i="1"/>
  <c r="A773" i="1"/>
  <c r="D773" i="1"/>
  <c r="B773" i="1"/>
  <c r="G773" i="1"/>
  <c r="E773" i="1"/>
  <c r="F773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C774" i="1"/>
  <c r="A774" i="1"/>
  <c r="D774" i="1"/>
  <c r="B774" i="1"/>
  <c r="G774" i="1"/>
  <c r="E774" i="1"/>
  <c r="F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C775" i="1"/>
  <c r="A775" i="1"/>
  <c r="D775" i="1"/>
  <c r="B775" i="1"/>
  <c r="G775" i="1"/>
  <c r="E775" i="1"/>
  <c r="F775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C776" i="1"/>
  <c r="A776" i="1"/>
  <c r="D776" i="1"/>
  <c r="B776" i="1"/>
  <c r="G776" i="1"/>
  <c r="E776" i="1"/>
  <c r="F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C777" i="1"/>
  <c r="A777" i="1"/>
  <c r="D777" i="1"/>
  <c r="B777" i="1"/>
  <c r="G777" i="1"/>
  <c r="E777" i="1"/>
  <c r="F777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C778" i="1"/>
  <c r="A778" i="1"/>
  <c r="D778" i="1"/>
  <c r="B778" i="1"/>
  <c r="G778" i="1"/>
  <c r="E778" i="1"/>
  <c r="F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C779" i="1"/>
  <c r="A779" i="1"/>
  <c r="D779" i="1"/>
  <c r="B779" i="1"/>
  <c r="G779" i="1"/>
  <c r="E779" i="1"/>
  <c r="F779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C780" i="1"/>
  <c r="A780" i="1"/>
  <c r="D780" i="1"/>
  <c r="B780" i="1"/>
  <c r="G780" i="1"/>
  <c r="E780" i="1"/>
  <c r="F780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C781" i="1"/>
  <c r="A781" i="1"/>
  <c r="D781" i="1"/>
  <c r="B781" i="1"/>
  <c r="G781" i="1"/>
  <c r="E781" i="1"/>
  <c r="F781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C782" i="1"/>
  <c r="A782" i="1"/>
  <c r="D782" i="1"/>
  <c r="B782" i="1"/>
  <c r="G782" i="1"/>
  <c r="E782" i="1"/>
  <c r="F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C783" i="1"/>
  <c r="A783" i="1"/>
  <c r="D783" i="1"/>
  <c r="B783" i="1"/>
  <c r="G783" i="1"/>
  <c r="E783" i="1"/>
  <c r="F783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C784" i="1"/>
  <c r="A784" i="1"/>
  <c r="D784" i="1"/>
  <c r="B784" i="1"/>
  <c r="G784" i="1"/>
  <c r="E784" i="1"/>
  <c r="F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C785" i="1"/>
  <c r="A785" i="1"/>
  <c r="D785" i="1"/>
  <c r="B785" i="1"/>
  <c r="G785" i="1"/>
  <c r="E785" i="1"/>
  <c r="F785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C786" i="1"/>
  <c r="A786" i="1"/>
  <c r="D786" i="1"/>
  <c r="B786" i="1"/>
  <c r="G786" i="1"/>
  <c r="E786" i="1"/>
  <c r="F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C787" i="1"/>
  <c r="A787" i="1"/>
  <c r="D787" i="1"/>
  <c r="B787" i="1"/>
  <c r="G787" i="1"/>
  <c r="E787" i="1"/>
  <c r="F787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C788" i="1"/>
  <c r="A788" i="1"/>
  <c r="D788" i="1"/>
  <c r="B788" i="1"/>
  <c r="G788" i="1"/>
  <c r="E788" i="1"/>
  <c r="F788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C789" i="1"/>
  <c r="A789" i="1"/>
  <c r="D789" i="1"/>
  <c r="B789" i="1"/>
  <c r="G789" i="1"/>
  <c r="E789" i="1"/>
  <c r="F789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C790" i="1"/>
  <c r="A790" i="1"/>
  <c r="D790" i="1"/>
  <c r="B790" i="1"/>
  <c r="G790" i="1"/>
  <c r="E790" i="1"/>
  <c r="F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C791" i="1"/>
  <c r="A791" i="1"/>
  <c r="D791" i="1"/>
  <c r="B791" i="1"/>
  <c r="G791" i="1"/>
  <c r="E791" i="1"/>
  <c r="F791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C792" i="1"/>
  <c r="A792" i="1"/>
  <c r="D792" i="1"/>
  <c r="B792" i="1"/>
  <c r="G792" i="1"/>
  <c r="E792" i="1"/>
  <c r="F792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C793" i="1"/>
  <c r="A793" i="1"/>
  <c r="D793" i="1"/>
  <c r="B793" i="1"/>
  <c r="G793" i="1"/>
  <c r="E793" i="1"/>
  <c r="F793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C794" i="1"/>
  <c r="A794" i="1"/>
  <c r="D794" i="1"/>
  <c r="B794" i="1"/>
  <c r="G794" i="1"/>
  <c r="E794" i="1"/>
  <c r="F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C795" i="1"/>
  <c r="A795" i="1"/>
  <c r="D795" i="1"/>
  <c r="B795" i="1"/>
  <c r="G795" i="1"/>
  <c r="E795" i="1"/>
  <c r="F795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C796" i="1"/>
  <c r="A796" i="1"/>
  <c r="D796" i="1"/>
  <c r="B796" i="1"/>
  <c r="G796" i="1"/>
  <c r="E796" i="1"/>
  <c r="F796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C797" i="1"/>
  <c r="A797" i="1"/>
  <c r="D797" i="1"/>
  <c r="B797" i="1"/>
  <c r="G797" i="1"/>
  <c r="E797" i="1"/>
  <c r="F797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C798" i="1"/>
  <c r="A798" i="1"/>
  <c r="D798" i="1"/>
  <c r="B798" i="1"/>
  <c r="G798" i="1"/>
  <c r="E798" i="1"/>
  <c r="F798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C799" i="1"/>
  <c r="A799" i="1"/>
  <c r="D799" i="1"/>
  <c r="B799" i="1"/>
  <c r="G799" i="1"/>
  <c r="E799" i="1"/>
  <c r="F799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C800" i="1"/>
  <c r="A800" i="1"/>
  <c r="D800" i="1"/>
  <c r="B800" i="1"/>
  <c r="G800" i="1"/>
  <c r="E800" i="1"/>
  <c r="F800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C801" i="1"/>
  <c r="A801" i="1"/>
  <c r="D801" i="1"/>
  <c r="B801" i="1"/>
  <c r="G801" i="1"/>
  <c r="E801" i="1"/>
  <c r="F801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C802" i="1"/>
  <c r="A802" i="1"/>
  <c r="D802" i="1"/>
  <c r="B802" i="1"/>
  <c r="G802" i="1"/>
  <c r="E802" i="1"/>
  <c r="F802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C803" i="1"/>
  <c r="A803" i="1"/>
  <c r="D803" i="1"/>
  <c r="B803" i="1"/>
  <c r="G803" i="1"/>
  <c r="E803" i="1"/>
  <c r="F803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C804" i="1"/>
  <c r="A804" i="1"/>
  <c r="D804" i="1"/>
  <c r="B804" i="1"/>
  <c r="G804" i="1"/>
  <c r="E804" i="1"/>
  <c r="F804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C805" i="1"/>
  <c r="A805" i="1"/>
  <c r="D805" i="1"/>
  <c r="B805" i="1"/>
  <c r="G805" i="1"/>
  <c r="E805" i="1"/>
  <c r="F805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C806" i="1"/>
  <c r="A806" i="1"/>
  <c r="D806" i="1"/>
  <c r="B806" i="1"/>
  <c r="G806" i="1"/>
  <c r="E806" i="1"/>
  <c r="F806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C807" i="1"/>
  <c r="A807" i="1"/>
  <c r="D807" i="1"/>
  <c r="B807" i="1"/>
  <c r="G807" i="1"/>
  <c r="E807" i="1"/>
  <c r="F807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C808" i="1"/>
  <c r="A808" i="1"/>
  <c r="D808" i="1"/>
  <c r="B808" i="1"/>
  <c r="G808" i="1"/>
  <c r="E808" i="1"/>
  <c r="F808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C809" i="1"/>
  <c r="A809" i="1"/>
  <c r="D809" i="1"/>
  <c r="B809" i="1"/>
  <c r="G809" i="1"/>
  <c r="E809" i="1"/>
  <c r="F809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C810" i="1"/>
  <c r="A810" i="1"/>
  <c r="D810" i="1"/>
  <c r="B810" i="1"/>
  <c r="G810" i="1"/>
  <c r="E810" i="1"/>
  <c r="F810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C811" i="1"/>
  <c r="A811" i="1"/>
  <c r="D811" i="1"/>
  <c r="B811" i="1"/>
  <c r="G811" i="1"/>
  <c r="E811" i="1"/>
  <c r="F811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C812" i="1"/>
  <c r="A812" i="1"/>
  <c r="D812" i="1"/>
  <c r="B812" i="1"/>
  <c r="G812" i="1"/>
  <c r="E812" i="1"/>
  <c r="F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C813" i="1"/>
  <c r="A813" i="1"/>
  <c r="D813" i="1"/>
  <c r="B813" i="1"/>
  <c r="G813" i="1"/>
  <c r="E813" i="1"/>
  <c r="F813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C814" i="1"/>
  <c r="A814" i="1"/>
  <c r="D814" i="1"/>
  <c r="B814" i="1"/>
  <c r="G814" i="1"/>
  <c r="E814" i="1"/>
  <c r="F814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C815" i="1"/>
  <c r="A815" i="1"/>
  <c r="D815" i="1"/>
  <c r="B815" i="1"/>
  <c r="G815" i="1"/>
  <c r="E815" i="1"/>
  <c r="F815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C816" i="1"/>
  <c r="A816" i="1"/>
  <c r="D816" i="1"/>
  <c r="B816" i="1"/>
  <c r="G816" i="1"/>
  <c r="E816" i="1"/>
  <c r="F816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C817" i="1"/>
  <c r="A817" i="1"/>
  <c r="D817" i="1"/>
  <c r="B817" i="1"/>
  <c r="G817" i="1"/>
  <c r="E817" i="1"/>
  <c r="F817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C818" i="1"/>
  <c r="A818" i="1"/>
  <c r="D818" i="1"/>
  <c r="B818" i="1"/>
  <c r="G818" i="1"/>
  <c r="E818" i="1"/>
  <c r="F818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C819" i="1"/>
  <c r="A819" i="1"/>
  <c r="D819" i="1"/>
  <c r="B819" i="1"/>
  <c r="G819" i="1"/>
  <c r="E819" i="1"/>
  <c r="F819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C820" i="1"/>
  <c r="A820" i="1"/>
  <c r="D820" i="1"/>
  <c r="B820" i="1"/>
  <c r="G820" i="1"/>
  <c r="E820" i="1"/>
  <c r="F820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C821" i="1"/>
  <c r="A821" i="1"/>
  <c r="D821" i="1"/>
  <c r="B821" i="1"/>
  <c r="G821" i="1"/>
  <c r="E821" i="1"/>
  <c r="F821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C822" i="1"/>
  <c r="A822" i="1"/>
  <c r="D822" i="1"/>
  <c r="B822" i="1"/>
  <c r="G822" i="1"/>
  <c r="E822" i="1"/>
  <c r="F822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C823" i="1"/>
  <c r="A823" i="1"/>
  <c r="D823" i="1"/>
  <c r="B823" i="1"/>
  <c r="G823" i="1"/>
  <c r="E823" i="1"/>
  <c r="F823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C824" i="1"/>
  <c r="A824" i="1"/>
  <c r="D824" i="1"/>
  <c r="B824" i="1"/>
  <c r="G824" i="1"/>
  <c r="E824" i="1"/>
  <c r="F824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C825" i="1"/>
  <c r="A825" i="1"/>
  <c r="D825" i="1"/>
  <c r="B825" i="1"/>
  <c r="G825" i="1"/>
  <c r="E825" i="1"/>
  <c r="F825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C826" i="1"/>
  <c r="A826" i="1"/>
  <c r="D826" i="1"/>
  <c r="B826" i="1"/>
  <c r="G826" i="1"/>
  <c r="E826" i="1"/>
  <c r="F826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C827" i="1"/>
  <c r="A827" i="1"/>
  <c r="D827" i="1"/>
  <c r="B827" i="1"/>
  <c r="G827" i="1"/>
  <c r="E827" i="1"/>
  <c r="F827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C828" i="1"/>
  <c r="A828" i="1"/>
  <c r="D828" i="1"/>
  <c r="B828" i="1"/>
  <c r="G828" i="1"/>
  <c r="E828" i="1"/>
  <c r="F828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C829" i="1"/>
  <c r="A829" i="1"/>
  <c r="D829" i="1"/>
  <c r="B829" i="1"/>
  <c r="G829" i="1"/>
  <c r="E829" i="1"/>
  <c r="F829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C830" i="1"/>
  <c r="A830" i="1"/>
  <c r="D830" i="1"/>
  <c r="B830" i="1"/>
  <c r="G830" i="1"/>
  <c r="E830" i="1"/>
  <c r="F830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C831" i="1"/>
  <c r="A831" i="1"/>
  <c r="D831" i="1"/>
  <c r="B831" i="1"/>
  <c r="G831" i="1"/>
  <c r="E831" i="1"/>
  <c r="F831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C832" i="1"/>
  <c r="A832" i="1"/>
  <c r="D832" i="1"/>
  <c r="B832" i="1"/>
  <c r="G832" i="1"/>
  <c r="E832" i="1"/>
  <c r="F832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C833" i="1"/>
  <c r="A833" i="1"/>
  <c r="D833" i="1"/>
  <c r="B833" i="1"/>
  <c r="G833" i="1"/>
  <c r="E833" i="1"/>
  <c r="F833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C834" i="1"/>
  <c r="A834" i="1"/>
  <c r="D834" i="1"/>
  <c r="B834" i="1"/>
  <c r="G834" i="1"/>
  <c r="E834" i="1"/>
  <c r="F834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C835" i="1"/>
  <c r="A835" i="1"/>
  <c r="D835" i="1"/>
  <c r="B835" i="1"/>
  <c r="G835" i="1"/>
  <c r="E835" i="1"/>
  <c r="F835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C836" i="1"/>
  <c r="A836" i="1"/>
  <c r="D836" i="1"/>
  <c r="B836" i="1"/>
  <c r="G836" i="1"/>
  <c r="E836" i="1"/>
  <c r="F836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C837" i="1"/>
  <c r="A837" i="1"/>
  <c r="D837" i="1"/>
  <c r="B837" i="1"/>
  <c r="G837" i="1"/>
  <c r="E837" i="1"/>
  <c r="F837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C838" i="1"/>
  <c r="A838" i="1"/>
  <c r="D838" i="1"/>
  <c r="B838" i="1"/>
  <c r="G838" i="1"/>
  <c r="E838" i="1"/>
  <c r="F838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C839" i="1"/>
  <c r="A839" i="1"/>
  <c r="D839" i="1"/>
  <c r="B839" i="1"/>
  <c r="G839" i="1"/>
  <c r="E839" i="1"/>
  <c r="F839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C840" i="1"/>
  <c r="A840" i="1"/>
  <c r="D840" i="1"/>
  <c r="B840" i="1"/>
  <c r="G840" i="1"/>
  <c r="E840" i="1"/>
  <c r="F840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C841" i="1"/>
  <c r="A841" i="1"/>
  <c r="D841" i="1"/>
  <c r="B841" i="1"/>
  <c r="G841" i="1"/>
  <c r="E841" i="1"/>
  <c r="F841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C842" i="1"/>
  <c r="A842" i="1"/>
  <c r="D842" i="1"/>
  <c r="B842" i="1"/>
  <c r="G842" i="1"/>
  <c r="E842" i="1"/>
  <c r="F842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C843" i="1"/>
  <c r="A843" i="1"/>
  <c r="D843" i="1"/>
  <c r="B843" i="1"/>
  <c r="G843" i="1"/>
  <c r="E843" i="1"/>
  <c r="F843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C844" i="1"/>
  <c r="A844" i="1"/>
  <c r="D844" i="1"/>
  <c r="B844" i="1"/>
  <c r="G844" i="1"/>
  <c r="E844" i="1"/>
  <c r="F844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C845" i="1"/>
  <c r="A845" i="1"/>
  <c r="D845" i="1"/>
  <c r="B845" i="1"/>
  <c r="G845" i="1"/>
  <c r="E845" i="1"/>
  <c r="F845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C846" i="1"/>
  <c r="A846" i="1"/>
  <c r="D846" i="1"/>
  <c r="B846" i="1"/>
  <c r="G846" i="1"/>
  <c r="E846" i="1"/>
  <c r="F846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C847" i="1"/>
  <c r="A847" i="1"/>
  <c r="D847" i="1"/>
  <c r="B847" i="1"/>
  <c r="G847" i="1"/>
  <c r="E847" i="1"/>
  <c r="F847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C848" i="1"/>
  <c r="A848" i="1"/>
  <c r="D848" i="1"/>
  <c r="B848" i="1"/>
  <c r="G848" i="1"/>
  <c r="E848" i="1"/>
  <c r="F848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C849" i="1"/>
  <c r="A849" i="1"/>
  <c r="D849" i="1"/>
  <c r="B849" i="1"/>
  <c r="G849" i="1"/>
  <c r="E849" i="1"/>
  <c r="F849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C850" i="1"/>
  <c r="A850" i="1"/>
  <c r="D850" i="1"/>
  <c r="B850" i="1"/>
  <c r="G850" i="1"/>
  <c r="E850" i="1"/>
  <c r="F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C851" i="1"/>
  <c r="A851" i="1"/>
  <c r="D851" i="1"/>
  <c r="B851" i="1"/>
  <c r="G851" i="1"/>
  <c r="E851" i="1"/>
  <c r="F851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C852" i="1"/>
  <c r="A852" i="1"/>
  <c r="D852" i="1"/>
  <c r="B852" i="1"/>
  <c r="G852" i="1"/>
  <c r="E852" i="1"/>
  <c r="F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C853" i="1"/>
  <c r="A853" i="1"/>
  <c r="D853" i="1"/>
  <c r="B853" i="1"/>
  <c r="G853" i="1"/>
  <c r="E853" i="1"/>
  <c r="F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C854" i="1"/>
  <c r="A854" i="1"/>
  <c r="D854" i="1"/>
  <c r="B854" i="1"/>
  <c r="G854" i="1"/>
  <c r="E854" i="1"/>
  <c r="F854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C855" i="1"/>
  <c r="A855" i="1"/>
  <c r="D855" i="1"/>
  <c r="B855" i="1"/>
  <c r="G855" i="1"/>
  <c r="E855" i="1"/>
  <c r="F855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C856" i="1"/>
  <c r="A856" i="1"/>
  <c r="D856" i="1"/>
  <c r="B856" i="1"/>
  <c r="G856" i="1"/>
  <c r="E856" i="1"/>
  <c r="F856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C857" i="1"/>
  <c r="A857" i="1"/>
  <c r="D857" i="1"/>
  <c r="B857" i="1"/>
  <c r="G857" i="1"/>
  <c r="E857" i="1"/>
  <c r="F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C858" i="1"/>
  <c r="A858" i="1"/>
  <c r="D858" i="1"/>
  <c r="B858" i="1"/>
  <c r="G858" i="1"/>
  <c r="E858" i="1"/>
  <c r="F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C859" i="1"/>
  <c r="A859" i="1"/>
  <c r="D859" i="1"/>
  <c r="B859" i="1"/>
  <c r="G859" i="1"/>
  <c r="E859" i="1"/>
  <c r="F859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C860" i="1"/>
  <c r="A860" i="1"/>
  <c r="D860" i="1"/>
  <c r="B860" i="1"/>
  <c r="G860" i="1"/>
  <c r="E860" i="1"/>
  <c r="F86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C861" i="1"/>
  <c r="A861" i="1"/>
  <c r="D861" i="1"/>
  <c r="B861" i="1"/>
  <c r="G861" i="1"/>
  <c r="E861" i="1"/>
  <c r="F861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C862" i="1"/>
  <c r="A862" i="1"/>
  <c r="D862" i="1"/>
  <c r="B862" i="1"/>
  <c r="G862" i="1"/>
  <c r="E862" i="1"/>
  <c r="F862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C863" i="1"/>
  <c r="A863" i="1"/>
  <c r="D863" i="1"/>
  <c r="B863" i="1"/>
  <c r="G863" i="1"/>
  <c r="E863" i="1"/>
  <c r="F863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C864" i="1"/>
  <c r="A864" i="1"/>
  <c r="D864" i="1"/>
  <c r="B864" i="1"/>
  <c r="G864" i="1"/>
  <c r="E864" i="1"/>
  <c r="F864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C865" i="1"/>
  <c r="A865" i="1"/>
  <c r="D865" i="1"/>
  <c r="B865" i="1"/>
  <c r="G865" i="1"/>
  <c r="E865" i="1"/>
  <c r="F865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C866" i="1"/>
  <c r="A866" i="1"/>
  <c r="D866" i="1"/>
  <c r="B866" i="1"/>
  <c r="G866" i="1"/>
  <c r="E866" i="1"/>
  <c r="F866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C867" i="1"/>
  <c r="A867" i="1"/>
  <c r="D867" i="1"/>
  <c r="B867" i="1"/>
  <c r="G867" i="1"/>
  <c r="E867" i="1"/>
  <c r="F867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C868" i="1"/>
  <c r="A868" i="1"/>
  <c r="D868" i="1"/>
  <c r="B868" i="1"/>
  <c r="G868" i="1"/>
  <c r="E868" i="1"/>
  <c r="F868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C869" i="1"/>
  <c r="A869" i="1"/>
  <c r="D869" i="1"/>
  <c r="B869" i="1"/>
  <c r="G869" i="1"/>
  <c r="E869" i="1"/>
  <c r="F869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C870" i="1"/>
  <c r="A870" i="1"/>
  <c r="D870" i="1"/>
  <c r="B870" i="1"/>
  <c r="G870" i="1"/>
  <c r="E870" i="1"/>
  <c r="F870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C871" i="1"/>
  <c r="A871" i="1"/>
  <c r="D871" i="1"/>
  <c r="B871" i="1"/>
  <c r="G871" i="1"/>
  <c r="E871" i="1"/>
  <c r="F871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C872" i="1"/>
  <c r="A872" i="1"/>
  <c r="D872" i="1"/>
  <c r="B872" i="1"/>
  <c r="G872" i="1"/>
  <c r="E872" i="1"/>
  <c r="F872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C873" i="1"/>
  <c r="A873" i="1"/>
  <c r="D873" i="1"/>
  <c r="B873" i="1"/>
  <c r="G873" i="1"/>
  <c r="E873" i="1"/>
  <c r="F873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C874" i="1"/>
  <c r="A874" i="1"/>
  <c r="D874" i="1"/>
  <c r="B874" i="1"/>
  <c r="G874" i="1"/>
  <c r="E874" i="1"/>
  <c r="F874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C875" i="1"/>
  <c r="A875" i="1"/>
  <c r="D875" i="1"/>
  <c r="B875" i="1"/>
  <c r="G875" i="1"/>
  <c r="E875" i="1"/>
  <c r="F875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C876" i="1"/>
  <c r="A876" i="1"/>
  <c r="D876" i="1"/>
  <c r="B876" i="1"/>
  <c r="G876" i="1"/>
  <c r="E876" i="1"/>
  <c r="F876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C877" i="1"/>
  <c r="A877" i="1"/>
  <c r="D877" i="1"/>
  <c r="B877" i="1"/>
  <c r="G877" i="1"/>
  <c r="E877" i="1"/>
  <c r="F877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C878" i="1"/>
  <c r="A878" i="1"/>
  <c r="D878" i="1"/>
  <c r="B878" i="1"/>
  <c r="G878" i="1"/>
  <c r="E878" i="1"/>
  <c r="F878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C879" i="1"/>
  <c r="A879" i="1"/>
  <c r="D879" i="1"/>
  <c r="B879" i="1"/>
  <c r="G879" i="1"/>
  <c r="E879" i="1"/>
  <c r="F879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C880" i="1"/>
  <c r="A880" i="1"/>
  <c r="D880" i="1"/>
  <c r="B880" i="1"/>
  <c r="G880" i="1"/>
  <c r="E880" i="1"/>
  <c r="F880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C881" i="1"/>
  <c r="A881" i="1"/>
  <c r="D881" i="1"/>
  <c r="B881" i="1"/>
  <c r="G881" i="1"/>
  <c r="E881" i="1"/>
  <c r="F881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C882" i="1"/>
  <c r="A882" i="1"/>
  <c r="D882" i="1"/>
  <c r="B882" i="1"/>
  <c r="G882" i="1"/>
  <c r="E882" i="1"/>
  <c r="F882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C883" i="1"/>
  <c r="A883" i="1"/>
  <c r="D883" i="1"/>
  <c r="B883" i="1"/>
  <c r="G883" i="1"/>
  <c r="E883" i="1"/>
  <c r="F883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C884" i="1"/>
  <c r="A884" i="1"/>
  <c r="D884" i="1"/>
  <c r="B884" i="1"/>
  <c r="G884" i="1"/>
  <c r="E884" i="1"/>
  <c r="F884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C885" i="1"/>
  <c r="A885" i="1"/>
  <c r="D885" i="1"/>
  <c r="B885" i="1"/>
  <c r="G885" i="1"/>
  <c r="E885" i="1"/>
  <c r="F885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C886" i="1"/>
  <c r="A886" i="1"/>
  <c r="D886" i="1"/>
  <c r="B886" i="1"/>
  <c r="G886" i="1"/>
  <c r="E886" i="1"/>
  <c r="F886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C887" i="1"/>
  <c r="A887" i="1"/>
  <c r="D887" i="1"/>
  <c r="B887" i="1"/>
  <c r="G887" i="1"/>
  <c r="E887" i="1"/>
  <c r="F887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C888" i="1"/>
  <c r="A888" i="1"/>
  <c r="D888" i="1"/>
  <c r="B888" i="1"/>
  <c r="G888" i="1"/>
  <c r="E888" i="1"/>
  <c r="F888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C889" i="1"/>
  <c r="A889" i="1"/>
  <c r="D889" i="1"/>
  <c r="B889" i="1"/>
  <c r="G889" i="1"/>
  <c r="E889" i="1"/>
  <c r="F889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C890" i="1"/>
  <c r="A890" i="1"/>
  <c r="D890" i="1"/>
  <c r="B890" i="1"/>
  <c r="G890" i="1"/>
  <c r="E890" i="1"/>
  <c r="F890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C891" i="1"/>
  <c r="A891" i="1"/>
  <c r="D891" i="1"/>
  <c r="B891" i="1"/>
  <c r="G891" i="1"/>
  <c r="E891" i="1"/>
  <c r="F891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C892" i="1"/>
  <c r="A892" i="1"/>
  <c r="D892" i="1"/>
  <c r="B892" i="1"/>
  <c r="G892" i="1"/>
  <c r="E892" i="1"/>
  <c r="F892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C893" i="1"/>
  <c r="A893" i="1"/>
  <c r="D893" i="1"/>
  <c r="B893" i="1"/>
  <c r="G893" i="1"/>
  <c r="E893" i="1"/>
  <c r="F893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C894" i="1"/>
  <c r="A894" i="1"/>
  <c r="D894" i="1"/>
  <c r="B894" i="1"/>
  <c r="G894" i="1"/>
  <c r="E894" i="1"/>
  <c r="F894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C895" i="1"/>
  <c r="A895" i="1"/>
  <c r="D895" i="1"/>
  <c r="B895" i="1"/>
  <c r="G895" i="1"/>
  <c r="E895" i="1"/>
  <c r="F895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C896" i="1"/>
  <c r="A896" i="1"/>
  <c r="D896" i="1"/>
  <c r="B896" i="1"/>
  <c r="G896" i="1"/>
  <c r="E896" i="1"/>
  <c r="F896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C897" i="1"/>
  <c r="A897" i="1"/>
  <c r="D897" i="1"/>
  <c r="B897" i="1"/>
  <c r="G897" i="1"/>
  <c r="E897" i="1"/>
  <c r="F897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C898" i="1"/>
  <c r="A898" i="1"/>
  <c r="D898" i="1"/>
  <c r="B898" i="1"/>
  <c r="G898" i="1"/>
  <c r="E898" i="1"/>
  <c r="F898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C899" i="1"/>
  <c r="A899" i="1"/>
  <c r="D899" i="1"/>
  <c r="B899" i="1"/>
  <c r="G899" i="1"/>
  <c r="E899" i="1"/>
  <c r="F899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C900" i="1"/>
  <c r="A900" i="1"/>
  <c r="D900" i="1"/>
  <c r="B900" i="1"/>
  <c r="G900" i="1"/>
  <c r="E900" i="1"/>
  <c r="F900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C901" i="1"/>
  <c r="A901" i="1"/>
  <c r="D901" i="1"/>
  <c r="B901" i="1"/>
  <c r="G901" i="1"/>
  <c r="E901" i="1"/>
  <c r="F901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C902" i="1"/>
  <c r="A902" i="1"/>
  <c r="D902" i="1"/>
  <c r="B902" i="1"/>
  <c r="G902" i="1"/>
  <c r="E902" i="1"/>
  <c r="F902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C903" i="1"/>
  <c r="A903" i="1"/>
  <c r="D903" i="1"/>
  <c r="B903" i="1"/>
  <c r="G903" i="1"/>
  <c r="E903" i="1"/>
  <c r="F903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C904" i="1"/>
  <c r="A904" i="1"/>
  <c r="D904" i="1"/>
  <c r="B904" i="1"/>
  <c r="G904" i="1"/>
  <c r="E904" i="1"/>
  <c r="F904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C905" i="1"/>
  <c r="A905" i="1"/>
  <c r="D905" i="1"/>
  <c r="B905" i="1"/>
  <c r="G905" i="1"/>
  <c r="E905" i="1"/>
  <c r="F905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C906" i="1"/>
  <c r="A906" i="1"/>
  <c r="D906" i="1"/>
  <c r="B906" i="1"/>
  <c r="G906" i="1"/>
  <c r="E906" i="1"/>
  <c r="F906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C907" i="1"/>
  <c r="A907" i="1"/>
  <c r="D907" i="1"/>
  <c r="B907" i="1"/>
  <c r="G907" i="1"/>
  <c r="E907" i="1"/>
  <c r="F907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C908" i="1"/>
  <c r="A908" i="1"/>
  <c r="D908" i="1"/>
  <c r="B908" i="1"/>
  <c r="G908" i="1"/>
  <c r="E908" i="1"/>
  <c r="F908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C909" i="1"/>
  <c r="A909" i="1"/>
  <c r="D909" i="1"/>
  <c r="B909" i="1"/>
  <c r="G909" i="1"/>
  <c r="E909" i="1"/>
  <c r="F909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C910" i="1"/>
  <c r="A910" i="1"/>
  <c r="D910" i="1"/>
  <c r="B910" i="1"/>
  <c r="G910" i="1"/>
  <c r="E910" i="1"/>
  <c r="F910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C911" i="1"/>
  <c r="A911" i="1"/>
  <c r="D911" i="1"/>
  <c r="B911" i="1"/>
  <c r="G911" i="1"/>
  <c r="E911" i="1"/>
  <c r="F911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C912" i="1"/>
  <c r="A912" i="1"/>
  <c r="D912" i="1"/>
  <c r="B912" i="1"/>
  <c r="G912" i="1"/>
  <c r="E912" i="1"/>
  <c r="F912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C913" i="1"/>
  <c r="A913" i="1"/>
  <c r="D913" i="1"/>
  <c r="B913" i="1"/>
  <c r="G913" i="1"/>
  <c r="E913" i="1"/>
  <c r="F913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C914" i="1"/>
  <c r="A914" i="1"/>
  <c r="D914" i="1"/>
  <c r="B914" i="1"/>
  <c r="G914" i="1"/>
  <c r="E914" i="1"/>
  <c r="F914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C915" i="1"/>
  <c r="A915" i="1"/>
  <c r="D915" i="1"/>
  <c r="B915" i="1"/>
  <c r="G915" i="1"/>
  <c r="E915" i="1"/>
  <c r="F915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C916" i="1"/>
  <c r="A916" i="1"/>
  <c r="D916" i="1"/>
  <c r="B916" i="1"/>
  <c r="G916" i="1"/>
  <c r="E916" i="1"/>
  <c r="F916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C917" i="1"/>
  <c r="A917" i="1"/>
  <c r="D917" i="1"/>
  <c r="B917" i="1"/>
  <c r="G917" i="1"/>
  <c r="E917" i="1"/>
  <c r="F917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C918" i="1"/>
  <c r="A918" i="1"/>
  <c r="D918" i="1"/>
  <c r="B918" i="1"/>
  <c r="G918" i="1"/>
  <c r="E918" i="1"/>
  <c r="F918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C919" i="1"/>
  <c r="A919" i="1"/>
  <c r="D919" i="1"/>
  <c r="B919" i="1"/>
  <c r="G919" i="1"/>
  <c r="E919" i="1"/>
  <c r="F919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C920" i="1"/>
  <c r="A920" i="1"/>
  <c r="D920" i="1"/>
  <c r="B920" i="1"/>
  <c r="G920" i="1"/>
  <c r="E920" i="1"/>
  <c r="F920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C921" i="1"/>
  <c r="A921" i="1"/>
  <c r="D921" i="1"/>
  <c r="B921" i="1"/>
  <c r="G921" i="1"/>
  <c r="E921" i="1"/>
  <c r="F921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C922" i="1"/>
  <c r="A922" i="1"/>
  <c r="D922" i="1"/>
  <c r="B922" i="1"/>
  <c r="G922" i="1"/>
  <c r="E922" i="1"/>
  <c r="F922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C923" i="1"/>
  <c r="A923" i="1"/>
  <c r="D923" i="1"/>
  <c r="B923" i="1"/>
  <c r="G923" i="1"/>
  <c r="E923" i="1"/>
  <c r="F923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C924" i="1"/>
  <c r="A924" i="1"/>
  <c r="D924" i="1"/>
  <c r="B924" i="1"/>
  <c r="G924" i="1"/>
  <c r="E924" i="1"/>
  <c r="F924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C925" i="1"/>
  <c r="A925" i="1"/>
  <c r="D925" i="1"/>
  <c r="B925" i="1"/>
  <c r="G925" i="1"/>
  <c r="E925" i="1"/>
  <c r="F925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C926" i="1"/>
  <c r="A926" i="1"/>
  <c r="D926" i="1"/>
  <c r="B926" i="1"/>
  <c r="G926" i="1"/>
  <c r="E926" i="1"/>
  <c r="F926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C927" i="1"/>
  <c r="A927" i="1"/>
  <c r="D927" i="1"/>
  <c r="B927" i="1"/>
  <c r="G927" i="1"/>
  <c r="E927" i="1"/>
  <c r="F927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C928" i="1"/>
  <c r="A928" i="1"/>
  <c r="D928" i="1"/>
  <c r="B928" i="1"/>
  <c r="G928" i="1"/>
  <c r="E928" i="1"/>
  <c r="F928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C929" i="1"/>
  <c r="A929" i="1"/>
  <c r="D929" i="1"/>
  <c r="B929" i="1"/>
  <c r="G929" i="1"/>
  <c r="E929" i="1"/>
  <c r="F929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C930" i="1"/>
  <c r="A930" i="1"/>
  <c r="D930" i="1"/>
  <c r="B930" i="1"/>
  <c r="G930" i="1"/>
  <c r="E930" i="1"/>
  <c r="F930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C931" i="1"/>
  <c r="A931" i="1"/>
  <c r="D931" i="1"/>
  <c r="B931" i="1"/>
  <c r="G931" i="1"/>
  <c r="E931" i="1"/>
  <c r="F931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C932" i="1"/>
  <c r="A932" i="1"/>
  <c r="D932" i="1"/>
  <c r="B932" i="1"/>
  <c r="G932" i="1"/>
  <c r="E932" i="1"/>
  <c r="F932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C933" i="1"/>
  <c r="A933" i="1"/>
  <c r="D933" i="1"/>
  <c r="B933" i="1"/>
  <c r="G933" i="1"/>
  <c r="E933" i="1"/>
  <c r="F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C934" i="1"/>
  <c r="A934" i="1"/>
  <c r="D934" i="1"/>
  <c r="B934" i="1"/>
  <c r="G934" i="1"/>
  <c r="E934" i="1"/>
  <c r="F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C935" i="1"/>
  <c r="A935" i="1"/>
  <c r="D935" i="1"/>
  <c r="B935" i="1"/>
  <c r="G935" i="1"/>
  <c r="E935" i="1"/>
  <c r="F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C936" i="1"/>
  <c r="A936" i="1"/>
  <c r="D936" i="1"/>
  <c r="B936" i="1"/>
  <c r="G936" i="1"/>
  <c r="E936" i="1"/>
  <c r="F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C937" i="1"/>
  <c r="A937" i="1"/>
  <c r="D937" i="1"/>
  <c r="B937" i="1"/>
  <c r="G937" i="1"/>
  <c r="E937" i="1"/>
  <c r="F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C938" i="1"/>
  <c r="A938" i="1"/>
  <c r="D938" i="1"/>
  <c r="B938" i="1"/>
  <c r="G938" i="1"/>
  <c r="E938" i="1"/>
  <c r="F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C939" i="1"/>
  <c r="A939" i="1"/>
  <c r="D939" i="1"/>
  <c r="B939" i="1"/>
  <c r="G939" i="1"/>
  <c r="E939" i="1"/>
  <c r="F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C940" i="1"/>
  <c r="A940" i="1"/>
  <c r="D940" i="1"/>
  <c r="B940" i="1"/>
  <c r="G940" i="1"/>
  <c r="E940" i="1"/>
  <c r="F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C941" i="1"/>
  <c r="A941" i="1"/>
  <c r="D941" i="1"/>
  <c r="B941" i="1"/>
  <c r="G941" i="1"/>
  <c r="E941" i="1"/>
  <c r="F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C942" i="1"/>
  <c r="A942" i="1"/>
  <c r="D942" i="1"/>
  <c r="B942" i="1"/>
  <c r="G942" i="1"/>
  <c r="E942" i="1"/>
  <c r="F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C943" i="1"/>
  <c r="A943" i="1"/>
  <c r="D943" i="1"/>
  <c r="B943" i="1"/>
  <c r="G943" i="1"/>
  <c r="E943" i="1"/>
  <c r="F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C944" i="1"/>
  <c r="A944" i="1"/>
  <c r="D944" i="1"/>
  <c r="B944" i="1"/>
  <c r="G944" i="1"/>
  <c r="E944" i="1"/>
  <c r="F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C945" i="1"/>
  <c r="A945" i="1"/>
  <c r="D945" i="1"/>
  <c r="B945" i="1"/>
  <c r="G945" i="1"/>
  <c r="E945" i="1"/>
  <c r="F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C946" i="1"/>
  <c r="A946" i="1"/>
  <c r="D946" i="1"/>
  <c r="B946" i="1"/>
  <c r="G946" i="1"/>
  <c r="E946" i="1"/>
  <c r="F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C947" i="1"/>
  <c r="A947" i="1"/>
  <c r="D947" i="1"/>
  <c r="B947" i="1"/>
  <c r="G947" i="1"/>
  <c r="E947" i="1"/>
  <c r="F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C948" i="1"/>
  <c r="A948" i="1"/>
  <c r="D948" i="1"/>
  <c r="B948" i="1"/>
  <c r="G948" i="1"/>
  <c r="E948" i="1"/>
  <c r="F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C949" i="1"/>
  <c r="A949" i="1"/>
  <c r="D949" i="1"/>
  <c r="B949" i="1"/>
  <c r="G949" i="1"/>
  <c r="E949" i="1"/>
  <c r="F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C950" i="1"/>
  <c r="A950" i="1"/>
  <c r="D950" i="1"/>
  <c r="B950" i="1"/>
  <c r="G950" i="1"/>
  <c r="E950" i="1"/>
  <c r="F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C951" i="1"/>
  <c r="A951" i="1"/>
  <c r="D951" i="1"/>
  <c r="B951" i="1"/>
  <c r="G951" i="1"/>
  <c r="E951" i="1"/>
  <c r="F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C952" i="1"/>
  <c r="A952" i="1"/>
  <c r="D952" i="1"/>
  <c r="B952" i="1"/>
  <c r="G952" i="1"/>
  <c r="E952" i="1"/>
  <c r="F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C953" i="1"/>
  <c r="A953" i="1"/>
  <c r="D953" i="1"/>
  <c r="B953" i="1"/>
  <c r="G953" i="1"/>
  <c r="E953" i="1"/>
  <c r="F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C954" i="1"/>
  <c r="A954" i="1"/>
  <c r="D954" i="1"/>
  <c r="B954" i="1"/>
  <c r="G954" i="1"/>
  <c r="E954" i="1"/>
  <c r="F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C955" i="1"/>
  <c r="A955" i="1"/>
  <c r="D955" i="1"/>
  <c r="B955" i="1"/>
  <c r="G955" i="1"/>
  <c r="E955" i="1"/>
  <c r="F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C956" i="1"/>
  <c r="A956" i="1"/>
  <c r="D956" i="1"/>
  <c r="B956" i="1"/>
  <c r="G956" i="1"/>
  <c r="E956" i="1"/>
  <c r="F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C957" i="1"/>
  <c r="A957" i="1"/>
  <c r="D957" i="1"/>
  <c r="B957" i="1"/>
  <c r="G957" i="1"/>
  <c r="E957" i="1"/>
  <c r="F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C958" i="1"/>
  <c r="A958" i="1"/>
  <c r="D958" i="1"/>
  <c r="B958" i="1"/>
  <c r="G958" i="1"/>
  <c r="E958" i="1"/>
  <c r="F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C959" i="1"/>
  <c r="A959" i="1"/>
  <c r="D959" i="1"/>
  <c r="B959" i="1"/>
  <c r="G959" i="1"/>
  <c r="E959" i="1"/>
  <c r="F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C960" i="1"/>
  <c r="A960" i="1"/>
  <c r="D960" i="1"/>
  <c r="B960" i="1"/>
  <c r="G960" i="1"/>
  <c r="E960" i="1"/>
  <c r="F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C961" i="1"/>
  <c r="A961" i="1"/>
  <c r="D961" i="1"/>
  <c r="B961" i="1"/>
  <c r="G961" i="1"/>
  <c r="E961" i="1"/>
  <c r="F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C962" i="1"/>
  <c r="A962" i="1"/>
  <c r="D962" i="1"/>
  <c r="B962" i="1"/>
  <c r="G962" i="1"/>
  <c r="E962" i="1"/>
  <c r="F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C963" i="1"/>
  <c r="A963" i="1"/>
  <c r="D963" i="1"/>
  <c r="B963" i="1"/>
  <c r="G963" i="1"/>
  <c r="E963" i="1"/>
  <c r="F963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C964" i="1"/>
  <c r="A964" i="1"/>
  <c r="D964" i="1"/>
  <c r="B964" i="1"/>
  <c r="G964" i="1"/>
  <c r="E964" i="1"/>
  <c r="F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C965" i="1"/>
  <c r="A965" i="1"/>
  <c r="D965" i="1"/>
  <c r="B965" i="1"/>
  <c r="G965" i="1"/>
  <c r="E965" i="1"/>
  <c r="F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C966" i="1"/>
  <c r="A966" i="1"/>
  <c r="D966" i="1"/>
  <c r="B966" i="1"/>
  <c r="G966" i="1"/>
  <c r="E966" i="1"/>
  <c r="F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C967" i="1"/>
  <c r="A967" i="1"/>
  <c r="D967" i="1"/>
  <c r="B967" i="1"/>
  <c r="G967" i="1"/>
  <c r="E967" i="1"/>
  <c r="F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C968" i="1"/>
  <c r="A968" i="1"/>
  <c r="D968" i="1"/>
  <c r="B968" i="1"/>
  <c r="G968" i="1"/>
  <c r="E968" i="1"/>
  <c r="F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C969" i="1"/>
  <c r="A969" i="1"/>
  <c r="D969" i="1"/>
  <c r="B969" i="1"/>
  <c r="G969" i="1"/>
  <c r="E969" i="1"/>
  <c r="F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C970" i="1"/>
  <c r="A970" i="1"/>
  <c r="D970" i="1"/>
  <c r="B970" i="1"/>
  <c r="G970" i="1"/>
  <c r="E970" i="1"/>
  <c r="F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C971" i="1"/>
  <c r="A971" i="1"/>
  <c r="D971" i="1"/>
  <c r="B971" i="1"/>
  <c r="G971" i="1"/>
  <c r="E971" i="1"/>
  <c r="F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C972" i="1"/>
  <c r="A972" i="1"/>
  <c r="D972" i="1"/>
  <c r="B972" i="1"/>
  <c r="G972" i="1"/>
  <c r="E972" i="1"/>
  <c r="F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C973" i="1"/>
  <c r="A973" i="1"/>
  <c r="D973" i="1"/>
  <c r="B973" i="1"/>
  <c r="G973" i="1"/>
  <c r="E973" i="1"/>
  <c r="F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C974" i="1"/>
  <c r="A974" i="1"/>
  <c r="D974" i="1"/>
  <c r="B974" i="1"/>
  <c r="G974" i="1"/>
  <c r="E974" i="1"/>
  <c r="F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C975" i="1"/>
  <c r="A975" i="1"/>
  <c r="D975" i="1"/>
  <c r="B975" i="1"/>
  <c r="G975" i="1"/>
  <c r="E975" i="1"/>
  <c r="F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C976" i="1"/>
  <c r="A976" i="1"/>
  <c r="D976" i="1"/>
  <c r="B976" i="1"/>
  <c r="G976" i="1"/>
  <c r="E976" i="1"/>
  <c r="F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C977" i="1"/>
  <c r="A977" i="1"/>
  <c r="D977" i="1"/>
  <c r="B977" i="1"/>
  <c r="G977" i="1"/>
  <c r="E977" i="1"/>
  <c r="F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C978" i="1"/>
  <c r="A978" i="1"/>
  <c r="D978" i="1"/>
  <c r="B978" i="1"/>
  <c r="G978" i="1"/>
  <c r="E978" i="1"/>
  <c r="F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C979" i="1"/>
  <c r="A979" i="1"/>
  <c r="D979" i="1"/>
  <c r="B979" i="1"/>
  <c r="G979" i="1"/>
  <c r="E979" i="1"/>
  <c r="F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C980" i="1"/>
  <c r="A980" i="1"/>
  <c r="D980" i="1"/>
  <c r="B980" i="1"/>
  <c r="G980" i="1"/>
  <c r="E980" i="1"/>
  <c r="F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C981" i="1"/>
  <c r="A981" i="1"/>
  <c r="D981" i="1"/>
  <c r="B981" i="1"/>
  <c r="G981" i="1"/>
  <c r="E981" i="1"/>
  <c r="F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C982" i="1"/>
  <c r="A982" i="1"/>
  <c r="D982" i="1"/>
  <c r="B982" i="1"/>
  <c r="G982" i="1"/>
  <c r="E982" i="1"/>
  <c r="F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C983" i="1"/>
  <c r="A983" i="1"/>
  <c r="D983" i="1"/>
  <c r="B983" i="1"/>
  <c r="G983" i="1"/>
  <c r="E983" i="1"/>
  <c r="F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C984" i="1"/>
  <c r="A984" i="1"/>
  <c r="D984" i="1"/>
  <c r="B984" i="1"/>
  <c r="G984" i="1"/>
  <c r="E984" i="1"/>
  <c r="F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C985" i="1"/>
  <c r="A985" i="1"/>
  <c r="D985" i="1"/>
  <c r="B985" i="1"/>
  <c r="G985" i="1"/>
  <c r="E985" i="1"/>
  <c r="F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C986" i="1"/>
  <c r="A986" i="1"/>
  <c r="D986" i="1"/>
  <c r="B986" i="1"/>
  <c r="G986" i="1"/>
  <c r="E986" i="1"/>
  <c r="F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C987" i="1"/>
  <c r="A987" i="1"/>
  <c r="D987" i="1"/>
  <c r="B987" i="1"/>
  <c r="G987" i="1"/>
  <c r="E987" i="1"/>
  <c r="F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C988" i="1"/>
  <c r="A988" i="1"/>
  <c r="D988" i="1"/>
  <c r="B988" i="1"/>
  <c r="G988" i="1"/>
  <c r="E988" i="1"/>
  <c r="F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C989" i="1"/>
  <c r="A989" i="1"/>
  <c r="D989" i="1"/>
  <c r="B989" i="1"/>
  <c r="G989" i="1"/>
  <c r="E989" i="1"/>
  <c r="F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C990" i="1"/>
  <c r="A990" i="1"/>
  <c r="D990" i="1"/>
  <c r="B990" i="1"/>
  <c r="G990" i="1"/>
  <c r="E990" i="1"/>
  <c r="F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C991" i="1"/>
  <c r="A991" i="1"/>
  <c r="D991" i="1"/>
  <c r="B991" i="1"/>
  <c r="G991" i="1"/>
  <c r="E991" i="1"/>
  <c r="F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C992" i="1"/>
  <c r="A992" i="1"/>
  <c r="D992" i="1"/>
  <c r="B992" i="1"/>
  <c r="G992" i="1"/>
  <c r="E992" i="1"/>
  <c r="F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C993" i="1"/>
  <c r="A993" i="1"/>
  <c r="D993" i="1"/>
  <c r="B993" i="1"/>
  <c r="G993" i="1"/>
  <c r="E993" i="1"/>
  <c r="F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C994" i="1"/>
  <c r="A994" i="1"/>
  <c r="D994" i="1"/>
  <c r="B994" i="1"/>
  <c r="G994" i="1"/>
  <c r="E994" i="1"/>
  <c r="F994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C995" i="1"/>
  <c r="A995" i="1"/>
  <c r="D995" i="1"/>
  <c r="B995" i="1"/>
  <c r="G995" i="1"/>
  <c r="E995" i="1"/>
  <c r="F995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C996" i="1"/>
  <c r="A996" i="1"/>
  <c r="D996" i="1"/>
  <c r="B996" i="1"/>
  <c r="G996" i="1"/>
  <c r="E996" i="1"/>
  <c r="F996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C997" i="1"/>
  <c r="A997" i="1"/>
  <c r="D997" i="1"/>
  <c r="B997" i="1"/>
  <c r="G997" i="1"/>
  <c r="E997" i="1"/>
  <c r="F997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C998" i="1"/>
  <c r="A998" i="1"/>
  <c r="D998" i="1"/>
  <c r="B998" i="1"/>
  <c r="G998" i="1"/>
  <c r="E998" i="1"/>
  <c r="F998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C999" i="1"/>
  <c r="A999" i="1"/>
  <c r="D999" i="1"/>
  <c r="B999" i="1"/>
  <c r="G999" i="1"/>
  <c r="E999" i="1"/>
  <c r="F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C1000" i="1"/>
  <c r="A1000" i="1"/>
  <c r="D1000" i="1"/>
  <c r="B1000" i="1"/>
  <c r="G1000" i="1"/>
  <c r="E1000" i="1"/>
  <c r="F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C1001" i="1"/>
  <c r="A1001" i="1"/>
  <c r="D1001" i="1"/>
  <c r="B1001" i="1"/>
  <c r="G1001" i="1"/>
  <c r="E1001" i="1"/>
  <c r="F1001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C1002" i="1"/>
  <c r="A1002" i="1"/>
  <c r="D1002" i="1"/>
  <c r="B1002" i="1"/>
  <c r="G1002" i="1"/>
  <c r="E1002" i="1"/>
  <c r="F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C1003" i="1"/>
  <c r="A1003" i="1"/>
  <c r="D1003" i="1"/>
  <c r="B1003" i="1"/>
  <c r="G1003" i="1"/>
  <c r="E1003" i="1"/>
  <c r="F1003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C1004" i="1"/>
  <c r="A1004" i="1"/>
  <c r="D1004" i="1"/>
  <c r="B1004" i="1"/>
  <c r="G1004" i="1"/>
  <c r="E1004" i="1"/>
  <c r="F1004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C1005" i="1"/>
  <c r="A1005" i="1"/>
  <c r="D1005" i="1"/>
  <c r="B1005" i="1"/>
  <c r="G1005" i="1"/>
  <c r="E1005" i="1"/>
  <c r="F1005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C1006" i="1"/>
  <c r="A1006" i="1"/>
  <c r="D1006" i="1"/>
  <c r="B1006" i="1"/>
  <c r="G1006" i="1"/>
  <c r="E1006" i="1"/>
  <c r="F1006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C1007" i="1"/>
  <c r="A1007" i="1"/>
  <c r="D1007" i="1"/>
  <c r="B1007" i="1"/>
  <c r="G1007" i="1"/>
  <c r="E1007" i="1"/>
  <c r="F1007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C1008" i="1"/>
  <c r="A1008" i="1"/>
  <c r="D1008" i="1"/>
  <c r="B1008" i="1"/>
  <c r="G1008" i="1"/>
  <c r="E1008" i="1"/>
  <c r="F1008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C1009" i="1"/>
  <c r="A1009" i="1"/>
  <c r="D1009" i="1"/>
  <c r="B1009" i="1"/>
  <c r="G1009" i="1"/>
  <c r="E1009" i="1"/>
  <c r="F1009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C1010" i="1"/>
  <c r="A1010" i="1"/>
  <c r="D1010" i="1"/>
  <c r="B1010" i="1"/>
  <c r="G1010" i="1"/>
  <c r="E1010" i="1"/>
  <c r="F1010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C1011" i="1"/>
  <c r="A1011" i="1"/>
  <c r="D1011" i="1"/>
  <c r="B1011" i="1"/>
  <c r="G1011" i="1"/>
  <c r="E1011" i="1"/>
  <c r="F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C1012" i="1"/>
  <c r="A1012" i="1"/>
  <c r="D1012" i="1"/>
  <c r="B1012" i="1"/>
  <c r="G1012" i="1"/>
  <c r="E1012" i="1"/>
  <c r="F1012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C1013" i="1"/>
  <c r="A1013" i="1"/>
  <c r="D1013" i="1"/>
  <c r="B1013" i="1"/>
  <c r="G1013" i="1"/>
  <c r="E1013" i="1"/>
  <c r="F1013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C1014" i="1"/>
  <c r="A1014" i="1"/>
  <c r="D1014" i="1"/>
  <c r="B1014" i="1"/>
  <c r="G1014" i="1"/>
  <c r="E1014" i="1"/>
  <c r="F1014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C1015" i="1"/>
  <c r="A1015" i="1"/>
  <c r="D1015" i="1"/>
  <c r="B1015" i="1"/>
  <c r="G1015" i="1"/>
  <c r="E1015" i="1"/>
  <c r="F1015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C1016" i="1"/>
  <c r="A1016" i="1"/>
  <c r="D1016" i="1"/>
  <c r="B1016" i="1"/>
  <c r="G1016" i="1"/>
  <c r="E1016" i="1"/>
  <c r="F1016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C1017" i="1"/>
  <c r="A1017" i="1"/>
  <c r="D1017" i="1"/>
  <c r="B1017" i="1"/>
  <c r="G1017" i="1"/>
  <c r="E1017" i="1"/>
  <c r="F1017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C1018" i="1"/>
  <c r="A1018" i="1"/>
  <c r="D1018" i="1"/>
  <c r="B1018" i="1"/>
  <c r="G1018" i="1"/>
  <c r="E1018" i="1"/>
  <c r="F1018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C1019" i="1"/>
  <c r="A1019" i="1"/>
  <c r="D1019" i="1"/>
  <c r="B1019" i="1"/>
  <c r="G1019" i="1"/>
  <c r="E1019" i="1"/>
  <c r="F1019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C1020" i="1"/>
  <c r="A1020" i="1"/>
  <c r="D1020" i="1"/>
  <c r="B1020" i="1"/>
  <c r="G1020" i="1"/>
  <c r="E1020" i="1"/>
  <c r="F1020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C1021" i="1"/>
  <c r="A1021" i="1"/>
  <c r="D1021" i="1"/>
  <c r="B1021" i="1"/>
  <c r="G1021" i="1"/>
  <c r="E1021" i="1"/>
  <c r="F1021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C1022" i="1"/>
  <c r="A1022" i="1"/>
  <c r="D1022" i="1"/>
  <c r="B1022" i="1"/>
  <c r="G1022" i="1"/>
  <c r="E1022" i="1"/>
  <c r="F1022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C1023" i="1"/>
  <c r="A1023" i="1"/>
  <c r="D1023" i="1"/>
  <c r="B1023" i="1"/>
  <c r="G1023" i="1"/>
  <c r="E1023" i="1"/>
  <c r="F1023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C1024" i="1"/>
  <c r="A1024" i="1"/>
  <c r="D1024" i="1"/>
  <c r="B1024" i="1"/>
  <c r="G1024" i="1"/>
  <c r="E1024" i="1"/>
  <c r="F1024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C1025" i="1"/>
  <c r="A1025" i="1"/>
  <c r="D1025" i="1"/>
  <c r="B1025" i="1"/>
  <c r="G1025" i="1"/>
  <c r="E1025" i="1"/>
  <c r="F1025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C1026" i="1"/>
  <c r="A1026" i="1"/>
  <c r="D1026" i="1"/>
  <c r="B1026" i="1"/>
  <c r="G1026" i="1"/>
  <c r="E1026" i="1"/>
  <c r="F1026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C1027" i="1"/>
  <c r="A1027" i="1"/>
  <c r="D1027" i="1"/>
  <c r="B1027" i="1"/>
  <c r="G1027" i="1"/>
  <c r="E1027" i="1"/>
  <c r="F1027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C1028" i="1"/>
  <c r="A1028" i="1"/>
  <c r="D1028" i="1"/>
  <c r="B1028" i="1"/>
  <c r="G1028" i="1"/>
  <c r="E1028" i="1"/>
  <c r="F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C1029" i="1"/>
  <c r="A1029" i="1"/>
  <c r="D1029" i="1"/>
  <c r="B1029" i="1"/>
  <c r="G1029" i="1"/>
  <c r="E1029" i="1"/>
  <c r="F1029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C1030" i="1"/>
  <c r="A1030" i="1"/>
  <c r="D1030" i="1"/>
  <c r="B1030" i="1"/>
  <c r="G1030" i="1"/>
  <c r="E1030" i="1"/>
  <c r="F1030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C1031" i="1"/>
  <c r="A1031" i="1"/>
  <c r="D1031" i="1"/>
  <c r="B1031" i="1"/>
  <c r="G1031" i="1"/>
  <c r="E1031" i="1"/>
  <c r="F1031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C1032" i="1"/>
  <c r="A1032" i="1"/>
  <c r="D1032" i="1"/>
  <c r="B1032" i="1"/>
  <c r="G1032" i="1"/>
  <c r="E1032" i="1"/>
  <c r="F1032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C1033" i="1"/>
  <c r="A1033" i="1"/>
  <c r="D1033" i="1"/>
  <c r="B1033" i="1"/>
  <c r="G1033" i="1"/>
  <c r="E1033" i="1"/>
  <c r="F1033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C1034" i="1"/>
  <c r="A1034" i="1"/>
  <c r="D1034" i="1"/>
  <c r="B1034" i="1"/>
  <c r="G1034" i="1"/>
  <c r="E1034" i="1"/>
  <c r="F1034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C1035" i="1"/>
  <c r="A1035" i="1"/>
  <c r="D1035" i="1"/>
  <c r="B1035" i="1"/>
  <c r="G1035" i="1"/>
  <c r="E1035" i="1"/>
  <c r="F1035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C1036" i="1"/>
  <c r="A1036" i="1"/>
  <c r="D1036" i="1"/>
  <c r="B1036" i="1"/>
  <c r="G1036" i="1"/>
  <c r="E1036" i="1"/>
  <c r="F1036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C1037" i="1"/>
  <c r="A1037" i="1"/>
  <c r="D1037" i="1"/>
  <c r="B1037" i="1"/>
  <c r="G1037" i="1"/>
  <c r="E1037" i="1"/>
  <c r="F1037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C1038" i="1"/>
  <c r="A1038" i="1"/>
  <c r="D1038" i="1"/>
  <c r="B1038" i="1"/>
  <c r="G1038" i="1"/>
  <c r="E1038" i="1"/>
  <c r="F1038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C1039" i="1"/>
  <c r="A1039" i="1"/>
  <c r="D1039" i="1"/>
  <c r="B1039" i="1"/>
  <c r="G1039" i="1"/>
  <c r="E1039" i="1"/>
  <c r="F1039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AB1039" i="1"/>
  <c r="AC1039" i="1"/>
  <c r="AD1039" i="1"/>
  <c r="C1040" i="1"/>
  <c r="A1040" i="1"/>
  <c r="D1040" i="1"/>
  <c r="B1040" i="1"/>
  <c r="G1040" i="1"/>
  <c r="E1040" i="1"/>
  <c r="F1040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C1041" i="1"/>
  <c r="A1041" i="1"/>
  <c r="D1041" i="1"/>
  <c r="B1041" i="1"/>
  <c r="G1041" i="1"/>
  <c r="E1041" i="1"/>
  <c r="F1041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C1042" i="1"/>
  <c r="A1042" i="1"/>
  <c r="D1042" i="1"/>
  <c r="B1042" i="1"/>
  <c r="G1042" i="1"/>
  <c r="E1042" i="1"/>
  <c r="F1042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C1043" i="1"/>
  <c r="A1043" i="1"/>
  <c r="D1043" i="1"/>
  <c r="B1043" i="1"/>
  <c r="G1043" i="1"/>
  <c r="E1043" i="1"/>
  <c r="F1043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C1044" i="1"/>
  <c r="A1044" i="1"/>
  <c r="D1044" i="1"/>
  <c r="B1044" i="1"/>
  <c r="G1044" i="1"/>
  <c r="E1044" i="1"/>
  <c r="F1044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C1045" i="1"/>
  <c r="A1045" i="1"/>
  <c r="D1045" i="1"/>
  <c r="B1045" i="1"/>
  <c r="G1045" i="1"/>
  <c r="E1045" i="1"/>
  <c r="F1045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C1046" i="1"/>
  <c r="A1046" i="1"/>
  <c r="D1046" i="1"/>
  <c r="B1046" i="1"/>
  <c r="G1046" i="1"/>
  <c r="E1046" i="1"/>
  <c r="F1046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C1047" i="1"/>
  <c r="A1047" i="1"/>
  <c r="D1047" i="1"/>
  <c r="B1047" i="1"/>
  <c r="G1047" i="1"/>
  <c r="E1047" i="1"/>
  <c r="F1047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C1048" i="1"/>
  <c r="A1048" i="1"/>
  <c r="D1048" i="1"/>
  <c r="B1048" i="1"/>
  <c r="G1048" i="1"/>
  <c r="E1048" i="1"/>
  <c r="F1048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C1049" i="1"/>
  <c r="A1049" i="1"/>
  <c r="D1049" i="1"/>
  <c r="B1049" i="1"/>
  <c r="G1049" i="1"/>
  <c r="E1049" i="1"/>
  <c r="F1049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C1050" i="1"/>
  <c r="A1050" i="1"/>
  <c r="D1050" i="1"/>
  <c r="B1050" i="1"/>
  <c r="G1050" i="1"/>
  <c r="E1050" i="1"/>
  <c r="F1050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C1051" i="1"/>
  <c r="A1051" i="1"/>
  <c r="D1051" i="1"/>
  <c r="B1051" i="1"/>
  <c r="G1051" i="1"/>
  <c r="E1051" i="1"/>
  <c r="F1051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C1052" i="1"/>
  <c r="A1052" i="1"/>
  <c r="D1052" i="1"/>
  <c r="B1052" i="1"/>
  <c r="G1052" i="1"/>
  <c r="E1052" i="1"/>
  <c r="F1052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C1053" i="1"/>
  <c r="A1053" i="1"/>
  <c r="D1053" i="1"/>
  <c r="B1053" i="1"/>
  <c r="G1053" i="1"/>
  <c r="E1053" i="1"/>
  <c r="F1053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C1054" i="1"/>
  <c r="A1054" i="1"/>
  <c r="D1054" i="1"/>
  <c r="B1054" i="1"/>
  <c r="G1054" i="1"/>
  <c r="E1054" i="1"/>
  <c r="F1054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C1055" i="1"/>
  <c r="A1055" i="1"/>
  <c r="D1055" i="1"/>
  <c r="B1055" i="1"/>
  <c r="G1055" i="1"/>
  <c r="E1055" i="1"/>
  <c r="F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C1056" i="1"/>
  <c r="A1056" i="1"/>
  <c r="D1056" i="1"/>
  <c r="B1056" i="1"/>
  <c r="G1056" i="1"/>
  <c r="E1056" i="1"/>
  <c r="F1056" i="1"/>
  <c r="H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A1056" i="1"/>
  <c r="AB1056" i="1"/>
  <c r="AC1056" i="1"/>
  <c r="AD1056" i="1"/>
  <c r="C1057" i="1"/>
  <c r="A1057" i="1"/>
  <c r="D1057" i="1"/>
  <c r="B1057" i="1"/>
  <c r="G1057" i="1"/>
  <c r="E1057" i="1"/>
  <c r="F1057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C1058" i="1"/>
  <c r="A1058" i="1"/>
  <c r="D1058" i="1"/>
  <c r="B1058" i="1"/>
  <c r="G1058" i="1"/>
  <c r="E1058" i="1"/>
  <c r="F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C1059" i="1"/>
  <c r="A1059" i="1"/>
  <c r="D1059" i="1"/>
  <c r="B1059" i="1"/>
  <c r="G1059" i="1"/>
  <c r="E1059" i="1"/>
  <c r="F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C1060" i="1"/>
  <c r="A1060" i="1"/>
  <c r="D1060" i="1"/>
  <c r="B1060" i="1"/>
  <c r="G1060" i="1"/>
  <c r="E1060" i="1"/>
  <c r="F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C1061" i="1"/>
  <c r="A1061" i="1"/>
  <c r="D1061" i="1"/>
  <c r="B1061" i="1"/>
  <c r="G1061" i="1"/>
  <c r="E1061" i="1"/>
  <c r="F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C1062" i="1"/>
  <c r="A1062" i="1"/>
  <c r="D1062" i="1"/>
  <c r="B1062" i="1"/>
  <c r="G1062" i="1"/>
  <c r="E1062" i="1"/>
  <c r="F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C1063" i="1"/>
  <c r="A1063" i="1"/>
  <c r="D1063" i="1"/>
  <c r="B1063" i="1"/>
  <c r="G1063" i="1"/>
  <c r="E1063" i="1"/>
  <c r="F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C1064" i="1"/>
  <c r="A1064" i="1"/>
  <c r="D1064" i="1"/>
  <c r="B1064" i="1"/>
  <c r="G1064" i="1"/>
  <c r="E1064" i="1"/>
  <c r="F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C1065" i="1"/>
  <c r="A1065" i="1"/>
  <c r="D1065" i="1"/>
  <c r="B1065" i="1"/>
  <c r="G1065" i="1"/>
  <c r="E1065" i="1"/>
  <c r="F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C1066" i="1"/>
  <c r="A1066" i="1"/>
  <c r="D1066" i="1"/>
  <c r="B1066" i="1"/>
  <c r="G1066" i="1"/>
  <c r="E1066" i="1"/>
  <c r="F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C1067" i="1"/>
  <c r="A1067" i="1"/>
  <c r="D1067" i="1"/>
  <c r="B1067" i="1"/>
  <c r="G1067" i="1"/>
  <c r="E1067" i="1"/>
  <c r="F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C1068" i="1"/>
  <c r="A1068" i="1"/>
  <c r="D1068" i="1"/>
  <c r="B1068" i="1"/>
  <c r="G1068" i="1"/>
  <c r="E1068" i="1"/>
  <c r="F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C1069" i="1"/>
  <c r="A1069" i="1"/>
  <c r="D1069" i="1"/>
  <c r="B1069" i="1"/>
  <c r="G1069" i="1"/>
  <c r="E1069" i="1"/>
  <c r="F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C1070" i="1"/>
  <c r="A1070" i="1"/>
  <c r="D1070" i="1"/>
  <c r="B1070" i="1"/>
  <c r="G1070" i="1"/>
  <c r="E1070" i="1"/>
  <c r="F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C1071" i="1"/>
  <c r="A1071" i="1"/>
  <c r="D1071" i="1"/>
  <c r="B1071" i="1"/>
  <c r="G1071" i="1"/>
  <c r="E1071" i="1"/>
  <c r="F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C1072" i="1"/>
  <c r="A1072" i="1"/>
  <c r="D1072" i="1"/>
  <c r="B1072" i="1"/>
  <c r="G1072" i="1"/>
  <c r="E1072" i="1"/>
  <c r="F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C1073" i="1"/>
  <c r="A1073" i="1"/>
  <c r="D1073" i="1"/>
  <c r="B1073" i="1"/>
  <c r="G1073" i="1"/>
  <c r="E1073" i="1"/>
  <c r="F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C1074" i="1"/>
  <c r="A1074" i="1"/>
  <c r="D1074" i="1"/>
  <c r="B1074" i="1"/>
  <c r="G1074" i="1"/>
  <c r="E1074" i="1"/>
  <c r="F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C1075" i="1"/>
  <c r="A1075" i="1"/>
  <c r="D1075" i="1"/>
  <c r="B1075" i="1"/>
  <c r="G1075" i="1"/>
  <c r="E1075" i="1"/>
  <c r="F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C1076" i="1"/>
  <c r="A1076" i="1"/>
  <c r="D1076" i="1"/>
  <c r="B1076" i="1"/>
  <c r="G1076" i="1"/>
  <c r="E1076" i="1"/>
  <c r="F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C1077" i="1"/>
  <c r="A1077" i="1"/>
  <c r="D1077" i="1"/>
  <c r="B1077" i="1"/>
  <c r="G1077" i="1"/>
  <c r="E1077" i="1"/>
  <c r="F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C1078" i="1"/>
  <c r="A1078" i="1"/>
  <c r="D1078" i="1"/>
  <c r="B1078" i="1"/>
  <c r="G1078" i="1"/>
  <c r="E1078" i="1"/>
  <c r="F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C1079" i="1"/>
  <c r="A1079" i="1"/>
  <c r="D1079" i="1"/>
  <c r="B1079" i="1"/>
  <c r="G1079" i="1"/>
  <c r="E1079" i="1"/>
  <c r="F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C1080" i="1"/>
  <c r="A1080" i="1"/>
  <c r="D1080" i="1"/>
  <c r="B1080" i="1"/>
  <c r="G1080" i="1"/>
  <c r="E1080" i="1"/>
  <c r="F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C1081" i="1"/>
  <c r="A1081" i="1"/>
  <c r="D1081" i="1"/>
  <c r="B1081" i="1"/>
  <c r="G1081" i="1"/>
  <c r="E1081" i="1"/>
  <c r="F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C1082" i="1"/>
  <c r="A1082" i="1"/>
  <c r="D1082" i="1"/>
  <c r="B1082" i="1"/>
  <c r="G1082" i="1"/>
  <c r="E1082" i="1"/>
  <c r="F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C1083" i="1"/>
  <c r="A1083" i="1"/>
  <c r="D1083" i="1"/>
  <c r="B1083" i="1"/>
  <c r="G1083" i="1"/>
  <c r="E1083" i="1"/>
  <c r="F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C1084" i="1"/>
  <c r="A1084" i="1"/>
  <c r="D1084" i="1"/>
  <c r="B1084" i="1"/>
  <c r="G1084" i="1"/>
  <c r="E1084" i="1"/>
  <c r="F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C1085" i="1"/>
  <c r="A1085" i="1"/>
  <c r="D1085" i="1"/>
  <c r="B1085" i="1"/>
  <c r="G1085" i="1"/>
  <c r="E1085" i="1"/>
  <c r="F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C1086" i="1"/>
  <c r="A1086" i="1"/>
  <c r="D1086" i="1"/>
  <c r="B1086" i="1"/>
  <c r="G1086" i="1"/>
  <c r="E1086" i="1"/>
  <c r="F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C1087" i="1"/>
  <c r="A1087" i="1"/>
  <c r="D1087" i="1"/>
  <c r="B1087" i="1"/>
  <c r="G1087" i="1"/>
  <c r="E1087" i="1"/>
  <c r="F1087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C1088" i="1"/>
  <c r="A1088" i="1"/>
  <c r="D1088" i="1"/>
  <c r="B1088" i="1"/>
  <c r="G1088" i="1"/>
  <c r="E1088" i="1"/>
  <c r="F1088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C1089" i="1"/>
  <c r="A1089" i="1"/>
  <c r="D1089" i="1"/>
  <c r="B1089" i="1"/>
  <c r="G1089" i="1"/>
  <c r="E1089" i="1"/>
  <c r="F1089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C1090" i="1"/>
  <c r="A1090" i="1"/>
  <c r="D1090" i="1"/>
  <c r="B1090" i="1"/>
  <c r="G1090" i="1"/>
  <c r="E1090" i="1"/>
  <c r="F1090" i="1"/>
  <c r="H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Y1090" i="1"/>
  <c r="Z1090" i="1"/>
  <c r="AA1090" i="1"/>
  <c r="AB1090" i="1"/>
  <c r="AC1090" i="1"/>
  <c r="AD1090" i="1"/>
  <c r="C1091" i="1"/>
  <c r="A1091" i="1"/>
  <c r="D1091" i="1"/>
  <c r="B1091" i="1"/>
  <c r="G1091" i="1"/>
  <c r="E1091" i="1"/>
  <c r="F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C1092" i="1"/>
  <c r="A1092" i="1"/>
  <c r="D1092" i="1"/>
  <c r="B1092" i="1"/>
  <c r="G1092" i="1"/>
  <c r="E1092" i="1"/>
  <c r="F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C1093" i="1"/>
  <c r="A1093" i="1"/>
  <c r="D1093" i="1"/>
  <c r="B1093" i="1"/>
  <c r="G1093" i="1"/>
  <c r="E1093" i="1"/>
  <c r="F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C1094" i="1"/>
  <c r="A1094" i="1"/>
  <c r="D1094" i="1"/>
  <c r="B1094" i="1"/>
  <c r="G1094" i="1"/>
  <c r="E1094" i="1"/>
  <c r="F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C1095" i="1"/>
  <c r="A1095" i="1"/>
  <c r="D1095" i="1"/>
  <c r="B1095" i="1"/>
  <c r="G1095" i="1"/>
  <c r="E1095" i="1"/>
  <c r="F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C1096" i="1"/>
  <c r="A1096" i="1"/>
  <c r="D1096" i="1"/>
  <c r="B1096" i="1"/>
  <c r="G1096" i="1"/>
  <c r="E1096" i="1"/>
  <c r="F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C1097" i="1"/>
  <c r="A1097" i="1"/>
  <c r="D1097" i="1"/>
  <c r="B1097" i="1"/>
  <c r="G1097" i="1"/>
  <c r="E1097" i="1"/>
  <c r="F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C1098" i="1"/>
  <c r="A1098" i="1"/>
  <c r="D1098" i="1"/>
  <c r="B1098" i="1"/>
  <c r="G1098" i="1"/>
  <c r="E1098" i="1"/>
  <c r="F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C1099" i="1"/>
  <c r="A1099" i="1"/>
  <c r="D1099" i="1"/>
  <c r="B1099" i="1"/>
  <c r="G1099" i="1"/>
  <c r="E1099" i="1"/>
  <c r="F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C1100" i="1"/>
  <c r="A1100" i="1"/>
  <c r="D1100" i="1"/>
  <c r="B1100" i="1"/>
  <c r="G1100" i="1"/>
  <c r="E1100" i="1"/>
  <c r="F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C1101" i="1"/>
  <c r="A1101" i="1"/>
  <c r="D1101" i="1"/>
  <c r="B1101" i="1"/>
  <c r="G1101" i="1"/>
  <c r="E1101" i="1"/>
  <c r="F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C1102" i="1"/>
  <c r="A1102" i="1"/>
  <c r="D1102" i="1"/>
  <c r="B1102" i="1"/>
  <c r="G1102" i="1"/>
  <c r="E1102" i="1"/>
  <c r="F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C1103" i="1"/>
  <c r="A1103" i="1"/>
  <c r="D1103" i="1"/>
  <c r="B1103" i="1"/>
  <c r="G1103" i="1"/>
  <c r="E1103" i="1"/>
  <c r="F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C1104" i="1"/>
  <c r="A1104" i="1"/>
  <c r="D1104" i="1"/>
  <c r="B1104" i="1"/>
  <c r="G1104" i="1"/>
  <c r="E1104" i="1"/>
  <c r="F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C1105" i="1"/>
  <c r="A1105" i="1"/>
  <c r="D1105" i="1"/>
  <c r="B1105" i="1"/>
  <c r="G1105" i="1"/>
  <c r="E1105" i="1"/>
  <c r="F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C1106" i="1"/>
  <c r="A1106" i="1"/>
  <c r="D1106" i="1"/>
  <c r="B1106" i="1"/>
  <c r="G1106" i="1"/>
  <c r="E1106" i="1"/>
  <c r="F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C1107" i="1"/>
  <c r="A1107" i="1"/>
  <c r="D1107" i="1"/>
  <c r="B1107" i="1"/>
  <c r="G1107" i="1"/>
  <c r="E1107" i="1"/>
  <c r="F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C1108" i="1"/>
  <c r="A1108" i="1"/>
  <c r="D1108" i="1"/>
  <c r="B1108" i="1"/>
  <c r="G1108" i="1"/>
  <c r="E1108" i="1"/>
  <c r="F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C1109" i="1"/>
  <c r="A1109" i="1"/>
  <c r="D1109" i="1"/>
  <c r="B1109" i="1"/>
  <c r="G1109" i="1"/>
  <c r="E1109" i="1"/>
  <c r="F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C1110" i="1"/>
  <c r="A1110" i="1"/>
  <c r="D1110" i="1"/>
  <c r="B1110" i="1"/>
  <c r="G1110" i="1"/>
  <c r="E1110" i="1"/>
  <c r="F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C1111" i="1"/>
  <c r="A1111" i="1"/>
  <c r="D1111" i="1"/>
  <c r="B1111" i="1"/>
  <c r="G1111" i="1"/>
  <c r="E1111" i="1"/>
  <c r="F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C1112" i="1"/>
  <c r="A1112" i="1"/>
  <c r="D1112" i="1"/>
  <c r="B1112" i="1"/>
  <c r="G1112" i="1"/>
  <c r="E1112" i="1"/>
  <c r="F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C1113" i="1"/>
  <c r="A1113" i="1"/>
  <c r="D1113" i="1"/>
  <c r="B1113" i="1"/>
  <c r="G1113" i="1"/>
  <c r="E1113" i="1"/>
  <c r="F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C1114" i="1"/>
  <c r="A1114" i="1"/>
  <c r="D1114" i="1"/>
  <c r="B1114" i="1"/>
  <c r="G1114" i="1"/>
  <c r="E1114" i="1"/>
  <c r="F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C1115" i="1"/>
  <c r="A1115" i="1"/>
  <c r="D1115" i="1"/>
  <c r="B1115" i="1"/>
  <c r="G1115" i="1"/>
  <c r="E1115" i="1"/>
  <c r="F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C1116" i="1"/>
  <c r="A1116" i="1"/>
  <c r="D1116" i="1"/>
  <c r="B1116" i="1"/>
  <c r="G1116" i="1"/>
  <c r="E1116" i="1"/>
  <c r="F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C1117" i="1"/>
  <c r="A1117" i="1"/>
  <c r="D1117" i="1"/>
  <c r="B1117" i="1"/>
  <c r="G1117" i="1"/>
  <c r="E1117" i="1"/>
  <c r="F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C1118" i="1"/>
  <c r="A1118" i="1"/>
  <c r="D1118" i="1"/>
  <c r="B1118" i="1"/>
  <c r="G1118" i="1"/>
  <c r="E1118" i="1"/>
  <c r="F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C1119" i="1"/>
  <c r="A1119" i="1"/>
  <c r="D1119" i="1"/>
  <c r="B1119" i="1"/>
  <c r="G1119" i="1"/>
  <c r="E1119" i="1"/>
  <c r="F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C1120" i="1"/>
  <c r="A1120" i="1"/>
  <c r="D1120" i="1"/>
  <c r="B1120" i="1"/>
  <c r="G1120" i="1"/>
  <c r="E1120" i="1"/>
  <c r="F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C1121" i="1"/>
  <c r="A1121" i="1"/>
  <c r="D1121" i="1"/>
  <c r="B1121" i="1"/>
  <c r="G1121" i="1"/>
  <c r="E1121" i="1"/>
  <c r="F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C1122" i="1"/>
  <c r="A1122" i="1"/>
  <c r="D1122" i="1"/>
  <c r="B1122" i="1"/>
  <c r="G1122" i="1"/>
  <c r="E1122" i="1"/>
  <c r="F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C1123" i="1"/>
  <c r="A1123" i="1"/>
  <c r="D1123" i="1"/>
  <c r="B1123" i="1"/>
  <c r="G1123" i="1"/>
  <c r="E1123" i="1"/>
  <c r="F1123" i="1"/>
  <c r="H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A1123" i="1"/>
  <c r="AB1123" i="1"/>
  <c r="AC1123" i="1"/>
  <c r="AD1123" i="1"/>
  <c r="C1124" i="1"/>
  <c r="A1124" i="1"/>
  <c r="D1124" i="1"/>
  <c r="B1124" i="1"/>
  <c r="G1124" i="1"/>
  <c r="E1124" i="1"/>
  <c r="F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C1125" i="1"/>
  <c r="A1125" i="1"/>
  <c r="D1125" i="1"/>
  <c r="B1125" i="1"/>
  <c r="G1125" i="1"/>
  <c r="E1125" i="1"/>
  <c r="F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C1126" i="1"/>
  <c r="A1126" i="1"/>
  <c r="D1126" i="1"/>
  <c r="B1126" i="1"/>
  <c r="G1126" i="1"/>
  <c r="E1126" i="1"/>
  <c r="F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C1127" i="1"/>
  <c r="A1127" i="1"/>
  <c r="D1127" i="1"/>
  <c r="B1127" i="1"/>
  <c r="G1127" i="1"/>
  <c r="E1127" i="1"/>
  <c r="F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C1128" i="1"/>
  <c r="A1128" i="1"/>
  <c r="D1128" i="1"/>
  <c r="B1128" i="1"/>
  <c r="G1128" i="1"/>
  <c r="E1128" i="1"/>
  <c r="F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C1129" i="1"/>
  <c r="A1129" i="1"/>
  <c r="D1129" i="1"/>
  <c r="B1129" i="1"/>
  <c r="G1129" i="1"/>
  <c r="E1129" i="1"/>
  <c r="F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C1130" i="1"/>
  <c r="A1130" i="1"/>
  <c r="D1130" i="1"/>
  <c r="B1130" i="1"/>
  <c r="G1130" i="1"/>
  <c r="E1130" i="1"/>
  <c r="F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C1131" i="1"/>
  <c r="A1131" i="1"/>
  <c r="D1131" i="1"/>
  <c r="B1131" i="1"/>
  <c r="G1131" i="1"/>
  <c r="E1131" i="1"/>
  <c r="F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C1132" i="1"/>
  <c r="A1132" i="1"/>
  <c r="D1132" i="1"/>
  <c r="B1132" i="1"/>
  <c r="G1132" i="1"/>
  <c r="E1132" i="1"/>
  <c r="F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C1133" i="1"/>
  <c r="A1133" i="1"/>
  <c r="D1133" i="1"/>
  <c r="B1133" i="1"/>
  <c r="G1133" i="1"/>
  <c r="E1133" i="1"/>
  <c r="F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C1134" i="1"/>
  <c r="A1134" i="1"/>
  <c r="D1134" i="1"/>
  <c r="B1134" i="1"/>
  <c r="G1134" i="1"/>
  <c r="E1134" i="1"/>
  <c r="F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C1135" i="1"/>
  <c r="A1135" i="1"/>
  <c r="D1135" i="1"/>
  <c r="B1135" i="1"/>
  <c r="G1135" i="1"/>
  <c r="E1135" i="1"/>
  <c r="F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C1136" i="1"/>
  <c r="A1136" i="1"/>
  <c r="D1136" i="1"/>
  <c r="B1136" i="1"/>
  <c r="G1136" i="1"/>
  <c r="E1136" i="1"/>
  <c r="F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C1137" i="1"/>
  <c r="A1137" i="1"/>
  <c r="D1137" i="1"/>
  <c r="B1137" i="1"/>
  <c r="G1137" i="1"/>
  <c r="E1137" i="1"/>
  <c r="F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C1138" i="1"/>
  <c r="A1138" i="1"/>
  <c r="D1138" i="1"/>
  <c r="B1138" i="1"/>
  <c r="G1138" i="1"/>
  <c r="E1138" i="1"/>
  <c r="F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C1139" i="1"/>
  <c r="A1139" i="1"/>
  <c r="D1139" i="1"/>
  <c r="B1139" i="1"/>
  <c r="G1139" i="1"/>
  <c r="E1139" i="1"/>
  <c r="F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C1140" i="1"/>
  <c r="A1140" i="1"/>
  <c r="D1140" i="1"/>
  <c r="B1140" i="1"/>
  <c r="G1140" i="1"/>
  <c r="E1140" i="1"/>
  <c r="F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C1141" i="1"/>
  <c r="A1141" i="1"/>
  <c r="D1141" i="1"/>
  <c r="B1141" i="1"/>
  <c r="G1141" i="1"/>
  <c r="E1141" i="1"/>
  <c r="F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C1142" i="1"/>
  <c r="A1142" i="1"/>
  <c r="D1142" i="1"/>
  <c r="B1142" i="1"/>
  <c r="G1142" i="1"/>
  <c r="E1142" i="1"/>
  <c r="F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C1143" i="1"/>
  <c r="A1143" i="1"/>
  <c r="D1143" i="1"/>
  <c r="B1143" i="1"/>
  <c r="G1143" i="1"/>
  <c r="E1143" i="1"/>
  <c r="F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C1144" i="1"/>
  <c r="A1144" i="1"/>
  <c r="D1144" i="1"/>
  <c r="B1144" i="1"/>
  <c r="G1144" i="1"/>
  <c r="E1144" i="1"/>
  <c r="F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C1145" i="1"/>
  <c r="A1145" i="1"/>
  <c r="D1145" i="1"/>
  <c r="B1145" i="1"/>
  <c r="G1145" i="1"/>
  <c r="E1145" i="1"/>
  <c r="F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C1146" i="1"/>
  <c r="A1146" i="1"/>
  <c r="D1146" i="1"/>
  <c r="B1146" i="1"/>
  <c r="G1146" i="1"/>
  <c r="E1146" i="1"/>
  <c r="F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C1147" i="1"/>
  <c r="A1147" i="1"/>
  <c r="D1147" i="1"/>
  <c r="B1147" i="1"/>
  <c r="G1147" i="1"/>
  <c r="E1147" i="1"/>
  <c r="F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C1148" i="1"/>
  <c r="A1148" i="1"/>
  <c r="D1148" i="1"/>
  <c r="B1148" i="1"/>
  <c r="G1148" i="1"/>
  <c r="E1148" i="1"/>
  <c r="F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C1149" i="1"/>
  <c r="A1149" i="1"/>
  <c r="D1149" i="1"/>
  <c r="B1149" i="1"/>
  <c r="G1149" i="1"/>
  <c r="E1149" i="1"/>
  <c r="F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C1150" i="1"/>
  <c r="A1150" i="1"/>
  <c r="D1150" i="1"/>
  <c r="B1150" i="1"/>
  <c r="G1150" i="1"/>
  <c r="E1150" i="1"/>
  <c r="F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C1151" i="1"/>
  <c r="A1151" i="1"/>
  <c r="D1151" i="1"/>
  <c r="B1151" i="1"/>
  <c r="G1151" i="1"/>
  <c r="E1151" i="1"/>
  <c r="F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C1152" i="1"/>
  <c r="A1152" i="1"/>
  <c r="D1152" i="1"/>
  <c r="B1152" i="1"/>
  <c r="G1152" i="1"/>
  <c r="E1152" i="1"/>
  <c r="F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C1153" i="1"/>
  <c r="A1153" i="1"/>
  <c r="D1153" i="1"/>
  <c r="B1153" i="1"/>
  <c r="G1153" i="1"/>
  <c r="E1153" i="1"/>
  <c r="F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C1154" i="1"/>
  <c r="A1154" i="1"/>
  <c r="D1154" i="1"/>
  <c r="B1154" i="1"/>
  <c r="G1154" i="1"/>
  <c r="E1154" i="1"/>
  <c r="F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C1155" i="1"/>
  <c r="A1155" i="1"/>
  <c r="D1155" i="1"/>
  <c r="B1155" i="1"/>
  <c r="G1155" i="1"/>
  <c r="E1155" i="1"/>
  <c r="F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C1156" i="1"/>
  <c r="A1156" i="1"/>
  <c r="D1156" i="1"/>
  <c r="B1156" i="1"/>
  <c r="G1156" i="1"/>
  <c r="E1156" i="1"/>
  <c r="F1156" i="1"/>
  <c r="H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Y1156" i="1"/>
  <c r="Z1156" i="1"/>
  <c r="AA1156" i="1"/>
  <c r="AB1156" i="1"/>
  <c r="AC1156" i="1"/>
  <c r="AD1156" i="1"/>
  <c r="C1157" i="1"/>
  <c r="A1157" i="1"/>
  <c r="D1157" i="1"/>
  <c r="B1157" i="1"/>
  <c r="G1157" i="1"/>
  <c r="E1157" i="1"/>
  <c r="F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C1158" i="1"/>
  <c r="A1158" i="1"/>
  <c r="D1158" i="1"/>
  <c r="B1158" i="1"/>
  <c r="G1158" i="1"/>
  <c r="E1158" i="1"/>
  <c r="F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C1159" i="1"/>
  <c r="A1159" i="1"/>
  <c r="D1159" i="1"/>
  <c r="B1159" i="1"/>
  <c r="G1159" i="1"/>
  <c r="E1159" i="1"/>
  <c r="F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C1160" i="1"/>
  <c r="A1160" i="1"/>
  <c r="D1160" i="1"/>
  <c r="B1160" i="1"/>
  <c r="G1160" i="1"/>
  <c r="E1160" i="1"/>
  <c r="F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C1161" i="1"/>
  <c r="A1161" i="1"/>
  <c r="D1161" i="1"/>
  <c r="B1161" i="1"/>
  <c r="G1161" i="1"/>
  <c r="E1161" i="1"/>
  <c r="F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C1162" i="1"/>
  <c r="A1162" i="1"/>
  <c r="D1162" i="1"/>
  <c r="B1162" i="1"/>
  <c r="G1162" i="1"/>
  <c r="E1162" i="1"/>
  <c r="F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C1163" i="1"/>
  <c r="A1163" i="1"/>
  <c r="D1163" i="1"/>
  <c r="B1163" i="1"/>
  <c r="G1163" i="1"/>
  <c r="E1163" i="1"/>
  <c r="F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C1164" i="1"/>
  <c r="A1164" i="1"/>
  <c r="D1164" i="1"/>
  <c r="B1164" i="1"/>
  <c r="G1164" i="1"/>
  <c r="E1164" i="1"/>
  <c r="F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C1165" i="1"/>
  <c r="A1165" i="1"/>
  <c r="D1165" i="1"/>
  <c r="B1165" i="1"/>
  <c r="G1165" i="1"/>
  <c r="E1165" i="1"/>
  <c r="F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C1166" i="1"/>
  <c r="A1166" i="1"/>
  <c r="D1166" i="1"/>
  <c r="B1166" i="1"/>
  <c r="G1166" i="1"/>
  <c r="E1166" i="1"/>
  <c r="F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C1167" i="1"/>
  <c r="A1167" i="1"/>
  <c r="D1167" i="1"/>
  <c r="B1167" i="1"/>
  <c r="G1167" i="1"/>
  <c r="E1167" i="1"/>
  <c r="F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C1168" i="1"/>
  <c r="A1168" i="1"/>
  <c r="D1168" i="1"/>
  <c r="B1168" i="1"/>
  <c r="G1168" i="1"/>
  <c r="E1168" i="1"/>
  <c r="F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C1169" i="1"/>
  <c r="A1169" i="1"/>
  <c r="D1169" i="1"/>
  <c r="B1169" i="1"/>
  <c r="G1169" i="1"/>
  <c r="E1169" i="1"/>
  <c r="F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C1170" i="1"/>
  <c r="A1170" i="1"/>
  <c r="D1170" i="1"/>
  <c r="B1170" i="1"/>
  <c r="G1170" i="1"/>
  <c r="E1170" i="1"/>
  <c r="F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C1171" i="1"/>
  <c r="A1171" i="1"/>
  <c r="D1171" i="1"/>
  <c r="B1171" i="1"/>
  <c r="G1171" i="1"/>
  <c r="E1171" i="1"/>
  <c r="F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C1172" i="1"/>
  <c r="A1172" i="1"/>
  <c r="D1172" i="1"/>
  <c r="B1172" i="1"/>
  <c r="G1172" i="1"/>
  <c r="E1172" i="1"/>
  <c r="F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C1173" i="1"/>
  <c r="A1173" i="1"/>
  <c r="D1173" i="1"/>
  <c r="B1173" i="1"/>
  <c r="G1173" i="1"/>
  <c r="E1173" i="1"/>
  <c r="F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C1174" i="1"/>
  <c r="A1174" i="1"/>
  <c r="D1174" i="1"/>
  <c r="B1174" i="1"/>
  <c r="G1174" i="1"/>
  <c r="E1174" i="1"/>
  <c r="F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C1175" i="1"/>
  <c r="A1175" i="1"/>
  <c r="D1175" i="1"/>
  <c r="B1175" i="1"/>
  <c r="G1175" i="1"/>
  <c r="E1175" i="1"/>
  <c r="F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C1176" i="1"/>
  <c r="A1176" i="1"/>
  <c r="D1176" i="1"/>
  <c r="B1176" i="1"/>
  <c r="G1176" i="1"/>
  <c r="E1176" i="1"/>
  <c r="F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C1177" i="1"/>
  <c r="A1177" i="1"/>
  <c r="D1177" i="1"/>
  <c r="B1177" i="1"/>
  <c r="G1177" i="1"/>
  <c r="E1177" i="1"/>
  <c r="F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C1178" i="1"/>
  <c r="A1178" i="1"/>
  <c r="D1178" i="1"/>
  <c r="B1178" i="1"/>
  <c r="G1178" i="1"/>
  <c r="E1178" i="1"/>
  <c r="F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C1179" i="1"/>
  <c r="A1179" i="1"/>
  <c r="D1179" i="1"/>
  <c r="B1179" i="1"/>
  <c r="G1179" i="1"/>
  <c r="E1179" i="1"/>
  <c r="F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C1180" i="1"/>
  <c r="A1180" i="1"/>
  <c r="D1180" i="1"/>
  <c r="B1180" i="1"/>
  <c r="G1180" i="1"/>
  <c r="E1180" i="1"/>
  <c r="F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C1181" i="1"/>
  <c r="A1181" i="1"/>
  <c r="D1181" i="1"/>
  <c r="B1181" i="1"/>
  <c r="G1181" i="1"/>
  <c r="E1181" i="1"/>
  <c r="F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C1182" i="1"/>
  <c r="A1182" i="1"/>
  <c r="D1182" i="1"/>
  <c r="B1182" i="1"/>
  <c r="G1182" i="1"/>
  <c r="E1182" i="1"/>
  <c r="F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C1183" i="1"/>
  <c r="A1183" i="1"/>
  <c r="D1183" i="1"/>
  <c r="B1183" i="1"/>
  <c r="G1183" i="1"/>
  <c r="E1183" i="1"/>
  <c r="F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C1184" i="1"/>
  <c r="A1184" i="1"/>
  <c r="D1184" i="1"/>
  <c r="B1184" i="1"/>
  <c r="G1184" i="1"/>
  <c r="E1184" i="1"/>
  <c r="F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C1185" i="1"/>
  <c r="A1185" i="1"/>
  <c r="D1185" i="1"/>
  <c r="B1185" i="1"/>
  <c r="G1185" i="1"/>
  <c r="E1185" i="1"/>
  <c r="F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C1186" i="1"/>
  <c r="A1186" i="1"/>
  <c r="D1186" i="1"/>
  <c r="B1186" i="1"/>
  <c r="G1186" i="1"/>
  <c r="E1186" i="1"/>
  <c r="F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C1187" i="1"/>
  <c r="A1187" i="1"/>
  <c r="D1187" i="1"/>
  <c r="B1187" i="1"/>
  <c r="G1187" i="1"/>
  <c r="E1187" i="1"/>
  <c r="F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C1188" i="1"/>
  <c r="A1188" i="1"/>
  <c r="D1188" i="1"/>
  <c r="B1188" i="1"/>
  <c r="G1188" i="1"/>
  <c r="E1188" i="1"/>
  <c r="F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C1189" i="1"/>
  <c r="A1189" i="1"/>
  <c r="D1189" i="1"/>
  <c r="B1189" i="1"/>
  <c r="G1189" i="1"/>
  <c r="E1189" i="1"/>
  <c r="F1189" i="1"/>
  <c r="H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C1190" i="1"/>
  <c r="A1190" i="1"/>
  <c r="D1190" i="1"/>
  <c r="B1190" i="1"/>
  <c r="G1190" i="1"/>
  <c r="E1190" i="1"/>
  <c r="F1190" i="1"/>
  <c r="H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A1190" i="1"/>
  <c r="AB1190" i="1"/>
  <c r="AC1190" i="1"/>
  <c r="AD1190" i="1"/>
  <c r="C1191" i="1"/>
  <c r="A1191" i="1"/>
  <c r="D1191" i="1"/>
  <c r="B1191" i="1"/>
  <c r="G1191" i="1"/>
  <c r="E1191" i="1"/>
  <c r="F1191" i="1"/>
  <c r="H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A1191" i="1"/>
  <c r="AB1191" i="1"/>
  <c r="AC1191" i="1"/>
  <c r="AD1191" i="1"/>
  <c r="C1192" i="1"/>
  <c r="A1192" i="1"/>
  <c r="D1192" i="1"/>
  <c r="B1192" i="1"/>
  <c r="G1192" i="1"/>
  <c r="E1192" i="1"/>
  <c r="F1192" i="1"/>
  <c r="H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Y1192" i="1"/>
  <c r="Z1192" i="1"/>
  <c r="AA1192" i="1"/>
  <c r="AB1192" i="1"/>
  <c r="AC1192" i="1"/>
  <c r="AD1192" i="1"/>
  <c r="C1193" i="1"/>
  <c r="A1193" i="1"/>
  <c r="D1193" i="1"/>
  <c r="B1193" i="1"/>
  <c r="G1193" i="1"/>
  <c r="E1193" i="1"/>
  <c r="F1193" i="1"/>
  <c r="H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Y1193" i="1"/>
  <c r="Z1193" i="1"/>
  <c r="AA1193" i="1"/>
  <c r="AB1193" i="1"/>
  <c r="AC1193" i="1"/>
  <c r="AD1193" i="1"/>
  <c r="C1194" i="1"/>
  <c r="A1194" i="1"/>
  <c r="D1194" i="1"/>
  <c r="B1194" i="1"/>
  <c r="G1194" i="1"/>
  <c r="E1194" i="1"/>
  <c r="F1194" i="1"/>
  <c r="H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Y1194" i="1"/>
  <c r="Z1194" i="1"/>
  <c r="AA1194" i="1"/>
  <c r="AB1194" i="1"/>
  <c r="AC1194" i="1"/>
  <c r="AD1194" i="1"/>
  <c r="C1195" i="1"/>
  <c r="A1195" i="1"/>
  <c r="D1195" i="1"/>
  <c r="B1195" i="1"/>
  <c r="G1195" i="1"/>
  <c r="E1195" i="1"/>
  <c r="F1195" i="1"/>
  <c r="H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Y1195" i="1"/>
  <c r="Z1195" i="1"/>
  <c r="AA1195" i="1"/>
  <c r="AB1195" i="1"/>
  <c r="AC1195" i="1"/>
  <c r="AD1195" i="1"/>
  <c r="C1196" i="1"/>
  <c r="A1196" i="1"/>
  <c r="D1196" i="1"/>
  <c r="B1196" i="1"/>
  <c r="G1196" i="1"/>
  <c r="E1196" i="1"/>
  <c r="F1196" i="1"/>
  <c r="H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W1196" i="1"/>
  <c r="X1196" i="1"/>
  <c r="Y1196" i="1"/>
  <c r="Z1196" i="1"/>
  <c r="AA1196" i="1"/>
  <c r="AB1196" i="1"/>
  <c r="AC1196" i="1"/>
  <c r="AD1196" i="1"/>
  <c r="C1197" i="1"/>
  <c r="A1197" i="1"/>
  <c r="D1197" i="1"/>
  <c r="B1197" i="1"/>
  <c r="G1197" i="1"/>
  <c r="E1197" i="1"/>
  <c r="F1197" i="1"/>
  <c r="H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Y1197" i="1"/>
  <c r="Z1197" i="1"/>
  <c r="AA1197" i="1"/>
  <c r="AB1197" i="1"/>
  <c r="AC1197" i="1"/>
  <c r="AD1197" i="1"/>
  <c r="C1198" i="1"/>
  <c r="A1198" i="1"/>
  <c r="D1198" i="1"/>
  <c r="B1198" i="1"/>
  <c r="G1198" i="1"/>
  <c r="E1198" i="1"/>
  <c r="F1198" i="1"/>
  <c r="H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Y1198" i="1"/>
  <c r="Z1198" i="1"/>
  <c r="AA1198" i="1"/>
  <c r="AB1198" i="1"/>
  <c r="AC1198" i="1"/>
  <c r="AD1198" i="1"/>
  <c r="C1199" i="1"/>
  <c r="A1199" i="1"/>
  <c r="D1199" i="1"/>
  <c r="B1199" i="1"/>
  <c r="G1199" i="1"/>
  <c r="E1199" i="1"/>
  <c r="F1199" i="1"/>
  <c r="H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Y1199" i="1"/>
  <c r="Z1199" i="1"/>
  <c r="AA1199" i="1"/>
  <c r="AB1199" i="1"/>
  <c r="AC1199" i="1"/>
  <c r="AD1199" i="1"/>
  <c r="C1200" i="1"/>
  <c r="A1200" i="1"/>
  <c r="D1200" i="1"/>
  <c r="B1200" i="1"/>
  <c r="G1200" i="1"/>
  <c r="E1200" i="1"/>
  <c r="F1200" i="1"/>
  <c r="H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Y1200" i="1"/>
  <c r="Z1200" i="1"/>
  <c r="AA1200" i="1"/>
  <c r="AB1200" i="1"/>
  <c r="AC1200" i="1"/>
  <c r="AD1200" i="1"/>
  <c r="C1201" i="1"/>
  <c r="A1201" i="1"/>
  <c r="D1201" i="1"/>
  <c r="B1201" i="1"/>
  <c r="G1201" i="1"/>
  <c r="E1201" i="1"/>
  <c r="F1201" i="1"/>
  <c r="H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Y1201" i="1"/>
  <c r="Z1201" i="1"/>
  <c r="AA1201" i="1"/>
  <c r="AB1201" i="1"/>
  <c r="AC1201" i="1"/>
  <c r="AD1201" i="1"/>
  <c r="C1202" i="1"/>
  <c r="A1202" i="1"/>
  <c r="D1202" i="1"/>
  <c r="B1202" i="1"/>
  <c r="G1202" i="1"/>
  <c r="E1202" i="1"/>
  <c r="F1202" i="1"/>
  <c r="H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Y1202" i="1"/>
  <c r="Z1202" i="1"/>
  <c r="AA1202" i="1"/>
  <c r="AB1202" i="1"/>
  <c r="AC1202" i="1"/>
  <c r="AD1202" i="1"/>
  <c r="C1203" i="1"/>
  <c r="A1203" i="1"/>
  <c r="D1203" i="1"/>
  <c r="B1203" i="1"/>
  <c r="G1203" i="1"/>
  <c r="E1203" i="1"/>
  <c r="F1203" i="1"/>
  <c r="H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C1204" i="1"/>
  <c r="A1204" i="1"/>
  <c r="D1204" i="1"/>
  <c r="B1204" i="1"/>
  <c r="G1204" i="1"/>
  <c r="E1204" i="1"/>
  <c r="F1204" i="1"/>
  <c r="H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C1205" i="1"/>
  <c r="A1205" i="1"/>
  <c r="D1205" i="1"/>
  <c r="B1205" i="1"/>
  <c r="G1205" i="1"/>
  <c r="E1205" i="1"/>
  <c r="F1205" i="1"/>
  <c r="H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Y1205" i="1"/>
  <c r="Z1205" i="1"/>
  <c r="AA1205" i="1"/>
  <c r="AB1205" i="1"/>
  <c r="AC1205" i="1"/>
  <c r="AD1205" i="1"/>
  <c r="C1206" i="1"/>
  <c r="A1206" i="1"/>
  <c r="D1206" i="1"/>
  <c r="B1206" i="1"/>
  <c r="G1206" i="1"/>
  <c r="E1206" i="1"/>
  <c r="F1206" i="1"/>
  <c r="H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W1206" i="1"/>
  <c r="X1206" i="1"/>
  <c r="Y1206" i="1"/>
  <c r="Z1206" i="1"/>
  <c r="AA1206" i="1"/>
  <c r="AB1206" i="1"/>
  <c r="AC1206" i="1"/>
  <c r="AD1206" i="1"/>
  <c r="C1207" i="1"/>
  <c r="A1207" i="1"/>
  <c r="D1207" i="1"/>
  <c r="B1207" i="1"/>
  <c r="G1207" i="1"/>
  <c r="E1207" i="1"/>
  <c r="F1207" i="1"/>
  <c r="H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Y1207" i="1"/>
  <c r="Z1207" i="1"/>
  <c r="AA1207" i="1"/>
  <c r="AB1207" i="1"/>
  <c r="AC1207" i="1"/>
  <c r="AD1207" i="1"/>
  <c r="C1208" i="1"/>
  <c r="A1208" i="1"/>
  <c r="D1208" i="1"/>
  <c r="B1208" i="1"/>
  <c r="G1208" i="1"/>
  <c r="E1208" i="1"/>
  <c r="F1208" i="1"/>
  <c r="H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W1208" i="1"/>
  <c r="X1208" i="1"/>
  <c r="Y1208" i="1"/>
  <c r="Z1208" i="1"/>
  <c r="AA1208" i="1"/>
  <c r="AB1208" i="1"/>
  <c r="AC1208" i="1"/>
  <c r="AD1208" i="1"/>
  <c r="C1209" i="1"/>
  <c r="A1209" i="1"/>
  <c r="D1209" i="1"/>
  <c r="B1209" i="1"/>
  <c r="G1209" i="1"/>
  <c r="E1209" i="1"/>
  <c r="F1209" i="1"/>
  <c r="H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Y1209" i="1"/>
  <c r="Z1209" i="1"/>
  <c r="AA1209" i="1"/>
  <c r="AB1209" i="1"/>
  <c r="AC1209" i="1"/>
  <c r="AD1209" i="1"/>
  <c r="C1210" i="1"/>
  <c r="A1210" i="1"/>
  <c r="D1210" i="1"/>
  <c r="B1210" i="1"/>
  <c r="G1210" i="1"/>
  <c r="E1210" i="1"/>
  <c r="F1210" i="1"/>
  <c r="H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Y1210" i="1"/>
  <c r="Z1210" i="1"/>
  <c r="AA1210" i="1"/>
  <c r="AB1210" i="1"/>
  <c r="AC1210" i="1"/>
  <c r="AD1210" i="1"/>
  <c r="C1211" i="1"/>
  <c r="A1211" i="1"/>
  <c r="D1211" i="1"/>
  <c r="B1211" i="1"/>
  <c r="G1211" i="1"/>
  <c r="E1211" i="1"/>
  <c r="F1211" i="1"/>
  <c r="H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C1212" i="1"/>
  <c r="A1212" i="1"/>
  <c r="D1212" i="1"/>
  <c r="B1212" i="1"/>
  <c r="G1212" i="1"/>
  <c r="E1212" i="1"/>
  <c r="F1212" i="1"/>
  <c r="H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A1212" i="1"/>
  <c r="AB1212" i="1"/>
  <c r="AC1212" i="1"/>
  <c r="AD1212" i="1"/>
  <c r="C1213" i="1"/>
  <c r="A1213" i="1"/>
  <c r="D1213" i="1"/>
  <c r="B1213" i="1"/>
  <c r="G1213" i="1"/>
  <c r="E1213" i="1"/>
  <c r="F1213" i="1"/>
  <c r="H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A1213" i="1"/>
  <c r="AB1213" i="1"/>
  <c r="AC1213" i="1"/>
  <c r="AD1213" i="1"/>
  <c r="C1214" i="1"/>
  <c r="A1214" i="1"/>
  <c r="D1214" i="1"/>
  <c r="B1214" i="1"/>
  <c r="G1214" i="1"/>
  <c r="E1214" i="1"/>
  <c r="F1214" i="1"/>
  <c r="H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C1215" i="1"/>
  <c r="A1215" i="1"/>
  <c r="D1215" i="1"/>
  <c r="B1215" i="1"/>
  <c r="G1215" i="1"/>
  <c r="E1215" i="1"/>
  <c r="F1215" i="1"/>
  <c r="H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A1215" i="1"/>
  <c r="AB1215" i="1"/>
  <c r="AC1215" i="1"/>
  <c r="AD1215" i="1"/>
  <c r="C1216" i="1"/>
  <c r="A1216" i="1"/>
  <c r="D1216" i="1"/>
  <c r="B1216" i="1"/>
  <c r="G1216" i="1"/>
  <c r="E1216" i="1"/>
  <c r="F1216" i="1"/>
  <c r="H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Y1216" i="1"/>
  <c r="Z1216" i="1"/>
  <c r="AA1216" i="1"/>
  <c r="AB1216" i="1"/>
  <c r="AC1216" i="1"/>
  <c r="AD1216" i="1"/>
  <c r="C1217" i="1"/>
  <c r="A1217" i="1"/>
  <c r="D1217" i="1"/>
  <c r="B1217" i="1"/>
  <c r="G1217" i="1"/>
  <c r="E1217" i="1"/>
  <c r="F1217" i="1"/>
  <c r="H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A1217" i="1"/>
  <c r="AB1217" i="1"/>
  <c r="AC1217" i="1"/>
  <c r="AD1217" i="1"/>
  <c r="C1218" i="1"/>
  <c r="A1218" i="1"/>
  <c r="D1218" i="1"/>
  <c r="B1218" i="1"/>
  <c r="G1218" i="1"/>
  <c r="E1218" i="1"/>
  <c r="F1218" i="1"/>
  <c r="H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A1218" i="1"/>
  <c r="AB1218" i="1"/>
  <c r="AC1218" i="1"/>
  <c r="AD1218" i="1"/>
  <c r="C1219" i="1"/>
  <c r="A1219" i="1"/>
  <c r="D1219" i="1"/>
  <c r="B1219" i="1"/>
  <c r="G1219" i="1"/>
  <c r="E1219" i="1"/>
  <c r="F1219" i="1"/>
  <c r="H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Y1219" i="1"/>
  <c r="Z1219" i="1"/>
  <c r="AA1219" i="1"/>
  <c r="AB1219" i="1"/>
  <c r="AC1219" i="1"/>
  <c r="AD1219" i="1"/>
  <c r="C1220" i="1"/>
  <c r="A1220" i="1"/>
  <c r="D1220" i="1"/>
  <c r="B1220" i="1"/>
  <c r="G1220" i="1"/>
  <c r="E1220" i="1"/>
  <c r="F1220" i="1"/>
  <c r="H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Y1220" i="1"/>
  <c r="Z1220" i="1"/>
  <c r="AA1220" i="1"/>
  <c r="AB1220" i="1"/>
  <c r="AC1220" i="1"/>
  <c r="AD1220" i="1"/>
  <c r="C1221" i="1"/>
  <c r="A1221" i="1"/>
  <c r="D1221" i="1"/>
  <c r="B1221" i="1"/>
  <c r="G1221" i="1"/>
  <c r="E1221" i="1"/>
  <c r="F1221" i="1"/>
  <c r="H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C1222" i="1"/>
  <c r="A1222" i="1"/>
  <c r="D1222" i="1"/>
  <c r="B1222" i="1"/>
  <c r="G1222" i="1"/>
  <c r="E1222" i="1"/>
  <c r="F1222" i="1"/>
  <c r="H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Y1222" i="1"/>
  <c r="Z1222" i="1"/>
  <c r="AA1222" i="1"/>
  <c r="AB1222" i="1"/>
  <c r="AC1222" i="1"/>
  <c r="AD1222" i="1"/>
  <c r="C1223" i="1"/>
  <c r="A1223" i="1"/>
  <c r="D1223" i="1"/>
  <c r="B1223" i="1"/>
  <c r="G1223" i="1"/>
  <c r="E1223" i="1"/>
  <c r="F1223" i="1"/>
  <c r="H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Y1223" i="1"/>
  <c r="Z1223" i="1"/>
  <c r="AA1223" i="1"/>
  <c r="AB1223" i="1"/>
  <c r="AC1223" i="1"/>
  <c r="AD1223" i="1"/>
  <c r="C1224" i="1"/>
  <c r="A1224" i="1"/>
  <c r="D1224" i="1"/>
  <c r="B1224" i="1"/>
  <c r="G1224" i="1"/>
  <c r="E1224" i="1"/>
  <c r="F1224" i="1"/>
  <c r="H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A1224" i="1"/>
  <c r="AB1224" i="1"/>
  <c r="AC1224" i="1"/>
  <c r="AD1224" i="1"/>
  <c r="C1225" i="1"/>
  <c r="A1225" i="1"/>
  <c r="D1225" i="1"/>
  <c r="B1225" i="1"/>
  <c r="G1225" i="1"/>
  <c r="E1225" i="1"/>
  <c r="F1225" i="1"/>
  <c r="H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A1225" i="1"/>
  <c r="AB1225" i="1"/>
  <c r="AC1225" i="1"/>
  <c r="AD1225" i="1"/>
  <c r="C1226" i="1"/>
  <c r="A1226" i="1"/>
  <c r="D1226" i="1"/>
  <c r="B1226" i="1"/>
  <c r="G1226" i="1"/>
  <c r="E1226" i="1"/>
  <c r="F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C1227" i="1"/>
  <c r="A1227" i="1"/>
  <c r="D1227" i="1"/>
  <c r="B1227" i="1"/>
  <c r="G1227" i="1"/>
  <c r="E1227" i="1"/>
  <c r="F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C1228" i="1"/>
  <c r="A1228" i="1"/>
  <c r="D1228" i="1"/>
  <c r="B1228" i="1"/>
  <c r="G1228" i="1"/>
  <c r="E1228" i="1"/>
  <c r="F1228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C1229" i="1"/>
  <c r="A1229" i="1"/>
  <c r="D1229" i="1"/>
  <c r="B1229" i="1"/>
  <c r="G1229" i="1"/>
  <c r="E1229" i="1"/>
  <c r="F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C1230" i="1"/>
  <c r="A1230" i="1"/>
  <c r="D1230" i="1"/>
  <c r="B1230" i="1"/>
  <c r="G1230" i="1"/>
  <c r="E1230" i="1"/>
  <c r="F1230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C1231" i="1"/>
  <c r="A1231" i="1"/>
  <c r="D1231" i="1"/>
  <c r="B1231" i="1"/>
  <c r="G1231" i="1"/>
  <c r="E1231" i="1"/>
  <c r="F1231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C1232" i="1"/>
  <c r="A1232" i="1"/>
  <c r="D1232" i="1"/>
  <c r="B1232" i="1"/>
  <c r="G1232" i="1"/>
  <c r="E1232" i="1"/>
  <c r="F1232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C1233" i="1"/>
  <c r="A1233" i="1"/>
  <c r="D1233" i="1"/>
  <c r="B1233" i="1"/>
  <c r="G1233" i="1"/>
  <c r="E1233" i="1"/>
  <c r="F1233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C1234" i="1"/>
  <c r="A1234" i="1"/>
  <c r="D1234" i="1"/>
  <c r="B1234" i="1"/>
  <c r="G1234" i="1"/>
  <c r="E1234" i="1"/>
  <c r="F1234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C1235" i="1"/>
  <c r="A1235" i="1"/>
  <c r="D1235" i="1"/>
  <c r="B1235" i="1"/>
  <c r="G1235" i="1"/>
  <c r="E1235" i="1"/>
  <c r="F1235" i="1"/>
  <c r="H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W1235" i="1"/>
  <c r="X1235" i="1"/>
  <c r="Y1235" i="1"/>
  <c r="Z1235" i="1"/>
  <c r="AA1235" i="1"/>
  <c r="AB1235" i="1"/>
  <c r="AC1235" i="1"/>
  <c r="AD1235" i="1"/>
  <c r="C1236" i="1"/>
  <c r="A1236" i="1"/>
  <c r="D1236" i="1"/>
  <c r="B1236" i="1"/>
  <c r="G1236" i="1"/>
  <c r="E1236" i="1"/>
  <c r="F1236" i="1"/>
  <c r="H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Y1236" i="1"/>
  <c r="Z1236" i="1"/>
  <c r="AA1236" i="1"/>
  <c r="AB1236" i="1"/>
  <c r="AC1236" i="1"/>
  <c r="AD1236" i="1"/>
  <c r="C1237" i="1"/>
  <c r="A1237" i="1"/>
  <c r="D1237" i="1"/>
  <c r="B1237" i="1"/>
  <c r="G1237" i="1"/>
  <c r="E1237" i="1"/>
  <c r="F1237" i="1"/>
  <c r="H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A1237" i="1"/>
  <c r="AB1237" i="1"/>
  <c r="AC1237" i="1"/>
  <c r="AD1237" i="1"/>
  <c r="C1238" i="1"/>
  <c r="A1238" i="1"/>
  <c r="D1238" i="1"/>
  <c r="B1238" i="1"/>
  <c r="G1238" i="1"/>
  <c r="E1238" i="1"/>
  <c r="F1238" i="1"/>
  <c r="H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Y1238" i="1"/>
  <c r="Z1238" i="1"/>
  <c r="AA1238" i="1"/>
  <c r="AB1238" i="1"/>
  <c r="AC1238" i="1"/>
  <c r="AD1238" i="1"/>
  <c r="C1239" i="1"/>
  <c r="A1239" i="1"/>
  <c r="D1239" i="1"/>
  <c r="B1239" i="1"/>
  <c r="G1239" i="1"/>
  <c r="E1239" i="1"/>
  <c r="F1239" i="1"/>
  <c r="H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A1239" i="1"/>
  <c r="AB1239" i="1"/>
  <c r="AC1239" i="1"/>
  <c r="AD1239" i="1"/>
  <c r="C1240" i="1"/>
  <c r="A1240" i="1"/>
  <c r="D1240" i="1"/>
  <c r="B1240" i="1"/>
  <c r="G1240" i="1"/>
  <c r="E1240" i="1"/>
  <c r="F1240" i="1"/>
  <c r="H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A1240" i="1"/>
  <c r="AB1240" i="1"/>
  <c r="AC1240" i="1"/>
  <c r="AD1240" i="1"/>
  <c r="C1241" i="1"/>
  <c r="A1241" i="1"/>
  <c r="D1241" i="1"/>
  <c r="B1241" i="1"/>
  <c r="G1241" i="1"/>
  <c r="E1241" i="1"/>
  <c r="F1241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C1242" i="1"/>
  <c r="A1242" i="1"/>
  <c r="D1242" i="1"/>
  <c r="B1242" i="1"/>
  <c r="G1242" i="1"/>
  <c r="E1242" i="1"/>
  <c r="F1242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AD1242" i="1"/>
  <c r="C1243" i="1"/>
  <c r="A1243" i="1"/>
  <c r="D1243" i="1"/>
  <c r="B1243" i="1"/>
  <c r="G1243" i="1"/>
  <c r="E1243" i="1"/>
  <c r="F1243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AD1243" i="1"/>
  <c r="C1244" i="1"/>
  <c r="A1244" i="1"/>
  <c r="D1244" i="1"/>
  <c r="B1244" i="1"/>
  <c r="G1244" i="1"/>
  <c r="E1244" i="1"/>
  <c r="F1244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AD1244" i="1"/>
  <c r="C1245" i="1"/>
  <c r="A1245" i="1"/>
  <c r="D1245" i="1"/>
  <c r="B1245" i="1"/>
  <c r="G1245" i="1"/>
  <c r="E1245" i="1"/>
  <c r="F1245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AD1245" i="1"/>
  <c r="C1246" i="1"/>
  <c r="A1246" i="1"/>
  <c r="D1246" i="1"/>
  <c r="B1246" i="1"/>
  <c r="G1246" i="1"/>
  <c r="E1246" i="1"/>
  <c r="F1246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AD1246" i="1"/>
  <c r="C1247" i="1"/>
  <c r="A1247" i="1"/>
  <c r="D1247" i="1"/>
  <c r="B1247" i="1"/>
  <c r="G1247" i="1"/>
  <c r="E1247" i="1"/>
  <c r="F1247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C1248" i="1"/>
  <c r="A1248" i="1"/>
  <c r="D1248" i="1"/>
  <c r="B1248" i="1"/>
  <c r="G1248" i="1"/>
  <c r="E1248" i="1"/>
  <c r="F1248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C1249" i="1"/>
  <c r="A1249" i="1"/>
  <c r="D1249" i="1"/>
  <c r="B1249" i="1"/>
  <c r="G1249" i="1"/>
  <c r="E1249" i="1"/>
  <c r="F1249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C1250" i="1"/>
  <c r="A1250" i="1"/>
  <c r="D1250" i="1"/>
  <c r="B1250" i="1"/>
  <c r="G1250" i="1"/>
  <c r="E1250" i="1"/>
  <c r="F1250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C1251" i="1"/>
  <c r="A1251" i="1"/>
  <c r="D1251" i="1"/>
  <c r="B1251" i="1"/>
  <c r="G1251" i="1"/>
  <c r="E1251" i="1"/>
  <c r="F1251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C1252" i="1"/>
  <c r="A1252" i="1"/>
  <c r="D1252" i="1"/>
  <c r="B1252" i="1"/>
  <c r="G1252" i="1"/>
  <c r="E1252" i="1"/>
  <c r="F1252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C1253" i="1"/>
  <c r="A1253" i="1"/>
  <c r="D1253" i="1"/>
  <c r="B1253" i="1"/>
  <c r="G1253" i="1"/>
  <c r="E1253" i="1"/>
  <c r="F1253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C1254" i="1"/>
  <c r="A1254" i="1"/>
  <c r="D1254" i="1"/>
  <c r="B1254" i="1"/>
  <c r="G1254" i="1"/>
  <c r="E1254" i="1"/>
  <c r="F1254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C1255" i="1"/>
  <c r="A1255" i="1"/>
  <c r="D1255" i="1"/>
  <c r="B1255" i="1"/>
  <c r="G1255" i="1"/>
  <c r="E1255" i="1"/>
  <c r="F1255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AD1255" i="1"/>
  <c r="C1256" i="1"/>
  <c r="A1256" i="1"/>
  <c r="D1256" i="1"/>
  <c r="B1256" i="1"/>
  <c r="G1256" i="1"/>
  <c r="E1256" i="1"/>
  <c r="F1256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AD1256" i="1"/>
  <c r="C1257" i="1"/>
  <c r="A1257" i="1"/>
  <c r="D1257" i="1"/>
  <c r="B1257" i="1"/>
  <c r="G1257" i="1"/>
  <c r="E1257" i="1"/>
  <c r="F1257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AD1257" i="1"/>
  <c r="C1258" i="1"/>
  <c r="A1258" i="1"/>
  <c r="D1258" i="1"/>
  <c r="B1258" i="1"/>
  <c r="G1258" i="1"/>
  <c r="E1258" i="1"/>
  <c r="F1258" i="1"/>
  <c r="H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A1258" i="1"/>
  <c r="AB1258" i="1"/>
  <c r="AC1258" i="1"/>
  <c r="AD1258" i="1"/>
  <c r="C1259" i="1"/>
  <c r="A1259" i="1"/>
  <c r="D1259" i="1"/>
  <c r="B1259" i="1"/>
  <c r="G1259" i="1"/>
  <c r="E1259" i="1"/>
  <c r="F1259" i="1"/>
  <c r="H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C1260" i="1"/>
  <c r="A1260" i="1"/>
  <c r="D1260" i="1"/>
  <c r="B1260" i="1"/>
  <c r="G1260" i="1"/>
  <c r="E1260" i="1"/>
  <c r="F1260" i="1"/>
  <c r="H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C1261" i="1"/>
  <c r="A1261" i="1"/>
  <c r="D1261" i="1"/>
  <c r="B1261" i="1"/>
  <c r="G1261" i="1"/>
  <c r="E1261" i="1"/>
  <c r="F1261" i="1"/>
  <c r="H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Y1261" i="1"/>
  <c r="Z1261" i="1"/>
  <c r="AA1261" i="1"/>
  <c r="AB1261" i="1"/>
  <c r="AC1261" i="1"/>
  <c r="AD1261" i="1"/>
  <c r="C1262" i="1"/>
  <c r="A1262" i="1"/>
  <c r="D1262" i="1"/>
  <c r="B1262" i="1"/>
  <c r="G1262" i="1"/>
  <c r="E1262" i="1"/>
  <c r="F1262" i="1"/>
  <c r="H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Y1262" i="1"/>
  <c r="Z1262" i="1"/>
  <c r="AA1262" i="1"/>
  <c r="AB1262" i="1"/>
  <c r="AC1262" i="1"/>
  <c r="AD1262" i="1"/>
  <c r="C1263" i="1"/>
  <c r="A1263" i="1"/>
  <c r="D1263" i="1"/>
  <c r="B1263" i="1"/>
  <c r="G1263" i="1"/>
  <c r="E1263" i="1"/>
  <c r="F1263" i="1"/>
  <c r="H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W1263" i="1"/>
  <c r="X1263" i="1"/>
  <c r="Y1263" i="1"/>
  <c r="Z1263" i="1"/>
  <c r="AA1263" i="1"/>
  <c r="AB1263" i="1"/>
  <c r="AC1263" i="1"/>
  <c r="AD1263" i="1"/>
  <c r="C1264" i="1"/>
  <c r="A1264" i="1"/>
  <c r="D1264" i="1"/>
  <c r="B1264" i="1"/>
  <c r="G1264" i="1"/>
  <c r="E1264" i="1"/>
  <c r="F1264" i="1"/>
  <c r="H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A1264" i="1"/>
  <c r="AB1264" i="1"/>
  <c r="AC1264" i="1"/>
  <c r="AD1264" i="1"/>
  <c r="C1265" i="1"/>
  <c r="A1265" i="1"/>
  <c r="D1265" i="1"/>
  <c r="B1265" i="1"/>
  <c r="G1265" i="1"/>
  <c r="E1265" i="1"/>
  <c r="F1265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C1266" i="1"/>
  <c r="A1266" i="1"/>
  <c r="D1266" i="1"/>
  <c r="B1266" i="1"/>
  <c r="G1266" i="1"/>
  <c r="E1266" i="1"/>
  <c r="F1266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C1267" i="1"/>
  <c r="A1267" i="1"/>
  <c r="D1267" i="1"/>
  <c r="B1267" i="1"/>
  <c r="G1267" i="1"/>
  <c r="E1267" i="1"/>
  <c r="F1267" i="1"/>
  <c r="H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C1268" i="1"/>
  <c r="A1268" i="1"/>
  <c r="D1268" i="1"/>
  <c r="B1268" i="1"/>
  <c r="G1268" i="1"/>
  <c r="E1268" i="1"/>
  <c r="F1268" i="1"/>
  <c r="H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A1268" i="1"/>
  <c r="AB1268" i="1"/>
  <c r="AC1268" i="1"/>
  <c r="AD1268" i="1"/>
  <c r="C1269" i="1"/>
  <c r="A1269" i="1"/>
  <c r="D1269" i="1"/>
  <c r="B1269" i="1"/>
  <c r="G1269" i="1"/>
  <c r="E1269" i="1"/>
  <c r="F1269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C1270" i="1"/>
  <c r="A1270" i="1"/>
  <c r="D1270" i="1"/>
  <c r="B1270" i="1"/>
  <c r="G1270" i="1"/>
  <c r="E1270" i="1"/>
  <c r="F1270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C1271" i="1"/>
  <c r="A1271" i="1"/>
  <c r="D1271" i="1"/>
  <c r="B1271" i="1"/>
  <c r="G1271" i="1"/>
  <c r="E1271" i="1"/>
  <c r="F1271" i="1"/>
  <c r="H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Y1271" i="1"/>
  <c r="Z1271" i="1"/>
  <c r="AA1271" i="1"/>
  <c r="AB1271" i="1"/>
  <c r="AC1271" i="1"/>
  <c r="AD1271" i="1"/>
  <c r="C1272" i="1"/>
  <c r="A1272" i="1"/>
  <c r="D1272" i="1"/>
  <c r="B1272" i="1"/>
  <c r="G1272" i="1"/>
  <c r="E1272" i="1"/>
  <c r="F1272" i="1"/>
  <c r="H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Y1272" i="1"/>
  <c r="Z1272" i="1"/>
  <c r="AA1272" i="1"/>
  <c r="AB1272" i="1"/>
  <c r="AC1272" i="1"/>
  <c r="AD1272" i="1"/>
  <c r="C1273" i="1"/>
  <c r="A1273" i="1"/>
  <c r="D1273" i="1"/>
  <c r="B1273" i="1"/>
  <c r="G1273" i="1"/>
  <c r="E1273" i="1"/>
  <c r="F1273" i="1"/>
  <c r="H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C1274" i="1"/>
  <c r="A1274" i="1"/>
  <c r="D1274" i="1"/>
  <c r="B1274" i="1"/>
  <c r="G1274" i="1"/>
  <c r="E1274" i="1"/>
  <c r="F1274" i="1"/>
  <c r="H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W1274" i="1"/>
  <c r="X1274" i="1"/>
  <c r="Y1274" i="1"/>
  <c r="Z1274" i="1"/>
  <c r="AA1274" i="1"/>
  <c r="AB1274" i="1"/>
  <c r="AC1274" i="1"/>
  <c r="AD1274" i="1"/>
  <c r="C1275" i="1"/>
  <c r="A1275" i="1"/>
  <c r="D1275" i="1"/>
  <c r="B1275" i="1"/>
  <c r="G1275" i="1"/>
  <c r="E1275" i="1"/>
  <c r="F1275" i="1"/>
  <c r="H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Y1275" i="1"/>
  <c r="Z1275" i="1"/>
  <c r="AA1275" i="1"/>
  <c r="AB1275" i="1"/>
  <c r="AC1275" i="1"/>
  <c r="AD1275" i="1"/>
  <c r="C1276" i="1"/>
  <c r="A1276" i="1"/>
  <c r="D1276" i="1"/>
  <c r="B1276" i="1"/>
  <c r="G1276" i="1"/>
  <c r="E1276" i="1"/>
  <c r="F1276" i="1"/>
  <c r="H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Y1276" i="1"/>
  <c r="Z1276" i="1"/>
  <c r="AA1276" i="1"/>
  <c r="AB1276" i="1"/>
  <c r="AC1276" i="1"/>
  <c r="AD1276" i="1"/>
  <c r="C1277" i="1"/>
  <c r="A1277" i="1"/>
  <c r="D1277" i="1"/>
  <c r="B1277" i="1"/>
  <c r="G1277" i="1"/>
  <c r="E1277" i="1"/>
  <c r="F1277" i="1"/>
  <c r="H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W1277" i="1"/>
  <c r="X1277" i="1"/>
  <c r="Y1277" i="1"/>
  <c r="Z1277" i="1"/>
  <c r="AA1277" i="1"/>
  <c r="AB1277" i="1"/>
  <c r="AC1277" i="1"/>
  <c r="AD1277" i="1"/>
  <c r="C1278" i="1"/>
  <c r="A1278" i="1"/>
  <c r="D1278" i="1"/>
  <c r="B1278" i="1"/>
  <c r="G1278" i="1"/>
  <c r="E1278" i="1"/>
  <c r="F1278" i="1"/>
  <c r="H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W1278" i="1"/>
  <c r="X1278" i="1"/>
  <c r="Y1278" i="1"/>
  <c r="Z1278" i="1"/>
  <c r="AA1278" i="1"/>
  <c r="AB1278" i="1"/>
  <c r="AC1278" i="1"/>
  <c r="AD1278" i="1"/>
  <c r="C1279" i="1"/>
  <c r="A1279" i="1"/>
  <c r="D1279" i="1"/>
  <c r="B1279" i="1"/>
  <c r="G1279" i="1"/>
  <c r="E1279" i="1"/>
  <c r="F1279" i="1"/>
  <c r="H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Y1279" i="1"/>
  <c r="Z1279" i="1"/>
  <c r="AA1279" i="1"/>
  <c r="AB1279" i="1"/>
  <c r="AC1279" i="1"/>
  <c r="AD1279" i="1"/>
  <c r="C1280" i="1"/>
  <c r="A1280" i="1"/>
  <c r="D1280" i="1"/>
  <c r="B1280" i="1"/>
  <c r="G1280" i="1"/>
  <c r="E1280" i="1"/>
  <c r="F1280" i="1"/>
  <c r="H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Y1280" i="1"/>
  <c r="Z1280" i="1"/>
  <c r="AA1280" i="1"/>
  <c r="AB1280" i="1"/>
  <c r="AC1280" i="1"/>
  <c r="AD1280" i="1"/>
  <c r="C1281" i="1"/>
  <c r="A1281" i="1"/>
  <c r="D1281" i="1"/>
  <c r="B1281" i="1"/>
  <c r="G1281" i="1"/>
  <c r="E1281" i="1"/>
  <c r="F1281" i="1"/>
  <c r="H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Y1281" i="1"/>
  <c r="Z1281" i="1"/>
  <c r="AA1281" i="1"/>
  <c r="AB1281" i="1"/>
  <c r="AC1281" i="1"/>
  <c r="AD1281" i="1"/>
  <c r="C1282" i="1"/>
  <c r="A1282" i="1"/>
  <c r="D1282" i="1"/>
  <c r="B1282" i="1"/>
  <c r="G1282" i="1"/>
  <c r="E1282" i="1"/>
  <c r="F1282" i="1"/>
  <c r="H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Y1282" i="1"/>
  <c r="Z1282" i="1"/>
  <c r="AA1282" i="1"/>
  <c r="AB1282" i="1"/>
  <c r="AC1282" i="1"/>
  <c r="AD1282" i="1"/>
  <c r="C1283" i="1"/>
  <c r="A1283" i="1"/>
  <c r="D1283" i="1"/>
  <c r="B1283" i="1"/>
  <c r="G1283" i="1"/>
  <c r="E1283" i="1"/>
  <c r="F1283" i="1"/>
  <c r="H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Y1283" i="1"/>
  <c r="Z1283" i="1"/>
  <c r="AA1283" i="1"/>
  <c r="AB1283" i="1"/>
  <c r="AC1283" i="1"/>
  <c r="AD1283" i="1"/>
  <c r="C1284" i="1"/>
  <c r="A1284" i="1"/>
  <c r="D1284" i="1"/>
  <c r="B1284" i="1"/>
  <c r="G1284" i="1"/>
  <c r="E1284" i="1"/>
  <c r="F1284" i="1"/>
  <c r="H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W1284" i="1"/>
  <c r="X1284" i="1"/>
  <c r="Y1284" i="1"/>
  <c r="Z1284" i="1"/>
  <c r="AA1284" i="1"/>
  <c r="AB1284" i="1"/>
  <c r="AC1284" i="1"/>
  <c r="AD1284" i="1"/>
  <c r="C1285" i="1"/>
  <c r="A1285" i="1"/>
  <c r="D1285" i="1"/>
  <c r="B1285" i="1"/>
  <c r="G1285" i="1"/>
  <c r="E1285" i="1"/>
  <c r="F1285" i="1"/>
  <c r="H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W1285" i="1"/>
  <c r="X1285" i="1"/>
  <c r="Y1285" i="1"/>
  <c r="Z1285" i="1"/>
  <c r="AA1285" i="1"/>
  <c r="AB1285" i="1"/>
  <c r="AC1285" i="1"/>
  <c r="AD1285" i="1"/>
  <c r="C1286" i="1"/>
  <c r="A1286" i="1"/>
  <c r="D1286" i="1"/>
  <c r="B1286" i="1"/>
  <c r="G1286" i="1"/>
  <c r="E1286" i="1"/>
  <c r="F1286" i="1"/>
  <c r="H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Y1286" i="1"/>
  <c r="Z1286" i="1"/>
  <c r="AA1286" i="1"/>
  <c r="AB1286" i="1"/>
  <c r="AC1286" i="1"/>
  <c r="AD1286" i="1"/>
  <c r="C1287" i="1"/>
  <c r="A1287" i="1"/>
  <c r="D1287" i="1"/>
  <c r="B1287" i="1"/>
  <c r="G1287" i="1"/>
  <c r="E1287" i="1"/>
  <c r="F1287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C1288" i="1"/>
  <c r="A1288" i="1"/>
  <c r="D1288" i="1"/>
  <c r="B1288" i="1"/>
  <c r="G1288" i="1"/>
  <c r="E1288" i="1"/>
  <c r="F1288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C1289" i="1"/>
  <c r="A1289" i="1"/>
  <c r="D1289" i="1"/>
  <c r="B1289" i="1"/>
  <c r="G1289" i="1"/>
  <c r="E1289" i="1"/>
  <c r="F1289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AD1289" i="1"/>
  <c r="C1290" i="1"/>
  <c r="A1290" i="1"/>
  <c r="D1290" i="1"/>
  <c r="B1290" i="1"/>
  <c r="G1290" i="1"/>
  <c r="E1290" i="1"/>
  <c r="F1290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C1291" i="1"/>
  <c r="A1291" i="1"/>
  <c r="D1291" i="1"/>
  <c r="B1291" i="1"/>
  <c r="G1291" i="1"/>
  <c r="E1291" i="1"/>
  <c r="F1291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C1292" i="1"/>
  <c r="A1292" i="1"/>
  <c r="D1292" i="1"/>
  <c r="B1292" i="1"/>
  <c r="G1292" i="1"/>
  <c r="E1292" i="1"/>
  <c r="F1292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AD1292" i="1"/>
  <c r="C1293" i="1"/>
  <c r="A1293" i="1"/>
  <c r="D1293" i="1"/>
  <c r="B1293" i="1"/>
  <c r="G1293" i="1"/>
  <c r="E1293" i="1"/>
  <c r="F1293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C1294" i="1"/>
  <c r="A1294" i="1"/>
  <c r="D1294" i="1"/>
  <c r="B1294" i="1"/>
  <c r="G1294" i="1"/>
  <c r="E1294" i="1"/>
  <c r="F1294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C1295" i="1"/>
  <c r="A1295" i="1"/>
  <c r="D1295" i="1"/>
  <c r="B1295" i="1"/>
  <c r="G1295" i="1"/>
  <c r="E1295" i="1"/>
  <c r="F1295" i="1"/>
  <c r="H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Y1295" i="1"/>
  <c r="Z1295" i="1"/>
  <c r="AA1295" i="1"/>
  <c r="AB1295" i="1"/>
  <c r="AC1295" i="1"/>
  <c r="AD1295" i="1"/>
  <c r="C1296" i="1"/>
  <c r="A1296" i="1"/>
  <c r="D1296" i="1"/>
  <c r="B1296" i="1"/>
  <c r="G1296" i="1"/>
  <c r="E1296" i="1"/>
  <c r="F1296" i="1"/>
  <c r="H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W1296" i="1"/>
  <c r="X1296" i="1"/>
  <c r="Y1296" i="1"/>
  <c r="Z1296" i="1"/>
  <c r="AA1296" i="1"/>
  <c r="AB1296" i="1"/>
  <c r="AC1296" i="1"/>
  <c r="AD1296" i="1"/>
  <c r="C1297" i="1"/>
  <c r="A1297" i="1"/>
  <c r="D1297" i="1"/>
  <c r="B1297" i="1"/>
  <c r="G1297" i="1"/>
  <c r="E1297" i="1"/>
  <c r="F1297" i="1"/>
  <c r="H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W1297" i="1"/>
  <c r="X1297" i="1"/>
  <c r="Y1297" i="1"/>
  <c r="Z1297" i="1"/>
  <c r="AA1297" i="1"/>
  <c r="AB1297" i="1"/>
  <c r="AC1297" i="1"/>
  <c r="AD1297" i="1"/>
  <c r="C1298" i="1"/>
  <c r="A1298" i="1"/>
  <c r="D1298" i="1"/>
  <c r="B1298" i="1"/>
  <c r="G1298" i="1"/>
  <c r="E1298" i="1"/>
  <c r="F1298" i="1"/>
  <c r="H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W1298" i="1"/>
  <c r="X1298" i="1"/>
  <c r="Y1298" i="1"/>
  <c r="Z1298" i="1"/>
  <c r="AA1298" i="1"/>
  <c r="AB1298" i="1"/>
  <c r="AC1298" i="1"/>
  <c r="AD1298" i="1"/>
  <c r="C1299" i="1"/>
  <c r="A1299" i="1"/>
  <c r="D1299" i="1"/>
  <c r="B1299" i="1"/>
  <c r="G1299" i="1"/>
  <c r="E1299" i="1"/>
  <c r="F1299" i="1"/>
  <c r="H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Y1299" i="1"/>
  <c r="Z1299" i="1"/>
  <c r="AA1299" i="1"/>
  <c r="AB1299" i="1"/>
  <c r="AC1299" i="1"/>
  <c r="AD1299" i="1"/>
  <c r="C1300" i="1"/>
  <c r="A1300" i="1"/>
  <c r="D1300" i="1"/>
  <c r="B1300" i="1"/>
  <c r="G1300" i="1"/>
  <c r="E1300" i="1"/>
  <c r="F1300" i="1"/>
  <c r="H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Y1300" i="1"/>
  <c r="Z1300" i="1"/>
  <c r="AA1300" i="1"/>
  <c r="AB1300" i="1"/>
  <c r="AC1300" i="1"/>
  <c r="AD1300" i="1"/>
  <c r="C1301" i="1"/>
  <c r="A1301" i="1"/>
  <c r="D1301" i="1"/>
  <c r="B1301" i="1"/>
  <c r="G1301" i="1"/>
  <c r="E1301" i="1"/>
  <c r="F1301" i="1"/>
  <c r="H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Y1301" i="1"/>
  <c r="Z1301" i="1"/>
  <c r="AA1301" i="1"/>
  <c r="AB1301" i="1"/>
  <c r="AC1301" i="1"/>
  <c r="AD1301" i="1"/>
  <c r="C1302" i="1"/>
  <c r="A1302" i="1"/>
  <c r="D1302" i="1"/>
  <c r="B1302" i="1"/>
  <c r="G1302" i="1"/>
  <c r="E1302" i="1"/>
  <c r="F1302" i="1"/>
  <c r="H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Y1302" i="1"/>
  <c r="Z1302" i="1"/>
  <c r="AA1302" i="1"/>
  <c r="AB1302" i="1"/>
  <c r="AC1302" i="1"/>
  <c r="AD1302" i="1"/>
  <c r="C1303" i="1"/>
  <c r="A1303" i="1"/>
  <c r="D1303" i="1"/>
  <c r="B1303" i="1"/>
  <c r="G1303" i="1"/>
  <c r="E1303" i="1"/>
  <c r="F1303" i="1"/>
  <c r="H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Y1303" i="1"/>
  <c r="Z1303" i="1"/>
  <c r="AA1303" i="1"/>
  <c r="AB1303" i="1"/>
  <c r="AC1303" i="1"/>
  <c r="AD1303" i="1"/>
  <c r="C1304" i="1"/>
  <c r="A1304" i="1"/>
  <c r="D1304" i="1"/>
  <c r="B1304" i="1"/>
  <c r="G1304" i="1"/>
  <c r="E1304" i="1"/>
  <c r="F1304" i="1"/>
  <c r="H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W1304" i="1"/>
  <c r="X1304" i="1"/>
  <c r="Y1304" i="1"/>
  <c r="Z1304" i="1"/>
  <c r="AA1304" i="1"/>
  <c r="AB1304" i="1"/>
  <c r="AC1304" i="1"/>
  <c r="AD1304" i="1"/>
  <c r="C1305" i="1"/>
  <c r="A1305" i="1"/>
  <c r="D1305" i="1"/>
  <c r="B1305" i="1"/>
  <c r="G1305" i="1"/>
  <c r="E1305" i="1"/>
  <c r="F1305" i="1"/>
  <c r="H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A1305" i="1"/>
  <c r="AB1305" i="1"/>
  <c r="AC1305" i="1"/>
  <c r="AD1305" i="1"/>
  <c r="C1306" i="1"/>
  <c r="A1306" i="1"/>
  <c r="D1306" i="1"/>
  <c r="B1306" i="1"/>
  <c r="G1306" i="1"/>
  <c r="E1306" i="1"/>
  <c r="F1306" i="1"/>
  <c r="H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Y1306" i="1"/>
  <c r="Z1306" i="1"/>
  <c r="AA1306" i="1"/>
  <c r="AB1306" i="1"/>
  <c r="AC1306" i="1"/>
  <c r="AD1306" i="1"/>
  <c r="C1307" i="1"/>
  <c r="A1307" i="1"/>
  <c r="D1307" i="1"/>
  <c r="B1307" i="1"/>
  <c r="G1307" i="1"/>
  <c r="E1307" i="1"/>
  <c r="F1307" i="1"/>
  <c r="H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Y1307" i="1"/>
  <c r="Z1307" i="1"/>
  <c r="AA1307" i="1"/>
  <c r="AB1307" i="1"/>
  <c r="AC1307" i="1"/>
  <c r="AD1307" i="1"/>
  <c r="C1308" i="1"/>
  <c r="A1308" i="1"/>
  <c r="D1308" i="1"/>
  <c r="B1308" i="1"/>
  <c r="G1308" i="1"/>
  <c r="E1308" i="1"/>
  <c r="F1308" i="1"/>
  <c r="H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Y1308" i="1"/>
  <c r="Z1308" i="1"/>
  <c r="AA1308" i="1"/>
  <c r="AB1308" i="1"/>
  <c r="AC1308" i="1"/>
  <c r="AD1308" i="1"/>
  <c r="C1309" i="1"/>
  <c r="A1309" i="1"/>
  <c r="D1309" i="1"/>
  <c r="B1309" i="1"/>
  <c r="G1309" i="1"/>
  <c r="E1309" i="1"/>
  <c r="F1309" i="1"/>
  <c r="H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A1309" i="1"/>
  <c r="AB1309" i="1"/>
  <c r="AC1309" i="1"/>
  <c r="AD1309" i="1"/>
  <c r="C1310" i="1"/>
  <c r="A1310" i="1"/>
  <c r="D1310" i="1"/>
  <c r="B1310" i="1"/>
  <c r="G1310" i="1"/>
  <c r="E1310" i="1"/>
  <c r="F1310" i="1"/>
  <c r="H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Y1310" i="1"/>
  <c r="Z1310" i="1"/>
  <c r="AA1310" i="1"/>
  <c r="AB1310" i="1"/>
  <c r="AC1310" i="1"/>
  <c r="AD1310" i="1"/>
  <c r="C1311" i="1"/>
  <c r="A1311" i="1"/>
  <c r="D1311" i="1"/>
  <c r="B1311" i="1"/>
  <c r="G1311" i="1"/>
  <c r="E1311" i="1"/>
  <c r="F1311" i="1"/>
  <c r="H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A1311" i="1"/>
  <c r="AB1311" i="1"/>
  <c r="AC1311" i="1"/>
  <c r="AD1311" i="1"/>
  <c r="C1312" i="1"/>
  <c r="A1312" i="1"/>
  <c r="D1312" i="1"/>
  <c r="B1312" i="1"/>
  <c r="G1312" i="1"/>
  <c r="E1312" i="1"/>
  <c r="F1312" i="1"/>
  <c r="H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A1312" i="1"/>
  <c r="AB1312" i="1"/>
  <c r="AC1312" i="1"/>
  <c r="AD1312" i="1"/>
  <c r="C1313" i="1"/>
  <c r="A1313" i="1"/>
  <c r="D1313" i="1"/>
  <c r="B1313" i="1"/>
  <c r="G1313" i="1"/>
  <c r="E1313" i="1"/>
  <c r="F1313" i="1"/>
  <c r="H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Y1313" i="1"/>
  <c r="Z1313" i="1"/>
  <c r="AA1313" i="1"/>
  <c r="AB1313" i="1"/>
  <c r="AC1313" i="1"/>
  <c r="AD1313" i="1"/>
  <c r="C1314" i="1"/>
  <c r="A1314" i="1"/>
  <c r="D1314" i="1"/>
  <c r="B1314" i="1"/>
  <c r="G1314" i="1"/>
  <c r="E1314" i="1"/>
  <c r="F1314" i="1"/>
  <c r="H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Y1314" i="1"/>
  <c r="Z1314" i="1"/>
  <c r="AA1314" i="1"/>
  <c r="AB1314" i="1"/>
  <c r="AC1314" i="1"/>
  <c r="AD1314" i="1"/>
  <c r="C1315" i="1"/>
  <c r="A1315" i="1"/>
  <c r="D1315" i="1"/>
  <c r="B1315" i="1"/>
  <c r="G1315" i="1"/>
  <c r="E1315" i="1"/>
  <c r="F1315" i="1"/>
  <c r="H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C1316" i="1"/>
  <c r="A1316" i="1"/>
  <c r="D1316" i="1"/>
  <c r="B1316" i="1"/>
  <c r="G1316" i="1"/>
  <c r="E1316" i="1"/>
  <c r="F1316" i="1"/>
  <c r="H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C1317" i="1"/>
  <c r="A1317" i="1"/>
  <c r="D1317" i="1"/>
  <c r="B1317" i="1"/>
  <c r="G1317" i="1"/>
  <c r="E1317" i="1"/>
  <c r="F1317" i="1"/>
  <c r="H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Y1317" i="1"/>
  <c r="Z1317" i="1"/>
  <c r="AA1317" i="1"/>
  <c r="AB1317" i="1"/>
  <c r="AC1317" i="1"/>
  <c r="AD1317" i="1"/>
  <c r="C1318" i="1"/>
  <c r="A1318" i="1"/>
  <c r="D1318" i="1"/>
  <c r="B1318" i="1"/>
  <c r="G1318" i="1"/>
  <c r="E1318" i="1"/>
  <c r="F1318" i="1"/>
  <c r="H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Y1318" i="1"/>
  <c r="Z1318" i="1"/>
  <c r="AA1318" i="1"/>
  <c r="AB1318" i="1"/>
  <c r="AC1318" i="1"/>
  <c r="AD1318" i="1"/>
  <c r="C1319" i="1"/>
  <c r="A1319" i="1"/>
  <c r="D1319" i="1"/>
  <c r="B1319" i="1"/>
  <c r="G1319" i="1"/>
  <c r="E1319" i="1"/>
  <c r="F1319" i="1"/>
  <c r="H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Y1319" i="1"/>
  <c r="Z1319" i="1"/>
  <c r="AA1319" i="1"/>
  <c r="AB1319" i="1"/>
  <c r="AC1319" i="1"/>
  <c r="AD1319" i="1"/>
  <c r="C1320" i="1"/>
  <c r="A1320" i="1"/>
  <c r="D1320" i="1"/>
  <c r="B1320" i="1"/>
  <c r="G1320" i="1"/>
  <c r="E1320" i="1"/>
  <c r="F1320" i="1"/>
  <c r="H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Y1320" i="1"/>
  <c r="Z1320" i="1"/>
  <c r="AA1320" i="1"/>
  <c r="AB1320" i="1"/>
  <c r="AC1320" i="1"/>
  <c r="AD1320" i="1"/>
  <c r="C1321" i="1"/>
  <c r="A1321" i="1"/>
  <c r="D1321" i="1"/>
  <c r="B1321" i="1"/>
  <c r="G1321" i="1"/>
  <c r="E1321" i="1"/>
  <c r="F1321" i="1"/>
  <c r="H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Y1321" i="1"/>
  <c r="Z1321" i="1"/>
  <c r="AA1321" i="1"/>
  <c r="AB1321" i="1"/>
  <c r="AC1321" i="1"/>
  <c r="AD1321" i="1"/>
  <c r="C1322" i="1"/>
  <c r="A1322" i="1"/>
  <c r="D1322" i="1"/>
  <c r="B1322" i="1"/>
  <c r="G1322" i="1"/>
  <c r="E1322" i="1"/>
  <c r="F1322" i="1"/>
  <c r="H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Y1322" i="1"/>
  <c r="Z1322" i="1"/>
  <c r="AA1322" i="1"/>
  <c r="AB1322" i="1"/>
  <c r="AC1322" i="1"/>
  <c r="AD1322" i="1"/>
  <c r="C1323" i="1"/>
  <c r="A1323" i="1"/>
  <c r="D1323" i="1"/>
  <c r="B1323" i="1"/>
  <c r="G1323" i="1"/>
  <c r="E1323" i="1"/>
  <c r="F1323" i="1"/>
  <c r="H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A1323" i="1"/>
  <c r="AB1323" i="1"/>
  <c r="AC1323" i="1"/>
  <c r="AD1323" i="1"/>
  <c r="C1324" i="1"/>
  <c r="A1324" i="1"/>
  <c r="D1324" i="1"/>
  <c r="B1324" i="1"/>
  <c r="G1324" i="1"/>
  <c r="E1324" i="1"/>
  <c r="F1324" i="1"/>
  <c r="H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Y1324" i="1"/>
  <c r="Z1324" i="1"/>
  <c r="AA1324" i="1"/>
  <c r="AB1324" i="1"/>
  <c r="AC1324" i="1"/>
  <c r="AD1324" i="1"/>
  <c r="C1325" i="1"/>
  <c r="A1325" i="1"/>
  <c r="D1325" i="1"/>
  <c r="B1325" i="1"/>
  <c r="G1325" i="1"/>
  <c r="E1325" i="1"/>
  <c r="F1325" i="1"/>
  <c r="H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W1325" i="1"/>
  <c r="X1325" i="1"/>
  <c r="Y1325" i="1"/>
  <c r="Z1325" i="1"/>
  <c r="AA1325" i="1"/>
  <c r="AB1325" i="1"/>
  <c r="AC1325" i="1"/>
  <c r="AD1325" i="1"/>
  <c r="C1326" i="1"/>
  <c r="A1326" i="1"/>
  <c r="D1326" i="1"/>
  <c r="B1326" i="1"/>
  <c r="G1326" i="1"/>
  <c r="E1326" i="1"/>
  <c r="F1326" i="1"/>
  <c r="H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Y1326" i="1"/>
  <c r="Z1326" i="1"/>
  <c r="AA1326" i="1"/>
  <c r="AB1326" i="1"/>
  <c r="AC1326" i="1"/>
  <c r="AD1326" i="1"/>
  <c r="C1327" i="1"/>
  <c r="A1327" i="1"/>
  <c r="D1327" i="1"/>
  <c r="B1327" i="1"/>
  <c r="G1327" i="1"/>
  <c r="E1327" i="1"/>
  <c r="F1327" i="1"/>
  <c r="H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Y1327" i="1"/>
  <c r="Z1327" i="1"/>
  <c r="AA1327" i="1"/>
  <c r="AB1327" i="1"/>
  <c r="AC1327" i="1"/>
  <c r="AD1327" i="1"/>
  <c r="C1328" i="1"/>
  <c r="A1328" i="1"/>
  <c r="D1328" i="1"/>
  <c r="B1328" i="1"/>
  <c r="G1328" i="1"/>
  <c r="E1328" i="1"/>
  <c r="F1328" i="1"/>
  <c r="H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A1328" i="1"/>
  <c r="AB1328" i="1"/>
  <c r="AC1328" i="1"/>
  <c r="AD1328" i="1"/>
  <c r="C1329" i="1"/>
  <c r="A1329" i="1"/>
  <c r="D1329" i="1"/>
  <c r="B1329" i="1"/>
  <c r="G1329" i="1"/>
  <c r="E1329" i="1"/>
  <c r="F1329" i="1"/>
  <c r="H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Y1329" i="1"/>
  <c r="Z1329" i="1"/>
  <c r="AA1329" i="1"/>
  <c r="AB1329" i="1"/>
  <c r="AC1329" i="1"/>
  <c r="AD1329" i="1"/>
  <c r="C1330" i="1"/>
  <c r="A1330" i="1"/>
  <c r="D1330" i="1"/>
  <c r="B1330" i="1"/>
  <c r="G1330" i="1"/>
  <c r="E1330" i="1"/>
  <c r="F1330" i="1"/>
  <c r="H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Y1330" i="1"/>
  <c r="Z1330" i="1"/>
  <c r="AA1330" i="1"/>
  <c r="AB1330" i="1"/>
  <c r="AC1330" i="1"/>
  <c r="AD1330" i="1"/>
  <c r="C1331" i="1"/>
  <c r="A1331" i="1"/>
  <c r="D1331" i="1"/>
  <c r="B1331" i="1"/>
  <c r="G1331" i="1"/>
  <c r="E1331" i="1"/>
  <c r="F1331" i="1"/>
  <c r="H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Y1331" i="1"/>
  <c r="Z1331" i="1"/>
  <c r="AA1331" i="1"/>
  <c r="AB1331" i="1"/>
  <c r="AC1331" i="1"/>
  <c r="AD1331" i="1"/>
  <c r="C1332" i="1"/>
  <c r="A1332" i="1"/>
  <c r="D1332" i="1"/>
  <c r="B1332" i="1"/>
  <c r="G1332" i="1"/>
  <c r="E1332" i="1"/>
  <c r="F1332" i="1"/>
  <c r="H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Y1332" i="1"/>
  <c r="Z1332" i="1"/>
  <c r="AA1332" i="1"/>
  <c r="AB1332" i="1"/>
  <c r="AC1332" i="1"/>
  <c r="AD1332" i="1"/>
  <c r="C1333" i="1"/>
  <c r="A1333" i="1"/>
  <c r="D1333" i="1"/>
  <c r="B1333" i="1"/>
  <c r="G1333" i="1"/>
  <c r="E1333" i="1"/>
  <c r="F1333" i="1"/>
  <c r="H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Y1333" i="1"/>
  <c r="Z1333" i="1"/>
  <c r="AA1333" i="1"/>
  <c r="AB1333" i="1"/>
  <c r="AC1333" i="1"/>
  <c r="AD1333" i="1"/>
  <c r="C1334" i="1"/>
  <c r="A1334" i="1"/>
  <c r="D1334" i="1"/>
  <c r="B1334" i="1"/>
  <c r="G1334" i="1"/>
  <c r="E1334" i="1"/>
  <c r="F1334" i="1"/>
  <c r="H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Y1334" i="1"/>
  <c r="Z1334" i="1"/>
  <c r="AA1334" i="1"/>
  <c r="AB1334" i="1"/>
  <c r="AC1334" i="1"/>
  <c r="AD1334" i="1"/>
  <c r="C1335" i="1"/>
  <c r="A1335" i="1"/>
  <c r="D1335" i="1"/>
  <c r="B1335" i="1"/>
  <c r="G1335" i="1"/>
  <c r="E1335" i="1"/>
  <c r="F1335" i="1"/>
  <c r="H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Y1335" i="1"/>
  <c r="Z1335" i="1"/>
  <c r="AA1335" i="1"/>
  <c r="AB1335" i="1"/>
  <c r="AC1335" i="1"/>
  <c r="AD1335" i="1"/>
  <c r="C1336" i="1"/>
  <c r="A1336" i="1"/>
  <c r="D1336" i="1"/>
  <c r="B1336" i="1"/>
  <c r="G1336" i="1"/>
  <c r="E1336" i="1"/>
  <c r="F1336" i="1"/>
  <c r="H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Y1336" i="1"/>
  <c r="Z1336" i="1"/>
  <c r="AA1336" i="1"/>
  <c r="AB1336" i="1"/>
  <c r="AC1336" i="1"/>
  <c r="AD1336" i="1"/>
  <c r="C1337" i="1"/>
  <c r="A1337" i="1"/>
  <c r="D1337" i="1"/>
  <c r="B1337" i="1"/>
  <c r="G1337" i="1"/>
  <c r="E1337" i="1"/>
  <c r="F1337" i="1"/>
  <c r="H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W1337" i="1"/>
  <c r="X1337" i="1"/>
  <c r="Y1337" i="1"/>
  <c r="Z1337" i="1"/>
  <c r="AA1337" i="1"/>
  <c r="AB1337" i="1"/>
  <c r="AC1337" i="1"/>
  <c r="AD1337" i="1"/>
  <c r="C1338" i="1"/>
  <c r="A1338" i="1"/>
  <c r="D1338" i="1"/>
  <c r="B1338" i="1"/>
  <c r="G1338" i="1"/>
  <c r="E1338" i="1"/>
  <c r="F1338" i="1"/>
  <c r="H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38" i="1"/>
  <c r="Z1338" i="1"/>
  <c r="AA1338" i="1"/>
  <c r="AB1338" i="1"/>
  <c r="AC1338" i="1"/>
  <c r="AD1338" i="1"/>
  <c r="C1339" i="1"/>
  <c r="A1339" i="1"/>
  <c r="D1339" i="1"/>
  <c r="B1339" i="1"/>
  <c r="G1339" i="1"/>
  <c r="E1339" i="1"/>
  <c r="F1339" i="1"/>
  <c r="H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Y1339" i="1"/>
  <c r="Z1339" i="1"/>
  <c r="AA1339" i="1"/>
  <c r="AB1339" i="1"/>
  <c r="AC1339" i="1"/>
  <c r="AD1339" i="1"/>
  <c r="C1340" i="1"/>
  <c r="A1340" i="1"/>
  <c r="D1340" i="1"/>
  <c r="B1340" i="1"/>
  <c r="G1340" i="1"/>
  <c r="E1340" i="1"/>
  <c r="F1340" i="1"/>
  <c r="H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Y1340" i="1"/>
  <c r="Z1340" i="1"/>
  <c r="AA1340" i="1"/>
  <c r="AB1340" i="1"/>
  <c r="AC1340" i="1"/>
  <c r="AD1340" i="1"/>
  <c r="C1341" i="1"/>
  <c r="A1341" i="1"/>
  <c r="D1341" i="1"/>
  <c r="B1341" i="1"/>
  <c r="G1341" i="1"/>
  <c r="E1341" i="1"/>
  <c r="F1341" i="1"/>
  <c r="H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Y1341" i="1"/>
  <c r="Z1341" i="1"/>
  <c r="AA1341" i="1"/>
  <c r="AB1341" i="1"/>
  <c r="AC1341" i="1"/>
  <c r="AD1341" i="1"/>
  <c r="C1342" i="1"/>
  <c r="A1342" i="1"/>
  <c r="D1342" i="1"/>
  <c r="B1342" i="1"/>
  <c r="G1342" i="1"/>
  <c r="E1342" i="1"/>
  <c r="F1342" i="1"/>
  <c r="H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W1342" i="1"/>
  <c r="X1342" i="1"/>
  <c r="Y1342" i="1"/>
  <c r="Z1342" i="1"/>
  <c r="AA1342" i="1"/>
  <c r="AB1342" i="1"/>
  <c r="AC1342" i="1"/>
  <c r="AD1342" i="1"/>
  <c r="C1343" i="1"/>
  <c r="A1343" i="1"/>
  <c r="D1343" i="1"/>
  <c r="B1343" i="1"/>
  <c r="G1343" i="1"/>
  <c r="E1343" i="1"/>
  <c r="F1343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C1344" i="1"/>
  <c r="A1344" i="1"/>
  <c r="D1344" i="1"/>
  <c r="B1344" i="1"/>
  <c r="G1344" i="1"/>
  <c r="E1344" i="1"/>
  <c r="F1344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C1345" i="1"/>
  <c r="A1345" i="1"/>
  <c r="D1345" i="1"/>
  <c r="B1345" i="1"/>
  <c r="G1345" i="1"/>
  <c r="E1345" i="1"/>
  <c r="F1345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C1346" i="1"/>
  <c r="A1346" i="1"/>
  <c r="D1346" i="1"/>
  <c r="B1346" i="1"/>
  <c r="G1346" i="1"/>
  <c r="E1346" i="1"/>
  <c r="F1346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C1347" i="1"/>
  <c r="A1347" i="1"/>
  <c r="D1347" i="1"/>
  <c r="B1347" i="1"/>
  <c r="G1347" i="1"/>
  <c r="E1347" i="1"/>
  <c r="F1347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C1348" i="1"/>
  <c r="A1348" i="1"/>
  <c r="D1348" i="1"/>
  <c r="B1348" i="1"/>
  <c r="G1348" i="1"/>
  <c r="E1348" i="1"/>
  <c r="F1348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C1349" i="1"/>
  <c r="A1349" i="1"/>
  <c r="D1349" i="1"/>
  <c r="B1349" i="1"/>
  <c r="G1349" i="1"/>
  <c r="E1349" i="1"/>
  <c r="F1349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C1350" i="1"/>
  <c r="A1350" i="1"/>
  <c r="D1350" i="1"/>
  <c r="B1350" i="1"/>
  <c r="G1350" i="1"/>
  <c r="E1350" i="1"/>
  <c r="F1350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C1351" i="1"/>
  <c r="A1351" i="1"/>
  <c r="D1351" i="1"/>
  <c r="B1351" i="1"/>
  <c r="G1351" i="1"/>
  <c r="E1351" i="1"/>
  <c r="F1351" i="1"/>
  <c r="H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Y1351" i="1"/>
  <c r="Z1351" i="1"/>
  <c r="AA1351" i="1"/>
  <c r="AB1351" i="1"/>
  <c r="AC1351" i="1"/>
  <c r="AD1351" i="1"/>
  <c r="C1352" i="1"/>
  <c r="A1352" i="1"/>
  <c r="D1352" i="1"/>
  <c r="B1352" i="1"/>
  <c r="G1352" i="1"/>
  <c r="E1352" i="1"/>
  <c r="F1352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C1353" i="1"/>
  <c r="A1353" i="1"/>
  <c r="D1353" i="1"/>
  <c r="B1353" i="1"/>
  <c r="G1353" i="1"/>
  <c r="E1353" i="1"/>
  <c r="F1353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C1354" i="1"/>
  <c r="A1354" i="1"/>
  <c r="D1354" i="1"/>
  <c r="B1354" i="1"/>
  <c r="G1354" i="1"/>
  <c r="E1354" i="1"/>
  <c r="F1354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C1355" i="1"/>
  <c r="A1355" i="1"/>
  <c r="D1355" i="1"/>
  <c r="B1355" i="1"/>
  <c r="G1355" i="1"/>
  <c r="E1355" i="1"/>
  <c r="F1355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C1356" i="1"/>
  <c r="A1356" i="1"/>
  <c r="D1356" i="1"/>
  <c r="B1356" i="1"/>
  <c r="G1356" i="1"/>
  <c r="E1356" i="1"/>
  <c r="F1356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C1357" i="1"/>
  <c r="A1357" i="1"/>
  <c r="D1357" i="1"/>
  <c r="B1357" i="1"/>
  <c r="G1357" i="1"/>
  <c r="E1357" i="1"/>
  <c r="F1357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C1358" i="1"/>
  <c r="A1358" i="1"/>
  <c r="D1358" i="1"/>
  <c r="B1358" i="1"/>
  <c r="G1358" i="1"/>
  <c r="E1358" i="1"/>
  <c r="F1358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C1359" i="1"/>
  <c r="A1359" i="1"/>
  <c r="D1359" i="1"/>
  <c r="B1359" i="1"/>
  <c r="G1359" i="1"/>
  <c r="E1359" i="1"/>
  <c r="F1359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C1360" i="1"/>
  <c r="A1360" i="1"/>
  <c r="D1360" i="1"/>
  <c r="B1360" i="1"/>
  <c r="G1360" i="1"/>
  <c r="E1360" i="1"/>
  <c r="F1360" i="1"/>
  <c r="H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Y1360" i="1"/>
  <c r="Z1360" i="1"/>
  <c r="AA1360" i="1"/>
  <c r="AB1360" i="1"/>
  <c r="AC1360" i="1"/>
  <c r="AD1360" i="1"/>
  <c r="C1361" i="1"/>
  <c r="A1361" i="1"/>
  <c r="D1361" i="1"/>
  <c r="B1361" i="1"/>
  <c r="G1361" i="1"/>
  <c r="E1361" i="1"/>
  <c r="F1361" i="1"/>
  <c r="H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Y1361" i="1"/>
  <c r="Z1361" i="1"/>
  <c r="AA1361" i="1"/>
  <c r="AB1361" i="1"/>
  <c r="AC1361" i="1"/>
  <c r="AD1361" i="1"/>
  <c r="C1362" i="1"/>
  <c r="A1362" i="1"/>
  <c r="D1362" i="1"/>
  <c r="B1362" i="1"/>
  <c r="G1362" i="1"/>
  <c r="E1362" i="1"/>
  <c r="F1362" i="1"/>
  <c r="H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Y1362" i="1"/>
  <c r="Z1362" i="1"/>
  <c r="AA1362" i="1"/>
  <c r="AB1362" i="1"/>
  <c r="AC1362" i="1"/>
  <c r="AD1362" i="1"/>
  <c r="C1363" i="1"/>
  <c r="A1363" i="1"/>
  <c r="D1363" i="1"/>
  <c r="B1363" i="1"/>
  <c r="G1363" i="1"/>
  <c r="E1363" i="1"/>
  <c r="F1363" i="1"/>
  <c r="H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Y1363" i="1"/>
  <c r="Z1363" i="1"/>
  <c r="AA1363" i="1"/>
  <c r="AB1363" i="1"/>
  <c r="AC1363" i="1"/>
  <c r="AD1363" i="1"/>
  <c r="C1364" i="1"/>
  <c r="A1364" i="1"/>
  <c r="D1364" i="1"/>
  <c r="B1364" i="1"/>
  <c r="G1364" i="1"/>
  <c r="E1364" i="1"/>
  <c r="F1364" i="1"/>
  <c r="H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Y1364" i="1"/>
  <c r="Z1364" i="1"/>
  <c r="AA1364" i="1"/>
  <c r="AB1364" i="1"/>
  <c r="AC1364" i="1"/>
  <c r="AD1364" i="1"/>
  <c r="C1365" i="1"/>
  <c r="A1365" i="1"/>
  <c r="D1365" i="1"/>
  <c r="B1365" i="1"/>
  <c r="G1365" i="1"/>
  <c r="E1365" i="1"/>
  <c r="F1365" i="1"/>
  <c r="H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Y1365" i="1"/>
  <c r="Z1365" i="1"/>
  <c r="AA1365" i="1"/>
  <c r="AB1365" i="1"/>
  <c r="AC1365" i="1"/>
  <c r="AD1365" i="1"/>
  <c r="C1366" i="1"/>
  <c r="A1366" i="1"/>
  <c r="D1366" i="1"/>
  <c r="B1366" i="1"/>
  <c r="G1366" i="1"/>
  <c r="E1366" i="1"/>
  <c r="F1366" i="1"/>
  <c r="H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Y1366" i="1"/>
  <c r="Z1366" i="1"/>
  <c r="AA1366" i="1"/>
  <c r="AB1366" i="1"/>
  <c r="AC1366" i="1"/>
  <c r="AD1366" i="1"/>
  <c r="C1367" i="1"/>
  <c r="A1367" i="1"/>
  <c r="D1367" i="1"/>
  <c r="B1367" i="1"/>
  <c r="G1367" i="1"/>
  <c r="E1367" i="1"/>
  <c r="F1367" i="1"/>
  <c r="H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Y1367" i="1"/>
  <c r="Z1367" i="1"/>
  <c r="AA1367" i="1"/>
  <c r="AB1367" i="1"/>
  <c r="AC1367" i="1"/>
  <c r="AD1367" i="1"/>
  <c r="C1368" i="1"/>
  <c r="A1368" i="1"/>
  <c r="D1368" i="1"/>
  <c r="B1368" i="1"/>
  <c r="G1368" i="1"/>
  <c r="E1368" i="1"/>
  <c r="F1368" i="1"/>
  <c r="H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Y1368" i="1"/>
  <c r="Z1368" i="1"/>
  <c r="AA1368" i="1"/>
  <c r="AB1368" i="1"/>
  <c r="AC1368" i="1"/>
  <c r="AD1368" i="1"/>
  <c r="C1369" i="1"/>
  <c r="A1369" i="1"/>
  <c r="D1369" i="1"/>
  <c r="B1369" i="1"/>
  <c r="G1369" i="1"/>
  <c r="E1369" i="1"/>
  <c r="F1369" i="1"/>
  <c r="H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Y1369" i="1"/>
  <c r="Z1369" i="1"/>
  <c r="AA1369" i="1"/>
  <c r="AB1369" i="1"/>
  <c r="AC1369" i="1"/>
  <c r="AD1369" i="1"/>
  <c r="C1370" i="1"/>
  <c r="A1370" i="1"/>
  <c r="D1370" i="1"/>
  <c r="B1370" i="1"/>
  <c r="G1370" i="1"/>
  <c r="E1370" i="1"/>
  <c r="F1370" i="1"/>
  <c r="H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Y1370" i="1"/>
  <c r="Z1370" i="1"/>
  <c r="AA1370" i="1"/>
  <c r="AB1370" i="1"/>
  <c r="AC1370" i="1"/>
  <c r="AD1370" i="1"/>
  <c r="C1371" i="1"/>
  <c r="A1371" i="1"/>
  <c r="D1371" i="1"/>
  <c r="B1371" i="1"/>
  <c r="G1371" i="1"/>
  <c r="E1371" i="1"/>
  <c r="F1371" i="1"/>
  <c r="H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C1372" i="1"/>
  <c r="A1372" i="1"/>
  <c r="D1372" i="1"/>
  <c r="B1372" i="1"/>
  <c r="G1372" i="1"/>
  <c r="E1372" i="1"/>
  <c r="F1372" i="1"/>
  <c r="H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C1373" i="1"/>
  <c r="A1373" i="1"/>
  <c r="D1373" i="1"/>
  <c r="B1373" i="1"/>
  <c r="G1373" i="1"/>
  <c r="E1373" i="1"/>
  <c r="F1373" i="1"/>
  <c r="H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Y1373" i="1"/>
  <c r="Z1373" i="1"/>
  <c r="AA1373" i="1"/>
  <c r="AB1373" i="1"/>
  <c r="AC1373" i="1"/>
  <c r="AD1373" i="1"/>
  <c r="C1374" i="1"/>
  <c r="A1374" i="1"/>
  <c r="D1374" i="1"/>
  <c r="B1374" i="1"/>
  <c r="G1374" i="1"/>
  <c r="E1374" i="1"/>
  <c r="F1374" i="1"/>
  <c r="H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Y1374" i="1"/>
  <c r="Z1374" i="1"/>
  <c r="AA1374" i="1"/>
  <c r="AB1374" i="1"/>
  <c r="AC1374" i="1"/>
  <c r="AD1374" i="1"/>
  <c r="C1375" i="1"/>
  <c r="A1375" i="1"/>
  <c r="D1375" i="1"/>
  <c r="B1375" i="1"/>
  <c r="G1375" i="1"/>
  <c r="E1375" i="1"/>
  <c r="F1375" i="1"/>
  <c r="H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Y1375" i="1"/>
  <c r="Z1375" i="1"/>
  <c r="AA1375" i="1"/>
  <c r="AB1375" i="1"/>
  <c r="AC1375" i="1"/>
  <c r="AD1375" i="1"/>
  <c r="C1376" i="1"/>
  <c r="A1376" i="1"/>
  <c r="D1376" i="1"/>
  <c r="B1376" i="1"/>
  <c r="G1376" i="1"/>
  <c r="E1376" i="1"/>
  <c r="F1376" i="1"/>
  <c r="H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W1376" i="1"/>
  <c r="X1376" i="1"/>
  <c r="Y1376" i="1"/>
  <c r="Z1376" i="1"/>
  <c r="AA1376" i="1"/>
  <c r="AB1376" i="1"/>
  <c r="AC1376" i="1"/>
  <c r="AD1376" i="1"/>
  <c r="C1377" i="1"/>
  <c r="A1377" i="1"/>
  <c r="D1377" i="1"/>
  <c r="B1377" i="1"/>
  <c r="G1377" i="1"/>
  <c r="E1377" i="1"/>
  <c r="F1377" i="1"/>
  <c r="H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C1378" i="1"/>
  <c r="A1378" i="1"/>
  <c r="D1378" i="1"/>
  <c r="B1378" i="1"/>
  <c r="G1378" i="1"/>
  <c r="E1378" i="1"/>
  <c r="F1378" i="1"/>
  <c r="H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Y1378" i="1"/>
  <c r="Z1378" i="1"/>
  <c r="AA1378" i="1"/>
  <c r="AB1378" i="1"/>
  <c r="AC1378" i="1"/>
  <c r="AD1378" i="1"/>
  <c r="C1379" i="1"/>
  <c r="A1379" i="1"/>
  <c r="D1379" i="1"/>
  <c r="B1379" i="1"/>
  <c r="G1379" i="1"/>
  <c r="E1379" i="1"/>
  <c r="F1379" i="1"/>
  <c r="H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Y1379" i="1"/>
  <c r="Z1379" i="1"/>
  <c r="AA1379" i="1"/>
  <c r="AB1379" i="1"/>
  <c r="AC1379" i="1"/>
  <c r="AD1379" i="1"/>
  <c r="C1380" i="1"/>
  <c r="A1380" i="1"/>
  <c r="D1380" i="1"/>
  <c r="B1380" i="1"/>
  <c r="G1380" i="1"/>
  <c r="E1380" i="1"/>
  <c r="F1380" i="1"/>
  <c r="H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Y1380" i="1"/>
  <c r="Z1380" i="1"/>
  <c r="AA1380" i="1"/>
  <c r="AB1380" i="1"/>
  <c r="AC1380" i="1"/>
  <c r="AD1380" i="1"/>
  <c r="C1381" i="1"/>
  <c r="A1381" i="1"/>
  <c r="D1381" i="1"/>
  <c r="B1381" i="1"/>
  <c r="G1381" i="1"/>
  <c r="E1381" i="1"/>
  <c r="F1381" i="1"/>
  <c r="H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Y1381" i="1"/>
  <c r="Z1381" i="1"/>
  <c r="AA1381" i="1"/>
  <c r="AB1381" i="1"/>
  <c r="AC1381" i="1"/>
  <c r="AD1381" i="1"/>
  <c r="C1382" i="1"/>
  <c r="A1382" i="1"/>
  <c r="D1382" i="1"/>
  <c r="B1382" i="1"/>
  <c r="G1382" i="1"/>
  <c r="E1382" i="1"/>
  <c r="F1382" i="1"/>
  <c r="H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Y1382" i="1"/>
  <c r="Z1382" i="1"/>
  <c r="AA1382" i="1"/>
  <c r="AB1382" i="1"/>
  <c r="AC1382" i="1"/>
  <c r="AD1382" i="1"/>
  <c r="C1383" i="1"/>
  <c r="A1383" i="1"/>
  <c r="D1383" i="1"/>
  <c r="B1383" i="1"/>
  <c r="G1383" i="1"/>
  <c r="E1383" i="1"/>
  <c r="F1383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C1384" i="1"/>
  <c r="A1384" i="1"/>
  <c r="D1384" i="1"/>
  <c r="B1384" i="1"/>
  <c r="G1384" i="1"/>
  <c r="E1384" i="1"/>
  <c r="F1384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C1385" i="1"/>
  <c r="A1385" i="1"/>
  <c r="D1385" i="1"/>
  <c r="B1385" i="1"/>
  <c r="G1385" i="1"/>
  <c r="E1385" i="1"/>
  <c r="F1385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AD1385" i="1"/>
  <c r="C1386" i="1"/>
  <c r="A1386" i="1"/>
  <c r="D1386" i="1"/>
  <c r="B1386" i="1"/>
  <c r="G1386" i="1"/>
  <c r="E1386" i="1"/>
  <c r="F1386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C1387" i="1"/>
  <c r="A1387" i="1"/>
  <c r="D1387" i="1"/>
  <c r="B1387" i="1"/>
  <c r="G1387" i="1"/>
  <c r="E1387" i="1"/>
  <c r="F1387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C1388" i="1"/>
  <c r="A1388" i="1"/>
  <c r="D1388" i="1"/>
  <c r="B1388" i="1"/>
  <c r="G1388" i="1"/>
  <c r="E1388" i="1"/>
  <c r="F1388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C1389" i="1"/>
  <c r="A1389" i="1"/>
  <c r="D1389" i="1"/>
  <c r="B1389" i="1"/>
  <c r="G1389" i="1"/>
  <c r="E1389" i="1"/>
  <c r="F1389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C1390" i="1"/>
  <c r="A1390" i="1"/>
  <c r="D1390" i="1"/>
  <c r="B1390" i="1"/>
  <c r="G1390" i="1"/>
  <c r="E1390" i="1"/>
  <c r="F1390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C1391" i="1"/>
  <c r="A1391" i="1"/>
  <c r="D1391" i="1"/>
  <c r="B1391" i="1"/>
  <c r="G1391" i="1"/>
  <c r="E1391" i="1"/>
  <c r="F1391" i="1"/>
  <c r="H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Y1391" i="1"/>
  <c r="Z1391" i="1"/>
  <c r="AA1391" i="1"/>
  <c r="AB1391" i="1"/>
  <c r="AC1391" i="1"/>
  <c r="AD1391" i="1"/>
  <c r="C1392" i="1"/>
  <c r="A1392" i="1"/>
  <c r="D1392" i="1"/>
  <c r="B1392" i="1"/>
  <c r="G1392" i="1"/>
  <c r="E1392" i="1"/>
  <c r="F1392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C1393" i="1"/>
  <c r="A1393" i="1"/>
  <c r="D1393" i="1"/>
  <c r="B1393" i="1"/>
  <c r="G1393" i="1"/>
  <c r="E1393" i="1"/>
  <c r="F1393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AD1393" i="1"/>
  <c r="C1394" i="1"/>
  <c r="A1394" i="1"/>
  <c r="D1394" i="1"/>
  <c r="B1394" i="1"/>
  <c r="G1394" i="1"/>
  <c r="E1394" i="1"/>
  <c r="F1394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C1395" i="1"/>
  <c r="A1395" i="1"/>
  <c r="D1395" i="1"/>
  <c r="B1395" i="1"/>
  <c r="G1395" i="1"/>
  <c r="E1395" i="1"/>
  <c r="F1395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C1396" i="1"/>
  <c r="A1396" i="1"/>
  <c r="D1396" i="1"/>
  <c r="B1396" i="1"/>
  <c r="G1396" i="1"/>
  <c r="E1396" i="1"/>
  <c r="F1396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C1397" i="1"/>
  <c r="A1397" i="1"/>
  <c r="D1397" i="1"/>
  <c r="B1397" i="1"/>
  <c r="G1397" i="1"/>
  <c r="E1397" i="1"/>
  <c r="F1397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C1398" i="1"/>
  <c r="A1398" i="1"/>
  <c r="D1398" i="1"/>
  <c r="B1398" i="1"/>
  <c r="G1398" i="1"/>
  <c r="E1398" i="1"/>
  <c r="F1398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C1399" i="1"/>
  <c r="A1399" i="1"/>
  <c r="D1399" i="1"/>
  <c r="B1399" i="1"/>
  <c r="G1399" i="1"/>
  <c r="E1399" i="1"/>
  <c r="F1399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C1400" i="1"/>
  <c r="A1400" i="1"/>
  <c r="D1400" i="1"/>
  <c r="B1400" i="1"/>
  <c r="G1400" i="1"/>
  <c r="E1400" i="1"/>
  <c r="F1400" i="1"/>
  <c r="H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Y1400" i="1"/>
  <c r="Z1400" i="1"/>
  <c r="AA1400" i="1"/>
  <c r="AB1400" i="1"/>
  <c r="AC1400" i="1"/>
  <c r="AD1400" i="1"/>
  <c r="C1401" i="1"/>
  <c r="A1401" i="1"/>
  <c r="D1401" i="1"/>
  <c r="B1401" i="1"/>
  <c r="G1401" i="1"/>
  <c r="E1401" i="1"/>
  <c r="F1401" i="1"/>
  <c r="H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Y1401" i="1"/>
  <c r="Z1401" i="1"/>
  <c r="AA1401" i="1"/>
  <c r="AB1401" i="1"/>
  <c r="AC1401" i="1"/>
  <c r="AD1401" i="1"/>
  <c r="C1402" i="1"/>
  <c r="A1402" i="1"/>
  <c r="D1402" i="1"/>
  <c r="B1402" i="1"/>
  <c r="G1402" i="1"/>
  <c r="E1402" i="1"/>
  <c r="F1402" i="1"/>
  <c r="H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W1402" i="1"/>
  <c r="X1402" i="1"/>
  <c r="Y1402" i="1"/>
  <c r="Z1402" i="1"/>
  <c r="AA1402" i="1"/>
  <c r="AB1402" i="1"/>
  <c r="AC1402" i="1"/>
  <c r="AD1402" i="1"/>
  <c r="C1403" i="1"/>
  <c r="A1403" i="1"/>
  <c r="D1403" i="1"/>
  <c r="B1403" i="1"/>
  <c r="G1403" i="1"/>
  <c r="E1403" i="1"/>
  <c r="F1403" i="1"/>
  <c r="H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Y1403" i="1"/>
  <c r="Z1403" i="1"/>
  <c r="AA1403" i="1"/>
  <c r="AB1403" i="1"/>
  <c r="AC1403" i="1"/>
  <c r="AD1403" i="1"/>
  <c r="C1404" i="1"/>
  <c r="A1404" i="1"/>
  <c r="D1404" i="1"/>
  <c r="B1404" i="1"/>
  <c r="G1404" i="1"/>
  <c r="E1404" i="1"/>
  <c r="F1404" i="1"/>
  <c r="H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Y1404" i="1"/>
  <c r="Z1404" i="1"/>
  <c r="AA1404" i="1"/>
  <c r="AB1404" i="1"/>
  <c r="AC1404" i="1"/>
  <c r="AD1404" i="1"/>
  <c r="C1405" i="1"/>
  <c r="A1405" i="1"/>
  <c r="D1405" i="1"/>
  <c r="B1405" i="1"/>
  <c r="G1405" i="1"/>
  <c r="E1405" i="1"/>
  <c r="F1405" i="1"/>
  <c r="H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Y1405" i="1"/>
  <c r="Z1405" i="1"/>
  <c r="AA1405" i="1"/>
  <c r="AB1405" i="1"/>
  <c r="AC1405" i="1"/>
  <c r="AD1405" i="1"/>
  <c r="C1406" i="1"/>
  <c r="A1406" i="1"/>
  <c r="D1406" i="1"/>
  <c r="B1406" i="1"/>
  <c r="G1406" i="1"/>
  <c r="E1406" i="1"/>
  <c r="F1406" i="1"/>
  <c r="H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Y1406" i="1"/>
  <c r="Z1406" i="1"/>
  <c r="AA1406" i="1"/>
  <c r="AB1406" i="1"/>
  <c r="AC1406" i="1"/>
  <c r="AD1406" i="1"/>
  <c r="C1407" i="1"/>
  <c r="A1407" i="1"/>
  <c r="D1407" i="1"/>
  <c r="B1407" i="1"/>
  <c r="G1407" i="1"/>
  <c r="E1407" i="1"/>
  <c r="F1407" i="1"/>
  <c r="H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Y1407" i="1"/>
  <c r="Z1407" i="1"/>
  <c r="AA1407" i="1"/>
  <c r="AB1407" i="1"/>
  <c r="AC1407" i="1"/>
  <c r="AD1407" i="1"/>
  <c r="C1408" i="1"/>
  <c r="A1408" i="1"/>
  <c r="D1408" i="1"/>
  <c r="B1408" i="1"/>
  <c r="G1408" i="1"/>
  <c r="E1408" i="1"/>
  <c r="F1408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C1409" i="1"/>
  <c r="A1409" i="1"/>
  <c r="D1409" i="1"/>
  <c r="B1409" i="1"/>
  <c r="G1409" i="1"/>
  <c r="E1409" i="1"/>
  <c r="F1409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C1410" i="1"/>
  <c r="A1410" i="1"/>
  <c r="D1410" i="1"/>
  <c r="B1410" i="1"/>
  <c r="G1410" i="1"/>
  <c r="E1410" i="1"/>
  <c r="F1410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C1411" i="1"/>
  <c r="A1411" i="1"/>
  <c r="D1411" i="1"/>
  <c r="B1411" i="1"/>
  <c r="G1411" i="1"/>
  <c r="E1411" i="1"/>
  <c r="F1411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C1412" i="1"/>
  <c r="A1412" i="1"/>
  <c r="D1412" i="1"/>
  <c r="B1412" i="1"/>
  <c r="G1412" i="1"/>
  <c r="E1412" i="1"/>
  <c r="F1412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C1413" i="1"/>
  <c r="A1413" i="1"/>
  <c r="D1413" i="1"/>
  <c r="B1413" i="1"/>
  <c r="G1413" i="1"/>
  <c r="E1413" i="1"/>
  <c r="F1413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C1414" i="1"/>
  <c r="A1414" i="1"/>
  <c r="D1414" i="1"/>
  <c r="B1414" i="1"/>
  <c r="G1414" i="1"/>
  <c r="E1414" i="1"/>
  <c r="F1414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C1415" i="1"/>
  <c r="A1415" i="1"/>
  <c r="D1415" i="1"/>
  <c r="B1415" i="1"/>
  <c r="G1415" i="1"/>
  <c r="E1415" i="1"/>
  <c r="F1415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C1416" i="1"/>
  <c r="A1416" i="1"/>
  <c r="D1416" i="1"/>
  <c r="B1416" i="1"/>
  <c r="G1416" i="1"/>
  <c r="E1416" i="1"/>
  <c r="F1416" i="1"/>
  <c r="H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Y1416" i="1"/>
  <c r="Z1416" i="1"/>
  <c r="AA1416" i="1"/>
  <c r="AB1416" i="1"/>
  <c r="AC1416" i="1"/>
  <c r="AD1416" i="1"/>
  <c r="C1417" i="1"/>
  <c r="A1417" i="1"/>
  <c r="D1417" i="1"/>
  <c r="B1417" i="1"/>
  <c r="G1417" i="1"/>
  <c r="E1417" i="1"/>
  <c r="F1417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C1418" i="1"/>
  <c r="A1418" i="1"/>
  <c r="D1418" i="1"/>
  <c r="B1418" i="1"/>
  <c r="G1418" i="1"/>
  <c r="E1418" i="1"/>
  <c r="F1418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C1419" i="1"/>
  <c r="A1419" i="1"/>
  <c r="D1419" i="1"/>
  <c r="B1419" i="1"/>
  <c r="G1419" i="1"/>
  <c r="E1419" i="1"/>
  <c r="F1419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C1420" i="1"/>
  <c r="A1420" i="1"/>
  <c r="D1420" i="1"/>
  <c r="B1420" i="1"/>
  <c r="G1420" i="1"/>
  <c r="E1420" i="1"/>
  <c r="F1420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C1421" i="1"/>
  <c r="A1421" i="1"/>
  <c r="D1421" i="1"/>
  <c r="B1421" i="1"/>
  <c r="G1421" i="1"/>
  <c r="E1421" i="1"/>
  <c r="F1421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C1422" i="1"/>
  <c r="A1422" i="1"/>
  <c r="D1422" i="1"/>
  <c r="B1422" i="1"/>
  <c r="G1422" i="1"/>
  <c r="E1422" i="1"/>
  <c r="F1422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C1423" i="1"/>
  <c r="A1423" i="1"/>
  <c r="D1423" i="1"/>
  <c r="B1423" i="1"/>
  <c r="G1423" i="1"/>
  <c r="E1423" i="1"/>
  <c r="F1423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C1424" i="1"/>
  <c r="A1424" i="1"/>
  <c r="D1424" i="1"/>
  <c r="B1424" i="1"/>
  <c r="G1424" i="1"/>
  <c r="E1424" i="1"/>
  <c r="F1424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C1425" i="1"/>
  <c r="A1425" i="1"/>
  <c r="D1425" i="1"/>
  <c r="B1425" i="1"/>
  <c r="G1425" i="1"/>
  <c r="E1425" i="1"/>
  <c r="F1425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AD1425" i="1"/>
  <c r="C1426" i="1"/>
  <c r="A1426" i="1"/>
  <c r="D1426" i="1"/>
  <c r="B1426" i="1"/>
  <c r="G1426" i="1"/>
  <c r="E1426" i="1"/>
  <c r="F1426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AD1426" i="1"/>
  <c r="C1427" i="1"/>
  <c r="A1427" i="1"/>
  <c r="D1427" i="1"/>
  <c r="B1427" i="1"/>
  <c r="G1427" i="1"/>
  <c r="E1427" i="1"/>
  <c r="F1427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C1428" i="1"/>
  <c r="A1428" i="1"/>
  <c r="D1428" i="1"/>
  <c r="B1428" i="1"/>
  <c r="G1428" i="1"/>
  <c r="E1428" i="1"/>
  <c r="F1428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C1429" i="1"/>
  <c r="A1429" i="1"/>
  <c r="D1429" i="1"/>
  <c r="B1429" i="1"/>
  <c r="G1429" i="1"/>
  <c r="E1429" i="1"/>
  <c r="F1429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C1430" i="1"/>
  <c r="A1430" i="1"/>
  <c r="D1430" i="1"/>
  <c r="B1430" i="1"/>
  <c r="G1430" i="1"/>
  <c r="E1430" i="1"/>
  <c r="F1430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AD1430" i="1"/>
  <c r="C1431" i="1"/>
  <c r="A1431" i="1"/>
  <c r="D1431" i="1"/>
  <c r="B1431" i="1"/>
  <c r="G1431" i="1"/>
  <c r="E1431" i="1"/>
  <c r="F1431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AD1431" i="1"/>
  <c r="C1432" i="1"/>
  <c r="A1432" i="1"/>
  <c r="D1432" i="1"/>
  <c r="B1432" i="1"/>
  <c r="G1432" i="1"/>
  <c r="E1432" i="1"/>
  <c r="F1432" i="1"/>
  <c r="H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Y1432" i="1"/>
  <c r="Z1432" i="1"/>
  <c r="AA1432" i="1"/>
  <c r="AB1432" i="1"/>
  <c r="AC1432" i="1"/>
  <c r="AD1432" i="1"/>
  <c r="C1433" i="1"/>
  <c r="A1433" i="1"/>
  <c r="D1433" i="1"/>
  <c r="B1433" i="1"/>
  <c r="G1433" i="1"/>
  <c r="E1433" i="1"/>
  <c r="F1433" i="1"/>
  <c r="H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Y1433" i="1"/>
  <c r="Z1433" i="1"/>
  <c r="AA1433" i="1"/>
  <c r="AB1433" i="1"/>
  <c r="AC1433" i="1"/>
  <c r="AD1433" i="1"/>
  <c r="C1434" i="1"/>
  <c r="A1434" i="1"/>
  <c r="D1434" i="1"/>
  <c r="B1434" i="1"/>
  <c r="G1434" i="1"/>
  <c r="E1434" i="1"/>
  <c r="F1434" i="1"/>
  <c r="H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Y1434" i="1"/>
  <c r="Z1434" i="1"/>
  <c r="AA1434" i="1"/>
  <c r="AB1434" i="1"/>
  <c r="AC1434" i="1"/>
  <c r="AD1434" i="1"/>
  <c r="C1435" i="1"/>
  <c r="A1435" i="1"/>
  <c r="D1435" i="1"/>
  <c r="B1435" i="1"/>
  <c r="G1435" i="1"/>
  <c r="E1435" i="1"/>
  <c r="F1435" i="1"/>
  <c r="H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W1435" i="1"/>
  <c r="X1435" i="1"/>
  <c r="Y1435" i="1"/>
  <c r="Z1435" i="1"/>
  <c r="AA1435" i="1"/>
  <c r="AB1435" i="1"/>
  <c r="AC1435" i="1"/>
  <c r="AD1435" i="1"/>
  <c r="C1436" i="1"/>
  <c r="A1436" i="1"/>
  <c r="D1436" i="1"/>
  <c r="B1436" i="1"/>
  <c r="G1436" i="1"/>
  <c r="E1436" i="1"/>
  <c r="F1436" i="1"/>
  <c r="H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Y1436" i="1"/>
  <c r="Z1436" i="1"/>
  <c r="AA1436" i="1"/>
  <c r="AB1436" i="1"/>
  <c r="AC1436" i="1"/>
  <c r="AD1436" i="1"/>
  <c r="C1437" i="1"/>
  <c r="A1437" i="1"/>
  <c r="D1437" i="1"/>
  <c r="B1437" i="1"/>
  <c r="G1437" i="1"/>
  <c r="E1437" i="1"/>
  <c r="F1437" i="1"/>
  <c r="H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Y1437" i="1"/>
  <c r="Z1437" i="1"/>
  <c r="AA1437" i="1"/>
  <c r="AB1437" i="1"/>
  <c r="AC1437" i="1"/>
  <c r="AD1437" i="1"/>
  <c r="C1438" i="1"/>
  <c r="A1438" i="1"/>
  <c r="D1438" i="1"/>
  <c r="B1438" i="1"/>
  <c r="G1438" i="1"/>
  <c r="E1438" i="1"/>
  <c r="F1438" i="1"/>
  <c r="H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Y1438" i="1"/>
  <c r="Z1438" i="1"/>
  <c r="AA1438" i="1"/>
  <c r="AB1438" i="1"/>
  <c r="AC1438" i="1"/>
  <c r="AD1438" i="1"/>
  <c r="C1439" i="1"/>
  <c r="A1439" i="1"/>
  <c r="D1439" i="1"/>
  <c r="B1439" i="1"/>
  <c r="G1439" i="1"/>
  <c r="E1439" i="1"/>
  <c r="F1439" i="1"/>
  <c r="H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Y1439" i="1"/>
  <c r="Z1439" i="1"/>
  <c r="AA1439" i="1"/>
  <c r="AB1439" i="1"/>
  <c r="AC1439" i="1"/>
  <c r="AD1439" i="1"/>
  <c r="C1440" i="1"/>
  <c r="A1440" i="1"/>
  <c r="D1440" i="1"/>
  <c r="B1440" i="1"/>
  <c r="G1440" i="1"/>
  <c r="E1440" i="1"/>
  <c r="F1440" i="1"/>
  <c r="H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Y1440" i="1"/>
  <c r="Z1440" i="1"/>
  <c r="AA1440" i="1"/>
  <c r="AB1440" i="1"/>
  <c r="AC1440" i="1"/>
  <c r="AD1440" i="1"/>
  <c r="C1441" i="1"/>
  <c r="A1441" i="1"/>
  <c r="D1441" i="1"/>
  <c r="B1441" i="1"/>
  <c r="G1441" i="1"/>
  <c r="E1441" i="1"/>
  <c r="F1441" i="1"/>
  <c r="H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Y1441" i="1"/>
  <c r="Z1441" i="1"/>
  <c r="AA1441" i="1"/>
  <c r="AB1441" i="1"/>
  <c r="AC1441" i="1"/>
  <c r="AD1441" i="1"/>
  <c r="C1442" i="1"/>
  <c r="A1442" i="1"/>
  <c r="D1442" i="1"/>
  <c r="B1442" i="1"/>
  <c r="G1442" i="1"/>
  <c r="E1442" i="1"/>
  <c r="F1442" i="1"/>
  <c r="H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Y1442" i="1"/>
  <c r="Z1442" i="1"/>
  <c r="AA1442" i="1"/>
  <c r="AB1442" i="1"/>
  <c r="AC1442" i="1"/>
  <c r="AD1442" i="1"/>
  <c r="C1443" i="1"/>
  <c r="A1443" i="1"/>
  <c r="D1443" i="1"/>
  <c r="B1443" i="1"/>
  <c r="G1443" i="1"/>
  <c r="E1443" i="1"/>
  <c r="F1443" i="1"/>
  <c r="H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Y1443" i="1"/>
  <c r="Z1443" i="1"/>
  <c r="AA1443" i="1"/>
  <c r="AB1443" i="1"/>
  <c r="AC1443" i="1"/>
  <c r="AD1443" i="1"/>
  <c r="C1444" i="1"/>
  <c r="A1444" i="1"/>
  <c r="D1444" i="1"/>
  <c r="B1444" i="1"/>
  <c r="G1444" i="1"/>
  <c r="E1444" i="1"/>
  <c r="F1444" i="1"/>
  <c r="H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W1444" i="1"/>
  <c r="X1444" i="1"/>
  <c r="Y1444" i="1"/>
  <c r="Z1444" i="1"/>
  <c r="AA1444" i="1"/>
  <c r="AB1444" i="1"/>
  <c r="AC1444" i="1"/>
  <c r="AD1444" i="1"/>
  <c r="C1445" i="1"/>
  <c r="A1445" i="1"/>
  <c r="D1445" i="1"/>
  <c r="B1445" i="1"/>
  <c r="G1445" i="1"/>
  <c r="E1445" i="1"/>
  <c r="F1445" i="1"/>
  <c r="H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Y1445" i="1"/>
  <c r="Z1445" i="1"/>
  <c r="AA1445" i="1"/>
  <c r="AB1445" i="1"/>
  <c r="AC1445" i="1"/>
  <c r="AD1445" i="1"/>
  <c r="C1446" i="1"/>
  <c r="A1446" i="1"/>
  <c r="D1446" i="1"/>
  <c r="B1446" i="1"/>
  <c r="G1446" i="1"/>
  <c r="E1446" i="1"/>
  <c r="F1446" i="1"/>
  <c r="H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Y1446" i="1"/>
  <c r="Z1446" i="1"/>
  <c r="AA1446" i="1"/>
  <c r="AB1446" i="1"/>
  <c r="AC1446" i="1"/>
  <c r="AD1446" i="1"/>
  <c r="C1447" i="1"/>
  <c r="A1447" i="1"/>
  <c r="D1447" i="1"/>
  <c r="B1447" i="1"/>
  <c r="G1447" i="1"/>
  <c r="E1447" i="1"/>
  <c r="F1447" i="1"/>
  <c r="H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Y1447" i="1"/>
  <c r="Z1447" i="1"/>
  <c r="AA1447" i="1"/>
  <c r="AB1447" i="1"/>
  <c r="AC1447" i="1"/>
  <c r="AD1447" i="1"/>
  <c r="C1448" i="1"/>
  <c r="A1448" i="1"/>
  <c r="D1448" i="1"/>
  <c r="B1448" i="1"/>
  <c r="G1448" i="1"/>
  <c r="E1448" i="1"/>
  <c r="F1448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C1449" i="1"/>
  <c r="A1449" i="1"/>
  <c r="D1449" i="1"/>
  <c r="B1449" i="1"/>
  <c r="G1449" i="1"/>
  <c r="E1449" i="1"/>
  <c r="F1449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AD1449" i="1"/>
  <c r="C1450" i="1"/>
  <c r="A1450" i="1"/>
  <c r="D1450" i="1"/>
  <c r="B1450" i="1"/>
  <c r="G1450" i="1"/>
  <c r="E1450" i="1"/>
  <c r="F1450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C1451" i="1"/>
  <c r="A1451" i="1"/>
  <c r="D1451" i="1"/>
  <c r="B1451" i="1"/>
  <c r="G1451" i="1"/>
  <c r="E1451" i="1"/>
  <c r="F1451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C1452" i="1"/>
  <c r="A1452" i="1"/>
  <c r="D1452" i="1"/>
  <c r="B1452" i="1"/>
  <c r="G1452" i="1"/>
  <c r="E1452" i="1"/>
  <c r="F1452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C1453" i="1"/>
  <c r="A1453" i="1"/>
  <c r="D1453" i="1"/>
  <c r="B1453" i="1"/>
  <c r="G1453" i="1"/>
  <c r="E1453" i="1"/>
  <c r="F1453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C1454" i="1"/>
  <c r="A1454" i="1"/>
  <c r="D1454" i="1"/>
  <c r="B1454" i="1"/>
  <c r="G1454" i="1"/>
  <c r="E1454" i="1"/>
  <c r="F1454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C1455" i="1"/>
  <c r="A1455" i="1"/>
  <c r="D1455" i="1"/>
  <c r="B1455" i="1"/>
  <c r="G1455" i="1"/>
  <c r="E1455" i="1"/>
  <c r="F1455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C1456" i="1"/>
  <c r="A1456" i="1"/>
  <c r="D1456" i="1"/>
  <c r="B1456" i="1"/>
  <c r="G1456" i="1"/>
  <c r="E1456" i="1"/>
  <c r="F1456" i="1"/>
  <c r="H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A1456" i="1"/>
  <c r="AB1456" i="1"/>
  <c r="AC1456" i="1"/>
  <c r="AD1456" i="1"/>
  <c r="C1457" i="1"/>
  <c r="A1457" i="1"/>
  <c r="D1457" i="1"/>
  <c r="B1457" i="1"/>
  <c r="G1457" i="1"/>
  <c r="E1457" i="1"/>
  <c r="F1457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C1458" i="1"/>
  <c r="A1458" i="1"/>
  <c r="D1458" i="1"/>
  <c r="B1458" i="1"/>
  <c r="G1458" i="1"/>
  <c r="E1458" i="1"/>
  <c r="F1458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C1459" i="1"/>
  <c r="A1459" i="1"/>
  <c r="D1459" i="1"/>
  <c r="B1459" i="1"/>
  <c r="G1459" i="1"/>
  <c r="E1459" i="1"/>
  <c r="F1459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C1460" i="1"/>
  <c r="A1460" i="1"/>
  <c r="D1460" i="1"/>
  <c r="B1460" i="1"/>
  <c r="G1460" i="1"/>
  <c r="E1460" i="1"/>
  <c r="F1460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AD1460" i="1"/>
  <c r="C1461" i="1"/>
  <c r="A1461" i="1"/>
  <c r="D1461" i="1"/>
  <c r="B1461" i="1"/>
  <c r="G1461" i="1"/>
  <c r="E1461" i="1"/>
  <c r="F1461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C1462" i="1"/>
  <c r="A1462" i="1"/>
  <c r="D1462" i="1"/>
  <c r="B1462" i="1"/>
  <c r="G1462" i="1"/>
  <c r="E1462" i="1"/>
  <c r="F1462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C1463" i="1"/>
  <c r="A1463" i="1"/>
  <c r="D1463" i="1"/>
  <c r="B1463" i="1"/>
  <c r="G1463" i="1"/>
  <c r="E1463" i="1"/>
  <c r="F1463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C1464" i="1"/>
  <c r="A1464" i="1"/>
  <c r="D1464" i="1"/>
  <c r="B1464" i="1"/>
  <c r="G1464" i="1"/>
  <c r="E1464" i="1"/>
  <c r="F1464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AD1464" i="1"/>
  <c r="C1465" i="1"/>
  <c r="A1465" i="1"/>
  <c r="D1465" i="1"/>
  <c r="B1465" i="1"/>
  <c r="G1465" i="1"/>
  <c r="E1465" i="1"/>
  <c r="F1465" i="1"/>
  <c r="H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Y1465" i="1"/>
  <c r="Z1465" i="1"/>
  <c r="AA1465" i="1"/>
  <c r="AB1465" i="1"/>
  <c r="AC1465" i="1"/>
  <c r="AD1465" i="1"/>
  <c r="C1466" i="1"/>
  <c r="A1466" i="1"/>
  <c r="D1466" i="1"/>
  <c r="B1466" i="1"/>
  <c r="G1466" i="1"/>
  <c r="E1466" i="1"/>
  <c r="F1466" i="1"/>
  <c r="H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Y1466" i="1"/>
  <c r="Z1466" i="1"/>
  <c r="AA1466" i="1"/>
  <c r="AB1466" i="1"/>
  <c r="AC1466" i="1"/>
  <c r="AD1466" i="1"/>
  <c r="C1467" i="1"/>
  <c r="A1467" i="1"/>
  <c r="D1467" i="1"/>
  <c r="B1467" i="1"/>
  <c r="G1467" i="1"/>
  <c r="E1467" i="1"/>
  <c r="F1467" i="1"/>
  <c r="H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Y1467" i="1"/>
  <c r="Z1467" i="1"/>
  <c r="AA1467" i="1"/>
  <c r="AB1467" i="1"/>
  <c r="AC1467" i="1"/>
  <c r="AD1467" i="1"/>
  <c r="C1468" i="1"/>
  <c r="A1468" i="1"/>
  <c r="D1468" i="1"/>
  <c r="B1468" i="1"/>
  <c r="G1468" i="1"/>
  <c r="E1468" i="1"/>
  <c r="F1468" i="1"/>
  <c r="H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Y1468" i="1"/>
  <c r="Z1468" i="1"/>
  <c r="AA1468" i="1"/>
  <c r="AB1468" i="1"/>
  <c r="AC1468" i="1"/>
  <c r="AD1468" i="1"/>
  <c r="C1469" i="1"/>
  <c r="A1469" i="1"/>
  <c r="D1469" i="1"/>
  <c r="B1469" i="1"/>
  <c r="G1469" i="1"/>
  <c r="E1469" i="1"/>
  <c r="F1469" i="1"/>
  <c r="H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Y1469" i="1"/>
  <c r="Z1469" i="1"/>
  <c r="AA1469" i="1"/>
  <c r="AB1469" i="1"/>
  <c r="AC1469" i="1"/>
  <c r="AD1469" i="1"/>
  <c r="C1470" i="1"/>
  <c r="A1470" i="1"/>
  <c r="D1470" i="1"/>
  <c r="B1470" i="1"/>
  <c r="G1470" i="1"/>
  <c r="E1470" i="1"/>
  <c r="F1470" i="1"/>
  <c r="H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Y1470" i="1"/>
  <c r="Z1470" i="1"/>
  <c r="AA1470" i="1"/>
  <c r="AB1470" i="1"/>
  <c r="AC1470" i="1"/>
  <c r="AD1470" i="1"/>
  <c r="C1471" i="1"/>
  <c r="A1471" i="1"/>
  <c r="D1471" i="1"/>
  <c r="B1471" i="1"/>
  <c r="G1471" i="1"/>
  <c r="E1471" i="1"/>
  <c r="F1471" i="1"/>
  <c r="H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Y1471" i="1"/>
  <c r="Z1471" i="1"/>
  <c r="AA1471" i="1"/>
  <c r="AB1471" i="1"/>
  <c r="AC1471" i="1"/>
  <c r="AD1471" i="1"/>
  <c r="C1472" i="1"/>
  <c r="A1472" i="1"/>
  <c r="D1472" i="1"/>
  <c r="B1472" i="1"/>
  <c r="G1472" i="1"/>
  <c r="E1472" i="1"/>
  <c r="F1472" i="1"/>
  <c r="H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Y1472" i="1"/>
  <c r="Z1472" i="1"/>
  <c r="AA1472" i="1"/>
  <c r="AB1472" i="1"/>
  <c r="AC1472" i="1"/>
  <c r="AD1472" i="1"/>
  <c r="C1473" i="1"/>
  <c r="A1473" i="1"/>
  <c r="D1473" i="1"/>
  <c r="B1473" i="1"/>
  <c r="G1473" i="1"/>
  <c r="E1473" i="1"/>
  <c r="F1473" i="1"/>
  <c r="H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Y1473" i="1"/>
  <c r="Z1473" i="1"/>
  <c r="AA1473" i="1"/>
  <c r="AB1473" i="1"/>
  <c r="AC1473" i="1"/>
  <c r="AD1473" i="1"/>
  <c r="C1474" i="1"/>
  <c r="A1474" i="1"/>
  <c r="D1474" i="1"/>
  <c r="B1474" i="1"/>
  <c r="G1474" i="1"/>
  <c r="E1474" i="1"/>
  <c r="F1474" i="1"/>
  <c r="H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Y1474" i="1"/>
  <c r="Z1474" i="1"/>
  <c r="AA1474" i="1"/>
  <c r="AB1474" i="1"/>
  <c r="AC1474" i="1"/>
  <c r="AD1474" i="1"/>
  <c r="C1475" i="1"/>
  <c r="A1475" i="1"/>
  <c r="D1475" i="1"/>
  <c r="B1475" i="1"/>
  <c r="G1475" i="1"/>
  <c r="E1475" i="1"/>
  <c r="F1475" i="1"/>
  <c r="H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Y1475" i="1"/>
  <c r="Z1475" i="1"/>
  <c r="AA1475" i="1"/>
  <c r="AB1475" i="1"/>
  <c r="AC1475" i="1"/>
  <c r="AD1475" i="1"/>
  <c r="C1476" i="1"/>
  <c r="A1476" i="1"/>
  <c r="D1476" i="1"/>
  <c r="B1476" i="1"/>
  <c r="G1476" i="1"/>
  <c r="E1476" i="1"/>
  <c r="F1476" i="1"/>
  <c r="H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Y1476" i="1"/>
  <c r="Z1476" i="1"/>
  <c r="AA1476" i="1"/>
  <c r="AB1476" i="1"/>
  <c r="AC1476" i="1"/>
  <c r="AD1476" i="1"/>
  <c r="C1477" i="1"/>
  <c r="A1477" i="1"/>
  <c r="D1477" i="1"/>
  <c r="B1477" i="1"/>
  <c r="G1477" i="1"/>
  <c r="E1477" i="1"/>
  <c r="F1477" i="1"/>
  <c r="H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Y1477" i="1"/>
  <c r="Z1477" i="1"/>
  <c r="AA1477" i="1"/>
  <c r="AB1477" i="1"/>
  <c r="AC1477" i="1"/>
  <c r="AD1477" i="1"/>
  <c r="C1478" i="1"/>
  <c r="A1478" i="1"/>
  <c r="D1478" i="1"/>
  <c r="B1478" i="1"/>
  <c r="G1478" i="1"/>
  <c r="E1478" i="1"/>
  <c r="F1478" i="1"/>
  <c r="H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Y1478" i="1"/>
  <c r="Z1478" i="1"/>
  <c r="AA1478" i="1"/>
  <c r="AB1478" i="1"/>
  <c r="AC1478" i="1"/>
  <c r="AD1478" i="1"/>
  <c r="C1479" i="1"/>
  <c r="A1479" i="1"/>
  <c r="D1479" i="1"/>
  <c r="B1479" i="1"/>
  <c r="G1479" i="1"/>
  <c r="E1479" i="1"/>
  <c r="F1479" i="1"/>
  <c r="H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Y1479" i="1"/>
  <c r="Z1479" i="1"/>
  <c r="AA1479" i="1"/>
  <c r="AB1479" i="1"/>
  <c r="AC1479" i="1"/>
  <c r="AD1479" i="1"/>
  <c r="C1480" i="1"/>
  <c r="A1480" i="1"/>
  <c r="D1480" i="1"/>
  <c r="B1480" i="1"/>
  <c r="G1480" i="1"/>
  <c r="E1480" i="1"/>
  <c r="F1480" i="1"/>
  <c r="H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Y1480" i="1"/>
  <c r="Z1480" i="1"/>
  <c r="AA1480" i="1"/>
  <c r="AB1480" i="1"/>
  <c r="AC1480" i="1"/>
  <c r="AD1480" i="1"/>
  <c r="C1481" i="1"/>
  <c r="A1481" i="1"/>
  <c r="D1481" i="1"/>
  <c r="B1481" i="1"/>
  <c r="G1481" i="1"/>
  <c r="E1481" i="1"/>
  <c r="F1481" i="1"/>
  <c r="H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W1481" i="1"/>
  <c r="X1481" i="1"/>
  <c r="Y1481" i="1"/>
  <c r="Z1481" i="1"/>
  <c r="AA1481" i="1"/>
  <c r="AB1481" i="1"/>
  <c r="AC1481" i="1"/>
  <c r="AD1481" i="1"/>
  <c r="C1482" i="1"/>
  <c r="A1482" i="1"/>
  <c r="D1482" i="1"/>
  <c r="B1482" i="1"/>
  <c r="G1482" i="1"/>
  <c r="E1482" i="1"/>
  <c r="F1482" i="1"/>
  <c r="H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C1483" i="1"/>
  <c r="A1483" i="1"/>
  <c r="D1483" i="1"/>
  <c r="B1483" i="1"/>
  <c r="G1483" i="1"/>
  <c r="E1483" i="1"/>
  <c r="F1483" i="1"/>
  <c r="H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C1484" i="1"/>
  <c r="A1484" i="1"/>
  <c r="D1484" i="1"/>
  <c r="B1484" i="1"/>
  <c r="G1484" i="1"/>
  <c r="E1484" i="1"/>
  <c r="F1484" i="1"/>
  <c r="H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W1484" i="1"/>
  <c r="X1484" i="1"/>
  <c r="Y1484" i="1"/>
  <c r="Z1484" i="1"/>
  <c r="AA1484" i="1"/>
  <c r="AB1484" i="1"/>
  <c r="AC1484" i="1"/>
  <c r="AD1484" i="1"/>
  <c r="C1485" i="1"/>
  <c r="A1485" i="1"/>
  <c r="D1485" i="1"/>
  <c r="B1485" i="1"/>
  <c r="G1485" i="1"/>
  <c r="E1485" i="1"/>
  <c r="F1485" i="1"/>
  <c r="H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Y1485" i="1"/>
  <c r="Z1485" i="1"/>
  <c r="AA1485" i="1"/>
  <c r="AB1485" i="1"/>
  <c r="AC1485" i="1"/>
  <c r="AD1485" i="1"/>
  <c r="C1486" i="1"/>
  <c r="A1486" i="1"/>
  <c r="D1486" i="1"/>
  <c r="B1486" i="1"/>
  <c r="G1486" i="1"/>
  <c r="E1486" i="1"/>
  <c r="F1486" i="1"/>
  <c r="H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Y1486" i="1"/>
  <c r="Z1486" i="1"/>
  <c r="AA1486" i="1"/>
  <c r="AB1486" i="1"/>
  <c r="AC1486" i="1"/>
  <c r="AD1486" i="1"/>
  <c r="C1487" i="1"/>
  <c r="A1487" i="1"/>
  <c r="D1487" i="1"/>
  <c r="B1487" i="1"/>
  <c r="G1487" i="1"/>
  <c r="E1487" i="1"/>
  <c r="F1487" i="1"/>
  <c r="H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Y1487" i="1"/>
  <c r="Z1487" i="1"/>
  <c r="AA1487" i="1"/>
  <c r="AB1487" i="1"/>
  <c r="AC1487" i="1"/>
  <c r="AD1487" i="1"/>
  <c r="C1488" i="1"/>
  <c r="A1488" i="1"/>
  <c r="D1488" i="1"/>
  <c r="B1488" i="1"/>
  <c r="G1488" i="1"/>
  <c r="E1488" i="1"/>
  <c r="F1488" i="1"/>
  <c r="H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Y1488" i="1"/>
  <c r="Z1488" i="1"/>
  <c r="AA1488" i="1"/>
  <c r="AB1488" i="1"/>
  <c r="AC1488" i="1"/>
  <c r="AD1488" i="1"/>
  <c r="C1489" i="1"/>
  <c r="A1489" i="1"/>
  <c r="D1489" i="1"/>
  <c r="B1489" i="1"/>
  <c r="G1489" i="1"/>
  <c r="E1489" i="1"/>
  <c r="F1489" i="1"/>
  <c r="H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Y1489" i="1"/>
  <c r="Z1489" i="1"/>
  <c r="AA1489" i="1"/>
  <c r="AB1489" i="1"/>
  <c r="AC1489" i="1"/>
  <c r="AD1489" i="1"/>
  <c r="C1490" i="1"/>
  <c r="A1490" i="1"/>
  <c r="D1490" i="1"/>
  <c r="B1490" i="1"/>
  <c r="G1490" i="1"/>
  <c r="E1490" i="1"/>
  <c r="F1490" i="1"/>
  <c r="H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Y1490" i="1"/>
  <c r="Z1490" i="1"/>
  <c r="AA1490" i="1"/>
  <c r="AB1490" i="1"/>
  <c r="AC1490" i="1"/>
  <c r="AD1490" i="1"/>
  <c r="C1491" i="1"/>
  <c r="A1491" i="1"/>
  <c r="D1491" i="1"/>
  <c r="B1491" i="1"/>
  <c r="G1491" i="1"/>
  <c r="E1491" i="1"/>
  <c r="F1491" i="1"/>
  <c r="H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Y1491" i="1"/>
  <c r="Z1491" i="1"/>
  <c r="AA1491" i="1"/>
  <c r="AB1491" i="1"/>
  <c r="AC1491" i="1"/>
  <c r="AD1491" i="1"/>
  <c r="C1492" i="1"/>
  <c r="A1492" i="1"/>
  <c r="D1492" i="1"/>
  <c r="B1492" i="1"/>
  <c r="G1492" i="1"/>
  <c r="E1492" i="1"/>
  <c r="F1492" i="1"/>
  <c r="H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Y1492" i="1"/>
  <c r="Z1492" i="1"/>
  <c r="AA1492" i="1"/>
  <c r="AB1492" i="1"/>
  <c r="AC1492" i="1"/>
  <c r="AD1492" i="1"/>
  <c r="C1493" i="1"/>
  <c r="A1493" i="1"/>
  <c r="D1493" i="1"/>
  <c r="B1493" i="1"/>
  <c r="G1493" i="1"/>
  <c r="E1493" i="1"/>
  <c r="F1493" i="1"/>
  <c r="H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A1493" i="1"/>
  <c r="AB1493" i="1"/>
  <c r="AC1493" i="1"/>
  <c r="AD1493" i="1"/>
  <c r="C1494" i="1"/>
  <c r="A1494" i="1"/>
  <c r="D1494" i="1"/>
  <c r="B1494" i="1"/>
  <c r="G1494" i="1"/>
  <c r="E1494" i="1"/>
  <c r="F1494" i="1"/>
  <c r="H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Y1494" i="1"/>
  <c r="Z1494" i="1"/>
  <c r="AA1494" i="1"/>
  <c r="AB1494" i="1"/>
  <c r="AC1494" i="1"/>
  <c r="AD1494" i="1"/>
  <c r="C1495" i="1"/>
  <c r="A1495" i="1"/>
  <c r="D1495" i="1"/>
  <c r="B1495" i="1"/>
  <c r="G1495" i="1"/>
  <c r="E1495" i="1"/>
  <c r="F1495" i="1"/>
  <c r="H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Y1495" i="1"/>
  <c r="Z1495" i="1"/>
  <c r="AA1495" i="1"/>
  <c r="AB1495" i="1"/>
  <c r="AC1495" i="1"/>
  <c r="AD1495" i="1"/>
  <c r="C1496" i="1"/>
  <c r="A1496" i="1"/>
  <c r="D1496" i="1"/>
  <c r="B1496" i="1"/>
  <c r="G1496" i="1"/>
  <c r="E1496" i="1"/>
  <c r="F1496" i="1"/>
  <c r="H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Y1496" i="1"/>
  <c r="Z1496" i="1"/>
  <c r="AA1496" i="1"/>
  <c r="AB1496" i="1"/>
  <c r="AC1496" i="1"/>
  <c r="AD1496" i="1"/>
  <c r="C1497" i="1"/>
  <c r="A1497" i="1"/>
  <c r="D1497" i="1"/>
  <c r="B1497" i="1"/>
  <c r="G1497" i="1"/>
  <c r="E1497" i="1"/>
  <c r="F1497" i="1"/>
  <c r="H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Y1497" i="1"/>
  <c r="Z1497" i="1"/>
  <c r="AA1497" i="1"/>
  <c r="AB1497" i="1"/>
  <c r="AC1497" i="1"/>
  <c r="AD1497" i="1"/>
  <c r="C1498" i="1"/>
  <c r="A1498" i="1"/>
  <c r="D1498" i="1"/>
  <c r="B1498" i="1"/>
  <c r="G1498" i="1"/>
  <c r="E1498" i="1"/>
  <c r="F1498" i="1"/>
  <c r="H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Y1498" i="1"/>
  <c r="Z1498" i="1"/>
  <c r="AA1498" i="1"/>
  <c r="AB1498" i="1"/>
  <c r="AC1498" i="1"/>
  <c r="AD1498" i="1"/>
  <c r="C1499" i="1"/>
  <c r="A1499" i="1"/>
  <c r="D1499" i="1"/>
  <c r="B1499" i="1"/>
  <c r="G1499" i="1"/>
  <c r="E1499" i="1"/>
  <c r="F1499" i="1"/>
  <c r="H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Y1499" i="1"/>
  <c r="Z1499" i="1"/>
  <c r="AA1499" i="1"/>
  <c r="AB1499" i="1"/>
  <c r="AC1499" i="1"/>
  <c r="AD1499" i="1"/>
  <c r="C1500" i="1"/>
  <c r="A1500" i="1"/>
  <c r="D1500" i="1"/>
  <c r="B1500" i="1"/>
  <c r="G1500" i="1"/>
  <c r="E1500" i="1"/>
  <c r="F1500" i="1"/>
  <c r="H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Y1500" i="1"/>
  <c r="Z1500" i="1"/>
  <c r="AA1500" i="1"/>
  <c r="AB1500" i="1"/>
  <c r="AC1500" i="1"/>
  <c r="AD1500" i="1"/>
  <c r="C1501" i="1"/>
  <c r="A1501" i="1"/>
  <c r="D1501" i="1"/>
  <c r="B1501" i="1"/>
  <c r="G1501" i="1"/>
  <c r="E1501" i="1"/>
  <c r="F1501" i="1"/>
  <c r="H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Y1501" i="1"/>
  <c r="Z1501" i="1"/>
  <c r="AA1501" i="1"/>
  <c r="AB1501" i="1"/>
  <c r="AC1501" i="1"/>
  <c r="AD1501" i="1"/>
  <c r="C1502" i="1"/>
  <c r="A1502" i="1"/>
  <c r="D1502" i="1"/>
  <c r="B1502" i="1"/>
  <c r="G1502" i="1"/>
  <c r="E1502" i="1"/>
  <c r="F1502" i="1"/>
  <c r="H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Y1502" i="1"/>
  <c r="Z1502" i="1"/>
  <c r="AA1502" i="1"/>
  <c r="AB1502" i="1"/>
  <c r="AC1502" i="1"/>
  <c r="AD1502" i="1"/>
  <c r="C1503" i="1"/>
  <c r="A1503" i="1"/>
  <c r="D1503" i="1"/>
  <c r="B1503" i="1"/>
  <c r="G1503" i="1"/>
  <c r="E1503" i="1"/>
  <c r="F1503" i="1"/>
  <c r="H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Y1503" i="1"/>
  <c r="Z1503" i="1"/>
  <c r="AA1503" i="1"/>
  <c r="AB1503" i="1"/>
  <c r="AC1503" i="1"/>
  <c r="AD1503" i="1"/>
  <c r="C1504" i="1"/>
  <c r="A1504" i="1"/>
  <c r="D1504" i="1"/>
  <c r="B1504" i="1"/>
  <c r="G1504" i="1"/>
  <c r="E1504" i="1"/>
  <c r="F1504" i="1"/>
  <c r="H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Y1504" i="1"/>
  <c r="Z1504" i="1"/>
  <c r="AA1504" i="1"/>
  <c r="AB1504" i="1"/>
  <c r="AC1504" i="1"/>
  <c r="AD1504" i="1"/>
  <c r="C1505" i="1"/>
  <c r="A1505" i="1"/>
  <c r="D1505" i="1"/>
  <c r="B1505" i="1"/>
  <c r="G1505" i="1"/>
  <c r="E1505" i="1"/>
  <c r="F1505" i="1"/>
  <c r="H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Y1505" i="1"/>
  <c r="Z1505" i="1"/>
  <c r="AA1505" i="1"/>
  <c r="AB1505" i="1"/>
  <c r="AC1505" i="1"/>
  <c r="AD1505" i="1"/>
  <c r="C1506" i="1"/>
  <c r="A1506" i="1"/>
  <c r="D1506" i="1"/>
  <c r="B1506" i="1"/>
  <c r="G1506" i="1"/>
  <c r="E1506" i="1"/>
  <c r="F1506" i="1"/>
  <c r="H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Y1506" i="1"/>
  <c r="Z1506" i="1"/>
  <c r="AA1506" i="1"/>
  <c r="AB1506" i="1"/>
  <c r="AC1506" i="1"/>
  <c r="AD1506" i="1"/>
  <c r="C1507" i="1"/>
  <c r="A1507" i="1"/>
  <c r="D1507" i="1"/>
  <c r="B1507" i="1"/>
  <c r="G1507" i="1"/>
  <c r="E1507" i="1"/>
  <c r="F1507" i="1"/>
  <c r="H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Y1507" i="1"/>
  <c r="Z1507" i="1"/>
  <c r="AA1507" i="1"/>
  <c r="AB1507" i="1"/>
  <c r="AC1507" i="1"/>
  <c r="AD1507" i="1"/>
  <c r="C1508" i="1"/>
  <c r="A1508" i="1"/>
  <c r="D1508" i="1"/>
  <c r="B1508" i="1"/>
  <c r="G1508" i="1"/>
  <c r="E1508" i="1"/>
  <c r="F1508" i="1"/>
  <c r="H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Y1508" i="1"/>
  <c r="Z1508" i="1"/>
  <c r="AA1508" i="1"/>
  <c r="AB1508" i="1"/>
  <c r="AC1508" i="1"/>
  <c r="AD1508" i="1"/>
  <c r="C1509" i="1"/>
  <c r="A1509" i="1"/>
  <c r="D1509" i="1"/>
  <c r="B1509" i="1"/>
  <c r="G1509" i="1"/>
  <c r="E1509" i="1"/>
  <c r="F1509" i="1"/>
  <c r="H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W1509" i="1"/>
  <c r="X1509" i="1"/>
  <c r="Y1509" i="1"/>
  <c r="Z1509" i="1"/>
  <c r="AA1509" i="1"/>
  <c r="AB1509" i="1"/>
  <c r="AC1509" i="1"/>
  <c r="AD1509" i="1"/>
  <c r="C1510" i="1"/>
  <c r="A1510" i="1"/>
  <c r="D1510" i="1"/>
  <c r="B1510" i="1"/>
  <c r="G1510" i="1"/>
  <c r="E1510" i="1"/>
  <c r="F1510" i="1"/>
  <c r="H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Y1510" i="1"/>
  <c r="Z1510" i="1"/>
  <c r="AA1510" i="1"/>
  <c r="AB1510" i="1"/>
  <c r="AC1510" i="1"/>
  <c r="AD1510" i="1"/>
  <c r="C1511" i="1"/>
  <c r="A1511" i="1"/>
  <c r="D1511" i="1"/>
  <c r="B1511" i="1"/>
  <c r="G1511" i="1"/>
  <c r="E1511" i="1"/>
  <c r="F1511" i="1"/>
  <c r="H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A1511" i="1"/>
  <c r="AB1511" i="1"/>
  <c r="AC1511" i="1"/>
  <c r="AD1511" i="1"/>
  <c r="C1512" i="1"/>
  <c r="A1512" i="1"/>
  <c r="D1512" i="1"/>
  <c r="B1512" i="1"/>
  <c r="G1512" i="1"/>
  <c r="E1512" i="1"/>
  <c r="F1512" i="1"/>
  <c r="H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AD1512" i="1"/>
  <c r="C1513" i="1"/>
  <c r="A1513" i="1"/>
  <c r="D1513" i="1"/>
  <c r="B1513" i="1"/>
  <c r="G1513" i="1"/>
  <c r="E1513" i="1"/>
  <c r="F1513" i="1"/>
  <c r="H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C1514" i="1"/>
  <c r="A1514" i="1"/>
  <c r="D1514" i="1"/>
  <c r="B1514" i="1"/>
  <c r="G1514" i="1"/>
  <c r="E1514" i="1"/>
  <c r="F1514" i="1"/>
  <c r="H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C1515" i="1"/>
  <c r="A1515" i="1"/>
  <c r="D1515" i="1"/>
  <c r="B1515" i="1"/>
  <c r="G1515" i="1"/>
  <c r="E1515" i="1"/>
  <c r="F1515" i="1"/>
  <c r="H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C1516" i="1"/>
  <c r="A1516" i="1"/>
  <c r="D1516" i="1"/>
  <c r="B1516" i="1"/>
  <c r="G1516" i="1"/>
  <c r="E1516" i="1"/>
  <c r="F1516" i="1"/>
  <c r="H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C1517" i="1"/>
  <c r="A1517" i="1"/>
  <c r="D1517" i="1"/>
  <c r="B1517" i="1"/>
  <c r="G1517" i="1"/>
  <c r="E1517" i="1"/>
  <c r="F1517" i="1"/>
  <c r="H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C1518" i="1"/>
  <c r="A1518" i="1"/>
  <c r="D1518" i="1"/>
  <c r="B1518" i="1"/>
  <c r="G1518" i="1"/>
  <c r="E1518" i="1"/>
  <c r="F1518" i="1"/>
  <c r="H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C1519" i="1"/>
  <c r="A1519" i="1"/>
  <c r="D1519" i="1"/>
  <c r="B1519" i="1"/>
  <c r="G1519" i="1"/>
  <c r="E1519" i="1"/>
  <c r="F1519" i="1"/>
  <c r="H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C1520" i="1"/>
  <c r="A1520" i="1"/>
  <c r="D1520" i="1"/>
  <c r="B1520" i="1"/>
  <c r="G1520" i="1"/>
  <c r="E1520" i="1"/>
  <c r="F1520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C1521" i="1"/>
  <c r="A1521" i="1"/>
  <c r="D1521" i="1"/>
  <c r="B1521" i="1"/>
  <c r="G1521" i="1"/>
  <c r="E1521" i="1"/>
  <c r="F1521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C1522" i="1"/>
  <c r="A1522" i="1"/>
  <c r="D1522" i="1"/>
  <c r="B1522" i="1"/>
  <c r="G1522" i="1"/>
  <c r="E1522" i="1"/>
  <c r="F1522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C1523" i="1"/>
  <c r="A1523" i="1"/>
  <c r="D1523" i="1"/>
  <c r="B1523" i="1"/>
  <c r="G1523" i="1"/>
  <c r="E1523" i="1"/>
  <c r="F1523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A1523" i="1"/>
  <c r="AB1523" i="1"/>
  <c r="AC1523" i="1"/>
  <c r="AD1523" i="1"/>
  <c r="C1524" i="1"/>
  <c r="A1524" i="1"/>
  <c r="D1524" i="1"/>
  <c r="B1524" i="1"/>
  <c r="G1524" i="1"/>
  <c r="E1524" i="1"/>
  <c r="F1524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AD1524" i="1"/>
  <c r="C1525" i="1"/>
  <c r="A1525" i="1"/>
  <c r="D1525" i="1"/>
  <c r="B1525" i="1"/>
  <c r="G1525" i="1"/>
  <c r="E1525" i="1"/>
  <c r="F1525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AD1525" i="1"/>
  <c r="C1526" i="1"/>
  <c r="A1526" i="1"/>
  <c r="D1526" i="1"/>
  <c r="B1526" i="1"/>
  <c r="G1526" i="1"/>
  <c r="E1526" i="1"/>
  <c r="F1526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AD1526" i="1"/>
  <c r="C1527" i="1"/>
  <c r="A1527" i="1"/>
  <c r="D1527" i="1"/>
  <c r="B1527" i="1"/>
  <c r="G1527" i="1"/>
  <c r="E1527" i="1"/>
  <c r="F1527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A1527" i="1"/>
  <c r="AB1527" i="1"/>
  <c r="AC1527" i="1"/>
  <c r="AD1527" i="1"/>
  <c r="C1528" i="1"/>
  <c r="A1528" i="1"/>
  <c r="D1528" i="1"/>
  <c r="B1528" i="1"/>
  <c r="G1528" i="1"/>
  <c r="E1528" i="1"/>
  <c r="F1528" i="1"/>
  <c r="H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Y1528" i="1"/>
  <c r="Z1528" i="1"/>
  <c r="AA1528" i="1"/>
  <c r="AB1528" i="1"/>
  <c r="AC1528" i="1"/>
  <c r="AD1528" i="1"/>
  <c r="C1529" i="1"/>
  <c r="A1529" i="1"/>
  <c r="D1529" i="1"/>
  <c r="B1529" i="1"/>
  <c r="G1529" i="1"/>
  <c r="E1529" i="1"/>
  <c r="F1529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AD1529" i="1"/>
  <c r="C1530" i="1"/>
  <c r="A1530" i="1"/>
  <c r="D1530" i="1"/>
  <c r="B1530" i="1"/>
  <c r="G1530" i="1"/>
  <c r="E1530" i="1"/>
  <c r="F1530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AD1530" i="1"/>
  <c r="C1531" i="1"/>
  <c r="A1531" i="1"/>
  <c r="D1531" i="1"/>
  <c r="B1531" i="1"/>
  <c r="G1531" i="1"/>
  <c r="E1531" i="1"/>
  <c r="F1531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AD1531" i="1"/>
  <c r="C1532" i="1"/>
  <c r="A1532" i="1"/>
  <c r="D1532" i="1"/>
  <c r="B1532" i="1"/>
  <c r="G1532" i="1"/>
  <c r="E1532" i="1"/>
  <c r="F1532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AD1532" i="1"/>
  <c r="C1533" i="1"/>
  <c r="A1533" i="1"/>
  <c r="D1533" i="1"/>
  <c r="B1533" i="1"/>
  <c r="G1533" i="1"/>
  <c r="E1533" i="1"/>
  <c r="F1533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AD1533" i="1"/>
  <c r="C1534" i="1"/>
  <c r="A1534" i="1"/>
  <c r="D1534" i="1"/>
  <c r="B1534" i="1"/>
  <c r="G1534" i="1"/>
  <c r="E1534" i="1"/>
  <c r="F1534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AD1534" i="1"/>
  <c r="C1535" i="1"/>
  <c r="A1535" i="1"/>
  <c r="D1535" i="1"/>
  <c r="B1535" i="1"/>
  <c r="G1535" i="1"/>
  <c r="E1535" i="1"/>
  <c r="F1535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AD1535" i="1"/>
  <c r="C1536" i="1"/>
  <c r="A1536" i="1"/>
  <c r="D1536" i="1"/>
  <c r="B1536" i="1"/>
  <c r="G1536" i="1"/>
  <c r="E1536" i="1"/>
  <c r="F1536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AD1536" i="1"/>
  <c r="C1537" i="1"/>
  <c r="A1537" i="1"/>
  <c r="D1537" i="1"/>
  <c r="B1537" i="1"/>
  <c r="G1537" i="1"/>
  <c r="E1537" i="1"/>
  <c r="F1537" i="1"/>
  <c r="H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C1538" i="1"/>
  <c r="A1538" i="1"/>
  <c r="D1538" i="1"/>
  <c r="B1538" i="1"/>
  <c r="G1538" i="1"/>
  <c r="E1538" i="1"/>
  <c r="F1538" i="1"/>
  <c r="H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C1539" i="1"/>
  <c r="A1539" i="1"/>
  <c r="D1539" i="1"/>
  <c r="B1539" i="1"/>
  <c r="G1539" i="1"/>
  <c r="E1539" i="1"/>
  <c r="F1539" i="1"/>
  <c r="H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Y1539" i="1"/>
  <c r="Z1539" i="1"/>
  <c r="AA1539" i="1"/>
  <c r="AB1539" i="1"/>
  <c r="AC1539" i="1"/>
  <c r="AD1539" i="1"/>
  <c r="C1540" i="1"/>
  <c r="A1540" i="1"/>
  <c r="D1540" i="1"/>
  <c r="B1540" i="1"/>
  <c r="G1540" i="1"/>
  <c r="E1540" i="1"/>
  <c r="F1540" i="1"/>
  <c r="H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W1540" i="1"/>
  <c r="X1540" i="1"/>
  <c r="Y1540" i="1"/>
  <c r="Z1540" i="1"/>
  <c r="AA1540" i="1"/>
  <c r="AB1540" i="1"/>
  <c r="AC1540" i="1"/>
  <c r="AD1540" i="1"/>
  <c r="C1541" i="1"/>
  <c r="A1541" i="1"/>
  <c r="D1541" i="1"/>
  <c r="B1541" i="1"/>
  <c r="G1541" i="1"/>
  <c r="E1541" i="1"/>
  <c r="F1541" i="1"/>
  <c r="H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W1541" i="1"/>
  <c r="X1541" i="1"/>
  <c r="Y1541" i="1"/>
  <c r="Z1541" i="1"/>
  <c r="AA1541" i="1"/>
  <c r="AB1541" i="1"/>
  <c r="AC1541" i="1"/>
  <c r="AD1541" i="1"/>
  <c r="C1542" i="1"/>
  <c r="A1542" i="1"/>
  <c r="D1542" i="1"/>
  <c r="B1542" i="1"/>
  <c r="G1542" i="1"/>
  <c r="E1542" i="1"/>
  <c r="F1542" i="1"/>
  <c r="H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Y1542" i="1"/>
  <c r="Z1542" i="1"/>
  <c r="AA1542" i="1"/>
  <c r="AB1542" i="1"/>
  <c r="AC1542" i="1"/>
  <c r="AD1542" i="1"/>
  <c r="C1543" i="1"/>
  <c r="A1543" i="1"/>
  <c r="D1543" i="1"/>
  <c r="B1543" i="1"/>
  <c r="G1543" i="1"/>
  <c r="E1543" i="1"/>
  <c r="F1543" i="1"/>
  <c r="H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W1543" i="1"/>
  <c r="X1543" i="1"/>
  <c r="Y1543" i="1"/>
  <c r="Z1543" i="1"/>
  <c r="AA1543" i="1"/>
  <c r="AB1543" i="1"/>
  <c r="AC1543" i="1"/>
  <c r="AD1543" i="1"/>
  <c r="C1544" i="1"/>
  <c r="A1544" i="1"/>
  <c r="D1544" i="1"/>
  <c r="B1544" i="1"/>
  <c r="G1544" i="1"/>
  <c r="E1544" i="1"/>
  <c r="F1544" i="1"/>
  <c r="H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Y1544" i="1"/>
  <c r="Z1544" i="1"/>
  <c r="AA1544" i="1"/>
  <c r="AB1544" i="1"/>
  <c r="AC1544" i="1"/>
  <c r="AD1544" i="1"/>
  <c r="C1545" i="1"/>
  <c r="A1545" i="1"/>
  <c r="D1545" i="1"/>
  <c r="B1545" i="1"/>
  <c r="G1545" i="1"/>
  <c r="E1545" i="1"/>
  <c r="F1545" i="1"/>
  <c r="H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Y1545" i="1"/>
  <c r="Z1545" i="1"/>
  <c r="AA1545" i="1"/>
  <c r="AB1545" i="1"/>
  <c r="AC1545" i="1"/>
  <c r="AD1545" i="1"/>
  <c r="C1546" i="1"/>
  <c r="A1546" i="1"/>
  <c r="D1546" i="1"/>
  <c r="B1546" i="1"/>
  <c r="G1546" i="1"/>
  <c r="E1546" i="1"/>
  <c r="F1546" i="1"/>
  <c r="H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Y1546" i="1"/>
  <c r="Z1546" i="1"/>
  <c r="AA1546" i="1"/>
  <c r="AB1546" i="1"/>
  <c r="AC1546" i="1"/>
  <c r="AD1546" i="1"/>
  <c r="C1547" i="1"/>
  <c r="A1547" i="1"/>
  <c r="D1547" i="1"/>
  <c r="B1547" i="1"/>
  <c r="G1547" i="1"/>
  <c r="E1547" i="1"/>
  <c r="F1547" i="1"/>
  <c r="H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Y1547" i="1"/>
  <c r="Z1547" i="1"/>
  <c r="AA1547" i="1"/>
  <c r="AB1547" i="1"/>
  <c r="AC1547" i="1"/>
  <c r="AD1547" i="1"/>
  <c r="C1548" i="1"/>
  <c r="A1548" i="1"/>
  <c r="D1548" i="1"/>
  <c r="B1548" i="1"/>
  <c r="G1548" i="1"/>
  <c r="E1548" i="1"/>
  <c r="F1548" i="1"/>
  <c r="H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Y1548" i="1"/>
  <c r="Z1548" i="1"/>
  <c r="AA1548" i="1"/>
  <c r="AB1548" i="1"/>
  <c r="AC1548" i="1"/>
  <c r="AD1548" i="1"/>
  <c r="C1549" i="1"/>
  <c r="A1549" i="1"/>
  <c r="D1549" i="1"/>
  <c r="B1549" i="1"/>
  <c r="G1549" i="1"/>
  <c r="E1549" i="1"/>
  <c r="F1549" i="1"/>
  <c r="H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Y1549" i="1"/>
  <c r="Z1549" i="1"/>
  <c r="AA1549" i="1"/>
  <c r="AB1549" i="1"/>
  <c r="AC1549" i="1"/>
  <c r="AD1549" i="1"/>
  <c r="C1550" i="1"/>
  <c r="A1550" i="1"/>
  <c r="D1550" i="1"/>
  <c r="B1550" i="1"/>
  <c r="G1550" i="1"/>
  <c r="E1550" i="1"/>
  <c r="F1550" i="1"/>
  <c r="H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Y1550" i="1"/>
  <c r="Z1550" i="1"/>
  <c r="AA1550" i="1"/>
  <c r="AB1550" i="1"/>
  <c r="AC1550" i="1"/>
  <c r="AD1550" i="1"/>
  <c r="C1551" i="1"/>
  <c r="A1551" i="1"/>
  <c r="D1551" i="1"/>
  <c r="B1551" i="1"/>
  <c r="G1551" i="1"/>
  <c r="E1551" i="1"/>
  <c r="F1551" i="1"/>
  <c r="H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W1551" i="1"/>
  <c r="X1551" i="1"/>
  <c r="Y1551" i="1"/>
  <c r="Z1551" i="1"/>
  <c r="AA1551" i="1"/>
  <c r="AB1551" i="1"/>
  <c r="AC1551" i="1"/>
  <c r="AD1551" i="1"/>
  <c r="C1552" i="1"/>
  <c r="A1552" i="1"/>
  <c r="D1552" i="1"/>
  <c r="B1552" i="1"/>
  <c r="G1552" i="1"/>
  <c r="E1552" i="1"/>
  <c r="F1552" i="1"/>
  <c r="H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Y1552" i="1"/>
  <c r="Z1552" i="1"/>
  <c r="AA1552" i="1"/>
  <c r="AB1552" i="1"/>
  <c r="AC1552" i="1"/>
  <c r="AD1552" i="1"/>
  <c r="C1553" i="1"/>
  <c r="A1553" i="1"/>
  <c r="D1553" i="1"/>
  <c r="B1553" i="1"/>
  <c r="G1553" i="1"/>
  <c r="E1553" i="1"/>
  <c r="F1553" i="1"/>
  <c r="H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A1553" i="1"/>
  <c r="AB1553" i="1"/>
  <c r="AC1553" i="1"/>
  <c r="AD1553" i="1"/>
  <c r="C1554" i="1"/>
  <c r="A1554" i="1"/>
  <c r="D1554" i="1"/>
  <c r="B1554" i="1"/>
  <c r="G1554" i="1"/>
  <c r="E1554" i="1"/>
  <c r="F1554" i="1"/>
  <c r="H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Y1554" i="1"/>
  <c r="Z1554" i="1"/>
  <c r="AA1554" i="1"/>
  <c r="AB1554" i="1"/>
  <c r="AC1554" i="1"/>
  <c r="AD1554" i="1"/>
  <c r="C1555" i="1"/>
  <c r="A1555" i="1"/>
  <c r="D1555" i="1"/>
  <c r="B1555" i="1"/>
  <c r="G1555" i="1"/>
  <c r="E1555" i="1"/>
  <c r="F1555" i="1"/>
  <c r="H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Y1555" i="1"/>
  <c r="Z1555" i="1"/>
  <c r="AA1555" i="1"/>
  <c r="AB1555" i="1"/>
  <c r="AC1555" i="1"/>
  <c r="AD1555" i="1"/>
  <c r="C1556" i="1"/>
  <c r="A1556" i="1"/>
  <c r="D1556" i="1"/>
  <c r="B1556" i="1"/>
  <c r="G1556" i="1"/>
  <c r="E1556" i="1"/>
  <c r="F1556" i="1"/>
  <c r="H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Y1556" i="1"/>
  <c r="Z1556" i="1"/>
  <c r="AA1556" i="1"/>
  <c r="AB1556" i="1"/>
  <c r="AC1556" i="1"/>
  <c r="AD1556" i="1"/>
  <c r="C1557" i="1"/>
  <c r="A1557" i="1"/>
  <c r="D1557" i="1"/>
  <c r="B1557" i="1"/>
  <c r="G1557" i="1"/>
  <c r="E1557" i="1"/>
  <c r="F1557" i="1"/>
  <c r="H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Y1557" i="1"/>
  <c r="Z1557" i="1"/>
  <c r="AA1557" i="1"/>
  <c r="AB1557" i="1"/>
  <c r="AC1557" i="1"/>
  <c r="AD1557" i="1"/>
  <c r="C1558" i="1"/>
  <c r="A1558" i="1"/>
  <c r="D1558" i="1"/>
  <c r="B1558" i="1"/>
  <c r="G1558" i="1"/>
  <c r="E1558" i="1"/>
  <c r="F1558" i="1"/>
  <c r="H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W1558" i="1"/>
  <c r="X1558" i="1"/>
  <c r="Y1558" i="1"/>
  <c r="Z1558" i="1"/>
  <c r="AA1558" i="1"/>
  <c r="AB1558" i="1"/>
  <c r="AC1558" i="1"/>
  <c r="AD1558" i="1"/>
  <c r="C1559" i="1"/>
  <c r="A1559" i="1"/>
  <c r="D1559" i="1"/>
  <c r="B1559" i="1"/>
  <c r="G1559" i="1"/>
  <c r="E1559" i="1"/>
  <c r="F1559" i="1"/>
  <c r="H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Y1559" i="1"/>
  <c r="Z1559" i="1"/>
  <c r="AA1559" i="1"/>
  <c r="AB1559" i="1"/>
  <c r="AC1559" i="1"/>
  <c r="AD1559" i="1"/>
  <c r="C1560" i="1"/>
  <c r="A1560" i="1"/>
  <c r="D1560" i="1"/>
  <c r="B1560" i="1"/>
  <c r="G1560" i="1"/>
  <c r="E1560" i="1"/>
  <c r="F1560" i="1"/>
  <c r="H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Y1560" i="1"/>
  <c r="Z1560" i="1"/>
  <c r="AA1560" i="1"/>
  <c r="AB1560" i="1"/>
  <c r="AC1560" i="1"/>
  <c r="AD1560" i="1"/>
  <c r="C1561" i="1"/>
  <c r="A1561" i="1"/>
  <c r="D1561" i="1"/>
  <c r="B1561" i="1"/>
  <c r="G1561" i="1"/>
  <c r="E1561" i="1"/>
  <c r="F1561" i="1"/>
  <c r="H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Y1561" i="1"/>
  <c r="Z1561" i="1"/>
  <c r="AA1561" i="1"/>
  <c r="AB1561" i="1"/>
  <c r="AC1561" i="1"/>
  <c r="AD1561" i="1"/>
  <c r="C1562" i="1"/>
  <c r="A1562" i="1"/>
  <c r="D1562" i="1"/>
  <c r="B1562" i="1"/>
  <c r="G1562" i="1"/>
  <c r="E1562" i="1"/>
  <c r="F1562" i="1"/>
  <c r="H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W1562" i="1"/>
  <c r="X1562" i="1"/>
  <c r="Y1562" i="1"/>
  <c r="Z1562" i="1"/>
  <c r="AA1562" i="1"/>
  <c r="AB1562" i="1"/>
  <c r="AC1562" i="1"/>
  <c r="AD1562" i="1"/>
  <c r="C1563" i="1"/>
  <c r="A1563" i="1"/>
  <c r="D1563" i="1"/>
  <c r="B1563" i="1"/>
  <c r="G1563" i="1"/>
  <c r="E1563" i="1"/>
  <c r="F1563" i="1"/>
  <c r="H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Y1563" i="1"/>
  <c r="Z1563" i="1"/>
  <c r="AA1563" i="1"/>
  <c r="AB1563" i="1"/>
  <c r="AC1563" i="1"/>
  <c r="AD1563" i="1"/>
  <c r="C1564" i="1"/>
  <c r="A1564" i="1"/>
  <c r="D1564" i="1"/>
  <c r="B1564" i="1"/>
  <c r="G1564" i="1"/>
  <c r="E1564" i="1"/>
  <c r="F1564" i="1"/>
  <c r="H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Y1564" i="1"/>
  <c r="Z1564" i="1"/>
  <c r="AA1564" i="1"/>
  <c r="AB1564" i="1"/>
  <c r="AC1564" i="1"/>
  <c r="AD1564" i="1"/>
  <c r="C1565" i="1"/>
  <c r="A1565" i="1"/>
  <c r="D1565" i="1"/>
  <c r="B1565" i="1"/>
  <c r="G1565" i="1"/>
  <c r="E1565" i="1"/>
  <c r="F1565" i="1"/>
  <c r="H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Y1565" i="1"/>
  <c r="Z1565" i="1"/>
  <c r="AA1565" i="1"/>
  <c r="AB1565" i="1"/>
  <c r="AC1565" i="1"/>
  <c r="AD1565" i="1"/>
  <c r="C1566" i="1"/>
  <c r="A1566" i="1"/>
  <c r="D1566" i="1"/>
  <c r="B1566" i="1"/>
  <c r="G1566" i="1"/>
  <c r="E1566" i="1"/>
  <c r="F1566" i="1"/>
  <c r="H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W1566" i="1"/>
  <c r="X1566" i="1"/>
  <c r="Y1566" i="1"/>
  <c r="Z1566" i="1"/>
  <c r="AA1566" i="1"/>
  <c r="AB1566" i="1"/>
  <c r="AC1566" i="1"/>
  <c r="AD1566" i="1"/>
  <c r="C1567" i="1"/>
  <c r="A1567" i="1"/>
  <c r="D1567" i="1"/>
  <c r="B1567" i="1"/>
  <c r="G1567" i="1"/>
  <c r="E1567" i="1"/>
  <c r="F1567" i="1"/>
  <c r="H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Y1567" i="1"/>
  <c r="Z1567" i="1"/>
  <c r="AA1567" i="1"/>
  <c r="AB1567" i="1"/>
  <c r="AC1567" i="1"/>
  <c r="AD1567" i="1"/>
  <c r="C1568" i="1"/>
  <c r="A1568" i="1"/>
  <c r="D1568" i="1"/>
  <c r="B1568" i="1"/>
  <c r="G1568" i="1"/>
  <c r="E1568" i="1"/>
  <c r="F1568" i="1"/>
  <c r="H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Y1568" i="1"/>
  <c r="Z1568" i="1"/>
  <c r="AA1568" i="1"/>
  <c r="AB1568" i="1"/>
  <c r="AC1568" i="1"/>
  <c r="AD1568" i="1"/>
  <c r="C1569" i="1"/>
  <c r="A1569" i="1"/>
  <c r="D1569" i="1"/>
  <c r="B1569" i="1"/>
  <c r="G1569" i="1"/>
  <c r="E1569" i="1"/>
  <c r="F1569" i="1"/>
  <c r="H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Y1569" i="1"/>
  <c r="Z1569" i="1"/>
  <c r="AA1569" i="1"/>
  <c r="AB1569" i="1"/>
  <c r="AC1569" i="1"/>
  <c r="AD1569" i="1"/>
  <c r="C1570" i="1"/>
  <c r="A1570" i="1"/>
  <c r="D1570" i="1"/>
  <c r="B1570" i="1"/>
  <c r="G1570" i="1"/>
  <c r="E1570" i="1"/>
  <c r="F1570" i="1"/>
  <c r="H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Y1570" i="1"/>
  <c r="Z1570" i="1"/>
  <c r="AA1570" i="1"/>
  <c r="AB1570" i="1"/>
  <c r="AC1570" i="1"/>
  <c r="AD1570" i="1"/>
  <c r="C1571" i="1"/>
  <c r="A1571" i="1"/>
  <c r="D1571" i="1"/>
  <c r="B1571" i="1"/>
  <c r="G1571" i="1"/>
  <c r="E1571" i="1"/>
  <c r="F1571" i="1"/>
  <c r="H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W1571" i="1"/>
  <c r="X1571" i="1"/>
  <c r="Y1571" i="1"/>
  <c r="Z1571" i="1"/>
  <c r="AA1571" i="1"/>
  <c r="AB1571" i="1"/>
  <c r="AC1571" i="1"/>
  <c r="AD1571" i="1"/>
  <c r="C1572" i="1"/>
  <c r="A1572" i="1"/>
  <c r="D1572" i="1"/>
  <c r="B1572" i="1"/>
  <c r="G1572" i="1"/>
  <c r="E1572" i="1"/>
  <c r="F1572" i="1"/>
  <c r="H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Y1572" i="1"/>
  <c r="Z1572" i="1"/>
  <c r="AA1572" i="1"/>
  <c r="AB1572" i="1"/>
  <c r="AC1572" i="1"/>
  <c r="AD1572" i="1"/>
  <c r="C1573" i="1"/>
  <c r="A1573" i="1"/>
  <c r="D1573" i="1"/>
  <c r="B1573" i="1"/>
  <c r="G1573" i="1"/>
  <c r="E1573" i="1"/>
  <c r="F1573" i="1"/>
  <c r="H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W1573" i="1"/>
  <c r="X1573" i="1"/>
  <c r="Y1573" i="1"/>
  <c r="Z1573" i="1"/>
  <c r="AA1573" i="1"/>
  <c r="AB1573" i="1"/>
  <c r="AC1573" i="1"/>
  <c r="AD1573" i="1"/>
  <c r="C1574" i="1"/>
  <c r="A1574" i="1"/>
  <c r="D1574" i="1"/>
  <c r="B1574" i="1"/>
  <c r="G1574" i="1"/>
  <c r="E1574" i="1"/>
  <c r="F1574" i="1"/>
  <c r="H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Y1574" i="1"/>
  <c r="Z1574" i="1"/>
  <c r="AA1574" i="1"/>
  <c r="AB1574" i="1"/>
  <c r="AC1574" i="1"/>
  <c r="AD1574" i="1"/>
  <c r="C1575" i="1"/>
  <c r="A1575" i="1"/>
  <c r="D1575" i="1"/>
  <c r="B1575" i="1"/>
  <c r="G1575" i="1"/>
  <c r="E1575" i="1"/>
  <c r="F1575" i="1"/>
  <c r="H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Y1575" i="1"/>
  <c r="Z1575" i="1"/>
  <c r="AA1575" i="1"/>
  <c r="AB1575" i="1"/>
  <c r="AC1575" i="1"/>
  <c r="AD1575" i="1"/>
  <c r="C1576" i="1"/>
  <c r="A1576" i="1"/>
  <c r="D1576" i="1"/>
  <c r="B1576" i="1"/>
  <c r="G1576" i="1"/>
  <c r="E1576" i="1"/>
  <c r="F1576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A1576" i="1"/>
  <c r="AB1576" i="1"/>
  <c r="AC1576" i="1"/>
  <c r="AD1576" i="1"/>
  <c r="C1577" i="1"/>
  <c r="A1577" i="1"/>
  <c r="D1577" i="1"/>
  <c r="B1577" i="1"/>
  <c r="G1577" i="1"/>
  <c r="E1577" i="1"/>
  <c r="F1577" i="1"/>
  <c r="H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Y1577" i="1"/>
  <c r="Z1577" i="1"/>
  <c r="AA1577" i="1"/>
  <c r="AB1577" i="1"/>
  <c r="AC1577" i="1"/>
  <c r="AD1577" i="1"/>
  <c r="C1578" i="1"/>
  <c r="A1578" i="1"/>
  <c r="D1578" i="1"/>
  <c r="B1578" i="1"/>
  <c r="G1578" i="1"/>
  <c r="E1578" i="1"/>
  <c r="F1578" i="1"/>
  <c r="H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W1578" i="1"/>
  <c r="X1578" i="1"/>
  <c r="Y1578" i="1"/>
  <c r="Z1578" i="1"/>
  <c r="AA1578" i="1"/>
  <c r="AB1578" i="1"/>
  <c r="AC1578" i="1"/>
  <c r="AD1578" i="1"/>
  <c r="C1579" i="1"/>
  <c r="A1579" i="1"/>
  <c r="D1579" i="1"/>
  <c r="B1579" i="1"/>
  <c r="G1579" i="1"/>
  <c r="E1579" i="1"/>
  <c r="F1579" i="1"/>
  <c r="H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Y1579" i="1"/>
  <c r="Z1579" i="1"/>
  <c r="AA1579" i="1"/>
  <c r="AB1579" i="1"/>
  <c r="AC1579" i="1"/>
  <c r="AD1579" i="1"/>
  <c r="C1580" i="1"/>
  <c r="A1580" i="1"/>
  <c r="D1580" i="1"/>
  <c r="B1580" i="1"/>
  <c r="G1580" i="1"/>
  <c r="E1580" i="1"/>
  <c r="F1580" i="1"/>
  <c r="H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Y1580" i="1"/>
  <c r="Z1580" i="1"/>
  <c r="AA1580" i="1"/>
  <c r="AB1580" i="1"/>
  <c r="AC1580" i="1"/>
  <c r="AD1580" i="1"/>
  <c r="C1581" i="1"/>
  <c r="A1581" i="1"/>
  <c r="D1581" i="1"/>
  <c r="B1581" i="1"/>
  <c r="G1581" i="1"/>
  <c r="E1581" i="1"/>
  <c r="F1581" i="1"/>
  <c r="H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W1581" i="1"/>
  <c r="X1581" i="1"/>
  <c r="Y1581" i="1"/>
  <c r="Z1581" i="1"/>
  <c r="AA1581" i="1"/>
  <c r="AB1581" i="1"/>
  <c r="AC1581" i="1"/>
  <c r="AD1581" i="1"/>
  <c r="C1582" i="1"/>
  <c r="A1582" i="1"/>
  <c r="D1582" i="1"/>
  <c r="B1582" i="1"/>
  <c r="G1582" i="1"/>
  <c r="E1582" i="1"/>
  <c r="F1582" i="1"/>
  <c r="H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Y1582" i="1"/>
  <c r="Z1582" i="1"/>
  <c r="AA1582" i="1"/>
  <c r="AB1582" i="1"/>
  <c r="AC1582" i="1"/>
  <c r="AD1582" i="1"/>
  <c r="C1583" i="1"/>
  <c r="A1583" i="1"/>
  <c r="D1583" i="1"/>
  <c r="B1583" i="1"/>
  <c r="G1583" i="1"/>
  <c r="E1583" i="1"/>
  <c r="F1583" i="1"/>
  <c r="H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W1583" i="1"/>
  <c r="X1583" i="1"/>
  <c r="Y1583" i="1"/>
  <c r="Z1583" i="1"/>
  <c r="AA1583" i="1"/>
  <c r="AB1583" i="1"/>
  <c r="AC1583" i="1"/>
  <c r="AD1583" i="1"/>
  <c r="C1584" i="1"/>
  <c r="A1584" i="1"/>
  <c r="D1584" i="1"/>
  <c r="B1584" i="1"/>
  <c r="G1584" i="1"/>
  <c r="E1584" i="1"/>
  <c r="F1584" i="1"/>
  <c r="H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Y1584" i="1"/>
  <c r="Z1584" i="1"/>
  <c r="AA1584" i="1"/>
  <c r="AB1584" i="1"/>
  <c r="AC1584" i="1"/>
  <c r="AD1584" i="1"/>
  <c r="C1585" i="1"/>
  <c r="A1585" i="1"/>
  <c r="D1585" i="1"/>
  <c r="B1585" i="1"/>
  <c r="G1585" i="1"/>
  <c r="E1585" i="1"/>
  <c r="F1585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AD1585" i="1"/>
  <c r="C1586" i="1"/>
  <c r="A1586" i="1"/>
  <c r="D1586" i="1"/>
  <c r="B1586" i="1"/>
  <c r="G1586" i="1"/>
  <c r="E1586" i="1"/>
  <c r="F1586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AD1586" i="1"/>
  <c r="C1587" i="1"/>
  <c r="A1587" i="1"/>
  <c r="D1587" i="1"/>
  <c r="B1587" i="1"/>
  <c r="G1587" i="1"/>
  <c r="E1587" i="1"/>
  <c r="F1587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A1587" i="1"/>
  <c r="AB1587" i="1"/>
  <c r="AC1587" i="1"/>
  <c r="AD1587" i="1"/>
  <c r="C1588" i="1"/>
  <c r="A1588" i="1"/>
  <c r="D1588" i="1"/>
  <c r="B1588" i="1"/>
  <c r="G1588" i="1"/>
  <c r="E1588" i="1"/>
  <c r="F1588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AD1588" i="1"/>
  <c r="C1589" i="1"/>
  <c r="A1589" i="1"/>
  <c r="D1589" i="1"/>
  <c r="B1589" i="1"/>
  <c r="G1589" i="1"/>
  <c r="E1589" i="1"/>
  <c r="F1589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AD1589" i="1"/>
  <c r="C1590" i="1"/>
  <c r="A1590" i="1"/>
  <c r="D1590" i="1"/>
  <c r="B1590" i="1"/>
  <c r="G1590" i="1"/>
  <c r="E1590" i="1"/>
  <c r="F1590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AD1590" i="1"/>
  <c r="C1591" i="1"/>
  <c r="A1591" i="1"/>
  <c r="D1591" i="1"/>
  <c r="B1591" i="1"/>
  <c r="G1591" i="1"/>
  <c r="E1591" i="1"/>
  <c r="F1591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AD1591" i="1"/>
  <c r="C1592" i="1"/>
  <c r="A1592" i="1"/>
  <c r="D1592" i="1"/>
  <c r="B1592" i="1"/>
  <c r="G1592" i="1"/>
  <c r="E1592" i="1"/>
  <c r="F1592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A1592" i="1"/>
  <c r="AB1592" i="1"/>
  <c r="AC1592" i="1"/>
  <c r="AD1592" i="1"/>
  <c r="C1593" i="1"/>
  <c r="A1593" i="1"/>
  <c r="D1593" i="1"/>
  <c r="B1593" i="1"/>
  <c r="G1593" i="1"/>
  <c r="E1593" i="1"/>
  <c r="F1593" i="1"/>
  <c r="H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W1593" i="1"/>
  <c r="X1593" i="1"/>
  <c r="Y1593" i="1"/>
  <c r="Z1593" i="1"/>
  <c r="AA1593" i="1"/>
  <c r="AB1593" i="1"/>
  <c r="AC1593" i="1"/>
  <c r="AD1593" i="1"/>
  <c r="C1594" i="1"/>
  <c r="A1594" i="1"/>
  <c r="D1594" i="1"/>
  <c r="B1594" i="1"/>
  <c r="G1594" i="1"/>
  <c r="E1594" i="1"/>
  <c r="F1594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A1594" i="1"/>
  <c r="AB1594" i="1"/>
  <c r="AC1594" i="1"/>
  <c r="AD1594" i="1"/>
  <c r="C1595" i="1"/>
  <c r="A1595" i="1"/>
  <c r="D1595" i="1"/>
  <c r="B1595" i="1"/>
  <c r="G1595" i="1"/>
  <c r="E1595" i="1"/>
  <c r="F1595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AD1595" i="1"/>
  <c r="C1596" i="1"/>
  <c r="A1596" i="1"/>
  <c r="D1596" i="1"/>
  <c r="B1596" i="1"/>
  <c r="G1596" i="1"/>
  <c r="E1596" i="1"/>
  <c r="F1596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AD1596" i="1"/>
  <c r="C1597" i="1"/>
  <c r="A1597" i="1"/>
  <c r="D1597" i="1"/>
  <c r="B1597" i="1"/>
  <c r="G1597" i="1"/>
  <c r="E1597" i="1"/>
  <c r="F1597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AD1597" i="1"/>
  <c r="C1598" i="1"/>
  <c r="A1598" i="1"/>
  <c r="D1598" i="1"/>
  <c r="B1598" i="1"/>
  <c r="G1598" i="1"/>
  <c r="E1598" i="1"/>
  <c r="F1598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AD1598" i="1"/>
  <c r="C1599" i="1"/>
  <c r="A1599" i="1"/>
  <c r="D1599" i="1"/>
  <c r="B1599" i="1"/>
  <c r="G1599" i="1"/>
  <c r="E1599" i="1"/>
  <c r="F1599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AD1599" i="1"/>
  <c r="C1600" i="1"/>
  <c r="A1600" i="1"/>
  <c r="D1600" i="1"/>
  <c r="B1600" i="1"/>
  <c r="G1600" i="1"/>
  <c r="E1600" i="1"/>
  <c r="F1600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AD1600" i="1"/>
  <c r="C1601" i="1"/>
  <c r="A1601" i="1"/>
  <c r="D1601" i="1"/>
  <c r="B1601" i="1"/>
  <c r="G1601" i="1"/>
  <c r="E1601" i="1"/>
  <c r="F1601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AD1601" i="1"/>
  <c r="C1602" i="1"/>
  <c r="A1602" i="1"/>
  <c r="D1602" i="1"/>
  <c r="B1602" i="1"/>
  <c r="G1602" i="1"/>
  <c r="E1602" i="1"/>
  <c r="F1602" i="1"/>
  <c r="H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Y1602" i="1"/>
  <c r="Z1602" i="1"/>
  <c r="AA1602" i="1"/>
  <c r="AB1602" i="1"/>
  <c r="AC1602" i="1"/>
  <c r="AD1602" i="1"/>
  <c r="C1603" i="1"/>
  <c r="A1603" i="1"/>
  <c r="D1603" i="1"/>
  <c r="B1603" i="1"/>
  <c r="G1603" i="1"/>
  <c r="E1603" i="1"/>
  <c r="F1603" i="1"/>
  <c r="H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Y1603" i="1"/>
  <c r="Z1603" i="1"/>
  <c r="AA1603" i="1"/>
  <c r="AB1603" i="1"/>
  <c r="AC1603" i="1"/>
  <c r="AD1603" i="1"/>
  <c r="C1604" i="1"/>
  <c r="A1604" i="1"/>
  <c r="D1604" i="1"/>
  <c r="B1604" i="1"/>
  <c r="G1604" i="1"/>
  <c r="E1604" i="1"/>
  <c r="F1604" i="1"/>
  <c r="H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Y1604" i="1"/>
  <c r="Z1604" i="1"/>
  <c r="AA1604" i="1"/>
  <c r="AB1604" i="1"/>
  <c r="AC1604" i="1"/>
  <c r="AD1604" i="1"/>
  <c r="C1605" i="1"/>
  <c r="A1605" i="1"/>
  <c r="D1605" i="1"/>
  <c r="B1605" i="1"/>
  <c r="G1605" i="1"/>
  <c r="E1605" i="1"/>
  <c r="F1605" i="1"/>
  <c r="H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Y1605" i="1"/>
  <c r="Z1605" i="1"/>
  <c r="AA1605" i="1"/>
  <c r="AB1605" i="1"/>
  <c r="AC1605" i="1"/>
  <c r="AD1605" i="1"/>
  <c r="C1606" i="1"/>
  <c r="A1606" i="1"/>
  <c r="D1606" i="1"/>
  <c r="B1606" i="1"/>
  <c r="G1606" i="1"/>
  <c r="E1606" i="1"/>
  <c r="F1606" i="1"/>
  <c r="H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Y1606" i="1"/>
  <c r="Z1606" i="1"/>
  <c r="AA1606" i="1"/>
  <c r="AB1606" i="1"/>
  <c r="AC1606" i="1"/>
  <c r="AD1606" i="1"/>
  <c r="C1607" i="1"/>
  <c r="A1607" i="1"/>
  <c r="D1607" i="1"/>
  <c r="B1607" i="1"/>
  <c r="G1607" i="1"/>
  <c r="E1607" i="1"/>
  <c r="F1607" i="1"/>
  <c r="H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Y1607" i="1"/>
  <c r="Z1607" i="1"/>
  <c r="AA1607" i="1"/>
  <c r="AB1607" i="1"/>
  <c r="AC1607" i="1"/>
  <c r="AD1607" i="1"/>
  <c r="C1608" i="1"/>
  <c r="A1608" i="1"/>
  <c r="D1608" i="1"/>
  <c r="B1608" i="1"/>
  <c r="G1608" i="1"/>
  <c r="E1608" i="1"/>
  <c r="F1608" i="1"/>
  <c r="H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Y1608" i="1"/>
  <c r="Z1608" i="1"/>
  <c r="AA1608" i="1"/>
  <c r="AB1608" i="1"/>
  <c r="AC1608" i="1"/>
  <c r="AD1608" i="1"/>
  <c r="C1609" i="1"/>
  <c r="A1609" i="1"/>
  <c r="D1609" i="1"/>
  <c r="B1609" i="1"/>
  <c r="G1609" i="1"/>
  <c r="E1609" i="1"/>
  <c r="F1609" i="1"/>
  <c r="H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A1609" i="1"/>
  <c r="AB1609" i="1"/>
  <c r="AC1609" i="1"/>
  <c r="AD1609" i="1"/>
  <c r="C1610" i="1"/>
  <c r="A1610" i="1"/>
  <c r="D1610" i="1"/>
  <c r="B1610" i="1"/>
  <c r="G1610" i="1"/>
  <c r="E1610" i="1"/>
  <c r="F1610" i="1"/>
  <c r="H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Y1610" i="1"/>
  <c r="Z1610" i="1"/>
  <c r="AA1610" i="1"/>
  <c r="AB1610" i="1"/>
  <c r="AC1610" i="1"/>
  <c r="AD1610" i="1"/>
  <c r="C1611" i="1"/>
  <c r="A1611" i="1"/>
  <c r="D1611" i="1"/>
  <c r="B1611" i="1"/>
  <c r="G1611" i="1"/>
  <c r="E1611" i="1"/>
  <c r="F1611" i="1"/>
  <c r="H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Y1611" i="1"/>
  <c r="Z1611" i="1"/>
  <c r="AA1611" i="1"/>
  <c r="AB1611" i="1"/>
  <c r="AC1611" i="1"/>
  <c r="AD1611" i="1"/>
  <c r="C1612" i="1"/>
  <c r="A1612" i="1"/>
  <c r="D1612" i="1"/>
  <c r="B1612" i="1"/>
  <c r="G1612" i="1"/>
  <c r="E1612" i="1"/>
  <c r="F1612" i="1"/>
  <c r="H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Y1612" i="1"/>
  <c r="Z1612" i="1"/>
  <c r="AA1612" i="1"/>
  <c r="AB1612" i="1"/>
  <c r="AC1612" i="1"/>
  <c r="AD1612" i="1"/>
  <c r="C1613" i="1"/>
  <c r="A1613" i="1"/>
  <c r="D1613" i="1"/>
  <c r="B1613" i="1"/>
  <c r="G1613" i="1"/>
  <c r="E1613" i="1"/>
  <c r="F1613" i="1"/>
  <c r="H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W1613" i="1"/>
  <c r="X1613" i="1"/>
  <c r="Y1613" i="1"/>
  <c r="Z1613" i="1"/>
  <c r="AA1613" i="1"/>
  <c r="AB1613" i="1"/>
  <c r="AC1613" i="1"/>
  <c r="AD1613" i="1"/>
  <c r="C1614" i="1"/>
  <c r="A1614" i="1"/>
  <c r="D1614" i="1"/>
  <c r="B1614" i="1"/>
  <c r="G1614" i="1"/>
  <c r="E1614" i="1"/>
  <c r="F1614" i="1"/>
  <c r="H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Y1614" i="1"/>
  <c r="Z1614" i="1"/>
  <c r="AA1614" i="1"/>
  <c r="AB1614" i="1"/>
  <c r="AC1614" i="1"/>
  <c r="AD1614" i="1"/>
  <c r="C1615" i="1"/>
  <c r="A1615" i="1"/>
  <c r="D1615" i="1"/>
  <c r="B1615" i="1"/>
  <c r="G1615" i="1"/>
  <c r="E1615" i="1"/>
  <c r="F1615" i="1"/>
  <c r="H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Y1615" i="1"/>
  <c r="Z1615" i="1"/>
  <c r="AA1615" i="1"/>
  <c r="AB1615" i="1"/>
  <c r="AC1615" i="1"/>
  <c r="AD1615" i="1"/>
  <c r="C1616" i="1"/>
  <c r="A1616" i="1"/>
  <c r="D1616" i="1"/>
  <c r="B1616" i="1"/>
  <c r="G1616" i="1"/>
  <c r="E1616" i="1"/>
  <c r="F1616" i="1"/>
  <c r="H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Y1616" i="1"/>
  <c r="Z1616" i="1"/>
  <c r="AA1616" i="1"/>
  <c r="AB1616" i="1"/>
  <c r="AC1616" i="1"/>
  <c r="AD1616" i="1"/>
  <c r="C1617" i="1"/>
  <c r="A1617" i="1"/>
  <c r="D1617" i="1"/>
  <c r="B1617" i="1"/>
  <c r="G1617" i="1"/>
  <c r="E1617" i="1"/>
  <c r="F1617" i="1"/>
  <c r="H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Y1617" i="1"/>
  <c r="Z1617" i="1"/>
  <c r="AA1617" i="1"/>
  <c r="AB1617" i="1"/>
  <c r="AC1617" i="1"/>
  <c r="AD1617" i="1"/>
  <c r="C1618" i="1"/>
  <c r="A1618" i="1"/>
  <c r="D1618" i="1"/>
  <c r="B1618" i="1"/>
  <c r="G1618" i="1"/>
  <c r="E1618" i="1"/>
  <c r="F1618" i="1"/>
  <c r="H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W1618" i="1"/>
  <c r="X1618" i="1"/>
  <c r="Y1618" i="1"/>
  <c r="Z1618" i="1"/>
  <c r="AA1618" i="1"/>
  <c r="AB1618" i="1"/>
  <c r="AC1618" i="1"/>
  <c r="AD1618" i="1"/>
  <c r="C1619" i="1"/>
  <c r="A1619" i="1"/>
  <c r="D1619" i="1"/>
  <c r="B1619" i="1"/>
  <c r="G1619" i="1"/>
  <c r="E1619" i="1"/>
  <c r="F1619" i="1"/>
  <c r="H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Y1619" i="1"/>
  <c r="Z1619" i="1"/>
  <c r="AA1619" i="1"/>
  <c r="AB1619" i="1"/>
  <c r="AC1619" i="1"/>
  <c r="AD1619" i="1"/>
  <c r="C1620" i="1"/>
  <c r="A1620" i="1"/>
  <c r="D1620" i="1"/>
  <c r="B1620" i="1"/>
  <c r="G1620" i="1"/>
  <c r="E1620" i="1"/>
  <c r="F1620" i="1"/>
  <c r="H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B1620" i="1"/>
  <c r="AC1620" i="1"/>
  <c r="AD1620" i="1"/>
  <c r="C1621" i="1"/>
  <c r="A1621" i="1"/>
  <c r="D1621" i="1"/>
  <c r="B1621" i="1"/>
  <c r="G1621" i="1"/>
  <c r="E1621" i="1"/>
  <c r="F1621" i="1"/>
  <c r="H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Y1621" i="1"/>
  <c r="Z1621" i="1"/>
  <c r="AA1621" i="1"/>
  <c r="AB1621" i="1"/>
  <c r="AC1621" i="1"/>
  <c r="AD1621" i="1"/>
  <c r="C1622" i="1"/>
  <c r="A1622" i="1"/>
  <c r="D1622" i="1"/>
  <c r="B1622" i="1"/>
  <c r="G1622" i="1"/>
  <c r="E1622" i="1"/>
  <c r="F1622" i="1"/>
  <c r="H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Y1622" i="1"/>
  <c r="Z1622" i="1"/>
  <c r="AA1622" i="1"/>
  <c r="AB1622" i="1"/>
  <c r="AC1622" i="1"/>
  <c r="AD1622" i="1"/>
  <c r="C1623" i="1"/>
  <c r="A1623" i="1"/>
  <c r="D1623" i="1"/>
  <c r="B1623" i="1"/>
  <c r="G1623" i="1"/>
  <c r="E1623" i="1"/>
  <c r="F1623" i="1"/>
  <c r="H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W1623" i="1"/>
  <c r="X1623" i="1"/>
  <c r="Y1623" i="1"/>
  <c r="Z1623" i="1"/>
  <c r="AA1623" i="1"/>
  <c r="AB1623" i="1"/>
  <c r="AC1623" i="1"/>
  <c r="AD1623" i="1"/>
  <c r="C1624" i="1"/>
  <c r="A1624" i="1"/>
  <c r="D1624" i="1"/>
  <c r="B1624" i="1"/>
  <c r="G1624" i="1"/>
  <c r="E1624" i="1"/>
  <c r="F1624" i="1"/>
  <c r="H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Y1624" i="1"/>
  <c r="Z1624" i="1"/>
  <c r="AA1624" i="1"/>
  <c r="AB1624" i="1"/>
  <c r="AC1624" i="1"/>
  <c r="AD1624" i="1"/>
  <c r="C1625" i="1"/>
  <c r="A1625" i="1"/>
  <c r="D1625" i="1"/>
  <c r="B1625" i="1"/>
  <c r="G1625" i="1"/>
  <c r="E1625" i="1"/>
  <c r="F1625" i="1"/>
  <c r="H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Y1625" i="1"/>
  <c r="Z1625" i="1"/>
  <c r="AA1625" i="1"/>
  <c r="AB1625" i="1"/>
  <c r="AC1625" i="1"/>
  <c r="AD1625" i="1"/>
  <c r="C1626" i="1"/>
  <c r="A1626" i="1"/>
  <c r="D1626" i="1"/>
  <c r="B1626" i="1"/>
  <c r="G1626" i="1"/>
  <c r="E1626" i="1"/>
  <c r="F1626" i="1"/>
  <c r="H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Y1626" i="1"/>
  <c r="Z1626" i="1"/>
  <c r="AA1626" i="1"/>
  <c r="AB1626" i="1"/>
  <c r="AC1626" i="1"/>
  <c r="AD1626" i="1"/>
  <c r="C1627" i="1"/>
  <c r="A1627" i="1"/>
  <c r="D1627" i="1"/>
  <c r="B1627" i="1"/>
  <c r="G1627" i="1"/>
  <c r="E1627" i="1"/>
  <c r="F1627" i="1"/>
  <c r="H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Y1627" i="1"/>
  <c r="Z1627" i="1"/>
  <c r="AA1627" i="1"/>
  <c r="AB1627" i="1"/>
  <c r="AC1627" i="1"/>
  <c r="AD1627" i="1"/>
  <c r="C1628" i="1"/>
  <c r="A1628" i="1"/>
  <c r="D1628" i="1"/>
  <c r="B1628" i="1"/>
  <c r="G1628" i="1"/>
  <c r="E1628" i="1"/>
  <c r="F1628" i="1"/>
  <c r="H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Y1628" i="1"/>
  <c r="Z1628" i="1"/>
  <c r="AA1628" i="1"/>
  <c r="AB1628" i="1"/>
  <c r="AC1628" i="1"/>
  <c r="AD1628" i="1"/>
  <c r="C1629" i="1"/>
  <c r="A1629" i="1"/>
  <c r="D1629" i="1"/>
  <c r="B1629" i="1"/>
  <c r="G1629" i="1"/>
  <c r="E1629" i="1"/>
  <c r="F1629" i="1"/>
  <c r="H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Y1629" i="1"/>
  <c r="Z1629" i="1"/>
  <c r="AA1629" i="1"/>
  <c r="AB1629" i="1"/>
  <c r="AC1629" i="1"/>
  <c r="AD1629" i="1"/>
  <c r="C1630" i="1"/>
  <c r="A1630" i="1"/>
  <c r="D1630" i="1"/>
  <c r="B1630" i="1"/>
  <c r="G1630" i="1"/>
  <c r="E1630" i="1"/>
  <c r="F1630" i="1"/>
  <c r="H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Y1630" i="1"/>
  <c r="Z1630" i="1"/>
  <c r="AA1630" i="1"/>
  <c r="AB1630" i="1"/>
  <c r="AC1630" i="1"/>
  <c r="AD1630" i="1"/>
  <c r="C1631" i="1"/>
  <c r="A1631" i="1"/>
  <c r="D1631" i="1"/>
  <c r="B1631" i="1"/>
  <c r="G1631" i="1"/>
  <c r="E1631" i="1"/>
  <c r="F1631" i="1"/>
  <c r="H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A1631" i="1"/>
  <c r="AB1631" i="1"/>
  <c r="AC1631" i="1"/>
  <c r="AD1631" i="1"/>
  <c r="C1632" i="1"/>
  <c r="A1632" i="1"/>
  <c r="D1632" i="1"/>
  <c r="B1632" i="1"/>
  <c r="G1632" i="1"/>
  <c r="E1632" i="1"/>
  <c r="F1632" i="1"/>
  <c r="H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Y1632" i="1"/>
  <c r="Z1632" i="1"/>
  <c r="AA1632" i="1"/>
  <c r="AB1632" i="1"/>
  <c r="AC1632" i="1"/>
  <c r="AD1632" i="1"/>
  <c r="C1633" i="1"/>
  <c r="A1633" i="1"/>
  <c r="D1633" i="1"/>
  <c r="B1633" i="1"/>
  <c r="G1633" i="1"/>
  <c r="E1633" i="1"/>
  <c r="F1633" i="1"/>
  <c r="H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Y1633" i="1"/>
  <c r="Z1633" i="1"/>
  <c r="AA1633" i="1"/>
  <c r="AB1633" i="1"/>
  <c r="AC1633" i="1"/>
  <c r="AD1633" i="1"/>
  <c r="C1634" i="1"/>
  <c r="A1634" i="1"/>
  <c r="D1634" i="1"/>
  <c r="B1634" i="1"/>
  <c r="G1634" i="1"/>
  <c r="E1634" i="1"/>
  <c r="F1634" i="1"/>
  <c r="H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Y1634" i="1"/>
  <c r="Z1634" i="1"/>
  <c r="AA1634" i="1"/>
  <c r="AB1634" i="1"/>
  <c r="AC1634" i="1"/>
  <c r="AD1634" i="1"/>
  <c r="C1635" i="1"/>
  <c r="A1635" i="1"/>
  <c r="D1635" i="1"/>
  <c r="B1635" i="1"/>
  <c r="G1635" i="1"/>
  <c r="E1635" i="1"/>
  <c r="F1635" i="1"/>
  <c r="H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Y1635" i="1"/>
  <c r="Z1635" i="1"/>
  <c r="AA1635" i="1"/>
  <c r="AB1635" i="1"/>
  <c r="AC1635" i="1"/>
  <c r="AD1635" i="1"/>
  <c r="C1636" i="1"/>
  <c r="A1636" i="1"/>
  <c r="D1636" i="1"/>
  <c r="B1636" i="1"/>
  <c r="G1636" i="1"/>
  <c r="E1636" i="1"/>
  <c r="F1636" i="1"/>
  <c r="H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Y1636" i="1"/>
  <c r="Z1636" i="1"/>
  <c r="AA1636" i="1"/>
  <c r="AB1636" i="1"/>
  <c r="AC1636" i="1"/>
  <c r="AD1636" i="1"/>
  <c r="C1637" i="1"/>
  <c r="A1637" i="1"/>
  <c r="D1637" i="1"/>
  <c r="B1637" i="1"/>
  <c r="G1637" i="1"/>
  <c r="E1637" i="1"/>
  <c r="F1637" i="1"/>
  <c r="H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Y1637" i="1"/>
  <c r="Z1637" i="1"/>
  <c r="AA1637" i="1"/>
  <c r="AB1637" i="1"/>
  <c r="AC1637" i="1"/>
  <c r="AD1637" i="1"/>
  <c r="C1638" i="1"/>
  <c r="A1638" i="1"/>
  <c r="D1638" i="1"/>
  <c r="B1638" i="1"/>
  <c r="G1638" i="1"/>
  <c r="E1638" i="1"/>
  <c r="F1638" i="1"/>
  <c r="H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Y1638" i="1"/>
  <c r="Z1638" i="1"/>
  <c r="AA1638" i="1"/>
  <c r="AB1638" i="1"/>
  <c r="AC1638" i="1"/>
  <c r="AD1638" i="1"/>
  <c r="C1639" i="1"/>
  <c r="A1639" i="1"/>
  <c r="D1639" i="1"/>
  <c r="B1639" i="1"/>
  <c r="G1639" i="1"/>
  <c r="E1639" i="1"/>
  <c r="F1639" i="1"/>
  <c r="H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A1639" i="1"/>
  <c r="AB1639" i="1"/>
  <c r="AC1639" i="1"/>
  <c r="AD1639" i="1"/>
  <c r="C1640" i="1"/>
  <c r="A1640" i="1"/>
  <c r="D1640" i="1"/>
  <c r="B1640" i="1"/>
  <c r="G1640" i="1"/>
  <c r="E1640" i="1"/>
  <c r="F1640" i="1"/>
  <c r="H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Y1640" i="1"/>
  <c r="Z1640" i="1"/>
  <c r="AA1640" i="1"/>
  <c r="AB1640" i="1"/>
  <c r="AC1640" i="1"/>
  <c r="AD1640" i="1"/>
  <c r="C1641" i="1"/>
  <c r="A1641" i="1"/>
  <c r="D1641" i="1"/>
  <c r="B1641" i="1"/>
  <c r="G1641" i="1"/>
  <c r="E1641" i="1"/>
  <c r="F1641" i="1"/>
  <c r="H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Y1641" i="1"/>
  <c r="Z1641" i="1"/>
  <c r="AA1641" i="1"/>
  <c r="AB1641" i="1"/>
  <c r="AC1641" i="1"/>
  <c r="AD1641" i="1"/>
  <c r="C1642" i="1"/>
  <c r="A1642" i="1"/>
  <c r="D1642" i="1"/>
  <c r="B1642" i="1"/>
  <c r="G1642" i="1"/>
  <c r="E1642" i="1"/>
  <c r="F1642" i="1"/>
  <c r="H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Y1642" i="1"/>
  <c r="Z1642" i="1"/>
  <c r="AA1642" i="1"/>
  <c r="AB1642" i="1"/>
  <c r="AC1642" i="1"/>
  <c r="AD1642" i="1"/>
  <c r="C1643" i="1"/>
  <c r="A1643" i="1"/>
  <c r="D1643" i="1"/>
  <c r="B1643" i="1"/>
  <c r="G1643" i="1"/>
  <c r="E1643" i="1"/>
  <c r="F1643" i="1"/>
  <c r="H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Y1643" i="1"/>
  <c r="Z1643" i="1"/>
  <c r="AA1643" i="1"/>
  <c r="AB1643" i="1"/>
  <c r="AC1643" i="1"/>
  <c r="AD1643" i="1"/>
  <c r="C1644" i="1"/>
  <c r="A1644" i="1"/>
  <c r="D1644" i="1"/>
  <c r="B1644" i="1"/>
  <c r="G1644" i="1"/>
  <c r="E1644" i="1"/>
  <c r="F1644" i="1"/>
  <c r="H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Y1644" i="1"/>
  <c r="Z1644" i="1"/>
  <c r="AA1644" i="1"/>
  <c r="AB1644" i="1"/>
  <c r="AC1644" i="1"/>
  <c r="AD1644" i="1"/>
  <c r="C1645" i="1"/>
  <c r="A1645" i="1"/>
  <c r="D1645" i="1"/>
  <c r="B1645" i="1"/>
  <c r="G1645" i="1"/>
  <c r="E1645" i="1"/>
  <c r="F1645" i="1"/>
  <c r="H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Y1645" i="1"/>
  <c r="Z1645" i="1"/>
  <c r="AA1645" i="1"/>
  <c r="AB1645" i="1"/>
  <c r="AC1645" i="1"/>
  <c r="AD1645" i="1"/>
  <c r="C1646" i="1"/>
  <c r="A1646" i="1"/>
  <c r="D1646" i="1"/>
  <c r="B1646" i="1"/>
  <c r="G1646" i="1"/>
  <c r="E1646" i="1"/>
  <c r="F1646" i="1"/>
  <c r="H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Y1646" i="1"/>
  <c r="Z1646" i="1"/>
  <c r="AA1646" i="1"/>
  <c r="AB1646" i="1"/>
  <c r="AC1646" i="1"/>
  <c r="AD1646" i="1"/>
  <c r="C1647" i="1"/>
  <c r="A1647" i="1"/>
  <c r="D1647" i="1"/>
  <c r="B1647" i="1"/>
  <c r="G1647" i="1"/>
  <c r="E1647" i="1"/>
  <c r="F1647" i="1"/>
  <c r="H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Y1647" i="1"/>
  <c r="Z1647" i="1"/>
  <c r="AA1647" i="1"/>
  <c r="AB1647" i="1"/>
  <c r="AC1647" i="1"/>
  <c r="AD1647" i="1"/>
  <c r="C1648" i="1"/>
  <c r="A1648" i="1"/>
  <c r="D1648" i="1"/>
  <c r="B1648" i="1"/>
  <c r="G1648" i="1"/>
  <c r="E1648" i="1"/>
  <c r="F1648" i="1"/>
  <c r="H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Y1648" i="1"/>
  <c r="Z1648" i="1"/>
  <c r="AA1648" i="1"/>
  <c r="AB1648" i="1"/>
  <c r="AC1648" i="1"/>
  <c r="AD1648" i="1"/>
  <c r="C1649" i="1"/>
  <c r="A1649" i="1"/>
  <c r="D1649" i="1"/>
  <c r="B1649" i="1"/>
  <c r="G1649" i="1"/>
  <c r="E1649" i="1"/>
  <c r="F1649" i="1"/>
  <c r="H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Y1649" i="1"/>
  <c r="Z1649" i="1"/>
  <c r="AA1649" i="1"/>
  <c r="AB1649" i="1"/>
  <c r="AC1649" i="1"/>
  <c r="AD1649" i="1"/>
  <c r="C1650" i="1"/>
  <c r="A1650" i="1"/>
  <c r="D1650" i="1"/>
  <c r="B1650" i="1"/>
  <c r="G1650" i="1"/>
  <c r="E1650" i="1"/>
  <c r="F1650" i="1"/>
  <c r="H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Y1650" i="1"/>
  <c r="Z1650" i="1"/>
  <c r="AA1650" i="1"/>
  <c r="AB1650" i="1"/>
  <c r="AC1650" i="1"/>
  <c r="AD1650" i="1"/>
  <c r="C1651" i="1"/>
  <c r="A1651" i="1"/>
  <c r="D1651" i="1"/>
  <c r="B1651" i="1"/>
  <c r="G1651" i="1"/>
  <c r="E1651" i="1"/>
  <c r="F1651" i="1"/>
  <c r="H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Y1651" i="1"/>
  <c r="Z1651" i="1"/>
  <c r="AA1651" i="1"/>
  <c r="AB1651" i="1"/>
  <c r="AC1651" i="1"/>
  <c r="AD1651" i="1"/>
  <c r="C1652" i="1"/>
  <c r="A1652" i="1"/>
  <c r="D1652" i="1"/>
  <c r="B1652" i="1"/>
  <c r="G1652" i="1"/>
  <c r="E1652" i="1"/>
  <c r="F1652" i="1"/>
  <c r="H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Y1652" i="1"/>
  <c r="Z1652" i="1"/>
  <c r="AA1652" i="1"/>
  <c r="AB1652" i="1"/>
  <c r="AC1652" i="1"/>
  <c r="AD1652" i="1"/>
  <c r="C1653" i="1"/>
  <c r="A1653" i="1"/>
  <c r="D1653" i="1"/>
  <c r="B1653" i="1"/>
  <c r="G1653" i="1"/>
  <c r="E1653" i="1"/>
  <c r="F1653" i="1"/>
  <c r="H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Y1653" i="1"/>
  <c r="Z1653" i="1"/>
  <c r="AA1653" i="1"/>
  <c r="AB1653" i="1"/>
  <c r="AC1653" i="1"/>
  <c r="AD1653" i="1"/>
  <c r="C1654" i="1"/>
  <c r="A1654" i="1"/>
  <c r="D1654" i="1"/>
  <c r="B1654" i="1"/>
  <c r="G1654" i="1"/>
  <c r="E1654" i="1"/>
  <c r="F1654" i="1"/>
  <c r="H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Y1654" i="1"/>
  <c r="Z1654" i="1"/>
  <c r="AA1654" i="1"/>
  <c r="AB1654" i="1"/>
  <c r="AC1654" i="1"/>
  <c r="AD1654" i="1"/>
  <c r="C1655" i="1"/>
  <c r="A1655" i="1"/>
  <c r="D1655" i="1"/>
  <c r="B1655" i="1"/>
  <c r="G1655" i="1"/>
  <c r="E1655" i="1"/>
  <c r="F1655" i="1"/>
  <c r="H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Y1655" i="1"/>
  <c r="Z1655" i="1"/>
  <c r="AA1655" i="1"/>
  <c r="AB1655" i="1"/>
  <c r="AC1655" i="1"/>
  <c r="AD1655" i="1"/>
  <c r="C1656" i="1"/>
  <c r="A1656" i="1"/>
  <c r="D1656" i="1"/>
  <c r="B1656" i="1"/>
  <c r="G1656" i="1"/>
  <c r="E1656" i="1"/>
  <c r="F1656" i="1"/>
  <c r="H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Y1656" i="1"/>
  <c r="Z1656" i="1"/>
  <c r="AA1656" i="1"/>
  <c r="AB1656" i="1"/>
  <c r="AC1656" i="1"/>
  <c r="AD1656" i="1"/>
  <c r="C1657" i="1"/>
  <c r="A1657" i="1"/>
  <c r="D1657" i="1"/>
  <c r="B1657" i="1"/>
  <c r="G1657" i="1"/>
  <c r="E1657" i="1"/>
  <c r="F1657" i="1"/>
  <c r="H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Y1657" i="1"/>
  <c r="Z1657" i="1"/>
  <c r="AA1657" i="1"/>
  <c r="AB1657" i="1"/>
  <c r="AC1657" i="1"/>
  <c r="AD1657" i="1"/>
  <c r="C1658" i="1"/>
  <c r="A1658" i="1"/>
  <c r="D1658" i="1"/>
  <c r="B1658" i="1"/>
  <c r="G1658" i="1"/>
  <c r="E1658" i="1"/>
  <c r="F1658" i="1"/>
  <c r="H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Y1658" i="1"/>
  <c r="Z1658" i="1"/>
  <c r="AA1658" i="1"/>
  <c r="AB1658" i="1"/>
  <c r="AC1658" i="1"/>
  <c r="AD1658" i="1"/>
  <c r="C1659" i="1"/>
  <c r="A1659" i="1"/>
  <c r="D1659" i="1"/>
  <c r="B1659" i="1"/>
  <c r="G1659" i="1"/>
  <c r="E1659" i="1"/>
  <c r="F1659" i="1"/>
  <c r="H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Y1659" i="1"/>
  <c r="Z1659" i="1"/>
  <c r="AA1659" i="1"/>
  <c r="AB1659" i="1"/>
  <c r="AC1659" i="1"/>
  <c r="AD1659" i="1"/>
  <c r="C1660" i="1"/>
  <c r="A1660" i="1"/>
  <c r="D1660" i="1"/>
  <c r="B1660" i="1"/>
  <c r="G1660" i="1"/>
  <c r="E1660" i="1"/>
  <c r="F1660" i="1"/>
  <c r="H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Y1660" i="1"/>
  <c r="Z1660" i="1"/>
  <c r="AA1660" i="1"/>
  <c r="AB1660" i="1"/>
  <c r="AC1660" i="1"/>
  <c r="AD1660" i="1"/>
  <c r="C1661" i="1"/>
  <c r="A1661" i="1"/>
  <c r="D1661" i="1"/>
  <c r="B1661" i="1"/>
  <c r="G1661" i="1"/>
  <c r="E1661" i="1"/>
  <c r="F1661" i="1"/>
  <c r="H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A1661" i="1"/>
  <c r="AB1661" i="1"/>
  <c r="AC1661" i="1"/>
  <c r="AD1661" i="1"/>
  <c r="C1662" i="1"/>
  <c r="A1662" i="1"/>
  <c r="D1662" i="1"/>
  <c r="B1662" i="1"/>
  <c r="G1662" i="1"/>
  <c r="E1662" i="1"/>
  <c r="F1662" i="1"/>
  <c r="H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Y1662" i="1"/>
  <c r="Z1662" i="1"/>
  <c r="AA1662" i="1"/>
  <c r="AB1662" i="1"/>
  <c r="AC1662" i="1"/>
  <c r="AD1662" i="1"/>
  <c r="C1663" i="1"/>
  <c r="A1663" i="1"/>
  <c r="D1663" i="1"/>
  <c r="B1663" i="1"/>
  <c r="G1663" i="1"/>
  <c r="E1663" i="1"/>
  <c r="F1663" i="1"/>
  <c r="H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Y1663" i="1"/>
  <c r="Z1663" i="1"/>
  <c r="AA1663" i="1"/>
  <c r="AB1663" i="1"/>
  <c r="AC1663" i="1"/>
  <c r="AD1663" i="1"/>
  <c r="C1664" i="1"/>
  <c r="A1664" i="1"/>
  <c r="D1664" i="1"/>
  <c r="B1664" i="1"/>
  <c r="G1664" i="1"/>
  <c r="E1664" i="1"/>
  <c r="F1664" i="1"/>
  <c r="H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A1664" i="1"/>
  <c r="AB1664" i="1"/>
  <c r="AC1664" i="1"/>
  <c r="AD1664" i="1"/>
  <c r="C1665" i="1"/>
  <c r="A1665" i="1"/>
  <c r="D1665" i="1"/>
  <c r="B1665" i="1"/>
  <c r="G1665" i="1"/>
  <c r="E1665" i="1"/>
  <c r="F1665" i="1"/>
  <c r="H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Y1665" i="1"/>
  <c r="Z1665" i="1"/>
  <c r="AA1665" i="1"/>
  <c r="AB1665" i="1"/>
  <c r="AC1665" i="1"/>
  <c r="AD1665" i="1"/>
  <c r="C1666" i="1"/>
  <c r="A1666" i="1"/>
  <c r="D1666" i="1"/>
  <c r="B1666" i="1"/>
  <c r="G1666" i="1"/>
  <c r="E1666" i="1"/>
  <c r="F1666" i="1"/>
  <c r="H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Y1666" i="1"/>
  <c r="Z1666" i="1"/>
  <c r="AA1666" i="1"/>
  <c r="AB1666" i="1"/>
  <c r="AC1666" i="1"/>
  <c r="AD1666" i="1"/>
  <c r="C1667" i="1"/>
  <c r="A1667" i="1"/>
  <c r="D1667" i="1"/>
  <c r="B1667" i="1"/>
  <c r="G1667" i="1"/>
  <c r="E1667" i="1"/>
  <c r="F1667" i="1"/>
  <c r="H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Y1667" i="1"/>
  <c r="Z1667" i="1"/>
  <c r="AA1667" i="1"/>
  <c r="AB1667" i="1"/>
  <c r="AC1667" i="1"/>
  <c r="AD1667" i="1"/>
  <c r="C1668" i="1"/>
  <c r="A1668" i="1"/>
  <c r="D1668" i="1"/>
  <c r="B1668" i="1"/>
  <c r="G1668" i="1"/>
  <c r="E1668" i="1"/>
  <c r="F1668" i="1"/>
  <c r="H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Y1668" i="1"/>
  <c r="Z1668" i="1"/>
  <c r="AA1668" i="1"/>
  <c r="AB1668" i="1"/>
  <c r="AC1668" i="1"/>
  <c r="AD1668" i="1"/>
  <c r="C1669" i="1"/>
  <c r="A1669" i="1"/>
  <c r="D1669" i="1"/>
  <c r="B1669" i="1"/>
  <c r="G1669" i="1"/>
  <c r="E1669" i="1"/>
  <c r="F1669" i="1"/>
  <c r="H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Y1669" i="1"/>
  <c r="Z1669" i="1"/>
  <c r="AA1669" i="1"/>
  <c r="AB1669" i="1"/>
  <c r="AC1669" i="1"/>
  <c r="AD1669" i="1"/>
  <c r="C1670" i="1"/>
  <c r="A1670" i="1"/>
  <c r="D1670" i="1"/>
  <c r="B1670" i="1"/>
  <c r="G1670" i="1"/>
  <c r="E1670" i="1"/>
  <c r="F1670" i="1"/>
  <c r="H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Y1670" i="1"/>
  <c r="Z1670" i="1"/>
  <c r="AA1670" i="1"/>
  <c r="AB1670" i="1"/>
  <c r="AC1670" i="1"/>
  <c r="AD1670" i="1"/>
  <c r="C1671" i="1"/>
  <c r="A1671" i="1"/>
  <c r="D1671" i="1"/>
  <c r="B1671" i="1"/>
  <c r="G1671" i="1"/>
  <c r="E1671" i="1"/>
  <c r="F1671" i="1"/>
  <c r="H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Y1671" i="1"/>
  <c r="Z1671" i="1"/>
  <c r="AA1671" i="1"/>
  <c r="AB1671" i="1"/>
  <c r="AC1671" i="1"/>
  <c r="AD1671" i="1"/>
  <c r="C1672" i="1"/>
  <c r="A1672" i="1"/>
  <c r="D1672" i="1"/>
  <c r="B1672" i="1"/>
  <c r="G1672" i="1"/>
  <c r="E1672" i="1"/>
  <c r="F1672" i="1"/>
  <c r="H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Y1672" i="1"/>
  <c r="Z1672" i="1"/>
  <c r="AA1672" i="1"/>
  <c r="AB1672" i="1"/>
  <c r="AC1672" i="1"/>
  <c r="AD1672" i="1"/>
  <c r="C1673" i="1"/>
  <c r="A1673" i="1"/>
  <c r="D1673" i="1"/>
  <c r="B1673" i="1"/>
  <c r="G1673" i="1"/>
  <c r="E1673" i="1"/>
  <c r="F1673" i="1"/>
  <c r="H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Y1673" i="1"/>
  <c r="Z1673" i="1"/>
  <c r="AA1673" i="1"/>
  <c r="AB1673" i="1"/>
  <c r="AC1673" i="1"/>
  <c r="AD1673" i="1"/>
  <c r="C1674" i="1"/>
  <c r="A1674" i="1"/>
  <c r="D1674" i="1"/>
  <c r="B1674" i="1"/>
  <c r="G1674" i="1"/>
  <c r="E1674" i="1"/>
  <c r="F1674" i="1"/>
  <c r="H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Y1674" i="1"/>
  <c r="Z1674" i="1"/>
  <c r="AA1674" i="1"/>
  <c r="AB1674" i="1"/>
  <c r="AC1674" i="1"/>
  <c r="AD1674" i="1"/>
  <c r="C1675" i="1"/>
  <c r="A1675" i="1"/>
  <c r="D1675" i="1"/>
  <c r="B1675" i="1"/>
  <c r="G1675" i="1"/>
  <c r="E1675" i="1"/>
  <c r="F1675" i="1"/>
  <c r="H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Y1675" i="1"/>
  <c r="Z1675" i="1"/>
  <c r="AA1675" i="1"/>
  <c r="AB1675" i="1"/>
  <c r="AC1675" i="1"/>
  <c r="AD1675" i="1"/>
  <c r="C1676" i="1"/>
  <c r="A1676" i="1"/>
  <c r="D1676" i="1"/>
  <c r="B1676" i="1"/>
  <c r="G1676" i="1"/>
  <c r="E1676" i="1"/>
  <c r="F1676" i="1"/>
  <c r="H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Y1676" i="1"/>
  <c r="Z1676" i="1"/>
  <c r="AA1676" i="1"/>
  <c r="AB1676" i="1"/>
  <c r="AC1676" i="1"/>
  <c r="AD1676" i="1"/>
  <c r="C1677" i="1"/>
  <c r="A1677" i="1"/>
  <c r="D1677" i="1"/>
  <c r="B1677" i="1"/>
  <c r="G1677" i="1"/>
  <c r="E1677" i="1"/>
  <c r="F1677" i="1"/>
  <c r="H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A1677" i="1"/>
  <c r="AB1677" i="1"/>
  <c r="AC1677" i="1"/>
  <c r="AD1677" i="1"/>
  <c r="C1678" i="1"/>
  <c r="A1678" i="1"/>
  <c r="D1678" i="1"/>
  <c r="B1678" i="1"/>
  <c r="G1678" i="1"/>
  <c r="E1678" i="1"/>
  <c r="F1678" i="1"/>
  <c r="H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Y1678" i="1"/>
  <c r="Z1678" i="1"/>
  <c r="AA1678" i="1"/>
  <c r="AB1678" i="1"/>
  <c r="AC1678" i="1"/>
  <c r="AD1678" i="1"/>
  <c r="C1679" i="1"/>
  <c r="A1679" i="1"/>
  <c r="D1679" i="1"/>
  <c r="B1679" i="1"/>
  <c r="G1679" i="1"/>
  <c r="E1679" i="1"/>
  <c r="F1679" i="1"/>
  <c r="H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Y1679" i="1"/>
  <c r="Z1679" i="1"/>
  <c r="AA1679" i="1"/>
  <c r="AB1679" i="1"/>
  <c r="AC1679" i="1"/>
  <c r="AD1679" i="1"/>
  <c r="C1680" i="1"/>
  <c r="A1680" i="1"/>
  <c r="D1680" i="1"/>
  <c r="B1680" i="1"/>
  <c r="G1680" i="1"/>
  <c r="E1680" i="1"/>
  <c r="F1680" i="1"/>
  <c r="H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W1680" i="1"/>
  <c r="X1680" i="1"/>
  <c r="Y1680" i="1"/>
  <c r="Z1680" i="1"/>
  <c r="AA1680" i="1"/>
  <c r="AB1680" i="1"/>
  <c r="AC1680" i="1"/>
  <c r="AD1680" i="1"/>
  <c r="C1681" i="1"/>
  <c r="A1681" i="1"/>
  <c r="D1681" i="1"/>
  <c r="B1681" i="1"/>
  <c r="G1681" i="1"/>
  <c r="E1681" i="1"/>
  <c r="F1681" i="1"/>
  <c r="H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Y1681" i="1"/>
  <c r="Z1681" i="1"/>
  <c r="AA1681" i="1"/>
  <c r="AB1681" i="1"/>
  <c r="AC1681" i="1"/>
  <c r="AD1681" i="1"/>
  <c r="C1682" i="1"/>
  <c r="A1682" i="1"/>
  <c r="D1682" i="1"/>
  <c r="B1682" i="1"/>
  <c r="G1682" i="1"/>
  <c r="E1682" i="1"/>
  <c r="F1682" i="1"/>
  <c r="H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Y1682" i="1"/>
  <c r="Z1682" i="1"/>
  <c r="AA1682" i="1"/>
  <c r="AB1682" i="1"/>
  <c r="AC1682" i="1"/>
  <c r="AD1682" i="1"/>
  <c r="C1683" i="1"/>
  <c r="A1683" i="1"/>
  <c r="D1683" i="1"/>
  <c r="B1683" i="1"/>
  <c r="G1683" i="1"/>
  <c r="E1683" i="1"/>
  <c r="F1683" i="1"/>
  <c r="H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Y1683" i="1"/>
  <c r="Z1683" i="1"/>
  <c r="AA1683" i="1"/>
  <c r="AB1683" i="1"/>
  <c r="AC1683" i="1"/>
  <c r="AD1683" i="1"/>
  <c r="C1684" i="1"/>
  <c r="A1684" i="1"/>
  <c r="D1684" i="1"/>
  <c r="B1684" i="1"/>
  <c r="G1684" i="1"/>
  <c r="E1684" i="1"/>
  <c r="F1684" i="1"/>
  <c r="H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Y1684" i="1"/>
  <c r="Z1684" i="1"/>
  <c r="AA1684" i="1"/>
  <c r="AB1684" i="1"/>
  <c r="AC1684" i="1"/>
  <c r="AD1684" i="1"/>
  <c r="C1685" i="1"/>
  <c r="A1685" i="1"/>
  <c r="D1685" i="1"/>
  <c r="B1685" i="1"/>
  <c r="G1685" i="1"/>
  <c r="E1685" i="1"/>
  <c r="F1685" i="1"/>
  <c r="H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Y1685" i="1"/>
  <c r="Z1685" i="1"/>
  <c r="AA1685" i="1"/>
  <c r="AB1685" i="1"/>
  <c r="AC1685" i="1"/>
  <c r="AD1685" i="1"/>
  <c r="C1686" i="1"/>
  <c r="A1686" i="1"/>
  <c r="D1686" i="1"/>
  <c r="B1686" i="1"/>
  <c r="G1686" i="1"/>
  <c r="E1686" i="1"/>
  <c r="F1686" i="1"/>
  <c r="H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Y1686" i="1"/>
  <c r="Z1686" i="1"/>
  <c r="AA1686" i="1"/>
  <c r="AB1686" i="1"/>
  <c r="AC1686" i="1"/>
  <c r="AD1686" i="1"/>
  <c r="C1687" i="1"/>
  <c r="A1687" i="1"/>
  <c r="D1687" i="1"/>
  <c r="B1687" i="1"/>
  <c r="G1687" i="1"/>
  <c r="E1687" i="1"/>
  <c r="F1687" i="1"/>
  <c r="H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Y1687" i="1"/>
  <c r="Z1687" i="1"/>
  <c r="AA1687" i="1"/>
  <c r="AB1687" i="1"/>
  <c r="AC1687" i="1"/>
  <c r="AD1687" i="1"/>
  <c r="C1688" i="1"/>
  <c r="A1688" i="1"/>
  <c r="D1688" i="1"/>
  <c r="B1688" i="1"/>
  <c r="G1688" i="1"/>
  <c r="E1688" i="1"/>
  <c r="F1688" i="1"/>
  <c r="H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Y1688" i="1"/>
  <c r="Z1688" i="1"/>
  <c r="AA1688" i="1"/>
  <c r="AB1688" i="1"/>
  <c r="AC1688" i="1"/>
  <c r="AD1688" i="1"/>
  <c r="C1689" i="1"/>
  <c r="A1689" i="1"/>
  <c r="D1689" i="1"/>
  <c r="B1689" i="1"/>
  <c r="G1689" i="1"/>
  <c r="E1689" i="1"/>
  <c r="F1689" i="1"/>
  <c r="H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W1689" i="1"/>
  <c r="X1689" i="1"/>
  <c r="Y1689" i="1"/>
  <c r="Z1689" i="1"/>
  <c r="AA1689" i="1"/>
  <c r="AB1689" i="1"/>
  <c r="AC1689" i="1"/>
  <c r="AD1689" i="1"/>
  <c r="C1690" i="1"/>
  <c r="A1690" i="1"/>
  <c r="D1690" i="1"/>
  <c r="B1690" i="1"/>
  <c r="G1690" i="1"/>
  <c r="E1690" i="1"/>
  <c r="F1690" i="1"/>
  <c r="H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Y1690" i="1"/>
  <c r="Z1690" i="1"/>
  <c r="AA1690" i="1"/>
  <c r="AB1690" i="1"/>
  <c r="AC1690" i="1"/>
  <c r="AD1690" i="1"/>
  <c r="C1691" i="1"/>
  <c r="A1691" i="1"/>
  <c r="D1691" i="1"/>
  <c r="B1691" i="1"/>
  <c r="G1691" i="1"/>
  <c r="E1691" i="1"/>
  <c r="F1691" i="1"/>
  <c r="H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Y1691" i="1"/>
  <c r="Z1691" i="1"/>
  <c r="AA1691" i="1"/>
  <c r="AB1691" i="1"/>
  <c r="AC1691" i="1"/>
  <c r="AD1691" i="1"/>
  <c r="C1692" i="1"/>
  <c r="A1692" i="1"/>
  <c r="D1692" i="1"/>
  <c r="B1692" i="1"/>
  <c r="G1692" i="1"/>
  <c r="E1692" i="1"/>
  <c r="F1692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C1693" i="1"/>
  <c r="A1693" i="1"/>
  <c r="D1693" i="1"/>
  <c r="B1693" i="1"/>
  <c r="G1693" i="1"/>
  <c r="E1693" i="1"/>
  <c r="F1693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C1694" i="1"/>
  <c r="A1694" i="1"/>
  <c r="D1694" i="1"/>
  <c r="B1694" i="1"/>
  <c r="G1694" i="1"/>
  <c r="E1694" i="1"/>
  <c r="F1694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C1695" i="1"/>
  <c r="A1695" i="1"/>
  <c r="D1695" i="1"/>
  <c r="B1695" i="1"/>
  <c r="G1695" i="1"/>
  <c r="E1695" i="1"/>
  <c r="F1695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C1696" i="1"/>
  <c r="A1696" i="1"/>
  <c r="D1696" i="1"/>
  <c r="B1696" i="1"/>
  <c r="G1696" i="1"/>
  <c r="E1696" i="1"/>
  <c r="F1696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C1697" i="1"/>
  <c r="A1697" i="1"/>
  <c r="D1697" i="1"/>
  <c r="B1697" i="1"/>
  <c r="G1697" i="1"/>
  <c r="E1697" i="1"/>
  <c r="F1697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C1698" i="1"/>
  <c r="A1698" i="1"/>
  <c r="D1698" i="1"/>
  <c r="B1698" i="1"/>
  <c r="G1698" i="1"/>
  <c r="E1698" i="1"/>
  <c r="F1698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C1699" i="1"/>
  <c r="A1699" i="1"/>
  <c r="D1699" i="1"/>
  <c r="B1699" i="1"/>
  <c r="G1699" i="1"/>
  <c r="E1699" i="1"/>
  <c r="F1699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C1700" i="1"/>
  <c r="A1700" i="1"/>
  <c r="D1700" i="1"/>
  <c r="B1700" i="1"/>
  <c r="G1700" i="1"/>
  <c r="E1700" i="1"/>
  <c r="F1700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C1701" i="1"/>
  <c r="A1701" i="1"/>
  <c r="D1701" i="1"/>
  <c r="B1701" i="1"/>
  <c r="G1701" i="1"/>
  <c r="E1701" i="1"/>
  <c r="F1701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C1702" i="1"/>
  <c r="A1702" i="1"/>
  <c r="D1702" i="1"/>
  <c r="B1702" i="1"/>
  <c r="G1702" i="1"/>
  <c r="E1702" i="1"/>
  <c r="F1702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C1703" i="1"/>
  <c r="A1703" i="1"/>
  <c r="D1703" i="1"/>
  <c r="B1703" i="1"/>
  <c r="G1703" i="1"/>
  <c r="E1703" i="1"/>
  <c r="F1703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C1704" i="1"/>
  <c r="A1704" i="1"/>
  <c r="D1704" i="1"/>
  <c r="B1704" i="1"/>
  <c r="G1704" i="1"/>
  <c r="E1704" i="1"/>
  <c r="F1704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C1705" i="1"/>
  <c r="A1705" i="1"/>
  <c r="D1705" i="1"/>
  <c r="B1705" i="1"/>
  <c r="G1705" i="1"/>
  <c r="E1705" i="1"/>
  <c r="F1705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C1706" i="1"/>
  <c r="A1706" i="1"/>
  <c r="D1706" i="1"/>
  <c r="B1706" i="1"/>
  <c r="G1706" i="1"/>
  <c r="E1706" i="1"/>
  <c r="F1706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C1707" i="1"/>
  <c r="A1707" i="1"/>
  <c r="D1707" i="1"/>
  <c r="B1707" i="1"/>
  <c r="G1707" i="1"/>
  <c r="E1707" i="1"/>
  <c r="F1707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C1708" i="1"/>
  <c r="A1708" i="1"/>
  <c r="D1708" i="1"/>
  <c r="B1708" i="1"/>
  <c r="G1708" i="1"/>
  <c r="E1708" i="1"/>
  <c r="F1708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C1709" i="1"/>
  <c r="A1709" i="1"/>
  <c r="D1709" i="1"/>
  <c r="B1709" i="1"/>
  <c r="G1709" i="1"/>
  <c r="E1709" i="1"/>
  <c r="F1709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C1710" i="1"/>
  <c r="A1710" i="1"/>
  <c r="D1710" i="1"/>
  <c r="B1710" i="1"/>
  <c r="G1710" i="1"/>
  <c r="E1710" i="1"/>
  <c r="F1710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C1711" i="1"/>
  <c r="A1711" i="1"/>
  <c r="D1711" i="1"/>
  <c r="B1711" i="1"/>
  <c r="G1711" i="1"/>
  <c r="E1711" i="1"/>
  <c r="F1711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C1712" i="1"/>
  <c r="A1712" i="1"/>
  <c r="D1712" i="1"/>
  <c r="B1712" i="1"/>
  <c r="G1712" i="1"/>
  <c r="E1712" i="1"/>
  <c r="F1712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C1713" i="1"/>
  <c r="A1713" i="1"/>
  <c r="D1713" i="1"/>
  <c r="B1713" i="1"/>
  <c r="G1713" i="1"/>
  <c r="E1713" i="1"/>
  <c r="F1713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C1714" i="1"/>
  <c r="A1714" i="1"/>
  <c r="D1714" i="1"/>
  <c r="B1714" i="1"/>
  <c r="G1714" i="1"/>
  <c r="E1714" i="1"/>
  <c r="F1714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C1715" i="1"/>
  <c r="A1715" i="1"/>
  <c r="D1715" i="1"/>
  <c r="B1715" i="1"/>
  <c r="G1715" i="1"/>
  <c r="E1715" i="1"/>
  <c r="F1715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C1716" i="1"/>
  <c r="A1716" i="1"/>
  <c r="D1716" i="1"/>
  <c r="B1716" i="1"/>
  <c r="G1716" i="1"/>
  <c r="E1716" i="1"/>
  <c r="F1716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C1717" i="1"/>
  <c r="A1717" i="1"/>
  <c r="D1717" i="1"/>
  <c r="B1717" i="1"/>
  <c r="G1717" i="1"/>
  <c r="E1717" i="1"/>
  <c r="F1717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C1718" i="1"/>
  <c r="A1718" i="1"/>
  <c r="D1718" i="1"/>
  <c r="B1718" i="1"/>
  <c r="G1718" i="1"/>
  <c r="E1718" i="1"/>
  <c r="F1718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C1719" i="1"/>
  <c r="A1719" i="1"/>
  <c r="D1719" i="1"/>
  <c r="B1719" i="1"/>
  <c r="G1719" i="1"/>
  <c r="E1719" i="1"/>
  <c r="F1719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C1720" i="1"/>
  <c r="A1720" i="1"/>
  <c r="D1720" i="1"/>
  <c r="B1720" i="1"/>
  <c r="G1720" i="1"/>
  <c r="E1720" i="1"/>
  <c r="F1720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C1721" i="1"/>
  <c r="A1721" i="1"/>
  <c r="D1721" i="1"/>
  <c r="B1721" i="1"/>
  <c r="G1721" i="1"/>
  <c r="E1721" i="1"/>
  <c r="F1721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C1722" i="1"/>
  <c r="A1722" i="1"/>
  <c r="D1722" i="1"/>
  <c r="B1722" i="1"/>
  <c r="G1722" i="1"/>
  <c r="E1722" i="1"/>
  <c r="F1722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C1723" i="1"/>
  <c r="A1723" i="1"/>
  <c r="D1723" i="1"/>
  <c r="B1723" i="1"/>
  <c r="G1723" i="1"/>
  <c r="E1723" i="1"/>
  <c r="F1723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C1724" i="1"/>
  <c r="A1724" i="1"/>
  <c r="D1724" i="1"/>
  <c r="B1724" i="1"/>
  <c r="G1724" i="1"/>
  <c r="E1724" i="1"/>
  <c r="F1724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C1725" i="1"/>
  <c r="A1725" i="1"/>
  <c r="D1725" i="1"/>
  <c r="B1725" i="1"/>
  <c r="G1725" i="1"/>
  <c r="E1725" i="1"/>
  <c r="F1725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C1726" i="1"/>
  <c r="A1726" i="1"/>
  <c r="D1726" i="1"/>
  <c r="B1726" i="1"/>
  <c r="G1726" i="1"/>
  <c r="E1726" i="1"/>
  <c r="F1726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C1727" i="1"/>
  <c r="A1727" i="1"/>
  <c r="D1727" i="1"/>
  <c r="B1727" i="1"/>
  <c r="G1727" i="1"/>
  <c r="E1727" i="1"/>
  <c r="F1727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C1728" i="1"/>
  <c r="A1728" i="1"/>
  <c r="D1728" i="1"/>
  <c r="B1728" i="1"/>
  <c r="G1728" i="1"/>
  <c r="E1728" i="1"/>
  <c r="F1728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C1729" i="1"/>
  <c r="A1729" i="1"/>
  <c r="D1729" i="1"/>
  <c r="B1729" i="1"/>
  <c r="G1729" i="1"/>
  <c r="E1729" i="1"/>
  <c r="F1729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C1730" i="1"/>
  <c r="A1730" i="1"/>
  <c r="D1730" i="1"/>
  <c r="B1730" i="1"/>
  <c r="G1730" i="1"/>
  <c r="E1730" i="1"/>
  <c r="F1730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C1731" i="1"/>
  <c r="A1731" i="1"/>
  <c r="D1731" i="1"/>
  <c r="B1731" i="1"/>
  <c r="G1731" i="1"/>
  <c r="E1731" i="1"/>
  <c r="F1731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C1732" i="1"/>
  <c r="A1732" i="1"/>
  <c r="D1732" i="1"/>
  <c r="B1732" i="1"/>
  <c r="G1732" i="1"/>
  <c r="E1732" i="1"/>
  <c r="F1732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C1733" i="1"/>
  <c r="A1733" i="1"/>
  <c r="D1733" i="1"/>
  <c r="B1733" i="1"/>
  <c r="G1733" i="1"/>
  <c r="E1733" i="1"/>
  <c r="F1733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C1734" i="1"/>
  <c r="A1734" i="1"/>
  <c r="D1734" i="1"/>
  <c r="B1734" i="1"/>
  <c r="G1734" i="1"/>
  <c r="E1734" i="1"/>
  <c r="F1734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C1735" i="1"/>
  <c r="A1735" i="1"/>
  <c r="D1735" i="1"/>
  <c r="B1735" i="1"/>
  <c r="G1735" i="1"/>
  <c r="E1735" i="1"/>
  <c r="F1735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C1736" i="1"/>
  <c r="A1736" i="1"/>
  <c r="D1736" i="1"/>
  <c r="B1736" i="1"/>
  <c r="G1736" i="1"/>
  <c r="E1736" i="1"/>
  <c r="F1736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C1737" i="1"/>
  <c r="A1737" i="1"/>
  <c r="D1737" i="1"/>
  <c r="B1737" i="1"/>
  <c r="G1737" i="1"/>
  <c r="E1737" i="1"/>
  <c r="F1737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C1738" i="1"/>
  <c r="A1738" i="1"/>
  <c r="D1738" i="1"/>
  <c r="B1738" i="1"/>
  <c r="G1738" i="1"/>
  <c r="E1738" i="1"/>
  <c r="F1738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C1739" i="1"/>
  <c r="A1739" i="1"/>
  <c r="D1739" i="1"/>
  <c r="B1739" i="1"/>
  <c r="G1739" i="1"/>
  <c r="E1739" i="1"/>
  <c r="F1739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C1740" i="1"/>
  <c r="A1740" i="1"/>
  <c r="D1740" i="1"/>
  <c r="B1740" i="1"/>
  <c r="G1740" i="1"/>
  <c r="E1740" i="1"/>
  <c r="F1740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C1741" i="1"/>
  <c r="A1741" i="1"/>
  <c r="D1741" i="1"/>
  <c r="B1741" i="1"/>
  <c r="G1741" i="1"/>
  <c r="E1741" i="1"/>
  <c r="F1741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C1742" i="1"/>
  <c r="A1742" i="1"/>
  <c r="D1742" i="1"/>
  <c r="B1742" i="1"/>
  <c r="G1742" i="1"/>
  <c r="E1742" i="1"/>
  <c r="F1742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C1743" i="1"/>
  <c r="A1743" i="1"/>
  <c r="D1743" i="1"/>
  <c r="B1743" i="1"/>
  <c r="G1743" i="1"/>
  <c r="E1743" i="1"/>
  <c r="F1743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C1744" i="1"/>
  <c r="A1744" i="1"/>
  <c r="D1744" i="1"/>
  <c r="B1744" i="1"/>
  <c r="G1744" i="1"/>
  <c r="E1744" i="1"/>
  <c r="F1744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C1745" i="1"/>
  <c r="A1745" i="1"/>
  <c r="D1745" i="1"/>
  <c r="B1745" i="1"/>
  <c r="G1745" i="1"/>
  <c r="E1745" i="1"/>
  <c r="F1745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C1746" i="1"/>
  <c r="A1746" i="1"/>
  <c r="D1746" i="1"/>
  <c r="B1746" i="1"/>
  <c r="G1746" i="1"/>
  <c r="E1746" i="1"/>
  <c r="F1746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C1747" i="1"/>
  <c r="A1747" i="1"/>
  <c r="D1747" i="1"/>
  <c r="B1747" i="1"/>
  <c r="G1747" i="1"/>
  <c r="E1747" i="1"/>
  <c r="F1747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C1748" i="1"/>
  <c r="A1748" i="1"/>
  <c r="D1748" i="1"/>
  <c r="B1748" i="1"/>
  <c r="G1748" i="1"/>
  <c r="E1748" i="1"/>
  <c r="F1748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C1749" i="1"/>
  <c r="A1749" i="1"/>
  <c r="D1749" i="1"/>
  <c r="B1749" i="1"/>
  <c r="G1749" i="1"/>
  <c r="E1749" i="1"/>
  <c r="F1749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C1750" i="1"/>
  <c r="A1750" i="1"/>
  <c r="D1750" i="1"/>
  <c r="B1750" i="1"/>
  <c r="G1750" i="1"/>
  <c r="E1750" i="1"/>
  <c r="F1750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C1751" i="1"/>
  <c r="A1751" i="1"/>
  <c r="D1751" i="1"/>
  <c r="B1751" i="1"/>
  <c r="G1751" i="1"/>
  <c r="E1751" i="1"/>
  <c r="F1751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C1752" i="1"/>
  <c r="A1752" i="1"/>
  <c r="D1752" i="1"/>
  <c r="B1752" i="1"/>
  <c r="G1752" i="1"/>
  <c r="E1752" i="1"/>
  <c r="F1752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C1753" i="1"/>
  <c r="A1753" i="1"/>
  <c r="D1753" i="1"/>
  <c r="B1753" i="1"/>
  <c r="G1753" i="1"/>
  <c r="E1753" i="1"/>
  <c r="F1753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C1754" i="1"/>
  <c r="A1754" i="1"/>
  <c r="D1754" i="1"/>
  <c r="B1754" i="1"/>
  <c r="G1754" i="1"/>
  <c r="E1754" i="1"/>
  <c r="F1754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C1755" i="1"/>
  <c r="A1755" i="1"/>
  <c r="D1755" i="1"/>
  <c r="B1755" i="1"/>
  <c r="G1755" i="1"/>
  <c r="E1755" i="1"/>
  <c r="F1755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C1756" i="1"/>
  <c r="A1756" i="1"/>
  <c r="D1756" i="1"/>
  <c r="B1756" i="1"/>
  <c r="G1756" i="1"/>
  <c r="E1756" i="1"/>
  <c r="F1756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C1757" i="1"/>
  <c r="A1757" i="1"/>
  <c r="D1757" i="1"/>
  <c r="B1757" i="1"/>
  <c r="G1757" i="1"/>
  <c r="E1757" i="1"/>
  <c r="F1757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C1758" i="1"/>
  <c r="A1758" i="1"/>
  <c r="D1758" i="1"/>
  <c r="B1758" i="1"/>
  <c r="G1758" i="1"/>
  <c r="E1758" i="1"/>
  <c r="F1758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C1759" i="1"/>
  <c r="A1759" i="1"/>
  <c r="D1759" i="1"/>
  <c r="B1759" i="1"/>
  <c r="G1759" i="1"/>
  <c r="E1759" i="1"/>
  <c r="F1759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C1760" i="1"/>
  <c r="A1760" i="1"/>
  <c r="D1760" i="1"/>
  <c r="B1760" i="1"/>
  <c r="G1760" i="1"/>
  <c r="E1760" i="1"/>
  <c r="F1760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C1761" i="1"/>
  <c r="A1761" i="1"/>
  <c r="D1761" i="1"/>
  <c r="B1761" i="1"/>
  <c r="G1761" i="1"/>
  <c r="E1761" i="1"/>
  <c r="F1761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C1762" i="1"/>
  <c r="A1762" i="1"/>
  <c r="D1762" i="1"/>
  <c r="B1762" i="1"/>
  <c r="G1762" i="1"/>
  <c r="E1762" i="1"/>
  <c r="F1762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C1763" i="1"/>
  <c r="A1763" i="1"/>
  <c r="D1763" i="1"/>
  <c r="B1763" i="1"/>
  <c r="G1763" i="1"/>
  <c r="E1763" i="1"/>
  <c r="F1763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C1764" i="1"/>
  <c r="A1764" i="1"/>
  <c r="D1764" i="1"/>
  <c r="B1764" i="1"/>
  <c r="G1764" i="1"/>
  <c r="E1764" i="1"/>
  <c r="F1764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C1765" i="1"/>
  <c r="A1765" i="1"/>
  <c r="D1765" i="1"/>
  <c r="B1765" i="1"/>
  <c r="G1765" i="1"/>
  <c r="E1765" i="1"/>
  <c r="F1765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C1766" i="1"/>
  <c r="A1766" i="1"/>
  <c r="D1766" i="1"/>
  <c r="B1766" i="1"/>
  <c r="G1766" i="1"/>
  <c r="E1766" i="1"/>
  <c r="F1766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C1767" i="1"/>
  <c r="A1767" i="1"/>
  <c r="D1767" i="1"/>
  <c r="B1767" i="1"/>
  <c r="G1767" i="1"/>
  <c r="E1767" i="1"/>
  <c r="F1767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C1768" i="1"/>
  <c r="A1768" i="1"/>
  <c r="D1768" i="1"/>
  <c r="B1768" i="1"/>
  <c r="G1768" i="1"/>
  <c r="E1768" i="1"/>
  <c r="F1768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C1769" i="1"/>
  <c r="A1769" i="1"/>
  <c r="D1769" i="1"/>
  <c r="B1769" i="1"/>
  <c r="G1769" i="1"/>
  <c r="E1769" i="1"/>
  <c r="F1769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C1770" i="1"/>
  <c r="A1770" i="1"/>
  <c r="D1770" i="1"/>
  <c r="B1770" i="1"/>
  <c r="G1770" i="1"/>
  <c r="E1770" i="1"/>
  <c r="F1770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C1771" i="1"/>
  <c r="A1771" i="1"/>
  <c r="D1771" i="1"/>
  <c r="B1771" i="1"/>
  <c r="G1771" i="1"/>
  <c r="E1771" i="1"/>
  <c r="F1771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C1772" i="1"/>
  <c r="A1772" i="1"/>
  <c r="D1772" i="1"/>
  <c r="B1772" i="1"/>
  <c r="G1772" i="1"/>
  <c r="E1772" i="1"/>
  <c r="F1772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C1773" i="1"/>
  <c r="A1773" i="1"/>
  <c r="D1773" i="1"/>
  <c r="B1773" i="1"/>
  <c r="G1773" i="1"/>
  <c r="E1773" i="1"/>
  <c r="F1773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C1774" i="1"/>
  <c r="A1774" i="1"/>
  <c r="D1774" i="1"/>
  <c r="B1774" i="1"/>
  <c r="G1774" i="1"/>
  <c r="E1774" i="1"/>
  <c r="F1774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C1775" i="1"/>
  <c r="A1775" i="1"/>
  <c r="D1775" i="1"/>
  <c r="B1775" i="1"/>
  <c r="G1775" i="1"/>
  <c r="E1775" i="1"/>
  <c r="F1775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C1776" i="1"/>
  <c r="A1776" i="1"/>
  <c r="D1776" i="1"/>
  <c r="B1776" i="1"/>
  <c r="G1776" i="1"/>
  <c r="E1776" i="1"/>
  <c r="F1776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C1777" i="1"/>
  <c r="A1777" i="1"/>
  <c r="D1777" i="1"/>
  <c r="B1777" i="1"/>
  <c r="G1777" i="1"/>
  <c r="E1777" i="1"/>
  <c r="F1777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C1778" i="1"/>
  <c r="A1778" i="1"/>
  <c r="D1778" i="1"/>
  <c r="B1778" i="1"/>
  <c r="G1778" i="1"/>
  <c r="E1778" i="1"/>
  <c r="F1778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C1779" i="1"/>
  <c r="A1779" i="1"/>
  <c r="D1779" i="1"/>
  <c r="B1779" i="1"/>
  <c r="G1779" i="1"/>
  <c r="E1779" i="1"/>
  <c r="F1779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C1780" i="1"/>
  <c r="A1780" i="1"/>
  <c r="D1780" i="1"/>
  <c r="B1780" i="1"/>
  <c r="G1780" i="1"/>
  <c r="E1780" i="1"/>
  <c r="F1780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C1781" i="1"/>
  <c r="A1781" i="1"/>
  <c r="D1781" i="1"/>
  <c r="B1781" i="1"/>
  <c r="G1781" i="1"/>
  <c r="E1781" i="1"/>
  <c r="F1781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C1782" i="1"/>
  <c r="A1782" i="1"/>
  <c r="D1782" i="1"/>
  <c r="B1782" i="1"/>
  <c r="G1782" i="1"/>
  <c r="E1782" i="1"/>
  <c r="F1782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C1783" i="1"/>
  <c r="A1783" i="1"/>
  <c r="D1783" i="1"/>
  <c r="B1783" i="1"/>
  <c r="G1783" i="1"/>
  <c r="E1783" i="1"/>
  <c r="F1783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C1784" i="1"/>
  <c r="A1784" i="1"/>
  <c r="D1784" i="1"/>
  <c r="B1784" i="1"/>
  <c r="G1784" i="1"/>
  <c r="E1784" i="1"/>
  <c r="F1784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C1785" i="1"/>
  <c r="A1785" i="1"/>
  <c r="D1785" i="1"/>
  <c r="B1785" i="1"/>
  <c r="G1785" i="1"/>
  <c r="E1785" i="1"/>
  <c r="F1785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C1786" i="1"/>
  <c r="A1786" i="1"/>
  <c r="D1786" i="1"/>
  <c r="B1786" i="1"/>
  <c r="G1786" i="1"/>
  <c r="E1786" i="1"/>
  <c r="F1786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C1787" i="1"/>
  <c r="A1787" i="1"/>
  <c r="D1787" i="1"/>
  <c r="B1787" i="1"/>
  <c r="G1787" i="1"/>
  <c r="E1787" i="1"/>
  <c r="F1787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C1788" i="1"/>
  <c r="A1788" i="1"/>
  <c r="D1788" i="1"/>
  <c r="B1788" i="1"/>
  <c r="G1788" i="1"/>
  <c r="E1788" i="1"/>
  <c r="F1788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C1789" i="1"/>
  <c r="A1789" i="1"/>
  <c r="D1789" i="1"/>
  <c r="B1789" i="1"/>
  <c r="G1789" i="1"/>
  <c r="E1789" i="1"/>
  <c r="F1789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C1790" i="1"/>
  <c r="A1790" i="1"/>
  <c r="D1790" i="1"/>
  <c r="B1790" i="1"/>
  <c r="G1790" i="1"/>
  <c r="E1790" i="1"/>
  <c r="F1790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C1791" i="1"/>
  <c r="A1791" i="1"/>
  <c r="D1791" i="1"/>
  <c r="B1791" i="1"/>
  <c r="G1791" i="1"/>
  <c r="E1791" i="1"/>
  <c r="F1791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C1792" i="1"/>
  <c r="A1792" i="1"/>
  <c r="D1792" i="1"/>
  <c r="B1792" i="1"/>
  <c r="G1792" i="1"/>
  <c r="E1792" i="1"/>
  <c r="F1792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C1793" i="1"/>
  <c r="A1793" i="1"/>
  <c r="D1793" i="1"/>
  <c r="B1793" i="1"/>
  <c r="G1793" i="1"/>
  <c r="E1793" i="1"/>
  <c r="F1793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C1794" i="1"/>
  <c r="A1794" i="1"/>
  <c r="D1794" i="1"/>
  <c r="B1794" i="1"/>
  <c r="G1794" i="1"/>
  <c r="E1794" i="1"/>
  <c r="F1794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C1795" i="1"/>
  <c r="A1795" i="1"/>
  <c r="D1795" i="1"/>
  <c r="B1795" i="1"/>
  <c r="G1795" i="1"/>
  <c r="E1795" i="1"/>
  <c r="F1795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C1796" i="1"/>
  <c r="A1796" i="1"/>
  <c r="D1796" i="1"/>
  <c r="B1796" i="1"/>
  <c r="G1796" i="1"/>
  <c r="E1796" i="1"/>
  <c r="F1796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C1797" i="1"/>
  <c r="A1797" i="1"/>
  <c r="D1797" i="1"/>
  <c r="B1797" i="1"/>
  <c r="G1797" i="1"/>
  <c r="E1797" i="1"/>
  <c r="F1797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C1798" i="1"/>
  <c r="A1798" i="1"/>
  <c r="D1798" i="1"/>
  <c r="B1798" i="1"/>
  <c r="G1798" i="1"/>
  <c r="E1798" i="1"/>
  <c r="F1798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C1799" i="1"/>
  <c r="A1799" i="1"/>
  <c r="D1799" i="1"/>
  <c r="B1799" i="1"/>
  <c r="G1799" i="1"/>
  <c r="E1799" i="1"/>
  <c r="F1799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C1800" i="1"/>
  <c r="A1800" i="1"/>
  <c r="D1800" i="1"/>
  <c r="B1800" i="1"/>
  <c r="G1800" i="1"/>
  <c r="E1800" i="1"/>
  <c r="F1800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C1801" i="1"/>
  <c r="A1801" i="1"/>
  <c r="D1801" i="1"/>
  <c r="B1801" i="1"/>
  <c r="G1801" i="1"/>
  <c r="E1801" i="1"/>
  <c r="F1801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C1802" i="1"/>
  <c r="A1802" i="1"/>
  <c r="D1802" i="1"/>
  <c r="B1802" i="1"/>
  <c r="G1802" i="1"/>
  <c r="E1802" i="1"/>
  <c r="F1802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C1803" i="1"/>
  <c r="A1803" i="1"/>
  <c r="D1803" i="1"/>
  <c r="B1803" i="1"/>
  <c r="G1803" i="1"/>
  <c r="E1803" i="1"/>
  <c r="F1803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C1804" i="1"/>
  <c r="A1804" i="1"/>
  <c r="D1804" i="1"/>
  <c r="B1804" i="1"/>
  <c r="G1804" i="1"/>
  <c r="E1804" i="1"/>
  <c r="F1804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C1805" i="1"/>
  <c r="A1805" i="1"/>
  <c r="D1805" i="1"/>
  <c r="B1805" i="1"/>
  <c r="G1805" i="1"/>
  <c r="E1805" i="1"/>
  <c r="F1805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C1806" i="1"/>
  <c r="A1806" i="1"/>
  <c r="D1806" i="1"/>
  <c r="B1806" i="1"/>
  <c r="G1806" i="1"/>
  <c r="E1806" i="1"/>
  <c r="F1806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C1807" i="1"/>
  <c r="A1807" i="1"/>
  <c r="D1807" i="1"/>
  <c r="B1807" i="1"/>
  <c r="G1807" i="1"/>
  <c r="E1807" i="1"/>
  <c r="F1807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C1808" i="1"/>
  <c r="A1808" i="1"/>
  <c r="D1808" i="1"/>
  <c r="B1808" i="1"/>
  <c r="G1808" i="1"/>
  <c r="E1808" i="1"/>
  <c r="F1808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C1809" i="1"/>
  <c r="A1809" i="1"/>
  <c r="D1809" i="1"/>
  <c r="B1809" i="1"/>
  <c r="G1809" i="1"/>
  <c r="E1809" i="1"/>
  <c r="F1809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C1810" i="1"/>
  <c r="A1810" i="1"/>
  <c r="D1810" i="1"/>
  <c r="B1810" i="1"/>
  <c r="G1810" i="1"/>
  <c r="E1810" i="1"/>
  <c r="F1810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C1811" i="1"/>
  <c r="A1811" i="1"/>
  <c r="D1811" i="1"/>
  <c r="B1811" i="1"/>
  <c r="G1811" i="1"/>
  <c r="E1811" i="1"/>
  <c r="F1811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C1812" i="1"/>
  <c r="A1812" i="1"/>
  <c r="D1812" i="1"/>
  <c r="B1812" i="1"/>
  <c r="G1812" i="1"/>
  <c r="E1812" i="1"/>
  <c r="F1812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C1813" i="1"/>
  <c r="A1813" i="1"/>
  <c r="D1813" i="1"/>
  <c r="B1813" i="1"/>
  <c r="G1813" i="1"/>
  <c r="E1813" i="1"/>
  <c r="F1813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C1814" i="1"/>
  <c r="A1814" i="1"/>
  <c r="D1814" i="1"/>
  <c r="B1814" i="1"/>
  <c r="G1814" i="1"/>
  <c r="E1814" i="1"/>
  <c r="F1814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C1815" i="1"/>
  <c r="A1815" i="1"/>
  <c r="D1815" i="1"/>
  <c r="B1815" i="1"/>
  <c r="G1815" i="1"/>
  <c r="E1815" i="1"/>
  <c r="F1815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C1816" i="1"/>
  <c r="A1816" i="1"/>
  <c r="D1816" i="1"/>
  <c r="B1816" i="1"/>
  <c r="G1816" i="1"/>
  <c r="E1816" i="1"/>
  <c r="F1816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C1817" i="1"/>
  <c r="A1817" i="1"/>
  <c r="D1817" i="1"/>
  <c r="B1817" i="1"/>
  <c r="G1817" i="1"/>
  <c r="E1817" i="1"/>
  <c r="F1817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C1818" i="1"/>
  <c r="A1818" i="1"/>
  <c r="D1818" i="1"/>
  <c r="B1818" i="1"/>
  <c r="G1818" i="1"/>
  <c r="E1818" i="1"/>
  <c r="F1818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C1819" i="1"/>
  <c r="A1819" i="1"/>
  <c r="D1819" i="1"/>
  <c r="B1819" i="1"/>
  <c r="G1819" i="1"/>
  <c r="E1819" i="1"/>
  <c r="F1819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C1820" i="1"/>
  <c r="A1820" i="1"/>
  <c r="D1820" i="1"/>
  <c r="B1820" i="1"/>
  <c r="G1820" i="1"/>
  <c r="E1820" i="1"/>
  <c r="F1820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C1821" i="1"/>
  <c r="A1821" i="1"/>
  <c r="D1821" i="1"/>
  <c r="B1821" i="1"/>
  <c r="G1821" i="1"/>
  <c r="E1821" i="1"/>
  <c r="F1821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C1822" i="1"/>
  <c r="A1822" i="1"/>
  <c r="D1822" i="1"/>
  <c r="B1822" i="1"/>
  <c r="G1822" i="1"/>
  <c r="E1822" i="1"/>
  <c r="F1822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C1823" i="1"/>
  <c r="A1823" i="1"/>
  <c r="D1823" i="1"/>
  <c r="B1823" i="1"/>
  <c r="G1823" i="1"/>
  <c r="E1823" i="1"/>
  <c r="F1823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C1824" i="1"/>
  <c r="A1824" i="1"/>
  <c r="D1824" i="1"/>
  <c r="B1824" i="1"/>
  <c r="G1824" i="1"/>
  <c r="E1824" i="1"/>
  <c r="F1824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C1825" i="1"/>
  <c r="A1825" i="1"/>
  <c r="D1825" i="1"/>
  <c r="B1825" i="1"/>
  <c r="G1825" i="1"/>
  <c r="E1825" i="1"/>
  <c r="F1825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C1826" i="1"/>
  <c r="A1826" i="1"/>
  <c r="D1826" i="1"/>
  <c r="B1826" i="1"/>
  <c r="G1826" i="1"/>
  <c r="E1826" i="1"/>
  <c r="F1826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C1827" i="1"/>
  <c r="A1827" i="1"/>
  <c r="D1827" i="1"/>
  <c r="B1827" i="1"/>
  <c r="G1827" i="1"/>
  <c r="E1827" i="1"/>
  <c r="F1827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C1828" i="1"/>
  <c r="A1828" i="1"/>
  <c r="D1828" i="1"/>
  <c r="B1828" i="1"/>
  <c r="G1828" i="1"/>
  <c r="E1828" i="1"/>
  <c r="F1828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C1829" i="1"/>
  <c r="A1829" i="1"/>
  <c r="D1829" i="1"/>
  <c r="B1829" i="1"/>
  <c r="G1829" i="1"/>
  <c r="E1829" i="1"/>
  <c r="F1829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C1830" i="1"/>
  <c r="A1830" i="1"/>
  <c r="D1830" i="1"/>
  <c r="B1830" i="1"/>
  <c r="G1830" i="1"/>
  <c r="E1830" i="1"/>
  <c r="F1830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C1831" i="1"/>
  <c r="A1831" i="1"/>
  <c r="D1831" i="1"/>
  <c r="B1831" i="1"/>
  <c r="G1831" i="1"/>
  <c r="E1831" i="1"/>
  <c r="F1831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C1832" i="1"/>
  <c r="A1832" i="1"/>
  <c r="D1832" i="1"/>
  <c r="B1832" i="1"/>
  <c r="G1832" i="1"/>
  <c r="E1832" i="1"/>
  <c r="F1832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C1833" i="1"/>
  <c r="A1833" i="1"/>
  <c r="D1833" i="1"/>
  <c r="B1833" i="1"/>
  <c r="G1833" i="1"/>
  <c r="E1833" i="1"/>
  <c r="F1833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C1834" i="1"/>
  <c r="A1834" i="1"/>
  <c r="D1834" i="1"/>
  <c r="B1834" i="1"/>
  <c r="G1834" i="1"/>
  <c r="E1834" i="1"/>
  <c r="F1834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C1835" i="1"/>
  <c r="A1835" i="1"/>
  <c r="D1835" i="1"/>
  <c r="B1835" i="1"/>
  <c r="G1835" i="1"/>
  <c r="E1835" i="1"/>
  <c r="F1835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C1836" i="1"/>
  <c r="A1836" i="1"/>
  <c r="D1836" i="1"/>
  <c r="B1836" i="1"/>
  <c r="G1836" i="1"/>
  <c r="E1836" i="1"/>
  <c r="F1836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C1837" i="1"/>
  <c r="A1837" i="1"/>
  <c r="D1837" i="1"/>
  <c r="B1837" i="1"/>
  <c r="G1837" i="1"/>
  <c r="E1837" i="1"/>
  <c r="F1837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C1838" i="1"/>
  <c r="A1838" i="1"/>
  <c r="D1838" i="1"/>
  <c r="B1838" i="1"/>
  <c r="G1838" i="1"/>
  <c r="E1838" i="1"/>
  <c r="F1838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C1839" i="1"/>
  <c r="A1839" i="1"/>
  <c r="D1839" i="1"/>
  <c r="B1839" i="1"/>
  <c r="G1839" i="1"/>
  <c r="E1839" i="1"/>
  <c r="F1839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C1840" i="1"/>
  <c r="A1840" i="1"/>
  <c r="D1840" i="1"/>
  <c r="B1840" i="1"/>
  <c r="G1840" i="1"/>
  <c r="E1840" i="1"/>
  <c r="F1840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C1841" i="1"/>
  <c r="A1841" i="1"/>
  <c r="D1841" i="1"/>
  <c r="B1841" i="1"/>
  <c r="G1841" i="1"/>
  <c r="E1841" i="1"/>
  <c r="F1841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C1842" i="1"/>
  <c r="A1842" i="1"/>
  <c r="D1842" i="1"/>
  <c r="B1842" i="1"/>
  <c r="G1842" i="1"/>
  <c r="E1842" i="1"/>
  <c r="F1842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C1843" i="1"/>
  <c r="A1843" i="1"/>
  <c r="D1843" i="1"/>
  <c r="B1843" i="1"/>
  <c r="G1843" i="1"/>
  <c r="E1843" i="1"/>
  <c r="F1843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C1844" i="1"/>
  <c r="A1844" i="1"/>
  <c r="D1844" i="1"/>
  <c r="B1844" i="1"/>
  <c r="G1844" i="1"/>
  <c r="E1844" i="1"/>
  <c r="F1844" i="1"/>
  <c r="H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W1844" i="1"/>
  <c r="X1844" i="1"/>
  <c r="Y1844" i="1"/>
  <c r="Z1844" i="1"/>
  <c r="AA1844" i="1"/>
  <c r="AB1844" i="1"/>
  <c r="AC1844" i="1"/>
  <c r="AD1844" i="1"/>
  <c r="C1845" i="1"/>
  <c r="A1845" i="1"/>
  <c r="D1845" i="1"/>
  <c r="B1845" i="1"/>
  <c r="G1845" i="1"/>
  <c r="E1845" i="1"/>
  <c r="F1845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C1846" i="1"/>
  <c r="A1846" i="1"/>
  <c r="D1846" i="1"/>
  <c r="B1846" i="1"/>
  <c r="G1846" i="1"/>
  <c r="E1846" i="1"/>
  <c r="F1846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C1847" i="1"/>
  <c r="A1847" i="1"/>
  <c r="D1847" i="1"/>
  <c r="B1847" i="1"/>
  <c r="G1847" i="1"/>
  <c r="E1847" i="1"/>
  <c r="F1847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C1848" i="1"/>
  <c r="A1848" i="1"/>
  <c r="D1848" i="1"/>
  <c r="B1848" i="1"/>
  <c r="G1848" i="1"/>
  <c r="E1848" i="1"/>
  <c r="F1848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C1849" i="1"/>
  <c r="A1849" i="1"/>
  <c r="D1849" i="1"/>
  <c r="B1849" i="1"/>
  <c r="G1849" i="1"/>
  <c r="E1849" i="1"/>
  <c r="F1849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C1850" i="1"/>
  <c r="A1850" i="1"/>
  <c r="D1850" i="1"/>
  <c r="B1850" i="1"/>
  <c r="G1850" i="1"/>
  <c r="E1850" i="1"/>
  <c r="F1850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C1851" i="1"/>
  <c r="A1851" i="1"/>
  <c r="D1851" i="1"/>
  <c r="B1851" i="1"/>
  <c r="G1851" i="1"/>
  <c r="E1851" i="1"/>
  <c r="F1851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C1852" i="1"/>
  <c r="A1852" i="1"/>
  <c r="D1852" i="1"/>
  <c r="B1852" i="1"/>
  <c r="G1852" i="1"/>
  <c r="E1852" i="1"/>
  <c r="F1852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C1853" i="1"/>
  <c r="A1853" i="1"/>
  <c r="D1853" i="1"/>
  <c r="B1853" i="1"/>
  <c r="G1853" i="1"/>
  <c r="E1853" i="1"/>
  <c r="F1853" i="1"/>
  <c r="H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Y1853" i="1"/>
  <c r="Z1853" i="1"/>
  <c r="AA1853" i="1"/>
  <c r="AB1853" i="1"/>
  <c r="AC1853" i="1"/>
  <c r="AD1853" i="1"/>
  <c r="C1854" i="1"/>
  <c r="A1854" i="1"/>
  <c r="D1854" i="1"/>
  <c r="B1854" i="1"/>
  <c r="G1854" i="1"/>
  <c r="E1854" i="1"/>
  <c r="F1854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C1855" i="1"/>
  <c r="A1855" i="1"/>
  <c r="D1855" i="1"/>
  <c r="B1855" i="1"/>
  <c r="G1855" i="1"/>
  <c r="E1855" i="1"/>
  <c r="F1855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C1856" i="1"/>
  <c r="A1856" i="1"/>
  <c r="D1856" i="1"/>
  <c r="B1856" i="1"/>
  <c r="G1856" i="1"/>
  <c r="E1856" i="1"/>
  <c r="F1856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AD1856" i="1"/>
  <c r="C1857" i="1"/>
  <c r="A1857" i="1"/>
  <c r="D1857" i="1"/>
  <c r="B1857" i="1"/>
  <c r="G1857" i="1"/>
  <c r="E1857" i="1"/>
  <c r="F1857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C1858" i="1"/>
  <c r="A1858" i="1"/>
  <c r="D1858" i="1"/>
  <c r="B1858" i="1"/>
  <c r="G1858" i="1"/>
  <c r="E1858" i="1"/>
  <c r="F1858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C1859" i="1"/>
  <c r="A1859" i="1"/>
  <c r="D1859" i="1"/>
  <c r="B1859" i="1"/>
  <c r="G1859" i="1"/>
  <c r="E1859" i="1"/>
  <c r="F1859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AD1859" i="1"/>
  <c r="C1860" i="1"/>
  <c r="A1860" i="1"/>
  <c r="D1860" i="1"/>
  <c r="B1860" i="1"/>
  <c r="G1860" i="1"/>
  <c r="E1860" i="1"/>
  <c r="F1860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C1861" i="1"/>
  <c r="A1861" i="1"/>
  <c r="D1861" i="1"/>
  <c r="B1861" i="1"/>
  <c r="G1861" i="1"/>
  <c r="E1861" i="1"/>
  <c r="F1861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C1862" i="1"/>
  <c r="A1862" i="1"/>
  <c r="D1862" i="1"/>
  <c r="B1862" i="1"/>
  <c r="G1862" i="1"/>
  <c r="E1862" i="1"/>
  <c r="F1862" i="1"/>
  <c r="H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Y1862" i="1"/>
  <c r="Z1862" i="1"/>
  <c r="AA1862" i="1"/>
  <c r="AB1862" i="1"/>
  <c r="AC1862" i="1"/>
  <c r="AD1862" i="1"/>
  <c r="C1863" i="1"/>
  <c r="A1863" i="1"/>
  <c r="D1863" i="1"/>
  <c r="B1863" i="1"/>
  <c r="G1863" i="1"/>
  <c r="E1863" i="1"/>
  <c r="F1863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C1864" i="1"/>
  <c r="A1864" i="1"/>
  <c r="D1864" i="1"/>
  <c r="B1864" i="1"/>
  <c r="G1864" i="1"/>
  <c r="E1864" i="1"/>
  <c r="F1864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C1865" i="1"/>
  <c r="A1865" i="1"/>
  <c r="D1865" i="1"/>
  <c r="B1865" i="1"/>
  <c r="G1865" i="1"/>
  <c r="E1865" i="1"/>
  <c r="F1865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C1866" i="1"/>
  <c r="A1866" i="1"/>
  <c r="D1866" i="1"/>
  <c r="B1866" i="1"/>
  <c r="G1866" i="1"/>
  <c r="E1866" i="1"/>
  <c r="F1866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AD1866" i="1"/>
  <c r="C1867" i="1"/>
  <c r="A1867" i="1"/>
  <c r="D1867" i="1"/>
  <c r="B1867" i="1"/>
  <c r="G1867" i="1"/>
  <c r="E1867" i="1"/>
  <c r="F1867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C1868" i="1"/>
  <c r="A1868" i="1"/>
  <c r="D1868" i="1"/>
  <c r="B1868" i="1"/>
  <c r="G1868" i="1"/>
  <c r="E1868" i="1"/>
  <c r="F1868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AD1868" i="1"/>
  <c r="C1869" i="1"/>
  <c r="A1869" i="1"/>
  <c r="D1869" i="1"/>
  <c r="B1869" i="1"/>
  <c r="G1869" i="1"/>
  <c r="E1869" i="1"/>
  <c r="F1869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C1870" i="1"/>
  <c r="A1870" i="1"/>
  <c r="D1870" i="1"/>
  <c r="B1870" i="1"/>
  <c r="G1870" i="1"/>
  <c r="E1870" i="1"/>
  <c r="F1870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C1871" i="1"/>
  <c r="A1871" i="1"/>
  <c r="D1871" i="1"/>
  <c r="B1871" i="1"/>
  <c r="G1871" i="1"/>
  <c r="E1871" i="1"/>
  <c r="F1871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AD1871" i="1"/>
  <c r="C1872" i="1"/>
  <c r="A1872" i="1"/>
  <c r="D1872" i="1"/>
  <c r="B1872" i="1"/>
  <c r="G1872" i="1"/>
  <c r="E1872" i="1"/>
  <c r="F1872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AD1872" i="1"/>
  <c r="C1873" i="1"/>
  <c r="A1873" i="1"/>
  <c r="D1873" i="1"/>
  <c r="B1873" i="1"/>
  <c r="G1873" i="1"/>
  <c r="E1873" i="1"/>
  <c r="F1873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AD1873" i="1"/>
  <c r="C1874" i="1"/>
  <c r="A1874" i="1"/>
  <c r="D1874" i="1"/>
  <c r="B1874" i="1"/>
  <c r="G1874" i="1"/>
  <c r="E1874" i="1"/>
  <c r="F1874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AD1874" i="1"/>
  <c r="C1875" i="1"/>
  <c r="A1875" i="1"/>
  <c r="D1875" i="1"/>
  <c r="B1875" i="1"/>
  <c r="G1875" i="1"/>
  <c r="E1875" i="1"/>
  <c r="F1875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AD1875" i="1"/>
  <c r="C1876" i="1"/>
  <c r="A1876" i="1"/>
  <c r="D1876" i="1"/>
  <c r="B1876" i="1"/>
  <c r="G1876" i="1"/>
  <c r="E1876" i="1"/>
  <c r="F1876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AD1876" i="1"/>
  <c r="C1877" i="1"/>
  <c r="A1877" i="1"/>
  <c r="D1877" i="1"/>
  <c r="B1877" i="1"/>
  <c r="G1877" i="1"/>
  <c r="E1877" i="1"/>
  <c r="F1877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A1877" i="1"/>
  <c r="AB1877" i="1"/>
  <c r="AC1877" i="1"/>
  <c r="AD1877" i="1"/>
  <c r="C1878" i="1"/>
  <c r="A1878" i="1"/>
  <c r="D1878" i="1"/>
  <c r="B1878" i="1"/>
  <c r="G1878" i="1"/>
  <c r="E1878" i="1"/>
  <c r="F1878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AD1878" i="1"/>
  <c r="C1879" i="1"/>
  <c r="A1879" i="1"/>
  <c r="D1879" i="1"/>
  <c r="B1879" i="1"/>
  <c r="G1879" i="1"/>
  <c r="E1879" i="1"/>
  <c r="F1879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AD1879" i="1"/>
  <c r="C1880" i="1"/>
  <c r="A1880" i="1"/>
  <c r="D1880" i="1"/>
  <c r="B1880" i="1"/>
  <c r="G1880" i="1"/>
  <c r="E1880" i="1"/>
  <c r="F1880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A1880" i="1"/>
  <c r="AB1880" i="1"/>
  <c r="AC1880" i="1"/>
  <c r="AD1880" i="1"/>
  <c r="C1881" i="1"/>
  <c r="A1881" i="1"/>
  <c r="D1881" i="1"/>
  <c r="B1881" i="1"/>
  <c r="G1881" i="1"/>
  <c r="E1881" i="1"/>
  <c r="F1881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AD1881" i="1"/>
  <c r="C1882" i="1"/>
  <c r="A1882" i="1"/>
  <c r="D1882" i="1"/>
  <c r="B1882" i="1"/>
  <c r="G1882" i="1"/>
  <c r="E1882" i="1"/>
  <c r="F1882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AD1882" i="1"/>
  <c r="C1883" i="1"/>
  <c r="A1883" i="1"/>
  <c r="D1883" i="1"/>
  <c r="B1883" i="1"/>
  <c r="G1883" i="1"/>
  <c r="E1883" i="1"/>
  <c r="F1883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AD1883" i="1"/>
  <c r="C1884" i="1"/>
  <c r="A1884" i="1"/>
  <c r="D1884" i="1"/>
  <c r="B1884" i="1"/>
  <c r="G1884" i="1"/>
  <c r="E1884" i="1"/>
  <c r="F1884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AD1884" i="1"/>
  <c r="C1885" i="1"/>
  <c r="A1885" i="1"/>
  <c r="D1885" i="1"/>
  <c r="B1885" i="1"/>
  <c r="G1885" i="1"/>
  <c r="E1885" i="1"/>
  <c r="F1885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AD1885" i="1"/>
  <c r="C1886" i="1"/>
  <c r="A1886" i="1"/>
  <c r="D1886" i="1"/>
  <c r="B1886" i="1"/>
  <c r="G1886" i="1"/>
  <c r="E1886" i="1"/>
  <c r="F1886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AD1886" i="1"/>
  <c r="C1887" i="1"/>
  <c r="A1887" i="1"/>
  <c r="D1887" i="1"/>
  <c r="B1887" i="1"/>
  <c r="G1887" i="1"/>
  <c r="E1887" i="1"/>
  <c r="F1887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AD1887" i="1"/>
  <c r="C1888" i="1"/>
  <c r="A1888" i="1"/>
  <c r="D1888" i="1"/>
  <c r="B1888" i="1"/>
  <c r="G1888" i="1"/>
  <c r="E1888" i="1"/>
  <c r="F1888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AD1888" i="1"/>
  <c r="C1889" i="1"/>
  <c r="A1889" i="1"/>
  <c r="D1889" i="1"/>
  <c r="B1889" i="1"/>
  <c r="G1889" i="1"/>
  <c r="E1889" i="1"/>
  <c r="F1889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A1889" i="1"/>
  <c r="AB1889" i="1"/>
  <c r="AC1889" i="1"/>
  <c r="AD1889" i="1"/>
  <c r="C1890" i="1"/>
  <c r="A1890" i="1"/>
  <c r="D1890" i="1"/>
  <c r="B1890" i="1"/>
  <c r="G1890" i="1"/>
  <c r="E1890" i="1"/>
  <c r="F1890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AD1890" i="1"/>
  <c r="C1891" i="1"/>
  <c r="A1891" i="1"/>
  <c r="D1891" i="1"/>
  <c r="B1891" i="1"/>
  <c r="G1891" i="1"/>
  <c r="E1891" i="1"/>
  <c r="F1891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AD1891" i="1"/>
  <c r="C1892" i="1"/>
  <c r="A1892" i="1"/>
  <c r="D1892" i="1"/>
  <c r="B1892" i="1"/>
  <c r="G1892" i="1"/>
  <c r="E1892" i="1"/>
  <c r="F1892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AD1892" i="1"/>
  <c r="C1893" i="1"/>
  <c r="A1893" i="1"/>
  <c r="D1893" i="1"/>
  <c r="B1893" i="1"/>
  <c r="G1893" i="1"/>
  <c r="E1893" i="1"/>
  <c r="F1893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AD1893" i="1"/>
  <c r="C1894" i="1"/>
  <c r="A1894" i="1"/>
  <c r="D1894" i="1"/>
  <c r="B1894" i="1"/>
  <c r="G1894" i="1"/>
  <c r="E1894" i="1"/>
  <c r="F1894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AD1894" i="1"/>
  <c r="C1895" i="1"/>
  <c r="A1895" i="1"/>
  <c r="D1895" i="1"/>
  <c r="B1895" i="1"/>
  <c r="G1895" i="1"/>
  <c r="E1895" i="1"/>
  <c r="F1895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AD1895" i="1"/>
  <c r="C1896" i="1"/>
  <c r="A1896" i="1"/>
  <c r="D1896" i="1"/>
  <c r="B1896" i="1"/>
  <c r="G1896" i="1"/>
  <c r="E1896" i="1"/>
  <c r="F1896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A1896" i="1"/>
  <c r="AB1896" i="1"/>
  <c r="AC1896" i="1"/>
  <c r="AD1896" i="1"/>
  <c r="C1897" i="1"/>
  <c r="A1897" i="1"/>
  <c r="D1897" i="1"/>
  <c r="B1897" i="1"/>
  <c r="G1897" i="1"/>
  <c r="E1897" i="1"/>
  <c r="F1897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A1897" i="1"/>
  <c r="AB1897" i="1"/>
  <c r="AC1897" i="1"/>
  <c r="AD1897" i="1"/>
  <c r="C1898" i="1"/>
  <c r="A1898" i="1"/>
  <c r="D1898" i="1"/>
  <c r="B1898" i="1"/>
  <c r="G1898" i="1"/>
  <c r="E1898" i="1"/>
  <c r="F1898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AD1898" i="1"/>
  <c r="C1899" i="1"/>
  <c r="A1899" i="1"/>
  <c r="D1899" i="1"/>
  <c r="B1899" i="1"/>
  <c r="G1899" i="1"/>
  <c r="E1899" i="1"/>
  <c r="F1899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AD1899" i="1"/>
  <c r="C1900" i="1"/>
  <c r="A1900" i="1"/>
  <c r="D1900" i="1"/>
  <c r="B1900" i="1"/>
  <c r="G1900" i="1"/>
  <c r="E1900" i="1"/>
  <c r="F1900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AD1900" i="1"/>
  <c r="C1901" i="1"/>
  <c r="A1901" i="1"/>
  <c r="D1901" i="1"/>
  <c r="B1901" i="1"/>
  <c r="G1901" i="1"/>
  <c r="E1901" i="1"/>
  <c r="F1901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AD1901" i="1"/>
  <c r="C1902" i="1"/>
  <c r="A1902" i="1"/>
  <c r="D1902" i="1"/>
  <c r="B1902" i="1"/>
  <c r="G1902" i="1"/>
  <c r="E1902" i="1"/>
  <c r="F1902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AD1902" i="1"/>
  <c r="C1903" i="1"/>
  <c r="A1903" i="1"/>
  <c r="D1903" i="1"/>
  <c r="B1903" i="1"/>
  <c r="G1903" i="1"/>
  <c r="E1903" i="1"/>
  <c r="F1903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AD1903" i="1"/>
  <c r="C1904" i="1"/>
  <c r="A1904" i="1"/>
  <c r="D1904" i="1"/>
  <c r="B1904" i="1"/>
  <c r="G1904" i="1"/>
  <c r="E1904" i="1"/>
  <c r="F1904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AD1904" i="1"/>
  <c r="C1905" i="1"/>
  <c r="A1905" i="1"/>
  <c r="D1905" i="1"/>
  <c r="B1905" i="1"/>
  <c r="G1905" i="1"/>
  <c r="E1905" i="1"/>
  <c r="F1905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AD1905" i="1"/>
  <c r="C1906" i="1"/>
  <c r="A1906" i="1"/>
  <c r="D1906" i="1"/>
  <c r="B1906" i="1"/>
  <c r="G1906" i="1"/>
  <c r="E1906" i="1"/>
  <c r="F1906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A1906" i="1"/>
  <c r="AB1906" i="1"/>
  <c r="AC1906" i="1"/>
  <c r="AD1906" i="1"/>
  <c r="C1907" i="1"/>
  <c r="A1907" i="1"/>
  <c r="D1907" i="1"/>
  <c r="B1907" i="1"/>
  <c r="G1907" i="1"/>
  <c r="E1907" i="1"/>
  <c r="F1907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AD1907" i="1"/>
  <c r="C1908" i="1"/>
  <c r="A1908" i="1"/>
  <c r="D1908" i="1"/>
  <c r="B1908" i="1"/>
  <c r="G1908" i="1"/>
  <c r="E1908" i="1"/>
  <c r="F1908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AD1908" i="1"/>
  <c r="C1909" i="1"/>
  <c r="A1909" i="1"/>
  <c r="D1909" i="1"/>
  <c r="B1909" i="1"/>
  <c r="G1909" i="1"/>
  <c r="E1909" i="1"/>
  <c r="F1909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AD1909" i="1"/>
  <c r="C1910" i="1"/>
  <c r="A1910" i="1"/>
  <c r="D1910" i="1"/>
  <c r="B1910" i="1"/>
  <c r="G1910" i="1"/>
  <c r="E1910" i="1"/>
  <c r="F1910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AD1910" i="1"/>
  <c r="C1911" i="1"/>
  <c r="A1911" i="1"/>
  <c r="D1911" i="1"/>
  <c r="B1911" i="1"/>
  <c r="G1911" i="1"/>
  <c r="E1911" i="1"/>
  <c r="F1911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AD1911" i="1"/>
  <c r="C1912" i="1"/>
  <c r="A1912" i="1"/>
  <c r="D1912" i="1"/>
  <c r="B1912" i="1"/>
  <c r="G1912" i="1"/>
  <c r="E1912" i="1"/>
  <c r="F1912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AD1912" i="1"/>
  <c r="C1913" i="1"/>
  <c r="A1913" i="1"/>
  <c r="D1913" i="1"/>
  <c r="B1913" i="1"/>
  <c r="G1913" i="1"/>
  <c r="E1913" i="1"/>
  <c r="F1913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AD1913" i="1"/>
  <c r="C1914" i="1"/>
  <c r="A1914" i="1"/>
  <c r="D1914" i="1"/>
  <c r="B1914" i="1"/>
  <c r="G1914" i="1"/>
  <c r="E1914" i="1"/>
  <c r="F1914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AD1914" i="1"/>
  <c r="C1915" i="1"/>
  <c r="A1915" i="1"/>
  <c r="D1915" i="1"/>
  <c r="B1915" i="1"/>
  <c r="G1915" i="1"/>
  <c r="E1915" i="1"/>
  <c r="F1915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AD1915" i="1"/>
  <c r="C1916" i="1"/>
  <c r="A1916" i="1"/>
  <c r="D1916" i="1"/>
  <c r="B1916" i="1"/>
  <c r="G1916" i="1"/>
  <c r="E1916" i="1"/>
  <c r="F1916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AD1916" i="1"/>
  <c r="C1917" i="1"/>
  <c r="A1917" i="1"/>
  <c r="D1917" i="1"/>
  <c r="B1917" i="1"/>
  <c r="G1917" i="1"/>
  <c r="E1917" i="1"/>
  <c r="F1917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AD1917" i="1"/>
  <c r="C1918" i="1"/>
  <c r="A1918" i="1"/>
  <c r="D1918" i="1"/>
  <c r="B1918" i="1"/>
  <c r="G1918" i="1"/>
  <c r="E1918" i="1"/>
  <c r="F1918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AD1918" i="1"/>
  <c r="C1919" i="1"/>
  <c r="A1919" i="1"/>
  <c r="D1919" i="1"/>
  <c r="B1919" i="1"/>
  <c r="G1919" i="1"/>
  <c r="E1919" i="1"/>
  <c r="F1919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AD1919" i="1"/>
  <c r="C1920" i="1"/>
  <c r="A1920" i="1"/>
  <c r="D1920" i="1"/>
  <c r="B1920" i="1"/>
  <c r="G1920" i="1"/>
  <c r="E1920" i="1"/>
  <c r="F1920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A1920" i="1"/>
  <c r="AB1920" i="1"/>
  <c r="AC1920" i="1"/>
  <c r="AD1920" i="1"/>
  <c r="C1921" i="1"/>
  <c r="A1921" i="1"/>
  <c r="D1921" i="1"/>
  <c r="B1921" i="1"/>
  <c r="G1921" i="1"/>
  <c r="E1921" i="1"/>
  <c r="F1921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C1922" i="1"/>
  <c r="A1922" i="1"/>
  <c r="D1922" i="1"/>
  <c r="B1922" i="1"/>
  <c r="G1922" i="1"/>
  <c r="E1922" i="1"/>
  <c r="F1922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C1923" i="1"/>
  <c r="A1923" i="1"/>
  <c r="D1923" i="1"/>
  <c r="B1923" i="1"/>
  <c r="G1923" i="1"/>
  <c r="E1923" i="1"/>
  <c r="F1923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C1924" i="1"/>
  <c r="A1924" i="1"/>
  <c r="D1924" i="1"/>
  <c r="B1924" i="1"/>
  <c r="G1924" i="1"/>
  <c r="E1924" i="1"/>
  <c r="F1924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C1925" i="1"/>
  <c r="A1925" i="1"/>
  <c r="D1925" i="1"/>
  <c r="B1925" i="1"/>
  <c r="G1925" i="1"/>
  <c r="E1925" i="1"/>
  <c r="F1925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C1926" i="1"/>
  <c r="A1926" i="1"/>
  <c r="D1926" i="1"/>
  <c r="B1926" i="1"/>
  <c r="G1926" i="1"/>
  <c r="E1926" i="1"/>
  <c r="F1926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C1927" i="1"/>
  <c r="A1927" i="1"/>
  <c r="D1927" i="1"/>
  <c r="B1927" i="1"/>
  <c r="G1927" i="1"/>
  <c r="E1927" i="1"/>
  <c r="F1927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C1928" i="1"/>
  <c r="A1928" i="1"/>
  <c r="D1928" i="1"/>
  <c r="B1928" i="1"/>
  <c r="G1928" i="1"/>
  <c r="E1928" i="1"/>
  <c r="F1928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C1929" i="1"/>
  <c r="A1929" i="1"/>
  <c r="D1929" i="1"/>
  <c r="B1929" i="1"/>
  <c r="G1929" i="1"/>
  <c r="E1929" i="1"/>
  <c r="F1929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C1930" i="1"/>
  <c r="A1930" i="1"/>
  <c r="D1930" i="1"/>
  <c r="B1930" i="1"/>
  <c r="G1930" i="1"/>
  <c r="E1930" i="1"/>
  <c r="F1930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C1931" i="1"/>
  <c r="A1931" i="1"/>
  <c r="D1931" i="1"/>
  <c r="B1931" i="1"/>
  <c r="G1931" i="1"/>
  <c r="E1931" i="1"/>
  <c r="F1931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C1932" i="1"/>
  <c r="A1932" i="1"/>
  <c r="D1932" i="1"/>
  <c r="B1932" i="1"/>
  <c r="G1932" i="1"/>
  <c r="E1932" i="1"/>
  <c r="F1932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C1933" i="1"/>
  <c r="A1933" i="1"/>
  <c r="D1933" i="1"/>
  <c r="B1933" i="1"/>
  <c r="G1933" i="1"/>
  <c r="E1933" i="1"/>
  <c r="F1933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C1934" i="1"/>
  <c r="A1934" i="1"/>
  <c r="D1934" i="1"/>
  <c r="B1934" i="1"/>
  <c r="G1934" i="1"/>
  <c r="E1934" i="1"/>
  <c r="F1934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C1935" i="1"/>
  <c r="A1935" i="1"/>
  <c r="D1935" i="1"/>
  <c r="B1935" i="1"/>
  <c r="G1935" i="1"/>
  <c r="E1935" i="1"/>
  <c r="F1935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C1936" i="1"/>
  <c r="A1936" i="1"/>
  <c r="D1936" i="1"/>
  <c r="B1936" i="1"/>
  <c r="G1936" i="1"/>
  <c r="E1936" i="1"/>
  <c r="F1936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C1937" i="1"/>
  <c r="A1937" i="1"/>
  <c r="D1937" i="1"/>
  <c r="B1937" i="1"/>
  <c r="G1937" i="1"/>
  <c r="E1937" i="1"/>
  <c r="F1937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C1938" i="1"/>
  <c r="A1938" i="1"/>
  <c r="D1938" i="1"/>
  <c r="B1938" i="1"/>
  <c r="G1938" i="1"/>
  <c r="E1938" i="1"/>
  <c r="F1938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C1939" i="1"/>
  <c r="A1939" i="1"/>
  <c r="D1939" i="1"/>
  <c r="B1939" i="1"/>
  <c r="G1939" i="1"/>
  <c r="E1939" i="1"/>
  <c r="F1939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C1940" i="1"/>
  <c r="A1940" i="1"/>
  <c r="D1940" i="1"/>
  <c r="B1940" i="1"/>
  <c r="G1940" i="1"/>
  <c r="E1940" i="1"/>
  <c r="F1940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C1941" i="1"/>
  <c r="A1941" i="1"/>
  <c r="D1941" i="1"/>
  <c r="B1941" i="1"/>
  <c r="G1941" i="1"/>
  <c r="E1941" i="1"/>
  <c r="F1941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C1942" i="1"/>
  <c r="A1942" i="1"/>
  <c r="D1942" i="1"/>
  <c r="B1942" i="1"/>
  <c r="G1942" i="1"/>
  <c r="E1942" i="1"/>
  <c r="F1942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C1943" i="1"/>
  <c r="A1943" i="1"/>
  <c r="D1943" i="1"/>
  <c r="B1943" i="1"/>
  <c r="G1943" i="1"/>
  <c r="E1943" i="1"/>
  <c r="F1943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C1944" i="1"/>
  <c r="A1944" i="1"/>
  <c r="D1944" i="1"/>
  <c r="B1944" i="1"/>
  <c r="G1944" i="1"/>
  <c r="E1944" i="1"/>
  <c r="F1944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C1945" i="1"/>
  <c r="A1945" i="1"/>
  <c r="D1945" i="1"/>
  <c r="B1945" i="1"/>
  <c r="G1945" i="1"/>
  <c r="E1945" i="1"/>
  <c r="F1945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AD1945" i="1"/>
  <c r="C1946" i="1"/>
  <c r="A1946" i="1"/>
  <c r="D1946" i="1"/>
  <c r="B1946" i="1"/>
  <c r="G1946" i="1"/>
  <c r="E1946" i="1"/>
  <c r="F1946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C1947" i="1"/>
  <c r="A1947" i="1"/>
  <c r="D1947" i="1"/>
  <c r="B1947" i="1"/>
  <c r="G1947" i="1"/>
  <c r="E1947" i="1"/>
  <c r="F1947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C1948" i="1"/>
  <c r="A1948" i="1"/>
  <c r="D1948" i="1"/>
  <c r="B1948" i="1"/>
  <c r="G1948" i="1"/>
  <c r="E1948" i="1"/>
  <c r="F1948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C1949" i="1"/>
  <c r="A1949" i="1"/>
  <c r="D1949" i="1"/>
  <c r="B1949" i="1"/>
  <c r="G1949" i="1"/>
  <c r="E1949" i="1"/>
  <c r="F1949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C1950" i="1"/>
  <c r="A1950" i="1"/>
  <c r="D1950" i="1"/>
  <c r="B1950" i="1"/>
  <c r="G1950" i="1"/>
  <c r="E1950" i="1"/>
  <c r="F1950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C1951" i="1"/>
  <c r="A1951" i="1"/>
  <c r="D1951" i="1"/>
  <c r="B1951" i="1"/>
  <c r="G1951" i="1"/>
  <c r="E1951" i="1"/>
  <c r="F1951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C1952" i="1"/>
  <c r="A1952" i="1"/>
  <c r="D1952" i="1"/>
  <c r="B1952" i="1"/>
  <c r="G1952" i="1"/>
  <c r="E1952" i="1"/>
  <c r="F1952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C1953" i="1"/>
  <c r="A1953" i="1"/>
  <c r="D1953" i="1"/>
  <c r="B1953" i="1"/>
  <c r="G1953" i="1"/>
  <c r="E1953" i="1"/>
  <c r="F1953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C1954" i="1"/>
  <c r="A1954" i="1"/>
  <c r="D1954" i="1"/>
  <c r="B1954" i="1"/>
  <c r="G1954" i="1"/>
  <c r="E1954" i="1"/>
  <c r="F1954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C1955" i="1"/>
  <c r="A1955" i="1"/>
  <c r="D1955" i="1"/>
  <c r="B1955" i="1"/>
  <c r="G1955" i="1"/>
  <c r="E1955" i="1"/>
  <c r="F1955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C1956" i="1"/>
  <c r="A1956" i="1"/>
  <c r="D1956" i="1"/>
  <c r="B1956" i="1"/>
  <c r="G1956" i="1"/>
  <c r="E1956" i="1"/>
  <c r="F1956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C1957" i="1"/>
  <c r="A1957" i="1"/>
  <c r="D1957" i="1"/>
  <c r="B1957" i="1"/>
  <c r="G1957" i="1"/>
  <c r="E1957" i="1"/>
  <c r="F1957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C1958" i="1"/>
  <c r="A1958" i="1"/>
  <c r="D1958" i="1"/>
  <c r="B1958" i="1"/>
  <c r="G1958" i="1"/>
  <c r="E1958" i="1"/>
  <c r="F1958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C1959" i="1"/>
  <c r="A1959" i="1"/>
  <c r="D1959" i="1"/>
  <c r="B1959" i="1"/>
  <c r="G1959" i="1"/>
  <c r="E1959" i="1"/>
  <c r="F1959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C1960" i="1"/>
  <c r="A1960" i="1"/>
  <c r="D1960" i="1"/>
  <c r="B1960" i="1"/>
  <c r="G1960" i="1"/>
  <c r="E1960" i="1"/>
  <c r="F1960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C1961" i="1"/>
  <c r="A1961" i="1"/>
  <c r="D1961" i="1"/>
  <c r="B1961" i="1"/>
  <c r="G1961" i="1"/>
  <c r="E1961" i="1"/>
  <c r="F1961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C1962" i="1"/>
  <c r="A1962" i="1"/>
  <c r="D1962" i="1"/>
  <c r="B1962" i="1"/>
  <c r="G1962" i="1"/>
  <c r="E1962" i="1"/>
  <c r="F1962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C1963" i="1"/>
  <c r="A1963" i="1"/>
  <c r="D1963" i="1"/>
  <c r="B1963" i="1"/>
  <c r="G1963" i="1"/>
  <c r="E1963" i="1"/>
  <c r="F1963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AD1963" i="1"/>
  <c r="C1964" i="1"/>
  <c r="A1964" i="1"/>
  <c r="D1964" i="1"/>
  <c r="B1964" i="1"/>
  <c r="G1964" i="1"/>
  <c r="E1964" i="1"/>
  <c r="F1964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C1965" i="1"/>
  <c r="A1965" i="1"/>
  <c r="D1965" i="1"/>
  <c r="B1965" i="1"/>
  <c r="G1965" i="1"/>
  <c r="E1965" i="1"/>
  <c r="F1965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C1966" i="1"/>
  <c r="A1966" i="1"/>
  <c r="D1966" i="1"/>
  <c r="B1966" i="1"/>
  <c r="G1966" i="1"/>
  <c r="E1966" i="1"/>
  <c r="F1966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C1967" i="1"/>
  <c r="A1967" i="1"/>
  <c r="D1967" i="1"/>
  <c r="B1967" i="1"/>
  <c r="G1967" i="1"/>
  <c r="E1967" i="1"/>
  <c r="F1967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C1968" i="1"/>
  <c r="A1968" i="1"/>
  <c r="D1968" i="1"/>
  <c r="B1968" i="1"/>
  <c r="G1968" i="1"/>
  <c r="E1968" i="1"/>
  <c r="F1968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C1969" i="1"/>
  <c r="A1969" i="1"/>
  <c r="D1969" i="1"/>
  <c r="B1969" i="1"/>
  <c r="G1969" i="1"/>
  <c r="E1969" i="1"/>
  <c r="F1969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C1970" i="1"/>
  <c r="A1970" i="1"/>
  <c r="D1970" i="1"/>
  <c r="B1970" i="1"/>
  <c r="G1970" i="1"/>
  <c r="E1970" i="1"/>
  <c r="F1970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C1971" i="1"/>
  <c r="A1971" i="1"/>
  <c r="D1971" i="1"/>
  <c r="B1971" i="1"/>
  <c r="G1971" i="1"/>
  <c r="E1971" i="1"/>
  <c r="F1971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C1972" i="1"/>
  <c r="A1972" i="1"/>
  <c r="D1972" i="1"/>
  <c r="B1972" i="1"/>
  <c r="G1972" i="1"/>
  <c r="E1972" i="1"/>
  <c r="F1972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C1973" i="1"/>
  <c r="A1973" i="1"/>
  <c r="D1973" i="1"/>
  <c r="B1973" i="1"/>
  <c r="G1973" i="1"/>
  <c r="E1973" i="1"/>
  <c r="F1973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C1974" i="1"/>
  <c r="A1974" i="1"/>
  <c r="D1974" i="1"/>
  <c r="B1974" i="1"/>
  <c r="G1974" i="1"/>
  <c r="E1974" i="1"/>
  <c r="F1974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C1975" i="1"/>
  <c r="A1975" i="1"/>
  <c r="D1975" i="1"/>
  <c r="B1975" i="1"/>
  <c r="G1975" i="1"/>
  <c r="E1975" i="1"/>
  <c r="F1975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C1976" i="1"/>
  <c r="A1976" i="1"/>
  <c r="D1976" i="1"/>
  <c r="B1976" i="1"/>
  <c r="G1976" i="1"/>
  <c r="E1976" i="1"/>
  <c r="F1976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C1977" i="1"/>
  <c r="A1977" i="1"/>
  <c r="D1977" i="1"/>
  <c r="B1977" i="1"/>
  <c r="G1977" i="1"/>
  <c r="E1977" i="1"/>
  <c r="F1977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C1978" i="1"/>
  <c r="A1978" i="1"/>
  <c r="D1978" i="1"/>
  <c r="B1978" i="1"/>
  <c r="G1978" i="1"/>
  <c r="E1978" i="1"/>
  <c r="F1978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C1979" i="1"/>
  <c r="A1979" i="1"/>
  <c r="D1979" i="1"/>
  <c r="B1979" i="1"/>
  <c r="G1979" i="1"/>
  <c r="E1979" i="1"/>
  <c r="F1979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AD1979" i="1"/>
  <c r="C1980" i="1"/>
  <c r="A1980" i="1"/>
  <c r="D1980" i="1"/>
  <c r="B1980" i="1"/>
  <c r="G1980" i="1"/>
  <c r="E1980" i="1"/>
  <c r="F1980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C1981" i="1"/>
  <c r="A1981" i="1"/>
  <c r="D1981" i="1"/>
  <c r="B1981" i="1"/>
  <c r="G1981" i="1"/>
  <c r="E1981" i="1"/>
  <c r="F1981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C1982" i="1"/>
  <c r="A1982" i="1"/>
  <c r="D1982" i="1"/>
  <c r="B1982" i="1"/>
  <c r="G1982" i="1"/>
  <c r="E1982" i="1"/>
  <c r="F1982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C1983" i="1"/>
  <c r="A1983" i="1"/>
  <c r="D1983" i="1"/>
  <c r="B1983" i="1"/>
  <c r="G1983" i="1"/>
  <c r="E1983" i="1"/>
  <c r="F1983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C1984" i="1"/>
  <c r="A1984" i="1"/>
  <c r="D1984" i="1"/>
  <c r="B1984" i="1"/>
  <c r="G1984" i="1"/>
  <c r="E1984" i="1"/>
  <c r="F1984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C1985" i="1"/>
  <c r="A1985" i="1"/>
  <c r="D1985" i="1"/>
  <c r="B1985" i="1"/>
  <c r="G1985" i="1"/>
  <c r="E1985" i="1"/>
  <c r="F1985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C1986" i="1"/>
  <c r="A1986" i="1"/>
  <c r="D1986" i="1"/>
  <c r="B1986" i="1"/>
  <c r="G1986" i="1"/>
  <c r="E1986" i="1"/>
  <c r="F1986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C1987" i="1"/>
  <c r="A1987" i="1"/>
  <c r="D1987" i="1"/>
  <c r="B1987" i="1"/>
  <c r="G1987" i="1"/>
  <c r="E1987" i="1"/>
  <c r="F1987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C1988" i="1"/>
  <c r="A1988" i="1"/>
  <c r="D1988" i="1"/>
  <c r="B1988" i="1"/>
  <c r="G1988" i="1"/>
  <c r="E1988" i="1"/>
  <c r="F1988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C1989" i="1"/>
  <c r="A1989" i="1"/>
  <c r="D1989" i="1"/>
  <c r="B1989" i="1"/>
  <c r="G1989" i="1"/>
  <c r="E1989" i="1"/>
  <c r="F1989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C1990" i="1"/>
  <c r="A1990" i="1"/>
  <c r="D1990" i="1"/>
  <c r="B1990" i="1"/>
  <c r="G1990" i="1"/>
  <c r="E1990" i="1"/>
  <c r="F1990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C1991" i="1"/>
  <c r="A1991" i="1"/>
  <c r="D1991" i="1"/>
  <c r="B1991" i="1"/>
  <c r="G1991" i="1"/>
  <c r="E1991" i="1"/>
  <c r="F1991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C1992" i="1"/>
  <c r="A1992" i="1"/>
  <c r="D1992" i="1"/>
  <c r="B1992" i="1"/>
  <c r="G1992" i="1"/>
  <c r="E1992" i="1"/>
  <c r="F1992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C1993" i="1"/>
  <c r="A1993" i="1"/>
  <c r="D1993" i="1"/>
  <c r="B1993" i="1"/>
  <c r="G1993" i="1"/>
  <c r="E1993" i="1"/>
  <c r="F1993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C1994" i="1"/>
  <c r="A1994" i="1"/>
  <c r="D1994" i="1"/>
  <c r="B1994" i="1"/>
  <c r="G1994" i="1"/>
  <c r="E1994" i="1"/>
  <c r="F1994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C1995" i="1"/>
  <c r="A1995" i="1"/>
  <c r="D1995" i="1"/>
  <c r="B1995" i="1"/>
  <c r="G1995" i="1"/>
  <c r="E1995" i="1"/>
  <c r="F1995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C1996" i="1"/>
  <c r="A1996" i="1"/>
  <c r="D1996" i="1"/>
  <c r="B1996" i="1"/>
  <c r="G1996" i="1"/>
  <c r="E1996" i="1"/>
  <c r="F1996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C1997" i="1"/>
  <c r="A1997" i="1"/>
  <c r="D1997" i="1"/>
  <c r="B1997" i="1"/>
  <c r="G1997" i="1"/>
  <c r="E1997" i="1"/>
  <c r="F1997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C1998" i="1"/>
  <c r="A1998" i="1"/>
  <c r="D1998" i="1"/>
  <c r="B1998" i="1"/>
  <c r="G1998" i="1"/>
  <c r="E1998" i="1"/>
  <c r="F1998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C1999" i="1"/>
  <c r="A1999" i="1"/>
  <c r="D1999" i="1"/>
  <c r="B1999" i="1"/>
  <c r="G1999" i="1"/>
  <c r="E1999" i="1"/>
  <c r="F1999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C2000" i="1"/>
  <c r="A2000" i="1"/>
  <c r="D2000" i="1"/>
  <c r="B2000" i="1"/>
  <c r="G2000" i="1"/>
  <c r="E2000" i="1"/>
  <c r="F2000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C2001" i="1"/>
  <c r="A2001" i="1"/>
  <c r="D2001" i="1"/>
  <c r="B2001" i="1"/>
  <c r="G2001" i="1"/>
  <c r="E2001" i="1"/>
  <c r="F2001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C2002" i="1"/>
  <c r="A2002" i="1"/>
  <c r="D2002" i="1"/>
  <c r="B2002" i="1"/>
  <c r="G2002" i="1"/>
  <c r="E2002" i="1"/>
  <c r="F2002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C2003" i="1"/>
  <c r="A2003" i="1"/>
  <c r="D2003" i="1"/>
  <c r="B2003" i="1"/>
  <c r="G2003" i="1"/>
  <c r="E2003" i="1"/>
  <c r="F2003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C2004" i="1"/>
  <c r="A2004" i="1"/>
  <c r="D2004" i="1"/>
  <c r="B2004" i="1"/>
  <c r="G2004" i="1"/>
  <c r="E2004" i="1"/>
  <c r="F2004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C2005" i="1"/>
  <c r="A2005" i="1"/>
  <c r="D2005" i="1"/>
  <c r="B2005" i="1"/>
  <c r="G2005" i="1"/>
  <c r="E2005" i="1"/>
  <c r="F2005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C2006" i="1"/>
  <c r="A2006" i="1"/>
  <c r="D2006" i="1"/>
  <c r="B2006" i="1"/>
  <c r="G2006" i="1"/>
  <c r="E2006" i="1"/>
  <c r="F2006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C2007" i="1"/>
  <c r="A2007" i="1"/>
  <c r="D2007" i="1"/>
  <c r="B2007" i="1"/>
  <c r="G2007" i="1"/>
  <c r="E2007" i="1"/>
  <c r="F2007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C2008" i="1"/>
  <c r="A2008" i="1"/>
  <c r="D2008" i="1"/>
  <c r="B2008" i="1"/>
  <c r="G2008" i="1"/>
  <c r="E2008" i="1"/>
  <c r="F2008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C2009" i="1"/>
  <c r="A2009" i="1"/>
  <c r="D2009" i="1"/>
  <c r="B2009" i="1"/>
  <c r="G2009" i="1"/>
  <c r="E2009" i="1"/>
  <c r="F2009" i="1"/>
  <c r="H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W2009" i="1"/>
  <c r="X2009" i="1"/>
  <c r="Y2009" i="1"/>
  <c r="Z2009" i="1"/>
  <c r="AA2009" i="1"/>
  <c r="AB2009" i="1"/>
  <c r="AC2009" i="1"/>
  <c r="AD2009" i="1"/>
  <c r="C2010" i="1"/>
  <c r="A2010" i="1"/>
  <c r="D2010" i="1"/>
  <c r="B2010" i="1"/>
  <c r="G2010" i="1"/>
  <c r="E2010" i="1"/>
  <c r="F2010" i="1"/>
  <c r="H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W2010" i="1"/>
  <c r="X2010" i="1"/>
  <c r="Y2010" i="1"/>
  <c r="Z2010" i="1"/>
  <c r="AA2010" i="1"/>
  <c r="AB2010" i="1"/>
  <c r="AC2010" i="1"/>
  <c r="AD2010" i="1"/>
  <c r="C2011" i="1"/>
  <c r="A2011" i="1"/>
  <c r="D2011" i="1"/>
  <c r="B2011" i="1"/>
  <c r="G2011" i="1"/>
  <c r="E2011" i="1"/>
  <c r="F2011" i="1"/>
  <c r="H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W2011" i="1"/>
  <c r="X2011" i="1"/>
  <c r="Y2011" i="1"/>
  <c r="Z2011" i="1"/>
  <c r="AA2011" i="1"/>
  <c r="AB2011" i="1"/>
  <c r="AC2011" i="1"/>
  <c r="AD2011" i="1"/>
  <c r="C2012" i="1"/>
  <c r="A2012" i="1"/>
  <c r="D2012" i="1"/>
  <c r="B2012" i="1"/>
  <c r="G2012" i="1"/>
  <c r="E2012" i="1"/>
  <c r="F2012" i="1"/>
  <c r="H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W2012" i="1"/>
  <c r="X2012" i="1"/>
  <c r="Y2012" i="1"/>
  <c r="Z2012" i="1"/>
  <c r="AA2012" i="1"/>
  <c r="AB2012" i="1"/>
  <c r="AC2012" i="1"/>
  <c r="AD2012" i="1"/>
  <c r="C2013" i="1"/>
  <c r="A2013" i="1"/>
  <c r="D2013" i="1"/>
  <c r="B2013" i="1"/>
  <c r="G2013" i="1"/>
  <c r="E2013" i="1"/>
  <c r="F2013" i="1"/>
  <c r="H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W2013" i="1"/>
  <c r="X2013" i="1"/>
  <c r="Y2013" i="1"/>
  <c r="Z2013" i="1"/>
  <c r="AA2013" i="1"/>
  <c r="AB2013" i="1"/>
  <c r="AC2013" i="1"/>
  <c r="AD2013" i="1"/>
  <c r="C2014" i="1"/>
  <c r="A2014" i="1"/>
  <c r="D2014" i="1"/>
  <c r="B2014" i="1"/>
  <c r="G2014" i="1"/>
  <c r="E2014" i="1"/>
  <c r="F2014" i="1"/>
  <c r="H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W2014" i="1"/>
  <c r="X2014" i="1"/>
  <c r="Y2014" i="1"/>
  <c r="Z2014" i="1"/>
  <c r="AA2014" i="1"/>
  <c r="AB2014" i="1"/>
  <c r="AC2014" i="1"/>
  <c r="AD2014" i="1"/>
  <c r="C2015" i="1"/>
  <c r="A2015" i="1"/>
  <c r="D2015" i="1"/>
  <c r="B2015" i="1"/>
  <c r="G2015" i="1"/>
  <c r="E2015" i="1"/>
  <c r="F2015" i="1"/>
  <c r="H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W2015" i="1"/>
  <c r="X2015" i="1"/>
  <c r="Y2015" i="1"/>
  <c r="Z2015" i="1"/>
  <c r="AA2015" i="1"/>
  <c r="AB2015" i="1"/>
  <c r="AC2015" i="1"/>
  <c r="AD2015" i="1"/>
  <c r="C2016" i="1"/>
  <c r="A2016" i="1"/>
  <c r="D2016" i="1"/>
  <c r="B2016" i="1"/>
  <c r="G2016" i="1"/>
  <c r="E2016" i="1"/>
  <c r="F2016" i="1"/>
  <c r="H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W2016" i="1"/>
  <c r="X2016" i="1"/>
  <c r="Y2016" i="1"/>
  <c r="Z2016" i="1"/>
  <c r="AA2016" i="1"/>
  <c r="AB2016" i="1"/>
  <c r="AC2016" i="1"/>
  <c r="AD2016" i="1"/>
  <c r="C2017" i="1"/>
  <c r="A2017" i="1"/>
  <c r="D2017" i="1"/>
  <c r="B2017" i="1"/>
  <c r="G2017" i="1"/>
  <c r="E2017" i="1"/>
  <c r="F2017" i="1"/>
  <c r="H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W2017" i="1"/>
  <c r="X2017" i="1"/>
  <c r="Y2017" i="1"/>
  <c r="Z2017" i="1"/>
  <c r="AA2017" i="1"/>
  <c r="AB2017" i="1"/>
  <c r="AC2017" i="1"/>
  <c r="AD2017" i="1"/>
  <c r="C2018" i="1"/>
  <c r="A2018" i="1"/>
  <c r="D2018" i="1"/>
  <c r="B2018" i="1"/>
  <c r="G2018" i="1"/>
  <c r="E2018" i="1"/>
  <c r="F2018" i="1"/>
  <c r="H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W2018" i="1"/>
  <c r="X2018" i="1"/>
  <c r="Y2018" i="1"/>
  <c r="Z2018" i="1"/>
  <c r="AA2018" i="1"/>
  <c r="AB2018" i="1"/>
  <c r="AC2018" i="1"/>
  <c r="AD2018" i="1"/>
  <c r="C2019" i="1"/>
  <c r="A2019" i="1"/>
  <c r="D2019" i="1"/>
  <c r="B2019" i="1"/>
  <c r="G2019" i="1"/>
  <c r="E2019" i="1"/>
  <c r="F2019" i="1"/>
  <c r="H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W2019" i="1"/>
  <c r="X2019" i="1"/>
  <c r="Y2019" i="1"/>
  <c r="Z2019" i="1"/>
  <c r="AA2019" i="1"/>
  <c r="AB2019" i="1"/>
  <c r="AC2019" i="1"/>
  <c r="AD2019" i="1"/>
  <c r="C2020" i="1"/>
  <c r="A2020" i="1"/>
  <c r="D2020" i="1"/>
  <c r="B2020" i="1"/>
  <c r="G2020" i="1"/>
  <c r="E2020" i="1"/>
  <c r="F2020" i="1"/>
  <c r="H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W2020" i="1"/>
  <c r="X2020" i="1"/>
  <c r="Y2020" i="1"/>
  <c r="Z2020" i="1"/>
  <c r="AA2020" i="1"/>
  <c r="AB2020" i="1"/>
  <c r="AC2020" i="1"/>
  <c r="AD2020" i="1"/>
  <c r="C2021" i="1"/>
  <c r="A2021" i="1"/>
  <c r="D2021" i="1"/>
  <c r="B2021" i="1"/>
  <c r="G2021" i="1"/>
  <c r="E2021" i="1"/>
  <c r="F2021" i="1"/>
  <c r="H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W2021" i="1"/>
  <c r="X2021" i="1"/>
  <c r="Y2021" i="1"/>
  <c r="Z2021" i="1"/>
  <c r="AA2021" i="1"/>
  <c r="AB2021" i="1"/>
  <c r="AC2021" i="1"/>
  <c r="AD2021" i="1"/>
  <c r="C2022" i="1"/>
  <c r="A2022" i="1"/>
  <c r="D2022" i="1"/>
  <c r="B2022" i="1"/>
  <c r="G2022" i="1"/>
  <c r="E2022" i="1"/>
  <c r="F2022" i="1"/>
  <c r="H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W2022" i="1"/>
  <c r="X2022" i="1"/>
  <c r="Y2022" i="1"/>
  <c r="Z2022" i="1"/>
  <c r="AA2022" i="1"/>
  <c r="AB2022" i="1"/>
  <c r="AC2022" i="1"/>
  <c r="AD2022" i="1"/>
  <c r="C2023" i="1"/>
  <c r="A2023" i="1"/>
  <c r="D2023" i="1"/>
  <c r="B2023" i="1"/>
  <c r="G2023" i="1"/>
  <c r="E2023" i="1"/>
  <c r="F2023" i="1"/>
  <c r="H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W2023" i="1"/>
  <c r="X2023" i="1"/>
  <c r="Y2023" i="1"/>
  <c r="Z2023" i="1"/>
  <c r="AA2023" i="1"/>
  <c r="AB2023" i="1"/>
  <c r="AC2023" i="1"/>
  <c r="AD2023" i="1"/>
  <c r="C2024" i="1"/>
  <c r="A2024" i="1"/>
  <c r="D2024" i="1"/>
  <c r="B2024" i="1"/>
  <c r="G2024" i="1"/>
  <c r="E2024" i="1"/>
  <c r="F2024" i="1"/>
  <c r="H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W2024" i="1"/>
  <c r="X2024" i="1"/>
  <c r="Y2024" i="1"/>
  <c r="Z2024" i="1"/>
  <c r="AA2024" i="1"/>
  <c r="AB2024" i="1"/>
  <c r="AC2024" i="1"/>
  <c r="AD2024" i="1"/>
  <c r="C2025" i="1"/>
  <c r="A2025" i="1"/>
  <c r="D2025" i="1"/>
  <c r="B2025" i="1"/>
  <c r="G2025" i="1"/>
  <c r="E2025" i="1"/>
  <c r="F2025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AD2025" i="1"/>
  <c r="C2026" i="1"/>
  <c r="A2026" i="1"/>
  <c r="D2026" i="1"/>
  <c r="B2026" i="1"/>
  <c r="G2026" i="1"/>
  <c r="E2026" i="1"/>
  <c r="F2026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AD2026" i="1"/>
  <c r="C2027" i="1"/>
  <c r="A2027" i="1"/>
  <c r="D2027" i="1"/>
  <c r="B2027" i="1"/>
  <c r="G2027" i="1"/>
  <c r="E2027" i="1"/>
  <c r="F2027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AD2027" i="1"/>
  <c r="C2028" i="1"/>
  <c r="A2028" i="1"/>
  <c r="D2028" i="1"/>
  <c r="B2028" i="1"/>
  <c r="G2028" i="1"/>
  <c r="E2028" i="1"/>
  <c r="F2028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AD2028" i="1"/>
  <c r="C2029" i="1"/>
  <c r="A2029" i="1"/>
  <c r="D2029" i="1"/>
  <c r="B2029" i="1"/>
  <c r="G2029" i="1"/>
  <c r="E2029" i="1"/>
  <c r="F2029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AD2029" i="1"/>
  <c r="C2030" i="1"/>
  <c r="A2030" i="1"/>
  <c r="D2030" i="1"/>
  <c r="B2030" i="1"/>
  <c r="G2030" i="1"/>
  <c r="E2030" i="1"/>
  <c r="F2030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AD2030" i="1"/>
  <c r="C2031" i="1"/>
  <c r="A2031" i="1"/>
  <c r="D2031" i="1"/>
  <c r="B2031" i="1"/>
  <c r="G2031" i="1"/>
  <c r="E2031" i="1"/>
  <c r="F2031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AD2031" i="1"/>
  <c r="C2032" i="1"/>
  <c r="A2032" i="1"/>
  <c r="D2032" i="1"/>
  <c r="B2032" i="1"/>
  <c r="G2032" i="1"/>
  <c r="E2032" i="1"/>
  <c r="F2032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AD2032" i="1"/>
  <c r="C2033" i="1"/>
  <c r="A2033" i="1"/>
  <c r="D2033" i="1"/>
  <c r="B2033" i="1"/>
  <c r="G2033" i="1"/>
  <c r="E2033" i="1"/>
  <c r="F2033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AD2033" i="1"/>
  <c r="C2034" i="1"/>
  <c r="A2034" i="1"/>
  <c r="D2034" i="1"/>
  <c r="B2034" i="1"/>
  <c r="G2034" i="1"/>
  <c r="E2034" i="1"/>
  <c r="F2034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AD2034" i="1"/>
  <c r="C2035" i="1"/>
  <c r="A2035" i="1"/>
  <c r="D2035" i="1"/>
  <c r="B2035" i="1"/>
  <c r="G2035" i="1"/>
  <c r="E2035" i="1"/>
  <c r="F2035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AD2035" i="1"/>
  <c r="C2036" i="1"/>
  <c r="A2036" i="1"/>
  <c r="D2036" i="1"/>
  <c r="B2036" i="1"/>
  <c r="G2036" i="1"/>
  <c r="E2036" i="1"/>
  <c r="F2036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AD2036" i="1"/>
  <c r="C2037" i="1"/>
  <c r="A2037" i="1"/>
  <c r="D2037" i="1"/>
  <c r="B2037" i="1"/>
  <c r="G2037" i="1"/>
  <c r="E2037" i="1"/>
  <c r="F2037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AD2037" i="1"/>
  <c r="C2038" i="1"/>
  <c r="A2038" i="1"/>
  <c r="D2038" i="1"/>
  <c r="B2038" i="1"/>
  <c r="G2038" i="1"/>
  <c r="E2038" i="1"/>
  <c r="F2038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AD2038" i="1"/>
  <c r="C2039" i="1"/>
  <c r="A2039" i="1"/>
  <c r="D2039" i="1"/>
  <c r="B2039" i="1"/>
  <c r="G2039" i="1"/>
  <c r="E2039" i="1"/>
  <c r="F2039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AD2039" i="1"/>
  <c r="C2040" i="1"/>
  <c r="A2040" i="1"/>
  <c r="D2040" i="1"/>
  <c r="B2040" i="1"/>
  <c r="G2040" i="1"/>
  <c r="E2040" i="1"/>
  <c r="F2040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AD2040" i="1"/>
  <c r="C2041" i="1"/>
  <c r="A2041" i="1"/>
  <c r="D2041" i="1"/>
  <c r="B2041" i="1"/>
  <c r="G2041" i="1"/>
  <c r="E2041" i="1"/>
  <c r="F2041" i="1"/>
  <c r="H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W2041" i="1"/>
  <c r="X2041" i="1"/>
  <c r="Y2041" i="1"/>
  <c r="Z2041" i="1"/>
  <c r="AA2041" i="1"/>
  <c r="AB2041" i="1"/>
  <c r="AC2041" i="1"/>
  <c r="AD2041" i="1"/>
  <c r="C2042" i="1"/>
  <c r="A2042" i="1"/>
  <c r="D2042" i="1"/>
  <c r="B2042" i="1"/>
  <c r="G2042" i="1"/>
  <c r="E2042" i="1"/>
  <c r="F2042" i="1"/>
  <c r="H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W2042" i="1"/>
  <c r="X2042" i="1"/>
  <c r="Y2042" i="1"/>
  <c r="Z2042" i="1"/>
  <c r="AA2042" i="1"/>
  <c r="AB2042" i="1"/>
  <c r="AC2042" i="1"/>
  <c r="AD2042" i="1"/>
  <c r="C2043" i="1"/>
  <c r="A2043" i="1"/>
  <c r="D2043" i="1"/>
  <c r="B2043" i="1"/>
  <c r="G2043" i="1"/>
  <c r="E2043" i="1"/>
  <c r="F2043" i="1"/>
  <c r="H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W2043" i="1"/>
  <c r="X2043" i="1"/>
  <c r="Y2043" i="1"/>
  <c r="Z2043" i="1"/>
  <c r="AA2043" i="1"/>
  <c r="AB2043" i="1"/>
  <c r="AC2043" i="1"/>
  <c r="AD2043" i="1"/>
  <c r="C2044" i="1"/>
  <c r="A2044" i="1"/>
  <c r="D2044" i="1"/>
  <c r="B2044" i="1"/>
  <c r="G2044" i="1"/>
  <c r="E2044" i="1"/>
  <c r="F2044" i="1"/>
  <c r="H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W2044" i="1"/>
  <c r="X2044" i="1"/>
  <c r="Y2044" i="1"/>
  <c r="Z2044" i="1"/>
  <c r="AA2044" i="1"/>
  <c r="AB2044" i="1"/>
  <c r="AC2044" i="1"/>
  <c r="AD2044" i="1"/>
  <c r="C2045" i="1"/>
  <c r="A2045" i="1"/>
  <c r="D2045" i="1"/>
  <c r="B2045" i="1"/>
  <c r="G2045" i="1"/>
  <c r="E2045" i="1"/>
  <c r="F2045" i="1"/>
  <c r="H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W2045" i="1"/>
  <c r="X2045" i="1"/>
  <c r="Y2045" i="1"/>
  <c r="Z2045" i="1"/>
  <c r="AA2045" i="1"/>
  <c r="AB2045" i="1"/>
  <c r="AC2045" i="1"/>
  <c r="AD2045" i="1"/>
  <c r="C2046" i="1"/>
  <c r="A2046" i="1"/>
  <c r="D2046" i="1"/>
  <c r="B2046" i="1"/>
  <c r="G2046" i="1"/>
  <c r="E2046" i="1"/>
  <c r="F2046" i="1"/>
  <c r="H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W2046" i="1"/>
  <c r="X2046" i="1"/>
  <c r="Y2046" i="1"/>
  <c r="Z2046" i="1"/>
  <c r="AA2046" i="1"/>
  <c r="AB2046" i="1"/>
  <c r="AC2046" i="1"/>
  <c r="AD2046" i="1"/>
  <c r="C2047" i="1"/>
  <c r="A2047" i="1"/>
  <c r="D2047" i="1"/>
  <c r="B2047" i="1"/>
  <c r="G2047" i="1"/>
  <c r="E2047" i="1"/>
  <c r="F2047" i="1"/>
  <c r="H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W2047" i="1"/>
  <c r="X2047" i="1"/>
  <c r="Y2047" i="1"/>
  <c r="Z2047" i="1"/>
  <c r="AA2047" i="1"/>
  <c r="AB2047" i="1"/>
  <c r="AC2047" i="1"/>
  <c r="AD2047" i="1"/>
  <c r="C2048" i="1"/>
  <c r="A2048" i="1"/>
  <c r="D2048" i="1"/>
  <c r="B2048" i="1"/>
  <c r="G2048" i="1"/>
  <c r="E2048" i="1"/>
  <c r="F2048" i="1"/>
  <c r="H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W2048" i="1"/>
  <c r="X2048" i="1"/>
  <c r="Y2048" i="1"/>
  <c r="Z2048" i="1"/>
  <c r="AA2048" i="1"/>
  <c r="AB2048" i="1"/>
  <c r="AC2048" i="1"/>
  <c r="AD2048" i="1"/>
  <c r="C2049" i="1"/>
  <c r="A2049" i="1"/>
  <c r="D2049" i="1"/>
  <c r="B2049" i="1"/>
  <c r="G2049" i="1"/>
  <c r="E2049" i="1"/>
  <c r="F2049" i="1"/>
  <c r="H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W2049" i="1"/>
  <c r="X2049" i="1"/>
  <c r="Y2049" i="1"/>
  <c r="Z2049" i="1"/>
  <c r="AA2049" i="1"/>
  <c r="AB2049" i="1"/>
  <c r="AC2049" i="1"/>
  <c r="AD2049" i="1"/>
  <c r="C2050" i="1"/>
  <c r="A2050" i="1"/>
  <c r="D2050" i="1"/>
  <c r="B2050" i="1"/>
  <c r="G2050" i="1"/>
  <c r="E2050" i="1"/>
  <c r="F2050" i="1"/>
  <c r="H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Y2050" i="1"/>
  <c r="Z2050" i="1"/>
  <c r="AA2050" i="1"/>
  <c r="AB2050" i="1"/>
  <c r="AC2050" i="1"/>
  <c r="AD2050" i="1"/>
  <c r="C2051" i="1"/>
  <c r="A2051" i="1"/>
  <c r="D2051" i="1"/>
  <c r="B2051" i="1"/>
  <c r="G2051" i="1"/>
  <c r="E2051" i="1"/>
  <c r="F2051" i="1"/>
  <c r="H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W2051" i="1"/>
  <c r="X2051" i="1"/>
  <c r="Y2051" i="1"/>
  <c r="Z2051" i="1"/>
  <c r="AA2051" i="1"/>
  <c r="AB2051" i="1"/>
  <c r="AC2051" i="1"/>
  <c r="AD2051" i="1"/>
  <c r="C2052" i="1"/>
  <c r="A2052" i="1"/>
  <c r="D2052" i="1"/>
  <c r="B2052" i="1"/>
  <c r="G2052" i="1"/>
  <c r="E2052" i="1"/>
  <c r="F2052" i="1"/>
  <c r="H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W2052" i="1"/>
  <c r="X2052" i="1"/>
  <c r="Y2052" i="1"/>
  <c r="Z2052" i="1"/>
  <c r="AA2052" i="1"/>
  <c r="AB2052" i="1"/>
  <c r="AC2052" i="1"/>
  <c r="AD2052" i="1"/>
  <c r="C2053" i="1"/>
  <c r="A2053" i="1"/>
  <c r="D2053" i="1"/>
  <c r="B2053" i="1"/>
  <c r="G2053" i="1"/>
  <c r="E2053" i="1"/>
  <c r="F2053" i="1"/>
  <c r="H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W2053" i="1"/>
  <c r="X2053" i="1"/>
  <c r="Y2053" i="1"/>
  <c r="Z2053" i="1"/>
  <c r="AA2053" i="1"/>
  <c r="AB2053" i="1"/>
  <c r="AC2053" i="1"/>
  <c r="AD2053" i="1"/>
  <c r="C2054" i="1"/>
  <c r="A2054" i="1"/>
  <c r="D2054" i="1"/>
  <c r="B2054" i="1"/>
  <c r="G2054" i="1"/>
  <c r="E2054" i="1"/>
  <c r="F2054" i="1"/>
  <c r="H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W2054" i="1"/>
  <c r="X2054" i="1"/>
  <c r="Y2054" i="1"/>
  <c r="Z2054" i="1"/>
  <c r="AA2054" i="1"/>
  <c r="AB2054" i="1"/>
  <c r="AC2054" i="1"/>
  <c r="AD2054" i="1"/>
  <c r="C2055" i="1"/>
  <c r="A2055" i="1"/>
  <c r="D2055" i="1"/>
  <c r="B2055" i="1"/>
  <c r="G2055" i="1"/>
  <c r="E2055" i="1"/>
  <c r="F2055" i="1"/>
  <c r="H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W2055" i="1"/>
  <c r="X2055" i="1"/>
  <c r="Y2055" i="1"/>
  <c r="Z2055" i="1"/>
  <c r="AA2055" i="1"/>
  <c r="AB2055" i="1"/>
  <c r="AC2055" i="1"/>
  <c r="AD2055" i="1"/>
  <c r="C2056" i="1"/>
  <c r="A2056" i="1"/>
  <c r="D2056" i="1"/>
  <c r="B2056" i="1"/>
  <c r="G2056" i="1"/>
  <c r="E2056" i="1"/>
  <c r="F2056" i="1"/>
  <c r="H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W2056" i="1"/>
  <c r="X2056" i="1"/>
  <c r="Y2056" i="1"/>
  <c r="Z2056" i="1"/>
  <c r="AA2056" i="1"/>
  <c r="AB2056" i="1"/>
  <c r="AC2056" i="1"/>
  <c r="AD2056" i="1"/>
  <c r="C2057" i="1"/>
  <c r="A2057" i="1"/>
  <c r="D2057" i="1"/>
  <c r="B2057" i="1"/>
  <c r="G2057" i="1"/>
  <c r="E2057" i="1"/>
  <c r="F2057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C2058" i="1"/>
  <c r="A2058" i="1"/>
  <c r="D2058" i="1"/>
  <c r="B2058" i="1"/>
  <c r="G2058" i="1"/>
  <c r="E2058" i="1"/>
  <c r="F2058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C2059" i="1"/>
  <c r="A2059" i="1"/>
  <c r="D2059" i="1"/>
  <c r="B2059" i="1"/>
  <c r="G2059" i="1"/>
  <c r="E2059" i="1"/>
  <c r="F2059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C2060" i="1"/>
  <c r="A2060" i="1"/>
  <c r="D2060" i="1"/>
  <c r="B2060" i="1"/>
  <c r="G2060" i="1"/>
  <c r="E2060" i="1"/>
  <c r="F2060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C2061" i="1"/>
  <c r="A2061" i="1"/>
  <c r="D2061" i="1"/>
  <c r="B2061" i="1"/>
  <c r="G2061" i="1"/>
  <c r="E2061" i="1"/>
  <c r="F2061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C2062" i="1"/>
  <c r="A2062" i="1"/>
  <c r="D2062" i="1"/>
  <c r="B2062" i="1"/>
  <c r="G2062" i="1"/>
  <c r="E2062" i="1"/>
  <c r="F2062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C2063" i="1"/>
  <c r="A2063" i="1"/>
  <c r="D2063" i="1"/>
  <c r="B2063" i="1"/>
  <c r="G2063" i="1"/>
  <c r="E2063" i="1"/>
  <c r="F2063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C2064" i="1"/>
  <c r="A2064" i="1"/>
  <c r="D2064" i="1"/>
  <c r="B2064" i="1"/>
  <c r="G2064" i="1"/>
  <c r="E2064" i="1"/>
  <c r="F2064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C2065" i="1"/>
  <c r="A2065" i="1"/>
  <c r="D2065" i="1"/>
  <c r="B2065" i="1"/>
  <c r="G2065" i="1"/>
  <c r="E2065" i="1"/>
  <c r="F2065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C2066" i="1"/>
  <c r="A2066" i="1"/>
  <c r="D2066" i="1"/>
  <c r="B2066" i="1"/>
  <c r="G2066" i="1"/>
  <c r="E2066" i="1"/>
  <c r="F2066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C2067" i="1"/>
  <c r="A2067" i="1"/>
  <c r="D2067" i="1"/>
  <c r="B2067" i="1"/>
  <c r="G2067" i="1"/>
  <c r="E2067" i="1"/>
  <c r="F2067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C2068" i="1"/>
  <c r="A2068" i="1"/>
  <c r="D2068" i="1"/>
  <c r="B2068" i="1"/>
  <c r="G2068" i="1"/>
  <c r="E2068" i="1"/>
  <c r="F2068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C2069" i="1"/>
  <c r="A2069" i="1"/>
  <c r="D2069" i="1"/>
  <c r="B2069" i="1"/>
  <c r="G2069" i="1"/>
  <c r="E2069" i="1"/>
  <c r="F2069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C2070" i="1"/>
  <c r="A2070" i="1"/>
  <c r="D2070" i="1"/>
  <c r="B2070" i="1"/>
  <c r="G2070" i="1"/>
  <c r="E2070" i="1"/>
  <c r="F2070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C2071" i="1"/>
  <c r="A2071" i="1"/>
  <c r="D2071" i="1"/>
  <c r="B2071" i="1"/>
  <c r="G2071" i="1"/>
  <c r="E2071" i="1"/>
  <c r="F2071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C2072" i="1"/>
  <c r="A2072" i="1"/>
  <c r="D2072" i="1"/>
  <c r="B2072" i="1"/>
  <c r="G2072" i="1"/>
  <c r="E2072" i="1"/>
  <c r="F2072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C2073" i="1"/>
  <c r="A2073" i="1"/>
  <c r="D2073" i="1"/>
  <c r="B2073" i="1"/>
  <c r="G2073" i="1"/>
  <c r="E2073" i="1"/>
  <c r="F2073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A2073" i="1"/>
  <c r="AB2073" i="1"/>
  <c r="AC2073" i="1"/>
  <c r="AD2073" i="1"/>
  <c r="C2074" i="1"/>
  <c r="A2074" i="1"/>
  <c r="D2074" i="1"/>
  <c r="B2074" i="1"/>
  <c r="G2074" i="1"/>
  <c r="E2074" i="1"/>
  <c r="F2074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A2074" i="1"/>
  <c r="AB2074" i="1"/>
  <c r="AC2074" i="1"/>
  <c r="AD2074" i="1"/>
  <c r="C2075" i="1"/>
  <c r="A2075" i="1"/>
  <c r="D2075" i="1"/>
  <c r="B2075" i="1"/>
  <c r="G2075" i="1"/>
  <c r="E2075" i="1"/>
  <c r="F2075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A2075" i="1"/>
  <c r="AB2075" i="1"/>
  <c r="AC2075" i="1"/>
  <c r="AD2075" i="1"/>
  <c r="C2076" i="1"/>
  <c r="A2076" i="1"/>
  <c r="D2076" i="1"/>
  <c r="B2076" i="1"/>
  <c r="G2076" i="1"/>
  <c r="E2076" i="1"/>
  <c r="F2076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A2076" i="1"/>
  <c r="AB2076" i="1"/>
  <c r="AC2076" i="1"/>
  <c r="AD2076" i="1"/>
  <c r="C2077" i="1"/>
  <c r="A2077" i="1"/>
  <c r="D2077" i="1"/>
  <c r="B2077" i="1"/>
  <c r="G2077" i="1"/>
  <c r="E2077" i="1"/>
  <c r="F2077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A2077" i="1"/>
  <c r="AB2077" i="1"/>
  <c r="AC2077" i="1"/>
  <c r="AD2077" i="1"/>
  <c r="C2078" i="1"/>
  <c r="A2078" i="1"/>
  <c r="D2078" i="1"/>
  <c r="B2078" i="1"/>
  <c r="G2078" i="1"/>
  <c r="E2078" i="1"/>
  <c r="F2078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AD2078" i="1"/>
  <c r="C2079" i="1"/>
  <c r="A2079" i="1"/>
  <c r="D2079" i="1"/>
  <c r="B2079" i="1"/>
  <c r="G2079" i="1"/>
  <c r="E2079" i="1"/>
  <c r="F2079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A2079" i="1"/>
  <c r="AB2079" i="1"/>
  <c r="AC2079" i="1"/>
  <c r="AD2079" i="1"/>
  <c r="C2080" i="1"/>
  <c r="A2080" i="1"/>
  <c r="D2080" i="1"/>
  <c r="B2080" i="1"/>
  <c r="G2080" i="1"/>
  <c r="E2080" i="1"/>
  <c r="F2080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A2080" i="1"/>
  <c r="AB2080" i="1"/>
  <c r="AC2080" i="1"/>
  <c r="AD2080" i="1"/>
  <c r="C2081" i="1"/>
  <c r="A2081" i="1"/>
  <c r="D2081" i="1"/>
  <c r="B2081" i="1"/>
  <c r="G2081" i="1"/>
  <c r="E2081" i="1"/>
  <c r="F2081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C2082" i="1"/>
  <c r="A2082" i="1"/>
  <c r="D2082" i="1"/>
  <c r="B2082" i="1"/>
  <c r="G2082" i="1"/>
  <c r="E2082" i="1"/>
  <c r="F2082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C2083" i="1"/>
  <c r="A2083" i="1"/>
  <c r="D2083" i="1"/>
  <c r="B2083" i="1"/>
  <c r="G2083" i="1"/>
  <c r="E2083" i="1"/>
  <c r="F2083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C2084" i="1"/>
  <c r="A2084" i="1"/>
  <c r="D2084" i="1"/>
  <c r="B2084" i="1"/>
  <c r="G2084" i="1"/>
  <c r="E2084" i="1"/>
  <c r="F2084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C2085" i="1"/>
  <c r="A2085" i="1"/>
  <c r="D2085" i="1"/>
  <c r="B2085" i="1"/>
  <c r="G2085" i="1"/>
  <c r="E2085" i="1"/>
  <c r="F2085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C2086" i="1"/>
  <c r="A2086" i="1"/>
  <c r="D2086" i="1"/>
  <c r="B2086" i="1"/>
  <c r="G2086" i="1"/>
  <c r="E2086" i="1"/>
  <c r="F2086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C2087" i="1"/>
  <c r="A2087" i="1"/>
  <c r="D2087" i="1"/>
  <c r="B2087" i="1"/>
  <c r="G2087" i="1"/>
  <c r="E2087" i="1"/>
  <c r="F2087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C2088" i="1"/>
  <c r="A2088" i="1"/>
  <c r="D2088" i="1"/>
  <c r="B2088" i="1"/>
  <c r="G2088" i="1"/>
  <c r="E2088" i="1"/>
  <c r="F2088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C2089" i="1"/>
  <c r="A2089" i="1"/>
  <c r="D2089" i="1"/>
  <c r="B2089" i="1"/>
  <c r="G2089" i="1"/>
  <c r="E2089" i="1"/>
  <c r="F2089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A2089" i="1"/>
  <c r="AB2089" i="1"/>
  <c r="AC2089" i="1"/>
  <c r="AD2089" i="1"/>
  <c r="C2090" i="1"/>
  <c r="A2090" i="1"/>
  <c r="D2090" i="1"/>
  <c r="B2090" i="1"/>
  <c r="G2090" i="1"/>
  <c r="E2090" i="1"/>
  <c r="F2090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A2090" i="1"/>
  <c r="AB2090" i="1"/>
  <c r="AC2090" i="1"/>
  <c r="AD2090" i="1"/>
  <c r="C2091" i="1"/>
  <c r="A2091" i="1"/>
  <c r="D2091" i="1"/>
  <c r="B2091" i="1"/>
  <c r="G2091" i="1"/>
  <c r="E2091" i="1"/>
  <c r="F2091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AD2091" i="1"/>
  <c r="C2092" i="1"/>
  <c r="A2092" i="1"/>
  <c r="D2092" i="1"/>
  <c r="B2092" i="1"/>
  <c r="G2092" i="1"/>
  <c r="E2092" i="1"/>
  <c r="F2092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A2092" i="1"/>
  <c r="AB2092" i="1"/>
  <c r="AC2092" i="1"/>
  <c r="AD2092" i="1"/>
  <c r="C2093" i="1"/>
  <c r="A2093" i="1"/>
  <c r="D2093" i="1"/>
  <c r="B2093" i="1"/>
  <c r="G2093" i="1"/>
  <c r="E2093" i="1"/>
  <c r="F2093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A2093" i="1"/>
  <c r="AB2093" i="1"/>
  <c r="AC2093" i="1"/>
  <c r="AD2093" i="1"/>
  <c r="C2094" i="1"/>
  <c r="A2094" i="1"/>
  <c r="D2094" i="1"/>
  <c r="B2094" i="1"/>
  <c r="G2094" i="1"/>
  <c r="E2094" i="1"/>
  <c r="F2094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A2094" i="1"/>
  <c r="AB2094" i="1"/>
  <c r="AC2094" i="1"/>
  <c r="AD2094" i="1"/>
  <c r="C2095" i="1"/>
  <c r="A2095" i="1"/>
  <c r="D2095" i="1"/>
  <c r="B2095" i="1"/>
  <c r="G2095" i="1"/>
  <c r="E2095" i="1"/>
  <c r="F2095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A2095" i="1"/>
  <c r="AB2095" i="1"/>
  <c r="AC2095" i="1"/>
  <c r="AD2095" i="1"/>
  <c r="C2096" i="1"/>
  <c r="A2096" i="1"/>
  <c r="D2096" i="1"/>
  <c r="B2096" i="1"/>
  <c r="G2096" i="1"/>
  <c r="E2096" i="1"/>
  <c r="F2096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A2096" i="1"/>
  <c r="AB2096" i="1"/>
  <c r="AC2096" i="1"/>
  <c r="AD2096" i="1"/>
  <c r="C2097" i="1"/>
  <c r="A2097" i="1"/>
  <c r="D2097" i="1"/>
  <c r="B2097" i="1"/>
  <c r="G2097" i="1"/>
  <c r="E2097" i="1"/>
  <c r="F2097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C2098" i="1"/>
  <c r="A2098" i="1"/>
  <c r="D2098" i="1"/>
  <c r="B2098" i="1"/>
  <c r="G2098" i="1"/>
  <c r="E2098" i="1"/>
  <c r="F2098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C2099" i="1"/>
  <c r="A2099" i="1"/>
  <c r="D2099" i="1"/>
  <c r="B2099" i="1"/>
  <c r="G2099" i="1"/>
  <c r="E2099" i="1"/>
  <c r="F2099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C2100" i="1"/>
  <c r="A2100" i="1"/>
  <c r="D2100" i="1"/>
  <c r="B2100" i="1"/>
  <c r="G2100" i="1"/>
  <c r="E2100" i="1"/>
  <c r="F2100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C2101" i="1"/>
  <c r="A2101" i="1"/>
  <c r="D2101" i="1"/>
  <c r="B2101" i="1"/>
  <c r="G2101" i="1"/>
  <c r="E2101" i="1"/>
  <c r="F2101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C2102" i="1"/>
  <c r="A2102" i="1"/>
  <c r="D2102" i="1"/>
  <c r="B2102" i="1"/>
  <c r="G2102" i="1"/>
  <c r="E2102" i="1"/>
  <c r="F2102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C2103" i="1"/>
  <c r="A2103" i="1"/>
  <c r="D2103" i="1"/>
  <c r="B2103" i="1"/>
  <c r="G2103" i="1"/>
  <c r="E2103" i="1"/>
  <c r="F2103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C2104" i="1"/>
  <c r="A2104" i="1"/>
  <c r="D2104" i="1"/>
  <c r="B2104" i="1"/>
  <c r="G2104" i="1"/>
  <c r="E2104" i="1"/>
  <c r="F2104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C2105" i="1"/>
  <c r="A2105" i="1"/>
  <c r="D2105" i="1"/>
  <c r="B2105" i="1"/>
  <c r="G2105" i="1"/>
  <c r="E2105" i="1"/>
  <c r="F2105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A2105" i="1"/>
  <c r="AB2105" i="1"/>
  <c r="AC2105" i="1"/>
  <c r="AD2105" i="1"/>
  <c r="C2106" i="1"/>
  <c r="A2106" i="1"/>
  <c r="D2106" i="1"/>
  <c r="B2106" i="1"/>
  <c r="G2106" i="1"/>
  <c r="E2106" i="1"/>
  <c r="F2106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C2107" i="1"/>
  <c r="A2107" i="1"/>
  <c r="D2107" i="1"/>
  <c r="B2107" i="1"/>
  <c r="G2107" i="1"/>
  <c r="E2107" i="1"/>
  <c r="F2107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C2108" i="1"/>
  <c r="A2108" i="1"/>
  <c r="D2108" i="1"/>
  <c r="B2108" i="1"/>
  <c r="G2108" i="1"/>
  <c r="E2108" i="1"/>
  <c r="F2108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C2109" i="1"/>
  <c r="A2109" i="1"/>
  <c r="D2109" i="1"/>
  <c r="B2109" i="1"/>
  <c r="G2109" i="1"/>
  <c r="E2109" i="1"/>
  <c r="F2109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C2110" i="1"/>
  <c r="A2110" i="1"/>
  <c r="D2110" i="1"/>
  <c r="B2110" i="1"/>
  <c r="G2110" i="1"/>
  <c r="E2110" i="1"/>
  <c r="F2110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C2111" i="1"/>
  <c r="A2111" i="1"/>
  <c r="D2111" i="1"/>
  <c r="B2111" i="1"/>
  <c r="G2111" i="1"/>
  <c r="E2111" i="1"/>
  <c r="F2111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C2112" i="1"/>
  <c r="A2112" i="1"/>
  <c r="D2112" i="1"/>
  <c r="B2112" i="1"/>
  <c r="G2112" i="1"/>
  <c r="E2112" i="1"/>
  <c r="F2112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C2113" i="1"/>
  <c r="A2113" i="1"/>
  <c r="D2113" i="1"/>
  <c r="B2113" i="1"/>
  <c r="G2113" i="1"/>
  <c r="E2113" i="1"/>
  <c r="F2113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C2114" i="1"/>
  <c r="A2114" i="1"/>
  <c r="D2114" i="1"/>
  <c r="B2114" i="1"/>
  <c r="G2114" i="1"/>
  <c r="E2114" i="1"/>
  <c r="F2114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A2114" i="1"/>
  <c r="AB2114" i="1"/>
  <c r="AC2114" i="1"/>
  <c r="AD2114" i="1"/>
  <c r="C2115" i="1"/>
  <c r="A2115" i="1"/>
  <c r="D2115" i="1"/>
  <c r="B2115" i="1"/>
  <c r="G2115" i="1"/>
  <c r="E2115" i="1"/>
  <c r="F2115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A2115" i="1"/>
  <c r="AB2115" i="1"/>
  <c r="AC2115" i="1"/>
  <c r="AD2115" i="1"/>
  <c r="C2116" i="1"/>
  <c r="A2116" i="1"/>
  <c r="D2116" i="1"/>
  <c r="B2116" i="1"/>
  <c r="G2116" i="1"/>
  <c r="E2116" i="1"/>
  <c r="F2116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A2116" i="1"/>
  <c r="AB2116" i="1"/>
  <c r="AC2116" i="1"/>
  <c r="AD2116" i="1"/>
  <c r="C2117" i="1"/>
  <c r="A2117" i="1"/>
  <c r="D2117" i="1"/>
  <c r="B2117" i="1"/>
  <c r="G2117" i="1"/>
  <c r="E2117" i="1"/>
  <c r="F2117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A2117" i="1"/>
  <c r="AB2117" i="1"/>
  <c r="AC2117" i="1"/>
  <c r="AD2117" i="1"/>
  <c r="C2118" i="1"/>
  <c r="A2118" i="1"/>
  <c r="D2118" i="1"/>
  <c r="B2118" i="1"/>
  <c r="G2118" i="1"/>
  <c r="E2118" i="1"/>
  <c r="F2118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A2118" i="1"/>
  <c r="AB2118" i="1"/>
  <c r="AC2118" i="1"/>
  <c r="AD2118" i="1"/>
  <c r="C2119" i="1"/>
  <c r="A2119" i="1"/>
  <c r="D2119" i="1"/>
  <c r="B2119" i="1"/>
  <c r="G2119" i="1"/>
  <c r="E2119" i="1"/>
  <c r="F2119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A2119" i="1"/>
  <c r="AB2119" i="1"/>
  <c r="AC2119" i="1"/>
  <c r="AD2119" i="1"/>
  <c r="C2120" i="1"/>
  <c r="A2120" i="1"/>
  <c r="D2120" i="1"/>
  <c r="B2120" i="1"/>
  <c r="G2120" i="1"/>
  <c r="E2120" i="1"/>
  <c r="F2120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A2120" i="1"/>
  <c r="AB2120" i="1"/>
  <c r="AC2120" i="1"/>
  <c r="AD2120" i="1"/>
  <c r="C2121" i="1"/>
  <c r="A2121" i="1"/>
  <c r="D2121" i="1"/>
  <c r="B2121" i="1"/>
  <c r="G2121" i="1"/>
  <c r="E2121" i="1"/>
  <c r="F2121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AD2121" i="1"/>
  <c r="C2122" i="1"/>
  <c r="A2122" i="1"/>
  <c r="D2122" i="1"/>
  <c r="B2122" i="1"/>
  <c r="G2122" i="1"/>
  <c r="E2122" i="1"/>
  <c r="F2122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A2122" i="1"/>
  <c r="AB2122" i="1"/>
  <c r="AC2122" i="1"/>
  <c r="AD2122" i="1"/>
  <c r="C2123" i="1"/>
  <c r="A2123" i="1"/>
  <c r="D2123" i="1"/>
  <c r="B2123" i="1"/>
  <c r="G2123" i="1"/>
  <c r="E2123" i="1"/>
  <c r="F2123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A2123" i="1"/>
  <c r="AB2123" i="1"/>
  <c r="AC2123" i="1"/>
  <c r="AD2123" i="1"/>
  <c r="C2124" i="1"/>
  <c r="A2124" i="1"/>
  <c r="D2124" i="1"/>
  <c r="B2124" i="1"/>
  <c r="G2124" i="1"/>
  <c r="E2124" i="1"/>
  <c r="F2124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A2124" i="1"/>
  <c r="AB2124" i="1"/>
  <c r="AC2124" i="1"/>
  <c r="AD2124" i="1"/>
  <c r="C2125" i="1"/>
  <c r="A2125" i="1"/>
  <c r="D2125" i="1"/>
  <c r="B2125" i="1"/>
  <c r="G2125" i="1"/>
  <c r="E2125" i="1"/>
  <c r="F2125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A2125" i="1"/>
  <c r="AB2125" i="1"/>
  <c r="AC2125" i="1"/>
  <c r="AD2125" i="1"/>
  <c r="C2126" i="1"/>
  <c r="A2126" i="1"/>
  <c r="D2126" i="1"/>
  <c r="B2126" i="1"/>
  <c r="G2126" i="1"/>
  <c r="E2126" i="1"/>
  <c r="F2126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A2126" i="1"/>
  <c r="AB2126" i="1"/>
  <c r="AC2126" i="1"/>
  <c r="AD2126" i="1"/>
  <c r="C2127" i="1"/>
  <c r="A2127" i="1"/>
  <c r="D2127" i="1"/>
  <c r="B2127" i="1"/>
  <c r="G2127" i="1"/>
  <c r="E2127" i="1"/>
  <c r="F2127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A2127" i="1"/>
  <c r="AB2127" i="1"/>
  <c r="AC2127" i="1"/>
  <c r="AD2127" i="1"/>
  <c r="C2128" i="1"/>
  <c r="A2128" i="1"/>
  <c r="D2128" i="1"/>
  <c r="B2128" i="1"/>
  <c r="G2128" i="1"/>
  <c r="E2128" i="1"/>
  <c r="F2128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A2128" i="1"/>
  <c r="AB2128" i="1"/>
  <c r="AC2128" i="1"/>
  <c r="AD2128" i="1"/>
  <c r="C2129" i="1"/>
  <c r="A2129" i="1"/>
  <c r="D2129" i="1"/>
  <c r="B2129" i="1"/>
  <c r="G2129" i="1"/>
  <c r="E2129" i="1"/>
  <c r="F2129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A2129" i="1"/>
  <c r="AB2129" i="1"/>
  <c r="AC2129" i="1"/>
  <c r="AD2129" i="1"/>
  <c r="C2130" i="1"/>
  <c r="A2130" i="1"/>
  <c r="D2130" i="1"/>
  <c r="B2130" i="1"/>
  <c r="G2130" i="1"/>
  <c r="E2130" i="1"/>
  <c r="F2130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A2130" i="1"/>
  <c r="AB2130" i="1"/>
  <c r="AC2130" i="1"/>
  <c r="AD2130" i="1"/>
  <c r="C2131" i="1"/>
  <c r="A2131" i="1"/>
  <c r="D2131" i="1"/>
  <c r="B2131" i="1"/>
  <c r="G2131" i="1"/>
  <c r="E2131" i="1"/>
  <c r="F2131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A2131" i="1"/>
  <c r="AB2131" i="1"/>
  <c r="AC2131" i="1"/>
  <c r="AD2131" i="1"/>
  <c r="C2132" i="1"/>
  <c r="A2132" i="1"/>
  <c r="D2132" i="1"/>
  <c r="B2132" i="1"/>
  <c r="G2132" i="1"/>
  <c r="E2132" i="1"/>
  <c r="F2132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A2132" i="1"/>
  <c r="AB2132" i="1"/>
  <c r="AC2132" i="1"/>
  <c r="AD2132" i="1"/>
  <c r="C2133" i="1"/>
  <c r="A2133" i="1"/>
  <c r="D2133" i="1"/>
  <c r="B2133" i="1"/>
  <c r="G2133" i="1"/>
  <c r="E2133" i="1"/>
  <c r="F2133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A2133" i="1"/>
  <c r="AB2133" i="1"/>
  <c r="AC2133" i="1"/>
  <c r="AD2133" i="1"/>
  <c r="C2134" i="1"/>
  <c r="A2134" i="1"/>
  <c r="D2134" i="1"/>
  <c r="B2134" i="1"/>
  <c r="G2134" i="1"/>
  <c r="E2134" i="1"/>
  <c r="F2134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A2134" i="1"/>
  <c r="AB2134" i="1"/>
  <c r="AC2134" i="1"/>
  <c r="AD2134" i="1"/>
  <c r="C2135" i="1"/>
  <c r="A2135" i="1"/>
  <c r="D2135" i="1"/>
  <c r="B2135" i="1"/>
  <c r="G2135" i="1"/>
  <c r="E2135" i="1"/>
  <c r="F2135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A2135" i="1"/>
  <c r="AB2135" i="1"/>
  <c r="AC2135" i="1"/>
  <c r="AD2135" i="1"/>
  <c r="C2136" i="1"/>
  <c r="A2136" i="1"/>
  <c r="D2136" i="1"/>
  <c r="B2136" i="1"/>
  <c r="G2136" i="1"/>
  <c r="E2136" i="1"/>
  <c r="F2136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A2136" i="1"/>
  <c r="AB2136" i="1"/>
  <c r="AC2136" i="1"/>
  <c r="AD2136" i="1"/>
  <c r="C2137" i="1"/>
  <c r="A2137" i="1"/>
  <c r="D2137" i="1"/>
  <c r="B2137" i="1"/>
  <c r="G2137" i="1"/>
  <c r="E2137" i="1"/>
  <c r="F2137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AD2137" i="1"/>
  <c r="C2138" i="1"/>
  <c r="A2138" i="1"/>
  <c r="D2138" i="1"/>
  <c r="B2138" i="1"/>
  <c r="G2138" i="1"/>
  <c r="E2138" i="1"/>
  <c r="F2138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AD2138" i="1"/>
  <c r="C2139" i="1"/>
  <c r="A2139" i="1"/>
  <c r="D2139" i="1"/>
  <c r="B2139" i="1"/>
  <c r="G2139" i="1"/>
  <c r="E2139" i="1"/>
  <c r="F2139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AD2139" i="1"/>
  <c r="C2140" i="1"/>
  <c r="A2140" i="1"/>
  <c r="D2140" i="1"/>
  <c r="B2140" i="1"/>
  <c r="G2140" i="1"/>
  <c r="E2140" i="1"/>
  <c r="F2140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C2141" i="1"/>
  <c r="A2141" i="1"/>
  <c r="D2141" i="1"/>
  <c r="B2141" i="1"/>
  <c r="G2141" i="1"/>
  <c r="E2141" i="1"/>
  <c r="F2141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C2142" i="1"/>
  <c r="A2142" i="1"/>
  <c r="D2142" i="1"/>
  <c r="B2142" i="1"/>
  <c r="G2142" i="1"/>
  <c r="E2142" i="1"/>
  <c r="F2142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C2143" i="1"/>
  <c r="A2143" i="1"/>
  <c r="D2143" i="1"/>
  <c r="B2143" i="1"/>
  <c r="G2143" i="1"/>
  <c r="E2143" i="1"/>
  <c r="F2143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C2144" i="1"/>
  <c r="A2144" i="1"/>
  <c r="D2144" i="1"/>
  <c r="B2144" i="1"/>
  <c r="G2144" i="1"/>
  <c r="E2144" i="1"/>
  <c r="F2144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C2145" i="1"/>
  <c r="A2145" i="1"/>
  <c r="D2145" i="1"/>
  <c r="B2145" i="1"/>
  <c r="G2145" i="1"/>
  <c r="E2145" i="1"/>
  <c r="F2145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C2146" i="1"/>
  <c r="A2146" i="1"/>
  <c r="D2146" i="1"/>
  <c r="B2146" i="1"/>
  <c r="G2146" i="1"/>
  <c r="E2146" i="1"/>
  <c r="F2146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C2147" i="1"/>
  <c r="A2147" i="1"/>
  <c r="D2147" i="1"/>
  <c r="B2147" i="1"/>
  <c r="G2147" i="1"/>
  <c r="E2147" i="1"/>
  <c r="F2147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C2148" i="1"/>
  <c r="A2148" i="1"/>
  <c r="D2148" i="1"/>
  <c r="B2148" i="1"/>
  <c r="G2148" i="1"/>
  <c r="E2148" i="1"/>
  <c r="F2148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C2149" i="1"/>
  <c r="A2149" i="1"/>
  <c r="D2149" i="1"/>
  <c r="B2149" i="1"/>
  <c r="G2149" i="1"/>
  <c r="E2149" i="1"/>
  <c r="F2149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C2150" i="1"/>
  <c r="A2150" i="1"/>
  <c r="D2150" i="1"/>
  <c r="B2150" i="1"/>
  <c r="G2150" i="1"/>
  <c r="E2150" i="1"/>
  <c r="F2150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C2151" i="1"/>
  <c r="A2151" i="1"/>
  <c r="D2151" i="1"/>
  <c r="B2151" i="1"/>
  <c r="G2151" i="1"/>
  <c r="E2151" i="1"/>
  <c r="F2151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C2152" i="1"/>
  <c r="A2152" i="1"/>
  <c r="D2152" i="1"/>
  <c r="B2152" i="1"/>
  <c r="G2152" i="1"/>
  <c r="E2152" i="1"/>
  <c r="F2152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C2153" i="1"/>
  <c r="A2153" i="1"/>
  <c r="D2153" i="1"/>
  <c r="B2153" i="1"/>
  <c r="G2153" i="1"/>
  <c r="E2153" i="1"/>
  <c r="F2153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C2154" i="1"/>
  <c r="A2154" i="1"/>
  <c r="D2154" i="1"/>
  <c r="B2154" i="1"/>
  <c r="G2154" i="1"/>
  <c r="E2154" i="1"/>
  <c r="F2154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C2155" i="1"/>
  <c r="A2155" i="1"/>
  <c r="D2155" i="1"/>
  <c r="B2155" i="1"/>
  <c r="G2155" i="1"/>
  <c r="E2155" i="1"/>
  <c r="F2155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C2156" i="1"/>
  <c r="A2156" i="1"/>
  <c r="D2156" i="1"/>
  <c r="B2156" i="1"/>
  <c r="G2156" i="1"/>
  <c r="E2156" i="1"/>
  <c r="F2156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AD2156" i="1"/>
  <c r="C2157" i="1"/>
  <c r="A2157" i="1"/>
  <c r="D2157" i="1"/>
  <c r="B2157" i="1"/>
  <c r="G2157" i="1"/>
  <c r="E2157" i="1"/>
  <c r="F2157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AD2157" i="1"/>
  <c r="C2158" i="1"/>
  <c r="A2158" i="1"/>
  <c r="D2158" i="1"/>
  <c r="B2158" i="1"/>
  <c r="G2158" i="1"/>
  <c r="E2158" i="1"/>
  <c r="F2158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AD2158" i="1"/>
  <c r="C2159" i="1"/>
  <c r="A2159" i="1"/>
  <c r="D2159" i="1"/>
  <c r="B2159" i="1"/>
  <c r="G2159" i="1"/>
  <c r="E2159" i="1"/>
  <c r="F2159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AD2159" i="1"/>
  <c r="C2160" i="1"/>
  <c r="A2160" i="1"/>
  <c r="D2160" i="1"/>
  <c r="B2160" i="1"/>
  <c r="G2160" i="1"/>
  <c r="E2160" i="1"/>
  <c r="F2160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AD2160" i="1"/>
  <c r="C2161" i="1"/>
  <c r="A2161" i="1"/>
  <c r="D2161" i="1"/>
  <c r="B2161" i="1"/>
  <c r="G2161" i="1"/>
  <c r="E2161" i="1"/>
  <c r="F2161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AD2161" i="1"/>
  <c r="C2162" i="1"/>
  <c r="A2162" i="1"/>
  <c r="D2162" i="1"/>
  <c r="B2162" i="1"/>
  <c r="G2162" i="1"/>
  <c r="E2162" i="1"/>
  <c r="F2162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A2162" i="1"/>
  <c r="AB2162" i="1"/>
  <c r="AC2162" i="1"/>
  <c r="AD2162" i="1"/>
  <c r="C2163" i="1"/>
  <c r="A2163" i="1"/>
  <c r="D2163" i="1"/>
  <c r="B2163" i="1"/>
  <c r="G2163" i="1"/>
  <c r="E2163" i="1"/>
  <c r="F2163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A2163" i="1"/>
  <c r="AB2163" i="1"/>
  <c r="AC2163" i="1"/>
  <c r="AD2163" i="1"/>
  <c r="C2164" i="1"/>
  <c r="A2164" i="1"/>
  <c r="D2164" i="1"/>
  <c r="B2164" i="1"/>
  <c r="G2164" i="1"/>
  <c r="E2164" i="1"/>
  <c r="F2164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A2164" i="1"/>
  <c r="AB2164" i="1"/>
  <c r="AC2164" i="1"/>
  <c r="AD2164" i="1"/>
  <c r="C2165" i="1"/>
  <c r="A2165" i="1"/>
  <c r="D2165" i="1"/>
  <c r="B2165" i="1"/>
  <c r="G2165" i="1"/>
  <c r="E2165" i="1"/>
  <c r="F2165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A2165" i="1"/>
  <c r="AB2165" i="1"/>
  <c r="AC2165" i="1"/>
  <c r="AD2165" i="1"/>
  <c r="C2166" i="1"/>
  <c r="A2166" i="1"/>
  <c r="D2166" i="1"/>
  <c r="B2166" i="1"/>
  <c r="G2166" i="1"/>
  <c r="E2166" i="1"/>
  <c r="F2166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A2166" i="1"/>
  <c r="AB2166" i="1"/>
  <c r="AC2166" i="1"/>
  <c r="AD2166" i="1"/>
  <c r="C2167" i="1"/>
  <c r="A2167" i="1"/>
  <c r="D2167" i="1"/>
  <c r="B2167" i="1"/>
  <c r="G2167" i="1"/>
  <c r="E2167" i="1"/>
  <c r="F2167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A2167" i="1"/>
  <c r="AB2167" i="1"/>
  <c r="AC2167" i="1"/>
  <c r="AD2167" i="1"/>
  <c r="C2168" i="1"/>
  <c r="A2168" i="1"/>
  <c r="D2168" i="1"/>
  <c r="B2168" i="1"/>
  <c r="G2168" i="1"/>
  <c r="E2168" i="1"/>
  <c r="F2168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A2168" i="1"/>
  <c r="AB2168" i="1"/>
  <c r="AC2168" i="1"/>
  <c r="AD2168" i="1"/>
  <c r="C2169" i="1"/>
  <c r="A2169" i="1"/>
  <c r="D2169" i="1"/>
  <c r="B2169" i="1"/>
  <c r="G2169" i="1"/>
  <c r="E2169" i="1"/>
  <c r="F2169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A2169" i="1"/>
  <c r="AB2169" i="1"/>
  <c r="AC2169" i="1"/>
  <c r="AD2169" i="1"/>
  <c r="C2170" i="1"/>
  <c r="A2170" i="1"/>
  <c r="D2170" i="1"/>
  <c r="B2170" i="1"/>
  <c r="G2170" i="1"/>
  <c r="E2170" i="1"/>
  <c r="F2170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A2170" i="1"/>
  <c r="AB2170" i="1"/>
  <c r="AC2170" i="1"/>
  <c r="AD2170" i="1"/>
  <c r="C2171" i="1"/>
  <c r="A2171" i="1"/>
  <c r="D2171" i="1"/>
  <c r="B2171" i="1"/>
  <c r="G2171" i="1"/>
  <c r="E2171" i="1"/>
  <c r="F2171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A2171" i="1"/>
  <c r="AB2171" i="1"/>
  <c r="AC2171" i="1"/>
  <c r="AD2171" i="1"/>
  <c r="C2172" i="1"/>
  <c r="A2172" i="1"/>
  <c r="D2172" i="1"/>
  <c r="B2172" i="1"/>
  <c r="G2172" i="1"/>
  <c r="E2172" i="1"/>
  <c r="F2172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A2172" i="1"/>
  <c r="AB2172" i="1"/>
  <c r="AC2172" i="1"/>
  <c r="AD2172" i="1"/>
  <c r="C2173" i="1"/>
  <c r="A2173" i="1"/>
  <c r="D2173" i="1"/>
  <c r="B2173" i="1"/>
  <c r="G2173" i="1"/>
  <c r="E2173" i="1"/>
  <c r="F2173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A2173" i="1"/>
  <c r="AB2173" i="1"/>
  <c r="AC2173" i="1"/>
  <c r="AD2173" i="1"/>
  <c r="C2174" i="1"/>
  <c r="A2174" i="1"/>
  <c r="D2174" i="1"/>
  <c r="B2174" i="1"/>
  <c r="G2174" i="1"/>
  <c r="E2174" i="1"/>
  <c r="F2174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A2174" i="1"/>
  <c r="AB2174" i="1"/>
  <c r="AC2174" i="1"/>
  <c r="AD2174" i="1"/>
  <c r="C2175" i="1"/>
  <c r="A2175" i="1"/>
  <c r="D2175" i="1"/>
  <c r="B2175" i="1"/>
  <c r="G2175" i="1"/>
  <c r="E2175" i="1"/>
  <c r="F2175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A2175" i="1"/>
  <c r="AB2175" i="1"/>
  <c r="AC2175" i="1"/>
  <c r="AD2175" i="1"/>
  <c r="C2176" i="1"/>
  <c r="A2176" i="1"/>
  <c r="D2176" i="1"/>
  <c r="B2176" i="1"/>
  <c r="G2176" i="1"/>
  <c r="E2176" i="1"/>
  <c r="F2176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A2176" i="1"/>
  <c r="AB2176" i="1"/>
  <c r="AC2176" i="1"/>
  <c r="AD2176" i="1"/>
  <c r="C2177" i="1"/>
  <c r="A2177" i="1"/>
  <c r="D2177" i="1"/>
  <c r="B2177" i="1"/>
  <c r="G2177" i="1"/>
  <c r="E2177" i="1"/>
  <c r="F2177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A2177" i="1"/>
  <c r="AB2177" i="1"/>
  <c r="AC2177" i="1"/>
  <c r="AD2177" i="1"/>
  <c r="C2178" i="1"/>
  <c r="A2178" i="1"/>
  <c r="D2178" i="1"/>
  <c r="B2178" i="1"/>
  <c r="G2178" i="1"/>
  <c r="E2178" i="1"/>
  <c r="F2178" i="1"/>
  <c r="H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W2178" i="1"/>
  <c r="X2178" i="1"/>
  <c r="Y2178" i="1"/>
  <c r="Z2178" i="1"/>
  <c r="AA2178" i="1"/>
  <c r="AB2178" i="1"/>
  <c r="AC2178" i="1"/>
  <c r="AD2178" i="1"/>
  <c r="C2179" i="1"/>
  <c r="A2179" i="1"/>
  <c r="D2179" i="1"/>
  <c r="B2179" i="1"/>
  <c r="G2179" i="1"/>
  <c r="E2179" i="1"/>
  <c r="F2179" i="1"/>
  <c r="H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W2179" i="1"/>
  <c r="X2179" i="1"/>
  <c r="Y2179" i="1"/>
  <c r="Z2179" i="1"/>
  <c r="AA2179" i="1"/>
  <c r="AB2179" i="1"/>
  <c r="AC2179" i="1"/>
  <c r="AD2179" i="1"/>
  <c r="C2180" i="1"/>
  <c r="A2180" i="1"/>
  <c r="D2180" i="1"/>
  <c r="B2180" i="1"/>
  <c r="G2180" i="1"/>
  <c r="E2180" i="1"/>
  <c r="F2180" i="1"/>
  <c r="H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W2180" i="1"/>
  <c r="X2180" i="1"/>
  <c r="Y2180" i="1"/>
  <c r="Z2180" i="1"/>
  <c r="AA2180" i="1"/>
  <c r="AB2180" i="1"/>
  <c r="AC2180" i="1"/>
  <c r="AD2180" i="1"/>
  <c r="C2181" i="1"/>
  <c r="A2181" i="1"/>
  <c r="D2181" i="1"/>
  <c r="B2181" i="1"/>
  <c r="G2181" i="1"/>
  <c r="E2181" i="1"/>
  <c r="F2181" i="1"/>
  <c r="H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W2181" i="1"/>
  <c r="X2181" i="1"/>
  <c r="Y2181" i="1"/>
  <c r="Z2181" i="1"/>
  <c r="AA2181" i="1"/>
  <c r="AB2181" i="1"/>
  <c r="AC2181" i="1"/>
  <c r="AD2181" i="1"/>
  <c r="C2182" i="1"/>
  <c r="A2182" i="1"/>
  <c r="D2182" i="1"/>
  <c r="B2182" i="1"/>
  <c r="G2182" i="1"/>
  <c r="E2182" i="1"/>
  <c r="F2182" i="1"/>
  <c r="H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W2182" i="1"/>
  <c r="X2182" i="1"/>
  <c r="Y2182" i="1"/>
  <c r="Z2182" i="1"/>
  <c r="AA2182" i="1"/>
  <c r="AB2182" i="1"/>
  <c r="AC2182" i="1"/>
  <c r="AD2182" i="1"/>
  <c r="C2183" i="1"/>
  <c r="A2183" i="1"/>
  <c r="D2183" i="1"/>
  <c r="B2183" i="1"/>
  <c r="G2183" i="1"/>
  <c r="E2183" i="1"/>
  <c r="F2183" i="1"/>
  <c r="H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W2183" i="1"/>
  <c r="X2183" i="1"/>
  <c r="Y2183" i="1"/>
  <c r="Z2183" i="1"/>
  <c r="AA2183" i="1"/>
  <c r="AB2183" i="1"/>
  <c r="AC2183" i="1"/>
  <c r="AD2183" i="1"/>
  <c r="C2184" i="1"/>
  <c r="A2184" i="1"/>
  <c r="D2184" i="1"/>
  <c r="B2184" i="1"/>
  <c r="G2184" i="1"/>
  <c r="E2184" i="1"/>
  <c r="F2184" i="1"/>
  <c r="H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W2184" i="1"/>
  <c r="X2184" i="1"/>
  <c r="Y2184" i="1"/>
  <c r="Z2184" i="1"/>
  <c r="AA2184" i="1"/>
  <c r="AB2184" i="1"/>
  <c r="AC2184" i="1"/>
  <c r="AD2184" i="1"/>
  <c r="C2185" i="1"/>
  <c r="A2185" i="1"/>
  <c r="D2185" i="1"/>
  <c r="B2185" i="1"/>
  <c r="G2185" i="1"/>
  <c r="E2185" i="1"/>
  <c r="F2185" i="1"/>
  <c r="H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W2185" i="1"/>
  <c r="X2185" i="1"/>
  <c r="Y2185" i="1"/>
  <c r="Z2185" i="1"/>
  <c r="AA2185" i="1"/>
  <c r="AB2185" i="1"/>
  <c r="AC2185" i="1"/>
  <c r="AD2185" i="1"/>
  <c r="C2186" i="1"/>
  <c r="A2186" i="1"/>
  <c r="D2186" i="1"/>
  <c r="B2186" i="1"/>
  <c r="G2186" i="1"/>
  <c r="E2186" i="1"/>
  <c r="F2186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A2186" i="1"/>
  <c r="AB2186" i="1"/>
  <c r="AC2186" i="1"/>
  <c r="AD2186" i="1"/>
  <c r="C2187" i="1"/>
  <c r="A2187" i="1"/>
  <c r="D2187" i="1"/>
  <c r="B2187" i="1"/>
  <c r="G2187" i="1"/>
  <c r="E2187" i="1"/>
  <c r="F2187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A2187" i="1"/>
  <c r="AB2187" i="1"/>
  <c r="AC2187" i="1"/>
  <c r="AD2187" i="1"/>
  <c r="C2188" i="1"/>
  <c r="A2188" i="1"/>
  <c r="D2188" i="1"/>
  <c r="B2188" i="1"/>
  <c r="G2188" i="1"/>
  <c r="E2188" i="1"/>
  <c r="F2188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AD2188" i="1"/>
  <c r="C2189" i="1"/>
  <c r="A2189" i="1"/>
  <c r="D2189" i="1"/>
  <c r="B2189" i="1"/>
  <c r="G2189" i="1"/>
  <c r="E2189" i="1"/>
  <c r="F2189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AD2189" i="1"/>
  <c r="C2190" i="1"/>
  <c r="A2190" i="1"/>
  <c r="D2190" i="1"/>
  <c r="B2190" i="1"/>
  <c r="G2190" i="1"/>
  <c r="E2190" i="1"/>
  <c r="F2190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AD2190" i="1"/>
  <c r="C2191" i="1"/>
  <c r="A2191" i="1"/>
  <c r="D2191" i="1"/>
  <c r="B2191" i="1"/>
  <c r="G2191" i="1"/>
  <c r="E2191" i="1"/>
  <c r="F2191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AD2191" i="1"/>
  <c r="C2192" i="1"/>
  <c r="A2192" i="1"/>
  <c r="D2192" i="1"/>
  <c r="B2192" i="1"/>
  <c r="G2192" i="1"/>
  <c r="E2192" i="1"/>
  <c r="F2192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AD2192" i="1"/>
  <c r="C2193" i="1"/>
  <c r="A2193" i="1"/>
  <c r="D2193" i="1"/>
  <c r="B2193" i="1"/>
  <c r="G2193" i="1"/>
  <c r="E2193" i="1"/>
  <c r="F2193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AD2193" i="1"/>
  <c r="C2194" i="1"/>
  <c r="A2194" i="1"/>
  <c r="D2194" i="1"/>
  <c r="B2194" i="1"/>
  <c r="G2194" i="1"/>
  <c r="E2194" i="1"/>
  <c r="F2194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AD2194" i="1"/>
  <c r="C2195" i="1"/>
  <c r="A2195" i="1"/>
  <c r="D2195" i="1"/>
  <c r="B2195" i="1"/>
  <c r="G2195" i="1"/>
  <c r="E2195" i="1"/>
  <c r="F2195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AD2195" i="1"/>
  <c r="C2196" i="1"/>
  <c r="A2196" i="1"/>
  <c r="D2196" i="1"/>
  <c r="B2196" i="1"/>
  <c r="G2196" i="1"/>
  <c r="E2196" i="1"/>
  <c r="F2196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AD2196" i="1"/>
  <c r="C2197" i="1"/>
  <c r="A2197" i="1"/>
  <c r="D2197" i="1"/>
  <c r="B2197" i="1"/>
  <c r="G2197" i="1"/>
  <c r="E2197" i="1"/>
  <c r="F2197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AD2197" i="1"/>
  <c r="C2198" i="1"/>
  <c r="A2198" i="1"/>
  <c r="D2198" i="1"/>
  <c r="B2198" i="1"/>
  <c r="G2198" i="1"/>
  <c r="E2198" i="1"/>
  <c r="F2198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AD2198" i="1"/>
  <c r="C2199" i="1"/>
  <c r="A2199" i="1"/>
  <c r="D2199" i="1"/>
  <c r="B2199" i="1"/>
  <c r="G2199" i="1"/>
  <c r="E2199" i="1"/>
  <c r="F2199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C2200" i="1"/>
  <c r="A2200" i="1"/>
  <c r="D2200" i="1"/>
  <c r="B2200" i="1"/>
  <c r="G2200" i="1"/>
  <c r="E2200" i="1"/>
  <c r="F2200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AD2200" i="1"/>
  <c r="C2201" i="1"/>
  <c r="A2201" i="1"/>
  <c r="D2201" i="1"/>
  <c r="B2201" i="1"/>
  <c r="G2201" i="1"/>
  <c r="E2201" i="1"/>
  <c r="F2201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C2202" i="1"/>
  <c r="A2202" i="1"/>
  <c r="D2202" i="1"/>
  <c r="B2202" i="1"/>
  <c r="G2202" i="1"/>
  <c r="E2202" i="1"/>
  <c r="F2202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AD2202" i="1"/>
  <c r="C2203" i="1"/>
  <c r="A2203" i="1"/>
  <c r="D2203" i="1"/>
  <c r="B2203" i="1"/>
  <c r="G2203" i="1"/>
  <c r="E2203" i="1"/>
  <c r="F2203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AD2203" i="1"/>
  <c r="C2204" i="1"/>
  <c r="A2204" i="1"/>
  <c r="D2204" i="1"/>
  <c r="B2204" i="1"/>
  <c r="G2204" i="1"/>
  <c r="E2204" i="1"/>
  <c r="F2204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A2204" i="1"/>
  <c r="AB2204" i="1"/>
  <c r="AC2204" i="1"/>
  <c r="AD2204" i="1"/>
  <c r="C2205" i="1"/>
  <c r="A2205" i="1"/>
  <c r="D2205" i="1"/>
  <c r="B2205" i="1"/>
  <c r="G2205" i="1"/>
  <c r="E2205" i="1"/>
  <c r="F2205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A2205" i="1"/>
  <c r="AB2205" i="1"/>
  <c r="AC2205" i="1"/>
  <c r="AD2205" i="1"/>
  <c r="C2206" i="1"/>
  <c r="A2206" i="1"/>
  <c r="D2206" i="1"/>
  <c r="B2206" i="1"/>
  <c r="G2206" i="1"/>
  <c r="E2206" i="1"/>
  <c r="F2206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A2206" i="1"/>
  <c r="AB2206" i="1"/>
  <c r="AC2206" i="1"/>
  <c r="AD2206" i="1"/>
  <c r="C2207" i="1"/>
  <c r="A2207" i="1"/>
  <c r="D2207" i="1"/>
  <c r="B2207" i="1"/>
  <c r="G2207" i="1"/>
  <c r="E2207" i="1"/>
  <c r="F2207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A2207" i="1"/>
  <c r="AB2207" i="1"/>
  <c r="AC2207" i="1"/>
  <c r="AD2207" i="1"/>
  <c r="C2208" i="1"/>
  <c r="A2208" i="1"/>
  <c r="D2208" i="1"/>
  <c r="B2208" i="1"/>
  <c r="G2208" i="1"/>
  <c r="E2208" i="1"/>
  <c r="F2208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A2208" i="1"/>
  <c r="AB2208" i="1"/>
  <c r="AC2208" i="1"/>
  <c r="AD2208" i="1"/>
  <c r="C2209" i="1"/>
  <c r="A2209" i="1"/>
  <c r="D2209" i="1"/>
  <c r="B2209" i="1"/>
  <c r="G2209" i="1"/>
  <c r="E2209" i="1"/>
  <c r="F2209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A2209" i="1"/>
  <c r="AB2209" i="1"/>
  <c r="AC2209" i="1"/>
  <c r="AD2209" i="1"/>
  <c r="C2210" i="1"/>
  <c r="A2210" i="1"/>
  <c r="D2210" i="1"/>
  <c r="B2210" i="1"/>
  <c r="G2210" i="1"/>
  <c r="E2210" i="1"/>
  <c r="F2210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A2210" i="1"/>
  <c r="AB2210" i="1"/>
  <c r="AC2210" i="1"/>
  <c r="AD2210" i="1"/>
  <c r="C2211" i="1"/>
  <c r="A2211" i="1"/>
  <c r="D2211" i="1"/>
  <c r="B2211" i="1"/>
  <c r="G2211" i="1"/>
  <c r="E2211" i="1"/>
  <c r="F2211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A2211" i="1"/>
  <c r="AB2211" i="1"/>
  <c r="AC2211" i="1"/>
  <c r="AD2211" i="1"/>
  <c r="C2212" i="1"/>
  <c r="A2212" i="1"/>
  <c r="D2212" i="1"/>
  <c r="B2212" i="1"/>
  <c r="G2212" i="1"/>
  <c r="E2212" i="1"/>
  <c r="F2212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A2212" i="1"/>
  <c r="AB2212" i="1"/>
  <c r="AC2212" i="1"/>
  <c r="AD2212" i="1"/>
  <c r="C2213" i="1"/>
  <c r="A2213" i="1"/>
  <c r="D2213" i="1"/>
  <c r="B2213" i="1"/>
  <c r="G2213" i="1"/>
  <c r="E2213" i="1"/>
  <c r="F2213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A2213" i="1"/>
  <c r="AB2213" i="1"/>
  <c r="AC2213" i="1"/>
  <c r="AD2213" i="1"/>
  <c r="C2214" i="1"/>
  <c r="A2214" i="1"/>
  <c r="D2214" i="1"/>
  <c r="B2214" i="1"/>
  <c r="G2214" i="1"/>
  <c r="E2214" i="1"/>
  <c r="F2214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A2214" i="1"/>
  <c r="AB2214" i="1"/>
  <c r="AC2214" i="1"/>
  <c r="AD2214" i="1"/>
  <c r="C2215" i="1"/>
  <c r="A2215" i="1"/>
  <c r="D2215" i="1"/>
  <c r="B2215" i="1"/>
  <c r="G2215" i="1"/>
  <c r="E2215" i="1"/>
  <c r="F2215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A2215" i="1"/>
  <c r="AB2215" i="1"/>
  <c r="AC2215" i="1"/>
  <c r="AD2215" i="1"/>
  <c r="C2216" i="1"/>
  <c r="A2216" i="1"/>
  <c r="D2216" i="1"/>
  <c r="B2216" i="1"/>
  <c r="G2216" i="1"/>
  <c r="E2216" i="1"/>
  <c r="F2216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A2216" i="1"/>
  <c r="AB2216" i="1"/>
  <c r="AC2216" i="1"/>
  <c r="AD2216" i="1"/>
  <c r="C2217" i="1"/>
  <c r="A2217" i="1"/>
  <c r="D2217" i="1"/>
  <c r="B2217" i="1"/>
  <c r="G2217" i="1"/>
  <c r="E2217" i="1"/>
  <c r="F2217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A2217" i="1"/>
  <c r="AB2217" i="1"/>
  <c r="AC2217" i="1"/>
  <c r="AD2217" i="1"/>
  <c r="C2218" i="1"/>
  <c r="A2218" i="1"/>
  <c r="D2218" i="1"/>
  <c r="B2218" i="1"/>
  <c r="G2218" i="1"/>
  <c r="E2218" i="1"/>
  <c r="F2218" i="1"/>
  <c r="H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W2218" i="1"/>
  <c r="X2218" i="1"/>
  <c r="Y2218" i="1"/>
  <c r="Z2218" i="1"/>
  <c r="AA2218" i="1"/>
  <c r="AB2218" i="1"/>
  <c r="AC2218" i="1"/>
  <c r="AD2218" i="1"/>
  <c r="C2219" i="1"/>
  <c r="A2219" i="1"/>
  <c r="D2219" i="1"/>
  <c r="B2219" i="1"/>
  <c r="G2219" i="1"/>
  <c r="E2219" i="1"/>
  <c r="F2219" i="1"/>
  <c r="H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Y2219" i="1"/>
  <c r="Z2219" i="1"/>
  <c r="AA2219" i="1"/>
  <c r="AB2219" i="1"/>
  <c r="AC2219" i="1"/>
  <c r="AD2219" i="1"/>
  <c r="C2220" i="1"/>
  <c r="A2220" i="1"/>
  <c r="D2220" i="1"/>
  <c r="B2220" i="1"/>
  <c r="G2220" i="1"/>
  <c r="E2220" i="1"/>
  <c r="F2220" i="1"/>
  <c r="H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W2220" i="1"/>
  <c r="X2220" i="1"/>
  <c r="Y2220" i="1"/>
  <c r="Z2220" i="1"/>
  <c r="AA2220" i="1"/>
  <c r="AB2220" i="1"/>
  <c r="AC2220" i="1"/>
  <c r="AD2220" i="1"/>
  <c r="C2221" i="1"/>
  <c r="A2221" i="1"/>
  <c r="D2221" i="1"/>
  <c r="B2221" i="1"/>
  <c r="G2221" i="1"/>
  <c r="E2221" i="1"/>
  <c r="F2221" i="1"/>
  <c r="H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W2221" i="1"/>
  <c r="X2221" i="1"/>
  <c r="Y2221" i="1"/>
  <c r="Z2221" i="1"/>
  <c r="AA2221" i="1"/>
  <c r="AB2221" i="1"/>
  <c r="AC2221" i="1"/>
  <c r="AD2221" i="1"/>
  <c r="C2222" i="1"/>
  <c r="A2222" i="1"/>
  <c r="D2222" i="1"/>
  <c r="B2222" i="1"/>
  <c r="G2222" i="1"/>
  <c r="E2222" i="1"/>
  <c r="F2222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C2223" i="1"/>
  <c r="A2223" i="1"/>
  <c r="D2223" i="1"/>
  <c r="B2223" i="1"/>
  <c r="G2223" i="1"/>
  <c r="E2223" i="1"/>
  <c r="F2223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C2224" i="1"/>
  <c r="A2224" i="1"/>
  <c r="D2224" i="1"/>
  <c r="B2224" i="1"/>
  <c r="G2224" i="1"/>
  <c r="E2224" i="1"/>
  <c r="F2224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C2225" i="1"/>
  <c r="A2225" i="1"/>
  <c r="D2225" i="1"/>
  <c r="B2225" i="1"/>
  <c r="G2225" i="1"/>
  <c r="E2225" i="1"/>
  <c r="F2225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C2226" i="1"/>
  <c r="A2226" i="1"/>
  <c r="D2226" i="1"/>
  <c r="B2226" i="1"/>
  <c r="G2226" i="1"/>
  <c r="E2226" i="1"/>
  <c r="F2226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C2227" i="1"/>
  <c r="A2227" i="1"/>
  <c r="D2227" i="1"/>
  <c r="B2227" i="1"/>
  <c r="G2227" i="1"/>
  <c r="E2227" i="1"/>
  <c r="F2227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C2228" i="1"/>
  <c r="A2228" i="1"/>
  <c r="D2228" i="1"/>
  <c r="B2228" i="1"/>
  <c r="G2228" i="1"/>
  <c r="E2228" i="1"/>
  <c r="F2228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C2229" i="1"/>
  <c r="A2229" i="1"/>
  <c r="D2229" i="1"/>
  <c r="B2229" i="1"/>
  <c r="G2229" i="1"/>
  <c r="E2229" i="1"/>
  <c r="F2229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C2230" i="1"/>
  <c r="A2230" i="1"/>
  <c r="D2230" i="1"/>
  <c r="B2230" i="1"/>
  <c r="G2230" i="1"/>
  <c r="E2230" i="1"/>
  <c r="F2230" i="1"/>
  <c r="H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W2230" i="1"/>
  <c r="X2230" i="1"/>
  <c r="Y2230" i="1"/>
  <c r="Z2230" i="1"/>
  <c r="AA2230" i="1"/>
  <c r="AB2230" i="1"/>
  <c r="AC2230" i="1"/>
  <c r="AD2230" i="1"/>
  <c r="C2231" i="1"/>
  <c r="A2231" i="1"/>
  <c r="D2231" i="1"/>
  <c r="B2231" i="1"/>
  <c r="G2231" i="1"/>
  <c r="E2231" i="1"/>
  <c r="F2231" i="1"/>
  <c r="H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W2231" i="1"/>
  <c r="X2231" i="1"/>
  <c r="Y2231" i="1"/>
  <c r="Z2231" i="1"/>
  <c r="AA2231" i="1"/>
  <c r="AB2231" i="1"/>
  <c r="AC2231" i="1"/>
  <c r="AD2231" i="1"/>
  <c r="C2232" i="1"/>
  <c r="A2232" i="1"/>
  <c r="D2232" i="1"/>
  <c r="B2232" i="1"/>
  <c r="G2232" i="1"/>
  <c r="E2232" i="1"/>
  <c r="F2232" i="1"/>
  <c r="H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W2232" i="1"/>
  <c r="X2232" i="1"/>
  <c r="Y2232" i="1"/>
  <c r="Z2232" i="1"/>
  <c r="AA2232" i="1"/>
  <c r="AB2232" i="1"/>
  <c r="AC2232" i="1"/>
  <c r="AD2232" i="1"/>
  <c r="C2233" i="1"/>
  <c r="A2233" i="1"/>
  <c r="D2233" i="1"/>
  <c r="B2233" i="1"/>
  <c r="G2233" i="1"/>
  <c r="E2233" i="1"/>
  <c r="F2233" i="1"/>
  <c r="H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W2233" i="1"/>
  <c r="X2233" i="1"/>
  <c r="Y2233" i="1"/>
  <c r="Z2233" i="1"/>
  <c r="AA2233" i="1"/>
  <c r="AB2233" i="1"/>
  <c r="AC2233" i="1"/>
  <c r="AD2233" i="1"/>
  <c r="C2234" i="1"/>
  <c r="A2234" i="1"/>
  <c r="D2234" i="1"/>
  <c r="B2234" i="1"/>
  <c r="G2234" i="1"/>
  <c r="E2234" i="1"/>
  <c r="F2234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A2234" i="1"/>
  <c r="AB2234" i="1"/>
  <c r="AC2234" i="1"/>
  <c r="AD2234" i="1"/>
  <c r="C2235" i="1"/>
  <c r="A2235" i="1"/>
  <c r="D2235" i="1"/>
  <c r="B2235" i="1"/>
  <c r="G2235" i="1"/>
  <c r="E2235" i="1"/>
  <c r="F2235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A2235" i="1"/>
  <c r="AB2235" i="1"/>
  <c r="AC2235" i="1"/>
  <c r="AD2235" i="1"/>
  <c r="C2236" i="1"/>
  <c r="A2236" i="1"/>
  <c r="D2236" i="1"/>
  <c r="B2236" i="1"/>
  <c r="G2236" i="1"/>
  <c r="E2236" i="1"/>
  <c r="F2236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A2236" i="1"/>
  <c r="AB2236" i="1"/>
  <c r="AC2236" i="1"/>
  <c r="AD2236" i="1"/>
  <c r="C2237" i="1"/>
  <c r="A2237" i="1"/>
  <c r="D2237" i="1"/>
  <c r="B2237" i="1"/>
  <c r="G2237" i="1"/>
  <c r="E2237" i="1"/>
  <c r="F2237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AD2237" i="1"/>
  <c r="C2238" i="1"/>
  <c r="A2238" i="1"/>
  <c r="D2238" i="1"/>
  <c r="B2238" i="1"/>
  <c r="G2238" i="1"/>
  <c r="E2238" i="1"/>
  <c r="F2238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A2238" i="1"/>
  <c r="AB2238" i="1"/>
  <c r="AC2238" i="1"/>
  <c r="AD2238" i="1"/>
  <c r="C2239" i="1"/>
  <c r="A2239" i="1"/>
  <c r="D2239" i="1"/>
  <c r="B2239" i="1"/>
  <c r="G2239" i="1"/>
  <c r="E2239" i="1"/>
  <c r="F2239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A2239" i="1"/>
  <c r="AB2239" i="1"/>
  <c r="AC2239" i="1"/>
  <c r="AD2239" i="1"/>
  <c r="C2240" i="1"/>
  <c r="A2240" i="1"/>
  <c r="D2240" i="1"/>
  <c r="B2240" i="1"/>
  <c r="G2240" i="1"/>
  <c r="E2240" i="1"/>
  <c r="F2240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A2240" i="1"/>
  <c r="AB2240" i="1"/>
  <c r="AC2240" i="1"/>
  <c r="AD2240" i="1"/>
  <c r="C2241" i="1"/>
  <c r="A2241" i="1"/>
  <c r="D2241" i="1"/>
  <c r="B2241" i="1"/>
  <c r="G2241" i="1"/>
  <c r="E2241" i="1"/>
  <c r="F2241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A2241" i="1"/>
  <c r="AB2241" i="1"/>
  <c r="AC2241" i="1"/>
  <c r="AD2241" i="1"/>
  <c r="C2242" i="1"/>
  <c r="A2242" i="1"/>
  <c r="D2242" i="1"/>
  <c r="B2242" i="1"/>
  <c r="G2242" i="1"/>
  <c r="E2242" i="1"/>
  <c r="F2242" i="1"/>
  <c r="H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W2242" i="1"/>
  <c r="X2242" i="1"/>
  <c r="Y2242" i="1"/>
  <c r="Z2242" i="1"/>
  <c r="AA2242" i="1"/>
  <c r="AB2242" i="1"/>
  <c r="AC2242" i="1"/>
  <c r="AD2242" i="1"/>
  <c r="C2243" i="1"/>
  <c r="A2243" i="1"/>
  <c r="D2243" i="1"/>
  <c r="B2243" i="1"/>
  <c r="G2243" i="1"/>
  <c r="E2243" i="1"/>
  <c r="F2243" i="1"/>
  <c r="H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W2243" i="1"/>
  <c r="X2243" i="1"/>
  <c r="Y2243" i="1"/>
  <c r="Z2243" i="1"/>
  <c r="AA2243" i="1"/>
  <c r="AB2243" i="1"/>
  <c r="AC2243" i="1"/>
  <c r="AD2243" i="1"/>
  <c r="C2244" i="1"/>
  <c r="A2244" i="1"/>
  <c r="D2244" i="1"/>
  <c r="B2244" i="1"/>
  <c r="G2244" i="1"/>
  <c r="E2244" i="1"/>
  <c r="F2244" i="1"/>
  <c r="H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W2244" i="1"/>
  <c r="X2244" i="1"/>
  <c r="Y2244" i="1"/>
  <c r="Z2244" i="1"/>
  <c r="AA2244" i="1"/>
  <c r="AB2244" i="1"/>
  <c r="AC2244" i="1"/>
  <c r="AD2244" i="1"/>
  <c r="C2245" i="1"/>
  <c r="A2245" i="1"/>
  <c r="D2245" i="1"/>
  <c r="B2245" i="1"/>
  <c r="G2245" i="1"/>
  <c r="E2245" i="1"/>
  <c r="F2245" i="1"/>
  <c r="H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W2245" i="1"/>
  <c r="X2245" i="1"/>
  <c r="Y2245" i="1"/>
  <c r="Z2245" i="1"/>
  <c r="AA2245" i="1"/>
  <c r="AB2245" i="1"/>
  <c r="AC2245" i="1"/>
  <c r="AD2245" i="1"/>
  <c r="C2246" i="1"/>
  <c r="A2246" i="1"/>
  <c r="D2246" i="1"/>
  <c r="B2246" i="1"/>
  <c r="G2246" i="1"/>
  <c r="E2246" i="1"/>
  <c r="F2246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C2247" i="1"/>
  <c r="A2247" i="1"/>
  <c r="D2247" i="1"/>
  <c r="B2247" i="1"/>
  <c r="G2247" i="1"/>
  <c r="E2247" i="1"/>
  <c r="F2247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C2248" i="1"/>
  <c r="A2248" i="1"/>
  <c r="D2248" i="1"/>
  <c r="B2248" i="1"/>
  <c r="G2248" i="1"/>
  <c r="E2248" i="1"/>
  <c r="F2248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C2249" i="1"/>
  <c r="A2249" i="1"/>
  <c r="D2249" i="1"/>
  <c r="B2249" i="1"/>
  <c r="G2249" i="1"/>
  <c r="E2249" i="1"/>
  <c r="F2249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C2250" i="1"/>
  <c r="A2250" i="1"/>
  <c r="D2250" i="1"/>
  <c r="B2250" i="1"/>
  <c r="G2250" i="1"/>
  <c r="E2250" i="1"/>
  <c r="F2250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C2251" i="1"/>
  <c r="A2251" i="1"/>
  <c r="D2251" i="1"/>
  <c r="B2251" i="1"/>
  <c r="G2251" i="1"/>
  <c r="E2251" i="1"/>
  <c r="F2251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C2252" i="1"/>
  <c r="A2252" i="1"/>
  <c r="D2252" i="1"/>
  <c r="B2252" i="1"/>
  <c r="G2252" i="1"/>
  <c r="E2252" i="1"/>
  <c r="F2252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C2253" i="1"/>
  <c r="A2253" i="1"/>
  <c r="D2253" i="1"/>
  <c r="B2253" i="1"/>
  <c r="G2253" i="1"/>
  <c r="E2253" i="1"/>
  <c r="F2253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C2254" i="1"/>
  <c r="A2254" i="1"/>
  <c r="D2254" i="1"/>
  <c r="B2254" i="1"/>
  <c r="G2254" i="1"/>
  <c r="E2254" i="1"/>
  <c r="F2254" i="1"/>
  <c r="H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W2254" i="1"/>
  <c r="X2254" i="1"/>
  <c r="Y2254" i="1"/>
  <c r="Z2254" i="1"/>
  <c r="AA2254" i="1"/>
  <c r="AB2254" i="1"/>
  <c r="AC2254" i="1"/>
  <c r="AD2254" i="1"/>
  <c r="C2255" i="1"/>
  <c r="A2255" i="1"/>
  <c r="D2255" i="1"/>
  <c r="B2255" i="1"/>
  <c r="G2255" i="1"/>
  <c r="E2255" i="1"/>
  <c r="F2255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C2256" i="1"/>
  <c r="A2256" i="1"/>
  <c r="D2256" i="1"/>
  <c r="B2256" i="1"/>
  <c r="G2256" i="1"/>
  <c r="E2256" i="1"/>
  <c r="F2256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C2257" i="1"/>
  <c r="A2257" i="1"/>
  <c r="D2257" i="1"/>
  <c r="B2257" i="1"/>
  <c r="G2257" i="1"/>
  <c r="E2257" i="1"/>
  <c r="F2257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C2258" i="1"/>
  <c r="A2258" i="1"/>
  <c r="D2258" i="1"/>
  <c r="B2258" i="1"/>
  <c r="G2258" i="1"/>
  <c r="E2258" i="1"/>
  <c r="F2258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C2259" i="1"/>
  <c r="A2259" i="1"/>
  <c r="D2259" i="1"/>
  <c r="B2259" i="1"/>
  <c r="G2259" i="1"/>
  <c r="E2259" i="1"/>
  <c r="F2259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C2260" i="1"/>
  <c r="A2260" i="1"/>
  <c r="D2260" i="1"/>
  <c r="B2260" i="1"/>
  <c r="G2260" i="1"/>
  <c r="E2260" i="1"/>
  <c r="F2260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C2261" i="1"/>
  <c r="A2261" i="1"/>
  <c r="D2261" i="1"/>
  <c r="B2261" i="1"/>
  <c r="G2261" i="1"/>
  <c r="E2261" i="1"/>
  <c r="F2261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C2262" i="1"/>
  <c r="A2262" i="1"/>
  <c r="D2262" i="1"/>
  <c r="B2262" i="1"/>
  <c r="G2262" i="1"/>
  <c r="E2262" i="1"/>
  <c r="F2262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C2263" i="1"/>
  <c r="A2263" i="1"/>
  <c r="D2263" i="1"/>
  <c r="B2263" i="1"/>
  <c r="G2263" i="1"/>
  <c r="E2263" i="1"/>
  <c r="F2263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AD2263" i="1"/>
  <c r="C2264" i="1"/>
  <c r="A2264" i="1"/>
  <c r="D2264" i="1"/>
  <c r="B2264" i="1"/>
  <c r="G2264" i="1"/>
  <c r="E2264" i="1"/>
  <c r="F2264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AD2264" i="1"/>
  <c r="C2265" i="1"/>
  <c r="A2265" i="1"/>
  <c r="D2265" i="1"/>
  <c r="B2265" i="1"/>
  <c r="G2265" i="1"/>
  <c r="E2265" i="1"/>
  <c r="F2265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C2266" i="1"/>
  <c r="A2266" i="1"/>
  <c r="D2266" i="1"/>
  <c r="B2266" i="1"/>
  <c r="G2266" i="1"/>
  <c r="E2266" i="1"/>
  <c r="F2266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C2267" i="1"/>
  <c r="A2267" i="1"/>
  <c r="D2267" i="1"/>
  <c r="B2267" i="1"/>
  <c r="G2267" i="1"/>
  <c r="E2267" i="1"/>
  <c r="F2267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C2268" i="1"/>
  <c r="A2268" i="1"/>
  <c r="D2268" i="1"/>
  <c r="B2268" i="1"/>
  <c r="G2268" i="1"/>
  <c r="E2268" i="1"/>
  <c r="F2268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C2269" i="1"/>
  <c r="A2269" i="1"/>
  <c r="D2269" i="1"/>
  <c r="B2269" i="1"/>
  <c r="G2269" i="1"/>
  <c r="E2269" i="1"/>
  <c r="F2269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C2270" i="1"/>
  <c r="A2270" i="1"/>
  <c r="D2270" i="1"/>
  <c r="B2270" i="1"/>
  <c r="G2270" i="1"/>
  <c r="E2270" i="1"/>
  <c r="F2270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C2271" i="1"/>
  <c r="A2271" i="1"/>
  <c r="D2271" i="1"/>
  <c r="B2271" i="1"/>
  <c r="G2271" i="1"/>
  <c r="E2271" i="1"/>
  <c r="F2271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C2272" i="1"/>
  <c r="A2272" i="1"/>
  <c r="D2272" i="1"/>
  <c r="B2272" i="1"/>
  <c r="G2272" i="1"/>
  <c r="E2272" i="1"/>
  <c r="F2272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C2273" i="1"/>
  <c r="A2273" i="1"/>
  <c r="D2273" i="1"/>
  <c r="B2273" i="1"/>
  <c r="G2273" i="1"/>
  <c r="E2273" i="1"/>
  <c r="F2273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C2274" i="1"/>
  <c r="A2274" i="1"/>
  <c r="D2274" i="1"/>
  <c r="B2274" i="1"/>
  <c r="G2274" i="1"/>
  <c r="E2274" i="1"/>
  <c r="F2274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C2275" i="1"/>
  <c r="A2275" i="1"/>
  <c r="D2275" i="1"/>
  <c r="B2275" i="1"/>
  <c r="G2275" i="1"/>
  <c r="E2275" i="1"/>
  <c r="F2275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C2276" i="1"/>
  <c r="A2276" i="1"/>
  <c r="D2276" i="1"/>
  <c r="B2276" i="1"/>
  <c r="G2276" i="1"/>
  <c r="E2276" i="1"/>
  <c r="F2276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C2277" i="1"/>
  <c r="A2277" i="1"/>
  <c r="D2277" i="1"/>
  <c r="B2277" i="1"/>
  <c r="G2277" i="1"/>
  <c r="E2277" i="1"/>
  <c r="F2277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C2278" i="1"/>
  <c r="A2278" i="1"/>
  <c r="D2278" i="1"/>
  <c r="B2278" i="1"/>
  <c r="G2278" i="1"/>
  <c r="E2278" i="1"/>
  <c r="F2278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C2279" i="1"/>
  <c r="A2279" i="1"/>
  <c r="D2279" i="1"/>
  <c r="B2279" i="1"/>
  <c r="G2279" i="1"/>
  <c r="E2279" i="1"/>
  <c r="F2279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C2280" i="1"/>
  <c r="A2280" i="1"/>
  <c r="D2280" i="1"/>
  <c r="B2280" i="1"/>
  <c r="G2280" i="1"/>
  <c r="E2280" i="1"/>
  <c r="F2280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C2281" i="1"/>
  <c r="A2281" i="1"/>
  <c r="D2281" i="1"/>
  <c r="B2281" i="1"/>
  <c r="G2281" i="1"/>
  <c r="E2281" i="1"/>
  <c r="F2281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C2282" i="1"/>
  <c r="A2282" i="1"/>
  <c r="D2282" i="1"/>
  <c r="B2282" i="1"/>
  <c r="G2282" i="1"/>
  <c r="E2282" i="1"/>
  <c r="F2282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C2283" i="1"/>
  <c r="A2283" i="1"/>
  <c r="D2283" i="1"/>
  <c r="B2283" i="1"/>
  <c r="G2283" i="1"/>
  <c r="E2283" i="1"/>
  <c r="F2283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C2284" i="1"/>
  <c r="A2284" i="1"/>
  <c r="D2284" i="1"/>
  <c r="B2284" i="1"/>
  <c r="G2284" i="1"/>
  <c r="E2284" i="1"/>
  <c r="F2284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C2285" i="1"/>
  <c r="A2285" i="1"/>
  <c r="D2285" i="1"/>
  <c r="B2285" i="1"/>
  <c r="G2285" i="1"/>
  <c r="E2285" i="1"/>
  <c r="F2285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C2286" i="1"/>
  <c r="A2286" i="1"/>
  <c r="D2286" i="1"/>
  <c r="B2286" i="1"/>
  <c r="G2286" i="1"/>
  <c r="E2286" i="1"/>
  <c r="F2286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C2287" i="1"/>
  <c r="A2287" i="1"/>
  <c r="D2287" i="1"/>
  <c r="B2287" i="1"/>
  <c r="G2287" i="1"/>
  <c r="E2287" i="1"/>
  <c r="F2287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C2288" i="1"/>
  <c r="A2288" i="1"/>
  <c r="D2288" i="1"/>
  <c r="B2288" i="1"/>
  <c r="G2288" i="1"/>
  <c r="E2288" i="1"/>
  <c r="F2288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C2289" i="1"/>
  <c r="A2289" i="1"/>
  <c r="D2289" i="1"/>
  <c r="B2289" i="1"/>
  <c r="G2289" i="1"/>
  <c r="E2289" i="1"/>
  <c r="F2289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C2290" i="1"/>
  <c r="A2290" i="1"/>
  <c r="D2290" i="1"/>
  <c r="B2290" i="1"/>
  <c r="G2290" i="1"/>
  <c r="E2290" i="1"/>
  <c r="F2290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C2291" i="1"/>
  <c r="A2291" i="1"/>
  <c r="D2291" i="1"/>
  <c r="B2291" i="1"/>
  <c r="G2291" i="1"/>
  <c r="E2291" i="1"/>
  <c r="F2291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C2292" i="1"/>
  <c r="A2292" i="1"/>
  <c r="D2292" i="1"/>
  <c r="B2292" i="1"/>
  <c r="G2292" i="1"/>
  <c r="E2292" i="1"/>
  <c r="F2292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C2293" i="1"/>
  <c r="A2293" i="1"/>
  <c r="D2293" i="1"/>
  <c r="B2293" i="1"/>
  <c r="G2293" i="1"/>
  <c r="E2293" i="1"/>
  <c r="F2293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C2294" i="1"/>
  <c r="A2294" i="1"/>
  <c r="D2294" i="1"/>
  <c r="B2294" i="1"/>
  <c r="G2294" i="1"/>
  <c r="E2294" i="1"/>
  <c r="F2294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C2295" i="1"/>
  <c r="A2295" i="1"/>
  <c r="D2295" i="1"/>
  <c r="B2295" i="1"/>
  <c r="G2295" i="1"/>
  <c r="E2295" i="1"/>
  <c r="F2295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C2296" i="1"/>
  <c r="A2296" i="1"/>
  <c r="D2296" i="1"/>
  <c r="B2296" i="1"/>
  <c r="G2296" i="1"/>
  <c r="E2296" i="1"/>
  <c r="F2296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C2297" i="1"/>
  <c r="A2297" i="1"/>
  <c r="D2297" i="1"/>
  <c r="B2297" i="1"/>
  <c r="G2297" i="1"/>
  <c r="E2297" i="1"/>
  <c r="F2297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C2298" i="1"/>
  <c r="A2298" i="1"/>
  <c r="D2298" i="1"/>
  <c r="B2298" i="1"/>
  <c r="G2298" i="1"/>
  <c r="E2298" i="1"/>
  <c r="F2298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C2299" i="1"/>
  <c r="A2299" i="1"/>
  <c r="D2299" i="1"/>
  <c r="B2299" i="1"/>
  <c r="G2299" i="1"/>
  <c r="E2299" i="1"/>
  <c r="F2299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C2300" i="1"/>
  <c r="A2300" i="1"/>
  <c r="D2300" i="1"/>
  <c r="B2300" i="1"/>
  <c r="G2300" i="1"/>
  <c r="E2300" i="1"/>
  <c r="F2300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C2301" i="1"/>
  <c r="A2301" i="1"/>
  <c r="D2301" i="1"/>
  <c r="B2301" i="1"/>
  <c r="G2301" i="1"/>
  <c r="E2301" i="1"/>
  <c r="F2301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C2302" i="1"/>
  <c r="A2302" i="1"/>
  <c r="D2302" i="1"/>
  <c r="B2302" i="1"/>
  <c r="G2302" i="1"/>
  <c r="E2302" i="1"/>
  <c r="F2302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C2303" i="1"/>
  <c r="A2303" i="1"/>
  <c r="D2303" i="1"/>
  <c r="B2303" i="1"/>
  <c r="G2303" i="1"/>
  <c r="E2303" i="1"/>
  <c r="F2303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C2304" i="1"/>
  <c r="A2304" i="1"/>
  <c r="D2304" i="1"/>
  <c r="B2304" i="1"/>
  <c r="G2304" i="1"/>
  <c r="E2304" i="1"/>
  <c r="F2304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C2305" i="1"/>
  <c r="A2305" i="1"/>
  <c r="D2305" i="1"/>
  <c r="B2305" i="1"/>
  <c r="G2305" i="1"/>
  <c r="E2305" i="1"/>
  <c r="F2305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C2306" i="1"/>
  <c r="A2306" i="1"/>
  <c r="D2306" i="1"/>
  <c r="B2306" i="1"/>
  <c r="G2306" i="1"/>
  <c r="E2306" i="1"/>
  <c r="F2306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C2307" i="1"/>
  <c r="A2307" i="1"/>
  <c r="D2307" i="1"/>
  <c r="B2307" i="1"/>
  <c r="G2307" i="1"/>
  <c r="E2307" i="1"/>
  <c r="F2307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C2308" i="1"/>
  <c r="A2308" i="1"/>
  <c r="D2308" i="1"/>
  <c r="B2308" i="1"/>
  <c r="G2308" i="1"/>
  <c r="E2308" i="1"/>
  <c r="F2308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C2309" i="1"/>
  <c r="A2309" i="1"/>
  <c r="D2309" i="1"/>
  <c r="B2309" i="1"/>
  <c r="G2309" i="1"/>
  <c r="E2309" i="1"/>
  <c r="F2309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C2310" i="1"/>
  <c r="A2310" i="1"/>
  <c r="D2310" i="1"/>
  <c r="B2310" i="1"/>
  <c r="G2310" i="1"/>
  <c r="E2310" i="1"/>
  <c r="F2310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C2311" i="1"/>
  <c r="A2311" i="1"/>
  <c r="D2311" i="1"/>
  <c r="B2311" i="1"/>
  <c r="G2311" i="1"/>
  <c r="E2311" i="1"/>
  <c r="F2311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A2312" i="1"/>
  <c r="F2312" i="1"/>
  <c r="H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AE2312" i="1"/>
  <c r="AE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C2313" i="1"/>
  <c r="A2313" i="1"/>
  <c r="D2313" i="1"/>
  <c r="B2313" i="1"/>
  <c r="G2313" i="1"/>
  <c r="E2313" i="1"/>
  <c r="F2313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AD2313" i="1"/>
  <c r="AE2313" i="1"/>
  <c r="C2314" i="1"/>
  <c r="A2314" i="1"/>
  <c r="D2314" i="1"/>
  <c r="B2314" i="1"/>
  <c r="G2314" i="1"/>
  <c r="E2314" i="1"/>
  <c r="F2314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C2315" i="1"/>
  <c r="A2315" i="1"/>
  <c r="D2315" i="1"/>
  <c r="B2315" i="1"/>
  <c r="G2315" i="1"/>
  <c r="E2315" i="1"/>
  <c r="F2315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AD2315" i="1"/>
  <c r="AE2315" i="1"/>
  <c r="C2316" i="1"/>
  <c r="A2316" i="1"/>
  <c r="D2316" i="1"/>
  <c r="B2316" i="1"/>
  <c r="G2316" i="1"/>
  <c r="E2316" i="1"/>
  <c r="F2316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AD2316" i="1"/>
  <c r="AE2316" i="1"/>
  <c r="C2317" i="1"/>
  <c r="A2317" i="1"/>
  <c r="D2317" i="1"/>
  <c r="B2317" i="1"/>
  <c r="G2317" i="1"/>
  <c r="E2317" i="1"/>
  <c r="F2317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AD2317" i="1"/>
  <c r="AE2317" i="1"/>
  <c r="C2318" i="1"/>
  <c r="A2318" i="1"/>
  <c r="D2318" i="1"/>
  <c r="B2318" i="1"/>
  <c r="G2318" i="1"/>
  <c r="E2318" i="1"/>
  <c r="F2318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AD2318" i="1"/>
  <c r="AE2318" i="1"/>
  <c r="C2319" i="1"/>
  <c r="A2319" i="1"/>
  <c r="D2319" i="1"/>
  <c r="B2319" i="1"/>
  <c r="G2319" i="1"/>
  <c r="E2319" i="1"/>
  <c r="F2319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AD2319" i="1"/>
  <c r="AE2319" i="1"/>
  <c r="C2320" i="1"/>
  <c r="A2320" i="1"/>
  <c r="D2320" i="1"/>
  <c r="B2320" i="1"/>
  <c r="G2320" i="1"/>
  <c r="E2320" i="1"/>
  <c r="F2320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AD2320" i="1"/>
  <c r="AE2320" i="1"/>
  <c r="C2321" i="1"/>
  <c r="A2321" i="1"/>
  <c r="D2321" i="1"/>
  <c r="B2321" i="1"/>
  <c r="G2321" i="1"/>
  <c r="E2321" i="1"/>
  <c r="F2321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AE2321" i="1"/>
  <c r="C2322" i="1"/>
  <c r="A2322" i="1"/>
  <c r="D2322" i="1"/>
  <c r="B2322" i="1"/>
  <c r="G2322" i="1"/>
  <c r="E2322" i="1"/>
  <c r="F2322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AE2322" i="1"/>
  <c r="C2323" i="1"/>
  <c r="A2323" i="1"/>
  <c r="D2323" i="1"/>
  <c r="B2323" i="1"/>
  <c r="G2323" i="1"/>
  <c r="E2323" i="1"/>
  <c r="F2323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AE2323" i="1"/>
  <c r="C2324" i="1"/>
  <c r="A2324" i="1"/>
  <c r="D2324" i="1"/>
  <c r="B2324" i="1"/>
  <c r="G2324" i="1"/>
  <c r="E2324" i="1"/>
  <c r="F2324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AE2324" i="1"/>
  <c r="C2325" i="1"/>
  <c r="A2325" i="1"/>
  <c r="D2325" i="1"/>
  <c r="B2325" i="1"/>
  <c r="G2325" i="1"/>
  <c r="E2325" i="1"/>
  <c r="F2325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AE2325" i="1"/>
  <c r="C2326" i="1"/>
  <c r="A2326" i="1"/>
  <c r="D2326" i="1"/>
  <c r="B2326" i="1"/>
  <c r="G2326" i="1"/>
  <c r="E2326" i="1"/>
  <c r="F2326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AE2326" i="1"/>
  <c r="C2327" i="1"/>
  <c r="A2327" i="1"/>
  <c r="D2327" i="1"/>
  <c r="B2327" i="1"/>
  <c r="G2327" i="1"/>
  <c r="E2327" i="1"/>
  <c r="F2327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AE2327" i="1"/>
  <c r="C2328" i="1"/>
  <c r="A2328" i="1"/>
  <c r="D2328" i="1"/>
  <c r="B2328" i="1"/>
  <c r="G2328" i="1"/>
  <c r="E2328" i="1"/>
  <c r="F2328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AE2328" i="1"/>
  <c r="C2329" i="1"/>
  <c r="A2329" i="1"/>
  <c r="D2329" i="1"/>
  <c r="B2329" i="1"/>
  <c r="G2329" i="1"/>
  <c r="E2329" i="1"/>
  <c r="F2329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AE2329" i="1"/>
  <c r="C2330" i="1"/>
  <c r="A2330" i="1"/>
  <c r="D2330" i="1"/>
  <c r="B2330" i="1"/>
  <c r="G2330" i="1"/>
  <c r="E2330" i="1"/>
  <c r="F2330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AE2330" i="1"/>
  <c r="C2331" i="1"/>
  <c r="A2331" i="1"/>
  <c r="D2331" i="1"/>
  <c r="B2331" i="1"/>
  <c r="G2331" i="1"/>
  <c r="E2331" i="1"/>
  <c r="F2331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AE2331" i="1"/>
  <c r="C2332" i="1"/>
  <c r="A2332" i="1"/>
  <c r="D2332" i="1"/>
  <c r="B2332" i="1"/>
  <c r="G2332" i="1"/>
  <c r="E2332" i="1"/>
  <c r="F2332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AE2332" i="1"/>
  <c r="C2333" i="1"/>
  <c r="A2333" i="1"/>
  <c r="D2333" i="1"/>
  <c r="B2333" i="1"/>
  <c r="G2333" i="1"/>
  <c r="E2333" i="1"/>
  <c r="F2333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AE2333" i="1"/>
  <c r="C2334" i="1"/>
  <c r="A2334" i="1"/>
  <c r="D2334" i="1"/>
  <c r="B2334" i="1"/>
  <c r="G2334" i="1"/>
  <c r="E2334" i="1"/>
  <c r="F2334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C2335" i="1"/>
  <c r="A2335" i="1"/>
  <c r="D2335" i="1"/>
  <c r="B2335" i="1"/>
  <c r="G2335" i="1"/>
  <c r="E2335" i="1"/>
  <c r="F2335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AE2335" i="1"/>
  <c r="C2336" i="1"/>
  <c r="A2336" i="1"/>
  <c r="D2336" i="1"/>
  <c r="B2336" i="1"/>
  <c r="G2336" i="1"/>
  <c r="E2336" i="1"/>
  <c r="F2336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AE2336" i="1"/>
  <c r="C2337" i="1"/>
  <c r="A2337" i="1"/>
  <c r="D2337" i="1"/>
  <c r="B2337" i="1"/>
  <c r="G2337" i="1"/>
  <c r="E2337" i="1"/>
  <c r="F2337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AE2337" i="1"/>
  <c r="C2338" i="1"/>
  <c r="A2338" i="1"/>
  <c r="D2338" i="1"/>
  <c r="B2338" i="1"/>
  <c r="G2338" i="1"/>
  <c r="E2338" i="1"/>
  <c r="F2338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AE2338" i="1"/>
  <c r="C2339" i="1"/>
  <c r="A2339" i="1"/>
  <c r="D2339" i="1"/>
  <c r="B2339" i="1"/>
  <c r="G2339" i="1"/>
  <c r="E2339" i="1"/>
  <c r="F2339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AE2339" i="1"/>
  <c r="C2340" i="1"/>
  <c r="A2340" i="1"/>
  <c r="D2340" i="1"/>
  <c r="B2340" i="1"/>
  <c r="G2340" i="1"/>
  <c r="E2340" i="1"/>
  <c r="F2340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AE2340" i="1"/>
  <c r="C2341" i="1"/>
  <c r="A2341" i="1"/>
  <c r="D2341" i="1"/>
  <c r="B2341" i="1"/>
  <c r="G2341" i="1"/>
  <c r="E2341" i="1"/>
  <c r="F2341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AE2341" i="1"/>
  <c r="C2342" i="1"/>
  <c r="A2342" i="1"/>
  <c r="D2342" i="1"/>
  <c r="B2342" i="1"/>
  <c r="G2342" i="1"/>
  <c r="E2342" i="1"/>
  <c r="F2342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AE2342" i="1"/>
  <c r="C2343" i="1"/>
  <c r="A2343" i="1"/>
  <c r="D2343" i="1"/>
  <c r="B2343" i="1"/>
  <c r="G2343" i="1"/>
  <c r="E2343" i="1"/>
  <c r="F2343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AE2343" i="1"/>
  <c r="C2344" i="1"/>
  <c r="A2344" i="1"/>
  <c r="D2344" i="1"/>
  <c r="B2344" i="1"/>
  <c r="G2344" i="1"/>
  <c r="E2344" i="1"/>
  <c r="F2344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AE2344" i="1"/>
  <c r="C2345" i="1"/>
  <c r="A2345" i="1"/>
  <c r="D2345" i="1"/>
  <c r="B2345" i="1"/>
  <c r="G2345" i="1"/>
  <c r="E2345" i="1"/>
  <c r="F2345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AE2345" i="1"/>
  <c r="C2346" i="1"/>
  <c r="A2346" i="1"/>
  <c r="D2346" i="1"/>
  <c r="B2346" i="1"/>
  <c r="G2346" i="1"/>
  <c r="E2346" i="1"/>
  <c r="F2346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AE2346" i="1"/>
  <c r="C2347" i="1"/>
  <c r="A2347" i="1"/>
  <c r="D2347" i="1"/>
  <c r="B2347" i="1"/>
  <c r="G2347" i="1"/>
  <c r="E2347" i="1"/>
  <c r="F2347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AE2347" i="1"/>
  <c r="C2348" i="1"/>
  <c r="A2348" i="1"/>
  <c r="D2348" i="1"/>
  <c r="B2348" i="1"/>
  <c r="G2348" i="1"/>
  <c r="E2348" i="1"/>
  <c r="F2348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AE2348" i="1"/>
  <c r="C2349" i="1"/>
  <c r="A2349" i="1"/>
  <c r="D2349" i="1"/>
  <c r="B2349" i="1"/>
  <c r="G2349" i="1"/>
  <c r="E2349" i="1"/>
  <c r="F2349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AE2349" i="1"/>
  <c r="C2350" i="1"/>
  <c r="A2350" i="1"/>
  <c r="D2350" i="1"/>
  <c r="B2350" i="1"/>
  <c r="G2350" i="1"/>
  <c r="E2350" i="1"/>
  <c r="F2350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AE2350" i="1"/>
  <c r="C2351" i="1"/>
  <c r="A2351" i="1"/>
  <c r="D2351" i="1"/>
  <c r="B2351" i="1"/>
  <c r="G2351" i="1"/>
  <c r="E2351" i="1"/>
  <c r="F2351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AE2351" i="1"/>
  <c r="C2352" i="1"/>
  <c r="A2352" i="1"/>
  <c r="D2352" i="1"/>
  <c r="B2352" i="1"/>
  <c r="G2352" i="1"/>
  <c r="E2352" i="1"/>
  <c r="F2352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AE2352" i="1"/>
  <c r="C2353" i="1"/>
  <c r="A2353" i="1"/>
  <c r="D2353" i="1"/>
  <c r="B2353" i="1"/>
  <c r="G2353" i="1"/>
  <c r="E2353" i="1"/>
  <c r="F2353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AE2353" i="1"/>
  <c r="C2354" i="1"/>
  <c r="A2354" i="1"/>
  <c r="D2354" i="1"/>
  <c r="B2354" i="1"/>
  <c r="G2354" i="1"/>
  <c r="E2354" i="1"/>
  <c r="F2354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C2355" i="1"/>
  <c r="A2355" i="1"/>
  <c r="D2355" i="1"/>
  <c r="B2355" i="1"/>
  <c r="G2355" i="1"/>
  <c r="E2355" i="1"/>
  <c r="F2355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AE2355" i="1"/>
  <c r="C2356" i="1"/>
  <c r="A2356" i="1"/>
  <c r="D2356" i="1"/>
  <c r="B2356" i="1"/>
  <c r="G2356" i="1"/>
  <c r="E2356" i="1"/>
  <c r="F2356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AE2356" i="1"/>
  <c r="C2357" i="1"/>
  <c r="A2357" i="1"/>
  <c r="D2357" i="1"/>
  <c r="B2357" i="1"/>
  <c r="G2357" i="1"/>
  <c r="E2357" i="1"/>
  <c r="F2357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AE2357" i="1"/>
  <c r="C2358" i="1"/>
  <c r="A2358" i="1"/>
  <c r="D2358" i="1"/>
  <c r="B2358" i="1"/>
  <c r="G2358" i="1"/>
  <c r="E2358" i="1"/>
  <c r="F2358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AE2358" i="1"/>
  <c r="C2359" i="1"/>
  <c r="A2359" i="1"/>
  <c r="D2359" i="1"/>
  <c r="B2359" i="1"/>
  <c r="G2359" i="1"/>
  <c r="E2359" i="1"/>
  <c r="F2359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AE2359" i="1"/>
  <c r="C2360" i="1"/>
  <c r="A2360" i="1"/>
  <c r="D2360" i="1"/>
  <c r="B2360" i="1"/>
  <c r="G2360" i="1"/>
  <c r="E2360" i="1"/>
  <c r="F2360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AE2360" i="1"/>
  <c r="C2361" i="1"/>
  <c r="A2361" i="1"/>
  <c r="D2361" i="1"/>
  <c r="B2361" i="1"/>
  <c r="G2361" i="1"/>
  <c r="E2361" i="1"/>
  <c r="F2361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AE2361" i="1"/>
  <c r="C2362" i="1"/>
  <c r="A2362" i="1"/>
  <c r="D2362" i="1"/>
  <c r="B2362" i="1"/>
  <c r="G2362" i="1"/>
  <c r="E2362" i="1"/>
  <c r="F2362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AE2362" i="1"/>
  <c r="C2363" i="1"/>
  <c r="A2363" i="1"/>
  <c r="D2363" i="1"/>
  <c r="B2363" i="1"/>
  <c r="G2363" i="1"/>
  <c r="E2363" i="1"/>
  <c r="F2363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AE2363" i="1"/>
  <c r="C2364" i="1"/>
  <c r="A2364" i="1"/>
  <c r="D2364" i="1"/>
  <c r="B2364" i="1"/>
  <c r="G2364" i="1"/>
  <c r="E2364" i="1"/>
  <c r="F2364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AE2364" i="1"/>
  <c r="C2365" i="1"/>
  <c r="A2365" i="1"/>
  <c r="D2365" i="1"/>
  <c r="B2365" i="1"/>
  <c r="G2365" i="1"/>
  <c r="E2365" i="1"/>
  <c r="F2365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AE2365" i="1"/>
  <c r="C2366" i="1"/>
  <c r="A2366" i="1"/>
  <c r="D2366" i="1"/>
  <c r="B2366" i="1"/>
  <c r="G2366" i="1"/>
  <c r="E2366" i="1"/>
  <c r="F2366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AE2366" i="1"/>
  <c r="C2367" i="1"/>
  <c r="A2367" i="1"/>
  <c r="D2367" i="1"/>
  <c r="B2367" i="1"/>
  <c r="G2367" i="1"/>
  <c r="E2367" i="1"/>
  <c r="F2367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AE2367" i="1"/>
  <c r="C2368" i="1"/>
  <c r="A2368" i="1"/>
  <c r="D2368" i="1"/>
  <c r="B2368" i="1"/>
  <c r="G2368" i="1"/>
  <c r="E2368" i="1"/>
  <c r="F2368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AE2368" i="1"/>
  <c r="C2369" i="1"/>
  <c r="A2369" i="1"/>
  <c r="D2369" i="1"/>
  <c r="B2369" i="1"/>
  <c r="G2369" i="1"/>
  <c r="E2369" i="1"/>
  <c r="F2369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AD2369" i="1"/>
  <c r="AE2369" i="1"/>
  <c r="C2370" i="1"/>
  <c r="A2370" i="1"/>
  <c r="D2370" i="1"/>
  <c r="B2370" i="1"/>
  <c r="G2370" i="1"/>
  <c r="E2370" i="1"/>
  <c r="F2370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C2371" i="1"/>
  <c r="A2371" i="1"/>
  <c r="D2371" i="1"/>
  <c r="B2371" i="1"/>
  <c r="G2371" i="1"/>
  <c r="E2371" i="1"/>
  <c r="F2371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AE2371" i="1"/>
  <c r="C2372" i="1"/>
  <c r="A2372" i="1"/>
  <c r="D2372" i="1"/>
  <c r="B2372" i="1"/>
  <c r="G2372" i="1"/>
  <c r="E2372" i="1"/>
  <c r="F2372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AE2372" i="1"/>
  <c r="C2373" i="1"/>
  <c r="A2373" i="1"/>
  <c r="D2373" i="1"/>
  <c r="B2373" i="1"/>
  <c r="G2373" i="1"/>
  <c r="E2373" i="1"/>
  <c r="F2373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AE2373" i="1"/>
  <c r="C2374" i="1"/>
  <c r="A2374" i="1"/>
  <c r="D2374" i="1"/>
  <c r="B2374" i="1"/>
  <c r="G2374" i="1"/>
  <c r="E2374" i="1"/>
  <c r="F2374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AE2374" i="1"/>
  <c r="C2375" i="1"/>
  <c r="A2375" i="1"/>
  <c r="D2375" i="1"/>
  <c r="B2375" i="1"/>
  <c r="G2375" i="1"/>
  <c r="E2375" i="1"/>
  <c r="F2375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AE2375" i="1"/>
  <c r="C2376" i="1"/>
  <c r="A2376" i="1"/>
  <c r="D2376" i="1"/>
  <c r="B2376" i="1"/>
  <c r="G2376" i="1"/>
  <c r="E2376" i="1"/>
  <c r="F2376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AE2376" i="1"/>
  <c r="C2377" i="1"/>
  <c r="A2377" i="1"/>
  <c r="D2377" i="1"/>
  <c r="B2377" i="1"/>
  <c r="G2377" i="1"/>
  <c r="E2377" i="1"/>
  <c r="F2377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AE2377" i="1"/>
  <c r="C2378" i="1"/>
  <c r="A2378" i="1"/>
  <c r="D2378" i="1"/>
  <c r="B2378" i="1"/>
  <c r="G2378" i="1"/>
  <c r="E2378" i="1"/>
  <c r="F2378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AE2378" i="1"/>
  <c r="C2379" i="1"/>
  <c r="A2379" i="1"/>
  <c r="D2379" i="1"/>
  <c r="B2379" i="1"/>
  <c r="G2379" i="1"/>
  <c r="E2379" i="1"/>
  <c r="F2379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AE2379" i="1"/>
  <c r="C2380" i="1"/>
  <c r="A2380" i="1"/>
  <c r="D2380" i="1"/>
  <c r="B2380" i="1"/>
  <c r="G2380" i="1"/>
  <c r="E2380" i="1"/>
  <c r="F2380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AE2380" i="1"/>
  <c r="C2381" i="1"/>
  <c r="A2381" i="1"/>
  <c r="D2381" i="1"/>
  <c r="B2381" i="1"/>
  <c r="G2381" i="1"/>
  <c r="E2381" i="1"/>
  <c r="F2381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AE2381" i="1"/>
  <c r="C2382" i="1"/>
  <c r="A2382" i="1"/>
  <c r="D2382" i="1"/>
  <c r="B2382" i="1"/>
  <c r="G2382" i="1"/>
  <c r="E2382" i="1"/>
  <c r="F2382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AE2382" i="1"/>
  <c r="C2383" i="1"/>
  <c r="A2383" i="1"/>
  <c r="D2383" i="1"/>
  <c r="B2383" i="1"/>
  <c r="G2383" i="1"/>
  <c r="E2383" i="1"/>
  <c r="F2383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AE2383" i="1"/>
  <c r="C2384" i="1"/>
  <c r="A2384" i="1"/>
  <c r="D2384" i="1"/>
  <c r="B2384" i="1"/>
  <c r="G2384" i="1"/>
  <c r="E2384" i="1"/>
  <c r="F2384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AE2384" i="1"/>
  <c r="C2385" i="1"/>
  <c r="A2385" i="1"/>
  <c r="D2385" i="1"/>
  <c r="B2385" i="1"/>
  <c r="G2385" i="1"/>
  <c r="E2385" i="1"/>
  <c r="F2385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C2386" i="1"/>
  <c r="A2386" i="1"/>
  <c r="D2386" i="1"/>
  <c r="B2386" i="1"/>
  <c r="G2386" i="1"/>
  <c r="E2386" i="1"/>
  <c r="F2386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C2387" i="1"/>
  <c r="A2387" i="1"/>
  <c r="D2387" i="1"/>
  <c r="B2387" i="1"/>
  <c r="G2387" i="1"/>
  <c r="E2387" i="1"/>
  <c r="F2387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AE2387" i="1"/>
  <c r="C2388" i="1"/>
  <c r="A2388" i="1"/>
  <c r="D2388" i="1"/>
  <c r="B2388" i="1"/>
  <c r="G2388" i="1"/>
  <c r="E2388" i="1"/>
  <c r="F2388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AE2388" i="1"/>
  <c r="C2389" i="1"/>
  <c r="A2389" i="1"/>
  <c r="D2389" i="1"/>
  <c r="B2389" i="1"/>
  <c r="G2389" i="1"/>
  <c r="E2389" i="1"/>
  <c r="F2389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AE2389" i="1"/>
  <c r="C2390" i="1"/>
  <c r="A2390" i="1"/>
  <c r="D2390" i="1"/>
  <c r="B2390" i="1"/>
  <c r="G2390" i="1"/>
  <c r="E2390" i="1"/>
  <c r="F2390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AE2390" i="1"/>
  <c r="C2391" i="1"/>
  <c r="A2391" i="1"/>
  <c r="D2391" i="1"/>
  <c r="B2391" i="1"/>
  <c r="G2391" i="1"/>
  <c r="E2391" i="1"/>
  <c r="F2391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AE2391" i="1"/>
  <c r="C2392" i="1"/>
  <c r="A2392" i="1"/>
  <c r="D2392" i="1"/>
  <c r="B2392" i="1"/>
  <c r="G2392" i="1"/>
  <c r="E2392" i="1"/>
  <c r="F2392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AE2392" i="1"/>
  <c r="C2393" i="1"/>
  <c r="A2393" i="1"/>
  <c r="D2393" i="1"/>
  <c r="B2393" i="1"/>
  <c r="G2393" i="1"/>
  <c r="E2393" i="1"/>
  <c r="F2393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AE2393" i="1"/>
  <c r="C2394" i="1"/>
  <c r="A2394" i="1"/>
  <c r="D2394" i="1"/>
  <c r="B2394" i="1"/>
  <c r="G2394" i="1"/>
  <c r="E2394" i="1"/>
  <c r="F2394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AE2394" i="1"/>
  <c r="C2395" i="1"/>
  <c r="A2395" i="1"/>
  <c r="D2395" i="1"/>
  <c r="B2395" i="1"/>
  <c r="G2395" i="1"/>
  <c r="E2395" i="1"/>
  <c r="F2395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AD2395" i="1"/>
  <c r="AE2395" i="1"/>
  <c r="C2396" i="1"/>
  <c r="A2396" i="1"/>
  <c r="D2396" i="1"/>
  <c r="B2396" i="1"/>
  <c r="G2396" i="1"/>
  <c r="E2396" i="1"/>
  <c r="F2396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AD2396" i="1"/>
  <c r="AE2396" i="1"/>
  <c r="C2397" i="1"/>
  <c r="A2397" i="1"/>
  <c r="D2397" i="1"/>
  <c r="B2397" i="1"/>
  <c r="G2397" i="1"/>
  <c r="E2397" i="1"/>
  <c r="F2397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AD2397" i="1"/>
  <c r="AE2397" i="1"/>
  <c r="C2398" i="1"/>
  <c r="A2398" i="1"/>
  <c r="D2398" i="1"/>
  <c r="B2398" i="1"/>
  <c r="G2398" i="1"/>
  <c r="E2398" i="1"/>
  <c r="F2398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AD2398" i="1"/>
  <c r="AE2398" i="1"/>
  <c r="C2399" i="1"/>
  <c r="A2399" i="1"/>
  <c r="D2399" i="1"/>
  <c r="B2399" i="1"/>
  <c r="G2399" i="1"/>
  <c r="E2399" i="1"/>
  <c r="F2399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AD2399" i="1"/>
  <c r="AE2399" i="1"/>
  <c r="C2400" i="1"/>
  <c r="A2400" i="1"/>
  <c r="D2400" i="1"/>
  <c r="B2400" i="1"/>
  <c r="G2400" i="1"/>
  <c r="E2400" i="1"/>
  <c r="F2400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C2401" i="1"/>
  <c r="A2401" i="1"/>
  <c r="D2401" i="1"/>
  <c r="B2401" i="1"/>
  <c r="G2401" i="1"/>
  <c r="E2401" i="1"/>
  <c r="F2401" i="1"/>
  <c r="H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W2401" i="1"/>
  <c r="X2401" i="1"/>
  <c r="Y2401" i="1"/>
  <c r="Z2401" i="1"/>
  <c r="AA2401" i="1"/>
  <c r="AB2401" i="1"/>
  <c r="AC2401" i="1"/>
  <c r="AD2401" i="1"/>
  <c r="AE2401" i="1"/>
  <c r="C2402" i="1"/>
  <c r="A2402" i="1"/>
  <c r="D2402" i="1"/>
  <c r="B2402" i="1"/>
  <c r="G2402" i="1"/>
  <c r="E2402" i="1"/>
  <c r="F2402" i="1"/>
  <c r="H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W2402" i="1"/>
  <c r="X2402" i="1"/>
  <c r="Y2402" i="1"/>
  <c r="Z2402" i="1"/>
  <c r="AA2402" i="1"/>
  <c r="AB2402" i="1"/>
  <c r="AC2402" i="1"/>
  <c r="AD2402" i="1"/>
  <c r="AE2402" i="1"/>
  <c r="C2403" i="1"/>
  <c r="A2403" i="1"/>
  <c r="D2403" i="1"/>
  <c r="B2403" i="1"/>
  <c r="G2403" i="1"/>
  <c r="E2403" i="1"/>
  <c r="F2403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AE2403" i="1"/>
  <c r="C2404" i="1"/>
  <c r="A2404" i="1"/>
  <c r="D2404" i="1"/>
  <c r="B2404" i="1"/>
  <c r="G2404" i="1"/>
  <c r="E2404" i="1"/>
  <c r="F2404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AE2404" i="1"/>
  <c r="C2405" i="1"/>
  <c r="A2405" i="1"/>
  <c r="D2405" i="1"/>
  <c r="B2405" i="1"/>
  <c r="G2405" i="1"/>
  <c r="E2405" i="1"/>
  <c r="F2405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AE2405" i="1"/>
  <c r="C2406" i="1"/>
  <c r="A2406" i="1"/>
  <c r="D2406" i="1"/>
  <c r="B2406" i="1"/>
  <c r="G2406" i="1"/>
  <c r="E2406" i="1"/>
  <c r="F2406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AE2406" i="1"/>
  <c r="C2407" i="1"/>
  <c r="A2407" i="1"/>
  <c r="D2407" i="1"/>
  <c r="B2407" i="1"/>
  <c r="G2407" i="1"/>
  <c r="E2407" i="1"/>
  <c r="F2407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AE2407" i="1"/>
  <c r="C2408" i="1"/>
  <c r="A2408" i="1"/>
  <c r="D2408" i="1"/>
  <c r="B2408" i="1"/>
  <c r="G2408" i="1"/>
  <c r="E2408" i="1"/>
  <c r="F2408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AE2408" i="1"/>
  <c r="C2409" i="1"/>
  <c r="A2409" i="1"/>
  <c r="D2409" i="1"/>
  <c r="B2409" i="1"/>
  <c r="G2409" i="1"/>
  <c r="E2409" i="1"/>
  <c r="F2409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AE2409" i="1"/>
  <c r="C2410" i="1"/>
  <c r="A2410" i="1"/>
  <c r="D2410" i="1"/>
  <c r="B2410" i="1"/>
  <c r="G2410" i="1"/>
  <c r="E2410" i="1"/>
  <c r="F2410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AE2410" i="1"/>
  <c r="C2411" i="1"/>
  <c r="A2411" i="1"/>
  <c r="D2411" i="1"/>
  <c r="B2411" i="1"/>
  <c r="G2411" i="1"/>
  <c r="E2411" i="1"/>
  <c r="F2411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AE2411" i="1"/>
  <c r="C2412" i="1"/>
  <c r="A2412" i="1"/>
  <c r="D2412" i="1"/>
  <c r="B2412" i="1"/>
  <c r="G2412" i="1"/>
  <c r="E2412" i="1"/>
  <c r="F2412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AE2412" i="1"/>
  <c r="C2413" i="1"/>
  <c r="A2413" i="1"/>
  <c r="D2413" i="1"/>
  <c r="B2413" i="1"/>
  <c r="G2413" i="1"/>
  <c r="E2413" i="1"/>
  <c r="F2413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AE2413" i="1"/>
  <c r="C2414" i="1"/>
  <c r="A2414" i="1"/>
  <c r="D2414" i="1"/>
  <c r="B2414" i="1"/>
  <c r="G2414" i="1"/>
  <c r="E2414" i="1"/>
  <c r="F2414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AE2414" i="1"/>
  <c r="C2415" i="1"/>
  <c r="A2415" i="1"/>
  <c r="D2415" i="1"/>
  <c r="B2415" i="1"/>
  <c r="G2415" i="1"/>
  <c r="E2415" i="1"/>
  <c r="F2415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C2416" i="1"/>
  <c r="A2416" i="1"/>
  <c r="D2416" i="1"/>
  <c r="B2416" i="1"/>
  <c r="G2416" i="1"/>
  <c r="E2416" i="1"/>
  <c r="F2416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AE2416" i="1"/>
  <c r="C2417" i="1"/>
  <c r="A2417" i="1"/>
  <c r="D2417" i="1"/>
  <c r="B2417" i="1"/>
  <c r="G2417" i="1"/>
  <c r="E2417" i="1"/>
  <c r="F2417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AE2417" i="1"/>
  <c r="C2418" i="1"/>
  <c r="A2418" i="1"/>
  <c r="D2418" i="1"/>
  <c r="B2418" i="1"/>
  <c r="G2418" i="1"/>
  <c r="E2418" i="1"/>
  <c r="F2418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C2419" i="1"/>
  <c r="A2419" i="1"/>
  <c r="D2419" i="1"/>
  <c r="B2419" i="1"/>
  <c r="G2419" i="1"/>
  <c r="E2419" i="1"/>
  <c r="F2419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AD2419" i="1"/>
  <c r="AE2419" i="1"/>
  <c r="C2420" i="1"/>
  <c r="A2420" i="1"/>
  <c r="D2420" i="1"/>
  <c r="B2420" i="1"/>
  <c r="G2420" i="1"/>
  <c r="E2420" i="1"/>
  <c r="F2420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AD2420" i="1"/>
  <c r="AE2420" i="1"/>
  <c r="C2421" i="1"/>
  <c r="A2421" i="1"/>
  <c r="D2421" i="1"/>
  <c r="B2421" i="1"/>
  <c r="G2421" i="1"/>
  <c r="E2421" i="1"/>
  <c r="F2421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C2422" i="1"/>
  <c r="A2422" i="1"/>
  <c r="D2422" i="1"/>
  <c r="B2422" i="1"/>
  <c r="G2422" i="1"/>
  <c r="E2422" i="1"/>
  <c r="F2422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AD2422" i="1"/>
  <c r="AE2422" i="1"/>
  <c r="C2423" i="1"/>
  <c r="A2423" i="1"/>
  <c r="D2423" i="1"/>
  <c r="B2423" i="1"/>
  <c r="G2423" i="1"/>
  <c r="E2423" i="1"/>
  <c r="F2423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AD2423" i="1"/>
  <c r="AE2423" i="1"/>
  <c r="C2424" i="1"/>
  <c r="A2424" i="1"/>
  <c r="D2424" i="1"/>
  <c r="B2424" i="1"/>
  <c r="G2424" i="1"/>
  <c r="E2424" i="1"/>
  <c r="F2424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AD2424" i="1"/>
  <c r="AE2424" i="1"/>
  <c r="C2425" i="1"/>
  <c r="A2425" i="1"/>
  <c r="D2425" i="1"/>
  <c r="B2425" i="1"/>
  <c r="G2425" i="1"/>
  <c r="E2425" i="1"/>
  <c r="F2425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C2426" i="1"/>
  <c r="A2426" i="1"/>
  <c r="D2426" i="1"/>
  <c r="B2426" i="1"/>
  <c r="G2426" i="1"/>
  <c r="E2426" i="1"/>
  <c r="F2426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AD2426" i="1"/>
  <c r="AE2426" i="1"/>
  <c r="C2427" i="1"/>
  <c r="A2427" i="1"/>
  <c r="D2427" i="1"/>
  <c r="B2427" i="1"/>
  <c r="G2427" i="1"/>
  <c r="E2427" i="1"/>
  <c r="F2427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AE2427" i="1"/>
  <c r="C2428" i="1"/>
  <c r="A2428" i="1"/>
  <c r="D2428" i="1"/>
  <c r="B2428" i="1"/>
  <c r="G2428" i="1"/>
  <c r="E2428" i="1"/>
  <c r="F2428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AE2428" i="1"/>
  <c r="C2429" i="1"/>
  <c r="A2429" i="1"/>
  <c r="D2429" i="1"/>
  <c r="B2429" i="1"/>
  <c r="G2429" i="1"/>
  <c r="E2429" i="1"/>
  <c r="F2429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AE2429" i="1"/>
  <c r="C2430" i="1"/>
  <c r="A2430" i="1"/>
  <c r="D2430" i="1"/>
  <c r="B2430" i="1"/>
  <c r="G2430" i="1"/>
  <c r="E2430" i="1"/>
  <c r="F2430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AE2430" i="1"/>
  <c r="C2431" i="1"/>
  <c r="A2431" i="1"/>
  <c r="D2431" i="1"/>
  <c r="B2431" i="1"/>
  <c r="G2431" i="1"/>
  <c r="E2431" i="1"/>
  <c r="F2431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AE2431" i="1"/>
  <c r="C2432" i="1"/>
  <c r="A2432" i="1"/>
  <c r="D2432" i="1"/>
  <c r="B2432" i="1"/>
  <c r="G2432" i="1"/>
  <c r="E2432" i="1"/>
  <c r="F2432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AE2432" i="1"/>
  <c r="C2433" i="1"/>
  <c r="A2433" i="1"/>
  <c r="D2433" i="1"/>
  <c r="B2433" i="1"/>
  <c r="G2433" i="1"/>
  <c r="E2433" i="1"/>
  <c r="F2433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AE2433" i="1"/>
  <c r="C2434" i="1"/>
  <c r="A2434" i="1"/>
  <c r="D2434" i="1"/>
  <c r="B2434" i="1"/>
  <c r="G2434" i="1"/>
  <c r="E2434" i="1"/>
  <c r="F2434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C2435" i="1"/>
  <c r="A2435" i="1"/>
  <c r="D2435" i="1"/>
  <c r="B2435" i="1"/>
  <c r="G2435" i="1"/>
  <c r="E2435" i="1"/>
  <c r="F2435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AE2435" i="1"/>
  <c r="C2436" i="1"/>
  <c r="A2436" i="1"/>
  <c r="D2436" i="1"/>
  <c r="B2436" i="1"/>
  <c r="G2436" i="1"/>
  <c r="E2436" i="1"/>
  <c r="F2436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AE2436" i="1"/>
  <c r="C2437" i="1"/>
  <c r="A2437" i="1"/>
  <c r="D2437" i="1"/>
  <c r="B2437" i="1"/>
  <c r="G2437" i="1"/>
  <c r="E2437" i="1"/>
  <c r="F2437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AE2437" i="1"/>
  <c r="C2438" i="1"/>
  <c r="A2438" i="1"/>
  <c r="D2438" i="1"/>
  <c r="B2438" i="1"/>
  <c r="G2438" i="1"/>
  <c r="E2438" i="1"/>
  <c r="F2438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AE2438" i="1"/>
  <c r="C2439" i="1"/>
  <c r="A2439" i="1"/>
  <c r="D2439" i="1"/>
  <c r="B2439" i="1"/>
  <c r="G2439" i="1"/>
  <c r="E2439" i="1"/>
  <c r="F2439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AE2439" i="1"/>
  <c r="C2440" i="1"/>
  <c r="A2440" i="1"/>
  <c r="D2440" i="1"/>
  <c r="B2440" i="1"/>
  <c r="G2440" i="1"/>
  <c r="E2440" i="1"/>
  <c r="F2440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AE2440" i="1"/>
  <c r="C2441" i="1"/>
  <c r="A2441" i="1"/>
  <c r="D2441" i="1"/>
  <c r="B2441" i="1"/>
  <c r="G2441" i="1"/>
  <c r="E2441" i="1"/>
  <c r="F2441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AE2441" i="1"/>
  <c r="C2442" i="1"/>
  <c r="A2442" i="1"/>
  <c r="D2442" i="1"/>
  <c r="B2442" i="1"/>
  <c r="G2442" i="1"/>
  <c r="E2442" i="1"/>
  <c r="F2442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AE2442" i="1"/>
  <c r="C2443" i="1"/>
  <c r="A2443" i="1"/>
  <c r="D2443" i="1"/>
  <c r="B2443" i="1"/>
  <c r="G2443" i="1"/>
  <c r="E2443" i="1"/>
  <c r="F2443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AD2443" i="1"/>
  <c r="AE2443" i="1"/>
  <c r="C2444" i="1"/>
  <c r="A2444" i="1"/>
  <c r="D2444" i="1"/>
  <c r="B2444" i="1"/>
  <c r="G2444" i="1"/>
  <c r="E2444" i="1"/>
  <c r="F2444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AE2444" i="1"/>
  <c r="C2445" i="1"/>
  <c r="A2445" i="1"/>
  <c r="D2445" i="1"/>
  <c r="B2445" i="1"/>
  <c r="G2445" i="1"/>
  <c r="E2445" i="1"/>
  <c r="F2445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AE2445" i="1"/>
  <c r="C2446" i="1"/>
  <c r="A2446" i="1"/>
  <c r="D2446" i="1"/>
  <c r="B2446" i="1"/>
  <c r="G2446" i="1"/>
  <c r="E2446" i="1"/>
  <c r="F2446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AE2446" i="1"/>
  <c r="C2447" i="1"/>
  <c r="A2447" i="1"/>
  <c r="D2447" i="1"/>
  <c r="B2447" i="1"/>
  <c r="G2447" i="1"/>
  <c r="E2447" i="1"/>
  <c r="F2447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AE2447" i="1"/>
  <c r="C2448" i="1"/>
  <c r="A2448" i="1"/>
  <c r="D2448" i="1"/>
  <c r="B2448" i="1"/>
  <c r="G2448" i="1"/>
  <c r="E2448" i="1"/>
  <c r="F2448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AE2448" i="1"/>
  <c r="C2449" i="1"/>
  <c r="A2449" i="1"/>
  <c r="D2449" i="1"/>
  <c r="B2449" i="1"/>
  <c r="G2449" i="1"/>
  <c r="E2449" i="1"/>
  <c r="F2449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AE2449" i="1"/>
  <c r="C2450" i="1"/>
  <c r="A2450" i="1"/>
  <c r="D2450" i="1"/>
  <c r="B2450" i="1"/>
  <c r="G2450" i="1"/>
  <c r="E2450" i="1"/>
  <c r="F2450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C2451" i="1"/>
  <c r="A2451" i="1"/>
  <c r="D2451" i="1"/>
  <c r="B2451" i="1"/>
  <c r="G2451" i="1"/>
  <c r="E2451" i="1"/>
  <c r="F2451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AE2451" i="1"/>
  <c r="C2452" i="1"/>
  <c r="A2452" i="1"/>
  <c r="D2452" i="1"/>
  <c r="B2452" i="1"/>
  <c r="G2452" i="1"/>
  <c r="E2452" i="1"/>
  <c r="F2452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AD2452" i="1"/>
  <c r="AE2452" i="1"/>
  <c r="C2453" i="1"/>
  <c r="A2453" i="1"/>
  <c r="D2453" i="1"/>
  <c r="B2453" i="1"/>
  <c r="G2453" i="1"/>
  <c r="E2453" i="1"/>
  <c r="F2453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AD2453" i="1"/>
  <c r="AE2453" i="1"/>
  <c r="C2454" i="1"/>
  <c r="A2454" i="1"/>
  <c r="D2454" i="1"/>
  <c r="B2454" i="1"/>
  <c r="G2454" i="1"/>
  <c r="E2454" i="1"/>
  <c r="F2454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AD2454" i="1"/>
  <c r="AE2454" i="1"/>
  <c r="C2455" i="1"/>
  <c r="A2455" i="1"/>
  <c r="D2455" i="1"/>
  <c r="B2455" i="1"/>
  <c r="G2455" i="1"/>
  <c r="E2455" i="1"/>
  <c r="F2455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C2456" i="1"/>
  <c r="A2456" i="1"/>
  <c r="D2456" i="1"/>
  <c r="B2456" i="1"/>
  <c r="G2456" i="1"/>
  <c r="E2456" i="1"/>
  <c r="F2456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AD2456" i="1"/>
  <c r="AE2456" i="1"/>
  <c r="C2457" i="1"/>
  <c r="A2457" i="1"/>
  <c r="D2457" i="1"/>
  <c r="B2457" i="1"/>
  <c r="G2457" i="1"/>
  <c r="E2457" i="1"/>
  <c r="F2457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AD2457" i="1"/>
  <c r="AE2457" i="1"/>
  <c r="C2458" i="1"/>
  <c r="A2458" i="1"/>
  <c r="D2458" i="1"/>
  <c r="B2458" i="1"/>
  <c r="G2458" i="1"/>
  <c r="E2458" i="1"/>
  <c r="F2458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AD2458" i="1"/>
  <c r="AE2458" i="1"/>
  <c r="C2459" i="1"/>
  <c r="A2459" i="1"/>
  <c r="D2459" i="1"/>
  <c r="B2459" i="1"/>
  <c r="G2459" i="1"/>
  <c r="E2459" i="1"/>
  <c r="F2459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A2459" i="1"/>
  <c r="AB2459" i="1"/>
  <c r="AC2459" i="1"/>
  <c r="AD2459" i="1"/>
  <c r="AE2459" i="1"/>
  <c r="C2460" i="1"/>
  <c r="A2460" i="1"/>
  <c r="D2460" i="1"/>
  <c r="B2460" i="1"/>
  <c r="G2460" i="1"/>
  <c r="E2460" i="1"/>
  <c r="F2460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AD2460" i="1"/>
  <c r="AE2460" i="1"/>
  <c r="C2461" i="1"/>
  <c r="A2461" i="1"/>
  <c r="D2461" i="1"/>
  <c r="B2461" i="1"/>
  <c r="G2461" i="1"/>
  <c r="E2461" i="1"/>
  <c r="F2461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AD2461" i="1"/>
  <c r="AE2461" i="1"/>
  <c r="C2462" i="1"/>
  <c r="A2462" i="1"/>
  <c r="D2462" i="1"/>
  <c r="B2462" i="1"/>
  <c r="G2462" i="1"/>
  <c r="E2462" i="1"/>
  <c r="F2462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AE2462" i="1"/>
  <c r="C2463" i="1"/>
  <c r="A2463" i="1"/>
  <c r="D2463" i="1"/>
  <c r="B2463" i="1"/>
  <c r="G2463" i="1"/>
  <c r="E2463" i="1"/>
  <c r="F2463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AE2463" i="1"/>
  <c r="C2464" i="1"/>
  <c r="A2464" i="1"/>
  <c r="D2464" i="1"/>
  <c r="B2464" i="1"/>
  <c r="G2464" i="1"/>
  <c r="E2464" i="1"/>
  <c r="F2464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AE2464" i="1"/>
  <c r="C2465" i="1"/>
  <c r="A2465" i="1"/>
  <c r="D2465" i="1"/>
  <c r="B2465" i="1"/>
  <c r="G2465" i="1"/>
  <c r="E2465" i="1"/>
  <c r="F2465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AE2465" i="1"/>
  <c r="C2466" i="1"/>
  <c r="A2466" i="1"/>
  <c r="D2466" i="1"/>
  <c r="B2466" i="1"/>
  <c r="G2466" i="1"/>
  <c r="E2466" i="1"/>
  <c r="F2466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C2467" i="1"/>
  <c r="A2467" i="1"/>
  <c r="D2467" i="1"/>
  <c r="B2467" i="1"/>
  <c r="G2467" i="1"/>
  <c r="E2467" i="1"/>
  <c r="F2467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AE2467" i="1"/>
  <c r="C2468" i="1"/>
  <c r="A2468" i="1"/>
  <c r="D2468" i="1"/>
  <c r="B2468" i="1"/>
  <c r="G2468" i="1"/>
  <c r="E2468" i="1"/>
  <c r="F2468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AE2468" i="1"/>
  <c r="C2469" i="1"/>
  <c r="A2469" i="1"/>
  <c r="D2469" i="1"/>
  <c r="B2469" i="1"/>
  <c r="G2469" i="1"/>
  <c r="E2469" i="1"/>
  <c r="F2469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AE2469" i="1"/>
  <c r="C2470" i="1"/>
  <c r="A2470" i="1"/>
  <c r="D2470" i="1"/>
  <c r="B2470" i="1"/>
  <c r="G2470" i="1"/>
  <c r="E2470" i="1"/>
  <c r="F2470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A2470" i="1"/>
  <c r="AB2470" i="1"/>
  <c r="AC2470" i="1"/>
  <c r="AD2470" i="1"/>
  <c r="AE2470" i="1"/>
  <c r="C2471" i="1"/>
  <c r="A2471" i="1"/>
  <c r="D2471" i="1"/>
  <c r="B2471" i="1"/>
  <c r="G2471" i="1"/>
  <c r="E2471" i="1"/>
  <c r="F2471" i="1"/>
  <c r="H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W2471" i="1"/>
  <c r="X2471" i="1"/>
  <c r="Y2471" i="1"/>
  <c r="Z2471" i="1"/>
  <c r="AA2471" i="1"/>
  <c r="AB2471" i="1"/>
  <c r="AC2471" i="1"/>
  <c r="AD2471" i="1"/>
  <c r="AE2471" i="1"/>
  <c r="C2472" i="1"/>
  <c r="A2472" i="1"/>
  <c r="D2472" i="1"/>
  <c r="B2472" i="1"/>
  <c r="G2472" i="1"/>
  <c r="E2472" i="1"/>
  <c r="F2472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A2472" i="1"/>
  <c r="AB2472" i="1"/>
  <c r="AC2472" i="1"/>
  <c r="AD2472" i="1"/>
  <c r="AE2472" i="1"/>
  <c r="C2473" i="1"/>
  <c r="A2473" i="1"/>
  <c r="D2473" i="1"/>
  <c r="B2473" i="1"/>
  <c r="G2473" i="1"/>
  <c r="E2473" i="1"/>
  <c r="F2473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AB2473" i="1"/>
  <c r="AC2473" i="1"/>
  <c r="AD2473" i="1"/>
  <c r="AE2473" i="1"/>
  <c r="C2474" i="1"/>
  <c r="A2474" i="1"/>
  <c r="D2474" i="1"/>
  <c r="B2474" i="1"/>
  <c r="G2474" i="1"/>
  <c r="E2474" i="1"/>
  <c r="F2474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A2474" i="1"/>
  <c r="AB2474" i="1"/>
  <c r="AC2474" i="1"/>
  <c r="AD2474" i="1"/>
  <c r="AE2474" i="1"/>
  <c r="C2475" i="1"/>
  <c r="A2475" i="1"/>
  <c r="D2475" i="1"/>
  <c r="B2475" i="1"/>
  <c r="G2475" i="1"/>
  <c r="E2475" i="1"/>
  <c r="F2475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A2475" i="1"/>
  <c r="AB2475" i="1"/>
  <c r="AC2475" i="1"/>
  <c r="AD2475" i="1"/>
  <c r="AE2475" i="1"/>
  <c r="C2476" i="1"/>
  <c r="A2476" i="1"/>
  <c r="D2476" i="1"/>
  <c r="B2476" i="1"/>
  <c r="G2476" i="1"/>
  <c r="E2476" i="1"/>
  <c r="F2476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A2476" i="1"/>
  <c r="AB2476" i="1"/>
  <c r="AC2476" i="1"/>
  <c r="AD2476" i="1"/>
  <c r="AE2476" i="1"/>
  <c r="C2477" i="1"/>
  <c r="A2477" i="1"/>
  <c r="D2477" i="1"/>
  <c r="B2477" i="1"/>
  <c r="G2477" i="1"/>
  <c r="E2477" i="1"/>
  <c r="F2477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A2477" i="1"/>
  <c r="AB2477" i="1"/>
  <c r="AC2477" i="1"/>
  <c r="AD2477" i="1"/>
  <c r="AE2477" i="1"/>
  <c r="C2478" i="1"/>
  <c r="A2478" i="1"/>
  <c r="D2478" i="1"/>
  <c r="B2478" i="1"/>
  <c r="G2478" i="1"/>
  <c r="E2478" i="1"/>
  <c r="F2478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AD2478" i="1"/>
  <c r="AE2478" i="1"/>
  <c r="C2479" i="1"/>
  <c r="A2479" i="1"/>
  <c r="D2479" i="1"/>
  <c r="B2479" i="1"/>
  <c r="G2479" i="1"/>
  <c r="E2479" i="1"/>
  <c r="F2479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AD2479" i="1"/>
  <c r="AE2479" i="1"/>
  <c r="C2480" i="1"/>
  <c r="A2480" i="1"/>
  <c r="D2480" i="1"/>
  <c r="B2480" i="1"/>
  <c r="G2480" i="1"/>
  <c r="E2480" i="1"/>
  <c r="F2480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C2481" i="1"/>
  <c r="A2481" i="1"/>
  <c r="D2481" i="1"/>
  <c r="B2481" i="1"/>
  <c r="G2481" i="1"/>
  <c r="E2481" i="1"/>
  <c r="F2481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AD2481" i="1"/>
  <c r="AE2481" i="1"/>
  <c r="C2482" i="1"/>
  <c r="A2482" i="1"/>
  <c r="D2482" i="1"/>
  <c r="B2482" i="1"/>
  <c r="G2482" i="1"/>
  <c r="E2482" i="1"/>
  <c r="F2482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C2483" i="1"/>
  <c r="A2483" i="1"/>
  <c r="D2483" i="1"/>
  <c r="B2483" i="1"/>
  <c r="G2483" i="1"/>
  <c r="E2483" i="1"/>
  <c r="F2483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AD2483" i="1"/>
  <c r="AE2483" i="1"/>
  <c r="C2484" i="1"/>
  <c r="A2484" i="1"/>
  <c r="D2484" i="1"/>
  <c r="B2484" i="1"/>
  <c r="G2484" i="1"/>
  <c r="E2484" i="1"/>
  <c r="F2484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AD2484" i="1"/>
  <c r="AE2484" i="1"/>
  <c r="C2485" i="1"/>
  <c r="A2485" i="1"/>
  <c r="D2485" i="1"/>
  <c r="B2485" i="1"/>
  <c r="G2485" i="1"/>
  <c r="E2485" i="1"/>
  <c r="F2485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AD2485" i="1"/>
  <c r="AE2485" i="1"/>
  <c r="C2486" i="1"/>
  <c r="A2486" i="1"/>
  <c r="D2486" i="1"/>
  <c r="B2486" i="1"/>
  <c r="G2486" i="1"/>
  <c r="E2486" i="1"/>
  <c r="F2486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AE2486" i="1"/>
  <c r="C2487" i="1"/>
  <c r="A2487" i="1"/>
  <c r="D2487" i="1"/>
  <c r="B2487" i="1"/>
  <c r="G2487" i="1"/>
  <c r="E2487" i="1"/>
  <c r="F2487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AE2487" i="1"/>
  <c r="C2488" i="1"/>
  <c r="A2488" i="1"/>
  <c r="D2488" i="1"/>
  <c r="B2488" i="1"/>
  <c r="G2488" i="1"/>
  <c r="E2488" i="1"/>
  <c r="F2488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AE2488" i="1"/>
  <c r="C2489" i="1"/>
  <c r="A2489" i="1"/>
  <c r="D2489" i="1"/>
  <c r="B2489" i="1"/>
  <c r="G2489" i="1"/>
  <c r="E2489" i="1"/>
  <c r="F2489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AE2489" i="1"/>
  <c r="C2490" i="1"/>
  <c r="A2490" i="1"/>
  <c r="D2490" i="1"/>
  <c r="B2490" i="1"/>
  <c r="G2490" i="1"/>
  <c r="E2490" i="1"/>
  <c r="F2490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AE2490" i="1"/>
  <c r="C2491" i="1"/>
  <c r="A2491" i="1"/>
  <c r="D2491" i="1"/>
  <c r="B2491" i="1"/>
  <c r="G2491" i="1"/>
  <c r="E2491" i="1"/>
  <c r="F2491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AE2491" i="1"/>
  <c r="C2492" i="1"/>
  <c r="A2492" i="1"/>
  <c r="D2492" i="1"/>
  <c r="B2492" i="1"/>
  <c r="G2492" i="1"/>
  <c r="E2492" i="1"/>
  <c r="F2492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AE2492" i="1"/>
  <c r="C2493" i="1"/>
  <c r="A2493" i="1"/>
  <c r="D2493" i="1"/>
  <c r="B2493" i="1"/>
  <c r="G2493" i="1"/>
  <c r="E2493" i="1"/>
  <c r="F2493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AE2493" i="1"/>
  <c r="C2494" i="1"/>
  <c r="A2494" i="1"/>
  <c r="D2494" i="1"/>
  <c r="B2494" i="1"/>
  <c r="G2494" i="1"/>
  <c r="E2494" i="1"/>
  <c r="F2494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AE2494" i="1"/>
  <c r="C2495" i="1"/>
  <c r="A2495" i="1"/>
  <c r="D2495" i="1"/>
  <c r="B2495" i="1"/>
  <c r="G2495" i="1"/>
  <c r="E2495" i="1"/>
  <c r="F2495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AE2495" i="1"/>
  <c r="C2496" i="1"/>
  <c r="A2496" i="1"/>
  <c r="D2496" i="1"/>
  <c r="B2496" i="1"/>
  <c r="G2496" i="1"/>
  <c r="E2496" i="1"/>
  <c r="F2496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AE2496" i="1"/>
  <c r="C2497" i="1"/>
  <c r="A2497" i="1"/>
  <c r="D2497" i="1"/>
  <c r="B2497" i="1"/>
  <c r="G2497" i="1"/>
  <c r="E2497" i="1"/>
  <c r="F2497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AE2497" i="1"/>
  <c r="C2498" i="1"/>
  <c r="A2498" i="1"/>
  <c r="D2498" i="1"/>
  <c r="B2498" i="1"/>
  <c r="G2498" i="1"/>
  <c r="E2498" i="1"/>
  <c r="F2498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AE2498" i="1"/>
  <c r="C2499" i="1"/>
  <c r="A2499" i="1"/>
  <c r="D2499" i="1"/>
  <c r="B2499" i="1"/>
  <c r="G2499" i="1"/>
  <c r="E2499" i="1"/>
  <c r="F2499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AE2499" i="1"/>
  <c r="C2500" i="1"/>
  <c r="A2500" i="1"/>
  <c r="D2500" i="1"/>
  <c r="B2500" i="1"/>
  <c r="G2500" i="1"/>
  <c r="E2500" i="1"/>
  <c r="F2500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AE2500" i="1"/>
  <c r="C2501" i="1"/>
  <c r="A2501" i="1"/>
  <c r="D2501" i="1"/>
  <c r="B2501" i="1"/>
  <c r="G2501" i="1"/>
  <c r="E2501" i="1"/>
  <c r="F2501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AE2501" i="1"/>
  <c r="C2502" i="1"/>
  <c r="A2502" i="1"/>
  <c r="D2502" i="1"/>
  <c r="B2502" i="1"/>
  <c r="G2502" i="1"/>
  <c r="E2502" i="1"/>
  <c r="F2502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AE2502" i="1"/>
  <c r="C2503" i="1"/>
  <c r="A2503" i="1"/>
  <c r="D2503" i="1"/>
  <c r="B2503" i="1"/>
  <c r="G2503" i="1"/>
  <c r="E2503" i="1"/>
  <c r="F2503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AE2503" i="1"/>
  <c r="C2504" i="1"/>
  <c r="A2504" i="1"/>
  <c r="D2504" i="1"/>
  <c r="B2504" i="1"/>
  <c r="G2504" i="1"/>
  <c r="E2504" i="1"/>
  <c r="F2504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AE2504" i="1"/>
  <c r="C2505" i="1"/>
  <c r="A2505" i="1"/>
  <c r="D2505" i="1"/>
  <c r="B2505" i="1"/>
  <c r="G2505" i="1"/>
  <c r="E2505" i="1"/>
  <c r="F2505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AE2505" i="1"/>
  <c r="C2506" i="1"/>
  <c r="A2506" i="1"/>
  <c r="D2506" i="1"/>
  <c r="B2506" i="1"/>
  <c r="G2506" i="1"/>
  <c r="E2506" i="1"/>
  <c r="F2506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AE2506" i="1"/>
  <c r="C2507" i="1"/>
  <c r="A2507" i="1"/>
  <c r="D2507" i="1"/>
  <c r="B2507" i="1"/>
  <c r="G2507" i="1"/>
  <c r="E2507" i="1"/>
  <c r="F2507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AE2507" i="1"/>
  <c r="C2508" i="1"/>
  <c r="A2508" i="1"/>
  <c r="D2508" i="1"/>
  <c r="B2508" i="1"/>
  <c r="G2508" i="1"/>
  <c r="E2508" i="1"/>
  <c r="F2508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AE2508" i="1"/>
  <c r="C2509" i="1"/>
  <c r="A2509" i="1"/>
  <c r="D2509" i="1"/>
  <c r="B2509" i="1"/>
  <c r="G2509" i="1"/>
  <c r="E2509" i="1"/>
  <c r="F2509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AE2509" i="1"/>
  <c r="C2510" i="1"/>
  <c r="A2510" i="1"/>
  <c r="D2510" i="1"/>
  <c r="B2510" i="1"/>
  <c r="G2510" i="1"/>
  <c r="E2510" i="1"/>
  <c r="F2510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AE2510" i="1"/>
  <c r="C2511" i="1"/>
  <c r="A2511" i="1"/>
  <c r="D2511" i="1"/>
  <c r="B2511" i="1"/>
  <c r="G2511" i="1"/>
  <c r="E2511" i="1"/>
  <c r="F2511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AE2511" i="1"/>
  <c r="C2512" i="1"/>
  <c r="A2512" i="1"/>
  <c r="D2512" i="1"/>
  <c r="B2512" i="1"/>
  <c r="G2512" i="1"/>
  <c r="E2512" i="1"/>
  <c r="F2512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AE2512" i="1"/>
  <c r="C2513" i="1"/>
  <c r="A2513" i="1"/>
  <c r="D2513" i="1"/>
  <c r="B2513" i="1"/>
  <c r="G2513" i="1"/>
  <c r="E2513" i="1"/>
  <c r="F2513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AE2513" i="1"/>
  <c r="C2514" i="1"/>
  <c r="A2514" i="1"/>
  <c r="D2514" i="1"/>
  <c r="B2514" i="1"/>
  <c r="G2514" i="1"/>
  <c r="E2514" i="1"/>
  <c r="F2514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C2515" i="1"/>
  <c r="A2515" i="1"/>
  <c r="D2515" i="1"/>
  <c r="B2515" i="1"/>
  <c r="G2515" i="1"/>
  <c r="E2515" i="1"/>
  <c r="F2515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AE2515" i="1"/>
  <c r="C2516" i="1"/>
  <c r="A2516" i="1"/>
  <c r="D2516" i="1"/>
  <c r="B2516" i="1"/>
  <c r="G2516" i="1"/>
  <c r="E2516" i="1"/>
  <c r="F2516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AE2516" i="1"/>
  <c r="C2517" i="1"/>
  <c r="A2517" i="1"/>
  <c r="D2517" i="1"/>
  <c r="B2517" i="1"/>
  <c r="G2517" i="1"/>
  <c r="E2517" i="1"/>
  <c r="F2517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AE2517" i="1"/>
  <c r="C2518" i="1"/>
  <c r="A2518" i="1"/>
  <c r="D2518" i="1"/>
  <c r="B2518" i="1"/>
  <c r="G2518" i="1"/>
  <c r="E2518" i="1"/>
  <c r="F2518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AE2518" i="1"/>
  <c r="C2519" i="1"/>
  <c r="A2519" i="1"/>
  <c r="D2519" i="1"/>
  <c r="B2519" i="1"/>
  <c r="G2519" i="1"/>
  <c r="E2519" i="1"/>
  <c r="F2519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AE2519" i="1"/>
  <c r="C2520" i="1"/>
  <c r="A2520" i="1"/>
  <c r="D2520" i="1"/>
  <c r="B2520" i="1"/>
  <c r="G2520" i="1"/>
  <c r="E2520" i="1"/>
  <c r="F2520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AE2520" i="1"/>
  <c r="C2521" i="1"/>
  <c r="A2521" i="1"/>
  <c r="D2521" i="1"/>
  <c r="B2521" i="1"/>
  <c r="G2521" i="1"/>
  <c r="E2521" i="1"/>
  <c r="F2521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AE2521" i="1"/>
  <c r="C2522" i="1"/>
  <c r="A2522" i="1"/>
  <c r="D2522" i="1"/>
  <c r="B2522" i="1"/>
  <c r="G2522" i="1"/>
  <c r="E2522" i="1"/>
  <c r="F2522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AE2522" i="1"/>
  <c r="C2523" i="1"/>
  <c r="A2523" i="1"/>
  <c r="D2523" i="1"/>
  <c r="B2523" i="1"/>
  <c r="G2523" i="1"/>
  <c r="E2523" i="1"/>
  <c r="F2523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AE2523" i="1"/>
  <c r="C2524" i="1"/>
  <c r="A2524" i="1"/>
  <c r="D2524" i="1"/>
  <c r="B2524" i="1"/>
  <c r="G2524" i="1"/>
  <c r="E2524" i="1"/>
  <c r="F2524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AE2524" i="1"/>
  <c r="C2525" i="1"/>
  <c r="A2525" i="1"/>
  <c r="D2525" i="1"/>
  <c r="B2525" i="1"/>
  <c r="G2525" i="1"/>
  <c r="E2525" i="1"/>
  <c r="F2525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AE2525" i="1"/>
  <c r="C2526" i="1"/>
  <c r="A2526" i="1"/>
  <c r="D2526" i="1"/>
  <c r="B2526" i="1"/>
  <c r="G2526" i="1"/>
  <c r="E2526" i="1"/>
  <c r="F2526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AD2526" i="1"/>
  <c r="AE2526" i="1"/>
  <c r="C2527" i="1"/>
  <c r="A2527" i="1"/>
  <c r="D2527" i="1"/>
  <c r="B2527" i="1"/>
  <c r="G2527" i="1"/>
  <c r="E2527" i="1"/>
  <c r="F2527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C2528" i="1"/>
  <c r="A2528" i="1"/>
  <c r="D2528" i="1"/>
  <c r="B2528" i="1"/>
  <c r="G2528" i="1"/>
  <c r="E2528" i="1"/>
  <c r="F2528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C2529" i="1"/>
  <c r="A2529" i="1"/>
  <c r="D2529" i="1"/>
  <c r="B2529" i="1"/>
  <c r="G2529" i="1"/>
  <c r="E2529" i="1"/>
  <c r="F2529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AD2529" i="1"/>
  <c r="AE2529" i="1"/>
  <c r="C2530" i="1"/>
  <c r="A2530" i="1"/>
  <c r="D2530" i="1"/>
  <c r="B2530" i="1"/>
  <c r="G2530" i="1"/>
  <c r="E2530" i="1"/>
  <c r="F2530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C2531" i="1"/>
  <c r="A2531" i="1"/>
  <c r="D2531" i="1"/>
  <c r="B2531" i="1"/>
  <c r="G2531" i="1"/>
  <c r="E2531" i="1"/>
  <c r="F2531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AD2531" i="1"/>
  <c r="AE2531" i="1"/>
  <c r="C2532" i="1"/>
  <c r="A2532" i="1"/>
  <c r="D2532" i="1"/>
  <c r="B2532" i="1"/>
  <c r="G2532" i="1"/>
  <c r="E2532" i="1"/>
  <c r="F2532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AD2532" i="1"/>
  <c r="AE2532" i="1"/>
  <c r="C2533" i="1"/>
  <c r="A2533" i="1"/>
  <c r="D2533" i="1"/>
  <c r="B2533" i="1"/>
  <c r="G2533" i="1"/>
  <c r="E2533" i="1"/>
  <c r="F2533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AD2533" i="1"/>
  <c r="AE2533" i="1"/>
  <c r="C2534" i="1"/>
  <c r="A2534" i="1"/>
  <c r="D2534" i="1"/>
  <c r="B2534" i="1"/>
  <c r="G2534" i="1"/>
  <c r="E2534" i="1"/>
  <c r="F2534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AD2534" i="1"/>
  <c r="AE2534" i="1"/>
  <c r="C2535" i="1"/>
  <c r="A2535" i="1"/>
  <c r="D2535" i="1"/>
  <c r="B2535" i="1"/>
  <c r="G2535" i="1"/>
  <c r="E2535" i="1"/>
  <c r="F2535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AD2535" i="1"/>
  <c r="AE2535" i="1"/>
  <c r="C2536" i="1"/>
  <c r="A2536" i="1"/>
  <c r="D2536" i="1"/>
  <c r="B2536" i="1"/>
  <c r="G2536" i="1"/>
  <c r="E2536" i="1"/>
  <c r="F2536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AE2536" i="1"/>
  <c r="C2537" i="1"/>
  <c r="A2537" i="1"/>
  <c r="D2537" i="1"/>
  <c r="B2537" i="1"/>
  <c r="G2537" i="1"/>
  <c r="E2537" i="1"/>
  <c r="F2537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AE2537" i="1"/>
  <c r="C2538" i="1"/>
  <c r="A2538" i="1"/>
  <c r="D2538" i="1"/>
  <c r="B2538" i="1"/>
  <c r="G2538" i="1"/>
  <c r="E2538" i="1"/>
  <c r="F2538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AE2538" i="1"/>
  <c r="C2539" i="1"/>
  <c r="A2539" i="1"/>
  <c r="D2539" i="1"/>
  <c r="B2539" i="1"/>
  <c r="G2539" i="1"/>
  <c r="E2539" i="1"/>
  <c r="F2539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AE2539" i="1"/>
  <c r="C2540" i="1"/>
  <c r="A2540" i="1"/>
  <c r="D2540" i="1"/>
  <c r="B2540" i="1"/>
  <c r="G2540" i="1"/>
  <c r="E2540" i="1"/>
  <c r="F2540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AE2540" i="1"/>
  <c r="C2541" i="1"/>
  <c r="A2541" i="1"/>
  <c r="D2541" i="1"/>
  <c r="B2541" i="1"/>
  <c r="G2541" i="1"/>
  <c r="E2541" i="1"/>
  <c r="F2541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AE2541" i="1"/>
  <c r="C2542" i="1"/>
  <c r="A2542" i="1"/>
  <c r="D2542" i="1"/>
  <c r="B2542" i="1"/>
  <c r="G2542" i="1"/>
  <c r="E2542" i="1"/>
  <c r="F2542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AE2542" i="1"/>
  <c r="C2543" i="1"/>
  <c r="A2543" i="1"/>
  <c r="D2543" i="1"/>
  <c r="B2543" i="1"/>
  <c r="G2543" i="1"/>
  <c r="E2543" i="1"/>
  <c r="F2543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AE2543" i="1"/>
  <c r="C2544" i="1"/>
  <c r="A2544" i="1"/>
  <c r="D2544" i="1"/>
  <c r="B2544" i="1"/>
  <c r="G2544" i="1"/>
  <c r="E2544" i="1"/>
  <c r="F2544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AD2544" i="1"/>
  <c r="AE2544" i="1"/>
  <c r="C2545" i="1"/>
  <c r="A2545" i="1"/>
  <c r="D2545" i="1"/>
  <c r="B2545" i="1"/>
  <c r="G2545" i="1"/>
  <c r="E2545" i="1"/>
  <c r="F2545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AD2545" i="1"/>
  <c r="AE2545" i="1"/>
  <c r="C2546" i="1"/>
  <c r="A2546" i="1"/>
  <c r="D2546" i="1"/>
  <c r="B2546" i="1"/>
  <c r="G2546" i="1"/>
  <c r="E2546" i="1"/>
  <c r="F2546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C2547" i="1"/>
  <c r="A2547" i="1"/>
  <c r="D2547" i="1"/>
  <c r="B2547" i="1"/>
  <c r="G2547" i="1"/>
  <c r="E2547" i="1"/>
  <c r="F2547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AD2547" i="1"/>
  <c r="AE2547" i="1"/>
  <c r="C2548" i="1"/>
  <c r="A2548" i="1"/>
  <c r="D2548" i="1"/>
  <c r="B2548" i="1"/>
  <c r="G2548" i="1"/>
  <c r="E2548" i="1"/>
  <c r="F2548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AD2548" i="1"/>
  <c r="AE2548" i="1"/>
  <c r="C2549" i="1"/>
  <c r="A2549" i="1"/>
  <c r="D2549" i="1"/>
  <c r="B2549" i="1"/>
  <c r="G2549" i="1"/>
  <c r="E2549" i="1"/>
  <c r="F2549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AD2549" i="1"/>
  <c r="AE2549" i="1"/>
  <c r="C2550" i="1"/>
  <c r="A2550" i="1"/>
  <c r="D2550" i="1"/>
  <c r="B2550" i="1"/>
  <c r="G2550" i="1"/>
  <c r="E2550" i="1"/>
  <c r="F2550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AD2550" i="1"/>
  <c r="AE2550" i="1"/>
  <c r="C2551" i="1"/>
  <c r="A2551" i="1"/>
  <c r="D2551" i="1"/>
  <c r="B2551" i="1"/>
  <c r="G2551" i="1"/>
  <c r="E2551" i="1"/>
  <c r="F2551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AD2551" i="1"/>
  <c r="AE2551" i="1"/>
  <c r="C2552" i="1"/>
  <c r="A2552" i="1"/>
  <c r="D2552" i="1"/>
  <c r="B2552" i="1"/>
  <c r="G2552" i="1"/>
  <c r="E2552" i="1"/>
  <c r="F2552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AE2552" i="1"/>
  <c r="C2553" i="1"/>
  <c r="A2553" i="1"/>
  <c r="D2553" i="1"/>
  <c r="B2553" i="1"/>
  <c r="G2553" i="1"/>
  <c r="E2553" i="1"/>
  <c r="F2553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AE2553" i="1"/>
  <c r="C2554" i="1"/>
  <c r="A2554" i="1"/>
  <c r="D2554" i="1"/>
  <c r="B2554" i="1"/>
  <c r="G2554" i="1"/>
  <c r="E2554" i="1"/>
  <c r="F2554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AE2554" i="1"/>
  <c r="C2555" i="1"/>
  <c r="A2555" i="1"/>
  <c r="D2555" i="1"/>
  <c r="B2555" i="1"/>
  <c r="G2555" i="1"/>
  <c r="E2555" i="1"/>
  <c r="F2555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AE2555" i="1"/>
  <c r="C2556" i="1"/>
  <c r="A2556" i="1"/>
  <c r="D2556" i="1"/>
  <c r="B2556" i="1"/>
  <c r="G2556" i="1"/>
  <c r="E2556" i="1"/>
  <c r="F2556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AE2556" i="1"/>
  <c r="C2557" i="1"/>
  <c r="A2557" i="1"/>
  <c r="D2557" i="1"/>
  <c r="B2557" i="1"/>
  <c r="G2557" i="1"/>
  <c r="E2557" i="1"/>
  <c r="F2557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AE2557" i="1"/>
  <c r="C2558" i="1"/>
  <c r="A2558" i="1"/>
  <c r="D2558" i="1"/>
  <c r="B2558" i="1"/>
  <c r="G2558" i="1"/>
  <c r="E2558" i="1"/>
  <c r="F2558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AE2558" i="1"/>
  <c r="C2559" i="1"/>
  <c r="A2559" i="1"/>
  <c r="D2559" i="1"/>
  <c r="B2559" i="1"/>
  <c r="G2559" i="1"/>
  <c r="E2559" i="1"/>
  <c r="F2559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AE2559" i="1"/>
  <c r="C2560" i="1"/>
  <c r="A2560" i="1"/>
  <c r="D2560" i="1"/>
  <c r="B2560" i="1"/>
  <c r="G2560" i="1"/>
  <c r="E2560" i="1"/>
  <c r="F2560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AD2560" i="1"/>
  <c r="AE2560" i="1"/>
  <c r="C2561" i="1"/>
  <c r="A2561" i="1"/>
  <c r="D2561" i="1"/>
  <c r="B2561" i="1"/>
  <c r="G2561" i="1"/>
  <c r="E2561" i="1"/>
  <c r="F2561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AE2561" i="1"/>
  <c r="C2562" i="1"/>
  <c r="A2562" i="1"/>
  <c r="D2562" i="1"/>
  <c r="B2562" i="1"/>
  <c r="G2562" i="1"/>
  <c r="E2562" i="1"/>
  <c r="F2562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C2563" i="1"/>
  <c r="A2563" i="1"/>
  <c r="D2563" i="1"/>
  <c r="B2563" i="1"/>
  <c r="G2563" i="1"/>
  <c r="E2563" i="1"/>
  <c r="F2563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AE2563" i="1"/>
  <c r="C2564" i="1"/>
  <c r="A2564" i="1"/>
  <c r="D2564" i="1"/>
  <c r="B2564" i="1"/>
  <c r="G2564" i="1"/>
  <c r="E2564" i="1"/>
  <c r="F2564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AE2564" i="1"/>
  <c r="C2565" i="1"/>
  <c r="A2565" i="1"/>
  <c r="D2565" i="1"/>
  <c r="B2565" i="1"/>
  <c r="G2565" i="1"/>
  <c r="E2565" i="1"/>
  <c r="F2565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AE2565" i="1"/>
  <c r="C2566" i="1"/>
  <c r="A2566" i="1"/>
  <c r="D2566" i="1"/>
  <c r="B2566" i="1"/>
  <c r="G2566" i="1"/>
  <c r="E2566" i="1"/>
  <c r="F2566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AE2566" i="1"/>
  <c r="C2567" i="1"/>
  <c r="A2567" i="1"/>
  <c r="D2567" i="1"/>
  <c r="B2567" i="1"/>
  <c r="G2567" i="1"/>
  <c r="E2567" i="1"/>
  <c r="F2567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AE2567" i="1"/>
  <c r="C2568" i="1"/>
  <c r="A2568" i="1"/>
  <c r="D2568" i="1"/>
  <c r="B2568" i="1"/>
  <c r="G2568" i="1"/>
  <c r="E2568" i="1"/>
  <c r="F2568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AE2568" i="1"/>
  <c r="C2569" i="1"/>
  <c r="A2569" i="1"/>
  <c r="D2569" i="1"/>
  <c r="B2569" i="1"/>
  <c r="G2569" i="1"/>
  <c r="E2569" i="1"/>
  <c r="F2569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AD2569" i="1"/>
  <c r="AE2569" i="1"/>
  <c r="C2570" i="1"/>
  <c r="A2570" i="1"/>
  <c r="D2570" i="1"/>
  <c r="B2570" i="1"/>
  <c r="G2570" i="1"/>
  <c r="E2570" i="1"/>
  <c r="F2570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AD2570" i="1"/>
  <c r="AE2570" i="1"/>
  <c r="C2571" i="1"/>
  <c r="A2571" i="1"/>
  <c r="D2571" i="1"/>
  <c r="B2571" i="1"/>
  <c r="G2571" i="1"/>
  <c r="E2571" i="1"/>
  <c r="F2571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AE2571" i="1"/>
  <c r="C2572" i="1"/>
  <c r="A2572" i="1"/>
  <c r="D2572" i="1"/>
  <c r="B2572" i="1"/>
  <c r="G2572" i="1"/>
  <c r="E2572" i="1"/>
  <c r="F2572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AE2572" i="1"/>
  <c r="C2573" i="1"/>
  <c r="A2573" i="1"/>
  <c r="D2573" i="1"/>
  <c r="B2573" i="1"/>
  <c r="G2573" i="1"/>
  <c r="E2573" i="1"/>
  <c r="F2573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AE2573" i="1"/>
  <c r="C2574" i="1"/>
  <c r="A2574" i="1"/>
  <c r="D2574" i="1"/>
  <c r="B2574" i="1"/>
  <c r="G2574" i="1"/>
  <c r="E2574" i="1"/>
  <c r="F2574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AE2574" i="1"/>
  <c r="C2575" i="1"/>
  <c r="A2575" i="1"/>
  <c r="D2575" i="1"/>
  <c r="B2575" i="1"/>
  <c r="G2575" i="1"/>
  <c r="E2575" i="1"/>
  <c r="F2575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AE2575" i="1"/>
  <c r="C2576" i="1"/>
  <c r="A2576" i="1"/>
  <c r="D2576" i="1"/>
  <c r="B2576" i="1"/>
  <c r="G2576" i="1"/>
  <c r="E2576" i="1"/>
  <c r="F2576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AE2576" i="1"/>
  <c r="C2577" i="1"/>
  <c r="A2577" i="1"/>
  <c r="D2577" i="1"/>
  <c r="B2577" i="1"/>
  <c r="G2577" i="1"/>
  <c r="E2577" i="1"/>
  <c r="F2577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AE2577" i="1"/>
  <c r="C2578" i="1"/>
  <c r="A2578" i="1"/>
  <c r="D2578" i="1"/>
  <c r="B2578" i="1"/>
  <c r="G2578" i="1"/>
  <c r="E2578" i="1"/>
  <c r="F2578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AE2578" i="1"/>
  <c r="C2579" i="1"/>
  <c r="A2579" i="1"/>
  <c r="D2579" i="1"/>
  <c r="B2579" i="1"/>
  <c r="G2579" i="1"/>
  <c r="E2579" i="1"/>
  <c r="F2579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AD2579" i="1"/>
  <c r="AE2579" i="1"/>
  <c r="C2580" i="1"/>
  <c r="A2580" i="1"/>
  <c r="D2580" i="1"/>
  <c r="B2580" i="1"/>
  <c r="G2580" i="1"/>
  <c r="E2580" i="1"/>
  <c r="F2580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AE2580" i="1"/>
  <c r="C2581" i="1"/>
  <c r="A2581" i="1"/>
  <c r="D2581" i="1"/>
  <c r="B2581" i="1"/>
  <c r="G2581" i="1"/>
  <c r="E2581" i="1"/>
  <c r="F2581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AE2581" i="1"/>
  <c r="C2582" i="1"/>
  <c r="A2582" i="1"/>
  <c r="D2582" i="1"/>
  <c r="B2582" i="1"/>
  <c r="G2582" i="1"/>
  <c r="E2582" i="1"/>
  <c r="F2582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AE2582" i="1"/>
  <c r="C2583" i="1"/>
  <c r="A2583" i="1"/>
  <c r="D2583" i="1"/>
  <c r="B2583" i="1"/>
  <c r="G2583" i="1"/>
  <c r="E2583" i="1"/>
  <c r="F2583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AE2583" i="1"/>
  <c r="C2584" i="1"/>
  <c r="A2584" i="1"/>
  <c r="D2584" i="1"/>
  <c r="B2584" i="1"/>
  <c r="G2584" i="1"/>
  <c r="E2584" i="1"/>
  <c r="F2584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AE2584" i="1"/>
  <c r="C2585" i="1"/>
  <c r="A2585" i="1"/>
  <c r="D2585" i="1"/>
  <c r="B2585" i="1"/>
  <c r="G2585" i="1"/>
  <c r="E2585" i="1"/>
  <c r="F2585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AE2585" i="1"/>
  <c r="C2586" i="1"/>
  <c r="A2586" i="1"/>
  <c r="D2586" i="1"/>
  <c r="B2586" i="1"/>
  <c r="G2586" i="1"/>
  <c r="E2586" i="1"/>
  <c r="F2586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AE2586" i="1"/>
  <c r="C2587" i="1"/>
  <c r="A2587" i="1"/>
  <c r="D2587" i="1"/>
  <c r="B2587" i="1"/>
  <c r="G2587" i="1"/>
  <c r="E2587" i="1"/>
  <c r="F2587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AE2587" i="1"/>
  <c r="C2588" i="1"/>
  <c r="A2588" i="1"/>
  <c r="D2588" i="1"/>
  <c r="B2588" i="1"/>
  <c r="G2588" i="1"/>
  <c r="E2588" i="1"/>
  <c r="F2588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AD2588" i="1"/>
  <c r="AE2588" i="1"/>
  <c r="C2589" i="1"/>
  <c r="A2589" i="1"/>
  <c r="D2589" i="1"/>
  <c r="B2589" i="1"/>
  <c r="G2589" i="1"/>
  <c r="E2589" i="1"/>
  <c r="F2589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AE2589" i="1"/>
  <c r="C2590" i="1"/>
  <c r="A2590" i="1"/>
  <c r="D2590" i="1"/>
  <c r="B2590" i="1"/>
  <c r="G2590" i="1"/>
  <c r="E2590" i="1"/>
  <c r="F2590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AE2590" i="1"/>
  <c r="C2591" i="1"/>
  <c r="A2591" i="1"/>
  <c r="D2591" i="1"/>
  <c r="B2591" i="1"/>
  <c r="G2591" i="1"/>
  <c r="E2591" i="1"/>
  <c r="F2591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AE2591" i="1"/>
  <c r="C2592" i="1"/>
  <c r="A2592" i="1"/>
  <c r="D2592" i="1"/>
  <c r="B2592" i="1"/>
  <c r="G2592" i="1"/>
  <c r="E2592" i="1"/>
  <c r="F2592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AE2592" i="1"/>
  <c r="C2593" i="1"/>
  <c r="A2593" i="1"/>
  <c r="D2593" i="1"/>
  <c r="B2593" i="1"/>
  <c r="G2593" i="1"/>
  <c r="E2593" i="1"/>
  <c r="F2593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AE2593" i="1"/>
  <c r="C2594" i="1"/>
  <c r="A2594" i="1"/>
  <c r="D2594" i="1"/>
  <c r="B2594" i="1"/>
  <c r="G2594" i="1"/>
  <c r="E2594" i="1"/>
  <c r="F2594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C2595" i="1"/>
  <c r="A2595" i="1"/>
  <c r="D2595" i="1"/>
  <c r="B2595" i="1"/>
  <c r="G2595" i="1"/>
  <c r="E2595" i="1"/>
  <c r="F2595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AE2595" i="1"/>
  <c r="C2596" i="1"/>
  <c r="A2596" i="1"/>
  <c r="D2596" i="1"/>
  <c r="B2596" i="1"/>
  <c r="G2596" i="1"/>
  <c r="E2596" i="1"/>
  <c r="F2596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AE2596" i="1"/>
  <c r="C2597" i="1"/>
  <c r="A2597" i="1"/>
  <c r="D2597" i="1"/>
  <c r="B2597" i="1"/>
  <c r="G2597" i="1"/>
  <c r="E2597" i="1"/>
  <c r="F2597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AE2597" i="1"/>
  <c r="C2598" i="1"/>
  <c r="A2598" i="1"/>
  <c r="D2598" i="1"/>
  <c r="B2598" i="1"/>
  <c r="G2598" i="1"/>
  <c r="E2598" i="1"/>
  <c r="F2598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AE2598" i="1"/>
  <c r="C2599" i="1"/>
  <c r="A2599" i="1"/>
  <c r="D2599" i="1"/>
  <c r="B2599" i="1"/>
  <c r="G2599" i="1"/>
  <c r="E2599" i="1"/>
  <c r="F2599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AE2599" i="1"/>
  <c r="C2600" i="1"/>
  <c r="A2600" i="1"/>
  <c r="D2600" i="1"/>
  <c r="B2600" i="1"/>
  <c r="G2600" i="1"/>
  <c r="E2600" i="1"/>
  <c r="F2600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AE2600" i="1"/>
  <c r="C2601" i="1"/>
  <c r="A2601" i="1"/>
  <c r="D2601" i="1"/>
  <c r="B2601" i="1"/>
  <c r="G2601" i="1"/>
  <c r="E2601" i="1"/>
  <c r="F2601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AE2601" i="1"/>
  <c r="C2602" i="1"/>
  <c r="A2602" i="1"/>
  <c r="D2602" i="1"/>
  <c r="B2602" i="1"/>
  <c r="G2602" i="1"/>
  <c r="E2602" i="1"/>
  <c r="F2602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AE2602" i="1"/>
  <c r="C2603" i="1"/>
  <c r="A2603" i="1"/>
  <c r="D2603" i="1"/>
  <c r="B2603" i="1"/>
  <c r="G2603" i="1"/>
  <c r="E2603" i="1"/>
  <c r="F2603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AE2603" i="1"/>
  <c r="C2604" i="1"/>
  <c r="A2604" i="1"/>
  <c r="D2604" i="1"/>
  <c r="B2604" i="1"/>
  <c r="G2604" i="1"/>
  <c r="E2604" i="1"/>
  <c r="F2604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AE2604" i="1"/>
  <c r="C2605" i="1"/>
  <c r="A2605" i="1"/>
  <c r="D2605" i="1"/>
  <c r="B2605" i="1"/>
  <c r="G2605" i="1"/>
  <c r="E2605" i="1"/>
  <c r="F2605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AD2605" i="1"/>
  <c r="AE2605" i="1"/>
  <c r="C2606" i="1"/>
  <c r="A2606" i="1"/>
  <c r="D2606" i="1"/>
  <c r="B2606" i="1"/>
  <c r="G2606" i="1"/>
  <c r="E2606" i="1"/>
  <c r="F2606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AE2606" i="1"/>
  <c r="C2607" i="1"/>
  <c r="A2607" i="1"/>
  <c r="D2607" i="1"/>
  <c r="B2607" i="1"/>
  <c r="G2607" i="1"/>
  <c r="E2607" i="1"/>
  <c r="F2607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AE2607" i="1"/>
  <c r="C2608" i="1"/>
  <c r="A2608" i="1"/>
  <c r="D2608" i="1"/>
  <c r="B2608" i="1"/>
  <c r="G2608" i="1"/>
  <c r="E2608" i="1"/>
  <c r="F2608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AE2608" i="1"/>
  <c r="C2609" i="1"/>
  <c r="A2609" i="1"/>
  <c r="D2609" i="1"/>
  <c r="B2609" i="1"/>
  <c r="G2609" i="1"/>
  <c r="E2609" i="1"/>
  <c r="F2609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AE2609" i="1"/>
  <c r="C2610" i="1"/>
  <c r="A2610" i="1"/>
  <c r="D2610" i="1"/>
  <c r="B2610" i="1"/>
  <c r="G2610" i="1"/>
  <c r="E2610" i="1"/>
  <c r="F2610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C2611" i="1"/>
  <c r="A2611" i="1"/>
  <c r="D2611" i="1"/>
  <c r="B2611" i="1"/>
  <c r="G2611" i="1"/>
  <c r="E2611" i="1"/>
  <c r="F2611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AE2611" i="1"/>
  <c r="C2612" i="1"/>
  <c r="A2612" i="1"/>
  <c r="D2612" i="1"/>
  <c r="B2612" i="1"/>
  <c r="G2612" i="1"/>
  <c r="E2612" i="1"/>
  <c r="F2612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AE2612" i="1"/>
  <c r="C2613" i="1"/>
  <c r="A2613" i="1"/>
  <c r="D2613" i="1"/>
  <c r="B2613" i="1"/>
  <c r="G2613" i="1"/>
  <c r="E2613" i="1"/>
  <c r="F2613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AE2613" i="1"/>
  <c r="C2614" i="1"/>
  <c r="A2614" i="1"/>
  <c r="D2614" i="1"/>
  <c r="B2614" i="1"/>
  <c r="G2614" i="1"/>
  <c r="E2614" i="1"/>
  <c r="F2614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AD2614" i="1"/>
  <c r="AE2614" i="1"/>
  <c r="C2615" i="1"/>
  <c r="A2615" i="1"/>
  <c r="D2615" i="1"/>
  <c r="B2615" i="1"/>
  <c r="G2615" i="1"/>
  <c r="E2615" i="1"/>
  <c r="F2615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AD2615" i="1"/>
  <c r="AE2615" i="1"/>
  <c r="C2616" i="1"/>
  <c r="A2616" i="1"/>
  <c r="D2616" i="1"/>
  <c r="B2616" i="1"/>
  <c r="G2616" i="1"/>
  <c r="E2616" i="1"/>
  <c r="F2616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AE2616" i="1"/>
  <c r="C2617" i="1"/>
  <c r="A2617" i="1"/>
  <c r="D2617" i="1"/>
  <c r="B2617" i="1"/>
  <c r="G2617" i="1"/>
  <c r="E2617" i="1"/>
  <c r="F2617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AE2617" i="1"/>
  <c r="C2618" i="1"/>
  <c r="A2618" i="1"/>
  <c r="D2618" i="1"/>
  <c r="B2618" i="1"/>
  <c r="G2618" i="1"/>
  <c r="E2618" i="1"/>
  <c r="F2618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AE2618" i="1"/>
  <c r="C2619" i="1"/>
  <c r="A2619" i="1"/>
  <c r="D2619" i="1"/>
  <c r="B2619" i="1"/>
  <c r="G2619" i="1"/>
  <c r="E2619" i="1"/>
  <c r="F2619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AE2619" i="1"/>
  <c r="C2620" i="1"/>
  <c r="A2620" i="1"/>
  <c r="D2620" i="1"/>
  <c r="B2620" i="1"/>
  <c r="G2620" i="1"/>
  <c r="E2620" i="1"/>
  <c r="F2620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AE2620" i="1"/>
  <c r="C2621" i="1"/>
  <c r="A2621" i="1"/>
  <c r="D2621" i="1"/>
  <c r="B2621" i="1"/>
  <c r="G2621" i="1"/>
  <c r="E2621" i="1"/>
  <c r="F2621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AE2621" i="1"/>
  <c r="C2622" i="1"/>
  <c r="A2622" i="1"/>
  <c r="D2622" i="1"/>
  <c r="B2622" i="1"/>
  <c r="G2622" i="1"/>
  <c r="E2622" i="1"/>
  <c r="F2622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AE2622" i="1"/>
  <c r="C2623" i="1"/>
  <c r="A2623" i="1"/>
  <c r="D2623" i="1"/>
  <c r="B2623" i="1"/>
  <c r="G2623" i="1"/>
  <c r="E2623" i="1"/>
  <c r="F2623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AE2623" i="1"/>
  <c r="C2624" i="1"/>
  <c r="A2624" i="1"/>
  <c r="D2624" i="1"/>
  <c r="B2624" i="1"/>
  <c r="G2624" i="1"/>
  <c r="E2624" i="1"/>
  <c r="F2624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AD2624" i="1"/>
  <c r="AE2624" i="1"/>
  <c r="C2625" i="1"/>
  <c r="A2625" i="1"/>
  <c r="D2625" i="1"/>
  <c r="B2625" i="1"/>
  <c r="G2625" i="1"/>
  <c r="E2625" i="1"/>
  <c r="F2625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AD2625" i="1"/>
  <c r="AE2625" i="1"/>
  <c r="C2626" i="1"/>
  <c r="A2626" i="1"/>
  <c r="D2626" i="1"/>
  <c r="B2626" i="1"/>
  <c r="G2626" i="1"/>
  <c r="E2626" i="1"/>
  <c r="F2626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AD2626" i="1"/>
  <c r="AE2626" i="1"/>
  <c r="C2627" i="1"/>
  <c r="A2627" i="1"/>
  <c r="D2627" i="1"/>
  <c r="B2627" i="1"/>
  <c r="G2627" i="1"/>
  <c r="E2627" i="1"/>
  <c r="F2627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AD2627" i="1"/>
  <c r="AE2627" i="1"/>
  <c r="C2628" i="1"/>
  <c r="A2628" i="1"/>
  <c r="D2628" i="1"/>
  <c r="B2628" i="1"/>
  <c r="G2628" i="1"/>
  <c r="E2628" i="1"/>
  <c r="F2628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AD2628" i="1"/>
  <c r="AE2628" i="1"/>
  <c r="C2629" i="1"/>
  <c r="A2629" i="1"/>
  <c r="D2629" i="1"/>
  <c r="B2629" i="1"/>
  <c r="G2629" i="1"/>
  <c r="E2629" i="1"/>
  <c r="F2629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AD2629" i="1"/>
  <c r="AE2629" i="1"/>
  <c r="C2630" i="1"/>
  <c r="A2630" i="1"/>
  <c r="D2630" i="1"/>
  <c r="B2630" i="1"/>
  <c r="G2630" i="1"/>
  <c r="E2630" i="1"/>
  <c r="F2630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AD2630" i="1"/>
  <c r="AE2630" i="1"/>
  <c r="C2631" i="1"/>
  <c r="A2631" i="1"/>
  <c r="D2631" i="1"/>
  <c r="B2631" i="1"/>
  <c r="G2631" i="1"/>
  <c r="E2631" i="1"/>
  <c r="F2631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AD2631" i="1"/>
  <c r="AE2631" i="1"/>
  <c r="C2632" i="1"/>
  <c r="A2632" i="1"/>
  <c r="D2632" i="1"/>
  <c r="B2632" i="1"/>
  <c r="G2632" i="1"/>
  <c r="E2632" i="1"/>
  <c r="F2632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AE2632" i="1"/>
  <c r="C2633" i="1"/>
  <c r="A2633" i="1"/>
  <c r="D2633" i="1"/>
  <c r="B2633" i="1"/>
  <c r="G2633" i="1"/>
  <c r="E2633" i="1"/>
  <c r="F2633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AE2633" i="1"/>
  <c r="C2634" i="1"/>
  <c r="A2634" i="1"/>
  <c r="D2634" i="1"/>
  <c r="B2634" i="1"/>
  <c r="G2634" i="1"/>
  <c r="E2634" i="1"/>
  <c r="F2634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AE2634" i="1"/>
  <c r="C2635" i="1"/>
  <c r="A2635" i="1"/>
  <c r="D2635" i="1"/>
  <c r="B2635" i="1"/>
  <c r="G2635" i="1"/>
  <c r="E2635" i="1"/>
  <c r="F2635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AE2635" i="1"/>
  <c r="C2636" i="1"/>
  <c r="A2636" i="1"/>
  <c r="D2636" i="1"/>
  <c r="B2636" i="1"/>
  <c r="G2636" i="1"/>
  <c r="E2636" i="1"/>
  <c r="F2636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AE2636" i="1"/>
  <c r="C2637" i="1"/>
  <c r="A2637" i="1"/>
  <c r="D2637" i="1"/>
  <c r="B2637" i="1"/>
  <c r="G2637" i="1"/>
  <c r="E2637" i="1"/>
  <c r="F2637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AE2637" i="1"/>
  <c r="C2638" i="1"/>
  <c r="A2638" i="1"/>
  <c r="D2638" i="1"/>
  <c r="B2638" i="1"/>
  <c r="G2638" i="1"/>
  <c r="E2638" i="1"/>
  <c r="F2638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AE2638" i="1"/>
  <c r="C2639" i="1"/>
  <c r="A2639" i="1"/>
  <c r="D2639" i="1"/>
  <c r="B2639" i="1"/>
  <c r="G2639" i="1"/>
  <c r="E2639" i="1"/>
  <c r="F2639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AE2639" i="1"/>
  <c r="C2640" i="1"/>
  <c r="A2640" i="1"/>
  <c r="D2640" i="1"/>
  <c r="B2640" i="1"/>
  <c r="G2640" i="1"/>
  <c r="E2640" i="1"/>
  <c r="F2640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AD2640" i="1"/>
  <c r="AE2640" i="1"/>
  <c r="C2641" i="1"/>
  <c r="A2641" i="1"/>
  <c r="D2641" i="1"/>
  <c r="B2641" i="1"/>
  <c r="G2641" i="1"/>
  <c r="E2641" i="1"/>
  <c r="F2641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AD2641" i="1"/>
  <c r="AE2641" i="1"/>
  <c r="C2642" i="1"/>
  <c r="A2642" i="1"/>
  <c r="D2642" i="1"/>
  <c r="B2642" i="1"/>
  <c r="G2642" i="1"/>
  <c r="E2642" i="1"/>
  <c r="F2642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AD2642" i="1"/>
  <c r="AE2642" i="1"/>
  <c r="C2643" i="1"/>
  <c r="A2643" i="1"/>
  <c r="D2643" i="1"/>
  <c r="B2643" i="1"/>
  <c r="G2643" i="1"/>
  <c r="E2643" i="1"/>
  <c r="F2643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AD2643" i="1"/>
  <c r="AE2643" i="1"/>
  <c r="C2644" i="1"/>
  <c r="A2644" i="1"/>
  <c r="D2644" i="1"/>
  <c r="B2644" i="1"/>
  <c r="G2644" i="1"/>
  <c r="E2644" i="1"/>
  <c r="F2644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AD2644" i="1"/>
  <c r="AE2644" i="1"/>
  <c r="C2645" i="1"/>
  <c r="A2645" i="1"/>
  <c r="D2645" i="1"/>
  <c r="B2645" i="1"/>
  <c r="G2645" i="1"/>
  <c r="E2645" i="1"/>
  <c r="F2645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AD2645" i="1"/>
  <c r="AE2645" i="1"/>
  <c r="C2646" i="1"/>
  <c r="A2646" i="1"/>
  <c r="D2646" i="1"/>
  <c r="B2646" i="1"/>
  <c r="G2646" i="1"/>
  <c r="E2646" i="1"/>
  <c r="F2646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AD2646" i="1"/>
  <c r="AE2646" i="1"/>
  <c r="C2647" i="1"/>
  <c r="A2647" i="1"/>
  <c r="D2647" i="1"/>
  <c r="B2647" i="1"/>
  <c r="G2647" i="1"/>
  <c r="E2647" i="1"/>
  <c r="F2647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AD2647" i="1"/>
  <c r="AE2647" i="1"/>
  <c r="C2648" i="1"/>
  <c r="A2648" i="1"/>
  <c r="D2648" i="1"/>
  <c r="B2648" i="1"/>
  <c r="G2648" i="1"/>
  <c r="E2648" i="1"/>
  <c r="F2648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AE2648" i="1"/>
  <c r="C2649" i="1"/>
  <c r="A2649" i="1"/>
  <c r="D2649" i="1"/>
  <c r="B2649" i="1"/>
  <c r="G2649" i="1"/>
  <c r="E2649" i="1"/>
  <c r="F2649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AE2649" i="1"/>
  <c r="C2650" i="1"/>
  <c r="A2650" i="1"/>
  <c r="D2650" i="1"/>
  <c r="B2650" i="1"/>
  <c r="G2650" i="1"/>
  <c r="E2650" i="1"/>
  <c r="F2650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AE2650" i="1"/>
  <c r="C2651" i="1"/>
  <c r="A2651" i="1"/>
  <c r="D2651" i="1"/>
  <c r="B2651" i="1"/>
  <c r="G2651" i="1"/>
  <c r="E2651" i="1"/>
  <c r="F2651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AE2651" i="1"/>
  <c r="C2652" i="1"/>
  <c r="A2652" i="1"/>
  <c r="D2652" i="1"/>
  <c r="B2652" i="1"/>
  <c r="G2652" i="1"/>
  <c r="E2652" i="1"/>
  <c r="F2652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AE2652" i="1"/>
  <c r="C2653" i="1"/>
  <c r="A2653" i="1"/>
  <c r="D2653" i="1"/>
  <c r="B2653" i="1"/>
  <c r="G2653" i="1"/>
  <c r="E2653" i="1"/>
  <c r="F2653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AE2653" i="1"/>
  <c r="C2654" i="1"/>
  <c r="A2654" i="1"/>
  <c r="D2654" i="1"/>
  <c r="B2654" i="1"/>
  <c r="G2654" i="1"/>
  <c r="E2654" i="1"/>
  <c r="F2654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AE2654" i="1"/>
  <c r="C2655" i="1"/>
  <c r="A2655" i="1"/>
  <c r="D2655" i="1"/>
  <c r="B2655" i="1"/>
  <c r="G2655" i="1"/>
  <c r="E2655" i="1"/>
  <c r="F2655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AE2655" i="1"/>
  <c r="C2656" i="1"/>
  <c r="A2656" i="1"/>
  <c r="D2656" i="1"/>
  <c r="B2656" i="1"/>
  <c r="G2656" i="1"/>
  <c r="E2656" i="1"/>
  <c r="F2656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AE2656" i="1"/>
  <c r="C2657" i="1"/>
  <c r="A2657" i="1"/>
  <c r="D2657" i="1"/>
  <c r="B2657" i="1"/>
  <c r="G2657" i="1"/>
  <c r="E2657" i="1"/>
  <c r="F2657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AE2657" i="1"/>
  <c r="C2658" i="1"/>
  <c r="A2658" i="1"/>
  <c r="D2658" i="1"/>
  <c r="B2658" i="1"/>
  <c r="G2658" i="1"/>
  <c r="E2658" i="1"/>
  <c r="F2658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AE2658" i="1"/>
  <c r="C2659" i="1"/>
  <c r="A2659" i="1"/>
  <c r="D2659" i="1"/>
  <c r="B2659" i="1"/>
  <c r="G2659" i="1"/>
  <c r="E2659" i="1"/>
  <c r="F2659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AE2659" i="1"/>
  <c r="C2660" i="1"/>
  <c r="A2660" i="1"/>
  <c r="D2660" i="1"/>
  <c r="B2660" i="1"/>
  <c r="G2660" i="1"/>
  <c r="E2660" i="1"/>
  <c r="F2660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AE2660" i="1"/>
  <c r="C2661" i="1"/>
  <c r="A2661" i="1"/>
  <c r="D2661" i="1"/>
  <c r="B2661" i="1"/>
  <c r="G2661" i="1"/>
  <c r="E2661" i="1"/>
  <c r="F2661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AE2661" i="1"/>
  <c r="C2662" i="1"/>
  <c r="A2662" i="1"/>
  <c r="D2662" i="1"/>
  <c r="B2662" i="1"/>
  <c r="G2662" i="1"/>
  <c r="E2662" i="1"/>
  <c r="F2662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AE2662" i="1"/>
  <c r="C2663" i="1"/>
  <c r="A2663" i="1"/>
  <c r="D2663" i="1"/>
  <c r="B2663" i="1"/>
  <c r="G2663" i="1"/>
  <c r="E2663" i="1"/>
  <c r="F2663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AE2663" i="1"/>
  <c r="C2664" i="1"/>
  <c r="A2664" i="1"/>
  <c r="D2664" i="1"/>
  <c r="B2664" i="1"/>
  <c r="G2664" i="1"/>
  <c r="E2664" i="1"/>
  <c r="F2664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AE2664" i="1"/>
  <c r="C2665" i="1"/>
  <c r="A2665" i="1"/>
  <c r="D2665" i="1"/>
  <c r="B2665" i="1"/>
  <c r="G2665" i="1"/>
  <c r="E2665" i="1"/>
  <c r="F2665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AE2665" i="1"/>
  <c r="C2666" i="1"/>
  <c r="A2666" i="1"/>
  <c r="D2666" i="1"/>
  <c r="B2666" i="1"/>
  <c r="G2666" i="1"/>
  <c r="E2666" i="1"/>
  <c r="F2666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AE2666" i="1"/>
  <c r="C2667" i="1"/>
  <c r="A2667" i="1"/>
  <c r="D2667" i="1"/>
  <c r="B2667" i="1"/>
  <c r="G2667" i="1"/>
  <c r="E2667" i="1"/>
  <c r="F2667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AE2667" i="1"/>
  <c r="C2668" i="1"/>
  <c r="A2668" i="1"/>
  <c r="D2668" i="1"/>
  <c r="B2668" i="1"/>
  <c r="G2668" i="1"/>
  <c r="E2668" i="1"/>
  <c r="F2668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C2669" i="1"/>
  <c r="A2669" i="1"/>
  <c r="D2669" i="1"/>
  <c r="B2669" i="1"/>
  <c r="G2669" i="1"/>
  <c r="E2669" i="1"/>
  <c r="F2669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AE2669" i="1"/>
  <c r="C2670" i="1"/>
  <c r="A2670" i="1"/>
  <c r="D2670" i="1"/>
  <c r="B2670" i="1"/>
  <c r="G2670" i="1"/>
  <c r="E2670" i="1"/>
  <c r="F2670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AE2670" i="1"/>
  <c r="C2671" i="1"/>
  <c r="A2671" i="1"/>
  <c r="D2671" i="1"/>
  <c r="B2671" i="1"/>
  <c r="G2671" i="1"/>
  <c r="E2671" i="1"/>
  <c r="F2671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AE2671" i="1"/>
  <c r="C2672" i="1"/>
  <c r="A2672" i="1"/>
  <c r="D2672" i="1"/>
  <c r="B2672" i="1"/>
  <c r="G2672" i="1"/>
  <c r="E2672" i="1"/>
  <c r="F2672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AE2672" i="1"/>
  <c r="C2673" i="1"/>
  <c r="A2673" i="1"/>
  <c r="D2673" i="1"/>
  <c r="B2673" i="1"/>
  <c r="G2673" i="1"/>
  <c r="E2673" i="1"/>
  <c r="F2673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AE2673" i="1"/>
  <c r="C2674" i="1"/>
  <c r="A2674" i="1"/>
  <c r="D2674" i="1"/>
  <c r="B2674" i="1"/>
  <c r="G2674" i="1"/>
  <c r="E2674" i="1"/>
  <c r="F2674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C2675" i="1"/>
  <c r="A2675" i="1"/>
  <c r="D2675" i="1"/>
  <c r="B2675" i="1"/>
  <c r="G2675" i="1"/>
  <c r="E2675" i="1"/>
  <c r="F2675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AE2675" i="1"/>
  <c r="C2676" i="1"/>
  <c r="A2676" i="1"/>
  <c r="D2676" i="1"/>
  <c r="B2676" i="1"/>
  <c r="G2676" i="1"/>
  <c r="E2676" i="1"/>
  <c r="F2676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AE2676" i="1"/>
  <c r="C2677" i="1"/>
  <c r="A2677" i="1"/>
  <c r="D2677" i="1"/>
  <c r="B2677" i="1"/>
  <c r="G2677" i="1"/>
  <c r="E2677" i="1"/>
  <c r="F2677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AE2677" i="1"/>
  <c r="C2678" i="1"/>
  <c r="A2678" i="1"/>
  <c r="D2678" i="1"/>
  <c r="B2678" i="1"/>
  <c r="G2678" i="1"/>
  <c r="E2678" i="1"/>
  <c r="F2678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AE2678" i="1"/>
  <c r="C2679" i="1"/>
  <c r="A2679" i="1"/>
  <c r="D2679" i="1"/>
  <c r="B2679" i="1"/>
  <c r="G2679" i="1"/>
  <c r="E2679" i="1"/>
  <c r="F2679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AE2679" i="1"/>
  <c r="C2680" i="1"/>
  <c r="A2680" i="1"/>
  <c r="D2680" i="1"/>
  <c r="B2680" i="1"/>
  <c r="G2680" i="1"/>
  <c r="E2680" i="1"/>
  <c r="F2680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AE2680" i="1"/>
  <c r="C2681" i="1"/>
  <c r="A2681" i="1"/>
  <c r="D2681" i="1"/>
  <c r="B2681" i="1"/>
  <c r="G2681" i="1"/>
  <c r="E2681" i="1"/>
  <c r="F2681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AE2681" i="1"/>
  <c r="C2682" i="1"/>
  <c r="A2682" i="1"/>
  <c r="D2682" i="1"/>
  <c r="B2682" i="1"/>
  <c r="G2682" i="1"/>
  <c r="E2682" i="1"/>
  <c r="F2682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AE2682" i="1"/>
  <c r="C2683" i="1"/>
  <c r="A2683" i="1"/>
  <c r="D2683" i="1"/>
  <c r="B2683" i="1"/>
  <c r="G2683" i="1"/>
  <c r="E2683" i="1"/>
  <c r="F2683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AE2683" i="1"/>
  <c r="C2684" i="1"/>
  <c r="A2684" i="1"/>
  <c r="D2684" i="1"/>
  <c r="B2684" i="1"/>
  <c r="G2684" i="1"/>
  <c r="E2684" i="1"/>
  <c r="F2684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AE2684" i="1"/>
  <c r="C2685" i="1"/>
  <c r="A2685" i="1"/>
  <c r="D2685" i="1"/>
  <c r="B2685" i="1"/>
  <c r="G2685" i="1"/>
  <c r="E2685" i="1"/>
  <c r="F2685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AE2685" i="1"/>
  <c r="C2686" i="1"/>
  <c r="A2686" i="1"/>
  <c r="D2686" i="1"/>
  <c r="B2686" i="1"/>
  <c r="G2686" i="1"/>
  <c r="E2686" i="1"/>
  <c r="F2686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AE2686" i="1"/>
  <c r="C2687" i="1"/>
  <c r="A2687" i="1"/>
  <c r="D2687" i="1"/>
  <c r="B2687" i="1"/>
  <c r="G2687" i="1"/>
  <c r="E2687" i="1"/>
  <c r="F2687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AE2687" i="1"/>
  <c r="C2688" i="1"/>
  <c r="A2688" i="1"/>
  <c r="D2688" i="1"/>
  <c r="B2688" i="1"/>
  <c r="G2688" i="1"/>
  <c r="E2688" i="1"/>
  <c r="F2688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AD2688" i="1"/>
  <c r="AE2688" i="1"/>
  <c r="C2689" i="1"/>
  <c r="A2689" i="1"/>
  <c r="D2689" i="1"/>
  <c r="B2689" i="1"/>
  <c r="G2689" i="1"/>
  <c r="E2689" i="1"/>
  <c r="F2689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AD2689" i="1"/>
  <c r="AE2689" i="1"/>
  <c r="C2690" i="1"/>
  <c r="A2690" i="1"/>
  <c r="D2690" i="1"/>
  <c r="B2690" i="1"/>
  <c r="G2690" i="1"/>
  <c r="E2690" i="1"/>
  <c r="F2690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AD2690" i="1"/>
  <c r="AE2690" i="1"/>
  <c r="C2691" i="1"/>
  <c r="A2691" i="1"/>
  <c r="D2691" i="1"/>
  <c r="B2691" i="1"/>
  <c r="G2691" i="1"/>
  <c r="E2691" i="1"/>
  <c r="F2691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AD2691" i="1"/>
  <c r="AE2691" i="1"/>
  <c r="C2692" i="1"/>
  <c r="A2692" i="1"/>
  <c r="D2692" i="1"/>
  <c r="B2692" i="1"/>
  <c r="G2692" i="1"/>
  <c r="E2692" i="1"/>
  <c r="F2692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AD2692" i="1"/>
  <c r="AE2692" i="1"/>
  <c r="C2693" i="1"/>
  <c r="A2693" i="1"/>
  <c r="D2693" i="1"/>
  <c r="B2693" i="1"/>
  <c r="G2693" i="1"/>
  <c r="E2693" i="1"/>
  <c r="F2693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AD2693" i="1"/>
  <c r="AE2693" i="1"/>
  <c r="C2694" i="1"/>
  <c r="A2694" i="1"/>
  <c r="D2694" i="1"/>
  <c r="B2694" i="1"/>
  <c r="G2694" i="1"/>
  <c r="E2694" i="1"/>
  <c r="F2694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AD2694" i="1"/>
  <c r="AE2694" i="1"/>
  <c r="C2695" i="1"/>
  <c r="A2695" i="1"/>
  <c r="D2695" i="1"/>
  <c r="B2695" i="1"/>
  <c r="G2695" i="1"/>
  <c r="E2695" i="1"/>
  <c r="F2695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AD2695" i="1"/>
  <c r="AE2695" i="1"/>
  <c r="C2696" i="1"/>
  <c r="A2696" i="1"/>
  <c r="D2696" i="1"/>
  <c r="B2696" i="1"/>
  <c r="G2696" i="1"/>
  <c r="E2696" i="1"/>
  <c r="F2696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AE2696" i="1"/>
  <c r="C2697" i="1"/>
  <c r="A2697" i="1"/>
  <c r="D2697" i="1"/>
  <c r="B2697" i="1"/>
  <c r="G2697" i="1"/>
  <c r="E2697" i="1"/>
  <c r="F2697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AE2697" i="1"/>
  <c r="C2698" i="1"/>
  <c r="A2698" i="1"/>
  <c r="D2698" i="1"/>
  <c r="B2698" i="1"/>
  <c r="G2698" i="1"/>
  <c r="E2698" i="1"/>
  <c r="F2698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AE2698" i="1"/>
  <c r="C2699" i="1"/>
  <c r="A2699" i="1"/>
  <c r="D2699" i="1"/>
  <c r="B2699" i="1"/>
  <c r="G2699" i="1"/>
  <c r="E2699" i="1"/>
  <c r="F2699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AE2699" i="1"/>
  <c r="C2700" i="1"/>
  <c r="A2700" i="1"/>
  <c r="D2700" i="1"/>
  <c r="B2700" i="1"/>
  <c r="G2700" i="1"/>
  <c r="E2700" i="1"/>
  <c r="F2700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AE2700" i="1"/>
  <c r="C2701" i="1"/>
  <c r="A2701" i="1"/>
  <c r="D2701" i="1"/>
  <c r="B2701" i="1"/>
  <c r="G2701" i="1"/>
  <c r="E2701" i="1"/>
  <c r="F2701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AE2701" i="1"/>
  <c r="C2702" i="1"/>
  <c r="A2702" i="1"/>
  <c r="D2702" i="1"/>
  <c r="B2702" i="1"/>
  <c r="G2702" i="1"/>
  <c r="E2702" i="1"/>
  <c r="F2702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AE2702" i="1"/>
  <c r="C2703" i="1"/>
  <c r="A2703" i="1"/>
  <c r="D2703" i="1"/>
  <c r="B2703" i="1"/>
  <c r="G2703" i="1"/>
  <c r="E2703" i="1"/>
  <c r="F2703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AE2703" i="1"/>
  <c r="C2704" i="1"/>
  <c r="A2704" i="1"/>
  <c r="D2704" i="1"/>
  <c r="B2704" i="1"/>
  <c r="G2704" i="1"/>
  <c r="E2704" i="1"/>
  <c r="F2704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AE2704" i="1"/>
  <c r="C2705" i="1"/>
  <c r="A2705" i="1"/>
  <c r="D2705" i="1"/>
  <c r="B2705" i="1"/>
  <c r="G2705" i="1"/>
  <c r="E2705" i="1"/>
  <c r="F2705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AE2705" i="1"/>
  <c r="C2706" i="1"/>
  <c r="A2706" i="1"/>
  <c r="D2706" i="1"/>
  <c r="B2706" i="1"/>
  <c r="G2706" i="1"/>
  <c r="E2706" i="1"/>
  <c r="F2706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AE2706" i="1"/>
  <c r="C2707" i="1"/>
  <c r="A2707" i="1"/>
  <c r="D2707" i="1"/>
  <c r="B2707" i="1"/>
  <c r="G2707" i="1"/>
  <c r="E2707" i="1"/>
  <c r="F2707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AE2707" i="1"/>
  <c r="C2708" i="1"/>
  <c r="A2708" i="1"/>
  <c r="D2708" i="1"/>
  <c r="B2708" i="1"/>
  <c r="G2708" i="1"/>
  <c r="E2708" i="1"/>
  <c r="F2708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AE2708" i="1"/>
  <c r="C2709" i="1"/>
  <c r="A2709" i="1"/>
  <c r="D2709" i="1"/>
  <c r="B2709" i="1"/>
  <c r="G2709" i="1"/>
  <c r="E2709" i="1"/>
  <c r="F2709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AE2709" i="1"/>
  <c r="C2710" i="1"/>
  <c r="A2710" i="1"/>
  <c r="D2710" i="1"/>
  <c r="B2710" i="1"/>
  <c r="G2710" i="1"/>
  <c r="E2710" i="1"/>
  <c r="F2710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AE2710" i="1"/>
  <c r="C2711" i="1"/>
  <c r="A2711" i="1"/>
  <c r="D2711" i="1"/>
  <c r="B2711" i="1"/>
  <c r="G2711" i="1"/>
  <c r="E2711" i="1"/>
  <c r="F2711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AE2711" i="1"/>
  <c r="C2712" i="1"/>
  <c r="A2712" i="1"/>
  <c r="D2712" i="1"/>
  <c r="B2712" i="1"/>
  <c r="G2712" i="1"/>
  <c r="E2712" i="1"/>
  <c r="F2712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AD2712" i="1"/>
  <c r="AE2712" i="1"/>
  <c r="C2713" i="1"/>
  <c r="A2713" i="1"/>
  <c r="D2713" i="1"/>
  <c r="B2713" i="1"/>
  <c r="G2713" i="1"/>
  <c r="E2713" i="1"/>
  <c r="F2713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AD2713" i="1"/>
  <c r="AE2713" i="1"/>
  <c r="C2714" i="1"/>
  <c r="A2714" i="1"/>
  <c r="D2714" i="1"/>
  <c r="B2714" i="1"/>
  <c r="G2714" i="1"/>
  <c r="E2714" i="1"/>
  <c r="F2714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AD2714" i="1"/>
  <c r="AE2714" i="1"/>
  <c r="C2715" i="1"/>
  <c r="A2715" i="1"/>
  <c r="D2715" i="1"/>
  <c r="B2715" i="1"/>
  <c r="G2715" i="1"/>
  <c r="E2715" i="1"/>
  <c r="F2715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AD2715" i="1"/>
  <c r="AE2715" i="1"/>
  <c r="C2716" i="1"/>
  <c r="A2716" i="1"/>
  <c r="D2716" i="1"/>
  <c r="B2716" i="1"/>
  <c r="G2716" i="1"/>
  <c r="E2716" i="1"/>
  <c r="F2716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AD2716" i="1"/>
  <c r="AE2716" i="1"/>
  <c r="C2717" i="1"/>
  <c r="A2717" i="1"/>
  <c r="D2717" i="1"/>
  <c r="B2717" i="1"/>
  <c r="G2717" i="1"/>
  <c r="E2717" i="1"/>
  <c r="F2717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AD2717" i="1"/>
  <c r="AE2717" i="1"/>
  <c r="C2718" i="1"/>
  <c r="A2718" i="1"/>
  <c r="D2718" i="1"/>
  <c r="B2718" i="1"/>
  <c r="G2718" i="1"/>
  <c r="E2718" i="1"/>
  <c r="F2718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AD2718" i="1"/>
  <c r="AE2718" i="1"/>
  <c r="C2719" i="1"/>
  <c r="A2719" i="1"/>
  <c r="D2719" i="1"/>
  <c r="B2719" i="1"/>
  <c r="G2719" i="1"/>
  <c r="E2719" i="1"/>
  <c r="F2719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AD2719" i="1"/>
  <c r="AE2719" i="1"/>
  <c r="C2720" i="1"/>
  <c r="A2720" i="1"/>
  <c r="D2720" i="1"/>
  <c r="B2720" i="1"/>
  <c r="G2720" i="1"/>
  <c r="E2720" i="1"/>
  <c r="F2720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AE2720" i="1"/>
  <c r="C2721" i="1"/>
  <c r="A2721" i="1"/>
  <c r="D2721" i="1"/>
  <c r="B2721" i="1"/>
  <c r="G2721" i="1"/>
  <c r="E2721" i="1"/>
  <c r="F2721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AE2721" i="1"/>
  <c r="C2722" i="1"/>
  <c r="A2722" i="1"/>
  <c r="D2722" i="1"/>
  <c r="B2722" i="1"/>
  <c r="G2722" i="1"/>
  <c r="E2722" i="1"/>
  <c r="F2722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AE2722" i="1"/>
  <c r="C2723" i="1"/>
  <c r="A2723" i="1"/>
  <c r="D2723" i="1"/>
  <c r="B2723" i="1"/>
  <c r="G2723" i="1"/>
  <c r="E2723" i="1"/>
  <c r="F2723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AE2723" i="1"/>
  <c r="C2724" i="1"/>
  <c r="A2724" i="1"/>
  <c r="D2724" i="1"/>
  <c r="B2724" i="1"/>
  <c r="G2724" i="1"/>
  <c r="E2724" i="1"/>
  <c r="F2724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AE2724" i="1"/>
  <c r="C2725" i="1"/>
  <c r="A2725" i="1"/>
  <c r="D2725" i="1"/>
  <c r="B2725" i="1"/>
  <c r="G2725" i="1"/>
  <c r="E2725" i="1"/>
  <c r="F2725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AE2725" i="1"/>
  <c r="C2726" i="1"/>
  <c r="A2726" i="1"/>
  <c r="D2726" i="1"/>
  <c r="B2726" i="1"/>
  <c r="G2726" i="1"/>
  <c r="E2726" i="1"/>
  <c r="F2726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AE2726" i="1"/>
  <c r="C2727" i="1"/>
  <c r="A2727" i="1"/>
  <c r="D2727" i="1"/>
  <c r="B2727" i="1"/>
  <c r="G2727" i="1"/>
  <c r="E2727" i="1"/>
  <c r="F2727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AE2727" i="1"/>
  <c r="C2728" i="1"/>
  <c r="A2728" i="1"/>
  <c r="D2728" i="1"/>
  <c r="B2728" i="1"/>
  <c r="G2728" i="1"/>
  <c r="E2728" i="1"/>
  <c r="F2728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AE2728" i="1"/>
  <c r="C2729" i="1"/>
  <c r="A2729" i="1"/>
  <c r="D2729" i="1"/>
  <c r="B2729" i="1"/>
  <c r="G2729" i="1"/>
  <c r="E2729" i="1"/>
  <c r="F2729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AE2729" i="1"/>
  <c r="C2730" i="1"/>
  <c r="A2730" i="1"/>
  <c r="D2730" i="1"/>
  <c r="B2730" i="1"/>
  <c r="G2730" i="1"/>
  <c r="E2730" i="1"/>
  <c r="F2730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AE2730" i="1"/>
  <c r="C2731" i="1"/>
  <c r="A2731" i="1"/>
  <c r="D2731" i="1"/>
  <c r="B2731" i="1"/>
  <c r="G2731" i="1"/>
  <c r="E2731" i="1"/>
  <c r="F2731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AE2731" i="1"/>
  <c r="C2732" i="1"/>
  <c r="A2732" i="1"/>
  <c r="D2732" i="1"/>
  <c r="B2732" i="1"/>
  <c r="G2732" i="1"/>
  <c r="E2732" i="1"/>
  <c r="F2732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AE2732" i="1"/>
  <c r="C2733" i="1"/>
  <c r="A2733" i="1"/>
  <c r="D2733" i="1"/>
  <c r="B2733" i="1"/>
  <c r="G2733" i="1"/>
  <c r="E2733" i="1"/>
  <c r="F2733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AE2733" i="1"/>
  <c r="C2734" i="1"/>
  <c r="A2734" i="1"/>
  <c r="D2734" i="1"/>
  <c r="B2734" i="1"/>
  <c r="G2734" i="1"/>
  <c r="E2734" i="1"/>
  <c r="F2734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AE2734" i="1"/>
  <c r="C2735" i="1"/>
  <c r="A2735" i="1"/>
  <c r="D2735" i="1"/>
  <c r="B2735" i="1"/>
  <c r="G2735" i="1"/>
  <c r="E2735" i="1"/>
  <c r="F2735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AE2735" i="1"/>
  <c r="C2736" i="1"/>
  <c r="A2736" i="1"/>
  <c r="D2736" i="1"/>
  <c r="B2736" i="1"/>
  <c r="G2736" i="1"/>
  <c r="E2736" i="1"/>
  <c r="F2736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AE2736" i="1"/>
  <c r="C2737" i="1"/>
  <c r="A2737" i="1"/>
  <c r="D2737" i="1"/>
  <c r="B2737" i="1"/>
  <c r="G2737" i="1"/>
  <c r="E2737" i="1"/>
  <c r="F2737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AE2737" i="1"/>
  <c r="C2738" i="1"/>
  <c r="A2738" i="1"/>
  <c r="D2738" i="1"/>
  <c r="B2738" i="1"/>
  <c r="G2738" i="1"/>
  <c r="E2738" i="1"/>
  <c r="F2738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C2739" i="1"/>
  <c r="A2739" i="1"/>
  <c r="D2739" i="1"/>
  <c r="B2739" i="1"/>
  <c r="G2739" i="1"/>
  <c r="E2739" i="1"/>
  <c r="F2739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AE2739" i="1"/>
  <c r="C2740" i="1"/>
  <c r="A2740" i="1"/>
  <c r="D2740" i="1"/>
  <c r="B2740" i="1"/>
  <c r="G2740" i="1"/>
  <c r="E2740" i="1"/>
  <c r="F2740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AE2740" i="1"/>
  <c r="C2741" i="1"/>
  <c r="A2741" i="1"/>
  <c r="D2741" i="1"/>
  <c r="B2741" i="1"/>
  <c r="G2741" i="1"/>
  <c r="E2741" i="1"/>
  <c r="F2741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AE2741" i="1"/>
  <c r="C2742" i="1"/>
  <c r="A2742" i="1"/>
  <c r="D2742" i="1"/>
  <c r="B2742" i="1"/>
  <c r="G2742" i="1"/>
  <c r="E2742" i="1"/>
  <c r="F2742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AE2742" i="1"/>
  <c r="C2743" i="1"/>
  <c r="A2743" i="1"/>
  <c r="D2743" i="1"/>
  <c r="B2743" i="1"/>
  <c r="G2743" i="1"/>
  <c r="E2743" i="1"/>
  <c r="F2743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AE2743" i="1"/>
  <c r="C2744" i="1"/>
  <c r="A2744" i="1"/>
  <c r="D2744" i="1"/>
  <c r="B2744" i="1"/>
  <c r="G2744" i="1"/>
  <c r="E2744" i="1"/>
  <c r="F2744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AE2744" i="1"/>
  <c r="C2745" i="1"/>
  <c r="A2745" i="1"/>
  <c r="D2745" i="1"/>
  <c r="B2745" i="1"/>
  <c r="G2745" i="1"/>
  <c r="E2745" i="1"/>
  <c r="F2745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AE2745" i="1"/>
  <c r="C2746" i="1"/>
  <c r="A2746" i="1"/>
  <c r="D2746" i="1"/>
  <c r="B2746" i="1"/>
  <c r="G2746" i="1"/>
  <c r="E2746" i="1"/>
  <c r="F2746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AE2746" i="1"/>
  <c r="C2747" i="1"/>
  <c r="A2747" i="1"/>
  <c r="D2747" i="1"/>
  <c r="B2747" i="1"/>
  <c r="G2747" i="1"/>
  <c r="E2747" i="1"/>
  <c r="F2747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AE2747" i="1"/>
  <c r="C2748" i="1"/>
  <c r="A2748" i="1"/>
  <c r="D2748" i="1"/>
  <c r="B2748" i="1"/>
  <c r="G2748" i="1"/>
  <c r="E2748" i="1"/>
  <c r="F2748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AE2748" i="1"/>
  <c r="C2749" i="1"/>
  <c r="A2749" i="1"/>
  <c r="D2749" i="1"/>
  <c r="B2749" i="1"/>
  <c r="G2749" i="1"/>
  <c r="E2749" i="1"/>
  <c r="F2749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C2750" i="1"/>
  <c r="A2750" i="1"/>
  <c r="D2750" i="1"/>
  <c r="B2750" i="1"/>
  <c r="G2750" i="1"/>
  <c r="E2750" i="1"/>
  <c r="F2750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AE2750" i="1"/>
  <c r="C2751" i="1"/>
  <c r="A2751" i="1"/>
  <c r="D2751" i="1"/>
  <c r="B2751" i="1"/>
  <c r="G2751" i="1"/>
  <c r="E2751" i="1"/>
  <c r="F2751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AE2751" i="1"/>
  <c r="C2752" i="1"/>
  <c r="A2752" i="1"/>
  <c r="D2752" i="1"/>
  <c r="B2752" i="1"/>
  <c r="G2752" i="1"/>
  <c r="E2752" i="1"/>
  <c r="F2752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AE2752" i="1"/>
  <c r="C2753" i="1"/>
  <c r="A2753" i="1"/>
  <c r="D2753" i="1"/>
  <c r="B2753" i="1"/>
  <c r="G2753" i="1"/>
  <c r="E2753" i="1"/>
  <c r="F2753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AE2753" i="1"/>
  <c r="C2754" i="1"/>
  <c r="A2754" i="1"/>
  <c r="D2754" i="1"/>
  <c r="B2754" i="1"/>
  <c r="G2754" i="1"/>
  <c r="E2754" i="1"/>
  <c r="F2754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C2755" i="1"/>
  <c r="A2755" i="1"/>
  <c r="D2755" i="1"/>
  <c r="B2755" i="1"/>
  <c r="G2755" i="1"/>
  <c r="E2755" i="1"/>
  <c r="F2755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AE2755" i="1"/>
  <c r="C2756" i="1"/>
  <c r="A2756" i="1"/>
  <c r="D2756" i="1"/>
  <c r="B2756" i="1"/>
  <c r="G2756" i="1"/>
  <c r="E2756" i="1"/>
  <c r="F2756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AE2756" i="1"/>
  <c r="C2757" i="1"/>
  <c r="A2757" i="1"/>
  <c r="D2757" i="1"/>
  <c r="B2757" i="1"/>
  <c r="G2757" i="1"/>
  <c r="E2757" i="1"/>
  <c r="F2757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AE2757" i="1"/>
  <c r="C2758" i="1"/>
  <c r="A2758" i="1"/>
  <c r="D2758" i="1"/>
  <c r="B2758" i="1"/>
  <c r="G2758" i="1"/>
  <c r="E2758" i="1"/>
  <c r="F2758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AE2758" i="1"/>
  <c r="C2759" i="1"/>
  <c r="A2759" i="1"/>
  <c r="D2759" i="1"/>
  <c r="B2759" i="1"/>
  <c r="G2759" i="1"/>
  <c r="E2759" i="1"/>
  <c r="F2759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AE2759" i="1"/>
  <c r="C2760" i="1"/>
  <c r="A2760" i="1"/>
  <c r="D2760" i="1"/>
  <c r="B2760" i="1"/>
  <c r="G2760" i="1"/>
  <c r="E2760" i="1"/>
  <c r="F2760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AE2760" i="1"/>
  <c r="C2761" i="1"/>
  <c r="A2761" i="1"/>
  <c r="D2761" i="1"/>
  <c r="B2761" i="1"/>
  <c r="G2761" i="1"/>
  <c r="E2761" i="1"/>
  <c r="F2761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AE2761" i="1"/>
  <c r="C2762" i="1"/>
  <c r="A2762" i="1"/>
  <c r="D2762" i="1"/>
  <c r="B2762" i="1"/>
  <c r="G2762" i="1"/>
  <c r="E2762" i="1"/>
  <c r="F2762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AE2762" i="1"/>
  <c r="C2763" i="1"/>
  <c r="A2763" i="1"/>
  <c r="D2763" i="1"/>
  <c r="B2763" i="1"/>
  <c r="G2763" i="1"/>
  <c r="E2763" i="1"/>
  <c r="F2763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AE2763" i="1"/>
  <c r="C2764" i="1"/>
  <c r="A2764" i="1"/>
  <c r="D2764" i="1"/>
  <c r="B2764" i="1"/>
  <c r="G2764" i="1"/>
  <c r="E2764" i="1"/>
  <c r="F2764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AE2764" i="1"/>
  <c r="C2765" i="1"/>
  <c r="A2765" i="1"/>
  <c r="D2765" i="1"/>
  <c r="B2765" i="1"/>
  <c r="G2765" i="1"/>
  <c r="E2765" i="1"/>
  <c r="F2765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AE2765" i="1"/>
  <c r="C2766" i="1"/>
  <c r="A2766" i="1"/>
  <c r="D2766" i="1"/>
  <c r="B2766" i="1"/>
  <c r="G2766" i="1"/>
  <c r="E2766" i="1"/>
  <c r="F2766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AE2766" i="1"/>
  <c r="C2767" i="1"/>
  <c r="A2767" i="1"/>
  <c r="D2767" i="1"/>
  <c r="B2767" i="1"/>
  <c r="G2767" i="1"/>
  <c r="E2767" i="1"/>
  <c r="F2767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AE2767" i="1"/>
  <c r="C2768" i="1"/>
  <c r="A2768" i="1"/>
  <c r="D2768" i="1"/>
  <c r="B2768" i="1"/>
  <c r="G2768" i="1"/>
  <c r="E2768" i="1"/>
  <c r="F2768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AE2768" i="1"/>
  <c r="C2769" i="1"/>
  <c r="A2769" i="1"/>
  <c r="D2769" i="1"/>
  <c r="B2769" i="1"/>
  <c r="G2769" i="1"/>
  <c r="E2769" i="1"/>
  <c r="F2769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AE2769" i="1"/>
  <c r="C2770" i="1"/>
  <c r="A2770" i="1"/>
  <c r="D2770" i="1"/>
  <c r="B2770" i="1"/>
  <c r="G2770" i="1"/>
  <c r="E2770" i="1"/>
  <c r="F2770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C2771" i="1"/>
  <c r="A2771" i="1"/>
  <c r="D2771" i="1"/>
  <c r="B2771" i="1"/>
  <c r="G2771" i="1"/>
  <c r="E2771" i="1"/>
  <c r="F2771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AE2771" i="1"/>
  <c r="C2772" i="1"/>
  <c r="A2772" i="1"/>
  <c r="D2772" i="1"/>
  <c r="B2772" i="1"/>
  <c r="G2772" i="1"/>
  <c r="E2772" i="1"/>
  <c r="F2772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AE2772" i="1"/>
  <c r="C2773" i="1"/>
  <c r="A2773" i="1"/>
  <c r="D2773" i="1"/>
  <c r="B2773" i="1"/>
  <c r="G2773" i="1"/>
  <c r="E2773" i="1"/>
  <c r="F2773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AE2773" i="1"/>
  <c r="C2774" i="1"/>
  <c r="A2774" i="1"/>
  <c r="D2774" i="1"/>
  <c r="B2774" i="1"/>
  <c r="G2774" i="1"/>
  <c r="E2774" i="1"/>
  <c r="F2774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AE2774" i="1"/>
  <c r="C2775" i="1"/>
  <c r="A2775" i="1"/>
  <c r="D2775" i="1"/>
  <c r="B2775" i="1"/>
  <c r="G2775" i="1"/>
  <c r="E2775" i="1"/>
  <c r="F2775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AE2775" i="1"/>
  <c r="C2776" i="1"/>
  <c r="A2776" i="1"/>
  <c r="D2776" i="1"/>
  <c r="B2776" i="1"/>
  <c r="G2776" i="1"/>
  <c r="E2776" i="1"/>
  <c r="F2776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AD2776" i="1"/>
  <c r="AE2776" i="1"/>
  <c r="C2777" i="1"/>
  <c r="A2777" i="1"/>
  <c r="D2777" i="1"/>
  <c r="B2777" i="1"/>
  <c r="G2777" i="1"/>
  <c r="E2777" i="1"/>
  <c r="F2777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AD2777" i="1"/>
  <c r="AE2777" i="1"/>
  <c r="C2778" i="1"/>
  <c r="A2778" i="1"/>
  <c r="D2778" i="1"/>
  <c r="B2778" i="1"/>
  <c r="G2778" i="1"/>
  <c r="E2778" i="1"/>
  <c r="F2778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AD2778" i="1"/>
  <c r="AE2778" i="1"/>
  <c r="C2779" i="1"/>
  <c r="A2779" i="1"/>
  <c r="D2779" i="1"/>
  <c r="B2779" i="1"/>
  <c r="G2779" i="1"/>
  <c r="E2779" i="1"/>
  <c r="F2779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AD2779" i="1"/>
  <c r="AE2779" i="1"/>
  <c r="C2780" i="1"/>
  <c r="A2780" i="1"/>
  <c r="D2780" i="1"/>
  <c r="B2780" i="1"/>
  <c r="G2780" i="1"/>
  <c r="E2780" i="1"/>
  <c r="F2780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AD2780" i="1"/>
  <c r="AE2780" i="1"/>
  <c r="C2781" i="1"/>
  <c r="A2781" i="1"/>
  <c r="D2781" i="1"/>
  <c r="B2781" i="1"/>
  <c r="G2781" i="1"/>
  <c r="E2781" i="1"/>
  <c r="F2781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AD2781" i="1"/>
  <c r="AE2781" i="1"/>
  <c r="C2782" i="1"/>
  <c r="A2782" i="1"/>
  <c r="D2782" i="1"/>
  <c r="B2782" i="1"/>
  <c r="G2782" i="1"/>
  <c r="E2782" i="1"/>
  <c r="F2782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AD2782" i="1"/>
  <c r="AE2782" i="1"/>
  <c r="C2783" i="1"/>
  <c r="A2783" i="1"/>
  <c r="D2783" i="1"/>
  <c r="B2783" i="1"/>
  <c r="G2783" i="1"/>
  <c r="E2783" i="1"/>
  <c r="F2783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AD2783" i="1"/>
  <c r="AE2783" i="1"/>
  <c r="C2784" i="1"/>
  <c r="A2784" i="1"/>
  <c r="D2784" i="1"/>
  <c r="B2784" i="1"/>
  <c r="G2784" i="1"/>
  <c r="E2784" i="1"/>
  <c r="F2784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AE2784" i="1"/>
  <c r="C2785" i="1"/>
  <c r="A2785" i="1"/>
  <c r="D2785" i="1"/>
  <c r="B2785" i="1"/>
  <c r="G2785" i="1"/>
  <c r="E2785" i="1"/>
  <c r="F2785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AE2785" i="1"/>
  <c r="C2786" i="1"/>
  <c r="A2786" i="1"/>
  <c r="D2786" i="1"/>
  <c r="B2786" i="1"/>
  <c r="G2786" i="1"/>
  <c r="E2786" i="1"/>
  <c r="F2786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AE2786" i="1"/>
  <c r="C2787" i="1"/>
  <c r="A2787" i="1"/>
  <c r="D2787" i="1"/>
  <c r="B2787" i="1"/>
  <c r="G2787" i="1"/>
  <c r="E2787" i="1"/>
  <c r="F2787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AE2787" i="1"/>
  <c r="C2788" i="1"/>
  <c r="A2788" i="1"/>
  <c r="D2788" i="1"/>
  <c r="B2788" i="1"/>
  <c r="G2788" i="1"/>
  <c r="E2788" i="1"/>
  <c r="F2788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AE2788" i="1"/>
  <c r="C2789" i="1"/>
  <c r="A2789" i="1"/>
  <c r="D2789" i="1"/>
  <c r="B2789" i="1"/>
  <c r="G2789" i="1"/>
  <c r="E2789" i="1"/>
  <c r="F2789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AE2789" i="1"/>
  <c r="C2790" i="1"/>
  <c r="A2790" i="1"/>
  <c r="D2790" i="1"/>
  <c r="B2790" i="1"/>
  <c r="G2790" i="1"/>
  <c r="E2790" i="1"/>
  <c r="F2790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AE2790" i="1"/>
  <c r="C2791" i="1"/>
  <c r="A2791" i="1"/>
  <c r="D2791" i="1"/>
  <c r="B2791" i="1"/>
  <c r="G2791" i="1"/>
  <c r="E2791" i="1"/>
  <c r="F2791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AE2791" i="1"/>
  <c r="C2792" i="1"/>
  <c r="A2792" i="1"/>
  <c r="D2792" i="1"/>
  <c r="B2792" i="1"/>
  <c r="G2792" i="1"/>
  <c r="E2792" i="1"/>
  <c r="F2792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AE2792" i="1"/>
  <c r="C2793" i="1"/>
  <c r="A2793" i="1"/>
  <c r="D2793" i="1"/>
  <c r="B2793" i="1"/>
  <c r="G2793" i="1"/>
  <c r="E2793" i="1"/>
  <c r="F2793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AE2793" i="1"/>
  <c r="C2794" i="1"/>
  <c r="A2794" i="1"/>
  <c r="D2794" i="1"/>
  <c r="B2794" i="1"/>
  <c r="G2794" i="1"/>
  <c r="E2794" i="1"/>
  <c r="F2794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AE2794" i="1"/>
  <c r="C2795" i="1"/>
  <c r="A2795" i="1"/>
  <c r="D2795" i="1"/>
  <c r="B2795" i="1"/>
  <c r="G2795" i="1"/>
  <c r="E2795" i="1"/>
  <c r="F2795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AE2795" i="1"/>
  <c r="C2796" i="1"/>
  <c r="A2796" i="1"/>
  <c r="D2796" i="1"/>
  <c r="B2796" i="1"/>
  <c r="G2796" i="1"/>
  <c r="E2796" i="1"/>
  <c r="F2796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AE2796" i="1"/>
  <c r="C2797" i="1"/>
  <c r="A2797" i="1"/>
  <c r="D2797" i="1"/>
  <c r="B2797" i="1"/>
  <c r="G2797" i="1"/>
  <c r="E2797" i="1"/>
  <c r="F2797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AE2797" i="1"/>
  <c r="C2798" i="1"/>
  <c r="A2798" i="1"/>
  <c r="D2798" i="1"/>
  <c r="B2798" i="1"/>
  <c r="G2798" i="1"/>
  <c r="E2798" i="1"/>
  <c r="F2798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AE2798" i="1"/>
  <c r="C2799" i="1"/>
  <c r="A2799" i="1"/>
  <c r="D2799" i="1"/>
  <c r="B2799" i="1"/>
  <c r="G2799" i="1"/>
  <c r="E2799" i="1"/>
  <c r="F2799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AE2799" i="1"/>
  <c r="C2800" i="1"/>
  <c r="A2800" i="1"/>
  <c r="D2800" i="1"/>
  <c r="B2800" i="1"/>
  <c r="G2800" i="1"/>
  <c r="E2800" i="1"/>
  <c r="F2800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AE2800" i="1"/>
  <c r="C2801" i="1"/>
  <c r="A2801" i="1"/>
  <c r="D2801" i="1"/>
  <c r="B2801" i="1"/>
  <c r="G2801" i="1"/>
  <c r="E2801" i="1"/>
  <c r="F2801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AE2801" i="1"/>
  <c r="C2802" i="1"/>
  <c r="A2802" i="1"/>
  <c r="D2802" i="1"/>
  <c r="B2802" i="1"/>
  <c r="G2802" i="1"/>
  <c r="E2802" i="1"/>
  <c r="F2802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C2803" i="1"/>
  <c r="A2803" i="1"/>
  <c r="D2803" i="1"/>
  <c r="B2803" i="1"/>
  <c r="G2803" i="1"/>
  <c r="E2803" i="1"/>
  <c r="F2803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AE2803" i="1"/>
  <c r="C2804" i="1"/>
  <c r="A2804" i="1"/>
  <c r="D2804" i="1"/>
  <c r="B2804" i="1"/>
  <c r="G2804" i="1"/>
  <c r="E2804" i="1"/>
  <c r="F2804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AE2804" i="1"/>
  <c r="C2805" i="1"/>
  <c r="A2805" i="1"/>
  <c r="D2805" i="1"/>
  <c r="B2805" i="1"/>
  <c r="G2805" i="1"/>
  <c r="E2805" i="1"/>
  <c r="F2805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AE2805" i="1"/>
  <c r="C2806" i="1"/>
  <c r="A2806" i="1"/>
  <c r="D2806" i="1"/>
  <c r="B2806" i="1"/>
  <c r="G2806" i="1"/>
  <c r="E2806" i="1"/>
  <c r="F2806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AE2806" i="1"/>
  <c r="C2807" i="1"/>
  <c r="A2807" i="1"/>
  <c r="D2807" i="1"/>
  <c r="B2807" i="1"/>
  <c r="G2807" i="1"/>
  <c r="E2807" i="1"/>
  <c r="F2807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AE2807" i="1"/>
  <c r="C2808" i="1"/>
  <c r="A2808" i="1"/>
  <c r="D2808" i="1"/>
  <c r="B2808" i="1"/>
  <c r="G2808" i="1"/>
  <c r="E2808" i="1"/>
  <c r="F2808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AE2808" i="1"/>
  <c r="C2809" i="1"/>
  <c r="A2809" i="1"/>
  <c r="D2809" i="1"/>
  <c r="B2809" i="1"/>
  <c r="G2809" i="1"/>
  <c r="E2809" i="1"/>
  <c r="F2809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AE2809" i="1"/>
  <c r="C2810" i="1"/>
  <c r="A2810" i="1"/>
  <c r="D2810" i="1"/>
  <c r="B2810" i="1"/>
  <c r="G2810" i="1"/>
  <c r="E2810" i="1"/>
  <c r="F2810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AE2810" i="1"/>
  <c r="C2811" i="1"/>
  <c r="A2811" i="1"/>
  <c r="D2811" i="1"/>
  <c r="B2811" i="1"/>
  <c r="G2811" i="1"/>
  <c r="E2811" i="1"/>
  <c r="F2811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AE2811" i="1"/>
  <c r="C2812" i="1"/>
  <c r="A2812" i="1"/>
  <c r="D2812" i="1"/>
  <c r="B2812" i="1"/>
  <c r="G2812" i="1"/>
  <c r="E2812" i="1"/>
  <c r="F2812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AE2812" i="1"/>
  <c r="C2813" i="1"/>
  <c r="A2813" i="1"/>
  <c r="D2813" i="1"/>
  <c r="B2813" i="1"/>
  <c r="G2813" i="1"/>
  <c r="E2813" i="1"/>
  <c r="F2813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AE2813" i="1"/>
  <c r="C2814" i="1"/>
  <c r="A2814" i="1"/>
  <c r="D2814" i="1"/>
  <c r="B2814" i="1"/>
  <c r="G2814" i="1"/>
  <c r="E2814" i="1"/>
  <c r="F2814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AE2814" i="1"/>
  <c r="C2815" i="1"/>
  <c r="A2815" i="1"/>
  <c r="D2815" i="1"/>
  <c r="B2815" i="1"/>
  <c r="G2815" i="1"/>
  <c r="E2815" i="1"/>
  <c r="F2815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AE2815" i="1"/>
  <c r="C2816" i="1"/>
  <c r="A2816" i="1"/>
  <c r="D2816" i="1"/>
  <c r="B2816" i="1"/>
  <c r="G2816" i="1"/>
  <c r="E2816" i="1"/>
  <c r="F2816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AD2816" i="1"/>
  <c r="AE2816" i="1"/>
  <c r="C2817" i="1"/>
  <c r="A2817" i="1"/>
  <c r="D2817" i="1"/>
  <c r="B2817" i="1"/>
  <c r="G2817" i="1"/>
  <c r="E2817" i="1"/>
  <c r="F2817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AD2817" i="1"/>
  <c r="AE2817" i="1"/>
  <c r="C2818" i="1"/>
  <c r="A2818" i="1"/>
  <c r="D2818" i="1"/>
  <c r="B2818" i="1"/>
  <c r="G2818" i="1"/>
  <c r="E2818" i="1"/>
  <c r="F2818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C2819" i="1"/>
  <c r="A2819" i="1"/>
  <c r="D2819" i="1"/>
  <c r="B2819" i="1"/>
  <c r="G2819" i="1"/>
  <c r="E2819" i="1"/>
  <c r="F2819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AD2819" i="1"/>
  <c r="AE2819" i="1"/>
  <c r="C2820" i="1"/>
  <c r="A2820" i="1"/>
  <c r="D2820" i="1"/>
  <c r="B2820" i="1"/>
  <c r="G2820" i="1"/>
  <c r="E2820" i="1"/>
  <c r="F2820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AD2820" i="1"/>
  <c r="AE2820" i="1"/>
  <c r="C2821" i="1"/>
  <c r="A2821" i="1"/>
  <c r="D2821" i="1"/>
  <c r="B2821" i="1"/>
  <c r="G2821" i="1"/>
  <c r="E2821" i="1"/>
  <c r="F2821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AD2821" i="1"/>
  <c r="AE2821" i="1"/>
  <c r="C2822" i="1"/>
  <c r="A2822" i="1"/>
  <c r="D2822" i="1"/>
  <c r="B2822" i="1"/>
  <c r="G2822" i="1"/>
  <c r="E2822" i="1"/>
  <c r="F2822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AD2822" i="1"/>
  <c r="AE2822" i="1"/>
  <c r="C2823" i="1"/>
  <c r="A2823" i="1"/>
  <c r="D2823" i="1"/>
  <c r="B2823" i="1"/>
  <c r="G2823" i="1"/>
  <c r="E2823" i="1"/>
  <c r="F2823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AD2823" i="1"/>
  <c r="AE2823" i="1"/>
  <c r="C2824" i="1"/>
  <c r="A2824" i="1"/>
  <c r="D2824" i="1"/>
  <c r="B2824" i="1"/>
  <c r="G2824" i="1"/>
  <c r="E2824" i="1"/>
  <c r="F2824" i="1"/>
  <c r="H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W2824" i="1"/>
  <c r="X2824" i="1"/>
  <c r="Y2824" i="1"/>
  <c r="Z2824" i="1"/>
  <c r="AA2824" i="1"/>
  <c r="AB2824" i="1"/>
  <c r="AC2824" i="1"/>
  <c r="AD2824" i="1"/>
  <c r="AE2824" i="1"/>
  <c r="C2825" i="1"/>
  <c r="A2825" i="1"/>
  <c r="D2825" i="1"/>
  <c r="B2825" i="1"/>
  <c r="G2825" i="1"/>
  <c r="E2825" i="1"/>
  <c r="F2825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A2825" i="1"/>
  <c r="AB2825" i="1"/>
  <c r="AC2825" i="1"/>
  <c r="AD2825" i="1"/>
  <c r="AE2825" i="1"/>
  <c r="C2826" i="1"/>
  <c r="A2826" i="1"/>
  <c r="D2826" i="1"/>
  <c r="B2826" i="1"/>
  <c r="G2826" i="1"/>
  <c r="E2826" i="1"/>
  <c r="F2826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A2826" i="1"/>
  <c r="AB2826" i="1"/>
  <c r="AC2826" i="1"/>
  <c r="AD2826" i="1"/>
  <c r="AE2826" i="1"/>
  <c r="C2827" i="1"/>
  <c r="A2827" i="1"/>
  <c r="D2827" i="1"/>
  <c r="B2827" i="1"/>
  <c r="G2827" i="1"/>
  <c r="E2827" i="1"/>
  <c r="F2827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A2827" i="1"/>
  <c r="AB2827" i="1"/>
  <c r="AC2827" i="1"/>
  <c r="AD2827" i="1"/>
  <c r="AE2827" i="1"/>
  <c r="C2828" i="1"/>
  <c r="A2828" i="1"/>
  <c r="D2828" i="1"/>
  <c r="B2828" i="1"/>
  <c r="G2828" i="1"/>
  <c r="E2828" i="1"/>
  <c r="F2828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A2828" i="1"/>
  <c r="AB2828" i="1"/>
  <c r="AC2828" i="1"/>
  <c r="AD2828" i="1"/>
  <c r="AE2828" i="1"/>
  <c r="C2829" i="1"/>
  <c r="A2829" i="1"/>
  <c r="D2829" i="1"/>
  <c r="B2829" i="1"/>
  <c r="G2829" i="1"/>
  <c r="E2829" i="1"/>
  <c r="F2829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A2829" i="1"/>
  <c r="AB2829" i="1"/>
  <c r="AC2829" i="1"/>
  <c r="AD2829" i="1"/>
  <c r="AE2829" i="1"/>
  <c r="C2830" i="1"/>
  <c r="A2830" i="1"/>
  <c r="D2830" i="1"/>
  <c r="B2830" i="1"/>
  <c r="G2830" i="1"/>
  <c r="E2830" i="1"/>
  <c r="F2830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A2830" i="1"/>
  <c r="AB2830" i="1"/>
  <c r="AC2830" i="1"/>
  <c r="AD2830" i="1"/>
  <c r="AE2830" i="1"/>
  <c r="C2831" i="1"/>
  <c r="A2831" i="1"/>
  <c r="D2831" i="1"/>
  <c r="B2831" i="1"/>
  <c r="G2831" i="1"/>
  <c r="E2831" i="1"/>
  <c r="F2831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A2831" i="1"/>
  <c r="AB2831" i="1"/>
  <c r="AC2831" i="1"/>
  <c r="AD2831" i="1"/>
  <c r="AE2831" i="1"/>
  <c r="C2832" i="1"/>
  <c r="A2832" i="1"/>
  <c r="D2832" i="1"/>
  <c r="B2832" i="1"/>
  <c r="G2832" i="1"/>
  <c r="E2832" i="1"/>
  <c r="F2832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AE2832" i="1"/>
  <c r="C2833" i="1"/>
  <c r="A2833" i="1"/>
  <c r="D2833" i="1"/>
  <c r="B2833" i="1"/>
  <c r="G2833" i="1"/>
  <c r="E2833" i="1"/>
  <c r="F2833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AE2833" i="1"/>
  <c r="C2834" i="1"/>
  <c r="A2834" i="1"/>
  <c r="D2834" i="1"/>
  <c r="B2834" i="1"/>
  <c r="G2834" i="1"/>
  <c r="E2834" i="1"/>
  <c r="F2834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AE2834" i="1"/>
  <c r="C2835" i="1"/>
  <c r="A2835" i="1"/>
  <c r="D2835" i="1"/>
  <c r="B2835" i="1"/>
  <c r="G2835" i="1"/>
  <c r="E2835" i="1"/>
  <c r="F2835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AE2835" i="1"/>
  <c r="C2836" i="1"/>
  <c r="A2836" i="1"/>
  <c r="D2836" i="1"/>
  <c r="B2836" i="1"/>
  <c r="G2836" i="1"/>
  <c r="E2836" i="1"/>
  <c r="F2836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AE2836" i="1"/>
  <c r="C2837" i="1"/>
  <c r="A2837" i="1"/>
  <c r="D2837" i="1"/>
  <c r="B2837" i="1"/>
  <c r="G2837" i="1"/>
  <c r="E2837" i="1"/>
  <c r="F2837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AE2837" i="1"/>
  <c r="C2838" i="1"/>
  <c r="A2838" i="1"/>
  <c r="D2838" i="1"/>
  <c r="B2838" i="1"/>
  <c r="G2838" i="1"/>
  <c r="E2838" i="1"/>
  <c r="F2838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AE2838" i="1"/>
  <c r="C2839" i="1"/>
  <c r="A2839" i="1"/>
  <c r="D2839" i="1"/>
  <c r="B2839" i="1"/>
  <c r="G2839" i="1"/>
  <c r="E2839" i="1"/>
  <c r="F2839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AE2839" i="1"/>
  <c r="C2840" i="1"/>
  <c r="A2840" i="1"/>
  <c r="D2840" i="1"/>
  <c r="B2840" i="1"/>
  <c r="G2840" i="1"/>
  <c r="E2840" i="1"/>
  <c r="F2840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AD2840" i="1"/>
  <c r="AE2840" i="1"/>
  <c r="C2841" i="1"/>
  <c r="A2841" i="1"/>
  <c r="D2841" i="1"/>
  <c r="B2841" i="1"/>
  <c r="G2841" i="1"/>
  <c r="E2841" i="1"/>
  <c r="F2841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AD2841" i="1"/>
  <c r="AE2841" i="1"/>
  <c r="C2842" i="1"/>
  <c r="A2842" i="1"/>
  <c r="D2842" i="1"/>
  <c r="B2842" i="1"/>
  <c r="G2842" i="1"/>
  <c r="E2842" i="1"/>
  <c r="F2842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AD2842" i="1"/>
  <c r="AE2842" i="1"/>
  <c r="C2843" i="1"/>
  <c r="A2843" i="1"/>
  <c r="D2843" i="1"/>
  <c r="B2843" i="1"/>
  <c r="G2843" i="1"/>
  <c r="E2843" i="1"/>
  <c r="F2843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AD2843" i="1"/>
  <c r="AE2843" i="1"/>
  <c r="C2844" i="1"/>
  <c r="A2844" i="1"/>
  <c r="D2844" i="1"/>
  <c r="B2844" i="1"/>
  <c r="G2844" i="1"/>
  <c r="E2844" i="1"/>
  <c r="F2844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AD2844" i="1"/>
  <c r="AE2844" i="1"/>
  <c r="C2845" i="1"/>
  <c r="A2845" i="1"/>
  <c r="D2845" i="1"/>
  <c r="B2845" i="1"/>
  <c r="G2845" i="1"/>
  <c r="E2845" i="1"/>
  <c r="F2845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AD2845" i="1"/>
  <c r="AE2845" i="1"/>
  <c r="C2846" i="1"/>
  <c r="A2846" i="1"/>
  <c r="D2846" i="1"/>
  <c r="B2846" i="1"/>
  <c r="G2846" i="1"/>
  <c r="E2846" i="1"/>
  <c r="F2846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AD2846" i="1"/>
  <c r="AE2846" i="1"/>
  <c r="C2847" i="1"/>
  <c r="A2847" i="1"/>
  <c r="D2847" i="1"/>
  <c r="B2847" i="1"/>
  <c r="G2847" i="1"/>
  <c r="E2847" i="1"/>
  <c r="F2847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AD2847" i="1"/>
  <c r="AE2847" i="1"/>
  <c r="C2848" i="1"/>
  <c r="A2848" i="1"/>
  <c r="D2848" i="1"/>
  <c r="B2848" i="1"/>
  <c r="G2848" i="1"/>
  <c r="E2848" i="1"/>
  <c r="F2848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A2848" i="1"/>
  <c r="AB2848" i="1"/>
  <c r="AC2848" i="1"/>
  <c r="AD2848" i="1"/>
  <c r="AE2848" i="1"/>
  <c r="C2849" i="1"/>
  <c r="A2849" i="1"/>
  <c r="D2849" i="1"/>
  <c r="B2849" i="1"/>
  <c r="G2849" i="1"/>
  <c r="E2849" i="1"/>
  <c r="F2849" i="1"/>
  <c r="H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W2849" i="1"/>
  <c r="X2849" i="1"/>
  <c r="Y2849" i="1"/>
  <c r="Z2849" i="1"/>
  <c r="AA2849" i="1"/>
  <c r="AB2849" i="1"/>
  <c r="AC2849" i="1"/>
  <c r="AD2849" i="1"/>
  <c r="AE2849" i="1"/>
  <c r="C2850" i="1"/>
  <c r="A2850" i="1"/>
  <c r="D2850" i="1"/>
  <c r="B2850" i="1"/>
  <c r="G2850" i="1"/>
  <c r="E2850" i="1"/>
  <c r="F2850" i="1"/>
  <c r="H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W2850" i="1"/>
  <c r="X2850" i="1"/>
  <c r="Y2850" i="1"/>
  <c r="Z2850" i="1"/>
  <c r="AA2850" i="1"/>
  <c r="AB2850" i="1"/>
  <c r="AC2850" i="1"/>
  <c r="AD2850" i="1"/>
  <c r="AE2850" i="1"/>
  <c r="C2851" i="1"/>
  <c r="A2851" i="1"/>
  <c r="D2851" i="1"/>
  <c r="B2851" i="1"/>
  <c r="G2851" i="1"/>
  <c r="E2851" i="1"/>
  <c r="F2851" i="1"/>
  <c r="H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W2851" i="1"/>
  <c r="X2851" i="1"/>
  <c r="Y2851" i="1"/>
  <c r="Z2851" i="1"/>
  <c r="AA2851" i="1"/>
  <c r="AB2851" i="1"/>
  <c r="AC2851" i="1"/>
  <c r="AD2851" i="1"/>
  <c r="AE2851" i="1"/>
  <c r="C2852" i="1"/>
  <c r="A2852" i="1"/>
  <c r="D2852" i="1"/>
  <c r="B2852" i="1"/>
  <c r="G2852" i="1"/>
  <c r="E2852" i="1"/>
  <c r="F2852" i="1"/>
  <c r="H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W2852" i="1"/>
  <c r="X2852" i="1"/>
  <c r="Y2852" i="1"/>
  <c r="Z2852" i="1"/>
  <c r="AA2852" i="1"/>
  <c r="AB2852" i="1"/>
  <c r="AC2852" i="1"/>
  <c r="AD2852" i="1"/>
  <c r="AE2852" i="1"/>
  <c r="C2853" i="1"/>
  <c r="A2853" i="1"/>
  <c r="D2853" i="1"/>
  <c r="B2853" i="1"/>
  <c r="G2853" i="1"/>
  <c r="E2853" i="1"/>
  <c r="F2853" i="1"/>
  <c r="H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W2853" i="1"/>
  <c r="X2853" i="1"/>
  <c r="Y2853" i="1"/>
  <c r="Z2853" i="1"/>
  <c r="AA2853" i="1"/>
  <c r="AB2853" i="1"/>
  <c r="AC2853" i="1"/>
  <c r="AD2853" i="1"/>
  <c r="AE2853" i="1"/>
  <c r="C2854" i="1"/>
  <c r="A2854" i="1"/>
  <c r="D2854" i="1"/>
  <c r="B2854" i="1"/>
  <c r="G2854" i="1"/>
  <c r="E2854" i="1"/>
  <c r="F2854" i="1"/>
  <c r="H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W2854" i="1"/>
  <c r="X2854" i="1"/>
  <c r="Y2854" i="1"/>
  <c r="Z2854" i="1"/>
  <c r="AA2854" i="1"/>
  <c r="AB2854" i="1"/>
  <c r="AC2854" i="1"/>
  <c r="AD2854" i="1"/>
  <c r="AE2854" i="1"/>
  <c r="C2855" i="1"/>
  <c r="A2855" i="1"/>
  <c r="D2855" i="1"/>
  <c r="B2855" i="1"/>
  <c r="G2855" i="1"/>
  <c r="E2855" i="1"/>
  <c r="F2855" i="1"/>
  <c r="H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W2855" i="1"/>
  <c r="X2855" i="1"/>
  <c r="Y2855" i="1"/>
  <c r="Z2855" i="1"/>
  <c r="AA2855" i="1"/>
  <c r="AB2855" i="1"/>
  <c r="AC2855" i="1"/>
  <c r="AD2855" i="1"/>
  <c r="AE2855" i="1"/>
  <c r="C2856" i="1"/>
  <c r="A2856" i="1"/>
  <c r="D2856" i="1"/>
  <c r="B2856" i="1"/>
  <c r="G2856" i="1"/>
  <c r="E2856" i="1"/>
  <c r="F2856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A2856" i="1"/>
  <c r="AB2856" i="1"/>
  <c r="AC2856" i="1"/>
  <c r="AD2856" i="1"/>
  <c r="AE2856" i="1"/>
  <c r="C2857" i="1"/>
  <c r="A2857" i="1"/>
  <c r="D2857" i="1"/>
  <c r="B2857" i="1"/>
  <c r="G2857" i="1"/>
  <c r="E2857" i="1"/>
  <c r="F2857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AD2857" i="1"/>
  <c r="AE2857" i="1"/>
  <c r="C2858" i="1"/>
  <c r="A2858" i="1"/>
  <c r="D2858" i="1"/>
  <c r="B2858" i="1"/>
  <c r="G2858" i="1"/>
  <c r="E2858" i="1"/>
  <c r="F2858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AD2858" i="1"/>
  <c r="AE2858" i="1"/>
  <c r="C2859" i="1"/>
  <c r="A2859" i="1"/>
  <c r="D2859" i="1"/>
  <c r="B2859" i="1"/>
  <c r="G2859" i="1"/>
  <c r="E2859" i="1"/>
  <c r="F2859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AD2859" i="1"/>
  <c r="AE2859" i="1"/>
  <c r="C2860" i="1"/>
  <c r="A2860" i="1"/>
  <c r="D2860" i="1"/>
  <c r="B2860" i="1"/>
  <c r="G2860" i="1"/>
  <c r="E2860" i="1"/>
  <c r="F2860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AD2860" i="1"/>
  <c r="AE2860" i="1"/>
  <c r="C2861" i="1"/>
  <c r="A2861" i="1"/>
  <c r="D2861" i="1"/>
  <c r="B2861" i="1"/>
  <c r="G2861" i="1"/>
  <c r="E2861" i="1"/>
  <c r="F2861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AD2861" i="1"/>
  <c r="AE2861" i="1"/>
  <c r="C2862" i="1"/>
  <c r="A2862" i="1"/>
  <c r="D2862" i="1"/>
  <c r="B2862" i="1"/>
  <c r="G2862" i="1"/>
  <c r="E2862" i="1"/>
  <c r="F2862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AD2862" i="1"/>
  <c r="AE2862" i="1"/>
  <c r="C2863" i="1"/>
  <c r="A2863" i="1"/>
  <c r="D2863" i="1"/>
  <c r="B2863" i="1"/>
  <c r="G2863" i="1"/>
  <c r="E2863" i="1"/>
  <c r="F2863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AD2863" i="1"/>
  <c r="AE2863" i="1"/>
  <c r="C2864" i="1"/>
  <c r="A2864" i="1"/>
  <c r="D2864" i="1"/>
  <c r="B2864" i="1"/>
  <c r="G2864" i="1"/>
  <c r="E2864" i="1"/>
  <c r="F2864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AE2864" i="1"/>
  <c r="C2865" i="1"/>
  <c r="A2865" i="1"/>
  <c r="D2865" i="1"/>
  <c r="B2865" i="1"/>
  <c r="G2865" i="1"/>
  <c r="E2865" i="1"/>
  <c r="F2865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AE2865" i="1"/>
  <c r="C2866" i="1"/>
  <c r="A2866" i="1"/>
  <c r="D2866" i="1"/>
  <c r="B2866" i="1"/>
  <c r="G2866" i="1"/>
  <c r="E2866" i="1"/>
  <c r="F2866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AE2866" i="1"/>
  <c r="C2867" i="1"/>
  <c r="A2867" i="1"/>
  <c r="D2867" i="1"/>
  <c r="B2867" i="1"/>
  <c r="G2867" i="1"/>
  <c r="E2867" i="1"/>
  <c r="F2867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AE2867" i="1"/>
  <c r="C2868" i="1"/>
  <c r="A2868" i="1"/>
  <c r="D2868" i="1"/>
  <c r="B2868" i="1"/>
  <c r="G2868" i="1"/>
  <c r="E2868" i="1"/>
  <c r="F2868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AE2868" i="1"/>
  <c r="C2869" i="1"/>
  <c r="A2869" i="1"/>
  <c r="D2869" i="1"/>
  <c r="B2869" i="1"/>
  <c r="G2869" i="1"/>
  <c r="E2869" i="1"/>
  <c r="F2869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AE2869" i="1"/>
  <c r="C2870" i="1"/>
  <c r="A2870" i="1"/>
  <c r="D2870" i="1"/>
  <c r="B2870" i="1"/>
  <c r="G2870" i="1"/>
  <c r="E2870" i="1"/>
  <c r="F2870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AE2870" i="1"/>
  <c r="C2871" i="1"/>
  <c r="A2871" i="1"/>
  <c r="D2871" i="1"/>
  <c r="B2871" i="1"/>
  <c r="G2871" i="1"/>
  <c r="E2871" i="1"/>
  <c r="F2871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AE2871" i="1"/>
  <c r="C2872" i="1"/>
  <c r="A2872" i="1"/>
  <c r="D2872" i="1"/>
  <c r="B2872" i="1"/>
  <c r="G2872" i="1"/>
  <c r="E2872" i="1"/>
  <c r="F2872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AE2872" i="1"/>
  <c r="C2873" i="1"/>
  <c r="A2873" i="1"/>
  <c r="D2873" i="1"/>
  <c r="B2873" i="1"/>
  <c r="G2873" i="1"/>
  <c r="E2873" i="1"/>
  <c r="F2873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AE2873" i="1"/>
  <c r="C2874" i="1"/>
  <c r="A2874" i="1"/>
  <c r="D2874" i="1"/>
  <c r="B2874" i="1"/>
  <c r="G2874" i="1"/>
  <c r="E2874" i="1"/>
  <c r="F2874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AE2874" i="1"/>
  <c r="C2875" i="1"/>
  <c r="A2875" i="1"/>
  <c r="D2875" i="1"/>
  <c r="B2875" i="1"/>
  <c r="G2875" i="1"/>
  <c r="E2875" i="1"/>
  <c r="F2875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AE2875" i="1"/>
  <c r="C2876" i="1"/>
  <c r="A2876" i="1"/>
  <c r="D2876" i="1"/>
  <c r="B2876" i="1"/>
  <c r="G2876" i="1"/>
  <c r="E2876" i="1"/>
  <c r="F2876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AE2876" i="1"/>
  <c r="C2877" i="1"/>
  <c r="A2877" i="1"/>
  <c r="D2877" i="1"/>
  <c r="B2877" i="1"/>
  <c r="G2877" i="1"/>
  <c r="E2877" i="1"/>
  <c r="F2877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AE2877" i="1"/>
  <c r="C2878" i="1"/>
  <c r="A2878" i="1"/>
  <c r="D2878" i="1"/>
  <c r="B2878" i="1"/>
  <c r="G2878" i="1"/>
  <c r="E2878" i="1"/>
  <c r="F2878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AE2878" i="1"/>
  <c r="C2879" i="1"/>
  <c r="A2879" i="1"/>
  <c r="D2879" i="1"/>
  <c r="B2879" i="1"/>
  <c r="G2879" i="1"/>
  <c r="E2879" i="1"/>
  <c r="F2879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AE2879" i="1"/>
  <c r="C2880" i="1"/>
  <c r="A2880" i="1"/>
  <c r="D2880" i="1"/>
  <c r="B2880" i="1"/>
  <c r="G2880" i="1"/>
  <c r="E2880" i="1"/>
  <c r="F2880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AE2880" i="1"/>
  <c r="C2881" i="1"/>
  <c r="A2881" i="1"/>
  <c r="D2881" i="1"/>
  <c r="B2881" i="1"/>
  <c r="G2881" i="1"/>
  <c r="E2881" i="1"/>
  <c r="F2881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AE2881" i="1"/>
  <c r="C2882" i="1"/>
  <c r="A2882" i="1"/>
  <c r="D2882" i="1"/>
  <c r="B2882" i="1"/>
  <c r="G2882" i="1"/>
  <c r="E2882" i="1"/>
  <c r="F2882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C2883" i="1"/>
  <c r="A2883" i="1"/>
  <c r="D2883" i="1"/>
  <c r="B2883" i="1"/>
  <c r="G2883" i="1"/>
  <c r="E2883" i="1"/>
  <c r="F2883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AE2883" i="1"/>
  <c r="C2884" i="1"/>
  <c r="A2884" i="1"/>
  <c r="D2884" i="1"/>
  <c r="B2884" i="1"/>
  <c r="G2884" i="1"/>
  <c r="E2884" i="1"/>
  <c r="F2884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AE2884" i="1"/>
  <c r="C2885" i="1"/>
  <c r="A2885" i="1"/>
  <c r="D2885" i="1"/>
  <c r="B2885" i="1"/>
  <c r="G2885" i="1"/>
  <c r="E2885" i="1"/>
  <c r="F2885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AE2885" i="1"/>
  <c r="C2886" i="1"/>
  <c r="A2886" i="1"/>
  <c r="D2886" i="1"/>
  <c r="B2886" i="1"/>
  <c r="G2886" i="1"/>
  <c r="E2886" i="1"/>
  <c r="F2886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AE2886" i="1"/>
  <c r="C2887" i="1"/>
  <c r="A2887" i="1"/>
  <c r="D2887" i="1"/>
  <c r="B2887" i="1"/>
  <c r="G2887" i="1"/>
  <c r="E2887" i="1"/>
  <c r="F2887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AE2887" i="1"/>
  <c r="C2888" i="1"/>
  <c r="A2888" i="1"/>
  <c r="D2888" i="1"/>
  <c r="B2888" i="1"/>
  <c r="G2888" i="1"/>
  <c r="E2888" i="1"/>
  <c r="F2888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AE2888" i="1"/>
  <c r="C2889" i="1"/>
  <c r="A2889" i="1"/>
  <c r="D2889" i="1"/>
  <c r="B2889" i="1"/>
  <c r="G2889" i="1"/>
  <c r="E2889" i="1"/>
  <c r="F2889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AE2889" i="1"/>
  <c r="C2890" i="1"/>
  <c r="A2890" i="1"/>
  <c r="D2890" i="1"/>
  <c r="B2890" i="1"/>
  <c r="G2890" i="1"/>
  <c r="E2890" i="1"/>
  <c r="F2890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AE2890" i="1"/>
  <c r="C2891" i="1"/>
  <c r="A2891" i="1"/>
  <c r="D2891" i="1"/>
  <c r="B2891" i="1"/>
  <c r="G2891" i="1"/>
  <c r="E2891" i="1"/>
  <c r="F2891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AE2891" i="1"/>
  <c r="C2892" i="1"/>
  <c r="A2892" i="1"/>
  <c r="D2892" i="1"/>
  <c r="B2892" i="1"/>
  <c r="G2892" i="1"/>
  <c r="E2892" i="1"/>
  <c r="F2892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AE2892" i="1"/>
  <c r="C2893" i="1"/>
  <c r="A2893" i="1"/>
  <c r="D2893" i="1"/>
  <c r="B2893" i="1"/>
  <c r="G2893" i="1"/>
  <c r="E2893" i="1"/>
  <c r="F2893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AE2893" i="1"/>
  <c r="C2894" i="1"/>
  <c r="A2894" i="1"/>
  <c r="D2894" i="1"/>
  <c r="B2894" i="1"/>
  <c r="G2894" i="1"/>
  <c r="E2894" i="1"/>
  <c r="F2894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AE2894" i="1"/>
  <c r="C2895" i="1"/>
  <c r="A2895" i="1"/>
  <c r="D2895" i="1"/>
  <c r="B2895" i="1"/>
  <c r="G2895" i="1"/>
  <c r="E2895" i="1"/>
  <c r="F2895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AE2895" i="1"/>
  <c r="C2896" i="1"/>
  <c r="A2896" i="1"/>
  <c r="D2896" i="1"/>
  <c r="B2896" i="1"/>
  <c r="G2896" i="1"/>
  <c r="E2896" i="1"/>
  <c r="F2896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AD2896" i="1"/>
  <c r="AE2896" i="1"/>
  <c r="C2897" i="1"/>
  <c r="A2897" i="1"/>
  <c r="D2897" i="1"/>
  <c r="B2897" i="1"/>
  <c r="G2897" i="1"/>
  <c r="E2897" i="1"/>
  <c r="F2897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AD2897" i="1"/>
  <c r="AE2897" i="1"/>
  <c r="C2898" i="1"/>
  <c r="A2898" i="1"/>
  <c r="D2898" i="1"/>
  <c r="B2898" i="1"/>
  <c r="G2898" i="1"/>
  <c r="E2898" i="1"/>
  <c r="F2898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C2899" i="1"/>
  <c r="A2899" i="1"/>
  <c r="D2899" i="1"/>
  <c r="B2899" i="1"/>
  <c r="G2899" i="1"/>
  <c r="E2899" i="1"/>
  <c r="F2899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AD2899" i="1"/>
  <c r="AE2899" i="1"/>
  <c r="C2900" i="1"/>
  <c r="A2900" i="1"/>
  <c r="D2900" i="1"/>
  <c r="B2900" i="1"/>
  <c r="G2900" i="1"/>
  <c r="E2900" i="1"/>
  <c r="F2900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AD2900" i="1"/>
  <c r="AE2900" i="1"/>
  <c r="C2901" i="1"/>
  <c r="A2901" i="1"/>
  <c r="D2901" i="1"/>
  <c r="B2901" i="1"/>
  <c r="G2901" i="1"/>
  <c r="E2901" i="1"/>
  <c r="F2901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AD2901" i="1"/>
  <c r="AE2901" i="1"/>
  <c r="C2902" i="1"/>
  <c r="A2902" i="1"/>
  <c r="D2902" i="1"/>
  <c r="B2902" i="1"/>
  <c r="G2902" i="1"/>
  <c r="E2902" i="1"/>
  <c r="F2902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AD2902" i="1"/>
  <c r="AE2902" i="1"/>
  <c r="C2903" i="1"/>
  <c r="A2903" i="1"/>
  <c r="D2903" i="1"/>
  <c r="B2903" i="1"/>
  <c r="G2903" i="1"/>
  <c r="E2903" i="1"/>
  <c r="F2903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AD2903" i="1"/>
  <c r="AE2903" i="1"/>
  <c r="C2904" i="1"/>
  <c r="A2904" i="1"/>
  <c r="D2904" i="1"/>
  <c r="B2904" i="1"/>
  <c r="G2904" i="1"/>
  <c r="E2904" i="1"/>
  <c r="F2904" i="1"/>
  <c r="H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W2904" i="1"/>
  <c r="X2904" i="1"/>
  <c r="Y2904" i="1"/>
  <c r="Z2904" i="1"/>
  <c r="AA2904" i="1"/>
  <c r="AB2904" i="1"/>
  <c r="AC2904" i="1"/>
  <c r="AD2904" i="1"/>
  <c r="AE2904" i="1"/>
  <c r="C2905" i="1"/>
  <c r="A2905" i="1"/>
  <c r="D2905" i="1"/>
  <c r="B2905" i="1"/>
  <c r="G2905" i="1"/>
  <c r="E2905" i="1"/>
  <c r="F2905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A2905" i="1"/>
  <c r="AB2905" i="1"/>
  <c r="AC2905" i="1"/>
  <c r="AD2905" i="1"/>
  <c r="AE2905" i="1"/>
  <c r="C2906" i="1"/>
  <c r="A2906" i="1"/>
  <c r="D2906" i="1"/>
  <c r="B2906" i="1"/>
  <c r="G2906" i="1"/>
  <c r="E2906" i="1"/>
  <c r="F2906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A2906" i="1"/>
  <c r="AB2906" i="1"/>
  <c r="AC2906" i="1"/>
  <c r="AD2906" i="1"/>
  <c r="AE2906" i="1"/>
  <c r="C2907" i="1"/>
  <c r="A2907" i="1"/>
  <c r="D2907" i="1"/>
  <c r="B2907" i="1"/>
  <c r="G2907" i="1"/>
  <c r="E2907" i="1"/>
  <c r="F2907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A2907" i="1"/>
  <c r="AB2907" i="1"/>
  <c r="AC2907" i="1"/>
  <c r="AD2907" i="1"/>
  <c r="AE2907" i="1"/>
  <c r="C2908" i="1"/>
  <c r="A2908" i="1"/>
  <c r="D2908" i="1"/>
  <c r="B2908" i="1"/>
  <c r="G2908" i="1"/>
  <c r="E2908" i="1"/>
  <c r="F2908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A2908" i="1"/>
  <c r="AB2908" i="1"/>
  <c r="AC2908" i="1"/>
  <c r="AD2908" i="1"/>
  <c r="AE2908" i="1"/>
  <c r="C2909" i="1"/>
  <c r="A2909" i="1"/>
  <c r="D2909" i="1"/>
  <c r="B2909" i="1"/>
  <c r="G2909" i="1"/>
  <c r="E2909" i="1"/>
  <c r="F2909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A2909" i="1"/>
  <c r="AB2909" i="1"/>
  <c r="AC2909" i="1"/>
  <c r="AD2909" i="1"/>
  <c r="AE2909" i="1"/>
  <c r="C2910" i="1"/>
  <c r="A2910" i="1"/>
  <c r="D2910" i="1"/>
  <c r="B2910" i="1"/>
  <c r="G2910" i="1"/>
  <c r="E2910" i="1"/>
  <c r="F2910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C2910" i="1"/>
  <c r="AD2910" i="1"/>
  <c r="AE2910" i="1"/>
  <c r="C2911" i="1"/>
  <c r="A2911" i="1"/>
  <c r="D2911" i="1"/>
  <c r="B2911" i="1"/>
  <c r="G2911" i="1"/>
  <c r="E2911" i="1"/>
  <c r="F2911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A2911" i="1"/>
  <c r="AB2911" i="1"/>
  <c r="AC2911" i="1"/>
  <c r="AD2911" i="1"/>
  <c r="AE2911" i="1"/>
  <c r="C2912" i="1"/>
  <c r="A2912" i="1"/>
  <c r="D2912" i="1"/>
  <c r="B2912" i="1"/>
  <c r="G2912" i="1"/>
  <c r="E2912" i="1"/>
  <c r="F2912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A2912" i="1"/>
  <c r="AB2912" i="1"/>
  <c r="AC2912" i="1"/>
  <c r="AD2912" i="1"/>
  <c r="AE2912" i="1"/>
  <c r="C2913" i="1"/>
  <c r="A2913" i="1"/>
  <c r="D2913" i="1"/>
  <c r="B2913" i="1"/>
  <c r="G2913" i="1"/>
  <c r="E2913" i="1"/>
  <c r="F2913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A2913" i="1"/>
  <c r="AB2913" i="1"/>
  <c r="AC2913" i="1"/>
  <c r="AD2913" i="1"/>
  <c r="AE2913" i="1"/>
  <c r="C2914" i="1"/>
  <c r="A2914" i="1"/>
  <c r="D2914" i="1"/>
  <c r="B2914" i="1"/>
  <c r="G2914" i="1"/>
  <c r="E2914" i="1"/>
  <c r="F2914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A2914" i="1"/>
  <c r="AB2914" i="1"/>
  <c r="AC2914" i="1"/>
  <c r="AD2914" i="1"/>
  <c r="AE2914" i="1"/>
  <c r="C2915" i="1"/>
  <c r="A2915" i="1"/>
  <c r="D2915" i="1"/>
  <c r="B2915" i="1"/>
  <c r="G2915" i="1"/>
  <c r="E2915" i="1"/>
  <c r="F2915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A2915" i="1"/>
  <c r="AB2915" i="1"/>
  <c r="AC2915" i="1"/>
  <c r="AD2915" i="1"/>
  <c r="AE2915" i="1"/>
  <c r="C2916" i="1"/>
  <c r="A2916" i="1"/>
  <c r="D2916" i="1"/>
  <c r="B2916" i="1"/>
  <c r="G2916" i="1"/>
  <c r="E2916" i="1"/>
  <c r="F2916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A2916" i="1"/>
  <c r="AB2916" i="1"/>
  <c r="AC2916" i="1"/>
  <c r="AD2916" i="1"/>
  <c r="AE2916" i="1"/>
  <c r="C2917" i="1"/>
  <c r="A2917" i="1"/>
  <c r="D2917" i="1"/>
  <c r="B2917" i="1"/>
  <c r="G2917" i="1"/>
  <c r="E2917" i="1"/>
  <c r="F2917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A2917" i="1"/>
  <c r="AB2917" i="1"/>
  <c r="AC2917" i="1"/>
  <c r="AD2917" i="1"/>
  <c r="AE2917" i="1"/>
  <c r="C2918" i="1"/>
  <c r="A2918" i="1"/>
  <c r="D2918" i="1"/>
  <c r="B2918" i="1"/>
  <c r="G2918" i="1"/>
  <c r="E2918" i="1"/>
  <c r="F2918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A2918" i="1"/>
  <c r="AB2918" i="1"/>
  <c r="AC2918" i="1"/>
  <c r="AD2918" i="1"/>
  <c r="AE2918" i="1"/>
  <c r="C2919" i="1"/>
  <c r="A2919" i="1"/>
  <c r="D2919" i="1"/>
  <c r="B2919" i="1"/>
  <c r="G2919" i="1"/>
  <c r="E2919" i="1"/>
  <c r="F2919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A2919" i="1"/>
  <c r="AB2919" i="1"/>
  <c r="AC2919" i="1"/>
  <c r="AD2919" i="1"/>
  <c r="AE2919" i="1"/>
  <c r="C2920" i="1"/>
  <c r="A2920" i="1"/>
  <c r="D2920" i="1"/>
  <c r="B2920" i="1"/>
  <c r="G2920" i="1"/>
  <c r="E2920" i="1"/>
  <c r="F2920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A2920" i="1"/>
  <c r="AB2920" i="1"/>
  <c r="AC2920" i="1"/>
  <c r="AD2920" i="1"/>
  <c r="AE2920" i="1"/>
  <c r="C2921" i="1"/>
  <c r="A2921" i="1"/>
  <c r="D2921" i="1"/>
  <c r="B2921" i="1"/>
  <c r="G2921" i="1"/>
  <c r="E2921" i="1"/>
  <c r="F2921" i="1"/>
  <c r="H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W2921" i="1"/>
  <c r="X2921" i="1"/>
  <c r="Y2921" i="1"/>
  <c r="Z2921" i="1"/>
  <c r="AA2921" i="1"/>
  <c r="AB2921" i="1"/>
  <c r="AC2921" i="1"/>
  <c r="AD2921" i="1"/>
  <c r="AE2921" i="1"/>
  <c r="C2922" i="1"/>
  <c r="A2922" i="1"/>
  <c r="D2922" i="1"/>
  <c r="B2922" i="1"/>
  <c r="G2922" i="1"/>
  <c r="E2922" i="1"/>
  <c r="F2922" i="1"/>
  <c r="H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W2922" i="1"/>
  <c r="X2922" i="1"/>
  <c r="Y2922" i="1"/>
  <c r="Z2922" i="1"/>
  <c r="AA2922" i="1"/>
  <c r="AB2922" i="1"/>
  <c r="AC2922" i="1"/>
  <c r="AD2922" i="1"/>
  <c r="AE2922" i="1"/>
  <c r="C2923" i="1"/>
  <c r="A2923" i="1"/>
  <c r="D2923" i="1"/>
  <c r="B2923" i="1"/>
  <c r="G2923" i="1"/>
  <c r="E2923" i="1"/>
  <c r="F2923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W2923" i="1"/>
  <c r="X2923" i="1"/>
  <c r="Y2923" i="1"/>
  <c r="Z2923" i="1"/>
  <c r="AA2923" i="1"/>
  <c r="AB2923" i="1"/>
  <c r="AC2923" i="1"/>
  <c r="AD2923" i="1"/>
  <c r="AE2923" i="1"/>
  <c r="C2924" i="1"/>
  <c r="A2924" i="1"/>
  <c r="D2924" i="1"/>
  <c r="B2924" i="1"/>
  <c r="G2924" i="1"/>
  <c r="E2924" i="1"/>
  <c r="F2924" i="1"/>
  <c r="H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W2924" i="1"/>
  <c r="X2924" i="1"/>
  <c r="Y2924" i="1"/>
  <c r="Z2924" i="1"/>
  <c r="AA2924" i="1"/>
  <c r="AB2924" i="1"/>
  <c r="AC2924" i="1"/>
  <c r="AD2924" i="1"/>
  <c r="AE2924" i="1"/>
  <c r="C2925" i="1"/>
  <c r="A2925" i="1"/>
  <c r="D2925" i="1"/>
  <c r="B2925" i="1"/>
  <c r="G2925" i="1"/>
  <c r="E2925" i="1"/>
  <c r="F2925" i="1"/>
  <c r="H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W2925" i="1"/>
  <c r="X2925" i="1"/>
  <c r="Y2925" i="1"/>
  <c r="Z2925" i="1"/>
  <c r="AA2925" i="1"/>
  <c r="AB2925" i="1"/>
  <c r="AC2925" i="1"/>
  <c r="AD2925" i="1"/>
  <c r="AE2925" i="1"/>
  <c r="C2926" i="1"/>
  <c r="A2926" i="1"/>
  <c r="D2926" i="1"/>
  <c r="B2926" i="1"/>
  <c r="G2926" i="1"/>
  <c r="E2926" i="1"/>
  <c r="F2926" i="1"/>
  <c r="H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W2926" i="1"/>
  <c r="X2926" i="1"/>
  <c r="Y2926" i="1"/>
  <c r="Z2926" i="1"/>
  <c r="AA2926" i="1"/>
  <c r="AB2926" i="1"/>
  <c r="AC2926" i="1"/>
  <c r="AD2926" i="1"/>
  <c r="AE2926" i="1"/>
  <c r="C2927" i="1"/>
  <c r="A2927" i="1"/>
  <c r="D2927" i="1"/>
  <c r="B2927" i="1"/>
  <c r="G2927" i="1"/>
  <c r="E2927" i="1"/>
  <c r="F2927" i="1"/>
  <c r="H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W2927" i="1"/>
  <c r="X2927" i="1"/>
  <c r="Y2927" i="1"/>
  <c r="Z2927" i="1"/>
  <c r="AA2927" i="1"/>
  <c r="AB2927" i="1"/>
  <c r="AC2927" i="1"/>
  <c r="AD2927" i="1"/>
  <c r="AE2927" i="1"/>
  <c r="C2928" i="1"/>
  <c r="A2928" i="1"/>
  <c r="D2928" i="1"/>
  <c r="B2928" i="1"/>
  <c r="G2928" i="1"/>
  <c r="E2928" i="1"/>
  <c r="F2928" i="1"/>
  <c r="H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W2928" i="1"/>
  <c r="X2928" i="1"/>
  <c r="Y2928" i="1"/>
  <c r="Z2928" i="1"/>
  <c r="AA2928" i="1"/>
  <c r="AB2928" i="1"/>
  <c r="AC2928" i="1"/>
  <c r="AD2928" i="1"/>
  <c r="AE2928" i="1"/>
  <c r="C2929" i="1"/>
  <c r="A2929" i="1"/>
  <c r="D2929" i="1"/>
  <c r="B2929" i="1"/>
  <c r="G2929" i="1"/>
  <c r="E2929" i="1"/>
  <c r="F2929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A2929" i="1"/>
  <c r="AB2929" i="1"/>
  <c r="AC2929" i="1"/>
  <c r="AD2929" i="1"/>
  <c r="AE2929" i="1"/>
  <c r="C2930" i="1"/>
  <c r="A2930" i="1"/>
  <c r="D2930" i="1"/>
  <c r="B2930" i="1"/>
  <c r="G2930" i="1"/>
  <c r="E2930" i="1"/>
  <c r="F2930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A2930" i="1"/>
  <c r="AB2930" i="1"/>
  <c r="AC2930" i="1"/>
  <c r="AD2930" i="1"/>
  <c r="AE2930" i="1"/>
  <c r="C2931" i="1"/>
  <c r="A2931" i="1"/>
  <c r="D2931" i="1"/>
  <c r="B2931" i="1"/>
  <c r="G2931" i="1"/>
  <c r="E2931" i="1"/>
  <c r="F2931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A2931" i="1"/>
  <c r="AB2931" i="1"/>
  <c r="AC2931" i="1"/>
  <c r="AD2931" i="1"/>
  <c r="AE2931" i="1"/>
  <c r="C2932" i="1"/>
  <c r="A2932" i="1"/>
  <c r="D2932" i="1"/>
  <c r="B2932" i="1"/>
  <c r="G2932" i="1"/>
  <c r="E2932" i="1"/>
  <c r="F2932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A2932" i="1"/>
  <c r="AB2932" i="1"/>
  <c r="AC2932" i="1"/>
  <c r="AD2932" i="1"/>
  <c r="AE2932" i="1"/>
  <c r="C2933" i="1"/>
  <c r="A2933" i="1"/>
  <c r="D2933" i="1"/>
  <c r="B2933" i="1"/>
  <c r="G2933" i="1"/>
  <c r="E2933" i="1"/>
  <c r="F2933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A2933" i="1"/>
  <c r="AB2933" i="1"/>
  <c r="AC2933" i="1"/>
  <c r="AD2933" i="1"/>
  <c r="AE2933" i="1"/>
  <c r="C2934" i="1"/>
  <c r="A2934" i="1"/>
  <c r="D2934" i="1"/>
  <c r="B2934" i="1"/>
  <c r="G2934" i="1"/>
  <c r="E2934" i="1"/>
  <c r="F2934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A2934" i="1"/>
  <c r="AB2934" i="1"/>
  <c r="AC2934" i="1"/>
  <c r="AD2934" i="1"/>
  <c r="AE2934" i="1"/>
  <c r="C2935" i="1"/>
  <c r="A2935" i="1"/>
  <c r="D2935" i="1"/>
  <c r="B2935" i="1"/>
  <c r="G2935" i="1"/>
  <c r="E2935" i="1"/>
  <c r="F2935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A2935" i="1"/>
  <c r="AB2935" i="1"/>
  <c r="AC2935" i="1"/>
  <c r="AD2935" i="1"/>
  <c r="AE2935" i="1"/>
  <c r="C2936" i="1"/>
  <c r="A2936" i="1"/>
  <c r="D2936" i="1"/>
  <c r="B2936" i="1"/>
  <c r="G2936" i="1"/>
  <c r="E2936" i="1"/>
  <c r="F2936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AD2936" i="1"/>
  <c r="AE2936" i="1"/>
  <c r="C2937" i="1"/>
  <c r="A2937" i="1"/>
  <c r="D2937" i="1"/>
  <c r="B2937" i="1"/>
  <c r="G2937" i="1"/>
  <c r="E2937" i="1"/>
  <c r="F2937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A2937" i="1"/>
  <c r="AB2937" i="1"/>
  <c r="AC2937" i="1"/>
  <c r="AD2937" i="1"/>
  <c r="AE2937" i="1"/>
  <c r="C2938" i="1"/>
  <c r="A2938" i="1"/>
  <c r="D2938" i="1"/>
  <c r="B2938" i="1"/>
  <c r="G2938" i="1"/>
  <c r="E2938" i="1"/>
  <c r="F2938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A2938" i="1"/>
  <c r="AB2938" i="1"/>
  <c r="AC2938" i="1"/>
  <c r="AD2938" i="1"/>
  <c r="AE2938" i="1"/>
  <c r="C2939" i="1"/>
  <c r="A2939" i="1"/>
  <c r="D2939" i="1"/>
  <c r="B2939" i="1"/>
  <c r="G2939" i="1"/>
  <c r="E2939" i="1"/>
  <c r="F2939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A2939" i="1"/>
  <c r="AB2939" i="1"/>
  <c r="AC2939" i="1"/>
  <c r="AD2939" i="1"/>
  <c r="AE2939" i="1"/>
  <c r="C2940" i="1"/>
  <c r="A2940" i="1"/>
  <c r="D2940" i="1"/>
  <c r="B2940" i="1"/>
  <c r="G2940" i="1"/>
  <c r="E2940" i="1"/>
  <c r="F2940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A2940" i="1"/>
  <c r="AB2940" i="1"/>
  <c r="AC2940" i="1"/>
  <c r="AD2940" i="1"/>
  <c r="AE2940" i="1"/>
  <c r="C2941" i="1"/>
  <c r="A2941" i="1"/>
  <c r="D2941" i="1"/>
  <c r="B2941" i="1"/>
  <c r="G2941" i="1"/>
  <c r="E2941" i="1"/>
  <c r="F2941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A2941" i="1"/>
  <c r="AB2941" i="1"/>
  <c r="AC2941" i="1"/>
  <c r="AD2941" i="1"/>
  <c r="AE2941" i="1"/>
  <c r="C2942" i="1"/>
  <c r="A2942" i="1"/>
  <c r="D2942" i="1"/>
  <c r="B2942" i="1"/>
  <c r="G2942" i="1"/>
  <c r="E2942" i="1"/>
  <c r="F2942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C2942" i="1"/>
  <c r="AD2942" i="1"/>
  <c r="AE2942" i="1"/>
  <c r="C2943" i="1"/>
  <c r="A2943" i="1"/>
  <c r="D2943" i="1"/>
  <c r="B2943" i="1"/>
  <c r="G2943" i="1"/>
  <c r="E2943" i="1"/>
  <c r="F2943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A2943" i="1"/>
  <c r="AB2943" i="1"/>
  <c r="AC2943" i="1"/>
  <c r="AD2943" i="1"/>
  <c r="AE2943" i="1"/>
  <c r="C2944" i="1"/>
  <c r="A2944" i="1"/>
  <c r="D2944" i="1"/>
  <c r="B2944" i="1"/>
  <c r="G2944" i="1"/>
  <c r="E2944" i="1"/>
  <c r="F2944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A2944" i="1"/>
  <c r="AB2944" i="1"/>
  <c r="AC2944" i="1"/>
  <c r="AD2944" i="1"/>
  <c r="AE2944" i="1"/>
  <c r="C2945" i="1"/>
  <c r="A2945" i="1"/>
  <c r="D2945" i="1"/>
  <c r="B2945" i="1"/>
  <c r="G2945" i="1"/>
  <c r="E2945" i="1"/>
  <c r="F2945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A2945" i="1"/>
  <c r="AB2945" i="1"/>
  <c r="AC2945" i="1"/>
  <c r="AD2945" i="1"/>
  <c r="AE2945" i="1"/>
  <c r="C2946" i="1"/>
  <c r="A2946" i="1"/>
  <c r="D2946" i="1"/>
  <c r="B2946" i="1"/>
  <c r="G2946" i="1"/>
  <c r="E2946" i="1"/>
  <c r="F2946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A2946" i="1"/>
  <c r="AB2946" i="1"/>
  <c r="AC2946" i="1"/>
  <c r="AD2946" i="1"/>
  <c r="AE2946" i="1"/>
  <c r="C2947" i="1"/>
  <c r="A2947" i="1"/>
  <c r="D2947" i="1"/>
  <c r="B2947" i="1"/>
  <c r="G2947" i="1"/>
  <c r="E2947" i="1"/>
  <c r="F2947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A2947" i="1"/>
  <c r="AB2947" i="1"/>
  <c r="AC2947" i="1"/>
  <c r="AD2947" i="1"/>
  <c r="AE2947" i="1"/>
  <c r="C2948" i="1"/>
  <c r="A2948" i="1"/>
  <c r="D2948" i="1"/>
  <c r="B2948" i="1"/>
  <c r="G2948" i="1"/>
  <c r="E2948" i="1"/>
  <c r="F2948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A2948" i="1"/>
  <c r="AB2948" i="1"/>
  <c r="AC2948" i="1"/>
  <c r="AD2948" i="1"/>
  <c r="AE2948" i="1"/>
  <c r="C2949" i="1"/>
  <c r="A2949" i="1"/>
  <c r="D2949" i="1"/>
  <c r="B2949" i="1"/>
  <c r="G2949" i="1"/>
  <c r="E2949" i="1"/>
  <c r="F2949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A2949" i="1"/>
  <c r="AB2949" i="1"/>
  <c r="AC2949" i="1"/>
  <c r="AD2949" i="1"/>
  <c r="AE2949" i="1"/>
  <c r="C2950" i="1"/>
  <c r="A2950" i="1"/>
  <c r="D2950" i="1"/>
  <c r="B2950" i="1"/>
  <c r="G2950" i="1"/>
  <c r="E2950" i="1"/>
  <c r="F2950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A2950" i="1"/>
  <c r="AB2950" i="1"/>
  <c r="AC2950" i="1"/>
  <c r="AD2950" i="1"/>
  <c r="AE2950" i="1"/>
  <c r="C2951" i="1"/>
  <c r="A2951" i="1"/>
  <c r="D2951" i="1"/>
  <c r="B2951" i="1"/>
  <c r="G2951" i="1"/>
  <c r="E2951" i="1"/>
  <c r="F2951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A2951" i="1"/>
  <c r="AB2951" i="1"/>
  <c r="AC2951" i="1"/>
  <c r="AD2951" i="1"/>
  <c r="AE2951" i="1"/>
  <c r="C2952" i="1"/>
  <c r="A2952" i="1"/>
  <c r="D2952" i="1"/>
  <c r="B2952" i="1"/>
  <c r="G2952" i="1"/>
  <c r="E2952" i="1"/>
  <c r="F2952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A2952" i="1"/>
  <c r="AB2952" i="1"/>
  <c r="AC2952" i="1"/>
  <c r="AD2952" i="1"/>
  <c r="AE2952" i="1"/>
  <c r="C2953" i="1"/>
  <c r="A2953" i="1"/>
  <c r="D2953" i="1"/>
  <c r="B2953" i="1"/>
  <c r="G2953" i="1"/>
  <c r="E2953" i="1"/>
  <c r="F2953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A2953" i="1"/>
  <c r="AB2953" i="1"/>
  <c r="AC2953" i="1"/>
  <c r="AD2953" i="1"/>
  <c r="AE2953" i="1"/>
  <c r="C2954" i="1"/>
  <c r="A2954" i="1"/>
  <c r="D2954" i="1"/>
  <c r="B2954" i="1"/>
  <c r="G2954" i="1"/>
  <c r="E2954" i="1"/>
  <c r="F2954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A2954" i="1"/>
  <c r="AB2954" i="1"/>
  <c r="AC2954" i="1"/>
  <c r="AD2954" i="1"/>
  <c r="AE2954" i="1"/>
  <c r="C2955" i="1"/>
  <c r="A2955" i="1"/>
  <c r="D2955" i="1"/>
  <c r="B2955" i="1"/>
  <c r="G2955" i="1"/>
  <c r="E2955" i="1"/>
  <c r="F2955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A2955" i="1"/>
  <c r="AB2955" i="1"/>
  <c r="AC2955" i="1"/>
  <c r="AD2955" i="1"/>
  <c r="AE2955" i="1"/>
  <c r="C2956" i="1"/>
  <c r="A2956" i="1"/>
  <c r="D2956" i="1"/>
  <c r="B2956" i="1"/>
  <c r="G2956" i="1"/>
  <c r="E2956" i="1"/>
  <c r="F2956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A2956" i="1"/>
  <c r="AB2956" i="1"/>
  <c r="AC2956" i="1"/>
  <c r="AD2956" i="1"/>
  <c r="AE2956" i="1"/>
  <c r="C2957" i="1"/>
  <c r="A2957" i="1"/>
  <c r="D2957" i="1"/>
  <c r="B2957" i="1"/>
  <c r="G2957" i="1"/>
  <c r="E2957" i="1"/>
  <c r="F2957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A2957" i="1"/>
  <c r="AB2957" i="1"/>
  <c r="AC2957" i="1"/>
  <c r="AD2957" i="1"/>
  <c r="AE2957" i="1"/>
  <c r="C2958" i="1"/>
  <c r="A2958" i="1"/>
  <c r="D2958" i="1"/>
  <c r="B2958" i="1"/>
  <c r="G2958" i="1"/>
  <c r="E2958" i="1"/>
  <c r="F2958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A2958" i="1"/>
  <c r="AB2958" i="1"/>
  <c r="AC2958" i="1"/>
  <c r="AD2958" i="1"/>
  <c r="AE2958" i="1"/>
  <c r="C2959" i="1"/>
  <c r="A2959" i="1"/>
  <c r="D2959" i="1"/>
  <c r="B2959" i="1"/>
  <c r="G2959" i="1"/>
  <c r="E2959" i="1"/>
  <c r="F2959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A2959" i="1"/>
  <c r="AB2959" i="1"/>
  <c r="AC2959" i="1"/>
  <c r="AD2959" i="1"/>
  <c r="AE2959" i="1"/>
  <c r="C2960" i="1"/>
  <c r="A2960" i="1"/>
  <c r="D2960" i="1"/>
  <c r="B2960" i="1"/>
  <c r="G2960" i="1"/>
  <c r="E2960" i="1"/>
  <c r="F2960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AE2960" i="1"/>
  <c r="C2961" i="1"/>
  <c r="A2961" i="1"/>
  <c r="D2961" i="1"/>
  <c r="B2961" i="1"/>
  <c r="G2961" i="1"/>
  <c r="E2961" i="1"/>
  <c r="F2961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AE2961" i="1"/>
  <c r="C2962" i="1"/>
  <c r="A2962" i="1"/>
  <c r="D2962" i="1"/>
  <c r="B2962" i="1"/>
  <c r="G2962" i="1"/>
  <c r="E2962" i="1"/>
  <c r="F2962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AE2962" i="1"/>
  <c r="C2963" i="1"/>
  <c r="A2963" i="1"/>
  <c r="D2963" i="1"/>
  <c r="B2963" i="1"/>
  <c r="G2963" i="1"/>
  <c r="E2963" i="1"/>
  <c r="F2963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AE2963" i="1"/>
  <c r="C2964" i="1"/>
  <c r="A2964" i="1"/>
  <c r="D2964" i="1"/>
  <c r="B2964" i="1"/>
  <c r="G2964" i="1"/>
  <c r="E2964" i="1"/>
  <c r="F2964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AE2964" i="1"/>
  <c r="C2965" i="1"/>
  <c r="A2965" i="1"/>
  <c r="D2965" i="1"/>
  <c r="B2965" i="1"/>
  <c r="G2965" i="1"/>
  <c r="E2965" i="1"/>
  <c r="F2965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AE2965" i="1"/>
  <c r="C2966" i="1"/>
  <c r="A2966" i="1"/>
  <c r="D2966" i="1"/>
  <c r="B2966" i="1"/>
  <c r="G2966" i="1"/>
  <c r="E2966" i="1"/>
  <c r="F2966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AE2966" i="1"/>
  <c r="C2967" i="1"/>
  <c r="A2967" i="1"/>
  <c r="D2967" i="1"/>
  <c r="B2967" i="1"/>
  <c r="G2967" i="1"/>
  <c r="E2967" i="1"/>
  <c r="F2967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AE2967" i="1"/>
  <c r="C2968" i="1"/>
  <c r="A2968" i="1"/>
  <c r="D2968" i="1"/>
  <c r="B2968" i="1"/>
  <c r="G2968" i="1"/>
  <c r="E2968" i="1"/>
  <c r="F2968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AE2968" i="1"/>
  <c r="C2969" i="1"/>
  <c r="A2969" i="1"/>
  <c r="D2969" i="1"/>
  <c r="B2969" i="1"/>
  <c r="G2969" i="1"/>
  <c r="E2969" i="1"/>
  <c r="F2969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AE2969" i="1"/>
  <c r="C2970" i="1"/>
  <c r="A2970" i="1"/>
  <c r="D2970" i="1"/>
  <c r="B2970" i="1"/>
  <c r="G2970" i="1"/>
  <c r="E2970" i="1"/>
  <c r="F2970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AE2970" i="1"/>
  <c r="C2971" i="1"/>
  <c r="A2971" i="1"/>
  <c r="D2971" i="1"/>
  <c r="B2971" i="1"/>
  <c r="G2971" i="1"/>
  <c r="E2971" i="1"/>
  <c r="F2971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AE2971" i="1"/>
  <c r="C2972" i="1"/>
  <c r="A2972" i="1"/>
  <c r="D2972" i="1"/>
  <c r="B2972" i="1"/>
  <c r="G2972" i="1"/>
  <c r="E2972" i="1"/>
  <c r="F2972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AE2972" i="1"/>
  <c r="C2973" i="1"/>
  <c r="A2973" i="1"/>
  <c r="D2973" i="1"/>
  <c r="B2973" i="1"/>
  <c r="G2973" i="1"/>
  <c r="E2973" i="1"/>
  <c r="F2973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AE2973" i="1"/>
  <c r="C2974" i="1"/>
  <c r="A2974" i="1"/>
  <c r="D2974" i="1"/>
  <c r="B2974" i="1"/>
  <c r="G2974" i="1"/>
  <c r="E2974" i="1"/>
  <c r="F2974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AE2974" i="1"/>
  <c r="C2975" i="1"/>
  <c r="A2975" i="1"/>
  <c r="D2975" i="1"/>
  <c r="B2975" i="1"/>
  <c r="G2975" i="1"/>
  <c r="E2975" i="1"/>
  <c r="F2975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AE2975" i="1"/>
  <c r="C2976" i="1"/>
  <c r="A2976" i="1"/>
  <c r="D2976" i="1"/>
  <c r="B2976" i="1"/>
  <c r="G2976" i="1"/>
  <c r="E2976" i="1"/>
  <c r="F2976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A2976" i="1"/>
  <c r="AB2976" i="1"/>
  <c r="AC2976" i="1"/>
  <c r="AD2976" i="1"/>
  <c r="AE2976" i="1"/>
  <c r="C2977" i="1"/>
  <c r="A2977" i="1"/>
  <c r="D2977" i="1"/>
  <c r="B2977" i="1"/>
  <c r="G2977" i="1"/>
  <c r="E2977" i="1"/>
  <c r="F2977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A2977" i="1"/>
  <c r="AB2977" i="1"/>
  <c r="AC2977" i="1"/>
  <c r="AD2977" i="1"/>
  <c r="AE2977" i="1"/>
  <c r="C2978" i="1"/>
  <c r="A2978" i="1"/>
  <c r="D2978" i="1"/>
  <c r="B2978" i="1"/>
  <c r="G2978" i="1"/>
  <c r="E2978" i="1"/>
  <c r="F2978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A2978" i="1"/>
  <c r="AB2978" i="1"/>
  <c r="AC2978" i="1"/>
  <c r="AD2978" i="1"/>
  <c r="AE2978" i="1"/>
  <c r="C2979" i="1"/>
  <c r="A2979" i="1"/>
  <c r="D2979" i="1"/>
  <c r="B2979" i="1"/>
  <c r="G2979" i="1"/>
  <c r="E2979" i="1"/>
  <c r="F2979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A2979" i="1"/>
  <c r="AB2979" i="1"/>
  <c r="AC2979" i="1"/>
  <c r="AD2979" i="1"/>
  <c r="AE2979" i="1"/>
  <c r="C2980" i="1"/>
  <c r="A2980" i="1"/>
  <c r="D2980" i="1"/>
  <c r="B2980" i="1"/>
  <c r="G2980" i="1"/>
  <c r="E2980" i="1"/>
  <c r="F2980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A2980" i="1"/>
  <c r="AB2980" i="1"/>
  <c r="AC2980" i="1"/>
  <c r="AD2980" i="1"/>
  <c r="AE2980" i="1"/>
  <c r="C2981" i="1"/>
  <c r="A2981" i="1"/>
  <c r="D2981" i="1"/>
  <c r="B2981" i="1"/>
  <c r="G2981" i="1"/>
  <c r="E2981" i="1"/>
  <c r="F2981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A2981" i="1"/>
  <c r="AB2981" i="1"/>
  <c r="AC2981" i="1"/>
  <c r="AD2981" i="1"/>
  <c r="AE2981" i="1"/>
  <c r="C2982" i="1"/>
  <c r="A2982" i="1"/>
  <c r="D2982" i="1"/>
  <c r="B2982" i="1"/>
  <c r="G2982" i="1"/>
  <c r="E2982" i="1"/>
  <c r="F2982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A2982" i="1"/>
  <c r="AB2982" i="1"/>
  <c r="AC2982" i="1"/>
  <c r="AD2982" i="1"/>
  <c r="AE2982" i="1"/>
  <c r="C2983" i="1"/>
  <c r="A2983" i="1"/>
  <c r="D2983" i="1"/>
  <c r="B2983" i="1"/>
  <c r="G2983" i="1"/>
  <c r="E2983" i="1"/>
  <c r="F2983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A2983" i="1"/>
  <c r="AB2983" i="1"/>
  <c r="AC2983" i="1"/>
  <c r="AD2983" i="1"/>
  <c r="AE2983" i="1"/>
  <c r="C2984" i="1"/>
  <c r="A2984" i="1"/>
  <c r="D2984" i="1"/>
  <c r="B2984" i="1"/>
  <c r="G2984" i="1"/>
  <c r="E2984" i="1"/>
  <c r="F2984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AE2984" i="1"/>
  <c r="C2985" i="1"/>
  <c r="A2985" i="1"/>
  <c r="D2985" i="1"/>
  <c r="B2985" i="1"/>
  <c r="G2985" i="1"/>
  <c r="E2985" i="1"/>
  <c r="F2985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AE2985" i="1"/>
  <c r="C2986" i="1"/>
  <c r="A2986" i="1"/>
  <c r="D2986" i="1"/>
  <c r="B2986" i="1"/>
  <c r="G2986" i="1"/>
  <c r="E2986" i="1"/>
  <c r="F2986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AE2986" i="1"/>
  <c r="C2987" i="1"/>
  <c r="A2987" i="1"/>
  <c r="D2987" i="1"/>
  <c r="B2987" i="1"/>
  <c r="G2987" i="1"/>
  <c r="E2987" i="1"/>
  <c r="F2987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AE2987" i="1"/>
  <c r="C2988" i="1"/>
  <c r="A2988" i="1"/>
  <c r="D2988" i="1"/>
  <c r="B2988" i="1"/>
  <c r="G2988" i="1"/>
  <c r="E2988" i="1"/>
  <c r="F2988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AE2988" i="1"/>
  <c r="C2989" i="1"/>
  <c r="A2989" i="1"/>
  <c r="D2989" i="1"/>
  <c r="B2989" i="1"/>
  <c r="G2989" i="1"/>
  <c r="E2989" i="1"/>
  <c r="F2989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AE2989" i="1"/>
  <c r="C2990" i="1"/>
  <c r="A2990" i="1"/>
  <c r="D2990" i="1"/>
  <c r="B2990" i="1"/>
  <c r="G2990" i="1"/>
  <c r="E2990" i="1"/>
  <c r="F2990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AE2990" i="1"/>
  <c r="C2991" i="1"/>
  <c r="A2991" i="1"/>
  <c r="D2991" i="1"/>
  <c r="B2991" i="1"/>
  <c r="G2991" i="1"/>
  <c r="E2991" i="1"/>
  <c r="F2991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AE2991" i="1"/>
  <c r="C2992" i="1"/>
  <c r="A2992" i="1"/>
  <c r="D2992" i="1"/>
  <c r="B2992" i="1"/>
  <c r="G2992" i="1"/>
  <c r="E2992" i="1"/>
  <c r="F2992" i="1"/>
  <c r="H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W2992" i="1"/>
  <c r="X2992" i="1"/>
  <c r="Y2992" i="1"/>
  <c r="Z2992" i="1"/>
  <c r="AA2992" i="1"/>
  <c r="AB2992" i="1"/>
  <c r="AC2992" i="1"/>
  <c r="AD2992" i="1"/>
  <c r="AE2992" i="1"/>
  <c r="C2993" i="1"/>
  <c r="A2993" i="1"/>
  <c r="D2993" i="1"/>
  <c r="B2993" i="1"/>
  <c r="G2993" i="1"/>
  <c r="E2993" i="1"/>
  <c r="F2993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A2993" i="1"/>
  <c r="AB2993" i="1"/>
  <c r="AC2993" i="1"/>
  <c r="AD2993" i="1"/>
  <c r="AE2993" i="1"/>
  <c r="C2994" i="1"/>
  <c r="A2994" i="1"/>
  <c r="D2994" i="1"/>
  <c r="B2994" i="1"/>
  <c r="G2994" i="1"/>
  <c r="E2994" i="1"/>
  <c r="F2994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A2994" i="1"/>
  <c r="AB2994" i="1"/>
  <c r="AC2994" i="1"/>
  <c r="AD2994" i="1"/>
  <c r="AE2994" i="1"/>
  <c r="C2995" i="1"/>
  <c r="A2995" i="1"/>
  <c r="D2995" i="1"/>
  <c r="B2995" i="1"/>
  <c r="G2995" i="1"/>
  <c r="E2995" i="1"/>
  <c r="F2995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A2995" i="1"/>
  <c r="AB2995" i="1"/>
  <c r="AC2995" i="1"/>
  <c r="AD2995" i="1"/>
  <c r="AE2995" i="1"/>
  <c r="C2996" i="1"/>
  <c r="A2996" i="1"/>
  <c r="D2996" i="1"/>
  <c r="B2996" i="1"/>
  <c r="G2996" i="1"/>
  <c r="E2996" i="1"/>
  <c r="F2996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A2996" i="1"/>
  <c r="AB2996" i="1"/>
  <c r="AC2996" i="1"/>
  <c r="AD2996" i="1"/>
  <c r="AE2996" i="1"/>
  <c r="C2997" i="1"/>
  <c r="A2997" i="1"/>
  <c r="D2997" i="1"/>
  <c r="B2997" i="1"/>
  <c r="G2997" i="1"/>
  <c r="E2997" i="1"/>
  <c r="F2997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A2997" i="1"/>
  <c r="AB2997" i="1"/>
  <c r="AC2997" i="1"/>
  <c r="AD2997" i="1"/>
  <c r="AE2997" i="1"/>
  <c r="C2998" i="1"/>
  <c r="A2998" i="1"/>
  <c r="D2998" i="1"/>
  <c r="B2998" i="1"/>
  <c r="G2998" i="1"/>
  <c r="E2998" i="1"/>
  <c r="F2998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A2998" i="1"/>
  <c r="AB2998" i="1"/>
  <c r="AC2998" i="1"/>
  <c r="AD2998" i="1"/>
  <c r="AE2998" i="1"/>
  <c r="C2999" i="1"/>
  <c r="A2999" i="1"/>
  <c r="D2999" i="1"/>
  <c r="B2999" i="1"/>
  <c r="G2999" i="1"/>
  <c r="E2999" i="1"/>
  <c r="F2999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A2999" i="1"/>
  <c r="AB2999" i="1"/>
  <c r="AC2999" i="1"/>
  <c r="AD2999" i="1"/>
  <c r="AE2999" i="1"/>
  <c r="C3000" i="1"/>
  <c r="A3000" i="1"/>
  <c r="D3000" i="1"/>
  <c r="B3000" i="1"/>
  <c r="G3000" i="1"/>
  <c r="E3000" i="1"/>
  <c r="F3000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A3000" i="1"/>
  <c r="AB3000" i="1"/>
  <c r="AC3000" i="1"/>
  <c r="AD3000" i="1"/>
  <c r="AE3000" i="1"/>
  <c r="C3001" i="1"/>
  <c r="A3001" i="1"/>
  <c r="D3001" i="1"/>
  <c r="B3001" i="1"/>
  <c r="G3001" i="1"/>
  <c r="E3001" i="1"/>
  <c r="F3001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A3001" i="1"/>
  <c r="AB3001" i="1"/>
  <c r="AC3001" i="1"/>
  <c r="AD3001" i="1"/>
  <c r="AE3001" i="1"/>
  <c r="C3002" i="1"/>
  <c r="A3002" i="1"/>
  <c r="D3002" i="1"/>
  <c r="B3002" i="1"/>
  <c r="G3002" i="1"/>
  <c r="E3002" i="1"/>
  <c r="F3002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A3002" i="1"/>
  <c r="AB3002" i="1"/>
  <c r="AC3002" i="1"/>
  <c r="AD3002" i="1"/>
  <c r="AE3002" i="1"/>
  <c r="C3003" i="1"/>
  <c r="A3003" i="1"/>
  <c r="D3003" i="1"/>
  <c r="B3003" i="1"/>
  <c r="G3003" i="1"/>
  <c r="E3003" i="1"/>
  <c r="F3003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A3003" i="1"/>
  <c r="AB3003" i="1"/>
  <c r="AC3003" i="1"/>
  <c r="AD3003" i="1"/>
  <c r="AE3003" i="1"/>
  <c r="C3004" i="1"/>
  <c r="A3004" i="1"/>
  <c r="D3004" i="1"/>
  <c r="B3004" i="1"/>
  <c r="G3004" i="1"/>
  <c r="E3004" i="1"/>
  <c r="F3004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A3004" i="1"/>
  <c r="AB3004" i="1"/>
  <c r="AC3004" i="1"/>
  <c r="AD3004" i="1"/>
  <c r="AE3004" i="1"/>
  <c r="C3005" i="1"/>
  <c r="A3005" i="1"/>
  <c r="D3005" i="1"/>
  <c r="B3005" i="1"/>
  <c r="G3005" i="1"/>
  <c r="E3005" i="1"/>
  <c r="F3005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A3005" i="1"/>
  <c r="AB3005" i="1"/>
  <c r="AC3005" i="1"/>
  <c r="AD3005" i="1"/>
  <c r="AE3005" i="1"/>
  <c r="C3006" i="1"/>
  <c r="A3006" i="1"/>
  <c r="D3006" i="1"/>
  <c r="B3006" i="1"/>
  <c r="G3006" i="1"/>
  <c r="E3006" i="1"/>
  <c r="F3006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A3006" i="1"/>
  <c r="AB3006" i="1"/>
  <c r="AC3006" i="1"/>
  <c r="AD3006" i="1"/>
  <c r="AE3006" i="1"/>
  <c r="C3007" i="1"/>
  <c r="A3007" i="1"/>
  <c r="D3007" i="1"/>
  <c r="B3007" i="1"/>
  <c r="G3007" i="1"/>
  <c r="E3007" i="1"/>
  <c r="F3007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A3007" i="1"/>
  <c r="AB3007" i="1"/>
  <c r="AC3007" i="1"/>
  <c r="AD3007" i="1"/>
  <c r="AE3007" i="1"/>
  <c r="C3008" i="1"/>
  <c r="A3008" i="1"/>
  <c r="D3008" i="1"/>
  <c r="B3008" i="1"/>
  <c r="G3008" i="1"/>
  <c r="E3008" i="1"/>
  <c r="F3008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A3008" i="1"/>
  <c r="AB3008" i="1"/>
  <c r="AC3008" i="1"/>
  <c r="AD3008" i="1"/>
  <c r="AE3008" i="1"/>
  <c r="C3009" i="1"/>
  <c r="A3009" i="1"/>
  <c r="D3009" i="1"/>
  <c r="B3009" i="1"/>
  <c r="G3009" i="1"/>
  <c r="E3009" i="1"/>
  <c r="F3009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A3009" i="1"/>
  <c r="AB3009" i="1"/>
  <c r="AC3009" i="1"/>
  <c r="AD3009" i="1"/>
  <c r="AE3009" i="1"/>
  <c r="C3010" i="1"/>
  <c r="A3010" i="1"/>
  <c r="D3010" i="1"/>
  <c r="B3010" i="1"/>
  <c r="G3010" i="1"/>
  <c r="E3010" i="1"/>
  <c r="F3010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A3010" i="1"/>
  <c r="AB3010" i="1"/>
  <c r="AC3010" i="1"/>
  <c r="AD3010" i="1"/>
  <c r="AE3010" i="1"/>
  <c r="C3011" i="1"/>
  <c r="A3011" i="1"/>
  <c r="D3011" i="1"/>
  <c r="B3011" i="1"/>
  <c r="G3011" i="1"/>
  <c r="E3011" i="1"/>
  <c r="F3011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A3011" i="1"/>
  <c r="AB3011" i="1"/>
  <c r="AC3011" i="1"/>
  <c r="AD3011" i="1"/>
  <c r="AE3011" i="1"/>
  <c r="C3012" i="1"/>
  <c r="A3012" i="1"/>
  <c r="D3012" i="1"/>
  <c r="B3012" i="1"/>
  <c r="G3012" i="1"/>
  <c r="E3012" i="1"/>
  <c r="F3012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A3012" i="1"/>
  <c r="AB3012" i="1"/>
  <c r="AC3012" i="1"/>
  <c r="AD3012" i="1"/>
  <c r="AE3012" i="1"/>
  <c r="C3013" i="1"/>
  <c r="A3013" i="1"/>
  <c r="D3013" i="1"/>
  <c r="B3013" i="1"/>
  <c r="G3013" i="1"/>
  <c r="E3013" i="1"/>
  <c r="F3013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A3013" i="1"/>
  <c r="AB3013" i="1"/>
  <c r="AC3013" i="1"/>
  <c r="AD3013" i="1"/>
  <c r="AE3013" i="1"/>
  <c r="C3014" i="1"/>
  <c r="A3014" i="1"/>
  <c r="D3014" i="1"/>
  <c r="B3014" i="1"/>
  <c r="G3014" i="1"/>
  <c r="E3014" i="1"/>
  <c r="F3014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A3014" i="1"/>
  <c r="AB3014" i="1"/>
  <c r="AC3014" i="1"/>
  <c r="AD3014" i="1"/>
  <c r="AE3014" i="1"/>
  <c r="C3015" i="1"/>
  <c r="A3015" i="1"/>
  <c r="D3015" i="1"/>
  <c r="B3015" i="1"/>
  <c r="G3015" i="1"/>
  <c r="E3015" i="1"/>
  <c r="F3015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A3015" i="1"/>
  <c r="AB3015" i="1"/>
  <c r="AC3015" i="1"/>
  <c r="AD3015" i="1"/>
  <c r="AE3015" i="1"/>
  <c r="C3016" i="1"/>
  <c r="A3016" i="1"/>
  <c r="D3016" i="1"/>
  <c r="B3016" i="1"/>
  <c r="G3016" i="1"/>
  <c r="E3016" i="1"/>
  <c r="F3016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C3017" i="1"/>
  <c r="A3017" i="1"/>
  <c r="D3017" i="1"/>
  <c r="B3017" i="1"/>
  <c r="G3017" i="1"/>
  <c r="E3017" i="1"/>
  <c r="F3017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AD3017" i="1"/>
  <c r="AE3017" i="1"/>
  <c r="C3018" i="1"/>
  <c r="A3018" i="1"/>
  <c r="D3018" i="1"/>
  <c r="B3018" i="1"/>
  <c r="G3018" i="1"/>
  <c r="E3018" i="1"/>
  <c r="F3018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AD3018" i="1"/>
  <c r="AE3018" i="1"/>
  <c r="C3019" i="1"/>
  <c r="A3019" i="1"/>
  <c r="D3019" i="1"/>
  <c r="B3019" i="1"/>
  <c r="G3019" i="1"/>
  <c r="E3019" i="1"/>
  <c r="F3019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AD3019" i="1"/>
  <c r="AE3019" i="1"/>
  <c r="C3020" i="1"/>
  <c r="A3020" i="1"/>
  <c r="D3020" i="1"/>
  <c r="B3020" i="1"/>
  <c r="G3020" i="1"/>
  <c r="E3020" i="1"/>
  <c r="F3020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AD3020" i="1"/>
  <c r="AE3020" i="1"/>
  <c r="C3021" i="1"/>
  <c r="A3021" i="1"/>
  <c r="D3021" i="1"/>
  <c r="B3021" i="1"/>
  <c r="G3021" i="1"/>
  <c r="E3021" i="1"/>
  <c r="F3021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AD3021" i="1"/>
  <c r="AE3021" i="1"/>
  <c r="C3022" i="1"/>
  <c r="A3022" i="1"/>
  <c r="D3022" i="1"/>
  <c r="B3022" i="1"/>
  <c r="G3022" i="1"/>
  <c r="E3022" i="1"/>
  <c r="F3022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AD3022" i="1"/>
  <c r="AE3022" i="1"/>
  <c r="C3023" i="1"/>
  <c r="A3023" i="1"/>
  <c r="D3023" i="1"/>
  <c r="B3023" i="1"/>
  <c r="G3023" i="1"/>
  <c r="E3023" i="1"/>
  <c r="F3023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AD3023" i="1"/>
  <c r="AE3023" i="1"/>
  <c r="C3024" i="1"/>
  <c r="A3024" i="1"/>
  <c r="D3024" i="1"/>
  <c r="B3024" i="1"/>
  <c r="G3024" i="1"/>
  <c r="E3024" i="1"/>
  <c r="F3024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AD3024" i="1"/>
  <c r="AE3024" i="1"/>
  <c r="C3025" i="1"/>
  <c r="A3025" i="1"/>
  <c r="D3025" i="1"/>
  <c r="B3025" i="1"/>
  <c r="G3025" i="1"/>
  <c r="E3025" i="1"/>
  <c r="F3025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AD3025" i="1"/>
  <c r="AE3025" i="1"/>
  <c r="C3026" i="1"/>
  <c r="A3026" i="1"/>
  <c r="D3026" i="1"/>
  <c r="B3026" i="1"/>
  <c r="G3026" i="1"/>
  <c r="E3026" i="1"/>
  <c r="F3026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C3027" i="1"/>
  <c r="A3027" i="1"/>
  <c r="D3027" i="1"/>
  <c r="B3027" i="1"/>
  <c r="G3027" i="1"/>
  <c r="E3027" i="1"/>
  <c r="F3027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AD3027" i="1"/>
  <c r="AE3027" i="1"/>
  <c r="C3028" i="1"/>
  <c r="A3028" i="1"/>
  <c r="D3028" i="1"/>
  <c r="B3028" i="1"/>
  <c r="G3028" i="1"/>
  <c r="E3028" i="1"/>
  <c r="F3028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AD3028" i="1"/>
  <c r="AE3028" i="1"/>
  <c r="C3029" i="1"/>
  <c r="A3029" i="1"/>
  <c r="D3029" i="1"/>
  <c r="B3029" i="1"/>
  <c r="G3029" i="1"/>
  <c r="E3029" i="1"/>
  <c r="F3029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AD3029" i="1"/>
  <c r="AE3029" i="1"/>
  <c r="C3030" i="1"/>
  <c r="A3030" i="1"/>
  <c r="D3030" i="1"/>
  <c r="B3030" i="1"/>
  <c r="G3030" i="1"/>
  <c r="E3030" i="1"/>
  <c r="F3030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AD3030" i="1"/>
  <c r="AE3030" i="1"/>
  <c r="C3031" i="1"/>
  <c r="A3031" i="1"/>
  <c r="D3031" i="1"/>
  <c r="B3031" i="1"/>
  <c r="G3031" i="1"/>
  <c r="E3031" i="1"/>
  <c r="F3031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AD3031" i="1"/>
  <c r="AE3031" i="1"/>
  <c r="C3032" i="1"/>
  <c r="A3032" i="1"/>
  <c r="D3032" i="1"/>
  <c r="B3032" i="1"/>
  <c r="G3032" i="1"/>
  <c r="E3032" i="1"/>
  <c r="F3032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AE3032" i="1"/>
  <c r="C3033" i="1"/>
  <c r="A3033" i="1"/>
  <c r="D3033" i="1"/>
  <c r="B3033" i="1"/>
  <c r="G3033" i="1"/>
  <c r="E3033" i="1"/>
  <c r="F3033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AE3033" i="1"/>
  <c r="C3034" i="1"/>
  <c r="A3034" i="1"/>
  <c r="D3034" i="1"/>
  <c r="B3034" i="1"/>
  <c r="G3034" i="1"/>
  <c r="E3034" i="1"/>
  <c r="F3034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AE3034" i="1"/>
  <c r="C3035" i="1"/>
  <c r="A3035" i="1"/>
  <c r="D3035" i="1"/>
  <c r="B3035" i="1"/>
  <c r="G3035" i="1"/>
  <c r="E3035" i="1"/>
  <c r="F3035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AE3035" i="1"/>
  <c r="C3036" i="1"/>
  <c r="A3036" i="1"/>
  <c r="D3036" i="1"/>
  <c r="B3036" i="1"/>
  <c r="G3036" i="1"/>
  <c r="E3036" i="1"/>
  <c r="F3036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AE3036" i="1"/>
  <c r="C3037" i="1"/>
  <c r="A3037" i="1"/>
  <c r="D3037" i="1"/>
  <c r="B3037" i="1"/>
  <c r="G3037" i="1"/>
  <c r="E3037" i="1"/>
  <c r="F3037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AE3037" i="1"/>
  <c r="C3038" i="1"/>
  <c r="A3038" i="1"/>
  <c r="D3038" i="1"/>
  <c r="B3038" i="1"/>
  <c r="G3038" i="1"/>
  <c r="E3038" i="1"/>
  <c r="F3038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AE3038" i="1"/>
  <c r="C3039" i="1"/>
  <c r="A3039" i="1"/>
  <c r="D3039" i="1"/>
  <c r="B3039" i="1"/>
  <c r="G3039" i="1"/>
  <c r="E3039" i="1"/>
  <c r="F3039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AE3039" i="1"/>
  <c r="C3040" i="1"/>
  <c r="A3040" i="1"/>
  <c r="D3040" i="1"/>
  <c r="B3040" i="1"/>
  <c r="G3040" i="1"/>
  <c r="E3040" i="1"/>
  <c r="F3040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AE3040" i="1"/>
  <c r="C3041" i="1"/>
  <c r="A3041" i="1"/>
  <c r="D3041" i="1"/>
  <c r="B3041" i="1"/>
  <c r="G3041" i="1"/>
  <c r="E3041" i="1"/>
  <c r="F3041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AE3041" i="1"/>
  <c r="C3042" i="1"/>
  <c r="A3042" i="1"/>
  <c r="D3042" i="1"/>
  <c r="B3042" i="1"/>
  <c r="G3042" i="1"/>
  <c r="E3042" i="1"/>
  <c r="F3042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C3043" i="1"/>
  <c r="A3043" i="1"/>
  <c r="D3043" i="1"/>
  <c r="B3043" i="1"/>
  <c r="G3043" i="1"/>
  <c r="E3043" i="1"/>
  <c r="F3043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AE3043" i="1"/>
  <c r="C3044" i="1"/>
  <c r="A3044" i="1"/>
  <c r="D3044" i="1"/>
  <c r="B3044" i="1"/>
  <c r="G3044" i="1"/>
  <c r="E3044" i="1"/>
  <c r="F3044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AE3044" i="1"/>
  <c r="C3045" i="1"/>
  <c r="A3045" i="1"/>
  <c r="D3045" i="1"/>
  <c r="B3045" i="1"/>
  <c r="G3045" i="1"/>
  <c r="E3045" i="1"/>
  <c r="F3045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AE3045" i="1"/>
  <c r="C3046" i="1"/>
  <c r="A3046" i="1"/>
  <c r="D3046" i="1"/>
  <c r="B3046" i="1"/>
  <c r="G3046" i="1"/>
  <c r="E3046" i="1"/>
  <c r="F3046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AE3046" i="1"/>
  <c r="C3047" i="1"/>
  <c r="A3047" i="1"/>
  <c r="D3047" i="1"/>
  <c r="B3047" i="1"/>
  <c r="G3047" i="1"/>
  <c r="E3047" i="1"/>
  <c r="F3047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AE3047" i="1"/>
  <c r="C3048" i="1"/>
  <c r="A3048" i="1"/>
  <c r="D3048" i="1"/>
  <c r="B3048" i="1"/>
  <c r="G3048" i="1"/>
  <c r="E3048" i="1"/>
  <c r="F3048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AE3048" i="1"/>
  <c r="C3049" i="1"/>
  <c r="A3049" i="1"/>
  <c r="D3049" i="1"/>
  <c r="B3049" i="1"/>
  <c r="G3049" i="1"/>
  <c r="E3049" i="1"/>
  <c r="F3049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AE3049" i="1"/>
  <c r="C3050" i="1"/>
  <c r="A3050" i="1"/>
  <c r="D3050" i="1"/>
  <c r="B3050" i="1"/>
  <c r="G3050" i="1"/>
  <c r="E3050" i="1"/>
  <c r="F3050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AE3050" i="1"/>
  <c r="C3051" i="1"/>
  <c r="A3051" i="1"/>
  <c r="D3051" i="1"/>
  <c r="B3051" i="1"/>
  <c r="G3051" i="1"/>
  <c r="E3051" i="1"/>
  <c r="F3051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AE3051" i="1"/>
  <c r="C3052" i="1"/>
  <c r="A3052" i="1"/>
  <c r="D3052" i="1"/>
  <c r="B3052" i="1"/>
  <c r="G3052" i="1"/>
  <c r="E3052" i="1"/>
  <c r="F3052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AE3052" i="1"/>
  <c r="C3053" i="1"/>
  <c r="A3053" i="1"/>
  <c r="D3053" i="1"/>
  <c r="B3053" i="1"/>
  <c r="G3053" i="1"/>
  <c r="E3053" i="1"/>
  <c r="F3053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AE3053" i="1"/>
  <c r="C3054" i="1"/>
  <c r="A3054" i="1"/>
  <c r="D3054" i="1"/>
  <c r="B3054" i="1"/>
  <c r="G3054" i="1"/>
  <c r="E3054" i="1"/>
  <c r="F3054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AE3054" i="1"/>
  <c r="C3055" i="1"/>
  <c r="A3055" i="1"/>
  <c r="D3055" i="1"/>
  <c r="B3055" i="1"/>
  <c r="G3055" i="1"/>
  <c r="E3055" i="1"/>
  <c r="F3055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AE3055" i="1"/>
  <c r="C3056" i="1"/>
  <c r="A3056" i="1"/>
  <c r="D3056" i="1"/>
  <c r="B3056" i="1"/>
  <c r="G3056" i="1"/>
  <c r="E3056" i="1"/>
  <c r="F3056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AE3056" i="1"/>
  <c r="C3057" i="1"/>
  <c r="A3057" i="1"/>
  <c r="D3057" i="1"/>
  <c r="B3057" i="1"/>
  <c r="G3057" i="1"/>
  <c r="E3057" i="1"/>
  <c r="F3057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AE3057" i="1"/>
  <c r="C3058" i="1"/>
  <c r="A3058" i="1"/>
  <c r="D3058" i="1"/>
  <c r="B3058" i="1"/>
  <c r="G3058" i="1"/>
  <c r="E3058" i="1"/>
  <c r="F3058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C3059" i="1"/>
  <c r="A3059" i="1"/>
  <c r="D3059" i="1"/>
  <c r="B3059" i="1"/>
  <c r="G3059" i="1"/>
  <c r="E3059" i="1"/>
  <c r="F3059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AE3059" i="1"/>
  <c r="C3060" i="1"/>
  <c r="A3060" i="1"/>
  <c r="D3060" i="1"/>
  <c r="B3060" i="1"/>
  <c r="G3060" i="1"/>
  <c r="E3060" i="1"/>
  <c r="F3060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AE3060" i="1"/>
  <c r="C3061" i="1"/>
  <c r="A3061" i="1"/>
  <c r="D3061" i="1"/>
  <c r="B3061" i="1"/>
  <c r="G3061" i="1"/>
  <c r="E3061" i="1"/>
  <c r="F3061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AE3061" i="1"/>
  <c r="C3062" i="1"/>
  <c r="A3062" i="1"/>
  <c r="D3062" i="1"/>
  <c r="B3062" i="1"/>
  <c r="G3062" i="1"/>
  <c r="E3062" i="1"/>
  <c r="F3062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AE3062" i="1"/>
  <c r="C3063" i="1"/>
  <c r="A3063" i="1"/>
  <c r="D3063" i="1"/>
  <c r="B3063" i="1"/>
  <c r="G3063" i="1"/>
  <c r="E3063" i="1"/>
  <c r="F3063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AE3063" i="1"/>
  <c r="C3064" i="1"/>
  <c r="A3064" i="1"/>
  <c r="D3064" i="1"/>
  <c r="B3064" i="1"/>
  <c r="G3064" i="1"/>
  <c r="E3064" i="1"/>
  <c r="F3064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AE3064" i="1"/>
  <c r="C3065" i="1"/>
  <c r="A3065" i="1"/>
  <c r="D3065" i="1"/>
  <c r="B3065" i="1"/>
  <c r="G3065" i="1"/>
  <c r="E3065" i="1"/>
  <c r="F3065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AE3065" i="1"/>
  <c r="C3066" i="1"/>
  <c r="A3066" i="1"/>
  <c r="D3066" i="1"/>
  <c r="B3066" i="1"/>
  <c r="G3066" i="1"/>
  <c r="E3066" i="1"/>
  <c r="F3066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AE3066" i="1"/>
  <c r="C3067" i="1"/>
  <c r="A3067" i="1"/>
  <c r="D3067" i="1"/>
  <c r="B3067" i="1"/>
  <c r="G3067" i="1"/>
  <c r="E3067" i="1"/>
  <c r="F3067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AE3067" i="1"/>
  <c r="C3068" i="1"/>
  <c r="A3068" i="1"/>
  <c r="D3068" i="1"/>
  <c r="B3068" i="1"/>
  <c r="G3068" i="1"/>
  <c r="E3068" i="1"/>
  <c r="F3068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AE3068" i="1"/>
  <c r="C3069" i="1"/>
  <c r="A3069" i="1"/>
  <c r="D3069" i="1"/>
  <c r="B3069" i="1"/>
  <c r="G3069" i="1"/>
  <c r="E3069" i="1"/>
  <c r="F3069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AE3069" i="1"/>
  <c r="C3070" i="1"/>
  <c r="A3070" i="1"/>
  <c r="D3070" i="1"/>
  <c r="B3070" i="1"/>
  <c r="G3070" i="1"/>
  <c r="E3070" i="1"/>
  <c r="F3070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AE3070" i="1"/>
  <c r="C3071" i="1"/>
  <c r="A3071" i="1"/>
  <c r="D3071" i="1"/>
  <c r="B3071" i="1"/>
  <c r="G3071" i="1"/>
  <c r="E3071" i="1"/>
  <c r="F3071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AE3071" i="1"/>
  <c r="C3072" i="1"/>
  <c r="A3072" i="1"/>
  <c r="D3072" i="1"/>
  <c r="B3072" i="1"/>
  <c r="G3072" i="1"/>
  <c r="E3072" i="1"/>
  <c r="F3072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AE3072" i="1"/>
  <c r="C3073" i="1"/>
  <c r="A3073" i="1"/>
  <c r="D3073" i="1"/>
  <c r="B3073" i="1"/>
  <c r="G3073" i="1"/>
  <c r="E3073" i="1"/>
  <c r="F3073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AE3073" i="1"/>
  <c r="C3074" i="1"/>
  <c r="A3074" i="1"/>
  <c r="D3074" i="1"/>
  <c r="B3074" i="1"/>
  <c r="G3074" i="1"/>
  <c r="E3074" i="1"/>
  <c r="F3074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C3075" i="1"/>
  <c r="A3075" i="1"/>
  <c r="D3075" i="1"/>
  <c r="B3075" i="1"/>
  <c r="G3075" i="1"/>
  <c r="E3075" i="1"/>
  <c r="F3075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AE3075" i="1"/>
  <c r="C3076" i="1"/>
  <c r="A3076" i="1"/>
  <c r="D3076" i="1"/>
  <c r="B3076" i="1"/>
  <c r="G3076" i="1"/>
  <c r="E3076" i="1"/>
  <c r="F3076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AE3076" i="1"/>
  <c r="C3077" i="1"/>
  <c r="A3077" i="1"/>
  <c r="D3077" i="1"/>
  <c r="B3077" i="1"/>
  <c r="G3077" i="1"/>
  <c r="E3077" i="1"/>
  <c r="F3077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AE3077" i="1"/>
  <c r="C3078" i="1"/>
  <c r="A3078" i="1"/>
  <c r="D3078" i="1"/>
  <c r="B3078" i="1"/>
  <c r="G3078" i="1"/>
  <c r="E3078" i="1"/>
  <c r="F3078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AE3078" i="1"/>
  <c r="C3079" i="1"/>
  <c r="A3079" i="1"/>
  <c r="D3079" i="1"/>
  <c r="B3079" i="1"/>
  <c r="G3079" i="1"/>
  <c r="E3079" i="1"/>
  <c r="F3079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AE3079" i="1"/>
  <c r="C3080" i="1"/>
  <c r="A3080" i="1"/>
  <c r="D3080" i="1"/>
  <c r="B3080" i="1"/>
  <c r="G3080" i="1"/>
  <c r="E3080" i="1"/>
  <c r="F3080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AE3080" i="1"/>
  <c r="C3081" i="1"/>
  <c r="A3081" i="1"/>
  <c r="D3081" i="1"/>
  <c r="B3081" i="1"/>
  <c r="G3081" i="1"/>
  <c r="E3081" i="1"/>
  <c r="F3081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AE3081" i="1"/>
  <c r="C3082" i="1"/>
  <c r="A3082" i="1"/>
  <c r="D3082" i="1"/>
  <c r="B3082" i="1"/>
  <c r="G3082" i="1"/>
  <c r="E3082" i="1"/>
  <c r="F3082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AE3082" i="1"/>
  <c r="C3083" i="1"/>
  <c r="A3083" i="1"/>
  <c r="D3083" i="1"/>
  <c r="B3083" i="1"/>
  <c r="G3083" i="1"/>
  <c r="E3083" i="1"/>
  <c r="F3083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AE3083" i="1"/>
  <c r="C3084" i="1"/>
  <c r="A3084" i="1"/>
  <c r="D3084" i="1"/>
  <c r="B3084" i="1"/>
  <c r="G3084" i="1"/>
  <c r="E3084" i="1"/>
  <c r="F3084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AE3084" i="1"/>
  <c r="C3085" i="1"/>
  <c r="A3085" i="1"/>
  <c r="D3085" i="1"/>
  <c r="B3085" i="1"/>
  <c r="G3085" i="1"/>
  <c r="E3085" i="1"/>
  <c r="F3085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AE3085" i="1"/>
  <c r="C3086" i="1"/>
  <c r="A3086" i="1"/>
  <c r="D3086" i="1"/>
  <c r="B3086" i="1"/>
  <c r="G3086" i="1"/>
  <c r="E3086" i="1"/>
  <c r="F3086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AE3086" i="1"/>
  <c r="C3087" i="1"/>
  <c r="A3087" i="1"/>
  <c r="D3087" i="1"/>
  <c r="B3087" i="1"/>
  <c r="G3087" i="1"/>
  <c r="E3087" i="1"/>
  <c r="F3087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AE3087" i="1"/>
  <c r="C3088" i="1"/>
  <c r="A3088" i="1"/>
  <c r="D3088" i="1"/>
  <c r="B3088" i="1"/>
  <c r="G3088" i="1"/>
  <c r="E3088" i="1"/>
  <c r="F3088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AE3088" i="1"/>
  <c r="C3089" i="1"/>
  <c r="A3089" i="1"/>
  <c r="D3089" i="1"/>
  <c r="B3089" i="1"/>
  <c r="G3089" i="1"/>
  <c r="E3089" i="1"/>
  <c r="F3089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AE3089" i="1"/>
  <c r="C3090" i="1"/>
  <c r="A3090" i="1"/>
  <c r="D3090" i="1"/>
  <c r="B3090" i="1"/>
  <c r="G3090" i="1"/>
  <c r="E3090" i="1"/>
  <c r="F3090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C3091" i="1"/>
  <c r="A3091" i="1"/>
  <c r="D3091" i="1"/>
  <c r="B3091" i="1"/>
  <c r="G3091" i="1"/>
  <c r="E3091" i="1"/>
  <c r="F3091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AE3091" i="1"/>
  <c r="C3092" i="1"/>
  <c r="A3092" i="1"/>
  <c r="D3092" i="1"/>
  <c r="B3092" i="1"/>
  <c r="G3092" i="1"/>
  <c r="E3092" i="1"/>
  <c r="F3092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AE3092" i="1"/>
  <c r="C3093" i="1"/>
  <c r="A3093" i="1"/>
  <c r="D3093" i="1"/>
  <c r="B3093" i="1"/>
  <c r="G3093" i="1"/>
  <c r="E3093" i="1"/>
  <c r="F3093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AE3093" i="1"/>
  <c r="C3094" i="1"/>
  <c r="A3094" i="1"/>
  <c r="D3094" i="1"/>
  <c r="B3094" i="1"/>
  <c r="G3094" i="1"/>
  <c r="E3094" i="1"/>
  <c r="F3094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AE3094" i="1"/>
  <c r="C3095" i="1"/>
  <c r="A3095" i="1"/>
  <c r="D3095" i="1"/>
  <c r="B3095" i="1"/>
  <c r="G3095" i="1"/>
  <c r="E3095" i="1"/>
  <c r="F3095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AE3095" i="1"/>
  <c r="C3096" i="1"/>
  <c r="A3096" i="1"/>
  <c r="D3096" i="1"/>
  <c r="B3096" i="1"/>
  <c r="G3096" i="1"/>
  <c r="E3096" i="1"/>
  <c r="F3096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AE3096" i="1"/>
  <c r="C3097" i="1"/>
  <c r="A3097" i="1"/>
  <c r="D3097" i="1"/>
  <c r="B3097" i="1"/>
  <c r="G3097" i="1"/>
  <c r="E3097" i="1"/>
  <c r="F3097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AE3097" i="1"/>
  <c r="C3098" i="1"/>
  <c r="A3098" i="1"/>
  <c r="D3098" i="1"/>
  <c r="B3098" i="1"/>
  <c r="G3098" i="1"/>
  <c r="E3098" i="1"/>
  <c r="F3098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AE3098" i="1"/>
  <c r="C3099" i="1"/>
  <c r="A3099" i="1"/>
  <c r="D3099" i="1"/>
  <c r="B3099" i="1"/>
  <c r="G3099" i="1"/>
  <c r="E3099" i="1"/>
  <c r="F3099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AE3099" i="1"/>
  <c r="C3100" i="1"/>
  <c r="A3100" i="1"/>
  <c r="D3100" i="1"/>
  <c r="B3100" i="1"/>
  <c r="G3100" i="1"/>
  <c r="E3100" i="1"/>
  <c r="F3100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AE3100" i="1"/>
  <c r="C3101" i="1"/>
  <c r="A3101" i="1"/>
  <c r="D3101" i="1"/>
  <c r="B3101" i="1"/>
  <c r="G3101" i="1"/>
  <c r="E3101" i="1"/>
  <c r="F3101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AE3101" i="1"/>
  <c r="C3102" i="1"/>
  <c r="A3102" i="1"/>
  <c r="D3102" i="1"/>
  <c r="B3102" i="1"/>
  <c r="G3102" i="1"/>
  <c r="E3102" i="1"/>
  <c r="F3102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AE3102" i="1"/>
  <c r="C3103" i="1"/>
  <c r="A3103" i="1"/>
  <c r="D3103" i="1"/>
  <c r="B3103" i="1"/>
  <c r="G3103" i="1"/>
  <c r="E3103" i="1"/>
  <c r="F3103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AE3103" i="1"/>
  <c r="C3104" i="1"/>
  <c r="A3104" i="1"/>
  <c r="D3104" i="1"/>
  <c r="B3104" i="1"/>
  <c r="G3104" i="1"/>
  <c r="E3104" i="1"/>
  <c r="F3104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AE3104" i="1"/>
  <c r="C3105" i="1"/>
  <c r="A3105" i="1"/>
  <c r="D3105" i="1"/>
  <c r="B3105" i="1"/>
  <c r="G3105" i="1"/>
  <c r="E3105" i="1"/>
  <c r="F3105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AE3105" i="1"/>
  <c r="C3106" i="1"/>
  <c r="A3106" i="1"/>
  <c r="D3106" i="1"/>
  <c r="B3106" i="1"/>
  <c r="G3106" i="1"/>
  <c r="E3106" i="1"/>
  <c r="F3106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C3107" i="1"/>
  <c r="A3107" i="1"/>
  <c r="D3107" i="1"/>
  <c r="B3107" i="1"/>
  <c r="G3107" i="1"/>
  <c r="E3107" i="1"/>
  <c r="F3107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AE3107" i="1"/>
  <c r="C3108" i="1"/>
  <c r="A3108" i="1"/>
  <c r="D3108" i="1"/>
  <c r="B3108" i="1"/>
  <c r="G3108" i="1"/>
  <c r="E3108" i="1"/>
  <c r="F3108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AE3108" i="1"/>
  <c r="C3109" i="1"/>
  <c r="A3109" i="1"/>
  <c r="D3109" i="1"/>
  <c r="B3109" i="1"/>
  <c r="G3109" i="1"/>
  <c r="E3109" i="1"/>
  <c r="F3109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AE3109" i="1"/>
  <c r="C3110" i="1"/>
  <c r="A3110" i="1"/>
  <c r="D3110" i="1"/>
  <c r="B3110" i="1"/>
  <c r="G3110" i="1"/>
  <c r="E3110" i="1"/>
  <c r="F3110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AE3110" i="1"/>
  <c r="C3111" i="1"/>
  <c r="A3111" i="1"/>
  <c r="D3111" i="1"/>
  <c r="B3111" i="1"/>
  <c r="G3111" i="1"/>
  <c r="E3111" i="1"/>
  <c r="F3111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AE3111" i="1"/>
  <c r="C3112" i="1"/>
  <c r="A3112" i="1"/>
  <c r="D3112" i="1"/>
  <c r="B3112" i="1"/>
  <c r="G3112" i="1"/>
  <c r="E3112" i="1"/>
  <c r="F3112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AE3112" i="1"/>
  <c r="C3113" i="1"/>
  <c r="A3113" i="1"/>
  <c r="D3113" i="1"/>
  <c r="B3113" i="1"/>
  <c r="G3113" i="1"/>
  <c r="E3113" i="1"/>
  <c r="F3113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AE3113" i="1"/>
  <c r="C3114" i="1"/>
  <c r="A3114" i="1"/>
  <c r="D3114" i="1"/>
  <c r="B3114" i="1"/>
  <c r="G3114" i="1"/>
  <c r="E3114" i="1"/>
  <c r="F3114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AE3114" i="1"/>
  <c r="C3115" i="1"/>
  <c r="A3115" i="1"/>
  <c r="D3115" i="1"/>
  <c r="B3115" i="1"/>
  <c r="G3115" i="1"/>
  <c r="E3115" i="1"/>
  <c r="F3115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AE3115" i="1"/>
  <c r="C3116" i="1"/>
  <c r="A3116" i="1"/>
  <c r="D3116" i="1"/>
  <c r="B3116" i="1"/>
  <c r="G3116" i="1"/>
  <c r="E3116" i="1"/>
  <c r="F3116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AE3116" i="1"/>
  <c r="C3117" i="1"/>
  <c r="A3117" i="1"/>
  <c r="D3117" i="1"/>
  <c r="B3117" i="1"/>
  <c r="G3117" i="1"/>
  <c r="E3117" i="1"/>
  <c r="F3117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AE3117" i="1"/>
  <c r="C3118" i="1"/>
  <c r="A3118" i="1"/>
  <c r="D3118" i="1"/>
  <c r="B3118" i="1"/>
  <c r="G3118" i="1"/>
  <c r="E3118" i="1"/>
  <c r="F3118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AE3118" i="1"/>
  <c r="C3119" i="1"/>
  <c r="A3119" i="1"/>
  <c r="D3119" i="1"/>
  <c r="B3119" i="1"/>
  <c r="G3119" i="1"/>
  <c r="E3119" i="1"/>
  <c r="F3119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AE3119" i="1"/>
  <c r="C3120" i="1"/>
  <c r="A3120" i="1"/>
  <c r="D3120" i="1"/>
  <c r="B3120" i="1"/>
  <c r="G3120" i="1"/>
  <c r="E3120" i="1"/>
  <c r="F3120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AE3120" i="1"/>
  <c r="C3121" i="1"/>
  <c r="A3121" i="1"/>
  <c r="D3121" i="1"/>
  <c r="B3121" i="1"/>
  <c r="G3121" i="1"/>
  <c r="E3121" i="1"/>
  <c r="F3121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AE3121" i="1"/>
  <c r="C3122" i="1"/>
  <c r="A3122" i="1"/>
  <c r="D3122" i="1"/>
  <c r="B3122" i="1"/>
  <c r="G3122" i="1"/>
  <c r="E3122" i="1"/>
  <c r="F3122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C3123" i="1"/>
  <c r="A3123" i="1"/>
  <c r="D3123" i="1"/>
  <c r="B3123" i="1"/>
  <c r="G3123" i="1"/>
  <c r="E3123" i="1"/>
  <c r="F3123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AE3123" i="1"/>
  <c r="C3124" i="1"/>
  <c r="A3124" i="1"/>
  <c r="D3124" i="1"/>
  <c r="B3124" i="1"/>
  <c r="G3124" i="1"/>
  <c r="E3124" i="1"/>
  <c r="F3124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AE3124" i="1"/>
  <c r="C3125" i="1"/>
  <c r="A3125" i="1"/>
  <c r="D3125" i="1"/>
  <c r="B3125" i="1"/>
  <c r="G3125" i="1"/>
  <c r="E3125" i="1"/>
  <c r="F3125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AE3125" i="1"/>
  <c r="C3126" i="1"/>
  <c r="A3126" i="1"/>
  <c r="D3126" i="1"/>
  <c r="B3126" i="1"/>
  <c r="G3126" i="1"/>
  <c r="E3126" i="1"/>
  <c r="F3126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AE3126" i="1"/>
  <c r="C3127" i="1"/>
  <c r="A3127" i="1"/>
  <c r="D3127" i="1"/>
  <c r="B3127" i="1"/>
  <c r="G3127" i="1"/>
  <c r="E3127" i="1"/>
  <c r="F3127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AE3127" i="1"/>
  <c r="C3128" i="1"/>
  <c r="A3128" i="1"/>
  <c r="D3128" i="1"/>
  <c r="B3128" i="1"/>
  <c r="G3128" i="1"/>
  <c r="E3128" i="1"/>
  <c r="F3128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AE3128" i="1"/>
  <c r="C3129" i="1"/>
  <c r="A3129" i="1"/>
  <c r="D3129" i="1"/>
  <c r="B3129" i="1"/>
  <c r="G3129" i="1"/>
  <c r="E3129" i="1"/>
  <c r="F3129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AE3129" i="1"/>
  <c r="C3130" i="1"/>
  <c r="A3130" i="1"/>
  <c r="D3130" i="1"/>
  <c r="B3130" i="1"/>
  <c r="G3130" i="1"/>
  <c r="E3130" i="1"/>
  <c r="F3130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AE3130" i="1"/>
  <c r="C3131" i="1"/>
  <c r="A3131" i="1"/>
  <c r="D3131" i="1"/>
  <c r="B3131" i="1"/>
  <c r="G3131" i="1"/>
  <c r="E3131" i="1"/>
  <c r="F3131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AE3131" i="1"/>
  <c r="C3132" i="1"/>
  <c r="A3132" i="1"/>
  <c r="D3132" i="1"/>
  <c r="B3132" i="1"/>
  <c r="G3132" i="1"/>
  <c r="E3132" i="1"/>
  <c r="F3132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AE3132" i="1"/>
  <c r="C3133" i="1"/>
  <c r="A3133" i="1"/>
  <c r="D3133" i="1"/>
  <c r="B3133" i="1"/>
  <c r="G3133" i="1"/>
  <c r="E3133" i="1"/>
  <c r="F3133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AE3133" i="1"/>
  <c r="C3134" i="1"/>
  <c r="A3134" i="1"/>
  <c r="D3134" i="1"/>
  <c r="B3134" i="1"/>
  <c r="G3134" i="1"/>
  <c r="E3134" i="1"/>
  <c r="F3134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AE3134" i="1"/>
  <c r="C3135" i="1"/>
  <c r="A3135" i="1"/>
  <c r="D3135" i="1"/>
  <c r="B3135" i="1"/>
  <c r="G3135" i="1"/>
  <c r="E3135" i="1"/>
  <c r="F3135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AE3135" i="1"/>
  <c r="AF2312" i="1"/>
  <c r="AG2312" i="1"/>
  <c r="AG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H2312" i="1"/>
  <c r="AF2313" i="1"/>
  <c r="AH2313" i="1"/>
  <c r="AF2314" i="1"/>
  <c r="AH2314" i="1"/>
  <c r="AF2315" i="1"/>
  <c r="AH2315" i="1"/>
  <c r="AF2316" i="1"/>
  <c r="AH2316" i="1"/>
  <c r="AF2317" i="1"/>
  <c r="AH2317" i="1"/>
  <c r="AF2318" i="1"/>
  <c r="AH2318" i="1"/>
  <c r="AF2319" i="1"/>
  <c r="AH2319" i="1"/>
  <c r="AF2320" i="1"/>
  <c r="AH2320" i="1"/>
  <c r="AF2321" i="1"/>
  <c r="AH2321" i="1"/>
  <c r="AF2322" i="1"/>
  <c r="AH2322" i="1"/>
  <c r="AF2323" i="1"/>
  <c r="AH2323" i="1"/>
  <c r="AF2324" i="1"/>
  <c r="AH2324" i="1"/>
  <c r="AF2325" i="1"/>
  <c r="AH2325" i="1"/>
  <c r="AF2326" i="1"/>
  <c r="AH2326" i="1"/>
  <c r="AF2327" i="1"/>
  <c r="AH2327" i="1"/>
  <c r="AF2328" i="1"/>
  <c r="AH2328" i="1"/>
  <c r="AF2329" i="1"/>
  <c r="AH2329" i="1"/>
  <c r="AF2330" i="1"/>
  <c r="AH2330" i="1"/>
  <c r="AF2331" i="1"/>
  <c r="AH2331" i="1"/>
  <c r="AF2332" i="1"/>
  <c r="AH2332" i="1"/>
  <c r="AF2333" i="1"/>
  <c r="AH2333" i="1"/>
  <c r="AF2334" i="1"/>
  <c r="AH2334" i="1"/>
  <c r="AF2335" i="1"/>
  <c r="AH2335" i="1"/>
  <c r="AF2336" i="1"/>
  <c r="AH2336" i="1"/>
  <c r="AF2337" i="1"/>
  <c r="AH2337" i="1"/>
  <c r="AF2338" i="1"/>
  <c r="AH2338" i="1"/>
  <c r="AF2339" i="1"/>
  <c r="AH2339" i="1"/>
  <c r="AF2340" i="1"/>
  <c r="AH2340" i="1"/>
  <c r="AF2341" i="1"/>
  <c r="AH2341" i="1"/>
  <c r="AF2342" i="1"/>
  <c r="AH2342" i="1"/>
  <c r="AF2343" i="1"/>
  <c r="AH2343" i="1"/>
  <c r="AF2344" i="1"/>
  <c r="AH2344" i="1"/>
  <c r="AF2345" i="1"/>
  <c r="AH2345" i="1"/>
  <c r="AF2346" i="1"/>
  <c r="AH2346" i="1"/>
  <c r="AF2347" i="1"/>
  <c r="AH2347" i="1"/>
  <c r="AF2348" i="1"/>
  <c r="AH2348" i="1"/>
  <c r="AF2349" i="1"/>
  <c r="AH2349" i="1"/>
  <c r="AF2350" i="1"/>
  <c r="AH2350" i="1"/>
  <c r="AF2351" i="1"/>
  <c r="AH2351" i="1"/>
  <c r="AF2352" i="1"/>
  <c r="AH2352" i="1"/>
  <c r="AF2353" i="1"/>
  <c r="AH2353" i="1"/>
  <c r="AF2354" i="1"/>
  <c r="AH2354" i="1"/>
  <c r="AF2355" i="1"/>
  <c r="AH2355" i="1"/>
  <c r="AF2356" i="1"/>
  <c r="AH2356" i="1"/>
  <c r="AF2357" i="1"/>
  <c r="AH2357" i="1"/>
  <c r="AF2358" i="1"/>
  <c r="AH2358" i="1"/>
  <c r="AF2359" i="1"/>
  <c r="AH2359" i="1"/>
  <c r="AF2360" i="1"/>
  <c r="AH2360" i="1"/>
  <c r="AF2361" i="1"/>
  <c r="AH2361" i="1"/>
  <c r="AF2362" i="1"/>
  <c r="AH2362" i="1"/>
  <c r="AF2363" i="1"/>
  <c r="AH2363" i="1"/>
  <c r="AF2364" i="1"/>
  <c r="AH2364" i="1"/>
  <c r="AF2365" i="1"/>
  <c r="AH2365" i="1"/>
  <c r="AF2366" i="1"/>
  <c r="AH2366" i="1"/>
  <c r="AF2367" i="1"/>
  <c r="AH2367" i="1"/>
  <c r="AF2368" i="1"/>
  <c r="AH2368" i="1"/>
  <c r="AF2369" i="1"/>
  <c r="AH2369" i="1"/>
  <c r="AF2370" i="1"/>
  <c r="AH2370" i="1"/>
  <c r="AF2371" i="1"/>
  <c r="AH2371" i="1"/>
  <c r="AF2372" i="1"/>
  <c r="AH2372" i="1"/>
  <c r="AF2373" i="1"/>
  <c r="AH2373" i="1"/>
  <c r="AF2374" i="1"/>
  <c r="AH2374" i="1"/>
  <c r="AF2375" i="1"/>
  <c r="AH2375" i="1"/>
  <c r="AF2376" i="1"/>
  <c r="AH2376" i="1"/>
  <c r="AF2377" i="1"/>
  <c r="AH2377" i="1"/>
  <c r="AF2378" i="1"/>
  <c r="AH2378" i="1"/>
  <c r="AF2379" i="1"/>
  <c r="AH2379" i="1"/>
  <c r="AF2380" i="1"/>
  <c r="AH2380" i="1"/>
  <c r="AF2381" i="1"/>
  <c r="AH2381" i="1"/>
  <c r="AF2382" i="1"/>
  <c r="AH2382" i="1"/>
  <c r="AF2383" i="1"/>
  <c r="AH2383" i="1"/>
  <c r="AF2384" i="1"/>
  <c r="AH2384" i="1"/>
  <c r="AF2385" i="1"/>
  <c r="AH2385" i="1"/>
  <c r="AF2386" i="1"/>
  <c r="AH2386" i="1"/>
  <c r="AF2387" i="1"/>
  <c r="AH2387" i="1"/>
  <c r="AF2388" i="1"/>
  <c r="AH2388" i="1"/>
  <c r="AF2389" i="1"/>
  <c r="AH2389" i="1"/>
  <c r="AF2390" i="1"/>
  <c r="AH2390" i="1"/>
  <c r="AF2391" i="1"/>
  <c r="AH2391" i="1"/>
  <c r="AF2392" i="1"/>
  <c r="AH2392" i="1"/>
  <c r="AF2393" i="1"/>
  <c r="AH2393" i="1"/>
  <c r="AF2394" i="1"/>
  <c r="AH2394" i="1"/>
  <c r="AF2395" i="1"/>
  <c r="AH2395" i="1"/>
  <c r="AF2396" i="1"/>
  <c r="AH2396" i="1"/>
  <c r="AF2397" i="1"/>
  <c r="AH2397" i="1"/>
  <c r="AF2398" i="1"/>
  <c r="AH2398" i="1"/>
  <c r="AF2399" i="1"/>
  <c r="AH2399" i="1"/>
  <c r="AF2400" i="1"/>
  <c r="AH2400" i="1"/>
  <c r="AF2401" i="1"/>
  <c r="AH2401" i="1"/>
  <c r="AF2402" i="1"/>
  <c r="AH2402" i="1"/>
  <c r="AF2403" i="1"/>
  <c r="AH2403" i="1"/>
  <c r="AF2404" i="1"/>
  <c r="AH2404" i="1"/>
  <c r="AF2405" i="1"/>
  <c r="AH2405" i="1"/>
  <c r="AF2406" i="1"/>
  <c r="AH2406" i="1"/>
  <c r="AF2407" i="1"/>
  <c r="AH2407" i="1"/>
  <c r="AF2408" i="1"/>
  <c r="AH2408" i="1"/>
  <c r="AF2409" i="1"/>
  <c r="AH2409" i="1"/>
  <c r="AF2410" i="1"/>
  <c r="AH2410" i="1"/>
  <c r="AF2411" i="1"/>
  <c r="AH2411" i="1"/>
  <c r="AF2412" i="1"/>
  <c r="AH2412" i="1"/>
  <c r="AF2413" i="1"/>
  <c r="AH2413" i="1"/>
  <c r="AF2414" i="1"/>
  <c r="AH2414" i="1"/>
  <c r="AF2415" i="1"/>
  <c r="AH2415" i="1"/>
  <c r="AF2416" i="1"/>
  <c r="AH2416" i="1"/>
  <c r="AF2417" i="1"/>
  <c r="AH2417" i="1"/>
  <c r="AF2418" i="1"/>
  <c r="AH2418" i="1"/>
  <c r="AF2419" i="1"/>
  <c r="AH2419" i="1"/>
  <c r="AF2420" i="1"/>
  <c r="AH2420" i="1"/>
  <c r="AF2421" i="1"/>
  <c r="AH2421" i="1"/>
  <c r="AF2422" i="1"/>
  <c r="AH2422" i="1"/>
  <c r="AF2423" i="1"/>
  <c r="AH2423" i="1"/>
  <c r="AF2424" i="1"/>
  <c r="AH2424" i="1"/>
  <c r="AF2425" i="1"/>
  <c r="AH2425" i="1"/>
  <c r="AF2426" i="1"/>
  <c r="AH2426" i="1"/>
  <c r="AF2427" i="1"/>
  <c r="AH2427" i="1"/>
  <c r="AF2428" i="1"/>
  <c r="AH2428" i="1"/>
  <c r="AF2429" i="1"/>
  <c r="AH2429" i="1"/>
  <c r="AF2430" i="1"/>
  <c r="AH2430" i="1"/>
  <c r="AF2431" i="1"/>
  <c r="AH2431" i="1"/>
  <c r="AF2432" i="1"/>
  <c r="AH2432" i="1"/>
  <c r="AF2433" i="1"/>
  <c r="AH2433" i="1"/>
  <c r="AF2434" i="1"/>
  <c r="AH2434" i="1"/>
  <c r="AF2435" i="1"/>
  <c r="AH2435" i="1"/>
  <c r="AF2436" i="1"/>
  <c r="AH2436" i="1"/>
  <c r="AF2437" i="1"/>
  <c r="AH2437" i="1"/>
  <c r="AF2438" i="1"/>
  <c r="AH2438" i="1"/>
  <c r="AF2439" i="1"/>
  <c r="AH2439" i="1"/>
  <c r="AF2440" i="1"/>
  <c r="AH2440" i="1"/>
  <c r="AF2441" i="1"/>
  <c r="AH2441" i="1"/>
  <c r="AF2442" i="1"/>
  <c r="AH2442" i="1"/>
  <c r="AF2443" i="1"/>
  <c r="AH2443" i="1"/>
  <c r="AF2444" i="1"/>
  <c r="AH2444" i="1"/>
  <c r="AF2445" i="1"/>
  <c r="AH2445" i="1"/>
  <c r="AF2446" i="1"/>
  <c r="AH2446" i="1"/>
  <c r="AF2447" i="1"/>
  <c r="AH2447" i="1"/>
  <c r="AF2448" i="1"/>
  <c r="AH2448" i="1"/>
  <c r="AF2449" i="1"/>
  <c r="AH2449" i="1"/>
  <c r="AF2450" i="1"/>
  <c r="AH2450" i="1"/>
  <c r="AF2451" i="1"/>
  <c r="AH2451" i="1"/>
  <c r="AF2452" i="1"/>
  <c r="AH2452" i="1"/>
  <c r="AF2453" i="1"/>
  <c r="AH2453" i="1"/>
  <c r="AF2454" i="1"/>
  <c r="AH2454" i="1"/>
  <c r="AF2455" i="1"/>
  <c r="AH2455" i="1"/>
  <c r="AF2456" i="1"/>
  <c r="AH2456" i="1"/>
  <c r="AF2457" i="1"/>
  <c r="AH2457" i="1"/>
  <c r="AF2458" i="1"/>
  <c r="AH2458" i="1"/>
  <c r="AF2459" i="1"/>
  <c r="AH2459" i="1"/>
  <c r="AF2460" i="1"/>
  <c r="AH2460" i="1"/>
  <c r="AF2461" i="1"/>
  <c r="AH2461" i="1"/>
  <c r="AF2462" i="1"/>
  <c r="AH2462" i="1"/>
  <c r="AF2463" i="1"/>
  <c r="AH2463" i="1"/>
  <c r="AF2464" i="1"/>
  <c r="AH2464" i="1"/>
  <c r="AF2465" i="1"/>
  <c r="AH2465" i="1"/>
  <c r="AF2466" i="1"/>
  <c r="AH2466" i="1"/>
  <c r="AF2467" i="1"/>
  <c r="AH2467" i="1"/>
  <c r="AF2468" i="1"/>
  <c r="AH2468" i="1"/>
  <c r="AF2469" i="1"/>
  <c r="AH2469" i="1"/>
  <c r="AF2470" i="1"/>
  <c r="AH2470" i="1"/>
  <c r="AF2471" i="1"/>
  <c r="AH2471" i="1"/>
  <c r="AF2472" i="1"/>
  <c r="AH2472" i="1"/>
  <c r="AF2473" i="1"/>
  <c r="AH2473" i="1"/>
  <c r="AF2474" i="1"/>
  <c r="AH2474" i="1"/>
  <c r="AF2475" i="1"/>
  <c r="AH2475" i="1"/>
  <c r="AF2476" i="1"/>
  <c r="AH2476" i="1"/>
  <c r="AF2477" i="1"/>
  <c r="AH2477" i="1"/>
  <c r="AF2478" i="1"/>
  <c r="AH2478" i="1"/>
  <c r="AF2479" i="1"/>
  <c r="AH2479" i="1"/>
  <c r="AF2480" i="1"/>
  <c r="AH2480" i="1"/>
  <c r="AF2481" i="1"/>
  <c r="AH2481" i="1"/>
  <c r="AF2482" i="1"/>
  <c r="AH2482" i="1"/>
  <c r="AF2483" i="1"/>
  <c r="AH2483" i="1"/>
  <c r="AF2484" i="1"/>
  <c r="AH2484" i="1"/>
  <c r="AF2485" i="1"/>
  <c r="AH2485" i="1"/>
  <c r="AF2486" i="1"/>
  <c r="AH2486" i="1"/>
  <c r="AF2487" i="1"/>
  <c r="AH2487" i="1"/>
  <c r="AF2488" i="1"/>
  <c r="AH2488" i="1"/>
  <c r="AF2489" i="1"/>
  <c r="AH2489" i="1"/>
  <c r="AF2490" i="1"/>
  <c r="AH2490" i="1"/>
  <c r="AF2491" i="1"/>
  <c r="AH2491" i="1"/>
  <c r="AF2492" i="1"/>
  <c r="AH2492" i="1"/>
  <c r="AI2403" i="1"/>
  <c r="AF3104" i="1"/>
  <c r="AH3104" i="1"/>
  <c r="AF3105" i="1"/>
  <c r="AH3105" i="1"/>
  <c r="AF3106" i="1"/>
  <c r="AH3106" i="1"/>
  <c r="AF3107" i="1"/>
  <c r="AH3107" i="1"/>
  <c r="AF3108" i="1"/>
  <c r="AH3108" i="1"/>
  <c r="AF3109" i="1"/>
  <c r="AH3109" i="1"/>
  <c r="AI3105" i="1"/>
  <c r="AF3103" i="1"/>
  <c r="AH3103" i="1"/>
  <c r="AI3106" i="1"/>
  <c r="AF3115" i="1"/>
  <c r="AH3115" i="1"/>
  <c r="AF3116" i="1"/>
  <c r="AH3116" i="1"/>
  <c r="AF3117" i="1"/>
  <c r="AH3117" i="1"/>
  <c r="AF3118" i="1"/>
  <c r="AH3118" i="1"/>
  <c r="AF3119" i="1"/>
  <c r="AH3119" i="1"/>
  <c r="AF3120" i="1"/>
  <c r="AH3120" i="1"/>
  <c r="AF3121" i="1"/>
  <c r="AH3121" i="1"/>
  <c r="AF3122" i="1"/>
  <c r="AH3122" i="1"/>
  <c r="AF3123" i="1"/>
  <c r="AH3123" i="1"/>
  <c r="AF3124" i="1"/>
  <c r="AH3124" i="1"/>
  <c r="AF3125" i="1"/>
  <c r="AH3125" i="1"/>
  <c r="AF3126" i="1"/>
  <c r="AH3126" i="1"/>
  <c r="AF3127" i="1"/>
  <c r="AH3127" i="1"/>
  <c r="AF3128" i="1"/>
  <c r="AH3128" i="1"/>
  <c r="AF3129" i="1"/>
  <c r="AH3129" i="1"/>
  <c r="AF3130" i="1"/>
  <c r="AH3130" i="1"/>
  <c r="AF3131" i="1"/>
  <c r="AH3131" i="1"/>
  <c r="AF3132" i="1"/>
  <c r="AH3132" i="1"/>
  <c r="AF3133" i="1"/>
  <c r="AH3133" i="1"/>
  <c r="AF3134" i="1"/>
  <c r="AH3134" i="1"/>
  <c r="AF3135" i="1"/>
  <c r="AH3135" i="1"/>
  <c r="AI3124" i="1"/>
  <c r="AI3128" i="1"/>
  <c r="AI3130" i="1"/>
  <c r="AI3126" i="1"/>
  <c r="AI3123" i="1"/>
  <c r="AI3122" i="1"/>
  <c r="AI3127" i="1"/>
  <c r="AI3120" i="1"/>
  <c r="AI3132" i="1"/>
  <c r="AI3133" i="1"/>
  <c r="AI3131" i="1"/>
  <c r="AF3064" i="1"/>
  <c r="AH3064" i="1"/>
  <c r="AF3065" i="1"/>
  <c r="AH3065" i="1"/>
  <c r="AF3066" i="1"/>
  <c r="AH3066" i="1"/>
  <c r="AF3067" i="1"/>
  <c r="AH3067" i="1"/>
  <c r="AF3068" i="1"/>
  <c r="AH3068" i="1"/>
  <c r="AF3069" i="1"/>
  <c r="AH3069" i="1"/>
  <c r="AF3070" i="1"/>
  <c r="AH3070" i="1"/>
  <c r="AF3071" i="1"/>
  <c r="AH3071" i="1"/>
  <c r="AF3072" i="1"/>
  <c r="AH3072" i="1"/>
  <c r="AF3073" i="1"/>
  <c r="AH3073" i="1"/>
  <c r="AF3074" i="1"/>
  <c r="AH3074" i="1"/>
  <c r="AF3075" i="1"/>
  <c r="AH3075" i="1"/>
  <c r="AF3076" i="1"/>
  <c r="AH3076" i="1"/>
  <c r="AF3077" i="1"/>
  <c r="AH3077" i="1"/>
  <c r="AF3078" i="1"/>
  <c r="AH3078" i="1"/>
  <c r="AF3079" i="1"/>
  <c r="AH3079" i="1"/>
  <c r="AF3080" i="1"/>
  <c r="AH3080" i="1"/>
  <c r="AF3081" i="1"/>
  <c r="AH3081" i="1"/>
  <c r="AF3082" i="1"/>
  <c r="AH3082" i="1"/>
  <c r="AF3083" i="1"/>
  <c r="AH3083" i="1"/>
  <c r="AF3084" i="1"/>
  <c r="AH3084" i="1"/>
  <c r="AF3085" i="1"/>
  <c r="AH3085" i="1"/>
  <c r="AF3086" i="1"/>
  <c r="AH3086" i="1"/>
  <c r="AF3087" i="1"/>
  <c r="AH3087" i="1"/>
  <c r="AF3088" i="1"/>
  <c r="AH3088" i="1"/>
  <c r="AF3089" i="1"/>
  <c r="AH3089" i="1"/>
  <c r="AF3090" i="1"/>
  <c r="AH3090" i="1"/>
  <c r="AP13" i="1"/>
  <c r="AF3091" i="1"/>
  <c r="AH3091" i="1"/>
  <c r="AF3092" i="1"/>
  <c r="AH3092" i="1"/>
  <c r="AF3093" i="1"/>
  <c r="AH3093" i="1"/>
  <c r="AF3094" i="1"/>
  <c r="AH3094" i="1"/>
  <c r="AF3095" i="1"/>
  <c r="AH3095" i="1"/>
  <c r="AF3096" i="1"/>
  <c r="AH3096" i="1"/>
  <c r="AF3097" i="1"/>
  <c r="AH3097" i="1"/>
  <c r="AF3098" i="1"/>
  <c r="AH3098" i="1"/>
  <c r="AF3099" i="1"/>
  <c r="AH3099" i="1"/>
  <c r="AF3100" i="1"/>
  <c r="AH3100" i="1"/>
  <c r="AF3101" i="1"/>
  <c r="AH3101" i="1"/>
  <c r="AF3102" i="1"/>
  <c r="AH3102" i="1"/>
  <c r="AF3110" i="1"/>
  <c r="AH3110" i="1"/>
  <c r="AI3102" i="1"/>
  <c r="AI3103" i="1"/>
  <c r="AI3098" i="1"/>
  <c r="AI3099" i="1"/>
  <c r="AI3097" i="1"/>
  <c r="AI3096" i="1"/>
  <c r="AI3094" i="1"/>
  <c r="AI3119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111" i="1"/>
  <c r="AH3112" i="1"/>
  <c r="AH3113" i="1"/>
  <c r="AH3114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111" i="1"/>
  <c r="AF3112" i="1"/>
  <c r="AF3113" i="1"/>
  <c r="AF3114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I3073" i="1"/>
  <c r="AI3064" i="1"/>
  <c r="AI3080" i="1"/>
  <c r="AI3048" i="1"/>
  <c r="AI3037" i="1"/>
  <c r="AI2718" i="1"/>
  <c r="AI2716" i="1"/>
  <c r="AI2711" i="1"/>
  <c r="AI2721" i="1"/>
  <c r="AI2720" i="1"/>
  <c r="AI2719" i="1"/>
  <c r="AI2717" i="1"/>
  <c r="AI2715" i="1"/>
  <c r="AI2714" i="1"/>
  <c r="AI2713" i="1"/>
  <c r="AI2712" i="1"/>
  <c r="AI2710" i="1"/>
  <c r="AI2709" i="1"/>
  <c r="AI2708" i="1"/>
  <c r="AI2707" i="1"/>
  <c r="AI2706" i="1"/>
  <c r="AI2705" i="1"/>
  <c r="AI2704" i="1"/>
  <c r="AI2703" i="1"/>
  <c r="AI2701" i="1"/>
  <c r="AI2700" i="1"/>
  <c r="AI2692" i="1"/>
  <c r="AI2691" i="1"/>
  <c r="AI2690" i="1"/>
  <c r="AI2689" i="1"/>
  <c r="AI2687" i="1"/>
  <c r="AI2685" i="1"/>
  <c r="AI2688" i="1"/>
  <c r="AI2686" i="1"/>
  <c r="AI2684" i="1"/>
  <c r="AI2683" i="1"/>
  <c r="AI2668" i="1"/>
  <c r="AI3134" i="1"/>
  <c r="AI3129" i="1"/>
  <c r="AI3125" i="1"/>
  <c r="AI3118" i="1"/>
  <c r="AI3117" i="1"/>
  <c r="AI3121" i="1"/>
  <c r="AI3116" i="1"/>
  <c r="AI3115" i="1"/>
  <c r="AI2682" i="1"/>
  <c r="AI2681" i="1"/>
  <c r="AI2680" i="1"/>
  <c r="AI2679" i="1"/>
  <c r="AI2678" i="1"/>
  <c r="AI2677" i="1"/>
  <c r="AI2676" i="1"/>
  <c r="AI2675" i="1"/>
  <c r="AI2537" i="1"/>
  <c r="AI2949" i="1"/>
  <c r="AI2697" i="1"/>
  <c r="AI2696" i="1"/>
  <c r="AI2695" i="1"/>
  <c r="AI2694" i="1"/>
  <c r="AI2698" i="1"/>
  <c r="AI2674" i="1"/>
  <c r="AI2673" i="1"/>
  <c r="AI2672" i="1"/>
  <c r="AI2671" i="1"/>
  <c r="AI2670" i="1"/>
  <c r="AI2669" i="1"/>
  <c r="AI2667" i="1"/>
  <c r="AI2657" i="1"/>
  <c r="AI2656" i="1"/>
  <c r="AI2655" i="1"/>
  <c r="AI2654" i="1"/>
  <c r="AI2948" i="1"/>
  <c r="AI2947" i="1"/>
  <c r="AI2946" i="1"/>
  <c r="AI2945" i="1"/>
  <c r="AI2944" i="1"/>
  <c r="AI2943" i="1"/>
  <c r="AI2942" i="1"/>
  <c r="AI2941" i="1"/>
  <c r="AI2940" i="1"/>
  <c r="AI2939" i="1"/>
  <c r="AI2938" i="1"/>
  <c r="AI2937" i="1"/>
  <c r="AI2936" i="1"/>
  <c r="AI2935" i="1"/>
  <c r="AI2934" i="1"/>
  <c r="AI2933" i="1"/>
  <c r="AI2932" i="1"/>
  <c r="AI2931" i="1"/>
  <c r="AI2930" i="1"/>
  <c r="AI2929" i="1"/>
  <c r="AI2928" i="1"/>
  <c r="AI2927" i="1"/>
  <c r="AI2926" i="1"/>
  <c r="AI2925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2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8" i="1"/>
  <c r="AI2867" i="1"/>
  <c r="AI2866" i="1"/>
  <c r="AI2865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1" i="1"/>
  <c r="AI2850" i="1"/>
  <c r="AI2849" i="1"/>
  <c r="AI2848" i="1"/>
  <c r="AI2847" i="1"/>
  <c r="AI2846" i="1"/>
  <c r="AI2845" i="1"/>
  <c r="AI2844" i="1"/>
  <c r="AI2843" i="1"/>
  <c r="AI2842" i="1"/>
  <c r="AI2841" i="1"/>
  <c r="AI2840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7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80" i="1"/>
  <c r="AI2779" i="1"/>
  <c r="AI2778" i="1"/>
  <c r="AI2777" i="1"/>
  <c r="AI2776" i="1"/>
  <c r="AI2775" i="1"/>
  <c r="AI2774" i="1"/>
  <c r="AI2773" i="1"/>
  <c r="AI2772" i="1"/>
  <c r="AI2771" i="1"/>
  <c r="AI2770" i="1"/>
  <c r="AI2769" i="1"/>
  <c r="AI2768" i="1"/>
  <c r="AI2767" i="1"/>
  <c r="AI2766" i="1"/>
  <c r="AI2765" i="1"/>
  <c r="AI2764" i="1"/>
  <c r="AI2763" i="1"/>
  <c r="AI2762" i="1"/>
  <c r="AI2761" i="1"/>
  <c r="AI2760" i="1"/>
  <c r="AI2759" i="1"/>
  <c r="AI2758" i="1"/>
  <c r="AI2757" i="1"/>
  <c r="AI2756" i="1"/>
  <c r="AI2755" i="1"/>
  <c r="AI2754" i="1"/>
  <c r="AI2753" i="1"/>
  <c r="AI2752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2" i="1"/>
  <c r="AI2731" i="1"/>
  <c r="AI2730" i="1"/>
  <c r="AI2729" i="1"/>
  <c r="AI2728" i="1"/>
  <c r="AI2727" i="1"/>
  <c r="AI2726" i="1"/>
  <c r="AI2725" i="1"/>
  <c r="AI2724" i="1"/>
  <c r="AI2723" i="1"/>
  <c r="AI2722" i="1"/>
  <c r="AI2702" i="1"/>
  <c r="AI2699" i="1"/>
  <c r="AI2510" i="1"/>
  <c r="AI2472" i="1"/>
  <c r="AI2169" i="1"/>
  <c r="AI2168" i="1"/>
  <c r="AI2166" i="1"/>
  <c r="AI2165" i="1"/>
  <c r="AI2162" i="1"/>
  <c r="AI2159" i="1"/>
  <c r="AI2158" i="1"/>
  <c r="AI2157" i="1"/>
  <c r="AI2156" i="1"/>
  <c r="AI2155" i="1"/>
  <c r="AI2153" i="1"/>
  <c r="AI2152" i="1"/>
  <c r="AI2151" i="1"/>
  <c r="AI2150" i="1"/>
  <c r="AI2148" i="1"/>
  <c r="AI2146" i="1"/>
  <c r="AI2145" i="1"/>
  <c r="AI2142" i="1"/>
  <c r="AI2140" i="1"/>
  <c r="AI2136" i="1"/>
  <c r="AI2130" i="1"/>
  <c r="AI2127" i="1"/>
  <c r="AI2125" i="1"/>
  <c r="AI2124" i="1"/>
  <c r="AI2123" i="1"/>
  <c r="AI2122" i="1"/>
  <c r="AI2118" i="1"/>
  <c r="AI2117" i="1"/>
  <c r="AI2116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7" i="1"/>
  <c r="AI2366" i="1"/>
  <c r="AI2365" i="1"/>
  <c r="AI2364" i="1"/>
  <c r="AI2363" i="1"/>
  <c r="AI2362" i="1"/>
  <c r="AI2361" i="1"/>
  <c r="AI2360" i="1"/>
  <c r="AI2359" i="1"/>
  <c r="AI2358" i="1"/>
  <c r="AI2357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7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1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525" i="1"/>
  <c r="AI2520" i="1"/>
  <c r="AI2518" i="1"/>
  <c r="AI2516" i="1"/>
  <c r="AI2514" i="1"/>
  <c r="AI2508" i="1"/>
  <c r="AI2507" i="1"/>
  <c r="AI2503" i="1"/>
  <c r="AI2501" i="1"/>
  <c r="AI2499" i="1"/>
  <c r="AI2494" i="1"/>
  <c r="AI2485" i="1"/>
  <c r="AI2483" i="1"/>
  <c r="AI2482" i="1"/>
  <c r="AI2478" i="1"/>
  <c r="AI2475" i="1"/>
  <c r="AI2476" i="1"/>
  <c r="AI3083" i="1"/>
  <c r="AI3082" i="1"/>
  <c r="AI3081" i="1"/>
  <c r="AI3079" i="1"/>
  <c r="AI3078" i="1"/>
  <c r="AI3077" i="1"/>
  <c r="AI3076" i="1"/>
  <c r="AI3075" i="1"/>
  <c r="AI3074" i="1"/>
  <c r="AF2" i="1"/>
  <c r="AI3072" i="1"/>
  <c r="AI3070" i="1"/>
  <c r="AI3069" i="1"/>
  <c r="AI3068" i="1"/>
  <c r="AI3067" i="1"/>
  <c r="AI3066" i="1"/>
  <c r="AI3063" i="1"/>
  <c r="AI3062" i="1"/>
  <c r="AI3061" i="1"/>
  <c r="AI3060" i="1"/>
  <c r="AI3059" i="1"/>
  <c r="AI3058" i="1"/>
  <c r="AI3057" i="1"/>
  <c r="AI3055" i="1"/>
  <c r="AI3054" i="1"/>
  <c r="AI3052" i="1"/>
  <c r="AI3051" i="1"/>
  <c r="AI3050" i="1"/>
  <c r="AI3047" i="1"/>
  <c r="AI3046" i="1"/>
  <c r="AI3045" i="1"/>
  <c r="AI3043" i="1"/>
  <c r="AI3041" i="1"/>
  <c r="AI3040" i="1"/>
  <c r="AI3039" i="1"/>
  <c r="AI3038" i="1"/>
  <c r="AI3033" i="1"/>
  <c r="AI3032" i="1"/>
  <c r="AI3031" i="1"/>
  <c r="AI3030" i="1"/>
  <c r="AI3029" i="1"/>
  <c r="AI3028" i="1"/>
  <c r="AI3027" i="1"/>
  <c r="AI3026" i="1"/>
  <c r="AI3024" i="1"/>
  <c r="AI3023" i="1"/>
  <c r="AI3022" i="1"/>
  <c r="AI3020" i="1"/>
  <c r="AI3018" i="1"/>
  <c r="AI3016" i="1"/>
  <c r="AI3005" i="1"/>
  <c r="AI2999" i="1"/>
  <c r="AI2997" i="1"/>
  <c r="AI2993" i="1"/>
  <c r="AI2980" i="1"/>
  <c r="AI2979" i="1"/>
  <c r="AI2974" i="1"/>
  <c r="AI12" i="1"/>
  <c r="AI3015" i="1"/>
  <c r="AI3012" i="1"/>
  <c r="AI3009" i="1"/>
  <c r="AI3008" i="1"/>
  <c r="AI3007" i="1"/>
  <c r="AI3006" i="1"/>
  <c r="AI3010" i="1"/>
  <c r="AI2998" i="1"/>
  <c r="AI3000" i="1"/>
  <c r="AI2991" i="1"/>
  <c r="AI2986" i="1"/>
  <c r="AI2985" i="1"/>
  <c r="AI2983" i="1"/>
  <c r="AI2975" i="1"/>
  <c r="AI2970" i="1"/>
  <c r="AI2971" i="1"/>
  <c r="AI2968" i="1"/>
  <c r="AI2967" i="1"/>
  <c r="AI2966" i="1"/>
  <c r="AI3056" i="1"/>
  <c r="AI3053" i="1"/>
  <c r="AI3065" i="1"/>
  <c r="AI3036" i="1"/>
  <c r="AI3034" i="1"/>
  <c r="AI2994" i="1"/>
  <c r="AI3021" i="1"/>
  <c r="AI2969" i="1"/>
  <c r="AI2961" i="1"/>
  <c r="AI2960" i="1"/>
  <c r="AI2958" i="1"/>
  <c r="AI2959" i="1"/>
  <c r="AI2957" i="1"/>
  <c r="AI2956" i="1"/>
  <c r="AI2955" i="1"/>
  <c r="AI2954" i="1"/>
  <c r="AI2953" i="1"/>
  <c r="AI3114" i="1"/>
  <c r="AI3113" i="1"/>
  <c r="AI3112" i="1"/>
  <c r="AI3111" i="1"/>
  <c r="AI3089" i="1"/>
  <c r="AI3088" i="1"/>
  <c r="AI3087" i="1"/>
  <c r="AI3086" i="1"/>
  <c r="AI3100" i="1"/>
  <c r="AI3095" i="1"/>
  <c r="AI3090" i="1"/>
  <c r="AI3071" i="1"/>
  <c r="AI3049" i="1"/>
  <c r="AI3044" i="1"/>
  <c r="AI3042" i="1"/>
  <c r="AI3035" i="1"/>
  <c r="AI3025" i="1"/>
  <c r="AH2" i="1"/>
  <c r="AI2287" i="1"/>
  <c r="AI1800" i="1"/>
  <c r="AI337" i="1"/>
  <c r="G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J95" i="5"/>
  <c r="K95" i="5"/>
  <c r="J94" i="5"/>
  <c r="K94" i="5"/>
  <c r="J93" i="5"/>
  <c r="K93" i="5"/>
  <c r="J91" i="5"/>
  <c r="K91" i="5"/>
  <c r="J90" i="5"/>
  <c r="K90" i="5"/>
  <c r="J86" i="5"/>
  <c r="K86" i="5"/>
  <c r="J85" i="5"/>
  <c r="K85" i="5"/>
  <c r="J84" i="5"/>
  <c r="K84" i="5"/>
  <c r="J83" i="5"/>
  <c r="K83" i="5"/>
  <c r="J82" i="5"/>
  <c r="K82" i="5"/>
  <c r="J81" i="5"/>
  <c r="K81" i="5"/>
  <c r="J79" i="5"/>
  <c r="K79" i="5"/>
  <c r="J77" i="5"/>
  <c r="K77" i="5"/>
  <c r="J76" i="5"/>
  <c r="K76" i="5"/>
  <c r="J75" i="5"/>
  <c r="K75" i="5"/>
  <c r="J74" i="5"/>
  <c r="K74" i="5"/>
  <c r="J71" i="5"/>
  <c r="K71" i="5"/>
  <c r="J67" i="5"/>
  <c r="K67" i="5"/>
  <c r="J65" i="5"/>
  <c r="K65" i="5"/>
  <c r="J64" i="5"/>
  <c r="K64" i="5"/>
  <c r="J63" i="5"/>
  <c r="K63" i="5"/>
  <c r="J62" i="5"/>
  <c r="K62" i="5"/>
  <c r="J61" i="5"/>
  <c r="K61" i="5"/>
  <c r="J60" i="5"/>
  <c r="K60" i="5"/>
  <c r="J58" i="5"/>
  <c r="K58" i="5"/>
  <c r="J55" i="5"/>
  <c r="K55" i="5"/>
  <c r="J54" i="5"/>
  <c r="K54" i="5"/>
  <c r="J53" i="5"/>
  <c r="K53" i="5"/>
  <c r="J50" i="5"/>
  <c r="K50" i="5"/>
  <c r="J49" i="5"/>
  <c r="K49" i="5"/>
  <c r="J47" i="5"/>
  <c r="K47" i="5"/>
  <c r="J46" i="5"/>
  <c r="K46" i="5"/>
  <c r="J44" i="5"/>
  <c r="K44" i="5"/>
  <c r="J43" i="5"/>
  <c r="K43" i="5"/>
  <c r="J41" i="5"/>
  <c r="K41" i="5"/>
  <c r="J40" i="5"/>
  <c r="K40" i="5"/>
  <c r="J39" i="5"/>
  <c r="K39" i="5"/>
  <c r="J38" i="5"/>
  <c r="K38" i="5"/>
  <c r="J37" i="5"/>
  <c r="K37" i="5"/>
  <c r="J34" i="5"/>
  <c r="K34" i="5"/>
  <c r="J33" i="5"/>
  <c r="K33" i="5"/>
  <c r="J32" i="5"/>
  <c r="K32" i="5"/>
  <c r="J31" i="5"/>
  <c r="K31" i="5"/>
  <c r="J30" i="5"/>
  <c r="K30" i="5"/>
  <c r="J29" i="5"/>
  <c r="K29" i="5"/>
  <c r="J28" i="5"/>
  <c r="K28" i="5"/>
  <c r="J27" i="5"/>
  <c r="K27" i="5"/>
  <c r="J26" i="5"/>
  <c r="K26" i="5"/>
  <c r="J25" i="5"/>
  <c r="K25" i="5"/>
  <c r="J24" i="5"/>
  <c r="K24" i="5"/>
  <c r="J23" i="5"/>
  <c r="K23" i="5"/>
  <c r="J22" i="5"/>
  <c r="K22" i="5"/>
  <c r="J21" i="5"/>
  <c r="K21" i="5"/>
  <c r="J19" i="5"/>
  <c r="K19" i="5"/>
  <c r="J17" i="5"/>
  <c r="K17" i="5"/>
  <c r="J16" i="5"/>
  <c r="K16" i="5"/>
  <c r="J15" i="5"/>
  <c r="K15" i="5"/>
  <c r="J14" i="5"/>
  <c r="K14" i="5"/>
  <c r="J13" i="5"/>
  <c r="K13" i="5"/>
  <c r="J12" i="5"/>
  <c r="K12" i="5"/>
  <c r="J11" i="5"/>
  <c r="K11" i="5"/>
  <c r="J10" i="5"/>
  <c r="K10" i="5"/>
  <c r="J9" i="5"/>
  <c r="K9" i="5"/>
  <c r="J8" i="5"/>
  <c r="K8" i="5"/>
  <c r="J7" i="5"/>
  <c r="K7" i="5"/>
  <c r="J5" i="5"/>
  <c r="K5" i="5"/>
  <c r="J4" i="5"/>
  <c r="K4" i="5"/>
  <c r="J3" i="5"/>
  <c r="K3" i="5"/>
  <c r="J2" i="5"/>
  <c r="K2" i="5"/>
  <c r="J1" i="5"/>
  <c r="K1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H2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L111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J111" i="5"/>
  <c r="K111" i="5"/>
  <c r="L110" i="5"/>
  <c r="J110" i="5"/>
  <c r="K110" i="5"/>
  <c r="L109" i="5"/>
  <c r="J109" i="5"/>
  <c r="K109" i="5"/>
  <c r="L108" i="5"/>
  <c r="J108" i="5"/>
  <c r="K108" i="5"/>
  <c r="L107" i="5"/>
  <c r="J107" i="5"/>
  <c r="K107" i="5"/>
  <c r="L106" i="5"/>
  <c r="J106" i="5"/>
  <c r="K106" i="5"/>
  <c r="L105" i="5"/>
  <c r="J105" i="5"/>
  <c r="K105" i="5"/>
  <c r="L104" i="5"/>
  <c r="J104" i="5"/>
  <c r="K104" i="5"/>
  <c r="L103" i="5"/>
  <c r="J103" i="5"/>
  <c r="K103" i="5"/>
  <c r="L102" i="5"/>
  <c r="J102" i="5"/>
  <c r="K102" i="5"/>
  <c r="L101" i="5"/>
  <c r="J101" i="5"/>
  <c r="K101" i="5"/>
  <c r="L100" i="5"/>
  <c r="J100" i="5"/>
  <c r="K100" i="5"/>
  <c r="L99" i="5"/>
  <c r="J99" i="5"/>
  <c r="K99" i="5"/>
  <c r="L98" i="5"/>
  <c r="J98" i="5"/>
  <c r="K98" i="5"/>
  <c r="L97" i="5"/>
  <c r="J97" i="5"/>
  <c r="K97" i="5"/>
  <c r="L96" i="5"/>
  <c r="J96" i="5"/>
  <c r="K96" i="5"/>
  <c r="L95" i="5"/>
  <c r="L94" i="5"/>
  <c r="L93" i="5"/>
  <c r="L92" i="5"/>
  <c r="J92" i="5"/>
  <c r="K92" i="5"/>
  <c r="L91" i="5"/>
  <c r="L90" i="5"/>
  <c r="L89" i="5"/>
  <c r="J89" i="5"/>
  <c r="K89" i="5"/>
  <c r="L88" i="5"/>
  <c r="J88" i="5"/>
  <c r="K88" i="5"/>
  <c r="L87" i="5"/>
  <c r="J87" i="5"/>
  <c r="K87" i="5"/>
  <c r="L86" i="5"/>
  <c r="L85" i="5"/>
  <c r="L84" i="5"/>
  <c r="L83" i="5"/>
  <c r="L82" i="5"/>
  <c r="L81" i="5"/>
  <c r="L80" i="5"/>
  <c r="J80" i="5"/>
  <c r="K80" i="5"/>
  <c r="L79" i="5"/>
  <c r="L78" i="5"/>
  <c r="J78" i="5"/>
  <c r="K78" i="5"/>
  <c r="L77" i="5"/>
  <c r="L76" i="5"/>
  <c r="L75" i="5"/>
  <c r="L74" i="5"/>
  <c r="L73" i="5"/>
  <c r="J73" i="5"/>
  <c r="K73" i="5"/>
  <c r="L72" i="5"/>
  <c r="J72" i="5"/>
  <c r="K72" i="5"/>
  <c r="L71" i="5"/>
  <c r="L70" i="5"/>
  <c r="J70" i="5"/>
  <c r="K70" i="5"/>
  <c r="L69" i="5"/>
  <c r="J69" i="5"/>
  <c r="K69" i="5"/>
  <c r="L68" i="5"/>
  <c r="J68" i="5"/>
  <c r="K68" i="5"/>
  <c r="L67" i="5"/>
  <c r="L66" i="5"/>
  <c r="J66" i="5"/>
  <c r="K66" i="5"/>
  <c r="L65" i="5"/>
  <c r="L64" i="5"/>
  <c r="L63" i="5"/>
  <c r="L62" i="5"/>
  <c r="L61" i="5"/>
  <c r="L60" i="5"/>
  <c r="L59" i="5"/>
  <c r="J59" i="5"/>
  <c r="K59" i="5"/>
  <c r="L58" i="5"/>
  <c r="L57" i="5"/>
  <c r="J57" i="5"/>
  <c r="K57" i="5"/>
  <c r="L56" i="5"/>
  <c r="J56" i="5"/>
  <c r="K56" i="5"/>
  <c r="L55" i="5"/>
  <c r="L54" i="5"/>
  <c r="L53" i="5"/>
  <c r="L52" i="5"/>
  <c r="J52" i="5"/>
  <c r="K52" i="5"/>
  <c r="L51" i="5"/>
  <c r="J51" i="5"/>
  <c r="K51" i="5"/>
  <c r="L50" i="5"/>
  <c r="L49" i="5"/>
  <c r="L48" i="5"/>
  <c r="J48" i="5"/>
  <c r="K48" i="5"/>
  <c r="L47" i="5"/>
  <c r="L46" i="5"/>
  <c r="L45" i="5"/>
  <c r="J45" i="5"/>
  <c r="K45" i="5"/>
  <c r="L44" i="5"/>
  <c r="L43" i="5"/>
  <c r="L42" i="5"/>
  <c r="J42" i="5"/>
  <c r="K42" i="5"/>
  <c r="L41" i="5"/>
  <c r="L40" i="5"/>
  <c r="L39" i="5"/>
  <c r="L38" i="5"/>
  <c r="L37" i="5"/>
  <c r="L36" i="5"/>
  <c r="J36" i="5"/>
  <c r="K36" i="5"/>
  <c r="L35" i="5"/>
  <c r="J35" i="5"/>
  <c r="K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J20" i="5"/>
  <c r="K20" i="5"/>
  <c r="L19" i="5"/>
  <c r="L18" i="5"/>
  <c r="J18" i="5"/>
  <c r="K18" i="5"/>
  <c r="L17" i="5"/>
  <c r="L16" i="5"/>
  <c r="L15" i="5"/>
  <c r="L14" i="5"/>
  <c r="L13" i="5"/>
  <c r="L12" i="5"/>
  <c r="L11" i="5"/>
  <c r="L10" i="5"/>
  <c r="L9" i="5"/>
  <c r="L8" i="5"/>
  <c r="L7" i="5"/>
  <c r="L6" i="5"/>
  <c r="J6" i="5"/>
  <c r="K6" i="5"/>
  <c r="L5" i="5"/>
  <c r="L4" i="5"/>
  <c r="L3" i="5"/>
  <c r="L2" i="5"/>
  <c r="L1" i="5"/>
  <c r="AI2" i="1"/>
  <c r="AI390" i="1"/>
  <c r="AI34" i="1"/>
  <c r="A12" i="2"/>
  <c r="AI2965" i="1"/>
  <c r="AI13" i="1"/>
  <c r="AI2473" i="1"/>
  <c r="AI2416" i="1"/>
  <c r="B12" i="2"/>
  <c r="AI3" i="1"/>
  <c r="AI403" i="1"/>
  <c r="AI339" i="1"/>
  <c r="A13" i="2"/>
  <c r="AI2149" i="1"/>
  <c r="AI2511" i="1"/>
  <c r="AI2417" i="1"/>
  <c r="AI2962" i="1"/>
  <c r="B13" i="2"/>
  <c r="AI1413" i="1"/>
  <c r="AI4" i="1"/>
  <c r="AI412" i="1"/>
  <c r="AI340" i="1"/>
  <c r="A14" i="2"/>
  <c r="AI2160" i="1"/>
  <c r="AI2527" i="1"/>
  <c r="AI2418" i="1"/>
  <c r="AI2963" i="1"/>
  <c r="B14" i="2"/>
  <c r="AI1457" i="1"/>
  <c r="AI5" i="1"/>
  <c r="AI418" i="1"/>
  <c r="AI341" i="1"/>
  <c r="A15" i="2"/>
  <c r="AI2171" i="1"/>
  <c r="AI2528" i="1"/>
  <c r="AI2419" i="1"/>
  <c r="AI2964" i="1"/>
  <c r="B15" i="2"/>
  <c r="AI1758" i="1"/>
  <c r="AI6" i="1"/>
  <c r="AI455" i="1"/>
  <c r="AI388" i="1"/>
  <c r="A16" i="2"/>
  <c r="AI2976" i="1"/>
  <c r="AI2530" i="1"/>
  <c r="AI2420" i="1"/>
  <c r="B16" i="2"/>
  <c r="AI1752" i="1"/>
  <c r="AI7" i="1"/>
  <c r="AI456" i="1"/>
  <c r="AI397" i="1"/>
  <c r="A17" i="2"/>
  <c r="AI2531" i="1"/>
  <c r="AI2421" i="1"/>
  <c r="B17" i="2"/>
  <c r="AI1753" i="1"/>
  <c r="AI8" i="1"/>
  <c r="AI499" i="1"/>
  <c r="AI398" i="1"/>
  <c r="A18" i="2"/>
  <c r="AI2972" i="1"/>
  <c r="AI2533" i="1"/>
  <c r="AI2422" i="1"/>
  <c r="B18" i="2"/>
  <c r="AI1754" i="1"/>
  <c r="AI9" i="1"/>
  <c r="AI500" i="1"/>
  <c r="AI399" i="1"/>
  <c r="A19" i="2"/>
  <c r="AI2973" i="1"/>
  <c r="AI2534" i="1"/>
  <c r="AI2423" i="1"/>
  <c r="B19" i="2"/>
  <c r="AI2178" i="1"/>
  <c r="AI1453" i="1"/>
  <c r="AI1211" i="1"/>
  <c r="AI10" i="1"/>
  <c r="AI501" i="1"/>
  <c r="AI400" i="1"/>
  <c r="A20" i="2"/>
  <c r="AI2535" i="1"/>
  <c r="B20" i="2"/>
  <c r="AI1456" i="1"/>
  <c r="AI11" i="1"/>
  <c r="AI569" i="1"/>
  <c r="AI401" i="1"/>
  <c r="A21" i="2"/>
  <c r="AI2536" i="1"/>
  <c r="B21" i="2"/>
  <c r="AI1856" i="1"/>
  <c r="AI570" i="1"/>
  <c r="AI402" i="1"/>
  <c r="A22" i="2"/>
  <c r="AI2977" i="1"/>
  <c r="AI2538" i="1"/>
  <c r="B22" i="2"/>
  <c r="AI2161" i="1"/>
  <c r="AI1759" i="1"/>
  <c r="AI14" i="1"/>
  <c r="AI593" i="1"/>
  <c r="A23" i="2"/>
  <c r="AI2981" i="1"/>
  <c r="AI2540" i="1"/>
  <c r="B23" i="2"/>
  <c r="AI15" i="1"/>
  <c r="AI594" i="1"/>
  <c r="AI404" i="1"/>
  <c r="A24" i="2"/>
  <c r="AI2541" i="1"/>
  <c r="B24" i="2"/>
  <c r="AI602" i="1"/>
  <c r="AI405" i="1"/>
  <c r="A25" i="2"/>
  <c r="AI2984" i="1"/>
  <c r="AI2546" i="1"/>
  <c r="AI3107" i="1"/>
  <c r="B25" i="2"/>
  <c r="AI2134" i="1"/>
  <c r="AI1208" i="1"/>
  <c r="AI1756" i="1"/>
  <c r="AI752" i="1"/>
  <c r="AI406" i="1"/>
  <c r="A26" i="2"/>
  <c r="AI2547" i="1"/>
  <c r="B26" i="2"/>
  <c r="AI2147" i="1"/>
  <c r="AI788" i="1"/>
  <c r="AI407" i="1"/>
  <c r="A27" i="2"/>
  <c r="AI2548" i="1"/>
  <c r="B27" i="2"/>
  <c r="AI830" i="1"/>
  <c r="AI408" i="1"/>
  <c r="A28" i="2"/>
  <c r="AI2987" i="1"/>
  <c r="AI2549" i="1"/>
  <c r="B28" i="2"/>
  <c r="AI1452" i="1"/>
  <c r="AI866" i="1"/>
  <c r="AI410" i="1"/>
  <c r="A29" i="2"/>
  <c r="AI2978" i="1"/>
  <c r="AI2990" i="1"/>
  <c r="AI2551" i="1"/>
  <c r="B29" i="2"/>
  <c r="AI2115" i="1"/>
  <c r="AI2131" i="1"/>
  <c r="AI1214" i="1"/>
  <c r="AI872" i="1"/>
  <c r="AI426" i="1"/>
  <c r="A30" i="2"/>
  <c r="AI2552" i="1"/>
  <c r="AI3002" i="1"/>
  <c r="B30" i="2"/>
  <c r="AI2177" i="1"/>
  <c r="AI1216" i="1"/>
  <c r="AI1755" i="1"/>
  <c r="AI873" i="1"/>
  <c r="AI427" i="1"/>
  <c r="A31" i="2"/>
  <c r="AI2982" i="1"/>
  <c r="AI2992" i="1"/>
  <c r="AI2553" i="1"/>
  <c r="B31" i="2"/>
  <c r="AI1232" i="1"/>
  <c r="AI917" i="1"/>
  <c r="AI428" i="1"/>
  <c r="A32" i="2"/>
  <c r="AI2554" i="1"/>
  <c r="AI3135" i="1"/>
  <c r="B32" i="2"/>
  <c r="AI929" i="1"/>
  <c r="AI735" i="1"/>
  <c r="A33" i="2"/>
  <c r="AI2995" i="1"/>
  <c r="AI2555" i="1"/>
  <c r="B33" i="2"/>
  <c r="AI1426" i="1"/>
  <c r="AI936" i="1"/>
  <c r="AI736" i="1"/>
  <c r="A34" i="2"/>
  <c r="AI2988" i="1"/>
  <c r="AI2556" i="1"/>
  <c r="B34" i="2"/>
  <c r="AI1432" i="1"/>
  <c r="AI938" i="1"/>
  <c r="AI823" i="1"/>
  <c r="A35" i="2"/>
  <c r="AI2989" i="1"/>
  <c r="AI2557" i="1"/>
  <c r="B35" i="2"/>
  <c r="AI1454" i="1"/>
  <c r="AI1542" i="1"/>
  <c r="AI824" i="1"/>
  <c r="A36" i="2"/>
  <c r="AI3001" i="1"/>
  <c r="AI2558" i="1"/>
  <c r="B36" i="2"/>
  <c r="AI1757" i="1"/>
  <c r="AI1543" i="1"/>
  <c r="AI825" i="1"/>
  <c r="A37" i="2"/>
  <c r="AI2559" i="1"/>
  <c r="B37" i="2"/>
  <c r="AI1210" i="1"/>
  <c r="AI1859" i="1"/>
  <c r="AI826" i="1"/>
  <c r="A38" i="2"/>
  <c r="AI3003" i="1"/>
  <c r="AI2560" i="1"/>
  <c r="B38" i="2"/>
  <c r="AI1410" i="1"/>
  <c r="AI1213" i="1"/>
  <c r="AI906" i="1"/>
  <c r="A39" i="2"/>
  <c r="AI2996" i="1"/>
  <c r="AI3004" i="1"/>
  <c r="AI2561" i="1"/>
  <c r="B39" i="2"/>
  <c r="AI2133" i="1"/>
  <c r="AI1228" i="1"/>
  <c r="A40" i="2"/>
  <c r="AI2562" i="1"/>
  <c r="B40" i="2"/>
  <c r="AI2137" i="1"/>
  <c r="AI1238" i="1"/>
  <c r="A41" i="2"/>
  <c r="AI2563" i="1"/>
  <c r="B41" i="2"/>
  <c r="AI1239" i="1"/>
  <c r="AI941" i="1"/>
  <c r="A42" i="2"/>
  <c r="AI2564" i="1"/>
  <c r="B42" i="2"/>
  <c r="AI1242" i="1"/>
  <c r="AI942" i="1"/>
  <c r="A43" i="2"/>
  <c r="AI2565" i="1"/>
  <c r="B43" i="2"/>
  <c r="AI1247" i="1"/>
  <c r="AI944" i="1"/>
  <c r="A44" i="2"/>
  <c r="AI3011" i="1"/>
  <c r="AI2566" i="1"/>
  <c r="B44" i="2"/>
  <c r="AI1207" i="1"/>
  <c r="AI1257" i="1"/>
  <c r="AI945" i="1"/>
  <c r="A45" i="2"/>
  <c r="AI3013" i="1"/>
  <c r="AI2567" i="1"/>
  <c r="AI3101" i="1"/>
  <c r="B45" i="2"/>
  <c r="AI946" i="1"/>
  <c r="A46" i="2"/>
  <c r="AI3014" i="1"/>
  <c r="AI2568" i="1"/>
  <c r="AI3104" i="1"/>
  <c r="B46" i="2"/>
  <c r="AI2173" i="1"/>
  <c r="AI1411" i="1"/>
  <c r="AI995" i="1"/>
  <c r="A47" i="2"/>
  <c r="AI3017" i="1"/>
  <c r="AI2569" i="1"/>
  <c r="B47" i="2"/>
  <c r="AI2174" i="1"/>
  <c r="AI1414" i="1"/>
  <c r="AI996" i="1"/>
  <c r="A48" i="2"/>
  <c r="AI3019" i="1"/>
  <c r="AI2570" i="1"/>
  <c r="B48" i="2"/>
  <c r="AI2175" i="1"/>
  <c r="AI1415" i="1"/>
  <c r="AI1077" i="1"/>
  <c r="A49" i="2"/>
  <c r="AI2571" i="1"/>
  <c r="B49" i="2"/>
  <c r="AI2176" i="1"/>
  <c r="AI1416" i="1"/>
  <c r="AI1129" i="1"/>
  <c r="A50" i="2"/>
  <c r="AI2572" i="1"/>
  <c r="B50" i="2"/>
  <c r="AI2180" i="1"/>
  <c r="AI1418" i="1"/>
  <c r="AI1130" i="1"/>
  <c r="A51" i="2"/>
  <c r="AI2573" i="1"/>
  <c r="B51" i="2"/>
  <c r="AI2181" i="1"/>
  <c r="AI1419" i="1"/>
  <c r="AI1131" i="1"/>
  <c r="A52" i="2"/>
  <c r="AI2574" i="1"/>
  <c r="B52" i="2"/>
  <c r="AI1420" i="1"/>
  <c r="AI1169" i="1"/>
  <c r="A53" i="2"/>
  <c r="AI2575" i="1"/>
  <c r="B53" i="2"/>
  <c r="AI1423" i="1"/>
  <c r="AI1173" i="1"/>
  <c r="A54" i="2"/>
  <c r="AI2576" i="1"/>
  <c r="B54" i="2"/>
  <c r="AI1424" i="1"/>
  <c r="AI1174" i="1"/>
  <c r="A55" i="2"/>
  <c r="AI3084" i="1"/>
  <c r="AI2577" i="1"/>
  <c r="B55" i="2"/>
  <c r="AI1430" i="1"/>
  <c r="AI1307" i="1"/>
  <c r="A56" i="2"/>
  <c r="AI3085" i="1"/>
  <c r="AI2579" i="1"/>
  <c r="B56" i="2"/>
  <c r="AI1433" i="1"/>
  <c r="AI1308" i="1"/>
  <c r="A57" i="2"/>
  <c r="AI2580" i="1"/>
  <c r="B57" i="2"/>
  <c r="AI1435" i="1"/>
  <c r="AI1310" i="1"/>
  <c r="A58" i="2"/>
  <c r="AI2581" i="1"/>
  <c r="B58" i="2"/>
  <c r="AI1437" i="1"/>
  <c r="AI1212" i="1"/>
  <c r="AI1312" i="1"/>
  <c r="A59" i="2"/>
  <c r="AI2582" i="1"/>
  <c r="B59" i="2"/>
  <c r="AI1438" i="1"/>
  <c r="AI1217" i="1"/>
  <c r="AI1314" i="1"/>
  <c r="A60" i="2"/>
  <c r="AI2583" i="1"/>
  <c r="B60" i="2"/>
  <c r="AI1441" i="1"/>
  <c r="AI1218" i="1"/>
  <c r="AI1315" i="1"/>
  <c r="A61" i="2"/>
  <c r="AI2585" i="1"/>
  <c r="B61" i="2"/>
  <c r="AI1442" i="1"/>
  <c r="AI1220" i="1"/>
  <c r="AI1317" i="1"/>
  <c r="A62" i="2"/>
  <c r="AI3091" i="1"/>
  <c r="AI2586" i="1"/>
  <c r="B62" i="2"/>
  <c r="AI1444" i="1"/>
  <c r="AI1221" i="1"/>
  <c r="AI1318" i="1"/>
  <c r="A63" i="2"/>
  <c r="AI3092" i="1"/>
  <c r="AI2587" i="1"/>
  <c r="B63" i="2"/>
  <c r="AI1446" i="1"/>
  <c r="AI1222" i="1"/>
  <c r="AI1323" i="1"/>
  <c r="A64" i="2"/>
  <c r="AI3093" i="1"/>
  <c r="AI2589" i="1"/>
  <c r="B64" i="2"/>
  <c r="AI2129" i="1"/>
  <c r="AI1447" i="1"/>
  <c r="AI1223" i="1"/>
  <c r="AI1327" i="1"/>
  <c r="A65" i="2"/>
  <c r="AI2590" i="1"/>
  <c r="B65" i="2"/>
  <c r="AI2141" i="1"/>
  <c r="AI1448" i="1"/>
  <c r="AI1224" i="1"/>
  <c r="AI1329" i="1"/>
  <c r="A66" i="2"/>
  <c r="AI2591" i="1"/>
  <c r="B66" i="2"/>
  <c r="AI2143" i="1"/>
  <c r="AI1451" i="1"/>
  <c r="AI1229" i="1"/>
  <c r="AI1330" i="1"/>
  <c r="A67" i="2"/>
  <c r="AI2592" i="1"/>
  <c r="B67" i="2"/>
  <c r="AI2154" i="1"/>
  <c r="AI1230" i="1"/>
  <c r="AI1362" i="1"/>
  <c r="A68" i="2"/>
  <c r="AI2593" i="1"/>
  <c r="B68" i="2"/>
  <c r="AI2163" i="1"/>
  <c r="AI1231" i="1"/>
  <c r="AI1381" i="1"/>
  <c r="A69" i="2"/>
  <c r="AI2595" i="1"/>
  <c r="B69" i="2"/>
  <c r="AI2167" i="1"/>
  <c r="AI1236" i="1"/>
  <c r="AI1487" i="1"/>
  <c r="A70" i="2"/>
  <c r="AI3108" i="1"/>
  <c r="AI2596" i="1"/>
  <c r="B70" i="2"/>
  <c r="AI2172" i="1"/>
  <c r="AI1244" i="1"/>
  <c r="AI1488" i="1"/>
  <c r="A71" i="2"/>
  <c r="AI3109" i="1"/>
  <c r="AI2597" i="1"/>
  <c r="B71" i="2"/>
  <c r="AI2179" i="1"/>
  <c r="AI1249" i="1"/>
  <c r="AI1489" i="1"/>
  <c r="A72" i="2"/>
  <c r="AI3110" i="1"/>
  <c r="AI2598" i="1"/>
  <c r="B72" i="2"/>
  <c r="AI1250" i="1"/>
  <c r="AI1490" i="1"/>
  <c r="A73" i="2"/>
  <c r="AI2599" i="1"/>
  <c r="B73" i="2"/>
  <c r="AI1251" i="1"/>
  <c r="AI1491" i="1"/>
  <c r="A74" i="2"/>
  <c r="AI2600" i="1"/>
  <c r="B74" i="2"/>
  <c r="AI1252" i="1"/>
  <c r="AI1492" i="1"/>
  <c r="A75" i="2"/>
  <c r="AI2602" i="1"/>
  <c r="B75" i="2"/>
  <c r="AI1417" i="1"/>
  <c r="AI1253" i="1"/>
  <c r="AI1496" i="1"/>
  <c r="A76" i="2"/>
  <c r="AI2603" i="1"/>
  <c r="B76" i="2"/>
  <c r="AI1421" i="1"/>
  <c r="AI1254" i="1"/>
  <c r="AI1510" i="1"/>
  <c r="A77" i="2"/>
  <c r="AI2605" i="1"/>
  <c r="B77" i="2"/>
  <c r="AI1422" i="1"/>
  <c r="AI1255" i="1"/>
  <c r="AI1511" i="1"/>
  <c r="A78" i="2"/>
  <c r="AI2606" i="1"/>
  <c r="B78" i="2"/>
  <c r="AI1425" i="1"/>
  <c r="AI1256" i="1"/>
  <c r="AI1512" i="1"/>
  <c r="A79" i="2"/>
  <c r="AI2607" i="1"/>
  <c r="B79" i="2"/>
  <c r="AI1427" i="1"/>
  <c r="AI1259" i="1"/>
  <c r="AI1513" i="1"/>
  <c r="A80" i="2"/>
  <c r="AI2608" i="1"/>
  <c r="B80" i="2"/>
  <c r="AI1428" i="1"/>
  <c r="AI1269" i="1"/>
  <c r="AI1515" i="1"/>
  <c r="A81" i="2"/>
  <c r="AI2609" i="1"/>
  <c r="B81" i="2"/>
  <c r="AI1429" i="1"/>
  <c r="AI1274" i="1"/>
  <c r="AI1516" i="1"/>
  <c r="A82" i="2"/>
  <c r="AI2610" i="1"/>
  <c r="B82" i="2"/>
  <c r="AI1434" i="1"/>
  <c r="AI1275" i="1"/>
  <c r="AI1518" i="1"/>
  <c r="A83" i="2"/>
  <c r="AI2611" i="1"/>
  <c r="B83" i="2"/>
  <c r="AI1439" i="1"/>
  <c r="AI1519" i="1"/>
  <c r="A84" i="2"/>
  <c r="AI2612" i="1"/>
  <c r="B84" i="2"/>
  <c r="AI1440" i="1"/>
  <c r="AI1521" i="1"/>
  <c r="A85" i="2"/>
  <c r="AI2613" i="1"/>
  <c r="B85" i="2"/>
  <c r="AI1449" i="1"/>
  <c r="AI1522" i="1"/>
  <c r="A86" i="2"/>
  <c r="AI2614" i="1"/>
  <c r="B86" i="2"/>
  <c r="AI1450" i="1"/>
  <c r="AI1523" i="1"/>
  <c r="A87" i="2"/>
  <c r="AI2615" i="1"/>
  <c r="B87" i="2"/>
  <c r="AI1455" i="1"/>
  <c r="AI1524" i="1"/>
  <c r="A88" i="2"/>
  <c r="AI2616" i="1"/>
  <c r="B88" i="2"/>
  <c r="AI1525" i="1"/>
  <c r="A89" i="2"/>
  <c r="AI2617" i="1"/>
  <c r="B89" i="2"/>
  <c r="AI1545" i="1"/>
  <c r="A90" i="2"/>
  <c r="AI2618" i="1"/>
  <c r="B90" i="2"/>
  <c r="AI1546" i="1"/>
  <c r="A91" i="2"/>
  <c r="AI2619" i="1"/>
  <c r="B91" i="2"/>
  <c r="AI1573" i="1"/>
  <c r="A92" i="2"/>
  <c r="AI2620" i="1"/>
  <c r="B92" i="2"/>
  <c r="AI1582" i="1"/>
  <c r="A93" i="2"/>
  <c r="AI2621" i="1"/>
  <c r="B93" i="2"/>
  <c r="AI1655" i="1"/>
  <c r="A94" i="2"/>
  <c r="AI2622" i="1"/>
  <c r="B94" i="2"/>
  <c r="AI1692" i="1"/>
  <c r="A95" i="2"/>
  <c r="AI2623" i="1"/>
  <c r="B95" i="2"/>
  <c r="AI1706" i="1"/>
  <c r="A96" i="2"/>
  <c r="AI2624" i="1"/>
  <c r="B96" i="2"/>
  <c r="AI1708" i="1"/>
  <c r="A97" i="2"/>
  <c r="AI2625" i="1"/>
  <c r="B97" i="2"/>
  <c r="AI1711" i="1"/>
  <c r="A98" i="2"/>
  <c r="AI2626" i="1"/>
  <c r="B98" i="2"/>
  <c r="AI1712" i="1"/>
  <c r="A99" i="2"/>
  <c r="AI2627" i="1"/>
  <c r="B99" i="2"/>
  <c r="AI1713" i="1"/>
  <c r="A100" i="2"/>
  <c r="AI2628" i="1"/>
  <c r="B100" i="2"/>
  <c r="AI1715" i="1"/>
  <c r="A101" i="2"/>
  <c r="AI2629" i="1"/>
  <c r="B101" i="2"/>
  <c r="AI1717" i="1"/>
  <c r="A102" i="2"/>
  <c r="AI2630" i="1"/>
  <c r="B102" i="2"/>
  <c r="AI1723" i="1"/>
  <c r="A103" i="2"/>
  <c r="AI2631" i="1"/>
  <c r="B103" i="2"/>
  <c r="AI1724" i="1"/>
  <c r="A104" i="2"/>
  <c r="AI2632" i="1"/>
  <c r="B104" i="2"/>
  <c r="AI1726" i="1"/>
  <c r="A105" i="2"/>
  <c r="AI2633" i="1"/>
  <c r="B105" i="2"/>
  <c r="AI1786" i="1"/>
  <c r="A106" i="2"/>
  <c r="AI2634" i="1"/>
  <c r="B106" i="2"/>
  <c r="AI1412" i="1"/>
  <c r="AI1787" i="1"/>
  <c r="A107" i="2"/>
  <c r="AI2635" i="1"/>
  <c r="B107" i="2"/>
  <c r="AI1431" i="1"/>
  <c r="AI1788" i="1"/>
  <c r="A108" i="2"/>
  <c r="B108" i="2"/>
  <c r="AI2119" i="1"/>
  <c r="AI1436" i="1"/>
  <c r="AI1789" i="1"/>
  <c r="A109" i="2"/>
  <c r="B109" i="2"/>
  <c r="AI2121" i="1"/>
  <c r="AI1443" i="1"/>
  <c r="AI1790" i="1"/>
  <c r="A110" i="2"/>
  <c r="B110" i="2"/>
  <c r="AI2126" i="1"/>
  <c r="AI1445" i="1"/>
  <c r="AI1794" i="1"/>
  <c r="A111" i="2"/>
  <c r="B111" i="2"/>
  <c r="AI2128" i="1"/>
  <c r="AI1834" i="1"/>
  <c r="A112" i="2"/>
  <c r="B112" i="2"/>
  <c r="AI2139" i="1"/>
  <c r="AI1849" i="1"/>
  <c r="A113" i="2"/>
  <c r="B113" i="2"/>
  <c r="AI2170" i="1"/>
  <c r="AI1209" i="1"/>
  <c r="AI1894" i="1"/>
  <c r="A114" i="2"/>
  <c r="B114" i="2"/>
  <c r="AI1215" i="1"/>
  <c r="AI1895" i="1"/>
  <c r="A115" i="2"/>
  <c r="B115" i="2"/>
  <c r="AI1219" i="1"/>
  <c r="AI1896" i="1"/>
  <c r="A116" i="2"/>
  <c r="B116" i="2"/>
  <c r="AI1225" i="1"/>
  <c r="AI1897" i="1"/>
  <c r="A117" i="2"/>
  <c r="B117" i="2"/>
  <c r="AI1226" i="1"/>
  <c r="AI1898" i="1"/>
  <c r="A118" i="2"/>
  <c r="B118" i="2"/>
  <c r="AI1227" i="1"/>
  <c r="AI1899" i="1"/>
  <c r="A119" i="2"/>
  <c r="B119" i="2"/>
  <c r="AI1234" i="1"/>
  <c r="AI1900" i="1"/>
  <c r="A120" i="2"/>
  <c r="B120" i="2"/>
  <c r="AI1235" i="1"/>
  <c r="AI1901" i="1"/>
  <c r="A121" i="2"/>
  <c r="B121" i="2"/>
  <c r="AI1240" i="1"/>
  <c r="AI1902" i="1"/>
  <c r="A122" i="2"/>
  <c r="B122" i="2"/>
  <c r="AI1245" i="1"/>
  <c r="AI1903" i="1"/>
  <c r="A123" i="2"/>
  <c r="B123" i="2"/>
  <c r="AI1258" i="1"/>
  <c r="AI1904" i="1"/>
  <c r="A124" i="2"/>
  <c r="B124" i="2"/>
  <c r="AI1260" i="1"/>
  <c r="AI1905" i="1"/>
  <c r="A125" i="2"/>
  <c r="B125" i="2"/>
  <c r="AI1263" i="1"/>
  <c r="AI1906" i="1"/>
  <c r="A126" i="2"/>
  <c r="B126" i="2"/>
  <c r="AI1265" i="1"/>
  <c r="AI1907" i="1"/>
  <c r="A127" i="2"/>
  <c r="B127" i="2"/>
  <c r="AI1268" i="1"/>
  <c r="AI1908" i="1"/>
  <c r="A128" i="2"/>
  <c r="B128" i="2"/>
  <c r="AI1270" i="1"/>
  <c r="AI1909" i="1"/>
  <c r="A129" i="2"/>
  <c r="B129" i="2"/>
  <c r="AI1271" i="1"/>
  <c r="AI1910" i="1"/>
  <c r="A130" i="2"/>
  <c r="B130" i="2"/>
  <c r="AI1272" i="1"/>
  <c r="AI1911" i="1"/>
  <c r="A131" i="2"/>
  <c r="B131" i="2"/>
  <c r="AI1273" i="1"/>
  <c r="AI1912" i="1"/>
  <c r="A132" i="2"/>
  <c r="B132" i="2"/>
  <c r="AI1913" i="1"/>
  <c r="A133" i="2"/>
  <c r="B133" i="2"/>
  <c r="AI1914" i="1"/>
  <c r="A134" i="2"/>
  <c r="B134" i="2"/>
  <c r="AI1915" i="1"/>
  <c r="A135" i="2"/>
  <c r="B135" i="2"/>
  <c r="AI1916" i="1"/>
  <c r="A136" i="2"/>
  <c r="B136" i="2"/>
  <c r="AI1917" i="1"/>
  <c r="A137" i="2"/>
  <c r="B137" i="2"/>
  <c r="AI1918" i="1"/>
  <c r="A138" i="2"/>
  <c r="B138" i="2"/>
  <c r="AI1919" i="1"/>
  <c r="A139" i="2"/>
  <c r="B139" i="2"/>
  <c r="AI1920" i="1"/>
  <c r="A140" i="2"/>
  <c r="B140" i="2"/>
  <c r="AI1921" i="1"/>
  <c r="A141" i="2"/>
  <c r="B141" i="2"/>
  <c r="AI1922" i="1"/>
  <c r="A142" i="2"/>
  <c r="B142" i="2"/>
  <c r="AI1923" i="1"/>
  <c r="A143" i="2"/>
  <c r="B143" i="2"/>
  <c r="AI1924" i="1"/>
  <c r="A144" i="2"/>
  <c r="B144" i="2"/>
  <c r="AI1925" i="1"/>
  <c r="A145" i="2"/>
  <c r="B145" i="2"/>
  <c r="AI1926" i="1"/>
  <c r="A146" i="2"/>
  <c r="B146" i="2"/>
  <c r="AI1927" i="1"/>
  <c r="A147" i="2"/>
  <c r="B147" i="2"/>
  <c r="AI1928" i="1"/>
  <c r="A148" i="2"/>
  <c r="B148" i="2"/>
  <c r="AI1929" i="1"/>
  <c r="A149" i="2"/>
  <c r="B149" i="2"/>
  <c r="AI1930" i="1"/>
  <c r="A150" i="2"/>
  <c r="B150" i="2"/>
  <c r="AI1931" i="1"/>
  <c r="A151" i="2"/>
  <c r="B151" i="2"/>
  <c r="AI1932" i="1"/>
  <c r="A152" i="2"/>
  <c r="B152" i="2"/>
  <c r="AI1933" i="1"/>
  <c r="A153" i="2"/>
  <c r="B153" i="2"/>
  <c r="AI1934" i="1"/>
  <c r="A154" i="2"/>
  <c r="B154" i="2"/>
  <c r="AI1935" i="1"/>
  <c r="A155" i="2"/>
  <c r="B155" i="2"/>
  <c r="AI1936" i="1"/>
  <c r="A156" i="2"/>
  <c r="B156" i="2"/>
  <c r="AI1937" i="1"/>
  <c r="A157" i="2"/>
  <c r="B157" i="2"/>
  <c r="AI1938" i="1"/>
  <c r="A158" i="2"/>
  <c r="B158" i="2"/>
  <c r="AI1939" i="1"/>
  <c r="A159" i="2"/>
  <c r="B159" i="2"/>
  <c r="AI1940" i="1"/>
  <c r="A160" i="2"/>
  <c r="B160" i="2"/>
  <c r="AI1941" i="1"/>
  <c r="A161" i="2"/>
  <c r="B161" i="2"/>
  <c r="AI1942" i="1"/>
  <c r="A162" i="2"/>
  <c r="B162" i="2"/>
  <c r="AI1943" i="1"/>
  <c r="A163" i="2"/>
  <c r="B163" i="2"/>
  <c r="AI1233" i="1"/>
  <c r="AI1944" i="1"/>
  <c r="A164" i="2"/>
  <c r="B164" i="2"/>
  <c r="AI1237" i="1"/>
  <c r="AI1945" i="1"/>
  <c r="A165" i="2"/>
  <c r="B165" i="2"/>
  <c r="AI1241" i="1"/>
  <c r="AI1946" i="1"/>
  <c r="A166" i="2"/>
  <c r="B166" i="2"/>
  <c r="AI1243" i="1"/>
  <c r="AI1947" i="1"/>
  <c r="A167" i="2"/>
  <c r="B167" i="2"/>
  <c r="AI1246" i="1"/>
  <c r="AI1948" i="1"/>
  <c r="A168" i="2"/>
  <c r="B168" i="2"/>
  <c r="AI1248" i="1"/>
  <c r="AI1949" i="1"/>
  <c r="A169" i="2"/>
  <c r="B169" i="2"/>
  <c r="AI1261" i="1"/>
  <c r="AI1950" i="1"/>
  <c r="A170" i="2"/>
  <c r="B170" i="2"/>
  <c r="AI1262" i="1"/>
  <c r="AI1951" i="1"/>
  <c r="A171" i="2"/>
  <c r="B171" i="2"/>
  <c r="AI1264" i="1"/>
  <c r="AI1952" i="1"/>
  <c r="A172" i="2"/>
  <c r="B172" i="2"/>
  <c r="AI1266" i="1"/>
  <c r="AI1953" i="1"/>
  <c r="A173" i="2"/>
  <c r="B173" i="2"/>
  <c r="AI1267" i="1"/>
  <c r="AI1954" i="1"/>
  <c r="A174" i="2"/>
  <c r="B174" i="2"/>
  <c r="AI1276" i="1"/>
  <c r="AI1955" i="1"/>
  <c r="A175" i="2"/>
  <c r="B175" i="2"/>
  <c r="AI1956" i="1"/>
  <c r="A176" i="2"/>
  <c r="B176" i="2"/>
  <c r="AI1957" i="1"/>
  <c r="A177" i="2"/>
  <c r="B177" i="2"/>
  <c r="AI1958" i="1"/>
  <c r="A178" i="2"/>
  <c r="B178" i="2"/>
  <c r="AI1959" i="1"/>
  <c r="A179" i="2"/>
  <c r="B179" i="2"/>
  <c r="AI1960" i="1"/>
  <c r="A180" i="2"/>
  <c r="B180" i="2"/>
  <c r="AI1961" i="1"/>
  <c r="A181" i="2"/>
  <c r="B181" i="2"/>
  <c r="AI1962" i="1"/>
  <c r="A182" i="2"/>
  <c r="B182" i="2"/>
  <c r="AI1963" i="1"/>
  <c r="A183" i="2"/>
  <c r="B183" i="2"/>
  <c r="AI1964" i="1"/>
  <c r="A184" i="2"/>
  <c r="B184" i="2"/>
  <c r="AI1965" i="1"/>
  <c r="A185" i="2"/>
  <c r="B185" i="2"/>
  <c r="AI1966" i="1"/>
  <c r="A186" i="2"/>
  <c r="B186" i="2"/>
  <c r="AI1967" i="1"/>
  <c r="A187" i="2"/>
  <c r="B187" i="2"/>
  <c r="AI1968" i="1"/>
  <c r="A188" i="2"/>
  <c r="B188" i="2"/>
  <c r="AI1969" i="1"/>
  <c r="A189" i="2"/>
  <c r="B189" i="2"/>
  <c r="AI1970" i="1"/>
  <c r="A190" i="2"/>
  <c r="B190" i="2"/>
  <c r="AI1971" i="1"/>
  <c r="A191" i="2"/>
  <c r="B191" i="2"/>
  <c r="AI1972" i="1"/>
  <c r="A192" i="2"/>
  <c r="B192" i="2"/>
  <c r="AI1973" i="1"/>
  <c r="A193" i="2"/>
  <c r="B193" i="2"/>
  <c r="AI1974" i="1"/>
  <c r="A194" i="2"/>
  <c r="B194" i="2"/>
  <c r="AI1975" i="1"/>
  <c r="A195" i="2"/>
  <c r="B195" i="2"/>
  <c r="AI1976" i="1"/>
  <c r="A196" i="2"/>
  <c r="B196" i="2"/>
  <c r="AI1977" i="1"/>
  <c r="A197" i="2"/>
  <c r="B197" i="2"/>
  <c r="AI1978" i="1"/>
  <c r="A198" i="2"/>
  <c r="B198" i="2"/>
  <c r="AI1979" i="1"/>
  <c r="A199" i="2"/>
  <c r="B199" i="2"/>
  <c r="AI1980" i="1"/>
  <c r="A200" i="2"/>
  <c r="B200" i="2"/>
  <c r="AI1981" i="1"/>
  <c r="A201" i="2"/>
  <c r="B201" i="2"/>
  <c r="AI1982" i="1"/>
  <c r="A202" i="2"/>
  <c r="B202" i="2"/>
  <c r="AI1983" i="1"/>
  <c r="A203" i="2"/>
  <c r="B203" i="2"/>
  <c r="AI1984" i="1"/>
  <c r="A204" i="2"/>
  <c r="B204" i="2"/>
  <c r="AI1985" i="1"/>
  <c r="A205" i="2"/>
  <c r="B205" i="2"/>
  <c r="AI1986" i="1"/>
  <c r="A206" i="2"/>
  <c r="B206" i="2"/>
  <c r="AI1987" i="1"/>
  <c r="A207" i="2"/>
  <c r="B207" i="2"/>
  <c r="AI1988" i="1"/>
  <c r="A208" i="2"/>
  <c r="B208" i="2"/>
  <c r="AI1989" i="1"/>
  <c r="A209" i="2"/>
  <c r="B209" i="2"/>
  <c r="AI1990" i="1"/>
  <c r="A210" i="2"/>
  <c r="B210" i="2"/>
  <c r="AI1991" i="1"/>
  <c r="A211" i="2"/>
  <c r="B211" i="2"/>
  <c r="AI1992" i="1"/>
  <c r="A212" i="2"/>
  <c r="B212" i="2"/>
  <c r="AI1993" i="1"/>
  <c r="A213" i="2"/>
  <c r="B213" i="2"/>
  <c r="AI1994" i="1"/>
  <c r="A214" i="2"/>
  <c r="B214" i="2"/>
  <c r="AI1995" i="1"/>
  <c r="A215" i="2"/>
  <c r="B215" i="2"/>
  <c r="AI1996" i="1"/>
  <c r="A216" i="2"/>
  <c r="B216" i="2"/>
  <c r="AI1997" i="1"/>
  <c r="A217" i="2"/>
  <c r="B217" i="2"/>
  <c r="AI1998" i="1"/>
  <c r="A218" i="2"/>
  <c r="B218" i="2"/>
  <c r="AI1999" i="1"/>
  <c r="A219" i="2"/>
  <c r="B219" i="2"/>
  <c r="AI2000" i="1"/>
  <c r="A220" i="2"/>
  <c r="B220" i="2"/>
  <c r="AI2001" i="1"/>
  <c r="A221" i="2"/>
  <c r="B221" i="2"/>
  <c r="AI2002" i="1"/>
  <c r="A222" i="2"/>
  <c r="B222" i="2"/>
  <c r="AI2003" i="1"/>
  <c r="A223" i="2"/>
  <c r="B223" i="2"/>
  <c r="AI2004" i="1"/>
  <c r="A224" i="2"/>
  <c r="B224" i="2"/>
  <c r="AI2005" i="1"/>
  <c r="A225" i="2"/>
  <c r="B225" i="2"/>
  <c r="AI2006" i="1"/>
  <c r="A226" i="2"/>
  <c r="B226" i="2"/>
  <c r="AI2007" i="1"/>
  <c r="A227" i="2"/>
  <c r="B227" i="2"/>
  <c r="AI2008" i="1"/>
  <c r="A228" i="2"/>
  <c r="B228" i="2"/>
  <c r="AI2009" i="1"/>
  <c r="A229" i="2"/>
  <c r="B229" i="2"/>
  <c r="AI2010" i="1"/>
  <c r="A230" i="2"/>
  <c r="B230" i="2"/>
  <c r="AI2011" i="1"/>
  <c r="A231" i="2"/>
  <c r="B231" i="2"/>
  <c r="AI2012" i="1"/>
  <c r="A232" i="2"/>
  <c r="B232" i="2"/>
  <c r="AI2013" i="1"/>
  <c r="A233" i="2"/>
  <c r="B233" i="2"/>
  <c r="AI2014" i="1"/>
  <c r="A234" i="2"/>
  <c r="B234" i="2"/>
  <c r="AI2015" i="1"/>
  <c r="A235" i="2"/>
  <c r="B235" i="2"/>
  <c r="AI2016" i="1"/>
  <c r="A236" i="2"/>
  <c r="B236" i="2"/>
  <c r="AI2017" i="1"/>
  <c r="A237" i="2"/>
  <c r="B237" i="2"/>
  <c r="AI2018" i="1"/>
  <c r="A238" i="2"/>
  <c r="B238" i="2"/>
  <c r="AI2019" i="1"/>
  <c r="A239" i="2"/>
  <c r="B239" i="2"/>
  <c r="AI2020" i="1"/>
  <c r="A240" i="2"/>
  <c r="B240" i="2"/>
  <c r="AI2021" i="1"/>
  <c r="A241" i="2"/>
  <c r="B241" i="2"/>
  <c r="AI2022" i="1"/>
  <c r="A242" i="2"/>
  <c r="B242" i="2"/>
  <c r="AI2023" i="1"/>
  <c r="A243" i="2"/>
  <c r="B243" i="2"/>
  <c r="AI2024" i="1"/>
  <c r="A244" i="2"/>
  <c r="B244" i="2"/>
  <c r="AI2025" i="1"/>
  <c r="A245" i="2"/>
  <c r="B245" i="2"/>
  <c r="AI2026" i="1"/>
  <c r="A246" i="2"/>
  <c r="B246" i="2"/>
  <c r="AI2027" i="1"/>
  <c r="A247" i="2"/>
  <c r="B247" i="2"/>
  <c r="AI2028" i="1"/>
  <c r="A248" i="2"/>
  <c r="B248" i="2"/>
  <c r="AI2029" i="1"/>
  <c r="A249" i="2"/>
  <c r="B249" i="2"/>
  <c r="AI2030" i="1"/>
  <c r="A250" i="2"/>
  <c r="B250" i="2"/>
  <c r="AI2031" i="1"/>
  <c r="A251" i="2"/>
  <c r="B251" i="2"/>
  <c r="AI2032" i="1"/>
  <c r="A252" i="2"/>
  <c r="B252" i="2"/>
  <c r="AI2033" i="1"/>
  <c r="A253" i="2"/>
  <c r="B253" i="2"/>
  <c r="AI2034" i="1"/>
  <c r="A254" i="2"/>
  <c r="B254" i="2"/>
  <c r="AI2035" i="1"/>
  <c r="A255" i="2"/>
  <c r="B255" i="2"/>
  <c r="AI2036" i="1"/>
  <c r="A256" i="2"/>
  <c r="B256" i="2"/>
  <c r="AI2037" i="1"/>
  <c r="A257" i="2"/>
  <c r="B257" i="2"/>
  <c r="AI2038" i="1"/>
  <c r="A258" i="2"/>
  <c r="B258" i="2"/>
  <c r="AI2039" i="1"/>
  <c r="A259" i="2"/>
  <c r="B259" i="2"/>
  <c r="AI2040" i="1"/>
  <c r="A260" i="2"/>
  <c r="B260" i="2"/>
  <c r="AI2041" i="1"/>
  <c r="A261" i="2"/>
  <c r="B261" i="2"/>
  <c r="AI2042" i="1"/>
  <c r="A262" i="2"/>
  <c r="B262" i="2"/>
  <c r="AI2043" i="1"/>
  <c r="A263" i="2"/>
  <c r="B263" i="2"/>
  <c r="AI2044" i="1"/>
  <c r="A264" i="2"/>
  <c r="B264" i="2"/>
  <c r="AI2045" i="1"/>
  <c r="A265" i="2"/>
  <c r="B265" i="2"/>
  <c r="AI2046" i="1"/>
  <c r="A266" i="2"/>
  <c r="B266" i="2"/>
  <c r="AI2047" i="1"/>
  <c r="A267" i="2"/>
  <c r="B267" i="2"/>
  <c r="AI2048" i="1"/>
  <c r="A268" i="2"/>
  <c r="B268" i="2"/>
  <c r="AI2049" i="1"/>
  <c r="A269" i="2"/>
  <c r="B269" i="2"/>
  <c r="AI2050" i="1"/>
  <c r="A270" i="2"/>
  <c r="B270" i="2"/>
  <c r="AI2051" i="1"/>
  <c r="A271" i="2"/>
  <c r="B271" i="2"/>
  <c r="AI2052" i="1"/>
  <c r="A272" i="2"/>
  <c r="B272" i="2"/>
  <c r="AI2053" i="1"/>
  <c r="A273" i="2"/>
  <c r="B273" i="2"/>
  <c r="AI2054" i="1"/>
  <c r="A274" i="2"/>
  <c r="B274" i="2"/>
  <c r="AI2055" i="1"/>
  <c r="A275" i="2"/>
  <c r="B275" i="2"/>
  <c r="AI2056" i="1"/>
  <c r="A276" i="2"/>
  <c r="B276" i="2"/>
  <c r="AI2057" i="1"/>
  <c r="A277" i="2"/>
  <c r="B277" i="2"/>
  <c r="AI2058" i="1"/>
  <c r="A278" i="2"/>
  <c r="B278" i="2"/>
  <c r="AI2059" i="1"/>
  <c r="A279" i="2"/>
  <c r="B279" i="2"/>
  <c r="AI2060" i="1"/>
  <c r="A280" i="2"/>
  <c r="B280" i="2"/>
  <c r="AI2061" i="1"/>
  <c r="A281" i="2"/>
  <c r="B281" i="2"/>
  <c r="AI2062" i="1"/>
  <c r="A282" i="2"/>
  <c r="B282" i="2"/>
  <c r="AI2063" i="1"/>
  <c r="A283" i="2"/>
  <c r="B283" i="2"/>
  <c r="AI2064" i="1"/>
  <c r="A284" i="2"/>
  <c r="B284" i="2"/>
  <c r="AI2065" i="1"/>
  <c r="A285" i="2"/>
  <c r="B285" i="2"/>
  <c r="AI2066" i="1"/>
  <c r="A286" i="2"/>
  <c r="B286" i="2"/>
  <c r="AI2067" i="1"/>
  <c r="A287" i="2"/>
  <c r="B287" i="2"/>
  <c r="AI2068" i="1"/>
  <c r="A288" i="2"/>
  <c r="B288" i="2"/>
  <c r="AI2069" i="1"/>
  <c r="A289" i="2"/>
  <c r="B289" i="2"/>
  <c r="AI2070" i="1"/>
  <c r="A290" i="2"/>
  <c r="B290" i="2"/>
  <c r="AI2071" i="1"/>
  <c r="A291" i="2"/>
  <c r="B291" i="2"/>
  <c r="AI2072" i="1"/>
  <c r="A292" i="2"/>
  <c r="B292" i="2"/>
  <c r="AI2073" i="1"/>
  <c r="A293" i="2"/>
  <c r="B293" i="2"/>
  <c r="AI2074" i="1"/>
  <c r="A294" i="2"/>
  <c r="B294" i="2"/>
  <c r="AI2075" i="1"/>
  <c r="A295" i="2"/>
  <c r="B295" i="2"/>
  <c r="AI2076" i="1"/>
  <c r="A296" i="2"/>
  <c r="B296" i="2"/>
  <c r="AI2077" i="1"/>
  <c r="A297" i="2"/>
  <c r="B297" i="2"/>
  <c r="AI2078" i="1"/>
  <c r="A298" i="2"/>
  <c r="B298" i="2"/>
  <c r="AI2079" i="1"/>
  <c r="A299" i="2"/>
  <c r="B299" i="2"/>
  <c r="AI2080" i="1"/>
  <c r="A300" i="2"/>
  <c r="B300" i="2"/>
  <c r="AI2081" i="1"/>
  <c r="A301" i="2"/>
  <c r="B301" i="2"/>
  <c r="AI2082" i="1"/>
  <c r="A302" i="2"/>
  <c r="B302" i="2"/>
  <c r="AI2083" i="1"/>
  <c r="A303" i="2"/>
  <c r="B303" i="2"/>
  <c r="AI2084" i="1"/>
  <c r="A304" i="2"/>
  <c r="B304" i="2"/>
  <c r="AI2085" i="1"/>
  <c r="A305" i="2"/>
  <c r="B305" i="2"/>
  <c r="AI2086" i="1"/>
  <c r="A306" i="2"/>
  <c r="B306" i="2"/>
  <c r="AI2087" i="1"/>
  <c r="A307" i="2"/>
  <c r="B307" i="2"/>
  <c r="AI2088" i="1"/>
  <c r="A308" i="2"/>
  <c r="B308" i="2"/>
  <c r="AI2089" i="1"/>
  <c r="A309" i="2"/>
  <c r="B309" i="2"/>
  <c r="AI2090" i="1"/>
  <c r="A310" i="2"/>
  <c r="B310" i="2"/>
  <c r="AI2091" i="1"/>
  <c r="A311" i="2"/>
  <c r="B311" i="2"/>
  <c r="AI2092" i="1"/>
  <c r="A312" i="2"/>
  <c r="B312" i="2"/>
  <c r="AI2093" i="1"/>
  <c r="A313" i="2"/>
  <c r="B313" i="2"/>
  <c r="AI2094" i="1"/>
  <c r="A314" i="2"/>
  <c r="B314" i="2"/>
  <c r="AI2095" i="1"/>
  <c r="A315" i="2"/>
  <c r="B315" i="2"/>
  <c r="AI2096" i="1"/>
  <c r="A316" i="2"/>
  <c r="B316" i="2"/>
  <c r="AI2120" i="1"/>
  <c r="A317" i="2"/>
  <c r="B317" i="2"/>
  <c r="AI2132" i="1"/>
  <c r="A318" i="2"/>
  <c r="B318" i="2"/>
  <c r="AI2135" i="1"/>
  <c r="A319" i="2"/>
  <c r="B319" i="2"/>
  <c r="AI2138" i="1"/>
  <c r="A320" i="2"/>
  <c r="B320" i="2"/>
  <c r="AI2144" i="1"/>
  <c r="A321" i="2"/>
  <c r="B321" i="2"/>
  <c r="AI2164" i="1"/>
  <c r="A322" i="2"/>
  <c r="B322" i="2"/>
  <c r="AI2210" i="1"/>
  <c r="A323" i="2"/>
  <c r="B323" i="2"/>
  <c r="AI2211" i="1"/>
  <c r="A324" i="2"/>
  <c r="B324" i="2"/>
  <c r="AI2212" i="1"/>
  <c r="A325" i="2"/>
  <c r="B325" i="2"/>
  <c r="AI2213" i="1"/>
  <c r="A326" i="2"/>
  <c r="B326" i="2"/>
  <c r="AI2227" i="1"/>
  <c r="A327" i="2"/>
  <c r="B327" i="2"/>
  <c r="AI2228" i="1"/>
  <c r="A328" i="2"/>
  <c r="B328" i="2"/>
  <c r="AI2229" i="1"/>
  <c r="A329" i="2"/>
  <c r="B329" i="2"/>
  <c r="AI2230" i="1"/>
  <c r="A330" i="2"/>
  <c r="B330" i="2"/>
  <c r="AI2231" i="1"/>
  <c r="A331" i="2"/>
  <c r="B331" i="2"/>
  <c r="AI2232" i="1"/>
  <c r="A332" i="2"/>
  <c r="B332" i="2"/>
  <c r="AI2233" i="1"/>
  <c r="A333" i="2"/>
  <c r="B333" i="2"/>
  <c r="AI2234" i="1"/>
  <c r="A334" i="2"/>
  <c r="B334" i="2"/>
  <c r="AI2235" i="1"/>
  <c r="A335" i="2"/>
  <c r="B335" i="2"/>
  <c r="AI2236" i="1"/>
  <c r="A336" i="2"/>
  <c r="B336" i="2"/>
  <c r="AI2237" i="1"/>
  <c r="A337" i="2"/>
  <c r="B337" i="2"/>
  <c r="AI2238" i="1"/>
  <c r="A338" i="2"/>
  <c r="B338" i="2"/>
  <c r="AI2239" i="1"/>
  <c r="A339" i="2"/>
  <c r="B339" i="2"/>
  <c r="AI2240" i="1"/>
  <c r="A340" i="2"/>
  <c r="B340" i="2"/>
  <c r="AI2241" i="1"/>
  <c r="A341" i="2"/>
  <c r="B341" i="2"/>
  <c r="AI2242" i="1"/>
  <c r="A342" i="2"/>
  <c r="B342" i="2"/>
  <c r="AI2243" i="1"/>
  <c r="A343" i="2"/>
  <c r="B343" i="2"/>
  <c r="AI2244" i="1"/>
  <c r="A344" i="2"/>
  <c r="B344" i="2"/>
  <c r="AI2245" i="1"/>
  <c r="A345" i="2"/>
  <c r="B345" i="2"/>
  <c r="AI2246" i="1"/>
  <c r="A346" i="2"/>
  <c r="B346" i="2"/>
  <c r="AI2247" i="1"/>
  <c r="A347" i="2"/>
  <c r="B347" i="2"/>
  <c r="AI2248" i="1"/>
  <c r="A348" i="2"/>
  <c r="B348" i="2"/>
  <c r="AI2249" i="1"/>
  <c r="A349" i="2"/>
  <c r="B349" i="2"/>
  <c r="AI2250" i="1"/>
  <c r="A350" i="2"/>
  <c r="B350" i="2"/>
  <c r="AI2251" i="1"/>
  <c r="A351" i="2"/>
  <c r="B351" i="2"/>
  <c r="AI2252" i="1"/>
  <c r="A352" i="2"/>
  <c r="B352" i="2"/>
  <c r="AI2253" i="1"/>
  <c r="A353" i="2"/>
  <c r="B353" i="2"/>
  <c r="AI2254" i="1"/>
  <c r="A354" i="2"/>
  <c r="B354" i="2"/>
  <c r="AI2255" i="1"/>
  <c r="A355" i="2"/>
  <c r="B355" i="2"/>
  <c r="AI2256" i="1"/>
  <c r="A356" i="2"/>
  <c r="B356" i="2"/>
  <c r="AI2257" i="1"/>
  <c r="A357" i="2"/>
  <c r="B357" i="2"/>
  <c r="AI2258" i="1"/>
  <c r="A358" i="2"/>
  <c r="B358" i="2"/>
  <c r="AI2259" i="1"/>
  <c r="A359" i="2"/>
  <c r="AI2950" i="1"/>
  <c r="B359" i="2"/>
  <c r="AI2260" i="1"/>
  <c r="A360" i="2"/>
  <c r="B360" i="2"/>
  <c r="AI2261" i="1"/>
  <c r="A361" i="2"/>
  <c r="B361" i="2"/>
  <c r="AI2262" i="1"/>
  <c r="A362" i="2"/>
  <c r="B362" i="2"/>
  <c r="AI2263" i="1"/>
  <c r="A363" i="2"/>
  <c r="B363" i="2"/>
  <c r="AI2266" i="1"/>
  <c r="A364" i="2"/>
  <c r="B364" i="2"/>
  <c r="AI2267" i="1"/>
  <c r="A365" i="2"/>
  <c r="B365" i="2"/>
  <c r="AI2280" i="1"/>
  <c r="A366" i="2"/>
  <c r="B366" i="2"/>
  <c r="AI2281" i="1"/>
  <c r="A367" i="2"/>
  <c r="B367" i="2"/>
  <c r="AI2282" i="1"/>
  <c r="A368" i="2"/>
  <c r="B368" i="2"/>
  <c r="AI2283" i="1"/>
  <c r="A369" i="2"/>
  <c r="B369" i="2"/>
  <c r="AI2284" i="1"/>
  <c r="A370" i="2"/>
  <c r="B370" i="2"/>
  <c r="AI2285" i="1"/>
  <c r="A371" i="2"/>
  <c r="B371" i="2"/>
  <c r="AI2405" i="1"/>
  <c r="A372" i="2"/>
  <c r="B372" i="2"/>
  <c r="AI2407" i="1"/>
  <c r="A373" i="2"/>
  <c r="B373" i="2"/>
  <c r="AI2408" i="1"/>
  <c r="A374" i="2"/>
  <c r="B374" i="2"/>
  <c r="AI2409" i="1"/>
  <c r="A375" i="2"/>
  <c r="B375" i="2"/>
  <c r="AI2410" i="1"/>
  <c r="A376" i="2"/>
  <c r="B376" i="2"/>
  <c r="AI2411" i="1"/>
  <c r="A377" i="2"/>
  <c r="B377" i="2"/>
  <c r="AI2412" i="1"/>
  <c r="A378" i="2"/>
  <c r="B378" i="2"/>
  <c r="AI2413" i="1"/>
  <c r="A379" i="2"/>
  <c r="B379" i="2"/>
  <c r="AI2414" i="1"/>
  <c r="A380" i="2"/>
  <c r="B380" i="2"/>
  <c r="AI2415" i="1"/>
  <c r="A381" i="2"/>
  <c r="B381" i="2"/>
  <c r="A382" i="2"/>
  <c r="B382" i="2"/>
  <c r="A383" i="2"/>
  <c r="B383" i="2"/>
  <c r="A384" i="2"/>
  <c r="B384" i="2"/>
  <c r="A385" i="2"/>
  <c r="B385" i="2"/>
  <c r="A386" i="2"/>
  <c r="B386" i="2"/>
  <c r="AI2658" i="1"/>
  <c r="A387" i="2"/>
  <c r="B387" i="2"/>
  <c r="AI2659" i="1"/>
  <c r="A388" i="2"/>
  <c r="B388" i="2"/>
  <c r="A389" i="2"/>
  <c r="B389" i="2"/>
  <c r="AI2951" i="1"/>
  <c r="A390" i="2"/>
  <c r="B390" i="2"/>
  <c r="A391" i="2"/>
  <c r="B391" i="2"/>
  <c r="A392" i="2"/>
  <c r="B392" i="2"/>
  <c r="A393" i="2"/>
  <c r="B393" i="2"/>
  <c r="A394" i="2"/>
  <c r="B394" i="2"/>
  <c r="A395" i="2"/>
  <c r="B395" i="2"/>
  <c r="A396" i="2"/>
  <c r="B396" i="2"/>
  <c r="A397" i="2"/>
  <c r="B397" i="2"/>
  <c r="A398" i="2"/>
  <c r="B398" i="2"/>
  <c r="A399" i="2"/>
  <c r="B399" i="2"/>
  <c r="A400" i="2"/>
  <c r="B400" i="2"/>
  <c r="A401" i="2"/>
  <c r="B401" i="2"/>
  <c r="A402" i="2"/>
  <c r="B402" i="2"/>
  <c r="A403" i="2"/>
  <c r="B403" i="2"/>
  <c r="A404" i="2"/>
  <c r="B404" i="2"/>
  <c r="A405" i="2"/>
  <c r="B405" i="2"/>
  <c r="A406" i="2"/>
  <c r="B406" i="2"/>
  <c r="A407" i="2"/>
  <c r="B407" i="2"/>
  <c r="A408" i="2"/>
  <c r="B408" i="2"/>
  <c r="A409" i="2"/>
  <c r="B409" i="2"/>
  <c r="A410" i="2"/>
  <c r="B410" i="2"/>
  <c r="A411" i="2"/>
  <c r="B411" i="2"/>
  <c r="A412" i="2"/>
  <c r="B412" i="2"/>
  <c r="A413" i="2"/>
  <c r="B413" i="2"/>
  <c r="A414" i="2"/>
  <c r="B414" i="2"/>
  <c r="A415" i="2"/>
  <c r="B415" i="2"/>
  <c r="A416" i="2"/>
  <c r="B416" i="2"/>
  <c r="A417" i="2"/>
  <c r="B417" i="2"/>
  <c r="A418" i="2"/>
  <c r="B418" i="2"/>
  <c r="A419" i="2"/>
  <c r="B419" i="2"/>
  <c r="A420" i="2"/>
  <c r="B420" i="2"/>
  <c r="A421" i="2"/>
  <c r="B421" i="2"/>
  <c r="A422" i="2"/>
  <c r="B422" i="2"/>
  <c r="A423" i="2"/>
  <c r="B423" i="2"/>
  <c r="A424" i="2"/>
  <c r="B424" i="2"/>
  <c r="A425" i="2"/>
  <c r="B425" i="2"/>
  <c r="A426" i="2"/>
  <c r="B426" i="2"/>
  <c r="A427" i="2"/>
  <c r="B427" i="2"/>
  <c r="A428" i="2"/>
  <c r="B428" i="2"/>
  <c r="A429" i="2"/>
  <c r="B429" i="2"/>
  <c r="A430" i="2"/>
  <c r="B430" i="2"/>
  <c r="A431" i="2"/>
  <c r="B431" i="2"/>
  <c r="A432" i="2"/>
  <c r="B432" i="2"/>
  <c r="A433" i="2"/>
  <c r="B433" i="2"/>
  <c r="A434" i="2"/>
  <c r="B434" i="2"/>
  <c r="A435" i="2"/>
  <c r="B435" i="2"/>
  <c r="A436" i="2"/>
  <c r="B436" i="2"/>
  <c r="A437" i="2"/>
  <c r="B437" i="2"/>
  <c r="A438" i="2"/>
  <c r="B438" i="2"/>
  <c r="A439" i="2"/>
  <c r="B439" i="2"/>
  <c r="A440" i="2"/>
  <c r="B440" i="2"/>
  <c r="A441" i="2"/>
  <c r="B441" i="2"/>
  <c r="A442" i="2"/>
  <c r="B442" i="2"/>
  <c r="A443" i="2"/>
  <c r="B443" i="2"/>
  <c r="A444" i="2"/>
  <c r="B444" i="2"/>
  <c r="A445" i="2"/>
  <c r="B445" i="2"/>
  <c r="A446" i="2"/>
  <c r="B446" i="2"/>
  <c r="A447" i="2"/>
  <c r="B447" i="2"/>
  <c r="A448" i="2"/>
  <c r="B448" i="2"/>
  <c r="A449" i="2"/>
  <c r="B449" i="2"/>
  <c r="A450" i="2"/>
  <c r="B450" i="2"/>
  <c r="A451" i="2"/>
  <c r="B451" i="2"/>
  <c r="A452" i="2"/>
  <c r="B452" i="2"/>
  <c r="A453" i="2"/>
  <c r="B453" i="2"/>
  <c r="A454" i="2"/>
  <c r="B454" i="2"/>
  <c r="A455" i="2"/>
  <c r="B455" i="2"/>
  <c r="A456" i="2"/>
  <c r="B456" i="2"/>
  <c r="A457" i="2"/>
  <c r="B457" i="2"/>
  <c r="A458" i="2"/>
  <c r="B458" i="2"/>
  <c r="A459" i="2"/>
  <c r="B459" i="2"/>
  <c r="A460" i="2"/>
  <c r="B460" i="2"/>
  <c r="A461" i="2"/>
  <c r="B461" i="2"/>
  <c r="A462" i="2"/>
  <c r="B462" i="2"/>
  <c r="A463" i="2"/>
  <c r="B463" i="2"/>
  <c r="A464" i="2"/>
  <c r="B464" i="2"/>
  <c r="A465" i="2"/>
  <c r="B465" i="2"/>
  <c r="A466" i="2"/>
  <c r="B466" i="2"/>
  <c r="A467" i="2"/>
  <c r="B467" i="2"/>
  <c r="A468" i="2"/>
  <c r="B468" i="2"/>
  <c r="A469" i="2"/>
  <c r="B469" i="2"/>
  <c r="A470" i="2"/>
  <c r="B470" i="2"/>
  <c r="A471" i="2"/>
  <c r="B471" i="2"/>
  <c r="A472" i="2"/>
  <c r="B472" i="2"/>
  <c r="A473" i="2"/>
  <c r="B473" i="2"/>
  <c r="A474" i="2"/>
  <c r="B474" i="2"/>
  <c r="A475" i="2"/>
  <c r="B475" i="2"/>
  <c r="A476" i="2"/>
  <c r="B476" i="2"/>
  <c r="A477" i="2"/>
  <c r="B477" i="2"/>
  <c r="A478" i="2"/>
  <c r="B478" i="2"/>
  <c r="A479" i="2"/>
  <c r="B479" i="2"/>
  <c r="A480" i="2"/>
  <c r="B480" i="2"/>
  <c r="A481" i="2"/>
  <c r="B481" i="2"/>
  <c r="A482" i="2"/>
  <c r="B482" i="2"/>
  <c r="A483" i="2"/>
  <c r="B483" i="2"/>
  <c r="A484" i="2"/>
  <c r="B484" i="2"/>
  <c r="A485" i="2"/>
  <c r="B485" i="2"/>
  <c r="A486" i="2"/>
  <c r="B486" i="2"/>
  <c r="A487" i="2"/>
  <c r="B487" i="2"/>
  <c r="A488" i="2"/>
  <c r="B488" i="2"/>
  <c r="A489" i="2"/>
  <c r="B489" i="2"/>
  <c r="A490" i="2"/>
  <c r="B490" i="2"/>
  <c r="A491" i="2"/>
  <c r="B491" i="2"/>
  <c r="A492" i="2"/>
  <c r="B492" i="2"/>
  <c r="A493" i="2"/>
  <c r="B493" i="2"/>
  <c r="A494" i="2"/>
  <c r="B494" i="2"/>
  <c r="A495" i="2"/>
  <c r="B495" i="2"/>
  <c r="A496" i="2"/>
  <c r="B496" i="2"/>
  <c r="A497" i="2"/>
  <c r="B497" i="2"/>
  <c r="A498" i="2"/>
  <c r="B498" i="2"/>
  <c r="A499" i="2"/>
  <c r="B499" i="2"/>
  <c r="A500" i="2"/>
  <c r="B500" i="2"/>
  <c r="A501" i="2"/>
  <c r="B501" i="2"/>
  <c r="A502" i="2"/>
  <c r="B502" i="2"/>
  <c r="A503" i="2"/>
  <c r="B503" i="2"/>
  <c r="A504" i="2"/>
  <c r="B504" i="2"/>
  <c r="A505" i="2"/>
  <c r="B505" i="2"/>
  <c r="A506" i="2"/>
  <c r="B506" i="2"/>
  <c r="A507" i="2"/>
  <c r="B507" i="2"/>
  <c r="A508" i="2"/>
  <c r="B508" i="2"/>
  <c r="A509" i="2"/>
  <c r="B509" i="2"/>
  <c r="A510" i="2"/>
  <c r="B510" i="2"/>
  <c r="A511" i="2"/>
  <c r="B511" i="2"/>
  <c r="A512" i="2"/>
  <c r="B512" i="2"/>
  <c r="A513" i="2"/>
  <c r="B513" i="2"/>
  <c r="A514" i="2"/>
  <c r="B514" i="2"/>
  <c r="A515" i="2"/>
  <c r="B515" i="2"/>
  <c r="A516" i="2"/>
  <c r="B516" i="2"/>
  <c r="A517" i="2"/>
  <c r="B517" i="2"/>
  <c r="A518" i="2"/>
  <c r="B518" i="2"/>
  <c r="A519" i="2"/>
  <c r="B519" i="2"/>
  <c r="A520" i="2"/>
  <c r="B520" i="2"/>
  <c r="A521" i="2"/>
  <c r="B521" i="2"/>
  <c r="A522" i="2"/>
  <c r="B522" i="2"/>
  <c r="A523" i="2"/>
  <c r="B523" i="2"/>
  <c r="A524" i="2"/>
  <c r="B524" i="2"/>
  <c r="A525" i="2"/>
  <c r="B525" i="2"/>
  <c r="A526" i="2"/>
  <c r="B526" i="2"/>
  <c r="A527" i="2"/>
  <c r="B527" i="2"/>
  <c r="A528" i="2"/>
  <c r="B528" i="2"/>
  <c r="A529" i="2"/>
  <c r="B529" i="2"/>
  <c r="A530" i="2"/>
  <c r="B530" i="2"/>
  <c r="A531" i="2"/>
  <c r="B531" i="2"/>
  <c r="A532" i="2"/>
  <c r="B532" i="2"/>
  <c r="A533" i="2"/>
  <c r="B533" i="2"/>
  <c r="A534" i="2"/>
  <c r="B534" i="2"/>
  <c r="A535" i="2"/>
  <c r="B535" i="2"/>
  <c r="A536" i="2"/>
  <c r="B536" i="2"/>
  <c r="A537" i="2"/>
  <c r="B537" i="2"/>
  <c r="A538" i="2"/>
  <c r="B538" i="2"/>
  <c r="A539" i="2"/>
  <c r="B539" i="2"/>
  <c r="A540" i="2"/>
  <c r="B540" i="2"/>
  <c r="A541" i="2"/>
  <c r="B541" i="2"/>
  <c r="A542" i="2"/>
  <c r="B542" i="2"/>
  <c r="A543" i="2"/>
  <c r="B543" i="2"/>
  <c r="A544" i="2"/>
  <c r="B544" i="2"/>
  <c r="A545" i="2"/>
  <c r="B545" i="2"/>
  <c r="A546" i="2"/>
  <c r="B546" i="2"/>
  <c r="A547" i="2"/>
  <c r="B547" i="2"/>
  <c r="A548" i="2"/>
  <c r="B548" i="2"/>
  <c r="A549" i="2"/>
  <c r="B549" i="2"/>
  <c r="A550" i="2"/>
  <c r="B550" i="2"/>
  <c r="A551" i="2"/>
  <c r="B551" i="2"/>
  <c r="A552" i="2"/>
  <c r="B552" i="2"/>
  <c r="A553" i="2"/>
  <c r="B553" i="2"/>
  <c r="A554" i="2"/>
  <c r="B554" i="2"/>
  <c r="A555" i="2"/>
  <c r="B555" i="2"/>
  <c r="A556" i="2"/>
  <c r="B556" i="2"/>
  <c r="A557" i="2"/>
  <c r="B557" i="2"/>
  <c r="A558" i="2"/>
  <c r="B558" i="2"/>
  <c r="A559" i="2"/>
  <c r="B559" i="2"/>
  <c r="A560" i="2"/>
  <c r="B560" i="2"/>
  <c r="A561" i="2"/>
  <c r="B561" i="2"/>
  <c r="A562" i="2"/>
  <c r="B562" i="2"/>
  <c r="A563" i="2"/>
  <c r="B563" i="2"/>
  <c r="A564" i="2"/>
  <c r="B564" i="2"/>
  <c r="A565" i="2"/>
  <c r="B565" i="2"/>
  <c r="A566" i="2"/>
  <c r="B566" i="2"/>
  <c r="A567" i="2"/>
  <c r="B567" i="2"/>
  <c r="A568" i="2"/>
  <c r="B568" i="2"/>
  <c r="A569" i="2"/>
  <c r="B569" i="2"/>
  <c r="A570" i="2"/>
  <c r="B570" i="2"/>
  <c r="A571" i="2"/>
  <c r="B571" i="2"/>
  <c r="A572" i="2"/>
  <c r="B572" i="2"/>
  <c r="A573" i="2"/>
  <c r="B573" i="2"/>
  <c r="A574" i="2"/>
  <c r="B574" i="2"/>
  <c r="A575" i="2"/>
  <c r="B575" i="2"/>
  <c r="A576" i="2"/>
  <c r="B576" i="2"/>
  <c r="A577" i="2"/>
  <c r="B577" i="2"/>
  <c r="A578" i="2"/>
  <c r="B578" i="2"/>
  <c r="A579" i="2"/>
  <c r="B579" i="2"/>
  <c r="A580" i="2"/>
  <c r="B580" i="2"/>
  <c r="A581" i="2"/>
  <c r="B581" i="2"/>
  <c r="A582" i="2"/>
  <c r="B582" i="2"/>
  <c r="A583" i="2"/>
  <c r="B583" i="2"/>
  <c r="A584" i="2"/>
  <c r="B584" i="2"/>
  <c r="A585" i="2"/>
  <c r="B585" i="2"/>
  <c r="A586" i="2"/>
  <c r="B586" i="2"/>
  <c r="A587" i="2"/>
  <c r="B587" i="2"/>
  <c r="A588" i="2"/>
  <c r="B588" i="2"/>
  <c r="A589" i="2"/>
  <c r="B589" i="2"/>
  <c r="A590" i="2"/>
  <c r="B590" i="2"/>
  <c r="A591" i="2"/>
  <c r="B591" i="2"/>
  <c r="A592" i="2"/>
  <c r="B592" i="2"/>
  <c r="A593" i="2"/>
  <c r="B593" i="2"/>
  <c r="A594" i="2"/>
  <c r="B594" i="2"/>
  <c r="A595" i="2"/>
  <c r="B595" i="2"/>
  <c r="A596" i="2"/>
  <c r="B596" i="2"/>
  <c r="A597" i="2"/>
  <c r="B597" i="2"/>
  <c r="A598" i="2"/>
  <c r="B598" i="2"/>
  <c r="A599" i="2"/>
  <c r="B599" i="2"/>
  <c r="A600" i="2"/>
  <c r="B600" i="2"/>
  <c r="A601" i="2"/>
  <c r="B601" i="2"/>
  <c r="A602" i="2"/>
  <c r="B602" i="2"/>
  <c r="A603" i="2"/>
  <c r="B603" i="2"/>
  <c r="A604" i="2"/>
  <c r="B604" i="2"/>
  <c r="A605" i="2"/>
  <c r="B605" i="2"/>
  <c r="A606" i="2"/>
  <c r="B606" i="2"/>
  <c r="A607" i="2"/>
  <c r="B607" i="2"/>
  <c r="A608" i="2"/>
  <c r="B608" i="2"/>
  <c r="A609" i="2"/>
  <c r="B609" i="2"/>
  <c r="A610" i="2"/>
  <c r="B610" i="2"/>
  <c r="A611" i="2"/>
  <c r="B611" i="2"/>
  <c r="A612" i="2"/>
  <c r="B612" i="2"/>
  <c r="A613" i="2"/>
  <c r="B613" i="2"/>
  <c r="A614" i="2"/>
  <c r="B614" i="2"/>
  <c r="A615" i="2"/>
  <c r="B615" i="2"/>
  <c r="A616" i="2"/>
  <c r="B616" i="2"/>
  <c r="A617" i="2"/>
  <c r="B617" i="2"/>
  <c r="A618" i="2"/>
  <c r="B618" i="2"/>
  <c r="A619" i="2"/>
  <c r="B619" i="2"/>
  <c r="A620" i="2"/>
  <c r="B620" i="2"/>
  <c r="A621" i="2"/>
  <c r="B621" i="2"/>
  <c r="A622" i="2"/>
  <c r="B622" i="2"/>
  <c r="A623" i="2"/>
  <c r="B623" i="2"/>
  <c r="A624" i="2"/>
  <c r="B624" i="2"/>
  <c r="A625" i="2"/>
  <c r="B625" i="2"/>
  <c r="A626" i="2"/>
  <c r="B626" i="2"/>
  <c r="A627" i="2"/>
  <c r="B627" i="2"/>
  <c r="A628" i="2"/>
  <c r="B628" i="2"/>
  <c r="A629" i="2"/>
  <c r="B629" i="2"/>
  <c r="A630" i="2"/>
  <c r="B630" i="2"/>
  <c r="A631" i="2"/>
  <c r="B631" i="2"/>
  <c r="A632" i="2"/>
  <c r="B632" i="2"/>
  <c r="A633" i="2"/>
  <c r="B633" i="2"/>
  <c r="A634" i="2"/>
  <c r="B634" i="2"/>
  <c r="A635" i="2"/>
  <c r="B635" i="2"/>
  <c r="A636" i="2"/>
  <c r="B636" i="2"/>
  <c r="A637" i="2"/>
  <c r="B637" i="2"/>
  <c r="A638" i="2"/>
  <c r="B638" i="2"/>
  <c r="A639" i="2"/>
  <c r="B639" i="2"/>
  <c r="A640" i="2"/>
  <c r="B640" i="2"/>
  <c r="A641" i="2"/>
  <c r="B641" i="2"/>
  <c r="A642" i="2"/>
  <c r="B642" i="2"/>
  <c r="A643" i="2"/>
  <c r="B643" i="2"/>
  <c r="A644" i="2"/>
  <c r="B644" i="2"/>
  <c r="A645" i="2"/>
  <c r="B645" i="2"/>
  <c r="A646" i="2"/>
  <c r="B646" i="2"/>
  <c r="A647" i="2"/>
  <c r="B647" i="2"/>
  <c r="A648" i="2"/>
  <c r="B648" i="2"/>
  <c r="A649" i="2"/>
  <c r="B649" i="2"/>
  <c r="A650" i="2"/>
  <c r="B650" i="2"/>
  <c r="A651" i="2"/>
  <c r="B651" i="2"/>
  <c r="A652" i="2"/>
  <c r="B652" i="2"/>
  <c r="A653" i="2"/>
  <c r="B653" i="2"/>
  <c r="A654" i="2"/>
  <c r="B654" i="2"/>
  <c r="A655" i="2"/>
  <c r="B655" i="2"/>
  <c r="A656" i="2"/>
  <c r="B656" i="2"/>
  <c r="A657" i="2"/>
  <c r="B657" i="2"/>
  <c r="A658" i="2"/>
  <c r="B658" i="2"/>
  <c r="A659" i="2"/>
  <c r="B659" i="2"/>
  <c r="A660" i="2"/>
  <c r="B660" i="2"/>
  <c r="A661" i="2"/>
  <c r="B661" i="2"/>
  <c r="A662" i="2"/>
  <c r="B662" i="2"/>
  <c r="A663" i="2"/>
  <c r="B663" i="2"/>
  <c r="A664" i="2"/>
  <c r="B664" i="2"/>
  <c r="A665" i="2"/>
  <c r="B665" i="2"/>
  <c r="A666" i="2"/>
  <c r="B666" i="2"/>
  <c r="A667" i="2"/>
  <c r="B667" i="2"/>
  <c r="A668" i="2"/>
  <c r="B668" i="2"/>
  <c r="A669" i="2"/>
  <c r="B669" i="2"/>
  <c r="A670" i="2"/>
  <c r="B670" i="2"/>
  <c r="A671" i="2"/>
  <c r="B671" i="2"/>
  <c r="A672" i="2"/>
  <c r="B672" i="2"/>
  <c r="A673" i="2"/>
  <c r="B673" i="2"/>
  <c r="A674" i="2"/>
  <c r="B674" i="2"/>
  <c r="A675" i="2"/>
  <c r="B675" i="2"/>
  <c r="A676" i="2"/>
  <c r="B676" i="2"/>
  <c r="A677" i="2"/>
  <c r="B677" i="2"/>
  <c r="A678" i="2"/>
  <c r="B678" i="2"/>
  <c r="A679" i="2"/>
  <c r="B679" i="2"/>
  <c r="A680" i="2"/>
  <c r="B680" i="2"/>
  <c r="A681" i="2"/>
  <c r="B681" i="2"/>
  <c r="A682" i="2"/>
  <c r="B682" i="2"/>
  <c r="A683" i="2"/>
  <c r="B683" i="2"/>
  <c r="A684" i="2"/>
  <c r="B684" i="2"/>
  <c r="A685" i="2"/>
  <c r="B685" i="2"/>
  <c r="A686" i="2"/>
  <c r="B686" i="2"/>
  <c r="A687" i="2"/>
  <c r="B687" i="2"/>
  <c r="A688" i="2"/>
  <c r="B688" i="2"/>
  <c r="A689" i="2"/>
  <c r="B689" i="2"/>
  <c r="A690" i="2"/>
  <c r="B690" i="2"/>
  <c r="A691" i="2"/>
  <c r="B691" i="2"/>
  <c r="A692" i="2"/>
  <c r="B692" i="2"/>
  <c r="A693" i="2"/>
  <c r="B693" i="2"/>
  <c r="A694" i="2"/>
  <c r="B694" i="2"/>
  <c r="A695" i="2"/>
  <c r="B695" i="2"/>
  <c r="A696" i="2"/>
  <c r="B696" i="2"/>
  <c r="A697" i="2"/>
  <c r="B697" i="2"/>
  <c r="A698" i="2"/>
  <c r="B698" i="2"/>
  <c r="A699" i="2"/>
  <c r="B699" i="2"/>
  <c r="A700" i="2"/>
  <c r="B700" i="2"/>
  <c r="A701" i="2"/>
  <c r="B701" i="2"/>
  <c r="A702" i="2"/>
  <c r="B702" i="2"/>
  <c r="A703" i="2"/>
  <c r="B703" i="2"/>
  <c r="A704" i="2"/>
  <c r="B704" i="2"/>
  <c r="A705" i="2"/>
  <c r="B705" i="2"/>
  <c r="A706" i="2"/>
  <c r="B706" i="2"/>
  <c r="A707" i="2"/>
  <c r="B707" i="2"/>
  <c r="A708" i="2"/>
  <c r="B708" i="2"/>
  <c r="A709" i="2"/>
  <c r="B709" i="2"/>
  <c r="A710" i="2"/>
  <c r="B710" i="2"/>
  <c r="A711" i="2"/>
  <c r="B711" i="2"/>
  <c r="A712" i="2"/>
  <c r="B712" i="2"/>
  <c r="A713" i="2"/>
  <c r="B713" i="2"/>
  <c r="A714" i="2"/>
  <c r="B714" i="2"/>
  <c r="A715" i="2"/>
  <c r="B715" i="2"/>
  <c r="A716" i="2"/>
  <c r="B716" i="2"/>
  <c r="A717" i="2"/>
  <c r="B717" i="2"/>
  <c r="A718" i="2"/>
  <c r="B718" i="2"/>
  <c r="A719" i="2"/>
  <c r="B719" i="2"/>
  <c r="A720" i="2"/>
  <c r="B720" i="2"/>
  <c r="A721" i="2"/>
  <c r="B721" i="2"/>
  <c r="A722" i="2"/>
  <c r="B722" i="2"/>
  <c r="A723" i="2"/>
  <c r="B723" i="2"/>
  <c r="A724" i="2"/>
  <c r="B724" i="2"/>
  <c r="A725" i="2"/>
  <c r="B725" i="2"/>
  <c r="A726" i="2"/>
  <c r="B726" i="2"/>
  <c r="A727" i="2"/>
  <c r="B727" i="2"/>
  <c r="A728" i="2"/>
  <c r="B728" i="2"/>
  <c r="A729" i="2"/>
  <c r="B729" i="2"/>
  <c r="A730" i="2"/>
  <c r="B730" i="2"/>
  <c r="A731" i="2"/>
  <c r="B731" i="2"/>
  <c r="A732" i="2"/>
  <c r="B732" i="2"/>
  <c r="A733" i="2"/>
  <c r="B733" i="2"/>
  <c r="A734" i="2"/>
  <c r="B734" i="2"/>
  <c r="A735" i="2"/>
  <c r="B735" i="2"/>
  <c r="A736" i="2"/>
  <c r="B736" i="2"/>
  <c r="A737" i="2"/>
  <c r="B737" i="2"/>
  <c r="A738" i="2"/>
  <c r="B738" i="2"/>
  <c r="A739" i="2"/>
  <c r="B739" i="2"/>
  <c r="A740" i="2"/>
  <c r="B740" i="2"/>
  <c r="A741" i="2"/>
  <c r="B741" i="2"/>
  <c r="A742" i="2"/>
  <c r="B742" i="2"/>
  <c r="A743" i="2"/>
  <c r="B743" i="2"/>
  <c r="A744" i="2"/>
  <c r="B744" i="2"/>
  <c r="A745" i="2"/>
  <c r="B745" i="2"/>
  <c r="A746" i="2"/>
  <c r="B746" i="2"/>
  <c r="A747" i="2"/>
  <c r="B747" i="2"/>
  <c r="A748" i="2"/>
  <c r="B748" i="2"/>
  <c r="A749" i="2"/>
  <c r="B749" i="2"/>
  <c r="A750" i="2"/>
  <c r="B750" i="2"/>
  <c r="A751" i="2"/>
  <c r="B751" i="2"/>
  <c r="A752" i="2"/>
  <c r="B752" i="2"/>
  <c r="A753" i="2"/>
  <c r="B753" i="2"/>
  <c r="A754" i="2"/>
  <c r="B754" i="2"/>
  <c r="A755" i="2"/>
  <c r="B755" i="2"/>
  <c r="A756" i="2"/>
  <c r="B756" i="2"/>
  <c r="A757" i="2"/>
  <c r="B757" i="2"/>
  <c r="A758" i="2"/>
  <c r="B758" i="2"/>
  <c r="A759" i="2"/>
  <c r="B759" i="2"/>
  <c r="A760" i="2"/>
  <c r="B760" i="2"/>
  <c r="A761" i="2"/>
  <c r="B761" i="2"/>
  <c r="A762" i="2"/>
  <c r="B762" i="2"/>
  <c r="A763" i="2"/>
  <c r="B763" i="2"/>
  <c r="A764" i="2"/>
  <c r="B764" i="2"/>
  <c r="A765" i="2"/>
  <c r="B765" i="2"/>
  <c r="A766" i="2"/>
  <c r="B766" i="2"/>
  <c r="A767" i="2"/>
  <c r="B767" i="2"/>
  <c r="A768" i="2"/>
  <c r="B768" i="2"/>
  <c r="A769" i="2"/>
  <c r="B769" i="2"/>
  <c r="A770" i="2"/>
  <c r="B770" i="2"/>
  <c r="A771" i="2"/>
  <c r="B771" i="2"/>
  <c r="A772" i="2"/>
  <c r="B772" i="2"/>
  <c r="A773" i="2"/>
  <c r="B773" i="2"/>
  <c r="A774" i="2"/>
  <c r="B774" i="2"/>
  <c r="A775" i="2"/>
  <c r="B775" i="2"/>
  <c r="A776" i="2"/>
  <c r="B776" i="2"/>
  <c r="A777" i="2"/>
  <c r="B777" i="2"/>
  <c r="A778" i="2"/>
  <c r="B778" i="2"/>
  <c r="A779" i="2"/>
  <c r="B779" i="2"/>
  <c r="A780" i="2"/>
  <c r="B780" i="2"/>
  <c r="A781" i="2"/>
  <c r="B781" i="2"/>
  <c r="A782" i="2"/>
  <c r="B782" i="2"/>
  <c r="A783" i="2"/>
  <c r="B783" i="2"/>
  <c r="A784" i="2"/>
  <c r="B784" i="2"/>
  <c r="A785" i="2"/>
  <c r="B785" i="2"/>
  <c r="A786" i="2"/>
  <c r="B786" i="2"/>
  <c r="A787" i="2"/>
  <c r="B787" i="2"/>
  <c r="A788" i="2"/>
  <c r="B788" i="2"/>
  <c r="A789" i="2"/>
  <c r="B789" i="2"/>
  <c r="A790" i="2"/>
  <c r="B790" i="2"/>
  <c r="A791" i="2"/>
  <c r="B791" i="2"/>
  <c r="A792" i="2"/>
  <c r="B792" i="2"/>
  <c r="A793" i="2"/>
  <c r="B793" i="2"/>
  <c r="A794" i="2"/>
  <c r="B794" i="2"/>
  <c r="A795" i="2"/>
  <c r="B795" i="2"/>
  <c r="A796" i="2"/>
  <c r="B796" i="2"/>
  <c r="A797" i="2"/>
  <c r="B797" i="2"/>
  <c r="A798" i="2"/>
  <c r="B798" i="2"/>
  <c r="A799" i="2"/>
  <c r="B799" i="2"/>
  <c r="A800" i="2"/>
  <c r="B800" i="2"/>
  <c r="A801" i="2"/>
  <c r="B801" i="2"/>
  <c r="A802" i="2"/>
  <c r="B802" i="2"/>
  <c r="A803" i="2"/>
  <c r="B803" i="2"/>
  <c r="A804" i="2"/>
  <c r="B804" i="2"/>
  <c r="A805" i="2"/>
  <c r="B805" i="2"/>
  <c r="A806" i="2"/>
  <c r="B806" i="2"/>
  <c r="A807" i="2"/>
  <c r="B807" i="2"/>
  <c r="A808" i="2"/>
  <c r="B808" i="2"/>
  <c r="A809" i="2"/>
  <c r="B809" i="2"/>
  <c r="A810" i="2"/>
  <c r="B810" i="2"/>
  <c r="A811" i="2"/>
  <c r="B811" i="2"/>
  <c r="A812" i="2"/>
  <c r="B812" i="2"/>
  <c r="A813" i="2"/>
  <c r="B813" i="2"/>
  <c r="A814" i="2"/>
  <c r="B814" i="2"/>
  <c r="A815" i="2"/>
  <c r="B815" i="2"/>
  <c r="A816" i="2"/>
  <c r="B816" i="2"/>
  <c r="A817" i="2"/>
  <c r="B817" i="2"/>
  <c r="A818" i="2"/>
  <c r="B818" i="2"/>
  <c r="A819" i="2"/>
  <c r="B819" i="2"/>
  <c r="A820" i="2"/>
  <c r="B820" i="2"/>
  <c r="A821" i="2"/>
  <c r="B821" i="2"/>
  <c r="A822" i="2"/>
  <c r="B822" i="2"/>
  <c r="A823" i="2"/>
  <c r="B823" i="2"/>
  <c r="A824" i="2"/>
  <c r="B824" i="2"/>
  <c r="A825" i="2"/>
  <c r="B825" i="2"/>
  <c r="A826" i="2"/>
  <c r="B826" i="2"/>
  <c r="A827" i="2"/>
  <c r="B827" i="2"/>
  <c r="A828" i="2"/>
  <c r="B828" i="2"/>
  <c r="A829" i="2"/>
  <c r="B829" i="2"/>
  <c r="A830" i="2"/>
  <c r="B830" i="2"/>
  <c r="A831" i="2"/>
  <c r="B831" i="2"/>
  <c r="A832" i="2"/>
  <c r="B832" i="2"/>
  <c r="A833" i="2"/>
  <c r="B833" i="2"/>
  <c r="A834" i="2"/>
  <c r="B834" i="2"/>
  <c r="A835" i="2"/>
  <c r="B835" i="2"/>
  <c r="A836" i="2"/>
  <c r="B836" i="2"/>
  <c r="A837" i="2"/>
  <c r="B837" i="2"/>
  <c r="A838" i="2"/>
  <c r="B838" i="2"/>
  <c r="A839" i="2"/>
  <c r="B839" i="2"/>
  <c r="A840" i="2"/>
  <c r="B840" i="2"/>
  <c r="A841" i="2"/>
  <c r="B841" i="2"/>
  <c r="A842" i="2"/>
  <c r="B842" i="2"/>
  <c r="A843" i="2"/>
  <c r="B843" i="2"/>
  <c r="A844" i="2"/>
  <c r="B844" i="2"/>
  <c r="A845" i="2"/>
  <c r="B845" i="2"/>
  <c r="A846" i="2"/>
  <c r="B846" i="2"/>
  <c r="A847" i="2"/>
  <c r="B847" i="2"/>
  <c r="A848" i="2"/>
  <c r="B848" i="2"/>
  <c r="A849" i="2"/>
  <c r="B849" i="2"/>
  <c r="A850" i="2"/>
  <c r="B850" i="2"/>
  <c r="A851" i="2"/>
  <c r="B851" i="2"/>
  <c r="A852" i="2"/>
  <c r="B852" i="2"/>
  <c r="A853" i="2"/>
  <c r="B853" i="2"/>
  <c r="A854" i="2"/>
  <c r="B854" i="2"/>
  <c r="A855" i="2"/>
  <c r="B855" i="2"/>
  <c r="A856" i="2"/>
  <c r="B856" i="2"/>
  <c r="A857" i="2"/>
  <c r="B857" i="2"/>
  <c r="A858" i="2"/>
  <c r="B858" i="2"/>
  <c r="A859" i="2"/>
  <c r="B859" i="2"/>
  <c r="A860" i="2"/>
  <c r="B860" i="2"/>
  <c r="A861" i="2"/>
  <c r="B861" i="2"/>
  <c r="A862" i="2"/>
  <c r="B862" i="2"/>
  <c r="A863" i="2"/>
  <c r="B863" i="2"/>
  <c r="A864" i="2"/>
  <c r="B864" i="2"/>
  <c r="A865" i="2"/>
  <c r="B865" i="2"/>
  <c r="A866" i="2"/>
  <c r="B866" i="2"/>
  <c r="A867" i="2"/>
  <c r="B867" i="2"/>
  <c r="A868" i="2"/>
  <c r="B868" i="2"/>
  <c r="A869" i="2"/>
  <c r="B869" i="2"/>
  <c r="A870" i="2"/>
  <c r="B870" i="2"/>
  <c r="A871" i="2"/>
  <c r="B871" i="2"/>
  <c r="A872" i="2"/>
  <c r="B872" i="2"/>
  <c r="A873" i="2"/>
  <c r="B873" i="2"/>
  <c r="A874" i="2"/>
  <c r="B874" i="2"/>
  <c r="A875" i="2"/>
  <c r="B875" i="2"/>
  <c r="A876" i="2"/>
  <c r="B876" i="2"/>
  <c r="A877" i="2"/>
  <c r="B877" i="2"/>
  <c r="A878" i="2"/>
  <c r="B878" i="2"/>
  <c r="A879" i="2"/>
  <c r="B879" i="2"/>
  <c r="A880" i="2"/>
  <c r="B880" i="2"/>
  <c r="A881" i="2"/>
  <c r="B881" i="2"/>
  <c r="A882" i="2"/>
  <c r="B882" i="2"/>
  <c r="A883" i="2"/>
  <c r="B883" i="2"/>
  <c r="A884" i="2"/>
  <c r="B884" i="2"/>
  <c r="A885" i="2"/>
  <c r="B885" i="2"/>
  <c r="A886" i="2"/>
  <c r="B886" i="2"/>
  <c r="A887" i="2"/>
  <c r="B887" i="2"/>
  <c r="A888" i="2"/>
  <c r="B888" i="2"/>
  <c r="A889" i="2"/>
  <c r="B889" i="2"/>
  <c r="A890" i="2"/>
  <c r="B890" i="2"/>
  <c r="A891" i="2"/>
  <c r="B891" i="2"/>
  <c r="A892" i="2"/>
  <c r="B892" i="2"/>
  <c r="A893" i="2"/>
  <c r="B893" i="2"/>
  <c r="A894" i="2"/>
  <c r="B894" i="2"/>
  <c r="A895" i="2"/>
  <c r="B895" i="2"/>
  <c r="A896" i="2"/>
  <c r="B896" i="2"/>
  <c r="A897" i="2"/>
  <c r="B897" i="2"/>
  <c r="A898" i="2"/>
  <c r="B898" i="2"/>
  <c r="A899" i="2"/>
  <c r="B899" i="2"/>
  <c r="A900" i="2"/>
  <c r="B900" i="2"/>
  <c r="A901" i="2"/>
  <c r="B901" i="2"/>
  <c r="A902" i="2"/>
  <c r="B902" i="2"/>
  <c r="A903" i="2"/>
  <c r="B903" i="2"/>
  <c r="A904" i="2"/>
  <c r="B904" i="2"/>
  <c r="A905" i="2"/>
  <c r="B905" i="2"/>
  <c r="A906" i="2"/>
  <c r="B906" i="2"/>
  <c r="A907" i="2"/>
  <c r="B907" i="2"/>
  <c r="A908" i="2"/>
  <c r="B908" i="2"/>
  <c r="A909" i="2"/>
  <c r="B909" i="2"/>
  <c r="A910" i="2"/>
  <c r="B910" i="2"/>
  <c r="A911" i="2"/>
  <c r="B911" i="2"/>
  <c r="A912" i="2"/>
  <c r="B912" i="2"/>
  <c r="A913" i="2"/>
  <c r="B913" i="2"/>
  <c r="A914" i="2"/>
  <c r="B914" i="2"/>
  <c r="A915" i="2"/>
  <c r="B915" i="2"/>
  <c r="A916" i="2"/>
  <c r="B916" i="2"/>
  <c r="A917" i="2"/>
  <c r="B917" i="2"/>
  <c r="A918" i="2"/>
  <c r="B918" i="2"/>
  <c r="A919" i="2"/>
  <c r="B919" i="2"/>
  <c r="A920" i="2"/>
  <c r="B920" i="2"/>
  <c r="A921" i="2"/>
  <c r="B921" i="2"/>
  <c r="A922" i="2"/>
  <c r="B922" i="2"/>
  <c r="A923" i="2"/>
  <c r="B923" i="2"/>
  <c r="A924" i="2"/>
  <c r="B924" i="2"/>
  <c r="A925" i="2"/>
  <c r="B925" i="2"/>
  <c r="A926" i="2"/>
  <c r="B926" i="2"/>
  <c r="A927" i="2"/>
  <c r="B927" i="2"/>
  <c r="A928" i="2"/>
  <c r="B928" i="2"/>
  <c r="A929" i="2"/>
  <c r="B929" i="2"/>
  <c r="A930" i="2"/>
  <c r="B930" i="2"/>
  <c r="A931" i="2"/>
  <c r="B931" i="2"/>
  <c r="A932" i="2"/>
  <c r="B932" i="2"/>
  <c r="A933" i="2"/>
  <c r="B933" i="2"/>
  <c r="A934" i="2"/>
  <c r="B934" i="2"/>
  <c r="A935" i="2"/>
  <c r="B935" i="2"/>
  <c r="A936" i="2"/>
  <c r="B936" i="2"/>
  <c r="A937" i="2"/>
  <c r="B937" i="2"/>
  <c r="A938" i="2"/>
  <c r="B938" i="2"/>
  <c r="A939" i="2"/>
  <c r="B939" i="2"/>
  <c r="A940" i="2"/>
  <c r="B940" i="2"/>
  <c r="A941" i="2"/>
  <c r="B941" i="2"/>
  <c r="A942" i="2"/>
  <c r="B942" i="2"/>
  <c r="A943" i="2"/>
  <c r="B943" i="2"/>
  <c r="A944" i="2"/>
  <c r="B944" i="2"/>
  <c r="A945" i="2"/>
  <c r="B945" i="2"/>
  <c r="A946" i="2"/>
  <c r="B946" i="2"/>
  <c r="A947" i="2"/>
  <c r="B947" i="2"/>
  <c r="A948" i="2"/>
  <c r="B948" i="2"/>
  <c r="A949" i="2"/>
  <c r="B949" i="2"/>
  <c r="A950" i="2"/>
  <c r="B950" i="2"/>
  <c r="A951" i="2"/>
  <c r="B951" i="2"/>
  <c r="A952" i="2"/>
  <c r="B952" i="2"/>
  <c r="A953" i="2"/>
  <c r="B953" i="2"/>
  <c r="A954" i="2"/>
  <c r="B954" i="2"/>
  <c r="A955" i="2"/>
  <c r="B955" i="2"/>
  <c r="A956" i="2"/>
  <c r="B956" i="2"/>
  <c r="A957" i="2"/>
  <c r="B957" i="2"/>
  <c r="A958" i="2"/>
  <c r="B958" i="2"/>
  <c r="A959" i="2"/>
  <c r="B959" i="2"/>
  <c r="A960" i="2"/>
  <c r="B960" i="2"/>
  <c r="A961" i="2"/>
  <c r="B961" i="2"/>
  <c r="A962" i="2"/>
  <c r="B962" i="2"/>
  <c r="A963" i="2"/>
  <c r="B963" i="2"/>
  <c r="A964" i="2"/>
  <c r="B964" i="2"/>
  <c r="A965" i="2"/>
  <c r="B965" i="2"/>
  <c r="A966" i="2"/>
  <c r="B966" i="2"/>
  <c r="A967" i="2"/>
  <c r="B967" i="2"/>
  <c r="A968" i="2"/>
  <c r="B968" i="2"/>
  <c r="A969" i="2"/>
  <c r="B969" i="2"/>
  <c r="A970" i="2"/>
  <c r="B970" i="2"/>
  <c r="A971" i="2"/>
  <c r="B971" i="2"/>
  <c r="A972" i="2"/>
  <c r="B972" i="2"/>
  <c r="A973" i="2"/>
  <c r="B973" i="2"/>
  <c r="A974" i="2"/>
  <c r="B974" i="2"/>
  <c r="A975" i="2"/>
  <c r="B975" i="2"/>
  <c r="A976" i="2"/>
  <c r="B976" i="2"/>
  <c r="A977" i="2"/>
  <c r="B977" i="2"/>
  <c r="A978" i="2"/>
  <c r="B978" i="2"/>
  <c r="A979" i="2"/>
  <c r="B979" i="2"/>
  <c r="A980" i="2"/>
  <c r="B980" i="2"/>
  <c r="A981" i="2"/>
  <c r="B981" i="2"/>
  <c r="A982" i="2"/>
  <c r="B982" i="2"/>
  <c r="A983" i="2"/>
  <c r="B983" i="2"/>
  <c r="A984" i="2"/>
  <c r="B984" i="2"/>
  <c r="A985" i="2"/>
  <c r="B985" i="2"/>
  <c r="A986" i="2"/>
  <c r="B986" i="2"/>
  <c r="A987" i="2"/>
  <c r="B987" i="2"/>
  <c r="A988" i="2"/>
  <c r="B988" i="2"/>
  <c r="A989" i="2"/>
  <c r="B989" i="2"/>
  <c r="A990" i="2"/>
  <c r="B990" i="2"/>
  <c r="A991" i="2"/>
  <c r="B991" i="2"/>
  <c r="A992" i="2"/>
  <c r="B992" i="2"/>
  <c r="A993" i="2"/>
  <c r="B993" i="2"/>
  <c r="A994" i="2"/>
  <c r="B994" i="2"/>
  <c r="A995" i="2"/>
  <c r="B995" i="2"/>
  <c r="A996" i="2"/>
  <c r="B996" i="2"/>
  <c r="A997" i="2"/>
  <c r="B997" i="2"/>
  <c r="A998" i="2"/>
  <c r="B998" i="2"/>
  <c r="A999" i="2"/>
  <c r="B999" i="2"/>
  <c r="A1000" i="2"/>
  <c r="B1000" i="2"/>
  <c r="A1001" i="2"/>
  <c r="B1001" i="2"/>
  <c r="A1002" i="2"/>
  <c r="B1002" i="2"/>
  <c r="A1003" i="2"/>
  <c r="B1003" i="2"/>
  <c r="A1004" i="2"/>
  <c r="B1004" i="2"/>
  <c r="A1005" i="2"/>
  <c r="B1005" i="2"/>
  <c r="A1006" i="2"/>
  <c r="B1006" i="2"/>
  <c r="A1007" i="2"/>
  <c r="B1007" i="2"/>
  <c r="A1008" i="2"/>
  <c r="B1008" i="2"/>
  <c r="A1009" i="2"/>
  <c r="B1009" i="2"/>
  <c r="A1010" i="2"/>
  <c r="B1010" i="2"/>
  <c r="A1011" i="2"/>
  <c r="B1011" i="2"/>
  <c r="A1012" i="2"/>
  <c r="B1012" i="2"/>
  <c r="A1013" i="2"/>
  <c r="B1013" i="2"/>
  <c r="A1014" i="2"/>
  <c r="B1014" i="2"/>
  <c r="A1015" i="2"/>
  <c r="B1015" i="2"/>
  <c r="A1016" i="2"/>
  <c r="B1016" i="2"/>
  <c r="A1017" i="2"/>
  <c r="B1017" i="2"/>
  <c r="A1018" i="2"/>
  <c r="B1018" i="2"/>
  <c r="A1019" i="2"/>
  <c r="B1019" i="2"/>
  <c r="A1020" i="2"/>
  <c r="B1020" i="2"/>
  <c r="A1021" i="2"/>
  <c r="B1021" i="2"/>
  <c r="A1022" i="2"/>
  <c r="B1022" i="2"/>
  <c r="A1023" i="2"/>
  <c r="B1023" i="2"/>
  <c r="A1024" i="2"/>
  <c r="B1024" i="2"/>
  <c r="A1025" i="2"/>
  <c r="B1025" i="2"/>
  <c r="A1026" i="2"/>
  <c r="B1026" i="2"/>
  <c r="A1027" i="2"/>
  <c r="B1027" i="2"/>
  <c r="A1028" i="2"/>
  <c r="B1028" i="2"/>
  <c r="A1029" i="2"/>
  <c r="B1029" i="2"/>
  <c r="A1030" i="2"/>
  <c r="B1030" i="2"/>
  <c r="A1031" i="2"/>
  <c r="B1031" i="2"/>
  <c r="A1032" i="2"/>
  <c r="B1032" i="2"/>
  <c r="A1033" i="2"/>
  <c r="B1033" i="2"/>
  <c r="A1034" i="2"/>
  <c r="B1034" i="2"/>
  <c r="A1035" i="2"/>
  <c r="B1035" i="2"/>
  <c r="A1036" i="2"/>
  <c r="B1036" i="2"/>
  <c r="A1037" i="2"/>
  <c r="B1037" i="2"/>
  <c r="A1038" i="2"/>
  <c r="B1038" i="2"/>
  <c r="A1039" i="2"/>
  <c r="B1039" i="2"/>
  <c r="A1040" i="2"/>
  <c r="B1040" i="2"/>
  <c r="A1041" i="2"/>
  <c r="B1041" i="2"/>
  <c r="A1042" i="2"/>
  <c r="B1042" i="2"/>
  <c r="A1043" i="2"/>
  <c r="B1043" i="2"/>
  <c r="A1044" i="2"/>
  <c r="B1044" i="2"/>
  <c r="A1045" i="2"/>
  <c r="B1045" i="2"/>
  <c r="A1046" i="2"/>
  <c r="B1046" i="2"/>
  <c r="A1047" i="2"/>
  <c r="B1047" i="2"/>
  <c r="A1048" i="2"/>
  <c r="B1048" i="2"/>
  <c r="A1049" i="2"/>
  <c r="B1049" i="2"/>
  <c r="A1050" i="2"/>
  <c r="B1050" i="2"/>
  <c r="A1051" i="2"/>
  <c r="B1051" i="2"/>
  <c r="A1052" i="2"/>
  <c r="B1052" i="2"/>
  <c r="A1053" i="2"/>
  <c r="B1053" i="2"/>
  <c r="A1054" i="2"/>
  <c r="B1054" i="2"/>
  <c r="A1055" i="2"/>
  <c r="B1055" i="2"/>
  <c r="A1056" i="2"/>
  <c r="B1056" i="2"/>
  <c r="A1057" i="2"/>
  <c r="B1057" i="2"/>
  <c r="A1058" i="2"/>
  <c r="B1058" i="2"/>
  <c r="A1059" i="2"/>
  <c r="B1059" i="2"/>
  <c r="A1060" i="2"/>
  <c r="B1060" i="2"/>
  <c r="A1061" i="2"/>
  <c r="B1061" i="2"/>
  <c r="A1062" i="2"/>
  <c r="B1062" i="2"/>
  <c r="A1063" i="2"/>
  <c r="B1063" i="2"/>
  <c r="A1064" i="2"/>
  <c r="B1064" i="2"/>
  <c r="A1065" i="2"/>
  <c r="B1065" i="2"/>
  <c r="A1066" i="2"/>
  <c r="B1066" i="2"/>
  <c r="A1067" i="2"/>
  <c r="B1067" i="2"/>
  <c r="A1068" i="2"/>
  <c r="B1068" i="2"/>
  <c r="A1069" i="2"/>
  <c r="B1069" i="2"/>
  <c r="A1070" i="2"/>
  <c r="B1070" i="2"/>
  <c r="A1071" i="2"/>
  <c r="B1071" i="2"/>
  <c r="A1072" i="2"/>
  <c r="B1072" i="2"/>
  <c r="A1073" i="2"/>
  <c r="B1073" i="2"/>
  <c r="A1074" i="2"/>
  <c r="B1074" i="2"/>
  <c r="A1075" i="2"/>
  <c r="B1075" i="2"/>
  <c r="A1076" i="2"/>
  <c r="B1076" i="2"/>
  <c r="A1077" i="2"/>
  <c r="B1077" i="2"/>
  <c r="A1078" i="2"/>
  <c r="B1078" i="2"/>
  <c r="A1079" i="2"/>
  <c r="B1079" i="2"/>
  <c r="A1080" i="2"/>
  <c r="B1080" i="2"/>
  <c r="A1081" i="2"/>
  <c r="B1081" i="2"/>
  <c r="A1082" i="2"/>
  <c r="B1082" i="2"/>
  <c r="A1083" i="2"/>
  <c r="B1083" i="2"/>
  <c r="A1084" i="2"/>
  <c r="B1084" i="2"/>
  <c r="A1085" i="2"/>
  <c r="B1085" i="2"/>
  <c r="A1086" i="2"/>
  <c r="B1086" i="2"/>
  <c r="A1087" i="2"/>
  <c r="B1087" i="2"/>
  <c r="A1088" i="2"/>
  <c r="B1088" i="2"/>
  <c r="A1089" i="2"/>
  <c r="B1089" i="2"/>
  <c r="A1090" i="2"/>
  <c r="B1090" i="2"/>
  <c r="A1091" i="2"/>
  <c r="B1091" i="2"/>
  <c r="A1092" i="2"/>
  <c r="B1092" i="2"/>
  <c r="A1093" i="2"/>
  <c r="B1093" i="2"/>
  <c r="A1094" i="2"/>
  <c r="B1094" i="2"/>
  <c r="A1095" i="2"/>
  <c r="B1095" i="2"/>
  <c r="A1096" i="2"/>
  <c r="B1096" i="2"/>
  <c r="A1097" i="2"/>
  <c r="B1097" i="2"/>
  <c r="A1098" i="2"/>
  <c r="B1098" i="2"/>
  <c r="A1099" i="2"/>
  <c r="B1099" i="2"/>
  <c r="A1100" i="2"/>
  <c r="B1100" i="2"/>
  <c r="A1101" i="2"/>
  <c r="B1101" i="2"/>
  <c r="A1102" i="2"/>
  <c r="B1102" i="2"/>
  <c r="A1103" i="2"/>
  <c r="B1103" i="2"/>
  <c r="A1104" i="2"/>
  <c r="B1104" i="2"/>
  <c r="A1105" i="2"/>
  <c r="B1105" i="2"/>
  <c r="A1106" i="2"/>
  <c r="B1106" i="2"/>
  <c r="A1107" i="2"/>
  <c r="B1107" i="2"/>
  <c r="A1108" i="2"/>
  <c r="B1108" i="2"/>
  <c r="A1109" i="2"/>
  <c r="B1109" i="2"/>
  <c r="A1110" i="2"/>
  <c r="B1110" i="2"/>
  <c r="A1111" i="2"/>
  <c r="B1111" i="2"/>
  <c r="A1112" i="2"/>
  <c r="B1112" i="2"/>
  <c r="A1113" i="2"/>
  <c r="B1113" i="2"/>
  <c r="A1114" i="2"/>
  <c r="B1114" i="2"/>
  <c r="A1115" i="2"/>
  <c r="B1115" i="2"/>
  <c r="A1116" i="2"/>
  <c r="B1116" i="2"/>
  <c r="A1117" i="2"/>
  <c r="B1117" i="2"/>
  <c r="A1118" i="2"/>
  <c r="B1118" i="2"/>
  <c r="A1119" i="2"/>
  <c r="B1119" i="2"/>
  <c r="A1120" i="2"/>
  <c r="B1120" i="2"/>
  <c r="A1121" i="2"/>
  <c r="B1121" i="2"/>
  <c r="A1122" i="2"/>
  <c r="B1122" i="2"/>
  <c r="A1123" i="2"/>
  <c r="B1123" i="2"/>
  <c r="A1124" i="2"/>
  <c r="B1124" i="2"/>
  <c r="A1125" i="2"/>
  <c r="B1125" i="2"/>
  <c r="A1126" i="2"/>
  <c r="B1126" i="2"/>
  <c r="A1127" i="2"/>
  <c r="B1127" i="2"/>
  <c r="A1128" i="2"/>
  <c r="B1128" i="2"/>
  <c r="A1129" i="2"/>
  <c r="B1129" i="2"/>
  <c r="A1130" i="2"/>
  <c r="B1130" i="2"/>
  <c r="A1131" i="2"/>
  <c r="B1131" i="2"/>
  <c r="A1132" i="2"/>
  <c r="B1132" i="2"/>
  <c r="A1133" i="2"/>
  <c r="B1133" i="2"/>
  <c r="A1134" i="2"/>
  <c r="B1134" i="2"/>
  <c r="A1135" i="2"/>
  <c r="B1135" i="2"/>
  <c r="A1136" i="2"/>
  <c r="B1136" i="2"/>
  <c r="A1137" i="2"/>
  <c r="B1137" i="2"/>
  <c r="A1138" i="2"/>
  <c r="B1138" i="2"/>
  <c r="A1139" i="2"/>
  <c r="B1139" i="2"/>
  <c r="A1140" i="2"/>
  <c r="B1140" i="2"/>
  <c r="A1141" i="2"/>
  <c r="B1141" i="2"/>
  <c r="A1142" i="2"/>
  <c r="B1142" i="2"/>
  <c r="A1143" i="2"/>
  <c r="B1143" i="2"/>
  <c r="A1144" i="2"/>
  <c r="B1144" i="2"/>
  <c r="A1145" i="2"/>
  <c r="B1145" i="2"/>
  <c r="A1146" i="2"/>
  <c r="B1146" i="2"/>
  <c r="A1147" i="2"/>
  <c r="B1147" i="2"/>
  <c r="A1148" i="2"/>
  <c r="B1148" i="2"/>
  <c r="A1149" i="2"/>
  <c r="B1149" i="2"/>
  <c r="A1150" i="2"/>
  <c r="B1150" i="2"/>
  <c r="A1151" i="2"/>
  <c r="B1151" i="2"/>
  <c r="A1152" i="2"/>
  <c r="B1152" i="2"/>
  <c r="A1153" i="2"/>
  <c r="B1153" i="2"/>
  <c r="A1154" i="2"/>
  <c r="B1154" i="2"/>
  <c r="A1155" i="2"/>
  <c r="B1155" i="2"/>
  <c r="A1156" i="2"/>
  <c r="B1156" i="2"/>
  <c r="A1157" i="2"/>
  <c r="B1157" i="2"/>
  <c r="A1158" i="2"/>
  <c r="B1158" i="2"/>
  <c r="A1159" i="2"/>
  <c r="B1159" i="2"/>
  <c r="A1160" i="2"/>
  <c r="B1160" i="2"/>
  <c r="A1161" i="2"/>
  <c r="B1161" i="2"/>
  <c r="A1162" i="2"/>
  <c r="B1162" i="2"/>
  <c r="A1163" i="2"/>
  <c r="B1163" i="2"/>
  <c r="A1164" i="2"/>
  <c r="B1164" i="2"/>
  <c r="A1165" i="2"/>
  <c r="B1165" i="2"/>
  <c r="A1166" i="2"/>
  <c r="B1166" i="2"/>
  <c r="A1167" i="2"/>
  <c r="B1167" i="2"/>
  <c r="A1168" i="2"/>
  <c r="B1168" i="2"/>
  <c r="A1169" i="2"/>
  <c r="B1169" i="2"/>
  <c r="A1170" i="2"/>
  <c r="B1170" i="2"/>
  <c r="A1171" i="2"/>
  <c r="B1171" i="2"/>
  <c r="A1172" i="2"/>
  <c r="B1172" i="2"/>
  <c r="A1173" i="2"/>
  <c r="B1173" i="2"/>
  <c r="A1174" i="2"/>
  <c r="B1174" i="2"/>
  <c r="A1175" i="2"/>
  <c r="B1175" i="2"/>
  <c r="A1176" i="2"/>
  <c r="B1176" i="2"/>
  <c r="A1177" i="2"/>
  <c r="B1177" i="2"/>
  <c r="A1178" i="2"/>
  <c r="B1178" i="2"/>
  <c r="A1179" i="2"/>
  <c r="B1179" i="2"/>
  <c r="A1180" i="2"/>
  <c r="B1180" i="2"/>
  <c r="A1181" i="2"/>
  <c r="B1181" i="2"/>
  <c r="A1182" i="2"/>
  <c r="B1182" i="2"/>
  <c r="A1183" i="2"/>
  <c r="B1183" i="2"/>
  <c r="A1184" i="2"/>
  <c r="B1184" i="2"/>
  <c r="A1185" i="2"/>
  <c r="B1185" i="2"/>
  <c r="A1186" i="2"/>
  <c r="B1186" i="2"/>
  <c r="A1187" i="2"/>
  <c r="B1187" i="2"/>
  <c r="A1188" i="2"/>
  <c r="B1188" i="2"/>
  <c r="A1189" i="2"/>
  <c r="B1189" i="2"/>
  <c r="A1190" i="2"/>
  <c r="B1190" i="2"/>
  <c r="A1191" i="2"/>
  <c r="B1191" i="2"/>
  <c r="A1192" i="2"/>
  <c r="B1192" i="2"/>
  <c r="A1193" i="2"/>
  <c r="B1193" i="2"/>
  <c r="A1194" i="2"/>
  <c r="B1194" i="2"/>
  <c r="A1195" i="2"/>
  <c r="B1195" i="2"/>
  <c r="A1196" i="2"/>
  <c r="B1196" i="2"/>
  <c r="A1197" i="2"/>
  <c r="B1197" i="2"/>
  <c r="A1198" i="2"/>
  <c r="B1198" i="2"/>
  <c r="A1199" i="2"/>
  <c r="B1199" i="2"/>
  <c r="A1200" i="2"/>
  <c r="B1200" i="2"/>
  <c r="A1201" i="2"/>
  <c r="B1201" i="2"/>
  <c r="A1202" i="2"/>
  <c r="B1202" i="2"/>
  <c r="A1203" i="2"/>
  <c r="B1203" i="2"/>
  <c r="A1204" i="2"/>
  <c r="B1204" i="2"/>
  <c r="A1205" i="2"/>
  <c r="B1205" i="2"/>
  <c r="A1206" i="2"/>
  <c r="B1206" i="2"/>
  <c r="A1207" i="2"/>
  <c r="B1207" i="2"/>
  <c r="A1208" i="2"/>
  <c r="B1208" i="2"/>
  <c r="A1209" i="2"/>
  <c r="B1209" i="2"/>
  <c r="A1210" i="2"/>
  <c r="B1210" i="2"/>
  <c r="A1211" i="2"/>
  <c r="B1211" i="2"/>
  <c r="A1212" i="2"/>
  <c r="B1212" i="2"/>
  <c r="A1213" i="2"/>
  <c r="B1213" i="2"/>
  <c r="A1214" i="2"/>
  <c r="B1214" i="2"/>
  <c r="A1215" i="2"/>
  <c r="B1215" i="2"/>
  <c r="A1216" i="2"/>
  <c r="B1216" i="2"/>
  <c r="A1217" i="2"/>
  <c r="B1217" i="2"/>
  <c r="A1218" i="2"/>
  <c r="B1218" i="2"/>
  <c r="A1219" i="2"/>
  <c r="B1219" i="2"/>
  <c r="A1220" i="2"/>
  <c r="B1220" i="2"/>
  <c r="A1221" i="2"/>
  <c r="B1221" i="2"/>
  <c r="A1222" i="2"/>
  <c r="B1222" i="2"/>
  <c r="A1223" i="2"/>
  <c r="B1223" i="2"/>
  <c r="A1224" i="2"/>
  <c r="B1224" i="2"/>
  <c r="A1225" i="2"/>
  <c r="B1225" i="2"/>
  <c r="A1226" i="2"/>
  <c r="B1226" i="2"/>
  <c r="A1227" i="2"/>
  <c r="B1227" i="2"/>
  <c r="A1228" i="2"/>
  <c r="B1228" i="2"/>
  <c r="A1229" i="2"/>
  <c r="B1229" i="2"/>
  <c r="A1230" i="2"/>
  <c r="B1230" i="2"/>
  <c r="A1231" i="2"/>
  <c r="B1231" i="2"/>
  <c r="A1232" i="2"/>
  <c r="B1232" i="2"/>
  <c r="A1233" i="2"/>
  <c r="B1233" i="2"/>
  <c r="A1234" i="2"/>
  <c r="B1234" i="2"/>
  <c r="A1235" i="2"/>
  <c r="B1235" i="2"/>
  <c r="A1236" i="2"/>
  <c r="B1236" i="2"/>
  <c r="A1237" i="2"/>
  <c r="B1237" i="2"/>
  <c r="A1238" i="2"/>
  <c r="B1238" i="2"/>
  <c r="A1239" i="2"/>
  <c r="B1239" i="2"/>
  <c r="A1240" i="2"/>
  <c r="B1240" i="2"/>
  <c r="A1241" i="2"/>
  <c r="B1241" i="2"/>
  <c r="A1242" i="2"/>
  <c r="B1242" i="2"/>
  <c r="A1243" i="2"/>
  <c r="B1243" i="2"/>
  <c r="A1244" i="2"/>
  <c r="B1244" i="2"/>
  <c r="A1245" i="2"/>
  <c r="B1245" i="2"/>
  <c r="A1246" i="2"/>
  <c r="B1246" i="2"/>
  <c r="A1247" i="2"/>
  <c r="B1247" i="2"/>
  <c r="A1248" i="2"/>
  <c r="B1248" i="2"/>
  <c r="A1249" i="2"/>
  <c r="B1249" i="2"/>
  <c r="A1250" i="2"/>
  <c r="B1250" i="2"/>
  <c r="A1251" i="2"/>
  <c r="B1251" i="2"/>
  <c r="A1252" i="2"/>
  <c r="B1252" i="2"/>
  <c r="A1253" i="2"/>
  <c r="B1253" i="2"/>
  <c r="A1254" i="2"/>
  <c r="B1254" i="2"/>
  <c r="A1255" i="2"/>
  <c r="B1255" i="2"/>
  <c r="A1256" i="2"/>
  <c r="B1256" i="2"/>
  <c r="A1257" i="2"/>
  <c r="B1257" i="2"/>
  <c r="A1258" i="2"/>
  <c r="B1258" i="2"/>
  <c r="A1259" i="2"/>
  <c r="B1259" i="2"/>
  <c r="A1260" i="2"/>
  <c r="B1260" i="2"/>
  <c r="A1261" i="2"/>
  <c r="B1261" i="2"/>
  <c r="A1262" i="2"/>
  <c r="B1262" i="2"/>
  <c r="A1263" i="2"/>
  <c r="B1263" i="2"/>
  <c r="A1264" i="2"/>
  <c r="B1264" i="2"/>
  <c r="A1265" i="2"/>
  <c r="B1265" i="2"/>
  <c r="A1266" i="2"/>
  <c r="B1266" i="2"/>
  <c r="A1267" i="2"/>
  <c r="B1267" i="2"/>
  <c r="A1268" i="2"/>
  <c r="B1268" i="2"/>
  <c r="A1269" i="2"/>
  <c r="B1269" i="2"/>
  <c r="A1270" i="2"/>
  <c r="B1270" i="2"/>
  <c r="A1271" i="2"/>
  <c r="B1271" i="2"/>
  <c r="A1272" i="2"/>
  <c r="B1272" i="2"/>
  <c r="A1273" i="2"/>
  <c r="B1273" i="2"/>
  <c r="A1274" i="2"/>
  <c r="B1274" i="2"/>
  <c r="A1275" i="2"/>
  <c r="B1275" i="2"/>
  <c r="A1276" i="2"/>
  <c r="B1276" i="2"/>
  <c r="A1277" i="2"/>
  <c r="B1277" i="2"/>
  <c r="A1278" i="2"/>
  <c r="B1278" i="2"/>
  <c r="A1279" i="2"/>
  <c r="B1279" i="2"/>
  <c r="A1280" i="2"/>
  <c r="B1280" i="2"/>
  <c r="A1281" i="2"/>
  <c r="B1281" i="2"/>
  <c r="A1282" i="2"/>
  <c r="B1282" i="2"/>
  <c r="A1283" i="2"/>
  <c r="B1283" i="2"/>
  <c r="A1284" i="2"/>
  <c r="B1284" i="2"/>
  <c r="A1285" i="2"/>
  <c r="B1285" i="2"/>
  <c r="A1286" i="2"/>
  <c r="B1286" i="2"/>
  <c r="A1287" i="2"/>
  <c r="B1287" i="2"/>
  <c r="A1288" i="2"/>
  <c r="B1288" i="2"/>
  <c r="A1289" i="2"/>
  <c r="B1289" i="2"/>
  <c r="A1290" i="2"/>
  <c r="B1290" i="2"/>
  <c r="A1291" i="2"/>
  <c r="B1291" i="2"/>
  <c r="A1292" i="2"/>
  <c r="B1292" i="2"/>
  <c r="A1293" i="2"/>
  <c r="B1293" i="2"/>
  <c r="A1294" i="2"/>
  <c r="B1294" i="2"/>
  <c r="A1295" i="2"/>
  <c r="B1295" i="2"/>
  <c r="A1296" i="2"/>
  <c r="B1296" i="2"/>
  <c r="A1297" i="2"/>
  <c r="B1297" i="2"/>
  <c r="A1298" i="2"/>
  <c r="B1298" i="2"/>
  <c r="A1299" i="2"/>
  <c r="B1299" i="2"/>
  <c r="A1300" i="2"/>
  <c r="B1300" i="2"/>
  <c r="A1301" i="2"/>
  <c r="B1301" i="2"/>
  <c r="A1302" i="2"/>
  <c r="B1302" i="2"/>
  <c r="A1303" i="2"/>
  <c r="B1303" i="2"/>
  <c r="A1304" i="2"/>
  <c r="B1304" i="2"/>
  <c r="A1305" i="2"/>
  <c r="B1305" i="2"/>
  <c r="A1306" i="2"/>
  <c r="B1306" i="2"/>
  <c r="A1307" i="2"/>
  <c r="B1307" i="2"/>
  <c r="A1308" i="2"/>
  <c r="B1308" i="2"/>
  <c r="A1309" i="2"/>
  <c r="B1309" i="2"/>
  <c r="A1310" i="2"/>
  <c r="B1310" i="2"/>
  <c r="A1311" i="2"/>
  <c r="B1311" i="2"/>
  <c r="A1312" i="2"/>
  <c r="B1312" i="2"/>
  <c r="A1313" i="2"/>
  <c r="B1313" i="2"/>
  <c r="A1314" i="2"/>
  <c r="B1314" i="2"/>
  <c r="A1315" i="2"/>
  <c r="B1315" i="2"/>
  <c r="A1316" i="2"/>
  <c r="B1316" i="2"/>
  <c r="A1317" i="2"/>
  <c r="B1317" i="2"/>
  <c r="A1318" i="2"/>
  <c r="B1318" i="2"/>
  <c r="A1319" i="2"/>
  <c r="B1319" i="2"/>
  <c r="A1320" i="2"/>
  <c r="B1320" i="2"/>
  <c r="A1321" i="2"/>
  <c r="B1321" i="2"/>
  <c r="A1322" i="2"/>
  <c r="B1322" i="2"/>
  <c r="A1323" i="2"/>
  <c r="B1323" i="2"/>
  <c r="A1324" i="2"/>
  <c r="B1324" i="2"/>
  <c r="A1325" i="2"/>
  <c r="B1325" i="2"/>
  <c r="A1326" i="2"/>
  <c r="B1326" i="2"/>
  <c r="A1327" i="2"/>
  <c r="B1327" i="2"/>
  <c r="A1328" i="2"/>
  <c r="B1328" i="2"/>
  <c r="A1329" i="2"/>
  <c r="B1329" i="2"/>
  <c r="A1330" i="2"/>
  <c r="B1330" i="2"/>
  <c r="A1331" i="2"/>
  <c r="B1331" i="2"/>
  <c r="A1332" i="2"/>
  <c r="B1332" i="2"/>
  <c r="A1333" i="2"/>
  <c r="B1333" i="2"/>
  <c r="A1334" i="2"/>
  <c r="B1334" i="2"/>
  <c r="A1335" i="2"/>
  <c r="B1335" i="2"/>
  <c r="A1336" i="2"/>
  <c r="B1336" i="2"/>
  <c r="A1337" i="2"/>
  <c r="B1337" i="2"/>
  <c r="A1338" i="2"/>
  <c r="B1338" i="2"/>
  <c r="A1339" i="2"/>
  <c r="B1339" i="2"/>
  <c r="A1340" i="2"/>
  <c r="B1340" i="2"/>
  <c r="A1341" i="2"/>
  <c r="B1341" i="2"/>
  <c r="A1342" i="2"/>
  <c r="B1342" i="2"/>
  <c r="A1343" i="2"/>
  <c r="B1343" i="2"/>
  <c r="A1344" i="2"/>
  <c r="B1344" i="2"/>
  <c r="A1345" i="2"/>
  <c r="B1345" i="2"/>
  <c r="A1346" i="2"/>
  <c r="B1346" i="2"/>
  <c r="A1347" i="2"/>
  <c r="B1347" i="2"/>
  <c r="A1348" i="2"/>
  <c r="B1348" i="2"/>
  <c r="A1349" i="2"/>
  <c r="B1349" i="2"/>
  <c r="A1350" i="2"/>
  <c r="B1350" i="2"/>
  <c r="A1351" i="2"/>
  <c r="B1351" i="2"/>
  <c r="A1352" i="2"/>
  <c r="B1352" i="2"/>
  <c r="A1353" i="2"/>
  <c r="B1353" i="2"/>
  <c r="A1354" i="2"/>
  <c r="B1354" i="2"/>
  <c r="A1355" i="2"/>
  <c r="B1355" i="2"/>
  <c r="A1356" i="2"/>
  <c r="B1356" i="2"/>
  <c r="A1357" i="2"/>
  <c r="B1357" i="2"/>
  <c r="A1358" i="2"/>
  <c r="B1358" i="2"/>
  <c r="A1359" i="2"/>
  <c r="B1359" i="2"/>
  <c r="A1360" i="2"/>
  <c r="B1360" i="2"/>
  <c r="A1361" i="2"/>
  <c r="B1361" i="2"/>
  <c r="A1362" i="2"/>
  <c r="B1362" i="2"/>
  <c r="A1363" i="2"/>
  <c r="B1363" i="2"/>
  <c r="A1364" i="2"/>
  <c r="B1364" i="2"/>
  <c r="A1365" i="2"/>
  <c r="B1365" i="2"/>
  <c r="A1366" i="2"/>
  <c r="B1366" i="2"/>
  <c r="A1367" i="2"/>
  <c r="B1367" i="2"/>
  <c r="A1368" i="2"/>
  <c r="B1368" i="2"/>
  <c r="A1369" i="2"/>
  <c r="B1369" i="2"/>
  <c r="A1370" i="2"/>
  <c r="B1370" i="2"/>
  <c r="A1371" i="2"/>
  <c r="B1371" i="2"/>
  <c r="A1372" i="2"/>
  <c r="B1372" i="2"/>
  <c r="A1373" i="2"/>
  <c r="B1373" i="2"/>
  <c r="A1374" i="2"/>
  <c r="B1374" i="2"/>
  <c r="A1375" i="2"/>
  <c r="B1375" i="2"/>
  <c r="A1376" i="2"/>
  <c r="B1376" i="2"/>
  <c r="A1377" i="2"/>
  <c r="B1377" i="2"/>
  <c r="A1378" i="2"/>
  <c r="B1378" i="2"/>
  <c r="A1379" i="2"/>
  <c r="B1379" i="2"/>
  <c r="A1380" i="2"/>
  <c r="B1380" i="2"/>
  <c r="A1381" i="2"/>
  <c r="B1381" i="2"/>
  <c r="A1382" i="2"/>
  <c r="B1382" i="2"/>
  <c r="A1383" i="2"/>
  <c r="B1383" i="2"/>
  <c r="A1384" i="2"/>
  <c r="B1384" i="2"/>
  <c r="A1385" i="2"/>
  <c r="B1385" i="2"/>
  <c r="A1386" i="2"/>
  <c r="B1386" i="2"/>
  <c r="A1387" i="2"/>
  <c r="B1387" i="2"/>
  <c r="A1388" i="2"/>
  <c r="B1388" i="2"/>
  <c r="A1389" i="2"/>
  <c r="B1389" i="2"/>
  <c r="A1390" i="2"/>
  <c r="B1390" i="2"/>
  <c r="A1391" i="2"/>
  <c r="B1391" i="2"/>
  <c r="A1392" i="2"/>
  <c r="B1392" i="2"/>
  <c r="A1393" i="2"/>
  <c r="B1393" i="2"/>
  <c r="A1394" i="2"/>
  <c r="B1394" i="2"/>
  <c r="A1395" i="2"/>
  <c r="B1395" i="2"/>
  <c r="A1396" i="2"/>
  <c r="B1396" i="2"/>
  <c r="A1397" i="2"/>
  <c r="B1397" i="2"/>
  <c r="A1398" i="2"/>
  <c r="B1398" i="2"/>
  <c r="A1399" i="2"/>
  <c r="B1399" i="2"/>
  <c r="A1400" i="2"/>
  <c r="B1400" i="2"/>
  <c r="A1401" i="2"/>
  <c r="B1401" i="2"/>
  <c r="A1402" i="2"/>
  <c r="B1402" i="2"/>
  <c r="A1403" i="2"/>
  <c r="B1403" i="2"/>
  <c r="A1404" i="2"/>
  <c r="B1404" i="2"/>
  <c r="A1405" i="2"/>
  <c r="B1405" i="2"/>
  <c r="A1406" i="2"/>
  <c r="B1406" i="2"/>
  <c r="A1407" i="2"/>
  <c r="B1407" i="2"/>
  <c r="A1408" i="2"/>
  <c r="B1408" i="2"/>
  <c r="A1409" i="2"/>
  <c r="B1409" i="2"/>
  <c r="A1410" i="2"/>
  <c r="B1410" i="2"/>
  <c r="A1411" i="2"/>
  <c r="B1411" i="2"/>
  <c r="A1412" i="2"/>
  <c r="B1412" i="2"/>
  <c r="A1413" i="2"/>
  <c r="B1413" i="2"/>
  <c r="A1414" i="2"/>
  <c r="B1414" i="2"/>
  <c r="A1415" i="2"/>
  <c r="B1415" i="2"/>
  <c r="A1416" i="2"/>
  <c r="B1416" i="2"/>
  <c r="A1417" i="2"/>
  <c r="B1417" i="2"/>
  <c r="A1418" i="2"/>
  <c r="B1418" i="2"/>
  <c r="A1419" i="2"/>
  <c r="B1419" i="2"/>
  <c r="A1420" i="2"/>
  <c r="B1420" i="2"/>
  <c r="A1421" i="2"/>
  <c r="B1421" i="2"/>
  <c r="A1422" i="2"/>
  <c r="B1422" i="2"/>
  <c r="A1423" i="2"/>
  <c r="B1423" i="2"/>
  <c r="A1424" i="2"/>
  <c r="B1424" i="2"/>
  <c r="A1425" i="2"/>
  <c r="B1425" i="2"/>
  <c r="A1426" i="2"/>
  <c r="B1426" i="2"/>
  <c r="A1427" i="2"/>
  <c r="B1427" i="2"/>
  <c r="A1428" i="2"/>
  <c r="B1428" i="2"/>
  <c r="A1429" i="2"/>
  <c r="B1429" i="2"/>
  <c r="A1430" i="2"/>
  <c r="B1430" i="2"/>
  <c r="A1431" i="2"/>
  <c r="B1431" i="2"/>
  <c r="A1432" i="2"/>
  <c r="B1432" i="2"/>
  <c r="A1433" i="2"/>
  <c r="B1433" i="2"/>
  <c r="A1434" i="2"/>
  <c r="B1434" i="2"/>
  <c r="A1435" i="2"/>
  <c r="B1435" i="2"/>
  <c r="A1436" i="2"/>
  <c r="B1436" i="2"/>
  <c r="A1437" i="2"/>
  <c r="B1437" i="2"/>
  <c r="A1438" i="2"/>
  <c r="B1438" i="2"/>
  <c r="A1439" i="2"/>
  <c r="B1439" i="2"/>
  <c r="A1440" i="2"/>
  <c r="B1440" i="2"/>
  <c r="A1441" i="2"/>
  <c r="B1441" i="2"/>
  <c r="A1442" i="2"/>
  <c r="B1442" i="2"/>
  <c r="A1443" i="2"/>
  <c r="B1443" i="2"/>
  <c r="A1444" i="2"/>
  <c r="B1444" i="2"/>
  <c r="A1445" i="2"/>
  <c r="B1445" i="2"/>
  <c r="A1446" i="2"/>
  <c r="B1446" i="2"/>
  <c r="A1447" i="2"/>
  <c r="B1447" i="2"/>
  <c r="A1448" i="2"/>
  <c r="B1448" i="2"/>
  <c r="A1449" i="2"/>
  <c r="B1449" i="2"/>
  <c r="A1450" i="2"/>
  <c r="B1450" i="2"/>
  <c r="A1451" i="2"/>
  <c r="B1451" i="2"/>
  <c r="A1452" i="2"/>
  <c r="B1452" i="2"/>
  <c r="A1453" i="2"/>
  <c r="B1453" i="2"/>
  <c r="A1454" i="2"/>
  <c r="B1454" i="2"/>
  <c r="A1455" i="2"/>
  <c r="B1455" i="2"/>
  <c r="A1456" i="2"/>
  <c r="B1456" i="2"/>
  <c r="A1457" i="2"/>
  <c r="B1457" i="2"/>
  <c r="A1458" i="2"/>
  <c r="B1458" i="2"/>
  <c r="A1459" i="2"/>
  <c r="B1459" i="2"/>
  <c r="A1460" i="2"/>
  <c r="B1460" i="2"/>
  <c r="A1461" i="2"/>
  <c r="B1461" i="2"/>
  <c r="A1462" i="2"/>
  <c r="B1462" i="2"/>
  <c r="A1463" i="2"/>
  <c r="B1463" i="2"/>
  <c r="A1464" i="2"/>
  <c r="B1464" i="2"/>
  <c r="A1465" i="2"/>
  <c r="B1465" i="2"/>
  <c r="A1466" i="2"/>
  <c r="B1466" i="2"/>
  <c r="A1467" i="2"/>
  <c r="B1467" i="2"/>
  <c r="A1468" i="2"/>
  <c r="B1468" i="2"/>
  <c r="A1469" i="2"/>
  <c r="B1469" i="2"/>
  <c r="A1470" i="2"/>
  <c r="B1470" i="2"/>
  <c r="A1471" i="2"/>
  <c r="B1471" i="2"/>
  <c r="A1472" i="2"/>
  <c r="B1472" i="2"/>
  <c r="A1473" i="2"/>
  <c r="B1473" i="2"/>
  <c r="A1474" i="2"/>
  <c r="B1474" i="2"/>
  <c r="A1475" i="2"/>
  <c r="B1475" i="2"/>
  <c r="A1476" i="2"/>
  <c r="B1476" i="2"/>
  <c r="A1477" i="2"/>
  <c r="B1477" i="2"/>
  <c r="A1478" i="2"/>
  <c r="B1478" i="2"/>
  <c r="A1479" i="2"/>
  <c r="B1479" i="2"/>
  <c r="A1480" i="2"/>
  <c r="B1480" i="2"/>
  <c r="A1481" i="2"/>
  <c r="B1481" i="2"/>
  <c r="A1482" i="2"/>
  <c r="B1482" i="2"/>
  <c r="A1483" i="2"/>
  <c r="B1483" i="2"/>
  <c r="A1484" i="2"/>
  <c r="B1484" i="2"/>
  <c r="A1485" i="2"/>
  <c r="B1485" i="2"/>
  <c r="A1486" i="2"/>
  <c r="B1486" i="2"/>
  <c r="A1487" i="2"/>
  <c r="B1487" i="2"/>
  <c r="A1488" i="2"/>
  <c r="B1488" i="2"/>
  <c r="A1489" i="2"/>
  <c r="B1489" i="2"/>
  <c r="A1490" i="2"/>
  <c r="B1490" i="2"/>
  <c r="A1491" i="2"/>
  <c r="B1491" i="2"/>
  <c r="A1492" i="2"/>
  <c r="B1492" i="2"/>
  <c r="A1493" i="2"/>
  <c r="B1493" i="2"/>
  <c r="A1494" i="2"/>
  <c r="B1494" i="2"/>
  <c r="A1495" i="2"/>
  <c r="B1495" i="2"/>
  <c r="A1496" i="2"/>
  <c r="B1496" i="2"/>
  <c r="A1497" i="2"/>
  <c r="B1497" i="2"/>
  <c r="A1498" i="2"/>
  <c r="B1498" i="2"/>
  <c r="A1499" i="2"/>
  <c r="B1499" i="2"/>
  <c r="A1500" i="2"/>
  <c r="B1500" i="2"/>
  <c r="A1501" i="2"/>
  <c r="B1501" i="2"/>
  <c r="A1502" i="2"/>
  <c r="B1502" i="2"/>
  <c r="A1503" i="2"/>
  <c r="B1503" i="2"/>
  <c r="A1504" i="2"/>
  <c r="B1504" i="2"/>
  <c r="A1505" i="2"/>
  <c r="B1505" i="2"/>
  <c r="A1506" i="2"/>
  <c r="B1506" i="2"/>
  <c r="A1507" i="2"/>
  <c r="B1507" i="2"/>
  <c r="A1508" i="2"/>
  <c r="B1508" i="2"/>
  <c r="A1509" i="2"/>
  <c r="B1509" i="2"/>
  <c r="A1510" i="2"/>
  <c r="B1510" i="2"/>
  <c r="A1511" i="2"/>
  <c r="B1511" i="2"/>
  <c r="A1512" i="2"/>
  <c r="B1512" i="2"/>
  <c r="A1513" i="2"/>
  <c r="B1513" i="2"/>
  <c r="A1514" i="2"/>
  <c r="B1514" i="2"/>
  <c r="A1515" i="2"/>
  <c r="B1515" i="2"/>
  <c r="A1516" i="2"/>
  <c r="B1516" i="2"/>
  <c r="A1517" i="2"/>
  <c r="B1517" i="2"/>
  <c r="A1518" i="2"/>
  <c r="B1518" i="2"/>
  <c r="A1519" i="2"/>
  <c r="B1519" i="2"/>
  <c r="A1520" i="2"/>
  <c r="B1520" i="2"/>
  <c r="A1521" i="2"/>
  <c r="B1521" i="2"/>
  <c r="A1522" i="2"/>
  <c r="B1522" i="2"/>
  <c r="A1523" i="2"/>
  <c r="B1523" i="2"/>
  <c r="A1524" i="2"/>
  <c r="B1524" i="2"/>
  <c r="A1525" i="2"/>
  <c r="B1525" i="2"/>
  <c r="A1526" i="2"/>
  <c r="B1526" i="2"/>
  <c r="A1527" i="2"/>
  <c r="B1527" i="2"/>
  <c r="A1528" i="2"/>
  <c r="B1528" i="2"/>
  <c r="A1529" i="2"/>
  <c r="B1529" i="2"/>
  <c r="A1530" i="2"/>
  <c r="B1530" i="2"/>
  <c r="A1531" i="2"/>
  <c r="B1531" i="2"/>
  <c r="A1532" i="2"/>
  <c r="B1532" i="2"/>
  <c r="A1533" i="2"/>
  <c r="B1533" i="2"/>
  <c r="A1534" i="2"/>
  <c r="B1534" i="2"/>
  <c r="A1535" i="2"/>
  <c r="B1535" i="2"/>
  <c r="A1536" i="2"/>
  <c r="B1536" i="2"/>
  <c r="A1537" i="2"/>
  <c r="B1537" i="2"/>
  <c r="A1538" i="2"/>
  <c r="B1538" i="2"/>
  <c r="A1539" i="2"/>
  <c r="B1539" i="2"/>
  <c r="A1540" i="2"/>
  <c r="B1540" i="2"/>
  <c r="A1541" i="2"/>
  <c r="B1541" i="2"/>
  <c r="A1542" i="2"/>
  <c r="B1542" i="2"/>
  <c r="A1543" i="2"/>
  <c r="B1543" i="2"/>
  <c r="A1544" i="2"/>
  <c r="B1544" i="2"/>
  <c r="A1545" i="2"/>
  <c r="B1545" i="2"/>
  <c r="A1546" i="2"/>
  <c r="B1546" i="2"/>
  <c r="A1547" i="2"/>
  <c r="B1547" i="2"/>
  <c r="A1548" i="2"/>
  <c r="B1548" i="2"/>
  <c r="A1549" i="2"/>
  <c r="B1549" i="2"/>
  <c r="A1550" i="2"/>
  <c r="B1550" i="2"/>
  <c r="A1551" i="2"/>
  <c r="B1551" i="2"/>
  <c r="A1552" i="2"/>
  <c r="B1552" i="2"/>
  <c r="A1553" i="2"/>
  <c r="B1553" i="2"/>
  <c r="A1554" i="2"/>
  <c r="B1554" i="2"/>
  <c r="A1555" i="2"/>
  <c r="B1555" i="2"/>
  <c r="A1556" i="2"/>
  <c r="B1556" i="2"/>
  <c r="A1557" i="2"/>
  <c r="B1557" i="2"/>
  <c r="A1558" i="2"/>
  <c r="B1558" i="2"/>
  <c r="A1559" i="2"/>
  <c r="B1559" i="2"/>
  <c r="A1560" i="2"/>
  <c r="B1560" i="2"/>
  <c r="A1561" i="2"/>
  <c r="B1561" i="2"/>
  <c r="A1562" i="2"/>
  <c r="B1562" i="2"/>
  <c r="A1563" i="2"/>
  <c r="B1563" i="2"/>
  <c r="A1564" i="2"/>
  <c r="B1564" i="2"/>
  <c r="A1565" i="2"/>
  <c r="B1565" i="2"/>
  <c r="A1566" i="2"/>
  <c r="B1566" i="2"/>
  <c r="A1567" i="2"/>
  <c r="B1567" i="2"/>
  <c r="A1568" i="2"/>
  <c r="B1568" i="2"/>
  <c r="A1569" i="2"/>
  <c r="B1569" i="2"/>
  <c r="A1570" i="2"/>
  <c r="B1570" i="2"/>
  <c r="A1571" i="2"/>
  <c r="B1571" i="2"/>
  <c r="A1572" i="2"/>
  <c r="B1572" i="2"/>
  <c r="A1573" i="2"/>
  <c r="B1573" i="2"/>
  <c r="A1574" i="2"/>
  <c r="B1574" i="2"/>
  <c r="A1575" i="2"/>
  <c r="B1575" i="2"/>
  <c r="A1576" i="2"/>
  <c r="B1576" i="2"/>
  <c r="A1577" i="2"/>
  <c r="B1577" i="2"/>
  <c r="A1578" i="2"/>
  <c r="B1578" i="2"/>
  <c r="A1579" i="2"/>
  <c r="B1579" i="2"/>
  <c r="A1580" i="2"/>
  <c r="B1580" i="2"/>
  <c r="A1581" i="2"/>
  <c r="B1581" i="2"/>
  <c r="A1582" i="2"/>
  <c r="B1582" i="2"/>
  <c r="A1583" i="2"/>
  <c r="B1583" i="2"/>
  <c r="A1584" i="2"/>
  <c r="B1584" i="2"/>
  <c r="A1585" i="2"/>
  <c r="B1585" i="2"/>
  <c r="A1586" i="2"/>
  <c r="B1586" i="2"/>
  <c r="A1587" i="2"/>
  <c r="B1587" i="2"/>
  <c r="A1588" i="2"/>
  <c r="B1588" i="2"/>
  <c r="A1589" i="2"/>
  <c r="B1589" i="2"/>
  <c r="A1590" i="2"/>
  <c r="B1590" i="2"/>
  <c r="A1591" i="2"/>
  <c r="B1591" i="2"/>
  <c r="A1592" i="2"/>
  <c r="B1592" i="2"/>
  <c r="A1593" i="2"/>
  <c r="B1593" i="2"/>
  <c r="A1594" i="2"/>
  <c r="B1594" i="2"/>
  <c r="A1595" i="2"/>
  <c r="B1595" i="2"/>
  <c r="A1596" i="2"/>
  <c r="B1596" i="2"/>
  <c r="A1597" i="2"/>
  <c r="B1597" i="2"/>
  <c r="A1598" i="2"/>
  <c r="B1598" i="2"/>
  <c r="A1599" i="2"/>
  <c r="B1599" i="2"/>
  <c r="A1600" i="2"/>
  <c r="B1600" i="2"/>
  <c r="A1601" i="2"/>
  <c r="B1601" i="2"/>
  <c r="A1602" i="2"/>
  <c r="B1602" i="2"/>
  <c r="A1603" i="2"/>
  <c r="B1603" i="2"/>
  <c r="A1604" i="2"/>
  <c r="B1604" i="2"/>
  <c r="A1605" i="2"/>
  <c r="B1605" i="2"/>
  <c r="A1606" i="2"/>
  <c r="B1606" i="2"/>
  <c r="A1607" i="2"/>
  <c r="B1607" i="2"/>
  <c r="A1608" i="2"/>
  <c r="B1608" i="2"/>
  <c r="A1609" i="2"/>
  <c r="B1609" i="2"/>
  <c r="A1610" i="2"/>
  <c r="B1610" i="2"/>
  <c r="A1611" i="2"/>
  <c r="B1611" i="2"/>
  <c r="A1612" i="2"/>
  <c r="B1612" i="2"/>
  <c r="A1613" i="2"/>
  <c r="B1613" i="2"/>
  <c r="A1614" i="2"/>
  <c r="B1614" i="2"/>
  <c r="A1615" i="2"/>
  <c r="B1615" i="2"/>
  <c r="A1616" i="2"/>
  <c r="B1616" i="2"/>
  <c r="A1617" i="2"/>
  <c r="B1617" i="2"/>
  <c r="A1618" i="2"/>
  <c r="B1618" i="2"/>
  <c r="A1619" i="2"/>
  <c r="B1619" i="2"/>
  <c r="A1620" i="2"/>
  <c r="B1620" i="2"/>
  <c r="A1621" i="2"/>
  <c r="B1621" i="2"/>
  <c r="A1622" i="2"/>
  <c r="B1622" i="2"/>
  <c r="A1623" i="2"/>
  <c r="B1623" i="2"/>
  <c r="A1624" i="2"/>
  <c r="B1624" i="2"/>
  <c r="A1625" i="2"/>
  <c r="B1625" i="2"/>
  <c r="A1626" i="2"/>
  <c r="B1626" i="2"/>
  <c r="A1627" i="2"/>
  <c r="B1627" i="2"/>
  <c r="A1628" i="2"/>
  <c r="B1628" i="2"/>
  <c r="A1629" i="2"/>
  <c r="B1629" i="2"/>
  <c r="A1630" i="2"/>
  <c r="B1630" i="2"/>
  <c r="A1631" i="2"/>
  <c r="B1631" i="2"/>
  <c r="A1632" i="2"/>
  <c r="B1632" i="2"/>
  <c r="A1633" i="2"/>
  <c r="B1633" i="2"/>
  <c r="A1634" i="2"/>
  <c r="B1634" i="2"/>
  <c r="A1635" i="2"/>
  <c r="B1635" i="2"/>
  <c r="A1636" i="2"/>
  <c r="B1636" i="2"/>
  <c r="A1637" i="2"/>
  <c r="B1637" i="2"/>
  <c r="A1638" i="2"/>
  <c r="B1638" i="2"/>
  <c r="A1639" i="2"/>
  <c r="B1639" i="2"/>
  <c r="A1640" i="2"/>
  <c r="B1640" i="2"/>
  <c r="A1641" i="2"/>
  <c r="B1641" i="2"/>
  <c r="A1642" i="2"/>
  <c r="B1642" i="2"/>
  <c r="A1643" i="2"/>
  <c r="B1643" i="2"/>
  <c r="A1644" i="2"/>
  <c r="B1644" i="2"/>
  <c r="A1645" i="2"/>
  <c r="B1645" i="2"/>
  <c r="A1646" i="2"/>
  <c r="B1646" i="2"/>
  <c r="A1647" i="2"/>
  <c r="B1647" i="2"/>
  <c r="A1648" i="2"/>
  <c r="B1648" i="2"/>
  <c r="A1649" i="2"/>
  <c r="B1649" i="2"/>
  <c r="A1650" i="2"/>
  <c r="B1650" i="2"/>
  <c r="A1651" i="2"/>
  <c r="B1651" i="2"/>
  <c r="A1652" i="2"/>
  <c r="B1652" i="2"/>
  <c r="A1653" i="2"/>
  <c r="B1653" i="2"/>
  <c r="A1654" i="2"/>
  <c r="B1654" i="2"/>
  <c r="A1655" i="2"/>
  <c r="B1655" i="2"/>
  <c r="A1656" i="2"/>
  <c r="B1656" i="2"/>
  <c r="A1657" i="2"/>
  <c r="B1657" i="2"/>
  <c r="A1658" i="2"/>
  <c r="B1658" i="2"/>
  <c r="A1659" i="2"/>
  <c r="B1659" i="2"/>
  <c r="A1660" i="2"/>
  <c r="B1660" i="2"/>
  <c r="A1661" i="2"/>
  <c r="B1661" i="2"/>
  <c r="A1662" i="2"/>
  <c r="B1662" i="2"/>
  <c r="A1663" i="2"/>
  <c r="B1663" i="2"/>
  <c r="A1664" i="2"/>
  <c r="B1664" i="2"/>
  <c r="A1665" i="2"/>
  <c r="B1665" i="2"/>
  <c r="A1666" i="2"/>
  <c r="B1666" i="2"/>
  <c r="A1667" i="2"/>
  <c r="B1667" i="2"/>
  <c r="A1668" i="2"/>
  <c r="B1668" i="2"/>
  <c r="A1669" i="2"/>
  <c r="B1669" i="2"/>
  <c r="A1670" i="2"/>
  <c r="B1670" i="2"/>
  <c r="A1671" i="2"/>
  <c r="B1671" i="2"/>
  <c r="A1672" i="2"/>
  <c r="B1672" i="2"/>
  <c r="A1673" i="2"/>
  <c r="B1673" i="2"/>
  <c r="A1674" i="2"/>
  <c r="B1674" i="2"/>
  <c r="A1675" i="2"/>
  <c r="B1675" i="2"/>
  <c r="A1676" i="2"/>
  <c r="B1676" i="2"/>
  <c r="A1677" i="2"/>
  <c r="B1677" i="2"/>
  <c r="A1678" i="2"/>
  <c r="B1678" i="2"/>
  <c r="A1679" i="2"/>
  <c r="B1679" i="2"/>
  <c r="A1680" i="2"/>
  <c r="B1680" i="2"/>
  <c r="A1681" i="2"/>
  <c r="B1681" i="2"/>
  <c r="A1682" i="2"/>
  <c r="B1682" i="2"/>
  <c r="A1683" i="2"/>
  <c r="B1683" i="2"/>
  <c r="A1684" i="2"/>
  <c r="B1684" i="2"/>
  <c r="A1685" i="2"/>
  <c r="B1685" i="2"/>
  <c r="A1686" i="2"/>
  <c r="B1686" i="2"/>
  <c r="A1687" i="2"/>
  <c r="B1687" i="2"/>
  <c r="A1688" i="2"/>
  <c r="B1688" i="2"/>
  <c r="A1689" i="2"/>
  <c r="B1689" i="2"/>
  <c r="A1690" i="2"/>
  <c r="B1690" i="2"/>
  <c r="A1691" i="2"/>
  <c r="B1691" i="2"/>
  <c r="A1692" i="2"/>
  <c r="B1692" i="2"/>
  <c r="A1693" i="2"/>
  <c r="B1693" i="2"/>
  <c r="A1694" i="2"/>
  <c r="B1694" i="2"/>
  <c r="A1695" i="2"/>
  <c r="B1695" i="2"/>
  <c r="A1696" i="2"/>
  <c r="B1696" i="2"/>
  <c r="A1697" i="2"/>
  <c r="B1697" i="2"/>
  <c r="A1698" i="2"/>
  <c r="B1698" i="2"/>
  <c r="A1699" i="2"/>
  <c r="B1699" i="2"/>
  <c r="A1700" i="2"/>
  <c r="B1700" i="2"/>
  <c r="A1701" i="2"/>
  <c r="B1701" i="2"/>
  <c r="A1702" i="2"/>
  <c r="B1702" i="2"/>
  <c r="A1703" i="2"/>
  <c r="B1703" i="2"/>
  <c r="A1704" i="2"/>
  <c r="B1704" i="2"/>
  <c r="A1705" i="2"/>
  <c r="B1705" i="2"/>
  <c r="A1706" i="2"/>
  <c r="B1706" i="2"/>
  <c r="A1707" i="2"/>
  <c r="B1707" i="2"/>
  <c r="A1708" i="2"/>
  <c r="B1708" i="2"/>
  <c r="A1709" i="2"/>
  <c r="B1709" i="2"/>
  <c r="A1710" i="2"/>
  <c r="B1710" i="2"/>
  <c r="A1711" i="2"/>
  <c r="B1711" i="2"/>
  <c r="A1712" i="2"/>
  <c r="B1712" i="2"/>
  <c r="A1713" i="2"/>
  <c r="B1713" i="2"/>
  <c r="A1714" i="2"/>
  <c r="B1714" i="2"/>
  <c r="A1715" i="2"/>
  <c r="B1715" i="2"/>
  <c r="A1716" i="2"/>
  <c r="B1716" i="2"/>
  <c r="A1717" i="2"/>
  <c r="B1717" i="2"/>
  <c r="A1718" i="2"/>
  <c r="B1718" i="2"/>
  <c r="A1719" i="2"/>
  <c r="B1719" i="2"/>
  <c r="A1720" i="2"/>
  <c r="B1720" i="2"/>
  <c r="A1721" i="2"/>
  <c r="B1721" i="2"/>
  <c r="A1722" i="2"/>
  <c r="B1722" i="2"/>
  <c r="A1723" i="2"/>
  <c r="B1723" i="2"/>
  <c r="A1724" i="2"/>
  <c r="B1724" i="2"/>
  <c r="A1725" i="2"/>
  <c r="B1725" i="2"/>
  <c r="A1726" i="2"/>
  <c r="B1726" i="2"/>
  <c r="A1727" i="2"/>
  <c r="B1727" i="2"/>
  <c r="A1728" i="2"/>
  <c r="B1728" i="2"/>
  <c r="A1729" i="2"/>
  <c r="B1729" i="2"/>
  <c r="A1730" i="2"/>
  <c r="B1730" i="2"/>
  <c r="A1731" i="2"/>
  <c r="B1731" i="2"/>
  <c r="A1732" i="2"/>
  <c r="B1732" i="2"/>
  <c r="A1733" i="2"/>
  <c r="B1733" i="2"/>
  <c r="A1734" i="2"/>
  <c r="B1734" i="2"/>
  <c r="A1735" i="2"/>
  <c r="B1735" i="2"/>
  <c r="A1736" i="2"/>
  <c r="B1736" i="2"/>
  <c r="A1737" i="2"/>
  <c r="B1737" i="2"/>
  <c r="A1738" i="2"/>
  <c r="B1738" i="2"/>
  <c r="A1739" i="2"/>
  <c r="B1739" i="2"/>
  <c r="A1740" i="2"/>
  <c r="B1740" i="2"/>
  <c r="A1741" i="2"/>
  <c r="B1741" i="2"/>
  <c r="A1742" i="2"/>
  <c r="B1742" i="2"/>
  <c r="A1743" i="2"/>
  <c r="B1743" i="2"/>
  <c r="A1744" i="2"/>
  <c r="B1744" i="2"/>
  <c r="A1745" i="2"/>
  <c r="B1745" i="2"/>
  <c r="A1746" i="2"/>
  <c r="B1746" i="2"/>
  <c r="A1747" i="2"/>
  <c r="B1747" i="2"/>
  <c r="A1748" i="2"/>
  <c r="B1748" i="2"/>
  <c r="A1749" i="2"/>
  <c r="B1749" i="2"/>
  <c r="A1750" i="2"/>
  <c r="B1750" i="2"/>
  <c r="A1751" i="2"/>
  <c r="B1751" i="2"/>
  <c r="A1752" i="2"/>
  <c r="B1752" i="2"/>
  <c r="A1753" i="2"/>
  <c r="B1753" i="2"/>
  <c r="A1754" i="2"/>
  <c r="B1754" i="2"/>
  <c r="A1755" i="2"/>
  <c r="B1755" i="2"/>
  <c r="A1756" i="2"/>
  <c r="B1756" i="2"/>
  <c r="A1757" i="2"/>
  <c r="B1757" i="2"/>
  <c r="A1758" i="2"/>
  <c r="B1758" i="2"/>
  <c r="A1759" i="2"/>
  <c r="B1759" i="2"/>
  <c r="A1760" i="2"/>
  <c r="B1760" i="2"/>
  <c r="A1761" i="2"/>
  <c r="B1761" i="2"/>
  <c r="A1762" i="2"/>
  <c r="B1762" i="2"/>
  <c r="A1763" i="2"/>
  <c r="B1763" i="2"/>
  <c r="A1764" i="2"/>
  <c r="B1764" i="2"/>
  <c r="A1765" i="2"/>
  <c r="B1765" i="2"/>
  <c r="A1766" i="2"/>
  <c r="B1766" i="2"/>
  <c r="A1767" i="2"/>
  <c r="B1767" i="2"/>
  <c r="A1768" i="2"/>
  <c r="B1768" i="2"/>
  <c r="A1769" i="2"/>
  <c r="B1769" i="2"/>
  <c r="A1770" i="2"/>
  <c r="B1770" i="2"/>
  <c r="A1771" i="2"/>
  <c r="B1771" i="2"/>
  <c r="A1772" i="2"/>
  <c r="B1772" i="2"/>
  <c r="A1773" i="2"/>
  <c r="B1773" i="2"/>
  <c r="A1774" i="2"/>
  <c r="B1774" i="2"/>
  <c r="A1775" i="2"/>
  <c r="B1775" i="2"/>
  <c r="A1776" i="2"/>
  <c r="B1776" i="2"/>
  <c r="A1777" i="2"/>
  <c r="B1777" i="2"/>
  <c r="A1778" i="2"/>
  <c r="B1778" i="2"/>
  <c r="A1779" i="2"/>
  <c r="B1779" i="2"/>
  <c r="A1780" i="2"/>
  <c r="B1780" i="2"/>
  <c r="A1781" i="2"/>
  <c r="B1781" i="2"/>
  <c r="A1782" i="2"/>
  <c r="B1782" i="2"/>
  <c r="A1783" i="2"/>
  <c r="B1783" i="2"/>
  <c r="A1784" i="2"/>
  <c r="B1784" i="2"/>
  <c r="A1785" i="2"/>
  <c r="B1785" i="2"/>
  <c r="A1786" i="2"/>
  <c r="B1786" i="2"/>
  <c r="A1787" i="2"/>
  <c r="B1787" i="2"/>
  <c r="A1788" i="2"/>
  <c r="B1788" i="2"/>
  <c r="A1789" i="2"/>
  <c r="B1789" i="2"/>
  <c r="A1790" i="2"/>
  <c r="B1790" i="2"/>
  <c r="A1791" i="2"/>
  <c r="B1791" i="2"/>
  <c r="A1792" i="2"/>
  <c r="B1792" i="2"/>
  <c r="A1793" i="2"/>
  <c r="B1793" i="2"/>
  <c r="A1794" i="2"/>
  <c r="B1794" i="2"/>
  <c r="A1795" i="2"/>
  <c r="B1795" i="2"/>
  <c r="A1796" i="2"/>
  <c r="B1796" i="2"/>
  <c r="A1797" i="2"/>
  <c r="B1797" i="2"/>
  <c r="A1798" i="2"/>
  <c r="B1798" i="2"/>
  <c r="A1799" i="2"/>
  <c r="B1799" i="2"/>
  <c r="A1800" i="2"/>
  <c r="B1800" i="2"/>
  <c r="A1801" i="2"/>
  <c r="B1801" i="2"/>
  <c r="A1802" i="2"/>
  <c r="B1802" i="2"/>
  <c r="A1803" i="2"/>
  <c r="B1803" i="2"/>
  <c r="A1804" i="2"/>
  <c r="B1804" i="2"/>
  <c r="A1805" i="2"/>
  <c r="B1805" i="2"/>
  <c r="A1806" i="2"/>
  <c r="B1806" i="2"/>
  <c r="A1807" i="2"/>
  <c r="B1807" i="2"/>
  <c r="A1808" i="2"/>
  <c r="B1808" i="2"/>
  <c r="A1809" i="2"/>
  <c r="B1809" i="2"/>
  <c r="A1810" i="2"/>
  <c r="B1810" i="2"/>
  <c r="A1811" i="2"/>
  <c r="B1811" i="2"/>
  <c r="A1812" i="2"/>
  <c r="B1812" i="2"/>
  <c r="A1813" i="2"/>
  <c r="B1813" i="2"/>
  <c r="A1814" i="2"/>
  <c r="B1814" i="2"/>
  <c r="A1815" i="2"/>
  <c r="B1815" i="2"/>
  <c r="A1816" i="2"/>
  <c r="B1816" i="2"/>
  <c r="A1817" i="2"/>
  <c r="B1817" i="2"/>
  <c r="A1818" i="2"/>
  <c r="B1818" i="2"/>
  <c r="A1819" i="2"/>
  <c r="B1819" i="2"/>
  <c r="A1820" i="2"/>
  <c r="B1820" i="2"/>
  <c r="A1821" i="2"/>
  <c r="B1821" i="2"/>
  <c r="A1822" i="2"/>
  <c r="B1822" i="2"/>
  <c r="A1823" i="2"/>
  <c r="B1823" i="2"/>
  <c r="A1824" i="2"/>
  <c r="B1824" i="2"/>
  <c r="A1825" i="2"/>
  <c r="B1825" i="2"/>
  <c r="A1826" i="2"/>
  <c r="B1826" i="2"/>
  <c r="A1827" i="2"/>
  <c r="B1827" i="2"/>
  <c r="A1828" i="2"/>
  <c r="B1828" i="2"/>
  <c r="A1829" i="2"/>
  <c r="B1829" i="2"/>
  <c r="A1830" i="2"/>
  <c r="B1830" i="2"/>
  <c r="A1831" i="2"/>
  <c r="B1831" i="2"/>
  <c r="A1832" i="2"/>
  <c r="B1832" i="2"/>
  <c r="A1833" i="2"/>
  <c r="B1833" i="2"/>
  <c r="A1834" i="2"/>
  <c r="B1834" i="2"/>
  <c r="A1835" i="2"/>
  <c r="B1835" i="2"/>
  <c r="A1836" i="2"/>
  <c r="B1836" i="2"/>
  <c r="A1837" i="2"/>
  <c r="B1837" i="2"/>
  <c r="A1838" i="2"/>
  <c r="B1838" i="2"/>
  <c r="A1839" i="2"/>
  <c r="B1839" i="2"/>
  <c r="A1840" i="2"/>
  <c r="B1840" i="2"/>
  <c r="A1841" i="2"/>
  <c r="B1841" i="2"/>
  <c r="A1842" i="2"/>
  <c r="B1842" i="2"/>
  <c r="A1843" i="2"/>
  <c r="B1843" i="2"/>
  <c r="A1844" i="2"/>
  <c r="B1844" i="2"/>
  <c r="A1845" i="2"/>
  <c r="B1845" i="2"/>
  <c r="A1846" i="2"/>
  <c r="B1846" i="2"/>
  <c r="A1847" i="2"/>
  <c r="B1847" i="2"/>
  <c r="A1848" i="2"/>
  <c r="B1848" i="2"/>
  <c r="A1849" i="2"/>
  <c r="B1849" i="2"/>
  <c r="A1850" i="2"/>
  <c r="B1850" i="2"/>
  <c r="A1851" i="2"/>
  <c r="B1851" i="2"/>
  <c r="A1852" i="2"/>
  <c r="B1852" i="2"/>
  <c r="A1853" i="2"/>
  <c r="B1853" i="2"/>
  <c r="A1854" i="2"/>
  <c r="B1854" i="2"/>
  <c r="A1855" i="2"/>
  <c r="B1855" i="2"/>
  <c r="A1856" i="2"/>
  <c r="B1856" i="2"/>
  <c r="A1857" i="2"/>
  <c r="B1857" i="2"/>
  <c r="A1858" i="2"/>
  <c r="B1858" i="2"/>
  <c r="A1859" i="2"/>
  <c r="B1859" i="2"/>
  <c r="A1860" i="2"/>
  <c r="B1860" i="2"/>
  <c r="A1861" i="2"/>
  <c r="B1861" i="2"/>
  <c r="A1862" i="2"/>
  <c r="B1862" i="2"/>
  <c r="A1863" i="2"/>
  <c r="B1863" i="2"/>
  <c r="A1864" i="2"/>
  <c r="B1864" i="2"/>
  <c r="A1865" i="2"/>
  <c r="B1865" i="2"/>
  <c r="A1866" i="2"/>
  <c r="B1866" i="2"/>
  <c r="A1867" i="2"/>
  <c r="B1867" i="2"/>
  <c r="A1868" i="2"/>
  <c r="B1868" i="2"/>
  <c r="A1869" i="2"/>
  <c r="B1869" i="2"/>
  <c r="A1870" i="2"/>
  <c r="B1870" i="2"/>
  <c r="A1871" i="2"/>
  <c r="B1871" i="2"/>
  <c r="A1872" i="2"/>
  <c r="B1872" i="2"/>
  <c r="A1873" i="2"/>
  <c r="B1873" i="2"/>
  <c r="A1874" i="2"/>
  <c r="B1874" i="2"/>
  <c r="A1875" i="2"/>
  <c r="B1875" i="2"/>
  <c r="A1876" i="2"/>
  <c r="B1876" i="2"/>
  <c r="A1877" i="2"/>
  <c r="B1877" i="2"/>
  <c r="A1878" i="2"/>
  <c r="B1878" i="2"/>
  <c r="A1879" i="2"/>
  <c r="B1879" i="2"/>
  <c r="A1880" i="2"/>
  <c r="B1880" i="2"/>
  <c r="A1881" i="2"/>
  <c r="B1881" i="2"/>
  <c r="A1882" i="2"/>
  <c r="B1882" i="2"/>
  <c r="A1883" i="2"/>
  <c r="B1883" i="2"/>
  <c r="A1884" i="2"/>
  <c r="B1884" i="2"/>
  <c r="A1885" i="2"/>
  <c r="B1885" i="2"/>
  <c r="A1886" i="2"/>
  <c r="B1886" i="2"/>
  <c r="A1887" i="2"/>
  <c r="B1887" i="2"/>
  <c r="A1888" i="2"/>
  <c r="B1888" i="2"/>
  <c r="A1889" i="2"/>
  <c r="B1889" i="2"/>
  <c r="A1890" i="2"/>
  <c r="B1890" i="2"/>
  <c r="A1891" i="2"/>
  <c r="B1891" i="2"/>
  <c r="A1892" i="2"/>
  <c r="B1892" i="2"/>
  <c r="A1893" i="2"/>
  <c r="B1893" i="2"/>
  <c r="A1894" i="2"/>
  <c r="B1894" i="2"/>
  <c r="A1895" i="2"/>
  <c r="B1895" i="2"/>
  <c r="A1896" i="2"/>
  <c r="B1896" i="2"/>
  <c r="A1897" i="2"/>
  <c r="B1897" i="2"/>
  <c r="A1898" i="2"/>
  <c r="B1898" i="2"/>
  <c r="A1899" i="2"/>
  <c r="B1899" i="2"/>
  <c r="A1900" i="2"/>
  <c r="B1900" i="2"/>
  <c r="A1901" i="2"/>
  <c r="B1901" i="2"/>
  <c r="A1902" i="2"/>
  <c r="B1902" i="2"/>
  <c r="A1903" i="2"/>
  <c r="B1903" i="2"/>
  <c r="A1904" i="2"/>
  <c r="B1904" i="2"/>
  <c r="A1905" i="2"/>
  <c r="B1905" i="2"/>
  <c r="A1906" i="2"/>
  <c r="B1906" i="2"/>
  <c r="A1907" i="2"/>
  <c r="B1907" i="2"/>
  <c r="A1908" i="2"/>
  <c r="B1908" i="2"/>
  <c r="A1909" i="2"/>
  <c r="B1909" i="2"/>
  <c r="A1910" i="2"/>
  <c r="B1910" i="2"/>
  <c r="A1911" i="2"/>
  <c r="B1911" i="2"/>
  <c r="A1912" i="2"/>
  <c r="B1912" i="2"/>
  <c r="A1913" i="2"/>
  <c r="B1913" i="2"/>
  <c r="A1914" i="2"/>
  <c r="B1914" i="2"/>
  <c r="A1915" i="2"/>
  <c r="B1915" i="2"/>
  <c r="A1916" i="2"/>
  <c r="B1916" i="2"/>
  <c r="A1917" i="2"/>
  <c r="B1917" i="2"/>
  <c r="A1918" i="2"/>
  <c r="B1918" i="2"/>
  <c r="A1919" i="2"/>
  <c r="B1919" i="2"/>
  <c r="A1920" i="2"/>
  <c r="B1920" i="2"/>
  <c r="A1921" i="2"/>
  <c r="B1921" i="2"/>
  <c r="A1922" i="2"/>
  <c r="B1922" i="2"/>
  <c r="A1923" i="2"/>
  <c r="B1923" i="2"/>
  <c r="A1924" i="2"/>
  <c r="B1924" i="2"/>
  <c r="A1925" i="2"/>
  <c r="B1925" i="2"/>
  <c r="A1926" i="2"/>
  <c r="B1926" i="2"/>
  <c r="A1927" i="2"/>
  <c r="B1927" i="2"/>
  <c r="A1928" i="2"/>
  <c r="B1928" i="2"/>
  <c r="A1929" i="2"/>
  <c r="B1929" i="2"/>
  <c r="A1930" i="2"/>
  <c r="B1930" i="2"/>
  <c r="A1931" i="2"/>
  <c r="B1931" i="2"/>
  <c r="A1932" i="2"/>
  <c r="B1932" i="2"/>
  <c r="A1933" i="2"/>
  <c r="B1933" i="2"/>
  <c r="A1934" i="2"/>
  <c r="B1934" i="2"/>
  <c r="A1935" i="2"/>
  <c r="B1935" i="2"/>
  <c r="A1936" i="2"/>
  <c r="B1936" i="2"/>
  <c r="A1937" i="2"/>
  <c r="B1937" i="2"/>
  <c r="A1938" i="2"/>
  <c r="B1938" i="2"/>
  <c r="A1939" i="2"/>
  <c r="B1939" i="2"/>
  <c r="A1940" i="2"/>
  <c r="B1940" i="2"/>
  <c r="A1941" i="2"/>
  <c r="B1941" i="2"/>
  <c r="A1942" i="2"/>
  <c r="B1942" i="2"/>
  <c r="A1943" i="2"/>
  <c r="B1943" i="2"/>
  <c r="A1944" i="2"/>
  <c r="B1944" i="2"/>
  <c r="A1945" i="2"/>
  <c r="B1945" i="2"/>
  <c r="A1946" i="2"/>
  <c r="B1946" i="2"/>
  <c r="A1947" i="2"/>
  <c r="B1947" i="2"/>
  <c r="A1948" i="2"/>
  <c r="B1948" i="2"/>
  <c r="A1949" i="2"/>
  <c r="B1949" i="2"/>
  <c r="A1950" i="2"/>
  <c r="B1950" i="2"/>
  <c r="A1951" i="2"/>
  <c r="B1951" i="2"/>
  <c r="A1952" i="2"/>
  <c r="B1952" i="2"/>
  <c r="A1953" i="2"/>
  <c r="B1953" i="2"/>
  <c r="A1954" i="2"/>
  <c r="B1954" i="2"/>
  <c r="A1955" i="2"/>
  <c r="B1955" i="2"/>
  <c r="A1956" i="2"/>
  <c r="B1956" i="2"/>
  <c r="A1957" i="2"/>
  <c r="B1957" i="2"/>
  <c r="A1958" i="2"/>
  <c r="B1958" i="2"/>
  <c r="A1959" i="2"/>
  <c r="B1959" i="2"/>
  <c r="A1960" i="2"/>
  <c r="B1960" i="2"/>
  <c r="A1961" i="2"/>
  <c r="B1961" i="2"/>
  <c r="A1962" i="2"/>
  <c r="B1962" i="2"/>
  <c r="A1963" i="2"/>
  <c r="B1963" i="2"/>
  <c r="A1964" i="2"/>
  <c r="B1964" i="2"/>
  <c r="A1965" i="2"/>
  <c r="B1965" i="2"/>
  <c r="A1966" i="2"/>
  <c r="B1966" i="2"/>
  <c r="A1967" i="2"/>
  <c r="B1967" i="2"/>
  <c r="A1968" i="2"/>
  <c r="B1968" i="2"/>
  <c r="A1969" i="2"/>
  <c r="B1969" i="2"/>
  <c r="A1970" i="2"/>
  <c r="B1970" i="2"/>
  <c r="A1971" i="2"/>
  <c r="B1971" i="2"/>
  <c r="A1972" i="2"/>
  <c r="B1972" i="2"/>
  <c r="A1973" i="2"/>
  <c r="B1973" i="2"/>
  <c r="A1974" i="2"/>
  <c r="B1974" i="2"/>
  <c r="A1975" i="2"/>
  <c r="B1975" i="2"/>
  <c r="A1976" i="2"/>
  <c r="B1976" i="2"/>
  <c r="A1977" i="2"/>
  <c r="B1977" i="2"/>
  <c r="A1978" i="2"/>
  <c r="B1978" i="2"/>
  <c r="A1979" i="2"/>
  <c r="B1979" i="2"/>
  <c r="A1980" i="2"/>
  <c r="B1980" i="2"/>
  <c r="A1981" i="2"/>
  <c r="B1981" i="2"/>
  <c r="A1982" i="2"/>
  <c r="B1982" i="2"/>
  <c r="A1983" i="2"/>
  <c r="B1983" i="2"/>
  <c r="A1984" i="2"/>
  <c r="B1984" i="2"/>
  <c r="A1985" i="2"/>
  <c r="B1985" i="2"/>
  <c r="A1986" i="2"/>
  <c r="B1986" i="2"/>
  <c r="A1987" i="2"/>
  <c r="B1987" i="2"/>
  <c r="A1988" i="2"/>
  <c r="B1988" i="2"/>
  <c r="A1989" i="2"/>
  <c r="B1989" i="2"/>
  <c r="A1990" i="2"/>
  <c r="B1990" i="2"/>
  <c r="A1991" i="2"/>
  <c r="B1991" i="2"/>
  <c r="A1992" i="2"/>
  <c r="B1992" i="2"/>
  <c r="A1993" i="2"/>
  <c r="B1993" i="2"/>
  <c r="A1994" i="2"/>
  <c r="B1994" i="2"/>
  <c r="A1995" i="2"/>
  <c r="B1995" i="2"/>
  <c r="A1996" i="2"/>
  <c r="B1996" i="2"/>
  <c r="A1997" i="2"/>
  <c r="B1997" i="2"/>
  <c r="A1998" i="2"/>
  <c r="B1998" i="2"/>
  <c r="A1999" i="2"/>
  <c r="B1999" i="2"/>
  <c r="A2000" i="2"/>
  <c r="B2000" i="2"/>
  <c r="A2001" i="2"/>
  <c r="B2001" i="2"/>
  <c r="A2002" i="2"/>
  <c r="B2002" i="2"/>
  <c r="A2003" i="2"/>
  <c r="B2003" i="2"/>
  <c r="A2004" i="2"/>
  <c r="B2004" i="2"/>
  <c r="A2005" i="2"/>
  <c r="B2005" i="2"/>
  <c r="A2006" i="2"/>
  <c r="B2006" i="2"/>
  <c r="A2007" i="2"/>
  <c r="B2007" i="2"/>
  <c r="A2008" i="2"/>
  <c r="B2008" i="2"/>
  <c r="A2009" i="2"/>
  <c r="B2009" i="2"/>
  <c r="A2010" i="2"/>
  <c r="B2010" i="2"/>
  <c r="A2011" i="2"/>
  <c r="B2011" i="2"/>
  <c r="A2012" i="2"/>
  <c r="B2012" i="2"/>
  <c r="A2013" i="2"/>
  <c r="B2013" i="2"/>
  <c r="A2014" i="2"/>
  <c r="B2014" i="2"/>
  <c r="A2015" i="2"/>
  <c r="B2015" i="2"/>
  <c r="A2016" i="2"/>
  <c r="B2016" i="2"/>
  <c r="A2017" i="2"/>
  <c r="B2017" i="2"/>
  <c r="A2018" i="2"/>
  <c r="B2018" i="2"/>
  <c r="A2019" i="2"/>
  <c r="B2019" i="2"/>
  <c r="A2020" i="2"/>
  <c r="B2020" i="2"/>
  <c r="A2021" i="2"/>
  <c r="B2021" i="2"/>
  <c r="A2022" i="2"/>
  <c r="B2022" i="2"/>
  <c r="A2023" i="2"/>
  <c r="B2023" i="2"/>
  <c r="A2024" i="2"/>
  <c r="B2024" i="2"/>
  <c r="A2025" i="2"/>
  <c r="B2025" i="2"/>
  <c r="A2026" i="2"/>
  <c r="B2026" i="2"/>
  <c r="A2027" i="2"/>
  <c r="B2027" i="2"/>
  <c r="A2028" i="2"/>
  <c r="B2028" i="2"/>
  <c r="A2029" i="2"/>
  <c r="B2029" i="2"/>
  <c r="A2030" i="2"/>
  <c r="B2030" i="2"/>
  <c r="A2031" i="2"/>
  <c r="B2031" i="2"/>
  <c r="A2032" i="2"/>
  <c r="B2032" i="2"/>
  <c r="A2033" i="2"/>
  <c r="B2033" i="2"/>
  <c r="A2034" i="2"/>
  <c r="B2034" i="2"/>
  <c r="A2035" i="2"/>
  <c r="B2035" i="2"/>
  <c r="A2036" i="2"/>
  <c r="B2036" i="2"/>
  <c r="A2037" i="2"/>
  <c r="B2037" i="2"/>
  <c r="A2038" i="2"/>
  <c r="B2038" i="2"/>
  <c r="A2039" i="2"/>
  <c r="B2039" i="2"/>
  <c r="A2040" i="2"/>
  <c r="B2040" i="2"/>
  <c r="A2041" i="2"/>
  <c r="B2041" i="2"/>
  <c r="A2042" i="2"/>
  <c r="B2042" i="2"/>
  <c r="A2043" i="2"/>
  <c r="B2043" i="2"/>
  <c r="A2044" i="2"/>
  <c r="B2044" i="2"/>
  <c r="A2045" i="2"/>
  <c r="B2045" i="2"/>
  <c r="A2046" i="2"/>
  <c r="B2046" i="2"/>
  <c r="A2047" i="2"/>
  <c r="B2047" i="2"/>
  <c r="A2048" i="2"/>
  <c r="B2048" i="2"/>
  <c r="A2049" i="2"/>
  <c r="B2049" i="2"/>
  <c r="A2050" i="2"/>
  <c r="B2050" i="2"/>
  <c r="A2051" i="2"/>
  <c r="B2051" i="2"/>
  <c r="A2052" i="2"/>
  <c r="B2052" i="2"/>
  <c r="A2053" i="2"/>
  <c r="B2053" i="2"/>
  <c r="A2054" i="2"/>
  <c r="B2054" i="2"/>
  <c r="A2055" i="2"/>
  <c r="B2055" i="2"/>
  <c r="A2056" i="2"/>
  <c r="B2056" i="2"/>
  <c r="A2057" i="2"/>
  <c r="B2057" i="2"/>
  <c r="A2058" i="2"/>
  <c r="B2058" i="2"/>
  <c r="A2059" i="2"/>
  <c r="B2059" i="2"/>
  <c r="A2060" i="2"/>
  <c r="B2060" i="2"/>
  <c r="A2061" i="2"/>
  <c r="B2061" i="2"/>
  <c r="A2062" i="2"/>
  <c r="B2062" i="2"/>
  <c r="A2063" i="2"/>
  <c r="B2063" i="2"/>
  <c r="A2064" i="2"/>
  <c r="B2064" i="2"/>
  <c r="A2065" i="2"/>
  <c r="B2065" i="2"/>
  <c r="A2066" i="2"/>
  <c r="B2066" i="2"/>
  <c r="A2067" i="2"/>
  <c r="B2067" i="2"/>
  <c r="A2068" i="2"/>
  <c r="B2068" i="2"/>
  <c r="A2069" i="2"/>
  <c r="B2069" i="2"/>
  <c r="A2070" i="2"/>
  <c r="B2070" i="2"/>
  <c r="A2071" i="2"/>
  <c r="B2071" i="2"/>
  <c r="A2072" i="2"/>
  <c r="B2072" i="2"/>
  <c r="A2073" i="2"/>
  <c r="B2073" i="2"/>
  <c r="A2074" i="2"/>
  <c r="B2074" i="2"/>
  <c r="A2075" i="2"/>
  <c r="B2075" i="2"/>
  <c r="A2076" i="2"/>
  <c r="B2076" i="2"/>
  <c r="A2077" i="2"/>
  <c r="B2077" i="2"/>
  <c r="A2078" i="2"/>
  <c r="B2078" i="2"/>
  <c r="A2079" i="2"/>
  <c r="B2079" i="2"/>
  <c r="A2080" i="2"/>
  <c r="B2080" i="2"/>
  <c r="A2081" i="2"/>
  <c r="B2081" i="2"/>
  <c r="A2082" i="2"/>
  <c r="B2082" i="2"/>
  <c r="A2083" i="2"/>
  <c r="B2083" i="2"/>
  <c r="A2084" i="2"/>
  <c r="B2084" i="2"/>
  <c r="A2085" i="2"/>
  <c r="B2085" i="2"/>
  <c r="A2086" i="2"/>
  <c r="B2086" i="2"/>
  <c r="A2087" i="2"/>
  <c r="B2087" i="2"/>
  <c r="A2088" i="2"/>
  <c r="B2088" i="2"/>
  <c r="A2089" i="2"/>
  <c r="B2089" i="2"/>
  <c r="A2090" i="2"/>
  <c r="B2090" i="2"/>
  <c r="A2091" i="2"/>
  <c r="B2091" i="2"/>
  <c r="A2092" i="2"/>
  <c r="B2092" i="2"/>
  <c r="A2093" i="2"/>
  <c r="B2093" i="2"/>
  <c r="A2094" i="2"/>
  <c r="B2094" i="2"/>
  <c r="A2095" i="2"/>
  <c r="B2095" i="2"/>
  <c r="A2096" i="2"/>
  <c r="B2096" i="2"/>
  <c r="A2097" i="2"/>
  <c r="B2097" i="2"/>
  <c r="A2098" i="2"/>
  <c r="B2098" i="2"/>
  <c r="A2099" i="2"/>
  <c r="B2099" i="2"/>
  <c r="A2100" i="2"/>
  <c r="B2100" i="2"/>
  <c r="A2101" i="2"/>
  <c r="B2101" i="2"/>
  <c r="A2102" i="2"/>
  <c r="B2102" i="2"/>
  <c r="A2103" i="2"/>
  <c r="B2103" i="2"/>
  <c r="A2104" i="2"/>
  <c r="B2104" i="2"/>
  <c r="A2105" i="2"/>
  <c r="B2105" i="2"/>
  <c r="A2106" i="2"/>
  <c r="B2106" i="2"/>
  <c r="A2107" i="2"/>
  <c r="B2107" i="2"/>
  <c r="A2108" i="2"/>
  <c r="B2108" i="2"/>
  <c r="A2109" i="2"/>
  <c r="B2109" i="2"/>
  <c r="A2110" i="2"/>
  <c r="B2110" i="2"/>
  <c r="A2111" i="2"/>
  <c r="B2111" i="2"/>
  <c r="A2112" i="2"/>
  <c r="B2112" i="2"/>
  <c r="A2113" i="2"/>
  <c r="B2113" i="2"/>
  <c r="A2114" i="2"/>
  <c r="B2114" i="2"/>
  <c r="A2115" i="2"/>
  <c r="B2115" i="2"/>
  <c r="A2116" i="2"/>
  <c r="B2116" i="2"/>
  <c r="A2117" i="2"/>
  <c r="B2117" i="2"/>
  <c r="A2118" i="2"/>
  <c r="B2118" i="2"/>
  <c r="A2119" i="2"/>
  <c r="B2119" i="2"/>
  <c r="A2120" i="2"/>
  <c r="B2120" i="2"/>
  <c r="A2121" i="2"/>
  <c r="B2121" i="2"/>
  <c r="A2122" i="2"/>
  <c r="B2122" i="2"/>
  <c r="A2123" i="2"/>
  <c r="B2123" i="2"/>
  <c r="A2124" i="2"/>
  <c r="B2124" i="2"/>
  <c r="A2125" i="2"/>
  <c r="B2125" i="2"/>
  <c r="A2126" i="2"/>
  <c r="B2126" i="2"/>
  <c r="A2127" i="2"/>
  <c r="B2127" i="2"/>
  <c r="A2128" i="2"/>
  <c r="B2128" i="2"/>
  <c r="A2129" i="2"/>
  <c r="B2129" i="2"/>
  <c r="A2130" i="2"/>
  <c r="B2130" i="2"/>
  <c r="A2131" i="2"/>
  <c r="B2131" i="2"/>
  <c r="A2132" i="2"/>
  <c r="B2132" i="2"/>
  <c r="A2133" i="2"/>
  <c r="B2133" i="2"/>
  <c r="A2134" i="2"/>
  <c r="B2134" i="2"/>
  <c r="A2135" i="2"/>
  <c r="B2135" i="2"/>
  <c r="A2136" i="2"/>
  <c r="B2136" i="2"/>
  <c r="A2137" i="2"/>
  <c r="B2137" i="2"/>
  <c r="A2138" i="2"/>
  <c r="B2138" i="2"/>
  <c r="A2139" i="2"/>
  <c r="B2139" i="2"/>
  <c r="A2140" i="2"/>
  <c r="B2140" i="2"/>
  <c r="A2141" i="2"/>
  <c r="B2141" i="2"/>
  <c r="A2142" i="2"/>
  <c r="B2142" i="2"/>
  <c r="A2143" i="2"/>
  <c r="B2143" i="2"/>
  <c r="A2144" i="2"/>
  <c r="B2144" i="2"/>
  <c r="A2145" i="2"/>
  <c r="B2145" i="2"/>
  <c r="A2146" i="2"/>
  <c r="B2146" i="2"/>
  <c r="A2147" i="2"/>
  <c r="B2147" i="2"/>
  <c r="A2148" i="2"/>
  <c r="B2148" i="2"/>
  <c r="A2149" i="2"/>
  <c r="B2149" i="2"/>
  <c r="A2150" i="2"/>
  <c r="B2150" i="2"/>
  <c r="A2151" i="2"/>
  <c r="B2151" i="2"/>
  <c r="A2152" i="2"/>
  <c r="B2152" i="2"/>
  <c r="A2153" i="2"/>
  <c r="B2153" i="2"/>
  <c r="A2154" i="2"/>
  <c r="B2154" i="2"/>
  <c r="A2155" i="2"/>
  <c r="B2155" i="2"/>
  <c r="A2156" i="2"/>
  <c r="B2156" i="2"/>
  <c r="A2157" i="2"/>
  <c r="B2157" i="2"/>
  <c r="A2158" i="2"/>
  <c r="B2158" i="2"/>
  <c r="A2159" i="2"/>
  <c r="B2159" i="2"/>
  <c r="A2160" i="2"/>
  <c r="B2160" i="2"/>
  <c r="A2161" i="2"/>
  <c r="B2161" i="2"/>
  <c r="A2162" i="2"/>
  <c r="B2162" i="2"/>
  <c r="A2163" i="2"/>
  <c r="B2163" i="2"/>
  <c r="A2164" i="2"/>
  <c r="B2164" i="2"/>
  <c r="A2165" i="2"/>
  <c r="B2165" i="2"/>
  <c r="A2166" i="2"/>
  <c r="B2166" i="2"/>
  <c r="A2167" i="2"/>
  <c r="B2167" i="2"/>
  <c r="A2168" i="2"/>
  <c r="B2168" i="2"/>
  <c r="A2169" i="2"/>
  <c r="B2169" i="2"/>
  <c r="A2170" i="2"/>
  <c r="B2170" i="2"/>
  <c r="A2171" i="2"/>
  <c r="B2171" i="2"/>
  <c r="A2172" i="2"/>
  <c r="B2172" i="2"/>
  <c r="A2173" i="2"/>
  <c r="B2173" i="2"/>
  <c r="A2174" i="2"/>
  <c r="B2174" i="2"/>
  <c r="A2175" i="2"/>
  <c r="B2175" i="2"/>
  <c r="A2176" i="2"/>
  <c r="B2176" i="2"/>
  <c r="A2177" i="2"/>
  <c r="B2177" i="2"/>
  <c r="A2178" i="2"/>
  <c r="B2178" i="2"/>
  <c r="A2179" i="2"/>
  <c r="B2179" i="2"/>
  <c r="A2180" i="2"/>
  <c r="B2180" i="2"/>
  <c r="A2181" i="2"/>
  <c r="B2181" i="2"/>
  <c r="A2182" i="2"/>
  <c r="B2182" i="2"/>
  <c r="A2183" i="2"/>
  <c r="B2183" i="2"/>
  <c r="A2184" i="2"/>
  <c r="B2184" i="2"/>
  <c r="A2185" i="2"/>
  <c r="B2185" i="2"/>
  <c r="A2186" i="2"/>
  <c r="B2186" i="2"/>
  <c r="A2187" i="2"/>
  <c r="B2187" i="2"/>
  <c r="A2188" i="2"/>
  <c r="B2188" i="2"/>
  <c r="A2189" i="2"/>
  <c r="B2189" i="2"/>
  <c r="A2190" i="2"/>
  <c r="B2190" i="2"/>
  <c r="A2191" i="2"/>
  <c r="B2191" i="2"/>
  <c r="A2192" i="2"/>
  <c r="B2192" i="2"/>
  <c r="A2193" i="2"/>
  <c r="B2193" i="2"/>
  <c r="A2194" i="2"/>
  <c r="B2194" i="2"/>
  <c r="A2195" i="2"/>
  <c r="B2195" i="2"/>
  <c r="A2196" i="2"/>
  <c r="B2196" i="2"/>
  <c r="A2197" i="2"/>
  <c r="B2197" i="2"/>
  <c r="A2198" i="2"/>
  <c r="B2198" i="2"/>
  <c r="A2199" i="2"/>
  <c r="B2199" i="2"/>
  <c r="A2200" i="2"/>
  <c r="B2200" i="2"/>
  <c r="A2201" i="2"/>
  <c r="B2201" i="2"/>
  <c r="A2202" i="2"/>
  <c r="B2202" i="2"/>
  <c r="A2203" i="2"/>
  <c r="B2203" i="2"/>
  <c r="A2204" i="2"/>
  <c r="B2204" i="2"/>
  <c r="A2205" i="2"/>
  <c r="B2205" i="2"/>
  <c r="A2206" i="2"/>
  <c r="B2206" i="2"/>
  <c r="A2207" i="2"/>
  <c r="B2207" i="2"/>
  <c r="A2208" i="2"/>
  <c r="B2208" i="2"/>
  <c r="A2209" i="2"/>
  <c r="B2209" i="2"/>
  <c r="A2210" i="2"/>
  <c r="B2210" i="2"/>
  <c r="A2211" i="2"/>
  <c r="B2211" i="2"/>
  <c r="A2212" i="2"/>
  <c r="B2212" i="2"/>
  <c r="A2213" i="2"/>
  <c r="B2213" i="2"/>
  <c r="A2214" i="2"/>
  <c r="B2214" i="2"/>
  <c r="A2215" i="2"/>
  <c r="B2215" i="2"/>
  <c r="A2216" i="2"/>
  <c r="B2216" i="2"/>
  <c r="A2217" i="2"/>
  <c r="B2217" i="2"/>
  <c r="A2218" i="2"/>
  <c r="B2218" i="2"/>
  <c r="A2219" i="2"/>
  <c r="B2219" i="2"/>
  <c r="A2220" i="2"/>
  <c r="B2220" i="2"/>
  <c r="A2221" i="2"/>
  <c r="B2221" i="2"/>
  <c r="A2222" i="2"/>
  <c r="B2222" i="2"/>
  <c r="A2223" i="2"/>
  <c r="B2223" i="2"/>
  <c r="A2224" i="2"/>
  <c r="B2224" i="2"/>
  <c r="A2225" i="2"/>
  <c r="B2225" i="2"/>
  <c r="A2226" i="2"/>
  <c r="B2226" i="2"/>
  <c r="A2227" i="2"/>
  <c r="B2227" i="2"/>
  <c r="A2228" i="2"/>
  <c r="B2228" i="2"/>
  <c r="A2229" i="2"/>
  <c r="B2229" i="2"/>
  <c r="A2230" i="2"/>
  <c r="B2230" i="2"/>
  <c r="A2231" i="2"/>
  <c r="B2231" i="2"/>
  <c r="A2232" i="2"/>
  <c r="B2232" i="2"/>
  <c r="A2233" i="2"/>
  <c r="B2233" i="2"/>
  <c r="A2234" i="2"/>
  <c r="B2234" i="2"/>
  <c r="A2235" i="2"/>
  <c r="B2235" i="2"/>
  <c r="A2236" i="2"/>
  <c r="B2236" i="2"/>
  <c r="A2237" i="2"/>
  <c r="B2237" i="2"/>
  <c r="A2238" i="2"/>
  <c r="B2238" i="2"/>
  <c r="A2239" i="2"/>
  <c r="B2239" i="2"/>
  <c r="A2240" i="2"/>
  <c r="B2240" i="2"/>
  <c r="A2241" i="2"/>
  <c r="B2241" i="2"/>
  <c r="A2242" i="2"/>
  <c r="B2242" i="2"/>
  <c r="A2243" i="2"/>
  <c r="B2243" i="2"/>
  <c r="A2244" i="2"/>
  <c r="B2244" i="2"/>
  <c r="A2245" i="2"/>
  <c r="B2245" i="2"/>
  <c r="A2246" i="2"/>
  <c r="B2246" i="2"/>
  <c r="A2247" i="2"/>
  <c r="B2247" i="2"/>
  <c r="A2248" i="2"/>
  <c r="B2248" i="2"/>
  <c r="A2249" i="2"/>
  <c r="B2249" i="2"/>
  <c r="A2250" i="2"/>
  <c r="B2250" i="2"/>
  <c r="A2251" i="2"/>
  <c r="B2251" i="2"/>
  <c r="A2252" i="2"/>
  <c r="B2252" i="2"/>
  <c r="A2253" i="2"/>
  <c r="B2253" i="2"/>
  <c r="A2254" i="2"/>
  <c r="B2254" i="2"/>
  <c r="A2255" i="2"/>
  <c r="B2255" i="2"/>
  <c r="A2256" i="2"/>
  <c r="B2256" i="2"/>
  <c r="A2257" i="2"/>
  <c r="B2257" i="2"/>
  <c r="A2258" i="2"/>
  <c r="B2258" i="2"/>
  <c r="A2259" i="2"/>
  <c r="B2259" i="2"/>
  <c r="A2260" i="2"/>
  <c r="B2260" i="2"/>
  <c r="A2261" i="2"/>
  <c r="B2261" i="2"/>
  <c r="A2262" i="2"/>
  <c r="B2262" i="2"/>
  <c r="A2263" i="2"/>
  <c r="B2263" i="2"/>
  <c r="A2264" i="2"/>
  <c r="B2264" i="2"/>
  <c r="A2265" i="2"/>
  <c r="B2265" i="2"/>
  <c r="A2266" i="2"/>
  <c r="B2266" i="2"/>
  <c r="A2267" i="2"/>
  <c r="B2267" i="2"/>
  <c r="A2268" i="2"/>
  <c r="B2268" i="2"/>
  <c r="A2269" i="2"/>
  <c r="B2269" i="2"/>
  <c r="A2270" i="2"/>
  <c r="B2270" i="2"/>
  <c r="A2271" i="2"/>
  <c r="B2271" i="2"/>
  <c r="A2272" i="2"/>
  <c r="B2272" i="2"/>
  <c r="A2273" i="2"/>
  <c r="B2273" i="2"/>
  <c r="A2274" i="2"/>
  <c r="B2274" i="2"/>
  <c r="A2275" i="2"/>
  <c r="B2275" i="2"/>
  <c r="A2276" i="2"/>
  <c r="B2276" i="2"/>
  <c r="A2277" i="2"/>
  <c r="B2277" i="2"/>
  <c r="A2278" i="2"/>
  <c r="B2278" i="2"/>
  <c r="A2279" i="2"/>
  <c r="B2279" i="2"/>
  <c r="A2280" i="2"/>
  <c r="B2280" i="2"/>
  <c r="A2281" i="2"/>
  <c r="B2281" i="2"/>
  <c r="A2282" i="2"/>
  <c r="B2282" i="2"/>
  <c r="A2283" i="2"/>
  <c r="B2283" i="2"/>
  <c r="A2284" i="2"/>
  <c r="B2284" i="2"/>
  <c r="A2285" i="2"/>
  <c r="B2285" i="2"/>
  <c r="A2286" i="2"/>
  <c r="B2286" i="2"/>
  <c r="A2287" i="2"/>
  <c r="B2287" i="2"/>
  <c r="A2288" i="2"/>
  <c r="B2288" i="2"/>
  <c r="A2289" i="2"/>
  <c r="B2289" i="2"/>
  <c r="A2290" i="2"/>
  <c r="B2290" i="2"/>
  <c r="A2291" i="2"/>
  <c r="B2291" i="2"/>
  <c r="A2292" i="2"/>
  <c r="B2292" i="2"/>
  <c r="A2293" i="2"/>
  <c r="B2293" i="2"/>
  <c r="A2294" i="2"/>
  <c r="B2294" i="2"/>
  <c r="A2295" i="2"/>
  <c r="B2295" i="2"/>
  <c r="A2296" i="2"/>
  <c r="B2296" i="2"/>
  <c r="A2297" i="2"/>
  <c r="B2297" i="2"/>
  <c r="A2298" i="2"/>
  <c r="B2298" i="2"/>
  <c r="A2299" i="2"/>
  <c r="B2299" i="2"/>
  <c r="A2300" i="2"/>
  <c r="B2300" i="2"/>
  <c r="A2301" i="2"/>
  <c r="B2301" i="2"/>
  <c r="A2302" i="2"/>
  <c r="B2302" i="2"/>
  <c r="A2303" i="2"/>
  <c r="B2303" i="2"/>
  <c r="A2304" i="2"/>
  <c r="B2304" i="2"/>
  <c r="A2305" i="2"/>
  <c r="B2305" i="2"/>
  <c r="A2306" i="2"/>
  <c r="B2306" i="2"/>
  <c r="A2307" i="2"/>
  <c r="B2307" i="2"/>
  <c r="A2308" i="2"/>
  <c r="B2308" i="2"/>
  <c r="A2309" i="2"/>
  <c r="B2309" i="2"/>
  <c r="A2310" i="2"/>
  <c r="B2310" i="2"/>
  <c r="A2311" i="2"/>
  <c r="B2311" i="2"/>
  <c r="A2312" i="2"/>
  <c r="B2312" i="2"/>
  <c r="A2313" i="2"/>
  <c r="B2313" i="2"/>
  <c r="A2314" i="2"/>
  <c r="B2314" i="2"/>
  <c r="A2315" i="2"/>
  <c r="B2315" i="2"/>
  <c r="A2316" i="2"/>
  <c r="B2316" i="2"/>
  <c r="A2317" i="2"/>
  <c r="B2317" i="2"/>
  <c r="A2318" i="2"/>
  <c r="B2318" i="2"/>
  <c r="A2319" i="2"/>
  <c r="B2319" i="2"/>
  <c r="A2320" i="2"/>
  <c r="B2320" i="2"/>
  <c r="A2321" i="2"/>
  <c r="B2321" i="2"/>
  <c r="A2322" i="2"/>
  <c r="B2322" i="2"/>
  <c r="A2323" i="2"/>
  <c r="B2323" i="2"/>
  <c r="A2324" i="2"/>
  <c r="B2324" i="2"/>
  <c r="A2325" i="2"/>
  <c r="B2325" i="2"/>
  <c r="A2326" i="2"/>
  <c r="B2326" i="2"/>
  <c r="A2327" i="2"/>
  <c r="B2327" i="2"/>
  <c r="A2328" i="2"/>
  <c r="B2328" i="2"/>
  <c r="A2329" i="2"/>
  <c r="B2329" i="2"/>
  <c r="A2330" i="2"/>
  <c r="B2330" i="2"/>
  <c r="A2331" i="2"/>
  <c r="B2331" i="2"/>
  <c r="A2332" i="2"/>
  <c r="B2332" i="2"/>
  <c r="A2333" i="2"/>
  <c r="B2333" i="2"/>
  <c r="A2334" i="2"/>
  <c r="B2334" i="2"/>
  <c r="A2335" i="2"/>
  <c r="B2335" i="2"/>
  <c r="A2336" i="2"/>
  <c r="B2336" i="2"/>
  <c r="A2337" i="2"/>
  <c r="B2337" i="2"/>
  <c r="A2338" i="2"/>
  <c r="B2338" i="2"/>
  <c r="A2339" i="2"/>
  <c r="B2339" i="2"/>
  <c r="A2340" i="2"/>
  <c r="B2340" i="2"/>
  <c r="A2341" i="2"/>
  <c r="B2341" i="2"/>
  <c r="A2342" i="2"/>
  <c r="B2342" i="2"/>
  <c r="A2343" i="2"/>
  <c r="B2343" i="2"/>
  <c r="A2344" i="2"/>
  <c r="B2344" i="2"/>
  <c r="A2345" i="2"/>
  <c r="B2345" i="2"/>
  <c r="A2346" i="2"/>
  <c r="B2346" i="2"/>
  <c r="A2347" i="2"/>
  <c r="B2347" i="2"/>
  <c r="A2348" i="2"/>
  <c r="B2348" i="2"/>
  <c r="A2349" i="2"/>
  <c r="B2349" i="2"/>
  <c r="A2350" i="2"/>
  <c r="B2350" i="2"/>
  <c r="A2351" i="2"/>
  <c r="B2351" i="2"/>
  <c r="A2352" i="2"/>
  <c r="B2352" i="2"/>
  <c r="A2353" i="2"/>
  <c r="B2353" i="2"/>
  <c r="A2354" i="2"/>
  <c r="B2354" i="2"/>
  <c r="A2355" i="2"/>
  <c r="B2355" i="2"/>
  <c r="A2356" i="2"/>
  <c r="B2356" i="2"/>
  <c r="A2357" i="2"/>
  <c r="B2357" i="2"/>
  <c r="A2358" i="2"/>
  <c r="B2358" i="2"/>
  <c r="A2359" i="2"/>
  <c r="B2359" i="2"/>
  <c r="A2360" i="2"/>
  <c r="B2360" i="2"/>
  <c r="A2361" i="2"/>
  <c r="B2361" i="2"/>
  <c r="A2362" i="2"/>
  <c r="B2362" i="2"/>
  <c r="A2363" i="2"/>
  <c r="B2363" i="2"/>
  <c r="A2364" i="2"/>
  <c r="B2364" i="2"/>
  <c r="A2365" i="2"/>
  <c r="B2365" i="2"/>
  <c r="A2366" i="2"/>
  <c r="B2366" i="2"/>
  <c r="A2367" i="2"/>
  <c r="B2367" i="2"/>
  <c r="A2368" i="2"/>
  <c r="B2368" i="2"/>
  <c r="A2369" i="2"/>
  <c r="B2369" i="2"/>
  <c r="A2370" i="2"/>
  <c r="B2370" i="2"/>
  <c r="A2371" i="2"/>
  <c r="B2371" i="2"/>
  <c r="A2372" i="2"/>
  <c r="B2372" i="2"/>
  <c r="A2373" i="2"/>
  <c r="B2373" i="2"/>
  <c r="A2374" i="2"/>
  <c r="B2374" i="2"/>
  <c r="A2375" i="2"/>
  <c r="B2375" i="2"/>
  <c r="A2376" i="2"/>
  <c r="B2376" i="2"/>
  <c r="A2377" i="2"/>
  <c r="B2377" i="2"/>
  <c r="A2378" i="2"/>
  <c r="B2378" i="2"/>
  <c r="A2379" i="2"/>
  <c r="B2379" i="2"/>
  <c r="A2380" i="2"/>
  <c r="B2380" i="2"/>
  <c r="A2381" i="2"/>
  <c r="B2381" i="2"/>
  <c r="A2382" i="2"/>
  <c r="B2382" i="2"/>
  <c r="A2383" i="2"/>
  <c r="B2383" i="2"/>
  <c r="A2384" i="2"/>
  <c r="B2384" i="2"/>
  <c r="A2385" i="2"/>
  <c r="B2385" i="2"/>
  <c r="A2386" i="2"/>
  <c r="B2386" i="2"/>
  <c r="A2387" i="2"/>
  <c r="B2387" i="2"/>
  <c r="A2388" i="2"/>
  <c r="B2388" i="2"/>
  <c r="A2389" i="2"/>
  <c r="B2389" i="2"/>
  <c r="A2390" i="2"/>
  <c r="B2390" i="2"/>
  <c r="A2391" i="2"/>
  <c r="B2391" i="2"/>
  <c r="A2392" i="2"/>
  <c r="B2392" i="2"/>
  <c r="A2393" i="2"/>
  <c r="B2393" i="2"/>
  <c r="A2394" i="2"/>
  <c r="B2394" i="2"/>
  <c r="A2395" i="2"/>
  <c r="B2395" i="2"/>
  <c r="A2396" i="2"/>
  <c r="B2396" i="2"/>
  <c r="A2397" i="2"/>
  <c r="B2397" i="2"/>
  <c r="A2398" i="2"/>
  <c r="B2398" i="2"/>
  <c r="A2399" i="2"/>
  <c r="B2399" i="2"/>
  <c r="A2400" i="2"/>
  <c r="B2400" i="2"/>
  <c r="A2401" i="2"/>
  <c r="B2401" i="2"/>
  <c r="A2402" i="2"/>
  <c r="B2402" i="2"/>
  <c r="A2403" i="2"/>
  <c r="B2403" i="2"/>
  <c r="A2404" i="2"/>
  <c r="B2404" i="2"/>
  <c r="A2405" i="2"/>
  <c r="B2405" i="2"/>
  <c r="A2406" i="2"/>
  <c r="B2406" i="2"/>
  <c r="A2407" i="2"/>
  <c r="B2407" i="2"/>
  <c r="A2408" i="2"/>
  <c r="B2408" i="2"/>
  <c r="A2409" i="2"/>
  <c r="B2409" i="2"/>
  <c r="A2410" i="2"/>
  <c r="B2410" i="2"/>
  <c r="A2411" i="2"/>
  <c r="B2411" i="2"/>
  <c r="A2412" i="2"/>
  <c r="B2412" i="2"/>
  <c r="A2413" i="2"/>
  <c r="B2413" i="2"/>
  <c r="A2414" i="2"/>
  <c r="B2414" i="2"/>
  <c r="A2415" i="2"/>
  <c r="B2415" i="2"/>
  <c r="A2416" i="2"/>
  <c r="B2416" i="2"/>
  <c r="A2417" i="2"/>
  <c r="B2417" i="2"/>
  <c r="A2418" i="2"/>
  <c r="B2418" i="2"/>
  <c r="A2419" i="2"/>
  <c r="B2419" i="2"/>
  <c r="A2420" i="2"/>
  <c r="B2420" i="2"/>
  <c r="A2421" i="2"/>
  <c r="B2421" i="2"/>
  <c r="A2422" i="2"/>
  <c r="B2422" i="2"/>
  <c r="A2423" i="2"/>
  <c r="B2423" i="2"/>
  <c r="A2424" i="2"/>
  <c r="B2424" i="2"/>
  <c r="A2425" i="2"/>
  <c r="B2425" i="2"/>
  <c r="A2426" i="2"/>
  <c r="B2426" i="2"/>
  <c r="A2427" i="2"/>
  <c r="B2427" i="2"/>
  <c r="A2428" i="2"/>
  <c r="B2428" i="2"/>
  <c r="A2429" i="2"/>
  <c r="B2429" i="2"/>
  <c r="A2430" i="2"/>
  <c r="B2430" i="2"/>
  <c r="A2431" i="2"/>
  <c r="B2431" i="2"/>
  <c r="A2432" i="2"/>
  <c r="B2432" i="2"/>
  <c r="A2433" i="2"/>
  <c r="B2433" i="2"/>
  <c r="A2434" i="2"/>
  <c r="B2434" i="2"/>
  <c r="A2435" i="2"/>
  <c r="B2435" i="2"/>
  <c r="A2436" i="2"/>
  <c r="B2436" i="2"/>
  <c r="A2437" i="2"/>
  <c r="B2437" i="2"/>
  <c r="A2438" i="2"/>
  <c r="B2438" i="2"/>
  <c r="A2439" i="2"/>
  <c r="B2439" i="2"/>
  <c r="A2440" i="2"/>
  <c r="B2440" i="2"/>
  <c r="A2441" i="2"/>
  <c r="B2441" i="2"/>
  <c r="A2442" i="2"/>
  <c r="B2442" i="2"/>
  <c r="A2443" i="2"/>
  <c r="B2443" i="2"/>
  <c r="A2444" i="2"/>
  <c r="B2444" i="2"/>
  <c r="A2445" i="2"/>
  <c r="B2445" i="2"/>
  <c r="A2446" i="2"/>
  <c r="B2446" i="2"/>
  <c r="A2447" i="2"/>
  <c r="B2447" i="2"/>
  <c r="A2448" i="2"/>
  <c r="B2448" i="2"/>
  <c r="A2449" i="2"/>
  <c r="B2449" i="2"/>
  <c r="A2450" i="2"/>
  <c r="B2450" i="2"/>
  <c r="A2451" i="2"/>
  <c r="B2451" i="2"/>
  <c r="A2452" i="2"/>
  <c r="B2452" i="2"/>
  <c r="A2453" i="2"/>
  <c r="B2453" i="2"/>
  <c r="A2454" i="2"/>
  <c r="B2454" i="2"/>
  <c r="A2455" i="2"/>
  <c r="B2455" i="2"/>
  <c r="A2456" i="2"/>
  <c r="B2456" i="2"/>
  <c r="A2457" i="2"/>
  <c r="B2457" i="2"/>
  <c r="A2458" i="2"/>
  <c r="B2458" i="2"/>
  <c r="A2459" i="2"/>
  <c r="B2459" i="2"/>
  <c r="A2460" i="2"/>
  <c r="B2460" i="2"/>
  <c r="A2461" i="2"/>
  <c r="B2461" i="2"/>
  <c r="A2462" i="2"/>
  <c r="B2462" i="2"/>
  <c r="A2463" i="2"/>
  <c r="B2463" i="2"/>
  <c r="A2464" i="2"/>
  <c r="B2464" i="2"/>
  <c r="A2465" i="2"/>
  <c r="B2465" i="2"/>
  <c r="A2466" i="2"/>
  <c r="B2466" i="2"/>
  <c r="A2467" i="2"/>
  <c r="B2467" i="2"/>
  <c r="A2468" i="2"/>
  <c r="B2468" i="2"/>
  <c r="A2469" i="2"/>
  <c r="B2469" i="2"/>
  <c r="A2470" i="2"/>
  <c r="B2470" i="2"/>
  <c r="A2471" i="2"/>
  <c r="B2471" i="2"/>
  <c r="A2472" i="2"/>
  <c r="B2472" i="2"/>
  <c r="A2473" i="2"/>
  <c r="B2473" i="2"/>
  <c r="A2474" i="2"/>
  <c r="B2474" i="2"/>
  <c r="A2475" i="2"/>
  <c r="B2475" i="2"/>
  <c r="A2476" i="2"/>
  <c r="B2476" i="2"/>
  <c r="A2477" i="2"/>
  <c r="B2477" i="2"/>
  <c r="A2478" i="2"/>
  <c r="B2478" i="2"/>
  <c r="A2479" i="2"/>
  <c r="B2479" i="2"/>
  <c r="A2480" i="2"/>
  <c r="B2480" i="2"/>
  <c r="A2481" i="2"/>
  <c r="B2481" i="2"/>
  <c r="A2482" i="2"/>
  <c r="B2482" i="2"/>
  <c r="A2483" i="2"/>
  <c r="B2483" i="2"/>
  <c r="A2484" i="2"/>
  <c r="B2484" i="2"/>
  <c r="A2485" i="2"/>
  <c r="B2485" i="2"/>
  <c r="A2486" i="2"/>
  <c r="B2486" i="2"/>
  <c r="A2487" i="2"/>
  <c r="B2487" i="2"/>
  <c r="A2488" i="2"/>
  <c r="B2488" i="2"/>
  <c r="A2489" i="2"/>
  <c r="B2489" i="2"/>
  <c r="A2490" i="2"/>
  <c r="B2490" i="2"/>
  <c r="A2491" i="2"/>
  <c r="B2491" i="2"/>
  <c r="A2492" i="2"/>
  <c r="B2492" i="2"/>
  <c r="A2493" i="2"/>
  <c r="B2493" i="2"/>
  <c r="A2494" i="2"/>
  <c r="B2494" i="2"/>
  <c r="A2495" i="2"/>
  <c r="B2495" i="2"/>
  <c r="A2496" i="2"/>
  <c r="B2496" i="2"/>
  <c r="A2497" i="2"/>
  <c r="B2497" i="2"/>
  <c r="A2498" i="2"/>
  <c r="B2498" i="2"/>
  <c r="A2499" i="2"/>
  <c r="B2499" i="2"/>
  <c r="A2500" i="2"/>
  <c r="B2500" i="2"/>
  <c r="A2501" i="2"/>
  <c r="B2501" i="2"/>
  <c r="A2502" i="2"/>
  <c r="B2502" i="2"/>
  <c r="A2503" i="2"/>
  <c r="B2503" i="2"/>
  <c r="A2504" i="2"/>
  <c r="B2504" i="2"/>
  <c r="A2505" i="2"/>
  <c r="B2505" i="2"/>
  <c r="A2506" i="2"/>
  <c r="B2506" i="2"/>
  <c r="A2507" i="2"/>
  <c r="B2507" i="2"/>
  <c r="A2508" i="2"/>
  <c r="B2508" i="2"/>
  <c r="A2509" i="2"/>
  <c r="B2509" i="2"/>
  <c r="A2510" i="2"/>
  <c r="B2510" i="2"/>
  <c r="A2511" i="2"/>
  <c r="B2511" i="2"/>
  <c r="A2512" i="2"/>
  <c r="B2512" i="2"/>
  <c r="A2513" i="2"/>
  <c r="B2513" i="2"/>
  <c r="A2514" i="2"/>
  <c r="B2514" i="2"/>
  <c r="A2515" i="2"/>
  <c r="B2515" i="2"/>
  <c r="A2516" i="2"/>
  <c r="B2516" i="2"/>
  <c r="A2517" i="2"/>
  <c r="B2517" i="2"/>
  <c r="A2518" i="2"/>
  <c r="B2518" i="2"/>
  <c r="A2519" i="2"/>
  <c r="B2519" i="2"/>
  <c r="A2520" i="2"/>
  <c r="B2520" i="2"/>
  <c r="A2521" i="2"/>
  <c r="B2521" i="2"/>
  <c r="A2522" i="2"/>
  <c r="B2522" i="2"/>
  <c r="A2523" i="2"/>
  <c r="B2523" i="2"/>
  <c r="A2524" i="2"/>
  <c r="B2524" i="2"/>
  <c r="A2525" i="2"/>
  <c r="B2525" i="2"/>
  <c r="A2526" i="2"/>
  <c r="B2526" i="2"/>
  <c r="A2527" i="2"/>
  <c r="B2527" i="2"/>
  <c r="A2528" i="2"/>
  <c r="B2528" i="2"/>
  <c r="A2529" i="2"/>
  <c r="B2529" i="2"/>
  <c r="A2530" i="2"/>
  <c r="B2530" i="2"/>
  <c r="A2531" i="2"/>
  <c r="B2531" i="2"/>
  <c r="A2532" i="2"/>
  <c r="B2532" i="2"/>
  <c r="A2533" i="2"/>
  <c r="B2533" i="2"/>
  <c r="A2534" i="2"/>
  <c r="B2534" i="2"/>
  <c r="A2535" i="2"/>
  <c r="B2535" i="2"/>
  <c r="A2536" i="2"/>
  <c r="B2536" i="2"/>
  <c r="A2537" i="2"/>
  <c r="B2537" i="2"/>
  <c r="A2538" i="2"/>
  <c r="B2538" i="2"/>
  <c r="A2539" i="2"/>
  <c r="B2539" i="2"/>
  <c r="A2540" i="2"/>
  <c r="B2540" i="2"/>
  <c r="A2541" i="2"/>
  <c r="B2541" i="2"/>
  <c r="A2542" i="2"/>
  <c r="B2542" i="2"/>
  <c r="A2543" i="2"/>
  <c r="B2543" i="2"/>
  <c r="A2544" i="2"/>
  <c r="B2544" i="2"/>
  <c r="A2545" i="2"/>
  <c r="B2545" i="2"/>
  <c r="A2546" i="2"/>
  <c r="B2546" i="2"/>
  <c r="A2547" i="2"/>
  <c r="B2547" i="2"/>
  <c r="A2548" i="2"/>
  <c r="B2548" i="2"/>
  <c r="A2549" i="2"/>
  <c r="B2549" i="2"/>
  <c r="A2550" i="2"/>
  <c r="B2550" i="2"/>
  <c r="A2551" i="2"/>
  <c r="B2551" i="2"/>
  <c r="A2552" i="2"/>
  <c r="B2552" i="2"/>
  <c r="A2553" i="2"/>
  <c r="B2553" i="2"/>
  <c r="A2554" i="2"/>
  <c r="B2554" i="2"/>
  <c r="A2555" i="2"/>
  <c r="B2555" i="2"/>
  <c r="A2556" i="2"/>
  <c r="B2556" i="2"/>
  <c r="A2557" i="2"/>
  <c r="B2557" i="2"/>
  <c r="A2558" i="2"/>
  <c r="B2558" i="2"/>
  <c r="A2559" i="2"/>
  <c r="B2559" i="2"/>
  <c r="A2560" i="2"/>
  <c r="B2560" i="2"/>
  <c r="A2561" i="2"/>
  <c r="B2561" i="2"/>
  <c r="A2562" i="2"/>
  <c r="B2562" i="2"/>
  <c r="A2563" i="2"/>
  <c r="B2563" i="2"/>
  <c r="A2564" i="2"/>
  <c r="B2564" i="2"/>
  <c r="A2565" i="2"/>
  <c r="B2565" i="2"/>
  <c r="A2566" i="2"/>
  <c r="B2566" i="2"/>
  <c r="A2567" i="2"/>
  <c r="B2567" i="2"/>
  <c r="A2568" i="2"/>
  <c r="B2568" i="2"/>
  <c r="A2569" i="2"/>
  <c r="B2569" i="2"/>
  <c r="A2570" i="2"/>
  <c r="B2570" i="2"/>
  <c r="A2571" i="2"/>
  <c r="B2571" i="2"/>
  <c r="A2572" i="2"/>
  <c r="B2572" i="2"/>
  <c r="A2573" i="2"/>
  <c r="B2573" i="2"/>
  <c r="A2574" i="2"/>
  <c r="B2574" i="2"/>
  <c r="A2575" i="2"/>
  <c r="B2575" i="2"/>
  <c r="A2576" i="2"/>
  <c r="B2576" i="2"/>
  <c r="A2577" i="2"/>
  <c r="B2577" i="2"/>
  <c r="A2578" i="2"/>
  <c r="B2578" i="2"/>
  <c r="A2579" i="2"/>
  <c r="B2579" i="2"/>
  <c r="A2580" i="2"/>
  <c r="B2580" i="2"/>
  <c r="A2581" i="2"/>
  <c r="B2581" i="2"/>
  <c r="A2582" i="2"/>
  <c r="B2582" i="2"/>
  <c r="A2583" i="2"/>
  <c r="B2583" i="2"/>
  <c r="A2584" i="2"/>
  <c r="B2584" i="2"/>
  <c r="A2585" i="2"/>
  <c r="B2585" i="2"/>
  <c r="A2586" i="2"/>
  <c r="B2586" i="2"/>
  <c r="A2587" i="2"/>
  <c r="B2587" i="2"/>
  <c r="A2588" i="2"/>
  <c r="B2588" i="2"/>
  <c r="A2589" i="2"/>
  <c r="B2589" i="2"/>
  <c r="A2590" i="2"/>
  <c r="B2590" i="2"/>
  <c r="A2591" i="2"/>
  <c r="B2591" i="2"/>
  <c r="A2592" i="2"/>
  <c r="B2592" i="2"/>
  <c r="A2593" i="2"/>
  <c r="B2593" i="2"/>
  <c r="A2594" i="2"/>
  <c r="B2594" i="2"/>
  <c r="A2595" i="2"/>
  <c r="B2595" i="2"/>
  <c r="A2596" i="2"/>
  <c r="B2596" i="2"/>
  <c r="A2597" i="2"/>
  <c r="B2597" i="2"/>
  <c r="A2598" i="2"/>
  <c r="B2598" i="2"/>
  <c r="A2599" i="2"/>
  <c r="B2599" i="2"/>
  <c r="A2600" i="2"/>
  <c r="B2600" i="2"/>
  <c r="A2601" i="2"/>
  <c r="B2601" i="2"/>
  <c r="A2602" i="2"/>
  <c r="B2602" i="2"/>
  <c r="A2603" i="2"/>
  <c r="B2603" i="2"/>
  <c r="A2604" i="2"/>
  <c r="B2604" i="2"/>
  <c r="A2605" i="2"/>
  <c r="B2605" i="2"/>
  <c r="A2606" i="2"/>
  <c r="B2606" i="2"/>
  <c r="A2607" i="2"/>
  <c r="B2607" i="2"/>
  <c r="A2608" i="2"/>
  <c r="B2608" i="2"/>
  <c r="A2609" i="2"/>
  <c r="B2609" i="2"/>
  <c r="A2610" i="2"/>
  <c r="B2610" i="2"/>
  <c r="A2611" i="2"/>
  <c r="B2611" i="2"/>
  <c r="A2612" i="2"/>
  <c r="B2612" i="2"/>
  <c r="A2613" i="2"/>
  <c r="B2613" i="2"/>
  <c r="A2614" i="2"/>
  <c r="B2614" i="2"/>
  <c r="A2615" i="2"/>
  <c r="B2615" i="2"/>
  <c r="A2616" i="2"/>
  <c r="B2616" i="2"/>
  <c r="A2617" i="2"/>
  <c r="B2617" i="2"/>
  <c r="A2618" i="2"/>
  <c r="B2618" i="2"/>
  <c r="A2619" i="2"/>
  <c r="B2619" i="2"/>
  <c r="A2620" i="2"/>
  <c r="B2620" i="2"/>
  <c r="A2621" i="2"/>
  <c r="B2621" i="2"/>
  <c r="A2622" i="2"/>
  <c r="B2622" i="2"/>
  <c r="A2623" i="2"/>
  <c r="B2623" i="2"/>
  <c r="A2624" i="2"/>
  <c r="B2624" i="2"/>
  <c r="A2625" i="2"/>
  <c r="B2625" i="2"/>
  <c r="A2626" i="2"/>
  <c r="B2626" i="2"/>
  <c r="A2627" i="2"/>
  <c r="B2627" i="2"/>
  <c r="A2628" i="2"/>
  <c r="B2628" i="2"/>
  <c r="A2629" i="2"/>
  <c r="B2629" i="2"/>
  <c r="A2630" i="2"/>
  <c r="B2630" i="2"/>
  <c r="A2631" i="2"/>
  <c r="B2631" i="2"/>
  <c r="A2632" i="2"/>
  <c r="B2632" i="2"/>
  <c r="A2633" i="2"/>
  <c r="B2633" i="2"/>
  <c r="A2634" i="2"/>
  <c r="B2634" i="2"/>
  <c r="A2635" i="2"/>
  <c r="B2635" i="2"/>
  <c r="A2636" i="2"/>
  <c r="B2636" i="2"/>
  <c r="A2637" i="2"/>
  <c r="B2637" i="2"/>
  <c r="A2638" i="2"/>
  <c r="B2638" i="2"/>
  <c r="A2639" i="2"/>
  <c r="B2639" i="2"/>
  <c r="A2640" i="2"/>
  <c r="B2640" i="2"/>
  <c r="A2641" i="2"/>
  <c r="B2641" i="2"/>
  <c r="A2642" i="2"/>
  <c r="B2642" i="2"/>
  <c r="A2643" i="2"/>
  <c r="B2643" i="2"/>
  <c r="A2644" i="2"/>
  <c r="B2644" i="2"/>
  <c r="A2645" i="2"/>
  <c r="B2645" i="2"/>
  <c r="A2646" i="2"/>
  <c r="B2646" i="2"/>
  <c r="A2647" i="2"/>
  <c r="B2647" i="2"/>
  <c r="A2648" i="2"/>
  <c r="B2648" i="2"/>
  <c r="A2649" i="2"/>
  <c r="B2649" i="2"/>
  <c r="A2650" i="2"/>
  <c r="B2650" i="2"/>
  <c r="A2651" i="2"/>
  <c r="B2651" i="2"/>
  <c r="A2652" i="2"/>
  <c r="B2652" i="2"/>
  <c r="A2653" i="2"/>
  <c r="B2653" i="2"/>
  <c r="A2654" i="2"/>
  <c r="B2654" i="2"/>
  <c r="A2655" i="2"/>
  <c r="B2655" i="2"/>
  <c r="A2656" i="2"/>
  <c r="B2656" i="2"/>
  <c r="A2657" i="2"/>
  <c r="B2657" i="2"/>
  <c r="A2658" i="2"/>
  <c r="B2658" i="2"/>
  <c r="A2659" i="2"/>
  <c r="B2659" i="2"/>
  <c r="A2660" i="2"/>
  <c r="B2660" i="2"/>
  <c r="A2661" i="2"/>
  <c r="B2661" i="2"/>
  <c r="A2662" i="2"/>
  <c r="B2662" i="2"/>
  <c r="A2663" i="2"/>
  <c r="B2663" i="2"/>
  <c r="A2664" i="2"/>
  <c r="B2664" i="2"/>
  <c r="A2665" i="2"/>
  <c r="B2665" i="2"/>
  <c r="A2666" i="2"/>
  <c r="B2666" i="2"/>
  <c r="A2667" i="2"/>
  <c r="B2667" i="2"/>
  <c r="A2668" i="2"/>
  <c r="B2668" i="2"/>
  <c r="A2669" i="2"/>
  <c r="B2669" i="2"/>
  <c r="A2670" i="2"/>
  <c r="B2670" i="2"/>
  <c r="A2671" i="2"/>
  <c r="B2671" i="2"/>
  <c r="A2672" i="2"/>
  <c r="B2672" i="2"/>
  <c r="A2673" i="2"/>
  <c r="B2673" i="2"/>
  <c r="A2674" i="2"/>
  <c r="B2674" i="2"/>
  <c r="A2675" i="2"/>
  <c r="B2675" i="2"/>
  <c r="A2676" i="2"/>
  <c r="B2676" i="2"/>
  <c r="A2677" i="2"/>
  <c r="B2677" i="2"/>
  <c r="A2678" i="2"/>
  <c r="B2678" i="2"/>
  <c r="A2679" i="2"/>
  <c r="B2679" i="2"/>
  <c r="A2680" i="2"/>
  <c r="B2680" i="2"/>
  <c r="A2681" i="2"/>
  <c r="B2681" i="2"/>
  <c r="A2682" i="2"/>
  <c r="B2682" i="2"/>
  <c r="A2683" i="2"/>
  <c r="B2683" i="2"/>
  <c r="A2684" i="2"/>
  <c r="B2684" i="2"/>
  <c r="A2685" i="2"/>
  <c r="B2685" i="2"/>
  <c r="A2686" i="2"/>
  <c r="B2686" i="2"/>
  <c r="A2687" i="2"/>
  <c r="B2687" i="2"/>
  <c r="A2688" i="2"/>
  <c r="B2688" i="2"/>
  <c r="A2689" i="2"/>
  <c r="B2689" i="2"/>
  <c r="A2690" i="2"/>
  <c r="B2690" i="2"/>
  <c r="A2691" i="2"/>
  <c r="B2691" i="2"/>
  <c r="A2692" i="2"/>
  <c r="B2692" i="2"/>
  <c r="A2693" i="2"/>
  <c r="B2693" i="2"/>
  <c r="A2694" i="2"/>
  <c r="B2694" i="2"/>
  <c r="A2695" i="2"/>
  <c r="B2695" i="2"/>
  <c r="A2696" i="2"/>
  <c r="B2696" i="2"/>
  <c r="A2697" i="2"/>
  <c r="B2697" i="2"/>
  <c r="A2698" i="2"/>
  <c r="B2698" i="2"/>
  <c r="A2699" i="2"/>
  <c r="B2699" i="2"/>
  <c r="A2700" i="2"/>
  <c r="B2700" i="2"/>
  <c r="A2701" i="2"/>
  <c r="B2701" i="2"/>
  <c r="A2702" i="2"/>
  <c r="B2702" i="2"/>
  <c r="A2703" i="2"/>
  <c r="B2703" i="2"/>
  <c r="A2704" i="2"/>
  <c r="B2704" i="2"/>
  <c r="A2705" i="2"/>
  <c r="B2705" i="2"/>
  <c r="A2706" i="2"/>
  <c r="B2706" i="2"/>
  <c r="A2707" i="2"/>
  <c r="B2707" i="2"/>
  <c r="A2708" i="2"/>
  <c r="B2708" i="2"/>
  <c r="A2709" i="2"/>
  <c r="B2709" i="2"/>
  <c r="A2710" i="2"/>
  <c r="B2710" i="2"/>
  <c r="A2711" i="2"/>
  <c r="B2711" i="2"/>
  <c r="A2712" i="2"/>
  <c r="B2712" i="2"/>
  <c r="A2713" i="2"/>
  <c r="B2713" i="2"/>
  <c r="A2714" i="2"/>
  <c r="B2714" i="2"/>
  <c r="A2715" i="2"/>
  <c r="B2715" i="2"/>
  <c r="A2716" i="2"/>
  <c r="B2716" i="2"/>
  <c r="A2717" i="2"/>
  <c r="B2717" i="2"/>
  <c r="A2718" i="2"/>
  <c r="B2718" i="2"/>
  <c r="A2719" i="2"/>
  <c r="B2719" i="2"/>
  <c r="A2720" i="2"/>
  <c r="B2720" i="2"/>
  <c r="A2721" i="2"/>
  <c r="B2721" i="2"/>
  <c r="A2722" i="2"/>
  <c r="B2722" i="2"/>
  <c r="A2723" i="2"/>
  <c r="B2723" i="2"/>
  <c r="A2724" i="2"/>
  <c r="B2724" i="2"/>
  <c r="A2725" i="2"/>
  <c r="B2725" i="2"/>
  <c r="A2726" i="2"/>
  <c r="B2726" i="2"/>
  <c r="A2727" i="2"/>
  <c r="B2727" i="2"/>
  <c r="A2728" i="2"/>
  <c r="B2728" i="2"/>
  <c r="A2729" i="2"/>
  <c r="B2729" i="2"/>
  <c r="A2730" i="2"/>
  <c r="B2730" i="2"/>
  <c r="A2731" i="2"/>
  <c r="B2731" i="2"/>
  <c r="A2732" i="2"/>
  <c r="B2732" i="2"/>
  <c r="A2733" i="2"/>
  <c r="B2733" i="2"/>
  <c r="A2734" i="2"/>
  <c r="B2734" i="2"/>
  <c r="A2735" i="2"/>
  <c r="B2735" i="2"/>
  <c r="A2736" i="2"/>
  <c r="B2736" i="2"/>
  <c r="A2737" i="2"/>
  <c r="B2737" i="2"/>
  <c r="A2738" i="2"/>
  <c r="B2738" i="2"/>
  <c r="A2739" i="2"/>
  <c r="B2739" i="2"/>
  <c r="A2740" i="2"/>
  <c r="B2740" i="2"/>
  <c r="A2741" i="2"/>
  <c r="B2741" i="2"/>
  <c r="A2742" i="2"/>
  <c r="B2742" i="2"/>
  <c r="A2743" i="2"/>
  <c r="B2743" i="2"/>
  <c r="A2744" i="2"/>
  <c r="B2744" i="2"/>
  <c r="A2745" i="2"/>
  <c r="B2745" i="2"/>
  <c r="A2746" i="2"/>
  <c r="B2746" i="2"/>
  <c r="A2747" i="2"/>
  <c r="B2747" i="2"/>
  <c r="A2748" i="2"/>
  <c r="B2748" i="2"/>
  <c r="A2749" i="2"/>
  <c r="B2749" i="2"/>
  <c r="A2750" i="2"/>
  <c r="B2750" i="2"/>
  <c r="A2751" i="2"/>
  <c r="B2751" i="2"/>
  <c r="A2752" i="2"/>
  <c r="B2752" i="2"/>
  <c r="A2753" i="2"/>
  <c r="B2753" i="2"/>
  <c r="A2754" i="2"/>
  <c r="B2754" i="2"/>
  <c r="A2755" i="2"/>
  <c r="B2755" i="2"/>
  <c r="A2756" i="2"/>
  <c r="B2756" i="2"/>
  <c r="A2757" i="2"/>
  <c r="B2757" i="2"/>
  <c r="A2758" i="2"/>
  <c r="B2758" i="2"/>
  <c r="A2759" i="2"/>
  <c r="B2759" i="2"/>
  <c r="A2760" i="2"/>
  <c r="B2760" i="2"/>
  <c r="A2761" i="2"/>
  <c r="B2761" i="2"/>
  <c r="A2762" i="2"/>
  <c r="B2762" i="2"/>
  <c r="A2763" i="2"/>
  <c r="B2763" i="2"/>
  <c r="A2764" i="2"/>
  <c r="B2764" i="2"/>
  <c r="A2765" i="2"/>
  <c r="B2765" i="2"/>
  <c r="A2766" i="2"/>
  <c r="B2766" i="2"/>
  <c r="A2767" i="2"/>
  <c r="B2767" i="2"/>
  <c r="A2768" i="2"/>
  <c r="B2768" i="2"/>
  <c r="A2769" i="2"/>
  <c r="B2769" i="2"/>
  <c r="A2770" i="2"/>
  <c r="B2770" i="2"/>
  <c r="A2771" i="2"/>
  <c r="B2771" i="2"/>
  <c r="A2772" i="2"/>
  <c r="B2772" i="2"/>
  <c r="A2773" i="2"/>
  <c r="B2773" i="2"/>
  <c r="A2774" i="2"/>
  <c r="B2774" i="2"/>
  <c r="A2775" i="2"/>
  <c r="B2775" i="2"/>
  <c r="A2776" i="2"/>
  <c r="B2776" i="2"/>
  <c r="A2777" i="2"/>
  <c r="B2777" i="2"/>
  <c r="A2778" i="2"/>
  <c r="B2778" i="2"/>
  <c r="A2779" i="2"/>
  <c r="B2779" i="2"/>
  <c r="A2780" i="2"/>
  <c r="B2780" i="2"/>
  <c r="A2781" i="2"/>
  <c r="B2781" i="2"/>
  <c r="A2782" i="2"/>
  <c r="B2782" i="2"/>
  <c r="A2783" i="2"/>
  <c r="B2783" i="2"/>
  <c r="A2784" i="2"/>
  <c r="B2784" i="2"/>
  <c r="A2785" i="2"/>
  <c r="B2785" i="2"/>
  <c r="A2786" i="2"/>
  <c r="B2786" i="2"/>
  <c r="A2787" i="2"/>
  <c r="B2787" i="2"/>
  <c r="A2788" i="2"/>
  <c r="B2788" i="2"/>
  <c r="A2789" i="2"/>
  <c r="B2789" i="2"/>
  <c r="A2790" i="2"/>
  <c r="B2790" i="2"/>
  <c r="A2791" i="2"/>
  <c r="B2791" i="2"/>
  <c r="A2792" i="2"/>
  <c r="B2792" i="2"/>
  <c r="A2793" i="2"/>
  <c r="B2793" i="2"/>
  <c r="A2794" i="2"/>
  <c r="B2794" i="2"/>
  <c r="A2795" i="2"/>
  <c r="B2795" i="2"/>
  <c r="A2796" i="2"/>
  <c r="B2796" i="2"/>
  <c r="A2797" i="2"/>
  <c r="B2797" i="2"/>
  <c r="A2798" i="2"/>
  <c r="B2798" i="2"/>
  <c r="A2799" i="2"/>
  <c r="B2799" i="2"/>
  <c r="A2800" i="2"/>
  <c r="B2800" i="2"/>
  <c r="A2801" i="2"/>
  <c r="B2801" i="2"/>
  <c r="A2802" i="2"/>
  <c r="B2802" i="2"/>
  <c r="A2803" i="2"/>
  <c r="B2803" i="2"/>
  <c r="A2804" i="2"/>
  <c r="B2804" i="2"/>
  <c r="A2805" i="2"/>
  <c r="B2805" i="2"/>
  <c r="A2806" i="2"/>
  <c r="B2806" i="2"/>
  <c r="A2807" i="2"/>
  <c r="B2807" i="2"/>
  <c r="A2808" i="2"/>
  <c r="B2808" i="2"/>
  <c r="A2809" i="2"/>
  <c r="B2809" i="2"/>
  <c r="A2810" i="2"/>
  <c r="B2810" i="2"/>
  <c r="A2811" i="2"/>
  <c r="B2811" i="2"/>
  <c r="A2812" i="2"/>
  <c r="B2812" i="2"/>
  <c r="A2813" i="2"/>
  <c r="B2813" i="2"/>
  <c r="A2814" i="2"/>
  <c r="B2814" i="2"/>
  <c r="A2815" i="2"/>
  <c r="B2815" i="2"/>
  <c r="A2816" i="2"/>
  <c r="B2816" i="2"/>
  <c r="A2817" i="2"/>
  <c r="B2817" i="2"/>
  <c r="A2818" i="2"/>
  <c r="B2818" i="2"/>
  <c r="A2819" i="2"/>
  <c r="B2819" i="2"/>
  <c r="A2820" i="2"/>
  <c r="B2820" i="2"/>
  <c r="A2821" i="2"/>
  <c r="B2821" i="2"/>
  <c r="A2822" i="2"/>
  <c r="B2822" i="2"/>
  <c r="A2823" i="2"/>
  <c r="B2823" i="2"/>
  <c r="A2824" i="2"/>
  <c r="B2824" i="2"/>
  <c r="A2825" i="2"/>
  <c r="B2825" i="2"/>
  <c r="A2826" i="2"/>
  <c r="B2826" i="2"/>
  <c r="A2827" i="2"/>
  <c r="B2827" i="2"/>
  <c r="A2828" i="2"/>
  <c r="B2828" i="2"/>
  <c r="A2829" i="2"/>
  <c r="B2829" i="2"/>
  <c r="A2830" i="2"/>
  <c r="B2830" i="2"/>
  <c r="A2831" i="2"/>
  <c r="B2831" i="2"/>
  <c r="A2832" i="2"/>
  <c r="B2832" i="2"/>
  <c r="A2833" i="2"/>
  <c r="B2833" i="2"/>
  <c r="A2834" i="2"/>
  <c r="B2834" i="2"/>
  <c r="A2835" i="2"/>
  <c r="B2835" i="2"/>
  <c r="A2836" i="2"/>
  <c r="B2836" i="2"/>
  <c r="A2837" i="2"/>
  <c r="B2837" i="2"/>
  <c r="A2838" i="2"/>
  <c r="B2838" i="2"/>
  <c r="A2839" i="2"/>
  <c r="B2839" i="2"/>
  <c r="A2840" i="2"/>
  <c r="B2840" i="2"/>
  <c r="A2841" i="2"/>
  <c r="B2841" i="2"/>
  <c r="A2842" i="2"/>
  <c r="B2842" i="2"/>
  <c r="A2843" i="2"/>
  <c r="B2843" i="2"/>
  <c r="A2844" i="2"/>
  <c r="B2844" i="2"/>
  <c r="A2845" i="2"/>
  <c r="B2845" i="2"/>
  <c r="A2846" i="2"/>
  <c r="B2846" i="2"/>
  <c r="A2847" i="2"/>
  <c r="B2847" i="2"/>
  <c r="A2848" i="2"/>
  <c r="B2848" i="2"/>
  <c r="A2849" i="2"/>
  <c r="B2849" i="2"/>
  <c r="A2850" i="2"/>
  <c r="B2850" i="2"/>
  <c r="A2851" i="2"/>
  <c r="B2851" i="2"/>
  <c r="A2852" i="2"/>
  <c r="B2852" i="2"/>
  <c r="A2853" i="2"/>
  <c r="B2853" i="2"/>
  <c r="A2854" i="2"/>
  <c r="B2854" i="2"/>
  <c r="A2855" i="2"/>
  <c r="B2855" i="2"/>
  <c r="A2856" i="2"/>
  <c r="B2856" i="2"/>
  <c r="A2857" i="2"/>
  <c r="B2857" i="2"/>
  <c r="A2858" i="2"/>
  <c r="B2858" i="2"/>
  <c r="A2859" i="2"/>
  <c r="B2859" i="2"/>
  <c r="A2860" i="2"/>
  <c r="B2860" i="2"/>
  <c r="A2861" i="2"/>
  <c r="B2861" i="2"/>
  <c r="A2862" i="2"/>
  <c r="B2862" i="2"/>
  <c r="A2863" i="2"/>
  <c r="B2863" i="2"/>
  <c r="A2864" i="2"/>
  <c r="B2864" i="2"/>
  <c r="A2865" i="2"/>
  <c r="B2865" i="2"/>
  <c r="A2866" i="2"/>
  <c r="B2866" i="2"/>
  <c r="A2867" i="2"/>
  <c r="B2867" i="2"/>
  <c r="A2868" i="2"/>
  <c r="B2868" i="2"/>
  <c r="A2869" i="2"/>
  <c r="B2869" i="2"/>
  <c r="A2870" i="2"/>
  <c r="B2870" i="2"/>
  <c r="A2871" i="2"/>
  <c r="B2871" i="2"/>
  <c r="A2872" i="2"/>
  <c r="B2872" i="2"/>
  <c r="A2873" i="2"/>
  <c r="B2873" i="2"/>
  <c r="A2874" i="2"/>
  <c r="B2874" i="2"/>
  <c r="A2875" i="2"/>
  <c r="B2875" i="2"/>
  <c r="A2876" i="2"/>
  <c r="B2876" i="2"/>
  <c r="A2877" i="2"/>
  <c r="B2877" i="2"/>
  <c r="A2878" i="2"/>
  <c r="B2878" i="2"/>
  <c r="A2879" i="2"/>
  <c r="B2879" i="2"/>
  <c r="A2880" i="2"/>
  <c r="B2880" i="2"/>
  <c r="A2881" i="2"/>
  <c r="B2881" i="2"/>
  <c r="A2882" i="2"/>
  <c r="B2882" i="2"/>
  <c r="A2883" i="2"/>
  <c r="B2883" i="2"/>
  <c r="A2884" i="2"/>
  <c r="B2884" i="2"/>
  <c r="A2885" i="2"/>
  <c r="B2885" i="2"/>
  <c r="A2886" i="2"/>
  <c r="B2886" i="2"/>
  <c r="A2887" i="2"/>
  <c r="B2887" i="2"/>
  <c r="A2888" i="2"/>
  <c r="B2888" i="2"/>
  <c r="A2889" i="2"/>
  <c r="B2889" i="2"/>
  <c r="A2890" i="2"/>
  <c r="B2890" i="2"/>
  <c r="A2891" i="2"/>
  <c r="B2891" i="2"/>
  <c r="A2892" i="2"/>
  <c r="B2892" i="2"/>
  <c r="A2893" i="2"/>
  <c r="B2893" i="2"/>
  <c r="A2894" i="2"/>
  <c r="B2894" i="2"/>
  <c r="A2895" i="2"/>
  <c r="B2895" i="2"/>
  <c r="A2896" i="2"/>
  <c r="B2896" i="2"/>
  <c r="A2897" i="2"/>
  <c r="B2897" i="2"/>
  <c r="A2898" i="2"/>
  <c r="B2898" i="2"/>
  <c r="A2899" i="2"/>
  <c r="B2899" i="2"/>
  <c r="A2900" i="2"/>
  <c r="B2900" i="2"/>
  <c r="A2901" i="2"/>
  <c r="B2901" i="2"/>
  <c r="A2902" i="2"/>
  <c r="B2902" i="2"/>
  <c r="A2903" i="2"/>
  <c r="B2903" i="2"/>
  <c r="A2904" i="2"/>
  <c r="B2904" i="2"/>
  <c r="A2905" i="2"/>
  <c r="B2905" i="2"/>
  <c r="A2906" i="2"/>
  <c r="B2906" i="2"/>
  <c r="A2907" i="2"/>
  <c r="B2907" i="2"/>
  <c r="A2908" i="2"/>
  <c r="B2908" i="2"/>
  <c r="A2909" i="2"/>
  <c r="B2909" i="2"/>
  <c r="A2910" i="2"/>
  <c r="B2910" i="2"/>
  <c r="A2911" i="2"/>
  <c r="B2911" i="2"/>
  <c r="A2912" i="2"/>
  <c r="B2912" i="2"/>
  <c r="A2913" i="2"/>
  <c r="B2913" i="2"/>
  <c r="A2914" i="2"/>
  <c r="B2914" i="2"/>
  <c r="A2915" i="2"/>
  <c r="B2915" i="2"/>
  <c r="A2916" i="2"/>
  <c r="B2916" i="2"/>
  <c r="A2917" i="2"/>
  <c r="B2917" i="2"/>
  <c r="A2918" i="2"/>
  <c r="B2918" i="2"/>
  <c r="A2919" i="2"/>
  <c r="B2919" i="2"/>
  <c r="A2920" i="2"/>
  <c r="B2920" i="2"/>
  <c r="A2921" i="2"/>
  <c r="B2921" i="2"/>
  <c r="A2922" i="2"/>
  <c r="B2922" i="2"/>
  <c r="A2923" i="2"/>
  <c r="B2923" i="2"/>
  <c r="A2924" i="2"/>
  <c r="B2924" i="2"/>
  <c r="A2925" i="2"/>
  <c r="B2925" i="2"/>
  <c r="A2926" i="2"/>
  <c r="B2926" i="2"/>
  <c r="A2927" i="2"/>
  <c r="B2927" i="2"/>
  <c r="A2928" i="2"/>
  <c r="B2928" i="2"/>
  <c r="A2929" i="2"/>
  <c r="B2929" i="2"/>
  <c r="A2930" i="2"/>
  <c r="B2930" i="2"/>
  <c r="A2931" i="2"/>
  <c r="B2931" i="2"/>
  <c r="A2932" i="2"/>
  <c r="B2932" i="2"/>
  <c r="A2933" i="2"/>
  <c r="B2933" i="2"/>
  <c r="A2934" i="2"/>
  <c r="B2934" i="2"/>
  <c r="A2935" i="2"/>
  <c r="B2935" i="2"/>
  <c r="A2936" i="2"/>
  <c r="B2936" i="2"/>
  <c r="A2937" i="2"/>
  <c r="B2937" i="2"/>
  <c r="A2938" i="2"/>
  <c r="B2938" i="2"/>
  <c r="A2939" i="2"/>
  <c r="B2939" i="2"/>
  <c r="A2940" i="2"/>
  <c r="B2940" i="2"/>
  <c r="A2941" i="2"/>
  <c r="B2941" i="2"/>
  <c r="A2942" i="2"/>
  <c r="B2942" i="2"/>
  <c r="A2943" i="2"/>
  <c r="B2943" i="2"/>
  <c r="A2944" i="2"/>
  <c r="B2944" i="2"/>
  <c r="A2945" i="2"/>
  <c r="B2945" i="2"/>
  <c r="A2946" i="2"/>
  <c r="B2946" i="2"/>
  <c r="A2947" i="2"/>
  <c r="B2947" i="2"/>
  <c r="A2948" i="2"/>
  <c r="B2948" i="2"/>
  <c r="A2949" i="2"/>
  <c r="B2949" i="2"/>
  <c r="A2950" i="2"/>
  <c r="B2950" i="2"/>
  <c r="A2951" i="2"/>
  <c r="B2951" i="2"/>
  <c r="A2952" i="2"/>
  <c r="B2952" i="2"/>
  <c r="A2953" i="2"/>
  <c r="B2953" i="2"/>
  <c r="A2954" i="2"/>
  <c r="B2954" i="2"/>
  <c r="A2955" i="2"/>
  <c r="B2955" i="2"/>
  <c r="A2956" i="2"/>
  <c r="B2956" i="2"/>
  <c r="A2957" i="2"/>
  <c r="B2957" i="2"/>
  <c r="A2958" i="2"/>
  <c r="B2958" i="2"/>
  <c r="A2959" i="2"/>
  <c r="B2959" i="2"/>
  <c r="A2960" i="2"/>
  <c r="B2960" i="2"/>
  <c r="A2961" i="2"/>
  <c r="B2961" i="2"/>
  <c r="A2962" i="2"/>
  <c r="B2962" i="2"/>
  <c r="A2963" i="2"/>
  <c r="B2963" i="2"/>
  <c r="A2964" i="2"/>
  <c r="B2964" i="2"/>
  <c r="A2965" i="2"/>
  <c r="B2965" i="2"/>
  <c r="A2966" i="2"/>
  <c r="B2966" i="2"/>
  <c r="A2967" i="2"/>
  <c r="B2967" i="2"/>
  <c r="A2968" i="2"/>
  <c r="B2968" i="2"/>
  <c r="A2969" i="2"/>
  <c r="B2969" i="2"/>
  <c r="A2970" i="2"/>
  <c r="B2970" i="2"/>
  <c r="A2971" i="2"/>
  <c r="B2971" i="2"/>
  <c r="A2972" i="2"/>
  <c r="B2972" i="2"/>
  <c r="A2973" i="2"/>
  <c r="B2973" i="2"/>
  <c r="A2974" i="2"/>
  <c r="B2974" i="2"/>
  <c r="A2975" i="2"/>
  <c r="B2975" i="2"/>
  <c r="A2976" i="2"/>
  <c r="B2976" i="2"/>
  <c r="A2977" i="2"/>
  <c r="B2977" i="2"/>
  <c r="A2978" i="2"/>
  <c r="B2978" i="2"/>
  <c r="A2979" i="2"/>
  <c r="B2979" i="2"/>
  <c r="A2980" i="2"/>
  <c r="B2980" i="2"/>
  <c r="A2981" i="2"/>
  <c r="B2981" i="2"/>
  <c r="A2982" i="2"/>
  <c r="B2982" i="2"/>
  <c r="A2983" i="2"/>
  <c r="B2983" i="2"/>
  <c r="A2984" i="2"/>
  <c r="B2984" i="2"/>
  <c r="A2985" i="2"/>
  <c r="B2985" i="2"/>
  <c r="A2986" i="2"/>
  <c r="B2986" i="2"/>
  <c r="A2987" i="2"/>
  <c r="B2987" i="2"/>
  <c r="A2988" i="2"/>
  <c r="B2988" i="2"/>
  <c r="A2989" i="2"/>
  <c r="B2989" i="2"/>
  <c r="A2990" i="2"/>
  <c r="B2990" i="2"/>
  <c r="A2991" i="2"/>
  <c r="B2991" i="2"/>
  <c r="A2992" i="2"/>
  <c r="B2992" i="2"/>
  <c r="A2993" i="2"/>
  <c r="B2993" i="2"/>
  <c r="A2994" i="2"/>
  <c r="B2994" i="2"/>
  <c r="A2995" i="2"/>
  <c r="B2995" i="2"/>
  <c r="A2996" i="2"/>
  <c r="B2996" i="2"/>
  <c r="A2997" i="2"/>
  <c r="B2997" i="2"/>
  <c r="A2998" i="2"/>
  <c r="B2998" i="2"/>
  <c r="A2999" i="2"/>
  <c r="B2999" i="2"/>
  <c r="A3000" i="2"/>
  <c r="B3000" i="2"/>
  <c r="A3001" i="2"/>
  <c r="B3001" i="2"/>
  <c r="A3002" i="2"/>
  <c r="B3002" i="2"/>
  <c r="A3003" i="2"/>
  <c r="B3003" i="2"/>
  <c r="A3004" i="2"/>
  <c r="B3004" i="2"/>
  <c r="A3005" i="2"/>
  <c r="B3005" i="2"/>
  <c r="A3006" i="2"/>
  <c r="B3006" i="2"/>
  <c r="A3007" i="2"/>
  <c r="B3007" i="2"/>
  <c r="A3008" i="2"/>
  <c r="B3008" i="2"/>
  <c r="A3009" i="2"/>
  <c r="B3009" i="2"/>
  <c r="A3010" i="2"/>
  <c r="B3010" i="2"/>
  <c r="A3011" i="2"/>
  <c r="B3011" i="2"/>
  <c r="A3012" i="2"/>
  <c r="B3012" i="2"/>
  <c r="A3013" i="2"/>
  <c r="B3013" i="2"/>
  <c r="A3014" i="2"/>
  <c r="B3014" i="2"/>
  <c r="A3015" i="2"/>
  <c r="B3015" i="2"/>
  <c r="A3016" i="2"/>
  <c r="B3016" i="2"/>
  <c r="A3017" i="2"/>
  <c r="B3017" i="2"/>
  <c r="A3018" i="2"/>
  <c r="B3018" i="2"/>
  <c r="A3019" i="2"/>
  <c r="B3019" i="2"/>
  <c r="A3020" i="2"/>
  <c r="B3020" i="2"/>
  <c r="A3021" i="2"/>
  <c r="B3021" i="2"/>
  <c r="A3022" i="2"/>
  <c r="B3022" i="2"/>
  <c r="A3023" i="2"/>
  <c r="B3023" i="2"/>
  <c r="A3024" i="2"/>
  <c r="B3024" i="2"/>
  <c r="A3025" i="2"/>
  <c r="B3025" i="2"/>
  <c r="A3026" i="2"/>
  <c r="B3026" i="2"/>
  <c r="A3027" i="2"/>
  <c r="B3027" i="2"/>
  <c r="A3028" i="2"/>
  <c r="B3028" i="2"/>
  <c r="A3029" i="2"/>
  <c r="B3029" i="2"/>
  <c r="A3030" i="2"/>
  <c r="B3030" i="2"/>
  <c r="A3031" i="2"/>
  <c r="B3031" i="2"/>
  <c r="A3032" i="2"/>
  <c r="B3032" i="2"/>
  <c r="A3033" i="2"/>
  <c r="B3033" i="2"/>
  <c r="A3034" i="2"/>
  <c r="B3034" i="2"/>
  <c r="A3035" i="2"/>
  <c r="B3035" i="2"/>
  <c r="A3036" i="2"/>
  <c r="B3036" i="2"/>
  <c r="A3037" i="2"/>
  <c r="B3037" i="2"/>
  <c r="A3038" i="2"/>
  <c r="B3038" i="2"/>
  <c r="A3039" i="2"/>
  <c r="B3039" i="2"/>
  <c r="A3040" i="2"/>
  <c r="B3040" i="2"/>
  <c r="A3041" i="2"/>
  <c r="B3041" i="2"/>
  <c r="A3042" i="2"/>
  <c r="B3042" i="2"/>
  <c r="A3043" i="2"/>
  <c r="B3043" i="2"/>
  <c r="A3044" i="2"/>
  <c r="B3044" i="2"/>
  <c r="A3045" i="2"/>
  <c r="B3045" i="2"/>
  <c r="A3046" i="2"/>
  <c r="B3046" i="2"/>
  <c r="A3047" i="2"/>
  <c r="B3047" i="2"/>
  <c r="A3048" i="2"/>
  <c r="B3048" i="2"/>
  <c r="A3049" i="2"/>
  <c r="B3049" i="2"/>
  <c r="A3050" i="2"/>
  <c r="B3050" i="2"/>
  <c r="A3051" i="2"/>
  <c r="B3051" i="2"/>
  <c r="A3052" i="2"/>
  <c r="B3052" i="2"/>
  <c r="A3053" i="2"/>
  <c r="B3053" i="2"/>
  <c r="A3054" i="2"/>
  <c r="B3054" i="2"/>
  <c r="A3055" i="2"/>
  <c r="B3055" i="2"/>
  <c r="A3056" i="2"/>
  <c r="B3056" i="2"/>
  <c r="A3057" i="2"/>
  <c r="B3057" i="2"/>
  <c r="A3058" i="2"/>
  <c r="B3058" i="2"/>
  <c r="A3059" i="2"/>
  <c r="B3059" i="2"/>
  <c r="A3060" i="2"/>
  <c r="B3060" i="2"/>
  <c r="A3061" i="2"/>
  <c r="B3061" i="2"/>
  <c r="A3062" i="2"/>
  <c r="B3062" i="2"/>
  <c r="A3063" i="2"/>
  <c r="B3063" i="2"/>
  <c r="A3064" i="2"/>
  <c r="B3064" i="2"/>
  <c r="A3065" i="2"/>
  <c r="B3065" i="2"/>
  <c r="A3066" i="2"/>
  <c r="B3066" i="2"/>
  <c r="A3067" i="2"/>
  <c r="B3067" i="2"/>
  <c r="A3068" i="2"/>
  <c r="B3068" i="2"/>
  <c r="A3069" i="2"/>
  <c r="B3069" i="2"/>
  <c r="A3070" i="2"/>
  <c r="B3070" i="2"/>
  <c r="A3071" i="2"/>
  <c r="B3071" i="2"/>
  <c r="A3072" i="2"/>
  <c r="B3072" i="2"/>
  <c r="A3073" i="2"/>
  <c r="B3073" i="2"/>
  <c r="A3074" i="2"/>
  <c r="B3074" i="2"/>
  <c r="A3075" i="2"/>
  <c r="B3075" i="2"/>
  <c r="A3076" i="2"/>
  <c r="B3076" i="2"/>
  <c r="A3077" i="2"/>
  <c r="B3077" i="2"/>
  <c r="A3078" i="2"/>
  <c r="B3078" i="2"/>
  <c r="A3079" i="2"/>
  <c r="B3079" i="2"/>
  <c r="A3080" i="2"/>
  <c r="B3080" i="2"/>
  <c r="A3081" i="2"/>
  <c r="B3081" i="2"/>
  <c r="A3082" i="2"/>
  <c r="B3082" i="2"/>
  <c r="A3083" i="2"/>
  <c r="B3083" i="2"/>
  <c r="A3084" i="2"/>
  <c r="B3084" i="2"/>
  <c r="A3085" i="2"/>
  <c r="B3085" i="2"/>
  <c r="A3086" i="2"/>
  <c r="B3086" i="2"/>
  <c r="A3087" i="2"/>
  <c r="B3087" i="2"/>
  <c r="A3088" i="2"/>
  <c r="B3088" i="2"/>
  <c r="A3089" i="2"/>
  <c r="B3089" i="2"/>
  <c r="A3090" i="2"/>
  <c r="B3090" i="2"/>
  <c r="A3091" i="2"/>
  <c r="B3091" i="2"/>
  <c r="A3092" i="2"/>
  <c r="B3092" i="2"/>
  <c r="A3093" i="2"/>
  <c r="B3093" i="2"/>
  <c r="A3094" i="2"/>
  <c r="B3094" i="2"/>
  <c r="A3095" i="2"/>
  <c r="B3095" i="2"/>
  <c r="A3096" i="2"/>
  <c r="B3096" i="2"/>
  <c r="A3097" i="2"/>
  <c r="B3097" i="2"/>
  <c r="A3098" i="2"/>
  <c r="B3098" i="2"/>
  <c r="A3099" i="2"/>
  <c r="B3099" i="2"/>
  <c r="A3100" i="2"/>
  <c r="B3100" i="2"/>
  <c r="A3101" i="2"/>
  <c r="B3101" i="2"/>
  <c r="A3102" i="2"/>
  <c r="B3102" i="2"/>
  <c r="A3103" i="2"/>
  <c r="B3103" i="2"/>
  <c r="A3104" i="2"/>
  <c r="B3104" i="2"/>
  <c r="A3105" i="2"/>
  <c r="B3105" i="2"/>
  <c r="A3106" i="2"/>
  <c r="B3106" i="2"/>
  <c r="A3107" i="2"/>
  <c r="B3107" i="2"/>
  <c r="A3108" i="2"/>
  <c r="B3108" i="2"/>
  <c r="A3109" i="2"/>
  <c r="B3109" i="2"/>
  <c r="A3110" i="2"/>
  <c r="B3110" i="2"/>
  <c r="A3111" i="2"/>
  <c r="B3111" i="2"/>
  <c r="A3112" i="2"/>
  <c r="B3112" i="2"/>
  <c r="A3113" i="2"/>
  <c r="B3113" i="2"/>
  <c r="A3114" i="2"/>
  <c r="B3114" i="2"/>
  <c r="A3115" i="2"/>
  <c r="B3115" i="2"/>
  <c r="A3116" i="2"/>
  <c r="B3116" i="2"/>
  <c r="A3117" i="2"/>
  <c r="B3117" i="2"/>
  <c r="A3118" i="2"/>
  <c r="B3118" i="2"/>
  <c r="A3119" i="2"/>
  <c r="B3119" i="2"/>
  <c r="A3120" i="2"/>
  <c r="B3120" i="2"/>
  <c r="A3121" i="2"/>
  <c r="B3121" i="2"/>
  <c r="A3122" i="2"/>
  <c r="B3122" i="2"/>
  <c r="A3123" i="2"/>
  <c r="B3123" i="2"/>
  <c r="A3124" i="2"/>
  <c r="B3124" i="2"/>
  <c r="A3125" i="2"/>
  <c r="B3125" i="2"/>
  <c r="A3126" i="2"/>
  <c r="B3126" i="2"/>
  <c r="A3127" i="2"/>
  <c r="B3127" i="2"/>
  <c r="A3128" i="2"/>
  <c r="B3128" i="2"/>
  <c r="A3129" i="2"/>
  <c r="B3129" i="2"/>
  <c r="A3130" i="2"/>
  <c r="B3130" i="2"/>
  <c r="A3131" i="2"/>
  <c r="B3131" i="2"/>
  <c r="A3132" i="2"/>
  <c r="B3132" i="2"/>
  <c r="A3133" i="2"/>
  <c r="B3133" i="2"/>
  <c r="A3134" i="2"/>
  <c r="B3134" i="2"/>
  <c r="A3135" i="2"/>
  <c r="B3135" i="2"/>
  <c r="A3136" i="2"/>
  <c r="B3136" i="2"/>
  <c r="A3137" i="2"/>
  <c r="B3137" i="2"/>
  <c r="A3138" i="2"/>
  <c r="B3138" i="2"/>
  <c r="A3139" i="2"/>
  <c r="B3139" i="2"/>
  <c r="A3140" i="2"/>
  <c r="B3140" i="2"/>
  <c r="A3141" i="2"/>
  <c r="B3141" i="2"/>
  <c r="A3142" i="2"/>
  <c r="B3142" i="2"/>
  <c r="A3143" i="2"/>
  <c r="B3143" i="2"/>
  <c r="A3144" i="2"/>
  <c r="B3144" i="2"/>
  <c r="A3145" i="2"/>
  <c r="B3145" i="2"/>
  <c r="A3146" i="2"/>
  <c r="B3146" i="2"/>
  <c r="A3147" i="2"/>
  <c r="B3147" i="2"/>
  <c r="A3148" i="2"/>
  <c r="B3148" i="2"/>
  <c r="A3149" i="2"/>
  <c r="B3149" i="2"/>
  <c r="A3150" i="2"/>
  <c r="B3150" i="2"/>
  <c r="A3151" i="2"/>
  <c r="B3151" i="2"/>
  <c r="A3152" i="2"/>
  <c r="B3152" i="2"/>
  <c r="A3153" i="2"/>
  <c r="B3153" i="2"/>
  <c r="A3154" i="2"/>
  <c r="B3154" i="2"/>
  <c r="A3155" i="2"/>
  <c r="B3155" i="2"/>
  <c r="A3156" i="2"/>
  <c r="B3156" i="2"/>
  <c r="A3157" i="2"/>
  <c r="B3157" i="2"/>
  <c r="A3158" i="2"/>
  <c r="B3158" i="2"/>
  <c r="A3159" i="2"/>
  <c r="B3159" i="2"/>
  <c r="A3160" i="2"/>
  <c r="B3160" i="2"/>
  <c r="A3161" i="2"/>
  <c r="B3161" i="2"/>
  <c r="A3162" i="2"/>
  <c r="B3162" i="2"/>
  <c r="A3163" i="2"/>
  <c r="B3163" i="2"/>
  <c r="A3164" i="2"/>
  <c r="B3164" i="2"/>
  <c r="A3165" i="2"/>
  <c r="B3165" i="2"/>
  <c r="A3166" i="2"/>
  <c r="B3166" i="2"/>
  <c r="A3167" i="2"/>
  <c r="B3167" i="2"/>
  <c r="A3168" i="2"/>
  <c r="B3168" i="2"/>
  <c r="A3169" i="2"/>
  <c r="B3169" i="2"/>
  <c r="A3170" i="2"/>
  <c r="B3170" i="2"/>
  <c r="A3171" i="2"/>
  <c r="B3171" i="2"/>
  <c r="A3172" i="2"/>
  <c r="B3172" i="2"/>
  <c r="A3173" i="2"/>
  <c r="B3173" i="2"/>
  <c r="A3174" i="2"/>
  <c r="B3174" i="2"/>
  <c r="A3175" i="2"/>
  <c r="B3175" i="2"/>
  <c r="A3176" i="2"/>
  <c r="B3176" i="2"/>
  <c r="A3177" i="2"/>
  <c r="B3177" i="2"/>
  <c r="A3178" i="2"/>
  <c r="B3178" i="2"/>
  <c r="A3179" i="2"/>
  <c r="B3179" i="2"/>
  <c r="A3180" i="2"/>
  <c r="B3180" i="2"/>
  <c r="A3181" i="2"/>
  <c r="B3181" i="2"/>
  <c r="A3182" i="2"/>
  <c r="B3182" i="2"/>
  <c r="A3183" i="2"/>
  <c r="B3183" i="2"/>
  <c r="A3184" i="2"/>
  <c r="B3184" i="2"/>
  <c r="A3185" i="2"/>
  <c r="B3185" i="2"/>
  <c r="A3186" i="2"/>
  <c r="B3186" i="2"/>
  <c r="A3187" i="2"/>
  <c r="B3187" i="2"/>
  <c r="A3188" i="2"/>
  <c r="B3188" i="2"/>
  <c r="A3189" i="2"/>
  <c r="B3189" i="2"/>
  <c r="A3190" i="2"/>
  <c r="B3190" i="2"/>
  <c r="A3191" i="2"/>
  <c r="B3191" i="2"/>
  <c r="A3192" i="2"/>
  <c r="B3192" i="2"/>
  <c r="A3193" i="2"/>
  <c r="B3193" i="2"/>
  <c r="A3194" i="2"/>
  <c r="B3194" i="2"/>
  <c r="A3195" i="2"/>
  <c r="B3195" i="2"/>
  <c r="A3196" i="2"/>
  <c r="B3196" i="2"/>
  <c r="A3197" i="2"/>
  <c r="B3197" i="2"/>
  <c r="A3198" i="2"/>
  <c r="B3198" i="2"/>
  <c r="A3199" i="2"/>
  <c r="B3199" i="2"/>
  <c r="A3200" i="2"/>
  <c r="B3200" i="2"/>
  <c r="A3201" i="2"/>
  <c r="B3201" i="2"/>
  <c r="A3202" i="2"/>
  <c r="B3202" i="2"/>
  <c r="A3203" i="2"/>
  <c r="B3203" i="2"/>
  <c r="A3204" i="2"/>
  <c r="B3204" i="2"/>
  <c r="A3205" i="2"/>
  <c r="B3205" i="2"/>
  <c r="A3206" i="2"/>
  <c r="B3206" i="2"/>
  <c r="A3207" i="2"/>
  <c r="B3207" i="2"/>
  <c r="A3208" i="2"/>
  <c r="B3208" i="2"/>
  <c r="A3209" i="2"/>
  <c r="B3209" i="2"/>
  <c r="A3210" i="2"/>
  <c r="B3210" i="2"/>
  <c r="A3211" i="2"/>
  <c r="B3211" i="2"/>
  <c r="A3212" i="2"/>
  <c r="B3212" i="2"/>
  <c r="A3213" i="2"/>
  <c r="B3213" i="2"/>
  <c r="A3214" i="2"/>
  <c r="B3214" i="2"/>
  <c r="A3215" i="2"/>
  <c r="B3215" i="2"/>
  <c r="A3216" i="2"/>
  <c r="B3216" i="2"/>
  <c r="A3217" i="2"/>
  <c r="B3217" i="2"/>
  <c r="A3218" i="2"/>
  <c r="B3218" i="2"/>
  <c r="A3219" i="2"/>
  <c r="B3219" i="2"/>
  <c r="A3220" i="2"/>
  <c r="B3220" i="2"/>
  <c r="A3221" i="2"/>
  <c r="B3221" i="2"/>
  <c r="A3222" i="2"/>
  <c r="B3222" i="2"/>
  <c r="A3223" i="2"/>
  <c r="B3223" i="2"/>
  <c r="A3224" i="2"/>
  <c r="B3224" i="2"/>
  <c r="A3225" i="2"/>
  <c r="B3225" i="2"/>
  <c r="A3226" i="2"/>
  <c r="B3226" i="2"/>
  <c r="A3227" i="2"/>
  <c r="B3227" i="2"/>
  <c r="A3228" i="2"/>
  <c r="B3228" i="2"/>
  <c r="A3229" i="2"/>
  <c r="B3229" i="2"/>
  <c r="A3230" i="2"/>
  <c r="B3230" i="2"/>
  <c r="A3231" i="2"/>
  <c r="B3231" i="2"/>
  <c r="A3232" i="2"/>
  <c r="B3232" i="2"/>
  <c r="A3233" i="2"/>
  <c r="B3233" i="2"/>
  <c r="A3234" i="2"/>
  <c r="B3234" i="2"/>
  <c r="A3235" i="2"/>
  <c r="B3235" i="2"/>
  <c r="A3236" i="2"/>
  <c r="B3236" i="2"/>
  <c r="A3237" i="2"/>
  <c r="B3237" i="2"/>
  <c r="A3238" i="2"/>
  <c r="B3238" i="2"/>
  <c r="A3239" i="2"/>
  <c r="B3239" i="2"/>
  <c r="A3240" i="2"/>
  <c r="B3240" i="2"/>
  <c r="A3241" i="2"/>
  <c r="B3241" i="2"/>
  <c r="A3242" i="2"/>
  <c r="B3242" i="2"/>
  <c r="A3243" i="2"/>
  <c r="B3243" i="2"/>
  <c r="A3244" i="2"/>
  <c r="B3244" i="2"/>
  <c r="A3245" i="2"/>
  <c r="B3245" i="2"/>
  <c r="A3246" i="2"/>
  <c r="B3246" i="2"/>
  <c r="A3247" i="2"/>
  <c r="B3247" i="2"/>
  <c r="A3248" i="2"/>
  <c r="B3248" i="2"/>
  <c r="A3249" i="2"/>
  <c r="B3249" i="2"/>
  <c r="A3250" i="2"/>
  <c r="B3250" i="2"/>
  <c r="A3251" i="2"/>
  <c r="B3251" i="2"/>
  <c r="A3252" i="2"/>
  <c r="B3252" i="2"/>
  <c r="A3253" i="2"/>
  <c r="B3253" i="2"/>
  <c r="A3254" i="2"/>
  <c r="B3254" i="2"/>
  <c r="A3255" i="2"/>
  <c r="B3255" i="2"/>
  <c r="A3256" i="2"/>
  <c r="B3256" i="2"/>
  <c r="A3257" i="2"/>
  <c r="B3257" i="2"/>
  <c r="A3258" i="2"/>
  <c r="B3258" i="2"/>
  <c r="A3259" i="2"/>
  <c r="B3259" i="2"/>
  <c r="A3260" i="2"/>
  <c r="B3260" i="2"/>
  <c r="A3261" i="2"/>
  <c r="B3261" i="2"/>
  <c r="A3262" i="2"/>
  <c r="B3262" i="2"/>
  <c r="A3263" i="2"/>
  <c r="B3263" i="2"/>
  <c r="A3264" i="2"/>
  <c r="B3264" i="2"/>
  <c r="A3265" i="2"/>
  <c r="B3265" i="2"/>
  <c r="A3266" i="2"/>
  <c r="B3266" i="2"/>
  <c r="A3267" i="2"/>
  <c r="B3267" i="2"/>
  <c r="A3268" i="2"/>
  <c r="B3268" i="2"/>
  <c r="A3269" i="2"/>
  <c r="B3269" i="2"/>
  <c r="A3270" i="2"/>
  <c r="B3270" i="2"/>
  <c r="A3271" i="2"/>
  <c r="B3271" i="2"/>
  <c r="A3272" i="2"/>
  <c r="B3272" i="2"/>
  <c r="A3273" i="2"/>
  <c r="B3273" i="2"/>
  <c r="A3274" i="2"/>
  <c r="B3274" i="2"/>
  <c r="A3275" i="2"/>
  <c r="B3275" i="2"/>
  <c r="A3276" i="2"/>
  <c r="B3276" i="2"/>
  <c r="A3277" i="2"/>
  <c r="B3277" i="2"/>
  <c r="A3278" i="2"/>
  <c r="B3278" i="2"/>
  <c r="A3279" i="2"/>
  <c r="B3279" i="2"/>
  <c r="A3280" i="2"/>
  <c r="B3280" i="2"/>
  <c r="A3281" i="2"/>
  <c r="B3281" i="2"/>
  <c r="A3282" i="2"/>
  <c r="B3282" i="2"/>
  <c r="A3283" i="2"/>
  <c r="B3283" i="2"/>
  <c r="A3284" i="2"/>
  <c r="B3284" i="2"/>
  <c r="A3285" i="2"/>
  <c r="B3285" i="2"/>
  <c r="A3286" i="2"/>
  <c r="B3286" i="2"/>
  <c r="A3287" i="2"/>
  <c r="B3287" i="2"/>
  <c r="A3288" i="2"/>
  <c r="B3288" i="2"/>
  <c r="A3289" i="2"/>
  <c r="B3289" i="2"/>
  <c r="A3290" i="2"/>
  <c r="B3290" i="2"/>
  <c r="A3291" i="2"/>
  <c r="B3291" i="2"/>
  <c r="A3292" i="2"/>
  <c r="B3292" i="2"/>
  <c r="A3293" i="2"/>
  <c r="B3293" i="2"/>
  <c r="A3294" i="2"/>
  <c r="B3294" i="2"/>
  <c r="A3295" i="2"/>
  <c r="B3295" i="2"/>
  <c r="A3296" i="2"/>
  <c r="B3296" i="2"/>
  <c r="A3297" i="2"/>
  <c r="B3297" i="2"/>
  <c r="A3298" i="2"/>
  <c r="B3298" i="2"/>
  <c r="A3299" i="2"/>
  <c r="B3299" i="2"/>
  <c r="A3300" i="2"/>
  <c r="B3300" i="2"/>
  <c r="A3301" i="2"/>
  <c r="B3301" i="2"/>
  <c r="A3302" i="2"/>
  <c r="B3302" i="2"/>
  <c r="A3303" i="2"/>
  <c r="B3303" i="2"/>
  <c r="A3304" i="2"/>
  <c r="B3304" i="2"/>
  <c r="A3305" i="2"/>
  <c r="B3305" i="2"/>
  <c r="A3306" i="2"/>
  <c r="B3306" i="2"/>
  <c r="A3307" i="2"/>
  <c r="B3307" i="2"/>
  <c r="A3308" i="2"/>
  <c r="B3308" i="2"/>
  <c r="A3309" i="2"/>
  <c r="B3309" i="2"/>
  <c r="A3310" i="2"/>
  <c r="B3310" i="2"/>
  <c r="A3311" i="2"/>
  <c r="B3311" i="2"/>
  <c r="A3312" i="2"/>
  <c r="B3312" i="2"/>
  <c r="A3313" i="2"/>
  <c r="B3313" i="2"/>
  <c r="A3314" i="2"/>
  <c r="B3314" i="2"/>
  <c r="A3315" i="2"/>
  <c r="B3315" i="2"/>
  <c r="A3316" i="2"/>
  <c r="B3316" i="2"/>
  <c r="A3317" i="2"/>
  <c r="B3317" i="2"/>
  <c r="A3318" i="2"/>
  <c r="B3318" i="2"/>
  <c r="A3319" i="2"/>
  <c r="B3319" i="2"/>
  <c r="A3320" i="2"/>
  <c r="B3320" i="2"/>
  <c r="A3321" i="2"/>
  <c r="B3321" i="2"/>
  <c r="A3322" i="2"/>
  <c r="B3322" i="2"/>
  <c r="A3323" i="2"/>
  <c r="B3323" i="2"/>
  <c r="A3324" i="2"/>
  <c r="B3324" i="2"/>
  <c r="A3325" i="2"/>
  <c r="B3325" i="2"/>
  <c r="A3326" i="2"/>
  <c r="B3326" i="2"/>
  <c r="A3327" i="2"/>
  <c r="B3327" i="2"/>
  <c r="A3328" i="2"/>
  <c r="B3328" i="2"/>
  <c r="A3329" i="2"/>
  <c r="B3329" i="2"/>
  <c r="A3330" i="2"/>
  <c r="B3330" i="2"/>
  <c r="A3331" i="2"/>
  <c r="B3331" i="2"/>
  <c r="A3332" i="2"/>
  <c r="B3332" i="2"/>
  <c r="A3333" i="2"/>
  <c r="B3333" i="2"/>
  <c r="A3334" i="2"/>
  <c r="B3334" i="2"/>
  <c r="A3335" i="2"/>
  <c r="B3335" i="2"/>
  <c r="A3336" i="2"/>
  <c r="B3336" i="2"/>
  <c r="A3337" i="2"/>
  <c r="B3337" i="2"/>
  <c r="A3338" i="2"/>
  <c r="B3338" i="2"/>
  <c r="A3339" i="2"/>
  <c r="B3339" i="2"/>
  <c r="A3340" i="2"/>
  <c r="B3340" i="2"/>
  <c r="A3341" i="2"/>
  <c r="B3341" i="2"/>
  <c r="A3342" i="2"/>
  <c r="B3342" i="2"/>
  <c r="A3343" i="2"/>
  <c r="B3343" i="2"/>
  <c r="A3344" i="2"/>
  <c r="B3344" i="2"/>
  <c r="A3345" i="2"/>
  <c r="B3345" i="2"/>
  <c r="A3346" i="2"/>
  <c r="B3346" i="2"/>
  <c r="A3347" i="2"/>
  <c r="B3347" i="2"/>
  <c r="A3348" i="2"/>
  <c r="B3348" i="2"/>
  <c r="A3349" i="2"/>
  <c r="B3349" i="2"/>
  <c r="A3350" i="2"/>
  <c r="B3350" i="2"/>
  <c r="A3351" i="2"/>
  <c r="B3351" i="2"/>
  <c r="A3352" i="2"/>
  <c r="B3352" i="2"/>
  <c r="A3353" i="2"/>
  <c r="B3353" i="2"/>
  <c r="A3354" i="2"/>
  <c r="B3354" i="2"/>
  <c r="A3355" i="2"/>
  <c r="B3355" i="2"/>
  <c r="A3356" i="2"/>
  <c r="B3356" i="2"/>
  <c r="A3357" i="2"/>
  <c r="B3357" i="2"/>
  <c r="A3358" i="2"/>
  <c r="B3358" i="2"/>
  <c r="A3359" i="2"/>
  <c r="B3359" i="2"/>
  <c r="A3360" i="2"/>
  <c r="B3360" i="2"/>
  <c r="A3361" i="2"/>
  <c r="B3361" i="2"/>
  <c r="A3362" i="2"/>
  <c r="B3362" i="2"/>
  <c r="A3363" i="2"/>
  <c r="B3363" i="2"/>
  <c r="A3364" i="2"/>
  <c r="B3364" i="2"/>
  <c r="A3365" i="2"/>
  <c r="B3365" i="2"/>
  <c r="A3366" i="2"/>
  <c r="B3366" i="2"/>
  <c r="A3367" i="2"/>
  <c r="B3367" i="2"/>
  <c r="A3368" i="2"/>
  <c r="B3368" i="2"/>
  <c r="A3369" i="2"/>
  <c r="B3369" i="2"/>
  <c r="A3370" i="2"/>
  <c r="B3370" i="2"/>
  <c r="A3371" i="2"/>
  <c r="B3371" i="2"/>
  <c r="A3372" i="2"/>
  <c r="B3372" i="2"/>
  <c r="A3373" i="2"/>
  <c r="B3373" i="2"/>
  <c r="A3374" i="2"/>
  <c r="B3374" i="2"/>
  <c r="A3375" i="2"/>
  <c r="B3375" i="2"/>
  <c r="A3376" i="2"/>
  <c r="B3376" i="2"/>
  <c r="A3377" i="2"/>
  <c r="B3377" i="2"/>
  <c r="A3378" i="2"/>
  <c r="B3378" i="2"/>
  <c r="A3379" i="2"/>
  <c r="B3379" i="2"/>
  <c r="A3380" i="2"/>
  <c r="B3380" i="2"/>
  <c r="A3381" i="2"/>
  <c r="B3381" i="2"/>
  <c r="A3382" i="2"/>
  <c r="B3382" i="2"/>
  <c r="A3383" i="2"/>
  <c r="B3383" i="2"/>
  <c r="A3384" i="2"/>
  <c r="B3384" i="2"/>
  <c r="A3385" i="2"/>
  <c r="B3385" i="2"/>
  <c r="A3386" i="2"/>
  <c r="B3386" i="2"/>
  <c r="A3387" i="2"/>
  <c r="B3387" i="2"/>
  <c r="A3388" i="2"/>
  <c r="B3388" i="2"/>
  <c r="A3389" i="2"/>
  <c r="B3389" i="2"/>
  <c r="A3390" i="2"/>
  <c r="B3390" i="2"/>
  <c r="A3391" i="2"/>
  <c r="B3391" i="2"/>
  <c r="A3392" i="2"/>
  <c r="B3392" i="2"/>
  <c r="A3393" i="2"/>
  <c r="B3393" i="2"/>
  <c r="A3394" i="2"/>
  <c r="B3394" i="2"/>
  <c r="A3395" i="2"/>
  <c r="B3395" i="2"/>
  <c r="A3396" i="2"/>
  <c r="B3396" i="2"/>
  <c r="A3397" i="2"/>
  <c r="B3397" i="2"/>
  <c r="A3398" i="2"/>
  <c r="B3398" i="2"/>
  <c r="A3399" i="2"/>
  <c r="B3399" i="2"/>
  <c r="A3400" i="2"/>
  <c r="B3400" i="2"/>
  <c r="A3401" i="2"/>
  <c r="B3401" i="2"/>
  <c r="A3402" i="2"/>
  <c r="B3402" i="2"/>
  <c r="A3403" i="2"/>
  <c r="B3403" i="2"/>
  <c r="A3404" i="2"/>
  <c r="B3404" i="2"/>
  <c r="A3405" i="2"/>
  <c r="B3405" i="2"/>
  <c r="A3406" i="2"/>
  <c r="B3406" i="2"/>
  <c r="A3407" i="2"/>
  <c r="B3407" i="2"/>
  <c r="A3408" i="2"/>
  <c r="B3408" i="2"/>
  <c r="A3409" i="2"/>
  <c r="B3409" i="2"/>
  <c r="A3410" i="2"/>
  <c r="B3410" i="2"/>
  <c r="A3411" i="2"/>
  <c r="B3411" i="2"/>
  <c r="A3412" i="2"/>
  <c r="B3412" i="2"/>
  <c r="A3413" i="2"/>
  <c r="B3413" i="2"/>
  <c r="A3414" i="2"/>
  <c r="B3414" i="2"/>
  <c r="A3415" i="2"/>
  <c r="B3415" i="2"/>
  <c r="A3416" i="2"/>
  <c r="B3416" i="2"/>
  <c r="A3417" i="2"/>
  <c r="B3417" i="2"/>
  <c r="A3418" i="2"/>
  <c r="B3418" i="2"/>
  <c r="A3419" i="2"/>
  <c r="B3419" i="2"/>
  <c r="A3420" i="2"/>
  <c r="B3420" i="2"/>
  <c r="A3421" i="2"/>
  <c r="B3421" i="2"/>
  <c r="A3422" i="2"/>
  <c r="B3422" i="2"/>
  <c r="A3423" i="2"/>
  <c r="B3423" i="2"/>
  <c r="A3424" i="2"/>
  <c r="B3424" i="2"/>
  <c r="A3425" i="2"/>
  <c r="B3425" i="2"/>
  <c r="A3426" i="2"/>
  <c r="B3426" i="2"/>
  <c r="A3427" i="2"/>
  <c r="B3427" i="2"/>
  <c r="A3428" i="2"/>
  <c r="B3428" i="2"/>
  <c r="A3429" i="2"/>
  <c r="B3429" i="2"/>
  <c r="A3430" i="2"/>
  <c r="B3430" i="2"/>
  <c r="A3431" i="2"/>
  <c r="B3431" i="2"/>
  <c r="A3432" i="2"/>
  <c r="B3432" i="2"/>
  <c r="A3433" i="2"/>
  <c r="B3433" i="2"/>
  <c r="A3434" i="2"/>
  <c r="B3434" i="2"/>
  <c r="A3435" i="2"/>
  <c r="B3435" i="2"/>
  <c r="A3436" i="2"/>
  <c r="B3436" i="2"/>
  <c r="A3437" i="2"/>
  <c r="B3437" i="2"/>
  <c r="A3438" i="2"/>
  <c r="B3438" i="2"/>
  <c r="A3439" i="2"/>
  <c r="B3439" i="2"/>
  <c r="A3440" i="2"/>
  <c r="B3440" i="2"/>
  <c r="A3441" i="2"/>
  <c r="B3441" i="2"/>
  <c r="A3442" i="2"/>
  <c r="B3442" i="2"/>
  <c r="A3443" i="2"/>
  <c r="B3443" i="2"/>
  <c r="A3444" i="2"/>
  <c r="B3444" i="2"/>
  <c r="A3445" i="2"/>
  <c r="B3445" i="2"/>
  <c r="A3446" i="2"/>
  <c r="B3446" i="2"/>
  <c r="A3447" i="2"/>
  <c r="B3447" i="2"/>
  <c r="A3448" i="2"/>
  <c r="B3448" i="2"/>
  <c r="A3449" i="2"/>
  <c r="B3449" i="2"/>
  <c r="A3450" i="2"/>
  <c r="B3450" i="2"/>
  <c r="A3451" i="2"/>
  <c r="B3451" i="2"/>
  <c r="A3452" i="2"/>
  <c r="B3452" i="2"/>
  <c r="A3453" i="2"/>
  <c r="B3453" i="2"/>
  <c r="A3454" i="2"/>
  <c r="B3454" i="2"/>
  <c r="A3455" i="2"/>
  <c r="B3455" i="2"/>
  <c r="A3456" i="2"/>
  <c r="B3456" i="2"/>
  <c r="A3457" i="2"/>
  <c r="B3457" i="2"/>
  <c r="A3458" i="2"/>
  <c r="B3458" i="2"/>
  <c r="A3459" i="2"/>
  <c r="B3459" i="2"/>
  <c r="A3460" i="2"/>
  <c r="B3460" i="2"/>
  <c r="A3461" i="2"/>
  <c r="B3461" i="2"/>
  <c r="A3462" i="2"/>
  <c r="B3462" i="2"/>
  <c r="A3463" i="2"/>
  <c r="B3463" i="2"/>
  <c r="A3464" i="2"/>
  <c r="B3464" i="2"/>
  <c r="A3465" i="2"/>
  <c r="B3465" i="2"/>
  <c r="A3466" i="2"/>
  <c r="B3466" i="2"/>
  <c r="A3467" i="2"/>
  <c r="B3467" i="2"/>
  <c r="A3468" i="2"/>
  <c r="B3468" i="2"/>
  <c r="A3469" i="2"/>
  <c r="B3469" i="2"/>
  <c r="A3470" i="2"/>
  <c r="B3470" i="2"/>
  <c r="A3471" i="2"/>
  <c r="B3471" i="2"/>
  <c r="A3472" i="2"/>
  <c r="B3472" i="2"/>
  <c r="A3473" i="2"/>
  <c r="B3473" i="2"/>
  <c r="A3474" i="2"/>
  <c r="B3474" i="2"/>
  <c r="A3475" i="2"/>
  <c r="B3475" i="2"/>
  <c r="A3476" i="2"/>
  <c r="B3476" i="2"/>
  <c r="A3477" i="2"/>
  <c r="B3477" i="2"/>
  <c r="A3478" i="2"/>
  <c r="B3478" i="2"/>
  <c r="A3479" i="2"/>
  <c r="B3479" i="2"/>
  <c r="A3480" i="2"/>
  <c r="B3480" i="2"/>
  <c r="A3481" i="2"/>
  <c r="B3481" i="2"/>
  <c r="A3482" i="2"/>
  <c r="B3482" i="2"/>
  <c r="A3483" i="2"/>
  <c r="B3483" i="2"/>
  <c r="A3484" i="2"/>
  <c r="B3484" i="2"/>
  <c r="A3485" i="2"/>
  <c r="B3485" i="2"/>
  <c r="A3486" i="2"/>
  <c r="B3486" i="2"/>
  <c r="A3487" i="2"/>
  <c r="B3487" i="2"/>
  <c r="A3488" i="2"/>
  <c r="B3488" i="2"/>
  <c r="A3489" i="2"/>
  <c r="B3489" i="2"/>
  <c r="A3490" i="2"/>
  <c r="B3490" i="2"/>
  <c r="A3491" i="2"/>
  <c r="B3491" i="2"/>
  <c r="A3492" i="2"/>
  <c r="B3492" i="2"/>
  <c r="A3493" i="2"/>
  <c r="B3493" i="2"/>
  <c r="A3494" i="2"/>
  <c r="B3494" i="2"/>
  <c r="A3495" i="2"/>
  <c r="B3495" i="2"/>
  <c r="A3496" i="2"/>
  <c r="B3496" i="2"/>
  <c r="A3497" i="2"/>
  <c r="B3497" i="2"/>
  <c r="A3498" i="2"/>
  <c r="B3498" i="2"/>
  <c r="A3499" i="2"/>
  <c r="B3499" i="2"/>
  <c r="A3500" i="2"/>
  <c r="B3500" i="2"/>
  <c r="A3501" i="2"/>
  <c r="B3501" i="2"/>
  <c r="A3502" i="2"/>
  <c r="B3502" i="2"/>
  <c r="A3503" i="2"/>
  <c r="B3503" i="2"/>
  <c r="A3504" i="2"/>
  <c r="B3504" i="2"/>
  <c r="A3505" i="2"/>
  <c r="B3505" i="2"/>
  <c r="A3506" i="2"/>
  <c r="B3506" i="2"/>
  <c r="A3507" i="2"/>
  <c r="B3507" i="2"/>
  <c r="A3508" i="2"/>
  <c r="B3508" i="2"/>
  <c r="A3509" i="2"/>
  <c r="B3509" i="2"/>
  <c r="A3510" i="2"/>
  <c r="B3510" i="2"/>
  <c r="A3511" i="2"/>
  <c r="B3511" i="2"/>
  <c r="A3512" i="2"/>
  <c r="B3512" i="2"/>
  <c r="A3513" i="2"/>
  <c r="B3513" i="2"/>
  <c r="A3514" i="2"/>
  <c r="B3514" i="2"/>
  <c r="A3515" i="2"/>
  <c r="B3515" i="2"/>
  <c r="A3516" i="2"/>
  <c r="B3516" i="2"/>
  <c r="A3517" i="2"/>
  <c r="B3517" i="2"/>
  <c r="A3518" i="2"/>
  <c r="B3518" i="2"/>
  <c r="A3519" i="2"/>
  <c r="B3519" i="2"/>
  <c r="A3520" i="2"/>
  <c r="B3520" i="2"/>
  <c r="A3521" i="2"/>
  <c r="B3521" i="2"/>
  <c r="A3522" i="2"/>
  <c r="B3522" i="2"/>
  <c r="A3523" i="2"/>
  <c r="B3523" i="2"/>
  <c r="A3524" i="2"/>
  <c r="B3524" i="2"/>
  <c r="A3525" i="2"/>
  <c r="B3525" i="2"/>
  <c r="A3526" i="2"/>
  <c r="B3526" i="2"/>
  <c r="A3527" i="2"/>
  <c r="B3527" i="2"/>
  <c r="A3528" i="2"/>
  <c r="B3528" i="2"/>
  <c r="A3529" i="2"/>
  <c r="B3529" i="2"/>
  <c r="A3530" i="2"/>
  <c r="B3530" i="2"/>
  <c r="A3531" i="2"/>
  <c r="B3531" i="2"/>
  <c r="A3532" i="2"/>
  <c r="B3532" i="2"/>
  <c r="A3533" i="2"/>
  <c r="B3533" i="2"/>
  <c r="A3534" i="2"/>
  <c r="B3534" i="2"/>
  <c r="A3535" i="2"/>
  <c r="B3535" i="2"/>
  <c r="A3536" i="2"/>
  <c r="B3536" i="2"/>
  <c r="A3537" i="2"/>
  <c r="B3537" i="2"/>
  <c r="A3538" i="2"/>
  <c r="B3538" i="2"/>
  <c r="A3539" i="2"/>
  <c r="B3539" i="2"/>
  <c r="A3540" i="2"/>
  <c r="B3540" i="2"/>
  <c r="A3541" i="2"/>
  <c r="B3541" i="2"/>
  <c r="A3542" i="2"/>
  <c r="B3542" i="2"/>
  <c r="A3543" i="2"/>
  <c r="B3543" i="2"/>
  <c r="A3544" i="2"/>
  <c r="B3544" i="2"/>
  <c r="A3545" i="2"/>
  <c r="B3545" i="2"/>
  <c r="A3546" i="2"/>
  <c r="B3546" i="2"/>
  <c r="A3547" i="2"/>
  <c r="B3547" i="2"/>
  <c r="A3548" i="2"/>
  <c r="B3548" i="2"/>
  <c r="A3549" i="2"/>
  <c r="B3549" i="2"/>
  <c r="A3550" i="2"/>
  <c r="B3550" i="2"/>
  <c r="A3551" i="2"/>
  <c r="B3551" i="2"/>
  <c r="A3552" i="2"/>
  <c r="B3552" i="2"/>
  <c r="A3553" i="2"/>
  <c r="B3553" i="2"/>
  <c r="A3554" i="2"/>
  <c r="B3554" i="2"/>
  <c r="A3555" i="2"/>
  <c r="B3555" i="2"/>
  <c r="A3556" i="2"/>
  <c r="B3556" i="2"/>
  <c r="A3557" i="2"/>
  <c r="B3557" i="2"/>
  <c r="A3558" i="2"/>
  <c r="B3558" i="2"/>
  <c r="A3559" i="2"/>
  <c r="B3559" i="2"/>
  <c r="A3560" i="2"/>
  <c r="B3560" i="2"/>
  <c r="A3561" i="2"/>
  <c r="B3561" i="2"/>
  <c r="A3562" i="2"/>
  <c r="B3562" i="2"/>
  <c r="A3563" i="2"/>
  <c r="B3563" i="2"/>
  <c r="A3564" i="2"/>
  <c r="B3564" i="2"/>
  <c r="A3565" i="2"/>
  <c r="B3565" i="2"/>
  <c r="A3566" i="2"/>
  <c r="B3566" i="2"/>
  <c r="A3567" i="2"/>
  <c r="B3567" i="2"/>
  <c r="A3568" i="2"/>
  <c r="B3568" i="2"/>
  <c r="A3569" i="2"/>
  <c r="B3569" i="2"/>
  <c r="A3570" i="2"/>
  <c r="B3570" i="2"/>
  <c r="A3571" i="2"/>
  <c r="B3571" i="2"/>
  <c r="A3572" i="2"/>
  <c r="B3572" i="2"/>
  <c r="A3573" i="2"/>
  <c r="B3573" i="2"/>
  <c r="A3574" i="2"/>
  <c r="B3574" i="2"/>
  <c r="A3575" i="2"/>
  <c r="B3575" i="2"/>
  <c r="A3576" i="2"/>
  <c r="B3576" i="2"/>
  <c r="A3577" i="2"/>
  <c r="B3577" i="2"/>
  <c r="A3578" i="2"/>
  <c r="B3578" i="2"/>
  <c r="A3579" i="2"/>
  <c r="B3579" i="2"/>
  <c r="A3580" i="2"/>
  <c r="B3580" i="2"/>
  <c r="A3581" i="2"/>
  <c r="B3581" i="2"/>
  <c r="A3582" i="2"/>
  <c r="B3582" i="2"/>
  <c r="A3583" i="2"/>
  <c r="B3583" i="2"/>
  <c r="A3584" i="2"/>
  <c r="B3584" i="2"/>
  <c r="A3585" i="2"/>
  <c r="B3585" i="2"/>
  <c r="A3586" i="2"/>
  <c r="B3586" i="2"/>
  <c r="A3587" i="2"/>
  <c r="B3587" i="2"/>
  <c r="A3588" i="2"/>
  <c r="B3588" i="2"/>
  <c r="A3589" i="2"/>
  <c r="B3589" i="2"/>
  <c r="A3590" i="2"/>
  <c r="B3590" i="2"/>
  <c r="A3591" i="2"/>
  <c r="B3591" i="2"/>
  <c r="A3592" i="2"/>
  <c r="B3592" i="2"/>
  <c r="A3593" i="2"/>
  <c r="B3593" i="2"/>
  <c r="A3594" i="2"/>
  <c r="B3594" i="2"/>
  <c r="A3595" i="2"/>
  <c r="B3595" i="2"/>
  <c r="A3596" i="2"/>
  <c r="B3596" i="2"/>
  <c r="A3597" i="2"/>
  <c r="B3597" i="2"/>
  <c r="A3598" i="2"/>
  <c r="B3598" i="2"/>
  <c r="A3599" i="2"/>
  <c r="B3599" i="2"/>
  <c r="A3600" i="2"/>
  <c r="B3600" i="2"/>
  <c r="A3601" i="2"/>
  <c r="B3601" i="2"/>
  <c r="A3602" i="2"/>
  <c r="B3602" i="2"/>
  <c r="A3603" i="2"/>
  <c r="B3603" i="2"/>
  <c r="A3604" i="2"/>
  <c r="B3604" i="2"/>
  <c r="A3605" i="2"/>
  <c r="B3605" i="2"/>
  <c r="A3606" i="2"/>
  <c r="B3606" i="2"/>
  <c r="A3607" i="2"/>
  <c r="B3607" i="2"/>
  <c r="A3608" i="2"/>
  <c r="B3608" i="2"/>
  <c r="A3609" i="2"/>
  <c r="B3609" i="2"/>
  <c r="A3610" i="2"/>
  <c r="B3610" i="2"/>
  <c r="A3611" i="2"/>
  <c r="B3611" i="2"/>
  <c r="A3612" i="2"/>
  <c r="B3612" i="2"/>
  <c r="A3613" i="2"/>
  <c r="B3613" i="2"/>
  <c r="A3614" i="2"/>
  <c r="B3614" i="2"/>
  <c r="A3615" i="2"/>
  <c r="B3615" i="2"/>
  <c r="A3616" i="2"/>
  <c r="B3616" i="2"/>
  <c r="A3617" i="2"/>
  <c r="B3617" i="2"/>
  <c r="A3618" i="2"/>
  <c r="B3618" i="2"/>
  <c r="A3619" i="2"/>
  <c r="B3619" i="2"/>
  <c r="A3620" i="2"/>
  <c r="B3620" i="2"/>
  <c r="A3621" i="2"/>
  <c r="B3621" i="2"/>
  <c r="A3622" i="2"/>
  <c r="B3622" i="2"/>
  <c r="A3623" i="2"/>
  <c r="B3623" i="2"/>
  <c r="A3624" i="2"/>
  <c r="B3624" i="2"/>
  <c r="A3625" i="2"/>
  <c r="B3625" i="2"/>
  <c r="A3626" i="2"/>
  <c r="B3626" i="2"/>
  <c r="A3627" i="2"/>
  <c r="B3627" i="2"/>
  <c r="A3628" i="2"/>
  <c r="B3628" i="2"/>
  <c r="A3629" i="2"/>
  <c r="B3629" i="2"/>
  <c r="A3630" i="2"/>
  <c r="B3630" i="2"/>
  <c r="A3631" i="2"/>
  <c r="B3631" i="2"/>
  <c r="A3632" i="2"/>
  <c r="B3632" i="2"/>
  <c r="A3633" i="2"/>
  <c r="B3633" i="2"/>
  <c r="A3634" i="2"/>
  <c r="B3634" i="2"/>
  <c r="A3635" i="2"/>
  <c r="B3635" i="2"/>
  <c r="A3636" i="2"/>
  <c r="B3636" i="2"/>
  <c r="A3637" i="2"/>
  <c r="B3637" i="2"/>
  <c r="A3638" i="2"/>
  <c r="B3638" i="2"/>
  <c r="A3639" i="2"/>
  <c r="B3639" i="2"/>
  <c r="A3640" i="2"/>
  <c r="B3640" i="2"/>
  <c r="A3641" i="2"/>
  <c r="B3641" i="2"/>
  <c r="A3642" i="2"/>
  <c r="B3642" i="2"/>
  <c r="A3643" i="2"/>
  <c r="B3643" i="2"/>
  <c r="A3644" i="2"/>
  <c r="B3644" i="2"/>
  <c r="A3645" i="2"/>
  <c r="B3645" i="2"/>
  <c r="A3646" i="2"/>
  <c r="B3646" i="2"/>
  <c r="A3647" i="2"/>
  <c r="B3647" i="2"/>
  <c r="A3648" i="2"/>
  <c r="B3648" i="2"/>
  <c r="A3649" i="2"/>
  <c r="B3649" i="2"/>
  <c r="A3650" i="2"/>
  <c r="B3650" i="2"/>
  <c r="A3651" i="2"/>
  <c r="B3651" i="2"/>
  <c r="A3652" i="2"/>
  <c r="B3652" i="2"/>
  <c r="A3653" i="2"/>
  <c r="B3653" i="2"/>
  <c r="A3654" i="2"/>
  <c r="B3654" i="2"/>
  <c r="A3655" i="2"/>
  <c r="B3655" i="2"/>
  <c r="A3656" i="2"/>
  <c r="B3656" i="2"/>
  <c r="A3657" i="2"/>
  <c r="B3657" i="2"/>
  <c r="A3658" i="2"/>
  <c r="B3658" i="2"/>
  <c r="A3659" i="2"/>
  <c r="B3659" i="2"/>
  <c r="A3660" i="2"/>
  <c r="B3660" i="2"/>
  <c r="A3661" i="2"/>
  <c r="B3661" i="2"/>
  <c r="A3662" i="2"/>
  <c r="B3662" i="2"/>
  <c r="A3663" i="2"/>
  <c r="B3663" i="2"/>
  <c r="A3664" i="2"/>
  <c r="B3664" i="2"/>
  <c r="A3665" i="2"/>
  <c r="B3665" i="2"/>
  <c r="A3666" i="2"/>
  <c r="B3666" i="2"/>
  <c r="A3667" i="2"/>
  <c r="B3667" i="2"/>
  <c r="A3668" i="2"/>
  <c r="B3668" i="2"/>
  <c r="A3669" i="2"/>
  <c r="B3669" i="2"/>
  <c r="A3670" i="2"/>
  <c r="B3670" i="2"/>
  <c r="A3671" i="2"/>
  <c r="B3671" i="2"/>
  <c r="A3672" i="2"/>
  <c r="B3672" i="2"/>
  <c r="A3673" i="2"/>
  <c r="B3673" i="2"/>
  <c r="A3674" i="2"/>
  <c r="B3674" i="2"/>
  <c r="A3675" i="2"/>
  <c r="B3675" i="2"/>
  <c r="A3676" i="2"/>
  <c r="B3676" i="2"/>
  <c r="A3677" i="2"/>
  <c r="B3677" i="2"/>
  <c r="A3678" i="2"/>
  <c r="B3678" i="2"/>
  <c r="A3679" i="2"/>
  <c r="B3679" i="2"/>
  <c r="A3680" i="2"/>
  <c r="B3680" i="2"/>
  <c r="A3681" i="2"/>
  <c r="B3681" i="2"/>
  <c r="A3682" i="2"/>
  <c r="B3682" i="2"/>
  <c r="A3683" i="2"/>
  <c r="B3683" i="2"/>
  <c r="A3684" i="2"/>
  <c r="B3684" i="2"/>
  <c r="A3685" i="2"/>
  <c r="B3685" i="2"/>
  <c r="A3686" i="2"/>
  <c r="B3686" i="2"/>
  <c r="A3687" i="2"/>
  <c r="B3687" i="2"/>
  <c r="A3688" i="2"/>
  <c r="B3688" i="2"/>
  <c r="A3689" i="2"/>
  <c r="B3689" i="2"/>
  <c r="A3690" i="2"/>
  <c r="B3690" i="2"/>
  <c r="A3691" i="2"/>
  <c r="B3691" i="2"/>
  <c r="A3692" i="2"/>
  <c r="B3692" i="2"/>
  <c r="A3693" i="2"/>
  <c r="B3693" i="2"/>
  <c r="A3694" i="2"/>
  <c r="B3694" i="2"/>
  <c r="A3695" i="2"/>
  <c r="B3695" i="2"/>
  <c r="A3696" i="2"/>
  <c r="B3696" i="2"/>
  <c r="A3697" i="2"/>
  <c r="B3697" i="2"/>
  <c r="A3698" i="2"/>
  <c r="B3698" i="2"/>
  <c r="A3699" i="2"/>
  <c r="B3699" i="2"/>
  <c r="A3700" i="2"/>
  <c r="B3700" i="2"/>
  <c r="A3701" i="2"/>
  <c r="B3701" i="2"/>
  <c r="A3702" i="2"/>
  <c r="B3702" i="2"/>
  <c r="A3703" i="2"/>
  <c r="B3703" i="2"/>
  <c r="A3704" i="2"/>
  <c r="B3704" i="2"/>
  <c r="A3705" i="2"/>
  <c r="B3705" i="2"/>
  <c r="A3706" i="2"/>
  <c r="B3706" i="2"/>
  <c r="A3707" i="2"/>
  <c r="B3707" i="2"/>
  <c r="A3708" i="2"/>
  <c r="B3708" i="2"/>
  <c r="A3709" i="2"/>
  <c r="B3709" i="2"/>
  <c r="A3710" i="2"/>
  <c r="B3710" i="2"/>
  <c r="A3711" i="2"/>
  <c r="B3711" i="2"/>
  <c r="A3712" i="2"/>
  <c r="B3712" i="2"/>
  <c r="A3713" i="2"/>
  <c r="B3713" i="2"/>
  <c r="A3714" i="2"/>
  <c r="B3714" i="2"/>
  <c r="A3715" i="2"/>
  <c r="B3715" i="2"/>
  <c r="A3716" i="2"/>
  <c r="B3716" i="2"/>
  <c r="A3717" i="2"/>
  <c r="B3717" i="2"/>
  <c r="A3718" i="2"/>
  <c r="B3718" i="2"/>
  <c r="A3719" i="2"/>
  <c r="B3719" i="2"/>
  <c r="A3720" i="2"/>
  <c r="B3720" i="2"/>
  <c r="A3721" i="2"/>
  <c r="B3721" i="2"/>
  <c r="A3722" i="2"/>
  <c r="B3722" i="2"/>
  <c r="A3723" i="2"/>
  <c r="B3723" i="2"/>
  <c r="A3724" i="2"/>
  <c r="B3724" i="2"/>
  <c r="A3725" i="2"/>
  <c r="B3725" i="2"/>
  <c r="A3726" i="2"/>
  <c r="B3726" i="2"/>
  <c r="A3727" i="2"/>
  <c r="B3727" i="2"/>
  <c r="A3728" i="2"/>
  <c r="B3728" i="2"/>
  <c r="A3729" i="2"/>
  <c r="B3729" i="2"/>
  <c r="A3730" i="2"/>
  <c r="B3730" i="2"/>
  <c r="A3731" i="2"/>
  <c r="B3731" i="2"/>
  <c r="A3732" i="2"/>
  <c r="B3732" i="2"/>
  <c r="A3733" i="2"/>
  <c r="B3733" i="2"/>
  <c r="A3734" i="2"/>
  <c r="B3734" i="2"/>
  <c r="A3735" i="2"/>
  <c r="B3735" i="2"/>
  <c r="A3736" i="2"/>
  <c r="B3736" i="2"/>
  <c r="A3737" i="2"/>
  <c r="B3737" i="2"/>
  <c r="A3738" i="2"/>
  <c r="B3738" i="2"/>
  <c r="A3739" i="2"/>
  <c r="B3739" i="2"/>
  <c r="A3740" i="2"/>
  <c r="B3740" i="2"/>
  <c r="A3741" i="2"/>
  <c r="B3741" i="2"/>
  <c r="A3742" i="2"/>
  <c r="B3742" i="2"/>
  <c r="A3743" i="2"/>
  <c r="B3743" i="2"/>
  <c r="A3744" i="2"/>
  <c r="B3744" i="2"/>
  <c r="A3745" i="2"/>
  <c r="B3745" i="2"/>
  <c r="A3746" i="2"/>
  <c r="B3746" i="2"/>
  <c r="A3747" i="2"/>
  <c r="B3747" i="2"/>
  <c r="A3748" i="2"/>
  <c r="B3748" i="2"/>
  <c r="A3749" i="2"/>
  <c r="B3749" i="2"/>
  <c r="A3750" i="2"/>
  <c r="B3750" i="2"/>
  <c r="A3751" i="2"/>
  <c r="B3751" i="2"/>
  <c r="A3752" i="2"/>
  <c r="B3752" i="2"/>
  <c r="A3753" i="2"/>
  <c r="B3753" i="2"/>
  <c r="A3754" i="2"/>
  <c r="B3754" i="2"/>
  <c r="A3755" i="2"/>
  <c r="B3755" i="2"/>
  <c r="A3756" i="2"/>
  <c r="B3756" i="2"/>
  <c r="A3757" i="2"/>
  <c r="B3757" i="2"/>
  <c r="A3758" i="2"/>
  <c r="B3758" i="2"/>
  <c r="A3759" i="2"/>
  <c r="B3759" i="2"/>
  <c r="A3760" i="2"/>
  <c r="B3760" i="2"/>
  <c r="A3761" i="2"/>
  <c r="B3761" i="2"/>
  <c r="A3762" i="2"/>
  <c r="B3762" i="2"/>
  <c r="A3763" i="2"/>
  <c r="B3763" i="2"/>
  <c r="A3764" i="2"/>
  <c r="B3764" i="2"/>
  <c r="A3765" i="2"/>
  <c r="B3765" i="2"/>
  <c r="A3766" i="2"/>
  <c r="B3766" i="2"/>
  <c r="A3767" i="2"/>
  <c r="B3767" i="2"/>
  <c r="A3768" i="2"/>
  <c r="B3768" i="2"/>
  <c r="A3769" i="2"/>
  <c r="B3769" i="2"/>
  <c r="A3770" i="2"/>
  <c r="B3770" i="2"/>
  <c r="A3771" i="2"/>
  <c r="B3771" i="2"/>
  <c r="A3772" i="2"/>
  <c r="B3772" i="2"/>
  <c r="A3773" i="2"/>
  <c r="B3773" i="2"/>
  <c r="A3774" i="2"/>
  <c r="B3774" i="2"/>
  <c r="A3775" i="2"/>
  <c r="B3775" i="2"/>
  <c r="A3776" i="2"/>
  <c r="B3776" i="2"/>
  <c r="A3777" i="2"/>
  <c r="B3777" i="2"/>
  <c r="A3778" i="2"/>
  <c r="B3778" i="2"/>
  <c r="A3779" i="2"/>
  <c r="B3779" i="2"/>
  <c r="A3780" i="2"/>
  <c r="B3780" i="2"/>
  <c r="A3781" i="2"/>
  <c r="B3781" i="2"/>
  <c r="A3782" i="2"/>
  <c r="B3782" i="2"/>
  <c r="A3783" i="2"/>
  <c r="B3783" i="2"/>
  <c r="A3784" i="2"/>
  <c r="B3784" i="2"/>
  <c r="A3785" i="2"/>
  <c r="B3785" i="2"/>
  <c r="A3786" i="2"/>
  <c r="B3786" i="2"/>
  <c r="A3787" i="2"/>
  <c r="B3787" i="2"/>
  <c r="A3788" i="2"/>
  <c r="B3788" i="2"/>
  <c r="A3789" i="2"/>
  <c r="B3789" i="2"/>
  <c r="A3790" i="2"/>
  <c r="B3790" i="2"/>
  <c r="A3791" i="2"/>
  <c r="B3791" i="2"/>
  <c r="A3792" i="2"/>
  <c r="B3792" i="2"/>
  <c r="A3793" i="2"/>
  <c r="B3793" i="2"/>
  <c r="A3794" i="2"/>
  <c r="B3794" i="2"/>
  <c r="A3795" i="2"/>
  <c r="B3795" i="2"/>
  <c r="A3796" i="2"/>
  <c r="B3796" i="2"/>
  <c r="A3797" i="2"/>
  <c r="B3797" i="2"/>
  <c r="A3798" i="2"/>
  <c r="B3798" i="2"/>
  <c r="A3799" i="2"/>
  <c r="B3799" i="2"/>
  <c r="A3800" i="2"/>
  <c r="B3800" i="2"/>
  <c r="A3801" i="2"/>
  <c r="B3801" i="2"/>
  <c r="A3802" i="2"/>
  <c r="B3802" i="2"/>
  <c r="A3803" i="2"/>
  <c r="B3803" i="2"/>
  <c r="A3804" i="2"/>
  <c r="B3804" i="2"/>
  <c r="A3805" i="2"/>
  <c r="B3805" i="2"/>
  <c r="A3806" i="2"/>
  <c r="B3806" i="2"/>
  <c r="A3807" i="2"/>
  <c r="B3807" i="2"/>
  <c r="A3808" i="2"/>
  <c r="B3808" i="2"/>
  <c r="A3809" i="2"/>
  <c r="B3809" i="2"/>
  <c r="A3810" i="2"/>
  <c r="B3810" i="2"/>
  <c r="A3811" i="2"/>
  <c r="B3811" i="2"/>
  <c r="A3812" i="2"/>
  <c r="B3812" i="2"/>
  <c r="A3813" i="2"/>
  <c r="B3813" i="2"/>
  <c r="A3814" i="2"/>
  <c r="B3814" i="2"/>
  <c r="A3815" i="2"/>
  <c r="B3815" i="2"/>
  <c r="A3816" i="2"/>
  <c r="B3816" i="2"/>
  <c r="A3817" i="2"/>
  <c r="B3817" i="2"/>
  <c r="A3818" i="2"/>
  <c r="B3818" i="2"/>
  <c r="A3819" i="2"/>
  <c r="B3819" i="2"/>
  <c r="A3820" i="2"/>
  <c r="B3820" i="2"/>
  <c r="A3821" i="2"/>
  <c r="B3821" i="2"/>
  <c r="A3822" i="2"/>
  <c r="B3822" i="2"/>
  <c r="A3823" i="2"/>
  <c r="B3823" i="2"/>
  <c r="A3824" i="2"/>
  <c r="B3824" i="2"/>
  <c r="A3825" i="2"/>
  <c r="B3825" i="2"/>
  <c r="A3826" i="2"/>
  <c r="B3826" i="2"/>
  <c r="A3827" i="2"/>
  <c r="B3827" i="2"/>
  <c r="A3828" i="2"/>
  <c r="B3828" i="2"/>
  <c r="A3829" i="2"/>
  <c r="B3829" i="2"/>
  <c r="A3830" i="2"/>
  <c r="B3830" i="2"/>
  <c r="A3831" i="2"/>
  <c r="B3831" i="2"/>
  <c r="A3832" i="2"/>
  <c r="B3832" i="2"/>
  <c r="A3833" i="2"/>
  <c r="B3833" i="2"/>
  <c r="A3834" i="2"/>
  <c r="B3834" i="2"/>
  <c r="A3835" i="2"/>
  <c r="B3835" i="2"/>
  <c r="A3836" i="2"/>
  <c r="B3836" i="2"/>
  <c r="A3837" i="2"/>
  <c r="B3837" i="2"/>
  <c r="A3838" i="2"/>
  <c r="B3838" i="2"/>
  <c r="A3839" i="2"/>
  <c r="B3839" i="2"/>
  <c r="A3840" i="2"/>
  <c r="B3840" i="2"/>
  <c r="A3841" i="2"/>
  <c r="B3841" i="2"/>
  <c r="A3842" i="2"/>
  <c r="B3842" i="2"/>
  <c r="A3843" i="2"/>
  <c r="B3843" i="2"/>
  <c r="A3844" i="2"/>
  <c r="B3844" i="2"/>
  <c r="A3845" i="2"/>
  <c r="B3845" i="2"/>
  <c r="A3846" i="2"/>
  <c r="B3846" i="2"/>
  <c r="A3847" i="2"/>
  <c r="B3847" i="2"/>
  <c r="A3848" i="2"/>
  <c r="B3848" i="2"/>
  <c r="A3849" i="2"/>
  <c r="B3849" i="2"/>
  <c r="A3850" i="2"/>
  <c r="B3850" i="2"/>
  <c r="A3851" i="2"/>
  <c r="B3851" i="2"/>
  <c r="A3852" i="2"/>
  <c r="B3852" i="2"/>
  <c r="A3853" i="2"/>
  <c r="B3853" i="2"/>
  <c r="A3854" i="2"/>
  <c r="B3854" i="2"/>
  <c r="A3855" i="2"/>
  <c r="B3855" i="2"/>
  <c r="A3856" i="2"/>
  <c r="B3856" i="2"/>
  <c r="A3857" i="2"/>
  <c r="B3857" i="2"/>
  <c r="A3858" i="2"/>
  <c r="B3858" i="2"/>
  <c r="A3859" i="2"/>
  <c r="B3859" i="2"/>
  <c r="A3860" i="2"/>
  <c r="B3860" i="2"/>
  <c r="A3861" i="2"/>
  <c r="B3861" i="2"/>
  <c r="A3862" i="2"/>
  <c r="B3862" i="2"/>
  <c r="A3863" i="2"/>
  <c r="B3863" i="2"/>
  <c r="A3864" i="2"/>
  <c r="B3864" i="2"/>
  <c r="A3865" i="2"/>
  <c r="B3865" i="2"/>
  <c r="A3866" i="2"/>
  <c r="B3866" i="2"/>
  <c r="A3867" i="2"/>
  <c r="B3867" i="2"/>
  <c r="A3868" i="2"/>
  <c r="B3868" i="2"/>
  <c r="A3869" i="2"/>
  <c r="B3869" i="2"/>
  <c r="A3870" i="2"/>
  <c r="B3870" i="2"/>
  <c r="A3871" i="2"/>
  <c r="B3871" i="2"/>
  <c r="A3872" i="2"/>
  <c r="B3872" i="2"/>
  <c r="A3873" i="2"/>
  <c r="B3873" i="2"/>
  <c r="A3874" i="2"/>
  <c r="B3874" i="2"/>
  <c r="A3875" i="2"/>
  <c r="B3875" i="2"/>
  <c r="A3876" i="2"/>
  <c r="B3876" i="2"/>
  <c r="A3877" i="2"/>
  <c r="B3877" i="2"/>
  <c r="A3878" i="2"/>
  <c r="B3878" i="2"/>
  <c r="A3879" i="2"/>
  <c r="B3879" i="2"/>
  <c r="A3880" i="2"/>
  <c r="B3880" i="2"/>
  <c r="A3881" i="2"/>
  <c r="B3881" i="2"/>
  <c r="A3882" i="2"/>
  <c r="B3882" i="2"/>
  <c r="A3883" i="2"/>
  <c r="B3883" i="2"/>
  <c r="A3884" i="2"/>
  <c r="B3884" i="2"/>
  <c r="A3885" i="2"/>
  <c r="B3885" i="2"/>
  <c r="A3886" i="2"/>
  <c r="B3886" i="2"/>
  <c r="A3887" i="2"/>
  <c r="B3887" i="2"/>
  <c r="A3888" i="2"/>
  <c r="B3888" i="2"/>
  <c r="A3889" i="2"/>
  <c r="B3889" i="2"/>
  <c r="A3890" i="2"/>
  <c r="B3890" i="2"/>
  <c r="A3891" i="2"/>
  <c r="B3891" i="2"/>
  <c r="A3892" i="2"/>
  <c r="B3892" i="2"/>
  <c r="A3893" i="2"/>
  <c r="B3893" i="2"/>
  <c r="A3894" i="2"/>
  <c r="B3894" i="2"/>
  <c r="A3895" i="2"/>
  <c r="B3895" i="2"/>
  <c r="A3896" i="2"/>
  <c r="B3896" i="2"/>
  <c r="A3897" i="2"/>
  <c r="B3897" i="2"/>
  <c r="A3898" i="2"/>
  <c r="B3898" i="2"/>
  <c r="A3899" i="2"/>
  <c r="B3899" i="2"/>
  <c r="A3900" i="2"/>
  <c r="B3900" i="2"/>
  <c r="A3901" i="2"/>
  <c r="B3901" i="2"/>
  <c r="A3902" i="2"/>
  <c r="B3902" i="2"/>
  <c r="A3903" i="2"/>
  <c r="B3903" i="2"/>
  <c r="A3904" i="2"/>
  <c r="B3904" i="2"/>
  <c r="A3905" i="2"/>
  <c r="B3905" i="2"/>
  <c r="A3906" i="2"/>
  <c r="B3906" i="2"/>
  <c r="A3907" i="2"/>
  <c r="B3907" i="2"/>
  <c r="A3908" i="2"/>
  <c r="B3908" i="2"/>
  <c r="A3909" i="2"/>
  <c r="B3909" i="2"/>
  <c r="A3910" i="2"/>
  <c r="B3910" i="2"/>
  <c r="A3911" i="2"/>
  <c r="B3911" i="2"/>
  <c r="A3912" i="2"/>
  <c r="B3912" i="2"/>
  <c r="A3913" i="2"/>
  <c r="B3913" i="2"/>
  <c r="A3914" i="2"/>
  <c r="B3914" i="2"/>
  <c r="A3915" i="2"/>
  <c r="B3915" i="2"/>
  <c r="A3916" i="2"/>
  <c r="B3916" i="2"/>
  <c r="A3917" i="2"/>
  <c r="B3917" i="2"/>
  <c r="A3918" i="2"/>
  <c r="B3918" i="2"/>
  <c r="A3919" i="2"/>
  <c r="B3919" i="2"/>
  <c r="A3920" i="2"/>
  <c r="B3920" i="2"/>
  <c r="A3921" i="2"/>
  <c r="B3921" i="2"/>
  <c r="A3922" i="2"/>
  <c r="B3922" i="2"/>
  <c r="A3923" i="2"/>
  <c r="B3923" i="2"/>
  <c r="A3924" i="2"/>
  <c r="B3924" i="2"/>
  <c r="A3925" i="2"/>
  <c r="B3925" i="2"/>
  <c r="A3926" i="2"/>
  <c r="B3926" i="2"/>
  <c r="A3927" i="2"/>
  <c r="B3927" i="2"/>
  <c r="A3928" i="2"/>
  <c r="B3928" i="2"/>
  <c r="A3929" i="2"/>
  <c r="B3929" i="2"/>
  <c r="A3930" i="2"/>
  <c r="B3930" i="2"/>
  <c r="A3931" i="2"/>
  <c r="B3931" i="2"/>
  <c r="A3932" i="2"/>
  <c r="B3932" i="2"/>
  <c r="A3933" i="2"/>
  <c r="B3933" i="2"/>
  <c r="A3934" i="2"/>
  <c r="B3934" i="2"/>
  <c r="A3935" i="2"/>
  <c r="B3935" i="2"/>
  <c r="A3936" i="2"/>
  <c r="B3936" i="2"/>
  <c r="A3937" i="2"/>
  <c r="B3937" i="2"/>
  <c r="A3938" i="2"/>
  <c r="B3938" i="2"/>
  <c r="A3939" i="2"/>
  <c r="B3939" i="2"/>
  <c r="A3940" i="2"/>
  <c r="B3940" i="2"/>
  <c r="A3941" i="2"/>
  <c r="B3941" i="2"/>
  <c r="A3942" i="2"/>
  <c r="B3942" i="2"/>
  <c r="A3943" i="2"/>
  <c r="B3943" i="2"/>
  <c r="A3944" i="2"/>
  <c r="B3944" i="2"/>
  <c r="A3945" i="2"/>
  <c r="B3945" i="2"/>
  <c r="A3946" i="2"/>
  <c r="B3946" i="2"/>
  <c r="A3947" i="2"/>
  <c r="B3947" i="2"/>
  <c r="A3948" i="2"/>
  <c r="B3948" i="2"/>
  <c r="A3949" i="2"/>
  <c r="B3949" i="2"/>
  <c r="A3950" i="2"/>
  <c r="B3950" i="2"/>
  <c r="A3951" i="2"/>
  <c r="B3951" i="2"/>
  <c r="A3952" i="2"/>
  <c r="B3952" i="2"/>
  <c r="A3953" i="2"/>
  <c r="B3953" i="2"/>
  <c r="A3954" i="2"/>
  <c r="B3954" i="2"/>
  <c r="A3955" i="2"/>
  <c r="B3955" i="2"/>
  <c r="A3956" i="2"/>
  <c r="B3956" i="2"/>
  <c r="A3957" i="2"/>
  <c r="B3957" i="2"/>
  <c r="A3958" i="2"/>
  <c r="B3958" i="2"/>
  <c r="A3959" i="2"/>
  <c r="B3959" i="2"/>
  <c r="A3960" i="2"/>
  <c r="B3960" i="2"/>
  <c r="A3961" i="2"/>
  <c r="B3961" i="2"/>
  <c r="A3962" i="2"/>
  <c r="B3962" i="2"/>
  <c r="A3963" i="2"/>
  <c r="B3963" i="2"/>
  <c r="A3964" i="2"/>
  <c r="B3964" i="2"/>
  <c r="A3965" i="2"/>
  <c r="B3965" i="2"/>
  <c r="A3966" i="2"/>
  <c r="B3966" i="2"/>
  <c r="A3967" i="2"/>
  <c r="B3967" i="2"/>
  <c r="A3968" i="2"/>
  <c r="B3968" i="2"/>
  <c r="A3969" i="2"/>
  <c r="B3969" i="2"/>
  <c r="A3970" i="2"/>
  <c r="B3970" i="2"/>
  <c r="A3971" i="2"/>
  <c r="B3971" i="2"/>
  <c r="A3972" i="2"/>
  <c r="B3972" i="2"/>
  <c r="A3973" i="2"/>
  <c r="B3973" i="2"/>
  <c r="A3974" i="2"/>
  <c r="B3974" i="2"/>
  <c r="A3975" i="2"/>
  <c r="B3975" i="2"/>
  <c r="A3976" i="2"/>
  <c r="B3976" i="2"/>
  <c r="A3977" i="2"/>
  <c r="B3977" i="2"/>
  <c r="A3978" i="2"/>
  <c r="B3978" i="2"/>
  <c r="A3979" i="2"/>
  <c r="B3979" i="2"/>
  <c r="A3980" i="2"/>
  <c r="B3980" i="2"/>
  <c r="A3981" i="2"/>
  <c r="B3981" i="2"/>
  <c r="A3982" i="2"/>
  <c r="B3982" i="2"/>
  <c r="A3983" i="2"/>
  <c r="B3983" i="2"/>
  <c r="A3984" i="2"/>
  <c r="B3984" i="2"/>
  <c r="A3985" i="2"/>
  <c r="B3985" i="2"/>
  <c r="A3986" i="2"/>
  <c r="B3986" i="2"/>
  <c r="A3987" i="2"/>
  <c r="B3987" i="2"/>
  <c r="A3988" i="2"/>
  <c r="B3988" i="2"/>
  <c r="A3989" i="2"/>
  <c r="B3989" i="2"/>
  <c r="A3990" i="2"/>
  <c r="B3990" i="2"/>
  <c r="A3991" i="2"/>
  <c r="B3991" i="2"/>
  <c r="A3992" i="2"/>
  <c r="B3992" i="2"/>
  <c r="A3993" i="2"/>
  <c r="B3993" i="2"/>
  <c r="A3994" i="2"/>
  <c r="B3994" i="2"/>
  <c r="A3995" i="2"/>
  <c r="B3995" i="2"/>
  <c r="A3996" i="2"/>
  <c r="B3996" i="2"/>
  <c r="A3997" i="2"/>
  <c r="B3997" i="2"/>
  <c r="A3998" i="2"/>
  <c r="B3998" i="2"/>
  <c r="A3999" i="2"/>
  <c r="B3999" i="2"/>
  <c r="A4000" i="2"/>
  <c r="B4000" i="2"/>
  <c r="A4001" i="2"/>
  <c r="B4001" i="2"/>
  <c r="A4002" i="2"/>
  <c r="B4002" i="2"/>
  <c r="A4003" i="2"/>
  <c r="B4003" i="2"/>
  <c r="A4004" i="2"/>
  <c r="B4004" i="2"/>
  <c r="A4005" i="2"/>
  <c r="B4005" i="2"/>
  <c r="A4006" i="2"/>
  <c r="B4006" i="2"/>
  <c r="A4007" i="2"/>
  <c r="B4007" i="2"/>
  <c r="A4008" i="2"/>
  <c r="B4008" i="2"/>
  <c r="A4009" i="2"/>
  <c r="B4009" i="2"/>
  <c r="A4010" i="2"/>
  <c r="B4010" i="2"/>
  <c r="A4011" i="2"/>
  <c r="B4011" i="2"/>
  <c r="A4012" i="2"/>
  <c r="B4012" i="2"/>
  <c r="A4013" i="2"/>
  <c r="B4013" i="2"/>
  <c r="A4014" i="2"/>
  <c r="B4014" i="2"/>
  <c r="A4015" i="2"/>
  <c r="B4015" i="2"/>
  <c r="A4016" i="2"/>
  <c r="B4016" i="2"/>
  <c r="A4017" i="2"/>
  <c r="B4017" i="2"/>
  <c r="A4018" i="2"/>
  <c r="B4018" i="2"/>
  <c r="A4019" i="2"/>
  <c r="B4019" i="2"/>
  <c r="A4020" i="2"/>
  <c r="B4020" i="2"/>
  <c r="A4021" i="2"/>
  <c r="B4021" i="2"/>
  <c r="A4022" i="2"/>
  <c r="B4022" i="2"/>
  <c r="A4023" i="2"/>
  <c r="B4023" i="2"/>
  <c r="A4024" i="2"/>
  <c r="B4024" i="2"/>
  <c r="A4025" i="2"/>
  <c r="B4025" i="2"/>
  <c r="A4026" i="2"/>
  <c r="B4026" i="2"/>
  <c r="A4027" i="2"/>
  <c r="B4027" i="2"/>
  <c r="A4028" i="2"/>
  <c r="B4028" i="2"/>
  <c r="A4029" i="2"/>
  <c r="B4029" i="2"/>
  <c r="A4030" i="2"/>
  <c r="B4030" i="2"/>
  <c r="A4031" i="2"/>
  <c r="B4031" i="2"/>
  <c r="A4032" i="2"/>
  <c r="B4032" i="2"/>
  <c r="A4033" i="2"/>
  <c r="B4033" i="2"/>
  <c r="A4034" i="2"/>
  <c r="B4034" i="2"/>
  <c r="A4035" i="2"/>
  <c r="B4035" i="2"/>
  <c r="A4036" i="2"/>
  <c r="B4036" i="2"/>
  <c r="A4037" i="2"/>
  <c r="B4037" i="2"/>
  <c r="A4038" i="2"/>
  <c r="B4038" i="2"/>
  <c r="A4039" i="2"/>
  <c r="B4039" i="2"/>
  <c r="A4040" i="2"/>
  <c r="B4040" i="2"/>
  <c r="A4041" i="2"/>
  <c r="B4041" i="2"/>
  <c r="A4042" i="2"/>
  <c r="B4042" i="2"/>
  <c r="A4043" i="2"/>
  <c r="B4043" i="2"/>
  <c r="A4044" i="2"/>
  <c r="B4044" i="2"/>
  <c r="A4045" i="2"/>
  <c r="B4045" i="2"/>
  <c r="A4046" i="2"/>
  <c r="B4046" i="2"/>
  <c r="A4047" i="2"/>
  <c r="B4047" i="2"/>
  <c r="A4048" i="2"/>
  <c r="B4048" i="2"/>
  <c r="A4049" i="2"/>
  <c r="B4049" i="2"/>
  <c r="A4050" i="2"/>
  <c r="B4050" i="2"/>
  <c r="A4051" i="2"/>
  <c r="B4051" i="2"/>
  <c r="A4052" i="2"/>
  <c r="B4052" i="2"/>
  <c r="A4053" i="2"/>
  <c r="B4053" i="2"/>
  <c r="A4054" i="2"/>
  <c r="B4054" i="2"/>
  <c r="A4055" i="2"/>
  <c r="B4055" i="2"/>
  <c r="A4056" i="2"/>
  <c r="B4056" i="2"/>
  <c r="A4057" i="2"/>
  <c r="B4057" i="2"/>
  <c r="A4058" i="2"/>
  <c r="B4058" i="2"/>
  <c r="A4059" i="2"/>
  <c r="B4059" i="2"/>
  <c r="A4060" i="2"/>
  <c r="B4060" i="2"/>
  <c r="A4061" i="2"/>
  <c r="B4061" i="2"/>
  <c r="A4062" i="2"/>
  <c r="B4062" i="2"/>
  <c r="A4063" i="2"/>
  <c r="B4063" i="2"/>
  <c r="A4064" i="2"/>
  <c r="B4064" i="2"/>
  <c r="A4065" i="2"/>
  <c r="B4065" i="2"/>
  <c r="A4066" i="2"/>
  <c r="B4066" i="2"/>
  <c r="A4067" i="2"/>
  <c r="B4067" i="2"/>
  <c r="A4068" i="2"/>
  <c r="B4068" i="2"/>
  <c r="A4069" i="2"/>
  <c r="B4069" i="2"/>
  <c r="A4070" i="2"/>
  <c r="B4070" i="2"/>
  <c r="A4071" i="2"/>
  <c r="B4071" i="2"/>
  <c r="A4072" i="2"/>
  <c r="B4072" i="2"/>
  <c r="A4073" i="2"/>
  <c r="B4073" i="2"/>
  <c r="A4074" i="2"/>
  <c r="B4074" i="2"/>
  <c r="A4075" i="2"/>
  <c r="B4075" i="2"/>
  <c r="A4076" i="2"/>
  <c r="B4076" i="2"/>
  <c r="A4077" i="2"/>
  <c r="B4077" i="2"/>
  <c r="A4078" i="2"/>
  <c r="B4078" i="2"/>
  <c r="A4079" i="2"/>
  <c r="B4079" i="2"/>
  <c r="A4080" i="2"/>
  <c r="B4080" i="2"/>
  <c r="A4081" i="2"/>
  <c r="B4081" i="2"/>
  <c r="A4082" i="2"/>
  <c r="B4082" i="2"/>
  <c r="A4083" i="2"/>
  <c r="B4083" i="2"/>
  <c r="A4084" i="2"/>
  <c r="B4084" i="2"/>
  <c r="A4085" i="2"/>
  <c r="B4085" i="2"/>
  <c r="A4086" i="2"/>
  <c r="B4086" i="2"/>
  <c r="A4087" i="2"/>
  <c r="B4087" i="2"/>
  <c r="A4088" i="2"/>
  <c r="B4088" i="2"/>
  <c r="A4089" i="2"/>
  <c r="B4089" i="2"/>
  <c r="A4090" i="2"/>
  <c r="B4090" i="2"/>
  <c r="A4091" i="2"/>
  <c r="B4091" i="2"/>
  <c r="A4092" i="2"/>
  <c r="B4092" i="2"/>
  <c r="A4093" i="2"/>
  <c r="B4093" i="2"/>
  <c r="A4094" i="2"/>
  <c r="B4094" i="2"/>
  <c r="A4095" i="2"/>
  <c r="B4095" i="2"/>
  <c r="A4096" i="2"/>
  <c r="B4096" i="2"/>
  <c r="A4097" i="2"/>
  <c r="B4097" i="2"/>
  <c r="A4098" i="2"/>
  <c r="B4098" i="2"/>
  <c r="A4099" i="2"/>
  <c r="B4099" i="2"/>
  <c r="A4100" i="2"/>
  <c r="B4100" i="2"/>
  <c r="A4101" i="2"/>
  <c r="B4101" i="2"/>
  <c r="A4102" i="2"/>
  <c r="B4102" i="2"/>
  <c r="A4103" i="2"/>
  <c r="B4103" i="2"/>
  <c r="A4104" i="2"/>
  <c r="B4104" i="2"/>
  <c r="A4105" i="2"/>
  <c r="B4105" i="2"/>
  <c r="A4106" i="2"/>
  <c r="B4106" i="2"/>
  <c r="A4107" i="2"/>
  <c r="B4107" i="2"/>
  <c r="A4108" i="2"/>
  <c r="B4108" i="2"/>
  <c r="A4109" i="2"/>
  <c r="B4109" i="2"/>
  <c r="A4110" i="2"/>
  <c r="B4110" i="2"/>
  <c r="A4111" i="2"/>
  <c r="B4111" i="2"/>
  <c r="A4112" i="2"/>
  <c r="B4112" i="2"/>
  <c r="A4113" i="2"/>
  <c r="B4113" i="2"/>
  <c r="A4114" i="2"/>
  <c r="B4114" i="2"/>
  <c r="A4115" i="2"/>
  <c r="B4115" i="2"/>
  <c r="A4116" i="2"/>
  <c r="B4116" i="2"/>
  <c r="A4117" i="2"/>
  <c r="B4117" i="2"/>
  <c r="A4118" i="2"/>
  <c r="B4118" i="2"/>
  <c r="A4119" i="2"/>
  <c r="B4119" i="2"/>
  <c r="A4120" i="2"/>
  <c r="B4120" i="2"/>
  <c r="A4121" i="2"/>
  <c r="B4121" i="2"/>
  <c r="A4122" i="2"/>
  <c r="B4122" i="2"/>
  <c r="A4123" i="2"/>
  <c r="B4123" i="2"/>
  <c r="A4124" i="2"/>
  <c r="B4124" i="2"/>
  <c r="A4125" i="2"/>
  <c r="B4125" i="2"/>
  <c r="A4126" i="2"/>
  <c r="B4126" i="2"/>
  <c r="A4127" i="2"/>
  <c r="B4127" i="2"/>
  <c r="A4128" i="2"/>
  <c r="B4128" i="2"/>
  <c r="A4129" i="2"/>
  <c r="B4129" i="2"/>
  <c r="A4130" i="2"/>
  <c r="B4130" i="2"/>
  <c r="A4131" i="2"/>
  <c r="B4131" i="2"/>
  <c r="A4132" i="2"/>
  <c r="B4132" i="2"/>
  <c r="A4133" i="2"/>
  <c r="B4133" i="2"/>
  <c r="A4134" i="2"/>
  <c r="B4134" i="2"/>
  <c r="A4135" i="2"/>
  <c r="B4135" i="2"/>
  <c r="A4136" i="2"/>
  <c r="B4136" i="2"/>
  <c r="A4137" i="2"/>
  <c r="B4137" i="2"/>
  <c r="A4138" i="2"/>
  <c r="B4138" i="2"/>
  <c r="A4139" i="2"/>
  <c r="B4139" i="2"/>
  <c r="A4140" i="2"/>
  <c r="B4140" i="2"/>
  <c r="A4141" i="2"/>
  <c r="B4141" i="2"/>
  <c r="A4142" i="2"/>
  <c r="B4142" i="2"/>
  <c r="A4143" i="2"/>
  <c r="B4143" i="2"/>
  <c r="A4144" i="2"/>
  <c r="B4144" i="2"/>
  <c r="A4145" i="2"/>
  <c r="B4145" i="2"/>
  <c r="A4146" i="2"/>
  <c r="B4146" i="2"/>
  <c r="A4147" i="2"/>
  <c r="B4147" i="2"/>
  <c r="A4148" i="2"/>
  <c r="B4148" i="2"/>
  <c r="A4149" i="2"/>
  <c r="B4149" i="2"/>
  <c r="A4150" i="2"/>
  <c r="B4150" i="2"/>
  <c r="A4151" i="2"/>
  <c r="B4151" i="2"/>
  <c r="A4152" i="2"/>
  <c r="B4152" i="2"/>
  <c r="A4153" i="2"/>
  <c r="B4153" i="2"/>
  <c r="A4154" i="2"/>
  <c r="B4154" i="2"/>
  <c r="A4155" i="2"/>
  <c r="B4155" i="2"/>
  <c r="A4156" i="2"/>
  <c r="B4156" i="2"/>
  <c r="A4157" i="2"/>
  <c r="B4157" i="2"/>
  <c r="A4158" i="2"/>
  <c r="B4158" i="2"/>
  <c r="A4159" i="2"/>
  <c r="B4159" i="2"/>
  <c r="A4160" i="2"/>
  <c r="B4160" i="2"/>
  <c r="A4161" i="2"/>
  <c r="B4161" i="2"/>
  <c r="A4162" i="2"/>
  <c r="B4162" i="2"/>
  <c r="A4163" i="2"/>
  <c r="B4163" i="2"/>
  <c r="A4164" i="2"/>
  <c r="B4164" i="2"/>
  <c r="A4165" i="2"/>
  <c r="B4165" i="2"/>
  <c r="A4166" i="2"/>
  <c r="B4166" i="2"/>
  <c r="A4167" i="2"/>
  <c r="B4167" i="2"/>
  <c r="A4168" i="2"/>
  <c r="B4168" i="2"/>
  <c r="A4169" i="2"/>
  <c r="B4169" i="2"/>
  <c r="A4170" i="2"/>
  <c r="B4170" i="2"/>
  <c r="A4171" i="2"/>
  <c r="B4171" i="2"/>
  <c r="A4172" i="2"/>
  <c r="B4172" i="2"/>
  <c r="A4173" i="2"/>
  <c r="B4173" i="2"/>
  <c r="A4174" i="2"/>
  <c r="B4174" i="2"/>
  <c r="A4175" i="2"/>
  <c r="B4175" i="2"/>
  <c r="A4176" i="2"/>
  <c r="B4176" i="2"/>
  <c r="A4177" i="2"/>
  <c r="B4177" i="2"/>
  <c r="A4178" i="2"/>
  <c r="B4178" i="2"/>
  <c r="A4179" i="2"/>
  <c r="B4179" i="2"/>
  <c r="A4180" i="2"/>
  <c r="B4180" i="2"/>
  <c r="A4181" i="2"/>
  <c r="B4181" i="2"/>
  <c r="A4182" i="2"/>
  <c r="B4182" i="2"/>
  <c r="A4183" i="2"/>
  <c r="B4183" i="2"/>
  <c r="A4184" i="2"/>
  <c r="B4184" i="2"/>
  <c r="A4185" i="2"/>
  <c r="B4185" i="2"/>
  <c r="A4186" i="2"/>
  <c r="B4186" i="2"/>
  <c r="A4187" i="2"/>
  <c r="B4187" i="2"/>
  <c r="A4188" i="2"/>
  <c r="B4188" i="2"/>
  <c r="A4189" i="2"/>
  <c r="B4189" i="2"/>
  <c r="A4190" i="2"/>
  <c r="B4190" i="2"/>
  <c r="A4191" i="2"/>
  <c r="B4191" i="2"/>
  <c r="A4192" i="2"/>
  <c r="B4192" i="2"/>
  <c r="A4193" i="2"/>
  <c r="B4193" i="2"/>
  <c r="A4194" i="2"/>
  <c r="B4194" i="2"/>
  <c r="A4195" i="2"/>
  <c r="B4195" i="2"/>
  <c r="A4196" i="2"/>
  <c r="B4196" i="2"/>
  <c r="A4197" i="2"/>
  <c r="B4197" i="2"/>
  <c r="A4198" i="2"/>
  <c r="B4198" i="2"/>
  <c r="A4199" i="2"/>
  <c r="B4199" i="2"/>
  <c r="A4200" i="2"/>
  <c r="B4200" i="2"/>
  <c r="A4201" i="2"/>
  <c r="B4201" i="2"/>
  <c r="A4202" i="2"/>
  <c r="B4202" i="2"/>
  <c r="A4203" i="2"/>
  <c r="B4203" i="2"/>
  <c r="A4204" i="2"/>
  <c r="B4204" i="2"/>
  <c r="A4205" i="2"/>
  <c r="B4205" i="2"/>
  <c r="A4206" i="2"/>
  <c r="B4206" i="2"/>
  <c r="A4207" i="2"/>
  <c r="B4207" i="2"/>
  <c r="A4208" i="2"/>
  <c r="B4208" i="2"/>
  <c r="A4209" i="2"/>
  <c r="B4209" i="2"/>
  <c r="A4210" i="2"/>
  <c r="B4210" i="2"/>
  <c r="A4211" i="2"/>
  <c r="B4211" i="2"/>
  <c r="A4212" i="2"/>
  <c r="B4212" i="2"/>
  <c r="A4213" i="2"/>
  <c r="B4213" i="2"/>
  <c r="A4214" i="2"/>
  <c r="B4214" i="2"/>
  <c r="A4215" i="2"/>
  <c r="B4215" i="2"/>
  <c r="A4216" i="2"/>
  <c r="B4216" i="2"/>
  <c r="A4217" i="2"/>
  <c r="B4217" i="2"/>
  <c r="A4218" i="2"/>
  <c r="B4218" i="2"/>
  <c r="A4219" i="2"/>
  <c r="B4219" i="2"/>
  <c r="A4220" i="2"/>
  <c r="B4220" i="2"/>
  <c r="A4221" i="2"/>
  <c r="B4221" i="2"/>
  <c r="A4222" i="2"/>
  <c r="B4222" i="2"/>
  <c r="A4223" i="2"/>
  <c r="B4223" i="2"/>
  <c r="A4224" i="2"/>
  <c r="B4224" i="2"/>
  <c r="A4225" i="2"/>
  <c r="B4225" i="2"/>
  <c r="A4226" i="2"/>
  <c r="B4226" i="2"/>
  <c r="A4227" i="2"/>
  <c r="B4227" i="2"/>
  <c r="A4228" i="2"/>
  <c r="B4228" i="2"/>
  <c r="A4229" i="2"/>
  <c r="B4229" i="2"/>
  <c r="A4230" i="2"/>
  <c r="B4230" i="2"/>
  <c r="A4231" i="2"/>
  <c r="B4231" i="2"/>
  <c r="A4232" i="2"/>
  <c r="B4232" i="2"/>
  <c r="A4233" i="2"/>
  <c r="B4233" i="2"/>
  <c r="A4234" i="2"/>
  <c r="B4234" i="2"/>
  <c r="A4235" i="2"/>
  <c r="B4235" i="2"/>
  <c r="A4236" i="2"/>
  <c r="B4236" i="2"/>
  <c r="A4237" i="2"/>
  <c r="B4237" i="2"/>
  <c r="A4238" i="2"/>
  <c r="B4238" i="2"/>
  <c r="A4239" i="2"/>
  <c r="B4239" i="2"/>
  <c r="A4240" i="2"/>
  <c r="B4240" i="2"/>
  <c r="A4241" i="2"/>
  <c r="B4241" i="2"/>
  <c r="A4242" i="2"/>
  <c r="B4242" i="2"/>
  <c r="A4243" i="2"/>
  <c r="B4243" i="2"/>
  <c r="A4244" i="2"/>
  <c r="B4244" i="2"/>
  <c r="A4245" i="2"/>
  <c r="B4245" i="2"/>
  <c r="A4246" i="2"/>
  <c r="B4246" i="2"/>
  <c r="A4247" i="2"/>
  <c r="B4247" i="2"/>
  <c r="A4248" i="2"/>
  <c r="B4248" i="2"/>
  <c r="A4249" i="2"/>
  <c r="B4249" i="2"/>
  <c r="A4250" i="2"/>
  <c r="B4250" i="2"/>
  <c r="A4251" i="2"/>
  <c r="B4251" i="2"/>
  <c r="A4252" i="2"/>
  <c r="B4252" i="2"/>
  <c r="A4253" i="2"/>
  <c r="B4253" i="2"/>
  <c r="A4254" i="2"/>
  <c r="B4254" i="2"/>
  <c r="A4255" i="2"/>
  <c r="B4255" i="2"/>
  <c r="A4256" i="2"/>
  <c r="B4256" i="2"/>
  <c r="A4257" i="2"/>
  <c r="B4257" i="2"/>
  <c r="A4258" i="2"/>
  <c r="B4258" i="2"/>
  <c r="A4259" i="2"/>
  <c r="B4259" i="2"/>
  <c r="A4260" i="2"/>
  <c r="B4260" i="2"/>
  <c r="A4261" i="2"/>
  <c r="B4261" i="2"/>
  <c r="A4262" i="2"/>
  <c r="B4262" i="2"/>
  <c r="A4263" i="2"/>
  <c r="B4263" i="2"/>
  <c r="A4264" i="2"/>
  <c r="B4264" i="2"/>
  <c r="A4265" i="2"/>
  <c r="B4265" i="2"/>
  <c r="A4266" i="2"/>
  <c r="B4266" i="2"/>
  <c r="A4267" i="2"/>
  <c r="B4267" i="2"/>
  <c r="A4268" i="2"/>
  <c r="B4268" i="2"/>
  <c r="A4269" i="2"/>
  <c r="B4269" i="2"/>
  <c r="A4270" i="2"/>
  <c r="B4270" i="2"/>
  <c r="A4271" i="2"/>
  <c r="B4271" i="2"/>
  <c r="A4272" i="2"/>
  <c r="B4272" i="2"/>
  <c r="A4273" i="2"/>
  <c r="B4273" i="2"/>
  <c r="A4274" i="2"/>
  <c r="B4274" i="2"/>
  <c r="A4275" i="2"/>
  <c r="B4275" i="2"/>
  <c r="A4276" i="2"/>
  <c r="B4276" i="2"/>
  <c r="A4277" i="2"/>
  <c r="B4277" i="2"/>
  <c r="A4278" i="2"/>
  <c r="B4278" i="2"/>
  <c r="A4279" i="2"/>
  <c r="B4279" i="2"/>
  <c r="A4280" i="2"/>
  <c r="B4280" i="2"/>
  <c r="A4281" i="2"/>
  <c r="B4281" i="2"/>
  <c r="A4282" i="2"/>
  <c r="B4282" i="2"/>
  <c r="A4283" i="2"/>
  <c r="B4283" i="2"/>
  <c r="A4284" i="2"/>
  <c r="B4284" i="2"/>
  <c r="A4285" i="2"/>
  <c r="B4285" i="2"/>
  <c r="A4286" i="2"/>
  <c r="B4286" i="2"/>
  <c r="A4287" i="2"/>
  <c r="B4287" i="2"/>
  <c r="A4288" i="2"/>
  <c r="B4288" i="2"/>
  <c r="A4289" i="2"/>
  <c r="B4289" i="2"/>
  <c r="A4290" i="2"/>
  <c r="B4290" i="2"/>
  <c r="A4291" i="2"/>
  <c r="B4291" i="2"/>
  <c r="A4292" i="2"/>
  <c r="B4292" i="2"/>
  <c r="A4293" i="2"/>
  <c r="B4293" i="2"/>
  <c r="A4294" i="2"/>
  <c r="B4294" i="2"/>
  <c r="A4295" i="2"/>
  <c r="B4295" i="2"/>
  <c r="A4296" i="2"/>
  <c r="B4296" i="2"/>
  <c r="A4297" i="2"/>
  <c r="B4297" i="2"/>
  <c r="A4298" i="2"/>
  <c r="B4298" i="2"/>
  <c r="A4299" i="2"/>
  <c r="B4299" i="2"/>
  <c r="A4300" i="2"/>
  <c r="B4300" i="2"/>
  <c r="A4301" i="2"/>
  <c r="B4301" i="2"/>
  <c r="A4302" i="2"/>
  <c r="B4302" i="2"/>
  <c r="A4303" i="2"/>
  <c r="B4303" i="2"/>
  <c r="A4304" i="2"/>
  <c r="B4304" i="2"/>
  <c r="A4305" i="2"/>
  <c r="B4305" i="2"/>
  <c r="A4306" i="2"/>
  <c r="B4306" i="2"/>
  <c r="A4307" i="2"/>
  <c r="B4307" i="2"/>
  <c r="A4308" i="2"/>
  <c r="B4308" i="2"/>
  <c r="A4309" i="2"/>
  <c r="B4309" i="2"/>
  <c r="A4310" i="2"/>
  <c r="B4310" i="2"/>
  <c r="A4311" i="2"/>
  <c r="B4311" i="2"/>
  <c r="A4312" i="2"/>
  <c r="B4312" i="2"/>
  <c r="A4313" i="2"/>
  <c r="B4313" i="2"/>
  <c r="A4314" i="2"/>
  <c r="B4314" i="2"/>
  <c r="A4315" i="2"/>
  <c r="B4315" i="2"/>
  <c r="A4316" i="2"/>
  <c r="B4316" i="2"/>
  <c r="A4317" i="2"/>
  <c r="B4317" i="2"/>
  <c r="A4318" i="2"/>
  <c r="B4318" i="2"/>
  <c r="A4319" i="2"/>
  <c r="B4319" i="2"/>
  <c r="A4320" i="2"/>
  <c r="B4320" i="2"/>
  <c r="A4321" i="2"/>
  <c r="B4321" i="2"/>
  <c r="A4322" i="2"/>
  <c r="B4322" i="2"/>
  <c r="A4323" i="2"/>
  <c r="B4323" i="2"/>
  <c r="A4324" i="2"/>
  <c r="B4324" i="2"/>
  <c r="A4325" i="2"/>
  <c r="B4325" i="2"/>
  <c r="A4326" i="2"/>
  <c r="B4326" i="2"/>
  <c r="A4327" i="2"/>
  <c r="B4327" i="2"/>
  <c r="A4328" i="2"/>
  <c r="B4328" i="2"/>
  <c r="A4329" i="2"/>
  <c r="B4329" i="2"/>
  <c r="A4330" i="2"/>
  <c r="B4330" i="2"/>
  <c r="A4331" i="2"/>
  <c r="B4331" i="2"/>
  <c r="A4332" i="2"/>
  <c r="B4332" i="2"/>
  <c r="A4333" i="2"/>
  <c r="B4333" i="2"/>
  <c r="A4334" i="2"/>
  <c r="B4334" i="2"/>
  <c r="A4335" i="2"/>
  <c r="B4335" i="2"/>
  <c r="A4336" i="2"/>
  <c r="B4336" i="2"/>
  <c r="A4337" i="2"/>
  <c r="B4337" i="2"/>
  <c r="A4338" i="2"/>
  <c r="B4338" i="2"/>
  <c r="A4339" i="2"/>
  <c r="B4339" i="2"/>
  <c r="A4340" i="2"/>
  <c r="B4340" i="2"/>
  <c r="A4341" i="2"/>
  <c r="B4341" i="2"/>
  <c r="A4342" i="2"/>
  <c r="B4342" i="2"/>
  <c r="A4343" i="2"/>
  <c r="B4343" i="2"/>
  <c r="A4344" i="2"/>
  <c r="B4344" i="2"/>
  <c r="A4345" i="2"/>
  <c r="B4345" i="2"/>
  <c r="A4346" i="2"/>
  <c r="B4346" i="2"/>
  <c r="A4347" i="2"/>
  <c r="B4347" i="2"/>
  <c r="A4348" i="2"/>
  <c r="B4348" i="2"/>
  <c r="A4349" i="2"/>
  <c r="B4349" i="2"/>
  <c r="A4350" i="2"/>
  <c r="B4350" i="2"/>
  <c r="A4351" i="2"/>
  <c r="B4351" i="2"/>
  <c r="A4352" i="2"/>
  <c r="B4352" i="2"/>
  <c r="A4353" i="2"/>
  <c r="B4353" i="2"/>
  <c r="A4354" i="2"/>
  <c r="B4354" i="2"/>
  <c r="A4355" i="2"/>
  <c r="B4355" i="2"/>
  <c r="A4356" i="2"/>
  <c r="B4356" i="2"/>
  <c r="A4357" i="2"/>
  <c r="B4357" i="2"/>
  <c r="A4358" i="2"/>
  <c r="B4358" i="2"/>
  <c r="A4359" i="2"/>
  <c r="B4359" i="2"/>
  <c r="A4360" i="2"/>
  <c r="B4360" i="2"/>
  <c r="A4361" i="2"/>
  <c r="B4361" i="2"/>
  <c r="A4362" i="2"/>
  <c r="B4362" i="2"/>
  <c r="A4363" i="2"/>
  <c r="B4363" i="2"/>
  <c r="A4364" i="2"/>
  <c r="B4364" i="2"/>
  <c r="A4365" i="2"/>
  <c r="B4365" i="2"/>
  <c r="A4366" i="2"/>
  <c r="B4366" i="2"/>
  <c r="A4367" i="2"/>
  <c r="B4367" i="2"/>
  <c r="A4368" i="2"/>
  <c r="B4368" i="2"/>
  <c r="A4369" i="2"/>
  <c r="B4369" i="2"/>
  <c r="A4370" i="2"/>
  <c r="B4370" i="2"/>
  <c r="A4371" i="2"/>
  <c r="B4371" i="2"/>
  <c r="A4372" i="2"/>
  <c r="B4372" i="2"/>
  <c r="A4373" i="2"/>
  <c r="B4373" i="2"/>
  <c r="A4374" i="2"/>
  <c r="B4374" i="2"/>
  <c r="A4375" i="2"/>
  <c r="B4375" i="2"/>
  <c r="A4376" i="2"/>
  <c r="B4376" i="2"/>
  <c r="A4377" i="2"/>
  <c r="B4377" i="2"/>
  <c r="A4378" i="2"/>
  <c r="B4378" i="2"/>
  <c r="A4379" i="2"/>
  <c r="B4379" i="2"/>
  <c r="A4380" i="2"/>
  <c r="B4380" i="2"/>
  <c r="A4381" i="2"/>
  <c r="B4381" i="2"/>
  <c r="A4382" i="2"/>
  <c r="B4382" i="2"/>
  <c r="A4383" i="2"/>
  <c r="B4383" i="2"/>
  <c r="A4384" i="2"/>
  <c r="B4384" i="2"/>
  <c r="A4385" i="2"/>
  <c r="B4385" i="2"/>
  <c r="A4386" i="2"/>
  <c r="B4386" i="2"/>
  <c r="A4387" i="2"/>
  <c r="B4387" i="2"/>
  <c r="A4388" i="2"/>
  <c r="B4388" i="2"/>
  <c r="A4389" i="2"/>
  <c r="B4389" i="2"/>
  <c r="A4390" i="2"/>
  <c r="B4390" i="2"/>
  <c r="A4391" i="2"/>
  <c r="B4391" i="2"/>
  <c r="A4392" i="2"/>
  <c r="B4392" i="2"/>
  <c r="A4393" i="2"/>
  <c r="B4393" i="2"/>
  <c r="A4394" i="2"/>
  <c r="B4394" i="2"/>
  <c r="A4395" i="2"/>
  <c r="B4395" i="2"/>
  <c r="A4396" i="2"/>
  <c r="B4396" i="2"/>
  <c r="A4397" i="2"/>
  <c r="B4397" i="2"/>
  <c r="A4398" i="2"/>
  <c r="B4398" i="2"/>
  <c r="A4399" i="2"/>
  <c r="B4399" i="2"/>
  <c r="A4400" i="2"/>
  <c r="B4400" i="2"/>
  <c r="A4401" i="2"/>
  <c r="B4401" i="2"/>
  <c r="A4402" i="2"/>
  <c r="B4402" i="2"/>
  <c r="A4403" i="2"/>
  <c r="B4403" i="2"/>
  <c r="A4404" i="2"/>
  <c r="B4404" i="2"/>
  <c r="A4405" i="2"/>
  <c r="B4405" i="2"/>
  <c r="A4406" i="2"/>
  <c r="B4406" i="2"/>
  <c r="A4407" i="2"/>
  <c r="B4407" i="2"/>
  <c r="A4408" i="2"/>
  <c r="B4408" i="2"/>
  <c r="A4409" i="2"/>
  <c r="B4409" i="2"/>
  <c r="A4410" i="2"/>
  <c r="B4410" i="2"/>
  <c r="A4411" i="2"/>
  <c r="B4411" i="2"/>
  <c r="A4412" i="2"/>
  <c r="B4412" i="2"/>
  <c r="A4413" i="2"/>
  <c r="B4413" i="2"/>
  <c r="A4414" i="2"/>
  <c r="B4414" i="2"/>
  <c r="A4415" i="2"/>
  <c r="B4415" i="2"/>
  <c r="A4416" i="2"/>
  <c r="B4416" i="2"/>
  <c r="A4417" i="2"/>
  <c r="B4417" i="2"/>
  <c r="A4418" i="2"/>
  <c r="B4418" i="2"/>
  <c r="A4419" i="2"/>
  <c r="B4419" i="2"/>
  <c r="A4420" i="2"/>
  <c r="B4420" i="2"/>
  <c r="A4421" i="2"/>
  <c r="B4421" i="2"/>
  <c r="A4422" i="2"/>
  <c r="B4422" i="2"/>
  <c r="A4423" i="2"/>
  <c r="B4423" i="2"/>
  <c r="A4424" i="2"/>
  <c r="B4424" i="2"/>
  <c r="A4425" i="2"/>
  <c r="B4425" i="2"/>
  <c r="A4426" i="2"/>
  <c r="B4426" i="2"/>
  <c r="A4427" i="2"/>
  <c r="B4427" i="2"/>
  <c r="A4428" i="2"/>
  <c r="B4428" i="2"/>
  <c r="A4429" i="2"/>
  <c r="B4429" i="2"/>
  <c r="A4430" i="2"/>
  <c r="B4430" i="2"/>
  <c r="A4431" i="2"/>
  <c r="B4431" i="2"/>
  <c r="A4432" i="2"/>
  <c r="B4432" i="2"/>
  <c r="A4433" i="2"/>
  <c r="B4433" i="2"/>
  <c r="A4434" i="2"/>
  <c r="B4434" i="2"/>
  <c r="A4435" i="2"/>
  <c r="B4435" i="2"/>
  <c r="A4436" i="2"/>
  <c r="B4436" i="2"/>
  <c r="A4437" i="2"/>
  <c r="B4437" i="2"/>
  <c r="A4438" i="2"/>
  <c r="B4438" i="2"/>
  <c r="A4439" i="2"/>
  <c r="B4439" i="2"/>
  <c r="A4440" i="2"/>
  <c r="B4440" i="2"/>
  <c r="A4441" i="2"/>
  <c r="B4441" i="2"/>
  <c r="A4442" i="2"/>
  <c r="B4442" i="2"/>
  <c r="A4443" i="2"/>
  <c r="B4443" i="2"/>
  <c r="A4444" i="2"/>
  <c r="B4444" i="2"/>
  <c r="A4445" i="2"/>
  <c r="B4445" i="2"/>
  <c r="A4446" i="2"/>
  <c r="B4446" i="2"/>
  <c r="A4447" i="2"/>
  <c r="B4447" i="2"/>
  <c r="A4448" i="2"/>
  <c r="B4448" i="2"/>
  <c r="A4449" i="2"/>
  <c r="B4449" i="2"/>
  <c r="A4450" i="2"/>
  <c r="B4450" i="2"/>
  <c r="A4451" i="2"/>
  <c r="B4451" i="2"/>
  <c r="A4452" i="2"/>
  <c r="B4452" i="2"/>
  <c r="A4453" i="2"/>
  <c r="B4453" i="2"/>
  <c r="A4454" i="2"/>
  <c r="B4454" i="2"/>
  <c r="A4455" i="2"/>
  <c r="B4455" i="2"/>
  <c r="A4456" i="2"/>
  <c r="B4456" i="2"/>
  <c r="A4457" i="2"/>
  <c r="B4457" i="2"/>
  <c r="A4458" i="2"/>
  <c r="B4458" i="2"/>
  <c r="A4459" i="2"/>
  <c r="B4459" i="2"/>
  <c r="A4460" i="2"/>
  <c r="B4460" i="2"/>
  <c r="A4461" i="2"/>
  <c r="B4461" i="2"/>
  <c r="A4462" i="2"/>
  <c r="B4462" i="2"/>
  <c r="A4463" i="2"/>
  <c r="B4463" i="2"/>
  <c r="A4464" i="2"/>
  <c r="B4464" i="2"/>
  <c r="A4465" i="2"/>
  <c r="B4465" i="2"/>
  <c r="A4466" i="2"/>
  <c r="B4466" i="2"/>
  <c r="A4467" i="2"/>
  <c r="B4467" i="2"/>
  <c r="A4468" i="2"/>
  <c r="B4468" i="2"/>
  <c r="A4469" i="2"/>
  <c r="B4469" i="2"/>
  <c r="A4470" i="2"/>
  <c r="B4470" i="2"/>
  <c r="A4471" i="2"/>
  <c r="B4471" i="2"/>
  <c r="A4472" i="2"/>
  <c r="B4472" i="2"/>
  <c r="A4473" i="2"/>
  <c r="B4473" i="2"/>
  <c r="A4474" i="2"/>
  <c r="B4474" i="2"/>
  <c r="A4475" i="2"/>
  <c r="B4475" i="2"/>
  <c r="A4476" i="2"/>
  <c r="B4476" i="2"/>
  <c r="A4477" i="2"/>
  <c r="B4477" i="2"/>
  <c r="A4478" i="2"/>
  <c r="B4478" i="2"/>
  <c r="A4479" i="2"/>
  <c r="B4479" i="2"/>
  <c r="A4480" i="2"/>
  <c r="B4480" i="2"/>
  <c r="A4481" i="2"/>
  <c r="B4481" i="2"/>
  <c r="A4482" i="2"/>
  <c r="B4482" i="2"/>
  <c r="A4483" i="2"/>
  <c r="B4483" i="2"/>
  <c r="A4484" i="2"/>
  <c r="B4484" i="2"/>
  <c r="A4485" i="2"/>
  <c r="B4485" i="2"/>
  <c r="A4486" i="2"/>
  <c r="B4486" i="2"/>
  <c r="A4487" i="2"/>
  <c r="B4487" i="2"/>
  <c r="A4488" i="2"/>
  <c r="B4488" i="2"/>
  <c r="A4489" i="2"/>
  <c r="B4489" i="2"/>
  <c r="A4490" i="2"/>
  <c r="B4490" i="2"/>
  <c r="A4491" i="2"/>
  <c r="B4491" i="2"/>
  <c r="A4492" i="2"/>
  <c r="B4492" i="2"/>
  <c r="A4493" i="2"/>
  <c r="B4493" i="2"/>
  <c r="A4494" i="2"/>
  <c r="B4494" i="2"/>
  <c r="A4495" i="2"/>
  <c r="B4495" i="2"/>
  <c r="A4496" i="2"/>
  <c r="B4496" i="2"/>
  <c r="A4497" i="2"/>
  <c r="B4497" i="2"/>
  <c r="A4498" i="2"/>
  <c r="B4498" i="2"/>
  <c r="A4499" i="2"/>
  <c r="B4499" i="2"/>
  <c r="A4500" i="2"/>
  <c r="B4500" i="2"/>
  <c r="A4501" i="2"/>
  <c r="B4501" i="2"/>
  <c r="A4502" i="2"/>
  <c r="B4502" i="2"/>
  <c r="A4503" i="2"/>
  <c r="B4503" i="2"/>
  <c r="A4504" i="2"/>
  <c r="B4504" i="2"/>
  <c r="A4505" i="2"/>
  <c r="B4505" i="2"/>
  <c r="A4506" i="2"/>
  <c r="B4506" i="2"/>
  <c r="A4507" i="2"/>
  <c r="B4507" i="2"/>
  <c r="A4508" i="2"/>
  <c r="B4508" i="2"/>
  <c r="A4509" i="2"/>
  <c r="B4509" i="2"/>
  <c r="A4510" i="2"/>
  <c r="B4510" i="2"/>
  <c r="A4511" i="2"/>
  <c r="B4511" i="2"/>
  <c r="A4512" i="2"/>
  <c r="B4512" i="2"/>
  <c r="A4513" i="2"/>
  <c r="B4513" i="2"/>
  <c r="A4514" i="2"/>
  <c r="B4514" i="2"/>
  <c r="A4515" i="2"/>
  <c r="B4515" i="2"/>
  <c r="A4516" i="2"/>
  <c r="B4516" i="2"/>
  <c r="A4517" i="2"/>
  <c r="B4517" i="2"/>
  <c r="A4518" i="2"/>
  <c r="B4518" i="2"/>
  <c r="A4519" i="2"/>
  <c r="B4519" i="2"/>
  <c r="A4520" i="2"/>
  <c r="B4520" i="2"/>
  <c r="A4521" i="2"/>
  <c r="B4521" i="2"/>
  <c r="A4522" i="2"/>
  <c r="B4522" i="2"/>
  <c r="A4523" i="2"/>
  <c r="B4523" i="2"/>
  <c r="A4524" i="2"/>
  <c r="B4524" i="2"/>
  <c r="A4525" i="2"/>
  <c r="B4525" i="2"/>
  <c r="A4526" i="2"/>
  <c r="B4526" i="2"/>
  <c r="A4527" i="2"/>
  <c r="B4527" i="2"/>
  <c r="A4528" i="2"/>
  <c r="B4528" i="2"/>
  <c r="A4529" i="2"/>
  <c r="B4529" i="2"/>
  <c r="A4530" i="2"/>
  <c r="B4530" i="2"/>
  <c r="A4531" i="2"/>
  <c r="B4531" i="2"/>
  <c r="A4532" i="2"/>
  <c r="B4532" i="2"/>
  <c r="A4533" i="2"/>
  <c r="B4533" i="2"/>
  <c r="A4534" i="2"/>
  <c r="B4534" i="2"/>
  <c r="A4535" i="2"/>
  <c r="B4535" i="2"/>
  <c r="A4536" i="2"/>
  <c r="B4536" i="2"/>
  <c r="A4537" i="2"/>
  <c r="B4537" i="2"/>
  <c r="A4538" i="2"/>
  <c r="B4538" i="2"/>
  <c r="A4539" i="2"/>
  <c r="B4539" i="2"/>
  <c r="A4540" i="2"/>
  <c r="B4540" i="2"/>
  <c r="A4541" i="2"/>
  <c r="B4541" i="2"/>
  <c r="A4542" i="2"/>
  <c r="B4542" i="2"/>
  <c r="A4543" i="2"/>
  <c r="B4543" i="2"/>
  <c r="A4544" i="2"/>
  <c r="B4544" i="2"/>
  <c r="A4545" i="2"/>
  <c r="B4545" i="2"/>
  <c r="A4546" i="2"/>
  <c r="B4546" i="2"/>
  <c r="A4547" i="2"/>
  <c r="B4547" i="2"/>
  <c r="A4548" i="2"/>
  <c r="B4548" i="2"/>
  <c r="A4549" i="2"/>
  <c r="B4549" i="2"/>
  <c r="A4550" i="2"/>
  <c r="B4550" i="2"/>
  <c r="A4551" i="2"/>
  <c r="B4551" i="2"/>
  <c r="A4552" i="2"/>
  <c r="B4552" i="2"/>
  <c r="A4553" i="2"/>
  <c r="B4553" i="2"/>
  <c r="A4554" i="2"/>
  <c r="B4554" i="2"/>
  <c r="A4555" i="2"/>
  <c r="B4555" i="2"/>
  <c r="A4556" i="2"/>
  <c r="B4556" i="2"/>
  <c r="A4557" i="2"/>
  <c r="B4557" i="2"/>
  <c r="A4558" i="2"/>
  <c r="B4558" i="2"/>
  <c r="A4559" i="2"/>
  <c r="B4559" i="2"/>
  <c r="A4560" i="2"/>
  <c r="B4560" i="2"/>
  <c r="A4561" i="2"/>
  <c r="B4561" i="2"/>
  <c r="A4562" i="2"/>
  <c r="B4562" i="2"/>
  <c r="A4563" i="2"/>
  <c r="B4563" i="2"/>
  <c r="A4564" i="2"/>
  <c r="B4564" i="2"/>
  <c r="A4565" i="2"/>
  <c r="B4565" i="2"/>
  <c r="A4566" i="2"/>
  <c r="B4566" i="2"/>
  <c r="A4567" i="2"/>
  <c r="B4567" i="2"/>
  <c r="A4568" i="2"/>
  <c r="B4568" i="2"/>
  <c r="A4569" i="2"/>
  <c r="B4569" i="2"/>
  <c r="A4570" i="2"/>
  <c r="B4570" i="2"/>
  <c r="A4571" i="2"/>
  <c r="B4571" i="2"/>
  <c r="A4572" i="2"/>
  <c r="B4572" i="2"/>
  <c r="A4573" i="2"/>
  <c r="B4573" i="2"/>
  <c r="A4574" i="2"/>
  <c r="B4574" i="2"/>
  <c r="A4575" i="2"/>
  <c r="B4575" i="2"/>
  <c r="A4576" i="2"/>
  <c r="B4576" i="2"/>
  <c r="A4577" i="2"/>
  <c r="B4577" i="2"/>
  <c r="A4578" i="2"/>
  <c r="B4578" i="2"/>
  <c r="A4579" i="2"/>
  <c r="B4579" i="2"/>
  <c r="A4580" i="2"/>
  <c r="B4580" i="2"/>
  <c r="A4581" i="2"/>
  <c r="B4581" i="2"/>
  <c r="A4582" i="2"/>
  <c r="B4582" i="2"/>
  <c r="A4583" i="2"/>
  <c r="B4583" i="2"/>
  <c r="A4584" i="2"/>
  <c r="B4584" i="2"/>
  <c r="A4585" i="2"/>
  <c r="B4585" i="2"/>
  <c r="A4586" i="2"/>
  <c r="B4586" i="2"/>
  <c r="A4587" i="2"/>
  <c r="B4587" i="2"/>
  <c r="A4588" i="2"/>
  <c r="B4588" i="2"/>
  <c r="A4589" i="2"/>
  <c r="B4589" i="2"/>
  <c r="A4590" i="2"/>
  <c r="B4590" i="2"/>
  <c r="A4591" i="2"/>
  <c r="B4591" i="2"/>
  <c r="A4592" i="2"/>
  <c r="B4592" i="2"/>
  <c r="A4593" i="2"/>
  <c r="B4593" i="2"/>
  <c r="A4594" i="2"/>
  <c r="B4594" i="2"/>
  <c r="A4595" i="2"/>
  <c r="B4595" i="2"/>
  <c r="A4596" i="2"/>
  <c r="B4596" i="2"/>
  <c r="A4597" i="2"/>
  <c r="B4597" i="2"/>
  <c r="A4598" i="2"/>
  <c r="B4598" i="2"/>
  <c r="A4599" i="2"/>
  <c r="B4599" i="2"/>
  <c r="A4600" i="2"/>
  <c r="B4600" i="2"/>
  <c r="A4601" i="2"/>
  <c r="B4601" i="2"/>
  <c r="A4602" i="2"/>
  <c r="B4602" i="2"/>
  <c r="A4603" i="2"/>
  <c r="B4603" i="2"/>
  <c r="A4604" i="2"/>
  <c r="B4604" i="2"/>
  <c r="A4605" i="2"/>
  <c r="B4605" i="2"/>
  <c r="A4606" i="2"/>
  <c r="B4606" i="2"/>
  <c r="A4607" i="2"/>
  <c r="B4607" i="2"/>
  <c r="A4608" i="2"/>
  <c r="B4608" i="2"/>
  <c r="A4609" i="2"/>
  <c r="B4609" i="2"/>
  <c r="A4610" i="2"/>
  <c r="B4610" i="2"/>
  <c r="A4611" i="2"/>
  <c r="B4611" i="2"/>
  <c r="A4612" i="2"/>
  <c r="B4612" i="2"/>
  <c r="A4613" i="2"/>
  <c r="B4613" i="2"/>
  <c r="A4614" i="2"/>
  <c r="B4614" i="2"/>
  <c r="A4615" i="2"/>
  <c r="B4615" i="2"/>
  <c r="A4616" i="2"/>
  <c r="B4616" i="2"/>
  <c r="A4617" i="2"/>
  <c r="B4617" i="2"/>
  <c r="A4618" i="2"/>
  <c r="B4618" i="2"/>
  <c r="A4619" i="2"/>
  <c r="B4619" i="2"/>
  <c r="A4620" i="2"/>
  <c r="B4620" i="2"/>
  <c r="A4621" i="2"/>
  <c r="B4621" i="2"/>
  <c r="A4622" i="2"/>
  <c r="B4622" i="2"/>
  <c r="A4623" i="2"/>
  <c r="B4623" i="2"/>
  <c r="A4624" i="2"/>
  <c r="B4624" i="2"/>
  <c r="A4625" i="2"/>
  <c r="B4625" i="2"/>
  <c r="A4626" i="2"/>
  <c r="B4626" i="2"/>
  <c r="A4627" i="2"/>
  <c r="B4627" i="2"/>
  <c r="A4628" i="2"/>
  <c r="B4628" i="2"/>
  <c r="A4629" i="2"/>
  <c r="B4629" i="2"/>
  <c r="A4630" i="2"/>
  <c r="B4630" i="2"/>
  <c r="A4631" i="2"/>
  <c r="B4631" i="2"/>
  <c r="A4632" i="2"/>
  <c r="B4632" i="2"/>
  <c r="A4633" i="2"/>
  <c r="B4633" i="2"/>
  <c r="A4634" i="2"/>
  <c r="B4634" i="2"/>
  <c r="A4635" i="2"/>
  <c r="B4635" i="2"/>
  <c r="A4636" i="2"/>
  <c r="B4636" i="2"/>
  <c r="A4637" i="2"/>
  <c r="B4637" i="2"/>
  <c r="A4638" i="2"/>
  <c r="B4638" i="2"/>
  <c r="A4639" i="2"/>
  <c r="B4639" i="2"/>
  <c r="A4640" i="2"/>
  <c r="B4640" i="2"/>
  <c r="A4641" i="2"/>
  <c r="B4641" i="2"/>
  <c r="A4642" i="2"/>
  <c r="B4642" i="2"/>
  <c r="A4643" i="2"/>
  <c r="B4643" i="2"/>
  <c r="A4644" i="2"/>
  <c r="B4644" i="2"/>
  <c r="A4645" i="2"/>
  <c r="B4645" i="2"/>
  <c r="A4646" i="2"/>
  <c r="B4646" i="2"/>
  <c r="A4647" i="2"/>
  <c r="B4647" i="2"/>
  <c r="A4648" i="2"/>
  <c r="B4648" i="2"/>
  <c r="A4649" i="2"/>
  <c r="B4649" i="2"/>
  <c r="A4650" i="2"/>
  <c r="B4650" i="2"/>
  <c r="A4651" i="2"/>
  <c r="B4651" i="2"/>
  <c r="A4652" i="2"/>
  <c r="B4652" i="2"/>
  <c r="A4653" i="2"/>
  <c r="B4653" i="2"/>
  <c r="A4654" i="2"/>
  <c r="B4654" i="2"/>
  <c r="A4655" i="2"/>
  <c r="B4655" i="2"/>
  <c r="A4656" i="2"/>
  <c r="B4656" i="2"/>
  <c r="A4657" i="2"/>
  <c r="B4657" i="2"/>
  <c r="A4658" i="2"/>
  <c r="B4658" i="2"/>
  <c r="A4659" i="2"/>
  <c r="B4659" i="2"/>
  <c r="A4660" i="2"/>
  <c r="B4660" i="2"/>
  <c r="A4661" i="2"/>
  <c r="B4661" i="2"/>
  <c r="A4662" i="2"/>
  <c r="B4662" i="2"/>
  <c r="A4663" i="2"/>
  <c r="B4663" i="2"/>
  <c r="A4664" i="2"/>
  <c r="B4664" i="2"/>
  <c r="A4665" i="2"/>
  <c r="B4665" i="2"/>
  <c r="A4666" i="2"/>
  <c r="B4666" i="2"/>
  <c r="A4667" i="2"/>
  <c r="B4667" i="2"/>
  <c r="A4668" i="2"/>
  <c r="B4668" i="2"/>
  <c r="A4669" i="2"/>
  <c r="B4669" i="2"/>
  <c r="A4670" i="2"/>
  <c r="B4670" i="2"/>
  <c r="A4671" i="2"/>
  <c r="B4671" i="2"/>
  <c r="A4672" i="2"/>
  <c r="B4672" i="2"/>
  <c r="A4673" i="2"/>
  <c r="B4673" i="2"/>
  <c r="A4674" i="2"/>
  <c r="B4674" i="2"/>
  <c r="A4675" i="2"/>
  <c r="B4675" i="2"/>
  <c r="A4676" i="2"/>
  <c r="B4676" i="2"/>
  <c r="A4677" i="2"/>
  <c r="B4677" i="2"/>
  <c r="A4678" i="2"/>
  <c r="B4678" i="2"/>
  <c r="A4679" i="2"/>
  <c r="B4679" i="2"/>
  <c r="A4680" i="2"/>
  <c r="B4680" i="2"/>
  <c r="A4681" i="2"/>
  <c r="B4681" i="2"/>
  <c r="A4682" i="2"/>
  <c r="B4682" i="2"/>
  <c r="A4683" i="2"/>
  <c r="B4683" i="2"/>
  <c r="A4684" i="2"/>
  <c r="B4684" i="2"/>
  <c r="A4685" i="2"/>
  <c r="B4685" i="2"/>
  <c r="A4686" i="2"/>
  <c r="B4686" i="2"/>
  <c r="A4687" i="2"/>
  <c r="B4687" i="2"/>
  <c r="A4688" i="2"/>
  <c r="B4688" i="2"/>
  <c r="A4689" i="2"/>
  <c r="B4689" i="2"/>
  <c r="A4690" i="2"/>
  <c r="B4690" i="2"/>
  <c r="A4691" i="2"/>
  <c r="B4691" i="2"/>
  <c r="A4692" i="2"/>
  <c r="B4692" i="2"/>
  <c r="A4693" i="2"/>
  <c r="B4693" i="2"/>
  <c r="A4694" i="2"/>
  <c r="B4694" i="2"/>
  <c r="A4695" i="2"/>
  <c r="B4695" i="2"/>
  <c r="A4696" i="2"/>
  <c r="B4696" i="2"/>
  <c r="A4697" i="2"/>
  <c r="B4697" i="2"/>
  <c r="A4698" i="2"/>
  <c r="B4698" i="2"/>
  <c r="A4699" i="2"/>
  <c r="B4699" i="2"/>
  <c r="A4700" i="2"/>
  <c r="B4700" i="2"/>
  <c r="A4701" i="2"/>
  <c r="B4701" i="2"/>
  <c r="A4702" i="2"/>
  <c r="B4702" i="2"/>
  <c r="A4703" i="2"/>
  <c r="B4703" i="2"/>
  <c r="A4704" i="2"/>
  <c r="B4704" i="2"/>
  <c r="A4705" i="2"/>
  <c r="B4705" i="2"/>
  <c r="A4706" i="2"/>
  <c r="B4706" i="2"/>
  <c r="A4707" i="2"/>
  <c r="B4707" i="2"/>
  <c r="A4708" i="2"/>
  <c r="B4708" i="2"/>
  <c r="A4709" i="2"/>
  <c r="B4709" i="2"/>
  <c r="A4710" i="2"/>
  <c r="B4710" i="2"/>
  <c r="A4711" i="2"/>
  <c r="B4711" i="2"/>
  <c r="A4712" i="2"/>
  <c r="B4712" i="2"/>
  <c r="A4713" i="2"/>
  <c r="B4713" i="2"/>
  <c r="A4714" i="2"/>
  <c r="B4714" i="2"/>
  <c r="A4715" i="2"/>
  <c r="B4715" i="2"/>
  <c r="A4716" i="2"/>
  <c r="B4716" i="2"/>
  <c r="A4717" i="2"/>
  <c r="B4717" i="2"/>
  <c r="A4718" i="2"/>
  <c r="B4718" i="2"/>
  <c r="A4719" i="2"/>
  <c r="B4719" i="2"/>
  <c r="A4720" i="2"/>
  <c r="B4720" i="2"/>
  <c r="A4721" i="2"/>
  <c r="B4721" i="2"/>
  <c r="A4722" i="2"/>
  <c r="B4722" i="2"/>
  <c r="A4723" i="2"/>
  <c r="B4723" i="2"/>
  <c r="A4724" i="2"/>
  <c r="B4724" i="2"/>
  <c r="A4725" i="2"/>
  <c r="B4725" i="2"/>
  <c r="A4726" i="2"/>
  <c r="B4726" i="2"/>
  <c r="A4727" i="2"/>
  <c r="B4727" i="2"/>
  <c r="A4728" i="2"/>
  <c r="B4728" i="2"/>
  <c r="A4729" i="2"/>
  <c r="B4729" i="2"/>
  <c r="A4730" i="2"/>
  <c r="B4730" i="2"/>
  <c r="A4731" i="2"/>
  <c r="B4731" i="2"/>
  <c r="A4732" i="2"/>
  <c r="B4732" i="2"/>
  <c r="A4733" i="2"/>
  <c r="B4733" i="2"/>
  <c r="A4734" i="2"/>
  <c r="B4734" i="2"/>
  <c r="A4735" i="2"/>
  <c r="B4735" i="2"/>
  <c r="A4736" i="2"/>
  <c r="B4736" i="2"/>
  <c r="A4737" i="2"/>
  <c r="B4737" i="2"/>
  <c r="A4738" i="2"/>
  <c r="B4738" i="2"/>
  <c r="A4739" i="2"/>
  <c r="B4739" i="2"/>
  <c r="A4740" i="2"/>
  <c r="B4740" i="2"/>
  <c r="A4741" i="2"/>
  <c r="B4741" i="2"/>
  <c r="A4742" i="2"/>
  <c r="B4742" i="2"/>
  <c r="A4743" i="2"/>
  <c r="B4743" i="2"/>
  <c r="A4744" i="2"/>
  <c r="B4744" i="2"/>
  <c r="A4745" i="2"/>
  <c r="B4745" i="2"/>
  <c r="A4746" i="2"/>
  <c r="B4746" i="2"/>
  <c r="A4747" i="2"/>
  <c r="B4747" i="2"/>
  <c r="A4748" i="2"/>
  <c r="B4748" i="2"/>
  <c r="A4749" i="2"/>
  <c r="B4749" i="2"/>
  <c r="A4750" i="2"/>
  <c r="B4750" i="2"/>
  <c r="A4751" i="2"/>
  <c r="B4751" i="2"/>
  <c r="A4752" i="2"/>
  <c r="B4752" i="2"/>
  <c r="A4753" i="2"/>
  <c r="B4753" i="2"/>
  <c r="A4754" i="2"/>
  <c r="B4754" i="2"/>
  <c r="A4755" i="2"/>
  <c r="B4755" i="2"/>
  <c r="A4756" i="2"/>
  <c r="B4756" i="2"/>
  <c r="A4757" i="2"/>
  <c r="B4757" i="2"/>
  <c r="A4758" i="2"/>
  <c r="B4758" i="2"/>
  <c r="A4759" i="2"/>
  <c r="B4759" i="2"/>
  <c r="A4760" i="2"/>
  <c r="B4760" i="2"/>
  <c r="A4761" i="2"/>
  <c r="B4761" i="2"/>
  <c r="A4762" i="2"/>
  <c r="B4762" i="2"/>
  <c r="A4763" i="2"/>
  <c r="B4763" i="2"/>
  <c r="A4764" i="2"/>
  <c r="B4764" i="2"/>
  <c r="A4765" i="2"/>
  <c r="B4765" i="2"/>
  <c r="A4766" i="2"/>
  <c r="B4766" i="2"/>
  <c r="A4767" i="2"/>
  <c r="B4767" i="2"/>
  <c r="A4768" i="2"/>
  <c r="B4768" i="2"/>
  <c r="A4769" i="2"/>
  <c r="B4769" i="2"/>
  <c r="A4770" i="2"/>
  <c r="B4770" i="2"/>
  <c r="A4771" i="2"/>
  <c r="B4771" i="2"/>
  <c r="A4772" i="2"/>
  <c r="B4772" i="2"/>
  <c r="A4773" i="2"/>
  <c r="B4773" i="2"/>
  <c r="A4774" i="2"/>
  <c r="B4774" i="2"/>
  <c r="A4775" i="2"/>
  <c r="B4775" i="2"/>
  <c r="A4776" i="2"/>
  <c r="B4776" i="2"/>
  <c r="A4777" i="2"/>
  <c r="B4777" i="2"/>
  <c r="A4778" i="2"/>
  <c r="B4778" i="2"/>
  <c r="A4779" i="2"/>
  <c r="B4779" i="2"/>
  <c r="A4780" i="2"/>
  <c r="B4780" i="2"/>
  <c r="A4781" i="2"/>
  <c r="B4781" i="2"/>
  <c r="A4782" i="2"/>
  <c r="B4782" i="2"/>
  <c r="A4783" i="2"/>
  <c r="B4783" i="2"/>
  <c r="A4784" i="2"/>
  <c r="B4784" i="2"/>
  <c r="A4785" i="2"/>
  <c r="B4785" i="2"/>
  <c r="A4786" i="2"/>
  <c r="B4786" i="2"/>
  <c r="A4787" i="2"/>
  <c r="B4787" i="2"/>
  <c r="A4788" i="2"/>
  <c r="B4788" i="2"/>
  <c r="A4789" i="2"/>
  <c r="B4789" i="2"/>
  <c r="A4790" i="2"/>
  <c r="B4790" i="2"/>
  <c r="A4791" i="2"/>
  <c r="B4791" i="2"/>
  <c r="A4792" i="2"/>
  <c r="B4792" i="2"/>
  <c r="A4793" i="2"/>
  <c r="B4793" i="2"/>
  <c r="A4794" i="2"/>
  <c r="B4794" i="2"/>
  <c r="A4795" i="2"/>
  <c r="B4795" i="2"/>
  <c r="A4796" i="2"/>
  <c r="B4796" i="2"/>
  <c r="A4797" i="2"/>
  <c r="B4797" i="2"/>
  <c r="A4798" i="2"/>
  <c r="B4798" i="2"/>
  <c r="A4799" i="2"/>
  <c r="B4799" i="2"/>
  <c r="A4800" i="2"/>
  <c r="B4800" i="2"/>
  <c r="A4801" i="2"/>
  <c r="B4801" i="2"/>
  <c r="A4802" i="2"/>
  <c r="B4802" i="2"/>
  <c r="A4803" i="2"/>
  <c r="B4803" i="2"/>
  <c r="A4804" i="2"/>
  <c r="B4804" i="2"/>
  <c r="A4805" i="2"/>
  <c r="B4805" i="2"/>
  <c r="A4806" i="2"/>
  <c r="B4806" i="2"/>
  <c r="A4807" i="2"/>
  <c r="B4807" i="2"/>
  <c r="A4808" i="2"/>
  <c r="B4808" i="2"/>
  <c r="A4809" i="2"/>
  <c r="B4809" i="2"/>
  <c r="A4810" i="2"/>
  <c r="B4810" i="2"/>
  <c r="A4811" i="2"/>
  <c r="B4811" i="2"/>
  <c r="A4812" i="2"/>
  <c r="B4812" i="2"/>
  <c r="A4813" i="2"/>
  <c r="B4813" i="2"/>
  <c r="A4814" i="2"/>
  <c r="B4814" i="2"/>
  <c r="A4815" i="2"/>
  <c r="B4815" i="2"/>
  <c r="A4816" i="2"/>
  <c r="B4816" i="2"/>
  <c r="A4817" i="2"/>
  <c r="B4817" i="2"/>
  <c r="A4818" i="2"/>
  <c r="B4818" i="2"/>
  <c r="A4819" i="2"/>
  <c r="B4819" i="2"/>
  <c r="A4820" i="2"/>
  <c r="B4820" i="2"/>
  <c r="A4821" i="2"/>
  <c r="B4821" i="2"/>
  <c r="A4822" i="2"/>
  <c r="B4822" i="2"/>
  <c r="A4823" i="2"/>
  <c r="B4823" i="2"/>
  <c r="A4824" i="2"/>
  <c r="B4824" i="2"/>
  <c r="A4825" i="2"/>
  <c r="B4825" i="2"/>
  <c r="A4826" i="2"/>
  <c r="B4826" i="2"/>
  <c r="A4827" i="2"/>
  <c r="B4827" i="2"/>
  <c r="A4828" i="2"/>
  <c r="B4828" i="2"/>
  <c r="A4829" i="2"/>
  <c r="B4829" i="2"/>
  <c r="A4830" i="2"/>
  <c r="B4830" i="2"/>
  <c r="A4831" i="2"/>
  <c r="B4831" i="2"/>
  <c r="A4832" i="2"/>
  <c r="B4832" i="2"/>
  <c r="A4833" i="2"/>
  <c r="B4833" i="2"/>
  <c r="A4834" i="2"/>
  <c r="B4834" i="2"/>
  <c r="A4835" i="2"/>
  <c r="B4835" i="2"/>
  <c r="A4836" i="2"/>
  <c r="B4836" i="2"/>
  <c r="A4837" i="2"/>
  <c r="B4837" i="2"/>
  <c r="A4838" i="2"/>
  <c r="B4838" i="2"/>
  <c r="A4839" i="2"/>
  <c r="B4839" i="2"/>
  <c r="A4840" i="2"/>
  <c r="B4840" i="2"/>
  <c r="A4841" i="2"/>
  <c r="B4841" i="2"/>
  <c r="A4842" i="2"/>
  <c r="B4842" i="2"/>
  <c r="A4843" i="2"/>
  <c r="B4843" i="2"/>
  <c r="A4844" i="2"/>
  <c r="B4844" i="2"/>
  <c r="A4845" i="2"/>
  <c r="B4845" i="2"/>
  <c r="A4846" i="2"/>
  <c r="B4846" i="2"/>
  <c r="A4847" i="2"/>
  <c r="B4847" i="2"/>
  <c r="A4848" i="2"/>
  <c r="B4848" i="2"/>
  <c r="A4849" i="2"/>
  <c r="B4849" i="2"/>
  <c r="A4850" i="2"/>
  <c r="B4850" i="2"/>
  <c r="A4851" i="2"/>
  <c r="B4851" i="2"/>
  <c r="A4852" i="2"/>
  <c r="B4852" i="2"/>
  <c r="A4853" i="2"/>
  <c r="B4853" i="2"/>
  <c r="A4854" i="2"/>
  <c r="B4854" i="2"/>
  <c r="A4855" i="2"/>
  <c r="B4855" i="2"/>
  <c r="A4856" i="2"/>
  <c r="B4856" i="2"/>
  <c r="A4857" i="2"/>
  <c r="B4857" i="2"/>
  <c r="A4858" i="2"/>
  <c r="B4858" i="2"/>
  <c r="A4859" i="2"/>
  <c r="B4859" i="2"/>
  <c r="A4860" i="2"/>
  <c r="B4860" i="2"/>
  <c r="A4861" i="2"/>
  <c r="B4861" i="2"/>
  <c r="A4862" i="2"/>
  <c r="B4862" i="2"/>
  <c r="A4863" i="2"/>
  <c r="B4863" i="2"/>
  <c r="A4864" i="2"/>
  <c r="B4864" i="2"/>
  <c r="A4865" i="2"/>
  <c r="B4865" i="2"/>
  <c r="A4866" i="2"/>
  <c r="B4866" i="2"/>
  <c r="A4867" i="2"/>
  <c r="B4867" i="2"/>
  <c r="A4868" i="2"/>
  <c r="B4868" i="2"/>
  <c r="A4869" i="2"/>
  <c r="B4869" i="2"/>
  <c r="A4870" i="2"/>
  <c r="B4870" i="2"/>
  <c r="A4871" i="2"/>
  <c r="B4871" i="2"/>
  <c r="A4872" i="2"/>
  <c r="B4872" i="2"/>
  <c r="A4873" i="2"/>
  <c r="B4873" i="2"/>
  <c r="A4874" i="2"/>
  <c r="B4874" i="2"/>
  <c r="A4875" i="2"/>
  <c r="B4875" i="2"/>
  <c r="A4876" i="2"/>
  <c r="B4876" i="2"/>
  <c r="A4877" i="2"/>
  <c r="B4877" i="2"/>
  <c r="A4878" i="2"/>
  <c r="B4878" i="2"/>
  <c r="A4879" i="2"/>
  <c r="B4879" i="2"/>
  <c r="A4880" i="2"/>
  <c r="B4880" i="2"/>
  <c r="A4881" i="2"/>
  <c r="B4881" i="2"/>
  <c r="A4882" i="2"/>
  <c r="B4882" i="2"/>
  <c r="A4883" i="2"/>
  <c r="B4883" i="2"/>
  <c r="A4884" i="2"/>
  <c r="B4884" i="2"/>
  <c r="A4885" i="2"/>
  <c r="B4885" i="2"/>
  <c r="A4886" i="2"/>
  <c r="B4886" i="2"/>
  <c r="A4887" i="2"/>
  <c r="B4887" i="2"/>
  <c r="A4888" i="2"/>
  <c r="B4888" i="2"/>
  <c r="A4889" i="2"/>
  <c r="B4889" i="2"/>
  <c r="A4890" i="2"/>
  <c r="B4890" i="2"/>
  <c r="A4891" i="2"/>
  <c r="B4891" i="2"/>
  <c r="A4892" i="2"/>
  <c r="B4892" i="2"/>
  <c r="A4893" i="2"/>
  <c r="B4893" i="2"/>
  <c r="A4894" i="2"/>
  <c r="B4894" i="2"/>
  <c r="A4895" i="2"/>
  <c r="B4895" i="2"/>
  <c r="A4896" i="2"/>
  <c r="B4896" i="2"/>
  <c r="A4897" i="2"/>
  <c r="B4897" i="2"/>
  <c r="A4898" i="2"/>
  <c r="B4898" i="2"/>
  <c r="A4899" i="2"/>
  <c r="B4899" i="2"/>
  <c r="A4900" i="2"/>
  <c r="B4900" i="2"/>
  <c r="A4901" i="2"/>
  <c r="B4901" i="2"/>
  <c r="A4902" i="2"/>
  <c r="B4902" i="2"/>
  <c r="A4903" i="2"/>
  <c r="B4903" i="2"/>
  <c r="A4904" i="2"/>
  <c r="B4904" i="2"/>
  <c r="A4905" i="2"/>
  <c r="B4905" i="2"/>
  <c r="A4906" i="2"/>
  <c r="B4906" i="2"/>
  <c r="A4907" i="2"/>
  <c r="B4907" i="2"/>
  <c r="A4908" i="2"/>
  <c r="B4908" i="2"/>
  <c r="A4909" i="2"/>
  <c r="B4909" i="2"/>
  <c r="A4910" i="2"/>
  <c r="B4910" i="2"/>
  <c r="A4911" i="2"/>
  <c r="B4911" i="2"/>
  <c r="A4912" i="2"/>
  <c r="B4912" i="2"/>
  <c r="A4913" i="2"/>
  <c r="B4913" i="2"/>
  <c r="A4914" i="2"/>
  <c r="B4914" i="2"/>
  <c r="A4915" i="2"/>
  <c r="B4915" i="2"/>
  <c r="A4916" i="2"/>
  <c r="B4916" i="2"/>
  <c r="A4917" i="2"/>
  <c r="B4917" i="2"/>
  <c r="A4918" i="2"/>
  <c r="B4918" i="2"/>
  <c r="A4919" i="2"/>
  <c r="B4919" i="2"/>
  <c r="A4920" i="2"/>
  <c r="B4920" i="2"/>
  <c r="A4921" i="2"/>
  <c r="B4921" i="2"/>
  <c r="A4922" i="2"/>
  <c r="B4922" i="2"/>
  <c r="A4923" i="2"/>
  <c r="B4923" i="2"/>
  <c r="A4924" i="2"/>
  <c r="B4924" i="2"/>
  <c r="A4925" i="2"/>
  <c r="B4925" i="2"/>
  <c r="A4926" i="2"/>
  <c r="B4926" i="2"/>
  <c r="A4927" i="2"/>
  <c r="B4927" i="2"/>
  <c r="A4928" i="2"/>
  <c r="B4928" i="2"/>
  <c r="A4929" i="2"/>
  <c r="B4929" i="2"/>
  <c r="A4930" i="2"/>
  <c r="B4930" i="2"/>
  <c r="A4931" i="2"/>
  <c r="B4931" i="2"/>
  <c r="A4932" i="2"/>
  <c r="B4932" i="2"/>
  <c r="A4933" i="2"/>
  <c r="B4933" i="2"/>
  <c r="A4934" i="2"/>
  <c r="B4934" i="2"/>
  <c r="A4935" i="2"/>
  <c r="B4935" i="2"/>
  <c r="A4936" i="2"/>
  <c r="B4936" i="2"/>
  <c r="A4937" i="2"/>
  <c r="B4937" i="2"/>
  <c r="A4938" i="2"/>
  <c r="B4938" i="2"/>
  <c r="A4939" i="2"/>
  <c r="B4939" i="2"/>
  <c r="A4940" i="2"/>
  <c r="B4940" i="2"/>
  <c r="A4941" i="2"/>
  <c r="B4941" i="2"/>
  <c r="A4942" i="2"/>
  <c r="B4942" i="2"/>
  <c r="A4943" i="2"/>
  <c r="B4943" i="2"/>
  <c r="A4944" i="2"/>
  <c r="B4944" i="2"/>
  <c r="A4945" i="2"/>
  <c r="B4945" i="2"/>
  <c r="A4946" i="2"/>
  <c r="B4946" i="2"/>
  <c r="A4947" i="2"/>
  <c r="B4947" i="2"/>
  <c r="A4948" i="2"/>
  <c r="B4948" i="2"/>
  <c r="A4949" i="2"/>
  <c r="B4949" i="2"/>
  <c r="A4950" i="2"/>
  <c r="B4950" i="2"/>
  <c r="A4951" i="2"/>
  <c r="B4951" i="2"/>
  <c r="A4952" i="2"/>
  <c r="B4952" i="2"/>
  <c r="A4953" i="2"/>
  <c r="B4953" i="2"/>
  <c r="A4954" i="2"/>
  <c r="B4954" i="2"/>
  <c r="A4955" i="2"/>
  <c r="B4955" i="2"/>
  <c r="A4956" i="2"/>
  <c r="B4956" i="2"/>
  <c r="A4957" i="2"/>
  <c r="B4957" i="2"/>
  <c r="A4958" i="2"/>
  <c r="B4958" i="2"/>
  <c r="A4959" i="2"/>
  <c r="B4959" i="2"/>
  <c r="A4960" i="2"/>
  <c r="B4960" i="2"/>
  <c r="A4961" i="2"/>
  <c r="B4961" i="2"/>
  <c r="A4962" i="2"/>
  <c r="B4962" i="2"/>
  <c r="A4963" i="2"/>
  <c r="B4963" i="2"/>
  <c r="A4964" i="2"/>
  <c r="B4964" i="2"/>
  <c r="A4965" i="2"/>
  <c r="B4965" i="2"/>
  <c r="A4966" i="2"/>
  <c r="B4966" i="2"/>
  <c r="A4967" i="2"/>
  <c r="B4967" i="2"/>
  <c r="A4968" i="2"/>
  <c r="B4968" i="2"/>
  <c r="A4969" i="2"/>
  <c r="B4969" i="2"/>
  <c r="A4970" i="2"/>
  <c r="B4970" i="2"/>
  <c r="A4971" i="2"/>
  <c r="B4971" i="2"/>
  <c r="A4972" i="2"/>
  <c r="B4972" i="2"/>
  <c r="A4973" i="2"/>
  <c r="B4973" i="2"/>
  <c r="A4974" i="2"/>
  <c r="B4974" i="2"/>
  <c r="A4975" i="2"/>
  <c r="B4975" i="2"/>
  <c r="A4976" i="2"/>
  <c r="B4976" i="2"/>
  <c r="A4977" i="2"/>
  <c r="B4977" i="2"/>
  <c r="A4978" i="2"/>
  <c r="B4978" i="2"/>
  <c r="A4979" i="2"/>
  <c r="B4979" i="2"/>
  <c r="A4980" i="2"/>
  <c r="B4980" i="2"/>
  <c r="A4981" i="2"/>
  <c r="B4981" i="2"/>
  <c r="A4982" i="2"/>
  <c r="B4982" i="2"/>
  <c r="A4983" i="2"/>
  <c r="B4983" i="2"/>
  <c r="A4984" i="2"/>
  <c r="B4984" i="2"/>
  <c r="A4985" i="2"/>
  <c r="B4985" i="2"/>
  <c r="A4986" i="2"/>
  <c r="B4986" i="2"/>
  <c r="A4987" i="2"/>
  <c r="B4987" i="2"/>
  <c r="A4988" i="2"/>
  <c r="B4988" i="2"/>
  <c r="A4989" i="2"/>
  <c r="B4989" i="2"/>
  <c r="A4990" i="2"/>
  <c r="B4990" i="2"/>
  <c r="A4991" i="2"/>
  <c r="B4991" i="2"/>
  <c r="A4992" i="2"/>
  <c r="B4992" i="2"/>
  <c r="A4993" i="2"/>
  <c r="B4993" i="2"/>
  <c r="A4994" i="2"/>
  <c r="B4994" i="2"/>
  <c r="A4995" i="2"/>
  <c r="B4995" i="2"/>
  <c r="A4996" i="2"/>
  <c r="B4996" i="2"/>
  <c r="A4997" i="2"/>
  <c r="B4997" i="2"/>
  <c r="A4998" i="2"/>
  <c r="B4998" i="2"/>
  <c r="A4999" i="2"/>
  <c r="B4999" i="2"/>
  <c r="A5000" i="2"/>
  <c r="B5000" i="2"/>
  <c r="A5001" i="2"/>
  <c r="B5001" i="2"/>
  <c r="A5002" i="2"/>
  <c r="B5002" i="2"/>
  <c r="A5003" i="2"/>
  <c r="B5003" i="2"/>
  <c r="A5004" i="2"/>
  <c r="B5004" i="2"/>
  <c r="A5005" i="2"/>
  <c r="B5005" i="2"/>
  <c r="A5006" i="2"/>
  <c r="B5006" i="2"/>
  <c r="A5007" i="2"/>
  <c r="B5007" i="2"/>
  <c r="A5008" i="2"/>
  <c r="B5008" i="2"/>
  <c r="A5009" i="2"/>
  <c r="B5009" i="2"/>
  <c r="A5010" i="2"/>
  <c r="B5010" i="2"/>
  <c r="A5011" i="2"/>
  <c r="B5011" i="2"/>
  <c r="A5012" i="2"/>
  <c r="B5012" i="2"/>
  <c r="A5013" i="2"/>
  <c r="B5013" i="2"/>
  <c r="A5014" i="2"/>
  <c r="B5014" i="2"/>
  <c r="A5015" i="2"/>
  <c r="B5015" i="2"/>
  <c r="A5016" i="2"/>
  <c r="B5016" i="2"/>
  <c r="A5017" i="2"/>
  <c r="B5017" i="2"/>
  <c r="A5018" i="2"/>
  <c r="B5018" i="2"/>
  <c r="A5019" i="2"/>
  <c r="B5019" i="2"/>
  <c r="A5020" i="2"/>
  <c r="B5020" i="2"/>
  <c r="A5021" i="2"/>
  <c r="B5021" i="2"/>
  <c r="A5022" i="2"/>
  <c r="B5022" i="2"/>
  <c r="A5023" i="2"/>
  <c r="B5023" i="2"/>
  <c r="A5024" i="2"/>
  <c r="B5024" i="2"/>
  <c r="A5025" i="2"/>
  <c r="B5025" i="2"/>
  <c r="A5026" i="2"/>
  <c r="B5026" i="2"/>
  <c r="A5027" i="2"/>
  <c r="B5027" i="2"/>
  <c r="A5028" i="2"/>
  <c r="B5028" i="2"/>
  <c r="A5029" i="2"/>
  <c r="B5029" i="2"/>
  <c r="A5030" i="2"/>
  <c r="B5030" i="2"/>
  <c r="A5031" i="2"/>
  <c r="B5031" i="2"/>
  <c r="A5032" i="2"/>
  <c r="B5032" i="2"/>
  <c r="A5033" i="2"/>
  <c r="B5033" i="2"/>
  <c r="A5034" i="2"/>
  <c r="B5034" i="2"/>
  <c r="A5035" i="2"/>
  <c r="B5035" i="2"/>
  <c r="A5036" i="2"/>
  <c r="B5036" i="2"/>
  <c r="A5037" i="2"/>
  <c r="B5037" i="2"/>
  <c r="A5038" i="2"/>
  <c r="B5038" i="2"/>
  <c r="A5039" i="2"/>
  <c r="B5039" i="2"/>
  <c r="A5040" i="2"/>
  <c r="B5040" i="2"/>
  <c r="A5041" i="2"/>
  <c r="B5041" i="2"/>
  <c r="A5042" i="2"/>
  <c r="B5042" i="2"/>
  <c r="A5043" i="2"/>
  <c r="B5043" i="2"/>
  <c r="A5044" i="2"/>
  <c r="B5044" i="2"/>
  <c r="A5045" i="2"/>
  <c r="B5045" i="2"/>
  <c r="A5046" i="2"/>
  <c r="B5046" i="2"/>
  <c r="A5047" i="2"/>
  <c r="B5047" i="2"/>
  <c r="A5048" i="2"/>
  <c r="B5048" i="2"/>
  <c r="A5049" i="2"/>
  <c r="B5049" i="2"/>
  <c r="A5050" i="2"/>
  <c r="B5050" i="2"/>
  <c r="A5051" i="2"/>
  <c r="B5051" i="2"/>
  <c r="A5052" i="2"/>
  <c r="B5052" i="2"/>
  <c r="A5053" i="2"/>
  <c r="B5053" i="2"/>
  <c r="A5054" i="2"/>
  <c r="B5054" i="2"/>
  <c r="A5055" i="2"/>
  <c r="B5055" i="2"/>
  <c r="A5056" i="2"/>
  <c r="B5056" i="2"/>
  <c r="A5057" i="2"/>
  <c r="B5057" i="2"/>
  <c r="A5058" i="2"/>
  <c r="B5058" i="2"/>
  <c r="A5059" i="2"/>
  <c r="B5059" i="2"/>
  <c r="A5060" i="2"/>
  <c r="B5060" i="2"/>
  <c r="A5061" i="2"/>
  <c r="B5061" i="2"/>
  <c r="A5062" i="2"/>
  <c r="B5062" i="2"/>
  <c r="A5063" i="2"/>
  <c r="B5063" i="2"/>
  <c r="A5064" i="2"/>
  <c r="B5064" i="2"/>
  <c r="A5065" i="2"/>
  <c r="B5065" i="2"/>
  <c r="A5066" i="2"/>
  <c r="B5066" i="2"/>
  <c r="A5067" i="2"/>
  <c r="B5067" i="2"/>
  <c r="A5068" i="2"/>
  <c r="B5068" i="2"/>
  <c r="A5069" i="2"/>
  <c r="B5069" i="2"/>
  <c r="A5070" i="2"/>
  <c r="B5070" i="2"/>
  <c r="A5071" i="2"/>
  <c r="B5071" i="2"/>
  <c r="A5072" i="2"/>
  <c r="B5072" i="2"/>
  <c r="A5073" i="2"/>
  <c r="B5073" i="2"/>
  <c r="A5074" i="2"/>
  <c r="B5074" i="2"/>
  <c r="A5075" i="2"/>
  <c r="B5075" i="2"/>
  <c r="A5076" i="2"/>
  <c r="B5076" i="2"/>
  <c r="A5077" i="2"/>
  <c r="B5077" i="2"/>
  <c r="A5078" i="2"/>
  <c r="B5078" i="2"/>
  <c r="A5079" i="2"/>
  <c r="B5079" i="2"/>
  <c r="A5080" i="2"/>
  <c r="B5080" i="2"/>
  <c r="A5081" i="2"/>
  <c r="B5081" i="2"/>
  <c r="A5082" i="2"/>
  <c r="B5082" i="2"/>
  <c r="A5083" i="2"/>
  <c r="B5083" i="2"/>
  <c r="A5084" i="2"/>
  <c r="B5084" i="2"/>
  <c r="A5085" i="2"/>
  <c r="B5085" i="2"/>
  <c r="A5086" i="2"/>
  <c r="B5086" i="2"/>
  <c r="A5087" i="2"/>
  <c r="B5087" i="2"/>
  <c r="A5088" i="2"/>
  <c r="B5088" i="2"/>
  <c r="A5089" i="2"/>
  <c r="B5089" i="2"/>
  <c r="A5090" i="2"/>
  <c r="B5090" i="2"/>
  <c r="A5091" i="2"/>
  <c r="B5091" i="2"/>
  <c r="A5092" i="2"/>
  <c r="B5092" i="2"/>
  <c r="A5093" i="2"/>
  <c r="B5093" i="2"/>
  <c r="A5094" i="2"/>
  <c r="B5094" i="2"/>
  <c r="A5095" i="2"/>
  <c r="B5095" i="2"/>
  <c r="A5096" i="2"/>
  <c r="B5096" i="2"/>
  <c r="A5097" i="2"/>
  <c r="B5097" i="2"/>
  <c r="A5098" i="2"/>
  <c r="B5098" i="2"/>
  <c r="A5099" i="2"/>
  <c r="B5099" i="2"/>
  <c r="A5100" i="2"/>
  <c r="B5100" i="2"/>
  <c r="A5101" i="2"/>
  <c r="B5101" i="2"/>
  <c r="A5102" i="2"/>
  <c r="B5102" i="2"/>
  <c r="A5103" i="2"/>
  <c r="B5103" i="2"/>
  <c r="A5104" i="2"/>
  <c r="B5104" i="2"/>
  <c r="A5105" i="2"/>
  <c r="B5105" i="2"/>
  <c r="A5106" i="2"/>
  <c r="B5106" i="2"/>
  <c r="A5107" i="2"/>
  <c r="B5107" i="2"/>
  <c r="A5108" i="2"/>
  <c r="B5108" i="2"/>
  <c r="A5109" i="2"/>
  <c r="B5109" i="2"/>
  <c r="A5110" i="2"/>
  <c r="B5110" i="2"/>
  <c r="A5111" i="2"/>
  <c r="B5111" i="2"/>
  <c r="A5112" i="2"/>
  <c r="B5112" i="2"/>
  <c r="A5113" i="2"/>
  <c r="B5113" i="2"/>
  <c r="A5114" i="2"/>
  <c r="B5114" i="2"/>
  <c r="A5115" i="2"/>
  <c r="B5115" i="2"/>
  <c r="A5116" i="2"/>
  <c r="B5116" i="2"/>
  <c r="A5117" i="2"/>
  <c r="B5117" i="2"/>
  <c r="A5118" i="2"/>
  <c r="B5118" i="2"/>
  <c r="A5119" i="2"/>
  <c r="B5119" i="2"/>
  <c r="A5120" i="2"/>
  <c r="B5120" i="2"/>
  <c r="A5121" i="2"/>
  <c r="B5121" i="2"/>
  <c r="A5122" i="2"/>
  <c r="B5122" i="2"/>
  <c r="A5123" i="2"/>
  <c r="B5123" i="2"/>
  <c r="A5124" i="2"/>
  <c r="B5124" i="2"/>
  <c r="A5125" i="2"/>
  <c r="B5125" i="2"/>
  <c r="A5126" i="2"/>
  <c r="B5126" i="2"/>
  <c r="A5127" i="2"/>
  <c r="B5127" i="2"/>
  <c r="A5128" i="2"/>
  <c r="B5128" i="2"/>
  <c r="A5129" i="2"/>
  <c r="B5129" i="2"/>
  <c r="A5130" i="2"/>
  <c r="B5130" i="2"/>
  <c r="A5131" i="2"/>
  <c r="B5131" i="2"/>
  <c r="A5132" i="2"/>
  <c r="B5132" i="2"/>
  <c r="A5133" i="2"/>
  <c r="B5133" i="2"/>
  <c r="A5134" i="2"/>
  <c r="B5134" i="2"/>
  <c r="A5135" i="2"/>
  <c r="B5135" i="2"/>
  <c r="A5136" i="2"/>
  <c r="B5136" i="2"/>
  <c r="A5137" i="2"/>
  <c r="B5137" i="2"/>
  <c r="A5138" i="2"/>
  <c r="B5138" i="2"/>
  <c r="A5139" i="2"/>
  <c r="B5139" i="2"/>
  <c r="A5140" i="2"/>
  <c r="B5140" i="2"/>
  <c r="A5141" i="2"/>
  <c r="B5141" i="2"/>
  <c r="A5142" i="2"/>
  <c r="B5142" i="2"/>
  <c r="A5143" i="2"/>
  <c r="B5143" i="2"/>
  <c r="A5144" i="2"/>
  <c r="B5144" i="2"/>
  <c r="A5145" i="2"/>
  <c r="B5145" i="2"/>
  <c r="A5146" i="2"/>
  <c r="B5146" i="2"/>
  <c r="A5147" i="2"/>
  <c r="B5147" i="2"/>
  <c r="A5148" i="2"/>
  <c r="B5148" i="2"/>
  <c r="A5149" i="2"/>
  <c r="B5149" i="2"/>
  <c r="A5150" i="2"/>
  <c r="B5150" i="2"/>
  <c r="A5151" i="2"/>
  <c r="B5151" i="2"/>
  <c r="A5152" i="2"/>
  <c r="B5152" i="2"/>
  <c r="A5153" i="2"/>
  <c r="B5153" i="2"/>
  <c r="A5154" i="2"/>
  <c r="B5154" i="2"/>
  <c r="A5155" i="2"/>
  <c r="B5155" i="2"/>
  <c r="A5156" i="2"/>
  <c r="B5156" i="2"/>
  <c r="A5157" i="2"/>
  <c r="B5157" i="2"/>
  <c r="A5158" i="2"/>
  <c r="B5158" i="2"/>
  <c r="A5159" i="2"/>
  <c r="B5159" i="2"/>
  <c r="A5160" i="2"/>
  <c r="B5160" i="2"/>
  <c r="A5161" i="2"/>
  <c r="B5161" i="2"/>
  <c r="A5162" i="2"/>
  <c r="B5162" i="2"/>
  <c r="A5163" i="2"/>
  <c r="B5163" i="2"/>
  <c r="A5164" i="2"/>
  <c r="B5164" i="2"/>
  <c r="A5165" i="2"/>
  <c r="B5165" i="2"/>
  <c r="A5166" i="2"/>
  <c r="B5166" i="2"/>
  <c r="A5167" i="2"/>
  <c r="B5167" i="2"/>
  <c r="A5168" i="2"/>
  <c r="B5168" i="2"/>
  <c r="A5169" i="2"/>
  <c r="B5169" i="2"/>
  <c r="A5170" i="2"/>
  <c r="B5170" i="2"/>
  <c r="A5171" i="2"/>
  <c r="B5171" i="2"/>
  <c r="A5172" i="2"/>
  <c r="B5172" i="2"/>
  <c r="A5173" i="2"/>
  <c r="B5173" i="2"/>
  <c r="A5174" i="2"/>
  <c r="B5174" i="2"/>
  <c r="A5175" i="2"/>
  <c r="B5175" i="2"/>
  <c r="A5176" i="2"/>
  <c r="B5176" i="2"/>
  <c r="A5177" i="2"/>
  <c r="B5177" i="2"/>
  <c r="A5178" i="2"/>
  <c r="B5178" i="2"/>
  <c r="A5179" i="2"/>
  <c r="B5179" i="2"/>
  <c r="A5180" i="2"/>
  <c r="B5180" i="2"/>
  <c r="A5181" i="2"/>
  <c r="B5181" i="2"/>
  <c r="A5182" i="2"/>
  <c r="B5182" i="2"/>
  <c r="A5183" i="2"/>
  <c r="B5183" i="2"/>
  <c r="A5184" i="2"/>
  <c r="B5184" i="2"/>
  <c r="A5185" i="2"/>
  <c r="B5185" i="2"/>
  <c r="A5186" i="2"/>
  <c r="B5186" i="2"/>
  <c r="A5187" i="2"/>
  <c r="B5187" i="2"/>
  <c r="A5188" i="2"/>
  <c r="B5188" i="2"/>
  <c r="A5189" i="2"/>
  <c r="B5189" i="2"/>
  <c r="A5190" i="2"/>
  <c r="B5190" i="2"/>
  <c r="A5191" i="2"/>
  <c r="B5191" i="2"/>
  <c r="A5192" i="2"/>
  <c r="B5192" i="2"/>
  <c r="A5193" i="2"/>
  <c r="B5193" i="2"/>
  <c r="A5194" i="2"/>
  <c r="B5194" i="2"/>
  <c r="A5195" i="2"/>
  <c r="B5195" i="2"/>
  <c r="A5196" i="2"/>
  <c r="B5196" i="2"/>
  <c r="A5197" i="2"/>
  <c r="B5197" i="2"/>
  <c r="A5198" i="2"/>
  <c r="B5198" i="2"/>
  <c r="A5199" i="2"/>
  <c r="B5199" i="2"/>
  <c r="A5200" i="2"/>
  <c r="B5200" i="2"/>
  <c r="A5201" i="2"/>
  <c r="B5201" i="2"/>
  <c r="A5202" i="2"/>
  <c r="B5202" i="2"/>
  <c r="A5203" i="2"/>
  <c r="B5203" i="2"/>
  <c r="A5204" i="2"/>
  <c r="B5204" i="2"/>
  <c r="A5205" i="2"/>
  <c r="B5205" i="2"/>
  <c r="A5206" i="2"/>
  <c r="B5206" i="2"/>
  <c r="A5207" i="2"/>
  <c r="B5207" i="2"/>
  <c r="A5208" i="2"/>
  <c r="B5208" i="2"/>
  <c r="A5209" i="2"/>
  <c r="B5209" i="2"/>
  <c r="A5210" i="2"/>
  <c r="B5210" i="2"/>
  <c r="A5211" i="2"/>
  <c r="B5211" i="2"/>
  <c r="A5212" i="2"/>
  <c r="B5212" i="2"/>
  <c r="A5213" i="2"/>
  <c r="B5213" i="2"/>
  <c r="A5214" i="2"/>
  <c r="B5214" i="2"/>
  <c r="A5215" i="2"/>
  <c r="B5215" i="2"/>
  <c r="A5216" i="2"/>
  <c r="B5216" i="2"/>
  <c r="A5217" i="2"/>
  <c r="B5217" i="2"/>
  <c r="A5218" i="2"/>
  <c r="B5218" i="2"/>
  <c r="A5219" i="2"/>
  <c r="B5219" i="2"/>
  <c r="A5220" i="2"/>
  <c r="B5220" i="2"/>
  <c r="A5221" i="2"/>
  <c r="B5221" i="2"/>
  <c r="A5222" i="2"/>
  <c r="B5222" i="2"/>
  <c r="A5223" i="2"/>
  <c r="B5223" i="2"/>
  <c r="A5224" i="2"/>
  <c r="B5224" i="2"/>
  <c r="A5225" i="2"/>
  <c r="B5225" i="2"/>
  <c r="A5226" i="2"/>
  <c r="B5226" i="2"/>
  <c r="A5227" i="2"/>
  <c r="B5227" i="2"/>
  <c r="A5228" i="2"/>
  <c r="B5228" i="2"/>
  <c r="A5229" i="2"/>
  <c r="B5229" i="2"/>
  <c r="A5230" i="2"/>
  <c r="B5230" i="2"/>
  <c r="A5231" i="2"/>
  <c r="B5231" i="2"/>
  <c r="A5232" i="2"/>
  <c r="B5232" i="2"/>
  <c r="A5233" i="2"/>
  <c r="B5233" i="2"/>
  <c r="A5234" i="2"/>
  <c r="B5234" i="2"/>
  <c r="A5235" i="2"/>
  <c r="B5235" i="2"/>
  <c r="A5236" i="2"/>
  <c r="B5236" i="2"/>
  <c r="A5237" i="2"/>
  <c r="B5237" i="2"/>
  <c r="A5238" i="2"/>
  <c r="B5238" i="2"/>
  <c r="A5239" i="2"/>
  <c r="B5239" i="2"/>
  <c r="A5240" i="2"/>
  <c r="B5240" i="2"/>
  <c r="A5241" i="2"/>
  <c r="B5241" i="2"/>
  <c r="A5242" i="2"/>
  <c r="B5242" i="2"/>
  <c r="A5243" i="2"/>
  <c r="B5243" i="2"/>
  <c r="A5244" i="2"/>
  <c r="B5244" i="2"/>
  <c r="A5245" i="2"/>
  <c r="B5245" i="2"/>
  <c r="A5246" i="2"/>
  <c r="B5246" i="2"/>
  <c r="A5247" i="2"/>
  <c r="B5247" i="2"/>
  <c r="A5248" i="2"/>
  <c r="B5248" i="2"/>
  <c r="A5249" i="2"/>
  <c r="B5249" i="2"/>
  <c r="A5250" i="2"/>
  <c r="B5250" i="2"/>
  <c r="A5251" i="2"/>
  <c r="B5251" i="2"/>
  <c r="A5252" i="2"/>
  <c r="B5252" i="2"/>
  <c r="A5253" i="2"/>
  <c r="B5253" i="2"/>
  <c r="A5254" i="2"/>
  <c r="B5254" i="2"/>
  <c r="A5255" i="2"/>
  <c r="B5255" i="2"/>
  <c r="A5256" i="2"/>
  <c r="B5256" i="2"/>
  <c r="A5257" i="2"/>
  <c r="B5257" i="2"/>
  <c r="A5258" i="2"/>
  <c r="B5258" i="2"/>
  <c r="A5259" i="2"/>
  <c r="B5259" i="2"/>
  <c r="A5260" i="2"/>
  <c r="B5260" i="2"/>
  <c r="A5261" i="2"/>
  <c r="B5261" i="2"/>
  <c r="A5262" i="2"/>
  <c r="B5262" i="2"/>
  <c r="A5263" i="2"/>
  <c r="B5263" i="2"/>
  <c r="A5264" i="2"/>
  <c r="B5264" i="2"/>
  <c r="A5265" i="2"/>
  <c r="B5265" i="2"/>
  <c r="A5266" i="2"/>
  <c r="B5266" i="2"/>
  <c r="A5267" i="2"/>
  <c r="B5267" i="2"/>
  <c r="A5268" i="2"/>
  <c r="B5268" i="2"/>
  <c r="A5269" i="2"/>
  <c r="B5269" i="2"/>
  <c r="A5270" i="2"/>
  <c r="B5270" i="2"/>
  <c r="A5271" i="2"/>
  <c r="B5271" i="2"/>
  <c r="A5272" i="2"/>
  <c r="B5272" i="2"/>
  <c r="A5273" i="2"/>
  <c r="B5273" i="2"/>
  <c r="A5274" i="2"/>
  <c r="B5274" i="2"/>
  <c r="A5275" i="2"/>
  <c r="B5275" i="2"/>
  <c r="A5276" i="2"/>
  <c r="B5276" i="2"/>
  <c r="A5277" i="2"/>
  <c r="B5277" i="2"/>
  <c r="A5278" i="2"/>
  <c r="B5278" i="2"/>
  <c r="A5279" i="2"/>
  <c r="B5279" i="2"/>
  <c r="A5280" i="2"/>
  <c r="B5280" i="2"/>
  <c r="A5281" i="2"/>
  <c r="B5281" i="2"/>
  <c r="A5282" i="2"/>
  <c r="B5282" i="2"/>
  <c r="A5283" i="2"/>
  <c r="B5283" i="2"/>
  <c r="A5284" i="2"/>
  <c r="B5284" i="2"/>
  <c r="A5285" i="2"/>
  <c r="B5285" i="2"/>
  <c r="A5286" i="2"/>
  <c r="B5286" i="2"/>
  <c r="A5287" i="2"/>
  <c r="B5287" i="2"/>
  <c r="A5288" i="2"/>
  <c r="B5288" i="2"/>
  <c r="A5289" i="2"/>
  <c r="B5289" i="2"/>
  <c r="A5290" i="2"/>
  <c r="B5290" i="2"/>
  <c r="A5291" i="2"/>
  <c r="B5291" i="2"/>
  <c r="A5292" i="2"/>
  <c r="B5292" i="2"/>
  <c r="A5293" i="2"/>
  <c r="B5293" i="2"/>
  <c r="A5294" i="2"/>
  <c r="B5294" i="2"/>
  <c r="A5295" i="2"/>
  <c r="B5295" i="2"/>
  <c r="A5296" i="2"/>
  <c r="B5296" i="2"/>
  <c r="A5297" i="2"/>
  <c r="B5297" i="2"/>
  <c r="A5298" i="2"/>
  <c r="B5298" i="2"/>
  <c r="A5299" i="2"/>
  <c r="B5299" i="2"/>
  <c r="A5300" i="2"/>
  <c r="B5300" i="2"/>
  <c r="A5301" i="2"/>
  <c r="B5301" i="2"/>
  <c r="A5302" i="2"/>
  <c r="B5302" i="2"/>
  <c r="A5303" i="2"/>
  <c r="B5303" i="2"/>
  <c r="A5304" i="2"/>
  <c r="B5304" i="2"/>
  <c r="A5305" i="2"/>
  <c r="B5305" i="2"/>
  <c r="A5306" i="2"/>
  <c r="B5306" i="2"/>
  <c r="A5307" i="2"/>
  <c r="B5307" i="2"/>
  <c r="A5308" i="2"/>
  <c r="B5308" i="2"/>
  <c r="A5309" i="2"/>
  <c r="B5309" i="2"/>
  <c r="A5310" i="2"/>
  <c r="B5310" i="2"/>
  <c r="A5311" i="2"/>
  <c r="B5311" i="2"/>
  <c r="A5312" i="2"/>
  <c r="B5312" i="2"/>
  <c r="A5313" i="2"/>
  <c r="B5313" i="2"/>
  <c r="A5314" i="2"/>
  <c r="B5314" i="2"/>
  <c r="A5315" i="2"/>
  <c r="B5315" i="2"/>
  <c r="A5316" i="2"/>
  <c r="B5316" i="2"/>
  <c r="A5317" i="2"/>
  <c r="B5317" i="2"/>
  <c r="A5318" i="2"/>
  <c r="B5318" i="2"/>
  <c r="A5319" i="2"/>
  <c r="B5319" i="2"/>
  <c r="A5320" i="2"/>
  <c r="B5320" i="2"/>
  <c r="A5321" i="2"/>
  <c r="B5321" i="2"/>
  <c r="A5322" i="2"/>
  <c r="B5322" i="2"/>
  <c r="A5323" i="2"/>
  <c r="B5323" i="2"/>
  <c r="A5324" i="2"/>
  <c r="B5324" i="2"/>
  <c r="A5325" i="2"/>
  <c r="B5325" i="2"/>
  <c r="A5326" i="2"/>
  <c r="B5326" i="2"/>
  <c r="A5327" i="2"/>
  <c r="B5327" i="2"/>
  <c r="A5328" i="2"/>
  <c r="B5328" i="2"/>
  <c r="A5329" i="2"/>
  <c r="B5329" i="2"/>
  <c r="A5330" i="2"/>
  <c r="B5330" i="2"/>
  <c r="A5331" i="2"/>
  <c r="B5331" i="2"/>
  <c r="A5332" i="2"/>
  <c r="B5332" i="2"/>
  <c r="A5333" i="2"/>
  <c r="B5333" i="2"/>
  <c r="A5334" i="2"/>
  <c r="B5334" i="2"/>
  <c r="A5335" i="2"/>
  <c r="B5335" i="2"/>
  <c r="A5336" i="2"/>
  <c r="B5336" i="2"/>
  <c r="A5337" i="2"/>
  <c r="B5337" i="2"/>
  <c r="A5338" i="2"/>
  <c r="B5338" i="2"/>
  <c r="A5339" i="2"/>
  <c r="B5339" i="2"/>
  <c r="A5340" i="2"/>
  <c r="B5340" i="2"/>
  <c r="A5341" i="2"/>
  <c r="B5341" i="2"/>
  <c r="A5342" i="2"/>
  <c r="B5342" i="2"/>
  <c r="A5343" i="2"/>
  <c r="B5343" i="2"/>
  <c r="A5344" i="2"/>
  <c r="B5344" i="2"/>
  <c r="A5345" i="2"/>
  <c r="B5345" i="2"/>
  <c r="A5346" i="2"/>
  <c r="B5346" i="2"/>
  <c r="A5347" i="2"/>
  <c r="B5347" i="2"/>
  <c r="A5348" i="2"/>
  <c r="B5348" i="2"/>
  <c r="A5349" i="2"/>
  <c r="B5349" i="2"/>
  <c r="A5350" i="2"/>
  <c r="B5350" i="2"/>
  <c r="A5351" i="2"/>
  <c r="B5351" i="2"/>
  <c r="A5352" i="2"/>
  <c r="B5352" i="2"/>
  <c r="A5353" i="2"/>
  <c r="B5353" i="2"/>
  <c r="A5354" i="2"/>
  <c r="B5354" i="2"/>
  <c r="A5355" i="2"/>
  <c r="B5355" i="2"/>
  <c r="A5356" i="2"/>
  <c r="B5356" i="2"/>
  <c r="A5357" i="2"/>
  <c r="B5357" i="2"/>
  <c r="A5358" i="2"/>
  <c r="B5358" i="2"/>
  <c r="A5359" i="2"/>
  <c r="B5359" i="2"/>
  <c r="A5360" i="2"/>
  <c r="B5360" i="2"/>
  <c r="A5361" i="2"/>
  <c r="B5361" i="2"/>
  <c r="A5362" i="2"/>
  <c r="B5362" i="2"/>
  <c r="A5363" i="2"/>
  <c r="B5363" i="2"/>
  <c r="A5364" i="2"/>
  <c r="B5364" i="2"/>
  <c r="A5365" i="2"/>
  <c r="B5365" i="2"/>
  <c r="A5366" i="2"/>
  <c r="B5366" i="2"/>
  <c r="A5367" i="2"/>
  <c r="B5367" i="2"/>
  <c r="A5368" i="2"/>
  <c r="B5368" i="2"/>
  <c r="A5369" i="2"/>
  <c r="B5369" i="2"/>
  <c r="A5370" i="2"/>
  <c r="B5370" i="2"/>
  <c r="A5371" i="2"/>
  <c r="B5371" i="2"/>
  <c r="A5372" i="2"/>
  <c r="B5372" i="2"/>
  <c r="A5373" i="2"/>
  <c r="B5373" i="2"/>
  <c r="A5374" i="2"/>
  <c r="B5374" i="2"/>
  <c r="A5375" i="2"/>
  <c r="B5375" i="2"/>
  <c r="A5376" i="2"/>
  <c r="B5376" i="2"/>
  <c r="A5377" i="2"/>
  <c r="B5377" i="2"/>
  <c r="A5378" i="2"/>
  <c r="B5378" i="2"/>
  <c r="A5379" i="2"/>
  <c r="B5379" i="2"/>
  <c r="A5380" i="2"/>
  <c r="B5380" i="2"/>
  <c r="A5381" i="2"/>
  <c r="B5381" i="2"/>
  <c r="A5382" i="2"/>
  <c r="B5382" i="2"/>
  <c r="A5383" i="2"/>
  <c r="B5383" i="2"/>
  <c r="A5384" i="2"/>
  <c r="B5384" i="2"/>
  <c r="A5385" i="2"/>
  <c r="B5385" i="2"/>
  <c r="A5386" i="2"/>
  <c r="B5386" i="2"/>
  <c r="A5387" i="2"/>
  <c r="B5387" i="2"/>
  <c r="A5388" i="2"/>
  <c r="B5388" i="2"/>
  <c r="A5389" i="2"/>
  <c r="B5389" i="2"/>
  <c r="A5390" i="2"/>
  <c r="B5390" i="2"/>
  <c r="A5391" i="2"/>
  <c r="B5391" i="2"/>
  <c r="A5392" i="2"/>
  <c r="B5392" i="2"/>
  <c r="A5393" i="2"/>
  <c r="B5393" i="2"/>
  <c r="A5394" i="2"/>
  <c r="B5394" i="2"/>
  <c r="A5395" i="2"/>
  <c r="B5395" i="2"/>
  <c r="A5396" i="2"/>
  <c r="B5396" i="2"/>
  <c r="A5397" i="2"/>
  <c r="B5397" i="2"/>
  <c r="A5398" i="2"/>
  <c r="B5398" i="2"/>
  <c r="A5399" i="2"/>
  <c r="B5399" i="2"/>
  <c r="A5400" i="2"/>
  <c r="B5400" i="2"/>
  <c r="A5401" i="2"/>
  <c r="B5401" i="2"/>
  <c r="A5402" i="2"/>
  <c r="B5402" i="2"/>
  <c r="A5403" i="2"/>
  <c r="B5403" i="2"/>
  <c r="A5404" i="2"/>
  <c r="B5404" i="2"/>
  <c r="A5405" i="2"/>
  <c r="B5405" i="2"/>
  <c r="A5406" i="2"/>
  <c r="B5406" i="2"/>
  <c r="A5407" i="2"/>
  <c r="B5407" i="2"/>
  <c r="A5408" i="2"/>
  <c r="B5408" i="2"/>
  <c r="A5409" i="2"/>
  <c r="B5409" i="2"/>
  <c r="A5410" i="2"/>
  <c r="B5410" i="2"/>
  <c r="A5411" i="2"/>
  <c r="B5411" i="2"/>
  <c r="A5412" i="2"/>
  <c r="B5412" i="2"/>
  <c r="A5413" i="2"/>
  <c r="B5413" i="2"/>
  <c r="A5414" i="2"/>
  <c r="B5414" i="2"/>
  <c r="A5415" i="2"/>
  <c r="B5415" i="2"/>
  <c r="A5416" i="2"/>
  <c r="B5416" i="2"/>
  <c r="A5417" i="2"/>
  <c r="B5417" i="2"/>
  <c r="A5418" i="2"/>
  <c r="B5418" i="2"/>
  <c r="A5419" i="2"/>
  <c r="B5419" i="2"/>
  <c r="A5420" i="2"/>
  <c r="B5420" i="2"/>
  <c r="A5421" i="2"/>
  <c r="B5421" i="2"/>
  <c r="A5422" i="2"/>
  <c r="B5422" i="2"/>
  <c r="A5423" i="2"/>
  <c r="B5423" i="2"/>
  <c r="A5424" i="2"/>
  <c r="B5424" i="2"/>
  <c r="A5425" i="2"/>
  <c r="B5425" i="2"/>
  <c r="A5426" i="2"/>
  <c r="B5426" i="2"/>
  <c r="A5427" i="2"/>
  <c r="B5427" i="2"/>
  <c r="A5428" i="2"/>
  <c r="B5428" i="2"/>
  <c r="A5429" i="2"/>
  <c r="B5429" i="2"/>
  <c r="A5430" i="2"/>
  <c r="B5430" i="2"/>
  <c r="A5431" i="2"/>
  <c r="B5431" i="2"/>
  <c r="A5432" i="2"/>
  <c r="B5432" i="2"/>
  <c r="A5433" i="2"/>
  <c r="B5433" i="2"/>
  <c r="A5434" i="2"/>
  <c r="B5434" i="2"/>
  <c r="A5435" i="2"/>
  <c r="B5435" i="2"/>
  <c r="A5436" i="2"/>
  <c r="B5436" i="2"/>
  <c r="A5437" i="2"/>
  <c r="B5437" i="2"/>
  <c r="A5438" i="2"/>
  <c r="B5438" i="2"/>
  <c r="A5439" i="2"/>
  <c r="B5439" i="2"/>
  <c r="A5440" i="2"/>
  <c r="B5440" i="2"/>
  <c r="A5441" i="2"/>
  <c r="B5441" i="2"/>
  <c r="A5442" i="2"/>
  <c r="B5442" i="2"/>
  <c r="A5443" i="2"/>
  <c r="B5443" i="2"/>
  <c r="A5444" i="2"/>
  <c r="B5444" i="2"/>
  <c r="A5445" i="2"/>
  <c r="B5445" i="2"/>
  <c r="A5446" i="2"/>
  <c r="B5446" i="2"/>
  <c r="A5447" i="2"/>
  <c r="B5447" i="2"/>
  <c r="A5448" i="2"/>
  <c r="B5448" i="2"/>
  <c r="A5449" i="2"/>
  <c r="B5449" i="2"/>
  <c r="A5450" i="2"/>
  <c r="B5450" i="2"/>
  <c r="A5451" i="2"/>
  <c r="B5451" i="2"/>
  <c r="A5452" i="2"/>
  <c r="B5452" i="2"/>
  <c r="A5453" i="2"/>
  <c r="B5453" i="2"/>
  <c r="A5454" i="2"/>
  <c r="B5454" i="2"/>
  <c r="A5455" i="2"/>
  <c r="B5455" i="2"/>
  <c r="A5456" i="2"/>
  <c r="B5456" i="2"/>
  <c r="A5457" i="2"/>
  <c r="B5457" i="2"/>
  <c r="A5458" i="2"/>
  <c r="B5458" i="2"/>
  <c r="A5459" i="2"/>
  <c r="B5459" i="2"/>
  <c r="A5460" i="2"/>
  <c r="B5460" i="2"/>
  <c r="A5461" i="2"/>
  <c r="B5461" i="2"/>
  <c r="A5462" i="2"/>
  <c r="B5462" i="2"/>
  <c r="A5463" i="2"/>
  <c r="B5463" i="2"/>
  <c r="A5464" i="2"/>
  <c r="B5464" i="2"/>
  <c r="A5465" i="2"/>
  <c r="B5465" i="2"/>
  <c r="A5466" i="2"/>
  <c r="B5466" i="2"/>
  <c r="A5467" i="2"/>
  <c r="B5467" i="2"/>
  <c r="A5468" i="2"/>
  <c r="B5468" i="2"/>
  <c r="A5469" i="2"/>
  <c r="B5469" i="2"/>
  <c r="A5470" i="2"/>
  <c r="B5470" i="2"/>
  <c r="A5471" i="2"/>
  <c r="B5471" i="2"/>
  <c r="A5472" i="2"/>
  <c r="B5472" i="2"/>
  <c r="A5473" i="2"/>
  <c r="B5473" i="2"/>
  <c r="A5474" i="2"/>
  <c r="B5474" i="2"/>
  <c r="A5475" i="2"/>
  <c r="B5475" i="2"/>
  <c r="A5476" i="2"/>
  <c r="B5476" i="2"/>
  <c r="A5477" i="2"/>
  <c r="B5477" i="2"/>
  <c r="A5478" i="2"/>
  <c r="B5478" i="2"/>
  <c r="A5479" i="2"/>
  <c r="B5479" i="2"/>
  <c r="A5480" i="2"/>
  <c r="B5480" i="2"/>
  <c r="A5481" i="2"/>
  <c r="B5481" i="2"/>
  <c r="A5482" i="2"/>
  <c r="B5482" i="2"/>
  <c r="A5483" i="2"/>
  <c r="B5483" i="2"/>
  <c r="A5484" i="2"/>
  <c r="B5484" i="2"/>
  <c r="A5485" i="2"/>
  <c r="B5485" i="2"/>
  <c r="A5486" i="2"/>
  <c r="B5486" i="2"/>
  <c r="A5487" i="2"/>
  <c r="B5487" i="2"/>
  <c r="A5488" i="2"/>
  <c r="B5488" i="2"/>
  <c r="A5489" i="2"/>
  <c r="B5489" i="2"/>
  <c r="A5490" i="2"/>
  <c r="B5490" i="2"/>
  <c r="A5491" i="2"/>
  <c r="B5491" i="2"/>
  <c r="A5492" i="2"/>
  <c r="B5492" i="2"/>
  <c r="A5493" i="2"/>
  <c r="B5493" i="2"/>
  <c r="A5494" i="2"/>
  <c r="B5494" i="2"/>
  <c r="A5495" i="2"/>
  <c r="B5495" i="2"/>
  <c r="A5496" i="2"/>
  <c r="B5496" i="2"/>
  <c r="A5497" i="2"/>
  <c r="B5497" i="2"/>
  <c r="A5498" i="2"/>
  <c r="B5498" i="2"/>
  <c r="A5499" i="2"/>
  <c r="B5499" i="2"/>
  <c r="A5500" i="2"/>
  <c r="B5500" i="2"/>
  <c r="A5501" i="2"/>
  <c r="B5501" i="2"/>
  <c r="A5502" i="2"/>
  <c r="B5502" i="2"/>
  <c r="A5503" i="2"/>
  <c r="B5503" i="2"/>
  <c r="A5504" i="2"/>
  <c r="B5504" i="2"/>
  <c r="A5505" i="2"/>
  <c r="B5505" i="2"/>
  <c r="A5506" i="2"/>
  <c r="B5506" i="2"/>
  <c r="A5507" i="2"/>
  <c r="B5507" i="2"/>
  <c r="A5508" i="2"/>
  <c r="B5508" i="2"/>
  <c r="A5509" i="2"/>
  <c r="B5509" i="2"/>
  <c r="A5510" i="2"/>
  <c r="B5510" i="2"/>
  <c r="A5511" i="2"/>
  <c r="B5511" i="2"/>
  <c r="A5512" i="2"/>
  <c r="B5512" i="2"/>
  <c r="A5513" i="2"/>
  <c r="B5513" i="2"/>
  <c r="A5514" i="2"/>
  <c r="B5514" i="2"/>
  <c r="A5515" i="2"/>
  <c r="B5515" i="2"/>
  <c r="A5516" i="2"/>
  <c r="B5516" i="2"/>
  <c r="A5517" i="2"/>
  <c r="B5517" i="2"/>
  <c r="A5518" i="2"/>
  <c r="B5518" i="2"/>
  <c r="A5519" i="2"/>
  <c r="B5519" i="2"/>
  <c r="A5520" i="2"/>
  <c r="B5520" i="2"/>
  <c r="A5521" i="2"/>
  <c r="B5521" i="2"/>
  <c r="A5522" i="2"/>
  <c r="B5522" i="2"/>
  <c r="A5523" i="2"/>
  <c r="B5523" i="2"/>
  <c r="A5524" i="2"/>
  <c r="B5524" i="2"/>
  <c r="A5525" i="2"/>
  <c r="B5525" i="2"/>
  <c r="A5526" i="2"/>
  <c r="B5526" i="2"/>
  <c r="A5527" i="2"/>
  <c r="B5527" i="2"/>
  <c r="A5528" i="2"/>
  <c r="B5528" i="2"/>
  <c r="A5529" i="2"/>
  <c r="B5529" i="2"/>
  <c r="A5530" i="2"/>
  <c r="B5530" i="2"/>
  <c r="A5531" i="2"/>
  <c r="B5531" i="2"/>
  <c r="A5532" i="2"/>
  <c r="B5532" i="2"/>
  <c r="A5533" i="2"/>
  <c r="B5533" i="2"/>
  <c r="A5534" i="2"/>
  <c r="B5534" i="2"/>
  <c r="A5535" i="2"/>
  <c r="B5535" i="2"/>
  <c r="A5536" i="2"/>
  <c r="B5536" i="2"/>
  <c r="A5537" i="2"/>
  <c r="B5537" i="2"/>
  <c r="A5538" i="2"/>
  <c r="B5538" i="2"/>
  <c r="A5539" i="2"/>
  <c r="B5539" i="2"/>
  <c r="A5540" i="2"/>
  <c r="B5540" i="2"/>
  <c r="A5541" i="2"/>
  <c r="B5541" i="2"/>
  <c r="A5542" i="2"/>
  <c r="B5542" i="2"/>
  <c r="A5543" i="2"/>
  <c r="B5543" i="2"/>
  <c r="A5544" i="2"/>
  <c r="B5544" i="2"/>
  <c r="A5545" i="2"/>
  <c r="B5545" i="2"/>
  <c r="A5546" i="2"/>
  <c r="B5546" i="2"/>
  <c r="A5547" i="2"/>
  <c r="B5547" i="2"/>
  <c r="A5548" i="2"/>
  <c r="B5548" i="2"/>
  <c r="A5549" i="2"/>
  <c r="B5549" i="2"/>
  <c r="A5550" i="2"/>
  <c r="B5550" i="2"/>
  <c r="A5551" i="2"/>
  <c r="B5551" i="2"/>
  <c r="A5552" i="2"/>
  <c r="B5552" i="2"/>
  <c r="A5553" i="2"/>
  <c r="B5553" i="2"/>
  <c r="A5554" i="2"/>
  <c r="B5554" i="2"/>
  <c r="A5555" i="2"/>
  <c r="B5555" i="2"/>
  <c r="A5556" i="2"/>
  <c r="B5556" i="2"/>
  <c r="A5557" i="2"/>
  <c r="B5557" i="2"/>
  <c r="A5558" i="2"/>
  <c r="B5558" i="2"/>
  <c r="A5559" i="2"/>
  <c r="B5559" i="2"/>
  <c r="A5560" i="2"/>
  <c r="B5560" i="2"/>
  <c r="A5561" i="2"/>
  <c r="B5561" i="2"/>
  <c r="A5562" i="2"/>
  <c r="B5562" i="2"/>
  <c r="A5563" i="2"/>
  <c r="B5563" i="2"/>
  <c r="A5564" i="2"/>
  <c r="B5564" i="2"/>
  <c r="A5565" i="2"/>
  <c r="B5565" i="2"/>
  <c r="A5566" i="2"/>
  <c r="B5566" i="2"/>
  <c r="A5567" i="2"/>
  <c r="B5567" i="2"/>
  <c r="A5568" i="2"/>
  <c r="B5568" i="2"/>
  <c r="A5569" i="2"/>
  <c r="B5569" i="2"/>
  <c r="A5570" i="2"/>
  <c r="B5570" i="2"/>
  <c r="A5571" i="2"/>
  <c r="B5571" i="2"/>
  <c r="A5572" i="2"/>
  <c r="B5572" i="2"/>
  <c r="A5573" i="2"/>
  <c r="B5573" i="2"/>
  <c r="A5574" i="2"/>
  <c r="B5574" i="2"/>
  <c r="A5575" i="2"/>
  <c r="B5575" i="2"/>
  <c r="A5576" i="2"/>
  <c r="B5576" i="2"/>
  <c r="A5577" i="2"/>
  <c r="B5577" i="2"/>
  <c r="A5578" i="2"/>
  <c r="B5578" i="2"/>
  <c r="A5579" i="2"/>
  <c r="B5579" i="2"/>
  <c r="A5580" i="2"/>
  <c r="B5580" i="2"/>
  <c r="A5581" i="2"/>
  <c r="B5581" i="2"/>
  <c r="A5582" i="2"/>
  <c r="B5582" i="2"/>
  <c r="A5583" i="2"/>
  <c r="B5583" i="2"/>
  <c r="A5584" i="2"/>
  <c r="B5584" i="2"/>
  <c r="A5585" i="2"/>
  <c r="B5585" i="2"/>
  <c r="A5586" i="2"/>
  <c r="B5586" i="2"/>
  <c r="A5587" i="2"/>
  <c r="B5587" i="2"/>
  <c r="A5588" i="2"/>
  <c r="B5588" i="2"/>
  <c r="A5589" i="2"/>
  <c r="B5589" i="2"/>
  <c r="A5590" i="2"/>
  <c r="B5590" i="2"/>
  <c r="A5591" i="2"/>
  <c r="B5591" i="2"/>
  <c r="A5592" i="2"/>
  <c r="B5592" i="2"/>
  <c r="A5593" i="2"/>
  <c r="B5593" i="2"/>
  <c r="A5594" i="2"/>
  <c r="B5594" i="2"/>
  <c r="A5595" i="2"/>
  <c r="B5595" i="2"/>
  <c r="A5596" i="2"/>
  <c r="B5596" i="2"/>
  <c r="A5597" i="2"/>
  <c r="B5597" i="2"/>
  <c r="A5598" i="2"/>
  <c r="B5598" i="2"/>
  <c r="A5599" i="2"/>
  <c r="B5599" i="2"/>
  <c r="A5600" i="2"/>
  <c r="B5600" i="2"/>
  <c r="A5601" i="2"/>
  <c r="B5601" i="2"/>
  <c r="A5602" i="2"/>
  <c r="B5602" i="2"/>
  <c r="A5603" i="2"/>
  <c r="B5603" i="2"/>
  <c r="A5604" i="2"/>
  <c r="B5604" i="2"/>
  <c r="A5605" i="2"/>
  <c r="B5605" i="2"/>
  <c r="A5606" i="2"/>
  <c r="B5606" i="2"/>
  <c r="A5607" i="2"/>
  <c r="B5607" i="2"/>
  <c r="A5608" i="2"/>
  <c r="B5608" i="2"/>
  <c r="A5609" i="2"/>
  <c r="B5609" i="2"/>
  <c r="A5610" i="2"/>
  <c r="B5610" i="2"/>
  <c r="A5611" i="2"/>
  <c r="B5611" i="2"/>
  <c r="A5612" i="2"/>
  <c r="B5612" i="2"/>
  <c r="A5613" i="2"/>
  <c r="B5613" i="2"/>
  <c r="A5614" i="2"/>
  <c r="B5614" i="2"/>
  <c r="A5615" i="2"/>
  <c r="B5615" i="2"/>
  <c r="A5616" i="2"/>
  <c r="B5616" i="2"/>
  <c r="A5617" i="2"/>
  <c r="B5617" i="2"/>
  <c r="A5618" i="2"/>
  <c r="B5618" i="2"/>
  <c r="A5619" i="2"/>
  <c r="B5619" i="2"/>
  <c r="A5620" i="2"/>
  <c r="B5620" i="2"/>
  <c r="A5621" i="2"/>
  <c r="B5621" i="2"/>
  <c r="A5622" i="2"/>
  <c r="B5622" i="2"/>
  <c r="A5623" i="2"/>
  <c r="B5623" i="2"/>
  <c r="A5624" i="2"/>
  <c r="B5624" i="2"/>
  <c r="A5625" i="2"/>
  <c r="B5625" i="2"/>
  <c r="A5626" i="2"/>
  <c r="B5626" i="2"/>
  <c r="A5627" i="2"/>
  <c r="B5627" i="2"/>
  <c r="A5628" i="2"/>
  <c r="B5628" i="2"/>
  <c r="A5629" i="2"/>
  <c r="B5629" i="2"/>
  <c r="A5630" i="2"/>
  <c r="B5630" i="2"/>
  <c r="A5631" i="2"/>
  <c r="B5631" i="2"/>
  <c r="A5632" i="2"/>
  <c r="B5632" i="2"/>
  <c r="A5633" i="2"/>
  <c r="B5633" i="2"/>
  <c r="A5634" i="2"/>
  <c r="B5634" i="2"/>
  <c r="A5635" i="2"/>
  <c r="B5635" i="2"/>
  <c r="A5636" i="2"/>
  <c r="B5636" i="2"/>
  <c r="A5637" i="2"/>
  <c r="B5637" i="2"/>
  <c r="A5638" i="2"/>
  <c r="B5638" i="2"/>
  <c r="A5639" i="2"/>
  <c r="B5639" i="2"/>
  <c r="A5640" i="2"/>
  <c r="B5640" i="2"/>
  <c r="A5641" i="2"/>
  <c r="B5641" i="2"/>
  <c r="A5642" i="2"/>
  <c r="B5642" i="2"/>
  <c r="A5643" i="2"/>
  <c r="B5643" i="2"/>
  <c r="A5644" i="2"/>
  <c r="B5644" i="2"/>
  <c r="A5645" i="2"/>
  <c r="B5645" i="2"/>
  <c r="A5646" i="2"/>
  <c r="B5646" i="2"/>
  <c r="A5647" i="2"/>
  <c r="B5647" i="2"/>
  <c r="A5648" i="2"/>
  <c r="B5648" i="2"/>
  <c r="A5649" i="2"/>
  <c r="B5649" i="2"/>
  <c r="A5650" i="2"/>
  <c r="B5650" i="2"/>
  <c r="A5651" i="2"/>
  <c r="B5651" i="2"/>
  <c r="A5652" i="2"/>
  <c r="B5652" i="2"/>
  <c r="A5653" i="2"/>
  <c r="B5653" i="2"/>
  <c r="A5654" i="2"/>
  <c r="B5654" i="2"/>
  <c r="A5655" i="2"/>
  <c r="B5655" i="2"/>
  <c r="A5656" i="2"/>
  <c r="B5656" i="2"/>
  <c r="A5657" i="2"/>
  <c r="B5657" i="2"/>
  <c r="A5658" i="2"/>
  <c r="B5658" i="2"/>
  <c r="A5659" i="2"/>
  <c r="B5659" i="2"/>
  <c r="A5660" i="2"/>
  <c r="B5660" i="2"/>
  <c r="A5661" i="2"/>
  <c r="B5661" i="2"/>
  <c r="A5662" i="2"/>
  <c r="B5662" i="2"/>
  <c r="A5663" i="2"/>
  <c r="B5663" i="2"/>
  <c r="A5664" i="2"/>
  <c r="B5664" i="2"/>
  <c r="A5665" i="2"/>
  <c r="B5665" i="2"/>
  <c r="A5666" i="2"/>
  <c r="B5666" i="2"/>
  <c r="A5667" i="2"/>
  <c r="B5667" i="2"/>
  <c r="A5668" i="2"/>
  <c r="B5668" i="2"/>
  <c r="A5669" i="2"/>
  <c r="B5669" i="2"/>
  <c r="A5670" i="2"/>
  <c r="B5670" i="2"/>
  <c r="A5671" i="2"/>
  <c r="B5671" i="2"/>
  <c r="A5672" i="2"/>
  <c r="B5672" i="2"/>
  <c r="A5673" i="2"/>
  <c r="B5673" i="2"/>
  <c r="A5674" i="2"/>
  <c r="B5674" i="2"/>
  <c r="A5675" i="2"/>
  <c r="B5675" i="2"/>
  <c r="A5676" i="2"/>
  <c r="B5676" i="2"/>
  <c r="A5677" i="2"/>
  <c r="B5677" i="2"/>
  <c r="A5678" i="2"/>
  <c r="B5678" i="2"/>
  <c r="A5679" i="2"/>
  <c r="B5679" i="2"/>
  <c r="A5680" i="2"/>
  <c r="B5680" i="2"/>
  <c r="A5681" i="2"/>
  <c r="B5681" i="2"/>
  <c r="A5682" i="2"/>
  <c r="B5682" i="2"/>
  <c r="A5683" i="2"/>
  <c r="B5683" i="2"/>
  <c r="A5684" i="2"/>
  <c r="B5684" i="2"/>
  <c r="A5685" i="2"/>
  <c r="B5685" i="2"/>
  <c r="A5686" i="2"/>
  <c r="B5686" i="2"/>
  <c r="A5687" i="2"/>
  <c r="B5687" i="2"/>
  <c r="A5688" i="2"/>
  <c r="B5688" i="2"/>
  <c r="A5689" i="2"/>
  <c r="B5689" i="2"/>
  <c r="A5690" i="2"/>
  <c r="B5690" i="2"/>
  <c r="A5691" i="2"/>
  <c r="B5691" i="2"/>
  <c r="A5692" i="2"/>
  <c r="B5692" i="2"/>
  <c r="A5693" i="2"/>
  <c r="B5693" i="2"/>
  <c r="A5694" i="2"/>
  <c r="B5694" i="2"/>
  <c r="A5695" i="2"/>
  <c r="B5695" i="2"/>
  <c r="A5696" i="2"/>
  <c r="B5696" i="2"/>
  <c r="A5697" i="2"/>
  <c r="B5697" i="2"/>
  <c r="A5698" i="2"/>
  <c r="B5698" i="2"/>
  <c r="A5699" i="2"/>
  <c r="B5699" i="2"/>
  <c r="A5700" i="2"/>
  <c r="B5700" i="2"/>
  <c r="A5701" i="2"/>
  <c r="B5701" i="2"/>
  <c r="A5702" i="2"/>
  <c r="B5702" i="2"/>
  <c r="A5703" i="2"/>
  <c r="B5703" i="2"/>
  <c r="A5704" i="2"/>
  <c r="B5704" i="2"/>
  <c r="A5705" i="2"/>
  <c r="B5705" i="2"/>
  <c r="A5706" i="2"/>
  <c r="B5706" i="2"/>
  <c r="A5707" i="2"/>
  <c r="B5707" i="2"/>
  <c r="A5708" i="2"/>
  <c r="B5708" i="2"/>
  <c r="A5709" i="2"/>
  <c r="B5709" i="2"/>
  <c r="A5710" i="2"/>
  <c r="B5710" i="2"/>
  <c r="A5711" i="2"/>
  <c r="B5711" i="2"/>
  <c r="A5712" i="2"/>
  <c r="B5712" i="2"/>
  <c r="A5713" i="2"/>
  <c r="B5713" i="2"/>
  <c r="A5714" i="2"/>
  <c r="B5714" i="2"/>
  <c r="A5715" i="2"/>
  <c r="B5715" i="2"/>
  <c r="A5716" i="2"/>
  <c r="B5716" i="2"/>
  <c r="A5717" i="2"/>
  <c r="B5717" i="2"/>
  <c r="A5718" i="2"/>
  <c r="B5718" i="2"/>
  <c r="A5719" i="2"/>
  <c r="B5719" i="2"/>
  <c r="A5720" i="2"/>
  <c r="B5720" i="2"/>
  <c r="A5721" i="2"/>
  <c r="B5721" i="2"/>
  <c r="A5722" i="2"/>
  <c r="B5722" i="2"/>
  <c r="A5723" i="2"/>
  <c r="B5723" i="2"/>
  <c r="A5724" i="2"/>
  <c r="B5724" i="2"/>
  <c r="A5725" i="2"/>
  <c r="B5725" i="2"/>
  <c r="A5726" i="2"/>
  <c r="B5726" i="2"/>
  <c r="A5727" i="2"/>
  <c r="B5727" i="2"/>
  <c r="A5728" i="2"/>
  <c r="B5728" i="2"/>
  <c r="A5729" i="2"/>
  <c r="B5729" i="2"/>
  <c r="A5730" i="2"/>
  <c r="B5730" i="2"/>
  <c r="A5731" i="2"/>
  <c r="B5731" i="2"/>
  <c r="A5732" i="2"/>
  <c r="B5732" i="2"/>
  <c r="A5733" i="2"/>
  <c r="B5733" i="2"/>
  <c r="A5734" i="2"/>
  <c r="B5734" i="2"/>
  <c r="A5735" i="2"/>
  <c r="B5735" i="2"/>
  <c r="A5736" i="2"/>
  <c r="B5736" i="2"/>
  <c r="A5737" i="2"/>
  <c r="B5737" i="2"/>
  <c r="A5738" i="2"/>
  <c r="B5738" i="2"/>
  <c r="A5739" i="2"/>
  <c r="B5739" i="2"/>
  <c r="A5740" i="2"/>
  <c r="B5740" i="2"/>
  <c r="A5741" i="2"/>
  <c r="B5741" i="2"/>
  <c r="A5742" i="2"/>
  <c r="B5742" i="2"/>
  <c r="A5743" i="2"/>
  <c r="B5743" i="2"/>
  <c r="A5744" i="2"/>
  <c r="B5744" i="2"/>
  <c r="A5745" i="2"/>
  <c r="B5745" i="2"/>
  <c r="A5746" i="2"/>
  <c r="B5746" i="2"/>
  <c r="A5747" i="2"/>
  <c r="B5747" i="2"/>
  <c r="A5748" i="2"/>
  <c r="B5748" i="2"/>
  <c r="A5749" i="2"/>
  <c r="B5749" i="2"/>
  <c r="A5750" i="2"/>
  <c r="B5750" i="2"/>
  <c r="A5751" i="2"/>
  <c r="B5751" i="2"/>
  <c r="A5752" i="2"/>
  <c r="B5752" i="2"/>
  <c r="A5753" i="2"/>
  <c r="B5753" i="2"/>
  <c r="A5754" i="2"/>
  <c r="B5754" i="2"/>
  <c r="A5755" i="2"/>
  <c r="B5755" i="2"/>
  <c r="A5756" i="2"/>
  <c r="B5756" i="2"/>
  <c r="A5757" i="2"/>
  <c r="B5757" i="2"/>
  <c r="A5758" i="2"/>
  <c r="B5758" i="2"/>
  <c r="A5759" i="2"/>
  <c r="B5759" i="2"/>
  <c r="A5760" i="2"/>
  <c r="B5760" i="2"/>
  <c r="A5761" i="2"/>
  <c r="B5761" i="2"/>
  <c r="A5762" i="2"/>
  <c r="B5762" i="2"/>
  <c r="A5763" i="2"/>
  <c r="B5763" i="2"/>
  <c r="A5764" i="2"/>
  <c r="B5764" i="2"/>
  <c r="A5765" i="2"/>
  <c r="B5765" i="2"/>
  <c r="A5766" i="2"/>
  <c r="B5766" i="2"/>
  <c r="A5767" i="2"/>
  <c r="B5767" i="2"/>
  <c r="A5768" i="2"/>
  <c r="B5768" i="2"/>
  <c r="A5769" i="2"/>
  <c r="B5769" i="2"/>
  <c r="A5770" i="2"/>
  <c r="B5770" i="2"/>
  <c r="A5771" i="2"/>
  <c r="B5771" i="2"/>
  <c r="A5772" i="2"/>
  <c r="B5772" i="2"/>
  <c r="A5773" i="2"/>
  <c r="B5773" i="2"/>
  <c r="A5774" i="2"/>
  <c r="B5774" i="2"/>
  <c r="A5775" i="2"/>
  <c r="B5775" i="2"/>
  <c r="A5776" i="2"/>
  <c r="B5776" i="2"/>
  <c r="A5777" i="2"/>
  <c r="B5777" i="2"/>
  <c r="A5778" i="2"/>
  <c r="B5778" i="2"/>
  <c r="A5779" i="2"/>
  <c r="B5779" i="2"/>
  <c r="A5780" i="2"/>
  <c r="B5780" i="2"/>
  <c r="A5781" i="2"/>
  <c r="B5781" i="2"/>
  <c r="A5782" i="2"/>
  <c r="B5782" i="2"/>
  <c r="A5783" i="2"/>
  <c r="B5783" i="2"/>
  <c r="A5784" i="2"/>
  <c r="B5784" i="2"/>
  <c r="A5785" i="2"/>
  <c r="B5785" i="2"/>
  <c r="A5786" i="2"/>
  <c r="B5786" i="2"/>
  <c r="A5787" i="2"/>
  <c r="B5787" i="2"/>
  <c r="A5788" i="2"/>
  <c r="B5788" i="2"/>
  <c r="A5789" i="2"/>
  <c r="B5789" i="2"/>
  <c r="A5790" i="2"/>
  <c r="B5790" i="2"/>
  <c r="A5791" i="2"/>
  <c r="B5791" i="2"/>
  <c r="A5792" i="2"/>
  <c r="B5792" i="2"/>
  <c r="A5793" i="2"/>
  <c r="B5793" i="2"/>
  <c r="A5794" i="2"/>
  <c r="B5794" i="2"/>
  <c r="A5795" i="2"/>
  <c r="B5795" i="2"/>
  <c r="A5796" i="2"/>
  <c r="B5796" i="2"/>
  <c r="A5797" i="2"/>
  <c r="B5797" i="2"/>
  <c r="A5798" i="2"/>
  <c r="B5798" i="2"/>
  <c r="A5799" i="2"/>
  <c r="B5799" i="2"/>
  <c r="A5800" i="2"/>
  <c r="B5800" i="2"/>
  <c r="A5801" i="2"/>
  <c r="B5801" i="2"/>
  <c r="A5802" i="2"/>
  <c r="B5802" i="2"/>
  <c r="A5803" i="2"/>
  <c r="B5803" i="2"/>
  <c r="A5804" i="2"/>
  <c r="B5804" i="2"/>
  <c r="A5805" i="2"/>
  <c r="B5805" i="2"/>
  <c r="A5806" i="2"/>
  <c r="B5806" i="2"/>
  <c r="A5807" i="2"/>
  <c r="B5807" i="2"/>
  <c r="A5808" i="2"/>
  <c r="B5808" i="2"/>
  <c r="A5809" i="2"/>
  <c r="B5809" i="2"/>
  <c r="A5810" i="2"/>
  <c r="B5810" i="2"/>
  <c r="A5811" i="2"/>
  <c r="B5811" i="2"/>
  <c r="A5812" i="2"/>
  <c r="B5812" i="2"/>
  <c r="A5813" i="2"/>
  <c r="B5813" i="2"/>
  <c r="A5814" i="2"/>
  <c r="B5814" i="2"/>
  <c r="A5815" i="2"/>
  <c r="B5815" i="2"/>
  <c r="A5816" i="2"/>
  <c r="B5816" i="2"/>
  <c r="A5817" i="2"/>
  <c r="B5817" i="2"/>
  <c r="A5818" i="2"/>
  <c r="B5818" i="2"/>
  <c r="A5819" i="2"/>
  <c r="B5819" i="2"/>
  <c r="A5820" i="2"/>
  <c r="B5820" i="2"/>
  <c r="A5821" i="2"/>
  <c r="B5821" i="2"/>
  <c r="A5822" i="2"/>
  <c r="B5822" i="2"/>
  <c r="A5823" i="2"/>
  <c r="B5823" i="2"/>
  <c r="A5824" i="2"/>
  <c r="B5824" i="2"/>
  <c r="A5825" i="2"/>
  <c r="B5825" i="2"/>
  <c r="A5826" i="2"/>
  <c r="B5826" i="2"/>
  <c r="A5827" i="2"/>
  <c r="B5827" i="2"/>
  <c r="A5828" i="2"/>
  <c r="B5828" i="2"/>
  <c r="A5829" i="2"/>
  <c r="B5829" i="2"/>
  <c r="A5830" i="2"/>
  <c r="B5830" i="2"/>
  <c r="A5831" i="2"/>
  <c r="B5831" i="2"/>
  <c r="A5832" i="2"/>
  <c r="B5832" i="2"/>
  <c r="A5833" i="2"/>
  <c r="B5833" i="2"/>
  <c r="A5834" i="2"/>
  <c r="B5834" i="2"/>
  <c r="A5835" i="2"/>
  <c r="B5835" i="2"/>
  <c r="A5836" i="2"/>
  <c r="B5836" i="2"/>
  <c r="A5837" i="2"/>
  <c r="B5837" i="2"/>
  <c r="A5838" i="2"/>
  <c r="B5838" i="2"/>
  <c r="A5839" i="2"/>
  <c r="B5839" i="2"/>
  <c r="A5840" i="2"/>
  <c r="B5840" i="2"/>
  <c r="A5841" i="2"/>
  <c r="B5841" i="2"/>
  <c r="A5842" i="2"/>
  <c r="B5842" i="2"/>
  <c r="A5843" i="2"/>
  <c r="B5843" i="2"/>
  <c r="A5844" i="2"/>
  <c r="B5844" i="2"/>
  <c r="A5845" i="2"/>
  <c r="B5845" i="2"/>
  <c r="A5846" i="2"/>
  <c r="B5846" i="2"/>
  <c r="A5847" i="2"/>
  <c r="B5847" i="2"/>
  <c r="A5848" i="2"/>
  <c r="B5848" i="2"/>
  <c r="A5849" i="2"/>
  <c r="B5849" i="2"/>
  <c r="A5850" i="2"/>
  <c r="B5850" i="2"/>
  <c r="A5851" i="2"/>
  <c r="B5851" i="2"/>
  <c r="A5852" i="2"/>
  <c r="B5852" i="2"/>
  <c r="A5853" i="2"/>
  <c r="B5853" i="2"/>
  <c r="A5854" i="2"/>
  <c r="B5854" i="2"/>
  <c r="A5855" i="2"/>
  <c r="B5855" i="2"/>
  <c r="A5856" i="2"/>
  <c r="B5856" i="2"/>
  <c r="A5857" i="2"/>
  <c r="B5857" i="2"/>
  <c r="A5858" i="2"/>
  <c r="B5858" i="2"/>
  <c r="A5859" i="2"/>
  <c r="B5859" i="2"/>
  <c r="A5860" i="2"/>
  <c r="B5860" i="2"/>
  <c r="A5861" i="2"/>
  <c r="B5861" i="2"/>
  <c r="A5862" i="2"/>
  <c r="B5862" i="2"/>
  <c r="A5863" i="2"/>
  <c r="B5863" i="2"/>
  <c r="A5864" i="2"/>
  <c r="B5864" i="2"/>
  <c r="A5865" i="2"/>
  <c r="B5865" i="2"/>
  <c r="A5866" i="2"/>
  <c r="B5866" i="2"/>
  <c r="A5867" i="2"/>
  <c r="B5867" i="2"/>
  <c r="A5868" i="2"/>
  <c r="B5868" i="2"/>
  <c r="A5869" i="2"/>
  <c r="B5869" i="2"/>
  <c r="A5870" i="2"/>
  <c r="B5870" i="2"/>
  <c r="A5871" i="2"/>
  <c r="B5871" i="2"/>
  <c r="A5872" i="2"/>
  <c r="B5872" i="2"/>
  <c r="A5873" i="2"/>
  <c r="B5873" i="2"/>
  <c r="A5874" i="2"/>
  <c r="B5874" i="2"/>
  <c r="A5875" i="2"/>
  <c r="B5875" i="2"/>
  <c r="A5876" i="2"/>
  <c r="B5876" i="2"/>
  <c r="A5877" i="2"/>
  <c r="B5877" i="2"/>
  <c r="A5878" i="2"/>
  <c r="B5878" i="2"/>
  <c r="A5879" i="2"/>
  <c r="B5879" i="2"/>
  <c r="A5880" i="2"/>
  <c r="B5880" i="2"/>
  <c r="A5881" i="2"/>
  <c r="B5881" i="2"/>
  <c r="A5882" i="2"/>
  <c r="B5882" i="2"/>
  <c r="A5883" i="2"/>
  <c r="B5883" i="2"/>
  <c r="A5884" i="2"/>
  <c r="B5884" i="2"/>
  <c r="A5885" i="2"/>
  <c r="B5885" i="2"/>
  <c r="A5886" i="2"/>
  <c r="B5886" i="2"/>
  <c r="A5887" i="2"/>
  <c r="B5887" i="2"/>
  <c r="A5888" i="2"/>
  <c r="B5888" i="2"/>
  <c r="A5889" i="2"/>
  <c r="B5889" i="2"/>
  <c r="A5890" i="2"/>
  <c r="B5890" i="2"/>
  <c r="A5891" i="2"/>
  <c r="B5891" i="2"/>
  <c r="A5892" i="2"/>
  <c r="B5892" i="2"/>
  <c r="A5893" i="2"/>
  <c r="B5893" i="2"/>
  <c r="A5894" i="2"/>
  <c r="B5894" i="2"/>
  <c r="A5895" i="2"/>
  <c r="B5895" i="2"/>
  <c r="A5896" i="2"/>
  <c r="B5896" i="2"/>
  <c r="A5897" i="2"/>
  <c r="B5897" i="2"/>
  <c r="A5898" i="2"/>
  <c r="B5898" i="2"/>
  <c r="A5899" i="2"/>
  <c r="B5899" i="2"/>
  <c r="A5900" i="2"/>
  <c r="B5900" i="2"/>
  <c r="A5901" i="2"/>
  <c r="B5901" i="2"/>
  <c r="A5902" i="2"/>
  <c r="B5902" i="2"/>
  <c r="A5903" i="2"/>
  <c r="B5903" i="2"/>
  <c r="A5904" i="2"/>
  <c r="B5904" i="2"/>
  <c r="A5905" i="2"/>
  <c r="B5905" i="2"/>
  <c r="A5906" i="2"/>
  <c r="B5906" i="2"/>
  <c r="A5907" i="2"/>
  <c r="B5907" i="2"/>
  <c r="A5908" i="2"/>
  <c r="B5908" i="2"/>
  <c r="A5909" i="2"/>
  <c r="B5909" i="2"/>
  <c r="A5910" i="2"/>
  <c r="B5910" i="2"/>
  <c r="A5911" i="2"/>
  <c r="B5911" i="2"/>
  <c r="A5912" i="2"/>
  <c r="B5912" i="2"/>
  <c r="A5913" i="2"/>
  <c r="B5913" i="2"/>
  <c r="A5914" i="2"/>
  <c r="B5914" i="2"/>
  <c r="A5915" i="2"/>
  <c r="B5915" i="2"/>
  <c r="A5916" i="2"/>
  <c r="B5916" i="2"/>
  <c r="A5917" i="2"/>
  <c r="B5917" i="2"/>
  <c r="A5918" i="2"/>
  <c r="B5918" i="2"/>
  <c r="A5919" i="2"/>
  <c r="B5919" i="2"/>
  <c r="A5920" i="2"/>
  <c r="B5920" i="2"/>
  <c r="A5921" i="2"/>
  <c r="B5921" i="2"/>
  <c r="A5922" i="2"/>
  <c r="B5922" i="2"/>
  <c r="A5923" i="2"/>
  <c r="B5923" i="2"/>
  <c r="A5924" i="2"/>
  <c r="B5924" i="2"/>
  <c r="A5925" i="2"/>
  <c r="B5925" i="2"/>
  <c r="A5926" i="2"/>
  <c r="B5926" i="2"/>
  <c r="A5927" i="2"/>
  <c r="B5927" i="2"/>
  <c r="A5928" i="2"/>
  <c r="B5928" i="2"/>
  <c r="A5929" i="2"/>
  <c r="B5929" i="2"/>
  <c r="A5930" i="2"/>
  <c r="B5930" i="2"/>
  <c r="A5931" i="2"/>
  <c r="B5931" i="2"/>
  <c r="A5932" i="2"/>
  <c r="B5932" i="2"/>
  <c r="A5933" i="2"/>
  <c r="B5933" i="2"/>
  <c r="A5934" i="2"/>
  <c r="B5934" i="2"/>
  <c r="A5935" i="2"/>
  <c r="B5935" i="2"/>
  <c r="A5936" i="2"/>
  <c r="B5936" i="2"/>
  <c r="A5937" i="2"/>
  <c r="B5937" i="2"/>
  <c r="A5938" i="2"/>
  <c r="B5938" i="2"/>
  <c r="A5939" i="2"/>
  <c r="B5939" i="2"/>
  <c r="A5940" i="2"/>
  <c r="B5940" i="2"/>
  <c r="A5941" i="2"/>
  <c r="B5941" i="2"/>
  <c r="A5942" i="2"/>
  <c r="B5942" i="2"/>
  <c r="A5943" i="2"/>
  <c r="B5943" i="2"/>
  <c r="A5944" i="2"/>
  <c r="B5944" i="2"/>
  <c r="A5945" i="2"/>
  <c r="B5945" i="2"/>
  <c r="A5946" i="2"/>
  <c r="B5946" i="2"/>
  <c r="A5947" i="2"/>
  <c r="B5947" i="2"/>
  <c r="A5948" i="2"/>
  <c r="B5948" i="2"/>
  <c r="A5949" i="2"/>
  <c r="B5949" i="2"/>
  <c r="A5950" i="2"/>
  <c r="B5950" i="2"/>
  <c r="A5951" i="2"/>
  <c r="B5951" i="2"/>
  <c r="A5952" i="2"/>
  <c r="B5952" i="2"/>
  <c r="A5953" i="2"/>
  <c r="B5953" i="2"/>
  <c r="A5954" i="2"/>
  <c r="B5954" i="2"/>
  <c r="A5955" i="2"/>
  <c r="B5955" i="2"/>
  <c r="A5956" i="2"/>
  <c r="B5956" i="2"/>
  <c r="A5957" i="2"/>
  <c r="B5957" i="2"/>
  <c r="A5958" i="2"/>
  <c r="B5958" i="2"/>
  <c r="A5959" i="2"/>
  <c r="B5959" i="2"/>
  <c r="A5960" i="2"/>
  <c r="B5960" i="2"/>
  <c r="A5961" i="2"/>
  <c r="B5961" i="2"/>
  <c r="A5962" i="2"/>
  <c r="B5962" i="2"/>
  <c r="A5963" i="2"/>
  <c r="B5963" i="2"/>
  <c r="A5964" i="2"/>
  <c r="B5964" i="2"/>
  <c r="A5965" i="2"/>
  <c r="B5965" i="2"/>
  <c r="A5966" i="2"/>
  <c r="B5966" i="2"/>
  <c r="A5967" i="2"/>
  <c r="B5967" i="2"/>
  <c r="A5968" i="2"/>
  <c r="B5968" i="2"/>
  <c r="A5969" i="2"/>
  <c r="B5969" i="2"/>
  <c r="A5970" i="2"/>
  <c r="B5970" i="2"/>
  <c r="A5971" i="2"/>
  <c r="B5971" i="2"/>
  <c r="A5972" i="2"/>
  <c r="B5972" i="2"/>
  <c r="A5973" i="2"/>
  <c r="B5973" i="2"/>
  <c r="A5974" i="2"/>
  <c r="B5974" i="2"/>
  <c r="A5975" i="2"/>
  <c r="B5975" i="2"/>
  <c r="A5976" i="2"/>
  <c r="B5976" i="2"/>
  <c r="A5977" i="2"/>
  <c r="B5977" i="2"/>
  <c r="A5978" i="2"/>
  <c r="B5978" i="2"/>
  <c r="A5979" i="2"/>
  <c r="B5979" i="2"/>
  <c r="A5980" i="2"/>
  <c r="B5980" i="2"/>
  <c r="A5981" i="2"/>
  <c r="B5981" i="2"/>
  <c r="A5982" i="2"/>
  <c r="B5982" i="2"/>
  <c r="A5983" i="2"/>
  <c r="B5983" i="2"/>
  <c r="A5984" i="2"/>
  <c r="B5984" i="2"/>
  <c r="A5985" i="2"/>
  <c r="B5985" i="2"/>
  <c r="A5986" i="2"/>
  <c r="B5986" i="2"/>
  <c r="A5987" i="2"/>
  <c r="B5987" i="2"/>
  <c r="A5988" i="2"/>
  <c r="B5988" i="2"/>
  <c r="A5989" i="2"/>
  <c r="B5989" i="2"/>
  <c r="A5990" i="2"/>
  <c r="B5990" i="2"/>
  <c r="A5991" i="2"/>
  <c r="B5991" i="2"/>
  <c r="A5992" i="2"/>
  <c r="B5992" i="2"/>
  <c r="A5993" i="2"/>
  <c r="B5993" i="2"/>
  <c r="A5994" i="2"/>
  <c r="B5994" i="2"/>
  <c r="A5995" i="2"/>
  <c r="B5995" i="2"/>
  <c r="A5996" i="2"/>
  <c r="B5996" i="2"/>
  <c r="A5997" i="2"/>
  <c r="B5997" i="2"/>
  <c r="A5998" i="2"/>
  <c r="B5998" i="2"/>
  <c r="A5999" i="2"/>
  <c r="B5999" i="2"/>
  <c r="A6000" i="2"/>
  <c r="B6000" i="2"/>
  <c r="A6001" i="2"/>
  <c r="B6001" i="2"/>
  <c r="A6002" i="2"/>
  <c r="B6002" i="2"/>
  <c r="A6003" i="2"/>
  <c r="B6003" i="2"/>
  <c r="A6004" i="2"/>
  <c r="B6004" i="2"/>
  <c r="A6005" i="2"/>
  <c r="B6005" i="2"/>
  <c r="A6006" i="2"/>
  <c r="B6006" i="2"/>
  <c r="A6007" i="2"/>
  <c r="B6007" i="2"/>
  <c r="A6008" i="2"/>
  <c r="B6008" i="2"/>
  <c r="A6009" i="2"/>
  <c r="B6009" i="2"/>
  <c r="A6010" i="2"/>
  <c r="B6010" i="2"/>
  <c r="A6011" i="2"/>
  <c r="B6011" i="2"/>
  <c r="A6012" i="2"/>
  <c r="B6012" i="2"/>
  <c r="A6013" i="2"/>
  <c r="B6013" i="2"/>
  <c r="A6014" i="2"/>
  <c r="B6014" i="2"/>
  <c r="A6015" i="2"/>
  <c r="B6015" i="2"/>
  <c r="A6016" i="2"/>
  <c r="B6016" i="2"/>
  <c r="A6017" i="2"/>
  <c r="B6017" i="2"/>
  <c r="A6018" i="2"/>
  <c r="B6018" i="2"/>
  <c r="A6019" i="2"/>
  <c r="B6019" i="2"/>
  <c r="A6020" i="2"/>
  <c r="B6020" i="2"/>
  <c r="A6021" i="2"/>
  <c r="B6021" i="2"/>
  <c r="A6022" i="2"/>
  <c r="B6022" i="2"/>
  <c r="A6023" i="2"/>
  <c r="B6023" i="2"/>
  <c r="A6024" i="2"/>
  <c r="B6024" i="2"/>
  <c r="A6025" i="2"/>
  <c r="B6025" i="2"/>
  <c r="A6026" i="2"/>
  <c r="B6026" i="2"/>
  <c r="A6027" i="2"/>
  <c r="B6027" i="2"/>
  <c r="A6028" i="2"/>
  <c r="B6028" i="2"/>
  <c r="A6029" i="2"/>
  <c r="B6029" i="2"/>
  <c r="A6030" i="2"/>
  <c r="B6030" i="2"/>
  <c r="A6031" i="2"/>
  <c r="B6031" i="2"/>
  <c r="A6032" i="2"/>
  <c r="B6032" i="2"/>
  <c r="A6033" i="2"/>
  <c r="B6033" i="2"/>
  <c r="A6034" i="2"/>
  <c r="B6034" i="2"/>
  <c r="A6035" i="2"/>
  <c r="B6035" i="2"/>
  <c r="A6036" i="2"/>
  <c r="B6036" i="2"/>
  <c r="A6037" i="2"/>
  <c r="B6037" i="2"/>
  <c r="A6038" i="2"/>
  <c r="B6038" i="2"/>
  <c r="A6039" i="2"/>
  <c r="B6039" i="2"/>
  <c r="A6040" i="2"/>
  <c r="B6040" i="2"/>
  <c r="A6041" i="2"/>
  <c r="B6041" i="2"/>
  <c r="A6042" i="2"/>
  <c r="B6042" i="2"/>
  <c r="A6043" i="2"/>
  <c r="B6043" i="2"/>
  <c r="A6044" i="2"/>
  <c r="B6044" i="2"/>
  <c r="A6045" i="2"/>
  <c r="B6045" i="2"/>
  <c r="A6046" i="2"/>
  <c r="B6046" i="2"/>
  <c r="A6047" i="2"/>
  <c r="B6047" i="2"/>
  <c r="A6048" i="2"/>
  <c r="B6048" i="2"/>
  <c r="A6049" i="2"/>
  <c r="B6049" i="2"/>
  <c r="A6050" i="2"/>
  <c r="B6050" i="2"/>
  <c r="A6051" i="2"/>
  <c r="B6051" i="2"/>
  <c r="A6052" i="2"/>
  <c r="B6052" i="2"/>
  <c r="A6053" i="2"/>
  <c r="B6053" i="2"/>
  <c r="A6054" i="2"/>
  <c r="B6054" i="2"/>
  <c r="A6055" i="2"/>
  <c r="B6055" i="2"/>
  <c r="A6056" i="2"/>
  <c r="B6056" i="2"/>
  <c r="A6057" i="2"/>
  <c r="B6057" i="2"/>
  <c r="A6058" i="2"/>
  <c r="B6058" i="2"/>
  <c r="A6059" i="2"/>
  <c r="B6059" i="2"/>
  <c r="A6060" i="2"/>
  <c r="B6060" i="2"/>
  <c r="A6061" i="2"/>
  <c r="B6061" i="2"/>
  <c r="A6062" i="2"/>
  <c r="B6062" i="2"/>
  <c r="A6063" i="2"/>
  <c r="B6063" i="2"/>
  <c r="A6064" i="2"/>
  <c r="B6064" i="2"/>
  <c r="A6065" i="2"/>
  <c r="B6065" i="2"/>
  <c r="A6066" i="2"/>
  <c r="B6066" i="2"/>
  <c r="A6067" i="2"/>
  <c r="B6067" i="2"/>
  <c r="A6068" i="2"/>
  <c r="B6068" i="2"/>
  <c r="A6069" i="2"/>
  <c r="B6069" i="2"/>
  <c r="A6070" i="2"/>
  <c r="B6070" i="2"/>
  <c r="A6071" i="2"/>
  <c r="B6071" i="2"/>
  <c r="A6072" i="2"/>
  <c r="B6072" i="2"/>
  <c r="A6073" i="2"/>
  <c r="B6073" i="2"/>
  <c r="A6074" i="2"/>
  <c r="B6074" i="2"/>
  <c r="A6075" i="2"/>
  <c r="B6075" i="2"/>
  <c r="A6076" i="2"/>
  <c r="B6076" i="2"/>
  <c r="A6077" i="2"/>
  <c r="B6077" i="2"/>
  <c r="A6078" i="2"/>
  <c r="B6078" i="2"/>
  <c r="A6079" i="2"/>
  <c r="B6079" i="2"/>
  <c r="A6080" i="2"/>
  <c r="B6080" i="2"/>
  <c r="A6081" i="2"/>
  <c r="B6081" i="2"/>
  <c r="A6082" i="2"/>
  <c r="B6082" i="2"/>
  <c r="A6083" i="2"/>
  <c r="B6083" i="2"/>
  <c r="A6084" i="2"/>
  <c r="B6084" i="2"/>
  <c r="A6085" i="2"/>
  <c r="B6085" i="2"/>
  <c r="A6086" i="2"/>
  <c r="B6086" i="2"/>
  <c r="A6087" i="2"/>
  <c r="B6087" i="2"/>
  <c r="A6088" i="2"/>
  <c r="B6088" i="2"/>
  <c r="A6089" i="2"/>
  <c r="B6089" i="2"/>
  <c r="A6090" i="2"/>
  <c r="B6090" i="2"/>
  <c r="A6091" i="2"/>
  <c r="B6091" i="2"/>
  <c r="A6092" i="2"/>
  <c r="B6092" i="2"/>
  <c r="A6093" i="2"/>
  <c r="B6093" i="2"/>
  <c r="A6094" i="2"/>
  <c r="B6094" i="2"/>
  <c r="A6095" i="2"/>
  <c r="B6095" i="2"/>
  <c r="A6096" i="2"/>
  <c r="B6096" i="2"/>
  <c r="A6097" i="2"/>
  <c r="B6097" i="2"/>
  <c r="A6098" i="2"/>
  <c r="B6098" i="2"/>
  <c r="A6099" i="2"/>
  <c r="B6099" i="2"/>
  <c r="A6100" i="2"/>
  <c r="B6100" i="2"/>
  <c r="A6101" i="2"/>
  <c r="B6101" i="2"/>
  <c r="A6102" i="2"/>
  <c r="B6102" i="2"/>
  <c r="A6103" i="2"/>
  <c r="B6103" i="2"/>
  <c r="A6104" i="2"/>
  <c r="B6104" i="2"/>
  <c r="A6105" i="2"/>
  <c r="B6105" i="2"/>
  <c r="A6106" i="2"/>
  <c r="B6106" i="2"/>
  <c r="A6107" i="2"/>
  <c r="B6107" i="2"/>
  <c r="A6108" i="2"/>
  <c r="B6108" i="2"/>
  <c r="A6109" i="2"/>
  <c r="B6109" i="2"/>
  <c r="A6110" i="2"/>
  <c r="B6110" i="2"/>
  <c r="A6111" i="2"/>
  <c r="B6111" i="2"/>
  <c r="A6112" i="2"/>
  <c r="B6112" i="2"/>
  <c r="A6113" i="2"/>
  <c r="B6113" i="2"/>
  <c r="A6114" i="2"/>
  <c r="B6114" i="2"/>
  <c r="A6115" i="2"/>
  <c r="B6115" i="2"/>
  <c r="A6116" i="2"/>
  <c r="B6116" i="2"/>
  <c r="A6117" i="2"/>
  <c r="B6117" i="2"/>
  <c r="A6118" i="2"/>
  <c r="B6118" i="2"/>
  <c r="A6119" i="2"/>
  <c r="B6119" i="2"/>
  <c r="A6120" i="2"/>
  <c r="B6120" i="2"/>
  <c r="A6121" i="2"/>
  <c r="B6121" i="2"/>
  <c r="A6122" i="2"/>
  <c r="B6122" i="2"/>
  <c r="A6123" i="2"/>
  <c r="B6123" i="2"/>
  <c r="A6124" i="2"/>
  <c r="B6124" i="2"/>
  <c r="A6125" i="2"/>
  <c r="B6125" i="2"/>
  <c r="A6126" i="2"/>
  <c r="B6126" i="2"/>
  <c r="A6127" i="2"/>
  <c r="B6127" i="2"/>
  <c r="A6128" i="2"/>
  <c r="B6128" i="2"/>
  <c r="A6129" i="2"/>
  <c r="B6129" i="2"/>
  <c r="A6130" i="2"/>
  <c r="B6130" i="2"/>
  <c r="A6131" i="2"/>
  <c r="B6131" i="2"/>
  <c r="A6132" i="2"/>
  <c r="B6132" i="2"/>
  <c r="A6133" i="2"/>
  <c r="B6133" i="2"/>
  <c r="A6134" i="2"/>
  <c r="B6134" i="2"/>
  <c r="A6135" i="2"/>
  <c r="B6135" i="2"/>
  <c r="A6136" i="2"/>
  <c r="B6136" i="2"/>
  <c r="A6137" i="2"/>
  <c r="B6137" i="2"/>
  <c r="A6138" i="2"/>
  <c r="B6138" i="2"/>
  <c r="A6139" i="2"/>
  <c r="B6139" i="2"/>
  <c r="A6140" i="2"/>
  <c r="B6140" i="2"/>
  <c r="A6141" i="2"/>
  <c r="B6141" i="2"/>
  <c r="A6142" i="2"/>
  <c r="B6142" i="2"/>
  <c r="A6143" i="2"/>
  <c r="B6143" i="2"/>
  <c r="A6144" i="2"/>
  <c r="B6144" i="2"/>
  <c r="A6145" i="2"/>
  <c r="B6145" i="2"/>
  <c r="A6146" i="2"/>
  <c r="B6146" i="2"/>
  <c r="A6147" i="2"/>
  <c r="B6147" i="2"/>
  <c r="A6148" i="2"/>
  <c r="B6148" i="2"/>
  <c r="A6149" i="2"/>
  <c r="B6149" i="2"/>
  <c r="A6150" i="2"/>
  <c r="B6150" i="2"/>
  <c r="A6151" i="2"/>
  <c r="B6151" i="2"/>
  <c r="A6152" i="2"/>
  <c r="B6152" i="2"/>
  <c r="A6153" i="2"/>
  <c r="B6153" i="2"/>
  <c r="A6154" i="2"/>
  <c r="B6154" i="2"/>
  <c r="A6155" i="2"/>
  <c r="B6155" i="2"/>
  <c r="A6156" i="2"/>
  <c r="B6156" i="2"/>
  <c r="A6157" i="2"/>
  <c r="B6157" i="2"/>
  <c r="A6158" i="2"/>
  <c r="B6158" i="2"/>
  <c r="A6159" i="2"/>
  <c r="B6159" i="2"/>
  <c r="A6160" i="2"/>
  <c r="B6160" i="2"/>
  <c r="A6161" i="2"/>
  <c r="B6161" i="2"/>
  <c r="A6162" i="2"/>
  <c r="B6162" i="2"/>
  <c r="A6163" i="2"/>
  <c r="B6163" i="2"/>
  <c r="A6164" i="2"/>
  <c r="B6164" i="2"/>
  <c r="A6165" i="2"/>
  <c r="B6165" i="2"/>
  <c r="A6166" i="2"/>
  <c r="B6166" i="2"/>
  <c r="A6167" i="2"/>
  <c r="B6167" i="2"/>
  <c r="A6168" i="2"/>
  <c r="B6168" i="2"/>
  <c r="A6169" i="2"/>
  <c r="B6169" i="2"/>
  <c r="A6170" i="2"/>
  <c r="B6170" i="2"/>
  <c r="A6171" i="2"/>
  <c r="B6171" i="2"/>
  <c r="A6172" i="2"/>
  <c r="B6172" i="2"/>
  <c r="A6173" i="2"/>
  <c r="B6173" i="2"/>
  <c r="A6174" i="2"/>
  <c r="B6174" i="2"/>
  <c r="A6175" i="2"/>
  <c r="B6175" i="2"/>
  <c r="A6176" i="2"/>
  <c r="B6176" i="2"/>
  <c r="A6177" i="2"/>
  <c r="B6177" i="2"/>
  <c r="A6178" i="2"/>
  <c r="B6178" i="2"/>
  <c r="A6179" i="2"/>
  <c r="B6179" i="2"/>
  <c r="A6180" i="2"/>
  <c r="B6180" i="2"/>
  <c r="A6181" i="2"/>
  <c r="B6181" i="2"/>
  <c r="A6182" i="2"/>
  <c r="B6182" i="2"/>
  <c r="A6183" i="2"/>
  <c r="B6183" i="2"/>
  <c r="A6184" i="2"/>
  <c r="B6184" i="2"/>
  <c r="A6185" i="2"/>
  <c r="B6185" i="2"/>
  <c r="A6186" i="2"/>
  <c r="B6186" i="2"/>
  <c r="A6187" i="2"/>
  <c r="B6187" i="2"/>
  <c r="A6188" i="2"/>
  <c r="B6188" i="2"/>
  <c r="A6189" i="2"/>
  <c r="B6189" i="2"/>
  <c r="A6190" i="2"/>
  <c r="B6190" i="2"/>
  <c r="A6191" i="2"/>
  <c r="B6191" i="2"/>
  <c r="A6192" i="2"/>
  <c r="B6192" i="2"/>
  <c r="A6193" i="2"/>
  <c r="B6193" i="2"/>
  <c r="A6194" i="2"/>
  <c r="B6194" i="2"/>
  <c r="A6195" i="2"/>
  <c r="B6195" i="2"/>
  <c r="A6196" i="2"/>
  <c r="B6196" i="2"/>
  <c r="A6197" i="2"/>
  <c r="B6197" i="2"/>
  <c r="A6198" i="2"/>
  <c r="B6198" i="2"/>
  <c r="A6199" i="2"/>
  <c r="B6199" i="2"/>
  <c r="A6200" i="2"/>
  <c r="B6200" i="2"/>
  <c r="A6201" i="2"/>
  <c r="B6201" i="2"/>
  <c r="A6202" i="2"/>
  <c r="B6202" i="2"/>
  <c r="A6203" i="2"/>
  <c r="B6203" i="2"/>
  <c r="A6204" i="2"/>
  <c r="B6204" i="2"/>
  <c r="A6205" i="2"/>
  <c r="B6205" i="2"/>
  <c r="A6206" i="2"/>
  <c r="B6206" i="2"/>
  <c r="A6207" i="2"/>
  <c r="B6207" i="2"/>
  <c r="A6208" i="2"/>
  <c r="B6208" i="2"/>
  <c r="A6209" i="2"/>
  <c r="B6209" i="2"/>
  <c r="A6210" i="2"/>
  <c r="B6210" i="2"/>
  <c r="A6211" i="2"/>
  <c r="B6211" i="2"/>
  <c r="A6212" i="2"/>
  <c r="B6212" i="2"/>
  <c r="A6213" i="2"/>
  <c r="B6213" i="2"/>
  <c r="A6214" i="2"/>
  <c r="B6214" i="2"/>
  <c r="A6215" i="2"/>
  <c r="B6215" i="2"/>
  <c r="A6216" i="2"/>
  <c r="B6216" i="2"/>
  <c r="A6217" i="2"/>
  <c r="B6217" i="2"/>
  <c r="A6218" i="2"/>
  <c r="B6218" i="2"/>
  <c r="A6219" i="2"/>
  <c r="B6219" i="2"/>
  <c r="A6220" i="2"/>
  <c r="B6220" i="2"/>
  <c r="A6221" i="2"/>
  <c r="B6221" i="2"/>
  <c r="A6222" i="2"/>
  <c r="B6222" i="2"/>
  <c r="A6223" i="2"/>
  <c r="B6223" i="2"/>
  <c r="A6224" i="2"/>
  <c r="B6224" i="2"/>
  <c r="A6225" i="2"/>
  <c r="B6225" i="2"/>
  <c r="A6226" i="2"/>
  <c r="B6226" i="2"/>
  <c r="A6227" i="2"/>
  <c r="B6227" i="2"/>
  <c r="A6228" i="2"/>
  <c r="B6228" i="2"/>
  <c r="A6229" i="2"/>
  <c r="B6229" i="2"/>
  <c r="A6230" i="2"/>
  <c r="B6230" i="2"/>
  <c r="A6231" i="2"/>
  <c r="B6231" i="2"/>
  <c r="A6232" i="2"/>
  <c r="B6232" i="2"/>
  <c r="A6233" i="2"/>
  <c r="B6233" i="2"/>
  <c r="A6234" i="2"/>
  <c r="B6234" i="2"/>
  <c r="A6235" i="2"/>
  <c r="B6235" i="2"/>
  <c r="A6236" i="2"/>
  <c r="B6236" i="2"/>
  <c r="A6237" i="2"/>
  <c r="B6237" i="2"/>
  <c r="A6238" i="2"/>
  <c r="B6238" i="2"/>
  <c r="A6239" i="2"/>
  <c r="B6239" i="2"/>
  <c r="A6240" i="2"/>
  <c r="B6240" i="2"/>
  <c r="A6241" i="2"/>
  <c r="B6241" i="2"/>
  <c r="A6242" i="2"/>
  <c r="B6242" i="2"/>
  <c r="A6243" i="2"/>
  <c r="B6243" i="2"/>
  <c r="A6244" i="2"/>
  <c r="B6244" i="2"/>
  <c r="A6245" i="2"/>
  <c r="B6245" i="2"/>
  <c r="A6246" i="2"/>
  <c r="B6246" i="2"/>
  <c r="A6247" i="2"/>
  <c r="B6247" i="2"/>
  <c r="A6248" i="2"/>
  <c r="B6248" i="2"/>
  <c r="A6249" i="2"/>
  <c r="B6249" i="2"/>
  <c r="A6250" i="2"/>
  <c r="B6250" i="2"/>
  <c r="A6251" i="2"/>
  <c r="B6251" i="2"/>
  <c r="A6252" i="2"/>
  <c r="B6252" i="2"/>
  <c r="A6253" i="2"/>
  <c r="B6253" i="2"/>
  <c r="A6254" i="2"/>
  <c r="B6254" i="2"/>
  <c r="A6255" i="2"/>
  <c r="B6255" i="2"/>
  <c r="A6256" i="2"/>
  <c r="B6256" i="2"/>
  <c r="A6257" i="2"/>
  <c r="B6257" i="2"/>
  <c r="A6258" i="2"/>
  <c r="B6258" i="2"/>
  <c r="A6259" i="2"/>
  <c r="B6259" i="2"/>
  <c r="A6260" i="2"/>
  <c r="B6260" i="2"/>
  <c r="A6261" i="2"/>
  <c r="B6261" i="2"/>
  <c r="A6262" i="2"/>
  <c r="B6262" i="2"/>
  <c r="A6263" i="2"/>
  <c r="B6263" i="2"/>
  <c r="A6264" i="2"/>
  <c r="B6264" i="2"/>
  <c r="A6265" i="2"/>
  <c r="B6265" i="2"/>
  <c r="A6266" i="2"/>
  <c r="B6266" i="2"/>
  <c r="A6267" i="2"/>
  <c r="B6267" i="2"/>
  <c r="A6268" i="2"/>
  <c r="B6268" i="2"/>
  <c r="A6269" i="2"/>
  <c r="B6269" i="2"/>
  <c r="A6270" i="2"/>
  <c r="B6270" i="2"/>
  <c r="A6271" i="2"/>
  <c r="B6271" i="2"/>
  <c r="A6272" i="2"/>
  <c r="B6272" i="2"/>
  <c r="A6273" i="2"/>
  <c r="B6273" i="2"/>
  <c r="A6274" i="2"/>
  <c r="B6274" i="2"/>
  <c r="A6275" i="2"/>
  <c r="B6275" i="2"/>
  <c r="A6276" i="2"/>
  <c r="B6276" i="2"/>
  <c r="A6277" i="2"/>
  <c r="B6277" i="2"/>
  <c r="A6278" i="2"/>
  <c r="B6278" i="2"/>
  <c r="A6279" i="2"/>
  <c r="B6279" i="2"/>
  <c r="A6280" i="2"/>
  <c r="B6280" i="2"/>
  <c r="A6281" i="2"/>
  <c r="B6281" i="2"/>
  <c r="A6282" i="2"/>
  <c r="B6282" i="2"/>
  <c r="A6283" i="2"/>
  <c r="B6283" i="2"/>
  <c r="A6284" i="2"/>
  <c r="B6284" i="2"/>
  <c r="A6285" i="2"/>
  <c r="B6285" i="2"/>
  <c r="A6286" i="2"/>
  <c r="B6286" i="2"/>
  <c r="A6287" i="2"/>
  <c r="B6287" i="2"/>
  <c r="A6288" i="2"/>
  <c r="B6288" i="2"/>
  <c r="A6289" i="2"/>
  <c r="B6289" i="2"/>
  <c r="A6290" i="2"/>
  <c r="B6290" i="2"/>
  <c r="A6291" i="2"/>
  <c r="B6291" i="2"/>
  <c r="A6292" i="2"/>
  <c r="B6292" i="2"/>
  <c r="A6293" i="2"/>
  <c r="B6293" i="2"/>
  <c r="A6294" i="2"/>
  <c r="B6294" i="2"/>
  <c r="A6295" i="2"/>
  <c r="B6295" i="2"/>
  <c r="A6296" i="2"/>
  <c r="B6296" i="2"/>
  <c r="A6297" i="2"/>
  <c r="B6297" i="2"/>
  <c r="A6298" i="2"/>
  <c r="B6298" i="2"/>
  <c r="A6299" i="2"/>
  <c r="B6299" i="2"/>
  <c r="A6300" i="2"/>
  <c r="B6300" i="2"/>
  <c r="A6301" i="2"/>
  <c r="B6301" i="2"/>
  <c r="A6302" i="2"/>
  <c r="B6302" i="2"/>
  <c r="A6303" i="2"/>
  <c r="B6303" i="2"/>
  <c r="A6304" i="2"/>
  <c r="B6304" i="2"/>
  <c r="A6305" i="2"/>
  <c r="B6305" i="2"/>
  <c r="A6306" i="2"/>
  <c r="B6306" i="2"/>
  <c r="A6307" i="2"/>
  <c r="B6307" i="2"/>
  <c r="A6308" i="2"/>
  <c r="B6308" i="2"/>
  <c r="A6309" i="2"/>
  <c r="B6309" i="2"/>
  <c r="A6310" i="2"/>
  <c r="B6310" i="2"/>
  <c r="A6311" i="2"/>
  <c r="B6311" i="2"/>
  <c r="A6312" i="2"/>
  <c r="B6312" i="2"/>
  <c r="A6313" i="2"/>
  <c r="B6313" i="2"/>
  <c r="A6314" i="2"/>
  <c r="B6314" i="2"/>
  <c r="A6315" i="2"/>
  <c r="B6315" i="2"/>
  <c r="A6316" i="2"/>
  <c r="B6316" i="2"/>
  <c r="A6317" i="2"/>
  <c r="B6317" i="2"/>
  <c r="A6318" i="2"/>
  <c r="B6318" i="2"/>
  <c r="A6319" i="2"/>
  <c r="B6319" i="2"/>
  <c r="A6320" i="2"/>
  <c r="B6320" i="2"/>
  <c r="A6321" i="2"/>
  <c r="B6321" i="2"/>
  <c r="A6322" i="2"/>
  <c r="B6322" i="2"/>
  <c r="A6323" i="2"/>
  <c r="B6323" i="2"/>
  <c r="A6324" i="2"/>
  <c r="B6324" i="2"/>
  <c r="A6325" i="2"/>
  <c r="B6325" i="2"/>
  <c r="A6326" i="2"/>
  <c r="B6326" i="2"/>
  <c r="A6327" i="2"/>
  <c r="B6327" i="2"/>
  <c r="A6328" i="2"/>
  <c r="B6328" i="2"/>
  <c r="A6329" i="2"/>
  <c r="B6329" i="2"/>
  <c r="A6330" i="2"/>
  <c r="B6330" i="2"/>
  <c r="A6331" i="2"/>
  <c r="B6331" i="2"/>
  <c r="A6332" i="2"/>
  <c r="B6332" i="2"/>
  <c r="A6333" i="2"/>
  <c r="B6333" i="2"/>
  <c r="A6334" i="2"/>
  <c r="B6334" i="2"/>
  <c r="A6335" i="2"/>
  <c r="B6335" i="2"/>
  <c r="A6336" i="2"/>
  <c r="B6336" i="2"/>
  <c r="A6337" i="2"/>
  <c r="B6337" i="2"/>
  <c r="A6338" i="2"/>
  <c r="B6338" i="2"/>
  <c r="A6339" i="2"/>
  <c r="B6339" i="2"/>
  <c r="A6340" i="2"/>
  <c r="B6340" i="2"/>
  <c r="A6341" i="2"/>
  <c r="B6341" i="2"/>
  <c r="A6342" i="2"/>
  <c r="B6342" i="2"/>
  <c r="A6343" i="2"/>
  <c r="B6343" i="2"/>
  <c r="A6344" i="2"/>
  <c r="B6344" i="2"/>
  <c r="A6345" i="2"/>
  <c r="B6345" i="2"/>
  <c r="A6346" i="2"/>
  <c r="B6346" i="2"/>
  <c r="A6347" i="2"/>
  <c r="B6347" i="2"/>
  <c r="A6348" i="2"/>
  <c r="B6348" i="2"/>
  <c r="A6349" i="2"/>
  <c r="B6349" i="2"/>
  <c r="A6350" i="2"/>
  <c r="B6350" i="2"/>
  <c r="A6351" i="2"/>
  <c r="B6351" i="2"/>
  <c r="A6352" i="2"/>
  <c r="B6352" i="2"/>
  <c r="A6353" i="2"/>
  <c r="B6353" i="2"/>
  <c r="A6354" i="2"/>
  <c r="B6354" i="2"/>
  <c r="A6355" i="2"/>
  <c r="B6355" i="2"/>
  <c r="A6356" i="2"/>
  <c r="B6356" i="2"/>
  <c r="A6357" i="2"/>
  <c r="B6357" i="2"/>
  <c r="A6358" i="2"/>
  <c r="B6358" i="2"/>
  <c r="A6359" i="2"/>
  <c r="B6359" i="2"/>
  <c r="A6360" i="2"/>
  <c r="B6360" i="2"/>
  <c r="A6361" i="2"/>
  <c r="B6361" i="2"/>
  <c r="A6362" i="2"/>
  <c r="B6362" i="2"/>
  <c r="A6363" i="2"/>
  <c r="B6363" i="2"/>
  <c r="A6364" i="2"/>
  <c r="B6364" i="2"/>
  <c r="A6365" i="2"/>
  <c r="B6365" i="2"/>
  <c r="A6366" i="2"/>
  <c r="B6366" i="2"/>
  <c r="A6367" i="2"/>
  <c r="B6367" i="2"/>
  <c r="A6368" i="2"/>
  <c r="B6368" i="2"/>
  <c r="A6369" i="2"/>
  <c r="B6369" i="2"/>
  <c r="A6370" i="2"/>
  <c r="B6370" i="2"/>
  <c r="A6371" i="2"/>
  <c r="B6371" i="2"/>
  <c r="A6372" i="2"/>
  <c r="B6372" i="2"/>
  <c r="A6373" i="2"/>
  <c r="B6373" i="2"/>
  <c r="A6374" i="2"/>
  <c r="B6374" i="2"/>
  <c r="A6375" i="2"/>
  <c r="B6375" i="2"/>
  <c r="A6376" i="2"/>
  <c r="B6376" i="2"/>
  <c r="A6377" i="2"/>
  <c r="B6377" i="2"/>
  <c r="A6378" i="2"/>
  <c r="B6378" i="2"/>
  <c r="A6379" i="2"/>
  <c r="B6379" i="2"/>
  <c r="A6380" i="2"/>
  <c r="B6380" i="2"/>
  <c r="A6381" i="2"/>
  <c r="B6381" i="2"/>
  <c r="A6382" i="2"/>
  <c r="B6382" i="2"/>
  <c r="A6383" i="2"/>
  <c r="B6383" i="2"/>
  <c r="A6384" i="2"/>
  <c r="B6384" i="2"/>
  <c r="A6385" i="2"/>
  <c r="B6385" i="2"/>
  <c r="A6386" i="2"/>
  <c r="B6386" i="2"/>
  <c r="A6387" i="2"/>
  <c r="B6387" i="2"/>
  <c r="A6388" i="2"/>
  <c r="B6388" i="2"/>
  <c r="A6389" i="2"/>
  <c r="B6389" i="2"/>
  <c r="A6390" i="2"/>
  <c r="B6390" i="2"/>
  <c r="A6391" i="2"/>
  <c r="B6391" i="2"/>
  <c r="A6392" i="2"/>
  <c r="B6392" i="2"/>
  <c r="A6393" i="2"/>
  <c r="B6393" i="2"/>
  <c r="A6394" i="2"/>
  <c r="B6394" i="2"/>
  <c r="A6395" i="2"/>
  <c r="B6395" i="2"/>
  <c r="A6396" i="2"/>
  <c r="B6396" i="2"/>
  <c r="A6397" i="2"/>
  <c r="B6397" i="2"/>
  <c r="A6398" i="2"/>
  <c r="B6398" i="2"/>
  <c r="A6399" i="2"/>
  <c r="B6399" i="2"/>
  <c r="A6400" i="2"/>
  <c r="B6400" i="2"/>
  <c r="A6401" i="2"/>
  <c r="B6401" i="2"/>
  <c r="A6402" i="2"/>
  <c r="B6402" i="2"/>
  <c r="A6403" i="2"/>
  <c r="B6403" i="2"/>
  <c r="A6404" i="2"/>
  <c r="B6404" i="2"/>
  <c r="A6405" i="2"/>
  <c r="B6405" i="2"/>
  <c r="A6406" i="2"/>
  <c r="B6406" i="2"/>
  <c r="A6407" i="2"/>
  <c r="B6407" i="2"/>
  <c r="A6408" i="2"/>
  <c r="B6408" i="2"/>
  <c r="A6409" i="2"/>
  <c r="B6409" i="2"/>
  <c r="A6410" i="2"/>
  <c r="B6410" i="2"/>
  <c r="A6411" i="2"/>
  <c r="B6411" i="2"/>
  <c r="A6412" i="2"/>
  <c r="B6412" i="2"/>
  <c r="A6413" i="2"/>
  <c r="B6413" i="2"/>
  <c r="A6414" i="2"/>
  <c r="B6414" i="2"/>
  <c r="A6415" i="2"/>
  <c r="B6415" i="2"/>
  <c r="A6416" i="2"/>
  <c r="B6416" i="2"/>
  <c r="A6417" i="2"/>
  <c r="B6417" i="2"/>
  <c r="A6418" i="2"/>
  <c r="B6418" i="2"/>
  <c r="A6419" i="2"/>
  <c r="B6419" i="2"/>
  <c r="A6420" i="2"/>
  <c r="B6420" i="2"/>
  <c r="A6421" i="2"/>
  <c r="B6421" i="2"/>
  <c r="A6422" i="2"/>
  <c r="B6422" i="2"/>
  <c r="A6423" i="2"/>
  <c r="B6423" i="2"/>
  <c r="A6424" i="2"/>
  <c r="B6424" i="2"/>
  <c r="A6425" i="2"/>
  <c r="B6425" i="2"/>
  <c r="A6426" i="2"/>
  <c r="B6426" i="2"/>
  <c r="A6427" i="2"/>
  <c r="B6427" i="2"/>
  <c r="A6428" i="2"/>
  <c r="B6428" i="2"/>
  <c r="A6429" i="2"/>
  <c r="B6429" i="2"/>
  <c r="A6430" i="2"/>
  <c r="B6430" i="2"/>
  <c r="A6431" i="2"/>
  <c r="B6431" i="2"/>
  <c r="A6432" i="2"/>
  <c r="B6432" i="2"/>
  <c r="A6433" i="2"/>
  <c r="B6433" i="2"/>
  <c r="A6434" i="2"/>
  <c r="B6434" i="2"/>
  <c r="A6435" i="2"/>
  <c r="B6435" i="2"/>
  <c r="A6436" i="2"/>
  <c r="B6436" i="2"/>
  <c r="A6437" i="2"/>
  <c r="B6437" i="2"/>
  <c r="A6438" i="2"/>
  <c r="B6438" i="2"/>
  <c r="A6439" i="2"/>
  <c r="B6439" i="2"/>
  <c r="A6440" i="2"/>
  <c r="B6440" i="2"/>
  <c r="A6441" i="2"/>
  <c r="B6441" i="2"/>
  <c r="A6442" i="2"/>
  <c r="B6442" i="2"/>
  <c r="A6443" i="2"/>
  <c r="B6443" i="2"/>
  <c r="A6444" i="2"/>
  <c r="B6444" i="2"/>
  <c r="A6445" i="2"/>
  <c r="B6445" i="2"/>
  <c r="A6446" i="2"/>
  <c r="B6446" i="2"/>
  <c r="A6447" i="2"/>
  <c r="B6447" i="2"/>
  <c r="A6448" i="2"/>
  <c r="B6448" i="2"/>
  <c r="A6449" i="2"/>
  <c r="B6449" i="2"/>
  <c r="A6450" i="2"/>
  <c r="B6450" i="2"/>
  <c r="A6451" i="2"/>
  <c r="B6451" i="2"/>
  <c r="A6452" i="2"/>
  <c r="B6452" i="2"/>
  <c r="A6453" i="2"/>
  <c r="B6453" i="2"/>
  <c r="A6454" i="2"/>
  <c r="B6454" i="2"/>
  <c r="A6455" i="2"/>
  <c r="B6455" i="2"/>
  <c r="A6456" i="2"/>
  <c r="B6456" i="2"/>
  <c r="A6457" i="2"/>
  <c r="B6457" i="2"/>
  <c r="A6458" i="2"/>
  <c r="B6458" i="2"/>
  <c r="A6459" i="2"/>
  <c r="B6459" i="2"/>
  <c r="A6460" i="2"/>
  <c r="B6460" i="2"/>
  <c r="A6461" i="2"/>
  <c r="B6461" i="2"/>
  <c r="A6462" i="2"/>
  <c r="B6462" i="2"/>
  <c r="A6463" i="2"/>
  <c r="B6463" i="2"/>
  <c r="A6464" i="2"/>
  <c r="B6464" i="2"/>
  <c r="A6465" i="2"/>
  <c r="B6465" i="2"/>
  <c r="A6466" i="2"/>
  <c r="B6466" i="2"/>
  <c r="A6467" i="2"/>
  <c r="B6467" i="2"/>
  <c r="A6468" i="2"/>
  <c r="B6468" i="2"/>
  <c r="A6469" i="2"/>
  <c r="B6469" i="2"/>
  <c r="A6470" i="2"/>
  <c r="B6470" i="2"/>
  <c r="A6471" i="2"/>
  <c r="B6471" i="2"/>
  <c r="A6472" i="2"/>
  <c r="B6472" i="2"/>
  <c r="A6473" i="2"/>
  <c r="B6473" i="2"/>
  <c r="A6474" i="2"/>
  <c r="B6474" i="2"/>
  <c r="A6475" i="2"/>
  <c r="B6475" i="2"/>
  <c r="A6476" i="2"/>
  <c r="B6476" i="2"/>
  <c r="A6477" i="2"/>
  <c r="B6477" i="2"/>
  <c r="A6478" i="2"/>
  <c r="B6478" i="2"/>
  <c r="A6479" i="2"/>
  <c r="B6479" i="2"/>
  <c r="A6480" i="2"/>
  <c r="B6480" i="2"/>
  <c r="A6481" i="2"/>
  <c r="B6481" i="2"/>
  <c r="A6482" i="2"/>
  <c r="B6482" i="2"/>
  <c r="A6483" i="2"/>
  <c r="B6483" i="2"/>
  <c r="A6484" i="2"/>
  <c r="B6484" i="2"/>
  <c r="A6485" i="2"/>
  <c r="B6485" i="2"/>
  <c r="A6486" i="2"/>
  <c r="B6486" i="2"/>
  <c r="A6487" i="2"/>
  <c r="B6487" i="2"/>
  <c r="A6488" i="2"/>
  <c r="B6488" i="2"/>
  <c r="A6489" i="2"/>
  <c r="B6489" i="2"/>
  <c r="A6490" i="2"/>
  <c r="B6490" i="2"/>
  <c r="A6491" i="2"/>
  <c r="B6491" i="2"/>
  <c r="A6492" i="2"/>
  <c r="B6492" i="2"/>
  <c r="A6493" i="2"/>
  <c r="B6493" i="2"/>
  <c r="A6494" i="2"/>
  <c r="B6494" i="2"/>
  <c r="A6495" i="2"/>
  <c r="B6495" i="2"/>
  <c r="A6496" i="2"/>
  <c r="B6496" i="2"/>
  <c r="A6497" i="2"/>
  <c r="B6497" i="2"/>
  <c r="A6498" i="2"/>
  <c r="B6498" i="2"/>
  <c r="A6499" i="2"/>
  <c r="B6499" i="2"/>
  <c r="A6500" i="2"/>
  <c r="B6500" i="2"/>
  <c r="A6501" i="2"/>
  <c r="B6501" i="2"/>
  <c r="A6502" i="2"/>
  <c r="B6502" i="2"/>
  <c r="A6503" i="2"/>
  <c r="B6503" i="2"/>
  <c r="A6504" i="2"/>
  <c r="B6504" i="2"/>
  <c r="A6505" i="2"/>
  <c r="B6505" i="2"/>
  <c r="A6506" i="2"/>
  <c r="B6506" i="2"/>
  <c r="A6507" i="2"/>
  <c r="B6507" i="2"/>
  <c r="A6508" i="2"/>
  <c r="B6508" i="2"/>
  <c r="A6509" i="2"/>
  <c r="B6509" i="2"/>
  <c r="A6510" i="2"/>
  <c r="B6510" i="2"/>
  <c r="A6511" i="2"/>
  <c r="B6511" i="2"/>
  <c r="A6512" i="2"/>
  <c r="B6512" i="2"/>
  <c r="A6513" i="2"/>
  <c r="B6513" i="2"/>
  <c r="A6514" i="2"/>
  <c r="B6514" i="2"/>
  <c r="A6515" i="2"/>
  <c r="B6515" i="2"/>
  <c r="A6516" i="2"/>
  <c r="B6516" i="2"/>
  <c r="A6517" i="2"/>
  <c r="B6517" i="2"/>
  <c r="A6518" i="2"/>
  <c r="B6518" i="2"/>
  <c r="A6519" i="2"/>
  <c r="B6519" i="2"/>
  <c r="A6520" i="2"/>
  <c r="B6520" i="2"/>
  <c r="A6521" i="2"/>
  <c r="B6521" i="2"/>
  <c r="A6522" i="2"/>
  <c r="B6522" i="2"/>
  <c r="A6523" i="2"/>
  <c r="B6523" i="2"/>
  <c r="A6524" i="2"/>
  <c r="B6524" i="2"/>
  <c r="A6525" i="2"/>
  <c r="B6525" i="2"/>
  <c r="A6526" i="2"/>
  <c r="B6526" i="2"/>
  <c r="A6527" i="2"/>
  <c r="B6527" i="2"/>
  <c r="A6528" i="2"/>
  <c r="B6528" i="2"/>
  <c r="A6529" i="2"/>
  <c r="B6529" i="2"/>
  <c r="A6530" i="2"/>
  <c r="B6530" i="2"/>
  <c r="A6531" i="2"/>
  <c r="B6531" i="2"/>
  <c r="A6532" i="2"/>
  <c r="B6532" i="2"/>
  <c r="A6533" i="2"/>
  <c r="B6533" i="2"/>
  <c r="A6534" i="2"/>
  <c r="B6534" i="2"/>
  <c r="A6535" i="2"/>
  <c r="B6535" i="2"/>
  <c r="A6536" i="2"/>
  <c r="B6536" i="2"/>
  <c r="A6537" i="2"/>
  <c r="B6537" i="2"/>
  <c r="A6538" i="2"/>
  <c r="B6538" i="2"/>
  <c r="A6539" i="2"/>
  <c r="B6539" i="2"/>
  <c r="A6540" i="2"/>
  <c r="B6540" i="2"/>
  <c r="A6541" i="2"/>
  <c r="B6541" i="2"/>
  <c r="A6542" i="2"/>
  <c r="B6542" i="2"/>
  <c r="A6543" i="2"/>
  <c r="B6543" i="2"/>
  <c r="A6544" i="2"/>
  <c r="B6544" i="2"/>
  <c r="A6545" i="2"/>
  <c r="B6545" i="2"/>
  <c r="A6546" i="2"/>
  <c r="B6546" i="2"/>
  <c r="A6547" i="2"/>
  <c r="B6547" i="2"/>
  <c r="A6548" i="2"/>
  <c r="B6548" i="2"/>
  <c r="A6549" i="2"/>
  <c r="B6549" i="2"/>
  <c r="A6550" i="2"/>
  <c r="B6550" i="2"/>
  <c r="A6551" i="2"/>
  <c r="B6551" i="2"/>
  <c r="A6552" i="2"/>
  <c r="B6552" i="2"/>
  <c r="A6553" i="2"/>
  <c r="B6553" i="2"/>
  <c r="A6554" i="2"/>
  <c r="B6554" i="2"/>
  <c r="A6555" i="2"/>
  <c r="B6555" i="2"/>
  <c r="A6556" i="2"/>
  <c r="B6556" i="2"/>
  <c r="A6557" i="2"/>
  <c r="B6557" i="2"/>
  <c r="A6558" i="2"/>
  <c r="B6558" i="2"/>
  <c r="A6559" i="2"/>
  <c r="B6559" i="2"/>
  <c r="A6560" i="2"/>
  <c r="B6560" i="2"/>
  <c r="A6561" i="2"/>
  <c r="B6561" i="2"/>
  <c r="A6562" i="2"/>
  <c r="B6562" i="2"/>
  <c r="A6563" i="2"/>
  <c r="B6563" i="2"/>
  <c r="A6564" i="2"/>
  <c r="B6564" i="2"/>
  <c r="A6565" i="2"/>
  <c r="B6565" i="2"/>
  <c r="A6566" i="2"/>
  <c r="B6566" i="2"/>
  <c r="A6567" i="2"/>
  <c r="B6567" i="2"/>
  <c r="A6568" i="2"/>
  <c r="B6568" i="2"/>
  <c r="A6569" i="2"/>
  <c r="B6569" i="2"/>
  <c r="A6570" i="2"/>
  <c r="B6570" i="2"/>
  <c r="A6571" i="2"/>
  <c r="B6571" i="2"/>
  <c r="A6572" i="2"/>
  <c r="B6572" i="2"/>
  <c r="A6573" i="2"/>
  <c r="B6573" i="2"/>
  <c r="A6574" i="2"/>
  <c r="B6574" i="2"/>
  <c r="A6575" i="2"/>
  <c r="B6575" i="2"/>
  <c r="A6576" i="2"/>
  <c r="B6576" i="2"/>
  <c r="A6577" i="2"/>
  <c r="B6577" i="2"/>
  <c r="A6578" i="2"/>
  <c r="B6578" i="2"/>
  <c r="A6579" i="2"/>
  <c r="B6579" i="2"/>
  <c r="A6580" i="2"/>
  <c r="B6580" i="2"/>
  <c r="A6581" i="2"/>
  <c r="B6581" i="2"/>
  <c r="A6582" i="2"/>
  <c r="B6582" i="2"/>
  <c r="A6583" i="2"/>
  <c r="B6583" i="2"/>
  <c r="A6584" i="2"/>
  <c r="B6584" i="2"/>
  <c r="A6585" i="2"/>
  <c r="B6585" i="2"/>
  <c r="A6586" i="2"/>
  <c r="B6586" i="2"/>
  <c r="A6587" i="2"/>
  <c r="B6587" i="2"/>
  <c r="A6588" i="2"/>
  <c r="B6588" i="2"/>
  <c r="A6589" i="2"/>
  <c r="B6589" i="2"/>
  <c r="A6590" i="2"/>
  <c r="B6590" i="2"/>
  <c r="A6591" i="2"/>
  <c r="B6591" i="2"/>
  <c r="A6592" i="2"/>
  <c r="B6592" i="2"/>
  <c r="A6593" i="2"/>
  <c r="B6593" i="2"/>
  <c r="A6594" i="2"/>
  <c r="B6594" i="2"/>
  <c r="A6595" i="2"/>
  <c r="B6595" i="2"/>
  <c r="A6596" i="2"/>
  <c r="B6596" i="2"/>
  <c r="A6597" i="2"/>
  <c r="B6597" i="2"/>
  <c r="A6598" i="2"/>
  <c r="B6598" i="2"/>
  <c r="A6599" i="2"/>
  <c r="B6599" i="2"/>
  <c r="A6600" i="2"/>
  <c r="B6600" i="2"/>
  <c r="A6601" i="2"/>
  <c r="B6601" i="2"/>
  <c r="A6602" i="2"/>
  <c r="B6602" i="2"/>
  <c r="A6603" i="2"/>
  <c r="B6603" i="2"/>
  <c r="A6604" i="2"/>
  <c r="B6604" i="2"/>
  <c r="A6605" i="2"/>
  <c r="B6605" i="2"/>
  <c r="A6606" i="2"/>
  <c r="B6606" i="2"/>
  <c r="A6607" i="2"/>
  <c r="B6607" i="2"/>
  <c r="A6608" i="2"/>
  <c r="B6608" i="2"/>
  <c r="A6609" i="2"/>
  <c r="B6609" i="2"/>
  <c r="A6610" i="2"/>
  <c r="B6610" i="2"/>
  <c r="A6611" i="2"/>
  <c r="B6611" i="2"/>
  <c r="A6612" i="2"/>
  <c r="B6612" i="2"/>
  <c r="A6613" i="2"/>
  <c r="B6613" i="2"/>
  <c r="A6614" i="2"/>
  <c r="B6614" i="2"/>
  <c r="A6615" i="2"/>
  <c r="B6615" i="2"/>
  <c r="A6616" i="2"/>
  <c r="B6616" i="2"/>
  <c r="A6617" i="2"/>
  <c r="B6617" i="2"/>
  <c r="A6618" i="2"/>
  <c r="B6618" i="2"/>
  <c r="A6619" i="2"/>
  <c r="B6619" i="2"/>
  <c r="A6620" i="2"/>
  <c r="B6620" i="2"/>
  <c r="A6621" i="2"/>
  <c r="B6621" i="2"/>
  <c r="A6622" i="2"/>
  <c r="B6622" i="2"/>
  <c r="A6623" i="2"/>
  <c r="B6623" i="2"/>
  <c r="A6624" i="2"/>
  <c r="B6624" i="2"/>
  <c r="A6625" i="2"/>
  <c r="B6625" i="2"/>
  <c r="A6626" i="2"/>
  <c r="B6626" i="2"/>
  <c r="A6627" i="2"/>
  <c r="B6627" i="2"/>
  <c r="A6628" i="2"/>
  <c r="B6628" i="2"/>
  <c r="A6629" i="2"/>
  <c r="B6629" i="2"/>
  <c r="A6630" i="2"/>
  <c r="B6630" i="2"/>
  <c r="A6631" i="2"/>
  <c r="B6631" i="2"/>
  <c r="A6632" i="2"/>
  <c r="B6632" i="2"/>
  <c r="A6633" i="2"/>
  <c r="B6633" i="2"/>
  <c r="A6634" i="2"/>
  <c r="B6634" i="2"/>
  <c r="A6635" i="2"/>
  <c r="B6635" i="2"/>
  <c r="A6636" i="2"/>
  <c r="B6636" i="2"/>
  <c r="A6637" i="2"/>
  <c r="B6637" i="2"/>
  <c r="A6638" i="2"/>
  <c r="B6638" i="2"/>
  <c r="A6639" i="2"/>
  <c r="B6639" i="2"/>
  <c r="A6640" i="2"/>
  <c r="B6640" i="2"/>
  <c r="A6641" i="2"/>
  <c r="B6641" i="2"/>
  <c r="A6642" i="2"/>
  <c r="B6642" i="2"/>
  <c r="A6643" i="2"/>
  <c r="B6643" i="2"/>
  <c r="A6644" i="2"/>
  <c r="B6644" i="2"/>
  <c r="A6645" i="2"/>
  <c r="B6645" i="2"/>
  <c r="A6646" i="2"/>
  <c r="B6646" i="2"/>
  <c r="A6647" i="2"/>
  <c r="B6647" i="2"/>
  <c r="A6648" i="2"/>
  <c r="B6648" i="2"/>
  <c r="A6649" i="2"/>
  <c r="B6649" i="2"/>
  <c r="A6650" i="2"/>
  <c r="B6650" i="2"/>
  <c r="A6651" i="2"/>
  <c r="B6651" i="2"/>
  <c r="A6652" i="2"/>
  <c r="B6652" i="2"/>
  <c r="A6653" i="2"/>
  <c r="B6653" i="2"/>
  <c r="A6654" i="2"/>
  <c r="B6654" i="2"/>
  <c r="A6655" i="2"/>
  <c r="B6655" i="2"/>
  <c r="A6656" i="2"/>
  <c r="B6656" i="2"/>
  <c r="A6657" i="2"/>
  <c r="B6657" i="2"/>
  <c r="A6658" i="2"/>
  <c r="B6658" i="2"/>
  <c r="A6659" i="2"/>
  <c r="B6659" i="2"/>
  <c r="A6660" i="2"/>
  <c r="B6660" i="2"/>
  <c r="A6661" i="2"/>
  <c r="B6661" i="2"/>
  <c r="A6662" i="2"/>
  <c r="B6662" i="2"/>
  <c r="A6663" i="2"/>
  <c r="B6663" i="2"/>
  <c r="A6664" i="2"/>
  <c r="B6664" i="2"/>
  <c r="A6665" i="2"/>
  <c r="B6665" i="2"/>
  <c r="A6666" i="2"/>
  <c r="B6666" i="2"/>
  <c r="A6667" i="2"/>
  <c r="B6667" i="2"/>
  <c r="A6668" i="2"/>
  <c r="B6668" i="2"/>
  <c r="A6669" i="2"/>
  <c r="B6669" i="2"/>
  <c r="A6670" i="2"/>
  <c r="B6670" i="2"/>
  <c r="A6671" i="2"/>
  <c r="B6671" i="2"/>
  <c r="A6672" i="2"/>
  <c r="B6672" i="2"/>
  <c r="A6673" i="2"/>
  <c r="B6673" i="2"/>
  <c r="A6674" i="2"/>
  <c r="B6674" i="2"/>
  <c r="A6675" i="2"/>
  <c r="B6675" i="2"/>
  <c r="A6676" i="2"/>
  <c r="B6676" i="2"/>
  <c r="A6677" i="2"/>
  <c r="B6677" i="2"/>
  <c r="A6678" i="2"/>
  <c r="B6678" i="2"/>
  <c r="A6679" i="2"/>
  <c r="B6679" i="2"/>
  <c r="A6680" i="2"/>
  <c r="B6680" i="2"/>
  <c r="A6681" i="2"/>
  <c r="B6681" i="2"/>
  <c r="A6682" i="2"/>
  <c r="B6682" i="2"/>
  <c r="A6683" i="2"/>
  <c r="B6683" i="2"/>
  <c r="A6684" i="2"/>
  <c r="B6684" i="2"/>
  <c r="A6685" i="2"/>
  <c r="B6685" i="2"/>
  <c r="A6686" i="2"/>
  <c r="B6686" i="2"/>
  <c r="A6687" i="2"/>
  <c r="B6687" i="2"/>
  <c r="A6688" i="2"/>
  <c r="B6688" i="2"/>
  <c r="A6689" i="2"/>
  <c r="B6689" i="2"/>
  <c r="A6690" i="2"/>
  <c r="B6690" i="2"/>
  <c r="A6691" i="2"/>
  <c r="B6691" i="2"/>
  <c r="A6692" i="2"/>
  <c r="B6692" i="2"/>
  <c r="A6693" i="2"/>
  <c r="B6693" i="2"/>
  <c r="A6694" i="2"/>
  <c r="B6694" i="2"/>
  <c r="A6695" i="2"/>
  <c r="B6695" i="2"/>
  <c r="A6696" i="2"/>
  <c r="B6696" i="2"/>
  <c r="A6697" i="2"/>
  <c r="B6697" i="2"/>
  <c r="A6698" i="2"/>
  <c r="B6698" i="2"/>
  <c r="A6699" i="2"/>
  <c r="B6699" i="2"/>
  <c r="A6700" i="2"/>
  <c r="B6700" i="2"/>
  <c r="A6701" i="2"/>
  <c r="B6701" i="2"/>
  <c r="A6702" i="2"/>
  <c r="B6702" i="2"/>
  <c r="A6703" i="2"/>
  <c r="B6703" i="2"/>
  <c r="A6704" i="2"/>
  <c r="B6704" i="2"/>
  <c r="A6705" i="2"/>
  <c r="B6705" i="2"/>
  <c r="A6706" i="2"/>
  <c r="B6706" i="2"/>
  <c r="A6707" i="2"/>
  <c r="B6707" i="2"/>
  <c r="A6708" i="2"/>
  <c r="B6708" i="2"/>
  <c r="A6709" i="2"/>
  <c r="B6709" i="2"/>
  <c r="A6710" i="2"/>
  <c r="B6710" i="2"/>
  <c r="A6711" i="2"/>
  <c r="B6711" i="2"/>
  <c r="A6712" i="2"/>
  <c r="B6712" i="2"/>
  <c r="A6713" i="2"/>
  <c r="B6713" i="2"/>
  <c r="A6714" i="2"/>
  <c r="B6714" i="2"/>
  <c r="A6715" i="2"/>
  <c r="B6715" i="2"/>
  <c r="A6716" i="2"/>
  <c r="B6716" i="2"/>
  <c r="A6717" i="2"/>
  <c r="B6717" i="2"/>
  <c r="A6718" i="2"/>
  <c r="B6718" i="2"/>
  <c r="A6719" i="2"/>
  <c r="B6719" i="2"/>
  <c r="A6720" i="2"/>
  <c r="B6720" i="2"/>
  <c r="A6721" i="2"/>
  <c r="B6721" i="2"/>
  <c r="A6722" i="2"/>
  <c r="B6722" i="2"/>
  <c r="A6723" i="2"/>
  <c r="B6723" i="2"/>
  <c r="A6724" i="2"/>
  <c r="B6724" i="2"/>
  <c r="A6725" i="2"/>
  <c r="B6725" i="2"/>
  <c r="A6726" i="2"/>
  <c r="B6726" i="2"/>
  <c r="A6727" i="2"/>
  <c r="B6727" i="2"/>
  <c r="A6728" i="2"/>
  <c r="B6728" i="2"/>
  <c r="A6729" i="2"/>
  <c r="B6729" i="2"/>
  <c r="A6730" i="2"/>
  <c r="B6730" i="2"/>
  <c r="A6731" i="2"/>
  <c r="B6731" i="2"/>
  <c r="A6732" i="2"/>
  <c r="B6732" i="2"/>
  <c r="A6733" i="2"/>
  <c r="B6733" i="2"/>
  <c r="A6734" i="2"/>
  <c r="B6734" i="2"/>
  <c r="A6735" i="2"/>
  <c r="B6735" i="2"/>
  <c r="A6736" i="2"/>
  <c r="B6736" i="2"/>
  <c r="A6737" i="2"/>
  <c r="B6737" i="2"/>
  <c r="A6738" i="2"/>
  <c r="B6738" i="2"/>
  <c r="A6739" i="2"/>
  <c r="B6739" i="2"/>
  <c r="A6740" i="2"/>
  <c r="B6740" i="2"/>
  <c r="A6741" i="2"/>
  <c r="B6741" i="2"/>
  <c r="A6742" i="2"/>
  <c r="B6742" i="2"/>
  <c r="A6743" i="2"/>
  <c r="B6743" i="2"/>
  <c r="A6744" i="2"/>
  <c r="B6744" i="2"/>
  <c r="A6745" i="2"/>
  <c r="B6745" i="2"/>
  <c r="A6746" i="2"/>
  <c r="B6746" i="2"/>
  <c r="A6747" i="2"/>
  <c r="B6747" i="2"/>
  <c r="A6748" i="2"/>
  <c r="B6748" i="2"/>
  <c r="A6749" i="2"/>
  <c r="B6749" i="2"/>
  <c r="A6750" i="2"/>
  <c r="B6750" i="2"/>
  <c r="A6751" i="2"/>
  <c r="B6751" i="2"/>
  <c r="A6752" i="2"/>
  <c r="B6752" i="2"/>
  <c r="A6753" i="2"/>
  <c r="B6753" i="2"/>
  <c r="A6754" i="2"/>
  <c r="B6754" i="2"/>
  <c r="A6755" i="2"/>
  <c r="B6755" i="2"/>
  <c r="A6756" i="2"/>
  <c r="B6756" i="2"/>
  <c r="A6757" i="2"/>
  <c r="B6757" i="2"/>
  <c r="A6758" i="2"/>
  <c r="B6758" i="2"/>
  <c r="A6759" i="2"/>
  <c r="B6759" i="2"/>
  <c r="A6760" i="2"/>
  <c r="B6760" i="2"/>
  <c r="A6761" i="2"/>
  <c r="B6761" i="2"/>
  <c r="A6762" i="2"/>
  <c r="B6762" i="2"/>
  <c r="A6763" i="2"/>
  <c r="B6763" i="2"/>
  <c r="A6764" i="2"/>
  <c r="B6764" i="2"/>
  <c r="A6765" i="2"/>
  <c r="B6765" i="2"/>
  <c r="A6766" i="2"/>
  <c r="B6766" i="2"/>
  <c r="A6767" i="2"/>
  <c r="B6767" i="2"/>
  <c r="A6768" i="2"/>
  <c r="B6768" i="2"/>
  <c r="A6769" i="2"/>
  <c r="B6769" i="2"/>
  <c r="A6770" i="2"/>
  <c r="B6770" i="2"/>
  <c r="A6771" i="2"/>
  <c r="B6771" i="2"/>
  <c r="A6772" i="2"/>
  <c r="B6772" i="2"/>
  <c r="A6773" i="2"/>
  <c r="B6773" i="2"/>
  <c r="A6774" i="2"/>
  <c r="B6774" i="2"/>
  <c r="A6775" i="2"/>
  <c r="B6775" i="2"/>
  <c r="A6776" i="2"/>
  <c r="B6776" i="2"/>
  <c r="A6777" i="2"/>
  <c r="B6777" i="2"/>
  <c r="A6778" i="2"/>
  <c r="B6778" i="2"/>
  <c r="A6779" i="2"/>
  <c r="B6779" i="2"/>
  <c r="A6780" i="2"/>
  <c r="B6780" i="2"/>
  <c r="A6781" i="2"/>
  <c r="B6781" i="2"/>
  <c r="A6782" i="2"/>
  <c r="B6782" i="2"/>
  <c r="A6783" i="2"/>
  <c r="B6783" i="2"/>
  <c r="A6784" i="2"/>
  <c r="B6784" i="2"/>
  <c r="A6785" i="2"/>
  <c r="B6785" i="2"/>
  <c r="A6786" i="2"/>
  <c r="B6786" i="2"/>
  <c r="A6787" i="2"/>
  <c r="B6787" i="2"/>
  <c r="A6788" i="2"/>
  <c r="B6788" i="2"/>
  <c r="A6789" i="2"/>
  <c r="B6789" i="2"/>
  <c r="A6790" i="2"/>
  <c r="B6790" i="2"/>
  <c r="A6791" i="2"/>
  <c r="B6791" i="2"/>
  <c r="A6792" i="2"/>
  <c r="B6792" i="2"/>
  <c r="A6793" i="2"/>
  <c r="B6793" i="2"/>
  <c r="A6794" i="2"/>
  <c r="B6794" i="2"/>
  <c r="A6795" i="2"/>
  <c r="B6795" i="2"/>
  <c r="A6796" i="2"/>
  <c r="B6796" i="2"/>
  <c r="A6797" i="2"/>
  <c r="B6797" i="2"/>
  <c r="A6798" i="2"/>
  <c r="B6798" i="2"/>
  <c r="A6799" i="2"/>
  <c r="B6799" i="2"/>
  <c r="A6800" i="2"/>
  <c r="B6800" i="2"/>
  <c r="A6801" i="2"/>
  <c r="B6801" i="2"/>
  <c r="A6802" i="2"/>
  <c r="B6802" i="2"/>
  <c r="A6803" i="2"/>
  <c r="B6803" i="2"/>
  <c r="A6804" i="2"/>
  <c r="B6804" i="2"/>
  <c r="A6805" i="2"/>
  <c r="B6805" i="2"/>
  <c r="A6806" i="2"/>
  <c r="B6806" i="2"/>
  <c r="A6807" i="2"/>
  <c r="B6807" i="2"/>
  <c r="A6808" i="2"/>
  <c r="B6808" i="2"/>
  <c r="A6809" i="2"/>
  <c r="B6809" i="2"/>
  <c r="A6810" i="2"/>
  <c r="B6810" i="2"/>
  <c r="A6811" i="2"/>
  <c r="B6811" i="2"/>
  <c r="A6812" i="2"/>
  <c r="B6812" i="2"/>
  <c r="A6813" i="2"/>
  <c r="B6813" i="2"/>
  <c r="A6814" i="2"/>
  <c r="B6814" i="2"/>
  <c r="A6815" i="2"/>
  <c r="B6815" i="2"/>
  <c r="A6816" i="2"/>
  <c r="B6816" i="2"/>
  <c r="A6817" i="2"/>
  <c r="B6817" i="2"/>
  <c r="A6818" i="2"/>
  <c r="B6818" i="2"/>
  <c r="A6819" i="2"/>
  <c r="B6819" i="2"/>
  <c r="A6820" i="2"/>
  <c r="B6820" i="2"/>
  <c r="A6821" i="2"/>
  <c r="B6821" i="2"/>
  <c r="A6822" i="2"/>
  <c r="B6822" i="2"/>
  <c r="A6823" i="2"/>
  <c r="B6823" i="2"/>
  <c r="A6824" i="2"/>
  <c r="B6824" i="2"/>
  <c r="A6825" i="2"/>
  <c r="B6825" i="2"/>
  <c r="A6826" i="2"/>
  <c r="B6826" i="2"/>
  <c r="A6827" i="2"/>
  <c r="B6827" i="2"/>
  <c r="A6828" i="2"/>
  <c r="B6828" i="2"/>
  <c r="A6829" i="2"/>
  <c r="B6829" i="2"/>
  <c r="A6830" i="2"/>
  <c r="B6830" i="2"/>
  <c r="A6831" i="2"/>
  <c r="B6831" i="2"/>
  <c r="A6832" i="2"/>
  <c r="B6832" i="2"/>
  <c r="A6833" i="2"/>
  <c r="B6833" i="2"/>
  <c r="A6834" i="2"/>
  <c r="B6834" i="2"/>
  <c r="A6835" i="2"/>
  <c r="B6835" i="2"/>
  <c r="A6836" i="2"/>
  <c r="B6836" i="2"/>
  <c r="A6837" i="2"/>
  <c r="B6837" i="2"/>
  <c r="A6838" i="2"/>
  <c r="B6838" i="2"/>
  <c r="A6839" i="2"/>
  <c r="B6839" i="2"/>
  <c r="A6840" i="2"/>
  <c r="B6840" i="2"/>
  <c r="A6841" i="2"/>
  <c r="B6841" i="2"/>
  <c r="A6842" i="2"/>
  <c r="B6842" i="2"/>
  <c r="A6843" i="2"/>
  <c r="B6843" i="2"/>
  <c r="A6844" i="2"/>
  <c r="B6844" i="2"/>
  <c r="A6845" i="2"/>
  <c r="B6845" i="2"/>
  <c r="A6846" i="2"/>
  <c r="B6846" i="2"/>
  <c r="A6847" i="2"/>
  <c r="B6847" i="2"/>
  <c r="A6848" i="2"/>
  <c r="B6848" i="2"/>
  <c r="A6849" i="2"/>
  <c r="B6849" i="2"/>
  <c r="A6850" i="2"/>
  <c r="B6850" i="2"/>
  <c r="A6851" i="2"/>
  <c r="B6851" i="2"/>
  <c r="A6852" i="2"/>
  <c r="B6852" i="2"/>
  <c r="A6853" i="2"/>
  <c r="B6853" i="2"/>
  <c r="A6854" i="2"/>
  <c r="B6854" i="2"/>
  <c r="A6855" i="2"/>
  <c r="B6855" i="2"/>
  <c r="A6856" i="2"/>
  <c r="B6856" i="2"/>
  <c r="A6857" i="2"/>
  <c r="B6857" i="2"/>
  <c r="A6858" i="2"/>
  <c r="B6858" i="2"/>
  <c r="A6859" i="2"/>
  <c r="B6859" i="2"/>
  <c r="A6860" i="2"/>
  <c r="B6860" i="2"/>
  <c r="A6861" i="2"/>
  <c r="B6861" i="2"/>
  <c r="A6862" i="2"/>
  <c r="B6862" i="2"/>
  <c r="A6863" i="2"/>
  <c r="B6863" i="2"/>
  <c r="A6864" i="2"/>
  <c r="B6864" i="2"/>
  <c r="A6865" i="2"/>
  <c r="B6865" i="2"/>
  <c r="A6866" i="2"/>
  <c r="B6866" i="2"/>
  <c r="A6867" i="2"/>
  <c r="B6867" i="2"/>
  <c r="A6868" i="2"/>
  <c r="B6868" i="2"/>
  <c r="A6869" i="2"/>
  <c r="B6869" i="2"/>
  <c r="A6870" i="2"/>
  <c r="B6870" i="2"/>
  <c r="A6871" i="2"/>
  <c r="B6871" i="2"/>
  <c r="A6872" i="2"/>
  <c r="B6872" i="2"/>
  <c r="A6873" i="2"/>
  <c r="B6873" i="2"/>
  <c r="A6874" i="2"/>
  <c r="B6874" i="2"/>
  <c r="A6875" i="2"/>
  <c r="B6875" i="2"/>
  <c r="A6876" i="2"/>
  <c r="B6876" i="2"/>
  <c r="A6877" i="2"/>
  <c r="B6877" i="2"/>
  <c r="A6878" i="2"/>
  <c r="B6878" i="2"/>
  <c r="A6879" i="2"/>
  <c r="B6879" i="2"/>
  <c r="A6880" i="2"/>
  <c r="B6880" i="2"/>
  <c r="A6881" i="2"/>
  <c r="B6881" i="2"/>
  <c r="A6882" i="2"/>
  <c r="B6882" i="2"/>
  <c r="A6883" i="2"/>
  <c r="B6883" i="2"/>
  <c r="A6884" i="2"/>
  <c r="B6884" i="2"/>
  <c r="A6885" i="2"/>
  <c r="B6885" i="2"/>
  <c r="A6886" i="2"/>
  <c r="B6886" i="2"/>
  <c r="A6887" i="2"/>
  <c r="B6887" i="2"/>
  <c r="A6888" i="2"/>
  <c r="B6888" i="2"/>
  <c r="A6889" i="2"/>
  <c r="B6889" i="2"/>
  <c r="A6890" i="2"/>
  <c r="B6890" i="2"/>
  <c r="A6891" i="2"/>
  <c r="B6891" i="2"/>
  <c r="A6892" i="2"/>
  <c r="B6892" i="2"/>
  <c r="A6893" i="2"/>
  <c r="B6893" i="2"/>
  <c r="A6894" i="2"/>
  <c r="B6894" i="2"/>
  <c r="A6895" i="2"/>
  <c r="B6895" i="2"/>
  <c r="A6896" i="2"/>
  <c r="B6896" i="2"/>
  <c r="A6897" i="2"/>
  <c r="B6897" i="2"/>
  <c r="A6898" i="2"/>
  <c r="B6898" i="2"/>
  <c r="A6899" i="2"/>
  <c r="B6899" i="2"/>
  <c r="A6900" i="2"/>
  <c r="B6900" i="2"/>
  <c r="A6901" i="2"/>
  <c r="B6901" i="2"/>
  <c r="A6902" i="2"/>
  <c r="B6902" i="2"/>
  <c r="A6903" i="2"/>
  <c r="B6903" i="2"/>
  <c r="A6904" i="2"/>
  <c r="B6904" i="2"/>
  <c r="A6905" i="2"/>
  <c r="B6905" i="2"/>
  <c r="A6906" i="2"/>
  <c r="B6906" i="2"/>
  <c r="A6907" i="2"/>
  <c r="B6907" i="2"/>
  <c r="A6908" i="2"/>
  <c r="B6908" i="2"/>
  <c r="A6909" i="2"/>
  <c r="B6909" i="2"/>
  <c r="A6910" i="2"/>
  <c r="B6910" i="2"/>
  <c r="A6911" i="2"/>
  <c r="B6911" i="2"/>
  <c r="A6912" i="2"/>
  <c r="B6912" i="2"/>
  <c r="A6913" i="2"/>
  <c r="B6913" i="2"/>
  <c r="A6914" i="2"/>
  <c r="B6914" i="2"/>
  <c r="A6915" i="2"/>
  <c r="B6915" i="2"/>
  <c r="A6916" i="2"/>
  <c r="B6916" i="2"/>
  <c r="A6917" i="2"/>
  <c r="B6917" i="2"/>
  <c r="A6918" i="2"/>
  <c r="B6918" i="2"/>
  <c r="A6919" i="2"/>
  <c r="B6919" i="2"/>
  <c r="A6920" i="2"/>
  <c r="B6920" i="2"/>
  <c r="A6921" i="2"/>
  <c r="B6921" i="2"/>
  <c r="A6922" i="2"/>
  <c r="B6922" i="2"/>
  <c r="A6923" i="2"/>
  <c r="B6923" i="2"/>
  <c r="A6924" i="2"/>
  <c r="B6924" i="2"/>
  <c r="A6925" i="2"/>
  <c r="B6925" i="2"/>
  <c r="A6926" i="2"/>
  <c r="B6926" i="2"/>
  <c r="A6927" i="2"/>
  <c r="B6927" i="2"/>
  <c r="A6928" i="2"/>
  <c r="B6928" i="2"/>
  <c r="A6929" i="2"/>
  <c r="B6929" i="2"/>
  <c r="A6930" i="2"/>
  <c r="B6930" i="2"/>
  <c r="A6931" i="2"/>
  <c r="B6931" i="2"/>
  <c r="A6932" i="2"/>
  <c r="B6932" i="2"/>
  <c r="A6933" i="2"/>
  <c r="B6933" i="2"/>
  <c r="A6934" i="2"/>
  <c r="B6934" i="2"/>
  <c r="A6935" i="2"/>
  <c r="B6935" i="2"/>
  <c r="A6936" i="2"/>
  <c r="B6936" i="2"/>
  <c r="A6937" i="2"/>
  <c r="B6937" i="2"/>
  <c r="A6938" i="2"/>
  <c r="B6938" i="2"/>
  <c r="A6939" i="2"/>
  <c r="B6939" i="2"/>
  <c r="A6940" i="2"/>
  <c r="B6940" i="2"/>
  <c r="A6941" i="2"/>
  <c r="B6941" i="2"/>
  <c r="A6942" i="2"/>
  <c r="B6942" i="2"/>
  <c r="A6943" i="2"/>
  <c r="B6943" i="2"/>
  <c r="A6944" i="2"/>
  <c r="B6944" i="2"/>
  <c r="A6945" i="2"/>
  <c r="B6945" i="2"/>
  <c r="A6946" i="2"/>
  <c r="B6946" i="2"/>
  <c r="A6947" i="2"/>
  <c r="B6947" i="2"/>
  <c r="A6948" i="2"/>
  <c r="B6948" i="2"/>
  <c r="A6949" i="2"/>
  <c r="B6949" i="2"/>
  <c r="A6950" i="2"/>
  <c r="B6950" i="2"/>
  <c r="A6951" i="2"/>
  <c r="B6951" i="2"/>
  <c r="A6952" i="2"/>
  <c r="B6952" i="2"/>
  <c r="A6953" i="2"/>
  <c r="B6953" i="2"/>
  <c r="A6954" i="2"/>
  <c r="B6954" i="2"/>
  <c r="A6955" i="2"/>
  <c r="B6955" i="2"/>
  <c r="A6956" i="2"/>
  <c r="B6956" i="2"/>
  <c r="A6957" i="2"/>
  <c r="B6957" i="2"/>
  <c r="A6958" i="2"/>
  <c r="B6958" i="2"/>
  <c r="A6959" i="2"/>
  <c r="B6959" i="2"/>
  <c r="A6960" i="2"/>
  <c r="B6960" i="2"/>
  <c r="A6961" i="2"/>
  <c r="B6961" i="2"/>
  <c r="A6962" i="2"/>
  <c r="B6962" i="2"/>
  <c r="A6963" i="2"/>
  <c r="B6963" i="2"/>
  <c r="A6964" i="2"/>
  <c r="B6964" i="2"/>
  <c r="A6965" i="2"/>
  <c r="B6965" i="2"/>
  <c r="A6966" i="2"/>
  <c r="B6966" i="2"/>
  <c r="A6967" i="2"/>
  <c r="B6967" i="2"/>
  <c r="A6968" i="2"/>
  <c r="B6968" i="2"/>
  <c r="A6969" i="2"/>
  <c r="B6969" i="2"/>
  <c r="A6970" i="2"/>
  <c r="B6970" i="2"/>
  <c r="A6971" i="2"/>
  <c r="B6971" i="2"/>
  <c r="A6972" i="2"/>
  <c r="B6972" i="2"/>
  <c r="A6973" i="2"/>
  <c r="B6973" i="2"/>
  <c r="A6974" i="2"/>
  <c r="B6974" i="2"/>
  <c r="A6975" i="2"/>
  <c r="B6975" i="2"/>
  <c r="A6976" i="2"/>
  <c r="B6976" i="2"/>
  <c r="A6977" i="2"/>
  <c r="B6977" i="2"/>
  <c r="A6978" i="2"/>
  <c r="B6978" i="2"/>
  <c r="A6979" i="2"/>
  <c r="B6979" i="2"/>
  <c r="A6980" i="2"/>
  <c r="B6980" i="2"/>
  <c r="A6981" i="2"/>
  <c r="B6981" i="2"/>
  <c r="A6982" i="2"/>
  <c r="B6982" i="2"/>
  <c r="A6983" i="2"/>
  <c r="B6983" i="2"/>
  <c r="A6984" i="2"/>
  <c r="B6984" i="2"/>
  <c r="A6985" i="2"/>
  <c r="B6985" i="2"/>
  <c r="A6986" i="2"/>
  <c r="B6986" i="2"/>
  <c r="A6987" i="2"/>
  <c r="B6987" i="2"/>
  <c r="A6988" i="2"/>
  <c r="B6988" i="2"/>
  <c r="A6989" i="2"/>
  <c r="B6989" i="2"/>
  <c r="A6990" i="2"/>
  <c r="B6990" i="2"/>
  <c r="A6991" i="2"/>
  <c r="B6991" i="2"/>
  <c r="A6992" i="2"/>
  <c r="B6992" i="2"/>
  <c r="A6993" i="2"/>
  <c r="B6993" i="2"/>
  <c r="A6994" i="2"/>
  <c r="B6994" i="2"/>
  <c r="A6995" i="2"/>
  <c r="B6995" i="2"/>
  <c r="A6996" i="2"/>
  <c r="B6996" i="2"/>
  <c r="A6997" i="2"/>
  <c r="B6997" i="2"/>
  <c r="A6998" i="2"/>
  <c r="B6998" i="2"/>
  <c r="B10" i="2"/>
  <c r="AI315" i="1"/>
  <c r="AI1482" i="1"/>
  <c r="AI1473" i="1"/>
  <c r="AI1341" i="1"/>
  <c r="AI1658" i="1"/>
  <c r="AI1520" i="1"/>
  <c r="AI1517" i="1"/>
  <c r="AI1514" i="1"/>
  <c r="AI1498" i="1"/>
  <c r="AI1497" i="1"/>
  <c r="AI1495" i="1"/>
  <c r="AI1493" i="1"/>
  <c r="AI1409" i="1"/>
  <c r="AI1408" i="1"/>
  <c r="AI1406" i="1"/>
  <c r="AI1401" i="1"/>
  <c r="AI1400" i="1"/>
  <c r="AI1395" i="1"/>
  <c r="AI1394" i="1"/>
  <c r="AI1387" i="1"/>
  <c r="AI1383" i="1"/>
  <c r="AI1382" i="1"/>
  <c r="AI1380" i="1"/>
  <c r="AI1378" i="1"/>
  <c r="AI1363" i="1"/>
  <c r="AI1358" i="1"/>
  <c r="AI1331" i="1"/>
  <c r="AI1328" i="1"/>
  <c r="AI1325" i="1"/>
  <c r="AI1322" i="1"/>
  <c r="AI1321" i="1"/>
  <c r="AI1320" i="1"/>
  <c r="AI1319" i="1"/>
  <c r="AI874" i="1"/>
  <c r="AI2292" i="1"/>
  <c r="AI321" i="1"/>
  <c r="AI1024" i="1"/>
  <c r="AI2099" i="1"/>
  <c r="AI2288" i="1"/>
  <c r="AI1854" i="1"/>
  <c r="AI1201" i="1"/>
  <c r="AI1386" i="1"/>
  <c r="AI2289" i="1"/>
  <c r="AI1202" i="1"/>
  <c r="AI894" i="1"/>
  <c r="AI889" i="1"/>
  <c r="AI1661" i="1"/>
  <c r="AI2114" i="1"/>
  <c r="AI2105" i="1"/>
  <c r="AI1892" i="1"/>
  <c r="AI141" i="1"/>
  <c r="AI976" i="1"/>
  <c r="AI1750" i="1"/>
  <c r="AI79" i="1"/>
  <c r="AI1660" i="1"/>
  <c r="AI1203" i="1"/>
  <c r="AI1855" i="1"/>
  <c r="AI2106" i="1"/>
  <c r="AI1388" i="1"/>
  <c r="AI1891" i="1"/>
  <c r="AI1384" i="1"/>
  <c r="AI2290" i="1"/>
  <c r="AI1889" i="1"/>
  <c r="AI308" i="1"/>
  <c r="AI1005" i="1"/>
  <c r="AI1147" i="1"/>
  <c r="AI1108" i="1"/>
  <c r="AI1751" i="1"/>
  <c r="AI80" i="1"/>
  <c r="AI2291" i="1"/>
  <c r="AI1106" i="1"/>
  <c r="AI1760" i="1"/>
  <c r="AI433" i="1"/>
  <c r="AI436" i="1"/>
  <c r="AI438" i="1"/>
  <c r="AI2489" i="1"/>
  <c r="AI1178" i="1"/>
  <c r="AI1862" i="1"/>
  <c r="AI310" i="1"/>
  <c r="AI392" i="1"/>
  <c r="AI1613" i="1"/>
  <c r="AI1600" i="1"/>
  <c r="AI1671" i="1"/>
  <c r="AI1603" i="1"/>
  <c r="AI1771" i="1"/>
  <c r="AI1622" i="1"/>
  <c r="AI2428" i="1"/>
  <c r="AI1006" i="1"/>
  <c r="AI2513" i="1"/>
  <c r="AI2463" i="1"/>
  <c r="AI2460" i="1"/>
  <c r="AI2209" i="1"/>
  <c r="AI2444" i="1"/>
  <c r="AI2455" i="1"/>
  <c r="AI1765" i="1"/>
  <c r="AI342" i="1"/>
  <c r="AI2498" i="1"/>
  <c r="AI1865" i="1"/>
  <c r="AI1659" i="1"/>
  <c r="AI1675" i="1"/>
  <c r="AI1096" i="1"/>
  <c r="AI2505" i="1"/>
  <c r="AI2487" i="1"/>
  <c r="AI351" i="1"/>
  <c r="AI1002" i="1"/>
  <c r="AI2471" i="1"/>
  <c r="AI1020" i="1"/>
  <c r="AI1606" i="1"/>
  <c r="AI2512" i="1"/>
  <c r="AI25" i="1"/>
  <c r="AI2522" i="1"/>
  <c r="AI1133" i="1"/>
  <c r="AI1737" i="1"/>
  <c r="AI1772" i="1"/>
  <c r="AI1008" i="1"/>
  <c r="AI1385" i="1"/>
  <c r="AI1799" i="1"/>
  <c r="AI1848" i="1"/>
  <c r="AI1621" i="1"/>
  <c r="AI1864" i="1"/>
  <c r="AI1867" i="1"/>
  <c r="AI2506" i="1"/>
  <c r="AI2484" i="1"/>
  <c r="AI1390" i="1"/>
  <c r="AI1346" i="1"/>
  <c r="AI1102" i="1"/>
  <c r="AI1343" i="1"/>
  <c r="AI1766" i="1"/>
  <c r="AI2470" i="1"/>
  <c r="AI2544" i="1"/>
  <c r="AI2458" i="1"/>
  <c r="AI2437" i="1"/>
  <c r="AI1014" i="1"/>
  <c r="AI2406" i="1"/>
  <c r="AI2424" i="1"/>
  <c r="AI1011" i="1"/>
  <c r="AI1000" i="1"/>
  <c r="AI1135" i="1"/>
  <c r="AI612" i="1"/>
  <c r="AI2449" i="1"/>
  <c r="AI27" i="1"/>
  <c r="AI1103" i="1"/>
  <c r="AI1104" i="1"/>
  <c r="AI1144" i="1"/>
  <c r="AI2509" i="1"/>
  <c r="AI2497" i="1"/>
  <c r="AI1339" i="1"/>
  <c r="AI1001" i="1"/>
  <c r="AI1344" i="1"/>
  <c r="AI1774" i="1"/>
  <c r="AI279" i="1"/>
  <c r="AI2198" i="1"/>
  <c r="AI1180" i="1"/>
  <c r="AI1003" i="1"/>
  <c r="AI1673" i="1"/>
  <c r="AI2491" i="1"/>
  <c r="AI2451" i="1"/>
  <c r="AI417" i="1"/>
  <c r="AI2433" i="1"/>
  <c r="AI422" i="1"/>
  <c r="AI1010" i="1"/>
  <c r="AI1611" i="1"/>
  <c r="AI1093" i="1"/>
  <c r="AI1596" i="1"/>
  <c r="AI1669" i="1"/>
  <c r="AI2468" i="1"/>
  <c r="AI423" i="1"/>
  <c r="AI431" i="1"/>
  <c r="AI2479" i="1"/>
  <c r="AI1350" i="1"/>
  <c r="AI2107" i="1"/>
  <c r="AI2504" i="1"/>
  <c r="AI1775" i="1"/>
  <c r="AI1769" i="1"/>
  <c r="AI2642" i="1"/>
  <c r="AI2436" i="1"/>
  <c r="AI2486" i="1"/>
  <c r="AI2637" i="1"/>
  <c r="AI1095" i="1"/>
  <c r="AI1107" i="1"/>
  <c r="AI78" i="1"/>
  <c r="AI94" i="1"/>
  <c r="AI1618" i="1"/>
  <c r="AI2493" i="1"/>
  <c r="AI2639" i="1"/>
  <c r="AI2435" i="1"/>
  <c r="AI2199" i="1"/>
  <c r="AI1749" i="1"/>
  <c r="AI1762" i="1"/>
  <c r="AI2481" i="1"/>
  <c r="AI1403" i="1"/>
  <c r="AI1393" i="1"/>
  <c r="AI1342" i="1"/>
  <c r="AI2442" i="1"/>
  <c r="AI429" i="1"/>
  <c r="AI1349" i="1"/>
  <c r="AI1845" i="1"/>
  <c r="AI1021" i="1"/>
  <c r="AI1392" i="1"/>
  <c r="AI2465" i="1"/>
  <c r="AI1012" i="1"/>
  <c r="AI395" i="1"/>
  <c r="AI1094" i="1"/>
  <c r="AI1109" i="1"/>
  <c r="AI2098" i="1"/>
  <c r="AI1137" i="1"/>
  <c r="AI1719" i="1"/>
  <c r="AI1763" i="1"/>
  <c r="AI1614" i="1"/>
  <c r="AI1768" i="1"/>
  <c r="AI348" i="1"/>
  <c r="AI365" i="1"/>
  <c r="AI387" i="1"/>
  <c r="AI2430" i="1"/>
  <c r="AI1607" i="1"/>
  <c r="AI1200" i="1"/>
  <c r="AI1097" i="1"/>
  <c r="AI1015" i="1"/>
  <c r="AI1593" i="1"/>
  <c r="AI1146" i="1"/>
  <c r="AI2453" i="1"/>
  <c r="AI2466" i="1"/>
  <c r="AI1844" i="1"/>
  <c r="AI2425" i="1"/>
  <c r="AI2440" i="1"/>
  <c r="AI2480" i="1"/>
  <c r="AI1866" i="1"/>
  <c r="AI2488" i="1"/>
  <c r="AI2636" i="1"/>
  <c r="AI2469" i="1"/>
  <c r="AI1609" i="1"/>
  <c r="AI394" i="1"/>
  <c r="AI1092" i="1"/>
  <c r="AI332" i="1"/>
  <c r="AI2431" i="1"/>
  <c r="AI2543" i="1"/>
  <c r="AI1773" i="1"/>
  <c r="AI1537" i="1"/>
  <c r="AI425" i="1"/>
  <c r="AI1145" i="1"/>
  <c r="AI2464" i="1"/>
  <c r="AI1620" i="1"/>
  <c r="AI977" i="1"/>
  <c r="AI1338" i="1"/>
  <c r="AI1136" i="1"/>
  <c r="AI1007" i="1"/>
  <c r="AI2097" i="1"/>
  <c r="AI1591" i="1"/>
  <c r="AI1597" i="1"/>
  <c r="AI2496" i="1"/>
  <c r="AI2495" i="1"/>
  <c r="AI1391" i="1"/>
  <c r="AI1204" i="1"/>
  <c r="AI2434" i="1"/>
  <c r="AI1541" i="1"/>
  <c r="AI2492" i="1"/>
  <c r="AI1677" i="1"/>
  <c r="AI204" i="1"/>
  <c r="AI389" i="1"/>
  <c r="AI409" i="1"/>
  <c r="AI411" i="1"/>
  <c r="AI2104" i="1"/>
  <c r="AI1148" i="1"/>
  <c r="AI396" i="1"/>
  <c r="AI421" i="1"/>
  <c r="AI430" i="1"/>
  <c r="AI1595" i="1"/>
  <c r="AI1402" i="1"/>
  <c r="AI1764" i="1"/>
  <c r="AI1143" i="1"/>
  <c r="AI1101" i="1"/>
  <c r="AI1602" i="1"/>
  <c r="AI1670" i="1"/>
  <c r="AI2456" i="1"/>
  <c r="AI1348" i="1"/>
  <c r="AI2438" i="1"/>
  <c r="AI1013" i="1"/>
  <c r="AI967" i="1"/>
  <c r="AI1601" i="1"/>
  <c r="AI2467" i="1"/>
  <c r="AI2427" i="1"/>
  <c r="AI2542" i="1"/>
  <c r="AI2500" i="1"/>
  <c r="AI973" i="1"/>
  <c r="AI1619" i="1"/>
  <c r="AI1345" i="1"/>
  <c r="AI1861" i="1"/>
  <c r="AI2490" i="1"/>
  <c r="AI1890" i="1"/>
  <c r="AI1847" i="1"/>
  <c r="AI953" i="1"/>
  <c r="AI2462" i="1"/>
  <c r="AI954" i="1"/>
  <c r="AI391" i="1"/>
  <c r="AI1004" i="1"/>
  <c r="AI414" i="1"/>
  <c r="AI1098" i="1"/>
  <c r="AI2429" i="1"/>
  <c r="AI975" i="1"/>
  <c r="AI1571" i="1"/>
  <c r="AI1674" i="1"/>
  <c r="AI1610" i="1"/>
  <c r="AI2432" i="1"/>
  <c r="AI2638" i="1"/>
  <c r="AI1612" i="1"/>
  <c r="AI1616" i="1"/>
  <c r="AI2521" i="1"/>
  <c r="AI2439" i="1"/>
  <c r="AI1617" i="1"/>
  <c r="AI2450" i="1"/>
  <c r="AI1599" i="1"/>
  <c r="AI2446" i="1"/>
  <c r="AI2477" i="1"/>
  <c r="AI2524" i="1"/>
  <c r="AI1604" i="1"/>
  <c r="AI2457" i="1"/>
  <c r="AI2545" i="1"/>
  <c r="AI1347" i="1"/>
  <c r="AI393" i="1"/>
  <c r="AI420" i="1"/>
  <c r="AI1598" i="1"/>
  <c r="AI1090" i="1"/>
  <c r="AI1351" i="1"/>
  <c r="AI2515" i="1"/>
  <c r="AI1110" i="1"/>
  <c r="AI1404" i="1"/>
  <c r="AI2517" i="1"/>
  <c r="AI1893" i="1"/>
  <c r="AI952" i="1"/>
  <c r="AI201" i="1"/>
  <c r="AI416" i="1"/>
  <c r="AI1179" i="1"/>
  <c r="AI2452" i="1"/>
  <c r="AI413" i="1"/>
  <c r="AI415" i="1"/>
  <c r="AI419" i="1"/>
  <c r="AI1105" i="1"/>
  <c r="AI2448" i="1"/>
  <c r="AI316" i="1"/>
  <c r="AI1770" i="1"/>
  <c r="AI999" i="1"/>
  <c r="AI2641" i="1"/>
  <c r="AI1608" i="1"/>
  <c r="AI2454" i="1"/>
  <c r="AI2519" i="1"/>
  <c r="AI1134" i="1"/>
  <c r="AI1863" i="1"/>
  <c r="AI424" i="1"/>
  <c r="AI277" i="1"/>
  <c r="AI1761" i="1"/>
  <c r="AI1615" i="1"/>
  <c r="AI1672" i="1"/>
  <c r="AI2461" i="1"/>
  <c r="AI2426" i="1"/>
  <c r="AI2441" i="1"/>
  <c r="AI2640" i="1"/>
  <c r="AI1091" i="1"/>
  <c r="AI2447" i="1"/>
  <c r="AI1009" i="1"/>
  <c r="AI2443" i="1"/>
  <c r="AI2459" i="1"/>
  <c r="AI1605" i="1"/>
  <c r="AI278" i="1"/>
  <c r="AI1181" i="1"/>
  <c r="AI2404" i="1"/>
  <c r="AI1718" i="1"/>
  <c r="AI2502" i="1"/>
  <c r="AI1340" i="1"/>
  <c r="AI974" i="1"/>
  <c r="AI1592" i="1"/>
  <c r="AI1594" i="1"/>
  <c r="AI386" i="1"/>
  <c r="AI1199" i="1"/>
  <c r="AI1170" i="1"/>
  <c r="AI1309" i="1"/>
  <c r="AI1311" i="1"/>
  <c r="AI1313" i="1"/>
  <c r="AI1407" i="1"/>
  <c r="AI1464" i="1"/>
  <c r="AI1509" i="1"/>
  <c r="AI1846" i="1"/>
  <c r="AI2523" i="1"/>
  <c r="AI2445" i="1"/>
  <c r="AI2200" i="1"/>
  <c r="AI1389" i="1"/>
  <c r="AI333" i="1"/>
  <c r="AI2952" i="1"/>
  <c r="AI2693" i="1"/>
  <c r="AI2666" i="1"/>
  <c r="AI2665" i="1"/>
  <c r="AI2664" i="1"/>
  <c r="AI2663" i="1"/>
  <c r="AI2662" i="1"/>
  <c r="AI2661" i="1"/>
  <c r="AI2660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04" i="1"/>
  <c r="AI2601" i="1"/>
  <c r="AI2594" i="1"/>
  <c r="AI2588" i="1"/>
  <c r="AI2584" i="1"/>
  <c r="AI2578" i="1"/>
  <c r="AI2550" i="1"/>
  <c r="AI2539" i="1"/>
  <c r="AI2532" i="1"/>
  <c r="AI2529" i="1"/>
  <c r="AI2526" i="1"/>
  <c r="AI2474" i="1"/>
  <c r="AI2279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5" i="1"/>
  <c r="AI2264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08" i="1"/>
  <c r="AI2207" i="1"/>
  <c r="AI2206" i="1"/>
  <c r="AI2205" i="1"/>
  <c r="AI2204" i="1"/>
  <c r="AI2203" i="1"/>
  <c r="AI2202" i="1"/>
  <c r="AI2201" i="1"/>
  <c r="AI2197" i="1"/>
  <c r="AI2196" i="1"/>
  <c r="AI2195" i="1"/>
  <c r="AI2194" i="1"/>
  <c r="AI2193" i="1"/>
  <c r="AI2192" i="1"/>
  <c r="AI2191" i="1"/>
  <c r="AI2190" i="1"/>
  <c r="AI2189" i="1"/>
  <c r="AI2188" i="1"/>
  <c r="AI2187" i="1"/>
  <c r="AI2186" i="1"/>
  <c r="AI2185" i="1"/>
  <c r="AI2184" i="1"/>
  <c r="AI2183" i="1"/>
  <c r="AI2182" i="1"/>
  <c r="AI2113" i="1"/>
  <c r="AI2112" i="1"/>
  <c r="AI2111" i="1"/>
  <c r="AI2110" i="1"/>
  <c r="AI2109" i="1"/>
  <c r="AI2108" i="1"/>
  <c r="AI2103" i="1"/>
  <c r="AI2102" i="1"/>
  <c r="AI2101" i="1"/>
  <c r="AI2100" i="1"/>
  <c r="AI1888" i="1"/>
  <c r="AI1887" i="1"/>
  <c r="AI1886" i="1"/>
  <c r="AI1885" i="1"/>
  <c r="AI1884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0" i="1"/>
  <c r="AI1858" i="1"/>
  <c r="AI1857" i="1"/>
  <c r="AI1853" i="1"/>
  <c r="AI1852" i="1"/>
  <c r="AI1851" i="1"/>
  <c r="AI1850" i="1"/>
  <c r="AI1843" i="1"/>
  <c r="AI1842" i="1"/>
  <c r="AI1841" i="1"/>
  <c r="AI1840" i="1"/>
  <c r="AI1839" i="1"/>
  <c r="AI1838" i="1"/>
  <c r="AI1837" i="1"/>
  <c r="AI1836" i="1"/>
  <c r="AI1835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I1806" i="1"/>
  <c r="AI1805" i="1"/>
  <c r="AI1804" i="1"/>
  <c r="AI1803" i="1"/>
  <c r="AI1802" i="1"/>
  <c r="AI1801" i="1"/>
  <c r="AI2286" i="1"/>
  <c r="AI1798" i="1"/>
  <c r="AI1797" i="1"/>
  <c r="AI1796" i="1"/>
  <c r="AI1795" i="1"/>
  <c r="AI1793" i="1"/>
  <c r="AI1792" i="1"/>
  <c r="AI1791" i="1"/>
  <c r="AI1785" i="1"/>
  <c r="AI1784" i="1"/>
  <c r="AI1783" i="1"/>
  <c r="AI1782" i="1"/>
  <c r="AI1781" i="1"/>
  <c r="AI1780" i="1"/>
  <c r="AI1779" i="1"/>
  <c r="AI1778" i="1"/>
  <c r="AI1777" i="1"/>
  <c r="AI1776" i="1"/>
  <c r="AI1767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6" i="1"/>
  <c r="AI1735" i="1"/>
  <c r="AI1734" i="1"/>
  <c r="AI1733" i="1"/>
  <c r="AI1732" i="1"/>
  <c r="AI1731" i="1"/>
  <c r="AI1730" i="1"/>
  <c r="AI1729" i="1"/>
  <c r="AI1728" i="1"/>
  <c r="AI1727" i="1"/>
  <c r="AI1725" i="1"/>
  <c r="AI1722" i="1"/>
  <c r="AI1721" i="1"/>
  <c r="AI1720" i="1"/>
  <c r="AI1716" i="1"/>
  <c r="AI1714" i="1"/>
  <c r="AI1710" i="1"/>
  <c r="AI1709" i="1"/>
  <c r="AI1707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I1676" i="1"/>
  <c r="AI1668" i="1"/>
  <c r="AI1667" i="1"/>
  <c r="AI1666" i="1"/>
  <c r="AI1665" i="1"/>
  <c r="AI1664" i="1"/>
  <c r="AI1663" i="1"/>
  <c r="AI1662" i="1"/>
  <c r="AI1657" i="1"/>
  <c r="AI1656" i="1"/>
  <c r="AI1654" i="1"/>
  <c r="AI1653" i="1"/>
  <c r="AI1652" i="1"/>
  <c r="AI1651" i="1"/>
  <c r="AI1650" i="1"/>
  <c r="AI1649" i="1"/>
  <c r="AI1648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590" i="1"/>
  <c r="AI1589" i="1"/>
  <c r="AI1588" i="1"/>
  <c r="AI1587" i="1"/>
  <c r="AI1586" i="1"/>
  <c r="AI1585" i="1"/>
  <c r="AI1584" i="1"/>
  <c r="AI1583" i="1"/>
  <c r="AI1581" i="1"/>
  <c r="AI1580" i="1"/>
  <c r="AI1579" i="1"/>
  <c r="AI1578" i="1"/>
  <c r="AI1577" i="1"/>
  <c r="AI1576" i="1"/>
  <c r="AI1575" i="1"/>
  <c r="AI1574" i="1"/>
  <c r="AI1572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4" i="1"/>
  <c r="AI1540" i="1"/>
  <c r="AI1539" i="1"/>
  <c r="AI1538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08" i="1"/>
  <c r="AI1507" i="1"/>
  <c r="AI1506" i="1"/>
  <c r="AI1505" i="1"/>
  <c r="AI1504" i="1"/>
  <c r="AI1503" i="1"/>
  <c r="AI1502" i="1"/>
  <c r="AI1501" i="1"/>
  <c r="AI1500" i="1"/>
  <c r="AI1499" i="1"/>
  <c r="AI1494" i="1"/>
  <c r="AI1486" i="1"/>
  <c r="AI1485" i="1"/>
  <c r="AI1484" i="1"/>
  <c r="AI1483" i="1"/>
  <c r="AI1481" i="1"/>
  <c r="AI1480" i="1"/>
  <c r="AI1479" i="1"/>
  <c r="AI1478" i="1"/>
  <c r="AI1477" i="1"/>
  <c r="AI1476" i="1"/>
  <c r="AI1475" i="1"/>
  <c r="AI1474" i="1"/>
  <c r="AI1472" i="1"/>
  <c r="AI1471" i="1"/>
  <c r="AI1470" i="1"/>
  <c r="AI1469" i="1"/>
  <c r="AI1468" i="1"/>
  <c r="AI1467" i="1"/>
  <c r="AI1466" i="1"/>
  <c r="AI1465" i="1"/>
  <c r="AI1463" i="1"/>
  <c r="AI1462" i="1"/>
  <c r="AI1461" i="1"/>
  <c r="AI1460" i="1"/>
  <c r="AI1459" i="1"/>
  <c r="AI1458" i="1"/>
  <c r="AI1405" i="1"/>
  <c r="AI1399" i="1"/>
  <c r="AI1398" i="1"/>
  <c r="AI1397" i="1"/>
  <c r="AI1396" i="1"/>
  <c r="AI1379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1" i="1"/>
  <c r="AI1360" i="1"/>
  <c r="AI1359" i="1"/>
  <c r="AI1357" i="1"/>
  <c r="AI1356" i="1"/>
  <c r="AI1355" i="1"/>
  <c r="AI1354" i="1"/>
  <c r="AI1353" i="1"/>
  <c r="AI1352" i="1"/>
  <c r="AI1337" i="1"/>
  <c r="AI1336" i="1"/>
  <c r="AI1335" i="1"/>
  <c r="AI1334" i="1"/>
  <c r="AI1333" i="1"/>
  <c r="AI1332" i="1"/>
  <c r="AI1326" i="1"/>
  <c r="AI1324" i="1"/>
  <c r="AI1316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06" i="1"/>
  <c r="AI1205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77" i="1"/>
  <c r="AI1176" i="1"/>
  <c r="AI1175" i="1"/>
  <c r="AI1172" i="1"/>
  <c r="AI1171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2" i="1"/>
  <c r="AI1141" i="1"/>
  <c r="AI1140" i="1"/>
  <c r="AI1139" i="1"/>
  <c r="AI1138" i="1"/>
  <c r="AI1132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00" i="1"/>
  <c r="AI1099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3" i="1"/>
  <c r="AI1022" i="1"/>
  <c r="AI1019" i="1"/>
  <c r="AI1018" i="1"/>
  <c r="AI1017" i="1"/>
  <c r="AI1016" i="1"/>
  <c r="AI998" i="1"/>
  <c r="AI997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2" i="1"/>
  <c r="AI971" i="1"/>
  <c r="AI970" i="1"/>
  <c r="AI969" i="1"/>
  <c r="AI968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1" i="1"/>
  <c r="AI950" i="1"/>
  <c r="AI949" i="1"/>
  <c r="AI948" i="1"/>
  <c r="AI947" i="1"/>
  <c r="AI943" i="1"/>
  <c r="AI940" i="1"/>
  <c r="AI939" i="1"/>
  <c r="AI937" i="1"/>
  <c r="AI935" i="1"/>
  <c r="AI934" i="1"/>
  <c r="AI933" i="1"/>
  <c r="AI932" i="1"/>
  <c r="AI931" i="1"/>
  <c r="AI930" i="1"/>
  <c r="AI928" i="1"/>
  <c r="AI927" i="1"/>
  <c r="AI926" i="1"/>
  <c r="AI925" i="1"/>
  <c r="AI924" i="1"/>
  <c r="AI923" i="1"/>
  <c r="AI922" i="1"/>
  <c r="AI921" i="1"/>
  <c r="AI920" i="1"/>
  <c r="AI919" i="1"/>
  <c r="AI918" i="1"/>
  <c r="AI916" i="1"/>
  <c r="AI915" i="1"/>
  <c r="AI914" i="1"/>
  <c r="AI913" i="1"/>
  <c r="AI912" i="1"/>
  <c r="AI911" i="1"/>
  <c r="AI910" i="1"/>
  <c r="AI909" i="1"/>
  <c r="AI908" i="1"/>
  <c r="AI907" i="1"/>
  <c r="AI905" i="1"/>
  <c r="AI904" i="1"/>
  <c r="AI903" i="1"/>
  <c r="AI902" i="1"/>
  <c r="AI901" i="1"/>
  <c r="AI900" i="1"/>
  <c r="AI899" i="1"/>
  <c r="AI898" i="1"/>
  <c r="AI897" i="1"/>
  <c r="AI896" i="1"/>
  <c r="AI895" i="1"/>
  <c r="AI893" i="1"/>
  <c r="AI892" i="1"/>
  <c r="AI891" i="1"/>
  <c r="AI890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1" i="1"/>
  <c r="AI870" i="1"/>
  <c r="AI869" i="1"/>
  <c r="AI868" i="1"/>
  <c r="AI867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29" i="1"/>
  <c r="AI828" i="1"/>
  <c r="AI827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1" i="1"/>
  <c r="AI610" i="1"/>
  <c r="AI609" i="1"/>
  <c r="AI608" i="1"/>
  <c r="AI607" i="1"/>
  <c r="AI606" i="1"/>
  <c r="AI605" i="1"/>
  <c r="AI604" i="1"/>
  <c r="AI603" i="1"/>
  <c r="AI601" i="1"/>
  <c r="AI600" i="1"/>
  <c r="AI599" i="1"/>
  <c r="AI598" i="1"/>
  <c r="AI597" i="1"/>
  <c r="AI596" i="1"/>
  <c r="AI595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7" i="1"/>
  <c r="AI435" i="1"/>
  <c r="AI434" i="1"/>
  <c r="AI432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0" i="1"/>
  <c r="AI349" i="1"/>
  <c r="AI347" i="1"/>
  <c r="AI346" i="1"/>
  <c r="AI345" i="1"/>
  <c r="AI344" i="1"/>
  <c r="AI343" i="1"/>
  <c r="AI336" i="1"/>
  <c r="AI335" i="1"/>
  <c r="AI338" i="1"/>
  <c r="AI334" i="1"/>
  <c r="AI331" i="1"/>
  <c r="AI330" i="1"/>
  <c r="AI329" i="1"/>
  <c r="AI328" i="1"/>
  <c r="AI327" i="1"/>
  <c r="AI326" i="1"/>
  <c r="AI325" i="1"/>
  <c r="AI324" i="1"/>
  <c r="AI323" i="1"/>
  <c r="AI322" i="1"/>
  <c r="AI320" i="1"/>
  <c r="AI319" i="1"/>
  <c r="AI318" i="1"/>
  <c r="AI317" i="1"/>
  <c r="AI314" i="1"/>
  <c r="AI313" i="1"/>
  <c r="AI312" i="1"/>
  <c r="AI311" i="1"/>
  <c r="AI309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3" i="1"/>
  <c r="AI202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3" i="1"/>
  <c r="AI32" i="1"/>
  <c r="AI31" i="1"/>
  <c r="AI30" i="1"/>
  <c r="AI29" i="1"/>
  <c r="AI28" i="1"/>
  <c r="AI26" i="1"/>
  <c r="AI24" i="1"/>
  <c r="AI23" i="1"/>
  <c r="AI22" i="1"/>
  <c r="AI21" i="1"/>
  <c r="AI20" i="1"/>
  <c r="AI19" i="1"/>
  <c r="AI18" i="1"/>
  <c r="AI17" i="1"/>
  <c r="AI16" i="1"/>
  <c r="BA1" i="1"/>
  <c r="BB1" i="1"/>
</calcChain>
</file>

<file path=xl/sharedStrings.xml><?xml version="1.0" encoding="utf-8"?>
<sst xmlns="http://schemas.openxmlformats.org/spreadsheetml/2006/main" count="16008" uniqueCount="2689">
  <si>
    <t>Set</t>
  </si>
  <si>
    <t>#</t>
  </si>
  <si>
    <t>RC</t>
  </si>
  <si>
    <t>Relic</t>
  </si>
  <si>
    <t>Grade</t>
  </si>
  <si>
    <t>Rookie Card</t>
  </si>
  <si>
    <t>Autographed</t>
  </si>
  <si>
    <t>Upper Deck</t>
  </si>
  <si>
    <t>SS-22</t>
  </si>
  <si>
    <t>SC-15</t>
  </si>
  <si>
    <t>SC-6</t>
  </si>
  <si>
    <t>Dalton Prout</t>
  </si>
  <si>
    <t>GN-22</t>
  </si>
  <si>
    <t>GN-19</t>
  </si>
  <si>
    <t>GN-9</t>
  </si>
  <si>
    <t>GJ-SI</t>
  </si>
  <si>
    <t>Jakob Silfverberg</t>
  </si>
  <si>
    <t>GJ-OM</t>
  </si>
  <si>
    <t>Jersey</t>
  </si>
  <si>
    <t>GJ-CG</t>
  </si>
  <si>
    <t>Upper Deck Canvas</t>
  </si>
  <si>
    <t>Upper Deck Goalie Nightmares</t>
  </si>
  <si>
    <t>Upper Deck Shining Stars</t>
  </si>
  <si>
    <t>Upper Deck Super Colossal</t>
  </si>
  <si>
    <t>Upper Deck UD Game Jersey</t>
  </si>
  <si>
    <t>Upper Deck UD Portraits</t>
  </si>
  <si>
    <t>John Tavares</t>
  </si>
  <si>
    <t>Claude Giroux</t>
  </si>
  <si>
    <t>Brandon Saad</t>
  </si>
  <si>
    <t>Dustin Byfuglien</t>
  </si>
  <si>
    <t>Olli Maatta</t>
  </si>
  <si>
    <t>Seth Jones</t>
  </si>
  <si>
    <t>Player</t>
  </si>
  <si>
    <t>Date Checked</t>
  </si>
  <si>
    <t>O-Pee-Chee V304A</t>
  </si>
  <si>
    <t>Joe Primeau</t>
  </si>
  <si>
    <t>Harold Cotton</t>
  </si>
  <si>
    <t>Parkhurst</t>
  </si>
  <si>
    <t>Teeder Kennedy</t>
  </si>
  <si>
    <t>George Armstrong</t>
  </si>
  <si>
    <t>Tim Horton</t>
  </si>
  <si>
    <t>Eric Nesterenko</t>
  </si>
  <si>
    <t>Parker MacDonald</t>
  </si>
  <si>
    <t>Larry Cahan</t>
  </si>
  <si>
    <t>Dick Duff</t>
  </si>
  <si>
    <t>Billy Harris</t>
  </si>
  <si>
    <t>T17</t>
  </si>
  <si>
    <t>Frank Mahovlich</t>
  </si>
  <si>
    <t>Topps</t>
  </si>
  <si>
    <t>Brit Selby</t>
  </si>
  <si>
    <t>Brian Conacher</t>
  </si>
  <si>
    <t>Esso Power Players</t>
  </si>
  <si>
    <t>Tim Horton 3</t>
  </si>
  <si>
    <t>O-Pee-Chee</t>
  </si>
  <si>
    <t>Bruce Gamble</t>
  </si>
  <si>
    <t>Jim Dorey</t>
  </si>
  <si>
    <t>Mike Pelyk</t>
  </si>
  <si>
    <t>Rick Ley</t>
  </si>
  <si>
    <t>Mike Walton</t>
  </si>
  <si>
    <t>Norm Ullman</t>
  </si>
  <si>
    <t>111A</t>
  </si>
  <si>
    <t>Garry Monahan</t>
  </si>
  <si>
    <t>Brian Glennie</t>
  </si>
  <si>
    <t>Paul Henderson</t>
  </si>
  <si>
    <t>Darryl Sittler</t>
  </si>
  <si>
    <t>Dave Keon</t>
  </si>
  <si>
    <t>Jim Harrison</t>
  </si>
  <si>
    <t>Ron Ellis</t>
  </si>
  <si>
    <t>Jacques Plante</t>
  </si>
  <si>
    <t>Bob Baun</t>
  </si>
  <si>
    <t>Brian Spencer</t>
  </si>
  <si>
    <t>Don Marshall</t>
  </si>
  <si>
    <t>Denis Dupere</t>
  </si>
  <si>
    <t>Jim McKenny</t>
  </si>
  <si>
    <t>Bernie Parent</t>
  </si>
  <si>
    <t>Gump Worsley</t>
  </si>
  <si>
    <t>Pierre Jarry</t>
  </si>
  <si>
    <t>Ron Low</t>
  </si>
  <si>
    <t>Rick Kehoe</t>
  </si>
  <si>
    <t>Ed Johnston</t>
  </si>
  <si>
    <t>O-Pee-Chee NHL</t>
  </si>
  <si>
    <t>Red Kelly CO</t>
  </si>
  <si>
    <t>Inge Hammarstrom</t>
  </si>
  <si>
    <t>Lanny McDonald</t>
  </si>
  <si>
    <t>Borje Salming</t>
  </si>
  <si>
    <t>Bob Neely</t>
  </si>
  <si>
    <t>Dunc Wilson</t>
  </si>
  <si>
    <t>Lyle Moffat</t>
  </si>
  <si>
    <t>Doug Favell</t>
  </si>
  <si>
    <t>Bill Flett</t>
  </si>
  <si>
    <t>Errol Thompson</t>
  </si>
  <si>
    <t>Stan Weir</t>
  </si>
  <si>
    <t>Dave Dunn</t>
  </si>
  <si>
    <t>Gord McRae</t>
  </si>
  <si>
    <t>Rod Seiling</t>
  </si>
  <si>
    <t>Blaine Stoughton</t>
  </si>
  <si>
    <t>Ian Turnbull</t>
  </si>
  <si>
    <t>Wayne Thomas</t>
  </si>
  <si>
    <t>Maple Leafs Team</t>
  </si>
  <si>
    <t>Scott Garland</t>
  </si>
  <si>
    <t>George Ferguson</t>
  </si>
  <si>
    <t>Jack Valiquette</t>
  </si>
  <si>
    <t>Claire Alexander</t>
  </si>
  <si>
    <t>Pat Boutette</t>
  </si>
  <si>
    <t>Maple Leafs Leaders/ Errol Thompson/ Darryl Sittler/ Dave(Tiger) Williams</t>
  </si>
  <si>
    <t>Mike Palmateer</t>
  </si>
  <si>
    <t>Maple Leafs Logo</t>
  </si>
  <si>
    <t>Jerry Butler</t>
  </si>
  <si>
    <t>Don Ashby</t>
  </si>
  <si>
    <t>Dave Williams</t>
  </si>
  <si>
    <t>Denis Potvin</t>
  </si>
  <si>
    <t>Dan Maloney</t>
  </si>
  <si>
    <t>Paul Harrison</t>
  </si>
  <si>
    <t>Dave Hutchinson</t>
  </si>
  <si>
    <t>Lorne Stamler</t>
  </si>
  <si>
    <t>Trevor Johansen</t>
  </si>
  <si>
    <t>Walt McKechnie</t>
  </si>
  <si>
    <t>Dave Burrows</t>
  </si>
  <si>
    <t>Mike Bossy/ Marcel Dionne/ Paul Gardner/ Lanny McDonald</t>
  </si>
  <si>
    <t>Jimmy Jones</t>
  </si>
  <si>
    <t>Joel Quenneville</t>
  </si>
  <si>
    <t>Bruce Boudreau</t>
  </si>
  <si>
    <t>Bill Derlago</t>
  </si>
  <si>
    <t>Wilf Paiement</t>
  </si>
  <si>
    <t>Rick Vaive</t>
  </si>
  <si>
    <t>Robert Picard</t>
  </si>
  <si>
    <t>Mark Messier</t>
  </si>
  <si>
    <t>Don Luce</t>
  </si>
  <si>
    <t>Kim Clackson</t>
  </si>
  <si>
    <t>John Anderson</t>
  </si>
  <si>
    <t>Laurie Boschman</t>
  </si>
  <si>
    <t>Jiri Crha</t>
  </si>
  <si>
    <t>Vitezslav Duris</t>
  </si>
  <si>
    <t>Dave Farrish</t>
  </si>
  <si>
    <t>Michel Larocque</t>
  </si>
  <si>
    <t>Terry Martin</t>
  </si>
  <si>
    <t>Rene Robert</t>
  </si>
  <si>
    <t>Rocky Saganiuk</t>
  </si>
  <si>
    <t>Ron Sedlbauer</t>
  </si>
  <si>
    <t>Ron Zanussi</t>
  </si>
  <si>
    <t>Bob Manno</t>
  </si>
  <si>
    <t>Normand Aubin</t>
  </si>
  <si>
    <t>Jim Benning</t>
  </si>
  <si>
    <t>Fred Boimistruck</t>
  </si>
  <si>
    <t>Miroslav Frycer</t>
  </si>
  <si>
    <t>Jim Korn</t>
  </si>
  <si>
    <t>Bob McGill</t>
  </si>
  <si>
    <t>Barry Melrose</t>
  </si>
  <si>
    <t>Greg Terrion</t>
  </si>
  <si>
    <t>Vincent Tremblay</t>
  </si>
  <si>
    <t>Dale McCourt</t>
  </si>
  <si>
    <t>Rick Vaive SL</t>
  </si>
  <si>
    <t>Rick Vaive HL</t>
  </si>
  <si>
    <t>Dan Daoust</t>
  </si>
  <si>
    <t>Stewart Gavin</t>
  </si>
  <si>
    <t>Gaston Gingras</t>
  </si>
  <si>
    <t>Peter Ihnacak</t>
  </si>
  <si>
    <t>Frank Nigro</t>
  </si>
  <si>
    <t>Walt Poddubny</t>
  </si>
  <si>
    <t>Rick St.Croix</t>
  </si>
  <si>
    <t>Scott Stevens</t>
  </si>
  <si>
    <t>Steve Yzerman</t>
  </si>
  <si>
    <t>Doug Gilmour</t>
  </si>
  <si>
    <t>Wayne Gretzky</t>
  </si>
  <si>
    <t>Bill Root</t>
  </si>
  <si>
    <t>Allan Bester</t>
  </si>
  <si>
    <t>Rich Costello</t>
  </si>
  <si>
    <t>Gary Leeman</t>
  </si>
  <si>
    <t>Gary Nylund</t>
  </si>
  <si>
    <t>Tom Fergus</t>
  </si>
  <si>
    <t>Tim Bernhardt</t>
  </si>
  <si>
    <t>Don Edwards</t>
  </si>
  <si>
    <t>Al Iafrate</t>
  </si>
  <si>
    <t>Brad Maxwell</t>
  </si>
  <si>
    <t>Al MacInnis</t>
  </si>
  <si>
    <t>Wendel Clark</t>
  </si>
  <si>
    <t>Russ Courtnall</t>
  </si>
  <si>
    <t>Steve Thomas</t>
  </si>
  <si>
    <t>Ed Olczyk</t>
  </si>
  <si>
    <t>Al Secord</t>
  </si>
  <si>
    <t>Rick Lanz</t>
  </si>
  <si>
    <t>Ken Wregget</t>
  </si>
  <si>
    <t>Vincent Damphousse</t>
  </si>
  <si>
    <t>Chris Kotsopoulos</t>
  </si>
  <si>
    <t>Mike Eagles</t>
  </si>
  <si>
    <t>Bill Ranford DP</t>
  </si>
  <si>
    <t>Joe Nieuwendyk</t>
  </si>
  <si>
    <t>Brendan Shanahan</t>
  </si>
  <si>
    <t>Mark Osborne / (Misspelled Osbourne/ on both si</t>
  </si>
  <si>
    <t>Luke Richardson</t>
  </si>
  <si>
    <t>Tom Kurvers</t>
  </si>
  <si>
    <t>Trevor Linden</t>
  </si>
  <si>
    <t>Brian Leetch</t>
  </si>
  <si>
    <t>Derek Laxdal</t>
  </si>
  <si>
    <t>Gary Roberts</t>
  </si>
  <si>
    <t>Theo Fleury</t>
  </si>
  <si>
    <t>Shayne Corson</t>
  </si>
  <si>
    <t>Dave Hannan</t>
  </si>
  <si>
    <t>Daniel Marois</t>
  </si>
  <si>
    <t>Mark Osborne</t>
  </si>
  <si>
    <t>Craig Laughlin</t>
  </si>
  <si>
    <t>Brad Marsh</t>
  </si>
  <si>
    <t>Toronto Maple Leafs</t>
  </si>
  <si>
    <t>Joe Sakic</t>
  </si>
  <si>
    <t>Bowman</t>
  </si>
  <si>
    <t>Rod Brind'Amour</t>
  </si>
  <si>
    <t>Bowman Tiffany</t>
  </si>
  <si>
    <t>Mark Recchi</t>
  </si>
  <si>
    <t>OPC Premier</t>
  </si>
  <si>
    <t>Curtis Joseph</t>
  </si>
  <si>
    <t>Mike Modano</t>
  </si>
  <si>
    <t>Alexander Mogilny</t>
  </si>
  <si>
    <t>Owen Nolan</t>
  </si>
  <si>
    <t>Keith Primeau</t>
  </si>
  <si>
    <t>Jeremy Roenick</t>
  </si>
  <si>
    <t>Mats Sundin</t>
  </si>
  <si>
    <t>Pro Set</t>
  </si>
  <si>
    <t>Rob Blake</t>
  </si>
  <si>
    <t>Score</t>
  </si>
  <si>
    <t>Kris Draper</t>
  </si>
  <si>
    <t>Martin Brodeur</t>
  </si>
  <si>
    <t>Eric Lindros</t>
  </si>
  <si>
    <t>Mike Richter</t>
  </si>
  <si>
    <t>Ed Belfour</t>
  </si>
  <si>
    <t>Rod Brind'Amour ART</t>
  </si>
  <si>
    <t>Eric Desjardins</t>
  </si>
  <si>
    <t>Felix Potvin</t>
  </si>
  <si>
    <t>Scott Niedermayer</t>
  </si>
  <si>
    <t>Upper Deck French</t>
  </si>
  <si>
    <t>Jaromir Jagr</t>
  </si>
  <si>
    <t>Parkhurst French</t>
  </si>
  <si>
    <t>Adam Foote</t>
  </si>
  <si>
    <t>Pinnacle</t>
  </si>
  <si>
    <t>Pinnacle French</t>
  </si>
  <si>
    <t>Tony Amonte SR</t>
  </si>
  <si>
    <t>Upper Deck Award Winner Holograms</t>
  </si>
  <si>
    <t>AW4</t>
  </si>
  <si>
    <t>AW2</t>
  </si>
  <si>
    <t>Blues UD Best of the Blues</t>
  </si>
  <si>
    <t>Ken Baumgartner</t>
  </si>
  <si>
    <t>Yanic Perreault</t>
  </si>
  <si>
    <t>Jonas Hoglund</t>
  </si>
  <si>
    <t>Mikael Renberg</t>
  </si>
  <si>
    <t>Alex Karpovtsev RS</t>
  </si>
  <si>
    <t>Paul Kariya</t>
  </si>
  <si>
    <t>Chris Pronger</t>
  </si>
  <si>
    <t>Donruss</t>
  </si>
  <si>
    <t>David Harlock</t>
  </si>
  <si>
    <t>Donruss Ice Kings</t>
  </si>
  <si>
    <t>OPC Premier Black Gold</t>
  </si>
  <si>
    <t>Mike Eastwood</t>
  </si>
  <si>
    <t>Finest</t>
  </si>
  <si>
    <t>Bryan Berard</t>
  </si>
  <si>
    <t>Ed Jovanovski</t>
  </si>
  <si>
    <t>Finest Bowmans Best</t>
  </si>
  <si>
    <t>X21</t>
  </si>
  <si>
    <t>Theo Fleury/ Paul Kariya</t>
  </si>
  <si>
    <t>B3</t>
  </si>
  <si>
    <t>Cam Neely</t>
  </si>
  <si>
    <t>R5</t>
  </si>
  <si>
    <t>Roman Oksiuta</t>
  </si>
  <si>
    <t>B9</t>
  </si>
  <si>
    <t>Pierre Turgeon</t>
  </si>
  <si>
    <t>B14</t>
  </si>
  <si>
    <t>Teemu Selanne</t>
  </si>
  <si>
    <t>R15</t>
  </si>
  <si>
    <t>Denis Chasse</t>
  </si>
  <si>
    <t>R20</t>
  </si>
  <si>
    <t>Mariusz Czerkawski</t>
  </si>
  <si>
    <t>Finest Refractors</t>
  </si>
  <si>
    <t>Fleer Headliners</t>
  </si>
  <si>
    <t>Parkhurst SE</t>
  </si>
  <si>
    <t>SE270</t>
  </si>
  <si>
    <t>Jean-Sebastien Giguere</t>
  </si>
  <si>
    <t>SE260</t>
  </si>
  <si>
    <t>Jarome Iginla</t>
  </si>
  <si>
    <t>Wade Redden</t>
  </si>
  <si>
    <t>Pinnacle Gamers</t>
  </si>
  <si>
    <t>GR9</t>
  </si>
  <si>
    <t>Select</t>
  </si>
  <si>
    <t>SP</t>
  </si>
  <si>
    <t>Ryan Smyth</t>
  </si>
  <si>
    <t>SP Die Cuts</t>
  </si>
  <si>
    <t>Mike Ridley</t>
  </si>
  <si>
    <t>Dave Andreychuk</t>
  </si>
  <si>
    <t>Dmitri Mironov</t>
  </si>
  <si>
    <t>Topps Premier</t>
  </si>
  <si>
    <t>Felix Potvin TF</t>
  </si>
  <si>
    <t>Ultra</t>
  </si>
  <si>
    <t>Ultra All-Stars</t>
  </si>
  <si>
    <t>Ultra Premier Pad Men</t>
  </si>
  <si>
    <t>Cory Cross</t>
  </si>
  <si>
    <t>Darcy Tucker</t>
  </si>
  <si>
    <t>Ladislav Kohn</t>
  </si>
  <si>
    <t>Upper Deck Predictor Canadian</t>
  </si>
  <si>
    <t>C16</t>
  </si>
  <si>
    <t>Upper Deck Predictor Hobby</t>
  </si>
  <si>
    <t>H33</t>
  </si>
  <si>
    <t>Upper Deck SP Inserts</t>
  </si>
  <si>
    <t>SP134</t>
  </si>
  <si>
    <t>SP80</t>
  </si>
  <si>
    <t>Be A Player</t>
  </si>
  <si>
    <t>Ken Klee</t>
  </si>
  <si>
    <t>Be A Player Autographs</t>
  </si>
  <si>
    <t>S218</t>
  </si>
  <si>
    <t>Jamie Macoun</t>
  </si>
  <si>
    <t>S195</t>
  </si>
  <si>
    <t>S168</t>
  </si>
  <si>
    <t>Todd Bertuzzi</t>
  </si>
  <si>
    <t>S17</t>
  </si>
  <si>
    <t>Mike Craig</t>
  </si>
  <si>
    <t>Be A Player Autographs Die Cuts</t>
  </si>
  <si>
    <t>S7</t>
  </si>
  <si>
    <t>Dimitri Yushkevich</t>
  </si>
  <si>
    <t>Lonny Bohonos</t>
  </si>
  <si>
    <t>Bowman All-Foil</t>
  </si>
  <si>
    <t>Bowmans Best Refractors</t>
  </si>
  <si>
    <t>BB10</t>
  </si>
  <si>
    <t>Mario Lemieux</t>
  </si>
  <si>
    <t>Collector's Choice</t>
  </si>
  <si>
    <t>Vesa Toskala</t>
  </si>
  <si>
    <t>Collector's Choice Crash The Game Silver Bonus</t>
  </si>
  <si>
    <t>C11</t>
  </si>
  <si>
    <t>C12</t>
  </si>
  <si>
    <t>Owen Nolan-Colorado (Avalanche)</t>
  </si>
  <si>
    <t>Collector's Choice Players Club</t>
  </si>
  <si>
    <t>Collector's Choice Players Club Platinum</t>
  </si>
  <si>
    <t>Benoit Hogue</t>
  </si>
  <si>
    <t>Donruss Elite</t>
  </si>
  <si>
    <t>Shane Doan</t>
  </si>
  <si>
    <t>Donruss Elite Die Cut Uncut</t>
  </si>
  <si>
    <t>Emotion</t>
  </si>
  <si>
    <t>Shane Doan B</t>
  </si>
  <si>
    <t>Todd Bertuzzi B</t>
  </si>
  <si>
    <t>Larry Murphy B</t>
  </si>
  <si>
    <t>Doug Gilmour G</t>
  </si>
  <si>
    <t>Daniel Alfredsson S</t>
  </si>
  <si>
    <t>Ron Francis B</t>
  </si>
  <si>
    <t>Felix Potvin B</t>
  </si>
  <si>
    <t>Ed Jovanovski G</t>
  </si>
  <si>
    <t>Mats Sundin B</t>
  </si>
  <si>
    <t>Leaf Limited Stars of the Game</t>
  </si>
  <si>
    <t>Parkhurst International</t>
  </si>
  <si>
    <t>Parkhurst International Crown Collection Silver Series 2</t>
  </si>
  <si>
    <t>Parkhurst International Emerald Ice</t>
  </si>
  <si>
    <t>Pinnacle Masks</t>
  </si>
  <si>
    <t>Pinnacle Rink Collection</t>
  </si>
  <si>
    <t>Post Upper Deck</t>
  </si>
  <si>
    <t>Larry Murphy</t>
  </si>
  <si>
    <t>Score Border Battle</t>
  </si>
  <si>
    <t>Select Certified</t>
  </si>
  <si>
    <t>Select Certified Mirror Gold</t>
  </si>
  <si>
    <t>Summit</t>
  </si>
  <si>
    <t>Topps Home Grown Canada</t>
  </si>
  <si>
    <t>HGC15</t>
  </si>
  <si>
    <t>Topps Marquee Men Power Boosters</t>
  </si>
  <si>
    <t>Patrick Roy</t>
  </si>
  <si>
    <t>Topps Mystery Finest</t>
  </si>
  <si>
    <t>M2</t>
  </si>
  <si>
    <t>Topps O-Pee-Chee Parallel</t>
  </si>
  <si>
    <t>Mats Sundin MM</t>
  </si>
  <si>
    <t>Mike Gartner</t>
  </si>
  <si>
    <t>Todd Gill</t>
  </si>
  <si>
    <t>Dave Ellett</t>
  </si>
  <si>
    <t>Kenny Jonsson</t>
  </si>
  <si>
    <t>Bryan McCabe</t>
  </si>
  <si>
    <t>Theo Fleury MM SP</t>
  </si>
  <si>
    <t>Topps Profiles</t>
  </si>
  <si>
    <t>PF13</t>
  </si>
  <si>
    <t>PF16</t>
  </si>
  <si>
    <t>Chad Kilger</t>
  </si>
  <si>
    <t>Wayne Primeau</t>
  </si>
  <si>
    <t>Jose Theodore</t>
  </si>
  <si>
    <t>Upper Deck Electric Ice</t>
  </si>
  <si>
    <t>Sergio Momesso</t>
  </si>
  <si>
    <t>Zdenek Nedved</t>
  </si>
  <si>
    <t>Upper Deck Freeze Frame</t>
  </si>
  <si>
    <t>F7</t>
  </si>
  <si>
    <t>H17</t>
  </si>
  <si>
    <t>H38</t>
  </si>
  <si>
    <t>Upper Deck Special Edition</t>
  </si>
  <si>
    <t>SE12</t>
  </si>
  <si>
    <t>SE168</t>
  </si>
  <si>
    <t>SE79</t>
  </si>
  <si>
    <t>SE171</t>
  </si>
  <si>
    <t>Upper Deck Special Edition Gold</t>
  </si>
  <si>
    <t>SE170</t>
  </si>
  <si>
    <t>Zenith</t>
  </si>
  <si>
    <t>Igor Kravchuk</t>
  </si>
  <si>
    <t>Jamie Baker</t>
  </si>
  <si>
    <t>Tie Domi</t>
  </si>
  <si>
    <t>Jim McKenzie</t>
  </si>
  <si>
    <t>Eric Weinrich</t>
  </si>
  <si>
    <t>Marc Bergevin</t>
  </si>
  <si>
    <t>Todd Warriner</t>
  </si>
  <si>
    <t>Rick Tabaracci</t>
  </si>
  <si>
    <t>Darrin Shannon</t>
  </si>
  <si>
    <t>Be A Player Autographs Silver</t>
  </si>
  <si>
    <t>Rob Zettler</t>
  </si>
  <si>
    <t>Robert Reichel</t>
  </si>
  <si>
    <t>Steve Sullivan</t>
  </si>
  <si>
    <t>Marcel Cousineau</t>
  </si>
  <si>
    <t>Fredrik Modin</t>
  </si>
  <si>
    <t>Be A Player Link to History</t>
  </si>
  <si>
    <t>3A</t>
  </si>
  <si>
    <t>Sergei Berezin</t>
  </si>
  <si>
    <t>6B</t>
  </si>
  <si>
    <t>Black Diamond</t>
  </si>
  <si>
    <t>P180</t>
  </si>
  <si>
    <t>Wayne Gretzky Promo</t>
  </si>
  <si>
    <t>Boyd Devereaux</t>
  </si>
  <si>
    <t>Patrick Marleau</t>
  </si>
  <si>
    <t>Jim Carey</t>
  </si>
  <si>
    <t>Dino Ciccarelli</t>
  </si>
  <si>
    <t>Paul Coffey</t>
  </si>
  <si>
    <t>Adam Oates</t>
  </si>
  <si>
    <t>Keith Tkachuk</t>
  </si>
  <si>
    <t>Janne Niinimaa</t>
  </si>
  <si>
    <t>Sergei Fedorov</t>
  </si>
  <si>
    <t>Dominik Hasek</t>
  </si>
  <si>
    <t>Alexei Yashin</t>
  </si>
  <si>
    <t>Joe Thornton</t>
  </si>
  <si>
    <t>John Vanbiesbrouck</t>
  </si>
  <si>
    <t>Patrick Lalime</t>
  </si>
  <si>
    <t>Brett Hull</t>
  </si>
  <si>
    <t>Peter Forsberg</t>
  </si>
  <si>
    <t>Doug Weight</t>
  </si>
  <si>
    <t>Tony Amonte</t>
  </si>
  <si>
    <t>Pavel Bure</t>
  </si>
  <si>
    <t>Ray Bourque</t>
  </si>
  <si>
    <t>Saku Koivu</t>
  </si>
  <si>
    <t>Black Diamond Gold</t>
  </si>
  <si>
    <t>Bill Lindsay</t>
  </si>
  <si>
    <t>Robert Svehla</t>
  </si>
  <si>
    <t>Collector's Choice MVP</t>
  </si>
  <si>
    <t>UD27</t>
  </si>
  <si>
    <t>UD34</t>
  </si>
  <si>
    <t>UD42</t>
  </si>
  <si>
    <t>Fleer Picks</t>
  </si>
  <si>
    <t>Fleer Rookie Sensations</t>
  </si>
  <si>
    <t>Score Golden Blades</t>
  </si>
  <si>
    <t>Score Sudden Death</t>
  </si>
  <si>
    <t>Corey Hirsch/ Paul Kariya</t>
  </si>
  <si>
    <t>SPx</t>
  </si>
  <si>
    <t>GF1</t>
  </si>
  <si>
    <t>Wayne Gretzky/ Saku Koivu/ Daniel Alfredsson/ Eric Daze/ Vitali Yachmenev</t>
  </si>
  <si>
    <t>SPx Holoview Heroes</t>
  </si>
  <si>
    <t>HH7</t>
  </si>
  <si>
    <t>Summit Metal</t>
  </si>
  <si>
    <t>Topps Picks Ice D</t>
  </si>
  <si>
    <t>ID14</t>
  </si>
  <si>
    <t>Mike Van Ryn</t>
  </si>
  <si>
    <t>Harold Druken</t>
  </si>
  <si>
    <t>Upper Deck Generation Next</t>
  </si>
  <si>
    <t>X10</t>
  </si>
  <si>
    <t>Doug Gilmour / Sergei Fedorov</t>
  </si>
  <si>
    <t>Upper Deck Lord Stanley's Heroes Quarterfinals</t>
  </si>
  <si>
    <t>LS11</t>
  </si>
  <si>
    <t>Upper Deck Superstar Showdown</t>
  </si>
  <si>
    <t>SS4A</t>
  </si>
  <si>
    <t>SS9A</t>
  </si>
  <si>
    <t>SS9B</t>
  </si>
  <si>
    <t>SS27B</t>
  </si>
  <si>
    <t>SS28B</t>
  </si>
  <si>
    <t>SS29A</t>
  </si>
  <si>
    <t>Derek King</t>
  </si>
  <si>
    <t>Per Gustafsson</t>
  </si>
  <si>
    <t>Nick Kypreos</t>
  </si>
  <si>
    <t>Darby Hendrickson</t>
  </si>
  <si>
    <t>Mathieu Schneider</t>
  </si>
  <si>
    <t>Mike Johnson</t>
  </si>
  <si>
    <t>Be A Player Autographs Die Cut</t>
  </si>
  <si>
    <t>Jason Smith</t>
  </si>
  <si>
    <t>Roberto Luongo</t>
  </si>
  <si>
    <t>Vincent Lecavalier</t>
  </si>
  <si>
    <t>Black Diamond Double Diamond</t>
  </si>
  <si>
    <t>Pierre Hedin</t>
  </si>
  <si>
    <t>Black Diamond Triple Diamond</t>
  </si>
  <si>
    <t>Collector's Choice Crash The Game</t>
  </si>
  <si>
    <t>C9A</t>
  </si>
  <si>
    <t>Collector's Choice Star Quest</t>
  </si>
  <si>
    <t>SQ31</t>
  </si>
  <si>
    <t>Donruss Canadian Ice Provincial Series</t>
  </si>
  <si>
    <t>Tomas Vokoun</t>
  </si>
  <si>
    <t>Donruss Canadian Ice Stanley Cup Scrapbook</t>
  </si>
  <si>
    <t>Eric Lindros SCF</t>
  </si>
  <si>
    <t>Donruss Elite Aspirations</t>
  </si>
  <si>
    <t>Donruss Preferred</t>
  </si>
  <si>
    <t>Olli Jokinen S</t>
  </si>
  <si>
    <t>Pacific Dynagon</t>
  </si>
  <si>
    <t>Wayne Gretzky/ Mark Messier</t>
  </si>
  <si>
    <t>Pinnacle Certified Mirror Blue</t>
  </si>
  <si>
    <t>Pinnacle Certified Mirror Red</t>
  </si>
  <si>
    <t>Pinnacle Totally Certified Platinum Blue</t>
  </si>
  <si>
    <t>Peter Bondra</t>
  </si>
  <si>
    <t>Studio</t>
  </si>
  <si>
    <t>Studio Press Proofs Gold</t>
  </si>
  <si>
    <t>Studio Press Proofs Silver</t>
  </si>
  <si>
    <t>Wade Belak</t>
  </si>
  <si>
    <t>Patrik Elias</t>
  </si>
  <si>
    <t>Olli Jokinen</t>
  </si>
  <si>
    <t>Robyn Regehr</t>
  </si>
  <si>
    <t>Simon Gagne</t>
  </si>
  <si>
    <t>Brad Richards</t>
  </si>
  <si>
    <t>Upper Deck Ice Parallel</t>
  </si>
  <si>
    <t>Upper Deck Three Star Selects</t>
  </si>
  <si>
    <t>T10B</t>
  </si>
  <si>
    <t>Be A Player Autographs Gold</t>
  </si>
  <si>
    <t>Rob Zamuner</t>
  </si>
  <si>
    <t>Brenden Morrow SP</t>
  </si>
  <si>
    <t>Pacific Omega</t>
  </si>
  <si>
    <t>SP Authentic</t>
  </si>
  <si>
    <t>Tomas Kaberle</t>
  </si>
  <si>
    <t>Daniil Markov</t>
  </si>
  <si>
    <t>Upper Deck Exclusives</t>
  </si>
  <si>
    <t>BAP Millennium Signatures</t>
  </si>
  <si>
    <t>Igor Korolev</t>
  </si>
  <si>
    <t>BAP Millennium Signatures Gold</t>
  </si>
  <si>
    <t>Chris McAllister</t>
  </si>
  <si>
    <t>Nikolai Antropov</t>
  </si>
  <si>
    <t>A.Mair / D.Yakushin</t>
  </si>
  <si>
    <t>Topps Gold Label Class 3</t>
  </si>
  <si>
    <t>Topps Premier Plus</t>
  </si>
  <si>
    <t>Upper Deck Century Legends Epic Signatures</t>
  </si>
  <si>
    <t>FM</t>
  </si>
  <si>
    <t>BAP Memorabilia Toronto Fall Expo 2002</t>
  </si>
  <si>
    <t>Rick Nash</t>
  </si>
  <si>
    <t>Mikael Tellqvist</t>
  </si>
  <si>
    <t>Mike Komisarek</t>
  </si>
  <si>
    <t>UD Foundations</t>
  </si>
  <si>
    <t>Karel Pilar NF</t>
  </si>
  <si>
    <t>BAP Ultimate Memorabilia Autographs</t>
  </si>
  <si>
    <t>Private Stock Reserve</t>
  </si>
  <si>
    <t>Eric Staal</t>
  </si>
  <si>
    <t>Marc-Andre Fleury</t>
  </si>
  <si>
    <t>Maxim Kondratiev</t>
  </si>
  <si>
    <t>Tim Gleason</t>
  </si>
  <si>
    <t>Milan Michalek</t>
  </si>
  <si>
    <t>Matt Stajan</t>
  </si>
  <si>
    <t>Kyle Wellwood</t>
  </si>
  <si>
    <t>Patrice Bergeron</t>
  </si>
  <si>
    <t>UD Premier Collection</t>
  </si>
  <si>
    <t>Joffrey Lupul</t>
  </si>
  <si>
    <t>Upper Deck HG</t>
  </si>
  <si>
    <t>Ultimate Collection Signatures</t>
  </si>
  <si>
    <t>USBL</t>
  </si>
  <si>
    <t>Upper Deck Canadian Exclusives</t>
  </si>
  <si>
    <t>Beehive</t>
  </si>
  <si>
    <t>Corey Perry</t>
  </si>
  <si>
    <t>Jay Harrison</t>
  </si>
  <si>
    <t>Alexander Steen</t>
  </si>
  <si>
    <t>Ryan Getzlaf</t>
  </si>
  <si>
    <t>Dion Phaneuf</t>
  </si>
  <si>
    <t>Brent Seabrook</t>
  </si>
  <si>
    <t>Duncan Keith</t>
  </si>
  <si>
    <t>Mike Richards</t>
  </si>
  <si>
    <t>Andy Wozniewski</t>
  </si>
  <si>
    <t>Lee Stempniak</t>
  </si>
  <si>
    <t>Cam Janssen</t>
  </si>
  <si>
    <t>Staffan Kronwall</t>
  </si>
  <si>
    <t>Eric Healey</t>
  </si>
  <si>
    <t>Corey Crawford</t>
  </si>
  <si>
    <t>Jean-Francois Jacques</t>
  </si>
  <si>
    <t>Matt Ryan</t>
  </si>
  <si>
    <t>Connor James</t>
  </si>
  <si>
    <t>Jon DiSalvatore</t>
  </si>
  <si>
    <t>SP Authentic Limited</t>
  </si>
  <si>
    <t>SP Authentic Sign of the Times</t>
  </si>
  <si>
    <t>CC</t>
  </si>
  <si>
    <t>Carlo Colaiacovo</t>
  </si>
  <si>
    <t>The Cup</t>
  </si>
  <si>
    <t>Brett Lebda</t>
  </si>
  <si>
    <t>Jay McClement</t>
  </si>
  <si>
    <t>The Cup Limited Logos</t>
  </si>
  <si>
    <t>LLRL</t>
  </si>
  <si>
    <t>UD PowerPlay</t>
  </si>
  <si>
    <t>Ultimate Collection</t>
  </si>
  <si>
    <t>Ultimate Collection Ultimate Signatures</t>
  </si>
  <si>
    <t>USBM</t>
  </si>
  <si>
    <t>Brenden Morrow</t>
  </si>
  <si>
    <t>USON</t>
  </si>
  <si>
    <t>Jeff O'Neill</t>
  </si>
  <si>
    <t>Ultra Gold</t>
  </si>
  <si>
    <t>Andrew Wozniewski</t>
  </si>
  <si>
    <t>Jeff Carter</t>
  </si>
  <si>
    <t>Ryan Suter</t>
  </si>
  <si>
    <t>Dimitri Patzold</t>
  </si>
  <si>
    <t>Matt Greene</t>
  </si>
  <si>
    <t>Danny Richmond</t>
  </si>
  <si>
    <t>Adam Berkhoel</t>
  </si>
  <si>
    <t>Greg Jacina</t>
  </si>
  <si>
    <t>Gerald Coleman</t>
  </si>
  <si>
    <t>Andrei Kostitsyn</t>
  </si>
  <si>
    <t>Dennis Wideman</t>
  </si>
  <si>
    <t>Upper Deck Diary of a Phenom</t>
  </si>
  <si>
    <t>DP30</t>
  </si>
  <si>
    <t>Sidney Crosby</t>
  </si>
  <si>
    <t>DP29</t>
  </si>
  <si>
    <t>DP28</t>
  </si>
  <si>
    <t>DP27</t>
  </si>
  <si>
    <t>DP26</t>
  </si>
  <si>
    <t>DP25</t>
  </si>
  <si>
    <t>DP24</t>
  </si>
  <si>
    <t>DP23</t>
  </si>
  <si>
    <t>DP22</t>
  </si>
  <si>
    <t>DP21</t>
  </si>
  <si>
    <t>DP20</t>
  </si>
  <si>
    <t>DP19</t>
  </si>
  <si>
    <t>DP18</t>
  </si>
  <si>
    <t>DP17</t>
  </si>
  <si>
    <t>DP16</t>
  </si>
  <si>
    <t>DP15</t>
  </si>
  <si>
    <t>DP14</t>
  </si>
  <si>
    <t>DP13</t>
  </si>
  <si>
    <t>DP12</t>
  </si>
  <si>
    <t>DP7</t>
  </si>
  <si>
    <t>Upper Deck Ice</t>
  </si>
  <si>
    <t>Steve Bernier</t>
  </si>
  <si>
    <t>Upper Deck Jerseys Series II</t>
  </si>
  <si>
    <t>J2MO</t>
  </si>
  <si>
    <t>Mattias Ohlund</t>
  </si>
  <si>
    <t>Upper Deck MVP</t>
  </si>
  <si>
    <t>Upper Deck MVP Rookie Breakthrough</t>
  </si>
  <si>
    <t>RB10</t>
  </si>
  <si>
    <t>Upper Deck Rookie Update</t>
  </si>
  <si>
    <t>Upper Deck Victory</t>
  </si>
  <si>
    <t>Wojtek Wolski</t>
  </si>
  <si>
    <t>Cam Barker</t>
  </si>
  <si>
    <t>Hannu Toivonen</t>
  </si>
  <si>
    <t>Cam Ward</t>
  </si>
  <si>
    <t>Be A Player Signatures</t>
  </si>
  <si>
    <t>AR</t>
  </si>
  <si>
    <t>Andrew Raycroft</t>
  </si>
  <si>
    <t>HG</t>
  </si>
  <si>
    <t>Hal Gill</t>
  </si>
  <si>
    <t>Black Diamond Jerseys</t>
  </si>
  <si>
    <t>JAL</t>
  </si>
  <si>
    <t>Jason Allison</t>
  </si>
  <si>
    <t>Flair Showcase Wave Of The Future</t>
  </si>
  <si>
    <t>WF39</t>
  </si>
  <si>
    <t>WF38</t>
  </si>
  <si>
    <t>Fleer</t>
  </si>
  <si>
    <t>Shea Weber</t>
  </si>
  <si>
    <t>Hot Prospects</t>
  </si>
  <si>
    <t>Jean-Francois Racine</t>
  </si>
  <si>
    <t>Hot Prospects Hot Materials</t>
  </si>
  <si>
    <t>HMPE</t>
  </si>
  <si>
    <t>Michael Peca</t>
  </si>
  <si>
    <t>ITG Heroes And Prospects</t>
  </si>
  <si>
    <t>Phil Kessel</t>
  </si>
  <si>
    <t>McDonald's Upper Deck Rookie Review</t>
  </si>
  <si>
    <t>RR5</t>
  </si>
  <si>
    <t>RR1</t>
  </si>
  <si>
    <t>Patrick Thoresen</t>
  </si>
  <si>
    <t>Keith Yandle</t>
  </si>
  <si>
    <t>Evgeni Malkin</t>
  </si>
  <si>
    <t>Jeremy Williams</t>
  </si>
  <si>
    <t>Ian White</t>
  </si>
  <si>
    <t>Brendan Bell</t>
  </si>
  <si>
    <t>Johnny Oduya</t>
  </si>
  <si>
    <t>Mikhail Grabovski</t>
  </si>
  <si>
    <t>SP Authentic Sign Of The Times</t>
  </si>
  <si>
    <t>STPE</t>
  </si>
  <si>
    <t>SP Game Used</t>
  </si>
  <si>
    <t>Matt Lashoff</t>
  </si>
  <si>
    <t>Clarke MacArthur</t>
  </si>
  <si>
    <t>Dave Bolland</t>
  </si>
  <si>
    <t>David Booth</t>
  </si>
  <si>
    <t>Roman Polak</t>
  </si>
  <si>
    <t>Ben Ondrus</t>
  </si>
  <si>
    <t>LLWC</t>
  </si>
  <si>
    <t>Ultra Gold Medallion</t>
  </si>
  <si>
    <t>Ryan Shannon</t>
  </si>
  <si>
    <t>Patrick Fischer</t>
  </si>
  <si>
    <t>Upper Deck Exclusives Parallel</t>
  </si>
  <si>
    <t>Upper Deck High Gloss</t>
  </si>
  <si>
    <t>Upper Deck Shootout Artists</t>
  </si>
  <si>
    <t>SA12</t>
  </si>
  <si>
    <t>Upper Deck Statistical Leaders</t>
  </si>
  <si>
    <t>SL4</t>
  </si>
  <si>
    <t>Be A Player Player's Club Platinum</t>
  </si>
  <si>
    <t>Alexander Radulov</t>
  </si>
  <si>
    <t>O-Pee-Chee Signatures</t>
  </si>
  <si>
    <t>SBO</t>
  </si>
  <si>
    <t>Bryan Little</t>
  </si>
  <si>
    <t>Sam Gagner</t>
  </si>
  <si>
    <t>Cory Murphy</t>
  </si>
  <si>
    <t>Lauri Tukonen</t>
  </si>
  <si>
    <t>Jiri Tlusty</t>
  </si>
  <si>
    <t>SP Authentic Rookie Review Autographed Patches</t>
  </si>
  <si>
    <t>RRMT</t>
  </si>
  <si>
    <t>Marty Turco</t>
  </si>
  <si>
    <t>STKD</t>
  </si>
  <si>
    <t>SP Game Used Authentic Fabrics Patches</t>
  </si>
  <si>
    <t>AFMC</t>
  </si>
  <si>
    <t>SP Game Used Gold</t>
  </si>
  <si>
    <t>Matt Hunwick</t>
  </si>
  <si>
    <t>David Clarkson</t>
  </si>
  <si>
    <t>Kris Versteeg</t>
  </si>
  <si>
    <t>Jonathan Bernier</t>
  </si>
  <si>
    <t>Anton Stralman</t>
  </si>
  <si>
    <t>Mason Raymond</t>
  </si>
  <si>
    <t>LLSA</t>
  </si>
  <si>
    <t>Daniel Winnik</t>
  </si>
  <si>
    <t>Ultimate Collection Rookies Autographed Patches</t>
  </si>
  <si>
    <t>Carey Price</t>
  </si>
  <si>
    <t>Jonas Hiller</t>
  </si>
  <si>
    <t>Tobias Enstrom</t>
  </si>
  <si>
    <t>Jaroslav Hlinka</t>
  </si>
  <si>
    <t>Tom Gilbert</t>
  </si>
  <si>
    <t>Petr Kalus</t>
  </si>
  <si>
    <t>Brian Elliott</t>
  </si>
  <si>
    <t>Matt Smaby</t>
  </si>
  <si>
    <t>Kris Newbury</t>
  </si>
  <si>
    <t>Milan Lucic</t>
  </si>
  <si>
    <t>James Reimer</t>
  </si>
  <si>
    <t>Tyler Bozak</t>
  </si>
  <si>
    <t>SNA</t>
  </si>
  <si>
    <t>Nik Antropov</t>
  </si>
  <si>
    <t>SRR</t>
  </si>
  <si>
    <t>Nikolai Kulemin</t>
  </si>
  <si>
    <t>O-Pee-Chee Team Checklists</t>
  </si>
  <si>
    <t>CL28</t>
  </si>
  <si>
    <t>Adam Pineault FW</t>
  </si>
  <si>
    <t>Robbie Earl FW</t>
  </si>
  <si>
    <t>Drew Doughty FW</t>
  </si>
  <si>
    <t>Steven Stamkos FW</t>
  </si>
  <si>
    <t>SP Authentic Limited Patches</t>
  </si>
  <si>
    <t>Robbie Earl</t>
  </si>
  <si>
    <t>Darryl Boyce</t>
  </si>
  <si>
    <t>John Mitchell</t>
  </si>
  <si>
    <t>SP Game Used Dual Authentic Fabrics</t>
  </si>
  <si>
    <t>AFMN</t>
  </si>
  <si>
    <t>Manny Fernandez</t>
  </si>
  <si>
    <t>AFHO</t>
  </si>
  <si>
    <t>Tomas Holmstrom</t>
  </si>
  <si>
    <t>AFBB</t>
  </si>
  <si>
    <t>Bob Bourne</t>
  </si>
  <si>
    <t>AFBS</t>
  </si>
  <si>
    <t>Billy Smith</t>
  </si>
  <si>
    <t>AFTW</t>
  </si>
  <si>
    <t>Tiger Williams</t>
  </si>
  <si>
    <t>AFMG</t>
  </si>
  <si>
    <t>Marian Gaborik</t>
  </si>
  <si>
    <t>AFVO</t>
  </si>
  <si>
    <t>AFBL</t>
  </si>
  <si>
    <t>AFJL</t>
  </si>
  <si>
    <t>Jere Lehtinen</t>
  </si>
  <si>
    <t>AFAS</t>
  </si>
  <si>
    <t>Anton Stastny</t>
  </si>
  <si>
    <t>AFEL</t>
  </si>
  <si>
    <t>SP Game Used Platinum</t>
  </si>
  <si>
    <t>Alex Foster</t>
  </si>
  <si>
    <t>Trevor Smith</t>
  </si>
  <si>
    <t>Justin Pogge</t>
  </si>
  <si>
    <t>Luke Schenn</t>
  </si>
  <si>
    <t>Zach Bogosian YG</t>
  </si>
  <si>
    <t>Blake Wheeler YG</t>
  </si>
  <si>
    <t>Adam Pardy YG</t>
  </si>
  <si>
    <t>Brandon Sutter YG</t>
  </si>
  <si>
    <t>Jakub Voracek YG</t>
  </si>
  <si>
    <t>Derick Brassard YG</t>
  </si>
  <si>
    <t>Steve Mason YG</t>
  </si>
  <si>
    <t>James Neal YG</t>
  </si>
  <si>
    <t>Mark Fistric YG</t>
  </si>
  <si>
    <t>Justin Abdelkader YG</t>
  </si>
  <si>
    <t>Jonathan Ericsson YG</t>
  </si>
  <si>
    <t>Darren Helm YG</t>
  </si>
  <si>
    <t>Mattias Ritola YG</t>
  </si>
  <si>
    <t>Tom Sestito YG</t>
  </si>
  <si>
    <t>Chris Porter YG</t>
  </si>
  <si>
    <t>Michael Frolik YG</t>
  </si>
  <si>
    <t>Shawn Matthias YG</t>
  </si>
  <si>
    <t>Wayne Simmonds YG</t>
  </si>
  <si>
    <t>Oscar Moller YG</t>
  </si>
  <si>
    <t>Erik Ersberg YG</t>
  </si>
  <si>
    <t>Colton Gillies YG</t>
  </si>
  <si>
    <t>Matt D'Agostini YG</t>
  </si>
  <si>
    <t>Ryan Jones YG</t>
  </si>
  <si>
    <t>Patric Hornqvist YG</t>
  </si>
  <si>
    <t>Anssi Salmela YG</t>
  </si>
  <si>
    <t>Kyle Okposo YG</t>
  </si>
  <si>
    <t>Lauri Korpikoski YG</t>
  </si>
  <si>
    <t>Brian Lee YG</t>
  </si>
  <si>
    <t>Ilya Zubov YG</t>
  </si>
  <si>
    <t>Jared Ross YG</t>
  </si>
  <si>
    <t>Luca Sbisa YG</t>
  </si>
  <si>
    <t>Mikkel Boedker YG</t>
  </si>
  <si>
    <t>Alex Goligoski YG</t>
  </si>
  <si>
    <t>Jon Filewich YG</t>
  </si>
  <si>
    <t>Ryan Stone YG</t>
  </si>
  <si>
    <t>Alex Pietrangelo YG</t>
  </si>
  <si>
    <t>Vladimir Mihalik YG</t>
  </si>
  <si>
    <t>Janne Niskala YG</t>
  </si>
  <si>
    <t>John Mitchell YG</t>
  </si>
  <si>
    <t>Robbie Earl YG</t>
  </si>
  <si>
    <t>Mike Brown YG</t>
  </si>
  <si>
    <t>Andrew Ebbett YG</t>
  </si>
  <si>
    <t>Boris Valabik YG</t>
  </si>
  <si>
    <t>Nathan Gerbe YG</t>
  </si>
  <si>
    <t>Justin Peters YG</t>
  </si>
  <si>
    <t>Patrick Dwyer YG</t>
  </si>
  <si>
    <t>Joe Jensen YG</t>
  </si>
  <si>
    <t>Chris Stewart YG</t>
  </si>
  <si>
    <t>Dan LaCosta YG</t>
  </si>
  <si>
    <t>Nikita Filatov YG</t>
  </si>
  <si>
    <t>Derek Dorsett YG</t>
  </si>
  <si>
    <t>Andrew Murray YG</t>
  </si>
  <si>
    <t>Steve MacIntyre YG</t>
  </si>
  <si>
    <t>Brian Boyle YG</t>
  </si>
  <si>
    <t>Matthew Halischuk YG</t>
  </si>
  <si>
    <t>Petr Vrana YG</t>
  </si>
  <si>
    <t>Patrick Davis YG</t>
  </si>
  <si>
    <t>Pierre-Luc Letourneau-Leblond YG</t>
  </si>
  <si>
    <t>Brett Skinner YG</t>
  </si>
  <si>
    <t>Jesse Winchester YG</t>
  </si>
  <si>
    <t>Andreas Nodl YG</t>
  </si>
  <si>
    <t>Kenndal McArdle YG</t>
  </si>
  <si>
    <t>Darroll Powe YG</t>
  </si>
  <si>
    <t>Viktor Tikhonov YG</t>
  </si>
  <si>
    <t>Kevin Porter YG</t>
  </si>
  <si>
    <t>Brad Staubitz YG</t>
  </si>
  <si>
    <t>Tom Cavanagh YG</t>
  </si>
  <si>
    <t>Justin Pogge YG</t>
  </si>
  <si>
    <t>Nikolai Kulemin YG</t>
  </si>
  <si>
    <t>Jonas Frogren YG</t>
  </si>
  <si>
    <t>Upper Deck Captains Calling</t>
  </si>
  <si>
    <t>CPT6</t>
  </si>
  <si>
    <t>CPT2</t>
  </si>
  <si>
    <t>CPT1</t>
  </si>
  <si>
    <t>Upper Deck Champ's</t>
  </si>
  <si>
    <t>Alexei Ponikarovsky</t>
  </si>
  <si>
    <t>Upper Deck Favourite Sons</t>
  </si>
  <si>
    <t>FS13</t>
  </si>
  <si>
    <t>FS2</t>
  </si>
  <si>
    <t>Upper Deck Hat Trick Heroes</t>
  </si>
  <si>
    <t>HT8</t>
  </si>
  <si>
    <t>HT11</t>
  </si>
  <si>
    <t>HT3</t>
  </si>
  <si>
    <t>Upper Deck Ice Glacial Graphs</t>
  </si>
  <si>
    <t>GGAR</t>
  </si>
  <si>
    <t>Upper Deck Powerplay</t>
  </si>
  <si>
    <t>Andre Deveaux</t>
  </si>
  <si>
    <t>Upper Deck Spectacular Saves</t>
  </si>
  <si>
    <t>SAVE7</t>
  </si>
  <si>
    <t>SAVE5</t>
  </si>
  <si>
    <t>Upper Deck Tales Of The Cup</t>
  </si>
  <si>
    <t>TC2</t>
  </si>
  <si>
    <t>Upper Deck Trilogy</t>
  </si>
  <si>
    <t>Steve Mason</t>
  </si>
  <si>
    <t>Drew Doughty</t>
  </si>
  <si>
    <t>Upper Deck Victory Black</t>
  </si>
  <si>
    <t>Upper Deck Winter Classic</t>
  </si>
  <si>
    <t>WC1</t>
  </si>
  <si>
    <t>Artifacts</t>
  </si>
  <si>
    <t>Michael Sauer</t>
  </si>
  <si>
    <t>Jonas Gustavsson</t>
  </si>
  <si>
    <t>Be A Player Meet The Rookies</t>
  </si>
  <si>
    <t>MR10</t>
  </si>
  <si>
    <t>Be A Player Player's Club</t>
  </si>
  <si>
    <t>Be A Player Rookie Jerseys</t>
  </si>
  <si>
    <t>RJBO</t>
  </si>
  <si>
    <t>RJJG</t>
  </si>
  <si>
    <t>SVL</t>
  </si>
  <si>
    <t>Between The Pipes</t>
  </si>
  <si>
    <t>Between The Pipes Masked Men II</t>
  </si>
  <si>
    <t>MM16</t>
  </si>
  <si>
    <t>Black Diamond Ruby</t>
  </si>
  <si>
    <t>Collector's Choice Reserve</t>
  </si>
  <si>
    <t>ITG Superlative Famous Fabrics First Goal Jerseys Silver</t>
  </si>
  <si>
    <t>FG04</t>
  </si>
  <si>
    <t>O-Pee-Chee Rainbow</t>
  </si>
  <si>
    <t>O-Pee-Chee Retro Rainbow</t>
  </si>
  <si>
    <t>Mike Richards ESS</t>
  </si>
  <si>
    <t>Ryan Getzlaf ESS</t>
  </si>
  <si>
    <t>Sidney Crosby ESS</t>
  </si>
  <si>
    <t>Steve Yzerman ESS</t>
  </si>
  <si>
    <t>Lars Eller FW</t>
  </si>
  <si>
    <t>Deryk Engelland FW</t>
  </si>
  <si>
    <t>Teemu Laakso FW</t>
  </si>
  <si>
    <t>Tyler Bozak FW</t>
  </si>
  <si>
    <t>Jamie Benn FW</t>
  </si>
  <si>
    <t>Cody Franson FW</t>
  </si>
  <si>
    <t>Dmitry Kulikov FW</t>
  </si>
  <si>
    <t>Michael Del Zotto FW</t>
  </si>
  <si>
    <t>Christian Hanson FW</t>
  </si>
  <si>
    <t>Oskars Bartulis FW</t>
  </si>
  <si>
    <t>Matt Pelech FW</t>
  </si>
  <si>
    <t>Jason Demers FW</t>
  </si>
  <si>
    <t>Frazer McLaren FW</t>
  </si>
  <si>
    <t>Perttu Lindgren FW</t>
  </si>
  <si>
    <t>SP Authentic Holoview FX</t>
  </si>
  <si>
    <t>FX37</t>
  </si>
  <si>
    <t>FX21</t>
  </si>
  <si>
    <t>FX17</t>
  </si>
  <si>
    <t>FX35</t>
  </si>
  <si>
    <t>FX34</t>
  </si>
  <si>
    <t>Ryan Miller</t>
  </si>
  <si>
    <t>SP Authentic Holoview FX Die Cuts</t>
  </si>
  <si>
    <t>SP Authentic Prestigious Pairings</t>
  </si>
  <si>
    <t>PPHH</t>
  </si>
  <si>
    <t>Mark Howe/ Gordie Howe</t>
  </si>
  <si>
    <t>PPBC</t>
  </si>
  <si>
    <t>Don Cherry / Scotty Bowman</t>
  </si>
  <si>
    <t>RRLM</t>
  </si>
  <si>
    <t>SP Game Used Authentic Fabrics</t>
  </si>
  <si>
    <t>AFIK</t>
  </si>
  <si>
    <t>Ilya Kovalchuk</t>
  </si>
  <si>
    <t>AFVL</t>
  </si>
  <si>
    <t>AFJF</t>
  </si>
  <si>
    <t>Johan Franzen</t>
  </si>
  <si>
    <t>AFSK</t>
  </si>
  <si>
    <t>AFPB</t>
  </si>
  <si>
    <t>Patrik Berglund</t>
  </si>
  <si>
    <t>AFHZ</t>
  </si>
  <si>
    <t>Henrik Zetterberg</t>
  </si>
  <si>
    <t>AFMT</t>
  </si>
  <si>
    <t>AFNB</t>
  </si>
  <si>
    <t>Nicklas Backstrom</t>
  </si>
  <si>
    <t>AFMR</t>
  </si>
  <si>
    <t>AFNH</t>
  </si>
  <si>
    <t>Nathan Horton</t>
  </si>
  <si>
    <t>AFAF</t>
  </si>
  <si>
    <t>Alexander Frolov</t>
  </si>
  <si>
    <t>SP Game Used Authentic Fabrics Gold</t>
  </si>
  <si>
    <t>AFDR</t>
  </si>
  <si>
    <t>Derek Roy</t>
  </si>
  <si>
    <t>SP Game Used Rookie Exclusives Autographs</t>
  </si>
  <si>
    <t>RETB</t>
  </si>
  <si>
    <t>SP Game Used Silver Spectrum</t>
  </si>
  <si>
    <t>SPx Spectrum</t>
  </si>
  <si>
    <t>Carl Gunnarsson</t>
  </si>
  <si>
    <t>Phil Oreskovic</t>
  </si>
  <si>
    <t>Viktor Stalberg</t>
  </si>
  <si>
    <t>Christian Hanson</t>
  </si>
  <si>
    <t>Luca Caputi</t>
  </si>
  <si>
    <t>Jay Rosehill</t>
  </si>
  <si>
    <t>James van Riemsdyk</t>
  </si>
  <si>
    <t>The Cup Gold</t>
  </si>
  <si>
    <t>The Cup Gold Rainbow</t>
  </si>
  <si>
    <t>The Cup Trios</t>
  </si>
  <si>
    <t>CTGBS</t>
  </si>
  <si>
    <t>Viktor Stalberg/ Tyler Bozak/ Jonas Gustavsson</t>
  </si>
  <si>
    <t>CTKBS</t>
  </si>
  <si>
    <t>Tyler Bozak/ Phil Kessel/ Viktor Stalberg</t>
  </si>
  <si>
    <t>The Cup Trios Patches</t>
  </si>
  <si>
    <t>UD Black</t>
  </si>
  <si>
    <t>Matt Duchene</t>
  </si>
  <si>
    <t>Ultimate Collection Debut Threads</t>
  </si>
  <si>
    <t>UDTTB</t>
  </si>
  <si>
    <t>Ultimate Collection Rookie Patch Autographs</t>
  </si>
  <si>
    <t>Ultra Ice Medallion</t>
  </si>
  <si>
    <t>Michael Del Zotto YG</t>
  </si>
  <si>
    <t>Viktor Stalberg YG</t>
  </si>
  <si>
    <t>Sergei Shirokov YG</t>
  </si>
  <si>
    <t>Erik Karlsson YG</t>
  </si>
  <si>
    <t>Dmitri Kulikov YG</t>
  </si>
  <si>
    <t>Jason Demers YG</t>
  </si>
  <si>
    <t>Jay Rosehill YG</t>
  </si>
  <si>
    <t>Brian Salcido YG</t>
  </si>
  <si>
    <t>Luca Caputi YG</t>
  </si>
  <si>
    <t>Spencer Machacek YG</t>
  </si>
  <si>
    <t>Artem Anisimov YG</t>
  </si>
  <si>
    <t>Ivan Vishnevskiy YG</t>
  </si>
  <si>
    <t>Peter Regin YG</t>
  </si>
  <si>
    <t>John Negrin YG</t>
  </si>
  <si>
    <t>Taylor Chorney YG</t>
  </si>
  <si>
    <t>Mika Pyorala YG</t>
  </si>
  <si>
    <t>Alec Martinez YG</t>
  </si>
  <si>
    <t>Grant Lewis YG</t>
  </si>
  <si>
    <t>Cal O'Reilly YG</t>
  </si>
  <si>
    <t>Jesse Joensuu YG</t>
  </si>
  <si>
    <t>John Scott YG</t>
  </si>
  <si>
    <t>Teemu Laakso YG</t>
  </si>
  <si>
    <t>Matt Beleskey YG</t>
  </si>
  <si>
    <t>T.J. Galiardi YG</t>
  </si>
  <si>
    <t>Kris Chucko YG</t>
  </si>
  <si>
    <t>James Wright YG</t>
  </si>
  <si>
    <t>Joel Rechlicz YG</t>
  </si>
  <si>
    <t>Matt Pelech YG</t>
  </si>
  <si>
    <t>Christian Hanson YG</t>
  </si>
  <si>
    <t>Matt Hendricks YG</t>
  </si>
  <si>
    <t>Matt Duchene/ Victor Hedman/ John Tavares CL</t>
  </si>
  <si>
    <t>Mikael Backlund YG</t>
  </si>
  <si>
    <t>Philippe Dupuis YG</t>
  </si>
  <si>
    <t>Aaron Gagnon YG</t>
  </si>
  <si>
    <t>Scott Parse YG</t>
  </si>
  <si>
    <t>Danny Irmen YG</t>
  </si>
  <si>
    <t>Anton Khudobin YG</t>
  </si>
  <si>
    <t>Cody Franson YG</t>
  </si>
  <si>
    <t>Peter Olvecky YG</t>
  </si>
  <si>
    <t>Matthew Corrente YG</t>
  </si>
  <si>
    <t>Tyler Eckford YG</t>
  </si>
  <si>
    <t>Oskars Bartulis YG</t>
  </si>
  <si>
    <t>Lars Eller YG</t>
  </si>
  <si>
    <t>Jonas Gustavsson YG</t>
  </si>
  <si>
    <t>Tyler Bozak YG</t>
  </si>
  <si>
    <t>Carl Gunnarsson YG</t>
  </si>
  <si>
    <t>James Reimer YG</t>
  </si>
  <si>
    <t>Jonas Gustavsson/ Colin Wilson/ Logan Couture YG CL</t>
  </si>
  <si>
    <t>Upper Deck All World</t>
  </si>
  <si>
    <t>AW22</t>
  </si>
  <si>
    <t>Martin St. Louis</t>
  </si>
  <si>
    <t>Upper Deck Biography of a Season</t>
  </si>
  <si>
    <t>BOS25</t>
  </si>
  <si>
    <t>BOS27</t>
  </si>
  <si>
    <t>Upper Deck Captain's Calling</t>
  </si>
  <si>
    <t>CC1</t>
  </si>
  <si>
    <t>CC5</t>
  </si>
  <si>
    <t>Upper Deck Draft Day Gems</t>
  </si>
  <si>
    <t>GEM10</t>
  </si>
  <si>
    <t>Upper Deck Face of the Franchise</t>
  </si>
  <si>
    <t>FF13</t>
  </si>
  <si>
    <t>FF1</t>
  </si>
  <si>
    <t>FF8</t>
  </si>
  <si>
    <t>Upper Deck Game Jerseys</t>
  </si>
  <si>
    <t>GJ2BA</t>
  </si>
  <si>
    <t>Josh Bailey</t>
  </si>
  <si>
    <t>GJ2LM</t>
  </si>
  <si>
    <t>GJES</t>
  </si>
  <si>
    <t>GJSA</t>
  </si>
  <si>
    <t>Upper Deck Hockey Heroes Mark Messier</t>
  </si>
  <si>
    <t>HH23</t>
  </si>
  <si>
    <t>HH25</t>
  </si>
  <si>
    <t>HH20</t>
  </si>
  <si>
    <t>HH21</t>
  </si>
  <si>
    <t>Jaime Sifers</t>
  </si>
  <si>
    <t>Francis Wathier</t>
  </si>
  <si>
    <t>Matt Climie</t>
  </si>
  <si>
    <t>Alexander Sulzer</t>
  </si>
  <si>
    <t>Ray Macias</t>
  </si>
  <si>
    <t>Upper Deck Ice Fresh Threads</t>
  </si>
  <si>
    <t>FTTB</t>
  </si>
  <si>
    <t>Upper Deck Ice Rookie Patch Autographs</t>
  </si>
  <si>
    <t>Upper Deck MVP Gold Script</t>
  </si>
  <si>
    <t>Upper Deck Playoff Performers</t>
  </si>
  <si>
    <t>PP8</t>
  </si>
  <si>
    <t>PP11</t>
  </si>
  <si>
    <t>PP13</t>
  </si>
  <si>
    <t>Upper Deck Rookie Breakouts</t>
  </si>
  <si>
    <t>RB16</t>
  </si>
  <si>
    <t>Upper Deck Rookie Debuts</t>
  </si>
  <si>
    <t>RD5</t>
  </si>
  <si>
    <t>Upper Deck Rookie Headliners</t>
  </si>
  <si>
    <t>RH16</t>
  </si>
  <si>
    <t>Upper Deck Rookie Materials</t>
  </si>
  <si>
    <t>RMTB</t>
  </si>
  <si>
    <t>Upper Deck Rookie Materials Patches</t>
  </si>
  <si>
    <t>Upper Deck Season Highlights</t>
  </si>
  <si>
    <t>SH1</t>
  </si>
  <si>
    <t>Upper Deck Top Guns</t>
  </si>
  <si>
    <t>TG5</t>
  </si>
  <si>
    <t>Jonas Gustavsson SP</t>
  </si>
  <si>
    <t>Upper Deck Victory Gold</t>
  </si>
  <si>
    <t>Adrenalyn XL</t>
  </si>
  <si>
    <t>All Goalies</t>
  </si>
  <si>
    <t>All Goalies Up Close</t>
  </si>
  <si>
    <t>Artifacts Autofacts</t>
  </si>
  <si>
    <t>AFCA</t>
  </si>
  <si>
    <t>Between The Pipes Jerseys Black</t>
  </si>
  <si>
    <t>M16</t>
  </si>
  <si>
    <t>M23</t>
  </si>
  <si>
    <t>Certified Big Men On Campus</t>
  </si>
  <si>
    <t>Certified Certified Potential</t>
  </si>
  <si>
    <t>Certified Certified Potential Materials</t>
  </si>
  <si>
    <t>Certified Certified Potential Materials Prime</t>
  </si>
  <si>
    <t>Certified Certified Potential Mirror Blue</t>
  </si>
  <si>
    <t>Certified Certified Potential Mirror Red</t>
  </si>
  <si>
    <t>Certified Mirror Red Dual Materials</t>
  </si>
  <si>
    <t>Crown Royale</t>
  </si>
  <si>
    <t>Korbinian Holzer</t>
  </si>
  <si>
    <t>Crown Royale Loyalty Patches</t>
  </si>
  <si>
    <t>Crown Royale Premiere Date</t>
  </si>
  <si>
    <t>Ales Hemsky</t>
  </si>
  <si>
    <t>Crown Royale Scratching the Surface Signatures</t>
  </si>
  <si>
    <t>Dominion</t>
  </si>
  <si>
    <t>Marcel Mueller RC</t>
  </si>
  <si>
    <t>Dominion Jerseys Prime Jersey Number</t>
  </si>
  <si>
    <t>Dominion Sapphire</t>
  </si>
  <si>
    <t>Nazem Kadri</t>
  </si>
  <si>
    <t>Brayden Irwin</t>
  </si>
  <si>
    <t>Donruss Boys of Winter</t>
  </si>
  <si>
    <t>Donruss Boys of Winter Threads Prime</t>
  </si>
  <si>
    <t>Donruss Die-Cut Gems Autographs</t>
  </si>
  <si>
    <t>Donruss Press Proofs</t>
  </si>
  <si>
    <t>Colby Armstrong</t>
  </si>
  <si>
    <t>ITG Decades 1980's Autographs</t>
  </si>
  <si>
    <t>AAB</t>
  </si>
  <si>
    <t>ITG Heroes and Prospects Autographs</t>
  </si>
  <si>
    <t>ATBO</t>
  </si>
  <si>
    <t>Tyler Bozak SP</t>
  </si>
  <si>
    <t>ITG Ultimate Memorabilia Future Stars Autographs</t>
  </si>
  <si>
    <t>Limited</t>
  </si>
  <si>
    <t>Limited Silver Spotlight</t>
  </si>
  <si>
    <t>Limited Threads</t>
  </si>
  <si>
    <t>Luxury Suite Private Signings</t>
  </si>
  <si>
    <t>O-Pee-Chee Retro</t>
  </si>
  <si>
    <t>O-Pee-Chee Retro Rainbow Black</t>
  </si>
  <si>
    <t>Fredrik Sjostrom</t>
  </si>
  <si>
    <t>Panini Stickers</t>
  </si>
  <si>
    <t>Pinnacle Artists Proofs</t>
  </si>
  <si>
    <t>Pinnacle City Lights Prime</t>
  </si>
  <si>
    <t>Pinnacle City Lights Signatures</t>
  </si>
  <si>
    <t>Pinnacle Threads Prime</t>
  </si>
  <si>
    <t>Playoff Contenders</t>
  </si>
  <si>
    <t>Jeremy Morin</t>
  </si>
  <si>
    <t>Playoff Contenders Against The Glass</t>
  </si>
  <si>
    <t>Playoff Contenders Draft Tandems</t>
  </si>
  <si>
    <t>Kari Lehtonen / Rick Nash</t>
  </si>
  <si>
    <t>Eric Staal / Marc-Andre Fleury</t>
  </si>
  <si>
    <t>Playoff Contenders Leather Larceny</t>
  </si>
  <si>
    <t>Playoff Contenders Leather Larceny Autographs</t>
  </si>
  <si>
    <t>Playoff Contenders Perennial Contenders</t>
  </si>
  <si>
    <t>Nazem Kadri HR</t>
  </si>
  <si>
    <t>Score Anniversary</t>
  </si>
  <si>
    <t>Dan Boyle</t>
  </si>
  <si>
    <t>Linus Klasen</t>
  </si>
  <si>
    <t>Tomas Tatar</t>
  </si>
  <si>
    <t>Jonas Holos</t>
  </si>
  <si>
    <t>Travis Hamonic</t>
  </si>
  <si>
    <t>Mats Zuccarello-Aasen</t>
  </si>
  <si>
    <t>Evgeny Dadonov</t>
  </si>
  <si>
    <t>Linus Omark</t>
  </si>
  <si>
    <t>Patrice Cormier</t>
  </si>
  <si>
    <t>Nikita Nikitin</t>
  </si>
  <si>
    <t>Alexander Urbom</t>
  </si>
  <si>
    <t>Matt Taormina</t>
  </si>
  <si>
    <t>Matt Martin</t>
  </si>
  <si>
    <t>Alexander Vasyunov</t>
  </si>
  <si>
    <t>Olivier Magnan-Grenier</t>
  </si>
  <si>
    <t>Stephen Gionta</t>
  </si>
  <si>
    <t>Brett MacLean</t>
  </si>
  <si>
    <t>Johan Harju</t>
  </si>
  <si>
    <t>Ryan Reaves</t>
  </si>
  <si>
    <t>Keith Aulie</t>
  </si>
  <si>
    <t>Nicholas Drazenovic</t>
  </si>
  <si>
    <t>Eric Tangradi</t>
  </si>
  <si>
    <t>Nick Johnson</t>
  </si>
  <si>
    <t>Alexander Pechurskiy</t>
  </si>
  <si>
    <t>Joe Fallon</t>
  </si>
  <si>
    <t>Sergei Bobrovsky</t>
  </si>
  <si>
    <t>Nick Palmieri</t>
  </si>
  <si>
    <t>Nick Spaling</t>
  </si>
  <si>
    <t>J.T. Wyman</t>
  </si>
  <si>
    <t>Maxim Noreau</t>
  </si>
  <si>
    <t>Kyle Clifford</t>
  </si>
  <si>
    <t>Chad Kolarik</t>
  </si>
  <si>
    <t>Andrew Bodnarchuk</t>
  </si>
  <si>
    <t>SOTMJ</t>
  </si>
  <si>
    <t>Marcus Johansson</t>
  </si>
  <si>
    <t>SOTTK</t>
  </si>
  <si>
    <t>Tim Kennedy</t>
  </si>
  <si>
    <t>SOTJA</t>
  </si>
  <si>
    <t>Jay Bouwmeester</t>
  </si>
  <si>
    <t>SP Authentic SP Holo FX</t>
  </si>
  <si>
    <t>FX2</t>
  </si>
  <si>
    <t>Mikko Koivu</t>
  </si>
  <si>
    <t>FX40</t>
  </si>
  <si>
    <t>Joe Pavelski</t>
  </si>
  <si>
    <t>FX11</t>
  </si>
  <si>
    <t>FX19</t>
  </si>
  <si>
    <t>FX33</t>
  </si>
  <si>
    <t>FX29</t>
  </si>
  <si>
    <t>FX13</t>
  </si>
  <si>
    <t>FX3</t>
  </si>
  <si>
    <t>Gilbert Perreault</t>
  </si>
  <si>
    <t>AFSD</t>
  </si>
  <si>
    <t>Niklas Backstrom</t>
  </si>
  <si>
    <t>AFHL</t>
  </si>
  <si>
    <t>Henrik Lundqvist</t>
  </si>
  <si>
    <t>AFCW</t>
  </si>
  <si>
    <t>AFST</t>
  </si>
  <si>
    <t>AFAH</t>
  </si>
  <si>
    <t>AFSP</t>
  </si>
  <si>
    <t>Jason Spezza</t>
  </si>
  <si>
    <t>AFAN</t>
  </si>
  <si>
    <t>Antti Niemi</t>
  </si>
  <si>
    <t>AFDH</t>
  </si>
  <si>
    <t>Dany Heatley</t>
  </si>
  <si>
    <t>AFJJ</t>
  </si>
  <si>
    <t>Jack Johnson</t>
  </si>
  <si>
    <t>AFAK</t>
  </si>
  <si>
    <t>Anze Kopitar</t>
  </si>
  <si>
    <t>AFKI</t>
  </si>
  <si>
    <t>Miikka Kiprusoff</t>
  </si>
  <si>
    <t>AFJG</t>
  </si>
  <si>
    <t>AFHE</t>
  </si>
  <si>
    <t>Milan Hejduk</t>
  </si>
  <si>
    <t>AFMH</t>
  </si>
  <si>
    <t>Marian Hossa</t>
  </si>
  <si>
    <t>AFZP</t>
  </si>
  <si>
    <t>Zach Parise</t>
  </si>
  <si>
    <t>Jamie Langenbrunner</t>
  </si>
  <si>
    <t>AFDE</t>
  </si>
  <si>
    <t>Derick Brassard</t>
  </si>
  <si>
    <t>AFDA</t>
  </si>
  <si>
    <t>Daniel Alfredsson</t>
  </si>
  <si>
    <t>AFRB</t>
  </si>
  <si>
    <t>Rene Bourque</t>
  </si>
  <si>
    <t>Kyle Wilson</t>
  </si>
  <si>
    <t>Jarret Stoll FF</t>
  </si>
  <si>
    <t>SPx Winning Materials</t>
  </si>
  <si>
    <t>WMSM</t>
  </si>
  <si>
    <t>Brayden Irwin RC</t>
  </si>
  <si>
    <t>Keith Aulie RC</t>
  </si>
  <si>
    <t>Nazem Kadri RC</t>
  </si>
  <si>
    <t>The Cup Foundations Autographed Patch</t>
  </si>
  <si>
    <t>CFKE</t>
  </si>
  <si>
    <t>The Cup Gold Spectrum</t>
  </si>
  <si>
    <t>LLKE</t>
  </si>
  <si>
    <t>LLJG</t>
  </si>
  <si>
    <t>The Cup Programme of Excellence</t>
  </si>
  <si>
    <t>PEBR</t>
  </si>
  <si>
    <t>The Cup Signature Patches</t>
  </si>
  <si>
    <t>SPPH</t>
  </si>
  <si>
    <t>Evgeny Dadonov YG</t>
  </si>
  <si>
    <t>Matt Martin YG</t>
  </si>
  <si>
    <t>Alexander Urbom YG</t>
  </si>
  <si>
    <t>Sergei Bobrovsky YG</t>
  </si>
  <si>
    <t>Dustin Tokarski YG</t>
  </si>
  <si>
    <t>Nazem Kadri YG</t>
  </si>
  <si>
    <t>Brayden Irwin YG</t>
  </si>
  <si>
    <t>Mark Dekanich</t>
  </si>
  <si>
    <t>Upper Deck 20th Anniversary Variation</t>
  </si>
  <si>
    <t>Francois Beauchemin</t>
  </si>
  <si>
    <t>Upper Deck All World Team</t>
  </si>
  <si>
    <t>AW7</t>
  </si>
  <si>
    <t>AW25</t>
  </si>
  <si>
    <t>Colton Orr</t>
  </si>
  <si>
    <t>Upper Deck Exclusives Spectrum</t>
  </si>
  <si>
    <t>Upper Deck Toronto Maple Leafs Premium</t>
  </si>
  <si>
    <t>Jordan Eberle</t>
  </si>
  <si>
    <t>Upper Deck Victory Red</t>
  </si>
  <si>
    <t>Joe Colborne RC</t>
  </si>
  <si>
    <t>Ben Scrivens RC</t>
  </si>
  <si>
    <t>Matt Frattin RC</t>
  </si>
  <si>
    <t>ACM</t>
  </si>
  <si>
    <t>Between The Pipes Autographs</t>
  </si>
  <si>
    <t>ADR</t>
  </si>
  <si>
    <t>Damian Rhodes</t>
  </si>
  <si>
    <t>Black Diamond Dual Jerseys</t>
  </si>
  <si>
    <t>TORTB</t>
  </si>
  <si>
    <t>T.J. Brennan</t>
  </si>
  <si>
    <t>Joe Colborne</t>
  </si>
  <si>
    <t>Dominion Jerseys</t>
  </si>
  <si>
    <t>Donruss Elite Elite Signings</t>
  </si>
  <si>
    <t>Gabriel Landeskog RC</t>
  </si>
  <si>
    <t>Ryan Nugent-Hopkins RC</t>
  </si>
  <si>
    <t>Louis Leblanc</t>
  </si>
  <si>
    <t>O-Pee-Chee Retro Blank Backs</t>
  </si>
  <si>
    <t>Panini Contenders Signature Patch</t>
  </si>
  <si>
    <t>Parkhurst Champions Autographs</t>
  </si>
  <si>
    <t>Pinnacle Private Signings</t>
  </si>
  <si>
    <t>Pinnacle Zenith Yours Truly Update</t>
  </si>
  <si>
    <t>TB</t>
  </si>
  <si>
    <t>Score Glossy</t>
  </si>
  <si>
    <t>Score Net Cam</t>
  </si>
  <si>
    <t>Cade Fairchild</t>
  </si>
  <si>
    <t>SP Authentic Rookie Extended Series</t>
  </si>
  <si>
    <t>R90</t>
  </si>
  <si>
    <t>Jake Gardiner</t>
  </si>
  <si>
    <t>R91</t>
  </si>
  <si>
    <t>Marcus Kruger</t>
  </si>
  <si>
    <t>R13</t>
  </si>
  <si>
    <t>Justin Faulk</t>
  </si>
  <si>
    <t>R53</t>
  </si>
  <si>
    <t>Jeremy Smith</t>
  </si>
  <si>
    <t>SP Authentic Rookie Holo FX</t>
  </si>
  <si>
    <t>RFX19</t>
  </si>
  <si>
    <t>Mika Zibanejad</t>
  </si>
  <si>
    <t>RFX3</t>
  </si>
  <si>
    <t>SOTLE</t>
  </si>
  <si>
    <t>Brian Lee</t>
  </si>
  <si>
    <t>SOTKA</t>
  </si>
  <si>
    <t>SP Game Used Significance</t>
  </si>
  <si>
    <t>SIGTB</t>
  </si>
  <si>
    <t>Matt Frattin</t>
  </si>
  <si>
    <t>Ben Scrivens</t>
  </si>
  <si>
    <t>The Cup Enshrinements</t>
  </si>
  <si>
    <t>LLJI</t>
  </si>
  <si>
    <t>LLES</t>
  </si>
  <si>
    <t>LLPM</t>
  </si>
  <si>
    <t>LLDH</t>
  </si>
  <si>
    <t>The Cup Programme of Excellence Autographs</t>
  </si>
  <si>
    <t>PEMM</t>
  </si>
  <si>
    <t>PEWG</t>
  </si>
  <si>
    <t>SPDB</t>
  </si>
  <si>
    <t>SPJT</t>
  </si>
  <si>
    <t>Aaron Palushaj RC</t>
  </si>
  <si>
    <t>Sean Couturier RC</t>
  </si>
  <si>
    <t>Jake Gardiner RC</t>
  </si>
  <si>
    <t>Cody Hodgson RC</t>
  </si>
  <si>
    <t>Joe Finley RC</t>
  </si>
  <si>
    <t>Gustav Nyquist RC</t>
  </si>
  <si>
    <t>Ryan Ellis RC</t>
  </si>
  <si>
    <t>Anders Nilsson RC</t>
  </si>
  <si>
    <t>Calvin de Haan RC</t>
  </si>
  <si>
    <t>Kevin Marshall RC</t>
  </si>
  <si>
    <t>Dmitry Orlov RC</t>
  </si>
  <si>
    <t>C68</t>
  </si>
  <si>
    <t>C229</t>
  </si>
  <si>
    <t>Gustav Nyquist</t>
  </si>
  <si>
    <t>Upper Deck EA Ultimate Team</t>
  </si>
  <si>
    <t>EA5</t>
  </si>
  <si>
    <t>Jonathan Toews</t>
  </si>
  <si>
    <t>EA9</t>
  </si>
  <si>
    <t>Corey Perry SP</t>
  </si>
  <si>
    <t>Eric Brewer</t>
  </si>
  <si>
    <t>Upper Deck Game Jersey</t>
  </si>
  <si>
    <t>GJCP</t>
  </si>
  <si>
    <t>GJKL</t>
  </si>
  <si>
    <t>Kari Lehtonen</t>
  </si>
  <si>
    <t>Upper Deck Hockey Heroes 1950s</t>
  </si>
  <si>
    <t>HH9</t>
  </si>
  <si>
    <t>Gordie Howe</t>
  </si>
  <si>
    <t>Upper Deck Priority Signings Toronto Spring Expo</t>
  </si>
  <si>
    <t>PSTB</t>
  </si>
  <si>
    <t>Upper Deck Victory Game Breakers</t>
  </si>
  <si>
    <t>GBMS</t>
  </si>
  <si>
    <t>GBJT</t>
  </si>
  <si>
    <t>Upper Deck Victory MVP</t>
  </si>
  <si>
    <t>Mark Scheifele</t>
  </si>
  <si>
    <t>Upper Deck Victory Stars of the Game</t>
  </si>
  <si>
    <t>SOGDD</t>
  </si>
  <si>
    <t>SOGTH</t>
  </si>
  <si>
    <t>SOGRN</t>
  </si>
  <si>
    <t>Certified Signatures</t>
  </si>
  <si>
    <t>Carter Ashton</t>
  </si>
  <si>
    <t>ITG Forever Rivals</t>
  </si>
  <si>
    <t>ITG Forever Rivals Autographs</t>
  </si>
  <si>
    <t>ADT1</t>
  </si>
  <si>
    <t>AHM</t>
  </si>
  <si>
    <t>Howie Meeker</t>
  </si>
  <si>
    <t>AST</t>
  </si>
  <si>
    <t>AFM</t>
  </si>
  <si>
    <t>Fleming MacKell</t>
  </si>
  <si>
    <t>ABSE</t>
  </si>
  <si>
    <t>AEC</t>
  </si>
  <si>
    <t>Ed Chadwick</t>
  </si>
  <si>
    <t>Andy Bathgate</t>
  </si>
  <si>
    <t>ATS</t>
  </si>
  <si>
    <t>Tod Sloan</t>
  </si>
  <si>
    <t>AES</t>
  </si>
  <si>
    <t>Eddie Shack</t>
  </si>
  <si>
    <t>ARK</t>
  </si>
  <si>
    <t>Red Kelly SP</t>
  </si>
  <si>
    <t>ANU</t>
  </si>
  <si>
    <t>AWS</t>
  </si>
  <si>
    <t>Wally Stanowski</t>
  </si>
  <si>
    <t>ADA</t>
  </si>
  <si>
    <t>ADMA</t>
  </si>
  <si>
    <t>ITG Forever Rivals Between The Pipes</t>
  </si>
  <si>
    <t>BTP05</t>
  </si>
  <si>
    <t>Grant Fuhr</t>
  </si>
  <si>
    <t>ITG Forever Rivals Between The Pipes Dual Silver</t>
  </si>
  <si>
    <t>BTPD05</t>
  </si>
  <si>
    <t>James Reimer / Carey Price</t>
  </si>
  <si>
    <t>ITG Forever Rivals Double Agents</t>
  </si>
  <si>
    <t>DAG02</t>
  </si>
  <si>
    <t>ITG Forever Rivals Game Used Jersey</t>
  </si>
  <si>
    <t>M54</t>
  </si>
  <si>
    <t>M04</t>
  </si>
  <si>
    <t>M05</t>
  </si>
  <si>
    <t>M06</t>
  </si>
  <si>
    <t>M12</t>
  </si>
  <si>
    <t>M18</t>
  </si>
  <si>
    <t>ITG Forever Rivals Game Used Jersey Silver</t>
  </si>
  <si>
    <t>M09</t>
  </si>
  <si>
    <t>M22</t>
  </si>
  <si>
    <t>ITG Forever Rivals Gold</t>
  </si>
  <si>
    <t>Red Kelly</t>
  </si>
  <si>
    <t>ITG Forever Rivals Greatest Moments</t>
  </si>
  <si>
    <t>GM02</t>
  </si>
  <si>
    <t>Turk Broda</t>
  </si>
  <si>
    <t>ITG Forever Rivals Immortals</t>
  </si>
  <si>
    <t>I06</t>
  </si>
  <si>
    <t>ITG Forever Rivals Playoff Matchups</t>
  </si>
  <si>
    <t>PM06</t>
  </si>
  <si>
    <t>Bill Barilko / Gerry McNeil</t>
  </si>
  <si>
    <t>ITG Forever Rivals Rivalry</t>
  </si>
  <si>
    <t>RI03</t>
  </si>
  <si>
    <t>O-Pee-Chee Black Bordered Rainbow Foil</t>
  </si>
  <si>
    <t>O-Pee-Chee Rainbow Foil</t>
  </si>
  <si>
    <t>O-Pee-Chee Red</t>
  </si>
  <si>
    <t>Prime Namesakes</t>
  </si>
  <si>
    <t>Score Gold Rush</t>
  </si>
  <si>
    <t>Jordan Nolan</t>
  </si>
  <si>
    <t>Jason Zucker</t>
  </si>
  <si>
    <t>Tyler Cuma</t>
  </si>
  <si>
    <t>Michael Stone</t>
  </si>
  <si>
    <t>SP Authentic Future Watch Auto Patch</t>
  </si>
  <si>
    <t>Jussi Rynnas</t>
  </si>
  <si>
    <t>SOTCA</t>
  </si>
  <si>
    <t>SOTTB</t>
  </si>
  <si>
    <t>Tyson Barrie</t>
  </si>
  <si>
    <t>SOTCC</t>
  </si>
  <si>
    <t>Casey Cizikas</t>
  </si>
  <si>
    <t>TC14</t>
  </si>
  <si>
    <t>Ryan Hamilton</t>
  </si>
  <si>
    <t>The Cup Emblems of Endorsement</t>
  </si>
  <si>
    <t>#EEJS</t>
  </si>
  <si>
    <t>LLDG</t>
  </si>
  <si>
    <t>LLSU</t>
  </si>
  <si>
    <t>SPEB</t>
  </si>
  <si>
    <t>SPCJ</t>
  </si>
  <si>
    <t>Michael Hutchinson</t>
  </si>
  <si>
    <t>Akim Aliu</t>
  </si>
  <si>
    <t>Scott Glennie</t>
  </si>
  <si>
    <t>Chet Pickard</t>
  </si>
  <si>
    <t>Brandon Manning</t>
  </si>
  <si>
    <t>C107</t>
  </si>
  <si>
    <t>Upper Deck Clear Cut Honoured Members</t>
  </si>
  <si>
    <t>HOF43</t>
  </si>
  <si>
    <t>Eddie Shore</t>
  </si>
  <si>
    <t>GJWE</t>
  </si>
  <si>
    <t>GJKV</t>
  </si>
  <si>
    <t>GJJF</t>
  </si>
  <si>
    <t>P.K. Subban</t>
  </si>
  <si>
    <t>Upper Deck Silver Skates</t>
  </si>
  <si>
    <t>SS15</t>
  </si>
  <si>
    <t>ITG Decades 1990s</t>
  </si>
  <si>
    <t>Tony Granato</t>
  </si>
  <si>
    <t>Brad May</t>
  </si>
  <si>
    <t>Kyle McLaren</t>
  </si>
  <si>
    <t>ITG Decades 1990s Autographs</t>
  </si>
  <si>
    <t>ASG</t>
  </si>
  <si>
    <t>Stu Grimson</t>
  </si>
  <si>
    <t>ARV</t>
  </si>
  <si>
    <t>Ryan VandenBussche</t>
  </si>
  <si>
    <t>APLA</t>
  </si>
  <si>
    <t>Paul Laus</t>
  </si>
  <si>
    <t>ITG Decades 1990s Between the Pipes Jerseys Silver</t>
  </si>
  <si>
    <t>BTPJ05</t>
  </si>
  <si>
    <t>ITG Decades 1990s Cup Clashes Quad Jerseys Silver</t>
  </si>
  <si>
    <t>CC02</t>
  </si>
  <si>
    <t>Mario Lemieux/Tom Barrasso/Mike Modano/Brian Bellows</t>
  </si>
  <si>
    <t>ITG Decades 1990s Game Used Jerseys Silver</t>
  </si>
  <si>
    <t>M34</t>
  </si>
  <si>
    <t>Raymond Bourque</t>
  </si>
  <si>
    <t>ITG Decades 1990s Gold</t>
  </si>
  <si>
    <t>ITG Decades 1990s Mask</t>
  </si>
  <si>
    <t>DM21</t>
  </si>
  <si>
    <t>Sean Burke</t>
  </si>
  <si>
    <t>ITG Decades 1990s Rookie</t>
  </si>
  <si>
    <t>DR04</t>
  </si>
  <si>
    <t>National Treasures</t>
  </si>
  <si>
    <t>David Broll</t>
  </si>
  <si>
    <t>Michael Kostka</t>
  </si>
  <si>
    <t>Jamie Devane</t>
  </si>
  <si>
    <t>Morgan Rielly</t>
  </si>
  <si>
    <t>Richard Panik</t>
  </si>
  <si>
    <t>Nail Yakupov</t>
  </si>
  <si>
    <t>Roman Cervenka</t>
  </si>
  <si>
    <t>Zach Redmond</t>
  </si>
  <si>
    <t>Jean-Gabriel Pageau</t>
  </si>
  <si>
    <t>Leo Komarov</t>
  </si>
  <si>
    <t>Filip Forsberg</t>
  </si>
  <si>
    <t>Alex Chiasson</t>
  </si>
  <si>
    <t>Ben Street</t>
  </si>
  <si>
    <t>Dougie Hamilton</t>
  </si>
  <si>
    <t>Mark Arcobello</t>
  </si>
  <si>
    <t>Steve Oleksy</t>
  </si>
  <si>
    <t>Eric Gryba</t>
  </si>
  <si>
    <t>Patrick Bordeleau</t>
  </si>
  <si>
    <t>Brian Lashoff</t>
  </si>
  <si>
    <t>Drew Shore</t>
  </si>
  <si>
    <t>David Dziurzynski</t>
  </si>
  <si>
    <t>Daniel Bang</t>
  </si>
  <si>
    <t>Stefan Matteau</t>
  </si>
  <si>
    <t>Jonathan Huberdeau</t>
  </si>
  <si>
    <t>Rickard Rakell</t>
  </si>
  <si>
    <t>Tyler Toffoli</t>
  </si>
  <si>
    <t>Tyler Johnson</t>
  </si>
  <si>
    <t>Brian Flynn</t>
  </si>
  <si>
    <t>Mark Pysyk</t>
  </si>
  <si>
    <t>Cory Conacher</t>
  </si>
  <si>
    <t>Jamie Tardif</t>
  </si>
  <si>
    <t>Derek Grant</t>
  </si>
  <si>
    <t>Alex Galchenyuk</t>
  </si>
  <si>
    <t>J.T. Miller</t>
  </si>
  <si>
    <t>Ondrej Palat</t>
  </si>
  <si>
    <t>Austin Watson</t>
  </si>
  <si>
    <t>Jordan Schroeder</t>
  </si>
  <si>
    <t>Chris Terry</t>
  </si>
  <si>
    <t>Jonathan Audy-Marchessault</t>
  </si>
  <si>
    <t>Cristopher Nilstorp</t>
  </si>
  <si>
    <t>Matthew Irwin</t>
  </si>
  <si>
    <t>Mikael Granlund</t>
  </si>
  <si>
    <t>Chad Ruhwedel</t>
  </si>
  <si>
    <t>Nicolas Blanchard</t>
  </si>
  <si>
    <t>Nick Bjugstad</t>
  </si>
  <si>
    <t>Ben Hanowski</t>
  </si>
  <si>
    <t>Antoine Roussel</t>
  </si>
  <si>
    <t>Cory Schneider</t>
  </si>
  <si>
    <t>Mathew Dumba</t>
  </si>
  <si>
    <t>Carl Soderberg</t>
  </si>
  <si>
    <t>Jon Merrill</t>
  </si>
  <si>
    <t>Nikita Zadorov</t>
  </si>
  <si>
    <t>Elias Lindholm</t>
  </si>
  <si>
    <t>Boone Jenner</t>
  </si>
  <si>
    <t>Jamie McGinn</t>
  </si>
  <si>
    <t>Dmitrij Jaskin</t>
  </si>
  <si>
    <t>Benoit Pouliot</t>
  </si>
  <si>
    <t>Dan Cleary</t>
  </si>
  <si>
    <t>Anders Lindback</t>
  </si>
  <si>
    <t>Darcy Kuemper</t>
  </si>
  <si>
    <t>Mikhail Grigorenko</t>
  </si>
  <si>
    <t>Mike Kostka</t>
  </si>
  <si>
    <t>Anders Lee</t>
  </si>
  <si>
    <t>Michael Caruso</t>
  </si>
  <si>
    <t>John-Michael Liles</t>
  </si>
  <si>
    <t>Tuukka Rask</t>
  </si>
  <si>
    <t>Chris Phillips</t>
  </si>
  <si>
    <t>Ryan Carter</t>
  </si>
  <si>
    <t>Boyd Gordon</t>
  </si>
  <si>
    <t>Tomas Fleischmann</t>
  </si>
  <si>
    <t>Andrew Shaw</t>
  </si>
  <si>
    <t>Torrey Mitchell</t>
  </si>
  <si>
    <t>Bryan Bickell</t>
  </si>
  <si>
    <t>Joel Ward</t>
  </si>
  <si>
    <t>Carl Hagelin</t>
  </si>
  <si>
    <t>Nate Thompson</t>
  </si>
  <si>
    <t>Pascal Dupuis</t>
  </si>
  <si>
    <t>Matt Hendricks</t>
  </si>
  <si>
    <t>John Moore</t>
  </si>
  <si>
    <t>Patrick Eaves</t>
  </si>
  <si>
    <t>Andre Benoit</t>
  </si>
  <si>
    <t>Bobby Clarke</t>
  </si>
  <si>
    <t>Checklist</t>
  </si>
  <si>
    <t>Ryan Murphy</t>
  </si>
  <si>
    <t>Jon Rheault</t>
  </si>
  <si>
    <t>Chris Brown</t>
  </si>
  <si>
    <t>Mark Barberio</t>
  </si>
  <si>
    <t>Viktor Fasth</t>
  </si>
  <si>
    <t>Brett Bellemore</t>
  </si>
  <si>
    <t>Brendan Gallagher</t>
  </si>
  <si>
    <t>Michal Jordan</t>
  </si>
  <si>
    <t>Emerson Etem</t>
  </si>
  <si>
    <t>Victor Bartley</t>
  </si>
  <si>
    <t>Radko Gudas</t>
  </si>
  <si>
    <t>Eric Selleck</t>
  </si>
  <si>
    <t>Sami Vatanen</t>
  </si>
  <si>
    <t>Thomas Hickey</t>
  </si>
  <si>
    <t>Greg Pateryn</t>
  </si>
  <si>
    <t>Tye McGinn</t>
  </si>
  <si>
    <t>Max Reinhart</t>
  </si>
  <si>
    <t>Nicklas Jensen</t>
  </si>
  <si>
    <t>Damien Brunner</t>
  </si>
  <si>
    <t>Alex Killorn</t>
  </si>
  <si>
    <t>Sami Aittokallio</t>
  </si>
  <si>
    <t>Marek Mazanec</t>
  </si>
  <si>
    <t>O-Pee-Chee Retro Blank Back</t>
  </si>
  <si>
    <t>Mike Fisher</t>
  </si>
  <si>
    <t>O-Pee-Chee Rings</t>
  </si>
  <si>
    <t>R44</t>
  </si>
  <si>
    <t>Alexander Ovechkin</t>
  </si>
  <si>
    <t>R3</t>
  </si>
  <si>
    <t>Buffalo Sabres</t>
  </si>
  <si>
    <t>R12</t>
  </si>
  <si>
    <t>Florida Panthers</t>
  </si>
  <si>
    <t>R31</t>
  </si>
  <si>
    <t>R50</t>
  </si>
  <si>
    <t>Jonathan Quick</t>
  </si>
  <si>
    <t>R40</t>
  </si>
  <si>
    <t>Daniel Carcillo</t>
  </si>
  <si>
    <t>R19</t>
  </si>
  <si>
    <t>New York Rangers</t>
  </si>
  <si>
    <t>Carolina Hurricanes</t>
  </si>
  <si>
    <t>O-Pee-Chee Stickers</t>
  </si>
  <si>
    <t>SWE</t>
  </si>
  <si>
    <t>Prime</t>
  </si>
  <si>
    <t>Spencer Abbott</t>
  </si>
  <si>
    <t>SP Game Used Authentic Fabrics Dual</t>
  </si>
  <si>
    <t>AF2PD</t>
  </si>
  <si>
    <t>P.A. Parenteau/Matt Duchene</t>
  </si>
  <si>
    <t>SP Game Used Rookie Fabrics</t>
  </si>
  <si>
    <t>RFGR</t>
  </si>
  <si>
    <t>SP Game Used Team Canada Fabrics</t>
  </si>
  <si>
    <t>TCDH</t>
  </si>
  <si>
    <t>SP Game Used Team Canada Fabrics Dual Patch</t>
  </si>
  <si>
    <t>TC2HG</t>
  </si>
  <si>
    <t>Jonathan Huberdeau/Brendan Gallagher</t>
  </si>
  <si>
    <t>Martin Marincin</t>
  </si>
  <si>
    <t>Josh Leivo</t>
  </si>
  <si>
    <t>Frederik Andersen</t>
  </si>
  <si>
    <t>CEFP</t>
  </si>
  <si>
    <t>The Cup Foundations Auto Jersey</t>
  </si>
  <si>
    <t>CFGF</t>
  </si>
  <si>
    <t>The Cup Program of Excellence</t>
  </si>
  <si>
    <t>POEMB</t>
  </si>
  <si>
    <t>POERS</t>
  </si>
  <si>
    <t>POEML</t>
  </si>
  <si>
    <t>POESY</t>
  </si>
  <si>
    <t>Vladimir Tarasenko</t>
  </si>
  <si>
    <t>Sean Monahan</t>
  </si>
  <si>
    <t>Upper Deck A Piece of History 300 Win Club Jersey</t>
  </si>
  <si>
    <t>300MR</t>
  </si>
  <si>
    <t>Ryan Callahan</t>
  </si>
  <si>
    <t>Tyler Ennis</t>
  </si>
  <si>
    <t>Mark Letestu</t>
  </si>
  <si>
    <t>Pavel Datsyuk</t>
  </si>
  <si>
    <t>Patrick Sharp</t>
  </si>
  <si>
    <t>Michael Cammalleri</t>
  </si>
  <si>
    <t>Slava Voynov</t>
  </si>
  <si>
    <t>Patrick Kane/Corey Crawford/Duncan Keith CL</t>
  </si>
  <si>
    <t>Henrik Sedin</t>
  </si>
  <si>
    <t>Loui Eriksson</t>
  </si>
  <si>
    <t>Bobby Ryan</t>
  </si>
  <si>
    <t>Alexander Semin</t>
  </si>
  <si>
    <t>David Perron</t>
  </si>
  <si>
    <t>Brooks Orpik</t>
  </si>
  <si>
    <t>Willie Mitchell</t>
  </si>
  <si>
    <t>David Jones</t>
  </si>
  <si>
    <t>GJNF</t>
  </si>
  <si>
    <t>Nick Foligno</t>
  </si>
  <si>
    <t>GJDP</t>
  </si>
  <si>
    <t>GJCA</t>
  </si>
  <si>
    <t>Craig Anderson</t>
  </si>
  <si>
    <t>GJCS</t>
  </si>
  <si>
    <t>Chris Stewart</t>
  </si>
  <si>
    <t>GJBM</t>
  </si>
  <si>
    <t>Brad Marchand</t>
  </si>
  <si>
    <t>GJBL</t>
  </si>
  <si>
    <t>GJBS</t>
  </si>
  <si>
    <t>GJBT</t>
  </si>
  <si>
    <t>Bryan Trottier</t>
  </si>
  <si>
    <t>GJCL</t>
  </si>
  <si>
    <t>Claude Lemieux</t>
  </si>
  <si>
    <t>GJEB</t>
  </si>
  <si>
    <t>GJMN</t>
  </si>
  <si>
    <t>Michal Neuvirth</t>
  </si>
  <si>
    <t>GJPD</t>
  </si>
  <si>
    <t>Upper Deck Hockey Heroes</t>
  </si>
  <si>
    <t>HH48</t>
  </si>
  <si>
    <t>HH42</t>
  </si>
  <si>
    <t>HH44</t>
  </si>
  <si>
    <t>Jari Kurri</t>
  </si>
  <si>
    <t>HH45</t>
  </si>
  <si>
    <t>Mike Bossy</t>
  </si>
  <si>
    <t>HH47</t>
  </si>
  <si>
    <t>Upper Deck Hockey Heroes 1990's</t>
  </si>
  <si>
    <t>HH60</t>
  </si>
  <si>
    <t>Ron Francis</t>
  </si>
  <si>
    <t>HH53</t>
  </si>
  <si>
    <t>HH56</t>
  </si>
  <si>
    <t>HH61</t>
  </si>
  <si>
    <t>Adam Henrique</t>
  </si>
  <si>
    <t>Steven Stamkos</t>
  </si>
  <si>
    <t>Mike Smith</t>
  </si>
  <si>
    <t>Jeff Skinner</t>
  </si>
  <si>
    <t>Alex Pietrangelo</t>
  </si>
  <si>
    <t>Theoren Fleury</t>
  </si>
  <si>
    <t>Beau Bennett</t>
  </si>
  <si>
    <t>Jonas Brodin</t>
  </si>
  <si>
    <t>RMTH</t>
  </si>
  <si>
    <t>Tomas Hertl</t>
  </si>
  <si>
    <t>RMDB</t>
  </si>
  <si>
    <t>Upper Deck Shining Stars Centers</t>
  </si>
  <si>
    <t>Upper Deck Signature Sensations</t>
  </si>
  <si>
    <t>SSRT</t>
  </si>
  <si>
    <t>Raffi Torres</t>
  </si>
  <si>
    <t>Upper Deck Team Canada Gold Signatures</t>
  </si>
  <si>
    <t>Brendan Mikkelson</t>
  </si>
  <si>
    <t>Mark Stone</t>
  </si>
  <si>
    <t>Stefan Della Rovere</t>
  </si>
  <si>
    <t>Alexandre Burrows</t>
  </si>
  <si>
    <t>Nathan Beaulieu</t>
  </si>
  <si>
    <t>Marcel Dionne</t>
  </si>
  <si>
    <t>Maxime Talbot</t>
  </si>
  <si>
    <t>Upper Deck Team Canada Special Edition SE</t>
  </si>
  <si>
    <t>SE1</t>
  </si>
  <si>
    <t>Canada Post NHL Original Six Stamps</t>
  </si>
  <si>
    <t>BOOR</t>
  </si>
  <si>
    <t>Bobby Orr</t>
  </si>
  <si>
    <t>DOHA</t>
  </si>
  <si>
    <t>Doug Harvey</t>
  </si>
  <si>
    <t>HAHO</t>
  </si>
  <si>
    <t>Harry Howell</t>
  </si>
  <si>
    <t>PIPI</t>
  </si>
  <si>
    <t>Pierre Pilote</t>
  </si>
  <si>
    <t>REKE</t>
  </si>
  <si>
    <t>TIHO</t>
  </si>
  <si>
    <t>Stuart Percy</t>
  </si>
  <si>
    <t>Premier</t>
  </si>
  <si>
    <t>Vincent Hinostroza</t>
  </si>
  <si>
    <t>Sam Bennett</t>
  </si>
  <si>
    <t>Premier Signatures Legends</t>
  </si>
  <si>
    <t>LPSGH</t>
  </si>
  <si>
    <t>Glenn Hall</t>
  </si>
  <si>
    <t>Byron Froese</t>
  </si>
  <si>
    <t>Sergei Plotnikov</t>
  </si>
  <si>
    <t>Antoine Bibeau</t>
  </si>
  <si>
    <t>Anthony Stolarz</t>
  </si>
  <si>
    <t>Connor McDavid</t>
  </si>
  <si>
    <t>Upper Deck A Piece of History 1 000 Point Club</t>
  </si>
  <si>
    <t>PCSL</t>
  </si>
  <si>
    <t>Steve Larmer</t>
  </si>
  <si>
    <t>Cam Fowler</t>
  </si>
  <si>
    <t>Jiri Hudler</t>
  </si>
  <si>
    <t>Matt Read</t>
  </si>
  <si>
    <t>Mikkel Boedker</t>
  </si>
  <si>
    <t>David Krejci</t>
  </si>
  <si>
    <t>Zdeno Chara</t>
  </si>
  <si>
    <t>Ryan O'Reilly</t>
  </si>
  <si>
    <t>Evander Kane</t>
  </si>
  <si>
    <t>Matt Moulson</t>
  </si>
  <si>
    <t>Mark Giordano</t>
  </si>
  <si>
    <t>Johnny Gaudreau</t>
  </si>
  <si>
    <t>Victor Rask</t>
  </si>
  <si>
    <t>Michael Frolik</t>
  </si>
  <si>
    <t>Teuvo Teravainen</t>
  </si>
  <si>
    <t>Patrick Kane</t>
  </si>
  <si>
    <t>Gabriel Landeskog</t>
  </si>
  <si>
    <t>Nathan MacKinnon</t>
  </si>
  <si>
    <t>Ryan Johansen</t>
  </si>
  <si>
    <t>John Klingberg</t>
  </si>
  <si>
    <t>Tyler Seguin</t>
  </si>
  <si>
    <t>Jim Howard</t>
  </si>
  <si>
    <t>Justin Abdelkader</t>
  </si>
  <si>
    <t>Teddy Purcell</t>
  </si>
  <si>
    <t>Taylor Hall</t>
  </si>
  <si>
    <t>Devan Dubnyk</t>
  </si>
  <si>
    <t>Jason Pominville</t>
  </si>
  <si>
    <t>Tomas Plekanec</t>
  </si>
  <si>
    <t>Roman Josi</t>
  </si>
  <si>
    <t>Mike Ribeiro</t>
  </si>
  <si>
    <t>James Neal</t>
  </si>
  <si>
    <t>Travis Zajac</t>
  </si>
  <si>
    <t>Nick Leddy</t>
  </si>
  <si>
    <t>Kyle Okposo</t>
  </si>
  <si>
    <t>Ryan McDonagh</t>
  </si>
  <si>
    <t>Derek Stepan</t>
  </si>
  <si>
    <t>Mike Hoffman</t>
  </si>
  <si>
    <t>Andrew Hammond</t>
  </si>
  <si>
    <t>Jakub Voracek</t>
  </si>
  <si>
    <t>Paul Stastny</t>
  </si>
  <si>
    <t>Ben Bishop</t>
  </si>
  <si>
    <t>Radim Vrbata</t>
  </si>
  <si>
    <t>Daniel Sedin</t>
  </si>
  <si>
    <t>Andre Burakovsky</t>
  </si>
  <si>
    <t>T.J. Oshie</t>
  </si>
  <si>
    <t>Braden Holtby</t>
  </si>
  <si>
    <t>Andrew Ladd</t>
  </si>
  <si>
    <t>P.K. Subban/Patrick Kane</t>
  </si>
  <si>
    <t>Malcolm Subban</t>
  </si>
  <si>
    <t>Max Domi</t>
  </si>
  <si>
    <t>Zachary Fucale</t>
  </si>
  <si>
    <t>Ryan Strome</t>
  </si>
  <si>
    <t>Ondrej Pavelec</t>
  </si>
  <si>
    <t>Blake Wheeler</t>
  </si>
  <si>
    <t>Upper Deck Shining Stars Royal Blue</t>
  </si>
  <si>
    <t>Tim Horton's</t>
  </si>
  <si>
    <t>Tim Horton's Platinum Profiles</t>
  </si>
  <si>
    <t>PP5</t>
  </si>
  <si>
    <t>Serial No.</t>
  </si>
  <si>
    <t>Upper Deck Young Guns Acetate</t>
  </si>
  <si>
    <t>Upper Deck UD Signatures</t>
  </si>
  <si>
    <t>UDS-VT</t>
  </si>
  <si>
    <t>Vincent Trocheck</t>
  </si>
  <si>
    <t>RM-SU</t>
  </si>
  <si>
    <t>P-100</t>
  </si>
  <si>
    <t>GJ-VH</t>
  </si>
  <si>
    <t>Victor Hedman</t>
  </si>
  <si>
    <t>GJ-SV</t>
  </si>
  <si>
    <t>Semyon Varlamov</t>
  </si>
  <si>
    <t>GJ-SJ</t>
  </si>
  <si>
    <t>GJ-PS</t>
  </si>
  <si>
    <t>GJ-JQ</t>
  </si>
  <si>
    <t>GJ-JB</t>
  </si>
  <si>
    <t>GJ-BI</t>
  </si>
  <si>
    <t>Location</t>
  </si>
  <si>
    <t>In Hand</t>
  </si>
  <si>
    <t>COMC</t>
  </si>
  <si>
    <t>Connor Hellebuyck</t>
  </si>
  <si>
    <t>Artemi Panarin</t>
  </si>
  <si>
    <t>Dylan Larkin</t>
  </si>
  <si>
    <t>Robby Fabbri</t>
  </si>
  <si>
    <t>Noah Hanifin</t>
  </si>
  <si>
    <t>2CL Patch</t>
  </si>
  <si>
    <t>3CL Patch</t>
  </si>
  <si>
    <t>1CL Patch</t>
  </si>
  <si>
    <t>Fusion Rookie Achievement Gold</t>
  </si>
  <si>
    <t>R10</t>
  </si>
  <si>
    <t>Jack Eichel</t>
  </si>
  <si>
    <t>R1</t>
  </si>
  <si>
    <t>R2</t>
  </si>
  <si>
    <t>R4</t>
  </si>
  <si>
    <t>R6</t>
  </si>
  <si>
    <t>R7</t>
  </si>
  <si>
    <t>R8</t>
  </si>
  <si>
    <t>R9</t>
  </si>
  <si>
    <t>The Cup 2014-15 Exquisite Collection Autographs</t>
  </si>
  <si>
    <t>Brandon Kozun</t>
  </si>
  <si>
    <t>Greg McKegg</t>
  </si>
  <si>
    <t>Petter Granberg</t>
  </si>
  <si>
    <t>Sam Carrick</t>
  </si>
  <si>
    <t>Shield</t>
  </si>
  <si>
    <t>4CL Patch</t>
  </si>
  <si>
    <t>Jerry D'Amigo</t>
  </si>
  <si>
    <t>SPC</t>
  </si>
  <si>
    <t>SPB</t>
  </si>
  <si>
    <t>SOP</t>
  </si>
  <si>
    <t>SMK</t>
  </si>
  <si>
    <t>SDK</t>
  </si>
  <si>
    <t>SBU</t>
  </si>
  <si>
    <t>Alexander Burmistrov</t>
  </si>
  <si>
    <t>SBR</t>
  </si>
  <si>
    <t>STV</t>
  </si>
  <si>
    <t>Thomas Vanek</t>
  </si>
  <si>
    <t>SRM</t>
  </si>
  <si>
    <t>SDA</t>
  </si>
  <si>
    <t>SCA</t>
  </si>
  <si>
    <t>SHA</t>
  </si>
  <si>
    <t>Jaroslav Halak</t>
  </si>
  <si>
    <t>SJF</t>
  </si>
  <si>
    <t>SJI</t>
  </si>
  <si>
    <t>SJT</t>
  </si>
  <si>
    <t>SML</t>
  </si>
  <si>
    <t>SMM</t>
  </si>
  <si>
    <t>SPM</t>
  </si>
  <si>
    <t>SPS</t>
  </si>
  <si>
    <t>SRG</t>
  </si>
  <si>
    <t>SSS</t>
  </si>
  <si>
    <t>SSU</t>
  </si>
  <si>
    <t>STA</t>
  </si>
  <si>
    <t>SDH</t>
  </si>
  <si>
    <t>SES</t>
  </si>
  <si>
    <t>SGL</t>
  </si>
  <si>
    <t>SJB</t>
  </si>
  <si>
    <t>Jamie Benn</t>
  </si>
  <si>
    <t>SKO</t>
  </si>
  <si>
    <t>SRN</t>
  </si>
  <si>
    <t>Ryan Nugent-Hopkins</t>
  </si>
  <si>
    <t>SSW</t>
  </si>
  <si>
    <t>Stephen Weiss</t>
  </si>
  <si>
    <t>SWG</t>
  </si>
  <si>
    <t>SZP</t>
  </si>
  <si>
    <t>SSC</t>
  </si>
  <si>
    <t>SMH</t>
  </si>
  <si>
    <t>SMF</t>
  </si>
  <si>
    <t>SMD</t>
  </si>
  <si>
    <t>SLC</t>
  </si>
  <si>
    <t>Logan Couture</t>
  </si>
  <si>
    <t>SJO</t>
  </si>
  <si>
    <t>SJJ</t>
  </si>
  <si>
    <t>SJA</t>
  </si>
  <si>
    <t>SIK</t>
  </si>
  <si>
    <t>SHS</t>
  </si>
  <si>
    <t>SGR</t>
  </si>
  <si>
    <t>Mike Green</t>
  </si>
  <si>
    <t>SCG</t>
  </si>
  <si>
    <t>SBE</t>
  </si>
  <si>
    <t>Jean Beliveau</t>
  </si>
  <si>
    <t>SBC</t>
  </si>
  <si>
    <t>Player Search</t>
  </si>
  <si>
    <t>Concatenate</t>
  </si>
  <si>
    <t>Autograph</t>
  </si>
  <si>
    <t>AU</t>
  </si>
  <si>
    <t>Patch</t>
  </si>
  <si>
    <t>Ultimate Collection Ultimate Autographed Rookie Shield Variation</t>
  </si>
  <si>
    <t>Stick</t>
  </si>
  <si>
    <t>Set Contains</t>
  </si>
  <si>
    <t>Set Specific</t>
  </si>
  <si>
    <t>Print Run</t>
  </si>
  <si>
    <t>10</t>
  </si>
  <si>
    <t>15</t>
  </si>
  <si>
    <t>60</t>
  </si>
  <si>
    <t>1</t>
  </si>
  <si>
    <t>010</t>
  </si>
  <si>
    <t>013</t>
  </si>
  <si>
    <t>02</t>
  </si>
  <si>
    <t>026</t>
  </si>
  <si>
    <t>03</t>
  </si>
  <si>
    <t>031</t>
  </si>
  <si>
    <t>04</t>
  </si>
  <si>
    <t>040</t>
  </si>
  <si>
    <t>049</t>
  </si>
  <si>
    <t>05</t>
  </si>
  <si>
    <t>052</t>
  </si>
  <si>
    <t>06</t>
  </si>
  <si>
    <t>080</t>
  </si>
  <si>
    <t>081</t>
  </si>
  <si>
    <t>083</t>
  </si>
  <si>
    <t>094</t>
  </si>
  <si>
    <t>100</t>
  </si>
  <si>
    <t>111</t>
  </si>
  <si>
    <t>118</t>
  </si>
  <si>
    <t>1215</t>
  </si>
  <si>
    <t>130</t>
  </si>
  <si>
    <t>151</t>
  </si>
  <si>
    <t>162</t>
  </si>
  <si>
    <t>173</t>
  </si>
  <si>
    <t>19</t>
  </si>
  <si>
    <t>213</t>
  </si>
  <si>
    <t>38</t>
  </si>
  <si>
    <t>49</t>
  </si>
  <si>
    <t>785</t>
  </si>
  <si>
    <t>906</t>
  </si>
  <si>
    <t>2CL Jersey</t>
  </si>
  <si>
    <t>Serial Numbered</t>
  </si>
  <si>
    <t>Personal Collection</t>
  </si>
  <si>
    <t>Trader</t>
  </si>
  <si>
    <t>T</t>
  </si>
  <si>
    <t>Team</t>
  </si>
  <si>
    <t>TOR</t>
  </si>
  <si>
    <t>NYR</t>
  </si>
  <si>
    <t>Team Search</t>
  </si>
  <si>
    <t>PHI</t>
  </si>
  <si>
    <t>WPG</t>
  </si>
  <si>
    <t>EDM</t>
  </si>
  <si>
    <t>CGY</t>
  </si>
  <si>
    <t>MTL</t>
  </si>
  <si>
    <t>EDM/CGY</t>
  </si>
  <si>
    <t>CAN</t>
  </si>
  <si>
    <t>NYI</t>
  </si>
  <si>
    <t>ANA</t>
  </si>
  <si>
    <t>PIT</t>
  </si>
  <si>
    <t>CHI</t>
  </si>
  <si>
    <t>BUF</t>
  </si>
  <si>
    <t>PHO</t>
  </si>
  <si>
    <t>DET</t>
  </si>
  <si>
    <t>CAR</t>
  </si>
  <si>
    <t>STL</t>
  </si>
  <si>
    <t>BOS</t>
  </si>
  <si>
    <t>LAK</t>
  </si>
  <si>
    <t>TBL</t>
  </si>
  <si>
    <t>CBJ</t>
  </si>
  <si>
    <t>FLA</t>
  </si>
  <si>
    <t>SJS</t>
  </si>
  <si>
    <t>BV Minimum</t>
  </si>
  <si>
    <t>BV Maximum</t>
  </si>
  <si>
    <t>Max. Print Run:</t>
  </si>
  <si>
    <t>Max. Print Run</t>
  </si>
  <si>
    <t>Min. Print Run:</t>
  </si>
  <si>
    <t>Min. Print Run</t>
  </si>
  <si>
    <t>Min. Grade</t>
  </si>
  <si>
    <t>Grading Company</t>
  </si>
  <si>
    <t>PSA</t>
  </si>
  <si>
    <t>BGS</t>
  </si>
  <si>
    <t>Min. Grade:</t>
  </si>
  <si>
    <t>All Graded</t>
  </si>
  <si>
    <t>SV Minimum</t>
  </si>
  <si>
    <t>Prarallel RC</t>
  </si>
  <si>
    <t>True RC</t>
  </si>
  <si>
    <t>RCP</t>
  </si>
  <si>
    <t>OTT</t>
  </si>
  <si>
    <t>WAS</t>
  </si>
  <si>
    <t>NJD</t>
  </si>
  <si>
    <t>NAS</t>
  </si>
  <si>
    <t>DAL</t>
  </si>
  <si>
    <t>MIN</t>
  </si>
  <si>
    <t>VAN</t>
  </si>
  <si>
    <t>COL</t>
  </si>
  <si>
    <t>ARI</t>
  </si>
  <si>
    <t>Year 1</t>
  </si>
  <si>
    <t>Year 2</t>
  </si>
  <si>
    <t>Earliest year</t>
  </si>
  <si>
    <t>Latest Year</t>
  </si>
  <si>
    <t>RELICS:</t>
  </si>
  <si>
    <t>PLAYER:</t>
  </si>
  <si>
    <t>TEAM:</t>
  </si>
  <si>
    <t>TRADERS:</t>
  </si>
  <si>
    <t>SET Contains:</t>
  </si>
  <si>
    <t>SET Exactly:</t>
  </si>
  <si>
    <t>BV Min.:</t>
  </si>
  <si>
    <t>BV Max.:</t>
  </si>
  <si>
    <t>SV Min.:</t>
  </si>
  <si>
    <t>SV Max.:</t>
  </si>
  <si>
    <t xml:space="preserve"> True RC:</t>
  </si>
  <si>
    <t xml:space="preserve"> Parallel RC:</t>
  </si>
  <si>
    <t>Jersey:</t>
  </si>
  <si>
    <t>Patch:</t>
  </si>
  <si>
    <t xml:space="preserve"> Shield:</t>
  </si>
  <si>
    <t xml:space="preserve"> Stick:</t>
  </si>
  <si>
    <t>Company:</t>
  </si>
  <si>
    <t>YEAR From</t>
  </si>
  <si>
    <t>YEAR To</t>
  </si>
  <si>
    <t>PC:</t>
  </si>
  <si>
    <t>ROOKIE CARD:</t>
  </si>
  <si>
    <t>AUTOGRAPH:</t>
  </si>
  <si>
    <t xml:space="preserve"> SERIAL NUMBER:</t>
  </si>
  <si>
    <t>GRADING:</t>
  </si>
  <si>
    <t>X</t>
  </si>
  <si>
    <t>N</t>
  </si>
  <si>
    <t>Y</t>
  </si>
  <si>
    <t>09</t>
  </si>
  <si>
    <t>08</t>
  </si>
  <si>
    <t>07</t>
  </si>
  <si>
    <t>00</t>
  </si>
  <si>
    <t>JAYT59 INVENTORY</t>
  </si>
  <si>
    <t>Brendan Leipsic YG</t>
  </si>
  <si>
    <t>Dougie Hamilton YG</t>
  </si>
  <si>
    <t>Jacob Trouba YG</t>
  </si>
  <si>
    <t>Viktor Fasth YG</t>
  </si>
  <si>
    <t>Antti Raanta YG</t>
  </si>
  <si>
    <t>Julien Brouillette YG</t>
  </si>
  <si>
    <t>Stuart Percy YG</t>
  </si>
  <si>
    <t>Connor McDavid YG</t>
  </si>
  <si>
    <t>Jordan Weal YG</t>
  </si>
  <si>
    <t>Sergei Plotnikov YG</t>
  </si>
  <si>
    <t>Max Domi YG</t>
  </si>
  <si>
    <t>Andrew Copp YG</t>
  </si>
  <si>
    <t>Mikko Rantanen YG</t>
  </si>
  <si>
    <t>Joel Edmundson YG</t>
  </si>
  <si>
    <t>Kevin Fiala YG</t>
  </si>
  <si>
    <t>Nick Cousins YG</t>
  </si>
  <si>
    <t>Emile Poirier YG</t>
  </si>
  <si>
    <t>Malcolm Subban YG</t>
  </si>
  <si>
    <t>Jacob de la Rose YG</t>
  </si>
  <si>
    <t>Henrik Samuelsson YG</t>
  </si>
  <si>
    <t>Connor Hellebuyck YG</t>
  </si>
  <si>
    <t>Matt Puempel YG</t>
  </si>
  <si>
    <t>Nick Shore YG</t>
  </si>
  <si>
    <t>Josh Anderson YG</t>
  </si>
  <si>
    <t>Shane Prince YG</t>
  </si>
  <si>
    <t>Jared McCann YG</t>
  </si>
  <si>
    <t>Stanislav Galiev YG</t>
  </si>
  <si>
    <t>Artemi Panarin YG</t>
  </si>
  <si>
    <t>Viktor Arvidsson YG</t>
  </si>
  <si>
    <t>Nikolaj Ehlers YG</t>
  </si>
  <si>
    <t>Slater Koekkoek YG</t>
  </si>
  <si>
    <t>Ronalds Kenins YG</t>
  </si>
  <si>
    <t>Daniel Sprong YG</t>
  </si>
  <si>
    <t>Nicolas Petan YG</t>
  </si>
  <si>
    <t>Dylan Larkin YG</t>
  </si>
  <si>
    <t>Robby Fabbri YG</t>
  </si>
  <si>
    <t>Joonas Donskoi YG</t>
  </si>
  <si>
    <t>Sam Bennett YG</t>
  </si>
  <si>
    <t>Ben Hutton YG</t>
  </si>
  <si>
    <t>Matt O'Connor YG</t>
  </si>
  <si>
    <t>Oscar Lindberg YG</t>
  </si>
  <si>
    <t>Colton Parayko YG</t>
  </si>
  <si>
    <t>Stefan Noesen YG</t>
  </si>
  <si>
    <t>Anton Slepyshev YG</t>
  </si>
  <si>
    <t>Sergei Kalinin YG</t>
  </si>
  <si>
    <t>Mike Condon YG</t>
  </si>
  <si>
    <t>Antoine Bibeau YG</t>
  </si>
  <si>
    <t>Kyle Baun YG</t>
  </si>
  <si>
    <t>Jean-Francois Berube YG</t>
  </si>
  <si>
    <t>Joonas Kemppainen YG</t>
  </si>
  <si>
    <t>Mattias Janmark YG</t>
  </si>
  <si>
    <t>Evgeny Medvedev YG</t>
  </si>
  <si>
    <t>Keegan Lowe YG</t>
  </si>
  <si>
    <t>Colin Miller YG</t>
  </si>
  <si>
    <t>Brett Kulak YG</t>
  </si>
  <si>
    <t>Connor Brickley YG</t>
  </si>
  <si>
    <t>Connor McDavid/Sam Bennett YG</t>
  </si>
  <si>
    <t>Nikolay Goldobin YG</t>
  </si>
  <si>
    <t>Frank Vatrano YG</t>
  </si>
  <si>
    <t>Jujhar Khaira YG</t>
  </si>
  <si>
    <t>Jake Virtanen YG</t>
  </si>
  <si>
    <t>Chris Wideman YG</t>
  </si>
  <si>
    <t>Hunter Shinkaruk YG</t>
  </si>
  <si>
    <t>Brendan Ranford YG</t>
  </si>
  <si>
    <t>Juuse Saros YG</t>
  </si>
  <si>
    <t>Adam Pelech YG</t>
  </si>
  <si>
    <t>Michael Keranen YG</t>
  </si>
  <si>
    <t>Dylan DeMelo YG</t>
  </si>
  <si>
    <t>Mark Alt YG</t>
  </si>
  <si>
    <t>Jaccob Slavin YG</t>
  </si>
  <si>
    <t>Louis Domingue YG</t>
  </si>
  <si>
    <t>Linus Ullmark YG</t>
  </si>
  <si>
    <t>Derek Forbort YG</t>
  </si>
  <si>
    <t>Brady Skjei YG</t>
  </si>
  <si>
    <t>Max McCormick YG</t>
  </si>
  <si>
    <t>Taylor Leier YG</t>
  </si>
  <si>
    <t>Garret Sparks YG</t>
  </si>
  <si>
    <t>Brendan Gaunce YG</t>
  </si>
  <si>
    <t>Chris Driedger YG</t>
  </si>
  <si>
    <t>David Musil YG</t>
  </si>
  <si>
    <t>Gustav Olofsson YG</t>
  </si>
  <si>
    <t>Brett Pesce YG</t>
  </si>
  <si>
    <t>Anthony Stolarz YG</t>
  </si>
  <si>
    <t>Petr Straka YG</t>
  </si>
  <si>
    <t>Raman Hrabarenka YG</t>
  </si>
  <si>
    <t>Sam Brittain YG</t>
  </si>
  <si>
    <t>Nick Ritchie YG</t>
  </si>
  <si>
    <t>Brock McGinn YG</t>
  </si>
  <si>
    <t>Tyler Randell YG</t>
  </si>
  <si>
    <t>Noah Hanifin YG</t>
  </si>
  <si>
    <t>Ryan Hartman YG</t>
  </si>
  <si>
    <t>Charles Hudon POE</t>
  </si>
  <si>
    <t>Sam Bennett POE</t>
  </si>
  <si>
    <t>Malcolm Subban POE</t>
  </si>
  <si>
    <t>Hunter Shinkaruk POE</t>
  </si>
  <si>
    <t>Max Domi POE</t>
  </si>
  <si>
    <t>Slater Koekkoek POE</t>
  </si>
  <si>
    <t>Nicolas Petan POE</t>
  </si>
  <si>
    <t>Josh Anderson POE</t>
  </si>
  <si>
    <t>Zachary Fucale POE</t>
  </si>
  <si>
    <t>Brendan Gaunce POE</t>
  </si>
  <si>
    <t>Connor McDavid POE</t>
  </si>
  <si>
    <t>Nikolai Ehlers YG</t>
  </si>
  <si>
    <t>Carl Soderberg YG</t>
  </si>
  <si>
    <t>J.T. Miller YG</t>
  </si>
  <si>
    <t>Jesper Fast YG</t>
  </si>
  <si>
    <t>Connor Carrick YG</t>
  </si>
  <si>
    <t>Michael Latta YG</t>
  </si>
  <si>
    <t>Ryan Murphy YG</t>
  </si>
  <si>
    <t>Zemgus Girgensons YG</t>
  </si>
  <si>
    <t>Rasmus Ristolainen YG</t>
  </si>
  <si>
    <t>Morgan Rielly YG</t>
  </si>
  <si>
    <t>Olli Maatta YG</t>
  </si>
  <si>
    <t>Drew Shore YG</t>
  </si>
  <si>
    <t>Alex Killorn YG</t>
  </si>
  <si>
    <t>Boone Jenner YG</t>
  </si>
  <si>
    <t>Seth Jones YG</t>
  </si>
  <si>
    <t>Vladimir Tarasenko YG</t>
  </si>
  <si>
    <t>Alex Chiasson YG</t>
  </si>
  <si>
    <t>Nail Yakupov YG</t>
  </si>
  <si>
    <t>Sean Monahan YG</t>
  </si>
  <si>
    <t>Matt Nieto YG</t>
  </si>
  <si>
    <t>Nathan MacKinnon/Seth Jones/Alex Galchenyuk CL YG</t>
  </si>
  <si>
    <t>Filip Forsberg YG</t>
  </si>
  <si>
    <t>Michael Sgarbossa YG</t>
  </si>
  <si>
    <t>Ryan Spooner YG</t>
  </si>
  <si>
    <t>Freddie Hamilton YG</t>
  </si>
  <si>
    <t>Mark Arcobello YG</t>
  </si>
  <si>
    <t>Jack Campbell YG</t>
  </si>
  <si>
    <t>Mikael Granlund YG</t>
  </si>
  <si>
    <t>Brendan Gallagher YG</t>
  </si>
  <si>
    <t>Rickard Rakell YG</t>
  </si>
  <si>
    <t>Antoine Roussel YG</t>
  </si>
  <si>
    <t>Max Reinhart YG</t>
  </si>
  <si>
    <t>1 - Rookie_PC</t>
  </si>
  <si>
    <t>2 - Auto_PC</t>
  </si>
  <si>
    <t>3 - Relic_PC</t>
  </si>
  <si>
    <t>4 - UD_Base_PC</t>
  </si>
  <si>
    <t>5 - UD_YG_PC</t>
  </si>
  <si>
    <t>6 - UD_Canvas_PC</t>
  </si>
  <si>
    <t>8 - Sittler_PSA_PC</t>
  </si>
  <si>
    <t>9 - O-Pee-Chee_PC</t>
  </si>
  <si>
    <t>PSA Qualifiers</t>
  </si>
  <si>
    <t>(ST)</t>
  </si>
  <si>
    <t>Authentic</t>
  </si>
  <si>
    <t>Wendel Clark (Blank Back)</t>
  </si>
  <si>
    <t>10 - Mike_Eagles_PC</t>
  </si>
  <si>
    <t>KSA</t>
  </si>
  <si>
    <t>Score Canadian</t>
  </si>
  <si>
    <t>QUE</t>
  </si>
  <si>
    <t>Choosing Y and X includes only items matching the search criteria, N excludes those items, and leaving the cell empty overlooks the search criteria.  Values listed in USD.</t>
  </si>
  <si>
    <t>MTL/CHI</t>
  </si>
  <si>
    <t>WIN</t>
  </si>
  <si>
    <t>Game Worn Jersey - Toronto Maple Leafs Away 2013 Playoffs</t>
  </si>
  <si>
    <t>13</t>
  </si>
  <si>
    <t>Real Sports Apparel Authenticated</t>
  </si>
  <si>
    <t>N/A</t>
  </si>
  <si>
    <t>Crown Royale Printing Plate</t>
  </si>
  <si>
    <t>Card Price Guide Monthly</t>
  </si>
  <si>
    <t>Wayne Gretzky (Hand Cut)</t>
  </si>
  <si>
    <t>Esso All-Stars</t>
  </si>
  <si>
    <t>Johnny Bower</t>
  </si>
  <si>
    <t>Pro Set French</t>
  </si>
  <si>
    <t>Score Canadian Bilingual</t>
  </si>
  <si>
    <t>Score Canadian English</t>
  </si>
  <si>
    <t>Durivage Score</t>
  </si>
  <si>
    <t>Leaf Painted Warriors</t>
  </si>
  <si>
    <t>OPC Premier Gold</t>
  </si>
  <si>
    <t>Parkhurst Emerald Ice</t>
  </si>
  <si>
    <t>Stadium Club</t>
  </si>
  <si>
    <t>Stadium Club Finest</t>
  </si>
  <si>
    <t>Stadium Club Members Only Master Set</t>
  </si>
  <si>
    <t>Topps Premier Gold</t>
  </si>
  <si>
    <t>Upper Deck Next In Line</t>
  </si>
  <si>
    <t>NL6</t>
  </si>
  <si>
    <t>Patrick Roy / Felix Potvin</t>
  </si>
  <si>
    <t>Upper Deck SP</t>
  </si>
  <si>
    <t>Donruss Masked Marvels</t>
  </si>
  <si>
    <t>Finest Bowmans Best Refractors</t>
  </si>
  <si>
    <t>B19</t>
  </si>
  <si>
    <t>Parkhurst Vintage</t>
  </si>
  <si>
    <t>V80</t>
  </si>
  <si>
    <t>Score Platinum</t>
  </si>
  <si>
    <t>Stadium Club Super Team Winner Cards</t>
  </si>
  <si>
    <t>Felix Potvin SO</t>
  </si>
  <si>
    <t>SP167</t>
  </si>
  <si>
    <t>Capitals Team Issue</t>
  </si>
  <si>
    <t>Collector's Choice Crash The Game Gold Bonus</t>
  </si>
  <si>
    <t>C30</t>
  </si>
  <si>
    <t>C21</t>
  </si>
  <si>
    <t>Dave Andreychuk B</t>
  </si>
  <si>
    <t>Parkhurst International Crown Collection Silver Series 1</t>
  </si>
  <si>
    <t>Parkhurst International Goal Patrol</t>
  </si>
  <si>
    <t>Pinnacle FANtasy</t>
  </si>
  <si>
    <t>Playoff One on One</t>
  </si>
  <si>
    <t>Score Black Ice</t>
  </si>
  <si>
    <t>Felix Potvin ST</t>
  </si>
  <si>
    <t>HGC4</t>
  </si>
  <si>
    <t>PF17</t>
  </si>
  <si>
    <t>Topps SuperSkills</t>
  </si>
  <si>
    <t>Upper Deck Gretzky Collection</t>
  </si>
  <si>
    <t>G12</t>
  </si>
  <si>
    <t>Pinnacle Mint</t>
  </si>
  <si>
    <t>Pinnacle Mint Coins Brass</t>
  </si>
  <si>
    <t>Be A Player Autographs Prismatic Die Cut</t>
  </si>
  <si>
    <t>Black Diamond Premium Cut</t>
  </si>
  <si>
    <t>PC30</t>
  </si>
  <si>
    <t>Black Diamond Premium Cut Double Diamond</t>
  </si>
  <si>
    <t>SQ29</t>
  </si>
  <si>
    <t>Donruss Canadian Ice Les Gardiens</t>
  </si>
  <si>
    <t>Leaf International</t>
  </si>
  <si>
    <t>Leaf Pipe Dreams</t>
  </si>
  <si>
    <t>Pacific Dynagon Best Kept Secrets</t>
  </si>
  <si>
    <t>Pacific Invincible</t>
  </si>
  <si>
    <t>Pacific Omega No Scoring Zone</t>
  </si>
  <si>
    <t>Pinnacle Epix Play Emerald</t>
  </si>
  <si>
    <t>E11</t>
  </si>
  <si>
    <t>Pinnacle Totally Certified Platinum Red</t>
  </si>
  <si>
    <t>Score Net Worth</t>
  </si>
  <si>
    <t>SP Authentic Power Shift</t>
  </si>
  <si>
    <t>UD Choice StarQuest Green</t>
  </si>
  <si>
    <t>SQ19</t>
  </si>
  <si>
    <t>Upper Deck Gold Reserve</t>
  </si>
  <si>
    <t>Crown Royale International Glory</t>
  </si>
  <si>
    <t>SPx SPXtreme</t>
  </si>
  <si>
    <t>XT13</t>
  </si>
  <si>
    <t>Topps Chrome</t>
  </si>
  <si>
    <t>Topps Chrome Refractors</t>
  </si>
  <si>
    <t>Topps Gold Label Class 1 Red</t>
  </si>
  <si>
    <t>Topps Gold Label Quest For The Cup</t>
  </si>
  <si>
    <t>QC10</t>
  </si>
  <si>
    <t>01</t>
  </si>
  <si>
    <t>BAP Memorabilia Sapphire</t>
  </si>
  <si>
    <t>BAP Signature Series Autographs Gold</t>
  </si>
  <si>
    <t>Jeff Farkas</t>
  </si>
  <si>
    <t>Dimitri Khristich</t>
  </si>
  <si>
    <t>Petr Svoboda</t>
  </si>
  <si>
    <t>Private Stock PS-2001 Action</t>
  </si>
  <si>
    <t>Alexander Khavanov</t>
  </si>
  <si>
    <t>Topps Gold Label Class 1</t>
  </si>
  <si>
    <t>Topps Stars</t>
  </si>
  <si>
    <t>UD Reserve</t>
  </si>
  <si>
    <t>BAP Memorabilia</t>
  </si>
  <si>
    <t>Bob Wren</t>
  </si>
  <si>
    <t>BAP Signature Series Autographs</t>
  </si>
  <si>
    <t>Nathan Dempsey</t>
  </si>
  <si>
    <t>Alyn McCauley</t>
  </si>
  <si>
    <t>Travis Green</t>
  </si>
  <si>
    <t>Pacific</t>
  </si>
  <si>
    <t>Mats Sundin/Curtis Joseph</t>
  </si>
  <si>
    <t>Private Stock PS-2002</t>
  </si>
  <si>
    <t>Private Stock Retail</t>
  </si>
  <si>
    <t>Scott Clemmensen</t>
  </si>
  <si>
    <t>HO</t>
  </si>
  <si>
    <t>Karel Pilar</t>
  </si>
  <si>
    <t>Titanium Premiere Date</t>
  </si>
  <si>
    <t>Topps Archives Autographs</t>
  </si>
  <si>
    <t>Upper Deck Game Jersey Autographs</t>
  </si>
  <si>
    <t>SJCJ</t>
  </si>
  <si>
    <t>Curtis Joseph Ser.2</t>
  </si>
  <si>
    <t>Upper Deck Vintage</t>
  </si>
  <si>
    <t>Curtis Joseph/Darcy Tucker/Mats Sundin/Gary Roberts</t>
  </si>
  <si>
    <t>Vanguard</t>
  </si>
  <si>
    <t>Vanguard Premiere Date</t>
  </si>
  <si>
    <t>Bryan Berard/Felix Potvin</t>
  </si>
  <si>
    <t>BAP Signature Series</t>
  </si>
  <si>
    <t>Crown Royale Blue</t>
  </si>
  <si>
    <t>Pacific Complete Red</t>
  </si>
  <si>
    <t>SPx Rookie Redemption</t>
  </si>
  <si>
    <t>R212</t>
  </si>
  <si>
    <t>UD Premier Collection Gold</t>
  </si>
  <si>
    <t>Rickard Wallin</t>
  </si>
  <si>
    <t>Jarome Iginla/Glen Murray/Mats Sundin</t>
  </si>
  <si>
    <t>Black Diamond Threads</t>
  </si>
  <si>
    <t>DTMS</t>
  </si>
  <si>
    <t>Bowman Chrome Xfractors</t>
  </si>
  <si>
    <t>ITG Used Signature Series</t>
  </si>
  <si>
    <t>Jeff Hamilton</t>
  </si>
  <si>
    <t>Pacific Supreme Generations</t>
  </si>
  <si>
    <t>Mats Sundin/ Nik Antropov</t>
  </si>
  <si>
    <t>Parkhurst Rookie</t>
  </si>
  <si>
    <t>Aleksander Suglobov</t>
  </si>
  <si>
    <t>SP Game Used Limited Threads Gold</t>
  </si>
  <si>
    <t>LTMS</t>
  </si>
  <si>
    <t>Matthew Lombardi</t>
  </si>
  <si>
    <t>Titanium</t>
  </si>
  <si>
    <t>John Pohl</t>
  </si>
  <si>
    <t>Titanium Right on Target</t>
  </si>
  <si>
    <t>UD Premier Collection Signatures</t>
  </si>
  <si>
    <t>PSON</t>
  </si>
  <si>
    <t>Artifacts Treasured Swatches</t>
  </si>
  <si>
    <t>TSSU</t>
  </si>
  <si>
    <t>Upper Deck Ice Frozen Fabrics</t>
  </si>
  <si>
    <t>FFMS</t>
  </si>
  <si>
    <t>Upper Deck Jerseys</t>
  </si>
  <si>
    <t>JMS</t>
  </si>
  <si>
    <t>Upper Deck Shooting Stars</t>
  </si>
  <si>
    <t>SMS</t>
  </si>
  <si>
    <t>McDonald's Upper Deck</t>
  </si>
  <si>
    <t>Mats Sundin CL</t>
  </si>
  <si>
    <t>Artifacts Silver</t>
  </si>
  <si>
    <t>JSU</t>
  </si>
  <si>
    <t>Jason Blake</t>
  </si>
  <si>
    <t>Felix Potvin / Martin Brodeur</t>
  </si>
  <si>
    <t>RFX25</t>
  </si>
  <si>
    <t>Upper Deck Spectrum High Gloss</t>
  </si>
  <si>
    <t>ITG Forever Rivals Net Rivals</t>
  </si>
  <si>
    <t>NR08</t>
  </si>
  <si>
    <t>Felix Potvin / Patrick Roy</t>
  </si>
  <si>
    <t>Cody Franson</t>
  </si>
  <si>
    <t>71</t>
  </si>
  <si>
    <t>Topps OPC Sticker Stamps</t>
  </si>
  <si>
    <t>Rod Gilbert</t>
  </si>
  <si>
    <t>Player Name Rank Total</t>
  </si>
  <si>
    <t>Player Name Rank Match</t>
  </si>
  <si>
    <t>BV</t>
  </si>
  <si>
    <t>BV Rank Total</t>
  </si>
  <si>
    <t>BV Rank Match</t>
  </si>
  <si>
    <t>Auston Matthews YG</t>
  </si>
  <si>
    <t>Brayden Point YG</t>
  </si>
  <si>
    <t>Alan Quine YG</t>
  </si>
  <si>
    <t>Kyle Connor YG</t>
  </si>
  <si>
    <t>Zach Sanford YG</t>
  </si>
  <si>
    <t>Travis Konecny YG</t>
  </si>
  <si>
    <t>Anthony Beauvillier YG</t>
  </si>
  <si>
    <t>Nikita Tryamkin YG</t>
  </si>
  <si>
    <t>Tom Kuhnhackl YG</t>
  </si>
  <si>
    <t>Josh Morrissey YG</t>
  </si>
  <si>
    <t>Matthew Tkachuk YG</t>
  </si>
  <si>
    <t>Artturi Lehkonen YG</t>
  </si>
  <si>
    <t>Denis Malgin YG</t>
  </si>
  <si>
    <t>Nikita Zaitsev YG</t>
  </si>
  <si>
    <t>Michael Matheson YG</t>
  </si>
  <si>
    <t>Oliver Bjorkstrand YG</t>
  </si>
  <si>
    <t>Austin Czarnik YG</t>
  </si>
  <si>
    <t>Nic Dowd YG</t>
  </si>
  <si>
    <t>William Nylander YG</t>
  </si>
  <si>
    <t>Sonny Milano YG YG</t>
  </si>
  <si>
    <t>SORT BY:</t>
  </si>
  <si>
    <t>Team: Anaheim Ducks</t>
  </si>
  <si>
    <t>Team: Boston Bruins</t>
  </si>
  <si>
    <t>Team: Buffalo Sabres</t>
  </si>
  <si>
    <t>Team: Carolina Hurricanes</t>
  </si>
  <si>
    <t>Hockey</t>
  </si>
  <si>
    <t>Team: Columbus Blue Jackets</t>
  </si>
  <si>
    <t>-</t>
  </si>
  <si>
    <t>Team: Calgary Flames</t>
  </si>
  <si>
    <t>Team: Chicago Blackhawks</t>
  </si>
  <si>
    <t>Team: Colorado Avalanche</t>
  </si>
  <si>
    <t>Team: Dallas Stars</t>
  </si>
  <si>
    <t>Team: Detroit Red Wings</t>
  </si>
  <si>
    <t>Team: Edmonton Oilers</t>
  </si>
  <si>
    <t>Team: Florida Panthers</t>
  </si>
  <si>
    <t>Team: Los Angeles Kings</t>
  </si>
  <si>
    <t>Team: Minnesota Wild</t>
  </si>
  <si>
    <t>Team: Montreal Canadiens</t>
  </si>
  <si>
    <t>Team: Nashville Predators</t>
  </si>
  <si>
    <t>Team: New Jersey Devils</t>
  </si>
  <si>
    <t>Team: New York Islanders</t>
  </si>
  <si>
    <t>Team: New York Rangers</t>
  </si>
  <si>
    <t>Team: Ottawa Senators</t>
  </si>
  <si>
    <t>Team: Phoenix Coyotes</t>
  </si>
  <si>
    <t>Team: Pittsburgh Penguins</t>
  </si>
  <si>
    <t>Team: San Jose Sharks</t>
  </si>
  <si>
    <t>Team: St. Louis Blues</t>
  </si>
  <si>
    <t>Team: Tampa Bay Lightning</t>
  </si>
  <si>
    <t>Team: Toronto Maple Leafs</t>
  </si>
  <si>
    <t>Team: Vancouver Canucks</t>
  </si>
  <si>
    <t>Team: Washington Capitals</t>
  </si>
  <si>
    <t>Team: Winnipeg Jets</t>
  </si>
  <si>
    <t>Team: Philadelphia Flyers</t>
  </si>
  <si>
    <t>Team: Atlanta Thrashers</t>
  </si>
  <si>
    <t>2008-09 Upper Deck #201 Zach Bogosian YG RC</t>
  </si>
  <si>
    <t>2008-09 Upper Deck #202 Blake Wheeler YG RC</t>
  </si>
  <si>
    <t>2008-09 Upper Deck #203 Adam Pardy YG RC</t>
  </si>
  <si>
    <t>2008-09 Upper Deck #204 Brandon Sutter YG RC</t>
  </si>
  <si>
    <t>2008-09 Upper Deck #205 Jakub Voracek YG RC</t>
  </si>
  <si>
    <t>2008-09 Upper Deck #206 Adam Pineault YG RC</t>
  </si>
  <si>
    <t>2008-09 Upper Deck #207 Derick Brassard YG RC</t>
  </si>
  <si>
    <t>2008-09 Upper Deck #208 Steve Mason YG RC</t>
  </si>
  <si>
    <t>2008-09 Upper Deck #209 James Neal YG RC</t>
  </si>
  <si>
    <t>2008-09 Upper Deck #210 Mark Fistric YG RC</t>
  </si>
  <si>
    <t>2008-09 Upper Deck #211 Justin Abdelkader YG RC</t>
  </si>
  <si>
    <t>2008-09 Upper Deck #212 Jonathan Ericsson YG RC</t>
  </si>
  <si>
    <t>2008-09 Upper Deck #213 Darren Helm YG RC</t>
  </si>
  <si>
    <t>2008-09 Upper Deck #214 Mattias Ritola YG RC</t>
  </si>
  <si>
    <t>2008-09 Upper Deck #215 Tom Sestito YG RC</t>
  </si>
  <si>
    <t>2008-09 Upper Deck #216 Chris Porter YG RC</t>
  </si>
  <si>
    <t>2008-09 Upper Deck #217 Michael Frolik YG RC</t>
  </si>
  <si>
    <t>2008-09 Upper Deck #218 T.J. Oshie YG RC</t>
  </si>
  <si>
    <t>2008-09 Upper Deck #219 Shawn Matthias YG RC</t>
  </si>
  <si>
    <t>2008-09 Upper Deck #220 Drew Doughty YG RC</t>
  </si>
  <si>
    <t>2008-09 Upper Deck #221 Wayne Simmonds YG RC</t>
  </si>
  <si>
    <t>2008-09 Upper Deck #222 Oscar Moller YG RC</t>
  </si>
  <si>
    <t>2008-09 Upper Deck #223 Erik Ersberg YG RC</t>
  </si>
  <si>
    <t>2008-09 Upper Deck #224 Colton Gillies YG RC</t>
  </si>
  <si>
    <t>2008-09 Upper Deck #225 Matt D'Agostini YG RC</t>
  </si>
  <si>
    <t>2008-09 Upper Deck #226 Ryan Jones YG RC</t>
  </si>
  <si>
    <t>2008-09 Upper Deck #227 Patric Hornqvist YG RC</t>
  </si>
  <si>
    <t>2008-09 Upper Deck #228 Anssi Salmela YG RC</t>
  </si>
  <si>
    <t>2008-09 Upper Deck #229 Kyle Okposo YG RC</t>
  </si>
  <si>
    <t>2008-09 Upper Deck #230 Lauri Korpikoski YG RC</t>
  </si>
  <si>
    <t>2008-09 Upper Deck #231 Brian Lee YG RC</t>
  </si>
  <si>
    <t>2008-09 Upper Deck #232 Ilya Zubov YG RC</t>
  </si>
  <si>
    <t>2008-09 Upper Deck #233 Jared Ross YG RC</t>
  </si>
  <si>
    <t>2008-09 Upper Deck #234 Luca Sbisa YG RC</t>
  </si>
  <si>
    <t>2008-09 Upper Deck #235 Claude Giroux YG RC</t>
  </si>
  <si>
    <t>2008-09 Upper Deck #236 Kyle Turris YG RC</t>
  </si>
  <si>
    <t>2008-09 Upper Deck #237 Mikkel Boedker YG RC</t>
  </si>
  <si>
    <t>2008-09 Upper Deck #238 Alex Goligoski YG RC</t>
  </si>
  <si>
    <t>2008-09 Upper Deck #239 Jon Filewich YG RC</t>
  </si>
  <si>
    <t>2008-09 Upper Deck #240 Ryan Stone YG RC</t>
  </si>
  <si>
    <t>2008-09 Upper Deck #241 Alex Pietrangelo YG RC</t>
  </si>
  <si>
    <t>2008-09 Upper Deck #242 Patrik Berglund YG RC</t>
  </si>
  <si>
    <t>2008-09 Upper Deck #243 Vladimir Mihalik YG RC</t>
  </si>
  <si>
    <t>2008-09 Upper Deck #244 Janne Niskala YG RC</t>
  </si>
  <si>
    <t>2008-09 Upper Deck #245 Steven Stamkos YG RC</t>
  </si>
  <si>
    <t>2008-09 Upper Deck #246 John Mitchell YG RC</t>
  </si>
  <si>
    <t>2008-09 Upper Deck #247 Robbie Earl YG RC</t>
  </si>
  <si>
    <t>2008-09 Upper Deck #248 Luke Schenn YG RC</t>
  </si>
  <si>
    <t>2008-09 Upper Deck #249 Mike Brown YG RC</t>
  </si>
  <si>
    <t>2008-09 Upper Deck #451 Andrew Ebbett YG RC</t>
  </si>
  <si>
    <t>2008-09 Upper Deck #452 Brett Festerling YG RC</t>
  </si>
  <si>
    <t>2008-09 Upper Deck #453 Nathan Oystrick YG RC</t>
  </si>
  <si>
    <t>2008-09 Upper Deck #454 Boris Valabik YG RC</t>
  </si>
  <si>
    <t>2008-09 Upper Deck #455 Nathan Gerbe YG RC</t>
  </si>
  <si>
    <t>2008-09 Upper Deck #456 Justin Peters YG RC</t>
  </si>
  <si>
    <t>2008-09 Upper Deck #457 Zach Boychuk YG RC</t>
  </si>
  <si>
    <t>2008-09 Upper Deck #458 Dwight Helminen YG RC</t>
  </si>
  <si>
    <t>2008-09 Upper Deck #459 Patrick Dwyer YG RC</t>
  </si>
  <si>
    <t>2008-09 Upper Deck #460 Simeon Varlamov YG RC</t>
  </si>
  <si>
    <t>2008-09 Upper Deck #461 Joe Jensen YG RC</t>
  </si>
  <si>
    <t>2008-09 Upper Deck #462 Chris Stewart YG RC</t>
  </si>
  <si>
    <t>2008-09 Upper Deck #463 Dan LaCosta YG RC</t>
  </si>
  <si>
    <t>2008-09 Upper Deck #464 Nikita Filatov YG RC</t>
  </si>
  <si>
    <t>2008-09 Upper Deck #465 Derek Dorsett YG RC</t>
  </si>
  <si>
    <t>2008-09 Upper Deck #466 Andrew Murray YG RC</t>
  </si>
  <si>
    <t>2008-09 Upper Deck #467 Fabian Brunnstrom YG RC</t>
  </si>
  <si>
    <t>2008-09 Upper Deck #468 Steve MacIntyre YG RC</t>
  </si>
  <si>
    <t>2008-09 Upper Deck #469 Theo Peckham YG RC</t>
  </si>
  <si>
    <t>2008-09 Upper Deck #470 Michal Repik YG RC</t>
  </si>
  <si>
    <t>2008-09 Upper Deck #471 Jason Garrison YG RC</t>
  </si>
  <si>
    <t>2008-09 Upper Deck #472 Brian Boyle YG RC</t>
  </si>
  <si>
    <t>2008-09 Upper Deck #473 Teddy Purcell YG RC</t>
  </si>
  <si>
    <t>2008-09 Upper Deck #474 Danny Taylor YG RC</t>
  </si>
  <si>
    <t>2008-09 Upper Deck #475 Matthew Halischuk YG RC</t>
  </si>
  <si>
    <t>2008-09 Upper Deck #476 Petr Vrana YG RC</t>
  </si>
  <si>
    <t>2008-09 Upper Deck #477 Patrick Davis YG RC</t>
  </si>
  <si>
    <t>2008-09 Upper Deck #478 Pierre-Luc Letourneau-Leblond YG RC</t>
  </si>
  <si>
    <t>2008-09 Upper Deck #479 Josh Bailey YG RC</t>
  </si>
  <si>
    <t>2008-09 Upper Deck #480 Brett Skinner YG RC</t>
  </si>
  <si>
    <t>2008-09 Upper Deck #481 Mitch Fritz YG RC</t>
  </si>
  <si>
    <t>2008-09 Upper Deck #482 Jesse Winchester YG RC</t>
  </si>
  <si>
    <t>2008-09 Upper Deck #483 Andreas Nodl YG RC</t>
  </si>
  <si>
    <t>2008-09 Upper Deck #484 Kenndal McArdle YG RC</t>
  </si>
  <si>
    <t>2008-09 Upper Deck #485 Darroll Powe YG RC</t>
  </si>
  <si>
    <t>2008-09 Upper Deck #486 Viktor Tikhonov YG RC</t>
  </si>
  <si>
    <t>2008-09 Upper Deck #487 Kevin Porter YG RC</t>
  </si>
  <si>
    <t>2008-09 Upper Deck #488 Janne Pesonen YG RC</t>
  </si>
  <si>
    <t>2008-09 Upper Deck #489 John Curry YG RC</t>
  </si>
  <si>
    <t>2008-09 Upper Deck #490 Jamie McGinn YG RC</t>
  </si>
  <si>
    <t>2008-09 Upper Deck #491 Brad Staubitz YG RC</t>
  </si>
  <si>
    <t>2008-09 Upper Deck #492 Tom Cavanagh YG RC</t>
  </si>
  <si>
    <t>2008-09 Upper Deck #493 Ben Bishop YG RC</t>
  </si>
  <si>
    <t>2008-09 Upper Deck #494 Justin Pogge YG RC</t>
  </si>
  <si>
    <t>2008-09 Upper Deck #495 Nikolai Kulemin YG RC</t>
  </si>
  <si>
    <t>2008-09 Upper Deck #496 Jonas Frogren YG RC</t>
  </si>
  <si>
    <t>2008-09 Upper Deck #497 Cory Schneider YG RC</t>
  </si>
  <si>
    <t>2008-09 Upper Deck #498 Tyler Sloan YG RC</t>
  </si>
  <si>
    <t>2008-09 Upper Deck #499 Karl Alzner YG RC</t>
  </si>
  <si>
    <t>ATL</t>
  </si>
  <si>
    <t>1.1 - Vintage RC</t>
  </si>
  <si>
    <t>1.2 - O-Pee-Chee RC</t>
  </si>
  <si>
    <t>1.5 - The Cup RC</t>
  </si>
  <si>
    <t>1.6 - Other RC</t>
  </si>
  <si>
    <t>1.0 - Rookie Cards</t>
  </si>
  <si>
    <t>2.2 - Team Canada AU</t>
  </si>
  <si>
    <t>2.1 - Maple Leafs AU</t>
  </si>
  <si>
    <t>2.0 - Autographs</t>
  </si>
  <si>
    <t>3.1 Maple Leafs Relics</t>
  </si>
  <si>
    <t>3.2 Team Canada Relics</t>
  </si>
  <si>
    <t>3.0 - Relics</t>
  </si>
  <si>
    <t>4.0 - Sets</t>
  </si>
  <si>
    <t>4.1 O-Pee-Chee Sets</t>
  </si>
  <si>
    <t>4.2 Upper Deck Sets</t>
  </si>
  <si>
    <t>5.0 - Players</t>
  </si>
  <si>
    <t>5.1 Darryl Sittler PSA</t>
  </si>
  <si>
    <t>5.2 Tyler Bozak RC</t>
  </si>
  <si>
    <t>5.3 Mike Eagles</t>
  </si>
  <si>
    <t>4.3 Upper Deck Canvas Sets</t>
  </si>
  <si>
    <t>4.4 1996-97 Black Diamond</t>
  </si>
  <si>
    <t>1.3 - Upper Deck RC</t>
  </si>
  <si>
    <t>1.4 - SP Authentic RC</t>
  </si>
  <si>
    <t>5.4 Felix Potvin</t>
  </si>
  <si>
    <t/>
  </si>
  <si>
    <t>Game Used Stick - Toronto Maple Leafs</t>
  </si>
  <si>
    <t>James Van Riemsdyk</t>
  </si>
  <si>
    <t>3.3 Game Used Memorabilia</t>
  </si>
  <si>
    <t>Drake Caggiula YG</t>
  </si>
  <si>
    <t>Gemel Smith YG</t>
  </si>
  <si>
    <t>Tyler Bertuzzi YG</t>
  </si>
  <si>
    <t>Charlie Lindgren YG</t>
  </si>
  <si>
    <t>Nick Baptiste YG</t>
  </si>
  <si>
    <t>ePack</t>
  </si>
  <si>
    <t>Upper Deck NHL Firsts</t>
  </si>
  <si>
    <t>William Nylander</t>
  </si>
  <si>
    <t>Upper Deck Number Crunschers</t>
  </si>
  <si>
    <t>Sam Reinhart</t>
  </si>
  <si>
    <t>Luc Robitaille</t>
  </si>
  <si>
    <t>Artturi Lehkonen</t>
  </si>
  <si>
    <t>Brayden Point</t>
  </si>
  <si>
    <t>Miles Wood</t>
  </si>
  <si>
    <t>Matthew Barzal</t>
  </si>
  <si>
    <t>Dylan Strome</t>
  </si>
  <si>
    <t>Travis Konecny</t>
  </si>
  <si>
    <t>Christian Dvorak</t>
  </si>
  <si>
    <t>Anthony Beauvillier</t>
  </si>
  <si>
    <t>Nick Lappin</t>
  </si>
  <si>
    <t>O-Pee-Chee Rainbow Black</t>
  </si>
  <si>
    <t>Tyler Motte</t>
  </si>
  <si>
    <t>Joel Eriksson Ek</t>
  </si>
  <si>
    <t>epack</t>
  </si>
  <si>
    <t>Patrick Laine YG</t>
  </si>
  <si>
    <t>Jesse Puljujarvi YG</t>
  </si>
  <si>
    <t>Mark McNeill YG</t>
  </si>
  <si>
    <t>Stephen Johns YG</t>
  </si>
  <si>
    <t>Tristan Jarry YG</t>
  </si>
  <si>
    <t>Nikita Soshnikov YG</t>
  </si>
  <si>
    <t>Oliver Kylington YG</t>
  </si>
  <si>
    <t>Lawson Crouse YG</t>
  </si>
  <si>
    <t>Nick Sorensen YG</t>
  </si>
  <si>
    <t>Connor Brown YG</t>
  </si>
  <si>
    <t>Jakob Chychrun YG</t>
  </si>
  <si>
    <t>Steven Santini YG</t>
  </si>
  <si>
    <t>Danton Heinen YG</t>
  </si>
  <si>
    <t>Pontus Aberg YG</t>
  </si>
  <si>
    <t>NSH</t>
  </si>
  <si>
    <t>Tyler Motte YG</t>
  </si>
  <si>
    <t>Jimmy Vesey YG</t>
  </si>
  <si>
    <t>Nick Paul YG</t>
  </si>
  <si>
    <t>Zach Hyman YG</t>
  </si>
  <si>
    <t>Sonny Milano YG</t>
  </si>
  <si>
    <t>Trevor Carrick YG</t>
  </si>
  <si>
    <t>Mikhail Sergachev YG</t>
  </si>
  <si>
    <t>Esa Lindell YG</t>
  </si>
  <si>
    <t>Noel Acciari YG</t>
  </si>
  <si>
    <t>Mike Reilly YG</t>
  </si>
  <si>
    <t>Gustav Forsling YG</t>
  </si>
  <si>
    <t>Hudson Fasching YG</t>
  </si>
  <si>
    <t>Chris Bigras YG</t>
  </si>
  <si>
    <t>Want List</t>
  </si>
  <si>
    <t>WANT LIST:</t>
  </si>
  <si>
    <t>62</t>
  </si>
  <si>
    <t>W</t>
  </si>
  <si>
    <t>Sebastian Aho YG</t>
  </si>
  <si>
    <t>Anthony Mantha YG</t>
  </si>
  <si>
    <t>Ivan Provorov YG</t>
  </si>
  <si>
    <t>Zach Werenski YG</t>
  </si>
  <si>
    <t>Pavel Buchnevich YG</t>
  </si>
  <si>
    <t>Nick Schmaltz YG</t>
  </si>
  <si>
    <t>Christian Dvorak YG</t>
  </si>
  <si>
    <t>Justin Bailey YG</t>
  </si>
  <si>
    <t>Pavel Zacha YG</t>
  </si>
  <si>
    <t>Auston Matthew YG Checklist</t>
  </si>
  <si>
    <t>Kasperi Kapanen YG</t>
  </si>
  <si>
    <t>William Carrier YG</t>
  </si>
  <si>
    <t>Miles Wood YG</t>
  </si>
  <si>
    <t>Yohann Auvitu YG</t>
  </si>
  <si>
    <t>Markus Nutivaara YG</t>
  </si>
  <si>
    <t>Matthew Barzal YG</t>
  </si>
  <si>
    <t>Joel Eriksson YG</t>
  </si>
  <si>
    <t>Blake Speers YG</t>
  </si>
  <si>
    <t>Casey Nelson YG</t>
  </si>
  <si>
    <t>Anthony DeAngelo YG</t>
  </si>
  <si>
    <t>Brandon Tanev YG</t>
  </si>
  <si>
    <t>Mitch Marner YG</t>
  </si>
  <si>
    <t>Frederik Gauthier YG</t>
  </si>
  <si>
    <t>Dominik Simon YG</t>
  </si>
  <si>
    <t>Rob O'Gara YG</t>
  </si>
  <si>
    <t>Thatcher Demko YG</t>
  </si>
  <si>
    <t>Kevin Gravel YG</t>
  </si>
  <si>
    <t>Troy Stecher YG</t>
  </si>
  <si>
    <t>Brandon Montour YG</t>
  </si>
  <si>
    <t>Aaron Dell YG</t>
  </si>
  <si>
    <t>Timo Meier YG</t>
  </si>
  <si>
    <t>Michal Kempny YG</t>
  </si>
  <si>
    <t>Brandon Carlo YG</t>
  </si>
  <si>
    <t>Kyle Rau YG</t>
  </si>
  <si>
    <t>Chase De Leo YG</t>
  </si>
  <si>
    <t>Oskar Sundqvist YG</t>
  </si>
  <si>
    <t>Thomas Chabot YG</t>
  </si>
  <si>
    <t>Ondrej Kase YG</t>
  </si>
  <si>
    <t>Ryan Pulock YG</t>
  </si>
  <si>
    <t>Tobias Lindberg YG</t>
  </si>
  <si>
    <t>Scott Wedgewood YG</t>
  </si>
  <si>
    <t>Shane Harper YG</t>
  </si>
  <si>
    <t>Jacob Larsson YG</t>
  </si>
  <si>
    <t>Zane Mcintyre YG</t>
  </si>
  <si>
    <t>Jason Dickinson YG</t>
  </si>
  <si>
    <t>Dylan Strome YG</t>
  </si>
  <si>
    <t>Mitch Marner Patrick Laine YG Checklist</t>
  </si>
  <si>
    <t>TOR WPG</t>
  </si>
  <si>
    <t>A.J. Greer YG</t>
  </si>
  <si>
    <t>Cole Schneider YG</t>
  </si>
  <si>
    <t>Joel Hanley YG</t>
  </si>
  <si>
    <t>Joseph Cramarossa YG</t>
  </si>
  <si>
    <t>Jakub Vrana YG</t>
  </si>
  <si>
    <t>Lukas Sedlak YG</t>
  </si>
  <si>
    <t>Matthew Benning YG</t>
  </si>
  <si>
    <t>Nick Lappin YG</t>
  </si>
  <si>
    <t>Roman Lyubimov YG</t>
  </si>
  <si>
    <t>Jake Guentzel YG</t>
  </si>
  <si>
    <t>Jack Eichel YG</t>
  </si>
  <si>
    <t>Charles Hudon YG</t>
  </si>
  <si>
    <t>Logan Shaw YG</t>
  </si>
  <si>
    <t>Andeas Athanasiou YG</t>
  </si>
  <si>
    <t>Tanner Kero YG</t>
  </si>
  <si>
    <t>Zachary Fucale YG</t>
  </si>
  <si>
    <t>Alexandre Brenier YG</t>
  </si>
  <si>
    <t>Vincent Hinostroza YG</t>
  </si>
  <si>
    <t>Radek Faksa YG</t>
  </si>
  <si>
    <t>Joel Vermin YG</t>
  </si>
  <si>
    <t>Chandler Stephenson YG</t>
  </si>
  <si>
    <t>Devin Shore YG</t>
  </si>
  <si>
    <t>Mike McCarron YG</t>
  </si>
  <si>
    <t>Markus Hannikainen YG</t>
  </si>
  <si>
    <t>Shea Theodore YG</t>
  </si>
  <si>
    <t>Jack Eichel Zachary Fucale YG Checklist</t>
  </si>
  <si>
    <t>BUF MTL</t>
  </si>
  <si>
    <t>Storage Location</t>
  </si>
  <si>
    <t>STORAGE LOCATION</t>
  </si>
  <si>
    <t>Epack</t>
  </si>
  <si>
    <t>Upper Deck Silver Foil Board</t>
  </si>
  <si>
    <t>Upper Deck Code To Greatness</t>
  </si>
  <si>
    <t>Upper Deck Instant Impressions</t>
  </si>
  <si>
    <t>Jonathan Drouin</t>
  </si>
  <si>
    <t>Zemgus Girgensons</t>
  </si>
  <si>
    <t>Kevin Hayes</t>
  </si>
  <si>
    <t>Nikita Kucherov</t>
  </si>
  <si>
    <t>Max Pacioretty</t>
  </si>
  <si>
    <t>Upper Deck Portraits</t>
  </si>
  <si>
    <t>Pekka Rinne</t>
  </si>
  <si>
    <t>Phil Esposito</t>
  </si>
  <si>
    <t>16</t>
  </si>
  <si>
    <t>MVP Green Parallel</t>
  </si>
  <si>
    <t>MVP</t>
  </si>
  <si>
    <t>MVP Colors and Contours Level 3 Teal</t>
  </si>
  <si>
    <t>MVP Silver Script</t>
  </si>
  <si>
    <t>Shane Prince</t>
  </si>
  <si>
    <t>Upper Deck Number Crunchers</t>
  </si>
  <si>
    <t>NCBH</t>
  </si>
  <si>
    <t>Bobby Hull</t>
  </si>
  <si>
    <t>NCCG</t>
  </si>
  <si>
    <t>Clauge Giroux</t>
  </si>
  <si>
    <t>NCMB</t>
  </si>
  <si>
    <t>NCSC</t>
  </si>
  <si>
    <t>Upper Deck One Timers</t>
  </si>
  <si>
    <t>1TAO</t>
  </si>
  <si>
    <t>1TBH</t>
  </si>
  <si>
    <t>1TJS</t>
  </si>
  <si>
    <t>1TJT</t>
  </si>
  <si>
    <t>1TSC</t>
  </si>
  <si>
    <t>Nick Cousins</t>
  </si>
  <si>
    <t>Colin Miller</t>
  </si>
  <si>
    <t>Nick Shore</t>
  </si>
  <si>
    <t>Stefan Noesen</t>
  </si>
  <si>
    <t>Hunter Shinkaruk</t>
  </si>
  <si>
    <t>Derek Forbort</t>
  </si>
  <si>
    <t>Joonas Donskoi</t>
  </si>
  <si>
    <t>Matt Oconnor</t>
  </si>
  <si>
    <t>Stanislav Galiev</t>
  </si>
  <si>
    <t>Kyle Baun</t>
  </si>
  <si>
    <t>Andrew Copp</t>
  </si>
  <si>
    <t>Colton Parayko</t>
  </si>
  <si>
    <t>Nikolai Ehlers</t>
  </si>
  <si>
    <t>Brock McGinn</t>
  </si>
  <si>
    <t>Kevin Labanc YG</t>
  </si>
  <si>
    <t>t</t>
  </si>
  <si>
    <t>UDSPB</t>
  </si>
  <si>
    <t>Pierre-Edouard Bellemare</t>
  </si>
  <si>
    <t>Martin Hanzal</t>
  </si>
  <si>
    <t>Aaron Ekblad</t>
  </si>
  <si>
    <t>Sven Baertschi</t>
  </si>
  <si>
    <t>Upper Deck UD Portraits Rainbow Foil</t>
  </si>
  <si>
    <t>Jake Guentzel</t>
  </si>
  <si>
    <t>Matthew Tkachuk</t>
  </si>
  <si>
    <t>Upper Deck UD Portraits Gold Foil</t>
  </si>
  <si>
    <t>Chris Bigras</t>
  </si>
  <si>
    <t>Patrick Laine</t>
  </si>
  <si>
    <t>Connor Brown</t>
  </si>
  <si>
    <t>Mitch Marner</t>
  </si>
  <si>
    <t>Zach Werenski</t>
  </si>
  <si>
    <t>Jason Dickinson</t>
  </si>
  <si>
    <t>Julius Honka</t>
  </si>
  <si>
    <t>Upper Deck Day with the Cup</t>
  </si>
  <si>
    <t>in hand</t>
  </si>
  <si>
    <t>Aaron Ekblad YG</t>
  </si>
  <si>
    <t>in Hand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</si>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</sst>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43" formatCode="_(* #,##0.00_);_(* \(#,##0.00\);_(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4" tint="-0.249977111117893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2"/>
      <color theme="4" tint="-0.249977111117893"/>
      <name val="Calibri"/>
      <family val="2"/>
      <scheme val="minor"/>
    </font>
    <font>
      <b/>
      <i/>
      <sz val="14"/>
      <color theme="0" tint="-4.9989318521683403E-2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6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1">
    <xf numFmtId="0" fontId="0" fillId="0" borderId="0" xfId="0"/>
    <xf numFmtId="0" fontId="2" fillId="0" borderId="0" xfId="0" applyFont="1" applyAlignment="1">
      <alignment horizontal="center" vertical="top" textRotation="180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1" fontId="2" fillId="0" borderId="0" xfId="0" applyNumberFormat="1" applyFont="1" applyAlignment="1">
      <alignment horizontal="center" vertical="top" textRotation="180"/>
    </xf>
    <xf numFmtId="1" fontId="0" fillId="0" borderId="0" xfId="0" applyNumberFormat="1" applyFont="1" applyAlignment="1">
      <alignment horizontal="center"/>
    </xf>
    <xf numFmtId="1" fontId="0" fillId="0" borderId="0" xfId="0" applyNumberFormat="1" applyFont="1"/>
    <xf numFmtId="0" fontId="0" fillId="0" borderId="0" xfId="0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1" fontId="0" fillId="2" borderId="1" xfId="0" applyNumberFormat="1" applyFont="1" applyFill="1" applyBorder="1"/>
    <xf numFmtId="0" fontId="0" fillId="2" borderId="1" xfId="0" applyFont="1" applyFill="1" applyBorder="1"/>
    <xf numFmtId="1" fontId="0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/>
    <xf numFmtId="49" fontId="2" fillId="0" borderId="0" xfId="0" applyNumberFormat="1" applyFont="1" applyAlignment="1">
      <alignment horizontal="center" vertical="top" textRotation="180"/>
    </xf>
    <xf numFmtId="49" fontId="0" fillId="2" borderId="1" xfId="0" applyNumberFormat="1" applyFont="1" applyFill="1" applyBorder="1"/>
    <xf numFmtId="49" fontId="0" fillId="0" borderId="0" xfId="0" applyNumberFormat="1" applyFont="1"/>
    <xf numFmtId="0" fontId="7" fillId="0" borderId="0" xfId="0" applyFont="1" applyFill="1" applyBorder="1" applyProtection="1"/>
    <xf numFmtId="0" fontId="8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left"/>
    </xf>
    <xf numFmtId="0" fontId="8" fillId="0" borderId="0" xfId="0" applyFont="1" applyBorder="1" applyProtection="1"/>
    <xf numFmtId="0" fontId="7" fillId="5" borderId="0" xfId="0" applyFont="1" applyFill="1" applyBorder="1" applyProtection="1"/>
    <xf numFmtId="0" fontId="7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right"/>
    </xf>
    <xf numFmtId="0" fontId="5" fillId="6" borderId="1" xfId="0" applyFont="1" applyFill="1" applyBorder="1" applyAlignment="1">
      <alignment horizontal="center"/>
    </xf>
    <xf numFmtId="0" fontId="12" fillId="3" borderId="0" xfId="0" applyFont="1" applyFill="1" applyBorder="1" applyAlignment="1" applyProtection="1">
      <alignment horizontal="center"/>
      <protection locked="0"/>
    </xf>
    <xf numFmtId="0" fontId="12" fillId="0" borderId="0" xfId="0" applyFont="1" applyFill="1" applyBorder="1" applyAlignment="1" applyProtection="1">
      <alignment horizontal="center"/>
    </xf>
    <xf numFmtId="43" fontId="2" fillId="0" borderId="0" xfId="121" applyFont="1" applyAlignment="1">
      <alignment horizontal="center" vertical="top" textRotation="180"/>
    </xf>
    <xf numFmtId="43" fontId="0" fillId="2" borderId="1" xfId="121" applyFont="1" applyFill="1" applyBorder="1"/>
    <xf numFmtId="43" fontId="0" fillId="0" borderId="0" xfId="121" applyFont="1"/>
    <xf numFmtId="14" fontId="2" fillId="0" borderId="0" xfId="0" applyNumberFormat="1" applyFont="1" applyAlignment="1">
      <alignment horizontal="center" vertical="top" textRotation="180"/>
    </xf>
    <xf numFmtId="14" fontId="0" fillId="2" borderId="1" xfId="0" applyNumberFormat="1" applyFont="1" applyFill="1" applyBorder="1"/>
    <xf numFmtId="14" fontId="0" fillId="0" borderId="0" xfId="0" applyNumberFormat="1" applyFont="1"/>
    <xf numFmtId="0" fontId="7" fillId="3" borderId="0" xfId="0" applyFont="1" applyFill="1" applyBorder="1" applyAlignment="1" applyProtection="1">
      <alignment horizontal="left" indent="2"/>
    </xf>
    <xf numFmtId="8" fontId="0" fillId="0" borderId="0" xfId="0" applyNumberFormat="1"/>
    <xf numFmtId="43" fontId="0" fillId="2" borderId="1" xfId="12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49" fontId="0" fillId="2" borderId="1" xfId="0" applyNumberFormat="1" applyFont="1" applyFill="1" applyBorder="1" applyAlignment="1">
      <alignment horizontal="center"/>
    </xf>
    <xf numFmtId="0" fontId="14" fillId="7" borderId="0" xfId="0" applyFont="1" applyFill="1" applyAlignment="1">
      <alignment horizontal="center" vertical="top" textRotation="180"/>
    </xf>
    <xf numFmtId="0" fontId="13" fillId="7" borderId="1" xfId="0" applyFont="1" applyFill="1" applyBorder="1" applyAlignment="1">
      <alignment horizontal="center"/>
    </xf>
    <xf numFmtId="0" fontId="13" fillId="7" borderId="0" xfId="0" applyFont="1" applyFill="1" applyAlignment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1" fillId="4" borderId="0" xfId="0" applyFont="1" applyFill="1" applyBorder="1" applyAlignment="1" applyProtection="1">
      <alignment horizontal="center"/>
    </xf>
    <xf numFmtId="0" fontId="9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</cellXfs>
  <cellStyles count="166">
    <cellStyle name="Comma" xfId="121" builtinId="3"/>
    <cellStyle name="Followed Hyperlink" xfId="105" builtinId="9" hidden="1"/>
    <cellStyle name="Followed Hyperlink" xfId="93" builtinId="9" hidden="1"/>
    <cellStyle name="Followed Hyperlink" xfId="81" builtinId="9" hidden="1"/>
    <cellStyle name="Followed Hyperlink" xfId="73" builtinId="9" hidden="1"/>
    <cellStyle name="Followed Hyperlink" xfId="23" builtinId="9" hidden="1"/>
    <cellStyle name="Followed Hyperlink" xfId="31" builtinId="9" hidden="1"/>
    <cellStyle name="Followed Hyperlink" xfId="69" builtinId="9" hidden="1"/>
    <cellStyle name="Followed Hyperlink" xfId="101" builtinId="9" hidden="1"/>
    <cellStyle name="Followed Hyperlink" xfId="107" builtinId="9" hidden="1"/>
    <cellStyle name="Followed Hyperlink" xfId="87" builtinId="9" hidden="1"/>
    <cellStyle name="Followed Hyperlink" xfId="99" builtinId="9" hidden="1"/>
    <cellStyle name="Followed Hyperlink" xfId="91" builtinId="9" hidden="1"/>
    <cellStyle name="Followed Hyperlink" xfId="79" builtinId="9" hidden="1"/>
    <cellStyle name="Followed Hyperlink" xfId="67" builtinId="9" hidden="1"/>
    <cellStyle name="Followed Hyperlink" xfId="125" builtinId="9" hidden="1"/>
    <cellStyle name="Followed Hyperlink" xfId="129" builtinId="9" hidden="1"/>
    <cellStyle name="Followed Hyperlink" xfId="133" builtinId="9" hidden="1"/>
    <cellStyle name="Followed Hyperlink" xfId="137" builtinId="9" hidden="1"/>
    <cellStyle name="Followed Hyperlink" xfId="139" builtinId="9" hidden="1"/>
    <cellStyle name="Followed Hyperlink" xfId="135" builtinId="9" hidden="1"/>
    <cellStyle name="Followed Hyperlink" xfId="131" builtinId="9" hidden="1"/>
    <cellStyle name="Followed Hyperlink" xfId="127" builtinId="9" hidden="1"/>
    <cellStyle name="Followed Hyperlink" xfId="123" builtinId="9" hidden="1"/>
    <cellStyle name="Followed Hyperlink" xfId="71" builtinId="9" hidden="1"/>
    <cellStyle name="Followed Hyperlink" xfId="75" builtinId="9" hidden="1"/>
    <cellStyle name="Followed Hyperlink" xfId="103" builtinId="9" hidden="1"/>
    <cellStyle name="Followed Hyperlink" xfId="95" builtinId="9" hidden="1"/>
    <cellStyle name="Followed Hyperlink" xfId="83" builtinId="9" hidden="1"/>
    <cellStyle name="Followed Hyperlink" xfId="117" builtinId="9" hidden="1"/>
    <cellStyle name="Followed Hyperlink" xfId="85" builtinId="9" hidden="1"/>
    <cellStyle name="Followed Hyperlink" xfId="27" builtinId="9" hidden="1"/>
    <cellStyle name="Followed Hyperlink" xfId="25" builtinId="9" hidden="1"/>
    <cellStyle name="Followed Hyperlink" xfId="65" builtinId="9" hidden="1"/>
    <cellStyle name="Followed Hyperlink" xfId="77" builtinId="9" hidden="1"/>
    <cellStyle name="Followed Hyperlink" xfId="89" builtinId="9" hidden="1"/>
    <cellStyle name="Followed Hyperlink" xfId="97" builtinId="9" hidden="1"/>
    <cellStyle name="Followed Hyperlink" xfId="109" builtinId="9" hidden="1"/>
    <cellStyle name="Followed Hyperlink" xfId="13" builtinId="9" hidden="1"/>
    <cellStyle name="Followed Hyperlink" xfId="7" builtinId="9" hidden="1"/>
    <cellStyle name="Followed Hyperlink" xfId="1" builtinId="9" hidden="1"/>
    <cellStyle name="Followed Hyperlink" xfId="5" builtinId="9" hidden="1"/>
    <cellStyle name="Followed Hyperlink" xfId="19" builtinId="9" hidden="1"/>
    <cellStyle name="Followed Hyperlink" xfId="15" builtinId="9" hidden="1"/>
    <cellStyle name="Followed Hyperlink" xfId="29" builtinId="9" hidden="1"/>
    <cellStyle name="Followed Hyperlink" xfId="45" builtinId="9" hidden="1"/>
    <cellStyle name="Followed Hyperlink" xfId="61" builtinId="9" hidden="1"/>
    <cellStyle name="Followed Hyperlink" xfId="55" builtinId="9" hidden="1"/>
    <cellStyle name="Followed Hyperlink" xfId="49" builtinId="9" hidden="1"/>
    <cellStyle name="Followed Hyperlink" xfId="43" builtinId="9" hidden="1"/>
    <cellStyle name="Followed Hyperlink" xfId="33" builtinId="9" hidden="1"/>
    <cellStyle name="Followed Hyperlink" xfId="111" builtinId="9" hidden="1"/>
    <cellStyle name="Followed Hyperlink" xfId="115" builtinId="9" hidden="1"/>
    <cellStyle name="Followed Hyperlink" xfId="113" builtinId="9" hidden="1"/>
    <cellStyle name="Followed Hyperlink" xfId="119" builtinId="9" hidden="1"/>
    <cellStyle name="Followed Hyperlink" xfId="39" builtinId="9" hidden="1"/>
    <cellStyle name="Followed Hyperlink" xfId="59" builtinId="9" hidden="1"/>
    <cellStyle name="Followed Hyperlink" xfId="9" builtinId="9" hidden="1"/>
    <cellStyle name="Followed Hyperlink" xfId="3" builtinId="9" hidden="1"/>
    <cellStyle name="Followed Hyperlink" xfId="17" builtinId="9" hidden="1"/>
    <cellStyle name="Followed Hyperlink" xfId="57" builtinId="9" hidden="1"/>
    <cellStyle name="Followed Hyperlink" xfId="63" builtinId="9" hidden="1"/>
    <cellStyle name="Followed Hyperlink" xfId="37" builtinId="9" hidden="1"/>
    <cellStyle name="Followed Hyperlink" xfId="21" builtinId="9" hidden="1"/>
    <cellStyle name="Followed Hyperlink" xfId="11" builtinId="9" hidden="1"/>
    <cellStyle name="Followed Hyperlink" xfId="53" builtinId="9" hidden="1"/>
    <cellStyle name="Followed Hyperlink" xfId="47" builtinId="9" hidden="1"/>
    <cellStyle name="Followed Hyperlink" xfId="51" builtinId="9" hidden="1"/>
    <cellStyle name="Followed Hyperlink" xfId="41" builtinId="9" hidden="1"/>
    <cellStyle name="Followed Hyperlink" xfId="35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Hyperlink" xfId="108" builtinId="8" hidden="1"/>
    <cellStyle name="Hyperlink" xfId="92" builtinId="8" hidden="1"/>
    <cellStyle name="Hyperlink" xfId="84" builtinId="8" hidden="1"/>
    <cellStyle name="Hyperlink" xfId="76" builtinId="8" hidden="1"/>
    <cellStyle name="Hyperlink" xfId="30" builtinId="8" hidden="1"/>
    <cellStyle name="Hyperlink" xfId="34" builtinId="8" hidden="1"/>
    <cellStyle name="Hyperlink" xfId="36" builtinId="8" hidden="1"/>
    <cellStyle name="Hyperlink" xfId="116" builtinId="8" hidden="1"/>
    <cellStyle name="Hyperlink" xfId="102" builtinId="8" hidden="1"/>
    <cellStyle name="Hyperlink" xfId="82" builtinId="8" hidden="1"/>
    <cellStyle name="Hyperlink" xfId="88" builtinId="8" hidden="1"/>
    <cellStyle name="Hyperlink" xfId="90" builtinId="8" hidden="1"/>
    <cellStyle name="Hyperlink" xfId="94" builtinId="8" hidden="1"/>
    <cellStyle name="Hyperlink" xfId="98" builtinId="8" hidden="1"/>
    <cellStyle name="Hyperlink" xfId="74" builtinId="8" hidden="1"/>
    <cellStyle name="Hyperlink" xfId="78" builtinId="8" hidden="1"/>
    <cellStyle name="Hyperlink" xfId="70" builtinId="8" hidden="1"/>
    <cellStyle name="Hyperlink" xfId="72" builtinId="8" hidden="1"/>
    <cellStyle name="Hyperlink" xfId="66" builtinId="8" hidden="1"/>
    <cellStyle name="Hyperlink" xfId="124" builtinId="8" hidden="1"/>
    <cellStyle name="Hyperlink" xfId="126" builtinId="8" hidden="1"/>
    <cellStyle name="Hyperlink" xfId="128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30" builtinId="8" hidden="1"/>
    <cellStyle name="Hyperlink" xfId="122" builtinId="8" hidden="1"/>
    <cellStyle name="Hyperlink" xfId="80" builtinId="8" hidden="1"/>
    <cellStyle name="Hyperlink" xfId="96" builtinId="8" hidden="1"/>
    <cellStyle name="Hyperlink" xfId="86" builtinId="8" hidden="1"/>
    <cellStyle name="Hyperlink" xfId="32" builtinId="8" hidden="1"/>
    <cellStyle name="Hyperlink" xfId="68" builtinId="8" hidden="1"/>
    <cellStyle name="Hyperlink" xfId="100" builtinId="8" hidden="1"/>
    <cellStyle name="Hyperlink" xfId="24" builtinId="8" hidden="1"/>
    <cellStyle name="Hyperlink" xfId="8" builtinId="8" hidden="1"/>
    <cellStyle name="Hyperlink" xfId="10" builtinId="8" hidden="1"/>
    <cellStyle name="Hyperlink" xfId="12" builtinId="8" hidden="1"/>
    <cellStyle name="Hyperlink" xfId="6" builtinId="8" hidden="1"/>
    <cellStyle name="Hyperlink" xfId="4" builtinId="8" hidden="1"/>
    <cellStyle name="Hyperlink" xfId="26" builtinId="8" hidden="1"/>
    <cellStyle name="Hyperlink" xfId="18" builtinId="8" hidden="1"/>
    <cellStyle name="Hyperlink" xfId="44" builtinId="8" hidden="1"/>
    <cellStyle name="Hyperlink" xfId="58" builtinId="8" hidden="1"/>
    <cellStyle name="Hyperlink" xfId="50" builtinId="8" hidden="1"/>
    <cellStyle name="Hyperlink" xfId="40" builtinId="8" hidden="1"/>
    <cellStyle name="Hyperlink" xfId="106" builtinId="8" hidden="1"/>
    <cellStyle name="Hyperlink" xfId="110" builtinId="8" hidden="1"/>
    <cellStyle name="Hyperlink" xfId="112" builtinId="8" hidden="1"/>
    <cellStyle name="Hyperlink" xfId="114" builtinId="8" hidden="1"/>
    <cellStyle name="Hyperlink" xfId="118" builtinId="8" hidden="1"/>
    <cellStyle name="Hyperlink" xfId="120" builtinId="8" hidden="1"/>
    <cellStyle name="Hyperlink" xfId="104" builtinId="8" hidden="1"/>
    <cellStyle name="Hyperlink" xfId="2" builtinId="8" hidden="1"/>
    <cellStyle name="Hyperlink" xfId="62" builtinId="8" hidden="1"/>
    <cellStyle name="Hyperlink" xfId="64" builtinId="8" hidden="1"/>
    <cellStyle name="Hyperlink" xfId="60" builtinId="8" hidden="1"/>
    <cellStyle name="Hyperlink" xfId="28" builtinId="8" hidden="1"/>
    <cellStyle name="Hyperlink" xfId="14" builtinId="8" hidden="1"/>
    <cellStyle name="Hyperlink" xfId="16" builtinId="8" hidden="1"/>
    <cellStyle name="Hyperlink" xfId="20" builtinId="8" hidden="1"/>
    <cellStyle name="Hyperlink" xfId="22" builtinId="8" hidden="1"/>
    <cellStyle name="Hyperlink" xfId="48" builtinId="8" hidden="1"/>
    <cellStyle name="Hyperlink" xfId="52" builtinId="8" hidden="1"/>
    <cellStyle name="Hyperlink" xfId="54" builtinId="8" hidden="1"/>
    <cellStyle name="Hyperlink" xfId="56" builtinId="8" hidden="1"/>
    <cellStyle name="Hyperlink" xfId="42" builtinId="8" hidden="1"/>
    <cellStyle name="Hyperlink" xfId="46" builtinId="8" hidden="1"/>
    <cellStyle name="Hyperlink" xfId="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AH6998"/>
  <sheetViews>
    <sheetView tabSelected="1" zoomScalePageLayoutView="90" workbookViewId="0">
      <pane xSplit="21" ySplit="10" topLeftCell="V11" activePane="bottomRight" state="frozen"/>
      <selection activeCell="B1" sqref="B1"/>
      <selection pane="topRight" activeCell="V1" sqref="V1"/>
      <selection pane="bottomLeft" activeCell="B11" sqref="B11"/>
      <selection pane="bottomRight" activeCell="I4" sqref="I4"/>
    </sheetView>
  </sheetViews>
  <sheetFormatPr baseColWidth="10" defaultColWidth="10.83203125" defaultRowHeight="16" x14ac:dyDescent="0.2"/>
  <cols>
    <col min="1" max="1" width="5.5" style="22" hidden="1" customWidth="1"/>
    <col min="2" max="2" width="13.33203125" style="22" bestFit="1" customWidth="1"/>
    <col min="3" max="3" width="9.33203125" style="23" customWidth="1"/>
    <col min="4" max="16" width="9.33203125" style="21" customWidth="1"/>
    <col min="17" max="20" width="9.5" style="21" customWidth="1"/>
    <col min="21" max="21" width="13" style="22" customWidth="1"/>
    <col min="22" max="22" width="7.1640625" style="25" customWidth="1"/>
    <col min="23" max="16384" width="10.83203125" style="22"/>
  </cols>
  <sheetData>
    <row r="1" spans="1:22" s="19" customFormat="1" ht="18.75" x14ac:dyDescent="0.3">
      <c r="B1" s="48" t="s">
        <v>1989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20"/>
    </row>
    <row r="2" spans="1:22" s="19" customFormat="1" x14ac:dyDescent="0.2">
      <c r="B2" s="49" t="s">
        <v>2140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20"/>
    </row>
    <row r="3" spans="1:22" s="19" customFormat="1" x14ac:dyDescent="0.2">
      <c r="B3" s="26"/>
      <c r="C3" s="26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6"/>
      <c r="V3" s="20"/>
    </row>
    <row r="4" spans="1:22" s="19" customFormat="1" x14ac:dyDescent="0.2">
      <c r="B4" s="28" t="s">
        <v>1977</v>
      </c>
      <c r="C4" s="30"/>
      <c r="D4" s="27"/>
      <c r="E4" s="28" t="s">
        <v>1975</v>
      </c>
      <c r="F4" s="30"/>
      <c r="G4" s="27"/>
      <c r="H4" s="28" t="s">
        <v>1978</v>
      </c>
      <c r="I4" s="30"/>
      <c r="J4" s="27"/>
      <c r="K4" s="28" t="s">
        <v>1958</v>
      </c>
      <c r="L4" s="30"/>
      <c r="M4" s="27"/>
      <c r="N4" s="28" t="s">
        <v>1980</v>
      </c>
      <c r="O4" s="30"/>
      <c r="P4" s="27"/>
      <c r="Q4" s="28" t="s">
        <v>1964</v>
      </c>
      <c r="R4" s="30"/>
      <c r="S4" s="27"/>
      <c r="T4" s="28" t="s">
        <v>1981</v>
      </c>
      <c r="U4" s="30"/>
      <c r="V4" s="20"/>
    </row>
    <row r="5" spans="1:22" s="19" customFormat="1" x14ac:dyDescent="0.2">
      <c r="B5" s="28" t="s">
        <v>1961</v>
      </c>
      <c r="C5" s="30" t="s">
        <v>2688</v>
      </c>
      <c r="D5" s="27"/>
      <c r="E5" s="28" t="s">
        <v>1976</v>
      </c>
      <c r="F5" s="30"/>
      <c r="G5" s="27"/>
      <c r="H5" s="28" t="s">
        <v>1968</v>
      </c>
      <c r="I5" s="30"/>
      <c r="J5" s="27"/>
      <c r="K5" s="28" t="s">
        <v>1970</v>
      </c>
      <c r="L5" s="30"/>
      <c r="M5" s="27"/>
      <c r="N5" s="28" t="s">
        <v>1933</v>
      </c>
      <c r="O5" s="30"/>
      <c r="P5" s="27"/>
      <c r="Q5" s="28" t="s">
        <v>1965</v>
      </c>
      <c r="R5" s="30"/>
      <c r="S5" s="27"/>
      <c r="T5" s="28" t="s">
        <v>1974</v>
      </c>
      <c r="U5" s="30"/>
      <c r="V5" s="20"/>
    </row>
    <row r="6" spans="1:22" s="19" customFormat="1" x14ac:dyDescent="0.2">
      <c r="B6" s="28" t="s">
        <v>2541</v>
      </c>
      <c r="C6" s="30"/>
      <c r="D6" s="27"/>
      <c r="E6" s="26"/>
      <c r="G6" s="27"/>
      <c r="H6" s="28" t="s">
        <v>1969</v>
      </c>
      <c r="I6" s="30"/>
      <c r="J6" s="27"/>
      <c r="K6" s="28" t="s">
        <v>1971</v>
      </c>
      <c r="L6" s="30"/>
      <c r="M6" s="27"/>
      <c r="N6" s="28" t="s">
        <v>1931</v>
      </c>
      <c r="O6" s="30"/>
      <c r="P6" s="27"/>
      <c r="Q6" s="28" t="s">
        <v>1966</v>
      </c>
      <c r="R6" s="30"/>
      <c r="S6" s="27"/>
      <c r="T6" s="28" t="s">
        <v>1939</v>
      </c>
      <c r="U6" s="30"/>
      <c r="V6" s="20"/>
    </row>
    <row r="7" spans="1:22" s="19" customFormat="1" x14ac:dyDescent="0.2">
      <c r="B7" s="28" t="s">
        <v>1959</v>
      </c>
      <c r="C7" s="30"/>
      <c r="D7" s="27"/>
      <c r="E7" s="28" t="s">
        <v>1962</v>
      </c>
      <c r="F7" s="30"/>
      <c r="G7" s="27"/>
      <c r="H7" s="28"/>
      <c r="I7" s="31"/>
      <c r="J7" s="27"/>
      <c r="K7" s="28" t="s">
        <v>1972</v>
      </c>
      <c r="L7" s="30"/>
      <c r="M7" s="27"/>
      <c r="N7" s="26"/>
      <c r="O7" s="27"/>
      <c r="P7" s="27"/>
      <c r="Q7" s="28" t="s">
        <v>1967</v>
      </c>
      <c r="R7" s="30"/>
      <c r="S7" s="27"/>
      <c r="U7" s="26"/>
      <c r="V7" s="20"/>
    </row>
    <row r="8" spans="1:22" s="19" customFormat="1" x14ac:dyDescent="0.2">
      <c r="B8" s="28" t="s">
        <v>1960</v>
      </c>
      <c r="C8" s="30"/>
      <c r="D8" s="27"/>
      <c r="E8" s="28" t="s">
        <v>1963</v>
      </c>
      <c r="F8" s="30"/>
      <c r="G8" s="27"/>
      <c r="H8" s="28" t="s">
        <v>1979</v>
      </c>
      <c r="I8" s="30"/>
      <c r="J8" s="27"/>
      <c r="K8" s="28" t="s">
        <v>1973</v>
      </c>
      <c r="L8" s="30"/>
      <c r="M8" s="27"/>
      <c r="N8" s="28" t="s">
        <v>2620</v>
      </c>
      <c r="O8" s="30"/>
      <c r="P8" s="27"/>
      <c r="Q8" s="27"/>
      <c r="R8" s="27"/>
      <c r="S8" s="27"/>
      <c r="T8" s="28" t="s">
        <v>2328</v>
      </c>
      <c r="U8" s="30" t="s">
        <v>0</v>
      </c>
      <c r="V8" s="20"/>
    </row>
    <row r="9" spans="1:22" s="19" customFormat="1" x14ac:dyDescent="0.2">
      <c r="B9" s="26"/>
      <c r="C9" s="26"/>
      <c r="D9" s="27"/>
      <c r="E9" s="27"/>
      <c r="F9" s="27"/>
      <c r="G9" s="27"/>
      <c r="H9" s="27"/>
      <c r="I9" s="27"/>
      <c r="J9" s="27"/>
      <c r="K9" s="27"/>
      <c r="L9" s="26"/>
      <c r="M9" s="26"/>
      <c r="N9" s="27"/>
      <c r="O9" s="27"/>
      <c r="P9" s="27"/>
      <c r="Q9" s="27"/>
      <c r="R9" s="27"/>
      <c r="S9" s="27"/>
      <c r="T9" s="27"/>
      <c r="U9" s="26"/>
      <c r="V9" s="20"/>
    </row>
    <row r="10" spans="1:22" s="19" customFormat="1" x14ac:dyDescent="0.2">
      <c r="B10" s="50" t="str">
        <f>CONCATENATE(COUNTA(B12:B6998)-COUNTIF(B12:B6998,"")," items")</f>
        <v>495 items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20"/>
    </row>
    <row r="11" spans="1:22" s="19" customFormat="1" x14ac:dyDescent="0.2">
      <c r="A11" s="24">
        <v>0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20"/>
    </row>
    <row r="12" spans="1:22" s="19" customFormat="1" x14ac:dyDescent="0.2">
      <c r="A12" s="24">
        <f>1+LARGE($A$11:A11,1)</f>
        <v>1</v>
      </c>
      <c r="B12" s="38" t="str">
        <f>_xlfn.IFNA(IF($U$8=Lists!$H$1,VLOOKUP(Search!$A12,Inventory!$AD$2:$AI$5552,6,FALSE),IF($U$8=Lists!$H$2,VLOOKUP(Search!$A12,Inventory!$AF$2:$AI$5552,4,FALSE),IF($U$8=Lists!$H$3,VLOOKUP(Search!$A12,Inventory!$AH$2:$AI$5552,2,FALSE),""))),"")</f>
        <v>1970-71 Topps OPC Sticker Stamps #10 Rod Gilbert NYR    /   $3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20"/>
    </row>
    <row r="13" spans="1:22" s="19" customFormat="1" x14ac:dyDescent="0.2">
      <c r="A13" s="24">
        <f>1+LARGE($A$11:A12,1)</f>
        <v>2</v>
      </c>
      <c r="B13" s="38" t="str">
        <f>_xlfn.IFNA(IF($U$8="set",VLOOKUP(Search!$A13,Inventory!$AD$2:$AI$5552,6,FALSE),IF($U$8="Player",VLOOKUP(Search!$A13,Inventory!$AF$2:$AI$5552,4,FALSE),IF($U$8="BV",VLOOKUP(Search!$A13,Inventory!$AH$2:$AI$5552,2,FALSE),""))),"")</f>
        <v>1987-88 O-Pee-Chee #253 Mike Eagles WPG    /   $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20"/>
    </row>
    <row r="14" spans="1:22" x14ac:dyDescent="0.2">
      <c r="A14" s="24">
        <f>1+LARGE($A$11:A13,1)</f>
        <v>3</v>
      </c>
      <c r="B14" s="38" t="str">
        <f>_xlfn.IFNA(IF($U$8="set",VLOOKUP(Search!$A14,Inventory!$AD$2:$AI$5552,6,FALSE),IF($U$8="Player",VLOOKUP(Search!$A14,Inventory!$AF$2:$AI$5552,4,FALSE),IF($U$8="BV",VLOOKUP(Search!$A14,Inventory!$AH$2:$AI$5552,2,FALSE),""))),"")</f>
        <v>1987-88 O-Pee-Chee #253 Mike Eagles WPG    /   $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</row>
    <row r="15" spans="1:22" x14ac:dyDescent="0.2">
      <c r="A15" s="24">
        <f>1+LARGE($A$11:A14,1)</f>
        <v>4</v>
      </c>
      <c r="B15" s="38" t="str">
        <f>_xlfn.IFNA(IF($U$8="set",VLOOKUP(Search!$A15,Inventory!$AD$2:$AI$5552,6,FALSE),IF($U$8="Player",VLOOKUP(Search!$A15,Inventory!$AF$2:$AI$5552,4,FALSE),IF($U$8="BV",VLOOKUP(Search!$A15,Inventory!$AH$2:$AI$5552,2,FALSE),""))),"")</f>
        <v>1987-88 O-Pee-Chee #253 Mike Eagles WPG    /   $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22"/>
    </row>
    <row r="16" spans="1:22" x14ac:dyDescent="0.2">
      <c r="A16" s="24">
        <f>1+LARGE($A$11:A15,1)</f>
        <v>5</v>
      </c>
      <c r="B16" s="38" t="str">
        <f>_xlfn.IFNA(IF($U$8="set",VLOOKUP(Search!$A16,Inventory!$AD$2:$AI$5552,6,FALSE),IF($U$8="Player",VLOOKUP(Search!$A16,Inventory!$AF$2:$AI$5552,4,FALSE),IF($U$8="BV",VLOOKUP(Search!$A16,Inventory!$AH$2:$AI$5552,2,FALSE),""))),"")</f>
        <v>1990-91 Bowman #23 Rod Brind'Amour  RC   / PSA 10 $</v>
      </c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22"/>
    </row>
    <row r="17" spans="1:22" x14ac:dyDescent="0.2">
      <c r="A17" s="24">
        <f>1+LARGE($A$11:A16,1)</f>
        <v>6</v>
      </c>
      <c r="B17" s="38" t="str">
        <f>_xlfn.IFNA(IF($U$8="set",VLOOKUP(Search!$A17,Inventory!$AD$2:$AI$5552,6,FALSE),IF($U$8="Player",VLOOKUP(Search!$A17,Inventory!$AF$2:$AI$5552,4,FALSE),IF($U$8="BV",VLOOKUP(Search!$A17,Inventory!$AH$2:$AI$5552,2,FALSE),""))),"")</f>
        <v>1990-91 Pro Set #259 Rod Brind'Amour  RC   /   $</v>
      </c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22"/>
    </row>
    <row r="18" spans="1:22" x14ac:dyDescent="0.2">
      <c r="A18" s="24">
        <f>1+LARGE($A$11:A17,1)</f>
        <v>7</v>
      </c>
      <c r="B18" s="38" t="str">
        <f>_xlfn.IFNA(IF($U$8="set",VLOOKUP(Search!$A18,Inventory!$AD$2:$AI$5552,6,FALSE),IF($U$8="Player",VLOOKUP(Search!$A18,Inventory!$AF$2:$AI$5552,4,FALSE),IF($U$8="BV",VLOOKUP(Search!$A18,Inventory!$AH$2:$AI$5552,2,FALSE),""))),"")</f>
        <v>1990-91 Pro Set #401 Owen Nolan  RC   /   $</v>
      </c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22"/>
    </row>
    <row r="19" spans="1:22" x14ac:dyDescent="0.2">
      <c r="A19" s="24">
        <f>1+LARGE($A$11:A18,1)</f>
        <v>8</v>
      </c>
      <c r="B19" s="38" t="str">
        <f>_xlfn.IFNA(IF($U$8="set",VLOOKUP(Search!$A19,Inventory!$AD$2:$AI$5552,6,FALSE),IF($U$8="Player",VLOOKUP(Search!$A19,Inventory!$AF$2:$AI$5552,4,FALSE),IF($U$8="BV",VLOOKUP(Search!$A19,Inventory!$AH$2:$AI$5552,2,FALSE),""))),"")</f>
        <v>1990-91 Pro Set #606 Keith Primeau  RC   /   $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22"/>
    </row>
    <row r="20" spans="1:22" x14ac:dyDescent="0.2">
      <c r="A20" s="24">
        <f>1+LARGE($A$11:A19,1)</f>
        <v>9</v>
      </c>
      <c r="B20" s="38" t="str">
        <f>_xlfn.IFNA(IF($U$8="set",VLOOKUP(Search!$A20,Inventory!$AD$2:$AI$5552,6,FALSE),IF($U$8="Player",VLOOKUP(Search!$A20,Inventory!$AF$2:$AI$5552,4,FALSE),IF($U$8="BV",VLOOKUP(Search!$A20,Inventory!$AH$2:$AI$5552,2,FALSE),""))),"")</f>
        <v>1990-91 Pro Set #611 Rob Blake  RC   /   $</v>
      </c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22"/>
    </row>
    <row r="21" spans="1:22" x14ac:dyDescent="0.2">
      <c r="A21" s="24">
        <f>1+LARGE($A$11:A20,1)</f>
        <v>10</v>
      </c>
      <c r="B21" s="38" t="str">
        <f>_xlfn.IFNA(IF($U$8="set",VLOOKUP(Search!$A21,Inventory!$AD$2:$AI$5552,6,FALSE),IF($U$8="Player",VLOOKUP(Search!$A21,Inventory!$AF$2:$AI$5552,4,FALSE),IF($U$8="BV",VLOOKUP(Search!$A21,Inventory!$AH$2:$AI$5552,2,FALSE),""))),"")</f>
        <v>1990-91 Pro Set #636 Mats Sundin QUE RC   /   $</v>
      </c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22"/>
    </row>
    <row r="22" spans="1:22" x14ac:dyDescent="0.2">
      <c r="A22" s="24">
        <f>1+LARGE($A$11:A21,1)</f>
        <v>11</v>
      </c>
      <c r="B22" s="38" t="str">
        <f>_xlfn.IFNA(IF($U$8="set",VLOOKUP(Search!$A22,Inventory!$AD$2:$AI$5552,6,FALSE),IF($U$8="Player",VLOOKUP(Search!$A22,Inventory!$AF$2:$AI$5552,4,FALSE),IF($U$8="BV",VLOOKUP(Search!$A22,Inventory!$AH$2:$AI$5552,2,FALSE),""))),"")</f>
        <v>1990-91 Score #131 Rod Brind'Amour  RC   /   $</v>
      </c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22"/>
    </row>
    <row r="23" spans="1:22" x14ac:dyDescent="0.2">
      <c r="A23" s="24">
        <f>1+LARGE($A$11:A22,1)</f>
        <v>12</v>
      </c>
      <c r="B23" s="38" t="str">
        <f>_xlfn.IFNA(IF($U$8="set",VLOOKUP(Search!$A23,Inventory!$AD$2:$AI$5552,6,FALSE),IF($U$8="Player",VLOOKUP(Search!$A23,Inventory!$AF$2:$AI$5552,4,FALSE),IF($U$8="BV",VLOOKUP(Search!$A23,Inventory!$AH$2:$AI$5552,2,FALSE),""))),"")</f>
        <v>1990-91 Score #151 Curtis Joseph  RC   /   $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22"/>
    </row>
    <row r="24" spans="1:22" x14ac:dyDescent="0.2">
      <c r="A24" s="24">
        <f>1+LARGE($A$11:A23,1)</f>
        <v>13</v>
      </c>
      <c r="B24" s="38" t="str">
        <f>_xlfn.IFNA(IF($U$8="set",VLOOKUP(Search!$A24,Inventory!$AD$2:$AI$5552,6,FALSE),IF($U$8="Player",VLOOKUP(Search!$A24,Inventory!$AF$2:$AI$5552,4,FALSE),IF($U$8="BV",VLOOKUP(Search!$A24,Inventory!$AH$2:$AI$5552,2,FALSE),""))),"")</f>
        <v>1990-91 Score #398 Mats Sundin QUE RC   /   $</v>
      </c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22"/>
    </row>
    <row r="25" spans="1:22" x14ac:dyDescent="0.2">
      <c r="A25" s="24">
        <f>1+LARGE($A$11:A24,1)</f>
        <v>14</v>
      </c>
      <c r="B25" s="38" t="str">
        <f>_xlfn.IFNA(IF($U$8="set",VLOOKUP(Search!$A25,Inventory!$AD$2:$AI$5552,6,FALSE),IF($U$8="Player",VLOOKUP(Search!$A25,Inventory!$AF$2:$AI$5552,4,FALSE),IF($U$8="BV",VLOOKUP(Search!$A25,Inventory!$AH$2:$AI$5552,2,FALSE),""))),"")</f>
        <v>1990-91 Score #404 Kris Draper  RC   /   $</v>
      </c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22"/>
    </row>
    <row r="26" spans="1:22" x14ac:dyDescent="0.2">
      <c r="A26" s="24">
        <f>1+LARGE($A$11:A25,1)</f>
        <v>15</v>
      </c>
      <c r="B26" s="38" t="str">
        <f>_xlfn.IFNA(IF($U$8="set",VLOOKUP(Search!$A26,Inventory!$AD$2:$AI$5552,6,FALSE),IF($U$8="Player",VLOOKUP(Search!$A26,Inventory!$AF$2:$AI$5552,4,FALSE),IF($U$8="BV",VLOOKUP(Search!$A26,Inventory!$AH$2:$AI$5552,2,FALSE),""))),"")</f>
        <v>1990-91 Score #421 Rob Blake  RC   /   $</v>
      </c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22"/>
    </row>
    <row r="27" spans="1:22" x14ac:dyDescent="0.2">
      <c r="A27" s="24">
        <f>1+LARGE($A$11:A26,1)</f>
        <v>16</v>
      </c>
      <c r="B27" s="38" t="str">
        <f>_xlfn.IFNA(IF($U$8="set",VLOOKUP(Search!$A27,Inventory!$AD$2:$AI$5552,6,FALSE),IF($U$8="Player",VLOOKUP(Search!$A27,Inventory!$AF$2:$AI$5552,4,FALSE),IF($U$8="BV",VLOOKUP(Search!$A27,Inventory!$AH$2:$AI$5552,2,FALSE),""))),"")</f>
        <v>1990-91 Score #435 Owen Nolan  RC   /   $</v>
      </c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22"/>
    </row>
    <row r="28" spans="1:22" x14ac:dyDescent="0.2">
      <c r="A28" s="24">
        <f>1+LARGE($A$11:A27,1)</f>
        <v>17</v>
      </c>
      <c r="B28" s="38" t="str">
        <f>_xlfn.IFNA(IF($U$8="set",VLOOKUP(Search!$A28,Inventory!$AD$2:$AI$5552,6,FALSE),IF($U$8="Player",VLOOKUP(Search!$A28,Inventory!$AF$2:$AI$5552,4,FALSE),IF($U$8="BV",VLOOKUP(Search!$A28,Inventory!$AH$2:$AI$5552,2,FALSE),""))),"")</f>
        <v>1990-91 Score #436 Keith Primeau  RC   /   $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22"/>
    </row>
    <row r="29" spans="1:22" x14ac:dyDescent="0.2">
      <c r="A29" s="24">
        <f>1+LARGE($A$11:A28,1)</f>
        <v>18</v>
      </c>
      <c r="B29" s="38" t="str">
        <f>_xlfn.IFNA(IF($U$8="set",VLOOKUP(Search!$A29,Inventory!$AD$2:$AI$5552,6,FALSE),IF($U$8="Player",VLOOKUP(Search!$A29,Inventory!$AF$2:$AI$5552,4,FALSE),IF($U$8="BV",VLOOKUP(Search!$A29,Inventory!$AH$2:$AI$5552,2,FALSE),""))),"")</f>
        <v>1990-91 Score #440 Eric Lindros  RC   /   $</v>
      </c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22"/>
    </row>
    <row r="30" spans="1:22" x14ac:dyDescent="0.2">
      <c r="A30" s="24">
        <f>1+LARGE($A$11:A29,1)</f>
        <v>19</v>
      </c>
      <c r="B30" s="38" t="str">
        <f>_xlfn.IFNA(IF($U$8="set",VLOOKUP(Search!$A30,Inventory!$AD$2:$AI$5552,6,FALSE),IF($U$8="Player",VLOOKUP(Search!$A30,Inventory!$AF$2:$AI$5552,4,FALSE),IF($U$8="BV",VLOOKUP(Search!$A30,Inventory!$AH$2:$AI$5552,2,FALSE),""))),"")</f>
        <v>1990-91 Upper Deck French #36 Rod Brind'Amour  RC   /   $</v>
      </c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22"/>
    </row>
    <row r="31" spans="1:22" x14ac:dyDescent="0.2">
      <c r="A31" s="24">
        <f>1+LARGE($A$11:A30,1)</f>
        <v>20</v>
      </c>
      <c r="B31" s="38" t="str">
        <f>_xlfn.IFNA(IF($U$8="set",VLOOKUP(Search!$A31,Inventory!$AD$2:$AI$5552,6,FALSE),IF($U$8="Player",VLOOKUP(Search!$A31,Inventory!$AF$2:$AI$5552,4,FALSE),IF($U$8="BV",VLOOKUP(Search!$A31,Inventory!$AH$2:$AI$5552,2,FALSE),""))),"")</f>
        <v>1990-91 Upper Deck French #45 Rob Blake  RC   /   $</v>
      </c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22"/>
    </row>
    <row r="32" spans="1:22" x14ac:dyDescent="0.2">
      <c r="A32" s="24">
        <f>1+LARGE($A$11:A31,1)</f>
        <v>21</v>
      </c>
      <c r="B32" s="38" t="str">
        <f>_xlfn.IFNA(IF($U$8="set",VLOOKUP(Search!$A32,Inventory!$AD$2:$AI$5552,6,FALSE),IF($U$8="Player",VLOOKUP(Search!$A32,Inventory!$AF$2:$AI$5552,4,FALSE),IF($U$8="BV",VLOOKUP(Search!$A32,Inventory!$AH$2:$AI$5552,2,FALSE),""))),"")</f>
        <v>1990-91 Upper Deck French #354 Keith Primeau  RC   /   $</v>
      </c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22"/>
    </row>
    <row r="33" spans="1:22" x14ac:dyDescent="0.2">
      <c r="A33" s="24">
        <f>1+LARGE($A$11:A32,1)</f>
        <v>22</v>
      </c>
      <c r="B33" s="38" t="str">
        <f>_xlfn.IFNA(IF($U$8="set",VLOOKUP(Search!$A33,Inventory!$AD$2:$AI$5552,6,FALSE),IF($U$8="Player",VLOOKUP(Search!$A33,Inventory!$AF$2:$AI$5552,4,FALSE),IF($U$8="BV",VLOOKUP(Search!$A33,Inventory!$AH$2:$AI$5552,2,FALSE),""))),"")</f>
        <v>1996-97 Be A Player Link to History #3A Sergei Berezin TOR    /   $</v>
      </c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22"/>
    </row>
    <row r="34" spans="1:22" x14ac:dyDescent="0.2">
      <c r="A34" s="24">
        <f>1+LARGE($A$11:A33,1)</f>
        <v>23</v>
      </c>
      <c r="B34" s="38" t="str">
        <f>_xlfn.IFNA(IF($U$8="set",VLOOKUP(Search!$A34,Inventory!$AD$2:$AI$5552,6,FALSE),IF($U$8="Player",VLOOKUP(Search!$A34,Inventory!$AF$2:$AI$5552,4,FALSE),IF($U$8="BV",VLOOKUP(Search!$A34,Inventory!$AH$2:$AI$5552,2,FALSE),""))),"")</f>
        <v>1996-97 Be A Player Link to History #6B Paul Kariya     /   $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22"/>
    </row>
    <row r="35" spans="1:22" x14ac:dyDescent="0.2">
      <c r="A35" s="24">
        <f>1+LARGE($A$11:A34,1)</f>
        <v>24</v>
      </c>
      <c r="B35" s="38" t="str">
        <f>_xlfn.IFNA(IF($U$8="set",VLOOKUP(Search!$A35,Inventory!$AD$2:$AI$5552,6,FALSE),IF($U$8="Player",VLOOKUP(Search!$A35,Inventory!$AF$2:$AI$5552,4,FALSE),IF($U$8="BV",VLOOKUP(Search!$A35,Inventory!$AH$2:$AI$5552,2,FALSE),""))),"")</f>
        <v>1997-98 Black Diamond Double Diamond #36 Pierre Hedin     /   $</v>
      </c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22"/>
    </row>
    <row r="36" spans="1:22" x14ac:dyDescent="0.2">
      <c r="A36" s="24">
        <f>1+LARGE($A$11:A35,1)</f>
        <v>25</v>
      </c>
      <c r="B36" s="38" t="str">
        <f>_xlfn.IFNA(IF($U$8="set",VLOOKUP(Search!$A36,Inventory!$AD$2:$AI$5552,6,FALSE),IF($U$8="Player",VLOOKUP(Search!$A36,Inventory!$AF$2:$AI$5552,4,FALSE),IF($U$8="BV",VLOOKUP(Search!$A36,Inventory!$AH$2:$AI$5552,2,FALSE),""))),"")</f>
        <v>1997-98 Black Diamond Double Diamond #77 Mats Sundin     /   $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22"/>
    </row>
    <row r="37" spans="1:22" x14ac:dyDescent="0.2">
      <c r="A37" s="24">
        <f>1+LARGE($A$11:A36,1)</f>
        <v>26</v>
      </c>
      <c r="B37" s="38" t="str">
        <f>_xlfn.IFNA(IF($U$8="set",VLOOKUP(Search!$A37,Inventory!$AD$2:$AI$5552,6,FALSE),IF($U$8="Player",VLOOKUP(Search!$A37,Inventory!$AF$2:$AI$5552,4,FALSE),IF($U$8="BV",VLOOKUP(Search!$A37,Inventory!$AH$2:$AI$5552,2,FALSE),""))),"")</f>
        <v>1997-98 Black Diamond Premium Cut #PC30 Mats Sundin     /   $</v>
      </c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22"/>
    </row>
    <row r="38" spans="1:22" x14ac:dyDescent="0.2">
      <c r="A38" s="24">
        <f>1+LARGE($A$11:A37,1)</f>
        <v>27</v>
      </c>
      <c r="B38" s="38" t="str">
        <f>_xlfn.IFNA(IF($U$8="set",VLOOKUP(Search!$A38,Inventory!$AD$2:$AI$5552,6,FALSE),IF($U$8="Player",VLOOKUP(Search!$A38,Inventory!$AF$2:$AI$5552,4,FALSE),IF($U$8="BV",VLOOKUP(Search!$A38,Inventory!$AH$2:$AI$5552,2,FALSE),""))),"")</f>
        <v>1997-98 Black Diamond Premium Cut Double Diamond #PC30 Mats Sundin     /   $</v>
      </c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22"/>
    </row>
    <row r="39" spans="1:22" x14ac:dyDescent="0.2">
      <c r="A39" s="24">
        <f>1+LARGE($A$11:A38,1)</f>
        <v>28</v>
      </c>
      <c r="B39" s="38" t="str">
        <f>_xlfn.IFNA(IF($U$8="set",VLOOKUP(Search!$A39,Inventory!$AD$2:$AI$5552,6,FALSE),IF($U$8="Player",VLOOKUP(Search!$A39,Inventory!$AF$2:$AI$5552,4,FALSE),IF($U$8="BV",VLOOKUP(Search!$A39,Inventory!$AH$2:$AI$5552,2,FALSE),""))),"")</f>
        <v>2000-01 BAP Memorabilia Sapphire #134 Darcy Tucker     /   $</v>
      </c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22"/>
    </row>
    <row r="40" spans="1:22" x14ac:dyDescent="0.2">
      <c r="A40" s="24">
        <f>1+LARGE($A$11:A39,1)</f>
        <v>29</v>
      </c>
      <c r="B40" s="38" t="str">
        <f>_xlfn.IFNA(IF($U$8="set",VLOOKUP(Search!$A40,Inventory!$AD$2:$AI$5552,6,FALSE),IF($U$8="Player",VLOOKUP(Search!$A40,Inventory!$AF$2:$AI$5552,4,FALSE),IF($U$8="BV",VLOOKUP(Search!$A40,Inventory!$AH$2:$AI$5552,2,FALSE),""))),"")</f>
        <v>2001-02 Upper Deck Game Jersey Autographs #SJCJ Curtis Joseph Ser.2 TOR    /150   $40</v>
      </c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22"/>
    </row>
    <row r="41" spans="1:22" x14ac:dyDescent="0.2">
      <c r="A41" s="24">
        <f>1+LARGE($A$11:A40,1)</f>
        <v>30</v>
      </c>
      <c r="B41" s="38" t="str">
        <f>_xlfn.IFNA(IF($U$8="set",VLOOKUP(Search!$A41,Inventory!$AD$2:$AI$5552,6,FALSE),IF($U$8="Player",VLOOKUP(Search!$A41,Inventory!$AF$2:$AI$5552,4,FALSE),IF($U$8="BV",VLOOKUP(Search!$A41,Inventory!$AH$2:$AI$5552,2,FALSE),""))),"")</f>
        <v>2001-02 Upper Deck Vintage #243 Curtis Joseph/Darcy Tucker/Mats Sundin/Gary Roberts TOR    /   $0.4</v>
      </c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22"/>
    </row>
    <row r="42" spans="1:22" x14ac:dyDescent="0.2">
      <c r="A42" s="24">
        <f>1+LARGE($A$11:A41,1)</f>
        <v>31</v>
      </c>
      <c r="B42" s="38" t="str">
        <f>_xlfn.IFNA(IF($U$8="set",VLOOKUP(Search!$A42,Inventory!$AD$2:$AI$5552,6,FALSE),IF($U$8="Player",VLOOKUP(Search!$A42,Inventory!$AF$2:$AI$5552,4,FALSE),IF($U$8="BV",VLOOKUP(Search!$A42,Inventory!$AH$2:$AI$5552,2,FALSE),""))),"")</f>
        <v>2002-03 BAP Memorabilia #228 Mats Sundin     /   $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22"/>
    </row>
    <row r="43" spans="1:22" x14ac:dyDescent="0.2">
      <c r="A43" s="24">
        <f>1+LARGE($A$11:A42,1)</f>
        <v>32</v>
      </c>
      <c r="B43" s="38" t="str">
        <f>_xlfn.IFNA(IF($U$8="set",VLOOKUP(Search!$A43,Inventory!$AD$2:$AI$5552,6,FALSE),IF($U$8="Player",VLOOKUP(Search!$A43,Inventory!$AF$2:$AI$5552,4,FALSE),IF($U$8="BV",VLOOKUP(Search!$A43,Inventory!$AH$2:$AI$5552,2,FALSE),""))),"")</f>
        <v>2002-03 BAP Memorabilia #259 Bryan Berard/Felix Potvin     /   $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22"/>
    </row>
    <row r="44" spans="1:22" x14ac:dyDescent="0.2">
      <c r="A44" s="24">
        <f>1+LARGE($A$11:A43,1)</f>
        <v>33</v>
      </c>
      <c r="B44" s="38" t="str">
        <f>_xlfn.IFNA(IF($U$8="set",VLOOKUP(Search!$A44,Inventory!$AD$2:$AI$5552,6,FALSE),IF($U$8="Player",VLOOKUP(Search!$A44,Inventory!$AF$2:$AI$5552,4,FALSE),IF($U$8="BV",VLOOKUP(Search!$A44,Inventory!$AH$2:$AI$5552,2,FALSE),""))),"")</f>
        <v>2002-03 BAP Memorabilia Sapphire #68 Bryan McCabe     /   $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22"/>
    </row>
    <row r="45" spans="1:22" x14ac:dyDescent="0.2">
      <c r="A45" s="24">
        <f>1+LARGE($A$11:A44,1)</f>
        <v>34</v>
      </c>
      <c r="B45" s="38" t="str">
        <f>_xlfn.IFNA(IF($U$8="set",VLOOKUP(Search!$A45,Inventory!$AD$2:$AI$5552,6,FALSE),IF($U$8="Player",VLOOKUP(Search!$A45,Inventory!$AF$2:$AI$5552,4,FALSE),IF($U$8="BV",VLOOKUP(Search!$A45,Inventory!$AH$2:$AI$5552,2,FALSE),""))),"")</f>
        <v>2002-03 BAP Memorabilia Sapphire #198 Mats Sundin     /   $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22"/>
    </row>
    <row r="46" spans="1:22" x14ac:dyDescent="0.2">
      <c r="A46" s="24">
        <f>1+LARGE($A$11:A45,1)</f>
        <v>35</v>
      </c>
      <c r="B46" s="38" t="str">
        <f>_xlfn.IFNA(IF($U$8="set",VLOOKUP(Search!$A46,Inventory!$AD$2:$AI$5552,6,FALSE),IF($U$8="Player",VLOOKUP(Search!$A46,Inventory!$AF$2:$AI$5552,4,FALSE),IF($U$8="BV",VLOOKUP(Search!$A46,Inventory!$AH$2:$AI$5552,2,FALSE),""))),"")</f>
        <v>2002-03 BAP Memorabilia Toronto Fall Expo 2002 #191 Gary Roberts     /   $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22"/>
    </row>
    <row r="47" spans="1:22" x14ac:dyDescent="0.2">
      <c r="A47" s="24">
        <f>1+LARGE($A$11:A46,1)</f>
        <v>36</v>
      </c>
      <c r="B47" s="38" t="str">
        <f>_xlfn.IFNA(IF($U$8="set",VLOOKUP(Search!$A47,Inventory!$AD$2:$AI$5552,6,FALSE),IF($U$8="Player",VLOOKUP(Search!$A47,Inventory!$AF$2:$AI$5552,4,FALSE),IF($U$8="BV",VLOOKUP(Search!$A47,Inventory!$AH$2:$AI$5552,2,FALSE),""))),"")</f>
        <v>2005-06 Artifacts Treasured Swatches #TSSU Mats Sundin     /   $</v>
      </c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22"/>
    </row>
    <row r="48" spans="1:22" x14ac:dyDescent="0.2">
      <c r="A48" s="24">
        <f>1+LARGE($A$11:A47,1)</f>
        <v>37</v>
      </c>
      <c r="B48" s="38" t="str">
        <f>_xlfn.IFNA(IF($U$8="set",VLOOKUP(Search!$A48,Inventory!$AD$2:$AI$5552,6,FALSE),IF($U$8="Player",VLOOKUP(Search!$A48,Inventory!$AF$2:$AI$5552,4,FALSE),IF($U$8="BV",VLOOKUP(Search!$A48,Inventory!$AH$2:$AI$5552,2,FALSE),""))),"")</f>
        <v>2005-06 Beehive #104 Corey Perry     /   $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22"/>
    </row>
    <row r="49" spans="1:22" x14ac:dyDescent="0.2">
      <c r="A49" s="24">
        <f>1+LARGE($A$11:A48,1)</f>
        <v>38</v>
      </c>
      <c r="B49" s="38" t="str">
        <f>_xlfn.IFNA(IF($U$8="set",VLOOKUP(Search!$A49,Inventory!$AD$2:$AI$5552,6,FALSE),IF($U$8="Player",VLOOKUP(Search!$A49,Inventory!$AF$2:$AI$5552,4,FALSE),IF($U$8="BV",VLOOKUP(Search!$A49,Inventory!$AH$2:$AI$5552,2,FALSE),""))),"")</f>
        <v>2006-07 Artifacts #199 Mats Sundin     /   $</v>
      </c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22"/>
    </row>
    <row r="50" spans="1:22" x14ac:dyDescent="0.2">
      <c r="A50" s="24">
        <f>1+LARGE($A$11:A49,1)</f>
        <v>39</v>
      </c>
      <c r="B50" s="38" t="str">
        <f>_xlfn.IFNA(IF($U$8="set",VLOOKUP(Search!$A50,Inventory!$AD$2:$AI$5552,6,FALSE),IF($U$8="Player",VLOOKUP(Search!$A50,Inventory!$AF$2:$AI$5552,4,FALSE),IF($U$8="BV",VLOOKUP(Search!$A50,Inventory!$AH$2:$AI$5552,2,FALSE),""))),"")</f>
        <v>2007-08 Artifacts Silver #28 Mats Sundin     /   $</v>
      </c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22"/>
    </row>
    <row r="51" spans="1:22" x14ac:dyDescent="0.2">
      <c r="A51" s="24">
        <f>1+LARGE($A$11:A50,1)</f>
        <v>40</v>
      </c>
      <c r="B51" s="38" t="str">
        <f>_xlfn.IFNA(IF($U$8="set",VLOOKUP(Search!$A51,Inventory!$AD$2:$AI$5552,6,FALSE),IF($U$8="Player",VLOOKUP(Search!$A51,Inventory!$AF$2:$AI$5552,4,FALSE),IF($U$8="BV",VLOOKUP(Search!$A51,Inventory!$AH$2:$AI$5552,2,FALSE),""))),"")</f>
        <v>2007-08 Be A Player Player's Club Platinum #185 Nikolai Antropov TOR    /   $</v>
      </c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22"/>
    </row>
    <row r="52" spans="1:22" x14ac:dyDescent="0.2">
      <c r="A52" s="24">
        <f>1+LARGE($A$11:A51,1)</f>
        <v>41</v>
      </c>
      <c r="B52" s="38" t="str">
        <f>_xlfn.IFNA(IF($U$8="set",VLOOKUP(Search!$A52,Inventory!$AD$2:$AI$5552,6,FALSE),IF($U$8="Player",VLOOKUP(Search!$A52,Inventory!$AF$2:$AI$5552,4,FALSE),IF($U$8="BV",VLOOKUP(Search!$A52,Inventory!$AH$2:$AI$5552,2,FALSE),""))),"")</f>
        <v>2007-08 Black Diamond #107 Alexander Radulov     /   $</v>
      </c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22"/>
    </row>
    <row r="53" spans="1:22" x14ac:dyDescent="0.2">
      <c r="A53" s="24">
        <f>1+LARGE($A$11:A52,1)</f>
        <v>42</v>
      </c>
      <c r="B53" s="38" t="str">
        <f>_xlfn.IFNA(IF($U$8="set",VLOOKUP(Search!$A53,Inventory!$AD$2:$AI$5552,6,FALSE),IF($U$8="Player",VLOOKUP(Search!$A53,Inventory!$AF$2:$AI$5552,4,FALSE),IF($U$8="BV",VLOOKUP(Search!$A53,Inventory!$AH$2:$AI$5552,2,FALSE),""))),"")</f>
        <v>2008-09 Be A Player #297 James Reimer TOR    /99   $</v>
      </c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22"/>
    </row>
    <row r="54" spans="1:22" x14ac:dyDescent="0.2">
      <c r="A54" s="24">
        <f>1+LARGE($A$11:A53,1)</f>
        <v>43</v>
      </c>
      <c r="B54" s="38" t="str">
        <f>_xlfn.IFNA(IF($U$8="set",VLOOKUP(Search!$A54,Inventory!$AD$2:$AI$5552,6,FALSE),IF($U$8="Player",VLOOKUP(Search!$A54,Inventory!$AF$2:$AI$5552,4,FALSE),IF($U$8="BV",VLOOKUP(Search!$A54,Inventory!$AH$2:$AI$5552,2,FALSE),""))),"")</f>
        <v>2008-09 Black Diamond #166 Nikolai Kulemin TOR RC   /   $</v>
      </c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22"/>
    </row>
    <row r="55" spans="1:22" x14ac:dyDescent="0.2">
      <c r="A55" s="24">
        <f>1+LARGE($A$11:A54,1)</f>
        <v>44</v>
      </c>
      <c r="B55" s="38" t="str">
        <f>_xlfn.IFNA(IF($U$8="set",VLOOKUP(Search!$A55,Inventory!$AD$2:$AI$5552,6,FALSE),IF($U$8="Player",VLOOKUP(Search!$A55,Inventory!$AF$2:$AI$5552,4,FALSE),IF($U$8="BV",VLOOKUP(Search!$A55,Inventory!$AH$2:$AI$5552,2,FALSE),""))),"")</f>
        <v>2008-09 Black Diamond Ruby #187 Mats Sundin     /   $</v>
      </c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22"/>
    </row>
    <row r="56" spans="1:22" x14ac:dyDescent="0.2">
      <c r="A56" s="24">
        <f>1+LARGE($A$11:A55,1)</f>
        <v>45</v>
      </c>
      <c r="B56" s="38" t="str">
        <f>_xlfn.IFNA(IF($U$8="set",VLOOKUP(Search!$A56,Inventory!$AD$2:$AI$5552,6,FALSE),IF($U$8="Player",VLOOKUP(Search!$A56,Inventory!$AF$2:$AI$5552,4,FALSE),IF($U$8="BV",VLOOKUP(Search!$A56,Inventory!$AH$2:$AI$5552,2,FALSE),""))),"")</f>
        <v>2009-10 Artifacts #194 Michael Sauer  RC   /   $</v>
      </c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22"/>
    </row>
    <row r="57" spans="1:22" x14ac:dyDescent="0.2">
      <c r="A57" s="24">
        <f>1+LARGE($A$11:A56,1)</f>
        <v>46</v>
      </c>
      <c r="B57" s="38" t="str">
        <f>_xlfn.IFNA(IF($U$8="set",VLOOKUP(Search!$A57,Inventory!$AD$2:$AI$5552,6,FALSE),IF($U$8="Player",VLOOKUP(Search!$A57,Inventory!$AF$2:$AI$5552,4,FALSE),IF($U$8="BV",VLOOKUP(Search!$A57,Inventory!$AH$2:$AI$5552,2,FALSE),""))),"")</f>
        <v>2009-10 Artifacts #203 Jonas Gustavsson TOR RC   /   $</v>
      </c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22"/>
    </row>
    <row r="58" spans="1:22" x14ac:dyDescent="0.2">
      <c r="A58" s="24">
        <f>1+LARGE($A$11:A57,1)</f>
        <v>47</v>
      </c>
      <c r="B58" s="38" t="str">
        <f>_xlfn.IFNA(IF($U$8="set",VLOOKUP(Search!$A58,Inventory!$AD$2:$AI$5552,6,FALSE),IF($U$8="Player",VLOOKUP(Search!$A58,Inventory!$AF$2:$AI$5552,4,FALSE),IF($U$8="BV",VLOOKUP(Search!$A58,Inventory!$AH$2:$AI$5552,2,FALSE),""))),"")</f>
        <v>2009-10 Artifacts #242 James Reimer TOR RC   /   $</v>
      </c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22"/>
    </row>
    <row r="59" spans="1:22" x14ac:dyDescent="0.2">
      <c r="A59" s="24">
        <f>1+LARGE($A$11:A58,1)</f>
        <v>48</v>
      </c>
      <c r="B59" s="38" t="str">
        <f>_xlfn.IFNA(IF($U$8="set",VLOOKUP(Search!$A59,Inventory!$AD$2:$AI$5552,6,FALSE),IF($U$8="Player",VLOOKUP(Search!$A59,Inventory!$AF$2:$AI$5552,4,FALSE),IF($U$8="BV",VLOOKUP(Search!$A59,Inventory!$AH$2:$AI$5552,2,FALSE),""))),"")</f>
        <v>2009-10 Be A Player Meet The Rookies #MR10 Tyler Bozak TOR    /   $</v>
      </c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22"/>
    </row>
    <row r="60" spans="1:22" x14ac:dyDescent="0.2">
      <c r="A60" s="24">
        <f>1+LARGE($A$11:A59,1)</f>
        <v>49</v>
      </c>
      <c r="B60" s="38" t="str">
        <f>_xlfn.IFNA(IF($U$8="set",VLOOKUP(Search!$A60,Inventory!$AD$2:$AI$5552,6,FALSE),IF($U$8="Player",VLOOKUP(Search!$A60,Inventory!$AF$2:$AI$5552,4,FALSE),IF($U$8="BV",VLOOKUP(Search!$A60,Inventory!$AH$2:$AI$5552,2,FALSE),""))),"")</f>
        <v>2009-10 Be A Player Rookie Jerseys #RJBO Tyler Bozak TOR   Jersey /   $</v>
      </c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22"/>
    </row>
    <row r="61" spans="1:22" x14ac:dyDescent="0.2">
      <c r="A61" s="24">
        <f>1+LARGE($A$11:A60,1)</f>
        <v>50</v>
      </c>
      <c r="B61" s="38" t="str">
        <f>_xlfn.IFNA(IF($U$8="set",VLOOKUP(Search!$A61,Inventory!$AD$2:$AI$5552,6,FALSE),IF($U$8="Player",VLOOKUP(Search!$A61,Inventory!$AF$2:$AI$5552,4,FALSE),IF($U$8="BV",VLOOKUP(Search!$A61,Inventory!$AH$2:$AI$5552,2,FALSE),""))),"")</f>
        <v>2009-10 Be A Player Rookie Jerseys #RJJG Jonas Gustavsson TOR   Jersey /   $</v>
      </c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22"/>
    </row>
    <row r="62" spans="1:22" x14ac:dyDescent="0.2">
      <c r="A62" s="24">
        <f>1+LARGE($A$11:A61,1)</f>
        <v>51</v>
      </c>
      <c r="B62" s="38" t="str">
        <f>_xlfn.IFNA(IF($U$8="set",VLOOKUP(Search!$A62,Inventory!$AD$2:$AI$5552,6,FALSE),IF($U$8="Player",VLOOKUP(Search!$A62,Inventory!$AF$2:$AI$5552,4,FALSE),IF($U$8="BV",VLOOKUP(Search!$A62,Inventory!$AH$2:$AI$5552,2,FALSE),""))),"")</f>
        <v>2009-10 Between The Pipes #12 James Reimer TOR    /   $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22"/>
    </row>
    <row r="63" spans="1:22" x14ac:dyDescent="0.2">
      <c r="A63" s="24">
        <f>1+LARGE($A$11:A62,1)</f>
        <v>52</v>
      </c>
      <c r="B63" s="38" t="str">
        <f>_xlfn.IFNA(IF($U$8="set",VLOOKUP(Search!$A63,Inventory!$AD$2:$AI$5552,6,FALSE),IF($U$8="Player",VLOOKUP(Search!$A63,Inventory!$AF$2:$AI$5552,4,FALSE),IF($U$8="BV",VLOOKUP(Search!$A63,Inventory!$AH$2:$AI$5552,2,FALSE),""))),"")</f>
        <v>2009-10 Between The Pipes Masked Men II #MM16 James Reimer TOR    /   $</v>
      </c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22"/>
    </row>
    <row r="64" spans="1:22" x14ac:dyDescent="0.2">
      <c r="A64" s="24">
        <f>1+LARGE($A$11:A63,1)</f>
        <v>53</v>
      </c>
      <c r="B64" s="38" t="str">
        <f>_xlfn.IFNA(IF($U$8="set",VLOOKUP(Search!$A64,Inventory!$AD$2:$AI$5552,6,FALSE),IF($U$8="Player",VLOOKUP(Search!$A64,Inventory!$AF$2:$AI$5552,4,FALSE),IF($U$8="BV",VLOOKUP(Search!$A64,Inventory!$AH$2:$AI$5552,2,FALSE),""))),"")</f>
        <v>2009-10 Collector's Choice #296 Jonas Gustavsson TOR RC   /   $</v>
      </c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22"/>
    </row>
    <row r="65" spans="1:22" x14ac:dyDescent="0.2">
      <c r="A65" s="24">
        <f>1+LARGE($A$11:A64,1)</f>
        <v>54</v>
      </c>
      <c r="B65" s="38" t="str">
        <f>_xlfn.IFNA(IF($U$8="set",VLOOKUP(Search!$A65,Inventory!$AD$2:$AI$5552,6,FALSE),IF($U$8="Player",VLOOKUP(Search!$A65,Inventory!$AF$2:$AI$5552,4,FALSE),IF($U$8="BV",VLOOKUP(Search!$A65,Inventory!$AH$2:$AI$5552,2,FALSE),""))),"")</f>
        <v>2009-10 O-Pee-Chee #782 James Reimer TOR RC   /   $</v>
      </c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22"/>
    </row>
    <row r="66" spans="1:22" x14ac:dyDescent="0.2">
      <c r="A66" s="24">
        <f>1+LARGE($A$11:A65,1)</f>
        <v>55</v>
      </c>
      <c r="B66" s="38" t="str">
        <f>_xlfn.IFNA(IF($U$8="set",VLOOKUP(Search!$A66,Inventory!$AD$2:$AI$5552,6,FALSE),IF($U$8="Player",VLOOKUP(Search!$A66,Inventory!$AF$2:$AI$5552,4,FALSE),IF($U$8="BV",VLOOKUP(Search!$A66,Inventory!$AH$2:$AI$5552,2,FALSE),""))),"")</f>
        <v>2009-10 O-Pee-Chee #796 Jonas Gustavsson TOR RC   /   $</v>
      </c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22"/>
    </row>
    <row r="67" spans="1:22" x14ac:dyDescent="0.2">
      <c r="A67" s="24">
        <f>1+LARGE($A$11:A66,1)</f>
        <v>56</v>
      </c>
      <c r="B67" s="38" t="str">
        <f>_xlfn.IFNA(IF($U$8="set",VLOOKUP(Search!$A67,Inventory!$AD$2:$AI$5552,6,FALSE),IF($U$8="Player",VLOOKUP(Search!$A67,Inventory!$AF$2:$AI$5552,4,FALSE),IF($U$8="BV",VLOOKUP(Search!$A67,Inventory!$AH$2:$AI$5552,2,FALSE),""))),"")</f>
        <v>2009-10 O-Pee-Chee Rainbow #782 James Reimer TOR RCP   /   $</v>
      </c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22"/>
    </row>
    <row r="68" spans="1:22" x14ac:dyDescent="0.2">
      <c r="A68" s="24">
        <f>1+LARGE($A$11:A67,1)</f>
        <v>57</v>
      </c>
      <c r="B68" s="38" t="str">
        <f>_xlfn.IFNA(IF($U$8="set",VLOOKUP(Search!$A68,Inventory!$AD$2:$AI$5552,6,FALSE),IF($U$8="Player",VLOOKUP(Search!$A68,Inventory!$AF$2:$AI$5552,4,FALSE),IF($U$8="BV",VLOOKUP(Search!$A68,Inventory!$AH$2:$AI$5552,2,FALSE),""))),"")</f>
        <v>2009-10 SP Game Used #157 James Reimer TOR RC   /   $</v>
      </c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22"/>
    </row>
    <row r="69" spans="1:22" x14ac:dyDescent="0.2">
      <c r="A69" s="24">
        <f>1+LARGE($A$11:A68,1)</f>
        <v>58</v>
      </c>
      <c r="B69" s="38" t="str">
        <f>_xlfn.IFNA(IF($U$8="set",VLOOKUP(Search!$A69,Inventory!$AD$2:$AI$5552,6,FALSE),IF($U$8="Player",VLOOKUP(Search!$A69,Inventory!$AF$2:$AI$5552,4,FALSE),IF($U$8="BV",VLOOKUP(Search!$A69,Inventory!$AH$2:$AI$5552,2,FALSE),""))),"")</f>
        <v>2009-10 SPx #114 James Reimer TOR RC   /   $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22"/>
    </row>
    <row r="70" spans="1:22" x14ac:dyDescent="0.2">
      <c r="A70" s="24">
        <f>1+LARGE($A$11:A69,1)</f>
        <v>59</v>
      </c>
      <c r="B70" s="38" t="str">
        <f>_xlfn.IFNA(IF($U$8="set",VLOOKUP(Search!$A70,Inventory!$AD$2:$AI$5552,6,FALSE),IF($U$8="Player",VLOOKUP(Search!$A70,Inventory!$AF$2:$AI$5552,4,FALSE),IF($U$8="BV",VLOOKUP(Search!$A70,Inventory!$AH$2:$AI$5552,2,FALSE),""))),"")</f>
        <v>2009-10 Upper Deck Ice #105 Jaime Sifers  RC   /   $</v>
      </c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22"/>
    </row>
    <row r="71" spans="1:22" x14ac:dyDescent="0.2">
      <c r="A71" s="24">
        <f>1+LARGE($A$11:A70,1)</f>
        <v>60</v>
      </c>
      <c r="B71" s="38" t="str">
        <f>_xlfn.IFNA(IF($U$8="set",VLOOKUP(Search!$A71,Inventory!$AD$2:$AI$5552,6,FALSE),IF($U$8="Player",VLOOKUP(Search!$A71,Inventory!$AF$2:$AI$5552,4,FALSE),IF($U$8="BV",VLOOKUP(Search!$A71,Inventory!$AH$2:$AI$5552,2,FALSE),""))),"")</f>
        <v>2009-10 Upper Deck Ice #113 Francis Wathier  RC   /   $</v>
      </c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22"/>
    </row>
    <row r="72" spans="1:22" x14ac:dyDescent="0.2">
      <c r="A72" s="24">
        <f>1+LARGE($A$11:A71,1)</f>
        <v>61</v>
      </c>
      <c r="B72" s="38" t="str">
        <f>_xlfn.IFNA(IF($U$8="set",VLOOKUP(Search!$A72,Inventory!$AD$2:$AI$5552,6,FALSE),IF($U$8="Player",VLOOKUP(Search!$A72,Inventory!$AF$2:$AI$5552,4,FALSE),IF($U$8="BV",VLOOKUP(Search!$A72,Inventory!$AH$2:$AI$5552,2,FALSE),""))),"")</f>
        <v>2009-10 Upper Deck Ice #114 James Reimer TOR RC   /   $</v>
      </c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22"/>
    </row>
    <row r="73" spans="1:22" x14ac:dyDescent="0.2">
      <c r="A73" s="24">
        <f>1+LARGE($A$11:A72,1)</f>
        <v>62</v>
      </c>
      <c r="B73" s="38" t="str">
        <f>_xlfn.IFNA(IF($U$8="set",VLOOKUP(Search!$A73,Inventory!$AD$2:$AI$5552,6,FALSE),IF($U$8="Player",VLOOKUP(Search!$A73,Inventory!$AF$2:$AI$5552,4,FALSE),IF($U$8="BV",VLOOKUP(Search!$A73,Inventory!$AH$2:$AI$5552,2,FALSE),""))),"")</f>
        <v>2009-10 Upper Deck Ice #116 Matt Climie  RC   /   $</v>
      </c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22"/>
    </row>
    <row r="74" spans="1:22" x14ac:dyDescent="0.2">
      <c r="A74" s="24">
        <f>1+LARGE($A$11:A73,1)</f>
        <v>63</v>
      </c>
      <c r="B74" s="38" t="str">
        <f>_xlfn.IFNA(IF($U$8="set",VLOOKUP(Search!$A74,Inventory!$AD$2:$AI$5552,6,FALSE),IF($U$8="Player",VLOOKUP(Search!$A74,Inventory!$AF$2:$AI$5552,4,FALSE),IF($U$8="BV",VLOOKUP(Search!$A74,Inventory!$AH$2:$AI$5552,2,FALSE),""))),"")</f>
        <v>2009-10 Upper Deck Ice #137 Alexander Sulzer  RC   /   $</v>
      </c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22"/>
    </row>
    <row r="75" spans="1:22" x14ac:dyDescent="0.2">
      <c r="A75" s="24">
        <f>1+LARGE($A$11:A74,1)</f>
        <v>64</v>
      </c>
      <c r="B75" s="38" t="str">
        <f>_xlfn.IFNA(IF($U$8="set",VLOOKUP(Search!$A75,Inventory!$AD$2:$AI$5552,6,FALSE),IF($U$8="Player",VLOOKUP(Search!$A75,Inventory!$AF$2:$AI$5552,4,FALSE),IF($U$8="BV",VLOOKUP(Search!$A75,Inventory!$AH$2:$AI$5552,2,FALSE),""))),"")</f>
        <v>2009-10 Upper Deck Ice #168 Ray Macias  RC   /   $</v>
      </c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22"/>
    </row>
    <row r="76" spans="1:22" x14ac:dyDescent="0.2">
      <c r="A76" s="24">
        <f>1+LARGE($A$11:A75,1)</f>
        <v>65</v>
      </c>
      <c r="B76" s="38" t="str">
        <f>_xlfn.IFNA(IF($U$8="set",VLOOKUP(Search!$A76,Inventory!$AD$2:$AI$5552,6,FALSE),IF($U$8="Player",VLOOKUP(Search!$A76,Inventory!$AF$2:$AI$5552,4,FALSE),IF($U$8="BV",VLOOKUP(Search!$A76,Inventory!$AH$2:$AI$5552,2,FALSE),""))),"")</f>
        <v>2009-10 Upper Deck MVP #390 Jonas Gustavsson TOR RC   /   $</v>
      </c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22"/>
    </row>
    <row r="77" spans="1:22" x14ac:dyDescent="0.2">
      <c r="A77" s="24">
        <f>1+LARGE($A$11:A76,1)</f>
        <v>66</v>
      </c>
      <c r="B77" s="38" t="str">
        <f>_xlfn.IFNA(IF($U$8="set",VLOOKUP(Search!$A77,Inventory!$AD$2:$AI$5552,6,FALSE),IF($U$8="Player",VLOOKUP(Search!$A77,Inventory!$AF$2:$AI$5552,4,FALSE),IF($U$8="BV",VLOOKUP(Search!$A77,Inventory!$AH$2:$AI$5552,2,FALSE),""))),"")</f>
        <v>2009-10 Upper Deck Trilogy #165 Jonas Gustavsson SP TOR RC   /499   $</v>
      </c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22"/>
    </row>
    <row r="78" spans="1:22" x14ac:dyDescent="0.2">
      <c r="A78" s="24">
        <f>1+LARGE($A$11:A77,1)</f>
        <v>67</v>
      </c>
      <c r="B78" s="38" t="str">
        <f>_xlfn.IFNA(IF($U$8="set",VLOOKUP(Search!$A78,Inventory!$AD$2:$AI$5552,6,FALSE),IF($U$8="Player",VLOOKUP(Search!$A78,Inventory!$AF$2:$AI$5552,4,FALSE),IF($U$8="BV",VLOOKUP(Search!$A78,Inventory!$AH$2:$AI$5552,2,FALSE),""))),"")</f>
        <v>2009-10 Upper Deck Victory #332 Viktor Stalberg TOR RC   /   $</v>
      </c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22"/>
    </row>
    <row r="79" spans="1:22" x14ac:dyDescent="0.2">
      <c r="A79" s="24">
        <f>1+LARGE($A$11:A78,1)</f>
        <v>68</v>
      </c>
      <c r="B79" s="38" t="str">
        <f>_xlfn.IFNA(IF($U$8="set",VLOOKUP(Search!$A79,Inventory!$AD$2:$AI$5552,6,FALSE),IF($U$8="Player",VLOOKUP(Search!$A79,Inventory!$AF$2:$AI$5552,4,FALSE),IF($U$8="BV",VLOOKUP(Search!$A79,Inventory!$AH$2:$AI$5552,2,FALSE),""))),"")</f>
        <v>2009-10 Upper Deck Victory #333 Jay Rosehill TOR RC   /   $</v>
      </c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22"/>
    </row>
    <row r="80" spans="1:22" x14ac:dyDescent="0.2">
      <c r="A80" s="24">
        <f>1+LARGE($A$11:A79,1)</f>
        <v>69</v>
      </c>
      <c r="B80" s="38" t="str">
        <f>_xlfn.IFNA(IF($U$8="set",VLOOKUP(Search!$A80,Inventory!$AD$2:$AI$5552,6,FALSE),IF($U$8="Player",VLOOKUP(Search!$A80,Inventory!$AF$2:$AI$5552,4,FALSE),IF($U$8="BV",VLOOKUP(Search!$A80,Inventory!$AH$2:$AI$5552,2,FALSE),""))),"")</f>
        <v>2009-10 Upper Deck Victory #334 Jonas Gustavsson TOR RC   /   $</v>
      </c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22"/>
    </row>
    <row r="81" spans="1:22" x14ac:dyDescent="0.2">
      <c r="A81" s="24">
        <f>1+LARGE($A$11:A80,1)</f>
        <v>70</v>
      </c>
      <c r="B81" s="38" t="str">
        <f>_xlfn.IFNA(IF($U$8="set",VLOOKUP(Search!$A81,Inventory!$AD$2:$AI$5552,6,FALSE),IF($U$8="Player",VLOOKUP(Search!$A81,Inventory!$AF$2:$AI$5552,4,FALSE),IF($U$8="BV",VLOOKUP(Search!$A81,Inventory!$AH$2:$AI$5552,2,FALSE),""))),"")</f>
        <v>2009-10 Upper Deck Victory #336 James Reimer TOR RC   /   $</v>
      </c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22"/>
    </row>
    <row r="82" spans="1:22" x14ac:dyDescent="0.2">
      <c r="A82" s="24">
        <f>1+LARGE($A$11:A81,1)</f>
        <v>71</v>
      </c>
      <c r="B82" s="38" t="str">
        <f>_xlfn.IFNA(IF($U$8="set",VLOOKUP(Search!$A82,Inventory!$AD$2:$AI$5552,6,FALSE),IF($U$8="Player",VLOOKUP(Search!$A82,Inventory!$AF$2:$AI$5552,4,FALSE),IF($U$8="BV",VLOOKUP(Search!$A82,Inventory!$AH$2:$AI$5552,2,FALSE),""))),"")</f>
        <v>2009-10 Upper Deck Victory Black #334 Jonas Gustavsson TOR RCP   /   $</v>
      </c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22"/>
    </row>
    <row r="83" spans="1:22" x14ac:dyDescent="0.2">
      <c r="A83" s="24">
        <f>1+LARGE($A$11:A82,1)</f>
        <v>72</v>
      </c>
      <c r="B83" s="38" t="str">
        <f>_xlfn.IFNA(IF($U$8="set",VLOOKUP(Search!$A83,Inventory!$AD$2:$AI$5552,6,FALSE),IF($U$8="Player",VLOOKUP(Search!$A83,Inventory!$AF$2:$AI$5552,4,FALSE),IF($U$8="BV",VLOOKUP(Search!$A83,Inventory!$AH$2:$AI$5552,2,FALSE),""))),"")</f>
        <v>2009-10 Upper Deck Victory Black #336 James Reimer TOR RCP   /   $</v>
      </c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22"/>
    </row>
    <row r="84" spans="1:22" x14ac:dyDescent="0.2">
      <c r="A84" s="24">
        <f>1+LARGE($A$11:A83,1)</f>
        <v>73</v>
      </c>
      <c r="B84" s="38" t="str">
        <f>_xlfn.IFNA(IF($U$8="set",VLOOKUP(Search!$A84,Inventory!$AD$2:$AI$5552,6,FALSE),IF($U$8="Player",VLOOKUP(Search!$A84,Inventory!$AF$2:$AI$5552,4,FALSE),IF($U$8="BV",VLOOKUP(Search!$A84,Inventory!$AH$2:$AI$5552,2,FALSE),""))),"")</f>
        <v>2009-10 Upper Deck Victory Gold #334 Jonas Gustavsson TOR RCP   /   $</v>
      </c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22"/>
    </row>
    <row r="85" spans="1:22" x14ac:dyDescent="0.2">
      <c r="A85" s="24">
        <f>1+LARGE($A$11:A84,1)</f>
        <v>74</v>
      </c>
      <c r="B85" s="38" t="str">
        <f>_xlfn.IFNA(IF($U$8="set",VLOOKUP(Search!$A85,Inventory!$AD$2:$AI$5552,6,FALSE),IF($U$8="Player",VLOOKUP(Search!$A85,Inventory!$AF$2:$AI$5552,4,FALSE),IF($U$8="BV",VLOOKUP(Search!$A85,Inventory!$AH$2:$AI$5552,2,FALSE),""))),"")</f>
        <v>2010-11 Adrenalyn XL #92 Tyler Bozak TOR    /   $</v>
      </c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22"/>
    </row>
    <row r="86" spans="1:22" x14ac:dyDescent="0.2">
      <c r="A86" s="24">
        <f>1+LARGE($A$11:A85,1)</f>
        <v>75</v>
      </c>
      <c r="B86" s="38" t="str">
        <f>_xlfn.IFNA(IF($U$8="set",VLOOKUP(Search!$A86,Inventory!$AD$2:$AI$5552,6,FALSE),IF($U$8="Player",VLOOKUP(Search!$A86,Inventory!$AF$2:$AI$5552,4,FALSE),IF($U$8="BV",VLOOKUP(Search!$A86,Inventory!$AH$2:$AI$5552,2,FALSE),""))),"")</f>
        <v>2010-11 All Goalies #82 James Reimer TOR    /   $</v>
      </c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22"/>
    </row>
    <row r="87" spans="1:22" x14ac:dyDescent="0.2">
      <c r="A87" s="24">
        <f>1+LARGE($A$11:A86,1)</f>
        <v>76</v>
      </c>
      <c r="B87" s="38" t="str">
        <f>_xlfn.IFNA(IF($U$8="set",VLOOKUP(Search!$A87,Inventory!$AD$2:$AI$5552,6,FALSE),IF($U$8="Player",VLOOKUP(Search!$A87,Inventory!$AF$2:$AI$5552,4,FALSE),IF($U$8="BV",VLOOKUP(Search!$A87,Inventory!$AH$2:$AI$5552,2,FALSE),""))),"")</f>
        <v>2010-11 All Goalies #97 Felix Potvin     /   $</v>
      </c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22"/>
    </row>
    <row r="88" spans="1:22" x14ac:dyDescent="0.2">
      <c r="A88" s="24">
        <f>1+LARGE($A$11:A87,1)</f>
        <v>77</v>
      </c>
      <c r="B88" s="38" t="str">
        <f>_xlfn.IFNA(IF($U$8="set",VLOOKUP(Search!$A88,Inventory!$AD$2:$AI$5552,6,FALSE),IF($U$8="Player",VLOOKUP(Search!$A88,Inventory!$AF$2:$AI$5552,4,FALSE),IF($U$8="BV",VLOOKUP(Search!$A88,Inventory!$AH$2:$AI$5552,2,FALSE),""))),"")</f>
        <v>2010-11 All Goalies Up Close #82 James Reimer TOR    /   $</v>
      </c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22"/>
    </row>
    <row r="89" spans="1:22" x14ac:dyDescent="0.2">
      <c r="A89" s="24">
        <f>1+LARGE($A$11:A88,1)</f>
        <v>78</v>
      </c>
      <c r="B89" s="38" t="str">
        <f>_xlfn.IFNA(IF($U$8="set",VLOOKUP(Search!$A89,Inventory!$AD$2:$AI$5552,6,FALSE),IF($U$8="Player",VLOOKUP(Search!$A89,Inventory!$AF$2:$AI$5552,4,FALSE),IF($U$8="BV",VLOOKUP(Search!$A89,Inventory!$AH$2:$AI$5552,2,FALSE),""))),"")</f>
        <v>2010-11 Artifacts #86 Tyler Bozak TOR    /   $</v>
      </c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22"/>
    </row>
    <row r="90" spans="1:22" x14ac:dyDescent="0.2">
      <c r="A90" s="24">
        <f>1+LARGE($A$11:A89,1)</f>
        <v>79</v>
      </c>
      <c r="B90" s="38" t="str">
        <f>_xlfn.IFNA(IF($U$8="set",VLOOKUP(Search!$A90,Inventory!$AD$2:$AI$5552,6,FALSE),IF($U$8="Player",VLOOKUP(Search!$A90,Inventory!$AF$2:$AI$5552,4,FALSE),IF($U$8="BV",VLOOKUP(Search!$A90,Inventory!$AH$2:$AI$5552,2,FALSE),""))),"")</f>
        <v>2010-11 Donruss #256 Nazem Kadri TOR RC   /   $</v>
      </c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22"/>
    </row>
    <row r="91" spans="1:22" x14ac:dyDescent="0.2">
      <c r="A91" s="24">
        <f>1+LARGE($A$11:A90,1)</f>
        <v>80</v>
      </c>
      <c r="B91" s="38" t="str">
        <f>_xlfn.IFNA(IF($U$8="set",VLOOKUP(Search!$A91,Inventory!$AD$2:$AI$5552,6,FALSE),IF($U$8="Player",VLOOKUP(Search!$A91,Inventory!$AF$2:$AI$5552,4,FALSE),IF($U$8="BV",VLOOKUP(Search!$A91,Inventory!$AH$2:$AI$5552,2,FALSE),""))),"")</f>
        <v>2010-11 Donruss #257 Brayden Irwin TOR RC   /   $</v>
      </c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22"/>
    </row>
    <row r="92" spans="1:22" x14ac:dyDescent="0.2">
      <c r="A92" s="24">
        <f>1+LARGE($A$11:A91,1)</f>
        <v>81</v>
      </c>
      <c r="B92" s="38" t="str">
        <f>_xlfn.IFNA(IF($U$8="set",VLOOKUP(Search!$A92,Inventory!$AD$2:$AI$5552,6,FALSE),IF($U$8="Player",VLOOKUP(Search!$A92,Inventory!$AF$2:$AI$5552,4,FALSE),IF($U$8="BV",VLOOKUP(Search!$A92,Inventory!$AH$2:$AI$5552,2,FALSE),""))),"")</f>
        <v>2010-11 Playoff Contenders #128 Jeremy Morin  RC AU  /999   $</v>
      </c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22"/>
    </row>
    <row r="93" spans="1:22" x14ac:dyDescent="0.2">
      <c r="A93" s="24">
        <f>1+LARGE($A$11:A92,1)</f>
        <v>82</v>
      </c>
      <c r="B93" s="38" t="str">
        <f>_xlfn.IFNA(IF($U$8="set",VLOOKUP(Search!$A93,Inventory!$AD$2:$AI$5552,6,FALSE),IF($U$8="Player",VLOOKUP(Search!$A93,Inventory!$AF$2:$AI$5552,4,FALSE),IF($U$8="BV",VLOOKUP(Search!$A93,Inventory!$AH$2:$AI$5552,2,FALSE),""))),"")</f>
        <v>2010-11 Score #501 Nazem Kadri HR TOR RC   /   $</v>
      </c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22"/>
    </row>
    <row r="94" spans="1:22" x14ac:dyDescent="0.2">
      <c r="A94" s="24">
        <f>1+LARGE($A$11:A93,1)</f>
        <v>83</v>
      </c>
      <c r="B94" s="38" t="str">
        <f>_xlfn.IFNA(IF($U$8="set",VLOOKUP(Search!$A94,Inventory!$AD$2:$AI$5552,6,FALSE),IF($U$8="Player",VLOOKUP(Search!$A94,Inventory!$AF$2:$AI$5552,4,FALSE),IF($U$8="BV",VLOOKUP(Search!$A94,Inventory!$AH$2:$AI$5552,2,FALSE),""))),"")</f>
        <v>2010-11 SPx #127 Kyle Wilson  RC   /   $</v>
      </c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22"/>
    </row>
    <row r="95" spans="1:22" x14ac:dyDescent="0.2">
      <c r="A95" s="24">
        <f>1+LARGE($A$11:A94,1)</f>
        <v>84</v>
      </c>
      <c r="B95" s="38" t="str">
        <f>_xlfn.IFNA(IF($U$8="set",VLOOKUP(Search!$A95,Inventory!$AD$2:$AI$5552,6,FALSE),IF($U$8="Player",VLOOKUP(Search!$A95,Inventory!$AF$2:$AI$5552,4,FALSE),IF($U$8="BV",VLOOKUP(Search!$A95,Inventory!$AH$2:$AI$5552,2,FALSE),""))),"")</f>
        <v>2010-11 Upper Deck Exclusives #248 Brayden Irwin YG TOR RCP   /100   $</v>
      </c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22"/>
    </row>
    <row r="96" spans="1:22" x14ac:dyDescent="0.2">
      <c r="A96" s="24">
        <f>1+LARGE($A$11:A95,1)</f>
        <v>85</v>
      </c>
      <c r="B96" s="38" t="str">
        <f>_xlfn.IFNA(IF($U$8="set",VLOOKUP(Search!$A96,Inventory!$AD$2:$AI$5552,6,FALSE),IF($U$8="Player",VLOOKUP(Search!$A96,Inventory!$AF$2:$AI$5552,4,FALSE),IF($U$8="BV",VLOOKUP(Search!$A96,Inventory!$AH$2:$AI$5552,2,FALSE),""))),"")</f>
        <v>2010-11 Upper Deck Victory #349 Jordan Eberle EDM RC   /   $</v>
      </c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22"/>
    </row>
    <row r="97" spans="1:22" x14ac:dyDescent="0.2">
      <c r="A97" s="24">
        <f>1+LARGE($A$11:A96,1)</f>
        <v>86</v>
      </c>
      <c r="B97" s="38" t="str">
        <f>_xlfn.IFNA(IF($U$8="set",VLOOKUP(Search!$A97,Inventory!$AD$2:$AI$5552,6,FALSE),IF($U$8="Player",VLOOKUP(Search!$A97,Inventory!$AF$2:$AI$5552,4,FALSE),IF($U$8="BV",VLOOKUP(Search!$A97,Inventory!$AH$2:$AI$5552,2,FALSE),""))),"")</f>
        <v>2010-11 Upper Deck Victory Gold #308 Keith Aulie TOR RCP   /   $</v>
      </c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22"/>
    </row>
    <row r="98" spans="1:22" x14ac:dyDescent="0.2">
      <c r="A98" s="24">
        <f>1+LARGE($A$11:A97,1)</f>
        <v>87</v>
      </c>
      <c r="B98" s="38" t="str">
        <f>_xlfn.IFNA(IF($U$8="set",VLOOKUP(Search!$A98,Inventory!$AD$2:$AI$5552,6,FALSE),IF($U$8="Player",VLOOKUP(Search!$A98,Inventory!$AF$2:$AI$5552,4,FALSE),IF($U$8="BV",VLOOKUP(Search!$A98,Inventory!$AH$2:$AI$5552,2,FALSE),""))),"")</f>
        <v>2011-12 Artifacts #192 Joe Colborne RC TOR RC   /699   $</v>
      </c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22"/>
    </row>
    <row r="99" spans="1:22" x14ac:dyDescent="0.2">
      <c r="A99" s="24">
        <f>1+LARGE($A$11:A98,1)</f>
        <v>88</v>
      </c>
      <c r="B99" s="38" t="str">
        <f>_xlfn.IFNA(IF($U$8="set",VLOOKUP(Search!$A99,Inventory!$AD$2:$AI$5552,6,FALSE),IF($U$8="Player",VLOOKUP(Search!$A99,Inventory!$AF$2:$AI$5552,4,FALSE),IF($U$8="BV",VLOOKUP(Search!$A99,Inventory!$AH$2:$AI$5552,2,FALSE),""))),"")</f>
        <v>2011-12 Artifacts #193 Ben Scrivens RC TOR RC   /699   $</v>
      </c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22"/>
    </row>
    <row r="100" spans="1:22" x14ac:dyDescent="0.2">
      <c r="A100" s="24">
        <f>1+LARGE($A$11:A99,1)</f>
        <v>89</v>
      </c>
      <c r="B100" s="38" t="str">
        <f>_xlfn.IFNA(IF($U$8="set",VLOOKUP(Search!$A100,Inventory!$AD$2:$AI$5552,6,FALSE),IF($U$8="Player",VLOOKUP(Search!$A100,Inventory!$AF$2:$AI$5552,4,FALSE),IF($U$8="BV",VLOOKUP(Search!$A100,Inventory!$AH$2:$AI$5552,2,FALSE),""))),"")</f>
        <v>2011-12 Artifacts #194 Matt Frattin RC TOR RC   /699   $</v>
      </c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22"/>
    </row>
    <row r="101" spans="1:22" x14ac:dyDescent="0.2">
      <c r="A101" s="24">
        <f>1+LARGE($A$11:A100,1)</f>
        <v>90</v>
      </c>
      <c r="B101" s="38" t="str">
        <f>_xlfn.IFNA(IF($U$8="set",VLOOKUP(Search!$A101,Inventory!$AD$2:$AI$5552,6,FALSE),IF($U$8="Player",VLOOKUP(Search!$A101,Inventory!$AF$2:$AI$5552,4,FALSE),IF($U$8="BV",VLOOKUP(Search!$A101,Inventory!$AH$2:$AI$5552,2,FALSE),""))),"")</f>
        <v>2011-12 Between The Pipes #139 Felix Potvin TOR    /   $</v>
      </c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22"/>
    </row>
    <row r="102" spans="1:22" x14ac:dyDescent="0.2">
      <c r="A102" s="24">
        <f>1+LARGE($A$11:A101,1)</f>
        <v>91</v>
      </c>
      <c r="B102" s="38" t="str">
        <f>_xlfn.IFNA(IF($U$8="set",VLOOKUP(Search!$A102,Inventory!$AD$2:$AI$5552,6,FALSE),IF($U$8="Player",VLOOKUP(Search!$A102,Inventory!$AF$2:$AI$5552,4,FALSE),IF($U$8="BV",VLOOKUP(Search!$A102,Inventory!$AH$2:$AI$5552,2,FALSE),""))),"")</f>
        <v>2011-12 Black Diamond Dual Jerseys #TORTB Tyler Bozak TOR   Jersey /   $</v>
      </c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22"/>
    </row>
    <row r="103" spans="1:22" x14ac:dyDescent="0.2">
      <c r="A103" s="24">
        <f>1+LARGE($A$11:A102,1)</f>
        <v>92</v>
      </c>
      <c r="B103" s="38" t="str">
        <f>_xlfn.IFNA(IF($U$8="set",VLOOKUP(Search!$A103,Inventory!$AD$2:$AI$5552,6,FALSE),IF($U$8="Player",VLOOKUP(Search!$A103,Inventory!$AF$2:$AI$5552,4,FALSE),IF($U$8="BV",VLOOKUP(Search!$A103,Inventory!$AH$2:$AI$5552,2,FALSE),""))),"")</f>
        <v>2011-12 O-Pee-Chee #611 Gabriel Landeskog RC  RC   /   $</v>
      </c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22"/>
    </row>
    <row r="104" spans="1:22" x14ac:dyDescent="0.2">
      <c r="A104" s="24">
        <f>1+LARGE($A$11:A103,1)</f>
        <v>93</v>
      </c>
      <c r="B104" s="38" t="str">
        <f>_xlfn.IFNA(IF($U$8="set",VLOOKUP(Search!$A104,Inventory!$AD$2:$AI$5552,6,FALSE),IF($U$8="Player",VLOOKUP(Search!$A104,Inventory!$AF$2:$AI$5552,4,FALSE),IF($U$8="BV",VLOOKUP(Search!$A104,Inventory!$AH$2:$AI$5552,2,FALSE),""))),"")</f>
        <v>2011-12 O-Pee-Chee #614 Ryan Nugent-Hopkins RC  RC   /   $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22"/>
    </row>
    <row r="105" spans="1:22" x14ac:dyDescent="0.2">
      <c r="A105" s="24">
        <f>1+LARGE($A$11:A104,1)</f>
        <v>94</v>
      </c>
      <c r="B105" s="38" t="str">
        <f>_xlfn.IFNA(IF($U$8="set",VLOOKUP(Search!$A105,Inventory!$AD$2:$AI$5552,6,FALSE),IF($U$8="Player",VLOOKUP(Search!$A105,Inventory!$AF$2:$AI$5552,4,FALSE),IF($U$8="BV",VLOOKUP(Search!$A105,Inventory!$AH$2:$AI$5552,2,FALSE),""))),"")</f>
        <v>2011-12 O-Pee-Chee Retro #623 Louis Leblanc  RCP   /   $</v>
      </c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22"/>
    </row>
    <row r="106" spans="1:22" x14ac:dyDescent="0.2">
      <c r="A106" s="24">
        <f>1+LARGE($A$11:A105,1)</f>
        <v>95</v>
      </c>
      <c r="B106" s="38" t="str">
        <f>_xlfn.IFNA(IF($U$8="set",VLOOKUP(Search!$A106,Inventory!$AD$2:$AI$5552,6,FALSE),IF($U$8="Player",VLOOKUP(Search!$A106,Inventory!$AF$2:$AI$5552,4,FALSE),IF($U$8="BV",VLOOKUP(Search!$A106,Inventory!$AH$2:$AI$5552,2,FALSE),""))),"")</f>
        <v>2011-12 Upper Deck Victory #245 Ben Scrivens TOR RC   /   $</v>
      </c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22"/>
    </row>
    <row r="107" spans="1:22" x14ac:dyDescent="0.2">
      <c r="A107" s="24">
        <f>1+LARGE($A$11:A106,1)</f>
        <v>96</v>
      </c>
      <c r="B107" s="38" t="str">
        <f>_xlfn.IFNA(IF($U$8="set",VLOOKUP(Search!$A107,Inventory!$AD$2:$AI$5552,6,FALSE),IF($U$8="Player",VLOOKUP(Search!$A107,Inventory!$AF$2:$AI$5552,4,FALSE),IF($U$8="BV",VLOOKUP(Search!$A107,Inventory!$AH$2:$AI$5552,2,FALSE),""))),"")</f>
        <v>2011-12 Upper Deck Victory #246 Matt Frattin TOR RC   /   $</v>
      </c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22"/>
    </row>
    <row r="108" spans="1:22" x14ac:dyDescent="0.2">
      <c r="A108" s="24">
        <f>1+LARGE($A$11:A107,1)</f>
        <v>97</v>
      </c>
      <c r="B108" s="38" t="str">
        <f>_xlfn.IFNA(IF($U$8="set",VLOOKUP(Search!$A108,Inventory!$AD$2:$AI$5552,6,FALSE),IF($U$8="Player",VLOOKUP(Search!$A108,Inventory!$AF$2:$AI$5552,4,FALSE),IF($U$8="BV",VLOOKUP(Search!$A108,Inventory!$AH$2:$AI$5552,2,FALSE),""))),"")</f>
        <v>2011-12 Upper Deck Victory #247 Joe Colborne  RC   /   $</v>
      </c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22"/>
    </row>
    <row r="109" spans="1:22" x14ac:dyDescent="0.2">
      <c r="A109" s="24">
        <f>1+LARGE($A$11:A108,1)</f>
        <v>98</v>
      </c>
      <c r="B109" s="38" t="str">
        <f>_xlfn.IFNA(IF($U$8="set",VLOOKUP(Search!$A109,Inventory!$AD$2:$AI$5552,6,FALSE),IF($U$8="Player",VLOOKUP(Search!$A109,Inventory!$AF$2:$AI$5552,4,FALSE),IF($U$8="BV",VLOOKUP(Search!$A109,Inventory!$AH$2:$AI$5552,2,FALSE),""))),"")</f>
        <v>2011-12 Upper Deck Victory #289 Ryan Nugent-Hopkins RC  RC   /   $</v>
      </c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22"/>
    </row>
    <row r="110" spans="1:22" x14ac:dyDescent="0.2">
      <c r="A110" s="24">
        <f>1+LARGE($A$11:A109,1)</f>
        <v>99</v>
      </c>
      <c r="B110" s="38" t="str">
        <f>_xlfn.IFNA(IF($U$8="set",VLOOKUP(Search!$A110,Inventory!$AD$2:$AI$5552,6,FALSE),IF($U$8="Player",VLOOKUP(Search!$A110,Inventory!$AF$2:$AI$5552,4,FALSE),IF($U$8="BV",VLOOKUP(Search!$A110,Inventory!$AH$2:$AI$5552,2,FALSE),""))),"")</f>
        <v>2011-12 Upper Deck Victory #307 Jake Gardiner RC  RC   /   $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22"/>
    </row>
    <row r="111" spans="1:22" x14ac:dyDescent="0.2">
      <c r="A111" s="24">
        <f>1+LARGE($A$11:A110,1)</f>
        <v>100</v>
      </c>
      <c r="B111" s="38" t="str">
        <f>_xlfn.IFNA(IF($U$8="set",VLOOKUP(Search!$A111,Inventory!$AD$2:$AI$5552,6,FALSE),IF($U$8="Player",VLOOKUP(Search!$A111,Inventory!$AF$2:$AI$5552,4,FALSE),IF($U$8="BV",VLOOKUP(Search!$A111,Inventory!$AH$2:$AI$5552,2,FALSE),""))),"")</f>
        <v>2011-12 Upper Deck Victory MVP #136 Mark Scheifele  RC   /   $</v>
      </c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22"/>
    </row>
    <row r="112" spans="1:22" x14ac:dyDescent="0.2">
      <c r="A112" s="24">
        <f>1+LARGE($A$11:A111,1)</f>
        <v>101</v>
      </c>
      <c r="B112" s="38" t="str">
        <f>_xlfn.IFNA(IF($U$8="set",VLOOKUP(Search!$A112,Inventory!$AD$2:$AI$5552,6,FALSE),IF($U$8="Player",VLOOKUP(Search!$A112,Inventory!$AF$2:$AI$5552,4,FALSE),IF($U$8="BV",VLOOKUP(Search!$A112,Inventory!$AH$2:$AI$5552,2,FALSE),""))),"")</f>
        <v>2012-13 O-Pee-Chee #593 Carter Ashton TOR RC   /   $</v>
      </c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22"/>
    </row>
    <row r="113" spans="1:22" x14ac:dyDescent="0.2">
      <c r="A113" s="24">
        <f>1+LARGE($A$11:A112,1)</f>
        <v>102</v>
      </c>
      <c r="B113" s="38" t="str">
        <f>_xlfn.IFNA(IF($U$8="set",VLOOKUP(Search!$A113,Inventory!$AD$2:$AI$5552,6,FALSE),IF($U$8="Player",VLOOKUP(Search!$A113,Inventory!$AF$2:$AI$5552,4,FALSE),IF($U$8="BV",VLOOKUP(Search!$A113,Inventory!$AH$2:$AI$5552,2,FALSE),""))),"")</f>
        <v>2012-13 SP Authentic Future Watch Auto Patch #235 Jussi Rynnas TOR RCP AU 2CL Patch /100   $</v>
      </c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22"/>
    </row>
    <row r="114" spans="1:22" x14ac:dyDescent="0.2">
      <c r="A114" s="24">
        <f>1+LARGE($A$11:A113,1)</f>
        <v>103</v>
      </c>
      <c r="B114" s="38" t="str">
        <f>_xlfn.IFNA(IF($U$8="set",VLOOKUP(Search!$A114,Inventory!$AD$2:$AI$5552,6,FALSE),IF($U$8="Player",VLOOKUP(Search!$A114,Inventory!$AF$2:$AI$5552,4,FALSE),IF($U$8="BV",VLOOKUP(Search!$A114,Inventory!$AH$2:$AI$5552,2,FALSE),""))),"")</f>
        <v>2013-14 O-Pee-Chee #501 Nail Yakupov  RC   /   $</v>
      </c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22"/>
    </row>
    <row r="115" spans="1:22" x14ac:dyDescent="0.2">
      <c r="A115" s="24">
        <f>1+LARGE($A$11:A114,1)</f>
        <v>104</v>
      </c>
      <c r="B115" s="38" t="str">
        <f>_xlfn.IFNA(IF($U$8="set",VLOOKUP(Search!$A115,Inventory!$AD$2:$AI$5552,6,FALSE),IF($U$8="Player",VLOOKUP(Search!$A115,Inventory!$AF$2:$AI$5552,4,FALSE),IF($U$8="BV",VLOOKUP(Search!$A115,Inventory!$AH$2:$AI$5552,2,FALSE),""))),"")</f>
        <v>2013-14 O-Pee-Chee #505 Roman Cervenka  RC   /   $</v>
      </c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22"/>
    </row>
    <row r="116" spans="1:22" x14ac:dyDescent="0.2">
      <c r="A116" s="24">
        <f>1+LARGE($A$11:A115,1)</f>
        <v>105</v>
      </c>
      <c r="B116" s="38" t="str">
        <f>_xlfn.IFNA(IF($U$8="set",VLOOKUP(Search!$A116,Inventory!$AD$2:$AI$5552,6,FALSE),IF($U$8="Player",VLOOKUP(Search!$A116,Inventory!$AF$2:$AI$5552,4,FALSE),IF($U$8="BV",VLOOKUP(Search!$A116,Inventory!$AH$2:$AI$5552,2,FALSE),""))),"")</f>
        <v>2013-14 O-Pee-Chee #512 Zach Redmond  RC   /   $</v>
      </c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22"/>
    </row>
    <row r="117" spans="1:22" x14ac:dyDescent="0.2">
      <c r="A117" s="24">
        <f>1+LARGE($A$11:A116,1)</f>
        <v>106</v>
      </c>
      <c r="B117" s="38" t="str">
        <f>_xlfn.IFNA(IF($U$8="set",VLOOKUP(Search!$A117,Inventory!$AD$2:$AI$5552,6,FALSE),IF($U$8="Player",VLOOKUP(Search!$A117,Inventory!$AF$2:$AI$5552,4,FALSE),IF($U$8="BV",VLOOKUP(Search!$A117,Inventory!$AH$2:$AI$5552,2,FALSE),""))),"")</f>
        <v>2013-14 O-Pee-Chee #515 Jean-Gabriel Pageau  RC   /   $</v>
      </c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22"/>
    </row>
    <row r="118" spans="1:22" x14ac:dyDescent="0.2">
      <c r="A118" s="24">
        <f>1+LARGE($A$11:A117,1)</f>
        <v>107</v>
      </c>
      <c r="B118" s="38" t="str">
        <f>_xlfn.IFNA(IF($U$8="set",VLOOKUP(Search!$A118,Inventory!$AD$2:$AI$5552,6,FALSE),IF($U$8="Player",VLOOKUP(Search!$A118,Inventory!$AF$2:$AI$5552,4,FALSE),IF($U$8="BV",VLOOKUP(Search!$A118,Inventory!$AH$2:$AI$5552,2,FALSE),""))),"")</f>
        <v>2013-14 O-Pee-Chee #522 Leo Komarov  RC   /   $</v>
      </c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22"/>
    </row>
    <row r="119" spans="1:22" x14ac:dyDescent="0.2">
      <c r="A119" s="24">
        <f>1+LARGE($A$11:A118,1)</f>
        <v>108</v>
      </c>
      <c r="B119" s="38" t="str">
        <f>_xlfn.IFNA(IF($U$8="set",VLOOKUP(Search!$A119,Inventory!$AD$2:$AI$5552,6,FALSE),IF($U$8="Player",VLOOKUP(Search!$A119,Inventory!$AF$2:$AI$5552,4,FALSE),IF($U$8="BV",VLOOKUP(Search!$A119,Inventory!$AH$2:$AI$5552,2,FALSE),""))),"")</f>
        <v>2013-14 O-Pee-Chee #525 Filip Forsberg  RC   /   $</v>
      </c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22"/>
    </row>
    <row r="120" spans="1:22" x14ac:dyDescent="0.2">
      <c r="A120" s="24">
        <f>1+LARGE($A$11:A119,1)</f>
        <v>109</v>
      </c>
      <c r="B120" s="38" t="str">
        <f>_xlfn.IFNA(IF($U$8="set",VLOOKUP(Search!$A120,Inventory!$AD$2:$AI$5552,6,FALSE),IF($U$8="Player",VLOOKUP(Search!$A120,Inventory!$AF$2:$AI$5552,4,FALSE),IF($U$8="BV",VLOOKUP(Search!$A120,Inventory!$AH$2:$AI$5552,2,FALSE),""))),"")</f>
        <v>2013-14 O-Pee-Chee #529 Alex Chiasson  RC   /   $</v>
      </c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22"/>
    </row>
    <row r="121" spans="1:22" x14ac:dyDescent="0.2">
      <c r="A121" s="24">
        <f>1+LARGE($A$11:A120,1)</f>
        <v>110</v>
      </c>
      <c r="B121" s="38" t="str">
        <f>_xlfn.IFNA(IF($U$8="set",VLOOKUP(Search!$A121,Inventory!$AD$2:$AI$5552,6,FALSE),IF($U$8="Player",VLOOKUP(Search!$A121,Inventory!$AF$2:$AI$5552,4,FALSE),IF($U$8="BV",VLOOKUP(Search!$A121,Inventory!$AH$2:$AI$5552,2,FALSE),""))),"")</f>
        <v>2013-14 O-Pee-Chee #530 Ben Street  RC   /   $</v>
      </c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22"/>
    </row>
    <row r="122" spans="1:22" x14ac:dyDescent="0.2">
      <c r="A122" s="24">
        <f>1+LARGE($A$11:A121,1)</f>
        <v>111</v>
      </c>
      <c r="B122" s="38" t="str">
        <f>_xlfn.IFNA(IF($U$8="set",VLOOKUP(Search!$A122,Inventory!$AD$2:$AI$5552,6,FALSE),IF($U$8="Player",VLOOKUP(Search!$A122,Inventory!$AF$2:$AI$5552,4,FALSE),IF($U$8="BV",VLOOKUP(Search!$A122,Inventory!$AH$2:$AI$5552,2,FALSE),""))),"")</f>
        <v>2013-14 O-Pee-Chee #531 Dougie Hamilton  RC   /   $</v>
      </c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22"/>
    </row>
    <row r="123" spans="1:22" x14ac:dyDescent="0.2">
      <c r="A123" s="24">
        <f>1+LARGE($A$11:A122,1)</f>
        <v>112</v>
      </c>
      <c r="B123" s="38" t="str">
        <f>_xlfn.IFNA(IF($U$8="set",VLOOKUP(Search!$A123,Inventory!$AD$2:$AI$5552,6,FALSE),IF($U$8="Player",VLOOKUP(Search!$A123,Inventory!$AF$2:$AI$5552,4,FALSE),IF($U$8="BV",VLOOKUP(Search!$A123,Inventory!$AH$2:$AI$5552,2,FALSE),""))),"")</f>
        <v>2013-14 O-Pee-Chee #532 Mark Arcobello  RC   /   $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22"/>
    </row>
    <row r="124" spans="1:22" x14ac:dyDescent="0.2">
      <c r="A124" s="24">
        <f>1+LARGE($A$11:A123,1)</f>
        <v>113</v>
      </c>
      <c r="B124" s="38" t="str">
        <f>_xlfn.IFNA(IF($U$8="set",VLOOKUP(Search!$A124,Inventory!$AD$2:$AI$5552,6,FALSE),IF($U$8="Player",VLOOKUP(Search!$A124,Inventory!$AF$2:$AI$5552,4,FALSE),IF($U$8="BV",VLOOKUP(Search!$A124,Inventory!$AH$2:$AI$5552,2,FALSE),""))),"")</f>
        <v>2013-14 O-Pee-Chee #535 Steve Oleksy  RC   /   $</v>
      </c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22"/>
    </row>
    <row r="125" spans="1:22" x14ac:dyDescent="0.2">
      <c r="A125" s="24">
        <f>1+LARGE($A$11:A124,1)</f>
        <v>114</v>
      </c>
      <c r="B125" s="38" t="str">
        <f>_xlfn.IFNA(IF($U$8="set",VLOOKUP(Search!$A125,Inventory!$AD$2:$AI$5552,6,FALSE),IF($U$8="Player",VLOOKUP(Search!$A125,Inventory!$AF$2:$AI$5552,4,FALSE),IF($U$8="BV",VLOOKUP(Search!$A125,Inventory!$AH$2:$AI$5552,2,FALSE),""))),"")</f>
        <v>2013-14 O-Pee-Chee #538 Eric Gryba  RC   /   $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22"/>
    </row>
    <row r="126" spans="1:22" x14ac:dyDescent="0.2">
      <c r="A126" s="24">
        <f>1+LARGE($A$11:A125,1)</f>
        <v>115</v>
      </c>
      <c r="B126" s="38" t="str">
        <f>_xlfn.IFNA(IF($U$8="set",VLOOKUP(Search!$A126,Inventory!$AD$2:$AI$5552,6,FALSE),IF($U$8="Player",VLOOKUP(Search!$A126,Inventory!$AF$2:$AI$5552,4,FALSE),IF($U$8="BV",VLOOKUP(Search!$A126,Inventory!$AH$2:$AI$5552,2,FALSE),""))),"")</f>
        <v>2013-14 O-Pee-Chee #541 Patrick Bordeleau  RC   /   $</v>
      </c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22"/>
    </row>
    <row r="127" spans="1:22" x14ac:dyDescent="0.2">
      <c r="A127" s="24">
        <f>1+LARGE($A$11:A126,1)</f>
        <v>116</v>
      </c>
      <c r="B127" s="38" t="str">
        <f>_xlfn.IFNA(IF($U$8="set",VLOOKUP(Search!$A127,Inventory!$AD$2:$AI$5552,6,FALSE),IF($U$8="Player",VLOOKUP(Search!$A127,Inventory!$AF$2:$AI$5552,4,FALSE),IF($U$8="BV",VLOOKUP(Search!$A127,Inventory!$AH$2:$AI$5552,2,FALSE),""))),"")</f>
        <v>2013-14 O-Pee-Chee #543 Brian Lashoff  RC   /   $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22"/>
    </row>
    <row r="128" spans="1:22" x14ac:dyDescent="0.2">
      <c r="A128" s="24">
        <f>1+LARGE($A$11:A127,1)</f>
        <v>117</v>
      </c>
      <c r="B128" s="38" t="str">
        <f>_xlfn.IFNA(IF($U$8="set",VLOOKUP(Search!$A128,Inventory!$AD$2:$AI$5552,6,FALSE),IF($U$8="Player",VLOOKUP(Search!$A128,Inventory!$AF$2:$AI$5552,4,FALSE),IF($U$8="BV",VLOOKUP(Search!$A128,Inventory!$AH$2:$AI$5552,2,FALSE),""))),"")</f>
        <v>2013-14 O-Pee-Chee #544 Drew Shore  RC   /   $</v>
      </c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22"/>
    </row>
    <row r="129" spans="1:22" x14ac:dyDescent="0.2">
      <c r="A129" s="24">
        <f>1+LARGE($A$11:A128,1)</f>
        <v>118</v>
      </c>
      <c r="B129" s="38" t="str">
        <f>_xlfn.IFNA(IF($U$8="set",VLOOKUP(Search!$A129,Inventory!$AD$2:$AI$5552,6,FALSE),IF($U$8="Player",VLOOKUP(Search!$A129,Inventory!$AF$2:$AI$5552,4,FALSE),IF($U$8="BV",VLOOKUP(Search!$A129,Inventory!$AH$2:$AI$5552,2,FALSE),""))),"")</f>
        <v>2013-14 O-Pee-Chee #546 David Dziurzynski  RC   /   $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22"/>
    </row>
    <row r="130" spans="1:22" x14ac:dyDescent="0.2">
      <c r="A130" s="24">
        <f>1+LARGE($A$11:A129,1)</f>
        <v>119</v>
      </c>
      <c r="B130" s="38" t="str">
        <f>_xlfn.IFNA(IF($U$8="set",VLOOKUP(Search!$A130,Inventory!$AD$2:$AI$5552,6,FALSE),IF($U$8="Player",VLOOKUP(Search!$A130,Inventory!$AF$2:$AI$5552,4,FALSE),IF($U$8="BV",VLOOKUP(Search!$A130,Inventory!$AH$2:$AI$5552,2,FALSE),""))),"")</f>
        <v>2013-14 O-Pee-Chee #550 Daniel Bang  RC   /   $</v>
      </c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22"/>
    </row>
    <row r="131" spans="1:22" x14ac:dyDescent="0.2">
      <c r="A131" s="24">
        <f>1+LARGE($A$11:A130,1)</f>
        <v>120</v>
      </c>
      <c r="B131" s="38" t="str">
        <f>_xlfn.IFNA(IF($U$8="set",VLOOKUP(Search!$A131,Inventory!$AD$2:$AI$5552,6,FALSE),IF($U$8="Player",VLOOKUP(Search!$A131,Inventory!$AF$2:$AI$5552,4,FALSE),IF($U$8="BV",VLOOKUP(Search!$A131,Inventory!$AH$2:$AI$5552,2,FALSE),""))),"")</f>
        <v>2013-14 O-Pee-Chee #553 Stefan Matteau  RC   /   $</v>
      </c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22"/>
    </row>
    <row r="132" spans="1:22" x14ac:dyDescent="0.2">
      <c r="A132" s="24">
        <f>1+LARGE($A$11:A131,1)</f>
        <v>121</v>
      </c>
      <c r="B132" s="38" t="str">
        <f>_xlfn.IFNA(IF($U$8="set",VLOOKUP(Search!$A132,Inventory!$AD$2:$AI$5552,6,FALSE),IF($U$8="Player",VLOOKUP(Search!$A132,Inventory!$AF$2:$AI$5552,4,FALSE),IF($U$8="BV",VLOOKUP(Search!$A132,Inventory!$AH$2:$AI$5552,2,FALSE),""))),"")</f>
        <v>2013-14 O-Pee-Chee #555 Jonathan Huberdeau  RC   /   $</v>
      </c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22"/>
    </row>
    <row r="133" spans="1:22" x14ac:dyDescent="0.2">
      <c r="A133" s="24">
        <f>1+LARGE($A$11:A132,1)</f>
        <v>122</v>
      </c>
      <c r="B133" s="38" t="str">
        <f>_xlfn.IFNA(IF($U$8="set",VLOOKUP(Search!$A133,Inventory!$AD$2:$AI$5552,6,FALSE),IF($U$8="Player",VLOOKUP(Search!$A133,Inventory!$AF$2:$AI$5552,4,FALSE),IF($U$8="BV",VLOOKUP(Search!$A133,Inventory!$AH$2:$AI$5552,2,FALSE),""))),"")</f>
        <v>2013-14 O-Pee-Chee #558 Rickard Rakell  RC   /   $</v>
      </c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22"/>
    </row>
    <row r="134" spans="1:22" x14ac:dyDescent="0.2">
      <c r="A134" s="24">
        <f>1+LARGE($A$11:A133,1)</f>
        <v>123</v>
      </c>
      <c r="B134" s="38" t="str">
        <f>_xlfn.IFNA(IF($U$8="set",VLOOKUP(Search!$A134,Inventory!$AD$2:$AI$5552,6,FALSE),IF($U$8="Player",VLOOKUP(Search!$A134,Inventory!$AF$2:$AI$5552,4,FALSE),IF($U$8="BV",VLOOKUP(Search!$A134,Inventory!$AH$2:$AI$5552,2,FALSE),""))),"")</f>
        <v>2013-14 O-Pee-Chee #560 Tyler Toffoli  RC   /   $</v>
      </c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22"/>
    </row>
    <row r="135" spans="1:22" x14ac:dyDescent="0.2">
      <c r="A135" s="24">
        <f>1+LARGE($A$11:A134,1)</f>
        <v>124</v>
      </c>
      <c r="B135" s="38" t="str">
        <f>_xlfn.IFNA(IF($U$8="set",VLOOKUP(Search!$A135,Inventory!$AD$2:$AI$5552,6,FALSE),IF($U$8="Player",VLOOKUP(Search!$A135,Inventory!$AF$2:$AI$5552,4,FALSE),IF($U$8="BV",VLOOKUP(Search!$A135,Inventory!$AH$2:$AI$5552,2,FALSE),""))),"")</f>
        <v>2013-14 O-Pee-Chee #561 Tyler Johnson  RC   /   $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22"/>
    </row>
    <row r="136" spans="1:22" x14ac:dyDescent="0.2">
      <c r="A136" s="24">
        <f>1+LARGE($A$11:A135,1)</f>
        <v>125</v>
      </c>
      <c r="B136" s="38" t="str">
        <f>_xlfn.IFNA(IF($U$8="set",VLOOKUP(Search!$A136,Inventory!$AD$2:$AI$5552,6,FALSE),IF($U$8="Player",VLOOKUP(Search!$A136,Inventory!$AF$2:$AI$5552,4,FALSE),IF($U$8="BV",VLOOKUP(Search!$A136,Inventory!$AH$2:$AI$5552,2,FALSE),""))),"")</f>
        <v>2013-14 O-Pee-Chee #563 Brian Flynn  RC   /   $</v>
      </c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22"/>
    </row>
    <row r="137" spans="1:22" x14ac:dyDescent="0.2">
      <c r="A137" s="24">
        <f>1+LARGE($A$11:A136,1)</f>
        <v>126</v>
      </c>
      <c r="B137" s="38" t="str">
        <f>_xlfn.IFNA(IF($U$8="set",VLOOKUP(Search!$A137,Inventory!$AD$2:$AI$5552,6,FALSE),IF($U$8="Player",VLOOKUP(Search!$A137,Inventory!$AF$2:$AI$5552,4,FALSE),IF($U$8="BV",VLOOKUP(Search!$A137,Inventory!$AH$2:$AI$5552,2,FALSE),""))),"")</f>
        <v>2013-14 O-Pee-Chee #564 Mark Pysyk  RC   /   $</v>
      </c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22"/>
    </row>
    <row r="138" spans="1:22" x14ac:dyDescent="0.2">
      <c r="A138" s="24">
        <f>1+LARGE($A$11:A137,1)</f>
        <v>127</v>
      </c>
      <c r="B138" s="38" t="str">
        <f>_xlfn.IFNA(IF($U$8="set",VLOOKUP(Search!$A138,Inventory!$AD$2:$AI$5552,6,FALSE),IF($U$8="Player",VLOOKUP(Search!$A138,Inventory!$AF$2:$AI$5552,4,FALSE),IF($U$8="BV",VLOOKUP(Search!$A138,Inventory!$AH$2:$AI$5552,2,FALSE),""))),"")</f>
        <v>2013-14 O-Pee-Chee #566 Cory Conacher  RC   /   $</v>
      </c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22"/>
    </row>
    <row r="139" spans="1:22" x14ac:dyDescent="0.2">
      <c r="A139" s="24">
        <f>1+LARGE($A$11:A138,1)</f>
        <v>128</v>
      </c>
      <c r="B139" s="38" t="str">
        <f>_xlfn.IFNA(IF($U$8="set",VLOOKUP(Search!$A139,Inventory!$AD$2:$AI$5552,6,FALSE),IF($U$8="Player",VLOOKUP(Search!$A139,Inventory!$AF$2:$AI$5552,4,FALSE),IF($U$8="BV",VLOOKUP(Search!$A139,Inventory!$AH$2:$AI$5552,2,FALSE),""))),"")</f>
        <v>2013-14 O-Pee-Chee #570 Jamie Tardif  RC   /   $</v>
      </c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22"/>
    </row>
    <row r="140" spans="1:22" x14ac:dyDescent="0.2">
      <c r="A140" s="24">
        <f>1+LARGE($A$11:A139,1)</f>
        <v>129</v>
      </c>
      <c r="B140" s="38" t="str">
        <f>_xlfn.IFNA(IF($U$8="set",VLOOKUP(Search!$A140,Inventory!$AD$2:$AI$5552,6,FALSE),IF($U$8="Player",VLOOKUP(Search!$A140,Inventory!$AF$2:$AI$5552,4,FALSE),IF($U$8="BV",VLOOKUP(Search!$A140,Inventory!$AH$2:$AI$5552,2,FALSE),""))),"")</f>
        <v>2013-14 O-Pee-Chee #572 Derek Grant  RC   /   $</v>
      </c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22"/>
    </row>
    <row r="141" spans="1:22" x14ac:dyDescent="0.2">
      <c r="A141" s="24">
        <f>1+LARGE($A$11:A140,1)</f>
        <v>130</v>
      </c>
      <c r="B141" s="38" t="str">
        <f>_xlfn.IFNA(IF($U$8="set",VLOOKUP(Search!$A141,Inventory!$AD$2:$AI$5552,6,FALSE),IF($U$8="Player",VLOOKUP(Search!$A141,Inventory!$AF$2:$AI$5552,4,FALSE),IF($U$8="BV",VLOOKUP(Search!$A141,Inventory!$AH$2:$AI$5552,2,FALSE),""))),"")</f>
        <v>2013-14 O-Pee-Chee #575 Alex Galchenyuk MTL RC   /   $</v>
      </c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22"/>
    </row>
    <row r="142" spans="1:22" x14ac:dyDescent="0.2">
      <c r="A142" s="24">
        <f>1+LARGE($A$11:A141,1)</f>
        <v>131</v>
      </c>
      <c r="B142" s="38" t="str">
        <f>_xlfn.IFNA(IF($U$8="set",VLOOKUP(Search!$A142,Inventory!$AD$2:$AI$5552,6,FALSE),IF($U$8="Player",VLOOKUP(Search!$A142,Inventory!$AF$2:$AI$5552,4,FALSE),IF($U$8="BV",VLOOKUP(Search!$A142,Inventory!$AH$2:$AI$5552,2,FALSE),""))),"")</f>
        <v>2013-14 O-Pee-Chee #577 Richard Panik  RC   /   $</v>
      </c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22"/>
    </row>
    <row r="143" spans="1:22" x14ac:dyDescent="0.2">
      <c r="A143" s="24">
        <f>1+LARGE($A$11:A142,1)</f>
        <v>132</v>
      </c>
      <c r="B143" s="38" t="str">
        <f>_xlfn.IFNA(IF($U$8="set",VLOOKUP(Search!$A143,Inventory!$AD$2:$AI$5552,6,FALSE),IF($U$8="Player",VLOOKUP(Search!$A143,Inventory!$AF$2:$AI$5552,4,FALSE),IF($U$8="BV",VLOOKUP(Search!$A143,Inventory!$AH$2:$AI$5552,2,FALSE),""))),"")</f>
        <v>2013-14 O-Pee-Chee #578 J.T. Miller  RC   /   $</v>
      </c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22"/>
    </row>
    <row r="144" spans="1:22" x14ac:dyDescent="0.2">
      <c r="A144" s="24">
        <f>1+LARGE($A$11:A143,1)</f>
        <v>133</v>
      </c>
      <c r="B144" s="38" t="str">
        <f>_xlfn.IFNA(IF($U$8="set",VLOOKUP(Search!$A144,Inventory!$AD$2:$AI$5552,6,FALSE),IF($U$8="Player",VLOOKUP(Search!$A144,Inventory!$AF$2:$AI$5552,4,FALSE),IF($U$8="BV",VLOOKUP(Search!$A144,Inventory!$AH$2:$AI$5552,2,FALSE),""))),"")</f>
        <v>2013-14 O-Pee-Chee #580 Ondrej Palat  RC   /   $</v>
      </c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22"/>
    </row>
    <row r="145" spans="1:22" x14ac:dyDescent="0.2">
      <c r="A145" s="24">
        <f>1+LARGE($A$11:A144,1)</f>
        <v>134</v>
      </c>
      <c r="B145" s="38" t="str">
        <f>_xlfn.IFNA(IF($U$8="set",VLOOKUP(Search!$A145,Inventory!$AD$2:$AI$5552,6,FALSE),IF($U$8="Player",VLOOKUP(Search!$A145,Inventory!$AF$2:$AI$5552,4,FALSE),IF($U$8="BV",VLOOKUP(Search!$A145,Inventory!$AH$2:$AI$5552,2,FALSE),""))),"")</f>
        <v>2013-14 O-Pee-Chee #582 Austin Watson  RC   /   $</v>
      </c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22"/>
    </row>
    <row r="146" spans="1:22" x14ac:dyDescent="0.2">
      <c r="A146" s="24">
        <f>1+LARGE($A$11:A145,1)</f>
        <v>135</v>
      </c>
      <c r="B146" s="38" t="str">
        <f>_xlfn.IFNA(IF($U$8="set",VLOOKUP(Search!$A146,Inventory!$AD$2:$AI$5552,6,FALSE),IF($U$8="Player",VLOOKUP(Search!$A146,Inventory!$AF$2:$AI$5552,4,FALSE),IF($U$8="BV",VLOOKUP(Search!$A146,Inventory!$AH$2:$AI$5552,2,FALSE),""))),"")</f>
        <v>2013-14 O-Pee-Chee #583 Jordan Schroeder  RC   /   $</v>
      </c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22"/>
    </row>
    <row r="147" spans="1:22" x14ac:dyDescent="0.2">
      <c r="A147" s="24">
        <f>1+LARGE($A$11:A146,1)</f>
        <v>136</v>
      </c>
      <c r="B147" s="38" t="str">
        <f>_xlfn.IFNA(IF($U$8="set",VLOOKUP(Search!$A147,Inventory!$AD$2:$AI$5552,6,FALSE),IF($U$8="Player",VLOOKUP(Search!$A147,Inventory!$AF$2:$AI$5552,4,FALSE),IF($U$8="BV",VLOOKUP(Search!$A147,Inventory!$AH$2:$AI$5552,2,FALSE),""))),"")</f>
        <v>2013-14 O-Pee-Chee #584 Chris Terry  RC   /   $</v>
      </c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22"/>
    </row>
    <row r="148" spans="1:22" x14ac:dyDescent="0.2">
      <c r="A148" s="24">
        <f>1+LARGE($A$11:A147,1)</f>
        <v>137</v>
      </c>
      <c r="B148" s="38" t="str">
        <f>_xlfn.IFNA(IF($U$8="set",VLOOKUP(Search!$A148,Inventory!$AD$2:$AI$5552,6,FALSE),IF($U$8="Player",VLOOKUP(Search!$A148,Inventory!$AF$2:$AI$5552,4,FALSE),IF($U$8="BV",VLOOKUP(Search!$A148,Inventory!$AH$2:$AI$5552,2,FALSE),""))),"")</f>
        <v>2013-14 O-Pee-Chee #585 Jonathan Audy-Marchessault  RC   /   $</v>
      </c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22"/>
    </row>
    <row r="149" spans="1:22" x14ac:dyDescent="0.2">
      <c r="A149" s="24">
        <f>1+LARGE($A$11:A148,1)</f>
        <v>138</v>
      </c>
      <c r="B149" s="38" t="str">
        <f>_xlfn.IFNA(IF($U$8="set",VLOOKUP(Search!$A149,Inventory!$AD$2:$AI$5552,6,FALSE),IF($U$8="Player",VLOOKUP(Search!$A149,Inventory!$AF$2:$AI$5552,4,FALSE),IF($U$8="BV",VLOOKUP(Search!$A149,Inventory!$AH$2:$AI$5552,2,FALSE),""))),"")</f>
        <v>2013-14 O-Pee-Chee #586 Cristopher Nilstorp  RC   /   $</v>
      </c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22"/>
    </row>
    <row r="150" spans="1:22" x14ac:dyDescent="0.2">
      <c r="A150" s="24">
        <f>1+LARGE($A$11:A149,1)</f>
        <v>139</v>
      </c>
      <c r="B150" s="38" t="str">
        <f>_xlfn.IFNA(IF($U$8="set",VLOOKUP(Search!$A150,Inventory!$AD$2:$AI$5552,6,FALSE),IF($U$8="Player",VLOOKUP(Search!$A150,Inventory!$AF$2:$AI$5552,4,FALSE),IF($U$8="BV",VLOOKUP(Search!$A150,Inventory!$AH$2:$AI$5552,2,FALSE),""))),"")</f>
        <v>2013-14 O-Pee-Chee #588 Matthew Irwin  RC   /   $</v>
      </c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22"/>
    </row>
    <row r="151" spans="1:22" x14ac:dyDescent="0.2">
      <c r="A151" s="24">
        <f>1+LARGE($A$11:A150,1)</f>
        <v>140</v>
      </c>
      <c r="B151" s="38" t="str">
        <f>_xlfn.IFNA(IF($U$8="set",VLOOKUP(Search!$A151,Inventory!$AD$2:$AI$5552,6,FALSE),IF($U$8="Player",VLOOKUP(Search!$A151,Inventory!$AF$2:$AI$5552,4,FALSE),IF($U$8="BV",VLOOKUP(Search!$A151,Inventory!$AH$2:$AI$5552,2,FALSE),""))),"")</f>
        <v>2013-14 O-Pee-Chee #591 Mikael Granlund  RC   /   $</v>
      </c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22"/>
    </row>
    <row r="152" spans="1:22" x14ac:dyDescent="0.2">
      <c r="A152" s="24">
        <f>1+LARGE($A$11:A151,1)</f>
        <v>141</v>
      </c>
      <c r="B152" s="38" t="str">
        <f>_xlfn.IFNA(IF($U$8="set",VLOOKUP(Search!$A152,Inventory!$AD$2:$AI$5552,6,FALSE),IF($U$8="Player",VLOOKUP(Search!$A152,Inventory!$AF$2:$AI$5552,4,FALSE),IF($U$8="BV",VLOOKUP(Search!$A152,Inventory!$AH$2:$AI$5552,2,FALSE),""))),"")</f>
        <v>2013-14 O-Pee-Chee #592 Chad Ruhwedel  RC   /   $</v>
      </c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22"/>
    </row>
    <row r="153" spans="1:22" x14ac:dyDescent="0.2">
      <c r="A153" s="24">
        <f>1+LARGE($A$11:A152,1)</f>
        <v>142</v>
      </c>
      <c r="B153" s="38" t="str">
        <f>_xlfn.IFNA(IF($U$8="set",VLOOKUP(Search!$A153,Inventory!$AD$2:$AI$5552,6,FALSE),IF($U$8="Player",VLOOKUP(Search!$A153,Inventory!$AF$2:$AI$5552,4,FALSE),IF($U$8="BV",VLOOKUP(Search!$A153,Inventory!$AH$2:$AI$5552,2,FALSE),""))),"")</f>
        <v>2013-14 O-Pee-Chee #594 Nicolas Blanchard  RC   /   $</v>
      </c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22"/>
    </row>
    <row r="154" spans="1:22" x14ac:dyDescent="0.2">
      <c r="A154" s="24">
        <f>1+LARGE($A$11:A153,1)</f>
        <v>143</v>
      </c>
      <c r="B154" s="38" t="str">
        <f>_xlfn.IFNA(IF($U$8="set",VLOOKUP(Search!$A154,Inventory!$AD$2:$AI$5552,6,FALSE),IF($U$8="Player",VLOOKUP(Search!$A154,Inventory!$AF$2:$AI$5552,4,FALSE),IF($U$8="BV",VLOOKUP(Search!$A154,Inventory!$AH$2:$AI$5552,2,FALSE),""))),"")</f>
        <v>2013-14 O-Pee-Chee #595 Nick Bjugstad  RC   /   $</v>
      </c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22"/>
    </row>
    <row r="155" spans="1:22" x14ac:dyDescent="0.2">
      <c r="A155" s="24">
        <f>1+LARGE($A$11:A154,1)</f>
        <v>144</v>
      </c>
      <c r="B155" s="38" t="str">
        <f>_xlfn.IFNA(IF($U$8="set",VLOOKUP(Search!$A155,Inventory!$AD$2:$AI$5552,6,FALSE),IF($U$8="Player",VLOOKUP(Search!$A155,Inventory!$AF$2:$AI$5552,4,FALSE),IF($U$8="BV",VLOOKUP(Search!$A155,Inventory!$AH$2:$AI$5552,2,FALSE),""))),"")</f>
        <v>2013-14 O-Pee-Chee #596 Ben Hanowski  RC   /   $</v>
      </c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22"/>
    </row>
    <row r="156" spans="1:22" x14ac:dyDescent="0.2">
      <c r="A156" s="24">
        <f>1+LARGE($A$11:A155,1)</f>
        <v>145</v>
      </c>
      <c r="B156" s="38" t="str">
        <f>_xlfn.IFNA(IF($U$8="set",VLOOKUP(Search!$A156,Inventory!$AD$2:$AI$5552,6,FALSE),IF($U$8="Player",VLOOKUP(Search!$A156,Inventory!$AF$2:$AI$5552,4,FALSE),IF($U$8="BV",VLOOKUP(Search!$A156,Inventory!$AH$2:$AI$5552,2,FALSE),""))),"")</f>
        <v>2013-14 O-Pee-Chee #597 Antoine Roussel  RC   /   $</v>
      </c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22"/>
    </row>
    <row r="157" spans="1:22" x14ac:dyDescent="0.2">
      <c r="A157" s="24">
        <f>1+LARGE($A$11:A156,1)</f>
        <v>146</v>
      </c>
      <c r="B157" s="38" t="str">
        <f>_xlfn.IFNA(IF($U$8="set",VLOOKUP(Search!$A157,Inventory!$AD$2:$AI$5552,6,FALSE),IF($U$8="Player",VLOOKUP(Search!$A157,Inventory!$AF$2:$AI$5552,4,FALSE),IF($U$8="BV",VLOOKUP(Search!$A157,Inventory!$AH$2:$AI$5552,2,FALSE),""))),"")</f>
        <v>2013-14 O-Pee-Chee #611 Cory Schneider     /   $</v>
      </c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22"/>
    </row>
    <row r="158" spans="1:22" x14ac:dyDescent="0.2">
      <c r="A158" s="24">
        <f>1+LARGE($A$11:A157,1)</f>
        <v>147</v>
      </c>
      <c r="B158" s="38" t="str">
        <f>_xlfn.IFNA(IF($U$8="set",VLOOKUP(Search!$A158,Inventory!$AD$2:$AI$5552,6,FALSE),IF($U$8="Player",VLOOKUP(Search!$A158,Inventory!$AF$2:$AI$5552,4,FALSE),IF($U$8="BV",VLOOKUP(Search!$A158,Inventory!$AH$2:$AI$5552,2,FALSE),""))),"")</f>
        <v>2013-14 O-Pee-Chee #617 Mathew Dumba     /   $</v>
      </c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22"/>
    </row>
    <row r="159" spans="1:22" x14ac:dyDescent="0.2">
      <c r="A159" s="24">
        <f>1+LARGE($A$11:A158,1)</f>
        <v>148</v>
      </c>
      <c r="B159" s="38" t="str">
        <f>_xlfn.IFNA(IF($U$8="set",VLOOKUP(Search!$A159,Inventory!$AD$2:$AI$5552,6,FALSE),IF($U$8="Player",VLOOKUP(Search!$A159,Inventory!$AF$2:$AI$5552,4,FALSE),IF($U$8="BV",VLOOKUP(Search!$A159,Inventory!$AH$2:$AI$5552,2,FALSE),""))),"")</f>
        <v>2013-14 O-Pee-Chee #621 Carl Soderberg  RC   /   $</v>
      </c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22"/>
    </row>
    <row r="160" spans="1:22" x14ac:dyDescent="0.2">
      <c r="A160" s="24">
        <f>1+LARGE($A$11:A159,1)</f>
        <v>149</v>
      </c>
      <c r="B160" s="38" t="str">
        <f>_xlfn.IFNA(IF($U$8="set",VLOOKUP(Search!$A160,Inventory!$AD$2:$AI$5552,6,FALSE),IF($U$8="Player",VLOOKUP(Search!$A160,Inventory!$AF$2:$AI$5552,4,FALSE),IF($U$8="BV",VLOOKUP(Search!$A160,Inventory!$AH$2:$AI$5552,2,FALSE),""))),"")</f>
        <v>2013-14 O-Pee-Chee #632 Jon Merrill  RC   /   $</v>
      </c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22"/>
    </row>
    <row r="161" spans="1:22" x14ac:dyDescent="0.2">
      <c r="A161" s="24">
        <f>1+LARGE($A$11:A160,1)</f>
        <v>150</v>
      </c>
      <c r="B161" s="38" t="str">
        <f>_xlfn.IFNA(IF($U$8="set",VLOOKUP(Search!$A161,Inventory!$AD$2:$AI$5552,6,FALSE),IF($U$8="Player",VLOOKUP(Search!$A161,Inventory!$AF$2:$AI$5552,4,FALSE),IF($U$8="BV",VLOOKUP(Search!$A161,Inventory!$AH$2:$AI$5552,2,FALSE),""))),"")</f>
        <v>2013-14 O-Pee-Chee #635 Nikita Zadorov  RC   /   $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22"/>
    </row>
    <row r="162" spans="1:22" x14ac:dyDescent="0.2">
      <c r="A162" s="24">
        <f>1+LARGE($A$11:A161,1)</f>
        <v>151</v>
      </c>
      <c r="B162" s="38" t="str">
        <f>_xlfn.IFNA(IF($U$8="set",VLOOKUP(Search!$A162,Inventory!$AD$2:$AI$5552,6,FALSE),IF($U$8="Player",VLOOKUP(Search!$A162,Inventory!$AF$2:$AI$5552,4,FALSE),IF($U$8="BV",VLOOKUP(Search!$A162,Inventory!$AH$2:$AI$5552,2,FALSE),""))),"")</f>
        <v>2013-14 O-Pee-Chee #637 Elias Lindholm  RC   /   $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22"/>
    </row>
    <row r="163" spans="1:22" x14ac:dyDescent="0.2">
      <c r="A163" s="24">
        <f>1+LARGE($A$11:A162,1)</f>
        <v>152</v>
      </c>
      <c r="B163" s="38" t="str">
        <f>_xlfn.IFNA(IF($U$8="set",VLOOKUP(Search!$A163,Inventory!$AD$2:$AI$5552,6,FALSE),IF($U$8="Player",VLOOKUP(Search!$A163,Inventory!$AF$2:$AI$5552,4,FALSE),IF($U$8="BV",VLOOKUP(Search!$A163,Inventory!$AH$2:$AI$5552,2,FALSE),""))),"")</f>
        <v>2013-14 O-Pee-Chee #639 Morgan Rielly TOR RC   /   $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22"/>
    </row>
    <row r="164" spans="1:22" x14ac:dyDescent="0.2">
      <c r="A164" s="24">
        <f>1+LARGE($A$11:A163,1)</f>
        <v>153</v>
      </c>
      <c r="B164" s="38" t="str">
        <f>_xlfn.IFNA(IF($U$8="set",VLOOKUP(Search!$A164,Inventory!$AD$2:$AI$5552,6,FALSE),IF($U$8="Player",VLOOKUP(Search!$A164,Inventory!$AF$2:$AI$5552,4,FALSE),IF($U$8="BV",VLOOKUP(Search!$A164,Inventory!$AH$2:$AI$5552,2,FALSE),""))),"")</f>
        <v>2013-14 O-Pee-Chee #641 Boone Jenner  RC   /   $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22"/>
    </row>
    <row r="165" spans="1:22" x14ac:dyDescent="0.2">
      <c r="A165" s="24">
        <f>1+LARGE($A$11:A164,1)</f>
        <v>154</v>
      </c>
      <c r="B165" s="38" t="str">
        <f>_xlfn.IFNA(IF($U$8="set",VLOOKUP(Search!$A165,Inventory!$AD$2:$AI$5552,6,FALSE),IF($U$8="Player",VLOOKUP(Search!$A165,Inventory!$AF$2:$AI$5552,4,FALSE),IF($U$8="BV",VLOOKUP(Search!$A165,Inventory!$AH$2:$AI$5552,2,FALSE),""))),"")</f>
        <v>2013-14 O-Pee-Chee Black Bordered Rainbow Foil #302 Eric Staal     /100   $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22"/>
    </row>
    <row r="166" spans="1:22" x14ac:dyDescent="0.2">
      <c r="A166" s="24">
        <f>1+LARGE($A$11:A165,1)</f>
        <v>155</v>
      </c>
      <c r="B166" s="38" t="str">
        <f>_xlfn.IFNA(IF($U$8="set",VLOOKUP(Search!$A166,Inventory!$AD$2:$AI$5552,6,FALSE),IF($U$8="Player",VLOOKUP(Search!$A166,Inventory!$AF$2:$AI$5552,4,FALSE),IF($U$8="BV",VLOOKUP(Search!$A166,Inventory!$AH$2:$AI$5552,2,FALSE),""))),"")</f>
        <v>2013-14 O-Pee-Chee Black Bordered Rainbow Foil #406 Jamie McGinn     /100   $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22"/>
    </row>
    <row r="167" spans="1:22" x14ac:dyDescent="0.2">
      <c r="A167" s="24">
        <f>1+LARGE($A$11:A166,1)</f>
        <v>156</v>
      </c>
      <c r="B167" s="38" t="str">
        <f>_xlfn.IFNA(IF($U$8="set",VLOOKUP(Search!$A167,Inventory!$AD$2:$AI$5552,6,FALSE),IF($U$8="Player",VLOOKUP(Search!$A167,Inventory!$AF$2:$AI$5552,4,FALSE),IF($U$8="BV",VLOOKUP(Search!$A167,Inventory!$AH$2:$AI$5552,2,FALSE),""))),"")</f>
        <v>2013-14 O-Pee-Chee Black Bordered Rainbow Foil #574 Dmitrij Jaskin  RCP   /100   $</v>
      </c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22"/>
    </row>
    <row r="168" spans="1:22" x14ac:dyDescent="0.2">
      <c r="A168" s="24">
        <f>1+LARGE($A$11:A167,1)</f>
        <v>157</v>
      </c>
      <c r="B168" s="38" t="str">
        <f>_xlfn.IFNA(IF($U$8="set",VLOOKUP(Search!$A168,Inventory!$AD$2:$AI$5552,6,FALSE),IF($U$8="Player",VLOOKUP(Search!$A168,Inventory!$AF$2:$AI$5552,4,FALSE),IF($U$8="BV",VLOOKUP(Search!$A168,Inventory!$AH$2:$AI$5552,2,FALSE),""))),"")</f>
        <v>2013-14 O-Pee-Chee Rainbow Foil #2 Benoit Pouliot     /   $</v>
      </c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22"/>
    </row>
    <row r="169" spans="1:22" x14ac:dyDescent="0.2">
      <c r="A169" s="24">
        <f>1+LARGE($A$11:A168,1)</f>
        <v>158</v>
      </c>
      <c r="B169" s="38" t="str">
        <f>_xlfn.IFNA(IF($U$8="set",VLOOKUP(Search!$A169,Inventory!$AD$2:$AI$5552,6,FALSE),IF($U$8="Player",VLOOKUP(Search!$A169,Inventory!$AF$2:$AI$5552,4,FALSE),IF($U$8="BV",VLOOKUP(Search!$A169,Inventory!$AH$2:$AI$5552,2,FALSE),""))),"")</f>
        <v>2013-14 O-Pee-Chee Rainbow Foil #85 Jay McClement     /   $</v>
      </c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22"/>
    </row>
    <row r="170" spans="1:22" x14ac:dyDescent="0.2">
      <c r="A170" s="24">
        <f>1+LARGE($A$11:A169,1)</f>
        <v>159</v>
      </c>
      <c r="B170" s="38" t="str">
        <f>_xlfn.IFNA(IF($U$8="set",VLOOKUP(Search!$A170,Inventory!$AD$2:$AI$5552,6,FALSE),IF($U$8="Player",VLOOKUP(Search!$A170,Inventory!$AF$2:$AI$5552,4,FALSE),IF($U$8="BV",VLOOKUP(Search!$A170,Inventory!$AH$2:$AI$5552,2,FALSE),""))),"")</f>
        <v>2013-14 O-Pee-Chee Rainbow Foil #309 Dan Cleary     /   $</v>
      </c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22"/>
    </row>
    <row r="171" spans="1:22" x14ac:dyDescent="0.2">
      <c r="A171" s="24">
        <f>1+LARGE($A$11:A170,1)</f>
        <v>160</v>
      </c>
      <c r="B171" s="38" t="str">
        <f>_xlfn.IFNA(IF($U$8="set",VLOOKUP(Search!$A171,Inventory!$AD$2:$AI$5552,6,FALSE),IF($U$8="Player",VLOOKUP(Search!$A171,Inventory!$AF$2:$AI$5552,4,FALSE),IF($U$8="BV",VLOOKUP(Search!$A171,Inventory!$AH$2:$AI$5552,2,FALSE),""))),"")</f>
        <v>2013-14 O-Pee-Chee Rainbow Foil #324 Anders Lindback     /   $</v>
      </c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22"/>
    </row>
    <row r="172" spans="1:22" x14ac:dyDescent="0.2">
      <c r="A172" s="24">
        <f>1+LARGE($A$11:A171,1)</f>
        <v>161</v>
      </c>
      <c r="B172" s="38" t="str">
        <f>_xlfn.IFNA(IF($U$8="set",VLOOKUP(Search!$A172,Inventory!$AD$2:$AI$5552,6,FALSE),IF($U$8="Player",VLOOKUP(Search!$A172,Inventory!$AF$2:$AI$5552,4,FALSE),IF($U$8="BV",VLOOKUP(Search!$A172,Inventory!$AH$2:$AI$5552,2,FALSE),""))),"")</f>
        <v>2013-14 O-Pee-Chee Rainbow Foil #354 Patrik Elias     /   $</v>
      </c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22"/>
    </row>
    <row r="173" spans="1:22" x14ac:dyDescent="0.2">
      <c r="A173" s="24">
        <f>1+LARGE($A$11:A172,1)</f>
        <v>162</v>
      </c>
      <c r="B173" s="38" t="str">
        <f>_xlfn.IFNA(IF($U$8="set",VLOOKUP(Search!$A173,Inventory!$AD$2:$AI$5552,6,FALSE),IF($U$8="Player",VLOOKUP(Search!$A173,Inventory!$AF$2:$AI$5552,4,FALSE),IF($U$8="BV",VLOOKUP(Search!$A173,Inventory!$AH$2:$AI$5552,2,FALSE),""))),"")</f>
        <v>2013-14 O-Pee-Chee Rainbow Foil #516 Darcy Kuemper  RCP   /   $</v>
      </c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22"/>
    </row>
    <row r="174" spans="1:22" x14ac:dyDescent="0.2">
      <c r="A174" s="24">
        <f>1+LARGE($A$11:A173,1)</f>
        <v>163</v>
      </c>
      <c r="B174" s="38" t="str">
        <f>_xlfn.IFNA(IF($U$8="set",VLOOKUP(Search!$A174,Inventory!$AD$2:$AI$5552,6,FALSE),IF($U$8="Player",VLOOKUP(Search!$A174,Inventory!$AF$2:$AI$5552,4,FALSE),IF($U$8="BV",VLOOKUP(Search!$A174,Inventory!$AH$2:$AI$5552,2,FALSE),""))),"")</f>
        <v>2013-14 O-Pee-Chee Rainbow Foil #527 Mikhail Grigorenko  RCP   /   $</v>
      </c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22"/>
    </row>
    <row r="175" spans="1:22" x14ac:dyDescent="0.2">
      <c r="A175" s="24">
        <f>1+LARGE($A$11:A174,1)</f>
        <v>164</v>
      </c>
      <c r="B175" s="38" t="str">
        <f>_xlfn.IFNA(IF($U$8="set",VLOOKUP(Search!$A175,Inventory!$AD$2:$AI$5552,6,FALSE),IF($U$8="Player",VLOOKUP(Search!$A175,Inventory!$AF$2:$AI$5552,4,FALSE),IF($U$8="BV",VLOOKUP(Search!$A175,Inventory!$AH$2:$AI$5552,2,FALSE),""))),"")</f>
        <v>2013-14 O-Pee-Chee Rainbow Foil #531 Dougie Hamilton  RCP   /   $</v>
      </c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22"/>
    </row>
    <row r="176" spans="1:22" x14ac:dyDescent="0.2">
      <c r="A176" s="24">
        <f>1+LARGE($A$11:A175,1)</f>
        <v>165</v>
      </c>
      <c r="B176" s="38" t="str">
        <f>_xlfn.IFNA(IF($U$8="set",VLOOKUP(Search!$A176,Inventory!$AD$2:$AI$5552,6,FALSE),IF($U$8="Player",VLOOKUP(Search!$A176,Inventory!$AF$2:$AI$5552,4,FALSE),IF($U$8="BV",VLOOKUP(Search!$A176,Inventory!$AH$2:$AI$5552,2,FALSE),""))),"")</f>
        <v>2013-14 O-Pee-Chee Rainbow Foil #543 Brian Lashoff  RCP   /   $</v>
      </c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22"/>
    </row>
    <row r="177" spans="1:22" x14ac:dyDescent="0.2">
      <c r="A177" s="24">
        <f>1+LARGE($A$11:A176,1)</f>
        <v>166</v>
      </c>
      <c r="B177" s="38" t="str">
        <f>_xlfn.IFNA(IF($U$8="set",VLOOKUP(Search!$A177,Inventory!$AD$2:$AI$5552,6,FALSE),IF($U$8="Player",VLOOKUP(Search!$A177,Inventory!$AF$2:$AI$5552,4,FALSE),IF($U$8="BV",VLOOKUP(Search!$A177,Inventory!$AH$2:$AI$5552,2,FALSE),""))),"")</f>
        <v>2013-14 O-Pee-Chee Rainbow Foil #547 Mike Kostka  RCP   /   $</v>
      </c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22"/>
    </row>
    <row r="178" spans="1:22" x14ac:dyDescent="0.2">
      <c r="A178" s="24">
        <f>1+LARGE($A$11:A177,1)</f>
        <v>167</v>
      </c>
      <c r="B178" s="38" t="str">
        <f>_xlfn.IFNA(IF($U$8="set",VLOOKUP(Search!$A178,Inventory!$AD$2:$AI$5552,6,FALSE),IF($U$8="Player",VLOOKUP(Search!$A178,Inventory!$AF$2:$AI$5552,4,FALSE),IF($U$8="BV",VLOOKUP(Search!$A178,Inventory!$AH$2:$AI$5552,2,FALSE),""))),"")</f>
        <v>2013-14 O-Pee-Chee Rainbow Foil #555 Jonathan Huberdeau  RCP   /   $</v>
      </c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22"/>
    </row>
    <row r="179" spans="1:22" x14ac:dyDescent="0.2">
      <c r="A179" s="24">
        <f>1+LARGE($A$11:A178,1)</f>
        <v>168</v>
      </c>
      <c r="B179" s="38" t="str">
        <f>_xlfn.IFNA(IF($U$8="set",VLOOKUP(Search!$A179,Inventory!$AD$2:$AI$5552,6,FALSE),IF($U$8="Player",VLOOKUP(Search!$A179,Inventory!$AF$2:$AI$5552,4,FALSE),IF($U$8="BV",VLOOKUP(Search!$A179,Inventory!$AH$2:$AI$5552,2,FALSE),""))),"")</f>
        <v>2013-14 O-Pee-Chee Rainbow Foil #559 Anders Lee  RCP   /   $</v>
      </c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22"/>
    </row>
    <row r="180" spans="1:22" x14ac:dyDescent="0.2">
      <c r="A180" s="24">
        <f>1+LARGE($A$11:A179,1)</f>
        <v>169</v>
      </c>
      <c r="B180" s="38" t="str">
        <f>_xlfn.IFNA(IF($U$8="set",VLOOKUP(Search!$A180,Inventory!$AD$2:$AI$5552,6,FALSE),IF($U$8="Player",VLOOKUP(Search!$A180,Inventory!$AF$2:$AI$5552,4,FALSE),IF($U$8="BV",VLOOKUP(Search!$A180,Inventory!$AH$2:$AI$5552,2,FALSE),""))),"")</f>
        <v>2013-14 O-Pee-Chee Rainbow Foil #563 Brian Flynn  RCP   /   $</v>
      </c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22"/>
    </row>
    <row r="181" spans="1:22" x14ac:dyDescent="0.2">
      <c r="A181" s="24">
        <f>1+LARGE($A$11:A180,1)</f>
        <v>170</v>
      </c>
      <c r="B181" s="38" t="str">
        <f>_xlfn.IFNA(IF($U$8="set",VLOOKUP(Search!$A181,Inventory!$AD$2:$AI$5552,6,FALSE),IF($U$8="Player",VLOOKUP(Search!$A181,Inventory!$AF$2:$AI$5552,4,FALSE),IF($U$8="BV",VLOOKUP(Search!$A181,Inventory!$AH$2:$AI$5552,2,FALSE),""))),"")</f>
        <v>2013-14 O-Pee-Chee Rainbow Foil #566 Cory Conacher  RCP   /   $</v>
      </c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22"/>
    </row>
    <row r="182" spans="1:22" x14ac:dyDescent="0.2">
      <c r="A182" s="24">
        <f>1+LARGE($A$11:A181,1)</f>
        <v>171</v>
      </c>
      <c r="B182" s="38" t="str">
        <f>_xlfn.IFNA(IF($U$8="set",VLOOKUP(Search!$A182,Inventory!$AD$2:$AI$5552,6,FALSE),IF($U$8="Player",VLOOKUP(Search!$A182,Inventory!$AF$2:$AI$5552,4,FALSE),IF($U$8="BV",VLOOKUP(Search!$A182,Inventory!$AH$2:$AI$5552,2,FALSE),""))),"")</f>
        <v>2013-14 O-Pee-Chee Rainbow Foil #571 Michael Caruso  RCP   /   $</v>
      </c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22"/>
    </row>
    <row r="183" spans="1:22" x14ac:dyDescent="0.2">
      <c r="A183" s="24">
        <f>1+LARGE($A$11:A182,1)</f>
        <v>172</v>
      </c>
      <c r="B183" s="38" t="str">
        <f>_xlfn.IFNA(IF($U$8="set",VLOOKUP(Search!$A183,Inventory!$AD$2:$AI$5552,6,FALSE),IF($U$8="Player",VLOOKUP(Search!$A183,Inventory!$AF$2:$AI$5552,4,FALSE),IF($U$8="BV",VLOOKUP(Search!$A183,Inventory!$AH$2:$AI$5552,2,FALSE),""))),"")</f>
        <v>2013-14 O-Pee-Chee Rainbow Foil #585 Jonathan Audy-Marchessault  RCP   /   $</v>
      </c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22"/>
    </row>
    <row r="184" spans="1:22" x14ac:dyDescent="0.2">
      <c r="A184" s="24">
        <f>1+LARGE($A$11:A183,1)</f>
        <v>173</v>
      </c>
      <c r="B184" s="38" t="str">
        <f>_xlfn.IFNA(IF($U$8="set",VLOOKUP(Search!$A184,Inventory!$AD$2:$AI$5552,6,FALSE),IF($U$8="Player",VLOOKUP(Search!$A184,Inventory!$AF$2:$AI$5552,4,FALSE),IF($U$8="BV",VLOOKUP(Search!$A184,Inventory!$AH$2:$AI$5552,2,FALSE),""))),"")</f>
        <v>2013-14 O-Pee-Chee Rainbow Foil #588 Matthew Irwin  RCP   /   $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22"/>
    </row>
    <row r="185" spans="1:22" x14ac:dyDescent="0.2">
      <c r="A185" s="24">
        <f>1+LARGE($A$11:A184,1)</f>
        <v>174</v>
      </c>
      <c r="B185" s="38" t="str">
        <f>_xlfn.IFNA(IF($U$8="set",VLOOKUP(Search!$A185,Inventory!$AD$2:$AI$5552,6,FALSE),IF($U$8="Player",VLOOKUP(Search!$A185,Inventory!$AF$2:$AI$5552,4,FALSE),IF($U$8="BV",VLOOKUP(Search!$A185,Inventory!$AH$2:$AI$5552,2,FALSE),""))),"")</f>
        <v>2013-14 O-Pee-Chee Rainbow Foil #594 Nicolas Blanchard  RCP   /   $</v>
      </c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22"/>
    </row>
    <row r="186" spans="1:22" x14ac:dyDescent="0.2">
      <c r="A186" s="24">
        <f>1+LARGE($A$11:A185,1)</f>
        <v>175</v>
      </c>
      <c r="B186" s="38" t="str">
        <f>_xlfn.IFNA(IF($U$8="set",VLOOKUP(Search!$A186,Inventory!$AD$2:$AI$5552,6,FALSE),IF($U$8="Player",VLOOKUP(Search!$A186,Inventory!$AF$2:$AI$5552,4,FALSE),IF($U$8="BV",VLOOKUP(Search!$A186,Inventory!$AH$2:$AI$5552,2,FALSE),""))),"")</f>
        <v>2013-14 O-Pee-Chee Rainbow Foil #596 Ben Hanowski  RCP   /   $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22"/>
    </row>
    <row r="187" spans="1:22" x14ac:dyDescent="0.2">
      <c r="A187" s="24">
        <f>1+LARGE($A$11:A186,1)</f>
        <v>176</v>
      </c>
      <c r="B187" s="38" t="str">
        <f>_xlfn.IFNA(IF($U$8="set",VLOOKUP(Search!$A187,Inventory!$AD$2:$AI$5552,6,FALSE),IF($U$8="Player",VLOOKUP(Search!$A187,Inventory!$AF$2:$AI$5552,4,FALSE),IF($U$8="BV",VLOOKUP(Search!$A187,Inventory!$AH$2:$AI$5552,2,FALSE),""))),"")</f>
        <v>2013-14 O-Pee-Chee Retro #1 Phil Kessel TOR    /   $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22"/>
    </row>
    <row r="188" spans="1:22" x14ac:dyDescent="0.2">
      <c r="A188" s="24">
        <f>1+LARGE($A$11:A187,1)</f>
        <v>177</v>
      </c>
      <c r="B188" s="38" t="str">
        <f>_xlfn.IFNA(IF($U$8="set",VLOOKUP(Search!$A188,Inventory!$AD$2:$AI$5552,6,FALSE),IF($U$8="Player",VLOOKUP(Search!$A188,Inventory!$AF$2:$AI$5552,4,FALSE),IF($U$8="BV",VLOOKUP(Search!$A188,Inventory!$AH$2:$AI$5552,2,FALSE),""))),"")</f>
        <v>2013-14 O-Pee-Chee Retro #17 John-Michael Liles     /   $</v>
      </c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22"/>
    </row>
    <row r="189" spans="1:22" x14ac:dyDescent="0.2">
      <c r="A189" s="24">
        <f>1+LARGE($A$11:A188,1)</f>
        <v>178</v>
      </c>
      <c r="B189" s="38" t="str">
        <f>_xlfn.IFNA(IF($U$8="set",VLOOKUP(Search!$A189,Inventory!$AD$2:$AI$5552,6,FALSE),IF($U$8="Player",VLOOKUP(Search!$A189,Inventory!$AF$2:$AI$5552,4,FALSE),IF($U$8="BV",VLOOKUP(Search!$A189,Inventory!$AH$2:$AI$5552,2,FALSE),""))),"")</f>
        <v>2013-14 O-Pee-Chee Retro #92 Joffrey Lupul     /   $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22"/>
    </row>
    <row r="190" spans="1:22" x14ac:dyDescent="0.2">
      <c r="A190" s="24">
        <f>1+LARGE($A$11:A189,1)</f>
        <v>179</v>
      </c>
      <c r="B190" s="38" t="str">
        <f>_xlfn.IFNA(IF($U$8="set",VLOOKUP(Search!$A190,Inventory!$AD$2:$AI$5552,6,FALSE),IF($U$8="Player",VLOOKUP(Search!$A190,Inventory!$AF$2:$AI$5552,4,FALSE),IF($U$8="BV",VLOOKUP(Search!$A190,Inventory!$AH$2:$AI$5552,2,FALSE),""))),"")</f>
        <v>2013-14 O-Pee-Chee Retro #139 Mikhail Grabovski     /   $</v>
      </c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22"/>
    </row>
    <row r="191" spans="1:22" x14ac:dyDescent="0.2">
      <c r="A191" s="24">
        <f>1+LARGE($A$11:A190,1)</f>
        <v>180</v>
      </c>
      <c r="B191" s="38" t="str">
        <f>_xlfn.IFNA(IF($U$8="set",VLOOKUP(Search!$A191,Inventory!$AD$2:$AI$5552,6,FALSE),IF($U$8="Player",VLOOKUP(Search!$A191,Inventory!$AF$2:$AI$5552,4,FALSE),IF($U$8="BV",VLOOKUP(Search!$A191,Inventory!$AH$2:$AI$5552,2,FALSE),""))),"")</f>
        <v>2013-14 O-Pee-Chee Retro #174 Brett Hull     /   $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22"/>
    </row>
    <row r="192" spans="1:22" x14ac:dyDescent="0.2">
      <c r="A192" s="24">
        <f>1+LARGE($A$11:A191,1)</f>
        <v>181</v>
      </c>
      <c r="B192" s="38" t="str">
        <f>_xlfn.IFNA(IF($U$8="set",VLOOKUP(Search!$A192,Inventory!$AD$2:$AI$5552,6,FALSE),IF($U$8="Player",VLOOKUP(Search!$A192,Inventory!$AF$2:$AI$5552,4,FALSE),IF($U$8="BV",VLOOKUP(Search!$A192,Inventory!$AH$2:$AI$5552,2,FALSE),""))),"")</f>
        <v>2013-14 O-Pee-Chee Retro #179 Tuukka Rask     /   $</v>
      </c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22"/>
    </row>
    <row r="193" spans="1:22" x14ac:dyDescent="0.2">
      <c r="A193" s="24">
        <f>1+LARGE($A$11:A192,1)</f>
        <v>182</v>
      </c>
      <c r="B193" s="38" t="str">
        <f>_xlfn.IFNA(IF($U$8="set",VLOOKUP(Search!$A193,Inventory!$AD$2:$AI$5552,6,FALSE),IF($U$8="Player",VLOOKUP(Search!$A193,Inventory!$AF$2:$AI$5552,4,FALSE),IF($U$8="BV",VLOOKUP(Search!$A193,Inventory!$AH$2:$AI$5552,2,FALSE),""))),"")</f>
        <v>2013-14 O-Pee-Chee Retro #183 Steve Yzerman DET    /   $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22"/>
    </row>
    <row r="194" spans="1:22" x14ac:dyDescent="0.2">
      <c r="A194" s="24">
        <f>1+LARGE($A$11:A193,1)</f>
        <v>183</v>
      </c>
      <c r="B194" s="38" t="str">
        <f>_xlfn.IFNA(IF($U$8="set",VLOOKUP(Search!$A194,Inventory!$AD$2:$AI$5552,6,FALSE),IF($U$8="Player",VLOOKUP(Search!$A194,Inventory!$AF$2:$AI$5552,4,FALSE),IF($U$8="BV",VLOOKUP(Search!$A194,Inventory!$AH$2:$AI$5552,2,FALSE),""))),"")</f>
        <v>2013-14 O-Pee-Chee Retro #184 Shea Weber     /   $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22"/>
    </row>
    <row r="195" spans="1:22" x14ac:dyDescent="0.2">
      <c r="A195" s="24">
        <f>1+LARGE($A$11:A194,1)</f>
        <v>184</v>
      </c>
      <c r="B195" s="38" t="str">
        <f>_xlfn.IFNA(IF($U$8="set",VLOOKUP(Search!$A195,Inventory!$AD$2:$AI$5552,6,FALSE),IF($U$8="Player",VLOOKUP(Search!$A195,Inventory!$AF$2:$AI$5552,4,FALSE),IF($U$8="BV",VLOOKUP(Search!$A195,Inventory!$AH$2:$AI$5552,2,FALSE),""))),"")</f>
        <v>2013-14 O-Pee-Chee Retro #189 Chris Phillips     /   $</v>
      </c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22"/>
    </row>
    <row r="196" spans="1:22" x14ac:dyDescent="0.2">
      <c r="A196" s="24">
        <f>1+LARGE($A$11:A195,1)</f>
        <v>185</v>
      </c>
      <c r="B196" s="38" t="str">
        <f>_xlfn.IFNA(IF($U$8="set",VLOOKUP(Search!$A196,Inventory!$AD$2:$AI$5552,6,FALSE),IF($U$8="Player",VLOOKUP(Search!$A196,Inventory!$AF$2:$AI$5552,4,FALSE),IF($U$8="BV",VLOOKUP(Search!$A196,Inventory!$AH$2:$AI$5552,2,FALSE),""))),"")</f>
        <v>2013-14 O-Pee-Chee Retro #194 Ryan Carter     /   $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22"/>
    </row>
    <row r="197" spans="1:22" x14ac:dyDescent="0.2">
      <c r="A197" s="24">
        <f>1+LARGE($A$11:A196,1)</f>
        <v>186</v>
      </c>
      <c r="B197" s="38" t="str">
        <f>_xlfn.IFNA(IF($U$8="set",VLOOKUP(Search!$A197,Inventory!$AD$2:$AI$5552,6,FALSE),IF($U$8="Player",VLOOKUP(Search!$A197,Inventory!$AF$2:$AI$5552,4,FALSE),IF($U$8="BV",VLOOKUP(Search!$A197,Inventory!$AH$2:$AI$5552,2,FALSE),""))),"")</f>
        <v>2013-14 O-Pee-Chee Retro #204 Kari Lehtonen     /   $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22"/>
    </row>
    <row r="198" spans="1:22" x14ac:dyDescent="0.2">
      <c r="A198" s="24">
        <f>1+LARGE($A$11:A197,1)</f>
        <v>187</v>
      </c>
      <c r="B198" s="38" t="str">
        <f>_xlfn.IFNA(IF($U$8="set",VLOOKUP(Search!$A198,Inventory!$AD$2:$AI$5552,6,FALSE),IF($U$8="Player",VLOOKUP(Search!$A198,Inventory!$AF$2:$AI$5552,4,FALSE),IF($U$8="BV",VLOOKUP(Search!$A198,Inventory!$AH$2:$AI$5552,2,FALSE),""))),"")</f>
        <v>2013-14 O-Pee-Chee Retro #209 Evgeni Malkin     /   $</v>
      </c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22"/>
    </row>
    <row r="199" spans="1:22" x14ac:dyDescent="0.2">
      <c r="A199" s="24">
        <f>1+LARGE($A$11:A198,1)</f>
        <v>188</v>
      </c>
      <c r="B199" s="38" t="str">
        <f>_xlfn.IFNA(IF($U$8="set",VLOOKUP(Search!$A199,Inventory!$AD$2:$AI$5552,6,FALSE),IF($U$8="Player",VLOOKUP(Search!$A199,Inventory!$AF$2:$AI$5552,4,FALSE),IF($U$8="BV",VLOOKUP(Search!$A199,Inventory!$AH$2:$AI$5552,2,FALSE),""))),"")</f>
        <v>2013-14 O-Pee-Chee Retro #214 Boyd Gordon     /   $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22"/>
    </row>
    <row r="200" spans="1:22" x14ac:dyDescent="0.2">
      <c r="A200" s="24">
        <f>1+LARGE($A$11:A199,1)</f>
        <v>189</v>
      </c>
      <c r="B200" s="38" t="str">
        <f>_xlfn.IFNA(IF($U$8="set",VLOOKUP(Search!$A200,Inventory!$AD$2:$AI$5552,6,FALSE),IF($U$8="Player",VLOOKUP(Search!$A200,Inventory!$AF$2:$AI$5552,4,FALSE),IF($U$8="BV",VLOOKUP(Search!$A200,Inventory!$AH$2:$AI$5552,2,FALSE),""))),"")</f>
        <v>2013-14 O-Pee-Chee Retro #219 Tomas Fleischmann     /   $</v>
      </c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22"/>
    </row>
    <row r="201" spans="1:22" x14ac:dyDescent="0.2">
      <c r="A201" s="24">
        <f>1+LARGE($A$11:A200,1)</f>
        <v>190</v>
      </c>
      <c r="B201" s="38" t="str">
        <f>_xlfn.IFNA(IF($U$8="set",VLOOKUP(Search!$A201,Inventory!$AD$2:$AI$5552,6,FALSE),IF($U$8="Player",VLOOKUP(Search!$A201,Inventory!$AF$2:$AI$5552,4,FALSE),IF($U$8="BV",VLOOKUP(Search!$A201,Inventory!$AH$2:$AI$5552,2,FALSE),""))),"")</f>
        <v>2013-14 O-Pee-Chee Retro #223 Andrew Shaw     /   $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22"/>
    </row>
    <row r="202" spans="1:22" x14ac:dyDescent="0.2">
      <c r="A202" s="24">
        <f>1+LARGE($A$11:A201,1)</f>
        <v>191</v>
      </c>
      <c r="B202" s="38" t="str">
        <f>_xlfn.IFNA(IF($U$8="set",VLOOKUP(Search!$A202,Inventory!$AD$2:$AI$5552,6,FALSE),IF($U$8="Player",VLOOKUP(Search!$A202,Inventory!$AF$2:$AI$5552,4,FALSE),IF($U$8="BV",VLOOKUP(Search!$A202,Inventory!$AH$2:$AI$5552,2,FALSE),""))),"")</f>
        <v>2013-14 O-Pee-Chee Retro #224 Torrey Mitchell     /   $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22"/>
    </row>
    <row r="203" spans="1:22" x14ac:dyDescent="0.2">
      <c r="A203" s="24">
        <f>1+LARGE($A$11:A202,1)</f>
        <v>192</v>
      </c>
      <c r="B203" s="38" t="str">
        <f>_xlfn.IFNA(IF($U$8="set",VLOOKUP(Search!$A203,Inventory!$AD$2:$AI$5552,6,FALSE),IF($U$8="Player",VLOOKUP(Search!$A203,Inventory!$AF$2:$AI$5552,4,FALSE),IF($U$8="BV",VLOOKUP(Search!$A203,Inventory!$AH$2:$AI$5552,2,FALSE),""))),"")</f>
        <v>2013-14 O-Pee-Chee Retro #229 Keith Yandle     /   $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22"/>
    </row>
    <row r="204" spans="1:22" x14ac:dyDescent="0.2">
      <c r="A204" s="24">
        <f>1+LARGE($A$11:A203,1)</f>
        <v>193</v>
      </c>
      <c r="B204" s="38" t="str">
        <f>_xlfn.IFNA(IF($U$8="set",VLOOKUP(Search!$A204,Inventory!$AD$2:$AI$5552,6,FALSE),IF($U$8="Player",VLOOKUP(Search!$A204,Inventory!$AF$2:$AI$5552,4,FALSE),IF($U$8="BV",VLOOKUP(Search!$A204,Inventory!$AH$2:$AI$5552,2,FALSE),""))),"")</f>
        <v>2013-14 O-Pee-Chee Retro #234 Bryan Bickell     /   $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22"/>
    </row>
    <row r="205" spans="1:22" x14ac:dyDescent="0.2">
      <c r="A205" s="24">
        <f>1+LARGE($A$11:A204,1)</f>
        <v>194</v>
      </c>
      <c r="B205" s="38" t="str">
        <f>_xlfn.IFNA(IF($U$8="set",VLOOKUP(Search!$A205,Inventory!$AD$2:$AI$5552,6,FALSE),IF($U$8="Player",VLOOKUP(Search!$A205,Inventory!$AF$2:$AI$5552,4,FALSE),IF($U$8="BV",VLOOKUP(Search!$A205,Inventory!$AH$2:$AI$5552,2,FALSE),""))),"")</f>
        <v>2013-14 O-Pee-Chee Retro #238 Joel Ward     /   $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22"/>
    </row>
    <row r="206" spans="1:22" x14ac:dyDescent="0.2">
      <c r="A206" s="24">
        <f>1+LARGE($A$11:A205,1)</f>
        <v>195</v>
      </c>
      <c r="B206" s="38" t="str">
        <f>_xlfn.IFNA(IF($U$8="set",VLOOKUP(Search!$A206,Inventory!$AD$2:$AI$5552,6,FALSE),IF($U$8="Player",VLOOKUP(Search!$A206,Inventory!$AF$2:$AI$5552,4,FALSE),IF($U$8="BV",VLOOKUP(Search!$A206,Inventory!$AH$2:$AI$5552,2,FALSE),""))),"")</f>
        <v>2013-14 O-Pee-Chee Retro #239 Marian Gaborik     /   $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22"/>
    </row>
    <row r="207" spans="1:22" x14ac:dyDescent="0.2">
      <c r="A207" s="24">
        <f>1+LARGE($A$11:A206,1)</f>
        <v>196</v>
      </c>
      <c r="B207" s="38" t="str">
        <f>_xlfn.IFNA(IF($U$8="set",VLOOKUP(Search!$A207,Inventory!$AD$2:$AI$5552,6,FALSE),IF($U$8="Player",VLOOKUP(Search!$A207,Inventory!$AF$2:$AI$5552,4,FALSE),IF($U$8="BV",VLOOKUP(Search!$A207,Inventory!$AH$2:$AI$5552,2,FALSE),""))),"")</f>
        <v>2013-14 O-Pee-Chee Retro #243 Carl Hagelin     /   $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22"/>
    </row>
    <row r="208" spans="1:22" x14ac:dyDescent="0.2">
      <c r="A208" s="24">
        <f>1+LARGE($A$11:A207,1)</f>
        <v>197</v>
      </c>
      <c r="B208" s="38" t="str">
        <f>_xlfn.IFNA(IF($U$8="set",VLOOKUP(Search!$A208,Inventory!$AD$2:$AI$5552,6,FALSE),IF($U$8="Player",VLOOKUP(Search!$A208,Inventory!$AF$2:$AI$5552,4,FALSE),IF($U$8="BV",VLOOKUP(Search!$A208,Inventory!$AH$2:$AI$5552,2,FALSE),""))),"")</f>
        <v>2013-14 O-Pee-Chee Retro #244 Tobias Enstrom     /   $</v>
      </c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22"/>
    </row>
    <row r="209" spans="1:22" x14ac:dyDescent="0.2">
      <c r="A209" s="24">
        <f>1+LARGE($A$11:A208,1)</f>
        <v>198</v>
      </c>
      <c r="B209" s="38" t="str">
        <f>_xlfn.IFNA(IF($U$8="set",VLOOKUP(Search!$A209,Inventory!$AD$2:$AI$5552,6,FALSE),IF($U$8="Player",VLOOKUP(Search!$A209,Inventory!$AF$2:$AI$5552,4,FALSE),IF($U$8="BV",VLOOKUP(Search!$A209,Inventory!$AH$2:$AI$5552,2,FALSE),""))),"")</f>
        <v>2013-14 O-Pee-Chee Retro #248 Miikka Kiprusoff     /   $</v>
      </c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22"/>
    </row>
    <row r="210" spans="1:22" x14ac:dyDescent="0.2">
      <c r="A210" s="24">
        <f>1+LARGE($A$11:A209,1)</f>
        <v>199</v>
      </c>
      <c r="B210" s="38" t="str">
        <f>_xlfn.IFNA(IF($U$8="set",VLOOKUP(Search!$A210,Inventory!$AD$2:$AI$5552,6,FALSE),IF($U$8="Player",VLOOKUP(Search!$A210,Inventory!$AF$2:$AI$5552,4,FALSE),IF($U$8="BV",VLOOKUP(Search!$A210,Inventory!$AH$2:$AI$5552,2,FALSE),""))),"")</f>
        <v>2013-14 O-Pee-Chee Retro #249 Nate Thompson     /   $</v>
      </c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22"/>
    </row>
    <row r="211" spans="1:22" x14ac:dyDescent="0.2">
      <c r="A211" s="24">
        <f>1+LARGE($A$11:A210,1)</f>
        <v>200</v>
      </c>
      <c r="B211" s="38" t="str">
        <f>_xlfn.IFNA(IF($U$8="set",VLOOKUP(Search!$A211,Inventory!$AD$2:$AI$5552,6,FALSE),IF($U$8="Player",VLOOKUP(Search!$A211,Inventory!$AF$2:$AI$5552,4,FALSE),IF($U$8="BV",VLOOKUP(Search!$A211,Inventory!$AH$2:$AI$5552,2,FALSE),""))),"")</f>
        <v>2013-14 O-Pee-Chee Retro #254 Pascal Dupuis     /   $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22"/>
    </row>
    <row r="212" spans="1:22" x14ac:dyDescent="0.2">
      <c r="A212" s="24">
        <f>1+LARGE($A$11:A211,1)</f>
        <v>201</v>
      </c>
      <c r="B212" s="38" t="str">
        <f>_xlfn.IFNA(IF($U$8="set",VLOOKUP(Search!$A212,Inventory!$AD$2:$AI$5552,6,FALSE),IF($U$8="Player",VLOOKUP(Search!$A212,Inventory!$AF$2:$AI$5552,4,FALSE),IF($U$8="BV",VLOOKUP(Search!$A212,Inventory!$AH$2:$AI$5552,2,FALSE),""))),"")</f>
        <v>2013-14 O-Pee-Chee Retro #258 Corey Perry     /   $</v>
      </c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22"/>
    </row>
    <row r="213" spans="1:22" x14ac:dyDescent="0.2">
      <c r="A213" s="24">
        <f>1+LARGE($A$11:A212,1)</f>
        <v>202</v>
      </c>
      <c r="B213" s="38" t="str">
        <f>_xlfn.IFNA(IF($U$8="set",VLOOKUP(Search!$A213,Inventory!$AD$2:$AI$5552,6,FALSE),IF($U$8="Player",VLOOKUP(Search!$A213,Inventory!$AF$2:$AI$5552,4,FALSE),IF($U$8="BV",VLOOKUP(Search!$A213,Inventory!$AH$2:$AI$5552,2,FALSE),""))),"")</f>
        <v>2013-14 O-Pee-Chee Retro #259 Matt Hendricks     /   $</v>
      </c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22"/>
    </row>
    <row r="214" spans="1:22" x14ac:dyDescent="0.2">
      <c r="A214" s="24">
        <f>1+LARGE($A$11:A213,1)</f>
        <v>203</v>
      </c>
      <c r="B214" s="38" t="str">
        <f>_xlfn.IFNA(IF($U$8="set",VLOOKUP(Search!$A214,Inventory!$AD$2:$AI$5552,6,FALSE),IF($U$8="Player",VLOOKUP(Search!$A214,Inventory!$AF$2:$AI$5552,4,FALSE),IF($U$8="BV",VLOOKUP(Search!$A214,Inventory!$AH$2:$AI$5552,2,FALSE),""))),"")</f>
        <v>2013-14 O-Pee-Chee Retro #263 John Moore     /   $</v>
      </c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22"/>
    </row>
    <row r="215" spans="1:22" x14ac:dyDescent="0.2">
      <c r="A215" s="24">
        <f>1+LARGE($A$11:A214,1)</f>
        <v>204</v>
      </c>
      <c r="B215" s="38" t="str">
        <f>_xlfn.IFNA(IF($U$8="set",VLOOKUP(Search!$A215,Inventory!$AD$2:$AI$5552,6,FALSE),IF($U$8="Player",VLOOKUP(Search!$A215,Inventory!$AF$2:$AI$5552,4,FALSE),IF($U$8="BV",VLOOKUP(Search!$A215,Inventory!$AH$2:$AI$5552,2,FALSE),""))),"")</f>
        <v>2013-14 O-Pee-Chee Retro #264 Kris Versteeg     /   $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22"/>
    </row>
    <row r="216" spans="1:22" x14ac:dyDescent="0.2">
      <c r="A216" s="24">
        <f>1+LARGE($A$11:A215,1)</f>
        <v>205</v>
      </c>
      <c r="B216" s="38" t="str">
        <f>_xlfn.IFNA(IF($U$8="set",VLOOKUP(Search!$A216,Inventory!$AD$2:$AI$5552,6,FALSE),IF($U$8="Player",VLOOKUP(Search!$A216,Inventory!$AF$2:$AI$5552,4,FALSE),IF($U$8="BV",VLOOKUP(Search!$A216,Inventory!$AH$2:$AI$5552,2,FALSE),""))),"")</f>
        <v>2013-14 O-Pee-Chee Retro #268 Martin St. Louis     /   $</v>
      </c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22"/>
    </row>
    <row r="217" spans="1:22" x14ac:dyDescent="0.2">
      <c r="A217" s="24">
        <f>1+LARGE($A$11:A216,1)</f>
        <v>206</v>
      </c>
      <c r="B217" s="38" t="str">
        <f>_xlfn.IFNA(IF($U$8="set",VLOOKUP(Search!$A217,Inventory!$AD$2:$AI$5552,6,FALSE),IF($U$8="Player",VLOOKUP(Search!$A217,Inventory!$AF$2:$AI$5552,4,FALSE),IF($U$8="BV",VLOOKUP(Search!$A217,Inventory!$AH$2:$AI$5552,2,FALSE),""))),"")</f>
        <v>2013-14 O-Pee-Chee Retro #269 Patrick Eaves     /   $</v>
      </c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22"/>
    </row>
    <row r="218" spans="1:22" x14ac:dyDescent="0.2">
      <c r="A218" s="24">
        <f>1+LARGE($A$11:A217,1)</f>
        <v>207</v>
      </c>
      <c r="B218" s="38" t="str">
        <f>_xlfn.IFNA(IF($U$8="set",VLOOKUP(Search!$A218,Inventory!$AD$2:$AI$5552,6,FALSE),IF($U$8="Player",VLOOKUP(Search!$A218,Inventory!$AF$2:$AI$5552,4,FALSE),IF($U$8="BV",VLOOKUP(Search!$A218,Inventory!$AH$2:$AI$5552,2,FALSE),""))),"")</f>
        <v>2013-14 O-Pee-Chee Retro #273 Andre Benoit     /   $</v>
      </c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22"/>
    </row>
    <row r="219" spans="1:22" x14ac:dyDescent="0.2">
      <c r="A219" s="24">
        <f>1+LARGE($A$11:A218,1)</f>
        <v>208</v>
      </c>
      <c r="B219" s="38" t="str">
        <f>_xlfn.IFNA(IF($U$8="set",VLOOKUP(Search!$A219,Inventory!$AD$2:$AI$5552,6,FALSE),IF($U$8="Player",VLOOKUP(Search!$A219,Inventory!$AF$2:$AI$5552,4,FALSE),IF($U$8="BV",VLOOKUP(Search!$A219,Inventory!$AH$2:$AI$5552,2,FALSE),""))),"")</f>
        <v>2013-14 O-Pee-Chee Retro #278 Brian Elliott     /   $</v>
      </c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22"/>
    </row>
    <row r="220" spans="1:22" x14ac:dyDescent="0.2">
      <c r="A220" s="24">
        <f>1+LARGE($A$11:A219,1)</f>
        <v>209</v>
      </c>
      <c r="B220" s="38" t="str">
        <f>_xlfn.IFNA(IF($U$8="set",VLOOKUP(Search!$A220,Inventory!$AD$2:$AI$5552,6,FALSE),IF($U$8="Player",VLOOKUP(Search!$A220,Inventory!$AF$2:$AI$5552,4,FALSE),IF($U$8="BV",VLOOKUP(Search!$A220,Inventory!$AH$2:$AI$5552,2,FALSE),""))),"")</f>
        <v>2013-14 O-Pee-Chee Retro #283 Mikko Koivu     /   $</v>
      </c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22"/>
    </row>
    <row r="221" spans="1:22" x14ac:dyDescent="0.2">
      <c r="A221" s="24">
        <f>1+LARGE($A$11:A220,1)</f>
        <v>210</v>
      </c>
      <c r="B221" s="38" t="str">
        <f>_xlfn.IFNA(IF($U$8="set",VLOOKUP(Search!$A221,Inventory!$AD$2:$AI$5552,6,FALSE),IF($U$8="Player",VLOOKUP(Search!$A221,Inventory!$AF$2:$AI$5552,4,FALSE),IF($U$8="BV",VLOOKUP(Search!$A221,Inventory!$AH$2:$AI$5552,2,FALSE),""))),"")</f>
        <v>2013-14 O-Pee-Chee Retro #293 Simon Gagne     /   $</v>
      </c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22"/>
    </row>
    <row r="222" spans="1:22" x14ac:dyDescent="0.2">
      <c r="A222" s="24">
        <f>1+LARGE($A$11:A221,1)</f>
        <v>211</v>
      </c>
      <c r="B222" s="38" t="str">
        <f>_xlfn.IFNA(IF($U$8="set",VLOOKUP(Search!$A222,Inventory!$AD$2:$AI$5552,6,FALSE),IF($U$8="Player",VLOOKUP(Search!$A222,Inventory!$AF$2:$AI$5552,4,FALSE),IF($U$8="BV",VLOOKUP(Search!$A222,Inventory!$AH$2:$AI$5552,2,FALSE),""))),"")</f>
        <v>2013-14 O-Pee-Chee Retro #372 Bobby Clarke     /   $</v>
      </c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22"/>
    </row>
    <row r="223" spans="1:22" x14ac:dyDescent="0.2">
      <c r="A223" s="24">
        <f>1+LARGE($A$11:A222,1)</f>
        <v>212</v>
      </c>
      <c r="B223" s="38" t="str">
        <f>_xlfn.IFNA(IF($U$8="set",VLOOKUP(Search!$A223,Inventory!$AD$2:$AI$5552,6,FALSE),IF($U$8="Player",VLOOKUP(Search!$A223,Inventory!$AF$2:$AI$5552,4,FALSE),IF($U$8="BV",VLOOKUP(Search!$A223,Inventory!$AH$2:$AI$5552,2,FALSE),""))),"")</f>
        <v>2013-14 O-Pee-Chee Retro #498 Checklist     /   $</v>
      </c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22"/>
    </row>
    <row r="224" spans="1:22" x14ac:dyDescent="0.2">
      <c r="A224" s="24">
        <f>1+LARGE($A$11:A223,1)</f>
        <v>213</v>
      </c>
      <c r="B224" s="38" t="str">
        <f>_xlfn.IFNA(IF($U$8="set",VLOOKUP(Search!$A224,Inventory!$AD$2:$AI$5552,6,FALSE),IF($U$8="Player",VLOOKUP(Search!$A224,Inventory!$AF$2:$AI$5552,4,FALSE),IF($U$8="BV",VLOOKUP(Search!$A224,Inventory!$AH$2:$AI$5552,2,FALSE),""))),"")</f>
        <v>2013-14 O-Pee-Chee Retro #502 Ryan Murphy  RCP   /   $</v>
      </c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22"/>
    </row>
    <row r="225" spans="1:22" x14ac:dyDescent="0.2">
      <c r="A225" s="24">
        <f>1+LARGE($A$11:A224,1)</f>
        <v>214</v>
      </c>
      <c r="B225" s="38" t="str">
        <f>_xlfn.IFNA(IF($U$8="set",VLOOKUP(Search!$A225,Inventory!$AD$2:$AI$5552,6,FALSE),IF($U$8="Player",VLOOKUP(Search!$A225,Inventory!$AF$2:$AI$5552,4,FALSE),IF($U$8="BV",VLOOKUP(Search!$A225,Inventory!$AH$2:$AI$5552,2,FALSE),""))),"")</f>
        <v>2013-14 O-Pee-Chee Retro #503 Jon Rheault  RCP   /   $</v>
      </c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22"/>
    </row>
    <row r="226" spans="1:22" x14ac:dyDescent="0.2">
      <c r="A226" s="24">
        <f>1+LARGE($A$11:A225,1)</f>
        <v>215</v>
      </c>
      <c r="B226" s="38" t="str">
        <f>_xlfn.IFNA(IF($U$8="set",VLOOKUP(Search!$A226,Inventory!$AD$2:$AI$5552,6,FALSE),IF($U$8="Player",VLOOKUP(Search!$A226,Inventory!$AF$2:$AI$5552,4,FALSE),IF($U$8="BV",VLOOKUP(Search!$A226,Inventory!$AH$2:$AI$5552,2,FALSE),""))),"")</f>
        <v>2013-14 O-Pee-Chee Retro #510 Chris Brown  RCP   /   $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22"/>
    </row>
    <row r="227" spans="1:22" x14ac:dyDescent="0.2">
      <c r="A227" s="24">
        <f>1+LARGE($A$11:A226,1)</f>
        <v>216</v>
      </c>
      <c r="B227" s="38" t="str">
        <f>_xlfn.IFNA(IF($U$8="set",VLOOKUP(Search!$A227,Inventory!$AD$2:$AI$5552,6,FALSE),IF($U$8="Player",VLOOKUP(Search!$A227,Inventory!$AF$2:$AI$5552,4,FALSE),IF($U$8="BV",VLOOKUP(Search!$A227,Inventory!$AH$2:$AI$5552,2,FALSE),""))),"")</f>
        <v>2013-14 O-Pee-Chee Retro #511 Mark Barberio  RCP   /   $</v>
      </c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22"/>
    </row>
    <row r="228" spans="1:22" x14ac:dyDescent="0.2">
      <c r="A228" s="24">
        <f>1+LARGE($A$11:A227,1)</f>
        <v>217</v>
      </c>
      <c r="B228" s="38" t="str">
        <f>_xlfn.IFNA(IF($U$8="set",VLOOKUP(Search!$A228,Inventory!$AD$2:$AI$5552,6,FALSE),IF($U$8="Player",VLOOKUP(Search!$A228,Inventory!$AF$2:$AI$5552,4,FALSE),IF($U$8="BV",VLOOKUP(Search!$A228,Inventory!$AH$2:$AI$5552,2,FALSE),""))),"")</f>
        <v>2013-14 O-Pee-Chee Retro #517 Viktor Fasth  RCP   /   $</v>
      </c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22"/>
    </row>
    <row r="229" spans="1:22" x14ac:dyDescent="0.2">
      <c r="A229" s="24">
        <f>1+LARGE($A$11:A228,1)</f>
        <v>218</v>
      </c>
      <c r="B229" s="38" t="str">
        <f>_xlfn.IFNA(IF($U$8="set",VLOOKUP(Search!$A229,Inventory!$AD$2:$AI$5552,6,FALSE),IF($U$8="Player",VLOOKUP(Search!$A229,Inventory!$AF$2:$AI$5552,4,FALSE),IF($U$8="BV",VLOOKUP(Search!$A229,Inventory!$AH$2:$AI$5552,2,FALSE),""))),"")</f>
        <v>2013-14 O-Pee-Chee Retro #518 Brett Bellemore  RCP   /   $</v>
      </c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22"/>
    </row>
    <row r="230" spans="1:22" x14ac:dyDescent="0.2">
      <c r="A230" s="24">
        <f>1+LARGE($A$11:A229,1)</f>
        <v>219</v>
      </c>
      <c r="B230" s="38" t="str">
        <f>_xlfn.IFNA(IF($U$8="set",VLOOKUP(Search!$A230,Inventory!$AD$2:$AI$5552,6,FALSE),IF($U$8="Player",VLOOKUP(Search!$A230,Inventory!$AF$2:$AI$5552,4,FALSE),IF($U$8="BV",VLOOKUP(Search!$A230,Inventory!$AH$2:$AI$5552,2,FALSE),""))),"")</f>
        <v>2013-14 O-Pee-Chee Retro #520 Brendan Gallagher MTL RCP   /   $</v>
      </c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22"/>
    </row>
    <row r="231" spans="1:22" x14ac:dyDescent="0.2">
      <c r="A231" s="24">
        <f>1+LARGE($A$11:A230,1)</f>
        <v>220</v>
      </c>
      <c r="B231" s="38" t="str">
        <f>_xlfn.IFNA(IF($U$8="set",VLOOKUP(Search!$A231,Inventory!$AD$2:$AI$5552,6,FALSE),IF($U$8="Player",VLOOKUP(Search!$A231,Inventory!$AF$2:$AI$5552,4,FALSE),IF($U$8="BV",VLOOKUP(Search!$A231,Inventory!$AH$2:$AI$5552,2,FALSE),""))),"")</f>
        <v>2013-14 O-Pee-Chee Retro #523 Michal Jordan  RCP   /   $</v>
      </c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22"/>
    </row>
    <row r="232" spans="1:22" x14ac:dyDescent="0.2">
      <c r="A232" s="24">
        <f>1+LARGE($A$11:A231,1)</f>
        <v>221</v>
      </c>
      <c r="B232" s="38" t="str">
        <f>_xlfn.IFNA(IF($U$8="set",VLOOKUP(Search!$A232,Inventory!$AD$2:$AI$5552,6,FALSE),IF($U$8="Player",VLOOKUP(Search!$A232,Inventory!$AF$2:$AI$5552,4,FALSE),IF($U$8="BV",VLOOKUP(Search!$A232,Inventory!$AH$2:$AI$5552,2,FALSE),""))),"")</f>
        <v>2013-14 O-Pee-Chee Retro #528 Emerson Etem  RCP   /   $</v>
      </c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22"/>
    </row>
    <row r="233" spans="1:22" x14ac:dyDescent="0.2">
      <c r="A233" s="24">
        <f>1+LARGE($A$11:A232,1)</f>
        <v>222</v>
      </c>
      <c r="B233" s="38" t="str">
        <f>_xlfn.IFNA(IF($U$8="set",VLOOKUP(Search!$A233,Inventory!$AD$2:$AI$5552,6,FALSE),IF($U$8="Player",VLOOKUP(Search!$A233,Inventory!$AF$2:$AI$5552,4,FALSE),IF($U$8="BV",VLOOKUP(Search!$A233,Inventory!$AH$2:$AI$5552,2,FALSE),""))),"")</f>
        <v>2013-14 O-Pee-Chee Retro #531 Dougie Hamilton  RCP   /   $</v>
      </c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22"/>
    </row>
    <row r="234" spans="1:22" x14ac:dyDescent="0.2">
      <c r="A234" s="24">
        <f>1+LARGE($A$11:A233,1)</f>
        <v>223</v>
      </c>
      <c r="B234" s="38" t="str">
        <f>_xlfn.IFNA(IF($U$8="set",VLOOKUP(Search!$A234,Inventory!$AD$2:$AI$5552,6,FALSE),IF($U$8="Player",VLOOKUP(Search!$A234,Inventory!$AF$2:$AI$5552,4,FALSE),IF($U$8="BV",VLOOKUP(Search!$A234,Inventory!$AH$2:$AI$5552,2,FALSE),""))),"")</f>
        <v>2013-14 O-Pee-Chee Retro #532 Mark Arcobello  RCP   /   $</v>
      </c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22"/>
    </row>
    <row r="235" spans="1:22" x14ac:dyDescent="0.2">
      <c r="A235" s="24">
        <f>1+LARGE($A$11:A234,1)</f>
        <v>224</v>
      </c>
      <c r="B235" s="38" t="str">
        <f>_xlfn.IFNA(IF($U$8="set",VLOOKUP(Search!$A235,Inventory!$AD$2:$AI$5552,6,FALSE),IF($U$8="Player",VLOOKUP(Search!$A235,Inventory!$AF$2:$AI$5552,4,FALSE),IF($U$8="BV",VLOOKUP(Search!$A235,Inventory!$AH$2:$AI$5552,2,FALSE),""))),"")</f>
        <v>2013-14 O-Pee-Chee Retro #533 Victor Bartley  RCP   /   $</v>
      </c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22"/>
    </row>
    <row r="236" spans="1:22" x14ac:dyDescent="0.2">
      <c r="A236" s="24">
        <f>1+LARGE($A$11:A235,1)</f>
        <v>225</v>
      </c>
      <c r="B236" s="38" t="str">
        <f>_xlfn.IFNA(IF($U$8="set",VLOOKUP(Search!$A236,Inventory!$AD$2:$AI$5552,6,FALSE),IF($U$8="Player",VLOOKUP(Search!$A236,Inventory!$AF$2:$AI$5552,4,FALSE),IF($U$8="BV",VLOOKUP(Search!$A236,Inventory!$AH$2:$AI$5552,2,FALSE),""))),"")</f>
        <v>2013-14 O-Pee-Chee Retro #536 Radko Gudas  RCP   /   $</v>
      </c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22"/>
    </row>
    <row r="237" spans="1:22" x14ac:dyDescent="0.2">
      <c r="A237" s="24">
        <f>1+LARGE($A$11:A236,1)</f>
        <v>226</v>
      </c>
      <c r="B237" s="38" t="str">
        <f>_xlfn.IFNA(IF($U$8="set",VLOOKUP(Search!$A237,Inventory!$AD$2:$AI$5552,6,FALSE),IF($U$8="Player",VLOOKUP(Search!$A237,Inventory!$AF$2:$AI$5552,4,FALSE),IF($U$8="BV",VLOOKUP(Search!$A237,Inventory!$AH$2:$AI$5552,2,FALSE),""))),"")</f>
        <v>2013-14 O-Pee-Chee Retro #540 Eric Selleck  RCP   /   $</v>
      </c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22"/>
    </row>
    <row r="238" spans="1:22" x14ac:dyDescent="0.2">
      <c r="A238" s="24">
        <f>1+LARGE($A$11:A237,1)</f>
        <v>227</v>
      </c>
      <c r="B238" s="38" t="str">
        <f>_xlfn.IFNA(IF($U$8="set",VLOOKUP(Search!$A238,Inventory!$AD$2:$AI$5552,6,FALSE),IF($U$8="Player",VLOOKUP(Search!$A238,Inventory!$AF$2:$AI$5552,4,FALSE),IF($U$8="BV",VLOOKUP(Search!$A238,Inventory!$AH$2:$AI$5552,2,FALSE),""))),"")</f>
        <v>2013-14 O-Pee-Chee Retro #542 Sami Vatanen  RCP   /   $</v>
      </c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22"/>
    </row>
    <row r="239" spans="1:22" x14ac:dyDescent="0.2">
      <c r="A239" s="24">
        <f>1+LARGE($A$11:A238,1)</f>
        <v>228</v>
      </c>
      <c r="B239" s="38" t="str">
        <f>_xlfn.IFNA(IF($U$8="set",VLOOKUP(Search!$A239,Inventory!$AD$2:$AI$5552,6,FALSE),IF($U$8="Player",VLOOKUP(Search!$A239,Inventory!$AF$2:$AI$5552,4,FALSE),IF($U$8="BV",VLOOKUP(Search!$A239,Inventory!$AH$2:$AI$5552,2,FALSE),""))),"")</f>
        <v>2013-14 O-Pee-Chee Retro #543 Brian Lashoff  RCP   /   $</v>
      </c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22"/>
    </row>
    <row r="240" spans="1:22" x14ac:dyDescent="0.2">
      <c r="A240" s="24">
        <f>1+LARGE($A$11:A239,1)</f>
        <v>229</v>
      </c>
      <c r="B240" s="38" t="str">
        <f>_xlfn.IFNA(IF($U$8="set",VLOOKUP(Search!$A240,Inventory!$AD$2:$AI$5552,6,FALSE),IF($U$8="Player",VLOOKUP(Search!$A240,Inventory!$AF$2:$AI$5552,4,FALSE),IF($U$8="BV",VLOOKUP(Search!$A240,Inventory!$AH$2:$AI$5552,2,FALSE),""))),"")</f>
        <v>2013-14 O-Pee-Chee Retro #549 Thomas Hickey  RCP   /   $</v>
      </c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22"/>
    </row>
    <row r="241" spans="1:22" x14ac:dyDescent="0.2">
      <c r="A241" s="24">
        <f>1+LARGE($A$11:A240,1)</f>
        <v>230</v>
      </c>
      <c r="B241" s="38" t="str">
        <f>_xlfn.IFNA(IF($U$8="set",VLOOKUP(Search!$A241,Inventory!$AD$2:$AI$5552,6,FALSE),IF($U$8="Player",VLOOKUP(Search!$A241,Inventory!$AF$2:$AI$5552,4,FALSE),IF($U$8="BV",VLOOKUP(Search!$A241,Inventory!$AH$2:$AI$5552,2,FALSE),""))),"")</f>
        <v>2013-14 O-Pee-Chee Retro #551 Greg Pateryn  RCP   /   $</v>
      </c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22"/>
    </row>
    <row r="242" spans="1:22" x14ac:dyDescent="0.2">
      <c r="A242" s="24">
        <f>1+LARGE($A$11:A241,1)</f>
        <v>231</v>
      </c>
      <c r="B242" s="38" t="str">
        <f>_xlfn.IFNA(IF($U$8="set",VLOOKUP(Search!$A242,Inventory!$AD$2:$AI$5552,6,FALSE),IF($U$8="Player",VLOOKUP(Search!$A242,Inventory!$AF$2:$AI$5552,4,FALSE),IF($U$8="BV",VLOOKUP(Search!$A242,Inventory!$AH$2:$AI$5552,2,FALSE),""))),"")</f>
        <v>2013-14 O-Pee-Chee Retro #552 Tye McGinn  RCP   /   $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22"/>
    </row>
    <row r="243" spans="1:22" x14ac:dyDescent="0.2">
      <c r="A243" s="24">
        <f>1+LARGE($A$11:A242,1)</f>
        <v>232</v>
      </c>
      <c r="B243" s="38" t="str">
        <f>_xlfn.IFNA(IF($U$8="set",VLOOKUP(Search!$A243,Inventory!$AD$2:$AI$5552,6,FALSE),IF($U$8="Player",VLOOKUP(Search!$A243,Inventory!$AF$2:$AI$5552,4,FALSE),IF($U$8="BV",VLOOKUP(Search!$A243,Inventory!$AH$2:$AI$5552,2,FALSE),""))),"")</f>
        <v>2013-14 O-Pee-Chee Retro #555 Jonathan Huberdeau  RCP   /   $</v>
      </c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22"/>
    </row>
    <row r="244" spans="1:22" x14ac:dyDescent="0.2">
      <c r="A244" s="24">
        <f>1+LARGE($A$11:A243,1)</f>
        <v>233</v>
      </c>
      <c r="B244" s="38" t="str">
        <f>_xlfn.IFNA(IF($U$8="set",VLOOKUP(Search!$A244,Inventory!$AD$2:$AI$5552,6,FALSE),IF($U$8="Player",VLOOKUP(Search!$A244,Inventory!$AF$2:$AI$5552,4,FALSE),IF($U$8="BV",VLOOKUP(Search!$A244,Inventory!$AH$2:$AI$5552,2,FALSE),""))),"")</f>
        <v>2013-14 O-Pee-Chee Retro #557 Max Reinhart  RCP   /   $</v>
      </c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22"/>
    </row>
    <row r="245" spans="1:22" x14ac:dyDescent="0.2">
      <c r="A245" s="24">
        <f>1+LARGE($A$11:A244,1)</f>
        <v>234</v>
      </c>
      <c r="B245" s="38" t="str">
        <f>_xlfn.IFNA(IF($U$8="set",VLOOKUP(Search!$A245,Inventory!$AD$2:$AI$5552,6,FALSE),IF($U$8="Player",VLOOKUP(Search!$A245,Inventory!$AF$2:$AI$5552,4,FALSE),IF($U$8="BV",VLOOKUP(Search!$A245,Inventory!$AH$2:$AI$5552,2,FALSE),""))),"")</f>
        <v>2013-14 O-Pee-Chee Retro #558 Rickard Rakell  RCP   /   $</v>
      </c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22"/>
    </row>
    <row r="246" spans="1:22" x14ac:dyDescent="0.2">
      <c r="A246" s="24">
        <f>1+LARGE($A$11:A245,1)</f>
        <v>235</v>
      </c>
      <c r="B246" s="38" t="str">
        <f>_xlfn.IFNA(IF($U$8="set",VLOOKUP(Search!$A246,Inventory!$AD$2:$AI$5552,6,FALSE),IF($U$8="Player",VLOOKUP(Search!$A246,Inventory!$AF$2:$AI$5552,4,FALSE),IF($U$8="BV",VLOOKUP(Search!$A246,Inventory!$AH$2:$AI$5552,2,FALSE),""))),"")</f>
        <v>2013-14 O-Pee-Chee Retro #570 Jamie Tardif  RCP   /   $</v>
      </c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22"/>
    </row>
    <row r="247" spans="1:22" x14ac:dyDescent="0.2">
      <c r="A247" s="24">
        <f>1+LARGE($A$11:A246,1)</f>
        <v>236</v>
      </c>
      <c r="B247" s="38" t="str">
        <f>_xlfn.IFNA(IF($U$8="set",VLOOKUP(Search!$A247,Inventory!$AD$2:$AI$5552,6,FALSE),IF($U$8="Player",VLOOKUP(Search!$A247,Inventory!$AF$2:$AI$5552,4,FALSE),IF($U$8="BV",VLOOKUP(Search!$A247,Inventory!$AH$2:$AI$5552,2,FALSE),""))),"")</f>
        <v>2013-14 O-Pee-Chee Retro #573 Nicklas Jensen  RCP   /   $</v>
      </c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22"/>
    </row>
    <row r="248" spans="1:22" x14ac:dyDescent="0.2">
      <c r="A248" s="24">
        <f>1+LARGE($A$11:A247,1)</f>
        <v>237</v>
      </c>
      <c r="B248" s="38" t="str">
        <f>_xlfn.IFNA(IF($U$8="set",VLOOKUP(Search!$A248,Inventory!$AD$2:$AI$5552,6,FALSE),IF($U$8="Player",VLOOKUP(Search!$A248,Inventory!$AF$2:$AI$5552,4,FALSE),IF($U$8="BV",VLOOKUP(Search!$A248,Inventory!$AH$2:$AI$5552,2,FALSE),""))),"")</f>
        <v>2013-14 O-Pee-Chee Retro #574 Dmitrij Jaskin  RCP   /   $</v>
      </c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22"/>
    </row>
    <row r="249" spans="1:22" x14ac:dyDescent="0.2">
      <c r="A249" s="24">
        <f>1+LARGE($A$11:A248,1)</f>
        <v>238</v>
      </c>
      <c r="B249" s="38" t="str">
        <f>_xlfn.IFNA(IF($U$8="set",VLOOKUP(Search!$A249,Inventory!$AD$2:$AI$5552,6,FALSE),IF($U$8="Player",VLOOKUP(Search!$A249,Inventory!$AF$2:$AI$5552,4,FALSE),IF($U$8="BV",VLOOKUP(Search!$A249,Inventory!$AH$2:$AI$5552,2,FALSE),""))),"")</f>
        <v>2013-14 O-Pee-Chee Retro #582 Austin Watson  RCP   /   $</v>
      </c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22"/>
    </row>
    <row r="250" spans="1:22" x14ac:dyDescent="0.2">
      <c r="A250" s="24">
        <f>1+LARGE($A$11:A249,1)</f>
        <v>239</v>
      </c>
      <c r="B250" s="38" t="str">
        <f>_xlfn.IFNA(IF($U$8="set",VLOOKUP(Search!$A250,Inventory!$AD$2:$AI$5552,6,FALSE),IF($U$8="Player",VLOOKUP(Search!$A250,Inventory!$AF$2:$AI$5552,4,FALSE),IF($U$8="BV",VLOOKUP(Search!$A250,Inventory!$AH$2:$AI$5552,2,FALSE),""))),"")</f>
        <v>2013-14 O-Pee-Chee Retro #585 Jonathan Audy-Marchessault  RCP   /   $</v>
      </c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22"/>
    </row>
    <row r="251" spans="1:22" x14ac:dyDescent="0.2">
      <c r="A251" s="24">
        <f>1+LARGE($A$11:A250,1)</f>
        <v>240</v>
      </c>
      <c r="B251" s="38" t="str">
        <f>_xlfn.IFNA(IF($U$8="set",VLOOKUP(Search!$A251,Inventory!$AD$2:$AI$5552,6,FALSE),IF($U$8="Player",VLOOKUP(Search!$A251,Inventory!$AF$2:$AI$5552,4,FALSE),IF($U$8="BV",VLOOKUP(Search!$A251,Inventory!$AH$2:$AI$5552,2,FALSE),""))),"")</f>
        <v>2013-14 O-Pee-Chee Retro #588 Matthew Irwin  RCP   /   $</v>
      </c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22"/>
    </row>
    <row r="252" spans="1:22" x14ac:dyDescent="0.2">
      <c r="A252" s="24">
        <f>1+LARGE($A$11:A251,1)</f>
        <v>241</v>
      </c>
      <c r="B252" s="38" t="str">
        <f>_xlfn.IFNA(IF($U$8="set",VLOOKUP(Search!$A252,Inventory!$AD$2:$AI$5552,6,FALSE),IF($U$8="Player",VLOOKUP(Search!$A252,Inventory!$AF$2:$AI$5552,4,FALSE),IF($U$8="BV",VLOOKUP(Search!$A252,Inventory!$AH$2:$AI$5552,2,FALSE),""))),"")</f>
        <v>2013-14 O-Pee-Chee Retro #590 Damien Brunner  RCP   /   $</v>
      </c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22"/>
    </row>
    <row r="253" spans="1:22" x14ac:dyDescent="0.2">
      <c r="A253" s="24">
        <f>1+LARGE($A$11:A252,1)</f>
        <v>242</v>
      </c>
      <c r="B253" s="38" t="str">
        <f>_xlfn.IFNA(IF($U$8="set",VLOOKUP(Search!$A253,Inventory!$AD$2:$AI$5552,6,FALSE),IF($U$8="Player",VLOOKUP(Search!$A253,Inventory!$AF$2:$AI$5552,4,FALSE),IF($U$8="BV",VLOOKUP(Search!$A253,Inventory!$AH$2:$AI$5552,2,FALSE),""))),"")</f>
        <v>2013-14 O-Pee-Chee Retro #593 Alex Killorn  RCP   /   $</v>
      </c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22"/>
    </row>
    <row r="254" spans="1:22" x14ac:dyDescent="0.2">
      <c r="A254" s="24">
        <f>1+LARGE($A$11:A253,1)</f>
        <v>243</v>
      </c>
      <c r="B254" s="38" t="str">
        <f>_xlfn.IFNA(IF($U$8="set",VLOOKUP(Search!$A254,Inventory!$AD$2:$AI$5552,6,FALSE),IF($U$8="Player",VLOOKUP(Search!$A254,Inventory!$AF$2:$AI$5552,4,FALSE),IF($U$8="BV",VLOOKUP(Search!$A254,Inventory!$AH$2:$AI$5552,2,FALSE),""))),"")</f>
        <v>2013-14 O-Pee-Chee Retro #596 Ben Hanowski  RCP   /   $</v>
      </c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22"/>
    </row>
    <row r="255" spans="1:22" x14ac:dyDescent="0.2">
      <c r="A255" s="24">
        <f>1+LARGE($A$11:A254,1)</f>
        <v>244</v>
      </c>
      <c r="B255" s="38" t="str">
        <f>_xlfn.IFNA(IF($U$8="set",VLOOKUP(Search!$A255,Inventory!$AD$2:$AI$5552,6,FALSE),IF($U$8="Player",VLOOKUP(Search!$A255,Inventory!$AF$2:$AI$5552,4,FALSE),IF($U$8="BV",VLOOKUP(Search!$A255,Inventory!$AH$2:$AI$5552,2,FALSE),""))),"")</f>
        <v>2013-14 O-Pee-Chee Retro #598 Sami Aittokallio  RCP   /   $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22"/>
    </row>
    <row r="256" spans="1:22" x14ac:dyDescent="0.2">
      <c r="A256" s="24">
        <f>1+LARGE($A$11:A255,1)</f>
        <v>245</v>
      </c>
      <c r="B256" s="38" t="str">
        <f>_xlfn.IFNA(IF($U$8="set",VLOOKUP(Search!$A256,Inventory!$AD$2:$AI$5552,6,FALSE),IF($U$8="Player",VLOOKUP(Search!$A256,Inventory!$AF$2:$AI$5552,4,FALSE),IF($U$8="BV",VLOOKUP(Search!$A256,Inventory!$AH$2:$AI$5552,2,FALSE),""))),"")</f>
        <v>2013-14 O-Pee-Chee Retro #607 Daniel Alfredsson     /   $</v>
      </c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22"/>
    </row>
    <row r="257" spans="1:22" x14ac:dyDescent="0.2">
      <c r="A257" s="24">
        <f>1+LARGE($A$11:A256,1)</f>
        <v>246</v>
      </c>
      <c r="B257" s="38" t="str">
        <f>_xlfn.IFNA(IF($U$8="set",VLOOKUP(Search!$A257,Inventory!$AD$2:$AI$5552,6,FALSE),IF($U$8="Player",VLOOKUP(Search!$A257,Inventory!$AF$2:$AI$5552,4,FALSE),IF($U$8="BV",VLOOKUP(Search!$A257,Inventory!$AH$2:$AI$5552,2,FALSE),""))),"")</f>
        <v>2013-14 O-Pee-Chee Retro #631 Marek Mazanec     /   $</v>
      </c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22"/>
    </row>
    <row r="258" spans="1:22" x14ac:dyDescent="0.2">
      <c r="A258" s="24">
        <f>1+LARGE($A$11:A257,1)</f>
        <v>247</v>
      </c>
      <c r="B258" s="38" t="str">
        <f>_xlfn.IFNA(IF($U$8="set",VLOOKUP(Search!$A258,Inventory!$AD$2:$AI$5552,6,FALSE),IF($U$8="Player",VLOOKUP(Search!$A258,Inventory!$AF$2:$AI$5552,4,FALSE),IF($U$8="BV",VLOOKUP(Search!$A258,Inventory!$AH$2:$AI$5552,2,FALSE),""))),"")</f>
        <v>2013-14 O-Pee-Chee Retro #639 Morgan Rielly TOR RCP   /   $</v>
      </c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22"/>
    </row>
    <row r="259" spans="1:22" x14ac:dyDescent="0.2">
      <c r="A259" s="24">
        <f>1+LARGE($A$11:A258,1)</f>
        <v>248</v>
      </c>
      <c r="B259" s="38" t="str">
        <f>_xlfn.IFNA(IF($U$8="set",VLOOKUP(Search!$A259,Inventory!$AD$2:$AI$5552,6,FALSE),IF($U$8="Player",VLOOKUP(Search!$A259,Inventory!$AF$2:$AI$5552,4,FALSE),IF($U$8="BV",VLOOKUP(Search!$A259,Inventory!$AH$2:$AI$5552,2,FALSE),""))),"")</f>
        <v>2013-14 O-Pee-Chee Retro Blank Back #172 Mike Fisher     /   $</v>
      </c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22"/>
    </row>
    <row r="260" spans="1:22" x14ac:dyDescent="0.2">
      <c r="A260" s="24">
        <f>1+LARGE($A$11:A259,1)</f>
        <v>249</v>
      </c>
      <c r="B260" s="38" t="str">
        <f>_xlfn.IFNA(IF($U$8="set",VLOOKUP(Search!$A260,Inventory!$AD$2:$AI$5552,6,FALSE),IF($U$8="Player",VLOOKUP(Search!$A260,Inventory!$AF$2:$AI$5552,4,FALSE),IF($U$8="BV",VLOOKUP(Search!$A260,Inventory!$AH$2:$AI$5552,2,FALSE),""))),"")</f>
        <v>2013-14 O-Pee-Chee Retro Blank Back #516 Darcy Kuemper  RCP   /   $</v>
      </c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22"/>
    </row>
    <row r="261" spans="1:22" x14ac:dyDescent="0.2">
      <c r="A261" s="24">
        <f>1+LARGE($A$11:A260,1)</f>
        <v>250</v>
      </c>
      <c r="B261" s="38" t="str">
        <f>_xlfn.IFNA(IF($U$8="set",VLOOKUP(Search!$A261,Inventory!$AD$2:$AI$5552,6,FALSE),IF($U$8="Player",VLOOKUP(Search!$A261,Inventory!$AF$2:$AI$5552,4,FALSE),IF($U$8="BV",VLOOKUP(Search!$A261,Inventory!$AH$2:$AI$5552,2,FALSE),""))),"")</f>
        <v>2013-14 O-Pee-Chee Rings #R12 Florida Panthers     /   $</v>
      </c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22"/>
    </row>
    <row r="262" spans="1:22" x14ac:dyDescent="0.2">
      <c r="A262" s="24">
        <f>1+LARGE($A$11:A261,1)</f>
        <v>251</v>
      </c>
      <c r="B262" s="38" t="str">
        <f>_xlfn.IFNA(IF($U$8="set",VLOOKUP(Search!$A262,Inventory!$AD$2:$AI$5552,6,FALSE),IF($U$8="Player",VLOOKUP(Search!$A262,Inventory!$AF$2:$AI$5552,4,FALSE),IF($U$8="BV",VLOOKUP(Search!$A262,Inventory!$AH$2:$AI$5552,2,FALSE),""))),"")</f>
        <v>2013-14 O-Pee-Chee Rings #R19 New York Rangers     /   $</v>
      </c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22"/>
    </row>
    <row r="263" spans="1:22" x14ac:dyDescent="0.2">
      <c r="A263" s="24">
        <f>1+LARGE($A$11:A262,1)</f>
        <v>252</v>
      </c>
      <c r="B263" s="38" t="str">
        <f>_xlfn.IFNA(IF($U$8="set",VLOOKUP(Search!$A263,Inventory!$AD$2:$AI$5552,6,FALSE),IF($U$8="Player",VLOOKUP(Search!$A263,Inventory!$AF$2:$AI$5552,4,FALSE),IF($U$8="BV",VLOOKUP(Search!$A263,Inventory!$AH$2:$AI$5552,2,FALSE),""))),"")</f>
        <v>2013-14 O-Pee-Chee Rings #R3 Buffalo Sabres     /   $</v>
      </c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22"/>
    </row>
    <row r="264" spans="1:22" x14ac:dyDescent="0.2">
      <c r="A264" s="24">
        <f>1+LARGE($A$11:A263,1)</f>
        <v>253</v>
      </c>
      <c r="B264" s="38" t="str">
        <f>_xlfn.IFNA(IF($U$8="set",VLOOKUP(Search!$A264,Inventory!$AD$2:$AI$5552,6,FALSE),IF($U$8="Player",VLOOKUP(Search!$A264,Inventory!$AF$2:$AI$5552,4,FALSE),IF($U$8="BV",VLOOKUP(Search!$A264,Inventory!$AH$2:$AI$5552,2,FALSE),""))),"")</f>
        <v>2013-14 O-Pee-Chee Rings #R31 Wayne Gretzky     /   $</v>
      </c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22"/>
    </row>
    <row r="265" spans="1:22" x14ac:dyDescent="0.2">
      <c r="A265" s="24">
        <f>1+LARGE($A$11:A264,1)</f>
        <v>254</v>
      </c>
      <c r="B265" s="38" t="str">
        <f>_xlfn.IFNA(IF($U$8="set",VLOOKUP(Search!$A265,Inventory!$AD$2:$AI$5552,6,FALSE),IF($U$8="Player",VLOOKUP(Search!$A265,Inventory!$AF$2:$AI$5552,4,FALSE),IF($U$8="BV",VLOOKUP(Search!$A265,Inventory!$AH$2:$AI$5552,2,FALSE),""))),"")</f>
        <v>2013-14 O-Pee-Chee Rings #R40 Daniel Carcillo     /   $</v>
      </c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22"/>
    </row>
    <row r="266" spans="1:22" x14ac:dyDescent="0.2">
      <c r="A266" s="24">
        <f>1+LARGE($A$11:A265,1)</f>
        <v>255</v>
      </c>
      <c r="B266" s="38" t="str">
        <f>_xlfn.IFNA(IF($U$8="set",VLOOKUP(Search!$A266,Inventory!$AD$2:$AI$5552,6,FALSE),IF($U$8="Player",VLOOKUP(Search!$A266,Inventory!$AF$2:$AI$5552,4,FALSE),IF($U$8="BV",VLOOKUP(Search!$A266,Inventory!$AH$2:$AI$5552,2,FALSE),""))),"")</f>
        <v>2013-14 O-Pee-Chee Rings #R44 Alexander Ovechkin     /   $</v>
      </c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22"/>
    </row>
    <row r="267" spans="1:22" x14ac:dyDescent="0.2">
      <c r="A267" s="24">
        <f>1+LARGE($A$11:A266,1)</f>
        <v>256</v>
      </c>
      <c r="B267" s="38" t="str">
        <f>_xlfn.IFNA(IF($U$8="set",VLOOKUP(Search!$A267,Inventory!$AD$2:$AI$5552,6,FALSE),IF($U$8="Player",VLOOKUP(Search!$A267,Inventory!$AF$2:$AI$5552,4,FALSE),IF($U$8="BV",VLOOKUP(Search!$A267,Inventory!$AH$2:$AI$5552,2,FALSE),""))),"")</f>
        <v>2013-14 O-Pee-Chee Rings #R5 Carolina Hurricanes     /   $</v>
      </c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22"/>
    </row>
    <row r="268" spans="1:22" x14ac:dyDescent="0.2">
      <c r="A268" s="24">
        <f>1+LARGE($A$11:A267,1)</f>
        <v>257</v>
      </c>
      <c r="B268" s="38" t="str">
        <f>_xlfn.IFNA(IF($U$8="set",VLOOKUP(Search!$A268,Inventory!$AD$2:$AI$5552,6,FALSE),IF($U$8="Player",VLOOKUP(Search!$A268,Inventory!$AF$2:$AI$5552,4,FALSE),IF($U$8="BV",VLOOKUP(Search!$A268,Inventory!$AH$2:$AI$5552,2,FALSE),""))),"")</f>
        <v>2013-14 O-Pee-Chee Rings #R50 Jonathan Quick     /   $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22"/>
    </row>
    <row r="269" spans="1:22" x14ac:dyDescent="0.2">
      <c r="A269" s="24">
        <f>1+LARGE($A$11:A268,1)</f>
        <v>258</v>
      </c>
      <c r="B269" s="38" t="str">
        <f>_xlfn.IFNA(IF($U$8="set",VLOOKUP(Search!$A269,Inventory!$AD$2:$AI$5552,6,FALSE),IF($U$8="Player",VLOOKUP(Search!$A269,Inventory!$AF$2:$AI$5552,4,FALSE),IF($U$8="BV",VLOOKUP(Search!$A269,Inventory!$AH$2:$AI$5552,2,FALSE),""))),"")</f>
        <v>2013-14 O-Pee-Chee Stickers #SBC Bobby Clarke     /   $</v>
      </c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22"/>
    </row>
    <row r="270" spans="1:22" x14ac:dyDescent="0.2">
      <c r="A270" s="24">
        <f>1+LARGE($A$11:A269,1)</f>
        <v>259</v>
      </c>
      <c r="B270" s="38" t="str">
        <f>_xlfn.IFNA(IF($U$8="set",VLOOKUP(Search!$A270,Inventory!$AD$2:$AI$5552,6,FALSE),IF($U$8="Player",VLOOKUP(Search!$A270,Inventory!$AF$2:$AI$5552,4,FALSE),IF($U$8="BV",VLOOKUP(Search!$A270,Inventory!$AH$2:$AI$5552,2,FALSE),""))),"")</f>
        <v>2013-14 O-Pee-Chee Stickers #SBE Jean Beliveau     /   $</v>
      </c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22"/>
    </row>
    <row r="271" spans="1:22" x14ac:dyDescent="0.2">
      <c r="A271" s="24">
        <f>1+LARGE($A$11:A270,1)</f>
        <v>260</v>
      </c>
      <c r="B271" s="38" t="str">
        <f>_xlfn.IFNA(IF($U$8="set",VLOOKUP(Search!$A271,Inventory!$AD$2:$AI$5552,6,FALSE),IF($U$8="Player",VLOOKUP(Search!$A271,Inventory!$AF$2:$AI$5552,4,FALSE),IF($U$8="BV",VLOOKUP(Search!$A271,Inventory!$AH$2:$AI$5552,2,FALSE),""))),"")</f>
        <v>2013-14 O-Pee-Chee Stickers #SBR Bobby Ryan     /   $</v>
      </c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22"/>
    </row>
    <row r="272" spans="1:22" x14ac:dyDescent="0.2">
      <c r="A272" s="24">
        <f>1+LARGE($A$11:A271,1)</f>
        <v>261</v>
      </c>
      <c r="B272" s="38" t="str">
        <f>_xlfn.IFNA(IF($U$8="set",VLOOKUP(Search!$A272,Inventory!$AD$2:$AI$5552,6,FALSE),IF($U$8="Player",VLOOKUP(Search!$A272,Inventory!$AF$2:$AI$5552,4,FALSE),IF($U$8="BV",VLOOKUP(Search!$A272,Inventory!$AH$2:$AI$5552,2,FALSE),""))),"")</f>
        <v>2013-14 O-Pee-Chee Stickers #SBU Alexander Burmistrov     /   $</v>
      </c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22"/>
    </row>
    <row r="273" spans="1:22" x14ac:dyDescent="0.2">
      <c r="A273" s="24">
        <f>1+LARGE($A$11:A272,1)</f>
        <v>262</v>
      </c>
      <c r="B273" s="38" t="str">
        <f>_xlfn.IFNA(IF($U$8="set",VLOOKUP(Search!$A273,Inventory!$AD$2:$AI$5552,6,FALSE),IF($U$8="Player",VLOOKUP(Search!$A273,Inventory!$AF$2:$AI$5552,4,FALSE),IF($U$8="BV",VLOOKUP(Search!$A273,Inventory!$AH$2:$AI$5552,2,FALSE),""))),"")</f>
        <v>2013-14 O-Pee-Chee Stickers #SCA Carey Price     /   $</v>
      </c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22"/>
    </row>
    <row r="274" spans="1:22" x14ac:dyDescent="0.2">
      <c r="A274" s="24">
        <f>1+LARGE($A$11:A273,1)</f>
        <v>263</v>
      </c>
      <c r="B274" s="38" t="str">
        <f>_xlfn.IFNA(IF($U$8="set",VLOOKUP(Search!$A274,Inventory!$AD$2:$AI$5552,6,FALSE),IF($U$8="Player",VLOOKUP(Search!$A274,Inventory!$AF$2:$AI$5552,4,FALSE),IF($U$8="BV",VLOOKUP(Search!$A274,Inventory!$AH$2:$AI$5552,2,FALSE),""))),"")</f>
        <v>2013-14 O-Pee-Chee Stickers #SCG Claude Giroux PHI    /   $</v>
      </c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22"/>
    </row>
    <row r="275" spans="1:22" x14ac:dyDescent="0.2">
      <c r="A275" s="24">
        <f>1+LARGE($A$11:A274,1)</f>
        <v>264</v>
      </c>
      <c r="B275" s="38" t="str">
        <f>_xlfn.IFNA(IF($U$8="set",VLOOKUP(Search!$A275,Inventory!$AD$2:$AI$5552,6,FALSE),IF($U$8="Player",VLOOKUP(Search!$A275,Inventory!$AF$2:$AI$5552,4,FALSE),IF($U$8="BV",VLOOKUP(Search!$A275,Inventory!$AH$2:$AI$5552,2,FALSE),""))),"")</f>
        <v>2013-14 O-Pee-Chee Stickers #SDA Daniel Alfredsson     /   $</v>
      </c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22"/>
    </row>
    <row r="276" spans="1:22" x14ac:dyDescent="0.2">
      <c r="A276" s="24">
        <f>1+LARGE($A$11:A275,1)</f>
        <v>265</v>
      </c>
      <c r="B276" s="38" t="str">
        <f>_xlfn.IFNA(IF($U$8="set",VLOOKUP(Search!$A276,Inventory!$AD$2:$AI$5552,6,FALSE),IF($U$8="Player",VLOOKUP(Search!$A276,Inventory!$AF$2:$AI$5552,4,FALSE),IF($U$8="BV",VLOOKUP(Search!$A276,Inventory!$AH$2:$AI$5552,2,FALSE),""))),"")</f>
        <v>2013-14 O-Pee-Chee Stickers #SDH Dany Heatley     /   $</v>
      </c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22"/>
    </row>
    <row r="277" spans="1:22" x14ac:dyDescent="0.2">
      <c r="A277" s="24">
        <f>1+LARGE($A$11:A276,1)</f>
        <v>266</v>
      </c>
      <c r="B277" s="38" t="str">
        <f>_xlfn.IFNA(IF($U$8="set",VLOOKUP(Search!$A277,Inventory!$AD$2:$AI$5552,6,FALSE),IF($U$8="Player",VLOOKUP(Search!$A277,Inventory!$AF$2:$AI$5552,4,FALSE),IF($U$8="BV",VLOOKUP(Search!$A277,Inventory!$AH$2:$AI$5552,2,FALSE),""))),"")</f>
        <v>2013-14 O-Pee-Chee Stickers #SDK David Krejci     /   $</v>
      </c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22"/>
    </row>
    <row r="278" spans="1:22" x14ac:dyDescent="0.2">
      <c r="A278" s="24">
        <f>1+LARGE($A$11:A277,1)</f>
        <v>267</v>
      </c>
      <c r="B278" s="38" t="str">
        <f>_xlfn.IFNA(IF($U$8="set",VLOOKUP(Search!$A278,Inventory!$AD$2:$AI$5552,6,FALSE),IF($U$8="Player",VLOOKUP(Search!$A278,Inventory!$AF$2:$AI$5552,4,FALSE),IF($U$8="BV",VLOOKUP(Search!$A278,Inventory!$AH$2:$AI$5552,2,FALSE),""))),"")</f>
        <v>2013-14 O-Pee-Chee Stickers #SES Eric Staal     /   $</v>
      </c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22"/>
    </row>
    <row r="279" spans="1:22" x14ac:dyDescent="0.2">
      <c r="A279" s="24">
        <f>1+LARGE($A$11:A278,1)</f>
        <v>268</v>
      </c>
      <c r="B279" s="38" t="str">
        <f>_xlfn.IFNA(IF($U$8="set",VLOOKUP(Search!$A279,Inventory!$AD$2:$AI$5552,6,FALSE),IF($U$8="Player",VLOOKUP(Search!$A279,Inventory!$AF$2:$AI$5552,4,FALSE),IF($U$8="BV",VLOOKUP(Search!$A279,Inventory!$AH$2:$AI$5552,2,FALSE),""))),"")</f>
        <v>2013-14 O-Pee-Chee Stickers #SGL Gabriel Landeskog     /   $</v>
      </c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22"/>
    </row>
    <row r="280" spans="1:22" x14ac:dyDescent="0.2">
      <c r="A280" s="24">
        <f>1+LARGE($A$11:A279,1)</f>
        <v>269</v>
      </c>
      <c r="B280" s="38" t="str">
        <f>_xlfn.IFNA(IF($U$8="set",VLOOKUP(Search!$A280,Inventory!$AD$2:$AI$5552,6,FALSE),IF($U$8="Player",VLOOKUP(Search!$A280,Inventory!$AF$2:$AI$5552,4,FALSE),IF($U$8="BV",VLOOKUP(Search!$A280,Inventory!$AH$2:$AI$5552,2,FALSE),""))),"")</f>
        <v>2013-14 O-Pee-Chee Stickers #SGR Mike Green     /   $</v>
      </c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22"/>
    </row>
    <row r="281" spans="1:22" x14ac:dyDescent="0.2">
      <c r="A281" s="24">
        <f>1+LARGE($A$11:A280,1)</f>
        <v>270</v>
      </c>
      <c r="B281" s="38" t="str">
        <f>_xlfn.IFNA(IF($U$8="set",VLOOKUP(Search!$A281,Inventory!$AD$2:$AI$5552,6,FALSE),IF($U$8="Player",VLOOKUP(Search!$A281,Inventory!$AF$2:$AI$5552,4,FALSE),IF($U$8="BV",VLOOKUP(Search!$A281,Inventory!$AH$2:$AI$5552,2,FALSE),""))),"")</f>
        <v>2013-14 O-Pee-Chee Stickers #SHA Jaroslav Halak     /   $</v>
      </c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22"/>
    </row>
    <row r="282" spans="1:22" x14ac:dyDescent="0.2">
      <c r="A282" s="24">
        <f>1+LARGE($A$11:A281,1)</f>
        <v>271</v>
      </c>
      <c r="B282" s="38" t="str">
        <f>_xlfn.IFNA(IF($U$8="set",VLOOKUP(Search!$A282,Inventory!$AD$2:$AI$5552,6,FALSE),IF($U$8="Player",VLOOKUP(Search!$A282,Inventory!$AF$2:$AI$5552,4,FALSE),IF($U$8="BV",VLOOKUP(Search!$A282,Inventory!$AH$2:$AI$5552,2,FALSE),""))),"")</f>
        <v>2013-14 O-Pee-Chee Stickers #SHS Henrik Sedin     /   $</v>
      </c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22"/>
    </row>
    <row r="283" spans="1:22" x14ac:dyDescent="0.2">
      <c r="A283" s="24">
        <f>1+LARGE($A$11:A282,1)</f>
        <v>272</v>
      </c>
      <c r="B283" s="38" t="str">
        <f>_xlfn.IFNA(IF($U$8="set",VLOOKUP(Search!$A283,Inventory!$AD$2:$AI$5552,6,FALSE),IF($U$8="Player",VLOOKUP(Search!$A283,Inventory!$AF$2:$AI$5552,4,FALSE),IF($U$8="BV",VLOOKUP(Search!$A283,Inventory!$AH$2:$AI$5552,2,FALSE),""))),"")</f>
        <v>2013-14 O-Pee-Chee Stickers #SIK Ilya Kovalchuk     /   $</v>
      </c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22"/>
    </row>
    <row r="284" spans="1:22" x14ac:dyDescent="0.2">
      <c r="A284" s="24">
        <f>1+LARGE($A$11:A283,1)</f>
        <v>273</v>
      </c>
      <c r="B284" s="38" t="str">
        <f>_xlfn.IFNA(IF($U$8="set",VLOOKUP(Search!$A284,Inventory!$AD$2:$AI$5552,6,FALSE),IF($U$8="Player",VLOOKUP(Search!$A284,Inventory!$AF$2:$AI$5552,4,FALSE),IF($U$8="BV",VLOOKUP(Search!$A284,Inventory!$AH$2:$AI$5552,2,FALSE),""))),"")</f>
        <v>2013-14 O-Pee-Chee Stickers #SJA Jaromir Jagr     /   $</v>
      </c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22"/>
    </row>
    <row r="285" spans="1:22" x14ac:dyDescent="0.2">
      <c r="A285" s="24">
        <f>1+LARGE($A$11:A284,1)</f>
        <v>274</v>
      </c>
      <c r="B285" s="38" t="str">
        <f>_xlfn.IFNA(IF($U$8="set",VLOOKUP(Search!$A285,Inventory!$AD$2:$AI$5552,6,FALSE),IF($U$8="Player",VLOOKUP(Search!$A285,Inventory!$AF$2:$AI$5552,4,FALSE),IF($U$8="BV",VLOOKUP(Search!$A285,Inventory!$AH$2:$AI$5552,2,FALSE),""))),"")</f>
        <v>2013-14 O-Pee-Chee Stickers #SJB Jamie Benn     /   $</v>
      </c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22"/>
    </row>
    <row r="286" spans="1:22" x14ac:dyDescent="0.2">
      <c r="A286" s="24">
        <f>1+LARGE($A$11:A285,1)</f>
        <v>275</v>
      </c>
      <c r="B286" s="38" t="str">
        <f>_xlfn.IFNA(IF($U$8="set",VLOOKUP(Search!$A286,Inventory!$AD$2:$AI$5552,6,FALSE),IF($U$8="Player",VLOOKUP(Search!$A286,Inventory!$AF$2:$AI$5552,4,FALSE),IF($U$8="BV",VLOOKUP(Search!$A286,Inventory!$AH$2:$AI$5552,2,FALSE),""))),"")</f>
        <v>2013-14 O-Pee-Chee Stickers #SJF Johan Franzen     /   $</v>
      </c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22"/>
    </row>
    <row r="287" spans="1:22" x14ac:dyDescent="0.2">
      <c r="A287" s="24">
        <f>1+LARGE($A$11:A286,1)</f>
        <v>276</v>
      </c>
      <c r="B287" s="38" t="str">
        <f>_xlfn.IFNA(IF($U$8="set",VLOOKUP(Search!$A287,Inventory!$AD$2:$AI$5552,6,FALSE),IF($U$8="Player",VLOOKUP(Search!$A287,Inventory!$AF$2:$AI$5552,4,FALSE),IF($U$8="BV",VLOOKUP(Search!$A287,Inventory!$AH$2:$AI$5552,2,FALSE),""))),"")</f>
        <v>2013-14 O-Pee-Chee Stickers #SJI Jarome Iginla     /   $</v>
      </c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22"/>
    </row>
    <row r="288" spans="1:22" x14ac:dyDescent="0.2">
      <c r="A288" s="24">
        <f>1+LARGE($A$11:A287,1)</f>
        <v>277</v>
      </c>
      <c r="B288" s="38" t="str">
        <f>_xlfn.IFNA(IF($U$8="set",VLOOKUP(Search!$A288,Inventory!$AD$2:$AI$5552,6,FALSE),IF($U$8="Player",VLOOKUP(Search!$A288,Inventory!$AF$2:$AI$5552,4,FALSE),IF($U$8="BV",VLOOKUP(Search!$A288,Inventory!$AH$2:$AI$5552,2,FALSE),""))),"")</f>
        <v>2013-14 O-Pee-Chee Stickers #SJJ Jack Johnson     /   $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22"/>
    </row>
    <row r="289" spans="1:22" x14ac:dyDescent="0.2">
      <c r="A289" s="24">
        <f>1+LARGE($A$11:A288,1)</f>
        <v>278</v>
      </c>
      <c r="B289" s="38" t="str">
        <f>_xlfn.IFNA(IF($U$8="set",VLOOKUP(Search!$A289,Inventory!$AD$2:$AI$5552,6,FALSE),IF($U$8="Player",VLOOKUP(Search!$A289,Inventory!$AF$2:$AI$5552,4,FALSE),IF($U$8="BV",VLOOKUP(Search!$A289,Inventory!$AH$2:$AI$5552,2,FALSE),""))),"")</f>
        <v>2013-14 O-Pee-Chee Stickers #SJO Joe Thornton     /   $</v>
      </c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22"/>
    </row>
    <row r="290" spans="1:22" x14ac:dyDescent="0.2">
      <c r="A290" s="24">
        <f>1+LARGE($A$11:A289,1)</f>
        <v>279</v>
      </c>
      <c r="B290" s="38" t="str">
        <f>_xlfn.IFNA(IF($U$8="set",VLOOKUP(Search!$A290,Inventory!$AD$2:$AI$5552,6,FALSE),IF($U$8="Player",VLOOKUP(Search!$A290,Inventory!$AF$2:$AI$5552,4,FALSE),IF($U$8="BV",VLOOKUP(Search!$A290,Inventory!$AH$2:$AI$5552,2,FALSE),""))),"")</f>
        <v>2013-14 O-Pee-Chee Stickers #SJT Jonathan Toews     /   $</v>
      </c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22"/>
    </row>
    <row r="291" spans="1:22" x14ac:dyDescent="0.2">
      <c r="A291" s="24">
        <f>1+LARGE($A$11:A290,1)</f>
        <v>280</v>
      </c>
      <c r="B291" s="38" t="str">
        <f>_xlfn.IFNA(IF($U$8="set",VLOOKUP(Search!$A291,Inventory!$AD$2:$AI$5552,6,FALSE),IF($U$8="Player",VLOOKUP(Search!$A291,Inventory!$AF$2:$AI$5552,4,FALSE),IF($U$8="BV",VLOOKUP(Search!$A291,Inventory!$AH$2:$AI$5552,2,FALSE),""))),"")</f>
        <v>2013-14 O-Pee-Chee Stickers #SKO Mikko Koivu     /   $</v>
      </c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22"/>
    </row>
    <row r="292" spans="1:22" x14ac:dyDescent="0.2">
      <c r="A292" s="24">
        <f>1+LARGE($A$11:A291,1)</f>
        <v>281</v>
      </c>
      <c r="B292" s="38" t="str">
        <f>_xlfn.IFNA(IF($U$8="set",VLOOKUP(Search!$A292,Inventory!$AD$2:$AI$5552,6,FALSE),IF($U$8="Player",VLOOKUP(Search!$A292,Inventory!$AF$2:$AI$5552,4,FALSE),IF($U$8="BV",VLOOKUP(Search!$A292,Inventory!$AH$2:$AI$5552,2,FALSE),""))),"")</f>
        <v>2013-14 O-Pee-Chee Stickers #SLC Logan Couture     /   $</v>
      </c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22"/>
    </row>
    <row r="293" spans="1:22" x14ac:dyDescent="0.2">
      <c r="A293" s="24">
        <f>1+LARGE($A$11:A292,1)</f>
        <v>282</v>
      </c>
      <c r="B293" s="38" t="str">
        <f>_xlfn.IFNA(IF($U$8="set",VLOOKUP(Search!$A293,Inventory!$AD$2:$AI$5552,6,FALSE),IF($U$8="Player",VLOOKUP(Search!$A293,Inventory!$AF$2:$AI$5552,4,FALSE),IF($U$8="BV",VLOOKUP(Search!$A293,Inventory!$AH$2:$AI$5552,2,FALSE),""))),"")</f>
        <v>2013-14 O-Pee-Chee Stickers #SMD Matt Duchene     /   $</v>
      </c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22"/>
    </row>
    <row r="294" spans="1:22" x14ac:dyDescent="0.2">
      <c r="A294" s="24">
        <f>1+LARGE($A$11:A293,1)</f>
        <v>283</v>
      </c>
      <c r="B294" s="38" t="str">
        <f>_xlfn.IFNA(IF($U$8="set",VLOOKUP(Search!$A294,Inventory!$AD$2:$AI$5552,6,FALSE),IF($U$8="Player",VLOOKUP(Search!$A294,Inventory!$AF$2:$AI$5552,4,FALSE),IF($U$8="BV",VLOOKUP(Search!$A294,Inventory!$AH$2:$AI$5552,2,FALSE),""))),"")</f>
        <v>2013-14 O-Pee-Chee Stickers #SMF Marc-Andre Fleury     /   $</v>
      </c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22"/>
    </row>
    <row r="295" spans="1:22" x14ac:dyDescent="0.2">
      <c r="A295" s="24">
        <f>1+LARGE($A$11:A294,1)</f>
        <v>284</v>
      </c>
      <c r="B295" s="38" t="str">
        <f>_xlfn.IFNA(IF($U$8="set",VLOOKUP(Search!$A295,Inventory!$AD$2:$AI$5552,6,FALSE),IF($U$8="Player",VLOOKUP(Search!$A295,Inventory!$AF$2:$AI$5552,4,FALSE),IF($U$8="BV",VLOOKUP(Search!$A295,Inventory!$AH$2:$AI$5552,2,FALSE),""))),"")</f>
        <v>2013-14 O-Pee-Chee Stickers #SMH Marian Hossa     /   $</v>
      </c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22"/>
    </row>
    <row r="296" spans="1:22" x14ac:dyDescent="0.2">
      <c r="A296" s="24">
        <f>1+LARGE($A$11:A295,1)</f>
        <v>285</v>
      </c>
      <c r="B296" s="38" t="str">
        <f>_xlfn.IFNA(IF($U$8="set",VLOOKUP(Search!$A296,Inventory!$AD$2:$AI$5552,6,FALSE),IF($U$8="Player",VLOOKUP(Search!$A296,Inventory!$AF$2:$AI$5552,4,FALSE),IF($U$8="BV",VLOOKUP(Search!$A296,Inventory!$AH$2:$AI$5552,2,FALSE),""))),"")</f>
        <v>2013-14 O-Pee-Chee Stickers #SMK Miikka Kiprusoff     /   $</v>
      </c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22"/>
    </row>
    <row r="297" spans="1:22" x14ac:dyDescent="0.2">
      <c r="A297" s="24">
        <f>1+LARGE($A$11:A296,1)</f>
        <v>286</v>
      </c>
      <c r="B297" s="38" t="str">
        <f>_xlfn.IFNA(IF($U$8="set",VLOOKUP(Search!$A297,Inventory!$AD$2:$AI$5552,6,FALSE),IF($U$8="Player",VLOOKUP(Search!$A297,Inventory!$AF$2:$AI$5552,4,FALSE),IF($U$8="BV",VLOOKUP(Search!$A297,Inventory!$AH$2:$AI$5552,2,FALSE),""))),"")</f>
        <v>2013-14 O-Pee-Chee Stickers #SML Mario Lemieux PIT    /   $</v>
      </c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22"/>
    </row>
    <row r="298" spans="1:22" x14ac:dyDescent="0.2">
      <c r="A298" s="24">
        <f>1+LARGE($A$11:A297,1)</f>
        <v>287</v>
      </c>
      <c r="B298" s="38" t="str">
        <f>_xlfn.IFNA(IF($U$8="set",VLOOKUP(Search!$A298,Inventory!$AD$2:$AI$5552,6,FALSE),IF($U$8="Player",VLOOKUP(Search!$A298,Inventory!$AF$2:$AI$5552,4,FALSE),IF($U$8="BV",VLOOKUP(Search!$A298,Inventory!$AH$2:$AI$5552,2,FALSE),""))),"")</f>
        <v>2013-14 O-Pee-Chee Stickers #SMM Mark Messier     /   $</v>
      </c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22"/>
    </row>
    <row r="299" spans="1:22" x14ac:dyDescent="0.2">
      <c r="A299" s="24">
        <f>1+LARGE($A$11:A298,1)</f>
        <v>288</v>
      </c>
      <c r="B299" s="38" t="str">
        <f>_xlfn.IFNA(IF($U$8="set",VLOOKUP(Search!$A299,Inventory!$AD$2:$AI$5552,6,FALSE),IF($U$8="Player",VLOOKUP(Search!$A299,Inventory!$AF$2:$AI$5552,4,FALSE),IF($U$8="BV",VLOOKUP(Search!$A299,Inventory!$AH$2:$AI$5552,2,FALSE),""))),"")</f>
        <v>2013-14 O-Pee-Chee Stickers #SOP Ondrej Pavelec     /   $</v>
      </c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22"/>
    </row>
    <row r="300" spans="1:22" x14ac:dyDescent="0.2">
      <c r="A300" s="24">
        <f>1+LARGE($A$11:A299,1)</f>
        <v>289</v>
      </c>
      <c r="B300" s="38" t="str">
        <f>_xlfn.IFNA(IF($U$8="set",VLOOKUP(Search!$A300,Inventory!$AD$2:$AI$5552,6,FALSE),IF($U$8="Player",VLOOKUP(Search!$A300,Inventory!$AF$2:$AI$5552,4,FALSE),IF($U$8="BV",VLOOKUP(Search!$A300,Inventory!$AH$2:$AI$5552,2,FALSE),""))),"")</f>
        <v>2013-14 O-Pee-Chee Stickers #SPB Pavel Bure     /   $</v>
      </c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22"/>
    </row>
    <row r="301" spans="1:22" x14ac:dyDescent="0.2">
      <c r="A301" s="24">
        <f>1+LARGE($A$11:A300,1)</f>
        <v>290</v>
      </c>
      <c r="B301" s="38" t="str">
        <f>_xlfn.IFNA(IF($U$8="set",VLOOKUP(Search!$A301,Inventory!$AD$2:$AI$5552,6,FALSE),IF($U$8="Player",VLOOKUP(Search!$A301,Inventory!$AF$2:$AI$5552,4,FALSE),IF($U$8="BV",VLOOKUP(Search!$A301,Inventory!$AH$2:$AI$5552,2,FALSE),""))),"")</f>
        <v>2013-14 O-Pee-Chee Stickers #SPC Paul Coffey     /   $</v>
      </c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22"/>
    </row>
    <row r="302" spans="1:22" x14ac:dyDescent="0.2">
      <c r="A302" s="24">
        <f>1+LARGE($A$11:A301,1)</f>
        <v>291</v>
      </c>
      <c r="B302" s="38" t="str">
        <f>_xlfn.IFNA(IF($U$8="set",VLOOKUP(Search!$A302,Inventory!$AD$2:$AI$5552,6,FALSE),IF($U$8="Player",VLOOKUP(Search!$A302,Inventory!$AF$2:$AI$5552,4,FALSE),IF($U$8="BV",VLOOKUP(Search!$A302,Inventory!$AH$2:$AI$5552,2,FALSE),""))),"")</f>
        <v>2013-14 O-Pee-Chee Stickers #SPM Patrick Marleau     /   $</v>
      </c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22"/>
    </row>
    <row r="303" spans="1:22" x14ac:dyDescent="0.2">
      <c r="A303" s="24">
        <f>1+LARGE($A$11:A302,1)</f>
        <v>292</v>
      </c>
      <c r="B303" s="38" t="str">
        <f>_xlfn.IFNA(IF($U$8="set",VLOOKUP(Search!$A303,Inventory!$AD$2:$AI$5552,6,FALSE),IF($U$8="Player",VLOOKUP(Search!$A303,Inventory!$AF$2:$AI$5552,4,FALSE),IF($U$8="BV",VLOOKUP(Search!$A303,Inventory!$AH$2:$AI$5552,2,FALSE),""))),"")</f>
        <v>2013-14 O-Pee-Chee Stickers #SPS Paul Stastny     /   $</v>
      </c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22"/>
    </row>
    <row r="304" spans="1:22" x14ac:dyDescent="0.2">
      <c r="A304" s="24">
        <f>1+LARGE($A$11:A303,1)</f>
        <v>293</v>
      </c>
      <c r="B304" s="38" t="str">
        <f>_xlfn.IFNA(IF($U$8="set",VLOOKUP(Search!$A304,Inventory!$AD$2:$AI$5552,6,FALSE),IF($U$8="Player",VLOOKUP(Search!$A304,Inventory!$AF$2:$AI$5552,4,FALSE),IF($U$8="BV",VLOOKUP(Search!$A304,Inventory!$AH$2:$AI$5552,2,FALSE),""))),"")</f>
        <v>2013-14 O-Pee-Chee Stickers #SRG Ryan Getzlaf     /   $</v>
      </c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22"/>
    </row>
    <row r="305" spans="1:22" x14ac:dyDescent="0.2">
      <c r="A305" s="24">
        <f>1+LARGE($A$11:A304,1)</f>
        <v>294</v>
      </c>
      <c r="B305" s="38" t="str">
        <f>_xlfn.IFNA(IF($U$8="set",VLOOKUP(Search!$A305,Inventory!$AD$2:$AI$5552,6,FALSE),IF($U$8="Player",VLOOKUP(Search!$A305,Inventory!$AF$2:$AI$5552,4,FALSE),IF($U$8="BV",VLOOKUP(Search!$A305,Inventory!$AH$2:$AI$5552,2,FALSE),""))),"")</f>
        <v>2013-14 O-Pee-Chee Stickers #SRM Ryan Miller     /   $</v>
      </c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22"/>
    </row>
    <row r="306" spans="1:22" x14ac:dyDescent="0.2">
      <c r="A306" s="24">
        <f>1+LARGE($A$11:A305,1)</f>
        <v>295</v>
      </c>
      <c r="B306" s="38" t="str">
        <f>_xlfn.IFNA(IF($U$8="set",VLOOKUP(Search!$A306,Inventory!$AD$2:$AI$5552,6,FALSE),IF($U$8="Player",VLOOKUP(Search!$A306,Inventory!$AF$2:$AI$5552,4,FALSE),IF($U$8="BV",VLOOKUP(Search!$A306,Inventory!$AH$2:$AI$5552,2,FALSE),""))),"")</f>
        <v>2013-14 O-Pee-Chee Stickers #SRN Ryan Nugent-Hopkins     /   $</v>
      </c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22"/>
    </row>
    <row r="307" spans="1:22" x14ac:dyDescent="0.2">
      <c r="A307" s="24">
        <f>1+LARGE($A$11:A306,1)</f>
        <v>296</v>
      </c>
      <c r="B307" s="38" t="str">
        <f>_xlfn.IFNA(IF($U$8="set",VLOOKUP(Search!$A307,Inventory!$AD$2:$AI$5552,6,FALSE),IF($U$8="Player",VLOOKUP(Search!$A307,Inventory!$AF$2:$AI$5552,4,FALSE),IF($U$8="BV",VLOOKUP(Search!$A307,Inventory!$AH$2:$AI$5552,2,FALSE),""))),"")</f>
        <v>2013-14 O-Pee-Chee Stickers #SSC Sidney Crosby PIT    /   $</v>
      </c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22"/>
    </row>
    <row r="308" spans="1:22" x14ac:dyDescent="0.2">
      <c r="A308" s="24">
        <f>1+LARGE($A$11:A307,1)</f>
        <v>297</v>
      </c>
      <c r="B308" s="38" t="str">
        <f>_xlfn.IFNA(IF($U$8="set",VLOOKUP(Search!$A308,Inventory!$AD$2:$AI$5552,6,FALSE),IF($U$8="Player",VLOOKUP(Search!$A308,Inventory!$AF$2:$AI$5552,4,FALSE),IF($U$8="BV",VLOOKUP(Search!$A308,Inventory!$AH$2:$AI$5552,2,FALSE),""))),"")</f>
        <v>2013-14 O-Pee-Chee Stickers #SSS Steven Stamkos TBL    /   $</v>
      </c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22"/>
    </row>
    <row r="309" spans="1:22" x14ac:dyDescent="0.2">
      <c r="A309" s="24">
        <f>1+LARGE($A$11:A308,1)</f>
        <v>298</v>
      </c>
      <c r="B309" s="38" t="str">
        <f>_xlfn.IFNA(IF($U$8="set",VLOOKUP(Search!$A309,Inventory!$AD$2:$AI$5552,6,FALSE),IF($U$8="Player",VLOOKUP(Search!$A309,Inventory!$AF$2:$AI$5552,4,FALSE),IF($U$8="BV",VLOOKUP(Search!$A309,Inventory!$AH$2:$AI$5552,2,FALSE),""))),"")</f>
        <v>2013-14 O-Pee-Chee Stickers #SSU P.K. Subban     /   $</v>
      </c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22"/>
    </row>
    <row r="310" spans="1:22" x14ac:dyDescent="0.2">
      <c r="A310" s="24">
        <f>1+LARGE($A$11:A309,1)</f>
        <v>299</v>
      </c>
      <c r="B310" s="38" t="str">
        <f>_xlfn.IFNA(IF($U$8="set",VLOOKUP(Search!$A310,Inventory!$AD$2:$AI$5552,6,FALSE),IF($U$8="Player",VLOOKUP(Search!$A310,Inventory!$AF$2:$AI$5552,4,FALSE),IF($U$8="BV",VLOOKUP(Search!$A310,Inventory!$AH$2:$AI$5552,2,FALSE),""))),"")</f>
        <v>2013-14 O-Pee-Chee Stickers #SSW Stephen Weiss     /   $</v>
      </c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22"/>
    </row>
    <row r="311" spans="1:22" x14ac:dyDescent="0.2">
      <c r="A311" s="24">
        <f>1+LARGE($A$11:A310,1)</f>
        <v>300</v>
      </c>
      <c r="B311" s="38" t="str">
        <f>_xlfn.IFNA(IF($U$8="set",VLOOKUP(Search!$A311,Inventory!$AD$2:$AI$5552,6,FALSE),IF($U$8="Player",VLOOKUP(Search!$A311,Inventory!$AF$2:$AI$5552,4,FALSE),IF($U$8="BV",VLOOKUP(Search!$A311,Inventory!$AH$2:$AI$5552,2,FALSE),""))),"")</f>
        <v>2013-14 O-Pee-Chee Stickers #STA John Tavares     /   $</v>
      </c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22"/>
    </row>
    <row r="312" spans="1:22" x14ac:dyDescent="0.2">
      <c r="A312" s="24">
        <f>1+LARGE($A$11:A311,1)</f>
        <v>301</v>
      </c>
      <c r="B312" s="38" t="str">
        <f>_xlfn.IFNA(IF($U$8="set",VLOOKUP(Search!$A312,Inventory!$AD$2:$AI$5552,6,FALSE),IF($U$8="Player",VLOOKUP(Search!$A312,Inventory!$AF$2:$AI$5552,4,FALSE),IF($U$8="BV",VLOOKUP(Search!$A312,Inventory!$AH$2:$AI$5552,2,FALSE),""))),"")</f>
        <v>2013-14 O-Pee-Chee Stickers #STV Thomas Vanek     /   $</v>
      </c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22"/>
    </row>
    <row r="313" spans="1:22" x14ac:dyDescent="0.2">
      <c r="A313" s="24">
        <f>1+LARGE($A$11:A312,1)</f>
        <v>302</v>
      </c>
      <c r="B313" s="38" t="str">
        <f>_xlfn.IFNA(IF($U$8="set",VLOOKUP(Search!$A313,Inventory!$AD$2:$AI$5552,6,FALSE),IF($U$8="Player",VLOOKUP(Search!$A313,Inventory!$AF$2:$AI$5552,4,FALSE),IF($U$8="BV",VLOOKUP(Search!$A313,Inventory!$AH$2:$AI$5552,2,FALSE),""))),"")</f>
        <v>2013-14 O-Pee-Chee Stickers #SWE Shea Weber     /   $</v>
      </c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22"/>
    </row>
    <row r="314" spans="1:22" x14ac:dyDescent="0.2">
      <c r="A314" s="24">
        <f>1+LARGE($A$11:A313,1)</f>
        <v>303</v>
      </c>
      <c r="B314" s="38" t="str">
        <f>_xlfn.IFNA(IF($U$8="set",VLOOKUP(Search!$A314,Inventory!$AD$2:$AI$5552,6,FALSE),IF($U$8="Player",VLOOKUP(Search!$A314,Inventory!$AF$2:$AI$5552,4,FALSE),IF($U$8="BV",VLOOKUP(Search!$A314,Inventory!$AH$2:$AI$5552,2,FALSE),""))),"")</f>
        <v>2013-14 O-Pee-Chee Stickers #SWE Shea Weber     /   $</v>
      </c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22"/>
    </row>
    <row r="315" spans="1:22" x14ac:dyDescent="0.2">
      <c r="A315" s="24">
        <f>1+LARGE($A$11:A314,1)</f>
        <v>304</v>
      </c>
      <c r="B315" s="38" t="str">
        <f>_xlfn.IFNA(IF($U$8="set",VLOOKUP(Search!$A315,Inventory!$AD$2:$AI$5552,6,FALSE),IF($U$8="Player",VLOOKUP(Search!$A315,Inventory!$AF$2:$AI$5552,4,FALSE),IF($U$8="BV",VLOOKUP(Search!$A315,Inventory!$AH$2:$AI$5552,2,FALSE),""))),"")</f>
        <v>2013-14 O-Pee-Chee Stickers #SWG Wayne Gretzky     /   $</v>
      </c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22"/>
    </row>
    <row r="316" spans="1:22" x14ac:dyDescent="0.2">
      <c r="A316" s="24">
        <f>1+LARGE($A$11:A315,1)</f>
        <v>305</v>
      </c>
      <c r="B316" s="38" t="str">
        <f>_xlfn.IFNA(IF($U$8="set",VLOOKUP(Search!$A316,Inventory!$AD$2:$AI$5552,6,FALSE),IF($U$8="Player",VLOOKUP(Search!$A316,Inventory!$AF$2:$AI$5552,4,FALSE),IF($U$8="BV",VLOOKUP(Search!$A316,Inventory!$AH$2:$AI$5552,2,FALSE),""))),"")</f>
        <v>2013-14 O-Pee-Chee Stickers #SZP Zach Parise     /   $</v>
      </c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22"/>
    </row>
    <row r="317" spans="1:22" x14ac:dyDescent="0.2">
      <c r="A317" s="24">
        <f>1+LARGE($A$11:A316,1)</f>
        <v>306</v>
      </c>
      <c r="B317" s="38" t="str">
        <f>_xlfn.IFNA(IF($U$8="set",VLOOKUP(Search!$A317,Inventory!$AD$2:$AI$5552,6,FALSE),IF($U$8="Player",VLOOKUP(Search!$A317,Inventory!$AF$2:$AI$5552,4,FALSE),IF($U$8="BV",VLOOKUP(Search!$A317,Inventory!$AH$2:$AI$5552,2,FALSE),""))),"")</f>
        <v>2013-14 Upper Deck #205 J.T. Miller YG NYR RC   /   $4</v>
      </c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22"/>
    </row>
    <row r="318" spans="1:22" x14ac:dyDescent="0.2">
      <c r="A318" s="24">
        <f>1+LARGE($A$11:A317,1)</f>
        <v>307</v>
      </c>
      <c r="B318" s="38" t="str">
        <f>_xlfn.IFNA(IF($U$8="set",VLOOKUP(Search!$A318,Inventory!$AD$2:$AI$5552,6,FALSE),IF($U$8="Player",VLOOKUP(Search!$A318,Inventory!$AF$2:$AI$5552,4,FALSE),IF($U$8="BV",VLOOKUP(Search!$A318,Inventory!$AH$2:$AI$5552,2,FALSE),""))),"")</f>
        <v>2013-14 Upper Deck #216 Zemgus Girgensons YG BUF RC   /   $10</v>
      </c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22"/>
    </row>
    <row r="319" spans="1:22" x14ac:dyDescent="0.2">
      <c r="A319" s="24">
        <f>1+LARGE($A$11:A318,1)</f>
        <v>308</v>
      </c>
      <c r="B319" s="38" t="str">
        <f>_xlfn.IFNA(IF($U$8="set",VLOOKUP(Search!$A319,Inventory!$AD$2:$AI$5552,6,FALSE),IF($U$8="Player",VLOOKUP(Search!$A319,Inventory!$AF$2:$AI$5552,4,FALSE),IF($U$8="BV",VLOOKUP(Search!$A319,Inventory!$AH$2:$AI$5552,2,FALSE),""))),"")</f>
        <v>2013-14 Upper Deck #218 Morgan Rielly YG TOR RC   /   $12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22"/>
    </row>
    <row r="320" spans="1:22" x14ac:dyDescent="0.2">
      <c r="A320" s="24">
        <f>1+LARGE($A$11:A319,1)</f>
        <v>309</v>
      </c>
      <c r="B320" s="38" t="str">
        <f>_xlfn.IFNA(IF($U$8="set",VLOOKUP(Search!$A320,Inventory!$AD$2:$AI$5552,6,FALSE),IF($U$8="Player",VLOOKUP(Search!$A320,Inventory!$AF$2:$AI$5552,4,FALSE),IF($U$8="BV",VLOOKUP(Search!$A320,Inventory!$AH$2:$AI$5552,2,FALSE),""))),"")</f>
        <v>2013-14 Upper Deck #220 Olli Maatta YG PIT RC   /   $8</v>
      </c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22"/>
    </row>
    <row r="321" spans="1:22" x14ac:dyDescent="0.2">
      <c r="A321" s="24">
        <f>1+LARGE($A$11:A320,1)</f>
        <v>310</v>
      </c>
      <c r="B321" s="38" t="str">
        <f>_xlfn.IFNA(IF($U$8="set",VLOOKUP(Search!$A321,Inventory!$AD$2:$AI$5552,6,FALSE),IF($U$8="Player",VLOOKUP(Search!$A321,Inventory!$AF$2:$AI$5552,4,FALSE),IF($U$8="BV",VLOOKUP(Search!$A321,Inventory!$AH$2:$AI$5552,2,FALSE),""))),"")</f>
        <v>2013-14 Upper Deck #225 Boone Jenner YG COL RC   /   $5</v>
      </c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22"/>
    </row>
    <row r="322" spans="1:22" x14ac:dyDescent="0.2">
      <c r="A322" s="24">
        <f>1+LARGE($A$11:A321,1)</f>
        <v>311</v>
      </c>
      <c r="B322" s="38" t="str">
        <f>_xlfn.IFNA(IF($U$8="set",VLOOKUP(Search!$A322,Inventory!$AD$2:$AI$5552,6,FALSE),IF($U$8="Player",VLOOKUP(Search!$A322,Inventory!$AF$2:$AI$5552,4,FALSE),IF($U$8="BV",VLOOKUP(Search!$A322,Inventory!$AH$2:$AI$5552,2,FALSE),""))),"")</f>
        <v>2013-14 Upper Deck #244 Viktor Fasth YG ANA RC   /   $5</v>
      </c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22"/>
    </row>
    <row r="323" spans="1:22" x14ac:dyDescent="0.2">
      <c r="A323" s="24">
        <f>1+LARGE($A$11:A322,1)</f>
        <v>312</v>
      </c>
      <c r="B323" s="38" t="str">
        <f>_xlfn.IFNA(IF($U$8="set",VLOOKUP(Search!$A323,Inventory!$AD$2:$AI$5552,6,FALSE),IF($U$8="Player",VLOOKUP(Search!$A323,Inventory!$AF$2:$AI$5552,4,FALSE),IF($U$8="BV",VLOOKUP(Search!$A323,Inventory!$AH$2:$AI$5552,2,FALSE),""))),"")</f>
        <v>2013-14 Upper Deck Exclusives #74 Brooks Orpik PIT    083/100   $8</v>
      </c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22"/>
    </row>
    <row r="324" spans="1:22" x14ac:dyDescent="0.2">
      <c r="A324" s="24">
        <f>1+LARGE($A$11:A323,1)</f>
        <v>313</v>
      </c>
      <c r="B324" s="38" t="str">
        <f>_xlfn.IFNA(IF($U$8="set",VLOOKUP(Search!$A324,Inventory!$AD$2:$AI$5552,6,FALSE),IF($U$8="Player",VLOOKUP(Search!$A324,Inventory!$AF$2:$AI$5552,4,FALSE),IF($U$8="BV",VLOOKUP(Search!$A324,Inventory!$AH$2:$AI$5552,2,FALSE),""))),"")</f>
        <v>2013-14 Upper Deck Exclusives #132 Niklas Backstrom MIN    031/100   $8</v>
      </c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22"/>
    </row>
    <row r="325" spans="1:22" x14ac:dyDescent="0.2">
      <c r="A325" s="24">
        <f>1+LARGE($A$11:A324,1)</f>
        <v>314</v>
      </c>
      <c r="B325" s="38" t="str">
        <f>_xlfn.IFNA(IF($U$8="set",VLOOKUP(Search!$A325,Inventory!$AD$2:$AI$5552,6,FALSE),IF($U$8="Player",VLOOKUP(Search!$A325,Inventory!$AF$2:$AI$5552,4,FALSE),IF($U$8="BV",VLOOKUP(Search!$A325,Inventory!$AH$2:$AI$5552,2,FALSE),""))),"")</f>
        <v>2013-14 Upper Deck Exclusives #266 Willie Mitchell LAK    010/100   $6</v>
      </c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22"/>
    </row>
    <row r="326" spans="1:22" x14ac:dyDescent="0.2">
      <c r="A326" s="24">
        <f>1+LARGE($A$11:A325,1)</f>
        <v>315</v>
      </c>
      <c r="B326" s="38" t="str">
        <f>_xlfn.IFNA(IF($U$8="set",VLOOKUP(Search!$A326,Inventory!$AD$2:$AI$5552,6,FALSE),IF($U$8="Player",VLOOKUP(Search!$A326,Inventory!$AF$2:$AI$5552,4,FALSE),IF($U$8="BV",VLOOKUP(Search!$A326,Inventory!$AH$2:$AI$5552,2,FALSE),""))),"")</f>
        <v>2013-14 Upper Deck Exclusives #279 David Jones CGY    040/100   $6</v>
      </c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22"/>
    </row>
    <row r="327" spans="1:22" x14ac:dyDescent="0.2">
      <c r="A327" s="24">
        <f>1+LARGE($A$11:A326,1)</f>
        <v>316</v>
      </c>
      <c r="B327" s="38" t="str">
        <f>_xlfn.IFNA(IF($U$8="set",VLOOKUP(Search!$A327,Inventory!$AD$2:$AI$5552,6,FALSE),IF($U$8="Player",VLOOKUP(Search!$A327,Inventory!$AF$2:$AI$5552,4,FALSE),IF($U$8="BV",VLOOKUP(Search!$A327,Inventory!$AH$2:$AI$5552,2,FALSE),""))),"")</f>
        <v>2013-14 Upper Deck Hockey Heroes #HH42 Mark Messier NYR    /   $2</v>
      </c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22"/>
    </row>
    <row r="328" spans="1:22" x14ac:dyDescent="0.2">
      <c r="A328" s="24">
        <f>1+LARGE($A$11:A327,1)</f>
        <v>317</v>
      </c>
      <c r="B328" s="38" t="str">
        <f>_xlfn.IFNA(IF($U$8="set",VLOOKUP(Search!$A328,Inventory!$AD$2:$AI$5552,6,FALSE),IF($U$8="Player",VLOOKUP(Search!$A328,Inventory!$AF$2:$AI$5552,4,FALSE),IF($U$8="BV",VLOOKUP(Search!$A328,Inventory!$AH$2:$AI$5552,2,FALSE),""))),"")</f>
        <v>2013-14 Upper Deck Hockey Heroes #HH42 Mark Messier NYR    /   $2</v>
      </c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22"/>
    </row>
    <row r="329" spans="1:22" x14ac:dyDescent="0.2">
      <c r="A329" s="24">
        <f>1+LARGE($A$11:A328,1)</f>
        <v>318</v>
      </c>
      <c r="B329" s="38" t="str">
        <f>_xlfn.IFNA(IF($U$8="set",VLOOKUP(Search!$A329,Inventory!$AD$2:$AI$5552,6,FALSE),IF($U$8="Player",VLOOKUP(Search!$A329,Inventory!$AF$2:$AI$5552,4,FALSE),IF($U$8="BV",VLOOKUP(Search!$A329,Inventory!$AH$2:$AI$5552,2,FALSE),""))),"")</f>
        <v>2013-14 Upper Deck Hockey Heroes #HH42 Mark Messier NYR    /   $2</v>
      </c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22"/>
    </row>
    <row r="330" spans="1:22" x14ac:dyDescent="0.2">
      <c r="A330" s="24">
        <f>1+LARGE($A$11:A329,1)</f>
        <v>319</v>
      </c>
      <c r="B330" s="38" t="str">
        <f>_xlfn.IFNA(IF($U$8="set",VLOOKUP(Search!$A330,Inventory!$AD$2:$AI$5552,6,FALSE),IF($U$8="Player",VLOOKUP(Search!$A330,Inventory!$AF$2:$AI$5552,4,FALSE),IF($U$8="BV",VLOOKUP(Search!$A330,Inventory!$AH$2:$AI$5552,2,FALSE),""))),"")</f>
        <v>2013-14 Upper Deck Hockey Heroes #HH44 Jari Kurri LAK    /   $2</v>
      </c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22"/>
    </row>
    <row r="331" spans="1:22" x14ac:dyDescent="0.2">
      <c r="A331" s="24">
        <f>1+LARGE($A$11:A330,1)</f>
        <v>320</v>
      </c>
      <c r="B331" s="38" t="str">
        <f>_xlfn.IFNA(IF($U$8="set",VLOOKUP(Search!$A331,Inventory!$AD$2:$AI$5552,6,FALSE),IF($U$8="Player",VLOOKUP(Search!$A331,Inventory!$AF$2:$AI$5552,4,FALSE),IF($U$8="BV",VLOOKUP(Search!$A331,Inventory!$AH$2:$AI$5552,2,FALSE),""))),"")</f>
        <v>2013-14 Upper Deck Hockey Heroes #HH45 Mike Bossy NYI    /   $2</v>
      </c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22"/>
    </row>
    <row r="332" spans="1:22" x14ac:dyDescent="0.2">
      <c r="A332" s="24">
        <f>1+LARGE($A$11:A331,1)</f>
        <v>321</v>
      </c>
      <c r="B332" s="38" t="str">
        <f>_xlfn.IFNA(IF($U$8="set",VLOOKUP(Search!$A332,Inventory!$AD$2:$AI$5552,6,FALSE),IF($U$8="Player",VLOOKUP(Search!$A332,Inventory!$AF$2:$AI$5552,4,FALSE),IF($U$8="BV",VLOOKUP(Search!$A332,Inventory!$AH$2:$AI$5552,2,FALSE),""))),"")</f>
        <v>2013-14 Upper Deck Hockey Heroes #HH45 Mike Bossy NYI    /   $2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22"/>
    </row>
    <row r="333" spans="1:22" x14ac:dyDescent="0.2">
      <c r="A333" s="24">
        <f>1+LARGE($A$11:A332,1)</f>
        <v>322</v>
      </c>
      <c r="B333" s="38" t="str">
        <f>_xlfn.IFNA(IF($U$8="set",VLOOKUP(Search!$A333,Inventory!$AD$2:$AI$5552,6,FALSE),IF($U$8="Player",VLOOKUP(Search!$A333,Inventory!$AF$2:$AI$5552,4,FALSE),IF($U$8="BV",VLOOKUP(Search!$A333,Inventory!$AH$2:$AI$5552,2,FALSE),""))),"")</f>
        <v>2013-14 Upper Deck Hockey Heroes #HH47 Ray Bourque BOS    /   $2.5</v>
      </c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22"/>
    </row>
    <row r="334" spans="1:22" x14ac:dyDescent="0.2">
      <c r="A334" s="24">
        <f>1+LARGE($A$11:A333,1)</f>
        <v>323</v>
      </c>
      <c r="B334" s="38" t="str">
        <f>_xlfn.IFNA(IF($U$8="set",VLOOKUP(Search!$A334,Inventory!$AD$2:$AI$5552,6,FALSE),IF($U$8="Player",VLOOKUP(Search!$A334,Inventory!$AF$2:$AI$5552,4,FALSE),IF($U$8="BV",VLOOKUP(Search!$A334,Inventory!$AH$2:$AI$5552,2,FALSE),""))),"")</f>
        <v>2013-14 Upper Deck Hockey Heroes #HH48 Patrick Roy MTL    /   $4</v>
      </c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22"/>
    </row>
    <row r="335" spans="1:22" x14ac:dyDescent="0.2">
      <c r="A335" s="24">
        <f>1+LARGE($A$11:A334,1)</f>
        <v>324</v>
      </c>
      <c r="B335" s="38" t="str">
        <f>_xlfn.IFNA(IF($U$8="set",VLOOKUP(Search!$A335,Inventory!$AD$2:$AI$5552,6,FALSE),IF($U$8="Player",VLOOKUP(Search!$A335,Inventory!$AF$2:$AI$5552,4,FALSE),IF($U$8="BV",VLOOKUP(Search!$A335,Inventory!$AH$2:$AI$5552,2,FALSE),""))),"")</f>
        <v>2013-14 Upper Deck Hockey Heroes #HH48 Patrick Roy MTL    /   $4</v>
      </c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22"/>
    </row>
    <row r="336" spans="1:22" x14ac:dyDescent="0.2">
      <c r="A336" s="24">
        <f>1+LARGE($A$11:A335,1)</f>
        <v>325</v>
      </c>
      <c r="B336" s="38" t="str">
        <f>_xlfn.IFNA(IF($U$8="set",VLOOKUP(Search!$A336,Inventory!$AD$2:$AI$5552,6,FALSE),IF($U$8="Player",VLOOKUP(Search!$A336,Inventory!$AF$2:$AI$5552,4,FALSE),IF($U$8="BV",VLOOKUP(Search!$A336,Inventory!$AH$2:$AI$5552,2,FALSE),""))),"")</f>
        <v>2013-14 Upper Deck Hockey Heroes 1990's #HH53 Wayne Gretzky LAK    /   $6</v>
      </c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22"/>
    </row>
    <row r="337" spans="1:22" x14ac:dyDescent="0.2">
      <c r="A337" s="24">
        <f>1+LARGE($A$11:A336,1)</f>
        <v>326</v>
      </c>
      <c r="B337" s="38" t="str">
        <f>_xlfn.IFNA(IF($U$8="set",VLOOKUP(Search!$A337,Inventory!$AD$2:$AI$5552,6,FALSE),IF($U$8="Player",VLOOKUP(Search!$A337,Inventory!$AF$2:$AI$5552,4,FALSE),IF($U$8="BV",VLOOKUP(Search!$A337,Inventory!$AH$2:$AI$5552,2,FALSE),""))),"")</f>
        <v>2013-14 Upper Deck Hockey Heroes 1990's #HH56 Ed Belfour CHI    /   $2</v>
      </c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22"/>
    </row>
    <row r="338" spans="1:22" x14ac:dyDescent="0.2">
      <c r="A338" s="24">
        <f>1+LARGE($A$11:A337,1)</f>
        <v>327</v>
      </c>
      <c r="B338" s="38" t="str">
        <f>_xlfn.IFNA(IF($U$8="set",VLOOKUP(Search!$A338,Inventory!$AD$2:$AI$5552,6,FALSE),IF($U$8="Player",VLOOKUP(Search!$A338,Inventory!$AF$2:$AI$5552,4,FALSE),IF($U$8="BV",VLOOKUP(Search!$A338,Inventory!$AH$2:$AI$5552,2,FALSE),""))),"")</f>
        <v>2013-14 Upper Deck Hockey Heroes 1990's #HH60 Ron Francis PIT    /   $2</v>
      </c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22"/>
    </row>
    <row r="339" spans="1:22" x14ac:dyDescent="0.2">
      <c r="A339" s="24">
        <f>1+LARGE($A$11:A338,1)</f>
        <v>328</v>
      </c>
      <c r="B339" s="38" t="str">
        <f>_xlfn.IFNA(IF($U$8="set",VLOOKUP(Search!$A339,Inventory!$AD$2:$AI$5552,6,FALSE),IF($U$8="Player",VLOOKUP(Search!$A339,Inventory!$AF$2:$AI$5552,4,FALSE),IF($U$8="BV",VLOOKUP(Search!$A339,Inventory!$AH$2:$AI$5552,2,FALSE),""))),"")</f>
        <v>2013-14 Upper Deck Hockey Heroes 1990's #HH61 Ray Bourque BOS    /   $2.5</v>
      </c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22"/>
    </row>
    <row r="340" spans="1:22" x14ac:dyDescent="0.2">
      <c r="A340" s="24">
        <f>1+LARGE($A$11:A339,1)</f>
        <v>329</v>
      </c>
      <c r="B340" s="38" t="str">
        <f>_xlfn.IFNA(IF($U$8="set",VLOOKUP(Search!$A340,Inventory!$AD$2:$AI$5552,6,FALSE),IF($U$8="Player",VLOOKUP(Search!$A340,Inventory!$AF$2:$AI$5552,4,FALSE),IF($U$8="BV",VLOOKUP(Search!$A340,Inventory!$AH$2:$AI$5552,2,FALSE),""))),"")</f>
        <v>2013-14 Upper Deck MVP #1 Tomas Fleischmann FLA    /   $1</v>
      </c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22"/>
    </row>
    <row r="341" spans="1:22" x14ac:dyDescent="0.2">
      <c r="A341" s="24">
        <f>1+LARGE($A$11:A340,1)</f>
        <v>330</v>
      </c>
      <c r="B341" s="38" t="str">
        <f>_xlfn.IFNA(IF($U$8="set",VLOOKUP(Search!$A341,Inventory!$AD$2:$AI$5552,6,FALSE),IF($U$8="Player",VLOOKUP(Search!$A341,Inventory!$AF$2:$AI$5552,4,FALSE),IF($U$8="BV",VLOOKUP(Search!$A341,Inventory!$AH$2:$AI$5552,2,FALSE),""))),"")</f>
        <v>2013-14 Upper Deck MVP #1 Tomas Fleischmann FLA    /   $1</v>
      </c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22"/>
    </row>
    <row r="342" spans="1:22" x14ac:dyDescent="0.2">
      <c r="A342" s="24">
        <f>1+LARGE($A$11:A341,1)</f>
        <v>331</v>
      </c>
      <c r="B342" s="38" t="str">
        <f>_xlfn.IFNA(IF($U$8="set",VLOOKUP(Search!$A342,Inventory!$AD$2:$AI$5552,6,FALSE),IF($U$8="Player",VLOOKUP(Search!$A342,Inventory!$AF$2:$AI$5552,4,FALSE),IF($U$8="BV",VLOOKUP(Search!$A342,Inventory!$AH$2:$AI$5552,2,FALSE),""))),"")</f>
        <v>2013-14 Upper Deck MVP #2 Adam Henrique NJD    /   $1.5</v>
      </c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22"/>
    </row>
    <row r="343" spans="1:22" x14ac:dyDescent="0.2">
      <c r="A343" s="24">
        <f>1+LARGE($A$11:A342,1)</f>
        <v>332</v>
      </c>
      <c r="B343" s="38" t="str">
        <f>_xlfn.IFNA(IF($U$8="set",VLOOKUP(Search!$A343,Inventory!$AD$2:$AI$5552,6,FALSE),IF($U$8="Player",VLOOKUP(Search!$A343,Inventory!$AF$2:$AI$5552,4,FALSE),IF($U$8="BV",VLOOKUP(Search!$A343,Inventory!$AH$2:$AI$5552,2,FALSE),""))),"")</f>
        <v>2013-14 Upper Deck MVP #7 Steven Stamkos TBL    /   $2</v>
      </c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22"/>
    </row>
    <row r="344" spans="1:22" x14ac:dyDescent="0.2">
      <c r="A344" s="24">
        <f>1+LARGE($A$11:A343,1)</f>
        <v>333</v>
      </c>
      <c r="B344" s="38" t="str">
        <f>_xlfn.IFNA(IF($U$8="set",VLOOKUP(Search!$A344,Inventory!$AD$2:$AI$5552,6,FALSE),IF($U$8="Player",VLOOKUP(Search!$A344,Inventory!$AF$2:$AI$5552,4,FALSE),IF($U$8="BV",VLOOKUP(Search!$A344,Inventory!$AH$2:$AI$5552,2,FALSE),""))),"")</f>
        <v>2013-14 Upper Deck MVP #8 Jack Johnson CBJ    /   $1.25</v>
      </c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22"/>
    </row>
    <row r="345" spans="1:22" x14ac:dyDescent="0.2">
      <c r="A345" s="24">
        <f>1+LARGE($A$11:A344,1)</f>
        <v>334</v>
      </c>
      <c r="B345" s="38" t="str">
        <f>_xlfn.IFNA(IF($U$8="set",VLOOKUP(Search!$A345,Inventory!$AD$2:$AI$5552,6,FALSE),IF($U$8="Player",VLOOKUP(Search!$A345,Inventory!$AF$2:$AI$5552,4,FALSE),IF($U$8="BV",VLOOKUP(Search!$A345,Inventory!$AH$2:$AI$5552,2,FALSE),""))),"")</f>
        <v>2013-14 Upper Deck MVP #8 Jack Johnson CBJ    /   $1.25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22"/>
    </row>
    <row r="346" spans="1:22" x14ac:dyDescent="0.2">
      <c r="A346" s="24">
        <f>1+LARGE($A$11:A345,1)</f>
        <v>335</v>
      </c>
      <c r="B346" s="38" t="str">
        <f>_xlfn.IFNA(IF($U$8="set",VLOOKUP(Search!$A346,Inventory!$AD$2:$AI$5552,6,FALSE),IF($U$8="Player",VLOOKUP(Search!$A346,Inventory!$AF$2:$AI$5552,4,FALSE),IF($U$8="BV",VLOOKUP(Search!$A346,Inventory!$AH$2:$AI$5552,2,FALSE),""))),"")</f>
        <v>2013-14 Upper Deck MVP #15 Nazem Kadri TOR    /   $1.5</v>
      </c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22"/>
    </row>
    <row r="347" spans="1:22" x14ac:dyDescent="0.2">
      <c r="A347" s="24">
        <f>1+LARGE($A$11:A346,1)</f>
        <v>336</v>
      </c>
      <c r="B347" s="38" t="str">
        <f>_xlfn.IFNA(IF($U$8="set",VLOOKUP(Search!$A347,Inventory!$AD$2:$AI$5552,6,FALSE),IF($U$8="Player",VLOOKUP(Search!$A347,Inventory!$AF$2:$AI$5552,4,FALSE),IF($U$8="BV",VLOOKUP(Search!$A347,Inventory!$AH$2:$AI$5552,2,FALSE),""))),"")</f>
        <v>2013-14 Upper Deck MVP #18 Mikko Koivu MIN    /   $1.25</v>
      </c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22"/>
    </row>
    <row r="348" spans="1:22" x14ac:dyDescent="0.2">
      <c r="A348" s="24">
        <f>1+LARGE($A$11:A347,1)</f>
        <v>337</v>
      </c>
      <c r="B348" s="38" t="str">
        <f>_xlfn.IFNA(IF($U$8="set",VLOOKUP(Search!$A348,Inventory!$AD$2:$AI$5552,6,FALSE),IF($U$8="Player",VLOOKUP(Search!$A348,Inventory!$AF$2:$AI$5552,4,FALSE),IF($U$8="BV",VLOOKUP(Search!$A348,Inventory!$AH$2:$AI$5552,2,FALSE),""))),"")</f>
        <v>2013-14 Upper Deck MVP #20 Mike Smith PHO    /   $1.5</v>
      </c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22"/>
    </row>
    <row r="349" spans="1:22" x14ac:dyDescent="0.2">
      <c r="A349" s="24">
        <f>1+LARGE($A$11:A348,1)</f>
        <v>338</v>
      </c>
      <c r="B349" s="38" t="str">
        <f>_xlfn.IFNA(IF($U$8="set",VLOOKUP(Search!$A349,Inventory!$AD$2:$AI$5552,6,FALSE),IF($U$8="Player",VLOOKUP(Search!$A349,Inventory!$AF$2:$AI$5552,4,FALSE),IF($U$8="BV",VLOOKUP(Search!$A349,Inventory!$AH$2:$AI$5552,2,FALSE),""))),"")</f>
        <v>2013-14 Upper Deck MVP #20 Mike Smith PHO    /   $1.5</v>
      </c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22"/>
    </row>
    <row r="350" spans="1:22" x14ac:dyDescent="0.2">
      <c r="A350" s="24">
        <f>1+LARGE($A$11:A349,1)</f>
        <v>339</v>
      </c>
      <c r="B350" s="38" t="str">
        <f>_xlfn.IFNA(IF($U$8="set",VLOOKUP(Search!$A350,Inventory!$AD$2:$AI$5552,6,FALSE),IF($U$8="Player",VLOOKUP(Search!$A350,Inventory!$AF$2:$AI$5552,4,FALSE),IF($U$8="BV",VLOOKUP(Search!$A350,Inventory!$AH$2:$AI$5552,2,FALSE),""))),"")</f>
        <v>2013-14 Upper Deck MVP #20 Mike Smith PHO    /   $1.5</v>
      </c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22"/>
    </row>
    <row r="351" spans="1:22" x14ac:dyDescent="0.2">
      <c r="A351" s="24">
        <f>1+LARGE($A$11:A350,1)</f>
        <v>340</v>
      </c>
      <c r="B351" s="38" t="str">
        <f>_xlfn.IFNA(IF($U$8="set",VLOOKUP(Search!$A351,Inventory!$AD$2:$AI$5552,6,FALSE),IF($U$8="Player",VLOOKUP(Search!$A351,Inventory!$AF$2:$AI$5552,4,FALSE),IF($U$8="BV",VLOOKUP(Search!$A351,Inventory!$AH$2:$AI$5552,2,FALSE),""))),"")</f>
        <v>2013-14 Upper Deck MVP #21 Jeff Skinner CAR    /   $1.25</v>
      </c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22"/>
    </row>
    <row r="352" spans="1:22" x14ac:dyDescent="0.2">
      <c r="A352" s="24">
        <f>1+LARGE($A$11:A351,1)</f>
        <v>341</v>
      </c>
      <c r="B352" s="38" t="str">
        <f>_xlfn.IFNA(IF($U$8="set",VLOOKUP(Search!$A352,Inventory!$AD$2:$AI$5552,6,FALSE),IF($U$8="Player",VLOOKUP(Search!$A352,Inventory!$AF$2:$AI$5552,4,FALSE),IF($U$8="BV",VLOOKUP(Search!$A352,Inventory!$AH$2:$AI$5552,2,FALSE),""))),"")</f>
        <v>2013-14 Upper Deck MVP #25 Alex Pietrangelo STL    /   $1.5</v>
      </c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22"/>
    </row>
    <row r="353" spans="1:22" x14ac:dyDescent="0.2">
      <c r="A353" s="24">
        <f>1+LARGE($A$11:A352,1)</f>
        <v>342</v>
      </c>
      <c r="B353" s="38" t="str">
        <f>_xlfn.IFNA(IF($U$8="set",VLOOKUP(Search!$A353,Inventory!$AD$2:$AI$5552,6,FALSE),IF($U$8="Player",VLOOKUP(Search!$A353,Inventory!$AF$2:$AI$5552,4,FALSE),IF($U$8="BV",VLOOKUP(Search!$A353,Inventory!$AH$2:$AI$5552,2,FALSE),""))),"")</f>
        <v>2013-14 Upper Deck MVP #36 Patrick Roy MTL    /   $8</v>
      </c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22"/>
    </row>
    <row r="354" spans="1:22" x14ac:dyDescent="0.2">
      <c r="A354" s="24">
        <f>1+LARGE($A$11:A353,1)</f>
        <v>343</v>
      </c>
      <c r="B354" s="38" t="str">
        <f>_xlfn.IFNA(IF($U$8="set",VLOOKUP(Search!$A354,Inventory!$AD$2:$AI$5552,6,FALSE),IF($U$8="Player",VLOOKUP(Search!$A354,Inventory!$AF$2:$AI$5552,4,FALSE),IF($U$8="BV",VLOOKUP(Search!$A354,Inventory!$AH$2:$AI$5552,2,FALSE),""))),"")</f>
        <v>2013-14 Upper Deck MVP #44 Theoren Fleury CGY    /   $4</v>
      </c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22"/>
    </row>
    <row r="355" spans="1:22" x14ac:dyDescent="0.2">
      <c r="A355" s="24">
        <f>1+LARGE($A$11:A354,1)</f>
        <v>344</v>
      </c>
      <c r="B355" s="38" t="str">
        <f>_xlfn.IFNA(IF($U$8="set",VLOOKUP(Search!$A355,Inventory!$AD$2:$AI$5552,6,FALSE),IF($U$8="Player",VLOOKUP(Search!$A355,Inventory!$AF$2:$AI$5552,4,FALSE),IF($U$8="BV",VLOOKUP(Search!$A355,Inventory!$AH$2:$AI$5552,2,FALSE),""))),"")</f>
        <v>2013-14 Upper Deck MVP #44 Theoren Fleury CGY    /   $4</v>
      </c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22"/>
    </row>
    <row r="356" spans="1:22" x14ac:dyDescent="0.2">
      <c r="A356" s="24">
        <f>1+LARGE($A$11:A355,1)</f>
        <v>345</v>
      </c>
      <c r="B356" s="38" t="str">
        <f>_xlfn.IFNA(IF($U$8="set",VLOOKUP(Search!$A356,Inventory!$AD$2:$AI$5552,6,FALSE),IF($U$8="Player",VLOOKUP(Search!$A356,Inventory!$AF$2:$AI$5552,4,FALSE),IF($U$8="BV",VLOOKUP(Search!$A356,Inventory!$AH$2:$AI$5552,2,FALSE),""))),"")</f>
        <v>2013-14 Upper Deck MVP #48 Joe Sakic COL    /   $6</v>
      </c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22"/>
    </row>
    <row r="357" spans="1:22" x14ac:dyDescent="0.2">
      <c r="A357" s="24">
        <f>1+LARGE($A$11:A356,1)</f>
        <v>346</v>
      </c>
      <c r="B357" s="38" t="str">
        <f>_xlfn.IFNA(IF($U$8="set",VLOOKUP(Search!$A357,Inventory!$AD$2:$AI$5552,6,FALSE),IF($U$8="Player",VLOOKUP(Search!$A357,Inventory!$AF$2:$AI$5552,4,FALSE),IF($U$8="BV",VLOOKUP(Search!$A357,Inventory!$AH$2:$AI$5552,2,FALSE),""))),"")</f>
        <v>2013-14 Upper Deck MVP #52 Nail Yakupov EDM RC   /   $5</v>
      </c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22"/>
    </row>
    <row r="358" spans="1:22" x14ac:dyDescent="0.2">
      <c r="A358" s="24">
        <f>1+LARGE($A$11:A357,1)</f>
        <v>347</v>
      </c>
      <c r="B358" s="38" t="str">
        <f>_xlfn.IFNA(IF($U$8="set",VLOOKUP(Search!$A358,Inventory!$AD$2:$AI$5552,6,FALSE),IF($U$8="Player",VLOOKUP(Search!$A358,Inventory!$AF$2:$AI$5552,4,FALSE),IF($U$8="BV",VLOOKUP(Search!$A358,Inventory!$AH$2:$AI$5552,2,FALSE),""))),"")</f>
        <v>2013-14 Upper Deck MVP #59 Beau Bennett PIT RC   /   $2</v>
      </c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22"/>
    </row>
    <row r="359" spans="1:22" x14ac:dyDescent="0.2">
      <c r="A359" s="24">
        <f>1+LARGE($A$11:A358,1)</f>
        <v>348</v>
      </c>
      <c r="B359" s="38" t="str">
        <f>_xlfn.IFNA(IF($U$8="set",VLOOKUP(Search!$A359,Inventory!$AD$2:$AI$5552,6,FALSE),IF($U$8="Player",VLOOKUP(Search!$A359,Inventory!$AF$2:$AI$5552,4,FALSE),IF($U$8="BV",VLOOKUP(Search!$A359,Inventory!$AH$2:$AI$5552,2,FALSE),""))),"")</f>
        <v>2013-14 Upper Deck MVP #61 Jonas Brodin MIN RC   /   $1.25</v>
      </c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22"/>
    </row>
    <row r="360" spans="1:22" x14ac:dyDescent="0.2">
      <c r="A360" s="24">
        <f>1+LARGE($A$11:A359,1)</f>
        <v>349</v>
      </c>
      <c r="B360" s="38" t="str">
        <f>_xlfn.IFNA(IF($U$8="set",VLOOKUP(Search!$A360,Inventory!$AD$2:$AI$5552,6,FALSE),IF($U$8="Player",VLOOKUP(Search!$A360,Inventory!$AF$2:$AI$5552,4,FALSE),IF($U$8="BV",VLOOKUP(Search!$A360,Inventory!$AH$2:$AI$5552,2,FALSE),""))),"")</f>
        <v>2013-14 Upper Deck MVP #74 Tuukka Rask BOS    /   $2.5</v>
      </c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22"/>
    </row>
    <row r="361" spans="1:22" x14ac:dyDescent="0.2">
      <c r="A361" s="24">
        <f>1+LARGE($A$11:A360,1)</f>
        <v>350</v>
      </c>
      <c r="B361" s="38" t="str">
        <f>_xlfn.IFNA(IF($U$8="set",VLOOKUP(Search!$A361,Inventory!$AD$2:$AI$5552,6,FALSE),IF($U$8="Player",VLOOKUP(Search!$A361,Inventory!$AF$2:$AI$5552,4,FALSE),IF($U$8="BV",VLOOKUP(Search!$A361,Inventory!$AH$2:$AI$5552,2,FALSE),""))),"")</f>
        <v>2013-14 Upper Deck MVP #75 Evgeni Malkin PIT    /   $3</v>
      </c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22"/>
    </row>
    <row r="362" spans="1:22" x14ac:dyDescent="0.2">
      <c r="A362" s="24">
        <f>1+LARGE($A$11:A361,1)</f>
        <v>351</v>
      </c>
      <c r="B362" s="38" t="str">
        <f>_xlfn.IFNA(IF($U$8="set",VLOOKUP(Search!$A362,Inventory!$AD$2:$AI$5552,6,FALSE),IF($U$8="Player",VLOOKUP(Search!$A362,Inventory!$AF$2:$AI$5552,4,FALSE),IF($U$8="BV",VLOOKUP(Search!$A362,Inventory!$AH$2:$AI$5552,2,FALSE),""))),"")</f>
        <v>2013-14 Upper Deck MVP #87 Sean Monahan CGY RC   /   $4</v>
      </c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22"/>
    </row>
    <row r="363" spans="1:22" x14ac:dyDescent="0.2">
      <c r="A363" s="24">
        <f>1+LARGE($A$11:A362,1)</f>
        <v>352</v>
      </c>
      <c r="B363" s="38" t="str">
        <f>_xlfn.IFNA(IF($U$8="set",VLOOKUP(Search!$A363,Inventory!$AD$2:$AI$5552,6,FALSE),IF($U$8="Player",VLOOKUP(Search!$A363,Inventory!$AF$2:$AI$5552,4,FALSE),IF($U$8="BV",VLOOKUP(Search!$A363,Inventory!$AH$2:$AI$5552,2,FALSE),""))),"")</f>
        <v>2013-14 Upper Deck MVP #88 Mark Arcobello EDM RC   /   $2</v>
      </c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22"/>
    </row>
    <row r="364" spans="1:22" x14ac:dyDescent="0.2">
      <c r="A364" s="24">
        <f>1+LARGE($A$11:A363,1)</f>
        <v>353</v>
      </c>
      <c r="B364" s="38" t="str">
        <f>_xlfn.IFNA(IF($U$8="set",VLOOKUP(Search!$A364,Inventory!$AD$2:$AI$5552,6,FALSE),IF($U$8="Player",VLOOKUP(Search!$A364,Inventory!$AF$2:$AI$5552,4,FALSE),IF($U$8="BV",VLOOKUP(Search!$A364,Inventory!$AH$2:$AI$5552,2,FALSE),""))),"")</f>
        <v>2013-14 Upper Deck Shining Stars Centers #5 Jonathan Huberdeau FLA    /   $3</v>
      </c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22"/>
    </row>
    <row r="365" spans="1:22" x14ac:dyDescent="0.2">
      <c r="A365" s="24">
        <f>1+LARGE($A$11:A364,1)</f>
        <v>354</v>
      </c>
      <c r="B365" s="38" t="str">
        <f>_xlfn.IFNA(IF($U$8="set",VLOOKUP(Search!$A365,Inventory!$AD$2:$AI$5552,6,FALSE),IF($U$8="Player",VLOOKUP(Search!$A365,Inventory!$AF$2:$AI$5552,4,FALSE),IF($U$8="BV",VLOOKUP(Search!$A365,Inventory!$AH$2:$AI$5552,2,FALSE),""))),"")</f>
        <v>2013-14 Upper Deck Shining Stars Centers #10 Nazem Kadri TOR    /   $3</v>
      </c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22"/>
    </row>
    <row r="366" spans="1:22" x14ac:dyDescent="0.2">
      <c r="A366" s="24">
        <f>1+LARGE($A$11:A365,1)</f>
        <v>355</v>
      </c>
      <c r="B366" s="38" t="str">
        <f>_xlfn.IFNA(IF($U$8="set",VLOOKUP(Search!$A366,Inventory!$AD$2:$AI$5552,6,FALSE),IF($U$8="Player",VLOOKUP(Search!$A366,Inventory!$AF$2:$AI$5552,4,FALSE),IF($U$8="BV",VLOOKUP(Search!$A366,Inventory!$AH$2:$AI$5552,2,FALSE),""))),"")</f>
        <v>2014-15 Canada Post NHL Original Six Stamps #BOOR Bobby Orr BOS    /   $4</v>
      </c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22"/>
    </row>
    <row r="367" spans="1:22" x14ac:dyDescent="0.2">
      <c r="A367" s="24">
        <f>1+LARGE($A$11:A366,1)</f>
        <v>356</v>
      </c>
      <c r="B367" s="38" t="str">
        <f>_xlfn.IFNA(IF($U$8="set",VLOOKUP(Search!$A367,Inventory!$AD$2:$AI$5552,6,FALSE),IF($U$8="Player",VLOOKUP(Search!$A367,Inventory!$AF$2:$AI$5552,4,FALSE),IF($U$8="BV",VLOOKUP(Search!$A367,Inventory!$AH$2:$AI$5552,2,FALSE),""))),"")</f>
        <v>2014-15 Canada Post NHL Original Six Stamps #DOHA Doug Harvey MTL    /   $3</v>
      </c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22"/>
    </row>
    <row r="368" spans="1:22" x14ac:dyDescent="0.2">
      <c r="A368" s="24">
        <f>1+LARGE($A$11:A367,1)</f>
        <v>357</v>
      </c>
      <c r="B368" s="38" t="str">
        <f>_xlfn.IFNA(IF($U$8="set",VLOOKUP(Search!$A368,Inventory!$AD$2:$AI$5552,6,FALSE),IF($U$8="Player",VLOOKUP(Search!$A368,Inventory!$AF$2:$AI$5552,4,FALSE),IF($U$8="BV",VLOOKUP(Search!$A368,Inventory!$AH$2:$AI$5552,2,FALSE),""))),"")</f>
        <v>2014-15 Canada Post NHL Original Six Stamps #HAHO Harry Howell NYR    /   $2.5</v>
      </c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22"/>
    </row>
    <row r="369" spans="1:22" x14ac:dyDescent="0.2">
      <c r="A369" s="24">
        <f>1+LARGE($A$11:A368,1)</f>
        <v>358</v>
      </c>
      <c r="B369" s="38" t="str">
        <f>_xlfn.IFNA(IF($U$8="set",VLOOKUP(Search!$A369,Inventory!$AD$2:$AI$5552,6,FALSE),IF($U$8="Player",VLOOKUP(Search!$A369,Inventory!$AF$2:$AI$5552,4,FALSE),IF($U$8="BV",VLOOKUP(Search!$A369,Inventory!$AH$2:$AI$5552,2,FALSE),""))),"")</f>
        <v>2014-15 Canada Post NHL Original Six Stamps #PIPI Pierre Pilote CHI    /   $2.5</v>
      </c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22"/>
    </row>
    <row r="370" spans="1:22" x14ac:dyDescent="0.2">
      <c r="A370" s="24">
        <f>1+LARGE($A$11:A369,1)</f>
        <v>359</v>
      </c>
      <c r="B370" s="38" t="str">
        <f>_xlfn.IFNA(IF($U$8="set",VLOOKUP(Search!$A370,Inventory!$AD$2:$AI$5552,6,FALSE),IF($U$8="Player",VLOOKUP(Search!$A370,Inventory!$AF$2:$AI$5552,4,FALSE),IF($U$8="BV",VLOOKUP(Search!$A370,Inventory!$AH$2:$AI$5552,2,FALSE),""))),"")</f>
        <v>2014-15 Canada Post NHL Original Six Stamps #REKE Red Kelly DET    /   $2.5</v>
      </c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22"/>
    </row>
    <row r="371" spans="1:22" x14ac:dyDescent="0.2">
      <c r="A371" s="24">
        <f>1+LARGE($A$11:A370,1)</f>
        <v>360</v>
      </c>
      <c r="B371" s="38" t="str">
        <f>_xlfn.IFNA(IF($U$8="set",VLOOKUP(Search!$A371,Inventory!$AD$2:$AI$5552,6,FALSE),IF($U$8="Player",VLOOKUP(Search!$A371,Inventory!$AF$2:$AI$5552,4,FALSE),IF($U$8="BV",VLOOKUP(Search!$A371,Inventory!$AH$2:$AI$5552,2,FALSE),""))),"")</f>
        <v>2014-15 Canada Post NHL Original Six Stamps #TIHO Tim Horton TOR    /   $3</v>
      </c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22"/>
    </row>
    <row r="372" spans="1:22" x14ac:dyDescent="0.2">
      <c r="A372" s="24">
        <f>1+LARGE($A$11:A371,1)</f>
        <v>361</v>
      </c>
      <c r="B372" s="38" t="str">
        <f>_xlfn.IFNA(IF($U$8="set",VLOOKUP(Search!$A372,Inventory!$AD$2:$AI$5552,6,FALSE),IF($U$8="Player",VLOOKUP(Search!$A372,Inventory!$AF$2:$AI$5552,4,FALSE),IF($U$8="BV",VLOOKUP(Search!$A372,Inventory!$AH$2:$AI$5552,2,FALSE),""))),"")</f>
        <v>2014-15 Upper Deck Young Guns Acetate #522 Julien Brouillette YG WPG RCP   /   $25</v>
      </c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22"/>
    </row>
    <row r="373" spans="1:22" x14ac:dyDescent="0.2">
      <c r="A373" s="24">
        <f>1+LARGE($A$11:A372,1)</f>
        <v>362</v>
      </c>
      <c r="B373" s="38" t="str">
        <f>_xlfn.IFNA(IF($U$8="set",VLOOKUP(Search!$A373,Inventory!$AD$2:$AI$5552,6,FALSE),IF($U$8="Player",VLOOKUP(Search!$A373,Inventory!$AF$2:$AI$5552,4,FALSE),IF($U$8="BV",VLOOKUP(Search!$A373,Inventory!$AH$2:$AI$5552,2,FALSE),""))),"")</f>
        <v>2015-16 Fusion Rookie Achievement Gold #R10 Jack Eichel BUF RCP   /   $N/A</v>
      </c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22"/>
    </row>
    <row r="374" spans="1:22" x14ac:dyDescent="0.2">
      <c r="A374" s="24">
        <f>1+LARGE($A$11:A373,1)</f>
        <v>363</v>
      </c>
      <c r="B374" s="38" t="str">
        <f>_xlfn.IFNA(IF($U$8="set",VLOOKUP(Search!$A374,Inventory!$AD$2:$AI$5552,6,FALSE),IF($U$8="Player",VLOOKUP(Search!$A374,Inventory!$AF$2:$AI$5552,4,FALSE),IF($U$8="BV",VLOOKUP(Search!$A374,Inventory!$AH$2:$AI$5552,2,FALSE),""))),"")</f>
        <v>2015-16 Fusion Rookie Achievement Gold #R2 Max Domi PHO RCP   /   $N/A</v>
      </c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22"/>
    </row>
    <row r="375" spans="1:22" x14ac:dyDescent="0.2">
      <c r="A375" s="24">
        <f>1+LARGE($A$11:A374,1)</f>
        <v>364</v>
      </c>
      <c r="B375" s="38" t="str">
        <f>_xlfn.IFNA(IF($U$8="set",VLOOKUP(Search!$A375,Inventory!$AD$2:$AI$5552,6,FALSE),IF($U$8="Player",VLOOKUP(Search!$A375,Inventory!$AF$2:$AI$5552,4,FALSE),IF($U$8="BV",VLOOKUP(Search!$A375,Inventory!$AH$2:$AI$5552,2,FALSE),""))),"")</f>
        <v>2015-16 Fusion Rookie Achievement Gold #R3 Zachary Fucale MTL RCP   /   $N/A</v>
      </c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22"/>
    </row>
    <row r="376" spans="1:22" x14ac:dyDescent="0.2">
      <c r="A376" s="24">
        <f>1+LARGE($A$11:A375,1)</f>
        <v>365</v>
      </c>
      <c r="B376" s="38" t="str">
        <f>_xlfn.IFNA(IF($U$8="set",VLOOKUP(Search!$A376,Inventory!$AD$2:$AI$5552,6,FALSE),IF($U$8="Player",VLOOKUP(Search!$A376,Inventory!$AF$2:$AI$5552,4,FALSE),IF($U$8="BV",VLOOKUP(Search!$A376,Inventory!$AH$2:$AI$5552,2,FALSE),""))),"")</f>
        <v>2015-16 Fusion Rookie Achievement Gold #R4 Dylan Larkin DET RCP   /   $N/A</v>
      </c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22"/>
    </row>
    <row r="377" spans="1:22" x14ac:dyDescent="0.2">
      <c r="A377" s="24">
        <f>1+LARGE($A$11:A376,1)</f>
        <v>366</v>
      </c>
      <c r="B377" s="38" t="str">
        <f>_xlfn.IFNA(IF($U$8="set",VLOOKUP(Search!$A377,Inventory!$AD$2:$AI$5552,6,FALSE),IF($U$8="Player",VLOOKUP(Search!$A377,Inventory!$AF$2:$AI$5552,4,FALSE),IF($U$8="BV",VLOOKUP(Search!$A377,Inventory!$AH$2:$AI$5552,2,FALSE),""))),"")</f>
        <v>2015-16 Fusion Rookie Achievement Gold #R5 Artemi Panarin CHI RCP   /   $N/A</v>
      </c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22"/>
    </row>
    <row r="378" spans="1:22" x14ac:dyDescent="0.2">
      <c r="A378" s="24">
        <f>1+LARGE($A$11:A377,1)</f>
        <v>367</v>
      </c>
      <c r="B378" s="38" t="str">
        <f>_xlfn.IFNA(IF($U$8="set",VLOOKUP(Search!$A378,Inventory!$AD$2:$AI$5552,6,FALSE),IF($U$8="Player",VLOOKUP(Search!$A378,Inventory!$AF$2:$AI$5552,4,FALSE),IF($U$8="BV",VLOOKUP(Search!$A378,Inventory!$AH$2:$AI$5552,2,FALSE),""))),"")</f>
        <v>2015-16 Fusion Rookie Achievement Gold #R6 Noah Hanifin CAR RCP   /   $N/A</v>
      </c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22"/>
    </row>
    <row r="379" spans="1:22" x14ac:dyDescent="0.2">
      <c r="A379" s="24">
        <f>1+LARGE($A$11:A378,1)</f>
        <v>368</v>
      </c>
      <c r="B379" s="38" t="str">
        <f>_xlfn.IFNA(IF($U$8="set",VLOOKUP(Search!$A379,Inventory!$AD$2:$AI$5552,6,FALSE),IF($U$8="Player",VLOOKUP(Search!$A379,Inventory!$AF$2:$AI$5552,4,FALSE),IF($U$8="BV",VLOOKUP(Search!$A379,Inventory!$AH$2:$AI$5552,2,FALSE),""))),"")</f>
        <v>2015-16 Fusion Rookie Achievement Gold #R7 Connor Hellebuyck WPG RCP   /   $N/A</v>
      </c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22"/>
    </row>
    <row r="380" spans="1:22" x14ac:dyDescent="0.2">
      <c r="A380" s="24">
        <f>1+LARGE($A$11:A379,1)</f>
        <v>369</v>
      </c>
      <c r="B380" s="38" t="str">
        <f>_xlfn.IFNA(IF($U$8="set",VLOOKUP(Search!$A380,Inventory!$AD$2:$AI$5552,6,FALSE),IF($U$8="Player",VLOOKUP(Search!$A380,Inventory!$AF$2:$AI$5552,4,FALSE),IF($U$8="BV",VLOOKUP(Search!$A380,Inventory!$AH$2:$AI$5552,2,FALSE),""))),"")</f>
        <v>2015-16 Fusion Rookie Achievement Gold #R8 Robby Fabbri STL RCP   /   $N/A</v>
      </c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22"/>
    </row>
    <row r="381" spans="1:22" x14ac:dyDescent="0.2">
      <c r="A381" s="24">
        <f>1+LARGE($A$11:A380,1)</f>
        <v>370</v>
      </c>
      <c r="B381" s="38" t="str">
        <f>_xlfn.IFNA(IF($U$8="set",VLOOKUP(Search!$A381,Inventory!$AD$2:$AI$5552,6,FALSE),IF($U$8="Player",VLOOKUP(Search!$A381,Inventory!$AF$2:$AI$5552,4,FALSE),IF($U$8="BV",VLOOKUP(Search!$A381,Inventory!$AH$2:$AI$5552,2,FALSE),""))),"")</f>
        <v>2015-16 Fusion Rookie Achievement Gold #R9 Sam Bennett CGY RCP   /   $N/A</v>
      </c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22"/>
    </row>
    <row r="382" spans="1:22" x14ac:dyDescent="0.2">
      <c r="A382" s="24">
        <f>1+LARGE($A$11:A381,1)</f>
        <v>371</v>
      </c>
      <c r="B382" s="38" t="str">
        <f>_xlfn.IFNA(IF($U$8="set",VLOOKUP(Search!$A382,Inventory!$AD$2:$AI$5552,6,FALSE),IF($U$8="Player",VLOOKUP(Search!$A382,Inventory!$AF$2:$AI$5552,4,FALSE),IF($U$8="BV",VLOOKUP(Search!$A382,Inventory!$AH$2:$AI$5552,2,FALSE),""))),"")</f>
        <v>2015-16 MVP #180 Malcolm Subban BOS RC   /   $5</v>
      </c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22"/>
    </row>
    <row r="383" spans="1:22" x14ac:dyDescent="0.2">
      <c r="A383" s="24">
        <f>1+LARGE($A$11:A382,1)</f>
        <v>372</v>
      </c>
      <c r="B383" s="38" t="str">
        <f>_xlfn.IFNA(IF($U$8="set",VLOOKUP(Search!$A383,Inventory!$AD$2:$AI$5552,6,FALSE),IF($U$8="Player",VLOOKUP(Search!$A383,Inventory!$AF$2:$AI$5552,4,FALSE),IF($U$8="BV",VLOOKUP(Search!$A383,Inventory!$AH$2:$AI$5552,2,FALSE),""))),"")</f>
        <v>2015-16 MVP Colors and Contours Level 3 Teal #48 Marcus Johansson WAS    /   $3</v>
      </c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22"/>
    </row>
    <row r="384" spans="1:22" x14ac:dyDescent="0.2">
      <c r="A384" s="24">
        <f>1+LARGE($A$11:A383,1)</f>
        <v>373</v>
      </c>
      <c r="B384" s="38" t="str">
        <f>_xlfn.IFNA(IF($U$8="set",VLOOKUP(Search!$A384,Inventory!$AD$2:$AI$5552,6,FALSE),IF($U$8="Player",VLOOKUP(Search!$A384,Inventory!$AF$2:$AI$5552,4,FALSE),IF($U$8="BV",VLOOKUP(Search!$A384,Inventory!$AH$2:$AI$5552,2,FALSE),""))),"")</f>
        <v>2015-16 MVP Colors and Contours Level 3 Teal #54 Justin Abdelkader DET    /   $3</v>
      </c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22"/>
    </row>
    <row r="385" spans="1:22" x14ac:dyDescent="0.2">
      <c r="A385" s="24">
        <f>1+LARGE($A$11:A384,1)</f>
        <v>374</v>
      </c>
      <c r="B385" s="38" t="str">
        <f>_xlfn.IFNA(IF($U$8="set",VLOOKUP(Search!$A385,Inventory!$AD$2:$AI$5552,6,FALSE),IF($U$8="Player",VLOOKUP(Search!$A385,Inventory!$AF$2:$AI$5552,4,FALSE),IF($U$8="BV",VLOOKUP(Search!$A385,Inventory!$AH$2:$AI$5552,2,FALSE),""))),"")</f>
        <v>2015-16 MVP Colors and Contours Level 3 Teal #86 Nick Foligno CBJ    /   $3</v>
      </c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22"/>
    </row>
    <row r="386" spans="1:22" x14ac:dyDescent="0.2">
      <c r="A386" s="24">
        <f>1+LARGE($A$11:A385,1)</f>
        <v>375</v>
      </c>
      <c r="B386" s="38" t="str">
        <f>_xlfn.IFNA(IF($U$8="set",VLOOKUP(Search!$A386,Inventory!$AD$2:$AI$5552,6,FALSE),IF($U$8="Player",VLOOKUP(Search!$A386,Inventory!$AF$2:$AI$5552,4,FALSE),IF($U$8="BV",VLOOKUP(Search!$A386,Inventory!$AH$2:$AI$5552,2,FALSE),""))),"")</f>
        <v>2015-16 MVP Green Parallel #74 Nathan MacKinnon COL    /   $</v>
      </c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22"/>
    </row>
    <row r="387" spans="1:22" x14ac:dyDescent="0.2">
      <c r="A387" s="24">
        <f>1+LARGE($A$11:A386,1)</f>
        <v>376</v>
      </c>
      <c r="B387" s="38" t="str">
        <f>_xlfn.IFNA(IF($U$8="set",VLOOKUP(Search!$A387,Inventory!$AD$2:$AI$5552,6,FALSE),IF($U$8="Player",VLOOKUP(Search!$A387,Inventory!$AF$2:$AI$5552,4,FALSE),IF($U$8="BV",VLOOKUP(Search!$A387,Inventory!$AH$2:$AI$5552,2,FALSE),""))),"")</f>
        <v>2015-16 MVP Silver Script #90 Seth Jones NAS    /   $2</v>
      </c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22"/>
    </row>
    <row r="388" spans="1:22" x14ac:dyDescent="0.2">
      <c r="A388" s="24">
        <f>1+LARGE($A$11:A387,1)</f>
        <v>377</v>
      </c>
      <c r="B388" s="38" t="str">
        <f>_xlfn.IFNA(IF($U$8="set",VLOOKUP(Search!$A388,Inventory!$AD$2:$AI$5552,6,FALSE),IF($U$8="Player",VLOOKUP(Search!$A388,Inventory!$AF$2:$AI$5552,4,FALSE),IF($U$8="BV",VLOOKUP(Search!$A388,Inventory!$AH$2:$AI$5552,2,FALSE),""))),"")</f>
        <v>2015-16 MVP Silver Script #138 Tyler Bozak TOR    /   $2.5</v>
      </c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22"/>
    </row>
    <row r="389" spans="1:22" x14ac:dyDescent="0.2">
      <c r="A389" s="24">
        <f>1+LARGE($A$11:A388,1)</f>
        <v>378</v>
      </c>
      <c r="B389" s="38" t="str">
        <f>_xlfn.IFNA(IF($U$8="set",VLOOKUP(Search!$A389,Inventory!$AD$2:$AI$5552,6,FALSE),IF($U$8="Player",VLOOKUP(Search!$A389,Inventory!$AF$2:$AI$5552,4,FALSE),IF($U$8="BV",VLOOKUP(Search!$A389,Inventory!$AH$2:$AI$5552,2,FALSE),""))),"")</f>
        <v>2015-16 MVP Silver Script #184 Shane Prince OTT    /   $3</v>
      </c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22"/>
    </row>
    <row r="390" spans="1:22" x14ac:dyDescent="0.2">
      <c r="A390" s="24">
        <f>1+LARGE($A$11:A389,1)</f>
        <v>379</v>
      </c>
      <c r="B390" s="38" t="str">
        <f>_xlfn.IFNA(IF($U$8="set",VLOOKUP(Search!$A390,Inventory!$AD$2:$AI$5552,6,FALSE),IF($U$8="Player",VLOOKUP(Search!$A390,Inventory!$AF$2:$AI$5552,4,FALSE),IF($U$8="BV",VLOOKUP(Search!$A390,Inventory!$AH$2:$AI$5552,2,FALSE),""))),"")</f>
        <v>2015-16 Premier #89 Vincent Hinostroza CHI RC AU 3CL Patch 151/375   $20</v>
      </c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22"/>
    </row>
    <row r="391" spans="1:22" x14ac:dyDescent="0.2">
      <c r="A391" s="24">
        <f>1+LARGE($A$11:A390,1)</f>
        <v>380</v>
      </c>
      <c r="B391" s="38" t="str">
        <f>_xlfn.IFNA(IF($U$8="set",VLOOKUP(Search!$A391,Inventory!$AD$2:$AI$5552,6,FALSE),IF($U$8="Player",VLOOKUP(Search!$A391,Inventory!$AF$2:$AI$5552,4,FALSE),IF($U$8="BV",VLOOKUP(Search!$A391,Inventory!$AH$2:$AI$5552,2,FALSE),""))),"")</f>
        <v>2015-16 Premier #116 Sam Bennett CGY RC AU 1CL Patch 173/199   $100</v>
      </c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22"/>
    </row>
    <row r="392" spans="1:22" x14ac:dyDescent="0.2">
      <c r="A392" s="24">
        <f>1+LARGE($A$11:A391,1)</f>
        <v>381</v>
      </c>
      <c r="B392" s="38" t="str">
        <f>_xlfn.IFNA(IF($U$8="set",VLOOKUP(Search!$A392,Inventory!$AD$2:$AI$5552,6,FALSE),IF($U$8="Player",VLOOKUP(Search!$A392,Inventory!$AF$2:$AI$5552,4,FALSE),IF($U$8="BV",VLOOKUP(Search!$A392,Inventory!$AH$2:$AI$5552,2,FALSE),""))),"")</f>
        <v>2015-16 The Cup #121 Sergei Plotnikov PIT RC AU 3CL Patch 094/249   $40</v>
      </c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22"/>
    </row>
    <row r="393" spans="1:22" x14ac:dyDescent="0.2">
      <c r="A393" s="24">
        <f>1+LARGE($A$11:A392,1)</f>
        <v>382</v>
      </c>
      <c r="B393" s="38" t="str">
        <f>_xlfn.IFNA(IF($U$8="set",VLOOKUP(Search!$A393,Inventory!$AD$2:$AI$5552,6,FALSE),IF($U$8="Player",VLOOKUP(Search!$A393,Inventory!$AF$2:$AI$5552,4,FALSE),IF($U$8="BV",VLOOKUP(Search!$A393,Inventory!$AH$2:$AI$5552,2,FALSE),""))),"")</f>
        <v>2015-16 The Cup #184 Anthony Stolarz PHI RC AU 2CL Patch 049/249   $40</v>
      </c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22"/>
    </row>
    <row r="394" spans="1:22" x14ac:dyDescent="0.2">
      <c r="A394" s="24">
        <f>1+LARGE($A$11:A393,1)</f>
        <v>383</v>
      </c>
      <c r="B394" s="38" t="str">
        <f>_xlfn.IFNA(IF($U$8="set",VLOOKUP(Search!$A394,Inventory!$AD$2:$AI$5552,6,FALSE),IF($U$8="Player",VLOOKUP(Search!$A394,Inventory!$AF$2:$AI$5552,4,FALSE),IF($U$8="BV",VLOOKUP(Search!$A394,Inventory!$AH$2:$AI$5552,2,FALSE),""))),"")</f>
        <v>2015-16 UD Black #19 John Tavares NYI    118/249   $10</v>
      </c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22"/>
    </row>
    <row r="395" spans="1:22" x14ac:dyDescent="0.2">
      <c r="A395" s="24">
        <f>1+LARGE($A$11:A394,1)</f>
        <v>384</v>
      </c>
      <c r="B395" s="38" t="str">
        <f>_xlfn.IFNA(IF($U$8="set",VLOOKUP(Search!$A395,Inventory!$AD$2:$AI$5552,6,FALSE),IF($U$8="Player",VLOOKUP(Search!$A395,Inventory!$AF$2:$AI$5552,4,FALSE),IF($U$8="BV",VLOOKUP(Search!$A395,Inventory!$AH$2:$AI$5552,2,FALSE),""))),"")</f>
        <v>2015-16 Upper Deck #249 Connor Brickley YG FLA RC   /   $4</v>
      </c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22"/>
    </row>
    <row r="396" spans="1:22" x14ac:dyDescent="0.2">
      <c r="A396" s="24">
        <f>1+LARGE($A$11:A395,1)</f>
        <v>385</v>
      </c>
      <c r="B396" s="38" t="str">
        <f>_xlfn.IFNA(IF($U$8="set",VLOOKUP(Search!$A396,Inventory!$AD$2:$AI$5552,6,FALSE),IF($U$8="Player",VLOOKUP(Search!$A396,Inventory!$AF$2:$AI$5552,4,FALSE),IF($U$8="BV",VLOOKUP(Search!$A396,Inventory!$AH$2:$AI$5552,2,FALSE),""))),"")</f>
        <v>2015-16 Upper Deck #486 Gustav Olofsson YG MIN RC   /   $5</v>
      </c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22"/>
    </row>
    <row r="397" spans="1:22" x14ac:dyDescent="0.2">
      <c r="A397" s="24">
        <f>1+LARGE($A$11:A396,1)</f>
        <v>386</v>
      </c>
      <c r="B397" s="38" t="str">
        <f>_xlfn.IFNA(IF($U$8="set",VLOOKUP(Search!$A397,Inventory!$AD$2:$AI$5552,6,FALSE),IF($U$8="Player",VLOOKUP(Search!$A397,Inventory!$AF$2:$AI$5552,4,FALSE),IF($U$8="BV",VLOOKUP(Search!$A397,Inventory!$AH$2:$AI$5552,2,FALSE),""))),"")</f>
        <v>2015-16 Upper Deck Code To Greatness #13 Ryan Getzlaf ANA    /   $</v>
      </c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22"/>
    </row>
    <row r="398" spans="1:22" x14ac:dyDescent="0.2">
      <c r="A398" s="24">
        <f>1+LARGE($A$11:A397,1)</f>
        <v>387</v>
      </c>
      <c r="B398" s="38" t="str">
        <f>_xlfn.IFNA(IF($U$8="set",VLOOKUP(Search!$A398,Inventory!$AD$2:$AI$5552,6,FALSE),IF($U$8="Player",VLOOKUP(Search!$A398,Inventory!$AF$2:$AI$5552,4,FALSE),IF($U$8="BV",VLOOKUP(Search!$A398,Inventory!$AH$2:$AI$5552,2,FALSE),""))),"")</f>
        <v>2015-16 Upper Deck Code To Greatness #15 Steven Stamkos TBL    /   $</v>
      </c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22"/>
    </row>
    <row r="399" spans="1:22" x14ac:dyDescent="0.2">
      <c r="A399" s="24">
        <f>1+LARGE($A$11:A398,1)</f>
        <v>388</v>
      </c>
      <c r="B399" s="38" t="str">
        <f>_xlfn.IFNA(IF($U$8="set",VLOOKUP(Search!$A399,Inventory!$AD$2:$AI$5552,6,FALSE),IF($U$8="Player",VLOOKUP(Search!$A399,Inventory!$AF$2:$AI$5552,4,FALSE),IF($U$8="BV",VLOOKUP(Search!$A399,Inventory!$AH$2:$AI$5552,2,FALSE),""))),"")</f>
        <v>2015-16 Upper Deck Code To Greatness #18 Henrik Zetterberg DET    /   $</v>
      </c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22"/>
    </row>
    <row r="400" spans="1:22" x14ac:dyDescent="0.2">
      <c r="A400" s="24">
        <f>1+LARGE($A$11:A399,1)</f>
        <v>389</v>
      </c>
      <c r="B400" s="38" t="str">
        <f>_xlfn.IFNA(IF($U$8="set",VLOOKUP(Search!$A400,Inventory!$AD$2:$AI$5552,6,FALSE),IF($U$8="Player",VLOOKUP(Search!$A400,Inventory!$AF$2:$AI$5552,4,FALSE),IF($U$8="BV",VLOOKUP(Search!$A400,Inventory!$AH$2:$AI$5552,2,FALSE),""))),"")</f>
        <v>2015-16 Upper Deck Code To Greatness #22 Ray Bourque BOS    /   $</v>
      </c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22"/>
    </row>
    <row r="401" spans="1:22" x14ac:dyDescent="0.2">
      <c r="A401" s="24">
        <f>1+LARGE($A$11:A400,1)</f>
        <v>390</v>
      </c>
      <c r="B401" s="38" t="str">
        <f>_xlfn.IFNA(IF($U$8="set",VLOOKUP(Search!$A401,Inventory!$AD$2:$AI$5552,6,FALSE),IF($U$8="Player",VLOOKUP(Search!$A401,Inventory!$AF$2:$AI$5552,4,FALSE),IF($U$8="BV",VLOOKUP(Search!$A401,Inventory!$AH$2:$AI$5552,2,FALSE),""))),"")</f>
        <v>2015-16 Upper Deck Exclusives #211 Malcolm Subban YG BOS RCP   081/100   $60</v>
      </c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22"/>
    </row>
    <row r="402" spans="1:22" x14ac:dyDescent="0.2">
      <c r="A402" s="24">
        <f>1+LARGE($A$11:A401,1)</f>
        <v>391</v>
      </c>
      <c r="B402" s="38" t="str">
        <f>_xlfn.IFNA(IF($U$8="set",VLOOKUP(Search!$A402,Inventory!$AD$2:$AI$5552,6,FALSE),IF($U$8="Player",VLOOKUP(Search!$A402,Inventory!$AF$2:$AI$5552,4,FALSE),IF($U$8="BV",VLOOKUP(Search!$A402,Inventory!$AH$2:$AI$5552,2,FALSE),""))),"")</f>
        <v>2015-16 Upper Deck Exclusives #223 Nikolai Ehlers YG WPG RCP   049/100   $120</v>
      </c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22"/>
    </row>
    <row r="403" spans="1:22" x14ac:dyDescent="0.2">
      <c r="A403" s="24">
        <f>1+LARGE($A$11:A402,1)</f>
        <v>392</v>
      </c>
      <c r="B403" s="38" t="str">
        <f>_xlfn.IFNA(IF($U$8="set",VLOOKUP(Search!$A403,Inventory!$AD$2:$AI$5552,6,FALSE),IF($U$8="Player",VLOOKUP(Search!$A403,Inventory!$AF$2:$AI$5552,4,FALSE),IF($U$8="BV",VLOOKUP(Search!$A403,Inventory!$AH$2:$AI$5552,2,FALSE),""))),"")</f>
        <v>2015-16 Upper Deck Exclusives #441 Andre Burakovsky WAS    094/100   $10</v>
      </c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22"/>
    </row>
    <row r="404" spans="1:22" x14ac:dyDescent="0.2">
      <c r="A404" s="24">
        <f>1+LARGE($A$11:A403,1)</f>
        <v>393</v>
      </c>
      <c r="B404" s="38" t="str">
        <f>_xlfn.IFNA(IF($U$8="set",VLOOKUP(Search!$A404,Inventory!$AD$2:$AI$5552,6,FALSE),IF($U$8="Player",VLOOKUP(Search!$A404,Inventory!$AF$2:$AI$5552,4,FALSE),IF($U$8="BV",VLOOKUP(Search!$A404,Inventory!$AH$2:$AI$5552,2,FALSE),""))),"")</f>
        <v>2015-16 Upper Deck Instant Impressions #4 Vladimir Tarasenko STL    /   $</v>
      </c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22"/>
    </row>
    <row r="405" spans="1:22" x14ac:dyDescent="0.2">
      <c r="A405" s="24">
        <f>1+LARGE($A$11:A404,1)</f>
        <v>394</v>
      </c>
      <c r="B405" s="38" t="str">
        <f>_xlfn.IFNA(IF($U$8="set",VLOOKUP(Search!$A405,Inventory!$AD$2:$AI$5552,6,FALSE),IF($U$8="Player",VLOOKUP(Search!$A405,Inventory!$AF$2:$AI$5552,4,FALSE),IF($U$8="BV",VLOOKUP(Search!$A405,Inventory!$AH$2:$AI$5552,2,FALSE),""))),"")</f>
        <v>2015-16 Upper Deck Instant Impressions #5 Jonathan Drouin TBL    /   $</v>
      </c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22"/>
    </row>
    <row r="406" spans="1:22" x14ac:dyDescent="0.2">
      <c r="A406" s="24">
        <f>1+LARGE($A$11:A405,1)</f>
        <v>395</v>
      </c>
      <c r="B406" s="38" t="str">
        <f>_xlfn.IFNA(IF($U$8="set",VLOOKUP(Search!$A406,Inventory!$AD$2:$AI$5552,6,FALSE),IF($U$8="Player",VLOOKUP(Search!$A406,Inventory!$AF$2:$AI$5552,4,FALSE),IF($U$8="BV",VLOOKUP(Search!$A406,Inventory!$AH$2:$AI$5552,2,FALSE),""))),"")</f>
        <v>2015-16 Upper Deck Instant Impressions #10 Jonathan Huberdeau FLA    /   $</v>
      </c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22"/>
    </row>
    <row r="407" spans="1:22" x14ac:dyDescent="0.2">
      <c r="A407" s="24">
        <f>1+LARGE($A$11:A406,1)</f>
        <v>396</v>
      </c>
      <c r="B407" s="38" t="str">
        <f>_xlfn.IFNA(IF($U$8="set",VLOOKUP(Search!$A407,Inventory!$AD$2:$AI$5552,6,FALSE),IF($U$8="Player",VLOOKUP(Search!$A407,Inventory!$AF$2:$AI$5552,4,FALSE),IF($U$8="BV",VLOOKUP(Search!$A407,Inventory!$AH$2:$AI$5552,2,FALSE),""))),"")</f>
        <v>2015-16 Upper Deck Instant Impressions #14 Zemgus Girgensons BUF    /   $</v>
      </c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22"/>
    </row>
    <row r="408" spans="1:22" x14ac:dyDescent="0.2">
      <c r="A408" s="24">
        <f>1+LARGE($A$11:A407,1)</f>
        <v>397</v>
      </c>
      <c r="B408" s="38" t="str">
        <f>_xlfn.IFNA(IF($U$8="set",VLOOKUP(Search!$A408,Inventory!$AD$2:$AI$5552,6,FALSE),IF($U$8="Player",VLOOKUP(Search!$A408,Inventory!$AF$2:$AI$5552,4,FALSE),IF($U$8="BV",VLOOKUP(Search!$A408,Inventory!$AH$2:$AI$5552,2,FALSE),""))),"")</f>
        <v>2015-16 Upper Deck Instant Impressions #16 Kevin Hayes NYR    /   $</v>
      </c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22"/>
    </row>
    <row r="409" spans="1:22" x14ac:dyDescent="0.2">
      <c r="A409" s="24">
        <f>1+LARGE($A$11:A408,1)</f>
        <v>398</v>
      </c>
      <c r="B409" s="38" t="str">
        <f>_xlfn.IFNA(IF($U$8="set",VLOOKUP(Search!$A409,Inventory!$AD$2:$AI$5552,6,FALSE),IF($U$8="Player",VLOOKUP(Search!$A409,Inventory!$AF$2:$AI$5552,4,FALSE),IF($U$8="BV",VLOOKUP(Search!$A409,Inventory!$AH$2:$AI$5552,2,FALSE),""))),"")</f>
        <v>2015-16 Upper Deck Instant Impressions #19 Morgan Rielly TOR    /   $</v>
      </c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22"/>
    </row>
    <row r="410" spans="1:22" x14ac:dyDescent="0.2">
      <c r="A410" s="24">
        <f>1+LARGE($A$11:A409,1)</f>
        <v>399</v>
      </c>
      <c r="B410" s="38" t="str">
        <f>_xlfn.IFNA(IF($U$8="set",VLOOKUP(Search!$A410,Inventory!$AD$2:$AI$5552,6,FALSE),IF($U$8="Player",VLOOKUP(Search!$A410,Inventory!$AF$2:$AI$5552,4,FALSE),IF($U$8="BV",VLOOKUP(Search!$A410,Inventory!$AH$2:$AI$5552,2,FALSE),""))),"")</f>
        <v>2015-16 Upper Deck Instant Impressions #24 Nikita Kucherov TBL    /   $</v>
      </c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22"/>
    </row>
    <row r="411" spans="1:22" x14ac:dyDescent="0.2">
      <c r="A411" s="24">
        <f>1+LARGE($A$11:A410,1)</f>
        <v>400</v>
      </c>
      <c r="B411" s="38" t="str">
        <f>_xlfn.IFNA(IF($U$8="set",VLOOKUP(Search!$A411,Inventory!$AD$2:$AI$5552,6,FALSE),IF($U$8="Player",VLOOKUP(Search!$A411,Inventory!$AF$2:$AI$5552,4,FALSE),IF($U$8="BV",VLOOKUP(Search!$A411,Inventory!$AH$2:$AI$5552,2,FALSE),""))),"")</f>
        <v>2015-16 Upper Deck Number Crunchers #NCBH Bobby Hull CHI    /   $3</v>
      </c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22"/>
    </row>
    <row r="412" spans="1:22" x14ac:dyDescent="0.2">
      <c r="A412" s="24">
        <f>1+LARGE($A$11:A411,1)</f>
        <v>401</v>
      </c>
      <c r="B412" s="38" t="str">
        <f>_xlfn.IFNA(IF($U$8="set",VLOOKUP(Search!$A412,Inventory!$AD$2:$AI$5552,6,FALSE),IF($U$8="Player",VLOOKUP(Search!$A412,Inventory!$AF$2:$AI$5552,4,FALSE),IF($U$8="BV",VLOOKUP(Search!$A412,Inventory!$AH$2:$AI$5552,2,FALSE),""))),"")</f>
        <v>2015-16 Upper Deck Number Crunchers #NCCG Clauge Giroux PHI    /   $3</v>
      </c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22"/>
    </row>
    <row r="413" spans="1:22" x14ac:dyDescent="0.2">
      <c r="A413" s="24">
        <f>1+LARGE($A$11:A412,1)</f>
        <v>402</v>
      </c>
      <c r="B413" s="38" t="str">
        <f>_xlfn.IFNA(IF($U$8="set",VLOOKUP(Search!$A413,Inventory!$AD$2:$AI$5552,6,FALSE),IF($U$8="Player",VLOOKUP(Search!$A413,Inventory!$AF$2:$AI$5552,4,FALSE),IF($U$8="BV",VLOOKUP(Search!$A413,Inventory!$AH$2:$AI$5552,2,FALSE),""))),"")</f>
        <v>2015-16 Upper Deck Number Crunchers #NCMB Martin Brodeur NJD    /   $5</v>
      </c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22"/>
    </row>
    <row r="414" spans="1:22" x14ac:dyDescent="0.2">
      <c r="A414" s="24">
        <f>1+LARGE($A$11:A413,1)</f>
        <v>403</v>
      </c>
      <c r="B414" s="38" t="str">
        <f>_xlfn.IFNA(IF($U$8="set",VLOOKUP(Search!$A414,Inventory!$AD$2:$AI$5552,6,FALSE),IF($U$8="Player",VLOOKUP(Search!$A414,Inventory!$AF$2:$AI$5552,4,FALSE),IF($U$8="BV",VLOOKUP(Search!$A414,Inventory!$AH$2:$AI$5552,2,FALSE),""))),"")</f>
        <v>2015-16 Upper Deck Number Crunchers #NCMB Martin Brodeur NJD    /   $5</v>
      </c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22"/>
    </row>
    <row r="415" spans="1:22" x14ac:dyDescent="0.2">
      <c r="A415" s="24">
        <f>1+LARGE($A$11:A414,1)</f>
        <v>404</v>
      </c>
      <c r="B415" s="38" t="str">
        <f>_xlfn.IFNA(IF($U$8="set",VLOOKUP(Search!$A415,Inventory!$AD$2:$AI$5552,6,FALSE),IF($U$8="Player",VLOOKUP(Search!$A415,Inventory!$AF$2:$AI$5552,4,FALSE),IF($U$8="BV",VLOOKUP(Search!$A415,Inventory!$AH$2:$AI$5552,2,FALSE),""))),"")</f>
        <v>2015-16 Upper Deck Number Crunchers #NCSC Sidney Crosby PIT    /   $10</v>
      </c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22"/>
    </row>
    <row r="416" spans="1:22" x14ac:dyDescent="0.2">
      <c r="A416" s="24">
        <f>1+LARGE($A$11:A415,1)</f>
        <v>405</v>
      </c>
      <c r="B416" s="38" t="str">
        <f>_xlfn.IFNA(IF($U$8="set",VLOOKUP(Search!$A416,Inventory!$AD$2:$AI$5552,6,FALSE),IF($U$8="Player",VLOOKUP(Search!$A416,Inventory!$AF$2:$AI$5552,4,FALSE),IF($U$8="BV",VLOOKUP(Search!$A416,Inventory!$AH$2:$AI$5552,2,FALSE),""))),"")</f>
        <v>2015-16 Upper Deck One Timers #1TAO Alexander Ovechkin WAS    /   $10</v>
      </c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22"/>
    </row>
    <row r="417" spans="1:22" x14ac:dyDescent="0.2">
      <c r="A417" s="24">
        <f>1+LARGE($A$11:A416,1)</f>
        <v>406</v>
      </c>
      <c r="B417" s="38" t="str">
        <f>_xlfn.IFNA(IF($U$8="set",VLOOKUP(Search!$A417,Inventory!$AD$2:$AI$5552,6,FALSE),IF($U$8="Player",VLOOKUP(Search!$A417,Inventory!$AF$2:$AI$5552,4,FALSE),IF($U$8="BV",VLOOKUP(Search!$A417,Inventory!$AH$2:$AI$5552,2,FALSE),""))),"")</f>
        <v>2015-16 Upper Deck One Timers #1TBH Bobby Hull CHI    /   $3</v>
      </c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22"/>
    </row>
    <row r="418" spans="1:22" x14ac:dyDescent="0.2">
      <c r="A418" s="24">
        <f>1+LARGE($A$11:A417,1)</f>
        <v>407</v>
      </c>
      <c r="B418" s="38" t="str">
        <f>_xlfn.IFNA(IF($U$8="set",VLOOKUP(Search!$A418,Inventory!$AD$2:$AI$5552,6,FALSE),IF($U$8="Player",VLOOKUP(Search!$A418,Inventory!$AF$2:$AI$5552,4,FALSE),IF($U$8="BV",VLOOKUP(Search!$A418,Inventory!$AH$2:$AI$5552,2,FALSE),""))),"")</f>
        <v>2015-16 Upper Deck One Timers #1TJS Jason Spezza DAL    /   $2.5</v>
      </c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22"/>
    </row>
    <row r="419" spans="1:22" x14ac:dyDescent="0.2">
      <c r="A419" s="24">
        <f>1+LARGE($A$11:A418,1)</f>
        <v>408</v>
      </c>
      <c r="B419" s="38" t="str">
        <f>_xlfn.IFNA(IF($U$8="set",VLOOKUP(Search!$A419,Inventory!$AD$2:$AI$5552,6,FALSE),IF($U$8="Player",VLOOKUP(Search!$A419,Inventory!$AF$2:$AI$5552,4,FALSE),IF($U$8="BV",VLOOKUP(Search!$A419,Inventory!$AH$2:$AI$5552,2,FALSE),""))),"")</f>
        <v>2015-16 Upper Deck One Timers #1TJT John Tavares NYI    /   $5</v>
      </c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22"/>
    </row>
    <row r="420" spans="1:22" x14ac:dyDescent="0.2">
      <c r="A420" s="24">
        <f>1+LARGE($A$11:A419,1)</f>
        <v>409</v>
      </c>
      <c r="B420" s="38" t="str">
        <f>_xlfn.IFNA(IF($U$8="set",VLOOKUP(Search!$A420,Inventory!$AD$2:$AI$5552,6,FALSE),IF($U$8="Player",VLOOKUP(Search!$A420,Inventory!$AF$2:$AI$5552,4,FALSE),IF($U$8="BV",VLOOKUP(Search!$A420,Inventory!$AH$2:$AI$5552,2,FALSE),""))),"")</f>
        <v>2015-16 Upper Deck One Timers #1TSC Sidney Crosby PIT    /   $10</v>
      </c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22"/>
    </row>
    <row r="421" spans="1:22" x14ac:dyDescent="0.2">
      <c r="A421" s="24">
        <f>1+LARGE($A$11:A420,1)</f>
        <v>410</v>
      </c>
      <c r="B421" s="38" t="str">
        <f>_xlfn.IFNA(IF($U$8="set",VLOOKUP(Search!$A421,Inventory!$AD$2:$AI$5552,6,FALSE),IF($U$8="Player",VLOOKUP(Search!$A421,Inventory!$AF$2:$AI$5552,4,FALSE),IF($U$8="BV",VLOOKUP(Search!$A421,Inventory!$AH$2:$AI$5552,2,FALSE),""))),"")</f>
        <v>2015-16 Upper Deck Portraits #1 Alexander Ovechkin WAS    /   $</v>
      </c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22"/>
    </row>
    <row r="422" spans="1:22" x14ac:dyDescent="0.2">
      <c r="A422" s="24">
        <f>1+LARGE($A$11:A421,1)</f>
        <v>411</v>
      </c>
      <c r="B422" s="38" t="str">
        <f>_xlfn.IFNA(IF($U$8="set",VLOOKUP(Search!$A422,Inventory!$AD$2:$AI$5552,6,FALSE),IF($U$8="Player",VLOOKUP(Search!$A422,Inventory!$AF$2:$AI$5552,4,FALSE),IF($U$8="BV",VLOOKUP(Search!$A422,Inventory!$AH$2:$AI$5552,2,FALSE),""))),"")</f>
        <v>2015-16 Upper Deck Portraits #6 Corey Crawford CHI    /   $</v>
      </c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22"/>
    </row>
    <row r="423" spans="1:22" x14ac:dyDescent="0.2">
      <c r="A423" s="24">
        <f>1+LARGE($A$11:A422,1)</f>
        <v>412</v>
      </c>
      <c r="B423" s="38" t="str">
        <f>_xlfn.IFNA(IF($U$8="set",VLOOKUP(Search!$A423,Inventory!$AD$2:$AI$5552,6,FALSE),IF($U$8="Player",VLOOKUP(Search!$A423,Inventory!$AF$2:$AI$5552,4,FALSE),IF($U$8="BV",VLOOKUP(Search!$A423,Inventory!$AH$2:$AI$5552,2,FALSE),""))),"")</f>
        <v>2015-16 Upper Deck Portraits #7 Henrik Lundqvist NYR    /   $</v>
      </c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22"/>
    </row>
    <row r="424" spans="1:22" x14ac:dyDescent="0.2">
      <c r="A424" s="24">
        <f>1+LARGE($A$11:A423,1)</f>
        <v>413</v>
      </c>
      <c r="B424" s="38" t="str">
        <f>_xlfn.IFNA(IF($U$8="set",VLOOKUP(Search!$A424,Inventory!$AD$2:$AI$5552,6,FALSE),IF($U$8="Player",VLOOKUP(Search!$A424,Inventory!$AF$2:$AI$5552,4,FALSE),IF($U$8="BV",VLOOKUP(Search!$A424,Inventory!$AH$2:$AI$5552,2,FALSE),""))),"")</f>
        <v>2015-16 Upper Deck Portraits #15 Shea Weber NAS    /   $</v>
      </c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22"/>
    </row>
    <row r="425" spans="1:22" x14ac:dyDescent="0.2">
      <c r="A425" s="24">
        <f>1+LARGE($A$11:A424,1)</f>
        <v>414</v>
      </c>
      <c r="B425" s="38" t="str">
        <f>_xlfn.IFNA(IF($U$8="set",VLOOKUP(Search!$A425,Inventory!$AD$2:$AI$5552,6,FALSE),IF($U$8="Player",VLOOKUP(Search!$A425,Inventory!$AF$2:$AI$5552,4,FALSE),IF($U$8="BV",VLOOKUP(Search!$A425,Inventory!$AH$2:$AI$5552,2,FALSE),""))),"")</f>
        <v>2015-16 Upper Deck Portraits #17 Pekka Rinne NAS    /   $</v>
      </c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22"/>
    </row>
    <row r="426" spans="1:22" x14ac:dyDescent="0.2">
      <c r="A426" s="24">
        <f>1+LARGE($A$11:A425,1)</f>
        <v>415</v>
      </c>
      <c r="B426" s="38" t="str">
        <f>_xlfn.IFNA(IF($U$8="set",VLOOKUP(Search!$A426,Inventory!$AD$2:$AI$5552,6,FALSE),IF($U$8="Player",VLOOKUP(Search!$A426,Inventory!$AF$2:$AI$5552,4,FALSE),IF($U$8="BV",VLOOKUP(Search!$A426,Inventory!$AH$2:$AI$5552,2,FALSE),""))),"")</f>
        <v>2015-16 Upper Deck Portraits #23 Henrik Zetterberg DET    /   $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22"/>
    </row>
    <row r="427" spans="1:22" x14ac:dyDescent="0.2">
      <c r="A427" s="24">
        <f>1+LARGE($A$11:A426,1)</f>
        <v>416</v>
      </c>
      <c r="B427" s="38" t="str">
        <f>_xlfn.IFNA(IF($U$8="set",VLOOKUP(Search!$A427,Inventory!$AD$2:$AI$5552,6,FALSE),IF($U$8="Player",VLOOKUP(Search!$A427,Inventory!$AF$2:$AI$5552,4,FALSE),IF($U$8="BV",VLOOKUP(Search!$A427,Inventory!$AH$2:$AI$5552,2,FALSE),""))),"")</f>
        <v>2015-16 Upper Deck Portraits #51 Phil Esposito BOS    /   $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22"/>
    </row>
    <row r="428" spans="1:22" x14ac:dyDescent="0.2">
      <c r="A428" s="24">
        <f>1+LARGE($A$11:A427,1)</f>
        <v>417</v>
      </c>
      <c r="B428" s="38" t="str">
        <f>_xlfn.IFNA(IF($U$8="set",VLOOKUP(Search!$A428,Inventory!$AD$2:$AI$5552,6,FALSE),IF($U$8="Player",VLOOKUP(Search!$A428,Inventory!$AF$2:$AI$5552,4,FALSE),IF($U$8="BV",VLOOKUP(Search!$A428,Inventory!$AH$2:$AI$5552,2,FALSE),""))),"")</f>
        <v>2015-16 Upper Deck Portraits #52 Martin Brodeur NJD    /   $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22"/>
    </row>
    <row r="429" spans="1:22" x14ac:dyDescent="0.2">
      <c r="A429" s="24">
        <f>1+LARGE($A$11:A428,1)</f>
        <v>418</v>
      </c>
      <c r="B429" s="38" t="str">
        <f>_xlfn.IFNA(IF($U$8="set",VLOOKUP(Search!$A429,Inventory!$AD$2:$AI$5552,6,FALSE),IF($U$8="Player",VLOOKUP(Search!$A429,Inventory!$AF$2:$AI$5552,4,FALSE),IF($U$8="BV",VLOOKUP(Search!$A429,Inventory!$AH$2:$AI$5552,2,FALSE),""))),"")</f>
        <v>2015-16 Upper Deck Portraits #61 Jack Eichel BUF    /   $12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22"/>
    </row>
    <row r="430" spans="1:22" x14ac:dyDescent="0.2">
      <c r="A430" s="24">
        <f>1+LARGE($A$11:A429,1)</f>
        <v>419</v>
      </c>
      <c r="B430" s="38" t="str">
        <f>_xlfn.IFNA(IF($U$8="set",VLOOKUP(Search!$A430,Inventory!$AD$2:$AI$5552,6,FALSE),IF($U$8="Player",VLOOKUP(Search!$A430,Inventory!$AF$2:$AI$5552,4,FALSE),IF($U$8="BV",VLOOKUP(Search!$A430,Inventory!$AH$2:$AI$5552,2,FALSE),""))),"")</f>
        <v>2015-16 Upper Deck Portraits #61 Jack Eichel BUF    /   $12</v>
      </c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22"/>
    </row>
    <row r="431" spans="1:22" x14ac:dyDescent="0.2">
      <c r="A431" s="24">
        <f>1+LARGE($A$11:A430,1)</f>
        <v>420</v>
      </c>
      <c r="B431" s="38" t="str">
        <f>_xlfn.IFNA(IF($U$8="set",VLOOKUP(Search!$A431,Inventory!$AD$2:$AI$5552,6,FALSE),IF($U$8="Player",VLOOKUP(Search!$A431,Inventory!$AF$2:$AI$5552,4,FALSE),IF($U$8="BV",VLOOKUP(Search!$A431,Inventory!$AH$2:$AI$5552,2,FALSE),""))),"")</f>
        <v>2015-16 Upper Deck Portraits #62 Nick Cousins PHI    /   $2.5</v>
      </c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22"/>
    </row>
    <row r="432" spans="1:22" x14ac:dyDescent="0.2">
      <c r="A432" s="24">
        <f>1+LARGE($A$11:A431,1)</f>
        <v>421</v>
      </c>
      <c r="B432" s="38" t="str">
        <f>_xlfn.IFNA(IF($U$8="set",VLOOKUP(Search!$A432,Inventory!$AD$2:$AI$5552,6,FALSE),IF($U$8="Player",VLOOKUP(Search!$A432,Inventory!$AF$2:$AI$5552,4,FALSE),IF($U$8="BV",VLOOKUP(Search!$A432,Inventory!$AH$2:$AI$5552,2,FALSE),""))),"")</f>
        <v>2015-16 Upper Deck Portraits #64 Colin Miller BOS    /   $2.5</v>
      </c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22"/>
    </row>
    <row r="433" spans="1:22" x14ac:dyDescent="0.2">
      <c r="A433" s="24">
        <f>1+LARGE($A$11:A432,1)</f>
        <v>422</v>
      </c>
      <c r="B433" s="38" t="str">
        <f>_xlfn.IFNA(IF($U$8="set",VLOOKUP(Search!$A433,Inventory!$AD$2:$AI$5552,6,FALSE),IF($U$8="Player",VLOOKUP(Search!$A433,Inventory!$AF$2:$AI$5552,4,FALSE),IF($U$8="BV",VLOOKUP(Search!$A433,Inventory!$AH$2:$AI$5552,2,FALSE),""))),"")</f>
        <v>2015-16 Upper Deck Portraits #66 Shane Prince OTT    /   $2.5</v>
      </c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22"/>
    </row>
    <row r="434" spans="1:22" x14ac:dyDescent="0.2">
      <c r="A434" s="24">
        <f>1+LARGE($A$11:A433,1)</f>
        <v>423</v>
      </c>
      <c r="B434" s="38" t="str">
        <f>_xlfn.IFNA(IF($U$8="set",VLOOKUP(Search!$A434,Inventory!$AD$2:$AI$5552,6,FALSE),IF($U$8="Player",VLOOKUP(Search!$A434,Inventory!$AF$2:$AI$5552,4,FALSE),IF($U$8="BV",VLOOKUP(Search!$A434,Inventory!$AH$2:$AI$5552,2,FALSE),""))),"")</f>
        <v>2015-16 Upper Deck Portraits #66 Shane Prince OTT    /   $2.5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22"/>
    </row>
    <row r="435" spans="1:22" x14ac:dyDescent="0.2">
      <c r="A435" s="24">
        <f>1+LARGE($A$11:A434,1)</f>
        <v>424</v>
      </c>
      <c r="B435" s="38" t="str">
        <f>_xlfn.IFNA(IF($U$8="set",VLOOKUP(Search!$A435,Inventory!$AD$2:$AI$5552,6,FALSE),IF($U$8="Player",VLOOKUP(Search!$A435,Inventory!$AF$2:$AI$5552,4,FALSE),IF($U$8="BV",VLOOKUP(Search!$A435,Inventory!$AH$2:$AI$5552,2,FALSE),""))),"")</f>
        <v>2015-16 Upper Deck Portraits #68 Nick Shore LAK    /   $3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22"/>
    </row>
    <row r="436" spans="1:22" x14ac:dyDescent="0.2">
      <c r="A436" s="24">
        <f>1+LARGE($A$11:A435,1)</f>
        <v>425</v>
      </c>
      <c r="B436" s="38" t="str">
        <f>_xlfn.IFNA(IF($U$8="set",VLOOKUP(Search!$A436,Inventory!$AD$2:$AI$5552,6,FALSE),IF($U$8="Player",VLOOKUP(Search!$A436,Inventory!$AF$2:$AI$5552,4,FALSE),IF($U$8="BV",VLOOKUP(Search!$A436,Inventory!$AH$2:$AI$5552,2,FALSE),""))),"")</f>
        <v>2015-16 Upper Deck Portraits #76 Stefan Noesen ANA    /   $2.5</v>
      </c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22"/>
    </row>
    <row r="437" spans="1:22" x14ac:dyDescent="0.2">
      <c r="A437" s="24">
        <f>1+LARGE($A$11:A436,1)</f>
        <v>426</v>
      </c>
      <c r="B437" s="38" t="str">
        <f>_xlfn.IFNA(IF($U$8="set",VLOOKUP(Search!$A437,Inventory!$AD$2:$AI$5552,6,FALSE),IF($U$8="Player",VLOOKUP(Search!$A437,Inventory!$AF$2:$AI$5552,4,FALSE),IF($U$8="BV",VLOOKUP(Search!$A437,Inventory!$AH$2:$AI$5552,2,FALSE),""))),"")</f>
        <v>2015-16 Upper Deck Portraits #79 Hunter Shinkaruk VAN    /   $3</v>
      </c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22"/>
    </row>
    <row r="438" spans="1:22" x14ac:dyDescent="0.2">
      <c r="A438" s="24">
        <f>1+LARGE($A$11:A437,1)</f>
        <v>427</v>
      </c>
      <c r="B438" s="38" t="str">
        <f>_xlfn.IFNA(IF($U$8="set",VLOOKUP(Search!$A438,Inventory!$AD$2:$AI$5552,6,FALSE),IF($U$8="Player",VLOOKUP(Search!$A438,Inventory!$AF$2:$AI$5552,4,FALSE),IF($U$8="BV",VLOOKUP(Search!$A438,Inventory!$AH$2:$AI$5552,2,FALSE),""))),"")</f>
        <v>2015-16 Upper Deck Portraits #80 Derek Forbort LAK    /   $2.5</v>
      </c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22"/>
    </row>
    <row r="439" spans="1:22" x14ac:dyDescent="0.2">
      <c r="A439" s="24">
        <f>1+LARGE($A$11:A438,1)</f>
        <v>428</v>
      </c>
      <c r="B439" s="38" t="str">
        <f>_xlfn.IFNA(IF($U$8="set",VLOOKUP(Search!$A439,Inventory!$AD$2:$AI$5552,6,FALSE),IF($U$8="Player",VLOOKUP(Search!$A439,Inventory!$AF$2:$AI$5552,4,FALSE),IF($U$8="BV",VLOOKUP(Search!$A439,Inventory!$AH$2:$AI$5552,2,FALSE),""))),"")</f>
        <v>2015-16 Upper Deck Portraits #88 Joonas Donskoi SJS    /   $3</v>
      </c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22"/>
    </row>
    <row r="440" spans="1:22" x14ac:dyDescent="0.2">
      <c r="A440" s="24">
        <f>1+LARGE($A$11:A439,1)</f>
        <v>429</v>
      </c>
      <c r="B440" s="38" t="str">
        <f>_xlfn.IFNA(IF($U$8="set",VLOOKUP(Search!$A440,Inventory!$AD$2:$AI$5552,6,FALSE),IF($U$8="Player",VLOOKUP(Search!$A440,Inventory!$AF$2:$AI$5552,4,FALSE),IF($U$8="BV",VLOOKUP(Search!$A440,Inventory!$AH$2:$AI$5552,2,FALSE),""))),"")</f>
        <v>2015-16 Upper Deck Portraits #88 Joonas Donskoi SJS    /   $3</v>
      </c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22"/>
    </row>
    <row r="441" spans="1:22" x14ac:dyDescent="0.2">
      <c r="A441" s="24">
        <f>1+LARGE($A$11:A440,1)</f>
        <v>430</v>
      </c>
      <c r="B441" s="38" t="str">
        <f>_xlfn.IFNA(IF($U$8="set",VLOOKUP(Search!$A441,Inventory!$AD$2:$AI$5552,6,FALSE),IF($U$8="Player",VLOOKUP(Search!$A441,Inventory!$AF$2:$AI$5552,4,FALSE),IF($U$8="BV",VLOOKUP(Search!$A441,Inventory!$AH$2:$AI$5552,2,FALSE),""))),"")</f>
        <v>2015-16 Upper Deck Portraits #89 Stanislav Galiev WAS    /   $3</v>
      </c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22"/>
    </row>
    <row r="442" spans="1:22" x14ac:dyDescent="0.2">
      <c r="A442" s="24">
        <f>1+LARGE($A$11:A441,1)</f>
        <v>431</v>
      </c>
      <c r="B442" s="38" t="str">
        <f>_xlfn.IFNA(IF($U$8="set",VLOOKUP(Search!$A442,Inventory!$AD$2:$AI$5552,6,FALSE),IF($U$8="Player",VLOOKUP(Search!$A442,Inventory!$AF$2:$AI$5552,4,FALSE),IF($U$8="BV",VLOOKUP(Search!$A442,Inventory!$AH$2:$AI$5552,2,FALSE),""))),"")</f>
        <v>2015-16 Upper Deck Portraits #92 Kyle Baun CHI    /   $3</v>
      </c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22"/>
    </row>
    <row r="443" spans="1:22" x14ac:dyDescent="0.2">
      <c r="A443" s="24">
        <f>1+LARGE($A$11:A442,1)</f>
        <v>432</v>
      </c>
      <c r="B443" s="38" t="str">
        <f>_xlfn.IFNA(IF($U$8="set",VLOOKUP(Search!$A443,Inventory!$AD$2:$AI$5552,6,FALSE),IF($U$8="Player",VLOOKUP(Search!$A443,Inventory!$AF$2:$AI$5552,4,FALSE),IF($U$8="BV",VLOOKUP(Search!$A443,Inventory!$AH$2:$AI$5552,2,FALSE),""))),"")</f>
        <v>2015-16 Upper Deck Portraits #94 Andrew Copp WPG    /   $2</v>
      </c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22"/>
    </row>
    <row r="444" spans="1:22" x14ac:dyDescent="0.2">
      <c r="A444" s="24">
        <f>1+LARGE($A$11:A443,1)</f>
        <v>433</v>
      </c>
      <c r="B444" s="38" t="str">
        <f>_xlfn.IFNA(IF($U$8="set",VLOOKUP(Search!$A444,Inventory!$AD$2:$AI$5552,6,FALSE),IF($U$8="Player",VLOOKUP(Search!$A444,Inventory!$AF$2:$AI$5552,4,FALSE),IF($U$8="BV",VLOOKUP(Search!$A444,Inventory!$AH$2:$AI$5552,2,FALSE),""))),"")</f>
        <v>2015-16 Upper Deck Portraits #99 Colton Parayko STL    /   $5</v>
      </c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22"/>
    </row>
    <row r="445" spans="1:22" x14ac:dyDescent="0.2">
      <c r="A445" s="24">
        <f>1+LARGE($A$11:A444,1)</f>
        <v>434</v>
      </c>
      <c r="B445" s="38" t="str">
        <f>_xlfn.IFNA(IF($U$8="set",VLOOKUP(Search!$A445,Inventory!$AD$2:$AI$5552,6,FALSE),IF($U$8="Player",VLOOKUP(Search!$A445,Inventory!$AF$2:$AI$5552,4,FALSE),IF($U$8="BV",VLOOKUP(Search!$A445,Inventory!$AH$2:$AI$5552,2,FALSE),""))),"")</f>
        <v>2015-16 Upper Deck Portraits #99 Colton Parayko STL    /   $2.5</v>
      </c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22"/>
    </row>
    <row r="446" spans="1:22" x14ac:dyDescent="0.2">
      <c r="A446" s="24">
        <f>1+LARGE($A$11:A445,1)</f>
        <v>435</v>
      </c>
      <c r="B446" s="38" t="str">
        <f>_xlfn.IFNA(IF($U$8="set",VLOOKUP(Search!$A446,Inventory!$AD$2:$AI$5552,6,FALSE),IF($U$8="Player",VLOOKUP(Search!$A446,Inventory!$AF$2:$AI$5552,4,FALSE),IF($U$8="BV",VLOOKUP(Search!$A446,Inventory!$AH$2:$AI$5552,2,FALSE),""))),"")</f>
        <v>2015-16 Upper Deck Portraits #103 Matt Oconnor OTT    /   $2.5</v>
      </c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22"/>
    </row>
    <row r="447" spans="1:22" x14ac:dyDescent="0.2">
      <c r="A447" s="24">
        <f>1+LARGE($A$11:A446,1)</f>
        <v>436</v>
      </c>
      <c r="B447" s="38" t="str">
        <f>_xlfn.IFNA(IF($U$8="set",VLOOKUP(Search!$A447,Inventory!$AD$2:$AI$5552,6,FALSE),IF($U$8="Player",VLOOKUP(Search!$A447,Inventory!$AF$2:$AI$5552,4,FALSE),IF($U$8="BV",VLOOKUP(Search!$A447,Inventory!$AH$2:$AI$5552,2,FALSE),""))),"")</f>
        <v>2015-16 Upper Deck Portraits #103 Matt Oconnor OTT    /   $2.5</v>
      </c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22"/>
    </row>
    <row r="448" spans="1:22" x14ac:dyDescent="0.2">
      <c r="A448" s="24">
        <f>1+LARGE($A$11:A447,1)</f>
        <v>437</v>
      </c>
      <c r="B448" s="38" t="str">
        <f>_xlfn.IFNA(IF($U$8="set",VLOOKUP(Search!$A448,Inventory!$AD$2:$AI$5552,6,FALSE),IF($U$8="Player",VLOOKUP(Search!$A448,Inventory!$AF$2:$AI$5552,4,FALSE),IF($U$8="BV",VLOOKUP(Search!$A448,Inventory!$AH$2:$AI$5552,2,FALSE),""))),"")</f>
        <v>2015-16 Upper Deck Portraits #107 Nikolai Ehlers WPG    /   $6</v>
      </c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22"/>
    </row>
    <row r="449" spans="1:22" x14ac:dyDescent="0.2">
      <c r="A449" s="24">
        <f>1+LARGE($A$11:A448,1)</f>
        <v>438</v>
      </c>
      <c r="B449" s="38" t="str">
        <f>_xlfn.IFNA(IF($U$8="set",VLOOKUP(Search!$A449,Inventory!$AD$2:$AI$5552,6,FALSE),IF($U$8="Player",VLOOKUP(Search!$A449,Inventory!$AF$2:$AI$5552,4,FALSE),IF($U$8="BV",VLOOKUP(Search!$A449,Inventory!$AH$2:$AI$5552,2,FALSE),""))),"")</f>
        <v>2015-16 Upper Deck Portraits #109 Brock McGinn CAR    /   $3</v>
      </c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22"/>
    </row>
    <row r="450" spans="1:22" x14ac:dyDescent="0.2">
      <c r="A450" s="24">
        <f>1+LARGE($A$11:A449,1)</f>
        <v>439</v>
      </c>
      <c r="B450" s="38" t="str">
        <f>_xlfn.IFNA(IF($U$8="set",VLOOKUP(Search!$A450,Inventory!$AD$2:$AI$5552,6,FALSE),IF($U$8="Player",VLOOKUP(Search!$A450,Inventory!$AF$2:$AI$5552,4,FALSE),IF($U$8="BV",VLOOKUP(Search!$A450,Inventory!$AH$2:$AI$5552,2,FALSE),""))),"")</f>
        <v>2015-16 Upper Deck Shining Stars #27 Sidney Crosby PIT    /   $</v>
      </c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22"/>
    </row>
    <row r="451" spans="1:22" x14ac:dyDescent="0.2">
      <c r="A451" s="24">
        <f>1+LARGE($A$11:A450,1)</f>
        <v>440</v>
      </c>
      <c r="B451" s="38" t="str">
        <f>_xlfn.IFNA(IF($U$8="set",VLOOKUP(Search!$A451,Inventory!$AD$2:$AI$5552,6,FALSE),IF($U$8="Player",VLOOKUP(Search!$A451,Inventory!$AF$2:$AI$5552,4,FALSE),IF($U$8="BV",VLOOKUP(Search!$A451,Inventory!$AH$2:$AI$5552,2,FALSE),""))),"")</f>
        <v>2015-16 Upper Deck Shining Stars #30 Tyler Seguin DAL    /   $</v>
      </c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22"/>
    </row>
    <row r="452" spans="1:22" x14ac:dyDescent="0.2">
      <c r="A452" s="24">
        <f>1+LARGE($A$11:A451,1)</f>
        <v>441</v>
      </c>
      <c r="B452" s="38" t="str">
        <f>_xlfn.IFNA(IF($U$8="set",VLOOKUP(Search!$A452,Inventory!$AD$2:$AI$5552,6,FALSE),IF($U$8="Player",VLOOKUP(Search!$A452,Inventory!$AF$2:$AI$5552,4,FALSE),IF($U$8="BV",VLOOKUP(Search!$A452,Inventory!$AH$2:$AI$5552,2,FALSE),""))),"")</f>
        <v>2015-16 Upper Deck Shining Stars #31 Alexander Ovechkin WAS    /   $</v>
      </c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22"/>
    </row>
    <row r="453" spans="1:22" x14ac:dyDescent="0.2">
      <c r="A453" s="24">
        <f>1+LARGE($A$11:A452,1)</f>
        <v>442</v>
      </c>
      <c r="B453" s="38" t="str">
        <f>_xlfn.IFNA(IF($U$8="set",VLOOKUP(Search!$A453,Inventory!$AD$2:$AI$5552,6,FALSE),IF($U$8="Player",VLOOKUP(Search!$A453,Inventory!$AF$2:$AI$5552,4,FALSE),IF($U$8="BV",VLOOKUP(Search!$A453,Inventory!$AH$2:$AI$5552,2,FALSE),""))),"")</f>
        <v>2015-16 Upper Deck Shining Stars #37 Max Pacioretty MTL    /   $</v>
      </c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22"/>
    </row>
    <row r="454" spans="1:22" x14ac:dyDescent="0.2">
      <c r="A454" s="24">
        <f>1+LARGE($A$11:A453,1)</f>
        <v>443</v>
      </c>
      <c r="B454" s="38" t="str">
        <f>_xlfn.IFNA(IF($U$8="set",VLOOKUP(Search!$A454,Inventory!$AD$2:$AI$5552,6,FALSE),IF($U$8="Player",VLOOKUP(Search!$A454,Inventory!$AF$2:$AI$5552,4,FALSE),IF($U$8="BV",VLOOKUP(Search!$A454,Inventory!$AH$2:$AI$5552,2,FALSE),""))),"")</f>
        <v>2015-16 Upper Deck Shining Stars #45 Mario Lemieux PIT    /   $</v>
      </c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22"/>
    </row>
    <row r="455" spans="1:22" x14ac:dyDescent="0.2">
      <c r="A455" s="24">
        <f>1+LARGE($A$11:A454,1)</f>
        <v>444</v>
      </c>
      <c r="B455" s="38" t="str">
        <f>_xlfn.IFNA(IF($U$8="set",VLOOKUP(Search!$A455,Inventory!$AD$2:$AI$5552,6,FALSE),IF($U$8="Player",VLOOKUP(Search!$A455,Inventory!$AF$2:$AI$5552,4,FALSE),IF($U$8="BV",VLOOKUP(Search!$A455,Inventory!$AH$2:$AI$5552,2,FALSE),""))),"")</f>
        <v>2015-16 Upper Deck Shining Stars Royal Blue #25 Pavel Datsyuk DET    /   $</v>
      </c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22"/>
    </row>
    <row r="456" spans="1:22" x14ac:dyDescent="0.2">
      <c r="A456" s="24">
        <f>1+LARGE($A$11:A455,1)</f>
        <v>445</v>
      </c>
      <c r="B456" s="38" t="str">
        <f>_xlfn.IFNA(IF($U$8="set",VLOOKUP(Search!$A456,Inventory!$AD$2:$AI$5552,6,FALSE),IF($U$8="Player",VLOOKUP(Search!$A456,Inventory!$AF$2:$AI$5552,4,FALSE),IF($U$8="BV",VLOOKUP(Search!$A456,Inventory!$AH$2:$AI$5552,2,FALSE),""))),"")</f>
        <v>2015-16 Upper Deck Shining Stars Royal Blue #27 Sidney Crosby PIT    /   $10</v>
      </c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22"/>
    </row>
    <row r="457" spans="1:22" x14ac:dyDescent="0.2">
      <c r="A457" s="24">
        <f>1+LARGE($A$11:A456,1)</f>
        <v>446</v>
      </c>
      <c r="B457" s="38" t="str">
        <f>_xlfn.IFNA(IF($U$8="set",VLOOKUP(Search!$A457,Inventory!$AD$2:$AI$5552,6,FALSE),IF($U$8="Player",VLOOKUP(Search!$A457,Inventory!$AF$2:$AI$5552,4,FALSE),IF($U$8="BV",VLOOKUP(Search!$A457,Inventory!$AH$2:$AI$5552,2,FALSE),""))),"")</f>
        <v>2015-16 Upper Deck UD Portraits #P-100 Connor McDavid EDM    /   $20</v>
      </c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22"/>
    </row>
    <row r="458" spans="1:22" x14ac:dyDescent="0.2">
      <c r="A458" s="24">
        <f>1+LARGE($A$11:A457,1)</f>
        <v>447</v>
      </c>
      <c r="B458" s="38" t="str">
        <f>_xlfn.IFNA(IF($U$8="set",VLOOKUP(Search!$A458,Inventory!$AD$2:$AI$5552,6,FALSE),IF($U$8="Player",VLOOKUP(Search!$A458,Inventory!$AF$2:$AI$5552,4,FALSE),IF($U$8="BV",VLOOKUP(Search!$A458,Inventory!$AH$2:$AI$5552,2,FALSE),""))),"")</f>
        <v>2016-17 O-Pee-Chee #665 Milan Lucic EDM    /   $1</v>
      </c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22"/>
    </row>
    <row r="459" spans="1:22" x14ac:dyDescent="0.2">
      <c r="A459" s="24">
        <f>1+LARGE($A$11:A458,1)</f>
        <v>448</v>
      </c>
      <c r="B459" s="38" t="str">
        <f>_xlfn.IFNA(IF($U$8="set",VLOOKUP(Search!$A459,Inventory!$AD$2:$AI$5552,6,FALSE),IF($U$8="Player",VLOOKUP(Search!$A459,Inventory!$AF$2:$AI$5552,4,FALSE),IF($U$8="BV",VLOOKUP(Search!$A459,Inventory!$AH$2:$AI$5552,2,FALSE),""))),"")</f>
        <v>2016-17 O-Pee-Chee #688 Dylan Strome ARI RC   /   $6</v>
      </c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22"/>
    </row>
    <row r="460" spans="1:22" x14ac:dyDescent="0.2">
      <c r="A460" s="24">
        <f>1+LARGE($A$11:A459,1)</f>
        <v>449</v>
      </c>
      <c r="B460" s="38" t="str">
        <f>_xlfn.IFNA(IF($U$8="set",VLOOKUP(Search!$A460,Inventory!$AD$2:$AI$5552,6,FALSE),IF($U$8="Player",VLOOKUP(Search!$A460,Inventory!$AF$2:$AI$5552,4,FALSE),IF($U$8="BV",VLOOKUP(Search!$A460,Inventory!$AH$2:$AI$5552,2,FALSE),""))),"")</f>
        <v>2016-17 O-Pee-Chee #692 Travis Konecny PHI RC   /   $5</v>
      </c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22"/>
    </row>
    <row r="461" spans="1:22" x14ac:dyDescent="0.2">
      <c r="A461" s="24">
        <f>1+LARGE($A$11:A460,1)</f>
        <v>450</v>
      </c>
      <c r="B461" s="38" t="str">
        <f>_xlfn.IFNA(IF($U$8="set",VLOOKUP(Search!$A461,Inventory!$AD$2:$AI$5552,6,FALSE),IF($U$8="Player",VLOOKUP(Search!$A461,Inventory!$AF$2:$AI$5552,4,FALSE),IF($U$8="BV",VLOOKUP(Search!$A461,Inventory!$AH$2:$AI$5552,2,FALSE),""))),"")</f>
        <v>2016-17 O-Pee-Chee #696 Christian Dvorak ARI RC   /   $3</v>
      </c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22"/>
    </row>
    <row r="462" spans="1:22" x14ac:dyDescent="0.2">
      <c r="A462" s="24">
        <f>1+LARGE($A$11:A461,1)</f>
        <v>451</v>
      </c>
      <c r="B462" s="38" t="str">
        <f>_xlfn.IFNA(IF($U$8="set",VLOOKUP(Search!$A462,Inventory!$AD$2:$AI$5552,6,FALSE),IF($U$8="Player",VLOOKUP(Search!$A462,Inventory!$AF$2:$AI$5552,4,FALSE),IF($U$8="BV",VLOOKUP(Search!$A462,Inventory!$AH$2:$AI$5552,2,FALSE),""))),"")</f>
        <v>2016-17 O-Pee-Chee #705 Anthony Beauvillier NYI RC   /   $2.5</v>
      </c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22"/>
    </row>
    <row r="463" spans="1:22" x14ac:dyDescent="0.2">
      <c r="A463" s="24">
        <f>1+LARGE($A$11:A462,1)</f>
        <v>452</v>
      </c>
      <c r="B463" s="38" t="str">
        <f>_xlfn.IFNA(IF($U$8="set",VLOOKUP(Search!$A463,Inventory!$AD$2:$AI$5552,6,FALSE),IF($U$8="Player",VLOOKUP(Search!$A463,Inventory!$AF$2:$AI$5552,4,FALSE),IF($U$8="BV",VLOOKUP(Search!$A463,Inventory!$AH$2:$AI$5552,2,FALSE),""))),"")</f>
        <v>2016-17 O-Pee-Chee Rainbow Black #696 Christian Dvorak ARI RCP   27/100   $12</v>
      </c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22"/>
    </row>
    <row r="464" spans="1:22" x14ac:dyDescent="0.2">
      <c r="A464" s="24">
        <f>1+LARGE($A$11:A463,1)</f>
        <v>453</v>
      </c>
      <c r="B464" s="38" t="str">
        <f>_xlfn.IFNA(IF($U$8="set",VLOOKUP(Search!$A464,Inventory!$AD$2:$AI$5552,6,FALSE),IF($U$8="Player",VLOOKUP(Search!$A464,Inventory!$AF$2:$AI$5552,4,FALSE),IF($U$8="BV",VLOOKUP(Search!$A464,Inventory!$AH$2:$AI$5552,2,FALSE),""))),"")</f>
        <v>2016-17 O-Pee-Chee Rainbow Foil #710 Nick Lappin NJD RCP   /   $4</v>
      </c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22"/>
    </row>
    <row r="465" spans="1:22" x14ac:dyDescent="0.2">
      <c r="A465" s="24">
        <f>1+LARGE($A$11:A464,1)</f>
        <v>454</v>
      </c>
      <c r="B465" s="38" t="str">
        <f>_xlfn.IFNA(IF($U$8="set",VLOOKUP(Search!$A465,Inventory!$AD$2:$AI$5552,6,FALSE),IF($U$8="Player",VLOOKUP(Search!$A465,Inventory!$AF$2:$AI$5552,4,FALSE),IF($U$8="BV",VLOOKUP(Search!$A465,Inventory!$AH$2:$AI$5552,2,FALSE),""))),"")</f>
        <v>2016-17 O-Pee-Chee Retro #671 Tyler Motte CHI RCP   /   $4</v>
      </c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22"/>
    </row>
    <row r="466" spans="1:22" x14ac:dyDescent="0.2">
      <c r="A466" s="24">
        <f>1+LARGE($A$11:A465,1)</f>
        <v>455</v>
      </c>
      <c r="B466" s="38" t="str">
        <f>_xlfn.IFNA(IF($U$8="set",VLOOKUP(Search!$A466,Inventory!$AD$2:$AI$5552,6,FALSE),IF($U$8="Player",VLOOKUP(Search!$A466,Inventory!$AF$2:$AI$5552,4,FALSE),IF($U$8="BV",VLOOKUP(Search!$A466,Inventory!$AH$2:$AI$5552,2,FALSE),""))),"")</f>
        <v>2016-17 O-Pee-Chee Retro #697 Joel Eriksson Ek MIN RCP   /   $4</v>
      </c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22"/>
    </row>
    <row r="467" spans="1:22" x14ac:dyDescent="0.2">
      <c r="A467" s="24">
        <f>1+LARGE($A$11:A466,1)</f>
        <v>456</v>
      </c>
      <c r="B467" s="38" t="str">
        <f>_xlfn.IFNA(IF($U$8="set",VLOOKUP(Search!$A467,Inventory!$AD$2:$AI$5552,6,FALSE),IF($U$8="Player",VLOOKUP(Search!$A467,Inventory!$AF$2:$AI$5552,4,FALSE),IF($U$8="BV",VLOOKUP(Search!$A467,Inventory!$AH$2:$AI$5552,2,FALSE),""))),"")</f>
        <v>2016-17 Tim Horton's #75 Alexander Steen STL    /   $1</v>
      </c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22"/>
    </row>
    <row r="468" spans="1:22" x14ac:dyDescent="0.2">
      <c r="A468" s="24">
        <f>1+LARGE($A$11:A467,1)</f>
        <v>457</v>
      </c>
      <c r="B468" s="38" t="str">
        <f>_xlfn.IFNA(IF($U$8="set",VLOOKUP(Search!$A468,Inventory!$AD$2:$AI$5552,6,FALSE),IF($U$8="Player",VLOOKUP(Search!$A468,Inventory!$AF$2:$AI$5552,4,FALSE),IF($U$8="BV",VLOOKUP(Search!$A468,Inventory!$AH$2:$AI$5552,2,FALSE),""))),"")</f>
        <v>2016-17 Tim Horton's #83 Ben Bishop TBL    /   $1</v>
      </c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22"/>
    </row>
    <row r="469" spans="1:22" x14ac:dyDescent="0.2">
      <c r="A469" s="24">
        <f>1+LARGE($A$11:A468,1)</f>
        <v>458</v>
      </c>
      <c r="B469" s="38" t="str">
        <f>_xlfn.IFNA(IF($U$8="set",VLOOKUP(Search!$A469,Inventory!$AD$2:$AI$5552,6,FALSE),IF($U$8="Player",VLOOKUP(Search!$A469,Inventory!$AF$2:$AI$5552,4,FALSE),IF($U$8="BV",VLOOKUP(Search!$A469,Inventory!$AH$2:$AI$5552,2,FALSE),""))),"")</f>
        <v>2016-17 Tim Horton's Platinum Profiles #PP5 Connor McDavid EDM    /   $25</v>
      </c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22"/>
    </row>
    <row r="470" spans="1:22" x14ac:dyDescent="0.2">
      <c r="A470" s="24">
        <f>1+LARGE($A$11:A469,1)</f>
        <v>459</v>
      </c>
      <c r="B470" s="38" t="str">
        <f>_xlfn.IFNA(IF($U$8="set",VLOOKUP(Search!$A470,Inventory!$AD$2:$AI$5552,6,FALSE),IF($U$8="Player",VLOOKUP(Search!$A470,Inventory!$AF$2:$AI$5552,4,FALSE),IF($U$8="BV",VLOOKUP(Search!$A470,Inventory!$AH$2:$AI$5552,2,FALSE),""))),"")</f>
        <v>2016-17 Upper Deck #201 Auston Matthews YG TOR RC   /   $250</v>
      </c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22"/>
    </row>
    <row r="471" spans="1:22" x14ac:dyDescent="0.2">
      <c r="A471" s="24">
        <f>1+LARGE($A$11:A470,1)</f>
        <v>460</v>
      </c>
      <c r="B471" s="38" t="str">
        <f>_xlfn.IFNA(IF($U$8="set",VLOOKUP(Search!$A471,Inventory!$AD$2:$AI$5552,6,FALSE),IF($U$8="Player",VLOOKUP(Search!$A471,Inventory!$AF$2:$AI$5552,4,FALSE),IF($U$8="BV",VLOOKUP(Search!$A471,Inventory!$AH$2:$AI$5552,2,FALSE),""))),"")</f>
        <v>2016-17 Upper Deck #212 Kyle Connor YG WPG RC   /   $5</v>
      </c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22"/>
    </row>
    <row r="472" spans="1:22" x14ac:dyDescent="0.2">
      <c r="A472" s="24">
        <f>1+LARGE($A$11:A471,1)</f>
        <v>461</v>
      </c>
      <c r="B472" s="38" t="str">
        <f>_xlfn.IFNA(IF($U$8="set",VLOOKUP(Search!$A472,Inventory!$AD$2:$AI$5552,6,FALSE),IF($U$8="Player",VLOOKUP(Search!$A472,Inventory!$AF$2:$AI$5552,4,FALSE),IF($U$8="BV",VLOOKUP(Search!$A472,Inventory!$AH$2:$AI$5552,2,FALSE),""))),"")</f>
        <v>2016-17 Upper Deck #215 Zach Sanford YG WAS RC   /   $5</v>
      </c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22"/>
    </row>
    <row r="473" spans="1:22" x14ac:dyDescent="0.2">
      <c r="A473" s="24">
        <f>1+LARGE($A$11:A472,1)</f>
        <v>462</v>
      </c>
      <c r="B473" s="38" t="str">
        <f>_xlfn.IFNA(IF($U$8="set",VLOOKUP(Search!$A473,Inventory!$AD$2:$AI$5552,6,FALSE),IF($U$8="Player",VLOOKUP(Search!$A473,Inventory!$AF$2:$AI$5552,4,FALSE),IF($U$8="BV",VLOOKUP(Search!$A473,Inventory!$AH$2:$AI$5552,2,FALSE),""))),"")</f>
        <v>2016-17 Upper Deck #220 Anthony Beauvillier YG NYI RC   /   $5</v>
      </c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22"/>
    </row>
    <row r="474" spans="1:22" x14ac:dyDescent="0.2">
      <c r="A474" s="24">
        <f>1+LARGE($A$11:A473,1)</f>
        <v>463</v>
      </c>
      <c r="B474" s="38" t="str">
        <f>_xlfn.IFNA(IF($U$8="set",VLOOKUP(Search!$A474,Inventory!$AD$2:$AI$5552,6,FALSE),IF($U$8="Player",VLOOKUP(Search!$A474,Inventory!$AF$2:$AI$5552,4,FALSE),IF($U$8="BV",VLOOKUP(Search!$A474,Inventory!$AH$2:$AI$5552,2,FALSE),""))),"")</f>
        <v>2016-17 Upper Deck #220 Anthony Beauvillier YG NYI RC   /   $5</v>
      </c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22"/>
    </row>
    <row r="475" spans="1:22" x14ac:dyDescent="0.2">
      <c r="A475" s="24">
        <f>1+LARGE($A$11:A474,1)</f>
        <v>464</v>
      </c>
      <c r="B475" s="38" t="str">
        <f>_xlfn.IFNA(IF($U$8="set",VLOOKUP(Search!$A475,Inventory!$AD$2:$AI$5552,6,FALSE),IF($U$8="Player",VLOOKUP(Search!$A475,Inventory!$AF$2:$AI$5552,4,FALSE),IF($U$8="BV",VLOOKUP(Search!$A475,Inventory!$AH$2:$AI$5552,2,FALSE),""))),"")</f>
        <v>2016-17 Upper Deck #226 Josh Morrissey YG WPG RC   /   $5</v>
      </c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22"/>
    </row>
    <row r="476" spans="1:22" x14ac:dyDescent="0.2">
      <c r="A476" s="24">
        <f>1+LARGE($A$11:A475,1)</f>
        <v>465</v>
      </c>
      <c r="B476" s="38" t="str">
        <f>_xlfn.IFNA(IF($U$8="set",VLOOKUP(Search!$A476,Inventory!$AD$2:$AI$5552,6,FALSE),IF($U$8="Player",VLOOKUP(Search!$A476,Inventory!$AF$2:$AI$5552,4,FALSE),IF($U$8="BV",VLOOKUP(Search!$A476,Inventory!$AH$2:$AI$5552,2,FALSE),""))),"")</f>
        <v>2016-17 Upper Deck #459 Joel Eriksson YG MIN RC   /   $5</v>
      </c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22"/>
    </row>
    <row r="477" spans="1:22" x14ac:dyDescent="0.2">
      <c r="A477" s="24">
        <f>1+LARGE($A$11:A476,1)</f>
        <v>466</v>
      </c>
      <c r="B477" s="38" t="str">
        <f>_xlfn.IFNA(IF($U$8="set",VLOOKUP(Search!$A477,Inventory!$AD$2:$AI$5552,6,FALSE),IF($U$8="Player",VLOOKUP(Search!$A477,Inventory!$AF$2:$AI$5552,4,FALSE),IF($U$8="BV",VLOOKUP(Search!$A477,Inventory!$AH$2:$AI$5552,2,FALSE),""))),"")</f>
        <v>2016-17 Upper Deck #469 Dominik Simon YG PIT RC   /   $5</v>
      </c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22"/>
    </row>
    <row r="478" spans="1:22" x14ac:dyDescent="0.2">
      <c r="A478" s="24">
        <f>1+LARGE($A$11:A477,1)</f>
        <v>467</v>
      </c>
      <c r="B478" s="38" t="str">
        <f>_xlfn.IFNA(IF($U$8="set",VLOOKUP(Search!$A478,Inventory!$AD$2:$AI$5552,6,FALSE),IF($U$8="Player",VLOOKUP(Search!$A478,Inventory!$AF$2:$AI$5552,4,FALSE),IF($U$8="BV",VLOOKUP(Search!$A478,Inventory!$AH$2:$AI$5552,2,FALSE),""))),"")</f>
        <v>2016-17 Upper Deck #500 Mitch Marner Patrick Laine YG Checklist TOR WPG RC   /   $25</v>
      </c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22"/>
    </row>
    <row r="479" spans="1:22" x14ac:dyDescent="0.2">
      <c r="A479" s="24">
        <f>1+LARGE($A$11:A478,1)</f>
        <v>468</v>
      </c>
      <c r="B479" s="38" t="str">
        <f>_xlfn.IFNA(IF($U$8="set",VLOOKUP(Search!$A479,Inventory!$AD$2:$AI$5552,6,FALSE),IF($U$8="Player",VLOOKUP(Search!$A479,Inventory!$AF$2:$AI$5552,4,FALSE),IF($U$8="BV",VLOOKUP(Search!$A479,Inventory!$AH$2:$AI$5552,2,FALSE),""))),"")</f>
        <v>2016-17 Upper Deck Day with the Cup #17 Olli Maatta PIT    /   $60</v>
      </c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22"/>
    </row>
    <row r="480" spans="1:22" x14ac:dyDescent="0.2">
      <c r="A480" s="24">
        <f>1+LARGE($A$11:A479,1)</f>
        <v>469</v>
      </c>
      <c r="B480" s="38" t="str">
        <f>_xlfn.IFNA(IF($U$8="set",VLOOKUP(Search!$A480,Inventory!$AD$2:$AI$5552,6,FALSE),IF($U$8="Player",VLOOKUP(Search!$A480,Inventory!$AF$2:$AI$5552,4,FALSE),IF($U$8="BV",VLOOKUP(Search!$A480,Inventory!$AH$2:$AI$5552,2,FALSE),""))),"")</f>
        <v>2016-17 Upper Deck Exclusives #252 Rickard Rakell ANA    34/100   $10</v>
      </c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22"/>
    </row>
    <row r="481" spans="1:22" x14ac:dyDescent="0.2">
      <c r="A481" s="24">
        <f>1+LARGE($A$11:A480,1)</f>
        <v>470</v>
      </c>
      <c r="B481" s="38" t="str">
        <f>_xlfn.IFNA(IF($U$8="set",VLOOKUP(Search!$A481,Inventory!$AD$2:$AI$5552,6,FALSE),IF($U$8="Player",VLOOKUP(Search!$A481,Inventory!$AF$2:$AI$5552,4,FALSE),IF($U$8="BV",VLOOKUP(Search!$A481,Inventory!$AH$2:$AI$5552,2,FALSE),""))),"")</f>
        <v>2016-17 Upper Deck Exclusives #285 Victor Rask CAR    63/100   $8</v>
      </c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22"/>
    </row>
    <row r="482" spans="1:22" x14ac:dyDescent="0.2">
      <c r="A482" s="24">
        <f>1+LARGE($A$11:A481,1)</f>
        <v>471</v>
      </c>
      <c r="B482" s="38" t="str">
        <f>_xlfn.IFNA(IF($U$8="set",VLOOKUP(Search!$A482,Inventory!$AD$2:$AI$5552,6,FALSE),IF($U$8="Player",VLOOKUP(Search!$A482,Inventory!$AF$2:$AI$5552,4,FALSE),IF($U$8="BV",VLOOKUP(Search!$A482,Inventory!$AH$2:$AI$5552,2,FALSE),""))),"")</f>
        <v>2016-17 Upper Deck Goalie Nightmares #GN-19 John Tavares NYI    /   $2.5</v>
      </c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22"/>
    </row>
    <row r="483" spans="1:22" x14ac:dyDescent="0.2">
      <c r="A483" s="24">
        <f>1+LARGE($A$11:A482,1)</f>
        <v>472</v>
      </c>
      <c r="B483" s="38" t="str">
        <f>_xlfn.IFNA(IF($U$8="set",VLOOKUP(Search!$A483,Inventory!$AD$2:$AI$5552,6,FALSE),IF($U$8="Player",VLOOKUP(Search!$A483,Inventory!$AF$2:$AI$5552,4,FALSE),IF($U$8="BV",VLOOKUP(Search!$A483,Inventory!$AH$2:$AI$5552,2,FALSE),""))),"")</f>
        <v>2016-17 Upper Deck Goalie Nightmares #GN-22 Claude Giroux PHI    /   $2.5</v>
      </c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22"/>
    </row>
    <row r="484" spans="1:22" x14ac:dyDescent="0.2">
      <c r="A484" s="24">
        <f>1+LARGE($A$11:A483,1)</f>
        <v>473</v>
      </c>
      <c r="B484" s="38" t="str">
        <f>_xlfn.IFNA(IF($U$8="set",VLOOKUP(Search!$A484,Inventory!$AD$2:$AI$5552,6,FALSE),IF($U$8="Player",VLOOKUP(Search!$A484,Inventory!$AF$2:$AI$5552,4,FALSE),IF($U$8="BV",VLOOKUP(Search!$A484,Inventory!$AH$2:$AI$5552,2,FALSE),""))),"")</f>
        <v>2016-17 Upper Deck Goalie Nightmares #GN-9 Brandon Saad CBJ    /   $2.5</v>
      </c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22"/>
    </row>
    <row r="485" spans="1:22" x14ac:dyDescent="0.2">
      <c r="A485" s="24">
        <f>1+LARGE($A$11:A484,1)</f>
        <v>474</v>
      </c>
      <c r="B485" s="38" t="str">
        <f>_xlfn.IFNA(IF($U$8="set",VLOOKUP(Search!$A485,Inventory!$AD$2:$AI$5552,6,FALSE),IF($U$8="Player",VLOOKUP(Search!$A485,Inventory!$AF$2:$AI$5552,4,FALSE),IF($U$8="BV",VLOOKUP(Search!$A485,Inventory!$AH$2:$AI$5552,2,FALSE),""))),"")</f>
        <v>2016-17 Upper Deck NHL Firsts #12 William Nylander TOR    /   $</v>
      </c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22"/>
    </row>
    <row r="486" spans="1:22" x14ac:dyDescent="0.2">
      <c r="A486" s="24">
        <f>1+LARGE($A$11:A485,1)</f>
        <v>475</v>
      </c>
      <c r="B486" s="38" t="str">
        <f>_xlfn.IFNA(IF($U$8="set",VLOOKUP(Search!$A486,Inventory!$AD$2:$AI$5552,6,FALSE),IF($U$8="Player",VLOOKUP(Search!$A486,Inventory!$AF$2:$AI$5552,4,FALSE),IF($U$8="BV",VLOOKUP(Search!$A486,Inventory!$AH$2:$AI$5552,2,FALSE),""))),"")</f>
        <v>2016-17 Upper Deck Number Crunschers #6 Brandon Saad CBJ    /   $</v>
      </c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22"/>
    </row>
    <row r="487" spans="1:22" x14ac:dyDescent="0.2">
      <c r="A487" s="24">
        <f>1+LARGE($A$11:A486,1)</f>
        <v>476</v>
      </c>
      <c r="B487" s="38" t="str">
        <f>_xlfn.IFNA(IF($U$8="set",VLOOKUP(Search!$A487,Inventory!$AD$2:$AI$5552,6,FALSE),IF($U$8="Player",VLOOKUP(Search!$A487,Inventory!$AF$2:$AI$5552,4,FALSE),IF($U$8="BV",VLOOKUP(Search!$A487,Inventory!$AH$2:$AI$5552,2,FALSE),""))),"")</f>
        <v>2016-17 Upper Deck Shining Stars #SS-22 Claude Giroux PHI    /   $2.5</v>
      </c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22"/>
    </row>
    <row r="488" spans="1:22" x14ac:dyDescent="0.2">
      <c r="A488" s="24">
        <f>1+LARGE($A$11:A487,1)</f>
        <v>477</v>
      </c>
      <c r="B488" s="38" t="str">
        <f>_xlfn.IFNA(IF($U$8="set",VLOOKUP(Search!$A488,Inventory!$AD$2:$AI$5552,6,FALSE),IF($U$8="Player",VLOOKUP(Search!$A488,Inventory!$AF$2:$AI$5552,4,FALSE),IF($U$8="BV",VLOOKUP(Search!$A488,Inventory!$AH$2:$AI$5552,2,FALSE),""))),"")</f>
        <v>2016-17 Upper Deck Super Colossal #SC-15 Dustin Byfuglien WPG    /   $5</v>
      </c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22"/>
    </row>
    <row r="489" spans="1:22" x14ac:dyDescent="0.2">
      <c r="A489" s="24">
        <f>1+LARGE($A$11:A488,1)</f>
        <v>478</v>
      </c>
      <c r="B489" s="38" t="str">
        <f>_xlfn.IFNA(IF($U$8="set",VLOOKUP(Search!$A489,Inventory!$AD$2:$AI$5552,6,FALSE),IF($U$8="Player",VLOOKUP(Search!$A489,Inventory!$AF$2:$AI$5552,4,FALSE),IF($U$8="BV",VLOOKUP(Search!$A489,Inventory!$AH$2:$AI$5552,2,FALSE),""))),"")</f>
        <v>2016-17 Upper Deck Super Colossal #SC-6 Dalton Prout CBJ    /   $3</v>
      </c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22"/>
    </row>
    <row r="490" spans="1:22" x14ac:dyDescent="0.2">
      <c r="A490" s="24">
        <f>1+LARGE($A$11:A489,1)</f>
        <v>479</v>
      </c>
      <c r="B490" s="38" t="str">
        <f>_xlfn.IFNA(IF($U$8="set",VLOOKUP(Search!$A490,Inventory!$AD$2:$AI$5552,6,FALSE),IF($U$8="Player",VLOOKUP(Search!$A490,Inventory!$AF$2:$AI$5552,4,FALSE),IF($U$8="BV",VLOOKUP(Search!$A490,Inventory!$AH$2:$AI$5552,2,FALSE),""))),"")</f>
        <v>2016-17 Upper Deck UD Portraits #1 Seth Jones CBJ    /   $3</v>
      </c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22"/>
    </row>
    <row r="491" spans="1:22" x14ac:dyDescent="0.2">
      <c r="A491" s="24">
        <f>1+LARGE($A$11:A490,1)</f>
        <v>480</v>
      </c>
      <c r="B491" s="38" t="str">
        <f>_xlfn.IFNA(IF($U$8="set",VLOOKUP(Search!$A491,Inventory!$AD$2:$AI$5552,6,FALSE),IF($U$8="Player",VLOOKUP(Search!$A491,Inventory!$AF$2:$AI$5552,4,FALSE),IF($U$8="BV",VLOOKUP(Search!$A491,Inventory!$AH$2:$AI$5552,2,FALSE),""))),"")</f>
        <v>2016-17 Upper Deck UD Portraits #61 Patrick Laine WPG    /   $20</v>
      </c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22"/>
    </row>
    <row r="492" spans="1:22" x14ac:dyDescent="0.2">
      <c r="A492" s="24">
        <f>1+LARGE($A$11:A491,1)</f>
        <v>481</v>
      </c>
      <c r="B492" s="38" t="str">
        <f>_xlfn.IFNA(IF($U$8="set",VLOOKUP(Search!$A492,Inventory!$AD$2:$AI$5552,6,FALSE),IF($U$8="Player",VLOOKUP(Search!$A492,Inventory!$AF$2:$AI$5552,4,FALSE),IF($U$8="BV",VLOOKUP(Search!$A492,Inventory!$AH$2:$AI$5552,2,FALSE),""))),"")</f>
        <v>2016-17 Upper Deck UD Portraits #65 Artturi Lehkonen MTL    /   $4</v>
      </c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22"/>
    </row>
    <row r="493" spans="1:22" x14ac:dyDescent="0.2">
      <c r="A493" s="24">
        <f>1+LARGE($A$11:A492,1)</f>
        <v>482</v>
      </c>
      <c r="B493" s="38" t="str">
        <f>_xlfn.IFNA(IF($U$8="set",VLOOKUP(Search!$A493,Inventory!$AD$2:$AI$5552,6,FALSE),IF($U$8="Player",VLOOKUP(Search!$A493,Inventory!$AF$2:$AI$5552,4,FALSE),IF($U$8="BV",VLOOKUP(Search!$A493,Inventory!$AH$2:$AI$5552,2,FALSE),""))),"")</f>
        <v>2016-17 Upper Deck UD Portraits #72 Connor Brown TOR    /   $6</v>
      </c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22"/>
    </row>
    <row r="494" spans="1:22" x14ac:dyDescent="0.2">
      <c r="A494" s="24">
        <f>1+LARGE($A$11:A493,1)</f>
        <v>483</v>
      </c>
      <c r="B494" s="38" t="str">
        <f>_xlfn.IFNA(IF($U$8="set",VLOOKUP(Search!$A494,Inventory!$AD$2:$AI$5552,6,FALSE),IF($U$8="Player",VLOOKUP(Search!$A494,Inventory!$AF$2:$AI$5552,4,FALSE),IF($U$8="BV",VLOOKUP(Search!$A494,Inventory!$AH$2:$AI$5552,2,FALSE),""))),"")</f>
        <v>2016-17 Upper Deck UD Portraits #75 Travis Konecny PHI    /   $8</v>
      </c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22"/>
    </row>
    <row r="495" spans="1:22" x14ac:dyDescent="0.2">
      <c r="A495" s="24">
        <f>1+LARGE($A$11:A494,1)</f>
        <v>484</v>
      </c>
      <c r="B495" s="38" t="str">
        <f>_xlfn.IFNA(IF($U$8="set",VLOOKUP(Search!$A495,Inventory!$AD$2:$AI$5552,6,FALSE),IF($U$8="Player",VLOOKUP(Search!$A495,Inventory!$AF$2:$AI$5552,4,FALSE),IF($U$8="BV",VLOOKUP(Search!$A495,Inventory!$AH$2:$AI$5552,2,FALSE),""))),"")</f>
        <v>2016-17 Upper Deck UD Portraits #79 Brayden Point TBL    /   $6</v>
      </c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22"/>
    </row>
    <row r="496" spans="1:22" x14ac:dyDescent="0.2">
      <c r="A496" s="24">
        <f>1+LARGE($A$11:A495,1)</f>
        <v>485</v>
      </c>
      <c r="B496" s="38" t="str">
        <f>_xlfn.IFNA(IF($U$8="set",VLOOKUP(Search!$A496,Inventory!$AD$2:$AI$5552,6,FALSE),IF($U$8="Player",VLOOKUP(Search!$A496,Inventory!$AF$2:$AI$5552,4,FALSE),IF($U$8="BV",VLOOKUP(Search!$A496,Inventory!$AH$2:$AI$5552,2,FALSE),""))),"")</f>
        <v>2016-17 Upper Deck UD Portraits #79 Brayden Point TBL    /   $6</v>
      </c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22"/>
    </row>
    <row r="497" spans="1:22" x14ac:dyDescent="0.2">
      <c r="A497" s="24">
        <f>1+LARGE($A$11:A496,1)</f>
        <v>486</v>
      </c>
      <c r="B497" s="38" t="str">
        <f>_xlfn.IFNA(IF($U$8="set",VLOOKUP(Search!$A497,Inventory!$AD$2:$AI$5552,6,FALSE),IF($U$8="Player",VLOOKUP(Search!$A497,Inventory!$AF$2:$AI$5552,4,FALSE),IF($U$8="BV",VLOOKUP(Search!$A497,Inventory!$AH$2:$AI$5552,2,FALSE),""))),"")</f>
        <v>2016-17 Upper Deck UD Portraits #81 Mitch Marner TOR    /   $20</v>
      </c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22"/>
    </row>
    <row r="498" spans="1:22" x14ac:dyDescent="0.2">
      <c r="A498" s="24">
        <f>1+LARGE($A$11:A497,1)</f>
        <v>487</v>
      </c>
      <c r="B498" s="38" t="str">
        <f>_xlfn.IFNA(IF($U$8="set",VLOOKUP(Search!$A498,Inventory!$AD$2:$AI$5552,6,FALSE),IF($U$8="Player",VLOOKUP(Search!$A498,Inventory!$AF$2:$AI$5552,4,FALSE),IF($U$8="BV",VLOOKUP(Search!$A498,Inventory!$AH$2:$AI$5552,2,FALSE),""))),"")</f>
        <v>2016-17 Upper Deck UD Portraits #89 Zach Werenski CBJ    /   $10</v>
      </c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22"/>
    </row>
    <row r="499" spans="1:22" x14ac:dyDescent="0.2">
      <c r="A499" s="24">
        <f>1+LARGE($A$11:A498,1)</f>
        <v>488</v>
      </c>
      <c r="B499" s="38" t="str">
        <f>_xlfn.IFNA(IF($U$8="set",VLOOKUP(Search!$A499,Inventory!$AD$2:$AI$5552,6,FALSE),IF($U$8="Player",VLOOKUP(Search!$A499,Inventory!$AF$2:$AI$5552,4,FALSE),IF($U$8="BV",VLOOKUP(Search!$A499,Inventory!$AH$2:$AI$5552,2,FALSE),""))),"")</f>
        <v>2016-17 Upper Deck UD Portraits #92 Jason Dickinson DAL    /   $4</v>
      </c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22"/>
    </row>
    <row r="500" spans="1:22" x14ac:dyDescent="0.2">
      <c r="A500" s="24">
        <f>1+LARGE($A$11:A499,1)</f>
        <v>489</v>
      </c>
      <c r="B500" s="38" t="str">
        <f>_xlfn.IFNA(IF($U$8="set",VLOOKUP(Search!$A500,Inventory!$AD$2:$AI$5552,6,FALSE),IF($U$8="Player",VLOOKUP(Search!$A500,Inventory!$AF$2:$AI$5552,4,FALSE),IF($U$8="BV",VLOOKUP(Search!$A500,Inventory!$AH$2:$AI$5552,2,FALSE),""))),"")</f>
        <v>2016-17 Upper Deck UD Portraits #103 Miles Wood NJD    /   $5</v>
      </c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22"/>
    </row>
    <row r="501" spans="1:22" x14ac:dyDescent="0.2">
      <c r="A501" s="24">
        <f>1+LARGE($A$11:A500,1)</f>
        <v>490</v>
      </c>
      <c r="B501" s="38" t="str">
        <f>_xlfn.IFNA(IF($U$8="set",VLOOKUP(Search!$A501,Inventory!$AD$2:$AI$5552,6,FALSE),IF($U$8="Player",VLOOKUP(Search!$A501,Inventory!$AF$2:$AI$5552,4,FALSE),IF($U$8="BV",VLOOKUP(Search!$A501,Inventory!$AH$2:$AI$5552,2,FALSE),""))),"")</f>
        <v>2016-17 Upper Deck UD Portraits #105 Julius Honka DAL    /   $3</v>
      </c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22"/>
    </row>
    <row r="502" spans="1:22" x14ac:dyDescent="0.2">
      <c r="A502" s="24">
        <f>1+LARGE($A$11:A501,1)</f>
        <v>491</v>
      </c>
      <c r="B502" s="38" t="str">
        <f>_xlfn.IFNA(IF($U$8="set",VLOOKUP(Search!$A502,Inventory!$AD$2:$AI$5552,6,FALSE),IF($U$8="Player",VLOOKUP(Search!$A502,Inventory!$AF$2:$AI$5552,4,FALSE),IF($U$8="BV",VLOOKUP(Search!$A502,Inventory!$AH$2:$AI$5552,2,FALSE),""))),"")</f>
        <v>2016-17 Upper Deck UD Portraits #106 Matthew Barzal NYI    /   $8</v>
      </c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22"/>
    </row>
    <row r="503" spans="1:22" x14ac:dyDescent="0.2">
      <c r="A503" s="24">
        <f>1+LARGE($A$11:A502,1)</f>
        <v>492</v>
      </c>
      <c r="B503" s="38" t="str">
        <f>_xlfn.IFNA(IF($U$8="set",VLOOKUP(Search!$A503,Inventory!$AD$2:$AI$5552,6,FALSE),IF($U$8="Player",VLOOKUP(Search!$A503,Inventory!$AF$2:$AI$5552,4,FALSE),IF($U$8="BV",VLOOKUP(Search!$A503,Inventory!$AH$2:$AI$5552,2,FALSE),""))),"")</f>
        <v>2016-17 Upper Deck UD Portraits Gold Foil #108 Chris Bigras COL    93/99   $10</v>
      </c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22"/>
    </row>
    <row r="504" spans="1:22" x14ac:dyDescent="0.2">
      <c r="A504" s="24">
        <f>1+LARGE($A$11:A503,1)</f>
        <v>493</v>
      </c>
      <c r="B504" s="38" t="str">
        <f>_xlfn.IFNA(IF($U$8="set",VLOOKUP(Search!$A504,Inventory!$AD$2:$AI$5552,6,FALSE),IF($U$8="Player",VLOOKUP(Search!$A504,Inventory!$AF$2:$AI$5552,4,FALSE),IF($U$8="BV",VLOOKUP(Search!$A504,Inventory!$AH$2:$AI$5552,2,FALSE),""))),"")</f>
        <v>2016-17 Upper Deck UD Portraits Rainbow Foil #80 Jake Guentzel PIT    /   $25</v>
      </c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22"/>
    </row>
    <row r="505" spans="1:22" x14ac:dyDescent="0.2">
      <c r="A505" s="24">
        <f>1+LARGE($A$11:A504,1)</f>
        <v>494</v>
      </c>
      <c r="B505" s="38" t="str">
        <f>_xlfn.IFNA(IF($U$8="set",VLOOKUP(Search!$A505,Inventory!$AD$2:$AI$5552,6,FALSE),IF($U$8="Player",VLOOKUP(Search!$A505,Inventory!$AF$2:$AI$5552,4,FALSE),IF($U$8="BV",VLOOKUP(Search!$A505,Inventory!$AH$2:$AI$5552,2,FALSE),""))),"")</f>
        <v>2016-17 Upper Deck UD Portraits Rainbow Foil #109 Matthew Tkachuk CGY    /   $20</v>
      </c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22"/>
    </row>
    <row r="506" spans="1:22" x14ac:dyDescent="0.2">
      <c r="A506" s="24">
        <f>1+LARGE($A$11:A505,1)</f>
        <v>495</v>
      </c>
      <c r="B506" s="38" t="str">
        <f>_xlfn.IFNA(IF($U$8="set",VLOOKUP(Search!$A506,Inventory!$AD$2:$AI$5552,6,FALSE),IF($U$8="Player",VLOOKUP(Search!$A506,Inventory!$AF$2:$AI$5552,4,FALSE),IF($U$8="BV",VLOOKUP(Search!$A506,Inventory!$AH$2:$AI$5552,2,FALSE),""))),"")</f>
        <v>2016-17 Upper Deck UD Signatures #UDSPB Pierre-Edouard Bellemare PHI  AU  /   $20</v>
      </c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22"/>
    </row>
    <row r="507" spans="1:22" x14ac:dyDescent="0.2">
      <c r="A507" s="24">
        <f>1+LARGE($A$11:A506,1)</f>
        <v>496</v>
      </c>
      <c r="B507" s="38" t="str">
        <f>_xlfn.IFNA(IF($U$8="set",VLOOKUP(Search!$A507,Inventory!$AD$2:$AI$5552,6,FALSE),IF($U$8="Player",VLOOKUP(Search!$A507,Inventory!$AF$2:$AI$5552,4,FALSE),IF($U$8="BV",VLOOKUP(Search!$A507,Inventory!$AH$2:$AI$5552,2,FALSE),""))),"")</f>
        <v/>
      </c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22"/>
    </row>
    <row r="508" spans="1:22" x14ac:dyDescent="0.2">
      <c r="A508" s="24">
        <f>1+LARGE($A$11:A507,1)</f>
        <v>497</v>
      </c>
      <c r="B508" s="38" t="str">
        <f>_xlfn.IFNA(IF($U$8="set",VLOOKUP(Search!$A508,Inventory!$AD$2:$AI$5552,6,FALSE),IF($U$8="Player",VLOOKUP(Search!$A508,Inventory!$AF$2:$AI$5552,4,FALSE),IF($U$8="BV",VLOOKUP(Search!$A508,Inventory!$AH$2:$AI$5552,2,FALSE),""))),"")</f>
        <v/>
      </c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22"/>
    </row>
    <row r="509" spans="1:22" x14ac:dyDescent="0.2">
      <c r="A509" s="24">
        <f>1+LARGE($A$11:A508,1)</f>
        <v>498</v>
      </c>
      <c r="B509" s="38" t="str">
        <f>_xlfn.IFNA(IF($U$8="set",VLOOKUP(Search!$A509,Inventory!$AD$2:$AI$5552,6,FALSE),IF($U$8="Player",VLOOKUP(Search!$A509,Inventory!$AF$2:$AI$5552,4,FALSE),IF($U$8="BV",VLOOKUP(Search!$A509,Inventory!$AH$2:$AI$5552,2,FALSE),""))),"")</f>
        <v/>
      </c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22"/>
    </row>
    <row r="510" spans="1:22" x14ac:dyDescent="0.2">
      <c r="A510" s="24">
        <f>1+LARGE($A$11:A509,1)</f>
        <v>499</v>
      </c>
      <c r="B510" s="38" t="str">
        <f>_xlfn.IFNA(IF($U$8="set",VLOOKUP(Search!$A510,Inventory!$AD$2:$AI$5552,6,FALSE),IF($U$8="Player",VLOOKUP(Search!$A510,Inventory!$AF$2:$AI$5552,4,FALSE),IF($U$8="BV",VLOOKUP(Search!$A510,Inventory!$AH$2:$AI$5552,2,FALSE),""))),"")</f>
        <v/>
      </c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22"/>
    </row>
    <row r="511" spans="1:22" x14ac:dyDescent="0.2">
      <c r="A511" s="24">
        <f>1+LARGE($A$11:A510,1)</f>
        <v>500</v>
      </c>
      <c r="B511" s="38" t="str">
        <f>_xlfn.IFNA(IF($U$8="set",VLOOKUP(Search!$A511,Inventory!$AD$2:$AI$5552,6,FALSE),IF($U$8="Player",VLOOKUP(Search!$A511,Inventory!$AF$2:$AI$5552,4,FALSE),IF($U$8="BV",VLOOKUP(Search!$A511,Inventory!$AH$2:$AI$5552,2,FALSE),""))),"")</f>
        <v/>
      </c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22"/>
    </row>
    <row r="512" spans="1:22" x14ac:dyDescent="0.2">
      <c r="A512" s="24">
        <f>1+LARGE($A$11:A511,1)</f>
        <v>501</v>
      </c>
      <c r="B512" s="38" t="str">
        <f>_xlfn.IFNA(IF($U$8="set",VLOOKUP(Search!$A512,Inventory!$AD$2:$AI$5552,6,FALSE),IF($U$8="Player",VLOOKUP(Search!$A512,Inventory!$AF$2:$AI$5552,4,FALSE),IF($U$8="BV",VLOOKUP(Search!$A512,Inventory!$AH$2:$AI$5552,2,FALSE),""))),"")</f>
        <v/>
      </c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22"/>
    </row>
    <row r="513" spans="1:22" x14ac:dyDescent="0.2">
      <c r="A513" s="24">
        <f>1+LARGE($A$11:A512,1)</f>
        <v>502</v>
      </c>
      <c r="B513" s="38" t="str">
        <f>_xlfn.IFNA(IF($U$8="set",VLOOKUP(Search!$A513,Inventory!$AD$2:$AI$5552,6,FALSE),IF($U$8="Player",VLOOKUP(Search!$A513,Inventory!$AF$2:$AI$5552,4,FALSE),IF($U$8="BV",VLOOKUP(Search!$A513,Inventory!$AH$2:$AI$5552,2,FALSE),""))),"")</f>
        <v/>
      </c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22"/>
    </row>
    <row r="514" spans="1:22" x14ac:dyDescent="0.2">
      <c r="A514" s="24">
        <f>1+LARGE($A$11:A513,1)</f>
        <v>503</v>
      </c>
      <c r="B514" s="38" t="str">
        <f>_xlfn.IFNA(IF($U$8="set",VLOOKUP(Search!$A514,Inventory!$AD$2:$AI$5552,6,FALSE),IF($U$8="Player",VLOOKUP(Search!$A514,Inventory!$AF$2:$AI$5552,4,FALSE),IF($U$8="BV",VLOOKUP(Search!$A514,Inventory!$AH$2:$AI$5552,2,FALSE),""))),"")</f>
        <v/>
      </c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22"/>
    </row>
    <row r="515" spans="1:22" x14ac:dyDescent="0.2">
      <c r="A515" s="24">
        <f>1+LARGE($A$11:A514,1)</f>
        <v>504</v>
      </c>
      <c r="B515" s="38" t="str">
        <f>_xlfn.IFNA(IF($U$8="set",VLOOKUP(Search!$A515,Inventory!$AD$2:$AI$5552,6,FALSE),IF($U$8="Player",VLOOKUP(Search!$A515,Inventory!$AF$2:$AI$5552,4,FALSE),IF($U$8="BV",VLOOKUP(Search!$A515,Inventory!$AH$2:$AI$5552,2,FALSE),""))),"")</f>
        <v/>
      </c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22"/>
    </row>
    <row r="516" spans="1:22" x14ac:dyDescent="0.2">
      <c r="A516" s="24">
        <f>1+LARGE($A$11:A515,1)</f>
        <v>505</v>
      </c>
      <c r="B516" s="38" t="str">
        <f>_xlfn.IFNA(IF($U$8="set",VLOOKUP(Search!$A516,Inventory!$AD$2:$AI$5552,6,FALSE),IF($U$8="Player",VLOOKUP(Search!$A516,Inventory!$AF$2:$AI$5552,4,FALSE),IF($U$8="BV",VLOOKUP(Search!$A516,Inventory!$AH$2:$AI$5552,2,FALSE),""))),"")</f>
        <v/>
      </c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22"/>
    </row>
    <row r="517" spans="1:22" x14ac:dyDescent="0.2">
      <c r="A517" s="24">
        <f>1+LARGE($A$11:A516,1)</f>
        <v>506</v>
      </c>
      <c r="B517" s="38" t="str">
        <f>_xlfn.IFNA(IF($U$8="set",VLOOKUP(Search!$A517,Inventory!$AD$2:$AI$5552,6,FALSE),IF($U$8="Player",VLOOKUP(Search!$A517,Inventory!$AF$2:$AI$5552,4,FALSE),IF($U$8="BV",VLOOKUP(Search!$A517,Inventory!$AH$2:$AI$5552,2,FALSE),""))),"")</f>
        <v/>
      </c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22"/>
    </row>
    <row r="518" spans="1:22" x14ac:dyDescent="0.2">
      <c r="A518" s="24">
        <f>1+LARGE($A$11:A517,1)</f>
        <v>507</v>
      </c>
      <c r="B518" s="38" t="str">
        <f>_xlfn.IFNA(IF($U$8="set",VLOOKUP(Search!$A518,Inventory!$AD$2:$AI$5552,6,FALSE),IF($U$8="Player",VLOOKUP(Search!$A518,Inventory!$AF$2:$AI$5552,4,FALSE),IF($U$8="BV",VLOOKUP(Search!$A518,Inventory!$AH$2:$AI$5552,2,FALSE),""))),"")</f>
        <v/>
      </c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22"/>
    </row>
    <row r="519" spans="1:22" x14ac:dyDescent="0.2">
      <c r="A519" s="24">
        <f>1+LARGE($A$11:A518,1)</f>
        <v>508</v>
      </c>
      <c r="B519" s="38" t="str">
        <f>_xlfn.IFNA(IF($U$8="set",VLOOKUP(Search!$A519,Inventory!$AD$2:$AI$5552,6,FALSE),IF($U$8="Player",VLOOKUP(Search!$A519,Inventory!$AF$2:$AI$5552,4,FALSE),IF($U$8="BV",VLOOKUP(Search!$A519,Inventory!$AH$2:$AI$5552,2,FALSE),""))),"")</f>
        <v/>
      </c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22"/>
    </row>
    <row r="520" spans="1:22" x14ac:dyDescent="0.2">
      <c r="A520" s="24">
        <f>1+LARGE($A$11:A519,1)</f>
        <v>509</v>
      </c>
      <c r="B520" s="38" t="str">
        <f>_xlfn.IFNA(IF($U$8="set",VLOOKUP(Search!$A520,Inventory!$AD$2:$AI$5552,6,FALSE),IF($U$8="Player",VLOOKUP(Search!$A520,Inventory!$AF$2:$AI$5552,4,FALSE),IF($U$8="BV",VLOOKUP(Search!$A520,Inventory!$AH$2:$AI$5552,2,FALSE),""))),"")</f>
        <v/>
      </c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22"/>
    </row>
    <row r="521" spans="1:22" x14ac:dyDescent="0.2">
      <c r="A521" s="24">
        <f>1+LARGE($A$11:A520,1)</f>
        <v>510</v>
      </c>
      <c r="B521" s="38" t="str">
        <f>_xlfn.IFNA(IF($U$8="set",VLOOKUP(Search!$A521,Inventory!$AD$2:$AI$5552,6,FALSE),IF($U$8="Player",VLOOKUP(Search!$A521,Inventory!$AF$2:$AI$5552,4,FALSE),IF($U$8="BV",VLOOKUP(Search!$A521,Inventory!$AH$2:$AI$5552,2,FALSE),""))),"")</f>
        <v/>
      </c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22"/>
    </row>
    <row r="522" spans="1:22" x14ac:dyDescent="0.2">
      <c r="A522" s="24">
        <f>1+LARGE($A$11:A521,1)</f>
        <v>511</v>
      </c>
      <c r="B522" s="38" t="str">
        <f>_xlfn.IFNA(IF($U$8="set",VLOOKUP(Search!$A522,Inventory!$AD$2:$AI$5552,6,FALSE),IF($U$8="Player",VLOOKUP(Search!$A522,Inventory!$AF$2:$AI$5552,4,FALSE),IF($U$8="BV",VLOOKUP(Search!$A522,Inventory!$AH$2:$AI$5552,2,FALSE),""))),"")</f>
        <v/>
      </c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22"/>
    </row>
    <row r="523" spans="1:22" x14ac:dyDescent="0.2">
      <c r="A523" s="24">
        <f>1+LARGE($A$11:A522,1)</f>
        <v>512</v>
      </c>
      <c r="B523" s="38" t="str">
        <f>_xlfn.IFNA(IF($U$8="set",VLOOKUP(Search!$A523,Inventory!$AD$2:$AI$5552,6,FALSE),IF($U$8="Player",VLOOKUP(Search!$A523,Inventory!$AF$2:$AI$5552,4,FALSE),IF($U$8="BV",VLOOKUP(Search!$A523,Inventory!$AH$2:$AI$5552,2,FALSE),""))),"")</f>
        <v/>
      </c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22"/>
    </row>
    <row r="524" spans="1:22" x14ac:dyDescent="0.2">
      <c r="A524" s="24">
        <f>1+LARGE($A$11:A523,1)</f>
        <v>513</v>
      </c>
      <c r="B524" s="38" t="str">
        <f>_xlfn.IFNA(IF($U$8="set",VLOOKUP(Search!$A524,Inventory!$AD$2:$AI$5552,6,FALSE),IF($U$8="Player",VLOOKUP(Search!$A524,Inventory!$AF$2:$AI$5552,4,FALSE),IF($U$8="BV",VLOOKUP(Search!$A524,Inventory!$AH$2:$AI$5552,2,FALSE),""))),"")</f>
        <v/>
      </c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22"/>
    </row>
    <row r="525" spans="1:22" x14ac:dyDescent="0.2">
      <c r="A525" s="24">
        <f>1+LARGE($A$11:A524,1)</f>
        <v>514</v>
      </c>
      <c r="B525" s="38" t="str">
        <f>_xlfn.IFNA(IF($U$8="set",VLOOKUP(Search!$A525,Inventory!$AD$2:$AI$5552,6,FALSE),IF($U$8="Player",VLOOKUP(Search!$A525,Inventory!$AF$2:$AI$5552,4,FALSE),IF($U$8="BV",VLOOKUP(Search!$A525,Inventory!$AH$2:$AI$5552,2,FALSE),""))),"")</f>
        <v/>
      </c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22"/>
    </row>
    <row r="526" spans="1:22" x14ac:dyDescent="0.2">
      <c r="A526" s="24">
        <f>1+LARGE($A$11:A525,1)</f>
        <v>515</v>
      </c>
      <c r="B526" s="38" t="str">
        <f>_xlfn.IFNA(IF($U$8="set",VLOOKUP(Search!$A526,Inventory!$AD$2:$AI$5552,6,FALSE),IF($U$8="Player",VLOOKUP(Search!$A526,Inventory!$AF$2:$AI$5552,4,FALSE),IF($U$8="BV",VLOOKUP(Search!$A526,Inventory!$AH$2:$AI$5552,2,FALSE),""))),"")</f>
        <v/>
      </c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22"/>
    </row>
    <row r="527" spans="1:22" x14ac:dyDescent="0.2">
      <c r="A527" s="24">
        <f>1+LARGE($A$11:A526,1)</f>
        <v>516</v>
      </c>
      <c r="B527" s="38" t="str">
        <f>_xlfn.IFNA(IF($U$8="set",VLOOKUP(Search!$A527,Inventory!$AD$2:$AI$5552,6,FALSE),IF($U$8="Player",VLOOKUP(Search!$A527,Inventory!$AF$2:$AI$5552,4,FALSE),IF($U$8="BV",VLOOKUP(Search!$A527,Inventory!$AH$2:$AI$5552,2,FALSE),""))),"")</f>
        <v/>
      </c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22"/>
    </row>
    <row r="528" spans="1:22" x14ac:dyDescent="0.2">
      <c r="A528" s="24">
        <f>1+LARGE($A$11:A527,1)</f>
        <v>517</v>
      </c>
      <c r="B528" s="38" t="str">
        <f>_xlfn.IFNA(IF($U$8="set",VLOOKUP(Search!$A528,Inventory!$AD$2:$AI$5552,6,FALSE),IF($U$8="Player",VLOOKUP(Search!$A528,Inventory!$AF$2:$AI$5552,4,FALSE),IF($U$8="BV",VLOOKUP(Search!$A528,Inventory!$AH$2:$AI$5552,2,FALSE),""))),"")</f>
        <v/>
      </c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22"/>
    </row>
    <row r="529" spans="1:22" x14ac:dyDescent="0.2">
      <c r="A529" s="24">
        <f>1+LARGE($A$11:A528,1)</f>
        <v>518</v>
      </c>
      <c r="B529" s="38" t="str">
        <f>_xlfn.IFNA(IF($U$8="set",VLOOKUP(Search!$A529,Inventory!$AD$2:$AI$5552,6,FALSE),IF($U$8="Player",VLOOKUP(Search!$A529,Inventory!$AF$2:$AI$5552,4,FALSE),IF($U$8="BV",VLOOKUP(Search!$A529,Inventory!$AH$2:$AI$5552,2,FALSE),""))),"")</f>
        <v/>
      </c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22"/>
    </row>
    <row r="530" spans="1:22" x14ac:dyDescent="0.2">
      <c r="A530" s="24">
        <f>1+LARGE($A$11:A529,1)</f>
        <v>519</v>
      </c>
      <c r="B530" s="38" t="str">
        <f>_xlfn.IFNA(IF($U$8="set",VLOOKUP(Search!$A530,Inventory!$AD$2:$AI$5552,6,FALSE),IF($U$8="Player",VLOOKUP(Search!$A530,Inventory!$AF$2:$AI$5552,4,FALSE),IF($U$8="BV",VLOOKUP(Search!$A530,Inventory!$AH$2:$AI$5552,2,FALSE),""))),"")</f>
        <v/>
      </c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22"/>
    </row>
    <row r="531" spans="1:22" x14ac:dyDescent="0.2">
      <c r="A531" s="24">
        <f>1+LARGE($A$11:A530,1)</f>
        <v>520</v>
      </c>
      <c r="B531" s="38" t="str">
        <f>_xlfn.IFNA(IF($U$8="set",VLOOKUP(Search!$A531,Inventory!$AD$2:$AI$5552,6,FALSE),IF($U$8="Player",VLOOKUP(Search!$A531,Inventory!$AF$2:$AI$5552,4,FALSE),IF($U$8="BV",VLOOKUP(Search!$A531,Inventory!$AH$2:$AI$5552,2,FALSE),""))),"")</f>
        <v/>
      </c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22"/>
    </row>
    <row r="532" spans="1:22" x14ac:dyDescent="0.2">
      <c r="A532" s="24">
        <f>1+LARGE($A$11:A531,1)</f>
        <v>521</v>
      </c>
      <c r="B532" s="38" t="str">
        <f>_xlfn.IFNA(IF($U$8="set",VLOOKUP(Search!$A532,Inventory!$AD$2:$AI$5552,6,FALSE),IF($U$8="Player",VLOOKUP(Search!$A532,Inventory!$AF$2:$AI$5552,4,FALSE),IF($U$8="BV",VLOOKUP(Search!$A532,Inventory!$AH$2:$AI$5552,2,FALSE),""))),"")</f>
        <v/>
      </c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22"/>
    </row>
    <row r="533" spans="1:22" x14ac:dyDescent="0.2">
      <c r="A533" s="24">
        <f>1+LARGE($A$11:A532,1)</f>
        <v>522</v>
      </c>
      <c r="B533" s="38" t="str">
        <f>_xlfn.IFNA(IF($U$8="set",VLOOKUP(Search!$A533,Inventory!$AD$2:$AI$5552,6,FALSE),IF($U$8="Player",VLOOKUP(Search!$A533,Inventory!$AF$2:$AI$5552,4,FALSE),IF($U$8="BV",VLOOKUP(Search!$A533,Inventory!$AH$2:$AI$5552,2,FALSE),""))),"")</f>
        <v/>
      </c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22"/>
    </row>
    <row r="534" spans="1:22" x14ac:dyDescent="0.2">
      <c r="A534" s="24">
        <f>1+LARGE($A$11:A533,1)</f>
        <v>523</v>
      </c>
      <c r="B534" s="38" t="str">
        <f>_xlfn.IFNA(IF($U$8="set",VLOOKUP(Search!$A534,Inventory!$AD$2:$AI$5552,6,FALSE),IF($U$8="Player",VLOOKUP(Search!$A534,Inventory!$AF$2:$AI$5552,4,FALSE),IF($U$8="BV",VLOOKUP(Search!$A534,Inventory!$AH$2:$AI$5552,2,FALSE),""))),"")</f>
        <v/>
      </c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22"/>
    </row>
    <row r="535" spans="1:22" x14ac:dyDescent="0.2">
      <c r="A535" s="24">
        <f>1+LARGE($A$11:A534,1)</f>
        <v>524</v>
      </c>
      <c r="B535" s="38" t="str">
        <f>_xlfn.IFNA(IF($U$8="set",VLOOKUP(Search!$A535,Inventory!$AD$2:$AI$5552,6,FALSE),IF($U$8="Player",VLOOKUP(Search!$A535,Inventory!$AF$2:$AI$5552,4,FALSE),IF($U$8="BV",VLOOKUP(Search!$A535,Inventory!$AH$2:$AI$5552,2,FALSE),""))),"")</f>
        <v/>
      </c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22"/>
    </row>
    <row r="536" spans="1:22" x14ac:dyDescent="0.2">
      <c r="A536" s="24">
        <f>1+LARGE($A$11:A535,1)</f>
        <v>525</v>
      </c>
      <c r="B536" s="38" t="str">
        <f>_xlfn.IFNA(IF($U$8="set",VLOOKUP(Search!$A536,Inventory!$AD$2:$AI$5552,6,FALSE),IF($U$8="Player",VLOOKUP(Search!$A536,Inventory!$AF$2:$AI$5552,4,FALSE),IF($U$8="BV",VLOOKUP(Search!$A536,Inventory!$AH$2:$AI$5552,2,FALSE),""))),"")</f>
        <v/>
      </c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22"/>
    </row>
    <row r="537" spans="1:22" x14ac:dyDescent="0.2">
      <c r="A537" s="24">
        <f>1+LARGE($A$11:A536,1)</f>
        <v>526</v>
      </c>
      <c r="B537" s="38" t="str">
        <f>_xlfn.IFNA(IF($U$8="set",VLOOKUP(Search!$A537,Inventory!$AD$2:$AI$5552,6,FALSE),IF($U$8="Player",VLOOKUP(Search!$A537,Inventory!$AF$2:$AI$5552,4,FALSE),IF($U$8="BV",VLOOKUP(Search!$A537,Inventory!$AH$2:$AI$5552,2,FALSE),""))),"")</f>
        <v/>
      </c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22"/>
    </row>
    <row r="538" spans="1:22" x14ac:dyDescent="0.2">
      <c r="A538" s="24">
        <f>1+LARGE($A$11:A537,1)</f>
        <v>527</v>
      </c>
      <c r="B538" s="38" t="str">
        <f>_xlfn.IFNA(IF($U$8="set",VLOOKUP(Search!$A538,Inventory!$AD$2:$AI$5552,6,FALSE),IF($U$8="Player",VLOOKUP(Search!$A538,Inventory!$AF$2:$AI$5552,4,FALSE),IF($U$8="BV",VLOOKUP(Search!$A538,Inventory!$AH$2:$AI$5552,2,FALSE),""))),"")</f>
        <v/>
      </c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22"/>
    </row>
    <row r="539" spans="1:22" x14ac:dyDescent="0.2">
      <c r="A539" s="24">
        <f>1+LARGE($A$11:A538,1)</f>
        <v>528</v>
      </c>
      <c r="B539" s="38" t="str">
        <f>_xlfn.IFNA(IF($U$8="set",VLOOKUP(Search!$A539,Inventory!$AD$2:$AI$5552,6,FALSE),IF($U$8="Player",VLOOKUP(Search!$A539,Inventory!$AF$2:$AI$5552,4,FALSE),IF($U$8="BV",VLOOKUP(Search!$A539,Inventory!$AH$2:$AI$5552,2,FALSE),""))),"")</f>
        <v/>
      </c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22"/>
    </row>
    <row r="540" spans="1:22" x14ac:dyDescent="0.2">
      <c r="A540" s="24">
        <f>1+LARGE($A$11:A539,1)</f>
        <v>529</v>
      </c>
      <c r="B540" s="38" t="str">
        <f>_xlfn.IFNA(IF($U$8="set",VLOOKUP(Search!$A540,Inventory!$AD$2:$AI$5552,6,FALSE),IF($U$8="Player",VLOOKUP(Search!$A540,Inventory!$AF$2:$AI$5552,4,FALSE),IF($U$8="BV",VLOOKUP(Search!$A540,Inventory!$AH$2:$AI$5552,2,FALSE),""))),"")</f>
        <v/>
      </c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22"/>
    </row>
    <row r="541" spans="1:22" x14ac:dyDescent="0.2">
      <c r="A541" s="24">
        <f>1+LARGE($A$11:A540,1)</f>
        <v>530</v>
      </c>
      <c r="B541" s="38" t="str">
        <f>_xlfn.IFNA(IF($U$8="set",VLOOKUP(Search!$A541,Inventory!$AD$2:$AI$5552,6,FALSE),IF($U$8="Player",VLOOKUP(Search!$A541,Inventory!$AF$2:$AI$5552,4,FALSE),IF($U$8="BV",VLOOKUP(Search!$A541,Inventory!$AH$2:$AI$5552,2,FALSE),""))),"")</f>
        <v/>
      </c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22"/>
    </row>
    <row r="542" spans="1:22" x14ac:dyDescent="0.2">
      <c r="A542" s="24">
        <f>1+LARGE($A$11:A541,1)</f>
        <v>531</v>
      </c>
      <c r="B542" s="38" t="str">
        <f>_xlfn.IFNA(IF($U$8="set",VLOOKUP(Search!$A542,Inventory!$AD$2:$AI$5552,6,FALSE),IF($U$8="Player",VLOOKUP(Search!$A542,Inventory!$AF$2:$AI$5552,4,FALSE),IF($U$8="BV",VLOOKUP(Search!$A542,Inventory!$AH$2:$AI$5552,2,FALSE),""))),"")</f>
        <v/>
      </c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22"/>
    </row>
    <row r="543" spans="1:22" x14ac:dyDescent="0.2">
      <c r="A543" s="24">
        <f>1+LARGE($A$11:A542,1)</f>
        <v>532</v>
      </c>
      <c r="B543" s="38" t="str">
        <f>_xlfn.IFNA(IF($U$8="set",VLOOKUP(Search!$A543,Inventory!$AD$2:$AI$5552,6,FALSE),IF($U$8="Player",VLOOKUP(Search!$A543,Inventory!$AF$2:$AI$5552,4,FALSE),IF($U$8="BV",VLOOKUP(Search!$A543,Inventory!$AH$2:$AI$5552,2,FALSE),""))),"")</f>
        <v/>
      </c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22"/>
    </row>
    <row r="544" spans="1:22" x14ac:dyDescent="0.2">
      <c r="A544" s="24">
        <f>1+LARGE($A$11:A543,1)</f>
        <v>533</v>
      </c>
      <c r="B544" s="38" t="str">
        <f>_xlfn.IFNA(IF($U$8="set",VLOOKUP(Search!$A544,Inventory!$AD$2:$AI$5552,6,FALSE),IF($U$8="Player",VLOOKUP(Search!$A544,Inventory!$AF$2:$AI$5552,4,FALSE),IF($U$8="BV",VLOOKUP(Search!$A544,Inventory!$AH$2:$AI$5552,2,FALSE),""))),"")</f>
        <v/>
      </c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22"/>
    </row>
    <row r="545" spans="1:22" x14ac:dyDescent="0.2">
      <c r="A545" s="24">
        <f>1+LARGE($A$11:A544,1)</f>
        <v>534</v>
      </c>
      <c r="B545" s="38" t="str">
        <f>_xlfn.IFNA(IF($U$8="set",VLOOKUP(Search!$A545,Inventory!$AD$2:$AI$5552,6,FALSE),IF($U$8="Player",VLOOKUP(Search!$A545,Inventory!$AF$2:$AI$5552,4,FALSE),IF($U$8="BV",VLOOKUP(Search!$A545,Inventory!$AH$2:$AI$5552,2,FALSE),""))),"")</f>
        <v/>
      </c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22"/>
    </row>
    <row r="546" spans="1:22" x14ac:dyDescent="0.2">
      <c r="A546" s="24">
        <f>1+LARGE($A$11:A545,1)</f>
        <v>535</v>
      </c>
      <c r="B546" s="38" t="str">
        <f>_xlfn.IFNA(IF($U$8="set",VLOOKUP(Search!$A546,Inventory!$AD$2:$AI$5552,6,FALSE),IF($U$8="Player",VLOOKUP(Search!$A546,Inventory!$AF$2:$AI$5552,4,FALSE),IF($U$8="BV",VLOOKUP(Search!$A546,Inventory!$AH$2:$AI$5552,2,FALSE),""))),"")</f>
        <v/>
      </c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22"/>
    </row>
    <row r="547" spans="1:22" x14ac:dyDescent="0.2">
      <c r="A547" s="24">
        <f>1+LARGE($A$11:A546,1)</f>
        <v>536</v>
      </c>
      <c r="B547" s="38" t="str">
        <f>_xlfn.IFNA(IF($U$8="set",VLOOKUP(Search!$A547,Inventory!$AD$2:$AI$5552,6,FALSE),IF($U$8="Player",VLOOKUP(Search!$A547,Inventory!$AF$2:$AI$5552,4,FALSE),IF($U$8="BV",VLOOKUP(Search!$A547,Inventory!$AH$2:$AI$5552,2,FALSE),""))),"")</f>
        <v/>
      </c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22"/>
    </row>
    <row r="548" spans="1:22" x14ac:dyDescent="0.2">
      <c r="A548" s="24">
        <f>1+LARGE($A$11:A547,1)</f>
        <v>537</v>
      </c>
      <c r="B548" s="38" t="str">
        <f>_xlfn.IFNA(IF($U$8="set",VLOOKUP(Search!$A548,Inventory!$AD$2:$AI$5552,6,FALSE),IF($U$8="Player",VLOOKUP(Search!$A548,Inventory!$AF$2:$AI$5552,4,FALSE),IF($U$8="BV",VLOOKUP(Search!$A548,Inventory!$AH$2:$AI$5552,2,FALSE),""))),"")</f>
        <v/>
      </c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22"/>
    </row>
    <row r="549" spans="1:22" x14ac:dyDescent="0.2">
      <c r="A549" s="24">
        <f>1+LARGE($A$11:A548,1)</f>
        <v>538</v>
      </c>
      <c r="B549" s="38" t="str">
        <f>_xlfn.IFNA(IF($U$8="set",VLOOKUP(Search!$A549,Inventory!$AD$2:$AI$5552,6,FALSE),IF($U$8="Player",VLOOKUP(Search!$A549,Inventory!$AF$2:$AI$5552,4,FALSE),IF($U$8="BV",VLOOKUP(Search!$A549,Inventory!$AH$2:$AI$5552,2,FALSE),""))),"")</f>
        <v/>
      </c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22"/>
    </row>
    <row r="550" spans="1:22" x14ac:dyDescent="0.2">
      <c r="A550" s="24">
        <f>1+LARGE($A$11:A549,1)</f>
        <v>539</v>
      </c>
      <c r="B550" s="38" t="str">
        <f>_xlfn.IFNA(IF($U$8="set",VLOOKUP(Search!$A550,Inventory!$AD$2:$AI$5552,6,FALSE),IF($U$8="Player",VLOOKUP(Search!$A550,Inventory!$AF$2:$AI$5552,4,FALSE),IF($U$8="BV",VLOOKUP(Search!$A550,Inventory!$AH$2:$AI$5552,2,FALSE),""))),"")</f>
        <v/>
      </c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22"/>
    </row>
    <row r="551" spans="1:22" x14ac:dyDescent="0.2">
      <c r="A551" s="24">
        <f>1+LARGE($A$11:A550,1)</f>
        <v>540</v>
      </c>
      <c r="B551" s="38" t="str">
        <f>_xlfn.IFNA(IF($U$8="set",VLOOKUP(Search!$A551,Inventory!$AD$2:$AI$5552,6,FALSE),IF($U$8="Player",VLOOKUP(Search!$A551,Inventory!$AF$2:$AI$5552,4,FALSE),IF($U$8="BV",VLOOKUP(Search!$A551,Inventory!$AH$2:$AI$5552,2,FALSE),""))),"")</f>
        <v/>
      </c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22"/>
    </row>
    <row r="552" spans="1:22" x14ac:dyDescent="0.2">
      <c r="A552" s="24">
        <f>1+LARGE($A$11:A551,1)</f>
        <v>541</v>
      </c>
      <c r="B552" s="38" t="str">
        <f>_xlfn.IFNA(IF($U$8="set",VLOOKUP(Search!$A552,Inventory!$AD$2:$AI$5552,6,FALSE),IF($U$8="Player",VLOOKUP(Search!$A552,Inventory!$AF$2:$AI$5552,4,FALSE),IF($U$8="BV",VLOOKUP(Search!$A552,Inventory!$AH$2:$AI$5552,2,FALSE),""))),"")</f>
        <v/>
      </c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22"/>
    </row>
    <row r="553" spans="1:22" x14ac:dyDescent="0.2">
      <c r="A553" s="24">
        <f>1+LARGE($A$11:A552,1)</f>
        <v>542</v>
      </c>
      <c r="B553" s="38" t="str">
        <f>_xlfn.IFNA(IF($U$8="set",VLOOKUP(Search!$A553,Inventory!$AD$2:$AI$5552,6,FALSE),IF($U$8="Player",VLOOKUP(Search!$A553,Inventory!$AF$2:$AI$5552,4,FALSE),IF($U$8="BV",VLOOKUP(Search!$A553,Inventory!$AH$2:$AI$5552,2,FALSE),""))),"")</f>
        <v/>
      </c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22"/>
    </row>
    <row r="554" spans="1:22" x14ac:dyDescent="0.2">
      <c r="A554" s="24">
        <f>1+LARGE($A$11:A553,1)</f>
        <v>543</v>
      </c>
      <c r="B554" s="38" t="str">
        <f>_xlfn.IFNA(IF($U$8="set",VLOOKUP(Search!$A554,Inventory!$AD$2:$AI$5552,6,FALSE),IF($U$8="Player",VLOOKUP(Search!$A554,Inventory!$AF$2:$AI$5552,4,FALSE),IF($U$8="BV",VLOOKUP(Search!$A554,Inventory!$AH$2:$AI$5552,2,FALSE),""))),"")</f>
        <v/>
      </c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22"/>
    </row>
    <row r="555" spans="1:22" x14ac:dyDescent="0.2">
      <c r="A555" s="24">
        <f>1+LARGE($A$11:A554,1)</f>
        <v>544</v>
      </c>
      <c r="B555" s="38" t="str">
        <f>_xlfn.IFNA(IF($U$8="set",VLOOKUP(Search!$A555,Inventory!$AD$2:$AI$5552,6,FALSE),IF($U$8="Player",VLOOKUP(Search!$A555,Inventory!$AF$2:$AI$5552,4,FALSE),IF($U$8="BV",VLOOKUP(Search!$A555,Inventory!$AH$2:$AI$5552,2,FALSE),""))),"")</f>
        <v/>
      </c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22"/>
    </row>
    <row r="556" spans="1:22" x14ac:dyDescent="0.2">
      <c r="A556" s="24">
        <f>1+LARGE($A$11:A555,1)</f>
        <v>545</v>
      </c>
      <c r="B556" s="38" t="str">
        <f>_xlfn.IFNA(IF($U$8="set",VLOOKUP(Search!$A556,Inventory!$AD$2:$AI$5552,6,FALSE),IF($U$8="Player",VLOOKUP(Search!$A556,Inventory!$AF$2:$AI$5552,4,FALSE),IF($U$8="BV",VLOOKUP(Search!$A556,Inventory!$AH$2:$AI$5552,2,FALSE),""))),"")</f>
        <v/>
      </c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22"/>
    </row>
    <row r="557" spans="1:22" x14ac:dyDescent="0.2">
      <c r="A557" s="24">
        <f>1+LARGE($A$11:A556,1)</f>
        <v>546</v>
      </c>
      <c r="B557" s="38" t="str">
        <f>_xlfn.IFNA(IF($U$8="set",VLOOKUP(Search!$A557,Inventory!$AD$2:$AI$5552,6,FALSE),IF($U$8="Player",VLOOKUP(Search!$A557,Inventory!$AF$2:$AI$5552,4,FALSE),IF($U$8="BV",VLOOKUP(Search!$A557,Inventory!$AH$2:$AI$5552,2,FALSE),""))),"")</f>
        <v/>
      </c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22"/>
    </row>
    <row r="558" spans="1:22" x14ac:dyDescent="0.2">
      <c r="A558" s="24">
        <f>1+LARGE($A$11:A557,1)</f>
        <v>547</v>
      </c>
      <c r="B558" s="38" t="str">
        <f>_xlfn.IFNA(IF($U$8="set",VLOOKUP(Search!$A558,Inventory!$AD$2:$AI$5552,6,FALSE),IF($U$8="Player",VLOOKUP(Search!$A558,Inventory!$AF$2:$AI$5552,4,FALSE),IF($U$8="BV",VLOOKUP(Search!$A558,Inventory!$AH$2:$AI$5552,2,FALSE),""))),"")</f>
        <v/>
      </c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22"/>
    </row>
    <row r="559" spans="1:22" x14ac:dyDescent="0.2">
      <c r="A559" s="24">
        <f>1+LARGE($A$11:A558,1)</f>
        <v>548</v>
      </c>
      <c r="B559" s="38" t="str">
        <f>_xlfn.IFNA(IF($U$8="set",VLOOKUP(Search!$A559,Inventory!$AD$2:$AI$5552,6,FALSE),IF($U$8="Player",VLOOKUP(Search!$A559,Inventory!$AF$2:$AI$5552,4,FALSE),IF($U$8="BV",VLOOKUP(Search!$A559,Inventory!$AH$2:$AI$5552,2,FALSE),""))),"")</f>
        <v/>
      </c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22"/>
    </row>
    <row r="560" spans="1:22" x14ac:dyDescent="0.2">
      <c r="A560" s="24">
        <f>1+LARGE($A$11:A559,1)</f>
        <v>549</v>
      </c>
      <c r="B560" s="38" t="str">
        <f>_xlfn.IFNA(IF($U$8="set",VLOOKUP(Search!$A560,Inventory!$AD$2:$AI$5552,6,FALSE),IF($U$8="Player",VLOOKUP(Search!$A560,Inventory!$AF$2:$AI$5552,4,FALSE),IF($U$8="BV",VLOOKUP(Search!$A560,Inventory!$AH$2:$AI$5552,2,FALSE),""))),"")</f>
        <v/>
      </c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22"/>
    </row>
    <row r="561" spans="1:22" x14ac:dyDescent="0.2">
      <c r="A561" s="24">
        <f>1+LARGE($A$11:A560,1)</f>
        <v>550</v>
      </c>
      <c r="B561" s="38" t="str">
        <f>_xlfn.IFNA(IF($U$8="set",VLOOKUP(Search!$A561,Inventory!$AD$2:$AI$5552,6,FALSE),IF($U$8="Player",VLOOKUP(Search!$A561,Inventory!$AF$2:$AI$5552,4,FALSE),IF($U$8="BV",VLOOKUP(Search!$A561,Inventory!$AH$2:$AI$5552,2,FALSE),""))),"")</f>
        <v/>
      </c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22"/>
    </row>
    <row r="562" spans="1:22" x14ac:dyDescent="0.2">
      <c r="A562" s="24">
        <f>1+LARGE($A$11:A561,1)</f>
        <v>551</v>
      </c>
      <c r="B562" s="38" t="str">
        <f>_xlfn.IFNA(IF($U$8="set",VLOOKUP(Search!$A562,Inventory!$AD$2:$AI$5552,6,FALSE),IF($U$8="Player",VLOOKUP(Search!$A562,Inventory!$AF$2:$AI$5552,4,FALSE),IF($U$8="BV",VLOOKUP(Search!$A562,Inventory!$AH$2:$AI$5552,2,FALSE),""))),"")</f>
        <v/>
      </c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22"/>
    </row>
    <row r="563" spans="1:22" x14ac:dyDescent="0.2">
      <c r="A563" s="24">
        <f>1+LARGE($A$11:A562,1)</f>
        <v>552</v>
      </c>
      <c r="B563" s="38" t="str">
        <f>_xlfn.IFNA(IF($U$8="set",VLOOKUP(Search!$A563,Inventory!$AD$2:$AI$5552,6,FALSE),IF($U$8="Player",VLOOKUP(Search!$A563,Inventory!$AF$2:$AI$5552,4,FALSE),IF($U$8="BV",VLOOKUP(Search!$A563,Inventory!$AH$2:$AI$5552,2,FALSE),""))),"")</f>
        <v/>
      </c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22"/>
    </row>
    <row r="564" spans="1:22" x14ac:dyDescent="0.2">
      <c r="A564" s="24">
        <f>1+LARGE($A$11:A563,1)</f>
        <v>553</v>
      </c>
      <c r="B564" s="38" t="str">
        <f>_xlfn.IFNA(IF($U$8="set",VLOOKUP(Search!$A564,Inventory!$AD$2:$AI$5552,6,FALSE),IF($U$8="Player",VLOOKUP(Search!$A564,Inventory!$AF$2:$AI$5552,4,FALSE),IF($U$8="BV",VLOOKUP(Search!$A564,Inventory!$AH$2:$AI$5552,2,FALSE),""))),"")</f>
        <v/>
      </c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22"/>
    </row>
    <row r="565" spans="1:22" x14ac:dyDescent="0.2">
      <c r="A565" s="24">
        <f>1+LARGE($A$11:A564,1)</f>
        <v>554</v>
      </c>
      <c r="B565" s="38" t="str">
        <f>_xlfn.IFNA(IF($U$8="set",VLOOKUP(Search!$A565,Inventory!$AD$2:$AI$5552,6,FALSE),IF($U$8="Player",VLOOKUP(Search!$A565,Inventory!$AF$2:$AI$5552,4,FALSE),IF($U$8="BV",VLOOKUP(Search!$A565,Inventory!$AH$2:$AI$5552,2,FALSE),""))),"")</f>
        <v/>
      </c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22"/>
    </row>
    <row r="566" spans="1:22" x14ac:dyDescent="0.2">
      <c r="A566" s="24">
        <f>1+LARGE($A$11:A565,1)</f>
        <v>555</v>
      </c>
      <c r="B566" s="38" t="str">
        <f>_xlfn.IFNA(IF($U$8="set",VLOOKUP(Search!$A566,Inventory!$AD$2:$AI$5552,6,FALSE),IF($U$8="Player",VLOOKUP(Search!$A566,Inventory!$AF$2:$AI$5552,4,FALSE),IF($U$8="BV",VLOOKUP(Search!$A566,Inventory!$AH$2:$AI$5552,2,FALSE),""))),"")</f>
        <v/>
      </c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22"/>
    </row>
    <row r="567" spans="1:22" x14ac:dyDescent="0.2">
      <c r="A567" s="24">
        <f>1+LARGE($A$11:A566,1)</f>
        <v>556</v>
      </c>
      <c r="B567" s="38" t="str">
        <f>_xlfn.IFNA(IF($U$8="set",VLOOKUP(Search!$A567,Inventory!$AD$2:$AI$5552,6,FALSE),IF($U$8="Player",VLOOKUP(Search!$A567,Inventory!$AF$2:$AI$5552,4,FALSE),IF($U$8="BV",VLOOKUP(Search!$A567,Inventory!$AH$2:$AI$5552,2,FALSE),""))),"")</f>
        <v/>
      </c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22"/>
    </row>
    <row r="568" spans="1:22" x14ac:dyDescent="0.2">
      <c r="A568" s="24">
        <f>1+LARGE($A$11:A567,1)</f>
        <v>557</v>
      </c>
      <c r="B568" s="38" t="str">
        <f>_xlfn.IFNA(IF($U$8="set",VLOOKUP(Search!$A568,Inventory!$AD$2:$AI$5552,6,FALSE),IF($U$8="Player",VLOOKUP(Search!$A568,Inventory!$AF$2:$AI$5552,4,FALSE),IF($U$8="BV",VLOOKUP(Search!$A568,Inventory!$AH$2:$AI$5552,2,FALSE),""))),"")</f>
        <v/>
      </c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22"/>
    </row>
    <row r="569" spans="1:22" x14ac:dyDescent="0.2">
      <c r="A569" s="24">
        <f>1+LARGE($A$11:A568,1)</f>
        <v>558</v>
      </c>
      <c r="B569" s="38" t="str">
        <f>_xlfn.IFNA(IF($U$8="set",VLOOKUP(Search!$A569,Inventory!$AD$2:$AI$5552,6,FALSE),IF($U$8="Player",VLOOKUP(Search!$A569,Inventory!$AF$2:$AI$5552,4,FALSE),IF($U$8="BV",VLOOKUP(Search!$A569,Inventory!$AH$2:$AI$5552,2,FALSE),""))),"")</f>
        <v/>
      </c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22"/>
    </row>
    <row r="570" spans="1:22" x14ac:dyDescent="0.2">
      <c r="A570" s="24">
        <f>1+LARGE($A$11:A569,1)</f>
        <v>559</v>
      </c>
      <c r="B570" s="38" t="str">
        <f>_xlfn.IFNA(IF($U$8="set",VLOOKUP(Search!$A570,Inventory!$AD$2:$AI$5552,6,FALSE),IF($U$8="Player",VLOOKUP(Search!$A570,Inventory!$AF$2:$AI$5552,4,FALSE),IF($U$8="BV",VLOOKUP(Search!$A570,Inventory!$AH$2:$AI$5552,2,FALSE),""))),"")</f>
        <v/>
      </c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22"/>
    </row>
    <row r="571" spans="1:22" x14ac:dyDescent="0.2">
      <c r="A571" s="24">
        <f>1+LARGE($A$11:A570,1)</f>
        <v>560</v>
      </c>
      <c r="B571" s="38" t="str">
        <f>_xlfn.IFNA(IF($U$8="set",VLOOKUP(Search!$A571,Inventory!$AD$2:$AI$5552,6,FALSE),IF($U$8="Player",VLOOKUP(Search!$A571,Inventory!$AF$2:$AI$5552,4,FALSE),IF($U$8="BV",VLOOKUP(Search!$A571,Inventory!$AH$2:$AI$5552,2,FALSE),""))),"")</f>
        <v/>
      </c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22"/>
    </row>
    <row r="572" spans="1:22" x14ac:dyDescent="0.2">
      <c r="A572" s="24">
        <f>1+LARGE($A$11:A571,1)</f>
        <v>561</v>
      </c>
      <c r="B572" s="38" t="str">
        <f>_xlfn.IFNA(IF($U$8="set",VLOOKUP(Search!$A572,Inventory!$AD$2:$AI$5552,6,FALSE),IF($U$8="Player",VLOOKUP(Search!$A572,Inventory!$AF$2:$AI$5552,4,FALSE),IF($U$8="BV",VLOOKUP(Search!$A572,Inventory!$AH$2:$AI$5552,2,FALSE),""))),"")</f>
        <v/>
      </c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22"/>
    </row>
    <row r="573" spans="1:22" x14ac:dyDescent="0.2">
      <c r="A573" s="24">
        <f>1+LARGE($A$11:A572,1)</f>
        <v>562</v>
      </c>
      <c r="B573" s="38" t="str">
        <f>_xlfn.IFNA(IF($U$8="set",VLOOKUP(Search!$A573,Inventory!$AD$2:$AI$5552,6,FALSE),IF($U$8="Player",VLOOKUP(Search!$A573,Inventory!$AF$2:$AI$5552,4,FALSE),IF($U$8="BV",VLOOKUP(Search!$A573,Inventory!$AH$2:$AI$5552,2,FALSE),""))),"")</f>
        <v/>
      </c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22"/>
    </row>
    <row r="574" spans="1:22" x14ac:dyDescent="0.2">
      <c r="A574" s="24">
        <f>1+LARGE($A$11:A573,1)</f>
        <v>563</v>
      </c>
      <c r="B574" s="38" t="str">
        <f>_xlfn.IFNA(IF($U$8="set",VLOOKUP(Search!$A574,Inventory!$AD$2:$AI$5552,6,FALSE),IF($U$8="Player",VLOOKUP(Search!$A574,Inventory!$AF$2:$AI$5552,4,FALSE),IF($U$8="BV",VLOOKUP(Search!$A574,Inventory!$AH$2:$AI$5552,2,FALSE),""))),"")</f>
        <v/>
      </c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22"/>
    </row>
    <row r="575" spans="1:22" x14ac:dyDescent="0.2">
      <c r="A575" s="24">
        <f>1+LARGE($A$11:A574,1)</f>
        <v>564</v>
      </c>
      <c r="B575" s="38" t="str">
        <f>_xlfn.IFNA(IF($U$8="set",VLOOKUP(Search!$A575,Inventory!$AD$2:$AI$5552,6,FALSE),IF($U$8="Player",VLOOKUP(Search!$A575,Inventory!$AF$2:$AI$5552,4,FALSE),IF($U$8="BV",VLOOKUP(Search!$A575,Inventory!$AH$2:$AI$5552,2,FALSE),""))),"")</f>
        <v/>
      </c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22"/>
    </row>
    <row r="576" spans="1:22" x14ac:dyDescent="0.2">
      <c r="A576" s="24">
        <f>1+LARGE($A$11:A575,1)</f>
        <v>565</v>
      </c>
      <c r="B576" s="38" t="str">
        <f>_xlfn.IFNA(IF($U$8="set",VLOOKUP(Search!$A576,Inventory!$AD$2:$AI$5552,6,FALSE),IF($U$8="Player",VLOOKUP(Search!$A576,Inventory!$AF$2:$AI$5552,4,FALSE),IF($U$8="BV",VLOOKUP(Search!$A576,Inventory!$AH$2:$AI$5552,2,FALSE),""))),"")</f>
        <v/>
      </c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22"/>
    </row>
    <row r="577" spans="1:22" x14ac:dyDescent="0.2">
      <c r="A577" s="24">
        <f>1+LARGE($A$11:A576,1)</f>
        <v>566</v>
      </c>
      <c r="B577" s="38" t="str">
        <f>_xlfn.IFNA(IF($U$8="set",VLOOKUP(Search!$A577,Inventory!$AD$2:$AI$5552,6,FALSE),IF($U$8="Player",VLOOKUP(Search!$A577,Inventory!$AF$2:$AI$5552,4,FALSE),IF($U$8="BV",VLOOKUP(Search!$A577,Inventory!$AH$2:$AI$5552,2,FALSE),""))),"")</f>
        <v/>
      </c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22"/>
    </row>
    <row r="578" spans="1:22" x14ac:dyDescent="0.2">
      <c r="A578" s="24">
        <f>1+LARGE($A$11:A577,1)</f>
        <v>567</v>
      </c>
      <c r="B578" s="38" t="str">
        <f>_xlfn.IFNA(IF($U$8="set",VLOOKUP(Search!$A578,Inventory!$AD$2:$AI$5552,6,FALSE),IF($U$8="Player",VLOOKUP(Search!$A578,Inventory!$AF$2:$AI$5552,4,FALSE),IF($U$8="BV",VLOOKUP(Search!$A578,Inventory!$AH$2:$AI$5552,2,FALSE),""))),"")</f>
        <v/>
      </c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22"/>
    </row>
    <row r="579" spans="1:22" x14ac:dyDescent="0.2">
      <c r="A579" s="24">
        <f>1+LARGE($A$11:A578,1)</f>
        <v>568</v>
      </c>
      <c r="B579" s="38" t="str">
        <f>_xlfn.IFNA(IF($U$8="set",VLOOKUP(Search!$A579,Inventory!$AD$2:$AI$5552,6,FALSE),IF($U$8="Player",VLOOKUP(Search!$A579,Inventory!$AF$2:$AI$5552,4,FALSE),IF($U$8="BV",VLOOKUP(Search!$A579,Inventory!$AH$2:$AI$5552,2,FALSE),""))),"")</f>
        <v/>
      </c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22"/>
    </row>
    <row r="580" spans="1:22" x14ac:dyDescent="0.2">
      <c r="A580" s="24">
        <f>1+LARGE($A$11:A579,1)</f>
        <v>569</v>
      </c>
      <c r="B580" s="38" t="str">
        <f>_xlfn.IFNA(IF($U$8="set",VLOOKUP(Search!$A580,Inventory!$AD$2:$AI$5552,6,FALSE),IF($U$8="Player",VLOOKUP(Search!$A580,Inventory!$AF$2:$AI$5552,4,FALSE),IF($U$8="BV",VLOOKUP(Search!$A580,Inventory!$AH$2:$AI$5552,2,FALSE),""))),"")</f>
        <v/>
      </c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22"/>
    </row>
    <row r="581" spans="1:22" x14ac:dyDescent="0.2">
      <c r="A581" s="24">
        <f>1+LARGE($A$11:A580,1)</f>
        <v>570</v>
      </c>
      <c r="B581" s="38" t="str">
        <f>_xlfn.IFNA(IF($U$8="set",VLOOKUP(Search!$A581,Inventory!$AD$2:$AI$5552,6,FALSE),IF($U$8="Player",VLOOKUP(Search!$A581,Inventory!$AF$2:$AI$5552,4,FALSE),IF($U$8="BV",VLOOKUP(Search!$A581,Inventory!$AH$2:$AI$5552,2,FALSE),""))),"")</f>
        <v/>
      </c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22"/>
    </row>
    <row r="582" spans="1:22" x14ac:dyDescent="0.2">
      <c r="A582" s="24">
        <f>1+LARGE($A$11:A581,1)</f>
        <v>571</v>
      </c>
      <c r="B582" s="38" t="str">
        <f>_xlfn.IFNA(IF($U$8="set",VLOOKUP(Search!$A582,Inventory!$AD$2:$AI$5552,6,FALSE),IF($U$8="Player",VLOOKUP(Search!$A582,Inventory!$AF$2:$AI$5552,4,FALSE),IF($U$8="BV",VLOOKUP(Search!$A582,Inventory!$AH$2:$AI$5552,2,FALSE),""))),"")</f>
        <v/>
      </c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22"/>
    </row>
    <row r="583" spans="1:22" x14ac:dyDescent="0.2">
      <c r="A583" s="24">
        <f>1+LARGE($A$11:A582,1)</f>
        <v>572</v>
      </c>
      <c r="B583" s="38" t="str">
        <f>_xlfn.IFNA(IF($U$8="set",VLOOKUP(Search!$A583,Inventory!$AD$2:$AI$5552,6,FALSE),IF($U$8="Player",VLOOKUP(Search!$A583,Inventory!$AF$2:$AI$5552,4,FALSE),IF($U$8="BV",VLOOKUP(Search!$A583,Inventory!$AH$2:$AI$5552,2,FALSE),""))),"")</f>
        <v/>
      </c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22"/>
    </row>
    <row r="584" spans="1:22" x14ac:dyDescent="0.2">
      <c r="A584" s="24">
        <f>1+LARGE($A$11:A583,1)</f>
        <v>573</v>
      </c>
      <c r="B584" s="38" t="str">
        <f>_xlfn.IFNA(IF($U$8="set",VLOOKUP(Search!$A584,Inventory!$AD$2:$AI$5552,6,FALSE),IF($U$8="Player",VLOOKUP(Search!$A584,Inventory!$AF$2:$AI$5552,4,FALSE),IF($U$8="BV",VLOOKUP(Search!$A584,Inventory!$AH$2:$AI$5552,2,FALSE),""))),"")</f>
        <v/>
      </c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22"/>
    </row>
    <row r="585" spans="1:22" x14ac:dyDescent="0.2">
      <c r="A585" s="24">
        <f>1+LARGE($A$11:A584,1)</f>
        <v>574</v>
      </c>
      <c r="B585" s="38" t="str">
        <f>_xlfn.IFNA(IF($U$8="set",VLOOKUP(Search!$A585,Inventory!$AD$2:$AI$5552,6,FALSE),IF($U$8="Player",VLOOKUP(Search!$A585,Inventory!$AF$2:$AI$5552,4,FALSE),IF($U$8="BV",VLOOKUP(Search!$A585,Inventory!$AH$2:$AI$5552,2,FALSE),""))),"")</f>
        <v/>
      </c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22"/>
    </row>
    <row r="586" spans="1:22" x14ac:dyDescent="0.2">
      <c r="A586" s="24">
        <f>1+LARGE($A$11:A585,1)</f>
        <v>575</v>
      </c>
      <c r="B586" s="38" t="str">
        <f>_xlfn.IFNA(IF($U$8="set",VLOOKUP(Search!$A586,Inventory!$AD$2:$AI$5552,6,FALSE),IF($U$8="Player",VLOOKUP(Search!$A586,Inventory!$AF$2:$AI$5552,4,FALSE),IF($U$8="BV",VLOOKUP(Search!$A586,Inventory!$AH$2:$AI$5552,2,FALSE),""))),"")</f>
        <v/>
      </c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22"/>
    </row>
    <row r="587" spans="1:22" x14ac:dyDescent="0.2">
      <c r="A587" s="24">
        <f>1+LARGE($A$11:A586,1)</f>
        <v>576</v>
      </c>
      <c r="B587" s="38" t="str">
        <f>_xlfn.IFNA(IF($U$8="set",VLOOKUP(Search!$A587,Inventory!$AD$2:$AI$5552,6,FALSE),IF($U$8="Player",VLOOKUP(Search!$A587,Inventory!$AF$2:$AI$5552,4,FALSE),IF($U$8="BV",VLOOKUP(Search!$A587,Inventory!$AH$2:$AI$5552,2,FALSE),""))),"")</f>
        <v/>
      </c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22"/>
    </row>
    <row r="588" spans="1:22" x14ac:dyDescent="0.2">
      <c r="A588" s="24">
        <f>1+LARGE($A$11:A587,1)</f>
        <v>577</v>
      </c>
      <c r="B588" s="38" t="str">
        <f>_xlfn.IFNA(IF($U$8="set",VLOOKUP(Search!$A588,Inventory!$AD$2:$AI$5552,6,FALSE),IF($U$8="Player",VLOOKUP(Search!$A588,Inventory!$AF$2:$AI$5552,4,FALSE),IF($U$8="BV",VLOOKUP(Search!$A588,Inventory!$AH$2:$AI$5552,2,FALSE),""))),"")</f>
        <v/>
      </c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22"/>
    </row>
    <row r="589" spans="1:22" x14ac:dyDescent="0.2">
      <c r="A589" s="24">
        <f>1+LARGE($A$11:A588,1)</f>
        <v>578</v>
      </c>
      <c r="B589" s="38" t="str">
        <f>_xlfn.IFNA(IF($U$8="set",VLOOKUP(Search!$A589,Inventory!$AD$2:$AI$5552,6,FALSE),IF($U$8="Player",VLOOKUP(Search!$A589,Inventory!$AF$2:$AI$5552,4,FALSE),IF($U$8="BV",VLOOKUP(Search!$A589,Inventory!$AH$2:$AI$5552,2,FALSE),""))),"")</f>
        <v/>
      </c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22"/>
    </row>
    <row r="590" spans="1:22" x14ac:dyDescent="0.2">
      <c r="A590" s="24">
        <f>1+LARGE($A$11:A589,1)</f>
        <v>579</v>
      </c>
      <c r="B590" s="38" t="str">
        <f>_xlfn.IFNA(IF($U$8="set",VLOOKUP(Search!$A590,Inventory!$AD$2:$AI$5552,6,FALSE),IF($U$8="Player",VLOOKUP(Search!$A590,Inventory!$AF$2:$AI$5552,4,FALSE),IF($U$8="BV",VLOOKUP(Search!$A590,Inventory!$AH$2:$AI$5552,2,FALSE),""))),"")</f>
        <v/>
      </c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22"/>
    </row>
    <row r="591" spans="1:22" x14ac:dyDescent="0.2">
      <c r="A591" s="24">
        <f>1+LARGE($A$11:A590,1)</f>
        <v>580</v>
      </c>
      <c r="B591" s="38" t="str">
        <f>_xlfn.IFNA(IF($U$8="set",VLOOKUP(Search!$A591,Inventory!$AD$2:$AI$5552,6,FALSE),IF($U$8="Player",VLOOKUP(Search!$A591,Inventory!$AF$2:$AI$5552,4,FALSE),IF($U$8="BV",VLOOKUP(Search!$A591,Inventory!$AH$2:$AI$5552,2,FALSE),""))),"")</f>
        <v/>
      </c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22"/>
    </row>
    <row r="592" spans="1:22" x14ac:dyDescent="0.2">
      <c r="A592" s="24">
        <f>1+LARGE($A$11:A591,1)</f>
        <v>581</v>
      </c>
      <c r="B592" s="38" t="str">
        <f>_xlfn.IFNA(IF($U$8="set",VLOOKUP(Search!$A592,Inventory!$AD$2:$AI$5552,6,FALSE),IF($U$8="Player",VLOOKUP(Search!$A592,Inventory!$AF$2:$AI$5552,4,FALSE),IF($U$8="BV",VLOOKUP(Search!$A592,Inventory!$AH$2:$AI$5552,2,FALSE),""))),"")</f>
        <v/>
      </c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22"/>
    </row>
    <row r="593" spans="1:22" x14ac:dyDescent="0.2">
      <c r="A593" s="24">
        <f>1+LARGE($A$11:A592,1)</f>
        <v>582</v>
      </c>
      <c r="B593" s="38" t="str">
        <f>_xlfn.IFNA(IF($U$8="set",VLOOKUP(Search!$A593,Inventory!$AD$2:$AI$5552,6,FALSE),IF($U$8="Player",VLOOKUP(Search!$A593,Inventory!$AF$2:$AI$5552,4,FALSE),IF($U$8="BV",VLOOKUP(Search!$A593,Inventory!$AH$2:$AI$5552,2,FALSE),""))),"")</f>
        <v/>
      </c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22"/>
    </row>
    <row r="594" spans="1:22" x14ac:dyDescent="0.2">
      <c r="A594" s="24">
        <f>1+LARGE($A$11:A593,1)</f>
        <v>583</v>
      </c>
      <c r="B594" s="38" t="str">
        <f>_xlfn.IFNA(IF($U$8="set",VLOOKUP(Search!$A594,Inventory!$AD$2:$AI$5552,6,FALSE),IF($U$8="Player",VLOOKUP(Search!$A594,Inventory!$AF$2:$AI$5552,4,FALSE),IF($U$8="BV",VLOOKUP(Search!$A594,Inventory!$AH$2:$AI$5552,2,FALSE),""))),"")</f>
        <v/>
      </c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22"/>
    </row>
    <row r="595" spans="1:22" x14ac:dyDescent="0.2">
      <c r="A595" s="24">
        <f>1+LARGE($A$11:A594,1)</f>
        <v>584</v>
      </c>
      <c r="B595" s="38" t="str">
        <f>_xlfn.IFNA(IF($U$8="set",VLOOKUP(Search!$A595,Inventory!$AD$2:$AI$5552,6,FALSE),IF($U$8="Player",VLOOKUP(Search!$A595,Inventory!$AF$2:$AI$5552,4,FALSE),IF($U$8="BV",VLOOKUP(Search!$A595,Inventory!$AH$2:$AI$5552,2,FALSE),""))),"")</f>
        <v/>
      </c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22"/>
    </row>
    <row r="596" spans="1:22" x14ac:dyDescent="0.2">
      <c r="A596" s="24">
        <f>1+LARGE($A$11:A595,1)</f>
        <v>585</v>
      </c>
      <c r="B596" s="38" t="str">
        <f>_xlfn.IFNA(IF($U$8="set",VLOOKUP(Search!$A596,Inventory!$AD$2:$AI$5552,6,FALSE),IF($U$8="Player",VLOOKUP(Search!$A596,Inventory!$AF$2:$AI$5552,4,FALSE),IF($U$8="BV",VLOOKUP(Search!$A596,Inventory!$AH$2:$AI$5552,2,FALSE),""))),"")</f>
        <v/>
      </c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22"/>
    </row>
    <row r="597" spans="1:22" x14ac:dyDescent="0.2">
      <c r="A597" s="24">
        <f>1+LARGE($A$11:A596,1)</f>
        <v>586</v>
      </c>
      <c r="B597" s="38" t="str">
        <f>_xlfn.IFNA(IF($U$8="set",VLOOKUP(Search!$A597,Inventory!$AD$2:$AI$5552,6,FALSE),IF($U$8="Player",VLOOKUP(Search!$A597,Inventory!$AF$2:$AI$5552,4,FALSE),IF($U$8="BV",VLOOKUP(Search!$A597,Inventory!$AH$2:$AI$5552,2,FALSE),""))),"")</f>
        <v/>
      </c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22"/>
    </row>
    <row r="598" spans="1:22" x14ac:dyDescent="0.2">
      <c r="A598" s="24">
        <f>1+LARGE($A$11:A597,1)</f>
        <v>587</v>
      </c>
      <c r="B598" s="38" t="str">
        <f>_xlfn.IFNA(IF($U$8="set",VLOOKUP(Search!$A598,Inventory!$AD$2:$AI$5552,6,FALSE),IF($U$8="Player",VLOOKUP(Search!$A598,Inventory!$AF$2:$AI$5552,4,FALSE),IF($U$8="BV",VLOOKUP(Search!$A598,Inventory!$AH$2:$AI$5552,2,FALSE),""))),"")</f>
        <v/>
      </c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22"/>
    </row>
    <row r="599" spans="1:22" x14ac:dyDescent="0.2">
      <c r="A599" s="24">
        <f>1+LARGE($A$11:A598,1)</f>
        <v>588</v>
      </c>
      <c r="B599" s="38" t="str">
        <f>_xlfn.IFNA(IF($U$8="set",VLOOKUP(Search!$A599,Inventory!$AD$2:$AI$5552,6,FALSE),IF($U$8="Player",VLOOKUP(Search!$A599,Inventory!$AF$2:$AI$5552,4,FALSE),IF($U$8="BV",VLOOKUP(Search!$A599,Inventory!$AH$2:$AI$5552,2,FALSE),""))),"")</f>
        <v/>
      </c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22"/>
    </row>
    <row r="600" spans="1:22" x14ac:dyDescent="0.2">
      <c r="A600" s="24">
        <f>1+LARGE($A$11:A599,1)</f>
        <v>589</v>
      </c>
      <c r="B600" s="38" t="str">
        <f>_xlfn.IFNA(IF($U$8="set",VLOOKUP(Search!$A600,Inventory!$AD$2:$AI$5552,6,FALSE),IF($U$8="Player",VLOOKUP(Search!$A600,Inventory!$AF$2:$AI$5552,4,FALSE),IF($U$8="BV",VLOOKUP(Search!$A600,Inventory!$AH$2:$AI$5552,2,FALSE),""))),"")</f>
        <v/>
      </c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22"/>
    </row>
    <row r="601" spans="1:22" x14ac:dyDescent="0.2">
      <c r="A601" s="24">
        <f>1+LARGE($A$11:A600,1)</f>
        <v>590</v>
      </c>
      <c r="B601" s="38" t="str">
        <f>_xlfn.IFNA(IF($U$8="set",VLOOKUP(Search!$A601,Inventory!$AD$2:$AI$5552,6,FALSE),IF($U$8="Player",VLOOKUP(Search!$A601,Inventory!$AF$2:$AI$5552,4,FALSE),IF($U$8="BV",VLOOKUP(Search!$A601,Inventory!$AH$2:$AI$5552,2,FALSE),""))),"")</f>
        <v/>
      </c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22"/>
    </row>
    <row r="602" spans="1:22" x14ac:dyDescent="0.2">
      <c r="A602" s="24">
        <f>1+LARGE($A$11:A601,1)</f>
        <v>591</v>
      </c>
      <c r="B602" s="38" t="str">
        <f>_xlfn.IFNA(IF($U$8="set",VLOOKUP(Search!$A602,Inventory!$AD$2:$AI$5552,6,FALSE),IF($U$8="Player",VLOOKUP(Search!$A602,Inventory!$AF$2:$AI$5552,4,FALSE),IF($U$8="BV",VLOOKUP(Search!$A602,Inventory!$AH$2:$AI$5552,2,FALSE),""))),"")</f>
        <v/>
      </c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22"/>
    </row>
    <row r="603" spans="1:22" x14ac:dyDescent="0.2">
      <c r="A603" s="24">
        <f>1+LARGE($A$11:A602,1)</f>
        <v>592</v>
      </c>
      <c r="B603" s="38" t="str">
        <f>_xlfn.IFNA(IF($U$8="set",VLOOKUP(Search!$A603,Inventory!$AD$2:$AI$5552,6,FALSE),IF($U$8="Player",VLOOKUP(Search!$A603,Inventory!$AF$2:$AI$5552,4,FALSE),IF($U$8="BV",VLOOKUP(Search!$A603,Inventory!$AH$2:$AI$5552,2,FALSE),""))),"")</f>
        <v/>
      </c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22"/>
    </row>
    <row r="604" spans="1:22" x14ac:dyDescent="0.2">
      <c r="A604" s="24">
        <f>1+LARGE($A$11:A603,1)</f>
        <v>593</v>
      </c>
      <c r="B604" s="38" t="str">
        <f>_xlfn.IFNA(IF($U$8="set",VLOOKUP(Search!$A604,Inventory!$AD$2:$AI$5552,6,FALSE),IF($U$8="Player",VLOOKUP(Search!$A604,Inventory!$AF$2:$AI$5552,4,FALSE),IF($U$8="BV",VLOOKUP(Search!$A604,Inventory!$AH$2:$AI$5552,2,FALSE),""))),"")</f>
        <v/>
      </c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22"/>
    </row>
    <row r="605" spans="1:22" x14ac:dyDescent="0.2">
      <c r="A605" s="24">
        <f>1+LARGE($A$11:A604,1)</f>
        <v>594</v>
      </c>
      <c r="B605" s="38" t="str">
        <f>_xlfn.IFNA(IF($U$8="set",VLOOKUP(Search!$A605,Inventory!$AD$2:$AI$5552,6,FALSE),IF($U$8="Player",VLOOKUP(Search!$A605,Inventory!$AF$2:$AI$5552,4,FALSE),IF($U$8="BV",VLOOKUP(Search!$A605,Inventory!$AH$2:$AI$5552,2,FALSE),""))),"")</f>
        <v/>
      </c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22"/>
    </row>
    <row r="606" spans="1:22" x14ac:dyDescent="0.2">
      <c r="A606" s="24">
        <f>1+LARGE($A$11:A605,1)</f>
        <v>595</v>
      </c>
      <c r="B606" s="38" t="str">
        <f>_xlfn.IFNA(IF($U$8="set",VLOOKUP(Search!$A606,Inventory!$AD$2:$AI$5552,6,FALSE),IF($U$8="Player",VLOOKUP(Search!$A606,Inventory!$AF$2:$AI$5552,4,FALSE),IF($U$8="BV",VLOOKUP(Search!$A606,Inventory!$AH$2:$AI$5552,2,FALSE),""))),"")</f>
        <v/>
      </c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22"/>
    </row>
    <row r="607" spans="1:22" x14ac:dyDescent="0.2">
      <c r="A607" s="24">
        <f>1+LARGE($A$11:A606,1)</f>
        <v>596</v>
      </c>
      <c r="B607" s="38" t="str">
        <f>_xlfn.IFNA(IF($U$8="set",VLOOKUP(Search!$A607,Inventory!$AD$2:$AI$5552,6,FALSE),IF($U$8="Player",VLOOKUP(Search!$A607,Inventory!$AF$2:$AI$5552,4,FALSE),IF($U$8="BV",VLOOKUP(Search!$A607,Inventory!$AH$2:$AI$5552,2,FALSE),""))),"")</f>
        <v/>
      </c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22"/>
    </row>
    <row r="608" spans="1:22" x14ac:dyDescent="0.2">
      <c r="A608" s="24">
        <f>1+LARGE($A$11:A607,1)</f>
        <v>597</v>
      </c>
      <c r="B608" s="38" t="str">
        <f>_xlfn.IFNA(IF($U$8="set",VLOOKUP(Search!$A608,Inventory!$AD$2:$AI$5552,6,FALSE),IF($U$8="Player",VLOOKUP(Search!$A608,Inventory!$AF$2:$AI$5552,4,FALSE),IF($U$8="BV",VLOOKUP(Search!$A608,Inventory!$AH$2:$AI$5552,2,FALSE),""))),"")</f>
        <v/>
      </c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22"/>
    </row>
    <row r="609" spans="1:22" x14ac:dyDescent="0.2">
      <c r="A609" s="24">
        <f>1+LARGE($A$11:A608,1)</f>
        <v>598</v>
      </c>
      <c r="B609" s="38" t="str">
        <f>_xlfn.IFNA(IF($U$8="set",VLOOKUP(Search!$A609,Inventory!$AD$2:$AI$5552,6,FALSE),IF($U$8="Player",VLOOKUP(Search!$A609,Inventory!$AF$2:$AI$5552,4,FALSE),IF($U$8="BV",VLOOKUP(Search!$A609,Inventory!$AH$2:$AI$5552,2,FALSE),""))),"")</f>
        <v/>
      </c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22"/>
    </row>
    <row r="610" spans="1:22" x14ac:dyDescent="0.2">
      <c r="A610" s="24">
        <f>1+LARGE($A$11:A609,1)</f>
        <v>599</v>
      </c>
      <c r="B610" s="38" t="str">
        <f>_xlfn.IFNA(IF($U$8="set",VLOOKUP(Search!$A610,Inventory!$AD$2:$AI$5552,6,FALSE),IF($U$8="Player",VLOOKUP(Search!$A610,Inventory!$AF$2:$AI$5552,4,FALSE),IF($U$8="BV",VLOOKUP(Search!$A610,Inventory!$AH$2:$AI$5552,2,FALSE),""))),"")</f>
        <v/>
      </c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22"/>
    </row>
    <row r="611" spans="1:22" x14ac:dyDescent="0.2">
      <c r="A611" s="24">
        <f>1+LARGE($A$11:A610,1)</f>
        <v>600</v>
      </c>
      <c r="B611" s="38" t="str">
        <f>_xlfn.IFNA(IF($U$8="set",VLOOKUP(Search!$A611,Inventory!$AD$2:$AI$5552,6,FALSE),IF($U$8="Player",VLOOKUP(Search!$A611,Inventory!$AF$2:$AI$5552,4,FALSE),IF($U$8="BV",VLOOKUP(Search!$A611,Inventory!$AH$2:$AI$5552,2,FALSE),""))),"")</f>
        <v/>
      </c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22"/>
    </row>
    <row r="612" spans="1:22" x14ac:dyDescent="0.2">
      <c r="A612" s="24">
        <f>1+LARGE($A$11:A611,1)</f>
        <v>601</v>
      </c>
      <c r="B612" s="38" t="str">
        <f>_xlfn.IFNA(IF($U$8="set",VLOOKUP(Search!$A612,Inventory!$AD$2:$AI$5552,6,FALSE),IF($U$8="Player",VLOOKUP(Search!$A612,Inventory!$AF$2:$AI$5552,4,FALSE),IF($U$8="BV",VLOOKUP(Search!$A612,Inventory!$AH$2:$AI$5552,2,FALSE),""))),"")</f>
        <v/>
      </c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22"/>
    </row>
    <row r="613" spans="1:22" x14ac:dyDescent="0.2">
      <c r="A613" s="24">
        <f>1+LARGE($A$11:A612,1)</f>
        <v>602</v>
      </c>
      <c r="B613" s="38" t="str">
        <f>_xlfn.IFNA(IF($U$8="set",VLOOKUP(Search!$A613,Inventory!$AD$2:$AI$5552,6,FALSE),IF($U$8="Player",VLOOKUP(Search!$A613,Inventory!$AF$2:$AI$5552,4,FALSE),IF($U$8="BV",VLOOKUP(Search!$A613,Inventory!$AH$2:$AI$5552,2,FALSE),""))),"")</f>
        <v/>
      </c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22"/>
    </row>
    <row r="614" spans="1:22" x14ac:dyDescent="0.2">
      <c r="A614" s="24">
        <f>1+LARGE($A$11:A613,1)</f>
        <v>603</v>
      </c>
      <c r="B614" s="38" t="str">
        <f>_xlfn.IFNA(IF($U$8="set",VLOOKUP(Search!$A614,Inventory!$AD$2:$AI$5552,6,FALSE),IF($U$8="Player",VLOOKUP(Search!$A614,Inventory!$AF$2:$AI$5552,4,FALSE),IF($U$8="BV",VLOOKUP(Search!$A614,Inventory!$AH$2:$AI$5552,2,FALSE),""))),"")</f>
        <v/>
      </c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22"/>
    </row>
    <row r="615" spans="1:22" x14ac:dyDescent="0.2">
      <c r="A615" s="24">
        <f>1+LARGE($A$11:A614,1)</f>
        <v>604</v>
      </c>
      <c r="B615" s="38" t="str">
        <f>_xlfn.IFNA(IF($U$8="set",VLOOKUP(Search!$A615,Inventory!$AD$2:$AI$5552,6,FALSE),IF($U$8="Player",VLOOKUP(Search!$A615,Inventory!$AF$2:$AI$5552,4,FALSE),IF($U$8="BV",VLOOKUP(Search!$A615,Inventory!$AH$2:$AI$5552,2,FALSE),""))),"")</f>
        <v/>
      </c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22"/>
    </row>
    <row r="616" spans="1:22" x14ac:dyDescent="0.2">
      <c r="A616" s="24">
        <f>1+LARGE($A$11:A615,1)</f>
        <v>605</v>
      </c>
      <c r="B616" s="38" t="str">
        <f>_xlfn.IFNA(IF($U$8="set",VLOOKUP(Search!$A616,Inventory!$AD$2:$AI$5552,6,FALSE),IF($U$8="Player",VLOOKUP(Search!$A616,Inventory!$AF$2:$AI$5552,4,FALSE),IF($U$8="BV",VLOOKUP(Search!$A616,Inventory!$AH$2:$AI$5552,2,FALSE),""))),"")</f>
        <v/>
      </c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22"/>
    </row>
    <row r="617" spans="1:22" x14ac:dyDescent="0.2">
      <c r="A617" s="24">
        <f>1+LARGE($A$11:A616,1)</f>
        <v>606</v>
      </c>
      <c r="B617" s="38" t="str">
        <f>_xlfn.IFNA(IF($U$8="set",VLOOKUP(Search!$A617,Inventory!$AD$2:$AI$5552,6,FALSE),IF($U$8="Player",VLOOKUP(Search!$A617,Inventory!$AF$2:$AI$5552,4,FALSE),IF($U$8="BV",VLOOKUP(Search!$A617,Inventory!$AH$2:$AI$5552,2,FALSE),""))),"")</f>
        <v/>
      </c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22"/>
    </row>
    <row r="618" spans="1:22" x14ac:dyDescent="0.2">
      <c r="A618" s="24">
        <f>1+LARGE($A$11:A617,1)</f>
        <v>607</v>
      </c>
      <c r="B618" s="38" t="str">
        <f>_xlfn.IFNA(IF($U$8="set",VLOOKUP(Search!$A618,Inventory!$AD$2:$AI$5552,6,FALSE),IF($U$8="Player",VLOOKUP(Search!$A618,Inventory!$AF$2:$AI$5552,4,FALSE),IF($U$8="BV",VLOOKUP(Search!$A618,Inventory!$AH$2:$AI$5552,2,FALSE),""))),"")</f>
        <v/>
      </c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22"/>
    </row>
    <row r="619" spans="1:22" x14ac:dyDescent="0.2">
      <c r="A619" s="24">
        <f>1+LARGE($A$11:A618,1)</f>
        <v>608</v>
      </c>
      <c r="B619" s="38" t="str">
        <f>_xlfn.IFNA(IF($U$8="set",VLOOKUP(Search!$A619,Inventory!$AD$2:$AI$5552,6,FALSE),IF($U$8="Player",VLOOKUP(Search!$A619,Inventory!$AF$2:$AI$5552,4,FALSE),IF($U$8="BV",VLOOKUP(Search!$A619,Inventory!$AH$2:$AI$5552,2,FALSE),""))),"")</f>
        <v/>
      </c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22"/>
    </row>
    <row r="620" spans="1:22" x14ac:dyDescent="0.2">
      <c r="A620" s="24">
        <f>1+LARGE($A$11:A619,1)</f>
        <v>609</v>
      </c>
      <c r="B620" s="38" t="str">
        <f>_xlfn.IFNA(IF($U$8="set",VLOOKUP(Search!$A620,Inventory!$AD$2:$AI$5552,6,FALSE),IF($U$8="Player",VLOOKUP(Search!$A620,Inventory!$AF$2:$AI$5552,4,FALSE),IF($U$8="BV",VLOOKUP(Search!$A620,Inventory!$AH$2:$AI$5552,2,FALSE),""))),"")</f>
        <v/>
      </c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22"/>
    </row>
    <row r="621" spans="1:22" x14ac:dyDescent="0.2">
      <c r="A621" s="24">
        <f>1+LARGE($A$11:A620,1)</f>
        <v>610</v>
      </c>
      <c r="B621" s="38" t="str">
        <f>_xlfn.IFNA(IF($U$8="set",VLOOKUP(Search!$A621,Inventory!$AD$2:$AI$5552,6,FALSE),IF($U$8="Player",VLOOKUP(Search!$A621,Inventory!$AF$2:$AI$5552,4,FALSE),IF($U$8="BV",VLOOKUP(Search!$A621,Inventory!$AH$2:$AI$5552,2,FALSE),""))),"")</f>
        <v/>
      </c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22"/>
    </row>
    <row r="622" spans="1:22" x14ac:dyDescent="0.2">
      <c r="A622" s="24">
        <f>1+LARGE($A$11:A621,1)</f>
        <v>611</v>
      </c>
      <c r="B622" s="38" t="str">
        <f>_xlfn.IFNA(IF($U$8="set",VLOOKUP(Search!$A622,Inventory!$AD$2:$AI$5552,6,FALSE),IF($U$8="Player",VLOOKUP(Search!$A622,Inventory!$AF$2:$AI$5552,4,FALSE),IF($U$8="BV",VLOOKUP(Search!$A622,Inventory!$AH$2:$AI$5552,2,FALSE),""))),"")</f>
        <v/>
      </c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22"/>
    </row>
    <row r="623" spans="1:22" x14ac:dyDescent="0.2">
      <c r="A623" s="24">
        <f>1+LARGE($A$11:A622,1)</f>
        <v>612</v>
      </c>
      <c r="B623" s="38" t="str">
        <f>_xlfn.IFNA(IF($U$8="set",VLOOKUP(Search!$A623,Inventory!$AD$2:$AI$5552,6,FALSE),IF($U$8="Player",VLOOKUP(Search!$A623,Inventory!$AF$2:$AI$5552,4,FALSE),IF($U$8="BV",VLOOKUP(Search!$A623,Inventory!$AH$2:$AI$5552,2,FALSE),""))),"")</f>
        <v/>
      </c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22"/>
    </row>
    <row r="624" spans="1:22" x14ac:dyDescent="0.2">
      <c r="A624" s="24">
        <f>1+LARGE($A$11:A623,1)</f>
        <v>613</v>
      </c>
      <c r="B624" s="38" t="str">
        <f>_xlfn.IFNA(IF($U$8="set",VLOOKUP(Search!$A624,Inventory!$AD$2:$AI$5552,6,FALSE),IF($U$8="Player",VLOOKUP(Search!$A624,Inventory!$AF$2:$AI$5552,4,FALSE),IF($U$8="BV",VLOOKUP(Search!$A624,Inventory!$AH$2:$AI$5552,2,FALSE),""))),"")</f>
        <v/>
      </c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22"/>
    </row>
    <row r="625" spans="1:22" x14ac:dyDescent="0.2">
      <c r="A625" s="24">
        <f>1+LARGE($A$11:A624,1)</f>
        <v>614</v>
      </c>
      <c r="B625" s="38" t="str">
        <f>_xlfn.IFNA(IF($U$8="set",VLOOKUP(Search!$A625,Inventory!$AD$2:$AI$5552,6,FALSE),IF($U$8="Player",VLOOKUP(Search!$A625,Inventory!$AF$2:$AI$5552,4,FALSE),IF($U$8="BV",VLOOKUP(Search!$A625,Inventory!$AH$2:$AI$5552,2,FALSE),""))),"")</f>
        <v/>
      </c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22"/>
    </row>
    <row r="626" spans="1:22" x14ac:dyDescent="0.2">
      <c r="A626" s="24">
        <f>1+LARGE($A$11:A625,1)</f>
        <v>615</v>
      </c>
      <c r="B626" s="38" t="str">
        <f>_xlfn.IFNA(IF($U$8="set",VLOOKUP(Search!$A626,Inventory!$AD$2:$AI$5552,6,FALSE),IF($U$8="Player",VLOOKUP(Search!$A626,Inventory!$AF$2:$AI$5552,4,FALSE),IF($U$8="BV",VLOOKUP(Search!$A626,Inventory!$AH$2:$AI$5552,2,FALSE),""))),"")</f>
        <v/>
      </c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22"/>
    </row>
    <row r="627" spans="1:22" x14ac:dyDescent="0.2">
      <c r="A627" s="24">
        <f>1+LARGE($A$11:A626,1)</f>
        <v>616</v>
      </c>
      <c r="B627" s="38" t="str">
        <f>_xlfn.IFNA(IF($U$8="set",VLOOKUP(Search!$A627,Inventory!$AD$2:$AI$5552,6,FALSE),IF($U$8="Player",VLOOKUP(Search!$A627,Inventory!$AF$2:$AI$5552,4,FALSE),IF($U$8="BV",VLOOKUP(Search!$A627,Inventory!$AH$2:$AI$5552,2,FALSE),""))),"")</f>
        <v/>
      </c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22"/>
    </row>
    <row r="628" spans="1:22" x14ac:dyDescent="0.2">
      <c r="A628" s="24">
        <f>1+LARGE($A$11:A627,1)</f>
        <v>617</v>
      </c>
      <c r="B628" s="38" t="str">
        <f>_xlfn.IFNA(IF($U$8="set",VLOOKUP(Search!$A628,Inventory!$AD$2:$AI$5552,6,FALSE),IF($U$8="Player",VLOOKUP(Search!$A628,Inventory!$AF$2:$AI$5552,4,FALSE),IF($U$8="BV",VLOOKUP(Search!$A628,Inventory!$AH$2:$AI$5552,2,FALSE),""))),"")</f>
        <v/>
      </c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22"/>
    </row>
    <row r="629" spans="1:22" x14ac:dyDescent="0.2">
      <c r="A629" s="24">
        <f>1+LARGE($A$11:A628,1)</f>
        <v>618</v>
      </c>
      <c r="B629" s="38" t="str">
        <f>_xlfn.IFNA(IF($U$8="set",VLOOKUP(Search!$A629,Inventory!$AD$2:$AI$5552,6,FALSE),IF($U$8="Player",VLOOKUP(Search!$A629,Inventory!$AF$2:$AI$5552,4,FALSE),IF($U$8="BV",VLOOKUP(Search!$A629,Inventory!$AH$2:$AI$5552,2,FALSE),""))),"")</f>
        <v/>
      </c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22"/>
    </row>
    <row r="630" spans="1:22" x14ac:dyDescent="0.2">
      <c r="A630" s="24">
        <f>1+LARGE($A$11:A629,1)</f>
        <v>619</v>
      </c>
      <c r="B630" s="38" t="str">
        <f>_xlfn.IFNA(IF($U$8="set",VLOOKUP(Search!$A630,Inventory!$AD$2:$AI$5552,6,FALSE),IF($U$8="Player",VLOOKUP(Search!$A630,Inventory!$AF$2:$AI$5552,4,FALSE),IF($U$8="BV",VLOOKUP(Search!$A630,Inventory!$AH$2:$AI$5552,2,FALSE),""))),"")</f>
        <v/>
      </c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22"/>
    </row>
    <row r="631" spans="1:22" x14ac:dyDescent="0.2">
      <c r="A631" s="24">
        <f>1+LARGE($A$11:A630,1)</f>
        <v>620</v>
      </c>
      <c r="B631" s="38" t="str">
        <f>_xlfn.IFNA(IF($U$8="set",VLOOKUP(Search!$A631,Inventory!$AD$2:$AI$5552,6,FALSE),IF($U$8="Player",VLOOKUP(Search!$A631,Inventory!$AF$2:$AI$5552,4,FALSE),IF($U$8="BV",VLOOKUP(Search!$A631,Inventory!$AH$2:$AI$5552,2,FALSE),""))),"")</f>
        <v/>
      </c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22"/>
    </row>
    <row r="632" spans="1:22" x14ac:dyDescent="0.2">
      <c r="A632" s="24">
        <f>1+LARGE($A$11:A631,1)</f>
        <v>621</v>
      </c>
      <c r="B632" s="38" t="str">
        <f>_xlfn.IFNA(IF($U$8="set",VLOOKUP(Search!$A632,Inventory!$AD$2:$AI$5552,6,FALSE),IF($U$8="Player",VLOOKUP(Search!$A632,Inventory!$AF$2:$AI$5552,4,FALSE),IF($U$8="BV",VLOOKUP(Search!$A632,Inventory!$AH$2:$AI$5552,2,FALSE),""))),"")</f>
        <v/>
      </c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22"/>
    </row>
    <row r="633" spans="1:22" x14ac:dyDescent="0.2">
      <c r="A633" s="24">
        <f>1+LARGE($A$11:A632,1)</f>
        <v>622</v>
      </c>
      <c r="B633" s="38" t="str">
        <f>_xlfn.IFNA(IF($U$8="set",VLOOKUP(Search!$A633,Inventory!$AD$2:$AI$5552,6,FALSE),IF($U$8="Player",VLOOKUP(Search!$A633,Inventory!$AF$2:$AI$5552,4,FALSE),IF($U$8="BV",VLOOKUP(Search!$A633,Inventory!$AH$2:$AI$5552,2,FALSE),""))),"")</f>
        <v/>
      </c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22"/>
    </row>
    <row r="634" spans="1:22" x14ac:dyDescent="0.2">
      <c r="A634" s="24">
        <f>1+LARGE($A$11:A633,1)</f>
        <v>623</v>
      </c>
      <c r="B634" s="38" t="str">
        <f>_xlfn.IFNA(IF($U$8="set",VLOOKUP(Search!$A634,Inventory!$AD$2:$AI$5552,6,FALSE),IF($U$8="Player",VLOOKUP(Search!$A634,Inventory!$AF$2:$AI$5552,4,FALSE),IF($U$8="BV",VLOOKUP(Search!$A634,Inventory!$AH$2:$AI$5552,2,FALSE),""))),"")</f>
        <v/>
      </c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22"/>
    </row>
    <row r="635" spans="1:22" x14ac:dyDescent="0.2">
      <c r="A635" s="24">
        <f>1+LARGE($A$11:A634,1)</f>
        <v>624</v>
      </c>
      <c r="B635" s="38" t="str">
        <f>_xlfn.IFNA(IF($U$8="set",VLOOKUP(Search!$A635,Inventory!$AD$2:$AI$5552,6,FALSE),IF($U$8="Player",VLOOKUP(Search!$A635,Inventory!$AF$2:$AI$5552,4,FALSE),IF($U$8="BV",VLOOKUP(Search!$A635,Inventory!$AH$2:$AI$5552,2,FALSE),""))),"")</f>
        <v/>
      </c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22"/>
    </row>
    <row r="636" spans="1:22" x14ac:dyDescent="0.2">
      <c r="A636" s="24">
        <f>1+LARGE($A$11:A635,1)</f>
        <v>625</v>
      </c>
      <c r="B636" s="38" t="str">
        <f>_xlfn.IFNA(IF($U$8="set",VLOOKUP(Search!$A636,Inventory!$AD$2:$AI$5552,6,FALSE),IF($U$8="Player",VLOOKUP(Search!$A636,Inventory!$AF$2:$AI$5552,4,FALSE),IF($U$8="BV",VLOOKUP(Search!$A636,Inventory!$AH$2:$AI$5552,2,FALSE),""))),"")</f>
        <v/>
      </c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22"/>
    </row>
    <row r="637" spans="1:22" x14ac:dyDescent="0.2">
      <c r="A637" s="24">
        <f>1+LARGE($A$11:A636,1)</f>
        <v>626</v>
      </c>
      <c r="B637" s="38" t="str">
        <f>_xlfn.IFNA(IF($U$8="set",VLOOKUP(Search!$A637,Inventory!$AD$2:$AI$5552,6,FALSE),IF($U$8="Player",VLOOKUP(Search!$A637,Inventory!$AF$2:$AI$5552,4,FALSE),IF($U$8="BV",VLOOKUP(Search!$A637,Inventory!$AH$2:$AI$5552,2,FALSE),""))),"")</f>
        <v/>
      </c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22"/>
    </row>
    <row r="638" spans="1:22" x14ac:dyDescent="0.2">
      <c r="A638" s="24">
        <f>1+LARGE($A$11:A637,1)</f>
        <v>627</v>
      </c>
      <c r="B638" s="38" t="str">
        <f>_xlfn.IFNA(IF($U$8="set",VLOOKUP(Search!$A638,Inventory!$AD$2:$AI$5552,6,FALSE),IF($U$8="Player",VLOOKUP(Search!$A638,Inventory!$AF$2:$AI$5552,4,FALSE),IF($U$8="BV",VLOOKUP(Search!$A638,Inventory!$AH$2:$AI$5552,2,FALSE),""))),"")</f>
        <v/>
      </c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22"/>
    </row>
    <row r="639" spans="1:22" x14ac:dyDescent="0.2">
      <c r="A639" s="24">
        <f>1+LARGE($A$11:A638,1)</f>
        <v>628</v>
      </c>
      <c r="B639" s="38" t="str">
        <f>_xlfn.IFNA(IF($U$8="set",VLOOKUP(Search!$A639,Inventory!$AD$2:$AI$5552,6,FALSE),IF($U$8="Player",VLOOKUP(Search!$A639,Inventory!$AF$2:$AI$5552,4,FALSE),IF($U$8="BV",VLOOKUP(Search!$A639,Inventory!$AH$2:$AI$5552,2,FALSE),""))),"")</f>
        <v/>
      </c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22"/>
    </row>
    <row r="640" spans="1:22" x14ac:dyDescent="0.2">
      <c r="A640" s="24">
        <f>1+LARGE($A$11:A639,1)</f>
        <v>629</v>
      </c>
      <c r="B640" s="38" t="str">
        <f>_xlfn.IFNA(IF($U$8="set",VLOOKUP(Search!$A640,Inventory!$AD$2:$AI$5552,6,FALSE),IF($U$8="Player",VLOOKUP(Search!$A640,Inventory!$AF$2:$AI$5552,4,FALSE),IF($U$8="BV",VLOOKUP(Search!$A640,Inventory!$AH$2:$AI$5552,2,FALSE),""))),"")</f>
        <v/>
      </c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22"/>
    </row>
    <row r="641" spans="1:22" x14ac:dyDescent="0.2">
      <c r="A641" s="24">
        <f>1+LARGE($A$11:A640,1)</f>
        <v>630</v>
      </c>
      <c r="B641" s="38" t="str">
        <f>_xlfn.IFNA(IF($U$8="set",VLOOKUP(Search!$A641,Inventory!$AD$2:$AI$5552,6,FALSE),IF($U$8="Player",VLOOKUP(Search!$A641,Inventory!$AF$2:$AI$5552,4,FALSE),IF($U$8="BV",VLOOKUP(Search!$A641,Inventory!$AH$2:$AI$5552,2,FALSE),""))),"")</f>
        <v/>
      </c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22"/>
    </row>
    <row r="642" spans="1:22" x14ac:dyDescent="0.2">
      <c r="A642" s="24">
        <f>1+LARGE($A$11:A641,1)</f>
        <v>631</v>
      </c>
      <c r="B642" s="38" t="str">
        <f>_xlfn.IFNA(IF($U$8="set",VLOOKUP(Search!$A642,Inventory!$AD$2:$AI$5552,6,FALSE),IF($U$8="Player",VLOOKUP(Search!$A642,Inventory!$AF$2:$AI$5552,4,FALSE),IF($U$8="BV",VLOOKUP(Search!$A642,Inventory!$AH$2:$AI$5552,2,FALSE),""))),"")</f>
        <v/>
      </c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22"/>
    </row>
    <row r="643" spans="1:22" x14ac:dyDescent="0.2">
      <c r="A643" s="24">
        <f>1+LARGE($A$11:A642,1)</f>
        <v>632</v>
      </c>
      <c r="B643" s="38" t="str">
        <f>_xlfn.IFNA(IF($U$8="set",VLOOKUP(Search!$A643,Inventory!$AD$2:$AI$5552,6,FALSE),IF($U$8="Player",VLOOKUP(Search!$A643,Inventory!$AF$2:$AI$5552,4,FALSE),IF($U$8="BV",VLOOKUP(Search!$A643,Inventory!$AH$2:$AI$5552,2,FALSE),""))),"")</f>
        <v/>
      </c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22"/>
    </row>
    <row r="644" spans="1:22" x14ac:dyDescent="0.2">
      <c r="A644" s="24">
        <f>1+LARGE($A$11:A643,1)</f>
        <v>633</v>
      </c>
      <c r="B644" s="38" t="str">
        <f>_xlfn.IFNA(IF($U$8="set",VLOOKUP(Search!$A644,Inventory!$AD$2:$AI$5552,6,FALSE),IF($U$8="Player",VLOOKUP(Search!$A644,Inventory!$AF$2:$AI$5552,4,FALSE),IF($U$8="BV",VLOOKUP(Search!$A644,Inventory!$AH$2:$AI$5552,2,FALSE),""))),"")</f>
        <v/>
      </c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22"/>
    </row>
    <row r="645" spans="1:22" x14ac:dyDescent="0.2">
      <c r="A645" s="24">
        <f>1+LARGE($A$11:A644,1)</f>
        <v>634</v>
      </c>
      <c r="B645" s="38" t="str">
        <f>_xlfn.IFNA(IF($U$8="set",VLOOKUP(Search!$A645,Inventory!$AD$2:$AI$5552,6,FALSE),IF($U$8="Player",VLOOKUP(Search!$A645,Inventory!$AF$2:$AI$5552,4,FALSE),IF($U$8="BV",VLOOKUP(Search!$A645,Inventory!$AH$2:$AI$5552,2,FALSE),""))),"")</f>
        <v/>
      </c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22"/>
    </row>
    <row r="646" spans="1:22" x14ac:dyDescent="0.2">
      <c r="A646" s="24">
        <f>1+LARGE($A$11:A645,1)</f>
        <v>635</v>
      </c>
      <c r="B646" s="38" t="str">
        <f>_xlfn.IFNA(IF($U$8="set",VLOOKUP(Search!$A646,Inventory!$AD$2:$AI$5552,6,FALSE),IF($U$8="Player",VLOOKUP(Search!$A646,Inventory!$AF$2:$AI$5552,4,FALSE),IF($U$8="BV",VLOOKUP(Search!$A646,Inventory!$AH$2:$AI$5552,2,FALSE),""))),"")</f>
        <v/>
      </c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22"/>
    </row>
    <row r="647" spans="1:22" x14ac:dyDescent="0.2">
      <c r="A647" s="24">
        <f>1+LARGE($A$11:A646,1)</f>
        <v>636</v>
      </c>
      <c r="B647" s="38" t="str">
        <f>_xlfn.IFNA(IF($U$8="set",VLOOKUP(Search!$A647,Inventory!$AD$2:$AI$5552,6,FALSE),IF($U$8="Player",VLOOKUP(Search!$A647,Inventory!$AF$2:$AI$5552,4,FALSE),IF($U$8="BV",VLOOKUP(Search!$A647,Inventory!$AH$2:$AI$5552,2,FALSE),""))),"")</f>
        <v/>
      </c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22"/>
    </row>
    <row r="648" spans="1:22" x14ac:dyDescent="0.2">
      <c r="A648" s="24">
        <f>1+LARGE($A$11:A647,1)</f>
        <v>637</v>
      </c>
      <c r="B648" s="38" t="str">
        <f>_xlfn.IFNA(IF($U$8="set",VLOOKUP(Search!$A648,Inventory!$AD$2:$AI$5552,6,FALSE),IF($U$8="Player",VLOOKUP(Search!$A648,Inventory!$AF$2:$AI$5552,4,FALSE),IF($U$8="BV",VLOOKUP(Search!$A648,Inventory!$AH$2:$AI$5552,2,FALSE),""))),"")</f>
        <v/>
      </c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22"/>
    </row>
    <row r="649" spans="1:22" x14ac:dyDescent="0.2">
      <c r="A649" s="24">
        <f>1+LARGE($A$11:A648,1)</f>
        <v>638</v>
      </c>
      <c r="B649" s="38" t="str">
        <f>_xlfn.IFNA(IF($U$8="set",VLOOKUP(Search!$A649,Inventory!$AD$2:$AI$5552,6,FALSE),IF($U$8="Player",VLOOKUP(Search!$A649,Inventory!$AF$2:$AI$5552,4,FALSE),IF($U$8="BV",VLOOKUP(Search!$A649,Inventory!$AH$2:$AI$5552,2,FALSE),""))),"")</f>
        <v/>
      </c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22"/>
    </row>
    <row r="650" spans="1:22" x14ac:dyDescent="0.2">
      <c r="A650" s="24">
        <f>1+LARGE($A$11:A649,1)</f>
        <v>639</v>
      </c>
      <c r="B650" s="38" t="str">
        <f>_xlfn.IFNA(IF($U$8="set",VLOOKUP(Search!$A650,Inventory!$AD$2:$AI$5552,6,FALSE),IF($U$8="Player",VLOOKUP(Search!$A650,Inventory!$AF$2:$AI$5552,4,FALSE),IF($U$8="BV",VLOOKUP(Search!$A650,Inventory!$AH$2:$AI$5552,2,FALSE),""))),"")</f>
        <v/>
      </c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22"/>
    </row>
    <row r="651" spans="1:22" x14ac:dyDescent="0.2">
      <c r="A651" s="24">
        <f>1+LARGE($A$11:A650,1)</f>
        <v>640</v>
      </c>
      <c r="B651" s="38" t="str">
        <f>_xlfn.IFNA(IF($U$8="set",VLOOKUP(Search!$A651,Inventory!$AD$2:$AI$5552,6,FALSE),IF($U$8="Player",VLOOKUP(Search!$A651,Inventory!$AF$2:$AI$5552,4,FALSE),IF($U$8="BV",VLOOKUP(Search!$A651,Inventory!$AH$2:$AI$5552,2,FALSE),""))),"")</f>
        <v/>
      </c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22"/>
    </row>
    <row r="652" spans="1:22" x14ac:dyDescent="0.2">
      <c r="A652" s="24">
        <f>1+LARGE($A$11:A651,1)</f>
        <v>641</v>
      </c>
      <c r="B652" s="38" t="str">
        <f>_xlfn.IFNA(IF($U$8="set",VLOOKUP(Search!$A652,Inventory!$AD$2:$AI$5552,6,FALSE),IF($U$8="Player",VLOOKUP(Search!$A652,Inventory!$AF$2:$AI$5552,4,FALSE),IF($U$8="BV",VLOOKUP(Search!$A652,Inventory!$AH$2:$AI$5552,2,FALSE),""))),"")</f>
        <v/>
      </c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22"/>
    </row>
    <row r="653" spans="1:22" x14ac:dyDescent="0.2">
      <c r="A653" s="24">
        <f>1+LARGE($A$11:A652,1)</f>
        <v>642</v>
      </c>
      <c r="B653" s="38" t="str">
        <f>_xlfn.IFNA(IF($U$8="set",VLOOKUP(Search!$A653,Inventory!$AD$2:$AI$5552,6,FALSE),IF($U$8="Player",VLOOKUP(Search!$A653,Inventory!$AF$2:$AI$5552,4,FALSE),IF($U$8="BV",VLOOKUP(Search!$A653,Inventory!$AH$2:$AI$5552,2,FALSE),""))),"")</f>
        <v/>
      </c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22"/>
    </row>
    <row r="654" spans="1:22" x14ac:dyDescent="0.2">
      <c r="A654" s="24">
        <f>1+LARGE($A$11:A653,1)</f>
        <v>643</v>
      </c>
      <c r="B654" s="38" t="str">
        <f>_xlfn.IFNA(IF($U$8="set",VLOOKUP(Search!$A654,Inventory!$AD$2:$AI$5552,6,FALSE),IF($U$8="Player",VLOOKUP(Search!$A654,Inventory!$AF$2:$AI$5552,4,FALSE),IF($U$8="BV",VLOOKUP(Search!$A654,Inventory!$AH$2:$AI$5552,2,FALSE),""))),"")</f>
        <v/>
      </c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22"/>
    </row>
    <row r="655" spans="1:22" x14ac:dyDescent="0.2">
      <c r="A655" s="24">
        <f>1+LARGE($A$11:A654,1)</f>
        <v>644</v>
      </c>
      <c r="B655" s="38" t="str">
        <f>_xlfn.IFNA(IF($U$8="set",VLOOKUP(Search!$A655,Inventory!$AD$2:$AI$5552,6,FALSE),IF($U$8="Player",VLOOKUP(Search!$A655,Inventory!$AF$2:$AI$5552,4,FALSE),IF($U$8="BV",VLOOKUP(Search!$A655,Inventory!$AH$2:$AI$5552,2,FALSE),""))),"")</f>
        <v/>
      </c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22"/>
    </row>
    <row r="656" spans="1:22" x14ac:dyDescent="0.2">
      <c r="A656" s="24">
        <f>1+LARGE($A$11:A655,1)</f>
        <v>645</v>
      </c>
      <c r="B656" s="38" t="str">
        <f>_xlfn.IFNA(IF($U$8="set",VLOOKUP(Search!$A656,Inventory!$AD$2:$AI$5552,6,FALSE),IF($U$8="Player",VLOOKUP(Search!$A656,Inventory!$AF$2:$AI$5552,4,FALSE),IF($U$8="BV",VLOOKUP(Search!$A656,Inventory!$AH$2:$AI$5552,2,FALSE),""))),"")</f>
        <v/>
      </c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22"/>
    </row>
    <row r="657" spans="1:22" x14ac:dyDescent="0.2">
      <c r="A657" s="24">
        <f>1+LARGE($A$11:A656,1)</f>
        <v>646</v>
      </c>
      <c r="B657" s="38" t="str">
        <f>_xlfn.IFNA(IF($U$8="set",VLOOKUP(Search!$A657,Inventory!$AD$2:$AI$5552,6,FALSE),IF($U$8="Player",VLOOKUP(Search!$A657,Inventory!$AF$2:$AI$5552,4,FALSE),IF($U$8="BV",VLOOKUP(Search!$A657,Inventory!$AH$2:$AI$5552,2,FALSE),""))),"")</f>
        <v/>
      </c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22"/>
    </row>
    <row r="658" spans="1:22" x14ac:dyDescent="0.2">
      <c r="A658" s="24">
        <f>1+LARGE($A$11:A657,1)</f>
        <v>647</v>
      </c>
      <c r="B658" s="38" t="str">
        <f>_xlfn.IFNA(IF($U$8="set",VLOOKUP(Search!$A658,Inventory!$AD$2:$AI$5552,6,FALSE),IF($U$8="Player",VLOOKUP(Search!$A658,Inventory!$AF$2:$AI$5552,4,FALSE),IF($U$8="BV",VLOOKUP(Search!$A658,Inventory!$AH$2:$AI$5552,2,FALSE),""))),"")</f>
        <v/>
      </c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22"/>
    </row>
    <row r="659" spans="1:22" x14ac:dyDescent="0.2">
      <c r="A659" s="24">
        <f>1+LARGE($A$11:A658,1)</f>
        <v>648</v>
      </c>
      <c r="B659" s="38" t="str">
        <f>_xlfn.IFNA(IF($U$8="set",VLOOKUP(Search!$A659,Inventory!$AD$2:$AI$5552,6,FALSE),IF($U$8="Player",VLOOKUP(Search!$A659,Inventory!$AF$2:$AI$5552,4,FALSE),IF($U$8="BV",VLOOKUP(Search!$A659,Inventory!$AH$2:$AI$5552,2,FALSE),""))),"")</f>
        <v/>
      </c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22"/>
    </row>
    <row r="660" spans="1:22" x14ac:dyDescent="0.2">
      <c r="A660" s="24">
        <f>1+LARGE($A$11:A659,1)</f>
        <v>649</v>
      </c>
      <c r="B660" s="38" t="str">
        <f>_xlfn.IFNA(IF($U$8="set",VLOOKUP(Search!$A660,Inventory!$AD$2:$AI$5552,6,FALSE),IF($U$8="Player",VLOOKUP(Search!$A660,Inventory!$AF$2:$AI$5552,4,FALSE),IF($U$8="BV",VLOOKUP(Search!$A660,Inventory!$AH$2:$AI$5552,2,FALSE),""))),"")</f>
        <v/>
      </c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22"/>
    </row>
    <row r="661" spans="1:22" x14ac:dyDescent="0.2">
      <c r="A661" s="24">
        <f>1+LARGE($A$11:A660,1)</f>
        <v>650</v>
      </c>
      <c r="B661" s="38" t="str">
        <f>_xlfn.IFNA(IF($U$8="set",VLOOKUP(Search!$A661,Inventory!$AD$2:$AI$5552,6,FALSE),IF($U$8="Player",VLOOKUP(Search!$A661,Inventory!$AF$2:$AI$5552,4,FALSE),IF($U$8="BV",VLOOKUP(Search!$A661,Inventory!$AH$2:$AI$5552,2,FALSE),""))),"")</f>
        <v/>
      </c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22"/>
    </row>
    <row r="662" spans="1:22" x14ac:dyDescent="0.2">
      <c r="A662" s="24">
        <f>1+LARGE($A$11:A661,1)</f>
        <v>651</v>
      </c>
      <c r="B662" s="38" t="str">
        <f>_xlfn.IFNA(IF($U$8="set",VLOOKUP(Search!$A662,Inventory!$AD$2:$AI$5552,6,FALSE),IF($U$8="Player",VLOOKUP(Search!$A662,Inventory!$AF$2:$AI$5552,4,FALSE),IF($U$8="BV",VLOOKUP(Search!$A662,Inventory!$AH$2:$AI$5552,2,FALSE),""))),"")</f>
        <v/>
      </c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22"/>
    </row>
    <row r="663" spans="1:22" x14ac:dyDescent="0.2">
      <c r="A663" s="24">
        <f>1+LARGE($A$11:A662,1)</f>
        <v>652</v>
      </c>
      <c r="B663" s="38" t="str">
        <f>_xlfn.IFNA(IF($U$8="set",VLOOKUP(Search!$A663,Inventory!$AD$2:$AI$5552,6,FALSE),IF($U$8="Player",VLOOKUP(Search!$A663,Inventory!$AF$2:$AI$5552,4,FALSE),IF($U$8="BV",VLOOKUP(Search!$A663,Inventory!$AH$2:$AI$5552,2,FALSE),""))),"")</f>
        <v/>
      </c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22"/>
    </row>
    <row r="664" spans="1:22" x14ac:dyDescent="0.2">
      <c r="A664" s="24">
        <f>1+LARGE($A$11:A663,1)</f>
        <v>653</v>
      </c>
      <c r="B664" s="38" t="str">
        <f>_xlfn.IFNA(IF($U$8="set",VLOOKUP(Search!$A664,Inventory!$AD$2:$AI$5552,6,FALSE),IF($U$8="Player",VLOOKUP(Search!$A664,Inventory!$AF$2:$AI$5552,4,FALSE),IF($U$8="BV",VLOOKUP(Search!$A664,Inventory!$AH$2:$AI$5552,2,FALSE),""))),"")</f>
        <v/>
      </c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22"/>
    </row>
    <row r="665" spans="1:22" x14ac:dyDescent="0.2">
      <c r="A665" s="24">
        <f>1+LARGE($A$11:A664,1)</f>
        <v>654</v>
      </c>
      <c r="B665" s="38" t="str">
        <f>_xlfn.IFNA(IF($U$8="set",VLOOKUP(Search!$A665,Inventory!$AD$2:$AI$5552,6,FALSE),IF($U$8="Player",VLOOKUP(Search!$A665,Inventory!$AF$2:$AI$5552,4,FALSE),IF($U$8="BV",VLOOKUP(Search!$A665,Inventory!$AH$2:$AI$5552,2,FALSE),""))),"")</f>
        <v/>
      </c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22"/>
    </row>
    <row r="666" spans="1:22" x14ac:dyDescent="0.2">
      <c r="A666" s="24">
        <f>1+LARGE($A$11:A665,1)</f>
        <v>655</v>
      </c>
      <c r="B666" s="38" t="str">
        <f>_xlfn.IFNA(IF($U$8="set",VLOOKUP(Search!$A666,Inventory!$AD$2:$AI$5552,6,FALSE),IF($U$8="Player",VLOOKUP(Search!$A666,Inventory!$AF$2:$AI$5552,4,FALSE),IF($U$8="BV",VLOOKUP(Search!$A666,Inventory!$AH$2:$AI$5552,2,FALSE),""))),"")</f>
        <v/>
      </c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22"/>
    </row>
    <row r="667" spans="1:22" x14ac:dyDescent="0.2">
      <c r="A667" s="24">
        <f>1+LARGE($A$11:A666,1)</f>
        <v>656</v>
      </c>
      <c r="B667" s="38" t="str">
        <f>_xlfn.IFNA(IF($U$8="set",VLOOKUP(Search!$A667,Inventory!$AD$2:$AI$5552,6,FALSE),IF($U$8="Player",VLOOKUP(Search!$A667,Inventory!$AF$2:$AI$5552,4,FALSE),IF($U$8="BV",VLOOKUP(Search!$A667,Inventory!$AH$2:$AI$5552,2,FALSE),""))),"")</f>
        <v/>
      </c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22"/>
    </row>
    <row r="668" spans="1:22" x14ac:dyDescent="0.2">
      <c r="A668" s="24">
        <f>1+LARGE($A$11:A667,1)</f>
        <v>657</v>
      </c>
      <c r="B668" s="38" t="str">
        <f>_xlfn.IFNA(IF($U$8="set",VLOOKUP(Search!$A668,Inventory!$AD$2:$AI$5552,6,FALSE),IF($U$8="Player",VLOOKUP(Search!$A668,Inventory!$AF$2:$AI$5552,4,FALSE),IF($U$8="BV",VLOOKUP(Search!$A668,Inventory!$AH$2:$AI$5552,2,FALSE),""))),"")</f>
        <v/>
      </c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22"/>
    </row>
    <row r="669" spans="1:22" x14ac:dyDescent="0.2">
      <c r="A669" s="24">
        <f>1+LARGE($A$11:A668,1)</f>
        <v>658</v>
      </c>
      <c r="B669" s="38" t="str">
        <f>_xlfn.IFNA(IF($U$8="set",VLOOKUP(Search!$A669,Inventory!$AD$2:$AI$5552,6,FALSE),IF($U$8="Player",VLOOKUP(Search!$A669,Inventory!$AF$2:$AI$5552,4,FALSE),IF($U$8="BV",VLOOKUP(Search!$A669,Inventory!$AH$2:$AI$5552,2,FALSE),""))),"")</f>
        <v/>
      </c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22"/>
    </row>
    <row r="670" spans="1:22" x14ac:dyDescent="0.2">
      <c r="A670" s="24">
        <f>1+LARGE($A$11:A669,1)</f>
        <v>659</v>
      </c>
      <c r="B670" s="38" t="str">
        <f>_xlfn.IFNA(IF($U$8="set",VLOOKUP(Search!$A670,Inventory!$AD$2:$AI$5552,6,FALSE),IF($U$8="Player",VLOOKUP(Search!$A670,Inventory!$AF$2:$AI$5552,4,FALSE),IF($U$8="BV",VLOOKUP(Search!$A670,Inventory!$AH$2:$AI$5552,2,FALSE),""))),"")</f>
        <v/>
      </c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22"/>
    </row>
    <row r="671" spans="1:22" x14ac:dyDescent="0.2">
      <c r="A671" s="24">
        <f>1+LARGE($A$11:A670,1)</f>
        <v>660</v>
      </c>
      <c r="B671" s="38" t="str">
        <f>_xlfn.IFNA(IF($U$8="set",VLOOKUP(Search!$A671,Inventory!$AD$2:$AI$5552,6,FALSE),IF($U$8="Player",VLOOKUP(Search!$A671,Inventory!$AF$2:$AI$5552,4,FALSE),IF($U$8="BV",VLOOKUP(Search!$A671,Inventory!$AH$2:$AI$5552,2,FALSE),""))),"")</f>
        <v/>
      </c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22"/>
    </row>
    <row r="672" spans="1:22" x14ac:dyDescent="0.2">
      <c r="A672" s="24">
        <f>1+LARGE($A$11:A671,1)</f>
        <v>661</v>
      </c>
      <c r="B672" s="38" t="str">
        <f>_xlfn.IFNA(IF($U$8="set",VLOOKUP(Search!$A672,Inventory!$AD$2:$AI$5552,6,FALSE),IF($U$8="Player",VLOOKUP(Search!$A672,Inventory!$AF$2:$AI$5552,4,FALSE),IF($U$8="BV",VLOOKUP(Search!$A672,Inventory!$AH$2:$AI$5552,2,FALSE),""))),"")</f>
        <v/>
      </c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22"/>
    </row>
    <row r="673" spans="1:22" x14ac:dyDescent="0.2">
      <c r="A673" s="24">
        <f>1+LARGE($A$11:A672,1)</f>
        <v>662</v>
      </c>
      <c r="B673" s="38" t="str">
        <f>_xlfn.IFNA(IF($U$8="set",VLOOKUP(Search!$A673,Inventory!$AD$2:$AI$5552,6,FALSE),IF($U$8="Player",VLOOKUP(Search!$A673,Inventory!$AF$2:$AI$5552,4,FALSE),IF($U$8="BV",VLOOKUP(Search!$A673,Inventory!$AH$2:$AI$5552,2,FALSE),""))),"")</f>
        <v/>
      </c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22"/>
    </row>
    <row r="674" spans="1:22" x14ac:dyDescent="0.2">
      <c r="A674" s="24">
        <f>1+LARGE($A$11:A673,1)</f>
        <v>663</v>
      </c>
      <c r="B674" s="38" t="str">
        <f>_xlfn.IFNA(IF($U$8="set",VLOOKUP(Search!$A674,Inventory!$AD$2:$AI$5552,6,FALSE),IF($U$8="Player",VLOOKUP(Search!$A674,Inventory!$AF$2:$AI$5552,4,FALSE),IF($U$8="BV",VLOOKUP(Search!$A674,Inventory!$AH$2:$AI$5552,2,FALSE),""))),"")</f>
        <v/>
      </c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22"/>
    </row>
    <row r="675" spans="1:22" x14ac:dyDescent="0.2">
      <c r="A675" s="24">
        <f>1+LARGE($A$11:A674,1)</f>
        <v>664</v>
      </c>
      <c r="B675" s="38" t="str">
        <f>_xlfn.IFNA(IF($U$8="set",VLOOKUP(Search!$A675,Inventory!$AD$2:$AI$5552,6,FALSE),IF($U$8="Player",VLOOKUP(Search!$A675,Inventory!$AF$2:$AI$5552,4,FALSE),IF($U$8="BV",VLOOKUP(Search!$A675,Inventory!$AH$2:$AI$5552,2,FALSE),""))),"")</f>
        <v/>
      </c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22"/>
    </row>
    <row r="676" spans="1:22" x14ac:dyDescent="0.2">
      <c r="A676" s="24">
        <f>1+LARGE($A$11:A675,1)</f>
        <v>665</v>
      </c>
      <c r="B676" s="38" t="str">
        <f>_xlfn.IFNA(IF($U$8="set",VLOOKUP(Search!$A676,Inventory!$AD$2:$AI$5552,6,FALSE),IF($U$8="Player",VLOOKUP(Search!$A676,Inventory!$AF$2:$AI$5552,4,FALSE),IF($U$8="BV",VLOOKUP(Search!$A676,Inventory!$AH$2:$AI$5552,2,FALSE),""))),"")</f>
        <v/>
      </c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22"/>
    </row>
    <row r="677" spans="1:22" x14ac:dyDescent="0.2">
      <c r="A677" s="24">
        <f>1+LARGE($A$11:A676,1)</f>
        <v>666</v>
      </c>
      <c r="B677" s="38" t="str">
        <f>_xlfn.IFNA(IF($U$8="set",VLOOKUP(Search!$A677,Inventory!$AD$2:$AI$5552,6,FALSE),IF($U$8="Player",VLOOKUP(Search!$A677,Inventory!$AF$2:$AI$5552,4,FALSE),IF($U$8="BV",VLOOKUP(Search!$A677,Inventory!$AH$2:$AI$5552,2,FALSE),""))),"")</f>
        <v/>
      </c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22"/>
    </row>
    <row r="678" spans="1:22" x14ac:dyDescent="0.2">
      <c r="A678" s="24">
        <f>1+LARGE($A$11:A677,1)</f>
        <v>667</v>
      </c>
      <c r="B678" s="38" t="str">
        <f>_xlfn.IFNA(IF($U$8="set",VLOOKUP(Search!$A678,Inventory!$AD$2:$AI$5552,6,FALSE),IF($U$8="Player",VLOOKUP(Search!$A678,Inventory!$AF$2:$AI$5552,4,FALSE),IF($U$8="BV",VLOOKUP(Search!$A678,Inventory!$AH$2:$AI$5552,2,FALSE),""))),"")</f>
        <v/>
      </c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22"/>
    </row>
    <row r="679" spans="1:22" x14ac:dyDescent="0.2">
      <c r="A679" s="24">
        <f>1+LARGE($A$11:A678,1)</f>
        <v>668</v>
      </c>
      <c r="B679" s="38" t="str">
        <f>_xlfn.IFNA(IF($U$8="set",VLOOKUP(Search!$A679,Inventory!$AD$2:$AI$5552,6,FALSE),IF($U$8="Player",VLOOKUP(Search!$A679,Inventory!$AF$2:$AI$5552,4,FALSE),IF($U$8="BV",VLOOKUP(Search!$A679,Inventory!$AH$2:$AI$5552,2,FALSE),""))),"")</f>
        <v/>
      </c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22"/>
    </row>
    <row r="680" spans="1:22" x14ac:dyDescent="0.2">
      <c r="A680" s="24">
        <f>1+LARGE($A$11:A679,1)</f>
        <v>669</v>
      </c>
      <c r="B680" s="38" t="str">
        <f>_xlfn.IFNA(IF($U$8="set",VLOOKUP(Search!$A680,Inventory!$AD$2:$AI$5552,6,FALSE),IF($U$8="Player",VLOOKUP(Search!$A680,Inventory!$AF$2:$AI$5552,4,FALSE),IF($U$8="BV",VLOOKUP(Search!$A680,Inventory!$AH$2:$AI$5552,2,FALSE),""))),"")</f>
        <v/>
      </c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22"/>
    </row>
    <row r="681" spans="1:22" x14ac:dyDescent="0.2">
      <c r="A681" s="24">
        <f>1+LARGE($A$11:A680,1)</f>
        <v>670</v>
      </c>
      <c r="B681" s="38" t="str">
        <f>_xlfn.IFNA(IF($U$8="set",VLOOKUP(Search!$A681,Inventory!$AD$2:$AI$5552,6,FALSE),IF($U$8="Player",VLOOKUP(Search!$A681,Inventory!$AF$2:$AI$5552,4,FALSE),IF($U$8="BV",VLOOKUP(Search!$A681,Inventory!$AH$2:$AI$5552,2,FALSE),""))),"")</f>
        <v/>
      </c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22"/>
    </row>
    <row r="682" spans="1:22" x14ac:dyDescent="0.2">
      <c r="A682" s="24">
        <f>1+LARGE($A$11:A681,1)</f>
        <v>671</v>
      </c>
      <c r="B682" s="38" t="str">
        <f>_xlfn.IFNA(IF($U$8="set",VLOOKUP(Search!$A682,Inventory!$AD$2:$AI$5552,6,FALSE),IF($U$8="Player",VLOOKUP(Search!$A682,Inventory!$AF$2:$AI$5552,4,FALSE),IF($U$8="BV",VLOOKUP(Search!$A682,Inventory!$AH$2:$AI$5552,2,FALSE),""))),"")</f>
        <v/>
      </c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22"/>
    </row>
    <row r="683" spans="1:22" x14ac:dyDescent="0.2">
      <c r="A683" s="24">
        <f>1+LARGE($A$11:A682,1)</f>
        <v>672</v>
      </c>
      <c r="B683" s="38" t="str">
        <f>_xlfn.IFNA(IF($U$8="set",VLOOKUP(Search!$A683,Inventory!$AD$2:$AI$5552,6,FALSE),IF($U$8="Player",VLOOKUP(Search!$A683,Inventory!$AF$2:$AI$5552,4,FALSE),IF($U$8="BV",VLOOKUP(Search!$A683,Inventory!$AH$2:$AI$5552,2,FALSE),""))),"")</f>
        <v/>
      </c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22"/>
    </row>
    <row r="684" spans="1:22" x14ac:dyDescent="0.2">
      <c r="A684" s="24">
        <f>1+LARGE($A$11:A683,1)</f>
        <v>673</v>
      </c>
      <c r="B684" s="38" t="str">
        <f>_xlfn.IFNA(IF($U$8="set",VLOOKUP(Search!$A684,Inventory!$AD$2:$AI$5552,6,FALSE),IF($U$8="Player",VLOOKUP(Search!$A684,Inventory!$AF$2:$AI$5552,4,FALSE),IF($U$8="BV",VLOOKUP(Search!$A684,Inventory!$AH$2:$AI$5552,2,FALSE),""))),"")</f>
        <v/>
      </c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22"/>
    </row>
    <row r="685" spans="1:22" x14ac:dyDescent="0.2">
      <c r="A685" s="24">
        <f>1+LARGE($A$11:A684,1)</f>
        <v>674</v>
      </c>
      <c r="B685" s="38" t="str">
        <f>_xlfn.IFNA(IF($U$8="set",VLOOKUP(Search!$A685,Inventory!$AD$2:$AI$5552,6,FALSE),IF($U$8="Player",VLOOKUP(Search!$A685,Inventory!$AF$2:$AI$5552,4,FALSE),IF($U$8="BV",VLOOKUP(Search!$A685,Inventory!$AH$2:$AI$5552,2,FALSE),""))),"")</f>
        <v/>
      </c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22"/>
    </row>
    <row r="686" spans="1:22" x14ac:dyDescent="0.2">
      <c r="A686" s="24">
        <f>1+LARGE($A$11:A685,1)</f>
        <v>675</v>
      </c>
      <c r="B686" s="38" t="str">
        <f>_xlfn.IFNA(IF($U$8="set",VLOOKUP(Search!$A686,Inventory!$AD$2:$AI$5552,6,FALSE),IF($U$8="Player",VLOOKUP(Search!$A686,Inventory!$AF$2:$AI$5552,4,FALSE),IF($U$8="BV",VLOOKUP(Search!$A686,Inventory!$AH$2:$AI$5552,2,FALSE),""))),"")</f>
        <v/>
      </c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22"/>
    </row>
    <row r="687" spans="1:22" x14ac:dyDescent="0.2">
      <c r="A687" s="24">
        <f>1+LARGE($A$11:A686,1)</f>
        <v>676</v>
      </c>
      <c r="B687" s="38" t="str">
        <f>_xlfn.IFNA(IF($U$8="set",VLOOKUP(Search!$A687,Inventory!$AD$2:$AI$5552,6,FALSE),IF($U$8="Player",VLOOKUP(Search!$A687,Inventory!$AF$2:$AI$5552,4,FALSE),IF($U$8="BV",VLOOKUP(Search!$A687,Inventory!$AH$2:$AI$5552,2,FALSE),""))),"")</f>
        <v/>
      </c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22"/>
    </row>
    <row r="688" spans="1:22" x14ac:dyDescent="0.2">
      <c r="A688" s="24">
        <f>1+LARGE($A$11:A687,1)</f>
        <v>677</v>
      </c>
      <c r="B688" s="38" t="str">
        <f>_xlfn.IFNA(IF($U$8="set",VLOOKUP(Search!$A688,Inventory!$AD$2:$AI$5552,6,FALSE),IF($U$8="Player",VLOOKUP(Search!$A688,Inventory!$AF$2:$AI$5552,4,FALSE),IF($U$8="BV",VLOOKUP(Search!$A688,Inventory!$AH$2:$AI$5552,2,FALSE),""))),"")</f>
        <v/>
      </c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22"/>
    </row>
    <row r="689" spans="1:22" x14ac:dyDescent="0.2">
      <c r="A689" s="24">
        <f>1+LARGE($A$11:A688,1)</f>
        <v>678</v>
      </c>
      <c r="B689" s="38" t="str">
        <f>_xlfn.IFNA(IF($U$8="set",VLOOKUP(Search!$A689,Inventory!$AD$2:$AI$5552,6,FALSE),IF($U$8="Player",VLOOKUP(Search!$A689,Inventory!$AF$2:$AI$5552,4,FALSE),IF($U$8="BV",VLOOKUP(Search!$A689,Inventory!$AH$2:$AI$5552,2,FALSE),""))),"")</f>
        <v/>
      </c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22"/>
    </row>
    <row r="690" spans="1:22" x14ac:dyDescent="0.2">
      <c r="A690" s="24">
        <f>1+LARGE($A$11:A689,1)</f>
        <v>679</v>
      </c>
      <c r="B690" s="38" t="str">
        <f>_xlfn.IFNA(IF($U$8="set",VLOOKUP(Search!$A690,Inventory!$AD$2:$AI$5552,6,FALSE),IF($U$8="Player",VLOOKUP(Search!$A690,Inventory!$AF$2:$AI$5552,4,FALSE),IF($U$8="BV",VLOOKUP(Search!$A690,Inventory!$AH$2:$AI$5552,2,FALSE),""))),"")</f>
        <v/>
      </c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22"/>
    </row>
    <row r="691" spans="1:22" x14ac:dyDescent="0.2">
      <c r="A691" s="24">
        <f>1+LARGE($A$11:A690,1)</f>
        <v>680</v>
      </c>
      <c r="B691" s="38" t="str">
        <f>_xlfn.IFNA(IF($U$8="set",VLOOKUP(Search!$A691,Inventory!$AD$2:$AI$5552,6,FALSE),IF($U$8="Player",VLOOKUP(Search!$A691,Inventory!$AF$2:$AI$5552,4,FALSE),IF($U$8="BV",VLOOKUP(Search!$A691,Inventory!$AH$2:$AI$5552,2,FALSE),""))),"")</f>
        <v/>
      </c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22"/>
    </row>
    <row r="692" spans="1:22" x14ac:dyDescent="0.2">
      <c r="A692" s="24">
        <f>1+LARGE($A$11:A691,1)</f>
        <v>681</v>
      </c>
      <c r="B692" s="38" t="str">
        <f>_xlfn.IFNA(IF($U$8="set",VLOOKUP(Search!$A692,Inventory!$AD$2:$AI$5552,6,FALSE),IF($U$8="Player",VLOOKUP(Search!$A692,Inventory!$AF$2:$AI$5552,4,FALSE),IF($U$8="BV",VLOOKUP(Search!$A692,Inventory!$AH$2:$AI$5552,2,FALSE),""))),"")</f>
        <v/>
      </c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22"/>
    </row>
    <row r="693" spans="1:22" x14ac:dyDescent="0.2">
      <c r="A693" s="24">
        <f>1+LARGE($A$11:A692,1)</f>
        <v>682</v>
      </c>
      <c r="B693" s="38" t="str">
        <f>_xlfn.IFNA(IF($U$8="set",VLOOKUP(Search!$A693,Inventory!$AD$2:$AI$5552,6,FALSE),IF($U$8="Player",VLOOKUP(Search!$A693,Inventory!$AF$2:$AI$5552,4,FALSE),IF($U$8="BV",VLOOKUP(Search!$A693,Inventory!$AH$2:$AI$5552,2,FALSE),""))),"")</f>
        <v/>
      </c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22"/>
    </row>
    <row r="694" spans="1:22" x14ac:dyDescent="0.2">
      <c r="A694" s="24">
        <f>1+LARGE($A$11:A693,1)</f>
        <v>683</v>
      </c>
      <c r="B694" s="38" t="str">
        <f>_xlfn.IFNA(IF($U$8="set",VLOOKUP(Search!$A694,Inventory!$AD$2:$AI$5552,6,FALSE),IF($U$8="Player",VLOOKUP(Search!$A694,Inventory!$AF$2:$AI$5552,4,FALSE),IF($U$8="BV",VLOOKUP(Search!$A694,Inventory!$AH$2:$AI$5552,2,FALSE),""))),"")</f>
        <v/>
      </c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22"/>
    </row>
    <row r="695" spans="1:22" x14ac:dyDescent="0.2">
      <c r="A695" s="24">
        <f>1+LARGE($A$11:A694,1)</f>
        <v>684</v>
      </c>
      <c r="B695" s="38" t="str">
        <f>_xlfn.IFNA(IF($U$8="set",VLOOKUP(Search!$A695,Inventory!$AD$2:$AI$5552,6,FALSE),IF($U$8="Player",VLOOKUP(Search!$A695,Inventory!$AF$2:$AI$5552,4,FALSE),IF($U$8="BV",VLOOKUP(Search!$A695,Inventory!$AH$2:$AI$5552,2,FALSE),""))),"")</f>
        <v/>
      </c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22"/>
    </row>
    <row r="696" spans="1:22" x14ac:dyDescent="0.2">
      <c r="A696" s="24">
        <f>1+LARGE($A$11:A695,1)</f>
        <v>685</v>
      </c>
      <c r="B696" s="38" t="str">
        <f>_xlfn.IFNA(IF($U$8="set",VLOOKUP(Search!$A696,Inventory!$AD$2:$AI$5552,6,FALSE),IF($U$8="Player",VLOOKUP(Search!$A696,Inventory!$AF$2:$AI$5552,4,FALSE),IF($U$8="BV",VLOOKUP(Search!$A696,Inventory!$AH$2:$AI$5552,2,FALSE),""))),"")</f>
        <v/>
      </c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22"/>
    </row>
    <row r="697" spans="1:22" x14ac:dyDescent="0.2">
      <c r="A697" s="24">
        <f>1+LARGE($A$11:A696,1)</f>
        <v>686</v>
      </c>
      <c r="B697" s="38" t="str">
        <f>_xlfn.IFNA(IF($U$8="set",VLOOKUP(Search!$A697,Inventory!$AD$2:$AI$5552,6,FALSE),IF($U$8="Player",VLOOKUP(Search!$A697,Inventory!$AF$2:$AI$5552,4,FALSE),IF($U$8="BV",VLOOKUP(Search!$A697,Inventory!$AH$2:$AI$5552,2,FALSE),""))),"")</f>
        <v/>
      </c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22"/>
    </row>
    <row r="698" spans="1:22" x14ac:dyDescent="0.2">
      <c r="A698" s="24">
        <f>1+LARGE($A$11:A697,1)</f>
        <v>687</v>
      </c>
      <c r="B698" s="38" t="str">
        <f>_xlfn.IFNA(IF($U$8="set",VLOOKUP(Search!$A698,Inventory!$AD$2:$AI$5552,6,FALSE),IF($U$8="Player",VLOOKUP(Search!$A698,Inventory!$AF$2:$AI$5552,4,FALSE),IF($U$8="BV",VLOOKUP(Search!$A698,Inventory!$AH$2:$AI$5552,2,FALSE),""))),"")</f>
        <v/>
      </c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22"/>
    </row>
    <row r="699" spans="1:22" x14ac:dyDescent="0.2">
      <c r="A699" s="24">
        <f>1+LARGE($A$11:A698,1)</f>
        <v>688</v>
      </c>
      <c r="B699" s="38" t="str">
        <f>_xlfn.IFNA(IF($U$8="set",VLOOKUP(Search!$A699,Inventory!$AD$2:$AI$5552,6,FALSE),IF($U$8="Player",VLOOKUP(Search!$A699,Inventory!$AF$2:$AI$5552,4,FALSE),IF($U$8="BV",VLOOKUP(Search!$A699,Inventory!$AH$2:$AI$5552,2,FALSE),""))),"")</f>
        <v/>
      </c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22"/>
    </row>
    <row r="700" spans="1:22" x14ac:dyDescent="0.2">
      <c r="A700" s="24">
        <f>1+LARGE($A$11:A699,1)</f>
        <v>689</v>
      </c>
      <c r="B700" s="38" t="str">
        <f>_xlfn.IFNA(IF($U$8="set",VLOOKUP(Search!$A700,Inventory!$AD$2:$AI$5552,6,FALSE),IF($U$8="Player",VLOOKUP(Search!$A700,Inventory!$AF$2:$AI$5552,4,FALSE),IF($U$8="BV",VLOOKUP(Search!$A700,Inventory!$AH$2:$AI$5552,2,FALSE),""))),"")</f>
        <v/>
      </c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22"/>
    </row>
    <row r="701" spans="1:22" x14ac:dyDescent="0.2">
      <c r="A701" s="24">
        <f>1+LARGE($A$11:A700,1)</f>
        <v>690</v>
      </c>
      <c r="B701" s="38" t="str">
        <f>_xlfn.IFNA(IF($U$8="set",VLOOKUP(Search!$A701,Inventory!$AD$2:$AI$5552,6,FALSE),IF($U$8="Player",VLOOKUP(Search!$A701,Inventory!$AF$2:$AI$5552,4,FALSE),IF($U$8="BV",VLOOKUP(Search!$A701,Inventory!$AH$2:$AI$5552,2,FALSE),""))),"")</f>
        <v/>
      </c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22"/>
    </row>
    <row r="702" spans="1:22" x14ac:dyDescent="0.2">
      <c r="A702" s="24">
        <f>1+LARGE($A$11:A701,1)</f>
        <v>691</v>
      </c>
      <c r="B702" s="38" t="str">
        <f>_xlfn.IFNA(IF($U$8="set",VLOOKUP(Search!$A702,Inventory!$AD$2:$AI$5552,6,FALSE),IF($U$8="Player",VLOOKUP(Search!$A702,Inventory!$AF$2:$AI$5552,4,FALSE),IF($U$8="BV",VLOOKUP(Search!$A702,Inventory!$AH$2:$AI$5552,2,FALSE),""))),"")</f>
        <v/>
      </c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22"/>
    </row>
    <row r="703" spans="1:22" x14ac:dyDescent="0.2">
      <c r="A703" s="24">
        <f>1+LARGE($A$11:A702,1)</f>
        <v>692</v>
      </c>
      <c r="B703" s="38" t="str">
        <f>_xlfn.IFNA(IF($U$8="set",VLOOKUP(Search!$A703,Inventory!$AD$2:$AI$5552,6,FALSE),IF($U$8="Player",VLOOKUP(Search!$A703,Inventory!$AF$2:$AI$5552,4,FALSE),IF($U$8="BV",VLOOKUP(Search!$A703,Inventory!$AH$2:$AI$5552,2,FALSE),""))),"")</f>
        <v/>
      </c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22"/>
    </row>
    <row r="704" spans="1:22" x14ac:dyDescent="0.2">
      <c r="A704" s="24">
        <f>1+LARGE($A$11:A703,1)</f>
        <v>693</v>
      </c>
      <c r="B704" s="38" t="str">
        <f>_xlfn.IFNA(IF($U$8="set",VLOOKUP(Search!$A704,Inventory!$AD$2:$AI$5552,6,FALSE),IF($U$8="Player",VLOOKUP(Search!$A704,Inventory!$AF$2:$AI$5552,4,FALSE),IF($U$8="BV",VLOOKUP(Search!$A704,Inventory!$AH$2:$AI$5552,2,FALSE),""))),"")</f>
        <v/>
      </c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22"/>
    </row>
    <row r="705" spans="1:22" x14ac:dyDescent="0.2">
      <c r="A705" s="24">
        <f>1+LARGE($A$11:A704,1)</f>
        <v>694</v>
      </c>
      <c r="B705" s="38" t="str">
        <f>_xlfn.IFNA(IF($U$8="set",VLOOKUP(Search!$A705,Inventory!$AD$2:$AI$5552,6,FALSE),IF($U$8="Player",VLOOKUP(Search!$A705,Inventory!$AF$2:$AI$5552,4,FALSE),IF($U$8="BV",VLOOKUP(Search!$A705,Inventory!$AH$2:$AI$5552,2,FALSE),""))),"")</f>
        <v/>
      </c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22"/>
    </row>
    <row r="706" spans="1:22" x14ac:dyDescent="0.2">
      <c r="A706" s="24">
        <f>1+LARGE($A$11:A705,1)</f>
        <v>695</v>
      </c>
      <c r="B706" s="38" t="str">
        <f>_xlfn.IFNA(IF($U$8="set",VLOOKUP(Search!$A706,Inventory!$AD$2:$AI$5552,6,FALSE),IF($U$8="Player",VLOOKUP(Search!$A706,Inventory!$AF$2:$AI$5552,4,FALSE),IF($U$8="BV",VLOOKUP(Search!$A706,Inventory!$AH$2:$AI$5552,2,FALSE),""))),"")</f>
        <v/>
      </c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22"/>
    </row>
    <row r="707" spans="1:22" x14ac:dyDescent="0.2">
      <c r="A707" s="24">
        <f>1+LARGE($A$11:A706,1)</f>
        <v>696</v>
      </c>
      <c r="B707" s="38" t="str">
        <f>_xlfn.IFNA(IF($U$8="set",VLOOKUP(Search!$A707,Inventory!$AD$2:$AI$5552,6,FALSE),IF($U$8="Player",VLOOKUP(Search!$A707,Inventory!$AF$2:$AI$5552,4,FALSE),IF($U$8="BV",VLOOKUP(Search!$A707,Inventory!$AH$2:$AI$5552,2,FALSE),""))),"")</f>
        <v/>
      </c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22"/>
    </row>
    <row r="708" spans="1:22" x14ac:dyDescent="0.2">
      <c r="A708" s="24">
        <f>1+LARGE($A$11:A707,1)</f>
        <v>697</v>
      </c>
      <c r="B708" s="38" t="str">
        <f>_xlfn.IFNA(IF($U$8="set",VLOOKUP(Search!$A708,Inventory!$AD$2:$AI$5552,6,FALSE),IF($U$8="Player",VLOOKUP(Search!$A708,Inventory!$AF$2:$AI$5552,4,FALSE),IF($U$8="BV",VLOOKUP(Search!$A708,Inventory!$AH$2:$AI$5552,2,FALSE),""))),"")</f>
        <v/>
      </c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22"/>
    </row>
    <row r="709" spans="1:22" x14ac:dyDescent="0.2">
      <c r="A709" s="24">
        <f>1+LARGE($A$11:A708,1)</f>
        <v>698</v>
      </c>
      <c r="B709" s="38" t="str">
        <f>_xlfn.IFNA(IF($U$8="set",VLOOKUP(Search!$A709,Inventory!$AD$2:$AI$5552,6,FALSE),IF($U$8="Player",VLOOKUP(Search!$A709,Inventory!$AF$2:$AI$5552,4,FALSE),IF($U$8="BV",VLOOKUP(Search!$A709,Inventory!$AH$2:$AI$5552,2,FALSE),""))),"")</f>
        <v/>
      </c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22"/>
    </row>
    <row r="710" spans="1:22" x14ac:dyDescent="0.2">
      <c r="A710" s="24">
        <f>1+LARGE($A$11:A709,1)</f>
        <v>699</v>
      </c>
      <c r="B710" s="38" t="str">
        <f>_xlfn.IFNA(IF($U$8="set",VLOOKUP(Search!$A710,Inventory!$AD$2:$AI$5552,6,FALSE),IF($U$8="Player",VLOOKUP(Search!$A710,Inventory!$AF$2:$AI$5552,4,FALSE),IF($U$8="BV",VLOOKUP(Search!$A710,Inventory!$AH$2:$AI$5552,2,FALSE),""))),"")</f>
        <v/>
      </c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22"/>
    </row>
    <row r="711" spans="1:22" x14ac:dyDescent="0.2">
      <c r="A711" s="24">
        <f>1+LARGE($A$11:A710,1)</f>
        <v>700</v>
      </c>
      <c r="B711" s="38" t="str">
        <f>_xlfn.IFNA(IF($U$8="set",VLOOKUP(Search!$A711,Inventory!$AD$2:$AI$5552,6,FALSE),IF($U$8="Player",VLOOKUP(Search!$A711,Inventory!$AF$2:$AI$5552,4,FALSE),IF($U$8="BV",VLOOKUP(Search!$A711,Inventory!$AH$2:$AI$5552,2,FALSE),""))),"")</f>
        <v/>
      </c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22"/>
    </row>
    <row r="712" spans="1:22" x14ac:dyDescent="0.2">
      <c r="A712" s="24">
        <f>1+LARGE($A$11:A711,1)</f>
        <v>701</v>
      </c>
      <c r="B712" s="38" t="str">
        <f>_xlfn.IFNA(IF($U$8="set",VLOOKUP(Search!$A712,Inventory!$AD$2:$AI$5552,6,FALSE),IF($U$8="Player",VLOOKUP(Search!$A712,Inventory!$AF$2:$AI$5552,4,FALSE),IF($U$8="BV",VLOOKUP(Search!$A712,Inventory!$AH$2:$AI$5552,2,FALSE),""))),"")</f>
        <v/>
      </c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22"/>
    </row>
    <row r="713" spans="1:22" x14ac:dyDescent="0.2">
      <c r="A713" s="24">
        <f>1+LARGE($A$11:A712,1)</f>
        <v>702</v>
      </c>
      <c r="B713" s="38" t="str">
        <f>_xlfn.IFNA(IF($U$8="set",VLOOKUP(Search!$A713,Inventory!$AD$2:$AI$5552,6,FALSE),IF($U$8="Player",VLOOKUP(Search!$A713,Inventory!$AF$2:$AI$5552,4,FALSE),IF($U$8="BV",VLOOKUP(Search!$A713,Inventory!$AH$2:$AI$5552,2,FALSE),""))),"")</f>
        <v/>
      </c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22"/>
    </row>
    <row r="714" spans="1:22" x14ac:dyDescent="0.2">
      <c r="A714" s="24">
        <f>1+LARGE($A$11:A713,1)</f>
        <v>703</v>
      </c>
      <c r="B714" s="38" t="str">
        <f>_xlfn.IFNA(IF($U$8="set",VLOOKUP(Search!$A714,Inventory!$AD$2:$AI$5552,6,FALSE),IF($U$8="Player",VLOOKUP(Search!$A714,Inventory!$AF$2:$AI$5552,4,FALSE),IF($U$8="BV",VLOOKUP(Search!$A714,Inventory!$AH$2:$AI$5552,2,FALSE),""))),"")</f>
        <v/>
      </c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22"/>
    </row>
    <row r="715" spans="1:22" x14ac:dyDescent="0.2">
      <c r="A715" s="24">
        <f>1+LARGE($A$11:A714,1)</f>
        <v>704</v>
      </c>
      <c r="B715" s="38" t="str">
        <f>_xlfn.IFNA(IF($U$8="set",VLOOKUP(Search!$A715,Inventory!$AD$2:$AI$5552,6,FALSE),IF($U$8="Player",VLOOKUP(Search!$A715,Inventory!$AF$2:$AI$5552,4,FALSE),IF($U$8="BV",VLOOKUP(Search!$A715,Inventory!$AH$2:$AI$5552,2,FALSE),""))),"")</f>
        <v/>
      </c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22"/>
    </row>
    <row r="716" spans="1:22" x14ac:dyDescent="0.2">
      <c r="A716" s="24">
        <f>1+LARGE($A$11:A715,1)</f>
        <v>705</v>
      </c>
      <c r="B716" s="38" t="str">
        <f>_xlfn.IFNA(IF($U$8="set",VLOOKUP(Search!$A716,Inventory!$AD$2:$AI$5552,6,FALSE),IF($U$8="Player",VLOOKUP(Search!$A716,Inventory!$AF$2:$AI$5552,4,FALSE),IF($U$8="BV",VLOOKUP(Search!$A716,Inventory!$AH$2:$AI$5552,2,FALSE),""))),"")</f>
        <v/>
      </c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22"/>
    </row>
    <row r="717" spans="1:22" x14ac:dyDescent="0.2">
      <c r="A717" s="24">
        <f>1+LARGE($A$11:A716,1)</f>
        <v>706</v>
      </c>
      <c r="B717" s="38" t="str">
        <f>_xlfn.IFNA(IF($U$8="set",VLOOKUP(Search!$A717,Inventory!$AD$2:$AI$5552,6,FALSE),IF($U$8="Player",VLOOKUP(Search!$A717,Inventory!$AF$2:$AI$5552,4,FALSE),IF($U$8="BV",VLOOKUP(Search!$A717,Inventory!$AH$2:$AI$5552,2,FALSE),""))),"")</f>
        <v/>
      </c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22"/>
    </row>
    <row r="718" spans="1:22" x14ac:dyDescent="0.2">
      <c r="A718" s="24">
        <f>1+LARGE($A$11:A717,1)</f>
        <v>707</v>
      </c>
      <c r="B718" s="38" t="str">
        <f>_xlfn.IFNA(IF($U$8="set",VLOOKUP(Search!$A718,Inventory!$AD$2:$AI$5552,6,FALSE),IF($U$8="Player",VLOOKUP(Search!$A718,Inventory!$AF$2:$AI$5552,4,FALSE),IF($U$8="BV",VLOOKUP(Search!$A718,Inventory!$AH$2:$AI$5552,2,FALSE),""))),"")</f>
        <v/>
      </c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22"/>
    </row>
    <row r="719" spans="1:22" x14ac:dyDescent="0.2">
      <c r="A719" s="24">
        <f>1+LARGE($A$11:A718,1)</f>
        <v>708</v>
      </c>
      <c r="B719" s="38" t="str">
        <f>_xlfn.IFNA(IF($U$8="set",VLOOKUP(Search!$A719,Inventory!$AD$2:$AI$5552,6,FALSE),IF($U$8="Player",VLOOKUP(Search!$A719,Inventory!$AF$2:$AI$5552,4,FALSE),IF($U$8="BV",VLOOKUP(Search!$A719,Inventory!$AH$2:$AI$5552,2,FALSE),""))),"")</f>
        <v/>
      </c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22"/>
    </row>
    <row r="720" spans="1:22" x14ac:dyDescent="0.2">
      <c r="A720" s="24">
        <f>1+LARGE($A$11:A719,1)</f>
        <v>709</v>
      </c>
      <c r="B720" s="38" t="str">
        <f>_xlfn.IFNA(IF($U$8="set",VLOOKUP(Search!$A720,Inventory!$AD$2:$AI$5552,6,FALSE),IF($U$8="Player",VLOOKUP(Search!$A720,Inventory!$AF$2:$AI$5552,4,FALSE),IF($U$8="BV",VLOOKUP(Search!$A720,Inventory!$AH$2:$AI$5552,2,FALSE),""))),"")</f>
        <v/>
      </c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22"/>
    </row>
    <row r="721" spans="1:22" x14ac:dyDescent="0.2">
      <c r="A721" s="24">
        <f>1+LARGE($A$11:A720,1)</f>
        <v>710</v>
      </c>
      <c r="B721" s="38" t="str">
        <f>_xlfn.IFNA(IF($U$8="set",VLOOKUP(Search!$A721,Inventory!$AD$2:$AI$5552,6,FALSE),IF($U$8="Player",VLOOKUP(Search!$A721,Inventory!$AF$2:$AI$5552,4,FALSE),IF($U$8="BV",VLOOKUP(Search!$A721,Inventory!$AH$2:$AI$5552,2,FALSE),""))),"")</f>
        <v/>
      </c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22"/>
    </row>
    <row r="722" spans="1:22" x14ac:dyDescent="0.2">
      <c r="A722" s="24">
        <f>1+LARGE($A$11:A721,1)</f>
        <v>711</v>
      </c>
      <c r="B722" s="38" t="str">
        <f>_xlfn.IFNA(IF($U$8="set",VLOOKUP(Search!$A722,Inventory!$AD$2:$AI$5552,6,FALSE),IF($U$8="Player",VLOOKUP(Search!$A722,Inventory!$AF$2:$AI$5552,4,FALSE),IF($U$8="BV",VLOOKUP(Search!$A722,Inventory!$AH$2:$AI$5552,2,FALSE),""))),"")</f>
        <v/>
      </c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22"/>
    </row>
    <row r="723" spans="1:22" x14ac:dyDescent="0.2">
      <c r="A723" s="24">
        <f>1+LARGE($A$11:A722,1)</f>
        <v>712</v>
      </c>
      <c r="B723" s="38" t="str">
        <f>_xlfn.IFNA(IF($U$8="set",VLOOKUP(Search!$A723,Inventory!$AD$2:$AI$5552,6,FALSE),IF($U$8="Player",VLOOKUP(Search!$A723,Inventory!$AF$2:$AI$5552,4,FALSE),IF($U$8="BV",VLOOKUP(Search!$A723,Inventory!$AH$2:$AI$5552,2,FALSE),""))),"")</f>
        <v/>
      </c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22"/>
    </row>
    <row r="724" spans="1:22" x14ac:dyDescent="0.2">
      <c r="A724" s="24">
        <f>1+LARGE($A$11:A723,1)</f>
        <v>713</v>
      </c>
      <c r="B724" s="38" t="str">
        <f>_xlfn.IFNA(IF($U$8="set",VLOOKUP(Search!$A724,Inventory!$AD$2:$AI$5552,6,FALSE),IF($U$8="Player",VLOOKUP(Search!$A724,Inventory!$AF$2:$AI$5552,4,FALSE),IF($U$8="BV",VLOOKUP(Search!$A724,Inventory!$AH$2:$AI$5552,2,FALSE),""))),"")</f>
        <v/>
      </c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22"/>
    </row>
    <row r="725" spans="1:22" x14ac:dyDescent="0.2">
      <c r="A725" s="24">
        <f>1+LARGE($A$11:A724,1)</f>
        <v>714</v>
      </c>
      <c r="B725" s="38" t="str">
        <f>_xlfn.IFNA(IF($U$8="set",VLOOKUP(Search!$A725,Inventory!$AD$2:$AI$5552,6,FALSE),IF($U$8="Player",VLOOKUP(Search!$A725,Inventory!$AF$2:$AI$5552,4,FALSE),IF($U$8="BV",VLOOKUP(Search!$A725,Inventory!$AH$2:$AI$5552,2,FALSE),""))),"")</f>
        <v/>
      </c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22"/>
    </row>
    <row r="726" spans="1:22" x14ac:dyDescent="0.2">
      <c r="A726" s="24">
        <f>1+LARGE($A$11:A725,1)</f>
        <v>715</v>
      </c>
      <c r="B726" s="38" t="str">
        <f>_xlfn.IFNA(IF($U$8="set",VLOOKUP(Search!$A726,Inventory!$AD$2:$AI$5552,6,FALSE),IF($U$8="Player",VLOOKUP(Search!$A726,Inventory!$AF$2:$AI$5552,4,FALSE),IF($U$8="BV",VLOOKUP(Search!$A726,Inventory!$AH$2:$AI$5552,2,FALSE),""))),"")</f>
        <v/>
      </c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22"/>
    </row>
    <row r="727" spans="1:22" x14ac:dyDescent="0.2">
      <c r="A727" s="24">
        <f>1+LARGE($A$11:A726,1)</f>
        <v>716</v>
      </c>
      <c r="B727" s="38" t="str">
        <f>_xlfn.IFNA(IF($U$8="set",VLOOKUP(Search!$A727,Inventory!$AD$2:$AI$5552,6,FALSE),IF($U$8="Player",VLOOKUP(Search!$A727,Inventory!$AF$2:$AI$5552,4,FALSE),IF($U$8="BV",VLOOKUP(Search!$A727,Inventory!$AH$2:$AI$5552,2,FALSE),""))),"")</f>
        <v/>
      </c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22"/>
    </row>
    <row r="728" spans="1:22" x14ac:dyDescent="0.2">
      <c r="A728" s="24">
        <f>1+LARGE($A$11:A727,1)</f>
        <v>717</v>
      </c>
      <c r="B728" s="38" t="str">
        <f>_xlfn.IFNA(IF($U$8="set",VLOOKUP(Search!$A728,Inventory!$AD$2:$AI$5552,6,FALSE),IF($U$8="Player",VLOOKUP(Search!$A728,Inventory!$AF$2:$AI$5552,4,FALSE),IF($U$8="BV",VLOOKUP(Search!$A728,Inventory!$AH$2:$AI$5552,2,FALSE),""))),"")</f>
        <v/>
      </c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22"/>
    </row>
    <row r="729" spans="1:22" x14ac:dyDescent="0.2">
      <c r="A729" s="24">
        <f>1+LARGE($A$11:A728,1)</f>
        <v>718</v>
      </c>
      <c r="B729" s="38" t="str">
        <f>_xlfn.IFNA(IF($U$8="set",VLOOKUP(Search!$A729,Inventory!$AD$2:$AI$5552,6,FALSE),IF($U$8="Player",VLOOKUP(Search!$A729,Inventory!$AF$2:$AI$5552,4,FALSE),IF($U$8="BV",VLOOKUP(Search!$A729,Inventory!$AH$2:$AI$5552,2,FALSE),""))),"")</f>
        <v/>
      </c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22"/>
    </row>
    <row r="730" spans="1:22" x14ac:dyDescent="0.2">
      <c r="A730" s="24">
        <f>1+LARGE($A$11:A729,1)</f>
        <v>719</v>
      </c>
      <c r="B730" s="38" t="str">
        <f>_xlfn.IFNA(IF($U$8="set",VLOOKUP(Search!$A730,Inventory!$AD$2:$AI$5552,6,FALSE),IF($U$8="Player",VLOOKUP(Search!$A730,Inventory!$AF$2:$AI$5552,4,FALSE),IF($U$8="BV",VLOOKUP(Search!$A730,Inventory!$AH$2:$AI$5552,2,FALSE),""))),"")</f>
        <v/>
      </c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22"/>
    </row>
    <row r="731" spans="1:22" x14ac:dyDescent="0.2">
      <c r="A731" s="24">
        <f>1+LARGE($A$11:A730,1)</f>
        <v>720</v>
      </c>
      <c r="B731" s="38" t="str">
        <f>_xlfn.IFNA(IF($U$8="set",VLOOKUP(Search!$A731,Inventory!$AD$2:$AI$5552,6,FALSE),IF($U$8="Player",VLOOKUP(Search!$A731,Inventory!$AF$2:$AI$5552,4,FALSE),IF($U$8="BV",VLOOKUP(Search!$A731,Inventory!$AH$2:$AI$5552,2,FALSE),""))),"")</f>
        <v/>
      </c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22"/>
    </row>
    <row r="732" spans="1:22" x14ac:dyDescent="0.2">
      <c r="A732" s="24">
        <f>1+LARGE($A$11:A731,1)</f>
        <v>721</v>
      </c>
      <c r="B732" s="38" t="str">
        <f>_xlfn.IFNA(IF($U$8="set",VLOOKUP(Search!$A732,Inventory!$AD$2:$AI$5552,6,FALSE),IF($U$8="Player",VLOOKUP(Search!$A732,Inventory!$AF$2:$AI$5552,4,FALSE),IF($U$8="BV",VLOOKUP(Search!$A732,Inventory!$AH$2:$AI$5552,2,FALSE),""))),"")</f>
        <v/>
      </c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22"/>
    </row>
    <row r="733" spans="1:22" x14ac:dyDescent="0.2">
      <c r="A733" s="24">
        <f>1+LARGE($A$11:A732,1)</f>
        <v>722</v>
      </c>
      <c r="B733" s="38" t="str">
        <f>_xlfn.IFNA(IF($U$8="set",VLOOKUP(Search!$A733,Inventory!$AD$2:$AI$5552,6,FALSE),IF($U$8="Player",VLOOKUP(Search!$A733,Inventory!$AF$2:$AI$5552,4,FALSE),IF($U$8="BV",VLOOKUP(Search!$A733,Inventory!$AH$2:$AI$5552,2,FALSE),""))),"")</f>
        <v/>
      </c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22"/>
    </row>
    <row r="734" spans="1:22" x14ac:dyDescent="0.2">
      <c r="A734" s="24">
        <f>1+LARGE($A$11:A733,1)</f>
        <v>723</v>
      </c>
      <c r="B734" s="38" t="str">
        <f>_xlfn.IFNA(IF($U$8="set",VLOOKUP(Search!$A734,Inventory!$AD$2:$AI$5552,6,FALSE),IF($U$8="Player",VLOOKUP(Search!$A734,Inventory!$AF$2:$AI$5552,4,FALSE),IF($U$8="BV",VLOOKUP(Search!$A734,Inventory!$AH$2:$AI$5552,2,FALSE),""))),"")</f>
        <v/>
      </c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22"/>
    </row>
    <row r="735" spans="1:22" x14ac:dyDescent="0.2">
      <c r="A735" s="24">
        <f>1+LARGE($A$11:A734,1)</f>
        <v>724</v>
      </c>
      <c r="B735" s="38" t="str">
        <f>_xlfn.IFNA(IF($U$8="set",VLOOKUP(Search!$A735,Inventory!$AD$2:$AI$5552,6,FALSE),IF($U$8="Player",VLOOKUP(Search!$A735,Inventory!$AF$2:$AI$5552,4,FALSE),IF($U$8="BV",VLOOKUP(Search!$A735,Inventory!$AH$2:$AI$5552,2,FALSE),""))),"")</f>
        <v/>
      </c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22"/>
    </row>
    <row r="736" spans="1:22" x14ac:dyDescent="0.2">
      <c r="A736" s="24">
        <f>1+LARGE($A$11:A735,1)</f>
        <v>725</v>
      </c>
      <c r="B736" s="38" t="str">
        <f>_xlfn.IFNA(IF($U$8="set",VLOOKUP(Search!$A736,Inventory!$AD$2:$AI$5552,6,FALSE),IF($U$8="Player",VLOOKUP(Search!$A736,Inventory!$AF$2:$AI$5552,4,FALSE),IF($U$8="BV",VLOOKUP(Search!$A736,Inventory!$AH$2:$AI$5552,2,FALSE),""))),"")</f>
        <v/>
      </c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22"/>
    </row>
    <row r="737" spans="1:22" x14ac:dyDescent="0.2">
      <c r="A737" s="24">
        <f>1+LARGE($A$11:A736,1)</f>
        <v>726</v>
      </c>
      <c r="B737" s="38" t="str">
        <f>_xlfn.IFNA(IF($U$8="set",VLOOKUP(Search!$A737,Inventory!$AD$2:$AI$5552,6,FALSE),IF($U$8="Player",VLOOKUP(Search!$A737,Inventory!$AF$2:$AI$5552,4,FALSE),IF($U$8="BV",VLOOKUP(Search!$A737,Inventory!$AH$2:$AI$5552,2,FALSE),""))),"")</f>
        <v/>
      </c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22"/>
    </row>
    <row r="738" spans="1:22" x14ac:dyDescent="0.2">
      <c r="A738" s="24">
        <f>1+LARGE($A$11:A737,1)</f>
        <v>727</v>
      </c>
      <c r="B738" s="38" t="str">
        <f>_xlfn.IFNA(IF($U$8="set",VLOOKUP(Search!$A738,Inventory!$AD$2:$AI$5552,6,FALSE),IF($U$8="Player",VLOOKUP(Search!$A738,Inventory!$AF$2:$AI$5552,4,FALSE),IF($U$8="BV",VLOOKUP(Search!$A738,Inventory!$AH$2:$AI$5552,2,FALSE),""))),"")</f>
        <v/>
      </c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22"/>
    </row>
    <row r="739" spans="1:22" x14ac:dyDescent="0.2">
      <c r="A739" s="24">
        <f>1+LARGE($A$11:A738,1)</f>
        <v>728</v>
      </c>
      <c r="B739" s="38" t="str">
        <f>_xlfn.IFNA(IF($U$8="set",VLOOKUP(Search!$A739,Inventory!$AD$2:$AI$5552,6,FALSE),IF($U$8="Player",VLOOKUP(Search!$A739,Inventory!$AF$2:$AI$5552,4,FALSE),IF($U$8="BV",VLOOKUP(Search!$A739,Inventory!$AH$2:$AI$5552,2,FALSE),""))),"")</f>
        <v/>
      </c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22"/>
    </row>
    <row r="740" spans="1:22" x14ac:dyDescent="0.2">
      <c r="A740" s="24">
        <f>1+LARGE($A$11:A739,1)</f>
        <v>729</v>
      </c>
      <c r="B740" s="38" t="str">
        <f>_xlfn.IFNA(IF($U$8="set",VLOOKUP(Search!$A740,Inventory!$AD$2:$AI$5552,6,FALSE),IF($U$8="Player",VLOOKUP(Search!$A740,Inventory!$AF$2:$AI$5552,4,FALSE),IF($U$8="BV",VLOOKUP(Search!$A740,Inventory!$AH$2:$AI$5552,2,FALSE),""))),"")</f>
        <v/>
      </c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22"/>
    </row>
    <row r="741" spans="1:22" x14ac:dyDescent="0.2">
      <c r="A741" s="24">
        <f>1+LARGE($A$11:A740,1)</f>
        <v>730</v>
      </c>
      <c r="B741" s="38" t="str">
        <f>_xlfn.IFNA(IF($U$8="set",VLOOKUP(Search!$A741,Inventory!$AD$2:$AI$5552,6,FALSE),IF($U$8="Player",VLOOKUP(Search!$A741,Inventory!$AF$2:$AI$5552,4,FALSE),IF($U$8="BV",VLOOKUP(Search!$A741,Inventory!$AH$2:$AI$5552,2,FALSE),""))),"")</f>
        <v/>
      </c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22"/>
    </row>
    <row r="742" spans="1:22" x14ac:dyDescent="0.2">
      <c r="A742" s="24">
        <f>1+LARGE($A$11:A741,1)</f>
        <v>731</v>
      </c>
      <c r="B742" s="38" t="str">
        <f>_xlfn.IFNA(IF($U$8="set",VLOOKUP(Search!$A742,Inventory!$AD$2:$AI$5552,6,FALSE),IF($U$8="Player",VLOOKUP(Search!$A742,Inventory!$AF$2:$AI$5552,4,FALSE),IF($U$8="BV",VLOOKUP(Search!$A742,Inventory!$AH$2:$AI$5552,2,FALSE),""))),"")</f>
        <v/>
      </c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22"/>
    </row>
    <row r="743" spans="1:22" x14ac:dyDescent="0.2">
      <c r="A743" s="24">
        <f>1+LARGE($A$11:A742,1)</f>
        <v>732</v>
      </c>
      <c r="B743" s="38" t="str">
        <f>_xlfn.IFNA(IF($U$8="set",VLOOKUP(Search!$A743,Inventory!$AD$2:$AI$5552,6,FALSE),IF($U$8="Player",VLOOKUP(Search!$A743,Inventory!$AF$2:$AI$5552,4,FALSE),IF($U$8="BV",VLOOKUP(Search!$A743,Inventory!$AH$2:$AI$5552,2,FALSE),""))),"")</f>
        <v/>
      </c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22"/>
    </row>
    <row r="744" spans="1:22" x14ac:dyDescent="0.2">
      <c r="A744" s="24">
        <f>1+LARGE($A$11:A743,1)</f>
        <v>733</v>
      </c>
      <c r="B744" s="38" t="str">
        <f>_xlfn.IFNA(IF($U$8="set",VLOOKUP(Search!$A744,Inventory!$AD$2:$AI$5552,6,FALSE),IF($U$8="Player",VLOOKUP(Search!$A744,Inventory!$AF$2:$AI$5552,4,FALSE),IF($U$8="BV",VLOOKUP(Search!$A744,Inventory!$AH$2:$AI$5552,2,FALSE),""))),"")</f>
        <v/>
      </c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22"/>
    </row>
    <row r="745" spans="1:22" x14ac:dyDescent="0.2">
      <c r="A745" s="24">
        <f>1+LARGE($A$11:A744,1)</f>
        <v>734</v>
      </c>
      <c r="B745" s="38" t="str">
        <f>_xlfn.IFNA(IF($U$8="set",VLOOKUP(Search!$A745,Inventory!$AD$2:$AI$5552,6,FALSE),IF($U$8="Player",VLOOKUP(Search!$A745,Inventory!$AF$2:$AI$5552,4,FALSE),IF($U$8="BV",VLOOKUP(Search!$A745,Inventory!$AH$2:$AI$5552,2,FALSE),""))),"")</f>
        <v/>
      </c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22"/>
    </row>
    <row r="746" spans="1:22" x14ac:dyDescent="0.2">
      <c r="A746" s="24">
        <f>1+LARGE($A$11:A745,1)</f>
        <v>735</v>
      </c>
      <c r="B746" s="38" t="str">
        <f>_xlfn.IFNA(IF($U$8="set",VLOOKUP(Search!$A746,Inventory!$AD$2:$AI$5552,6,FALSE),IF($U$8="Player",VLOOKUP(Search!$A746,Inventory!$AF$2:$AI$5552,4,FALSE),IF($U$8="BV",VLOOKUP(Search!$A746,Inventory!$AH$2:$AI$5552,2,FALSE),""))),"")</f>
        <v/>
      </c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22"/>
    </row>
    <row r="747" spans="1:22" x14ac:dyDescent="0.2">
      <c r="A747" s="24">
        <f>1+LARGE($A$11:A746,1)</f>
        <v>736</v>
      </c>
      <c r="B747" s="38" t="str">
        <f>_xlfn.IFNA(IF($U$8="set",VLOOKUP(Search!$A747,Inventory!$AD$2:$AI$5552,6,FALSE),IF($U$8="Player",VLOOKUP(Search!$A747,Inventory!$AF$2:$AI$5552,4,FALSE),IF($U$8="BV",VLOOKUP(Search!$A747,Inventory!$AH$2:$AI$5552,2,FALSE),""))),"")</f>
        <v/>
      </c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22"/>
    </row>
    <row r="748" spans="1:22" x14ac:dyDescent="0.2">
      <c r="A748" s="24">
        <f>1+LARGE($A$11:A747,1)</f>
        <v>737</v>
      </c>
      <c r="B748" s="38" t="str">
        <f>_xlfn.IFNA(IF($U$8="set",VLOOKUP(Search!$A748,Inventory!$AD$2:$AI$5552,6,FALSE),IF($U$8="Player",VLOOKUP(Search!$A748,Inventory!$AF$2:$AI$5552,4,FALSE),IF($U$8="BV",VLOOKUP(Search!$A748,Inventory!$AH$2:$AI$5552,2,FALSE),""))),"")</f>
        <v/>
      </c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22"/>
    </row>
    <row r="749" spans="1:22" x14ac:dyDescent="0.2">
      <c r="A749" s="24">
        <f>1+LARGE($A$11:A748,1)</f>
        <v>738</v>
      </c>
      <c r="B749" s="38" t="str">
        <f>_xlfn.IFNA(IF($U$8="set",VLOOKUP(Search!$A749,Inventory!$AD$2:$AI$5552,6,FALSE),IF($U$8="Player",VLOOKUP(Search!$A749,Inventory!$AF$2:$AI$5552,4,FALSE),IF($U$8="BV",VLOOKUP(Search!$A749,Inventory!$AH$2:$AI$5552,2,FALSE),""))),"")</f>
        <v/>
      </c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22"/>
    </row>
    <row r="750" spans="1:22" x14ac:dyDescent="0.2">
      <c r="A750" s="24">
        <f>1+LARGE($A$11:A749,1)</f>
        <v>739</v>
      </c>
      <c r="B750" s="38" t="str">
        <f>_xlfn.IFNA(IF($U$8="set",VLOOKUP(Search!$A750,Inventory!$AD$2:$AI$5552,6,FALSE),IF($U$8="Player",VLOOKUP(Search!$A750,Inventory!$AF$2:$AI$5552,4,FALSE),IF($U$8="BV",VLOOKUP(Search!$A750,Inventory!$AH$2:$AI$5552,2,FALSE),""))),"")</f>
        <v/>
      </c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22"/>
    </row>
    <row r="751" spans="1:22" x14ac:dyDescent="0.2">
      <c r="A751" s="24">
        <f>1+LARGE($A$11:A750,1)</f>
        <v>740</v>
      </c>
      <c r="B751" s="38" t="str">
        <f>_xlfn.IFNA(IF($U$8="set",VLOOKUP(Search!$A751,Inventory!$AD$2:$AI$5552,6,FALSE),IF($U$8="Player",VLOOKUP(Search!$A751,Inventory!$AF$2:$AI$5552,4,FALSE),IF($U$8="BV",VLOOKUP(Search!$A751,Inventory!$AH$2:$AI$5552,2,FALSE),""))),"")</f>
        <v/>
      </c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22"/>
    </row>
    <row r="752" spans="1:22" x14ac:dyDescent="0.2">
      <c r="A752" s="24">
        <f>1+LARGE($A$11:A751,1)</f>
        <v>741</v>
      </c>
      <c r="B752" s="38" t="str">
        <f>_xlfn.IFNA(IF($U$8="set",VLOOKUP(Search!$A752,Inventory!$AD$2:$AI$5552,6,FALSE),IF($U$8="Player",VLOOKUP(Search!$A752,Inventory!$AF$2:$AI$5552,4,FALSE),IF($U$8="BV",VLOOKUP(Search!$A752,Inventory!$AH$2:$AI$5552,2,FALSE),""))),"")</f>
        <v/>
      </c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22"/>
    </row>
    <row r="753" spans="1:22" x14ac:dyDescent="0.2">
      <c r="A753" s="24">
        <f>1+LARGE($A$11:A752,1)</f>
        <v>742</v>
      </c>
      <c r="B753" s="38" t="str">
        <f>_xlfn.IFNA(IF($U$8="set",VLOOKUP(Search!$A753,Inventory!$AD$2:$AI$5552,6,FALSE),IF($U$8="Player",VLOOKUP(Search!$A753,Inventory!$AF$2:$AI$5552,4,FALSE),IF($U$8="BV",VLOOKUP(Search!$A753,Inventory!$AH$2:$AI$5552,2,FALSE),""))),"")</f>
        <v/>
      </c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22"/>
    </row>
    <row r="754" spans="1:22" x14ac:dyDescent="0.2">
      <c r="A754" s="24">
        <f>1+LARGE($A$11:A753,1)</f>
        <v>743</v>
      </c>
      <c r="B754" s="38" t="str">
        <f>_xlfn.IFNA(IF($U$8="set",VLOOKUP(Search!$A754,Inventory!$AD$2:$AI$5552,6,FALSE),IF($U$8="Player",VLOOKUP(Search!$A754,Inventory!$AF$2:$AI$5552,4,FALSE),IF($U$8="BV",VLOOKUP(Search!$A754,Inventory!$AH$2:$AI$5552,2,FALSE),""))),"")</f>
        <v/>
      </c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22"/>
    </row>
    <row r="755" spans="1:22" x14ac:dyDescent="0.2">
      <c r="A755" s="24">
        <f>1+LARGE($A$11:A754,1)</f>
        <v>744</v>
      </c>
      <c r="B755" s="38" t="str">
        <f>_xlfn.IFNA(IF($U$8="set",VLOOKUP(Search!$A755,Inventory!$AD$2:$AI$5552,6,FALSE),IF($U$8="Player",VLOOKUP(Search!$A755,Inventory!$AF$2:$AI$5552,4,FALSE),IF($U$8="BV",VLOOKUP(Search!$A755,Inventory!$AH$2:$AI$5552,2,FALSE),""))),"")</f>
        <v/>
      </c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22"/>
    </row>
    <row r="756" spans="1:22" x14ac:dyDescent="0.2">
      <c r="A756" s="24">
        <f>1+LARGE($A$11:A755,1)</f>
        <v>745</v>
      </c>
      <c r="B756" s="38" t="str">
        <f>_xlfn.IFNA(IF($U$8="set",VLOOKUP(Search!$A756,Inventory!$AD$2:$AI$5552,6,FALSE),IF($U$8="Player",VLOOKUP(Search!$A756,Inventory!$AF$2:$AI$5552,4,FALSE),IF($U$8="BV",VLOOKUP(Search!$A756,Inventory!$AH$2:$AI$5552,2,FALSE),""))),"")</f>
        <v/>
      </c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22"/>
    </row>
    <row r="757" spans="1:22" x14ac:dyDescent="0.2">
      <c r="A757" s="24">
        <f>1+LARGE($A$11:A756,1)</f>
        <v>746</v>
      </c>
      <c r="B757" s="38" t="str">
        <f>_xlfn.IFNA(IF($U$8="set",VLOOKUP(Search!$A757,Inventory!$AD$2:$AI$5552,6,FALSE),IF($U$8="Player",VLOOKUP(Search!$A757,Inventory!$AF$2:$AI$5552,4,FALSE),IF($U$8="BV",VLOOKUP(Search!$A757,Inventory!$AH$2:$AI$5552,2,FALSE),""))),"")</f>
        <v/>
      </c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22"/>
    </row>
    <row r="758" spans="1:22" x14ac:dyDescent="0.2">
      <c r="A758" s="24">
        <f>1+LARGE($A$11:A757,1)</f>
        <v>747</v>
      </c>
      <c r="B758" s="38" t="str">
        <f>_xlfn.IFNA(IF($U$8="set",VLOOKUP(Search!$A758,Inventory!$AD$2:$AI$5552,6,FALSE),IF($U$8="Player",VLOOKUP(Search!$A758,Inventory!$AF$2:$AI$5552,4,FALSE),IF($U$8="BV",VLOOKUP(Search!$A758,Inventory!$AH$2:$AI$5552,2,FALSE),""))),"")</f>
        <v/>
      </c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22"/>
    </row>
    <row r="759" spans="1:22" x14ac:dyDescent="0.2">
      <c r="A759" s="24">
        <f>1+LARGE($A$11:A758,1)</f>
        <v>748</v>
      </c>
      <c r="B759" s="38" t="str">
        <f>_xlfn.IFNA(IF($U$8="set",VLOOKUP(Search!$A759,Inventory!$AD$2:$AI$5552,6,FALSE),IF($U$8="Player",VLOOKUP(Search!$A759,Inventory!$AF$2:$AI$5552,4,FALSE),IF($U$8="BV",VLOOKUP(Search!$A759,Inventory!$AH$2:$AI$5552,2,FALSE),""))),"")</f>
        <v/>
      </c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22"/>
    </row>
    <row r="760" spans="1:22" x14ac:dyDescent="0.2">
      <c r="A760" s="24">
        <f>1+LARGE($A$11:A759,1)</f>
        <v>749</v>
      </c>
      <c r="B760" s="38" t="str">
        <f>_xlfn.IFNA(IF($U$8="set",VLOOKUP(Search!$A760,Inventory!$AD$2:$AI$5552,6,FALSE),IF($U$8="Player",VLOOKUP(Search!$A760,Inventory!$AF$2:$AI$5552,4,FALSE),IF($U$8="BV",VLOOKUP(Search!$A760,Inventory!$AH$2:$AI$5552,2,FALSE),""))),"")</f>
        <v/>
      </c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22"/>
    </row>
    <row r="761" spans="1:22" x14ac:dyDescent="0.2">
      <c r="A761" s="24">
        <f>1+LARGE($A$11:A760,1)</f>
        <v>750</v>
      </c>
      <c r="B761" s="38" t="str">
        <f>_xlfn.IFNA(IF($U$8="set",VLOOKUP(Search!$A761,Inventory!$AD$2:$AI$5552,6,FALSE),IF($U$8="Player",VLOOKUP(Search!$A761,Inventory!$AF$2:$AI$5552,4,FALSE),IF($U$8="BV",VLOOKUP(Search!$A761,Inventory!$AH$2:$AI$5552,2,FALSE),""))),"")</f>
        <v/>
      </c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22"/>
    </row>
    <row r="762" spans="1:22" x14ac:dyDescent="0.2">
      <c r="A762" s="24">
        <f>1+LARGE($A$11:A761,1)</f>
        <v>751</v>
      </c>
      <c r="B762" s="38" t="str">
        <f>_xlfn.IFNA(IF($U$8="set",VLOOKUP(Search!$A762,Inventory!$AD$2:$AI$5552,6,FALSE),IF($U$8="Player",VLOOKUP(Search!$A762,Inventory!$AF$2:$AI$5552,4,FALSE),IF($U$8="BV",VLOOKUP(Search!$A762,Inventory!$AH$2:$AI$5552,2,FALSE),""))),"")</f>
        <v/>
      </c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22"/>
    </row>
    <row r="763" spans="1:22" x14ac:dyDescent="0.2">
      <c r="A763" s="24">
        <f>1+LARGE($A$11:A762,1)</f>
        <v>752</v>
      </c>
      <c r="B763" s="38" t="str">
        <f>_xlfn.IFNA(IF($U$8="set",VLOOKUP(Search!$A763,Inventory!$AD$2:$AI$5552,6,FALSE),IF($U$8="Player",VLOOKUP(Search!$A763,Inventory!$AF$2:$AI$5552,4,FALSE),IF($U$8="BV",VLOOKUP(Search!$A763,Inventory!$AH$2:$AI$5552,2,FALSE),""))),"")</f>
        <v/>
      </c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22"/>
    </row>
    <row r="764" spans="1:22" x14ac:dyDescent="0.2">
      <c r="A764" s="24">
        <f>1+LARGE($A$11:A763,1)</f>
        <v>753</v>
      </c>
      <c r="B764" s="38" t="str">
        <f>_xlfn.IFNA(IF($U$8="set",VLOOKUP(Search!$A764,Inventory!$AD$2:$AI$5552,6,FALSE),IF($U$8="Player",VLOOKUP(Search!$A764,Inventory!$AF$2:$AI$5552,4,FALSE),IF($U$8="BV",VLOOKUP(Search!$A764,Inventory!$AH$2:$AI$5552,2,FALSE),""))),"")</f>
        <v/>
      </c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22"/>
    </row>
    <row r="765" spans="1:22" x14ac:dyDescent="0.2">
      <c r="A765" s="24">
        <f>1+LARGE($A$11:A764,1)</f>
        <v>754</v>
      </c>
      <c r="B765" s="38" t="str">
        <f>_xlfn.IFNA(IF($U$8="set",VLOOKUP(Search!$A765,Inventory!$AD$2:$AI$5552,6,FALSE),IF($U$8="Player",VLOOKUP(Search!$A765,Inventory!$AF$2:$AI$5552,4,FALSE),IF($U$8="BV",VLOOKUP(Search!$A765,Inventory!$AH$2:$AI$5552,2,FALSE),""))),"")</f>
        <v/>
      </c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22"/>
    </row>
    <row r="766" spans="1:22" x14ac:dyDescent="0.2">
      <c r="A766" s="24">
        <f>1+LARGE($A$11:A765,1)</f>
        <v>755</v>
      </c>
      <c r="B766" s="38" t="str">
        <f>_xlfn.IFNA(IF($U$8="set",VLOOKUP(Search!$A766,Inventory!$AD$2:$AI$5552,6,FALSE),IF($U$8="Player",VLOOKUP(Search!$A766,Inventory!$AF$2:$AI$5552,4,FALSE),IF($U$8="BV",VLOOKUP(Search!$A766,Inventory!$AH$2:$AI$5552,2,FALSE),""))),"")</f>
        <v/>
      </c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22"/>
    </row>
    <row r="767" spans="1:22" x14ac:dyDescent="0.2">
      <c r="A767" s="24">
        <f>1+LARGE($A$11:A766,1)</f>
        <v>756</v>
      </c>
      <c r="B767" s="38" t="str">
        <f>_xlfn.IFNA(IF($U$8="set",VLOOKUP(Search!$A767,Inventory!$AD$2:$AI$5552,6,FALSE),IF($U$8="Player",VLOOKUP(Search!$A767,Inventory!$AF$2:$AI$5552,4,FALSE),IF($U$8="BV",VLOOKUP(Search!$A767,Inventory!$AH$2:$AI$5552,2,FALSE),""))),"")</f>
        <v/>
      </c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22"/>
    </row>
    <row r="768" spans="1:22" x14ac:dyDescent="0.2">
      <c r="A768" s="24">
        <f>1+LARGE($A$11:A767,1)</f>
        <v>757</v>
      </c>
      <c r="B768" s="38" t="str">
        <f>_xlfn.IFNA(IF($U$8="set",VLOOKUP(Search!$A768,Inventory!$AD$2:$AI$5552,6,FALSE),IF($U$8="Player",VLOOKUP(Search!$A768,Inventory!$AF$2:$AI$5552,4,FALSE),IF($U$8="BV",VLOOKUP(Search!$A768,Inventory!$AH$2:$AI$5552,2,FALSE),""))),"")</f>
        <v/>
      </c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22"/>
    </row>
    <row r="769" spans="1:22" x14ac:dyDescent="0.2">
      <c r="A769" s="24">
        <f>1+LARGE($A$11:A768,1)</f>
        <v>758</v>
      </c>
      <c r="B769" s="38" t="str">
        <f>_xlfn.IFNA(IF($U$8="set",VLOOKUP(Search!$A769,Inventory!$AD$2:$AI$5552,6,FALSE),IF($U$8="Player",VLOOKUP(Search!$A769,Inventory!$AF$2:$AI$5552,4,FALSE),IF($U$8="BV",VLOOKUP(Search!$A769,Inventory!$AH$2:$AI$5552,2,FALSE),""))),"")</f>
        <v/>
      </c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22"/>
    </row>
    <row r="770" spans="1:22" x14ac:dyDescent="0.2">
      <c r="A770" s="24">
        <f>1+LARGE($A$11:A769,1)</f>
        <v>759</v>
      </c>
      <c r="B770" s="38" t="str">
        <f>_xlfn.IFNA(IF($U$8="set",VLOOKUP(Search!$A770,Inventory!$AD$2:$AI$5552,6,FALSE),IF($U$8="Player",VLOOKUP(Search!$A770,Inventory!$AF$2:$AI$5552,4,FALSE),IF($U$8="BV",VLOOKUP(Search!$A770,Inventory!$AH$2:$AI$5552,2,FALSE),""))),"")</f>
        <v/>
      </c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22"/>
    </row>
    <row r="771" spans="1:22" x14ac:dyDescent="0.2">
      <c r="A771" s="24">
        <f>1+LARGE($A$11:A770,1)</f>
        <v>760</v>
      </c>
      <c r="B771" s="38" t="str">
        <f>_xlfn.IFNA(IF($U$8="set",VLOOKUP(Search!$A771,Inventory!$AD$2:$AI$5552,6,FALSE),IF($U$8="Player",VLOOKUP(Search!$A771,Inventory!$AF$2:$AI$5552,4,FALSE),IF($U$8="BV",VLOOKUP(Search!$A771,Inventory!$AH$2:$AI$5552,2,FALSE),""))),"")</f>
        <v/>
      </c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22"/>
    </row>
    <row r="772" spans="1:22" x14ac:dyDescent="0.2">
      <c r="A772" s="24">
        <f>1+LARGE($A$11:A771,1)</f>
        <v>761</v>
      </c>
      <c r="B772" s="38" t="str">
        <f>_xlfn.IFNA(IF($U$8="set",VLOOKUP(Search!$A772,Inventory!$AD$2:$AI$5552,6,FALSE),IF($U$8="Player",VLOOKUP(Search!$A772,Inventory!$AF$2:$AI$5552,4,FALSE),IF($U$8="BV",VLOOKUP(Search!$A772,Inventory!$AH$2:$AI$5552,2,FALSE),""))),"")</f>
        <v/>
      </c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22"/>
    </row>
    <row r="773" spans="1:22" x14ac:dyDescent="0.2">
      <c r="A773" s="24">
        <f>1+LARGE($A$11:A772,1)</f>
        <v>762</v>
      </c>
      <c r="B773" s="38" t="str">
        <f>_xlfn.IFNA(IF($U$8="set",VLOOKUP(Search!$A773,Inventory!$AD$2:$AI$5552,6,FALSE),IF($U$8="Player",VLOOKUP(Search!$A773,Inventory!$AF$2:$AI$5552,4,FALSE),IF($U$8="BV",VLOOKUP(Search!$A773,Inventory!$AH$2:$AI$5552,2,FALSE),""))),"")</f>
        <v/>
      </c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22"/>
    </row>
    <row r="774" spans="1:22" x14ac:dyDescent="0.2">
      <c r="A774" s="24">
        <f>1+LARGE($A$11:A773,1)</f>
        <v>763</v>
      </c>
      <c r="B774" s="38" t="str">
        <f>_xlfn.IFNA(IF($U$8="set",VLOOKUP(Search!$A774,Inventory!$AD$2:$AI$5552,6,FALSE),IF($U$8="Player",VLOOKUP(Search!$A774,Inventory!$AF$2:$AI$5552,4,FALSE),IF($U$8="BV",VLOOKUP(Search!$A774,Inventory!$AH$2:$AI$5552,2,FALSE),""))),"")</f>
        <v/>
      </c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22"/>
    </row>
    <row r="775" spans="1:22" x14ac:dyDescent="0.2">
      <c r="A775" s="24">
        <f>1+LARGE($A$11:A774,1)</f>
        <v>764</v>
      </c>
      <c r="B775" s="38" t="str">
        <f>_xlfn.IFNA(IF($U$8="set",VLOOKUP(Search!$A775,Inventory!$AD$2:$AI$5552,6,FALSE),IF($U$8="Player",VLOOKUP(Search!$A775,Inventory!$AF$2:$AI$5552,4,FALSE),IF($U$8="BV",VLOOKUP(Search!$A775,Inventory!$AH$2:$AI$5552,2,FALSE),""))),"")</f>
        <v/>
      </c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22"/>
    </row>
    <row r="776" spans="1:22" x14ac:dyDescent="0.2">
      <c r="A776" s="24">
        <f>1+LARGE($A$11:A775,1)</f>
        <v>765</v>
      </c>
      <c r="B776" s="38" t="str">
        <f>_xlfn.IFNA(IF($U$8="set",VLOOKUP(Search!$A776,Inventory!$AD$2:$AI$5552,6,FALSE),IF($U$8="Player",VLOOKUP(Search!$A776,Inventory!$AF$2:$AI$5552,4,FALSE),IF($U$8="BV",VLOOKUP(Search!$A776,Inventory!$AH$2:$AI$5552,2,FALSE),""))),"")</f>
        <v/>
      </c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22"/>
    </row>
    <row r="777" spans="1:22" x14ac:dyDescent="0.2">
      <c r="A777" s="24">
        <f>1+LARGE($A$11:A776,1)</f>
        <v>766</v>
      </c>
      <c r="B777" s="38" t="str">
        <f>_xlfn.IFNA(IF($U$8="set",VLOOKUP(Search!$A777,Inventory!$AD$2:$AI$5552,6,FALSE),IF($U$8="Player",VLOOKUP(Search!$A777,Inventory!$AF$2:$AI$5552,4,FALSE),IF($U$8="BV",VLOOKUP(Search!$A777,Inventory!$AH$2:$AI$5552,2,FALSE),""))),"")</f>
        <v/>
      </c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22"/>
    </row>
    <row r="778" spans="1:22" x14ac:dyDescent="0.2">
      <c r="A778" s="24">
        <f>1+LARGE($A$11:A777,1)</f>
        <v>767</v>
      </c>
      <c r="B778" s="38" t="str">
        <f>_xlfn.IFNA(IF($U$8="set",VLOOKUP(Search!$A778,Inventory!$AD$2:$AI$5552,6,FALSE),IF($U$8="Player",VLOOKUP(Search!$A778,Inventory!$AF$2:$AI$5552,4,FALSE),IF($U$8="BV",VLOOKUP(Search!$A778,Inventory!$AH$2:$AI$5552,2,FALSE),""))),"")</f>
        <v/>
      </c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22"/>
    </row>
    <row r="779" spans="1:22" x14ac:dyDescent="0.2">
      <c r="A779" s="24">
        <f>1+LARGE($A$11:A778,1)</f>
        <v>768</v>
      </c>
      <c r="B779" s="38" t="str">
        <f>_xlfn.IFNA(IF($U$8="set",VLOOKUP(Search!$A779,Inventory!$AD$2:$AI$5552,6,FALSE),IF($U$8="Player",VLOOKUP(Search!$A779,Inventory!$AF$2:$AI$5552,4,FALSE),IF($U$8="BV",VLOOKUP(Search!$A779,Inventory!$AH$2:$AI$5552,2,FALSE),""))),"")</f>
        <v/>
      </c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22"/>
    </row>
    <row r="780" spans="1:22" x14ac:dyDescent="0.2">
      <c r="A780" s="24">
        <f>1+LARGE($A$11:A779,1)</f>
        <v>769</v>
      </c>
      <c r="B780" s="38" t="str">
        <f>_xlfn.IFNA(IF($U$8="set",VLOOKUP(Search!$A780,Inventory!$AD$2:$AI$5552,6,FALSE),IF($U$8="Player",VLOOKUP(Search!$A780,Inventory!$AF$2:$AI$5552,4,FALSE),IF($U$8="BV",VLOOKUP(Search!$A780,Inventory!$AH$2:$AI$5552,2,FALSE),""))),"")</f>
        <v/>
      </c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22"/>
    </row>
    <row r="781" spans="1:22" x14ac:dyDescent="0.2">
      <c r="A781" s="24">
        <f>1+LARGE($A$11:A780,1)</f>
        <v>770</v>
      </c>
      <c r="B781" s="38" t="str">
        <f>_xlfn.IFNA(IF($U$8="set",VLOOKUP(Search!$A781,Inventory!$AD$2:$AI$5552,6,FALSE),IF($U$8="Player",VLOOKUP(Search!$A781,Inventory!$AF$2:$AI$5552,4,FALSE),IF($U$8="BV",VLOOKUP(Search!$A781,Inventory!$AH$2:$AI$5552,2,FALSE),""))),"")</f>
        <v/>
      </c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22"/>
    </row>
    <row r="782" spans="1:22" x14ac:dyDescent="0.2">
      <c r="A782" s="24">
        <f>1+LARGE($A$11:A781,1)</f>
        <v>771</v>
      </c>
      <c r="B782" s="38" t="str">
        <f>_xlfn.IFNA(IF($U$8="set",VLOOKUP(Search!$A782,Inventory!$AD$2:$AI$5552,6,FALSE),IF($U$8="Player",VLOOKUP(Search!$A782,Inventory!$AF$2:$AI$5552,4,FALSE),IF($U$8="BV",VLOOKUP(Search!$A782,Inventory!$AH$2:$AI$5552,2,FALSE),""))),"")</f>
        <v/>
      </c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22"/>
    </row>
    <row r="783" spans="1:22" x14ac:dyDescent="0.2">
      <c r="A783" s="24">
        <f>1+LARGE($A$11:A782,1)</f>
        <v>772</v>
      </c>
      <c r="B783" s="38" t="str">
        <f>_xlfn.IFNA(IF($U$8="set",VLOOKUP(Search!$A783,Inventory!$AD$2:$AI$5552,6,FALSE),IF($U$8="Player",VLOOKUP(Search!$A783,Inventory!$AF$2:$AI$5552,4,FALSE),IF($U$8="BV",VLOOKUP(Search!$A783,Inventory!$AH$2:$AI$5552,2,FALSE),""))),"")</f>
        <v/>
      </c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22"/>
    </row>
    <row r="784" spans="1:22" x14ac:dyDescent="0.2">
      <c r="A784" s="24">
        <f>1+LARGE($A$11:A783,1)</f>
        <v>773</v>
      </c>
      <c r="B784" s="38" t="str">
        <f>_xlfn.IFNA(IF($U$8="set",VLOOKUP(Search!$A784,Inventory!$AD$2:$AI$5552,6,FALSE),IF($U$8="Player",VLOOKUP(Search!$A784,Inventory!$AF$2:$AI$5552,4,FALSE),IF($U$8="BV",VLOOKUP(Search!$A784,Inventory!$AH$2:$AI$5552,2,FALSE),""))),"")</f>
        <v/>
      </c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22"/>
    </row>
    <row r="785" spans="1:22" x14ac:dyDescent="0.2">
      <c r="A785" s="24">
        <f>1+LARGE($A$11:A784,1)</f>
        <v>774</v>
      </c>
      <c r="B785" s="38" t="str">
        <f>_xlfn.IFNA(IF($U$8="set",VLOOKUP(Search!$A785,Inventory!$AD$2:$AI$5552,6,FALSE),IF($U$8="Player",VLOOKUP(Search!$A785,Inventory!$AF$2:$AI$5552,4,FALSE),IF($U$8="BV",VLOOKUP(Search!$A785,Inventory!$AH$2:$AI$5552,2,FALSE),""))),"")</f>
        <v/>
      </c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22"/>
    </row>
    <row r="786" spans="1:22" x14ac:dyDescent="0.2">
      <c r="A786" s="24">
        <f>1+LARGE($A$11:A785,1)</f>
        <v>775</v>
      </c>
      <c r="B786" s="38" t="str">
        <f>_xlfn.IFNA(IF($U$8="set",VLOOKUP(Search!$A786,Inventory!$AD$2:$AI$5552,6,FALSE),IF($U$8="Player",VLOOKUP(Search!$A786,Inventory!$AF$2:$AI$5552,4,FALSE),IF($U$8="BV",VLOOKUP(Search!$A786,Inventory!$AH$2:$AI$5552,2,FALSE),""))),"")</f>
        <v/>
      </c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22"/>
    </row>
    <row r="787" spans="1:22" x14ac:dyDescent="0.2">
      <c r="A787" s="24">
        <f>1+LARGE($A$11:A786,1)</f>
        <v>776</v>
      </c>
      <c r="B787" s="38" t="str">
        <f>_xlfn.IFNA(IF($U$8="set",VLOOKUP(Search!$A787,Inventory!$AD$2:$AI$5552,6,FALSE),IF($U$8="Player",VLOOKUP(Search!$A787,Inventory!$AF$2:$AI$5552,4,FALSE),IF($U$8="BV",VLOOKUP(Search!$A787,Inventory!$AH$2:$AI$5552,2,FALSE),""))),"")</f>
        <v/>
      </c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22"/>
    </row>
    <row r="788" spans="1:22" x14ac:dyDescent="0.2">
      <c r="A788" s="24">
        <f>1+LARGE($A$11:A787,1)</f>
        <v>777</v>
      </c>
      <c r="B788" s="38" t="str">
        <f>_xlfn.IFNA(IF($U$8="set",VLOOKUP(Search!$A788,Inventory!$AD$2:$AI$5552,6,FALSE),IF($U$8="Player",VLOOKUP(Search!$A788,Inventory!$AF$2:$AI$5552,4,FALSE),IF($U$8="BV",VLOOKUP(Search!$A788,Inventory!$AH$2:$AI$5552,2,FALSE),""))),"")</f>
        <v/>
      </c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22"/>
    </row>
    <row r="789" spans="1:22" x14ac:dyDescent="0.2">
      <c r="A789" s="24">
        <f>1+LARGE($A$11:A788,1)</f>
        <v>778</v>
      </c>
      <c r="B789" s="38" t="str">
        <f>_xlfn.IFNA(IF($U$8="set",VLOOKUP(Search!$A789,Inventory!$AD$2:$AI$5552,6,FALSE),IF($U$8="Player",VLOOKUP(Search!$A789,Inventory!$AF$2:$AI$5552,4,FALSE),IF($U$8="BV",VLOOKUP(Search!$A789,Inventory!$AH$2:$AI$5552,2,FALSE),""))),"")</f>
        <v/>
      </c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22"/>
    </row>
    <row r="790" spans="1:22" x14ac:dyDescent="0.2">
      <c r="A790" s="24">
        <f>1+LARGE($A$11:A789,1)</f>
        <v>779</v>
      </c>
      <c r="B790" s="38" t="str">
        <f>_xlfn.IFNA(IF($U$8="set",VLOOKUP(Search!$A790,Inventory!$AD$2:$AI$5552,6,FALSE),IF($U$8="Player",VLOOKUP(Search!$A790,Inventory!$AF$2:$AI$5552,4,FALSE),IF($U$8="BV",VLOOKUP(Search!$A790,Inventory!$AH$2:$AI$5552,2,FALSE),""))),"")</f>
        <v/>
      </c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22"/>
    </row>
    <row r="791" spans="1:22" x14ac:dyDescent="0.2">
      <c r="A791" s="24">
        <f>1+LARGE($A$11:A790,1)</f>
        <v>780</v>
      </c>
      <c r="B791" s="38" t="str">
        <f>_xlfn.IFNA(IF($U$8="set",VLOOKUP(Search!$A791,Inventory!$AD$2:$AI$5552,6,FALSE),IF($U$8="Player",VLOOKUP(Search!$A791,Inventory!$AF$2:$AI$5552,4,FALSE),IF($U$8="BV",VLOOKUP(Search!$A791,Inventory!$AH$2:$AI$5552,2,FALSE),""))),"")</f>
        <v/>
      </c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22"/>
    </row>
    <row r="792" spans="1:22" x14ac:dyDescent="0.2">
      <c r="A792" s="24">
        <f>1+LARGE($A$11:A791,1)</f>
        <v>781</v>
      </c>
      <c r="B792" s="38" t="str">
        <f>_xlfn.IFNA(IF($U$8="set",VLOOKUP(Search!$A792,Inventory!$AD$2:$AI$5552,6,FALSE),IF($U$8="Player",VLOOKUP(Search!$A792,Inventory!$AF$2:$AI$5552,4,FALSE),IF($U$8="BV",VLOOKUP(Search!$A792,Inventory!$AH$2:$AI$5552,2,FALSE),""))),"")</f>
        <v/>
      </c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22"/>
    </row>
    <row r="793" spans="1:22" x14ac:dyDescent="0.2">
      <c r="A793" s="24">
        <f>1+LARGE($A$11:A792,1)</f>
        <v>782</v>
      </c>
      <c r="B793" s="38" t="str">
        <f>_xlfn.IFNA(IF($U$8="set",VLOOKUP(Search!$A793,Inventory!$AD$2:$AI$5552,6,FALSE),IF($U$8="Player",VLOOKUP(Search!$A793,Inventory!$AF$2:$AI$5552,4,FALSE),IF($U$8="BV",VLOOKUP(Search!$A793,Inventory!$AH$2:$AI$5552,2,FALSE),""))),"")</f>
        <v/>
      </c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22"/>
    </row>
    <row r="794" spans="1:22" x14ac:dyDescent="0.2">
      <c r="A794" s="24">
        <f>1+LARGE($A$11:A793,1)</f>
        <v>783</v>
      </c>
      <c r="B794" s="38" t="str">
        <f>_xlfn.IFNA(IF($U$8="set",VLOOKUP(Search!$A794,Inventory!$AD$2:$AI$5552,6,FALSE),IF($U$8="Player",VLOOKUP(Search!$A794,Inventory!$AF$2:$AI$5552,4,FALSE),IF($U$8="BV",VLOOKUP(Search!$A794,Inventory!$AH$2:$AI$5552,2,FALSE),""))),"")</f>
        <v/>
      </c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22"/>
    </row>
    <row r="795" spans="1:22" x14ac:dyDescent="0.2">
      <c r="A795" s="24">
        <f>1+LARGE($A$11:A794,1)</f>
        <v>784</v>
      </c>
      <c r="B795" s="38" t="str">
        <f>_xlfn.IFNA(IF($U$8="set",VLOOKUP(Search!$A795,Inventory!$AD$2:$AI$5552,6,FALSE),IF($U$8="Player",VLOOKUP(Search!$A795,Inventory!$AF$2:$AI$5552,4,FALSE),IF($U$8="BV",VLOOKUP(Search!$A795,Inventory!$AH$2:$AI$5552,2,FALSE),""))),"")</f>
        <v/>
      </c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22"/>
    </row>
    <row r="796" spans="1:22" x14ac:dyDescent="0.2">
      <c r="A796" s="24">
        <f>1+LARGE($A$11:A795,1)</f>
        <v>785</v>
      </c>
      <c r="B796" s="38" t="str">
        <f>_xlfn.IFNA(IF($U$8="set",VLOOKUP(Search!$A796,Inventory!$AD$2:$AI$5552,6,FALSE),IF($U$8="Player",VLOOKUP(Search!$A796,Inventory!$AF$2:$AI$5552,4,FALSE),IF($U$8="BV",VLOOKUP(Search!$A796,Inventory!$AH$2:$AI$5552,2,FALSE),""))),"")</f>
        <v/>
      </c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22"/>
    </row>
    <row r="797" spans="1:22" x14ac:dyDescent="0.2">
      <c r="A797" s="24">
        <f>1+LARGE($A$11:A796,1)</f>
        <v>786</v>
      </c>
      <c r="B797" s="38" t="str">
        <f>_xlfn.IFNA(IF($U$8="set",VLOOKUP(Search!$A797,Inventory!$AD$2:$AI$5552,6,FALSE),IF($U$8="Player",VLOOKUP(Search!$A797,Inventory!$AF$2:$AI$5552,4,FALSE),IF($U$8="BV",VLOOKUP(Search!$A797,Inventory!$AH$2:$AI$5552,2,FALSE),""))),"")</f>
        <v/>
      </c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22"/>
    </row>
    <row r="798" spans="1:22" x14ac:dyDescent="0.2">
      <c r="A798" s="24">
        <f>1+LARGE($A$11:A797,1)</f>
        <v>787</v>
      </c>
      <c r="B798" s="38" t="str">
        <f>_xlfn.IFNA(IF($U$8="set",VLOOKUP(Search!$A798,Inventory!$AD$2:$AI$5552,6,FALSE),IF($U$8="Player",VLOOKUP(Search!$A798,Inventory!$AF$2:$AI$5552,4,FALSE),IF($U$8="BV",VLOOKUP(Search!$A798,Inventory!$AH$2:$AI$5552,2,FALSE),""))),"")</f>
        <v/>
      </c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22"/>
    </row>
    <row r="799" spans="1:22" x14ac:dyDescent="0.2">
      <c r="A799" s="24">
        <f>1+LARGE($A$11:A798,1)</f>
        <v>788</v>
      </c>
      <c r="B799" s="38" t="str">
        <f>_xlfn.IFNA(IF($U$8="set",VLOOKUP(Search!$A799,Inventory!$AD$2:$AI$5552,6,FALSE),IF($U$8="Player",VLOOKUP(Search!$A799,Inventory!$AF$2:$AI$5552,4,FALSE),IF($U$8="BV",VLOOKUP(Search!$A799,Inventory!$AH$2:$AI$5552,2,FALSE),""))),"")</f>
        <v/>
      </c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22"/>
    </row>
    <row r="800" spans="1:22" x14ac:dyDescent="0.2">
      <c r="A800" s="24">
        <f>1+LARGE($A$11:A799,1)</f>
        <v>789</v>
      </c>
      <c r="B800" s="38" t="str">
        <f>_xlfn.IFNA(IF($U$8="set",VLOOKUP(Search!$A800,Inventory!$AD$2:$AI$5552,6,FALSE),IF($U$8="Player",VLOOKUP(Search!$A800,Inventory!$AF$2:$AI$5552,4,FALSE),IF($U$8="BV",VLOOKUP(Search!$A800,Inventory!$AH$2:$AI$5552,2,FALSE),""))),"")</f>
        <v/>
      </c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22"/>
    </row>
    <row r="801" spans="1:22" x14ac:dyDescent="0.2">
      <c r="A801" s="24">
        <f>1+LARGE($A$11:A800,1)</f>
        <v>790</v>
      </c>
      <c r="B801" s="38" t="str">
        <f>_xlfn.IFNA(IF($U$8="set",VLOOKUP(Search!$A801,Inventory!$AD$2:$AI$5552,6,FALSE),IF($U$8="Player",VLOOKUP(Search!$A801,Inventory!$AF$2:$AI$5552,4,FALSE),IF($U$8="BV",VLOOKUP(Search!$A801,Inventory!$AH$2:$AI$5552,2,FALSE),""))),"")</f>
        <v/>
      </c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22"/>
    </row>
    <row r="802" spans="1:22" x14ac:dyDescent="0.2">
      <c r="A802" s="24">
        <f>1+LARGE($A$11:A801,1)</f>
        <v>791</v>
      </c>
      <c r="B802" s="38" t="str">
        <f>_xlfn.IFNA(IF($U$8="set",VLOOKUP(Search!$A802,Inventory!$AD$2:$AI$5552,6,FALSE),IF($U$8="Player",VLOOKUP(Search!$A802,Inventory!$AF$2:$AI$5552,4,FALSE),IF($U$8="BV",VLOOKUP(Search!$A802,Inventory!$AH$2:$AI$5552,2,FALSE),""))),"")</f>
        <v/>
      </c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22"/>
    </row>
    <row r="803" spans="1:22" x14ac:dyDescent="0.2">
      <c r="A803" s="24">
        <f>1+LARGE($A$11:A802,1)</f>
        <v>792</v>
      </c>
      <c r="B803" s="38" t="str">
        <f>_xlfn.IFNA(IF($U$8="set",VLOOKUP(Search!$A803,Inventory!$AD$2:$AI$5552,6,FALSE),IF($U$8="Player",VLOOKUP(Search!$A803,Inventory!$AF$2:$AI$5552,4,FALSE),IF($U$8="BV",VLOOKUP(Search!$A803,Inventory!$AH$2:$AI$5552,2,FALSE),""))),"")</f>
        <v/>
      </c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22"/>
    </row>
    <row r="804" spans="1:22" x14ac:dyDescent="0.2">
      <c r="A804" s="24">
        <f>1+LARGE($A$11:A803,1)</f>
        <v>793</v>
      </c>
      <c r="B804" s="38" t="str">
        <f>_xlfn.IFNA(IF($U$8="set",VLOOKUP(Search!$A804,Inventory!$AD$2:$AI$5552,6,FALSE),IF($U$8="Player",VLOOKUP(Search!$A804,Inventory!$AF$2:$AI$5552,4,FALSE),IF($U$8="BV",VLOOKUP(Search!$A804,Inventory!$AH$2:$AI$5552,2,FALSE),""))),"")</f>
        <v/>
      </c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22"/>
    </row>
    <row r="805" spans="1:22" x14ac:dyDescent="0.2">
      <c r="A805" s="24">
        <f>1+LARGE($A$11:A804,1)</f>
        <v>794</v>
      </c>
      <c r="B805" s="38" t="str">
        <f>_xlfn.IFNA(IF($U$8="set",VLOOKUP(Search!$A805,Inventory!$AD$2:$AI$5552,6,FALSE),IF($U$8="Player",VLOOKUP(Search!$A805,Inventory!$AF$2:$AI$5552,4,FALSE),IF($U$8="BV",VLOOKUP(Search!$A805,Inventory!$AH$2:$AI$5552,2,FALSE),""))),"")</f>
        <v/>
      </c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22"/>
    </row>
    <row r="806" spans="1:22" x14ac:dyDescent="0.2">
      <c r="A806" s="24">
        <f>1+LARGE($A$11:A805,1)</f>
        <v>795</v>
      </c>
      <c r="B806" s="38" t="str">
        <f>_xlfn.IFNA(IF($U$8="set",VLOOKUP(Search!$A806,Inventory!$AD$2:$AI$5552,6,FALSE),IF($U$8="Player",VLOOKUP(Search!$A806,Inventory!$AF$2:$AI$5552,4,FALSE),IF($U$8="BV",VLOOKUP(Search!$A806,Inventory!$AH$2:$AI$5552,2,FALSE),""))),"")</f>
        <v/>
      </c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22"/>
    </row>
    <row r="807" spans="1:22" x14ac:dyDescent="0.2">
      <c r="A807" s="24">
        <f>1+LARGE($A$11:A806,1)</f>
        <v>796</v>
      </c>
      <c r="B807" s="38" t="str">
        <f>_xlfn.IFNA(IF($U$8="set",VLOOKUP(Search!$A807,Inventory!$AD$2:$AI$5552,6,FALSE),IF($U$8="Player",VLOOKUP(Search!$A807,Inventory!$AF$2:$AI$5552,4,FALSE),IF($U$8="BV",VLOOKUP(Search!$A807,Inventory!$AH$2:$AI$5552,2,FALSE),""))),"")</f>
        <v/>
      </c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22"/>
    </row>
    <row r="808" spans="1:22" x14ac:dyDescent="0.2">
      <c r="A808" s="24">
        <f>1+LARGE($A$11:A807,1)</f>
        <v>797</v>
      </c>
      <c r="B808" s="38" t="str">
        <f>_xlfn.IFNA(IF($U$8="set",VLOOKUP(Search!$A808,Inventory!$AD$2:$AI$5552,6,FALSE),IF($U$8="Player",VLOOKUP(Search!$A808,Inventory!$AF$2:$AI$5552,4,FALSE),IF($U$8="BV",VLOOKUP(Search!$A808,Inventory!$AH$2:$AI$5552,2,FALSE),""))),"")</f>
        <v/>
      </c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22"/>
    </row>
    <row r="809" spans="1:22" x14ac:dyDescent="0.2">
      <c r="A809" s="24">
        <f>1+LARGE($A$11:A808,1)</f>
        <v>798</v>
      </c>
      <c r="B809" s="38" t="str">
        <f>_xlfn.IFNA(IF($U$8="set",VLOOKUP(Search!$A809,Inventory!$AD$2:$AI$5552,6,FALSE),IF($U$8="Player",VLOOKUP(Search!$A809,Inventory!$AF$2:$AI$5552,4,FALSE),IF($U$8="BV",VLOOKUP(Search!$A809,Inventory!$AH$2:$AI$5552,2,FALSE),""))),"")</f>
        <v/>
      </c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22"/>
    </row>
    <row r="810" spans="1:22" x14ac:dyDescent="0.2">
      <c r="A810" s="24">
        <f>1+LARGE($A$11:A809,1)</f>
        <v>799</v>
      </c>
      <c r="B810" s="38" t="str">
        <f>_xlfn.IFNA(IF($U$8="set",VLOOKUP(Search!$A810,Inventory!$AD$2:$AI$5552,6,FALSE),IF($U$8="Player",VLOOKUP(Search!$A810,Inventory!$AF$2:$AI$5552,4,FALSE),IF($U$8="BV",VLOOKUP(Search!$A810,Inventory!$AH$2:$AI$5552,2,FALSE),""))),"")</f>
        <v/>
      </c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22"/>
    </row>
    <row r="811" spans="1:22" x14ac:dyDescent="0.2">
      <c r="A811" s="24">
        <f>1+LARGE($A$11:A810,1)</f>
        <v>800</v>
      </c>
      <c r="B811" s="38" t="str">
        <f>_xlfn.IFNA(IF($U$8="set",VLOOKUP(Search!$A811,Inventory!$AD$2:$AI$5552,6,FALSE),IF($U$8="Player",VLOOKUP(Search!$A811,Inventory!$AF$2:$AI$5552,4,FALSE),IF($U$8="BV",VLOOKUP(Search!$A811,Inventory!$AH$2:$AI$5552,2,FALSE),""))),"")</f>
        <v/>
      </c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22"/>
    </row>
    <row r="812" spans="1:22" x14ac:dyDescent="0.2">
      <c r="A812" s="24">
        <f>1+LARGE($A$11:A811,1)</f>
        <v>801</v>
      </c>
      <c r="B812" s="38" t="str">
        <f>_xlfn.IFNA(IF($U$8="set",VLOOKUP(Search!$A812,Inventory!$AD$2:$AI$5552,6,FALSE),IF($U$8="Player",VLOOKUP(Search!$A812,Inventory!$AF$2:$AI$5552,4,FALSE),IF($U$8="BV",VLOOKUP(Search!$A812,Inventory!$AH$2:$AI$5552,2,FALSE),""))),"")</f>
        <v/>
      </c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22"/>
    </row>
    <row r="813" spans="1:22" x14ac:dyDescent="0.2">
      <c r="A813" s="24">
        <f>1+LARGE($A$11:A812,1)</f>
        <v>802</v>
      </c>
      <c r="B813" s="38" t="str">
        <f>_xlfn.IFNA(IF($U$8="set",VLOOKUP(Search!$A813,Inventory!$AD$2:$AI$5552,6,FALSE),IF($U$8="Player",VLOOKUP(Search!$A813,Inventory!$AF$2:$AI$5552,4,FALSE),IF($U$8="BV",VLOOKUP(Search!$A813,Inventory!$AH$2:$AI$5552,2,FALSE),""))),"")</f>
        <v/>
      </c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22"/>
    </row>
    <row r="814" spans="1:22" x14ac:dyDescent="0.2">
      <c r="A814" s="24">
        <f>1+LARGE($A$11:A813,1)</f>
        <v>803</v>
      </c>
      <c r="B814" s="38" t="str">
        <f>_xlfn.IFNA(IF($U$8="set",VLOOKUP(Search!$A814,Inventory!$AD$2:$AI$5552,6,FALSE),IF($U$8="Player",VLOOKUP(Search!$A814,Inventory!$AF$2:$AI$5552,4,FALSE),IF($U$8="BV",VLOOKUP(Search!$A814,Inventory!$AH$2:$AI$5552,2,FALSE),""))),"")</f>
        <v/>
      </c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22"/>
    </row>
    <row r="815" spans="1:22" x14ac:dyDescent="0.2">
      <c r="A815" s="24">
        <f>1+LARGE($A$11:A814,1)</f>
        <v>804</v>
      </c>
      <c r="B815" s="38" t="str">
        <f>_xlfn.IFNA(IF($U$8="set",VLOOKUP(Search!$A815,Inventory!$AD$2:$AI$5552,6,FALSE),IF($U$8="Player",VLOOKUP(Search!$A815,Inventory!$AF$2:$AI$5552,4,FALSE),IF($U$8="BV",VLOOKUP(Search!$A815,Inventory!$AH$2:$AI$5552,2,FALSE),""))),"")</f>
        <v/>
      </c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22"/>
    </row>
    <row r="816" spans="1:22" x14ac:dyDescent="0.2">
      <c r="A816" s="24">
        <f>1+LARGE($A$11:A815,1)</f>
        <v>805</v>
      </c>
      <c r="B816" s="38" t="str">
        <f>_xlfn.IFNA(IF($U$8="set",VLOOKUP(Search!$A816,Inventory!$AD$2:$AI$5552,6,FALSE),IF($U$8="Player",VLOOKUP(Search!$A816,Inventory!$AF$2:$AI$5552,4,FALSE),IF($U$8="BV",VLOOKUP(Search!$A816,Inventory!$AH$2:$AI$5552,2,FALSE),""))),"")</f>
        <v/>
      </c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22"/>
    </row>
    <row r="817" spans="1:22" x14ac:dyDescent="0.2">
      <c r="A817" s="24">
        <f>1+LARGE($A$11:A816,1)</f>
        <v>806</v>
      </c>
      <c r="B817" s="38" t="str">
        <f>_xlfn.IFNA(IF($U$8="set",VLOOKUP(Search!$A817,Inventory!$AD$2:$AI$5552,6,FALSE),IF($U$8="Player",VLOOKUP(Search!$A817,Inventory!$AF$2:$AI$5552,4,FALSE),IF($U$8="BV",VLOOKUP(Search!$A817,Inventory!$AH$2:$AI$5552,2,FALSE),""))),"")</f>
        <v/>
      </c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22"/>
    </row>
    <row r="818" spans="1:22" x14ac:dyDescent="0.2">
      <c r="A818" s="24">
        <f>1+LARGE($A$11:A817,1)</f>
        <v>807</v>
      </c>
      <c r="B818" s="38" t="str">
        <f>_xlfn.IFNA(IF($U$8="set",VLOOKUP(Search!$A818,Inventory!$AD$2:$AI$5552,6,FALSE),IF($U$8="Player",VLOOKUP(Search!$A818,Inventory!$AF$2:$AI$5552,4,FALSE),IF($U$8="BV",VLOOKUP(Search!$A818,Inventory!$AH$2:$AI$5552,2,FALSE),""))),"")</f>
        <v/>
      </c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22"/>
    </row>
    <row r="819" spans="1:22" x14ac:dyDescent="0.2">
      <c r="A819" s="24">
        <f>1+LARGE($A$11:A818,1)</f>
        <v>808</v>
      </c>
      <c r="B819" s="38" t="str">
        <f>_xlfn.IFNA(IF($U$8="set",VLOOKUP(Search!$A819,Inventory!$AD$2:$AI$5552,6,FALSE),IF($U$8="Player",VLOOKUP(Search!$A819,Inventory!$AF$2:$AI$5552,4,FALSE),IF($U$8="BV",VLOOKUP(Search!$A819,Inventory!$AH$2:$AI$5552,2,FALSE),""))),"")</f>
        <v/>
      </c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22"/>
    </row>
    <row r="820" spans="1:22" x14ac:dyDescent="0.2">
      <c r="A820" s="24">
        <f>1+LARGE($A$11:A819,1)</f>
        <v>809</v>
      </c>
      <c r="B820" s="38" t="str">
        <f>_xlfn.IFNA(IF($U$8="set",VLOOKUP(Search!$A820,Inventory!$AD$2:$AI$5552,6,FALSE),IF($U$8="Player",VLOOKUP(Search!$A820,Inventory!$AF$2:$AI$5552,4,FALSE),IF($U$8="BV",VLOOKUP(Search!$A820,Inventory!$AH$2:$AI$5552,2,FALSE),""))),"")</f>
        <v/>
      </c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22"/>
    </row>
    <row r="821" spans="1:22" x14ac:dyDescent="0.2">
      <c r="A821" s="24">
        <f>1+LARGE($A$11:A820,1)</f>
        <v>810</v>
      </c>
      <c r="B821" s="38" t="str">
        <f>_xlfn.IFNA(IF($U$8="set",VLOOKUP(Search!$A821,Inventory!$AD$2:$AI$5552,6,FALSE),IF($U$8="Player",VLOOKUP(Search!$A821,Inventory!$AF$2:$AI$5552,4,FALSE),IF($U$8="BV",VLOOKUP(Search!$A821,Inventory!$AH$2:$AI$5552,2,FALSE),""))),"")</f>
        <v/>
      </c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22"/>
    </row>
    <row r="822" spans="1:22" x14ac:dyDescent="0.2">
      <c r="A822" s="24">
        <f>1+LARGE($A$11:A821,1)</f>
        <v>811</v>
      </c>
      <c r="B822" s="38" t="str">
        <f>_xlfn.IFNA(IF($U$8="set",VLOOKUP(Search!$A822,Inventory!$AD$2:$AI$5552,6,FALSE),IF($U$8="Player",VLOOKUP(Search!$A822,Inventory!$AF$2:$AI$5552,4,FALSE),IF($U$8="BV",VLOOKUP(Search!$A822,Inventory!$AH$2:$AI$5552,2,FALSE),""))),"")</f>
        <v/>
      </c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22"/>
    </row>
    <row r="823" spans="1:22" x14ac:dyDescent="0.2">
      <c r="A823" s="24">
        <f>1+LARGE($A$11:A822,1)</f>
        <v>812</v>
      </c>
      <c r="B823" s="38" t="str">
        <f>_xlfn.IFNA(IF($U$8="set",VLOOKUP(Search!$A823,Inventory!$AD$2:$AI$5552,6,FALSE),IF($U$8="Player",VLOOKUP(Search!$A823,Inventory!$AF$2:$AI$5552,4,FALSE),IF($U$8="BV",VLOOKUP(Search!$A823,Inventory!$AH$2:$AI$5552,2,FALSE),""))),"")</f>
        <v/>
      </c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22"/>
    </row>
    <row r="824" spans="1:22" x14ac:dyDescent="0.2">
      <c r="A824" s="24">
        <f>1+LARGE($A$11:A823,1)</f>
        <v>813</v>
      </c>
      <c r="B824" s="38" t="str">
        <f>_xlfn.IFNA(IF($U$8="set",VLOOKUP(Search!$A824,Inventory!$AD$2:$AI$5552,6,FALSE),IF($U$8="Player",VLOOKUP(Search!$A824,Inventory!$AF$2:$AI$5552,4,FALSE),IF($U$8="BV",VLOOKUP(Search!$A824,Inventory!$AH$2:$AI$5552,2,FALSE),""))),"")</f>
        <v/>
      </c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22"/>
    </row>
    <row r="825" spans="1:22" x14ac:dyDescent="0.2">
      <c r="A825" s="24">
        <f>1+LARGE($A$11:A824,1)</f>
        <v>814</v>
      </c>
      <c r="B825" s="38" t="str">
        <f>_xlfn.IFNA(IF($U$8="set",VLOOKUP(Search!$A825,Inventory!$AD$2:$AI$5552,6,FALSE),IF($U$8="Player",VLOOKUP(Search!$A825,Inventory!$AF$2:$AI$5552,4,FALSE),IF($U$8="BV",VLOOKUP(Search!$A825,Inventory!$AH$2:$AI$5552,2,FALSE),""))),"")</f>
        <v/>
      </c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22"/>
    </row>
    <row r="826" spans="1:22" x14ac:dyDescent="0.2">
      <c r="A826" s="24">
        <f>1+LARGE($A$11:A825,1)</f>
        <v>815</v>
      </c>
      <c r="B826" s="38" t="str">
        <f>_xlfn.IFNA(IF($U$8="set",VLOOKUP(Search!$A826,Inventory!$AD$2:$AI$5552,6,FALSE),IF($U$8="Player",VLOOKUP(Search!$A826,Inventory!$AF$2:$AI$5552,4,FALSE),IF($U$8="BV",VLOOKUP(Search!$A826,Inventory!$AH$2:$AI$5552,2,FALSE),""))),"")</f>
        <v/>
      </c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22"/>
    </row>
    <row r="827" spans="1:22" x14ac:dyDescent="0.2">
      <c r="A827" s="24">
        <f>1+LARGE($A$11:A826,1)</f>
        <v>816</v>
      </c>
      <c r="B827" s="38" t="str">
        <f>_xlfn.IFNA(IF($U$8="set",VLOOKUP(Search!$A827,Inventory!$AD$2:$AI$5552,6,FALSE),IF($U$8="Player",VLOOKUP(Search!$A827,Inventory!$AF$2:$AI$5552,4,FALSE),IF($U$8="BV",VLOOKUP(Search!$A827,Inventory!$AH$2:$AI$5552,2,FALSE),""))),"")</f>
        <v/>
      </c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22"/>
    </row>
    <row r="828" spans="1:22" x14ac:dyDescent="0.2">
      <c r="A828" s="24">
        <f>1+LARGE($A$11:A827,1)</f>
        <v>817</v>
      </c>
      <c r="B828" s="38" t="str">
        <f>_xlfn.IFNA(IF($U$8="set",VLOOKUP(Search!$A828,Inventory!$AD$2:$AI$5552,6,FALSE),IF($U$8="Player",VLOOKUP(Search!$A828,Inventory!$AF$2:$AI$5552,4,FALSE),IF($U$8="BV",VLOOKUP(Search!$A828,Inventory!$AH$2:$AI$5552,2,FALSE),""))),"")</f>
        <v/>
      </c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22"/>
    </row>
    <row r="829" spans="1:22" x14ac:dyDescent="0.2">
      <c r="A829" s="24">
        <f>1+LARGE($A$11:A828,1)</f>
        <v>818</v>
      </c>
      <c r="B829" s="38" t="str">
        <f>_xlfn.IFNA(IF($U$8="set",VLOOKUP(Search!$A829,Inventory!$AD$2:$AI$5552,6,FALSE),IF($U$8="Player",VLOOKUP(Search!$A829,Inventory!$AF$2:$AI$5552,4,FALSE),IF($U$8="BV",VLOOKUP(Search!$A829,Inventory!$AH$2:$AI$5552,2,FALSE),""))),"")</f>
        <v/>
      </c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22"/>
    </row>
    <row r="830" spans="1:22" x14ac:dyDescent="0.2">
      <c r="A830" s="24">
        <f>1+LARGE($A$11:A829,1)</f>
        <v>819</v>
      </c>
      <c r="B830" s="38" t="str">
        <f>_xlfn.IFNA(IF($U$8="set",VLOOKUP(Search!$A830,Inventory!$AD$2:$AI$5552,6,FALSE),IF($U$8="Player",VLOOKUP(Search!$A830,Inventory!$AF$2:$AI$5552,4,FALSE),IF($U$8="BV",VLOOKUP(Search!$A830,Inventory!$AH$2:$AI$5552,2,FALSE),""))),"")</f>
        <v/>
      </c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22"/>
    </row>
    <row r="831" spans="1:22" x14ac:dyDescent="0.2">
      <c r="A831" s="24">
        <f>1+LARGE($A$11:A830,1)</f>
        <v>820</v>
      </c>
      <c r="B831" s="38" t="str">
        <f>_xlfn.IFNA(IF($U$8="set",VLOOKUP(Search!$A831,Inventory!$AD$2:$AI$5552,6,FALSE),IF($U$8="Player",VLOOKUP(Search!$A831,Inventory!$AF$2:$AI$5552,4,FALSE),IF($U$8="BV",VLOOKUP(Search!$A831,Inventory!$AH$2:$AI$5552,2,FALSE),""))),"")</f>
        <v/>
      </c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22"/>
    </row>
    <row r="832" spans="1:22" x14ac:dyDescent="0.2">
      <c r="A832" s="24">
        <f>1+LARGE($A$11:A831,1)</f>
        <v>821</v>
      </c>
      <c r="B832" s="38" t="str">
        <f>_xlfn.IFNA(IF($U$8="set",VLOOKUP(Search!$A832,Inventory!$AD$2:$AI$5552,6,FALSE),IF($U$8="Player",VLOOKUP(Search!$A832,Inventory!$AF$2:$AI$5552,4,FALSE),IF($U$8="BV",VLOOKUP(Search!$A832,Inventory!$AH$2:$AI$5552,2,FALSE),""))),"")</f>
        <v/>
      </c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22"/>
    </row>
    <row r="833" spans="1:22" x14ac:dyDescent="0.2">
      <c r="A833" s="24">
        <f>1+LARGE($A$11:A832,1)</f>
        <v>822</v>
      </c>
      <c r="B833" s="38" t="str">
        <f>_xlfn.IFNA(IF($U$8="set",VLOOKUP(Search!$A833,Inventory!$AD$2:$AI$5552,6,FALSE),IF($U$8="Player",VLOOKUP(Search!$A833,Inventory!$AF$2:$AI$5552,4,FALSE),IF($U$8="BV",VLOOKUP(Search!$A833,Inventory!$AH$2:$AI$5552,2,FALSE),""))),"")</f>
        <v/>
      </c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22"/>
    </row>
    <row r="834" spans="1:22" x14ac:dyDescent="0.2">
      <c r="A834" s="24">
        <f>1+LARGE($A$11:A833,1)</f>
        <v>823</v>
      </c>
      <c r="B834" s="38" t="str">
        <f>_xlfn.IFNA(IF($U$8="set",VLOOKUP(Search!$A834,Inventory!$AD$2:$AI$5552,6,FALSE),IF($U$8="Player",VLOOKUP(Search!$A834,Inventory!$AF$2:$AI$5552,4,FALSE),IF($U$8="BV",VLOOKUP(Search!$A834,Inventory!$AH$2:$AI$5552,2,FALSE),""))),"")</f>
        <v/>
      </c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22"/>
    </row>
    <row r="835" spans="1:22" x14ac:dyDescent="0.2">
      <c r="A835" s="24">
        <f>1+LARGE($A$11:A834,1)</f>
        <v>824</v>
      </c>
      <c r="B835" s="38" t="str">
        <f>_xlfn.IFNA(IF($U$8="set",VLOOKUP(Search!$A835,Inventory!$AD$2:$AI$5552,6,FALSE),IF($U$8="Player",VLOOKUP(Search!$A835,Inventory!$AF$2:$AI$5552,4,FALSE),IF($U$8="BV",VLOOKUP(Search!$A835,Inventory!$AH$2:$AI$5552,2,FALSE),""))),"")</f>
        <v/>
      </c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22"/>
    </row>
    <row r="836" spans="1:22" x14ac:dyDescent="0.2">
      <c r="A836" s="24">
        <f>1+LARGE($A$11:A835,1)</f>
        <v>825</v>
      </c>
      <c r="B836" s="38" t="str">
        <f>_xlfn.IFNA(IF($U$8="set",VLOOKUP(Search!$A836,Inventory!$AD$2:$AI$5552,6,FALSE),IF($U$8="Player",VLOOKUP(Search!$A836,Inventory!$AF$2:$AI$5552,4,FALSE),IF($U$8="BV",VLOOKUP(Search!$A836,Inventory!$AH$2:$AI$5552,2,FALSE),""))),"")</f>
        <v/>
      </c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22"/>
    </row>
    <row r="837" spans="1:22" x14ac:dyDescent="0.2">
      <c r="A837" s="24">
        <f>1+LARGE($A$11:A836,1)</f>
        <v>826</v>
      </c>
      <c r="B837" s="38" t="str">
        <f>_xlfn.IFNA(IF($U$8="set",VLOOKUP(Search!$A837,Inventory!$AD$2:$AI$5552,6,FALSE),IF($U$8="Player",VLOOKUP(Search!$A837,Inventory!$AF$2:$AI$5552,4,FALSE),IF($U$8="BV",VLOOKUP(Search!$A837,Inventory!$AH$2:$AI$5552,2,FALSE),""))),"")</f>
        <v/>
      </c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22"/>
    </row>
    <row r="838" spans="1:22" x14ac:dyDescent="0.2">
      <c r="A838" s="24">
        <f>1+LARGE($A$11:A837,1)</f>
        <v>827</v>
      </c>
      <c r="B838" s="38" t="str">
        <f>_xlfn.IFNA(IF($U$8="set",VLOOKUP(Search!$A838,Inventory!$AD$2:$AI$5552,6,FALSE),IF($U$8="Player",VLOOKUP(Search!$A838,Inventory!$AF$2:$AI$5552,4,FALSE),IF($U$8="BV",VLOOKUP(Search!$A838,Inventory!$AH$2:$AI$5552,2,FALSE),""))),"")</f>
        <v/>
      </c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22"/>
    </row>
    <row r="839" spans="1:22" x14ac:dyDescent="0.2">
      <c r="A839" s="24">
        <f>1+LARGE($A$11:A838,1)</f>
        <v>828</v>
      </c>
      <c r="B839" s="38" t="str">
        <f>_xlfn.IFNA(IF($U$8="set",VLOOKUP(Search!$A839,Inventory!$AD$2:$AI$5552,6,FALSE),IF($U$8="Player",VLOOKUP(Search!$A839,Inventory!$AF$2:$AI$5552,4,FALSE),IF($U$8="BV",VLOOKUP(Search!$A839,Inventory!$AH$2:$AI$5552,2,FALSE),""))),"")</f>
        <v/>
      </c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22"/>
    </row>
    <row r="840" spans="1:22" x14ac:dyDescent="0.2">
      <c r="A840" s="24">
        <f>1+LARGE($A$11:A839,1)</f>
        <v>829</v>
      </c>
      <c r="B840" s="38" t="str">
        <f>_xlfn.IFNA(IF($U$8="set",VLOOKUP(Search!$A840,Inventory!$AD$2:$AI$5552,6,FALSE),IF($U$8="Player",VLOOKUP(Search!$A840,Inventory!$AF$2:$AI$5552,4,FALSE),IF($U$8="BV",VLOOKUP(Search!$A840,Inventory!$AH$2:$AI$5552,2,FALSE),""))),"")</f>
        <v/>
      </c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22"/>
    </row>
    <row r="841" spans="1:22" x14ac:dyDescent="0.2">
      <c r="A841" s="24">
        <f>1+LARGE($A$11:A840,1)</f>
        <v>830</v>
      </c>
      <c r="B841" s="38" t="str">
        <f>_xlfn.IFNA(IF($U$8="set",VLOOKUP(Search!$A841,Inventory!$AD$2:$AI$5552,6,FALSE),IF($U$8="Player",VLOOKUP(Search!$A841,Inventory!$AF$2:$AI$5552,4,FALSE),IF($U$8="BV",VLOOKUP(Search!$A841,Inventory!$AH$2:$AI$5552,2,FALSE),""))),"")</f>
        <v/>
      </c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22"/>
    </row>
    <row r="842" spans="1:22" x14ac:dyDescent="0.2">
      <c r="A842" s="24">
        <f>1+LARGE($A$11:A841,1)</f>
        <v>831</v>
      </c>
      <c r="B842" s="38" t="str">
        <f>_xlfn.IFNA(IF($U$8="set",VLOOKUP(Search!$A842,Inventory!$AD$2:$AI$5552,6,FALSE),IF($U$8="Player",VLOOKUP(Search!$A842,Inventory!$AF$2:$AI$5552,4,FALSE),IF($U$8="BV",VLOOKUP(Search!$A842,Inventory!$AH$2:$AI$5552,2,FALSE),""))),"")</f>
        <v/>
      </c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22"/>
    </row>
    <row r="843" spans="1:22" x14ac:dyDescent="0.2">
      <c r="A843" s="24">
        <f>1+LARGE($A$11:A842,1)</f>
        <v>832</v>
      </c>
      <c r="B843" s="38" t="str">
        <f>_xlfn.IFNA(IF($U$8="set",VLOOKUP(Search!$A843,Inventory!$AD$2:$AI$5552,6,FALSE),IF($U$8="Player",VLOOKUP(Search!$A843,Inventory!$AF$2:$AI$5552,4,FALSE),IF($U$8="BV",VLOOKUP(Search!$A843,Inventory!$AH$2:$AI$5552,2,FALSE),""))),"")</f>
        <v/>
      </c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22"/>
    </row>
    <row r="844" spans="1:22" x14ac:dyDescent="0.2">
      <c r="A844" s="24">
        <f>1+LARGE($A$11:A843,1)</f>
        <v>833</v>
      </c>
      <c r="B844" s="38" t="str">
        <f>_xlfn.IFNA(IF($U$8="set",VLOOKUP(Search!$A844,Inventory!$AD$2:$AI$5552,6,FALSE),IF($U$8="Player",VLOOKUP(Search!$A844,Inventory!$AF$2:$AI$5552,4,FALSE),IF($U$8="BV",VLOOKUP(Search!$A844,Inventory!$AH$2:$AI$5552,2,FALSE),""))),"")</f>
        <v/>
      </c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22"/>
    </row>
    <row r="845" spans="1:22" x14ac:dyDescent="0.2">
      <c r="A845" s="24">
        <f>1+LARGE($A$11:A844,1)</f>
        <v>834</v>
      </c>
      <c r="B845" s="38" t="str">
        <f>_xlfn.IFNA(IF($U$8="set",VLOOKUP(Search!$A845,Inventory!$AD$2:$AI$5552,6,FALSE),IF($U$8="Player",VLOOKUP(Search!$A845,Inventory!$AF$2:$AI$5552,4,FALSE),IF($U$8="BV",VLOOKUP(Search!$A845,Inventory!$AH$2:$AI$5552,2,FALSE),""))),"")</f>
        <v/>
      </c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22"/>
    </row>
    <row r="846" spans="1:22" x14ac:dyDescent="0.2">
      <c r="A846" s="24">
        <f>1+LARGE($A$11:A845,1)</f>
        <v>835</v>
      </c>
      <c r="B846" s="38" t="str">
        <f>_xlfn.IFNA(IF($U$8="set",VLOOKUP(Search!$A846,Inventory!$AD$2:$AI$5552,6,FALSE),IF($U$8="Player",VLOOKUP(Search!$A846,Inventory!$AF$2:$AI$5552,4,FALSE),IF($U$8="BV",VLOOKUP(Search!$A846,Inventory!$AH$2:$AI$5552,2,FALSE),""))),"")</f>
        <v/>
      </c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22"/>
    </row>
    <row r="847" spans="1:22" x14ac:dyDescent="0.2">
      <c r="A847" s="24">
        <f>1+LARGE($A$11:A846,1)</f>
        <v>836</v>
      </c>
      <c r="B847" s="38" t="str">
        <f>_xlfn.IFNA(IF($U$8="set",VLOOKUP(Search!$A847,Inventory!$AD$2:$AI$5552,6,FALSE),IF($U$8="Player",VLOOKUP(Search!$A847,Inventory!$AF$2:$AI$5552,4,FALSE),IF($U$8="BV",VLOOKUP(Search!$A847,Inventory!$AH$2:$AI$5552,2,FALSE),""))),"")</f>
        <v/>
      </c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22"/>
    </row>
    <row r="848" spans="1:22" x14ac:dyDescent="0.2">
      <c r="A848" s="24">
        <f>1+LARGE($A$11:A847,1)</f>
        <v>837</v>
      </c>
      <c r="B848" s="38" t="str">
        <f>_xlfn.IFNA(IF($U$8="set",VLOOKUP(Search!$A848,Inventory!$AD$2:$AI$5552,6,FALSE),IF($U$8="Player",VLOOKUP(Search!$A848,Inventory!$AF$2:$AI$5552,4,FALSE),IF($U$8="BV",VLOOKUP(Search!$A848,Inventory!$AH$2:$AI$5552,2,FALSE),""))),"")</f>
        <v/>
      </c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22"/>
    </row>
    <row r="849" spans="1:22" x14ac:dyDescent="0.2">
      <c r="A849" s="24">
        <f>1+LARGE($A$11:A848,1)</f>
        <v>838</v>
      </c>
      <c r="B849" s="38" t="str">
        <f>_xlfn.IFNA(IF($U$8="set",VLOOKUP(Search!$A849,Inventory!$AD$2:$AI$5552,6,FALSE),IF($U$8="Player",VLOOKUP(Search!$A849,Inventory!$AF$2:$AI$5552,4,FALSE),IF($U$8="BV",VLOOKUP(Search!$A849,Inventory!$AH$2:$AI$5552,2,FALSE),""))),"")</f>
        <v/>
      </c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22"/>
    </row>
    <row r="850" spans="1:22" x14ac:dyDescent="0.2">
      <c r="A850" s="24">
        <f>1+LARGE($A$11:A849,1)</f>
        <v>839</v>
      </c>
      <c r="B850" s="38" t="str">
        <f>_xlfn.IFNA(IF($U$8="set",VLOOKUP(Search!$A850,Inventory!$AD$2:$AI$5552,6,FALSE),IF($U$8="Player",VLOOKUP(Search!$A850,Inventory!$AF$2:$AI$5552,4,FALSE),IF($U$8="BV",VLOOKUP(Search!$A850,Inventory!$AH$2:$AI$5552,2,FALSE),""))),"")</f>
        <v/>
      </c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22"/>
    </row>
    <row r="851" spans="1:22" x14ac:dyDescent="0.2">
      <c r="A851" s="24">
        <f>1+LARGE($A$11:A850,1)</f>
        <v>840</v>
      </c>
      <c r="B851" s="38" t="str">
        <f>_xlfn.IFNA(IF($U$8="set",VLOOKUP(Search!$A851,Inventory!$AD$2:$AI$5552,6,FALSE),IF($U$8="Player",VLOOKUP(Search!$A851,Inventory!$AF$2:$AI$5552,4,FALSE),IF($U$8="BV",VLOOKUP(Search!$A851,Inventory!$AH$2:$AI$5552,2,FALSE),""))),"")</f>
        <v/>
      </c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22"/>
    </row>
    <row r="852" spans="1:22" x14ac:dyDescent="0.2">
      <c r="A852" s="24">
        <f>1+LARGE($A$11:A851,1)</f>
        <v>841</v>
      </c>
      <c r="B852" s="38" t="str">
        <f>_xlfn.IFNA(IF($U$8="set",VLOOKUP(Search!$A852,Inventory!$AD$2:$AI$5552,6,FALSE),IF($U$8="Player",VLOOKUP(Search!$A852,Inventory!$AF$2:$AI$5552,4,FALSE),IF($U$8="BV",VLOOKUP(Search!$A852,Inventory!$AH$2:$AI$5552,2,FALSE),""))),"")</f>
        <v/>
      </c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22"/>
    </row>
    <row r="853" spans="1:22" x14ac:dyDescent="0.2">
      <c r="A853" s="24">
        <f>1+LARGE($A$11:A852,1)</f>
        <v>842</v>
      </c>
      <c r="B853" s="38" t="str">
        <f>_xlfn.IFNA(IF($U$8="set",VLOOKUP(Search!$A853,Inventory!$AD$2:$AI$5552,6,FALSE),IF($U$8="Player",VLOOKUP(Search!$A853,Inventory!$AF$2:$AI$5552,4,FALSE),IF($U$8="BV",VLOOKUP(Search!$A853,Inventory!$AH$2:$AI$5552,2,FALSE),""))),"")</f>
        <v/>
      </c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22"/>
    </row>
    <row r="854" spans="1:22" x14ac:dyDescent="0.2">
      <c r="A854" s="24">
        <f>1+LARGE($A$11:A853,1)</f>
        <v>843</v>
      </c>
      <c r="B854" s="38" t="str">
        <f>_xlfn.IFNA(IF($U$8="set",VLOOKUP(Search!$A854,Inventory!$AD$2:$AI$5552,6,FALSE),IF($U$8="Player",VLOOKUP(Search!$A854,Inventory!$AF$2:$AI$5552,4,FALSE),IF($U$8="BV",VLOOKUP(Search!$A854,Inventory!$AH$2:$AI$5552,2,FALSE),""))),"")</f>
        <v/>
      </c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22"/>
    </row>
    <row r="855" spans="1:22" x14ac:dyDescent="0.2">
      <c r="A855" s="24">
        <f>1+LARGE($A$11:A854,1)</f>
        <v>844</v>
      </c>
      <c r="B855" s="38" t="str">
        <f>_xlfn.IFNA(IF($U$8="set",VLOOKUP(Search!$A855,Inventory!$AD$2:$AI$5552,6,FALSE),IF($U$8="Player",VLOOKUP(Search!$A855,Inventory!$AF$2:$AI$5552,4,FALSE),IF($U$8="BV",VLOOKUP(Search!$A855,Inventory!$AH$2:$AI$5552,2,FALSE),""))),"")</f>
        <v/>
      </c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22"/>
    </row>
    <row r="856" spans="1:22" x14ac:dyDescent="0.2">
      <c r="A856" s="24">
        <f>1+LARGE($A$11:A855,1)</f>
        <v>845</v>
      </c>
      <c r="B856" s="38" t="str">
        <f>_xlfn.IFNA(IF($U$8="set",VLOOKUP(Search!$A856,Inventory!$AD$2:$AI$5552,6,FALSE),IF($U$8="Player",VLOOKUP(Search!$A856,Inventory!$AF$2:$AI$5552,4,FALSE),IF($U$8="BV",VLOOKUP(Search!$A856,Inventory!$AH$2:$AI$5552,2,FALSE),""))),"")</f>
        <v/>
      </c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22"/>
    </row>
    <row r="857" spans="1:22" x14ac:dyDescent="0.2">
      <c r="A857" s="24">
        <f>1+LARGE($A$11:A856,1)</f>
        <v>846</v>
      </c>
      <c r="B857" s="38" t="str">
        <f>_xlfn.IFNA(IF($U$8="set",VLOOKUP(Search!$A857,Inventory!$AD$2:$AI$5552,6,FALSE),IF($U$8="Player",VLOOKUP(Search!$A857,Inventory!$AF$2:$AI$5552,4,FALSE),IF($U$8="BV",VLOOKUP(Search!$A857,Inventory!$AH$2:$AI$5552,2,FALSE),""))),"")</f>
        <v/>
      </c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22"/>
    </row>
    <row r="858" spans="1:22" x14ac:dyDescent="0.2">
      <c r="A858" s="24">
        <f>1+LARGE($A$11:A857,1)</f>
        <v>847</v>
      </c>
      <c r="B858" s="38" t="str">
        <f>_xlfn.IFNA(IF($U$8="set",VLOOKUP(Search!$A858,Inventory!$AD$2:$AI$5552,6,FALSE),IF($U$8="Player",VLOOKUP(Search!$A858,Inventory!$AF$2:$AI$5552,4,FALSE),IF($U$8="BV",VLOOKUP(Search!$A858,Inventory!$AH$2:$AI$5552,2,FALSE),""))),"")</f>
        <v/>
      </c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22"/>
    </row>
    <row r="859" spans="1:22" x14ac:dyDescent="0.2">
      <c r="A859" s="24">
        <f>1+LARGE($A$11:A858,1)</f>
        <v>848</v>
      </c>
      <c r="B859" s="38" t="str">
        <f>_xlfn.IFNA(IF($U$8="set",VLOOKUP(Search!$A859,Inventory!$AD$2:$AI$5552,6,FALSE),IF($U$8="Player",VLOOKUP(Search!$A859,Inventory!$AF$2:$AI$5552,4,FALSE),IF($U$8="BV",VLOOKUP(Search!$A859,Inventory!$AH$2:$AI$5552,2,FALSE),""))),"")</f>
        <v/>
      </c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22"/>
    </row>
    <row r="860" spans="1:22" x14ac:dyDescent="0.2">
      <c r="A860" s="24">
        <f>1+LARGE($A$11:A859,1)</f>
        <v>849</v>
      </c>
      <c r="B860" s="38" t="str">
        <f>_xlfn.IFNA(IF($U$8="set",VLOOKUP(Search!$A860,Inventory!$AD$2:$AI$5552,6,FALSE),IF($U$8="Player",VLOOKUP(Search!$A860,Inventory!$AF$2:$AI$5552,4,FALSE),IF($U$8="BV",VLOOKUP(Search!$A860,Inventory!$AH$2:$AI$5552,2,FALSE),""))),"")</f>
        <v/>
      </c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22"/>
    </row>
    <row r="861" spans="1:22" x14ac:dyDescent="0.2">
      <c r="A861" s="24">
        <f>1+LARGE($A$11:A860,1)</f>
        <v>850</v>
      </c>
      <c r="B861" s="38" t="str">
        <f>_xlfn.IFNA(IF($U$8="set",VLOOKUP(Search!$A861,Inventory!$AD$2:$AI$5552,6,FALSE),IF($U$8="Player",VLOOKUP(Search!$A861,Inventory!$AF$2:$AI$5552,4,FALSE),IF($U$8="BV",VLOOKUP(Search!$A861,Inventory!$AH$2:$AI$5552,2,FALSE),""))),"")</f>
        <v/>
      </c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22"/>
    </row>
    <row r="862" spans="1:22" x14ac:dyDescent="0.2">
      <c r="A862" s="24">
        <f>1+LARGE($A$11:A861,1)</f>
        <v>851</v>
      </c>
      <c r="B862" s="38" t="str">
        <f>_xlfn.IFNA(IF($U$8="set",VLOOKUP(Search!$A862,Inventory!$AD$2:$AI$5552,6,FALSE),IF($U$8="Player",VLOOKUP(Search!$A862,Inventory!$AF$2:$AI$5552,4,FALSE),IF($U$8="BV",VLOOKUP(Search!$A862,Inventory!$AH$2:$AI$5552,2,FALSE),""))),"")</f>
        <v/>
      </c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22"/>
    </row>
    <row r="863" spans="1:22" x14ac:dyDescent="0.2">
      <c r="A863" s="24">
        <f>1+LARGE($A$11:A862,1)</f>
        <v>852</v>
      </c>
      <c r="B863" s="38" t="str">
        <f>_xlfn.IFNA(IF($U$8="set",VLOOKUP(Search!$A863,Inventory!$AD$2:$AI$5552,6,FALSE),IF($U$8="Player",VLOOKUP(Search!$A863,Inventory!$AF$2:$AI$5552,4,FALSE),IF($U$8="BV",VLOOKUP(Search!$A863,Inventory!$AH$2:$AI$5552,2,FALSE),""))),"")</f>
        <v/>
      </c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22"/>
    </row>
    <row r="864" spans="1:22" x14ac:dyDescent="0.2">
      <c r="A864" s="24">
        <f>1+LARGE($A$11:A863,1)</f>
        <v>853</v>
      </c>
      <c r="B864" s="38" t="str">
        <f>_xlfn.IFNA(IF($U$8="set",VLOOKUP(Search!$A864,Inventory!$AD$2:$AI$5552,6,FALSE),IF($U$8="Player",VLOOKUP(Search!$A864,Inventory!$AF$2:$AI$5552,4,FALSE),IF($U$8="BV",VLOOKUP(Search!$A864,Inventory!$AH$2:$AI$5552,2,FALSE),""))),"")</f>
        <v/>
      </c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22"/>
    </row>
    <row r="865" spans="1:22" x14ac:dyDescent="0.2">
      <c r="A865" s="24">
        <f>1+LARGE($A$11:A864,1)</f>
        <v>854</v>
      </c>
      <c r="B865" s="38" t="str">
        <f>_xlfn.IFNA(IF($U$8="set",VLOOKUP(Search!$A865,Inventory!$AD$2:$AI$5552,6,FALSE),IF($U$8="Player",VLOOKUP(Search!$A865,Inventory!$AF$2:$AI$5552,4,FALSE),IF($U$8="BV",VLOOKUP(Search!$A865,Inventory!$AH$2:$AI$5552,2,FALSE),""))),"")</f>
        <v/>
      </c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22"/>
    </row>
    <row r="866" spans="1:22" x14ac:dyDescent="0.2">
      <c r="A866" s="24">
        <f>1+LARGE($A$11:A865,1)</f>
        <v>855</v>
      </c>
      <c r="B866" s="38" t="str">
        <f>_xlfn.IFNA(IF($U$8="set",VLOOKUP(Search!$A866,Inventory!$AD$2:$AI$5552,6,FALSE),IF($U$8="Player",VLOOKUP(Search!$A866,Inventory!$AF$2:$AI$5552,4,FALSE),IF($U$8="BV",VLOOKUP(Search!$A866,Inventory!$AH$2:$AI$5552,2,FALSE),""))),"")</f>
        <v/>
      </c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22"/>
    </row>
    <row r="867" spans="1:22" x14ac:dyDescent="0.2">
      <c r="A867" s="24">
        <f>1+LARGE($A$11:A866,1)</f>
        <v>856</v>
      </c>
      <c r="B867" s="38" t="str">
        <f>_xlfn.IFNA(IF($U$8="set",VLOOKUP(Search!$A867,Inventory!$AD$2:$AI$5552,6,FALSE),IF($U$8="Player",VLOOKUP(Search!$A867,Inventory!$AF$2:$AI$5552,4,FALSE),IF($U$8="BV",VLOOKUP(Search!$A867,Inventory!$AH$2:$AI$5552,2,FALSE),""))),"")</f>
        <v/>
      </c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22"/>
    </row>
    <row r="868" spans="1:22" x14ac:dyDescent="0.2">
      <c r="A868" s="24">
        <f>1+LARGE($A$11:A867,1)</f>
        <v>857</v>
      </c>
      <c r="B868" s="38" t="str">
        <f>_xlfn.IFNA(IF($U$8="set",VLOOKUP(Search!$A868,Inventory!$AD$2:$AI$5552,6,FALSE),IF($U$8="Player",VLOOKUP(Search!$A868,Inventory!$AF$2:$AI$5552,4,FALSE),IF($U$8="BV",VLOOKUP(Search!$A868,Inventory!$AH$2:$AI$5552,2,FALSE),""))),"")</f>
        <v/>
      </c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22"/>
    </row>
    <row r="869" spans="1:22" x14ac:dyDescent="0.2">
      <c r="A869" s="24">
        <f>1+LARGE($A$11:A868,1)</f>
        <v>858</v>
      </c>
      <c r="B869" s="38" t="str">
        <f>_xlfn.IFNA(IF($U$8="set",VLOOKUP(Search!$A869,Inventory!$AD$2:$AI$5552,6,FALSE),IF($U$8="Player",VLOOKUP(Search!$A869,Inventory!$AF$2:$AI$5552,4,FALSE),IF($U$8="BV",VLOOKUP(Search!$A869,Inventory!$AH$2:$AI$5552,2,FALSE),""))),"")</f>
        <v/>
      </c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22"/>
    </row>
    <row r="870" spans="1:22" x14ac:dyDescent="0.2">
      <c r="A870" s="24">
        <f>1+LARGE($A$11:A869,1)</f>
        <v>859</v>
      </c>
      <c r="B870" s="38" t="str">
        <f>_xlfn.IFNA(IF($U$8="set",VLOOKUP(Search!$A870,Inventory!$AD$2:$AI$5552,6,FALSE),IF($U$8="Player",VLOOKUP(Search!$A870,Inventory!$AF$2:$AI$5552,4,FALSE),IF($U$8="BV",VLOOKUP(Search!$A870,Inventory!$AH$2:$AI$5552,2,FALSE),""))),"")</f>
        <v/>
      </c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22"/>
    </row>
    <row r="871" spans="1:22" x14ac:dyDescent="0.2">
      <c r="A871" s="24">
        <f>1+LARGE($A$11:A870,1)</f>
        <v>860</v>
      </c>
      <c r="B871" s="38" t="str">
        <f>_xlfn.IFNA(IF($U$8="set",VLOOKUP(Search!$A871,Inventory!$AD$2:$AI$5552,6,FALSE),IF($U$8="Player",VLOOKUP(Search!$A871,Inventory!$AF$2:$AI$5552,4,FALSE),IF($U$8="BV",VLOOKUP(Search!$A871,Inventory!$AH$2:$AI$5552,2,FALSE),""))),"")</f>
        <v/>
      </c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22"/>
    </row>
    <row r="872" spans="1:22" x14ac:dyDescent="0.2">
      <c r="A872" s="24">
        <f>1+LARGE($A$11:A871,1)</f>
        <v>861</v>
      </c>
      <c r="B872" s="38" t="str">
        <f>_xlfn.IFNA(IF($U$8="set",VLOOKUP(Search!$A872,Inventory!$AD$2:$AI$5552,6,FALSE),IF($U$8="Player",VLOOKUP(Search!$A872,Inventory!$AF$2:$AI$5552,4,FALSE),IF($U$8="BV",VLOOKUP(Search!$A872,Inventory!$AH$2:$AI$5552,2,FALSE),""))),"")</f>
        <v/>
      </c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22"/>
    </row>
    <row r="873" spans="1:22" x14ac:dyDescent="0.2">
      <c r="A873" s="24">
        <f>1+LARGE($A$11:A872,1)</f>
        <v>862</v>
      </c>
      <c r="B873" s="38" t="str">
        <f>_xlfn.IFNA(IF($U$8="set",VLOOKUP(Search!$A873,Inventory!$AD$2:$AI$5552,6,FALSE),IF($U$8="Player",VLOOKUP(Search!$A873,Inventory!$AF$2:$AI$5552,4,FALSE),IF($U$8="BV",VLOOKUP(Search!$A873,Inventory!$AH$2:$AI$5552,2,FALSE),""))),"")</f>
        <v/>
      </c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22"/>
    </row>
    <row r="874" spans="1:22" x14ac:dyDescent="0.2">
      <c r="A874" s="24">
        <f>1+LARGE($A$11:A873,1)</f>
        <v>863</v>
      </c>
      <c r="B874" s="38" t="str">
        <f>_xlfn.IFNA(IF($U$8="set",VLOOKUP(Search!$A874,Inventory!$AD$2:$AI$5552,6,FALSE),IF($U$8="Player",VLOOKUP(Search!$A874,Inventory!$AF$2:$AI$5552,4,FALSE),IF($U$8="BV",VLOOKUP(Search!$A874,Inventory!$AH$2:$AI$5552,2,FALSE),""))),"")</f>
        <v/>
      </c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22"/>
    </row>
    <row r="875" spans="1:22" x14ac:dyDescent="0.2">
      <c r="A875" s="24">
        <f>1+LARGE($A$11:A874,1)</f>
        <v>864</v>
      </c>
      <c r="B875" s="38" t="str">
        <f>_xlfn.IFNA(IF($U$8="set",VLOOKUP(Search!$A875,Inventory!$AD$2:$AI$5552,6,FALSE),IF($U$8="Player",VLOOKUP(Search!$A875,Inventory!$AF$2:$AI$5552,4,FALSE),IF($U$8="BV",VLOOKUP(Search!$A875,Inventory!$AH$2:$AI$5552,2,FALSE),""))),"")</f>
        <v/>
      </c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22"/>
    </row>
    <row r="876" spans="1:22" x14ac:dyDescent="0.2">
      <c r="A876" s="24">
        <f>1+LARGE($A$11:A875,1)</f>
        <v>865</v>
      </c>
      <c r="B876" s="38" t="str">
        <f>_xlfn.IFNA(IF($U$8="set",VLOOKUP(Search!$A876,Inventory!$AD$2:$AI$5552,6,FALSE),IF($U$8="Player",VLOOKUP(Search!$A876,Inventory!$AF$2:$AI$5552,4,FALSE),IF($U$8="BV",VLOOKUP(Search!$A876,Inventory!$AH$2:$AI$5552,2,FALSE),""))),"")</f>
        <v/>
      </c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22"/>
    </row>
    <row r="877" spans="1:22" x14ac:dyDescent="0.2">
      <c r="A877" s="24">
        <f>1+LARGE($A$11:A876,1)</f>
        <v>866</v>
      </c>
      <c r="B877" s="38" t="str">
        <f>_xlfn.IFNA(IF($U$8="set",VLOOKUP(Search!$A877,Inventory!$AD$2:$AI$5552,6,FALSE),IF($U$8="Player",VLOOKUP(Search!$A877,Inventory!$AF$2:$AI$5552,4,FALSE),IF($U$8="BV",VLOOKUP(Search!$A877,Inventory!$AH$2:$AI$5552,2,FALSE),""))),"")</f>
        <v/>
      </c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22"/>
    </row>
    <row r="878" spans="1:22" x14ac:dyDescent="0.2">
      <c r="A878" s="24">
        <f>1+LARGE($A$11:A877,1)</f>
        <v>867</v>
      </c>
      <c r="B878" s="38" t="str">
        <f>_xlfn.IFNA(IF($U$8="set",VLOOKUP(Search!$A878,Inventory!$AD$2:$AI$5552,6,FALSE),IF($U$8="Player",VLOOKUP(Search!$A878,Inventory!$AF$2:$AI$5552,4,FALSE),IF($U$8="BV",VLOOKUP(Search!$A878,Inventory!$AH$2:$AI$5552,2,FALSE),""))),"")</f>
        <v/>
      </c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22"/>
    </row>
    <row r="879" spans="1:22" x14ac:dyDescent="0.2">
      <c r="A879" s="24">
        <f>1+LARGE($A$11:A878,1)</f>
        <v>868</v>
      </c>
      <c r="B879" s="38" t="str">
        <f>_xlfn.IFNA(IF($U$8="set",VLOOKUP(Search!$A879,Inventory!$AD$2:$AI$5552,6,FALSE),IF($U$8="Player",VLOOKUP(Search!$A879,Inventory!$AF$2:$AI$5552,4,FALSE),IF($U$8="BV",VLOOKUP(Search!$A879,Inventory!$AH$2:$AI$5552,2,FALSE),""))),"")</f>
        <v/>
      </c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22"/>
    </row>
    <row r="880" spans="1:22" x14ac:dyDescent="0.2">
      <c r="A880" s="24">
        <f>1+LARGE($A$11:A879,1)</f>
        <v>869</v>
      </c>
      <c r="B880" s="38" t="str">
        <f>_xlfn.IFNA(IF($U$8="set",VLOOKUP(Search!$A880,Inventory!$AD$2:$AI$5552,6,FALSE),IF($U$8="Player",VLOOKUP(Search!$A880,Inventory!$AF$2:$AI$5552,4,FALSE),IF($U$8="BV",VLOOKUP(Search!$A880,Inventory!$AH$2:$AI$5552,2,FALSE),""))),"")</f>
        <v/>
      </c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22"/>
    </row>
    <row r="881" spans="1:22" x14ac:dyDescent="0.2">
      <c r="A881" s="24">
        <f>1+LARGE($A$11:A880,1)</f>
        <v>870</v>
      </c>
      <c r="B881" s="38" t="str">
        <f>_xlfn.IFNA(IF($U$8="set",VLOOKUP(Search!$A881,Inventory!$AD$2:$AI$5552,6,FALSE),IF($U$8="Player",VLOOKUP(Search!$A881,Inventory!$AF$2:$AI$5552,4,FALSE),IF($U$8="BV",VLOOKUP(Search!$A881,Inventory!$AH$2:$AI$5552,2,FALSE),""))),"")</f>
        <v/>
      </c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22"/>
    </row>
    <row r="882" spans="1:22" x14ac:dyDescent="0.2">
      <c r="A882" s="24">
        <f>1+LARGE($A$11:A881,1)</f>
        <v>871</v>
      </c>
      <c r="B882" s="38" t="str">
        <f>_xlfn.IFNA(IF($U$8="set",VLOOKUP(Search!$A882,Inventory!$AD$2:$AI$5552,6,FALSE),IF($U$8="Player",VLOOKUP(Search!$A882,Inventory!$AF$2:$AI$5552,4,FALSE),IF($U$8="BV",VLOOKUP(Search!$A882,Inventory!$AH$2:$AI$5552,2,FALSE),""))),"")</f>
        <v/>
      </c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22"/>
    </row>
    <row r="883" spans="1:22" x14ac:dyDescent="0.2">
      <c r="A883" s="24">
        <f>1+LARGE($A$11:A882,1)</f>
        <v>872</v>
      </c>
      <c r="B883" s="38" t="str">
        <f>_xlfn.IFNA(IF($U$8="set",VLOOKUP(Search!$A883,Inventory!$AD$2:$AI$5552,6,FALSE),IF($U$8="Player",VLOOKUP(Search!$A883,Inventory!$AF$2:$AI$5552,4,FALSE),IF($U$8="BV",VLOOKUP(Search!$A883,Inventory!$AH$2:$AI$5552,2,FALSE),""))),"")</f>
        <v/>
      </c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22"/>
    </row>
    <row r="884" spans="1:22" x14ac:dyDescent="0.2">
      <c r="A884" s="24">
        <f>1+LARGE($A$11:A883,1)</f>
        <v>873</v>
      </c>
      <c r="B884" s="38" t="str">
        <f>_xlfn.IFNA(IF($U$8="set",VLOOKUP(Search!$A884,Inventory!$AD$2:$AI$5552,6,FALSE),IF($U$8="Player",VLOOKUP(Search!$A884,Inventory!$AF$2:$AI$5552,4,FALSE),IF($U$8="BV",VLOOKUP(Search!$A884,Inventory!$AH$2:$AI$5552,2,FALSE),""))),"")</f>
        <v/>
      </c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22"/>
    </row>
    <row r="885" spans="1:22" x14ac:dyDescent="0.2">
      <c r="A885" s="24">
        <f>1+LARGE($A$11:A884,1)</f>
        <v>874</v>
      </c>
      <c r="B885" s="38" t="str">
        <f>_xlfn.IFNA(IF($U$8="set",VLOOKUP(Search!$A885,Inventory!$AD$2:$AI$5552,6,FALSE),IF($U$8="Player",VLOOKUP(Search!$A885,Inventory!$AF$2:$AI$5552,4,FALSE),IF($U$8="BV",VLOOKUP(Search!$A885,Inventory!$AH$2:$AI$5552,2,FALSE),""))),"")</f>
        <v/>
      </c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22"/>
    </row>
    <row r="886" spans="1:22" x14ac:dyDescent="0.2">
      <c r="A886" s="24">
        <f>1+LARGE($A$11:A885,1)</f>
        <v>875</v>
      </c>
      <c r="B886" s="38" t="str">
        <f>_xlfn.IFNA(IF($U$8="set",VLOOKUP(Search!$A886,Inventory!$AD$2:$AI$5552,6,FALSE),IF($U$8="Player",VLOOKUP(Search!$A886,Inventory!$AF$2:$AI$5552,4,FALSE),IF($U$8="BV",VLOOKUP(Search!$A886,Inventory!$AH$2:$AI$5552,2,FALSE),""))),"")</f>
        <v/>
      </c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22"/>
    </row>
    <row r="887" spans="1:22" x14ac:dyDescent="0.2">
      <c r="A887" s="24">
        <f>1+LARGE($A$11:A886,1)</f>
        <v>876</v>
      </c>
      <c r="B887" s="38" t="str">
        <f>_xlfn.IFNA(IF($U$8="set",VLOOKUP(Search!$A887,Inventory!$AD$2:$AI$5552,6,FALSE),IF($U$8="Player",VLOOKUP(Search!$A887,Inventory!$AF$2:$AI$5552,4,FALSE),IF($U$8="BV",VLOOKUP(Search!$A887,Inventory!$AH$2:$AI$5552,2,FALSE),""))),"")</f>
        <v/>
      </c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22"/>
    </row>
    <row r="888" spans="1:22" x14ac:dyDescent="0.2">
      <c r="A888" s="24">
        <f>1+LARGE($A$11:A887,1)</f>
        <v>877</v>
      </c>
      <c r="B888" s="38" t="str">
        <f>_xlfn.IFNA(IF($U$8="set",VLOOKUP(Search!$A888,Inventory!$AD$2:$AI$5552,6,FALSE),IF($U$8="Player",VLOOKUP(Search!$A888,Inventory!$AF$2:$AI$5552,4,FALSE),IF($U$8="BV",VLOOKUP(Search!$A888,Inventory!$AH$2:$AI$5552,2,FALSE),""))),"")</f>
        <v/>
      </c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22"/>
    </row>
    <row r="889" spans="1:22" x14ac:dyDescent="0.2">
      <c r="A889" s="24">
        <f>1+LARGE($A$11:A888,1)</f>
        <v>878</v>
      </c>
      <c r="B889" s="38" t="str">
        <f>_xlfn.IFNA(IF($U$8="set",VLOOKUP(Search!$A889,Inventory!$AD$2:$AI$5552,6,FALSE),IF($U$8="Player",VLOOKUP(Search!$A889,Inventory!$AF$2:$AI$5552,4,FALSE),IF($U$8="BV",VLOOKUP(Search!$A889,Inventory!$AH$2:$AI$5552,2,FALSE),""))),"")</f>
        <v/>
      </c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22"/>
    </row>
    <row r="890" spans="1:22" x14ac:dyDescent="0.2">
      <c r="A890" s="24">
        <f>1+LARGE($A$11:A889,1)</f>
        <v>879</v>
      </c>
      <c r="B890" s="38" t="str">
        <f>_xlfn.IFNA(IF($U$8="set",VLOOKUP(Search!$A890,Inventory!$AD$2:$AI$5552,6,FALSE),IF($U$8="Player",VLOOKUP(Search!$A890,Inventory!$AF$2:$AI$5552,4,FALSE),IF($U$8="BV",VLOOKUP(Search!$A890,Inventory!$AH$2:$AI$5552,2,FALSE),""))),"")</f>
        <v/>
      </c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22"/>
    </row>
    <row r="891" spans="1:22" x14ac:dyDescent="0.2">
      <c r="A891" s="24">
        <f>1+LARGE($A$11:A890,1)</f>
        <v>880</v>
      </c>
      <c r="B891" s="38" t="str">
        <f>_xlfn.IFNA(IF($U$8="set",VLOOKUP(Search!$A891,Inventory!$AD$2:$AI$5552,6,FALSE),IF($U$8="Player",VLOOKUP(Search!$A891,Inventory!$AF$2:$AI$5552,4,FALSE),IF($U$8="BV",VLOOKUP(Search!$A891,Inventory!$AH$2:$AI$5552,2,FALSE),""))),"")</f>
        <v/>
      </c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22"/>
    </row>
    <row r="892" spans="1:22" x14ac:dyDescent="0.2">
      <c r="A892" s="24">
        <f>1+LARGE($A$11:A891,1)</f>
        <v>881</v>
      </c>
      <c r="B892" s="38" t="str">
        <f>_xlfn.IFNA(IF($U$8="set",VLOOKUP(Search!$A892,Inventory!$AD$2:$AI$5552,6,FALSE),IF($U$8="Player",VLOOKUP(Search!$A892,Inventory!$AF$2:$AI$5552,4,FALSE),IF($U$8="BV",VLOOKUP(Search!$A892,Inventory!$AH$2:$AI$5552,2,FALSE),""))),"")</f>
        <v/>
      </c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22"/>
    </row>
    <row r="893" spans="1:22" x14ac:dyDescent="0.2">
      <c r="A893" s="24">
        <f>1+LARGE($A$11:A892,1)</f>
        <v>882</v>
      </c>
      <c r="B893" s="38" t="str">
        <f>_xlfn.IFNA(IF($U$8="set",VLOOKUP(Search!$A893,Inventory!$AD$2:$AI$5552,6,FALSE),IF($U$8="Player",VLOOKUP(Search!$A893,Inventory!$AF$2:$AI$5552,4,FALSE),IF($U$8="BV",VLOOKUP(Search!$A893,Inventory!$AH$2:$AI$5552,2,FALSE),""))),"")</f>
        <v/>
      </c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22"/>
    </row>
    <row r="894" spans="1:22" x14ac:dyDescent="0.2">
      <c r="A894" s="24">
        <f>1+LARGE($A$11:A893,1)</f>
        <v>883</v>
      </c>
      <c r="B894" s="38" t="str">
        <f>_xlfn.IFNA(IF($U$8="set",VLOOKUP(Search!$A894,Inventory!$AD$2:$AI$5552,6,FALSE),IF($U$8="Player",VLOOKUP(Search!$A894,Inventory!$AF$2:$AI$5552,4,FALSE),IF($U$8="BV",VLOOKUP(Search!$A894,Inventory!$AH$2:$AI$5552,2,FALSE),""))),"")</f>
        <v/>
      </c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22"/>
    </row>
    <row r="895" spans="1:22" x14ac:dyDescent="0.2">
      <c r="A895" s="24">
        <f>1+LARGE($A$11:A894,1)</f>
        <v>884</v>
      </c>
      <c r="B895" s="38" t="str">
        <f>_xlfn.IFNA(IF($U$8="set",VLOOKUP(Search!$A895,Inventory!$AD$2:$AI$5552,6,FALSE),IF($U$8="Player",VLOOKUP(Search!$A895,Inventory!$AF$2:$AI$5552,4,FALSE),IF($U$8="BV",VLOOKUP(Search!$A895,Inventory!$AH$2:$AI$5552,2,FALSE),""))),"")</f>
        <v/>
      </c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22"/>
    </row>
    <row r="896" spans="1:22" x14ac:dyDescent="0.2">
      <c r="A896" s="24">
        <f>1+LARGE($A$11:A895,1)</f>
        <v>885</v>
      </c>
      <c r="B896" s="38" t="str">
        <f>_xlfn.IFNA(IF($U$8="set",VLOOKUP(Search!$A896,Inventory!$AD$2:$AI$5552,6,FALSE),IF($U$8="Player",VLOOKUP(Search!$A896,Inventory!$AF$2:$AI$5552,4,FALSE),IF($U$8="BV",VLOOKUP(Search!$A896,Inventory!$AH$2:$AI$5552,2,FALSE),""))),"")</f>
        <v/>
      </c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22"/>
    </row>
    <row r="897" spans="1:22" x14ac:dyDescent="0.2">
      <c r="A897" s="24">
        <f>1+LARGE($A$11:A896,1)</f>
        <v>886</v>
      </c>
      <c r="B897" s="38" t="str">
        <f>_xlfn.IFNA(IF($U$8="set",VLOOKUP(Search!$A897,Inventory!$AD$2:$AI$5552,6,FALSE),IF($U$8="Player",VLOOKUP(Search!$A897,Inventory!$AF$2:$AI$5552,4,FALSE),IF($U$8="BV",VLOOKUP(Search!$A897,Inventory!$AH$2:$AI$5552,2,FALSE),""))),"")</f>
        <v/>
      </c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22"/>
    </row>
    <row r="898" spans="1:22" x14ac:dyDescent="0.2">
      <c r="A898" s="24">
        <f>1+LARGE($A$11:A897,1)</f>
        <v>887</v>
      </c>
      <c r="B898" s="38" t="str">
        <f>_xlfn.IFNA(IF($U$8="set",VLOOKUP(Search!$A898,Inventory!$AD$2:$AI$5552,6,FALSE),IF($U$8="Player",VLOOKUP(Search!$A898,Inventory!$AF$2:$AI$5552,4,FALSE),IF($U$8="BV",VLOOKUP(Search!$A898,Inventory!$AH$2:$AI$5552,2,FALSE),""))),"")</f>
        <v/>
      </c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22"/>
    </row>
    <row r="899" spans="1:22" x14ac:dyDescent="0.2">
      <c r="A899" s="24">
        <f>1+LARGE($A$11:A898,1)</f>
        <v>888</v>
      </c>
      <c r="B899" s="38" t="str">
        <f>_xlfn.IFNA(IF($U$8="set",VLOOKUP(Search!$A899,Inventory!$AD$2:$AI$5552,6,FALSE),IF($U$8="Player",VLOOKUP(Search!$A899,Inventory!$AF$2:$AI$5552,4,FALSE),IF($U$8="BV",VLOOKUP(Search!$A899,Inventory!$AH$2:$AI$5552,2,FALSE),""))),"")</f>
        <v/>
      </c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22"/>
    </row>
    <row r="900" spans="1:22" x14ac:dyDescent="0.2">
      <c r="A900" s="24">
        <f>1+LARGE($A$11:A899,1)</f>
        <v>889</v>
      </c>
      <c r="B900" s="38" t="str">
        <f>_xlfn.IFNA(IF($U$8="set",VLOOKUP(Search!$A900,Inventory!$AD$2:$AI$5552,6,FALSE),IF($U$8="Player",VLOOKUP(Search!$A900,Inventory!$AF$2:$AI$5552,4,FALSE),IF($U$8="BV",VLOOKUP(Search!$A900,Inventory!$AH$2:$AI$5552,2,FALSE),""))),"")</f>
        <v/>
      </c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22"/>
    </row>
    <row r="901" spans="1:22" x14ac:dyDescent="0.2">
      <c r="A901" s="24">
        <f>1+LARGE($A$11:A900,1)</f>
        <v>890</v>
      </c>
      <c r="B901" s="38" t="str">
        <f>_xlfn.IFNA(IF($U$8="set",VLOOKUP(Search!$A901,Inventory!$AD$2:$AI$5552,6,FALSE),IF($U$8="Player",VLOOKUP(Search!$A901,Inventory!$AF$2:$AI$5552,4,FALSE),IF($U$8="BV",VLOOKUP(Search!$A901,Inventory!$AH$2:$AI$5552,2,FALSE),""))),"")</f>
        <v/>
      </c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22"/>
    </row>
    <row r="902" spans="1:22" x14ac:dyDescent="0.2">
      <c r="A902" s="24">
        <f>1+LARGE($A$11:A901,1)</f>
        <v>891</v>
      </c>
      <c r="B902" s="38" t="str">
        <f>_xlfn.IFNA(IF($U$8="set",VLOOKUP(Search!$A902,Inventory!$AD$2:$AI$5552,6,FALSE),IF($U$8="Player",VLOOKUP(Search!$A902,Inventory!$AF$2:$AI$5552,4,FALSE),IF($U$8="BV",VLOOKUP(Search!$A902,Inventory!$AH$2:$AI$5552,2,FALSE),""))),"")</f>
        <v/>
      </c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22"/>
    </row>
    <row r="903" spans="1:22" x14ac:dyDescent="0.2">
      <c r="A903" s="24">
        <f>1+LARGE($A$11:A902,1)</f>
        <v>892</v>
      </c>
      <c r="B903" s="38" t="str">
        <f>_xlfn.IFNA(IF($U$8="set",VLOOKUP(Search!$A903,Inventory!$AD$2:$AI$5552,6,FALSE),IF($U$8="Player",VLOOKUP(Search!$A903,Inventory!$AF$2:$AI$5552,4,FALSE),IF($U$8="BV",VLOOKUP(Search!$A903,Inventory!$AH$2:$AI$5552,2,FALSE),""))),"")</f>
        <v/>
      </c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22"/>
    </row>
    <row r="904" spans="1:22" x14ac:dyDescent="0.2">
      <c r="A904" s="24">
        <f>1+LARGE($A$11:A903,1)</f>
        <v>893</v>
      </c>
      <c r="B904" s="38" t="str">
        <f>_xlfn.IFNA(IF($U$8="set",VLOOKUP(Search!$A904,Inventory!$AD$2:$AI$5552,6,FALSE),IF($U$8="Player",VLOOKUP(Search!$A904,Inventory!$AF$2:$AI$5552,4,FALSE),IF($U$8="BV",VLOOKUP(Search!$A904,Inventory!$AH$2:$AI$5552,2,FALSE),""))),"")</f>
        <v/>
      </c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22"/>
    </row>
    <row r="905" spans="1:22" x14ac:dyDescent="0.2">
      <c r="A905" s="24">
        <f>1+LARGE($A$11:A904,1)</f>
        <v>894</v>
      </c>
      <c r="B905" s="38" t="str">
        <f>_xlfn.IFNA(IF($U$8="set",VLOOKUP(Search!$A905,Inventory!$AD$2:$AI$5552,6,FALSE),IF($U$8="Player",VLOOKUP(Search!$A905,Inventory!$AF$2:$AI$5552,4,FALSE),IF($U$8="BV",VLOOKUP(Search!$A905,Inventory!$AH$2:$AI$5552,2,FALSE),""))),"")</f>
        <v/>
      </c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22"/>
    </row>
    <row r="906" spans="1:22" x14ac:dyDescent="0.2">
      <c r="A906" s="24">
        <f>1+LARGE($A$11:A905,1)</f>
        <v>895</v>
      </c>
      <c r="B906" s="38" t="str">
        <f>_xlfn.IFNA(IF($U$8="set",VLOOKUP(Search!$A906,Inventory!$AD$2:$AI$5552,6,FALSE),IF($U$8="Player",VLOOKUP(Search!$A906,Inventory!$AF$2:$AI$5552,4,FALSE),IF($U$8="BV",VLOOKUP(Search!$A906,Inventory!$AH$2:$AI$5552,2,FALSE),""))),"")</f>
        <v/>
      </c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22"/>
    </row>
    <row r="907" spans="1:22" x14ac:dyDescent="0.2">
      <c r="A907" s="24">
        <f>1+LARGE($A$11:A906,1)</f>
        <v>896</v>
      </c>
      <c r="B907" s="38" t="str">
        <f>_xlfn.IFNA(IF($U$8="set",VLOOKUP(Search!$A907,Inventory!$AD$2:$AI$5552,6,FALSE),IF($U$8="Player",VLOOKUP(Search!$A907,Inventory!$AF$2:$AI$5552,4,FALSE),IF($U$8="BV",VLOOKUP(Search!$A907,Inventory!$AH$2:$AI$5552,2,FALSE),""))),"")</f>
        <v/>
      </c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22"/>
    </row>
    <row r="908" spans="1:22" x14ac:dyDescent="0.2">
      <c r="A908" s="24">
        <f>1+LARGE($A$11:A907,1)</f>
        <v>897</v>
      </c>
      <c r="B908" s="38" t="str">
        <f>_xlfn.IFNA(IF($U$8="set",VLOOKUP(Search!$A908,Inventory!$AD$2:$AI$5552,6,FALSE),IF($U$8="Player",VLOOKUP(Search!$A908,Inventory!$AF$2:$AI$5552,4,FALSE),IF($U$8="BV",VLOOKUP(Search!$A908,Inventory!$AH$2:$AI$5552,2,FALSE),""))),"")</f>
        <v/>
      </c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22"/>
    </row>
    <row r="909" spans="1:22" x14ac:dyDescent="0.2">
      <c r="A909" s="24">
        <f>1+LARGE($A$11:A908,1)</f>
        <v>898</v>
      </c>
      <c r="B909" s="38" t="str">
        <f>_xlfn.IFNA(IF($U$8="set",VLOOKUP(Search!$A909,Inventory!$AD$2:$AI$5552,6,FALSE),IF($U$8="Player",VLOOKUP(Search!$A909,Inventory!$AF$2:$AI$5552,4,FALSE),IF($U$8="BV",VLOOKUP(Search!$A909,Inventory!$AH$2:$AI$5552,2,FALSE),""))),"")</f>
        <v/>
      </c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22"/>
    </row>
    <row r="910" spans="1:22" x14ac:dyDescent="0.2">
      <c r="A910" s="24">
        <f>1+LARGE($A$11:A909,1)</f>
        <v>899</v>
      </c>
      <c r="B910" s="38" t="str">
        <f>_xlfn.IFNA(IF($U$8="set",VLOOKUP(Search!$A910,Inventory!$AD$2:$AI$5552,6,FALSE),IF($U$8="Player",VLOOKUP(Search!$A910,Inventory!$AF$2:$AI$5552,4,FALSE),IF($U$8="BV",VLOOKUP(Search!$A910,Inventory!$AH$2:$AI$5552,2,FALSE),""))),"")</f>
        <v/>
      </c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22"/>
    </row>
    <row r="911" spans="1:22" x14ac:dyDescent="0.2">
      <c r="A911" s="24">
        <f>1+LARGE($A$11:A910,1)</f>
        <v>900</v>
      </c>
      <c r="B911" s="38" t="str">
        <f>_xlfn.IFNA(IF($U$8="set",VLOOKUP(Search!$A911,Inventory!$AD$2:$AI$5552,6,FALSE),IF($U$8="Player",VLOOKUP(Search!$A911,Inventory!$AF$2:$AI$5552,4,FALSE),IF($U$8="BV",VLOOKUP(Search!$A911,Inventory!$AH$2:$AI$5552,2,FALSE),""))),"")</f>
        <v/>
      </c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22"/>
    </row>
    <row r="912" spans="1:22" x14ac:dyDescent="0.2">
      <c r="A912" s="24">
        <f>1+LARGE($A$11:A911,1)</f>
        <v>901</v>
      </c>
      <c r="B912" s="38" t="str">
        <f>_xlfn.IFNA(IF($U$8="set",VLOOKUP(Search!$A912,Inventory!$AD$2:$AI$5552,6,FALSE),IF($U$8="Player",VLOOKUP(Search!$A912,Inventory!$AF$2:$AI$5552,4,FALSE),IF($U$8="BV",VLOOKUP(Search!$A912,Inventory!$AH$2:$AI$5552,2,FALSE),""))),"")</f>
        <v/>
      </c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22"/>
    </row>
    <row r="913" spans="1:22" x14ac:dyDescent="0.2">
      <c r="A913" s="24">
        <f>1+LARGE($A$11:A912,1)</f>
        <v>902</v>
      </c>
      <c r="B913" s="38" t="str">
        <f>_xlfn.IFNA(IF($U$8="set",VLOOKUP(Search!$A913,Inventory!$AD$2:$AI$5552,6,FALSE),IF($U$8="Player",VLOOKUP(Search!$A913,Inventory!$AF$2:$AI$5552,4,FALSE),IF($U$8="BV",VLOOKUP(Search!$A913,Inventory!$AH$2:$AI$5552,2,FALSE),""))),"")</f>
        <v/>
      </c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22"/>
    </row>
    <row r="914" spans="1:22" x14ac:dyDescent="0.2">
      <c r="A914" s="24">
        <f>1+LARGE($A$11:A913,1)</f>
        <v>903</v>
      </c>
      <c r="B914" s="38" t="str">
        <f>_xlfn.IFNA(IF($U$8="set",VLOOKUP(Search!$A914,Inventory!$AD$2:$AI$5552,6,FALSE),IF($U$8="Player",VLOOKUP(Search!$A914,Inventory!$AF$2:$AI$5552,4,FALSE),IF($U$8="BV",VLOOKUP(Search!$A914,Inventory!$AH$2:$AI$5552,2,FALSE),""))),"")</f>
        <v/>
      </c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22"/>
    </row>
    <row r="915" spans="1:22" x14ac:dyDescent="0.2">
      <c r="A915" s="24">
        <f>1+LARGE($A$11:A914,1)</f>
        <v>904</v>
      </c>
      <c r="B915" s="38" t="str">
        <f>_xlfn.IFNA(IF($U$8="set",VLOOKUP(Search!$A915,Inventory!$AD$2:$AI$5552,6,FALSE),IF($U$8="Player",VLOOKUP(Search!$A915,Inventory!$AF$2:$AI$5552,4,FALSE),IF($U$8="BV",VLOOKUP(Search!$A915,Inventory!$AH$2:$AI$5552,2,FALSE),""))),"")</f>
        <v/>
      </c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22"/>
    </row>
    <row r="916" spans="1:22" x14ac:dyDescent="0.2">
      <c r="A916" s="24">
        <f>1+LARGE($A$11:A915,1)</f>
        <v>905</v>
      </c>
      <c r="B916" s="38" t="str">
        <f>_xlfn.IFNA(IF($U$8="set",VLOOKUP(Search!$A916,Inventory!$AD$2:$AI$5552,6,FALSE),IF($U$8="Player",VLOOKUP(Search!$A916,Inventory!$AF$2:$AI$5552,4,FALSE),IF($U$8="BV",VLOOKUP(Search!$A916,Inventory!$AH$2:$AI$5552,2,FALSE),""))),"")</f>
        <v/>
      </c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22"/>
    </row>
    <row r="917" spans="1:22" x14ac:dyDescent="0.2">
      <c r="A917" s="24">
        <f>1+LARGE($A$11:A916,1)</f>
        <v>906</v>
      </c>
      <c r="B917" s="38" t="str">
        <f>_xlfn.IFNA(IF($U$8="set",VLOOKUP(Search!$A917,Inventory!$AD$2:$AI$5552,6,FALSE),IF($U$8="Player",VLOOKUP(Search!$A917,Inventory!$AF$2:$AI$5552,4,FALSE),IF($U$8="BV",VLOOKUP(Search!$A917,Inventory!$AH$2:$AI$5552,2,FALSE),""))),"")</f>
        <v/>
      </c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22"/>
    </row>
    <row r="918" spans="1:22" x14ac:dyDescent="0.2">
      <c r="A918" s="24">
        <f>1+LARGE($A$11:A917,1)</f>
        <v>907</v>
      </c>
      <c r="B918" s="38" t="str">
        <f>_xlfn.IFNA(IF($U$8="set",VLOOKUP(Search!$A918,Inventory!$AD$2:$AI$5552,6,FALSE),IF($U$8="Player",VLOOKUP(Search!$A918,Inventory!$AF$2:$AI$5552,4,FALSE),IF($U$8="BV",VLOOKUP(Search!$A918,Inventory!$AH$2:$AI$5552,2,FALSE),""))),"")</f>
        <v/>
      </c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22"/>
    </row>
    <row r="919" spans="1:22" x14ac:dyDescent="0.2">
      <c r="A919" s="24">
        <f>1+LARGE($A$11:A918,1)</f>
        <v>908</v>
      </c>
      <c r="B919" s="38" t="str">
        <f>_xlfn.IFNA(IF($U$8="set",VLOOKUP(Search!$A919,Inventory!$AD$2:$AI$5552,6,FALSE),IF($U$8="Player",VLOOKUP(Search!$A919,Inventory!$AF$2:$AI$5552,4,FALSE),IF($U$8="BV",VLOOKUP(Search!$A919,Inventory!$AH$2:$AI$5552,2,FALSE),""))),"")</f>
        <v/>
      </c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22"/>
    </row>
    <row r="920" spans="1:22" x14ac:dyDescent="0.2">
      <c r="A920" s="24">
        <f>1+LARGE($A$11:A919,1)</f>
        <v>909</v>
      </c>
      <c r="B920" s="38" t="str">
        <f>_xlfn.IFNA(IF($U$8="set",VLOOKUP(Search!$A920,Inventory!$AD$2:$AI$5552,6,FALSE),IF($U$8="Player",VLOOKUP(Search!$A920,Inventory!$AF$2:$AI$5552,4,FALSE),IF($U$8="BV",VLOOKUP(Search!$A920,Inventory!$AH$2:$AI$5552,2,FALSE),""))),"")</f>
        <v/>
      </c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22"/>
    </row>
    <row r="921" spans="1:22" x14ac:dyDescent="0.2">
      <c r="A921" s="24">
        <f>1+LARGE($A$11:A920,1)</f>
        <v>910</v>
      </c>
      <c r="B921" s="38" t="str">
        <f>_xlfn.IFNA(IF($U$8="set",VLOOKUP(Search!$A921,Inventory!$AD$2:$AI$5552,6,FALSE),IF($U$8="Player",VLOOKUP(Search!$A921,Inventory!$AF$2:$AI$5552,4,FALSE),IF($U$8="BV",VLOOKUP(Search!$A921,Inventory!$AH$2:$AI$5552,2,FALSE),""))),"")</f>
        <v/>
      </c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22"/>
    </row>
    <row r="922" spans="1:22" x14ac:dyDescent="0.2">
      <c r="A922" s="24">
        <f>1+LARGE($A$11:A921,1)</f>
        <v>911</v>
      </c>
      <c r="B922" s="38" t="str">
        <f>_xlfn.IFNA(IF($U$8="set",VLOOKUP(Search!$A922,Inventory!$AD$2:$AI$5552,6,FALSE),IF($U$8="Player",VLOOKUP(Search!$A922,Inventory!$AF$2:$AI$5552,4,FALSE),IF($U$8="BV",VLOOKUP(Search!$A922,Inventory!$AH$2:$AI$5552,2,FALSE),""))),"")</f>
        <v/>
      </c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22"/>
    </row>
    <row r="923" spans="1:22" x14ac:dyDescent="0.2">
      <c r="A923" s="24">
        <f>1+LARGE($A$11:A922,1)</f>
        <v>912</v>
      </c>
      <c r="B923" s="38" t="str">
        <f>_xlfn.IFNA(IF($U$8="set",VLOOKUP(Search!$A923,Inventory!$AD$2:$AI$5552,6,FALSE),IF($U$8="Player",VLOOKUP(Search!$A923,Inventory!$AF$2:$AI$5552,4,FALSE),IF($U$8="BV",VLOOKUP(Search!$A923,Inventory!$AH$2:$AI$5552,2,FALSE),""))),"")</f>
        <v/>
      </c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22"/>
    </row>
    <row r="924" spans="1:22" x14ac:dyDescent="0.2">
      <c r="A924" s="24">
        <f>1+LARGE($A$11:A923,1)</f>
        <v>913</v>
      </c>
      <c r="B924" s="38" t="str">
        <f>_xlfn.IFNA(IF($U$8="set",VLOOKUP(Search!$A924,Inventory!$AD$2:$AI$5552,6,FALSE),IF($U$8="Player",VLOOKUP(Search!$A924,Inventory!$AF$2:$AI$5552,4,FALSE),IF($U$8="BV",VLOOKUP(Search!$A924,Inventory!$AH$2:$AI$5552,2,FALSE),""))),"")</f>
        <v/>
      </c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22"/>
    </row>
    <row r="925" spans="1:22" x14ac:dyDescent="0.2">
      <c r="A925" s="24">
        <f>1+LARGE($A$11:A924,1)</f>
        <v>914</v>
      </c>
      <c r="B925" s="38" t="str">
        <f>_xlfn.IFNA(IF($U$8="set",VLOOKUP(Search!$A925,Inventory!$AD$2:$AI$5552,6,FALSE),IF($U$8="Player",VLOOKUP(Search!$A925,Inventory!$AF$2:$AI$5552,4,FALSE),IF($U$8="BV",VLOOKUP(Search!$A925,Inventory!$AH$2:$AI$5552,2,FALSE),""))),"")</f>
        <v/>
      </c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22"/>
    </row>
    <row r="926" spans="1:22" x14ac:dyDescent="0.2">
      <c r="A926" s="24">
        <f>1+LARGE($A$11:A925,1)</f>
        <v>915</v>
      </c>
      <c r="B926" s="38" t="str">
        <f>_xlfn.IFNA(IF($U$8="set",VLOOKUP(Search!$A926,Inventory!$AD$2:$AI$5552,6,FALSE),IF($U$8="Player",VLOOKUP(Search!$A926,Inventory!$AF$2:$AI$5552,4,FALSE),IF($U$8="BV",VLOOKUP(Search!$A926,Inventory!$AH$2:$AI$5552,2,FALSE),""))),"")</f>
        <v/>
      </c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22"/>
    </row>
    <row r="927" spans="1:22" x14ac:dyDescent="0.2">
      <c r="A927" s="24">
        <f>1+LARGE($A$11:A926,1)</f>
        <v>916</v>
      </c>
      <c r="B927" s="38" t="str">
        <f>_xlfn.IFNA(IF($U$8="set",VLOOKUP(Search!$A927,Inventory!$AD$2:$AI$5552,6,FALSE),IF($U$8="Player",VLOOKUP(Search!$A927,Inventory!$AF$2:$AI$5552,4,FALSE),IF($U$8="BV",VLOOKUP(Search!$A927,Inventory!$AH$2:$AI$5552,2,FALSE),""))),"")</f>
        <v/>
      </c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22"/>
    </row>
    <row r="928" spans="1:22" x14ac:dyDescent="0.2">
      <c r="A928" s="24">
        <f>1+LARGE($A$11:A927,1)</f>
        <v>917</v>
      </c>
      <c r="B928" s="38" t="str">
        <f>_xlfn.IFNA(IF($U$8="set",VLOOKUP(Search!$A928,Inventory!$AD$2:$AI$5552,6,FALSE),IF($U$8="Player",VLOOKUP(Search!$A928,Inventory!$AF$2:$AI$5552,4,FALSE),IF($U$8="BV",VLOOKUP(Search!$A928,Inventory!$AH$2:$AI$5552,2,FALSE),""))),"")</f>
        <v/>
      </c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22"/>
    </row>
    <row r="929" spans="1:22" x14ac:dyDescent="0.2">
      <c r="A929" s="24">
        <f>1+LARGE($A$11:A928,1)</f>
        <v>918</v>
      </c>
      <c r="B929" s="38" t="str">
        <f>_xlfn.IFNA(IF($U$8="set",VLOOKUP(Search!$A929,Inventory!$AD$2:$AI$5552,6,FALSE),IF($U$8="Player",VLOOKUP(Search!$A929,Inventory!$AF$2:$AI$5552,4,FALSE),IF($U$8="BV",VLOOKUP(Search!$A929,Inventory!$AH$2:$AI$5552,2,FALSE),""))),"")</f>
        <v/>
      </c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22"/>
    </row>
    <row r="930" spans="1:22" x14ac:dyDescent="0.2">
      <c r="A930" s="24">
        <f>1+LARGE($A$11:A929,1)</f>
        <v>919</v>
      </c>
      <c r="B930" s="38" t="str">
        <f>_xlfn.IFNA(IF($U$8="set",VLOOKUP(Search!$A930,Inventory!$AD$2:$AI$5552,6,FALSE),IF($U$8="Player",VLOOKUP(Search!$A930,Inventory!$AF$2:$AI$5552,4,FALSE),IF($U$8="BV",VLOOKUP(Search!$A930,Inventory!$AH$2:$AI$5552,2,FALSE),""))),"")</f>
        <v/>
      </c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22"/>
    </row>
    <row r="931" spans="1:22" x14ac:dyDescent="0.2">
      <c r="A931" s="24">
        <f>1+LARGE($A$11:A930,1)</f>
        <v>920</v>
      </c>
      <c r="B931" s="38" t="str">
        <f>_xlfn.IFNA(IF($U$8="set",VLOOKUP(Search!$A931,Inventory!$AD$2:$AI$5552,6,FALSE),IF($U$8="Player",VLOOKUP(Search!$A931,Inventory!$AF$2:$AI$5552,4,FALSE),IF($U$8="BV",VLOOKUP(Search!$A931,Inventory!$AH$2:$AI$5552,2,FALSE),""))),"")</f>
        <v/>
      </c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22"/>
    </row>
    <row r="932" spans="1:22" x14ac:dyDescent="0.2">
      <c r="A932" s="24">
        <f>1+LARGE($A$11:A931,1)</f>
        <v>921</v>
      </c>
      <c r="B932" s="38" t="str">
        <f>_xlfn.IFNA(IF($U$8="set",VLOOKUP(Search!$A932,Inventory!$AD$2:$AI$5552,6,FALSE),IF($U$8="Player",VLOOKUP(Search!$A932,Inventory!$AF$2:$AI$5552,4,FALSE),IF($U$8="BV",VLOOKUP(Search!$A932,Inventory!$AH$2:$AI$5552,2,FALSE),""))),"")</f>
        <v/>
      </c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22"/>
    </row>
    <row r="933" spans="1:22" x14ac:dyDescent="0.2">
      <c r="A933" s="24">
        <f>1+LARGE($A$11:A932,1)</f>
        <v>922</v>
      </c>
      <c r="B933" s="38" t="str">
        <f>_xlfn.IFNA(IF($U$8="set",VLOOKUP(Search!$A933,Inventory!$AD$2:$AI$5552,6,FALSE),IF($U$8="Player",VLOOKUP(Search!$A933,Inventory!$AF$2:$AI$5552,4,FALSE),IF($U$8="BV",VLOOKUP(Search!$A933,Inventory!$AH$2:$AI$5552,2,FALSE),""))),"")</f>
        <v/>
      </c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22"/>
    </row>
    <row r="934" spans="1:22" x14ac:dyDescent="0.2">
      <c r="A934" s="24">
        <f>1+LARGE($A$11:A933,1)</f>
        <v>923</v>
      </c>
      <c r="B934" s="38" t="str">
        <f>_xlfn.IFNA(IF($U$8="set",VLOOKUP(Search!$A934,Inventory!$AD$2:$AI$5552,6,FALSE),IF($U$8="Player",VLOOKUP(Search!$A934,Inventory!$AF$2:$AI$5552,4,FALSE),IF($U$8="BV",VLOOKUP(Search!$A934,Inventory!$AH$2:$AI$5552,2,FALSE),""))),"")</f>
        <v/>
      </c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22"/>
    </row>
    <row r="935" spans="1:22" x14ac:dyDescent="0.2">
      <c r="A935" s="24">
        <f>1+LARGE($A$11:A934,1)</f>
        <v>924</v>
      </c>
      <c r="B935" s="38" t="str">
        <f>_xlfn.IFNA(IF($U$8="set",VLOOKUP(Search!$A935,Inventory!$AD$2:$AI$5552,6,FALSE),IF($U$8="Player",VLOOKUP(Search!$A935,Inventory!$AF$2:$AI$5552,4,FALSE),IF($U$8="BV",VLOOKUP(Search!$A935,Inventory!$AH$2:$AI$5552,2,FALSE),""))),"")</f>
        <v/>
      </c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22"/>
    </row>
    <row r="936" spans="1:22" x14ac:dyDescent="0.2">
      <c r="A936" s="24">
        <f>1+LARGE($A$11:A935,1)</f>
        <v>925</v>
      </c>
      <c r="B936" s="38" t="str">
        <f>_xlfn.IFNA(IF($U$8="set",VLOOKUP(Search!$A936,Inventory!$AD$2:$AI$5552,6,FALSE),IF($U$8="Player",VLOOKUP(Search!$A936,Inventory!$AF$2:$AI$5552,4,FALSE),IF($U$8="BV",VLOOKUP(Search!$A936,Inventory!$AH$2:$AI$5552,2,FALSE),""))),"")</f>
        <v/>
      </c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22"/>
    </row>
    <row r="937" spans="1:22" x14ac:dyDescent="0.2">
      <c r="A937" s="24">
        <f>1+LARGE($A$11:A936,1)</f>
        <v>926</v>
      </c>
      <c r="B937" s="38" t="str">
        <f>_xlfn.IFNA(IF($U$8="set",VLOOKUP(Search!$A937,Inventory!$AD$2:$AI$5552,6,FALSE),IF($U$8="Player",VLOOKUP(Search!$A937,Inventory!$AF$2:$AI$5552,4,FALSE),IF($U$8="BV",VLOOKUP(Search!$A937,Inventory!$AH$2:$AI$5552,2,FALSE),""))),"")</f>
        <v/>
      </c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22"/>
    </row>
    <row r="938" spans="1:22" x14ac:dyDescent="0.2">
      <c r="A938" s="24">
        <f>1+LARGE($A$11:A937,1)</f>
        <v>927</v>
      </c>
      <c r="B938" s="38" t="str">
        <f>_xlfn.IFNA(IF($U$8="set",VLOOKUP(Search!$A938,Inventory!$AD$2:$AI$5552,6,FALSE),IF($U$8="Player",VLOOKUP(Search!$A938,Inventory!$AF$2:$AI$5552,4,FALSE),IF($U$8="BV",VLOOKUP(Search!$A938,Inventory!$AH$2:$AI$5552,2,FALSE),""))),"")</f>
        <v/>
      </c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22"/>
    </row>
    <row r="939" spans="1:22" x14ac:dyDescent="0.2">
      <c r="A939" s="24">
        <f>1+LARGE($A$11:A938,1)</f>
        <v>928</v>
      </c>
      <c r="B939" s="38" t="str">
        <f>_xlfn.IFNA(IF($U$8="set",VLOOKUP(Search!$A939,Inventory!$AD$2:$AI$5552,6,FALSE),IF($U$8="Player",VLOOKUP(Search!$A939,Inventory!$AF$2:$AI$5552,4,FALSE),IF($U$8="BV",VLOOKUP(Search!$A939,Inventory!$AH$2:$AI$5552,2,FALSE),""))),"")</f>
        <v/>
      </c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22"/>
    </row>
    <row r="940" spans="1:22" x14ac:dyDescent="0.2">
      <c r="A940" s="24">
        <f>1+LARGE($A$11:A939,1)</f>
        <v>929</v>
      </c>
      <c r="B940" s="38" t="str">
        <f>_xlfn.IFNA(IF($U$8="set",VLOOKUP(Search!$A940,Inventory!$AD$2:$AI$5552,6,FALSE),IF($U$8="Player",VLOOKUP(Search!$A940,Inventory!$AF$2:$AI$5552,4,FALSE),IF($U$8="BV",VLOOKUP(Search!$A940,Inventory!$AH$2:$AI$5552,2,FALSE),""))),"")</f>
        <v/>
      </c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22"/>
    </row>
    <row r="941" spans="1:22" x14ac:dyDescent="0.2">
      <c r="A941" s="24">
        <f>1+LARGE($A$11:A940,1)</f>
        <v>930</v>
      </c>
      <c r="B941" s="38" t="str">
        <f>_xlfn.IFNA(IF($U$8="set",VLOOKUP(Search!$A941,Inventory!$AD$2:$AI$5552,6,FALSE),IF($U$8="Player",VLOOKUP(Search!$A941,Inventory!$AF$2:$AI$5552,4,FALSE),IF($U$8="BV",VLOOKUP(Search!$A941,Inventory!$AH$2:$AI$5552,2,FALSE),""))),"")</f>
        <v/>
      </c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22"/>
    </row>
    <row r="942" spans="1:22" x14ac:dyDescent="0.2">
      <c r="A942" s="24">
        <f>1+LARGE($A$11:A941,1)</f>
        <v>931</v>
      </c>
      <c r="B942" s="38" t="str">
        <f>_xlfn.IFNA(IF($U$8="set",VLOOKUP(Search!$A942,Inventory!$AD$2:$AI$5552,6,FALSE),IF($U$8="Player",VLOOKUP(Search!$A942,Inventory!$AF$2:$AI$5552,4,FALSE),IF($U$8="BV",VLOOKUP(Search!$A942,Inventory!$AH$2:$AI$5552,2,FALSE),""))),"")</f>
        <v/>
      </c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22"/>
    </row>
    <row r="943" spans="1:22" x14ac:dyDescent="0.2">
      <c r="A943" s="24">
        <f>1+LARGE($A$11:A942,1)</f>
        <v>932</v>
      </c>
      <c r="B943" s="38" t="str">
        <f>_xlfn.IFNA(IF($U$8="set",VLOOKUP(Search!$A943,Inventory!$AD$2:$AI$5552,6,FALSE),IF($U$8="Player",VLOOKUP(Search!$A943,Inventory!$AF$2:$AI$5552,4,FALSE),IF($U$8="BV",VLOOKUP(Search!$A943,Inventory!$AH$2:$AI$5552,2,FALSE),""))),"")</f>
        <v/>
      </c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22"/>
    </row>
    <row r="944" spans="1:22" x14ac:dyDescent="0.2">
      <c r="A944" s="24">
        <f>1+LARGE($A$11:A943,1)</f>
        <v>933</v>
      </c>
      <c r="B944" s="38" t="str">
        <f>_xlfn.IFNA(IF($U$8="set",VLOOKUP(Search!$A944,Inventory!$AD$2:$AI$5552,6,FALSE),IF($U$8="Player",VLOOKUP(Search!$A944,Inventory!$AF$2:$AI$5552,4,FALSE),IF($U$8="BV",VLOOKUP(Search!$A944,Inventory!$AH$2:$AI$5552,2,FALSE),""))),"")</f>
        <v/>
      </c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22"/>
    </row>
    <row r="945" spans="1:22" x14ac:dyDescent="0.2">
      <c r="A945" s="24">
        <f>1+LARGE($A$11:A944,1)</f>
        <v>934</v>
      </c>
      <c r="B945" s="38" t="str">
        <f>_xlfn.IFNA(IF($U$8="set",VLOOKUP(Search!$A945,Inventory!$AD$2:$AI$5552,6,FALSE),IF($U$8="Player",VLOOKUP(Search!$A945,Inventory!$AF$2:$AI$5552,4,FALSE),IF($U$8="BV",VLOOKUP(Search!$A945,Inventory!$AH$2:$AI$5552,2,FALSE),""))),"")</f>
        <v/>
      </c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22"/>
    </row>
    <row r="946" spans="1:22" x14ac:dyDescent="0.2">
      <c r="A946" s="24">
        <f>1+LARGE($A$11:A945,1)</f>
        <v>935</v>
      </c>
      <c r="B946" s="38" t="str">
        <f>_xlfn.IFNA(IF($U$8="set",VLOOKUP(Search!$A946,Inventory!$AD$2:$AI$5552,6,FALSE),IF($U$8="Player",VLOOKUP(Search!$A946,Inventory!$AF$2:$AI$5552,4,FALSE),IF($U$8="BV",VLOOKUP(Search!$A946,Inventory!$AH$2:$AI$5552,2,FALSE),""))),"")</f>
        <v/>
      </c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22"/>
    </row>
    <row r="947" spans="1:22" x14ac:dyDescent="0.2">
      <c r="A947" s="24">
        <f>1+LARGE($A$11:A946,1)</f>
        <v>936</v>
      </c>
      <c r="B947" s="38" t="str">
        <f>_xlfn.IFNA(IF($U$8="set",VLOOKUP(Search!$A947,Inventory!$AD$2:$AI$5552,6,FALSE),IF($U$8="Player",VLOOKUP(Search!$A947,Inventory!$AF$2:$AI$5552,4,FALSE),IF($U$8="BV",VLOOKUP(Search!$A947,Inventory!$AH$2:$AI$5552,2,FALSE),""))),"")</f>
        <v/>
      </c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22"/>
    </row>
    <row r="948" spans="1:22" x14ac:dyDescent="0.2">
      <c r="A948" s="24">
        <f>1+LARGE($A$11:A947,1)</f>
        <v>937</v>
      </c>
      <c r="B948" s="38" t="str">
        <f>_xlfn.IFNA(IF($U$8="set",VLOOKUP(Search!$A948,Inventory!$AD$2:$AI$5552,6,FALSE),IF($U$8="Player",VLOOKUP(Search!$A948,Inventory!$AF$2:$AI$5552,4,FALSE),IF($U$8="BV",VLOOKUP(Search!$A948,Inventory!$AH$2:$AI$5552,2,FALSE),""))),"")</f>
        <v/>
      </c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22"/>
    </row>
    <row r="949" spans="1:22" x14ac:dyDescent="0.2">
      <c r="A949" s="24">
        <f>1+LARGE($A$11:A948,1)</f>
        <v>938</v>
      </c>
      <c r="B949" s="38" t="str">
        <f>_xlfn.IFNA(IF($U$8="set",VLOOKUP(Search!$A949,Inventory!$AD$2:$AI$5552,6,FALSE),IF($U$8="Player",VLOOKUP(Search!$A949,Inventory!$AF$2:$AI$5552,4,FALSE),IF($U$8="BV",VLOOKUP(Search!$A949,Inventory!$AH$2:$AI$5552,2,FALSE),""))),"")</f>
        <v/>
      </c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22"/>
    </row>
    <row r="950" spans="1:22" x14ac:dyDescent="0.2">
      <c r="A950" s="24">
        <f>1+LARGE($A$11:A949,1)</f>
        <v>939</v>
      </c>
      <c r="B950" s="38" t="str">
        <f>_xlfn.IFNA(IF($U$8="set",VLOOKUP(Search!$A950,Inventory!$AD$2:$AI$5552,6,FALSE),IF($U$8="Player",VLOOKUP(Search!$A950,Inventory!$AF$2:$AI$5552,4,FALSE),IF($U$8="BV",VLOOKUP(Search!$A950,Inventory!$AH$2:$AI$5552,2,FALSE),""))),"")</f>
        <v/>
      </c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22"/>
    </row>
    <row r="951" spans="1:22" x14ac:dyDescent="0.2">
      <c r="A951" s="24">
        <f>1+LARGE($A$11:A950,1)</f>
        <v>940</v>
      </c>
      <c r="B951" s="38" t="str">
        <f>_xlfn.IFNA(IF($U$8="set",VLOOKUP(Search!$A951,Inventory!$AD$2:$AI$5552,6,FALSE),IF($U$8="Player",VLOOKUP(Search!$A951,Inventory!$AF$2:$AI$5552,4,FALSE),IF($U$8="BV",VLOOKUP(Search!$A951,Inventory!$AH$2:$AI$5552,2,FALSE),""))),"")</f>
        <v/>
      </c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22"/>
    </row>
    <row r="952" spans="1:22" x14ac:dyDescent="0.2">
      <c r="A952" s="24">
        <f>1+LARGE($A$11:A951,1)</f>
        <v>941</v>
      </c>
      <c r="B952" s="38" t="str">
        <f>_xlfn.IFNA(IF($U$8="set",VLOOKUP(Search!$A952,Inventory!$AD$2:$AI$5552,6,FALSE),IF($U$8="Player",VLOOKUP(Search!$A952,Inventory!$AF$2:$AI$5552,4,FALSE),IF($U$8="BV",VLOOKUP(Search!$A952,Inventory!$AH$2:$AI$5552,2,FALSE),""))),"")</f>
        <v/>
      </c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22"/>
    </row>
    <row r="953" spans="1:22" x14ac:dyDescent="0.2">
      <c r="A953" s="24">
        <f>1+LARGE($A$11:A952,1)</f>
        <v>942</v>
      </c>
      <c r="B953" s="38" t="str">
        <f>_xlfn.IFNA(IF($U$8="set",VLOOKUP(Search!$A953,Inventory!$AD$2:$AI$5552,6,FALSE),IF($U$8="Player",VLOOKUP(Search!$A953,Inventory!$AF$2:$AI$5552,4,FALSE),IF($U$8="BV",VLOOKUP(Search!$A953,Inventory!$AH$2:$AI$5552,2,FALSE),""))),"")</f>
        <v/>
      </c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22"/>
    </row>
    <row r="954" spans="1:22" x14ac:dyDescent="0.2">
      <c r="A954" s="24">
        <f>1+LARGE($A$11:A953,1)</f>
        <v>943</v>
      </c>
      <c r="B954" s="38" t="str">
        <f>_xlfn.IFNA(IF($U$8="set",VLOOKUP(Search!$A954,Inventory!$AD$2:$AI$5552,6,FALSE),IF($U$8="Player",VLOOKUP(Search!$A954,Inventory!$AF$2:$AI$5552,4,FALSE),IF($U$8="BV",VLOOKUP(Search!$A954,Inventory!$AH$2:$AI$5552,2,FALSE),""))),"")</f>
        <v/>
      </c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22"/>
    </row>
    <row r="955" spans="1:22" x14ac:dyDescent="0.2">
      <c r="A955" s="24">
        <f>1+LARGE($A$11:A954,1)</f>
        <v>944</v>
      </c>
      <c r="B955" s="38" t="str">
        <f>_xlfn.IFNA(IF($U$8="set",VLOOKUP(Search!$A955,Inventory!$AD$2:$AI$5552,6,FALSE),IF($U$8="Player",VLOOKUP(Search!$A955,Inventory!$AF$2:$AI$5552,4,FALSE),IF($U$8="BV",VLOOKUP(Search!$A955,Inventory!$AH$2:$AI$5552,2,FALSE),""))),"")</f>
        <v/>
      </c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22"/>
    </row>
    <row r="956" spans="1:22" x14ac:dyDescent="0.2">
      <c r="A956" s="24">
        <f>1+LARGE($A$11:A955,1)</f>
        <v>945</v>
      </c>
      <c r="B956" s="38" t="str">
        <f>_xlfn.IFNA(IF($U$8="set",VLOOKUP(Search!$A956,Inventory!$AD$2:$AI$5552,6,FALSE),IF($U$8="Player",VLOOKUP(Search!$A956,Inventory!$AF$2:$AI$5552,4,FALSE),IF($U$8="BV",VLOOKUP(Search!$A956,Inventory!$AH$2:$AI$5552,2,FALSE),""))),"")</f>
        <v/>
      </c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22"/>
    </row>
    <row r="957" spans="1:22" x14ac:dyDescent="0.2">
      <c r="A957" s="24">
        <f>1+LARGE($A$11:A956,1)</f>
        <v>946</v>
      </c>
      <c r="B957" s="38" t="str">
        <f>_xlfn.IFNA(IF($U$8="set",VLOOKUP(Search!$A957,Inventory!$AD$2:$AI$5552,6,FALSE),IF($U$8="Player",VLOOKUP(Search!$A957,Inventory!$AF$2:$AI$5552,4,FALSE),IF($U$8="BV",VLOOKUP(Search!$A957,Inventory!$AH$2:$AI$5552,2,FALSE),""))),"")</f>
        <v/>
      </c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22"/>
    </row>
    <row r="958" spans="1:22" x14ac:dyDescent="0.2">
      <c r="A958" s="24">
        <f>1+LARGE($A$11:A957,1)</f>
        <v>947</v>
      </c>
      <c r="B958" s="38" t="str">
        <f>_xlfn.IFNA(IF($U$8="set",VLOOKUP(Search!$A958,Inventory!$AD$2:$AI$5552,6,FALSE),IF($U$8="Player",VLOOKUP(Search!$A958,Inventory!$AF$2:$AI$5552,4,FALSE),IF($U$8="BV",VLOOKUP(Search!$A958,Inventory!$AH$2:$AI$5552,2,FALSE),""))),"")</f>
        <v/>
      </c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22"/>
    </row>
    <row r="959" spans="1:22" x14ac:dyDescent="0.2">
      <c r="A959" s="24">
        <f>1+LARGE($A$11:A958,1)</f>
        <v>948</v>
      </c>
      <c r="B959" s="38" t="str">
        <f>_xlfn.IFNA(IF($U$8="set",VLOOKUP(Search!$A959,Inventory!$AD$2:$AI$5552,6,FALSE),IF($U$8="Player",VLOOKUP(Search!$A959,Inventory!$AF$2:$AI$5552,4,FALSE),IF($U$8="BV",VLOOKUP(Search!$A959,Inventory!$AH$2:$AI$5552,2,FALSE),""))),"")</f>
        <v/>
      </c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22"/>
    </row>
    <row r="960" spans="1:22" x14ac:dyDescent="0.2">
      <c r="A960" s="24">
        <f>1+LARGE($A$11:A959,1)</f>
        <v>949</v>
      </c>
      <c r="B960" s="38" t="str">
        <f>_xlfn.IFNA(IF($U$8="set",VLOOKUP(Search!$A960,Inventory!$AD$2:$AI$5552,6,FALSE),IF($U$8="Player",VLOOKUP(Search!$A960,Inventory!$AF$2:$AI$5552,4,FALSE),IF($U$8="BV",VLOOKUP(Search!$A960,Inventory!$AH$2:$AI$5552,2,FALSE),""))),"")</f>
        <v/>
      </c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22"/>
    </row>
    <row r="961" spans="1:22" x14ac:dyDescent="0.2">
      <c r="A961" s="24">
        <f>1+LARGE($A$11:A960,1)</f>
        <v>950</v>
      </c>
      <c r="B961" s="38" t="str">
        <f>_xlfn.IFNA(IF($U$8="set",VLOOKUP(Search!$A961,Inventory!$AD$2:$AI$5552,6,FALSE),IF($U$8="Player",VLOOKUP(Search!$A961,Inventory!$AF$2:$AI$5552,4,FALSE),IF($U$8="BV",VLOOKUP(Search!$A961,Inventory!$AH$2:$AI$5552,2,FALSE),""))),"")</f>
        <v/>
      </c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22"/>
    </row>
    <row r="962" spans="1:22" x14ac:dyDescent="0.2">
      <c r="A962" s="24">
        <f>1+LARGE($A$11:A961,1)</f>
        <v>951</v>
      </c>
      <c r="B962" s="38" t="str">
        <f>_xlfn.IFNA(IF($U$8="set",VLOOKUP(Search!$A962,Inventory!$AD$2:$AI$5552,6,FALSE),IF($U$8="Player",VLOOKUP(Search!$A962,Inventory!$AF$2:$AI$5552,4,FALSE),IF($U$8="BV",VLOOKUP(Search!$A962,Inventory!$AH$2:$AI$5552,2,FALSE),""))),"")</f>
        <v/>
      </c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22"/>
    </row>
    <row r="963" spans="1:22" x14ac:dyDescent="0.2">
      <c r="A963" s="24">
        <f>1+LARGE($A$11:A962,1)</f>
        <v>952</v>
      </c>
      <c r="B963" s="38" t="str">
        <f>_xlfn.IFNA(IF($U$8="set",VLOOKUP(Search!$A963,Inventory!$AD$2:$AI$5552,6,FALSE),IF($U$8="Player",VLOOKUP(Search!$A963,Inventory!$AF$2:$AI$5552,4,FALSE),IF($U$8="BV",VLOOKUP(Search!$A963,Inventory!$AH$2:$AI$5552,2,FALSE),""))),"")</f>
        <v/>
      </c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22"/>
    </row>
    <row r="964" spans="1:22" x14ac:dyDescent="0.2">
      <c r="A964" s="24">
        <f>1+LARGE($A$11:A963,1)</f>
        <v>953</v>
      </c>
      <c r="B964" s="38" t="str">
        <f>_xlfn.IFNA(IF($U$8="set",VLOOKUP(Search!$A964,Inventory!$AD$2:$AI$5552,6,FALSE),IF($U$8="Player",VLOOKUP(Search!$A964,Inventory!$AF$2:$AI$5552,4,FALSE),IF($U$8="BV",VLOOKUP(Search!$A964,Inventory!$AH$2:$AI$5552,2,FALSE),""))),"")</f>
        <v/>
      </c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22"/>
    </row>
    <row r="965" spans="1:22" x14ac:dyDescent="0.2">
      <c r="A965" s="24">
        <f>1+LARGE($A$11:A964,1)</f>
        <v>954</v>
      </c>
      <c r="B965" s="38" t="str">
        <f>_xlfn.IFNA(IF($U$8="set",VLOOKUP(Search!$A965,Inventory!$AD$2:$AI$5552,6,FALSE),IF($U$8="Player",VLOOKUP(Search!$A965,Inventory!$AF$2:$AI$5552,4,FALSE),IF($U$8="BV",VLOOKUP(Search!$A965,Inventory!$AH$2:$AI$5552,2,FALSE),""))),"")</f>
        <v/>
      </c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22"/>
    </row>
    <row r="966" spans="1:22" x14ac:dyDescent="0.2">
      <c r="A966" s="24">
        <f>1+LARGE($A$11:A965,1)</f>
        <v>955</v>
      </c>
      <c r="B966" s="38" t="str">
        <f>_xlfn.IFNA(IF($U$8="set",VLOOKUP(Search!$A966,Inventory!$AD$2:$AI$5552,6,FALSE),IF($U$8="Player",VLOOKUP(Search!$A966,Inventory!$AF$2:$AI$5552,4,FALSE),IF($U$8="BV",VLOOKUP(Search!$A966,Inventory!$AH$2:$AI$5552,2,FALSE),""))),"")</f>
        <v/>
      </c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22"/>
    </row>
    <row r="967" spans="1:22" x14ac:dyDescent="0.2">
      <c r="A967" s="24">
        <f>1+LARGE($A$11:A966,1)</f>
        <v>956</v>
      </c>
      <c r="B967" s="38" t="str">
        <f>_xlfn.IFNA(IF($U$8="set",VLOOKUP(Search!$A967,Inventory!$AD$2:$AI$5552,6,FALSE),IF($U$8="Player",VLOOKUP(Search!$A967,Inventory!$AF$2:$AI$5552,4,FALSE),IF($U$8="BV",VLOOKUP(Search!$A967,Inventory!$AH$2:$AI$5552,2,FALSE),""))),"")</f>
        <v/>
      </c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22"/>
    </row>
    <row r="968" spans="1:22" x14ac:dyDescent="0.2">
      <c r="A968" s="24">
        <f>1+LARGE($A$11:A967,1)</f>
        <v>957</v>
      </c>
      <c r="B968" s="38" t="str">
        <f>_xlfn.IFNA(IF($U$8="set",VLOOKUP(Search!$A968,Inventory!$AD$2:$AI$5552,6,FALSE),IF($U$8="Player",VLOOKUP(Search!$A968,Inventory!$AF$2:$AI$5552,4,FALSE),IF($U$8="BV",VLOOKUP(Search!$A968,Inventory!$AH$2:$AI$5552,2,FALSE),""))),"")</f>
        <v/>
      </c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22"/>
    </row>
    <row r="969" spans="1:22" x14ac:dyDescent="0.2">
      <c r="A969" s="24">
        <f>1+LARGE($A$11:A968,1)</f>
        <v>958</v>
      </c>
      <c r="B969" s="38" t="str">
        <f>_xlfn.IFNA(IF($U$8="set",VLOOKUP(Search!$A969,Inventory!$AD$2:$AI$5552,6,FALSE),IF($U$8="Player",VLOOKUP(Search!$A969,Inventory!$AF$2:$AI$5552,4,FALSE),IF($U$8="BV",VLOOKUP(Search!$A969,Inventory!$AH$2:$AI$5552,2,FALSE),""))),"")</f>
        <v/>
      </c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22"/>
    </row>
    <row r="970" spans="1:22" x14ac:dyDescent="0.2">
      <c r="A970" s="24">
        <f>1+LARGE($A$11:A969,1)</f>
        <v>959</v>
      </c>
      <c r="B970" s="38" t="str">
        <f>_xlfn.IFNA(IF($U$8="set",VLOOKUP(Search!$A970,Inventory!$AD$2:$AI$5552,6,FALSE),IF($U$8="Player",VLOOKUP(Search!$A970,Inventory!$AF$2:$AI$5552,4,FALSE),IF($U$8="BV",VLOOKUP(Search!$A970,Inventory!$AH$2:$AI$5552,2,FALSE),""))),"")</f>
        <v/>
      </c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22"/>
    </row>
    <row r="971" spans="1:22" x14ac:dyDescent="0.2">
      <c r="A971" s="24">
        <f>1+LARGE($A$11:A970,1)</f>
        <v>960</v>
      </c>
      <c r="B971" s="38" t="str">
        <f>_xlfn.IFNA(IF($U$8="set",VLOOKUP(Search!$A971,Inventory!$AD$2:$AI$5552,6,FALSE),IF($U$8="Player",VLOOKUP(Search!$A971,Inventory!$AF$2:$AI$5552,4,FALSE),IF($U$8="BV",VLOOKUP(Search!$A971,Inventory!$AH$2:$AI$5552,2,FALSE),""))),"")</f>
        <v/>
      </c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22"/>
    </row>
    <row r="972" spans="1:22" x14ac:dyDescent="0.2">
      <c r="A972" s="24">
        <f>1+LARGE($A$11:A971,1)</f>
        <v>961</v>
      </c>
      <c r="B972" s="38" t="str">
        <f>_xlfn.IFNA(IF($U$8="set",VLOOKUP(Search!$A972,Inventory!$AD$2:$AI$5552,6,FALSE),IF($U$8="Player",VLOOKUP(Search!$A972,Inventory!$AF$2:$AI$5552,4,FALSE),IF($U$8="BV",VLOOKUP(Search!$A972,Inventory!$AH$2:$AI$5552,2,FALSE),""))),"")</f>
        <v/>
      </c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22"/>
    </row>
    <row r="973" spans="1:22" x14ac:dyDescent="0.2">
      <c r="A973" s="24">
        <f>1+LARGE($A$11:A972,1)</f>
        <v>962</v>
      </c>
      <c r="B973" s="38" t="str">
        <f>_xlfn.IFNA(IF($U$8="set",VLOOKUP(Search!$A973,Inventory!$AD$2:$AI$5552,6,FALSE),IF($U$8="Player",VLOOKUP(Search!$A973,Inventory!$AF$2:$AI$5552,4,FALSE),IF($U$8="BV",VLOOKUP(Search!$A973,Inventory!$AH$2:$AI$5552,2,FALSE),""))),"")</f>
        <v/>
      </c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22"/>
    </row>
    <row r="974" spans="1:22" x14ac:dyDescent="0.2">
      <c r="A974" s="24">
        <f>1+LARGE($A$11:A973,1)</f>
        <v>963</v>
      </c>
      <c r="B974" s="38" t="str">
        <f>_xlfn.IFNA(IF($U$8="set",VLOOKUP(Search!$A974,Inventory!$AD$2:$AI$5552,6,FALSE),IF($U$8="Player",VLOOKUP(Search!$A974,Inventory!$AF$2:$AI$5552,4,FALSE),IF($U$8="BV",VLOOKUP(Search!$A974,Inventory!$AH$2:$AI$5552,2,FALSE),""))),"")</f>
        <v/>
      </c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22"/>
    </row>
    <row r="975" spans="1:22" x14ac:dyDescent="0.2">
      <c r="A975" s="24">
        <f>1+LARGE($A$11:A974,1)</f>
        <v>964</v>
      </c>
      <c r="B975" s="38" t="str">
        <f>_xlfn.IFNA(IF($U$8="set",VLOOKUP(Search!$A975,Inventory!$AD$2:$AI$5552,6,FALSE),IF($U$8="Player",VLOOKUP(Search!$A975,Inventory!$AF$2:$AI$5552,4,FALSE),IF($U$8="BV",VLOOKUP(Search!$A975,Inventory!$AH$2:$AI$5552,2,FALSE),""))),"")</f>
        <v/>
      </c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22"/>
    </row>
    <row r="976" spans="1:22" x14ac:dyDescent="0.2">
      <c r="A976" s="24">
        <f>1+LARGE($A$11:A975,1)</f>
        <v>965</v>
      </c>
      <c r="B976" s="38" t="str">
        <f>_xlfn.IFNA(IF($U$8="set",VLOOKUP(Search!$A976,Inventory!$AD$2:$AI$5552,6,FALSE),IF($U$8="Player",VLOOKUP(Search!$A976,Inventory!$AF$2:$AI$5552,4,FALSE),IF($U$8="BV",VLOOKUP(Search!$A976,Inventory!$AH$2:$AI$5552,2,FALSE),""))),"")</f>
        <v/>
      </c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22"/>
    </row>
    <row r="977" spans="1:22" x14ac:dyDescent="0.2">
      <c r="A977" s="24">
        <f>1+LARGE($A$11:A976,1)</f>
        <v>966</v>
      </c>
      <c r="B977" s="38" t="str">
        <f>_xlfn.IFNA(IF($U$8="set",VLOOKUP(Search!$A977,Inventory!$AD$2:$AI$5552,6,FALSE),IF($U$8="Player",VLOOKUP(Search!$A977,Inventory!$AF$2:$AI$5552,4,FALSE),IF($U$8="BV",VLOOKUP(Search!$A977,Inventory!$AH$2:$AI$5552,2,FALSE),""))),"")</f>
        <v/>
      </c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22"/>
    </row>
    <row r="978" spans="1:22" x14ac:dyDescent="0.2">
      <c r="A978" s="24">
        <f>1+LARGE($A$11:A977,1)</f>
        <v>967</v>
      </c>
      <c r="B978" s="38" t="str">
        <f>_xlfn.IFNA(IF($U$8="set",VLOOKUP(Search!$A978,Inventory!$AD$2:$AI$5552,6,FALSE),IF($U$8="Player",VLOOKUP(Search!$A978,Inventory!$AF$2:$AI$5552,4,FALSE),IF($U$8="BV",VLOOKUP(Search!$A978,Inventory!$AH$2:$AI$5552,2,FALSE),""))),"")</f>
        <v/>
      </c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22"/>
    </row>
    <row r="979" spans="1:22" x14ac:dyDescent="0.2">
      <c r="A979" s="24">
        <f>1+LARGE($A$11:A978,1)</f>
        <v>968</v>
      </c>
      <c r="B979" s="38" t="str">
        <f>_xlfn.IFNA(IF($U$8="set",VLOOKUP(Search!$A979,Inventory!$AD$2:$AI$5552,6,FALSE),IF($U$8="Player",VLOOKUP(Search!$A979,Inventory!$AF$2:$AI$5552,4,FALSE),IF($U$8="BV",VLOOKUP(Search!$A979,Inventory!$AH$2:$AI$5552,2,FALSE),""))),"")</f>
        <v/>
      </c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22"/>
    </row>
    <row r="980" spans="1:22" x14ac:dyDescent="0.2">
      <c r="A980" s="24">
        <f>1+LARGE($A$11:A979,1)</f>
        <v>969</v>
      </c>
      <c r="B980" s="38" t="str">
        <f>_xlfn.IFNA(IF($U$8="set",VLOOKUP(Search!$A980,Inventory!$AD$2:$AI$5552,6,FALSE),IF($U$8="Player",VLOOKUP(Search!$A980,Inventory!$AF$2:$AI$5552,4,FALSE),IF($U$8="BV",VLOOKUP(Search!$A980,Inventory!$AH$2:$AI$5552,2,FALSE),""))),"")</f>
        <v/>
      </c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22"/>
    </row>
    <row r="981" spans="1:22" x14ac:dyDescent="0.2">
      <c r="A981" s="24">
        <f>1+LARGE($A$11:A980,1)</f>
        <v>970</v>
      </c>
      <c r="B981" s="38" t="str">
        <f>_xlfn.IFNA(IF($U$8="set",VLOOKUP(Search!$A981,Inventory!$AD$2:$AI$5552,6,FALSE),IF($U$8="Player",VLOOKUP(Search!$A981,Inventory!$AF$2:$AI$5552,4,FALSE),IF($U$8="BV",VLOOKUP(Search!$A981,Inventory!$AH$2:$AI$5552,2,FALSE),""))),"")</f>
        <v/>
      </c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22"/>
    </row>
    <row r="982" spans="1:22" x14ac:dyDescent="0.2">
      <c r="A982" s="24">
        <f>1+LARGE($A$11:A981,1)</f>
        <v>971</v>
      </c>
      <c r="B982" s="38" t="str">
        <f>_xlfn.IFNA(IF($U$8="set",VLOOKUP(Search!$A982,Inventory!$AD$2:$AI$5552,6,FALSE),IF($U$8="Player",VLOOKUP(Search!$A982,Inventory!$AF$2:$AI$5552,4,FALSE),IF($U$8="BV",VLOOKUP(Search!$A982,Inventory!$AH$2:$AI$5552,2,FALSE),""))),"")</f>
        <v/>
      </c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22"/>
    </row>
    <row r="983" spans="1:22" x14ac:dyDescent="0.2">
      <c r="A983" s="24">
        <f>1+LARGE($A$11:A982,1)</f>
        <v>972</v>
      </c>
      <c r="B983" s="38" t="str">
        <f>_xlfn.IFNA(IF($U$8="set",VLOOKUP(Search!$A983,Inventory!$AD$2:$AI$5552,6,FALSE),IF($U$8="Player",VLOOKUP(Search!$A983,Inventory!$AF$2:$AI$5552,4,FALSE),IF($U$8="BV",VLOOKUP(Search!$A983,Inventory!$AH$2:$AI$5552,2,FALSE),""))),"")</f>
        <v/>
      </c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22"/>
    </row>
    <row r="984" spans="1:22" x14ac:dyDescent="0.2">
      <c r="A984" s="24">
        <f>1+LARGE($A$11:A983,1)</f>
        <v>973</v>
      </c>
      <c r="B984" s="38" t="str">
        <f>_xlfn.IFNA(IF($U$8="set",VLOOKUP(Search!$A984,Inventory!$AD$2:$AI$5552,6,FALSE),IF($U$8="Player",VLOOKUP(Search!$A984,Inventory!$AF$2:$AI$5552,4,FALSE),IF($U$8="BV",VLOOKUP(Search!$A984,Inventory!$AH$2:$AI$5552,2,FALSE),""))),"")</f>
        <v/>
      </c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22"/>
    </row>
    <row r="985" spans="1:22" x14ac:dyDescent="0.2">
      <c r="A985" s="24">
        <f>1+LARGE($A$11:A984,1)</f>
        <v>974</v>
      </c>
      <c r="B985" s="38" t="str">
        <f>_xlfn.IFNA(IF($U$8="set",VLOOKUP(Search!$A985,Inventory!$AD$2:$AI$5552,6,FALSE),IF($U$8="Player",VLOOKUP(Search!$A985,Inventory!$AF$2:$AI$5552,4,FALSE),IF($U$8="BV",VLOOKUP(Search!$A985,Inventory!$AH$2:$AI$5552,2,FALSE),""))),"")</f>
        <v/>
      </c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22"/>
    </row>
    <row r="986" spans="1:22" x14ac:dyDescent="0.2">
      <c r="A986" s="24">
        <f>1+LARGE($A$11:A985,1)</f>
        <v>975</v>
      </c>
      <c r="B986" s="38" t="str">
        <f>_xlfn.IFNA(IF($U$8="set",VLOOKUP(Search!$A986,Inventory!$AD$2:$AI$5552,6,FALSE),IF($U$8="Player",VLOOKUP(Search!$A986,Inventory!$AF$2:$AI$5552,4,FALSE),IF($U$8="BV",VLOOKUP(Search!$A986,Inventory!$AH$2:$AI$5552,2,FALSE),""))),"")</f>
        <v/>
      </c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22"/>
    </row>
    <row r="987" spans="1:22" x14ac:dyDescent="0.2">
      <c r="A987" s="24">
        <f>1+LARGE($A$11:A986,1)</f>
        <v>976</v>
      </c>
      <c r="B987" s="38" t="str">
        <f>_xlfn.IFNA(IF($U$8="set",VLOOKUP(Search!$A987,Inventory!$AD$2:$AI$5552,6,FALSE),IF($U$8="Player",VLOOKUP(Search!$A987,Inventory!$AF$2:$AI$5552,4,FALSE),IF($U$8="BV",VLOOKUP(Search!$A987,Inventory!$AH$2:$AI$5552,2,FALSE),""))),"")</f>
        <v/>
      </c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22"/>
    </row>
    <row r="988" spans="1:22" x14ac:dyDescent="0.2">
      <c r="A988" s="24">
        <f>1+LARGE($A$11:A987,1)</f>
        <v>977</v>
      </c>
      <c r="B988" s="38" t="str">
        <f>_xlfn.IFNA(IF($U$8="set",VLOOKUP(Search!$A988,Inventory!$AD$2:$AI$5552,6,FALSE),IF($U$8="Player",VLOOKUP(Search!$A988,Inventory!$AF$2:$AI$5552,4,FALSE),IF($U$8="BV",VLOOKUP(Search!$A988,Inventory!$AH$2:$AI$5552,2,FALSE),""))),"")</f>
        <v/>
      </c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22"/>
    </row>
    <row r="989" spans="1:22" x14ac:dyDescent="0.2">
      <c r="A989" s="24">
        <f>1+LARGE($A$11:A988,1)</f>
        <v>978</v>
      </c>
      <c r="B989" s="38" t="str">
        <f>_xlfn.IFNA(IF($U$8="set",VLOOKUP(Search!$A989,Inventory!$AD$2:$AI$5552,6,FALSE),IF($U$8="Player",VLOOKUP(Search!$A989,Inventory!$AF$2:$AI$5552,4,FALSE),IF($U$8="BV",VLOOKUP(Search!$A989,Inventory!$AH$2:$AI$5552,2,FALSE),""))),"")</f>
        <v/>
      </c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22"/>
    </row>
    <row r="990" spans="1:22" x14ac:dyDescent="0.2">
      <c r="A990" s="24">
        <f>1+LARGE($A$11:A989,1)</f>
        <v>979</v>
      </c>
      <c r="B990" s="38" t="str">
        <f>_xlfn.IFNA(IF($U$8="set",VLOOKUP(Search!$A990,Inventory!$AD$2:$AI$5552,6,FALSE),IF($U$8="Player",VLOOKUP(Search!$A990,Inventory!$AF$2:$AI$5552,4,FALSE),IF($U$8="BV",VLOOKUP(Search!$A990,Inventory!$AH$2:$AI$5552,2,FALSE),""))),"")</f>
        <v/>
      </c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22"/>
    </row>
    <row r="991" spans="1:22" x14ac:dyDescent="0.2">
      <c r="A991" s="24">
        <f>1+LARGE($A$11:A990,1)</f>
        <v>980</v>
      </c>
      <c r="B991" s="38" t="str">
        <f>_xlfn.IFNA(IF($U$8="set",VLOOKUP(Search!$A991,Inventory!$AD$2:$AI$5552,6,FALSE),IF($U$8="Player",VLOOKUP(Search!$A991,Inventory!$AF$2:$AI$5552,4,FALSE),IF($U$8="BV",VLOOKUP(Search!$A991,Inventory!$AH$2:$AI$5552,2,FALSE),""))),"")</f>
        <v/>
      </c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22"/>
    </row>
    <row r="992" spans="1:22" x14ac:dyDescent="0.2">
      <c r="A992" s="24">
        <f>1+LARGE($A$11:A991,1)</f>
        <v>981</v>
      </c>
      <c r="B992" s="38" t="str">
        <f>_xlfn.IFNA(IF($U$8="set",VLOOKUP(Search!$A992,Inventory!$AD$2:$AI$5552,6,FALSE),IF($U$8="Player",VLOOKUP(Search!$A992,Inventory!$AF$2:$AI$5552,4,FALSE),IF($U$8="BV",VLOOKUP(Search!$A992,Inventory!$AH$2:$AI$5552,2,FALSE),""))),"")</f>
        <v/>
      </c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22"/>
    </row>
    <row r="993" spans="1:22" x14ac:dyDescent="0.2">
      <c r="A993" s="24">
        <f>1+LARGE($A$11:A992,1)</f>
        <v>982</v>
      </c>
      <c r="B993" s="38" t="str">
        <f>_xlfn.IFNA(IF($U$8="set",VLOOKUP(Search!$A993,Inventory!$AD$2:$AI$5552,6,FALSE),IF($U$8="Player",VLOOKUP(Search!$A993,Inventory!$AF$2:$AI$5552,4,FALSE),IF($U$8="BV",VLOOKUP(Search!$A993,Inventory!$AH$2:$AI$5552,2,FALSE),""))),"")</f>
        <v/>
      </c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22"/>
    </row>
    <row r="994" spans="1:22" x14ac:dyDescent="0.2">
      <c r="A994" s="24">
        <f>1+LARGE($A$11:A993,1)</f>
        <v>983</v>
      </c>
      <c r="B994" s="38" t="str">
        <f>_xlfn.IFNA(IF($U$8="set",VLOOKUP(Search!$A994,Inventory!$AD$2:$AI$5552,6,FALSE),IF($U$8="Player",VLOOKUP(Search!$A994,Inventory!$AF$2:$AI$5552,4,FALSE),IF($U$8="BV",VLOOKUP(Search!$A994,Inventory!$AH$2:$AI$5552,2,FALSE),""))),"")</f>
        <v/>
      </c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22"/>
    </row>
    <row r="995" spans="1:22" x14ac:dyDescent="0.2">
      <c r="A995" s="24">
        <f>1+LARGE($A$11:A994,1)</f>
        <v>984</v>
      </c>
      <c r="B995" s="38" t="str">
        <f>_xlfn.IFNA(IF($U$8="set",VLOOKUP(Search!$A995,Inventory!$AD$2:$AI$5552,6,FALSE),IF($U$8="Player",VLOOKUP(Search!$A995,Inventory!$AF$2:$AI$5552,4,FALSE),IF($U$8="BV",VLOOKUP(Search!$A995,Inventory!$AH$2:$AI$5552,2,FALSE),""))),"")</f>
        <v/>
      </c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22"/>
    </row>
    <row r="996" spans="1:22" x14ac:dyDescent="0.2">
      <c r="A996" s="24">
        <f>1+LARGE($A$11:A995,1)</f>
        <v>985</v>
      </c>
      <c r="B996" s="38" t="str">
        <f>_xlfn.IFNA(IF($U$8="set",VLOOKUP(Search!$A996,Inventory!$AD$2:$AI$5552,6,FALSE),IF($U$8="Player",VLOOKUP(Search!$A996,Inventory!$AF$2:$AI$5552,4,FALSE),IF($U$8="BV",VLOOKUP(Search!$A996,Inventory!$AH$2:$AI$5552,2,FALSE),""))),"")</f>
        <v/>
      </c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22"/>
    </row>
    <row r="997" spans="1:22" x14ac:dyDescent="0.2">
      <c r="A997" s="24">
        <f>1+LARGE($A$11:A996,1)</f>
        <v>986</v>
      </c>
      <c r="B997" s="38" t="str">
        <f>_xlfn.IFNA(IF($U$8="set",VLOOKUP(Search!$A997,Inventory!$AD$2:$AI$5552,6,FALSE),IF($U$8="Player",VLOOKUP(Search!$A997,Inventory!$AF$2:$AI$5552,4,FALSE),IF($U$8="BV",VLOOKUP(Search!$A997,Inventory!$AH$2:$AI$5552,2,FALSE),""))),"")</f>
        <v/>
      </c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22"/>
    </row>
    <row r="998" spans="1:22" x14ac:dyDescent="0.2">
      <c r="A998" s="24">
        <f>1+LARGE($A$11:A997,1)</f>
        <v>987</v>
      </c>
      <c r="B998" s="38" t="str">
        <f>_xlfn.IFNA(IF($U$8="set",VLOOKUP(Search!$A998,Inventory!$AD$2:$AI$5552,6,FALSE),IF($U$8="Player",VLOOKUP(Search!$A998,Inventory!$AF$2:$AI$5552,4,FALSE),IF($U$8="BV",VLOOKUP(Search!$A998,Inventory!$AH$2:$AI$5552,2,FALSE),""))),"")</f>
        <v/>
      </c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22"/>
    </row>
    <row r="999" spans="1:22" x14ac:dyDescent="0.2">
      <c r="A999" s="24">
        <f>1+LARGE($A$11:A998,1)</f>
        <v>988</v>
      </c>
      <c r="B999" s="38" t="str">
        <f>_xlfn.IFNA(IF($U$8="set",VLOOKUP(Search!$A999,Inventory!$AD$2:$AI$5552,6,FALSE),IF($U$8="Player",VLOOKUP(Search!$A999,Inventory!$AF$2:$AI$5552,4,FALSE),IF($U$8="BV",VLOOKUP(Search!$A999,Inventory!$AH$2:$AI$5552,2,FALSE),""))),"")</f>
        <v/>
      </c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22"/>
    </row>
    <row r="1000" spans="1:22" x14ac:dyDescent="0.2">
      <c r="A1000" s="24">
        <f>1+LARGE($A$11:A999,1)</f>
        <v>989</v>
      </c>
      <c r="B1000" s="38" t="str">
        <f>_xlfn.IFNA(IF($U$8="set",VLOOKUP(Search!$A1000,Inventory!$AD$2:$AI$5552,6,FALSE),IF($U$8="Player",VLOOKUP(Search!$A1000,Inventory!$AF$2:$AI$5552,4,FALSE),IF($U$8="BV",VLOOKUP(Search!$A1000,Inventory!$AH$2:$AI$5552,2,FALSE),""))),"")</f>
        <v/>
      </c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22"/>
    </row>
    <row r="1001" spans="1:22" x14ac:dyDescent="0.2">
      <c r="A1001" s="24">
        <f>1+LARGE($A$11:A1000,1)</f>
        <v>990</v>
      </c>
      <c r="B1001" s="38" t="str">
        <f>_xlfn.IFNA(IF($U$8="set",VLOOKUP(Search!$A1001,Inventory!$AD$2:$AI$5552,6,FALSE),IF($U$8="Player",VLOOKUP(Search!$A1001,Inventory!$AF$2:$AI$5552,4,FALSE),IF($U$8="BV",VLOOKUP(Search!$A1001,Inventory!$AH$2:$AI$5552,2,FALSE),""))),"")</f>
        <v/>
      </c>
      <c r="C1001" s="38"/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22"/>
    </row>
    <row r="1002" spans="1:22" x14ac:dyDescent="0.2">
      <c r="A1002" s="24">
        <f>1+LARGE($A$11:A1001,1)</f>
        <v>991</v>
      </c>
      <c r="B1002" s="38" t="str">
        <f>_xlfn.IFNA(IF($U$8="set",VLOOKUP(Search!$A1002,Inventory!$AD$2:$AI$5552,6,FALSE),IF($U$8="Player",VLOOKUP(Search!$A1002,Inventory!$AF$2:$AI$5552,4,FALSE),IF($U$8="BV",VLOOKUP(Search!$A1002,Inventory!$AH$2:$AI$5552,2,FALSE),""))),"")</f>
        <v/>
      </c>
      <c r="C1002" s="38"/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22"/>
    </row>
    <row r="1003" spans="1:22" x14ac:dyDescent="0.2">
      <c r="A1003" s="24">
        <f>1+LARGE($A$11:A1002,1)</f>
        <v>992</v>
      </c>
      <c r="B1003" s="38" t="str">
        <f>_xlfn.IFNA(IF($U$8="set",VLOOKUP(Search!$A1003,Inventory!$AD$2:$AI$5552,6,FALSE),IF($U$8="Player",VLOOKUP(Search!$A1003,Inventory!$AF$2:$AI$5552,4,FALSE),IF($U$8="BV",VLOOKUP(Search!$A1003,Inventory!$AH$2:$AI$5552,2,FALSE),""))),"")</f>
        <v/>
      </c>
      <c r="C1003" s="38"/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22"/>
    </row>
    <row r="1004" spans="1:22" x14ac:dyDescent="0.2">
      <c r="A1004" s="24">
        <f>1+LARGE($A$11:A1003,1)</f>
        <v>993</v>
      </c>
      <c r="B1004" s="38" t="str">
        <f>_xlfn.IFNA(IF($U$8="set",VLOOKUP(Search!$A1004,Inventory!$AD$2:$AI$5552,6,FALSE),IF($U$8="Player",VLOOKUP(Search!$A1004,Inventory!$AF$2:$AI$5552,4,FALSE),IF($U$8="BV",VLOOKUP(Search!$A1004,Inventory!$AH$2:$AI$5552,2,FALSE),""))),"")</f>
        <v/>
      </c>
      <c r="C1004" s="38"/>
      <c r="D1004" s="38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22"/>
    </row>
    <row r="1005" spans="1:22" x14ac:dyDescent="0.2">
      <c r="A1005" s="24">
        <f>1+LARGE($A$11:A1004,1)</f>
        <v>994</v>
      </c>
      <c r="B1005" s="38" t="str">
        <f>_xlfn.IFNA(IF($U$8="set",VLOOKUP(Search!$A1005,Inventory!$AD$2:$AI$5552,6,FALSE),IF($U$8="Player",VLOOKUP(Search!$A1005,Inventory!$AF$2:$AI$5552,4,FALSE),IF($U$8="BV",VLOOKUP(Search!$A1005,Inventory!$AH$2:$AI$5552,2,FALSE),""))),"")</f>
        <v/>
      </c>
      <c r="C1005" s="38"/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22"/>
    </row>
    <row r="1006" spans="1:22" x14ac:dyDescent="0.2">
      <c r="A1006" s="24">
        <f>1+LARGE($A$11:A1005,1)</f>
        <v>995</v>
      </c>
      <c r="B1006" s="38" t="str">
        <f>_xlfn.IFNA(IF($U$8="set",VLOOKUP(Search!$A1006,Inventory!$AD$2:$AI$5552,6,FALSE),IF($U$8="Player",VLOOKUP(Search!$A1006,Inventory!$AF$2:$AI$5552,4,FALSE),IF($U$8="BV",VLOOKUP(Search!$A1006,Inventory!$AH$2:$AI$5552,2,FALSE),""))),"")</f>
        <v/>
      </c>
      <c r="C1006" s="38"/>
      <c r="D1006" s="38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22"/>
    </row>
    <row r="1007" spans="1:22" x14ac:dyDescent="0.2">
      <c r="A1007" s="24">
        <f>1+LARGE($A$11:A1006,1)</f>
        <v>996</v>
      </c>
      <c r="B1007" s="38" t="str">
        <f>_xlfn.IFNA(IF($U$8="set",VLOOKUP(Search!$A1007,Inventory!$AD$2:$AI$5552,6,FALSE),IF($U$8="Player",VLOOKUP(Search!$A1007,Inventory!$AF$2:$AI$5552,4,FALSE),IF($U$8="BV",VLOOKUP(Search!$A1007,Inventory!$AH$2:$AI$5552,2,FALSE),""))),"")</f>
        <v/>
      </c>
      <c r="C1007" s="38"/>
      <c r="D1007" s="38"/>
      <c r="E1007" s="38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22"/>
    </row>
    <row r="1008" spans="1:22" x14ac:dyDescent="0.2">
      <c r="A1008" s="24">
        <f>1+LARGE($A$11:A1007,1)</f>
        <v>997</v>
      </c>
      <c r="B1008" s="38" t="str">
        <f>_xlfn.IFNA(IF($U$8="set",VLOOKUP(Search!$A1008,Inventory!$AD$2:$AI$5552,6,FALSE),IF($U$8="Player",VLOOKUP(Search!$A1008,Inventory!$AF$2:$AI$5552,4,FALSE),IF($U$8="BV",VLOOKUP(Search!$A1008,Inventory!$AH$2:$AI$5552,2,FALSE),""))),"")</f>
        <v/>
      </c>
      <c r="C1008" s="38"/>
      <c r="D1008" s="38"/>
      <c r="E1008" s="38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22"/>
    </row>
    <row r="1009" spans="1:22" x14ac:dyDescent="0.2">
      <c r="A1009" s="24">
        <f>1+LARGE($A$11:A1008,1)</f>
        <v>998</v>
      </c>
      <c r="B1009" s="38" t="str">
        <f>_xlfn.IFNA(IF($U$8="set",VLOOKUP(Search!$A1009,Inventory!$AD$2:$AI$5552,6,FALSE),IF($U$8="Player",VLOOKUP(Search!$A1009,Inventory!$AF$2:$AI$5552,4,FALSE),IF($U$8="BV",VLOOKUP(Search!$A1009,Inventory!$AH$2:$AI$5552,2,FALSE),""))),"")</f>
        <v/>
      </c>
      <c r="C1009" s="38"/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22"/>
    </row>
    <row r="1010" spans="1:22" x14ac:dyDescent="0.2">
      <c r="A1010" s="24">
        <f>1+LARGE($A$11:A1009,1)</f>
        <v>999</v>
      </c>
      <c r="B1010" s="38" t="str">
        <f>_xlfn.IFNA(IF($U$8="set",VLOOKUP(Search!$A1010,Inventory!$AD$2:$AI$5552,6,FALSE),IF($U$8="Player",VLOOKUP(Search!$A1010,Inventory!$AF$2:$AI$5552,4,FALSE),IF($U$8="BV",VLOOKUP(Search!$A1010,Inventory!$AH$2:$AI$5552,2,FALSE),""))),"")</f>
        <v/>
      </c>
      <c r="C1010" s="38"/>
      <c r="D1010" s="38"/>
      <c r="E1010" s="38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22"/>
    </row>
    <row r="1011" spans="1:22" x14ac:dyDescent="0.2">
      <c r="A1011" s="24">
        <f>1+LARGE($A$11:A1010,1)</f>
        <v>1000</v>
      </c>
      <c r="B1011" s="38" t="str">
        <f>_xlfn.IFNA(IF($U$8="set",VLOOKUP(Search!$A1011,Inventory!$AD$2:$AI$5552,6,FALSE),IF($U$8="Player",VLOOKUP(Search!$A1011,Inventory!$AF$2:$AI$5552,4,FALSE),IF($U$8="BV",VLOOKUP(Search!$A1011,Inventory!$AH$2:$AI$5552,2,FALSE),""))),"")</f>
        <v/>
      </c>
      <c r="C1011" s="38"/>
      <c r="D1011" s="38"/>
      <c r="E1011" s="38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22"/>
    </row>
    <row r="1012" spans="1:22" x14ac:dyDescent="0.2">
      <c r="A1012" s="24">
        <f>1+LARGE($A$11:A1011,1)</f>
        <v>1001</v>
      </c>
      <c r="B1012" s="38" t="str">
        <f>_xlfn.IFNA(IF($U$8="set",VLOOKUP(Search!$A1012,Inventory!$AD$2:$AI$5552,6,FALSE),IF($U$8="Player",VLOOKUP(Search!$A1012,Inventory!$AF$2:$AI$5552,4,FALSE),IF($U$8="BV",VLOOKUP(Search!$A1012,Inventory!$AH$2:$AI$5552,2,FALSE),""))),"")</f>
        <v/>
      </c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22"/>
    </row>
    <row r="1013" spans="1:22" x14ac:dyDescent="0.2">
      <c r="A1013" s="24">
        <f>1+LARGE($A$11:A1012,1)</f>
        <v>1002</v>
      </c>
      <c r="B1013" s="38" t="str">
        <f>_xlfn.IFNA(IF($U$8="set",VLOOKUP(Search!$A1013,Inventory!$AD$2:$AI$5552,6,FALSE),IF($U$8="Player",VLOOKUP(Search!$A1013,Inventory!$AF$2:$AI$5552,4,FALSE),IF($U$8="BV",VLOOKUP(Search!$A1013,Inventory!$AH$2:$AI$5552,2,FALSE),""))),"")</f>
        <v/>
      </c>
      <c r="C1013" s="38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22"/>
    </row>
    <row r="1014" spans="1:22" x14ac:dyDescent="0.2">
      <c r="A1014" s="24">
        <f>1+LARGE($A$11:A1013,1)</f>
        <v>1003</v>
      </c>
      <c r="B1014" s="38" t="str">
        <f>_xlfn.IFNA(IF($U$8="set",VLOOKUP(Search!$A1014,Inventory!$AD$2:$AI$5552,6,FALSE),IF($U$8="Player",VLOOKUP(Search!$A1014,Inventory!$AF$2:$AI$5552,4,FALSE),IF($U$8="BV",VLOOKUP(Search!$A1014,Inventory!$AH$2:$AI$5552,2,FALSE),""))),"")</f>
        <v/>
      </c>
      <c r="C1014" s="38"/>
      <c r="D1014" s="38"/>
      <c r="E1014" s="38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22"/>
    </row>
    <row r="1015" spans="1:22" x14ac:dyDescent="0.2">
      <c r="A1015" s="24">
        <f>1+LARGE($A$11:A1014,1)</f>
        <v>1004</v>
      </c>
      <c r="B1015" s="38" t="str">
        <f>_xlfn.IFNA(IF($U$8="set",VLOOKUP(Search!$A1015,Inventory!$AD$2:$AI$5552,6,FALSE),IF($U$8="Player",VLOOKUP(Search!$A1015,Inventory!$AF$2:$AI$5552,4,FALSE),IF($U$8="BV",VLOOKUP(Search!$A1015,Inventory!$AH$2:$AI$5552,2,FALSE),""))),"")</f>
        <v/>
      </c>
      <c r="C1015" s="38"/>
      <c r="D1015" s="38"/>
      <c r="E1015" s="38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22"/>
    </row>
    <row r="1016" spans="1:22" x14ac:dyDescent="0.2">
      <c r="A1016" s="24">
        <f>1+LARGE($A$11:A1015,1)</f>
        <v>1005</v>
      </c>
      <c r="B1016" s="38" t="str">
        <f>_xlfn.IFNA(IF($U$8="set",VLOOKUP(Search!$A1016,Inventory!$AD$2:$AI$5552,6,FALSE),IF($U$8="Player",VLOOKUP(Search!$A1016,Inventory!$AF$2:$AI$5552,4,FALSE),IF($U$8="BV",VLOOKUP(Search!$A1016,Inventory!$AH$2:$AI$5552,2,FALSE),""))),"")</f>
        <v/>
      </c>
      <c r="C1016" s="38"/>
      <c r="D1016" s="38"/>
      <c r="E1016" s="38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22"/>
    </row>
    <row r="1017" spans="1:22" x14ac:dyDescent="0.2">
      <c r="A1017" s="24">
        <f>1+LARGE($A$11:A1016,1)</f>
        <v>1006</v>
      </c>
      <c r="B1017" s="38" t="str">
        <f>_xlfn.IFNA(IF($U$8="set",VLOOKUP(Search!$A1017,Inventory!$AD$2:$AI$5552,6,FALSE),IF($U$8="Player",VLOOKUP(Search!$A1017,Inventory!$AF$2:$AI$5552,4,FALSE),IF($U$8="BV",VLOOKUP(Search!$A1017,Inventory!$AH$2:$AI$5552,2,FALSE),""))),"")</f>
        <v/>
      </c>
      <c r="C1017" s="38"/>
      <c r="D1017" s="38"/>
      <c r="E1017" s="38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22"/>
    </row>
    <row r="1018" spans="1:22" x14ac:dyDescent="0.2">
      <c r="A1018" s="24">
        <f>1+LARGE($A$11:A1017,1)</f>
        <v>1007</v>
      </c>
      <c r="B1018" s="38" t="str">
        <f>_xlfn.IFNA(IF($U$8="set",VLOOKUP(Search!$A1018,Inventory!$AD$2:$AI$5552,6,FALSE),IF($U$8="Player",VLOOKUP(Search!$A1018,Inventory!$AF$2:$AI$5552,4,FALSE),IF($U$8="BV",VLOOKUP(Search!$A1018,Inventory!$AH$2:$AI$5552,2,FALSE),""))),"")</f>
        <v/>
      </c>
      <c r="C1018" s="38"/>
      <c r="D1018" s="38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22"/>
    </row>
    <row r="1019" spans="1:22" x14ac:dyDescent="0.2">
      <c r="A1019" s="24">
        <f>1+LARGE($A$11:A1018,1)</f>
        <v>1008</v>
      </c>
      <c r="B1019" s="38" t="str">
        <f>_xlfn.IFNA(IF($U$8="set",VLOOKUP(Search!$A1019,Inventory!$AD$2:$AI$5552,6,FALSE),IF($U$8="Player",VLOOKUP(Search!$A1019,Inventory!$AF$2:$AI$5552,4,FALSE),IF($U$8="BV",VLOOKUP(Search!$A1019,Inventory!$AH$2:$AI$5552,2,FALSE),""))),"")</f>
        <v/>
      </c>
      <c r="C1019" s="38"/>
      <c r="D1019" s="38"/>
      <c r="E1019" s="38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22"/>
    </row>
    <row r="1020" spans="1:22" x14ac:dyDescent="0.2">
      <c r="A1020" s="24">
        <f>1+LARGE($A$11:A1019,1)</f>
        <v>1009</v>
      </c>
      <c r="B1020" s="38" t="str">
        <f>_xlfn.IFNA(IF($U$8="set",VLOOKUP(Search!$A1020,Inventory!$AD$2:$AI$5552,6,FALSE),IF($U$8="Player",VLOOKUP(Search!$A1020,Inventory!$AF$2:$AI$5552,4,FALSE),IF($U$8="BV",VLOOKUP(Search!$A1020,Inventory!$AH$2:$AI$5552,2,FALSE),""))),"")</f>
        <v/>
      </c>
      <c r="C1020" s="38"/>
      <c r="D1020" s="38"/>
      <c r="E1020" s="38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22"/>
    </row>
    <row r="1021" spans="1:22" x14ac:dyDescent="0.2">
      <c r="A1021" s="24">
        <f>1+LARGE($A$11:A1020,1)</f>
        <v>1010</v>
      </c>
      <c r="B1021" s="38" t="str">
        <f>_xlfn.IFNA(IF($U$8="set",VLOOKUP(Search!$A1021,Inventory!$AD$2:$AI$5552,6,FALSE),IF($U$8="Player",VLOOKUP(Search!$A1021,Inventory!$AF$2:$AI$5552,4,FALSE),IF($U$8="BV",VLOOKUP(Search!$A1021,Inventory!$AH$2:$AI$5552,2,FALSE),""))),"")</f>
        <v/>
      </c>
      <c r="C1021" s="38"/>
      <c r="D1021" s="38"/>
      <c r="E1021" s="38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22"/>
    </row>
    <row r="1022" spans="1:22" x14ac:dyDescent="0.2">
      <c r="A1022" s="24">
        <f>1+LARGE($A$11:A1021,1)</f>
        <v>1011</v>
      </c>
      <c r="B1022" s="38" t="str">
        <f>_xlfn.IFNA(IF($U$8="set",VLOOKUP(Search!$A1022,Inventory!$AD$2:$AI$5552,6,FALSE),IF($U$8="Player",VLOOKUP(Search!$A1022,Inventory!$AF$2:$AI$5552,4,FALSE),IF($U$8="BV",VLOOKUP(Search!$A1022,Inventory!$AH$2:$AI$5552,2,FALSE),""))),"")</f>
        <v/>
      </c>
      <c r="C1022" s="38"/>
      <c r="D1022" s="38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22"/>
    </row>
    <row r="1023" spans="1:22" x14ac:dyDescent="0.2">
      <c r="A1023" s="24">
        <f>1+LARGE($A$11:A1022,1)</f>
        <v>1012</v>
      </c>
      <c r="B1023" s="38" t="str">
        <f>_xlfn.IFNA(IF($U$8="set",VLOOKUP(Search!$A1023,Inventory!$AD$2:$AI$5552,6,FALSE),IF($U$8="Player",VLOOKUP(Search!$A1023,Inventory!$AF$2:$AI$5552,4,FALSE),IF($U$8="BV",VLOOKUP(Search!$A1023,Inventory!$AH$2:$AI$5552,2,FALSE),""))),"")</f>
        <v/>
      </c>
      <c r="C1023" s="38"/>
      <c r="D1023" s="38"/>
      <c r="E1023" s="38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22"/>
    </row>
    <row r="1024" spans="1:22" x14ac:dyDescent="0.2">
      <c r="A1024" s="24">
        <f>1+LARGE($A$11:A1023,1)</f>
        <v>1013</v>
      </c>
      <c r="B1024" s="38" t="str">
        <f>_xlfn.IFNA(IF($U$8="set",VLOOKUP(Search!$A1024,Inventory!$AD$2:$AI$5552,6,FALSE),IF($U$8="Player",VLOOKUP(Search!$A1024,Inventory!$AF$2:$AI$5552,4,FALSE),IF($U$8="BV",VLOOKUP(Search!$A1024,Inventory!$AH$2:$AI$5552,2,FALSE),""))),"")</f>
        <v/>
      </c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22"/>
    </row>
    <row r="1025" spans="1:22" x14ac:dyDescent="0.2">
      <c r="A1025" s="24">
        <f>1+LARGE($A$11:A1024,1)</f>
        <v>1014</v>
      </c>
      <c r="B1025" s="38" t="str">
        <f>_xlfn.IFNA(IF($U$8="set",VLOOKUP(Search!$A1025,Inventory!$AD$2:$AI$5552,6,FALSE),IF($U$8="Player",VLOOKUP(Search!$A1025,Inventory!$AF$2:$AI$5552,4,FALSE),IF($U$8="BV",VLOOKUP(Search!$A1025,Inventory!$AH$2:$AI$5552,2,FALSE),""))),"")</f>
        <v/>
      </c>
      <c r="C1025" s="38"/>
      <c r="D1025" s="38"/>
      <c r="E1025" s="38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22"/>
    </row>
    <row r="1026" spans="1:22" x14ac:dyDescent="0.2">
      <c r="A1026" s="24">
        <f>1+LARGE($A$11:A1025,1)</f>
        <v>1015</v>
      </c>
      <c r="B1026" s="38" t="str">
        <f>_xlfn.IFNA(IF($U$8="set",VLOOKUP(Search!$A1026,Inventory!$AD$2:$AI$5552,6,FALSE),IF($U$8="Player",VLOOKUP(Search!$A1026,Inventory!$AF$2:$AI$5552,4,FALSE),IF($U$8="BV",VLOOKUP(Search!$A1026,Inventory!$AH$2:$AI$5552,2,FALSE),""))),"")</f>
        <v/>
      </c>
      <c r="C1026" s="38"/>
      <c r="D1026" s="38"/>
      <c r="E1026" s="38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22"/>
    </row>
    <row r="1027" spans="1:22" x14ac:dyDescent="0.2">
      <c r="A1027" s="24">
        <f>1+LARGE($A$11:A1026,1)</f>
        <v>1016</v>
      </c>
      <c r="B1027" s="38" t="str">
        <f>_xlfn.IFNA(IF($U$8="set",VLOOKUP(Search!$A1027,Inventory!$AD$2:$AI$5552,6,FALSE),IF($U$8="Player",VLOOKUP(Search!$A1027,Inventory!$AF$2:$AI$5552,4,FALSE),IF($U$8="BV",VLOOKUP(Search!$A1027,Inventory!$AH$2:$AI$5552,2,FALSE),""))),"")</f>
        <v/>
      </c>
      <c r="C1027" s="38"/>
      <c r="D1027" s="38"/>
      <c r="E1027" s="38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22"/>
    </row>
    <row r="1028" spans="1:22" x14ac:dyDescent="0.2">
      <c r="A1028" s="24">
        <f>1+LARGE($A$11:A1027,1)</f>
        <v>1017</v>
      </c>
      <c r="B1028" s="38" t="str">
        <f>_xlfn.IFNA(IF($U$8="set",VLOOKUP(Search!$A1028,Inventory!$AD$2:$AI$5552,6,FALSE),IF($U$8="Player",VLOOKUP(Search!$A1028,Inventory!$AF$2:$AI$5552,4,FALSE),IF($U$8="BV",VLOOKUP(Search!$A1028,Inventory!$AH$2:$AI$5552,2,FALSE),""))),"")</f>
        <v/>
      </c>
      <c r="C1028" s="38"/>
      <c r="D1028" s="38"/>
      <c r="E1028" s="38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22"/>
    </row>
    <row r="1029" spans="1:22" x14ac:dyDescent="0.2">
      <c r="A1029" s="24">
        <f>1+LARGE($A$11:A1028,1)</f>
        <v>1018</v>
      </c>
      <c r="B1029" s="38" t="str">
        <f>_xlfn.IFNA(IF($U$8="set",VLOOKUP(Search!$A1029,Inventory!$AD$2:$AI$5552,6,FALSE),IF($U$8="Player",VLOOKUP(Search!$A1029,Inventory!$AF$2:$AI$5552,4,FALSE),IF($U$8="BV",VLOOKUP(Search!$A1029,Inventory!$AH$2:$AI$5552,2,FALSE),""))),"")</f>
        <v/>
      </c>
      <c r="C1029" s="38"/>
      <c r="D1029" s="38"/>
      <c r="E1029" s="38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22"/>
    </row>
    <row r="1030" spans="1:22" x14ac:dyDescent="0.2">
      <c r="A1030" s="24">
        <f>1+LARGE($A$11:A1029,1)</f>
        <v>1019</v>
      </c>
      <c r="B1030" s="38" t="str">
        <f>_xlfn.IFNA(IF($U$8="set",VLOOKUP(Search!$A1030,Inventory!$AD$2:$AI$5552,6,FALSE),IF($U$8="Player",VLOOKUP(Search!$A1030,Inventory!$AF$2:$AI$5552,4,FALSE),IF($U$8="BV",VLOOKUP(Search!$A1030,Inventory!$AH$2:$AI$5552,2,FALSE),""))),"")</f>
        <v/>
      </c>
      <c r="C1030" s="38"/>
      <c r="D1030" s="38"/>
      <c r="E1030" s="38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22"/>
    </row>
    <row r="1031" spans="1:22" x14ac:dyDescent="0.2">
      <c r="A1031" s="24">
        <f>1+LARGE($A$11:A1030,1)</f>
        <v>1020</v>
      </c>
      <c r="B1031" s="38" t="str">
        <f>_xlfn.IFNA(IF($U$8="set",VLOOKUP(Search!$A1031,Inventory!$AD$2:$AI$5552,6,FALSE),IF($U$8="Player",VLOOKUP(Search!$A1031,Inventory!$AF$2:$AI$5552,4,FALSE),IF($U$8="BV",VLOOKUP(Search!$A1031,Inventory!$AH$2:$AI$5552,2,FALSE),""))),"")</f>
        <v/>
      </c>
      <c r="C1031" s="38"/>
      <c r="D1031" s="38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22"/>
    </row>
    <row r="1032" spans="1:22" x14ac:dyDescent="0.2">
      <c r="A1032" s="24">
        <f>1+LARGE($A$11:A1031,1)</f>
        <v>1021</v>
      </c>
      <c r="B1032" s="38" t="str">
        <f>_xlfn.IFNA(IF($U$8="set",VLOOKUP(Search!$A1032,Inventory!$AD$2:$AI$5552,6,FALSE),IF($U$8="Player",VLOOKUP(Search!$A1032,Inventory!$AF$2:$AI$5552,4,FALSE),IF($U$8="BV",VLOOKUP(Search!$A1032,Inventory!$AH$2:$AI$5552,2,FALSE),""))),"")</f>
        <v/>
      </c>
      <c r="C1032" s="38"/>
      <c r="D1032" s="38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22"/>
    </row>
    <row r="1033" spans="1:22" x14ac:dyDescent="0.2">
      <c r="A1033" s="24">
        <f>1+LARGE($A$11:A1032,1)</f>
        <v>1022</v>
      </c>
      <c r="B1033" s="38" t="str">
        <f>_xlfn.IFNA(IF($U$8="set",VLOOKUP(Search!$A1033,Inventory!$AD$2:$AI$5552,6,FALSE),IF($U$8="Player",VLOOKUP(Search!$A1033,Inventory!$AF$2:$AI$5552,4,FALSE),IF($U$8="BV",VLOOKUP(Search!$A1033,Inventory!$AH$2:$AI$5552,2,FALSE),""))),"")</f>
        <v/>
      </c>
      <c r="C1033" s="38"/>
      <c r="D1033" s="38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22"/>
    </row>
    <row r="1034" spans="1:22" x14ac:dyDescent="0.2">
      <c r="A1034" s="24">
        <f>1+LARGE($A$11:A1033,1)</f>
        <v>1023</v>
      </c>
      <c r="B1034" s="38" t="str">
        <f>_xlfn.IFNA(IF($U$8="set",VLOOKUP(Search!$A1034,Inventory!$AD$2:$AI$5552,6,FALSE),IF($U$8="Player",VLOOKUP(Search!$A1034,Inventory!$AF$2:$AI$5552,4,FALSE),IF($U$8="BV",VLOOKUP(Search!$A1034,Inventory!$AH$2:$AI$5552,2,FALSE),""))),"")</f>
        <v/>
      </c>
      <c r="C1034" s="38"/>
      <c r="D1034" s="38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22"/>
    </row>
    <row r="1035" spans="1:22" x14ac:dyDescent="0.2">
      <c r="A1035" s="24">
        <f>1+LARGE($A$11:A1034,1)</f>
        <v>1024</v>
      </c>
      <c r="B1035" s="38" t="str">
        <f>_xlfn.IFNA(IF($U$8="set",VLOOKUP(Search!$A1035,Inventory!$AD$2:$AI$5552,6,FALSE),IF($U$8="Player",VLOOKUP(Search!$A1035,Inventory!$AF$2:$AI$5552,4,FALSE),IF($U$8="BV",VLOOKUP(Search!$A1035,Inventory!$AH$2:$AI$5552,2,FALSE),""))),"")</f>
        <v/>
      </c>
      <c r="C1035" s="38"/>
      <c r="D1035" s="38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22"/>
    </row>
    <row r="1036" spans="1:22" x14ac:dyDescent="0.2">
      <c r="A1036" s="24">
        <f>1+LARGE($A$11:A1035,1)</f>
        <v>1025</v>
      </c>
      <c r="B1036" s="38" t="str">
        <f>_xlfn.IFNA(IF($U$8="set",VLOOKUP(Search!$A1036,Inventory!$AD$2:$AI$5552,6,FALSE),IF($U$8="Player",VLOOKUP(Search!$A1036,Inventory!$AF$2:$AI$5552,4,FALSE),IF($U$8="BV",VLOOKUP(Search!$A1036,Inventory!$AH$2:$AI$5552,2,FALSE),""))),"")</f>
        <v/>
      </c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22"/>
    </row>
    <row r="1037" spans="1:22" x14ac:dyDescent="0.2">
      <c r="A1037" s="24">
        <f>1+LARGE($A$11:A1036,1)</f>
        <v>1026</v>
      </c>
      <c r="B1037" s="38" t="str">
        <f>_xlfn.IFNA(IF($U$8="set",VLOOKUP(Search!$A1037,Inventory!$AD$2:$AI$5552,6,FALSE),IF($U$8="Player",VLOOKUP(Search!$A1037,Inventory!$AF$2:$AI$5552,4,FALSE),IF($U$8="BV",VLOOKUP(Search!$A1037,Inventory!$AH$2:$AI$5552,2,FALSE),""))),"")</f>
        <v/>
      </c>
      <c r="C1037" s="38"/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22"/>
    </row>
    <row r="1038" spans="1:22" x14ac:dyDescent="0.2">
      <c r="A1038" s="24">
        <f>1+LARGE($A$11:A1037,1)</f>
        <v>1027</v>
      </c>
      <c r="B1038" s="38" t="str">
        <f>_xlfn.IFNA(IF($U$8="set",VLOOKUP(Search!$A1038,Inventory!$AD$2:$AI$5552,6,FALSE),IF($U$8="Player",VLOOKUP(Search!$A1038,Inventory!$AF$2:$AI$5552,4,FALSE),IF($U$8="BV",VLOOKUP(Search!$A1038,Inventory!$AH$2:$AI$5552,2,FALSE),""))),"")</f>
        <v/>
      </c>
      <c r="C1038" s="38"/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22"/>
    </row>
    <row r="1039" spans="1:22" x14ac:dyDescent="0.2">
      <c r="A1039" s="24">
        <f>1+LARGE($A$11:A1038,1)</f>
        <v>1028</v>
      </c>
      <c r="B1039" s="38" t="str">
        <f>_xlfn.IFNA(IF($U$8="set",VLOOKUP(Search!$A1039,Inventory!$AD$2:$AI$5552,6,FALSE),IF($U$8="Player",VLOOKUP(Search!$A1039,Inventory!$AF$2:$AI$5552,4,FALSE),IF($U$8="BV",VLOOKUP(Search!$A1039,Inventory!$AH$2:$AI$5552,2,FALSE),""))),"")</f>
        <v/>
      </c>
      <c r="C1039" s="38"/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22"/>
    </row>
    <row r="1040" spans="1:22" x14ac:dyDescent="0.2">
      <c r="A1040" s="24">
        <f>1+LARGE($A$11:A1039,1)</f>
        <v>1029</v>
      </c>
      <c r="B1040" s="38" t="str">
        <f>_xlfn.IFNA(IF($U$8="set",VLOOKUP(Search!$A1040,Inventory!$AD$2:$AI$5552,6,FALSE),IF($U$8="Player",VLOOKUP(Search!$A1040,Inventory!$AF$2:$AI$5552,4,FALSE),IF($U$8="BV",VLOOKUP(Search!$A1040,Inventory!$AH$2:$AI$5552,2,FALSE),""))),"")</f>
        <v/>
      </c>
      <c r="C1040" s="38"/>
      <c r="D1040" s="38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22"/>
    </row>
    <row r="1041" spans="1:22" x14ac:dyDescent="0.2">
      <c r="A1041" s="24">
        <f>1+LARGE($A$11:A1040,1)</f>
        <v>1030</v>
      </c>
      <c r="B1041" s="38" t="str">
        <f>_xlfn.IFNA(IF($U$8="set",VLOOKUP(Search!$A1041,Inventory!$AD$2:$AI$5552,6,FALSE),IF($U$8="Player",VLOOKUP(Search!$A1041,Inventory!$AF$2:$AI$5552,4,FALSE),IF($U$8="BV",VLOOKUP(Search!$A1041,Inventory!$AH$2:$AI$5552,2,FALSE),""))),"")</f>
        <v/>
      </c>
      <c r="C1041" s="38"/>
      <c r="D1041" s="38"/>
      <c r="E1041" s="38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22"/>
    </row>
    <row r="1042" spans="1:22" x14ac:dyDescent="0.2">
      <c r="A1042" s="24">
        <f>1+LARGE($A$11:A1041,1)</f>
        <v>1031</v>
      </c>
      <c r="B1042" s="38" t="str">
        <f>_xlfn.IFNA(IF($U$8="set",VLOOKUP(Search!$A1042,Inventory!$AD$2:$AI$5552,6,FALSE),IF($U$8="Player",VLOOKUP(Search!$A1042,Inventory!$AF$2:$AI$5552,4,FALSE),IF($U$8="BV",VLOOKUP(Search!$A1042,Inventory!$AH$2:$AI$5552,2,FALSE),""))),"")</f>
        <v/>
      </c>
      <c r="C1042" s="38"/>
      <c r="D1042" s="38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22"/>
    </row>
    <row r="1043" spans="1:22" x14ac:dyDescent="0.2">
      <c r="A1043" s="24">
        <f>1+LARGE($A$11:A1042,1)</f>
        <v>1032</v>
      </c>
      <c r="B1043" s="38" t="str">
        <f>_xlfn.IFNA(IF($U$8="set",VLOOKUP(Search!$A1043,Inventory!$AD$2:$AI$5552,6,FALSE),IF($U$8="Player",VLOOKUP(Search!$A1043,Inventory!$AF$2:$AI$5552,4,FALSE),IF($U$8="BV",VLOOKUP(Search!$A1043,Inventory!$AH$2:$AI$5552,2,FALSE),""))),"")</f>
        <v/>
      </c>
      <c r="C1043" s="38"/>
      <c r="D1043" s="38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22"/>
    </row>
    <row r="1044" spans="1:22" x14ac:dyDescent="0.2">
      <c r="A1044" s="24">
        <f>1+LARGE($A$11:A1043,1)</f>
        <v>1033</v>
      </c>
      <c r="B1044" s="38" t="str">
        <f>_xlfn.IFNA(IF($U$8="set",VLOOKUP(Search!$A1044,Inventory!$AD$2:$AI$5552,6,FALSE),IF($U$8="Player",VLOOKUP(Search!$A1044,Inventory!$AF$2:$AI$5552,4,FALSE),IF($U$8="BV",VLOOKUP(Search!$A1044,Inventory!$AH$2:$AI$5552,2,FALSE),""))),"")</f>
        <v/>
      </c>
      <c r="C1044" s="38"/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22"/>
    </row>
    <row r="1045" spans="1:22" x14ac:dyDescent="0.2">
      <c r="A1045" s="24">
        <f>1+LARGE($A$11:A1044,1)</f>
        <v>1034</v>
      </c>
      <c r="B1045" s="38" t="str">
        <f>_xlfn.IFNA(IF($U$8="set",VLOOKUP(Search!$A1045,Inventory!$AD$2:$AI$5552,6,FALSE),IF($U$8="Player",VLOOKUP(Search!$A1045,Inventory!$AF$2:$AI$5552,4,FALSE),IF($U$8="BV",VLOOKUP(Search!$A1045,Inventory!$AH$2:$AI$5552,2,FALSE),""))),"")</f>
        <v/>
      </c>
      <c r="C1045" s="38"/>
      <c r="D1045" s="38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22"/>
    </row>
    <row r="1046" spans="1:22" x14ac:dyDescent="0.2">
      <c r="A1046" s="24">
        <f>1+LARGE($A$11:A1045,1)</f>
        <v>1035</v>
      </c>
      <c r="B1046" s="38" t="str">
        <f>_xlfn.IFNA(IF($U$8="set",VLOOKUP(Search!$A1046,Inventory!$AD$2:$AI$5552,6,FALSE),IF($U$8="Player",VLOOKUP(Search!$A1046,Inventory!$AF$2:$AI$5552,4,FALSE),IF($U$8="BV",VLOOKUP(Search!$A1046,Inventory!$AH$2:$AI$5552,2,FALSE),""))),"")</f>
        <v/>
      </c>
      <c r="C1046" s="38"/>
      <c r="D1046" s="38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22"/>
    </row>
    <row r="1047" spans="1:22" x14ac:dyDescent="0.2">
      <c r="A1047" s="24">
        <f>1+LARGE($A$11:A1046,1)</f>
        <v>1036</v>
      </c>
      <c r="B1047" s="38" t="str">
        <f>_xlfn.IFNA(IF($U$8="set",VLOOKUP(Search!$A1047,Inventory!$AD$2:$AI$5552,6,FALSE),IF($U$8="Player",VLOOKUP(Search!$A1047,Inventory!$AF$2:$AI$5552,4,FALSE),IF($U$8="BV",VLOOKUP(Search!$A1047,Inventory!$AH$2:$AI$5552,2,FALSE),""))),"")</f>
        <v/>
      </c>
      <c r="C1047" s="38"/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22"/>
    </row>
    <row r="1048" spans="1:22" x14ac:dyDescent="0.2">
      <c r="A1048" s="24">
        <f>1+LARGE($A$11:A1047,1)</f>
        <v>1037</v>
      </c>
      <c r="B1048" s="38" t="str">
        <f>_xlfn.IFNA(IF($U$8="set",VLOOKUP(Search!$A1048,Inventory!$AD$2:$AI$5552,6,FALSE),IF($U$8="Player",VLOOKUP(Search!$A1048,Inventory!$AF$2:$AI$5552,4,FALSE),IF($U$8="BV",VLOOKUP(Search!$A1048,Inventory!$AH$2:$AI$5552,2,FALSE),""))),"")</f>
        <v/>
      </c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22"/>
    </row>
    <row r="1049" spans="1:22" x14ac:dyDescent="0.2">
      <c r="A1049" s="24">
        <f>1+LARGE($A$11:A1048,1)</f>
        <v>1038</v>
      </c>
      <c r="B1049" s="38" t="str">
        <f>_xlfn.IFNA(IF($U$8="set",VLOOKUP(Search!$A1049,Inventory!$AD$2:$AI$5552,6,FALSE),IF($U$8="Player",VLOOKUP(Search!$A1049,Inventory!$AF$2:$AI$5552,4,FALSE),IF($U$8="BV",VLOOKUP(Search!$A1049,Inventory!$AH$2:$AI$5552,2,FALSE),""))),"")</f>
        <v/>
      </c>
      <c r="C1049" s="38"/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22"/>
    </row>
    <row r="1050" spans="1:22" x14ac:dyDescent="0.2">
      <c r="A1050" s="24">
        <f>1+LARGE($A$11:A1049,1)</f>
        <v>1039</v>
      </c>
      <c r="B1050" s="38" t="str">
        <f>_xlfn.IFNA(IF($U$8="set",VLOOKUP(Search!$A1050,Inventory!$AD$2:$AI$5552,6,FALSE),IF($U$8="Player",VLOOKUP(Search!$A1050,Inventory!$AF$2:$AI$5552,4,FALSE),IF($U$8="BV",VLOOKUP(Search!$A1050,Inventory!$AH$2:$AI$5552,2,FALSE),""))),"")</f>
        <v/>
      </c>
      <c r="C1050" s="38"/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22"/>
    </row>
    <row r="1051" spans="1:22" x14ac:dyDescent="0.2">
      <c r="A1051" s="24">
        <f>1+LARGE($A$11:A1050,1)</f>
        <v>1040</v>
      </c>
      <c r="B1051" s="38" t="str">
        <f>_xlfn.IFNA(IF($U$8="set",VLOOKUP(Search!$A1051,Inventory!$AD$2:$AI$5552,6,FALSE),IF($U$8="Player",VLOOKUP(Search!$A1051,Inventory!$AF$2:$AI$5552,4,FALSE),IF($U$8="BV",VLOOKUP(Search!$A1051,Inventory!$AH$2:$AI$5552,2,FALSE),""))),"")</f>
        <v/>
      </c>
      <c r="C1051" s="38"/>
      <c r="D1051" s="38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22"/>
    </row>
    <row r="1052" spans="1:22" x14ac:dyDescent="0.2">
      <c r="A1052" s="24">
        <f>1+LARGE($A$11:A1051,1)</f>
        <v>1041</v>
      </c>
      <c r="B1052" s="38" t="str">
        <f>_xlfn.IFNA(IF($U$8="set",VLOOKUP(Search!$A1052,Inventory!$AD$2:$AI$5552,6,FALSE),IF($U$8="Player",VLOOKUP(Search!$A1052,Inventory!$AF$2:$AI$5552,4,FALSE),IF($U$8="BV",VLOOKUP(Search!$A1052,Inventory!$AH$2:$AI$5552,2,FALSE),""))),"")</f>
        <v/>
      </c>
      <c r="C1052" s="38"/>
      <c r="D1052" s="38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22"/>
    </row>
    <row r="1053" spans="1:22" x14ac:dyDescent="0.2">
      <c r="A1053" s="24">
        <f>1+LARGE($A$11:A1052,1)</f>
        <v>1042</v>
      </c>
      <c r="B1053" s="38" t="str">
        <f>_xlfn.IFNA(IF($U$8="set",VLOOKUP(Search!$A1053,Inventory!$AD$2:$AI$5552,6,FALSE),IF($U$8="Player",VLOOKUP(Search!$A1053,Inventory!$AF$2:$AI$5552,4,FALSE),IF($U$8="BV",VLOOKUP(Search!$A1053,Inventory!$AH$2:$AI$5552,2,FALSE),""))),"")</f>
        <v/>
      </c>
      <c r="C1053" s="38"/>
      <c r="D1053" s="38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22"/>
    </row>
    <row r="1054" spans="1:22" x14ac:dyDescent="0.2">
      <c r="A1054" s="24">
        <f>1+LARGE($A$11:A1053,1)</f>
        <v>1043</v>
      </c>
      <c r="B1054" s="38" t="str">
        <f>_xlfn.IFNA(IF($U$8="set",VLOOKUP(Search!$A1054,Inventory!$AD$2:$AI$5552,6,FALSE),IF($U$8="Player",VLOOKUP(Search!$A1054,Inventory!$AF$2:$AI$5552,4,FALSE),IF($U$8="BV",VLOOKUP(Search!$A1054,Inventory!$AH$2:$AI$5552,2,FALSE),""))),"")</f>
        <v/>
      </c>
      <c r="C1054" s="38"/>
      <c r="D1054" s="38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22"/>
    </row>
    <row r="1055" spans="1:22" x14ac:dyDescent="0.2">
      <c r="A1055" s="24">
        <f>1+LARGE($A$11:A1054,1)</f>
        <v>1044</v>
      </c>
      <c r="B1055" s="38" t="str">
        <f>_xlfn.IFNA(IF($U$8="set",VLOOKUP(Search!$A1055,Inventory!$AD$2:$AI$5552,6,FALSE),IF($U$8="Player",VLOOKUP(Search!$A1055,Inventory!$AF$2:$AI$5552,4,FALSE),IF($U$8="BV",VLOOKUP(Search!$A1055,Inventory!$AH$2:$AI$5552,2,FALSE),""))),"")</f>
        <v/>
      </c>
      <c r="C1055" s="38"/>
      <c r="D1055" s="38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22"/>
    </row>
    <row r="1056" spans="1:22" x14ac:dyDescent="0.2">
      <c r="A1056" s="24">
        <f>1+LARGE($A$11:A1055,1)</f>
        <v>1045</v>
      </c>
      <c r="B1056" s="38" t="str">
        <f>_xlfn.IFNA(IF($U$8="set",VLOOKUP(Search!$A1056,Inventory!$AD$2:$AI$5552,6,FALSE),IF($U$8="Player",VLOOKUP(Search!$A1056,Inventory!$AF$2:$AI$5552,4,FALSE),IF($U$8="BV",VLOOKUP(Search!$A1056,Inventory!$AH$2:$AI$5552,2,FALSE),""))),"")</f>
        <v/>
      </c>
      <c r="C1056" s="38"/>
      <c r="D1056" s="38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22"/>
    </row>
    <row r="1057" spans="1:22" x14ac:dyDescent="0.2">
      <c r="A1057" s="24">
        <f>1+LARGE($A$11:A1056,1)</f>
        <v>1046</v>
      </c>
      <c r="B1057" s="38" t="str">
        <f>_xlfn.IFNA(IF($U$8="set",VLOOKUP(Search!$A1057,Inventory!$AD$2:$AI$5552,6,FALSE),IF($U$8="Player",VLOOKUP(Search!$A1057,Inventory!$AF$2:$AI$5552,4,FALSE),IF($U$8="BV",VLOOKUP(Search!$A1057,Inventory!$AH$2:$AI$5552,2,FALSE),""))),"")</f>
        <v/>
      </c>
      <c r="C1057" s="38"/>
      <c r="D1057" s="38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22"/>
    </row>
    <row r="1058" spans="1:22" x14ac:dyDescent="0.2">
      <c r="A1058" s="24">
        <f>1+LARGE($A$11:A1057,1)</f>
        <v>1047</v>
      </c>
      <c r="B1058" s="38" t="str">
        <f>_xlfn.IFNA(IF($U$8="set",VLOOKUP(Search!$A1058,Inventory!$AD$2:$AI$5552,6,FALSE),IF($U$8="Player",VLOOKUP(Search!$A1058,Inventory!$AF$2:$AI$5552,4,FALSE),IF($U$8="BV",VLOOKUP(Search!$A1058,Inventory!$AH$2:$AI$5552,2,FALSE),""))),"")</f>
        <v/>
      </c>
      <c r="C1058" s="38"/>
      <c r="D1058" s="38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22"/>
    </row>
    <row r="1059" spans="1:22" x14ac:dyDescent="0.2">
      <c r="A1059" s="24">
        <f>1+LARGE($A$11:A1058,1)</f>
        <v>1048</v>
      </c>
      <c r="B1059" s="38" t="str">
        <f>_xlfn.IFNA(IF($U$8="set",VLOOKUP(Search!$A1059,Inventory!$AD$2:$AI$5552,6,FALSE),IF($U$8="Player",VLOOKUP(Search!$A1059,Inventory!$AF$2:$AI$5552,4,FALSE),IF($U$8="BV",VLOOKUP(Search!$A1059,Inventory!$AH$2:$AI$5552,2,FALSE),""))),"")</f>
        <v/>
      </c>
      <c r="C1059" s="38"/>
      <c r="D1059" s="38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22"/>
    </row>
    <row r="1060" spans="1:22" x14ac:dyDescent="0.2">
      <c r="A1060" s="24">
        <f>1+LARGE($A$11:A1059,1)</f>
        <v>1049</v>
      </c>
      <c r="B1060" s="38" t="str">
        <f>_xlfn.IFNA(IF($U$8="set",VLOOKUP(Search!$A1060,Inventory!$AD$2:$AI$5552,6,FALSE),IF($U$8="Player",VLOOKUP(Search!$A1060,Inventory!$AF$2:$AI$5552,4,FALSE),IF($U$8="BV",VLOOKUP(Search!$A1060,Inventory!$AH$2:$AI$5552,2,FALSE),""))),"")</f>
        <v/>
      </c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22"/>
    </row>
    <row r="1061" spans="1:22" x14ac:dyDescent="0.2">
      <c r="A1061" s="24">
        <f>1+LARGE($A$11:A1060,1)</f>
        <v>1050</v>
      </c>
      <c r="B1061" s="38" t="str">
        <f>_xlfn.IFNA(IF($U$8="set",VLOOKUP(Search!$A1061,Inventory!$AD$2:$AI$5552,6,FALSE),IF($U$8="Player",VLOOKUP(Search!$A1061,Inventory!$AF$2:$AI$5552,4,FALSE),IF($U$8="BV",VLOOKUP(Search!$A1061,Inventory!$AH$2:$AI$5552,2,FALSE),""))),"")</f>
        <v/>
      </c>
      <c r="C1061" s="38"/>
      <c r="D1061" s="38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22"/>
    </row>
    <row r="1062" spans="1:22" x14ac:dyDescent="0.2">
      <c r="A1062" s="24">
        <f>1+LARGE($A$11:A1061,1)</f>
        <v>1051</v>
      </c>
      <c r="B1062" s="38" t="str">
        <f>_xlfn.IFNA(IF($U$8="set",VLOOKUP(Search!$A1062,Inventory!$AD$2:$AI$5552,6,FALSE),IF($U$8="Player",VLOOKUP(Search!$A1062,Inventory!$AF$2:$AI$5552,4,FALSE),IF($U$8="BV",VLOOKUP(Search!$A1062,Inventory!$AH$2:$AI$5552,2,FALSE),""))),"")</f>
        <v/>
      </c>
      <c r="C1062" s="38"/>
      <c r="D1062" s="38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22"/>
    </row>
    <row r="1063" spans="1:22" x14ac:dyDescent="0.2">
      <c r="A1063" s="24">
        <f>1+LARGE($A$11:A1062,1)</f>
        <v>1052</v>
      </c>
      <c r="B1063" s="38" t="str">
        <f>_xlfn.IFNA(IF($U$8="set",VLOOKUP(Search!$A1063,Inventory!$AD$2:$AI$5552,6,FALSE),IF($U$8="Player",VLOOKUP(Search!$A1063,Inventory!$AF$2:$AI$5552,4,FALSE),IF($U$8="BV",VLOOKUP(Search!$A1063,Inventory!$AH$2:$AI$5552,2,FALSE),""))),"")</f>
        <v/>
      </c>
      <c r="C1063" s="38"/>
      <c r="D1063" s="38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22"/>
    </row>
    <row r="1064" spans="1:22" x14ac:dyDescent="0.2">
      <c r="A1064" s="24">
        <f>1+LARGE($A$11:A1063,1)</f>
        <v>1053</v>
      </c>
      <c r="B1064" s="38" t="str">
        <f>_xlfn.IFNA(IF($U$8="set",VLOOKUP(Search!$A1064,Inventory!$AD$2:$AI$5552,6,FALSE),IF($U$8="Player",VLOOKUP(Search!$A1064,Inventory!$AF$2:$AI$5552,4,FALSE),IF($U$8="BV",VLOOKUP(Search!$A1064,Inventory!$AH$2:$AI$5552,2,FALSE),""))),"")</f>
        <v/>
      </c>
      <c r="C1064" s="38"/>
      <c r="D1064" s="38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22"/>
    </row>
    <row r="1065" spans="1:22" x14ac:dyDescent="0.2">
      <c r="A1065" s="24">
        <f>1+LARGE($A$11:A1064,1)</f>
        <v>1054</v>
      </c>
      <c r="B1065" s="38" t="str">
        <f>_xlfn.IFNA(IF($U$8="set",VLOOKUP(Search!$A1065,Inventory!$AD$2:$AI$5552,6,FALSE),IF($U$8="Player",VLOOKUP(Search!$A1065,Inventory!$AF$2:$AI$5552,4,FALSE),IF($U$8="BV",VLOOKUP(Search!$A1065,Inventory!$AH$2:$AI$5552,2,FALSE),""))),"")</f>
        <v/>
      </c>
      <c r="C1065" s="38"/>
      <c r="D1065" s="38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22"/>
    </row>
    <row r="1066" spans="1:22" x14ac:dyDescent="0.2">
      <c r="A1066" s="24">
        <f>1+LARGE($A$11:A1065,1)</f>
        <v>1055</v>
      </c>
      <c r="B1066" s="38" t="str">
        <f>_xlfn.IFNA(IF($U$8="set",VLOOKUP(Search!$A1066,Inventory!$AD$2:$AI$5552,6,FALSE),IF($U$8="Player",VLOOKUP(Search!$A1066,Inventory!$AF$2:$AI$5552,4,FALSE),IF($U$8="BV",VLOOKUP(Search!$A1066,Inventory!$AH$2:$AI$5552,2,FALSE),""))),"")</f>
        <v/>
      </c>
      <c r="C1066" s="38"/>
      <c r="D1066" s="38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22"/>
    </row>
    <row r="1067" spans="1:22" x14ac:dyDescent="0.2">
      <c r="A1067" s="24">
        <f>1+LARGE($A$11:A1066,1)</f>
        <v>1056</v>
      </c>
      <c r="B1067" s="38" t="str">
        <f>_xlfn.IFNA(IF($U$8="set",VLOOKUP(Search!$A1067,Inventory!$AD$2:$AI$5552,6,FALSE),IF($U$8="Player",VLOOKUP(Search!$A1067,Inventory!$AF$2:$AI$5552,4,FALSE),IF($U$8="BV",VLOOKUP(Search!$A1067,Inventory!$AH$2:$AI$5552,2,FALSE),""))),"")</f>
        <v/>
      </c>
      <c r="C1067" s="38"/>
      <c r="D1067" s="38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22"/>
    </row>
    <row r="1068" spans="1:22" x14ac:dyDescent="0.2">
      <c r="A1068" s="24">
        <f>1+LARGE($A$11:A1067,1)</f>
        <v>1057</v>
      </c>
      <c r="B1068" s="38" t="str">
        <f>_xlfn.IFNA(IF($U$8="set",VLOOKUP(Search!$A1068,Inventory!$AD$2:$AI$5552,6,FALSE),IF($U$8="Player",VLOOKUP(Search!$A1068,Inventory!$AF$2:$AI$5552,4,FALSE),IF($U$8="BV",VLOOKUP(Search!$A1068,Inventory!$AH$2:$AI$5552,2,FALSE),""))),"")</f>
        <v/>
      </c>
      <c r="C1068" s="38"/>
      <c r="D1068" s="38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22"/>
    </row>
    <row r="1069" spans="1:22" x14ac:dyDescent="0.2">
      <c r="A1069" s="24">
        <f>1+LARGE($A$11:A1068,1)</f>
        <v>1058</v>
      </c>
      <c r="B1069" s="38" t="str">
        <f>_xlfn.IFNA(IF($U$8="set",VLOOKUP(Search!$A1069,Inventory!$AD$2:$AI$5552,6,FALSE),IF($U$8="Player",VLOOKUP(Search!$A1069,Inventory!$AF$2:$AI$5552,4,FALSE),IF($U$8="BV",VLOOKUP(Search!$A1069,Inventory!$AH$2:$AI$5552,2,FALSE),""))),"")</f>
        <v/>
      </c>
      <c r="C1069" s="38"/>
      <c r="D1069" s="38"/>
      <c r="E1069" s="38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22"/>
    </row>
    <row r="1070" spans="1:22" x14ac:dyDescent="0.2">
      <c r="A1070" s="24">
        <f>1+LARGE($A$11:A1069,1)</f>
        <v>1059</v>
      </c>
      <c r="B1070" s="38" t="str">
        <f>_xlfn.IFNA(IF($U$8="set",VLOOKUP(Search!$A1070,Inventory!$AD$2:$AI$5552,6,FALSE),IF($U$8="Player",VLOOKUP(Search!$A1070,Inventory!$AF$2:$AI$5552,4,FALSE),IF($U$8="BV",VLOOKUP(Search!$A1070,Inventory!$AH$2:$AI$5552,2,FALSE),""))),"")</f>
        <v/>
      </c>
      <c r="C1070" s="38"/>
      <c r="D1070" s="38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22"/>
    </row>
    <row r="1071" spans="1:22" x14ac:dyDescent="0.2">
      <c r="A1071" s="24">
        <f>1+LARGE($A$11:A1070,1)</f>
        <v>1060</v>
      </c>
      <c r="B1071" s="38" t="str">
        <f>_xlfn.IFNA(IF($U$8="set",VLOOKUP(Search!$A1071,Inventory!$AD$2:$AI$5552,6,FALSE),IF($U$8="Player",VLOOKUP(Search!$A1071,Inventory!$AF$2:$AI$5552,4,FALSE),IF($U$8="BV",VLOOKUP(Search!$A1071,Inventory!$AH$2:$AI$5552,2,FALSE),""))),"")</f>
        <v/>
      </c>
      <c r="C1071" s="38"/>
      <c r="D1071" s="38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22"/>
    </row>
    <row r="1072" spans="1:22" x14ac:dyDescent="0.2">
      <c r="A1072" s="24">
        <f>1+LARGE($A$11:A1071,1)</f>
        <v>1061</v>
      </c>
      <c r="B1072" s="38" t="str">
        <f>_xlfn.IFNA(IF($U$8="set",VLOOKUP(Search!$A1072,Inventory!$AD$2:$AI$5552,6,FALSE),IF($U$8="Player",VLOOKUP(Search!$A1072,Inventory!$AF$2:$AI$5552,4,FALSE),IF($U$8="BV",VLOOKUP(Search!$A1072,Inventory!$AH$2:$AI$5552,2,FALSE),""))),"")</f>
        <v/>
      </c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22"/>
    </row>
    <row r="1073" spans="1:22" x14ac:dyDescent="0.2">
      <c r="A1073" s="24">
        <f>1+LARGE($A$11:A1072,1)</f>
        <v>1062</v>
      </c>
      <c r="B1073" s="38" t="str">
        <f>_xlfn.IFNA(IF($U$8="set",VLOOKUP(Search!$A1073,Inventory!$AD$2:$AI$5552,6,FALSE),IF($U$8="Player",VLOOKUP(Search!$A1073,Inventory!$AF$2:$AI$5552,4,FALSE),IF($U$8="BV",VLOOKUP(Search!$A1073,Inventory!$AH$2:$AI$5552,2,FALSE),""))),"")</f>
        <v/>
      </c>
      <c r="C1073" s="38"/>
      <c r="D1073" s="38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22"/>
    </row>
    <row r="1074" spans="1:22" x14ac:dyDescent="0.2">
      <c r="A1074" s="24">
        <f>1+LARGE($A$11:A1073,1)</f>
        <v>1063</v>
      </c>
      <c r="B1074" s="38" t="str">
        <f>_xlfn.IFNA(IF($U$8="set",VLOOKUP(Search!$A1074,Inventory!$AD$2:$AI$5552,6,FALSE),IF($U$8="Player",VLOOKUP(Search!$A1074,Inventory!$AF$2:$AI$5552,4,FALSE),IF($U$8="BV",VLOOKUP(Search!$A1074,Inventory!$AH$2:$AI$5552,2,FALSE),""))),"")</f>
        <v/>
      </c>
      <c r="C1074" s="38"/>
      <c r="D1074" s="38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22"/>
    </row>
    <row r="1075" spans="1:22" x14ac:dyDescent="0.2">
      <c r="A1075" s="24">
        <f>1+LARGE($A$11:A1074,1)</f>
        <v>1064</v>
      </c>
      <c r="B1075" s="38" t="str">
        <f>_xlfn.IFNA(IF($U$8="set",VLOOKUP(Search!$A1075,Inventory!$AD$2:$AI$5552,6,FALSE),IF($U$8="Player",VLOOKUP(Search!$A1075,Inventory!$AF$2:$AI$5552,4,FALSE),IF($U$8="BV",VLOOKUP(Search!$A1075,Inventory!$AH$2:$AI$5552,2,FALSE),""))),"")</f>
        <v/>
      </c>
      <c r="C1075" s="38"/>
      <c r="D1075" s="38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22"/>
    </row>
    <row r="1076" spans="1:22" x14ac:dyDescent="0.2">
      <c r="A1076" s="24">
        <f>1+LARGE($A$11:A1075,1)</f>
        <v>1065</v>
      </c>
      <c r="B1076" s="38" t="str">
        <f>_xlfn.IFNA(IF($U$8="set",VLOOKUP(Search!$A1076,Inventory!$AD$2:$AI$5552,6,FALSE),IF($U$8="Player",VLOOKUP(Search!$A1076,Inventory!$AF$2:$AI$5552,4,FALSE),IF($U$8="BV",VLOOKUP(Search!$A1076,Inventory!$AH$2:$AI$5552,2,FALSE),""))),"")</f>
        <v/>
      </c>
      <c r="C1076" s="38"/>
      <c r="D1076" s="38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22"/>
    </row>
    <row r="1077" spans="1:22" x14ac:dyDescent="0.2">
      <c r="A1077" s="24">
        <f>1+LARGE($A$11:A1076,1)</f>
        <v>1066</v>
      </c>
      <c r="B1077" s="38" t="str">
        <f>_xlfn.IFNA(IF($U$8="set",VLOOKUP(Search!$A1077,Inventory!$AD$2:$AI$5552,6,FALSE),IF($U$8="Player",VLOOKUP(Search!$A1077,Inventory!$AF$2:$AI$5552,4,FALSE),IF($U$8="BV",VLOOKUP(Search!$A1077,Inventory!$AH$2:$AI$5552,2,FALSE),""))),"")</f>
        <v/>
      </c>
      <c r="C1077" s="38"/>
      <c r="D1077" s="38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22"/>
    </row>
    <row r="1078" spans="1:22" x14ac:dyDescent="0.2">
      <c r="A1078" s="24">
        <f>1+LARGE($A$11:A1077,1)</f>
        <v>1067</v>
      </c>
      <c r="B1078" s="38" t="str">
        <f>_xlfn.IFNA(IF($U$8="set",VLOOKUP(Search!$A1078,Inventory!$AD$2:$AI$5552,6,FALSE),IF($U$8="Player",VLOOKUP(Search!$A1078,Inventory!$AF$2:$AI$5552,4,FALSE),IF($U$8="BV",VLOOKUP(Search!$A1078,Inventory!$AH$2:$AI$5552,2,FALSE),""))),"")</f>
        <v/>
      </c>
      <c r="C1078" s="38"/>
      <c r="D1078" s="38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22"/>
    </row>
    <row r="1079" spans="1:22" x14ac:dyDescent="0.2">
      <c r="A1079" s="24">
        <f>1+LARGE($A$11:A1078,1)</f>
        <v>1068</v>
      </c>
      <c r="B1079" s="38" t="str">
        <f>_xlfn.IFNA(IF($U$8="set",VLOOKUP(Search!$A1079,Inventory!$AD$2:$AI$5552,6,FALSE),IF($U$8="Player",VLOOKUP(Search!$A1079,Inventory!$AF$2:$AI$5552,4,FALSE),IF($U$8="BV",VLOOKUP(Search!$A1079,Inventory!$AH$2:$AI$5552,2,FALSE),""))),"")</f>
        <v/>
      </c>
      <c r="C1079" s="38"/>
      <c r="D1079" s="38"/>
      <c r="E1079" s="38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22"/>
    </row>
    <row r="1080" spans="1:22" x14ac:dyDescent="0.2">
      <c r="A1080" s="24">
        <f>1+LARGE($A$11:A1079,1)</f>
        <v>1069</v>
      </c>
      <c r="B1080" s="38" t="str">
        <f>_xlfn.IFNA(IF($U$8="set",VLOOKUP(Search!$A1080,Inventory!$AD$2:$AI$5552,6,FALSE),IF($U$8="Player",VLOOKUP(Search!$A1080,Inventory!$AF$2:$AI$5552,4,FALSE),IF($U$8="BV",VLOOKUP(Search!$A1080,Inventory!$AH$2:$AI$5552,2,FALSE),""))),"")</f>
        <v/>
      </c>
      <c r="C1080" s="38"/>
      <c r="D1080" s="38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22"/>
    </row>
    <row r="1081" spans="1:22" x14ac:dyDescent="0.2">
      <c r="A1081" s="24">
        <f>1+LARGE($A$11:A1080,1)</f>
        <v>1070</v>
      </c>
      <c r="B1081" s="38" t="str">
        <f>_xlfn.IFNA(IF($U$8="set",VLOOKUP(Search!$A1081,Inventory!$AD$2:$AI$5552,6,FALSE),IF($U$8="Player",VLOOKUP(Search!$A1081,Inventory!$AF$2:$AI$5552,4,FALSE),IF($U$8="BV",VLOOKUP(Search!$A1081,Inventory!$AH$2:$AI$5552,2,FALSE),""))),"")</f>
        <v/>
      </c>
      <c r="C1081" s="38"/>
      <c r="D1081" s="38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22"/>
    </row>
    <row r="1082" spans="1:22" x14ac:dyDescent="0.2">
      <c r="A1082" s="24">
        <f>1+LARGE($A$11:A1081,1)</f>
        <v>1071</v>
      </c>
      <c r="B1082" s="38" t="str">
        <f>_xlfn.IFNA(IF($U$8="set",VLOOKUP(Search!$A1082,Inventory!$AD$2:$AI$5552,6,FALSE),IF($U$8="Player",VLOOKUP(Search!$A1082,Inventory!$AF$2:$AI$5552,4,FALSE),IF($U$8="BV",VLOOKUP(Search!$A1082,Inventory!$AH$2:$AI$5552,2,FALSE),""))),"")</f>
        <v/>
      </c>
      <c r="C1082" s="38"/>
      <c r="D1082" s="38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22"/>
    </row>
    <row r="1083" spans="1:22" x14ac:dyDescent="0.2">
      <c r="A1083" s="24">
        <f>1+LARGE($A$11:A1082,1)</f>
        <v>1072</v>
      </c>
      <c r="B1083" s="38" t="str">
        <f>_xlfn.IFNA(IF($U$8="set",VLOOKUP(Search!$A1083,Inventory!$AD$2:$AI$5552,6,FALSE),IF($U$8="Player",VLOOKUP(Search!$A1083,Inventory!$AF$2:$AI$5552,4,FALSE),IF($U$8="BV",VLOOKUP(Search!$A1083,Inventory!$AH$2:$AI$5552,2,FALSE),""))),"")</f>
        <v/>
      </c>
      <c r="C1083" s="38"/>
      <c r="D1083" s="38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22"/>
    </row>
    <row r="1084" spans="1:22" x14ac:dyDescent="0.2">
      <c r="A1084" s="24">
        <f>1+LARGE($A$11:A1083,1)</f>
        <v>1073</v>
      </c>
      <c r="B1084" s="38" t="str">
        <f>_xlfn.IFNA(IF($U$8="set",VLOOKUP(Search!$A1084,Inventory!$AD$2:$AI$5552,6,FALSE),IF($U$8="Player",VLOOKUP(Search!$A1084,Inventory!$AF$2:$AI$5552,4,FALSE),IF($U$8="BV",VLOOKUP(Search!$A1084,Inventory!$AH$2:$AI$5552,2,FALSE),""))),"")</f>
        <v/>
      </c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22"/>
    </row>
    <row r="1085" spans="1:22" x14ac:dyDescent="0.2">
      <c r="A1085" s="24">
        <f>1+LARGE($A$11:A1084,1)</f>
        <v>1074</v>
      </c>
      <c r="B1085" s="38" t="str">
        <f>_xlfn.IFNA(IF($U$8="set",VLOOKUP(Search!$A1085,Inventory!$AD$2:$AI$5552,6,FALSE),IF($U$8="Player",VLOOKUP(Search!$A1085,Inventory!$AF$2:$AI$5552,4,FALSE),IF($U$8="BV",VLOOKUP(Search!$A1085,Inventory!$AH$2:$AI$5552,2,FALSE),""))),"")</f>
        <v/>
      </c>
      <c r="C1085" s="38"/>
      <c r="D1085" s="38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22"/>
    </row>
    <row r="1086" spans="1:22" x14ac:dyDescent="0.2">
      <c r="A1086" s="24">
        <f>1+LARGE($A$11:A1085,1)</f>
        <v>1075</v>
      </c>
      <c r="B1086" s="38" t="str">
        <f>_xlfn.IFNA(IF($U$8="set",VLOOKUP(Search!$A1086,Inventory!$AD$2:$AI$5552,6,FALSE),IF($U$8="Player",VLOOKUP(Search!$A1086,Inventory!$AF$2:$AI$5552,4,FALSE),IF($U$8="BV",VLOOKUP(Search!$A1086,Inventory!$AH$2:$AI$5552,2,FALSE),""))),"")</f>
        <v/>
      </c>
      <c r="C1086" s="38"/>
      <c r="D1086" s="38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22"/>
    </row>
    <row r="1087" spans="1:22" x14ac:dyDescent="0.2">
      <c r="A1087" s="24">
        <f>1+LARGE($A$11:A1086,1)</f>
        <v>1076</v>
      </c>
      <c r="B1087" s="38" t="str">
        <f>_xlfn.IFNA(IF($U$8="set",VLOOKUP(Search!$A1087,Inventory!$AD$2:$AI$5552,6,FALSE),IF($U$8="Player",VLOOKUP(Search!$A1087,Inventory!$AF$2:$AI$5552,4,FALSE),IF($U$8="BV",VLOOKUP(Search!$A1087,Inventory!$AH$2:$AI$5552,2,FALSE),""))),"")</f>
        <v/>
      </c>
      <c r="C1087" s="38"/>
      <c r="D1087" s="38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22"/>
    </row>
    <row r="1088" spans="1:22" x14ac:dyDescent="0.2">
      <c r="A1088" s="24">
        <f>1+LARGE($A$11:A1087,1)</f>
        <v>1077</v>
      </c>
      <c r="B1088" s="38" t="str">
        <f>_xlfn.IFNA(IF($U$8="set",VLOOKUP(Search!$A1088,Inventory!$AD$2:$AI$5552,6,FALSE),IF($U$8="Player",VLOOKUP(Search!$A1088,Inventory!$AF$2:$AI$5552,4,FALSE),IF($U$8="BV",VLOOKUP(Search!$A1088,Inventory!$AH$2:$AI$5552,2,FALSE),""))),"")</f>
        <v/>
      </c>
      <c r="C1088" s="38"/>
      <c r="D1088" s="38"/>
      <c r="E1088" s="38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22"/>
    </row>
    <row r="1089" spans="1:22" x14ac:dyDescent="0.2">
      <c r="A1089" s="24">
        <f>1+LARGE($A$11:A1088,1)</f>
        <v>1078</v>
      </c>
      <c r="B1089" s="38" t="str">
        <f>_xlfn.IFNA(IF($U$8="set",VLOOKUP(Search!$A1089,Inventory!$AD$2:$AI$5552,6,FALSE),IF($U$8="Player",VLOOKUP(Search!$A1089,Inventory!$AF$2:$AI$5552,4,FALSE),IF($U$8="BV",VLOOKUP(Search!$A1089,Inventory!$AH$2:$AI$5552,2,FALSE),""))),"")</f>
        <v/>
      </c>
      <c r="C1089" s="38"/>
      <c r="D1089" s="38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22"/>
    </row>
    <row r="1090" spans="1:22" x14ac:dyDescent="0.2">
      <c r="A1090" s="24">
        <f>1+LARGE($A$11:A1089,1)</f>
        <v>1079</v>
      </c>
      <c r="B1090" s="38" t="str">
        <f>_xlfn.IFNA(IF($U$8="set",VLOOKUP(Search!$A1090,Inventory!$AD$2:$AI$5552,6,FALSE),IF($U$8="Player",VLOOKUP(Search!$A1090,Inventory!$AF$2:$AI$5552,4,FALSE),IF($U$8="BV",VLOOKUP(Search!$A1090,Inventory!$AH$2:$AI$5552,2,FALSE),""))),"")</f>
        <v/>
      </c>
      <c r="C1090" s="38"/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22"/>
    </row>
    <row r="1091" spans="1:22" x14ac:dyDescent="0.2">
      <c r="A1091" s="24">
        <f>1+LARGE($A$11:A1090,1)</f>
        <v>1080</v>
      </c>
      <c r="B1091" s="38" t="str">
        <f>_xlfn.IFNA(IF($U$8="set",VLOOKUP(Search!$A1091,Inventory!$AD$2:$AI$5552,6,FALSE),IF($U$8="Player",VLOOKUP(Search!$A1091,Inventory!$AF$2:$AI$5552,4,FALSE),IF($U$8="BV",VLOOKUP(Search!$A1091,Inventory!$AH$2:$AI$5552,2,FALSE),""))),"")</f>
        <v/>
      </c>
      <c r="C1091" s="38"/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22"/>
    </row>
    <row r="1092" spans="1:22" x14ac:dyDescent="0.2">
      <c r="A1092" s="24">
        <f>1+LARGE($A$11:A1091,1)</f>
        <v>1081</v>
      </c>
      <c r="B1092" s="38" t="str">
        <f>_xlfn.IFNA(IF($U$8="set",VLOOKUP(Search!$A1092,Inventory!$AD$2:$AI$5552,6,FALSE),IF($U$8="Player",VLOOKUP(Search!$A1092,Inventory!$AF$2:$AI$5552,4,FALSE),IF($U$8="BV",VLOOKUP(Search!$A1092,Inventory!$AH$2:$AI$5552,2,FALSE),""))),"")</f>
        <v/>
      </c>
      <c r="C1092" s="38"/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22"/>
    </row>
    <row r="1093" spans="1:22" x14ac:dyDescent="0.2">
      <c r="A1093" s="24">
        <f>1+LARGE($A$11:A1092,1)</f>
        <v>1082</v>
      </c>
      <c r="B1093" s="38" t="str">
        <f>_xlfn.IFNA(IF($U$8="set",VLOOKUP(Search!$A1093,Inventory!$AD$2:$AI$5552,6,FALSE),IF($U$8="Player",VLOOKUP(Search!$A1093,Inventory!$AF$2:$AI$5552,4,FALSE),IF($U$8="BV",VLOOKUP(Search!$A1093,Inventory!$AH$2:$AI$5552,2,FALSE),""))),"")</f>
        <v/>
      </c>
      <c r="C1093" s="38"/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22"/>
    </row>
    <row r="1094" spans="1:22" x14ac:dyDescent="0.2">
      <c r="A1094" s="24">
        <f>1+LARGE($A$11:A1093,1)</f>
        <v>1083</v>
      </c>
      <c r="B1094" s="38" t="str">
        <f>_xlfn.IFNA(IF($U$8="set",VLOOKUP(Search!$A1094,Inventory!$AD$2:$AI$5552,6,FALSE),IF($U$8="Player",VLOOKUP(Search!$A1094,Inventory!$AF$2:$AI$5552,4,FALSE),IF($U$8="BV",VLOOKUP(Search!$A1094,Inventory!$AH$2:$AI$5552,2,FALSE),""))),"")</f>
        <v/>
      </c>
      <c r="C1094" s="38"/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22"/>
    </row>
    <row r="1095" spans="1:22" x14ac:dyDescent="0.2">
      <c r="A1095" s="24">
        <f>1+LARGE($A$11:A1094,1)</f>
        <v>1084</v>
      </c>
      <c r="B1095" s="38" t="str">
        <f>_xlfn.IFNA(IF($U$8="set",VLOOKUP(Search!$A1095,Inventory!$AD$2:$AI$5552,6,FALSE),IF($U$8="Player",VLOOKUP(Search!$A1095,Inventory!$AF$2:$AI$5552,4,FALSE),IF($U$8="BV",VLOOKUP(Search!$A1095,Inventory!$AH$2:$AI$5552,2,FALSE),""))),"")</f>
        <v/>
      </c>
      <c r="C1095" s="38"/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22"/>
    </row>
    <row r="1096" spans="1:22" x14ac:dyDescent="0.2">
      <c r="A1096" s="24">
        <f>1+LARGE($A$11:A1095,1)</f>
        <v>1085</v>
      </c>
      <c r="B1096" s="38" t="str">
        <f>_xlfn.IFNA(IF($U$8="set",VLOOKUP(Search!$A1096,Inventory!$AD$2:$AI$5552,6,FALSE),IF($U$8="Player",VLOOKUP(Search!$A1096,Inventory!$AF$2:$AI$5552,4,FALSE),IF($U$8="BV",VLOOKUP(Search!$A1096,Inventory!$AH$2:$AI$5552,2,FALSE),""))),"")</f>
        <v/>
      </c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22"/>
    </row>
    <row r="1097" spans="1:22" x14ac:dyDescent="0.2">
      <c r="A1097" s="24">
        <f>1+LARGE($A$11:A1096,1)</f>
        <v>1086</v>
      </c>
      <c r="B1097" s="38" t="str">
        <f>_xlfn.IFNA(IF($U$8="set",VLOOKUP(Search!$A1097,Inventory!$AD$2:$AI$5552,6,FALSE),IF($U$8="Player",VLOOKUP(Search!$A1097,Inventory!$AF$2:$AI$5552,4,FALSE),IF($U$8="BV",VLOOKUP(Search!$A1097,Inventory!$AH$2:$AI$5552,2,FALSE),""))),"")</f>
        <v/>
      </c>
      <c r="C1097" s="38"/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22"/>
    </row>
    <row r="1098" spans="1:22" x14ac:dyDescent="0.2">
      <c r="A1098" s="24">
        <f>1+LARGE($A$11:A1097,1)</f>
        <v>1087</v>
      </c>
      <c r="B1098" s="38" t="str">
        <f>_xlfn.IFNA(IF($U$8="set",VLOOKUP(Search!$A1098,Inventory!$AD$2:$AI$5552,6,FALSE),IF($U$8="Player",VLOOKUP(Search!$A1098,Inventory!$AF$2:$AI$5552,4,FALSE),IF($U$8="BV",VLOOKUP(Search!$A1098,Inventory!$AH$2:$AI$5552,2,FALSE),""))),"")</f>
        <v/>
      </c>
      <c r="C1098" s="38"/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22"/>
    </row>
    <row r="1099" spans="1:22" x14ac:dyDescent="0.2">
      <c r="A1099" s="24">
        <f>1+LARGE($A$11:A1098,1)</f>
        <v>1088</v>
      </c>
      <c r="B1099" s="38" t="str">
        <f>_xlfn.IFNA(IF($U$8="set",VLOOKUP(Search!$A1099,Inventory!$AD$2:$AI$5552,6,FALSE),IF($U$8="Player",VLOOKUP(Search!$A1099,Inventory!$AF$2:$AI$5552,4,FALSE),IF($U$8="BV",VLOOKUP(Search!$A1099,Inventory!$AH$2:$AI$5552,2,FALSE),""))),"")</f>
        <v/>
      </c>
      <c r="C1099" s="38"/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22"/>
    </row>
    <row r="1100" spans="1:22" x14ac:dyDescent="0.2">
      <c r="A1100" s="24">
        <f>1+LARGE($A$11:A1099,1)</f>
        <v>1089</v>
      </c>
      <c r="B1100" s="38" t="str">
        <f>_xlfn.IFNA(IF($U$8="set",VLOOKUP(Search!$A1100,Inventory!$AD$2:$AI$5552,6,FALSE),IF($U$8="Player",VLOOKUP(Search!$A1100,Inventory!$AF$2:$AI$5552,4,FALSE),IF($U$8="BV",VLOOKUP(Search!$A1100,Inventory!$AH$2:$AI$5552,2,FALSE),""))),"")</f>
        <v/>
      </c>
      <c r="C1100" s="38"/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22"/>
    </row>
    <row r="1101" spans="1:22" x14ac:dyDescent="0.2">
      <c r="A1101" s="24">
        <f>1+LARGE($A$11:A1100,1)</f>
        <v>1090</v>
      </c>
      <c r="B1101" s="38" t="str">
        <f>_xlfn.IFNA(IF($U$8="set",VLOOKUP(Search!$A1101,Inventory!$AD$2:$AI$5552,6,FALSE),IF($U$8="Player",VLOOKUP(Search!$A1101,Inventory!$AF$2:$AI$5552,4,FALSE),IF($U$8="BV",VLOOKUP(Search!$A1101,Inventory!$AH$2:$AI$5552,2,FALSE),""))),"")</f>
        <v/>
      </c>
      <c r="C1101" s="38"/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22"/>
    </row>
    <row r="1102" spans="1:22" x14ac:dyDescent="0.2">
      <c r="A1102" s="24">
        <f>1+LARGE($A$11:A1101,1)</f>
        <v>1091</v>
      </c>
      <c r="B1102" s="38" t="str">
        <f>_xlfn.IFNA(IF($U$8="set",VLOOKUP(Search!$A1102,Inventory!$AD$2:$AI$5552,6,FALSE),IF($U$8="Player",VLOOKUP(Search!$A1102,Inventory!$AF$2:$AI$5552,4,FALSE),IF($U$8="BV",VLOOKUP(Search!$A1102,Inventory!$AH$2:$AI$5552,2,FALSE),""))),"")</f>
        <v/>
      </c>
      <c r="C1102" s="38"/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22"/>
    </row>
    <row r="1103" spans="1:22" x14ac:dyDescent="0.2">
      <c r="A1103" s="24">
        <f>1+LARGE($A$11:A1102,1)</f>
        <v>1092</v>
      </c>
      <c r="B1103" s="38" t="str">
        <f>_xlfn.IFNA(IF($U$8="set",VLOOKUP(Search!$A1103,Inventory!$AD$2:$AI$5552,6,FALSE),IF($U$8="Player",VLOOKUP(Search!$A1103,Inventory!$AF$2:$AI$5552,4,FALSE),IF($U$8="BV",VLOOKUP(Search!$A1103,Inventory!$AH$2:$AI$5552,2,FALSE),""))),"")</f>
        <v/>
      </c>
      <c r="C1103" s="38"/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22"/>
    </row>
    <row r="1104" spans="1:22" x14ac:dyDescent="0.2">
      <c r="A1104" s="24">
        <f>1+LARGE($A$11:A1103,1)</f>
        <v>1093</v>
      </c>
      <c r="B1104" s="38" t="str">
        <f>_xlfn.IFNA(IF($U$8="set",VLOOKUP(Search!$A1104,Inventory!$AD$2:$AI$5552,6,FALSE),IF($U$8="Player",VLOOKUP(Search!$A1104,Inventory!$AF$2:$AI$5552,4,FALSE),IF($U$8="BV",VLOOKUP(Search!$A1104,Inventory!$AH$2:$AI$5552,2,FALSE),""))),"")</f>
        <v/>
      </c>
      <c r="C1104" s="38"/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22"/>
    </row>
    <row r="1105" spans="1:22" x14ac:dyDescent="0.2">
      <c r="A1105" s="24">
        <f>1+LARGE($A$11:A1104,1)</f>
        <v>1094</v>
      </c>
      <c r="B1105" s="38" t="str">
        <f>_xlfn.IFNA(IF($U$8="set",VLOOKUP(Search!$A1105,Inventory!$AD$2:$AI$5552,6,FALSE),IF($U$8="Player",VLOOKUP(Search!$A1105,Inventory!$AF$2:$AI$5552,4,FALSE),IF($U$8="BV",VLOOKUP(Search!$A1105,Inventory!$AH$2:$AI$5552,2,FALSE),""))),"")</f>
        <v/>
      </c>
      <c r="C1105" s="38"/>
      <c r="D1105" s="38"/>
      <c r="E1105" s="38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22"/>
    </row>
    <row r="1106" spans="1:22" x14ac:dyDescent="0.2">
      <c r="A1106" s="24">
        <f>1+LARGE($A$11:A1105,1)</f>
        <v>1095</v>
      </c>
      <c r="B1106" s="38" t="str">
        <f>_xlfn.IFNA(IF($U$8="set",VLOOKUP(Search!$A1106,Inventory!$AD$2:$AI$5552,6,FALSE),IF($U$8="Player",VLOOKUP(Search!$A1106,Inventory!$AF$2:$AI$5552,4,FALSE),IF($U$8="BV",VLOOKUP(Search!$A1106,Inventory!$AH$2:$AI$5552,2,FALSE),""))),"")</f>
        <v/>
      </c>
      <c r="C1106" s="38"/>
      <c r="D1106" s="38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22"/>
    </row>
    <row r="1107" spans="1:22" x14ac:dyDescent="0.2">
      <c r="A1107" s="24">
        <f>1+LARGE($A$11:A1106,1)</f>
        <v>1096</v>
      </c>
      <c r="B1107" s="38" t="str">
        <f>_xlfn.IFNA(IF($U$8="set",VLOOKUP(Search!$A1107,Inventory!$AD$2:$AI$5552,6,FALSE),IF($U$8="Player",VLOOKUP(Search!$A1107,Inventory!$AF$2:$AI$5552,4,FALSE),IF($U$8="BV",VLOOKUP(Search!$A1107,Inventory!$AH$2:$AI$5552,2,FALSE),""))),"")</f>
        <v/>
      </c>
      <c r="C1107" s="38"/>
      <c r="D1107" s="38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22"/>
    </row>
    <row r="1108" spans="1:22" x14ac:dyDescent="0.2">
      <c r="A1108" s="24">
        <f>1+LARGE($A$11:A1107,1)</f>
        <v>1097</v>
      </c>
      <c r="B1108" s="38" t="str">
        <f>_xlfn.IFNA(IF($U$8="set",VLOOKUP(Search!$A1108,Inventory!$AD$2:$AI$5552,6,FALSE),IF($U$8="Player",VLOOKUP(Search!$A1108,Inventory!$AF$2:$AI$5552,4,FALSE),IF($U$8="BV",VLOOKUP(Search!$A1108,Inventory!$AH$2:$AI$5552,2,FALSE),""))),"")</f>
        <v/>
      </c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22"/>
    </row>
    <row r="1109" spans="1:22" x14ac:dyDescent="0.2">
      <c r="A1109" s="24">
        <f>1+LARGE($A$11:A1108,1)</f>
        <v>1098</v>
      </c>
      <c r="B1109" s="38" t="str">
        <f>_xlfn.IFNA(IF($U$8="set",VLOOKUP(Search!$A1109,Inventory!$AD$2:$AI$5552,6,FALSE),IF($U$8="Player",VLOOKUP(Search!$A1109,Inventory!$AF$2:$AI$5552,4,FALSE),IF($U$8="BV",VLOOKUP(Search!$A1109,Inventory!$AH$2:$AI$5552,2,FALSE),""))),"")</f>
        <v/>
      </c>
      <c r="C1109" s="38"/>
      <c r="D1109" s="38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22"/>
    </row>
    <row r="1110" spans="1:22" x14ac:dyDescent="0.2">
      <c r="A1110" s="24">
        <f>1+LARGE($A$11:A1109,1)</f>
        <v>1099</v>
      </c>
      <c r="B1110" s="38" t="str">
        <f>_xlfn.IFNA(IF($U$8="set",VLOOKUP(Search!$A1110,Inventory!$AD$2:$AI$5552,6,FALSE),IF($U$8="Player",VLOOKUP(Search!$A1110,Inventory!$AF$2:$AI$5552,4,FALSE),IF($U$8="BV",VLOOKUP(Search!$A1110,Inventory!$AH$2:$AI$5552,2,FALSE),""))),"")</f>
        <v/>
      </c>
      <c r="C1110" s="38"/>
      <c r="D1110" s="38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22"/>
    </row>
    <row r="1111" spans="1:22" x14ac:dyDescent="0.2">
      <c r="A1111" s="24">
        <f>1+LARGE($A$11:A1110,1)</f>
        <v>1100</v>
      </c>
      <c r="B1111" s="38" t="str">
        <f>_xlfn.IFNA(IF($U$8="set",VLOOKUP(Search!$A1111,Inventory!$AD$2:$AI$5552,6,FALSE),IF($U$8="Player",VLOOKUP(Search!$A1111,Inventory!$AF$2:$AI$5552,4,FALSE),IF($U$8="BV",VLOOKUP(Search!$A1111,Inventory!$AH$2:$AI$5552,2,FALSE),""))),"")</f>
        <v/>
      </c>
      <c r="C1111" s="38"/>
      <c r="D1111" s="38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22"/>
    </row>
    <row r="1112" spans="1:22" x14ac:dyDescent="0.2">
      <c r="A1112" s="24">
        <f>1+LARGE($A$11:A1111,1)</f>
        <v>1101</v>
      </c>
      <c r="B1112" s="38" t="str">
        <f>_xlfn.IFNA(IF($U$8="set",VLOOKUP(Search!$A1112,Inventory!$AD$2:$AI$5552,6,FALSE),IF($U$8="Player",VLOOKUP(Search!$A1112,Inventory!$AF$2:$AI$5552,4,FALSE),IF($U$8="BV",VLOOKUP(Search!$A1112,Inventory!$AH$2:$AI$5552,2,FALSE),""))),"")</f>
        <v/>
      </c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22"/>
    </row>
    <row r="1113" spans="1:22" x14ac:dyDescent="0.2">
      <c r="A1113" s="24">
        <f>1+LARGE($A$11:A1112,1)</f>
        <v>1102</v>
      </c>
      <c r="B1113" s="38" t="str">
        <f>_xlfn.IFNA(IF($U$8="set",VLOOKUP(Search!$A1113,Inventory!$AD$2:$AI$5552,6,FALSE),IF($U$8="Player",VLOOKUP(Search!$A1113,Inventory!$AF$2:$AI$5552,4,FALSE),IF($U$8="BV",VLOOKUP(Search!$A1113,Inventory!$AH$2:$AI$5552,2,FALSE),""))),"")</f>
        <v/>
      </c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22"/>
    </row>
    <row r="1114" spans="1:22" x14ac:dyDescent="0.2">
      <c r="A1114" s="24">
        <f>1+LARGE($A$11:A1113,1)</f>
        <v>1103</v>
      </c>
      <c r="B1114" s="38" t="str">
        <f>_xlfn.IFNA(IF($U$8="set",VLOOKUP(Search!$A1114,Inventory!$AD$2:$AI$5552,6,FALSE),IF($U$8="Player",VLOOKUP(Search!$A1114,Inventory!$AF$2:$AI$5552,4,FALSE),IF($U$8="BV",VLOOKUP(Search!$A1114,Inventory!$AH$2:$AI$5552,2,FALSE),""))),"")</f>
        <v/>
      </c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22"/>
    </row>
    <row r="1115" spans="1:22" x14ac:dyDescent="0.2">
      <c r="A1115" s="24">
        <f>1+LARGE($A$11:A1114,1)</f>
        <v>1104</v>
      </c>
      <c r="B1115" s="38" t="str">
        <f>_xlfn.IFNA(IF($U$8="set",VLOOKUP(Search!$A1115,Inventory!$AD$2:$AI$5552,6,FALSE),IF($U$8="Player",VLOOKUP(Search!$A1115,Inventory!$AF$2:$AI$5552,4,FALSE),IF($U$8="BV",VLOOKUP(Search!$A1115,Inventory!$AH$2:$AI$5552,2,FALSE),""))),"")</f>
        <v/>
      </c>
      <c r="C1115" s="38"/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22"/>
    </row>
    <row r="1116" spans="1:22" x14ac:dyDescent="0.2">
      <c r="A1116" s="24">
        <f>1+LARGE($A$11:A1115,1)</f>
        <v>1105</v>
      </c>
      <c r="B1116" s="38" t="str">
        <f>_xlfn.IFNA(IF($U$8="set",VLOOKUP(Search!$A1116,Inventory!$AD$2:$AI$5552,6,FALSE),IF($U$8="Player",VLOOKUP(Search!$A1116,Inventory!$AF$2:$AI$5552,4,FALSE),IF($U$8="BV",VLOOKUP(Search!$A1116,Inventory!$AH$2:$AI$5552,2,FALSE),""))),"")</f>
        <v/>
      </c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22"/>
    </row>
    <row r="1117" spans="1:22" x14ac:dyDescent="0.2">
      <c r="A1117" s="24">
        <f>1+LARGE($A$11:A1116,1)</f>
        <v>1106</v>
      </c>
      <c r="B1117" s="38" t="str">
        <f>_xlfn.IFNA(IF($U$8="set",VLOOKUP(Search!$A1117,Inventory!$AD$2:$AI$5552,6,FALSE),IF($U$8="Player",VLOOKUP(Search!$A1117,Inventory!$AF$2:$AI$5552,4,FALSE),IF($U$8="BV",VLOOKUP(Search!$A1117,Inventory!$AH$2:$AI$5552,2,FALSE),""))),"")</f>
        <v/>
      </c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22"/>
    </row>
    <row r="1118" spans="1:22" x14ac:dyDescent="0.2">
      <c r="A1118" s="24">
        <f>1+LARGE($A$11:A1117,1)</f>
        <v>1107</v>
      </c>
      <c r="B1118" s="38" t="str">
        <f>_xlfn.IFNA(IF($U$8="set",VLOOKUP(Search!$A1118,Inventory!$AD$2:$AI$5552,6,FALSE),IF($U$8="Player",VLOOKUP(Search!$A1118,Inventory!$AF$2:$AI$5552,4,FALSE),IF($U$8="BV",VLOOKUP(Search!$A1118,Inventory!$AH$2:$AI$5552,2,FALSE),""))),"")</f>
        <v/>
      </c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22"/>
    </row>
    <row r="1119" spans="1:22" x14ac:dyDescent="0.2">
      <c r="A1119" s="24">
        <f>1+LARGE($A$11:A1118,1)</f>
        <v>1108</v>
      </c>
      <c r="B1119" s="38" t="str">
        <f>_xlfn.IFNA(IF($U$8="set",VLOOKUP(Search!$A1119,Inventory!$AD$2:$AI$5552,6,FALSE),IF($U$8="Player",VLOOKUP(Search!$A1119,Inventory!$AF$2:$AI$5552,4,FALSE),IF($U$8="BV",VLOOKUP(Search!$A1119,Inventory!$AH$2:$AI$5552,2,FALSE),""))),"")</f>
        <v/>
      </c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22"/>
    </row>
    <row r="1120" spans="1:22" x14ac:dyDescent="0.2">
      <c r="A1120" s="24">
        <f>1+LARGE($A$11:A1119,1)</f>
        <v>1109</v>
      </c>
      <c r="B1120" s="38" t="str">
        <f>_xlfn.IFNA(IF($U$8="set",VLOOKUP(Search!$A1120,Inventory!$AD$2:$AI$5552,6,FALSE),IF($U$8="Player",VLOOKUP(Search!$A1120,Inventory!$AF$2:$AI$5552,4,FALSE),IF($U$8="BV",VLOOKUP(Search!$A1120,Inventory!$AH$2:$AI$5552,2,FALSE),""))),"")</f>
        <v/>
      </c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22"/>
    </row>
    <row r="1121" spans="1:22" x14ac:dyDescent="0.2">
      <c r="A1121" s="24">
        <f>1+LARGE($A$11:A1120,1)</f>
        <v>1110</v>
      </c>
      <c r="B1121" s="38" t="str">
        <f>_xlfn.IFNA(IF($U$8="set",VLOOKUP(Search!$A1121,Inventory!$AD$2:$AI$5552,6,FALSE),IF($U$8="Player",VLOOKUP(Search!$A1121,Inventory!$AF$2:$AI$5552,4,FALSE),IF($U$8="BV",VLOOKUP(Search!$A1121,Inventory!$AH$2:$AI$5552,2,FALSE),""))),"")</f>
        <v/>
      </c>
      <c r="C1121" s="38"/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22"/>
    </row>
    <row r="1122" spans="1:22" x14ac:dyDescent="0.2">
      <c r="A1122" s="24">
        <f>1+LARGE($A$11:A1121,1)</f>
        <v>1111</v>
      </c>
      <c r="B1122" s="38" t="str">
        <f>_xlfn.IFNA(IF($U$8="set",VLOOKUP(Search!$A1122,Inventory!$AD$2:$AI$5552,6,FALSE),IF($U$8="Player",VLOOKUP(Search!$A1122,Inventory!$AF$2:$AI$5552,4,FALSE),IF($U$8="BV",VLOOKUP(Search!$A1122,Inventory!$AH$2:$AI$5552,2,FALSE),""))),"")</f>
        <v/>
      </c>
      <c r="C1122" s="38"/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22"/>
    </row>
    <row r="1123" spans="1:22" x14ac:dyDescent="0.2">
      <c r="A1123" s="24">
        <f>1+LARGE($A$11:A1122,1)</f>
        <v>1112</v>
      </c>
      <c r="B1123" s="38" t="str">
        <f>_xlfn.IFNA(IF($U$8="set",VLOOKUP(Search!$A1123,Inventory!$AD$2:$AI$5552,6,FALSE),IF($U$8="Player",VLOOKUP(Search!$A1123,Inventory!$AF$2:$AI$5552,4,FALSE),IF($U$8="BV",VLOOKUP(Search!$A1123,Inventory!$AH$2:$AI$5552,2,FALSE),""))),"")</f>
        <v/>
      </c>
      <c r="C1123" s="38"/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22"/>
    </row>
    <row r="1124" spans="1:22" x14ac:dyDescent="0.2">
      <c r="A1124" s="24">
        <f>1+LARGE($A$11:A1123,1)</f>
        <v>1113</v>
      </c>
      <c r="B1124" s="38" t="str">
        <f>_xlfn.IFNA(IF($U$8="set",VLOOKUP(Search!$A1124,Inventory!$AD$2:$AI$5552,6,FALSE),IF($U$8="Player",VLOOKUP(Search!$A1124,Inventory!$AF$2:$AI$5552,4,FALSE),IF($U$8="BV",VLOOKUP(Search!$A1124,Inventory!$AH$2:$AI$5552,2,FALSE),""))),"")</f>
        <v/>
      </c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22"/>
    </row>
    <row r="1125" spans="1:22" x14ac:dyDescent="0.2">
      <c r="A1125" s="24">
        <f>1+LARGE($A$11:A1124,1)</f>
        <v>1114</v>
      </c>
      <c r="B1125" s="38" t="str">
        <f>_xlfn.IFNA(IF($U$8="set",VLOOKUP(Search!$A1125,Inventory!$AD$2:$AI$5552,6,FALSE),IF($U$8="Player",VLOOKUP(Search!$A1125,Inventory!$AF$2:$AI$5552,4,FALSE),IF($U$8="BV",VLOOKUP(Search!$A1125,Inventory!$AH$2:$AI$5552,2,FALSE),""))),"")</f>
        <v/>
      </c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22"/>
    </row>
    <row r="1126" spans="1:22" x14ac:dyDescent="0.2">
      <c r="A1126" s="24">
        <f>1+LARGE($A$11:A1125,1)</f>
        <v>1115</v>
      </c>
      <c r="B1126" s="38" t="str">
        <f>_xlfn.IFNA(IF($U$8="set",VLOOKUP(Search!$A1126,Inventory!$AD$2:$AI$5552,6,FALSE),IF($U$8="Player",VLOOKUP(Search!$A1126,Inventory!$AF$2:$AI$5552,4,FALSE),IF($U$8="BV",VLOOKUP(Search!$A1126,Inventory!$AH$2:$AI$5552,2,FALSE),""))),"")</f>
        <v/>
      </c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22"/>
    </row>
    <row r="1127" spans="1:22" x14ac:dyDescent="0.2">
      <c r="A1127" s="24">
        <f>1+LARGE($A$11:A1126,1)</f>
        <v>1116</v>
      </c>
      <c r="B1127" s="38" t="str">
        <f>_xlfn.IFNA(IF($U$8="set",VLOOKUP(Search!$A1127,Inventory!$AD$2:$AI$5552,6,FALSE),IF($U$8="Player",VLOOKUP(Search!$A1127,Inventory!$AF$2:$AI$5552,4,FALSE),IF($U$8="BV",VLOOKUP(Search!$A1127,Inventory!$AH$2:$AI$5552,2,FALSE),""))),"")</f>
        <v/>
      </c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22"/>
    </row>
    <row r="1128" spans="1:22" x14ac:dyDescent="0.2">
      <c r="A1128" s="24">
        <f>1+LARGE($A$11:A1127,1)</f>
        <v>1117</v>
      </c>
      <c r="B1128" s="38" t="str">
        <f>_xlfn.IFNA(IF($U$8="set",VLOOKUP(Search!$A1128,Inventory!$AD$2:$AI$5552,6,FALSE),IF($U$8="Player",VLOOKUP(Search!$A1128,Inventory!$AF$2:$AI$5552,4,FALSE),IF($U$8="BV",VLOOKUP(Search!$A1128,Inventory!$AH$2:$AI$5552,2,FALSE),""))),"")</f>
        <v/>
      </c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22"/>
    </row>
    <row r="1129" spans="1:22" x14ac:dyDescent="0.2">
      <c r="A1129" s="24">
        <f>1+LARGE($A$11:A1128,1)</f>
        <v>1118</v>
      </c>
      <c r="B1129" s="38" t="str">
        <f>_xlfn.IFNA(IF($U$8="set",VLOOKUP(Search!$A1129,Inventory!$AD$2:$AI$5552,6,FALSE),IF($U$8="Player",VLOOKUP(Search!$A1129,Inventory!$AF$2:$AI$5552,4,FALSE),IF($U$8="BV",VLOOKUP(Search!$A1129,Inventory!$AH$2:$AI$5552,2,FALSE),""))),"")</f>
        <v/>
      </c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22"/>
    </row>
    <row r="1130" spans="1:22" x14ac:dyDescent="0.2">
      <c r="A1130" s="24">
        <f>1+LARGE($A$11:A1129,1)</f>
        <v>1119</v>
      </c>
      <c r="B1130" s="38" t="str">
        <f>_xlfn.IFNA(IF($U$8="set",VLOOKUP(Search!$A1130,Inventory!$AD$2:$AI$5552,6,FALSE),IF($U$8="Player",VLOOKUP(Search!$A1130,Inventory!$AF$2:$AI$5552,4,FALSE),IF($U$8="BV",VLOOKUP(Search!$A1130,Inventory!$AH$2:$AI$5552,2,FALSE),""))),"")</f>
        <v/>
      </c>
      <c r="C1130" s="38"/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22"/>
    </row>
    <row r="1131" spans="1:22" x14ac:dyDescent="0.2">
      <c r="A1131" s="24">
        <f>1+LARGE($A$11:A1130,1)</f>
        <v>1120</v>
      </c>
      <c r="B1131" s="38" t="str">
        <f>_xlfn.IFNA(IF($U$8="set",VLOOKUP(Search!$A1131,Inventory!$AD$2:$AI$5552,6,FALSE),IF($U$8="Player",VLOOKUP(Search!$A1131,Inventory!$AF$2:$AI$5552,4,FALSE),IF($U$8="BV",VLOOKUP(Search!$A1131,Inventory!$AH$2:$AI$5552,2,FALSE),""))),"")</f>
        <v/>
      </c>
      <c r="C1131" s="38"/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22"/>
    </row>
    <row r="1132" spans="1:22" x14ac:dyDescent="0.2">
      <c r="A1132" s="24">
        <f>1+LARGE($A$11:A1131,1)</f>
        <v>1121</v>
      </c>
      <c r="B1132" s="38" t="str">
        <f>_xlfn.IFNA(IF($U$8="set",VLOOKUP(Search!$A1132,Inventory!$AD$2:$AI$5552,6,FALSE),IF($U$8="Player",VLOOKUP(Search!$A1132,Inventory!$AF$2:$AI$5552,4,FALSE),IF($U$8="BV",VLOOKUP(Search!$A1132,Inventory!$AH$2:$AI$5552,2,FALSE),""))),"")</f>
        <v/>
      </c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22"/>
    </row>
    <row r="1133" spans="1:22" x14ac:dyDescent="0.2">
      <c r="A1133" s="24">
        <f>1+LARGE($A$11:A1132,1)</f>
        <v>1122</v>
      </c>
      <c r="B1133" s="38" t="str">
        <f>_xlfn.IFNA(IF($U$8="set",VLOOKUP(Search!$A1133,Inventory!$AD$2:$AI$5552,6,FALSE),IF($U$8="Player",VLOOKUP(Search!$A1133,Inventory!$AF$2:$AI$5552,4,FALSE),IF($U$8="BV",VLOOKUP(Search!$A1133,Inventory!$AH$2:$AI$5552,2,FALSE),""))),"")</f>
        <v/>
      </c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22"/>
    </row>
    <row r="1134" spans="1:22" x14ac:dyDescent="0.2">
      <c r="A1134" s="24">
        <f>1+LARGE($A$11:A1133,1)</f>
        <v>1123</v>
      </c>
      <c r="B1134" s="38" t="str">
        <f>_xlfn.IFNA(IF($U$8="set",VLOOKUP(Search!$A1134,Inventory!$AD$2:$AI$5552,6,FALSE),IF($U$8="Player",VLOOKUP(Search!$A1134,Inventory!$AF$2:$AI$5552,4,FALSE),IF($U$8="BV",VLOOKUP(Search!$A1134,Inventory!$AH$2:$AI$5552,2,FALSE),""))),"")</f>
        <v/>
      </c>
      <c r="C1134" s="38"/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22"/>
    </row>
    <row r="1135" spans="1:22" x14ac:dyDescent="0.2">
      <c r="A1135" s="24">
        <f>1+LARGE($A$11:A1134,1)</f>
        <v>1124</v>
      </c>
      <c r="B1135" s="38" t="str">
        <f>_xlfn.IFNA(IF($U$8="set",VLOOKUP(Search!$A1135,Inventory!$AD$2:$AI$5552,6,FALSE),IF($U$8="Player",VLOOKUP(Search!$A1135,Inventory!$AF$2:$AI$5552,4,FALSE),IF($U$8="BV",VLOOKUP(Search!$A1135,Inventory!$AH$2:$AI$5552,2,FALSE),""))),"")</f>
        <v/>
      </c>
      <c r="C1135" s="38"/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22"/>
    </row>
    <row r="1136" spans="1:22" x14ac:dyDescent="0.2">
      <c r="A1136" s="24">
        <f>1+LARGE($A$11:A1135,1)</f>
        <v>1125</v>
      </c>
      <c r="B1136" s="38" t="str">
        <f>_xlfn.IFNA(IF($U$8="set",VLOOKUP(Search!$A1136,Inventory!$AD$2:$AI$5552,6,FALSE),IF($U$8="Player",VLOOKUP(Search!$A1136,Inventory!$AF$2:$AI$5552,4,FALSE),IF($U$8="BV",VLOOKUP(Search!$A1136,Inventory!$AH$2:$AI$5552,2,FALSE),""))),"")</f>
        <v/>
      </c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22"/>
    </row>
    <row r="1137" spans="1:22" x14ac:dyDescent="0.2">
      <c r="A1137" s="24">
        <f>1+LARGE($A$11:A1136,1)</f>
        <v>1126</v>
      </c>
      <c r="B1137" s="38" t="str">
        <f>_xlfn.IFNA(IF($U$8="set",VLOOKUP(Search!$A1137,Inventory!$AD$2:$AI$5552,6,FALSE),IF($U$8="Player",VLOOKUP(Search!$A1137,Inventory!$AF$2:$AI$5552,4,FALSE),IF($U$8="BV",VLOOKUP(Search!$A1137,Inventory!$AH$2:$AI$5552,2,FALSE),""))),"")</f>
        <v/>
      </c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22"/>
    </row>
    <row r="1138" spans="1:22" x14ac:dyDescent="0.2">
      <c r="A1138" s="24">
        <f>1+LARGE($A$11:A1137,1)</f>
        <v>1127</v>
      </c>
      <c r="B1138" s="38" t="str">
        <f>_xlfn.IFNA(IF($U$8="set",VLOOKUP(Search!$A1138,Inventory!$AD$2:$AI$5552,6,FALSE),IF($U$8="Player",VLOOKUP(Search!$A1138,Inventory!$AF$2:$AI$5552,4,FALSE),IF($U$8="BV",VLOOKUP(Search!$A1138,Inventory!$AH$2:$AI$5552,2,FALSE),""))),"")</f>
        <v/>
      </c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22"/>
    </row>
    <row r="1139" spans="1:22" x14ac:dyDescent="0.2">
      <c r="A1139" s="24">
        <f>1+LARGE($A$11:A1138,1)</f>
        <v>1128</v>
      </c>
      <c r="B1139" s="38" t="str">
        <f>_xlfn.IFNA(IF($U$8="set",VLOOKUP(Search!$A1139,Inventory!$AD$2:$AI$5552,6,FALSE),IF($U$8="Player",VLOOKUP(Search!$A1139,Inventory!$AF$2:$AI$5552,4,FALSE),IF($U$8="BV",VLOOKUP(Search!$A1139,Inventory!$AH$2:$AI$5552,2,FALSE),""))),"")</f>
        <v/>
      </c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22"/>
    </row>
    <row r="1140" spans="1:22" x14ac:dyDescent="0.2">
      <c r="A1140" s="24">
        <f>1+LARGE($A$11:A1139,1)</f>
        <v>1129</v>
      </c>
      <c r="B1140" s="38" t="str">
        <f>_xlfn.IFNA(IF($U$8="set",VLOOKUP(Search!$A1140,Inventory!$AD$2:$AI$5552,6,FALSE),IF($U$8="Player",VLOOKUP(Search!$A1140,Inventory!$AF$2:$AI$5552,4,FALSE),IF($U$8="BV",VLOOKUP(Search!$A1140,Inventory!$AH$2:$AI$5552,2,FALSE),""))),"")</f>
        <v/>
      </c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22"/>
    </row>
    <row r="1141" spans="1:22" x14ac:dyDescent="0.2">
      <c r="A1141" s="24">
        <f>1+LARGE($A$11:A1140,1)</f>
        <v>1130</v>
      </c>
      <c r="B1141" s="38" t="str">
        <f>_xlfn.IFNA(IF($U$8="set",VLOOKUP(Search!$A1141,Inventory!$AD$2:$AI$5552,6,FALSE),IF($U$8="Player",VLOOKUP(Search!$A1141,Inventory!$AF$2:$AI$5552,4,FALSE),IF($U$8="BV",VLOOKUP(Search!$A1141,Inventory!$AH$2:$AI$5552,2,FALSE),""))),"")</f>
        <v/>
      </c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22"/>
    </row>
    <row r="1142" spans="1:22" x14ac:dyDescent="0.2">
      <c r="A1142" s="24">
        <f>1+LARGE($A$11:A1141,1)</f>
        <v>1131</v>
      </c>
      <c r="B1142" s="38" t="str">
        <f>_xlfn.IFNA(IF($U$8="set",VLOOKUP(Search!$A1142,Inventory!$AD$2:$AI$5552,6,FALSE),IF($U$8="Player",VLOOKUP(Search!$A1142,Inventory!$AF$2:$AI$5552,4,FALSE),IF($U$8="BV",VLOOKUP(Search!$A1142,Inventory!$AH$2:$AI$5552,2,FALSE),""))),"")</f>
        <v/>
      </c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22"/>
    </row>
    <row r="1143" spans="1:22" x14ac:dyDescent="0.2">
      <c r="A1143" s="24">
        <f>1+LARGE($A$11:A1142,1)</f>
        <v>1132</v>
      </c>
      <c r="B1143" s="38" t="str">
        <f>_xlfn.IFNA(IF($U$8="set",VLOOKUP(Search!$A1143,Inventory!$AD$2:$AI$5552,6,FALSE),IF($U$8="Player",VLOOKUP(Search!$A1143,Inventory!$AF$2:$AI$5552,4,FALSE),IF($U$8="BV",VLOOKUP(Search!$A1143,Inventory!$AH$2:$AI$5552,2,FALSE),""))),"")</f>
        <v/>
      </c>
      <c r="C1143" s="38"/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22"/>
    </row>
    <row r="1144" spans="1:22" x14ac:dyDescent="0.2">
      <c r="A1144" s="24">
        <f>1+LARGE($A$11:A1143,1)</f>
        <v>1133</v>
      </c>
      <c r="B1144" s="38" t="str">
        <f>_xlfn.IFNA(IF($U$8="set",VLOOKUP(Search!$A1144,Inventory!$AD$2:$AI$5552,6,FALSE),IF($U$8="Player",VLOOKUP(Search!$A1144,Inventory!$AF$2:$AI$5552,4,FALSE),IF($U$8="BV",VLOOKUP(Search!$A1144,Inventory!$AH$2:$AI$5552,2,FALSE),""))),"")</f>
        <v/>
      </c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22"/>
    </row>
    <row r="1145" spans="1:22" x14ac:dyDescent="0.2">
      <c r="A1145" s="24">
        <f>1+LARGE($A$11:A1144,1)</f>
        <v>1134</v>
      </c>
      <c r="B1145" s="38" t="str">
        <f>_xlfn.IFNA(IF($U$8="set",VLOOKUP(Search!$A1145,Inventory!$AD$2:$AI$5552,6,FALSE),IF($U$8="Player",VLOOKUP(Search!$A1145,Inventory!$AF$2:$AI$5552,4,FALSE),IF($U$8="BV",VLOOKUP(Search!$A1145,Inventory!$AH$2:$AI$5552,2,FALSE),""))),"")</f>
        <v/>
      </c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22"/>
    </row>
    <row r="1146" spans="1:22" x14ac:dyDescent="0.2">
      <c r="A1146" s="24">
        <f>1+LARGE($A$11:A1145,1)</f>
        <v>1135</v>
      </c>
      <c r="B1146" s="38" t="str">
        <f>_xlfn.IFNA(IF($U$8="set",VLOOKUP(Search!$A1146,Inventory!$AD$2:$AI$5552,6,FALSE),IF($U$8="Player",VLOOKUP(Search!$A1146,Inventory!$AF$2:$AI$5552,4,FALSE),IF($U$8="BV",VLOOKUP(Search!$A1146,Inventory!$AH$2:$AI$5552,2,FALSE),""))),"")</f>
        <v/>
      </c>
      <c r="C1146" s="38"/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22"/>
    </row>
    <row r="1147" spans="1:22" x14ac:dyDescent="0.2">
      <c r="A1147" s="24">
        <f>1+LARGE($A$11:A1146,1)</f>
        <v>1136</v>
      </c>
      <c r="B1147" s="38" t="str">
        <f>_xlfn.IFNA(IF($U$8="set",VLOOKUP(Search!$A1147,Inventory!$AD$2:$AI$5552,6,FALSE),IF($U$8="Player",VLOOKUP(Search!$A1147,Inventory!$AF$2:$AI$5552,4,FALSE),IF($U$8="BV",VLOOKUP(Search!$A1147,Inventory!$AH$2:$AI$5552,2,FALSE),""))),"")</f>
        <v/>
      </c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22"/>
    </row>
    <row r="1148" spans="1:22" x14ac:dyDescent="0.2">
      <c r="A1148" s="24">
        <f>1+LARGE($A$11:A1147,1)</f>
        <v>1137</v>
      </c>
      <c r="B1148" s="38" t="str">
        <f>_xlfn.IFNA(IF($U$8="set",VLOOKUP(Search!$A1148,Inventory!$AD$2:$AI$5552,6,FALSE),IF($U$8="Player",VLOOKUP(Search!$A1148,Inventory!$AF$2:$AI$5552,4,FALSE),IF($U$8="BV",VLOOKUP(Search!$A1148,Inventory!$AH$2:$AI$5552,2,FALSE),""))),"")</f>
        <v/>
      </c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22"/>
    </row>
    <row r="1149" spans="1:22" x14ac:dyDescent="0.2">
      <c r="A1149" s="24">
        <f>1+LARGE($A$11:A1148,1)</f>
        <v>1138</v>
      </c>
      <c r="B1149" s="38" t="str">
        <f>_xlfn.IFNA(IF($U$8="set",VLOOKUP(Search!$A1149,Inventory!$AD$2:$AI$5552,6,FALSE),IF($U$8="Player",VLOOKUP(Search!$A1149,Inventory!$AF$2:$AI$5552,4,FALSE),IF($U$8="BV",VLOOKUP(Search!$A1149,Inventory!$AH$2:$AI$5552,2,FALSE),""))),"")</f>
        <v/>
      </c>
      <c r="C1149" s="38"/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22"/>
    </row>
    <row r="1150" spans="1:22" x14ac:dyDescent="0.2">
      <c r="A1150" s="24">
        <f>1+LARGE($A$11:A1149,1)</f>
        <v>1139</v>
      </c>
      <c r="B1150" s="38" t="str">
        <f>_xlfn.IFNA(IF($U$8="set",VLOOKUP(Search!$A1150,Inventory!$AD$2:$AI$5552,6,FALSE),IF($U$8="Player",VLOOKUP(Search!$A1150,Inventory!$AF$2:$AI$5552,4,FALSE),IF($U$8="BV",VLOOKUP(Search!$A1150,Inventory!$AH$2:$AI$5552,2,FALSE),""))),"")</f>
        <v/>
      </c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22"/>
    </row>
    <row r="1151" spans="1:22" x14ac:dyDescent="0.2">
      <c r="A1151" s="24">
        <f>1+LARGE($A$11:A1150,1)</f>
        <v>1140</v>
      </c>
      <c r="B1151" s="38" t="str">
        <f>_xlfn.IFNA(IF($U$8="set",VLOOKUP(Search!$A1151,Inventory!$AD$2:$AI$5552,6,FALSE),IF($U$8="Player",VLOOKUP(Search!$A1151,Inventory!$AF$2:$AI$5552,4,FALSE),IF($U$8="BV",VLOOKUP(Search!$A1151,Inventory!$AH$2:$AI$5552,2,FALSE),""))),"")</f>
        <v/>
      </c>
      <c r="C1151" s="38"/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22"/>
    </row>
    <row r="1152" spans="1:22" x14ac:dyDescent="0.2">
      <c r="A1152" s="24">
        <f>1+LARGE($A$11:A1151,1)</f>
        <v>1141</v>
      </c>
      <c r="B1152" s="38" t="str">
        <f>_xlfn.IFNA(IF($U$8="set",VLOOKUP(Search!$A1152,Inventory!$AD$2:$AI$5552,6,FALSE),IF($U$8="Player",VLOOKUP(Search!$A1152,Inventory!$AF$2:$AI$5552,4,FALSE),IF($U$8="BV",VLOOKUP(Search!$A1152,Inventory!$AH$2:$AI$5552,2,FALSE),""))),"")</f>
        <v/>
      </c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22"/>
    </row>
    <row r="1153" spans="1:22" x14ac:dyDescent="0.2">
      <c r="A1153" s="24">
        <f>1+LARGE($A$11:A1152,1)</f>
        <v>1142</v>
      </c>
      <c r="B1153" s="38" t="str">
        <f>_xlfn.IFNA(IF($U$8="set",VLOOKUP(Search!$A1153,Inventory!$AD$2:$AI$5552,6,FALSE),IF($U$8="Player",VLOOKUP(Search!$A1153,Inventory!$AF$2:$AI$5552,4,FALSE),IF($U$8="BV",VLOOKUP(Search!$A1153,Inventory!$AH$2:$AI$5552,2,FALSE),""))),"")</f>
        <v/>
      </c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22"/>
    </row>
    <row r="1154" spans="1:22" x14ac:dyDescent="0.2">
      <c r="A1154" s="24">
        <f>1+LARGE($A$11:A1153,1)</f>
        <v>1143</v>
      </c>
      <c r="B1154" s="38" t="str">
        <f>_xlfn.IFNA(IF($U$8="set",VLOOKUP(Search!$A1154,Inventory!$AD$2:$AI$5552,6,FALSE),IF($U$8="Player",VLOOKUP(Search!$A1154,Inventory!$AF$2:$AI$5552,4,FALSE),IF($U$8="BV",VLOOKUP(Search!$A1154,Inventory!$AH$2:$AI$5552,2,FALSE),""))),"")</f>
        <v/>
      </c>
      <c r="C1154" s="38"/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22"/>
    </row>
    <row r="1155" spans="1:22" x14ac:dyDescent="0.2">
      <c r="A1155" s="24">
        <f>1+LARGE($A$11:A1154,1)</f>
        <v>1144</v>
      </c>
      <c r="B1155" s="38" t="str">
        <f>_xlfn.IFNA(IF($U$8="set",VLOOKUP(Search!$A1155,Inventory!$AD$2:$AI$5552,6,FALSE),IF($U$8="Player",VLOOKUP(Search!$A1155,Inventory!$AF$2:$AI$5552,4,FALSE),IF($U$8="BV",VLOOKUP(Search!$A1155,Inventory!$AH$2:$AI$5552,2,FALSE),""))),"")</f>
        <v/>
      </c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22"/>
    </row>
    <row r="1156" spans="1:22" x14ac:dyDescent="0.2">
      <c r="A1156" s="24">
        <f>1+LARGE($A$11:A1155,1)</f>
        <v>1145</v>
      </c>
      <c r="B1156" s="38" t="str">
        <f>_xlfn.IFNA(IF($U$8="set",VLOOKUP(Search!$A1156,Inventory!$AD$2:$AI$5552,6,FALSE),IF($U$8="Player",VLOOKUP(Search!$A1156,Inventory!$AF$2:$AI$5552,4,FALSE),IF($U$8="BV",VLOOKUP(Search!$A1156,Inventory!$AH$2:$AI$5552,2,FALSE),""))),"")</f>
        <v/>
      </c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22"/>
    </row>
    <row r="1157" spans="1:22" x14ac:dyDescent="0.2">
      <c r="A1157" s="24">
        <f>1+LARGE($A$11:A1156,1)</f>
        <v>1146</v>
      </c>
      <c r="B1157" s="38" t="str">
        <f>_xlfn.IFNA(IF($U$8="set",VLOOKUP(Search!$A1157,Inventory!$AD$2:$AI$5552,6,FALSE),IF($U$8="Player",VLOOKUP(Search!$A1157,Inventory!$AF$2:$AI$5552,4,FALSE),IF($U$8="BV",VLOOKUP(Search!$A1157,Inventory!$AH$2:$AI$5552,2,FALSE),""))),"")</f>
        <v/>
      </c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22"/>
    </row>
    <row r="1158" spans="1:22" x14ac:dyDescent="0.2">
      <c r="A1158" s="24">
        <f>1+LARGE($A$11:A1157,1)</f>
        <v>1147</v>
      </c>
      <c r="B1158" s="38" t="str">
        <f>_xlfn.IFNA(IF($U$8="set",VLOOKUP(Search!$A1158,Inventory!$AD$2:$AI$5552,6,FALSE),IF($U$8="Player",VLOOKUP(Search!$A1158,Inventory!$AF$2:$AI$5552,4,FALSE),IF($U$8="BV",VLOOKUP(Search!$A1158,Inventory!$AH$2:$AI$5552,2,FALSE),""))),"")</f>
        <v/>
      </c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22"/>
    </row>
    <row r="1159" spans="1:22" x14ac:dyDescent="0.2">
      <c r="A1159" s="24">
        <f>1+LARGE($A$11:A1158,1)</f>
        <v>1148</v>
      </c>
      <c r="B1159" s="38" t="str">
        <f>_xlfn.IFNA(IF($U$8="set",VLOOKUP(Search!$A1159,Inventory!$AD$2:$AI$5552,6,FALSE),IF($U$8="Player",VLOOKUP(Search!$A1159,Inventory!$AF$2:$AI$5552,4,FALSE),IF($U$8="BV",VLOOKUP(Search!$A1159,Inventory!$AH$2:$AI$5552,2,FALSE),""))),"")</f>
        <v/>
      </c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22"/>
    </row>
    <row r="1160" spans="1:22" x14ac:dyDescent="0.2">
      <c r="A1160" s="24">
        <f>1+LARGE($A$11:A1159,1)</f>
        <v>1149</v>
      </c>
      <c r="B1160" s="38" t="str">
        <f>_xlfn.IFNA(IF($U$8="set",VLOOKUP(Search!$A1160,Inventory!$AD$2:$AI$5552,6,FALSE),IF($U$8="Player",VLOOKUP(Search!$A1160,Inventory!$AF$2:$AI$5552,4,FALSE),IF($U$8="BV",VLOOKUP(Search!$A1160,Inventory!$AH$2:$AI$5552,2,FALSE),""))),"")</f>
        <v/>
      </c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22"/>
    </row>
    <row r="1161" spans="1:22" x14ac:dyDescent="0.2">
      <c r="A1161" s="24">
        <f>1+LARGE($A$11:A1160,1)</f>
        <v>1150</v>
      </c>
      <c r="B1161" s="38" t="str">
        <f>_xlfn.IFNA(IF($U$8="set",VLOOKUP(Search!$A1161,Inventory!$AD$2:$AI$5552,6,FALSE),IF($U$8="Player",VLOOKUP(Search!$A1161,Inventory!$AF$2:$AI$5552,4,FALSE),IF($U$8="BV",VLOOKUP(Search!$A1161,Inventory!$AH$2:$AI$5552,2,FALSE),""))),"")</f>
        <v/>
      </c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22"/>
    </row>
    <row r="1162" spans="1:22" x14ac:dyDescent="0.2">
      <c r="A1162" s="24">
        <f>1+LARGE($A$11:A1161,1)</f>
        <v>1151</v>
      </c>
      <c r="B1162" s="38" t="str">
        <f>_xlfn.IFNA(IF($U$8="set",VLOOKUP(Search!$A1162,Inventory!$AD$2:$AI$5552,6,FALSE),IF($U$8="Player",VLOOKUP(Search!$A1162,Inventory!$AF$2:$AI$5552,4,FALSE),IF($U$8="BV",VLOOKUP(Search!$A1162,Inventory!$AH$2:$AI$5552,2,FALSE),""))),"")</f>
        <v/>
      </c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22"/>
    </row>
    <row r="1163" spans="1:22" x14ac:dyDescent="0.2">
      <c r="A1163" s="24">
        <f>1+LARGE($A$11:A1162,1)</f>
        <v>1152</v>
      </c>
      <c r="B1163" s="38" t="str">
        <f>_xlfn.IFNA(IF($U$8="set",VLOOKUP(Search!$A1163,Inventory!$AD$2:$AI$5552,6,FALSE),IF($U$8="Player",VLOOKUP(Search!$A1163,Inventory!$AF$2:$AI$5552,4,FALSE),IF($U$8="BV",VLOOKUP(Search!$A1163,Inventory!$AH$2:$AI$5552,2,FALSE),""))),"")</f>
        <v/>
      </c>
      <c r="C1163" s="38"/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22"/>
    </row>
    <row r="1164" spans="1:22" x14ac:dyDescent="0.2">
      <c r="A1164" s="24">
        <f>1+LARGE($A$11:A1163,1)</f>
        <v>1153</v>
      </c>
      <c r="B1164" s="38" t="str">
        <f>_xlfn.IFNA(IF($U$8="set",VLOOKUP(Search!$A1164,Inventory!$AD$2:$AI$5552,6,FALSE),IF($U$8="Player",VLOOKUP(Search!$A1164,Inventory!$AF$2:$AI$5552,4,FALSE),IF($U$8="BV",VLOOKUP(Search!$A1164,Inventory!$AH$2:$AI$5552,2,FALSE),""))),"")</f>
        <v/>
      </c>
      <c r="C1164" s="38"/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22"/>
    </row>
    <row r="1165" spans="1:22" x14ac:dyDescent="0.2">
      <c r="A1165" s="24">
        <f>1+LARGE($A$11:A1164,1)</f>
        <v>1154</v>
      </c>
      <c r="B1165" s="38" t="str">
        <f>_xlfn.IFNA(IF($U$8="set",VLOOKUP(Search!$A1165,Inventory!$AD$2:$AI$5552,6,FALSE),IF($U$8="Player",VLOOKUP(Search!$A1165,Inventory!$AF$2:$AI$5552,4,FALSE),IF($U$8="BV",VLOOKUP(Search!$A1165,Inventory!$AH$2:$AI$5552,2,FALSE),""))),"")</f>
        <v/>
      </c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22"/>
    </row>
    <row r="1166" spans="1:22" x14ac:dyDescent="0.2">
      <c r="A1166" s="24">
        <f>1+LARGE($A$11:A1165,1)</f>
        <v>1155</v>
      </c>
      <c r="B1166" s="38" t="str">
        <f>_xlfn.IFNA(IF($U$8="set",VLOOKUP(Search!$A1166,Inventory!$AD$2:$AI$5552,6,FALSE),IF($U$8="Player",VLOOKUP(Search!$A1166,Inventory!$AF$2:$AI$5552,4,FALSE),IF($U$8="BV",VLOOKUP(Search!$A1166,Inventory!$AH$2:$AI$5552,2,FALSE),""))),"")</f>
        <v/>
      </c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22"/>
    </row>
    <row r="1167" spans="1:22" x14ac:dyDescent="0.2">
      <c r="A1167" s="24">
        <f>1+LARGE($A$11:A1166,1)</f>
        <v>1156</v>
      </c>
      <c r="B1167" s="38" t="str">
        <f>_xlfn.IFNA(IF($U$8="set",VLOOKUP(Search!$A1167,Inventory!$AD$2:$AI$5552,6,FALSE),IF($U$8="Player",VLOOKUP(Search!$A1167,Inventory!$AF$2:$AI$5552,4,FALSE),IF($U$8="BV",VLOOKUP(Search!$A1167,Inventory!$AH$2:$AI$5552,2,FALSE),""))),"")</f>
        <v/>
      </c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22"/>
    </row>
    <row r="1168" spans="1:22" x14ac:dyDescent="0.2">
      <c r="A1168" s="24">
        <f>1+LARGE($A$11:A1167,1)</f>
        <v>1157</v>
      </c>
      <c r="B1168" s="38" t="str">
        <f>_xlfn.IFNA(IF($U$8="set",VLOOKUP(Search!$A1168,Inventory!$AD$2:$AI$5552,6,FALSE),IF($U$8="Player",VLOOKUP(Search!$A1168,Inventory!$AF$2:$AI$5552,4,FALSE),IF($U$8="BV",VLOOKUP(Search!$A1168,Inventory!$AH$2:$AI$5552,2,FALSE),""))),"")</f>
        <v/>
      </c>
      <c r="C1168" s="38"/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22"/>
    </row>
    <row r="1169" spans="1:22" x14ac:dyDescent="0.2">
      <c r="A1169" s="24">
        <f>1+LARGE($A$11:A1168,1)</f>
        <v>1158</v>
      </c>
      <c r="B1169" s="38" t="str">
        <f>_xlfn.IFNA(IF($U$8="set",VLOOKUP(Search!$A1169,Inventory!$AD$2:$AI$5552,6,FALSE),IF($U$8="Player",VLOOKUP(Search!$A1169,Inventory!$AF$2:$AI$5552,4,FALSE),IF($U$8="BV",VLOOKUP(Search!$A1169,Inventory!$AH$2:$AI$5552,2,FALSE),""))),"")</f>
        <v/>
      </c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22"/>
    </row>
    <row r="1170" spans="1:22" x14ac:dyDescent="0.2">
      <c r="A1170" s="24">
        <f>1+LARGE($A$11:A1169,1)</f>
        <v>1159</v>
      </c>
      <c r="B1170" s="38" t="str">
        <f>_xlfn.IFNA(IF($U$8="set",VLOOKUP(Search!$A1170,Inventory!$AD$2:$AI$5552,6,FALSE),IF($U$8="Player",VLOOKUP(Search!$A1170,Inventory!$AF$2:$AI$5552,4,FALSE),IF($U$8="BV",VLOOKUP(Search!$A1170,Inventory!$AH$2:$AI$5552,2,FALSE),""))),"")</f>
        <v/>
      </c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22"/>
    </row>
    <row r="1171" spans="1:22" x14ac:dyDescent="0.2">
      <c r="A1171" s="24">
        <f>1+LARGE($A$11:A1170,1)</f>
        <v>1160</v>
      </c>
      <c r="B1171" s="38" t="str">
        <f>_xlfn.IFNA(IF($U$8="set",VLOOKUP(Search!$A1171,Inventory!$AD$2:$AI$5552,6,FALSE),IF($U$8="Player",VLOOKUP(Search!$A1171,Inventory!$AF$2:$AI$5552,4,FALSE),IF($U$8="BV",VLOOKUP(Search!$A1171,Inventory!$AH$2:$AI$5552,2,FALSE),""))),"")</f>
        <v/>
      </c>
      <c r="C1171" s="38"/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22"/>
    </row>
    <row r="1172" spans="1:22" x14ac:dyDescent="0.2">
      <c r="A1172" s="24">
        <f>1+LARGE($A$11:A1171,1)</f>
        <v>1161</v>
      </c>
      <c r="B1172" s="38" t="str">
        <f>_xlfn.IFNA(IF($U$8="set",VLOOKUP(Search!$A1172,Inventory!$AD$2:$AI$5552,6,FALSE),IF($U$8="Player",VLOOKUP(Search!$A1172,Inventory!$AF$2:$AI$5552,4,FALSE),IF($U$8="BV",VLOOKUP(Search!$A1172,Inventory!$AH$2:$AI$5552,2,FALSE),""))),"")</f>
        <v/>
      </c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22"/>
    </row>
    <row r="1173" spans="1:22" x14ac:dyDescent="0.2">
      <c r="A1173" s="24">
        <f>1+LARGE($A$11:A1172,1)</f>
        <v>1162</v>
      </c>
      <c r="B1173" s="38" t="str">
        <f>_xlfn.IFNA(IF($U$8="set",VLOOKUP(Search!$A1173,Inventory!$AD$2:$AI$5552,6,FALSE),IF($U$8="Player",VLOOKUP(Search!$A1173,Inventory!$AF$2:$AI$5552,4,FALSE),IF($U$8="BV",VLOOKUP(Search!$A1173,Inventory!$AH$2:$AI$5552,2,FALSE),""))),"")</f>
        <v/>
      </c>
      <c r="C1173" s="38"/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22"/>
    </row>
    <row r="1174" spans="1:22" x14ac:dyDescent="0.2">
      <c r="A1174" s="24">
        <f>1+LARGE($A$11:A1173,1)</f>
        <v>1163</v>
      </c>
      <c r="B1174" s="38" t="str">
        <f>_xlfn.IFNA(IF($U$8="set",VLOOKUP(Search!$A1174,Inventory!$AD$2:$AI$5552,6,FALSE),IF($U$8="Player",VLOOKUP(Search!$A1174,Inventory!$AF$2:$AI$5552,4,FALSE),IF($U$8="BV",VLOOKUP(Search!$A1174,Inventory!$AH$2:$AI$5552,2,FALSE),""))),"")</f>
        <v/>
      </c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22"/>
    </row>
    <row r="1175" spans="1:22" x14ac:dyDescent="0.2">
      <c r="A1175" s="24">
        <f>1+LARGE($A$11:A1174,1)</f>
        <v>1164</v>
      </c>
      <c r="B1175" s="38" t="str">
        <f>_xlfn.IFNA(IF($U$8="set",VLOOKUP(Search!$A1175,Inventory!$AD$2:$AI$5552,6,FALSE),IF($U$8="Player",VLOOKUP(Search!$A1175,Inventory!$AF$2:$AI$5552,4,FALSE),IF($U$8="BV",VLOOKUP(Search!$A1175,Inventory!$AH$2:$AI$5552,2,FALSE),""))),"")</f>
        <v/>
      </c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22"/>
    </row>
    <row r="1176" spans="1:22" x14ac:dyDescent="0.2">
      <c r="A1176" s="24">
        <f>1+LARGE($A$11:A1175,1)</f>
        <v>1165</v>
      </c>
      <c r="B1176" s="38" t="str">
        <f>_xlfn.IFNA(IF($U$8="set",VLOOKUP(Search!$A1176,Inventory!$AD$2:$AI$5552,6,FALSE),IF($U$8="Player",VLOOKUP(Search!$A1176,Inventory!$AF$2:$AI$5552,4,FALSE),IF($U$8="BV",VLOOKUP(Search!$A1176,Inventory!$AH$2:$AI$5552,2,FALSE),""))),"")</f>
        <v/>
      </c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22"/>
    </row>
    <row r="1177" spans="1:22" x14ac:dyDescent="0.2">
      <c r="A1177" s="24">
        <f>1+LARGE($A$11:A1176,1)</f>
        <v>1166</v>
      </c>
      <c r="B1177" s="38" t="str">
        <f>_xlfn.IFNA(IF($U$8="set",VLOOKUP(Search!$A1177,Inventory!$AD$2:$AI$5552,6,FALSE),IF($U$8="Player",VLOOKUP(Search!$A1177,Inventory!$AF$2:$AI$5552,4,FALSE),IF($U$8="BV",VLOOKUP(Search!$A1177,Inventory!$AH$2:$AI$5552,2,FALSE),""))),"")</f>
        <v/>
      </c>
      <c r="C1177" s="38"/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22"/>
    </row>
    <row r="1178" spans="1:22" x14ac:dyDescent="0.2">
      <c r="A1178" s="24">
        <f>1+LARGE($A$11:A1177,1)</f>
        <v>1167</v>
      </c>
      <c r="B1178" s="38" t="str">
        <f>_xlfn.IFNA(IF($U$8="set",VLOOKUP(Search!$A1178,Inventory!$AD$2:$AI$5552,6,FALSE),IF($U$8="Player",VLOOKUP(Search!$A1178,Inventory!$AF$2:$AI$5552,4,FALSE),IF($U$8="BV",VLOOKUP(Search!$A1178,Inventory!$AH$2:$AI$5552,2,FALSE),""))),"")</f>
        <v/>
      </c>
      <c r="C1178" s="38"/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22"/>
    </row>
    <row r="1179" spans="1:22" x14ac:dyDescent="0.2">
      <c r="A1179" s="24">
        <f>1+LARGE($A$11:A1178,1)</f>
        <v>1168</v>
      </c>
      <c r="B1179" s="38" t="str">
        <f>_xlfn.IFNA(IF($U$8="set",VLOOKUP(Search!$A1179,Inventory!$AD$2:$AI$5552,6,FALSE),IF($U$8="Player",VLOOKUP(Search!$A1179,Inventory!$AF$2:$AI$5552,4,FALSE),IF($U$8="BV",VLOOKUP(Search!$A1179,Inventory!$AH$2:$AI$5552,2,FALSE),""))),"")</f>
        <v/>
      </c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22"/>
    </row>
    <row r="1180" spans="1:22" x14ac:dyDescent="0.2">
      <c r="A1180" s="24">
        <f>1+LARGE($A$11:A1179,1)</f>
        <v>1169</v>
      </c>
      <c r="B1180" s="38" t="str">
        <f>_xlfn.IFNA(IF($U$8="set",VLOOKUP(Search!$A1180,Inventory!$AD$2:$AI$5552,6,FALSE),IF($U$8="Player",VLOOKUP(Search!$A1180,Inventory!$AF$2:$AI$5552,4,FALSE),IF($U$8="BV",VLOOKUP(Search!$A1180,Inventory!$AH$2:$AI$5552,2,FALSE),""))),"")</f>
        <v/>
      </c>
      <c r="C1180" s="38"/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22"/>
    </row>
    <row r="1181" spans="1:22" x14ac:dyDescent="0.2">
      <c r="A1181" s="24">
        <f>1+LARGE($A$11:A1180,1)</f>
        <v>1170</v>
      </c>
      <c r="B1181" s="38" t="str">
        <f>_xlfn.IFNA(IF($U$8="set",VLOOKUP(Search!$A1181,Inventory!$AD$2:$AI$5552,6,FALSE),IF($U$8="Player",VLOOKUP(Search!$A1181,Inventory!$AF$2:$AI$5552,4,FALSE),IF($U$8="BV",VLOOKUP(Search!$A1181,Inventory!$AH$2:$AI$5552,2,FALSE),""))),"")</f>
        <v/>
      </c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22"/>
    </row>
    <row r="1182" spans="1:22" x14ac:dyDescent="0.2">
      <c r="A1182" s="24">
        <f>1+LARGE($A$11:A1181,1)</f>
        <v>1171</v>
      </c>
      <c r="B1182" s="38" t="str">
        <f>_xlfn.IFNA(IF($U$8="set",VLOOKUP(Search!$A1182,Inventory!$AD$2:$AI$5552,6,FALSE),IF($U$8="Player",VLOOKUP(Search!$A1182,Inventory!$AF$2:$AI$5552,4,FALSE),IF($U$8="BV",VLOOKUP(Search!$A1182,Inventory!$AH$2:$AI$5552,2,FALSE),""))),"")</f>
        <v/>
      </c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22"/>
    </row>
    <row r="1183" spans="1:22" x14ac:dyDescent="0.2">
      <c r="A1183" s="24">
        <f>1+LARGE($A$11:A1182,1)</f>
        <v>1172</v>
      </c>
      <c r="B1183" s="38" t="str">
        <f>_xlfn.IFNA(IF($U$8="set",VLOOKUP(Search!$A1183,Inventory!$AD$2:$AI$5552,6,FALSE),IF($U$8="Player",VLOOKUP(Search!$A1183,Inventory!$AF$2:$AI$5552,4,FALSE),IF($U$8="BV",VLOOKUP(Search!$A1183,Inventory!$AH$2:$AI$5552,2,FALSE),""))),"")</f>
        <v/>
      </c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22"/>
    </row>
    <row r="1184" spans="1:22" x14ac:dyDescent="0.2">
      <c r="A1184" s="24">
        <f>1+LARGE($A$11:A1183,1)</f>
        <v>1173</v>
      </c>
      <c r="B1184" s="38" t="str">
        <f>_xlfn.IFNA(IF($U$8="set",VLOOKUP(Search!$A1184,Inventory!$AD$2:$AI$5552,6,FALSE),IF($U$8="Player",VLOOKUP(Search!$A1184,Inventory!$AF$2:$AI$5552,4,FALSE),IF($U$8="BV",VLOOKUP(Search!$A1184,Inventory!$AH$2:$AI$5552,2,FALSE),""))),"")</f>
        <v/>
      </c>
      <c r="C1184" s="38"/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22"/>
    </row>
    <row r="1185" spans="1:22" x14ac:dyDescent="0.2">
      <c r="A1185" s="24">
        <f>1+LARGE($A$11:A1184,1)</f>
        <v>1174</v>
      </c>
      <c r="B1185" s="38" t="str">
        <f>_xlfn.IFNA(IF($U$8="set",VLOOKUP(Search!$A1185,Inventory!$AD$2:$AI$5552,6,FALSE),IF($U$8="Player",VLOOKUP(Search!$A1185,Inventory!$AF$2:$AI$5552,4,FALSE),IF($U$8="BV",VLOOKUP(Search!$A1185,Inventory!$AH$2:$AI$5552,2,FALSE),""))),"")</f>
        <v/>
      </c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22"/>
    </row>
    <row r="1186" spans="1:22" x14ac:dyDescent="0.2">
      <c r="A1186" s="24">
        <f>1+LARGE($A$11:A1185,1)</f>
        <v>1175</v>
      </c>
      <c r="B1186" s="38" t="str">
        <f>_xlfn.IFNA(IF($U$8="set",VLOOKUP(Search!$A1186,Inventory!$AD$2:$AI$5552,6,FALSE),IF($U$8="Player",VLOOKUP(Search!$A1186,Inventory!$AF$2:$AI$5552,4,FALSE),IF($U$8="BV",VLOOKUP(Search!$A1186,Inventory!$AH$2:$AI$5552,2,FALSE),""))),"")</f>
        <v/>
      </c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22"/>
    </row>
    <row r="1187" spans="1:22" x14ac:dyDescent="0.2">
      <c r="A1187" s="24">
        <f>1+LARGE($A$11:A1186,1)</f>
        <v>1176</v>
      </c>
      <c r="B1187" s="38" t="str">
        <f>_xlfn.IFNA(IF($U$8="set",VLOOKUP(Search!$A1187,Inventory!$AD$2:$AI$5552,6,FALSE),IF($U$8="Player",VLOOKUP(Search!$A1187,Inventory!$AF$2:$AI$5552,4,FALSE),IF($U$8="BV",VLOOKUP(Search!$A1187,Inventory!$AH$2:$AI$5552,2,FALSE),""))),"")</f>
        <v/>
      </c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22"/>
    </row>
    <row r="1188" spans="1:22" x14ac:dyDescent="0.2">
      <c r="A1188" s="24">
        <f>1+LARGE($A$11:A1187,1)</f>
        <v>1177</v>
      </c>
      <c r="B1188" s="38" t="str">
        <f>_xlfn.IFNA(IF($U$8="set",VLOOKUP(Search!$A1188,Inventory!$AD$2:$AI$5552,6,FALSE),IF($U$8="Player",VLOOKUP(Search!$A1188,Inventory!$AF$2:$AI$5552,4,FALSE),IF($U$8="BV",VLOOKUP(Search!$A1188,Inventory!$AH$2:$AI$5552,2,FALSE),""))),"")</f>
        <v/>
      </c>
      <c r="C1188" s="38"/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22"/>
    </row>
    <row r="1189" spans="1:22" x14ac:dyDescent="0.2">
      <c r="A1189" s="24">
        <f>1+LARGE($A$11:A1188,1)</f>
        <v>1178</v>
      </c>
      <c r="B1189" s="38" t="str">
        <f>_xlfn.IFNA(IF($U$8="set",VLOOKUP(Search!$A1189,Inventory!$AD$2:$AI$5552,6,FALSE),IF($U$8="Player",VLOOKUP(Search!$A1189,Inventory!$AF$2:$AI$5552,4,FALSE),IF($U$8="BV",VLOOKUP(Search!$A1189,Inventory!$AH$2:$AI$5552,2,FALSE),""))),"")</f>
        <v/>
      </c>
      <c r="C1189" s="38"/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22"/>
    </row>
    <row r="1190" spans="1:22" x14ac:dyDescent="0.2">
      <c r="A1190" s="24">
        <f>1+LARGE($A$11:A1189,1)</f>
        <v>1179</v>
      </c>
      <c r="B1190" s="38" t="str">
        <f>_xlfn.IFNA(IF($U$8="set",VLOOKUP(Search!$A1190,Inventory!$AD$2:$AI$5552,6,FALSE),IF($U$8="Player",VLOOKUP(Search!$A1190,Inventory!$AF$2:$AI$5552,4,FALSE),IF($U$8="BV",VLOOKUP(Search!$A1190,Inventory!$AH$2:$AI$5552,2,FALSE),""))),"")</f>
        <v/>
      </c>
      <c r="C1190" s="38"/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22"/>
    </row>
    <row r="1191" spans="1:22" x14ac:dyDescent="0.2">
      <c r="A1191" s="24">
        <f>1+LARGE($A$11:A1190,1)</f>
        <v>1180</v>
      </c>
      <c r="B1191" s="38" t="str">
        <f>_xlfn.IFNA(IF($U$8="set",VLOOKUP(Search!$A1191,Inventory!$AD$2:$AI$5552,6,FALSE),IF($U$8="Player",VLOOKUP(Search!$A1191,Inventory!$AF$2:$AI$5552,4,FALSE),IF($U$8="BV",VLOOKUP(Search!$A1191,Inventory!$AH$2:$AI$5552,2,FALSE),""))),"")</f>
        <v/>
      </c>
      <c r="C1191" s="38"/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22"/>
    </row>
    <row r="1192" spans="1:22" x14ac:dyDescent="0.2">
      <c r="A1192" s="24">
        <f>1+LARGE($A$11:A1191,1)</f>
        <v>1181</v>
      </c>
      <c r="B1192" s="38" t="str">
        <f>_xlfn.IFNA(IF($U$8="set",VLOOKUP(Search!$A1192,Inventory!$AD$2:$AI$5552,6,FALSE),IF($U$8="Player",VLOOKUP(Search!$A1192,Inventory!$AF$2:$AI$5552,4,FALSE),IF($U$8="BV",VLOOKUP(Search!$A1192,Inventory!$AH$2:$AI$5552,2,FALSE),""))),"")</f>
        <v/>
      </c>
      <c r="C1192" s="38"/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22"/>
    </row>
    <row r="1193" spans="1:22" x14ac:dyDescent="0.2">
      <c r="A1193" s="24">
        <f>1+LARGE($A$11:A1192,1)</f>
        <v>1182</v>
      </c>
      <c r="B1193" s="38" t="str">
        <f>_xlfn.IFNA(IF($U$8="set",VLOOKUP(Search!$A1193,Inventory!$AD$2:$AI$5552,6,FALSE),IF($U$8="Player",VLOOKUP(Search!$A1193,Inventory!$AF$2:$AI$5552,4,FALSE),IF($U$8="BV",VLOOKUP(Search!$A1193,Inventory!$AH$2:$AI$5552,2,FALSE),""))),"")</f>
        <v/>
      </c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22"/>
    </row>
    <row r="1194" spans="1:22" x14ac:dyDescent="0.2">
      <c r="A1194" s="24">
        <f>1+LARGE($A$11:A1193,1)</f>
        <v>1183</v>
      </c>
      <c r="B1194" s="38" t="str">
        <f>_xlfn.IFNA(IF($U$8="set",VLOOKUP(Search!$A1194,Inventory!$AD$2:$AI$5552,6,FALSE),IF($U$8="Player",VLOOKUP(Search!$A1194,Inventory!$AF$2:$AI$5552,4,FALSE),IF($U$8="BV",VLOOKUP(Search!$A1194,Inventory!$AH$2:$AI$5552,2,FALSE),""))),"")</f>
        <v/>
      </c>
      <c r="C1194" s="38"/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22"/>
    </row>
    <row r="1195" spans="1:22" x14ac:dyDescent="0.2">
      <c r="A1195" s="24">
        <f>1+LARGE($A$11:A1194,1)</f>
        <v>1184</v>
      </c>
      <c r="B1195" s="38" t="str">
        <f>_xlfn.IFNA(IF($U$8="set",VLOOKUP(Search!$A1195,Inventory!$AD$2:$AI$5552,6,FALSE),IF($U$8="Player",VLOOKUP(Search!$A1195,Inventory!$AF$2:$AI$5552,4,FALSE),IF($U$8="BV",VLOOKUP(Search!$A1195,Inventory!$AH$2:$AI$5552,2,FALSE),""))),"")</f>
        <v/>
      </c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22"/>
    </row>
    <row r="1196" spans="1:22" x14ac:dyDescent="0.2">
      <c r="A1196" s="24">
        <f>1+LARGE($A$11:A1195,1)</f>
        <v>1185</v>
      </c>
      <c r="B1196" s="38" t="str">
        <f>_xlfn.IFNA(IF($U$8="set",VLOOKUP(Search!$A1196,Inventory!$AD$2:$AI$5552,6,FALSE),IF($U$8="Player",VLOOKUP(Search!$A1196,Inventory!$AF$2:$AI$5552,4,FALSE),IF($U$8="BV",VLOOKUP(Search!$A1196,Inventory!$AH$2:$AI$5552,2,FALSE),""))),"")</f>
        <v/>
      </c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22"/>
    </row>
    <row r="1197" spans="1:22" x14ac:dyDescent="0.2">
      <c r="A1197" s="24">
        <f>1+LARGE($A$11:A1196,1)</f>
        <v>1186</v>
      </c>
      <c r="B1197" s="38" t="str">
        <f>_xlfn.IFNA(IF($U$8="set",VLOOKUP(Search!$A1197,Inventory!$AD$2:$AI$5552,6,FALSE),IF($U$8="Player",VLOOKUP(Search!$A1197,Inventory!$AF$2:$AI$5552,4,FALSE),IF($U$8="BV",VLOOKUP(Search!$A1197,Inventory!$AH$2:$AI$5552,2,FALSE),""))),"")</f>
        <v/>
      </c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22"/>
    </row>
    <row r="1198" spans="1:22" x14ac:dyDescent="0.2">
      <c r="A1198" s="24">
        <f>1+LARGE($A$11:A1197,1)</f>
        <v>1187</v>
      </c>
      <c r="B1198" s="38" t="str">
        <f>_xlfn.IFNA(IF($U$8="set",VLOOKUP(Search!$A1198,Inventory!$AD$2:$AI$5552,6,FALSE),IF($U$8="Player",VLOOKUP(Search!$A1198,Inventory!$AF$2:$AI$5552,4,FALSE),IF($U$8="BV",VLOOKUP(Search!$A1198,Inventory!$AH$2:$AI$5552,2,FALSE),""))),"")</f>
        <v/>
      </c>
      <c r="C1198" s="38"/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22"/>
    </row>
    <row r="1199" spans="1:22" x14ac:dyDescent="0.2">
      <c r="A1199" s="24">
        <f>1+LARGE($A$11:A1198,1)</f>
        <v>1188</v>
      </c>
      <c r="B1199" s="38" t="str">
        <f>_xlfn.IFNA(IF($U$8="set",VLOOKUP(Search!$A1199,Inventory!$AD$2:$AI$5552,6,FALSE),IF($U$8="Player",VLOOKUP(Search!$A1199,Inventory!$AF$2:$AI$5552,4,FALSE),IF($U$8="BV",VLOOKUP(Search!$A1199,Inventory!$AH$2:$AI$5552,2,FALSE),""))),"")</f>
        <v/>
      </c>
      <c r="C1199" s="38"/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22"/>
    </row>
    <row r="1200" spans="1:22" x14ac:dyDescent="0.2">
      <c r="A1200" s="24">
        <f>1+LARGE($A$11:A1199,1)</f>
        <v>1189</v>
      </c>
      <c r="B1200" s="38" t="str">
        <f>_xlfn.IFNA(IF($U$8="set",VLOOKUP(Search!$A1200,Inventory!$AD$2:$AI$5552,6,FALSE),IF($U$8="Player",VLOOKUP(Search!$A1200,Inventory!$AF$2:$AI$5552,4,FALSE),IF($U$8="BV",VLOOKUP(Search!$A1200,Inventory!$AH$2:$AI$5552,2,FALSE),""))),"")</f>
        <v/>
      </c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22"/>
    </row>
    <row r="1201" spans="1:22" x14ac:dyDescent="0.2">
      <c r="A1201" s="24">
        <f>1+LARGE($A$11:A1200,1)</f>
        <v>1190</v>
      </c>
      <c r="B1201" s="38" t="str">
        <f>_xlfn.IFNA(IF($U$8="set",VLOOKUP(Search!$A1201,Inventory!$AD$2:$AI$5552,6,FALSE),IF($U$8="Player",VLOOKUP(Search!$A1201,Inventory!$AF$2:$AI$5552,4,FALSE),IF($U$8="BV",VLOOKUP(Search!$A1201,Inventory!$AH$2:$AI$5552,2,FALSE),""))),"")</f>
        <v/>
      </c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22"/>
    </row>
    <row r="1202" spans="1:22" x14ac:dyDescent="0.2">
      <c r="A1202" s="24">
        <f>1+LARGE($A$11:A1201,1)</f>
        <v>1191</v>
      </c>
      <c r="B1202" s="38" t="str">
        <f>_xlfn.IFNA(IF($U$8="set",VLOOKUP(Search!$A1202,Inventory!$AD$2:$AI$5552,6,FALSE),IF($U$8="Player",VLOOKUP(Search!$A1202,Inventory!$AF$2:$AI$5552,4,FALSE),IF($U$8="BV",VLOOKUP(Search!$A1202,Inventory!$AH$2:$AI$5552,2,FALSE),""))),"")</f>
        <v/>
      </c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22"/>
    </row>
    <row r="1203" spans="1:22" x14ac:dyDescent="0.2">
      <c r="A1203" s="24">
        <f>1+LARGE($A$11:A1202,1)</f>
        <v>1192</v>
      </c>
      <c r="B1203" s="38" t="str">
        <f>_xlfn.IFNA(IF($U$8="set",VLOOKUP(Search!$A1203,Inventory!$AD$2:$AI$5552,6,FALSE),IF($U$8="Player",VLOOKUP(Search!$A1203,Inventory!$AF$2:$AI$5552,4,FALSE),IF($U$8="BV",VLOOKUP(Search!$A1203,Inventory!$AH$2:$AI$5552,2,FALSE),""))),"")</f>
        <v/>
      </c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22"/>
    </row>
    <row r="1204" spans="1:22" x14ac:dyDescent="0.2">
      <c r="A1204" s="24">
        <f>1+LARGE($A$11:A1203,1)</f>
        <v>1193</v>
      </c>
      <c r="B1204" s="38" t="str">
        <f>_xlfn.IFNA(IF($U$8="set",VLOOKUP(Search!$A1204,Inventory!$AD$2:$AI$5552,6,FALSE),IF($U$8="Player",VLOOKUP(Search!$A1204,Inventory!$AF$2:$AI$5552,4,FALSE),IF($U$8="BV",VLOOKUP(Search!$A1204,Inventory!$AH$2:$AI$5552,2,FALSE),""))),"")</f>
        <v/>
      </c>
      <c r="C1204" s="38"/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22"/>
    </row>
    <row r="1205" spans="1:22" x14ac:dyDescent="0.2">
      <c r="A1205" s="24">
        <f>1+LARGE($A$11:A1204,1)</f>
        <v>1194</v>
      </c>
      <c r="B1205" s="38" t="str">
        <f>_xlfn.IFNA(IF($U$8="set",VLOOKUP(Search!$A1205,Inventory!$AD$2:$AI$5552,6,FALSE),IF($U$8="Player",VLOOKUP(Search!$A1205,Inventory!$AF$2:$AI$5552,4,FALSE),IF($U$8="BV",VLOOKUP(Search!$A1205,Inventory!$AH$2:$AI$5552,2,FALSE),""))),"")</f>
        <v/>
      </c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22"/>
    </row>
    <row r="1206" spans="1:22" x14ac:dyDescent="0.2">
      <c r="A1206" s="24">
        <f>1+LARGE($A$11:A1205,1)</f>
        <v>1195</v>
      </c>
      <c r="B1206" s="38" t="str">
        <f>_xlfn.IFNA(IF($U$8="set",VLOOKUP(Search!$A1206,Inventory!$AD$2:$AI$5552,6,FALSE),IF($U$8="Player",VLOOKUP(Search!$A1206,Inventory!$AF$2:$AI$5552,4,FALSE),IF($U$8="BV",VLOOKUP(Search!$A1206,Inventory!$AH$2:$AI$5552,2,FALSE),""))),"")</f>
        <v/>
      </c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22"/>
    </row>
    <row r="1207" spans="1:22" x14ac:dyDescent="0.2">
      <c r="A1207" s="24">
        <f>1+LARGE($A$11:A1206,1)</f>
        <v>1196</v>
      </c>
      <c r="B1207" s="38" t="str">
        <f>_xlfn.IFNA(IF($U$8="set",VLOOKUP(Search!$A1207,Inventory!$AD$2:$AI$5552,6,FALSE),IF($U$8="Player",VLOOKUP(Search!$A1207,Inventory!$AF$2:$AI$5552,4,FALSE),IF($U$8="BV",VLOOKUP(Search!$A1207,Inventory!$AH$2:$AI$5552,2,FALSE),""))),"")</f>
        <v/>
      </c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22"/>
    </row>
    <row r="1208" spans="1:22" x14ac:dyDescent="0.2">
      <c r="A1208" s="24">
        <f>1+LARGE($A$11:A1207,1)</f>
        <v>1197</v>
      </c>
      <c r="B1208" s="38" t="str">
        <f>_xlfn.IFNA(IF($U$8="set",VLOOKUP(Search!$A1208,Inventory!$AD$2:$AI$5552,6,FALSE),IF($U$8="Player",VLOOKUP(Search!$A1208,Inventory!$AF$2:$AI$5552,4,FALSE),IF($U$8="BV",VLOOKUP(Search!$A1208,Inventory!$AH$2:$AI$5552,2,FALSE),""))),"")</f>
        <v/>
      </c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22"/>
    </row>
    <row r="1209" spans="1:22" x14ac:dyDescent="0.2">
      <c r="A1209" s="24">
        <f>1+LARGE($A$11:A1208,1)</f>
        <v>1198</v>
      </c>
      <c r="B1209" s="38" t="str">
        <f>_xlfn.IFNA(IF($U$8="set",VLOOKUP(Search!$A1209,Inventory!$AD$2:$AI$5552,6,FALSE),IF($U$8="Player",VLOOKUP(Search!$A1209,Inventory!$AF$2:$AI$5552,4,FALSE),IF($U$8="BV",VLOOKUP(Search!$A1209,Inventory!$AH$2:$AI$5552,2,FALSE),""))),"")</f>
        <v/>
      </c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22"/>
    </row>
    <row r="1210" spans="1:22" x14ac:dyDescent="0.2">
      <c r="A1210" s="24">
        <f>1+LARGE($A$11:A1209,1)</f>
        <v>1199</v>
      </c>
      <c r="B1210" s="38" t="str">
        <f>_xlfn.IFNA(IF($U$8="set",VLOOKUP(Search!$A1210,Inventory!$AD$2:$AI$5552,6,FALSE),IF($U$8="Player",VLOOKUP(Search!$A1210,Inventory!$AF$2:$AI$5552,4,FALSE),IF($U$8="BV",VLOOKUP(Search!$A1210,Inventory!$AH$2:$AI$5552,2,FALSE),""))),"")</f>
        <v/>
      </c>
      <c r="C1210" s="38"/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22"/>
    </row>
    <row r="1211" spans="1:22" x14ac:dyDescent="0.2">
      <c r="A1211" s="24">
        <f>1+LARGE($A$11:A1210,1)</f>
        <v>1200</v>
      </c>
      <c r="B1211" s="38" t="str">
        <f>_xlfn.IFNA(IF($U$8="set",VLOOKUP(Search!$A1211,Inventory!$AD$2:$AI$5552,6,FALSE),IF($U$8="Player",VLOOKUP(Search!$A1211,Inventory!$AF$2:$AI$5552,4,FALSE),IF($U$8="BV",VLOOKUP(Search!$A1211,Inventory!$AH$2:$AI$5552,2,FALSE),""))),"")</f>
        <v/>
      </c>
      <c r="C1211" s="38"/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22"/>
    </row>
    <row r="1212" spans="1:22" x14ac:dyDescent="0.2">
      <c r="A1212" s="24">
        <f>1+LARGE($A$11:A1211,1)</f>
        <v>1201</v>
      </c>
      <c r="B1212" s="38" t="str">
        <f>_xlfn.IFNA(IF($U$8="set",VLOOKUP(Search!$A1212,Inventory!$AD$2:$AI$5552,6,FALSE),IF($U$8="Player",VLOOKUP(Search!$A1212,Inventory!$AF$2:$AI$5552,4,FALSE),IF($U$8="BV",VLOOKUP(Search!$A1212,Inventory!$AH$2:$AI$5552,2,FALSE),""))),"")</f>
        <v/>
      </c>
      <c r="C1212" s="38"/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22"/>
    </row>
    <row r="1213" spans="1:22" x14ac:dyDescent="0.2">
      <c r="A1213" s="24">
        <f>1+LARGE($A$11:A1212,1)</f>
        <v>1202</v>
      </c>
      <c r="B1213" s="38" t="str">
        <f>_xlfn.IFNA(IF($U$8="set",VLOOKUP(Search!$A1213,Inventory!$AD$2:$AI$5552,6,FALSE),IF($U$8="Player",VLOOKUP(Search!$A1213,Inventory!$AF$2:$AI$5552,4,FALSE),IF($U$8="BV",VLOOKUP(Search!$A1213,Inventory!$AH$2:$AI$5552,2,FALSE),""))),"")</f>
        <v/>
      </c>
      <c r="C1213" s="38"/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22"/>
    </row>
    <row r="1214" spans="1:22" x14ac:dyDescent="0.2">
      <c r="A1214" s="24">
        <f>1+LARGE($A$11:A1213,1)</f>
        <v>1203</v>
      </c>
      <c r="B1214" s="38" t="str">
        <f>_xlfn.IFNA(IF($U$8="set",VLOOKUP(Search!$A1214,Inventory!$AD$2:$AI$5552,6,FALSE),IF($U$8="Player",VLOOKUP(Search!$A1214,Inventory!$AF$2:$AI$5552,4,FALSE),IF($U$8="BV",VLOOKUP(Search!$A1214,Inventory!$AH$2:$AI$5552,2,FALSE),""))),"")</f>
        <v/>
      </c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22"/>
    </row>
    <row r="1215" spans="1:22" x14ac:dyDescent="0.2">
      <c r="A1215" s="24">
        <f>1+LARGE($A$11:A1214,1)</f>
        <v>1204</v>
      </c>
      <c r="B1215" s="38" t="str">
        <f>_xlfn.IFNA(IF($U$8="set",VLOOKUP(Search!$A1215,Inventory!$AD$2:$AI$5552,6,FALSE),IF($U$8="Player",VLOOKUP(Search!$A1215,Inventory!$AF$2:$AI$5552,4,FALSE),IF($U$8="BV",VLOOKUP(Search!$A1215,Inventory!$AH$2:$AI$5552,2,FALSE),""))),"")</f>
        <v/>
      </c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22"/>
    </row>
    <row r="1216" spans="1:22" x14ac:dyDescent="0.2">
      <c r="A1216" s="24">
        <f>1+LARGE($A$11:A1215,1)</f>
        <v>1205</v>
      </c>
      <c r="B1216" s="38" t="str">
        <f>_xlfn.IFNA(IF($U$8="set",VLOOKUP(Search!$A1216,Inventory!$AD$2:$AI$5552,6,FALSE),IF($U$8="Player",VLOOKUP(Search!$A1216,Inventory!$AF$2:$AI$5552,4,FALSE),IF($U$8="BV",VLOOKUP(Search!$A1216,Inventory!$AH$2:$AI$5552,2,FALSE),""))),"")</f>
        <v/>
      </c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22"/>
    </row>
    <row r="1217" spans="1:22" x14ac:dyDescent="0.2">
      <c r="A1217" s="24">
        <f>1+LARGE($A$11:A1216,1)</f>
        <v>1206</v>
      </c>
      <c r="B1217" s="38" t="str">
        <f>_xlfn.IFNA(IF($U$8="set",VLOOKUP(Search!$A1217,Inventory!$AD$2:$AI$5552,6,FALSE),IF($U$8="Player",VLOOKUP(Search!$A1217,Inventory!$AF$2:$AI$5552,4,FALSE),IF($U$8="BV",VLOOKUP(Search!$A1217,Inventory!$AH$2:$AI$5552,2,FALSE),""))),"")</f>
        <v/>
      </c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22"/>
    </row>
    <row r="1218" spans="1:22" x14ac:dyDescent="0.2">
      <c r="A1218" s="24">
        <f>1+LARGE($A$11:A1217,1)</f>
        <v>1207</v>
      </c>
      <c r="B1218" s="38" t="str">
        <f>_xlfn.IFNA(IF($U$8="set",VLOOKUP(Search!$A1218,Inventory!$AD$2:$AI$5552,6,FALSE),IF($U$8="Player",VLOOKUP(Search!$A1218,Inventory!$AF$2:$AI$5552,4,FALSE),IF($U$8="BV",VLOOKUP(Search!$A1218,Inventory!$AH$2:$AI$5552,2,FALSE),""))),"")</f>
        <v/>
      </c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22"/>
    </row>
    <row r="1219" spans="1:22" x14ac:dyDescent="0.2">
      <c r="A1219" s="24">
        <f>1+LARGE($A$11:A1218,1)</f>
        <v>1208</v>
      </c>
      <c r="B1219" s="38" t="str">
        <f>_xlfn.IFNA(IF($U$8="set",VLOOKUP(Search!$A1219,Inventory!$AD$2:$AI$5552,6,FALSE),IF($U$8="Player",VLOOKUP(Search!$A1219,Inventory!$AF$2:$AI$5552,4,FALSE),IF($U$8="BV",VLOOKUP(Search!$A1219,Inventory!$AH$2:$AI$5552,2,FALSE),""))),"")</f>
        <v/>
      </c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22"/>
    </row>
    <row r="1220" spans="1:22" x14ac:dyDescent="0.2">
      <c r="A1220" s="24">
        <f>1+LARGE($A$11:A1219,1)</f>
        <v>1209</v>
      </c>
      <c r="B1220" s="38" t="str">
        <f>_xlfn.IFNA(IF($U$8="set",VLOOKUP(Search!$A1220,Inventory!$AD$2:$AI$5552,6,FALSE),IF($U$8="Player",VLOOKUP(Search!$A1220,Inventory!$AF$2:$AI$5552,4,FALSE),IF($U$8="BV",VLOOKUP(Search!$A1220,Inventory!$AH$2:$AI$5552,2,FALSE),""))),"")</f>
        <v/>
      </c>
      <c r="C1220" s="38"/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22"/>
    </row>
    <row r="1221" spans="1:22" x14ac:dyDescent="0.2">
      <c r="A1221" s="24">
        <f>1+LARGE($A$11:A1220,1)</f>
        <v>1210</v>
      </c>
      <c r="B1221" s="38" t="str">
        <f>_xlfn.IFNA(IF($U$8="set",VLOOKUP(Search!$A1221,Inventory!$AD$2:$AI$5552,6,FALSE),IF($U$8="Player",VLOOKUP(Search!$A1221,Inventory!$AF$2:$AI$5552,4,FALSE),IF($U$8="BV",VLOOKUP(Search!$A1221,Inventory!$AH$2:$AI$5552,2,FALSE),""))),"")</f>
        <v/>
      </c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22"/>
    </row>
    <row r="1222" spans="1:22" x14ac:dyDescent="0.2">
      <c r="A1222" s="24">
        <f>1+LARGE($A$11:A1221,1)</f>
        <v>1211</v>
      </c>
      <c r="B1222" s="38" t="str">
        <f>_xlfn.IFNA(IF($U$8="set",VLOOKUP(Search!$A1222,Inventory!$AD$2:$AI$5552,6,FALSE),IF($U$8="Player",VLOOKUP(Search!$A1222,Inventory!$AF$2:$AI$5552,4,FALSE),IF($U$8="BV",VLOOKUP(Search!$A1222,Inventory!$AH$2:$AI$5552,2,FALSE),""))),"")</f>
        <v/>
      </c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22"/>
    </row>
    <row r="1223" spans="1:22" x14ac:dyDescent="0.2">
      <c r="A1223" s="24">
        <f>1+LARGE($A$11:A1222,1)</f>
        <v>1212</v>
      </c>
      <c r="B1223" s="38" t="str">
        <f>_xlfn.IFNA(IF($U$8="set",VLOOKUP(Search!$A1223,Inventory!$AD$2:$AI$5552,6,FALSE),IF($U$8="Player",VLOOKUP(Search!$A1223,Inventory!$AF$2:$AI$5552,4,FALSE),IF($U$8="BV",VLOOKUP(Search!$A1223,Inventory!$AH$2:$AI$5552,2,FALSE),""))),"")</f>
        <v/>
      </c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22"/>
    </row>
    <row r="1224" spans="1:22" x14ac:dyDescent="0.2">
      <c r="A1224" s="24">
        <f>1+LARGE($A$11:A1223,1)</f>
        <v>1213</v>
      </c>
      <c r="B1224" s="38" t="str">
        <f>_xlfn.IFNA(IF($U$8="set",VLOOKUP(Search!$A1224,Inventory!$AD$2:$AI$5552,6,FALSE),IF($U$8="Player",VLOOKUP(Search!$A1224,Inventory!$AF$2:$AI$5552,4,FALSE),IF($U$8="BV",VLOOKUP(Search!$A1224,Inventory!$AH$2:$AI$5552,2,FALSE),""))),"")</f>
        <v/>
      </c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22"/>
    </row>
    <row r="1225" spans="1:22" x14ac:dyDescent="0.2">
      <c r="A1225" s="24">
        <f>1+LARGE($A$11:A1224,1)</f>
        <v>1214</v>
      </c>
      <c r="B1225" s="38" t="str">
        <f>_xlfn.IFNA(IF($U$8="set",VLOOKUP(Search!$A1225,Inventory!$AD$2:$AI$5552,6,FALSE),IF($U$8="Player",VLOOKUP(Search!$A1225,Inventory!$AF$2:$AI$5552,4,FALSE),IF($U$8="BV",VLOOKUP(Search!$A1225,Inventory!$AH$2:$AI$5552,2,FALSE),""))),"")</f>
        <v/>
      </c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22"/>
    </row>
    <row r="1226" spans="1:22" x14ac:dyDescent="0.2">
      <c r="A1226" s="24">
        <f>1+LARGE($A$11:A1225,1)</f>
        <v>1215</v>
      </c>
      <c r="B1226" s="38" t="str">
        <f>_xlfn.IFNA(IF($U$8="set",VLOOKUP(Search!$A1226,Inventory!$AD$2:$AI$5552,6,FALSE),IF($U$8="Player",VLOOKUP(Search!$A1226,Inventory!$AF$2:$AI$5552,4,FALSE),IF($U$8="BV",VLOOKUP(Search!$A1226,Inventory!$AH$2:$AI$5552,2,FALSE),""))),"")</f>
        <v/>
      </c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22"/>
    </row>
    <row r="1227" spans="1:22" x14ac:dyDescent="0.2">
      <c r="A1227" s="24">
        <f>1+LARGE($A$11:A1226,1)</f>
        <v>1216</v>
      </c>
      <c r="B1227" s="38" t="str">
        <f>_xlfn.IFNA(IF($U$8="set",VLOOKUP(Search!$A1227,Inventory!$AD$2:$AI$5552,6,FALSE),IF($U$8="Player",VLOOKUP(Search!$A1227,Inventory!$AF$2:$AI$5552,4,FALSE),IF($U$8="BV",VLOOKUP(Search!$A1227,Inventory!$AH$2:$AI$5552,2,FALSE),""))),"")</f>
        <v/>
      </c>
      <c r="C1227" s="38"/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22"/>
    </row>
    <row r="1228" spans="1:22" x14ac:dyDescent="0.2">
      <c r="A1228" s="24">
        <f>1+LARGE($A$11:A1227,1)</f>
        <v>1217</v>
      </c>
      <c r="B1228" s="38" t="str">
        <f>_xlfn.IFNA(IF($U$8="set",VLOOKUP(Search!$A1228,Inventory!$AD$2:$AI$5552,6,FALSE),IF($U$8="Player",VLOOKUP(Search!$A1228,Inventory!$AF$2:$AI$5552,4,FALSE),IF($U$8="BV",VLOOKUP(Search!$A1228,Inventory!$AH$2:$AI$5552,2,FALSE),""))),"")</f>
        <v/>
      </c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22"/>
    </row>
    <row r="1229" spans="1:22" x14ac:dyDescent="0.2">
      <c r="A1229" s="24">
        <f>1+LARGE($A$11:A1228,1)</f>
        <v>1218</v>
      </c>
      <c r="B1229" s="38" t="str">
        <f>_xlfn.IFNA(IF($U$8="set",VLOOKUP(Search!$A1229,Inventory!$AD$2:$AI$5552,6,FALSE),IF($U$8="Player",VLOOKUP(Search!$A1229,Inventory!$AF$2:$AI$5552,4,FALSE),IF($U$8="BV",VLOOKUP(Search!$A1229,Inventory!$AH$2:$AI$5552,2,FALSE),""))),"")</f>
        <v/>
      </c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22"/>
    </row>
    <row r="1230" spans="1:22" x14ac:dyDescent="0.2">
      <c r="A1230" s="24">
        <f>1+LARGE($A$11:A1229,1)</f>
        <v>1219</v>
      </c>
      <c r="B1230" s="38" t="str">
        <f>_xlfn.IFNA(IF($U$8="set",VLOOKUP(Search!$A1230,Inventory!$AD$2:$AI$5552,6,FALSE),IF($U$8="Player",VLOOKUP(Search!$A1230,Inventory!$AF$2:$AI$5552,4,FALSE),IF($U$8="BV",VLOOKUP(Search!$A1230,Inventory!$AH$2:$AI$5552,2,FALSE),""))),"")</f>
        <v/>
      </c>
      <c r="C1230" s="38"/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22"/>
    </row>
    <row r="1231" spans="1:22" x14ac:dyDescent="0.2">
      <c r="A1231" s="24">
        <f>1+LARGE($A$11:A1230,1)</f>
        <v>1220</v>
      </c>
      <c r="B1231" s="38" t="str">
        <f>_xlfn.IFNA(IF($U$8="set",VLOOKUP(Search!$A1231,Inventory!$AD$2:$AI$5552,6,FALSE),IF($U$8="Player",VLOOKUP(Search!$A1231,Inventory!$AF$2:$AI$5552,4,FALSE),IF($U$8="BV",VLOOKUP(Search!$A1231,Inventory!$AH$2:$AI$5552,2,FALSE),""))),"")</f>
        <v/>
      </c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22"/>
    </row>
    <row r="1232" spans="1:22" x14ac:dyDescent="0.2">
      <c r="A1232" s="24">
        <f>1+LARGE($A$11:A1231,1)</f>
        <v>1221</v>
      </c>
      <c r="B1232" s="38" t="str">
        <f>_xlfn.IFNA(IF($U$8="set",VLOOKUP(Search!$A1232,Inventory!$AD$2:$AI$5552,6,FALSE),IF($U$8="Player",VLOOKUP(Search!$A1232,Inventory!$AF$2:$AI$5552,4,FALSE),IF($U$8="BV",VLOOKUP(Search!$A1232,Inventory!$AH$2:$AI$5552,2,FALSE),""))),"")</f>
        <v/>
      </c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22"/>
    </row>
    <row r="1233" spans="1:22" x14ac:dyDescent="0.2">
      <c r="A1233" s="24">
        <f>1+LARGE($A$11:A1232,1)</f>
        <v>1222</v>
      </c>
      <c r="B1233" s="38" t="str">
        <f>_xlfn.IFNA(IF($U$8="set",VLOOKUP(Search!$A1233,Inventory!$AD$2:$AI$5552,6,FALSE),IF($U$8="Player",VLOOKUP(Search!$A1233,Inventory!$AF$2:$AI$5552,4,FALSE),IF($U$8="BV",VLOOKUP(Search!$A1233,Inventory!$AH$2:$AI$5552,2,FALSE),""))),"")</f>
        <v/>
      </c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22"/>
    </row>
    <row r="1234" spans="1:22" x14ac:dyDescent="0.2">
      <c r="A1234" s="24">
        <f>1+LARGE($A$11:A1233,1)</f>
        <v>1223</v>
      </c>
      <c r="B1234" s="38" t="str">
        <f>_xlfn.IFNA(IF($U$8="set",VLOOKUP(Search!$A1234,Inventory!$AD$2:$AI$5552,6,FALSE),IF($U$8="Player",VLOOKUP(Search!$A1234,Inventory!$AF$2:$AI$5552,4,FALSE),IF($U$8="BV",VLOOKUP(Search!$A1234,Inventory!$AH$2:$AI$5552,2,FALSE),""))),"")</f>
        <v/>
      </c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22"/>
    </row>
    <row r="1235" spans="1:22" x14ac:dyDescent="0.2">
      <c r="A1235" s="24">
        <f>1+LARGE($A$11:A1234,1)</f>
        <v>1224</v>
      </c>
      <c r="B1235" s="38" t="str">
        <f>_xlfn.IFNA(IF($U$8="set",VLOOKUP(Search!$A1235,Inventory!$AD$2:$AI$5552,6,FALSE),IF($U$8="Player",VLOOKUP(Search!$A1235,Inventory!$AF$2:$AI$5552,4,FALSE),IF($U$8="BV",VLOOKUP(Search!$A1235,Inventory!$AH$2:$AI$5552,2,FALSE),""))),"")</f>
        <v/>
      </c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22"/>
    </row>
    <row r="1236" spans="1:22" x14ac:dyDescent="0.2">
      <c r="A1236" s="24">
        <f>1+LARGE($A$11:A1235,1)</f>
        <v>1225</v>
      </c>
      <c r="B1236" s="38" t="str">
        <f>_xlfn.IFNA(IF($U$8="set",VLOOKUP(Search!$A1236,Inventory!$AD$2:$AI$5552,6,FALSE),IF($U$8="Player",VLOOKUP(Search!$A1236,Inventory!$AF$2:$AI$5552,4,FALSE),IF($U$8="BV",VLOOKUP(Search!$A1236,Inventory!$AH$2:$AI$5552,2,FALSE),""))),"")</f>
        <v/>
      </c>
      <c r="C1236" s="38"/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22"/>
    </row>
    <row r="1237" spans="1:22" x14ac:dyDescent="0.2">
      <c r="A1237" s="24">
        <f>1+LARGE($A$11:A1236,1)</f>
        <v>1226</v>
      </c>
      <c r="B1237" s="38" t="str">
        <f>_xlfn.IFNA(IF($U$8="set",VLOOKUP(Search!$A1237,Inventory!$AD$2:$AI$5552,6,FALSE),IF($U$8="Player",VLOOKUP(Search!$A1237,Inventory!$AF$2:$AI$5552,4,FALSE),IF($U$8="BV",VLOOKUP(Search!$A1237,Inventory!$AH$2:$AI$5552,2,FALSE),""))),"")</f>
        <v/>
      </c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22"/>
    </row>
    <row r="1238" spans="1:22" x14ac:dyDescent="0.2">
      <c r="A1238" s="24">
        <f>1+LARGE($A$11:A1237,1)</f>
        <v>1227</v>
      </c>
      <c r="B1238" s="38" t="str">
        <f>_xlfn.IFNA(IF($U$8="set",VLOOKUP(Search!$A1238,Inventory!$AD$2:$AI$5552,6,FALSE),IF($U$8="Player",VLOOKUP(Search!$A1238,Inventory!$AF$2:$AI$5552,4,FALSE),IF($U$8="BV",VLOOKUP(Search!$A1238,Inventory!$AH$2:$AI$5552,2,FALSE),""))),"")</f>
        <v/>
      </c>
      <c r="C1238" s="38"/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22"/>
    </row>
    <row r="1239" spans="1:22" x14ac:dyDescent="0.2">
      <c r="A1239" s="24">
        <f>1+LARGE($A$11:A1238,1)</f>
        <v>1228</v>
      </c>
      <c r="B1239" s="38" t="str">
        <f>_xlfn.IFNA(IF($U$8="set",VLOOKUP(Search!$A1239,Inventory!$AD$2:$AI$5552,6,FALSE),IF($U$8="Player",VLOOKUP(Search!$A1239,Inventory!$AF$2:$AI$5552,4,FALSE),IF($U$8="BV",VLOOKUP(Search!$A1239,Inventory!$AH$2:$AI$5552,2,FALSE),""))),"")</f>
        <v/>
      </c>
      <c r="C1239" s="38"/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22"/>
    </row>
    <row r="1240" spans="1:22" x14ac:dyDescent="0.2">
      <c r="A1240" s="24">
        <f>1+LARGE($A$11:A1239,1)</f>
        <v>1229</v>
      </c>
      <c r="B1240" s="38" t="str">
        <f>_xlfn.IFNA(IF($U$8="set",VLOOKUP(Search!$A1240,Inventory!$AD$2:$AI$5552,6,FALSE),IF($U$8="Player",VLOOKUP(Search!$A1240,Inventory!$AF$2:$AI$5552,4,FALSE),IF($U$8="BV",VLOOKUP(Search!$A1240,Inventory!$AH$2:$AI$5552,2,FALSE),""))),"")</f>
        <v/>
      </c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22"/>
    </row>
    <row r="1241" spans="1:22" x14ac:dyDescent="0.2">
      <c r="A1241" s="24">
        <f>1+LARGE($A$11:A1240,1)</f>
        <v>1230</v>
      </c>
      <c r="B1241" s="38" t="str">
        <f>_xlfn.IFNA(IF($U$8="set",VLOOKUP(Search!$A1241,Inventory!$AD$2:$AI$5552,6,FALSE),IF($U$8="Player",VLOOKUP(Search!$A1241,Inventory!$AF$2:$AI$5552,4,FALSE),IF($U$8="BV",VLOOKUP(Search!$A1241,Inventory!$AH$2:$AI$5552,2,FALSE),""))),"")</f>
        <v/>
      </c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22"/>
    </row>
    <row r="1242" spans="1:22" x14ac:dyDescent="0.2">
      <c r="A1242" s="24">
        <f>1+LARGE($A$11:A1241,1)</f>
        <v>1231</v>
      </c>
      <c r="B1242" s="38" t="str">
        <f>_xlfn.IFNA(IF($U$8="set",VLOOKUP(Search!$A1242,Inventory!$AD$2:$AI$5552,6,FALSE),IF($U$8="Player",VLOOKUP(Search!$A1242,Inventory!$AF$2:$AI$5552,4,FALSE),IF($U$8="BV",VLOOKUP(Search!$A1242,Inventory!$AH$2:$AI$5552,2,FALSE),""))),"")</f>
        <v/>
      </c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22"/>
    </row>
    <row r="1243" spans="1:22" x14ac:dyDescent="0.2">
      <c r="A1243" s="24">
        <f>1+LARGE($A$11:A1242,1)</f>
        <v>1232</v>
      </c>
      <c r="B1243" s="38" t="str">
        <f>_xlfn.IFNA(IF($U$8="set",VLOOKUP(Search!$A1243,Inventory!$AD$2:$AI$5552,6,FALSE),IF($U$8="Player",VLOOKUP(Search!$A1243,Inventory!$AF$2:$AI$5552,4,FALSE),IF($U$8="BV",VLOOKUP(Search!$A1243,Inventory!$AH$2:$AI$5552,2,FALSE),""))),"")</f>
        <v/>
      </c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22"/>
    </row>
    <row r="1244" spans="1:22" x14ac:dyDescent="0.2">
      <c r="A1244" s="24">
        <f>1+LARGE($A$11:A1243,1)</f>
        <v>1233</v>
      </c>
      <c r="B1244" s="38" t="str">
        <f>_xlfn.IFNA(IF($U$8="set",VLOOKUP(Search!$A1244,Inventory!$AD$2:$AI$5552,6,FALSE),IF($U$8="Player",VLOOKUP(Search!$A1244,Inventory!$AF$2:$AI$5552,4,FALSE),IF($U$8="BV",VLOOKUP(Search!$A1244,Inventory!$AH$2:$AI$5552,2,FALSE),""))),"")</f>
        <v/>
      </c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22"/>
    </row>
    <row r="1245" spans="1:22" x14ac:dyDescent="0.2">
      <c r="A1245" s="24">
        <f>1+LARGE($A$11:A1244,1)</f>
        <v>1234</v>
      </c>
      <c r="B1245" s="38" t="str">
        <f>_xlfn.IFNA(IF($U$8="set",VLOOKUP(Search!$A1245,Inventory!$AD$2:$AI$5552,6,FALSE),IF($U$8="Player",VLOOKUP(Search!$A1245,Inventory!$AF$2:$AI$5552,4,FALSE),IF($U$8="BV",VLOOKUP(Search!$A1245,Inventory!$AH$2:$AI$5552,2,FALSE),""))),"")</f>
        <v/>
      </c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22"/>
    </row>
    <row r="1246" spans="1:22" x14ac:dyDescent="0.2">
      <c r="A1246" s="24">
        <f>1+LARGE($A$11:A1245,1)</f>
        <v>1235</v>
      </c>
      <c r="B1246" s="38" t="str">
        <f>_xlfn.IFNA(IF($U$8="set",VLOOKUP(Search!$A1246,Inventory!$AD$2:$AI$5552,6,FALSE),IF($U$8="Player",VLOOKUP(Search!$A1246,Inventory!$AF$2:$AI$5552,4,FALSE),IF($U$8="BV",VLOOKUP(Search!$A1246,Inventory!$AH$2:$AI$5552,2,FALSE),""))),"")</f>
        <v/>
      </c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22"/>
    </row>
    <row r="1247" spans="1:22" x14ac:dyDescent="0.2">
      <c r="A1247" s="24">
        <f>1+LARGE($A$11:A1246,1)</f>
        <v>1236</v>
      </c>
      <c r="B1247" s="38" t="str">
        <f>_xlfn.IFNA(IF($U$8="set",VLOOKUP(Search!$A1247,Inventory!$AD$2:$AI$5552,6,FALSE),IF($U$8="Player",VLOOKUP(Search!$A1247,Inventory!$AF$2:$AI$5552,4,FALSE),IF($U$8="BV",VLOOKUP(Search!$A1247,Inventory!$AH$2:$AI$5552,2,FALSE),""))),"")</f>
        <v/>
      </c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22"/>
    </row>
    <row r="1248" spans="1:22" x14ac:dyDescent="0.2">
      <c r="A1248" s="24">
        <f>1+LARGE($A$11:A1247,1)</f>
        <v>1237</v>
      </c>
      <c r="B1248" s="38" t="str">
        <f>_xlfn.IFNA(IF($U$8="set",VLOOKUP(Search!$A1248,Inventory!$AD$2:$AI$5552,6,FALSE),IF($U$8="Player",VLOOKUP(Search!$A1248,Inventory!$AF$2:$AI$5552,4,FALSE),IF($U$8="BV",VLOOKUP(Search!$A1248,Inventory!$AH$2:$AI$5552,2,FALSE),""))),"")</f>
        <v/>
      </c>
      <c r="C1248" s="38"/>
      <c r="D1248" s="38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22"/>
    </row>
    <row r="1249" spans="1:22" x14ac:dyDescent="0.2">
      <c r="A1249" s="24">
        <f>1+LARGE($A$11:A1248,1)</f>
        <v>1238</v>
      </c>
      <c r="B1249" s="38" t="str">
        <f>_xlfn.IFNA(IF($U$8="set",VLOOKUP(Search!$A1249,Inventory!$AD$2:$AI$5552,6,FALSE),IF($U$8="Player",VLOOKUP(Search!$A1249,Inventory!$AF$2:$AI$5552,4,FALSE),IF($U$8="BV",VLOOKUP(Search!$A1249,Inventory!$AH$2:$AI$5552,2,FALSE),""))),"")</f>
        <v/>
      </c>
      <c r="C1249" s="38"/>
      <c r="D1249" s="38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22"/>
    </row>
    <row r="1250" spans="1:22" x14ac:dyDescent="0.2">
      <c r="A1250" s="24">
        <f>1+LARGE($A$11:A1249,1)</f>
        <v>1239</v>
      </c>
      <c r="B1250" s="38" t="str">
        <f>_xlfn.IFNA(IF($U$8="set",VLOOKUP(Search!$A1250,Inventory!$AD$2:$AI$5552,6,FALSE),IF($U$8="Player",VLOOKUP(Search!$A1250,Inventory!$AF$2:$AI$5552,4,FALSE),IF($U$8="BV",VLOOKUP(Search!$A1250,Inventory!$AH$2:$AI$5552,2,FALSE),""))),"")</f>
        <v/>
      </c>
      <c r="C1250" s="38"/>
      <c r="D1250" s="38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22"/>
    </row>
    <row r="1251" spans="1:22" x14ac:dyDescent="0.2">
      <c r="A1251" s="24">
        <f>1+LARGE($A$11:A1250,1)</f>
        <v>1240</v>
      </c>
      <c r="B1251" s="38" t="str">
        <f>_xlfn.IFNA(IF($U$8="set",VLOOKUP(Search!$A1251,Inventory!$AD$2:$AI$5552,6,FALSE),IF($U$8="Player",VLOOKUP(Search!$A1251,Inventory!$AF$2:$AI$5552,4,FALSE),IF($U$8="BV",VLOOKUP(Search!$A1251,Inventory!$AH$2:$AI$5552,2,FALSE),""))),"")</f>
        <v/>
      </c>
      <c r="C1251" s="38"/>
      <c r="D1251" s="38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22"/>
    </row>
    <row r="1252" spans="1:22" x14ac:dyDescent="0.2">
      <c r="A1252" s="24">
        <f>1+LARGE($A$11:A1251,1)</f>
        <v>1241</v>
      </c>
      <c r="B1252" s="38" t="str">
        <f>_xlfn.IFNA(IF($U$8="set",VLOOKUP(Search!$A1252,Inventory!$AD$2:$AI$5552,6,FALSE),IF($U$8="Player",VLOOKUP(Search!$A1252,Inventory!$AF$2:$AI$5552,4,FALSE),IF($U$8="BV",VLOOKUP(Search!$A1252,Inventory!$AH$2:$AI$5552,2,FALSE),""))),"")</f>
        <v/>
      </c>
      <c r="C1252" s="38"/>
      <c r="D1252" s="38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22"/>
    </row>
    <row r="1253" spans="1:22" x14ac:dyDescent="0.2">
      <c r="A1253" s="24">
        <f>1+LARGE($A$11:A1252,1)</f>
        <v>1242</v>
      </c>
      <c r="B1253" s="38" t="str">
        <f>_xlfn.IFNA(IF($U$8="set",VLOOKUP(Search!$A1253,Inventory!$AD$2:$AI$5552,6,FALSE),IF($U$8="Player",VLOOKUP(Search!$A1253,Inventory!$AF$2:$AI$5552,4,FALSE),IF($U$8="BV",VLOOKUP(Search!$A1253,Inventory!$AH$2:$AI$5552,2,FALSE),""))),"")</f>
        <v/>
      </c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22"/>
    </row>
    <row r="1254" spans="1:22" x14ac:dyDescent="0.2">
      <c r="A1254" s="24">
        <f>1+LARGE($A$11:A1253,1)</f>
        <v>1243</v>
      </c>
      <c r="B1254" s="38" t="str">
        <f>_xlfn.IFNA(IF($U$8="set",VLOOKUP(Search!$A1254,Inventory!$AD$2:$AI$5552,6,FALSE),IF($U$8="Player",VLOOKUP(Search!$A1254,Inventory!$AF$2:$AI$5552,4,FALSE),IF($U$8="BV",VLOOKUP(Search!$A1254,Inventory!$AH$2:$AI$5552,2,FALSE),""))),"")</f>
        <v/>
      </c>
      <c r="C1254" s="38"/>
      <c r="D1254" s="38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22"/>
    </row>
    <row r="1255" spans="1:22" x14ac:dyDescent="0.2">
      <c r="A1255" s="24">
        <f>1+LARGE($A$11:A1254,1)</f>
        <v>1244</v>
      </c>
      <c r="B1255" s="38" t="str">
        <f>_xlfn.IFNA(IF($U$8="set",VLOOKUP(Search!$A1255,Inventory!$AD$2:$AI$5552,6,FALSE),IF($U$8="Player",VLOOKUP(Search!$A1255,Inventory!$AF$2:$AI$5552,4,FALSE),IF($U$8="BV",VLOOKUP(Search!$A1255,Inventory!$AH$2:$AI$5552,2,FALSE),""))),"")</f>
        <v/>
      </c>
      <c r="C1255" s="38"/>
      <c r="D1255" s="38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22"/>
    </row>
    <row r="1256" spans="1:22" x14ac:dyDescent="0.2">
      <c r="A1256" s="24">
        <f>1+LARGE($A$11:A1255,1)</f>
        <v>1245</v>
      </c>
      <c r="B1256" s="38" t="str">
        <f>_xlfn.IFNA(IF($U$8="set",VLOOKUP(Search!$A1256,Inventory!$AD$2:$AI$5552,6,FALSE),IF($U$8="Player",VLOOKUP(Search!$A1256,Inventory!$AF$2:$AI$5552,4,FALSE),IF($U$8="BV",VLOOKUP(Search!$A1256,Inventory!$AH$2:$AI$5552,2,FALSE),""))),"")</f>
        <v/>
      </c>
      <c r="C1256" s="38"/>
      <c r="D1256" s="38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22"/>
    </row>
    <row r="1257" spans="1:22" x14ac:dyDescent="0.2">
      <c r="A1257" s="24">
        <f>1+LARGE($A$11:A1256,1)</f>
        <v>1246</v>
      </c>
      <c r="B1257" s="38" t="str">
        <f>_xlfn.IFNA(IF($U$8="set",VLOOKUP(Search!$A1257,Inventory!$AD$2:$AI$5552,6,FALSE),IF($U$8="Player",VLOOKUP(Search!$A1257,Inventory!$AF$2:$AI$5552,4,FALSE),IF($U$8="BV",VLOOKUP(Search!$A1257,Inventory!$AH$2:$AI$5552,2,FALSE),""))),"")</f>
        <v/>
      </c>
      <c r="C1257" s="38"/>
      <c r="D1257" s="38"/>
      <c r="E1257" s="38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22"/>
    </row>
    <row r="1258" spans="1:22" x14ac:dyDescent="0.2">
      <c r="A1258" s="24">
        <f>1+LARGE($A$11:A1257,1)</f>
        <v>1247</v>
      </c>
      <c r="B1258" s="38" t="str">
        <f>_xlfn.IFNA(IF($U$8="set",VLOOKUP(Search!$A1258,Inventory!$AD$2:$AI$5552,6,FALSE),IF($U$8="Player",VLOOKUP(Search!$A1258,Inventory!$AF$2:$AI$5552,4,FALSE),IF($U$8="BV",VLOOKUP(Search!$A1258,Inventory!$AH$2:$AI$5552,2,FALSE),""))),"")</f>
        <v/>
      </c>
      <c r="C1258" s="38"/>
      <c r="D1258" s="38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22"/>
    </row>
    <row r="1259" spans="1:22" x14ac:dyDescent="0.2">
      <c r="A1259" s="24">
        <f>1+LARGE($A$11:A1258,1)</f>
        <v>1248</v>
      </c>
      <c r="B1259" s="38" t="str">
        <f>_xlfn.IFNA(IF($U$8="set",VLOOKUP(Search!$A1259,Inventory!$AD$2:$AI$5552,6,FALSE),IF($U$8="Player",VLOOKUP(Search!$A1259,Inventory!$AF$2:$AI$5552,4,FALSE),IF($U$8="BV",VLOOKUP(Search!$A1259,Inventory!$AH$2:$AI$5552,2,FALSE),""))),"")</f>
        <v/>
      </c>
      <c r="C1259" s="38"/>
      <c r="D1259" s="38"/>
      <c r="E1259" s="38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22"/>
    </row>
    <row r="1260" spans="1:22" x14ac:dyDescent="0.2">
      <c r="A1260" s="24">
        <f>1+LARGE($A$11:A1259,1)</f>
        <v>1249</v>
      </c>
      <c r="B1260" s="38" t="str">
        <f>_xlfn.IFNA(IF($U$8="set",VLOOKUP(Search!$A1260,Inventory!$AD$2:$AI$5552,6,FALSE),IF($U$8="Player",VLOOKUP(Search!$A1260,Inventory!$AF$2:$AI$5552,4,FALSE),IF($U$8="BV",VLOOKUP(Search!$A1260,Inventory!$AH$2:$AI$5552,2,FALSE),""))),"")</f>
        <v/>
      </c>
      <c r="C1260" s="38"/>
      <c r="D1260" s="38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22"/>
    </row>
    <row r="1261" spans="1:22" x14ac:dyDescent="0.2">
      <c r="A1261" s="24">
        <f>1+LARGE($A$11:A1260,1)</f>
        <v>1250</v>
      </c>
      <c r="B1261" s="38" t="str">
        <f>_xlfn.IFNA(IF($U$8="set",VLOOKUP(Search!$A1261,Inventory!$AD$2:$AI$5552,6,FALSE),IF($U$8="Player",VLOOKUP(Search!$A1261,Inventory!$AF$2:$AI$5552,4,FALSE),IF($U$8="BV",VLOOKUP(Search!$A1261,Inventory!$AH$2:$AI$5552,2,FALSE),""))),"")</f>
        <v/>
      </c>
      <c r="C1261" s="38"/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22"/>
    </row>
    <row r="1262" spans="1:22" x14ac:dyDescent="0.2">
      <c r="A1262" s="24">
        <f>1+LARGE($A$11:A1261,1)</f>
        <v>1251</v>
      </c>
      <c r="B1262" s="38" t="str">
        <f>_xlfn.IFNA(IF($U$8="set",VLOOKUP(Search!$A1262,Inventory!$AD$2:$AI$5552,6,FALSE),IF($U$8="Player",VLOOKUP(Search!$A1262,Inventory!$AF$2:$AI$5552,4,FALSE),IF($U$8="BV",VLOOKUP(Search!$A1262,Inventory!$AH$2:$AI$5552,2,FALSE),""))),"")</f>
        <v/>
      </c>
      <c r="C1262" s="38"/>
      <c r="D1262" s="38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22"/>
    </row>
    <row r="1263" spans="1:22" x14ac:dyDescent="0.2">
      <c r="A1263" s="24">
        <f>1+LARGE($A$11:A1262,1)</f>
        <v>1252</v>
      </c>
      <c r="B1263" s="38" t="str">
        <f>_xlfn.IFNA(IF($U$8="set",VLOOKUP(Search!$A1263,Inventory!$AD$2:$AI$5552,6,FALSE),IF($U$8="Player",VLOOKUP(Search!$A1263,Inventory!$AF$2:$AI$5552,4,FALSE),IF($U$8="BV",VLOOKUP(Search!$A1263,Inventory!$AH$2:$AI$5552,2,FALSE),""))),"")</f>
        <v/>
      </c>
      <c r="C1263" s="38"/>
      <c r="D1263" s="38"/>
      <c r="E1263" s="38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22"/>
    </row>
    <row r="1264" spans="1:22" x14ac:dyDescent="0.2">
      <c r="A1264" s="24">
        <f>1+LARGE($A$11:A1263,1)</f>
        <v>1253</v>
      </c>
      <c r="B1264" s="38" t="str">
        <f>_xlfn.IFNA(IF($U$8="set",VLOOKUP(Search!$A1264,Inventory!$AD$2:$AI$5552,6,FALSE),IF($U$8="Player",VLOOKUP(Search!$A1264,Inventory!$AF$2:$AI$5552,4,FALSE),IF($U$8="BV",VLOOKUP(Search!$A1264,Inventory!$AH$2:$AI$5552,2,FALSE),""))),"")</f>
        <v/>
      </c>
      <c r="C1264" s="38"/>
      <c r="D1264" s="38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22"/>
    </row>
    <row r="1265" spans="1:22" x14ac:dyDescent="0.2">
      <c r="A1265" s="24">
        <f>1+LARGE($A$11:A1264,1)</f>
        <v>1254</v>
      </c>
      <c r="B1265" s="38" t="str">
        <f>_xlfn.IFNA(IF($U$8="set",VLOOKUP(Search!$A1265,Inventory!$AD$2:$AI$5552,6,FALSE),IF($U$8="Player",VLOOKUP(Search!$A1265,Inventory!$AF$2:$AI$5552,4,FALSE),IF($U$8="BV",VLOOKUP(Search!$A1265,Inventory!$AH$2:$AI$5552,2,FALSE),""))),"")</f>
        <v/>
      </c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22"/>
    </row>
    <row r="1266" spans="1:22" x14ac:dyDescent="0.2">
      <c r="A1266" s="24">
        <f>1+LARGE($A$11:A1265,1)</f>
        <v>1255</v>
      </c>
      <c r="B1266" s="38" t="str">
        <f>_xlfn.IFNA(IF($U$8="set",VLOOKUP(Search!$A1266,Inventory!$AD$2:$AI$5552,6,FALSE),IF($U$8="Player",VLOOKUP(Search!$A1266,Inventory!$AF$2:$AI$5552,4,FALSE),IF($U$8="BV",VLOOKUP(Search!$A1266,Inventory!$AH$2:$AI$5552,2,FALSE),""))),"")</f>
        <v/>
      </c>
      <c r="C1266" s="38"/>
      <c r="D1266" s="38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22"/>
    </row>
    <row r="1267" spans="1:22" x14ac:dyDescent="0.2">
      <c r="A1267" s="24">
        <f>1+LARGE($A$11:A1266,1)</f>
        <v>1256</v>
      </c>
      <c r="B1267" s="38" t="str">
        <f>_xlfn.IFNA(IF($U$8="set",VLOOKUP(Search!$A1267,Inventory!$AD$2:$AI$5552,6,FALSE),IF($U$8="Player",VLOOKUP(Search!$A1267,Inventory!$AF$2:$AI$5552,4,FALSE),IF($U$8="BV",VLOOKUP(Search!$A1267,Inventory!$AH$2:$AI$5552,2,FALSE),""))),"")</f>
        <v/>
      </c>
      <c r="C1267" s="38"/>
      <c r="D1267" s="38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22"/>
    </row>
    <row r="1268" spans="1:22" x14ac:dyDescent="0.2">
      <c r="A1268" s="24">
        <f>1+LARGE($A$11:A1267,1)</f>
        <v>1257</v>
      </c>
      <c r="B1268" s="38" t="str">
        <f>_xlfn.IFNA(IF($U$8="set",VLOOKUP(Search!$A1268,Inventory!$AD$2:$AI$5552,6,FALSE),IF($U$8="Player",VLOOKUP(Search!$A1268,Inventory!$AF$2:$AI$5552,4,FALSE),IF($U$8="BV",VLOOKUP(Search!$A1268,Inventory!$AH$2:$AI$5552,2,FALSE),""))),"")</f>
        <v/>
      </c>
      <c r="C1268" s="38"/>
      <c r="D1268" s="38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22"/>
    </row>
    <row r="1269" spans="1:22" x14ac:dyDescent="0.2">
      <c r="A1269" s="24">
        <f>1+LARGE($A$11:A1268,1)</f>
        <v>1258</v>
      </c>
      <c r="B1269" s="38" t="str">
        <f>_xlfn.IFNA(IF($U$8="set",VLOOKUP(Search!$A1269,Inventory!$AD$2:$AI$5552,6,FALSE),IF($U$8="Player",VLOOKUP(Search!$A1269,Inventory!$AF$2:$AI$5552,4,FALSE),IF($U$8="BV",VLOOKUP(Search!$A1269,Inventory!$AH$2:$AI$5552,2,FALSE),""))),"")</f>
        <v/>
      </c>
      <c r="C1269" s="38"/>
      <c r="D1269" s="38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22"/>
    </row>
    <row r="1270" spans="1:22" x14ac:dyDescent="0.2">
      <c r="A1270" s="24">
        <f>1+LARGE($A$11:A1269,1)</f>
        <v>1259</v>
      </c>
      <c r="B1270" s="38" t="str">
        <f>_xlfn.IFNA(IF($U$8="set",VLOOKUP(Search!$A1270,Inventory!$AD$2:$AI$5552,6,FALSE),IF($U$8="Player",VLOOKUP(Search!$A1270,Inventory!$AF$2:$AI$5552,4,FALSE),IF($U$8="BV",VLOOKUP(Search!$A1270,Inventory!$AH$2:$AI$5552,2,FALSE),""))),"")</f>
        <v/>
      </c>
      <c r="C1270" s="38"/>
      <c r="D1270" s="38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22"/>
    </row>
    <row r="1271" spans="1:22" x14ac:dyDescent="0.2">
      <c r="A1271" s="24">
        <f>1+LARGE($A$11:A1270,1)</f>
        <v>1260</v>
      </c>
      <c r="B1271" s="38" t="str">
        <f>_xlfn.IFNA(IF($U$8="set",VLOOKUP(Search!$A1271,Inventory!$AD$2:$AI$5552,6,FALSE),IF($U$8="Player",VLOOKUP(Search!$A1271,Inventory!$AF$2:$AI$5552,4,FALSE),IF($U$8="BV",VLOOKUP(Search!$A1271,Inventory!$AH$2:$AI$5552,2,FALSE),""))),"")</f>
        <v/>
      </c>
      <c r="C1271" s="38"/>
      <c r="D1271" s="38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22"/>
    </row>
    <row r="1272" spans="1:22" x14ac:dyDescent="0.2">
      <c r="A1272" s="24">
        <f>1+LARGE($A$11:A1271,1)</f>
        <v>1261</v>
      </c>
      <c r="B1272" s="38" t="str">
        <f>_xlfn.IFNA(IF($U$8="set",VLOOKUP(Search!$A1272,Inventory!$AD$2:$AI$5552,6,FALSE),IF($U$8="Player",VLOOKUP(Search!$A1272,Inventory!$AF$2:$AI$5552,4,FALSE),IF($U$8="BV",VLOOKUP(Search!$A1272,Inventory!$AH$2:$AI$5552,2,FALSE),""))),"")</f>
        <v/>
      </c>
      <c r="C1272" s="38"/>
      <c r="D1272" s="38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22"/>
    </row>
    <row r="1273" spans="1:22" x14ac:dyDescent="0.2">
      <c r="A1273" s="24">
        <f>1+LARGE($A$11:A1272,1)</f>
        <v>1262</v>
      </c>
      <c r="B1273" s="38" t="str">
        <f>_xlfn.IFNA(IF($U$8="set",VLOOKUP(Search!$A1273,Inventory!$AD$2:$AI$5552,6,FALSE),IF($U$8="Player",VLOOKUP(Search!$A1273,Inventory!$AF$2:$AI$5552,4,FALSE),IF($U$8="BV",VLOOKUP(Search!$A1273,Inventory!$AH$2:$AI$5552,2,FALSE),""))),"")</f>
        <v/>
      </c>
      <c r="C1273" s="38"/>
      <c r="D1273" s="38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22"/>
    </row>
    <row r="1274" spans="1:22" x14ac:dyDescent="0.2">
      <c r="A1274" s="24">
        <f>1+LARGE($A$11:A1273,1)</f>
        <v>1263</v>
      </c>
      <c r="B1274" s="38" t="str">
        <f>_xlfn.IFNA(IF($U$8="set",VLOOKUP(Search!$A1274,Inventory!$AD$2:$AI$5552,6,FALSE),IF($U$8="Player",VLOOKUP(Search!$A1274,Inventory!$AF$2:$AI$5552,4,FALSE),IF($U$8="BV",VLOOKUP(Search!$A1274,Inventory!$AH$2:$AI$5552,2,FALSE),""))),"")</f>
        <v/>
      </c>
      <c r="C1274" s="38"/>
      <c r="D1274" s="38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22"/>
    </row>
    <row r="1275" spans="1:22" x14ac:dyDescent="0.2">
      <c r="A1275" s="24">
        <f>1+LARGE($A$11:A1274,1)</f>
        <v>1264</v>
      </c>
      <c r="B1275" s="38" t="str">
        <f>_xlfn.IFNA(IF($U$8="set",VLOOKUP(Search!$A1275,Inventory!$AD$2:$AI$5552,6,FALSE),IF($U$8="Player",VLOOKUP(Search!$A1275,Inventory!$AF$2:$AI$5552,4,FALSE),IF($U$8="BV",VLOOKUP(Search!$A1275,Inventory!$AH$2:$AI$5552,2,FALSE),""))),"")</f>
        <v/>
      </c>
      <c r="C1275" s="38"/>
      <c r="D1275" s="38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22"/>
    </row>
    <row r="1276" spans="1:22" x14ac:dyDescent="0.2">
      <c r="A1276" s="24">
        <f>1+LARGE($A$11:A1275,1)</f>
        <v>1265</v>
      </c>
      <c r="B1276" s="38" t="str">
        <f>_xlfn.IFNA(IF($U$8="set",VLOOKUP(Search!$A1276,Inventory!$AD$2:$AI$5552,6,FALSE),IF($U$8="Player",VLOOKUP(Search!$A1276,Inventory!$AF$2:$AI$5552,4,FALSE),IF($U$8="BV",VLOOKUP(Search!$A1276,Inventory!$AH$2:$AI$5552,2,FALSE),""))),"")</f>
        <v/>
      </c>
      <c r="C1276" s="38"/>
      <c r="D1276" s="38"/>
      <c r="E1276" s="38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22"/>
    </row>
    <row r="1277" spans="1:22" x14ac:dyDescent="0.2">
      <c r="A1277" s="24">
        <f>1+LARGE($A$11:A1276,1)</f>
        <v>1266</v>
      </c>
      <c r="B1277" s="38" t="str">
        <f>_xlfn.IFNA(IF($U$8="set",VLOOKUP(Search!$A1277,Inventory!$AD$2:$AI$5552,6,FALSE),IF($U$8="Player",VLOOKUP(Search!$A1277,Inventory!$AF$2:$AI$5552,4,FALSE),IF($U$8="BV",VLOOKUP(Search!$A1277,Inventory!$AH$2:$AI$5552,2,FALSE),""))),"")</f>
        <v/>
      </c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22"/>
    </row>
    <row r="1278" spans="1:22" x14ac:dyDescent="0.2">
      <c r="A1278" s="24">
        <f>1+LARGE($A$11:A1277,1)</f>
        <v>1267</v>
      </c>
      <c r="B1278" s="38" t="str">
        <f>_xlfn.IFNA(IF($U$8="set",VLOOKUP(Search!$A1278,Inventory!$AD$2:$AI$5552,6,FALSE),IF($U$8="Player",VLOOKUP(Search!$A1278,Inventory!$AF$2:$AI$5552,4,FALSE),IF($U$8="BV",VLOOKUP(Search!$A1278,Inventory!$AH$2:$AI$5552,2,FALSE),""))),"")</f>
        <v/>
      </c>
      <c r="C1278" s="38"/>
      <c r="D1278" s="38"/>
      <c r="E1278" s="38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22"/>
    </row>
    <row r="1279" spans="1:22" x14ac:dyDescent="0.2">
      <c r="A1279" s="24">
        <f>1+LARGE($A$11:A1278,1)</f>
        <v>1268</v>
      </c>
      <c r="B1279" s="38" t="str">
        <f>_xlfn.IFNA(IF($U$8="set",VLOOKUP(Search!$A1279,Inventory!$AD$2:$AI$5552,6,FALSE),IF($U$8="Player",VLOOKUP(Search!$A1279,Inventory!$AF$2:$AI$5552,4,FALSE),IF($U$8="BV",VLOOKUP(Search!$A1279,Inventory!$AH$2:$AI$5552,2,FALSE),""))),"")</f>
        <v/>
      </c>
      <c r="C1279" s="38"/>
      <c r="D1279" s="38"/>
      <c r="E1279" s="38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22"/>
    </row>
    <row r="1280" spans="1:22" x14ac:dyDescent="0.2">
      <c r="A1280" s="24">
        <f>1+LARGE($A$11:A1279,1)</f>
        <v>1269</v>
      </c>
      <c r="B1280" s="38" t="str">
        <f>_xlfn.IFNA(IF($U$8="set",VLOOKUP(Search!$A1280,Inventory!$AD$2:$AI$5552,6,FALSE),IF($U$8="Player",VLOOKUP(Search!$A1280,Inventory!$AF$2:$AI$5552,4,FALSE),IF($U$8="BV",VLOOKUP(Search!$A1280,Inventory!$AH$2:$AI$5552,2,FALSE),""))),"")</f>
        <v/>
      </c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22"/>
    </row>
    <row r="1281" spans="1:22" x14ac:dyDescent="0.2">
      <c r="A1281" s="24">
        <f>1+LARGE($A$11:A1280,1)</f>
        <v>1270</v>
      </c>
      <c r="B1281" s="38" t="str">
        <f>_xlfn.IFNA(IF($U$8="set",VLOOKUP(Search!$A1281,Inventory!$AD$2:$AI$5552,6,FALSE),IF($U$8="Player",VLOOKUP(Search!$A1281,Inventory!$AF$2:$AI$5552,4,FALSE),IF($U$8="BV",VLOOKUP(Search!$A1281,Inventory!$AH$2:$AI$5552,2,FALSE),""))),"")</f>
        <v/>
      </c>
      <c r="C1281" s="38"/>
      <c r="D1281" s="38"/>
      <c r="E1281" s="38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22"/>
    </row>
    <row r="1282" spans="1:22" x14ac:dyDescent="0.2">
      <c r="A1282" s="24">
        <f>1+LARGE($A$11:A1281,1)</f>
        <v>1271</v>
      </c>
      <c r="B1282" s="38" t="str">
        <f>_xlfn.IFNA(IF($U$8="set",VLOOKUP(Search!$A1282,Inventory!$AD$2:$AI$5552,6,FALSE),IF($U$8="Player",VLOOKUP(Search!$A1282,Inventory!$AF$2:$AI$5552,4,FALSE),IF($U$8="BV",VLOOKUP(Search!$A1282,Inventory!$AH$2:$AI$5552,2,FALSE),""))),"")</f>
        <v/>
      </c>
      <c r="C1282" s="38"/>
      <c r="D1282" s="38"/>
      <c r="E1282" s="38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22"/>
    </row>
    <row r="1283" spans="1:22" x14ac:dyDescent="0.2">
      <c r="A1283" s="24">
        <f>1+LARGE($A$11:A1282,1)</f>
        <v>1272</v>
      </c>
      <c r="B1283" s="38" t="str">
        <f>_xlfn.IFNA(IF($U$8="set",VLOOKUP(Search!$A1283,Inventory!$AD$2:$AI$5552,6,FALSE),IF($U$8="Player",VLOOKUP(Search!$A1283,Inventory!$AF$2:$AI$5552,4,FALSE),IF($U$8="BV",VLOOKUP(Search!$A1283,Inventory!$AH$2:$AI$5552,2,FALSE),""))),"")</f>
        <v/>
      </c>
      <c r="C1283" s="38"/>
      <c r="D1283" s="38"/>
      <c r="E1283" s="38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22"/>
    </row>
    <row r="1284" spans="1:22" x14ac:dyDescent="0.2">
      <c r="A1284" s="24">
        <f>1+LARGE($A$11:A1283,1)</f>
        <v>1273</v>
      </c>
      <c r="B1284" s="38" t="str">
        <f>_xlfn.IFNA(IF($U$8="set",VLOOKUP(Search!$A1284,Inventory!$AD$2:$AI$5552,6,FALSE),IF($U$8="Player",VLOOKUP(Search!$A1284,Inventory!$AF$2:$AI$5552,4,FALSE),IF($U$8="BV",VLOOKUP(Search!$A1284,Inventory!$AH$2:$AI$5552,2,FALSE),""))),"")</f>
        <v/>
      </c>
      <c r="C1284" s="38"/>
      <c r="D1284" s="38"/>
      <c r="E1284" s="38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22"/>
    </row>
    <row r="1285" spans="1:22" x14ac:dyDescent="0.2">
      <c r="A1285" s="24">
        <f>1+LARGE($A$11:A1284,1)</f>
        <v>1274</v>
      </c>
      <c r="B1285" s="38" t="str">
        <f>_xlfn.IFNA(IF($U$8="set",VLOOKUP(Search!$A1285,Inventory!$AD$2:$AI$5552,6,FALSE),IF($U$8="Player",VLOOKUP(Search!$A1285,Inventory!$AF$2:$AI$5552,4,FALSE),IF($U$8="BV",VLOOKUP(Search!$A1285,Inventory!$AH$2:$AI$5552,2,FALSE),""))),"")</f>
        <v/>
      </c>
      <c r="C1285" s="38"/>
      <c r="D1285" s="38"/>
      <c r="E1285" s="38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22"/>
    </row>
    <row r="1286" spans="1:22" x14ac:dyDescent="0.2">
      <c r="A1286" s="24">
        <f>1+LARGE($A$11:A1285,1)</f>
        <v>1275</v>
      </c>
      <c r="B1286" s="38" t="str">
        <f>_xlfn.IFNA(IF($U$8="set",VLOOKUP(Search!$A1286,Inventory!$AD$2:$AI$5552,6,FALSE),IF($U$8="Player",VLOOKUP(Search!$A1286,Inventory!$AF$2:$AI$5552,4,FALSE),IF($U$8="BV",VLOOKUP(Search!$A1286,Inventory!$AH$2:$AI$5552,2,FALSE),""))),"")</f>
        <v/>
      </c>
      <c r="C1286" s="38"/>
      <c r="D1286" s="38"/>
      <c r="E1286" s="38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22"/>
    </row>
    <row r="1287" spans="1:22" x14ac:dyDescent="0.2">
      <c r="A1287" s="24">
        <f>1+LARGE($A$11:A1286,1)</f>
        <v>1276</v>
      </c>
      <c r="B1287" s="38" t="str">
        <f>_xlfn.IFNA(IF($U$8="set",VLOOKUP(Search!$A1287,Inventory!$AD$2:$AI$5552,6,FALSE),IF($U$8="Player",VLOOKUP(Search!$A1287,Inventory!$AF$2:$AI$5552,4,FALSE),IF($U$8="BV",VLOOKUP(Search!$A1287,Inventory!$AH$2:$AI$5552,2,FALSE),""))),"")</f>
        <v/>
      </c>
      <c r="C1287" s="38"/>
      <c r="D1287" s="38"/>
      <c r="E1287" s="38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22"/>
    </row>
    <row r="1288" spans="1:22" x14ac:dyDescent="0.2">
      <c r="A1288" s="24">
        <f>1+LARGE($A$11:A1287,1)</f>
        <v>1277</v>
      </c>
      <c r="B1288" s="38" t="str">
        <f>_xlfn.IFNA(IF($U$8="set",VLOOKUP(Search!$A1288,Inventory!$AD$2:$AI$5552,6,FALSE),IF($U$8="Player",VLOOKUP(Search!$A1288,Inventory!$AF$2:$AI$5552,4,FALSE),IF($U$8="BV",VLOOKUP(Search!$A1288,Inventory!$AH$2:$AI$5552,2,FALSE),""))),"")</f>
        <v/>
      </c>
      <c r="C1288" s="38"/>
      <c r="D1288" s="38"/>
      <c r="E1288" s="38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22"/>
    </row>
    <row r="1289" spans="1:22" x14ac:dyDescent="0.2">
      <c r="A1289" s="24">
        <f>1+LARGE($A$11:A1288,1)</f>
        <v>1278</v>
      </c>
      <c r="B1289" s="38" t="str">
        <f>_xlfn.IFNA(IF($U$8="set",VLOOKUP(Search!$A1289,Inventory!$AD$2:$AI$5552,6,FALSE),IF($U$8="Player",VLOOKUP(Search!$A1289,Inventory!$AF$2:$AI$5552,4,FALSE),IF($U$8="BV",VLOOKUP(Search!$A1289,Inventory!$AH$2:$AI$5552,2,FALSE),""))),"")</f>
        <v/>
      </c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22"/>
    </row>
    <row r="1290" spans="1:22" x14ac:dyDescent="0.2">
      <c r="A1290" s="24">
        <f>1+LARGE($A$11:A1289,1)</f>
        <v>1279</v>
      </c>
      <c r="B1290" s="38" t="str">
        <f>_xlfn.IFNA(IF($U$8="set",VLOOKUP(Search!$A1290,Inventory!$AD$2:$AI$5552,6,FALSE),IF($U$8="Player",VLOOKUP(Search!$A1290,Inventory!$AF$2:$AI$5552,4,FALSE),IF($U$8="BV",VLOOKUP(Search!$A1290,Inventory!$AH$2:$AI$5552,2,FALSE),""))),"")</f>
        <v/>
      </c>
      <c r="C1290" s="38"/>
      <c r="D1290" s="38"/>
      <c r="E1290" s="38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22"/>
    </row>
    <row r="1291" spans="1:22" x14ac:dyDescent="0.2">
      <c r="A1291" s="24">
        <f>1+LARGE($A$11:A1290,1)</f>
        <v>1280</v>
      </c>
      <c r="B1291" s="38" t="str">
        <f>_xlfn.IFNA(IF($U$8="set",VLOOKUP(Search!$A1291,Inventory!$AD$2:$AI$5552,6,FALSE),IF($U$8="Player",VLOOKUP(Search!$A1291,Inventory!$AF$2:$AI$5552,4,FALSE),IF($U$8="BV",VLOOKUP(Search!$A1291,Inventory!$AH$2:$AI$5552,2,FALSE),""))),"")</f>
        <v/>
      </c>
      <c r="C1291" s="38"/>
      <c r="D1291" s="38"/>
      <c r="E1291" s="38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22"/>
    </row>
    <row r="1292" spans="1:22" x14ac:dyDescent="0.2">
      <c r="A1292" s="24">
        <f>1+LARGE($A$11:A1291,1)</f>
        <v>1281</v>
      </c>
      <c r="B1292" s="38" t="str">
        <f>_xlfn.IFNA(IF($U$8="set",VLOOKUP(Search!$A1292,Inventory!$AD$2:$AI$5552,6,FALSE),IF($U$8="Player",VLOOKUP(Search!$A1292,Inventory!$AF$2:$AI$5552,4,FALSE),IF($U$8="BV",VLOOKUP(Search!$A1292,Inventory!$AH$2:$AI$5552,2,FALSE),""))),"")</f>
        <v/>
      </c>
      <c r="C1292" s="38"/>
      <c r="D1292" s="38"/>
      <c r="E1292" s="38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22"/>
    </row>
    <row r="1293" spans="1:22" x14ac:dyDescent="0.2">
      <c r="A1293" s="24">
        <f>1+LARGE($A$11:A1292,1)</f>
        <v>1282</v>
      </c>
      <c r="B1293" s="38" t="str">
        <f>_xlfn.IFNA(IF($U$8="set",VLOOKUP(Search!$A1293,Inventory!$AD$2:$AI$5552,6,FALSE),IF($U$8="Player",VLOOKUP(Search!$A1293,Inventory!$AF$2:$AI$5552,4,FALSE),IF($U$8="BV",VLOOKUP(Search!$A1293,Inventory!$AH$2:$AI$5552,2,FALSE),""))),"")</f>
        <v/>
      </c>
      <c r="C1293" s="38"/>
      <c r="D1293" s="38"/>
      <c r="E1293" s="38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22"/>
    </row>
    <row r="1294" spans="1:22" x14ac:dyDescent="0.2">
      <c r="A1294" s="24">
        <f>1+LARGE($A$11:A1293,1)</f>
        <v>1283</v>
      </c>
      <c r="B1294" s="38" t="str">
        <f>_xlfn.IFNA(IF($U$8="set",VLOOKUP(Search!$A1294,Inventory!$AD$2:$AI$5552,6,FALSE),IF($U$8="Player",VLOOKUP(Search!$A1294,Inventory!$AF$2:$AI$5552,4,FALSE),IF($U$8="BV",VLOOKUP(Search!$A1294,Inventory!$AH$2:$AI$5552,2,FALSE),""))),"")</f>
        <v/>
      </c>
      <c r="C1294" s="38"/>
      <c r="D1294" s="38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22"/>
    </row>
    <row r="1295" spans="1:22" x14ac:dyDescent="0.2">
      <c r="A1295" s="24">
        <f>1+LARGE($A$11:A1294,1)</f>
        <v>1284</v>
      </c>
      <c r="B1295" s="38" t="str">
        <f>_xlfn.IFNA(IF($U$8="set",VLOOKUP(Search!$A1295,Inventory!$AD$2:$AI$5552,6,FALSE),IF($U$8="Player",VLOOKUP(Search!$A1295,Inventory!$AF$2:$AI$5552,4,FALSE),IF($U$8="BV",VLOOKUP(Search!$A1295,Inventory!$AH$2:$AI$5552,2,FALSE),""))),"")</f>
        <v/>
      </c>
      <c r="C1295" s="38"/>
      <c r="D1295" s="38"/>
      <c r="E1295" s="38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22"/>
    </row>
    <row r="1296" spans="1:22" x14ac:dyDescent="0.2">
      <c r="A1296" s="24">
        <f>1+LARGE($A$11:A1295,1)</f>
        <v>1285</v>
      </c>
      <c r="B1296" s="38" t="str">
        <f>_xlfn.IFNA(IF($U$8="set",VLOOKUP(Search!$A1296,Inventory!$AD$2:$AI$5552,6,FALSE),IF($U$8="Player",VLOOKUP(Search!$A1296,Inventory!$AF$2:$AI$5552,4,FALSE),IF($U$8="BV",VLOOKUP(Search!$A1296,Inventory!$AH$2:$AI$5552,2,FALSE),""))),"")</f>
        <v/>
      </c>
      <c r="C1296" s="38"/>
      <c r="D1296" s="38"/>
      <c r="E1296" s="38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22"/>
    </row>
    <row r="1297" spans="1:22" x14ac:dyDescent="0.2">
      <c r="A1297" s="24">
        <f>1+LARGE($A$11:A1296,1)</f>
        <v>1286</v>
      </c>
      <c r="B1297" s="38" t="str">
        <f>_xlfn.IFNA(IF($U$8="set",VLOOKUP(Search!$A1297,Inventory!$AD$2:$AI$5552,6,FALSE),IF($U$8="Player",VLOOKUP(Search!$A1297,Inventory!$AF$2:$AI$5552,4,FALSE),IF($U$8="BV",VLOOKUP(Search!$A1297,Inventory!$AH$2:$AI$5552,2,FALSE),""))),"")</f>
        <v/>
      </c>
      <c r="C1297" s="38"/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22"/>
    </row>
    <row r="1298" spans="1:22" x14ac:dyDescent="0.2">
      <c r="A1298" s="24">
        <f>1+LARGE($A$11:A1297,1)</f>
        <v>1287</v>
      </c>
      <c r="B1298" s="38" t="str">
        <f>_xlfn.IFNA(IF($U$8="set",VLOOKUP(Search!$A1298,Inventory!$AD$2:$AI$5552,6,FALSE),IF($U$8="Player",VLOOKUP(Search!$A1298,Inventory!$AF$2:$AI$5552,4,FALSE),IF($U$8="BV",VLOOKUP(Search!$A1298,Inventory!$AH$2:$AI$5552,2,FALSE),""))),"")</f>
        <v/>
      </c>
      <c r="C1298" s="38"/>
      <c r="D1298" s="38"/>
      <c r="E1298" s="38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22"/>
    </row>
    <row r="1299" spans="1:22" x14ac:dyDescent="0.2">
      <c r="A1299" s="24">
        <f>1+LARGE($A$11:A1298,1)</f>
        <v>1288</v>
      </c>
      <c r="B1299" s="38" t="str">
        <f>_xlfn.IFNA(IF($U$8="set",VLOOKUP(Search!$A1299,Inventory!$AD$2:$AI$5552,6,FALSE),IF($U$8="Player",VLOOKUP(Search!$A1299,Inventory!$AF$2:$AI$5552,4,FALSE),IF($U$8="BV",VLOOKUP(Search!$A1299,Inventory!$AH$2:$AI$5552,2,FALSE),""))),"")</f>
        <v/>
      </c>
      <c r="C1299" s="38"/>
      <c r="D1299" s="38"/>
      <c r="E1299" s="38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22"/>
    </row>
    <row r="1300" spans="1:22" x14ac:dyDescent="0.2">
      <c r="A1300" s="24">
        <f>1+LARGE($A$11:A1299,1)</f>
        <v>1289</v>
      </c>
      <c r="B1300" s="38" t="str">
        <f>_xlfn.IFNA(IF($U$8="set",VLOOKUP(Search!$A1300,Inventory!$AD$2:$AI$5552,6,FALSE),IF($U$8="Player",VLOOKUP(Search!$A1300,Inventory!$AF$2:$AI$5552,4,FALSE),IF($U$8="BV",VLOOKUP(Search!$A1300,Inventory!$AH$2:$AI$5552,2,FALSE),""))),"")</f>
        <v/>
      </c>
      <c r="C1300" s="38"/>
      <c r="D1300" s="38"/>
      <c r="E1300" s="38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22"/>
    </row>
    <row r="1301" spans="1:22" x14ac:dyDescent="0.2">
      <c r="A1301" s="24">
        <f>1+LARGE($A$11:A1300,1)</f>
        <v>1290</v>
      </c>
      <c r="B1301" s="38" t="str">
        <f>_xlfn.IFNA(IF($U$8="set",VLOOKUP(Search!$A1301,Inventory!$AD$2:$AI$5552,6,FALSE),IF($U$8="Player",VLOOKUP(Search!$A1301,Inventory!$AF$2:$AI$5552,4,FALSE),IF($U$8="BV",VLOOKUP(Search!$A1301,Inventory!$AH$2:$AI$5552,2,FALSE),""))),"")</f>
        <v/>
      </c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22"/>
    </row>
    <row r="1302" spans="1:22" x14ac:dyDescent="0.2">
      <c r="A1302" s="24">
        <f>1+LARGE($A$11:A1301,1)</f>
        <v>1291</v>
      </c>
      <c r="B1302" s="38" t="str">
        <f>_xlfn.IFNA(IF($U$8="set",VLOOKUP(Search!$A1302,Inventory!$AD$2:$AI$5552,6,FALSE),IF($U$8="Player",VLOOKUP(Search!$A1302,Inventory!$AF$2:$AI$5552,4,FALSE),IF($U$8="BV",VLOOKUP(Search!$A1302,Inventory!$AH$2:$AI$5552,2,FALSE),""))),"")</f>
        <v/>
      </c>
      <c r="C1302" s="38"/>
      <c r="D1302" s="38"/>
      <c r="E1302" s="38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22"/>
    </row>
    <row r="1303" spans="1:22" x14ac:dyDescent="0.2">
      <c r="A1303" s="24">
        <f>1+LARGE($A$11:A1302,1)</f>
        <v>1292</v>
      </c>
      <c r="B1303" s="38" t="str">
        <f>_xlfn.IFNA(IF($U$8="set",VLOOKUP(Search!$A1303,Inventory!$AD$2:$AI$5552,6,FALSE),IF($U$8="Player",VLOOKUP(Search!$A1303,Inventory!$AF$2:$AI$5552,4,FALSE),IF($U$8="BV",VLOOKUP(Search!$A1303,Inventory!$AH$2:$AI$5552,2,FALSE),""))),"")</f>
        <v/>
      </c>
      <c r="C1303" s="38"/>
      <c r="D1303" s="38"/>
      <c r="E1303" s="38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22"/>
    </row>
    <row r="1304" spans="1:22" x14ac:dyDescent="0.2">
      <c r="A1304" s="24">
        <f>1+LARGE($A$11:A1303,1)</f>
        <v>1293</v>
      </c>
      <c r="B1304" s="38" t="str">
        <f>_xlfn.IFNA(IF($U$8="set",VLOOKUP(Search!$A1304,Inventory!$AD$2:$AI$5552,6,FALSE),IF($U$8="Player",VLOOKUP(Search!$A1304,Inventory!$AF$2:$AI$5552,4,FALSE),IF($U$8="BV",VLOOKUP(Search!$A1304,Inventory!$AH$2:$AI$5552,2,FALSE),""))),"")</f>
        <v/>
      </c>
      <c r="C1304" s="38"/>
      <c r="D1304" s="38"/>
      <c r="E1304" s="38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22"/>
    </row>
    <row r="1305" spans="1:22" x14ac:dyDescent="0.2">
      <c r="A1305" s="24">
        <f>1+LARGE($A$11:A1304,1)</f>
        <v>1294</v>
      </c>
      <c r="B1305" s="38" t="str">
        <f>_xlfn.IFNA(IF($U$8="set",VLOOKUP(Search!$A1305,Inventory!$AD$2:$AI$5552,6,FALSE),IF($U$8="Player",VLOOKUP(Search!$A1305,Inventory!$AF$2:$AI$5552,4,FALSE),IF($U$8="BV",VLOOKUP(Search!$A1305,Inventory!$AH$2:$AI$5552,2,FALSE),""))),"")</f>
        <v/>
      </c>
      <c r="C1305" s="38"/>
      <c r="D1305" s="38"/>
      <c r="E1305" s="38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22"/>
    </row>
    <row r="1306" spans="1:22" x14ac:dyDescent="0.2">
      <c r="A1306" s="24">
        <f>1+LARGE($A$11:A1305,1)</f>
        <v>1295</v>
      </c>
      <c r="B1306" s="38" t="str">
        <f>_xlfn.IFNA(IF($U$8="set",VLOOKUP(Search!$A1306,Inventory!$AD$2:$AI$5552,6,FALSE),IF($U$8="Player",VLOOKUP(Search!$A1306,Inventory!$AF$2:$AI$5552,4,FALSE),IF($U$8="BV",VLOOKUP(Search!$A1306,Inventory!$AH$2:$AI$5552,2,FALSE),""))),"")</f>
        <v/>
      </c>
      <c r="C1306" s="38"/>
      <c r="D1306" s="38"/>
      <c r="E1306" s="38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22"/>
    </row>
    <row r="1307" spans="1:22" x14ac:dyDescent="0.2">
      <c r="A1307" s="24">
        <f>1+LARGE($A$11:A1306,1)</f>
        <v>1296</v>
      </c>
      <c r="B1307" s="38" t="str">
        <f>_xlfn.IFNA(IF($U$8="set",VLOOKUP(Search!$A1307,Inventory!$AD$2:$AI$5552,6,FALSE),IF($U$8="Player",VLOOKUP(Search!$A1307,Inventory!$AF$2:$AI$5552,4,FALSE),IF($U$8="BV",VLOOKUP(Search!$A1307,Inventory!$AH$2:$AI$5552,2,FALSE),""))),"")</f>
        <v/>
      </c>
      <c r="C1307" s="38"/>
      <c r="D1307" s="38"/>
      <c r="E1307" s="38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22"/>
    </row>
    <row r="1308" spans="1:22" x14ac:dyDescent="0.2">
      <c r="A1308" s="24">
        <f>1+LARGE($A$11:A1307,1)</f>
        <v>1297</v>
      </c>
      <c r="B1308" s="38" t="str">
        <f>_xlfn.IFNA(IF($U$8="set",VLOOKUP(Search!$A1308,Inventory!$AD$2:$AI$5552,6,FALSE),IF($U$8="Player",VLOOKUP(Search!$A1308,Inventory!$AF$2:$AI$5552,4,FALSE),IF($U$8="BV",VLOOKUP(Search!$A1308,Inventory!$AH$2:$AI$5552,2,FALSE),""))),"")</f>
        <v/>
      </c>
      <c r="C1308" s="38"/>
      <c r="D1308" s="38"/>
      <c r="E1308" s="38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22"/>
    </row>
    <row r="1309" spans="1:22" x14ac:dyDescent="0.2">
      <c r="A1309" s="24">
        <f>1+LARGE($A$11:A1308,1)</f>
        <v>1298</v>
      </c>
      <c r="B1309" s="38" t="str">
        <f>_xlfn.IFNA(IF($U$8="set",VLOOKUP(Search!$A1309,Inventory!$AD$2:$AI$5552,6,FALSE),IF($U$8="Player",VLOOKUP(Search!$A1309,Inventory!$AF$2:$AI$5552,4,FALSE),IF($U$8="BV",VLOOKUP(Search!$A1309,Inventory!$AH$2:$AI$5552,2,FALSE),""))),"")</f>
        <v/>
      </c>
      <c r="C1309" s="38"/>
      <c r="D1309" s="38"/>
      <c r="E1309" s="38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22"/>
    </row>
    <row r="1310" spans="1:22" x14ac:dyDescent="0.2">
      <c r="A1310" s="24">
        <f>1+LARGE($A$11:A1309,1)</f>
        <v>1299</v>
      </c>
      <c r="B1310" s="38" t="str">
        <f>_xlfn.IFNA(IF($U$8="set",VLOOKUP(Search!$A1310,Inventory!$AD$2:$AI$5552,6,FALSE),IF($U$8="Player",VLOOKUP(Search!$A1310,Inventory!$AF$2:$AI$5552,4,FALSE),IF($U$8="BV",VLOOKUP(Search!$A1310,Inventory!$AH$2:$AI$5552,2,FALSE),""))),"")</f>
        <v/>
      </c>
      <c r="C1310" s="38"/>
      <c r="D1310" s="38"/>
      <c r="E1310" s="38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22"/>
    </row>
    <row r="1311" spans="1:22" x14ac:dyDescent="0.2">
      <c r="A1311" s="24">
        <f>1+LARGE($A$11:A1310,1)</f>
        <v>1300</v>
      </c>
      <c r="B1311" s="38" t="str">
        <f>_xlfn.IFNA(IF($U$8="set",VLOOKUP(Search!$A1311,Inventory!$AD$2:$AI$5552,6,FALSE),IF($U$8="Player",VLOOKUP(Search!$A1311,Inventory!$AF$2:$AI$5552,4,FALSE),IF($U$8="BV",VLOOKUP(Search!$A1311,Inventory!$AH$2:$AI$5552,2,FALSE),""))),"")</f>
        <v/>
      </c>
      <c r="C1311" s="38"/>
      <c r="D1311" s="38"/>
      <c r="E1311" s="38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22"/>
    </row>
    <row r="1312" spans="1:22" x14ac:dyDescent="0.2">
      <c r="A1312" s="24">
        <f>1+LARGE($A$11:A1311,1)</f>
        <v>1301</v>
      </c>
      <c r="B1312" s="38" t="str">
        <f>_xlfn.IFNA(IF($U$8="set",VLOOKUP(Search!$A1312,Inventory!$AD$2:$AI$5552,6,FALSE),IF($U$8="Player",VLOOKUP(Search!$A1312,Inventory!$AF$2:$AI$5552,4,FALSE),IF($U$8="BV",VLOOKUP(Search!$A1312,Inventory!$AH$2:$AI$5552,2,FALSE),""))),"")</f>
        <v/>
      </c>
      <c r="C1312" s="38"/>
      <c r="D1312" s="38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22"/>
    </row>
    <row r="1313" spans="1:22" x14ac:dyDescent="0.2">
      <c r="A1313" s="24">
        <f>1+LARGE($A$11:A1312,1)</f>
        <v>1302</v>
      </c>
      <c r="B1313" s="38" t="str">
        <f>_xlfn.IFNA(IF($U$8="set",VLOOKUP(Search!$A1313,Inventory!$AD$2:$AI$5552,6,FALSE),IF($U$8="Player",VLOOKUP(Search!$A1313,Inventory!$AF$2:$AI$5552,4,FALSE),IF($U$8="BV",VLOOKUP(Search!$A1313,Inventory!$AH$2:$AI$5552,2,FALSE),""))),"")</f>
        <v/>
      </c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22"/>
    </row>
    <row r="1314" spans="1:22" x14ac:dyDescent="0.2">
      <c r="A1314" s="24">
        <f>1+LARGE($A$11:A1313,1)</f>
        <v>1303</v>
      </c>
      <c r="B1314" s="38" t="str">
        <f>_xlfn.IFNA(IF($U$8="set",VLOOKUP(Search!$A1314,Inventory!$AD$2:$AI$5552,6,FALSE),IF($U$8="Player",VLOOKUP(Search!$A1314,Inventory!$AF$2:$AI$5552,4,FALSE),IF($U$8="BV",VLOOKUP(Search!$A1314,Inventory!$AH$2:$AI$5552,2,FALSE),""))),"")</f>
        <v/>
      </c>
      <c r="C1314" s="38"/>
      <c r="D1314" s="38"/>
      <c r="E1314" s="38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22"/>
    </row>
    <row r="1315" spans="1:22" x14ac:dyDescent="0.2">
      <c r="A1315" s="24">
        <f>1+LARGE($A$11:A1314,1)</f>
        <v>1304</v>
      </c>
      <c r="B1315" s="38" t="str">
        <f>_xlfn.IFNA(IF($U$8="set",VLOOKUP(Search!$A1315,Inventory!$AD$2:$AI$5552,6,FALSE),IF($U$8="Player",VLOOKUP(Search!$A1315,Inventory!$AF$2:$AI$5552,4,FALSE),IF($U$8="BV",VLOOKUP(Search!$A1315,Inventory!$AH$2:$AI$5552,2,FALSE),""))),"")</f>
        <v/>
      </c>
      <c r="C1315" s="38"/>
      <c r="D1315" s="38"/>
      <c r="E1315" s="38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22"/>
    </row>
    <row r="1316" spans="1:22" x14ac:dyDescent="0.2">
      <c r="A1316" s="24">
        <f>1+LARGE($A$11:A1315,1)</f>
        <v>1305</v>
      </c>
      <c r="B1316" s="38" t="str">
        <f>_xlfn.IFNA(IF($U$8="set",VLOOKUP(Search!$A1316,Inventory!$AD$2:$AI$5552,6,FALSE),IF($U$8="Player",VLOOKUP(Search!$A1316,Inventory!$AF$2:$AI$5552,4,FALSE),IF($U$8="BV",VLOOKUP(Search!$A1316,Inventory!$AH$2:$AI$5552,2,FALSE),""))),"")</f>
        <v/>
      </c>
      <c r="C1316" s="38"/>
      <c r="D1316" s="38"/>
      <c r="E1316" s="38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22"/>
    </row>
    <row r="1317" spans="1:22" x14ac:dyDescent="0.2">
      <c r="A1317" s="24">
        <f>1+LARGE($A$11:A1316,1)</f>
        <v>1306</v>
      </c>
      <c r="B1317" s="38" t="str">
        <f>_xlfn.IFNA(IF($U$8="set",VLOOKUP(Search!$A1317,Inventory!$AD$2:$AI$5552,6,FALSE),IF($U$8="Player",VLOOKUP(Search!$A1317,Inventory!$AF$2:$AI$5552,4,FALSE),IF($U$8="BV",VLOOKUP(Search!$A1317,Inventory!$AH$2:$AI$5552,2,FALSE),""))),"")</f>
        <v/>
      </c>
      <c r="C1317" s="38"/>
      <c r="D1317" s="38"/>
      <c r="E1317" s="38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22"/>
    </row>
    <row r="1318" spans="1:22" x14ac:dyDescent="0.2">
      <c r="A1318" s="24">
        <f>1+LARGE($A$11:A1317,1)</f>
        <v>1307</v>
      </c>
      <c r="B1318" s="38" t="str">
        <f>_xlfn.IFNA(IF($U$8="set",VLOOKUP(Search!$A1318,Inventory!$AD$2:$AI$5552,6,FALSE),IF($U$8="Player",VLOOKUP(Search!$A1318,Inventory!$AF$2:$AI$5552,4,FALSE),IF($U$8="BV",VLOOKUP(Search!$A1318,Inventory!$AH$2:$AI$5552,2,FALSE),""))),"")</f>
        <v/>
      </c>
      <c r="C1318" s="38"/>
      <c r="D1318" s="38"/>
      <c r="E1318" s="38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22"/>
    </row>
    <row r="1319" spans="1:22" x14ac:dyDescent="0.2">
      <c r="A1319" s="24">
        <f>1+LARGE($A$11:A1318,1)</f>
        <v>1308</v>
      </c>
      <c r="B1319" s="38" t="str">
        <f>_xlfn.IFNA(IF($U$8="set",VLOOKUP(Search!$A1319,Inventory!$AD$2:$AI$5552,6,FALSE),IF($U$8="Player",VLOOKUP(Search!$A1319,Inventory!$AF$2:$AI$5552,4,FALSE),IF($U$8="BV",VLOOKUP(Search!$A1319,Inventory!$AH$2:$AI$5552,2,FALSE),""))),"")</f>
        <v/>
      </c>
      <c r="C1319" s="38"/>
      <c r="D1319" s="38"/>
      <c r="E1319" s="38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22"/>
    </row>
    <row r="1320" spans="1:22" x14ac:dyDescent="0.2">
      <c r="A1320" s="24">
        <f>1+LARGE($A$11:A1319,1)</f>
        <v>1309</v>
      </c>
      <c r="B1320" s="38" t="str">
        <f>_xlfn.IFNA(IF($U$8="set",VLOOKUP(Search!$A1320,Inventory!$AD$2:$AI$5552,6,FALSE),IF($U$8="Player",VLOOKUP(Search!$A1320,Inventory!$AF$2:$AI$5552,4,FALSE),IF($U$8="BV",VLOOKUP(Search!$A1320,Inventory!$AH$2:$AI$5552,2,FALSE),""))),"")</f>
        <v/>
      </c>
      <c r="C1320" s="38"/>
      <c r="D1320" s="38"/>
      <c r="E1320" s="38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22"/>
    </row>
    <row r="1321" spans="1:22" x14ac:dyDescent="0.2">
      <c r="A1321" s="24">
        <f>1+LARGE($A$11:A1320,1)</f>
        <v>1310</v>
      </c>
      <c r="B1321" s="38" t="str">
        <f>_xlfn.IFNA(IF($U$8="set",VLOOKUP(Search!$A1321,Inventory!$AD$2:$AI$5552,6,FALSE),IF($U$8="Player",VLOOKUP(Search!$A1321,Inventory!$AF$2:$AI$5552,4,FALSE),IF($U$8="BV",VLOOKUP(Search!$A1321,Inventory!$AH$2:$AI$5552,2,FALSE),""))),"")</f>
        <v/>
      </c>
      <c r="C1321" s="38"/>
      <c r="D1321" s="38"/>
      <c r="E1321" s="38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22"/>
    </row>
    <row r="1322" spans="1:22" x14ac:dyDescent="0.2">
      <c r="A1322" s="24">
        <f>1+LARGE($A$11:A1321,1)</f>
        <v>1311</v>
      </c>
      <c r="B1322" s="38" t="str">
        <f>_xlfn.IFNA(IF($U$8="set",VLOOKUP(Search!$A1322,Inventory!$AD$2:$AI$5552,6,FALSE),IF($U$8="Player",VLOOKUP(Search!$A1322,Inventory!$AF$2:$AI$5552,4,FALSE),IF($U$8="BV",VLOOKUP(Search!$A1322,Inventory!$AH$2:$AI$5552,2,FALSE),""))),"")</f>
        <v/>
      </c>
      <c r="C1322" s="38"/>
      <c r="D1322" s="38"/>
      <c r="E1322" s="38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22"/>
    </row>
    <row r="1323" spans="1:22" x14ac:dyDescent="0.2">
      <c r="A1323" s="24">
        <f>1+LARGE($A$11:A1322,1)</f>
        <v>1312</v>
      </c>
      <c r="B1323" s="38" t="str">
        <f>_xlfn.IFNA(IF($U$8="set",VLOOKUP(Search!$A1323,Inventory!$AD$2:$AI$5552,6,FALSE),IF($U$8="Player",VLOOKUP(Search!$A1323,Inventory!$AF$2:$AI$5552,4,FALSE),IF($U$8="BV",VLOOKUP(Search!$A1323,Inventory!$AH$2:$AI$5552,2,FALSE),""))),"")</f>
        <v/>
      </c>
      <c r="C1323" s="38"/>
      <c r="D1323" s="38"/>
      <c r="E1323" s="38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22"/>
    </row>
    <row r="1324" spans="1:22" x14ac:dyDescent="0.2">
      <c r="A1324" s="24">
        <f>1+LARGE($A$11:A1323,1)</f>
        <v>1313</v>
      </c>
      <c r="B1324" s="38" t="str">
        <f>_xlfn.IFNA(IF($U$8="set",VLOOKUP(Search!$A1324,Inventory!$AD$2:$AI$5552,6,FALSE),IF($U$8="Player",VLOOKUP(Search!$A1324,Inventory!$AF$2:$AI$5552,4,FALSE),IF($U$8="BV",VLOOKUP(Search!$A1324,Inventory!$AH$2:$AI$5552,2,FALSE),""))),"")</f>
        <v/>
      </c>
      <c r="C1324" s="38"/>
      <c r="D1324" s="38"/>
      <c r="E1324" s="38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22"/>
    </row>
    <row r="1325" spans="1:22" x14ac:dyDescent="0.2">
      <c r="A1325" s="24">
        <f>1+LARGE($A$11:A1324,1)</f>
        <v>1314</v>
      </c>
      <c r="B1325" s="38" t="str">
        <f>_xlfn.IFNA(IF($U$8="set",VLOOKUP(Search!$A1325,Inventory!$AD$2:$AI$5552,6,FALSE),IF($U$8="Player",VLOOKUP(Search!$A1325,Inventory!$AF$2:$AI$5552,4,FALSE),IF($U$8="BV",VLOOKUP(Search!$A1325,Inventory!$AH$2:$AI$5552,2,FALSE),""))),"")</f>
        <v/>
      </c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22"/>
    </row>
    <row r="1326" spans="1:22" x14ac:dyDescent="0.2">
      <c r="A1326" s="24">
        <f>1+LARGE($A$11:A1325,1)</f>
        <v>1315</v>
      </c>
      <c r="B1326" s="38" t="str">
        <f>_xlfn.IFNA(IF($U$8="set",VLOOKUP(Search!$A1326,Inventory!$AD$2:$AI$5552,6,FALSE),IF($U$8="Player",VLOOKUP(Search!$A1326,Inventory!$AF$2:$AI$5552,4,FALSE),IF($U$8="BV",VLOOKUP(Search!$A1326,Inventory!$AH$2:$AI$5552,2,FALSE),""))),"")</f>
        <v/>
      </c>
      <c r="C1326" s="38"/>
      <c r="D1326" s="38"/>
      <c r="E1326" s="38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22"/>
    </row>
    <row r="1327" spans="1:22" x14ac:dyDescent="0.2">
      <c r="A1327" s="24">
        <f>1+LARGE($A$11:A1326,1)</f>
        <v>1316</v>
      </c>
      <c r="B1327" s="38" t="str">
        <f>_xlfn.IFNA(IF($U$8="set",VLOOKUP(Search!$A1327,Inventory!$AD$2:$AI$5552,6,FALSE),IF($U$8="Player",VLOOKUP(Search!$A1327,Inventory!$AF$2:$AI$5552,4,FALSE),IF($U$8="BV",VLOOKUP(Search!$A1327,Inventory!$AH$2:$AI$5552,2,FALSE),""))),"")</f>
        <v/>
      </c>
      <c r="C1327" s="38"/>
      <c r="D1327" s="38"/>
      <c r="E1327" s="38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22"/>
    </row>
    <row r="1328" spans="1:22" x14ac:dyDescent="0.2">
      <c r="A1328" s="24">
        <f>1+LARGE($A$11:A1327,1)</f>
        <v>1317</v>
      </c>
      <c r="B1328" s="38" t="str">
        <f>_xlfn.IFNA(IF($U$8="set",VLOOKUP(Search!$A1328,Inventory!$AD$2:$AI$5552,6,FALSE),IF($U$8="Player",VLOOKUP(Search!$A1328,Inventory!$AF$2:$AI$5552,4,FALSE),IF($U$8="BV",VLOOKUP(Search!$A1328,Inventory!$AH$2:$AI$5552,2,FALSE),""))),"")</f>
        <v/>
      </c>
      <c r="C1328" s="38"/>
      <c r="D1328" s="38"/>
      <c r="E1328" s="38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22"/>
    </row>
    <row r="1329" spans="1:22" x14ac:dyDescent="0.2">
      <c r="A1329" s="24">
        <f>1+LARGE($A$11:A1328,1)</f>
        <v>1318</v>
      </c>
      <c r="B1329" s="38" t="str">
        <f>_xlfn.IFNA(IF($U$8="set",VLOOKUP(Search!$A1329,Inventory!$AD$2:$AI$5552,6,FALSE),IF($U$8="Player",VLOOKUP(Search!$A1329,Inventory!$AF$2:$AI$5552,4,FALSE),IF($U$8="BV",VLOOKUP(Search!$A1329,Inventory!$AH$2:$AI$5552,2,FALSE),""))),"")</f>
        <v/>
      </c>
      <c r="C1329" s="38"/>
      <c r="D1329" s="38"/>
      <c r="E1329" s="38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22"/>
    </row>
    <row r="1330" spans="1:22" x14ac:dyDescent="0.2">
      <c r="A1330" s="24">
        <f>1+LARGE($A$11:A1329,1)</f>
        <v>1319</v>
      </c>
      <c r="B1330" s="38" t="str">
        <f>_xlfn.IFNA(IF($U$8="set",VLOOKUP(Search!$A1330,Inventory!$AD$2:$AI$5552,6,FALSE),IF($U$8="Player",VLOOKUP(Search!$A1330,Inventory!$AF$2:$AI$5552,4,FALSE),IF($U$8="BV",VLOOKUP(Search!$A1330,Inventory!$AH$2:$AI$5552,2,FALSE),""))),"")</f>
        <v/>
      </c>
      <c r="C1330" s="38"/>
      <c r="D1330" s="38"/>
      <c r="E1330" s="38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22"/>
    </row>
    <row r="1331" spans="1:22" x14ac:dyDescent="0.2">
      <c r="A1331" s="24">
        <f>1+LARGE($A$11:A1330,1)</f>
        <v>1320</v>
      </c>
      <c r="B1331" s="38" t="str">
        <f>_xlfn.IFNA(IF($U$8="set",VLOOKUP(Search!$A1331,Inventory!$AD$2:$AI$5552,6,FALSE),IF($U$8="Player",VLOOKUP(Search!$A1331,Inventory!$AF$2:$AI$5552,4,FALSE),IF($U$8="BV",VLOOKUP(Search!$A1331,Inventory!$AH$2:$AI$5552,2,FALSE),""))),"")</f>
        <v/>
      </c>
      <c r="C1331" s="38"/>
      <c r="D1331" s="38"/>
      <c r="E1331" s="38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22"/>
    </row>
    <row r="1332" spans="1:22" x14ac:dyDescent="0.2">
      <c r="A1332" s="24">
        <f>1+LARGE($A$11:A1331,1)</f>
        <v>1321</v>
      </c>
      <c r="B1332" s="38" t="str">
        <f>_xlfn.IFNA(IF($U$8="set",VLOOKUP(Search!$A1332,Inventory!$AD$2:$AI$5552,6,FALSE),IF($U$8="Player",VLOOKUP(Search!$A1332,Inventory!$AF$2:$AI$5552,4,FALSE),IF($U$8="BV",VLOOKUP(Search!$A1332,Inventory!$AH$2:$AI$5552,2,FALSE),""))),"")</f>
        <v/>
      </c>
      <c r="C1332" s="38"/>
      <c r="D1332" s="38"/>
      <c r="E1332" s="38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22"/>
    </row>
    <row r="1333" spans="1:22" x14ac:dyDescent="0.2">
      <c r="A1333" s="24">
        <f>1+LARGE($A$11:A1332,1)</f>
        <v>1322</v>
      </c>
      <c r="B1333" s="38" t="str">
        <f>_xlfn.IFNA(IF($U$8="set",VLOOKUP(Search!$A1333,Inventory!$AD$2:$AI$5552,6,FALSE),IF($U$8="Player",VLOOKUP(Search!$A1333,Inventory!$AF$2:$AI$5552,4,FALSE),IF($U$8="BV",VLOOKUP(Search!$A1333,Inventory!$AH$2:$AI$5552,2,FALSE),""))),"")</f>
        <v/>
      </c>
      <c r="C1333" s="38"/>
      <c r="D1333" s="38"/>
      <c r="E1333" s="38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22"/>
    </row>
    <row r="1334" spans="1:22" x14ac:dyDescent="0.2">
      <c r="A1334" s="24">
        <f>1+LARGE($A$11:A1333,1)</f>
        <v>1323</v>
      </c>
      <c r="B1334" s="38" t="str">
        <f>_xlfn.IFNA(IF($U$8="set",VLOOKUP(Search!$A1334,Inventory!$AD$2:$AI$5552,6,FALSE),IF($U$8="Player",VLOOKUP(Search!$A1334,Inventory!$AF$2:$AI$5552,4,FALSE),IF($U$8="BV",VLOOKUP(Search!$A1334,Inventory!$AH$2:$AI$5552,2,FALSE),""))),"")</f>
        <v/>
      </c>
      <c r="C1334" s="38"/>
      <c r="D1334" s="38"/>
      <c r="E1334" s="38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22"/>
    </row>
    <row r="1335" spans="1:22" x14ac:dyDescent="0.2">
      <c r="A1335" s="24">
        <f>1+LARGE($A$11:A1334,1)</f>
        <v>1324</v>
      </c>
      <c r="B1335" s="38" t="str">
        <f>_xlfn.IFNA(IF($U$8="set",VLOOKUP(Search!$A1335,Inventory!$AD$2:$AI$5552,6,FALSE),IF($U$8="Player",VLOOKUP(Search!$A1335,Inventory!$AF$2:$AI$5552,4,FALSE),IF($U$8="BV",VLOOKUP(Search!$A1335,Inventory!$AH$2:$AI$5552,2,FALSE),""))),"")</f>
        <v/>
      </c>
      <c r="C1335" s="38"/>
      <c r="D1335" s="38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22"/>
    </row>
    <row r="1336" spans="1:22" x14ac:dyDescent="0.2">
      <c r="A1336" s="24">
        <f>1+LARGE($A$11:A1335,1)</f>
        <v>1325</v>
      </c>
      <c r="B1336" s="38" t="str">
        <f>_xlfn.IFNA(IF($U$8="set",VLOOKUP(Search!$A1336,Inventory!$AD$2:$AI$5552,6,FALSE),IF($U$8="Player",VLOOKUP(Search!$A1336,Inventory!$AF$2:$AI$5552,4,FALSE),IF($U$8="BV",VLOOKUP(Search!$A1336,Inventory!$AH$2:$AI$5552,2,FALSE),""))),"")</f>
        <v/>
      </c>
      <c r="C1336" s="38"/>
      <c r="D1336" s="38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22"/>
    </row>
    <row r="1337" spans="1:22" x14ac:dyDescent="0.2">
      <c r="A1337" s="24">
        <f>1+LARGE($A$11:A1336,1)</f>
        <v>1326</v>
      </c>
      <c r="B1337" s="38" t="str">
        <f>_xlfn.IFNA(IF($U$8="set",VLOOKUP(Search!$A1337,Inventory!$AD$2:$AI$5552,6,FALSE),IF($U$8="Player",VLOOKUP(Search!$A1337,Inventory!$AF$2:$AI$5552,4,FALSE),IF($U$8="BV",VLOOKUP(Search!$A1337,Inventory!$AH$2:$AI$5552,2,FALSE),""))),"")</f>
        <v/>
      </c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22"/>
    </row>
    <row r="1338" spans="1:22" x14ac:dyDescent="0.2">
      <c r="A1338" s="24">
        <f>1+LARGE($A$11:A1337,1)</f>
        <v>1327</v>
      </c>
      <c r="B1338" s="38" t="str">
        <f>_xlfn.IFNA(IF($U$8="set",VLOOKUP(Search!$A1338,Inventory!$AD$2:$AI$5552,6,FALSE),IF($U$8="Player",VLOOKUP(Search!$A1338,Inventory!$AF$2:$AI$5552,4,FALSE),IF($U$8="BV",VLOOKUP(Search!$A1338,Inventory!$AH$2:$AI$5552,2,FALSE),""))),"")</f>
        <v/>
      </c>
      <c r="C1338" s="38"/>
      <c r="D1338" s="38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22"/>
    </row>
    <row r="1339" spans="1:22" x14ac:dyDescent="0.2">
      <c r="A1339" s="24">
        <f>1+LARGE($A$11:A1338,1)</f>
        <v>1328</v>
      </c>
      <c r="B1339" s="38" t="str">
        <f>_xlfn.IFNA(IF($U$8="set",VLOOKUP(Search!$A1339,Inventory!$AD$2:$AI$5552,6,FALSE),IF($U$8="Player",VLOOKUP(Search!$A1339,Inventory!$AF$2:$AI$5552,4,FALSE),IF($U$8="BV",VLOOKUP(Search!$A1339,Inventory!$AH$2:$AI$5552,2,FALSE),""))),"")</f>
        <v/>
      </c>
      <c r="C1339" s="38"/>
      <c r="D1339" s="38"/>
      <c r="E1339" s="38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22"/>
    </row>
    <row r="1340" spans="1:22" x14ac:dyDescent="0.2">
      <c r="A1340" s="24">
        <f>1+LARGE($A$11:A1339,1)</f>
        <v>1329</v>
      </c>
      <c r="B1340" s="38" t="str">
        <f>_xlfn.IFNA(IF($U$8="set",VLOOKUP(Search!$A1340,Inventory!$AD$2:$AI$5552,6,FALSE),IF($U$8="Player",VLOOKUP(Search!$A1340,Inventory!$AF$2:$AI$5552,4,FALSE),IF($U$8="BV",VLOOKUP(Search!$A1340,Inventory!$AH$2:$AI$5552,2,FALSE),""))),"")</f>
        <v/>
      </c>
      <c r="C1340" s="38"/>
      <c r="D1340" s="38"/>
      <c r="E1340" s="38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22"/>
    </row>
    <row r="1341" spans="1:22" x14ac:dyDescent="0.2">
      <c r="A1341" s="24">
        <f>1+LARGE($A$11:A1340,1)</f>
        <v>1330</v>
      </c>
      <c r="B1341" s="38" t="str">
        <f>_xlfn.IFNA(IF($U$8="set",VLOOKUP(Search!$A1341,Inventory!$AD$2:$AI$5552,6,FALSE),IF($U$8="Player",VLOOKUP(Search!$A1341,Inventory!$AF$2:$AI$5552,4,FALSE),IF($U$8="BV",VLOOKUP(Search!$A1341,Inventory!$AH$2:$AI$5552,2,FALSE),""))),"")</f>
        <v/>
      </c>
      <c r="C1341" s="38"/>
      <c r="D1341" s="38"/>
      <c r="E1341" s="38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22"/>
    </row>
    <row r="1342" spans="1:22" x14ac:dyDescent="0.2">
      <c r="A1342" s="24">
        <f>1+LARGE($A$11:A1341,1)</f>
        <v>1331</v>
      </c>
      <c r="B1342" s="38" t="str">
        <f>_xlfn.IFNA(IF($U$8="set",VLOOKUP(Search!$A1342,Inventory!$AD$2:$AI$5552,6,FALSE),IF($U$8="Player",VLOOKUP(Search!$A1342,Inventory!$AF$2:$AI$5552,4,FALSE),IF($U$8="BV",VLOOKUP(Search!$A1342,Inventory!$AH$2:$AI$5552,2,FALSE),""))),"")</f>
        <v/>
      </c>
      <c r="C1342" s="38"/>
      <c r="D1342" s="38"/>
      <c r="E1342" s="38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22"/>
    </row>
    <row r="1343" spans="1:22" x14ac:dyDescent="0.2">
      <c r="A1343" s="24">
        <f>1+LARGE($A$11:A1342,1)</f>
        <v>1332</v>
      </c>
      <c r="B1343" s="38" t="str">
        <f>_xlfn.IFNA(IF($U$8="set",VLOOKUP(Search!$A1343,Inventory!$AD$2:$AI$5552,6,FALSE),IF($U$8="Player",VLOOKUP(Search!$A1343,Inventory!$AF$2:$AI$5552,4,FALSE),IF($U$8="BV",VLOOKUP(Search!$A1343,Inventory!$AH$2:$AI$5552,2,FALSE),""))),"")</f>
        <v/>
      </c>
      <c r="C1343" s="38"/>
      <c r="D1343" s="38"/>
      <c r="E1343" s="38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22"/>
    </row>
    <row r="1344" spans="1:22" x14ac:dyDescent="0.2">
      <c r="A1344" s="24">
        <f>1+LARGE($A$11:A1343,1)</f>
        <v>1333</v>
      </c>
      <c r="B1344" s="38" t="str">
        <f>_xlfn.IFNA(IF($U$8="set",VLOOKUP(Search!$A1344,Inventory!$AD$2:$AI$5552,6,FALSE),IF($U$8="Player",VLOOKUP(Search!$A1344,Inventory!$AF$2:$AI$5552,4,FALSE),IF($U$8="BV",VLOOKUP(Search!$A1344,Inventory!$AH$2:$AI$5552,2,FALSE),""))),"")</f>
        <v/>
      </c>
      <c r="C1344" s="38"/>
      <c r="D1344" s="38"/>
      <c r="E1344" s="38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22"/>
    </row>
    <row r="1345" spans="1:22" x14ac:dyDescent="0.2">
      <c r="A1345" s="24">
        <f>1+LARGE($A$11:A1344,1)</f>
        <v>1334</v>
      </c>
      <c r="B1345" s="38" t="str">
        <f>_xlfn.IFNA(IF($U$8="set",VLOOKUP(Search!$A1345,Inventory!$AD$2:$AI$5552,6,FALSE),IF($U$8="Player",VLOOKUP(Search!$A1345,Inventory!$AF$2:$AI$5552,4,FALSE),IF($U$8="BV",VLOOKUP(Search!$A1345,Inventory!$AH$2:$AI$5552,2,FALSE),""))),"")</f>
        <v/>
      </c>
      <c r="C1345" s="38"/>
      <c r="D1345" s="38"/>
      <c r="E1345" s="38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22"/>
    </row>
    <row r="1346" spans="1:22" x14ac:dyDescent="0.2">
      <c r="A1346" s="24">
        <f>1+LARGE($A$11:A1345,1)</f>
        <v>1335</v>
      </c>
      <c r="B1346" s="38" t="str">
        <f>_xlfn.IFNA(IF($U$8="set",VLOOKUP(Search!$A1346,Inventory!$AD$2:$AI$5552,6,FALSE),IF($U$8="Player",VLOOKUP(Search!$A1346,Inventory!$AF$2:$AI$5552,4,FALSE),IF($U$8="BV",VLOOKUP(Search!$A1346,Inventory!$AH$2:$AI$5552,2,FALSE),""))),"")</f>
        <v/>
      </c>
      <c r="C1346" s="38"/>
      <c r="D1346" s="38"/>
      <c r="E1346" s="38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22"/>
    </row>
    <row r="1347" spans="1:22" x14ac:dyDescent="0.2">
      <c r="A1347" s="24">
        <f>1+LARGE($A$11:A1346,1)</f>
        <v>1336</v>
      </c>
      <c r="B1347" s="38" t="str">
        <f>_xlfn.IFNA(IF($U$8="set",VLOOKUP(Search!$A1347,Inventory!$AD$2:$AI$5552,6,FALSE),IF($U$8="Player",VLOOKUP(Search!$A1347,Inventory!$AF$2:$AI$5552,4,FALSE),IF($U$8="BV",VLOOKUP(Search!$A1347,Inventory!$AH$2:$AI$5552,2,FALSE),""))),"")</f>
        <v/>
      </c>
      <c r="C1347" s="38"/>
      <c r="D1347" s="38"/>
      <c r="E1347" s="38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22"/>
    </row>
    <row r="1348" spans="1:22" x14ac:dyDescent="0.2">
      <c r="A1348" s="24">
        <f>1+LARGE($A$11:A1347,1)</f>
        <v>1337</v>
      </c>
      <c r="B1348" s="38" t="str">
        <f>_xlfn.IFNA(IF($U$8="set",VLOOKUP(Search!$A1348,Inventory!$AD$2:$AI$5552,6,FALSE),IF($U$8="Player",VLOOKUP(Search!$A1348,Inventory!$AF$2:$AI$5552,4,FALSE),IF($U$8="BV",VLOOKUP(Search!$A1348,Inventory!$AH$2:$AI$5552,2,FALSE),""))),"")</f>
        <v/>
      </c>
      <c r="C1348" s="38"/>
      <c r="D1348" s="38"/>
      <c r="E1348" s="38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22"/>
    </row>
    <row r="1349" spans="1:22" x14ac:dyDescent="0.2">
      <c r="A1349" s="24">
        <f>1+LARGE($A$11:A1348,1)</f>
        <v>1338</v>
      </c>
      <c r="B1349" s="38" t="str">
        <f>_xlfn.IFNA(IF($U$8="set",VLOOKUP(Search!$A1349,Inventory!$AD$2:$AI$5552,6,FALSE),IF($U$8="Player",VLOOKUP(Search!$A1349,Inventory!$AF$2:$AI$5552,4,FALSE),IF($U$8="BV",VLOOKUP(Search!$A1349,Inventory!$AH$2:$AI$5552,2,FALSE),""))),"")</f>
        <v/>
      </c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22"/>
    </row>
    <row r="1350" spans="1:22" x14ac:dyDescent="0.2">
      <c r="A1350" s="24">
        <f>1+LARGE($A$11:A1349,1)</f>
        <v>1339</v>
      </c>
      <c r="B1350" s="38" t="str">
        <f>_xlfn.IFNA(IF($U$8="set",VLOOKUP(Search!$A1350,Inventory!$AD$2:$AI$5552,6,FALSE),IF($U$8="Player",VLOOKUP(Search!$A1350,Inventory!$AF$2:$AI$5552,4,FALSE),IF($U$8="BV",VLOOKUP(Search!$A1350,Inventory!$AH$2:$AI$5552,2,FALSE),""))),"")</f>
        <v/>
      </c>
      <c r="C1350" s="38"/>
      <c r="D1350" s="38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22"/>
    </row>
    <row r="1351" spans="1:22" x14ac:dyDescent="0.2">
      <c r="A1351" s="24">
        <f>1+LARGE($A$11:A1350,1)</f>
        <v>1340</v>
      </c>
      <c r="B1351" s="38" t="str">
        <f>_xlfn.IFNA(IF($U$8="set",VLOOKUP(Search!$A1351,Inventory!$AD$2:$AI$5552,6,FALSE),IF($U$8="Player",VLOOKUP(Search!$A1351,Inventory!$AF$2:$AI$5552,4,FALSE),IF($U$8="BV",VLOOKUP(Search!$A1351,Inventory!$AH$2:$AI$5552,2,FALSE),""))),"")</f>
        <v/>
      </c>
      <c r="C1351" s="38"/>
      <c r="D1351" s="38"/>
      <c r="E1351" s="38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22"/>
    </row>
    <row r="1352" spans="1:22" x14ac:dyDescent="0.2">
      <c r="A1352" s="24">
        <f>1+LARGE($A$11:A1351,1)</f>
        <v>1341</v>
      </c>
      <c r="B1352" s="38" t="str">
        <f>_xlfn.IFNA(IF($U$8="set",VLOOKUP(Search!$A1352,Inventory!$AD$2:$AI$5552,6,FALSE),IF($U$8="Player",VLOOKUP(Search!$A1352,Inventory!$AF$2:$AI$5552,4,FALSE),IF($U$8="BV",VLOOKUP(Search!$A1352,Inventory!$AH$2:$AI$5552,2,FALSE),""))),"")</f>
        <v/>
      </c>
      <c r="C1352" s="38"/>
      <c r="D1352" s="38"/>
      <c r="E1352" s="38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22"/>
    </row>
    <row r="1353" spans="1:22" x14ac:dyDescent="0.2">
      <c r="A1353" s="24">
        <f>1+LARGE($A$11:A1352,1)</f>
        <v>1342</v>
      </c>
      <c r="B1353" s="38" t="str">
        <f>_xlfn.IFNA(IF($U$8="set",VLOOKUP(Search!$A1353,Inventory!$AD$2:$AI$5552,6,FALSE),IF($U$8="Player",VLOOKUP(Search!$A1353,Inventory!$AF$2:$AI$5552,4,FALSE),IF($U$8="BV",VLOOKUP(Search!$A1353,Inventory!$AH$2:$AI$5552,2,FALSE),""))),"")</f>
        <v/>
      </c>
      <c r="C1353" s="38"/>
      <c r="D1353" s="38"/>
      <c r="E1353" s="38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22"/>
    </row>
    <row r="1354" spans="1:22" x14ac:dyDescent="0.2">
      <c r="A1354" s="24">
        <f>1+LARGE($A$11:A1353,1)</f>
        <v>1343</v>
      </c>
      <c r="B1354" s="38" t="str">
        <f>_xlfn.IFNA(IF($U$8="set",VLOOKUP(Search!$A1354,Inventory!$AD$2:$AI$5552,6,FALSE),IF($U$8="Player",VLOOKUP(Search!$A1354,Inventory!$AF$2:$AI$5552,4,FALSE),IF($U$8="BV",VLOOKUP(Search!$A1354,Inventory!$AH$2:$AI$5552,2,FALSE),""))),"")</f>
        <v/>
      </c>
      <c r="C1354" s="38"/>
      <c r="D1354" s="38"/>
      <c r="E1354" s="38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22"/>
    </row>
    <row r="1355" spans="1:22" x14ac:dyDescent="0.2">
      <c r="A1355" s="24">
        <f>1+LARGE($A$11:A1354,1)</f>
        <v>1344</v>
      </c>
      <c r="B1355" s="38" t="str">
        <f>_xlfn.IFNA(IF($U$8="set",VLOOKUP(Search!$A1355,Inventory!$AD$2:$AI$5552,6,FALSE),IF($U$8="Player",VLOOKUP(Search!$A1355,Inventory!$AF$2:$AI$5552,4,FALSE),IF($U$8="BV",VLOOKUP(Search!$A1355,Inventory!$AH$2:$AI$5552,2,FALSE),""))),"")</f>
        <v/>
      </c>
      <c r="C1355" s="38"/>
      <c r="D1355" s="38"/>
      <c r="E1355" s="38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22"/>
    </row>
    <row r="1356" spans="1:22" x14ac:dyDescent="0.2">
      <c r="A1356" s="24">
        <f>1+LARGE($A$11:A1355,1)</f>
        <v>1345</v>
      </c>
      <c r="B1356" s="38" t="str">
        <f>_xlfn.IFNA(IF($U$8="set",VLOOKUP(Search!$A1356,Inventory!$AD$2:$AI$5552,6,FALSE),IF($U$8="Player",VLOOKUP(Search!$A1356,Inventory!$AF$2:$AI$5552,4,FALSE),IF($U$8="BV",VLOOKUP(Search!$A1356,Inventory!$AH$2:$AI$5552,2,FALSE),""))),"")</f>
        <v/>
      </c>
      <c r="C1356" s="38"/>
      <c r="D1356" s="38"/>
      <c r="E1356" s="38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22"/>
    </row>
    <row r="1357" spans="1:22" x14ac:dyDescent="0.2">
      <c r="A1357" s="24">
        <f>1+LARGE($A$11:A1356,1)</f>
        <v>1346</v>
      </c>
      <c r="B1357" s="38" t="str">
        <f>_xlfn.IFNA(IF($U$8="set",VLOOKUP(Search!$A1357,Inventory!$AD$2:$AI$5552,6,FALSE),IF($U$8="Player",VLOOKUP(Search!$A1357,Inventory!$AF$2:$AI$5552,4,FALSE),IF($U$8="BV",VLOOKUP(Search!$A1357,Inventory!$AH$2:$AI$5552,2,FALSE),""))),"")</f>
        <v/>
      </c>
      <c r="C1357" s="38"/>
      <c r="D1357" s="38"/>
      <c r="E1357" s="38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22"/>
    </row>
    <row r="1358" spans="1:22" x14ac:dyDescent="0.2">
      <c r="A1358" s="24">
        <f>1+LARGE($A$11:A1357,1)</f>
        <v>1347</v>
      </c>
      <c r="B1358" s="38" t="str">
        <f>_xlfn.IFNA(IF($U$8="set",VLOOKUP(Search!$A1358,Inventory!$AD$2:$AI$5552,6,FALSE),IF($U$8="Player",VLOOKUP(Search!$A1358,Inventory!$AF$2:$AI$5552,4,FALSE),IF($U$8="BV",VLOOKUP(Search!$A1358,Inventory!$AH$2:$AI$5552,2,FALSE),""))),"")</f>
        <v/>
      </c>
      <c r="C1358" s="38"/>
      <c r="D1358" s="38"/>
      <c r="E1358" s="38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22"/>
    </row>
    <row r="1359" spans="1:22" x14ac:dyDescent="0.2">
      <c r="A1359" s="24">
        <f>1+LARGE($A$11:A1358,1)</f>
        <v>1348</v>
      </c>
      <c r="B1359" s="38" t="str">
        <f>_xlfn.IFNA(IF($U$8="set",VLOOKUP(Search!$A1359,Inventory!$AD$2:$AI$5552,6,FALSE),IF($U$8="Player",VLOOKUP(Search!$A1359,Inventory!$AF$2:$AI$5552,4,FALSE),IF($U$8="BV",VLOOKUP(Search!$A1359,Inventory!$AH$2:$AI$5552,2,FALSE),""))),"")</f>
        <v/>
      </c>
      <c r="C1359" s="38"/>
      <c r="D1359" s="38"/>
      <c r="E1359" s="38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22"/>
    </row>
    <row r="1360" spans="1:22" x14ac:dyDescent="0.2">
      <c r="A1360" s="24">
        <f>1+LARGE($A$11:A1359,1)</f>
        <v>1349</v>
      </c>
      <c r="B1360" s="38" t="str">
        <f>_xlfn.IFNA(IF($U$8="set",VLOOKUP(Search!$A1360,Inventory!$AD$2:$AI$5552,6,FALSE),IF($U$8="Player",VLOOKUP(Search!$A1360,Inventory!$AF$2:$AI$5552,4,FALSE),IF($U$8="BV",VLOOKUP(Search!$A1360,Inventory!$AH$2:$AI$5552,2,FALSE),""))),"")</f>
        <v/>
      </c>
      <c r="C1360" s="38"/>
      <c r="D1360" s="38"/>
      <c r="E1360" s="38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22"/>
    </row>
    <row r="1361" spans="1:22" x14ac:dyDescent="0.2">
      <c r="A1361" s="24">
        <f>1+LARGE($A$11:A1360,1)</f>
        <v>1350</v>
      </c>
      <c r="B1361" s="38" t="str">
        <f>_xlfn.IFNA(IF($U$8="set",VLOOKUP(Search!$A1361,Inventory!$AD$2:$AI$5552,6,FALSE),IF($U$8="Player",VLOOKUP(Search!$A1361,Inventory!$AF$2:$AI$5552,4,FALSE),IF($U$8="BV",VLOOKUP(Search!$A1361,Inventory!$AH$2:$AI$5552,2,FALSE),""))),"")</f>
        <v/>
      </c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22"/>
    </row>
    <row r="1362" spans="1:22" x14ac:dyDescent="0.2">
      <c r="A1362" s="24">
        <f>1+LARGE($A$11:A1361,1)</f>
        <v>1351</v>
      </c>
      <c r="B1362" s="38" t="str">
        <f>_xlfn.IFNA(IF($U$8="set",VLOOKUP(Search!$A1362,Inventory!$AD$2:$AI$5552,6,FALSE),IF($U$8="Player",VLOOKUP(Search!$A1362,Inventory!$AF$2:$AI$5552,4,FALSE),IF($U$8="BV",VLOOKUP(Search!$A1362,Inventory!$AH$2:$AI$5552,2,FALSE),""))),"")</f>
        <v/>
      </c>
      <c r="C1362" s="38"/>
      <c r="D1362" s="38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22"/>
    </row>
    <row r="1363" spans="1:22" x14ac:dyDescent="0.2">
      <c r="A1363" s="24">
        <f>1+LARGE($A$11:A1362,1)</f>
        <v>1352</v>
      </c>
      <c r="B1363" s="38" t="str">
        <f>_xlfn.IFNA(IF($U$8="set",VLOOKUP(Search!$A1363,Inventory!$AD$2:$AI$5552,6,FALSE),IF($U$8="Player",VLOOKUP(Search!$A1363,Inventory!$AF$2:$AI$5552,4,FALSE),IF($U$8="BV",VLOOKUP(Search!$A1363,Inventory!$AH$2:$AI$5552,2,FALSE),""))),"")</f>
        <v/>
      </c>
      <c r="C1363" s="38"/>
      <c r="D1363" s="38"/>
      <c r="E1363" s="38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22"/>
    </row>
    <row r="1364" spans="1:22" x14ac:dyDescent="0.2">
      <c r="A1364" s="24">
        <f>1+LARGE($A$11:A1363,1)</f>
        <v>1353</v>
      </c>
      <c r="B1364" s="38" t="str">
        <f>_xlfn.IFNA(IF($U$8="set",VLOOKUP(Search!$A1364,Inventory!$AD$2:$AI$5552,6,FALSE),IF($U$8="Player",VLOOKUP(Search!$A1364,Inventory!$AF$2:$AI$5552,4,FALSE),IF($U$8="BV",VLOOKUP(Search!$A1364,Inventory!$AH$2:$AI$5552,2,FALSE),""))),"")</f>
        <v/>
      </c>
      <c r="C1364" s="38"/>
      <c r="D1364" s="38"/>
      <c r="E1364" s="38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22"/>
    </row>
    <row r="1365" spans="1:22" x14ac:dyDescent="0.2">
      <c r="A1365" s="24">
        <f>1+LARGE($A$11:A1364,1)</f>
        <v>1354</v>
      </c>
      <c r="B1365" s="38" t="str">
        <f>_xlfn.IFNA(IF($U$8="set",VLOOKUP(Search!$A1365,Inventory!$AD$2:$AI$5552,6,FALSE),IF($U$8="Player",VLOOKUP(Search!$A1365,Inventory!$AF$2:$AI$5552,4,FALSE),IF($U$8="BV",VLOOKUP(Search!$A1365,Inventory!$AH$2:$AI$5552,2,FALSE),""))),"")</f>
        <v/>
      </c>
      <c r="C1365" s="38"/>
      <c r="D1365" s="38"/>
      <c r="E1365" s="38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22"/>
    </row>
    <row r="1366" spans="1:22" x14ac:dyDescent="0.2">
      <c r="A1366" s="24">
        <f>1+LARGE($A$11:A1365,1)</f>
        <v>1355</v>
      </c>
      <c r="B1366" s="38" t="str">
        <f>_xlfn.IFNA(IF($U$8="set",VLOOKUP(Search!$A1366,Inventory!$AD$2:$AI$5552,6,FALSE),IF($U$8="Player",VLOOKUP(Search!$A1366,Inventory!$AF$2:$AI$5552,4,FALSE),IF($U$8="BV",VLOOKUP(Search!$A1366,Inventory!$AH$2:$AI$5552,2,FALSE),""))),"")</f>
        <v/>
      </c>
      <c r="C1366" s="38"/>
      <c r="D1366" s="38"/>
      <c r="E1366" s="38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22"/>
    </row>
    <row r="1367" spans="1:22" x14ac:dyDescent="0.2">
      <c r="A1367" s="24">
        <f>1+LARGE($A$11:A1366,1)</f>
        <v>1356</v>
      </c>
      <c r="B1367" s="38" t="str">
        <f>_xlfn.IFNA(IF($U$8="set",VLOOKUP(Search!$A1367,Inventory!$AD$2:$AI$5552,6,FALSE),IF($U$8="Player",VLOOKUP(Search!$A1367,Inventory!$AF$2:$AI$5552,4,FALSE),IF($U$8="BV",VLOOKUP(Search!$A1367,Inventory!$AH$2:$AI$5552,2,FALSE),""))),"")</f>
        <v/>
      </c>
      <c r="C1367" s="38"/>
      <c r="D1367" s="38"/>
      <c r="E1367" s="38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22"/>
    </row>
    <row r="1368" spans="1:22" x14ac:dyDescent="0.2">
      <c r="A1368" s="24">
        <f>1+LARGE($A$11:A1367,1)</f>
        <v>1357</v>
      </c>
      <c r="B1368" s="38" t="str">
        <f>_xlfn.IFNA(IF($U$8="set",VLOOKUP(Search!$A1368,Inventory!$AD$2:$AI$5552,6,FALSE),IF($U$8="Player",VLOOKUP(Search!$A1368,Inventory!$AF$2:$AI$5552,4,FALSE),IF($U$8="BV",VLOOKUP(Search!$A1368,Inventory!$AH$2:$AI$5552,2,FALSE),""))),"")</f>
        <v/>
      </c>
      <c r="C1368" s="38"/>
      <c r="D1368" s="38"/>
      <c r="E1368" s="38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22"/>
    </row>
    <row r="1369" spans="1:22" x14ac:dyDescent="0.2">
      <c r="A1369" s="24">
        <f>1+LARGE($A$11:A1368,1)</f>
        <v>1358</v>
      </c>
      <c r="B1369" s="38" t="str">
        <f>_xlfn.IFNA(IF($U$8="set",VLOOKUP(Search!$A1369,Inventory!$AD$2:$AI$5552,6,FALSE),IF($U$8="Player",VLOOKUP(Search!$A1369,Inventory!$AF$2:$AI$5552,4,FALSE),IF($U$8="BV",VLOOKUP(Search!$A1369,Inventory!$AH$2:$AI$5552,2,FALSE),""))),"")</f>
        <v/>
      </c>
      <c r="C1369" s="38"/>
      <c r="D1369" s="38"/>
      <c r="E1369" s="38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22"/>
    </row>
    <row r="1370" spans="1:22" x14ac:dyDescent="0.2">
      <c r="A1370" s="24">
        <f>1+LARGE($A$11:A1369,1)</f>
        <v>1359</v>
      </c>
      <c r="B1370" s="38" t="str">
        <f>_xlfn.IFNA(IF($U$8="set",VLOOKUP(Search!$A1370,Inventory!$AD$2:$AI$5552,6,FALSE),IF($U$8="Player",VLOOKUP(Search!$A1370,Inventory!$AF$2:$AI$5552,4,FALSE),IF($U$8="BV",VLOOKUP(Search!$A1370,Inventory!$AH$2:$AI$5552,2,FALSE),""))),"")</f>
        <v/>
      </c>
      <c r="C1370" s="38"/>
      <c r="D1370" s="38"/>
      <c r="E1370" s="38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22"/>
    </row>
    <row r="1371" spans="1:22" x14ac:dyDescent="0.2">
      <c r="A1371" s="24">
        <f>1+LARGE($A$11:A1370,1)</f>
        <v>1360</v>
      </c>
      <c r="B1371" s="38" t="str">
        <f>_xlfn.IFNA(IF($U$8="set",VLOOKUP(Search!$A1371,Inventory!$AD$2:$AI$5552,6,FALSE),IF($U$8="Player",VLOOKUP(Search!$A1371,Inventory!$AF$2:$AI$5552,4,FALSE),IF($U$8="BV",VLOOKUP(Search!$A1371,Inventory!$AH$2:$AI$5552,2,FALSE),""))),"")</f>
        <v/>
      </c>
      <c r="C1371" s="38"/>
      <c r="D1371" s="38"/>
      <c r="E1371" s="38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22"/>
    </row>
    <row r="1372" spans="1:22" x14ac:dyDescent="0.2">
      <c r="A1372" s="24">
        <f>1+LARGE($A$11:A1371,1)</f>
        <v>1361</v>
      </c>
      <c r="B1372" s="38" t="str">
        <f>_xlfn.IFNA(IF($U$8="set",VLOOKUP(Search!$A1372,Inventory!$AD$2:$AI$5552,6,FALSE),IF($U$8="Player",VLOOKUP(Search!$A1372,Inventory!$AF$2:$AI$5552,4,FALSE),IF($U$8="BV",VLOOKUP(Search!$A1372,Inventory!$AH$2:$AI$5552,2,FALSE),""))),"")</f>
        <v/>
      </c>
      <c r="C1372" s="38"/>
      <c r="D1372" s="38"/>
      <c r="E1372" s="38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22"/>
    </row>
    <row r="1373" spans="1:22" x14ac:dyDescent="0.2">
      <c r="A1373" s="24">
        <f>1+LARGE($A$11:A1372,1)</f>
        <v>1362</v>
      </c>
      <c r="B1373" s="38" t="str">
        <f>_xlfn.IFNA(IF($U$8="set",VLOOKUP(Search!$A1373,Inventory!$AD$2:$AI$5552,6,FALSE),IF($U$8="Player",VLOOKUP(Search!$A1373,Inventory!$AF$2:$AI$5552,4,FALSE),IF($U$8="BV",VLOOKUP(Search!$A1373,Inventory!$AH$2:$AI$5552,2,FALSE),""))),"")</f>
        <v/>
      </c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22"/>
    </row>
    <row r="1374" spans="1:22" x14ac:dyDescent="0.2">
      <c r="A1374" s="24">
        <f>1+LARGE($A$11:A1373,1)</f>
        <v>1363</v>
      </c>
      <c r="B1374" s="38" t="str">
        <f>_xlfn.IFNA(IF($U$8="set",VLOOKUP(Search!$A1374,Inventory!$AD$2:$AI$5552,6,FALSE),IF($U$8="Player",VLOOKUP(Search!$A1374,Inventory!$AF$2:$AI$5552,4,FALSE),IF($U$8="BV",VLOOKUP(Search!$A1374,Inventory!$AH$2:$AI$5552,2,FALSE),""))),"")</f>
        <v/>
      </c>
      <c r="C1374" s="38"/>
      <c r="D1374" s="38"/>
      <c r="E1374" s="38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22"/>
    </row>
    <row r="1375" spans="1:22" x14ac:dyDescent="0.2">
      <c r="A1375" s="24">
        <f>1+LARGE($A$11:A1374,1)</f>
        <v>1364</v>
      </c>
      <c r="B1375" s="38" t="str">
        <f>_xlfn.IFNA(IF($U$8="set",VLOOKUP(Search!$A1375,Inventory!$AD$2:$AI$5552,6,FALSE),IF($U$8="Player",VLOOKUP(Search!$A1375,Inventory!$AF$2:$AI$5552,4,FALSE),IF($U$8="BV",VLOOKUP(Search!$A1375,Inventory!$AH$2:$AI$5552,2,FALSE),""))),"")</f>
        <v/>
      </c>
      <c r="C1375" s="38"/>
      <c r="D1375" s="38"/>
      <c r="E1375" s="38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22"/>
    </row>
    <row r="1376" spans="1:22" x14ac:dyDescent="0.2">
      <c r="A1376" s="24">
        <f>1+LARGE($A$11:A1375,1)</f>
        <v>1365</v>
      </c>
      <c r="B1376" s="38" t="str">
        <f>_xlfn.IFNA(IF($U$8="set",VLOOKUP(Search!$A1376,Inventory!$AD$2:$AI$5552,6,FALSE),IF($U$8="Player",VLOOKUP(Search!$A1376,Inventory!$AF$2:$AI$5552,4,FALSE),IF($U$8="BV",VLOOKUP(Search!$A1376,Inventory!$AH$2:$AI$5552,2,FALSE),""))),"")</f>
        <v/>
      </c>
      <c r="C1376" s="38"/>
      <c r="D1376" s="38"/>
      <c r="E1376" s="38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22"/>
    </row>
    <row r="1377" spans="1:22" x14ac:dyDescent="0.2">
      <c r="A1377" s="24">
        <f>1+LARGE($A$11:A1376,1)</f>
        <v>1366</v>
      </c>
      <c r="B1377" s="38" t="str">
        <f>_xlfn.IFNA(IF($U$8="set",VLOOKUP(Search!$A1377,Inventory!$AD$2:$AI$5552,6,FALSE),IF($U$8="Player",VLOOKUP(Search!$A1377,Inventory!$AF$2:$AI$5552,4,FALSE),IF($U$8="BV",VLOOKUP(Search!$A1377,Inventory!$AH$2:$AI$5552,2,FALSE),""))),"")</f>
        <v/>
      </c>
      <c r="C1377" s="38"/>
      <c r="D1377" s="38"/>
      <c r="E1377" s="38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22"/>
    </row>
    <row r="1378" spans="1:22" x14ac:dyDescent="0.2">
      <c r="A1378" s="24">
        <f>1+LARGE($A$11:A1377,1)</f>
        <v>1367</v>
      </c>
      <c r="B1378" s="38" t="str">
        <f>_xlfn.IFNA(IF($U$8="set",VLOOKUP(Search!$A1378,Inventory!$AD$2:$AI$5552,6,FALSE),IF($U$8="Player",VLOOKUP(Search!$A1378,Inventory!$AF$2:$AI$5552,4,FALSE),IF($U$8="BV",VLOOKUP(Search!$A1378,Inventory!$AH$2:$AI$5552,2,FALSE),""))),"")</f>
        <v/>
      </c>
      <c r="C1378" s="38"/>
      <c r="D1378" s="38"/>
      <c r="E1378" s="38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22"/>
    </row>
    <row r="1379" spans="1:22" x14ac:dyDescent="0.2">
      <c r="A1379" s="24">
        <f>1+LARGE($A$11:A1378,1)</f>
        <v>1368</v>
      </c>
      <c r="B1379" s="38" t="str">
        <f>_xlfn.IFNA(IF($U$8="set",VLOOKUP(Search!$A1379,Inventory!$AD$2:$AI$5552,6,FALSE),IF($U$8="Player",VLOOKUP(Search!$A1379,Inventory!$AF$2:$AI$5552,4,FALSE),IF($U$8="BV",VLOOKUP(Search!$A1379,Inventory!$AH$2:$AI$5552,2,FALSE),""))),"")</f>
        <v/>
      </c>
      <c r="C1379" s="38"/>
      <c r="D1379" s="38"/>
      <c r="E1379" s="38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22"/>
    </row>
    <row r="1380" spans="1:22" x14ac:dyDescent="0.2">
      <c r="A1380" s="24">
        <f>1+LARGE($A$11:A1379,1)</f>
        <v>1369</v>
      </c>
      <c r="B1380" s="38" t="str">
        <f>_xlfn.IFNA(IF($U$8="set",VLOOKUP(Search!$A1380,Inventory!$AD$2:$AI$5552,6,FALSE),IF($U$8="Player",VLOOKUP(Search!$A1380,Inventory!$AF$2:$AI$5552,4,FALSE),IF($U$8="BV",VLOOKUP(Search!$A1380,Inventory!$AH$2:$AI$5552,2,FALSE),""))),"")</f>
        <v/>
      </c>
      <c r="C1380" s="38"/>
      <c r="D1380" s="38"/>
      <c r="E1380" s="38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22"/>
    </row>
    <row r="1381" spans="1:22" x14ac:dyDescent="0.2">
      <c r="A1381" s="24">
        <f>1+LARGE($A$11:A1380,1)</f>
        <v>1370</v>
      </c>
      <c r="B1381" s="38" t="str">
        <f>_xlfn.IFNA(IF($U$8="set",VLOOKUP(Search!$A1381,Inventory!$AD$2:$AI$5552,6,FALSE),IF($U$8="Player",VLOOKUP(Search!$A1381,Inventory!$AF$2:$AI$5552,4,FALSE),IF($U$8="BV",VLOOKUP(Search!$A1381,Inventory!$AH$2:$AI$5552,2,FALSE),""))),"")</f>
        <v/>
      </c>
      <c r="C1381" s="38"/>
      <c r="D1381" s="38"/>
      <c r="E1381" s="38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22"/>
    </row>
    <row r="1382" spans="1:22" x14ac:dyDescent="0.2">
      <c r="A1382" s="24">
        <f>1+LARGE($A$11:A1381,1)</f>
        <v>1371</v>
      </c>
      <c r="B1382" s="38" t="str">
        <f>_xlfn.IFNA(IF($U$8="set",VLOOKUP(Search!$A1382,Inventory!$AD$2:$AI$5552,6,FALSE),IF($U$8="Player",VLOOKUP(Search!$A1382,Inventory!$AF$2:$AI$5552,4,FALSE),IF($U$8="BV",VLOOKUP(Search!$A1382,Inventory!$AH$2:$AI$5552,2,FALSE),""))),"")</f>
        <v/>
      </c>
      <c r="C1382" s="38"/>
      <c r="D1382" s="38"/>
      <c r="E1382" s="38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22"/>
    </row>
    <row r="1383" spans="1:22" x14ac:dyDescent="0.2">
      <c r="A1383" s="24">
        <f>1+LARGE($A$11:A1382,1)</f>
        <v>1372</v>
      </c>
      <c r="B1383" s="38" t="str">
        <f>_xlfn.IFNA(IF($U$8="set",VLOOKUP(Search!$A1383,Inventory!$AD$2:$AI$5552,6,FALSE),IF($U$8="Player",VLOOKUP(Search!$A1383,Inventory!$AF$2:$AI$5552,4,FALSE),IF($U$8="BV",VLOOKUP(Search!$A1383,Inventory!$AH$2:$AI$5552,2,FALSE),""))),"")</f>
        <v/>
      </c>
      <c r="C1383" s="38"/>
      <c r="D1383" s="38"/>
      <c r="E1383" s="38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22"/>
    </row>
    <row r="1384" spans="1:22" x14ac:dyDescent="0.2">
      <c r="A1384" s="24">
        <f>1+LARGE($A$11:A1383,1)</f>
        <v>1373</v>
      </c>
      <c r="B1384" s="38" t="str">
        <f>_xlfn.IFNA(IF($U$8="set",VLOOKUP(Search!$A1384,Inventory!$AD$2:$AI$5552,6,FALSE),IF($U$8="Player",VLOOKUP(Search!$A1384,Inventory!$AF$2:$AI$5552,4,FALSE),IF($U$8="BV",VLOOKUP(Search!$A1384,Inventory!$AH$2:$AI$5552,2,FALSE),""))),"")</f>
        <v/>
      </c>
      <c r="C1384" s="38"/>
      <c r="D1384" s="38"/>
      <c r="E1384" s="38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22"/>
    </row>
    <row r="1385" spans="1:22" x14ac:dyDescent="0.2">
      <c r="A1385" s="24">
        <f>1+LARGE($A$11:A1384,1)</f>
        <v>1374</v>
      </c>
      <c r="B1385" s="38" t="str">
        <f>_xlfn.IFNA(IF($U$8="set",VLOOKUP(Search!$A1385,Inventory!$AD$2:$AI$5552,6,FALSE),IF($U$8="Player",VLOOKUP(Search!$A1385,Inventory!$AF$2:$AI$5552,4,FALSE),IF($U$8="BV",VLOOKUP(Search!$A1385,Inventory!$AH$2:$AI$5552,2,FALSE),""))),"")</f>
        <v/>
      </c>
      <c r="C1385" s="38"/>
      <c r="D1385" s="38"/>
      <c r="E1385" s="38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22"/>
    </row>
    <row r="1386" spans="1:22" x14ac:dyDescent="0.2">
      <c r="A1386" s="24">
        <f>1+LARGE($A$11:A1385,1)</f>
        <v>1375</v>
      </c>
      <c r="B1386" s="38" t="str">
        <f>_xlfn.IFNA(IF($U$8="set",VLOOKUP(Search!$A1386,Inventory!$AD$2:$AI$5552,6,FALSE),IF($U$8="Player",VLOOKUP(Search!$A1386,Inventory!$AF$2:$AI$5552,4,FALSE),IF($U$8="BV",VLOOKUP(Search!$A1386,Inventory!$AH$2:$AI$5552,2,FALSE),""))),"")</f>
        <v/>
      </c>
      <c r="C1386" s="38"/>
      <c r="D1386" s="38"/>
      <c r="E1386" s="38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22"/>
    </row>
    <row r="1387" spans="1:22" x14ac:dyDescent="0.2">
      <c r="A1387" s="24">
        <f>1+LARGE($A$11:A1386,1)</f>
        <v>1376</v>
      </c>
      <c r="B1387" s="38" t="str">
        <f>_xlfn.IFNA(IF($U$8="set",VLOOKUP(Search!$A1387,Inventory!$AD$2:$AI$5552,6,FALSE),IF($U$8="Player",VLOOKUP(Search!$A1387,Inventory!$AF$2:$AI$5552,4,FALSE),IF($U$8="BV",VLOOKUP(Search!$A1387,Inventory!$AH$2:$AI$5552,2,FALSE),""))),"")</f>
        <v/>
      </c>
      <c r="C1387" s="38"/>
      <c r="D1387" s="38"/>
      <c r="E1387" s="38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22"/>
    </row>
    <row r="1388" spans="1:22" x14ac:dyDescent="0.2">
      <c r="A1388" s="24">
        <f>1+LARGE($A$11:A1387,1)</f>
        <v>1377</v>
      </c>
      <c r="B1388" s="38" t="str">
        <f>_xlfn.IFNA(IF($U$8="set",VLOOKUP(Search!$A1388,Inventory!$AD$2:$AI$5552,6,FALSE),IF($U$8="Player",VLOOKUP(Search!$A1388,Inventory!$AF$2:$AI$5552,4,FALSE),IF($U$8="BV",VLOOKUP(Search!$A1388,Inventory!$AH$2:$AI$5552,2,FALSE),""))),"")</f>
        <v/>
      </c>
      <c r="C1388" s="38"/>
      <c r="D1388" s="38"/>
      <c r="E1388" s="38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22"/>
    </row>
    <row r="1389" spans="1:22" x14ac:dyDescent="0.2">
      <c r="A1389" s="24">
        <f>1+LARGE($A$11:A1388,1)</f>
        <v>1378</v>
      </c>
      <c r="B1389" s="38" t="str">
        <f>_xlfn.IFNA(IF($U$8="set",VLOOKUP(Search!$A1389,Inventory!$AD$2:$AI$5552,6,FALSE),IF($U$8="Player",VLOOKUP(Search!$A1389,Inventory!$AF$2:$AI$5552,4,FALSE),IF($U$8="BV",VLOOKUP(Search!$A1389,Inventory!$AH$2:$AI$5552,2,FALSE),""))),"")</f>
        <v/>
      </c>
      <c r="C1389" s="38"/>
      <c r="D1389" s="38"/>
      <c r="E1389" s="38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22"/>
    </row>
    <row r="1390" spans="1:22" x14ac:dyDescent="0.2">
      <c r="A1390" s="24">
        <f>1+LARGE($A$11:A1389,1)</f>
        <v>1379</v>
      </c>
      <c r="B1390" s="38" t="str">
        <f>_xlfn.IFNA(IF($U$8="set",VLOOKUP(Search!$A1390,Inventory!$AD$2:$AI$5552,6,FALSE),IF($U$8="Player",VLOOKUP(Search!$A1390,Inventory!$AF$2:$AI$5552,4,FALSE),IF($U$8="BV",VLOOKUP(Search!$A1390,Inventory!$AH$2:$AI$5552,2,FALSE),""))),"")</f>
        <v/>
      </c>
      <c r="C1390" s="38"/>
      <c r="D1390" s="38"/>
      <c r="E1390" s="38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22"/>
    </row>
    <row r="1391" spans="1:22" x14ac:dyDescent="0.2">
      <c r="A1391" s="24">
        <f>1+LARGE($A$11:A1390,1)</f>
        <v>1380</v>
      </c>
      <c r="B1391" s="38" t="str">
        <f>_xlfn.IFNA(IF($U$8="set",VLOOKUP(Search!$A1391,Inventory!$AD$2:$AI$5552,6,FALSE),IF($U$8="Player",VLOOKUP(Search!$A1391,Inventory!$AF$2:$AI$5552,4,FALSE),IF($U$8="BV",VLOOKUP(Search!$A1391,Inventory!$AH$2:$AI$5552,2,FALSE),""))),"")</f>
        <v/>
      </c>
      <c r="C1391" s="38"/>
      <c r="D1391" s="38"/>
      <c r="E1391" s="38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22"/>
    </row>
    <row r="1392" spans="1:22" x14ac:dyDescent="0.2">
      <c r="A1392" s="24">
        <f>1+LARGE($A$11:A1391,1)</f>
        <v>1381</v>
      </c>
      <c r="B1392" s="38" t="str">
        <f>_xlfn.IFNA(IF($U$8="set",VLOOKUP(Search!$A1392,Inventory!$AD$2:$AI$5552,6,FALSE),IF($U$8="Player",VLOOKUP(Search!$A1392,Inventory!$AF$2:$AI$5552,4,FALSE),IF($U$8="BV",VLOOKUP(Search!$A1392,Inventory!$AH$2:$AI$5552,2,FALSE),""))),"")</f>
        <v/>
      </c>
      <c r="C1392" s="38"/>
      <c r="D1392" s="38"/>
      <c r="E1392" s="38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22"/>
    </row>
    <row r="1393" spans="1:22" x14ac:dyDescent="0.2">
      <c r="A1393" s="24">
        <f>1+LARGE($A$11:A1392,1)</f>
        <v>1382</v>
      </c>
      <c r="B1393" s="38" t="str">
        <f>_xlfn.IFNA(IF($U$8="set",VLOOKUP(Search!$A1393,Inventory!$AD$2:$AI$5552,6,FALSE),IF($U$8="Player",VLOOKUP(Search!$A1393,Inventory!$AF$2:$AI$5552,4,FALSE),IF($U$8="BV",VLOOKUP(Search!$A1393,Inventory!$AH$2:$AI$5552,2,FALSE),""))),"")</f>
        <v/>
      </c>
      <c r="C1393" s="38"/>
      <c r="D1393" s="38"/>
      <c r="E1393" s="38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22"/>
    </row>
    <row r="1394" spans="1:22" x14ac:dyDescent="0.2">
      <c r="A1394" s="24">
        <f>1+LARGE($A$11:A1393,1)</f>
        <v>1383</v>
      </c>
      <c r="B1394" s="38" t="str">
        <f>_xlfn.IFNA(IF($U$8="set",VLOOKUP(Search!$A1394,Inventory!$AD$2:$AI$5552,6,FALSE),IF($U$8="Player",VLOOKUP(Search!$A1394,Inventory!$AF$2:$AI$5552,4,FALSE),IF($U$8="BV",VLOOKUP(Search!$A1394,Inventory!$AH$2:$AI$5552,2,FALSE),""))),"")</f>
        <v/>
      </c>
      <c r="C1394" s="38"/>
      <c r="D1394" s="38"/>
      <c r="E1394" s="38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22"/>
    </row>
    <row r="1395" spans="1:22" x14ac:dyDescent="0.2">
      <c r="A1395" s="24">
        <f>1+LARGE($A$11:A1394,1)</f>
        <v>1384</v>
      </c>
      <c r="B1395" s="38" t="str">
        <f>_xlfn.IFNA(IF($U$8="set",VLOOKUP(Search!$A1395,Inventory!$AD$2:$AI$5552,6,FALSE),IF($U$8="Player",VLOOKUP(Search!$A1395,Inventory!$AF$2:$AI$5552,4,FALSE),IF($U$8="BV",VLOOKUP(Search!$A1395,Inventory!$AH$2:$AI$5552,2,FALSE),""))),"")</f>
        <v/>
      </c>
      <c r="C1395" s="38"/>
      <c r="D1395" s="38"/>
      <c r="E1395" s="38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22"/>
    </row>
    <row r="1396" spans="1:22" x14ac:dyDescent="0.2">
      <c r="A1396" s="24">
        <f>1+LARGE($A$11:A1395,1)</f>
        <v>1385</v>
      </c>
      <c r="B1396" s="38" t="str">
        <f>_xlfn.IFNA(IF($U$8="set",VLOOKUP(Search!$A1396,Inventory!$AD$2:$AI$5552,6,FALSE),IF($U$8="Player",VLOOKUP(Search!$A1396,Inventory!$AF$2:$AI$5552,4,FALSE),IF($U$8="BV",VLOOKUP(Search!$A1396,Inventory!$AH$2:$AI$5552,2,FALSE),""))),"")</f>
        <v/>
      </c>
      <c r="C1396" s="38"/>
      <c r="D1396" s="38"/>
      <c r="E1396" s="38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22"/>
    </row>
    <row r="1397" spans="1:22" x14ac:dyDescent="0.2">
      <c r="A1397" s="24">
        <f>1+LARGE($A$11:A1396,1)</f>
        <v>1386</v>
      </c>
      <c r="B1397" s="38" t="str">
        <f>_xlfn.IFNA(IF($U$8="set",VLOOKUP(Search!$A1397,Inventory!$AD$2:$AI$5552,6,FALSE),IF($U$8="Player",VLOOKUP(Search!$A1397,Inventory!$AF$2:$AI$5552,4,FALSE),IF($U$8="BV",VLOOKUP(Search!$A1397,Inventory!$AH$2:$AI$5552,2,FALSE),""))),"")</f>
        <v/>
      </c>
      <c r="C1397" s="38"/>
      <c r="D1397" s="38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22"/>
    </row>
    <row r="1398" spans="1:22" x14ac:dyDescent="0.2">
      <c r="A1398" s="24">
        <f>1+LARGE($A$11:A1397,1)</f>
        <v>1387</v>
      </c>
      <c r="B1398" s="38" t="str">
        <f>_xlfn.IFNA(IF($U$8="set",VLOOKUP(Search!$A1398,Inventory!$AD$2:$AI$5552,6,FALSE),IF($U$8="Player",VLOOKUP(Search!$A1398,Inventory!$AF$2:$AI$5552,4,FALSE),IF($U$8="BV",VLOOKUP(Search!$A1398,Inventory!$AH$2:$AI$5552,2,FALSE),""))),"")</f>
        <v/>
      </c>
      <c r="C1398" s="38"/>
      <c r="D1398" s="38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22"/>
    </row>
    <row r="1399" spans="1:22" x14ac:dyDescent="0.2">
      <c r="A1399" s="24">
        <f>1+LARGE($A$11:A1398,1)</f>
        <v>1388</v>
      </c>
      <c r="B1399" s="38" t="str">
        <f>_xlfn.IFNA(IF($U$8="set",VLOOKUP(Search!$A1399,Inventory!$AD$2:$AI$5552,6,FALSE),IF($U$8="Player",VLOOKUP(Search!$A1399,Inventory!$AF$2:$AI$5552,4,FALSE),IF($U$8="BV",VLOOKUP(Search!$A1399,Inventory!$AH$2:$AI$5552,2,FALSE),""))),"")</f>
        <v/>
      </c>
      <c r="C1399" s="38"/>
      <c r="D1399" s="38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22"/>
    </row>
    <row r="1400" spans="1:22" x14ac:dyDescent="0.2">
      <c r="A1400" s="24">
        <f>1+LARGE($A$11:A1399,1)</f>
        <v>1389</v>
      </c>
      <c r="B1400" s="38" t="str">
        <f>_xlfn.IFNA(IF($U$8="set",VLOOKUP(Search!$A1400,Inventory!$AD$2:$AI$5552,6,FALSE),IF($U$8="Player",VLOOKUP(Search!$A1400,Inventory!$AF$2:$AI$5552,4,FALSE),IF($U$8="BV",VLOOKUP(Search!$A1400,Inventory!$AH$2:$AI$5552,2,FALSE),""))),"")</f>
        <v/>
      </c>
      <c r="C1400" s="38"/>
      <c r="D1400" s="38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22"/>
    </row>
    <row r="1401" spans="1:22" x14ac:dyDescent="0.2">
      <c r="A1401" s="24">
        <f>1+LARGE($A$11:A1400,1)</f>
        <v>1390</v>
      </c>
      <c r="B1401" s="38" t="str">
        <f>_xlfn.IFNA(IF($U$8="set",VLOOKUP(Search!$A1401,Inventory!$AD$2:$AI$5552,6,FALSE),IF($U$8="Player",VLOOKUP(Search!$A1401,Inventory!$AF$2:$AI$5552,4,FALSE),IF($U$8="BV",VLOOKUP(Search!$A1401,Inventory!$AH$2:$AI$5552,2,FALSE),""))),"")</f>
        <v/>
      </c>
      <c r="C1401" s="38"/>
      <c r="D1401" s="38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22"/>
    </row>
    <row r="1402" spans="1:22" x14ac:dyDescent="0.2">
      <c r="A1402" s="24">
        <f>1+LARGE($A$11:A1401,1)</f>
        <v>1391</v>
      </c>
      <c r="B1402" s="38" t="str">
        <f>_xlfn.IFNA(IF($U$8="set",VLOOKUP(Search!$A1402,Inventory!$AD$2:$AI$5552,6,FALSE),IF($U$8="Player",VLOOKUP(Search!$A1402,Inventory!$AF$2:$AI$5552,4,FALSE),IF($U$8="BV",VLOOKUP(Search!$A1402,Inventory!$AH$2:$AI$5552,2,FALSE),""))),"")</f>
        <v/>
      </c>
      <c r="C1402" s="38"/>
      <c r="D1402" s="38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22"/>
    </row>
    <row r="1403" spans="1:22" x14ac:dyDescent="0.2">
      <c r="A1403" s="24">
        <f>1+LARGE($A$11:A1402,1)</f>
        <v>1392</v>
      </c>
      <c r="B1403" s="38" t="str">
        <f>_xlfn.IFNA(IF($U$8="set",VLOOKUP(Search!$A1403,Inventory!$AD$2:$AI$5552,6,FALSE),IF($U$8="Player",VLOOKUP(Search!$A1403,Inventory!$AF$2:$AI$5552,4,FALSE),IF($U$8="BV",VLOOKUP(Search!$A1403,Inventory!$AH$2:$AI$5552,2,FALSE),""))),"")</f>
        <v/>
      </c>
      <c r="C1403" s="38"/>
      <c r="D1403" s="38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22"/>
    </row>
    <row r="1404" spans="1:22" x14ac:dyDescent="0.2">
      <c r="A1404" s="24">
        <f>1+LARGE($A$11:A1403,1)</f>
        <v>1393</v>
      </c>
      <c r="B1404" s="38" t="str">
        <f>_xlfn.IFNA(IF($U$8="set",VLOOKUP(Search!$A1404,Inventory!$AD$2:$AI$5552,6,FALSE),IF($U$8="Player",VLOOKUP(Search!$A1404,Inventory!$AF$2:$AI$5552,4,FALSE),IF($U$8="BV",VLOOKUP(Search!$A1404,Inventory!$AH$2:$AI$5552,2,FALSE),""))),"")</f>
        <v/>
      </c>
      <c r="C1404" s="38"/>
      <c r="D1404" s="38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22"/>
    </row>
    <row r="1405" spans="1:22" x14ac:dyDescent="0.2">
      <c r="A1405" s="24">
        <f>1+LARGE($A$11:A1404,1)</f>
        <v>1394</v>
      </c>
      <c r="B1405" s="38" t="str">
        <f>_xlfn.IFNA(IF($U$8="set",VLOOKUP(Search!$A1405,Inventory!$AD$2:$AI$5552,6,FALSE),IF($U$8="Player",VLOOKUP(Search!$A1405,Inventory!$AF$2:$AI$5552,4,FALSE),IF($U$8="BV",VLOOKUP(Search!$A1405,Inventory!$AH$2:$AI$5552,2,FALSE),""))),"")</f>
        <v/>
      </c>
      <c r="C1405" s="38"/>
      <c r="D1405" s="38"/>
      <c r="E1405" s="38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22"/>
    </row>
    <row r="1406" spans="1:22" x14ac:dyDescent="0.2">
      <c r="A1406" s="24">
        <f>1+LARGE($A$11:A1405,1)</f>
        <v>1395</v>
      </c>
      <c r="B1406" s="38" t="str">
        <f>_xlfn.IFNA(IF($U$8="set",VLOOKUP(Search!$A1406,Inventory!$AD$2:$AI$5552,6,FALSE),IF($U$8="Player",VLOOKUP(Search!$A1406,Inventory!$AF$2:$AI$5552,4,FALSE),IF($U$8="BV",VLOOKUP(Search!$A1406,Inventory!$AH$2:$AI$5552,2,FALSE),""))),"")</f>
        <v/>
      </c>
      <c r="C1406" s="38"/>
      <c r="D1406" s="38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22"/>
    </row>
    <row r="1407" spans="1:22" x14ac:dyDescent="0.2">
      <c r="A1407" s="24">
        <f>1+LARGE($A$11:A1406,1)</f>
        <v>1396</v>
      </c>
      <c r="B1407" s="38" t="str">
        <f>_xlfn.IFNA(IF($U$8="set",VLOOKUP(Search!$A1407,Inventory!$AD$2:$AI$5552,6,FALSE),IF($U$8="Player",VLOOKUP(Search!$A1407,Inventory!$AF$2:$AI$5552,4,FALSE),IF($U$8="BV",VLOOKUP(Search!$A1407,Inventory!$AH$2:$AI$5552,2,FALSE),""))),"")</f>
        <v/>
      </c>
      <c r="C1407" s="38"/>
      <c r="D1407" s="38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22"/>
    </row>
    <row r="1408" spans="1:22" x14ac:dyDescent="0.2">
      <c r="A1408" s="24">
        <f>1+LARGE($A$11:A1407,1)</f>
        <v>1397</v>
      </c>
      <c r="B1408" s="38" t="str">
        <f>_xlfn.IFNA(IF($U$8="set",VLOOKUP(Search!$A1408,Inventory!$AD$2:$AI$5552,6,FALSE),IF($U$8="Player",VLOOKUP(Search!$A1408,Inventory!$AF$2:$AI$5552,4,FALSE),IF($U$8="BV",VLOOKUP(Search!$A1408,Inventory!$AH$2:$AI$5552,2,FALSE),""))),"")</f>
        <v/>
      </c>
      <c r="C1408" s="38"/>
      <c r="D1408" s="38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22"/>
    </row>
    <row r="1409" spans="1:22" x14ac:dyDescent="0.2">
      <c r="A1409" s="24">
        <f>1+LARGE($A$11:A1408,1)</f>
        <v>1398</v>
      </c>
      <c r="B1409" s="38" t="str">
        <f>_xlfn.IFNA(IF($U$8="set",VLOOKUP(Search!$A1409,Inventory!$AD$2:$AI$5552,6,FALSE),IF($U$8="Player",VLOOKUP(Search!$A1409,Inventory!$AF$2:$AI$5552,4,FALSE),IF($U$8="BV",VLOOKUP(Search!$A1409,Inventory!$AH$2:$AI$5552,2,FALSE),""))),"")</f>
        <v/>
      </c>
      <c r="C1409" s="38"/>
      <c r="D1409" s="38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22"/>
    </row>
    <row r="1410" spans="1:22" x14ac:dyDescent="0.2">
      <c r="A1410" s="24">
        <f>1+LARGE($A$11:A1409,1)</f>
        <v>1399</v>
      </c>
      <c r="B1410" s="38" t="str">
        <f>_xlfn.IFNA(IF($U$8="set",VLOOKUP(Search!$A1410,Inventory!$AD$2:$AI$5552,6,FALSE),IF($U$8="Player",VLOOKUP(Search!$A1410,Inventory!$AF$2:$AI$5552,4,FALSE),IF($U$8="BV",VLOOKUP(Search!$A1410,Inventory!$AH$2:$AI$5552,2,FALSE),""))),"")</f>
        <v/>
      </c>
      <c r="C1410" s="38"/>
      <c r="D1410" s="38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22"/>
    </row>
    <row r="1411" spans="1:22" x14ac:dyDescent="0.2">
      <c r="A1411" s="24">
        <f>1+LARGE($A$11:A1410,1)</f>
        <v>1400</v>
      </c>
      <c r="B1411" s="38" t="str">
        <f>_xlfn.IFNA(IF($U$8="set",VLOOKUP(Search!$A1411,Inventory!$AD$2:$AI$5552,6,FALSE),IF($U$8="Player",VLOOKUP(Search!$A1411,Inventory!$AF$2:$AI$5552,4,FALSE),IF($U$8="BV",VLOOKUP(Search!$A1411,Inventory!$AH$2:$AI$5552,2,FALSE),""))),"")</f>
        <v/>
      </c>
      <c r="C1411" s="38"/>
      <c r="D1411" s="38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22"/>
    </row>
    <row r="1412" spans="1:22" x14ac:dyDescent="0.2">
      <c r="A1412" s="24">
        <f>1+LARGE($A$11:A1411,1)</f>
        <v>1401</v>
      </c>
      <c r="B1412" s="38" t="str">
        <f>_xlfn.IFNA(IF($U$8="set",VLOOKUP(Search!$A1412,Inventory!$AD$2:$AI$5552,6,FALSE),IF($U$8="Player",VLOOKUP(Search!$A1412,Inventory!$AF$2:$AI$5552,4,FALSE),IF($U$8="BV",VLOOKUP(Search!$A1412,Inventory!$AH$2:$AI$5552,2,FALSE),""))),"")</f>
        <v/>
      </c>
      <c r="C1412" s="38"/>
      <c r="D1412" s="38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22"/>
    </row>
    <row r="1413" spans="1:22" x14ac:dyDescent="0.2">
      <c r="A1413" s="24">
        <f>1+LARGE($A$11:A1412,1)</f>
        <v>1402</v>
      </c>
      <c r="B1413" s="38" t="str">
        <f>_xlfn.IFNA(IF($U$8="set",VLOOKUP(Search!$A1413,Inventory!$AD$2:$AI$5552,6,FALSE),IF($U$8="Player",VLOOKUP(Search!$A1413,Inventory!$AF$2:$AI$5552,4,FALSE),IF($U$8="BV",VLOOKUP(Search!$A1413,Inventory!$AH$2:$AI$5552,2,FALSE),""))),"")</f>
        <v/>
      </c>
      <c r="C1413" s="38"/>
      <c r="D1413" s="38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22"/>
    </row>
    <row r="1414" spans="1:22" x14ac:dyDescent="0.2">
      <c r="A1414" s="24">
        <f>1+LARGE($A$11:A1413,1)</f>
        <v>1403</v>
      </c>
      <c r="B1414" s="38" t="str">
        <f>_xlfn.IFNA(IF($U$8="set",VLOOKUP(Search!$A1414,Inventory!$AD$2:$AI$5552,6,FALSE),IF($U$8="Player",VLOOKUP(Search!$A1414,Inventory!$AF$2:$AI$5552,4,FALSE),IF($U$8="BV",VLOOKUP(Search!$A1414,Inventory!$AH$2:$AI$5552,2,FALSE),""))),"")</f>
        <v/>
      </c>
      <c r="C1414" s="38"/>
      <c r="D1414" s="38"/>
      <c r="E1414" s="38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22"/>
    </row>
    <row r="1415" spans="1:22" x14ac:dyDescent="0.2">
      <c r="A1415" s="24">
        <f>1+LARGE($A$11:A1414,1)</f>
        <v>1404</v>
      </c>
      <c r="B1415" s="38" t="str">
        <f>_xlfn.IFNA(IF($U$8="set",VLOOKUP(Search!$A1415,Inventory!$AD$2:$AI$5552,6,FALSE),IF($U$8="Player",VLOOKUP(Search!$A1415,Inventory!$AF$2:$AI$5552,4,FALSE),IF($U$8="BV",VLOOKUP(Search!$A1415,Inventory!$AH$2:$AI$5552,2,FALSE),""))),"")</f>
        <v/>
      </c>
      <c r="C1415" s="38"/>
      <c r="D1415" s="38"/>
      <c r="E1415" s="38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22"/>
    </row>
    <row r="1416" spans="1:22" x14ac:dyDescent="0.2">
      <c r="A1416" s="24">
        <f>1+LARGE($A$11:A1415,1)</f>
        <v>1405</v>
      </c>
      <c r="B1416" s="38" t="str">
        <f>_xlfn.IFNA(IF($U$8="set",VLOOKUP(Search!$A1416,Inventory!$AD$2:$AI$5552,6,FALSE),IF($U$8="Player",VLOOKUP(Search!$A1416,Inventory!$AF$2:$AI$5552,4,FALSE),IF($U$8="BV",VLOOKUP(Search!$A1416,Inventory!$AH$2:$AI$5552,2,FALSE),""))),"")</f>
        <v/>
      </c>
      <c r="C1416" s="38"/>
      <c r="D1416" s="38"/>
      <c r="E1416" s="38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22"/>
    </row>
    <row r="1417" spans="1:22" x14ac:dyDescent="0.2">
      <c r="A1417" s="24">
        <f>1+LARGE($A$11:A1416,1)</f>
        <v>1406</v>
      </c>
      <c r="B1417" s="38" t="str">
        <f>_xlfn.IFNA(IF($U$8="set",VLOOKUP(Search!$A1417,Inventory!$AD$2:$AI$5552,6,FALSE),IF($U$8="Player",VLOOKUP(Search!$A1417,Inventory!$AF$2:$AI$5552,4,FALSE),IF($U$8="BV",VLOOKUP(Search!$A1417,Inventory!$AH$2:$AI$5552,2,FALSE),""))),"")</f>
        <v/>
      </c>
      <c r="C1417" s="38"/>
      <c r="D1417" s="38"/>
      <c r="E1417" s="38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22"/>
    </row>
    <row r="1418" spans="1:22" x14ac:dyDescent="0.2">
      <c r="A1418" s="24">
        <f>1+LARGE($A$11:A1417,1)</f>
        <v>1407</v>
      </c>
      <c r="B1418" s="38" t="str">
        <f>_xlfn.IFNA(IF($U$8="set",VLOOKUP(Search!$A1418,Inventory!$AD$2:$AI$5552,6,FALSE),IF($U$8="Player",VLOOKUP(Search!$A1418,Inventory!$AF$2:$AI$5552,4,FALSE),IF($U$8="BV",VLOOKUP(Search!$A1418,Inventory!$AH$2:$AI$5552,2,FALSE),""))),"")</f>
        <v/>
      </c>
      <c r="C1418" s="38"/>
      <c r="D1418" s="38"/>
      <c r="E1418" s="38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22"/>
    </row>
    <row r="1419" spans="1:22" x14ac:dyDescent="0.2">
      <c r="A1419" s="24">
        <f>1+LARGE($A$11:A1418,1)</f>
        <v>1408</v>
      </c>
      <c r="B1419" s="38" t="str">
        <f>_xlfn.IFNA(IF($U$8="set",VLOOKUP(Search!$A1419,Inventory!$AD$2:$AI$5552,6,FALSE),IF($U$8="Player",VLOOKUP(Search!$A1419,Inventory!$AF$2:$AI$5552,4,FALSE),IF($U$8="BV",VLOOKUP(Search!$A1419,Inventory!$AH$2:$AI$5552,2,FALSE),""))),"")</f>
        <v/>
      </c>
      <c r="C1419" s="38"/>
      <c r="D1419" s="38"/>
      <c r="E1419" s="38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22"/>
    </row>
    <row r="1420" spans="1:22" x14ac:dyDescent="0.2">
      <c r="A1420" s="24">
        <f>1+LARGE($A$11:A1419,1)</f>
        <v>1409</v>
      </c>
      <c r="B1420" s="38" t="str">
        <f>_xlfn.IFNA(IF($U$8="set",VLOOKUP(Search!$A1420,Inventory!$AD$2:$AI$5552,6,FALSE),IF($U$8="Player",VLOOKUP(Search!$A1420,Inventory!$AF$2:$AI$5552,4,FALSE),IF($U$8="BV",VLOOKUP(Search!$A1420,Inventory!$AH$2:$AI$5552,2,FALSE),""))),"")</f>
        <v/>
      </c>
      <c r="C1420" s="38"/>
      <c r="D1420" s="38"/>
      <c r="E1420" s="38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22"/>
    </row>
    <row r="1421" spans="1:22" x14ac:dyDescent="0.2">
      <c r="A1421" s="24">
        <f>1+LARGE($A$11:A1420,1)</f>
        <v>1410</v>
      </c>
      <c r="B1421" s="38" t="str">
        <f>_xlfn.IFNA(IF($U$8="set",VLOOKUP(Search!$A1421,Inventory!$AD$2:$AI$5552,6,FALSE),IF($U$8="Player",VLOOKUP(Search!$A1421,Inventory!$AF$2:$AI$5552,4,FALSE),IF($U$8="BV",VLOOKUP(Search!$A1421,Inventory!$AH$2:$AI$5552,2,FALSE),""))),"")</f>
        <v/>
      </c>
      <c r="C1421" s="38"/>
      <c r="D1421" s="38"/>
      <c r="E1421" s="38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22"/>
    </row>
    <row r="1422" spans="1:22" x14ac:dyDescent="0.2">
      <c r="A1422" s="24">
        <f>1+LARGE($A$11:A1421,1)</f>
        <v>1411</v>
      </c>
      <c r="B1422" s="38" t="str">
        <f>_xlfn.IFNA(IF($U$8="set",VLOOKUP(Search!$A1422,Inventory!$AD$2:$AI$5552,6,FALSE),IF($U$8="Player",VLOOKUP(Search!$A1422,Inventory!$AF$2:$AI$5552,4,FALSE),IF($U$8="BV",VLOOKUP(Search!$A1422,Inventory!$AH$2:$AI$5552,2,FALSE),""))),"")</f>
        <v/>
      </c>
      <c r="C1422" s="38"/>
      <c r="D1422" s="38"/>
      <c r="E1422" s="38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22"/>
    </row>
    <row r="1423" spans="1:22" x14ac:dyDescent="0.2">
      <c r="A1423" s="24">
        <f>1+LARGE($A$11:A1422,1)</f>
        <v>1412</v>
      </c>
      <c r="B1423" s="38" t="str">
        <f>_xlfn.IFNA(IF($U$8="set",VLOOKUP(Search!$A1423,Inventory!$AD$2:$AI$5552,6,FALSE),IF($U$8="Player",VLOOKUP(Search!$A1423,Inventory!$AF$2:$AI$5552,4,FALSE),IF($U$8="BV",VLOOKUP(Search!$A1423,Inventory!$AH$2:$AI$5552,2,FALSE),""))),"")</f>
        <v/>
      </c>
      <c r="C1423" s="38"/>
      <c r="D1423" s="38"/>
      <c r="E1423" s="38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22"/>
    </row>
    <row r="1424" spans="1:22" x14ac:dyDescent="0.2">
      <c r="A1424" s="24">
        <f>1+LARGE($A$11:A1423,1)</f>
        <v>1413</v>
      </c>
      <c r="B1424" s="38" t="str">
        <f>_xlfn.IFNA(IF($U$8="set",VLOOKUP(Search!$A1424,Inventory!$AD$2:$AI$5552,6,FALSE),IF($U$8="Player",VLOOKUP(Search!$A1424,Inventory!$AF$2:$AI$5552,4,FALSE),IF($U$8="BV",VLOOKUP(Search!$A1424,Inventory!$AH$2:$AI$5552,2,FALSE),""))),"")</f>
        <v/>
      </c>
      <c r="C1424" s="38"/>
      <c r="D1424" s="38"/>
      <c r="E1424" s="38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22"/>
    </row>
    <row r="1425" spans="1:22" x14ac:dyDescent="0.2">
      <c r="A1425" s="24">
        <f>1+LARGE($A$11:A1424,1)</f>
        <v>1414</v>
      </c>
      <c r="B1425" s="38" t="str">
        <f>_xlfn.IFNA(IF($U$8="set",VLOOKUP(Search!$A1425,Inventory!$AD$2:$AI$5552,6,FALSE),IF($U$8="Player",VLOOKUP(Search!$A1425,Inventory!$AF$2:$AI$5552,4,FALSE),IF($U$8="BV",VLOOKUP(Search!$A1425,Inventory!$AH$2:$AI$5552,2,FALSE),""))),"")</f>
        <v/>
      </c>
      <c r="C1425" s="38"/>
      <c r="D1425" s="38"/>
      <c r="E1425" s="38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22"/>
    </row>
    <row r="1426" spans="1:22" x14ac:dyDescent="0.2">
      <c r="A1426" s="24">
        <f>1+LARGE($A$11:A1425,1)</f>
        <v>1415</v>
      </c>
      <c r="B1426" s="38" t="str">
        <f>_xlfn.IFNA(IF($U$8="set",VLOOKUP(Search!$A1426,Inventory!$AD$2:$AI$5552,6,FALSE),IF($U$8="Player",VLOOKUP(Search!$A1426,Inventory!$AF$2:$AI$5552,4,FALSE),IF($U$8="BV",VLOOKUP(Search!$A1426,Inventory!$AH$2:$AI$5552,2,FALSE),""))),"")</f>
        <v/>
      </c>
      <c r="C1426" s="38"/>
      <c r="D1426" s="38"/>
      <c r="E1426" s="38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22"/>
    </row>
    <row r="1427" spans="1:22" x14ac:dyDescent="0.2">
      <c r="A1427" s="24">
        <f>1+LARGE($A$11:A1426,1)</f>
        <v>1416</v>
      </c>
      <c r="B1427" s="38" t="str">
        <f>_xlfn.IFNA(IF($U$8="set",VLOOKUP(Search!$A1427,Inventory!$AD$2:$AI$5552,6,FALSE),IF($U$8="Player",VLOOKUP(Search!$A1427,Inventory!$AF$2:$AI$5552,4,FALSE),IF($U$8="BV",VLOOKUP(Search!$A1427,Inventory!$AH$2:$AI$5552,2,FALSE),""))),"")</f>
        <v/>
      </c>
      <c r="C1427" s="38"/>
      <c r="D1427" s="38"/>
      <c r="E1427" s="38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22"/>
    </row>
    <row r="1428" spans="1:22" x14ac:dyDescent="0.2">
      <c r="A1428" s="24">
        <f>1+LARGE($A$11:A1427,1)</f>
        <v>1417</v>
      </c>
      <c r="B1428" s="38" t="str">
        <f>_xlfn.IFNA(IF($U$8="set",VLOOKUP(Search!$A1428,Inventory!$AD$2:$AI$5552,6,FALSE),IF($U$8="Player",VLOOKUP(Search!$A1428,Inventory!$AF$2:$AI$5552,4,FALSE),IF($U$8="BV",VLOOKUP(Search!$A1428,Inventory!$AH$2:$AI$5552,2,FALSE),""))),"")</f>
        <v/>
      </c>
      <c r="C1428" s="38"/>
      <c r="D1428" s="38"/>
      <c r="E1428" s="38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22"/>
    </row>
    <row r="1429" spans="1:22" x14ac:dyDescent="0.2">
      <c r="A1429" s="24">
        <f>1+LARGE($A$11:A1428,1)</f>
        <v>1418</v>
      </c>
      <c r="B1429" s="38" t="str">
        <f>_xlfn.IFNA(IF($U$8="set",VLOOKUP(Search!$A1429,Inventory!$AD$2:$AI$5552,6,FALSE),IF($U$8="Player",VLOOKUP(Search!$A1429,Inventory!$AF$2:$AI$5552,4,FALSE),IF($U$8="BV",VLOOKUP(Search!$A1429,Inventory!$AH$2:$AI$5552,2,FALSE),""))),"")</f>
        <v/>
      </c>
      <c r="C1429" s="38"/>
      <c r="D1429" s="38"/>
      <c r="E1429" s="38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22"/>
    </row>
    <row r="1430" spans="1:22" x14ac:dyDescent="0.2">
      <c r="A1430" s="24">
        <f>1+LARGE($A$11:A1429,1)</f>
        <v>1419</v>
      </c>
      <c r="B1430" s="38" t="str">
        <f>_xlfn.IFNA(IF($U$8="set",VLOOKUP(Search!$A1430,Inventory!$AD$2:$AI$5552,6,FALSE),IF($U$8="Player",VLOOKUP(Search!$A1430,Inventory!$AF$2:$AI$5552,4,FALSE),IF($U$8="BV",VLOOKUP(Search!$A1430,Inventory!$AH$2:$AI$5552,2,FALSE),""))),"")</f>
        <v/>
      </c>
      <c r="C1430" s="38"/>
      <c r="D1430" s="38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22"/>
    </row>
    <row r="1431" spans="1:22" x14ac:dyDescent="0.2">
      <c r="A1431" s="24">
        <f>1+LARGE($A$11:A1430,1)</f>
        <v>1420</v>
      </c>
      <c r="B1431" s="38" t="str">
        <f>_xlfn.IFNA(IF($U$8="set",VLOOKUP(Search!$A1431,Inventory!$AD$2:$AI$5552,6,FALSE),IF($U$8="Player",VLOOKUP(Search!$A1431,Inventory!$AF$2:$AI$5552,4,FALSE),IF($U$8="BV",VLOOKUP(Search!$A1431,Inventory!$AH$2:$AI$5552,2,FALSE),""))),"")</f>
        <v/>
      </c>
      <c r="C1431" s="38"/>
      <c r="D1431" s="38"/>
      <c r="E1431" s="38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22"/>
    </row>
    <row r="1432" spans="1:22" x14ac:dyDescent="0.2">
      <c r="A1432" s="24">
        <f>1+LARGE($A$11:A1431,1)</f>
        <v>1421</v>
      </c>
      <c r="B1432" s="38" t="str">
        <f>_xlfn.IFNA(IF($U$8="set",VLOOKUP(Search!$A1432,Inventory!$AD$2:$AI$5552,6,FALSE),IF($U$8="Player",VLOOKUP(Search!$A1432,Inventory!$AF$2:$AI$5552,4,FALSE),IF($U$8="BV",VLOOKUP(Search!$A1432,Inventory!$AH$2:$AI$5552,2,FALSE),""))),"")</f>
        <v/>
      </c>
      <c r="C1432" s="38"/>
      <c r="D1432" s="38"/>
      <c r="E1432" s="38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22"/>
    </row>
    <row r="1433" spans="1:22" x14ac:dyDescent="0.2">
      <c r="A1433" s="24">
        <f>1+LARGE($A$11:A1432,1)</f>
        <v>1422</v>
      </c>
      <c r="B1433" s="38" t="str">
        <f>_xlfn.IFNA(IF($U$8="set",VLOOKUP(Search!$A1433,Inventory!$AD$2:$AI$5552,6,FALSE),IF($U$8="Player",VLOOKUP(Search!$A1433,Inventory!$AF$2:$AI$5552,4,FALSE),IF($U$8="BV",VLOOKUP(Search!$A1433,Inventory!$AH$2:$AI$5552,2,FALSE),""))),"")</f>
        <v/>
      </c>
      <c r="C1433" s="38"/>
      <c r="D1433" s="38"/>
      <c r="E1433" s="38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22"/>
    </row>
    <row r="1434" spans="1:22" x14ac:dyDescent="0.2">
      <c r="A1434" s="24">
        <f>1+LARGE($A$11:A1433,1)</f>
        <v>1423</v>
      </c>
      <c r="B1434" s="38" t="str">
        <f>_xlfn.IFNA(IF($U$8="set",VLOOKUP(Search!$A1434,Inventory!$AD$2:$AI$5552,6,FALSE),IF($U$8="Player",VLOOKUP(Search!$A1434,Inventory!$AF$2:$AI$5552,4,FALSE),IF($U$8="BV",VLOOKUP(Search!$A1434,Inventory!$AH$2:$AI$5552,2,FALSE),""))),"")</f>
        <v/>
      </c>
      <c r="C1434" s="38"/>
      <c r="D1434" s="38"/>
      <c r="E1434" s="38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22"/>
    </row>
    <row r="1435" spans="1:22" x14ac:dyDescent="0.2">
      <c r="A1435" s="24">
        <f>1+LARGE($A$11:A1434,1)</f>
        <v>1424</v>
      </c>
      <c r="B1435" s="38" t="str">
        <f>_xlfn.IFNA(IF($U$8="set",VLOOKUP(Search!$A1435,Inventory!$AD$2:$AI$5552,6,FALSE),IF($U$8="Player",VLOOKUP(Search!$A1435,Inventory!$AF$2:$AI$5552,4,FALSE),IF($U$8="BV",VLOOKUP(Search!$A1435,Inventory!$AH$2:$AI$5552,2,FALSE),""))),"")</f>
        <v/>
      </c>
      <c r="C1435" s="38"/>
      <c r="D1435" s="38"/>
      <c r="E1435" s="38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22"/>
    </row>
    <row r="1436" spans="1:22" x14ac:dyDescent="0.2">
      <c r="A1436" s="24">
        <f>1+LARGE($A$11:A1435,1)</f>
        <v>1425</v>
      </c>
      <c r="B1436" s="38" t="str">
        <f>_xlfn.IFNA(IF($U$8="set",VLOOKUP(Search!$A1436,Inventory!$AD$2:$AI$5552,6,FALSE),IF($U$8="Player",VLOOKUP(Search!$A1436,Inventory!$AF$2:$AI$5552,4,FALSE),IF($U$8="BV",VLOOKUP(Search!$A1436,Inventory!$AH$2:$AI$5552,2,FALSE),""))),"")</f>
        <v/>
      </c>
      <c r="C1436" s="38"/>
      <c r="D1436" s="38"/>
      <c r="E1436" s="38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22"/>
    </row>
    <row r="1437" spans="1:22" x14ac:dyDescent="0.2">
      <c r="A1437" s="24">
        <f>1+LARGE($A$11:A1436,1)</f>
        <v>1426</v>
      </c>
      <c r="B1437" s="38" t="str">
        <f>_xlfn.IFNA(IF($U$8="set",VLOOKUP(Search!$A1437,Inventory!$AD$2:$AI$5552,6,FALSE),IF($U$8="Player",VLOOKUP(Search!$A1437,Inventory!$AF$2:$AI$5552,4,FALSE),IF($U$8="BV",VLOOKUP(Search!$A1437,Inventory!$AH$2:$AI$5552,2,FALSE),""))),"")</f>
        <v/>
      </c>
      <c r="C1437" s="38"/>
      <c r="D1437" s="38"/>
      <c r="E1437" s="38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22"/>
    </row>
    <row r="1438" spans="1:22" x14ac:dyDescent="0.2">
      <c r="A1438" s="24">
        <f>1+LARGE($A$11:A1437,1)</f>
        <v>1427</v>
      </c>
      <c r="B1438" s="38" t="str">
        <f>_xlfn.IFNA(IF($U$8="set",VLOOKUP(Search!$A1438,Inventory!$AD$2:$AI$5552,6,FALSE),IF($U$8="Player",VLOOKUP(Search!$A1438,Inventory!$AF$2:$AI$5552,4,FALSE),IF($U$8="BV",VLOOKUP(Search!$A1438,Inventory!$AH$2:$AI$5552,2,FALSE),""))),"")</f>
        <v/>
      </c>
      <c r="C1438" s="38"/>
      <c r="D1438" s="38"/>
      <c r="E1438" s="38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22"/>
    </row>
    <row r="1439" spans="1:22" x14ac:dyDescent="0.2">
      <c r="A1439" s="24">
        <f>1+LARGE($A$11:A1438,1)</f>
        <v>1428</v>
      </c>
      <c r="B1439" s="38" t="str">
        <f>_xlfn.IFNA(IF($U$8="set",VLOOKUP(Search!$A1439,Inventory!$AD$2:$AI$5552,6,FALSE),IF($U$8="Player",VLOOKUP(Search!$A1439,Inventory!$AF$2:$AI$5552,4,FALSE),IF($U$8="BV",VLOOKUP(Search!$A1439,Inventory!$AH$2:$AI$5552,2,FALSE),""))),"")</f>
        <v/>
      </c>
      <c r="C1439" s="38"/>
      <c r="D1439" s="38"/>
      <c r="E1439" s="38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22"/>
    </row>
    <row r="1440" spans="1:22" x14ac:dyDescent="0.2">
      <c r="A1440" s="24">
        <f>1+LARGE($A$11:A1439,1)</f>
        <v>1429</v>
      </c>
      <c r="B1440" s="38" t="str">
        <f>_xlfn.IFNA(IF($U$8="set",VLOOKUP(Search!$A1440,Inventory!$AD$2:$AI$5552,6,FALSE),IF($U$8="Player",VLOOKUP(Search!$A1440,Inventory!$AF$2:$AI$5552,4,FALSE),IF($U$8="BV",VLOOKUP(Search!$A1440,Inventory!$AH$2:$AI$5552,2,FALSE),""))),"")</f>
        <v/>
      </c>
      <c r="C1440" s="38"/>
      <c r="D1440" s="38"/>
      <c r="E1440" s="38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22"/>
    </row>
    <row r="1441" spans="1:22" x14ac:dyDescent="0.2">
      <c r="A1441" s="24">
        <f>1+LARGE($A$11:A1440,1)</f>
        <v>1430</v>
      </c>
      <c r="B1441" s="38" t="str">
        <f>_xlfn.IFNA(IF($U$8="set",VLOOKUP(Search!$A1441,Inventory!$AD$2:$AI$5552,6,FALSE),IF($U$8="Player",VLOOKUP(Search!$A1441,Inventory!$AF$2:$AI$5552,4,FALSE),IF($U$8="BV",VLOOKUP(Search!$A1441,Inventory!$AH$2:$AI$5552,2,FALSE),""))),"")</f>
        <v/>
      </c>
      <c r="C1441" s="38"/>
      <c r="D1441" s="38"/>
      <c r="E1441" s="38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22"/>
    </row>
    <row r="1442" spans="1:22" x14ac:dyDescent="0.2">
      <c r="A1442" s="24">
        <f>1+LARGE($A$11:A1441,1)</f>
        <v>1431</v>
      </c>
      <c r="B1442" s="38" t="str">
        <f>_xlfn.IFNA(IF($U$8="set",VLOOKUP(Search!$A1442,Inventory!$AD$2:$AI$5552,6,FALSE),IF($U$8="Player",VLOOKUP(Search!$A1442,Inventory!$AF$2:$AI$5552,4,FALSE),IF($U$8="BV",VLOOKUP(Search!$A1442,Inventory!$AH$2:$AI$5552,2,FALSE),""))),"")</f>
        <v/>
      </c>
      <c r="C1442" s="38"/>
      <c r="D1442" s="38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22"/>
    </row>
    <row r="1443" spans="1:22" x14ac:dyDescent="0.2">
      <c r="A1443" s="24">
        <f>1+LARGE($A$11:A1442,1)</f>
        <v>1432</v>
      </c>
      <c r="B1443" s="38" t="str">
        <f>_xlfn.IFNA(IF($U$8="set",VLOOKUP(Search!$A1443,Inventory!$AD$2:$AI$5552,6,FALSE),IF($U$8="Player",VLOOKUP(Search!$A1443,Inventory!$AF$2:$AI$5552,4,FALSE),IF($U$8="BV",VLOOKUP(Search!$A1443,Inventory!$AH$2:$AI$5552,2,FALSE),""))),"")</f>
        <v/>
      </c>
      <c r="C1443" s="38"/>
      <c r="D1443" s="38"/>
      <c r="E1443" s="38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22"/>
    </row>
    <row r="1444" spans="1:22" x14ac:dyDescent="0.2">
      <c r="A1444" s="24">
        <f>1+LARGE($A$11:A1443,1)</f>
        <v>1433</v>
      </c>
      <c r="B1444" s="38" t="str">
        <f>_xlfn.IFNA(IF($U$8="set",VLOOKUP(Search!$A1444,Inventory!$AD$2:$AI$5552,6,FALSE),IF($U$8="Player",VLOOKUP(Search!$A1444,Inventory!$AF$2:$AI$5552,4,FALSE),IF($U$8="BV",VLOOKUP(Search!$A1444,Inventory!$AH$2:$AI$5552,2,FALSE),""))),"")</f>
        <v/>
      </c>
      <c r="C1444" s="38"/>
      <c r="D1444" s="38"/>
      <c r="E1444" s="38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22"/>
    </row>
    <row r="1445" spans="1:22" x14ac:dyDescent="0.2">
      <c r="A1445" s="24">
        <f>1+LARGE($A$11:A1444,1)</f>
        <v>1434</v>
      </c>
      <c r="B1445" s="38" t="str">
        <f>_xlfn.IFNA(IF($U$8="set",VLOOKUP(Search!$A1445,Inventory!$AD$2:$AI$5552,6,FALSE),IF($U$8="Player",VLOOKUP(Search!$A1445,Inventory!$AF$2:$AI$5552,4,FALSE),IF($U$8="BV",VLOOKUP(Search!$A1445,Inventory!$AH$2:$AI$5552,2,FALSE),""))),"")</f>
        <v/>
      </c>
      <c r="C1445" s="38"/>
      <c r="D1445" s="38"/>
      <c r="E1445" s="38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22"/>
    </row>
    <row r="1446" spans="1:22" x14ac:dyDescent="0.2">
      <c r="A1446" s="24">
        <f>1+LARGE($A$11:A1445,1)</f>
        <v>1435</v>
      </c>
      <c r="B1446" s="38" t="str">
        <f>_xlfn.IFNA(IF($U$8="set",VLOOKUP(Search!$A1446,Inventory!$AD$2:$AI$5552,6,FALSE),IF($U$8="Player",VLOOKUP(Search!$A1446,Inventory!$AF$2:$AI$5552,4,FALSE),IF($U$8="BV",VLOOKUP(Search!$A1446,Inventory!$AH$2:$AI$5552,2,FALSE),""))),"")</f>
        <v/>
      </c>
      <c r="C1446" s="38"/>
      <c r="D1446" s="38"/>
      <c r="E1446" s="38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22"/>
    </row>
    <row r="1447" spans="1:22" x14ac:dyDescent="0.2">
      <c r="A1447" s="24">
        <f>1+LARGE($A$11:A1446,1)</f>
        <v>1436</v>
      </c>
      <c r="B1447" s="38" t="str">
        <f>_xlfn.IFNA(IF($U$8="set",VLOOKUP(Search!$A1447,Inventory!$AD$2:$AI$5552,6,FALSE),IF($U$8="Player",VLOOKUP(Search!$A1447,Inventory!$AF$2:$AI$5552,4,FALSE),IF($U$8="BV",VLOOKUP(Search!$A1447,Inventory!$AH$2:$AI$5552,2,FALSE),""))),"")</f>
        <v/>
      </c>
      <c r="C1447" s="38"/>
      <c r="D1447" s="38"/>
      <c r="E1447" s="38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22"/>
    </row>
    <row r="1448" spans="1:22" x14ac:dyDescent="0.2">
      <c r="A1448" s="24">
        <f>1+LARGE($A$11:A1447,1)</f>
        <v>1437</v>
      </c>
      <c r="B1448" s="38" t="str">
        <f>_xlfn.IFNA(IF($U$8="set",VLOOKUP(Search!$A1448,Inventory!$AD$2:$AI$5552,6,FALSE),IF($U$8="Player",VLOOKUP(Search!$A1448,Inventory!$AF$2:$AI$5552,4,FALSE),IF($U$8="BV",VLOOKUP(Search!$A1448,Inventory!$AH$2:$AI$5552,2,FALSE),""))),"")</f>
        <v/>
      </c>
      <c r="C1448" s="38"/>
      <c r="D1448" s="38"/>
      <c r="E1448" s="38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22"/>
    </row>
    <row r="1449" spans="1:22" x14ac:dyDescent="0.2">
      <c r="A1449" s="24">
        <f>1+LARGE($A$11:A1448,1)</f>
        <v>1438</v>
      </c>
      <c r="B1449" s="38" t="str">
        <f>_xlfn.IFNA(IF($U$8="set",VLOOKUP(Search!$A1449,Inventory!$AD$2:$AI$5552,6,FALSE),IF($U$8="Player",VLOOKUP(Search!$A1449,Inventory!$AF$2:$AI$5552,4,FALSE),IF($U$8="BV",VLOOKUP(Search!$A1449,Inventory!$AH$2:$AI$5552,2,FALSE),""))),"")</f>
        <v/>
      </c>
      <c r="C1449" s="38"/>
      <c r="D1449" s="38"/>
      <c r="E1449" s="38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22"/>
    </row>
    <row r="1450" spans="1:22" x14ac:dyDescent="0.2">
      <c r="A1450" s="24">
        <f>1+LARGE($A$11:A1449,1)</f>
        <v>1439</v>
      </c>
      <c r="B1450" s="38" t="str">
        <f>_xlfn.IFNA(IF($U$8="set",VLOOKUP(Search!$A1450,Inventory!$AD$2:$AI$5552,6,FALSE),IF($U$8="Player",VLOOKUP(Search!$A1450,Inventory!$AF$2:$AI$5552,4,FALSE),IF($U$8="BV",VLOOKUP(Search!$A1450,Inventory!$AH$2:$AI$5552,2,FALSE),""))),"")</f>
        <v/>
      </c>
      <c r="C1450" s="38"/>
      <c r="D1450" s="38"/>
      <c r="E1450" s="38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22"/>
    </row>
    <row r="1451" spans="1:22" x14ac:dyDescent="0.2">
      <c r="A1451" s="24">
        <f>1+LARGE($A$11:A1450,1)</f>
        <v>1440</v>
      </c>
      <c r="B1451" s="38" t="str">
        <f>_xlfn.IFNA(IF($U$8="set",VLOOKUP(Search!$A1451,Inventory!$AD$2:$AI$5552,6,FALSE),IF($U$8="Player",VLOOKUP(Search!$A1451,Inventory!$AF$2:$AI$5552,4,FALSE),IF($U$8="BV",VLOOKUP(Search!$A1451,Inventory!$AH$2:$AI$5552,2,FALSE),""))),"")</f>
        <v/>
      </c>
      <c r="C1451" s="38"/>
      <c r="D1451" s="38"/>
      <c r="E1451" s="38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22"/>
    </row>
    <row r="1452" spans="1:22" x14ac:dyDescent="0.2">
      <c r="A1452" s="24">
        <f>1+LARGE($A$11:A1451,1)</f>
        <v>1441</v>
      </c>
      <c r="B1452" s="38" t="str">
        <f>_xlfn.IFNA(IF($U$8="set",VLOOKUP(Search!$A1452,Inventory!$AD$2:$AI$5552,6,FALSE),IF($U$8="Player",VLOOKUP(Search!$A1452,Inventory!$AF$2:$AI$5552,4,FALSE),IF($U$8="BV",VLOOKUP(Search!$A1452,Inventory!$AH$2:$AI$5552,2,FALSE),""))),"")</f>
        <v/>
      </c>
      <c r="C1452" s="38"/>
      <c r="D1452" s="38"/>
      <c r="E1452" s="38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22"/>
    </row>
    <row r="1453" spans="1:22" x14ac:dyDescent="0.2">
      <c r="A1453" s="24">
        <f>1+LARGE($A$11:A1452,1)</f>
        <v>1442</v>
      </c>
      <c r="B1453" s="38" t="str">
        <f>_xlfn.IFNA(IF($U$8="set",VLOOKUP(Search!$A1453,Inventory!$AD$2:$AI$5552,6,FALSE),IF($U$8="Player",VLOOKUP(Search!$A1453,Inventory!$AF$2:$AI$5552,4,FALSE),IF($U$8="BV",VLOOKUP(Search!$A1453,Inventory!$AH$2:$AI$5552,2,FALSE),""))),"")</f>
        <v/>
      </c>
      <c r="C1453" s="38"/>
      <c r="D1453" s="38"/>
      <c r="E1453" s="38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22"/>
    </row>
    <row r="1454" spans="1:22" x14ac:dyDescent="0.2">
      <c r="A1454" s="24">
        <f>1+LARGE($A$11:A1453,1)</f>
        <v>1443</v>
      </c>
      <c r="B1454" s="38" t="str">
        <f>_xlfn.IFNA(IF($U$8="set",VLOOKUP(Search!$A1454,Inventory!$AD$2:$AI$5552,6,FALSE),IF($U$8="Player",VLOOKUP(Search!$A1454,Inventory!$AF$2:$AI$5552,4,FALSE),IF($U$8="BV",VLOOKUP(Search!$A1454,Inventory!$AH$2:$AI$5552,2,FALSE),""))),"")</f>
        <v/>
      </c>
      <c r="C1454" s="38"/>
      <c r="D1454" s="38"/>
      <c r="E1454" s="38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22"/>
    </row>
    <row r="1455" spans="1:22" x14ac:dyDescent="0.2">
      <c r="A1455" s="24">
        <f>1+LARGE($A$11:A1454,1)</f>
        <v>1444</v>
      </c>
      <c r="B1455" s="38" t="str">
        <f>_xlfn.IFNA(IF($U$8="set",VLOOKUP(Search!$A1455,Inventory!$AD$2:$AI$5552,6,FALSE),IF($U$8="Player",VLOOKUP(Search!$A1455,Inventory!$AF$2:$AI$5552,4,FALSE),IF($U$8="BV",VLOOKUP(Search!$A1455,Inventory!$AH$2:$AI$5552,2,FALSE),""))),"")</f>
        <v/>
      </c>
      <c r="C1455" s="38"/>
      <c r="D1455" s="38"/>
      <c r="E1455" s="38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22"/>
    </row>
    <row r="1456" spans="1:22" x14ac:dyDescent="0.2">
      <c r="A1456" s="24">
        <f>1+LARGE($A$11:A1455,1)</f>
        <v>1445</v>
      </c>
      <c r="B1456" s="38" t="str">
        <f>_xlfn.IFNA(IF($U$8="set",VLOOKUP(Search!$A1456,Inventory!$AD$2:$AI$5552,6,FALSE),IF($U$8="Player",VLOOKUP(Search!$A1456,Inventory!$AF$2:$AI$5552,4,FALSE),IF($U$8="BV",VLOOKUP(Search!$A1456,Inventory!$AH$2:$AI$5552,2,FALSE),""))),"")</f>
        <v/>
      </c>
      <c r="C1456" s="38"/>
      <c r="D1456" s="38"/>
      <c r="E1456" s="38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22"/>
    </row>
    <row r="1457" spans="1:22" x14ac:dyDescent="0.2">
      <c r="A1457" s="24">
        <f>1+LARGE($A$11:A1456,1)</f>
        <v>1446</v>
      </c>
      <c r="B1457" s="38" t="str">
        <f>_xlfn.IFNA(IF($U$8="set",VLOOKUP(Search!$A1457,Inventory!$AD$2:$AI$5552,6,FALSE),IF($U$8="Player",VLOOKUP(Search!$A1457,Inventory!$AF$2:$AI$5552,4,FALSE),IF($U$8="BV",VLOOKUP(Search!$A1457,Inventory!$AH$2:$AI$5552,2,FALSE),""))),"")</f>
        <v/>
      </c>
      <c r="C1457" s="38"/>
      <c r="D1457" s="38"/>
      <c r="E1457" s="38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22"/>
    </row>
    <row r="1458" spans="1:22" x14ac:dyDescent="0.2">
      <c r="A1458" s="24">
        <f>1+LARGE($A$11:A1457,1)</f>
        <v>1447</v>
      </c>
      <c r="B1458" s="38" t="str">
        <f>_xlfn.IFNA(IF($U$8="set",VLOOKUP(Search!$A1458,Inventory!$AD$2:$AI$5552,6,FALSE),IF($U$8="Player",VLOOKUP(Search!$A1458,Inventory!$AF$2:$AI$5552,4,FALSE),IF($U$8="BV",VLOOKUP(Search!$A1458,Inventory!$AH$2:$AI$5552,2,FALSE),""))),"")</f>
        <v/>
      </c>
      <c r="C1458" s="38"/>
      <c r="D1458" s="38"/>
      <c r="E1458" s="38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22"/>
    </row>
    <row r="1459" spans="1:22" x14ac:dyDescent="0.2">
      <c r="A1459" s="24">
        <f>1+LARGE($A$11:A1458,1)</f>
        <v>1448</v>
      </c>
      <c r="B1459" s="38" t="str">
        <f>_xlfn.IFNA(IF($U$8="set",VLOOKUP(Search!$A1459,Inventory!$AD$2:$AI$5552,6,FALSE),IF($U$8="Player",VLOOKUP(Search!$A1459,Inventory!$AF$2:$AI$5552,4,FALSE),IF($U$8="BV",VLOOKUP(Search!$A1459,Inventory!$AH$2:$AI$5552,2,FALSE),""))),"")</f>
        <v/>
      </c>
      <c r="C1459" s="38"/>
      <c r="D1459" s="38"/>
      <c r="E1459" s="38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22"/>
    </row>
    <row r="1460" spans="1:22" x14ac:dyDescent="0.2">
      <c r="A1460" s="24">
        <f>1+LARGE($A$11:A1459,1)</f>
        <v>1449</v>
      </c>
      <c r="B1460" s="38" t="str">
        <f>_xlfn.IFNA(IF($U$8="set",VLOOKUP(Search!$A1460,Inventory!$AD$2:$AI$5552,6,FALSE),IF($U$8="Player",VLOOKUP(Search!$A1460,Inventory!$AF$2:$AI$5552,4,FALSE),IF($U$8="BV",VLOOKUP(Search!$A1460,Inventory!$AH$2:$AI$5552,2,FALSE),""))),"")</f>
        <v/>
      </c>
      <c r="C1460" s="38"/>
      <c r="D1460" s="38"/>
      <c r="E1460" s="38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22"/>
    </row>
    <row r="1461" spans="1:22" x14ac:dyDescent="0.2">
      <c r="A1461" s="24">
        <f>1+LARGE($A$11:A1460,1)</f>
        <v>1450</v>
      </c>
      <c r="B1461" s="38" t="str">
        <f>_xlfn.IFNA(IF($U$8="set",VLOOKUP(Search!$A1461,Inventory!$AD$2:$AI$5552,6,FALSE),IF($U$8="Player",VLOOKUP(Search!$A1461,Inventory!$AF$2:$AI$5552,4,FALSE),IF($U$8="BV",VLOOKUP(Search!$A1461,Inventory!$AH$2:$AI$5552,2,FALSE),""))),"")</f>
        <v/>
      </c>
      <c r="C1461" s="38"/>
      <c r="D1461" s="38"/>
      <c r="E1461" s="38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22"/>
    </row>
    <row r="1462" spans="1:22" x14ac:dyDescent="0.2">
      <c r="A1462" s="24">
        <f>1+LARGE($A$11:A1461,1)</f>
        <v>1451</v>
      </c>
      <c r="B1462" s="38" t="str">
        <f>_xlfn.IFNA(IF($U$8="set",VLOOKUP(Search!$A1462,Inventory!$AD$2:$AI$5552,6,FALSE),IF($U$8="Player",VLOOKUP(Search!$A1462,Inventory!$AF$2:$AI$5552,4,FALSE),IF($U$8="BV",VLOOKUP(Search!$A1462,Inventory!$AH$2:$AI$5552,2,FALSE),""))),"")</f>
        <v/>
      </c>
      <c r="C1462" s="38"/>
      <c r="D1462" s="38"/>
      <c r="E1462" s="38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22"/>
    </row>
    <row r="1463" spans="1:22" x14ac:dyDescent="0.2">
      <c r="A1463" s="24">
        <f>1+LARGE($A$11:A1462,1)</f>
        <v>1452</v>
      </c>
      <c r="B1463" s="38" t="str">
        <f>_xlfn.IFNA(IF($U$8="set",VLOOKUP(Search!$A1463,Inventory!$AD$2:$AI$5552,6,FALSE),IF($U$8="Player",VLOOKUP(Search!$A1463,Inventory!$AF$2:$AI$5552,4,FALSE),IF($U$8="BV",VLOOKUP(Search!$A1463,Inventory!$AH$2:$AI$5552,2,FALSE),""))),"")</f>
        <v/>
      </c>
      <c r="C1463" s="38"/>
      <c r="D1463" s="38"/>
      <c r="E1463" s="38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22"/>
    </row>
    <row r="1464" spans="1:22" x14ac:dyDescent="0.2">
      <c r="A1464" s="24">
        <f>1+LARGE($A$11:A1463,1)</f>
        <v>1453</v>
      </c>
      <c r="B1464" s="38" t="str">
        <f>_xlfn.IFNA(IF($U$8="set",VLOOKUP(Search!$A1464,Inventory!$AD$2:$AI$5552,6,FALSE),IF($U$8="Player",VLOOKUP(Search!$A1464,Inventory!$AF$2:$AI$5552,4,FALSE),IF($U$8="BV",VLOOKUP(Search!$A1464,Inventory!$AH$2:$AI$5552,2,FALSE),""))),"")</f>
        <v/>
      </c>
      <c r="C1464" s="38"/>
      <c r="D1464" s="38"/>
      <c r="E1464" s="38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22"/>
    </row>
    <row r="1465" spans="1:22" x14ac:dyDescent="0.2">
      <c r="A1465" s="24">
        <f>1+LARGE($A$11:A1464,1)</f>
        <v>1454</v>
      </c>
      <c r="B1465" s="38" t="str">
        <f>_xlfn.IFNA(IF($U$8="set",VLOOKUP(Search!$A1465,Inventory!$AD$2:$AI$5552,6,FALSE),IF($U$8="Player",VLOOKUP(Search!$A1465,Inventory!$AF$2:$AI$5552,4,FALSE),IF($U$8="BV",VLOOKUP(Search!$A1465,Inventory!$AH$2:$AI$5552,2,FALSE),""))),"")</f>
        <v/>
      </c>
      <c r="C1465" s="38"/>
      <c r="D1465" s="38"/>
      <c r="E1465" s="38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22"/>
    </row>
    <row r="1466" spans="1:22" x14ac:dyDescent="0.2">
      <c r="A1466" s="24">
        <f>1+LARGE($A$11:A1465,1)</f>
        <v>1455</v>
      </c>
      <c r="B1466" s="38" t="str">
        <f>_xlfn.IFNA(IF($U$8="set",VLOOKUP(Search!$A1466,Inventory!$AD$2:$AI$5552,6,FALSE),IF($U$8="Player",VLOOKUP(Search!$A1466,Inventory!$AF$2:$AI$5552,4,FALSE),IF($U$8="BV",VLOOKUP(Search!$A1466,Inventory!$AH$2:$AI$5552,2,FALSE),""))),"")</f>
        <v/>
      </c>
      <c r="C1466" s="38"/>
      <c r="D1466" s="38"/>
      <c r="E1466" s="38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22"/>
    </row>
    <row r="1467" spans="1:22" x14ac:dyDescent="0.2">
      <c r="A1467" s="24">
        <f>1+LARGE($A$11:A1466,1)</f>
        <v>1456</v>
      </c>
      <c r="B1467" s="38" t="str">
        <f>_xlfn.IFNA(IF($U$8="set",VLOOKUP(Search!$A1467,Inventory!$AD$2:$AI$5552,6,FALSE),IF($U$8="Player",VLOOKUP(Search!$A1467,Inventory!$AF$2:$AI$5552,4,FALSE),IF($U$8="BV",VLOOKUP(Search!$A1467,Inventory!$AH$2:$AI$5552,2,FALSE),""))),"")</f>
        <v/>
      </c>
      <c r="C1467" s="38"/>
      <c r="D1467" s="38"/>
      <c r="E1467" s="38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22"/>
    </row>
    <row r="1468" spans="1:22" x14ac:dyDescent="0.2">
      <c r="A1468" s="24">
        <f>1+LARGE($A$11:A1467,1)</f>
        <v>1457</v>
      </c>
      <c r="B1468" s="38" t="str">
        <f>_xlfn.IFNA(IF($U$8="set",VLOOKUP(Search!$A1468,Inventory!$AD$2:$AI$5552,6,FALSE),IF($U$8="Player",VLOOKUP(Search!$A1468,Inventory!$AF$2:$AI$5552,4,FALSE),IF($U$8="BV",VLOOKUP(Search!$A1468,Inventory!$AH$2:$AI$5552,2,FALSE),""))),"")</f>
        <v/>
      </c>
      <c r="C1468" s="38"/>
      <c r="D1468" s="38"/>
      <c r="E1468" s="38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22"/>
    </row>
    <row r="1469" spans="1:22" x14ac:dyDescent="0.2">
      <c r="A1469" s="24">
        <f>1+LARGE($A$11:A1468,1)</f>
        <v>1458</v>
      </c>
      <c r="B1469" s="38" t="str">
        <f>_xlfn.IFNA(IF($U$8="set",VLOOKUP(Search!$A1469,Inventory!$AD$2:$AI$5552,6,FALSE),IF($U$8="Player",VLOOKUP(Search!$A1469,Inventory!$AF$2:$AI$5552,4,FALSE),IF($U$8="BV",VLOOKUP(Search!$A1469,Inventory!$AH$2:$AI$5552,2,FALSE),""))),"")</f>
        <v/>
      </c>
      <c r="C1469" s="38"/>
      <c r="D1469" s="38"/>
      <c r="E1469" s="38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22"/>
    </row>
    <row r="1470" spans="1:22" x14ac:dyDescent="0.2">
      <c r="A1470" s="24">
        <f>1+LARGE($A$11:A1469,1)</f>
        <v>1459</v>
      </c>
      <c r="B1470" s="38" t="str">
        <f>_xlfn.IFNA(IF($U$8="set",VLOOKUP(Search!$A1470,Inventory!$AD$2:$AI$5552,6,FALSE),IF($U$8="Player",VLOOKUP(Search!$A1470,Inventory!$AF$2:$AI$5552,4,FALSE),IF($U$8="BV",VLOOKUP(Search!$A1470,Inventory!$AH$2:$AI$5552,2,FALSE),""))),"")</f>
        <v/>
      </c>
      <c r="C1470" s="38"/>
      <c r="D1470" s="38"/>
      <c r="E1470" s="38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22"/>
    </row>
    <row r="1471" spans="1:22" x14ac:dyDescent="0.2">
      <c r="A1471" s="24">
        <f>1+LARGE($A$11:A1470,1)</f>
        <v>1460</v>
      </c>
      <c r="B1471" s="38" t="str">
        <f>_xlfn.IFNA(IF($U$8="set",VLOOKUP(Search!$A1471,Inventory!$AD$2:$AI$5552,6,FALSE),IF($U$8="Player",VLOOKUP(Search!$A1471,Inventory!$AF$2:$AI$5552,4,FALSE),IF($U$8="BV",VLOOKUP(Search!$A1471,Inventory!$AH$2:$AI$5552,2,FALSE),""))),"")</f>
        <v/>
      </c>
      <c r="C1471" s="38"/>
      <c r="D1471" s="38"/>
      <c r="E1471" s="38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22"/>
    </row>
    <row r="1472" spans="1:22" x14ac:dyDescent="0.2">
      <c r="A1472" s="24">
        <f>1+LARGE($A$11:A1471,1)</f>
        <v>1461</v>
      </c>
      <c r="B1472" s="38" t="str">
        <f>_xlfn.IFNA(IF($U$8="set",VLOOKUP(Search!$A1472,Inventory!$AD$2:$AI$5552,6,FALSE),IF($U$8="Player",VLOOKUP(Search!$A1472,Inventory!$AF$2:$AI$5552,4,FALSE),IF($U$8="BV",VLOOKUP(Search!$A1472,Inventory!$AH$2:$AI$5552,2,FALSE),""))),"")</f>
        <v/>
      </c>
      <c r="C1472" s="38"/>
      <c r="D1472" s="38"/>
      <c r="E1472" s="38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22"/>
    </row>
    <row r="1473" spans="1:22" x14ac:dyDescent="0.2">
      <c r="A1473" s="24">
        <f>1+LARGE($A$11:A1472,1)</f>
        <v>1462</v>
      </c>
      <c r="B1473" s="38" t="str">
        <f>_xlfn.IFNA(IF($U$8="set",VLOOKUP(Search!$A1473,Inventory!$AD$2:$AI$5552,6,FALSE),IF($U$8="Player",VLOOKUP(Search!$A1473,Inventory!$AF$2:$AI$5552,4,FALSE),IF($U$8="BV",VLOOKUP(Search!$A1473,Inventory!$AH$2:$AI$5552,2,FALSE),""))),"")</f>
        <v/>
      </c>
      <c r="C1473" s="38"/>
      <c r="D1473" s="38"/>
      <c r="E1473" s="38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22"/>
    </row>
    <row r="1474" spans="1:22" x14ac:dyDescent="0.2">
      <c r="A1474" s="24">
        <f>1+LARGE($A$11:A1473,1)</f>
        <v>1463</v>
      </c>
      <c r="B1474" s="38" t="str">
        <f>_xlfn.IFNA(IF($U$8="set",VLOOKUP(Search!$A1474,Inventory!$AD$2:$AI$5552,6,FALSE),IF($U$8="Player",VLOOKUP(Search!$A1474,Inventory!$AF$2:$AI$5552,4,FALSE),IF($U$8="BV",VLOOKUP(Search!$A1474,Inventory!$AH$2:$AI$5552,2,FALSE),""))),"")</f>
        <v/>
      </c>
      <c r="C1474" s="38"/>
      <c r="D1474" s="38"/>
      <c r="E1474" s="38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22"/>
    </row>
    <row r="1475" spans="1:22" x14ac:dyDescent="0.2">
      <c r="A1475" s="24">
        <f>1+LARGE($A$11:A1474,1)</f>
        <v>1464</v>
      </c>
      <c r="B1475" s="38" t="str">
        <f>_xlfn.IFNA(IF($U$8="set",VLOOKUP(Search!$A1475,Inventory!$AD$2:$AI$5552,6,FALSE),IF($U$8="Player",VLOOKUP(Search!$A1475,Inventory!$AF$2:$AI$5552,4,FALSE),IF($U$8="BV",VLOOKUP(Search!$A1475,Inventory!$AH$2:$AI$5552,2,FALSE),""))),"")</f>
        <v/>
      </c>
      <c r="C1475" s="38"/>
      <c r="D1475" s="38"/>
      <c r="E1475" s="38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22"/>
    </row>
    <row r="1476" spans="1:22" x14ac:dyDescent="0.2">
      <c r="A1476" s="24">
        <f>1+LARGE($A$11:A1475,1)</f>
        <v>1465</v>
      </c>
      <c r="B1476" s="38" t="str">
        <f>_xlfn.IFNA(IF($U$8="set",VLOOKUP(Search!$A1476,Inventory!$AD$2:$AI$5552,6,FALSE),IF($U$8="Player",VLOOKUP(Search!$A1476,Inventory!$AF$2:$AI$5552,4,FALSE),IF($U$8="BV",VLOOKUP(Search!$A1476,Inventory!$AH$2:$AI$5552,2,FALSE),""))),"")</f>
        <v/>
      </c>
      <c r="C1476" s="38"/>
      <c r="D1476" s="38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22"/>
    </row>
    <row r="1477" spans="1:22" x14ac:dyDescent="0.2">
      <c r="A1477" s="24">
        <f>1+LARGE($A$11:A1476,1)</f>
        <v>1466</v>
      </c>
      <c r="B1477" s="38" t="str">
        <f>_xlfn.IFNA(IF($U$8="set",VLOOKUP(Search!$A1477,Inventory!$AD$2:$AI$5552,6,FALSE),IF($U$8="Player",VLOOKUP(Search!$A1477,Inventory!$AF$2:$AI$5552,4,FALSE),IF($U$8="BV",VLOOKUP(Search!$A1477,Inventory!$AH$2:$AI$5552,2,FALSE),""))),"")</f>
        <v/>
      </c>
      <c r="C1477" s="38"/>
      <c r="D1477" s="38"/>
      <c r="E1477" s="38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22"/>
    </row>
    <row r="1478" spans="1:22" x14ac:dyDescent="0.2">
      <c r="A1478" s="24">
        <f>1+LARGE($A$11:A1477,1)</f>
        <v>1467</v>
      </c>
      <c r="B1478" s="38" t="str">
        <f>_xlfn.IFNA(IF($U$8="set",VLOOKUP(Search!$A1478,Inventory!$AD$2:$AI$5552,6,FALSE),IF($U$8="Player",VLOOKUP(Search!$A1478,Inventory!$AF$2:$AI$5552,4,FALSE),IF($U$8="BV",VLOOKUP(Search!$A1478,Inventory!$AH$2:$AI$5552,2,FALSE),""))),"")</f>
        <v/>
      </c>
      <c r="C1478" s="38"/>
      <c r="D1478" s="38"/>
      <c r="E1478" s="38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22"/>
    </row>
    <row r="1479" spans="1:22" x14ac:dyDescent="0.2">
      <c r="A1479" s="24">
        <f>1+LARGE($A$11:A1478,1)</f>
        <v>1468</v>
      </c>
      <c r="B1479" s="38" t="str">
        <f>_xlfn.IFNA(IF($U$8="set",VLOOKUP(Search!$A1479,Inventory!$AD$2:$AI$5552,6,FALSE),IF($U$8="Player",VLOOKUP(Search!$A1479,Inventory!$AF$2:$AI$5552,4,FALSE),IF($U$8="BV",VLOOKUP(Search!$A1479,Inventory!$AH$2:$AI$5552,2,FALSE),""))),"")</f>
        <v/>
      </c>
      <c r="C1479" s="38"/>
      <c r="D1479" s="38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22"/>
    </row>
    <row r="1480" spans="1:22" x14ac:dyDescent="0.2">
      <c r="A1480" s="24">
        <f>1+LARGE($A$11:A1479,1)</f>
        <v>1469</v>
      </c>
      <c r="B1480" s="38" t="str">
        <f>_xlfn.IFNA(IF($U$8="set",VLOOKUP(Search!$A1480,Inventory!$AD$2:$AI$5552,6,FALSE),IF($U$8="Player",VLOOKUP(Search!$A1480,Inventory!$AF$2:$AI$5552,4,FALSE),IF($U$8="BV",VLOOKUP(Search!$A1480,Inventory!$AH$2:$AI$5552,2,FALSE),""))),"")</f>
        <v/>
      </c>
      <c r="C1480" s="38"/>
      <c r="D1480" s="38"/>
      <c r="E1480" s="38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22"/>
    </row>
    <row r="1481" spans="1:22" x14ac:dyDescent="0.2">
      <c r="A1481" s="24">
        <f>1+LARGE($A$11:A1480,1)</f>
        <v>1470</v>
      </c>
      <c r="B1481" s="38" t="str">
        <f>_xlfn.IFNA(IF($U$8="set",VLOOKUP(Search!$A1481,Inventory!$AD$2:$AI$5552,6,FALSE),IF($U$8="Player",VLOOKUP(Search!$A1481,Inventory!$AF$2:$AI$5552,4,FALSE),IF($U$8="BV",VLOOKUP(Search!$A1481,Inventory!$AH$2:$AI$5552,2,FALSE),""))),"")</f>
        <v/>
      </c>
      <c r="C1481" s="38"/>
      <c r="D1481" s="38"/>
      <c r="E1481" s="38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22"/>
    </row>
    <row r="1482" spans="1:22" x14ac:dyDescent="0.2">
      <c r="A1482" s="24">
        <f>1+LARGE($A$11:A1481,1)</f>
        <v>1471</v>
      </c>
      <c r="B1482" s="38" t="str">
        <f>_xlfn.IFNA(IF($U$8="set",VLOOKUP(Search!$A1482,Inventory!$AD$2:$AI$5552,6,FALSE),IF($U$8="Player",VLOOKUP(Search!$A1482,Inventory!$AF$2:$AI$5552,4,FALSE),IF($U$8="BV",VLOOKUP(Search!$A1482,Inventory!$AH$2:$AI$5552,2,FALSE),""))),"")</f>
        <v/>
      </c>
      <c r="C1482" s="38"/>
      <c r="D1482" s="38"/>
      <c r="E1482" s="38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22"/>
    </row>
    <row r="1483" spans="1:22" x14ac:dyDescent="0.2">
      <c r="A1483" s="24">
        <f>1+LARGE($A$11:A1482,1)</f>
        <v>1472</v>
      </c>
      <c r="B1483" s="38" t="str">
        <f>_xlfn.IFNA(IF($U$8="set",VLOOKUP(Search!$A1483,Inventory!$AD$2:$AI$5552,6,FALSE),IF($U$8="Player",VLOOKUP(Search!$A1483,Inventory!$AF$2:$AI$5552,4,FALSE),IF($U$8="BV",VLOOKUP(Search!$A1483,Inventory!$AH$2:$AI$5552,2,FALSE),""))),"")</f>
        <v/>
      </c>
      <c r="C1483" s="38"/>
      <c r="D1483" s="38"/>
      <c r="E1483" s="38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22"/>
    </row>
    <row r="1484" spans="1:22" x14ac:dyDescent="0.2">
      <c r="A1484" s="24">
        <f>1+LARGE($A$11:A1483,1)</f>
        <v>1473</v>
      </c>
      <c r="B1484" s="38" t="str">
        <f>_xlfn.IFNA(IF($U$8="set",VLOOKUP(Search!$A1484,Inventory!$AD$2:$AI$5552,6,FALSE),IF($U$8="Player",VLOOKUP(Search!$A1484,Inventory!$AF$2:$AI$5552,4,FALSE),IF($U$8="BV",VLOOKUP(Search!$A1484,Inventory!$AH$2:$AI$5552,2,FALSE),""))),"")</f>
        <v/>
      </c>
      <c r="C1484" s="38"/>
      <c r="D1484" s="38"/>
      <c r="E1484" s="38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22"/>
    </row>
    <row r="1485" spans="1:22" x14ac:dyDescent="0.2">
      <c r="A1485" s="24">
        <f>1+LARGE($A$11:A1484,1)</f>
        <v>1474</v>
      </c>
      <c r="B1485" s="38" t="str">
        <f>_xlfn.IFNA(IF($U$8="set",VLOOKUP(Search!$A1485,Inventory!$AD$2:$AI$5552,6,FALSE),IF($U$8="Player",VLOOKUP(Search!$A1485,Inventory!$AF$2:$AI$5552,4,FALSE),IF($U$8="BV",VLOOKUP(Search!$A1485,Inventory!$AH$2:$AI$5552,2,FALSE),""))),"")</f>
        <v/>
      </c>
      <c r="C1485" s="38"/>
      <c r="D1485" s="38"/>
      <c r="E1485" s="38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22"/>
    </row>
    <row r="1486" spans="1:22" x14ac:dyDescent="0.2">
      <c r="A1486" s="24">
        <f>1+LARGE($A$11:A1485,1)</f>
        <v>1475</v>
      </c>
      <c r="B1486" s="38" t="str">
        <f>_xlfn.IFNA(IF($U$8="set",VLOOKUP(Search!$A1486,Inventory!$AD$2:$AI$5552,6,FALSE),IF($U$8="Player",VLOOKUP(Search!$A1486,Inventory!$AF$2:$AI$5552,4,FALSE),IF($U$8="BV",VLOOKUP(Search!$A1486,Inventory!$AH$2:$AI$5552,2,FALSE),""))),"")</f>
        <v/>
      </c>
      <c r="C1486" s="38"/>
      <c r="D1486" s="38"/>
      <c r="E1486" s="38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22"/>
    </row>
    <row r="1487" spans="1:22" x14ac:dyDescent="0.2">
      <c r="A1487" s="24">
        <f>1+LARGE($A$11:A1486,1)</f>
        <v>1476</v>
      </c>
      <c r="B1487" s="38" t="str">
        <f>_xlfn.IFNA(IF($U$8="set",VLOOKUP(Search!$A1487,Inventory!$AD$2:$AI$5552,6,FALSE),IF($U$8="Player",VLOOKUP(Search!$A1487,Inventory!$AF$2:$AI$5552,4,FALSE),IF($U$8="BV",VLOOKUP(Search!$A1487,Inventory!$AH$2:$AI$5552,2,FALSE),""))),"")</f>
        <v/>
      </c>
      <c r="C1487" s="38"/>
      <c r="D1487" s="38"/>
      <c r="E1487" s="38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22"/>
    </row>
    <row r="1488" spans="1:22" x14ac:dyDescent="0.2">
      <c r="A1488" s="24">
        <f>1+LARGE($A$11:A1487,1)</f>
        <v>1477</v>
      </c>
      <c r="B1488" s="38" t="str">
        <f>_xlfn.IFNA(IF($U$8="set",VLOOKUP(Search!$A1488,Inventory!$AD$2:$AI$5552,6,FALSE),IF($U$8="Player",VLOOKUP(Search!$A1488,Inventory!$AF$2:$AI$5552,4,FALSE),IF($U$8="BV",VLOOKUP(Search!$A1488,Inventory!$AH$2:$AI$5552,2,FALSE),""))),"")</f>
        <v/>
      </c>
      <c r="C1488" s="38"/>
      <c r="D1488" s="38"/>
      <c r="E1488" s="38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22"/>
    </row>
    <row r="1489" spans="1:22" x14ac:dyDescent="0.2">
      <c r="A1489" s="24">
        <f>1+LARGE($A$11:A1488,1)</f>
        <v>1478</v>
      </c>
      <c r="B1489" s="38" t="str">
        <f>_xlfn.IFNA(IF($U$8="set",VLOOKUP(Search!$A1489,Inventory!$AD$2:$AI$5552,6,FALSE),IF($U$8="Player",VLOOKUP(Search!$A1489,Inventory!$AF$2:$AI$5552,4,FALSE),IF($U$8="BV",VLOOKUP(Search!$A1489,Inventory!$AH$2:$AI$5552,2,FALSE),""))),"")</f>
        <v/>
      </c>
      <c r="C1489" s="38"/>
      <c r="D1489" s="38"/>
      <c r="E1489" s="38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22"/>
    </row>
    <row r="1490" spans="1:22" x14ac:dyDescent="0.2">
      <c r="A1490" s="24">
        <f>1+LARGE($A$11:A1489,1)</f>
        <v>1479</v>
      </c>
      <c r="B1490" s="38" t="str">
        <f>_xlfn.IFNA(IF($U$8="set",VLOOKUP(Search!$A1490,Inventory!$AD$2:$AI$5552,6,FALSE),IF($U$8="Player",VLOOKUP(Search!$A1490,Inventory!$AF$2:$AI$5552,4,FALSE),IF($U$8="BV",VLOOKUP(Search!$A1490,Inventory!$AH$2:$AI$5552,2,FALSE),""))),"")</f>
        <v/>
      </c>
      <c r="C1490" s="38"/>
      <c r="D1490" s="38"/>
      <c r="E1490" s="38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22"/>
    </row>
    <row r="1491" spans="1:22" x14ac:dyDescent="0.2">
      <c r="A1491" s="24">
        <f>1+LARGE($A$11:A1490,1)</f>
        <v>1480</v>
      </c>
      <c r="B1491" s="38" t="str">
        <f>_xlfn.IFNA(IF($U$8="set",VLOOKUP(Search!$A1491,Inventory!$AD$2:$AI$5552,6,FALSE),IF($U$8="Player",VLOOKUP(Search!$A1491,Inventory!$AF$2:$AI$5552,4,FALSE),IF($U$8="BV",VLOOKUP(Search!$A1491,Inventory!$AH$2:$AI$5552,2,FALSE),""))),"")</f>
        <v/>
      </c>
      <c r="C1491" s="38"/>
      <c r="D1491" s="38"/>
      <c r="E1491" s="38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22"/>
    </row>
    <row r="1492" spans="1:22" x14ac:dyDescent="0.2">
      <c r="A1492" s="24">
        <f>1+LARGE($A$11:A1491,1)</f>
        <v>1481</v>
      </c>
      <c r="B1492" s="38" t="str">
        <f>_xlfn.IFNA(IF($U$8="set",VLOOKUP(Search!$A1492,Inventory!$AD$2:$AI$5552,6,FALSE),IF($U$8="Player",VLOOKUP(Search!$A1492,Inventory!$AF$2:$AI$5552,4,FALSE),IF($U$8="BV",VLOOKUP(Search!$A1492,Inventory!$AH$2:$AI$5552,2,FALSE),""))),"")</f>
        <v/>
      </c>
      <c r="C1492" s="38"/>
      <c r="D1492" s="38"/>
      <c r="E1492" s="38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22"/>
    </row>
    <row r="1493" spans="1:22" x14ac:dyDescent="0.2">
      <c r="A1493" s="24">
        <f>1+LARGE($A$11:A1492,1)</f>
        <v>1482</v>
      </c>
      <c r="B1493" s="38" t="str">
        <f>_xlfn.IFNA(IF($U$8="set",VLOOKUP(Search!$A1493,Inventory!$AD$2:$AI$5552,6,FALSE),IF($U$8="Player",VLOOKUP(Search!$A1493,Inventory!$AF$2:$AI$5552,4,FALSE),IF($U$8="BV",VLOOKUP(Search!$A1493,Inventory!$AH$2:$AI$5552,2,FALSE),""))),"")</f>
        <v/>
      </c>
      <c r="C1493" s="38"/>
      <c r="D1493" s="38"/>
      <c r="E1493" s="38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22"/>
    </row>
    <row r="1494" spans="1:22" x14ac:dyDescent="0.2">
      <c r="A1494" s="24">
        <f>1+LARGE($A$11:A1493,1)</f>
        <v>1483</v>
      </c>
      <c r="B1494" s="38" t="str">
        <f>_xlfn.IFNA(IF($U$8="set",VLOOKUP(Search!$A1494,Inventory!$AD$2:$AI$5552,6,FALSE),IF($U$8="Player",VLOOKUP(Search!$A1494,Inventory!$AF$2:$AI$5552,4,FALSE),IF($U$8="BV",VLOOKUP(Search!$A1494,Inventory!$AH$2:$AI$5552,2,FALSE),""))),"")</f>
        <v/>
      </c>
      <c r="C1494" s="38"/>
      <c r="D1494" s="38"/>
      <c r="E1494" s="38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22"/>
    </row>
    <row r="1495" spans="1:22" x14ac:dyDescent="0.2">
      <c r="A1495" s="24">
        <f>1+LARGE($A$11:A1494,1)</f>
        <v>1484</v>
      </c>
      <c r="B1495" s="38" t="str">
        <f>_xlfn.IFNA(IF($U$8="set",VLOOKUP(Search!$A1495,Inventory!$AD$2:$AI$5552,6,FALSE),IF($U$8="Player",VLOOKUP(Search!$A1495,Inventory!$AF$2:$AI$5552,4,FALSE),IF($U$8="BV",VLOOKUP(Search!$A1495,Inventory!$AH$2:$AI$5552,2,FALSE),""))),"")</f>
        <v/>
      </c>
      <c r="C1495" s="38"/>
      <c r="D1495" s="38"/>
      <c r="E1495" s="38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22"/>
    </row>
    <row r="1496" spans="1:22" x14ac:dyDescent="0.2">
      <c r="A1496" s="24">
        <f>1+LARGE($A$11:A1495,1)</f>
        <v>1485</v>
      </c>
      <c r="B1496" s="38" t="str">
        <f>_xlfn.IFNA(IF($U$8="set",VLOOKUP(Search!$A1496,Inventory!$AD$2:$AI$5552,6,FALSE),IF($U$8="Player",VLOOKUP(Search!$A1496,Inventory!$AF$2:$AI$5552,4,FALSE),IF($U$8="BV",VLOOKUP(Search!$A1496,Inventory!$AH$2:$AI$5552,2,FALSE),""))),"")</f>
        <v/>
      </c>
      <c r="C1496" s="38"/>
      <c r="D1496" s="38"/>
      <c r="E1496" s="38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22"/>
    </row>
    <row r="1497" spans="1:22" x14ac:dyDescent="0.2">
      <c r="A1497" s="24">
        <f>1+LARGE($A$11:A1496,1)</f>
        <v>1486</v>
      </c>
      <c r="B1497" s="38" t="str">
        <f>_xlfn.IFNA(IF($U$8="set",VLOOKUP(Search!$A1497,Inventory!$AD$2:$AI$5552,6,FALSE),IF($U$8="Player",VLOOKUP(Search!$A1497,Inventory!$AF$2:$AI$5552,4,FALSE),IF($U$8="BV",VLOOKUP(Search!$A1497,Inventory!$AH$2:$AI$5552,2,FALSE),""))),"")</f>
        <v/>
      </c>
      <c r="C1497" s="38"/>
      <c r="D1497" s="38"/>
      <c r="E1497" s="38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22"/>
    </row>
    <row r="1498" spans="1:22" x14ac:dyDescent="0.2">
      <c r="A1498" s="24">
        <f>1+LARGE($A$11:A1497,1)</f>
        <v>1487</v>
      </c>
      <c r="B1498" s="38" t="str">
        <f>_xlfn.IFNA(IF($U$8="set",VLOOKUP(Search!$A1498,Inventory!$AD$2:$AI$5552,6,FALSE),IF($U$8="Player",VLOOKUP(Search!$A1498,Inventory!$AF$2:$AI$5552,4,FALSE),IF($U$8="BV",VLOOKUP(Search!$A1498,Inventory!$AH$2:$AI$5552,2,FALSE),""))),"")</f>
        <v/>
      </c>
      <c r="C1498" s="38"/>
      <c r="D1498" s="38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22"/>
    </row>
    <row r="1499" spans="1:22" x14ac:dyDescent="0.2">
      <c r="A1499" s="24">
        <f>1+LARGE($A$11:A1498,1)</f>
        <v>1488</v>
      </c>
      <c r="B1499" s="38" t="str">
        <f>_xlfn.IFNA(IF($U$8="set",VLOOKUP(Search!$A1499,Inventory!$AD$2:$AI$5552,6,FALSE),IF($U$8="Player",VLOOKUP(Search!$A1499,Inventory!$AF$2:$AI$5552,4,FALSE),IF($U$8="BV",VLOOKUP(Search!$A1499,Inventory!$AH$2:$AI$5552,2,FALSE),""))),"")</f>
        <v/>
      </c>
      <c r="C1499" s="38"/>
      <c r="D1499" s="38"/>
      <c r="E1499" s="38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22"/>
    </row>
    <row r="1500" spans="1:22" x14ac:dyDescent="0.2">
      <c r="A1500" s="24">
        <f>1+LARGE($A$11:A1499,1)</f>
        <v>1489</v>
      </c>
      <c r="B1500" s="38" t="str">
        <f>_xlfn.IFNA(IF($U$8="set",VLOOKUP(Search!$A1500,Inventory!$AD$2:$AI$5552,6,FALSE),IF($U$8="Player",VLOOKUP(Search!$A1500,Inventory!$AF$2:$AI$5552,4,FALSE),IF($U$8="BV",VLOOKUP(Search!$A1500,Inventory!$AH$2:$AI$5552,2,FALSE),""))),"")</f>
        <v/>
      </c>
      <c r="C1500" s="38"/>
      <c r="D1500" s="38"/>
      <c r="E1500" s="38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22"/>
    </row>
    <row r="1501" spans="1:22" x14ac:dyDescent="0.2">
      <c r="A1501" s="24">
        <f>1+LARGE($A$11:A1500,1)</f>
        <v>1490</v>
      </c>
      <c r="B1501" s="38" t="str">
        <f>_xlfn.IFNA(IF($U$8="set",VLOOKUP(Search!$A1501,Inventory!$AD$2:$AI$5552,6,FALSE),IF($U$8="Player",VLOOKUP(Search!$A1501,Inventory!$AF$2:$AI$5552,4,FALSE),IF($U$8="BV",VLOOKUP(Search!$A1501,Inventory!$AH$2:$AI$5552,2,FALSE),""))),"")</f>
        <v/>
      </c>
      <c r="C1501" s="38"/>
      <c r="D1501" s="38"/>
      <c r="E1501" s="38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22"/>
    </row>
    <row r="1502" spans="1:22" x14ac:dyDescent="0.2">
      <c r="A1502" s="24">
        <f>1+LARGE($A$11:A1501,1)</f>
        <v>1491</v>
      </c>
      <c r="B1502" s="38" t="str">
        <f>_xlfn.IFNA(IF($U$8="set",VLOOKUP(Search!$A1502,Inventory!$AD$2:$AI$5552,6,FALSE),IF($U$8="Player",VLOOKUP(Search!$A1502,Inventory!$AF$2:$AI$5552,4,FALSE),IF($U$8="BV",VLOOKUP(Search!$A1502,Inventory!$AH$2:$AI$5552,2,FALSE),""))),"")</f>
        <v/>
      </c>
      <c r="C1502" s="38"/>
      <c r="D1502" s="38"/>
      <c r="E1502" s="38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22"/>
    </row>
    <row r="1503" spans="1:22" x14ac:dyDescent="0.2">
      <c r="A1503" s="24">
        <f>1+LARGE($A$11:A1502,1)</f>
        <v>1492</v>
      </c>
      <c r="B1503" s="38" t="str">
        <f>_xlfn.IFNA(IF($U$8="set",VLOOKUP(Search!$A1503,Inventory!$AD$2:$AI$5552,6,FALSE),IF($U$8="Player",VLOOKUP(Search!$A1503,Inventory!$AF$2:$AI$5552,4,FALSE),IF($U$8="BV",VLOOKUP(Search!$A1503,Inventory!$AH$2:$AI$5552,2,FALSE),""))),"")</f>
        <v/>
      </c>
      <c r="C1503" s="38"/>
      <c r="D1503" s="38"/>
      <c r="E1503" s="38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22"/>
    </row>
    <row r="1504" spans="1:22" x14ac:dyDescent="0.2">
      <c r="A1504" s="24">
        <f>1+LARGE($A$11:A1503,1)</f>
        <v>1493</v>
      </c>
      <c r="B1504" s="38" t="str">
        <f>_xlfn.IFNA(IF($U$8="set",VLOOKUP(Search!$A1504,Inventory!$AD$2:$AI$5552,6,FALSE),IF($U$8="Player",VLOOKUP(Search!$A1504,Inventory!$AF$2:$AI$5552,4,FALSE),IF($U$8="BV",VLOOKUP(Search!$A1504,Inventory!$AH$2:$AI$5552,2,FALSE),""))),"")</f>
        <v/>
      </c>
      <c r="C1504" s="38"/>
      <c r="D1504" s="38"/>
      <c r="E1504" s="38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22"/>
    </row>
    <row r="1505" spans="1:34" x14ac:dyDescent="0.2">
      <c r="A1505" s="24">
        <f>1+LARGE($A$11:A1504,1)</f>
        <v>1494</v>
      </c>
      <c r="B1505" s="38" t="str">
        <f>_xlfn.IFNA(IF($U$8="set",VLOOKUP(Search!$A1505,Inventory!$AD$2:$AI$5552,6,FALSE),IF($U$8="Player",VLOOKUP(Search!$A1505,Inventory!$AF$2:$AI$5552,4,FALSE),IF($U$8="BV",VLOOKUP(Search!$A1505,Inventory!$AH$2:$AI$5552,2,FALSE),""))),"")</f>
        <v/>
      </c>
      <c r="C1505" s="38"/>
      <c r="D1505" s="38"/>
      <c r="E1505" s="38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22"/>
    </row>
    <row r="1506" spans="1:34" x14ac:dyDescent="0.2">
      <c r="A1506" s="24">
        <f>1+LARGE($A$11:A1505,1)</f>
        <v>1495</v>
      </c>
      <c r="B1506" s="38" t="str">
        <f>_xlfn.IFNA(IF($U$8="set",VLOOKUP(Search!$A1506,Inventory!$AD$2:$AI$5552,6,FALSE),IF($U$8="Player",VLOOKUP(Search!$A1506,Inventory!$AF$2:$AI$5552,4,FALSE),IF($U$8="BV",VLOOKUP(Search!$A1506,Inventory!$AH$2:$AI$5552,2,FALSE),""))),"")</f>
        <v/>
      </c>
      <c r="C1506" s="38"/>
      <c r="D1506" s="38"/>
      <c r="E1506" s="38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22"/>
    </row>
    <row r="1507" spans="1:34" x14ac:dyDescent="0.2">
      <c r="A1507" s="24">
        <f>1+LARGE($A$11:A1506,1)</f>
        <v>1496</v>
      </c>
      <c r="B1507" s="38" t="str">
        <f>_xlfn.IFNA(IF($U$8="set",VLOOKUP(Search!$A1507,Inventory!$AD$2:$AI$5552,6,FALSE),IF($U$8="Player",VLOOKUP(Search!$A1507,Inventory!$AF$2:$AI$5552,4,FALSE),IF($U$8="BV",VLOOKUP(Search!$A1507,Inventory!$AH$2:$AI$5552,2,FALSE),""))),"")</f>
        <v/>
      </c>
      <c r="C1507" s="38"/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22"/>
    </row>
    <row r="1508" spans="1:34" x14ac:dyDescent="0.2">
      <c r="A1508" s="24">
        <f>1+LARGE($A$11:A1507,1)</f>
        <v>1497</v>
      </c>
      <c r="B1508" s="38" t="str">
        <f>_xlfn.IFNA(IF($U$8="set",VLOOKUP(Search!$A1508,Inventory!$AD$2:$AI$5552,6,FALSE),IF($U$8="Player",VLOOKUP(Search!$A1508,Inventory!$AF$2:$AI$5552,4,FALSE),IF($U$8="BV",VLOOKUP(Search!$A1508,Inventory!$AH$2:$AI$5552,2,FALSE),""))),"")</f>
        <v/>
      </c>
      <c r="C1508" s="38"/>
      <c r="D1508" s="38"/>
      <c r="E1508" s="38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22"/>
    </row>
    <row r="1509" spans="1:34" x14ac:dyDescent="0.2">
      <c r="A1509" s="24">
        <f>1+LARGE($A$11:A1508,1)</f>
        <v>1498</v>
      </c>
      <c r="B1509" s="38" t="str">
        <f>_xlfn.IFNA(IF($U$8="set",VLOOKUP(Search!$A1509,Inventory!$AD$2:$AI$5552,6,FALSE),IF($U$8="Player",VLOOKUP(Search!$A1509,Inventory!$AF$2:$AI$5552,4,FALSE),IF($U$8="BV",VLOOKUP(Search!$A1509,Inventory!$AH$2:$AI$5552,2,FALSE),""))),"")</f>
        <v/>
      </c>
      <c r="C1509" s="38"/>
      <c r="D1509" s="38"/>
      <c r="E1509" s="38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22"/>
    </row>
    <row r="1510" spans="1:34" x14ac:dyDescent="0.2">
      <c r="A1510" s="24">
        <f>1+LARGE($A$11:A1509,1)</f>
        <v>1499</v>
      </c>
      <c r="B1510" s="38" t="str">
        <f>_xlfn.IFNA(IF($U$8="set",VLOOKUP(Search!$A1510,Inventory!$AD$2:$AI$5552,6,FALSE),IF($U$8="Player",VLOOKUP(Search!$A1510,Inventory!$AF$2:$AI$5552,4,FALSE),IF($U$8="BV",VLOOKUP(Search!$A1510,Inventory!$AH$2:$AI$5552,2,FALSE),""))),"")</f>
        <v/>
      </c>
      <c r="C1510" s="38"/>
      <c r="D1510" s="38"/>
      <c r="E1510" s="38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22"/>
      <c r="AH1510" s="22">
        <v>100</v>
      </c>
    </row>
    <row r="1511" spans="1:34" x14ac:dyDescent="0.2">
      <c r="A1511" s="24">
        <f>1+LARGE($A$11:A1510,1)</f>
        <v>1500</v>
      </c>
      <c r="B1511" s="38" t="str">
        <f>_xlfn.IFNA(IF($U$8="set",VLOOKUP(Search!$A1511,Inventory!$AD$2:$AI$5552,6,FALSE),IF($U$8="Player",VLOOKUP(Search!$A1511,Inventory!$AF$2:$AI$5552,4,FALSE),IF($U$8="BV",VLOOKUP(Search!$A1511,Inventory!$AH$2:$AI$5552,2,FALSE),""))),"")</f>
        <v/>
      </c>
      <c r="C1511" s="38"/>
      <c r="D1511" s="38"/>
      <c r="E1511" s="38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22"/>
    </row>
    <row r="1512" spans="1:34" x14ac:dyDescent="0.2">
      <c r="A1512" s="24">
        <f>1+LARGE($A$11:A1511,1)</f>
        <v>1501</v>
      </c>
      <c r="B1512" s="38" t="str">
        <f>_xlfn.IFNA(IF($U$8="set",VLOOKUP(Search!$A1512,Inventory!$AD$2:$AI$5552,6,FALSE),IF($U$8="Player",VLOOKUP(Search!$A1512,Inventory!$AF$2:$AI$5552,4,FALSE),IF($U$8="BV",VLOOKUP(Search!$A1512,Inventory!$AH$2:$AI$5552,2,FALSE),""))),"")</f>
        <v/>
      </c>
      <c r="C1512" s="38"/>
      <c r="D1512" s="38"/>
      <c r="E1512" s="38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22"/>
      <c r="AF1512" s="22" t="s">
        <v>18</v>
      </c>
    </row>
    <row r="1513" spans="1:34" x14ac:dyDescent="0.2">
      <c r="A1513" s="24">
        <f>1+LARGE($A$11:A1512,1)</f>
        <v>1502</v>
      </c>
      <c r="B1513" s="38" t="str">
        <f>_xlfn.IFNA(IF($U$8="set",VLOOKUP(Search!$A1513,Inventory!$AD$2:$AI$5552,6,FALSE),IF($U$8="Player",VLOOKUP(Search!$A1513,Inventory!$AF$2:$AI$5552,4,FALSE),IF($U$8="BV",VLOOKUP(Search!$A1513,Inventory!$AH$2:$AI$5552,2,FALSE),""))),"")</f>
        <v/>
      </c>
      <c r="C1513" s="38"/>
      <c r="D1513" s="38"/>
      <c r="E1513" s="38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22"/>
    </row>
    <row r="1514" spans="1:34" x14ac:dyDescent="0.2">
      <c r="A1514" s="24">
        <f>1+LARGE($A$11:A1513,1)</f>
        <v>1503</v>
      </c>
      <c r="B1514" s="38" t="str">
        <f>_xlfn.IFNA(IF($U$8="set",VLOOKUP(Search!$A1514,Inventory!$AD$2:$AI$5552,6,FALSE),IF($U$8="Player",VLOOKUP(Search!$A1514,Inventory!$AF$2:$AI$5552,4,FALSE),IF($U$8="BV",VLOOKUP(Search!$A1514,Inventory!$AH$2:$AI$5552,2,FALSE),""))),"")</f>
        <v/>
      </c>
      <c r="C1514" s="38"/>
      <c r="D1514" s="38"/>
      <c r="E1514" s="38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22"/>
    </row>
    <row r="1515" spans="1:34" x14ac:dyDescent="0.2">
      <c r="A1515" s="24">
        <f>1+LARGE($A$11:A1514,1)</f>
        <v>1504</v>
      </c>
      <c r="B1515" s="38" t="str">
        <f>_xlfn.IFNA(IF($U$8="set",VLOOKUP(Search!$A1515,Inventory!$AD$2:$AI$5552,6,FALSE),IF($U$8="Player",VLOOKUP(Search!$A1515,Inventory!$AF$2:$AI$5552,4,FALSE),IF($U$8="BV",VLOOKUP(Search!$A1515,Inventory!$AH$2:$AI$5552,2,FALSE),""))),"")</f>
        <v/>
      </c>
      <c r="C1515" s="38"/>
      <c r="D1515" s="38"/>
      <c r="E1515" s="38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22"/>
    </row>
    <row r="1516" spans="1:34" x14ac:dyDescent="0.2">
      <c r="A1516" s="24">
        <f>1+LARGE($A$11:A1515,1)</f>
        <v>1505</v>
      </c>
      <c r="B1516" s="38" t="str">
        <f>_xlfn.IFNA(IF($U$8="set",VLOOKUP(Search!$A1516,Inventory!$AD$2:$AI$5552,6,FALSE),IF($U$8="Player",VLOOKUP(Search!$A1516,Inventory!$AF$2:$AI$5552,4,FALSE),IF($U$8="BV",VLOOKUP(Search!$A1516,Inventory!$AH$2:$AI$5552,2,FALSE),""))),"")</f>
        <v/>
      </c>
      <c r="C1516" s="38"/>
      <c r="D1516" s="38"/>
      <c r="E1516" s="38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22"/>
    </row>
    <row r="1517" spans="1:34" x14ac:dyDescent="0.2">
      <c r="A1517" s="24">
        <f>1+LARGE($A$11:A1516,1)</f>
        <v>1506</v>
      </c>
      <c r="B1517" s="38" t="str">
        <f>_xlfn.IFNA(IF($U$8="set",VLOOKUP(Search!$A1517,Inventory!$AD$2:$AI$5552,6,FALSE),IF($U$8="Player",VLOOKUP(Search!$A1517,Inventory!$AF$2:$AI$5552,4,FALSE),IF($U$8="BV",VLOOKUP(Search!$A1517,Inventory!$AH$2:$AI$5552,2,FALSE),""))),"")</f>
        <v/>
      </c>
      <c r="C1517" s="38"/>
      <c r="D1517" s="38"/>
      <c r="E1517" s="38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22"/>
    </row>
    <row r="1518" spans="1:34" x14ac:dyDescent="0.2">
      <c r="A1518" s="24">
        <f>1+LARGE($A$11:A1517,1)</f>
        <v>1507</v>
      </c>
      <c r="B1518" s="38" t="str">
        <f>_xlfn.IFNA(IF($U$8="set",VLOOKUP(Search!$A1518,Inventory!$AD$2:$AI$5552,6,FALSE),IF($U$8="Player",VLOOKUP(Search!$A1518,Inventory!$AF$2:$AI$5552,4,FALSE),IF($U$8="BV",VLOOKUP(Search!$A1518,Inventory!$AH$2:$AI$5552,2,FALSE),""))),"")</f>
        <v/>
      </c>
      <c r="C1518" s="38"/>
      <c r="D1518" s="38"/>
      <c r="E1518" s="38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22"/>
    </row>
    <row r="1519" spans="1:34" x14ac:dyDescent="0.2">
      <c r="A1519" s="24">
        <f>1+LARGE($A$11:A1518,1)</f>
        <v>1508</v>
      </c>
      <c r="B1519" s="38" t="str">
        <f>_xlfn.IFNA(IF($U$8="set",VLOOKUP(Search!$A1519,Inventory!$AD$2:$AI$5552,6,FALSE),IF($U$8="Player",VLOOKUP(Search!$A1519,Inventory!$AF$2:$AI$5552,4,FALSE),IF($U$8="BV",VLOOKUP(Search!$A1519,Inventory!$AH$2:$AI$5552,2,FALSE),""))),"")</f>
        <v/>
      </c>
      <c r="C1519" s="38"/>
      <c r="D1519" s="38"/>
      <c r="E1519" s="38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22"/>
    </row>
    <row r="1520" spans="1:34" x14ac:dyDescent="0.2">
      <c r="A1520" s="24">
        <f>1+LARGE($A$11:A1519,1)</f>
        <v>1509</v>
      </c>
      <c r="B1520" s="38" t="str">
        <f>_xlfn.IFNA(IF($U$8="set",VLOOKUP(Search!$A1520,Inventory!$AD$2:$AI$5552,6,FALSE),IF($U$8="Player",VLOOKUP(Search!$A1520,Inventory!$AF$2:$AI$5552,4,FALSE),IF($U$8="BV",VLOOKUP(Search!$A1520,Inventory!$AH$2:$AI$5552,2,FALSE),""))),"")</f>
        <v/>
      </c>
      <c r="C1520" s="38"/>
      <c r="D1520" s="38"/>
      <c r="E1520" s="38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22"/>
    </row>
    <row r="1521" spans="1:22" x14ac:dyDescent="0.2">
      <c r="A1521" s="24">
        <f>1+LARGE($A$11:A1520,1)</f>
        <v>1510</v>
      </c>
      <c r="B1521" s="38" t="str">
        <f>_xlfn.IFNA(IF($U$8="set",VLOOKUP(Search!$A1521,Inventory!$AD$2:$AI$5552,6,FALSE),IF($U$8="Player",VLOOKUP(Search!$A1521,Inventory!$AF$2:$AI$5552,4,FALSE),IF($U$8="BV",VLOOKUP(Search!$A1521,Inventory!$AH$2:$AI$5552,2,FALSE),""))),"")</f>
        <v/>
      </c>
      <c r="C1521" s="38"/>
      <c r="D1521" s="38"/>
      <c r="E1521" s="38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22"/>
    </row>
    <row r="1522" spans="1:22" x14ac:dyDescent="0.2">
      <c r="A1522" s="24">
        <f>1+LARGE($A$11:A1521,1)</f>
        <v>1511</v>
      </c>
      <c r="B1522" s="38" t="str">
        <f>_xlfn.IFNA(IF($U$8="set",VLOOKUP(Search!$A1522,Inventory!$AD$2:$AI$5552,6,FALSE),IF($U$8="Player",VLOOKUP(Search!$A1522,Inventory!$AF$2:$AI$5552,4,FALSE),IF($U$8="BV",VLOOKUP(Search!$A1522,Inventory!$AH$2:$AI$5552,2,FALSE),""))),"")</f>
        <v/>
      </c>
      <c r="C1522" s="38"/>
      <c r="D1522" s="38"/>
      <c r="E1522" s="38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22"/>
    </row>
    <row r="1523" spans="1:22" x14ac:dyDescent="0.2">
      <c r="A1523" s="24">
        <f>1+LARGE($A$11:A1522,1)</f>
        <v>1512</v>
      </c>
      <c r="B1523" s="38" t="str">
        <f>_xlfn.IFNA(IF($U$8="set",VLOOKUP(Search!$A1523,Inventory!$AD$2:$AI$5552,6,FALSE),IF($U$8="Player",VLOOKUP(Search!$A1523,Inventory!$AF$2:$AI$5552,4,FALSE),IF($U$8="BV",VLOOKUP(Search!$A1523,Inventory!$AH$2:$AI$5552,2,FALSE),""))),"")</f>
        <v/>
      </c>
      <c r="C1523" s="38"/>
      <c r="D1523" s="38"/>
      <c r="E1523" s="38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22"/>
    </row>
    <row r="1524" spans="1:22" x14ac:dyDescent="0.2">
      <c r="A1524" s="24">
        <f>1+LARGE($A$11:A1523,1)</f>
        <v>1513</v>
      </c>
      <c r="B1524" s="38" t="str">
        <f>_xlfn.IFNA(IF($U$8="set",VLOOKUP(Search!$A1524,Inventory!$AD$2:$AI$5552,6,FALSE),IF($U$8="Player",VLOOKUP(Search!$A1524,Inventory!$AF$2:$AI$5552,4,FALSE),IF($U$8="BV",VLOOKUP(Search!$A1524,Inventory!$AH$2:$AI$5552,2,FALSE),""))),"")</f>
        <v/>
      </c>
      <c r="C1524" s="38"/>
      <c r="D1524" s="38"/>
      <c r="E1524" s="38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22"/>
    </row>
    <row r="1525" spans="1:22" x14ac:dyDescent="0.2">
      <c r="A1525" s="24">
        <f>1+LARGE($A$11:A1524,1)</f>
        <v>1514</v>
      </c>
      <c r="B1525" s="38" t="str">
        <f>_xlfn.IFNA(IF($U$8="set",VLOOKUP(Search!$A1525,Inventory!$AD$2:$AI$5552,6,FALSE),IF($U$8="Player",VLOOKUP(Search!$A1525,Inventory!$AF$2:$AI$5552,4,FALSE),IF($U$8="BV",VLOOKUP(Search!$A1525,Inventory!$AH$2:$AI$5552,2,FALSE),""))),"")</f>
        <v/>
      </c>
      <c r="C1525" s="38"/>
      <c r="D1525" s="38"/>
      <c r="E1525" s="38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22"/>
    </row>
    <row r="1526" spans="1:22" x14ac:dyDescent="0.2">
      <c r="A1526" s="24">
        <f>1+LARGE($A$11:A1525,1)</f>
        <v>1515</v>
      </c>
      <c r="B1526" s="38" t="str">
        <f>_xlfn.IFNA(IF($U$8="set",VLOOKUP(Search!$A1526,Inventory!$AD$2:$AI$5552,6,FALSE),IF($U$8="Player",VLOOKUP(Search!$A1526,Inventory!$AF$2:$AI$5552,4,FALSE),IF($U$8="BV",VLOOKUP(Search!$A1526,Inventory!$AH$2:$AI$5552,2,FALSE),""))),"")</f>
        <v/>
      </c>
      <c r="C1526" s="38"/>
      <c r="D1526" s="38"/>
      <c r="E1526" s="38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22"/>
    </row>
    <row r="1527" spans="1:22" x14ac:dyDescent="0.2">
      <c r="A1527" s="24">
        <f>1+LARGE($A$11:A1526,1)</f>
        <v>1516</v>
      </c>
      <c r="B1527" s="38" t="str">
        <f>_xlfn.IFNA(IF($U$8="set",VLOOKUP(Search!$A1527,Inventory!$AD$2:$AI$5552,6,FALSE),IF($U$8="Player",VLOOKUP(Search!$A1527,Inventory!$AF$2:$AI$5552,4,FALSE),IF($U$8="BV",VLOOKUP(Search!$A1527,Inventory!$AH$2:$AI$5552,2,FALSE),""))),"")</f>
        <v/>
      </c>
      <c r="C1527" s="38"/>
      <c r="D1527" s="38"/>
      <c r="E1527" s="38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22"/>
    </row>
    <row r="1528" spans="1:22" x14ac:dyDescent="0.2">
      <c r="A1528" s="24">
        <f>1+LARGE($A$11:A1527,1)</f>
        <v>1517</v>
      </c>
      <c r="B1528" s="38" t="str">
        <f>_xlfn.IFNA(IF($U$8="set",VLOOKUP(Search!$A1528,Inventory!$AD$2:$AI$5552,6,FALSE),IF($U$8="Player",VLOOKUP(Search!$A1528,Inventory!$AF$2:$AI$5552,4,FALSE),IF($U$8="BV",VLOOKUP(Search!$A1528,Inventory!$AH$2:$AI$5552,2,FALSE),""))),"")</f>
        <v/>
      </c>
      <c r="C1528" s="38"/>
      <c r="D1528" s="38"/>
      <c r="E1528" s="38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22"/>
    </row>
    <row r="1529" spans="1:22" x14ac:dyDescent="0.2">
      <c r="A1529" s="24">
        <f>1+LARGE($A$11:A1528,1)</f>
        <v>1518</v>
      </c>
      <c r="B1529" s="38" t="str">
        <f>_xlfn.IFNA(IF($U$8="set",VLOOKUP(Search!$A1529,Inventory!$AD$2:$AI$5552,6,FALSE),IF($U$8="Player",VLOOKUP(Search!$A1529,Inventory!$AF$2:$AI$5552,4,FALSE),IF($U$8="BV",VLOOKUP(Search!$A1529,Inventory!$AH$2:$AI$5552,2,FALSE),""))),"")</f>
        <v/>
      </c>
      <c r="C1529" s="38"/>
      <c r="D1529" s="38"/>
      <c r="E1529" s="38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22"/>
    </row>
    <row r="1530" spans="1:22" x14ac:dyDescent="0.2">
      <c r="A1530" s="24">
        <f>1+LARGE($A$11:A1529,1)</f>
        <v>1519</v>
      </c>
      <c r="B1530" s="38" t="str">
        <f>_xlfn.IFNA(IF($U$8="set",VLOOKUP(Search!$A1530,Inventory!$AD$2:$AI$5552,6,FALSE),IF($U$8="Player",VLOOKUP(Search!$A1530,Inventory!$AF$2:$AI$5552,4,FALSE),IF($U$8="BV",VLOOKUP(Search!$A1530,Inventory!$AH$2:$AI$5552,2,FALSE),""))),"")</f>
        <v/>
      </c>
      <c r="C1530" s="38"/>
      <c r="D1530" s="38"/>
      <c r="E1530" s="38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22"/>
    </row>
    <row r="1531" spans="1:22" x14ac:dyDescent="0.2">
      <c r="A1531" s="24">
        <f>1+LARGE($A$11:A1530,1)</f>
        <v>1520</v>
      </c>
      <c r="B1531" s="38" t="str">
        <f>_xlfn.IFNA(IF($U$8="set",VLOOKUP(Search!$A1531,Inventory!$AD$2:$AI$5552,6,FALSE),IF($U$8="Player",VLOOKUP(Search!$A1531,Inventory!$AF$2:$AI$5552,4,FALSE),IF($U$8="BV",VLOOKUP(Search!$A1531,Inventory!$AH$2:$AI$5552,2,FALSE),""))),"")</f>
        <v/>
      </c>
      <c r="C1531" s="38"/>
      <c r="D1531" s="38"/>
      <c r="E1531" s="38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22"/>
    </row>
    <row r="1532" spans="1:22" x14ac:dyDescent="0.2">
      <c r="A1532" s="24">
        <f>1+LARGE($A$11:A1531,1)</f>
        <v>1521</v>
      </c>
      <c r="B1532" s="38" t="str">
        <f>_xlfn.IFNA(IF($U$8="set",VLOOKUP(Search!$A1532,Inventory!$AD$2:$AI$5552,6,FALSE),IF($U$8="Player",VLOOKUP(Search!$A1532,Inventory!$AF$2:$AI$5552,4,FALSE),IF($U$8="BV",VLOOKUP(Search!$A1532,Inventory!$AH$2:$AI$5552,2,FALSE),""))),"")</f>
        <v/>
      </c>
      <c r="C1532" s="38"/>
      <c r="D1532" s="38"/>
      <c r="E1532" s="38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22"/>
    </row>
    <row r="1533" spans="1:22" x14ac:dyDescent="0.2">
      <c r="A1533" s="24">
        <f>1+LARGE($A$11:A1532,1)</f>
        <v>1522</v>
      </c>
      <c r="B1533" s="38" t="str">
        <f>_xlfn.IFNA(IF($U$8="set",VLOOKUP(Search!$A1533,Inventory!$AD$2:$AI$5552,6,FALSE),IF($U$8="Player",VLOOKUP(Search!$A1533,Inventory!$AF$2:$AI$5552,4,FALSE),IF($U$8="BV",VLOOKUP(Search!$A1533,Inventory!$AH$2:$AI$5552,2,FALSE),""))),"")</f>
        <v/>
      </c>
      <c r="C1533" s="38"/>
      <c r="D1533" s="38"/>
      <c r="E1533" s="38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22"/>
    </row>
    <row r="1534" spans="1:22" x14ac:dyDescent="0.2">
      <c r="A1534" s="24">
        <f>1+LARGE($A$11:A1533,1)</f>
        <v>1523</v>
      </c>
      <c r="B1534" s="38" t="str">
        <f>_xlfn.IFNA(IF($U$8="set",VLOOKUP(Search!$A1534,Inventory!$AD$2:$AI$5552,6,FALSE),IF($U$8="Player",VLOOKUP(Search!$A1534,Inventory!$AF$2:$AI$5552,4,FALSE),IF($U$8="BV",VLOOKUP(Search!$A1534,Inventory!$AH$2:$AI$5552,2,FALSE),""))),"")</f>
        <v/>
      </c>
      <c r="C1534" s="38"/>
      <c r="D1534" s="38"/>
      <c r="E1534" s="38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22"/>
    </row>
    <row r="1535" spans="1:22" x14ac:dyDescent="0.2">
      <c r="A1535" s="24">
        <f>1+LARGE($A$11:A1534,1)</f>
        <v>1524</v>
      </c>
      <c r="B1535" s="38" t="str">
        <f>_xlfn.IFNA(IF($U$8="set",VLOOKUP(Search!$A1535,Inventory!$AD$2:$AI$5552,6,FALSE),IF($U$8="Player",VLOOKUP(Search!$A1535,Inventory!$AF$2:$AI$5552,4,FALSE),IF($U$8="BV",VLOOKUP(Search!$A1535,Inventory!$AH$2:$AI$5552,2,FALSE),""))),"")</f>
        <v/>
      </c>
      <c r="C1535" s="38"/>
      <c r="D1535" s="38"/>
      <c r="E1535" s="38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22"/>
    </row>
    <row r="1536" spans="1:22" x14ac:dyDescent="0.2">
      <c r="A1536" s="24">
        <f>1+LARGE($A$11:A1535,1)</f>
        <v>1525</v>
      </c>
      <c r="B1536" s="38" t="str">
        <f>_xlfn.IFNA(IF($U$8="set",VLOOKUP(Search!$A1536,Inventory!$AD$2:$AI$5552,6,FALSE),IF($U$8="Player",VLOOKUP(Search!$A1536,Inventory!$AF$2:$AI$5552,4,FALSE),IF($U$8="BV",VLOOKUP(Search!$A1536,Inventory!$AH$2:$AI$5552,2,FALSE),""))),"")</f>
        <v/>
      </c>
      <c r="C1536" s="38"/>
      <c r="D1536" s="38"/>
      <c r="E1536" s="38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22"/>
    </row>
    <row r="1537" spans="1:22" x14ac:dyDescent="0.2">
      <c r="A1537" s="24">
        <f>1+LARGE($A$11:A1536,1)</f>
        <v>1526</v>
      </c>
      <c r="B1537" s="38" t="str">
        <f>_xlfn.IFNA(IF($U$8="set",VLOOKUP(Search!$A1537,Inventory!$AD$2:$AI$5552,6,FALSE),IF($U$8="Player",VLOOKUP(Search!$A1537,Inventory!$AF$2:$AI$5552,4,FALSE),IF($U$8="BV",VLOOKUP(Search!$A1537,Inventory!$AH$2:$AI$5552,2,FALSE),""))),"")</f>
        <v/>
      </c>
      <c r="C1537" s="38"/>
      <c r="D1537" s="38"/>
      <c r="E1537" s="38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22"/>
    </row>
    <row r="1538" spans="1:22" x14ac:dyDescent="0.2">
      <c r="A1538" s="24">
        <f>1+LARGE($A$11:A1537,1)</f>
        <v>1527</v>
      </c>
      <c r="B1538" s="38" t="str">
        <f>_xlfn.IFNA(IF($U$8="set",VLOOKUP(Search!$A1538,Inventory!$AD$2:$AI$5552,6,FALSE),IF($U$8="Player",VLOOKUP(Search!$A1538,Inventory!$AF$2:$AI$5552,4,FALSE),IF($U$8="BV",VLOOKUP(Search!$A1538,Inventory!$AH$2:$AI$5552,2,FALSE),""))),"")</f>
        <v/>
      </c>
      <c r="C1538" s="38"/>
      <c r="D1538" s="38"/>
      <c r="E1538" s="38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22"/>
    </row>
    <row r="1539" spans="1:22" x14ac:dyDescent="0.2">
      <c r="A1539" s="24">
        <f>1+LARGE($A$11:A1538,1)</f>
        <v>1528</v>
      </c>
      <c r="B1539" s="38" t="str">
        <f>_xlfn.IFNA(IF($U$8="set",VLOOKUP(Search!$A1539,Inventory!$AD$2:$AI$5552,6,FALSE),IF($U$8="Player",VLOOKUP(Search!$A1539,Inventory!$AF$2:$AI$5552,4,FALSE),IF($U$8="BV",VLOOKUP(Search!$A1539,Inventory!$AH$2:$AI$5552,2,FALSE),""))),"")</f>
        <v/>
      </c>
      <c r="C1539" s="38"/>
      <c r="D1539" s="38"/>
      <c r="E1539" s="38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22"/>
    </row>
    <row r="1540" spans="1:22" x14ac:dyDescent="0.2">
      <c r="A1540" s="24">
        <f>1+LARGE($A$11:A1539,1)</f>
        <v>1529</v>
      </c>
      <c r="B1540" s="38" t="str">
        <f>_xlfn.IFNA(IF($U$8="set",VLOOKUP(Search!$A1540,Inventory!$AD$2:$AI$5552,6,FALSE),IF($U$8="Player",VLOOKUP(Search!$A1540,Inventory!$AF$2:$AI$5552,4,FALSE),IF($U$8="BV",VLOOKUP(Search!$A1540,Inventory!$AH$2:$AI$5552,2,FALSE),""))),"")</f>
        <v/>
      </c>
      <c r="C1540" s="38"/>
      <c r="D1540" s="38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22"/>
    </row>
    <row r="1541" spans="1:22" x14ac:dyDescent="0.2">
      <c r="A1541" s="24">
        <f>1+LARGE($A$11:A1540,1)</f>
        <v>1530</v>
      </c>
      <c r="B1541" s="38" t="str">
        <f>_xlfn.IFNA(IF($U$8="set",VLOOKUP(Search!$A1541,Inventory!$AD$2:$AI$5552,6,FALSE),IF($U$8="Player",VLOOKUP(Search!$A1541,Inventory!$AF$2:$AI$5552,4,FALSE),IF($U$8="BV",VLOOKUP(Search!$A1541,Inventory!$AH$2:$AI$5552,2,FALSE),""))),"")</f>
        <v/>
      </c>
      <c r="C1541" s="38"/>
      <c r="D1541" s="38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22"/>
    </row>
    <row r="1542" spans="1:22" x14ac:dyDescent="0.2">
      <c r="A1542" s="24">
        <f>1+LARGE($A$11:A1541,1)</f>
        <v>1531</v>
      </c>
      <c r="B1542" s="38" t="str">
        <f>_xlfn.IFNA(IF($U$8="set",VLOOKUP(Search!$A1542,Inventory!$AD$2:$AI$5552,6,FALSE),IF($U$8="Player",VLOOKUP(Search!$A1542,Inventory!$AF$2:$AI$5552,4,FALSE),IF($U$8="BV",VLOOKUP(Search!$A1542,Inventory!$AH$2:$AI$5552,2,FALSE),""))),"")</f>
        <v/>
      </c>
      <c r="C1542" s="38"/>
      <c r="D1542" s="38"/>
      <c r="E1542" s="38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22"/>
    </row>
    <row r="1543" spans="1:22" x14ac:dyDescent="0.2">
      <c r="A1543" s="24">
        <f>1+LARGE($A$11:A1542,1)</f>
        <v>1532</v>
      </c>
      <c r="B1543" s="38" t="str">
        <f>_xlfn.IFNA(IF($U$8="set",VLOOKUP(Search!$A1543,Inventory!$AD$2:$AI$5552,6,FALSE),IF($U$8="Player",VLOOKUP(Search!$A1543,Inventory!$AF$2:$AI$5552,4,FALSE),IF($U$8="BV",VLOOKUP(Search!$A1543,Inventory!$AH$2:$AI$5552,2,FALSE),""))),"")</f>
        <v/>
      </c>
      <c r="C1543" s="38"/>
      <c r="D1543" s="38"/>
      <c r="E1543" s="38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22"/>
    </row>
    <row r="1544" spans="1:22" x14ac:dyDescent="0.2">
      <c r="A1544" s="24">
        <f>1+LARGE($A$11:A1543,1)</f>
        <v>1533</v>
      </c>
      <c r="B1544" s="38" t="str">
        <f>_xlfn.IFNA(IF($U$8="set",VLOOKUP(Search!$A1544,Inventory!$AD$2:$AI$5552,6,FALSE),IF($U$8="Player",VLOOKUP(Search!$A1544,Inventory!$AF$2:$AI$5552,4,FALSE),IF($U$8="BV",VLOOKUP(Search!$A1544,Inventory!$AH$2:$AI$5552,2,FALSE),""))),"")</f>
        <v/>
      </c>
      <c r="C1544" s="38"/>
      <c r="D1544" s="38"/>
      <c r="E1544" s="38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22"/>
    </row>
    <row r="1545" spans="1:22" x14ac:dyDescent="0.2">
      <c r="A1545" s="24">
        <f>1+LARGE($A$11:A1544,1)</f>
        <v>1534</v>
      </c>
      <c r="B1545" s="38" t="str">
        <f>_xlfn.IFNA(IF($U$8="set",VLOOKUP(Search!$A1545,Inventory!$AD$2:$AI$5552,6,FALSE),IF($U$8="Player",VLOOKUP(Search!$A1545,Inventory!$AF$2:$AI$5552,4,FALSE),IF($U$8="BV",VLOOKUP(Search!$A1545,Inventory!$AH$2:$AI$5552,2,FALSE),""))),"")</f>
        <v/>
      </c>
      <c r="C1545" s="38"/>
      <c r="D1545" s="38"/>
      <c r="E1545" s="38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22"/>
    </row>
    <row r="1546" spans="1:22" x14ac:dyDescent="0.2">
      <c r="A1546" s="24">
        <f>1+LARGE($A$11:A1545,1)</f>
        <v>1535</v>
      </c>
      <c r="B1546" s="38" t="str">
        <f>_xlfn.IFNA(IF($U$8="set",VLOOKUP(Search!$A1546,Inventory!$AD$2:$AI$5552,6,FALSE),IF($U$8="Player",VLOOKUP(Search!$A1546,Inventory!$AF$2:$AI$5552,4,FALSE),IF($U$8="BV",VLOOKUP(Search!$A1546,Inventory!$AH$2:$AI$5552,2,FALSE),""))),"")</f>
        <v/>
      </c>
      <c r="C1546" s="38"/>
      <c r="D1546" s="38"/>
      <c r="E1546" s="38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22"/>
    </row>
    <row r="1547" spans="1:22" x14ac:dyDescent="0.2">
      <c r="A1547" s="24">
        <f>1+LARGE($A$11:A1546,1)</f>
        <v>1536</v>
      </c>
      <c r="B1547" s="38" t="str">
        <f>_xlfn.IFNA(IF($U$8="set",VLOOKUP(Search!$A1547,Inventory!$AD$2:$AI$5552,6,FALSE),IF($U$8="Player",VLOOKUP(Search!$A1547,Inventory!$AF$2:$AI$5552,4,FALSE),IF($U$8="BV",VLOOKUP(Search!$A1547,Inventory!$AH$2:$AI$5552,2,FALSE),""))),"")</f>
        <v/>
      </c>
      <c r="C1547" s="38"/>
      <c r="D1547" s="38"/>
      <c r="E1547" s="38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22"/>
    </row>
    <row r="1548" spans="1:22" x14ac:dyDescent="0.2">
      <c r="A1548" s="24">
        <f>1+LARGE($A$11:A1547,1)</f>
        <v>1537</v>
      </c>
      <c r="B1548" s="38" t="str">
        <f>_xlfn.IFNA(IF($U$8="set",VLOOKUP(Search!$A1548,Inventory!$AD$2:$AI$5552,6,FALSE),IF($U$8="Player",VLOOKUP(Search!$A1548,Inventory!$AF$2:$AI$5552,4,FALSE),IF($U$8="BV",VLOOKUP(Search!$A1548,Inventory!$AH$2:$AI$5552,2,FALSE),""))),"")</f>
        <v/>
      </c>
      <c r="C1548" s="38"/>
      <c r="D1548" s="38"/>
      <c r="E1548" s="38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22"/>
    </row>
    <row r="1549" spans="1:22" x14ac:dyDescent="0.2">
      <c r="A1549" s="24">
        <f>1+LARGE($A$11:A1548,1)</f>
        <v>1538</v>
      </c>
      <c r="B1549" s="38" t="str">
        <f>_xlfn.IFNA(IF($U$8="set",VLOOKUP(Search!$A1549,Inventory!$AD$2:$AI$5552,6,FALSE),IF($U$8="Player",VLOOKUP(Search!$A1549,Inventory!$AF$2:$AI$5552,4,FALSE),IF($U$8="BV",VLOOKUP(Search!$A1549,Inventory!$AH$2:$AI$5552,2,FALSE),""))),"")</f>
        <v/>
      </c>
      <c r="C1549" s="38"/>
      <c r="D1549" s="38"/>
      <c r="E1549" s="38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22"/>
    </row>
    <row r="1550" spans="1:22" x14ac:dyDescent="0.2">
      <c r="A1550" s="24">
        <f>1+LARGE($A$11:A1549,1)</f>
        <v>1539</v>
      </c>
      <c r="B1550" s="38" t="str">
        <f>_xlfn.IFNA(IF($U$8="set",VLOOKUP(Search!$A1550,Inventory!$AD$2:$AI$5552,6,FALSE),IF($U$8="Player",VLOOKUP(Search!$A1550,Inventory!$AF$2:$AI$5552,4,FALSE),IF($U$8="BV",VLOOKUP(Search!$A1550,Inventory!$AH$2:$AI$5552,2,FALSE),""))),"")</f>
        <v/>
      </c>
      <c r="C1550" s="38"/>
      <c r="D1550" s="38"/>
      <c r="E1550" s="38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22"/>
    </row>
    <row r="1551" spans="1:22" x14ac:dyDescent="0.2">
      <c r="A1551" s="24">
        <f>1+LARGE($A$11:A1550,1)</f>
        <v>1540</v>
      </c>
      <c r="B1551" s="38" t="str">
        <f>_xlfn.IFNA(IF($U$8="set",VLOOKUP(Search!$A1551,Inventory!$AD$2:$AI$5552,6,FALSE),IF($U$8="Player",VLOOKUP(Search!$A1551,Inventory!$AF$2:$AI$5552,4,FALSE),IF($U$8="BV",VLOOKUP(Search!$A1551,Inventory!$AH$2:$AI$5552,2,FALSE),""))),"")</f>
        <v/>
      </c>
      <c r="C1551" s="38"/>
      <c r="D1551" s="38"/>
      <c r="E1551" s="38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22"/>
    </row>
    <row r="1552" spans="1:22" x14ac:dyDescent="0.2">
      <c r="A1552" s="24">
        <f>1+LARGE($A$11:A1551,1)</f>
        <v>1541</v>
      </c>
      <c r="B1552" s="38" t="str">
        <f>_xlfn.IFNA(IF($U$8="set",VLOOKUP(Search!$A1552,Inventory!$AD$2:$AI$5552,6,FALSE),IF($U$8="Player",VLOOKUP(Search!$A1552,Inventory!$AF$2:$AI$5552,4,FALSE),IF($U$8="BV",VLOOKUP(Search!$A1552,Inventory!$AH$2:$AI$5552,2,FALSE),""))),"")</f>
        <v/>
      </c>
      <c r="C1552" s="38"/>
      <c r="D1552" s="38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22"/>
    </row>
    <row r="1553" spans="1:22" x14ac:dyDescent="0.2">
      <c r="A1553" s="24">
        <f>1+LARGE($A$11:A1552,1)</f>
        <v>1542</v>
      </c>
      <c r="B1553" s="38" t="str">
        <f>_xlfn.IFNA(IF($U$8="set",VLOOKUP(Search!$A1553,Inventory!$AD$2:$AI$5552,6,FALSE),IF($U$8="Player",VLOOKUP(Search!$A1553,Inventory!$AF$2:$AI$5552,4,FALSE),IF($U$8="BV",VLOOKUP(Search!$A1553,Inventory!$AH$2:$AI$5552,2,FALSE),""))),"")</f>
        <v/>
      </c>
      <c r="C1553" s="38"/>
      <c r="D1553" s="38"/>
      <c r="E1553" s="38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22"/>
    </row>
    <row r="1554" spans="1:22" x14ac:dyDescent="0.2">
      <c r="A1554" s="24">
        <f>1+LARGE($A$11:A1553,1)</f>
        <v>1543</v>
      </c>
      <c r="B1554" s="38" t="str">
        <f>_xlfn.IFNA(IF($U$8="set",VLOOKUP(Search!$A1554,Inventory!$AD$2:$AI$5552,6,FALSE),IF($U$8="Player",VLOOKUP(Search!$A1554,Inventory!$AF$2:$AI$5552,4,FALSE),IF($U$8="BV",VLOOKUP(Search!$A1554,Inventory!$AH$2:$AI$5552,2,FALSE),""))),"")</f>
        <v/>
      </c>
      <c r="C1554" s="38"/>
      <c r="D1554" s="38"/>
      <c r="E1554" s="38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22"/>
    </row>
    <row r="1555" spans="1:22" x14ac:dyDescent="0.2">
      <c r="A1555" s="24">
        <f>1+LARGE($A$11:A1554,1)</f>
        <v>1544</v>
      </c>
      <c r="B1555" s="38" t="str">
        <f>_xlfn.IFNA(IF($U$8="set",VLOOKUP(Search!$A1555,Inventory!$AD$2:$AI$5552,6,FALSE),IF($U$8="Player",VLOOKUP(Search!$A1555,Inventory!$AF$2:$AI$5552,4,FALSE),IF($U$8="BV",VLOOKUP(Search!$A1555,Inventory!$AH$2:$AI$5552,2,FALSE),""))),"")</f>
        <v/>
      </c>
      <c r="C1555" s="38"/>
      <c r="D1555" s="38"/>
      <c r="E1555" s="38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22"/>
    </row>
    <row r="1556" spans="1:22" x14ac:dyDescent="0.2">
      <c r="A1556" s="24">
        <f>1+LARGE($A$11:A1555,1)</f>
        <v>1545</v>
      </c>
      <c r="B1556" s="38" t="str">
        <f>_xlfn.IFNA(IF($U$8="set",VLOOKUP(Search!$A1556,Inventory!$AD$2:$AI$5552,6,FALSE),IF($U$8="Player",VLOOKUP(Search!$A1556,Inventory!$AF$2:$AI$5552,4,FALSE),IF($U$8="BV",VLOOKUP(Search!$A1556,Inventory!$AH$2:$AI$5552,2,FALSE),""))),"")</f>
        <v/>
      </c>
      <c r="C1556" s="38"/>
      <c r="D1556" s="38"/>
      <c r="E1556" s="38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22"/>
    </row>
    <row r="1557" spans="1:22" x14ac:dyDescent="0.2">
      <c r="A1557" s="24">
        <f>1+LARGE($A$11:A1556,1)</f>
        <v>1546</v>
      </c>
      <c r="B1557" s="38" t="str">
        <f>_xlfn.IFNA(IF($U$8="set",VLOOKUP(Search!$A1557,Inventory!$AD$2:$AI$5552,6,FALSE),IF($U$8="Player",VLOOKUP(Search!$A1557,Inventory!$AF$2:$AI$5552,4,FALSE),IF($U$8="BV",VLOOKUP(Search!$A1557,Inventory!$AH$2:$AI$5552,2,FALSE),""))),"")</f>
        <v/>
      </c>
      <c r="C1557" s="38"/>
      <c r="D1557" s="38"/>
      <c r="E1557" s="38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22"/>
    </row>
    <row r="1558" spans="1:22" x14ac:dyDescent="0.2">
      <c r="A1558" s="24">
        <f>1+LARGE($A$11:A1557,1)</f>
        <v>1547</v>
      </c>
      <c r="B1558" s="38" t="str">
        <f>_xlfn.IFNA(IF($U$8="set",VLOOKUP(Search!$A1558,Inventory!$AD$2:$AI$5552,6,FALSE),IF($U$8="Player",VLOOKUP(Search!$A1558,Inventory!$AF$2:$AI$5552,4,FALSE),IF($U$8="BV",VLOOKUP(Search!$A1558,Inventory!$AH$2:$AI$5552,2,FALSE),""))),"")</f>
        <v/>
      </c>
      <c r="C1558" s="38"/>
      <c r="D1558" s="38"/>
      <c r="E1558" s="38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22"/>
    </row>
    <row r="1559" spans="1:22" x14ac:dyDescent="0.2">
      <c r="A1559" s="24">
        <f>1+LARGE($A$11:A1558,1)</f>
        <v>1548</v>
      </c>
      <c r="B1559" s="38" t="str">
        <f>_xlfn.IFNA(IF($U$8="set",VLOOKUP(Search!$A1559,Inventory!$AD$2:$AI$5552,6,FALSE),IF($U$8="Player",VLOOKUP(Search!$A1559,Inventory!$AF$2:$AI$5552,4,FALSE),IF($U$8="BV",VLOOKUP(Search!$A1559,Inventory!$AH$2:$AI$5552,2,FALSE),""))),"")</f>
        <v/>
      </c>
      <c r="C1559" s="38"/>
      <c r="D1559" s="38"/>
      <c r="E1559" s="38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22"/>
    </row>
    <row r="1560" spans="1:22" x14ac:dyDescent="0.2">
      <c r="A1560" s="24">
        <f>1+LARGE($A$11:A1559,1)</f>
        <v>1549</v>
      </c>
      <c r="B1560" s="38" t="str">
        <f>_xlfn.IFNA(IF($U$8="set",VLOOKUP(Search!$A1560,Inventory!$AD$2:$AI$5552,6,FALSE),IF($U$8="Player",VLOOKUP(Search!$A1560,Inventory!$AF$2:$AI$5552,4,FALSE),IF($U$8="BV",VLOOKUP(Search!$A1560,Inventory!$AH$2:$AI$5552,2,FALSE),""))),"")</f>
        <v/>
      </c>
      <c r="C1560" s="38"/>
      <c r="D1560" s="38"/>
      <c r="E1560" s="38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22"/>
    </row>
    <row r="1561" spans="1:22" x14ac:dyDescent="0.2">
      <c r="A1561" s="24">
        <f>1+LARGE($A$11:A1560,1)</f>
        <v>1550</v>
      </c>
      <c r="B1561" s="38" t="str">
        <f>_xlfn.IFNA(IF($U$8="set",VLOOKUP(Search!$A1561,Inventory!$AD$2:$AI$5552,6,FALSE),IF($U$8="Player",VLOOKUP(Search!$A1561,Inventory!$AF$2:$AI$5552,4,FALSE),IF($U$8="BV",VLOOKUP(Search!$A1561,Inventory!$AH$2:$AI$5552,2,FALSE),""))),"")</f>
        <v/>
      </c>
      <c r="C1561" s="38"/>
      <c r="D1561" s="38"/>
      <c r="E1561" s="38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22"/>
    </row>
    <row r="1562" spans="1:22" x14ac:dyDescent="0.2">
      <c r="A1562" s="24">
        <f>1+LARGE($A$11:A1561,1)</f>
        <v>1551</v>
      </c>
      <c r="B1562" s="38" t="str">
        <f>_xlfn.IFNA(IF($U$8="set",VLOOKUP(Search!$A1562,Inventory!$AD$2:$AI$5552,6,FALSE),IF($U$8="Player",VLOOKUP(Search!$A1562,Inventory!$AF$2:$AI$5552,4,FALSE),IF($U$8="BV",VLOOKUP(Search!$A1562,Inventory!$AH$2:$AI$5552,2,FALSE),""))),"")</f>
        <v/>
      </c>
      <c r="C1562" s="38"/>
      <c r="D1562" s="38"/>
      <c r="E1562" s="38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22"/>
    </row>
    <row r="1563" spans="1:22" x14ac:dyDescent="0.2">
      <c r="A1563" s="24">
        <f>1+LARGE($A$11:A1562,1)</f>
        <v>1552</v>
      </c>
      <c r="B1563" s="38" t="str">
        <f>_xlfn.IFNA(IF($U$8="set",VLOOKUP(Search!$A1563,Inventory!$AD$2:$AI$5552,6,FALSE),IF($U$8="Player",VLOOKUP(Search!$A1563,Inventory!$AF$2:$AI$5552,4,FALSE),IF($U$8="BV",VLOOKUP(Search!$A1563,Inventory!$AH$2:$AI$5552,2,FALSE),""))),"")</f>
        <v/>
      </c>
      <c r="C1563" s="38"/>
      <c r="D1563" s="38"/>
      <c r="E1563" s="38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22"/>
    </row>
    <row r="1564" spans="1:22" x14ac:dyDescent="0.2">
      <c r="A1564" s="24">
        <f>1+LARGE($A$11:A1563,1)</f>
        <v>1553</v>
      </c>
      <c r="B1564" s="38" t="str">
        <f>_xlfn.IFNA(IF($U$8="set",VLOOKUP(Search!$A1564,Inventory!$AD$2:$AI$5552,6,FALSE),IF($U$8="Player",VLOOKUP(Search!$A1564,Inventory!$AF$2:$AI$5552,4,FALSE),IF($U$8="BV",VLOOKUP(Search!$A1564,Inventory!$AH$2:$AI$5552,2,FALSE),""))),"")</f>
        <v/>
      </c>
      <c r="C1564" s="38"/>
      <c r="D1564" s="38"/>
      <c r="E1564" s="38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22"/>
    </row>
    <row r="1565" spans="1:22" x14ac:dyDescent="0.2">
      <c r="A1565" s="24">
        <f>1+LARGE($A$11:A1564,1)</f>
        <v>1554</v>
      </c>
      <c r="B1565" s="38" t="str">
        <f>_xlfn.IFNA(IF($U$8="set",VLOOKUP(Search!$A1565,Inventory!$AD$2:$AI$5552,6,FALSE),IF($U$8="Player",VLOOKUP(Search!$A1565,Inventory!$AF$2:$AI$5552,4,FALSE),IF($U$8="BV",VLOOKUP(Search!$A1565,Inventory!$AH$2:$AI$5552,2,FALSE),""))),"")</f>
        <v/>
      </c>
      <c r="C1565" s="38"/>
      <c r="D1565" s="38"/>
      <c r="E1565" s="38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22"/>
    </row>
    <row r="1566" spans="1:22" x14ac:dyDescent="0.2">
      <c r="A1566" s="24">
        <f>1+LARGE($A$11:A1565,1)</f>
        <v>1555</v>
      </c>
      <c r="B1566" s="38" t="str">
        <f>_xlfn.IFNA(IF($U$8="set",VLOOKUP(Search!$A1566,Inventory!$AD$2:$AI$5552,6,FALSE),IF($U$8="Player",VLOOKUP(Search!$A1566,Inventory!$AF$2:$AI$5552,4,FALSE),IF($U$8="BV",VLOOKUP(Search!$A1566,Inventory!$AH$2:$AI$5552,2,FALSE),""))),"")</f>
        <v/>
      </c>
      <c r="C1566" s="38"/>
      <c r="D1566" s="38"/>
      <c r="E1566" s="38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22"/>
    </row>
    <row r="1567" spans="1:22" x14ac:dyDescent="0.2">
      <c r="A1567" s="24">
        <f>1+LARGE($A$11:A1566,1)</f>
        <v>1556</v>
      </c>
      <c r="B1567" s="38" t="str">
        <f>_xlfn.IFNA(IF($U$8="set",VLOOKUP(Search!$A1567,Inventory!$AD$2:$AI$5552,6,FALSE),IF($U$8="Player",VLOOKUP(Search!$A1567,Inventory!$AF$2:$AI$5552,4,FALSE),IF($U$8="BV",VLOOKUP(Search!$A1567,Inventory!$AH$2:$AI$5552,2,FALSE),""))),"")</f>
        <v/>
      </c>
      <c r="C1567" s="38"/>
      <c r="D1567" s="38"/>
      <c r="E1567" s="38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22"/>
    </row>
    <row r="1568" spans="1:22" x14ac:dyDescent="0.2">
      <c r="A1568" s="24">
        <f>1+LARGE($A$11:A1567,1)</f>
        <v>1557</v>
      </c>
      <c r="B1568" s="38" t="str">
        <f>_xlfn.IFNA(IF($U$8="set",VLOOKUP(Search!$A1568,Inventory!$AD$2:$AI$5552,6,FALSE),IF($U$8="Player",VLOOKUP(Search!$A1568,Inventory!$AF$2:$AI$5552,4,FALSE),IF($U$8="BV",VLOOKUP(Search!$A1568,Inventory!$AH$2:$AI$5552,2,FALSE),""))),"")</f>
        <v/>
      </c>
      <c r="C1568" s="38"/>
      <c r="D1568" s="38"/>
      <c r="E1568" s="38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22"/>
    </row>
    <row r="1569" spans="1:22" x14ac:dyDescent="0.2">
      <c r="A1569" s="24">
        <f>1+LARGE($A$11:A1568,1)</f>
        <v>1558</v>
      </c>
      <c r="B1569" s="38" t="str">
        <f>_xlfn.IFNA(IF($U$8="set",VLOOKUP(Search!$A1569,Inventory!$AD$2:$AI$5552,6,FALSE),IF($U$8="Player",VLOOKUP(Search!$A1569,Inventory!$AF$2:$AI$5552,4,FALSE),IF($U$8="BV",VLOOKUP(Search!$A1569,Inventory!$AH$2:$AI$5552,2,FALSE),""))),"")</f>
        <v/>
      </c>
      <c r="C1569" s="38"/>
      <c r="D1569" s="38"/>
      <c r="E1569" s="38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22"/>
    </row>
    <row r="1570" spans="1:22" x14ac:dyDescent="0.2">
      <c r="A1570" s="24">
        <f>1+LARGE($A$11:A1569,1)</f>
        <v>1559</v>
      </c>
      <c r="B1570" s="38" t="str">
        <f>_xlfn.IFNA(IF($U$8="set",VLOOKUP(Search!$A1570,Inventory!$AD$2:$AI$5552,6,FALSE),IF($U$8="Player",VLOOKUP(Search!$A1570,Inventory!$AF$2:$AI$5552,4,FALSE),IF($U$8="BV",VLOOKUP(Search!$A1570,Inventory!$AH$2:$AI$5552,2,FALSE),""))),"")</f>
        <v/>
      </c>
      <c r="C1570" s="38"/>
      <c r="D1570" s="38"/>
      <c r="E1570" s="38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22"/>
    </row>
    <row r="1571" spans="1:22" x14ac:dyDescent="0.2">
      <c r="A1571" s="24">
        <f>1+LARGE($A$11:A1570,1)</f>
        <v>1560</v>
      </c>
      <c r="B1571" s="38" t="str">
        <f>_xlfn.IFNA(IF($U$8="set",VLOOKUP(Search!$A1571,Inventory!$AD$2:$AI$5552,6,FALSE),IF($U$8="Player",VLOOKUP(Search!$A1571,Inventory!$AF$2:$AI$5552,4,FALSE),IF($U$8="BV",VLOOKUP(Search!$A1571,Inventory!$AH$2:$AI$5552,2,FALSE),""))),"")</f>
        <v/>
      </c>
      <c r="C1571" s="38"/>
      <c r="D1571" s="38"/>
      <c r="E1571" s="38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22"/>
    </row>
    <row r="1572" spans="1:22" x14ac:dyDescent="0.2">
      <c r="A1572" s="24">
        <f>1+LARGE($A$11:A1571,1)</f>
        <v>1561</v>
      </c>
      <c r="B1572" s="38" t="str">
        <f>_xlfn.IFNA(IF($U$8="set",VLOOKUP(Search!$A1572,Inventory!$AD$2:$AI$5552,6,FALSE),IF($U$8="Player",VLOOKUP(Search!$A1572,Inventory!$AF$2:$AI$5552,4,FALSE),IF($U$8="BV",VLOOKUP(Search!$A1572,Inventory!$AH$2:$AI$5552,2,FALSE),""))),"")</f>
        <v/>
      </c>
      <c r="C1572" s="38"/>
      <c r="D1572" s="38"/>
      <c r="E1572" s="38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22"/>
    </row>
    <row r="1573" spans="1:22" x14ac:dyDescent="0.2">
      <c r="A1573" s="24">
        <f>1+LARGE($A$11:A1572,1)</f>
        <v>1562</v>
      </c>
      <c r="B1573" s="38" t="str">
        <f>_xlfn.IFNA(IF($U$8="set",VLOOKUP(Search!$A1573,Inventory!$AD$2:$AI$5552,6,FALSE),IF($U$8="Player",VLOOKUP(Search!$A1573,Inventory!$AF$2:$AI$5552,4,FALSE),IF($U$8="BV",VLOOKUP(Search!$A1573,Inventory!$AH$2:$AI$5552,2,FALSE),""))),"")</f>
        <v/>
      </c>
      <c r="C1573" s="38"/>
      <c r="D1573" s="38"/>
      <c r="E1573" s="38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22"/>
    </row>
    <row r="1574" spans="1:22" x14ac:dyDescent="0.2">
      <c r="A1574" s="24">
        <f>1+LARGE($A$11:A1573,1)</f>
        <v>1563</v>
      </c>
      <c r="B1574" s="38" t="str">
        <f>_xlfn.IFNA(IF($U$8="set",VLOOKUP(Search!$A1574,Inventory!$AD$2:$AI$5552,6,FALSE),IF($U$8="Player",VLOOKUP(Search!$A1574,Inventory!$AF$2:$AI$5552,4,FALSE),IF($U$8="BV",VLOOKUP(Search!$A1574,Inventory!$AH$2:$AI$5552,2,FALSE),""))),"")</f>
        <v/>
      </c>
      <c r="C1574" s="38"/>
      <c r="D1574" s="38"/>
      <c r="E1574" s="38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22"/>
    </row>
    <row r="1575" spans="1:22" x14ac:dyDescent="0.2">
      <c r="A1575" s="24">
        <f>1+LARGE($A$11:A1574,1)</f>
        <v>1564</v>
      </c>
      <c r="B1575" s="38" t="str">
        <f>_xlfn.IFNA(IF($U$8="set",VLOOKUP(Search!$A1575,Inventory!$AD$2:$AI$5552,6,FALSE),IF($U$8="Player",VLOOKUP(Search!$A1575,Inventory!$AF$2:$AI$5552,4,FALSE),IF($U$8="BV",VLOOKUP(Search!$A1575,Inventory!$AH$2:$AI$5552,2,FALSE),""))),"")</f>
        <v/>
      </c>
      <c r="C1575" s="38"/>
      <c r="D1575" s="38"/>
      <c r="E1575" s="38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22"/>
    </row>
    <row r="1576" spans="1:22" x14ac:dyDescent="0.2">
      <c r="A1576" s="24">
        <f>1+LARGE($A$11:A1575,1)</f>
        <v>1565</v>
      </c>
      <c r="B1576" s="38" t="str">
        <f>_xlfn.IFNA(IF($U$8="set",VLOOKUP(Search!$A1576,Inventory!$AD$2:$AI$5552,6,FALSE),IF($U$8="Player",VLOOKUP(Search!$A1576,Inventory!$AF$2:$AI$5552,4,FALSE),IF($U$8="BV",VLOOKUP(Search!$A1576,Inventory!$AH$2:$AI$5552,2,FALSE),""))),"")</f>
        <v/>
      </c>
      <c r="C1576" s="38"/>
      <c r="D1576" s="38"/>
      <c r="E1576" s="38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22"/>
    </row>
    <row r="1577" spans="1:22" x14ac:dyDescent="0.2">
      <c r="A1577" s="24">
        <f>1+LARGE($A$11:A1576,1)</f>
        <v>1566</v>
      </c>
      <c r="B1577" s="38" t="str">
        <f>_xlfn.IFNA(IF($U$8="set",VLOOKUP(Search!$A1577,Inventory!$AD$2:$AI$5552,6,FALSE),IF($U$8="Player",VLOOKUP(Search!$A1577,Inventory!$AF$2:$AI$5552,4,FALSE),IF($U$8="BV",VLOOKUP(Search!$A1577,Inventory!$AH$2:$AI$5552,2,FALSE),""))),"")</f>
        <v/>
      </c>
      <c r="C1577" s="38"/>
      <c r="D1577" s="38"/>
      <c r="E1577" s="38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22"/>
    </row>
    <row r="1578" spans="1:22" x14ac:dyDescent="0.2">
      <c r="A1578" s="24">
        <f>1+LARGE($A$11:A1577,1)</f>
        <v>1567</v>
      </c>
      <c r="B1578" s="38" t="str">
        <f>_xlfn.IFNA(IF($U$8="set",VLOOKUP(Search!$A1578,Inventory!$AD$2:$AI$5552,6,FALSE),IF($U$8="Player",VLOOKUP(Search!$A1578,Inventory!$AF$2:$AI$5552,4,FALSE),IF($U$8="BV",VLOOKUP(Search!$A1578,Inventory!$AH$2:$AI$5552,2,FALSE),""))),"")</f>
        <v/>
      </c>
      <c r="C1578" s="38"/>
      <c r="D1578" s="38"/>
      <c r="E1578" s="38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22"/>
    </row>
    <row r="1579" spans="1:22" x14ac:dyDescent="0.2">
      <c r="A1579" s="24">
        <f>1+LARGE($A$11:A1578,1)</f>
        <v>1568</v>
      </c>
      <c r="B1579" s="38" t="str">
        <f>_xlfn.IFNA(IF($U$8="set",VLOOKUP(Search!$A1579,Inventory!$AD$2:$AI$5552,6,FALSE),IF($U$8="Player",VLOOKUP(Search!$A1579,Inventory!$AF$2:$AI$5552,4,FALSE),IF($U$8="BV",VLOOKUP(Search!$A1579,Inventory!$AH$2:$AI$5552,2,FALSE),""))),"")</f>
        <v/>
      </c>
      <c r="C1579" s="38"/>
      <c r="D1579" s="38"/>
      <c r="E1579" s="38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22"/>
    </row>
    <row r="1580" spans="1:22" x14ac:dyDescent="0.2">
      <c r="A1580" s="24">
        <f>1+LARGE($A$11:A1579,1)</f>
        <v>1569</v>
      </c>
      <c r="B1580" s="38" t="str">
        <f>_xlfn.IFNA(IF($U$8="set",VLOOKUP(Search!$A1580,Inventory!$AD$2:$AI$5552,6,FALSE),IF($U$8="Player",VLOOKUP(Search!$A1580,Inventory!$AF$2:$AI$5552,4,FALSE),IF($U$8="BV",VLOOKUP(Search!$A1580,Inventory!$AH$2:$AI$5552,2,FALSE),""))),"")</f>
        <v/>
      </c>
      <c r="C1580" s="38"/>
      <c r="D1580" s="38"/>
      <c r="E1580" s="38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22"/>
    </row>
    <row r="1581" spans="1:22" x14ac:dyDescent="0.2">
      <c r="A1581" s="24">
        <f>1+LARGE($A$11:A1580,1)</f>
        <v>1570</v>
      </c>
      <c r="B1581" s="38" t="str">
        <f>_xlfn.IFNA(IF($U$8="set",VLOOKUP(Search!$A1581,Inventory!$AD$2:$AI$5552,6,FALSE),IF($U$8="Player",VLOOKUP(Search!$A1581,Inventory!$AF$2:$AI$5552,4,FALSE),IF($U$8="BV",VLOOKUP(Search!$A1581,Inventory!$AH$2:$AI$5552,2,FALSE),""))),"")</f>
        <v/>
      </c>
      <c r="C1581" s="38"/>
      <c r="D1581" s="38"/>
      <c r="E1581" s="38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22"/>
    </row>
    <row r="1582" spans="1:22" x14ac:dyDescent="0.2">
      <c r="A1582" s="24">
        <f>1+LARGE($A$11:A1581,1)</f>
        <v>1571</v>
      </c>
      <c r="B1582" s="38" t="str">
        <f>_xlfn.IFNA(IF($U$8="set",VLOOKUP(Search!$A1582,Inventory!$AD$2:$AI$5552,6,FALSE),IF($U$8="Player",VLOOKUP(Search!$A1582,Inventory!$AF$2:$AI$5552,4,FALSE),IF($U$8="BV",VLOOKUP(Search!$A1582,Inventory!$AH$2:$AI$5552,2,FALSE),""))),"")</f>
        <v/>
      </c>
      <c r="C1582" s="38"/>
      <c r="D1582" s="38"/>
      <c r="E1582" s="38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22"/>
    </row>
    <row r="1583" spans="1:22" x14ac:dyDescent="0.2">
      <c r="A1583" s="24">
        <f>1+LARGE($A$11:A1582,1)</f>
        <v>1572</v>
      </c>
      <c r="B1583" s="38" t="str">
        <f>_xlfn.IFNA(IF($U$8="set",VLOOKUP(Search!$A1583,Inventory!$AD$2:$AI$5552,6,FALSE),IF($U$8="Player",VLOOKUP(Search!$A1583,Inventory!$AF$2:$AI$5552,4,FALSE),IF($U$8="BV",VLOOKUP(Search!$A1583,Inventory!$AH$2:$AI$5552,2,FALSE),""))),"")</f>
        <v/>
      </c>
      <c r="C1583" s="38"/>
      <c r="D1583" s="38"/>
      <c r="E1583" s="38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22"/>
    </row>
    <row r="1584" spans="1:22" x14ac:dyDescent="0.2">
      <c r="A1584" s="24">
        <f>1+LARGE($A$11:A1583,1)</f>
        <v>1573</v>
      </c>
      <c r="B1584" s="38" t="str">
        <f>_xlfn.IFNA(IF($U$8="set",VLOOKUP(Search!$A1584,Inventory!$AD$2:$AI$5552,6,FALSE),IF($U$8="Player",VLOOKUP(Search!$A1584,Inventory!$AF$2:$AI$5552,4,FALSE),IF($U$8="BV",VLOOKUP(Search!$A1584,Inventory!$AH$2:$AI$5552,2,FALSE),""))),"")</f>
        <v/>
      </c>
      <c r="C1584" s="38"/>
      <c r="D1584" s="38"/>
      <c r="E1584" s="38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22"/>
    </row>
    <row r="1585" spans="1:22" x14ac:dyDescent="0.2">
      <c r="A1585" s="24">
        <f>1+LARGE($A$11:A1584,1)</f>
        <v>1574</v>
      </c>
      <c r="B1585" s="38" t="str">
        <f>_xlfn.IFNA(IF($U$8="set",VLOOKUP(Search!$A1585,Inventory!$AD$2:$AI$5552,6,FALSE),IF($U$8="Player",VLOOKUP(Search!$A1585,Inventory!$AF$2:$AI$5552,4,FALSE),IF($U$8="BV",VLOOKUP(Search!$A1585,Inventory!$AH$2:$AI$5552,2,FALSE),""))),"")</f>
        <v/>
      </c>
      <c r="C1585" s="38"/>
      <c r="D1585" s="38"/>
      <c r="E1585" s="38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22"/>
    </row>
    <row r="1586" spans="1:22" x14ac:dyDescent="0.2">
      <c r="A1586" s="24">
        <f>1+LARGE($A$11:A1585,1)</f>
        <v>1575</v>
      </c>
      <c r="B1586" s="38" t="str">
        <f>_xlfn.IFNA(IF($U$8="set",VLOOKUP(Search!$A1586,Inventory!$AD$2:$AI$5552,6,FALSE),IF($U$8="Player",VLOOKUP(Search!$A1586,Inventory!$AF$2:$AI$5552,4,FALSE),IF($U$8="BV",VLOOKUP(Search!$A1586,Inventory!$AH$2:$AI$5552,2,FALSE),""))),"")</f>
        <v/>
      </c>
      <c r="C1586" s="38"/>
      <c r="D1586" s="38"/>
      <c r="E1586" s="38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22"/>
    </row>
    <row r="1587" spans="1:22" x14ac:dyDescent="0.2">
      <c r="A1587" s="24">
        <f>1+LARGE($A$11:A1586,1)</f>
        <v>1576</v>
      </c>
      <c r="B1587" s="38" t="str">
        <f>_xlfn.IFNA(IF($U$8="set",VLOOKUP(Search!$A1587,Inventory!$AD$2:$AI$5552,6,FALSE),IF($U$8="Player",VLOOKUP(Search!$A1587,Inventory!$AF$2:$AI$5552,4,FALSE),IF($U$8="BV",VLOOKUP(Search!$A1587,Inventory!$AH$2:$AI$5552,2,FALSE),""))),"")</f>
        <v/>
      </c>
      <c r="C1587" s="38"/>
      <c r="D1587" s="38"/>
      <c r="E1587" s="38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22"/>
    </row>
    <row r="1588" spans="1:22" x14ac:dyDescent="0.2">
      <c r="A1588" s="24">
        <f>1+LARGE($A$11:A1587,1)</f>
        <v>1577</v>
      </c>
      <c r="B1588" s="38" t="str">
        <f>_xlfn.IFNA(IF($U$8="set",VLOOKUP(Search!$A1588,Inventory!$AD$2:$AI$5552,6,FALSE),IF($U$8="Player",VLOOKUP(Search!$A1588,Inventory!$AF$2:$AI$5552,4,FALSE),IF($U$8="BV",VLOOKUP(Search!$A1588,Inventory!$AH$2:$AI$5552,2,FALSE),""))),"")</f>
        <v/>
      </c>
      <c r="C1588" s="38"/>
      <c r="D1588" s="38"/>
      <c r="E1588" s="38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22"/>
    </row>
    <row r="1589" spans="1:22" x14ac:dyDescent="0.2">
      <c r="A1589" s="24">
        <f>1+LARGE($A$11:A1588,1)</f>
        <v>1578</v>
      </c>
      <c r="B1589" s="38" t="str">
        <f>_xlfn.IFNA(IF($U$8="set",VLOOKUP(Search!$A1589,Inventory!$AD$2:$AI$5552,6,FALSE),IF($U$8="Player",VLOOKUP(Search!$A1589,Inventory!$AF$2:$AI$5552,4,FALSE),IF($U$8="BV",VLOOKUP(Search!$A1589,Inventory!$AH$2:$AI$5552,2,FALSE),""))),"")</f>
        <v/>
      </c>
      <c r="C1589" s="38"/>
      <c r="D1589" s="38"/>
      <c r="E1589" s="38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22"/>
    </row>
    <row r="1590" spans="1:22" x14ac:dyDescent="0.2">
      <c r="A1590" s="24">
        <f>1+LARGE($A$11:A1589,1)</f>
        <v>1579</v>
      </c>
      <c r="B1590" s="38" t="str">
        <f>_xlfn.IFNA(IF($U$8="set",VLOOKUP(Search!$A1590,Inventory!$AD$2:$AI$5552,6,FALSE),IF($U$8="Player",VLOOKUP(Search!$A1590,Inventory!$AF$2:$AI$5552,4,FALSE),IF($U$8="BV",VLOOKUP(Search!$A1590,Inventory!$AH$2:$AI$5552,2,FALSE),""))),"")</f>
        <v/>
      </c>
      <c r="C1590" s="38"/>
      <c r="D1590" s="38"/>
      <c r="E1590" s="38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22"/>
    </row>
    <row r="1591" spans="1:22" x14ac:dyDescent="0.2">
      <c r="A1591" s="24">
        <f>1+LARGE($A$11:A1590,1)</f>
        <v>1580</v>
      </c>
      <c r="B1591" s="38" t="str">
        <f>_xlfn.IFNA(IF($U$8="set",VLOOKUP(Search!$A1591,Inventory!$AD$2:$AI$5552,6,FALSE),IF($U$8="Player",VLOOKUP(Search!$A1591,Inventory!$AF$2:$AI$5552,4,FALSE),IF($U$8="BV",VLOOKUP(Search!$A1591,Inventory!$AH$2:$AI$5552,2,FALSE),""))),"")</f>
        <v/>
      </c>
      <c r="C1591" s="38"/>
      <c r="D1591" s="38"/>
      <c r="E1591" s="38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22"/>
    </row>
    <row r="1592" spans="1:22" x14ac:dyDescent="0.2">
      <c r="A1592" s="24">
        <f>1+LARGE($A$11:A1591,1)</f>
        <v>1581</v>
      </c>
      <c r="B1592" s="38" t="str">
        <f>_xlfn.IFNA(IF($U$8="set",VLOOKUP(Search!$A1592,Inventory!$AD$2:$AI$5552,6,FALSE),IF($U$8="Player",VLOOKUP(Search!$A1592,Inventory!$AF$2:$AI$5552,4,FALSE),IF($U$8="BV",VLOOKUP(Search!$A1592,Inventory!$AH$2:$AI$5552,2,FALSE),""))),"")</f>
        <v/>
      </c>
      <c r="C1592" s="38"/>
      <c r="D1592" s="38"/>
      <c r="E1592" s="38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22"/>
    </row>
    <row r="1593" spans="1:22" x14ac:dyDescent="0.2">
      <c r="A1593" s="24">
        <f>1+LARGE($A$11:A1592,1)</f>
        <v>1582</v>
      </c>
      <c r="B1593" s="38" t="str">
        <f>_xlfn.IFNA(IF($U$8="set",VLOOKUP(Search!$A1593,Inventory!$AD$2:$AI$5552,6,FALSE),IF($U$8="Player",VLOOKUP(Search!$A1593,Inventory!$AF$2:$AI$5552,4,FALSE),IF($U$8="BV",VLOOKUP(Search!$A1593,Inventory!$AH$2:$AI$5552,2,FALSE),""))),"")</f>
        <v/>
      </c>
      <c r="C1593" s="38"/>
      <c r="D1593" s="38"/>
      <c r="E1593" s="38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22"/>
    </row>
    <row r="1594" spans="1:22" x14ac:dyDescent="0.2">
      <c r="A1594" s="24">
        <f>1+LARGE($A$11:A1593,1)</f>
        <v>1583</v>
      </c>
      <c r="B1594" s="38" t="str">
        <f>_xlfn.IFNA(IF($U$8="set",VLOOKUP(Search!$A1594,Inventory!$AD$2:$AI$5552,6,FALSE),IF($U$8="Player",VLOOKUP(Search!$A1594,Inventory!$AF$2:$AI$5552,4,FALSE),IF($U$8="BV",VLOOKUP(Search!$A1594,Inventory!$AH$2:$AI$5552,2,FALSE),""))),"")</f>
        <v/>
      </c>
      <c r="C1594" s="38"/>
      <c r="D1594" s="38"/>
      <c r="E1594" s="38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22"/>
    </row>
    <row r="1595" spans="1:22" x14ac:dyDescent="0.2">
      <c r="A1595" s="24">
        <f>1+LARGE($A$11:A1594,1)</f>
        <v>1584</v>
      </c>
      <c r="B1595" s="38" t="str">
        <f>_xlfn.IFNA(IF($U$8="set",VLOOKUP(Search!$A1595,Inventory!$AD$2:$AI$5552,6,FALSE),IF($U$8="Player",VLOOKUP(Search!$A1595,Inventory!$AF$2:$AI$5552,4,FALSE),IF($U$8="BV",VLOOKUP(Search!$A1595,Inventory!$AH$2:$AI$5552,2,FALSE),""))),"")</f>
        <v/>
      </c>
      <c r="C1595" s="38"/>
      <c r="D1595" s="38"/>
      <c r="E1595" s="38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22"/>
    </row>
    <row r="1596" spans="1:22" x14ac:dyDescent="0.2">
      <c r="A1596" s="24">
        <f>1+LARGE($A$11:A1595,1)</f>
        <v>1585</v>
      </c>
      <c r="B1596" s="38" t="str">
        <f>_xlfn.IFNA(IF($U$8="set",VLOOKUP(Search!$A1596,Inventory!$AD$2:$AI$5552,6,FALSE),IF($U$8="Player",VLOOKUP(Search!$A1596,Inventory!$AF$2:$AI$5552,4,FALSE),IF($U$8="BV",VLOOKUP(Search!$A1596,Inventory!$AH$2:$AI$5552,2,FALSE),""))),"")</f>
        <v/>
      </c>
      <c r="C1596" s="38"/>
      <c r="D1596" s="38"/>
      <c r="E1596" s="38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22"/>
    </row>
    <row r="1597" spans="1:22" x14ac:dyDescent="0.2">
      <c r="A1597" s="24">
        <f>1+LARGE($A$11:A1596,1)</f>
        <v>1586</v>
      </c>
      <c r="B1597" s="38" t="str">
        <f>_xlfn.IFNA(IF($U$8="set",VLOOKUP(Search!$A1597,Inventory!$AD$2:$AI$5552,6,FALSE),IF($U$8="Player",VLOOKUP(Search!$A1597,Inventory!$AF$2:$AI$5552,4,FALSE),IF($U$8="BV",VLOOKUP(Search!$A1597,Inventory!$AH$2:$AI$5552,2,FALSE),""))),"")</f>
        <v/>
      </c>
      <c r="C1597" s="38"/>
      <c r="D1597" s="38"/>
      <c r="E1597" s="38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22"/>
    </row>
    <row r="1598" spans="1:22" x14ac:dyDescent="0.2">
      <c r="A1598" s="24">
        <f>1+LARGE($A$11:A1597,1)</f>
        <v>1587</v>
      </c>
      <c r="B1598" s="38" t="str">
        <f>_xlfn.IFNA(IF($U$8="set",VLOOKUP(Search!$A1598,Inventory!$AD$2:$AI$5552,6,FALSE),IF($U$8="Player",VLOOKUP(Search!$A1598,Inventory!$AF$2:$AI$5552,4,FALSE),IF($U$8="BV",VLOOKUP(Search!$A1598,Inventory!$AH$2:$AI$5552,2,FALSE),""))),"")</f>
        <v/>
      </c>
      <c r="C1598" s="38"/>
      <c r="D1598" s="38"/>
      <c r="E1598" s="38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22"/>
    </row>
    <row r="1599" spans="1:22" x14ac:dyDescent="0.2">
      <c r="A1599" s="24">
        <f>1+LARGE($A$11:A1598,1)</f>
        <v>1588</v>
      </c>
      <c r="B1599" s="38" t="str">
        <f>_xlfn.IFNA(IF($U$8="set",VLOOKUP(Search!$A1599,Inventory!$AD$2:$AI$5552,6,FALSE),IF($U$8="Player",VLOOKUP(Search!$A1599,Inventory!$AF$2:$AI$5552,4,FALSE),IF($U$8="BV",VLOOKUP(Search!$A1599,Inventory!$AH$2:$AI$5552,2,FALSE),""))),"")</f>
        <v/>
      </c>
      <c r="C1599" s="38"/>
      <c r="D1599" s="38"/>
      <c r="E1599" s="38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22"/>
    </row>
    <row r="1600" spans="1:22" x14ac:dyDescent="0.2">
      <c r="A1600" s="24">
        <f>1+LARGE($A$11:A1599,1)</f>
        <v>1589</v>
      </c>
      <c r="B1600" s="38" t="str">
        <f>_xlfn.IFNA(IF($U$8="set",VLOOKUP(Search!$A1600,Inventory!$AD$2:$AI$5552,6,FALSE),IF($U$8="Player",VLOOKUP(Search!$A1600,Inventory!$AF$2:$AI$5552,4,FALSE),IF($U$8="BV",VLOOKUP(Search!$A1600,Inventory!$AH$2:$AI$5552,2,FALSE),""))),"")</f>
        <v/>
      </c>
      <c r="C1600" s="38"/>
      <c r="D1600" s="38"/>
      <c r="E1600" s="38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22"/>
    </row>
    <row r="1601" spans="1:22" x14ac:dyDescent="0.2">
      <c r="A1601" s="24">
        <f>1+LARGE($A$11:A1600,1)</f>
        <v>1590</v>
      </c>
      <c r="B1601" s="38" t="str">
        <f>_xlfn.IFNA(IF($U$8="set",VLOOKUP(Search!$A1601,Inventory!$AD$2:$AI$5552,6,FALSE),IF($U$8="Player",VLOOKUP(Search!$A1601,Inventory!$AF$2:$AI$5552,4,FALSE),IF($U$8="BV",VLOOKUP(Search!$A1601,Inventory!$AH$2:$AI$5552,2,FALSE),""))),"")</f>
        <v/>
      </c>
      <c r="C1601" s="38"/>
      <c r="D1601" s="38"/>
      <c r="E1601" s="38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22"/>
    </row>
    <row r="1602" spans="1:22" x14ac:dyDescent="0.2">
      <c r="A1602" s="24">
        <f>1+LARGE($A$11:A1601,1)</f>
        <v>1591</v>
      </c>
      <c r="B1602" s="38" t="str">
        <f>_xlfn.IFNA(IF($U$8="set",VLOOKUP(Search!$A1602,Inventory!$AD$2:$AI$5552,6,FALSE),IF($U$8="Player",VLOOKUP(Search!$A1602,Inventory!$AF$2:$AI$5552,4,FALSE),IF($U$8="BV",VLOOKUP(Search!$A1602,Inventory!$AH$2:$AI$5552,2,FALSE),""))),"")</f>
        <v/>
      </c>
      <c r="C1602" s="38"/>
      <c r="D1602" s="38"/>
      <c r="E1602" s="38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22"/>
    </row>
    <row r="1603" spans="1:22" x14ac:dyDescent="0.2">
      <c r="A1603" s="24">
        <f>1+LARGE($A$11:A1602,1)</f>
        <v>1592</v>
      </c>
      <c r="B1603" s="38" t="str">
        <f>_xlfn.IFNA(IF($U$8="set",VLOOKUP(Search!$A1603,Inventory!$AD$2:$AI$5552,6,FALSE),IF($U$8="Player",VLOOKUP(Search!$A1603,Inventory!$AF$2:$AI$5552,4,FALSE),IF($U$8="BV",VLOOKUP(Search!$A1603,Inventory!$AH$2:$AI$5552,2,FALSE),""))),"")</f>
        <v/>
      </c>
      <c r="C1603" s="38"/>
      <c r="D1603" s="38"/>
      <c r="E1603" s="38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22"/>
    </row>
    <row r="1604" spans="1:22" x14ac:dyDescent="0.2">
      <c r="A1604" s="24">
        <f>1+LARGE($A$11:A1603,1)</f>
        <v>1593</v>
      </c>
      <c r="B1604" s="38" t="str">
        <f>_xlfn.IFNA(IF($U$8="set",VLOOKUP(Search!$A1604,Inventory!$AD$2:$AI$5552,6,FALSE),IF($U$8="Player",VLOOKUP(Search!$A1604,Inventory!$AF$2:$AI$5552,4,FALSE),IF($U$8="BV",VLOOKUP(Search!$A1604,Inventory!$AH$2:$AI$5552,2,FALSE),""))),"")</f>
        <v/>
      </c>
      <c r="C1604" s="38"/>
      <c r="D1604" s="38"/>
      <c r="E1604" s="38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22"/>
    </row>
    <row r="1605" spans="1:22" x14ac:dyDescent="0.2">
      <c r="A1605" s="24">
        <f>1+LARGE($A$11:A1604,1)</f>
        <v>1594</v>
      </c>
      <c r="B1605" s="38" t="str">
        <f>_xlfn.IFNA(IF($U$8="set",VLOOKUP(Search!$A1605,Inventory!$AD$2:$AI$5552,6,FALSE),IF($U$8="Player",VLOOKUP(Search!$A1605,Inventory!$AF$2:$AI$5552,4,FALSE),IF($U$8="BV",VLOOKUP(Search!$A1605,Inventory!$AH$2:$AI$5552,2,FALSE),""))),"")</f>
        <v/>
      </c>
      <c r="C1605" s="38"/>
      <c r="D1605" s="38"/>
      <c r="E1605" s="38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22"/>
    </row>
    <row r="1606" spans="1:22" x14ac:dyDescent="0.2">
      <c r="A1606" s="24">
        <f>1+LARGE($A$11:A1605,1)</f>
        <v>1595</v>
      </c>
      <c r="B1606" s="38" t="str">
        <f>_xlfn.IFNA(IF($U$8="set",VLOOKUP(Search!$A1606,Inventory!$AD$2:$AI$5552,6,FALSE),IF($U$8="Player",VLOOKUP(Search!$A1606,Inventory!$AF$2:$AI$5552,4,FALSE),IF($U$8="BV",VLOOKUP(Search!$A1606,Inventory!$AH$2:$AI$5552,2,FALSE),""))),"")</f>
        <v/>
      </c>
      <c r="C1606" s="38"/>
      <c r="D1606" s="38"/>
      <c r="E1606" s="38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22"/>
    </row>
    <row r="1607" spans="1:22" x14ac:dyDescent="0.2">
      <c r="A1607" s="24">
        <f>1+LARGE($A$11:A1606,1)</f>
        <v>1596</v>
      </c>
      <c r="B1607" s="38" t="str">
        <f>_xlfn.IFNA(IF($U$8="set",VLOOKUP(Search!$A1607,Inventory!$AD$2:$AI$5552,6,FALSE),IF($U$8="Player",VLOOKUP(Search!$A1607,Inventory!$AF$2:$AI$5552,4,FALSE),IF($U$8="BV",VLOOKUP(Search!$A1607,Inventory!$AH$2:$AI$5552,2,FALSE),""))),"")</f>
        <v/>
      </c>
      <c r="C1607" s="38"/>
      <c r="D1607" s="38"/>
      <c r="E1607" s="38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22"/>
    </row>
    <row r="1608" spans="1:22" x14ac:dyDescent="0.2">
      <c r="A1608" s="24">
        <f>1+LARGE($A$11:A1607,1)</f>
        <v>1597</v>
      </c>
      <c r="B1608" s="38" t="str">
        <f>_xlfn.IFNA(IF($U$8="set",VLOOKUP(Search!$A1608,Inventory!$AD$2:$AI$5552,6,FALSE),IF($U$8="Player",VLOOKUP(Search!$A1608,Inventory!$AF$2:$AI$5552,4,FALSE),IF($U$8="BV",VLOOKUP(Search!$A1608,Inventory!$AH$2:$AI$5552,2,FALSE),""))),"")</f>
        <v/>
      </c>
      <c r="C1608" s="38"/>
      <c r="D1608" s="38"/>
      <c r="E1608" s="38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22"/>
    </row>
    <row r="1609" spans="1:22" x14ac:dyDescent="0.2">
      <c r="A1609" s="24">
        <f>1+LARGE($A$11:A1608,1)</f>
        <v>1598</v>
      </c>
      <c r="B1609" s="38" t="str">
        <f>_xlfn.IFNA(IF($U$8="set",VLOOKUP(Search!$A1609,Inventory!$AD$2:$AI$5552,6,FALSE),IF($U$8="Player",VLOOKUP(Search!$A1609,Inventory!$AF$2:$AI$5552,4,FALSE),IF($U$8="BV",VLOOKUP(Search!$A1609,Inventory!$AH$2:$AI$5552,2,FALSE),""))),"")</f>
        <v/>
      </c>
      <c r="C1609" s="38"/>
      <c r="D1609" s="38"/>
      <c r="E1609" s="38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22"/>
    </row>
    <row r="1610" spans="1:22" x14ac:dyDescent="0.2">
      <c r="A1610" s="24">
        <f>1+LARGE($A$11:A1609,1)</f>
        <v>1599</v>
      </c>
      <c r="B1610" s="38" t="str">
        <f>_xlfn.IFNA(IF($U$8="set",VLOOKUP(Search!$A1610,Inventory!$AD$2:$AI$5552,6,FALSE),IF($U$8="Player",VLOOKUP(Search!$A1610,Inventory!$AF$2:$AI$5552,4,FALSE),IF($U$8="BV",VLOOKUP(Search!$A1610,Inventory!$AH$2:$AI$5552,2,FALSE),""))),"")</f>
        <v/>
      </c>
      <c r="C1610" s="38"/>
      <c r="D1610" s="38"/>
      <c r="E1610" s="38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22"/>
    </row>
    <row r="1611" spans="1:22" x14ac:dyDescent="0.2">
      <c r="A1611" s="24">
        <f>1+LARGE($A$11:A1610,1)</f>
        <v>1600</v>
      </c>
      <c r="B1611" s="38" t="str">
        <f>_xlfn.IFNA(IF($U$8="set",VLOOKUP(Search!$A1611,Inventory!$AD$2:$AI$5552,6,FALSE),IF($U$8="Player",VLOOKUP(Search!$A1611,Inventory!$AF$2:$AI$5552,4,FALSE),IF($U$8="BV",VLOOKUP(Search!$A1611,Inventory!$AH$2:$AI$5552,2,FALSE),""))),"")</f>
        <v/>
      </c>
      <c r="C1611" s="38"/>
      <c r="D1611" s="38"/>
      <c r="E1611" s="38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22"/>
    </row>
    <row r="1612" spans="1:22" x14ac:dyDescent="0.2">
      <c r="A1612" s="24">
        <f>1+LARGE($A$11:A1611,1)</f>
        <v>1601</v>
      </c>
      <c r="B1612" s="38" t="str">
        <f>_xlfn.IFNA(IF($U$8="set",VLOOKUP(Search!$A1612,Inventory!$AD$2:$AI$5552,6,FALSE),IF($U$8="Player",VLOOKUP(Search!$A1612,Inventory!$AF$2:$AI$5552,4,FALSE),IF($U$8="BV",VLOOKUP(Search!$A1612,Inventory!$AH$2:$AI$5552,2,FALSE),""))),"")</f>
        <v/>
      </c>
      <c r="C1612" s="38"/>
      <c r="D1612" s="38"/>
      <c r="E1612" s="38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22"/>
    </row>
    <row r="1613" spans="1:22" x14ac:dyDescent="0.2">
      <c r="A1613" s="24">
        <f>1+LARGE($A$11:A1612,1)</f>
        <v>1602</v>
      </c>
      <c r="B1613" s="38" t="str">
        <f>_xlfn.IFNA(IF($U$8="set",VLOOKUP(Search!$A1613,Inventory!$AD$2:$AI$5552,6,FALSE),IF($U$8="Player",VLOOKUP(Search!$A1613,Inventory!$AF$2:$AI$5552,4,FALSE),IF($U$8="BV",VLOOKUP(Search!$A1613,Inventory!$AH$2:$AI$5552,2,FALSE),""))),"")</f>
        <v/>
      </c>
      <c r="C1613" s="38"/>
      <c r="D1613" s="38"/>
      <c r="E1613" s="38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22"/>
    </row>
    <row r="1614" spans="1:22" x14ac:dyDescent="0.2">
      <c r="A1614" s="24">
        <f>1+LARGE($A$11:A1613,1)</f>
        <v>1603</v>
      </c>
      <c r="B1614" s="38" t="str">
        <f>_xlfn.IFNA(IF($U$8="set",VLOOKUP(Search!$A1614,Inventory!$AD$2:$AI$5552,6,FALSE),IF($U$8="Player",VLOOKUP(Search!$A1614,Inventory!$AF$2:$AI$5552,4,FALSE),IF($U$8="BV",VLOOKUP(Search!$A1614,Inventory!$AH$2:$AI$5552,2,FALSE),""))),"")</f>
        <v/>
      </c>
      <c r="C1614" s="38"/>
      <c r="D1614" s="38"/>
      <c r="E1614" s="38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22"/>
    </row>
    <row r="1615" spans="1:22" x14ac:dyDescent="0.2">
      <c r="A1615" s="24">
        <f>1+LARGE($A$11:A1614,1)</f>
        <v>1604</v>
      </c>
      <c r="B1615" s="38" t="str">
        <f>_xlfn.IFNA(IF($U$8="set",VLOOKUP(Search!$A1615,Inventory!$AD$2:$AI$5552,6,FALSE),IF($U$8="Player",VLOOKUP(Search!$A1615,Inventory!$AF$2:$AI$5552,4,FALSE),IF($U$8="BV",VLOOKUP(Search!$A1615,Inventory!$AH$2:$AI$5552,2,FALSE),""))),"")</f>
        <v/>
      </c>
      <c r="C1615" s="38"/>
      <c r="D1615" s="38"/>
      <c r="E1615" s="38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22"/>
    </row>
    <row r="1616" spans="1:22" x14ac:dyDescent="0.2">
      <c r="A1616" s="24">
        <f>1+LARGE($A$11:A1615,1)</f>
        <v>1605</v>
      </c>
      <c r="B1616" s="38" t="str">
        <f>_xlfn.IFNA(IF($U$8="set",VLOOKUP(Search!$A1616,Inventory!$AD$2:$AI$5552,6,FALSE),IF($U$8="Player",VLOOKUP(Search!$A1616,Inventory!$AF$2:$AI$5552,4,FALSE),IF($U$8="BV",VLOOKUP(Search!$A1616,Inventory!$AH$2:$AI$5552,2,FALSE),""))),"")</f>
        <v/>
      </c>
      <c r="C1616" s="38"/>
      <c r="D1616" s="38"/>
      <c r="E1616" s="38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22"/>
    </row>
    <row r="1617" spans="1:22" x14ac:dyDescent="0.2">
      <c r="A1617" s="24">
        <f>1+LARGE($A$11:A1616,1)</f>
        <v>1606</v>
      </c>
      <c r="B1617" s="38" t="str">
        <f>_xlfn.IFNA(IF($U$8="set",VLOOKUP(Search!$A1617,Inventory!$AD$2:$AI$5552,6,FALSE),IF($U$8="Player",VLOOKUP(Search!$A1617,Inventory!$AF$2:$AI$5552,4,FALSE),IF($U$8="BV",VLOOKUP(Search!$A1617,Inventory!$AH$2:$AI$5552,2,FALSE),""))),"")</f>
        <v/>
      </c>
      <c r="C1617" s="38"/>
      <c r="D1617" s="38"/>
      <c r="E1617" s="38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22"/>
    </row>
    <row r="1618" spans="1:22" x14ac:dyDescent="0.2">
      <c r="A1618" s="24">
        <f>1+LARGE($A$11:A1617,1)</f>
        <v>1607</v>
      </c>
      <c r="B1618" s="38" t="str">
        <f>_xlfn.IFNA(IF($U$8="set",VLOOKUP(Search!$A1618,Inventory!$AD$2:$AI$5552,6,FALSE),IF($U$8="Player",VLOOKUP(Search!$A1618,Inventory!$AF$2:$AI$5552,4,FALSE),IF($U$8="BV",VLOOKUP(Search!$A1618,Inventory!$AH$2:$AI$5552,2,FALSE),""))),"")</f>
        <v/>
      </c>
      <c r="C1618" s="38"/>
      <c r="D1618" s="38"/>
      <c r="E1618" s="38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22"/>
    </row>
    <row r="1619" spans="1:22" x14ac:dyDescent="0.2">
      <c r="A1619" s="24">
        <f>1+LARGE($A$11:A1618,1)</f>
        <v>1608</v>
      </c>
      <c r="B1619" s="38" t="str">
        <f>_xlfn.IFNA(IF($U$8="set",VLOOKUP(Search!$A1619,Inventory!$AD$2:$AI$5552,6,FALSE),IF($U$8="Player",VLOOKUP(Search!$A1619,Inventory!$AF$2:$AI$5552,4,FALSE),IF($U$8="BV",VLOOKUP(Search!$A1619,Inventory!$AH$2:$AI$5552,2,FALSE),""))),"")</f>
        <v/>
      </c>
      <c r="C1619" s="38"/>
      <c r="D1619" s="38"/>
      <c r="E1619" s="38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22"/>
    </row>
    <row r="1620" spans="1:22" x14ac:dyDescent="0.2">
      <c r="A1620" s="24">
        <f>1+LARGE($A$11:A1619,1)</f>
        <v>1609</v>
      </c>
      <c r="B1620" s="38" t="str">
        <f>_xlfn.IFNA(IF($U$8="set",VLOOKUP(Search!$A1620,Inventory!$AD$2:$AI$5552,6,FALSE),IF($U$8="Player",VLOOKUP(Search!$A1620,Inventory!$AF$2:$AI$5552,4,FALSE),IF($U$8="BV",VLOOKUP(Search!$A1620,Inventory!$AH$2:$AI$5552,2,FALSE),""))),"")</f>
        <v/>
      </c>
      <c r="C1620" s="38"/>
      <c r="D1620" s="38"/>
      <c r="E1620" s="38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22"/>
    </row>
    <row r="1621" spans="1:22" x14ac:dyDescent="0.2">
      <c r="A1621" s="24">
        <f>1+LARGE($A$11:A1620,1)</f>
        <v>1610</v>
      </c>
      <c r="B1621" s="38" t="str">
        <f>_xlfn.IFNA(IF($U$8="set",VLOOKUP(Search!$A1621,Inventory!$AD$2:$AI$5552,6,FALSE),IF($U$8="Player",VLOOKUP(Search!$A1621,Inventory!$AF$2:$AI$5552,4,FALSE),IF($U$8="BV",VLOOKUP(Search!$A1621,Inventory!$AH$2:$AI$5552,2,FALSE),""))),"")</f>
        <v/>
      </c>
      <c r="C1621" s="38"/>
      <c r="D1621" s="38"/>
      <c r="E1621" s="38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22"/>
    </row>
    <row r="1622" spans="1:22" x14ac:dyDescent="0.2">
      <c r="A1622" s="24">
        <f>1+LARGE($A$11:A1621,1)</f>
        <v>1611</v>
      </c>
      <c r="B1622" s="38" t="str">
        <f>_xlfn.IFNA(IF($U$8="set",VLOOKUP(Search!$A1622,Inventory!$AD$2:$AI$5552,6,FALSE),IF($U$8="Player",VLOOKUP(Search!$A1622,Inventory!$AF$2:$AI$5552,4,FALSE),IF($U$8="BV",VLOOKUP(Search!$A1622,Inventory!$AH$2:$AI$5552,2,FALSE),""))),"")</f>
        <v/>
      </c>
      <c r="C1622" s="38"/>
      <c r="D1622" s="38"/>
      <c r="E1622" s="38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22"/>
    </row>
    <row r="1623" spans="1:22" x14ac:dyDescent="0.2">
      <c r="A1623" s="24">
        <f>1+LARGE($A$11:A1622,1)</f>
        <v>1612</v>
      </c>
      <c r="B1623" s="38" t="str">
        <f>_xlfn.IFNA(IF($U$8="set",VLOOKUP(Search!$A1623,Inventory!$AD$2:$AI$5552,6,FALSE),IF($U$8="Player",VLOOKUP(Search!$A1623,Inventory!$AF$2:$AI$5552,4,FALSE),IF($U$8="BV",VLOOKUP(Search!$A1623,Inventory!$AH$2:$AI$5552,2,FALSE),""))),"")</f>
        <v/>
      </c>
      <c r="C1623" s="38"/>
      <c r="D1623" s="38"/>
      <c r="E1623" s="38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22"/>
    </row>
    <row r="1624" spans="1:22" x14ac:dyDescent="0.2">
      <c r="A1624" s="24">
        <f>1+LARGE($A$11:A1623,1)</f>
        <v>1613</v>
      </c>
      <c r="B1624" s="38" t="str">
        <f>_xlfn.IFNA(IF($U$8="set",VLOOKUP(Search!$A1624,Inventory!$AD$2:$AI$5552,6,FALSE),IF($U$8="Player",VLOOKUP(Search!$A1624,Inventory!$AF$2:$AI$5552,4,FALSE),IF($U$8="BV",VLOOKUP(Search!$A1624,Inventory!$AH$2:$AI$5552,2,FALSE),""))),"")</f>
        <v/>
      </c>
      <c r="C1624" s="38"/>
      <c r="D1624" s="38"/>
      <c r="E1624" s="38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22"/>
    </row>
    <row r="1625" spans="1:22" x14ac:dyDescent="0.2">
      <c r="A1625" s="24">
        <f>1+LARGE($A$11:A1624,1)</f>
        <v>1614</v>
      </c>
      <c r="B1625" s="38" t="str">
        <f>_xlfn.IFNA(IF($U$8="set",VLOOKUP(Search!$A1625,Inventory!$AD$2:$AI$5552,6,FALSE),IF($U$8="Player",VLOOKUP(Search!$A1625,Inventory!$AF$2:$AI$5552,4,FALSE),IF($U$8="BV",VLOOKUP(Search!$A1625,Inventory!$AH$2:$AI$5552,2,FALSE),""))),"")</f>
        <v/>
      </c>
      <c r="C1625" s="38"/>
      <c r="D1625" s="38"/>
      <c r="E1625" s="38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22"/>
    </row>
    <row r="1626" spans="1:22" x14ac:dyDescent="0.2">
      <c r="A1626" s="24">
        <f>1+LARGE($A$11:A1625,1)</f>
        <v>1615</v>
      </c>
      <c r="B1626" s="38" t="str">
        <f>_xlfn.IFNA(IF($U$8="set",VLOOKUP(Search!$A1626,Inventory!$AD$2:$AI$5552,6,FALSE),IF($U$8="Player",VLOOKUP(Search!$A1626,Inventory!$AF$2:$AI$5552,4,FALSE),IF($U$8="BV",VLOOKUP(Search!$A1626,Inventory!$AH$2:$AI$5552,2,FALSE),""))),"")</f>
        <v/>
      </c>
      <c r="C1626" s="38"/>
      <c r="D1626" s="38"/>
      <c r="E1626" s="38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22"/>
    </row>
    <row r="1627" spans="1:22" x14ac:dyDescent="0.2">
      <c r="A1627" s="24">
        <f>1+LARGE($A$11:A1626,1)</f>
        <v>1616</v>
      </c>
      <c r="B1627" s="38" t="str">
        <f>_xlfn.IFNA(IF($U$8="set",VLOOKUP(Search!$A1627,Inventory!$AD$2:$AI$5552,6,FALSE),IF($U$8="Player",VLOOKUP(Search!$A1627,Inventory!$AF$2:$AI$5552,4,FALSE),IF($U$8="BV",VLOOKUP(Search!$A1627,Inventory!$AH$2:$AI$5552,2,FALSE),""))),"")</f>
        <v/>
      </c>
      <c r="C1627" s="38"/>
      <c r="D1627" s="38"/>
      <c r="E1627" s="38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22"/>
    </row>
    <row r="1628" spans="1:22" x14ac:dyDescent="0.2">
      <c r="A1628" s="24">
        <f>1+LARGE($A$11:A1627,1)</f>
        <v>1617</v>
      </c>
      <c r="B1628" s="38" t="str">
        <f>_xlfn.IFNA(IF($U$8="set",VLOOKUP(Search!$A1628,Inventory!$AD$2:$AI$5552,6,FALSE),IF($U$8="Player",VLOOKUP(Search!$A1628,Inventory!$AF$2:$AI$5552,4,FALSE),IF($U$8="BV",VLOOKUP(Search!$A1628,Inventory!$AH$2:$AI$5552,2,FALSE),""))),"")</f>
        <v/>
      </c>
      <c r="C1628" s="38"/>
      <c r="D1628" s="38"/>
      <c r="E1628" s="38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22"/>
    </row>
    <row r="1629" spans="1:22" x14ac:dyDescent="0.2">
      <c r="A1629" s="24">
        <f>1+LARGE($A$11:A1628,1)</f>
        <v>1618</v>
      </c>
      <c r="B1629" s="38" t="str">
        <f>_xlfn.IFNA(IF($U$8="set",VLOOKUP(Search!$A1629,Inventory!$AD$2:$AI$5552,6,FALSE),IF($U$8="Player",VLOOKUP(Search!$A1629,Inventory!$AF$2:$AI$5552,4,FALSE),IF($U$8="BV",VLOOKUP(Search!$A1629,Inventory!$AH$2:$AI$5552,2,FALSE),""))),"")</f>
        <v/>
      </c>
      <c r="C1629" s="38"/>
      <c r="D1629" s="38"/>
      <c r="E1629" s="38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22"/>
    </row>
    <row r="1630" spans="1:22" x14ac:dyDescent="0.2">
      <c r="A1630" s="24">
        <f>1+LARGE($A$11:A1629,1)</f>
        <v>1619</v>
      </c>
      <c r="B1630" s="38" t="str">
        <f>_xlfn.IFNA(IF($U$8="set",VLOOKUP(Search!$A1630,Inventory!$AD$2:$AI$5552,6,FALSE),IF($U$8="Player",VLOOKUP(Search!$A1630,Inventory!$AF$2:$AI$5552,4,FALSE),IF($U$8="BV",VLOOKUP(Search!$A1630,Inventory!$AH$2:$AI$5552,2,FALSE),""))),"")</f>
        <v/>
      </c>
      <c r="C1630" s="38"/>
      <c r="D1630" s="38"/>
      <c r="E1630" s="38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22"/>
    </row>
    <row r="1631" spans="1:22" x14ac:dyDescent="0.2">
      <c r="A1631" s="24">
        <f>1+LARGE($A$11:A1630,1)</f>
        <v>1620</v>
      </c>
      <c r="B1631" s="38" t="str">
        <f>_xlfn.IFNA(IF($U$8="set",VLOOKUP(Search!$A1631,Inventory!$AD$2:$AI$5552,6,FALSE),IF($U$8="Player",VLOOKUP(Search!$A1631,Inventory!$AF$2:$AI$5552,4,FALSE),IF($U$8="BV",VLOOKUP(Search!$A1631,Inventory!$AH$2:$AI$5552,2,FALSE),""))),"")</f>
        <v/>
      </c>
      <c r="C1631" s="38"/>
      <c r="D1631" s="38"/>
      <c r="E1631" s="38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22"/>
    </row>
    <row r="1632" spans="1:22" x14ac:dyDescent="0.2">
      <c r="A1632" s="24">
        <f>1+LARGE($A$11:A1631,1)</f>
        <v>1621</v>
      </c>
      <c r="B1632" s="38" t="str">
        <f>_xlfn.IFNA(IF($U$8="set",VLOOKUP(Search!$A1632,Inventory!$AD$2:$AI$5552,6,FALSE),IF($U$8="Player",VLOOKUP(Search!$A1632,Inventory!$AF$2:$AI$5552,4,FALSE),IF($U$8="BV",VLOOKUP(Search!$A1632,Inventory!$AH$2:$AI$5552,2,FALSE),""))),"")</f>
        <v/>
      </c>
      <c r="C1632" s="38"/>
      <c r="D1632" s="38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22"/>
    </row>
    <row r="1633" spans="1:22" x14ac:dyDescent="0.2">
      <c r="A1633" s="24">
        <f>1+LARGE($A$11:A1632,1)</f>
        <v>1622</v>
      </c>
      <c r="B1633" s="38" t="str">
        <f>_xlfn.IFNA(IF($U$8="set",VLOOKUP(Search!$A1633,Inventory!$AD$2:$AI$5552,6,FALSE),IF($U$8="Player",VLOOKUP(Search!$A1633,Inventory!$AF$2:$AI$5552,4,FALSE),IF($U$8="BV",VLOOKUP(Search!$A1633,Inventory!$AH$2:$AI$5552,2,FALSE),""))),"")</f>
        <v/>
      </c>
      <c r="C1633" s="38"/>
      <c r="D1633" s="38"/>
      <c r="E1633" s="38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22"/>
    </row>
    <row r="1634" spans="1:22" x14ac:dyDescent="0.2">
      <c r="A1634" s="24">
        <f>1+LARGE($A$11:A1633,1)</f>
        <v>1623</v>
      </c>
      <c r="B1634" s="38" t="str">
        <f>_xlfn.IFNA(IF($U$8="set",VLOOKUP(Search!$A1634,Inventory!$AD$2:$AI$5552,6,FALSE),IF($U$8="Player",VLOOKUP(Search!$A1634,Inventory!$AF$2:$AI$5552,4,FALSE),IF($U$8="BV",VLOOKUP(Search!$A1634,Inventory!$AH$2:$AI$5552,2,FALSE),""))),"")</f>
        <v/>
      </c>
      <c r="C1634" s="38"/>
      <c r="D1634" s="38"/>
      <c r="E1634" s="38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22"/>
    </row>
    <row r="1635" spans="1:22" x14ac:dyDescent="0.2">
      <c r="A1635" s="24">
        <f>1+LARGE($A$11:A1634,1)</f>
        <v>1624</v>
      </c>
      <c r="B1635" s="38" t="str">
        <f>_xlfn.IFNA(IF($U$8="set",VLOOKUP(Search!$A1635,Inventory!$AD$2:$AI$5552,6,FALSE),IF($U$8="Player",VLOOKUP(Search!$A1635,Inventory!$AF$2:$AI$5552,4,FALSE),IF($U$8="BV",VLOOKUP(Search!$A1635,Inventory!$AH$2:$AI$5552,2,FALSE),""))),"")</f>
        <v/>
      </c>
      <c r="C1635" s="38"/>
      <c r="D1635" s="38"/>
      <c r="E1635" s="38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22"/>
    </row>
    <row r="1636" spans="1:22" x14ac:dyDescent="0.2">
      <c r="A1636" s="24">
        <f>1+LARGE($A$11:A1635,1)</f>
        <v>1625</v>
      </c>
      <c r="B1636" s="38" t="str">
        <f>_xlfn.IFNA(IF($U$8="set",VLOOKUP(Search!$A1636,Inventory!$AD$2:$AI$5552,6,FALSE),IF($U$8="Player",VLOOKUP(Search!$A1636,Inventory!$AF$2:$AI$5552,4,FALSE),IF($U$8="BV",VLOOKUP(Search!$A1636,Inventory!$AH$2:$AI$5552,2,FALSE),""))),"")</f>
        <v/>
      </c>
      <c r="C1636" s="38"/>
      <c r="D1636" s="38"/>
      <c r="E1636" s="38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22"/>
    </row>
    <row r="1637" spans="1:22" x14ac:dyDescent="0.2">
      <c r="A1637" s="24">
        <f>1+LARGE($A$11:A1636,1)</f>
        <v>1626</v>
      </c>
      <c r="B1637" s="38" t="str">
        <f>_xlfn.IFNA(IF($U$8="set",VLOOKUP(Search!$A1637,Inventory!$AD$2:$AI$5552,6,FALSE),IF($U$8="Player",VLOOKUP(Search!$A1637,Inventory!$AF$2:$AI$5552,4,FALSE),IF($U$8="BV",VLOOKUP(Search!$A1637,Inventory!$AH$2:$AI$5552,2,FALSE),""))),"")</f>
        <v/>
      </c>
      <c r="C1637" s="38"/>
      <c r="D1637" s="38"/>
      <c r="E1637" s="38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22"/>
    </row>
    <row r="1638" spans="1:22" x14ac:dyDescent="0.2">
      <c r="A1638" s="24">
        <f>1+LARGE($A$11:A1637,1)</f>
        <v>1627</v>
      </c>
      <c r="B1638" s="38" t="str">
        <f>_xlfn.IFNA(IF($U$8="set",VLOOKUP(Search!$A1638,Inventory!$AD$2:$AI$5552,6,FALSE),IF($U$8="Player",VLOOKUP(Search!$A1638,Inventory!$AF$2:$AI$5552,4,FALSE),IF($U$8="BV",VLOOKUP(Search!$A1638,Inventory!$AH$2:$AI$5552,2,FALSE),""))),"")</f>
        <v/>
      </c>
      <c r="C1638" s="38"/>
      <c r="D1638" s="38"/>
      <c r="E1638" s="38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22"/>
    </row>
    <row r="1639" spans="1:22" x14ac:dyDescent="0.2">
      <c r="A1639" s="24">
        <f>1+LARGE($A$11:A1638,1)</f>
        <v>1628</v>
      </c>
      <c r="B1639" s="38" t="str">
        <f>_xlfn.IFNA(IF($U$8="set",VLOOKUP(Search!$A1639,Inventory!$AD$2:$AI$5552,6,FALSE),IF($U$8="Player",VLOOKUP(Search!$A1639,Inventory!$AF$2:$AI$5552,4,FALSE),IF($U$8="BV",VLOOKUP(Search!$A1639,Inventory!$AH$2:$AI$5552,2,FALSE),""))),"")</f>
        <v/>
      </c>
      <c r="C1639" s="38"/>
      <c r="D1639" s="38"/>
      <c r="E1639" s="38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22"/>
    </row>
    <row r="1640" spans="1:22" x14ac:dyDescent="0.2">
      <c r="A1640" s="24">
        <f>1+LARGE($A$11:A1639,1)</f>
        <v>1629</v>
      </c>
      <c r="B1640" s="38" t="str">
        <f>_xlfn.IFNA(IF($U$8="set",VLOOKUP(Search!$A1640,Inventory!$AD$2:$AI$5552,6,FALSE),IF($U$8="Player",VLOOKUP(Search!$A1640,Inventory!$AF$2:$AI$5552,4,FALSE),IF($U$8="BV",VLOOKUP(Search!$A1640,Inventory!$AH$2:$AI$5552,2,FALSE),""))),"")</f>
        <v/>
      </c>
      <c r="C1640" s="38"/>
      <c r="D1640" s="38"/>
      <c r="E1640" s="38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22"/>
    </row>
    <row r="1641" spans="1:22" x14ac:dyDescent="0.2">
      <c r="A1641" s="24">
        <f>1+LARGE($A$11:A1640,1)</f>
        <v>1630</v>
      </c>
      <c r="B1641" s="38" t="str">
        <f>_xlfn.IFNA(IF($U$8="set",VLOOKUP(Search!$A1641,Inventory!$AD$2:$AI$5552,6,FALSE),IF($U$8="Player",VLOOKUP(Search!$A1641,Inventory!$AF$2:$AI$5552,4,FALSE),IF($U$8="BV",VLOOKUP(Search!$A1641,Inventory!$AH$2:$AI$5552,2,FALSE),""))),"")</f>
        <v/>
      </c>
      <c r="C1641" s="38"/>
      <c r="D1641" s="38"/>
      <c r="E1641" s="38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22"/>
    </row>
    <row r="1642" spans="1:22" x14ac:dyDescent="0.2">
      <c r="A1642" s="24">
        <f>1+LARGE($A$11:A1641,1)</f>
        <v>1631</v>
      </c>
      <c r="B1642" s="38" t="str">
        <f>_xlfn.IFNA(IF($U$8="set",VLOOKUP(Search!$A1642,Inventory!$AD$2:$AI$5552,6,FALSE),IF($U$8="Player",VLOOKUP(Search!$A1642,Inventory!$AF$2:$AI$5552,4,FALSE),IF($U$8="BV",VLOOKUP(Search!$A1642,Inventory!$AH$2:$AI$5552,2,FALSE),""))),"")</f>
        <v/>
      </c>
      <c r="C1642" s="38"/>
      <c r="D1642" s="38"/>
      <c r="E1642" s="38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22"/>
    </row>
    <row r="1643" spans="1:22" x14ac:dyDescent="0.2">
      <c r="A1643" s="24">
        <f>1+LARGE($A$11:A1642,1)</f>
        <v>1632</v>
      </c>
      <c r="B1643" s="38" t="str">
        <f>_xlfn.IFNA(IF($U$8="set",VLOOKUP(Search!$A1643,Inventory!$AD$2:$AI$5552,6,FALSE),IF($U$8="Player",VLOOKUP(Search!$A1643,Inventory!$AF$2:$AI$5552,4,FALSE),IF($U$8="BV",VLOOKUP(Search!$A1643,Inventory!$AH$2:$AI$5552,2,FALSE),""))),"")</f>
        <v/>
      </c>
      <c r="C1643" s="38"/>
      <c r="D1643" s="38"/>
      <c r="E1643" s="38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22"/>
    </row>
    <row r="1644" spans="1:22" x14ac:dyDescent="0.2">
      <c r="A1644" s="24">
        <f>1+LARGE($A$11:A1643,1)</f>
        <v>1633</v>
      </c>
      <c r="B1644" s="38" t="str">
        <f>_xlfn.IFNA(IF($U$8="set",VLOOKUP(Search!$A1644,Inventory!$AD$2:$AI$5552,6,FALSE),IF($U$8="Player",VLOOKUP(Search!$A1644,Inventory!$AF$2:$AI$5552,4,FALSE),IF($U$8="BV",VLOOKUP(Search!$A1644,Inventory!$AH$2:$AI$5552,2,FALSE),""))),"")</f>
        <v/>
      </c>
      <c r="C1644" s="38"/>
      <c r="D1644" s="38"/>
      <c r="E1644" s="38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22"/>
    </row>
    <row r="1645" spans="1:22" x14ac:dyDescent="0.2">
      <c r="A1645" s="24">
        <f>1+LARGE($A$11:A1644,1)</f>
        <v>1634</v>
      </c>
      <c r="B1645" s="38" t="str">
        <f>_xlfn.IFNA(IF($U$8="set",VLOOKUP(Search!$A1645,Inventory!$AD$2:$AI$5552,6,FALSE),IF($U$8="Player",VLOOKUP(Search!$A1645,Inventory!$AF$2:$AI$5552,4,FALSE),IF($U$8="BV",VLOOKUP(Search!$A1645,Inventory!$AH$2:$AI$5552,2,FALSE),""))),"")</f>
        <v/>
      </c>
      <c r="C1645" s="38"/>
      <c r="D1645" s="38"/>
      <c r="E1645" s="38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22"/>
    </row>
    <row r="1646" spans="1:22" x14ac:dyDescent="0.2">
      <c r="A1646" s="24">
        <f>1+LARGE($A$11:A1645,1)</f>
        <v>1635</v>
      </c>
      <c r="B1646" s="38" t="str">
        <f>_xlfn.IFNA(IF($U$8="set",VLOOKUP(Search!$A1646,Inventory!$AD$2:$AI$5552,6,FALSE),IF($U$8="Player",VLOOKUP(Search!$A1646,Inventory!$AF$2:$AI$5552,4,FALSE),IF($U$8="BV",VLOOKUP(Search!$A1646,Inventory!$AH$2:$AI$5552,2,FALSE),""))),"")</f>
        <v/>
      </c>
      <c r="C1646" s="38"/>
      <c r="D1646" s="38"/>
      <c r="E1646" s="38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22"/>
    </row>
    <row r="1647" spans="1:22" x14ac:dyDescent="0.2">
      <c r="A1647" s="24">
        <f>1+LARGE($A$11:A1646,1)</f>
        <v>1636</v>
      </c>
      <c r="B1647" s="38" t="str">
        <f>_xlfn.IFNA(IF($U$8="set",VLOOKUP(Search!$A1647,Inventory!$AD$2:$AI$5552,6,FALSE),IF($U$8="Player",VLOOKUP(Search!$A1647,Inventory!$AF$2:$AI$5552,4,FALSE),IF($U$8="BV",VLOOKUP(Search!$A1647,Inventory!$AH$2:$AI$5552,2,FALSE),""))),"")</f>
        <v/>
      </c>
      <c r="C1647" s="38"/>
      <c r="D1647" s="38"/>
      <c r="E1647" s="38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22"/>
    </row>
    <row r="1648" spans="1:22" x14ac:dyDescent="0.2">
      <c r="A1648" s="24">
        <f>1+LARGE($A$11:A1647,1)</f>
        <v>1637</v>
      </c>
      <c r="B1648" s="38" t="str">
        <f>_xlfn.IFNA(IF($U$8="set",VLOOKUP(Search!$A1648,Inventory!$AD$2:$AI$5552,6,FALSE),IF($U$8="Player",VLOOKUP(Search!$A1648,Inventory!$AF$2:$AI$5552,4,FALSE),IF($U$8="BV",VLOOKUP(Search!$A1648,Inventory!$AH$2:$AI$5552,2,FALSE),""))),"")</f>
        <v/>
      </c>
      <c r="C1648" s="38"/>
      <c r="D1648" s="38"/>
      <c r="E1648" s="38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22"/>
    </row>
    <row r="1649" spans="1:22" x14ac:dyDescent="0.2">
      <c r="A1649" s="24">
        <f>1+LARGE($A$11:A1648,1)</f>
        <v>1638</v>
      </c>
      <c r="B1649" s="38" t="str">
        <f>_xlfn.IFNA(IF($U$8="set",VLOOKUP(Search!$A1649,Inventory!$AD$2:$AI$5552,6,FALSE),IF($U$8="Player",VLOOKUP(Search!$A1649,Inventory!$AF$2:$AI$5552,4,FALSE),IF($U$8="BV",VLOOKUP(Search!$A1649,Inventory!$AH$2:$AI$5552,2,FALSE),""))),"")</f>
        <v/>
      </c>
      <c r="C1649" s="38"/>
      <c r="D1649" s="38"/>
      <c r="E1649" s="38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22"/>
    </row>
    <row r="1650" spans="1:22" x14ac:dyDescent="0.2">
      <c r="A1650" s="24">
        <f>1+LARGE($A$11:A1649,1)</f>
        <v>1639</v>
      </c>
      <c r="B1650" s="38" t="str">
        <f>_xlfn.IFNA(IF($U$8="set",VLOOKUP(Search!$A1650,Inventory!$AD$2:$AI$5552,6,FALSE),IF($U$8="Player",VLOOKUP(Search!$A1650,Inventory!$AF$2:$AI$5552,4,FALSE),IF($U$8="BV",VLOOKUP(Search!$A1650,Inventory!$AH$2:$AI$5552,2,FALSE),""))),"")</f>
        <v/>
      </c>
      <c r="C1650" s="38"/>
      <c r="D1650" s="38"/>
      <c r="E1650" s="38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22"/>
    </row>
    <row r="1651" spans="1:22" x14ac:dyDescent="0.2">
      <c r="A1651" s="24">
        <f>1+LARGE($A$11:A1650,1)</f>
        <v>1640</v>
      </c>
      <c r="B1651" s="38" t="str">
        <f>_xlfn.IFNA(IF($U$8="set",VLOOKUP(Search!$A1651,Inventory!$AD$2:$AI$5552,6,FALSE),IF($U$8="Player",VLOOKUP(Search!$A1651,Inventory!$AF$2:$AI$5552,4,FALSE),IF($U$8="BV",VLOOKUP(Search!$A1651,Inventory!$AH$2:$AI$5552,2,FALSE),""))),"")</f>
        <v/>
      </c>
      <c r="C1651" s="38"/>
      <c r="D1651" s="38"/>
      <c r="E1651" s="38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22"/>
    </row>
    <row r="1652" spans="1:22" x14ac:dyDescent="0.2">
      <c r="A1652" s="24">
        <f>1+LARGE($A$11:A1651,1)</f>
        <v>1641</v>
      </c>
      <c r="B1652" s="38" t="str">
        <f>_xlfn.IFNA(IF($U$8="set",VLOOKUP(Search!$A1652,Inventory!$AD$2:$AI$5552,6,FALSE),IF($U$8="Player",VLOOKUP(Search!$A1652,Inventory!$AF$2:$AI$5552,4,FALSE),IF($U$8="BV",VLOOKUP(Search!$A1652,Inventory!$AH$2:$AI$5552,2,FALSE),""))),"")</f>
        <v/>
      </c>
      <c r="C1652" s="38"/>
      <c r="D1652" s="38"/>
      <c r="E1652" s="38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22"/>
    </row>
    <row r="1653" spans="1:22" x14ac:dyDescent="0.2">
      <c r="A1653" s="24">
        <f>1+LARGE($A$11:A1652,1)</f>
        <v>1642</v>
      </c>
      <c r="B1653" s="38" t="str">
        <f>_xlfn.IFNA(IF($U$8="set",VLOOKUP(Search!$A1653,Inventory!$AD$2:$AI$5552,6,FALSE),IF($U$8="Player",VLOOKUP(Search!$A1653,Inventory!$AF$2:$AI$5552,4,FALSE),IF($U$8="BV",VLOOKUP(Search!$A1653,Inventory!$AH$2:$AI$5552,2,FALSE),""))),"")</f>
        <v/>
      </c>
      <c r="C1653" s="38"/>
      <c r="D1653" s="38"/>
      <c r="E1653" s="38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22"/>
    </row>
    <row r="1654" spans="1:22" x14ac:dyDescent="0.2">
      <c r="A1654" s="24">
        <f>1+LARGE($A$11:A1653,1)</f>
        <v>1643</v>
      </c>
      <c r="B1654" s="38" t="str">
        <f>_xlfn.IFNA(IF($U$8="set",VLOOKUP(Search!$A1654,Inventory!$AD$2:$AI$5552,6,FALSE),IF($U$8="Player",VLOOKUP(Search!$A1654,Inventory!$AF$2:$AI$5552,4,FALSE),IF($U$8="BV",VLOOKUP(Search!$A1654,Inventory!$AH$2:$AI$5552,2,FALSE),""))),"")</f>
        <v/>
      </c>
      <c r="C1654" s="38"/>
      <c r="D1654" s="38"/>
      <c r="E1654" s="38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22"/>
    </row>
    <row r="1655" spans="1:22" x14ac:dyDescent="0.2">
      <c r="A1655" s="24">
        <f>1+LARGE($A$11:A1654,1)</f>
        <v>1644</v>
      </c>
      <c r="B1655" s="38" t="str">
        <f>_xlfn.IFNA(IF($U$8="set",VLOOKUP(Search!$A1655,Inventory!$AD$2:$AI$5552,6,FALSE),IF($U$8="Player",VLOOKUP(Search!$A1655,Inventory!$AF$2:$AI$5552,4,FALSE),IF($U$8="BV",VLOOKUP(Search!$A1655,Inventory!$AH$2:$AI$5552,2,FALSE),""))),"")</f>
        <v/>
      </c>
      <c r="C1655" s="38"/>
      <c r="D1655" s="38"/>
      <c r="E1655" s="38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22"/>
    </row>
    <row r="1656" spans="1:22" x14ac:dyDescent="0.2">
      <c r="A1656" s="24">
        <f>1+LARGE($A$11:A1655,1)</f>
        <v>1645</v>
      </c>
      <c r="B1656" s="38" t="str">
        <f>_xlfn.IFNA(IF($U$8="set",VLOOKUP(Search!$A1656,Inventory!$AD$2:$AI$5552,6,FALSE),IF($U$8="Player",VLOOKUP(Search!$A1656,Inventory!$AF$2:$AI$5552,4,FALSE),IF($U$8="BV",VLOOKUP(Search!$A1656,Inventory!$AH$2:$AI$5552,2,FALSE),""))),"")</f>
        <v/>
      </c>
      <c r="C1656" s="38"/>
      <c r="D1656" s="38"/>
      <c r="E1656" s="38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22"/>
    </row>
    <row r="1657" spans="1:22" x14ac:dyDescent="0.2">
      <c r="A1657" s="24">
        <f>1+LARGE($A$11:A1656,1)</f>
        <v>1646</v>
      </c>
      <c r="B1657" s="38" t="str">
        <f>_xlfn.IFNA(IF($U$8="set",VLOOKUP(Search!$A1657,Inventory!$AD$2:$AI$5552,6,FALSE),IF($U$8="Player",VLOOKUP(Search!$A1657,Inventory!$AF$2:$AI$5552,4,FALSE),IF($U$8="BV",VLOOKUP(Search!$A1657,Inventory!$AH$2:$AI$5552,2,FALSE),""))),"")</f>
        <v/>
      </c>
      <c r="C1657" s="38"/>
      <c r="D1657" s="38"/>
      <c r="E1657" s="38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22"/>
    </row>
    <row r="1658" spans="1:22" x14ac:dyDescent="0.2">
      <c r="A1658" s="24">
        <f>1+LARGE($A$11:A1657,1)</f>
        <v>1647</v>
      </c>
      <c r="B1658" s="38" t="str">
        <f>_xlfn.IFNA(IF($U$8="set",VLOOKUP(Search!$A1658,Inventory!$AD$2:$AI$5552,6,FALSE),IF($U$8="Player",VLOOKUP(Search!$A1658,Inventory!$AF$2:$AI$5552,4,FALSE),IF($U$8="BV",VLOOKUP(Search!$A1658,Inventory!$AH$2:$AI$5552,2,FALSE),""))),"")</f>
        <v/>
      </c>
      <c r="C1658" s="38"/>
      <c r="D1658" s="38"/>
      <c r="E1658" s="38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22"/>
    </row>
    <row r="1659" spans="1:22" x14ac:dyDescent="0.2">
      <c r="A1659" s="24">
        <f>1+LARGE($A$11:A1658,1)</f>
        <v>1648</v>
      </c>
      <c r="B1659" s="38" t="str">
        <f>_xlfn.IFNA(IF($U$8="set",VLOOKUP(Search!$A1659,Inventory!$AD$2:$AI$5552,6,FALSE),IF($U$8="Player",VLOOKUP(Search!$A1659,Inventory!$AF$2:$AI$5552,4,FALSE),IF($U$8="BV",VLOOKUP(Search!$A1659,Inventory!$AH$2:$AI$5552,2,FALSE),""))),"")</f>
        <v/>
      </c>
      <c r="C1659" s="38"/>
      <c r="D1659" s="38"/>
      <c r="E1659" s="38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22"/>
    </row>
    <row r="1660" spans="1:22" x14ac:dyDescent="0.2">
      <c r="A1660" s="24">
        <f>1+LARGE($A$11:A1659,1)</f>
        <v>1649</v>
      </c>
      <c r="B1660" s="38" t="str">
        <f>_xlfn.IFNA(IF($U$8="set",VLOOKUP(Search!$A1660,Inventory!$AD$2:$AI$5552,6,FALSE),IF($U$8="Player",VLOOKUP(Search!$A1660,Inventory!$AF$2:$AI$5552,4,FALSE),IF($U$8="BV",VLOOKUP(Search!$A1660,Inventory!$AH$2:$AI$5552,2,FALSE),""))),"")</f>
        <v/>
      </c>
      <c r="C1660" s="38"/>
      <c r="D1660" s="38"/>
      <c r="E1660" s="38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22"/>
    </row>
    <row r="1661" spans="1:22" x14ac:dyDescent="0.2">
      <c r="A1661" s="24">
        <f>1+LARGE($A$11:A1660,1)</f>
        <v>1650</v>
      </c>
      <c r="B1661" s="38" t="str">
        <f>_xlfn.IFNA(IF($U$8="set",VLOOKUP(Search!$A1661,Inventory!$AD$2:$AI$5552,6,FALSE),IF($U$8="Player",VLOOKUP(Search!$A1661,Inventory!$AF$2:$AI$5552,4,FALSE),IF($U$8="BV",VLOOKUP(Search!$A1661,Inventory!$AH$2:$AI$5552,2,FALSE),""))),"")</f>
        <v/>
      </c>
      <c r="C1661" s="38"/>
      <c r="D1661" s="38"/>
      <c r="E1661" s="38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22"/>
    </row>
    <row r="1662" spans="1:22" x14ac:dyDescent="0.2">
      <c r="A1662" s="24">
        <f>1+LARGE($A$11:A1661,1)</f>
        <v>1651</v>
      </c>
      <c r="B1662" s="38" t="str">
        <f>_xlfn.IFNA(IF($U$8="set",VLOOKUP(Search!$A1662,Inventory!$AD$2:$AI$5552,6,FALSE),IF($U$8="Player",VLOOKUP(Search!$A1662,Inventory!$AF$2:$AI$5552,4,FALSE),IF($U$8="BV",VLOOKUP(Search!$A1662,Inventory!$AH$2:$AI$5552,2,FALSE),""))),"")</f>
        <v/>
      </c>
      <c r="C1662" s="38"/>
      <c r="D1662" s="38"/>
      <c r="E1662" s="38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22"/>
    </row>
    <row r="1663" spans="1:22" x14ac:dyDescent="0.2">
      <c r="A1663" s="24">
        <f>1+LARGE($A$11:A1662,1)</f>
        <v>1652</v>
      </c>
      <c r="B1663" s="38" t="str">
        <f>_xlfn.IFNA(IF($U$8="set",VLOOKUP(Search!$A1663,Inventory!$AD$2:$AI$5552,6,FALSE),IF($U$8="Player",VLOOKUP(Search!$A1663,Inventory!$AF$2:$AI$5552,4,FALSE),IF($U$8="BV",VLOOKUP(Search!$A1663,Inventory!$AH$2:$AI$5552,2,FALSE),""))),"")</f>
        <v/>
      </c>
      <c r="C1663" s="38"/>
      <c r="D1663" s="38"/>
      <c r="E1663" s="38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22"/>
    </row>
    <row r="1664" spans="1:22" x14ac:dyDescent="0.2">
      <c r="A1664" s="24">
        <f>1+LARGE($A$11:A1663,1)</f>
        <v>1653</v>
      </c>
      <c r="B1664" s="38" t="str">
        <f>_xlfn.IFNA(IF($U$8="set",VLOOKUP(Search!$A1664,Inventory!$AD$2:$AI$5552,6,FALSE),IF($U$8="Player",VLOOKUP(Search!$A1664,Inventory!$AF$2:$AI$5552,4,FALSE),IF($U$8="BV",VLOOKUP(Search!$A1664,Inventory!$AH$2:$AI$5552,2,FALSE),""))),"")</f>
        <v/>
      </c>
      <c r="C1664" s="38"/>
      <c r="D1664" s="38"/>
      <c r="E1664" s="38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22"/>
    </row>
    <row r="1665" spans="1:22" x14ac:dyDescent="0.2">
      <c r="A1665" s="24">
        <f>1+LARGE($A$11:A1664,1)</f>
        <v>1654</v>
      </c>
      <c r="B1665" s="38" t="str">
        <f>_xlfn.IFNA(IF($U$8="set",VLOOKUP(Search!$A1665,Inventory!$AD$2:$AI$5552,6,FALSE),IF($U$8="Player",VLOOKUP(Search!$A1665,Inventory!$AF$2:$AI$5552,4,FALSE),IF($U$8="BV",VLOOKUP(Search!$A1665,Inventory!$AH$2:$AI$5552,2,FALSE),""))),"")</f>
        <v/>
      </c>
      <c r="C1665" s="38"/>
      <c r="D1665" s="38"/>
      <c r="E1665" s="38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22"/>
    </row>
    <row r="1666" spans="1:22" x14ac:dyDescent="0.2">
      <c r="A1666" s="24">
        <f>1+LARGE($A$11:A1665,1)</f>
        <v>1655</v>
      </c>
      <c r="B1666" s="38" t="str">
        <f>_xlfn.IFNA(IF($U$8="set",VLOOKUP(Search!$A1666,Inventory!$AD$2:$AI$5552,6,FALSE),IF($U$8="Player",VLOOKUP(Search!$A1666,Inventory!$AF$2:$AI$5552,4,FALSE),IF($U$8="BV",VLOOKUP(Search!$A1666,Inventory!$AH$2:$AI$5552,2,FALSE),""))),"")</f>
        <v/>
      </c>
      <c r="C1666" s="38"/>
      <c r="D1666" s="38"/>
      <c r="E1666" s="38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22"/>
    </row>
    <row r="1667" spans="1:22" x14ac:dyDescent="0.2">
      <c r="A1667" s="24">
        <f>1+LARGE($A$11:A1666,1)</f>
        <v>1656</v>
      </c>
      <c r="B1667" s="38" t="str">
        <f>_xlfn.IFNA(IF($U$8="set",VLOOKUP(Search!$A1667,Inventory!$AD$2:$AI$5552,6,FALSE),IF($U$8="Player",VLOOKUP(Search!$A1667,Inventory!$AF$2:$AI$5552,4,FALSE),IF($U$8="BV",VLOOKUP(Search!$A1667,Inventory!$AH$2:$AI$5552,2,FALSE),""))),"")</f>
        <v/>
      </c>
      <c r="C1667" s="38"/>
      <c r="D1667" s="38"/>
      <c r="E1667" s="38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22"/>
    </row>
    <row r="1668" spans="1:22" x14ac:dyDescent="0.2">
      <c r="A1668" s="24">
        <f>1+LARGE($A$11:A1667,1)</f>
        <v>1657</v>
      </c>
      <c r="B1668" s="38" t="str">
        <f>_xlfn.IFNA(IF($U$8="set",VLOOKUP(Search!$A1668,Inventory!$AD$2:$AI$5552,6,FALSE),IF($U$8="Player",VLOOKUP(Search!$A1668,Inventory!$AF$2:$AI$5552,4,FALSE),IF($U$8="BV",VLOOKUP(Search!$A1668,Inventory!$AH$2:$AI$5552,2,FALSE),""))),"")</f>
        <v/>
      </c>
      <c r="C1668" s="38"/>
      <c r="D1668" s="38"/>
      <c r="E1668" s="38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22"/>
    </row>
    <row r="1669" spans="1:22" x14ac:dyDescent="0.2">
      <c r="A1669" s="24">
        <f>1+LARGE($A$11:A1668,1)</f>
        <v>1658</v>
      </c>
      <c r="B1669" s="38" t="str">
        <f>_xlfn.IFNA(IF($U$8="set",VLOOKUP(Search!$A1669,Inventory!$AD$2:$AI$5552,6,FALSE),IF($U$8="Player",VLOOKUP(Search!$A1669,Inventory!$AF$2:$AI$5552,4,FALSE),IF($U$8="BV",VLOOKUP(Search!$A1669,Inventory!$AH$2:$AI$5552,2,FALSE),""))),"")</f>
        <v/>
      </c>
      <c r="C1669" s="38"/>
      <c r="D1669" s="38"/>
      <c r="E1669" s="38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22"/>
    </row>
    <row r="1670" spans="1:22" x14ac:dyDescent="0.2">
      <c r="A1670" s="24">
        <f>1+LARGE($A$11:A1669,1)</f>
        <v>1659</v>
      </c>
      <c r="B1670" s="38" t="str">
        <f>_xlfn.IFNA(IF($U$8="set",VLOOKUP(Search!$A1670,Inventory!$AD$2:$AI$5552,6,FALSE),IF($U$8="Player",VLOOKUP(Search!$A1670,Inventory!$AF$2:$AI$5552,4,FALSE),IF($U$8="BV",VLOOKUP(Search!$A1670,Inventory!$AH$2:$AI$5552,2,FALSE),""))),"")</f>
        <v/>
      </c>
      <c r="C1670" s="38"/>
      <c r="D1670" s="38"/>
      <c r="E1670" s="38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22"/>
    </row>
    <row r="1671" spans="1:22" x14ac:dyDescent="0.2">
      <c r="A1671" s="24">
        <f>1+LARGE($A$11:A1670,1)</f>
        <v>1660</v>
      </c>
      <c r="B1671" s="38" t="str">
        <f>_xlfn.IFNA(IF($U$8="set",VLOOKUP(Search!$A1671,Inventory!$AD$2:$AI$5552,6,FALSE),IF($U$8="Player",VLOOKUP(Search!$A1671,Inventory!$AF$2:$AI$5552,4,FALSE),IF($U$8="BV",VLOOKUP(Search!$A1671,Inventory!$AH$2:$AI$5552,2,FALSE),""))),"")</f>
        <v/>
      </c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22"/>
    </row>
    <row r="1672" spans="1:22" x14ac:dyDescent="0.2">
      <c r="A1672" s="24">
        <f>1+LARGE($A$11:A1671,1)</f>
        <v>1661</v>
      </c>
      <c r="B1672" s="38" t="str">
        <f>_xlfn.IFNA(IF($U$8="set",VLOOKUP(Search!$A1672,Inventory!$AD$2:$AI$5552,6,FALSE),IF($U$8="Player",VLOOKUP(Search!$A1672,Inventory!$AF$2:$AI$5552,4,FALSE),IF($U$8="BV",VLOOKUP(Search!$A1672,Inventory!$AH$2:$AI$5552,2,FALSE),""))),"")</f>
        <v/>
      </c>
      <c r="C1672" s="38"/>
      <c r="D1672" s="38"/>
      <c r="E1672" s="38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22"/>
    </row>
    <row r="1673" spans="1:22" x14ac:dyDescent="0.2">
      <c r="A1673" s="24">
        <f>1+LARGE($A$11:A1672,1)</f>
        <v>1662</v>
      </c>
      <c r="B1673" s="38" t="str">
        <f>_xlfn.IFNA(IF($U$8="set",VLOOKUP(Search!$A1673,Inventory!$AD$2:$AI$5552,6,FALSE),IF($U$8="Player",VLOOKUP(Search!$A1673,Inventory!$AF$2:$AI$5552,4,FALSE),IF($U$8="BV",VLOOKUP(Search!$A1673,Inventory!$AH$2:$AI$5552,2,FALSE),""))),"")</f>
        <v/>
      </c>
      <c r="C1673" s="38"/>
      <c r="D1673" s="38"/>
      <c r="E1673" s="38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22"/>
    </row>
    <row r="1674" spans="1:22" x14ac:dyDescent="0.2">
      <c r="A1674" s="24">
        <f>1+LARGE($A$11:A1673,1)</f>
        <v>1663</v>
      </c>
      <c r="B1674" s="38" t="str">
        <f>_xlfn.IFNA(IF($U$8="set",VLOOKUP(Search!$A1674,Inventory!$AD$2:$AI$5552,6,FALSE),IF($U$8="Player",VLOOKUP(Search!$A1674,Inventory!$AF$2:$AI$5552,4,FALSE),IF($U$8="BV",VLOOKUP(Search!$A1674,Inventory!$AH$2:$AI$5552,2,FALSE),""))),"")</f>
        <v/>
      </c>
      <c r="C1674" s="38"/>
      <c r="D1674" s="38"/>
      <c r="E1674" s="38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22"/>
    </row>
    <row r="1675" spans="1:22" x14ac:dyDescent="0.2">
      <c r="A1675" s="24">
        <f>1+LARGE($A$11:A1674,1)</f>
        <v>1664</v>
      </c>
      <c r="B1675" s="38" t="str">
        <f>_xlfn.IFNA(IF($U$8="set",VLOOKUP(Search!$A1675,Inventory!$AD$2:$AI$5552,6,FALSE),IF($U$8="Player",VLOOKUP(Search!$A1675,Inventory!$AF$2:$AI$5552,4,FALSE),IF($U$8="BV",VLOOKUP(Search!$A1675,Inventory!$AH$2:$AI$5552,2,FALSE),""))),"")</f>
        <v/>
      </c>
      <c r="C1675" s="38"/>
      <c r="D1675" s="38"/>
      <c r="E1675" s="38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22"/>
    </row>
    <row r="1676" spans="1:22" x14ac:dyDescent="0.2">
      <c r="A1676" s="24">
        <f>1+LARGE($A$11:A1675,1)</f>
        <v>1665</v>
      </c>
      <c r="B1676" s="38" t="str">
        <f>_xlfn.IFNA(IF($U$8="set",VLOOKUP(Search!$A1676,Inventory!$AD$2:$AI$5552,6,FALSE),IF($U$8="Player",VLOOKUP(Search!$A1676,Inventory!$AF$2:$AI$5552,4,FALSE),IF($U$8="BV",VLOOKUP(Search!$A1676,Inventory!$AH$2:$AI$5552,2,FALSE),""))),"")</f>
        <v/>
      </c>
      <c r="C1676" s="38"/>
      <c r="D1676" s="38"/>
      <c r="E1676" s="38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22"/>
    </row>
    <row r="1677" spans="1:22" x14ac:dyDescent="0.2">
      <c r="A1677" s="24">
        <f>1+LARGE($A$11:A1676,1)</f>
        <v>1666</v>
      </c>
      <c r="B1677" s="38" t="str">
        <f>_xlfn.IFNA(IF($U$8="set",VLOOKUP(Search!$A1677,Inventory!$AD$2:$AI$5552,6,FALSE),IF($U$8="Player",VLOOKUP(Search!$A1677,Inventory!$AF$2:$AI$5552,4,FALSE),IF($U$8="BV",VLOOKUP(Search!$A1677,Inventory!$AH$2:$AI$5552,2,FALSE),""))),"")</f>
        <v/>
      </c>
      <c r="C1677" s="38"/>
      <c r="D1677" s="38"/>
      <c r="E1677" s="38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22"/>
    </row>
    <row r="1678" spans="1:22" x14ac:dyDescent="0.2">
      <c r="A1678" s="24">
        <f>1+LARGE($A$11:A1677,1)</f>
        <v>1667</v>
      </c>
      <c r="B1678" s="38" t="str">
        <f>_xlfn.IFNA(IF($U$8="set",VLOOKUP(Search!$A1678,Inventory!$AD$2:$AI$5552,6,FALSE),IF($U$8="Player",VLOOKUP(Search!$A1678,Inventory!$AF$2:$AI$5552,4,FALSE),IF($U$8="BV",VLOOKUP(Search!$A1678,Inventory!$AH$2:$AI$5552,2,FALSE),""))),"")</f>
        <v/>
      </c>
      <c r="C1678" s="38"/>
      <c r="D1678" s="38"/>
      <c r="E1678" s="38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22"/>
    </row>
    <row r="1679" spans="1:22" x14ac:dyDescent="0.2">
      <c r="A1679" s="24">
        <f>1+LARGE($A$11:A1678,1)</f>
        <v>1668</v>
      </c>
      <c r="B1679" s="38" t="str">
        <f>_xlfn.IFNA(IF($U$8="set",VLOOKUP(Search!$A1679,Inventory!$AD$2:$AI$5552,6,FALSE),IF($U$8="Player",VLOOKUP(Search!$A1679,Inventory!$AF$2:$AI$5552,4,FALSE),IF($U$8="BV",VLOOKUP(Search!$A1679,Inventory!$AH$2:$AI$5552,2,FALSE),""))),"")</f>
        <v/>
      </c>
      <c r="C1679" s="38"/>
      <c r="D1679" s="38"/>
      <c r="E1679" s="38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22"/>
    </row>
    <row r="1680" spans="1:22" x14ac:dyDescent="0.2">
      <c r="A1680" s="24">
        <f>1+LARGE($A$11:A1679,1)</f>
        <v>1669</v>
      </c>
      <c r="B1680" s="38" t="str">
        <f>_xlfn.IFNA(IF($U$8="set",VLOOKUP(Search!$A1680,Inventory!$AD$2:$AI$5552,6,FALSE),IF($U$8="Player",VLOOKUP(Search!$A1680,Inventory!$AF$2:$AI$5552,4,FALSE),IF($U$8="BV",VLOOKUP(Search!$A1680,Inventory!$AH$2:$AI$5552,2,FALSE),""))),"")</f>
        <v/>
      </c>
      <c r="C1680" s="38"/>
      <c r="D1680" s="38"/>
      <c r="E1680" s="38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22"/>
    </row>
    <row r="1681" spans="1:22" x14ac:dyDescent="0.2">
      <c r="A1681" s="24">
        <f>1+LARGE($A$11:A1680,1)</f>
        <v>1670</v>
      </c>
      <c r="B1681" s="38" t="str">
        <f>_xlfn.IFNA(IF($U$8="set",VLOOKUP(Search!$A1681,Inventory!$AD$2:$AI$5552,6,FALSE),IF($U$8="Player",VLOOKUP(Search!$A1681,Inventory!$AF$2:$AI$5552,4,FALSE),IF($U$8="BV",VLOOKUP(Search!$A1681,Inventory!$AH$2:$AI$5552,2,FALSE),""))),"")</f>
        <v/>
      </c>
      <c r="C1681" s="38"/>
      <c r="D1681" s="38"/>
      <c r="E1681" s="38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22"/>
    </row>
    <row r="1682" spans="1:22" x14ac:dyDescent="0.2">
      <c r="A1682" s="24">
        <f>1+LARGE($A$11:A1681,1)</f>
        <v>1671</v>
      </c>
      <c r="B1682" s="38" t="str">
        <f>_xlfn.IFNA(IF($U$8="set",VLOOKUP(Search!$A1682,Inventory!$AD$2:$AI$5552,6,FALSE),IF($U$8="Player",VLOOKUP(Search!$A1682,Inventory!$AF$2:$AI$5552,4,FALSE),IF($U$8="BV",VLOOKUP(Search!$A1682,Inventory!$AH$2:$AI$5552,2,FALSE),""))),"")</f>
        <v/>
      </c>
      <c r="C1682" s="38"/>
      <c r="D1682" s="38"/>
      <c r="E1682" s="38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22"/>
    </row>
    <row r="1683" spans="1:22" x14ac:dyDescent="0.2">
      <c r="A1683" s="24">
        <f>1+LARGE($A$11:A1682,1)</f>
        <v>1672</v>
      </c>
      <c r="B1683" s="38" t="str">
        <f>_xlfn.IFNA(IF($U$8="set",VLOOKUP(Search!$A1683,Inventory!$AD$2:$AI$5552,6,FALSE),IF($U$8="Player",VLOOKUP(Search!$A1683,Inventory!$AF$2:$AI$5552,4,FALSE),IF($U$8="BV",VLOOKUP(Search!$A1683,Inventory!$AH$2:$AI$5552,2,FALSE),""))),"")</f>
        <v/>
      </c>
      <c r="C1683" s="38"/>
      <c r="D1683" s="38"/>
      <c r="E1683" s="38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22"/>
    </row>
    <row r="1684" spans="1:22" x14ac:dyDescent="0.2">
      <c r="A1684" s="24">
        <f>1+LARGE($A$11:A1683,1)</f>
        <v>1673</v>
      </c>
      <c r="B1684" s="38" t="str">
        <f>_xlfn.IFNA(IF($U$8="set",VLOOKUP(Search!$A1684,Inventory!$AD$2:$AI$5552,6,FALSE),IF($U$8="Player",VLOOKUP(Search!$A1684,Inventory!$AF$2:$AI$5552,4,FALSE),IF($U$8="BV",VLOOKUP(Search!$A1684,Inventory!$AH$2:$AI$5552,2,FALSE),""))),"")</f>
        <v/>
      </c>
      <c r="C1684" s="38"/>
      <c r="D1684" s="38"/>
      <c r="E1684" s="38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22"/>
    </row>
    <row r="1685" spans="1:22" x14ac:dyDescent="0.2">
      <c r="A1685" s="24">
        <f>1+LARGE($A$11:A1684,1)</f>
        <v>1674</v>
      </c>
      <c r="B1685" s="38" t="str">
        <f>_xlfn.IFNA(IF($U$8="set",VLOOKUP(Search!$A1685,Inventory!$AD$2:$AI$5552,6,FALSE),IF($U$8="Player",VLOOKUP(Search!$A1685,Inventory!$AF$2:$AI$5552,4,FALSE),IF($U$8="BV",VLOOKUP(Search!$A1685,Inventory!$AH$2:$AI$5552,2,FALSE),""))),"")</f>
        <v/>
      </c>
      <c r="C1685" s="38"/>
      <c r="D1685" s="38"/>
      <c r="E1685" s="38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22"/>
    </row>
    <row r="1686" spans="1:22" x14ac:dyDescent="0.2">
      <c r="A1686" s="24">
        <f>1+LARGE($A$11:A1685,1)</f>
        <v>1675</v>
      </c>
      <c r="B1686" s="38" t="str">
        <f>_xlfn.IFNA(IF($U$8="set",VLOOKUP(Search!$A1686,Inventory!$AD$2:$AI$5552,6,FALSE),IF($U$8="Player",VLOOKUP(Search!$A1686,Inventory!$AF$2:$AI$5552,4,FALSE),IF($U$8="BV",VLOOKUP(Search!$A1686,Inventory!$AH$2:$AI$5552,2,FALSE),""))),"")</f>
        <v/>
      </c>
      <c r="C1686" s="38"/>
      <c r="D1686" s="38"/>
      <c r="E1686" s="38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22"/>
    </row>
    <row r="1687" spans="1:22" x14ac:dyDescent="0.2">
      <c r="A1687" s="24">
        <f>1+LARGE($A$11:A1686,1)</f>
        <v>1676</v>
      </c>
      <c r="B1687" s="38" t="str">
        <f>_xlfn.IFNA(IF($U$8="set",VLOOKUP(Search!$A1687,Inventory!$AD$2:$AI$5552,6,FALSE),IF($U$8="Player",VLOOKUP(Search!$A1687,Inventory!$AF$2:$AI$5552,4,FALSE),IF($U$8="BV",VLOOKUP(Search!$A1687,Inventory!$AH$2:$AI$5552,2,FALSE),""))),"")</f>
        <v/>
      </c>
      <c r="C1687" s="38"/>
      <c r="D1687" s="38"/>
      <c r="E1687" s="38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22"/>
    </row>
    <row r="1688" spans="1:22" x14ac:dyDescent="0.2">
      <c r="A1688" s="24">
        <f>1+LARGE($A$11:A1687,1)</f>
        <v>1677</v>
      </c>
      <c r="B1688" s="38" t="str">
        <f>_xlfn.IFNA(IF($U$8="set",VLOOKUP(Search!$A1688,Inventory!$AD$2:$AI$5552,6,FALSE),IF($U$8="Player",VLOOKUP(Search!$A1688,Inventory!$AF$2:$AI$5552,4,FALSE),IF($U$8="BV",VLOOKUP(Search!$A1688,Inventory!$AH$2:$AI$5552,2,FALSE),""))),"")</f>
        <v/>
      </c>
      <c r="C1688" s="38"/>
      <c r="D1688" s="38"/>
      <c r="E1688" s="38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22"/>
    </row>
    <row r="1689" spans="1:22" x14ac:dyDescent="0.2">
      <c r="A1689" s="24">
        <f>1+LARGE($A$11:A1688,1)</f>
        <v>1678</v>
      </c>
      <c r="B1689" s="38" t="str">
        <f>_xlfn.IFNA(IF($U$8="set",VLOOKUP(Search!$A1689,Inventory!$AD$2:$AI$5552,6,FALSE),IF($U$8="Player",VLOOKUP(Search!$A1689,Inventory!$AF$2:$AI$5552,4,FALSE),IF($U$8="BV",VLOOKUP(Search!$A1689,Inventory!$AH$2:$AI$5552,2,FALSE),""))),"")</f>
        <v/>
      </c>
      <c r="C1689" s="38"/>
      <c r="D1689" s="38"/>
      <c r="E1689" s="38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22"/>
    </row>
    <row r="1690" spans="1:22" x14ac:dyDescent="0.2">
      <c r="A1690" s="24">
        <f>1+LARGE($A$11:A1689,1)</f>
        <v>1679</v>
      </c>
      <c r="B1690" s="38" t="str">
        <f>_xlfn.IFNA(IF($U$8="set",VLOOKUP(Search!$A1690,Inventory!$AD$2:$AI$5552,6,FALSE),IF($U$8="Player",VLOOKUP(Search!$A1690,Inventory!$AF$2:$AI$5552,4,FALSE),IF($U$8="BV",VLOOKUP(Search!$A1690,Inventory!$AH$2:$AI$5552,2,FALSE),""))),"")</f>
        <v/>
      </c>
      <c r="C1690" s="38"/>
      <c r="D1690" s="38"/>
      <c r="E1690" s="38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22"/>
    </row>
    <row r="1691" spans="1:22" x14ac:dyDescent="0.2">
      <c r="A1691" s="24">
        <f>1+LARGE($A$11:A1690,1)</f>
        <v>1680</v>
      </c>
      <c r="B1691" s="38" t="str">
        <f>_xlfn.IFNA(IF($U$8="set",VLOOKUP(Search!$A1691,Inventory!$AD$2:$AI$5552,6,FALSE),IF($U$8="Player",VLOOKUP(Search!$A1691,Inventory!$AF$2:$AI$5552,4,FALSE),IF($U$8="BV",VLOOKUP(Search!$A1691,Inventory!$AH$2:$AI$5552,2,FALSE),""))),"")</f>
        <v/>
      </c>
      <c r="C1691" s="38"/>
      <c r="D1691" s="38"/>
      <c r="E1691" s="38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22"/>
    </row>
    <row r="1692" spans="1:22" x14ac:dyDescent="0.2">
      <c r="A1692" s="24">
        <f>1+LARGE($A$11:A1691,1)</f>
        <v>1681</v>
      </c>
      <c r="B1692" s="38" t="str">
        <f>_xlfn.IFNA(IF($U$8="set",VLOOKUP(Search!$A1692,Inventory!$AD$2:$AI$5552,6,FALSE),IF($U$8="Player",VLOOKUP(Search!$A1692,Inventory!$AF$2:$AI$5552,4,FALSE),IF($U$8="BV",VLOOKUP(Search!$A1692,Inventory!$AH$2:$AI$5552,2,FALSE),""))),"")</f>
        <v/>
      </c>
      <c r="C1692" s="38"/>
      <c r="D1692" s="38"/>
      <c r="E1692" s="38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22"/>
    </row>
    <row r="1693" spans="1:22" x14ac:dyDescent="0.2">
      <c r="A1693" s="24">
        <f>1+LARGE($A$11:A1692,1)</f>
        <v>1682</v>
      </c>
      <c r="B1693" s="38" t="str">
        <f>_xlfn.IFNA(IF($U$8="set",VLOOKUP(Search!$A1693,Inventory!$AD$2:$AI$5552,6,FALSE),IF($U$8="Player",VLOOKUP(Search!$A1693,Inventory!$AF$2:$AI$5552,4,FALSE),IF($U$8="BV",VLOOKUP(Search!$A1693,Inventory!$AH$2:$AI$5552,2,FALSE),""))),"")</f>
        <v/>
      </c>
      <c r="C1693" s="38"/>
      <c r="D1693" s="38"/>
      <c r="E1693" s="38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22"/>
    </row>
    <row r="1694" spans="1:22" x14ac:dyDescent="0.2">
      <c r="A1694" s="24">
        <f>1+LARGE($A$11:A1693,1)</f>
        <v>1683</v>
      </c>
      <c r="B1694" s="38" t="str">
        <f>_xlfn.IFNA(IF($U$8="set",VLOOKUP(Search!$A1694,Inventory!$AD$2:$AI$5552,6,FALSE),IF($U$8="Player",VLOOKUP(Search!$A1694,Inventory!$AF$2:$AI$5552,4,FALSE),IF($U$8="BV",VLOOKUP(Search!$A1694,Inventory!$AH$2:$AI$5552,2,FALSE),""))),"")</f>
        <v/>
      </c>
      <c r="C1694" s="38"/>
      <c r="D1694" s="38"/>
      <c r="E1694" s="38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22"/>
    </row>
    <row r="1695" spans="1:22" x14ac:dyDescent="0.2">
      <c r="A1695" s="24">
        <f>1+LARGE($A$11:A1694,1)</f>
        <v>1684</v>
      </c>
      <c r="B1695" s="38" t="str">
        <f>_xlfn.IFNA(IF($U$8="set",VLOOKUP(Search!$A1695,Inventory!$AD$2:$AI$5552,6,FALSE),IF($U$8="Player",VLOOKUP(Search!$A1695,Inventory!$AF$2:$AI$5552,4,FALSE),IF($U$8="BV",VLOOKUP(Search!$A1695,Inventory!$AH$2:$AI$5552,2,FALSE),""))),"")</f>
        <v/>
      </c>
      <c r="C1695" s="38"/>
      <c r="D1695" s="38"/>
      <c r="E1695" s="38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22"/>
    </row>
    <row r="1696" spans="1:22" x14ac:dyDescent="0.2">
      <c r="A1696" s="24">
        <f>1+LARGE($A$11:A1695,1)</f>
        <v>1685</v>
      </c>
      <c r="B1696" s="38" t="str">
        <f>_xlfn.IFNA(IF($U$8="set",VLOOKUP(Search!$A1696,Inventory!$AD$2:$AI$5552,6,FALSE),IF($U$8="Player",VLOOKUP(Search!$A1696,Inventory!$AF$2:$AI$5552,4,FALSE),IF($U$8="BV",VLOOKUP(Search!$A1696,Inventory!$AH$2:$AI$5552,2,FALSE),""))),"")</f>
        <v/>
      </c>
      <c r="C1696" s="38"/>
      <c r="D1696" s="38"/>
      <c r="E1696" s="38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22"/>
    </row>
    <row r="1697" spans="1:22" x14ac:dyDescent="0.2">
      <c r="A1697" s="24">
        <f>1+LARGE($A$11:A1696,1)</f>
        <v>1686</v>
      </c>
      <c r="B1697" s="38" t="str">
        <f>_xlfn.IFNA(IF($U$8="set",VLOOKUP(Search!$A1697,Inventory!$AD$2:$AI$5552,6,FALSE),IF($U$8="Player",VLOOKUP(Search!$A1697,Inventory!$AF$2:$AI$5552,4,FALSE),IF($U$8="BV",VLOOKUP(Search!$A1697,Inventory!$AH$2:$AI$5552,2,FALSE),""))),"")</f>
        <v/>
      </c>
      <c r="C1697" s="38"/>
      <c r="D1697" s="38"/>
      <c r="E1697" s="38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22"/>
    </row>
    <row r="1698" spans="1:22" x14ac:dyDescent="0.2">
      <c r="A1698" s="24">
        <f>1+LARGE($A$11:A1697,1)</f>
        <v>1687</v>
      </c>
      <c r="B1698" s="38" t="str">
        <f>_xlfn.IFNA(IF($U$8="set",VLOOKUP(Search!$A1698,Inventory!$AD$2:$AI$5552,6,FALSE),IF($U$8="Player",VLOOKUP(Search!$A1698,Inventory!$AF$2:$AI$5552,4,FALSE),IF($U$8="BV",VLOOKUP(Search!$A1698,Inventory!$AH$2:$AI$5552,2,FALSE),""))),"")</f>
        <v/>
      </c>
      <c r="C1698" s="38"/>
      <c r="D1698" s="38"/>
      <c r="E1698" s="38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22"/>
    </row>
    <row r="1699" spans="1:22" x14ac:dyDescent="0.2">
      <c r="A1699" s="24">
        <f>1+LARGE($A$11:A1698,1)</f>
        <v>1688</v>
      </c>
      <c r="B1699" s="38" t="str">
        <f>_xlfn.IFNA(IF($U$8="set",VLOOKUP(Search!$A1699,Inventory!$AD$2:$AI$5552,6,FALSE),IF($U$8="Player",VLOOKUP(Search!$A1699,Inventory!$AF$2:$AI$5552,4,FALSE),IF($U$8="BV",VLOOKUP(Search!$A1699,Inventory!$AH$2:$AI$5552,2,FALSE),""))),"")</f>
        <v/>
      </c>
      <c r="C1699" s="38"/>
      <c r="D1699" s="38"/>
      <c r="E1699" s="38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22"/>
    </row>
    <row r="1700" spans="1:22" x14ac:dyDescent="0.2">
      <c r="A1700" s="24">
        <f>1+LARGE($A$11:A1699,1)</f>
        <v>1689</v>
      </c>
      <c r="B1700" s="38" t="str">
        <f>_xlfn.IFNA(IF($U$8="set",VLOOKUP(Search!$A1700,Inventory!$AD$2:$AI$5552,6,FALSE),IF($U$8="Player",VLOOKUP(Search!$A1700,Inventory!$AF$2:$AI$5552,4,FALSE),IF($U$8="BV",VLOOKUP(Search!$A1700,Inventory!$AH$2:$AI$5552,2,FALSE),""))),"")</f>
        <v/>
      </c>
      <c r="C1700" s="38"/>
      <c r="D1700" s="38"/>
      <c r="E1700" s="38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22"/>
    </row>
    <row r="1701" spans="1:22" x14ac:dyDescent="0.2">
      <c r="A1701" s="24">
        <f>1+LARGE($A$11:A1700,1)</f>
        <v>1690</v>
      </c>
      <c r="B1701" s="38" t="str">
        <f>_xlfn.IFNA(IF($U$8="set",VLOOKUP(Search!$A1701,Inventory!$AD$2:$AI$5552,6,FALSE),IF($U$8="Player",VLOOKUP(Search!$A1701,Inventory!$AF$2:$AI$5552,4,FALSE),IF($U$8="BV",VLOOKUP(Search!$A1701,Inventory!$AH$2:$AI$5552,2,FALSE),""))),"")</f>
        <v/>
      </c>
      <c r="C1701" s="38"/>
      <c r="D1701" s="38"/>
      <c r="E1701" s="38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22"/>
    </row>
    <row r="1702" spans="1:22" x14ac:dyDescent="0.2">
      <c r="A1702" s="24">
        <f>1+LARGE($A$11:A1701,1)</f>
        <v>1691</v>
      </c>
      <c r="B1702" s="38" t="str">
        <f>_xlfn.IFNA(IF($U$8="set",VLOOKUP(Search!$A1702,Inventory!$AD$2:$AI$5552,6,FALSE),IF($U$8="Player",VLOOKUP(Search!$A1702,Inventory!$AF$2:$AI$5552,4,FALSE),IF($U$8="BV",VLOOKUP(Search!$A1702,Inventory!$AH$2:$AI$5552,2,FALSE),""))),"")</f>
        <v/>
      </c>
      <c r="C1702" s="38"/>
      <c r="D1702" s="38"/>
      <c r="E1702" s="38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22"/>
    </row>
    <row r="1703" spans="1:22" x14ac:dyDescent="0.2">
      <c r="A1703" s="24">
        <f>1+LARGE($A$11:A1702,1)</f>
        <v>1692</v>
      </c>
      <c r="B1703" s="38" t="str">
        <f>_xlfn.IFNA(IF($U$8="set",VLOOKUP(Search!$A1703,Inventory!$AD$2:$AI$5552,6,FALSE),IF($U$8="Player",VLOOKUP(Search!$A1703,Inventory!$AF$2:$AI$5552,4,FALSE),IF($U$8="BV",VLOOKUP(Search!$A1703,Inventory!$AH$2:$AI$5552,2,FALSE),""))),"")</f>
        <v/>
      </c>
      <c r="C1703" s="38"/>
      <c r="D1703" s="38"/>
      <c r="E1703" s="38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22"/>
    </row>
    <row r="1704" spans="1:22" x14ac:dyDescent="0.2">
      <c r="A1704" s="24">
        <f>1+LARGE($A$11:A1703,1)</f>
        <v>1693</v>
      </c>
      <c r="B1704" s="38" t="str">
        <f>_xlfn.IFNA(IF($U$8="set",VLOOKUP(Search!$A1704,Inventory!$AD$2:$AI$5552,6,FALSE),IF($U$8="Player",VLOOKUP(Search!$A1704,Inventory!$AF$2:$AI$5552,4,FALSE),IF($U$8="BV",VLOOKUP(Search!$A1704,Inventory!$AH$2:$AI$5552,2,FALSE),""))),"")</f>
        <v/>
      </c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22"/>
    </row>
    <row r="1705" spans="1:22" x14ac:dyDescent="0.2">
      <c r="A1705" s="24">
        <f>1+LARGE($A$11:A1704,1)</f>
        <v>1694</v>
      </c>
      <c r="B1705" s="38" t="str">
        <f>_xlfn.IFNA(IF($U$8="set",VLOOKUP(Search!$A1705,Inventory!$AD$2:$AI$5552,6,FALSE),IF($U$8="Player",VLOOKUP(Search!$A1705,Inventory!$AF$2:$AI$5552,4,FALSE),IF($U$8="BV",VLOOKUP(Search!$A1705,Inventory!$AH$2:$AI$5552,2,FALSE),""))),"")</f>
        <v/>
      </c>
      <c r="C1705" s="38"/>
      <c r="D1705" s="38"/>
      <c r="E1705" s="38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22"/>
    </row>
    <row r="1706" spans="1:22" x14ac:dyDescent="0.2">
      <c r="A1706" s="24">
        <f>1+LARGE($A$11:A1705,1)</f>
        <v>1695</v>
      </c>
      <c r="B1706" s="38" t="str">
        <f>_xlfn.IFNA(IF($U$8="set",VLOOKUP(Search!$A1706,Inventory!$AD$2:$AI$5552,6,FALSE),IF($U$8="Player",VLOOKUP(Search!$A1706,Inventory!$AF$2:$AI$5552,4,FALSE),IF($U$8="BV",VLOOKUP(Search!$A1706,Inventory!$AH$2:$AI$5552,2,FALSE),""))),"")</f>
        <v/>
      </c>
      <c r="C1706" s="38"/>
      <c r="D1706" s="38"/>
      <c r="E1706" s="38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22"/>
    </row>
    <row r="1707" spans="1:22" x14ac:dyDescent="0.2">
      <c r="A1707" s="24">
        <f>1+LARGE($A$11:A1706,1)</f>
        <v>1696</v>
      </c>
      <c r="B1707" s="38" t="str">
        <f>_xlfn.IFNA(IF($U$8="set",VLOOKUP(Search!$A1707,Inventory!$AD$2:$AI$5552,6,FALSE),IF($U$8="Player",VLOOKUP(Search!$A1707,Inventory!$AF$2:$AI$5552,4,FALSE),IF($U$8="BV",VLOOKUP(Search!$A1707,Inventory!$AH$2:$AI$5552,2,FALSE),""))),"")</f>
        <v/>
      </c>
      <c r="C1707" s="38"/>
      <c r="D1707" s="38"/>
      <c r="E1707" s="38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22"/>
    </row>
    <row r="1708" spans="1:22" x14ac:dyDescent="0.2">
      <c r="A1708" s="24">
        <f>1+LARGE($A$11:A1707,1)</f>
        <v>1697</v>
      </c>
      <c r="B1708" s="38" t="str">
        <f>_xlfn.IFNA(IF($U$8="set",VLOOKUP(Search!$A1708,Inventory!$AD$2:$AI$5552,6,FALSE),IF($U$8="Player",VLOOKUP(Search!$A1708,Inventory!$AF$2:$AI$5552,4,FALSE),IF($U$8="BV",VLOOKUP(Search!$A1708,Inventory!$AH$2:$AI$5552,2,FALSE),""))),"")</f>
        <v/>
      </c>
      <c r="C1708" s="38"/>
      <c r="D1708" s="38"/>
      <c r="E1708" s="38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22"/>
    </row>
    <row r="1709" spans="1:22" x14ac:dyDescent="0.2">
      <c r="A1709" s="24">
        <f>1+LARGE($A$11:A1708,1)</f>
        <v>1698</v>
      </c>
      <c r="B1709" s="38" t="str">
        <f>_xlfn.IFNA(IF($U$8="set",VLOOKUP(Search!$A1709,Inventory!$AD$2:$AI$5552,6,FALSE),IF($U$8="Player",VLOOKUP(Search!$A1709,Inventory!$AF$2:$AI$5552,4,FALSE),IF($U$8="BV",VLOOKUP(Search!$A1709,Inventory!$AH$2:$AI$5552,2,FALSE),""))),"")</f>
        <v/>
      </c>
      <c r="C1709" s="38"/>
      <c r="D1709" s="38"/>
      <c r="E1709" s="38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22"/>
    </row>
    <row r="1710" spans="1:22" x14ac:dyDescent="0.2">
      <c r="A1710" s="24">
        <f>1+LARGE($A$11:A1709,1)</f>
        <v>1699</v>
      </c>
      <c r="B1710" s="38" t="str">
        <f>_xlfn.IFNA(IF($U$8="set",VLOOKUP(Search!$A1710,Inventory!$AD$2:$AI$5552,6,FALSE),IF($U$8="Player",VLOOKUP(Search!$A1710,Inventory!$AF$2:$AI$5552,4,FALSE),IF($U$8="BV",VLOOKUP(Search!$A1710,Inventory!$AH$2:$AI$5552,2,FALSE),""))),"")</f>
        <v/>
      </c>
      <c r="C1710" s="38"/>
      <c r="D1710" s="38"/>
      <c r="E1710" s="38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22"/>
    </row>
    <row r="1711" spans="1:22" x14ac:dyDescent="0.2">
      <c r="A1711" s="24">
        <f>1+LARGE($A$11:A1710,1)</f>
        <v>1700</v>
      </c>
      <c r="B1711" s="38" t="str">
        <f>_xlfn.IFNA(IF($U$8="set",VLOOKUP(Search!$A1711,Inventory!$AD$2:$AI$5552,6,FALSE),IF($U$8="Player",VLOOKUP(Search!$A1711,Inventory!$AF$2:$AI$5552,4,FALSE),IF($U$8="BV",VLOOKUP(Search!$A1711,Inventory!$AH$2:$AI$5552,2,FALSE),""))),"")</f>
        <v/>
      </c>
      <c r="C1711" s="38"/>
      <c r="D1711" s="38"/>
      <c r="E1711" s="38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22"/>
    </row>
    <row r="1712" spans="1:22" x14ac:dyDescent="0.2">
      <c r="A1712" s="24">
        <f>1+LARGE($A$11:A1711,1)</f>
        <v>1701</v>
      </c>
      <c r="B1712" s="38" t="str">
        <f>_xlfn.IFNA(IF($U$8="set",VLOOKUP(Search!$A1712,Inventory!$AD$2:$AI$5552,6,FALSE),IF($U$8="Player",VLOOKUP(Search!$A1712,Inventory!$AF$2:$AI$5552,4,FALSE),IF($U$8="BV",VLOOKUP(Search!$A1712,Inventory!$AH$2:$AI$5552,2,FALSE),""))),"")</f>
        <v/>
      </c>
      <c r="C1712" s="38"/>
      <c r="D1712" s="38"/>
      <c r="E1712" s="38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22"/>
    </row>
    <row r="1713" spans="1:22" x14ac:dyDescent="0.2">
      <c r="A1713" s="24">
        <f>1+LARGE($A$11:A1712,1)</f>
        <v>1702</v>
      </c>
      <c r="B1713" s="38" t="str">
        <f>_xlfn.IFNA(IF($U$8="set",VLOOKUP(Search!$A1713,Inventory!$AD$2:$AI$5552,6,FALSE),IF($U$8="Player",VLOOKUP(Search!$A1713,Inventory!$AF$2:$AI$5552,4,FALSE),IF($U$8="BV",VLOOKUP(Search!$A1713,Inventory!$AH$2:$AI$5552,2,FALSE),""))),"")</f>
        <v/>
      </c>
      <c r="C1713" s="38"/>
      <c r="D1713" s="38"/>
      <c r="E1713" s="38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22"/>
    </row>
    <row r="1714" spans="1:22" x14ac:dyDescent="0.2">
      <c r="A1714" s="24">
        <f>1+LARGE($A$11:A1713,1)</f>
        <v>1703</v>
      </c>
      <c r="B1714" s="38" t="str">
        <f>_xlfn.IFNA(IF($U$8="set",VLOOKUP(Search!$A1714,Inventory!$AD$2:$AI$5552,6,FALSE),IF($U$8="Player",VLOOKUP(Search!$A1714,Inventory!$AF$2:$AI$5552,4,FALSE),IF($U$8="BV",VLOOKUP(Search!$A1714,Inventory!$AH$2:$AI$5552,2,FALSE),""))),"")</f>
        <v/>
      </c>
      <c r="C1714" s="38"/>
      <c r="D1714" s="38"/>
      <c r="E1714" s="38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22"/>
    </row>
    <row r="1715" spans="1:22" x14ac:dyDescent="0.2">
      <c r="A1715" s="24">
        <f>1+LARGE($A$11:A1714,1)</f>
        <v>1704</v>
      </c>
      <c r="B1715" s="38" t="str">
        <f>_xlfn.IFNA(IF($U$8="set",VLOOKUP(Search!$A1715,Inventory!$AD$2:$AI$5552,6,FALSE),IF($U$8="Player",VLOOKUP(Search!$A1715,Inventory!$AF$2:$AI$5552,4,FALSE),IF($U$8="BV",VLOOKUP(Search!$A1715,Inventory!$AH$2:$AI$5552,2,FALSE),""))),"")</f>
        <v/>
      </c>
      <c r="C1715" s="38"/>
      <c r="D1715" s="38"/>
      <c r="E1715" s="38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22"/>
    </row>
    <row r="1716" spans="1:22" x14ac:dyDescent="0.2">
      <c r="A1716" s="24">
        <f>1+LARGE($A$11:A1715,1)</f>
        <v>1705</v>
      </c>
      <c r="B1716" s="38" t="str">
        <f>_xlfn.IFNA(IF($U$8="set",VLOOKUP(Search!$A1716,Inventory!$AD$2:$AI$5552,6,FALSE),IF($U$8="Player",VLOOKUP(Search!$A1716,Inventory!$AF$2:$AI$5552,4,FALSE),IF($U$8="BV",VLOOKUP(Search!$A1716,Inventory!$AH$2:$AI$5552,2,FALSE),""))),"")</f>
        <v/>
      </c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22"/>
    </row>
    <row r="1717" spans="1:22" x14ac:dyDescent="0.2">
      <c r="A1717" s="24">
        <f>1+LARGE($A$11:A1716,1)</f>
        <v>1706</v>
      </c>
      <c r="B1717" s="38" t="str">
        <f>_xlfn.IFNA(IF($U$8="set",VLOOKUP(Search!$A1717,Inventory!$AD$2:$AI$5552,6,FALSE),IF($U$8="Player",VLOOKUP(Search!$A1717,Inventory!$AF$2:$AI$5552,4,FALSE),IF($U$8="BV",VLOOKUP(Search!$A1717,Inventory!$AH$2:$AI$5552,2,FALSE),""))),"")</f>
        <v/>
      </c>
      <c r="C1717" s="38"/>
      <c r="D1717" s="38"/>
      <c r="E1717" s="38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22"/>
    </row>
    <row r="1718" spans="1:22" x14ac:dyDescent="0.2">
      <c r="A1718" s="24">
        <f>1+LARGE($A$11:A1717,1)</f>
        <v>1707</v>
      </c>
      <c r="B1718" s="38" t="str">
        <f>_xlfn.IFNA(IF($U$8="set",VLOOKUP(Search!$A1718,Inventory!$AD$2:$AI$5552,6,FALSE),IF($U$8="Player",VLOOKUP(Search!$A1718,Inventory!$AF$2:$AI$5552,4,FALSE),IF($U$8="BV",VLOOKUP(Search!$A1718,Inventory!$AH$2:$AI$5552,2,FALSE),""))),"")</f>
        <v/>
      </c>
      <c r="C1718" s="38"/>
      <c r="D1718" s="38"/>
      <c r="E1718" s="38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22"/>
    </row>
    <row r="1719" spans="1:22" x14ac:dyDescent="0.2">
      <c r="A1719" s="24">
        <f>1+LARGE($A$11:A1718,1)</f>
        <v>1708</v>
      </c>
      <c r="B1719" s="38" t="str">
        <f>_xlfn.IFNA(IF($U$8="set",VLOOKUP(Search!$A1719,Inventory!$AD$2:$AI$5552,6,FALSE),IF($U$8="Player",VLOOKUP(Search!$A1719,Inventory!$AF$2:$AI$5552,4,FALSE),IF($U$8="BV",VLOOKUP(Search!$A1719,Inventory!$AH$2:$AI$5552,2,FALSE),""))),"")</f>
        <v/>
      </c>
      <c r="C1719" s="38"/>
      <c r="D1719" s="38"/>
      <c r="E1719" s="38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22"/>
    </row>
    <row r="1720" spans="1:22" x14ac:dyDescent="0.2">
      <c r="A1720" s="24">
        <f>1+LARGE($A$11:A1719,1)</f>
        <v>1709</v>
      </c>
      <c r="B1720" s="38" t="str">
        <f>_xlfn.IFNA(IF($U$8="set",VLOOKUP(Search!$A1720,Inventory!$AD$2:$AI$5552,6,FALSE),IF($U$8="Player",VLOOKUP(Search!$A1720,Inventory!$AF$2:$AI$5552,4,FALSE),IF($U$8="BV",VLOOKUP(Search!$A1720,Inventory!$AH$2:$AI$5552,2,FALSE),""))),"")</f>
        <v/>
      </c>
      <c r="C1720" s="38"/>
      <c r="D1720" s="38"/>
      <c r="E1720" s="38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22"/>
    </row>
    <row r="1721" spans="1:22" x14ac:dyDescent="0.2">
      <c r="A1721" s="24">
        <f>1+LARGE($A$11:A1720,1)</f>
        <v>1710</v>
      </c>
      <c r="B1721" s="38" t="str">
        <f>_xlfn.IFNA(IF($U$8="set",VLOOKUP(Search!$A1721,Inventory!$AD$2:$AI$5552,6,FALSE),IF($U$8="Player",VLOOKUP(Search!$A1721,Inventory!$AF$2:$AI$5552,4,FALSE),IF($U$8="BV",VLOOKUP(Search!$A1721,Inventory!$AH$2:$AI$5552,2,FALSE),""))),"")</f>
        <v/>
      </c>
      <c r="C1721" s="38"/>
      <c r="D1721" s="38"/>
      <c r="E1721" s="38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22"/>
    </row>
    <row r="1722" spans="1:22" x14ac:dyDescent="0.2">
      <c r="A1722" s="24">
        <f>1+LARGE($A$11:A1721,1)</f>
        <v>1711</v>
      </c>
      <c r="B1722" s="38" t="str">
        <f>_xlfn.IFNA(IF($U$8="set",VLOOKUP(Search!$A1722,Inventory!$AD$2:$AI$5552,6,FALSE),IF($U$8="Player",VLOOKUP(Search!$A1722,Inventory!$AF$2:$AI$5552,4,FALSE),IF($U$8="BV",VLOOKUP(Search!$A1722,Inventory!$AH$2:$AI$5552,2,FALSE),""))),"")</f>
        <v/>
      </c>
      <c r="C1722" s="38"/>
      <c r="D1722" s="38"/>
      <c r="E1722" s="38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22"/>
    </row>
    <row r="1723" spans="1:22" x14ac:dyDescent="0.2">
      <c r="A1723" s="24">
        <f>1+LARGE($A$11:A1722,1)</f>
        <v>1712</v>
      </c>
      <c r="B1723" s="38" t="str">
        <f>_xlfn.IFNA(IF($U$8="set",VLOOKUP(Search!$A1723,Inventory!$AD$2:$AI$5552,6,FALSE),IF($U$8="Player",VLOOKUP(Search!$A1723,Inventory!$AF$2:$AI$5552,4,FALSE),IF($U$8="BV",VLOOKUP(Search!$A1723,Inventory!$AH$2:$AI$5552,2,FALSE),""))),"")</f>
        <v/>
      </c>
      <c r="C1723" s="38"/>
      <c r="D1723" s="38"/>
      <c r="E1723" s="38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22"/>
    </row>
    <row r="1724" spans="1:22" x14ac:dyDescent="0.2">
      <c r="A1724" s="24">
        <f>1+LARGE($A$11:A1723,1)</f>
        <v>1713</v>
      </c>
      <c r="B1724" s="38" t="str">
        <f>_xlfn.IFNA(IF($U$8="set",VLOOKUP(Search!$A1724,Inventory!$AD$2:$AI$5552,6,FALSE),IF($U$8="Player",VLOOKUP(Search!$A1724,Inventory!$AF$2:$AI$5552,4,FALSE),IF($U$8="BV",VLOOKUP(Search!$A1724,Inventory!$AH$2:$AI$5552,2,FALSE),""))),"")</f>
        <v/>
      </c>
      <c r="C1724" s="38"/>
      <c r="D1724" s="38"/>
      <c r="E1724" s="38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22"/>
    </row>
    <row r="1725" spans="1:22" x14ac:dyDescent="0.2">
      <c r="A1725" s="24">
        <f>1+LARGE($A$11:A1724,1)</f>
        <v>1714</v>
      </c>
      <c r="B1725" s="38" t="str">
        <f>_xlfn.IFNA(IF($U$8="set",VLOOKUP(Search!$A1725,Inventory!$AD$2:$AI$5552,6,FALSE),IF($U$8="Player",VLOOKUP(Search!$A1725,Inventory!$AF$2:$AI$5552,4,FALSE),IF($U$8="BV",VLOOKUP(Search!$A1725,Inventory!$AH$2:$AI$5552,2,FALSE),""))),"")</f>
        <v/>
      </c>
      <c r="C1725" s="38"/>
      <c r="D1725" s="38"/>
      <c r="E1725" s="38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22"/>
    </row>
    <row r="1726" spans="1:22" x14ac:dyDescent="0.2">
      <c r="A1726" s="24">
        <f>1+LARGE($A$11:A1725,1)</f>
        <v>1715</v>
      </c>
      <c r="B1726" s="38" t="str">
        <f>_xlfn.IFNA(IF($U$8="set",VLOOKUP(Search!$A1726,Inventory!$AD$2:$AI$5552,6,FALSE),IF($U$8="Player",VLOOKUP(Search!$A1726,Inventory!$AF$2:$AI$5552,4,FALSE),IF($U$8="BV",VLOOKUP(Search!$A1726,Inventory!$AH$2:$AI$5552,2,FALSE),""))),"")</f>
        <v/>
      </c>
      <c r="C1726" s="38"/>
      <c r="D1726" s="38"/>
      <c r="E1726" s="38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22"/>
    </row>
    <row r="1727" spans="1:22" x14ac:dyDescent="0.2">
      <c r="A1727" s="24">
        <f>1+LARGE($A$11:A1726,1)</f>
        <v>1716</v>
      </c>
      <c r="B1727" s="38" t="str">
        <f>_xlfn.IFNA(IF($U$8="set",VLOOKUP(Search!$A1727,Inventory!$AD$2:$AI$5552,6,FALSE),IF($U$8="Player",VLOOKUP(Search!$A1727,Inventory!$AF$2:$AI$5552,4,FALSE),IF($U$8="BV",VLOOKUP(Search!$A1727,Inventory!$AH$2:$AI$5552,2,FALSE),""))),"")</f>
        <v/>
      </c>
      <c r="C1727" s="38"/>
      <c r="D1727" s="38"/>
      <c r="E1727" s="38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22"/>
    </row>
    <row r="1728" spans="1:22" x14ac:dyDescent="0.2">
      <c r="A1728" s="24">
        <f>1+LARGE($A$11:A1727,1)</f>
        <v>1717</v>
      </c>
      <c r="B1728" s="38" t="str">
        <f>_xlfn.IFNA(IF($U$8="set",VLOOKUP(Search!$A1728,Inventory!$AD$2:$AI$5552,6,FALSE),IF($U$8="Player",VLOOKUP(Search!$A1728,Inventory!$AF$2:$AI$5552,4,FALSE),IF($U$8="BV",VLOOKUP(Search!$A1728,Inventory!$AH$2:$AI$5552,2,FALSE),""))),"")</f>
        <v/>
      </c>
      <c r="C1728" s="38"/>
      <c r="D1728" s="38"/>
      <c r="E1728" s="38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22"/>
    </row>
    <row r="1729" spans="1:22" x14ac:dyDescent="0.2">
      <c r="A1729" s="24">
        <f>1+LARGE($A$11:A1728,1)</f>
        <v>1718</v>
      </c>
      <c r="B1729" s="38" t="str">
        <f>_xlfn.IFNA(IF($U$8="set",VLOOKUP(Search!$A1729,Inventory!$AD$2:$AI$5552,6,FALSE),IF($U$8="Player",VLOOKUP(Search!$A1729,Inventory!$AF$2:$AI$5552,4,FALSE),IF($U$8="BV",VLOOKUP(Search!$A1729,Inventory!$AH$2:$AI$5552,2,FALSE),""))),"")</f>
        <v/>
      </c>
      <c r="C1729" s="38"/>
      <c r="D1729" s="38"/>
      <c r="E1729" s="38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22"/>
    </row>
    <row r="1730" spans="1:22" x14ac:dyDescent="0.2">
      <c r="A1730" s="24">
        <f>1+LARGE($A$11:A1729,1)</f>
        <v>1719</v>
      </c>
      <c r="B1730" s="38" t="str">
        <f>_xlfn.IFNA(IF($U$8="set",VLOOKUP(Search!$A1730,Inventory!$AD$2:$AI$5552,6,FALSE),IF($U$8="Player",VLOOKUP(Search!$A1730,Inventory!$AF$2:$AI$5552,4,FALSE),IF($U$8="BV",VLOOKUP(Search!$A1730,Inventory!$AH$2:$AI$5552,2,FALSE),""))),"")</f>
        <v/>
      </c>
      <c r="C1730" s="38"/>
      <c r="D1730" s="38"/>
      <c r="E1730" s="38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22"/>
    </row>
    <row r="1731" spans="1:22" x14ac:dyDescent="0.2">
      <c r="A1731" s="24">
        <f>1+LARGE($A$11:A1730,1)</f>
        <v>1720</v>
      </c>
      <c r="B1731" s="38" t="str">
        <f>_xlfn.IFNA(IF($U$8="set",VLOOKUP(Search!$A1731,Inventory!$AD$2:$AI$5552,6,FALSE),IF($U$8="Player",VLOOKUP(Search!$A1731,Inventory!$AF$2:$AI$5552,4,FALSE),IF($U$8="BV",VLOOKUP(Search!$A1731,Inventory!$AH$2:$AI$5552,2,FALSE),""))),"")</f>
        <v/>
      </c>
      <c r="C1731" s="38"/>
      <c r="D1731" s="38"/>
      <c r="E1731" s="38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22"/>
    </row>
    <row r="1732" spans="1:22" x14ac:dyDescent="0.2">
      <c r="A1732" s="24">
        <f>1+LARGE($A$11:A1731,1)</f>
        <v>1721</v>
      </c>
      <c r="B1732" s="38" t="str">
        <f>_xlfn.IFNA(IF($U$8="set",VLOOKUP(Search!$A1732,Inventory!$AD$2:$AI$5552,6,FALSE),IF($U$8="Player",VLOOKUP(Search!$A1732,Inventory!$AF$2:$AI$5552,4,FALSE),IF($U$8="BV",VLOOKUP(Search!$A1732,Inventory!$AH$2:$AI$5552,2,FALSE),""))),"")</f>
        <v/>
      </c>
      <c r="C1732" s="38"/>
      <c r="D1732" s="38"/>
      <c r="E1732" s="38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22"/>
    </row>
    <row r="1733" spans="1:22" x14ac:dyDescent="0.2">
      <c r="A1733" s="24">
        <f>1+LARGE($A$11:A1732,1)</f>
        <v>1722</v>
      </c>
      <c r="B1733" s="38" t="str">
        <f>_xlfn.IFNA(IF($U$8="set",VLOOKUP(Search!$A1733,Inventory!$AD$2:$AI$5552,6,FALSE),IF($U$8="Player",VLOOKUP(Search!$A1733,Inventory!$AF$2:$AI$5552,4,FALSE),IF($U$8="BV",VLOOKUP(Search!$A1733,Inventory!$AH$2:$AI$5552,2,FALSE),""))),"")</f>
        <v/>
      </c>
      <c r="C1733" s="38"/>
      <c r="D1733" s="38"/>
      <c r="E1733" s="38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22"/>
    </row>
    <row r="1734" spans="1:22" x14ac:dyDescent="0.2">
      <c r="A1734" s="24">
        <f>1+LARGE($A$11:A1733,1)</f>
        <v>1723</v>
      </c>
      <c r="B1734" s="38" t="str">
        <f>_xlfn.IFNA(IF($U$8="set",VLOOKUP(Search!$A1734,Inventory!$AD$2:$AI$5552,6,FALSE),IF($U$8="Player",VLOOKUP(Search!$A1734,Inventory!$AF$2:$AI$5552,4,FALSE),IF($U$8="BV",VLOOKUP(Search!$A1734,Inventory!$AH$2:$AI$5552,2,FALSE),""))),"")</f>
        <v/>
      </c>
      <c r="C1734" s="38"/>
      <c r="D1734" s="38"/>
      <c r="E1734" s="38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22"/>
    </row>
    <row r="1735" spans="1:22" x14ac:dyDescent="0.2">
      <c r="A1735" s="24">
        <f>1+LARGE($A$11:A1734,1)</f>
        <v>1724</v>
      </c>
      <c r="B1735" s="38" t="str">
        <f>_xlfn.IFNA(IF($U$8="set",VLOOKUP(Search!$A1735,Inventory!$AD$2:$AI$5552,6,FALSE),IF($U$8="Player",VLOOKUP(Search!$A1735,Inventory!$AF$2:$AI$5552,4,FALSE),IF($U$8="BV",VLOOKUP(Search!$A1735,Inventory!$AH$2:$AI$5552,2,FALSE),""))),"")</f>
        <v/>
      </c>
      <c r="C1735" s="38"/>
      <c r="D1735" s="38"/>
      <c r="E1735" s="38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22"/>
    </row>
    <row r="1736" spans="1:22" x14ac:dyDescent="0.2">
      <c r="A1736" s="24">
        <f>1+LARGE($A$11:A1735,1)</f>
        <v>1725</v>
      </c>
      <c r="B1736" s="38" t="str">
        <f>_xlfn.IFNA(IF($U$8="set",VLOOKUP(Search!$A1736,Inventory!$AD$2:$AI$5552,6,FALSE),IF($U$8="Player",VLOOKUP(Search!$A1736,Inventory!$AF$2:$AI$5552,4,FALSE),IF($U$8="BV",VLOOKUP(Search!$A1736,Inventory!$AH$2:$AI$5552,2,FALSE),""))),"")</f>
        <v/>
      </c>
      <c r="C1736" s="38"/>
      <c r="D1736" s="38"/>
      <c r="E1736" s="38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22"/>
    </row>
    <row r="1737" spans="1:22" x14ac:dyDescent="0.2">
      <c r="A1737" s="24">
        <f>1+LARGE($A$11:A1736,1)</f>
        <v>1726</v>
      </c>
      <c r="B1737" s="38" t="str">
        <f>_xlfn.IFNA(IF($U$8="set",VLOOKUP(Search!$A1737,Inventory!$AD$2:$AI$5552,6,FALSE),IF($U$8="Player",VLOOKUP(Search!$A1737,Inventory!$AF$2:$AI$5552,4,FALSE),IF($U$8="BV",VLOOKUP(Search!$A1737,Inventory!$AH$2:$AI$5552,2,FALSE),""))),"")</f>
        <v/>
      </c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22"/>
    </row>
    <row r="1738" spans="1:22" x14ac:dyDescent="0.2">
      <c r="A1738" s="24">
        <f>1+LARGE($A$11:A1737,1)</f>
        <v>1727</v>
      </c>
      <c r="B1738" s="38" t="str">
        <f>_xlfn.IFNA(IF($U$8="set",VLOOKUP(Search!$A1738,Inventory!$AD$2:$AI$5552,6,FALSE),IF($U$8="Player",VLOOKUP(Search!$A1738,Inventory!$AF$2:$AI$5552,4,FALSE),IF($U$8="BV",VLOOKUP(Search!$A1738,Inventory!$AH$2:$AI$5552,2,FALSE),""))),"")</f>
        <v/>
      </c>
      <c r="C1738" s="38"/>
      <c r="D1738" s="38"/>
      <c r="E1738" s="38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22"/>
    </row>
    <row r="1739" spans="1:22" x14ac:dyDescent="0.2">
      <c r="A1739" s="24">
        <f>1+LARGE($A$11:A1738,1)</f>
        <v>1728</v>
      </c>
      <c r="B1739" s="38" t="str">
        <f>_xlfn.IFNA(IF($U$8="set",VLOOKUP(Search!$A1739,Inventory!$AD$2:$AI$5552,6,FALSE),IF($U$8="Player",VLOOKUP(Search!$A1739,Inventory!$AF$2:$AI$5552,4,FALSE),IF($U$8="BV",VLOOKUP(Search!$A1739,Inventory!$AH$2:$AI$5552,2,FALSE),""))),"")</f>
        <v/>
      </c>
      <c r="C1739" s="38"/>
      <c r="D1739" s="38"/>
      <c r="E1739" s="38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22"/>
    </row>
    <row r="1740" spans="1:22" x14ac:dyDescent="0.2">
      <c r="A1740" s="24">
        <f>1+LARGE($A$11:A1739,1)</f>
        <v>1729</v>
      </c>
      <c r="B1740" s="38" t="str">
        <f>_xlfn.IFNA(IF($U$8="set",VLOOKUP(Search!$A1740,Inventory!$AD$2:$AI$5552,6,FALSE),IF($U$8="Player",VLOOKUP(Search!$A1740,Inventory!$AF$2:$AI$5552,4,FALSE),IF($U$8="BV",VLOOKUP(Search!$A1740,Inventory!$AH$2:$AI$5552,2,FALSE),""))),"")</f>
        <v/>
      </c>
      <c r="C1740" s="38"/>
      <c r="D1740" s="38"/>
      <c r="E1740" s="38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22"/>
    </row>
    <row r="1741" spans="1:22" x14ac:dyDescent="0.2">
      <c r="A1741" s="24">
        <f>1+LARGE($A$11:A1740,1)</f>
        <v>1730</v>
      </c>
      <c r="B1741" s="38" t="str">
        <f>_xlfn.IFNA(IF($U$8="set",VLOOKUP(Search!$A1741,Inventory!$AD$2:$AI$5552,6,FALSE),IF($U$8="Player",VLOOKUP(Search!$A1741,Inventory!$AF$2:$AI$5552,4,FALSE),IF($U$8="BV",VLOOKUP(Search!$A1741,Inventory!$AH$2:$AI$5552,2,FALSE),""))),"")</f>
        <v/>
      </c>
      <c r="C1741" s="38"/>
      <c r="D1741" s="38"/>
      <c r="E1741" s="38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22"/>
    </row>
    <row r="1742" spans="1:22" x14ac:dyDescent="0.2">
      <c r="A1742" s="24">
        <f>1+LARGE($A$11:A1741,1)</f>
        <v>1731</v>
      </c>
      <c r="B1742" s="38" t="str">
        <f>_xlfn.IFNA(IF($U$8="set",VLOOKUP(Search!$A1742,Inventory!$AD$2:$AI$5552,6,FALSE),IF($U$8="Player",VLOOKUP(Search!$A1742,Inventory!$AF$2:$AI$5552,4,FALSE),IF($U$8="BV",VLOOKUP(Search!$A1742,Inventory!$AH$2:$AI$5552,2,FALSE),""))),"")</f>
        <v/>
      </c>
      <c r="C1742" s="38"/>
      <c r="D1742" s="38"/>
      <c r="E1742" s="38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22"/>
    </row>
    <row r="1743" spans="1:22" x14ac:dyDescent="0.2">
      <c r="A1743" s="24">
        <f>1+LARGE($A$11:A1742,1)</f>
        <v>1732</v>
      </c>
      <c r="B1743" s="38" t="str">
        <f>_xlfn.IFNA(IF($U$8="set",VLOOKUP(Search!$A1743,Inventory!$AD$2:$AI$5552,6,FALSE),IF($U$8="Player",VLOOKUP(Search!$A1743,Inventory!$AF$2:$AI$5552,4,FALSE),IF($U$8="BV",VLOOKUP(Search!$A1743,Inventory!$AH$2:$AI$5552,2,FALSE),""))),"")</f>
        <v/>
      </c>
      <c r="C1743" s="38"/>
      <c r="D1743" s="38"/>
      <c r="E1743" s="38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22"/>
    </row>
    <row r="1744" spans="1:22" x14ac:dyDescent="0.2">
      <c r="A1744" s="24">
        <f>1+LARGE($A$11:A1743,1)</f>
        <v>1733</v>
      </c>
      <c r="B1744" s="38" t="str">
        <f>_xlfn.IFNA(IF($U$8="set",VLOOKUP(Search!$A1744,Inventory!$AD$2:$AI$5552,6,FALSE),IF($U$8="Player",VLOOKUP(Search!$A1744,Inventory!$AF$2:$AI$5552,4,FALSE),IF($U$8="BV",VLOOKUP(Search!$A1744,Inventory!$AH$2:$AI$5552,2,FALSE),""))),"")</f>
        <v/>
      </c>
      <c r="C1744" s="38"/>
      <c r="D1744" s="38"/>
      <c r="E1744" s="38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22"/>
    </row>
    <row r="1745" spans="1:22" x14ac:dyDescent="0.2">
      <c r="A1745" s="24">
        <f>1+LARGE($A$11:A1744,1)</f>
        <v>1734</v>
      </c>
      <c r="B1745" s="38" t="str">
        <f>_xlfn.IFNA(IF($U$8="set",VLOOKUP(Search!$A1745,Inventory!$AD$2:$AI$5552,6,FALSE),IF($U$8="Player",VLOOKUP(Search!$A1745,Inventory!$AF$2:$AI$5552,4,FALSE),IF($U$8="BV",VLOOKUP(Search!$A1745,Inventory!$AH$2:$AI$5552,2,FALSE),""))),"")</f>
        <v/>
      </c>
      <c r="C1745" s="38"/>
      <c r="D1745" s="38"/>
      <c r="E1745" s="38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22"/>
    </row>
    <row r="1746" spans="1:22" x14ac:dyDescent="0.2">
      <c r="A1746" s="24">
        <f>1+LARGE($A$11:A1745,1)</f>
        <v>1735</v>
      </c>
      <c r="B1746" s="38" t="str">
        <f>_xlfn.IFNA(IF($U$8="set",VLOOKUP(Search!$A1746,Inventory!$AD$2:$AI$5552,6,FALSE),IF($U$8="Player",VLOOKUP(Search!$A1746,Inventory!$AF$2:$AI$5552,4,FALSE),IF($U$8="BV",VLOOKUP(Search!$A1746,Inventory!$AH$2:$AI$5552,2,FALSE),""))),"")</f>
        <v/>
      </c>
      <c r="C1746" s="38"/>
      <c r="D1746" s="38"/>
      <c r="E1746" s="38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22"/>
    </row>
    <row r="1747" spans="1:22" x14ac:dyDescent="0.2">
      <c r="A1747" s="24">
        <f>1+LARGE($A$11:A1746,1)</f>
        <v>1736</v>
      </c>
      <c r="B1747" s="38" t="str">
        <f>_xlfn.IFNA(IF($U$8="set",VLOOKUP(Search!$A1747,Inventory!$AD$2:$AI$5552,6,FALSE),IF($U$8="Player",VLOOKUP(Search!$A1747,Inventory!$AF$2:$AI$5552,4,FALSE),IF($U$8="BV",VLOOKUP(Search!$A1747,Inventory!$AH$2:$AI$5552,2,FALSE),""))),"")</f>
        <v/>
      </c>
      <c r="C1747" s="38"/>
      <c r="D1747" s="38"/>
      <c r="E1747" s="38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22"/>
    </row>
    <row r="1748" spans="1:22" x14ac:dyDescent="0.2">
      <c r="A1748" s="24">
        <f>1+LARGE($A$11:A1747,1)</f>
        <v>1737</v>
      </c>
      <c r="B1748" s="38" t="str">
        <f>_xlfn.IFNA(IF($U$8="set",VLOOKUP(Search!$A1748,Inventory!$AD$2:$AI$5552,6,FALSE),IF($U$8="Player",VLOOKUP(Search!$A1748,Inventory!$AF$2:$AI$5552,4,FALSE),IF($U$8="BV",VLOOKUP(Search!$A1748,Inventory!$AH$2:$AI$5552,2,FALSE),""))),"")</f>
        <v/>
      </c>
      <c r="C1748" s="38"/>
      <c r="D1748" s="38"/>
      <c r="E1748" s="38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22"/>
    </row>
    <row r="1749" spans="1:22" x14ac:dyDescent="0.2">
      <c r="A1749" s="24">
        <f>1+LARGE($A$11:A1748,1)</f>
        <v>1738</v>
      </c>
      <c r="B1749" s="38" t="str">
        <f>_xlfn.IFNA(IF($U$8="set",VLOOKUP(Search!$A1749,Inventory!$AD$2:$AI$5552,6,FALSE),IF($U$8="Player",VLOOKUP(Search!$A1749,Inventory!$AF$2:$AI$5552,4,FALSE),IF($U$8="BV",VLOOKUP(Search!$A1749,Inventory!$AH$2:$AI$5552,2,FALSE),""))),"")</f>
        <v/>
      </c>
      <c r="C1749" s="38"/>
      <c r="D1749" s="38"/>
      <c r="E1749" s="38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22"/>
    </row>
    <row r="1750" spans="1:22" x14ac:dyDescent="0.2">
      <c r="A1750" s="24">
        <f>1+LARGE($A$11:A1749,1)</f>
        <v>1739</v>
      </c>
      <c r="B1750" s="38" t="str">
        <f>_xlfn.IFNA(IF($U$8="set",VLOOKUP(Search!$A1750,Inventory!$AD$2:$AI$5552,6,FALSE),IF($U$8="Player",VLOOKUP(Search!$A1750,Inventory!$AF$2:$AI$5552,4,FALSE),IF($U$8="BV",VLOOKUP(Search!$A1750,Inventory!$AH$2:$AI$5552,2,FALSE),""))),"")</f>
        <v/>
      </c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22"/>
    </row>
    <row r="1751" spans="1:22" x14ac:dyDescent="0.2">
      <c r="A1751" s="24">
        <f>1+LARGE($A$11:A1750,1)</f>
        <v>1740</v>
      </c>
      <c r="B1751" s="38" t="str">
        <f>_xlfn.IFNA(IF($U$8="set",VLOOKUP(Search!$A1751,Inventory!$AD$2:$AI$5552,6,FALSE),IF($U$8="Player",VLOOKUP(Search!$A1751,Inventory!$AF$2:$AI$5552,4,FALSE),IF($U$8="BV",VLOOKUP(Search!$A1751,Inventory!$AH$2:$AI$5552,2,FALSE),""))),"")</f>
        <v/>
      </c>
      <c r="C1751" s="38"/>
      <c r="D1751" s="38"/>
      <c r="E1751" s="38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22"/>
    </row>
    <row r="1752" spans="1:22" x14ac:dyDescent="0.2">
      <c r="A1752" s="24">
        <f>1+LARGE($A$11:A1751,1)</f>
        <v>1741</v>
      </c>
      <c r="B1752" s="38" t="str">
        <f>_xlfn.IFNA(IF($U$8="set",VLOOKUP(Search!$A1752,Inventory!$AD$2:$AI$5552,6,FALSE),IF($U$8="Player",VLOOKUP(Search!$A1752,Inventory!$AF$2:$AI$5552,4,FALSE),IF($U$8="BV",VLOOKUP(Search!$A1752,Inventory!$AH$2:$AI$5552,2,FALSE),""))),"")</f>
        <v/>
      </c>
      <c r="C1752" s="38"/>
      <c r="D1752" s="38"/>
      <c r="E1752" s="38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22"/>
    </row>
    <row r="1753" spans="1:22" x14ac:dyDescent="0.2">
      <c r="A1753" s="24">
        <f>1+LARGE($A$11:A1752,1)</f>
        <v>1742</v>
      </c>
      <c r="B1753" s="38" t="str">
        <f>_xlfn.IFNA(IF($U$8="set",VLOOKUP(Search!$A1753,Inventory!$AD$2:$AI$5552,6,FALSE),IF($U$8="Player",VLOOKUP(Search!$A1753,Inventory!$AF$2:$AI$5552,4,FALSE),IF($U$8="BV",VLOOKUP(Search!$A1753,Inventory!$AH$2:$AI$5552,2,FALSE),""))),"")</f>
        <v/>
      </c>
      <c r="C1753" s="38"/>
      <c r="D1753" s="38"/>
      <c r="E1753" s="38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22"/>
    </row>
    <row r="1754" spans="1:22" x14ac:dyDescent="0.2">
      <c r="A1754" s="24">
        <f>1+LARGE($A$11:A1753,1)</f>
        <v>1743</v>
      </c>
      <c r="B1754" s="38" t="str">
        <f>_xlfn.IFNA(IF($U$8="set",VLOOKUP(Search!$A1754,Inventory!$AD$2:$AI$5552,6,FALSE),IF($U$8="Player",VLOOKUP(Search!$A1754,Inventory!$AF$2:$AI$5552,4,FALSE),IF($U$8="BV",VLOOKUP(Search!$A1754,Inventory!$AH$2:$AI$5552,2,FALSE),""))),"")</f>
        <v/>
      </c>
      <c r="C1754" s="38"/>
      <c r="D1754" s="38"/>
      <c r="E1754" s="38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22"/>
    </row>
    <row r="1755" spans="1:22" x14ac:dyDescent="0.2">
      <c r="A1755" s="24">
        <f>1+LARGE($A$11:A1754,1)</f>
        <v>1744</v>
      </c>
      <c r="B1755" s="38" t="str">
        <f>_xlfn.IFNA(IF($U$8="set",VLOOKUP(Search!$A1755,Inventory!$AD$2:$AI$5552,6,FALSE),IF($U$8="Player",VLOOKUP(Search!$A1755,Inventory!$AF$2:$AI$5552,4,FALSE),IF($U$8="BV",VLOOKUP(Search!$A1755,Inventory!$AH$2:$AI$5552,2,FALSE),""))),"")</f>
        <v/>
      </c>
      <c r="C1755" s="38"/>
      <c r="D1755" s="38"/>
      <c r="E1755" s="38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22"/>
    </row>
    <row r="1756" spans="1:22" x14ac:dyDescent="0.2">
      <c r="A1756" s="24">
        <f>1+LARGE($A$11:A1755,1)</f>
        <v>1745</v>
      </c>
      <c r="B1756" s="38" t="str">
        <f>_xlfn.IFNA(IF($U$8="set",VLOOKUP(Search!$A1756,Inventory!$AD$2:$AI$5552,6,FALSE),IF($U$8="Player",VLOOKUP(Search!$A1756,Inventory!$AF$2:$AI$5552,4,FALSE),IF($U$8="BV",VLOOKUP(Search!$A1756,Inventory!$AH$2:$AI$5552,2,FALSE),""))),"")</f>
        <v/>
      </c>
      <c r="C1756" s="38"/>
      <c r="D1756" s="38"/>
      <c r="E1756" s="38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22"/>
    </row>
    <row r="1757" spans="1:22" x14ac:dyDescent="0.2">
      <c r="A1757" s="24">
        <f>1+LARGE($A$11:A1756,1)</f>
        <v>1746</v>
      </c>
      <c r="B1757" s="38" t="str">
        <f>_xlfn.IFNA(IF($U$8="set",VLOOKUP(Search!$A1757,Inventory!$AD$2:$AI$5552,6,FALSE),IF($U$8="Player",VLOOKUP(Search!$A1757,Inventory!$AF$2:$AI$5552,4,FALSE),IF($U$8="BV",VLOOKUP(Search!$A1757,Inventory!$AH$2:$AI$5552,2,FALSE),""))),"")</f>
        <v/>
      </c>
      <c r="C1757" s="38"/>
      <c r="D1757" s="38"/>
      <c r="E1757" s="38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22"/>
    </row>
    <row r="1758" spans="1:22" x14ac:dyDescent="0.2">
      <c r="A1758" s="24">
        <f>1+LARGE($A$11:A1757,1)</f>
        <v>1747</v>
      </c>
      <c r="B1758" s="38" t="str">
        <f>_xlfn.IFNA(IF($U$8="set",VLOOKUP(Search!$A1758,Inventory!$AD$2:$AI$5552,6,FALSE),IF($U$8="Player",VLOOKUP(Search!$A1758,Inventory!$AF$2:$AI$5552,4,FALSE),IF($U$8="BV",VLOOKUP(Search!$A1758,Inventory!$AH$2:$AI$5552,2,FALSE),""))),"")</f>
        <v/>
      </c>
      <c r="C1758" s="38"/>
      <c r="D1758" s="38"/>
      <c r="E1758" s="38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22"/>
    </row>
    <row r="1759" spans="1:22" x14ac:dyDescent="0.2">
      <c r="A1759" s="24">
        <f>1+LARGE($A$11:A1758,1)</f>
        <v>1748</v>
      </c>
      <c r="B1759" s="38" t="str">
        <f>_xlfn.IFNA(IF($U$8="set",VLOOKUP(Search!$A1759,Inventory!$AD$2:$AI$5552,6,FALSE),IF($U$8="Player",VLOOKUP(Search!$A1759,Inventory!$AF$2:$AI$5552,4,FALSE),IF($U$8="BV",VLOOKUP(Search!$A1759,Inventory!$AH$2:$AI$5552,2,FALSE),""))),"")</f>
        <v/>
      </c>
      <c r="C1759" s="38"/>
      <c r="D1759" s="38"/>
      <c r="E1759" s="38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22"/>
    </row>
    <row r="1760" spans="1:22" x14ac:dyDescent="0.2">
      <c r="A1760" s="24">
        <f>1+LARGE($A$11:A1759,1)</f>
        <v>1749</v>
      </c>
      <c r="B1760" s="38" t="str">
        <f>_xlfn.IFNA(IF($U$8="set",VLOOKUP(Search!$A1760,Inventory!$AD$2:$AI$5552,6,FALSE),IF($U$8="Player",VLOOKUP(Search!$A1760,Inventory!$AF$2:$AI$5552,4,FALSE),IF($U$8="BV",VLOOKUP(Search!$A1760,Inventory!$AH$2:$AI$5552,2,FALSE),""))),"")</f>
        <v/>
      </c>
      <c r="C1760" s="38"/>
      <c r="D1760" s="38"/>
      <c r="E1760" s="38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22"/>
    </row>
    <row r="1761" spans="1:22" x14ac:dyDescent="0.2">
      <c r="A1761" s="24">
        <f>1+LARGE($A$11:A1760,1)</f>
        <v>1750</v>
      </c>
      <c r="B1761" s="38" t="str">
        <f>_xlfn.IFNA(IF($U$8="set",VLOOKUP(Search!$A1761,Inventory!$AD$2:$AI$5552,6,FALSE),IF($U$8="Player",VLOOKUP(Search!$A1761,Inventory!$AF$2:$AI$5552,4,FALSE),IF($U$8="BV",VLOOKUP(Search!$A1761,Inventory!$AH$2:$AI$5552,2,FALSE),""))),"")</f>
        <v/>
      </c>
      <c r="C1761" s="38"/>
      <c r="D1761" s="38"/>
      <c r="E1761" s="38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22"/>
    </row>
    <row r="1762" spans="1:22" x14ac:dyDescent="0.2">
      <c r="A1762" s="24">
        <f>1+LARGE($A$11:A1761,1)</f>
        <v>1751</v>
      </c>
      <c r="B1762" s="38" t="str">
        <f>_xlfn.IFNA(IF($U$8="set",VLOOKUP(Search!$A1762,Inventory!$AD$2:$AI$5552,6,FALSE),IF($U$8="Player",VLOOKUP(Search!$A1762,Inventory!$AF$2:$AI$5552,4,FALSE),IF($U$8="BV",VLOOKUP(Search!$A1762,Inventory!$AH$2:$AI$5552,2,FALSE),""))),"")</f>
        <v/>
      </c>
      <c r="C1762" s="38"/>
      <c r="D1762" s="38"/>
      <c r="E1762" s="38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22"/>
    </row>
    <row r="1763" spans="1:22" x14ac:dyDescent="0.2">
      <c r="A1763" s="24">
        <f>1+LARGE($A$11:A1762,1)</f>
        <v>1752</v>
      </c>
      <c r="B1763" s="38" t="str">
        <f>_xlfn.IFNA(IF($U$8="set",VLOOKUP(Search!$A1763,Inventory!$AD$2:$AI$5552,6,FALSE),IF($U$8="Player",VLOOKUP(Search!$A1763,Inventory!$AF$2:$AI$5552,4,FALSE),IF($U$8="BV",VLOOKUP(Search!$A1763,Inventory!$AH$2:$AI$5552,2,FALSE),""))),"")</f>
        <v/>
      </c>
      <c r="C1763" s="38"/>
      <c r="D1763" s="38"/>
      <c r="E1763" s="38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22"/>
    </row>
    <row r="1764" spans="1:22" x14ac:dyDescent="0.2">
      <c r="A1764" s="24">
        <f>1+LARGE($A$11:A1763,1)</f>
        <v>1753</v>
      </c>
      <c r="B1764" s="38" t="str">
        <f>_xlfn.IFNA(IF($U$8="set",VLOOKUP(Search!$A1764,Inventory!$AD$2:$AI$5552,6,FALSE),IF($U$8="Player",VLOOKUP(Search!$A1764,Inventory!$AF$2:$AI$5552,4,FALSE),IF($U$8="BV",VLOOKUP(Search!$A1764,Inventory!$AH$2:$AI$5552,2,FALSE),""))),"")</f>
        <v/>
      </c>
      <c r="C1764" s="38"/>
      <c r="D1764" s="38"/>
      <c r="E1764" s="38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22"/>
    </row>
    <row r="1765" spans="1:22" x14ac:dyDescent="0.2">
      <c r="A1765" s="24">
        <f>1+LARGE($A$11:A1764,1)</f>
        <v>1754</v>
      </c>
      <c r="B1765" s="38" t="str">
        <f>_xlfn.IFNA(IF($U$8="set",VLOOKUP(Search!$A1765,Inventory!$AD$2:$AI$5552,6,FALSE),IF($U$8="Player",VLOOKUP(Search!$A1765,Inventory!$AF$2:$AI$5552,4,FALSE),IF($U$8="BV",VLOOKUP(Search!$A1765,Inventory!$AH$2:$AI$5552,2,FALSE),""))),"")</f>
        <v/>
      </c>
      <c r="C1765" s="38"/>
      <c r="D1765" s="38"/>
      <c r="E1765" s="38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22"/>
    </row>
    <row r="1766" spans="1:22" x14ac:dyDescent="0.2">
      <c r="A1766" s="24">
        <f>1+LARGE($A$11:A1765,1)</f>
        <v>1755</v>
      </c>
      <c r="B1766" s="38" t="str">
        <f>_xlfn.IFNA(IF($U$8="set",VLOOKUP(Search!$A1766,Inventory!$AD$2:$AI$5552,6,FALSE),IF($U$8="Player",VLOOKUP(Search!$A1766,Inventory!$AF$2:$AI$5552,4,FALSE),IF($U$8="BV",VLOOKUP(Search!$A1766,Inventory!$AH$2:$AI$5552,2,FALSE),""))),"")</f>
        <v/>
      </c>
      <c r="C1766" s="38"/>
      <c r="D1766" s="38"/>
      <c r="E1766" s="38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22"/>
    </row>
    <row r="1767" spans="1:22" x14ac:dyDescent="0.2">
      <c r="A1767" s="24">
        <f>1+LARGE($A$11:A1766,1)</f>
        <v>1756</v>
      </c>
      <c r="B1767" s="38" t="str">
        <f>_xlfn.IFNA(IF($U$8="set",VLOOKUP(Search!$A1767,Inventory!$AD$2:$AI$5552,6,FALSE),IF($U$8="Player",VLOOKUP(Search!$A1767,Inventory!$AF$2:$AI$5552,4,FALSE),IF($U$8="BV",VLOOKUP(Search!$A1767,Inventory!$AH$2:$AI$5552,2,FALSE),""))),"")</f>
        <v/>
      </c>
      <c r="C1767" s="38"/>
      <c r="D1767" s="38"/>
      <c r="E1767" s="38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22"/>
    </row>
    <row r="1768" spans="1:22" x14ac:dyDescent="0.2">
      <c r="A1768" s="24">
        <f>1+LARGE($A$11:A1767,1)</f>
        <v>1757</v>
      </c>
      <c r="B1768" s="38" t="str">
        <f>_xlfn.IFNA(IF($U$8="set",VLOOKUP(Search!$A1768,Inventory!$AD$2:$AI$5552,6,FALSE),IF($U$8="Player",VLOOKUP(Search!$A1768,Inventory!$AF$2:$AI$5552,4,FALSE),IF($U$8="BV",VLOOKUP(Search!$A1768,Inventory!$AH$2:$AI$5552,2,FALSE),""))),"")</f>
        <v/>
      </c>
      <c r="C1768" s="38"/>
      <c r="D1768" s="38"/>
      <c r="E1768" s="38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22"/>
    </row>
    <row r="1769" spans="1:22" x14ac:dyDescent="0.2">
      <c r="A1769" s="24">
        <f>1+LARGE($A$11:A1768,1)</f>
        <v>1758</v>
      </c>
      <c r="B1769" s="38" t="str">
        <f>_xlfn.IFNA(IF($U$8="set",VLOOKUP(Search!$A1769,Inventory!$AD$2:$AI$5552,6,FALSE),IF($U$8="Player",VLOOKUP(Search!$A1769,Inventory!$AF$2:$AI$5552,4,FALSE),IF($U$8="BV",VLOOKUP(Search!$A1769,Inventory!$AH$2:$AI$5552,2,FALSE),""))),"")</f>
        <v/>
      </c>
      <c r="C1769" s="38"/>
      <c r="D1769" s="38"/>
      <c r="E1769" s="38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22"/>
    </row>
    <row r="1770" spans="1:22" x14ac:dyDescent="0.2">
      <c r="A1770" s="24">
        <f>1+LARGE($A$11:A1769,1)</f>
        <v>1759</v>
      </c>
      <c r="B1770" s="38" t="str">
        <f>_xlfn.IFNA(IF($U$8="set",VLOOKUP(Search!$A1770,Inventory!$AD$2:$AI$5552,6,FALSE),IF($U$8="Player",VLOOKUP(Search!$A1770,Inventory!$AF$2:$AI$5552,4,FALSE),IF($U$8="BV",VLOOKUP(Search!$A1770,Inventory!$AH$2:$AI$5552,2,FALSE),""))),"")</f>
        <v/>
      </c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22"/>
    </row>
    <row r="1771" spans="1:22" x14ac:dyDescent="0.2">
      <c r="A1771" s="24">
        <f>1+LARGE($A$11:A1770,1)</f>
        <v>1760</v>
      </c>
      <c r="B1771" s="38" t="str">
        <f>_xlfn.IFNA(IF($U$8="set",VLOOKUP(Search!$A1771,Inventory!$AD$2:$AI$5552,6,FALSE),IF($U$8="Player",VLOOKUP(Search!$A1771,Inventory!$AF$2:$AI$5552,4,FALSE),IF($U$8="BV",VLOOKUP(Search!$A1771,Inventory!$AH$2:$AI$5552,2,FALSE),""))),"")</f>
        <v/>
      </c>
      <c r="C1771" s="38"/>
      <c r="D1771" s="38"/>
      <c r="E1771" s="38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22"/>
    </row>
    <row r="1772" spans="1:22" x14ac:dyDescent="0.2">
      <c r="A1772" s="24">
        <f>1+LARGE($A$11:A1771,1)</f>
        <v>1761</v>
      </c>
      <c r="B1772" s="38" t="str">
        <f>_xlfn.IFNA(IF($U$8="set",VLOOKUP(Search!$A1772,Inventory!$AD$2:$AI$5552,6,FALSE),IF($U$8="Player",VLOOKUP(Search!$A1772,Inventory!$AF$2:$AI$5552,4,FALSE),IF($U$8="BV",VLOOKUP(Search!$A1772,Inventory!$AH$2:$AI$5552,2,FALSE),""))),"")</f>
        <v/>
      </c>
      <c r="C1772" s="38"/>
      <c r="D1772" s="38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22"/>
    </row>
    <row r="1773" spans="1:22" x14ac:dyDescent="0.2">
      <c r="A1773" s="24">
        <f>1+LARGE($A$11:A1772,1)</f>
        <v>1762</v>
      </c>
      <c r="B1773" s="38" t="str">
        <f>_xlfn.IFNA(IF($U$8="set",VLOOKUP(Search!$A1773,Inventory!$AD$2:$AI$5552,6,FALSE),IF($U$8="Player",VLOOKUP(Search!$A1773,Inventory!$AF$2:$AI$5552,4,FALSE),IF($U$8="BV",VLOOKUP(Search!$A1773,Inventory!$AH$2:$AI$5552,2,FALSE),""))),"")</f>
        <v/>
      </c>
      <c r="C1773" s="38"/>
      <c r="D1773" s="38"/>
      <c r="E1773" s="38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22"/>
    </row>
    <row r="1774" spans="1:22" x14ac:dyDescent="0.2">
      <c r="A1774" s="24">
        <f>1+LARGE($A$11:A1773,1)</f>
        <v>1763</v>
      </c>
      <c r="B1774" s="38" t="str">
        <f>_xlfn.IFNA(IF($U$8="set",VLOOKUP(Search!$A1774,Inventory!$AD$2:$AI$5552,6,FALSE),IF($U$8="Player",VLOOKUP(Search!$A1774,Inventory!$AF$2:$AI$5552,4,FALSE),IF($U$8="BV",VLOOKUP(Search!$A1774,Inventory!$AH$2:$AI$5552,2,FALSE),""))),"")</f>
        <v/>
      </c>
      <c r="C1774" s="38"/>
      <c r="D1774" s="38"/>
      <c r="E1774" s="38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22"/>
    </row>
    <row r="1775" spans="1:22" x14ac:dyDescent="0.2">
      <c r="A1775" s="24">
        <f>1+LARGE($A$11:A1774,1)</f>
        <v>1764</v>
      </c>
      <c r="B1775" s="38" t="str">
        <f>_xlfn.IFNA(IF($U$8="set",VLOOKUP(Search!$A1775,Inventory!$AD$2:$AI$5552,6,FALSE),IF($U$8="Player",VLOOKUP(Search!$A1775,Inventory!$AF$2:$AI$5552,4,FALSE),IF($U$8="BV",VLOOKUP(Search!$A1775,Inventory!$AH$2:$AI$5552,2,FALSE),""))),"")</f>
        <v/>
      </c>
      <c r="C1775" s="38"/>
      <c r="D1775" s="38"/>
      <c r="E1775" s="38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22"/>
    </row>
    <row r="1776" spans="1:22" x14ac:dyDescent="0.2">
      <c r="A1776" s="24">
        <f>1+LARGE($A$11:A1775,1)</f>
        <v>1765</v>
      </c>
      <c r="B1776" s="38" t="str">
        <f>_xlfn.IFNA(IF($U$8="set",VLOOKUP(Search!$A1776,Inventory!$AD$2:$AI$5552,6,FALSE),IF($U$8="Player",VLOOKUP(Search!$A1776,Inventory!$AF$2:$AI$5552,4,FALSE),IF($U$8="BV",VLOOKUP(Search!$A1776,Inventory!$AH$2:$AI$5552,2,FALSE),""))),"")</f>
        <v/>
      </c>
      <c r="C1776" s="38"/>
      <c r="D1776" s="38"/>
      <c r="E1776" s="38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22"/>
    </row>
    <row r="1777" spans="1:22" x14ac:dyDescent="0.2">
      <c r="A1777" s="24">
        <f>1+LARGE($A$11:A1776,1)</f>
        <v>1766</v>
      </c>
      <c r="B1777" s="38" t="str">
        <f>_xlfn.IFNA(IF($U$8="set",VLOOKUP(Search!$A1777,Inventory!$AD$2:$AI$5552,6,FALSE),IF($U$8="Player",VLOOKUP(Search!$A1777,Inventory!$AF$2:$AI$5552,4,FALSE),IF($U$8="BV",VLOOKUP(Search!$A1777,Inventory!$AH$2:$AI$5552,2,FALSE),""))),"")</f>
        <v/>
      </c>
      <c r="C1777" s="38"/>
      <c r="D1777" s="38"/>
      <c r="E1777" s="38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22"/>
    </row>
    <row r="1778" spans="1:22" x14ac:dyDescent="0.2">
      <c r="A1778" s="24">
        <f>1+LARGE($A$11:A1777,1)</f>
        <v>1767</v>
      </c>
      <c r="B1778" s="38" t="str">
        <f>_xlfn.IFNA(IF($U$8="set",VLOOKUP(Search!$A1778,Inventory!$AD$2:$AI$5552,6,FALSE),IF($U$8="Player",VLOOKUP(Search!$A1778,Inventory!$AF$2:$AI$5552,4,FALSE),IF($U$8="BV",VLOOKUP(Search!$A1778,Inventory!$AH$2:$AI$5552,2,FALSE),""))),"")</f>
        <v/>
      </c>
      <c r="C1778" s="38"/>
      <c r="D1778" s="38"/>
      <c r="E1778" s="38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22"/>
    </row>
    <row r="1779" spans="1:22" x14ac:dyDescent="0.2">
      <c r="A1779" s="24">
        <f>1+LARGE($A$11:A1778,1)</f>
        <v>1768</v>
      </c>
      <c r="B1779" s="38" t="str">
        <f>_xlfn.IFNA(IF($U$8="set",VLOOKUP(Search!$A1779,Inventory!$AD$2:$AI$5552,6,FALSE),IF($U$8="Player",VLOOKUP(Search!$A1779,Inventory!$AF$2:$AI$5552,4,FALSE),IF($U$8="BV",VLOOKUP(Search!$A1779,Inventory!$AH$2:$AI$5552,2,FALSE),""))),"")</f>
        <v/>
      </c>
      <c r="C1779" s="38"/>
      <c r="D1779" s="38"/>
      <c r="E1779" s="38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22"/>
    </row>
    <row r="1780" spans="1:22" x14ac:dyDescent="0.2">
      <c r="A1780" s="24">
        <f>1+LARGE($A$11:A1779,1)</f>
        <v>1769</v>
      </c>
      <c r="B1780" s="38" t="str">
        <f>_xlfn.IFNA(IF($U$8="set",VLOOKUP(Search!$A1780,Inventory!$AD$2:$AI$5552,6,FALSE),IF($U$8="Player",VLOOKUP(Search!$A1780,Inventory!$AF$2:$AI$5552,4,FALSE),IF($U$8="BV",VLOOKUP(Search!$A1780,Inventory!$AH$2:$AI$5552,2,FALSE),""))),"")</f>
        <v/>
      </c>
      <c r="C1780" s="38"/>
      <c r="D1780" s="38"/>
      <c r="E1780" s="38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22"/>
    </row>
    <row r="1781" spans="1:22" x14ac:dyDescent="0.2">
      <c r="A1781" s="24">
        <f>1+LARGE($A$11:A1780,1)</f>
        <v>1770</v>
      </c>
      <c r="B1781" s="38" t="str">
        <f>_xlfn.IFNA(IF($U$8="set",VLOOKUP(Search!$A1781,Inventory!$AD$2:$AI$5552,6,FALSE),IF($U$8="Player",VLOOKUP(Search!$A1781,Inventory!$AF$2:$AI$5552,4,FALSE),IF($U$8="BV",VLOOKUP(Search!$A1781,Inventory!$AH$2:$AI$5552,2,FALSE),""))),"")</f>
        <v/>
      </c>
      <c r="C1781" s="38"/>
      <c r="D1781" s="38"/>
      <c r="E1781" s="38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22"/>
    </row>
    <row r="1782" spans="1:22" x14ac:dyDescent="0.2">
      <c r="A1782" s="24">
        <f>1+LARGE($A$11:A1781,1)</f>
        <v>1771</v>
      </c>
      <c r="B1782" s="38" t="str">
        <f>_xlfn.IFNA(IF($U$8="set",VLOOKUP(Search!$A1782,Inventory!$AD$2:$AI$5552,6,FALSE),IF($U$8="Player",VLOOKUP(Search!$A1782,Inventory!$AF$2:$AI$5552,4,FALSE),IF($U$8="BV",VLOOKUP(Search!$A1782,Inventory!$AH$2:$AI$5552,2,FALSE),""))),"")</f>
        <v/>
      </c>
      <c r="C1782" s="38"/>
      <c r="D1782" s="38"/>
      <c r="E1782" s="38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22"/>
    </row>
    <row r="1783" spans="1:22" x14ac:dyDescent="0.2">
      <c r="A1783" s="24">
        <f>1+LARGE($A$11:A1782,1)</f>
        <v>1772</v>
      </c>
      <c r="B1783" s="38" t="str">
        <f>_xlfn.IFNA(IF($U$8="set",VLOOKUP(Search!$A1783,Inventory!$AD$2:$AI$5552,6,FALSE),IF($U$8="Player",VLOOKUP(Search!$A1783,Inventory!$AF$2:$AI$5552,4,FALSE),IF($U$8="BV",VLOOKUP(Search!$A1783,Inventory!$AH$2:$AI$5552,2,FALSE),""))),"")</f>
        <v/>
      </c>
      <c r="C1783" s="38"/>
      <c r="D1783" s="38"/>
      <c r="E1783" s="38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22"/>
    </row>
    <row r="1784" spans="1:22" x14ac:dyDescent="0.2">
      <c r="A1784" s="24">
        <f>1+LARGE($A$11:A1783,1)</f>
        <v>1773</v>
      </c>
      <c r="B1784" s="38" t="str">
        <f>_xlfn.IFNA(IF($U$8="set",VLOOKUP(Search!$A1784,Inventory!$AD$2:$AI$5552,6,FALSE),IF($U$8="Player",VLOOKUP(Search!$A1784,Inventory!$AF$2:$AI$5552,4,FALSE),IF($U$8="BV",VLOOKUP(Search!$A1784,Inventory!$AH$2:$AI$5552,2,FALSE),""))),"")</f>
        <v/>
      </c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22"/>
    </row>
    <row r="1785" spans="1:22" x14ac:dyDescent="0.2">
      <c r="A1785" s="24">
        <f>1+LARGE($A$11:A1784,1)</f>
        <v>1774</v>
      </c>
      <c r="B1785" s="38" t="str">
        <f>_xlfn.IFNA(IF($U$8="set",VLOOKUP(Search!$A1785,Inventory!$AD$2:$AI$5552,6,FALSE),IF($U$8="Player",VLOOKUP(Search!$A1785,Inventory!$AF$2:$AI$5552,4,FALSE),IF($U$8="BV",VLOOKUP(Search!$A1785,Inventory!$AH$2:$AI$5552,2,FALSE),""))),"")</f>
        <v/>
      </c>
      <c r="C1785" s="38"/>
      <c r="D1785" s="38"/>
      <c r="E1785" s="38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22"/>
    </row>
    <row r="1786" spans="1:22" x14ac:dyDescent="0.2">
      <c r="A1786" s="24">
        <f>1+LARGE($A$11:A1785,1)</f>
        <v>1775</v>
      </c>
      <c r="B1786" s="38" t="str">
        <f>_xlfn.IFNA(IF($U$8="set",VLOOKUP(Search!$A1786,Inventory!$AD$2:$AI$5552,6,FALSE),IF($U$8="Player",VLOOKUP(Search!$A1786,Inventory!$AF$2:$AI$5552,4,FALSE),IF($U$8="BV",VLOOKUP(Search!$A1786,Inventory!$AH$2:$AI$5552,2,FALSE),""))),"")</f>
        <v/>
      </c>
      <c r="C1786" s="38"/>
      <c r="D1786" s="38"/>
      <c r="E1786" s="38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22"/>
    </row>
    <row r="1787" spans="1:22" x14ac:dyDescent="0.2">
      <c r="A1787" s="24">
        <f>1+LARGE($A$11:A1786,1)</f>
        <v>1776</v>
      </c>
      <c r="B1787" s="38" t="str">
        <f>_xlfn.IFNA(IF($U$8="set",VLOOKUP(Search!$A1787,Inventory!$AD$2:$AI$5552,6,FALSE),IF($U$8="Player",VLOOKUP(Search!$A1787,Inventory!$AF$2:$AI$5552,4,FALSE),IF($U$8="BV",VLOOKUP(Search!$A1787,Inventory!$AH$2:$AI$5552,2,FALSE),""))),"")</f>
        <v/>
      </c>
      <c r="C1787" s="38"/>
      <c r="D1787" s="38"/>
      <c r="E1787" s="38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22"/>
    </row>
    <row r="1788" spans="1:22" x14ac:dyDescent="0.2">
      <c r="A1788" s="24">
        <f>1+LARGE($A$11:A1787,1)</f>
        <v>1777</v>
      </c>
      <c r="B1788" s="38" t="str">
        <f>_xlfn.IFNA(IF($U$8="set",VLOOKUP(Search!$A1788,Inventory!$AD$2:$AI$5552,6,FALSE),IF($U$8="Player",VLOOKUP(Search!$A1788,Inventory!$AF$2:$AI$5552,4,FALSE),IF($U$8="BV",VLOOKUP(Search!$A1788,Inventory!$AH$2:$AI$5552,2,FALSE),""))),"")</f>
        <v/>
      </c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22"/>
    </row>
    <row r="1789" spans="1:22" x14ac:dyDescent="0.2">
      <c r="A1789" s="24">
        <f>1+LARGE($A$11:A1788,1)</f>
        <v>1778</v>
      </c>
      <c r="B1789" s="38" t="str">
        <f>_xlfn.IFNA(IF($U$8="set",VLOOKUP(Search!$A1789,Inventory!$AD$2:$AI$5552,6,FALSE),IF($U$8="Player",VLOOKUP(Search!$A1789,Inventory!$AF$2:$AI$5552,4,FALSE),IF($U$8="BV",VLOOKUP(Search!$A1789,Inventory!$AH$2:$AI$5552,2,FALSE),""))),"")</f>
        <v/>
      </c>
      <c r="C1789" s="38"/>
      <c r="D1789" s="38"/>
      <c r="E1789" s="38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22"/>
    </row>
    <row r="1790" spans="1:22" x14ac:dyDescent="0.2">
      <c r="A1790" s="24">
        <f>1+LARGE($A$11:A1789,1)</f>
        <v>1779</v>
      </c>
      <c r="B1790" s="38" t="str">
        <f>_xlfn.IFNA(IF($U$8="set",VLOOKUP(Search!$A1790,Inventory!$AD$2:$AI$5552,6,FALSE),IF($U$8="Player",VLOOKUP(Search!$A1790,Inventory!$AF$2:$AI$5552,4,FALSE),IF($U$8="BV",VLOOKUP(Search!$A1790,Inventory!$AH$2:$AI$5552,2,FALSE),""))),"")</f>
        <v/>
      </c>
      <c r="C1790" s="38"/>
      <c r="D1790" s="38"/>
      <c r="E1790" s="38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22"/>
    </row>
    <row r="1791" spans="1:22" x14ac:dyDescent="0.2">
      <c r="A1791" s="24">
        <f>1+LARGE($A$11:A1790,1)</f>
        <v>1780</v>
      </c>
      <c r="B1791" s="38" t="str">
        <f>_xlfn.IFNA(IF($U$8="set",VLOOKUP(Search!$A1791,Inventory!$AD$2:$AI$5552,6,FALSE),IF($U$8="Player",VLOOKUP(Search!$A1791,Inventory!$AF$2:$AI$5552,4,FALSE),IF($U$8="BV",VLOOKUP(Search!$A1791,Inventory!$AH$2:$AI$5552,2,FALSE),""))),"")</f>
        <v/>
      </c>
      <c r="C1791" s="38"/>
      <c r="D1791" s="38"/>
      <c r="E1791" s="38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22"/>
    </row>
    <row r="1792" spans="1:22" x14ac:dyDescent="0.2">
      <c r="A1792" s="24">
        <f>1+LARGE($A$11:A1791,1)</f>
        <v>1781</v>
      </c>
      <c r="B1792" s="38" t="str">
        <f>_xlfn.IFNA(IF($U$8="set",VLOOKUP(Search!$A1792,Inventory!$AD$2:$AI$5552,6,FALSE),IF($U$8="Player",VLOOKUP(Search!$A1792,Inventory!$AF$2:$AI$5552,4,FALSE),IF($U$8="BV",VLOOKUP(Search!$A1792,Inventory!$AH$2:$AI$5552,2,FALSE),""))),"")</f>
        <v/>
      </c>
      <c r="C1792" s="38"/>
      <c r="D1792" s="38"/>
      <c r="E1792" s="38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22"/>
    </row>
    <row r="1793" spans="1:22" x14ac:dyDescent="0.2">
      <c r="A1793" s="24">
        <f>1+LARGE($A$11:A1792,1)</f>
        <v>1782</v>
      </c>
      <c r="B1793" s="38" t="str">
        <f>_xlfn.IFNA(IF($U$8="set",VLOOKUP(Search!$A1793,Inventory!$AD$2:$AI$5552,6,FALSE),IF($U$8="Player",VLOOKUP(Search!$A1793,Inventory!$AF$2:$AI$5552,4,FALSE),IF($U$8="BV",VLOOKUP(Search!$A1793,Inventory!$AH$2:$AI$5552,2,FALSE),""))),"")</f>
        <v/>
      </c>
      <c r="C1793" s="38"/>
      <c r="D1793" s="38"/>
      <c r="E1793" s="38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22"/>
    </row>
    <row r="1794" spans="1:22" x14ac:dyDescent="0.2">
      <c r="A1794" s="24">
        <f>1+LARGE($A$11:A1793,1)</f>
        <v>1783</v>
      </c>
      <c r="B1794" s="38" t="str">
        <f>_xlfn.IFNA(IF($U$8="set",VLOOKUP(Search!$A1794,Inventory!$AD$2:$AI$5552,6,FALSE),IF($U$8="Player",VLOOKUP(Search!$A1794,Inventory!$AF$2:$AI$5552,4,FALSE),IF($U$8="BV",VLOOKUP(Search!$A1794,Inventory!$AH$2:$AI$5552,2,FALSE),""))),"")</f>
        <v/>
      </c>
      <c r="C1794" s="38"/>
      <c r="D1794" s="38"/>
      <c r="E1794" s="38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22"/>
    </row>
    <row r="1795" spans="1:22" x14ac:dyDescent="0.2">
      <c r="A1795" s="24">
        <f>1+LARGE($A$11:A1794,1)</f>
        <v>1784</v>
      </c>
      <c r="B1795" s="38" t="str">
        <f>_xlfn.IFNA(IF($U$8="set",VLOOKUP(Search!$A1795,Inventory!$AD$2:$AI$5552,6,FALSE),IF($U$8="Player",VLOOKUP(Search!$A1795,Inventory!$AF$2:$AI$5552,4,FALSE),IF($U$8="BV",VLOOKUP(Search!$A1795,Inventory!$AH$2:$AI$5552,2,FALSE),""))),"")</f>
        <v/>
      </c>
      <c r="C1795" s="38"/>
      <c r="D1795" s="38"/>
      <c r="E1795" s="38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22"/>
    </row>
    <row r="1796" spans="1:22" x14ac:dyDescent="0.2">
      <c r="A1796" s="24">
        <f>1+LARGE($A$11:A1795,1)</f>
        <v>1785</v>
      </c>
      <c r="B1796" s="38" t="str">
        <f>_xlfn.IFNA(IF($U$8="set",VLOOKUP(Search!$A1796,Inventory!$AD$2:$AI$5552,6,FALSE),IF($U$8="Player",VLOOKUP(Search!$A1796,Inventory!$AF$2:$AI$5552,4,FALSE),IF($U$8="BV",VLOOKUP(Search!$A1796,Inventory!$AH$2:$AI$5552,2,FALSE),""))),"")</f>
        <v/>
      </c>
      <c r="C1796" s="38"/>
      <c r="D1796" s="38"/>
      <c r="E1796" s="38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22"/>
    </row>
    <row r="1797" spans="1:22" x14ac:dyDescent="0.2">
      <c r="A1797" s="24">
        <f>1+LARGE($A$11:A1796,1)</f>
        <v>1786</v>
      </c>
      <c r="B1797" s="38" t="str">
        <f>_xlfn.IFNA(IF($U$8="set",VLOOKUP(Search!$A1797,Inventory!$AD$2:$AI$5552,6,FALSE),IF($U$8="Player",VLOOKUP(Search!$A1797,Inventory!$AF$2:$AI$5552,4,FALSE),IF($U$8="BV",VLOOKUP(Search!$A1797,Inventory!$AH$2:$AI$5552,2,FALSE),""))),"")</f>
        <v/>
      </c>
      <c r="C1797" s="38"/>
      <c r="D1797" s="38"/>
      <c r="E1797" s="38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22"/>
    </row>
    <row r="1798" spans="1:22" x14ac:dyDescent="0.2">
      <c r="A1798" s="24">
        <f>1+LARGE($A$11:A1797,1)</f>
        <v>1787</v>
      </c>
      <c r="B1798" s="38" t="str">
        <f>_xlfn.IFNA(IF($U$8="set",VLOOKUP(Search!$A1798,Inventory!$AD$2:$AI$5552,6,FALSE),IF($U$8="Player",VLOOKUP(Search!$A1798,Inventory!$AF$2:$AI$5552,4,FALSE),IF($U$8="BV",VLOOKUP(Search!$A1798,Inventory!$AH$2:$AI$5552,2,FALSE),""))),"")</f>
        <v/>
      </c>
      <c r="C1798" s="38"/>
      <c r="D1798" s="38"/>
      <c r="E1798" s="38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22"/>
    </row>
    <row r="1799" spans="1:22" x14ac:dyDescent="0.2">
      <c r="A1799" s="24">
        <f>1+LARGE($A$11:A1798,1)</f>
        <v>1788</v>
      </c>
      <c r="B1799" s="38" t="str">
        <f>_xlfn.IFNA(IF($U$8="set",VLOOKUP(Search!$A1799,Inventory!$AD$2:$AI$5552,6,FALSE),IF($U$8="Player",VLOOKUP(Search!$A1799,Inventory!$AF$2:$AI$5552,4,FALSE),IF($U$8="BV",VLOOKUP(Search!$A1799,Inventory!$AH$2:$AI$5552,2,FALSE),""))),"")</f>
        <v/>
      </c>
      <c r="C1799" s="38"/>
      <c r="D1799" s="38"/>
      <c r="E1799" s="38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22"/>
    </row>
    <row r="1800" spans="1:22" x14ac:dyDescent="0.2">
      <c r="A1800" s="24">
        <f>1+LARGE($A$11:A1799,1)</f>
        <v>1789</v>
      </c>
      <c r="B1800" s="38" t="str">
        <f>_xlfn.IFNA(IF($U$8="set",VLOOKUP(Search!$A1800,Inventory!$AD$2:$AI$5552,6,FALSE),IF($U$8="Player",VLOOKUP(Search!$A1800,Inventory!$AF$2:$AI$5552,4,FALSE),IF($U$8="BV",VLOOKUP(Search!$A1800,Inventory!$AH$2:$AI$5552,2,FALSE),""))),"")</f>
        <v/>
      </c>
      <c r="C1800" s="38"/>
      <c r="D1800" s="38"/>
      <c r="E1800" s="38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22"/>
    </row>
    <row r="1801" spans="1:22" x14ac:dyDescent="0.2">
      <c r="A1801" s="24">
        <f>1+LARGE($A$11:A1800,1)</f>
        <v>1790</v>
      </c>
      <c r="B1801" s="38" t="str">
        <f>_xlfn.IFNA(IF($U$8="set",VLOOKUP(Search!$A1801,Inventory!$AD$2:$AI$5552,6,FALSE),IF($U$8="Player",VLOOKUP(Search!$A1801,Inventory!$AF$2:$AI$5552,4,FALSE),IF($U$8="BV",VLOOKUP(Search!$A1801,Inventory!$AH$2:$AI$5552,2,FALSE),""))),"")</f>
        <v/>
      </c>
      <c r="C1801" s="38"/>
      <c r="D1801" s="38"/>
      <c r="E1801" s="38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22"/>
    </row>
    <row r="1802" spans="1:22" x14ac:dyDescent="0.2">
      <c r="A1802" s="24">
        <f>1+LARGE($A$11:A1801,1)</f>
        <v>1791</v>
      </c>
      <c r="B1802" s="38" t="str">
        <f>_xlfn.IFNA(IF($U$8="set",VLOOKUP(Search!$A1802,Inventory!$AD$2:$AI$5552,6,FALSE),IF($U$8="Player",VLOOKUP(Search!$A1802,Inventory!$AF$2:$AI$5552,4,FALSE),IF($U$8="BV",VLOOKUP(Search!$A1802,Inventory!$AH$2:$AI$5552,2,FALSE),""))),"")</f>
        <v/>
      </c>
      <c r="C1802" s="38"/>
      <c r="D1802" s="38"/>
      <c r="E1802" s="38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22"/>
    </row>
    <row r="1803" spans="1:22" x14ac:dyDescent="0.2">
      <c r="A1803" s="24">
        <f>1+LARGE($A$11:A1802,1)</f>
        <v>1792</v>
      </c>
      <c r="B1803" s="38" t="str">
        <f>_xlfn.IFNA(IF($U$8="set",VLOOKUP(Search!$A1803,Inventory!$AD$2:$AI$5552,6,FALSE),IF($U$8="Player",VLOOKUP(Search!$A1803,Inventory!$AF$2:$AI$5552,4,FALSE),IF($U$8="BV",VLOOKUP(Search!$A1803,Inventory!$AH$2:$AI$5552,2,FALSE),""))),"")</f>
        <v/>
      </c>
      <c r="C1803" s="38"/>
      <c r="D1803" s="38"/>
      <c r="E1803" s="38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22"/>
    </row>
    <row r="1804" spans="1:22" x14ac:dyDescent="0.2">
      <c r="A1804" s="24">
        <f>1+LARGE($A$11:A1803,1)</f>
        <v>1793</v>
      </c>
      <c r="B1804" s="38" t="str">
        <f>_xlfn.IFNA(IF($U$8="set",VLOOKUP(Search!$A1804,Inventory!$AD$2:$AI$5552,6,FALSE),IF($U$8="Player",VLOOKUP(Search!$A1804,Inventory!$AF$2:$AI$5552,4,FALSE),IF($U$8="BV",VLOOKUP(Search!$A1804,Inventory!$AH$2:$AI$5552,2,FALSE),""))),"")</f>
        <v/>
      </c>
      <c r="C1804" s="38"/>
      <c r="D1804" s="38"/>
      <c r="E1804" s="38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22"/>
    </row>
    <row r="1805" spans="1:22" x14ac:dyDescent="0.2">
      <c r="A1805" s="24">
        <f>1+LARGE($A$11:A1804,1)</f>
        <v>1794</v>
      </c>
      <c r="B1805" s="38" t="str">
        <f>_xlfn.IFNA(IF($U$8="set",VLOOKUP(Search!$A1805,Inventory!$AD$2:$AI$5552,6,FALSE),IF($U$8="Player",VLOOKUP(Search!$A1805,Inventory!$AF$2:$AI$5552,4,FALSE),IF($U$8="BV",VLOOKUP(Search!$A1805,Inventory!$AH$2:$AI$5552,2,FALSE),""))),"")</f>
        <v/>
      </c>
      <c r="C1805" s="38"/>
      <c r="D1805" s="38"/>
      <c r="E1805" s="38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22"/>
    </row>
    <row r="1806" spans="1:22" x14ac:dyDescent="0.2">
      <c r="A1806" s="24">
        <f>1+LARGE($A$11:A1805,1)</f>
        <v>1795</v>
      </c>
      <c r="B1806" s="38" t="str">
        <f>_xlfn.IFNA(IF($U$8="set",VLOOKUP(Search!$A1806,Inventory!$AD$2:$AI$5552,6,FALSE),IF($U$8="Player",VLOOKUP(Search!$A1806,Inventory!$AF$2:$AI$5552,4,FALSE),IF($U$8="BV",VLOOKUP(Search!$A1806,Inventory!$AH$2:$AI$5552,2,FALSE),""))),"")</f>
        <v/>
      </c>
      <c r="C1806" s="38"/>
      <c r="D1806" s="38"/>
      <c r="E1806" s="38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22"/>
    </row>
    <row r="1807" spans="1:22" x14ac:dyDescent="0.2">
      <c r="A1807" s="24">
        <f>1+LARGE($A$11:A1806,1)</f>
        <v>1796</v>
      </c>
      <c r="B1807" s="38" t="str">
        <f>_xlfn.IFNA(IF($U$8="set",VLOOKUP(Search!$A1807,Inventory!$AD$2:$AI$5552,6,FALSE),IF($U$8="Player",VLOOKUP(Search!$A1807,Inventory!$AF$2:$AI$5552,4,FALSE),IF($U$8="BV",VLOOKUP(Search!$A1807,Inventory!$AH$2:$AI$5552,2,FALSE),""))),"")</f>
        <v/>
      </c>
      <c r="C1807" s="38"/>
      <c r="D1807" s="38"/>
      <c r="E1807" s="38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22"/>
    </row>
    <row r="1808" spans="1:22" x14ac:dyDescent="0.2">
      <c r="A1808" s="24">
        <f>1+LARGE($A$11:A1807,1)</f>
        <v>1797</v>
      </c>
      <c r="B1808" s="38" t="str">
        <f>_xlfn.IFNA(IF($U$8="set",VLOOKUP(Search!$A1808,Inventory!$AD$2:$AI$5552,6,FALSE),IF($U$8="Player",VLOOKUP(Search!$A1808,Inventory!$AF$2:$AI$5552,4,FALSE),IF($U$8="BV",VLOOKUP(Search!$A1808,Inventory!$AH$2:$AI$5552,2,FALSE),""))),"")</f>
        <v/>
      </c>
      <c r="C1808" s="38"/>
      <c r="D1808" s="38"/>
      <c r="E1808" s="38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22"/>
    </row>
    <row r="1809" spans="1:22" x14ac:dyDescent="0.2">
      <c r="A1809" s="24">
        <f>1+LARGE($A$11:A1808,1)</f>
        <v>1798</v>
      </c>
      <c r="B1809" s="38" t="str">
        <f>_xlfn.IFNA(IF($U$8="set",VLOOKUP(Search!$A1809,Inventory!$AD$2:$AI$5552,6,FALSE),IF($U$8="Player",VLOOKUP(Search!$A1809,Inventory!$AF$2:$AI$5552,4,FALSE),IF($U$8="BV",VLOOKUP(Search!$A1809,Inventory!$AH$2:$AI$5552,2,FALSE),""))),"")</f>
        <v/>
      </c>
      <c r="C1809" s="38"/>
      <c r="D1809" s="38"/>
      <c r="E1809" s="38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22"/>
    </row>
    <row r="1810" spans="1:22" x14ac:dyDescent="0.2">
      <c r="A1810" s="24">
        <f>1+LARGE($A$11:A1809,1)</f>
        <v>1799</v>
      </c>
      <c r="B1810" s="38" t="str">
        <f>_xlfn.IFNA(IF($U$8="set",VLOOKUP(Search!$A1810,Inventory!$AD$2:$AI$5552,6,FALSE),IF($U$8="Player",VLOOKUP(Search!$A1810,Inventory!$AF$2:$AI$5552,4,FALSE),IF($U$8="BV",VLOOKUP(Search!$A1810,Inventory!$AH$2:$AI$5552,2,FALSE),""))),"")</f>
        <v/>
      </c>
      <c r="C1810" s="38"/>
      <c r="D1810" s="38"/>
      <c r="E1810" s="38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22"/>
    </row>
    <row r="1811" spans="1:22" x14ac:dyDescent="0.2">
      <c r="A1811" s="24">
        <f>1+LARGE($A$11:A1810,1)</f>
        <v>1800</v>
      </c>
      <c r="B1811" s="38" t="str">
        <f>_xlfn.IFNA(IF($U$8="set",VLOOKUP(Search!$A1811,Inventory!$AD$2:$AI$5552,6,FALSE),IF($U$8="Player",VLOOKUP(Search!$A1811,Inventory!$AF$2:$AI$5552,4,FALSE),IF($U$8="BV",VLOOKUP(Search!$A1811,Inventory!$AH$2:$AI$5552,2,FALSE),""))),"")</f>
        <v/>
      </c>
      <c r="C1811" s="38"/>
      <c r="D1811" s="38"/>
      <c r="E1811" s="38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22"/>
    </row>
    <row r="1812" spans="1:22" x14ac:dyDescent="0.2">
      <c r="A1812" s="24">
        <f>1+LARGE($A$11:A1811,1)</f>
        <v>1801</v>
      </c>
      <c r="B1812" s="38" t="str">
        <f>_xlfn.IFNA(IF($U$8="set",VLOOKUP(Search!$A1812,Inventory!$AD$2:$AI$5552,6,FALSE),IF($U$8="Player",VLOOKUP(Search!$A1812,Inventory!$AF$2:$AI$5552,4,FALSE),IF($U$8="BV",VLOOKUP(Search!$A1812,Inventory!$AH$2:$AI$5552,2,FALSE),""))),"")</f>
        <v/>
      </c>
      <c r="C1812" s="38"/>
      <c r="D1812" s="38"/>
      <c r="E1812" s="38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22"/>
    </row>
    <row r="1813" spans="1:22" x14ac:dyDescent="0.2">
      <c r="A1813" s="24">
        <f>1+LARGE($A$11:A1812,1)</f>
        <v>1802</v>
      </c>
      <c r="B1813" s="38" t="str">
        <f>_xlfn.IFNA(IF($U$8="set",VLOOKUP(Search!$A1813,Inventory!$AD$2:$AI$5552,6,FALSE),IF($U$8="Player",VLOOKUP(Search!$A1813,Inventory!$AF$2:$AI$5552,4,FALSE),IF($U$8="BV",VLOOKUP(Search!$A1813,Inventory!$AH$2:$AI$5552,2,FALSE),""))),"")</f>
        <v/>
      </c>
      <c r="C1813" s="38"/>
      <c r="D1813" s="38"/>
      <c r="E1813" s="38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22"/>
    </row>
    <row r="1814" spans="1:22" x14ac:dyDescent="0.2">
      <c r="A1814" s="24">
        <f>1+LARGE($A$11:A1813,1)</f>
        <v>1803</v>
      </c>
      <c r="B1814" s="38" t="str">
        <f>_xlfn.IFNA(IF($U$8="set",VLOOKUP(Search!$A1814,Inventory!$AD$2:$AI$5552,6,FALSE),IF($U$8="Player",VLOOKUP(Search!$A1814,Inventory!$AF$2:$AI$5552,4,FALSE),IF($U$8="BV",VLOOKUP(Search!$A1814,Inventory!$AH$2:$AI$5552,2,FALSE),""))),"")</f>
        <v/>
      </c>
      <c r="C1814" s="38"/>
      <c r="D1814" s="38"/>
      <c r="E1814" s="38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22"/>
    </row>
    <row r="1815" spans="1:22" x14ac:dyDescent="0.2">
      <c r="A1815" s="24">
        <f>1+LARGE($A$11:A1814,1)</f>
        <v>1804</v>
      </c>
      <c r="B1815" s="38" t="str">
        <f>_xlfn.IFNA(IF($U$8="set",VLOOKUP(Search!$A1815,Inventory!$AD$2:$AI$5552,6,FALSE),IF($U$8="Player",VLOOKUP(Search!$A1815,Inventory!$AF$2:$AI$5552,4,FALSE),IF($U$8="BV",VLOOKUP(Search!$A1815,Inventory!$AH$2:$AI$5552,2,FALSE),""))),"")</f>
        <v/>
      </c>
      <c r="C1815" s="38"/>
      <c r="D1815" s="38"/>
      <c r="E1815" s="38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22"/>
    </row>
    <row r="1816" spans="1:22" x14ac:dyDescent="0.2">
      <c r="A1816" s="24">
        <f>1+LARGE($A$11:A1815,1)</f>
        <v>1805</v>
      </c>
      <c r="B1816" s="38" t="str">
        <f>_xlfn.IFNA(IF($U$8="set",VLOOKUP(Search!$A1816,Inventory!$AD$2:$AI$5552,6,FALSE),IF($U$8="Player",VLOOKUP(Search!$A1816,Inventory!$AF$2:$AI$5552,4,FALSE),IF($U$8="BV",VLOOKUP(Search!$A1816,Inventory!$AH$2:$AI$5552,2,FALSE),""))),"")</f>
        <v/>
      </c>
      <c r="C1816" s="38"/>
      <c r="D1816" s="38"/>
      <c r="E1816" s="38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22"/>
    </row>
    <row r="1817" spans="1:22" x14ac:dyDescent="0.2">
      <c r="A1817" s="24">
        <f>1+LARGE($A$11:A1816,1)</f>
        <v>1806</v>
      </c>
      <c r="B1817" s="38" t="str">
        <f>_xlfn.IFNA(IF($U$8="set",VLOOKUP(Search!$A1817,Inventory!$AD$2:$AI$5552,6,FALSE),IF($U$8="Player",VLOOKUP(Search!$A1817,Inventory!$AF$2:$AI$5552,4,FALSE),IF($U$8="BV",VLOOKUP(Search!$A1817,Inventory!$AH$2:$AI$5552,2,FALSE),""))),"")</f>
        <v/>
      </c>
      <c r="C1817" s="38"/>
      <c r="D1817" s="38"/>
      <c r="E1817" s="38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22"/>
    </row>
    <row r="1818" spans="1:22" x14ac:dyDescent="0.2">
      <c r="A1818" s="24">
        <f>1+LARGE($A$11:A1817,1)</f>
        <v>1807</v>
      </c>
      <c r="B1818" s="38" t="str">
        <f>_xlfn.IFNA(IF($U$8="set",VLOOKUP(Search!$A1818,Inventory!$AD$2:$AI$5552,6,FALSE),IF($U$8="Player",VLOOKUP(Search!$A1818,Inventory!$AF$2:$AI$5552,4,FALSE),IF($U$8="BV",VLOOKUP(Search!$A1818,Inventory!$AH$2:$AI$5552,2,FALSE),""))),"")</f>
        <v/>
      </c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22"/>
    </row>
    <row r="1819" spans="1:22" x14ac:dyDescent="0.2">
      <c r="A1819" s="24">
        <f>1+LARGE($A$11:A1818,1)</f>
        <v>1808</v>
      </c>
      <c r="B1819" s="38" t="str">
        <f>_xlfn.IFNA(IF($U$8="set",VLOOKUP(Search!$A1819,Inventory!$AD$2:$AI$5552,6,FALSE),IF($U$8="Player",VLOOKUP(Search!$A1819,Inventory!$AF$2:$AI$5552,4,FALSE),IF($U$8="BV",VLOOKUP(Search!$A1819,Inventory!$AH$2:$AI$5552,2,FALSE),""))),"")</f>
        <v/>
      </c>
      <c r="C1819" s="38"/>
      <c r="D1819" s="38"/>
      <c r="E1819" s="38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22"/>
    </row>
    <row r="1820" spans="1:22" x14ac:dyDescent="0.2">
      <c r="A1820" s="24">
        <f>1+LARGE($A$11:A1819,1)</f>
        <v>1809</v>
      </c>
      <c r="B1820" s="38" t="str">
        <f>_xlfn.IFNA(IF($U$8="set",VLOOKUP(Search!$A1820,Inventory!$AD$2:$AI$5552,6,FALSE),IF($U$8="Player",VLOOKUP(Search!$A1820,Inventory!$AF$2:$AI$5552,4,FALSE),IF($U$8="BV",VLOOKUP(Search!$A1820,Inventory!$AH$2:$AI$5552,2,FALSE),""))),"")</f>
        <v/>
      </c>
      <c r="C1820" s="38"/>
      <c r="D1820" s="38"/>
      <c r="E1820" s="38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22"/>
    </row>
    <row r="1821" spans="1:22" x14ac:dyDescent="0.2">
      <c r="A1821" s="24">
        <f>1+LARGE($A$11:A1820,1)</f>
        <v>1810</v>
      </c>
      <c r="B1821" s="38" t="str">
        <f>_xlfn.IFNA(IF($U$8="set",VLOOKUP(Search!$A1821,Inventory!$AD$2:$AI$5552,6,FALSE),IF($U$8="Player",VLOOKUP(Search!$A1821,Inventory!$AF$2:$AI$5552,4,FALSE),IF($U$8="BV",VLOOKUP(Search!$A1821,Inventory!$AH$2:$AI$5552,2,FALSE),""))),"")</f>
        <v/>
      </c>
      <c r="C1821" s="38"/>
      <c r="D1821" s="38"/>
      <c r="E1821" s="38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22"/>
    </row>
    <row r="1822" spans="1:22" x14ac:dyDescent="0.2">
      <c r="A1822" s="24">
        <f>1+LARGE($A$11:A1821,1)</f>
        <v>1811</v>
      </c>
      <c r="B1822" s="38" t="str">
        <f>_xlfn.IFNA(IF($U$8="set",VLOOKUP(Search!$A1822,Inventory!$AD$2:$AI$5552,6,FALSE),IF($U$8="Player",VLOOKUP(Search!$A1822,Inventory!$AF$2:$AI$5552,4,FALSE),IF($U$8="BV",VLOOKUP(Search!$A1822,Inventory!$AH$2:$AI$5552,2,FALSE),""))),"")</f>
        <v/>
      </c>
      <c r="C1822" s="38"/>
      <c r="D1822" s="38"/>
      <c r="E1822" s="38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22"/>
    </row>
    <row r="1823" spans="1:22" x14ac:dyDescent="0.2">
      <c r="A1823" s="24">
        <f>1+LARGE($A$11:A1822,1)</f>
        <v>1812</v>
      </c>
      <c r="B1823" s="38" t="str">
        <f>_xlfn.IFNA(IF($U$8="set",VLOOKUP(Search!$A1823,Inventory!$AD$2:$AI$5552,6,FALSE),IF($U$8="Player",VLOOKUP(Search!$A1823,Inventory!$AF$2:$AI$5552,4,FALSE),IF($U$8="BV",VLOOKUP(Search!$A1823,Inventory!$AH$2:$AI$5552,2,FALSE),""))),"")</f>
        <v/>
      </c>
      <c r="C1823" s="38"/>
      <c r="D1823" s="38"/>
      <c r="E1823" s="38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22"/>
    </row>
    <row r="1824" spans="1:22" x14ac:dyDescent="0.2">
      <c r="A1824" s="24">
        <f>1+LARGE($A$11:A1823,1)</f>
        <v>1813</v>
      </c>
      <c r="B1824" s="38" t="str">
        <f>_xlfn.IFNA(IF($U$8="set",VLOOKUP(Search!$A1824,Inventory!$AD$2:$AI$5552,6,FALSE),IF($U$8="Player",VLOOKUP(Search!$A1824,Inventory!$AF$2:$AI$5552,4,FALSE),IF($U$8="BV",VLOOKUP(Search!$A1824,Inventory!$AH$2:$AI$5552,2,FALSE),""))),"")</f>
        <v/>
      </c>
      <c r="C1824" s="38"/>
      <c r="D1824" s="38"/>
      <c r="E1824" s="38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22"/>
    </row>
    <row r="1825" spans="1:22" x14ac:dyDescent="0.2">
      <c r="A1825" s="24">
        <f>1+LARGE($A$11:A1824,1)</f>
        <v>1814</v>
      </c>
      <c r="B1825" s="38" t="str">
        <f>_xlfn.IFNA(IF($U$8="set",VLOOKUP(Search!$A1825,Inventory!$AD$2:$AI$5552,6,FALSE),IF($U$8="Player",VLOOKUP(Search!$A1825,Inventory!$AF$2:$AI$5552,4,FALSE),IF($U$8="BV",VLOOKUP(Search!$A1825,Inventory!$AH$2:$AI$5552,2,FALSE),""))),"")</f>
        <v/>
      </c>
      <c r="C1825" s="38"/>
      <c r="D1825" s="38"/>
      <c r="E1825" s="38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22"/>
    </row>
    <row r="1826" spans="1:22" x14ac:dyDescent="0.2">
      <c r="A1826" s="24">
        <f>1+LARGE($A$11:A1825,1)</f>
        <v>1815</v>
      </c>
      <c r="B1826" s="38" t="str">
        <f>_xlfn.IFNA(IF($U$8="set",VLOOKUP(Search!$A1826,Inventory!$AD$2:$AI$5552,6,FALSE),IF($U$8="Player",VLOOKUP(Search!$A1826,Inventory!$AF$2:$AI$5552,4,FALSE),IF($U$8="BV",VLOOKUP(Search!$A1826,Inventory!$AH$2:$AI$5552,2,FALSE),""))),"")</f>
        <v/>
      </c>
      <c r="C1826" s="38"/>
      <c r="D1826" s="38"/>
      <c r="E1826" s="38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22"/>
    </row>
    <row r="1827" spans="1:22" x14ac:dyDescent="0.2">
      <c r="A1827" s="24">
        <f>1+LARGE($A$11:A1826,1)</f>
        <v>1816</v>
      </c>
      <c r="B1827" s="38" t="str">
        <f>_xlfn.IFNA(IF($U$8="set",VLOOKUP(Search!$A1827,Inventory!$AD$2:$AI$5552,6,FALSE),IF($U$8="Player",VLOOKUP(Search!$A1827,Inventory!$AF$2:$AI$5552,4,FALSE),IF($U$8="BV",VLOOKUP(Search!$A1827,Inventory!$AH$2:$AI$5552,2,FALSE),""))),"")</f>
        <v/>
      </c>
      <c r="C1827" s="38"/>
      <c r="D1827" s="38"/>
      <c r="E1827" s="38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22"/>
    </row>
    <row r="1828" spans="1:22" x14ac:dyDescent="0.2">
      <c r="A1828" s="24">
        <f>1+LARGE($A$11:A1827,1)</f>
        <v>1817</v>
      </c>
      <c r="B1828" s="38" t="str">
        <f>_xlfn.IFNA(IF($U$8="set",VLOOKUP(Search!$A1828,Inventory!$AD$2:$AI$5552,6,FALSE),IF($U$8="Player",VLOOKUP(Search!$A1828,Inventory!$AF$2:$AI$5552,4,FALSE),IF($U$8="BV",VLOOKUP(Search!$A1828,Inventory!$AH$2:$AI$5552,2,FALSE),""))),"")</f>
        <v/>
      </c>
      <c r="C1828" s="38"/>
      <c r="D1828" s="38"/>
      <c r="E1828" s="38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22"/>
    </row>
    <row r="1829" spans="1:22" x14ac:dyDescent="0.2">
      <c r="A1829" s="24">
        <f>1+LARGE($A$11:A1828,1)</f>
        <v>1818</v>
      </c>
      <c r="B1829" s="38" t="str">
        <f>_xlfn.IFNA(IF($U$8="set",VLOOKUP(Search!$A1829,Inventory!$AD$2:$AI$5552,6,FALSE),IF($U$8="Player",VLOOKUP(Search!$A1829,Inventory!$AF$2:$AI$5552,4,FALSE),IF($U$8="BV",VLOOKUP(Search!$A1829,Inventory!$AH$2:$AI$5552,2,FALSE),""))),"")</f>
        <v/>
      </c>
      <c r="C1829" s="38"/>
      <c r="D1829" s="38"/>
      <c r="E1829" s="38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22"/>
    </row>
    <row r="1830" spans="1:22" x14ac:dyDescent="0.2">
      <c r="A1830" s="24">
        <f>1+LARGE($A$11:A1829,1)</f>
        <v>1819</v>
      </c>
      <c r="B1830" s="38" t="str">
        <f>_xlfn.IFNA(IF($U$8="set",VLOOKUP(Search!$A1830,Inventory!$AD$2:$AI$5552,6,FALSE),IF($U$8="Player",VLOOKUP(Search!$A1830,Inventory!$AF$2:$AI$5552,4,FALSE),IF($U$8="BV",VLOOKUP(Search!$A1830,Inventory!$AH$2:$AI$5552,2,FALSE),""))),"")</f>
        <v/>
      </c>
      <c r="C1830" s="38"/>
      <c r="D1830" s="38"/>
      <c r="E1830" s="38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22"/>
    </row>
    <row r="1831" spans="1:22" x14ac:dyDescent="0.2">
      <c r="A1831" s="24">
        <f>1+LARGE($A$11:A1830,1)</f>
        <v>1820</v>
      </c>
      <c r="B1831" s="38" t="str">
        <f>_xlfn.IFNA(IF($U$8="set",VLOOKUP(Search!$A1831,Inventory!$AD$2:$AI$5552,6,FALSE),IF($U$8="Player",VLOOKUP(Search!$A1831,Inventory!$AF$2:$AI$5552,4,FALSE),IF($U$8="BV",VLOOKUP(Search!$A1831,Inventory!$AH$2:$AI$5552,2,FALSE),""))),"")</f>
        <v/>
      </c>
      <c r="C1831" s="38"/>
      <c r="D1831" s="38"/>
      <c r="E1831" s="38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22"/>
    </row>
    <row r="1832" spans="1:22" x14ac:dyDescent="0.2">
      <c r="A1832" s="24">
        <f>1+LARGE($A$11:A1831,1)</f>
        <v>1821</v>
      </c>
      <c r="B1832" s="38" t="str">
        <f>_xlfn.IFNA(IF($U$8="set",VLOOKUP(Search!$A1832,Inventory!$AD$2:$AI$5552,6,FALSE),IF($U$8="Player",VLOOKUP(Search!$A1832,Inventory!$AF$2:$AI$5552,4,FALSE),IF($U$8="BV",VLOOKUP(Search!$A1832,Inventory!$AH$2:$AI$5552,2,FALSE),""))),"")</f>
        <v/>
      </c>
      <c r="C1832" s="38"/>
      <c r="D1832" s="38"/>
      <c r="E1832" s="38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22"/>
    </row>
    <row r="1833" spans="1:22" x14ac:dyDescent="0.2">
      <c r="A1833" s="24">
        <f>1+LARGE($A$11:A1832,1)</f>
        <v>1822</v>
      </c>
      <c r="B1833" s="38" t="str">
        <f>_xlfn.IFNA(IF($U$8="set",VLOOKUP(Search!$A1833,Inventory!$AD$2:$AI$5552,6,FALSE),IF($U$8="Player",VLOOKUP(Search!$A1833,Inventory!$AF$2:$AI$5552,4,FALSE),IF($U$8="BV",VLOOKUP(Search!$A1833,Inventory!$AH$2:$AI$5552,2,FALSE),""))),"")</f>
        <v/>
      </c>
      <c r="C1833" s="38"/>
      <c r="D1833" s="38"/>
      <c r="E1833" s="38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22"/>
    </row>
    <row r="1834" spans="1:22" x14ac:dyDescent="0.2">
      <c r="A1834" s="24">
        <f>1+LARGE($A$11:A1833,1)</f>
        <v>1823</v>
      </c>
      <c r="B1834" s="38" t="str">
        <f>_xlfn.IFNA(IF($U$8="set",VLOOKUP(Search!$A1834,Inventory!$AD$2:$AI$5552,6,FALSE),IF($U$8="Player",VLOOKUP(Search!$A1834,Inventory!$AF$2:$AI$5552,4,FALSE),IF($U$8="BV",VLOOKUP(Search!$A1834,Inventory!$AH$2:$AI$5552,2,FALSE),""))),"")</f>
        <v/>
      </c>
      <c r="C1834" s="38"/>
      <c r="D1834" s="38"/>
      <c r="E1834" s="38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22"/>
    </row>
    <row r="1835" spans="1:22" x14ac:dyDescent="0.2">
      <c r="A1835" s="24">
        <f>1+LARGE($A$11:A1834,1)</f>
        <v>1824</v>
      </c>
      <c r="B1835" s="38" t="str">
        <f>_xlfn.IFNA(IF($U$8="set",VLOOKUP(Search!$A1835,Inventory!$AD$2:$AI$5552,6,FALSE),IF($U$8="Player",VLOOKUP(Search!$A1835,Inventory!$AF$2:$AI$5552,4,FALSE),IF($U$8="BV",VLOOKUP(Search!$A1835,Inventory!$AH$2:$AI$5552,2,FALSE),""))),"")</f>
        <v/>
      </c>
      <c r="C1835" s="38"/>
      <c r="D1835" s="38"/>
      <c r="E1835" s="38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22"/>
    </row>
    <row r="1836" spans="1:22" x14ac:dyDescent="0.2">
      <c r="A1836" s="24">
        <f>1+LARGE($A$11:A1835,1)</f>
        <v>1825</v>
      </c>
      <c r="B1836" s="38" t="str">
        <f>_xlfn.IFNA(IF($U$8="set",VLOOKUP(Search!$A1836,Inventory!$AD$2:$AI$5552,6,FALSE),IF($U$8="Player",VLOOKUP(Search!$A1836,Inventory!$AF$2:$AI$5552,4,FALSE),IF($U$8="BV",VLOOKUP(Search!$A1836,Inventory!$AH$2:$AI$5552,2,FALSE),""))),"")</f>
        <v/>
      </c>
      <c r="C1836" s="38"/>
      <c r="D1836" s="38"/>
      <c r="E1836" s="38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22"/>
    </row>
    <row r="1837" spans="1:22" x14ac:dyDescent="0.2">
      <c r="A1837" s="24">
        <f>1+LARGE($A$11:A1836,1)</f>
        <v>1826</v>
      </c>
      <c r="B1837" s="38" t="str">
        <f>_xlfn.IFNA(IF($U$8="set",VLOOKUP(Search!$A1837,Inventory!$AD$2:$AI$5552,6,FALSE),IF($U$8="Player",VLOOKUP(Search!$A1837,Inventory!$AF$2:$AI$5552,4,FALSE),IF($U$8="BV",VLOOKUP(Search!$A1837,Inventory!$AH$2:$AI$5552,2,FALSE),""))),"")</f>
        <v/>
      </c>
      <c r="C1837" s="38"/>
      <c r="D1837" s="38"/>
      <c r="E1837" s="38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22"/>
    </row>
    <row r="1838" spans="1:22" x14ac:dyDescent="0.2">
      <c r="A1838" s="24">
        <f>1+LARGE($A$11:A1837,1)</f>
        <v>1827</v>
      </c>
      <c r="B1838" s="38" t="str">
        <f>_xlfn.IFNA(IF($U$8="set",VLOOKUP(Search!$A1838,Inventory!$AD$2:$AI$5552,6,FALSE),IF($U$8="Player",VLOOKUP(Search!$A1838,Inventory!$AF$2:$AI$5552,4,FALSE),IF($U$8="BV",VLOOKUP(Search!$A1838,Inventory!$AH$2:$AI$5552,2,FALSE),""))),"")</f>
        <v/>
      </c>
      <c r="C1838" s="38"/>
      <c r="D1838" s="38"/>
      <c r="E1838" s="38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22"/>
    </row>
    <row r="1839" spans="1:22" x14ac:dyDescent="0.2">
      <c r="A1839" s="24">
        <f>1+LARGE($A$11:A1838,1)</f>
        <v>1828</v>
      </c>
      <c r="B1839" s="38" t="str">
        <f>_xlfn.IFNA(IF($U$8="set",VLOOKUP(Search!$A1839,Inventory!$AD$2:$AI$5552,6,FALSE),IF($U$8="Player",VLOOKUP(Search!$A1839,Inventory!$AF$2:$AI$5552,4,FALSE),IF($U$8="BV",VLOOKUP(Search!$A1839,Inventory!$AH$2:$AI$5552,2,FALSE),""))),"")</f>
        <v/>
      </c>
      <c r="C1839" s="38"/>
      <c r="D1839" s="38"/>
      <c r="E1839" s="38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22"/>
    </row>
    <row r="1840" spans="1:22" x14ac:dyDescent="0.2">
      <c r="A1840" s="24">
        <f>1+LARGE($A$11:A1839,1)</f>
        <v>1829</v>
      </c>
      <c r="B1840" s="38" t="str">
        <f>_xlfn.IFNA(IF($U$8="set",VLOOKUP(Search!$A1840,Inventory!$AD$2:$AI$5552,6,FALSE),IF($U$8="Player",VLOOKUP(Search!$A1840,Inventory!$AF$2:$AI$5552,4,FALSE),IF($U$8="BV",VLOOKUP(Search!$A1840,Inventory!$AH$2:$AI$5552,2,FALSE),""))),"")</f>
        <v/>
      </c>
      <c r="C1840" s="38"/>
      <c r="D1840" s="38"/>
      <c r="E1840" s="38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22"/>
    </row>
    <row r="1841" spans="1:22" x14ac:dyDescent="0.2">
      <c r="A1841" s="24">
        <f>1+LARGE($A$11:A1840,1)</f>
        <v>1830</v>
      </c>
      <c r="B1841" s="38" t="str">
        <f>_xlfn.IFNA(IF($U$8="set",VLOOKUP(Search!$A1841,Inventory!$AD$2:$AI$5552,6,FALSE),IF($U$8="Player",VLOOKUP(Search!$A1841,Inventory!$AF$2:$AI$5552,4,FALSE),IF($U$8="BV",VLOOKUP(Search!$A1841,Inventory!$AH$2:$AI$5552,2,FALSE),""))),"")</f>
        <v/>
      </c>
      <c r="C1841" s="38"/>
      <c r="D1841" s="38"/>
      <c r="E1841" s="38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22"/>
    </row>
    <row r="1842" spans="1:22" x14ac:dyDescent="0.2">
      <c r="A1842" s="24">
        <f>1+LARGE($A$11:A1841,1)</f>
        <v>1831</v>
      </c>
      <c r="B1842" s="38" t="str">
        <f>_xlfn.IFNA(IF($U$8="set",VLOOKUP(Search!$A1842,Inventory!$AD$2:$AI$5552,6,FALSE),IF($U$8="Player",VLOOKUP(Search!$A1842,Inventory!$AF$2:$AI$5552,4,FALSE),IF($U$8="BV",VLOOKUP(Search!$A1842,Inventory!$AH$2:$AI$5552,2,FALSE),""))),"")</f>
        <v/>
      </c>
      <c r="C1842" s="38"/>
      <c r="D1842" s="38"/>
      <c r="E1842" s="38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22"/>
    </row>
    <row r="1843" spans="1:22" x14ac:dyDescent="0.2">
      <c r="A1843" s="24">
        <f>1+LARGE($A$11:A1842,1)</f>
        <v>1832</v>
      </c>
      <c r="B1843" s="38" t="str">
        <f>_xlfn.IFNA(IF($U$8="set",VLOOKUP(Search!$A1843,Inventory!$AD$2:$AI$5552,6,FALSE),IF($U$8="Player",VLOOKUP(Search!$A1843,Inventory!$AF$2:$AI$5552,4,FALSE),IF($U$8="BV",VLOOKUP(Search!$A1843,Inventory!$AH$2:$AI$5552,2,FALSE),""))),"")</f>
        <v/>
      </c>
      <c r="C1843" s="38"/>
      <c r="D1843" s="38"/>
      <c r="E1843" s="38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22"/>
    </row>
    <row r="1844" spans="1:22" x14ac:dyDescent="0.2">
      <c r="A1844" s="24">
        <f>1+LARGE($A$11:A1843,1)</f>
        <v>1833</v>
      </c>
      <c r="B1844" s="38" t="str">
        <f>_xlfn.IFNA(IF($U$8="set",VLOOKUP(Search!$A1844,Inventory!$AD$2:$AI$5552,6,FALSE),IF($U$8="Player",VLOOKUP(Search!$A1844,Inventory!$AF$2:$AI$5552,4,FALSE),IF($U$8="BV",VLOOKUP(Search!$A1844,Inventory!$AH$2:$AI$5552,2,FALSE),""))),"")</f>
        <v/>
      </c>
      <c r="C1844" s="38"/>
      <c r="D1844" s="38"/>
      <c r="E1844" s="38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22"/>
    </row>
    <row r="1845" spans="1:22" x14ac:dyDescent="0.2">
      <c r="A1845" s="24">
        <f>1+LARGE($A$11:A1844,1)</f>
        <v>1834</v>
      </c>
      <c r="B1845" s="38" t="str">
        <f>_xlfn.IFNA(IF($U$8="set",VLOOKUP(Search!$A1845,Inventory!$AD$2:$AI$5552,6,FALSE),IF($U$8="Player",VLOOKUP(Search!$A1845,Inventory!$AF$2:$AI$5552,4,FALSE),IF($U$8="BV",VLOOKUP(Search!$A1845,Inventory!$AH$2:$AI$5552,2,FALSE),""))),"")</f>
        <v/>
      </c>
      <c r="C1845" s="38"/>
      <c r="D1845" s="38"/>
      <c r="E1845" s="38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22"/>
    </row>
    <row r="1846" spans="1:22" x14ac:dyDescent="0.2">
      <c r="A1846" s="24">
        <f>1+LARGE($A$11:A1845,1)</f>
        <v>1835</v>
      </c>
      <c r="B1846" s="38" t="str">
        <f>_xlfn.IFNA(IF($U$8="set",VLOOKUP(Search!$A1846,Inventory!$AD$2:$AI$5552,6,FALSE),IF($U$8="Player",VLOOKUP(Search!$A1846,Inventory!$AF$2:$AI$5552,4,FALSE),IF($U$8="BV",VLOOKUP(Search!$A1846,Inventory!$AH$2:$AI$5552,2,FALSE),""))),"")</f>
        <v/>
      </c>
      <c r="C1846" s="38"/>
      <c r="D1846" s="38"/>
      <c r="E1846" s="38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22"/>
    </row>
    <row r="1847" spans="1:22" x14ac:dyDescent="0.2">
      <c r="A1847" s="24">
        <f>1+LARGE($A$11:A1846,1)</f>
        <v>1836</v>
      </c>
      <c r="B1847" s="38" t="str">
        <f>_xlfn.IFNA(IF($U$8="set",VLOOKUP(Search!$A1847,Inventory!$AD$2:$AI$5552,6,FALSE),IF($U$8="Player",VLOOKUP(Search!$A1847,Inventory!$AF$2:$AI$5552,4,FALSE),IF($U$8="BV",VLOOKUP(Search!$A1847,Inventory!$AH$2:$AI$5552,2,FALSE),""))),"")</f>
        <v/>
      </c>
      <c r="C1847" s="38"/>
      <c r="D1847" s="38"/>
      <c r="E1847" s="38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22"/>
    </row>
    <row r="1848" spans="1:22" x14ac:dyDescent="0.2">
      <c r="A1848" s="24">
        <f>1+LARGE($A$11:A1847,1)</f>
        <v>1837</v>
      </c>
      <c r="B1848" s="38" t="str">
        <f>_xlfn.IFNA(IF($U$8="set",VLOOKUP(Search!$A1848,Inventory!$AD$2:$AI$5552,6,FALSE),IF($U$8="Player",VLOOKUP(Search!$A1848,Inventory!$AF$2:$AI$5552,4,FALSE),IF($U$8="BV",VLOOKUP(Search!$A1848,Inventory!$AH$2:$AI$5552,2,FALSE),""))),"")</f>
        <v/>
      </c>
      <c r="C1848" s="38"/>
      <c r="D1848" s="38"/>
      <c r="E1848" s="38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22"/>
    </row>
    <row r="1849" spans="1:22" x14ac:dyDescent="0.2">
      <c r="A1849" s="24">
        <f>1+LARGE($A$11:A1848,1)</f>
        <v>1838</v>
      </c>
      <c r="B1849" s="38" t="str">
        <f>_xlfn.IFNA(IF($U$8="set",VLOOKUP(Search!$A1849,Inventory!$AD$2:$AI$5552,6,FALSE),IF($U$8="Player",VLOOKUP(Search!$A1849,Inventory!$AF$2:$AI$5552,4,FALSE),IF($U$8="BV",VLOOKUP(Search!$A1849,Inventory!$AH$2:$AI$5552,2,FALSE),""))),"")</f>
        <v/>
      </c>
      <c r="C1849" s="38"/>
      <c r="D1849" s="38"/>
      <c r="E1849" s="38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22"/>
    </row>
    <row r="1850" spans="1:22" x14ac:dyDescent="0.2">
      <c r="A1850" s="24">
        <f>1+LARGE($A$11:A1849,1)</f>
        <v>1839</v>
      </c>
      <c r="B1850" s="38" t="str">
        <f>_xlfn.IFNA(IF($U$8="set",VLOOKUP(Search!$A1850,Inventory!$AD$2:$AI$5552,6,FALSE),IF($U$8="Player",VLOOKUP(Search!$A1850,Inventory!$AF$2:$AI$5552,4,FALSE),IF($U$8="BV",VLOOKUP(Search!$A1850,Inventory!$AH$2:$AI$5552,2,FALSE),""))),"")</f>
        <v/>
      </c>
      <c r="C1850" s="38"/>
      <c r="D1850" s="38"/>
      <c r="E1850" s="38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22"/>
    </row>
    <row r="1851" spans="1:22" x14ac:dyDescent="0.2">
      <c r="A1851" s="24">
        <f>1+LARGE($A$11:A1850,1)</f>
        <v>1840</v>
      </c>
      <c r="B1851" s="38" t="str">
        <f>_xlfn.IFNA(IF($U$8="set",VLOOKUP(Search!$A1851,Inventory!$AD$2:$AI$5552,6,FALSE),IF($U$8="Player",VLOOKUP(Search!$A1851,Inventory!$AF$2:$AI$5552,4,FALSE),IF($U$8="BV",VLOOKUP(Search!$A1851,Inventory!$AH$2:$AI$5552,2,FALSE),""))),"")</f>
        <v/>
      </c>
      <c r="C1851" s="38"/>
      <c r="D1851" s="38"/>
      <c r="E1851" s="38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22"/>
    </row>
    <row r="1852" spans="1:22" x14ac:dyDescent="0.2">
      <c r="A1852" s="24">
        <f>1+LARGE($A$11:A1851,1)</f>
        <v>1841</v>
      </c>
      <c r="B1852" s="38" t="str">
        <f>_xlfn.IFNA(IF($U$8="set",VLOOKUP(Search!$A1852,Inventory!$AD$2:$AI$5552,6,FALSE),IF($U$8="Player",VLOOKUP(Search!$A1852,Inventory!$AF$2:$AI$5552,4,FALSE),IF($U$8="BV",VLOOKUP(Search!$A1852,Inventory!$AH$2:$AI$5552,2,FALSE),""))),"")</f>
        <v/>
      </c>
      <c r="C1852" s="38"/>
      <c r="D1852" s="38"/>
      <c r="E1852" s="38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22"/>
    </row>
    <row r="1853" spans="1:22" x14ac:dyDescent="0.2">
      <c r="A1853" s="24">
        <f>1+LARGE($A$11:A1852,1)</f>
        <v>1842</v>
      </c>
      <c r="B1853" s="38" t="str">
        <f>_xlfn.IFNA(IF($U$8="set",VLOOKUP(Search!$A1853,Inventory!$AD$2:$AI$5552,6,FALSE),IF($U$8="Player",VLOOKUP(Search!$A1853,Inventory!$AF$2:$AI$5552,4,FALSE),IF($U$8="BV",VLOOKUP(Search!$A1853,Inventory!$AH$2:$AI$5552,2,FALSE),""))),"")</f>
        <v/>
      </c>
      <c r="C1853" s="38"/>
      <c r="D1853" s="38"/>
      <c r="E1853" s="38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22"/>
    </row>
    <row r="1854" spans="1:22" x14ac:dyDescent="0.2">
      <c r="A1854" s="24">
        <f>1+LARGE($A$11:A1853,1)</f>
        <v>1843</v>
      </c>
      <c r="B1854" s="38" t="str">
        <f>_xlfn.IFNA(IF($U$8="set",VLOOKUP(Search!$A1854,Inventory!$AD$2:$AI$5552,6,FALSE),IF($U$8="Player",VLOOKUP(Search!$A1854,Inventory!$AF$2:$AI$5552,4,FALSE),IF($U$8="BV",VLOOKUP(Search!$A1854,Inventory!$AH$2:$AI$5552,2,FALSE),""))),"")</f>
        <v/>
      </c>
      <c r="C1854" s="38"/>
      <c r="D1854" s="38"/>
      <c r="E1854" s="38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22"/>
    </row>
    <row r="1855" spans="1:22" x14ac:dyDescent="0.2">
      <c r="A1855" s="24">
        <f>1+LARGE($A$11:A1854,1)</f>
        <v>1844</v>
      </c>
      <c r="B1855" s="38" t="str">
        <f>_xlfn.IFNA(IF($U$8="set",VLOOKUP(Search!$A1855,Inventory!$AD$2:$AI$5552,6,FALSE),IF($U$8="Player",VLOOKUP(Search!$A1855,Inventory!$AF$2:$AI$5552,4,FALSE),IF($U$8="BV",VLOOKUP(Search!$A1855,Inventory!$AH$2:$AI$5552,2,FALSE),""))),"")</f>
        <v/>
      </c>
      <c r="C1855" s="38"/>
      <c r="D1855" s="38"/>
      <c r="E1855" s="38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22"/>
    </row>
    <row r="1856" spans="1:22" x14ac:dyDescent="0.2">
      <c r="A1856" s="24">
        <f>1+LARGE($A$11:A1855,1)</f>
        <v>1845</v>
      </c>
      <c r="B1856" s="38" t="str">
        <f>_xlfn.IFNA(IF($U$8="set",VLOOKUP(Search!$A1856,Inventory!$AD$2:$AI$5552,6,FALSE),IF($U$8="Player",VLOOKUP(Search!$A1856,Inventory!$AF$2:$AI$5552,4,FALSE),IF($U$8="BV",VLOOKUP(Search!$A1856,Inventory!$AH$2:$AI$5552,2,FALSE),""))),"")</f>
        <v/>
      </c>
      <c r="C1856" s="38"/>
      <c r="D1856" s="38"/>
      <c r="E1856" s="38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22"/>
    </row>
    <row r="1857" spans="1:22" x14ac:dyDescent="0.2">
      <c r="A1857" s="24">
        <f>1+LARGE($A$11:A1856,1)</f>
        <v>1846</v>
      </c>
      <c r="B1857" s="38" t="str">
        <f>_xlfn.IFNA(IF($U$8="set",VLOOKUP(Search!$A1857,Inventory!$AD$2:$AI$5552,6,FALSE),IF($U$8="Player",VLOOKUP(Search!$A1857,Inventory!$AF$2:$AI$5552,4,FALSE),IF($U$8="BV",VLOOKUP(Search!$A1857,Inventory!$AH$2:$AI$5552,2,FALSE),""))),"")</f>
        <v/>
      </c>
      <c r="C1857" s="38"/>
      <c r="D1857" s="38"/>
      <c r="E1857" s="38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22"/>
    </row>
    <row r="1858" spans="1:22" x14ac:dyDescent="0.2">
      <c r="A1858" s="24">
        <f>1+LARGE($A$11:A1857,1)</f>
        <v>1847</v>
      </c>
      <c r="B1858" s="38" t="str">
        <f>_xlfn.IFNA(IF($U$8="set",VLOOKUP(Search!$A1858,Inventory!$AD$2:$AI$5552,6,FALSE),IF($U$8="Player",VLOOKUP(Search!$A1858,Inventory!$AF$2:$AI$5552,4,FALSE),IF($U$8="BV",VLOOKUP(Search!$A1858,Inventory!$AH$2:$AI$5552,2,FALSE),""))),"")</f>
        <v/>
      </c>
      <c r="C1858" s="38"/>
      <c r="D1858" s="38"/>
      <c r="E1858" s="38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22"/>
    </row>
    <row r="1859" spans="1:22" x14ac:dyDescent="0.2">
      <c r="A1859" s="24">
        <f>1+LARGE($A$11:A1858,1)</f>
        <v>1848</v>
      </c>
      <c r="B1859" s="38" t="str">
        <f>_xlfn.IFNA(IF($U$8="set",VLOOKUP(Search!$A1859,Inventory!$AD$2:$AI$5552,6,FALSE),IF($U$8="Player",VLOOKUP(Search!$A1859,Inventory!$AF$2:$AI$5552,4,FALSE),IF($U$8="BV",VLOOKUP(Search!$A1859,Inventory!$AH$2:$AI$5552,2,FALSE),""))),"")</f>
        <v/>
      </c>
      <c r="C1859" s="38"/>
      <c r="D1859" s="38"/>
      <c r="E1859" s="38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22"/>
    </row>
    <row r="1860" spans="1:22" x14ac:dyDescent="0.2">
      <c r="A1860" s="24">
        <f>1+LARGE($A$11:A1859,1)</f>
        <v>1849</v>
      </c>
      <c r="B1860" s="38" t="str">
        <f>_xlfn.IFNA(IF($U$8="set",VLOOKUP(Search!$A1860,Inventory!$AD$2:$AI$5552,6,FALSE),IF($U$8="Player",VLOOKUP(Search!$A1860,Inventory!$AF$2:$AI$5552,4,FALSE),IF($U$8="BV",VLOOKUP(Search!$A1860,Inventory!$AH$2:$AI$5552,2,FALSE),""))),"")</f>
        <v/>
      </c>
      <c r="C1860" s="38"/>
      <c r="D1860" s="38"/>
      <c r="E1860" s="38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22"/>
    </row>
    <row r="1861" spans="1:22" x14ac:dyDescent="0.2">
      <c r="A1861" s="24">
        <f>1+LARGE($A$11:A1860,1)</f>
        <v>1850</v>
      </c>
      <c r="B1861" s="38" t="str">
        <f>_xlfn.IFNA(IF($U$8="set",VLOOKUP(Search!$A1861,Inventory!$AD$2:$AI$5552,6,FALSE),IF($U$8="Player",VLOOKUP(Search!$A1861,Inventory!$AF$2:$AI$5552,4,FALSE),IF($U$8="BV",VLOOKUP(Search!$A1861,Inventory!$AH$2:$AI$5552,2,FALSE),""))),"")</f>
        <v/>
      </c>
      <c r="C1861" s="38"/>
      <c r="D1861" s="38"/>
      <c r="E1861" s="38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22"/>
    </row>
    <row r="1862" spans="1:22" x14ac:dyDescent="0.2">
      <c r="A1862" s="24">
        <f>1+LARGE($A$11:A1861,1)</f>
        <v>1851</v>
      </c>
      <c r="B1862" s="38" t="str">
        <f>_xlfn.IFNA(IF($U$8="set",VLOOKUP(Search!$A1862,Inventory!$AD$2:$AI$5552,6,FALSE),IF($U$8="Player",VLOOKUP(Search!$A1862,Inventory!$AF$2:$AI$5552,4,FALSE),IF($U$8="BV",VLOOKUP(Search!$A1862,Inventory!$AH$2:$AI$5552,2,FALSE),""))),"")</f>
        <v/>
      </c>
      <c r="C1862" s="38"/>
      <c r="D1862" s="38"/>
      <c r="E1862" s="38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22"/>
    </row>
    <row r="1863" spans="1:22" x14ac:dyDescent="0.2">
      <c r="A1863" s="24">
        <f>1+LARGE($A$11:A1862,1)</f>
        <v>1852</v>
      </c>
      <c r="B1863" s="38" t="str">
        <f>_xlfn.IFNA(IF($U$8="set",VLOOKUP(Search!$A1863,Inventory!$AD$2:$AI$5552,6,FALSE),IF($U$8="Player",VLOOKUP(Search!$A1863,Inventory!$AF$2:$AI$5552,4,FALSE),IF($U$8="BV",VLOOKUP(Search!$A1863,Inventory!$AH$2:$AI$5552,2,FALSE),""))),"")</f>
        <v/>
      </c>
      <c r="C1863" s="38"/>
      <c r="D1863" s="38"/>
      <c r="E1863" s="38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22"/>
    </row>
    <row r="1864" spans="1:22" x14ac:dyDescent="0.2">
      <c r="A1864" s="24">
        <f>1+LARGE($A$11:A1863,1)</f>
        <v>1853</v>
      </c>
      <c r="B1864" s="38" t="str">
        <f>_xlfn.IFNA(IF($U$8="set",VLOOKUP(Search!$A1864,Inventory!$AD$2:$AI$5552,6,FALSE),IF($U$8="Player",VLOOKUP(Search!$A1864,Inventory!$AF$2:$AI$5552,4,FALSE),IF($U$8="BV",VLOOKUP(Search!$A1864,Inventory!$AH$2:$AI$5552,2,FALSE),""))),"")</f>
        <v/>
      </c>
      <c r="C1864" s="38"/>
      <c r="D1864" s="38"/>
      <c r="E1864" s="38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22"/>
    </row>
    <row r="1865" spans="1:22" x14ac:dyDescent="0.2">
      <c r="A1865" s="24">
        <f>1+LARGE($A$11:A1864,1)</f>
        <v>1854</v>
      </c>
      <c r="B1865" s="38" t="str">
        <f>_xlfn.IFNA(IF($U$8="set",VLOOKUP(Search!$A1865,Inventory!$AD$2:$AI$5552,6,FALSE),IF($U$8="Player",VLOOKUP(Search!$A1865,Inventory!$AF$2:$AI$5552,4,FALSE),IF($U$8="BV",VLOOKUP(Search!$A1865,Inventory!$AH$2:$AI$5552,2,FALSE),""))),"")</f>
        <v/>
      </c>
      <c r="C1865" s="38"/>
      <c r="D1865" s="38"/>
      <c r="E1865" s="38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22"/>
    </row>
    <row r="1866" spans="1:22" x14ac:dyDescent="0.2">
      <c r="A1866" s="24">
        <f>1+LARGE($A$11:A1865,1)</f>
        <v>1855</v>
      </c>
      <c r="B1866" s="38" t="str">
        <f>_xlfn.IFNA(IF($U$8="set",VLOOKUP(Search!$A1866,Inventory!$AD$2:$AI$5552,6,FALSE),IF($U$8="Player",VLOOKUP(Search!$A1866,Inventory!$AF$2:$AI$5552,4,FALSE),IF($U$8="BV",VLOOKUP(Search!$A1866,Inventory!$AH$2:$AI$5552,2,FALSE),""))),"")</f>
        <v/>
      </c>
      <c r="C1866" s="38"/>
      <c r="D1866" s="38"/>
      <c r="E1866" s="38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22"/>
    </row>
    <row r="1867" spans="1:22" x14ac:dyDescent="0.2">
      <c r="A1867" s="24">
        <f>1+LARGE($A$11:A1866,1)</f>
        <v>1856</v>
      </c>
      <c r="B1867" s="38" t="str">
        <f>_xlfn.IFNA(IF($U$8="set",VLOOKUP(Search!$A1867,Inventory!$AD$2:$AI$5552,6,FALSE),IF($U$8="Player",VLOOKUP(Search!$A1867,Inventory!$AF$2:$AI$5552,4,FALSE),IF($U$8="BV",VLOOKUP(Search!$A1867,Inventory!$AH$2:$AI$5552,2,FALSE),""))),"")</f>
        <v/>
      </c>
      <c r="C1867" s="38"/>
      <c r="D1867" s="38"/>
      <c r="E1867" s="38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22"/>
    </row>
    <row r="1868" spans="1:22" x14ac:dyDescent="0.2">
      <c r="A1868" s="24">
        <f>1+LARGE($A$11:A1867,1)</f>
        <v>1857</v>
      </c>
      <c r="B1868" s="38" t="str">
        <f>_xlfn.IFNA(IF($U$8="set",VLOOKUP(Search!$A1868,Inventory!$AD$2:$AI$5552,6,FALSE),IF($U$8="Player",VLOOKUP(Search!$A1868,Inventory!$AF$2:$AI$5552,4,FALSE),IF($U$8="BV",VLOOKUP(Search!$A1868,Inventory!$AH$2:$AI$5552,2,FALSE),""))),"")</f>
        <v/>
      </c>
      <c r="C1868" s="38"/>
      <c r="D1868" s="38"/>
      <c r="E1868" s="38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22"/>
    </row>
    <row r="1869" spans="1:22" x14ac:dyDescent="0.2">
      <c r="A1869" s="24">
        <f>1+LARGE($A$11:A1868,1)</f>
        <v>1858</v>
      </c>
      <c r="B1869" s="38" t="str">
        <f>_xlfn.IFNA(IF($U$8="set",VLOOKUP(Search!$A1869,Inventory!$AD$2:$AI$5552,6,FALSE),IF($U$8="Player",VLOOKUP(Search!$A1869,Inventory!$AF$2:$AI$5552,4,FALSE),IF($U$8="BV",VLOOKUP(Search!$A1869,Inventory!$AH$2:$AI$5552,2,FALSE),""))),"")</f>
        <v/>
      </c>
      <c r="C1869" s="38"/>
      <c r="D1869" s="38"/>
      <c r="E1869" s="38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22"/>
    </row>
    <row r="1870" spans="1:22" x14ac:dyDescent="0.2">
      <c r="A1870" s="24">
        <f>1+LARGE($A$11:A1869,1)</f>
        <v>1859</v>
      </c>
      <c r="B1870" s="38" t="str">
        <f>_xlfn.IFNA(IF($U$8="set",VLOOKUP(Search!$A1870,Inventory!$AD$2:$AI$5552,6,FALSE),IF($U$8="Player",VLOOKUP(Search!$A1870,Inventory!$AF$2:$AI$5552,4,FALSE),IF($U$8="BV",VLOOKUP(Search!$A1870,Inventory!$AH$2:$AI$5552,2,FALSE),""))),"")</f>
        <v/>
      </c>
      <c r="C1870" s="38"/>
      <c r="D1870" s="38"/>
      <c r="E1870" s="38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22"/>
    </row>
    <row r="1871" spans="1:22" x14ac:dyDescent="0.2">
      <c r="A1871" s="24">
        <f>1+LARGE($A$11:A1870,1)</f>
        <v>1860</v>
      </c>
      <c r="B1871" s="38" t="str">
        <f>_xlfn.IFNA(IF($U$8="set",VLOOKUP(Search!$A1871,Inventory!$AD$2:$AI$5552,6,FALSE),IF($U$8="Player",VLOOKUP(Search!$A1871,Inventory!$AF$2:$AI$5552,4,FALSE),IF($U$8="BV",VLOOKUP(Search!$A1871,Inventory!$AH$2:$AI$5552,2,FALSE),""))),"")</f>
        <v/>
      </c>
      <c r="C1871" s="38"/>
      <c r="D1871" s="38"/>
      <c r="E1871" s="38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22"/>
    </row>
    <row r="1872" spans="1:22" x14ac:dyDescent="0.2">
      <c r="A1872" s="24">
        <f>1+LARGE($A$11:A1871,1)</f>
        <v>1861</v>
      </c>
      <c r="B1872" s="38" t="str">
        <f>_xlfn.IFNA(IF($U$8="set",VLOOKUP(Search!$A1872,Inventory!$AD$2:$AI$5552,6,FALSE),IF($U$8="Player",VLOOKUP(Search!$A1872,Inventory!$AF$2:$AI$5552,4,FALSE),IF($U$8="BV",VLOOKUP(Search!$A1872,Inventory!$AH$2:$AI$5552,2,FALSE),""))),"")</f>
        <v/>
      </c>
      <c r="C1872" s="38"/>
      <c r="D1872" s="38"/>
      <c r="E1872" s="38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22"/>
    </row>
    <row r="1873" spans="1:22" x14ac:dyDescent="0.2">
      <c r="A1873" s="24">
        <f>1+LARGE($A$11:A1872,1)</f>
        <v>1862</v>
      </c>
      <c r="B1873" s="38" t="str">
        <f>_xlfn.IFNA(IF($U$8="set",VLOOKUP(Search!$A1873,Inventory!$AD$2:$AI$5552,6,FALSE),IF($U$8="Player",VLOOKUP(Search!$A1873,Inventory!$AF$2:$AI$5552,4,FALSE),IF($U$8="BV",VLOOKUP(Search!$A1873,Inventory!$AH$2:$AI$5552,2,FALSE),""))),"")</f>
        <v/>
      </c>
      <c r="C1873" s="38"/>
      <c r="D1873" s="38"/>
      <c r="E1873" s="38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22"/>
    </row>
    <row r="1874" spans="1:22" x14ac:dyDescent="0.2">
      <c r="A1874" s="24">
        <f>1+LARGE($A$11:A1873,1)</f>
        <v>1863</v>
      </c>
      <c r="B1874" s="38" t="str">
        <f>_xlfn.IFNA(IF($U$8="set",VLOOKUP(Search!$A1874,Inventory!$AD$2:$AI$5552,6,FALSE),IF($U$8="Player",VLOOKUP(Search!$A1874,Inventory!$AF$2:$AI$5552,4,FALSE),IF($U$8="BV",VLOOKUP(Search!$A1874,Inventory!$AH$2:$AI$5552,2,FALSE),""))),"")</f>
        <v/>
      </c>
      <c r="C1874" s="38"/>
      <c r="D1874" s="38"/>
      <c r="E1874" s="38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22"/>
    </row>
    <row r="1875" spans="1:22" x14ac:dyDescent="0.2">
      <c r="A1875" s="24">
        <f>1+LARGE($A$11:A1874,1)</f>
        <v>1864</v>
      </c>
      <c r="B1875" s="38" t="str">
        <f>_xlfn.IFNA(IF($U$8="set",VLOOKUP(Search!$A1875,Inventory!$AD$2:$AI$5552,6,FALSE),IF($U$8="Player",VLOOKUP(Search!$A1875,Inventory!$AF$2:$AI$5552,4,FALSE),IF($U$8="BV",VLOOKUP(Search!$A1875,Inventory!$AH$2:$AI$5552,2,FALSE),""))),"")</f>
        <v/>
      </c>
      <c r="C1875" s="38"/>
      <c r="D1875" s="38"/>
      <c r="E1875" s="38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22"/>
    </row>
    <row r="1876" spans="1:22" x14ac:dyDescent="0.2">
      <c r="A1876" s="24">
        <f>1+LARGE($A$11:A1875,1)</f>
        <v>1865</v>
      </c>
      <c r="B1876" s="38" t="str">
        <f>_xlfn.IFNA(IF($U$8="set",VLOOKUP(Search!$A1876,Inventory!$AD$2:$AI$5552,6,FALSE),IF($U$8="Player",VLOOKUP(Search!$A1876,Inventory!$AF$2:$AI$5552,4,FALSE),IF($U$8="BV",VLOOKUP(Search!$A1876,Inventory!$AH$2:$AI$5552,2,FALSE),""))),"")</f>
        <v/>
      </c>
      <c r="C1876" s="38"/>
      <c r="D1876" s="38"/>
      <c r="E1876" s="38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22"/>
    </row>
    <row r="1877" spans="1:22" x14ac:dyDescent="0.2">
      <c r="A1877" s="24">
        <f>1+LARGE($A$11:A1876,1)</f>
        <v>1866</v>
      </c>
      <c r="B1877" s="38" t="str">
        <f>_xlfn.IFNA(IF($U$8="set",VLOOKUP(Search!$A1877,Inventory!$AD$2:$AI$5552,6,FALSE),IF($U$8="Player",VLOOKUP(Search!$A1877,Inventory!$AF$2:$AI$5552,4,FALSE),IF($U$8="BV",VLOOKUP(Search!$A1877,Inventory!$AH$2:$AI$5552,2,FALSE),""))),"")</f>
        <v/>
      </c>
      <c r="C1877" s="38"/>
      <c r="D1877" s="38"/>
      <c r="E1877" s="38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22"/>
    </row>
    <row r="1878" spans="1:22" x14ac:dyDescent="0.2">
      <c r="A1878" s="24">
        <f>1+LARGE($A$11:A1877,1)</f>
        <v>1867</v>
      </c>
      <c r="B1878" s="38" t="str">
        <f>_xlfn.IFNA(IF($U$8="set",VLOOKUP(Search!$A1878,Inventory!$AD$2:$AI$5552,6,FALSE),IF($U$8="Player",VLOOKUP(Search!$A1878,Inventory!$AF$2:$AI$5552,4,FALSE),IF($U$8="BV",VLOOKUP(Search!$A1878,Inventory!$AH$2:$AI$5552,2,FALSE),""))),"")</f>
        <v/>
      </c>
      <c r="C1878" s="38"/>
      <c r="D1878" s="38"/>
      <c r="E1878" s="38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22"/>
    </row>
    <row r="1879" spans="1:22" x14ac:dyDescent="0.2">
      <c r="A1879" s="24">
        <f>1+LARGE($A$11:A1878,1)</f>
        <v>1868</v>
      </c>
      <c r="B1879" s="38" t="str">
        <f>_xlfn.IFNA(IF($U$8="set",VLOOKUP(Search!$A1879,Inventory!$AD$2:$AI$5552,6,FALSE),IF($U$8="Player",VLOOKUP(Search!$A1879,Inventory!$AF$2:$AI$5552,4,FALSE),IF($U$8="BV",VLOOKUP(Search!$A1879,Inventory!$AH$2:$AI$5552,2,FALSE),""))),"")</f>
        <v/>
      </c>
      <c r="C1879" s="38"/>
      <c r="D1879" s="38"/>
      <c r="E1879" s="38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22"/>
    </row>
    <row r="1880" spans="1:22" x14ac:dyDescent="0.2">
      <c r="A1880" s="24">
        <f>1+LARGE($A$11:A1879,1)</f>
        <v>1869</v>
      </c>
      <c r="B1880" s="38" t="str">
        <f>_xlfn.IFNA(IF($U$8="set",VLOOKUP(Search!$A1880,Inventory!$AD$2:$AI$5552,6,FALSE),IF($U$8="Player",VLOOKUP(Search!$A1880,Inventory!$AF$2:$AI$5552,4,FALSE),IF($U$8="BV",VLOOKUP(Search!$A1880,Inventory!$AH$2:$AI$5552,2,FALSE),""))),"")</f>
        <v/>
      </c>
      <c r="C1880" s="38"/>
      <c r="D1880" s="38"/>
      <c r="E1880" s="38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22"/>
    </row>
    <row r="1881" spans="1:22" x14ac:dyDescent="0.2">
      <c r="A1881" s="24">
        <f>1+LARGE($A$11:A1880,1)</f>
        <v>1870</v>
      </c>
      <c r="B1881" s="38" t="str">
        <f>_xlfn.IFNA(IF($U$8="set",VLOOKUP(Search!$A1881,Inventory!$AD$2:$AI$5552,6,FALSE),IF($U$8="Player",VLOOKUP(Search!$A1881,Inventory!$AF$2:$AI$5552,4,FALSE),IF($U$8="BV",VLOOKUP(Search!$A1881,Inventory!$AH$2:$AI$5552,2,FALSE),""))),"")</f>
        <v/>
      </c>
      <c r="C1881" s="38"/>
      <c r="D1881" s="38"/>
      <c r="E1881" s="38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22"/>
    </row>
    <row r="1882" spans="1:22" x14ac:dyDescent="0.2">
      <c r="A1882" s="24">
        <f>1+LARGE($A$11:A1881,1)</f>
        <v>1871</v>
      </c>
      <c r="B1882" s="38" t="str">
        <f>_xlfn.IFNA(IF($U$8="set",VLOOKUP(Search!$A1882,Inventory!$AD$2:$AI$5552,6,FALSE),IF($U$8="Player",VLOOKUP(Search!$A1882,Inventory!$AF$2:$AI$5552,4,FALSE),IF($U$8="BV",VLOOKUP(Search!$A1882,Inventory!$AH$2:$AI$5552,2,FALSE),""))),"")</f>
        <v/>
      </c>
      <c r="C1882" s="38"/>
      <c r="D1882" s="38"/>
      <c r="E1882" s="38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22"/>
    </row>
    <row r="1883" spans="1:22" x14ac:dyDescent="0.2">
      <c r="A1883" s="24">
        <f>1+LARGE($A$11:A1882,1)</f>
        <v>1872</v>
      </c>
      <c r="B1883" s="38" t="str">
        <f>_xlfn.IFNA(IF($U$8="set",VLOOKUP(Search!$A1883,Inventory!$AD$2:$AI$5552,6,FALSE),IF($U$8="Player",VLOOKUP(Search!$A1883,Inventory!$AF$2:$AI$5552,4,FALSE),IF($U$8="BV",VLOOKUP(Search!$A1883,Inventory!$AH$2:$AI$5552,2,FALSE),""))),"")</f>
        <v/>
      </c>
      <c r="C1883" s="38"/>
      <c r="D1883" s="38"/>
      <c r="E1883" s="38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22"/>
    </row>
    <row r="1884" spans="1:22" x14ac:dyDescent="0.2">
      <c r="A1884" s="24">
        <f>1+LARGE($A$11:A1883,1)</f>
        <v>1873</v>
      </c>
      <c r="B1884" s="38" t="str">
        <f>_xlfn.IFNA(IF($U$8="set",VLOOKUP(Search!$A1884,Inventory!$AD$2:$AI$5552,6,FALSE),IF($U$8="Player",VLOOKUP(Search!$A1884,Inventory!$AF$2:$AI$5552,4,FALSE),IF($U$8="BV",VLOOKUP(Search!$A1884,Inventory!$AH$2:$AI$5552,2,FALSE),""))),"")</f>
        <v/>
      </c>
      <c r="C1884" s="38"/>
      <c r="D1884" s="38"/>
      <c r="E1884" s="38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22"/>
    </row>
    <row r="1885" spans="1:22" x14ac:dyDescent="0.2">
      <c r="A1885" s="24">
        <f>1+LARGE($A$11:A1884,1)</f>
        <v>1874</v>
      </c>
      <c r="B1885" s="38" t="str">
        <f>_xlfn.IFNA(IF($U$8="set",VLOOKUP(Search!$A1885,Inventory!$AD$2:$AI$5552,6,FALSE),IF($U$8="Player",VLOOKUP(Search!$A1885,Inventory!$AF$2:$AI$5552,4,FALSE),IF($U$8="BV",VLOOKUP(Search!$A1885,Inventory!$AH$2:$AI$5552,2,FALSE),""))),"")</f>
        <v/>
      </c>
      <c r="C1885" s="38"/>
      <c r="D1885" s="38"/>
      <c r="E1885" s="38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22"/>
    </row>
    <row r="1886" spans="1:22" x14ac:dyDescent="0.2">
      <c r="A1886" s="24">
        <f>1+LARGE($A$11:A1885,1)</f>
        <v>1875</v>
      </c>
      <c r="B1886" s="38" t="str">
        <f>_xlfn.IFNA(IF($U$8="set",VLOOKUP(Search!$A1886,Inventory!$AD$2:$AI$5552,6,FALSE),IF($U$8="Player",VLOOKUP(Search!$A1886,Inventory!$AF$2:$AI$5552,4,FALSE),IF($U$8="BV",VLOOKUP(Search!$A1886,Inventory!$AH$2:$AI$5552,2,FALSE),""))),"")</f>
        <v/>
      </c>
      <c r="C1886" s="38"/>
      <c r="D1886" s="38"/>
      <c r="E1886" s="38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22"/>
    </row>
    <row r="1887" spans="1:22" x14ac:dyDescent="0.2">
      <c r="A1887" s="24">
        <f>1+LARGE($A$11:A1886,1)</f>
        <v>1876</v>
      </c>
      <c r="B1887" s="38" t="str">
        <f>_xlfn.IFNA(IF($U$8="set",VLOOKUP(Search!$A1887,Inventory!$AD$2:$AI$5552,6,FALSE),IF($U$8="Player",VLOOKUP(Search!$A1887,Inventory!$AF$2:$AI$5552,4,FALSE),IF($U$8="BV",VLOOKUP(Search!$A1887,Inventory!$AH$2:$AI$5552,2,FALSE),""))),"")</f>
        <v/>
      </c>
      <c r="C1887" s="38"/>
      <c r="D1887" s="38"/>
      <c r="E1887" s="38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22"/>
    </row>
    <row r="1888" spans="1:22" x14ac:dyDescent="0.2">
      <c r="A1888" s="24">
        <f>1+LARGE($A$11:A1887,1)</f>
        <v>1877</v>
      </c>
      <c r="B1888" s="38" t="str">
        <f>_xlfn.IFNA(IF($U$8="set",VLOOKUP(Search!$A1888,Inventory!$AD$2:$AI$5552,6,FALSE),IF($U$8="Player",VLOOKUP(Search!$A1888,Inventory!$AF$2:$AI$5552,4,FALSE),IF($U$8="BV",VLOOKUP(Search!$A1888,Inventory!$AH$2:$AI$5552,2,FALSE),""))),"")</f>
        <v/>
      </c>
      <c r="C1888" s="38"/>
      <c r="D1888" s="38"/>
      <c r="E1888" s="38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22"/>
    </row>
    <row r="1889" spans="1:22" x14ac:dyDescent="0.2">
      <c r="A1889" s="24">
        <f>1+LARGE($A$11:A1888,1)</f>
        <v>1878</v>
      </c>
      <c r="B1889" s="38" t="str">
        <f>_xlfn.IFNA(IF($U$8="set",VLOOKUP(Search!$A1889,Inventory!$AD$2:$AI$5552,6,FALSE),IF($U$8="Player",VLOOKUP(Search!$A1889,Inventory!$AF$2:$AI$5552,4,FALSE),IF($U$8="BV",VLOOKUP(Search!$A1889,Inventory!$AH$2:$AI$5552,2,FALSE),""))),"")</f>
        <v/>
      </c>
      <c r="C1889" s="38"/>
      <c r="D1889" s="38"/>
      <c r="E1889" s="38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22"/>
    </row>
    <row r="1890" spans="1:22" x14ac:dyDescent="0.2">
      <c r="A1890" s="24">
        <f>1+LARGE($A$11:A1889,1)</f>
        <v>1879</v>
      </c>
      <c r="B1890" s="38" t="str">
        <f>_xlfn.IFNA(IF($U$8="set",VLOOKUP(Search!$A1890,Inventory!$AD$2:$AI$5552,6,FALSE),IF($U$8="Player",VLOOKUP(Search!$A1890,Inventory!$AF$2:$AI$5552,4,FALSE),IF($U$8="BV",VLOOKUP(Search!$A1890,Inventory!$AH$2:$AI$5552,2,FALSE),""))),"")</f>
        <v/>
      </c>
      <c r="C1890" s="38"/>
      <c r="D1890" s="38"/>
      <c r="E1890" s="38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22"/>
    </row>
    <row r="1891" spans="1:22" x14ac:dyDescent="0.2">
      <c r="A1891" s="24">
        <f>1+LARGE($A$11:A1890,1)</f>
        <v>1880</v>
      </c>
      <c r="B1891" s="38" t="str">
        <f>_xlfn.IFNA(IF($U$8="set",VLOOKUP(Search!$A1891,Inventory!$AD$2:$AI$5552,6,FALSE),IF($U$8="Player",VLOOKUP(Search!$A1891,Inventory!$AF$2:$AI$5552,4,FALSE),IF($U$8="BV",VLOOKUP(Search!$A1891,Inventory!$AH$2:$AI$5552,2,FALSE),""))),"")</f>
        <v/>
      </c>
      <c r="C1891" s="38"/>
      <c r="D1891" s="38"/>
      <c r="E1891" s="38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22"/>
    </row>
    <row r="1892" spans="1:22" x14ac:dyDescent="0.2">
      <c r="A1892" s="24">
        <f>1+LARGE($A$11:A1891,1)</f>
        <v>1881</v>
      </c>
      <c r="B1892" s="38" t="str">
        <f>_xlfn.IFNA(IF($U$8="set",VLOOKUP(Search!$A1892,Inventory!$AD$2:$AI$5552,6,FALSE),IF($U$8="Player",VLOOKUP(Search!$A1892,Inventory!$AF$2:$AI$5552,4,FALSE),IF($U$8="BV",VLOOKUP(Search!$A1892,Inventory!$AH$2:$AI$5552,2,FALSE),""))),"")</f>
        <v/>
      </c>
      <c r="C1892" s="38"/>
      <c r="D1892" s="38"/>
      <c r="E1892" s="38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22"/>
    </row>
    <row r="1893" spans="1:22" x14ac:dyDescent="0.2">
      <c r="A1893" s="24">
        <f>1+LARGE($A$11:A1892,1)</f>
        <v>1882</v>
      </c>
      <c r="B1893" s="38" t="str">
        <f>_xlfn.IFNA(IF($U$8="set",VLOOKUP(Search!$A1893,Inventory!$AD$2:$AI$5552,6,FALSE),IF($U$8="Player",VLOOKUP(Search!$A1893,Inventory!$AF$2:$AI$5552,4,FALSE),IF($U$8="BV",VLOOKUP(Search!$A1893,Inventory!$AH$2:$AI$5552,2,FALSE),""))),"")</f>
        <v/>
      </c>
      <c r="C1893" s="38"/>
      <c r="D1893" s="38"/>
      <c r="E1893" s="38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22"/>
    </row>
    <row r="1894" spans="1:22" x14ac:dyDescent="0.2">
      <c r="A1894" s="24">
        <f>1+LARGE($A$11:A1893,1)</f>
        <v>1883</v>
      </c>
      <c r="B1894" s="38" t="str">
        <f>_xlfn.IFNA(IF($U$8="set",VLOOKUP(Search!$A1894,Inventory!$AD$2:$AI$5552,6,FALSE),IF($U$8="Player",VLOOKUP(Search!$A1894,Inventory!$AF$2:$AI$5552,4,FALSE),IF($U$8="BV",VLOOKUP(Search!$A1894,Inventory!$AH$2:$AI$5552,2,FALSE),""))),"")</f>
        <v/>
      </c>
      <c r="C1894" s="38"/>
      <c r="D1894" s="38"/>
      <c r="E1894" s="38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22"/>
    </row>
    <row r="1895" spans="1:22" x14ac:dyDescent="0.2">
      <c r="A1895" s="24">
        <f>1+LARGE($A$11:A1894,1)</f>
        <v>1884</v>
      </c>
      <c r="B1895" s="38" t="str">
        <f>_xlfn.IFNA(IF($U$8="set",VLOOKUP(Search!$A1895,Inventory!$AD$2:$AI$5552,6,FALSE),IF($U$8="Player",VLOOKUP(Search!$A1895,Inventory!$AF$2:$AI$5552,4,FALSE),IF($U$8="BV",VLOOKUP(Search!$A1895,Inventory!$AH$2:$AI$5552,2,FALSE),""))),"")</f>
        <v/>
      </c>
      <c r="C1895" s="38"/>
      <c r="D1895" s="38"/>
      <c r="E1895" s="38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22"/>
    </row>
    <row r="1896" spans="1:22" x14ac:dyDescent="0.2">
      <c r="A1896" s="24">
        <f>1+LARGE($A$11:A1895,1)</f>
        <v>1885</v>
      </c>
      <c r="B1896" s="38" t="str">
        <f>_xlfn.IFNA(IF($U$8="set",VLOOKUP(Search!$A1896,Inventory!$AD$2:$AI$5552,6,FALSE),IF($U$8="Player",VLOOKUP(Search!$A1896,Inventory!$AF$2:$AI$5552,4,FALSE),IF($U$8="BV",VLOOKUP(Search!$A1896,Inventory!$AH$2:$AI$5552,2,FALSE),""))),"")</f>
        <v/>
      </c>
      <c r="C1896" s="38"/>
      <c r="D1896" s="38"/>
      <c r="E1896" s="38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22"/>
    </row>
    <row r="1897" spans="1:22" x14ac:dyDescent="0.2">
      <c r="A1897" s="24">
        <f>1+LARGE($A$11:A1896,1)</f>
        <v>1886</v>
      </c>
      <c r="B1897" s="38" t="str">
        <f>_xlfn.IFNA(IF($U$8="set",VLOOKUP(Search!$A1897,Inventory!$AD$2:$AI$5552,6,FALSE),IF($U$8="Player",VLOOKUP(Search!$A1897,Inventory!$AF$2:$AI$5552,4,FALSE),IF($U$8="BV",VLOOKUP(Search!$A1897,Inventory!$AH$2:$AI$5552,2,FALSE),""))),"")</f>
        <v/>
      </c>
      <c r="C1897" s="38"/>
      <c r="D1897" s="38"/>
      <c r="E1897" s="38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22"/>
    </row>
    <row r="1898" spans="1:22" x14ac:dyDescent="0.2">
      <c r="A1898" s="24">
        <f>1+LARGE($A$11:A1897,1)</f>
        <v>1887</v>
      </c>
      <c r="B1898" s="38" t="str">
        <f>_xlfn.IFNA(IF($U$8="set",VLOOKUP(Search!$A1898,Inventory!$AD$2:$AI$5552,6,FALSE),IF($U$8="Player",VLOOKUP(Search!$A1898,Inventory!$AF$2:$AI$5552,4,FALSE),IF($U$8="BV",VLOOKUP(Search!$A1898,Inventory!$AH$2:$AI$5552,2,FALSE),""))),"")</f>
        <v/>
      </c>
      <c r="C1898" s="38"/>
      <c r="D1898" s="38"/>
      <c r="E1898" s="38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22"/>
    </row>
    <row r="1899" spans="1:22" x14ac:dyDescent="0.2">
      <c r="A1899" s="24">
        <f>1+LARGE($A$11:A1898,1)</f>
        <v>1888</v>
      </c>
      <c r="B1899" s="38" t="str">
        <f>_xlfn.IFNA(IF($U$8="set",VLOOKUP(Search!$A1899,Inventory!$AD$2:$AI$5552,6,FALSE),IF($U$8="Player",VLOOKUP(Search!$A1899,Inventory!$AF$2:$AI$5552,4,FALSE),IF($U$8="BV",VLOOKUP(Search!$A1899,Inventory!$AH$2:$AI$5552,2,FALSE),""))),"")</f>
        <v/>
      </c>
      <c r="C1899" s="38"/>
      <c r="D1899" s="38"/>
      <c r="E1899" s="38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22"/>
    </row>
    <row r="1900" spans="1:22" x14ac:dyDescent="0.2">
      <c r="A1900" s="24">
        <f>1+LARGE($A$11:A1899,1)</f>
        <v>1889</v>
      </c>
      <c r="B1900" s="38" t="str">
        <f>_xlfn.IFNA(IF($U$8="set",VLOOKUP(Search!$A1900,Inventory!$AD$2:$AI$5552,6,FALSE),IF($U$8="Player",VLOOKUP(Search!$A1900,Inventory!$AF$2:$AI$5552,4,FALSE),IF($U$8="BV",VLOOKUP(Search!$A1900,Inventory!$AH$2:$AI$5552,2,FALSE),""))),"")</f>
        <v/>
      </c>
      <c r="C1900" s="38"/>
      <c r="D1900" s="38"/>
      <c r="E1900" s="38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22"/>
    </row>
    <row r="1901" spans="1:22" x14ac:dyDescent="0.2">
      <c r="A1901" s="24">
        <f>1+LARGE($A$11:A1900,1)</f>
        <v>1890</v>
      </c>
      <c r="B1901" s="38" t="str">
        <f>_xlfn.IFNA(IF($U$8="set",VLOOKUP(Search!$A1901,Inventory!$AD$2:$AI$5552,6,FALSE),IF($U$8="Player",VLOOKUP(Search!$A1901,Inventory!$AF$2:$AI$5552,4,FALSE),IF($U$8="BV",VLOOKUP(Search!$A1901,Inventory!$AH$2:$AI$5552,2,FALSE),""))),"")</f>
        <v/>
      </c>
      <c r="C1901" s="38"/>
      <c r="D1901" s="38"/>
      <c r="E1901" s="38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22"/>
    </row>
    <row r="1902" spans="1:22" x14ac:dyDescent="0.2">
      <c r="A1902" s="24">
        <f>1+LARGE($A$11:A1901,1)</f>
        <v>1891</v>
      </c>
      <c r="B1902" s="38" t="str">
        <f>_xlfn.IFNA(IF($U$8="set",VLOOKUP(Search!$A1902,Inventory!$AD$2:$AI$5552,6,FALSE),IF($U$8="Player",VLOOKUP(Search!$A1902,Inventory!$AF$2:$AI$5552,4,FALSE),IF($U$8="BV",VLOOKUP(Search!$A1902,Inventory!$AH$2:$AI$5552,2,FALSE),""))),"")</f>
        <v/>
      </c>
      <c r="C1902" s="38"/>
      <c r="D1902" s="38"/>
      <c r="E1902" s="38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22"/>
    </row>
    <row r="1903" spans="1:22" x14ac:dyDescent="0.2">
      <c r="A1903" s="24">
        <f>1+LARGE($A$11:A1902,1)</f>
        <v>1892</v>
      </c>
      <c r="B1903" s="38" t="str">
        <f>_xlfn.IFNA(IF($U$8="set",VLOOKUP(Search!$A1903,Inventory!$AD$2:$AI$5552,6,FALSE),IF($U$8="Player",VLOOKUP(Search!$A1903,Inventory!$AF$2:$AI$5552,4,FALSE),IF($U$8="BV",VLOOKUP(Search!$A1903,Inventory!$AH$2:$AI$5552,2,FALSE),""))),"")</f>
        <v/>
      </c>
      <c r="C1903" s="38"/>
      <c r="D1903" s="38"/>
      <c r="E1903" s="38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22"/>
    </row>
    <row r="1904" spans="1:22" x14ac:dyDescent="0.2">
      <c r="A1904" s="24">
        <f>1+LARGE($A$11:A1903,1)</f>
        <v>1893</v>
      </c>
      <c r="B1904" s="38" t="str">
        <f>_xlfn.IFNA(IF($U$8="set",VLOOKUP(Search!$A1904,Inventory!$AD$2:$AI$5552,6,FALSE),IF($U$8="Player",VLOOKUP(Search!$A1904,Inventory!$AF$2:$AI$5552,4,FALSE),IF($U$8="BV",VLOOKUP(Search!$A1904,Inventory!$AH$2:$AI$5552,2,FALSE),""))),"")</f>
        <v/>
      </c>
      <c r="C1904" s="38"/>
      <c r="D1904" s="38"/>
      <c r="E1904" s="38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22"/>
    </row>
    <row r="1905" spans="1:22" x14ac:dyDescent="0.2">
      <c r="A1905" s="24">
        <f>1+LARGE($A$11:A1904,1)</f>
        <v>1894</v>
      </c>
      <c r="B1905" s="38" t="str">
        <f>_xlfn.IFNA(IF($U$8="set",VLOOKUP(Search!$A1905,Inventory!$AD$2:$AI$5552,6,FALSE),IF($U$8="Player",VLOOKUP(Search!$A1905,Inventory!$AF$2:$AI$5552,4,FALSE),IF($U$8="BV",VLOOKUP(Search!$A1905,Inventory!$AH$2:$AI$5552,2,FALSE),""))),"")</f>
        <v/>
      </c>
      <c r="C1905" s="38"/>
      <c r="D1905" s="38"/>
      <c r="E1905" s="38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22"/>
    </row>
    <row r="1906" spans="1:22" x14ac:dyDescent="0.2">
      <c r="A1906" s="24">
        <f>1+LARGE($A$11:A1905,1)</f>
        <v>1895</v>
      </c>
      <c r="B1906" s="38" t="str">
        <f>_xlfn.IFNA(IF($U$8="set",VLOOKUP(Search!$A1906,Inventory!$AD$2:$AI$5552,6,FALSE),IF($U$8="Player",VLOOKUP(Search!$A1906,Inventory!$AF$2:$AI$5552,4,FALSE),IF($U$8="BV",VLOOKUP(Search!$A1906,Inventory!$AH$2:$AI$5552,2,FALSE),""))),"")</f>
        <v/>
      </c>
      <c r="C1906" s="38"/>
      <c r="D1906" s="38"/>
      <c r="E1906" s="38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22"/>
    </row>
    <row r="1907" spans="1:22" x14ac:dyDescent="0.2">
      <c r="A1907" s="24">
        <f>1+LARGE($A$11:A1906,1)</f>
        <v>1896</v>
      </c>
      <c r="B1907" s="38" t="str">
        <f>_xlfn.IFNA(IF($U$8="set",VLOOKUP(Search!$A1907,Inventory!$AD$2:$AI$5552,6,FALSE),IF($U$8="Player",VLOOKUP(Search!$A1907,Inventory!$AF$2:$AI$5552,4,FALSE),IF($U$8="BV",VLOOKUP(Search!$A1907,Inventory!$AH$2:$AI$5552,2,FALSE),""))),"")</f>
        <v/>
      </c>
      <c r="C1907" s="38"/>
      <c r="D1907" s="38"/>
      <c r="E1907" s="38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22"/>
    </row>
    <row r="1908" spans="1:22" x14ac:dyDescent="0.2">
      <c r="A1908" s="24">
        <f>1+LARGE($A$11:A1907,1)</f>
        <v>1897</v>
      </c>
      <c r="B1908" s="38" t="str">
        <f>_xlfn.IFNA(IF($U$8="set",VLOOKUP(Search!$A1908,Inventory!$AD$2:$AI$5552,6,FALSE),IF($U$8="Player",VLOOKUP(Search!$A1908,Inventory!$AF$2:$AI$5552,4,FALSE),IF($U$8="BV",VLOOKUP(Search!$A1908,Inventory!$AH$2:$AI$5552,2,FALSE),""))),"")</f>
        <v/>
      </c>
      <c r="C1908" s="38"/>
      <c r="D1908" s="38"/>
      <c r="E1908" s="38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22"/>
    </row>
    <row r="1909" spans="1:22" x14ac:dyDescent="0.2">
      <c r="A1909" s="24">
        <f>1+LARGE($A$11:A1908,1)</f>
        <v>1898</v>
      </c>
      <c r="B1909" s="38" t="str">
        <f>_xlfn.IFNA(IF($U$8="set",VLOOKUP(Search!$A1909,Inventory!$AD$2:$AI$5552,6,FALSE),IF($U$8="Player",VLOOKUP(Search!$A1909,Inventory!$AF$2:$AI$5552,4,FALSE),IF($U$8="BV",VLOOKUP(Search!$A1909,Inventory!$AH$2:$AI$5552,2,FALSE),""))),"")</f>
        <v/>
      </c>
      <c r="C1909" s="38"/>
      <c r="D1909" s="38"/>
      <c r="E1909" s="38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22"/>
    </row>
    <row r="1910" spans="1:22" x14ac:dyDescent="0.2">
      <c r="A1910" s="24">
        <f>1+LARGE($A$11:A1909,1)</f>
        <v>1899</v>
      </c>
      <c r="B1910" s="38" t="str">
        <f>_xlfn.IFNA(IF($U$8="set",VLOOKUP(Search!$A1910,Inventory!$AD$2:$AI$5552,6,FALSE),IF($U$8="Player",VLOOKUP(Search!$A1910,Inventory!$AF$2:$AI$5552,4,FALSE),IF($U$8="BV",VLOOKUP(Search!$A1910,Inventory!$AH$2:$AI$5552,2,FALSE),""))),"")</f>
        <v/>
      </c>
      <c r="C1910" s="38"/>
      <c r="D1910" s="38"/>
      <c r="E1910" s="38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22"/>
    </row>
    <row r="1911" spans="1:22" x14ac:dyDescent="0.2">
      <c r="A1911" s="24">
        <f>1+LARGE($A$11:A1910,1)</f>
        <v>1900</v>
      </c>
      <c r="B1911" s="38" t="str">
        <f>_xlfn.IFNA(IF($U$8="set",VLOOKUP(Search!$A1911,Inventory!$AD$2:$AI$5552,6,FALSE),IF($U$8="Player",VLOOKUP(Search!$A1911,Inventory!$AF$2:$AI$5552,4,FALSE),IF($U$8="BV",VLOOKUP(Search!$A1911,Inventory!$AH$2:$AI$5552,2,FALSE),""))),"")</f>
        <v/>
      </c>
      <c r="C1911" s="38"/>
      <c r="D1911" s="38"/>
      <c r="E1911" s="38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22"/>
    </row>
    <row r="1912" spans="1:22" x14ac:dyDescent="0.2">
      <c r="A1912" s="24">
        <f>1+LARGE($A$11:A1911,1)</f>
        <v>1901</v>
      </c>
      <c r="B1912" s="38" t="str">
        <f>_xlfn.IFNA(IF($U$8="set",VLOOKUP(Search!$A1912,Inventory!$AD$2:$AI$5552,6,FALSE),IF($U$8="Player",VLOOKUP(Search!$A1912,Inventory!$AF$2:$AI$5552,4,FALSE),IF($U$8="BV",VLOOKUP(Search!$A1912,Inventory!$AH$2:$AI$5552,2,FALSE),""))),"")</f>
        <v/>
      </c>
      <c r="C1912" s="38"/>
      <c r="D1912" s="38"/>
      <c r="E1912" s="38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22"/>
    </row>
    <row r="1913" spans="1:22" x14ac:dyDescent="0.2">
      <c r="A1913" s="24">
        <f>1+LARGE($A$11:A1912,1)</f>
        <v>1902</v>
      </c>
      <c r="B1913" s="38" t="str">
        <f>_xlfn.IFNA(IF($U$8="set",VLOOKUP(Search!$A1913,Inventory!$AD$2:$AI$5552,6,FALSE),IF($U$8="Player",VLOOKUP(Search!$A1913,Inventory!$AF$2:$AI$5552,4,FALSE),IF($U$8="BV",VLOOKUP(Search!$A1913,Inventory!$AH$2:$AI$5552,2,FALSE),""))),"")</f>
        <v/>
      </c>
      <c r="C1913" s="38"/>
      <c r="D1913" s="38"/>
      <c r="E1913" s="38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22"/>
    </row>
    <row r="1914" spans="1:22" x14ac:dyDescent="0.2">
      <c r="A1914" s="24">
        <f>1+LARGE($A$11:A1913,1)</f>
        <v>1903</v>
      </c>
      <c r="B1914" s="38" t="str">
        <f>_xlfn.IFNA(IF($U$8="set",VLOOKUP(Search!$A1914,Inventory!$AD$2:$AI$5552,6,FALSE),IF($U$8="Player",VLOOKUP(Search!$A1914,Inventory!$AF$2:$AI$5552,4,FALSE),IF($U$8="BV",VLOOKUP(Search!$A1914,Inventory!$AH$2:$AI$5552,2,FALSE),""))),"")</f>
        <v/>
      </c>
      <c r="C1914" s="38"/>
      <c r="D1914" s="38"/>
      <c r="E1914" s="38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22"/>
    </row>
    <row r="1915" spans="1:22" x14ac:dyDescent="0.2">
      <c r="A1915" s="24">
        <f>1+LARGE($A$11:A1914,1)</f>
        <v>1904</v>
      </c>
      <c r="B1915" s="38" t="str">
        <f>_xlfn.IFNA(IF($U$8="set",VLOOKUP(Search!$A1915,Inventory!$AD$2:$AI$5552,6,FALSE),IF($U$8="Player",VLOOKUP(Search!$A1915,Inventory!$AF$2:$AI$5552,4,FALSE),IF($U$8="BV",VLOOKUP(Search!$A1915,Inventory!$AH$2:$AI$5552,2,FALSE),""))),"")</f>
        <v/>
      </c>
      <c r="C1915" s="38"/>
      <c r="D1915" s="38"/>
      <c r="E1915" s="38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22"/>
    </row>
    <row r="1916" spans="1:22" x14ac:dyDescent="0.2">
      <c r="A1916" s="24">
        <f>1+LARGE($A$11:A1915,1)</f>
        <v>1905</v>
      </c>
      <c r="B1916" s="38" t="str">
        <f>_xlfn.IFNA(IF($U$8="set",VLOOKUP(Search!$A1916,Inventory!$AD$2:$AI$5552,6,FALSE),IF($U$8="Player",VLOOKUP(Search!$A1916,Inventory!$AF$2:$AI$5552,4,FALSE),IF($U$8="BV",VLOOKUP(Search!$A1916,Inventory!$AH$2:$AI$5552,2,FALSE),""))),"")</f>
        <v/>
      </c>
      <c r="C1916" s="38"/>
      <c r="D1916" s="38"/>
      <c r="E1916" s="38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22"/>
    </row>
    <row r="1917" spans="1:22" x14ac:dyDescent="0.2">
      <c r="A1917" s="24">
        <f>1+LARGE($A$11:A1916,1)</f>
        <v>1906</v>
      </c>
      <c r="B1917" s="38" t="str">
        <f>_xlfn.IFNA(IF($U$8="set",VLOOKUP(Search!$A1917,Inventory!$AD$2:$AI$5552,6,FALSE),IF($U$8="Player",VLOOKUP(Search!$A1917,Inventory!$AF$2:$AI$5552,4,FALSE),IF($U$8="BV",VLOOKUP(Search!$A1917,Inventory!$AH$2:$AI$5552,2,FALSE),""))),"")</f>
        <v/>
      </c>
      <c r="C1917" s="38"/>
      <c r="D1917" s="38"/>
      <c r="E1917" s="38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22"/>
    </row>
    <row r="1918" spans="1:22" x14ac:dyDescent="0.2">
      <c r="A1918" s="24">
        <f>1+LARGE($A$11:A1917,1)</f>
        <v>1907</v>
      </c>
      <c r="B1918" s="38" t="str">
        <f>_xlfn.IFNA(IF($U$8="set",VLOOKUP(Search!$A1918,Inventory!$AD$2:$AI$5552,6,FALSE),IF($U$8="Player",VLOOKUP(Search!$A1918,Inventory!$AF$2:$AI$5552,4,FALSE),IF($U$8="BV",VLOOKUP(Search!$A1918,Inventory!$AH$2:$AI$5552,2,FALSE),""))),"")</f>
        <v/>
      </c>
      <c r="C1918" s="38"/>
      <c r="D1918" s="38"/>
      <c r="E1918" s="38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22"/>
    </row>
    <row r="1919" spans="1:22" x14ac:dyDescent="0.2">
      <c r="A1919" s="24">
        <f>1+LARGE($A$11:A1918,1)</f>
        <v>1908</v>
      </c>
      <c r="B1919" s="38" t="str">
        <f>_xlfn.IFNA(IF($U$8="set",VLOOKUP(Search!$A1919,Inventory!$AD$2:$AI$5552,6,FALSE),IF($U$8="Player",VLOOKUP(Search!$A1919,Inventory!$AF$2:$AI$5552,4,FALSE),IF($U$8="BV",VLOOKUP(Search!$A1919,Inventory!$AH$2:$AI$5552,2,FALSE),""))),"")</f>
        <v/>
      </c>
      <c r="C1919" s="38"/>
      <c r="D1919" s="38"/>
      <c r="E1919" s="38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22"/>
    </row>
    <row r="1920" spans="1:22" x14ac:dyDescent="0.2">
      <c r="A1920" s="24">
        <f>1+LARGE($A$11:A1919,1)</f>
        <v>1909</v>
      </c>
      <c r="B1920" s="38" t="str">
        <f>_xlfn.IFNA(IF($U$8="set",VLOOKUP(Search!$A1920,Inventory!$AD$2:$AI$5552,6,FALSE),IF($U$8="Player",VLOOKUP(Search!$A1920,Inventory!$AF$2:$AI$5552,4,FALSE),IF($U$8="BV",VLOOKUP(Search!$A1920,Inventory!$AH$2:$AI$5552,2,FALSE),""))),"")</f>
        <v/>
      </c>
      <c r="C1920" s="38"/>
      <c r="D1920" s="38"/>
      <c r="E1920" s="38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22"/>
    </row>
    <row r="1921" spans="1:22" x14ac:dyDescent="0.2">
      <c r="A1921" s="24">
        <f>1+LARGE($A$11:A1920,1)</f>
        <v>1910</v>
      </c>
      <c r="B1921" s="38" t="str">
        <f>_xlfn.IFNA(IF($U$8="set",VLOOKUP(Search!$A1921,Inventory!$AD$2:$AI$5552,6,FALSE),IF($U$8="Player",VLOOKUP(Search!$A1921,Inventory!$AF$2:$AI$5552,4,FALSE),IF($U$8="BV",VLOOKUP(Search!$A1921,Inventory!$AH$2:$AI$5552,2,FALSE),""))),"")</f>
        <v/>
      </c>
      <c r="C1921" s="38"/>
      <c r="D1921" s="38"/>
      <c r="E1921" s="38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22"/>
    </row>
    <row r="1922" spans="1:22" x14ac:dyDescent="0.2">
      <c r="A1922" s="24">
        <f>1+LARGE($A$11:A1921,1)</f>
        <v>1911</v>
      </c>
      <c r="B1922" s="38" t="str">
        <f>_xlfn.IFNA(IF($U$8="set",VLOOKUP(Search!$A1922,Inventory!$AD$2:$AI$5552,6,FALSE),IF($U$8="Player",VLOOKUP(Search!$A1922,Inventory!$AF$2:$AI$5552,4,FALSE),IF($U$8="BV",VLOOKUP(Search!$A1922,Inventory!$AH$2:$AI$5552,2,FALSE),""))),"")</f>
        <v/>
      </c>
      <c r="C1922" s="38"/>
      <c r="D1922" s="38"/>
      <c r="E1922" s="38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22"/>
    </row>
    <row r="1923" spans="1:22" x14ac:dyDescent="0.2">
      <c r="A1923" s="24">
        <f>1+LARGE($A$11:A1922,1)</f>
        <v>1912</v>
      </c>
      <c r="B1923" s="38" t="str">
        <f>_xlfn.IFNA(IF($U$8="set",VLOOKUP(Search!$A1923,Inventory!$AD$2:$AI$5552,6,FALSE),IF($U$8="Player",VLOOKUP(Search!$A1923,Inventory!$AF$2:$AI$5552,4,FALSE),IF($U$8="BV",VLOOKUP(Search!$A1923,Inventory!$AH$2:$AI$5552,2,FALSE),""))),"")</f>
        <v/>
      </c>
      <c r="C1923" s="38"/>
      <c r="D1923" s="38"/>
      <c r="E1923" s="38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22"/>
    </row>
    <row r="1924" spans="1:22" x14ac:dyDescent="0.2">
      <c r="A1924" s="24">
        <f>1+LARGE($A$11:A1923,1)</f>
        <v>1913</v>
      </c>
      <c r="B1924" s="38" t="str">
        <f>_xlfn.IFNA(IF($U$8="set",VLOOKUP(Search!$A1924,Inventory!$AD$2:$AI$5552,6,FALSE),IF($U$8="Player",VLOOKUP(Search!$A1924,Inventory!$AF$2:$AI$5552,4,FALSE),IF($U$8="BV",VLOOKUP(Search!$A1924,Inventory!$AH$2:$AI$5552,2,FALSE),""))),"")</f>
        <v/>
      </c>
      <c r="C1924" s="38"/>
      <c r="D1924" s="38"/>
      <c r="E1924" s="38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22"/>
    </row>
    <row r="1925" spans="1:22" x14ac:dyDescent="0.2">
      <c r="A1925" s="24">
        <f>1+LARGE($A$11:A1924,1)</f>
        <v>1914</v>
      </c>
      <c r="B1925" s="38" t="str">
        <f>_xlfn.IFNA(IF($U$8="set",VLOOKUP(Search!$A1925,Inventory!$AD$2:$AI$5552,6,FALSE),IF($U$8="Player",VLOOKUP(Search!$A1925,Inventory!$AF$2:$AI$5552,4,FALSE),IF($U$8="BV",VLOOKUP(Search!$A1925,Inventory!$AH$2:$AI$5552,2,FALSE),""))),"")</f>
        <v/>
      </c>
      <c r="C1925" s="38"/>
      <c r="D1925" s="38"/>
      <c r="E1925" s="38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22"/>
    </row>
    <row r="1926" spans="1:22" x14ac:dyDescent="0.2">
      <c r="A1926" s="24">
        <f>1+LARGE($A$11:A1925,1)</f>
        <v>1915</v>
      </c>
      <c r="B1926" s="38" t="str">
        <f>_xlfn.IFNA(IF($U$8="set",VLOOKUP(Search!$A1926,Inventory!$AD$2:$AI$5552,6,FALSE),IF($U$8="Player",VLOOKUP(Search!$A1926,Inventory!$AF$2:$AI$5552,4,FALSE),IF($U$8="BV",VLOOKUP(Search!$A1926,Inventory!$AH$2:$AI$5552,2,FALSE),""))),"")</f>
        <v/>
      </c>
      <c r="C1926" s="38"/>
      <c r="D1926" s="38"/>
      <c r="E1926" s="38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22"/>
    </row>
    <row r="1927" spans="1:22" x14ac:dyDescent="0.2">
      <c r="A1927" s="24">
        <f>1+LARGE($A$11:A1926,1)</f>
        <v>1916</v>
      </c>
      <c r="B1927" s="38" t="str">
        <f>_xlfn.IFNA(IF($U$8="set",VLOOKUP(Search!$A1927,Inventory!$AD$2:$AI$5552,6,FALSE),IF($U$8="Player",VLOOKUP(Search!$A1927,Inventory!$AF$2:$AI$5552,4,FALSE),IF($U$8="BV",VLOOKUP(Search!$A1927,Inventory!$AH$2:$AI$5552,2,FALSE),""))),"")</f>
        <v/>
      </c>
      <c r="C1927" s="38"/>
      <c r="D1927" s="38"/>
      <c r="E1927" s="38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22"/>
    </row>
    <row r="1928" spans="1:22" x14ac:dyDescent="0.2">
      <c r="A1928" s="24">
        <f>1+LARGE($A$11:A1927,1)</f>
        <v>1917</v>
      </c>
      <c r="B1928" s="38" t="str">
        <f>_xlfn.IFNA(IF($U$8="set",VLOOKUP(Search!$A1928,Inventory!$AD$2:$AI$5552,6,FALSE),IF($U$8="Player",VLOOKUP(Search!$A1928,Inventory!$AF$2:$AI$5552,4,FALSE),IF($U$8="BV",VLOOKUP(Search!$A1928,Inventory!$AH$2:$AI$5552,2,FALSE),""))),"")</f>
        <v/>
      </c>
      <c r="C1928" s="38"/>
      <c r="D1928" s="38"/>
      <c r="E1928" s="38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22"/>
    </row>
    <row r="1929" spans="1:22" x14ac:dyDescent="0.2">
      <c r="A1929" s="24">
        <f>1+LARGE($A$11:A1928,1)</f>
        <v>1918</v>
      </c>
      <c r="B1929" s="38" t="str">
        <f>_xlfn.IFNA(IF($U$8="set",VLOOKUP(Search!$A1929,Inventory!$AD$2:$AI$5552,6,FALSE),IF($U$8="Player",VLOOKUP(Search!$A1929,Inventory!$AF$2:$AI$5552,4,FALSE),IF($U$8="BV",VLOOKUP(Search!$A1929,Inventory!$AH$2:$AI$5552,2,FALSE),""))),"")</f>
        <v/>
      </c>
      <c r="C1929" s="38"/>
      <c r="D1929" s="38"/>
      <c r="E1929" s="38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22"/>
    </row>
    <row r="1930" spans="1:22" x14ac:dyDescent="0.2">
      <c r="A1930" s="24">
        <f>1+LARGE($A$11:A1929,1)</f>
        <v>1919</v>
      </c>
      <c r="B1930" s="38" t="str">
        <f>_xlfn.IFNA(IF($U$8="set",VLOOKUP(Search!$A1930,Inventory!$AD$2:$AI$5552,6,FALSE),IF($U$8="Player",VLOOKUP(Search!$A1930,Inventory!$AF$2:$AI$5552,4,FALSE),IF($U$8="BV",VLOOKUP(Search!$A1930,Inventory!$AH$2:$AI$5552,2,FALSE),""))),"")</f>
        <v/>
      </c>
      <c r="C1930" s="38"/>
      <c r="D1930" s="38"/>
      <c r="E1930" s="38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22"/>
    </row>
    <row r="1931" spans="1:22" x14ac:dyDescent="0.2">
      <c r="A1931" s="24">
        <f>1+LARGE($A$11:A1930,1)</f>
        <v>1920</v>
      </c>
      <c r="B1931" s="38" t="str">
        <f>_xlfn.IFNA(IF($U$8="set",VLOOKUP(Search!$A1931,Inventory!$AD$2:$AI$5552,6,FALSE),IF($U$8="Player",VLOOKUP(Search!$A1931,Inventory!$AF$2:$AI$5552,4,FALSE),IF($U$8="BV",VLOOKUP(Search!$A1931,Inventory!$AH$2:$AI$5552,2,FALSE),""))),"")</f>
        <v/>
      </c>
      <c r="C1931" s="38"/>
      <c r="D1931" s="38"/>
      <c r="E1931" s="38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22"/>
    </row>
    <row r="1932" spans="1:22" x14ac:dyDescent="0.2">
      <c r="A1932" s="24">
        <f>1+LARGE($A$11:A1931,1)</f>
        <v>1921</v>
      </c>
      <c r="B1932" s="38" t="str">
        <f>_xlfn.IFNA(IF($U$8="set",VLOOKUP(Search!$A1932,Inventory!$AD$2:$AI$5552,6,FALSE),IF($U$8="Player",VLOOKUP(Search!$A1932,Inventory!$AF$2:$AI$5552,4,FALSE),IF($U$8="BV",VLOOKUP(Search!$A1932,Inventory!$AH$2:$AI$5552,2,FALSE),""))),"")</f>
        <v/>
      </c>
      <c r="C1932" s="38"/>
      <c r="D1932" s="38"/>
      <c r="E1932" s="38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22"/>
    </row>
    <row r="1933" spans="1:22" x14ac:dyDescent="0.2">
      <c r="A1933" s="24">
        <f>1+LARGE($A$11:A1932,1)</f>
        <v>1922</v>
      </c>
      <c r="B1933" s="38" t="str">
        <f>_xlfn.IFNA(IF($U$8="set",VLOOKUP(Search!$A1933,Inventory!$AD$2:$AI$5552,6,FALSE),IF($U$8="Player",VLOOKUP(Search!$A1933,Inventory!$AF$2:$AI$5552,4,FALSE),IF($U$8="BV",VLOOKUP(Search!$A1933,Inventory!$AH$2:$AI$5552,2,FALSE),""))),"")</f>
        <v/>
      </c>
      <c r="C1933" s="38"/>
      <c r="D1933" s="38"/>
      <c r="E1933" s="38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22"/>
    </row>
    <row r="1934" spans="1:22" x14ac:dyDescent="0.2">
      <c r="A1934" s="24">
        <f>1+LARGE($A$11:A1933,1)</f>
        <v>1923</v>
      </c>
      <c r="B1934" s="38" t="str">
        <f>_xlfn.IFNA(IF($U$8="set",VLOOKUP(Search!$A1934,Inventory!$AD$2:$AI$5552,6,FALSE),IF($U$8="Player",VLOOKUP(Search!$A1934,Inventory!$AF$2:$AI$5552,4,FALSE),IF($U$8="BV",VLOOKUP(Search!$A1934,Inventory!$AH$2:$AI$5552,2,FALSE),""))),"")</f>
        <v/>
      </c>
      <c r="C1934" s="38"/>
      <c r="D1934" s="38"/>
      <c r="E1934" s="38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22"/>
    </row>
    <row r="1935" spans="1:22" x14ac:dyDescent="0.2">
      <c r="A1935" s="24">
        <f>1+LARGE($A$11:A1934,1)</f>
        <v>1924</v>
      </c>
      <c r="B1935" s="38" t="str">
        <f>_xlfn.IFNA(IF($U$8="set",VLOOKUP(Search!$A1935,Inventory!$AD$2:$AI$5552,6,FALSE),IF($U$8="Player",VLOOKUP(Search!$A1935,Inventory!$AF$2:$AI$5552,4,FALSE),IF($U$8="BV",VLOOKUP(Search!$A1935,Inventory!$AH$2:$AI$5552,2,FALSE),""))),"")</f>
        <v/>
      </c>
      <c r="C1935" s="38"/>
      <c r="D1935" s="38"/>
      <c r="E1935" s="38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22"/>
    </row>
    <row r="1936" spans="1:22" x14ac:dyDescent="0.2">
      <c r="A1936" s="24">
        <f>1+LARGE($A$11:A1935,1)</f>
        <v>1925</v>
      </c>
      <c r="B1936" s="38" t="str">
        <f>_xlfn.IFNA(IF($U$8="set",VLOOKUP(Search!$A1936,Inventory!$AD$2:$AI$5552,6,FALSE),IF($U$8="Player",VLOOKUP(Search!$A1936,Inventory!$AF$2:$AI$5552,4,FALSE),IF($U$8="BV",VLOOKUP(Search!$A1936,Inventory!$AH$2:$AI$5552,2,FALSE),""))),"")</f>
        <v/>
      </c>
      <c r="C1936" s="38"/>
      <c r="D1936" s="38"/>
      <c r="E1936" s="38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22"/>
    </row>
    <row r="1937" spans="1:22" x14ac:dyDescent="0.2">
      <c r="A1937" s="24">
        <f>1+LARGE($A$11:A1936,1)</f>
        <v>1926</v>
      </c>
      <c r="B1937" s="38" t="str">
        <f>_xlfn.IFNA(IF($U$8="set",VLOOKUP(Search!$A1937,Inventory!$AD$2:$AI$5552,6,FALSE),IF($U$8="Player",VLOOKUP(Search!$A1937,Inventory!$AF$2:$AI$5552,4,FALSE),IF($U$8="BV",VLOOKUP(Search!$A1937,Inventory!$AH$2:$AI$5552,2,FALSE),""))),"")</f>
        <v/>
      </c>
      <c r="C1937" s="38"/>
      <c r="D1937" s="38"/>
      <c r="E1937" s="38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22"/>
    </row>
    <row r="1938" spans="1:22" x14ac:dyDescent="0.2">
      <c r="A1938" s="24">
        <f>1+LARGE($A$11:A1937,1)</f>
        <v>1927</v>
      </c>
      <c r="B1938" s="38" t="str">
        <f>_xlfn.IFNA(IF($U$8="set",VLOOKUP(Search!$A1938,Inventory!$AD$2:$AI$5552,6,FALSE),IF($U$8="Player",VLOOKUP(Search!$A1938,Inventory!$AF$2:$AI$5552,4,FALSE),IF($U$8="BV",VLOOKUP(Search!$A1938,Inventory!$AH$2:$AI$5552,2,FALSE),""))),"")</f>
        <v/>
      </c>
      <c r="C1938" s="38"/>
      <c r="D1938" s="38"/>
      <c r="E1938" s="38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22"/>
    </row>
    <row r="1939" spans="1:22" x14ac:dyDescent="0.2">
      <c r="A1939" s="24">
        <f>1+LARGE($A$11:A1938,1)</f>
        <v>1928</v>
      </c>
      <c r="B1939" s="38" t="str">
        <f>_xlfn.IFNA(IF($U$8="set",VLOOKUP(Search!$A1939,Inventory!$AD$2:$AI$5552,6,FALSE),IF($U$8="Player",VLOOKUP(Search!$A1939,Inventory!$AF$2:$AI$5552,4,FALSE),IF($U$8="BV",VLOOKUP(Search!$A1939,Inventory!$AH$2:$AI$5552,2,FALSE),""))),"")</f>
        <v/>
      </c>
      <c r="C1939" s="38"/>
      <c r="D1939" s="38"/>
      <c r="E1939" s="38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22"/>
    </row>
    <row r="1940" spans="1:22" x14ac:dyDescent="0.2">
      <c r="A1940" s="24">
        <f>1+LARGE($A$11:A1939,1)</f>
        <v>1929</v>
      </c>
      <c r="B1940" s="38" t="str">
        <f>_xlfn.IFNA(IF($U$8="set",VLOOKUP(Search!$A1940,Inventory!$AD$2:$AI$5552,6,FALSE),IF($U$8="Player",VLOOKUP(Search!$A1940,Inventory!$AF$2:$AI$5552,4,FALSE),IF($U$8="BV",VLOOKUP(Search!$A1940,Inventory!$AH$2:$AI$5552,2,FALSE),""))),"")</f>
        <v/>
      </c>
      <c r="C1940" s="38"/>
      <c r="D1940" s="38"/>
      <c r="E1940" s="38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22"/>
    </row>
    <row r="1941" spans="1:22" x14ac:dyDescent="0.2">
      <c r="A1941" s="24">
        <f>1+LARGE($A$11:A1940,1)</f>
        <v>1930</v>
      </c>
      <c r="B1941" s="38" t="str">
        <f>_xlfn.IFNA(IF($U$8="set",VLOOKUP(Search!$A1941,Inventory!$AD$2:$AI$5552,6,FALSE),IF($U$8="Player",VLOOKUP(Search!$A1941,Inventory!$AF$2:$AI$5552,4,FALSE),IF($U$8="BV",VLOOKUP(Search!$A1941,Inventory!$AH$2:$AI$5552,2,FALSE),""))),"")</f>
        <v/>
      </c>
      <c r="C1941" s="38"/>
      <c r="D1941" s="38"/>
      <c r="E1941" s="38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22"/>
    </row>
    <row r="1942" spans="1:22" x14ac:dyDescent="0.2">
      <c r="A1942" s="24">
        <f>1+LARGE($A$11:A1941,1)</f>
        <v>1931</v>
      </c>
      <c r="B1942" s="38" t="str">
        <f>_xlfn.IFNA(IF($U$8="set",VLOOKUP(Search!$A1942,Inventory!$AD$2:$AI$5552,6,FALSE),IF($U$8="Player",VLOOKUP(Search!$A1942,Inventory!$AF$2:$AI$5552,4,FALSE),IF($U$8="BV",VLOOKUP(Search!$A1942,Inventory!$AH$2:$AI$5552,2,FALSE),""))),"")</f>
        <v/>
      </c>
      <c r="C1942" s="38"/>
      <c r="D1942" s="38"/>
      <c r="E1942" s="38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22"/>
    </row>
    <row r="1943" spans="1:22" x14ac:dyDescent="0.2">
      <c r="A1943" s="24">
        <f>1+LARGE($A$11:A1942,1)</f>
        <v>1932</v>
      </c>
      <c r="B1943" s="38" t="str">
        <f>_xlfn.IFNA(IF($U$8="set",VLOOKUP(Search!$A1943,Inventory!$AD$2:$AI$5552,6,FALSE),IF($U$8="Player",VLOOKUP(Search!$A1943,Inventory!$AF$2:$AI$5552,4,FALSE),IF($U$8="BV",VLOOKUP(Search!$A1943,Inventory!$AH$2:$AI$5552,2,FALSE),""))),"")</f>
        <v/>
      </c>
      <c r="C1943" s="38"/>
      <c r="D1943" s="38"/>
      <c r="E1943" s="38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22"/>
    </row>
    <row r="1944" spans="1:22" x14ac:dyDescent="0.2">
      <c r="A1944" s="24">
        <f>1+LARGE($A$11:A1943,1)</f>
        <v>1933</v>
      </c>
      <c r="B1944" s="38" t="str">
        <f>_xlfn.IFNA(IF($U$8="set",VLOOKUP(Search!$A1944,Inventory!$AD$2:$AI$5552,6,FALSE),IF($U$8="Player",VLOOKUP(Search!$A1944,Inventory!$AF$2:$AI$5552,4,FALSE),IF($U$8="BV",VLOOKUP(Search!$A1944,Inventory!$AH$2:$AI$5552,2,FALSE),""))),"")</f>
        <v/>
      </c>
      <c r="C1944" s="38"/>
      <c r="D1944" s="38"/>
      <c r="E1944" s="38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22"/>
    </row>
    <row r="1945" spans="1:22" x14ac:dyDescent="0.2">
      <c r="A1945" s="24">
        <f>1+LARGE($A$11:A1944,1)</f>
        <v>1934</v>
      </c>
      <c r="B1945" s="38" t="str">
        <f>_xlfn.IFNA(IF($U$8="set",VLOOKUP(Search!$A1945,Inventory!$AD$2:$AI$5552,6,FALSE),IF($U$8="Player",VLOOKUP(Search!$A1945,Inventory!$AF$2:$AI$5552,4,FALSE),IF($U$8="BV",VLOOKUP(Search!$A1945,Inventory!$AH$2:$AI$5552,2,FALSE),""))),"")</f>
        <v/>
      </c>
      <c r="C1945" s="38"/>
      <c r="D1945" s="38"/>
      <c r="E1945" s="38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22"/>
    </row>
    <row r="1946" spans="1:22" x14ac:dyDescent="0.2">
      <c r="A1946" s="24">
        <f>1+LARGE($A$11:A1945,1)</f>
        <v>1935</v>
      </c>
      <c r="B1946" s="38" t="str">
        <f>_xlfn.IFNA(IF($U$8="set",VLOOKUP(Search!$A1946,Inventory!$AD$2:$AI$5552,6,FALSE),IF($U$8="Player",VLOOKUP(Search!$A1946,Inventory!$AF$2:$AI$5552,4,FALSE),IF($U$8="BV",VLOOKUP(Search!$A1946,Inventory!$AH$2:$AI$5552,2,FALSE),""))),"")</f>
        <v/>
      </c>
      <c r="C1946" s="38"/>
      <c r="D1946" s="38"/>
      <c r="E1946" s="38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22"/>
    </row>
    <row r="1947" spans="1:22" x14ac:dyDescent="0.2">
      <c r="A1947" s="24">
        <f>1+LARGE($A$11:A1946,1)</f>
        <v>1936</v>
      </c>
      <c r="B1947" s="38" t="str">
        <f>_xlfn.IFNA(IF($U$8="set",VLOOKUP(Search!$A1947,Inventory!$AD$2:$AI$5552,6,FALSE),IF($U$8="Player",VLOOKUP(Search!$A1947,Inventory!$AF$2:$AI$5552,4,FALSE),IF($U$8="BV",VLOOKUP(Search!$A1947,Inventory!$AH$2:$AI$5552,2,FALSE),""))),"")</f>
        <v/>
      </c>
      <c r="C1947" s="38"/>
      <c r="D1947" s="38"/>
      <c r="E1947" s="38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22"/>
    </row>
    <row r="1948" spans="1:22" x14ac:dyDescent="0.2">
      <c r="A1948" s="24">
        <f>1+LARGE($A$11:A1947,1)</f>
        <v>1937</v>
      </c>
      <c r="B1948" s="38" t="str">
        <f>_xlfn.IFNA(IF($U$8="set",VLOOKUP(Search!$A1948,Inventory!$AD$2:$AI$5552,6,FALSE),IF($U$8="Player",VLOOKUP(Search!$A1948,Inventory!$AF$2:$AI$5552,4,FALSE),IF($U$8="BV",VLOOKUP(Search!$A1948,Inventory!$AH$2:$AI$5552,2,FALSE),""))),"")</f>
        <v/>
      </c>
      <c r="C1948" s="38"/>
      <c r="D1948" s="38"/>
      <c r="E1948" s="38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22"/>
    </row>
    <row r="1949" spans="1:22" x14ac:dyDescent="0.2">
      <c r="A1949" s="24">
        <f>1+LARGE($A$11:A1948,1)</f>
        <v>1938</v>
      </c>
      <c r="B1949" s="38" t="str">
        <f>_xlfn.IFNA(IF($U$8="set",VLOOKUP(Search!$A1949,Inventory!$AD$2:$AI$5552,6,FALSE),IF($U$8="Player",VLOOKUP(Search!$A1949,Inventory!$AF$2:$AI$5552,4,FALSE),IF($U$8="BV",VLOOKUP(Search!$A1949,Inventory!$AH$2:$AI$5552,2,FALSE),""))),"")</f>
        <v/>
      </c>
      <c r="C1949" s="38"/>
      <c r="D1949" s="38"/>
      <c r="E1949" s="38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22"/>
    </row>
    <row r="1950" spans="1:22" x14ac:dyDescent="0.2">
      <c r="A1950" s="24">
        <f>1+LARGE($A$11:A1949,1)</f>
        <v>1939</v>
      </c>
      <c r="B1950" s="38" t="str">
        <f>_xlfn.IFNA(IF($U$8="set",VLOOKUP(Search!$A1950,Inventory!$AD$2:$AI$5552,6,FALSE),IF($U$8="Player",VLOOKUP(Search!$A1950,Inventory!$AF$2:$AI$5552,4,FALSE),IF($U$8="BV",VLOOKUP(Search!$A1950,Inventory!$AH$2:$AI$5552,2,FALSE),""))),"")</f>
        <v/>
      </c>
      <c r="C1950" s="38"/>
      <c r="D1950" s="38"/>
      <c r="E1950" s="38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22"/>
    </row>
    <row r="1951" spans="1:22" x14ac:dyDescent="0.2">
      <c r="A1951" s="24">
        <f>1+LARGE($A$11:A1950,1)</f>
        <v>1940</v>
      </c>
      <c r="B1951" s="38" t="str">
        <f>_xlfn.IFNA(IF($U$8="set",VLOOKUP(Search!$A1951,Inventory!$AD$2:$AI$5552,6,FALSE),IF($U$8="Player",VLOOKUP(Search!$A1951,Inventory!$AF$2:$AI$5552,4,FALSE),IF($U$8="BV",VLOOKUP(Search!$A1951,Inventory!$AH$2:$AI$5552,2,FALSE),""))),"")</f>
        <v/>
      </c>
      <c r="C1951" s="38"/>
      <c r="D1951" s="38"/>
      <c r="E1951" s="38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22"/>
    </row>
    <row r="1952" spans="1:22" x14ac:dyDescent="0.2">
      <c r="A1952" s="24">
        <f>1+LARGE($A$11:A1951,1)</f>
        <v>1941</v>
      </c>
      <c r="B1952" s="38" t="str">
        <f>_xlfn.IFNA(IF($U$8="set",VLOOKUP(Search!$A1952,Inventory!$AD$2:$AI$5552,6,FALSE),IF($U$8="Player",VLOOKUP(Search!$A1952,Inventory!$AF$2:$AI$5552,4,FALSE),IF($U$8="BV",VLOOKUP(Search!$A1952,Inventory!$AH$2:$AI$5552,2,FALSE),""))),"")</f>
        <v/>
      </c>
      <c r="C1952" s="38"/>
      <c r="D1952" s="38"/>
      <c r="E1952" s="38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22"/>
    </row>
    <row r="1953" spans="1:22" x14ac:dyDescent="0.2">
      <c r="A1953" s="24">
        <f>1+LARGE($A$11:A1952,1)</f>
        <v>1942</v>
      </c>
      <c r="B1953" s="38" t="str">
        <f>_xlfn.IFNA(IF($U$8="set",VLOOKUP(Search!$A1953,Inventory!$AD$2:$AI$5552,6,FALSE),IF($U$8="Player",VLOOKUP(Search!$A1953,Inventory!$AF$2:$AI$5552,4,FALSE),IF($U$8="BV",VLOOKUP(Search!$A1953,Inventory!$AH$2:$AI$5552,2,FALSE),""))),"")</f>
        <v/>
      </c>
      <c r="C1953" s="38"/>
      <c r="D1953" s="38"/>
      <c r="E1953" s="38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22"/>
    </row>
    <row r="1954" spans="1:22" x14ac:dyDescent="0.2">
      <c r="A1954" s="24">
        <f>1+LARGE($A$11:A1953,1)</f>
        <v>1943</v>
      </c>
      <c r="B1954" s="38" t="str">
        <f>_xlfn.IFNA(IF($U$8="set",VLOOKUP(Search!$A1954,Inventory!$AD$2:$AI$5552,6,FALSE),IF($U$8="Player",VLOOKUP(Search!$A1954,Inventory!$AF$2:$AI$5552,4,FALSE),IF($U$8="BV",VLOOKUP(Search!$A1954,Inventory!$AH$2:$AI$5552,2,FALSE),""))),"")</f>
        <v/>
      </c>
      <c r="C1954" s="38"/>
      <c r="D1954" s="38"/>
      <c r="E1954" s="38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22"/>
    </row>
    <row r="1955" spans="1:22" x14ac:dyDescent="0.2">
      <c r="A1955" s="24">
        <f>1+LARGE($A$11:A1954,1)</f>
        <v>1944</v>
      </c>
      <c r="B1955" s="38" t="str">
        <f>_xlfn.IFNA(IF($U$8="set",VLOOKUP(Search!$A1955,Inventory!$AD$2:$AI$5552,6,FALSE),IF($U$8="Player",VLOOKUP(Search!$A1955,Inventory!$AF$2:$AI$5552,4,FALSE),IF($U$8="BV",VLOOKUP(Search!$A1955,Inventory!$AH$2:$AI$5552,2,FALSE),""))),"")</f>
        <v/>
      </c>
      <c r="C1955" s="38"/>
      <c r="D1955" s="38"/>
      <c r="E1955" s="38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22"/>
    </row>
    <row r="1956" spans="1:22" x14ac:dyDescent="0.2">
      <c r="A1956" s="24">
        <f>1+LARGE($A$11:A1955,1)</f>
        <v>1945</v>
      </c>
      <c r="B1956" s="38" t="str">
        <f>_xlfn.IFNA(IF($U$8="set",VLOOKUP(Search!$A1956,Inventory!$AD$2:$AI$5552,6,FALSE),IF($U$8="Player",VLOOKUP(Search!$A1956,Inventory!$AF$2:$AI$5552,4,FALSE),IF($U$8="BV",VLOOKUP(Search!$A1956,Inventory!$AH$2:$AI$5552,2,FALSE),""))),"")</f>
        <v/>
      </c>
      <c r="C1956" s="38"/>
      <c r="D1956" s="38"/>
      <c r="E1956" s="38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22"/>
    </row>
    <row r="1957" spans="1:22" x14ac:dyDescent="0.2">
      <c r="A1957" s="24">
        <f>1+LARGE($A$11:A1956,1)</f>
        <v>1946</v>
      </c>
      <c r="B1957" s="38" t="str">
        <f>_xlfn.IFNA(IF($U$8="set",VLOOKUP(Search!$A1957,Inventory!$AD$2:$AI$5552,6,FALSE),IF($U$8="Player",VLOOKUP(Search!$A1957,Inventory!$AF$2:$AI$5552,4,FALSE),IF($U$8="BV",VLOOKUP(Search!$A1957,Inventory!$AH$2:$AI$5552,2,FALSE),""))),"")</f>
        <v/>
      </c>
      <c r="C1957" s="38"/>
      <c r="D1957" s="38"/>
      <c r="E1957" s="38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22"/>
    </row>
    <row r="1958" spans="1:22" x14ac:dyDescent="0.2">
      <c r="A1958" s="24">
        <f>1+LARGE($A$11:A1957,1)</f>
        <v>1947</v>
      </c>
      <c r="B1958" s="38" t="str">
        <f>_xlfn.IFNA(IF($U$8="set",VLOOKUP(Search!$A1958,Inventory!$AD$2:$AI$5552,6,FALSE),IF($U$8="Player",VLOOKUP(Search!$A1958,Inventory!$AF$2:$AI$5552,4,FALSE),IF($U$8="BV",VLOOKUP(Search!$A1958,Inventory!$AH$2:$AI$5552,2,FALSE),""))),"")</f>
        <v/>
      </c>
      <c r="C1958" s="38"/>
      <c r="D1958" s="38"/>
      <c r="E1958" s="38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22"/>
    </row>
    <row r="1959" spans="1:22" x14ac:dyDescent="0.2">
      <c r="A1959" s="24">
        <f>1+LARGE($A$11:A1958,1)</f>
        <v>1948</v>
      </c>
      <c r="B1959" s="38" t="str">
        <f>_xlfn.IFNA(IF($U$8="set",VLOOKUP(Search!$A1959,Inventory!$AD$2:$AI$5552,6,FALSE),IF($U$8="Player",VLOOKUP(Search!$A1959,Inventory!$AF$2:$AI$5552,4,FALSE),IF($U$8="BV",VLOOKUP(Search!$A1959,Inventory!$AH$2:$AI$5552,2,FALSE),""))),"")</f>
        <v/>
      </c>
      <c r="C1959" s="38"/>
      <c r="D1959" s="38"/>
      <c r="E1959" s="38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22"/>
    </row>
    <row r="1960" spans="1:22" x14ac:dyDescent="0.2">
      <c r="A1960" s="24">
        <f>1+LARGE($A$11:A1959,1)</f>
        <v>1949</v>
      </c>
      <c r="B1960" s="38" t="str">
        <f>_xlfn.IFNA(IF($U$8="set",VLOOKUP(Search!$A1960,Inventory!$AD$2:$AI$5552,6,FALSE),IF($U$8="Player",VLOOKUP(Search!$A1960,Inventory!$AF$2:$AI$5552,4,FALSE),IF($U$8="BV",VLOOKUP(Search!$A1960,Inventory!$AH$2:$AI$5552,2,FALSE),""))),"")</f>
        <v/>
      </c>
      <c r="C1960" s="38"/>
      <c r="D1960" s="38"/>
      <c r="E1960" s="38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22"/>
    </row>
    <row r="1961" spans="1:22" x14ac:dyDescent="0.2">
      <c r="A1961" s="24">
        <f>1+LARGE($A$11:A1960,1)</f>
        <v>1950</v>
      </c>
      <c r="B1961" s="38" t="str">
        <f>_xlfn.IFNA(IF($U$8="set",VLOOKUP(Search!$A1961,Inventory!$AD$2:$AI$5552,6,FALSE),IF($U$8="Player",VLOOKUP(Search!$A1961,Inventory!$AF$2:$AI$5552,4,FALSE),IF($U$8="BV",VLOOKUP(Search!$A1961,Inventory!$AH$2:$AI$5552,2,FALSE),""))),"")</f>
        <v/>
      </c>
      <c r="C1961" s="38"/>
      <c r="D1961" s="38"/>
      <c r="E1961" s="38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22"/>
    </row>
    <row r="1962" spans="1:22" x14ac:dyDescent="0.2">
      <c r="A1962" s="24">
        <f>1+LARGE($A$11:A1961,1)</f>
        <v>1951</v>
      </c>
      <c r="B1962" s="38" t="str">
        <f>_xlfn.IFNA(IF($U$8="set",VLOOKUP(Search!$A1962,Inventory!$AD$2:$AI$5552,6,FALSE),IF($U$8="Player",VLOOKUP(Search!$A1962,Inventory!$AF$2:$AI$5552,4,FALSE),IF($U$8="BV",VLOOKUP(Search!$A1962,Inventory!$AH$2:$AI$5552,2,FALSE),""))),"")</f>
        <v/>
      </c>
      <c r="C1962" s="38"/>
      <c r="D1962" s="38"/>
      <c r="E1962" s="38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22"/>
    </row>
    <row r="1963" spans="1:22" x14ac:dyDescent="0.2">
      <c r="A1963" s="24">
        <f>1+LARGE($A$11:A1962,1)</f>
        <v>1952</v>
      </c>
      <c r="B1963" s="38" t="str">
        <f>_xlfn.IFNA(IF($U$8="set",VLOOKUP(Search!$A1963,Inventory!$AD$2:$AI$5552,6,FALSE),IF($U$8="Player",VLOOKUP(Search!$A1963,Inventory!$AF$2:$AI$5552,4,FALSE),IF($U$8="BV",VLOOKUP(Search!$A1963,Inventory!$AH$2:$AI$5552,2,FALSE),""))),"")</f>
        <v/>
      </c>
      <c r="C1963" s="38"/>
      <c r="D1963" s="38"/>
      <c r="E1963" s="38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22"/>
    </row>
    <row r="1964" spans="1:22" x14ac:dyDescent="0.2">
      <c r="A1964" s="24">
        <f>1+LARGE($A$11:A1963,1)</f>
        <v>1953</v>
      </c>
      <c r="B1964" s="38" t="str">
        <f>_xlfn.IFNA(IF($U$8="set",VLOOKUP(Search!$A1964,Inventory!$AD$2:$AI$5552,6,FALSE),IF($U$8="Player",VLOOKUP(Search!$A1964,Inventory!$AF$2:$AI$5552,4,FALSE),IF($U$8="BV",VLOOKUP(Search!$A1964,Inventory!$AH$2:$AI$5552,2,FALSE),""))),"")</f>
        <v/>
      </c>
      <c r="C1964" s="38"/>
      <c r="D1964" s="38"/>
      <c r="E1964" s="38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22"/>
    </row>
    <row r="1965" spans="1:22" x14ac:dyDescent="0.2">
      <c r="A1965" s="24">
        <f>1+LARGE($A$11:A1964,1)</f>
        <v>1954</v>
      </c>
      <c r="B1965" s="38" t="str">
        <f>_xlfn.IFNA(IF($U$8="set",VLOOKUP(Search!$A1965,Inventory!$AD$2:$AI$5552,6,FALSE),IF($U$8="Player",VLOOKUP(Search!$A1965,Inventory!$AF$2:$AI$5552,4,FALSE),IF($U$8="BV",VLOOKUP(Search!$A1965,Inventory!$AH$2:$AI$5552,2,FALSE),""))),"")</f>
        <v/>
      </c>
      <c r="C1965" s="38"/>
      <c r="D1965" s="38"/>
      <c r="E1965" s="38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22"/>
    </row>
    <row r="1966" spans="1:22" x14ac:dyDescent="0.2">
      <c r="A1966" s="24">
        <f>1+LARGE($A$11:A1965,1)</f>
        <v>1955</v>
      </c>
      <c r="B1966" s="38" t="str">
        <f>_xlfn.IFNA(IF($U$8="set",VLOOKUP(Search!$A1966,Inventory!$AD$2:$AI$5552,6,FALSE),IF($U$8="Player",VLOOKUP(Search!$A1966,Inventory!$AF$2:$AI$5552,4,FALSE),IF($U$8="BV",VLOOKUP(Search!$A1966,Inventory!$AH$2:$AI$5552,2,FALSE),""))),"")</f>
        <v/>
      </c>
      <c r="C1966" s="38"/>
      <c r="D1966" s="38"/>
      <c r="E1966" s="38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22"/>
    </row>
    <row r="1967" spans="1:22" x14ac:dyDescent="0.2">
      <c r="A1967" s="24">
        <f>1+LARGE($A$11:A1966,1)</f>
        <v>1956</v>
      </c>
      <c r="B1967" s="38" t="str">
        <f>_xlfn.IFNA(IF($U$8="set",VLOOKUP(Search!$A1967,Inventory!$AD$2:$AI$5552,6,FALSE),IF($U$8="Player",VLOOKUP(Search!$A1967,Inventory!$AF$2:$AI$5552,4,FALSE),IF($U$8="BV",VLOOKUP(Search!$A1967,Inventory!$AH$2:$AI$5552,2,FALSE),""))),"")</f>
        <v/>
      </c>
      <c r="C1967" s="38"/>
      <c r="D1967" s="38"/>
      <c r="E1967" s="38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22"/>
    </row>
    <row r="1968" spans="1:22" x14ac:dyDescent="0.2">
      <c r="A1968" s="24">
        <f>1+LARGE($A$11:A1967,1)</f>
        <v>1957</v>
      </c>
      <c r="B1968" s="38" t="str">
        <f>_xlfn.IFNA(IF($U$8="set",VLOOKUP(Search!$A1968,Inventory!$AD$2:$AI$5552,6,FALSE),IF($U$8="Player",VLOOKUP(Search!$A1968,Inventory!$AF$2:$AI$5552,4,FALSE),IF($U$8="BV",VLOOKUP(Search!$A1968,Inventory!$AH$2:$AI$5552,2,FALSE),""))),"")</f>
        <v/>
      </c>
      <c r="C1968" s="38"/>
      <c r="D1968" s="38"/>
      <c r="E1968" s="38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22"/>
    </row>
    <row r="1969" spans="1:22" x14ac:dyDescent="0.2">
      <c r="A1969" s="24">
        <f>1+LARGE($A$11:A1968,1)</f>
        <v>1958</v>
      </c>
      <c r="B1969" s="38" t="str">
        <f>_xlfn.IFNA(IF($U$8="set",VLOOKUP(Search!$A1969,Inventory!$AD$2:$AI$5552,6,FALSE),IF($U$8="Player",VLOOKUP(Search!$A1969,Inventory!$AF$2:$AI$5552,4,FALSE),IF($U$8="BV",VLOOKUP(Search!$A1969,Inventory!$AH$2:$AI$5552,2,FALSE),""))),"")</f>
        <v/>
      </c>
      <c r="C1969" s="38"/>
      <c r="D1969" s="38"/>
      <c r="E1969" s="38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22"/>
    </row>
    <row r="1970" spans="1:22" x14ac:dyDescent="0.2">
      <c r="A1970" s="24">
        <f>1+LARGE($A$11:A1969,1)</f>
        <v>1959</v>
      </c>
      <c r="B1970" s="38" t="str">
        <f>_xlfn.IFNA(IF($U$8="set",VLOOKUP(Search!$A1970,Inventory!$AD$2:$AI$5552,6,FALSE),IF($U$8="Player",VLOOKUP(Search!$A1970,Inventory!$AF$2:$AI$5552,4,FALSE),IF($U$8="BV",VLOOKUP(Search!$A1970,Inventory!$AH$2:$AI$5552,2,FALSE),""))),"")</f>
        <v/>
      </c>
      <c r="C1970" s="38"/>
      <c r="D1970" s="38"/>
      <c r="E1970" s="38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22"/>
    </row>
    <row r="1971" spans="1:22" x14ac:dyDescent="0.2">
      <c r="A1971" s="24">
        <f>1+LARGE($A$11:A1970,1)</f>
        <v>1960</v>
      </c>
      <c r="B1971" s="38" t="str">
        <f>_xlfn.IFNA(IF($U$8="set",VLOOKUP(Search!$A1971,Inventory!$AD$2:$AI$5552,6,FALSE),IF($U$8="Player",VLOOKUP(Search!$A1971,Inventory!$AF$2:$AI$5552,4,FALSE),IF($U$8="BV",VLOOKUP(Search!$A1971,Inventory!$AH$2:$AI$5552,2,FALSE),""))),"")</f>
        <v/>
      </c>
      <c r="C1971" s="38"/>
      <c r="D1971" s="38"/>
      <c r="E1971" s="38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22"/>
    </row>
    <row r="1972" spans="1:22" x14ac:dyDescent="0.2">
      <c r="A1972" s="24">
        <f>1+LARGE($A$11:A1971,1)</f>
        <v>1961</v>
      </c>
      <c r="B1972" s="38" t="str">
        <f>_xlfn.IFNA(IF($U$8="set",VLOOKUP(Search!$A1972,Inventory!$AD$2:$AI$5552,6,FALSE),IF($U$8="Player",VLOOKUP(Search!$A1972,Inventory!$AF$2:$AI$5552,4,FALSE),IF($U$8="BV",VLOOKUP(Search!$A1972,Inventory!$AH$2:$AI$5552,2,FALSE),""))),"")</f>
        <v/>
      </c>
      <c r="C1972" s="38"/>
      <c r="D1972" s="38"/>
      <c r="E1972" s="38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22"/>
    </row>
    <row r="1973" spans="1:22" x14ac:dyDescent="0.2">
      <c r="A1973" s="24">
        <f>1+LARGE($A$11:A1972,1)</f>
        <v>1962</v>
      </c>
      <c r="B1973" s="38" t="str">
        <f>_xlfn.IFNA(IF($U$8="set",VLOOKUP(Search!$A1973,Inventory!$AD$2:$AI$5552,6,FALSE),IF($U$8="Player",VLOOKUP(Search!$A1973,Inventory!$AF$2:$AI$5552,4,FALSE),IF($U$8="BV",VLOOKUP(Search!$A1973,Inventory!$AH$2:$AI$5552,2,FALSE),""))),"")</f>
        <v/>
      </c>
      <c r="C1973" s="38"/>
      <c r="D1973" s="38"/>
      <c r="E1973" s="38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22"/>
    </row>
    <row r="1974" spans="1:22" x14ac:dyDescent="0.2">
      <c r="A1974" s="24">
        <f>1+LARGE($A$11:A1973,1)</f>
        <v>1963</v>
      </c>
      <c r="B1974" s="38" t="str">
        <f>_xlfn.IFNA(IF($U$8="set",VLOOKUP(Search!$A1974,Inventory!$AD$2:$AI$5552,6,FALSE),IF($U$8="Player",VLOOKUP(Search!$A1974,Inventory!$AF$2:$AI$5552,4,FALSE),IF($U$8="BV",VLOOKUP(Search!$A1974,Inventory!$AH$2:$AI$5552,2,FALSE),""))),"")</f>
        <v/>
      </c>
      <c r="C1974" s="38"/>
      <c r="D1974" s="38"/>
      <c r="E1974" s="38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22"/>
    </row>
    <row r="1975" spans="1:22" x14ac:dyDescent="0.2">
      <c r="A1975" s="24">
        <f>1+LARGE($A$11:A1974,1)</f>
        <v>1964</v>
      </c>
      <c r="B1975" s="38" t="str">
        <f>_xlfn.IFNA(IF($U$8="set",VLOOKUP(Search!$A1975,Inventory!$AD$2:$AI$5552,6,FALSE),IF($U$8="Player",VLOOKUP(Search!$A1975,Inventory!$AF$2:$AI$5552,4,FALSE),IF($U$8="BV",VLOOKUP(Search!$A1975,Inventory!$AH$2:$AI$5552,2,FALSE),""))),"")</f>
        <v/>
      </c>
      <c r="C1975" s="38"/>
      <c r="D1975" s="38"/>
      <c r="E1975" s="38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22"/>
    </row>
    <row r="1976" spans="1:22" x14ac:dyDescent="0.2">
      <c r="A1976" s="24">
        <f>1+LARGE($A$11:A1975,1)</f>
        <v>1965</v>
      </c>
      <c r="B1976" s="38" t="str">
        <f>_xlfn.IFNA(IF($U$8="set",VLOOKUP(Search!$A1976,Inventory!$AD$2:$AI$5552,6,FALSE),IF($U$8="Player",VLOOKUP(Search!$A1976,Inventory!$AF$2:$AI$5552,4,FALSE),IF($U$8="BV",VLOOKUP(Search!$A1976,Inventory!$AH$2:$AI$5552,2,FALSE),""))),"")</f>
        <v/>
      </c>
      <c r="C1976" s="38"/>
      <c r="D1976" s="38"/>
      <c r="E1976" s="38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22"/>
    </row>
    <row r="1977" spans="1:22" x14ac:dyDescent="0.2">
      <c r="A1977" s="24">
        <f>1+LARGE($A$11:A1976,1)</f>
        <v>1966</v>
      </c>
      <c r="B1977" s="38" t="str">
        <f>_xlfn.IFNA(IF($U$8="set",VLOOKUP(Search!$A1977,Inventory!$AD$2:$AI$5552,6,FALSE),IF($U$8="Player",VLOOKUP(Search!$A1977,Inventory!$AF$2:$AI$5552,4,FALSE),IF($U$8="BV",VLOOKUP(Search!$A1977,Inventory!$AH$2:$AI$5552,2,FALSE),""))),"")</f>
        <v/>
      </c>
      <c r="C1977" s="38"/>
      <c r="D1977" s="38"/>
      <c r="E1977" s="38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22"/>
    </row>
    <row r="1978" spans="1:22" x14ac:dyDescent="0.2">
      <c r="A1978" s="24">
        <f>1+LARGE($A$11:A1977,1)</f>
        <v>1967</v>
      </c>
      <c r="B1978" s="38" t="str">
        <f>_xlfn.IFNA(IF($U$8="set",VLOOKUP(Search!$A1978,Inventory!$AD$2:$AI$5552,6,FALSE),IF($U$8="Player",VLOOKUP(Search!$A1978,Inventory!$AF$2:$AI$5552,4,FALSE),IF($U$8="BV",VLOOKUP(Search!$A1978,Inventory!$AH$2:$AI$5552,2,FALSE),""))),"")</f>
        <v/>
      </c>
      <c r="C1978" s="38"/>
      <c r="D1978" s="38"/>
      <c r="E1978" s="38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22"/>
    </row>
    <row r="1979" spans="1:22" x14ac:dyDescent="0.2">
      <c r="A1979" s="24">
        <f>1+LARGE($A$11:A1978,1)</f>
        <v>1968</v>
      </c>
      <c r="B1979" s="38" t="str">
        <f>_xlfn.IFNA(IF($U$8="set",VLOOKUP(Search!$A1979,Inventory!$AD$2:$AI$5552,6,FALSE),IF($U$8="Player",VLOOKUP(Search!$A1979,Inventory!$AF$2:$AI$5552,4,FALSE),IF($U$8="BV",VLOOKUP(Search!$A1979,Inventory!$AH$2:$AI$5552,2,FALSE),""))),"")</f>
        <v/>
      </c>
      <c r="C1979" s="38"/>
      <c r="D1979" s="38"/>
      <c r="E1979" s="38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22"/>
    </row>
    <row r="1980" spans="1:22" x14ac:dyDescent="0.2">
      <c r="A1980" s="24">
        <f>1+LARGE($A$11:A1979,1)</f>
        <v>1969</v>
      </c>
      <c r="B1980" s="38" t="str">
        <f>_xlfn.IFNA(IF($U$8="set",VLOOKUP(Search!$A1980,Inventory!$AD$2:$AI$5552,6,FALSE),IF($U$8="Player",VLOOKUP(Search!$A1980,Inventory!$AF$2:$AI$5552,4,FALSE),IF($U$8="BV",VLOOKUP(Search!$A1980,Inventory!$AH$2:$AI$5552,2,FALSE),""))),"")</f>
        <v/>
      </c>
      <c r="C1980" s="38"/>
      <c r="D1980" s="38"/>
      <c r="E1980" s="38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22"/>
    </row>
    <row r="1981" spans="1:22" x14ac:dyDescent="0.2">
      <c r="A1981" s="24">
        <f>1+LARGE($A$11:A1980,1)</f>
        <v>1970</v>
      </c>
      <c r="B1981" s="38" t="str">
        <f>_xlfn.IFNA(IF($U$8="set",VLOOKUP(Search!$A1981,Inventory!$AD$2:$AI$5552,6,FALSE),IF($U$8="Player",VLOOKUP(Search!$A1981,Inventory!$AF$2:$AI$5552,4,FALSE),IF($U$8="BV",VLOOKUP(Search!$A1981,Inventory!$AH$2:$AI$5552,2,FALSE),""))),"")</f>
        <v/>
      </c>
      <c r="C1981" s="38"/>
      <c r="D1981" s="38"/>
      <c r="E1981" s="38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22"/>
    </row>
    <row r="1982" spans="1:22" x14ac:dyDescent="0.2">
      <c r="A1982" s="24">
        <f>1+LARGE($A$11:A1981,1)</f>
        <v>1971</v>
      </c>
      <c r="B1982" s="38" t="str">
        <f>_xlfn.IFNA(IF($U$8="set",VLOOKUP(Search!$A1982,Inventory!$AD$2:$AI$5552,6,FALSE),IF($U$8="Player",VLOOKUP(Search!$A1982,Inventory!$AF$2:$AI$5552,4,FALSE),IF($U$8="BV",VLOOKUP(Search!$A1982,Inventory!$AH$2:$AI$5552,2,FALSE),""))),"")</f>
        <v/>
      </c>
      <c r="C1982" s="38"/>
      <c r="D1982" s="38"/>
      <c r="E1982" s="38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22"/>
    </row>
    <row r="1983" spans="1:22" x14ac:dyDescent="0.2">
      <c r="A1983" s="24">
        <f>1+LARGE($A$11:A1982,1)</f>
        <v>1972</v>
      </c>
      <c r="B1983" s="38" t="str">
        <f>_xlfn.IFNA(IF($U$8="set",VLOOKUP(Search!$A1983,Inventory!$AD$2:$AI$5552,6,FALSE),IF($U$8="Player",VLOOKUP(Search!$A1983,Inventory!$AF$2:$AI$5552,4,FALSE),IF($U$8="BV",VLOOKUP(Search!$A1983,Inventory!$AH$2:$AI$5552,2,FALSE),""))),"")</f>
        <v/>
      </c>
      <c r="C1983" s="38"/>
      <c r="D1983" s="38"/>
      <c r="E1983" s="38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22"/>
    </row>
    <row r="1984" spans="1:22" x14ac:dyDescent="0.2">
      <c r="A1984" s="24">
        <f>1+LARGE($A$11:A1983,1)</f>
        <v>1973</v>
      </c>
      <c r="B1984" s="38" t="str">
        <f>_xlfn.IFNA(IF($U$8="set",VLOOKUP(Search!$A1984,Inventory!$AD$2:$AI$5552,6,FALSE),IF($U$8="Player",VLOOKUP(Search!$A1984,Inventory!$AF$2:$AI$5552,4,FALSE),IF($U$8="BV",VLOOKUP(Search!$A1984,Inventory!$AH$2:$AI$5552,2,FALSE),""))),"")</f>
        <v/>
      </c>
      <c r="C1984" s="38"/>
      <c r="D1984" s="38"/>
      <c r="E1984" s="38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22"/>
    </row>
    <row r="1985" spans="1:22" x14ac:dyDescent="0.2">
      <c r="A1985" s="24">
        <f>1+LARGE($A$11:A1984,1)</f>
        <v>1974</v>
      </c>
      <c r="B1985" s="38" t="str">
        <f>_xlfn.IFNA(IF($U$8="set",VLOOKUP(Search!$A1985,Inventory!$AD$2:$AI$5552,6,FALSE),IF($U$8="Player",VLOOKUP(Search!$A1985,Inventory!$AF$2:$AI$5552,4,FALSE),IF($U$8="BV",VLOOKUP(Search!$A1985,Inventory!$AH$2:$AI$5552,2,FALSE),""))),"")</f>
        <v/>
      </c>
      <c r="C1985" s="38"/>
      <c r="D1985" s="38"/>
      <c r="E1985" s="38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22"/>
    </row>
    <row r="1986" spans="1:22" x14ac:dyDescent="0.2">
      <c r="A1986" s="24">
        <f>1+LARGE($A$11:A1985,1)</f>
        <v>1975</v>
      </c>
      <c r="B1986" s="38" t="str">
        <f>_xlfn.IFNA(IF($U$8="set",VLOOKUP(Search!$A1986,Inventory!$AD$2:$AI$5552,6,FALSE),IF($U$8="Player",VLOOKUP(Search!$A1986,Inventory!$AF$2:$AI$5552,4,FALSE),IF($U$8="BV",VLOOKUP(Search!$A1986,Inventory!$AH$2:$AI$5552,2,FALSE),""))),"")</f>
        <v/>
      </c>
      <c r="C1986" s="38"/>
      <c r="D1986" s="38"/>
      <c r="E1986" s="38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22"/>
    </row>
    <row r="1987" spans="1:22" x14ac:dyDescent="0.2">
      <c r="A1987" s="24">
        <f>1+LARGE($A$11:A1986,1)</f>
        <v>1976</v>
      </c>
      <c r="B1987" s="38" t="str">
        <f>_xlfn.IFNA(IF($U$8="set",VLOOKUP(Search!$A1987,Inventory!$AD$2:$AI$5552,6,FALSE),IF($U$8="Player",VLOOKUP(Search!$A1987,Inventory!$AF$2:$AI$5552,4,FALSE),IF($U$8="BV",VLOOKUP(Search!$A1987,Inventory!$AH$2:$AI$5552,2,FALSE),""))),"")</f>
        <v/>
      </c>
      <c r="C1987" s="38"/>
      <c r="D1987" s="38"/>
      <c r="E1987" s="38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22"/>
    </row>
    <row r="1988" spans="1:22" x14ac:dyDescent="0.2">
      <c r="A1988" s="24">
        <f>1+LARGE($A$11:A1987,1)</f>
        <v>1977</v>
      </c>
      <c r="B1988" s="38" t="str">
        <f>_xlfn.IFNA(IF($U$8="set",VLOOKUP(Search!$A1988,Inventory!$AD$2:$AI$5552,6,FALSE),IF($U$8="Player",VLOOKUP(Search!$A1988,Inventory!$AF$2:$AI$5552,4,FALSE),IF($U$8="BV",VLOOKUP(Search!$A1988,Inventory!$AH$2:$AI$5552,2,FALSE),""))),"")</f>
        <v/>
      </c>
      <c r="C1988" s="38"/>
      <c r="D1988" s="38"/>
      <c r="E1988" s="38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22"/>
    </row>
    <row r="1989" spans="1:22" x14ac:dyDescent="0.2">
      <c r="A1989" s="24">
        <f>1+LARGE($A$11:A1988,1)</f>
        <v>1978</v>
      </c>
      <c r="B1989" s="38" t="str">
        <f>_xlfn.IFNA(IF($U$8="set",VLOOKUP(Search!$A1989,Inventory!$AD$2:$AI$5552,6,FALSE),IF($U$8="Player",VLOOKUP(Search!$A1989,Inventory!$AF$2:$AI$5552,4,FALSE),IF($U$8="BV",VLOOKUP(Search!$A1989,Inventory!$AH$2:$AI$5552,2,FALSE),""))),"")</f>
        <v/>
      </c>
      <c r="C1989" s="38"/>
      <c r="D1989" s="38"/>
      <c r="E1989" s="38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22"/>
    </row>
    <row r="1990" spans="1:22" x14ac:dyDescent="0.2">
      <c r="A1990" s="24">
        <f>1+LARGE($A$11:A1989,1)</f>
        <v>1979</v>
      </c>
      <c r="B1990" s="38" t="str">
        <f>_xlfn.IFNA(IF($U$8="set",VLOOKUP(Search!$A1990,Inventory!$AD$2:$AI$5552,6,FALSE),IF($U$8="Player",VLOOKUP(Search!$A1990,Inventory!$AF$2:$AI$5552,4,FALSE),IF($U$8="BV",VLOOKUP(Search!$A1990,Inventory!$AH$2:$AI$5552,2,FALSE),""))),"")</f>
        <v/>
      </c>
      <c r="C1990" s="38"/>
      <c r="D1990" s="38"/>
      <c r="E1990" s="38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22"/>
    </row>
    <row r="1991" spans="1:22" x14ac:dyDescent="0.2">
      <c r="A1991" s="24">
        <f>1+LARGE($A$11:A1990,1)</f>
        <v>1980</v>
      </c>
      <c r="B1991" s="38" t="str">
        <f>_xlfn.IFNA(IF($U$8="set",VLOOKUP(Search!$A1991,Inventory!$AD$2:$AI$5552,6,FALSE),IF($U$8="Player",VLOOKUP(Search!$A1991,Inventory!$AF$2:$AI$5552,4,FALSE),IF($U$8="BV",VLOOKUP(Search!$A1991,Inventory!$AH$2:$AI$5552,2,FALSE),""))),"")</f>
        <v/>
      </c>
      <c r="C1991" s="38"/>
      <c r="D1991" s="38"/>
      <c r="E1991" s="38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22"/>
    </row>
    <row r="1992" spans="1:22" x14ac:dyDescent="0.2">
      <c r="A1992" s="24">
        <f>1+LARGE($A$11:A1991,1)</f>
        <v>1981</v>
      </c>
      <c r="B1992" s="38" t="str">
        <f>_xlfn.IFNA(IF($U$8="set",VLOOKUP(Search!$A1992,Inventory!$AD$2:$AI$5552,6,FALSE),IF($U$8="Player",VLOOKUP(Search!$A1992,Inventory!$AF$2:$AI$5552,4,FALSE),IF($U$8="BV",VLOOKUP(Search!$A1992,Inventory!$AH$2:$AI$5552,2,FALSE),""))),"")</f>
        <v/>
      </c>
      <c r="C1992" s="38"/>
      <c r="D1992" s="38"/>
      <c r="E1992" s="38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22"/>
    </row>
    <row r="1993" spans="1:22" x14ac:dyDescent="0.2">
      <c r="A1993" s="24">
        <f>1+LARGE($A$11:A1992,1)</f>
        <v>1982</v>
      </c>
      <c r="B1993" s="38" t="str">
        <f>_xlfn.IFNA(IF($U$8="set",VLOOKUP(Search!$A1993,Inventory!$AD$2:$AI$5552,6,FALSE),IF($U$8="Player",VLOOKUP(Search!$A1993,Inventory!$AF$2:$AI$5552,4,FALSE),IF($U$8="BV",VLOOKUP(Search!$A1993,Inventory!$AH$2:$AI$5552,2,FALSE),""))),"")</f>
        <v/>
      </c>
      <c r="C1993" s="38"/>
      <c r="D1993" s="38"/>
      <c r="E1993" s="38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22"/>
    </row>
    <row r="1994" spans="1:22" x14ac:dyDescent="0.2">
      <c r="A1994" s="24">
        <f>1+LARGE($A$11:A1993,1)</f>
        <v>1983</v>
      </c>
      <c r="B1994" s="38" t="str">
        <f>_xlfn.IFNA(IF($U$8="set",VLOOKUP(Search!$A1994,Inventory!$AD$2:$AI$5552,6,FALSE),IF($U$8="Player",VLOOKUP(Search!$A1994,Inventory!$AF$2:$AI$5552,4,FALSE),IF($U$8="BV",VLOOKUP(Search!$A1994,Inventory!$AH$2:$AI$5552,2,FALSE),""))),"")</f>
        <v/>
      </c>
      <c r="C1994" s="38"/>
      <c r="D1994" s="38"/>
      <c r="E1994" s="38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22"/>
    </row>
    <row r="1995" spans="1:22" x14ac:dyDescent="0.2">
      <c r="A1995" s="24">
        <f>1+LARGE($A$11:A1994,1)</f>
        <v>1984</v>
      </c>
      <c r="B1995" s="38" t="str">
        <f>_xlfn.IFNA(IF($U$8="set",VLOOKUP(Search!$A1995,Inventory!$AD$2:$AI$5552,6,FALSE),IF($U$8="Player",VLOOKUP(Search!$A1995,Inventory!$AF$2:$AI$5552,4,FALSE),IF($U$8="BV",VLOOKUP(Search!$A1995,Inventory!$AH$2:$AI$5552,2,FALSE),""))),"")</f>
        <v/>
      </c>
      <c r="C1995" s="38"/>
      <c r="D1995" s="38"/>
      <c r="E1995" s="38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22"/>
    </row>
    <row r="1996" spans="1:22" x14ac:dyDescent="0.2">
      <c r="A1996" s="24">
        <f>1+LARGE($A$11:A1995,1)</f>
        <v>1985</v>
      </c>
      <c r="B1996" s="38" t="str">
        <f>_xlfn.IFNA(IF($U$8="set",VLOOKUP(Search!$A1996,Inventory!$AD$2:$AI$5552,6,FALSE),IF($U$8="Player",VLOOKUP(Search!$A1996,Inventory!$AF$2:$AI$5552,4,FALSE),IF($U$8="BV",VLOOKUP(Search!$A1996,Inventory!$AH$2:$AI$5552,2,FALSE),""))),"")</f>
        <v/>
      </c>
      <c r="C1996" s="38"/>
      <c r="D1996" s="38"/>
      <c r="E1996" s="38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22"/>
    </row>
    <row r="1997" spans="1:22" x14ac:dyDescent="0.2">
      <c r="A1997" s="24">
        <f>1+LARGE($A$11:A1996,1)</f>
        <v>1986</v>
      </c>
      <c r="B1997" s="38" t="str">
        <f>_xlfn.IFNA(IF($U$8="set",VLOOKUP(Search!$A1997,Inventory!$AD$2:$AI$5552,6,FALSE),IF($U$8="Player",VLOOKUP(Search!$A1997,Inventory!$AF$2:$AI$5552,4,FALSE),IF($U$8="BV",VLOOKUP(Search!$A1997,Inventory!$AH$2:$AI$5552,2,FALSE),""))),"")</f>
        <v/>
      </c>
      <c r="C1997" s="38"/>
      <c r="D1997" s="38"/>
      <c r="E1997" s="38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22"/>
    </row>
    <row r="1998" spans="1:22" x14ac:dyDescent="0.2">
      <c r="A1998" s="24">
        <f>1+LARGE($A$11:A1997,1)</f>
        <v>1987</v>
      </c>
      <c r="B1998" s="38" t="str">
        <f>_xlfn.IFNA(IF($U$8="set",VLOOKUP(Search!$A1998,Inventory!$AD$2:$AI$5552,6,FALSE),IF($U$8="Player",VLOOKUP(Search!$A1998,Inventory!$AF$2:$AI$5552,4,FALSE),IF($U$8="BV",VLOOKUP(Search!$A1998,Inventory!$AH$2:$AI$5552,2,FALSE),""))),"")</f>
        <v/>
      </c>
      <c r="C1998" s="38"/>
      <c r="D1998" s="38"/>
      <c r="E1998" s="38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22"/>
    </row>
    <row r="1999" spans="1:22" x14ac:dyDescent="0.2">
      <c r="A1999" s="24">
        <f>1+LARGE($A$11:A1998,1)</f>
        <v>1988</v>
      </c>
      <c r="B1999" s="38" t="str">
        <f>_xlfn.IFNA(IF($U$8="set",VLOOKUP(Search!$A1999,Inventory!$AD$2:$AI$5552,6,FALSE),IF($U$8="Player",VLOOKUP(Search!$A1999,Inventory!$AF$2:$AI$5552,4,FALSE),IF($U$8="BV",VLOOKUP(Search!$A1999,Inventory!$AH$2:$AI$5552,2,FALSE),""))),"")</f>
        <v/>
      </c>
      <c r="C1999" s="38"/>
      <c r="D1999" s="38"/>
      <c r="E1999" s="38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22"/>
    </row>
    <row r="2000" spans="1:22" x14ac:dyDescent="0.2">
      <c r="A2000" s="24">
        <f>1+LARGE($A$11:A1999,1)</f>
        <v>1989</v>
      </c>
      <c r="B2000" s="38" t="str">
        <f>_xlfn.IFNA(IF($U$8="set",VLOOKUP(Search!$A2000,Inventory!$AD$2:$AI$5552,6,FALSE),IF($U$8="Player",VLOOKUP(Search!$A2000,Inventory!$AF$2:$AI$5552,4,FALSE),IF($U$8="BV",VLOOKUP(Search!$A2000,Inventory!$AH$2:$AI$5552,2,FALSE),""))),"")</f>
        <v/>
      </c>
      <c r="C2000" s="38"/>
      <c r="D2000" s="38"/>
      <c r="E2000" s="38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22"/>
    </row>
    <row r="2001" spans="1:22" x14ac:dyDescent="0.2">
      <c r="A2001" s="24">
        <f>1+LARGE($A$11:A2000,1)</f>
        <v>1990</v>
      </c>
      <c r="B2001" s="38" t="str">
        <f>_xlfn.IFNA(IF($U$8="set",VLOOKUP(Search!$A2001,Inventory!$AD$2:$AI$5552,6,FALSE),IF($U$8="Player",VLOOKUP(Search!$A2001,Inventory!$AF$2:$AI$5552,4,FALSE),IF($U$8="BV",VLOOKUP(Search!$A2001,Inventory!$AH$2:$AI$5552,2,FALSE),""))),"")</f>
        <v/>
      </c>
      <c r="C2001" s="38"/>
      <c r="D2001" s="38"/>
      <c r="E2001" s="38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22"/>
    </row>
    <row r="2002" spans="1:22" x14ac:dyDescent="0.2">
      <c r="A2002" s="24">
        <f>1+LARGE($A$11:A2001,1)</f>
        <v>1991</v>
      </c>
      <c r="B2002" s="38" t="str">
        <f>_xlfn.IFNA(IF($U$8="set",VLOOKUP(Search!$A2002,Inventory!$AD$2:$AI$5552,6,FALSE),IF($U$8="Player",VLOOKUP(Search!$A2002,Inventory!$AF$2:$AI$5552,4,FALSE),IF($U$8="BV",VLOOKUP(Search!$A2002,Inventory!$AH$2:$AI$5552,2,FALSE),""))),"")</f>
        <v/>
      </c>
      <c r="C2002" s="38"/>
      <c r="D2002" s="38"/>
      <c r="E2002" s="38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22"/>
    </row>
    <row r="2003" spans="1:22" x14ac:dyDescent="0.2">
      <c r="A2003" s="24">
        <f>1+LARGE($A$11:A2002,1)</f>
        <v>1992</v>
      </c>
      <c r="B2003" s="38" t="str">
        <f>_xlfn.IFNA(IF($U$8="set",VLOOKUP(Search!$A2003,Inventory!$AD$2:$AI$5552,6,FALSE),IF($U$8="Player",VLOOKUP(Search!$A2003,Inventory!$AF$2:$AI$5552,4,FALSE),IF($U$8="BV",VLOOKUP(Search!$A2003,Inventory!$AH$2:$AI$5552,2,FALSE),""))),"")</f>
        <v/>
      </c>
      <c r="C2003" s="38"/>
      <c r="D2003" s="38"/>
      <c r="E2003" s="38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22"/>
    </row>
    <row r="2004" spans="1:22" x14ac:dyDescent="0.2">
      <c r="A2004" s="24">
        <f>1+LARGE($A$11:A2003,1)</f>
        <v>1993</v>
      </c>
      <c r="B2004" s="38" t="str">
        <f>_xlfn.IFNA(IF($U$8="set",VLOOKUP(Search!$A2004,Inventory!$AD$2:$AI$5552,6,FALSE),IF($U$8="Player",VLOOKUP(Search!$A2004,Inventory!$AF$2:$AI$5552,4,FALSE),IF($U$8="BV",VLOOKUP(Search!$A2004,Inventory!$AH$2:$AI$5552,2,FALSE),""))),"")</f>
        <v/>
      </c>
      <c r="C2004" s="38"/>
      <c r="D2004" s="38"/>
      <c r="E2004" s="38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22"/>
    </row>
    <row r="2005" spans="1:22" x14ac:dyDescent="0.2">
      <c r="A2005" s="24">
        <f>1+LARGE($A$11:A2004,1)</f>
        <v>1994</v>
      </c>
      <c r="B2005" s="38" t="str">
        <f>_xlfn.IFNA(IF($U$8="set",VLOOKUP(Search!$A2005,Inventory!$AD$2:$AI$5552,6,FALSE),IF($U$8="Player",VLOOKUP(Search!$A2005,Inventory!$AF$2:$AI$5552,4,FALSE),IF($U$8="BV",VLOOKUP(Search!$A2005,Inventory!$AH$2:$AI$5552,2,FALSE),""))),"")</f>
        <v/>
      </c>
      <c r="C2005" s="38"/>
      <c r="D2005" s="38"/>
      <c r="E2005" s="38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22"/>
    </row>
    <row r="2006" spans="1:22" x14ac:dyDescent="0.2">
      <c r="A2006" s="24">
        <f>1+LARGE($A$11:A2005,1)</f>
        <v>1995</v>
      </c>
      <c r="B2006" s="38" t="str">
        <f>_xlfn.IFNA(IF($U$8="set",VLOOKUP(Search!$A2006,Inventory!$AD$2:$AI$5552,6,FALSE),IF($U$8="Player",VLOOKUP(Search!$A2006,Inventory!$AF$2:$AI$5552,4,FALSE),IF($U$8="BV",VLOOKUP(Search!$A2006,Inventory!$AH$2:$AI$5552,2,FALSE),""))),"")</f>
        <v/>
      </c>
      <c r="C2006" s="38"/>
      <c r="D2006" s="38"/>
      <c r="E2006" s="38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22"/>
    </row>
    <row r="2007" spans="1:22" x14ac:dyDescent="0.2">
      <c r="A2007" s="24">
        <f>1+LARGE($A$11:A2006,1)</f>
        <v>1996</v>
      </c>
      <c r="B2007" s="38" t="str">
        <f>_xlfn.IFNA(IF($U$8="set",VLOOKUP(Search!$A2007,Inventory!$AD$2:$AI$5552,6,FALSE),IF($U$8="Player",VLOOKUP(Search!$A2007,Inventory!$AF$2:$AI$5552,4,FALSE),IF($U$8="BV",VLOOKUP(Search!$A2007,Inventory!$AH$2:$AI$5552,2,FALSE),""))),"")</f>
        <v/>
      </c>
      <c r="C2007" s="38"/>
      <c r="D2007" s="38"/>
      <c r="E2007" s="38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22"/>
    </row>
    <row r="2008" spans="1:22" x14ac:dyDescent="0.2">
      <c r="A2008" s="24">
        <f>1+LARGE($A$11:A2007,1)</f>
        <v>1997</v>
      </c>
      <c r="B2008" s="38" t="str">
        <f>_xlfn.IFNA(IF($U$8="set",VLOOKUP(Search!$A2008,Inventory!$AD$2:$AI$5552,6,FALSE),IF($U$8="Player",VLOOKUP(Search!$A2008,Inventory!$AF$2:$AI$5552,4,FALSE),IF($U$8="BV",VLOOKUP(Search!$A2008,Inventory!$AH$2:$AI$5552,2,FALSE),""))),"")</f>
        <v/>
      </c>
      <c r="C2008" s="38"/>
      <c r="D2008" s="38"/>
      <c r="E2008" s="38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22"/>
    </row>
    <row r="2009" spans="1:22" x14ac:dyDescent="0.2">
      <c r="A2009" s="24">
        <f>1+LARGE($A$11:A2008,1)</f>
        <v>1998</v>
      </c>
      <c r="B2009" s="38" t="str">
        <f>_xlfn.IFNA(IF($U$8="set",VLOOKUP(Search!$A2009,Inventory!$AD$2:$AI$5552,6,FALSE),IF($U$8="Player",VLOOKUP(Search!$A2009,Inventory!$AF$2:$AI$5552,4,FALSE),IF($U$8="BV",VLOOKUP(Search!$A2009,Inventory!$AH$2:$AI$5552,2,FALSE),""))),"")</f>
        <v/>
      </c>
      <c r="C2009" s="38"/>
      <c r="D2009" s="38"/>
      <c r="E2009" s="38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22"/>
    </row>
    <row r="2010" spans="1:22" x14ac:dyDescent="0.2">
      <c r="A2010" s="24">
        <f>1+LARGE($A$11:A2009,1)</f>
        <v>1999</v>
      </c>
      <c r="B2010" s="38" t="str">
        <f>_xlfn.IFNA(IF($U$8="set",VLOOKUP(Search!$A2010,Inventory!$AD$2:$AI$5552,6,FALSE),IF($U$8="Player",VLOOKUP(Search!$A2010,Inventory!$AF$2:$AI$5552,4,FALSE),IF($U$8="BV",VLOOKUP(Search!$A2010,Inventory!$AH$2:$AI$5552,2,FALSE),""))),"")</f>
        <v/>
      </c>
      <c r="C2010" s="38"/>
      <c r="D2010" s="38"/>
      <c r="E2010" s="38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22"/>
    </row>
    <row r="2011" spans="1:22" x14ac:dyDescent="0.2">
      <c r="A2011" s="24">
        <f>1+LARGE($A$11:A2010,1)</f>
        <v>2000</v>
      </c>
      <c r="B2011" s="38" t="str">
        <f>_xlfn.IFNA(IF($U$8="set",VLOOKUP(Search!$A2011,Inventory!$AD$2:$AI$5552,6,FALSE),IF($U$8="Player",VLOOKUP(Search!$A2011,Inventory!$AF$2:$AI$5552,4,FALSE),IF($U$8="BV",VLOOKUP(Search!$A2011,Inventory!$AH$2:$AI$5552,2,FALSE),""))),"")</f>
        <v/>
      </c>
      <c r="C2011" s="38"/>
      <c r="D2011" s="38"/>
      <c r="E2011" s="38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22"/>
    </row>
    <row r="2012" spans="1:22" x14ac:dyDescent="0.2">
      <c r="A2012" s="24">
        <f>1+LARGE($A$11:A2011,1)</f>
        <v>2001</v>
      </c>
      <c r="B2012" s="38" t="str">
        <f>_xlfn.IFNA(IF($U$8="set",VLOOKUP(Search!$A2012,Inventory!$AD$2:$AI$5552,6,FALSE),IF($U$8="Player",VLOOKUP(Search!$A2012,Inventory!$AF$2:$AI$5552,4,FALSE),IF($U$8="BV",VLOOKUP(Search!$A2012,Inventory!$AH$2:$AI$5552,2,FALSE),""))),"")</f>
        <v/>
      </c>
      <c r="C2012" s="38"/>
      <c r="D2012" s="38"/>
      <c r="E2012" s="38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22"/>
    </row>
    <row r="2013" spans="1:22" x14ac:dyDescent="0.2">
      <c r="A2013" s="24">
        <f>1+LARGE($A$11:A2012,1)</f>
        <v>2002</v>
      </c>
      <c r="B2013" s="38" t="str">
        <f>_xlfn.IFNA(IF($U$8="set",VLOOKUP(Search!$A2013,Inventory!$AD$2:$AI$5552,6,FALSE),IF($U$8="Player",VLOOKUP(Search!$A2013,Inventory!$AF$2:$AI$5552,4,FALSE),IF($U$8="BV",VLOOKUP(Search!$A2013,Inventory!$AH$2:$AI$5552,2,FALSE),""))),"")</f>
        <v/>
      </c>
      <c r="C2013" s="38"/>
      <c r="D2013" s="38"/>
      <c r="E2013" s="38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22"/>
    </row>
    <row r="2014" spans="1:22" x14ac:dyDescent="0.2">
      <c r="A2014" s="24">
        <f>1+LARGE($A$11:A2013,1)</f>
        <v>2003</v>
      </c>
      <c r="B2014" s="38" t="str">
        <f>_xlfn.IFNA(IF($U$8="set",VLOOKUP(Search!$A2014,Inventory!$AD$2:$AI$5552,6,FALSE),IF($U$8="Player",VLOOKUP(Search!$A2014,Inventory!$AF$2:$AI$5552,4,FALSE),IF($U$8="BV",VLOOKUP(Search!$A2014,Inventory!$AH$2:$AI$5552,2,FALSE),""))),"")</f>
        <v/>
      </c>
      <c r="C2014" s="38"/>
      <c r="D2014" s="38"/>
      <c r="E2014" s="38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22"/>
    </row>
    <row r="2015" spans="1:22" x14ac:dyDescent="0.2">
      <c r="A2015" s="24">
        <f>1+LARGE($A$11:A2014,1)</f>
        <v>2004</v>
      </c>
      <c r="B2015" s="38" t="str">
        <f>_xlfn.IFNA(IF($U$8="set",VLOOKUP(Search!$A2015,Inventory!$AD$2:$AI$5552,6,FALSE),IF($U$8="Player",VLOOKUP(Search!$A2015,Inventory!$AF$2:$AI$5552,4,FALSE),IF($U$8="BV",VLOOKUP(Search!$A2015,Inventory!$AH$2:$AI$5552,2,FALSE),""))),"")</f>
        <v/>
      </c>
      <c r="C2015" s="38"/>
      <c r="D2015" s="38"/>
      <c r="E2015" s="38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22"/>
    </row>
    <row r="2016" spans="1:22" x14ac:dyDescent="0.2">
      <c r="A2016" s="24">
        <f>1+LARGE($A$11:A2015,1)</f>
        <v>2005</v>
      </c>
      <c r="B2016" s="38" t="str">
        <f>_xlfn.IFNA(IF($U$8="set",VLOOKUP(Search!$A2016,Inventory!$AD$2:$AI$5552,6,FALSE),IF($U$8="Player",VLOOKUP(Search!$A2016,Inventory!$AF$2:$AI$5552,4,FALSE),IF($U$8="BV",VLOOKUP(Search!$A2016,Inventory!$AH$2:$AI$5552,2,FALSE),""))),"")</f>
        <v/>
      </c>
      <c r="C2016" s="38"/>
      <c r="D2016" s="38"/>
      <c r="E2016" s="38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22"/>
    </row>
    <row r="2017" spans="1:22" x14ac:dyDescent="0.2">
      <c r="A2017" s="24">
        <f>1+LARGE($A$11:A2016,1)</f>
        <v>2006</v>
      </c>
      <c r="B2017" s="38" t="str">
        <f>_xlfn.IFNA(IF($U$8="set",VLOOKUP(Search!$A2017,Inventory!$AD$2:$AI$5552,6,FALSE),IF($U$8="Player",VLOOKUP(Search!$A2017,Inventory!$AF$2:$AI$5552,4,FALSE),IF($U$8="BV",VLOOKUP(Search!$A2017,Inventory!$AH$2:$AI$5552,2,FALSE),""))),"")</f>
        <v/>
      </c>
      <c r="C2017" s="38"/>
      <c r="D2017" s="38"/>
      <c r="E2017" s="38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22"/>
    </row>
    <row r="2018" spans="1:22" x14ac:dyDescent="0.2">
      <c r="A2018" s="24">
        <f>1+LARGE($A$11:A2017,1)</f>
        <v>2007</v>
      </c>
      <c r="B2018" s="38" t="str">
        <f>_xlfn.IFNA(IF($U$8="set",VLOOKUP(Search!$A2018,Inventory!$AD$2:$AI$5552,6,FALSE),IF($U$8="Player",VLOOKUP(Search!$A2018,Inventory!$AF$2:$AI$5552,4,FALSE),IF($U$8="BV",VLOOKUP(Search!$A2018,Inventory!$AH$2:$AI$5552,2,FALSE),""))),"")</f>
        <v/>
      </c>
      <c r="C2018" s="38"/>
      <c r="D2018" s="38"/>
      <c r="E2018" s="38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22"/>
    </row>
    <row r="2019" spans="1:22" x14ac:dyDescent="0.2">
      <c r="A2019" s="24">
        <f>1+LARGE($A$11:A2018,1)</f>
        <v>2008</v>
      </c>
      <c r="B2019" s="38" t="str">
        <f>_xlfn.IFNA(IF($U$8="set",VLOOKUP(Search!$A2019,Inventory!$AD$2:$AI$5552,6,FALSE),IF($U$8="Player",VLOOKUP(Search!$A2019,Inventory!$AF$2:$AI$5552,4,FALSE),IF($U$8="BV",VLOOKUP(Search!$A2019,Inventory!$AH$2:$AI$5552,2,FALSE),""))),"")</f>
        <v/>
      </c>
      <c r="C2019" s="38"/>
      <c r="D2019" s="38"/>
      <c r="E2019" s="38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22"/>
    </row>
    <row r="2020" spans="1:22" x14ac:dyDescent="0.2">
      <c r="A2020" s="24">
        <f>1+LARGE($A$11:A2019,1)</f>
        <v>2009</v>
      </c>
      <c r="B2020" s="38" t="str">
        <f>_xlfn.IFNA(IF($U$8="set",VLOOKUP(Search!$A2020,Inventory!$AD$2:$AI$5552,6,FALSE),IF($U$8="Player",VLOOKUP(Search!$A2020,Inventory!$AF$2:$AI$5552,4,FALSE),IF($U$8="BV",VLOOKUP(Search!$A2020,Inventory!$AH$2:$AI$5552,2,FALSE),""))),"")</f>
        <v/>
      </c>
      <c r="C2020" s="38"/>
      <c r="D2020" s="38"/>
      <c r="E2020" s="38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22"/>
    </row>
    <row r="2021" spans="1:22" x14ac:dyDescent="0.2">
      <c r="A2021" s="24">
        <f>1+LARGE($A$11:A2020,1)</f>
        <v>2010</v>
      </c>
      <c r="B2021" s="38" t="str">
        <f>_xlfn.IFNA(IF($U$8="set",VLOOKUP(Search!$A2021,Inventory!$AD$2:$AI$5552,6,FALSE),IF($U$8="Player",VLOOKUP(Search!$A2021,Inventory!$AF$2:$AI$5552,4,FALSE),IF($U$8="BV",VLOOKUP(Search!$A2021,Inventory!$AH$2:$AI$5552,2,FALSE),""))),"")</f>
        <v/>
      </c>
      <c r="C2021" s="38"/>
      <c r="D2021" s="38"/>
      <c r="E2021" s="38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22"/>
    </row>
    <row r="2022" spans="1:22" x14ac:dyDescent="0.2">
      <c r="A2022" s="24">
        <f>1+LARGE($A$11:A2021,1)</f>
        <v>2011</v>
      </c>
      <c r="B2022" s="38" t="str">
        <f>_xlfn.IFNA(IF($U$8="set",VLOOKUP(Search!$A2022,Inventory!$AD$2:$AI$5552,6,FALSE),IF($U$8="Player",VLOOKUP(Search!$A2022,Inventory!$AF$2:$AI$5552,4,FALSE),IF($U$8="BV",VLOOKUP(Search!$A2022,Inventory!$AH$2:$AI$5552,2,FALSE),""))),"")</f>
        <v/>
      </c>
      <c r="C2022" s="38"/>
      <c r="D2022" s="38"/>
      <c r="E2022" s="38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22"/>
    </row>
    <row r="2023" spans="1:22" x14ac:dyDescent="0.2">
      <c r="A2023" s="24">
        <f>1+LARGE($A$11:A2022,1)</f>
        <v>2012</v>
      </c>
      <c r="B2023" s="38" t="str">
        <f>_xlfn.IFNA(IF($U$8="set",VLOOKUP(Search!$A2023,Inventory!$AD$2:$AI$5552,6,FALSE),IF($U$8="Player",VLOOKUP(Search!$A2023,Inventory!$AF$2:$AI$5552,4,FALSE),IF($U$8="BV",VLOOKUP(Search!$A2023,Inventory!$AH$2:$AI$5552,2,FALSE),""))),"")</f>
        <v/>
      </c>
      <c r="C2023" s="38"/>
      <c r="D2023" s="38"/>
      <c r="E2023" s="38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22"/>
    </row>
    <row r="2024" spans="1:22" x14ac:dyDescent="0.2">
      <c r="A2024" s="24">
        <f>1+LARGE($A$11:A2023,1)</f>
        <v>2013</v>
      </c>
      <c r="B2024" s="38" t="str">
        <f>_xlfn.IFNA(IF($U$8="set",VLOOKUP(Search!$A2024,Inventory!$AD$2:$AI$5552,6,FALSE),IF($U$8="Player",VLOOKUP(Search!$A2024,Inventory!$AF$2:$AI$5552,4,FALSE),IF($U$8="BV",VLOOKUP(Search!$A2024,Inventory!$AH$2:$AI$5552,2,FALSE),""))),"")</f>
        <v/>
      </c>
      <c r="C2024" s="38"/>
      <c r="D2024" s="38"/>
      <c r="E2024" s="38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22"/>
    </row>
    <row r="2025" spans="1:22" x14ac:dyDescent="0.2">
      <c r="A2025" s="24">
        <f>1+LARGE($A$11:A2024,1)</f>
        <v>2014</v>
      </c>
      <c r="B2025" s="38" t="str">
        <f>_xlfn.IFNA(IF($U$8="set",VLOOKUP(Search!$A2025,Inventory!$AD$2:$AI$5552,6,FALSE),IF($U$8="Player",VLOOKUP(Search!$A2025,Inventory!$AF$2:$AI$5552,4,FALSE),IF($U$8="BV",VLOOKUP(Search!$A2025,Inventory!$AH$2:$AI$5552,2,FALSE),""))),"")</f>
        <v/>
      </c>
      <c r="C2025" s="38"/>
      <c r="D2025" s="38"/>
      <c r="E2025" s="38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22"/>
    </row>
    <row r="2026" spans="1:22" x14ac:dyDescent="0.2">
      <c r="A2026" s="24">
        <f>1+LARGE($A$11:A2025,1)</f>
        <v>2015</v>
      </c>
      <c r="B2026" s="38" t="str">
        <f>_xlfn.IFNA(IF($U$8="set",VLOOKUP(Search!$A2026,Inventory!$AD$2:$AI$5552,6,FALSE),IF($U$8="Player",VLOOKUP(Search!$A2026,Inventory!$AF$2:$AI$5552,4,FALSE),IF($U$8="BV",VLOOKUP(Search!$A2026,Inventory!$AH$2:$AI$5552,2,FALSE),""))),"")</f>
        <v/>
      </c>
      <c r="C2026" s="38"/>
      <c r="D2026" s="38"/>
      <c r="E2026" s="38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22"/>
    </row>
    <row r="2027" spans="1:22" x14ac:dyDescent="0.2">
      <c r="A2027" s="24">
        <f>1+LARGE($A$11:A2026,1)</f>
        <v>2016</v>
      </c>
      <c r="B2027" s="38" t="str">
        <f>_xlfn.IFNA(IF($U$8="set",VLOOKUP(Search!$A2027,Inventory!$AD$2:$AI$5552,6,FALSE),IF($U$8="Player",VLOOKUP(Search!$A2027,Inventory!$AF$2:$AI$5552,4,FALSE),IF($U$8="BV",VLOOKUP(Search!$A2027,Inventory!$AH$2:$AI$5552,2,FALSE),""))),"")</f>
        <v/>
      </c>
      <c r="C2027" s="38"/>
      <c r="D2027" s="38"/>
      <c r="E2027" s="38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22"/>
    </row>
    <row r="2028" spans="1:22" x14ac:dyDescent="0.2">
      <c r="A2028" s="24">
        <f>1+LARGE($A$11:A2027,1)</f>
        <v>2017</v>
      </c>
      <c r="B2028" s="38" t="str">
        <f>_xlfn.IFNA(IF($U$8="set",VLOOKUP(Search!$A2028,Inventory!$AD$2:$AI$5552,6,FALSE),IF($U$8="Player",VLOOKUP(Search!$A2028,Inventory!$AF$2:$AI$5552,4,FALSE),IF($U$8="BV",VLOOKUP(Search!$A2028,Inventory!$AH$2:$AI$5552,2,FALSE),""))),"")</f>
        <v/>
      </c>
      <c r="C2028" s="38"/>
      <c r="D2028" s="38"/>
      <c r="E2028" s="38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22"/>
    </row>
    <row r="2029" spans="1:22" x14ac:dyDescent="0.2">
      <c r="A2029" s="24">
        <f>1+LARGE($A$11:A2028,1)</f>
        <v>2018</v>
      </c>
      <c r="B2029" s="38" t="str">
        <f>_xlfn.IFNA(IF($U$8="set",VLOOKUP(Search!$A2029,Inventory!$AD$2:$AI$5552,6,FALSE),IF($U$8="Player",VLOOKUP(Search!$A2029,Inventory!$AF$2:$AI$5552,4,FALSE),IF($U$8="BV",VLOOKUP(Search!$A2029,Inventory!$AH$2:$AI$5552,2,FALSE),""))),"")</f>
        <v/>
      </c>
      <c r="C2029" s="38"/>
      <c r="D2029" s="38"/>
      <c r="E2029" s="38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22"/>
    </row>
    <row r="2030" spans="1:22" x14ac:dyDescent="0.2">
      <c r="A2030" s="24">
        <f>1+LARGE($A$11:A2029,1)</f>
        <v>2019</v>
      </c>
      <c r="B2030" s="38" t="str">
        <f>_xlfn.IFNA(IF($U$8="set",VLOOKUP(Search!$A2030,Inventory!$AD$2:$AI$5552,6,FALSE),IF($U$8="Player",VLOOKUP(Search!$A2030,Inventory!$AF$2:$AI$5552,4,FALSE),IF($U$8="BV",VLOOKUP(Search!$A2030,Inventory!$AH$2:$AI$5552,2,FALSE),""))),"")</f>
        <v/>
      </c>
      <c r="C2030" s="38"/>
      <c r="D2030" s="38"/>
      <c r="E2030" s="38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22"/>
    </row>
    <row r="2031" spans="1:22" x14ac:dyDescent="0.2">
      <c r="A2031" s="24">
        <f>1+LARGE($A$11:A2030,1)</f>
        <v>2020</v>
      </c>
      <c r="B2031" s="38" t="str">
        <f>_xlfn.IFNA(IF($U$8="set",VLOOKUP(Search!$A2031,Inventory!$AD$2:$AI$5552,6,FALSE),IF($U$8="Player",VLOOKUP(Search!$A2031,Inventory!$AF$2:$AI$5552,4,FALSE),IF($U$8="BV",VLOOKUP(Search!$A2031,Inventory!$AH$2:$AI$5552,2,FALSE),""))),"")</f>
        <v/>
      </c>
      <c r="C2031" s="38"/>
      <c r="D2031" s="38"/>
      <c r="E2031" s="38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22"/>
    </row>
    <row r="2032" spans="1:22" x14ac:dyDescent="0.2">
      <c r="A2032" s="24">
        <f>1+LARGE($A$11:A2031,1)</f>
        <v>2021</v>
      </c>
      <c r="B2032" s="38" t="str">
        <f>_xlfn.IFNA(IF($U$8="set",VLOOKUP(Search!$A2032,Inventory!$AD$2:$AI$5552,6,FALSE),IF($U$8="Player",VLOOKUP(Search!$A2032,Inventory!$AF$2:$AI$5552,4,FALSE),IF($U$8="BV",VLOOKUP(Search!$A2032,Inventory!$AH$2:$AI$5552,2,FALSE),""))),"")</f>
        <v/>
      </c>
      <c r="C2032" s="38"/>
      <c r="D2032" s="38"/>
      <c r="E2032" s="38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22"/>
    </row>
    <row r="2033" spans="1:22" x14ac:dyDescent="0.2">
      <c r="A2033" s="24">
        <f>1+LARGE($A$11:A2032,1)</f>
        <v>2022</v>
      </c>
      <c r="B2033" s="38" t="str">
        <f>_xlfn.IFNA(IF($U$8="set",VLOOKUP(Search!$A2033,Inventory!$AD$2:$AI$5552,6,FALSE),IF($U$8="Player",VLOOKUP(Search!$A2033,Inventory!$AF$2:$AI$5552,4,FALSE),IF($U$8="BV",VLOOKUP(Search!$A2033,Inventory!$AH$2:$AI$5552,2,FALSE),""))),"")</f>
        <v/>
      </c>
      <c r="C2033" s="38"/>
      <c r="D2033" s="38"/>
      <c r="E2033" s="38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22"/>
    </row>
    <row r="2034" spans="1:22" x14ac:dyDescent="0.2">
      <c r="A2034" s="24">
        <f>1+LARGE($A$11:A2033,1)</f>
        <v>2023</v>
      </c>
      <c r="B2034" s="38" t="str">
        <f>_xlfn.IFNA(IF($U$8="set",VLOOKUP(Search!$A2034,Inventory!$AD$2:$AI$5552,6,FALSE),IF($U$8="Player",VLOOKUP(Search!$A2034,Inventory!$AF$2:$AI$5552,4,FALSE),IF($U$8="BV",VLOOKUP(Search!$A2034,Inventory!$AH$2:$AI$5552,2,FALSE),""))),"")</f>
        <v/>
      </c>
      <c r="C2034" s="38"/>
      <c r="D2034" s="38"/>
      <c r="E2034" s="38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22"/>
    </row>
    <row r="2035" spans="1:22" x14ac:dyDescent="0.2">
      <c r="A2035" s="24">
        <f>1+LARGE($A$11:A2034,1)</f>
        <v>2024</v>
      </c>
      <c r="B2035" s="38" t="str">
        <f>_xlfn.IFNA(IF($U$8="set",VLOOKUP(Search!$A2035,Inventory!$AD$2:$AI$5552,6,FALSE),IF($U$8="Player",VLOOKUP(Search!$A2035,Inventory!$AF$2:$AI$5552,4,FALSE),IF($U$8="BV",VLOOKUP(Search!$A2035,Inventory!$AH$2:$AI$5552,2,FALSE),""))),"")</f>
        <v/>
      </c>
      <c r="C2035" s="38"/>
      <c r="D2035" s="38"/>
      <c r="E2035" s="38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22"/>
    </row>
    <row r="2036" spans="1:22" x14ac:dyDescent="0.2">
      <c r="A2036" s="24">
        <f>1+LARGE($A$11:A2035,1)</f>
        <v>2025</v>
      </c>
      <c r="B2036" s="38" t="str">
        <f>_xlfn.IFNA(IF($U$8="set",VLOOKUP(Search!$A2036,Inventory!$AD$2:$AI$5552,6,FALSE),IF($U$8="Player",VLOOKUP(Search!$A2036,Inventory!$AF$2:$AI$5552,4,FALSE),IF($U$8="BV",VLOOKUP(Search!$A2036,Inventory!$AH$2:$AI$5552,2,FALSE),""))),"")</f>
        <v/>
      </c>
      <c r="C2036" s="38"/>
      <c r="D2036" s="38"/>
      <c r="E2036" s="38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22"/>
    </row>
    <row r="2037" spans="1:22" x14ac:dyDescent="0.2">
      <c r="A2037" s="24">
        <f>1+LARGE($A$11:A2036,1)</f>
        <v>2026</v>
      </c>
      <c r="B2037" s="38" t="str">
        <f>_xlfn.IFNA(IF($U$8="set",VLOOKUP(Search!$A2037,Inventory!$AD$2:$AI$5552,6,FALSE),IF($U$8="Player",VLOOKUP(Search!$A2037,Inventory!$AF$2:$AI$5552,4,FALSE),IF($U$8="BV",VLOOKUP(Search!$A2037,Inventory!$AH$2:$AI$5552,2,FALSE),""))),"")</f>
        <v/>
      </c>
      <c r="C2037" s="38"/>
      <c r="D2037" s="38"/>
      <c r="E2037" s="38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22"/>
    </row>
    <row r="2038" spans="1:22" x14ac:dyDescent="0.2">
      <c r="A2038" s="24">
        <f>1+LARGE($A$11:A2037,1)</f>
        <v>2027</v>
      </c>
      <c r="B2038" s="38" t="str">
        <f>_xlfn.IFNA(IF($U$8="set",VLOOKUP(Search!$A2038,Inventory!$AD$2:$AI$5552,6,FALSE),IF($U$8="Player",VLOOKUP(Search!$A2038,Inventory!$AF$2:$AI$5552,4,FALSE),IF($U$8="BV",VLOOKUP(Search!$A2038,Inventory!$AH$2:$AI$5552,2,FALSE),""))),"")</f>
        <v/>
      </c>
      <c r="C2038" s="38"/>
      <c r="D2038" s="38"/>
      <c r="E2038" s="38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22"/>
    </row>
    <row r="2039" spans="1:22" x14ac:dyDescent="0.2">
      <c r="A2039" s="24">
        <f>1+LARGE($A$11:A2038,1)</f>
        <v>2028</v>
      </c>
      <c r="B2039" s="38" t="str">
        <f>_xlfn.IFNA(IF($U$8="set",VLOOKUP(Search!$A2039,Inventory!$AD$2:$AI$5552,6,FALSE),IF($U$8="Player",VLOOKUP(Search!$A2039,Inventory!$AF$2:$AI$5552,4,FALSE),IF($U$8="BV",VLOOKUP(Search!$A2039,Inventory!$AH$2:$AI$5552,2,FALSE),""))),"")</f>
        <v/>
      </c>
      <c r="C2039" s="38"/>
      <c r="D2039" s="38"/>
      <c r="E2039" s="38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22"/>
    </row>
    <row r="2040" spans="1:22" x14ac:dyDescent="0.2">
      <c r="A2040" s="24">
        <f>1+LARGE($A$11:A2039,1)</f>
        <v>2029</v>
      </c>
      <c r="B2040" s="38" t="str">
        <f>_xlfn.IFNA(IF($U$8="set",VLOOKUP(Search!$A2040,Inventory!$AD$2:$AI$5552,6,FALSE),IF($U$8="Player",VLOOKUP(Search!$A2040,Inventory!$AF$2:$AI$5552,4,FALSE),IF($U$8="BV",VLOOKUP(Search!$A2040,Inventory!$AH$2:$AI$5552,2,FALSE),""))),"")</f>
        <v/>
      </c>
      <c r="C2040" s="38"/>
      <c r="D2040" s="38"/>
      <c r="E2040" s="38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22"/>
    </row>
    <row r="2041" spans="1:22" x14ac:dyDescent="0.2">
      <c r="A2041" s="24">
        <f>1+LARGE($A$11:A2040,1)</f>
        <v>2030</v>
      </c>
      <c r="B2041" s="38" t="str">
        <f>_xlfn.IFNA(IF($U$8="set",VLOOKUP(Search!$A2041,Inventory!$AD$2:$AI$5552,6,FALSE),IF($U$8="Player",VLOOKUP(Search!$A2041,Inventory!$AF$2:$AI$5552,4,FALSE),IF($U$8="BV",VLOOKUP(Search!$A2041,Inventory!$AH$2:$AI$5552,2,FALSE),""))),"")</f>
        <v/>
      </c>
      <c r="C2041" s="38"/>
      <c r="D2041" s="38"/>
      <c r="E2041" s="38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22"/>
    </row>
    <row r="2042" spans="1:22" x14ac:dyDescent="0.2">
      <c r="A2042" s="24">
        <f>1+LARGE($A$11:A2041,1)</f>
        <v>2031</v>
      </c>
      <c r="B2042" s="38" t="str">
        <f>_xlfn.IFNA(IF($U$8="set",VLOOKUP(Search!$A2042,Inventory!$AD$2:$AI$5552,6,FALSE),IF($U$8="Player",VLOOKUP(Search!$A2042,Inventory!$AF$2:$AI$5552,4,FALSE),IF($U$8="BV",VLOOKUP(Search!$A2042,Inventory!$AH$2:$AI$5552,2,FALSE),""))),"")</f>
        <v/>
      </c>
      <c r="C2042" s="38"/>
      <c r="D2042" s="38"/>
      <c r="E2042" s="38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22"/>
    </row>
    <row r="2043" spans="1:22" x14ac:dyDescent="0.2">
      <c r="A2043" s="24">
        <f>1+LARGE($A$11:A2042,1)</f>
        <v>2032</v>
      </c>
      <c r="B2043" s="38" t="str">
        <f>_xlfn.IFNA(IF($U$8="set",VLOOKUP(Search!$A2043,Inventory!$AD$2:$AI$5552,6,FALSE),IF($U$8="Player",VLOOKUP(Search!$A2043,Inventory!$AF$2:$AI$5552,4,FALSE),IF($U$8="BV",VLOOKUP(Search!$A2043,Inventory!$AH$2:$AI$5552,2,FALSE),""))),"")</f>
        <v/>
      </c>
      <c r="C2043" s="38"/>
      <c r="D2043" s="38"/>
      <c r="E2043" s="38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22"/>
    </row>
    <row r="2044" spans="1:22" x14ac:dyDescent="0.2">
      <c r="A2044" s="24">
        <f>1+LARGE($A$11:A2043,1)</f>
        <v>2033</v>
      </c>
      <c r="B2044" s="38" t="str">
        <f>_xlfn.IFNA(IF($U$8="set",VLOOKUP(Search!$A2044,Inventory!$AD$2:$AI$5552,6,FALSE),IF($U$8="Player",VLOOKUP(Search!$A2044,Inventory!$AF$2:$AI$5552,4,FALSE),IF($U$8="BV",VLOOKUP(Search!$A2044,Inventory!$AH$2:$AI$5552,2,FALSE),""))),"")</f>
        <v/>
      </c>
      <c r="C2044" s="38"/>
      <c r="D2044" s="38"/>
      <c r="E2044" s="38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22"/>
    </row>
    <row r="2045" spans="1:22" x14ac:dyDescent="0.2">
      <c r="A2045" s="24">
        <f>1+LARGE($A$11:A2044,1)</f>
        <v>2034</v>
      </c>
      <c r="B2045" s="38" t="str">
        <f>_xlfn.IFNA(IF($U$8="set",VLOOKUP(Search!$A2045,Inventory!$AD$2:$AI$5552,6,FALSE),IF($U$8="Player",VLOOKUP(Search!$A2045,Inventory!$AF$2:$AI$5552,4,FALSE),IF($U$8="BV",VLOOKUP(Search!$A2045,Inventory!$AH$2:$AI$5552,2,FALSE),""))),"")</f>
        <v/>
      </c>
      <c r="C2045" s="38"/>
      <c r="D2045" s="38"/>
      <c r="E2045" s="38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22"/>
    </row>
    <row r="2046" spans="1:22" x14ac:dyDescent="0.2">
      <c r="A2046" s="24">
        <f>1+LARGE($A$11:A2045,1)</f>
        <v>2035</v>
      </c>
      <c r="B2046" s="38" t="str">
        <f>_xlfn.IFNA(IF($U$8="set",VLOOKUP(Search!$A2046,Inventory!$AD$2:$AI$5552,6,FALSE),IF($U$8="Player",VLOOKUP(Search!$A2046,Inventory!$AF$2:$AI$5552,4,FALSE),IF($U$8="BV",VLOOKUP(Search!$A2046,Inventory!$AH$2:$AI$5552,2,FALSE),""))),"")</f>
        <v/>
      </c>
      <c r="C2046" s="38"/>
      <c r="D2046" s="38"/>
      <c r="E2046" s="38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22"/>
    </row>
    <row r="2047" spans="1:22" x14ac:dyDescent="0.2">
      <c r="A2047" s="24">
        <f>1+LARGE($A$11:A2046,1)</f>
        <v>2036</v>
      </c>
      <c r="B2047" s="38" t="str">
        <f>_xlfn.IFNA(IF($U$8="set",VLOOKUP(Search!$A2047,Inventory!$AD$2:$AI$5552,6,FALSE),IF($U$8="Player",VLOOKUP(Search!$A2047,Inventory!$AF$2:$AI$5552,4,FALSE),IF($U$8="BV",VLOOKUP(Search!$A2047,Inventory!$AH$2:$AI$5552,2,FALSE),""))),"")</f>
        <v/>
      </c>
      <c r="C2047" s="38"/>
      <c r="D2047" s="38"/>
      <c r="E2047" s="38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22"/>
    </row>
    <row r="2048" spans="1:22" x14ac:dyDescent="0.2">
      <c r="A2048" s="24">
        <f>1+LARGE($A$11:A2047,1)</f>
        <v>2037</v>
      </c>
      <c r="B2048" s="38" t="str">
        <f>_xlfn.IFNA(IF($U$8="set",VLOOKUP(Search!$A2048,Inventory!$AD$2:$AI$5552,6,FALSE),IF($U$8="Player",VLOOKUP(Search!$A2048,Inventory!$AF$2:$AI$5552,4,FALSE),IF($U$8="BV",VLOOKUP(Search!$A2048,Inventory!$AH$2:$AI$5552,2,FALSE),""))),"")</f>
        <v/>
      </c>
      <c r="C2048" s="38"/>
      <c r="D2048" s="38"/>
      <c r="E2048" s="38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22"/>
    </row>
    <row r="2049" spans="1:22" x14ac:dyDescent="0.2">
      <c r="A2049" s="24">
        <f>1+LARGE($A$11:A2048,1)</f>
        <v>2038</v>
      </c>
      <c r="B2049" s="38" t="str">
        <f>_xlfn.IFNA(IF($U$8="set",VLOOKUP(Search!$A2049,Inventory!$AD$2:$AI$5552,6,FALSE),IF($U$8="Player",VLOOKUP(Search!$A2049,Inventory!$AF$2:$AI$5552,4,FALSE),IF($U$8="BV",VLOOKUP(Search!$A2049,Inventory!$AH$2:$AI$5552,2,FALSE),""))),"")</f>
        <v/>
      </c>
      <c r="C2049" s="38"/>
      <c r="D2049" s="38"/>
      <c r="E2049" s="38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22"/>
    </row>
    <row r="2050" spans="1:22" x14ac:dyDescent="0.2">
      <c r="A2050" s="24">
        <f>1+LARGE($A$11:A2049,1)</f>
        <v>2039</v>
      </c>
      <c r="B2050" s="38" t="str">
        <f>_xlfn.IFNA(IF($U$8="set",VLOOKUP(Search!$A2050,Inventory!$AD$2:$AI$5552,6,FALSE),IF($U$8="Player",VLOOKUP(Search!$A2050,Inventory!$AF$2:$AI$5552,4,FALSE),IF($U$8="BV",VLOOKUP(Search!$A2050,Inventory!$AH$2:$AI$5552,2,FALSE),""))),"")</f>
        <v/>
      </c>
      <c r="C2050" s="38"/>
      <c r="D2050" s="38"/>
      <c r="E2050" s="38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22"/>
    </row>
    <row r="2051" spans="1:22" x14ac:dyDescent="0.2">
      <c r="A2051" s="24">
        <f>1+LARGE($A$11:A2050,1)</f>
        <v>2040</v>
      </c>
      <c r="B2051" s="38" t="str">
        <f>_xlfn.IFNA(IF($U$8="set",VLOOKUP(Search!$A2051,Inventory!$AD$2:$AI$5552,6,FALSE),IF($U$8="Player",VLOOKUP(Search!$A2051,Inventory!$AF$2:$AI$5552,4,FALSE),IF($U$8="BV",VLOOKUP(Search!$A2051,Inventory!$AH$2:$AI$5552,2,FALSE),""))),"")</f>
        <v/>
      </c>
      <c r="C2051" s="38"/>
      <c r="D2051" s="38"/>
      <c r="E2051" s="38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22"/>
    </row>
    <row r="2052" spans="1:22" x14ac:dyDescent="0.2">
      <c r="A2052" s="24">
        <f>1+LARGE($A$11:A2051,1)</f>
        <v>2041</v>
      </c>
      <c r="B2052" s="38" t="str">
        <f>_xlfn.IFNA(IF($U$8="set",VLOOKUP(Search!$A2052,Inventory!$AD$2:$AI$5552,6,FALSE),IF($U$8="Player",VLOOKUP(Search!$A2052,Inventory!$AF$2:$AI$5552,4,FALSE),IF($U$8="BV",VLOOKUP(Search!$A2052,Inventory!$AH$2:$AI$5552,2,FALSE),""))),"")</f>
        <v/>
      </c>
      <c r="C2052" s="38"/>
      <c r="D2052" s="38"/>
      <c r="E2052" s="38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22"/>
    </row>
    <row r="2053" spans="1:22" x14ac:dyDescent="0.2">
      <c r="A2053" s="24">
        <f>1+LARGE($A$11:A2052,1)</f>
        <v>2042</v>
      </c>
      <c r="B2053" s="38" t="str">
        <f>_xlfn.IFNA(IF($U$8="set",VLOOKUP(Search!$A2053,Inventory!$AD$2:$AI$5552,6,FALSE),IF($U$8="Player",VLOOKUP(Search!$A2053,Inventory!$AF$2:$AI$5552,4,FALSE),IF($U$8="BV",VLOOKUP(Search!$A2053,Inventory!$AH$2:$AI$5552,2,FALSE),""))),"")</f>
        <v/>
      </c>
      <c r="C2053" s="38"/>
      <c r="D2053" s="38"/>
      <c r="E2053" s="38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22"/>
    </row>
    <row r="2054" spans="1:22" x14ac:dyDescent="0.2">
      <c r="A2054" s="24">
        <f>1+LARGE($A$11:A2053,1)</f>
        <v>2043</v>
      </c>
      <c r="B2054" s="38" t="str">
        <f>_xlfn.IFNA(IF($U$8="set",VLOOKUP(Search!$A2054,Inventory!$AD$2:$AI$5552,6,FALSE),IF($U$8="Player",VLOOKUP(Search!$A2054,Inventory!$AF$2:$AI$5552,4,FALSE),IF($U$8="BV",VLOOKUP(Search!$A2054,Inventory!$AH$2:$AI$5552,2,FALSE),""))),"")</f>
        <v/>
      </c>
      <c r="C2054" s="38"/>
      <c r="D2054" s="38"/>
      <c r="E2054" s="38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22"/>
    </row>
    <row r="2055" spans="1:22" x14ac:dyDescent="0.2">
      <c r="A2055" s="24">
        <f>1+LARGE($A$11:A2054,1)</f>
        <v>2044</v>
      </c>
      <c r="B2055" s="38" t="str">
        <f>_xlfn.IFNA(IF($U$8="set",VLOOKUP(Search!$A2055,Inventory!$AD$2:$AI$5552,6,FALSE),IF($U$8="Player",VLOOKUP(Search!$A2055,Inventory!$AF$2:$AI$5552,4,FALSE),IF($U$8="BV",VLOOKUP(Search!$A2055,Inventory!$AH$2:$AI$5552,2,FALSE),""))),"")</f>
        <v/>
      </c>
      <c r="C2055" s="38"/>
      <c r="D2055" s="38"/>
      <c r="E2055" s="38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22"/>
    </row>
    <row r="2056" spans="1:22" x14ac:dyDescent="0.2">
      <c r="A2056" s="24">
        <f>1+LARGE($A$11:A2055,1)</f>
        <v>2045</v>
      </c>
      <c r="B2056" s="38" t="str">
        <f>_xlfn.IFNA(IF($U$8="set",VLOOKUP(Search!$A2056,Inventory!$AD$2:$AI$5552,6,FALSE),IF($U$8="Player",VLOOKUP(Search!$A2056,Inventory!$AF$2:$AI$5552,4,FALSE),IF($U$8="BV",VLOOKUP(Search!$A2056,Inventory!$AH$2:$AI$5552,2,FALSE),""))),"")</f>
        <v/>
      </c>
      <c r="C2056" s="38"/>
      <c r="D2056" s="38"/>
      <c r="E2056" s="38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22"/>
    </row>
    <row r="2057" spans="1:22" x14ac:dyDescent="0.2">
      <c r="A2057" s="24">
        <f>1+LARGE($A$11:A2056,1)</f>
        <v>2046</v>
      </c>
      <c r="B2057" s="38" t="str">
        <f>_xlfn.IFNA(IF($U$8="set",VLOOKUP(Search!$A2057,Inventory!$AD$2:$AI$5552,6,FALSE),IF($U$8="Player",VLOOKUP(Search!$A2057,Inventory!$AF$2:$AI$5552,4,FALSE),IF($U$8="BV",VLOOKUP(Search!$A2057,Inventory!$AH$2:$AI$5552,2,FALSE),""))),"")</f>
        <v/>
      </c>
      <c r="C2057" s="38"/>
      <c r="D2057" s="38"/>
      <c r="E2057" s="38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22"/>
    </row>
    <row r="2058" spans="1:22" x14ac:dyDescent="0.2">
      <c r="A2058" s="24">
        <f>1+LARGE($A$11:A2057,1)</f>
        <v>2047</v>
      </c>
      <c r="B2058" s="38" t="str">
        <f>_xlfn.IFNA(IF($U$8="set",VLOOKUP(Search!$A2058,Inventory!$AD$2:$AI$5552,6,FALSE),IF($U$8="Player",VLOOKUP(Search!$A2058,Inventory!$AF$2:$AI$5552,4,FALSE),IF($U$8="BV",VLOOKUP(Search!$A2058,Inventory!$AH$2:$AI$5552,2,FALSE),""))),"")</f>
        <v/>
      </c>
      <c r="C2058" s="38"/>
      <c r="D2058" s="38"/>
      <c r="E2058" s="38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22"/>
    </row>
    <row r="2059" spans="1:22" x14ac:dyDescent="0.2">
      <c r="A2059" s="24">
        <f>1+LARGE($A$11:A2058,1)</f>
        <v>2048</v>
      </c>
      <c r="B2059" s="38" t="str">
        <f>_xlfn.IFNA(IF($U$8="set",VLOOKUP(Search!$A2059,Inventory!$AD$2:$AI$5552,6,FALSE),IF($U$8="Player",VLOOKUP(Search!$A2059,Inventory!$AF$2:$AI$5552,4,FALSE),IF($U$8="BV",VLOOKUP(Search!$A2059,Inventory!$AH$2:$AI$5552,2,FALSE),""))),"")</f>
        <v/>
      </c>
      <c r="C2059" s="38"/>
      <c r="D2059" s="38"/>
      <c r="E2059" s="38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22"/>
    </row>
    <row r="2060" spans="1:22" x14ac:dyDescent="0.2">
      <c r="A2060" s="24">
        <f>1+LARGE($A$11:A2059,1)</f>
        <v>2049</v>
      </c>
      <c r="B2060" s="38" t="str">
        <f>_xlfn.IFNA(IF($U$8="set",VLOOKUP(Search!$A2060,Inventory!$AD$2:$AI$5552,6,FALSE),IF($U$8="Player",VLOOKUP(Search!$A2060,Inventory!$AF$2:$AI$5552,4,FALSE),IF($U$8="BV",VLOOKUP(Search!$A2060,Inventory!$AH$2:$AI$5552,2,FALSE),""))),"")</f>
        <v/>
      </c>
      <c r="C2060" s="38"/>
      <c r="D2060" s="38"/>
      <c r="E2060" s="38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22"/>
    </row>
    <row r="2061" spans="1:22" x14ac:dyDescent="0.2">
      <c r="A2061" s="24">
        <f>1+LARGE($A$11:A2060,1)</f>
        <v>2050</v>
      </c>
      <c r="B2061" s="38" t="str">
        <f>_xlfn.IFNA(IF($U$8="set",VLOOKUP(Search!$A2061,Inventory!$AD$2:$AI$5552,6,FALSE),IF($U$8="Player",VLOOKUP(Search!$A2061,Inventory!$AF$2:$AI$5552,4,FALSE),IF($U$8="BV",VLOOKUP(Search!$A2061,Inventory!$AH$2:$AI$5552,2,FALSE),""))),"")</f>
        <v/>
      </c>
      <c r="C2061" s="38"/>
      <c r="D2061" s="38"/>
      <c r="E2061" s="38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22"/>
    </row>
    <row r="2062" spans="1:22" x14ac:dyDescent="0.2">
      <c r="A2062" s="24">
        <f>1+LARGE($A$11:A2061,1)</f>
        <v>2051</v>
      </c>
      <c r="B2062" s="38" t="str">
        <f>_xlfn.IFNA(IF($U$8="set",VLOOKUP(Search!$A2062,Inventory!$AD$2:$AI$5552,6,FALSE),IF($U$8="Player",VLOOKUP(Search!$A2062,Inventory!$AF$2:$AI$5552,4,FALSE),IF($U$8="BV",VLOOKUP(Search!$A2062,Inventory!$AH$2:$AI$5552,2,FALSE),""))),"")</f>
        <v/>
      </c>
      <c r="C2062" s="38"/>
      <c r="D2062" s="38"/>
      <c r="E2062" s="38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22"/>
    </row>
    <row r="2063" spans="1:22" x14ac:dyDescent="0.2">
      <c r="A2063" s="24">
        <f>1+LARGE($A$11:A2062,1)</f>
        <v>2052</v>
      </c>
      <c r="B2063" s="38" t="str">
        <f>_xlfn.IFNA(IF($U$8="set",VLOOKUP(Search!$A2063,Inventory!$AD$2:$AI$5552,6,FALSE),IF($U$8="Player",VLOOKUP(Search!$A2063,Inventory!$AF$2:$AI$5552,4,FALSE),IF($U$8="BV",VLOOKUP(Search!$A2063,Inventory!$AH$2:$AI$5552,2,FALSE),""))),"")</f>
        <v/>
      </c>
      <c r="C2063" s="38"/>
      <c r="D2063" s="38"/>
      <c r="E2063" s="38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22"/>
    </row>
    <row r="2064" spans="1:22" x14ac:dyDescent="0.2">
      <c r="A2064" s="24">
        <f>1+LARGE($A$11:A2063,1)</f>
        <v>2053</v>
      </c>
      <c r="B2064" s="38" t="str">
        <f>_xlfn.IFNA(IF($U$8="set",VLOOKUP(Search!$A2064,Inventory!$AD$2:$AI$5552,6,FALSE),IF($U$8="Player",VLOOKUP(Search!$A2064,Inventory!$AF$2:$AI$5552,4,FALSE),IF($U$8="BV",VLOOKUP(Search!$A2064,Inventory!$AH$2:$AI$5552,2,FALSE),""))),"")</f>
        <v/>
      </c>
      <c r="C2064" s="38"/>
      <c r="D2064" s="38"/>
      <c r="E2064" s="38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22"/>
    </row>
    <row r="2065" spans="1:22" x14ac:dyDescent="0.2">
      <c r="A2065" s="24">
        <f>1+LARGE($A$11:A2064,1)</f>
        <v>2054</v>
      </c>
      <c r="B2065" s="38" t="str">
        <f>_xlfn.IFNA(IF($U$8="set",VLOOKUP(Search!$A2065,Inventory!$AD$2:$AI$5552,6,FALSE),IF($U$8="Player",VLOOKUP(Search!$A2065,Inventory!$AF$2:$AI$5552,4,FALSE),IF($U$8="BV",VLOOKUP(Search!$A2065,Inventory!$AH$2:$AI$5552,2,FALSE),""))),"")</f>
        <v/>
      </c>
      <c r="C2065" s="38"/>
      <c r="D2065" s="38"/>
      <c r="E2065" s="38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22"/>
    </row>
    <row r="2066" spans="1:22" x14ac:dyDescent="0.2">
      <c r="A2066" s="24">
        <f>1+LARGE($A$11:A2065,1)</f>
        <v>2055</v>
      </c>
      <c r="B2066" s="38" t="str">
        <f>_xlfn.IFNA(IF($U$8="set",VLOOKUP(Search!$A2066,Inventory!$AD$2:$AI$5552,6,FALSE),IF($U$8="Player",VLOOKUP(Search!$A2066,Inventory!$AF$2:$AI$5552,4,FALSE),IF($U$8="BV",VLOOKUP(Search!$A2066,Inventory!$AH$2:$AI$5552,2,FALSE),""))),"")</f>
        <v/>
      </c>
      <c r="C2066" s="38"/>
      <c r="D2066" s="38"/>
      <c r="E2066" s="38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22"/>
    </row>
    <row r="2067" spans="1:22" x14ac:dyDescent="0.2">
      <c r="A2067" s="24">
        <f>1+LARGE($A$11:A2066,1)</f>
        <v>2056</v>
      </c>
      <c r="B2067" s="38" t="str">
        <f>_xlfn.IFNA(IF($U$8="set",VLOOKUP(Search!$A2067,Inventory!$AD$2:$AI$5552,6,FALSE),IF($U$8="Player",VLOOKUP(Search!$A2067,Inventory!$AF$2:$AI$5552,4,FALSE),IF($U$8="BV",VLOOKUP(Search!$A2067,Inventory!$AH$2:$AI$5552,2,FALSE),""))),"")</f>
        <v/>
      </c>
      <c r="C2067" s="38"/>
      <c r="D2067" s="38"/>
      <c r="E2067" s="38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22"/>
    </row>
    <row r="2068" spans="1:22" x14ac:dyDescent="0.2">
      <c r="A2068" s="24">
        <f>1+LARGE($A$11:A2067,1)</f>
        <v>2057</v>
      </c>
      <c r="B2068" s="38" t="str">
        <f>_xlfn.IFNA(IF($U$8="set",VLOOKUP(Search!$A2068,Inventory!$AD$2:$AI$5552,6,FALSE),IF($U$8="Player",VLOOKUP(Search!$A2068,Inventory!$AF$2:$AI$5552,4,FALSE),IF($U$8="BV",VLOOKUP(Search!$A2068,Inventory!$AH$2:$AI$5552,2,FALSE),""))),"")</f>
        <v/>
      </c>
      <c r="C2068" s="38"/>
      <c r="D2068" s="38"/>
      <c r="E2068" s="38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22"/>
    </row>
    <row r="2069" spans="1:22" x14ac:dyDescent="0.2">
      <c r="A2069" s="24">
        <f>1+LARGE($A$11:A2068,1)</f>
        <v>2058</v>
      </c>
      <c r="B2069" s="38" t="str">
        <f>_xlfn.IFNA(IF($U$8="set",VLOOKUP(Search!$A2069,Inventory!$AD$2:$AI$5552,6,FALSE),IF($U$8="Player",VLOOKUP(Search!$A2069,Inventory!$AF$2:$AI$5552,4,FALSE),IF($U$8="BV",VLOOKUP(Search!$A2069,Inventory!$AH$2:$AI$5552,2,FALSE),""))),"")</f>
        <v/>
      </c>
      <c r="C2069" s="38"/>
      <c r="D2069" s="38"/>
      <c r="E2069" s="38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22"/>
    </row>
    <row r="2070" spans="1:22" x14ac:dyDescent="0.2">
      <c r="A2070" s="24">
        <f>1+LARGE($A$11:A2069,1)</f>
        <v>2059</v>
      </c>
      <c r="B2070" s="38" t="str">
        <f>_xlfn.IFNA(IF($U$8="set",VLOOKUP(Search!$A2070,Inventory!$AD$2:$AI$5552,6,FALSE),IF($U$8="Player",VLOOKUP(Search!$A2070,Inventory!$AF$2:$AI$5552,4,FALSE),IF($U$8="BV",VLOOKUP(Search!$A2070,Inventory!$AH$2:$AI$5552,2,FALSE),""))),"")</f>
        <v/>
      </c>
      <c r="C2070" s="38"/>
      <c r="D2070" s="38"/>
      <c r="E2070" s="38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22"/>
    </row>
    <row r="2071" spans="1:22" x14ac:dyDescent="0.2">
      <c r="A2071" s="24">
        <f>1+LARGE($A$11:A2070,1)</f>
        <v>2060</v>
      </c>
      <c r="B2071" s="38" t="str">
        <f>_xlfn.IFNA(IF($U$8="set",VLOOKUP(Search!$A2071,Inventory!$AD$2:$AI$5552,6,FALSE),IF($U$8="Player",VLOOKUP(Search!$A2071,Inventory!$AF$2:$AI$5552,4,FALSE),IF($U$8="BV",VLOOKUP(Search!$A2071,Inventory!$AH$2:$AI$5552,2,FALSE),""))),"")</f>
        <v/>
      </c>
      <c r="C2071" s="38"/>
      <c r="D2071" s="38"/>
      <c r="E2071" s="38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22"/>
    </row>
    <row r="2072" spans="1:22" x14ac:dyDescent="0.2">
      <c r="A2072" s="24">
        <f>1+LARGE($A$11:A2071,1)</f>
        <v>2061</v>
      </c>
      <c r="B2072" s="38" t="str">
        <f>_xlfn.IFNA(IF($U$8="set",VLOOKUP(Search!$A2072,Inventory!$AD$2:$AI$5552,6,FALSE),IF($U$8="Player",VLOOKUP(Search!$A2072,Inventory!$AF$2:$AI$5552,4,FALSE),IF($U$8="BV",VLOOKUP(Search!$A2072,Inventory!$AH$2:$AI$5552,2,FALSE),""))),"")</f>
        <v/>
      </c>
      <c r="C2072" s="38"/>
      <c r="D2072" s="38"/>
      <c r="E2072" s="38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22"/>
    </row>
    <row r="2073" spans="1:22" x14ac:dyDescent="0.2">
      <c r="A2073" s="24">
        <f>1+LARGE($A$11:A2072,1)</f>
        <v>2062</v>
      </c>
      <c r="B2073" s="38" t="str">
        <f>_xlfn.IFNA(IF($U$8="set",VLOOKUP(Search!$A2073,Inventory!$AD$2:$AI$5552,6,FALSE),IF($U$8="Player",VLOOKUP(Search!$A2073,Inventory!$AF$2:$AI$5552,4,FALSE),IF($U$8="BV",VLOOKUP(Search!$A2073,Inventory!$AH$2:$AI$5552,2,FALSE),""))),"")</f>
        <v/>
      </c>
      <c r="C2073" s="38"/>
      <c r="D2073" s="38"/>
      <c r="E2073" s="38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22"/>
    </row>
    <row r="2074" spans="1:22" x14ac:dyDescent="0.2">
      <c r="A2074" s="24">
        <f>1+LARGE($A$11:A2073,1)</f>
        <v>2063</v>
      </c>
      <c r="B2074" s="38" t="str">
        <f>_xlfn.IFNA(IF($U$8="set",VLOOKUP(Search!$A2074,Inventory!$AD$2:$AI$5552,6,FALSE),IF($U$8="Player",VLOOKUP(Search!$A2074,Inventory!$AF$2:$AI$5552,4,FALSE),IF($U$8="BV",VLOOKUP(Search!$A2074,Inventory!$AH$2:$AI$5552,2,FALSE),""))),"")</f>
        <v/>
      </c>
      <c r="C2074" s="38"/>
      <c r="D2074" s="38"/>
      <c r="E2074" s="38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22"/>
    </row>
    <row r="2075" spans="1:22" x14ac:dyDescent="0.2">
      <c r="A2075" s="24">
        <f>1+LARGE($A$11:A2074,1)</f>
        <v>2064</v>
      </c>
      <c r="B2075" s="38" t="str">
        <f>_xlfn.IFNA(IF($U$8="set",VLOOKUP(Search!$A2075,Inventory!$AD$2:$AI$5552,6,FALSE),IF($U$8="Player",VLOOKUP(Search!$A2075,Inventory!$AF$2:$AI$5552,4,FALSE),IF($U$8="BV",VLOOKUP(Search!$A2075,Inventory!$AH$2:$AI$5552,2,FALSE),""))),"")</f>
        <v/>
      </c>
      <c r="C2075" s="38"/>
      <c r="D2075" s="38"/>
      <c r="E2075" s="38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22"/>
    </row>
    <row r="2076" spans="1:22" x14ac:dyDescent="0.2">
      <c r="A2076" s="24">
        <f>1+LARGE($A$11:A2075,1)</f>
        <v>2065</v>
      </c>
      <c r="B2076" s="38" t="str">
        <f>_xlfn.IFNA(IF($U$8="set",VLOOKUP(Search!$A2076,Inventory!$AD$2:$AI$5552,6,FALSE),IF($U$8="Player",VLOOKUP(Search!$A2076,Inventory!$AF$2:$AI$5552,4,FALSE),IF($U$8="BV",VLOOKUP(Search!$A2076,Inventory!$AH$2:$AI$5552,2,FALSE),""))),"")</f>
        <v/>
      </c>
      <c r="C2076" s="38"/>
      <c r="D2076" s="38"/>
      <c r="E2076" s="38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22"/>
    </row>
    <row r="2077" spans="1:22" x14ac:dyDescent="0.2">
      <c r="A2077" s="24">
        <f>1+LARGE($A$11:A2076,1)</f>
        <v>2066</v>
      </c>
      <c r="B2077" s="38" t="str">
        <f>_xlfn.IFNA(IF($U$8="set",VLOOKUP(Search!$A2077,Inventory!$AD$2:$AI$5552,6,FALSE),IF($U$8="Player",VLOOKUP(Search!$A2077,Inventory!$AF$2:$AI$5552,4,FALSE),IF($U$8="BV",VLOOKUP(Search!$A2077,Inventory!$AH$2:$AI$5552,2,FALSE),""))),"")</f>
        <v/>
      </c>
      <c r="C2077" s="38"/>
      <c r="D2077" s="38"/>
      <c r="E2077" s="38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22"/>
    </row>
    <row r="2078" spans="1:22" x14ac:dyDescent="0.2">
      <c r="A2078" s="24">
        <f>1+LARGE($A$11:A2077,1)</f>
        <v>2067</v>
      </c>
      <c r="B2078" s="38" t="str">
        <f>_xlfn.IFNA(IF($U$8="set",VLOOKUP(Search!$A2078,Inventory!$AD$2:$AI$5552,6,FALSE),IF($U$8="Player",VLOOKUP(Search!$A2078,Inventory!$AF$2:$AI$5552,4,FALSE),IF($U$8="BV",VLOOKUP(Search!$A2078,Inventory!$AH$2:$AI$5552,2,FALSE),""))),"")</f>
        <v/>
      </c>
      <c r="C2078" s="38"/>
      <c r="D2078" s="38"/>
      <c r="E2078" s="38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22"/>
    </row>
    <row r="2079" spans="1:22" x14ac:dyDescent="0.2">
      <c r="A2079" s="24">
        <f>1+LARGE($A$11:A2078,1)</f>
        <v>2068</v>
      </c>
      <c r="B2079" s="38" t="str">
        <f>_xlfn.IFNA(IF($U$8="set",VLOOKUP(Search!$A2079,Inventory!$AD$2:$AI$5552,6,FALSE),IF($U$8="Player",VLOOKUP(Search!$A2079,Inventory!$AF$2:$AI$5552,4,FALSE),IF($U$8="BV",VLOOKUP(Search!$A2079,Inventory!$AH$2:$AI$5552,2,FALSE),""))),"")</f>
        <v/>
      </c>
      <c r="C2079" s="38"/>
      <c r="D2079" s="38"/>
      <c r="E2079" s="38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22"/>
    </row>
    <row r="2080" spans="1:22" x14ac:dyDescent="0.2">
      <c r="A2080" s="24">
        <f>1+LARGE($A$11:A2079,1)</f>
        <v>2069</v>
      </c>
      <c r="B2080" s="38" t="str">
        <f>_xlfn.IFNA(IF($U$8="set",VLOOKUP(Search!$A2080,Inventory!$AD$2:$AI$5552,6,FALSE),IF($U$8="Player",VLOOKUP(Search!$A2080,Inventory!$AF$2:$AI$5552,4,FALSE),IF($U$8="BV",VLOOKUP(Search!$A2080,Inventory!$AH$2:$AI$5552,2,FALSE),""))),"")</f>
        <v/>
      </c>
      <c r="C2080" s="38"/>
      <c r="D2080" s="38"/>
      <c r="E2080" s="38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22"/>
    </row>
    <row r="2081" spans="1:22" x14ac:dyDescent="0.2">
      <c r="A2081" s="24">
        <f>1+LARGE($A$11:A2080,1)</f>
        <v>2070</v>
      </c>
      <c r="B2081" s="38" t="str">
        <f>_xlfn.IFNA(IF($U$8="set",VLOOKUP(Search!$A2081,Inventory!$AD$2:$AI$5552,6,FALSE),IF($U$8="Player",VLOOKUP(Search!$A2081,Inventory!$AF$2:$AI$5552,4,FALSE),IF($U$8="BV",VLOOKUP(Search!$A2081,Inventory!$AH$2:$AI$5552,2,FALSE),""))),"")</f>
        <v/>
      </c>
      <c r="C2081" s="38"/>
      <c r="D2081" s="38"/>
      <c r="E2081" s="38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22"/>
    </row>
    <row r="2082" spans="1:22" x14ac:dyDescent="0.2">
      <c r="A2082" s="24">
        <f>1+LARGE($A$11:A2081,1)</f>
        <v>2071</v>
      </c>
      <c r="B2082" s="38" t="str">
        <f>_xlfn.IFNA(IF($U$8="set",VLOOKUP(Search!$A2082,Inventory!$AD$2:$AI$5552,6,FALSE),IF($U$8="Player",VLOOKUP(Search!$A2082,Inventory!$AF$2:$AI$5552,4,FALSE),IF($U$8="BV",VLOOKUP(Search!$A2082,Inventory!$AH$2:$AI$5552,2,FALSE),""))),"")</f>
        <v/>
      </c>
      <c r="C2082" s="38"/>
      <c r="D2082" s="38"/>
      <c r="E2082" s="38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22"/>
    </row>
    <row r="2083" spans="1:22" x14ac:dyDescent="0.2">
      <c r="A2083" s="24">
        <f>1+LARGE($A$11:A2082,1)</f>
        <v>2072</v>
      </c>
      <c r="B2083" s="38" t="str">
        <f>_xlfn.IFNA(IF($U$8="set",VLOOKUP(Search!$A2083,Inventory!$AD$2:$AI$5552,6,FALSE),IF($U$8="Player",VLOOKUP(Search!$A2083,Inventory!$AF$2:$AI$5552,4,FALSE),IF($U$8="BV",VLOOKUP(Search!$A2083,Inventory!$AH$2:$AI$5552,2,FALSE),""))),"")</f>
        <v/>
      </c>
      <c r="C2083" s="38"/>
      <c r="D2083" s="38"/>
      <c r="E2083" s="38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22"/>
    </row>
    <row r="2084" spans="1:22" x14ac:dyDescent="0.2">
      <c r="A2084" s="24">
        <f>1+LARGE($A$11:A2083,1)</f>
        <v>2073</v>
      </c>
      <c r="B2084" s="38" t="str">
        <f>_xlfn.IFNA(IF($U$8="set",VLOOKUP(Search!$A2084,Inventory!$AD$2:$AI$5552,6,FALSE),IF($U$8="Player",VLOOKUP(Search!$A2084,Inventory!$AF$2:$AI$5552,4,FALSE),IF($U$8="BV",VLOOKUP(Search!$A2084,Inventory!$AH$2:$AI$5552,2,FALSE),""))),"")</f>
        <v/>
      </c>
      <c r="C2084" s="38"/>
      <c r="D2084" s="38"/>
      <c r="E2084" s="38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22"/>
    </row>
    <row r="2085" spans="1:22" x14ac:dyDescent="0.2">
      <c r="A2085" s="24">
        <f>1+LARGE($A$11:A2084,1)</f>
        <v>2074</v>
      </c>
      <c r="B2085" s="38" t="str">
        <f>_xlfn.IFNA(IF($U$8="set",VLOOKUP(Search!$A2085,Inventory!$AD$2:$AI$5552,6,FALSE),IF($U$8="Player",VLOOKUP(Search!$A2085,Inventory!$AF$2:$AI$5552,4,FALSE),IF($U$8="BV",VLOOKUP(Search!$A2085,Inventory!$AH$2:$AI$5552,2,FALSE),""))),"")</f>
        <v/>
      </c>
      <c r="C2085" s="38"/>
      <c r="D2085" s="38"/>
      <c r="E2085" s="38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22"/>
    </row>
    <row r="2086" spans="1:22" x14ac:dyDescent="0.2">
      <c r="A2086" s="24">
        <f>1+LARGE($A$11:A2085,1)</f>
        <v>2075</v>
      </c>
      <c r="B2086" s="38" t="str">
        <f>_xlfn.IFNA(IF($U$8="set",VLOOKUP(Search!$A2086,Inventory!$AD$2:$AI$5552,6,FALSE),IF($U$8="Player",VLOOKUP(Search!$A2086,Inventory!$AF$2:$AI$5552,4,FALSE),IF($U$8="BV",VLOOKUP(Search!$A2086,Inventory!$AH$2:$AI$5552,2,FALSE),""))),"")</f>
        <v/>
      </c>
      <c r="C2086" s="38"/>
      <c r="D2086" s="38"/>
      <c r="E2086" s="38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22"/>
    </row>
    <row r="2087" spans="1:22" x14ac:dyDescent="0.2">
      <c r="A2087" s="24">
        <f>1+LARGE($A$11:A2086,1)</f>
        <v>2076</v>
      </c>
      <c r="B2087" s="38" t="str">
        <f>_xlfn.IFNA(IF($U$8="set",VLOOKUP(Search!$A2087,Inventory!$AD$2:$AI$5552,6,FALSE),IF($U$8="Player",VLOOKUP(Search!$A2087,Inventory!$AF$2:$AI$5552,4,FALSE),IF($U$8="BV",VLOOKUP(Search!$A2087,Inventory!$AH$2:$AI$5552,2,FALSE),""))),"")</f>
        <v/>
      </c>
      <c r="C2087" s="38"/>
      <c r="D2087" s="38"/>
      <c r="E2087" s="38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22"/>
    </row>
    <row r="2088" spans="1:22" x14ac:dyDescent="0.2">
      <c r="A2088" s="24">
        <f>1+LARGE($A$11:A2087,1)</f>
        <v>2077</v>
      </c>
      <c r="B2088" s="38" t="str">
        <f>_xlfn.IFNA(IF($U$8="set",VLOOKUP(Search!$A2088,Inventory!$AD$2:$AI$5552,6,FALSE),IF($U$8="Player",VLOOKUP(Search!$A2088,Inventory!$AF$2:$AI$5552,4,FALSE),IF($U$8="BV",VLOOKUP(Search!$A2088,Inventory!$AH$2:$AI$5552,2,FALSE),""))),"")</f>
        <v/>
      </c>
      <c r="C2088" s="38"/>
      <c r="D2088" s="38"/>
      <c r="E2088" s="38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22"/>
    </row>
    <row r="2089" spans="1:22" x14ac:dyDescent="0.2">
      <c r="A2089" s="24">
        <f>1+LARGE($A$11:A2088,1)</f>
        <v>2078</v>
      </c>
      <c r="B2089" s="38" t="str">
        <f>_xlfn.IFNA(IF($U$8="set",VLOOKUP(Search!$A2089,Inventory!$AD$2:$AI$5552,6,FALSE),IF($U$8="Player",VLOOKUP(Search!$A2089,Inventory!$AF$2:$AI$5552,4,FALSE),IF($U$8="BV",VLOOKUP(Search!$A2089,Inventory!$AH$2:$AI$5552,2,FALSE),""))),"")</f>
        <v/>
      </c>
      <c r="C2089" s="38"/>
      <c r="D2089" s="38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22"/>
    </row>
    <row r="2090" spans="1:22" x14ac:dyDescent="0.2">
      <c r="A2090" s="24">
        <f>1+LARGE($A$11:A2089,1)</f>
        <v>2079</v>
      </c>
      <c r="B2090" s="38" t="str">
        <f>_xlfn.IFNA(IF($U$8="set",VLOOKUP(Search!$A2090,Inventory!$AD$2:$AI$5552,6,FALSE),IF($U$8="Player",VLOOKUP(Search!$A2090,Inventory!$AF$2:$AI$5552,4,FALSE),IF($U$8="BV",VLOOKUP(Search!$A2090,Inventory!$AH$2:$AI$5552,2,FALSE),""))),"")</f>
        <v/>
      </c>
      <c r="C2090" s="38"/>
      <c r="D2090" s="38"/>
      <c r="E2090" s="38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22"/>
    </row>
    <row r="2091" spans="1:22" x14ac:dyDescent="0.2">
      <c r="A2091" s="24">
        <f>1+LARGE($A$11:A2090,1)</f>
        <v>2080</v>
      </c>
      <c r="B2091" s="38" t="str">
        <f>_xlfn.IFNA(IF($U$8="set",VLOOKUP(Search!$A2091,Inventory!$AD$2:$AI$5552,6,FALSE),IF($U$8="Player",VLOOKUP(Search!$A2091,Inventory!$AF$2:$AI$5552,4,FALSE),IF($U$8="BV",VLOOKUP(Search!$A2091,Inventory!$AH$2:$AI$5552,2,FALSE),""))),"")</f>
        <v/>
      </c>
      <c r="C2091" s="38"/>
      <c r="D2091" s="38"/>
      <c r="E2091" s="38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22"/>
    </row>
    <row r="2092" spans="1:22" x14ac:dyDescent="0.2">
      <c r="A2092" s="24">
        <f>1+LARGE($A$11:A2091,1)</f>
        <v>2081</v>
      </c>
      <c r="B2092" s="38" t="str">
        <f>_xlfn.IFNA(IF($U$8="set",VLOOKUP(Search!$A2092,Inventory!$AD$2:$AI$5552,6,FALSE),IF($U$8="Player",VLOOKUP(Search!$A2092,Inventory!$AF$2:$AI$5552,4,FALSE),IF($U$8="BV",VLOOKUP(Search!$A2092,Inventory!$AH$2:$AI$5552,2,FALSE),""))),"")</f>
        <v/>
      </c>
      <c r="C2092" s="38"/>
      <c r="D2092" s="38"/>
      <c r="E2092" s="38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22"/>
    </row>
    <row r="2093" spans="1:22" x14ac:dyDescent="0.2">
      <c r="A2093" s="24">
        <f>1+LARGE($A$11:A2092,1)</f>
        <v>2082</v>
      </c>
      <c r="B2093" s="38" t="str">
        <f>_xlfn.IFNA(IF($U$8="set",VLOOKUP(Search!$A2093,Inventory!$AD$2:$AI$5552,6,FALSE),IF($U$8="Player",VLOOKUP(Search!$A2093,Inventory!$AF$2:$AI$5552,4,FALSE),IF($U$8="BV",VLOOKUP(Search!$A2093,Inventory!$AH$2:$AI$5552,2,FALSE),""))),"")</f>
        <v/>
      </c>
      <c r="C2093" s="38"/>
      <c r="D2093" s="38"/>
      <c r="E2093" s="38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22"/>
    </row>
    <row r="2094" spans="1:22" x14ac:dyDescent="0.2">
      <c r="A2094" s="24">
        <f>1+LARGE($A$11:A2093,1)</f>
        <v>2083</v>
      </c>
      <c r="B2094" s="38" t="str">
        <f>_xlfn.IFNA(IF($U$8="set",VLOOKUP(Search!$A2094,Inventory!$AD$2:$AI$5552,6,FALSE),IF($U$8="Player",VLOOKUP(Search!$A2094,Inventory!$AF$2:$AI$5552,4,FALSE),IF($U$8="BV",VLOOKUP(Search!$A2094,Inventory!$AH$2:$AI$5552,2,FALSE),""))),"")</f>
        <v/>
      </c>
      <c r="C2094" s="38"/>
      <c r="D2094" s="38"/>
      <c r="E2094" s="38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22"/>
    </row>
    <row r="2095" spans="1:22" x14ac:dyDescent="0.2">
      <c r="A2095" s="24">
        <f>1+LARGE($A$11:A2094,1)</f>
        <v>2084</v>
      </c>
      <c r="B2095" s="38" t="str">
        <f>_xlfn.IFNA(IF($U$8="set",VLOOKUP(Search!$A2095,Inventory!$AD$2:$AI$5552,6,FALSE),IF($U$8="Player",VLOOKUP(Search!$A2095,Inventory!$AF$2:$AI$5552,4,FALSE),IF($U$8="BV",VLOOKUP(Search!$A2095,Inventory!$AH$2:$AI$5552,2,FALSE),""))),"")</f>
        <v/>
      </c>
      <c r="C2095" s="38"/>
      <c r="D2095" s="38"/>
      <c r="E2095" s="38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22"/>
    </row>
    <row r="2096" spans="1:22" x14ac:dyDescent="0.2">
      <c r="A2096" s="24">
        <f>1+LARGE($A$11:A2095,1)</f>
        <v>2085</v>
      </c>
      <c r="B2096" s="38" t="str">
        <f>_xlfn.IFNA(IF($U$8="set",VLOOKUP(Search!$A2096,Inventory!$AD$2:$AI$5552,6,FALSE),IF($U$8="Player",VLOOKUP(Search!$A2096,Inventory!$AF$2:$AI$5552,4,FALSE),IF($U$8="BV",VLOOKUP(Search!$A2096,Inventory!$AH$2:$AI$5552,2,FALSE),""))),"")</f>
        <v/>
      </c>
      <c r="C2096" s="38"/>
      <c r="D2096" s="38"/>
      <c r="E2096" s="38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22"/>
    </row>
    <row r="2097" spans="1:22" x14ac:dyDescent="0.2">
      <c r="A2097" s="24">
        <f>1+LARGE($A$11:A2096,1)</f>
        <v>2086</v>
      </c>
      <c r="B2097" s="38" t="str">
        <f>_xlfn.IFNA(IF($U$8="set",VLOOKUP(Search!$A2097,Inventory!$AD$2:$AI$5552,6,FALSE),IF($U$8="Player",VLOOKUP(Search!$A2097,Inventory!$AF$2:$AI$5552,4,FALSE),IF($U$8="BV",VLOOKUP(Search!$A2097,Inventory!$AH$2:$AI$5552,2,FALSE),""))),"")</f>
        <v/>
      </c>
      <c r="C2097" s="38"/>
      <c r="D2097" s="38"/>
      <c r="E2097" s="38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22"/>
    </row>
    <row r="2098" spans="1:22" x14ac:dyDescent="0.2">
      <c r="A2098" s="24">
        <f>1+LARGE($A$11:A2097,1)</f>
        <v>2087</v>
      </c>
      <c r="B2098" s="38" t="str">
        <f>_xlfn.IFNA(IF($U$8="set",VLOOKUP(Search!$A2098,Inventory!$AD$2:$AI$5552,6,FALSE),IF($U$8="Player",VLOOKUP(Search!$A2098,Inventory!$AF$2:$AI$5552,4,FALSE),IF($U$8="BV",VLOOKUP(Search!$A2098,Inventory!$AH$2:$AI$5552,2,FALSE),""))),"")</f>
        <v/>
      </c>
      <c r="C2098" s="38"/>
      <c r="D2098" s="38"/>
      <c r="E2098" s="38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22"/>
    </row>
    <row r="2099" spans="1:22" x14ac:dyDescent="0.2">
      <c r="A2099" s="24">
        <f>1+LARGE($A$11:A2098,1)</f>
        <v>2088</v>
      </c>
      <c r="B2099" s="38" t="str">
        <f>_xlfn.IFNA(IF($U$8="set",VLOOKUP(Search!$A2099,Inventory!$AD$2:$AI$5552,6,FALSE),IF($U$8="Player",VLOOKUP(Search!$A2099,Inventory!$AF$2:$AI$5552,4,FALSE),IF($U$8="BV",VLOOKUP(Search!$A2099,Inventory!$AH$2:$AI$5552,2,FALSE),""))),"")</f>
        <v/>
      </c>
      <c r="C2099" s="38"/>
      <c r="D2099" s="38"/>
      <c r="E2099" s="38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22"/>
    </row>
    <row r="2100" spans="1:22" x14ac:dyDescent="0.2">
      <c r="A2100" s="24">
        <f>1+LARGE($A$11:A2099,1)</f>
        <v>2089</v>
      </c>
      <c r="B2100" s="38" t="str">
        <f>_xlfn.IFNA(IF($U$8="set",VLOOKUP(Search!$A2100,Inventory!$AD$2:$AI$5552,6,FALSE),IF($U$8="Player",VLOOKUP(Search!$A2100,Inventory!$AF$2:$AI$5552,4,FALSE),IF($U$8="BV",VLOOKUP(Search!$A2100,Inventory!$AH$2:$AI$5552,2,FALSE),""))),"")</f>
        <v/>
      </c>
      <c r="C2100" s="38"/>
      <c r="D2100" s="38"/>
      <c r="E2100" s="38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22"/>
    </row>
    <row r="2101" spans="1:22" x14ac:dyDescent="0.2">
      <c r="A2101" s="24">
        <f>1+LARGE($A$11:A2100,1)</f>
        <v>2090</v>
      </c>
      <c r="B2101" s="38" t="str">
        <f>_xlfn.IFNA(IF($U$8="set",VLOOKUP(Search!$A2101,Inventory!$AD$2:$AI$5552,6,FALSE),IF($U$8="Player",VLOOKUP(Search!$A2101,Inventory!$AF$2:$AI$5552,4,FALSE),IF($U$8="BV",VLOOKUP(Search!$A2101,Inventory!$AH$2:$AI$5552,2,FALSE),""))),"")</f>
        <v/>
      </c>
      <c r="C2101" s="38"/>
      <c r="D2101" s="38"/>
      <c r="E2101" s="38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22"/>
    </row>
    <row r="2102" spans="1:22" x14ac:dyDescent="0.2">
      <c r="A2102" s="24">
        <f>1+LARGE($A$11:A2101,1)</f>
        <v>2091</v>
      </c>
      <c r="B2102" s="38" t="str">
        <f>_xlfn.IFNA(IF($U$8="set",VLOOKUP(Search!$A2102,Inventory!$AD$2:$AI$5552,6,FALSE),IF($U$8="Player",VLOOKUP(Search!$A2102,Inventory!$AF$2:$AI$5552,4,FALSE),IF($U$8="BV",VLOOKUP(Search!$A2102,Inventory!$AH$2:$AI$5552,2,FALSE),""))),"")</f>
        <v/>
      </c>
      <c r="C2102" s="38"/>
      <c r="D2102" s="38"/>
      <c r="E2102" s="38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22"/>
    </row>
    <row r="2103" spans="1:22" x14ac:dyDescent="0.2">
      <c r="A2103" s="24">
        <f>1+LARGE($A$11:A2102,1)</f>
        <v>2092</v>
      </c>
      <c r="B2103" s="38" t="str">
        <f>_xlfn.IFNA(IF($U$8="set",VLOOKUP(Search!$A2103,Inventory!$AD$2:$AI$5552,6,FALSE),IF($U$8="Player",VLOOKUP(Search!$A2103,Inventory!$AF$2:$AI$5552,4,FALSE),IF($U$8="BV",VLOOKUP(Search!$A2103,Inventory!$AH$2:$AI$5552,2,FALSE),""))),"")</f>
        <v/>
      </c>
      <c r="C2103" s="38"/>
      <c r="D2103" s="38"/>
      <c r="E2103" s="38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22"/>
    </row>
    <row r="2104" spans="1:22" x14ac:dyDescent="0.2">
      <c r="A2104" s="24">
        <f>1+LARGE($A$11:A2103,1)</f>
        <v>2093</v>
      </c>
      <c r="B2104" s="38" t="str">
        <f>_xlfn.IFNA(IF($U$8="set",VLOOKUP(Search!$A2104,Inventory!$AD$2:$AI$5552,6,FALSE),IF($U$8="Player",VLOOKUP(Search!$A2104,Inventory!$AF$2:$AI$5552,4,FALSE),IF($U$8="BV",VLOOKUP(Search!$A2104,Inventory!$AH$2:$AI$5552,2,FALSE),""))),"")</f>
        <v/>
      </c>
      <c r="C2104" s="38"/>
      <c r="D2104" s="38"/>
      <c r="E2104" s="38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22"/>
    </row>
    <row r="2105" spans="1:22" x14ac:dyDescent="0.2">
      <c r="A2105" s="24">
        <f>1+LARGE($A$11:A2104,1)</f>
        <v>2094</v>
      </c>
      <c r="B2105" s="38" t="str">
        <f>_xlfn.IFNA(IF($U$8="set",VLOOKUP(Search!$A2105,Inventory!$AD$2:$AI$5552,6,FALSE),IF($U$8="Player",VLOOKUP(Search!$A2105,Inventory!$AF$2:$AI$5552,4,FALSE),IF($U$8="BV",VLOOKUP(Search!$A2105,Inventory!$AH$2:$AI$5552,2,FALSE),""))),"")</f>
        <v/>
      </c>
      <c r="C2105" s="38"/>
      <c r="D2105" s="38"/>
      <c r="E2105" s="38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22"/>
    </row>
    <row r="2106" spans="1:22" x14ac:dyDescent="0.2">
      <c r="A2106" s="24">
        <f>1+LARGE($A$11:A2105,1)</f>
        <v>2095</v>
      </c>
      <c r="B2106" s="38" t="str">
        <f>_xlfn.IFNA(IF($U$8="set",VLOOKUP(Search!$A2106,Inventory!$AD$2:$AI$5552,6,FALSE),IF($U$8="Player",VLOOKUP(Search!$A2106,Inventory!$AF$2:$AI$5552,4,FALSE),IF($U$8="BV",VLOOKUP(Search!$A2106,Inventory!$AH$2:$AI$5552,2,FALSE),""))),"")</f>
        <v/>
      </c>
      <c r="C2106" s="38"/>
      <c r="D2106" s="38"/>
      <c r="E2106" s="38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22"/>
    </row>
    <row r="2107" spans="1:22" x14ac:dyDescent="0.2">
      <c r="A2107" s="24">
        <f>1+LARGE($A$11:A2106,1)</f>
        <v>2096</v>
      </c>
      <c r="B2107" s="38" t="str">
        <f>_xlfn.IFNA(IF($U$8="set",VLOOKUP(Search!$A2107,Inventory!$AD$2:$AI$5552,6,FALSE),IF($U$8="Player",VLOOKUP(Search!$A2107,Inventory!$AF$2:$AI$5552,4,FALSE),IF($U$8="BV",VLOOKUP(Search!$A2107,Inventory!$AH$2:$AI$5552,2,FALSE),""))),"")</f>
        <v/>
      </c>
      <c r="C2107" s="38"/>
      <c r="D2107" s="38"/>
      <c r="E2107" s="38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22"/>
    </row>
    <row r="2108" spans="1:22" x14ac:dyDescent="0.2">
      <c r="A2108" s="24">
        <f>1+LARGE($A$11:A2107,1)</f>
        <v>2097</v>
      </c>
      <c r="B2108" s="38" t="str">
        <f>_xlfn.IFNA(IF($U$8="set",VLOOKUP(Search!$A2108,Inventory!$AD$2:$AI$5552,6,FALSE),IF($U$8="Player",VLOOKUP(Search!$A2108,Inventory!$AF$2:$AI$5552,4,FALSE),IF($U$8="BV",VLOOKUP(Search!$A2108,Inventory!$AH$2:$AI$5552,2,FALSE),""))),"")</f>
        <v/>
      </c>
      <c r="C2108" s="38"/>
      <c r="D2108" s="38"/>
      <c r="E2108" s="38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22"/>
    </row>
    <row r="2109" spans="1:22" x14ac:dyDescent="0.2">
      <c r="A2109" s="24">
        <f>1+LARGE($A$11:A2108,1)</f>
        <v>2098</v>
      </c>
      <c r="B2109" s="38" t="str">
        <f>_xlfn.IFNA(IF($U$8="set",VLOOKUP(Search!$A2109,Inventory!$AD$2:$AI$5552,6,FALSE),IF($U$8="Player",VLOOKUP(Search!$A2109,Inventory!$AF$2:$AI$5552,4,FALSE),IF($U$8="BV",VLOOKUP(Search!$A2109,Inventory!$AH$2:$AI$5552,2,FALSE),""))),"")</f>
        <v/>
      </c>
      <c r="C2109" s="38"/>
      <c r="D2109" s="38"/>
      <c r="E2109" s="38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22"/>
    </row>
    <row r="2110" spans="1:22" x14ac:dyDescent="0.2">
      <c r="A2110" s="24">
        <f>1+LARGE($A$11:A2109,1)</f>
        <v>2099</v>
      </c>
      <c r="B2110" s="38" t="str">
        <f>_xlfn.IFNA(IF($U$8="set",VLOOKUP(Search!$A2110,Inventory!$AD$2:$AI$5552,6,FALSE),IF($U$8="Player",VLOOKUP(Search!$A2110,Inventory!$AF$2:$AI$5552,4,FALSE),IF($U$8="BV",VLOOKUP(Search!$A2110,Inventory!$AH$2:$AI$5552,2,FALSE),""))),"")</f>
        <v/>
      </c>
      <c r="C2110" s="38"/>
      <c r="D2110" s="38"/>
      <c r="E2110" s="38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22"/>
    </row>
    <row r="2111" spans="1:22" x14ac:dyDescent="0.2">
      <c r="A2111" s="24">
        <f>1+LARGE($A$11:A2110,1)</f>
        <v>2100</v>
      </c>
      <c r="B2111" s="38" t="str">
        <f>_xlfn.IFNA(IF($U$8="set",VLOOKUP(Search!$A2111,Inventory!$AD$2:$AI$5552,6,FALSE),IF($U$8="Player",VLOOKUP(Search!$A2111,Inventory!$AF$2:$AI$5552,4,FALSE),IF($U$8="BV",VLOOKUP(Search!$A2111,Inventory!$AH$2:$AI$5552,2,FALSE),""))),"")</f>
        <v/>
      </c>
      <c r="C2111" s="38"/>
      <c r="D2111" s="38"/>
      <c r="E2111" s="38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22"/>
    </row>
    <row r="2112" spans="1:22" x14ac:dyDescent="0.2">
      <c r="A2112" s="24">
        <f>1+LARGE($A$11:A2111,1)</f>
        <v>2101</v>
      </c>
      <c r="B2112" s="38" t="str">
        <f>_xlfn.IFNA(IF($U$8="set",VLOOKUP(Search!$A2112,Inventory!$AD$2:$AI$5552,6,FALSE),IF($U$8="Player",VLOOKUP(Search!$A2112,Inventory!$AF$2:$AI$5552,4,FALSE),IF($U$8="BV",VLOOKUP(Search!$A2112,Inventory!$AH$2:$AI$5552,2,FALSE),""))),"")</f>
        <v/>
      </c>
      <c r="C2112" s="38"/>
      <c r="D2112" s="38"/>
      <c r="E2112" s="38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22"/>
    </row>
    <row r="2113" spans="1:22" x14ac:dyDescent="0.2">
      <c r="A2113" s="24">
        <f>1+LARGE($A$11:A2112,1)</f>
        <v>2102</v>
      </c>
      <c r="B2113" s="38" t="str">
        <f>_xlfn.IFNA(IF($U$8="set",VLOOKUP(Search!$A2113,Inventory!$AD$2:$AI$5552,6,FALSE),IF($U$8="Player",VLOOKUP(Search!$A2113,Inventory!$AF$2:$AI$5552,4,FALSE),IF($U$8="BV",VLOOKUP(Search!$A2113,Inventory!$AH$2:$AI$5552,2,FALSE),""))),"")</f>
        <v/>
      </c>
      <c r="C2113" s="38"/>
      <c r="D2113" s="38"/>
      <c r="E2113" s="38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22"/>
    </row>
    <row r="2114" spans="1:22" x14ac:dyDescent="0.2">
      <c r="A2114" s="24">
        <f>1+LARGE($A$11:A2113,1)</f>
        <v>2103</v>
      </c>
      <c r="B2114" s="38" t="str">
        <f>_xlfn.IFNA(IF($U$8="set",VLOOKUP(Search!$A2114,Inventory!$AD$2:$AI$5552,6,FALSE),IF($U$8="Player",VLOOKUP(Search!$A2114,Inventory!$AF$2:$AI$5552,4,FALSE),IF($U$8="BV",VLOOKUP(Search!$A2114,Inventory!$AH$2:$AI$5552,2,FALSE),""))),"")</f>
        <v/>
      </c>
      <c r="C2114" s="38"/>
      <c r="D2114" s="38"/>
      <c r="E2114" s="38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22"/>
    </row>
    <row r="2115" spans="1:22" x14ac:dyDescent="0.2">
      <c r="A2115" s="24">
        <f>1+LARGE($A$11:A2114,1)</f>
        <v>2104</v>
      </c>
      <c r="B2115" s="38" t="str">
        <f>_xlfn.IFNA(IF($U$8="set",VLOOKUP(Search!$A2115,Inventory!$AD$2:$AI$5552,6,FALSE),IF($U$8="Player",VLOOKUP(Search!$A2115,Inventory!$AF$2:$AI$5552,4,FALSE),IF($U$8="BV",VLOOKUP(Search!$A2115,Inventory!$AH$2:$AI$5552,2,FALSE),""))),"")</f>
        <v/>
      </c>
      <c r="C2115" s="38"/>
      <c r="D2115" s="38"/>
      <c r="E2115" s="38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22"/>
    </row>
    <row r="2116" spans="1:22" x14ac:dyDescent="0.2">
      <c r="A2116" s="24">
        <f>1+LARGE($A$11:A2115,1)</f>
        <v>2105</v>
      </c>
      <c r="B2116" s="38" t="str">
        <f>_xlfn.IFNA(IF($U$8="set",VLOOKUP(Search!$A2116,Inventory!$AD$2:$AI$5552,6,FALSE),IF($U$8="Player",VLOOKUP(Search!$A2116,Inventory!$AF$2:$AI$5552,4,FALSE),IF($U$8="BV",VLOOKUP(Search!$A2116,Inventory!$AH$2:$AI$5552,2,FALSE),""))),"")</f>
        <v/>
      </c>
      <c r="C2116" s="38"/>
      <c r="D2116" s="38"/>
      <c r="E2116" s="38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22"/>
    </row>
    <row r="2117" spans="1:22" x14ac:dyDescent="0.2">
      <c r="A2117" s="24">
        <f>1+LARGE($A$11:A2116,1)</f>
        <v>2106</v>
      </c>
      <c r="B2117" s="38" t="str">
        <f>_xlfn.IFNA(IF($U$8="set",VLOOKUP(Search!$A2117,Inventory!$AD$2:$AI$5552,6,FALSE),IF($U$8="Player",VLOOKUP(Search!$A2117,Inventory!$AF$2:$AI$5552,4,FALSE),IF($U$8="BV",VLOOKUP(Search!$A2117,Inventory!$AH$2:$AI$5552,2,FALSE),""))),"")</f>
        <v/>
      </c>
      <c r="C2117" s="38"/>
      <c r="D2117" s="38"/>
      <c r="E2117" s="38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22"/>
    </row>
    <row r="2118" spans="1:22" x14ac:dyDescent="0.2">
      <c r="A2118" s="24">
        <f>1+LARGE($A$11:A2117,1)</f>
        <v>2107</v>
      </c>
      <c r="B2118" s="38" t="str">
        <f>_xlfn.IFNA(IF($U$8="set",VLOOKUP(Search!$A2118,Inventory!$AD$2:$AI$5552,6,FALSE),IF($U$8="Player",VLOOKUP(Search!$A2118,Inventory!$AF$2:$AI$5552,4,FALSE),IF($U$8="BV",VLOOKUP(Search!$A2118,Inventory!$AH$2:$AI$5552,2,FALSE),""))),"")</f>
        <v/>
      </c>
      <c r="C2118" s="38"/>
      <c r="D2118" s="38"/>
      <c r="E2118" s="38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22"/>
    </row>
    <row r="2119" spans="1:22" x14ac:dyDescent="0.2">
      <c r="A2119" s="24">
        <f>1+LARGE($A$11:A2118,1)</f>
        <v>2108</v>
      </c>
      <c r="B2119" s="38" t="str">
        <f>_xlfn.IFNA(IF($U$8="set",VLOOKUP(Search!$A2119,Inventory!$AD$2:$AI$5552,6,FALSE),IF($U$8="Player",VLOOKUP(Search!$A2119,Inventory!$AF$2:$AI$5552,4,FALSE),IF($U$8="BV",VLOOKUP(Search!$A2119,Inventory!$AH$2:$AI$5552,2,FALSE),""))),"")</f>
        <v/>
      </c>
      <c r="C2119" s="38"/>
      <c r="D2119" s="38"/>
      <c r="E2119" s="38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22"/>
    </row>
    <row r="2120" spans="1:22" x14ac:dyDescent="0.2">
      <c r="A2120" s="24">
        <f>1+LARGE($A$11:A2119,1)</f>
        <v>2109</v>
      </c>
      <c r="B2120" s="38" t="str">
        <f>_xlfn.IFNA(IF($U$8="set",VLOOKUP(Search!$A2120,Inventory!$AD$2:$AI$5552,6,FALSE),IF($U$8="Player",VLOOKUP(Search!$A2120,Inventory!$AF$2:$AI$5552,4,FALSE),IF($U$8="BV",VLOOKUP(Search!$A2120,Inventory!$AH$2:$AI$5552,2,FALSE),""))),"")</f>
        <v/>
      </c>
      <c r="C2120" s="38"/>
      <c r="D2120" s="38"/>
      <c r="E2120" s="38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22"/>
    </row>
    <row r="2121" spans="1:22" x14ac:dyDescent="0.2">
      <c r="A2121" s="24">
        <f>1+LARGE($A$11:A2120,1)</f>
        <v>2110</v>
      </c>
      <c r="B2121" s="38" t="str">
        <f>_xlfn.IFNA(IF($U$8="set",VLOOKUP(Search!$A2121,Inventory!$AD$2:$AI$5552,6,FALSE),IF($U$8="Player",VLOOKUP(Search!$A2121,Inventory!$AF$2:$AI$5552,4,FALSE),IF($U$8="BV",VLOOKUP(Search!$A2121,Inventory!$AH$2:$AI$5552,2,FALSE),""))),"")</f>
        <v/>
      </c>
      <c r="C2121" s="38"/>
      <c r="D2121" s="38"/>
      <c r="E2121" s="38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22"/>
    </row>
    <row r="2122" spans="1:22" x14ac:dyDescent="0.2">
      <c r="A2122" s="24">
        <f>1+LARGE($A$11:A2121,1)</f>
        <v>2111</v>
      </c>
      <c r="B2122" s="38" t="str">
        <f>_xlfn.IFNA(IF($U$8="set",VLOOKUP(Search!$A2122,Inventory!$AD$2:$AI$5552,6,FALSE),IF($U$8="Player",VLOOKUP(Search!$A2122,Inventory!$AF$2:$AI$5552,4,FALSE),IF($U$8="BV",VLOOKUP(Search!$A2122,Inventory!$AH$2:$AI$5552,2,FALSE),""))),"")</f>
        <v/>
      </c>
      <c r="C2122" s="38"/>
      <c r="D2122" s="38"/>
      <c r="E2122" s="38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22"/>
    </row>
    <row r="2123" spans="1:22" x14ac:dyDescent="0.2">
      <c r="A2123" s="24">
        <f>1+LARGE($A$11:A2122,1)</f>
        <v>2112</v>
      </c>
      <c r="B2123" s="38" t="str">
        <f>_xlfn.IFNA(IF($U$8="set",VLOOKUP(Search!$A2123,Inventory!$AD$2:$AI$5552,6,FALSE),IF($U$8="Player",VLOOKUP(Search!$A2123,Inventory!$AF$2:$AI$5552,4,FALSE),IF($U$8="BV",VLOOKUP(Search!$A2123,Inventory!$AH$2:$AI$5552,2,FALSE),""))),"")</f>
        <v/>
      </c>
      <c r="C2123" s="38"/>
      <c r="D2123" s="38"/>
      <c r="E2123" s="38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22"/>
    </row>
    <row r="2124" spans="1:22" x14ac:dyDescent="0.2">
      <c r="A2124" s="24">
        <f>1+LARGE($A$11:A2123,1)</f>
        <v>2113</v>
      </c>
      <c r="B2124" s="38" t="str">
        <f>_xlfn.IFNA(IF($U$8="set",VLOOKUP(Search!$A2124,Inventory!$AD$2:$AI$5552,6,FALSE),IF($U$8="Player",VLOOKUP(Search!$A2124,Inventory!$AF$2:$AI$5552,4,FALSE),IF($U$8="BV",VLOOKUP(Search!$A2124,Inventory!$AH$2:$AI$5552,2,FALSE),""))),"")</f>
        <v/>
      </c>
      <c r="C2124" s="38"/>
      <c r="D2124" s="38"/>
      <c r="E2124" s="38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22"/>
    </row>
    <row r="2125" spans="1:22" x14ac:dyDescent="0.2">
      <c r="A2125" s="24">
        <f>1+LARGE($A$11:A2124,1)</f>
        <v>2114</v>
      </c>
      <c r="B2125" s="38" t="str">
        <f>_xlfn.IFNA(IF($U$8="set",VLOOKUP(Search!$A2125,Inventory!$AD$2:$AI$5552,6,FALSE),IF($U$8="Player",VLOOKUP(Search!$A2125,Inventory!$AF$2:$AI$5552,4,FALSE),IF($U$8="BV",VLOOKUP(Search!$A2125,Inventory!$AH$2:$AI$5552,2,FALSE),""))),"")</f>
        <v/>
      </c>
      <c r="C2125" s="38"/>
      <c r="D2125" s="38"/>
      <c r="E2125" s="38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22"/>
    </row>
    <row r="2126" spans="1:22" x14ac:dyDescent="0.2">
      <c r="A2126" s="24">
        <f>1+LARGE($A$11:A2125,1)</f>
        <v>2115</v>
      </c>
      <c r="B2126" s="38" t="str">
        <f>_xlfn.IFNA(IF($U$8="set",VLOOKUP(Search!$A2126,Inventory!$AD$2:$AI$5552,6,FALSE),IF($U$8="Player",VLOOKUP(Search!$A2126,Inventory!$AF$2:$AI$5552,4,FALSE),IF($U$8="BV",VLOOKUP(Search!$A2126,Inventory!$AH$2:$AI$5552,2,FALSE),""))),"")</f>
        <v/>
      </c>
      <c r="C2126" s="38"/>
      <c r="D2126" s="38"/>
      <c r="E2126" s="38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22"/>
    </row>
    <row r="2127" spans="1:22" x14ac:dyDescent="0.2">
      <c r="A2127" s="24">
        <f>1+LARGE($A$11:A2126,1)</f>
        <v>2116</v>
      </c>
      <c r="B2127" s="38" t="str">
        <f>_xlfn.IFNA(IF($U$8="set",VLOOKUP(Search!$A2127,Inventory!$AD$2:$AI$5552,6,FALSE),IF($U$8="Player",VLOOKUP(Search!$A2127,Inventory!$AF$2:$AI$5552,4,FALSE),IF($U$8="BV",VLOOKUP(Search!$A2127,Inventory!$AH$2:$AI$5552,2,FALSE),""))),"")</f>
        <v/>
      </c>
      <c r="C2127" s="38"/>
      <c r="D2127" s="38"/>
      <c r="E2127" s="38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22"/>
    </row>
    <row r="2128" spans="1:22" x14ac:dyDescent="0.2">
      <c r="A2128" s="24">
        <f>1+LARGE($A$11:A2127,1)</f>
        <v>2117</v>
      </c>
      <c r="B2128" s="38" t="str">
        <f>_xlfn.IFNA(IF($U$8="set",VLOOKUP(Search!$A2128,Inventory!$AD$2:$AI$5552,6,FALSE),IF($U$8="Player",VLOOKUP(Search!$A2128,Inventory!$AF$2:$AI$5552,4,FALSE),IF($U$8="BV",VLOOKUP(Search!$A2128,Inventory!$AH$2:$AI$5552,2,FALSE),""))),"")</f>
        <v/>
      </c>
      <c r="C2128" s="38"/>
      <c r="D2128" s="38"/>
      <c r="E2128" s="38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22"/>
    </row>
    <row r="2129" spans="1:22" x14ac:dyDescent="0.2">
      <c r="A2129" s="24">
        <f>1+LARGE($A$11:A2128,1)</f>
        <v>2118</v>
      </c>
      <c r="B2129" s="38" t="str">
        <f>_xlfn.IFNA(IF($U$8="set",VLOOKUP(Search!$A2129,Inventory!$AD$2:$AI$5552,6,FALSE),IF($U$8="Player",VLOOKUP(Search!$A2129,Inventory!$AF$2:$AI$5552,4,FALSE),IF($U$8="BV",VLOOKUP(Search!$A2129,Inventory!$AH$2:$AI$5552,2,FALSE),""))),"")</f>
        <v/>
      </c>
      <c r="C2129" s="38"/>
      <c r="D2129" s="38"/>
      <c r="E2129" s="38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22"/>
    </row>
    <row r="2130" spans="1:22" x14ac:dyDescent="0.2">
      <c r="A2130" s="24">
        <f>1+LARGE($A$11:A2129,1)</f>
        <v>2119</v>
      </c>
      <c r="B2130" s="38" t="str">
        <f>_xlfn.IFNA(IF($U$8="set",VLOOKUP(Search!$A2130,Inventory!$AD$2:$AI$5552,6,FALSE),IF($U$8="Player",VLOOKUP(Search!$A2130,Inventory!$AF$2:$AI$5552,4,FALSE),IF($U$8="BV",VLOOKUP(Search!$A2130,Inventory!$AH$2:$AI$5552,2,FALSE),""))),"")</f>
        <v/>
      </c>
      <c r="C2130" s="38"/>
      <c r="D2130" s="38"/>
      <c r="E2130" s="38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22"/>
    </row>
    <row r="2131" spans="1:22" x14ac:dyDescent="0.2">
      <c r="A2131" s="24">
        <f>1+LARGE($A$11:A2130,1)</f>
        <v>2120</v>
      </c>
      <c r="B2131" s="38" t="str">
        <f>_xlfn.IFNA(IF($U$8="set",VLOOKUP(Search!$A2131,Inventory!$AD$2:$AI$5552,6,FALSE),IF($U$8="Player",VLOOKUP(Search!$A2131,Inventory!$AF$2:$AI$5552,4,FALSE),IF($U$8="BV",VLOOKUP(Search!$A2131,Inventory!$AH$2:$AI$5552,2,FALSE),""))),"")</f>
        <v/>
      </c>
      <c r="C2131" s="38"/>
      <c r="D2131" s="38"/>
      <c r="E2131" s="38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22"/>
    </row>
    <row r="2132" spans="1:22" x14ac:dyDescent="0.2">
      <c r="A2132" s="24">
        <f>1+LARGE($A$11:A2131,1)</f>
        <v>2121</v>
      </c>
      <c r="B2132" s="38" t="str">
        <f>_xlfn.IFNA(IF($U$8="set",VLOOKUP(Search!$A2132,Inventory!$AD$2:$AI$5552,6,FALSE),IF($U$8="Player",VLOOKUP(Search!$A2132,Inventory!$AF$2:$AI$5552,4,FALSE),IF($U$8="BV",VLOOKUP(Search!$A2132,Inventory!$AH$2:$AI$5552,2,FALSE),""))),"")</f>
        <v/>
      </c>
      <c r="C2132" s="38"/>
      <c r="D2132" s="38"/>
      <c r="E2132" s="38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22"/>
    </row>
    <row r="2133" spans="1:22" x14ac:dyDescent="0.2">
      <c r="A2133" s="24">
        <f>1+LARGE($A$11:A2132,1)</f>
        <v>2122</v>
      </c>
      <c r="B2133" s="38" t="str">
        <f>_xlfn.IFNA(IF($U$8="set",VLOOKUP(Search!$A2133,Inventory!$AD$2:$AI$5552,6,FALSE),IF($U$8="Player",VLOOKUP(Search!$A2133,Inventory!$AF$2:$AI$5552,4,FALSE),IF($U$8="BV",VLOOKUP(Search!$A2133,Inventory!$AH$2:$AI$5552,2,FALSE),""))),"")</f>
        <v/>
      </c>
      <c r="C2133" s="38"/>
      <c r="D2133" s="38"/>
      <c r="E2133" s="38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22"/>
    </row>
    <row r="2134" spans="1:22" x14ac:dyDescent="0.2">
      <c r="A2134" s="24">
        <f>1+LARGE($A$11:A2133,1)</f>
        <v>2123</v>
      </c>
      <c r="B2134" s="38" t="str">
        <f>_xlfn.IFNA(IF($U$8="set",VLOOKUP(Search!$A2134,Inventory!$AD$2:$AI$5552,6,FALSE),IF($U$8="Player",VLOOKUP(Search!$A2134,Inventory!$AF$2:$AI$5552,4,FALSE),IF($U$8="BV",VLOOKUP(Search!$A2134,Inventory!$AH$2:$AI$5552,2,FALSE),""))),"")</f>
        <v/>
      </c>
      <c r="C2134" s="38"/>
      <c r="D2134" s="38"/>
      <c r="E2134" s="38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22"/>
    </row>
    <row r="2135" spans="1:22" x14ac:dyDescent="0.2">
      <c r="A2135" s="24">
        <f>1+LARGE($A$11:A2134,1)</f>
        <v>2124</v>
      </c>
      <c r="B2135" s="38" t="str">
        <f>_xlfn.IFNA(IF($U$8="set",VLOOKUP(Search!$A2135,Inventory!$AD$2:$AI$5552,6,FALSE),IF($U$8="Player",VLOOKUP(Search!$A2135,Inventory!$AF$2:$AI$5552,4,FALSE),IF($U$8="BV",VLOOKUP(Search!$A2135,Inventory!$AH$2:$AI$5552,2,FALSE),""))),"")</f>
        <v/>
      </c>
      <c r="C2135" s="38"/>
      <c r="D2135" s="38"/>
      <c r="E2135" s="38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22"/>
    </row>
    <row r="2136" spans="1:22" x14ac:dyDescent="0.2">
      <c r="A2136" s="24">
        <f>1+LARGE($A$11:A2135,1)</f>
        <v>2125</v>
      </c>
      <c r="B2136" s="38" t="str">
        <f>_xlfn.IFNA(IF($U$8="set",VLOOKUP(Search!$A2136,Inventory!$AD$2:$AI$5552,6,FALSE),IF($U$8="Player",VLOOKUP(Search!$A2136,Inventory!$AF$2:$AI$5552,4,FALSE),IF($U$8="BV",VLOOKUP(Search!$A2136,Inventory!$AH$2:$AI$5552,2,FALSE),""))),"")</f>
        <v/>
      </c>
      <c r="C2136" s="38"/>
      <c r="D2136" s="38"/>
      <c r="E2136" s="38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22"/>
    </row>
    <row r="2137" spans="1:22" x14ac:dyDescent="0.2">
      <c r="A2137" s="24">
        <f>1+LARGE($A$11:A2136,1)</f>
        <v>2126</v>
      </c>
      <c r="B2137" s="38" t="str">
        <f>_xlfn.IFNA(IF($U$8="set",VLOOKUP(Search!$A2137,Inventory!$AD$2:$AI$5552,6,FALSE),IF($U$8="Player",VLOOKUP(Search!$A2137,Inventory!$AF$2:$AI$5552,4,FALSE),IF($U$8="BV",VLOOKUP(Search!$A2137,Inventory!$AH$2:$AI$5552,2,FALSE),""))),"")</f>
        <v/>
      </c>
      <c r="C2137" s="38"/>
      <c r="D2137" s="38"/>
      <c r="E2137" s="38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22"/>
    </row>
    <row r="2138" spans="1:22" x14ac:dyDescent="0.2">
      <c r="A2138" s="24">
        <f>1+LARGE($A$11:A2137,1)</f>
        <v>2127</v>
      </c>
      <c r="B2138" s="38" t="str">
        <f>_xlfn.IFNA(IF($U$8="set",VLOOKUP(Search!$A2138,Inventory!$AD$2:$AI$5552,6,FALSE),IF($U$8="Player",VLOOKUP(Search!$A2138,Inventory!$AF$2:$AI$5552,4,FALSE),IF($U$8="BV",VLOOKUP(Search!$A2138,Inventory!$AH$2:$AI$5552,2,FALSE),""))),"")</f>
        <v/>
      </c>
      <c r="C2138" s="38"/>
      <c r="D2138" s="38"/>
      <c r="E2138" s="38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22"/>
    </row>
    <row r="2139" spans="1:22" x14ac:dyDescent="0.2">
      <c r="A2139" s="24">
        <f>1+LARGE($A$11:A2138,1)</f>
        <v>2128</v>
      </c>
      <c r="B2139" s="38" t="str">
        <f>_xlfn.IFNA(IF($U$8="set",VLOOKUP(Search!$A2139,Inventory!$AD$2:$AI$5552,6,FALSE),IF($U$8="Player",VLOOKUP(Search!$A2139,Inventory!$AF$2:$AI$5552,4,FALSE),IF($U$8="BV",VLOOKUP(Search!$A2139,Inventory!$AH$2:$AI$5552,2,FALSE),""))),"")</f>
        <v/>
      </c>
      <c r="C2139" s="38"/>
      <c r="D2139" s="38"/>
      <c r="E2139" s="38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22"/>
    </row>
    <row r="2140" spans="1:22" x14ac:dyDescent="0.2">
      <c r="A2140" s="24">
        <f>1+LARGE($A$11:A2139,1)</f>
        <v>2129</v>
      </c>
      <c r="B2140" s="38" t="str">
        <f>_xlfn.IFNA(IF($U$8="set",VLOOKUP(Search!$A2140,Inventory!$AD$2:$AI$5552,6,FALSE),IF($U$8="Player",VLOOKUP(Search!$A2140,Inventory!$AF$2:$AI$5552,4,FALSE),IF($U$8="BV",VLOOKUP(Search!$A2140,Inventory!$AH$2:$AI$5552,2,FALSE),""))),"")</f>
        <v/>
      </c>
      <c r="C2140" s="38"/>
      <c r="D2140" s="38"/>
      <c r="E2140" s="38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22"/>
    </row>
    <row r="2141" spans="1:22" x14ac:dyDescent="0.2">
      <c r="A2141" s="24">
        <f>1+LARGE($A$11:A2140,1)</f>
        <v>2130</v>
      </c>
      <c r="B2141" s="38" t="str">
        <f>_xlfn.IFNA(IF($U$8="set",VLOOKUP(Search!$A2141,Inventory!$AD$2:$AI$5552,6,FALSE),IF($U$8="Player",VLOOKUP(Search!$A2141,Inventory!$AF$2:$AI$5552,4,FALSE),IF($U$8="BV",VLOOKUP(Search!$A2141,Inventory!$AH$2:$AI$5552,2,FALSE),""))),"")</f>
        <v/>
      </c>
      <c r="C2141" s="38"/>
      <c r="D2141" s="38"/>
      <c r="E2141" s="38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22"/>
    </row>
    <row r="2142" spans="1:22" x14ac:dyDescent="0.2">
      <c r="A2142" s="24">
        <f>1+LARGE($A$11:A2141,1)</f>
        <v>2131</v>
      </c>
      <c r="B2142" s="38" t="str">
        <f>_xlfn.IFNA(IF($U$8="set",VLOOKUP(Search!$A2142,Inventory!$AD$2:$AI$5552,6,FALSE),IF($U$8="Player",VLOOKUP(Search!$A2142,Inventory!$AF$2:$AI$5552,4,FALSE),IF($U$8="BV",VLOOKUP(Search!$A2142,Inventory!$AH$2:$AI$5552,2,FALSE),""))),"")</f>
        <v/>
      </c>
      <c r="C2142" s="38"/>
      <c r="D2142" s="38"/>
      <c r="E2142" s="38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22"/>
    </row>
    <row r="2143" spans="1:22" x14ac:dyDescent="0.2">
      <c r="A2143" s="24">
        <f>1+LARGE($A$11:A2142,1)</f>
        <v>2132</v>
      </c>
      <c r="B2143" s="38" t="str">
        <f>_xlfn.IFNA(IF($U$8="set",VLOOKUP(Search!$A2143,Inventory!$AD$2:$AI$5552,6,FALSE),IF($U$8="Player",VLOOKUP(Search!$A2143,Inventory!$AF$2:$AI$5552,4,FALSE),IF($U$8="BV",VLOOKUP(Search!$A2143,Inventory!$AH$2:$AI$5552,2,FALSE),""))),"")</f>
        <v/>
      </c>
      <c r="C2143" s="38"/>
      <c r="D2143" s="38"/>
      <c r="E2143" s="38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22"/>
    </row>
    <row r="2144" spans="1:22" x14ac:dyDescent="0.2">
      <c r="A2144" s="24">
        <f>1+LARGE($A$11:A2143,1)</f>
        <v>2133</v>
      </c>
      <c r="B2144" s="38" t="str">
        <f>_xlfn.IFNA(IF($U$8="set",VLOOKUP(Search!$A2144,Inventory!$AD$2:$AI$5552,6,FALSE),IF($U$8="Player",VLOOKUP(Search!$A2144,Inventory!$AF$2:$AI$5552,4,FALSE),IF($U$8="BV",VLOOKUP(Search!$A2144,Inventory!$AH$2:$AI$5552,2,FALSE),""))),"")</f>
        <v/>
      </c>
      <c r="C2144" s="38"/>
      <c r="D2144" s="38"/>
      <c r="E2144" s="38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22"/>
    </row>
    <row r="2145" spans="1:22" x14ac:dyDescent="0.2">
      <c r="A2145" s="24">
        <f>1+LARGE($A$11:A2144,1)</f>
        <v>2134</v>
      </c>
      <c r="B2145" s="38" t="str">
        <f>_xlfn.IFNA(IF($U$8="set",VLOOKUP(Search!$A2145,Inventory!$AD$2:$AI$5552,6,FALSE),IF($U$8="Player",VLOOKUP(Search!$A2145,Inventory!$AF$2:$AI$5552,4,FALSE),IF($U$8="BV",VLOOKUP(Search!$A2145,Inventory!$AH$2:$AI$5552,2,FALSE),""))),"")</f>
        <v/>
      </c>
      <c r="C2145" s="38"/>
      <c r="D2145" s="38"/>
      <c r="E2145" s="38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22"/>
    </row>
    <row r="2146" spans="1:22" x14ac:dyDescent="0.2">
      <c r="A2146" s="24">
        <f>1+LARGE($A$11:A2145,1)</f>
        <v>2135</v>
      </c>
      <c r="B2146" s="38" t="str">
        <f>_xlfn.IFNA(IF($U$8="set",VLOOKUP(Search!$A2146,Inventory!$AD$2:$AI$5552,6,FALSE),IF($U$8="Player",VLOOKUP(Search!$A2146,Inventory!$AF$2:$AI$5552,4,FALSE),IF($U$8="BV",VLOOKUP(Search!$A2146,Inventory!$AH$2:$AI$5552,2,FALSE),""))),"")</f>
        <v/>
      </c>
      <c r="C2146" s="38"/>
      <c r="D2146" s="38"/>
      <c r="E2146" s="38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22"/>
    </row>
    <row r="2147" spans="1:22" x14ac:dyDescent="0.2">
      <c r="A2147" s="24">
        <f>1+LARGE($A$11:A2146,1)</f>
        <v>2136</v>
      </c>
      <c r="B2147" s="38" t="str">
        <f>_xlfn.IFNA(IF($U$8="set",VLOOKUP(Search!$A2147,Inventory!$AD$2:$AI$5552,6,FALSE),IF($U$8="Player",VLOOKUP(Search!$A2147,Inventory!$AF$2:$AI$5552,4,FALSE),IF($U$8="BV",VLOOKUP(Search!$A2147,Inventory!$AH$2:$AI$5552,2,FALSE),""))),"")</f>
        <v/>
      </c>
      <c r="C2147" s="38"/>
      <c r="D2147" s="38"/>
      <c r="E2147" s="38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22"/>
    </row>
    <row r="2148" spans="1:22" x14ac:dyDescent="0.2">
      <c r="A2148" s="24">
        <f>1+LARGE($A$11:A2147,1)</f>
        <v>2137</v>
      </c>
      <c r="B2148" s="38" t="str">
        <f>_xlfn.IFNA(IF($U$8="set",VLOOKUP(Search!$A2148,Inventory!$AD$2:$AI$5552,6,FALSE),IF($U$8="Player",VLOOKUP(Search!$A2148,Inventory!$AF$2:$AI$5552,4,FALSE),IF($U$8="BV",VLOOKUP(Search!$A2148,Inventory!$AH$2:$AI$5552,2,FALSE),""))),"")</f>
        <v/>
      </c>
      <c r="C2148" s="38"/>
      <c r="D2148" s="38"/>
      <c r="E2148" s="38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22"/>
    </row>
    <row r="2149" spans="1:22" x14ac:dyDescent="0.2">
      <c r="A2149" s="24">
        <f>1+LARGE($A$11:A2148,1)</f>
        <v>2138</v>
      </c>
      <c r="B2149" s="38" t="str">
        <f>_xlfn.IFNA(IF($U$8="set",VLOOKUP(Search!$A2149,Inventory!$AD$2:$AI$5552,6,FALSE),IF($U$8="Player",VLOOKUP(Search!$A2149,Inventory!$AF$2:$AI$5552,4,FALSE),IF($U$8="BV",VLOOKUP(Search!$A2149,Inventory!$AH$2:$AI$5552,2,FALSE),""))),"")</f>
        <v/>
      </c>
      <c r="C2149" s="38"/>
      <c r="D2149" s="38"/>
      <c r="E2149" s="38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22"/>
    </row>
    <row r="2150" spans="1:22" x14ac:dyDescent="0.2">
      <c r="A2150" s="24">
        <f>1+LARGE($A$11:A2149,1)</f>
        <v>2139</v>
      </c>
      <c r="B2150" s="38" t="str">
        <f>_xlfn.IFNA(IF($U$8="set",VLOOKUP(Search!$A2150,Inventory!$AD$2:$AI$5552,6,FALSE),IF($U$8="Player",VLOOKUP(Search!$A2150,Inventory!$AF$2:$AI$5552,4,FALSE),IF($U$8="BV",VLOOKUP(Search!$A2150,Inventory!$AH$2:$AI$5552,2,FALSE),""))),"")</f>
        <v/>
      </c>
      <c r="C2150" s="38"/>
      <c r="D2150" s="38"/>
      <c r="E2150" s="38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22"/>
    </row>
    <row r="2151" spans="1:22" x14ac:dyDescent="0.2">
      <c r="A2151" s="24">
        <f>1+LARGE($A$11:A2150,1)</f>
        <v>2140</v>
      </c>
      <c r="B2151" s="38" t="str">
        <f>_xlfn.IFNA(IF($U$8="set",VLOOKUP(Search!$A2151,Inventory!$AD$2:$AI$5552,6,FALSE),IF($U$8="Player",VLOOKUP(Search!$A2151,Inventory!$AF$2:$AI$5552,4,FALSE),IF($U$8="BV",VLOOKUP(Search!$A2151,Inventory!$AH$2:$AI$5552,2,FALSE),""))),"")</f>
        <v/>
      </c>
      <c r="C2151" s="38"/>
      <c r="D2151" s="38"/>
      <c r="E2151" s="38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22"/>
    </row>
    <row r="2152" spans="1:22" x14ac:dyDescent="0.2">
      <c r="A2152" s="24">
        <f>1+LARGE($A$11:A2151,1)</f>
        <v>2141</v>
      </c>
      <c r="B2152" s="38" t="str">
        <f>_xlfn.IFNA(IF($U$8="set",VLOOKUP(Search!$A2152,Inventory!$AD$2:$AI$5552,6,FALSE),IF($U$8="Player",VLOOKUP(Search!$A2152,Inventory!$AF$2:$AI$5552,4,FALSE),IF($U$8="BV",VLOOKUP(Search!$A2152,Inventory!$AH$2:$AI$5552,2,FALSE),""))),"")</f>
        <v/>
      </c>
      <c r="C2152" s="38"/>
      <c r="D2152" s="38"/>
      <c r="E2152" s="38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22"/>
    </row>
    <row r="2153" spans="1:22" x14ac:dyDescent="0.2">
      <c r="A2153" s="24">
        <f>1+LARGE($A$11:A2152,1)</f>
        <v>2142</v>
      </c>
      <c r="B2153" s="38" t="str">
        <f>_xlfn.IFNA(IF($U$8="set",VLOOKUP(Search!$A2153,Inventory!$AD$2:$AI$5552,6,FALSE),IF($U$8="Player",VLOOKUP(Search!$A2153,Inventory!$AF$2:$AI$5552,4,FALSE),IF($U$8="BV",VLOOKUP(Search!$A2153,Inventory!$AH$2:$AI$5552,2,FALSE),""))),"")</f>
        <v/>
      </c>
      <c r="C2153" s="38"/>
      <c r="D2153" s="38"/>
      <c r="E2153" s="38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22"/>
    </row>
    <row r="2154" spans="1:22" x14ac:dyDescent="0.2">
      <c r="A2154" s="24">
        <f>1+LARGE($A$11:A2153,1)</f>
        <v>2143</v>
      </c>
      <c r="B2154" s="38" t="str">
        <f>_xlfn.IFNA(IF($U$8="set",VLOOKUP(Search!$A2154,Inventory!$AD$2:$AI$5552,6,FALSE),IF($U$8="Player",VLOOKUP(Search!$A2154,Inventory!$AF$2:$AI$5552,4,FALSE),IF($U$8="BV",VLOOKUP(Search!$A2154,Inventory!$AH$2:$AI$5552,2,FALSE),""))),"")</f>
        <v/>
      </c>
      <c r="C2154" s="38"/>
      <c r="D2154" s="38"/>
      <c r="E2154" s="38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22"/>
    </row>
    <row r="2155" spans="1:22" x14ac:dyDescent="0.2">
      <c r="A2155" s="24">
        <f>1+LARGE($A$11:A2154,1)</f>
        <v>2144</v>
      </c>
      <c r="B2155" s="38" t="str">
        <f>_xlfn.IFNA(IF($U$8="set",VLOOKUP(Search!$A2155,Inventory!$AD$2:$AI$5552,6,FALSE),IF($U$8="Player",VLOOKUP(Search!$A2155,Inventory!$AF$2:$AI$5552,4,FALSE),IF($U$8="BV",VLOOKUP(Search!$A2155,Inventory!$AH$2:$AI$5552,2,FALSE),""))),"")</f>
        <v/>
      </c>
      <c r="C2155" s="38"/>
      <c r="D2155" s="38"/>
      <c r="E2155" s="38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22"/>
    </row>
    <row r="2156" spans="1:22" x14ac:dyDescent="0.2">
      <c r="A2156" s="24">
        <f>1+LARGE($A$11:A2155,1)</f>
        <v>2145</v>
      </c>
      <c r="B2156" s="38" t="str">
        <f>_xlfn.IFNA(IF($U$8="set",VLOOKUP(Search!$A2156,Inventory!$AD$2:$AI$5552,6,FALSE),IF($U$8="Player",VLOOKUP(Search!$A2156,Inventory!$AF$2:$AI$5552,4,FALSE),IF($U$8="BV",VLOOKUP(Search!$A2156,Inventory!$AH$2:$AI$5552,2,FALSE),""))),"")</f>
        <v/>
      </c>
      <c r="C2156" s="38"/>
      <c r="D2156" s="38"/>
      <c r="E2156" s="38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22"/>
    </row>
    <row r="2157" spans="1:22" x14ac:dyDescent="0.2">
      <c r="A2157" s="24">
        <f>1+LARGE($A$11:A2156,1)</f>
        <v>2146</v>
      </c>
      <c r="B2157" s="38" t="str">
        <f>_xlfn.IFNA(IF($U$8="set",VLOOKUP(Search!$A2157,Inventory!$AD$2:$AI$5552,6,FALSE),IF($U$8="Player",VLOOKUP(Search!$A2157,Inventory!$AF$2:$AI$5552,4,FALSE),IF($U$8="BV",VLOOKUP(Search!$A2157,Inventory!$AH$2:$AI$5552,2,FALSE),""))),"")</f>
        <v/>
      </c>
      <c r="C2157" s="38"/>
      <c r="D2157" s="38"/>
      <c r="E2157" s="38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22"/>
    </row>
    <row r="2158" spans="1:22" x14ac:dyDescent="0.2">
      <c r="A2158" s="24">
        <f>1+LARGE($A$11:A2157,1)</f>
        <v>2147</v>
      </c>
      <c r="B2158" s="38" t="str">
        <f>_xlfn.IFNA(IF($U$8="set",VLOOKUP(Search!$A2158,Inventory!$AD$2:$AI$5552,6,FALSE),IF($U$8="Player",VLOOKUP(Search!$A2158,Inventory!$AF$2:$AI$5552,4,FALSE),IF($U$8="BV",VLOOKUP(Search!$A2158,Inventory!$AH$2:$AI$5552,2,FALSE),""))),"")</f>
        <v/>
      </c>
      <c r="C2158" s="38"/>
      <c r="D2158" s="38"/>
      <c r="E2158" s="38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22"/>
    </row>
    <row r="2159" spans="1:22" x14ac:dyDescent="0.2">
      <c r="A2159" s="24">
        <f>1+LARGE($A$11:A2158,1)</f>
        <v>2148</v>
      </c>
      <c r="B2159" s="38" t="str">
        <f>_xlfn.IFNA(IF($U$8="set",VLOOKUP(Search!$A2159,Inventory!$AD$2:$AI$5552,6,FALSE),IF($U$8="Player",VLOOKUP(Search!$A2159,Inventory!$AF$2:$AI$5552,4,FALSE),IF($U$8="BV",VLOOKUP(Search!$A2159,Inventory!$AH$2:$AI$5552,2,FALSE),""))),"")</f>
        <v/>
      </c>
      <c r="C2159" s="38"/>
      <c r="D2159" s="38"/>
      <c r="E2159" s="38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22"/>
    </row>
    <row r="2160" spans="1:22" x14ac:dyDescent="0.2">
      <c r="A2160" s="24">
        <f>1+LARGE($A$11:A2159,1)</f>
        <v>2149</v>
      </c>
      <c r="B2160" s="38" t="str">
        <f>_xlfn.IFNA(IF($U$8="set",VLOOKUP(Search!$A2160,Inventory!$AD$2:$AI$5552,6,FALSE),IF($U$8="Player",VLOOKUP(Search!$A2160,Inventory!$AF$2:$AI$5552,4,FALSE),IF($U$8="BV",VLOOKUP(Search!$A2160,Inventory!$AH$2:$AI$5552,2,FALSE),""))),"")</f>
        <v/>
      </c>
      <c r="C2160" s="38"/>
      <c r="D2160" s="38"/>
      <c r="E2160" s="38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22"/>
    </row>
    <row r="2161" spans="1:22" x14ac:dyDescent="0.2">
      <c r="A2161" s="24">
        <f>1+LARGE($A$11:A2160,1)</f>
        <v>2150</v>
      </c>
      <c r="B2161" s="38" t="str">
        <f>_xlfn.IFNA(IF($U$8="set",VLOOKUP(Search!$A2161,Inventory!$AD$2:$AI$5552,6,FALSE),IF($U$8="Player",VLOOKUP(Search!$A2161,Inventory!$AF$2:$AI$5552,4,FALSE),IF($U$8="BV",VLOOKUP(Search!$A2161,Inventory!$AH$2:$AI$5552,2,FALSE),""))),"")</f>
        <v/>
      </c>
      <c r="C2161" s="38"/>
      <c r="D2161" s="38"/>
      <c r="E2161" s="38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22"/>
    </row>
    <row r="2162" spans="1:22" x14ac:dyDescent="0.2">
      <c r="A2162" s="24">
        <f>1+LARGE($A$11:A2161,1)</f>
        <v>2151</v>
      </c>
      <c r="B2162" s="38" t="str">
        <f>_xlfn.IFNA(IF($U$8="set",VLOOKUP(Search!$A2162,Inventory!$AD$2:$AI$5552,6,FALSE),IF($U$8="Player",VLOOKUP(Search!$A2162,Inventory!$AF$2:$AI$5552,4,FALSE),IF($U$8="BV",VLOOKUP(Search!$A2162,Inventory!$AH$2:$AI$5552,2,FALSE),""))),"")</f>
        <v/>
      </c>
      <c r="C2162" s="38"/>
      <c r="D2162" s="38"/>
      <c r="E2162" s="38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22"/>
    </row>
    <row r="2163" spans="1:22" x14ac:dyDescent="0.2">
      <c r="A2163" s="24">
        <f>1+LARGE($A$11:A2162,1)</f>
        <v>2152</v>
      </c>
      <c r="B2163" s="38" t="str">
        <f>_xlfn.IFNA(IF($U$8="set",VLOOKUP(Search!$A2163,Inventory!$AD$2:$AI$5552,6,FALSE),IF($U$8="Player",VLOOKUP(Search!$A2163,Inventory!$AF$2:$AI$5552,4,FALSE),IF($U$8="BV",VLOOKUP(Search!$A2163,Inventory!$AH$2:$AI$5552,2,FALSE),""))),"")</f>
        <v/>
      </c>
      <c r="C2163" s="38"/>
      <c r="D2163" s="38"/>
      <c r="E2163" s="38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22"/>
    </row>
    <row r="2164" spans="1:22" x14ac:dyDescent="0.2">
      <c r="A2164" s="24">
        <f>1+LARGE($A$11:A2163,1)</f>
        <v>2153</v>
      </c>
      <c r="B2164" s="38" t="str">
        <f>_xlfn.IFNA(IF($U$8="set",VLOOKUP(Search!$A2164,Inventory!$AD$2:$AI$5552,6,FALSE),IF($U$8="Player",VLOOKUP(Search!$A2164,Inventory!$AF$2:$AI$5552,4,FALSE),IF($U$8="BV",VLOOKUP(Search!$A2164,Inventory!$AH$2:$AI$5552,2,FALSE),""))),"")</f>
        <v/>
      </c>
      <c r="C2164" s="38"/>
      <c r="D2164" s="38"/>
      <c r="E2164" s="38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22"/>
    </row>
    <row r="2165" spans="1:22" x14ac:dyDescent="0.2">
      <c r="A2165" s="24">
        <f>1+LARGE($A$11:A2164,1)</f>
        <v>2154</v>
      </c>
      <c r="B2165" s="38" t="str">
        <f>_xlfn.IFNA(IF($U$8="set",VLOOKUP(Search!$A2165,Inventory!$AD$2:$AI$5552,6,FALSE),IF($U$8="Player",VLOOKUP(Search!$A2165,Inventory!$AF$2:$AI$5552,4,FALSE),IF($U$8="BV",VLOOKUP(Search!$A2165,Inventory!$AH$2:$AI$5552,2,FALSE),""))),"")</f>
        <v/>
      </c>
      <c r="C2165" s="38"/>
      <c r="D2165" s="38"/>
      <c r="E2165" s="38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22"/>
    </row>
    <row r="2166" spans="1:22" x14ac:dyDescent="0.2">
      <c r="A2166" s="24">
        <f>1+LARGE($A$11:A2165,1)</f>
        <v>2155</v>
      </c>
      <c r="B2166" s="38" t="str">
        <f>_xlfn.IFNA(IF($U$8="set",VLOOKUP(Search!$A2166,Inventory!$AD$2:$AI$5552,6,FALSE),IF($U$8="Player",VLOOKUP(Search!$A2166,Inventory!$AF$2:$AI$5552,4,FALSE),IF($U$8="BV",VLOOKUP(Search!$A2166,Inventory!$AH$2:$AI$5552,2,FALSE),""))),"")</f>
        <v/>
      </c>
      <c r="C2166" s="38"/>
      <c r="D2166" s="38"/>
      <c r="E2166" s="38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22"/>
    </row>
    <row r="2167" spans="1:22" x14ac:dyDescent="0.2">
      <c r="A2167" s="24">
        <f>1+LARGE($A$11:A2166,1)</f>
        <v>2156</v>
      </c>
      <c r="B2167" s="38" t="str">
        <f>_xlfn.IFNA(IF($U$8="set",VLOOKUP(Search!$A2167,Inventory!$AD$2:$AI$5552,6,FALSE),IF($U$8="Player",VLOOKUP(Search!$A2167,Inventory!$AF$2:$AI$5552,4,FALSE),IF($U$8="BV",VLOOKUP(Search!$A2167,Inventory!$AH$2:$AI$5552,2,FALSE),""))),"")</f>
        <v/>
      </c>
      <c r="C2167" s="38"/>
      <c r="D2167" s="38"/>
      <c r="E2167" s="38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22"/>
    </row>
    <row r="2168" spans="1:22" x14ac:dyDescent="0.2">
      <c r="A2168" s="24">
        <f>1+LARGE($A$11:A2167,1)</f>
        <v>2157</v>
      </c>
      <c r="B2168" s="38" t="str">
        <f>_xlfn.IFNA(IF($U$8="set",VLOOKUP(Search!$A2168,Inventory!$AD$2:$AI$5552,6,FALSE),IF($U$8="Player",VLOOKUP(Search!$A2168,Inventory!$AF$2:$AI$5552,4,FALSE),IF($U$8="BV",VLOOKUP(Search!$A2168,Inventory!$AH$2:$AI$5552,2,FALSE),""))),"")</f>
        <v/>
      </c>
      <c r="C2168" s="38"/>
      <c r="D2168" s="38"/>
      <c r="E2168" s="38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22"/>
    </row>
    <row r="2169" spans="1:22" x14ac:dyDescent="0.2">
      <c r="A2169" s="24">
        <f>1+LARGE($A$11:A2168,1)</f>
        <v>2158</v>
      </c>
      <c r="B2169" s="38" t="str">
        <f>_xlfn.IFNA(IF($U$8="set",VLOOKUP(Search!$A2169,Inventory!$AD$2:$AI$5552,6,FALSE),IF($U$8="Player",VLOOKUP(Search!$A2169,Inventory!$AF$2:$AI$5552,4,FALSE),IF($U$8="BV",VLOOKUP(Search!$A2169,Inventory!$AH$2:$AI$5552,2,FALSE),""))),"")</f>
        <v/>
      </c>
      <c r="C2169" s="38"/>
      <c r="D2169" s="38"/>
      <c r="E2169" s="38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22"/>
    </row>
    <row r="2170" spans="1:22" x14ac:dyDescent="0.2">
      <c r="A2170" s="24">
        <f>1+LARGE($A$11:A2169,1)</f>
        <v>2159</v>
      </c>
      <c r="B2170" s="38" t="str">
        <f>_xlfn.IFNA(IF($U$8="set",VLOOKUP(Search!$A2170,Inventory!$AD$2:$AI$5552,6,FALSE),IF($U$8="Player",VLOOKUP(Search!$A2170,Inventory!$AF$2:$AI$5552,4,FALSE),IF($U$8="BV",VLOOKUP(Search!$A2170,Inventory!$AH$2:$AI$5552,2,FALSE),""))),"")</f>
        <v/>
      </c>
      <c r="C2170" s="38"/>
      <c r="D2170" s="38"/>
      <c r="E2170" s="38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22"/>
    </row>
    <row r="2171" spans="1:22" x14ac:dyDescent="0.2">
      <c r="A2171" s="24">
        <f>1+LARGE($A$11:A2170,1)</f>
        <v>2160</v>
      </c>
      <c r="B2171" s="38" t="str">
        <f>_xlfn.IFNA(IF($U$8="set",VLOOKUP(Search!$A2171,Inventory!$AD$2:$AI$5552,6,FALSE),IF($U$8="Player",VLOOKUP(Search!$A2171,Inventory!$AF$2:$AI$5552,4,FALSE),IF($U$8="BV",VLOOKUP(Search!$A2171,Inventory!$AH$2:$AI$5552,2,FALSE),""))),"")</f>
        <v/>
      </c>
      <c r="C2171" s="38"/>
      <c r="D2171" s="38"/>
      <c r="E2171" s="38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22"/>
    </row>
    <row r="2172" spans="1:22" x14ac:dyDescent="0.2">
      <c r="A2172" s="24">
        <f>1+LARGE($A$11:A2171,1)</f>
        <v>2161</v>
      </c>
      <c r="B2172" s="38" t="str">
        <f>_xlfn.IFNA(IF($U$8="set",VLOOKUP(Search!$A2172,Inventory!$AD$2:$AI$5552,6,FALSE),IF($U$8="Player",VLOOKUP(Search!$A2172,Inventory!$AF$2:$AI$5552,4,FALSE),IF($U$8="BV",VLOOKUP(Search!$A2172,Inventory!$AH$2:$AI$5552,2,FALSE),""))),"")</f>
        <v/>
      </c>
      <c r="C2172" s="38"/>
      <c r="D2172" s="38"/>
      <c r="E2172" s="38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22"/>
    </row>
    <row r="2173" spans="1:22" x14ac:dyDescent="0.2">
      <c r="A2173" s="24">
        <f>1+LARGE($A$11:A2172,1)</f>
        <v>2162</v>
      </c>
      <c r="B2173" s="38" t="str">
        <f>_xlfn.IFNA(IF($U$8="set",VLOOKUP(Search!$A2173,Inventory!$AD$2:$AI$5552,6,FALSE),IF($U$8="Player",VLOOKUP(Search!$A2173,Inventory!$AF$2:$AI$5552,4,FALSE),IF($U$8="BV",VLOOKUP(Search!$A2173,Inventory!$AH$2:$AI$5552,2,FALSE),""))),"")</f>
        <v/>
      </c>
      <c r="C2173" s="38"/>
      <c r="D2173" s="38"/>
      <c r="E2173" s="38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22"/>
    </row>
    <row r="2174" spans="1:22" x14ac:dyDescent="0.2">
      <c r="A2174" s="24">
        <f>1+LARGE($A$11:A2173,1)</f>
        <v>2163</v>
      </c>
      <c r="B2174" s="38" t="str">
        <f>_xlfn.IFNA(IF($U$8="set",VLOOKUP(Search!$A2174,Inventory!$AD$2:$AI$5552,6,FALSE),IF($U$8="Player",VLOOKUP(Search!$A2174,Inventory!$AF$2:$AI$5552,4,FALSE),IF($U$8="BV",VLOOKUP(Search!$A2174,Inventory!$AH$2:$AI$5552,2,FALSE),""))),"")</f>
        <v/>
      </c>
      <c r="C2174" s="38"/>
      <c r="D2174" s="38"/>
      <c r="E2174" s="38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22"/>
    </row>
    <row r="2175" spans="1:22" x14ac:dyDescent="0.2">
      <c r="A2175" s="24">
        <f>1+LARGE($A$11:A2174,1)</f>
        <v>2164</v>
      </c>
      <c r="B2175" s="38" t="str">
        <f>_xlfn.IFNA(IF($U$8="set",VLOOKUP(Search!$A2175,Inventory!$AD$2:$AI$5552,6,FALSE),IF($U$8="Player",VLOOKUP(Search!$A2175,Inventory!$AF$2:$AI$5552,4,FALSE),IF($U$8="BV",VLOOKUP(Search!$A2175,Inventory!$AH$2:$AI$5552,2,FALSE),""))),"")</f>
        <v/>
      </c>
      <c r="C2175" s="38"/>
      <c r="D2175" s="38"/>
      <c r="E2175" s="38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22"/>
    </row>
    <row r="2176" spans="1:22" x14ac:dyDescent="0.2">
      <c r="A2176" s="24">
        <f>1+LARGE($A$11:A2175,1)</f>
        <v>2165</v>
      </c>
      <c r="B2176" s="38" t="str">
        <f>_xlfn.IFNA(IF($U$8="set",VLOOKUP(Search!$A2176,Inventory!$AD$2:$AI$5552,6,FALSE),IF($U$8="Player",VLOOKUP(Search!$A2176,Inventory!$AF$2:$AI$5552,4,FALSE),IF($U$8="BV",VLOOKUP(Search!$A2176,Inventory!$AH$2:$AI$5552,2,FALSE),""))),"")</f>
        <v/>
      </c>
      <c r="C2176" s="38"/>
      <c r="D2176" s="38"/>
      <c r="E2176" s="38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22"/>
    </row>
    <row r="2177" spans="1:22" x14ac:dyDescent="0.2">
      <c r="A2177" s="24">
        <f>1+LARGE($A$11:A2176,1)</f>
        <v>2166</v>
      </c>
      <c r="B2177" s="38" t="str">
        <f>_xlfn.IFNA(IF($U$8="set",VLOOKUP(Search!$A2177,Inventory!$AD$2:$AI$5552,6,FALSE),IF($U$8="Player",VLOOKUP(Search!$A2177,Inventory!$AF$2:$AI$5552,4,FALSE),IF($U$8="BV",VLOOKUP(Search!$A2177,Inventory!$AH$2:$AI$5552,2,FALSE),""))),"")</f>
        <v/>
      </c>
      <c r="C2177" s="38"/>
      <c r="D2177" s="38"/>
      <c r="E2177" s="38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22"/>
    </row>
    <row r="2178" spans="1:22" x14ac:dyDescent="0.2">
      <c r="A2178" s="24">
        <f>1+LARGE($A$11:A2177,1)</f>
        <v>2167</v>
      </c>
      <c r="B2178" s="38" t="str">
        <f>_xlfn.IFNA(IF($U$8="set",VLOOKUP(Search!$A2178,Inventory!$AD$2:$AI$5552,6,FALSE),IF($U$8="Player",VLOOKUP(Search!$A2178,Inventory!$AF$2:$AI$5552,4,FALSE),IF($U$8="BV",VLOOKUP(Search!$A2178,Inventory!$AH$2:$AI$5552,2,FALSE),""))),"")</f>
        <v/>
      </c>
      <c r="C2178" s="38"/>
      <c r="D2178" s="38"/>
      <c r="E2178" s="38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22"/>
    </row>
    <row r="2179" spans="1:22" x14ac:dyDescent="0.2">
      <c r="A2179" s="24">
        <f>1+LARGE($A$11:A2178,1)</f>
        <v>2168</v>
      </c>
      <c r="B2179" s="38" t="str">
        <f>_xlfn.IFNA(IF($U$8="set",VLOOKUP(Search!$A2179,Inventory!$AD$2:$AI$5552,6,FALSE),IF($U$8="Player",VLOOKUP(Search!$A2179,Inventory!$AF$2:$AI$5552,4,FALSE),IF($U$8="BV",VLOOKUP(Search!$A2179,Inventory!$AH$2:$AI$5552,2,FALSE),""))),"")</f>
        <v/>
      </c>
      <c r="C2179" s="38"/>
      <c r="D2179" s="38"/>
      <c r="E2179" s="38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22"/>
    </row>
    <row r="2180" spans="1:22" x14ac:dyDescent="0.2">
      <c r="A2180" s="24">
        <f>1+LARGE($A$11:A2179,1)</f>
        <v>2169</v>
      </c>
      <c r="B2180" s="38" t="str">
        <f>_xlfn.IFNA(IF($U$8="set",VLOOKUP(Search!$A2180,Inventory!$AD$2:$AI$5552,6,FALSE),IF($U$8="Player",VLOOKUP(Search!$A2180,Inventory!$AF$2:$AI$5552,4,FALSE),IF($U$8="BV",VLOOKUP(Search!$A2180,Inventory!$AH$2:$AI$5552,2,FALSE),""))),"")</f>
        <v/>
      </c>
      <c r="C2180" s="38"/>
      <c r="D2180" s="38"/>
      <c r="E2180" s="38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22"/>
    </row>
    <row r="2181" spans="1:22" x14ac:dyDescent="0.2">
      <c r="A2181" s="24">
        <f>1+LARGE($A$11:A2180,1)</f>
        <v>2170</v>
      </c>
      <c r="B2181" s="38" t="str">
        <f>_xlfn.IFNA(IF($U$8="set",VLOOKUP(Search!$A2181,Inventory!$AD$2:$AI$5552,6,FALSE),IF($U$8="Player",VLOOKUP(Search!$A2181,Inventory!$AF$2:$AI$5552,4,FALSE),IF($U$8="BV",VLOOKUP(Search!$A2181,Inventory!$AH$2:$AI$5552,2,FALSE),""))),"")</f>
        <v/>
      </c>
      <c r="C2181" s="38"/>
      <c r="D2181" s="38"/>
      <c r="E2181" s="38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22"/>
    </row>
    <row r="2182" spans="1:22" x14ac:dyDescent="0.2">
      <c r="A2182" s="24">
        <f>1+LARGE($A$11:A2181,1)</f>
        <v>2171</v>
      </c>
      <c r="B2182" s="38" t="str">
        <f>_xlfn.IFNA(IF($U$8="set",VLOOKUP(Search!$A2182,Inventory!$AD$2:$AI$5552,6,FALSE),IF($U$8="Player",VLOOKUP(Search!$A2182,Inventory!$AF$2:$AI$5552,4,FALSE),IF($U$8="BV",VLOOKUP(Search!$A2182,Inventory!$AH$2:$AI$5552,2,FALSE),""))),"")</f>
        <v/>
      </c>
      <c r="C2182" s="38"/>
      <c r="D2182" s="38"/>
      <c r="E2182" s="38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22"/>
    </row>
    <row r="2183" spans="1:22" x14ac:dyDescent="0.2">
      <c r="A2183" s="24">
        <f>1+LARGE($A$11:A2182,1)</f>
        <v>2172</v>
      </c>
      <c r="B2183" s="38" t="str">
        <f>_xlfn.IFNA(IF($U$8="set",VLOOKUP(Search!$A2183,Inventory!$AD$2:$AI$5552,6,FALSE),IF($U$8="Player",VLOOKUP(Search!$A2183,Inventory!$AF$2:$AI$5552,4,FALSE),IF($U$8="BV",VLOOKUP(Search!$A2183,Inventory!$AH$2:$AI$5552,2,FALSE),""))),"")</f>
        <v/>
      </c>
      <c r="C2183" s="38"/>
      <c r="D2183" s="38"/>
      <c r="E2183" s="38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22"/>
    </row>
    <row r="2184" spans="1:22" x14ac:dyDescent="0.2">
      <c r="A2184" s="24">
        <f>1+LARGE($A$11:A2183,1)</f>
        <v>2173</v>
      </c>
      <c r="B2184" s="38" t="str">
        <f>_xlfn.IFNA(IF($U$8="set",VLOOKUP(Search!$A2184,Inventory!$AD$2:$AI$5552,6,FALSE),IF($U$8="Player",VLOOKUP(Search!$A2184,Inventory!$AF$2:$AI$5552,4,FALSE),IF($U$8="BV",VLOOKUP(Search!$A2184,Inventory!$AH$2:$AI$5552,2,FALSE),""))),"")</f>
        <v/>
      </c>
      <c r="C2184" s="38"/>
      <c r="D2184" s="38"/>
      <c r="E2184" s="38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22"/>
    </row>
    <row r="2185" spans="1:22" x14ac:dyDescent="0.2">
      <c r="A2185" s="24">
        <f>1+LARGE($A$11:A2184,1)</f>
        <v>2174</v>
      </c>
      <c r="B2185" s="38" t="str">
        <f>_xlfn.IFNA(IF($U$8="set",VLOOKUP(Search!$A2185,Inventory!$AD$2:$AI$5552,6,FALSE),IF($U$8="Player",VLOOKUP(Search!$A2185,Inventory!$AF$2:$AI$5552,4,FALSE),IF($U$8="BV",VLOOKUP(Search!$A2185,Inventory!$AH$2:$AI$5552,2,FALSE),""))),"")</f>
        <v/>
      </c>
      <c r="C2185" s="38"/>
      <c r="D2185" s="38"/>
      <c r="E2185" s="38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22"/>
    </row>
    <row r="2186" spans="1:22" x14ac:dyDescent="0.2">
      <c r="A2186" s="24">
        <f>1+LARGE($A$11:A2185,1)</f>
        <v>2175</v>
      </c>
      <c r="B2186" s="38" t="str">
        <f>_xlfn.IFNA(IF($U$8="set",VLOOKUP(Search!$A2186,Inventory!$AD$2:$AI$5552,6,FALSE),IF($U$8="Player",VLOOKUP(Search!$A2186,Inventory!$AF$2:$AI$5552,4,FALSE),IF($U$8="BV",VLOOKUP(Search!$A2186,Inventory!$AH$2:$AI$5552,2,FALSE),""))),"")</f>
        <v/>
      </c>
      <c r="C2186" s="38"/>
      <c r="D2186" s="38"/>
      <c r="E2186" s="38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22"/>
    </row>
    <row r="2187" spans="1:22" x14ac:dyDescent="0.2">
      <c r="A2187" s="24">
        <f>1+LARGE($A$11:A2186,1)</f>
        <v>2176</v>
      </c>
      <c r="B2187" s="38" t="str">
        <f>_xlfn.IFNA(IF($U$8="set",VLOOKUP(Search!$A2187,Inventory!$AD$2:$AI$5552,6,FALSE),IF($U$8="Player",VLOOKUP(Search!$A2187,Inventory!$AF$2:$AI$5552,4,FALSE),IF($U$8="BV",VLOOKUP(Search!$A2187,Inventory!$AH$2:$AI$5552,2,FALSE),""))),"")</f>
        <v/>
      </c>
      <c r="C2187" s="38"/>
      <c r="D2187" s="38"/>
      <c r="E2187" s="38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22"/>
    </row>
    <row r="2188" spans="1:22" x14ac:dyDescent="0.2">
      <c r="A2188" s="24">
        <f>1+LARGE($A$11:A2187,1)</f>
        <v>2177</v>
      </c>
      <c r="B2188" s="38" t="str">
        <f>_xlfn.IFNA(IF($U$8="set",VLOOKUP(Search!$A2188,Inventory!$AD$2:$AI$5552,6,FALSE),IF($U$8="Player",VLOOKUP(Search!$A2188,Inventory!$AF$2:$AI$5552,4,FALSE),IF($U$8="BV",VLOOKUP(Search!$A2188,Inventory!$AH$2:$AI$5552,2,FALSE),""))),"")</f>
        <v/>
      </c>
      <c r="C2188" s="38"/>
      <c r="D2188" s="38"/>
      <c r="E2188" s="38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22"/>
    </row>
    <row r="2189" spans="1:22" x14ac:dyDescent="0.2">
      <c r="A2189" s="24">
        <f>1+LARGE($A$11:A2188,1)</f>
        <v>2178</v>
      </c>
      <c r="B2189" s="38" t="str">
        <f>_xlfn.IFNA(IF($U$8="set",VLOOKUP(Search!$A2189,Inventory!$AD$2:$AI$5552,6,FALSE),IF($U$8="Player",VLOOKUP(Search!$A2189,Inventory!$AF$2:$AI$5552,4,FALSE),IF($U$8="BV",VLOOKUP(Search!$A2189,Inventory!$AH$2:$AI$5552,2,FALSE),""))),"")</f>
        <v/>
      </c>
      <c r="C2189" s="38"/>
      <c r="D2189" s="38"/>
      <c r="E2189" s="38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22"/>
    </row>
    <row r="2190" spans="1:22" x14ac:dyDescent="0.2">
      <c r="A2190" s="24">
        <f>1+LARGE($A$11:A2189,1)</f>
        <v>2179</v>
      </c>
      <c r="B2190" s="38" t="str">
        <f>_xlfn.IFNA(IF($U$8="set",VLOOKUP(Search!$A2190,Inventory!$AD$2:$AI$5552,6,FALSE),IF($U$8="Player",VLOOKUP(Search!$A2190,Inventory!$AF$2:$AI$5552,4,FALSE),IF($U$8="BV",VLOOKUP(Search!$A2190,Inventory!$AH$2:$AI$5552,2,FALSE),""))),"")</f>
        <v/>
      </c>
      <c r="C2190" s="38"/>
      <c r="D2190" s="38"/>
      <c r="E2190" s="38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22"/>
    </row>
    <row r="2191" spans="1:22" x14ac:dyDescent="0.2">
      <c r="A2191" s="24">
        <f>1+LARGE($A$11:A2190,1)</f>
        <v>2180</v>
      </c>
      <c r="B2191" s="38" t="str">
        <f>_xlfn.IFNA(IF($U$8="set",VLOOKUP(Search!$A2191,Inventory!$AD$2:$AI$5552,6,FALSE),IF($U$8="Player",VLOOKUP(Search!$A2191,Inventory!$AF$2:$AI$5552,4,FALSE),IF($U$8="BV",VLOOKUP(Search!$A2191,Inventory!$AH$2:$AI$5552,2,FALSE),""))),"")</f>
        <v/>
      </c>
      <c r="C2191" s="38"/>
      <c r="D2191" s="38"/>
      <c r="E2191" s="38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22"/>
    </row>
    <row r="2192" spans="1:22" x14ac:dyDescent="0.2">
      <c r="A2192" s="24">
        <f>1+LARGE($A$11:A2191,1)</f>
        <v>2181</v>
      </c>
      <c r="B2192" s="38" t="str">
        <f>_xlfn.IFNA(IF($U$8="set",VLOOKUP(Search!$A2192,Inventory!$AD$2:$AI$5552,6,FALSE),IF($U$8="Player",VLOOKUP(Search!$A2192,Inventory!$AF$2:$AI$5552,4,FALSE),IF($U$8="BV",VLOOKUP(Search!$A2192,Inventory!$AH$2:$AI$5552,2,FALSE),""))),"")</f>
        <v/>
      </c>
      <c r="C2192" s="38"/>
      <c r="D2192" s="38"/>
      <c r="E2192" s="38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22"/>
    </row>
    <row r="2193" spans="1:22" x14ac:dyDescent="0.2">
      <c r="A2193" s="24">
        <f>1+LARGE($A$11:A2192,1)</f>
        <v>2182</v>
      </c>
      <c r="B2193" s="38" t="str">
        <f>_xlfn.IFNA(IF($U$8="set",VLOOKUP(Search!$A2193,Inventory!$AD$2:$AI$5552,6,FALSE),IF($U$8="Player",VLOOKUP(Search!$A2193,Inventory!$AF$2:$AI$5552,4,FALSE),IF($U$8="BV",VLOOKUP(Search!$A2193,Inventory!$AH$2:$AI$5552,2,FALSE),""))),"")</f>
        <v/>
      </c>
      <c r="C2193" s="38"/>
      <c r="D2193" s="38"/>
      <c r="E2193" s="38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22"/>
    </row>
    <row r="2194" spans="1:22" x14ac:dyDescent="0.2">
      <c r="A2194" s="24">
        <f>1+LARGE($A$11:A2193,1)</f>
        <v>2183</v>
      </c>
      <c r="B2194" s="38" t="str">
        <f>_xlfn.IFNA(IF($U$8="set",VLOOKUP(Search!$A2194,Inventory!$AD$2:$AI$5552,6,FALSE),IF($U$8="Player",VLOOKUP(Search!$A2194,Inventory!$AF$2:$AI$5552,4,FALSE),IF($U$8="BV",VLOOKUP(Search!$A2194,Inventory!$AH$2:$AI$5552,2,FALSE),""))),"")</f>
        <v/>
      </c>
      <c r="C2194" s="38"/>
      <c r="D2194" s="38"/>
      <c r="E2194" s="38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22"/>
    </row>
    <row r="2195" spans="1:22" x14ac:dyDescent="0.2">
      <c r="A2195" s="24">
        <f>1+LARGE($A$11:A2194,1)</f>
        <v>2184</v>
      </c>
      <c r="B2195" s="38" t="str">
        <f>_xlfn.IFNA(IF($U$8="set",VLOOKUP(Search!$A2195,Inventory!$AD$2:$AI$5552,6,FALSE),IF($U$8="Player",VLOOKUP(Search!$A2195,Inventory!$AF$2:$AI$5552,4,FALSE),IF($U$8="BV",VLOOKUP(Search!$A2195,Inventory!$AH$2:$AI$5552,2,FALSE),""))),"")</f>
        <v/>
      </c>
      <c r="C2195" s="38"/>
      <c r="D2195" s="38"/>
      <c r="E2195" s="38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22"/>
    </row>
    <row r="2196" spans="1:22" x14ac:dyDescent="0.2">
      <c r="A2196" s="24">
        <f>1+LARGE($A$11:A2195,1)</f>
        <v>2185</v>
      </c>
      <c r="B2196" s="38" t="str">
        <f>_xlfn.IFNA(IF($U$8="set",VLOOKUP(Search!$A2196,Inventory!$AD$2:$AI$5552,6,FALSE),IF($U$8="Player",VLOOKUP(Search!$A2196,Inventory!$AF$2:$AI$5552,4,FALSE),IF($U$8="BV",VLOOKUP(Search!$A2196,Inventory!$AH$2:$AI$5552,2,FALSE),""))),"")</f>
        <v/>
      </c>
      <c r="C2196" s="38"/>
      <c r="D2196" s="38"/>
      <c r="E2196" s="38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22"/>
    </row>
    <row r="2197" spans="1:22" x14ac:dyDescent="0.2">
      <c r="A2197" s="24">
        <f>1+LARGE($A$11:A2196,1)</f>
        <v>2186</v>
      </c>
      <c r="B2197" s="38" t="str">
        <f>_xlfn.IFNA(IF($U$8="set",VLOOKUP(Search!$A2197,Inventory!$AD$2:$AI$5552,6,FALSE),IF($U$8="Player",VLOOKUP(Search!$A2197,Inventory!$AF$2:$AI$5552,4,FALSE),IF($U$8="BV",VLOOKUP(Search!$A2197,Inventory!$AH$2:$AI$5552,2,FALSE),""))),"")</f>
        <v/>
      </c>
      <c r="C2197" s="38"/>
      <c r="D2197" s="38"/>
      <c r="E2197" s="38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22"/>
    </row>
    <row r="2198" spans="1:22" x14ac:dyDescent="0.2">
      <c r="A2198" s="24">
        <f>1+LARGE($A$11:A2197,1)</f>
        <v>2187</v>
      </c>
      <c r="B2198" s="38" t="str">
        <f>_xlfn.IFNA(IF($U$8="set",VLOOKUP(Search!$A2198,Inventory!$AD$2:$AI$5552,6,FALSE),IF($U$8="Player",VLOOKUP(Search!$A2198,Inventory!$AF$2:$AI$5552,4,FALSE),IF($U$8="BV",VLOOKUP(Search!$A2198,Inventory!$AH$2:$AI$5552,2,FALSE),""))),"")</f>
        <v/>
      </c>
      <c r="C2198" s="38"/>
      <c r="D2198" s="38"/>
      <c r="E2198" s="38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22"/>
    </row>
    <row r="2199" spans="1:22" x14ac:dyDescent="0.2">
      <c r="A2199" s="24">
        <f>1+LARGE($A$11:A2198,1)</f>
        <v>2188</v>
      </c>
      <c r="B2199" s="38" t="str">
        <f>_xlfn.IFNA(IF($U$8="set",VLOOKUP(Search!$A2199,Inventory!$AD$2:$AI$5552,6,FALSE),IF($U$8="Player",VLOOKUP(Search!$A2199,Inventory!$AF$2:$AI$5552,4,FALSE),IF($U$8="BV",VLOOKUP(Search!$A2199,Inventory!$AH$2:$AI$5552,2,FALSE),""))),"")</f>
        <v/>
      </c>
      <c r="C2199" s="38"/>
      <c r="D2199" s="38"/>
      <c r="E2199" s="38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22"/>
    </row>
    <row r="2200" spans="1:22" x14ac:dyDescent="0.2">
      <c r="A2200" s="24">
        <f>1+LARGE($A$11:A2199,1)</f>
        <v>2189</v>
      </c>
      <c r="B2200" s="38" t="str">
        <f>_xlfn.IFNA(IF($U$8="set",VLOOKUP(Search!$A2200,Inventory!$AD$2:$AI$5552,6,FALSE),IF($U$8="Player",VLOOKUP(Search!$A2200,Inventory!$AF$2:$AI$5552,4,FALSE),IF($U$8="BV",VLOOKUP(Search!$A2200,Inventory!$AH$2:$AI$5552,2,FALSE),""))),"")</f>
        <v/>
      </c>
      <c r="C2200" s="38"/>
      <c r="D2200" s="38"/>
      <c r="E2200" s="38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22"/>
    </row>
    <row r="2201" spans="1:22" x14ac:dyDescent="0.2">
      <c r="A2201" s="24">
        <f>1+LARGE($A$11:A2200,1)</f>
        <v>2190</v>
      </c>
      <c r="B2201" s="38" t="str">
        <f>_xlfn.IFNA(IF($U$8="set",VLOOKUP(Search!$A2201,Inventory!$AD$2:$AI$5552,6,FALSE),IF($U$8="Player",VLOOKUP(Search!$A2201,Inventory!$AF$2:$AI$5552,4,FALSE),IF($U$8="BV",VLOOKUP(Search!$A2201,Inventory!$AH$2:$AI$5552,2,FALSE),""))),"")</f>
        <v/>
      </c>
      <c r="C2201" s="38"/>
      <c r="D2201" s="38"/>
      <c r="E2201" s="38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22"/>
    </row>
    <row r="2202" spans="1:22" x14ac:dyDescent="0.2">
      <c r="A2202" s="24">
        <f>1+LARGE($A$11:A2201,1)</f>
        <v>2191</v>
      </c>
      <c r="B2202" s="38" t="str">
        <f>_xlfn.IFNA(IF($U$8="set",VLOOKUP(Search!$A2202,Inventory!$AD$2:$AI$5552,6,FALSE),IF($U$8="Player",VLOOKUP(Search!$A2202,Inventory!$AF$2:$AI$5552,4,FALSE),IF($U$8="BV",VLOOKUP(Search!$A2202,Inventory!$AH$2:$AI$5552,2,FALSE),""))),"")</f>
        <v/>
      </c>
      <c r="C2202" s="38"/>
      <c r="D2202" s="38"/>
      <c r="E2202" s="38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22"/>
    </row>
    <row r="2203" spans="1:22" x14ac:dyDescent="0.2">
      <c r="A2203" s="24">
        <f>1+LARGE($A$11:A2202,1)</f>
        <v>2192</v>
      </c>
      <c r="B2203" s="38" t="str">
        <f>_xlfn.IFNA(IF($U$8="set",VLOOKUP(Search!$A2203,Inventory!$AD$2:$AI$5552,6,FALSE),IF($U$8="Player",VLOOKUP(Search!$A2203,Inventory!$AF$2:$AI$5552,4,FALSE),IF($U$8="BV",VLOOKUP(Search!$A2203,Inventory!$AH$2:$AI$5552,2,FALSE),""))),"")</f>
        <v/>
      </c>
      <c r="C2203" s="38"/>
      <c r="D2203" s="38"/>
      <c r="E2203" s="38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22"/>
    </row>
    <row r="2204" spans="1:22" x14ac:dyDescent="0.2">
      <c r="A2204" s="24">
        <f>1+LARGE($A$11:A2203,1)</f>
        <v>2193</v>
      </c>
      <c r="B2204" s="38" t="str">
        <f>_xlfn.IFNA(IF($U$8="set",VLOOKUP(Search!$A2204,Inventory!$AD$2:$AI$5552,6,FALSE),IF($U$8="Player",VLOOKUP(Search!$A2204,Inventory!$AF$2:$AI$5552,4,FALSE),IF($U$8="BV",VLOOKUP(Search!$A2204,Inventory!$AH$2:$AI$5552,2,FALSE),""))),"")</f>
        <v/>
      </c>
      <c r="C2204" s="38"/>
      <c r="D2204" s="38"/>
      <c r="E2204" s="38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22"/>
    </row>
    <row r="2205" spans="1:22" x14ac:dyDescent="0.2">
      <c r="A2205" s="24">
        <f>1+LARGE($A$11:A2204,1)</f>
        <v>2194</v>
      </c>
      <c r="B2205" s="38" t="str">
        <f>_xlfn.IFNA(IF($U$8="set",VLOOKUP(Search!$A2205,Inventory!$AD$2:$AI$5552,6,FALSE),IF($U$8="Player",VLOOKUP(Search!$A2205,Inventory!$AF$2:$AI$5552,4,FALSE),IF($U$8="BV",VLOOKUP(Search!$A2205,Inventory!$AH$2:$AI$5552,2,FALSE),""))),"")</f>
        <v/>
      </c>
      <c r="C2205" s="38"/>
      <c r="D2205" s="38"/>
      <c r="E2205" s="38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22"/>
    </row>
    <row r="2206" spans="1:22" x14ac:dyDescent="0.2">
      <c r="A2206" s="24">
        <f>1+LARGE($A$11:A2205,1)</f>
        <v>2195</v>
      </c>
      <c r="B2206" s="38" t="str">
        <f>_xlfn.IFNA(IF($U$8="set",VLOOKUP(Search!$A2206,Inventory!$AD$2:$AI$5552,6,FALSE),IF($U$8="Player",VLOOKUP(Search!$A2206,Inventory!$AF$2:$AI$5552,4,FALSE),IF($U$8="BV",VLOOKUP(Search!$A2206,Inventory!$AH$2:$AI$5552,2,FALSE),""))),"")</f>
        <v/>
      </c>
      <c r="C2206" s="38"/>
      <c r="D2206" s="38"/>
      <c r="E2206" s="38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22"/>
    </row>
    <row r="2207" spans="1:22" x14ac:dyDescent="0.2">
      <c r="A2207" s="24">
        <f>1+LARGE($A$11:A2206,1)</f>
        <v>2196</v>
      </c>
      <c r="B2207" s="38" t="str">
        <f>_xlfn.IFNA(IF($U$8="set",VLOOKUP(Search!$A2207,Inventory!$AD$2:$AI$5552,6,FALSE),IF($U$8="Player",VLOOKUP(Search!$A2207,Inventory!$AF$2:$AI$5552,4,FALSE),IF($U$8="BV",VLOOKUP(Search!$A2207,Inventory!$AH$2:$AI$5552,2,FALSE),""))),"")</f>
        <v/>
      </c>
      <c r="C2207" s="38"/>
      <c r="D2207" s="38"/>
      <c r="E2207" s="38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22"/>
    </row>
    <row r="2208" spans="1:22" x14ac:dyDescent="0.2">
      <c r="A2208" s="24">
        <f>1+LARGE($A$11:A2207,1)</f>
        <v>2197</v>
      </c>
      <c r="B2208" s="38" t="str">
        <f>_xlfn.IFNA(IF($U$8="set",VLOOKUP(Search!$A2208,Inventory!$AD$2:$AI$5552,6,FALSE),IF($U$8="Player",VLOOKUP(Search!$A2208,Inventory!$AF$2:$AI$5552,4,FALSE),IF($U$8="BV",VLOOKUP(Search!$A2208,Inventory!$AH$2:$AI$5552,2,FALSE),""))),"")</f>
        <v/>
      </c>
      <c r="C2208" s="38"/>
      <c r="D2208" s="38"/>
      <c r="E2208" s="38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22"/>
    </row>
    <row r="2209" spans="1:22" x14ac:dyDescent="0.2">
      <c r="A2209" s="24">
        <f>1+LARGE($A$11:A2208,1)</f>
        <v>2198</v>
      </c>
      <c r="B2209" s="38" t="str">
        <f>_xlfn.IFNA(IF($U$8="set",VLOOKUP(Search!$A2209,Inventory!$AD$2:$AI$5552,6,FALSE),IF($U$8="Player",VLOOKUP(Search!$A2209,Inventory!$AF$2:$AI$5552,4,FALSE),IF($U$8="BV",VLOOKUP(Search!$A2209,Inventory!$AH$2:$AI$5552,2,FALSE),""))),"")</f>
        <v/>
      </c>
      <c r="C2209" s="38"/>
      <c r="D2209" s="38"/>
      <c r="E2209" s="38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22"/>
    </row>
    <row r="2210" spans="1:22" x14ac:dyDescent="0.2">
      <c r="A2210" s="24">
        <f>1+LARGE($A$11:A2209,1)</f>
        <v>2199</v>
      </c>
      <c r="B2210" s="38" t="str">
        <f>_xlfn.IFNA(IF($U$8="set",VLOOKUP(Search!$A2210,Inventory!$AD$2:$AI$5552,6,FALSE),IF($U$8="Player",VLOOKUP(Search!$A2210,Inventory!$AF$2:$AI$5552,4,FALSE),IF($U$8="BV",VLOOKUP(Search!$A2210,Inventory!$AH$2:$AI$5552,2,FALSE),""))),"")</f>
        <v/>
      </c>
      <c r="C2210" s="38"/>
      <c r="D2210" s="38"/>
      <c r="E2210" s="38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22"/>
    </row>
    <row r="2211" spans="1:22" x14ac:dyDescent="0.2">
      <c r="A2211" s="24">
        <f>1+LARGE($A$11:A2210,1)</f>
        <v>2200</v>
      </c>
      <c r="B2211" s="38" t="str">
        <f>_xlfn.IFNA(IF($U$8="set",VLOOKUP(Search!$A2211,Inventory!$AD$2:$AI$5552,6,FALSE),IF($U$8="Player",VLOOKUP(Search!$A2211,Inventory!$AF$2:$AI$5552,4,FALSE),IF($U$8="BV",VLOOKUP(Search!$A2211,Inventory!$AH$2:$AI$5552,2,FALSE),""))),"")</f>
        <v/>
      </c>
      <c r="C2211" s="38"/>
      <c r="D2211" s="38"/>
      <c r="E2211" s="38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22"/>
    </row>
    <row r="2212" spans="1:22" x14ac:dyDescent="0.2">
      <c r="A2212" s="24">
        <f>1+LARGE($A$11:A2211,1)</f>
        <v>2201</v>
      </c>
      <c r="B2212" s="38" t="str">
        <f>_xlfn.IFNA(IF($U$8="set",VLOOKUP(Search!$A2212,Inventory!$AD$2:$AI$5552,6,FALSE),IF($U$8="Player",VLOOKUP(Search!$A2212,Inventory!$AF$2:$AI$5552,4,FALSE),IF($U$8="BV",VLOOKUP(Search!$A2212,Inventory!$AH$2:$AI$5552,2,FALSE),""))),"")</f>
        <v/>
      </c>
      <c r="C2212" s="38"/>
      <c r="D2212" s="38"/>
      <c r="E2212" s="38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22"/>
    </row>
    <row r="2213" spans="1:22" x14ac:dyDescent="0.2">
      <c r="A2213" s="24">
        <f>1+LARGE($A$11:A2212,1)</f>
        <v>2202</v>
      </c>
      <c r="B2213" s="38" t="str">
        <f>_xlfn.IFNA(IF($U$8="set",VLOOKUP(Search!$A2213,Inventory!$AD$2:$AI$5552,6,FALSE),IF($U$8="Player",VLOOKUP(Search!$A2213,Inventory!$AF$2:$AI$5552,4,FALSE),IF($U$8="BV",VLOOKUP(Search!$A2213,Inventory!$AH$2:$AI$5552,2,FALSE),""))),"")</f>
        <v/>
      </c>
      <c r="C2213" s="38"/>
      <c r="D2213" s="38"/>
      <c r="E2213" s="38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22"/>
    </row>
    <row r="2214" spans="1:22" x14ac:dyDescent="0.2">
      <c r="A2214" s="24">
        <f>1+LARGE($A$11:A2213,1)</f>
        <v>2203</v>
      </c>
      <c r="B2214" s="38" t="str">
        <f>_xlfn.IFNA(IF($U$8="set",VLOOKUP(Search!$A2214,Inventory!$AD$2:$AI$5552,6,FALSE),IF($U$8="Player",VLOOKUP(Search!$A2214,Inventory!$AF$2:$AI$5552,4,FALSE),IF($U$8="BV",VLOOKUP(Search!$A2214,Inventory!$AH$2:$AI$5552,2,FALSE),""))),"")</f>
        <v/>
      </c>
      <c r="C2214" s="38"/>
      <c r="D2214" s="38"/>
      <c r="E2214" s="38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22"/>
    </row>
    <row r="2215" spans="1:22" x14ac:dyDescent="0.2">
      <c r="A2215" s="24">
        <f>1+LARGE($A$11:A2214,1)</f>
        <v>2204</v>
      </c>
      <c r="B2215" s="38" t="str">
        <f>_xlfn.IFNA(IF($U$8="set",VLOOKUP(Search!$A2215,Inventory!$AD$2:$AI$5552,6,FALSE),IF($U$8="Player",VLOOKUP(Search!$A2215,Inventory!$AF$2:$AI$5552,4,FALSE),IF($U$8="BV",VLOOKUP(Search!$A2215,Inventory!$AH$2:$AI$5552,2,FALSE),""))),"")</f>
        <v/>
      </c>
      <c r="C2215" s="38"/>
      <c r="D2215" s="38"/>
      <c r="E2215" s="38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22"/>
    </row>
    <row r="2216" spans="1:22" x14ac:dyDescent="0.2">
      <c r="A2216" s="24">
        <f>1+LARGE($A$11:A2215,1)</f>
        <v>2205</v>
      </c>
      <c r="B2216" s="38" t="str">
        <f>_xlfn.IFNA(IF($U$8="set",VLOOKUP(Search!$A2216,Inventory!$AD$2:$AI$5552,6,FALSE),IF($U$8="Player",VLOOKUP(Search!$A2216,Inventory!$AF$2:$AI$5552,4,FALSE),IF($U$8="BV",VLOOKUP(Search!$A2216,Inventory!$AH$2:$AI$5552,2,FALSE),""))),"")</f>
        <v/>
      </c>
      <c r="C2216" s="38"/>
      <c r="D2216" s="38"/>
      <c r="E2216" s="38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22"/>
    </row>
    <row r="2217" spans="1:22" x14ac:dyDescent="0.2">
      <c r="A2217" s="24">
        <f>1+LARGE($A$11:A2216,1)</f>
        <v>2206</v>
      </c>
      <c r="B2217" s="38" t="str">
        <f>_xlfn.IFNA(IF($U$8="set",VLOOKUP(Search!$A2217,Inventory!$AD$2:$AI$5552,6,FALSE),IF($U$8="Player",VLOOKUP(Search!$A2217,Inventory!$AF$2:$AI$5552,4,FALSE),IF($U$8="BV",VLOOKUP(Search!$A2217,Inventory!$AH$2:$AI$5552,2,FALSE),""))),"")</f>
        <v/>
      </c>
      <c r="C2217" s="38"/>
      <c r="D2217" s="38"/>
      <c r="E2217" s="38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22"/>
    </row>
    <row r="2218" spans="1:22" x14ac:dyDescent="0.2">
      <c r="A2218" s="24">
        <f>1+LARGE($A$11:A2217,1)</f>
        <v>2207</v>
      </c>
      <c r="B2218" s="38" t="str">
        <f>_xlfn.IFNA(IF($U$8="set",VLOOKUP(Search!$A2218,Inventory!$AD$2:$AI$5552,6,FALSE),IF($U$8="Player",VLOOKUP(Search!$A2218,Inventory!$AF$2:$AI$5552,4,FALSE),IF($U$8="BV",VLOOKUP(Search!$A2218,Inventory!$AH$2:$AI$5552,2,FALSE),""))),"")</f>
        <v/>
      </c>
      <c r="C2218" s="38"/>
      <c r="D2218" s="38"/>
      <c r="E2218" s="38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22"/>
    </row>
    <row r="2219" spans="1:22" x14ac:dyDescent="0.2">
      <c r="A2219" s="24">
        <f>1+LARGE($A$11:A2218,1)</f>
        <v>2208</v>
      </c>
      <c r="B2219" s="38" t="str">
        <f>_xlfn.IFNA(IF($U$8="set",VLOOKUP(Search!$A2219,Inventory!$AD$2:$AI$5552,6,FALSE),IF($U$8="Player",VLOOKUP(Search!$A2219,Inventory!$AF$2:$AI$5552,4,FALSE),IF($U$8="BV",VLOOKUP(Search!$A2219,Inventory!$AH$2:$AI$5552,2,FALSE),""))),"")</f>
        <v/>
      </c>
      <c r="C2219" s="38"/>
      <c r="D2219" s="38"/>
      <c r="E2219" s="38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22"/>
    </row>
    <row r="2220" spans="1:22" x14ac:dyDescent="0.2">
      <c r="A2220" s="24">
        <f>1+LARGE($A$11:A2219,1)</f>
        <v>2209</v>
      </c>
      <c r="B2220" s="38" t="str">
        <f>_xlfn.IFNA(IF($U$8="set",VLOOKUP(Search!$A2220,Inventory!$AD$2:$AI$5552,6,FALSE),IF($U$8="Player",VLOOKUP(Search!$A2220,Inventory!$AF$2:$AI$5552,4,FALSE),IF($U$8="BV",VLOOKUP(Search!$A2220,Inventory!$AH$2:$AI$5552,2,FALSE),""))),"")</f>
        <v/>
      </c>
      <c r="C2220" s="38"/>
      <c r="D2220" s="38"/>
      <c r="E2220" s="38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22"/>
    </row>
    <row r="2221" spans="1:22" x14ac:dyDescent="0.2">
      <c r="A2221" s="24">
        <f>1+LARGE($A$11:A2220,1)</f>
        <v>2210</v>
      </c>
      <c r="B2221" s="38" t="str">
        <f>_xlfn.IFNA(IF($U$8="set",VLOOKUP(Search!$A2221,Inventory!$AD$2:$AI$5552,6,FALSE),IF($U$8="Player",VLOOKUP(Search!$A2221,Inventory!$AF$2:$AI$5552,4,FALSE),IF($U$8="BV",VLOOKUP(Search!$A2221,Inventory!$AH$2:$AI$5552,2,FALSE),""))),"")</f>
        <v/>
      </c>
      <c r="C2221" s="38"/>
      <c r="D2221" s="38"/>
      <c r="E2221" s="38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22"/>
    </row>
    <row r="2222" spans="1:22" x14ac:dyDescent="0.2">
      <c r="A2222" s="24">
        <f>1+LARGE($A$11:A2221,1)</f>
        <v>2211</v>
      </c>
      <c r="B2222" s="38" t="str">
        <f>_xlfn.IFNA(IF($U$8="set",VLOOKUP(Search!$A2222,Inventory!$AD$2:$AI$5552,6,FALSE),IF($U$8="Player",VLOOKUP(Search!$A2222,Inventory!$AF$2:$AI$5552,4,FALSE),IF($U$8="BV",VLOOKUP(Search!$A2222,Inventory!$AH$2:$AI$5552,2,FALSE),""))),"")</f>
        <v/>
      </c>
      <c r="C2222" s="38"/>
      <c r="D2222" s="38"/>
      <c r="E2222" s="38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22"/>
    </row>
    <row r="2223" spans="1:22" x14ac:dyDescent="0.2">
      <c r="A2223" s="24">
        <f>1+LARGE($A$11:A2222,1)</f>
        <v>2212</v>
      </c>
      <c r="B2223" s="38" t="str">
        <f>_xlfn.IFNA(IF($U$8="set",VLOOKUP(Search!$A2223,Inventory!$AD$2:$AI$5552,6,FALSE),IF($U$8="Player",VLOOKUP(Search!$A2223,Inventory!$AF$2:$AI$5552,4,FALSE),IF($U$8="BV",VLOOKUP(Search!$A2223,Inventory!$AH$2:$AI$5552,2,FALSE),""))),"")</f>
        <v/>
      </c>
      <c r="C2223" s="38"/>
      <c r="D2223" s="38"/>
      <c r="E2223" s="38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22"/>
    </row>
    <row r="2224" spans="1:22" x14ac:dyDescent="0.2">
      <c r="A2224" s="24">
        <f>1+LARGE($A$11:A2223,1)</f>
        <v>2213</v>
      </c>
      <c r="B2224" s="38" t="str">
        <f>_xlfn.IFNA(IF($U$8="set",VLOOKUP(Search!$A2224,Inventory!$AD$2:$AI$5552,6,FALSE),IF($U$8="Player",VLOOKUP(Search!$A2224,Inventory!$AF$2:$AI$5552,4,FALSE),IF($U$8="BV",VLOOKUP(Search!$A2224,Inventory!$AH$2:$AI$5552,2,FALSE),""))),"")</f>
        <v/>
      </c>
      <c r="C2224" s="38"/>
      <c r="D2224" s="38"/>
      <c r="E2224" s="38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22"/>
    </row>
    <row r="2225" spans="1:22" x14ac:dyDescent="0.2">
      <c r="A2225" s="24">
        <f>1+LARGE($A$11:A2224,1)</f>
        <v>2214</v>
      </c>
      <c r="B2225" s="38" t="str">
        <f>_xlfn.IFNA(IF($U$8="set",VLOOKUP(Search!$A2225,Inventory!$AD$2:$AI$5552,6,FALSE),IF($U$8="Player",VLOOKUP(Search!$A2225,Inventory!$AF$2:$AI$5552,4,FALSE),IF($U$8="BV",VLOOKUP(Search!$A2225,Inventory!$AH$2:$AI$5552,2,FALSE),""))),"")</f>
        <v/>
      </c>
      <c r="C2225" s="38"/>
      <c r="D2225" s="38"/>
      <c r="E2225" s="38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22"/>
    </row>
    <row r="2226" spans="1:22" x14ac:dyDescent="0.2">
      <c r="A2226" s="24">
        <f>1+LARGE($A$11:A2225,1)</f>
        <v>2215</v>
      </c>
      <c r="B2226" s="38" t="str">
        <f>_xlfn.IFNA(IF($U$8="set",VLOOKUP(Search!$A2226,Inventory!$AD$2:$AI$5552,6,FALSE),IF($U$8="Player",VLOOKUP(Search!$A2226,Inventory!$AF$2:$AI$5552,4,FALSE),IF($U$8="BV",VLOOKUP(Search!$A2226,Inventory!$AH$2:$AI$5552,2,FALSE),""))),"")</f>
        <v/>
      </c>
      <c r="C2226" s="38"/>
      <c r="D2226" s="38"/>
      <c r="E2226" s="38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22"/>
    </row>
    <row r="2227" spans="1:22" x14ac:dyDescent="0.2">
      <c r="A2227" s="24">
        <f>1+LARGE($A$11:A2226,1)</f>
        <v>2216</v>
      </c>
      <c r="B2227" s="38" t="str">
        <f>_xlfn.IFNA(IF($U$8="set",VLOOKUP(Search!$A2227,Inventory!$AD$2:$AI$5552,6,FALSE),IF($U$8="Player",VLOOKUP(Search!$A2227,Inventory!$AF$2:$AI$5552,4,FALSE),IF($U$8="BV",VLOOKUP(Search!$A2227,Inventory!$AH$2:$AI$5552,2,FALSE),""))),"")</f>
        <v/>
      </c>
      <c r="C2227" s="38"/>
      <c r="D2227" s="38"/>
      <c r="E2227" s="38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22"/>
    </row>
    <row r="2228" spans="1:22" x14ac:dyDescent="0.2">
      <c r="A2228" s="24">
        <f>1+LARGE($A$11:A2227,1)</f>
        <v>2217</v>
      </c>
      <c r="B2228" s="38" t="str">
        <f>_xlfn.IFNA(IF($U$8="set",VLOOKUP(Search!$A2228,Inventory!$AD$2:$AI$5552,6,FALSE),IF($U$8="Player",VLOOKUP(Search!$A2228,Inventory!$AF$2:$AI$5552,4,FALSE),IF($U$8="BV",VLOOKUP(Search!$A2228,Inventory!$AH$2:$AI$5552,2,FALSE),""))),"")</f>
        <v/>
      </c>
      <c r="C2228" s="38"/>
      <c r="D2228" s="38"/>
      <c r="E2228" s="38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22"/>
    </row>
    <row r="2229" spans="1:22" x14ac:dyDescent="0.2">
      <c r="A2229" s="24">
        <f>1+LARGE($A$11:A2228,1)</f>
        <v>2218</v>
      </c>
      <c r="B2229" s="38" t="str">
        <f>_xlfn.IFNA(IF($U$8="set",VLOOKUP(Search!$A2229,Inventory!$AD$2:$AI$5552,6,FALSE),IF($U$8="Player",VLOOKUP(Search!$A2229,Inventory!$AF$2:$AI$5552,4,FALSE),IF($U$8="BV",VLOOKUP(Search!$A2229,Inventory!$AH$2:$AI$5552,2,FALSE),""))),"")</f>
        <v/>
      </c>
      <c r="C2229" s="38"/>
      <c r="D2229" s="38"/>
      <c r="E2229" s="38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22"/>
    </row>
    <row r="2230" spans="1:22" x14ac:dyDescent="0.2">
      <c r="A2230" s="24">
        <f>1+LARGE($A$11:A2229,1)</f>
        <v>2219</v>
      </c>
      <c r="B2230" s="38" t="str">
        <f>_xlfn.IFNA(IF($U$8="set",VLOOKUP(Search!$A2230,Inventory!$AD$2:$AI$5552,6,FALSE),IF($U$8="Player",VLOOKUP(Search!$A2230,Inventory!$AF$2:$AI$5552,4,FALSE),IF($U$8="BV",VLOOKUP(Search!$A2230,Inventory!$AH$2:$AI$5552,2,FALSE),""))),"")</f>
        <v/>
      </c>
      <c r="C2230" s="38"/>
      <c r="D2230" s="38"/>
      <c r="E2230" s="38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22"/>
    </row>
    <row r="2231" spans="1:22" x14ac:dyDescent="0.2">
      <c r="A2231" s="24">
        <f>1+LARGE($A$11:A2230,1)</f>
        <v>2220</v>
      </c>
      <c r="B2231" s="38" t="str">
        <f>_xlfn.IFNA(IF($U$8="set",VLOOKUP(Search!$A2231,Inventory!$AD$2:$AI$5552,6,FALSE),IF($U$8="Player",VLOOKUP(Search!$A2231,Inventory!$AF$2:$AI$5552,4,FALSE),IF($U$8="BV",VLOOKUP(Search!$A2231,Inventory!$AH$2:$AI$5552,2,FALSE),""))),"")</f>
        <v/>
      </c>
      <c r="C2231" s="38"/>
      <c r="D2231" s="38"/>
      <c r="E2231" s="38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22"/>
    </row>
    <row r="2232" spans="1:22" x14ac:dyDescent="0.2">
      <c r="A2232" s="24">
        <f>1+LARGE($A$11:A2231,1)</f>
        <v>2221</v>
      </c>
      <c r="B2232" s="38" t="str">
        <f>_xlfn.IFNA(IF($U$8="set",VLOOKUP(Search!$A2232,Inventory!$AD$2:$AI$5552,6,FALSE),IF($U$8="Player",VLOOKUP(Search!$A2232,Inventory!$AF$2:$AI$5552,4,FALSE),IF($U$8="BV",VLOOKUP(Search!$A2232,Inventory!$AH$2:$AI$5552,2,FALSE),""))),"")</f>
        <v/>
      </c>
      <c r="C2232" s="38"/>
      <c r="D2232" s="38"/>
      <c r="E2232" s="38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22"/>
    </row>
    <row r="2233" spans="1:22" x14ac:dyDescent="0.2">
      <c r="A2233" s="24">
        <f>1+LARGE($A$11:A2232,1)</f>
        <v>2222</v>
      </c>
      <c r="B2233" s="38" t="str">
        <f>_xlfn.IFNA(IF($U$8="set",VLOOKUP(Search!$A2233,Inventory!$AD$2:$AI$5552,6,FALSE),IF($U$8="Player",VLOOKUP(Search!$A2233,Inventory!$AF$2:$AI$5552,4,FALSE),IF($U$8="BV",VLOOKUP(Search!$A2233,Inventory!$AH$2:$AI$5552,2,FALSE),""))),"")</f>
        <v/>
      </c>
      <c r="C2233" s="38"/>
      <c r="D2233" s="38"/>
      <c r="E2233" s="38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22"/>
    </row>
    <row r="2234" spans="1:22" x14ac:dyDescent="0.2">
      <c r="A2234" s="24">
        <f>1+LARGE($A$11:A2233,1)</f>
        <v>2223</v>
      </c>
      <c r="B2234" s="38" t="str">
        <f>_xlfn.IFNA(IF($U$8="set",VLOOKUP(Search!$A2234,Inventory!$AD$2:$AI$5552,6,FALSE),IF($U$8="Player",VLOOKUP(Search!$A2234,Inventory!$AF$2:$AI$5552,4,FALSE),IF($U$8="BV",VLOOKUP(Search!$A2234,Inventory!$AH$2:$AI$5552,2,FALSE),""))),"")</f>
        <v/>
      </c>
      <c r="C2234" s="38"/>
      <c r="D2234" s="38"/>
      <c r="E2234" s="38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22"/>
    </row>
    <row r="2235" spans="1:22" x14ac:dyDescent="0.2">
      <c r="A2235" s="24">
        <f>1+LARGE($A$11:A2234,1)</f>
        <v>2224</v>
      </c>
      <c r="B2235" s="38" t="str">
        <f>_xlfn.IFNA(IF($U$8="set",VLOOKUP(Search!$A2235,Inventory!$AD$2:$AI$5552,6,FALSE),IF($U$8="Player",VLOOKUP(Search!$A2235,Inventory!$AF$2:$AI$5552,4,FALSE),IF($U$8="BV",VLOOKUP(Search!$A2235,Inventory!$AH$2:$AI$5552,2,FALSE),""))),"")</f>
        <v/>
      </c>
      <c r="C2235" s="38"/>
      <c r="D2235" s="38"/>
      <c r="E2235" s="38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22"/>
    </row>
    <row r="2236" spans="1:22" x14ac:dyDescent="0.2">
      <c r="A2236" s="24">
        <f>1+LARGE($A$11:A2235,1)</f>
        <v>2225</v>
      </c>
      <c r="B2236" s="38" t="str">
        <f>_xlfn.IFNA(IF($U$8="set",VLOOKUP(Search!$A2236,Inventory!$AD$2:$AI$5552,6,FALSE),IF($U$8="Player",VLOOKUP(Search!$A2236,Inventory!$AF$2:$AI$5552,4,FALSE),IF($U$8="BV",VLOOKUP(Search!$A2236,Inventory!$AH$2:$AI$5552,2,FALSE),""))),"")</f>
        <v/>
      </c>
      <c r="C2236" s="38"/>
      <c r="D2236" s="38"/>
      <c r="E2236" s="38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22"/>
    </row>
    <row r="2237" spans="1:22" x14ac:dyDescent="0.2">
      <c r="A2237" s="24">
        <f>1+LARGE($A$11:A2236,1)</f>
        <v>2226</v>
      </c>
      <c r="B2237" s="38" t="str">
        <f>_xlfn.IFNA(IF($U$8="set",VLOOKUP(Search!$A2237,Inventory!$AD$2:$AI$5552,6,FALSE),IF($U$8="Player",VLOOKUP(Search!$A2237,Inventory!$AF$2:$AI$5552,4,FALSE),IF($U$8="BV",VLOOKUP(Search!$A2237,Inventory!$AH$2:$AI$5552,2,FALSE),""))),"")</f>
        <v/>
      </c>
      <c r="C2237" s="38"/>
      <c r="D2237" s="38"/>
      <c r="E2237" s="38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22"/>
    </row>
    <row r="2238" spans="1:22" x14ac:dyDescent="0.2">
      <c r="A2238" s="24">
        <f>1+LARGE($A$11:A2237,1)</f>
        <v>2227</v>
      </c>
      <c r="B2238" s="38" t="str">
        <f>_xlfn.IFNA(IF($U$8="set",VLOOKUP(Search!$A2238,Inventory!$AD$2:$AI$5552,6,FALSE),IF($U$8="Player",VLOOKUP(Search!$A2238,Inventory!$AF$2:$AI$5552,4,FALSE),IF($U$8="BV",VLOOKUP(Search!$A2238,Inventory!$AH$2:$AI$5552,2,FALSE),""))),"")</f>
        <v/>
      </c>
      <c r="C2238" s="38"/>
      <c r="D2238" s="38"/>
      <c r="E2238" s="38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22"/>
    </row>
    <row r="2239" spans="1:22" x14ac:dyDescent="0.2">
      <c r="A2239" s="24">
        <f>1+LARGE($A$11:A2238,1)</f>
        <v>2228</v>
      </c>
      <c r="B2239" s="38" t="str">
        <f>_xlfn.IFNA(IF($U$8="set",VLOOKUP(Search!$A2239,Inventory!$AD$2:$AI$5552,6,FALSE),IF($U$8="Player",VLOOKUP(Search!$A2239,Inventory!$AF$2:$AI$5552,4,FALSE),IF($U$8="BV",VLOOKUP(Search!$A2239,Inventory!$AH$2:$AI$5552,2,FALSE),""))),"")</f>
        <v/>
      </c>
      <c r="C2239" s="38"/>
      <c r="D2239" s="38"/>
      <c r="E2239" s="38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22"/>
    </row>
    <row r="2240" spans="1:22" x14ac:dyDescent="0.2">
      <c r="A2240" s="24">
        <f>1+LARGE($A$11:A2239,1)</f>
        <v>2229</v>
      </c>
      <c r="B2240" s="38" t="str">
        <f>_xlfn.IFNA(IF($U$8="set",VLOOKUP(Search!$A2240,Inventory!$AD$2:$AI$5552,6,FALSE),IF($U$8="Player",VLOOKUP(Search!$A2240,Inventory!$AF$2:$AI$5552,4,FALSE),IF($U$8="BV",VLOOKUP(Search!$A2240,Inventory!$AH$2:$AI$5552,2,FALSE),""))),"")</f>
        <v/>
      </c>
      <c r="C2240" s="38"/>
      <c r="D2240" s="38"/>
      <c r="E2240" s="38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22"/>
    </row>
    <row r="2241" spans="1:22" x14ac:dyDescent="0.2">
      <c r="A2241" s="24">
        <f>1+LARGE($A$11:A2240,1)</f>
        <v>2230</v>
      </c>
      <c r="B2241" s="38" t="str">
        <f>_xlfn.IFNA(IF($U$8="set",VLOOKUP(Search!$A2241,Inventory!$AD$2:$AI$5552,6,FALSE),IF($U$8="Player",VLOOKUP(Search!$A2241,Inventory!$AF$2:$AI$5552,4,FALSE),IF($U$8="BV",VLOOKUP(Search!$A2241,Inventory!$AH$2:$AI$5552,2,FALSE),""))),"")</f>
        <v/>
      </c>
      <c r="C2241" s="38"/>
      <c r="D2241" s="38"/>
      <c r="E2241" s="38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22"/>
    </row>
    <row r="2242" spans="1:22" x14ac:dyDescent="0.2">
      <c r="A2242" s="24">
        <f>1+LARGE($A$11:A2241,1)</f>
        <v>2231</v>
      </c>
      <c r="B2242" s="38" t="str">
        <f>_xlfn.IFNA(IF($U$8="set",VLOOKUP(Search!$A2242,Inventory!$AD$2:$AI$5552,6,FALSE),IF($U$8="Player",VLOOKUP(Search!$A2242,Inventory!$AF$2:$AI$5552,4,FALSE),IF($U$8="BV",VLOOKUP(Search!$A2242,Inventory!$AH$2:$AI$5552,2,FALSE),""))),"")</f>
        <v/>
      </c>
      <c r="C2242" s="38"/>
      <c r="D2242" s="38"/>
      <c r="E2242" s="38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22"/>
    </row>
    <row r="2243" spans="1:22" x14ac:dyDescent="0.2">
      <c r="A2243" s="24">
        <f>1+LARGE($A$11:A2242,1)</f>
        <v>2232</v>
      </c>
      <c r="B2243" s="38" t="str">
        <f>_xlfn.IFNA(IF($U$8="set",VLOOKUP(Search!$A2243,Inventory!$AD$2:$AI$5552,6,FALSE),IF($U$8="Player",VLOOKUP(Search!$A2243,Inventory!$AF$2:$AI$5552,4,FALSE),IF($U$8="BV",VLOOKUP(Search!$A2243,Inventory!$AH$2:$AI$5552,2,FALSE),""))),"")</f>
        <v/>
      </c>
      <c r="C2243" s="38"/>
      <c r="D2243" s="38"/>
      <c r="E2243" s="38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22"/>
    </row>
    <row r="2244" spans="1:22" x14ac:dyDescent="0.2">
      <c r="A2244" s="24">
        <f>1+LARGE($A$11:A2243,1)</f>
        <v>2233</v>
      </c>
      <c r="B2244" s="38" t="str">
        <f>_xlfn.IFNA(IF($U$8="set",VLOOKUP(Search!$A2244,Inventory!$AD$2:$AI$5552,6,FALSE),IF($U$8="Player",VLOOKUP(Search!$A2244,Inventory!$AF$2:$AI$5552,4,FALSE),IF($U$8="BV",VLOOKUP(Search!$A2244,Inventory!$AH$2:$AI$5552,2,FALSE),""))),"")</f>
        <v/>
      </c>
      <c r="C2244" s="38"/>
      <c r="D2244" s="38"/>
      <c r="E2244" s="38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22"/>
    </row>
    <row r="2245" spans="1:22" x14ac:dyDescent="0.2">
      <c r="A2245" s="24">
        <f>1+LARGE($A$11:A2244,1)</f>
        <v>2234</v>
      </c>
      <c r="B2245" s="38" t="str">
        <f>_xlfn.IFNA(IF($U$8="set",VLOOKUP(Search!$A2245,Inventory!$AD$2:$AI$5552,6,FALSE),IF($U$8="Player",VLOOKUP(Search!$A2245,Inventory!$AF$2:$AI$5552,4,FALSE),IF($U$8="BV",VLOOKUP(Search!$A2245,Inventory!$AH$2:$AI$5552,2,FALSE),""))),"")</f>
        <v/>
      </c>
      <c r="C2245" s="38"/>
      <c r="D2245" s="38"/>
      <c r="E2245" s="38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22"/>
    </row>
    <row r="2246" spans="1:22" x14ac:dyDescent="0.2">
      <c r="A2246" s="24">
        <f>1+LARGE($A$11:A2245,1)</f>
        <v>2235</v>
      </c>
      <c r="B2246" s="38" t="str">
        <f>_xlfn.IFNA(IF($U$8="set",VLOOKUP(Search!$A2246,Inventory!$AD$2:$AI$5552,6,FALSE),IF($U$8="Player",VLOOKUP(Search!$A2246,Inventory!$AF$2:$AI$5552,4,FALSE),IF($U$8="BV",VLOOKUP(Search!$A2246,Inventory!$AH$2:$AI$5552,2,FALSE),""))),"")</f>
        <v/>
      </c>
      <c r="C2246" s="38"/>
      <c r="D2246" s="38"/>
      <c r="E2246" s="38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22"/>
    </row>
    <row r="2247" spans="1:22" x14ac:dyDescent="0.2">
      <c r="A2247" s="24">
        <f>1+LARGE($A$11:A2246,1)</f>
        <v>2236</v>
      </c>
      <c r="B2247" s="38" t="str">
        <f>_xlfn.IFNA(IF($U$8="set",VLOOKUP(Search!$A2247,Inventory!$AD$2:$AI$5552,6,FALSE),IF($U$8="Player",VLOOKUP(Search!$A2247,Inventory!$AF$2:$AI$5552,4,FALSE),IF($U$8="BV",VLOOKUP(Search!$A2247,Inventory!$AH$2:$AI$5552,2,FALSE),""))),"")</f>
        <v/>
      </c>
      <c r="C2247" s="38"/>
      <c r="D2247" s="38"/>
      <c r="E2247" s="38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22"/>
    </row>
    <row r="2248" spans="1:22" x14ac:dyDescent="0.2">
      <c r="A2248" s="24">
        <f>1+LARGE($A$11:A2247,1)</f>
        <v>2237</v>
      </c>
      <c r="B2248" s="38" t="str">
        <f>_xlfn.IFNA(IF($U$8="set",VLOOKUP(Search!$A2248,Inventory!$AD$2:$AI$5552,6,FALSE),IF($U$8="Player",VLOOKUP(Search!$A2248,Inventory!$AF$2:$AI$5552,4,FALSE),IF($U$8="BV",VLOOKUP(Search!$A2248,Inventory!$AH$2:$AI$5552,2,FALSE),""))),"")</f>
        <v/>
      </c>
      <c r="C2248" s="38"/>
      <c r="D2248" s="38"/>
      <c r="E2248" s="38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22"/>
    </row>
    <row r="2249" spans="1:22" x14ac:dyDescent="0.2">
      <c r="A2249" s="24">
        <f>1+LARGE($A$11:A2248,1)</f>
        <v>2238</v>
      </c>
      <c r="B2249" s="38" t="str">
        <f>_xlfn.IFNA(IF($U$8="set",VLOOKUP(Search!$A2249,Inventory!$AD$2:$AI$5552,6,FALSE),IF($U$8="Player",VLOOKUP(Search!$A2249,Inventory!$AF$2:$AI$5552,4,FALSE),IF($U$8="BV",VLOOKUP(Search!$A2249,Inventory!$AH$2:$AI$5552,2,FALSE),""))),"")</f>
        <v/>
      </c>
      <c r="C2249" s="38"/>
      <c r="D2249" s="38"/>
      <c r="E2249" s="38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22"/>
    </row>
    <row r="2250" spans="1:22" x14ac:dyDescent="0.2">
      <c r="A2250" s="24">
        <f>1+LARGE($A$11:A2249,1)</f>
        <v>2239</v>
      </c>
      <c r="B2250" s="38" t="str">
        <f>_xlfn.IFNA(IF($U$8="set",VLOOKUP(Search!$A2250,Inventory!$AD$2:$AI$5552,6,FALSE),IF($U$8="Player",VLOOKUP(Search!$A2250,Inventory!$AF$2:$AI$5552,4,FALSE),IF($U$8="BV",VLOOKUP(Search!$A2250,Inventory!$AH$2:$AI$5552,2,FALSE),""))),"")</f>
        <v/>
      </c>
      <c r="C2250" s="38"/>
      <c r="D2250" s="38"/>
      <c r="E2250" s="38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22"/>
    </row>
    <row r="2251" spans="1:22" x14ac:dyDescent="0.2">
      <c r="A2251" s="24">
        <f>1+LARGE($A$11:A2250,1)</f>
        <v>2240</v>
      </c>
      <c r="B2251" s="38" t="str">
        <f>_xlfn.IFNA(IF($U$8="set",VLOOKUP(Search!$A2251,Inventory!$AD$2:$AI$5552,6,FALSE),IF($U$8="Player",VLOOKUP(Search!$A2251,Inventory!$AF$2:$AI$5552,4,FALSE),IF($U$8="BV",VLOOKUP(Search!$A2251,Inventory!$AH$2:$AI$5552,2,FALSE),""))),"")</f>
        <v/>
      </c>
      <c r="C2251" s="38"/>
      <c r="D2251" s="38"/>
      <c r="E2251" s="38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22"/>
    </row>
    <row r="2252" spans="1:22" x14ac:dyDescent="0.2">
      <c r="A2252" s="24">
        <f>1+LARGE($A$11:A2251,1)</f>
        <v>2241</v>
      </c>
      <c r="B2252" s="38" t="str">
        <f>_xlfn.IFNA(IF($U$8="set",VLOOKUP(Search!$A2252,Inventory!$AD$2:$AI$5552,6,FALSE),IF($U$8="Player",VLOOKUP(Search!$A2252,Inventory!$AF$2:$AI$5552,4,FALSE),IF($U$8="BV",VLOOKUP(Search!$A2252,Inventory!$AH$2:$AI$5552,2,FALSE),""))),"")</f>
        <v/>
      </c>
      <c r="C2252" s="38"/>
      <c r="D2252" s="38"/>
      <c r="E2252" s="38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22"/>
    </row>
    <row r="2253" spans="1:22" x14ac:dyDescent="0.2">
      <c r="A2253" s="24">
        <f>1+LARGE($A$11:A2252,1)</f>
        <v>2242</v>
      </c>
      <c r="B2253" s="38" t="str">
        <f>_xlfn.IFNA(IF($U$8="set",VLOOKUP(Search!$A2253,Inventory!$AD$2:$AI$5552,6,FALSE),IF($U$8="Player",VLOOKUP(Search!$A2253,Inventory!$AF$2:$AI$5552,4,FALSE),IF($U$8="BV",VLOOKUP(Search!$A2253,Inventory!$AH$2:$AI$5552,2,FALSE),""))),"")</f>
        <v/>
      </c>
      <c r="C2253" s="38"/>
      <c r="D2253" s="38"/>
      <c r="E2253" s="38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22"/>
    </row>
    <row r="2254" spans="1:22" x14ac:dyDescent="0.2">
      <c r="A2254" s="24">
        <f>1+LARGE($A$11:A2253,1)</f>
        <v>2243</v>
      </c>
      <c r="B2254" s="38" t="str">
        <f>_xlfn.IFNA(IF($U$8="set",VLOOKUP(Search!$A2254,Inventory!$AD$2:$AI$5552,6,FALSE),IF($U$8="Player",VLOOKUP(Search!$A2254,Inventory!$AF$2:$AI$5552,4,FALSE),IF($U$8="BV",VLOOKUP(Search!$A2254,Inventory!$AH$2:$AI$5552,2,FALSE),""))),"")</f>
        <v/>
      </c>
      <c r="C2254" s="38"/>
      <c r="D2254" s="38"/>
      <c r="E2254" s="38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22"/>
    </row>
    <row r="2255" spans="1:22" x14ac:dyDescent="0.2">
      <c r="A2255" s="24">
        <f>1+LARGE($A$11:A2254,1)</f>
        <v>2244</v>
      </c>
      <c r="B2255" s="38" t="str">
        <f>_xlfn.IFNA(IF($U$8="set",VLOOKUP(Search!$A2255,Inventory!$AD$2:$AI$5552,6,FALSE),IF($U$8="Player",VLOOKUP(Search!$A2255,Inventory!$AF$2:$AI$5552,4,FALSE),IF($U$8="BV",VLOOKUP(Search!$A2255,Inventory!$AH$2:$AI$5552,2,FALSE),""))),"")</f>
        <v/>
      </c>
      <c r="C2255" s="38"/>
      <c r="D2255" s="38"/>
      <c r="E2255" s="38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22"/>
    </row>
    <row r="2256" spans="1:22" x14ac:dyDescent="0.2">
      <c r="A2256" s="24">
        <f>1+LARGE($A$11:A2255,1)</f>
        <v>2245</v>
      </c>
      <c r="B2256" s="38" t="str">
        <f>_xlfn.IFNA(IF($U$8="set",VLOOKUP(Search!$A2256,Inventory!$AD$2:$AI$5552,6,FALSE),IF($U$8="Player",VLOOKUP(Search!$A2256,Inventory!$AF$2:$AI$5552,4,FALSE),IF($U$8="BV",VLOOKUP(Search!$A2256,Inventory!$AH$2:$AI$5552,2,FALSE),""))),"")</f>
        <v/>
      </c>
      <c r="C2256" s="38"/>
      <c r="D2256" s="38"/>
      <c r="E2256" s="38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22"/>
    </row>
    <row r="2257" spans="1:22" x14ac:dyDescent="0.2">
      <c r="A2257" s="24">
        <f>1+LARGE($A$11:A2256,1)</f>
        <v>2246</v>
      </c>
      <c r="B2257" s="38" t="str">
        <f>_xlfn.IFNA(IF($U$8="set",VLOOKUP(Search!$A2257,Inventory!$AD$2:$AI$5552,6,FALSE),IF($U$8="Player",VLOOKUP(Search!$A2257,Inventory!$AF$2:$AI$5552,4,FALSE),IF($U$8="BV",VLOOKUP(Search!$A2257,Inventory!$AH$2:$AI$5552,2,FALSE),""))),"")</f>
        <v/>
      </c>
      <c r="C2257" s="38"/>
      <c r="D2257" s="38"/>
      <c r="E2257" s="38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22"/>
    </row>
    <row r="2258" spans="1:22" x14ac:dyDescent="0.2">
      <c r="A2258" s="24">
        <f>1+LARGE($A$11:A2257,1)</f>
        <v>2247</v>
      </c>
      <c r="B2258" s="38" t="str">
        <f>_xlfn.IFNA(IF($U$8="set",VLOOKUP(Search!$A2258,Inventory!$AD$2:$AI$5552,6,FALSE),IF($U$8="Player",VLOOKUP(Search!$A2258,Inventory!$AF$2:$AI$5552,4,FALSE),IF($U$8="BV",VLOOKUP(Search!$A2258,Inventory!$AH$2:$AI$5552,2,FALSE),""))),"")</f>
        <v/>
      </c>
      <c r="C2258" s="38"/>
      <c r="D2258" s="38"/>
      <c r="E2258" s="38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22"/>
    </row>
    <row r="2259" spans="1:22" x14ac:dyDescent="0.2">
      <c r="A2259" s="24">
        <f>1+LARGE($A$11:A2258,1)</f>
        <v>2248</v>
      </c>
      <c r="B2259" s="38" t="str">
        <f>_xlfn.IFNA(IF($U$8="set",VLOOKUP(Search!$A2259,Inventory!$AD$2:$AI$5552,6,FALSE),IF($U$8="Player",VLOOKUP(Search!$A2259,Inventory!$AF$2:$AI$5552,4,FALSE),IF($U$8="BV",VLOOKUP(Search!$A2259,Inventory!$AH$2:$AI$5552,2,FALSE),""))),"")</f>
        <v/>
      </c>
      <c r="C2259" s="38"/>
      <c r="D2259" s="38"/>
      <c r="E2259" s="38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22"/>
    </row>
    <row r="2260" spans="1:22" x14ac:dyDescent="0.2">
      <c r="A2260" s="24">
        <f>1+LARGE($A$11:A2259,1)</f>
        <v>2249</v>
      </c>
      <c r="B2260" s="38" t="str">
        <f>_xlfn.IFNA(IF($U$8="set",VLOOKUP(Search!$A2260,Inventory!$AD$2:$AI$5552,6,FALSE),IF($U$8="Player",VLOOKUP(Search!$A2260,Inventory!$AF$2:$AI$5552,4,FALSE),IF($U$8="BV",VLOOKUP(Search!$A2260,Inventory!$AH$2:$AI$5552,2,FALSE),""))),"")</f>
        <v/>
      </c>
      <c r="C2260" s="38"/>
      <c r="D2260" s="38"/>
      <c r="E2260" s="38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22"/>
    </row>
    <row r="2261" spans="1:22" x14ac:dyDescent="0.2">
      <c r="A2261" s="24">
        <f>1+LARGE($A$11:A2260,1)</f>
        <v>2250</v>
      </c>
      <c r="B2261" s="38" t="str">
        <f>_xlfn.IFNA(IF($U$8="set",VLOOKUP(Search!$A2261,Inventory!$AD$2:$AI$5552,6,FALSE),IF($U$8="Player",VLOOKUP(Search!$A2261,Inventory!$AF$2:$AI$5552,4,FALSE),IF($U$8="BV",VLOOKUP(Search!$A2261,Inventory!$AH$2:$AI$5552,2,FALSE),""))),"")</f>
        <v/>
      </c>
      <c r="C2261" s="38"/>
      <c r="D2261" s="38"/>
      <c r="E2261" s="38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22"/>
    </row>
    <row r="2262" spans="1:22" x14ac:dyDescent="0.2">
      <c r="A2262" s="24">
        <f>1+LARGE($A$11:A2261,1)</f>
        <v>2251</v>
      </c>
      <c r="B2262" s="38" t="str">
        <f>_xlfn.IFNA(IF($U$8="set",VLOOKUP(Search!$A2262,Inventory!$AD$2:$AI$5552,6,FALSE),IF($U$8="Player",VLOOKUP(Search!$A2262,Inventory!$AF$2:$AI$5552,4,FALSE),IF($U$8="BV",VLOOKUP(Search!$A2262,Inventory!$AH$2:$AI$5552,2,FALSE),""))),"")</f>
        <v/>
      </c>
      <c r="C2262" s="38"/>
      <c r="D2262" s="38"/>
      <c r="E2262" s="38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22"/>
    </row>
    <row r="2263" spans="1:22" x14ac:dyDescent="0.2">
      <c r="A2263" s="24">
        <f>1+LARGE($A$11:A2262,1)</f>
        <v>2252</v>
      </c>
      <c r="B2263" s="38" t="str">
        <f>_xlfn.IFNA(IF($U$8="set",VLOOKUP(Search!$A2263,Inventory!$AD$2:$AI$5552,6,FALSE),IF($U$8="Player",VLOOKUP(Search!$A2263,Inventory!$AF$2:$AI$5552,4,FALSE),IF($U$8="BV",VLOOKUP(Search!$A2263,Inventory!$AH$2:$AI$5552,2,FALSE),""))),"")</f>
        <v/>
      </c>
      <c r="C2263" s="38"/>
      <c r="D2263" s="38"/>
      <c r="E2263" s="38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22"/>
    </row>
    <row r="2264" spans="1:22" x14ac:dyDescent="0.2">
      <c r="A2264" s="24">
        <f>1+LARGE($A$11:A2263,1)</f>
        <v>2253</v>
      </c>
      <c r="B2264" s="38" t="str">
        <f>_xlfn.IFNA(IF($U$8="set",VLOOKUP(Search!$A2264,Inventory!$AD$2:$AI$5552,6,FALSE),IF($U$8="Player",VLOOKUP(Search!$A2264,Inventory!$AF$2:$AI$5552,4,FALSE),IF($U$8="BV",VLOOKUP(Search!$A2264,Inventory!$AH$2:$AI$5552,2,FALSE),""))),"")</f>
        <v/>
      </c>
      <c r="C2264" s="38"/>
      <c r="D2264" s="38"/>
      <c r="E2264" s="38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22"/>
    </row>
    <row r="2265" spans="1:22" x14ac:dyDescent="0.2">
      <c r="A2265" s="24">
        <f>1+LARGE($A$11:A2264,1)</f>
        <v>2254</v>
      </c>
      <c r="B2265" s="38" t="str">
        <f>_xlfn.IFNA(IF($U$8="set",VLOOKUP(Search!$A2265,Inventory!$AD$2:$AI$5552,6,FALSE),IF($U$8="Player",VLOOKUP(Search!$A2265,Inventory!$AF$2:$AI$5552,4,FALSE),IF($U$8="BV",VLOOKUP(Search!$A2265,Inventory!$AH$2:$AI$5552,2,FALSE),""))),"")</f>
        <v/>
      </c>
      <c r="C2265" s="38"/>
      <c r="D2265" s="38"/>
      <c r="E2265" s="38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22"/>
    </row>
    <row r="2266" spans="1:22" x14ac:dyDescent="0.2">
      <c r="A2266" s="24">
        <f>1+LARGE($A$11:A2265,1)</f>
        <v>2255</v>
      </c>
      <c r="B2266" s="38" t="str">
        <f>_xlfn.IFNA(IF($U$8="set",VLOOKUP(Search!$A2266,Inventory!$AD$2:$AI$5552,6,FALSE),IF($U$8="Player",VLOOKUP(Search!$A2266,Inventory!$AF$2:$AI$5552,4,FALSE),IF($U$8="BV",VLOOKUP(Search!$A2266,Inventory!$AH$2:$AI$5552,2,FALSE),""))),"")</f>
        <v/>
      </c>
      <c r="C2266" s="38"/>
      <c r="D2266" s="38"/>
      <c r="E2266" s="38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22"/>
    </row>
    <row r="2267" spans="1:22" x14ac:dyDescent="0.2">
      <c r="A2267" s="24">
        <f>1+LARGE($A$11:A2266,1)</f>
        <v>2256</v>
      </c>
      <c r="B2267" s="38" t="str">
        <f>_xlfn.IFNA(IF($U$8="set",VLOOKUP(Search!$A2267,Inventory!$AD$2:$AI$5552,6,FALSE),IF($U$8="Player",VLOOKUP(Search!$A2267,Inventory!$AF$2:$AI$5552,4,FALSE),IF($U$8="BV",VLOOKUP(Search!$A2267,Inventory!$AH$2:$AI$5552,2,FALSE),""))),"")</f>
        <v/>
      </c>
      <c r="C2267" s="38"/>
      <c r="D2267" s="38"/>
      <c r="E2267" s="38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22"/>
    </row>
    <row r="2268" spans="1:22" x14ac:dyDescent="0.2">
      <c r="A2268" s="24">
        <f>1+LARGE($A$11:A2267,1)</f>
        <v>2257</v>
      </c>
      <c r="B2268" s="38" t="str">
        <f>_xlfn.IFNA(IF($U$8="set",VLOOKUP(Search!$A2268,Inventory!$AD$2:$AI$5552,6,FALSE),IF($U$8="Player",VLOOKUP(Search!$A2268,Inventory!$AF$2:$AI$5552,4,FALSE),IF($U$8="BV",VLOOKUP(Search!$A2268,Inventory!$AH$2:$AI$5552,2,FALSE),""))),"")</f>
        <v/>
      </c>
      <c r="C2268" s="38"/>
      <c r="D2268" s="38"/>
      <c r="E2268" s="38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22"/>
    </row>
    <row r="2269" spans="1:22" x14ac:dyDescent="0.2">
      <c r="A2269" s="24">
        <f>1+LARGE($A$11:A2268,1)</f>
        <v>2258</v>
      </c>
      <c r="B2269" s="38" t="str">
        <f>_xlfn.IFNA(IF($U$8="set",VLOOKUP(Search!$A2269,Inventory!$AD$2:$AI$5552,6,FALSE),IF($U$8="Player",VLOOKUP(Search!$A2269,Inventory!$AF$2:$AI$5552,4,FALSE),IF($U$8="BV",VLOOKUP(Search!$A2269,Inventory!$AH$2:$AI$5552,2,FALSE),""))),"")</f>
        <v/>
      </c>
      <c r="C2269" s="38"/>
      <c r="D2269" s="38"/>
      <c r="E2269" s="38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22"/>
    </row>
    <row r="2270" spans="1:22" x14ac:dyDescent="0.2">
      <c r="A2270" s="24">
        <f>1+LARGE($A$11:A2269,1)</f>
        <v>2259</v>
      </c>
      <c r="B2270" s="38" t="str">
        <f>_xlfn.IFNA(IF($U$8="set",VLOOKUP(Search!$A2270,Inventory!$AD$2:$AI$5552,6,FALSE),IF($U$8="Player",VLOOKUP(Search!$A2270,Inventory!$AF$2:$AI$5552,4,FALSE),IF($U$8="BV",VLOOKUP(Search!$A2270,Inventory!$AH$2:$AI$5552,2,FALSE),""))),"")</f>
        <v/>
      </c>
      <c r="C2270" s="38"/>
      <c r="D2270" s="38"/>
      <c r="E2270" s="38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22"/>
    </row>
    <row r="2271" spans="1:22" x14ac:dyDescent="0.2">
      <c r="A2271" s="24">
        <f>1+LARGE($A$11:A2270,1)</f>
        <v>2260</v>
      </c>
      <c r="B2271" s="38" t="str">
        <f>_xlfn.IFNA(IF($U$8="set",VLOOKUP(Search!$A2271,Inventory!$AD$2:$AI$5552,6,FALSE),IF($U$8="Player",VLOOKUP(Search!$A2271,Inventory!$AF$2:$AI$5552,4,FALSE),IF($U$8="BV",VLOOKUP(Search!$A2271,Inventory!$AH$2:$AI$5552,2,FALSE),""))),"")</f>
        <v/>
      </c>
      <c r="C2271" s="38"/>
      <c r="D2271" s="38"/>
      <c r="E2271" s="38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22"/>
    </row>
    <row r="2272" spans="1:22" x14ac:dyDescent="0.2">
      <c r="A2272" s="24">
        <f>1+LARGE($A$11:A2271,1)</f>
        <v>2261</v>
      </c>
      <c r="B2272" s="38" t="str">
        <f>_xlfn.IFNA(IF($U$8="set",VLOOKUP(Search!$A2272,Inventory!$AD$2:$AI$5552,6,FALSE),IF($U$8="Player",VLOOKUP(Search!$A2272,Inventory!$AF$2:$AI$5552,4,FALSE),IF($U$8="BV",VLOOKUP(Search!$A2272,Inventory!$AH$2:$AI$5552,2,FALSE),""))),"")</f>
        <v/>
      </c>
      <c r="C2272" s="38"/>
      <c r="D2272" s="38"/>
      <c r="E2272" s="38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22"/>
    </row>
    <row r="2273" spans="1:22" x14ac:dyDescent="0.2">
      <c r="A2273" s="24">
        <f>1+LARGE($A$11:A2272,1)</f>
        <v>2262</v>
      </c>
      <c r="B2273" s="38" t="str">
        <f>_xlfn.IFNA(IF($U$8="set",VLOOKUP(Search!$A2273,Inventory!$AD$2:$AI$5552,6,FALSE),IF($U$8="Player",VLOOKUP(Search!$A2273,Inventory!$AF$2:$AI$5552,4,FALSE),IF($U$8="BV",VLOOKUP(Search!$A2273,Inventory!$AH$2:$AI$5552,2,FALSE),""))),"")</f>
        <v/>
      </c>
      <c r="C2273" s="38"/>
      <c r="D2273" s="38"/>
      <c r="E2273" s="38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22"/>
    </row>
    <row r="2274" spans="1:22" x14ac:dyDescent="0.2">
      <c r="A2274" s="24">
        <f>1+LARGE($A$11:A2273,1)</f>
        <v>2263</v>
      </c>
      <c r="B2274" s="38" t="str">
        <f>_xlfn.IFNA(IF($U$8="set",VLOOKUP(Search!$A2274,Inventory!$AD$2:$AI$5552,6,FALSE),IF($U$8="Player",VLOOKUP(Search!$A2274,Inventory!$AF$2:$AI$5552,4,FALSE),IF($U$8="BV",VLOOKUP(Search!$A2274,Inventory!$AH$2:$AI$5552,2,FALSE),""))),"")</f>
        <v/>
      </c>
      <c r="C2274" s="38"/>
      <c r="D2274" s="38"/>
      <c r="E2274" s="38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22"/>
    </row>
    <row r="2275" spans="1:22" x14ac:dyDescent="0.2">
      <c r="A2275" s="24">
        <f>1+LARGE($A$11:A2274,1)</f>
        <v>2264</v>
      </c>
      <c r="B2275" s="38" t="str">
        <f>_xlfn.IFNA(IF($U$8="set",VLOOKUP(Search!$A2275,Inventory!$AD$2:$AI$5552,6,FALSE),IF($U$8="Player",VLOOKUP(Search!$A2275,Inventory!$AF$2:$AI$5552,4,FALSE),IF($U$8="BV",VLOOKUP(Search!$A2275,Inventory!$AH$2:$AI$5552,2,FALSE),""))),"")</f>
        <v/>
      </c>
      <c r="C2275" s="38"/>
      <c r="D2275" s="38"/>
      <c r="E2275" s="38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22"/>
    </row>
    <row r="2276" spans="1:22" x14ac:dyDescent="0.2">
      <c r="A2276" s="24">
        <f>1+LARGE($A$11:A2275,1)</f>
        <v>2265</v>
      </c>
      <c r="B2276" s="38" t="str">
        <f>_xlfn.IFNA(IF($U$8="set",VLOOKUP(Search!$A2276,Inventory!$AD$2:$AI$5552,6,FALSE),IF($U$8="Player",VLOOKUP(Search!$A2276,Inventory!$AF$2:$AI$5552,4,FALSE),IF($U$8="BV",VLOOKUP(Search!$A2276,Inventory!$AH$2:$AI$5552,2,FALSE),""))),"")</f>
        <v/>
      </c>
      <c r="C2276" s="38"/>
      <c r="D2276" s="38"/>
      <c r="E2276" s="38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22"/>
    </row>
    <row r="2277" spans="1:22" x14ac:dyDescent="0.2">
      <c r="A2277" s="24">
        <f>1+LARGE($A$11:A2276,1)</f>
        <v>2266</v>
      </c>
      <c r="B2277" s="38" t="str">
        <f>_xlfn.IFNA(IF($U$8="set",VLOOKUP(Search!$A2277,Inventory!$AD$2:$AI$5552,6,FALSE),IF($U$8="Player",VLOOKUP(Search!$A2277,Inventory!$AF$2:$AI$5552,4,FALSE),IF($U$8="BV",VLOOKUP(Search!$A2277,Inventory!$AH$2:$AI$5552,2,FALSE),""))),"")</f>
        <v/>
      </c>
      <c r="C2277" s="38"/>
      <c r="D2277" s="38"/>
      <c r="E2277" s="38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22"/>
    </row>
    <row r="2278" spans="1:22" x14ac:dyDescent="0.2">
      <c r="A2278" s="24">
        <f>1+LARGE($A$11:A2277,1)</f>
        <v>2267</v>
      </c>
      <c r="B2278" s="38" t="str">
        <f>_xlfn.IFNA(IF($U$8="set",VLOOKUP(Search!$A2278,Inventory!$AD$2:$AI$5552,6,FALSE),IF($U$8="Player",VLOOKUP(Search!$A2278,Inventory!$AF$2:$AI$5552,4,FALSE),IF($U$8="BV",VLOOKUP(Search!$A2278,Inventory!$AH$2:$AI$5552,2,FALSE),""))),"")</f>
        <v/>
      </c>
      <c r="C2278" s="38"/>
      <c r="D2278" s="38"/>
      <c r="E2278" s="38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22"/>
    </row>
    <row r="2279" spans="1:22" x14ac:dyDescent="0.2">
      <c r="A2279" s="24">
        <f>1+LARGE($A$11:A2278,1)</f>
        <v>2268</v>
      </c>
      <c r="B2279" s="38" t="str">
        <f>_xlfn.IFNA(IF($U$8="set",VLOOKUP(Search!$A2279,Inventory!$AD$2:$AI$5552,6,FALSE),IF($U$8="Player",VLOOKUP(Search!$A2279,Inventory!$AF$2:$AI$5552,4,FALSE),IF($U$8="BV",VLOOKUP(Search!$A2279,Inventory!$AH$2:$AI$5552,2,FALSE),""))),"")</f>
        <v/>
      </c>
      <c r="C2279" s="38"/>
      <c r="D2279" s="38"/>
      <c r="E2279" s="38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22"/>
    </row>
    <row r="2280" spans="1:22" x14ac:dyDescent="0.2">
      <c r="A2280" s="24">
        <f>1+LARGE($A$11:A2279,1)</f>
        <v>2269</v>
      </c>
      <c r="B2280" s="38" t="str">
        <f>_xlfn.IFNA(IF($U$8="set",VLOOKUP(Search!$A2280,Inventory!$AD$2:$AI$5552,6,FALSE),IF($U$8="Player",VLOOKUP(Search!$A2280,Inventory!$AF$2:$AI$5552,4,FALSE),IF($U$8="BV",VLOOKUP(Search!$A2280,Inventory!$AH$2:$AI$5552,2,FALSE),""))),"")</f>
        <v/>
      </c>
      <c r="C2280" s="38"/>
      <c r="D2280" s="38"/>
      <c r="E2280" s="38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22"/>
    </row>
    <row r="2281" spans="1:22" x14ac:dyDescent="0.2">
      <c r="A2281" s="24">
        <f>1+LARGE($A$11:A2280,1)</f>
        <v>2270</v>
      </c>
      <c r="B2281" s="38" t="str">
        <f>_xlfn.IFNA(IF($U$8="set",VLOOKUP(Search!$A2281,Inventory!$AD$2:$AI$5552,6,FALSE),IF($U$8="Player",VLOOKUP(Search!$A2281,Inventory!$AF$2:$AI$5552,4,FALSE),IF($U$8="BV",VLOOKUP(Search!$A2281,Inventory!$AH$2:$AI$5552,2,FALSE),""))),"")</f>
        <v/>
      </c>
      <c r="C2281" s="38"/>
      <c r="D2281" s="38"/>
      <c r="E2281" s="38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22"/>
    </row>
    <row r="2282" spans="1:22" x14ac:dyDescent="0.2">
      <c r="A2282" s="24">
        <f>1+LARGE($A$11:A2281,1)</f>
        <v>2271</v>
      </c>
      <c r="B2282" s="38" t="str">
        <f>_xlfn.IFNA(IF($U$8="set",VLOOKUP(Search!$A2282,Inventory!$AD$2:$AI$5552,6,FALSE),IF($U$8="Player",VLOOKUP(Search!$A2282,Inventory!$AF$2:$AI$5552,4,FALSE),IF($U$8="BV",VLOOKUP(Search!$A2282,Inventory!$AH$2:$AI$5552,2,FALSE),""))),"")</f>
        <v/>
      </c>
      <c r="C2282" s="38"/>
      <c r="D2282" s="38"/>
      <c r="E2282" s="38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22"/>
    </row>
    <row r="2283" spans="1:22" x14ac:dyDescent="0.2">
      <c r="A2283" s="24">
        <f>1+LARGE($A$11:A2282,1)</f>
        <v>2272</v>
      </c>
      <c r="B2283" s="38" t="str">
        <f>_xlfn.IFNA(IF($U$8="set",VLOOKUP(Search!$A2283,Inventory!$AD$2:$AI$5552,6,FALSE),IF($U$8="Player",VLOOKUP(Search!$A2283,Inventory!$AF$2:$AI$5552,4,FALSE),IF($U$8="BV",VLOOKUP(Search!$A2283,Inventory!$AH$2:$AI$5552,2,FALSE),""))),"")</f>
        <v/>
      </c>
      <c r="C2283" s="38"/>
      <c r="D2283" s="38"/>
      <c r="E2283" s="38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22"/>
    </row>
    <row r="2284" spans="1:22" x14ac:dyDescent="0.2">
      <c r="A2284" s="24">
        <f>1+LARGE($A$11:A2283,1)</f>
        <v>2273</v>
      </c>
      <c r="B2284" s="38" t="str">
        <f>_xlfn.IFNA(IF($U$8="set",VLOOKUP(Search!$A2284,Inventory!$AD$2:$AI$5552,6,FALSE),IF($U$8="Player",VLOOKUP(Search!$A2284,Inventory!$AF$2:$AI$5552,4,FALSE),IF($U$8="BV",VLOOKUP(Search!$A2284,Inventory!$AH$2:$AI$5552,2,FALSE),""))),"")</f>
        <v/>
      </c>
      <c r="C2284" s="38"/>
      <c r="D2284" s="38"/>
      <c r="E2284" s="38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22"/>
    </row>
    <row r="2285" spans="1:22" x14ac:dyDescent="0.2">
      <c r="A2285" s="24">
        <f>1+LARGE($A$11:A2284,1)</f>
        <v>2274</v>
      </c>
      <c r="B2285" s="38" t="str">
        <f>_xlfn.IFNA(IF($U$8="set",VLOOKUP(Search!$A2285,Inventory!$AD$2:$AI$5552,6,FALSE),IF($U$8="Player",VLOOKUP(Search!$A2285,Inventory!$AF$2:$AI$5552,4,FALSE),IF($U$8="BV",VLOOKUP(Search!$A2285,Inventory!$AH$2:$AI$5552,2,FALSE),""))),"")</f>
        <v/>
      </c>
      <c r="C2285" s="38"/>
      <c r="D2285" s="38"/>
      <c r="E2285" s="38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22"/>
    </row>
    <row r="2286" spans="1:22" x14ac:dyDescent="0.2">
      <c r="A2286" s="24">
        <f>1+LARGE($A$11:A2285,1)</f>
        <v>2275</v>
      </c>
      <c r="B2286" s="38" t="str">
        <f>_xlfn.IFNA(IF($U$8="set",VLOOKUP(Search!$A2286,Inventory!$AD$2:$AI$5552,6,FALSE),IF($U$8="Player",VLOOKUP(Search!$A2286,Inventory!$AF$2:$AI$5552,4,FALSE),IF($U$8="BV",VLOOKUP(Search!$A2286,Inventory!$AH$2:$AI$5552,2,FALSE),""))),"")</f>
        <v/>
      </c>
      <c r="C2286" s="38"/>
      <c r="D2286" s="38"/>
      <c r="E2286" s="38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22"/>
    </row>
    <row r="2287" spans="1:22" x14ac:dyDescent="0.2">
      <c r="A2287" s="24">
        <f>1+LARGE($A$11:A2286,1)</f>
        <v>2276</v>
      </c>
      <c r="B2287" s="38" t="str">
        <f>_xlfn.IFNA(IF($U$8="set",VLOOKUP(Search!$A2287,Inventory!$AD$2:$AI$5552,6,FALSE),IF($U$8="Player",VLOOKUP(Search!$A2287,Inventory!$AF$2:$AI$5552,4,FALSE),IF($U$8="BV",VLOOKUP(Search!$A2287,Inventory!$AH$2:$AI$5552,2,FALSE),""))),"")</f>
        <v/>
      </c>
      <c r="C2287" s="38"/>
      <c r="D2287" s="38"/>
      <c r="E2287" s="38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22"/>
    </row>
    <row r="2288" spans="1:22" x14ac:dyDescent="0.2">
      <c r="A2288" s="24">
        <f>1+LARGE($A$11:A2287,1)</f>
        <v>2277</v>
      </c>
      <c r="B2288" s="38" t="str">
        <f>_xlfn.IFNA(IF($U$8="set",VLOOKUP(Search!$A2288,Inventory!$AD$2:$AI$5552,6,FALSE),IF($U$8="Player",VLOOKUP(Search!$A2288,Inventory!$AF$2:$AI$5552,4,FALSE),IF($U$8="BV",VLOOKUP(Search!$A2288,Inventory!$AH$2:$AI$5552,2,FALSE),""))),"")</f>
        <v/>
      </c>
      <c r="C2288" s="38"/>
      <c r="D2288" s="38"/>
      <c r="E2288" s="38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22"/>
    </row>
    <row r="2289" spans="1:22" x14ac:dyDescent="0.2">
      <c r="A2289" s="24">
        <f>1+LARGE($A$11:A2288,1)</f>
        <v>2278</v>
      </c>
      <c r="B2289" s="38" t="str">
        <f>_xlfn.IFNA(IF($U$8="set",VLOOKUP(Search!$A2289,Inventory!$AD$2:$AI$5552,6,FALSE),IF($U$8="Player",VLOOKUP(Search!$A2289,Inventory!$AF$2:$AI$5552,4,FALSE),IF($U$8="BV",VLOOKUP(Search!$A2289,Inventory!$AH$2:$AI$5552,2,FALSE),""))),"")</f>
        <v/>
      </c>
      <c r="C2289" s="38"/>
      <c r="D2289" s="38"/>
      <c r="E2289" s="38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22"/>
    </row>
    <row r="2290" spans="1:22" x14ac:dyDescent="0.2">
      <c r="A2290" s="24">
        <f>1+LARGE($A$11:A2289,1)</f>
        <v>2279</v>
      </c>
      <c r="B2290" s="38" t="str">
        <f>_xlfn.IFNA(IF($U$8="set",VLOOKUP(Search!$A2290,Inventory!$AD$2:$AI$5552,6,FALSE),IF($U$8="Player",VLOOKUP(Search!$A2290,Inventory!$AF$2:$AI$5552,4,FALSE),IF($U$8="BV",VLOOKUP(Search!$A2290,Inventory!$AH$2:$AI$5552,2,FALSE),""))),"")</f>
        <v/>
      </c>
      <c r="C2290" s="38"/>
      <c r="D2290" s="38"/>
      <c r="E2290" s="38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22"/>
    </row>
    <row r="2291" spans="1:22" x14ac:dyDescent="0.2">
      <c r="A2291" s="24">
        <f>1+LARGE($A$11:A2290,1)</f>
        <v>2280</v>
      </c>
      <c r="B2291" s="38" t="str">
        <f>_xlfn.IFNA(IF($U$8="set",VLOOKUP(Search!$A2291,Inventory!$AD$2:$AI$5552,6,FALSE),IF($U$8="Player",VLOOKUP(Search!$A2291,Inventory!$AF$2:$AI$5552,4,FALSE),IF($U$8="BV",VLOOKUP(Search!$A2291,Inventory!$AH$2:$AI$5552,2,FALSE),""))),"")</f>
        <v/>
      </c>
      <c r="C2291" s="38"/>
      <c r="D2291" s="38"/>
      <c r="E2291" s="38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22"/>
    </row>
    <row r="2292" spans="1:22" x14ac:dyDescent="0.2">
      <c r="A2292" s="24">
        <f>1+LARGE($A$11:A2291,1)</f>
        <v>2281</v>
      </c>
      <c r="B2292" s="38" t="str">
        <f>_xlfn.IFNA(IF($U$8="set",VLOOKUP(Search!$A2292,Inventory!$AD$2:$AI$5552,6,FALSE),IF($U$8="Player",VLOOKUP(Search!$A2292,Inventory!$AF$2:$AI$5552,4,FALSE),IF($U$8="BV",VLOOKUP(Search!$A2292,Inventory!$AH$2:$AI$5552,2,FALSE),""))),"")</f>
        <v/>
      </c>
      <c r="C2292" s="38"/>
      <c r="D2292" s="38"/>
      <c r="E2292" s="38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22"/>
    </row>
    <row r="2293" spans="1:22" x14ac:dyDescent="0.2">
      <c r="A2293" s="24">
        <f>1+LARGE($A$11:A2292,1)</f>
        <v>2282</v>
      </c>
      <c r="B2293" s="38" t="str">
        <f>_xlfn.IFNA(IF($U$8="set",VLOOKUP(Search!$A2293,Inventory!$AD$2:$AI$5552,6,FALSE),IF($U$8="Player",VLOOKUP(Search!$A2293,Inventory!$AF$2:$AI$5552,4,FALSE),IF($U$8="BV",VLOOKUP(Search!$A2293,Inventory!$AH$2:$AI$5552,2,FALSE),""))),"")</f>
        <v/>
      </c>
      <c r="C2293" s="38"/>
      <c r="D2293" s="38"/>
      <c r="E2293" s="38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22"/>
    </row>
    <row r="2294" spans="1:22" x14ac:dyDescent="0.2">
      <c r="A2294" s="24">
        <f>1+LARGE($A$11:A2293,1)</f>
        <v>2283</v>
      </c>
      <c r="B2294" s="38" t="str">
        <f>_xlfn.IFNA(IF($U$8="set",VLOOKUP(Search!$A2294,Inventory!$AD$2:$AI$5552,6,FALSE),IF($U$8="Player",VLOOKUP(Search!$A2294,Inventory!$AF$2:$AI$5552,4,FALSE),IF($U$8="BV",VLOOKUP(Search!$A2294,Inventory!$AH$2:$AI$5552,2,FALSE),""))),"")</f>
        <v/>
      </c>
      <c r="C2294" s="38"/>
      <c r="D2294" s="38"/>
      <c r="E2294" s="38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22"/>
    </row>
    <row r="2295" spans="1:22" x14ac:dyDescent="0.2">
      <c r="A2295" s="24">
        <f>1+LARGE($A$11:A2294,1)</f>
        <v>2284</v>
      </c>
      <c r="B2295" s="38" t="str">
        <f>_xlfn.IFNA(IF($U$8="set",VLOOKUP(Search!$A2295,Inventory!$AD$2:$AI$5552,6,FALSE),IF($U$8="Player",VLOOKUP(Search!$A2295,Inventory!$AF$2:$AI$5552,4,FALSE),IF($U$8="BV",VLOOKUP(Search!$A2295,Inventory!$AH$2:$AI$5552,2,FALSE),""))),"")</f>
        <v/>
      </c>
      <c r="C2295" s="38"/>
      <c r="D2295" s="38"/>
      <c r="E2295" s="38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22"/>
    </row>
    <row r="2296" spans="1:22" x14ac:dyDescent="0.2">
      <c r="A2296" s="24">
        <f>1+LARGE($A$11:A2295,1)</f>
        <v>2285</v>
      </c>
      <c r="B2296" s="38" t="str">
        <f>_xlfn.IFNA(IF($U$8="set",VLOOKUP(Search!$A2296,Inventory!$AD$2:$AI$5552,6,FALSE),IF($U$8="Player",VLOOKUP(Search!$A2296,Inventory!$AF$2:$AI$5552,4,FALSE),IF($U$8="BV",VLOOKUP(Search!$A2296,Inventory!$AH$2:$AI$5552,2,FALSE),""))),"")</f>
        <v/>
      </c>
      <c r="C2296" s="38"/>
      <c r="D2296" s="38"/>
      <c r="E2296" s="38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22"/>
    </row>
    <row r="2297" spans="1:22" x14ac:dyDescent="0.2">
      <c r="A2297" s="24">
        <f>1+LARGE($A$11:A2296,1)</f>
        <v>2286</v>
      </c>
      <c r="B2297" s="38" t="str">
        <f>_xlfn.IFNA(IF($U$8="set",VLOOKUP(Search!$A2297,Inventory!$AD$2:$AI$5552,6,FALSE),IF($U$8="Player",VLOOKUP(Search!$A2297,Inventory!$AF$2:$AI$5552,4,FALSE),IF($U$8="BV",VLOOKUP(Search!$A2297,Inventory!$AH$2:$AI$5552,2,FALSE),""))),"")</f>
        <v/>
      </c>
      <c r="C2297" s="38"/>
      <c r="D2297" s="38"/>
      <c r="E2297" s="38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22"/>
    </row>
    <row r="2298" spans="1:22" x14ac:dyDescent="0.2">
      <c r="A2298" s="24">
        <f>1+LARGE($A$11:A2297,1)</f>
        <v>2287</v>
      </c>
      <c r="B2298" s="38" t="str">
        <f>_xlfn.IFNA(IF($U$8="set",VLOOKUP(Search!$A2298,Inventory!$AD$2:$AI$5552,6,FALSE),IF($U$8="Player",VLOOKUP(Search!$A2298,Inventory!$AF$2:$AI$5552,4,FALSE),IF($U$8="BV",VLOOKUP(Search!$A2298,Inventory!$AH$2:$AI$5552,2,FALSE),""))),"")</f>
        <v/>
      </c>
      <c r="C2298" s="38"/>
      <c r="D2298" s="38"/>
      <c r="E2298" s="38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22"/>
    </row>
    <row r="2299" spans="1:22" x14ac:dyDescent="0.2">
      <c r="A2299" s="24">
        <f>1+LARGE($A$11:A2298,1)</f>
        <v>2288</v>
      </c>
      <c r="B2299" s="38" t="str">
        <f>_xlfn.IFNA(IF($U$8="set",VLOOKUP(Search!$A2299,Inventory!$AD$2:$AI$5552,6,FALSE),IF($U$8="Player",VLOOKUP(Search!$A2299,Inventory!$AF$2:$AI$5552,4,FALSE),IF($U$8="BV",VLOOKUP(Search!$A2299,Inventory!$AH$2:$AI$5552,2,FALSE),""))),"")</f>
        <v/>
      </c>
      <c r="C2299" s="38"/>
      <c r="D2299" s="38"/>
      <c r="E2299" s="38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22"/>
    </row>
    <row r="2300" spans="1:22" x14ac:dyDescent="0.2">
      <c r="A2300" s="24">
        <f>1+LARGE($A$11:A2299,1)</f>
        <v>2289</v>
      </c>
      <c r="B2300" s="38" t="str">
        <f>_xlfn.IFNA(IF($U$8="set",VLOOKUP(Search!$A2300,Inventory!$AD$2:$AI$5552,6,FALSE),IF($U$8="Player",VLOOKUP(Search!$A2300,Inventory!$AF$2:$AI$5552,4,FALSE),IF($U$8="BV",VLOOKUP(Search!$A2300,Inventory!$AH$2:$AI$5552,2,FALSE),""))),"")</f>
        <v/>
      </c>
      <c r="C2300" s="38"/>
      <c r="D2300" s="38"/>
      <c r="E2300" s="38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22"/>
    </row>
    <row r="2301" spans="1:22" x14ac:dyDescent="0.2">
      <c r="A2301" s="24">
        <f>1+LARGE($A$11:A2300,1)</f>
        <v>2290</v>
      </c>
      <c r="B2301" s="38" t="str">
        <f>_xlfn.IFNA(IF($U$8="set",VLOOKUP(Search!$A2301,Inventory!$AD$2:$AI$5552,6,FALSE),IF($U$8="Player",VLOOKUP(Search!$A2301,Inventory!$AF$2:$AI$5552,4,FALSE),IF($U$8="BV",VLOOKUP(Search!$A2301,Inventory!$AH$2:$AI$5552,2,FALSE),""))),"")</f>
        <v/>
      </c>
      <c r="C2301" s="38"/>
      <c r="D2301" s="38"/>
      <c r="E2301" s="38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22"/>
    </row>
    <row r="2302" spans="1:22" x14ac:dyDescent="0.2">
      <c r="A2302" s="24">
        <f>1+LARGE($A$11:A2301,1)</f>
        <v>2291</v>
      </c>
      <c r="B2302" s="38" t="str">
        <f>_xlfn.IFNA(IF($U$8="set",VLOOKUP(Search!$A2302,Inventory!$AD$2:$AI$5552,6,FALSE),IF($U$8="Player",VLOOKUP(Search!$A2302,Inventory!$AF$2:$AI$5552,4,FALSE),IF($U$8="BV",VLOOKUP(Search!$A2302,Inventory!$AH$2:$AI$5552,2,FALSE),""))),"")</f>
        <v/>
      </c>
      <c r="C2302" s="38"/>
      <c r="D2302" s="38"/>
      <c r="E2302" s="38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22"/>
    </row>
    <row r="2303" spans="1:22" x14ac:dyDescent="0.2">
      <c r="A2303" s="24">
        <f>1+LARGE($A$11:A2302,1)</f>
        <v>2292</v>
      </c>
      <c r="B2303" s="38" t="str">
        <f>_xlfn.IFNA(IF($U$8="set",VLOOKUP(Search!$A2303,Inventory!$AD$2:$AI$5552,6,FALSE),IF($U$8="Player",VLOOKUP(Search!$A2303,Inventory!$AF$2:$AI$5552,4,FALSE),IF($U$8="BV",VLOOKUP(Search!$A2303,Inventory!$AH$2:$AI$5552,2,FALSE),""))),"")</f>
        <v/>
      </c>
      <c r="C2303" s="38"/>
      <c r="D2303" s="38"/>
      <c r="E2303" s="38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22"/>
    </row>
    <row r="2304" spans="1:22" x14ac:dyDescent="0.2">
      <c r="A2304" s="24">
        <f>1+LARGE($A$11:A2303,1)</f>
        <v>2293</v>
      </c>
      <c r="B2304" s="38" t="str">
        <f>_xlfn.IFNA(IF($U$8="set",VLOOKUP(Search!$A2304,Inventory!$AD$2:$AI$5552,6,FALSE),IF($U$8="Player",VLOOKUP(Search!$A2304,Inventory!$AF$2:$AI$5552,4,FALSE),IF($U$8="BV",VLOOKUP(Search!$A2304,Inventory!$AH$2:$AI$5552,2,FALSE),""))),"")</f>
        <v/>
      </c>
      <c r="C2304" s="38"/>
      <c r="D2304" s="38"/>
      <c r="E2304" s="38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22"/>
    </row>
    <row r="2305" spans="1:22" x14ac:dyDescent="0.2">
      <c r="A2305" s="24">
        <f>1+LARGE($A$11:A2304,1)</f>
        <v>2294</v>
      </c>
      <c r="B2305" s="38" t="str">
        <f>_xlfn.IFNA(IF($U$8="set",VLOOKUP(Search!$A2305,Inventory!$AD$2:$AI$5552,6,FALSE),IF($U$8="Player",VLOOKUP(Search!$A2305,Inventory!$AF$2:$AI$5552,4,FALSE),IF($U$8="BV",VLOOKUP(Search!$A2305,Inventory!$AH$2:$AI$5552,2,FALSE),""))),"")</f>
        <v/>
      </c>
      <c r="C2305" s="38"/>
      <c r="D2305" s="38"/>
      <c r="E2305" s="38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22"/>
    </row>
    <row r="2306" spans="1:22" x14ac:dyDescent="0.2">
      <c r="A2306" s="24">
        <f>1+LARGE($A$11:A2305,1)</f>
        <v>2295</v>
      </c>
      <c r="B2306" s="38" t="str">
        <f>_xlfn.IFNA(IF($U$8="set",VLOOKUP(Search!$A2306,Inventory!$AD$2:$AI$5552,6,FALSE),IF($U$8="Player",VLOOKUP(Search!$A2306,Inventory!$AF$2:$AI$5552,4,FALSE),IF($U$8="BV",VLOOKUP(Search!$A2306,Inventory!$AH$2:$AI$5552,2,FALSE),""))),"")</f>
        <v/>
      </c>
      <c r="C2306" s="38"/>
      <c r="D2306" s="38"/>
      <c r="E2306" s="38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22"/>
    </row>
    <row r="2307" spans="1:22" x14ac:dyDescent="0.2">
      <c r="A2307" s="24">
        <f>1+LARGE($A$11:A2306,1)</f>
        <v>2296</v>
      </c>
      <c r="B2307" s="38" t="str">
        <f>_xlfn.IFNA(IF($U$8="set",VLOOKUP(Search!$A2307,Inventory!$AD$2:$AI$5552,6,FALSE),IF($U$8="Player",VLOOKUP(Search!$A2307,Inventory!$AF$2:$AI$5552,4,FALSE),IF($U$8="BV",VLOOKUP(Search!$A2307,Inventory!$AH$2:$AI$5552,2,FALSE),""))),"")</f>
        <v/>
      </c>
      <c r="C2307" s="38"/>
      <c r="D2307" s="38"/>
      <c r="E2307" s="38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22"/>
    </row>
    <row r="2308" spans="1:22" x14ac:dyDescent="0.2">
      <c r="A2308" s="24">
        <f>1+LARGE($A$11:A2307,1)</f>
        <v>2297</v>
      </c>
      <c r="B2308" s="38" t="str">
        <f>_xlfn.IFNA(IF($U$8="set",VLOOKUP(Search!$A2308,Inventory!$AD$2:$AI$5552,6,FALSE),IF($U$8="Player",VLOOKUP(Search!$A2308,Inventory!$AF$2:$AI$5552,4,FALSE),IF($U$8="BV",VLOOKUP(Search!$A2308,Inventory!$AH$2:$AI$5552,2,FALSE),""))),"")</f>
        <v/>
      </c>
      <c r="C2308" s="38"/>
      <c r="D2308" s="38"/>
      <c r="E2308" s="38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22"/>
    </row>
    <row r="2309" spans="1:22" x14ac:dyDescent="0.2">
      <c r="A2309" s="24">
        <f>1+LARGE($A$11:A2308,1)</f>
        <v>2298</v>
      </c>
      <c r="B2309" s="38" t="str">
        <f>_xlfn.IFNA(IF($U$8="set",VLOOKUP(Search!$A2309,Inventory!$AD$2:$AI$5552,6,FALSE),IF($U$8="Player",VLOOKUP(Search!$A2309,Inventory!$AF$2:$AI$5552,4,FALSE),IF($U$8="BV",VLOOKUP(Search!$A2309,Inventory!$AH$2:$AI$5552,2,FALSE),""))),"")</f>
        <v/>
      </c>
      <c r="C2309" s="38"/>
      <c r="D2309" s="38"/>
      <c r="E2309" s="38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22"/>
    </row>
    <row r="2310" spans="1:22" x14ac:dyDescent="0.2">
      <c r="A2310" s="24">
        <f>1+LARGE($A$11:A2309,1)</f>
        <v>2299</v>
      </c>
      <c r="B2310" s="38" t="str">
        <f>_xlfn.IFNA(IF($U$8="set",VLOOKUP(Search!$A2310,Inventory!$AD$2:$AI$5552,6,FALSE),IF($U$8="Player",VLOOKUP(Search!$A2310,Inventory!$AF$2:$AI$5552,4,FALSE),IF($U$8="BV",VLOOKUP(Search!$A2310,Inventory!$AH$2:$AI$5552,2,FALSE),""))),"")</f>
        <v/>
      </c>
      <c r="C2310" s="38"/>
      <c r="D2310" s="38"/>
      <c r="E2310" s="38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22"/>
    </row>
    <row r="2311" spans="1:22" x14ac:dyDescent="0.2">
      <c r="A2311" s="24">
        <f>1+LARGE($A$11:A2310,1)</f>
        <v>2300</v>
      </c>
      <c r="B2311" s="38" t="str">
        <f>_xlfn.IFNA(IF($U$8="set",VLOOKUP(Search!$A2311,Inventory!$AD$2:$AI$5552,6,FALSE),IF($U$8="Player",VLOOKUP(Search!$A2311,Inventory!$AF$2:$AI$5552,4,FALSE),IF($U$8="BV",VLOOKUP(Search!$A2311,Inventory!$AH$2:$AI$5552,2,FALSE),""))),"")</f>
        <v/>
      </c>
      <c r="C2311" s="38"/>
      <c r="D2311" s="38"/>
      <c r="E2311" s="38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22"/>
    </row>
    <row r="2312" spans="1:22" x14ac:dyDescent="0.2">
      <c r="A2312" s="24">
        <f>1+LARGE($A$11:A2311,1)</f>
        <v>2301</v>
      </c>
      <c r="B2312" s="38" t="str">
        <f>_xlfn.IFNA(IF($U$8="set",VLOOKUP(Search!$A2312,Inventory!$AD$2:$AI$5552,6,FALSE),IF($U$8="Player",VLOOKUP(Search!$A2312,Inventory!$AF$2:$AI$5552,4,FALSE),IF($U$8="BV",VLOOKUP(Search!$A2312,Inventory!$AH$2:$AI$5552,2,FALSE),""))),"")</f>
        <v/>
      </c>
      <c r="C2312" s="38"/>
      <c r="D2312" s="38"/>
      <c r="E2312" s="38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22"/>
    </row>
    <row r="2313" spans="1:22" x14ac:dyDescent="0.2">
      <c r="A2313" s="24">
        <f>1+LARGE($A$11:A2312,1)</f>
        <v>2302</v>
      </c>
      <c r="B2313" s="38" t="str">
        <f>_xlfn.IFNA(IF($U$8="set",VLOOKUP(Search!$A2313,Inventory!$AD$2:$AI$5552,6,FALSE),IF($U$8="Player",VLOOKUP(Search!$A2313,Inventory!$AF$2:$AI$5552,4,FALSE),IF($U$8="BV",VLOOKUP(Search!$A2313,Inventory!$AH$2:$AI$5552,2,FALSE),""))),"")</f>
        <v/>
      </c>
      <c r="C2313" s="38"/>
      <c r="D2313" s="38"/>
      <c r="E2313" s="38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22"/>
    </row>
    <row r="2314" spans="1:22" x14ac:dyDescent="0.2">
      <c r="A2314" s="24">
        <f>1+LARGE($A$11:A2313,1)</f>
        <v>2303</v>
      </c>
      <c r="B2314" s="38" t="str">
        <f>_xlfn.IFNA(IF($U$8="set",VLOOKUP(Search!$A2314,Inventory!$AD$2:$AI$5552,6,FALSE),IF($U$8="Player",VLOOKUP(Search!$A2314,Inventory!$AF$2:$AI$5552,4,FALSE),IF($U$8="BV",VLOOKUP(Search!$A2314,Inventory!$AH$2:$AI$5552,2,FALSE),""))),"")</f>
        <v/>
      </c>
      <c r="C2314" s="38"/>
      <c r="D2314" s="38"/>
      <c r="E2314" s="38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22"/>
    </row>
    <row r="2315" spans="1:22" x14ac:dyDescent="0.2">
      <c r="A2315" s="24">
        <f>1+LARGE($A$11:A2314,1)</f>
        <v>2304</v>
      </c>
      <c r="B2315" s="38" t="str">
        <f>_xlfn.IFNA(IF($U$8="set",VLOOKUP(Search!$A2315,Inventory!$AD$2:$AI$5552,6,FALSE),IF($U$8="Player",VLOOKUP(Search!$A2315,Inventory!$AF$2:$AI$5552,4,FALSE),IF($U$8="BV",VLOOKUP(Search!$A2315,Inventory!$AH$2:$AI$5552,2,FALSE),""))),"")</f>
        <v/>
      </c>
      <c r="C2315" s="38"/>
      <c r="D2315" s="38"/>
      <c r="E2315" s="38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22"/>
    </row>
    <row r="2316" spans="1:22" x14ac:dyDescent="0.2">
      <c r="A2316" s="24">
        <f>1+LARGE($A$11:A2315,1)</f>
        <v>2305</v>
      </c>
      <c r="B2316" s="38" t="str">
        <f>_xlfn.IFNA(IF($U$8="set",VLOOKUP(Search!$A2316,Inventory!$AD$2:$AI$5552,6,FALSE),IF($U$8="Player",VLOOKUP(Search!$A2316,Inventory!$AF$2:$AI$5552,4,FALSE),IF($U$8="BV",VLOOKUP(Search!$A2316,Inventory!$AH$2:$AI$5552,2,FALSE),""))),"")</f>
        <v/>
      </c>
      <c r="C2316" s="38"/>
      <c r="D2316" s="38"/>
      <c r="E2316" s="38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22"/>
    </row>
    <row r="2317" spans="1:22" x14ac:dyDescent="0.2">
      <c r="A2317" s="24">
        <f>1+LARGE($A$11:A2316,1)</f>
        <v>2306</v>
      </c>
      <c r="B2317" s="38" t="str">
        <f>_xlfn.IFNA(IF($U$8="set",VLOOKUP(Search!$A2317,Inventory!$AD$2:$AI$5552,6,FALSE),IF($U$8="Player",VLOOKUP(Search!$A2317,Inventory!$AF$2:$AI$5552,4,FALSE),IF($U$8="BV",VLOOKUP(Search!$A2317,Inventory!$AH$2:$AI$5552,2,FALSE),""))),"")</f>
        <v/>
      </c>
      <c r="C2317" s="38"/>
      <c r="D2317" s="38"/>
      <c r="E2317" s="38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22"/>
    </row>
    <row r="2318" spans="1:22" x14ac:dyDescent="0.2">
      <c r="A2318" s="24">
        <f>1+LARGE($A$11:A2317,1)</f>
        <v>2307</v>
      </c>
      <c r="B2318" s="38" t="str">
        <f>_xlfn.IFNA(IF($U$8="set",VLOOKUP(Search!$A2318,Inventory!$AD$2:$AI$5552,6,FALSE),IF($U$8="Player",VLOOKUP(Search!$A2318,Inventory!$AF$2:$AI$5552,4,FALSE),IF($U$8="BV",VLOOKUP(Search!$A2318,Inventory!$AH$2:$AI$5552,2,FALSE),""))),"")</f>
        <v/>
      </c>
      <c r="C2318" s="38"/>
      <c r="D2318" s="38"/>
      <c r="E2318" s="38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22"/>
    </row>
    <row r="2319" spans="1:22" x14ac:dyDescent="0.2">
      <c r="A2319" s="24">
        <f>1+LARGE($A$11:A2318,1)</f>
        <v>2308</v>
      </c>
      <c r="B2319" s="38" t="str">
        <f>_xlfn.IFNA(IF($U$8="set",VLOOKUP(Search!$A2319,Inventory!$AD$2:$AI$5552,6,FALSE),IF($U$8="Player",VLOOKUP(Search!$A2319,Inventory!$AF$2:$AI$5552,4,FALSE),IF($U$8="BV",VLOOKUP(Search!$A2319,Inventory!$AH$2:$AI$5552,2,FALSE),""))),"")</f>
        <v/>
      </c>
      <c r="C2319" s="38"/>
      <c r="D2319" s="38"/>
      <c r="E2319" s="38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22"/>
    </row>
    <row r="2320" spans="1:22" x14ac:dyDescent="0.2">
      <c r="A2320" s="24">
        <f>1+LARGE($A$11:A2319,1)</f>
        <v>2309</v>
      </c>
      <c r="B2320" s="38" t="str">
        <f>_xlfn.IFNA(IF($U$8="set",VLOOKUP(Search!$A2320,Inventory!$AD$2:$AI$5552,6,FALSE),IF($U$8="Player",VLOOKUP(Search!$A2320,Inventory!$AF$2:$AI$5552,4,FALSE),IF($U$8="BV",VLOOKUP(Search!$A2320,Inventory!$AH$2:$AI$5552,2,FALSE),""))),"")</f>
        <v/>
      </c>
      <c r="C2320" s="38"/>
      <c r="D2320" s="38"/>
      <c r="E2320" s="38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22"/>
    </row>
    <row r="2321" spans="1:22" x14ac:dyDescent="0.2">
      <c r="A2321" s="24">
        <f>1+LARGE($A$11:A2320,1)</f>
        <v>2310</v>
      </c>
      <c r="B2321" s="38" t="str">
        <f>_xlfn.IFNA(IF($U$8="set",VLOOKUP(Search!$A2321,Inventory!$AD$2:$AI$5552,6,FALSE),IF($U$8="Player",VLOOKUP(Search!$A2321,Inventory!$AF$2:$AI$5552,4,FALSE),IF($U$8="BV",VLOOKUP(Search!$A2321,Inventory!$AH$2:$AI$5552,2,FALSE),""))),"")</f>
        <v/>
      </c>
      <c r="C2321" s="38"/>
      <c r="D2321" s="38"/>
      <c r="E2321" s="38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22"/>
    </row>
    <row r="2322" spans="1:22" x14ac:dyDescent="0.2">
      <c r="A2322" s="24">
        <f>1+LARGE($A$11:A2321,1)</f>
        <v>2311</v>
      </c>
      <c r="B2322" s="38" t="str">
        <f>_xlfn.IFNA(IF($U$8="set",VLOOKUP(Search!$A2322,Inventory!$AD$2:$AI$5552,6,FALSE),IF($U$8="Player",VLOOKUP(Search!$A2322,Inventory!$AF$2:$AI$5552,4,FALSE),IF($U$8="BV",VLOOKUP(Search!$A2322,Inventory!$AH$2:$AI$5552,2,FALSE),""))),"")</f>
        <v/>
      </c>
      <c r="C2322" s="38"/>
      <c r="D2322" s="38"/>
      <c r="E2322" s="38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22"/>
    </row>
    <row r="2323" spans="1:22" x14ac:dyDescent="0.2">
      <c r="A2323" s="24">
        <f>1+LARGE($A$11:A2322,1)</f>
        <v>2312</v>
      </c>
      <c r="B2323" s="38" t="str">
        <f>_xlfn.IFNA(IF($U$8="set",VLOOKUP(Search!$A2323,Inventory!$AD$2:$AI$5552,6,FALSE),IF($U$8="Player",VLOOKUP(Search!$A2323,Inventory!$AF$2:$AI$5552,4,FALSE),IF($U$8="BV",VLOOKUP(Search!$A2323,Inventory!$AH$2:$AI$5552,2,FALSE),""))),"")</f>
        <v/>
      </c>
      <c r="C2323" s="38"/>
      <c r="D2323" s="38"/>
      <c r="E2323" s="38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22"/>
    </row>
    <row r="2324" spans="1:22" x14ac:dyDescent="0.2">
      <c r="A2324" s="24">
        <f>1+LARGE($A$11:A2323,1)</f>
        <v>2313</v>
      </c>
      <c r="B2324" s="38" t="str">
        <f>_xlfn.IFNA(IF($U$8="set",VLOOKUP(Search!$A2324,Inventory!$AD$2:$AI$5552,6,FALSE),IF($U$8="Player",VLOOKUP(Search!$A2324,Inventory!$AF$2:$AI$5552,4,FALSE),IF($U$8="BV",VLOOKUP(Search!$A2324,Inventory!$AH$2:$AI$5552,2,FALSE),""))),"")</f>
        <v/>
      </c>
      <c r="C2324" s="38"/>
      <c r="D2324" s="38"/>
      <c r="E2324" s="38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22"/>
    </row>
    <row r="2325" spans="1:22" x14ac:dyDescent="0.2">
      <c r="A2325" s="24">
        <f>1+LARGE($A$11:A2324,1)</f>
        <v>2314</v>
      </c>
      <c r="B2325" s="38" t="str">
        <f>_xlfn.IFNA(IF($U$8="set",VLOOKUP(Search!$A2325,Inventory!$AD$2:$AI$5552,6,FALSE),IF($U$8="Player",VLOOKUP(Search!$A2325,Inventory!$AF$2:$AI$5552,4,FALSE),IF($U$8="BV",VLOOKUP(Search!$A2325,Inventory!$AH$2:$AI$5552,2,FALSE),""))),"")</f>
        <v/>
      </c>
      <c r="C2325" s="38"/>
      <c r="D2325" s="38"/>
      <c r="E2325" s="38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22"/>
    </row>
    <row r="2326" spans="1:22" x14ac:dyDescent="0.2">
      <c r="A2326" s="24">
        <f>1+LARGE($A$11:A2325,1)</f>
        <v>2315</v>
      </c>
      <c r="B2326" s="38" t="str">
        <f>_xlfn.IFNA(IF($U$8="set",VLOOKUP(Search!$A2326,Inventory!$AD$2:$AI$5552,6,FALSE),IF($U$8="Player",VLOOKUP(Search!$A2326,Inventory!$AF$2:$AI$5552,4,FALSE),IF($U$8="BV",VLOOKUP(Search!$A2326,Inventory!$AH$2:$AI$5552,2,FALSE),""))),"")</f>
        <v/>
      </c>
      <c r="C2326" s="38"/>
      <c r="D2326" s="38"/>
      <c r="E2326" s="38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22"/>
    </row>
    <row r="2327" spans="1:22" x14ac:dyDescent="0.2">
      <c r="A2327" s="24">
        <f>1+LARGE($A$11:A2326,1)</f>
        <v>2316</v>
      </c>
      <c r="B2327" s="38" t="str">
        <f>_xlfn.IFNA(IF($U$8="set",VLOOKUP(Search!$A2327,Inventory!$AD$2:$AI$5552,6,FALSE),IF($U$8="Player",VLOOKUP(Search!$A2327,Inventory!$AF$2:$AI$5552,4,FALSE),IF($U$8="BV",VLOOKUP(Search!$A2327,Inventory!$AH$2:$AI$5552,2,FALSE),""))),"")</f>
        <v/>
      </c>
      <c r="C2327" s="38"/>
      <c r="D2327" s="38"/>
      <c r="E2327" s="38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22"/>
    </row>
    <row r="2328" spans="1:22" x14ac:dyDescent="0.2">
      <c r="A2328" s="24">
        <f>1+LARGE($A$11:A2327,1)</f>
        <v>2317</v>
      </c>
      <c r="B2328" s="38" t="str">
        <f>_xlfn.IFNA(IF($U$8="set",VLOOKUP(Search!$A2328,Inventory!$AD$2:$AI$5552,6,FALSE),IF($U$8="Player",VLOOKUP(Search!$A2328,Inventory!$AF$2:$AI$5552,4,FALSE),IF($U$8="BV",VLOOKUP(Search!$A2328,Inventory!$AH$2:$AI$5552,2,FALSE),""))),"")</f>
        <v/>
      </c>
      <c r="C2328" s="38"/>
      <c r="D2328" s="38"/>
      <c r="E2328" s="38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22"/>
    </row>
    <row r="2329" spans="1:22" x14ac:dyDescent="0.2">
      <c r="A2329" s="24">
        <f>1+LARGE($A$11:A2328,1)</f>
        <v>2318</v>
      </c>
      <c r="B2329" s="38" t="str">
        <f>_xlfn.IFNA(IF($U$8="set",VLOOKUP(Search!$A2329,Inventory!$AD$2:$AI$5552,6,FALSE),IF($U$8="Player",VLOOKUP(Search!$A2329,Inventory!$AF$2:$AI$5552,4,FALSE),IF($U$8="BV",VLOOKUP(Search!$A2329,Inventory!$AH$2:$AI$5552,2,FALSE),""))),"")</f>
        <v/>
      </c>
      <c r="C2329" s="38"/>
      <c r="D2329" s="38"/>
      <c r="E2329" s="38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22"/>
    </row>
    <row r="2330" spans="1:22" x14ac:dyDescent="0.2">
      <c r="A2330" s="24">
        <f>1+LARGE($A$11:A2329,1)</f>
        <v>2319</v>
      </c>
      <c r="B2330" s="38" t="str">
        <f>_xlfn.IFNA(IF($U$8="set",VLOOKUP(Search!$A2330,Inventory!$AD$2:$AI$5552,6,FALSE),IF($U$8="Player",VLOOKUP(Search!$A2330,Inventory!$AF$2:$AI$5552,4,FALSE),IF($U$8="BV",VLOOKUP(Search!$A2330,Inventory!$AH$2:$AI$5552,2,FALSE),""))),"")</f>
        <v/>
      </c>
      <c r="C2330" s="38"/>
      <c r="D2330" s="38"/>
      <c r="E2330" s="38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22"/>
    </row>
    <row r="2331" spans="1:22" x14ac:dyDescent="0.2">
      <c r="A2331" s="24">
        <f>1+LARGE($A$11:A2330,1)</f>
        <v>2320</v>
      </c>
      <c r="B2331" s="38" t="str">
        <f>_xlfn.IFNA(IF($U$8="set",VLOOKUP(Search!$A2331,Inventory!$AD$2:$AI$5552,6,FALSE),IF($U$8="Player",VLOOKUP(Search!$A2331,Inventory!$AF$2:$AI$5552,4,FALSE),IF($U$8="BV",VLOOKUP(Search!$A2331,Inventory!$AH$2:$AI$5552,2,FALSE),""))),"")</f>
        <v/>
      </c>
      <c r="C2331" s="38"/>
      <c r="D2331" s="38"/>
      <c r="E2331" s="38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22"/>
    </row>
    <row r="2332" spans="1:22" x14ac:dyDescent="0.2">
      <c r="A2332" s="24">
        <f>1+LARGE($A$11:A2331,1)</f>
        <v>2321</v>
      </c>
      <c r="B2332" s="38" t="str">
        <f>_xlfn.IFNA(IF($U$8="set",VLOOKUP(Search!$A2332,Inventory!$AD$2:$AI$5552,6,FALSE),IF($U$8="Player",VLOOKUP(Search!$A2332,Inventory!$AF$2:$AI$5552,4,FALSE),IF($U$8="BV",VLOOKUP(Search!$A2332,Inventory!$AH$2:$AI$5552,2,FALSE),""))),"")</f>
        <v/>
      </c>
      <c r="C2332" s="38"/>
      <c r="D2332" s="38"/>
      <c r="E2332" s="38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22"/>
    </row>
    <row r="2333" spans="1:22" x14ac:dyDescent="0.2">
      <c r="A2333" s="24">
        <f>1+LARGE($A$11:A2332,1)</f>
        <v>2322</v>
      </c>
      <c r="B2333" s="38" t="str">
        <f>_xlfn.IFNA(IF($U$8="set",VLOOKUP(Search!$A2333,Inventory!$AD$2:$AI$5552,6,FALSE),IF($U$8="Player",VLOOKUP(Search!$A2333,Inventory!$AF$2:$AI$5552,4,FALSE),IF($U$8="BV",VLOOKUP(Search!$A2333,Inventory!$AH$2:$AI$5552,2,FALSE),""))),"")</f>
        <v/>
      </c>
      <c r="C2333" s="38"/>
      <c r="D2333" s="38"/>
      <c r="E2333" s="38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22"/>
    </row>
    <row r="2334" spans="1:22" x14ac:dyDescent="0.2">
      <c r="A2334" s="24">
        <f>1+LARGE($A$11:A2333,1)</f>
        <v>2323</v>
      </c>
      <c r="B2334" s="38" t="str">
        <f>_xlfn.IFNA(IF($U$8="set",VLOOKUP(Search!$A2334,Inventory!$AD$2:$AI$5552,6,FALSE),IF($U$8="Player",VLOOKUP(Search!$A2334,Inventory!$AF$2:$AI$5552,4,FALSE),IF($U$8="BV",VLOOKUP(Search!$A2334,Inventory!$AH$2:$AI$5552,2,FALSE),""))),"")</f>
        <v/>
      </c>
      <c r="C2334" s="38"/>
      <c r="D2334" s="38"/>
      <c r="E2334" s="38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22"/>
    </row>
    <row r="2335" spans="1:22" x14ac:dyDescent="0.2">
      <c r="A2335" s="24">
        <f>1+LARGE($A$11:A2334,1)</f>
        <v>2324</v>
      </c>
      <c r="B2335" s="38" t="str">
        <f>_xlfn.IFNA(IF($U$8="set",VLOOKUP(Search!$A2335,Inventory!$AD$2:$AI$5552,6,FALSE),IF($U$8="Player",VLOOKUP(Search!$A2335,Inventory!$AF$2:$AI$5552,4,FALSE),IF($U$8="BV",VLOOKUP(Search!$A2335,Inventory!$AH$2:$AI$5552,2,FALSE),""))),"")</f>
        <v/>
      </c>
      <c r="C2335" s="38"/>
      <c r="D2335" s="38"/>
      <c r="E2335" s="38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22"/>
    </row>
    <row r="2336" spans="1:22" x14ac:dyDescent="0.2">
      <c r="A2336" s="24">
        <f>1+LARGE($A$11:A2335,1)</f>
        <v>2325</v>
      </c>
      <c r="B2336" s="38" t="str">
        <f>_xlfn.IFNA(IF($U$8="set",VLOOKUP(Search!$A2336,Inventory!$AD$2:$AI$5552,6,FALSE),IF($U$8="Player",VLOOKUP(Search!$A2336,Inventory!$AF$2:$AI$5552,4,FALSE),IF($U$8="BV",VLOOKUP(Search!$A2336,Inventory!$AH$2:$AI$5552,2,FALSE),""))),"")</f>
        <v/>
      </c>
      <c r="C2336" s="38"/>
      <c r="D2336" s="38"/>
      <c r="E2336" s="38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22"/>
    </row>
    <row r="2337" spans="1:22" x14ac:dyDescent="0.2">
      <c r="A2337" s="24">
        <f>1+LARGE($A$11:A2336,1)</f>
        <v>2326</v>
      </c>
      <c r="B2337" s="38" t="str">
        <f>_xlfn.IFNA(IF($U$8="set",VLOOKUP(Search!$A2337,Inventory!$AD$2:$AI$5552,6,FALSE),IF($U$8="Player",VLOOKUP(Search!$A2337,Inventory!$AF$2:$AI$5552,4,FALSE),IF($U$8="BV",VLOOKUP(Search!$A2337,Inventory!$AH$2:$AI$5552,2,FALSE),""))),"")</f>
        <v/>
      </c>
      <c r="C2337" s="38"/>
      <c r="D2337" s="38"/>
      <c r="E2337" s="38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22"/>
    </row>
    <row r="2338" spans="1:22" x14ac:dyDescent="0.2">
      <c r="A2338" s="24">
        <f>1+LARGE($A$11:A2337,1)</f>
        <v>2327</v>
      </c>
      <c r="B2338" s="38" t="str">
        <f>_xlfn.IFNA(IF($U$8="set",VLOOKUP(Search!$A2338,Inventory!$AD$2:$AI$5552,6,FALSE),IF($U$8="Player",VLOOKUP(Search!$A2338,Inventory!$AF$2:$AI$5552,4,FALSE),IF($U$8="BV",VLOOKUP(Search!$A2338,Inventory!$AH$2:$AI$5552,2,FALSE),""))),"")</f>
        <v/>
      </c>
      <c r="C2338" s="38"/>
      <c r="D2338" s="38"/>
      <c r="E2338" s="38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22"/>
    </row>
    <row r="2339" spans="1:22" x14ac:dyDescent="0.2">
      <c r="A2339" s="24">
        <f>1+LARGE($A$11:A2338,1)</f>
        <v>2328</v>
      </c>
      <c r="B2339" s="38" t="str">
        <f>_xlfn.IFNA(IF($U$8="set",VLOOKUP(Search!$A2339,Inventory!$AD$2:$AI$5552,6,FALSE),IF($U$8="Player",VLOOKUP(Search!$A2339,Inventory!$AF$2:$AI$5552,4,FALSE),IF($U$8="BV",VLOOKUP(Search!$A2339,Inventory!$AH$2:$AI$5552,2,FALSE),""))),"")</f>
        <v/>
      </c>
      <c r="C2339" s="38"/>
      <c r="D2339" s="38"/>
      <c r="E2339" s="38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22"/>
    </row>
    <row r="2340" spans="1:22" x14ac:dyDescent="0.2">
      <c r="A2340" s="24">
        <f>1+LARGE($A$11:A2339,1)</f>
        <v>2329</v>
      </c>
      <c r="B2340" s="38" t="str">
        <f>_xlfn.IFNA(IF($U$8="set",VLOOKUP(Search!$A2340,Inventory!$AD$2:$AI$5552,6,FALSE),IF($U$8="Player",VLOOKUP(Search!$A2340,Inventory!$AF$2:$AI$5552,4,FALSE),IF($U$8="BV",VLOOKUP(Search!$A2340,Inventory!$AH$2:$AI$5552,2,FALSE),""))),"")</f>
        <v/>
      </c>
      <c r="C2340" s="38"/>
      <c r="D2340" s="38"/>
      <c r="E2340" s="38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22"/>
    </row>
    <row r="2341" spans="1:22" x14ac:dyDescent="0.2">
      <c r="A2341" s="24">
        <f>1+LARGE($A$11:A2340,1)</f>
        <v>2330</v>
      </c>
      <c r="B2341" s="38" t="str">
        <f>_xlfn.IFNA(IF($U$8="set",VLOOKUP(Search!$A2341,Inventory!$AD$2:$AI$5552,6,FALSE),IF($U$8="Player",VLOOKUP(Search!$A2341,Inventory!$AF$2:$AI$5552,4,FALSE),IF($U$8="BV",VLOOKUP(Search!$A2341,Inventory!$AH$2:$AI$5552,2,FALSE),""))),"")</f>
        <v/>
      </c>
      <c r="C2341" s="38"/>
      <c r="D2341" s="38"/>
      <c r="E2341" s="38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22"/>
    </row>
    <row r="2342" spans="1:22" x14ac:dyDescent="0.2">
      <c r="A2342" s="24">
        <f>1+LARGE($A$11:A2341,1)</f>
        <v>2331</v>
      </c>
      <c r="B2342" s="38" t="str">
        <f>_xlfn.IFNA(IF($U$8="set",VLOOKUP(Search!$A2342,Inventory!$AD$2:$AI$5552,6,FALSE),IF($U$8="Player",VLOOKUP(Search!$A2342,Inventory!$AF$2:$AI$5552,4,FALSE),IF($U$8="BV",VLOOKUP(Search!$A2342,Inventory!$AH$2:$AI$5552,2,FALSE),""))),"")</f>
        <v/>
      </c>
      <c r="C2342" s="38"/>
      <c r="D2342" s="38"/>
      <c r="E2342" s="38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22"/>
    </row>
    <row r="2343" spans="1:22" x14ac:dyDescent="0.2">
      <c r="A2343" s="24">
        <f>1+LARGE($A$11:A2342,1)</f>
        <v>2332</v>
      </c>
      <c r="B2343" s="38" t="str">
        <f>_xlfn.IFNA(IF($U$8="set",VLOOKUP(Search!$A2343,Inventory!$AD$2:$AI$5552,6,FALSE),IF($U$8="Player",VLOOKUP(Search!$A2343,Inventory!$AF$2:$AI$5552,4,FALSE),IF($U$8="BV",VLOOKUP(Search!$A2343,Inventory!$AH$2:$AI$5552,2,FALSE),""))),"")</f>
        <v/>
      </c>
      <c r="C2343" s="38"/>
      <c r="D2343" s="38"/>
      <c r="E2343" s="38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22"/>
    </row>
    <row r="2344" spans="1:22" x14ac:dyDescent="0.2">
      <c r="A2344" s="24">
        <f>1+LARGE($A$11:A2343,1)</f>
        <v>2333</v>
      </c>
      <c r="B2344" s="38" t="str">
        <f>_xlfn.IFNA(IF($U$8="set",VLOOKUP(Search!$A2344,Inventory!$AD$2:$AI$5552,6,FALSE),IF($U$8="Player",VLOOKUP(Search!$A2344,Inventory!$AF$2:$AI$5552,4,FALSE),IF($U$8="BV",VLOOKUP(Search!$A2344,Inventory!$AH$2:$AI$5552,2,FALSE),""))),"")</f>
        <v/>
      </c>
      <c r="C2344" s="38"/>
      <c r="D2344" s="38"/>
      <c r="E2344" s="38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22"/>
    </row>
    <row r="2345" spans="1:22" x14ac:dyDescent="0.2">
      <c r="A2345" s="24">
        <f>1+LARGE($A$11:A2344,1)</f>
        <v>2334</v>
      </c>
      <c r="B2345" s="38" t="str">
        <f>_xlfn.IFNA(IF($U$8="set",VLOOKUP(Search!$A2345,Inventory!$AD$2:$AI$5552,6,FALSE),IF($U$8="Player",VLOOKUP(Search!$A2345,Inventory!$AF$2:$AI$5552,4,FALSE),IF($U$8="BV",VLOOKUP(Search!$A2345,Inventory!$AH$2:$AI$5552,2,FALSE),""))),"")</f>
        <v/>
      </c>
      <c r="C2345" s="38"/>
      <c r="D2345" s="38"/>
      <c r="E2345" s="38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22"/>
    </row>
    <row r="2346" spans="1:22" x14ac:dyDescent="0.2">
      <c r="A2346" s="24">
        <f>1+LARGE($A$11:A2345,1)</f>
        <v>2335</v>
      </c>
      <c r="B2346" s="38" t="str">
        <f>_xlfn.IFNA(IF($U$8="set",VLOOKUP(Search!$A2346,Inventory!$AD$2:$AI$5552,6,FALSE),IF($U$8="Player",VLOOKUP(Search!$A2346,Inventory!$AF$2:$AI$5552,4,FALSE),IF($U$8="BV",VLOOKUP(Search!$A2346,Inventory!$AH$2:$AI$5552,2,FALSE),""))),"")</f>
        <v/>
      </c>
      <c r="C2346" s="38"/>
      <c r="D2346" s="38"/>
      <c r="E2346" s="38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22"/>
    </row>
    <row r="2347" spans="1:22" x14ac:dyDescent="0.2">
      <c r="A2347" s="24">
        <f>1+LARGE($A$11:A2346,1)</f>
        <v>2336</v>
      </c>
      <c r="B2347" s="38" t="str">
        <f>_xlfn.IFNA(IF($U$8="set",VLOOKUP(Search!$A2347,Inventory!$AD$2:$AI$5552,6,FALSE),IF($U$8="Player",VLOOKUP(Search!$A2347,Inventory!$AF$2:$AI$5552,4,FALSE),IF($U$8="BV",VLOOKUP(Search!$A2347,Inventory!$AH$2:$AI$5552,2,FALSE),""))),"")</f>
        <v/>
      </c>
      <c r="C2347" s="38"/>
      <c r="D2347" s="38"/>
      <c r="E2347" s="38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22"/>
    </row>
    <row r="2348" spans="1:22" x14ac:dyDescent="0.2">
      <c r="A2348" s="24">
        <f>1+LARGE($A$11:A2347,1)</f>
        <v>2337</v>
      </c>
      <c r="B2348" s="38" t="str">
        <f>_xlfn.IFNA(IF($U$8="set",VLOOKUP(Search!$A2348,Inventory!$AD$2:$AI$5552,6,FALSE),IF($U$8="Player",VLOOKUP(Search!$A2348,Inventory!$AF$2:$AI$5552,4,FALSE),IF($U$8="BV",VLOOKUP(Search!$A2348,Inventory!$AH$2:$AI$5552,2,FALSE),""))),"")</f>
        <v/>
      </c>
      <c r="C2348" s="38"/>
      <c r="D2348" s="38"/>
      <c r="E2348" s="38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22"/>
    </row>
    <row r="2349" spans="1:22" x14ac:dyDescent="0.2">
      <c r="A2349" s="24">
        <f>1+LARGE($A$11:A2348,1)</f>
        <v>2338</v>
      </c>
      <c r="B2349" s="38" t="str">
        <f>_xlfn.IFNA(IF($U$8="set",VLOOKUP(Search!$A2349,Inventory!$AD$2:$AI$5552,6,FALSE),IF($U$8="Player",VLOOKUP(Search!$A2349,Inventory!$AF$2:$AI$5552,4,FALSE),IF($U$8="BV",VLOOKUP(Search!$A2349,Inventory!$AH$2:$AI$5552,2,FALSE),""))),"")</f>
        <v/>
      </c>
      <c r="C2349" s="38"/>
      <c r="D2349" s="38"/>
      <c r="E2349" s="38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22"/>
    </row>
    <row r="2350" spans="1:22" x14ac:dyDescent="0.2">
      <c r="A2350" s="24">
        <f>1+LARGE($A$11:A2349,1)</f>
        <v>2339</v>
      </c>
      <c r="B2350" s="38" t="str">
        <f>_xlfn.IFNA(IF($U$8="set",VLOOKUP(Search!$A2350,Inventory!$AD$2:$AI$5552,6,FALSE),IF($U$8="Player",VLOOKUP(Search!$A2350,Inventory!$AF$2:$AI$5552,4,FALSE),IF($U$8="BV",VLOOKUP(Search!$A2350,Inventory!$AH$2:$AI$5552,2,FALSE),""))),"")</f>
        <v/>
      </c>
      <c r="C2350" s="38"/>
      <c r="D2350" s="38"/>
      <c r="E2350" s="38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22"/>
    </row>
    <row r="2351" spans="1:22" x14ac:dyDescent="0.2">
      <c r="A2351" s="24">
        <f>1+LARGE($A$11:A2350,1)</f>
        <v>2340</v>
      </c>
      <c r="B2351" s="38" t="str">
        <f>_xlfn.IFNA(IF($U$8="set",VLOOKUP(Search!$A2351,Inventory!$AD$2:$AI$5552,6,FALSE),IF($U$8="Player",VLOOKUP(Search!$A2351,Inventory!$AF$2:$AI$5552,4,FALSE),IF($U$8="BV",VLOOKUP(Search!$A2351,Inventory!$AH$2:$AI$5552,2,FALSE),""))),"")</f>
        <v/>
      </c>
      <c r="C2351" s="38"/>
      <c r="D2351" s="38"/>
      <c r="E2351" s="38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22"/>
    </row>
    <row r="2352" spans="1:22" x14ac:dyDescent="0.2">
      <c r="A2352" s="24">
        <f>1+LARGE($A$11:A2351,1)</f>
        <v>2341</v>
      </c>
      <c r="B2352" s="38" t="str">
        <f>_xlfn.IFNA(IF($U$8="set",VLOOKUP(Search!$A2352,Inventory!$AD$2:$AI$5552,6,FALSE),IF($U$8="Player",VLOOKUP(Search!$A2352,Inventory!$AF$2:$AI$5552,4,FALSE),IF($U$8="BV",VLOOKUP(Search!$A2352,Inventory!$AH$2:$AI$5552,2,FALSE),""))),"")</f>
        <v/>
      </c>
      <c r="C2352" s="38"/>
      <c r="D2352" s="38"/>
      <c r="E2352" s="38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22"/>
    </row>
    <row r="2353" spans="1:22" x14ac:dyDescent="0.2">
      <c r="A2353" s="24">
        <f>1+LARGE($A$11:A2352,1)</f>
        <v>2342</v>
      </c>
      <c r="B2353" s="38" t="str">
        <f>_xlfn.IFNA(IF($U$8="set",VLOOKUP(Search!$A2353,Inventory!$AD$2:$AI$5552,6,FALSE),IF($U$8="Player",VLOOKUP(Search!$A2353,Inventory!$AF$2:$AI$5552,4,FALSE),IF($U$8="BV",VLOOKUP(Search!$A2353,Inventory!$AH$2:$AI$5552,2,FALSE),""))),"")</f>
        <v/>
      </c>
      <c r="C2353" s="38"/>
      <c r="D2353" s="38"/>
      <c r="E2353" s="38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22"/>
    </row>
    <row r="2354" spans="1:22" x14ac:dyDescent="0.2">
      <c r="A2354" s="24">
        <f>1+LARGE($A$11:A2353,1)</f>
        <v>2343</v>
      </c>
      <c r="B2354" s="38" t="str">
        <f>_xlfn.IFNA(IF($U$8="set",VLOOKUP(Search!$A2354,Inventory!$AD$2:$AI$5552,6,FALSE),IF($U$8="Player",VLOOKUP(Search!$A2354,Inventory!$AF$2:$AI$5552,4,FALSE),IF($U$8="BV",VLOOKUP(Search!$A2354,Inventory!$AH$2:$AI$5552,2,FALSE),""))),"")</f>
        <v/>
      </c>
      <c r="C2354" s="38"/>
      <c r="D2354" s="38"/>
      <c r="E2354" s="38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22"/>
    </row>
    <row r="2355" spans="1:22" x14ac:dyDescent="0.2">
      <c r="A2355" s="24">
        <f>1+LARGE($A$11:A2354,1)</f>
        <v>2344</v>
      </c>
      <c r="B2355" s="38" t="str">
        <f>_xlfn.IFNA(IF($U$8="set",VLOOKUP(Search!$A2355,Inventory!$AD$2:$AI$5552,6,FALSE),IF($U$8="Player",VLOOKUP(Search!$A2355,Inventory!$AF$2:$AI$5552,4,FALSE),IF($U$8="BV",VLOOKUP(Search!$A2355,Inventory!$AH$2:$AI$5552,2,FALSE),""))),"")</f>
        <v/>
      </c>
      <c r="C2355" s="38"/>
      <c r="D2355" s="38"/>
      <c r="E2355" s="38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22"/>
    </row>
    <row r="2356" spans="1:22" x14ac:dyDescent="0.2">
      <c r="A2356" s="24">
        <f>1+LARGE($A$11:A2355,1)</f>
        <v>2345</v>
      </c>
      <c r="B2356" s="38" t="str">
        <f>_xlfn.IFNA(IF($U$8="set",VLOOKUP(Search!$A2356,Inventory!$AD$2:$AI$5552,6,FALSE),IF($U$8="Player",VLOOKUP(Search!$A2356,Inventory!$AF$2:$AI$5552,4,FALSE),IF($U$8="BV",VLOOKUP(Search!$A2356,Inventory!$AH$2:$AI$5552,2,FALSE),""))),"")</f>
        <v/>
      </c>
      <c r="C2356" s="38"/>
      <c r="D2356" s="38"/>
      <c r="E2356" s="38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22"/>
    </row>
    <row r="2357" spans="1:22" x14ac:dyDescent="0.2">
      <c r="A2357" s="24">
        <f>1+LARGE($A$11:A2356,1)</f>
        <v>2346</v>
      </c>
      <c r="B2357" s="38" t="str">
        <f>_xlfn.IFNA(IF($U$8="set",VLOOKUP(Search!$A2357,Inventory!$AD$2:$AI$5552,6,FALSE),IF($U$8="Player",VLOOKUP(Search!$A2357,Inventory!$AF$2:$AI$5552,4,FALSE),IF($U$8="BV",VLOOKUP(Search!$A2357,Inventory!$AH$2:$AI$5552,2,FALSE),""))),"")</f>
        <v/>
      </c>
      <c r="C2357" s="38"/>
      <c r="D2357" s="38"/>
      <c r="E2357" s="38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22"/>
    </row>
    <row r="2358" spans="1:22" x14ac:dyDescent="0.2">
      <c r="A2358" s="24">
        <f>1+LARGE($A$11:A2357,1)</f>
        <v>2347</v>
      </c>
      <c r="B2358" s="38" t="str">
        <f>_xlfn.IFNA(IF($U$8="set",VLOOKUP(Search!$A2358,Inventory!$AD$2:$AI$5552,6,FALSE),IF($U$8="Player",VLOOKUP(Search!$A2358,Inventory!$AF$2:$AI$5552,4,FALSE),IF($U$8="BV",VLOOKUP(Search!$A2358,Inventory!$AH$2:$AI$5552,2,FALSE),""))),"")</f>
        <v/>
      </c>
      <c r="C2358" s="38"/>
      <c r="D2358" s="38"/>
      <c r="E2358" s="38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22"/>
    </row>
    <row r="2359" spans="1:22" x14ac:dyDescent="0.2">
      <c r="A2359" s="24">
        <f>1+LARGE($A$11:A2358,1)</f>
        <v>2348</v>
      </c>
      <c r="B2359" s="38" t="str">
        <f>_xlfn.IFNA(IF($U$8="set",VLOOKUP(Search!$A2359,Inventory!$AD$2:$AI$5552,6,FALSE),IF($U$8="Player",VLOOKUP(Search!$A2359,Inventory!$AF$2:$AI$5552,4,FALSE),IF($U$8="BV",VLOOKUP(Search!$A2359,Inventory!$AH$2:$AI$5552,2,FALSE),""))),"")</f>
        <v/>
      </c>
      <c r="C2359" s="38"/>
      <c r="D2359" s="38"/>
      <c r="E2359" s="38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22"/>
    </row>
    <row r="2360" spans="1:22" x14ac:dyDescent="0.2">
      <c r="A2360" s="24">
        <f>1+LARGE($A$11:A2359,1)</f>
        <v>2349</v>
      </c>
      <c r="B2360" s="38" t="str">
        <f>_xlfn.IFNA(IF($U$8="set",VLOOKUP(Search!$A2360,Inventory!$AD$2:$AI$5552,6,FALSE),IF($U$8="Player",VLOOKUP(Search!$A2360,Inventory!$AF$2:$AI$5552,4,FALSE),IF($U$8="BV",VLOOKUP(Search!$A2360,Inventory!$AH$2:$AI$5552,2,FALSE),""))),"")</f>
        <v/>
      </c>
      <c r="C2360" s="38"/>
      <c r="D2360" s="38"/>
      <c r="E2360" s="38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22"/>
    </row>
    <row r="2361" spans="1:22" x14ac:dyDescent="0.2">
      <c r="A2361" s="24">
        <f>1+LARGE($A$11:A2360,1)</f>
        <v>2350</v>
      </c>
      <c r="B2361" s="38" t="str">
        <f>_xlfn.IFNA(IF($U$8="set",VLOOKUP(Search!$A2361,Inventory!$AD$2:$AI$5552,6,FALSE),IF($U$8="Player",VLOOKUP(Search!$A2361,Inventory!$AF$2:$AI$5552,4,FALSE),IF($U$8="BV",VLOOKUP(Search!$A2361,Inventory!$AH$2:$AI$5552,2,FALSE),""))),"")</f>
        <v/>
      </c>
      <c r="C2361" s="38"/>
      <c r="D2361" s="38"/>
      <c r="E2361" s="38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22"/>
    </row>
    <row r="2362" spans="1:22" x14ac:dyDescent="0.2">
      <c r="A2362" s="24">
        <f>1+LARGE($A$11:A2361,1)</f>
        <v>2351</v>
      </c>
      <c r="B2362" s="38" t="str">
        <f>_xlfn.IFNA(IF($U$8="set",VLOOKUP(Search!$A2362,Inventory!$AD$2:$AI$5552,6,FALSE),IF($U$8="Player",VLOOKUP(Search!$A2362,Inventory!$AF$2:$AI$5552,4,FALSE),IF($U$8="BV",VLOOKUP(Search!$A2362,Inventory!$AH$2:$AI$5552,2,FALSE),""))),"")</f>
        <v/>
      </c>
      <c r="C2362" s="38"/>
      <c r="D2362" s="38"/>
      <c r="E2362" s="38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22"/>
    </row>
    <row r="2363" spans="1:22" x14ac:dyDescent="0.2">
      <c r="A2363" s="24">
        <f>1+LARGE($A$11:A2362,1)</f>
        <v>2352</v>
      </c>
      <c r="B2363" s="38" t="str">
        <f>_xlfn.IFNA(IF($U$8="set",VLOOKUP(Search!$A2363,Inventory!$AD$2:$AI$5552,6,FALSE),IF($U$8="Player",VLOOKUP(Search!$A2363,Inventory!$AF$2:$AI$5552,4,FALSE),IF($U$8="BV",VLOOKUP(Search!$A2363,Inventory!$AH$2:$AI$5552,2,FALSE),""))),"")</f>
        <v/>
      </c>
      <c r="C2363" s="38"/>
      <c r="D2363" s="38"/>
      <c r="E2363" s="38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22"/>
    </row>
    <row r="2364" spans="1:22" x14ac:dyDescent="0.2">
      <c r="A2364" s="24">
        <f>1+LARGE($A$11:A2363,1)</f>
        <v>2353</v>
      </c>
      <c r="B2364" s="38" t="str">
        <f>_xlfn.IFNA(IF($U$8="set",VLOOKUP(Search!$A2364,Inventory!$AD$2:$AI$5552,6,FALSE),IF($U$8="Player",VLOOKUP(Search!$A2364,Inventory!$AF$2:$AI$5552,4,FALSE),IF($U$8="BV",VLOOKUP(Search!$A2364,Inventory!$AH$2:$AI$5552,2,FALSE),""))),"")</f>
        <v/>
      </c>
      <c r="C2364" s="38"/>
      <c r="D2364" s="38"/>
      <c r="E2364" s="38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22"/>
    </row>
    <row r="2365" spans="1:22" x14ac:dyDescent="0.2">
      <c r="A2365" s="24">
        <f>1+LARGE($A$11:A2364,1)</f>
        <v>2354</v>
      </c>
      <c r="B2365" s="38" t="str">
        <f>_xlfn.IFNA(IF($U$8="set",VLOOKUP(Search!$A2365,Inventory!$AD$2:$AI$5552,6,FALSE),IF($U$8="Player",VLOOKUP(Search!$A2365,Inventory!$AF$2:$AI$5552,4,FALSE),IF($U$8="BV",VLOOKUP(Search!$A2365,Inventory!$AH$2:$AI$5552,2,FALSE),""))),"")</f>
        <v/>
      </c>
      <c r="C2365" s="38"/>
      <c r="D2365" s="38"/>
      <c r="E2365" s="38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22"/>
    </row>
    <row r="2366" spans="1:22" x14ac:dyDescent="0.2">
      <c r="A2366" s="24">
        <f>1+LARGE($A$11:A2365,1)</f>
        <v>2355</v>
      </c>
      <c r="B2366" s="38" t="str">
        <f>_xlfn.IFNA(IF($U$8="set",VLOOKUP(Search!$A2366,Inventory!$AD$2:$AI$5552,6,FALSE),IF($U$8="Player",VLOOKUP(Search!$A2366,Inventory!$AF$2:$AI$5552,4,FALSE),IF($U$8="BV",VLOOKUP(Search!$A2366,Inventory!$AH$2:$AI$5552,2,FALSE),""))),"")</f>
        <v/>
      </c>
      <c r="C2366" s="38"/>
      <c r="D2366" s="38"/>
      <c r="E2366" s="38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22"/>
    </row>
    <row r="2367" spans="1:22" x14ac:dyDescent="0.2">
      <c r="A2367" s="24">
        <f>1+LARGE($A$11:A2366,1)</f>
        <v>2356</v>
      </c>
      <c r="B2367" s="38" t="str">
        <f>_xlfn.IFNA(IF($U$8="set",VLOOKUP(Search!$A2367,Inventory!$AD$2:$AI$5552,6,FALSE),IF($U$8="Player",VLOOKUP(Search!$A2367,Inventory!$AF$2:$AI$5552,4,FALSE),IF($U$8="BV",VLOOKUP(Search!$A2367,Inventory!$AH$2:$AI$5552,2,FALSE),""))),"")</f>
        <v/>
      </c>
      <c r="C2367" s="38"/>
      <c r="D2367" s="38"/>
      <c r="E2367" s="38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22"/>
    </row>
    <row r="2368" spans="1:22" x14ac:dyDescent="0.2">
      <c r="A2368" s="24">
        <f>1+LARGE($A$11:A2367,1)</f>
        <v>2357</v>
      </c>
      <c r="B2368" s="38" t="str">
        <f>_xlfn.IFNA(IF($U$8="set",VLOOKUP(Search!$A2368,Inventory!$AD$2:$AI$5552,6,FALSE),IF($U$8="Player",VLOOKUP(Search!$A2368,Inventory!$AF$2:$AI$5552,4,FALSE),IF($U$8="BV",VLOOKUP(Search!$A2368,Inventory!$AH$2:$AI$5552,2,FALSE),""))),"")</f>
        <v/>
      </c>
      <c r="C2368" s="38"/>
      <c r="D2368" s="38"/>
      <c r="E2368" s="38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22"/>
    </row>
    <row r="2369" spans="1:22" x14ac:dyDescent="0.2">
      <c r="A2369" s="24">
        <f>1+LARGE($A$11:A2368,1)</f>
        <v>2358</v>
      </c>
      <c r="B2369" s="38" t="str">
        <f>_xlfn.IFNA(IF($U$8="set",VLOOKUP(Search!$A2369,Inventory!$AD$2:$AI$5552,6,FALSE),IF($U$8="Player",VLOOKUP(Search!$A2369,Inventory!$AF$2:$AI$5552,4,FALSE),IF($U$8="BV",VLOOKUP(Search!$A2369,Inventory!$AH$2:$AI$5552,2,FALSE),""))),"")</f>
        <v/>
      </c>
      <c r="C2369" s="38"/>
      <c r="D2369" s="38"/>
      <c r="E2369" s="38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22"/>
    </row>
    <row r="2370" spans="1:22" x14ac:dyDescent="0.2">
      <c r="A2370" s="24">
        <f>1+LARGE($A$11:A2369,1)</f>
        <v>2359</v>
      </c>
      <c r="B2370" s="38" t="str">
        <f>_xlfn.IFNA(IF($U$8="set",VLOOKUP(Search!$A2370,Inventory!$AD$2:$AI$5552,6,FALSE),IF($U$8="Player",VLOOKUP(Search!$A2370,Inventory!$AF$2:$AI$5552,4,FALSE),IF($U$8="BV",VLOOKUP(Search!$A2370,Inventory!$AH$2:$AI$5552,2,FALSE),""))),"")</f>
        <v/>
      </c>
      <c r="C2370" s="38"/>
      <c r="D2370" s="38"/>
      <c r="E2370" s="38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22"/>
    </row>
    <row r="2371" spans="1:22" x14ac:dyDescent="0.2">
      <c r="A2371" s="24">
        <f>1+LARGE($A$11:A2370,1)</f>
        <v>2360</v>
      </c>
      <c r="B2371" s="38" t="str">
        <f>_xlfn.IFNA(IF($U$8="set",VLOOKUP(Search!$A2371,Inventory!$AD$2:$AI$5552,6,FALSE),IF($U$8="Player",VLOOKUP(Search!$A2371,Inventory!$AF$2:$AI$5552,4,FALSE),IF($U$8="BV",VLOOKUP(Search!$A2371,Inventory!$AH$2:$AI$5552,2,FALSE),""))),"")</f>
        <v/>
      </c>
      <c r="C2371" s="38"/>
      <c r="D2371" s="38"/>
      <c r="E2371" s="38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22"/>
    </row>
    <row r="2372" spans="1:22" x14ac:dyDescent="0.2">
      <c r="A2372" s="24">
        <f>1+LARGE($A$11:A2371,1)</f>
        <v>2361</v>
      </c>
      <c r="B2372" s="38" t="str">
        <f>_xlfn.IFNA(IF($U$8="set",VLOOKUP(Search!$A2372,Inventory!$AD$2:$AI$5552,6,FALSE),IF($U$8="Player",VLOOKUP(Search!$A2372,Inventory!$AF$2:$AI$5552,4,FALSE),IF($U$8="BV",VLOOKUP(Search!$A2372,Inventory!$AH$2:$AI$5552,2,FALSE),""))),"")</f>
        <v/>
      </c>
      <c r="C2372" s="38"/>
      <c r="D2372" s="38"/>
      <c r="E2372" s="38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22"/>
    </row>
    <row r="2373" spans="1:22" x14ac:dyDescent="0.2">
      <c r="A2373" s="24">
        <f>1+LARGE($A$11:A2372,1)</f>
        <v>2362</v>
      </c>
      <c r="B2373" s="38" t="str">
        <f>_xlfn.IFNA(IF($U$8="set",VLOOKUP(Search!$A2373,Inventory!$AD$2:$AI$5552,6,FALSE),IF($U$8="Player",VLOOKUP(Search!$A2373,Inventory!$AF$2:$AI$5552,4,FALSE),IF($U$8="BV",VLOOKUP(Search!$A2373,Inventory!$AH$2:$AI$5552,2,FALSE),""))),"")</f>
        <v/>
      </c>
      <c r="C2373" s="38"/>
      <c r="D2373" s="38"/>
      <c r="E2373" s="38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22"/>
    </row>
    <row r="2374" spans="1:22" x14ac:dyDescent="0.2">
      <c r="A2374" s="24">
        <f>1+LARGE($A$11:A2373,1)</f>
        <v>2363</v>
      </c>
      <c r="B2374" s="38" t="str">
        <f>_xlfn.IFNA(IF($U$8="set",VLOOKUP(Search!$A2374,Inventory!$AD$2:$AI$5552,6,FALSE),IF($U$8="Player",VLOOKUP(Search!$A2374,Inventory!$AF$2:$AI$5552,4,FALSE),IF($U$8="BV",VLOOKUP(Search!$A2374,Inventory!$AH$2:$AI$5552,2,FALSE),""))),"")</f>
        <v/>
      </c>
      <c r="C2374" s="38"/>
      <c r="D2374" s="38"/>
      <c r="E2374" s="38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22"/>
    </row>
    <row r="2375" spans="1:22" x14ac:dyDescent="0.2">
      <c r="A2375" s="24">
        <f>1+LARGE($A$11:A2374,1)</f>
        <v>2364</v>
      </c>
      <c r="B2375" s="38" t="str">
        <f>_xlfn.IFNA(IF($U$8="set",VLOOKUP(Search!$A2375,Inventory!$AD$2:$AI$5552,6,FALSE),IF($U$8="Player",VLOOKUP(Search!$A2375,Inventory!$AF$2:$AI$5552,4,FALSE),IF($U$8="BV",VLOOKUP(Search!$A2375,Inventory!$AH$2:$AI$5552,2,FALSE),""))),"")</f>
        <v/>
      </c>
      <c r="C2375" s="38"/>
      <c r="D2375" s="38"/>
      <c r="E2375" s="38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22"/>
    </row>
    <row r="2376" spans="1:22" x14ac:dyDescent="0.2">
      <c r="A2376" s="24">
        <f>1+LARGE($A$11:A2375,1)</f>
        <v>2365</v>
      </c>
      <c r="B2376" s="38" t="str">
        <f>_xlfn.IFNA(IF($U$8="set",VLOOKUP(Search!$A2376,Inventory!$AD$2:$AI$5552,6,FALSE),IF($U$8="Player",VLOOKUP(Search!$A2376,Inventory!$AF$2:$AI$5552,4,FALSE),IF($U$8="BV",VLOOKUP(Search!$A2376,Inventory!$AH$2:$AI$5552,2,FALSE),""))),"")</f>
        <v/>
      </c>
      <c r="C2376" s="38"/>
      <c r="D2376" s="38"/>
      <c r="E2376" s="38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22"/>
    </row>
    <row r="2377" spans="1:22" x14ac:dyDescent="0.2">
      <c r="A2377" s="24">
        <f>1+LARGE($A$11:A2376,1)</f>
        <v>2366</v>
      </c>
      <c r="B2377" s="38" t="str">
        <f>_xlfn.IFNA(IF($U$8="set",VLOOKUP(Search!$A2377,Inventory!$AD$2:$AI$5552,6,FALSE),IF($U$8="Player",VLOOKUP(Search!$A2377,Inventory!$AF$2:$AI$5552,4,FALSE),IF($U$8="BV",VLOOKUP(Search!$A2377,Inventory!$AH$2:$AI$5552,2,FALSE),""))),"")</f>
        <v/>
      </c>
      <c r="C2377" s="38"/>
      <c r="D2377" s="38"/>
      <c r="E2377" s="38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22"/>
    </row>
    <row r="2378" spans="1:22" x14ac:dyDescent="0.2">
      <c r="A2378" s="24">
        <f>1+LARGE($A$11:A2377,1)</f>
        <v>2367</v>
      </c>
      <c r="B2378" s="38" t="str">
        <f>_xlfn.IFNA(IF($U$8="set",VLOOKUP(Search!$A2378,Inventory!$AD$2:$AI$5552,6,FALSE),IF($U$8="Player",VLOOKUP(Search!$A2378,Inventory!$AF$2:$AI$5552,4,FALSE),IF($U$8="BV",VLOOKUP(Search!$A2378,Inventory!$AH$2:$AI$5552,2,FALSE),""))),"")</f>
        <v/>
      </c>
      <c r="C2378" s="38"/>
      <c r="D2378" s="38"/>
      <c r="E2378" s="38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22"/>
    </row>
    <row r="2379" spans="1:22" x14ac:dyDescent="0.2">
      <c r="A2379" s="24">
        <f>1+LARGE($A$11:A2378,1)</f>
        <v>2368</v>
      </c>
      <c r="B2379" s="38" t="str">
        <f>_xlfn.IFNA(IF($U$8="set",VLOOKUP(Search!$A2379,Inventory!$AD$2:$AI$5552,6,FALSE),IF($U$8="Player",VLOOKUP(Search!$A2379,Inventory!$AF$2:$AI$5552,4,FALSE),IF($U$8="BV",VLOOKUP(Search!$A2379,Inventory!$AH$2:$AI$5552,2,FALSE),""))),"")</f>
        <v/>
      </c>
      <c r="C2379" s="38"/>
      <c r="D2379" s="38"/>
      <c r="E2379" s="38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22"/>
    </row>
    <row r="2380" spans="1:22" x14ac:dyDescent="0.2">
      <c r="A2380" s="24">
        <f>1+LARGE($A$11:A2379,1)</f>
        <v>2369</v>
      </c>
      <c r="B2380" s="38" t="str">
        <f>_xlfn.IFNA(IF($U$8="set",VLOOKUP(Search!$A2380,Inventory!$AD$2:$AI$5552,6,FALSE),IF($U$8="Player",VLOOKUP(Search!$A2380,Inventory!$AF$2:$AI$5552,4,FALSE),IF($U$8="BV",VLOOKUP(Search!$A2380,Inventory!$AH$2:$AI$5552,2,FALSE),""))),"")</f>
        <v/>
      </c>
      <c r="C2380" s="38"/>
      <c r="D2380" s="38"/>
      <c r="E2380" s="38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22"/>
    </row>
    <row r="2381" spans="1:22" x14ac:dyDescent="0.2">
      <c r="A2381" s="24">
        <f>1+LARGE($A$11:A2380,1)</f>
        <v>2370</v>
      </c>
      <c r="B2381" s="38" t="str">
        <f>_xlfn.IFNA(IF($U$8="set",VLOOKUP(Search!$A2381,Inventory!$AD$2:$AI$5552,6,FALSE),IF($U$8="Player",VLOOKUP(Search!$A2381,Inventory!$AF$2:$AI$5552,4,FALSE),IF($U$8="BV",VLOOKUP(Search!$A2381,Inventory!$AH$2:$AI$5552,2,FALSE),""))),"")</f>
        <v/>
      </c>
      <c r="C2381" s="38"/>
      <c r="D2381" s="38"/>
      <c r="E2381" s="38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22"/>
    </row>
    <row r="2382" spans="1:22" x14ac:dyDescent="0.2">
      <c r="A2382" s="24">
        <f>1+LARGE($A$11:A2381,1)</f>
        <v>2371</v>
      </c>
      <c r="B2382" s="38" t="str">
        <f>_xlfn.IFNA(IF($U$8="set",VLOOKUP(Search!$A2382,Inventory!$AD$2:$AI$5552,6,FALSE),IF($U$8="Player",VLOOKUP(Search!$A2382,Inventory!$AF$2:$AI$5552,4,FALSE),IF($U$8="BV",VLOOKUP(Search!$A2382,Inventory!$AH$2:$AI$5552,2,FALSE),""))),"")</f>
        <v/>
      </c>
      <c r="C2382" s="38"/>
      <c r="D2382" s="38"/>
      <c r="E2382" s="38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22"/>
    </row>
    <row r="2383" spans="1:22" x14ac:dyDescent="0.2">
      <c r="A2383" s="24">
        <f>1+LARGE($A$11:A2382,1)</f>
        <v>2372</v>
      </c>
      <c r="B2383" s="38" t="str">
        <f>_xlfn.IFNA(IF($U$8="set",VLOOKUP(Search!$A2383,Inventory!$AD$2:$AI$5552,6,FALSE),IF($U$8="Player",VLOOKUP(Search!$A2383,Inventory!$AF$2:$AI$5552,4,FALSE),IF($U$8="BV",VLOOKUP(Search!$A2383,Inventory!$AH$2:$AI$5552,2,FALSE),""))),"")</f>
        <v/>
      </c>
      <c r="C2383" s="38"/>
      <c r="D2383" s="38"/>
      <c r="E2383" s="38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22"/>
    </row>
    <row r="2384" spans="1:22" x14ac:dyDescent="0.2">
      <c r="A2384" s="24">
        <f>1+LARGE($A$11:A2383,1)</f>
        <v>2373</v>
      </c>
      <c r="B2384" s="38" t="str">
        <f>_xlfn.IFNA(IF($U$8="set",VLOOKUP(Search!$A2384,Inventory!$AD$2:$AI$5552,6,FALSE),IF($U$8="Player",VLOOKUP(Search!$A2384,Inventory!$AF$2:$AI$5552,4,FALSE),IF($U$8="BV",VLOOKUP(Search!$A2384,Inventory!$AH$2:$AI$5552,2,FALSE),""))),"")</f>
        <v/>
      </c>
      <c r="C2384" s="38"/>
      <c r="D2384" s="38"/>
      <c r="E2384" s="38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22"/>
    </row>
    <row r="2385" spans="1:22" x14ac:dyDescent="0.2">
      <c r="A2385" s="24">
        <f>1+LARGE($A$11:A2384,1)</f>
        <v>2374</v>
      </c>
      <c r="B2385" s="38" t="str">
        <f>_xlfn.IFNA(IF($U$8="set",VLOOKUP(Search!$A2385,Inventory!$AD$2:$AI$5552,6,FALSE),IF($U$8="Player",VLOOKUP(Search!$A2385,Inventory!$AF$2:$AI$5552,4,FALSE),IF($U$8="BV",VLOOKUP(Search!$A2385,Inventory!$AH$2:$AI$5552,2,FALSE),""))),"")</f>
        <v/>
      </c>
      <c r="C2385" s="38"/>
      <c r="D2385" s="38"/>
      <c r="E2385" s="38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22"/>
    </row>
    <row r="2386" spans="1:22" x14ac:dyDescent="0.2">
      <c r="A2386" s="24">
        <f>1+LARGE($A$11:A2385,1)</f>
        <v>2375</v>
      </c>
      <c r="B2386" s="38" t="str">
        <f>_xlfn.IFNA(IF($U$8="set",VLOOKUP(Search!$A2386,Inventory!$AD$2:$AI$5552,6,FALSE),IF($U$8="Player",VLOOKUP(Search!$A2386,Inventory!$AF$2:$AI$5552,4,FALSE),IF($U$8="BV",VLOOKUP(Search!$A2386,Inventory!$AH$2:$AI$5552,2,FALSE),""))),"")</f>
        <v/>
      </c>
      <c r="C2386" s="38"/>
      <c r="D2386" s="38"/>
      <c r="E2386" s="38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22"/>
    </row>
    <row r="2387" spans="1:22" x14ac:dyDescent="0.2">
      <c r="A2387" s="24">
        <f>1+LARGE($A$11:A2386,1)</f>
        <v>2376</v>
      </c>
      <c r="B2387" s="38" t="str">
        <f>_xlfn.IFNA(IF($U$8="set",VLOOKUP(Search!$A2387,Inventory!$AD$2:$AI$5552,6,FALSE),IF($U$8="Player",VLOOKUP(Search!$A2387,Inventory!$AF$2:$AI$5552,4,FALSE),IF($U$8="BV",VLOOKUP(Search!$A2387,Inventory!$AH$2:$AI$5552,2,FALSE),""))),"")</f>
        <v/>
      </c>
      <c r="C2387" s="38"/>
      <c r="D2387" s="38"/>
      <c r="E2387" s="38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22"/>
    </row>
    <row r="2388" spans="1:22" x14ac:dyDescent="0.2">
      <c r="A2388" s="24">
        <f>1+LARGE($A$11:A2387,1)</f>
        <v>2377</v>
      </c>
      <c r="B2388" s="38" t="str">
        <f>_xlfn.IFNA(IF($U$8="set",VLOOKUP(Search!$A2388,Inventory!$AD$2:$AI$5552,6,FALSE),IF($U$8="Player",VLOOKUP(Search!$A2388,Inventory!$AF$2:$AI$5552,4,FALSE),IF($U$8="BV",VLOOKUP(Search!$A2388,Inventory!$AH$2:$AI$5552,2,FALSE),""))),"")</f>
        <v/>
      </c>
      <c r="C2388" s="38"/>
      <c r="D2388" s="38"/>
      <c r="E2388" s="38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22"/>
    </row>
    <row r="2389" spans="1:22" x14ac:dyDescent="0.2">
      <c r="A2389" s="24">
        <f>1+LARGE($A$11:A2388,1)</f>
        <v>2378</v>
      </c>
      <c r="B2389" s="38" t="str">
        <f>_xlfn.IFNA(IF($U$8="set",VLOOKUP(Search!$A2389,Inventory!$AD$2:$AI$5552,6,FALSE),IF($U$8="Player",VLOOKUP(Search!$A2389,Inventory!$AF$2:$AI$5552,4,FALSE),IF($U$8="BV",VLOOKUP(Search!$A2389,Inventory!$AH$2:$AI$5552,2,FALSE),""))),"")</f>
        <v/>
      </c>
      <c r="C2389" s="38"/>
      <c r="D2389" s="38"/>
      <c r="E2389" s="38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22"/>
    </row>
    <row r="2390" spans="1:22" x14ac:dyDescent="0.2">
      <c r="A2390" s="24">
        <f>1+LARGE($A$11:A2389,1)</f>
        <v>2379</v>
      </c>
      <c r="B2390" s="38" t="str">
        <f>_xlfn.IFNA(IF($U$8="set",VLOOKUP(Search!$A2390,Inventory!$AD$2:$AI$5552,6,FALSE),IF($U$8="Player",VLOOKUP(Search!$A2390,Inventory!$AF$2:$AI$5552,4,FALSE),IF($U$8="BV",VLOOKUP(Search!$A2390,Inventory!$AH$2:$AI$5552,2,FALSE),""))),"")</f>
        <v/>
      </c>
      <c r="C2390" s="38"/>
      <c r="D2390" s="38"/>
      <c r="E2390" s="38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22"/>
    </row>
    <row r="2391" spans="1:22" x14ac:dyDescent="0.2">
      <c r="A2391" s="24">
        <f>1+LARGE($A$11:A2390,1)</f>
        <v>2380</v>
      </c>
      <c r="B2391" s="38" t="str">
        <f>_xlfn.IFNA(IF($U$8="set",VLOOKUP(Search!$A2391,Inventory!$AD$2:$AI$5552,6,FALSE),IF($U$8="Player",VLOOKUP(Search!$A2391,Inventory!$AF$2:$AI$5552,4,FALSE),IF($U$8="BV",VLOOKUP(Search!$A2391,Inventory!$AH$2:$AI$5552,2,FALSE),""))),"")</f>
        <v/>
      </c>
      <c r="C2391" s="38"/>
      <c r="D2391" s="38"/>
      <c r="E2391" s="38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22"/>
    </row>
    <row r="2392" spans="1:22" x14ac:dyDescent="0.2">
      <c r="A2392" s="24">
        <f>1+LARGE($A$11:A2391,1)</f>
        <v>2381</v>
      </c>
      <c r="B2392" s="38" t="str">
        <f>_xlfn.IFNA(IF($U$8="set",VLOOKUP(Search!$A2392,Inventory!$AD$2:$AI$5552,6,FALSE),IF($U$8="Player",VLOOKUP(Search!$A2392,Inventory!$AF$2:$AI$5552,4,FALSE),IF($U$8="BV",VLOOKUP(Search!$A2392,Inventory!$AH$2:$AI$5552,2,FALSE),""))),"")</f>
        <v/>
      </c>
      <c r="C2392" s="38"/>
      <c r="D2392" s="38"/>
      <c r="E2392" s="38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22"/>
    </row>
    <row r="2393" spans="1:22" x14ac:dyDescent="0.2">
      <c r="A2393" s="24">
        <f>1+LARGE($A$11:A2392,1)</f>
        <v>2382</v>
      </c>
      <c r="B2393" s="38" t="str">
        <f>_xlfn.IFNA(IF($U$8="set",VLOOKUP(Search!$A2393,Inventory!$AD$2:$AI$5552,6,FALSE),IF($U$8="Player",VLOOKUP(Search!$A2393,Inventory!$AF$2:$AI$5552,4,FALSE),IF($U$8="BV",VLOOKUP(Search!$A2393,Inventory!$AH$2:$AI$5552,2,FALSE),""))),"")</f>
        <v/>
      </c>
      <c r="C2393" s="38"/>
      <c r="D2393" s="38"/>
      <c r="E2393" s="38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22"/>
    </row>
    <row r="2394" spans="1:22" x14ac:dyDescent="0.2">
      <c r="A2394" s="24">
        <f>1+LARGE($A$11:A2393,1)</f>
        <v>2383</v>
      </c>
      <c r="B2394" s="38" t="str">
        <f>_xlfn.IFNA(IF($U$8="set",VLOOKUP(Search!$A2394,Inventory!$AD$2:$AI$5552,6,FALSE),IF($U$8="Player",VLOOKUP(Search!$A2394,Inventory!$AF$2:$AI$5552,4,FALSE),IF($U$8="BV",VLOOKUP(Search!$A2394,Inventory!$AH$2:$AI$5552,2,FALSE),""))),"")</f>
        <v/>
      </c>
      <c r="C2394" s="38"/>
      <c r="D2394" s="38"/>
      <c r="E2394" s="38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22"/>
    </row>
    <row r="2395" spans="1:22" x14ac:dyDescent="0.2">
      <c r="A2395" s="24">
        <f>1+LARGE($A$11:A2394,1)</f>
        <v>2384</v>
      </c>
      <c r="B2395" s="38" t="str">
        <f>_xlfn.IFNA(IF($U$8="set",VLOOKUP(Search!$A2395,Inventory!$AD$2:$AI$5552,6,FALSE),IF($U$8="Player",VLOOKUP(Search!$A2395,Inventory!$AF$2:$AI$5552,4,FALSE),IF($U$8="BV",VLOOKUP(Search!$A2395,Inventory!$AH$2:$AI$5552,2,FALSE),""))),"")</f>
        <v/>
      </c>
      <c r="C2395" s="38"/>
      <c r="D2395" s="38"/>
      <c r="E2395" s="38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22"/>
    </row>
    <row r="2396" spans="1:22" x14ac:dyDescent="0.2">
      <c r="A2396" s="24">
        <f>1+LARGE($A$11:A2395,1)</f>
        <v>2385</v>
      </c>
      <c r="B2396" s="38" t="str">
        <f>_xlfn.IFNA(IF($U$8="set",VLOOKUP(Search!$A2396,Inventory!$AD$2:$AI$5552,6,FALSE),IF($U$8="Player",VLOOKUP(Search!$A2396,Inventory!$AF$2:$AI$5552,4,FALSE),IF($U$8="BV",VLOOKUP(Search!$A2396,Inventory!$AH$2:$AI$5552,2,FALSE),""))),"")</f>
        <v/>
      </c>
      <c r="C2396" s="38"/>
      <c r="D2396" s="38"/>
      <c r="E2396" s="38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22"/>
    </row>
    <row r="2397" spans="1:22" x14ac:dyDescent="0.2">
      <c r="A2397" s="24">
        <f>1+LARGE($A$11:A2396,1)</f>
        <v>2386</v>
      </c>
      <c r="B2397" s="38" t="str">
        <f>_xlfn.IFNA(IF($U$8="set",VLOOKUP(Search!$A2397,Inventory!$AD$2:$AI$5552,6,FALSE),IF($U$8="Player",VLOOKUP(Search!$A2397,Inventory!$AF$2:$AI$5552,4,FALSE),IF($U$8="BV",VLOOKUP(Search!$A2397,Inventory!$AH$2:$AI$5552,2,FALSE),""))),"")</f>
        <v/>
      </c>
      <c r="C2397" s="38"/>
      <c r="D2397" s="38"/>
      <c r="E2397" s="38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22"/>
    </row>
    <row r="2398" spans="1:22" x14ac:dyDescent="0.2">
      <c r="A2398" s="24">
        <f>1+LARGE($A$11:A2397,1)</f>
        <v>2387</v>
      </c>
      <c r="B2398" s="38" t="str">
        <f>_xlfn.IFNA(IF($U$8="set",VLOOKUP(Search!$A2398,Inventory!$AD$2:$AI$5552,6,FALSE),IF($U$8="Player",VLOOKUP(Search!$A2398,Inventory!$AF$2:$AI$5552,4,FALSE),IF($U$8="BV",VLOOKUP(Search!$A2398,Inventory!$AH$2:$AI$5552,2,FALSE),""))),"")</f>
        <v/>
      </c>
      <c r="C2398" s="38"/>
      <c r="D2398" s="38"/>
      <c r="E2398" s="38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22"/>
    </row>
    <row r="2399" spans="1:22" x14ac:dyDescent="0.2">
      <c r="A2399" s="24">
        <f>1+LARGE($A$11:A2398,1)</f>
        <v>2388</v>
      </c>
      <c r="B2399" s="38" t="str">
        <f>_xlfn.IFNA(IF($U$8="set",VLOOKUP(Search!$A2399,Inventory!$AD$2:$AI$5552,6,FALSE),IF($U$8="Player",VLOOKUP(Search!$A2399,Inventory!$AF$2:$AI$5552,4,FALSE),IF($U$8="BV",VLOOKUP(Search!$A2399,Inventory!$AH$2:$AI$5552,2,FALSE),""))),"")</f>
        <v/>
      </c>
      <c r="C2399" s="38"/>
      <c r="D2399" s="38"/>
      <c r="E2399" s="38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22"/>
    </row>
    <row r="2400" spans="1:22" x14ac:dyDescent="0.2">
      <c r="A2400" s="24">
        <f>1+LARGE($A$11:A2399,1)</f>
        <v>2389</v>
      </c>
      <c r="B2400" s="38" t="str">
        <f>_xlfn.IFNA(IF($U$8="set",VLOOKUP(Search!$A2400,Inventory!$AD$2:$AI$5552,6,FALSE),IF($U$8="Player",VLOOKUP(Search!$A2400,Inventory!$AF$2:$AI$5552,4,FALSE),IF($U$8="BV",VLOOKUP(Search!$A2400,Inventory!$AH$2:$AI$5552,2,FALSE),""))),"")</f>
        <v/>
      </c>
      <c r="C2400" s="38"/>
      <c r="D2400" s="38"/>
      <c r="E2400" s="38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22"/>
    </row>
    <row r="2401" spans="1:22" x14ac:dyDescent="0.2">
      <c r="A2401" s="24">
        <f>1+LARGE($A$11:A2400,1)</f>
        <v>2390</v>
      </c>
      <c r="B2401" s="38" t="str">
        <f>_xlfn.IFNA(IF($U$8="set",VLOOKUP(Search!$A2401,Inventory!$AD$2:$AI$5552,6,FALSE),IF($U$8="Player",VLOOKUP(Search!$A2401,Inventory!$AF$2:$AI$5552,4,FALSE),IF($U$8="BV",VLOOKUP(Search!$A2401,Inventory!$AH$2:$AI$5552,2,FALSE),""))),"")</f>
        <v/>
      </c>
      <c r="C2401" s="38"/>
      <c r="D2401" s="38"/>
      <c r="E2401" s="38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22"/>
    </row>
    <row r="2402" spans="1:22" x14ac:dyDescent="0.2">
      <c r="A2402" s="24">
        <f>1+LARGE($A$11:A2401,1)</f>
        <v>2391</v>
      </c>
      <c r="B2402" s="38" t="str">
        <f>_xlfn.IFNA(IF($U$8="set",VLOOKUP(Search!$A2402,Inventory!$AD$2:$AI$5552,6,FALSE),IF($U$8="Player",VLOOKUP(Search!$A2402,Inventory!$AF$2:$AI$5552,4,FALSE),IF($U$8="BV",VLOOKUP(Search!$A2402,Inventory!$AH$2:$AI$5552,2,FALSE),""))),"")</f>
        <v/>
      </c>
      <c r="C2402" s="38"/>
      <c r="D2402" s="38"/>
      <c r="E2402" s="38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22"/>
    </row>
    <row r="2403" spans="1:22" x14ac:dyDescent="0.2">
      <c r="A2403" s="24">
        <f>1+LARGE($A$11:A2402,1)</f>
        <v>2392</v>
      </c>
      <c r="B2403" s="38" t="str">
        <f>_xlfn.IFNA(IF($U$8="set",VLOOKUP(Search!$A2403,Inventory!$AD$2:$AI$5552,6,FALSE),IF($U$8="Player",VLOOKUP(Search!$A2403,Inventory!$AF$2:$AI$5552,4,FALSE),IF($U$8="BV",VLOOKUP(Search!$A2403,Inventory!$AH$2:$AI$5552,2,FALSE),""))),"")</f>
        <v/>
      </c>
      <c r="C2403" s="38"/>
      <c r="D2403" s="38"/>
      <c r="E2403" s="38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22"/>
    </row>
    <row r="2404" spans="1:22" x14ac:dyDescent="0.2">
      <c r="A2404" s="24">
        <f>1+LARGE($A$11:A2403,1)</f>
        <v>2393</v>
      </c>
      <c r="B2404" s="38" t="str">
        <f>_xlfn.IFNA(IF($U$8="set",VLOOKUP(Search!$A2404,Inventory!$AD$2:$AI$5552,6,FALSE),IF($U$8="Player",VLOOKUP(Search!$A2404,Inventory!$AF$2:$AI$5552,4,FALSE),IF($U$8="BV",VLOOKUP(Search!$A2404,Inventory!$AH$2:$AI$5552,2,FALSE),""))),"")</f>
        <v/>
      </c>
      <c r="C2404" s="38"/>
      <c r="D2404" s="38"/>
      <c r="E2404" s="38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22"/>
    </row>
    <row r="2405" spans="1:22" x14ac:dyDescent="0.2">
      <c r="A2405" s="24">
        <f>1+LARGE($A$11:A2404,1)</f>
        <v>2394</v>
      </c>
      <c r="B2405" s="38" t="str">
        <f>_xlfn.IFNA(IF($U$8="set",VLOOKUP(Search!$A2405,Inventory!$AD$2:$AI$5552,6,FALSE),IF($U$8="Player",VLOOKUP(Search!$A2405,Inventory!$AF$2:$AI$5552,4,FALSE),IF($U$8="BV",VLOOKUP(Search!$A2405,Inventory!$AH$2:$AI$5552,2,FALSE),""))),"")</f>
        <v/>
      </c>
      <c r="C2405" s="38"/>
      <c r="D2405" s="38"/>
      <c r="E2405" s="38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22"/>
    </row>
    <row r="2406" spans="1:22" x14ac:dyDescent="0.2">
      <c r="A2406" s="24">
        <f>1+LARGE($A$11:A2405,1)</f>
        <v>2395</v>
      </c>
      <c r="B2406" s="38" t="str">
        <f>_xlfn.IFNA(IF($U$8="set",VLOOKUP(Search!$A2406,Inventory!$AD$2:$AI$5552,6,FALSE),IF($U$8="Player",VLOOKUP(Search!$A2406,Inventory!$AF$2:$AI$5552,4,FALSE),IF($U$8="BV",VLOOKUP(Search!$A2406,Inventory!$AH$2:$AI$5552,2,FALSE),""))),"")</f>
        <v/>
      </c>
      <c r="C2406" s="38"/>
      <c r="D2406" s="38"/>
      <c r="E2406" s="38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22"/>
    </row>
    <row r="2407" spans="1:22" x14ac:dyDescent="0.2">
      <c r="A2407" s="24">
        <f>1+LARGE($A$11:A2406,1)</f>
        <v>2396</v>
      </c>
      <c r="B2407" s="38" t="str">
        <f>_xlfn.IFNA(IF($U$8="set",VLOOKUP(Search!$A2407,Inventory!$AD$2:$AI$5552,6,FALSE),IF($U$8="Player",VLOOKUP(Search!$A2407,Inventory!$AF$2:$AI$5552,4,FALSE),IF($U$8="BV",VLOOKUP(Search!$A2407,Inventory!$AH$2:$AI$5552,2,FALSE),""))),"")</f>
        <v/>
      </c>
      <c r="C2407" s="38"/>
      <c r="D2407" s="38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22"/>
    </row>
    <row r="2408" spans="1:22" x14ac:dyDescent="0.2">
      <c r="A2408" s="24">
        <f>1+LARGE($A$11:A2407,1)</f>
        <v>2397</v>
      </c>
      <c r="B2408" s="38" t="str">
        <f>_xlfn.IFNA(IF($U$8="set",VLOOKUP(Search!$A2408,Inventory!$AD$2:$AI$5552,6,FALSE),IF($U$8="Player",VLOOKUP(Search!$A2408,Inventory!$AF$2:$AI$5552,4,FALSE),IF($U$8="BV",VLOOKUP(Search!$A2408,Inventory!$AH$2:$AI$5552,2,FALSE),""))),"")</f>
        <v/>
      </c>
      <c r="C2408" s="38"/>
      <c r="D2408" s="38"/>
      <c r="E2408" s="38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22"/>
    </row>
    <row r="2409" spans="1:22" x14ac:dyDescent="0.2">
      <c r="A2409" s="24">
        <f>1+LARGE($A$11:A2408,1)</f>
        <v>2398</v>
      </c>
      <c r="B2409" s="38" t="str">
        <f>_xlfn.IFNA(IF($U$8="set",VLOOKUP(Search!$A2409,Inventory!$AD$2:$AI$5552,6,FALSE),IF($U$8="Player",VLOOKUP(Search!$A2409,Inventory!$AF$2:$AI$5552,4,FALSE),IF($U$8="BV",VLOOKUP(Search!$A2409,Inventory!$AH$2:$AI$5552,2,FALSE),""))),"")</f>
        <v/>
      </c>
      <c r="C2409" s="38"/>
      <c r="D2409" s="38"/>
      <c r="E2409" s="38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22"/>
    </row>
    <row r="2410" spans="1:22" x14ac:dyDescent="0.2">
      <c r="A2410" s="24">
        <f>1+LARGE($A$11:A2409,1)</f>
        <v>2399</v>
      </c>
      <c r="B2410" s="38" t="str">
        <f>_xlfn.IFNA(IF($U$8="set",VLOOKUP(Search!$A2410,Inventory!$AD$2:$AI$5552,6,FALSE),IF($U$8="Player",VLOOKUP(Search!$A2410,Inventory!$AF$2:$AI$5552,4,FALSE),IF($U$8="BV",VLOOKUP(Search!$A2410,Inventory!$AH$2:$AI$5552,2,FALSE),""))),"")</f>
        <v/>
      </c>
      <c r="C2410" s="38"/>
      <c r="D2410" s="38"/>
      <c r="E2410" s="38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22"/>
    </row>
    <row r="2411" spans="1:22" x14ac:dyDescent="0.2">
      <c r="A2411" s="24">
        <f>1+LARGE($A$11:A2410,1)</f>
        <v>2400</v>
      </c>
      <c r="B2411" s="38" t="str">
        <f>_xlfn.IFNA(IF($U$8="set",VLOOKUP(Search!$A2411,Inventory!$AD$2:$AI$5552,6,FALSE),IF($U$8="Player",VLOOKUP(Search!$A2411,Inventory!$AF$2:$AI$5552,4,FALSE),IF($U$8="BV",VLOOKUP(Search!$A2411,Inventory!$AH$2:$AI$5552,2,FALSE),""))),"")</f>
        <v/>
      </c>
      <c r="C2411" s="38"/>
      <c r="D2411" s="38"/>
      <c r="E2411" s="38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22"/>
    </row>
    <row r="2412" spans="1:22" x14ac:dyDescent="0.2">
      <c r="A2412" s="24">
        <f>1+LARGE($A$11:A2411,1)</f>
        <v>2401</v>
      </c>
      <c r="B2412" s="38" t="str">
        <f>_xlfn.IFNA(IF($U$8="set",VLOOKUP(Search!$A2412,Inventory!$AD$2:$AI$5552,6,FALSE),IF($U$8="Player",VLOOKUP(Search!$A2412,Inventory!$AF$2:$AI$5552,4,FALSE),IF($U$8="BV",VLOOKUP(Search!$A2412,Inventory!$AH$2:$AI$5552,2,FALSE),""))),"")</f>
        <v/>
      </c>
      <c r="C2412" s="38"/>
      <c r="D2412" s="38"/>
      <c r="E2412" s="38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22"/>
    </row>
    <row r="2413" spans="1:22" x14ac:dyDescent="0.2">
      <c r="A2413" s="24">
        <f>1+LARGE($A$11:A2412,1)</f>
        <v>2402</v>
      </c>
      <c r="B2413" s="38" t="str">
        <f>_xlfn.IFNA(IF($U$8="set",VLOOKUP(Search!$A2413,Inventory!$AD$2:$AI$5552,6,FALSE),IF($U$8="Player",VLOOKUP(Search!$A2413,Inventory!$AF$2:$AI$5552,4,FALSE),IF($U$8="BV",VLOOKUP(Search!$A2413,Inventory!$AH$2:$AI$5552,2,FALSE),""))),"")</f>
        <v/>
      </c>
      <c r="C2413" s="38"/>
      <c r="D2413" s="38"/>
      <c r="E2413" s="38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22"/>
    </row>
    <row r="2414" spans="1:22" x14ac:dyDescent="0.2">
      <c r="A2414" s="24">
        <f>1+LARGE($A$11:A2413,1)</f>
        <v>2403</v>
      </c>
      <c r="B2414" s="38" t="str">
        <f>_xlfn.IFNA(IF($U$8="set",VLOOKUP(Search!$A2414,Inventory!$AD$2:$AI$5552,6,FALSE),IF($U$8="Player",VLOOKUP(Search!$A2414,Inventory!$AF$2:$AI$5552,4,FALSE),IF($U$8="BV",VLOOKUP(Search!$A2414,Inventory!$AH$2:$AI$5552,2,FALSE),""))),"")</f>
        <v/>
      </c>
      <c r="C2414" s="38"/>
      <c r="D2414" s="38"/>
      <c r="E2414" s="38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22"/>
    </row>
    <row r="2415" spans="1:22" x14ac:dyDescent="0.2">
      <c r="A2415" s="24">
        <f>1+LARGE($A$11:A2414,1)</f>
        <v>2404</v>
      </c>
      <c r="B2415" s="38" t="str">
        <f>_xlfn.IFNA(IF($U$8="set",VLOOKUP(Search!$A2415,Inventory!$AD$2:$AI$5552,6,FALSE),IF($U$8="Player",VLOOKUP(Search!$A2415,Inventory!$AF$2:$AI$5552,4,FALSE),IF($U$8="BV",VLOOKUP(Search!$A2415,Inventory!$AH$2:$AI$5552,2,FALSE),""))),"")</f>
        <v/>
      </c>
      <c r="C2415" s="38"/>
      <c r="D2415" s="38"/>
      <c r="E2415" s="38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22"/>
    </row>
    <row r="2416" spans="1:22" x14ac:dyDescent="0.2">
      <c r="A2416" s="24">
        <f>1+LARGE($A$11:A2415,1)</f>
        <v>2405</v>
      </c>
      <c r="B2416" s="38" t="str">
        <f>_xlfn.IFNA(IF($U$8="set",VLOOKUP(Search!$A2416,Inventory!$AD$2:$AI$5552,6,FALSE),IF($U$8="Player",VLOOKUP(Search!$A2416,Inventory!$AF$2:$AI$5552,4,FALSE),IF($U$8="BV",VLOOKUP(Search!$A2416,Inventory!$AH$2:$AI$5552,2,FALSE),""))),"")</f>
        <v/>
      </c>
      <c r="C2416" s="38"/>
      <c r="D2416" s="38"/>
      <c r="E2416" s="38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22"/>
    </row>
    <row r="2417" spans="1:22" x14ac:dyDescent="0.2">
      <c r="A2417" s="24">
        <f>1+LARGE($A$11:A2416,1)</f>
        <v>2406</v>
      </c>
      <c r="B2417" s="38" t="str">
        <f>_xlfn.IFNA(IF($U$8="set",VLOOKUP(Search!$A2417,Inventory!$AD$2:$AI$5552,6,FALSE),IF($U$8="Player",VLOOKUP(Search!$A2417,Inventory!$AF$2:$AI$5552,4,FALSE),IF($U$8="BV",VLOOKUP(Search!$A2417,Inventory!$AH$2:$AI$5552,2,FALSE),""))),"")</f>
        <v/>
      </c>
      <c r="C2417" s="38"/>
      <c r="D2417" s="38"/>
      <c r="E2417" s="38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22"/>
    </row>
    <row r="2418" spans="1:22" x14ac:dyDescent="0.2">
      <c r="A2418" s="24">
        <f>1+LARGE($A$11:A2417,1)</f>
        <v>2407</v>
      </c>
      <c r="B2418" s="38" t="str">
        <f>_xlfn.IFNA(IF($U$8="set",VLOOKUP(Search!$A2418,Inventory!$AD$2:$AI$5552,6,FALSE),IF($U$8="Player",VLOOKUP(Search!$A2418,Inventory!$AF$2:$AI$5552,4,FALSE),IF($U$8="BV",VLOOKUP(Search!$A2418,Inventory!$AH$2:$AI$5552,2,FALSE),""))),"")</f>
        <v/>
      </c>
      <c r="C2418" s="38"/>
      <c r="D2418" s="38"/>
      <c r="E2418" s="38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22"/>
    </row>
    <row r="2419" spans="1:22" x14ac:dyDescent="0.2">
      <c r="A2419" s="24">
        <f>1+LARGE($A$11:A2418,1)</f>
        <v>2408</v>
      </c>
      <c r="B2419" s="38" t="str">
        <f>_xlfn.IFNA(IF($U$8="set",VLOOKUP(Search!$A2419,Inventory!$AD$2:$AI$5552,6,FALSE),IF($U$8="Player",VLOOKUP(Search!$A2419,Inventory!$AF$2:$AI$5552,4,FALSE),IF($U$8="BV",VLOOKUP(Search!$A2419,Inventory!$AH$2:$AI$5552,2,FALSE),""))),"")</f>
        <v/>
      </c>
      <c r="C2419" s="38"/>
      <c r="D2419" s="38"/>
      <c r="E2419" s="38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22"/>
    </row>
    <row r="2420" spans="1:22" x14ac:dyDescent="0.2">
      <c r="A2420" s="24">
        <f>1+LARGE($A$11:A2419,1)</f>
        <v>2409</v>
      </c>
      <c r="B2420" s="38" t="str">
        <f>_xlfn.IFNA(IF($U$8="set",VLOOKUP(Search!$A2420,Inventory!$AD$2:$AI$5552,6,FALSE),IF($U$8="Player",VLOOKUP(Search!$A2420,Inventory!$AF$2:$AI$5552,4,FALSE),IF($U$8="BV",VLOOKUP(Search!$A2420,Inventory!$AH$2:$AI$5552,2,FALSE),""))),"")</f>
        <v/>
      </c>
      <c r="C2420" s="38"/>
      <c r="D2420" s="38"/>
      <c r="E2420" s="38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22"/>
    </row>
    <row r="2421" spans="1:22" x14ac:dyDescent="0.2">
      <c r="A2421" s="24">
        <f>1+LARGE($A$11:A2420,1)</f>
        <v>2410</v>
      </c>
      <c r="B2421" s="38" t="str">
        <f>_xlfn.IFNA(IF($U$8="set",VLOOKUP(Search!$A2421,Inventory!$AD$2:$AI$5552,6,FALSE),IF($U$8="Player",VLOOKUP(Search!$A2421,Inventory!$AF$2:$AI$5552,4,FALSE),IF($U$8="BV",VLOOKUP(Search!$A2421,Inventory!$AH$2:$AI$5552,2,FALSE),""))),"")</f>
        <v/>
      </c>
      <c r="C2421" s="38"/>
      <c r="D2421" s="38"/>
      <c r="E2421" s="38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22"/>
    </row>
    <row r="2422" spans="1:22" x14ac:dyDescent="0.2">
      <c r="A2422" s="24">
        <f>1+LARGE($A$11:A2421,1)</f>
        <v>2411</v>
      </c>
      <c r="B2422" s="38" t="str">
        <f>_xlfn.IFNA(IF($U$8="set",VLOOKUP(Search!$A2422,Inventory!$AD$2:$AI$5552,6,FALSE),IF($U$8="Player",VLOOKUP(Search!$A2422,Inventory!$AF$2:$AI$5552,4,FALSE),IF($U$8="BV",VLOOKUP(Search!$A2422,Inventory!$AH$2:$AI$5552,2,FALSE),""))),"")</f>
        <v/>
      </c>
      <c r="C2422" s="38"/>
      <c r="D2422" s="38"/>
      <c r="E2422" s="38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22"/>
    </row>
    <row r="2423" spans="1:22" x14ac:dyDescent="0.2">
      <c r="A2423" s="24">
        <f>1+LARGE($A$11:A2422,1)</f>
        <v>2412</v>
      </c>
      <c r="B2423" s="38" t="str">
        <f>_xlfn.IFNA(IF($U$8="set",VLOOKUP(Search!$A2423,Inventory!$AD$2:$AI$5552,6,FALSE),IF($U$8="Player",VLOOKUP(Search!$A2423,Inventory!$AF$2:$AI$5552,4,FALSE),IF($U$8="BV",VLOOKUP(Search!$A2423,Inventory!$AH$2:$AI$5552,2,FALSE),""))),"")</f>
        <v/>
      </c>
      <c r="C2423" s="38"/>
      <c r="D2423" s="38"/>
      <c r="E2423" s="38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22"/>
    </row>
    <row r="2424" spans="1:22" x14ac:dyDescent="0.2">
      <c r="A2424" s="24">
        <f>1+LARGE($A$11:A2423,1)</f>
        <v>2413</v>
      </c>
      <c r="B2424" s="38" t="str">
        <f>_xlfn.IFNA(IF($U$8="set",VLOOKUP(Search!$A2424,Inventory!$AD$2:$AI$5552,6,FALSE),IF($U$8="Player",VLOOKUP(Search!$A2424,Inventory!$AF$2:$AI$5552,4,FALSE),IF($U$8="BV",VLOOKUP(Search!$A2424,Inventory!$AH$2:$AI$5552,2,FALSE),""))),"")</f>
        <v/>
      </c>
      <c r="C2424" s="38"/>
      <c r="D2424" s="38"/>
      <c r="E2424" s="38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22"/>
    </row>
    <row r="2425" spans="1:22" x14ac:dyDescent="0.2">
      <c r="A2425" s="24">
        <f>1+LARGE($A$11:A2424,1)</f>
        <v>2414</v>
      </c>
      <c r="B2425" s="38" t="str">
        <f>_xlfn.IFNA(IF($U$8="set",VLOOKUP(Search!$A2425,Inventory!$AD$2:$AI$5552,6,FALSE),IF($U$8="Player",VLOOKUP(Search!$A2425,Inventory!$AF$2:$AI$5552,4,FALSE),IF($U$8="BV",VLOOKUP(Search!$A2425,Inventory!$AH$2:$AI$5552,2,FALSE),""))),"")</f>
        <v/>
      </c>
      <c r="C2425" s="38"/>
      <c r="D2425" s="38"/>
      <c r="E2425" s="38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22"/>
    </row>
    <row r="2426" spans="1:22" x14ac:dyDescent="0.2">
      <c r="A2426" s="24">
        <f>1+LARGE($A$11:A2425,1)</f>
        <v>2415</v>
      </c>
      <c r="B2426" s="38" t="str">
        <f>_xlfn.IFNA(IF($U$8="set",VLOOKUP(Search!$A2426,Inventory!$AD$2:$AI$5552,6,FALSE),IF($U$8="Player",VLOOKUP(Search!$A2426,Inventory!$AF$2:$AI$5552,4,FALSE),IF($U$8="BV",VLOOKUP(Search!$A2426,Inventory!$AH$2:$AI$5552,2,FALSE),""))),"")</f>
        <v/>
      </c>
      <c r="C2426" s="38"/>
      <c r="D2426" s="38"/>
      <c r="E2426" s="38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22"/>
    </row>
    <row r="2427" spans="1:22" x14ac:dyDescent="0.2">
      <c r="A2427" s="24">
        <f>1+LARGE($A$11:A2426,1)</f>
        <v>2416</v>
      </c>
      <c r="B2427" s="38" t="str">
        <f>_xlfn.IFNA(IF($U$8="set",VLOOKUP(Search!$A2427,Inventory!$AD$2:$AI$5552,6,FALSE),IF($U$8="Player",VLOOKUP(Search!$A2427,Inventory!$AF$2:$AI$5552,4,FALSE),IF($U$8="BV",VLOOKUP(Search!$A2427,Inventory!$AH$2:$AI$5552,2,FALSE),""))),"")</f>
        <v/>
      </c>
      <c r="C2427" s="38"/>
      <c r="D2427" s="38"/>
      <c r="E2427" s="38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22"/>
    </row>
    <row r="2428" spans="1:22" x14ac:dyDescent="0.2">
      <c r="A2428" s="24">
        <f>1+LARGE($A$11:A2427,1)</f>
        <v>2417</v>
      </c>
      <c r="B2428" s="38" t="str">
        <f>_xlfn.IFNA(IF($U$8="set",VLOOKUP(Search!$A2428,Inventory!$AD$2:$AI$5552,6,FALSE),IF($U$8="Player",VLOOKUP(Search!$A2428,Inventory!$AF$2:$AI$5552,4,FALSE),IF($U$8="BV",VLOOKUP(Search!$A2428,Inventory!$AH$2:$AI$5552,2,FALSE),""))),"")</f>
        <v/>
      </c>
      <c r="C2428" s="38"/>
      <c r="D2428" s="38"/>
      <c r="E2428" s="38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22"/>
    </row>
    <row r="2429" spans="1:22" x14ac:dyDescent="0.2">
      <c r="A2429" s="24">
        <f>1+LARGE($A$11:A2428,1)</f>
        <v>2418</v>
      </c>
      <c r="B2429" s="38" t="str">
        <f>_xlfn.IFNA(IF($U$8="set",VLOOKUP(Search!$A2429,Inventory!$AD$2:$AI$5552,6,FALSE),IF($U$8="Player",VLOOKUP(Search!$A2429,Inventory!$AF$2:$AI$5552,4,FALSE),IF($U$8="BV",VLOOKUP(Search!$A2429,Inventory!$AH$2:$AI$5552,2,FALSE),""))),"")</f>
        <v/>
      </c>
      <c r="C2429" s="38"/>
      <c r="D2429" s="38"/>
      <c r="E2429" s="38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22"/>
    </row>
    <row r="2430" spans="1:22" x14ac:dyDescent="0.2">
      <c r="A2430" s="24">
        <f>1+LARGE($A$11:A2429,1)</f>
        <v>2419</v>
      </c>
      <c r="B2430" s="38" t="str">
        <f>_xlfn.IFNA(IF($U$8="set",VLOOKUP(Search!$A2430,Inventory!$AD$2:$AI$5552,6,FALSE),IF($U$8="Player",VLOOKUP(Search!$A2430,Inventory!$AF$2:$AI$5552,4,FALSE),IF($U$8="BV",VLOOKUP(Search!$A2430,Inventory!$AH$2:$AI$5552,2,FALSE),""))),"")</f>
        <v/>
      </c>
      <c r="C2430" s="38"/>
      <c r="D2430" s="38"/>
      <c r="E2430" s="38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22"/>
    </row>
    <row r="2431" spans="1:22" x14ac:dyDescent="0.2">
      <c r="A2431" s="24">
        <f>1+LARGE($A$11:A2430,1)</f>
        <v>2420</v>
      </c>
      <c r="B2431" s="38" t="str">
        <f>_xlfn.IFNA(IF($U$8="set",VLOOKUP(Search!$A2431,Inventory!$AD$2:$AI$5552,6,FALSE),IF($U$8="Player",VLOOKUP(Search!$A2431,Inventory!$AF$2:$AI$5552,4,FALSE),IF($U$8="BV",VLOOKUP(Search!$A2431,Inventory!$AH$2:$AI$5552,2,FALSE),""))),"")</f>
        <v/>
      </c>
      <c r="C2431" s="38"/>
      <c r="D2431" s="38"/>
      <c r="E2431" s="38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22"/>
    </row>
    <row r="2432" spans="1:22" x14ac:dyDescent="0.2">
      <c r="A2432" s="24">
        <f>1+LARGE($A$11:A2431,1)</f>
        <v>2421</v>
      </c>
      <c r="B2432" s="38" t="str">
        <f>_xlfn.IFNA(IF($U$8="set",VLOOKUP(Search!$A2432,Inventory!$AD$2:$AI$5552,6,FALSE),IF($U$8="Player",VLOOKUP(Search!$A2432,Inventory!$AF$2:$AI$5552,4,FALSE),IF($U$8="BV",VLOOKUP(Search!$A2432,Inventory!$AH$2:$AI$5552,2,FALSE),""))),"")</f>
        <v/>
      </c>
      <c r="C2432" s="38"/>
      <c r="D2432" s="38"/>
      <c r="E2432" s="38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22"/>
    </row>
    <row r="2433" spans="1:22" x14ac:dyDescent="0.2">
      <c r="A2433" s="24">
        <f>1+LARGE($A$11:A2432,1)</f>
        <v>2422</v>
      </c>
      <c r="B2433" s="38" t="str">
        <f>_xlfn.IFNA(IF($U$8="set",VLOOKUP(Search!$A2433,Inventory!$AD$2:$AI$5552,6,FALSE),IF($U$8="Player",VLOOKUP(Search!$A2433,Inventory!$AF$2:$AI$5552,4,FALSE),IF($U$8="BV",VLOOKUP(Search!$A2433,Inventory!$AH$2:$AI$5552,2,FALSE),""))),"")</f>
        <v/>
      </c>
      <c r="C2433" s="38"/>
      <c r="D2433" s="38"/>
      <c r="E2433" s="38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22"/>
    </row>
    <row r="2434" spans="1:22" x14ac:dyDescent="0.2">
      <c r="A2434" s="24">
        <f>1+LARGE($A$11:A2433,1)</f>
        <v>2423</v>
      </c>
      <c r="B2434" s="38" t="str">
        <f>_xlfn.IFNA(IF($U$8="set",VLOOKUP(Search!$A2434,Inventory!$AD$2:$AI$5552,6,FALSE),IF($U$8="Player",VLOOKUP(Search!$A2434,Inventory!$AF$2:$AI$5552,4,FALSE),IF($U$8="BV",VLOOKUP(Search!$A2434,Inventory!$AH$2:$AI$5552,2,FALSE),""))),"")</f>
        <v/>
      </c>
      <c r="C2434" s="38"/>
      <c r="D2434" s="38"/>
      <c r="E2434" s="38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22"/>
    </row>
    <row r="2435" spans="1:22" x14ac:dyDescent="0.2">
      <c r="A2435" s="24">
        <f>1+LARGE($A$11:A2434,1)</f>
        <v>2424</v>
      </c>
      <c r="B2435" s="38" t="str">
        <f>_xlfn.IFNA(IF($U$8="set",VLOOKUP(Search!$A2435,Inventory!$AD$2:$AI$5552,6,FALSE),IF($U$8="Player",VLOOKUP(Search!$A2435,Inventory!$AF$2:$AI$5552,4,FALSE),IF($U$8="BV",VLOOKUP(Search!$A2435,Inventory!$AH$2:$AI$5552,2,FALSE),""))),"")</f>
        <v/>
      </c>
      <c r="C2435" s="38"/>
      <c r="D2435" s="38"/>
      <c r="E2435" s="38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22"/>
    </row>
    <row r="2436" spans="1:22" x14ac:dyDescent="0.2">
      <c r="A2436" s="24">
        <f>1+LARGE($A$11:A2435,1)</f>
        <v>2425</v>
      </c>
      <c r="B2436" s="38" t="str">
        <f>_xlfn.IFNA(IF($U$8="set",VLOOKUP(Search!$A2436,Inventory!$AD$2:$AI$5552,6,FALSE),IF($U$8="Player",VLOOKUP(Search!$A2436,Inventory!$AF$2:$AI$5552,4,FALSE),IF($U$8="BV",VLOOKUP(Search!$A2436,Inventory!$AH$2:$AI$5552,2,FALSE),""))),"")</f>
        <v/>
      </c>
      <c r="C2436" s="38"/>
      <c r="D2436" s="38"/>
      <c r="E2436" s="38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22"/>
    </row>
    <row r="2437" spans="1:22" x14ac:dyDescent="0.2">
      <c r="A2437" s="24">
        <f>1+LARGE($A$11:A2436,1)</f>
        <v>2426</v>
      </c>
      <c r="B2437" s="38" t="str">
        <f>_xlfn.IFNA(IF($U$8="set",VLOOKUP(Search!$A2437,Inventory!$AD$2:$AI$5552,6,FALSE),IF($U$8="Player",VLOOKUP(Search!$A2437,Inventory!$AF$2:$AI$5552,4,FALSE),IF($U$8="BV",VLOOKUP(Search!$A2437,Inventory!$AH$2:$AI$5552,2,FALSE),""))),"")</f>
        <v/>
      </c>
      <c r="C2437" s="38"/>
      <c r="D2437" s="38"/>
      <c r="E2437" s="38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22"/>
    </row>
    <row r="2438" spans="1:22" x14ac:dyDescent="0.2">
      <c r="A2438" s="24">
        <f>1+LARGE($A$11:A2437,1)</f>
        <v>2427</v>
      </c>
      <c r="B2438" s="38" t="str">
        <f>_xlfn.IFNA(IF($U$8="set",VLOOKUP(Search!$A2438,Inventory!$AD$2:$AI$5552,6,FALSE),IF($U$8="Player",VLOOKUP(Search!$A2438,Inventory!$AF$2:$AI$5552,4,FALSE),IF($U$8="BV",VLOOKUP(Search!$A2438,Inventory!$AH$2:$AI$5552,2,FALSE),""))),"")</f>
        <v/>
      </c>
      <c r="C2438" s="38"/>
      <c r="D2438" s="38"/>
      <c r="E2438" s="38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22"/>
    </row>
    <row r="2439" spans="1:22" x14ac:dyDescent="0.2">
      <c r="A2439" s="24">
        <f>1+LARGE($A$11:A2438,1)</f>
        <v>2428</v>
      </c>
      <c r="B2439" s="38" t="str">
        <f>_xlfn.IFNA(IF($U$8="set",VLOOKUP(Search!$A2439,Inventory!$AD$2:$AI$5552,6,FALSE),IF($U$8="Player",VLOOKUP(Search!$A2439,Inventory!$AF$2:$AI$5552,4,FALSE),IF($U$8="BV",VLOOKUP(Search!$A2439,Inventory!$AH$2:$AI$5552,2,FALSE),""))),"")</f>
        <v/>
      </c>
      <c r="C2439" s="38"/>
      <c r="D2439" s="38"/>
      <c r="E2439" s="38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22"/>
    </row>
    <row r="2440" spans="1:22" x14ac:dyDescent="0.2">
      <c r="A2440" s="24">
        <f>1+LARGE($A$11:A2439,1)</f>
        <v>2429</v>
      </c>
      <c r="B2440" s="38" t="str">
        <f>_xlfn.IFNA(IF($U$8="set",VLOOKUP(Search!$A2440,Inventory!$AD$2:$AI$5552,6,FALSE),IF($U$8="Player",VLOOKUP(Search!$A2440,Inventory!$AF$2:$AI$5552,4,FALSE),IF($U$8="BV",VLOOKUP(Search!$A2440,Inventory!$AH$2:$AI$5552,2,FALSE),""))),"")</f>
        <v/>
      </c>
      <c r="C2440" s="38"/>
      <c r="D2440" s="38"/>
      <c r="E2440" s="38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22"/>
    </row>
    <row r="2441" spans="1:22" x14ac:dyDescent="0.2">
      <c r="A2441" s="24">
        <f>1+LARGE($A$11:A2440,1)</f>
        <v>2430</v>
      </c>
      <c r="B2441" s="38" t="str">
        <f>_xlfn.IFNA(IF($U$8="set",VLOOKUP(Search!$A2441,Inventory!$AD$2:$AI$5552,6,FALSE),IF($U$8="Player",VLOOKUP(Search!$A2441,Inventory!$AF$2:$AI$5552,4,FALSE),IF($U$8="BV",VLOOKUP(Search!$A2441,Inventory!$AH$2:$AI$5552,2,FALSE),""))),"")</f>
        <v/>
      </c>
      <c r="C2441" s="38"/>
      <c r="D2441" s="38"/>
      <c r="E2441" s="38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22"/>
    </row>
    <row r="2442" spans="1:22" x14ac:dyDescent="0.2">
      <c r="A2442" s="24">
        <f>1+LARGE($A$11:A2441,1)</f>
        <v>2431</v>
      </c>
      <c r="B2442" s="38" t="str">
        <f>_xlfn.IFNA(IF($U$8="set",VLOOKUP(Search!$A2442,Inventory!$AD$2:$AI$5552,6,FALSE),IF($U$8="Player",VLOOKUP(Search!$A2442,Inventory!$AF$2:$AI$5552,4,FALSE),IF($U$8="BV",VLOOKUP(Search!$A2442,Inventory!$AH$2:$AI$5552,2,FALSE),""))),"")</f>
        <v/>
      </c>
      <c r="C2442" s="38"/>
      <c r="D2442" s="38"/>
      <c r="E2442" s="38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22"/>
    </row>
    <row r="2443" spans="1:22" x14ac:dyDescent="0.2">
      <c r="A2443" s="24">
        <f>1+LARGE($A$11:A2442,1)</f>
        <v>2432</v>
      </c>
      <c r="B2443" s="38" t="str">
        <f>_xlfn.IFNA(IF($U$8="set",VLOOKUP(Search!$A2443,Inventory!$AD$2:$AI$5552,6,FALSE),IF($U$8="Player",VLOOKUP(Search!$A2443,Inventory!$AF$2:$AI$5552,4,FALSE),IF($U$8="BV",VLOOKUP(Search!$A2443,Inventory!$AH$2:$AI$5552,2,FALSE),""))),"")</f>
        <v/>
      </c>
      <c r="C2443" s="38"/>
      <c r="D2443" s="38"/>
      <c r="E2443" s="38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22"/>
    </row>
    <row r="2444" spans="1:22" x14ac:dyDescent="0.2">
      <c r="A2444" s="24">
        <f>1+LARGE($A$11:A2443,1)</f>
        <v>2433</v>
      </c>
      <c r="B2444" s="38" t="str">
        <f>_xlfn.IFNA(IF($U$8="set",VLOOKUP(Search!$A2444,Inventory!$AD$2:$AI$5552,6,FALSE),IF($U$8="Player",VLOOKUP(Search!$A2444,Inventory!$AF$2:$AI$5552,4,FALSE),IF($U$8="BV",VLOOKUP(Search!$A2444,Inventory!$AH$2:$AI$5552,2,FALSE),""))),"")</f>
        <v/>
      </c>
      <c r="C2444" s="38"/>
      <c r="D2444" s="38"/>
      <c r="E2444" s="38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22"/>
    </row>
    <row r="2445" spans="1:22" x14ac:dyDescent="0.2">
      <c r="A2445" s="24">
        <f>1+LARGE($A$11:A2444,1)</f>
        <v>2434</v>
      </c>
      <c r="B2445" s="38" t="str">
        <f>_xlfn.IFNA(IF($U$8="set",VLOOKUP(Search!$A2445,Inventory!$AD$2:$AI$5552,6,FALSE),IF($U$8="Player",VLOOKUP(Search!$A2445,Inventory!$AF$2:$AI$5552,4,FALSE),IF($U$8="BV",VLOOKUP(Search!$A2445,Inventory!$AH$2:$AI$5552,2,FALSE),""))),"")</f>
        <v/>
      </c>
      <c r="C2445" s="38"/>
      <c r="D2445" s="38"/>
      <c r="E2445" s="38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22"/>
    </row>
    <row r="2446" spans="1:22" x14ac:dyDescent="0.2">
      <c r="A2446" s="24">
        <f>1+LARGE($A$11:A2445,1)</f>
        <v>2435</v>
      </c>
      <c r="B2446" s="38" t="str">
        <f>_xlfn.IFNA(IF($U$8="set",VLOOKUP(Search!$A2446,Inventory!$AD$2:$AI$5552,6,FALSE),IF($U$8="Player",VLOOKUP(Search!$A2446,Inventory!$AF$2:$AI$5552,4,FALSE),IF($U$8="BV",VLOOKUP(Search!$A2446,Inventory!$AH$2:$AI$5552,2,FALSE),""))),"")</f>
        <v/>
      </c>
      <c r="C2446" s="38"/>
      <c r="D2446" s="38"/>
      <c r="E2446" s="38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22"/>
    </row>
    <row r="2447" spans="1:22" x14ac:dyDescent="0.2">
      <c r="A2447" s="24">
        <f>1+LARGE($A$11:A2446,1)</f>
        <v>2436</v>
      </c>
      <c r="B2447" s="38" t="str">
        <f>_xlfn.IFNA(IF($U$8="set",VLOOKUP(Search!$A2447,Inventory!$AD$2:$AI$5552,6,FALSE),IF($U$8="Player",VLOOKUP(Search!$A2447,Inventory!$AF$2:$AI$5552,4,FALSE),IF($U$8="BV",VLOOKUP(Search!$A2447,Inventory!$AH$2:$AI$5552,2,FALSE),""))),"")</f>
        <v/>
      </c>
      <c r="C2447" s="38"/>
      <c r="D2447" s="38"/>
      <c r="E2447" s="38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22"/>
    </row>
    <row r="2448" spans="1:22" x14ac:dyDescent="0.2">
      <c r="A2448" s="24">
        <f>1+LARGE($A$11:A2447,1)</f>
        <v>2437</v>
      </c>
      <c r="B2448" s="38" t="str">
        <f>_xlfn.IFNA(IF($U$8="set",VLOOKUP(Search!$A2448,Inventory!$AD$2:$AI$5552,6,FALSE),IF($U$8="Player",VLOOKUP(Search!$A2448,Inventory!$AF$2:$AI$5552,4,FALSE),IF($U$8="BV",VLOOKUP(Search!$A2448,Inventory!$AH$2:$AI$5552,2,FALSE),""))),"")</f>
        <v/>
      </c>
      <c r="C2448" s="38"/>
      <c r="D2448" s="38"/>
      <c r="E2448" s="38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22"/>
    </row>
    <row r="2449" spans="1:22" x14ac:dyDescent="0.2">
      <c r="A2449" s="24">
        <f>1+LARGE($A$11:A2448,1)</f>
        <v>2438</v>
      </c>
      <c r="B2449" s="38" t="str">
        <f>_xlfn.IFNA(IF($U$8="set",VLOOKUP(Search!$A2449,Inventory!$AD$2:$AI$5552,6,FALSE),IF($U$8="Player",VLOOKUP(Search!$A2449,Inventory!$AF$2:$AI$5552,4,FALSE),IF($U$8="BV",VLOOKUP(Search!$A2449,Inventory!$AH$2:$AI$5552,2,FALSE),""))),"")</f>
        <v/>
      </c>
      <c r="C2449" s="38"/>
      <c r="D2449" s="38"/>
      <c r="E2449" s="38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22"/>
    </row>
    <row r="2450" spans="1:22" x14ac:dyDescent="0.2">
      <c r="A2450" s="24">
        <f>1+LARGE($A$11:A2449,1)</f>
        <v>2439</v>
      </c>
      <c r="B2450" s="38" t="str">
        <f>_xlfn.IFNA(IF($U$8="set",VLOOKUP(Search!$A2450,Inventory!$AD$2:$AI$5552,6,FALSE),IF($U$8="Player",VLOOKUP(Search!$A2450,Inventory!$AF$2:$AI$5552,4,FALSE),IF($U$8="BV",VLOOKUP(Search!$A2450,Inventory!$AH$2:$AI$5552,2,FALSE),""))),"")</f>
        <v/>
      </c>
      <c r="C2450" s="38"/>
      <c r="D2450" s="38"/>
      <c r="E2450" s="38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22"/>
    </row>
    <row r="2451" spans="1:22" x14ac:dyDescent="0.2">
      <c r="A2451" s="24">
        <f>1+LARGE($A$11:A2450,1)</f>
        <v>2440</v>
      </c>
      <c r="B2451" s="38" t="str">
        <f>_xlfn.IFNA(IF($U$8="set",VLOOKUP(Search!$A2451,Inventory!$AD$2:$AI$5552,6,FALSE),IF($U$8="Player",VLOOKUP(Search!$A2451,Inventory!$AF$2:$AI$5552,4,FALSE),IF($U$8="BV",VLOOKUP(Search!$A2451,Inventory!$AH$2:$AI$5552,2,FALSE),""))),"")</f>
        <v/>
      </c>
      <c r="C2451" s="38"/>
      <c r="D2451" s="38"/>
      <c r="E2451" s="38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22"/>
    </row>
    <row r="2452" spans="1:22" x14ac:dyDescent="0.2">
      <c r="A2452" s="24">
        <f>1+LARGE($A$11:A2451,1)</f>
        <v>2441</v>
      </c>
      <c r="B2452" s="38" t="str">
        <f>_xlfn.IFNA(IF($U$8="set",VLOOKUP(Search!$A2452,Inventory!$AD$2:$AI$5552,6,FALSE),IF($U$8="Player",VLOOKUP(Search!$A2452,Inventory!$AF$2:$AI$5552,4,FALSE),IF($U$8="BV",VLOOKUP(Search!$A2452,Inventory!$AH$2:$AI$5552,2,FALSE),""))),"")</f>
        <v/>
      </c>
      <c r="C2452" s="38"/>
      <c r="D2452" s="38"/>
      <c r="E2452" s="38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22"/>
    </row>
    <row r="2453" spans="1:22" x14ac:dyDescent="0.2">
      <c r="A2453" s="24">
        <f>1+LARGE($A$11:A2452,1)</f>
        <v>2442</v>
      </c>
      <c r="B2453" s="38" t="str">
        <f>_xlfn.IFNA(IF($U$8="set",VLOOKUP(Search!$A2453,Inventory!$AD$2:$AI$5552,6,FALSE),IF($U$8="Player",VLOOKUP(Search!$A2453,Inventory!$AF$2:$AI$5552,4,FALSE),IF($U$8="BV",VLOOKUP(Search!$A2453,Inventory!$AH$2:$AI$5552,2,FALSE),""))),"")</f>
        <v/>
      </c>
      <c r="C2453" s="38"/>
      <c r="D2453" s="38"/>
      <c r="E2453" s="38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22"/>
    </row>
    <row r="2454" spans="1:22" x14ac:dyDescent="0.2">
      <c r="A2454" s="24">
        <f>1+LARGE($A$11:A2453,1)</f>
        <v>2443</v>
      </c>
      <c r="B2454" s="38" t="str">
        <f>_xlfn.IFNA(IF($U$8="set",VLOOKUP(Search!$A2454,Inventory!$AD$2:$AI$5552,6,FALSE),IF($U$8="Player",VLOOKUP(Search!$A2454,Inventory!$AF$2:$AI$5552,4,FALSE),IF($U$8="BV",VLOOKUP(Search!$A2454,Inventory!$AH$2:$AI$5552,2,FALSE),""))),"")</f>
        <v/>
      </c>
      <c r="C2454" s="38"/>
      <c r="D2454" s="38"/>
      <c r="E2454" s="38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22"/>
    </row>
    <row r="2455" spans="1:22" x14ac:dyDescent="0.2">
      <c r="A2455" s="24">
        <f>1+LARGE($A$11:A2454,1)</f>
        <v>2444</v>
      </c>
      <c r="B2455" s="38" t="str">
        <f>_xlfn.IFNA(IF($U$8="set",VLOOKUP(Search!$A2455,Inventory!$AD$2:$AI$5552,6,FALSE),IF($U$8="Player",VLOOKUP(Search!$A2455,Inventory!$AF$2:$AI$5552,4,FALSE),IF($U$8="BV",VLOOKUP(Search!$A2455,Inventory!$AH$2:$AI$5552,2,FALSE),""))),"")</f>
        <v/>
      </c>
      <c r="C2455" s="38"/>
      <c r="D2455" s="38"/>
      <c r="E2455" s="38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22"/>
    </row>
    <row r="2456" spans="1:22" x14ac:dyDescent="0.2">
      <c r="A2456" s="24">
        <f>1+LARGE($A$11:A2455,1)</f>
        <v>2445</v>
      </c>
      <c r="B2456" s="38" t="str">
        <f>_xlfn.IFNA(IF($U$8="set",VLOOKUP(Search!$A2456,Inventory!$AD$2:$AI$5552,6,FALSE),IF($U$8="Player",VLOOKUP(Search!$A2456,Inventory!$AF$2:$AI$5552,4,FALSE),IF($U$8="BV",VLOOKUP(Search!$A2456,Inventory!$AH$2:$AI$5552,2,FALSE),""))),"")</f>
        <v/>
      </c>
      <c r="C2456" s="38"/>
      <c r="D2456" s="38"/>
      <c r="E2456" s="38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22"/>
    </row>
    <row r="2457" spans="1:22" x14ac:dyDescent="0.2">
      <c r="A2457" s="24">
        <f>1+LARGE($A$11:A2456,1)</f>
        <v>2446</v>
      </c>
      <c r="B2457" s="38" t="str">
        <f>_xlfn.IFNA(IF($U$8="set",VLOOKUP(Search!$A2457,Inventory!$AD$2:$AI$5552,6,FALSE),IF($U$8="Player",VLOOKUP(Search!$A2457,Inventory!$AF$2:$AI$5552,4,FALSE),IF($U$8="BV",VLOOKUP(Search!$A2457,Inventory!$AH$2:$AI$5552,2,FALSE),""))),"")</f>
        <v/>
      </c>
      <c r="C2457" s="38"/>
      <c r="D2457" s="38"/>
      <c r="E2457" s="38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22"/>
    </row>
    <row r="2458" spans="1:22" x14ac:dyDescent="0.2">
      <c r="A2458" s="24">
        <f>1+LARGE($A$11:A2457,1)</f>
        <v>2447</v>
      </c>
      <c r="B2458" s="38" t="str">
        <f>_xlfn.IFNA(IF($U$8="set",VLOOKUP(Search!$A2458,Inventory!$AD$2:$AI$5552,6,FALSE),IF($U$8="Player",VLOOKUP(Search!$A2458,Inventory!$AF$2:$AI$5552,4,FALSE),IF($U$8="BV",VLOOKUP(Search!$A2458,Inventory!$AH$2:$AI$5552,2,FALSE),""))),"")</f>
        <v/>
      </c>
      <c r="C2458" s="38"/>
      <c r="D2458" s="38"/>
      <c r="E2458" s="38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22"/>
    </row>
    <row r="2459" spans="1:22" x14ac:dyDescent="0.2">
      <c r="A2459" s="24">
        <f>1+LARGE($A$11:A2458,1)</f>
        <v>2448</v>
      </c>
      <c r="B2459" s="38" t="str">
        <f>_xlfn.IFNA(IF($U$8="set",VLOOKUP(Search!$A2459,Inventory!$AD$2:$AI$5552,6,FALSE),IF($U$8="Player",VLOOKUP(Search!$A2459,Inventory!$AF$2:$AI$5552,4,FALSE),IF($U$8="BV",VLOOKUP(Search!$A2459,Inventory!$AH$2:$AI$5552,2,FALSE),""))),"")</f>
        <v/>
      </c>
      <c r="C2459" s="38"/>
      <c r="D2459" s="38"/>
      <c r="E2459" s="38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22"/>
    </row>
    <row r="2460" spans="1:22" x14ac:dyDescent="0.2">
      <c r="A2460" s="24">
        <f>1+LARGE($A$11:A2459,1)</f>
        <v>2449</v>
      </c>
      <c r="B2460" s="38" t="str">
        <f>_xlfn.IFNA(IF($U$8="set",VLOOKUP(Search!$A2460,Inventory!$AD$2:$AI$5552,6,FALSE),IF($U$8="Player",VLOOKUP(Search!$A2460,Inventory!$AF$2:$AI$5552,4,FALSE),IF($U$8="BV",VLOOKUP(Search!$A2460,Inventory!$AH$2:$AI$5552,2,FALSE),""))),"")</f>
        <v/>
      </c>
      <c r="C2460" s="38"/>
      <c r="D2460" s="38"/>
      <c r="E2460" s="38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22"/>
    </row>
    <row r="2461" spans="1:22" x14ac:dyDescent="0.2">
      <c r="A2461" s="24">
        <f>1+LARGE($A$11:A2460,1)</f>
        <v>2450</v>
      </c>
      <c r="B2461" s="38" t="str">
        <f>_xlfn.IFNA(IF($U$8="set",VLOOKUP(Search!$A2461,Inventory!$AD$2:$AI$5552,6,FALSE),IF($U$8="Player",VLOOKUP(Search!$A2461,Inventory!$AF$2:$AI$5552,4,FALSE),IF($U$8="BV",VLOOKUP(Search!$A2461,Inventory!$AH$2:$AI$5552,2,FALSE),""))),"")</f>
        <v/>
      </c>
      <c r="C2461" s="38"/>
      <c r="D2461" s="38"/>
      <c r="E2461" s="38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22"/>
    </row>
    <row r="2462" spans="1:22" x14ac:dyDescent="0.2">
      <c r="A2462" s="24">
        <f>1+LARGE($A$11:A2461,1)</f>
        <v>2451</v>
      </c>
      <c r="B2462" s="38" t="str">
        <f>_xlfn.IFNA(IF($U$8="set",VLOOKUP(Search!$A2462,Inventory!$AD$2:$AI$5552,6,FALSE),IF($U$8="Player",VLOOKUP(Search!$A2462,Inventory!$AF$2:$AI$5552,4,FALSE),IF($U$8="BV",VLOOKUP(Search!$A2462,Inventory!$AH$2:$AI$5552,2,FALSE),""))),"")</f>
        <v/>
      </c>
      <c r="C2462" s="38"/>
      <c r="D2462" s="38"/>
      <c r="E2462" s="38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22"/>
    </row>
    <row r="2463" spans="1:22" x14ac:dyDescent="0.2">
      <c r="A2463" s="24">
        <f>1+LARGE($A$11:A2462,1)</f>
        <v>2452</v>
      </c>
      <c r="B2463" s="38" t="str">
        <f>_xlfn.IFNA(IF($U$8="set",VLOOKUP(Search!$A2463,Inventory!$AD$2:$AI$5552,6,FALSE),IF($U$8="Player",VLOOKUP(Search!$A2463,Inventory!$AF$2:$AI$5552,4,FALSE),IF($U$8="BV",VLOOKUP(Search!$A2463,Inventory!$AH$2:$AI$5552,2,FALSE),""))),"")</f>
        <v/>
      </c>
      <c r="C2463" s="38"/>
      <c r="D2463" s="38"/>
      <c r="E2463" s="38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22"/>
    </row>
    <row r="2464" spans="1:22" x14ac:dyDescent="0.2">
      <c r="A2464" s="24">
        <f>1+LARGE($A$11:A2463,1)</f>
        <v>2453</v>
      </c>
      <c r="B2464" s="38" t="str">
        <f>_xlfn.IFNA(IF($U$8="set",VLOOKUP(Search!$A2464,Inventory!$AD$2:$AI$5552,6,FALSE),IF($U$8="Player",VLOOKUP(Search!$A2464,Inventory!$AF$2:$AI$5552,4,FALSE),IF($U$8="BV",VLOOKUP(Search!$A2464,Inventory!$AH$2:$AI$5552,2,FALSE),""))),"")</f>
        <v/>
      </c>
      <c r="C2464" s="38"/>
      <c r="D2464" s="38"/>
      <c r="E2464" s="38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22"/>
    </row>
    <row r="2465" spans="1:22" x14ac:dyDescent="0.2">
      <c r="A2465" s="24">
        <f>1+LARGE($A$11:A2464,1)</f>
        <v>2454</v>
      </c>
      <c r="B2465" s="38" t="str">
        <f>_xlfn.IFNA(IF($U$8="set",VLOOKUP(Search!$A2465,Inventory!$AD$2:$AI$5552,6,FALSE),IF($U$8="Player",VLOOKUP(Search!$A2465,Inventory!$AF$2:$AI$5552,4,FALSE),IF($U$8="BV",VLOOKUP(Search!$A2465,Inventory!$AH$2:$AI$5552,2,FALSE),""))),"")</f>
        <v/>
      </c>
      <c r="C2465" s="38"/>
      <c r="D2465" s="38"/>
      <c r="E2465" s="38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22"/>
    </row>
    <row r="2466" spans="1:22" x14ac:dyDescent="0.2">
      <c r="A2466" s="24">
        <f>1+LARGE($A$11:A2465,1)</f>
        <v>2455</v>
      </c>
      <c r="B2466" s="38" t="str">
        <f>_xlfn.IFNA(IF($U$8="set",VLOOKUP(Search!$A2466,Inventory!$AD$2:$AI$5552,6,FALSE),IF($U$8="Player",VLOOKUP(Search!$A2466,Inventory!$AF$2:$AI$5552,4,FALSE),IF($U$8="BV",VLOOKUP(Search!$A2466,Inventory!$AH$2:$AI$5552,2,FALSE),""))),"")</f>
        <v/>
      </c>
      <c r="C2466" s="38"/>
      <c r="D2466" s="38"/>
      <c r="E2466" s="38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22"/>
    </row>
    <row r="2467" spans="1:22" x14ac:dyDescent="0.2">
      <c r="A2467" s="24">
        <f>1+LARGE($A$11:A2466,1)</f>
        <v>2456</v>
      </c>
      <c r="B2467" s="38" t="str">
        <f>_xlfn.IFNA(IF($U$8="set",VLOOKUP(Search!$A2467,Inventory!$AD$2:$AI$5552,6,FALSE),IF($U$8="Player",VLOOKUP(Search!$A2467,Inventory!$AF$2:$AI$5552,4,FALSE),IF($U$8="BV",VLOOKUP(Search!$A2467,Inventory!$AH$2:$AI$5552,2,FALSE),""))),"")</f>
        <v/>
      </c>
      <c r="C2467" s="38"/>
      <c r="D2467" s="38"/>
      <c r="E2467" s="38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22"/>
    </row>
    <row r="2468" spans="1:22" x14ac:dyDescent="0.2">
      <c r="A2468" s="24">
        <f>1+LARGE($A$11:A2467,1)</f>
        <v>2457</v>
      </c>
      <c r="B2468" s="38" t="str">
        <f>_xlfn.IFNA(IF($U$8="set",VLOOKUP(Search!$A2468,Inventory!$AD$2:$AI$5552,6,FALSE),IF($U$8="Player",VLOOKUP(Search!$A2468,Inventory!$AF$2:$AI$5552,4,FALSE),IF($U$8="BV",VLOOKUP(Search!$A2468,Inventory!$AH$2:$AI$5552,2,FALSE),""))),"")</f>
        <v/>
      </c>
      <c r="C2468" s="38"/>
      <c r="D2468" s="38"/>
      <c r="E2468" s="38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22"/>
    </row>
    <row r="2469" spans="1:22" x14ac:dyDescent="0.2">
      <c r="A2469" s="24">
        <f>1+LARGE($A$11:A2468,1)</f>
        <v>2458</v>
      </c>
      <c r="B2469" s="38" t="str">
        <f>_xlfn.IFNA(IF($U$8="set",VLOOKUP(Search!$A2469,Inventory!$AD$2:$AI$5552,6,FALSE),IF($U$8="Player",VLOOKUP(Search!$A2469,Inventory!$AF$2:$AI$5552,4,FALSE),IF($U$8="BV",VLOOKUP(Search!$A2469,Inventory!$AH$2:$AI$5552,2,FALSE),""))),"")</f>
        <v/>
      </c>
      <c r="C2469" s="38"/>
      <c r="D2469" s="38"/>
      <c r="E2469" s="38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22"/>
    </row>
    <row r="2470" spans="1:22" x14ac:dyDescent="0.2">
      <c r="A2470" s="24">
        <f>1+LARGE($A$11:A2469,1)</f>
        <v>2459</v>
      </c>
      <c r="B2470" s="38" t="str">
        <f>_xlfn.IFNA(IF($U$8="set",VLOOKUP(Search!$A2470,Inventory!$AD$2:$AI$5552,6,FALSE),IF($U$8="Player",VLOOKUP(Search!$A2470,Inventory!$AF$2:$AI$5552,4,FALSE),IF($U$8="BV",VLOOKUP(Search!$A2470,Inventory!$AH$2:$AI$5552,2,FALSE),""))),"")</f>
        <v/>
      </c>
      <c r="C2470" s="38"/>
      <c r="D2470" s="38"/>
      <c r="E2470" s="38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22"/>
    </row>
    <row r="2471" spans="1:22" x14ac:dyDescent="0.2">
      <c r="A2471" s="24">
        <f>1+LARGE($A$11:A2470,1)</f>
        <v>2460</v>
      </c>
      <c r="B2471" s="38" t="str">
        <f>_xlfn.IFNA(IF($U$8="set",VLOOKUP(Search!$A2471,Inventory!$AD$2:$AI$5552,6,FALSE),IF($U$8="Player",VLOOKUP(Search!$A2471,Inventory!$AF$2:$AI$5552,4,FALSE),IF($U$8="BV",VLOOKUP(Search!$A2471,Inventory!$AH$2:$AI$5552,2,FALSE),""))),"")</f>
        <v/>
      </c>
      <c r="C2471" s="38"/>
      <c r="D2471" s="38"/>
      <c r="E2471" s="38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22"/>
    </row>
    <row r="2472" spans="1:22" x14ac:dyDescent="0.2">
      <c r="A2472" s="24">
        <f>1+LARGE($A$11:A2471,1)</f>
        <v>2461</v>
      </c>
      <c r="B2472" s="38" t="str">
        <f>_xlfn.IFNA(IF($U$8="set",VLOOKUP(Search!$A2472,Inventory!$AD$2:$AI$5552,6,FALSE),IF($U$8="Player",VLOOKUP(Search!$A2472,Inventory!$AF$2:$AI$5552,4,FALSE),IF($U$8="BV",VLOOKUP(Search!$A2472,Inventory!$AH$2:$AI$5552,2,FALSE),""))),"")</f>
        <v/>
      </c>
      <c r="C2472" s="38"/>
      <c r="D2472" s="38"/>
      <c r="E2472" s="38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22"/>
    </row>
    <row r="2473" spans="1:22" x14ac:dyDescent="0.2">
      <c r="A2473" s="24">
        <f>1+LARGE($A$11:A2472,1)</f>
        <v>2462</v>
      </c>
      <c r="B2473" s="38" t="str">
        <f>_xlfn.IFNA(IF($U$8="set",VLOOKUP(Search!$A2473,Inventory!$AD$2:$AI$5552,6,FALSE),IF($U$8="Player",VLOOKUP(Search!$A2473,Inventory!$AF$2:$AI$5552,4,FALSE),IF($U$8="BV",VLOOKUP(Search!$A2473,Inventory!$AH$2:$AI$5552,2,FALSE),""))),"")</f>
        <v/>
      </c>
      <c r="C2473" s="38"/>
      <c r="D2473" s="38"/>
      <c r="E2473" s="38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22"/>
    </row>
    <row r="2474" spans="1:22" x14ac:dyDescent="0.2">
      <c r="A2474" s="24">
        <f>1+LARGE($A$11:A2473,1)</f>
        <v>2463</v>
      </c>
      <c r="B2474" s="38" t="str">
        <f>_xlfn.IFNA(IF($U$8="set",VLOOKUP(Search!$A2474,Inventory!$AD$2:$AI$5552,6,FALSE),IF($U$8="Player",VLOOKUP(Search!$A2474,Inventory!$AF$2:$AI$5552,4,FALSE),IF($U$8="BV",VLOOKUP(Search!$A2474,Inventory!$AH$2:$AI$5552,2,FALSE),""))),"")</f>
        <v/>
      </c>
      <c r="C2474" s="38"/>
      <c r="D2474" s="38"/>
      <c r="E2474" s="38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22"/>
    </row>
    <row r="2475" spans="1:22" x14ac:dyDescent="0.2">
      <c r="A2475" s="24">
        <f>1+LARGE($A$11:A2474,1)</f>
        <v>2464</v>
      </c>
      <c r="B2475" s="38" t="str">
        <f>_xlfn.IFNA(IF($U$8="set",VLOOKUP(Search!$A2475,Inventory!$AD$2:$AI$5552,6,FALSE),IF($U$8="Player",VLOOKUP(Search!$A2475,Inventory!$AF$2:$AI$5552,4,FALSE),IF($U$8="BV",VLOOKUP(Search!$A2475,Inventory!$AH$2:$AI$5552,2,FALSE),""))),"")</f>
        <v/>
      </c>
      <c r="C2475" s="38"/>
      <c r="D2475" s="38"/>
      <c r="E2475" s="38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22"/>
    </row>
    <row r="2476" spans="1:22" x14ac:dyDescent="0.2">
      <c r="A2476" s="24">
        <f>1+LARGE($A$11:A2475,1)</f>
        <v>2465</v>
      </c>
      <c r="B2476" s="38" t="str">
        <f>_xlfn.IFNA(IF($U$8="set",VLOOKUP(Search!$A2476,Inventory!$AD$2:$AI$5552,6,FALSE),IF($U$8="Player",VLOOKUP(Search!$A2476,Inventory!$AF$2:$AI$5552,4,FALSE),IF($U$8="BV",VLOOKUP(Search!$A2476,Inventory!$AH$2:$AI$5552,2,FALSE),""))),"")</f>
        <v/>
      </c>
      <c r="C2476" s="38"/>
      <c r="D2476" s="38"/>
      <c r="E2476" s="38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22"/>
    </row>
    <row r="2477" spans="1:22" x14ac:dyDescent="0.2">
      <c r="A2477" s="24">
        <f>1+LARGE($A$11:A2476,1)</f>
        <v>2466</v>
      </c>
      <c r="B2477" s="38" t="str">
        <f>_xlfn.IFNA(IF($U$8="set",VLOOKUP(Search!$A2477,Inventory!$AD$2:$AI$5552,6,FALSE),IF($U$8="Player",VLOOKUP(Search!$A2477,Inventory!$AF$2:$AI$5552,4,FALSE),IF($U$8="BV",VLOOKUP(Search!$A2477,Inventory!$AH$2:$AI$5552,2,FALSE),""))),"")</f>
        <v/>
      </c>
      <c r="C2477" s="38"/>
      <c r="D2477" s="38"/>
      <c r="E2477" s="38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22"/>
    </row>
    <row r="2478" spans="1:22" x14ac:dyDescent="0.2">
      <c r="A2478" s="24">
        <f>1+LARGE($A$11:A2477,1)</f>
        <v>2467</v>
      </c>
      <c r="B2478" s="38" t="str">
        <f>_xlfn.IFNA(IF($U$8="set",VLOOKUP(Search!$A2478,Inventory!$AD$2:$AI$5552,6,FALSE),IF($U$8="Player",VLOOKUP(Search!$A2478,Inventory!$AF$2:$AI$5552,4,FALSE),IF($U$8="BV",VLOOKUP(Search!$A2478,Inventory!$AH$2:$AI$5552,2,FALSE),""))),"")</f>
        <v/>
      </c>
      <c r="C2478" s="38"/>
      <c r="D2478" s="38"/>
      <c r="E2478" s="38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22"/>
    </row>
    <row r="2479" spans="1:22" x14ac:dyDescent="0.2">
      <c r="A2479" s="24">
        <f>1+LARGE($A$11:A2478,1)</f>
        <v>2468</v>
      </c>
      <c r="B2479" s="38" t="str">
        <f>_xlfn.IFNA(IF($U$8="set",VLOOKUP(Search!$A2479,Inventory!$AD$2:$AI$5552,6,FALSE),IF($U$8="Player",VLOOKUP(Search!$A2479,Inventory!$AF$2:$AI$5552,4,FALSE),IF($U$8="BV",VLOOKUP(Search!$A2479,Inventory!$AH$2:$AI$5552,2,FALSE),""))),"")</f>
        <v/>
      </c>
      <c r="C2479" s="38"/>
      <c r="D2479" s="38"/>
      <c r="E2479" s="38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22"/>
    </row>
    <row r="2480" spans="1:22" x14ac:dyDescent="0.2">
      <c r="A2480" s="24">
        <f>1+LARGE($A$11:A2479,1)</f>
        <v>2469</v>
      </c>
      <c r="B2480" s="38" t="str">
        <f>_xlfn.IFNA(IF($U$8="set",VLOOKUP(Search!$A2480,Inventory!$AD$2:$AI$5552,6,FALSE),IF($U$8="Player",VLOOKUP(Search!$A2480,Inventory!$AF$2:$AI$5552,4,FALSE),IF($U$8="BV",VLOOKUP(Search!$A2480,Inventory!$AH$2:$AI$5552,2,FALSE),""))),"")</f>
        <v/>
      </c>
      <c r="C2480" s="38"/>
      <c r="D2480" s="38"/>
      <c r="E2480" s="38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22"/>
    </row>
    <row r="2481" spans="1:22" x14ac:dyDescent="0.2">
      <c r="A2481" s="24">
        <f>1+LARGE($A$11:A2480,1)</f>
        <v>2470</v>
      </c>
      <c r="B2481" s="38" t="str">
        <f>_xlfn.IFNA(IF($U$8="set",VLOOKUP(Search!$A2481,Inventory!$AD$2:$AI$5552,6,FALSE),IF($U$8="Player",VLOOKUP(Search!$A2481,Inventory!$AF$2:$AI$5552,4,FALSE),IF($U$8="BV",VLOOKUP(Search!$A2481,Inventory!$AH$2:$AI$5552,2,FALSE),""))),"")</f>
        <v/>
      </c>
      <c r="C2481" s="38"/>
      <c r="D2481" s="38"/>
      <c r="E2481" s="38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22"/>
    </row>
    <row r="2482" spans="1:22" x14ac:dyDescent="0.2">
      <c r="A2482" s="24">
        <f>1+LARGE($A$11:A2481,1)</f>
        <v>2471</v>
      </c>
      <c r="B2482" s="38" t="str">
        <f>_xlfn.IFNA(IF($U$8="set",VLOOKUP(Search!$A2482,Inventory!$AD$2:$AI$5552,6,FALSE),IF($U$8="Player",VLOOKUP(Search!$A2482,Inventory!$AF$2:$AI$5552,4,FALSE),IF($U$8="BV",VLOOKUP(Search!$A2482,Inventory!$AH$2:$AI$5552,2,FALSE),""))),"")</f>
        <v/>
      </c>
      <c r="C2482" s="38"/>
      <c r="D2482" s="38"/>
      <c r="E2482" s="38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22"/>
    </row>
    <row r="2483" spans="1:22" x14ac:dyDescent="0.2">
      <c r="A2483" s="24">
        <f>1+LARGE($A$11:A2482,1)</f>
        <v>2472</v>
      </c>
      <c r="B2483" s="38" t="str">
        <f>_xlfn.IFNA(IF($U$8="set",VLOOKUP(Search!$A2483,Inventory!$AD$2:$AI$5552,6,FALSE),IF($U$8="Player",VLOOKUP(Search!$A2483,Inventory!$AF$2:$AI$5552,4,FALSE),IF($U$8="BV",VLOOKUP(Search!$A2483,Inventory!$AH$2:$AI$5552,2,FALSE),""))),"")</f>
        <v/>
      </c>
      <c r="C2483" s="38"/>
      <c r="D2483" s="38"/>
      <c r="E2483" s="38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22"/>
    </row>
    <row r="2484" spans="1:22" x14ac:dyDescent="0.2">
      <c r="A2484" s="24">
        <f>1+LARGE($A$11:A2483,1)</f>
        <v>2473</v>
      </c>
      <c r="B2484" s="38" t="str">
        <f>_xlfn.IFNA(IF($U$8="set",VLOOKUP(Search!$A2484,Inventory!$AD$2:$AI$5552,6,FALSE),IF($U$8="Player",VLOOKUP(Search!$A2484,Inventory!$AF$2:$AI$5552,4,FALSE),IF($U$8="BV",VLOOKUP(Search!$A2484,Inventory!$AH$2:$AI$5552,2,FALSE),""))),"")</f>
        <v/>
      </c>
      <c r="C2484" s="38"/>
      <c r="D2484" s="38"/>
      <c r="E2484" s="38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22"/>
    </row>
    <row r="2485" spans="1:22" x14ac:dyDescent="0.2">
      <c r="A2485" s="24">
        <f>1+LARGE($A$11:A2484,1)</f>
        <v>2474</v>
      </c>
      <c r="B2485" s="38" t="str">
        <f>_xlfn.IFNA(IF($U$8="set",VLOOKUP(Search!$A2485,Inventory!$AD$2:$AI$5552,6,FALSE),IF($U$8="Player",VLOOKUP(Search!$A2485,Inventory!$AF$2:$AI$5552,4,FALSE),IF($U$8="BV",VLOOKUP(Search!$A2485,Inventory!$AH$2:$AI$5552,2,FALSE),""))),"")</f>
        <v/>
      </c>
      <c r="C2485" s="38"/>
      <c r="D2485" s="38"/>
      <c r="E2485" s="38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22"/>
    </row>
    <row r="2486" spans="1:22" x14ac:dyDescent="0.2">
      <c r="A2486" s="24">
        <f>1+LARGE($A$11:A2485,1)</f>
        <v>2475</v>
      </c>
      <c r="B2486" s="38" t="str">
        <f>_xlfn.IFNA(IF($U$8="set",VLOOKUP(Search!$A2486,Inventory!$AD$2:$AI$5552,6,FALSE),IF($U$8="Player",VLOOKUP(Search!$A2486,Inventory!$AF$2:$AI$5552,4,FALSE),IF($U$8="BV",VLOOKUP(Search!$A2486,Inventory!$AH$2:$AI$5552,2,FALSE),""))),"")</f>
        <v/>
      </c>
      <c r="C2486" s="38"/>
      <c r="D2486" s="38"/>
      <c r="E2486" s="38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22"/>
    </row>
    <row r="2487" spans="1:22" x14ac:dyDescent="0.2">
      <c r="A2487" s="24">
        <f>1+LARGE($A$11:A2486,1)</f>
        <v>2476</v>
      </c>
      <c r="B2487" s="38" t="str">
        <f>_xlfn.IFNA(IF($U$8="set",VLOOKUP(Search!$A2487,Inventory!$AD$2:$AI$5552,6,FALSE),IF($U$8="Player",VLOOKUP(Search!$A2487,Inventory!$AF$2:$AI$5552,4,FALSE),IF($U$8="BV",VLOOKUP(Search!$A2487,Inventory!$AH$2:$AI$5552,2,FALSE),""))),"")</f>
        <v/>
      </c>
      <c r="C2487" s="38"/>
      <c r="D2487" s="38"/>
      <c r="E2487" s="38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22"/>
    </row>
    <row r="2488" spans="1:22" x14ac:dyDescent="0.2">
      <c r="A2488" s="24">
        <f>1+LARGE($A$11:A2487,1)</f>
        <v>2477</v>
      </c>
      <c r="B2488" s="38" t="str">
        <f>_xlfn.IFNA(IF($U$8="set",VLOOKUP(Search!$A2488,Inventory!$AD$2:$AI$5552,6,FALSE),IF($U$8="Player",VLOOKUP(Search!$A2488,Inventory!$AF$2:$AI$5552,4,FALSE),IF($U$8="BV",VLOOKUP(Search!$A2488,Inventory!$AH$2:$AI$5552,2,FALSE),""))),"")</f>
        <v/>
      </c>
      <c r="C2488" s="38"/>
      <c r="D2488" s="38"/>
      <c r="E2488" s="38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22"/>
    </row>
    <row r="2489" spans="1:22" x14ac:dyDescent="0.2">
      <c r="A2489" s="24">
        <f>1+LARGE($A$11:A2488,1)</f>
        <v>2478</v>
      </c>
      <c r="B2489" s="38" t="str">
        <f>_xlfn.IFNA(IF($U$8="set",VLOOKUP(Search!$A2489,Inventory!$AD$2:$AI$5552,6,FALSE),IF($U$8="Player",VLOOKUP(Search!$A2489,Inventory!$AF$2:$AI$5552,4,FALSE),IF($U$8="BV",VLOOKUP(Search!$A2489,Inventory!$AH$2:$AI$5552,2,FALSE),""))),"")</f>
        <v/>
      </c>
      <c r="C2489" s="38"/>
      <c r="D2489" s="38"/>
      <c r="E2489" s="38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22"/>
    </row>
    <row r="2490" spans="1:22" x14ac:dyDescent="0.2">
      <c r="A2490" s="24">
        <f>1+LARGE($A$11:A2489,1)</f>
        <v>2479</v>
      </c>
      <c r="B2490" s="38" t="str">
        <f>_xlfn.IFNA(IF($U$8="set",VLOOKUP(Search!$A2490,Inventory!$AD$2:$AI$5552,6,FALSE),IF($U$8="Player",VLOOKUP(Search!$A2490,Inventory!$AF$2:$AI$5552,4,FALSE),IF($U$8="BV",VLOOKUP(Search!$A2490,Inventory!$AH$2:$AI$5552,2,FALSE),""))),"")</f>
        <v/>
      </c>
      <c r="C2490" s="38"/>
      <c r="D2490" s="38"/>
      <c r="E2490" s="38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22"/>
    </row>
    <row r="2491" spans="1:22" x14ac:dyDescent="0.2">
      <c r="A2491" s="24">
        <f>1+LARGE($A$11:A2490,1)</f>
        <v>2480</v>
      </c>
      <c r="B2491" s="38" t="str">
        <f>_xlfn.IFNA(IF($U$8="set",VLOOKUP(Search!$A2491,Inventory!$AD$2:$AI$5552,6,FALSE),IF($U$8="Player",VLOOKUP(Search!$A2491,Inventory!$AF$2:$AI$5552,4,FALSE),IF($U$8="BV",VLOOKUP(Search!$A2491,Inventory!$AH$2:$AI$5552,2,FALSE),""))),"")</f>
        <v/>
      </c>
      <c r="C2491" s="38"/>
      <c r="D2491" s="38"/>
      <c r="E2491" s="38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22"/>
    </row>
    <row r="2492" spans="1:22" x14ac:dyDescent="0.2">
      <c r="A2492" s="24">
        <f>1+LARGE($A$11:A2491,1)</f>
        <v>2481</v>
      </c>
      <c r="B2492" s="38" t="str">
        <f>_xlfn.IFNA(IF($U$8="set",VLOOKUP(Search!$A2492,Inventory!$AD$2:$AI$5552,6,FALSE),IF($U$8="Player",VLOOKUP(Search!$A2492,Inventory!$AF$2:$AI$5552,4,FALSE),IF($U$8="BV",VLOOKUP(Search!$A2492,Inventory!$AH$2:$AI$5552,2,FALSE),""))),"")</f>
        <v/>
      </c>
      <c r="C2492" s="38"/>
      <c r="D2492" s="38"/>
      <c r="E2492" s="38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22"/>
    </row>
    <row r="2493" spans="1:22" x14ac:dyDescent="0.2">
      <c r="A2493" s="24">
        <f>1+LARGE($A$11:A2492,1)</f>
        <v>2482</v>
      </c>
      <c r="B2493" s="38" t="str">
        <f>_xlfn.IFNA(IF($U$8="set",VLOOKUP(Search!$A2493,Inventory!$AD$2:$AI$5552,6,FALSE),IF($U$8="Player",VLOOKUP(Search!$A2493,Inventory!$AF$2:$AI$5552,4,FALSE),IF($U$8="BV",VLOOKUP(Search!$A2493,Inventory!$AH$2:$AI$5552,2,FALSE),""))),"")</f>
        <v/>
      </c>
      <c r="C2493" s="38"/>
      <c r="D2493" s="38"/>
      <c r="E2493" s="38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22"/>
    </row>
    <row r="2494" spans="1:22" x14ac:dyDescent="0.2">
      <c r="A2494" s="24">
        <f>1+LARGE($A$11:A2493,1)</f>
        <v>2483</v>
      </c>
      <c r="B2494" s="38" t="str">
        <f>_xlfn.IFNA(IF($U$8="set",VLOOKUP(Search!$A2494,Inventory!$AD$2:$AI$5552,6,FALSE),IF($U$8="Player",VLOOKUP(Search!$A2494,Inventory!$AF$2:$AI$5552,4,FALSE),IF($U$8="BV",VLOOKUP(Search!$A2494,Inventory!$AH$2:$AI$5552,2,FALSE),""))),"")</f>
        <v/>
      </c>
      <c r="C2494" s="38"/>
      <c r="D2494" s="38"/>
      <c r="E2494" s="38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22"/>
    </row>
    <row r="2495" spans="1:22" x14ac:dyDescent="0.2">
      <c r="A2495" s="24">
        <f>1+LARGE($A$11:A2494,1)</f>
        <v>2484</v>
      </c>
      <c r="B2495" s="38" t="str">
        <f>_xlfn.IFNA(IF($U$8="set",VLOOKUP(Search!$A2495,Inventory!$AD$2:$AI$5552,6,FALSE),IF($U$8="Player",VLOOKUP(Search!$A2495,Inventory!$AF$2:$AI$5552,4,FALSE),IF($U$8="BV",VLOOKUP(Search!$A2495,Inventory!$AH$2:$AI$5552,2,FALSE),""))),"")</f>
        <v/>
      </c>
      <c r="C2495" s="38"/>
      <c r="D2495" s="38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22"/>
    </row>
    <row r="2496" spans="1:22" x14ac:dyDescent="0.2">
      <c r="A2496" s="24">
        <f>1+LARGE($A$11:A2495,1)</f>
        <v>2485</v>
      </c>
      <c r="B2496" s="38" t="str">
        <f>_xlfn.IFNA(IF($U$8="set",VLOOKUP(Search!$A2496,Inventory!$AD$2:$AI$5552,6,FALSE),IF($U$8="Player",VLOOKUP(Search!$A2496,Inventory!$AF$2:$AI$5552,4,FALSE),IF($U$8="BV",VLOOKUP(Search!$A2496,Inventory!$AH$2:$AI$5552,2,FALSE),""))),"")</f>
        <v/>
      </c>
      <c r="C2496" s="38"/>
      <c r="D2496" s="38"/>
      <c r="E2496" s="38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22"/>
    </row>
    <row r="2497" spans="1:22" x14ac:dyDescent="0.2">
      <c r="A2497" s="24">
        <f>1+LARGE($A$11:A2496,1)</f>
        <v>2486</v>
      </c>
      <c r="B2497" s="38" t="str">
        <f>_xlfn.IFNA(IF($U$8="set",VLOOKUP(Search!$A2497,Inventory!$AD$2:$AI$5552,6,FALSE),IF($U$8="Player",VLOOKUP(Search!$A2497,Inventory!$AF$2:$AI$5552,4,FALSE),IF($U$8="BV",VLOOKUP(Search!$A2497,Inventory!$AH$2:$AI$5552,2,FALSE),""))),"")</f>
        <v/>
      </c>
      <c r="C2497" s="38"/>
      <c r="D2497" s="38"/>
      <c r="E2497" s="38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22"/>
    </row>
    <row r="2498" spans="1:22" x14ac:dyDescent="0.2">
      <c r="A2498" s="24">
        <f>1+LARGE($A$11:A2497,1)</f>
        <v>2487</v>
      </c>
      <c r="B2498" s="38" t="str">
        <f>_xlfn.IFNA(IF($U$8="set",VLOOKUP(Search!$A2498,Inventory!$AD$2:$AI$5552,6,FALSE),IF($U$8="Player",VLOOKUP(Search!$A2498,Inventory!$AF$2:$AI$5552,4,FALSE),IF($U$8="BV",VLOOKUP(Search!$A2498,Inventory!$AH$2:$AI$5552,2,FALSE),""))),"")</f>
        <v/>
      </c>
      <c r="C2498" s="38"/>
      <c r="D2498" s="38"/>
      <c r="E2498" s="38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22"/>
    </row>
    <row r="2499" spans="1:22" x14ac:dyDescent="0.2">
      <c r="A2499" s="24">
        <f>1+LARGE($A$11:A2498,1)</f>
        <v>2488</v>
      </c>
      <c r="B2499" s="38" t="str">
        <f>_xlfn.IFNA(IF($U$8="set",VLOOKUP(Search!$A2499,Inventory!$AD$2:$AI$5552,6,FALSE),IF($U$8="Player",VLOOKUP(Search!$A2499,Inventory!$AF$2:$AI$5552,4,FALSE),IF($U$8="BV",VLOOKUP(Search!$A2499,Inventory!$AH$2:$AI$5552,2,FALSE),""))),"")</f>
        <v/>
      </c>
      <c r="C2499" s="38"/>
      <c r="D2499" s="38"/>
      <c r="E2499" s="38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22"/>
    </row>
    <row r="2500" spans="1:22" x14ac:dyDescent="0.2">
      <c r="A2500" s="24">
        <f>1+LARGE($A$11:A2499,1)</f>
        <v>2489</v>
      </c>
      <c r="B2500" s="38" t="str">
        <f>_xlfn.IFNA(IF($U$8="set",VLOOKUP(Search!$A2500,Inventory!$AD$2:$AI$5552,6,FALSE),IF($U$8="Player",VLOOKUP(Search!$A2500,Inventory!$AF$2:$AI$5552,4,FALSE),IF($U$8="BV",VLOOKUP(Search!$A2500,Inventory!$AH$2:$AI$5552,2,FALSE),""))),"")</f>
        <v/>
      </c>
      <c r="C2500" s="38"/>
      <c r="D2500" s="38"/>
      <c r="E2500" s="38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22"/>
    </row>
    <row r="2501" spans="1:22" x14ac:dyDescent="0.2">
      <c r="A2501" s="24">
        <f>1+LARGE($A$11:A2500,1)</f>
        <v>2490</v>
      </c>
      <c r="B2501" s="38" t="str">
        <f>_xlfn.IFNA(IF($U$8="set",VLOOKUP(Search!$A2501,Inventory!$AD$2:$AI$5552,6,FALSE),IF($U$8="Player",VLOOKUP(Search!$A2501,Inventory!$AF$2:$AI$5552,4,FALSE),IF($U$8="BV",VLOOKUP(Search!$A2501,Inventory!$AH$2:$AI$5552,2,FALSE),""))),"")</f>
        <v/>
      </c>
      <c r="C2501" s="38"/>
      <c r="D2501" s="38"/>
      <c r="E2501" s="38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22"/>
    </row>
    <row r="2502" spans="1:22" x14ac:dyDescent="0.2">
      <c r="A2502" s="24">
        <f>1+LARGE($A$11:A2501,1)</f>
        <v>2491</v>
      </c>
      <c r="B2502" s="38" t="str">
        <f>_xlfn.IFNA(IF($U$8="set",VLOOKUP(Search!$A2502,Inventory!$AD$2:$AI$5552,6,FALSE),IF($U$8="Player",VLOOKUP(Search!$A2502,Inventory!$AF$2:$AI$5552,4,FALSE),IF($U$8="BV",VLOOKUP(Search!$A2502,Inventory!$AH$2:$AI$5552,2,FALSE),""))),"")</f>
        <v/>
      </c>
      <c r="C2502" s="38"/>
      <c r="D2502" s="38"/>
      <c r="E2502" s="38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22"/>
    </row>
    <row r="2503" spans="1:22" x14ac:dyDescent="0.2">
      <c r="A2503" s="24">
        <f>1+LARGE($A$11:A2502,1)</f>
        <v>2492</v>
      </c>
      <c r="B2503" s="38" t="str">
        <f>_xlfn.IFNA(IF($U$8="set",VLOOKUP(Search!$A2503,Inventory!$AD$2:$AI$5552,6,FALSE),IF($U$8="Player",VLOOKUP(Search!$A2503,Inventory!$AF$2:$AI$5552,4,FALSE),IF($U$8="BV",VLOOKUP(Search!$A2503,Inventory!$AH$2:$AI$5552,2,FALSE),""))),"")</f>
        <v/>
      </c>
      <c r="C2503" s="38"/>
      <c r="D2503" s="38"/>
      <c r="E2503" s="38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22"/>
    </row>
    <row r="2504" spans="1:22" x14ac:dyDescent="0.2">
      <c r="A2504" s="24">
        <f>1+LARGE($A$11:A2503,1)</f>
        <v>2493</v>
      </c>
      <c r="B2504" s="38" t="str">
        <f>_xlfn.IFNA(IF($U$8="set",VLOOKUP(Search!$A2504,Inventory!$AD$2:$AI$5552,6,FALSE),IF($U$8="Player",VLOOKUP(Search!$A2504,Inventory!$AF$2:$AI$5552,4,FALSE),IF($U$8="BV",VLOOKUP(Search!$A2504,Inventory!$AH$2:$AI$5552,2,FALSE),""))),"")</f>
        <v/>
      </c>
      <c r="C2504" s="38"/>
      <c r="D2504" s="38"/>
      <c r="E2504" s="38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22"/>
    </row>
    <row r="2505" spans="1:22" x14ac:dyDescent="0.2">
      <c r="A2505" s="24">
        <f>1+LARGE($A$11:A2504,1)</f>
        <v>2494</v>
      </c>
      <c r="B2505" s="38" t="str">
        <f>_xlfn.IFNA(IF($U$8="set",VLOOKUP(Search!$A2505,Inventory!$AD$2:$AI$5552,6,FALSE),IF($U$8="Player",VLOOKUP(Search!$A2505,Inventory!$AF$2:$AI$5552,4,FALSE),IF($U$8="BV",VLOOKUP(Search!$A2505,Inventory!$AH$2:$AI$5552,2,FALSE),""))),"")</f>
        <v/>
      </c>
      <c r="C2505" s="38"/>
      <c r="D2505" s="38"/>
      <c r="E2505" s="38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22"/>
    </row>
    <row r="2506" spans="1:22" x14ac:dyDescent="0.2">
      <c r="A2506" s="24">
        <f>1+LARGE($A$11:A2505,1)</f>
        <v>2495</v>
      </c>
      <c r="B2506" s="38" t="str">
        <f>_xlfn.IFNA(IF($U$8="set",VLOOKUP(Search!$A2506,Inventory!$AD$2:$AI$5552,6,FALSE),IF($U$8="Player",VLOOKUP(Search!$A2506,Inventory!$AF$2:$AI$5552,4,FALSE),IF($U$8="BV",VLOOKUP(Search!$A2506,Inventory!$AH$2:$AI$5552,2,FALSE),""))),"")</f>
        <v/>
      </c>
      <c r="C2506" s="38"/>
      <c r="D2506" s="38"/>
      <c r="E2506" s="38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22"/>
    </row>
    <row r="2507" spans="1:22" x14ac:dyDescent="0.2">
      <c r="A2507" s="24">
        <f>1+LARGE($A$11:A2506,1)</f>
        <v>2496</v>
      </c>
      <c r="B2507" s="38" t="str">
        <f>_xlfn.IFNA(IF($U$8="set",VLOOKUP(Search!$A2507,Inventory!$AD$2:$AI$5552,6,FALSE),IF($U$8="Player",VLOOKUP(Search!$A2507,Inventory!$AF$2:$AI$5552,4,FALSE),IF($U$8="BV",VLOOKUP(Search!$A2507,Inventory!$AH$2:$AI$5552,2,FALSE),""))),"")</f>
        <v/>
      </c>
      <c r="C2507" s="38"/>
      <c r="D2507" s="38"/>
      <c r="E2507" s="38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22"/>
    </row>
    <row r="2508" spans="1:22" x14ac:dyDescent="0.2">
      <c r="A2508" s="24">
        <f>1+LARGE($A$11:A2507,1)</f>
        <v>2497</v>
      </c>
      <c r="B2508" s="38" t="str">
        <f>_xlfn.IFNA(IF($U$8="set",VLOOKUP(Search!$A2508,Inventory!$AD$2:$AI$5552,6,FALSE),IF($U$8="Player",VLOOKUP(Search!$A2508,Inventory!$AF$2:$AI$5552,4,FALSE),IF($U$8="BV",VLOOKUP(Search!$A2508,Inventory!$AH$2:$AI$5552,2,FALSE),""))),"")</f>
        <v/>
      </c>
      <c r="C2508" s="38"/>
      <c r="D2508" s="38"/>
      <c r="E2508" s="38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22"/>
    </row>
    <row r="2509" spans="1:22" x14ac:dyDescent="0.2">
      <c r="A2509" s="24">
        <f>1+LARGE($A$11:A2508,1)</f>
        <v>2498</v>
      </c>
      <c r="B2509" s="38" t="str">
        <f>_xlfn.IFNA(IF($U$8="set",VLOOKUP(Search!$A2509,Inventory!$AD$2:$AI$5552,6,FALSE),IF($U$8="Player",VLOOKUP(Search!$A2509,Inventory!$AF$2:$AI$5552,4,FALSE),IF($U$8="BV",VLOOKUP(Search!$A2509,Inventory!$AH$2:$AI$5552,2,FALSE),""))),"")</f>
        <v/>
      </c>
      <c r="C2509" s="38"/>
      <c r="D2509" s="38"/>
      <c r="E2509" s="38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22"/>
    </row>
    <row r="2510" spans="1:22" x14ac:dyDescent="0.2">
      <c r="A2510" s="24">
        <f>1+LARGE($A$11:A2509,1)</f>
        <v>2499</v>
      </c>
      <c r="B2510" s="38" t="str">
        <f>_xlfn.IFNA(IF($U$8="set",VLOOKUP(Search!$A2510,Inventory!$AD$2:$AI$5552,6,FALSE),IF($U$8="Player",VLOOKUP(Search!$A2510,Inventory!$AF$2:$AI$5552,4,FALSE),IF($U$8="BV",VLOOKUP(Search!$A2510,Inventory!$AH$2:$AI$5552,2,FALSE),""))),"")</f>
        <v/>
      </c>
      <c r="C2510" s="38"/>
      <c r="D2510" s="38"/>
      <c r="E2510" s="38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22"/>
    </row>
    <row r="2511" spans="1:22" x14ac:dyDescent="0.2">
      <c r="A2511" s="24">
        <f>1+LARGE($A$11:A2510,1)</f>
        <v>2500</v>
      </c>
      <c r="B2511" s="38" t="str">
        <f>_xlfn.IFNA(IF($U$8="set",VLOOKUP(Search!$A2511,Inventory!$AD$2:$AI$5552,6,FALSE),IF($U$8="Player",VLOOKUP(Search!$A2511,Inventory!$AF$2:$AI$5552,4,FALSE),IF($U$8="BV",VLOOKUP(Search!$A2511,Inventory!$AH$2:$AI$5552,2,FALSE),""))),"")</f>
        <v/>
      </c>
      <c r="C2511" s="38"/>
      <c r="D2511" s="38"/>
      <c r="E2511" s="38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22"/>
    </row>
    <row r="2512" spans="1:22" x14ac:dyDescent="0.2">
      <c r="A2512" s="24">
        <f>1+LARGE($A$11:A2511,1)</f>
        <v>2501</v>
      </c>
      <c r="B2512" s="38" t="str">
        <f>_xlfn.IFNA(IF($U$8="set",VLOOKUP(Search!$A2512,Inventory!$AD$2:$AI$5552,6,FALSE),IF($U$8="Player",VLOOKUP(Search!$A2512,Inventory!$AF$2:$AI$5552,4,FALSE),IF($U$8="BV",VLOOKUP(Search!$A2512,Inventory!$AH$2:$AI$5552,2,FALSE),""))),"")</f>
        <v/>
      </c>
      <c r="C2512" s="38"/>
      <c r="D2512" s="38"/>
      <c r="E2512" s="38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22"/>
    </row>
    <row r="2513" spans="1:22" x14ac:dyDescent="0.2">
      <c r="A2513" s="24">
        <f>1+LARGE($A$11:A2512,1)</f>
        <v>2502</v>
      </c>
      <c r="B2513" s="38" t="str">
        <f>_xlfn.IFNA(IF($U$8="set",VLOOKUP(Search!$A2513,Inventory!$AD$2:$AI$5552,6,FALSE),IF($U$8="Player",VLOOKUP(Search!$A2513,Inventory!$AF$2:$AI$5552,4,FALSE),IF($U$8="BV",VLOOKUP(Search!$A2513,Inventory!$AH$2:$AI$5552,2,FALSE),""))),"")</f>
        <v/>
      </c>
      <c r="C2513" s="38"/>
      <c r="D2513" s="38"/>
      <c r="E2513" s="38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22"/>
    </row>
    <row r="2514" spans="1:22" x14ac:dyDescent="0.2">
      <c r="A2514" s="24">
        <f>1+LARGE($A$11:A2513,1)</f>
        <v>2503</v>
      </c>
      <c r="B2514" s="38" t="str">
        <f>_xlfn.IFNA(IF($U$8="set",VLOOKUP(Search!$A2514,Inventory!$AD$2:$AI$5552,6,FALSE),IF($U$8="Player",VLOOKUP(Search!$A2514,Inventory!$AF$2:$AI$5552,4,FALSE),IF($U$8="BV",VLOOKUP(Search!$A2514,Inventory!$AH$2:$AI$5552,2,FALSE),""))),"")</f>
        <v/>
      </c>
      <c r="C2514" s="38"/>
      <c r="D2514" s="38"/>
      <c r="E2514" s="38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22"/>
    </row>
    <row r="2515" spans="1:22" x14ac:dyDescent="0.2">
      <c r="A2515" s="24">
        <f>1+LARGE($A$11:A2514,1)</f>
        <v>2504</v>
      </c>
      <c r="B2515" s="38" t="str">
        <f>_xlfn.IFNA(IF($U$8="set",VLOOKUP(Search!$A2515,Inventory!$AD$2:$AI$5552,6,FALSE),IF($U$8="Player",VLOOKUP(Search!$A2515,Inventory!$AF$2:$AI$5552,4,FALSE),IF($U$8="BV",VLOOKUP(Search!$A2515,Inventory!$AH$2:$AI$5552,2,FALSE),""))),"")</f>
        <v/>
      </c>
      <c r="C2515" s="38"/>
      <c r="D2515" s="38"/>
      <c r="E2515" s="38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22"/>
    </row>
    <row r="2516" spans="1:22" x14ac:dyDescent="0.2">
      <c r="A2516" s="24">
        <f>1+LARGE($A$11:A2515,1)</f>
        <v>2505</v>
      </c>
      <c r="B2516" s="38" t="str">
        <f>_xlfn.IFNA(IF($U$8="set",VLOOKUP(Search!$A2516,Inventory!$AD$2:$AI$5552,6,FALSE),IF($U$8="Player",VLOOKUP(Search!$A2516,Inventory!$AF$2:$AI$5552,4,FALSE),IF($U$8="BV",VLOOKUP(Search!$A2516,Inventory!$AH$2:$AI$5552,2,FALSE),""))),"")</f>
        <v/>
      </c>
      <c r="C2516" s="38"/>
      <c r="D2516" s="38"/>
      <c r="E2516" s="38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22"/>
    </row>
    <row r="2517" spans="1:22" x14ac:dyDescent="0.2">
      <c r="A2517" s="24">
        <f>1+LARGE($A$11:A2516,1)</f>
        <v>2506</v>
      </c>
      <c r="B2517" s="38" t="str">
        <f>_xlfn.IFNA(IF($U$8="set",VLOOKUP(Search!$A2517,Inventory!$AD$2:$AI$5552,6,FALSE),IF($U$8="Player",VLOOKUP(Search!$A2517,Inventory!$AF$2:$AI$5552,4,FALSE),IF($U$8="BV",VLOOKUP(Search!$A2517,Inventory!$AH$2:$AI$5552,2,FALSE),""))),"")</f>
        <v/>
      </c>
      <c r="C2517" s="38"/>
      <c r="D2517" s="38"/>
      <c r="E2517" s="38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22"/>
    </row>
    <row r="2518" spans="1:22" x14ac:dyDescent="0.2">
      <c r="A2518" s="24">
        <f>1+LARGE($A$11:A2517,1)</f>
        <v>2507</v>
      </c>
      <c r="B2518" s="38" t="str">
        <f>_xlfn.IFNA(IF($U$8="set",VLOOKUP(Search!$A2518,Inventory!$AD$2:$AI$5552,6,FALSE),IF($U$8="Player",VLOOKUP(Search!$A2518,Inventory!$AF$2:$AI$5552,4,FALSE),IF($U$8="BV",VLOOKUP(Search!$A2518,Inventory!$AH$2:$AI$5552,2,FALSE),""))),"")</f>
        <v/>
      </c>
      <c r="C2518" s="38"/>
      <c r="D2518" s="38"/>
      <c r="E2518" s="38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22"/>
    </row>
    <row r="2519" spans="1:22" x14ac:dyDescent="0.2">
      <c r="A2519" s="24">
        <f>1+LARGE($A$11:A2518,1)</f>
        <v>2508</v>
      </c>
      <c r="B2519" s="38" t="str">
        <f>_xlfn.IFNA(IF($U$8="set",VLOOKUP(Search!$A2519,Inventory!$AD$2:$AI$5552,6,FALSE),IF($U$8="Player",VLOOKUP(Search!$A2519,Inventory!$AF$2:$AI$5552,4,FALSE),IF($U$8="BV",VLOOKUP(Search!$A2519,Inventory!$AH$2:$AI$5552,2,FALSE),""))),"")</f>
        <v/>
      </c>
      <c r="C2519" s="38"/>
      <c r="D2519" s="38"/>
      <c r="E2519" s="38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22"/>
    </row>
    <row r="2520" spans="1:22" x14ac:dyDescent="0.2">
      <c r="A2520" s="24">
        <f>1+LARGE($A$11:A2519,1)</f>
        <v>2509</v>
      </c>
      <c r="B2520" s="38" t="str">
        <f>_xlfn.IFNA(IF($U$8="set",VLOOKUP(Search!$A2520,Inventory!$AD$2:$AI$5552,6,FALSE),IF($U$8="Player",VLOOKUP(Search!$A2520,Inventory!$AF$2:$AI$5552,4,FALSE),IF($U$8="BV",VLOOKUP(Search!$A2520,Inventory!$AH$2:$AI$5552,2,FALSE),""))),"")</f>
        <v/>
      </c>
      <c r="C2520" s="38"/>
      <c r="D2520" s="38"/>
      <c r="E2520" s="38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22"/>
    </row>
    <row r="2521" spans="1:22" x14ac:dyDescent="0.2">
      <c r="A2521" s="24">
        <f>1+LARGE($A$11:A2520,1)</f>
        <v>2510</v>
      </c>
      <c r="B2521" s="38" t="str">
        <f>_xlfn.IFNA(IF($U$8="set",VLOOKUP(Search!$A2521,Inventory!$AD$2:$AI$5552,6,FALSE),IF($U$8="Player",VLOOKUP(Search!$A2521,Inventory!$AF$2:$AI$5552,4,FALSE),IF($U$8="BV",VLOOKUP(Search!$A2521,Inventory!$AH$2:$AI$5552,2,FALSE),""))),"")</f>
        <v/>
      </c>
      <c r="C2521" s="38"/>
      <c r="D2521" s="38"/>
      <c r="E2521" s="38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22"/>
    </row>
    <row r="2522" spans="1:22" x14ac:dyDescent="0.2">
      <c r="A2522" s="24">
        <f>1+LARGE($A$11:A2521,1)</f>
        <v>2511</v>
      </c>
      <c r="B2522" s="38" t="str">
        <f>_xlfn.IFNA(IF($U$8="set",VLOOKUP(Search!$A2522,Inventory!$AD$2:$AI$5552,6,FALSE),IF($U$8="Player",VLOOKUP(Search!$A2522,Inventory!$AF$2:$AI$5552,4,FALSE),IF($U$8="BV",VLOOKUP(Search!$A2522,Inventory!$AH$2:$AI$5552,2,FALSE),""))),"")</f>
        <v/>
      </c>
      <c r="C2522" s="38"/>
      <c r="D2522" s="38"/>
      <c r="E2522" s="38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22"/>
    </row>
    <row r="2523" spans="1:22" x14ac:dyDescent="0.2">
      <c r="A2523" s="24">
        <f>1+LARGE($A$11:A2522,1)</f>
        <v>2512</v>
      </c>
      <c r="B2523" s="38" t="str">
        <f>_xlfn.IFNA(IF($U$8="set",VLOOKUP(Search!$A2523,Inventory!$AD$2:$AI$5552,6,FALSE),IF($U$8="Player",VLOOKUP(Search!$A2523,Inventory!$AF$2:$AI$5552,4,FALSE),IF($U$8="BV",VLOOKUP(Search!$A2523,Inventory!$AH$2:$AI$5552,2,FALSE),""))),"")</f>
        <v/>
      </c>
      <c r="C2523" s="38"/>
      <c r="D2523" s="38"/>
      <c r="E2523" s="38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22"/>
    </row>
    <row r="2524" spans="1:22" x14ac:dyDescent="0.2">
      <c r="A2524" s="24">
        <f>1+LARGE($A$11:A2523,1)</f>
        <v>2513</v>
      </c>
      <c r="B2524" s="38" t="str">
        <f>_xlfn.IFNA(IF($U$8="set",VLOOKUP(Search!$A2524,Inventory!$AD$2:$AI$5552,6,FALSE),IF($U$8="Player",VLOOKUP(Search!$A2524,Inventory!$AF$2:$AI$5552,4,FALSE),IF($U$8="BV",VLOOKUP(Search!$A2524,Inventory!$AH$2:$AI$5552,2,FALSE),""))),"")</f>
        <v/>
      </c>
      <c r="C2524" s="38"/>
      <c r="D2524" s="38"/>
      <c r="E2524" s="38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22"/>
    </row>
    <row r="2525" spans="1:22" x14ac:dyDescent="0.2">
      <c r="A2525" s="24">
        <f>1+LARGE($A$11:A2524,1)</f>
        <v>2514</v>
      </c>
      <c r="B2525" s="38" t="str">
        <f>_xlfn.IFNA(IF($U$8="set",VLOOKUP(Search!$A2525,Inventory!$AD$2:$AI$5552,6,FALSE),IF($U$8="Player",VLOOKUP(Search!$A2525,Inventory!$AF$2:$AI$5552,4,FALSE),IF($U$8="BV",VLOOKUP(Search!$A2525,Inventory!$AH$2:$AI$5552,2,FALSE),""))),"")</f>
        <v/>
      </c>
      <c r="C2525" s="38"/>
      <c r="D2525" s="38"/>
      <c r="E2525" s="38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22"/>
    </row>
    <row r="2526" spans="1:22" x14ac:dyDescent="0.2">
      <c r="A2526" s="24">
        <f>1+LARGE($A$11:A2525,1)</f>
        <v>2515</v>
      </c>
      <c r="B2526" s="38" t="str">
        <f>_xlfn.IFNA(IF($U$8="set",VLOOKUP(Search!$A2526,Inventory!$AD$2:$AI$5552,6,FALSE),IF($U$8="Player",VLOOKUP(Search!$A2526,Inventory!$AF$2:$AI$5552,4,FALSE),IF($U$8="BV",VLOOKUP(Search!$A2526,Inventory!$AH$2:$AI$5552,2,FALSE),""))),"")</f>
        <v/>
      </c>
      <c r="C2526" s="38"/>
      <c r="D2526" s="38"/>
      <c r="E2526" s="38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22"/>
    </row>
    <row r="2527" spans="1:22" x14ac:dyDescent="0.2">
      <c r="A2527" s="24">
        <f>1+LARGE($A$11:A2526,1)</f>
        <v>2516</v>
      </c>
      <c r="B2527" s="38" t="str">
        <f>_xlfn.IFNA(IF($U$8="set",VLOOKUP(Search!$A2527,Inventory!$AD$2:$AI$5552,6,FALSE),IF($U$8="Player",VLOOKUP(Search!$A2527,Inventory!$AF$2:$AI$5552,4,FALSE),IF($U$8="BV",VLOOKUP(Search!$A2527,Inventory!$AH$2:$AI$5552,2,FALSE),""))),"")</f>
        <v/>
      </c>
      <c r="C2527" s="38"/>
      <c r="D2527" s="38"/>
      <c r="E2527" s="38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22"/>
    </row>
    <row r="2528" spans="1:22" x14ac:dyDescent="0.2">
      <c r="A2528" s="24">
        <f>1+LARGE($A$11:A2527,1)</f>
        <v>2517</v>
      </c>
      <c r="B2528" s="38" t="str">
        <f>_xlfn.IFNA(IF($U$8="set",VLOOKUP(Search!$A2528,Inventory!$AD$2:$AI$5552,6,FALSE),IF($U$8="Player",VLOOKUP(Search!$A2528,Inventory!$AF$2:$AI$5552,4,FALSE),IF($U$8="BV",VLOOKUP(Search!$A2528,Inventory!$AH$2:$AI$5552,2,FALSE),""))),"")</f>
        <v/>
      </c>
      <c r="C2528" s="38"/>
      <c r="D2528" s="38"/>
      <c r="E2528" s="38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22"/>
    </row>
    <row r="2529" spans="1:22" x14ac:dyDescent="0.2">
      <c r="A2529" s="24">
        <f>1+LARGE($A$11:A2528,1)</f>
        <v>2518</v>
      </c>
      <c r="B2529" s="38" t="str">
        <f>_xlfn.IFNA(IF($U$8="set",VLOOKUP(Search!$A2529,Inventory!$AD$2:$AI$5552,6,FALSE),IF($U$8="Player",VLOOKUP(Search!$A2529,Inventory!$AF$2:$AI$5552,4,FALSE),IF($U$8="BV",VLOOKUP(Search!$A2529,Inventory!$AH$2:$AI$5552,2,FALSE),""))),"")</f>
        <v/>
      </c>
      <c r="C2529" s="38"/>
      <c r="D2529" s="38"/>
      <c r="E2529" s="38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22"/>
    </row>
    <row r="2530" spans="1:22" x14ac:dyDescent="0.2">
      <c r="A2530" s="24">
        <f>1+LARGE($A$11:A2529,1)</f>
        <v>2519</v>
      </c>
      <c r="B2530" s="38" t="str">
        <f>_xlfn.IFNA(IF($U$8="set",VLOOKUP(Search!$A2530,Inventory!$AD$2:$AI$5552,6,FALSE),IF($U$8="Player",VLOOKUP(Search!$A2530,Inventory!$AF$2:$AI$5552,4,FALSE),IF($U$8="BV",VLOOKUP(Search!$A2530,Inventory!$AH$2:$AI$5552,2,FALSE),""))),"")</f>
        <v/>
      </c>
      <c r="C2530" s="38"/>
      <c r="D2530" s="38"/>
      <c r="E2530" s="38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22"/>
    </row>
    <row r="2531" spans="1:22" x14ac:dyDescent="0.2">
      <c r="A2531" s="24">
        <f>1+LARGE($A$11:A2530,1)</f>
        <v>2520</v>
      </c>
      <c r="B2531" s="38" t="str">
        <f>_xlfn.IFNA(IF($U$8="set",VLOOKUP(Search!$A2531,Inventory!$AD$2:$AI$5552,6,FALSE),IF($U$8="Player",VLOOKUP(Search!$A2531,Inventory!$AF$2:$AI$5552,4,FALSE),IF($U$8="BV",VLOOKUP(Search!$A2531,Inventory!$AH$2:$AI$5552,2,FALSE),""))),"")</f>
        <v/>
      </c>
      <c r="C2531" s="38"/>
      <c r="D2531" s="38"/>
      <c r="E2531" s="38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22"/>
    </row>
    <row r="2532" spans="1:22" x14ac:dyDescent="0.2">
      <c r="A2532" s="24">
        <f>1+LARGE($A$11:A2531,1)</f>
        <v>2521</v>
      </c>
      <c r="B2532" s="38" t="str">
        <f>_xlfn.IFNA(IF($U$8="set",VLOOKUP(Search!$A2532,Inventory!$AD$2:$AI$5552,6,FALSE),IF($U$8="Player",VLOOKUP(Search!$A2532,Inventory!$AF$2:$AI$5552,4,FALSE),IF($U$8="BV",VLOOKUP(Search!$A2532,Inventory!$AH$2:$AI$5552,2,FALSE),""))),"")</f>
        <v/>
      </c>
      <c r="C2532" s="38"/>
      <c r="D2532" s="38"/>
      <c r="E2532" s="38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22"/>
    </row>
    <row r="2533" spans="1:22" x14ac:dyDescent="0.2">
      <c r="A2533" s="24">
        <f>1+LARGE($A$11:A2532,1)</f>
        <v>2522</v>
      </c>
      <c r="B2533" s="38" t="str">
        <f>_xlfn.IFNA(IF($U$8="set",VLOOKUP(Search!$A2533,Inventory!$AD$2:$AI$5552,6,FALSE),IF($U$8="Player",VLOOKUP(Search!$A2533,Inventory!$AF$2:$AI$5552,4,FALSE),IF($U$8="BV",VLOOKUP(Search!$A2533,Inventory!$AH$2:$AI$5552,2,FALSE),""))),"")</f>
        <v/>
      </c>
      <c r="C2533" s="38"/>
      <c r="D2533" s="38"/>
      <c r="E2533" s="38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22"/>
    </row>
    <row r="2534" spans="1:22" x14ac:dyDescent="0.2">
      <c r="A2534" s="24">
        <f>1+LARGE($A$11:A2533,1)</f>
        <v>2523</v>
      </c>
      <c r="B2534" s="38" t="str">
        <f>_xlfn.IFNA(IF($U$8="set",VLOOKUP(Search!$A2534,Inventory!$AD$2:$AI$5552,6,FALSE),IF($U$8="Player",VLOOKUP(Search!$A2534,Inventory!$AF$2:$AI$5552,4,FALSE),IF($U$8="BV",VLOOKUP(Search!$A2534,Inventory!$AH$2:$AI$5552,2,FALSE),""))),"")</f>
        <v/>
      </c>
      <c r="C2534" s="38"/>
      <c r="D2534" s="38"/>
      <c r="E2534" s="38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22"/>
    </row>
    <row r="2535" spans="1:22" x14ac:dyDescent="0.2">
      <c r="A2535" s="24">
        <f>1+LARGE($A$11:A2534,1)</f>
        <v>2524</v>
      </c>
      <c r="B2535" s="38" t="str">
        <f>_xlfn.IFNA(IF($U$8="set",VLOOKUP(Search!$A2535,Inventory!$AD$2:$AI$5552,6,FALSE),IF($U$8="Player",VLOOKUP(Search!$A2535,Inventory!$AF$2:$AI$5552,4,FALSE),IF($U$8="BV",VLOOKUP(Search!$A2535,Inventory!$AH$2:$AI$5552,2,FALSE),""))),"")</f>
        <v/>
      </c>
      <c r="C2535" s="38"/>
      <c r="D2535" s="38"/>
      <c r="E2535" s="38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22"/>
    </row>
    <row r="2536" spans="1:22" x14ac:dyDescent="0.2">
      <c r="A2536" s="24">
        <f>1+LARGE($A$11:A2535,1)</f>
        <v>2525</v>
      </c>
      <c r="B2536" s="38" t="str">
        <f>_xlfn.IFNA(IF($U$8="set",VLOOKUP(Search!$A2536,Inventory!$AD$2:$AI$5552,6,FALSE),IF($U$8="Player",VLOOKUP(Search!$A2536,Inventory!$AF$2:$AI$5552,4,FALSE),IF($U$8="BV",VLOOKUP(Search!$A2536,Inventory!$AH$2:$AI$5552,2,FALSE),""))),"")</f>
        <v/>
      </c>
      <c r="C2536" s="38"/>
      <c r="D2536" s="38"/>
      <c r="E2536" s="38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22"/>
    </row>
    <row r="2537" spans="1:22" x14ac:dyDescent="0.2">
      <c r="A2537" s="24">
        <f>1+LARGE($A$11:A2536,1)</f>
        <v>2526</v>
      </c>
      <c r="B2537" s="38" t="str">
        <f>_xlfn.IFNA(IF($U$8="set",VLOOKUP(Search!$A2537,Inventory!$AD$2:$AI$5552,6,FALSE),IF($U$8="Player",VLOOKUP(Search!$A2537,Inventory!$AF$2:$AI$5552,4,FALSE),IF($U$8="BV",VLOOKUP(Search!$A2537,Inventory!$AH$2:$AI$5552,2,FALSE),""))),"")</f>
        <v/>
      </c>
      <c r="C2537" s="38"/>
      <c r="D2537" s="38"/>
      <c r="E2537" s="38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22"/>
    </row>
    <row r="2538" spans="1:22" x14ac:dyDescent="0.2">
      <c r="A2538" s="24">
        <f>1+LARGE($A$11:A2537,1)</f>
        <v>2527</v>
      </c>
      <c r="B2538" s="38" t="str">
        <f>_xlfn.IFNA(IF($U$8="set",VLOOKUP(Search!$A2538,Inventory!$AD$2:$AI$5552,6,FALSE),IF($U$8="Player",VLOOKUP(Search!$A2538,Inventory!$AF$2:$AI$5552,4,FALSE),IF($U$8="BV",VLOOKUP(Search!$A2538,Inventory!$AH$2:$AI$5552,2,FALSE),""))),"")</f>
        <v/>
      </c>
      <c r="C2538" s="38"/>
      <c r="D2538" s="38"/>
      <c r="E2538" s="38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22"/>
    </row>
    <row r="2539" spans="1:22" x14ac:dyDescent="0.2">
      <c r="A2539" s="24">
        <f>1+LARGE($A$11:A2538,1)</f>
        <v>2528</v>
      </c>
      <c r="B2539" s="38" t="str">
        <f>_xlfn.IFNA(IF($U$8="set",VLOOKUP(Search!$A2539,Inventory!$AD$2:$AI$5552,6,FALSE),IF($U$8="Player",VLOOKUP(Search!$A2539,Inventory!$AF$2:$AI$5552,4,FALSE),IF($U$8="BV",VLOOKUP(Search!$A2539,Inventory!$AH$2:$AI$5552,2,FALSE),""))),"")</f>
        <v/>
      </c>
      <c r="C2539" s="38"/>
      <c r="D2539" s="38"/>
      <c r="E2539" s="38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22"/>
    </row>
    <row r="2540" spans="1:22" x14ac:dyDescent="0.2">
      <c r="A2540" s="24">
        <f>1+LARGE($A$11:A2539,1)</f>
        <v>2529</v>
      </c>
      <c r="B2540" s="38" t="str">
        <f>_xlfn.IFNA(IF($U$8="set",VLOOKUP(Search!$A2540,Inventory!$AD$2:$AI$5552,6,FALSE),IF($U$8="Player",VLOOKUP(Search!$A2540,Inventory!$AF$2:$AI$5552,4,FALSE),IF($U$8="BV",VLOOKUP(Search!$A2540,Inventory!$AH$2:$AI$5552,2,FALSE),""))),"")</f>
        <v/>
      </c>
      <c r="C2540" s="38"/>
      <c r="D2540" s="38"/>
      <c r="E2540" s="38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22"/>
    </row>
    <row r="2541" spans="1:22" x14ac:dyDescent="0.2">
      <c r="A2541" s="24">
        <f>1+LARGE($A$11:A2540,1)</f>
        <v>2530</v>
      </c>
      <c r="B2541" s="38" t="str">
        <f>_xlfn.IFNA(IF($U$8="set",VLOOKUP(Search!$A2541,Inventory!$AD$2:$AI$5552,6,FALSE),IF($U$8="Player",VLOOKUP(Search!$A2541,Inventory!$AF$2:$AI$5552,4,FALSE),IF($U$8="BV",VLOOKUP(Search!$A2541,Inventory!$AH$2:$AI$5552,2,FALSE),""))),"")</f>
        <v/>
      </c>
      <c r="C2541" s="38"/>
      <c r="D2541" s="38"/>
      <c r="E2541" s="38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22"/>
    </row>
    <row r="2542" spans="1:22" x14ac:dyDescent="0.2">
      <c r="A2542" s="24">
        <f>1+LARGE($A$11:A2541,1)</f>
        <v>2531</v>
      </c>
      <c r="B2542" s="38" t="str">
        <f>_xlfn.IFNA(IF($U$8="set",VLOOKUP(Search!$A2542,Inventory!$AD$2:$AI$5552,6,FALSE),IF($U$8="Player",VLOOKUP(Search!$A2542,Inventory!$AF$2:$AI$5552,4,FALSE),IF($U$8="BV",VLOOKUP(Search!$A2542,Inventory!$AH$2:$AI$5552,2,FALSE),""))),"")</f>
        <v/>
      </c>
      <c r="C2542" s="38"/>
      <c r="D2542" s="38"/>
      <c r="E2542" s="38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22"/>
    </row>
    <row r="2543" spans="1:22" x14ac:dyDescent="0.2">
      <c r="A2543" s="24">
        <f>1+LARGE($A$11:A2542,1)</f>
        <v>2532</v>
      </c>
      <c r="B2543" s="38" t="str">
        <f>_xlfn.IFNA(IF($U$8="set",VLOOKUP(Search!$A2543,Inventory!$AD$2:$AI$5552,6,FALSE),IF($U$8="Player",VLOOKUP(Search!$A2543,Inventory!$AF$2:$AI$5552,4,FALSE),IF($U$8="BV",VLOOKUP(Search!$A2543,Inventory!$AH$2:$AI$5552,2,FALSE),""))),"")</f>
        <v/>
      </c>
      <c r="C2543" s="38"/>
      <c r="D2543" s="38"/>
      <c r="E2543" s="38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22"/>
    </row>
    <row r="2544" spans="1:22" x14ac:dyDescent="0.2">
      <c r="A2544" s="24">
        <f>1+LARGE($A$11:A2543,1)</f>
        <v>2533</v>
      </c>
      <c r="B2544" s="38" t="str">
        <f>_xlfn.IFNA(IF($U$8="set",VLOOKUP(Search!$A2544,Inventory!$AD$2:$AI$5552,6,FALSE),IF($U$8="Player",VLOOKUP(Search!$A2544,Inventory!$AF$2:$AI$5552,4,FALSE),IF($U$8="BV",VLOOKUP(Search!$A2544,Inventory!$AH$2:$AI$5552,2,FALSE),""))),"")</f>
        <v/>
      </c>
      <c r="C2544" s="38"/>
      <c r="D2544" s="38"/>
      <c r="E2544" s="38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22"/>
    </row>
    <row r="2545" spans="1:22" x14ac:dyDescent="0.2">
      <c r="A2545" s="24">
        <f>1+LARGE($A$11:A2544,1)</f>
        <v>2534</v>
      </c>
      <c r="B2545" s="38" t="str">
        <f>_xlfn.IFNA(IF($U$8="set",VLOOKUP(Search!$A2545,Inventory!$AD$2:$AI$5552,6,FALSE),IF($U$8="Player",VLOOKUP(Search!$A2545,Inventory!$AF$2:$AI$5552,4,FALSE),IF($U$8="BV",VLOOKUP(Search!$A2545,Inventory!$AH$2:$AI$5552,2,FALSE),""))),"")</f>
        <v/>
      </c>
      <c r="C2545" s="38"/>
      <c r="D2545" s="38"/>
      <c r="E2545" s="38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22"/>
    </row>
    <row r="2546" spans="1:22" x14ac:dyDescent="0.2">
      <c r="A2546" s="24">
        <f>1+LARGE($A$11:A2545,1)</f>
        <v>2535</v>
      </c>
      <c r="B2546" s="38" t="str">
        <f>_xlfn.IFNA(IF($U$8="set",VLOOKUP(Search!$A2546,Inventory!$AD$2:$AI$5552,6,FALSE),IF($U$8="Player",VLOOKUP(Search!$A2546,Inventory!$AF$2:$AI$5552,4,FALSE),IF($U$8="BV",VLOOKUP(Search!$A2546,Inventory!$AH$2:$AI$5552,2,FALSE),""))),"")</f>
        <v/>
      </c>
      <c r="C2546" s="38"/>
      <c r="D2546" s="38"/>
      <c r="E2546" s="38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22"/>
    </row>
    <row r="2547" spans="1:22" x14ac:dyDescent="0.2">
      <c r="A2547" s="24">
        <f>1+LARGE($A$11:A2546,1)</f>
        <v>2536</v>
      </c>
      <c r="B2547" s="38" t="str">
        <f>_xlfn.IFNA(IF($U$8="set",VLOOKUP(Search!$A2547,Inventory!$AD$2:$AI$5552,6,FALSE),IF($U$8="Player",VLOOKUP(Search!$A2547,Inventory!$AF$2:$AI$5552,4,FALSE),IF($U$8="BV",VLOOKUP(Search!$A2547,Inventory!$AH$2:$AI$5552,2,FALSE),""))),"")</f>
        <v/>
      </c>
      <c r="C2547" s="38"/>
      <c r="D2547" s="38"/>
      <c r="E2547" s="38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22"/>
    </row>
    <row r="2548" spans="1:22" x14ac:dyDescent="0.2">
      <c r="A2548" s="24">
        <f>1+LARGE($A$11:A2547,1)</f>
        <v>2537</v>
      </c>
      <c r="B2548" s="38" t="str">
        <f>_xlfn.IFNA(IF($U$8="set",VLOOKUP(Search!$A2548,Inventory!$AD$2:$AI$5552,6,FALSE),IF($U$8="Player",VLOOKUP(Search!$A2548,Inventory!$AF$2:$AI$5552,4,FALSE),IF($U$8="BV",VLOOKUP(Search!$A2548,Inventory!$AH$2:$AI$5552,2,FALSE),""))),"")</f>
        <v/>
      </c>
      <c r="C2548" s="38"/>
      <c r="D2548" s="38"/>
      <c r="E2548" s="38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22"/>
    </row>
    <row r="2549" spans="1:22" x14ac:dyDescent="0.2">
      <c r="A2549" s="24">
        <f>1+LARGE($A$11:A2548,1)</f>
        <v>2538</v>
      </c>
      <c r="B2549" s="38" t="str">
        <f>_xlfn.IFNA(IF($U$8="set",VLOOKUP(Search!$A2549,Inventory!$AD$2:$AI$5552,6,FALSE),IF($U$8="Player",VLOOKUP(Search!$A2549,Inventory!$AF$2:$AI$5552,4,FALSE),IF($U$8="BV",VLOOKUP(Search!$A2549,Inventory!$AH$2:$AI$5552,2,FALSE),""))),"")</f>
        <v/>
      </c>
      <c r="C2549" s="38"/>
      <c r="D2549" s="38"/>
      <c r="E2549" s="38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22"/>
    </row>
    <row r="2550" spans="1:22" x14ac:dyDescent="0.2">
      <c r="A2550" s="24">
        <f>1+LARGE($A$11:A2549,1)</f>
        <v>2539</v>
      </c>
      <c r="B2550" s="38" t="str">
        <f>_xlfn.IFNA(IF($U$8="set",VLOOKUP(Search!$A2550,Inventory!$AD$2:$AI$5552,6,FALSE),IF($U$8="Player",VLOOKUP(Search!$A2550,Inventory!$AF$2:$AI$5552,4,FALSE),IF($U$8="BV",VLOOKUP(Search!$A2550,Inventory!$AH$2:$AI$5552,2,FALSE),""))),"")</f>
        <v/>
      </c>
      <c r="C2550" s="38"/>
      <c r="D2550" s="38"/>
      <c r="E2550" s="38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22"/>
    </row>
    <row r="2551" spans="1:22" x14ac:dyDescent="0.2">
      <c r="A2551" s="24">
        <f>1+LARGE($A$11:A2550,1)</f>
        <v>2540</v>
      </c>
      <c r="B2551" s="38" t="str">
        <f>_xlfn.IFNA(IF($U$8="set",VLOOKUP(Search!$A2551,Inventory!$AD$2:$AI$5552,6,FALSE),IF($U$8="Player",VLOOKUP(Search!$A2551,Inventory!$AF$2:$AI$5552,4,FALSE),IF($U$8="BV",VLOOKUP(Search!$A2551,Inventory!$AH$2:$AI$5552,2,FALSE),""))),"")</f>
        <v/>
      </c>
      <c r="C2551" s="38"/>
      <c r="D2551" s="38"/>
      <c r="E2551" s="38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22"/>
    </row>
    <row r="2552" spans="1:22" x14ac:dyDescent="0.2">
      <c r="A2552" s="24">
        <f>1+LARGE($A$11:A2551,1)</f>
        <v>2541</v>
      </c>
      <c r="B2552" s="38" t="str">
        <f>_xlfn.IFNA(IF($U$8="set",VLOOKUP(Search!$A2552,Inventory!$AD$2:$AI$5552,6,FALSE),IF($U$8="Player",VLOOKUP(Search!$A2552,Inventory!$AF$2:$AI$5552,4,FALSE),IF($U$8="BV",VLOOKUP(Search!$A2552,Inventory!$AH$2:$AI$5552,2,FALSE),""))),"")</f>
        <v/>
      </c>
      <c r="C2552" s="38"/>
      <c r="D2552" s="38"/>
      <c r="E2552" s="38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22"/>
    </row>
    <row r="2553" spans="1:22" x14ac:dyDescent="0.2">
      <c r="A2553" s="24">
        <f>1+LARGE($A$11:A2552,1)</f>
        <v>2542</v>
      </c>
      <c r="B2553" s="38" t="str">
        <f>_xlfn.IFNA(IF($U$8="set",VLOOKUP(Search!$A2553,Inventory!$AD$2:$AI$5552,6,FALSE),IF($U$8="Player",VLOOKUP(Search!$A2553,Inventory!$AF$2:$AI$5552,4,FALSE),IF($U$8="BV",VLOOKUP(Search!$A2553,Inventory!$AH$2:$AI$5552,2,FALSE),""))),"")</f>
        <v/>
      </c>
      <c r="C2553" s="38"/>
      <c r="D2553" s="38"/>
      <c r="E2553" s="38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22"/>
    </row>
    <row r="2554" spans="1:22" x14ac:dyDescent="0.2">
      <c r="A2554" s="24">
        <f>1+LARGE($A$11:A2553,1)</f>
        <v>2543</v>
      </c>
      <c r="B2554" s="38" t="str">
        <f>_xlfn.IFNA(IF($U$8="set",VLOOKUP(Search!$A2554,Inventory!$AD$2:$AI$5552,6,FALSE),IF($U$8="Player",VLOOKUP(Search!$A2554,Inventory!$AF$2:$AI$5552,4,FALSE),IF($U$8="BV",VLOOKUP(Search!$A2554,Inventory!$AH$2:$AI$5552,2,FALSE),""))),"")</f>
        <v/>
      </c>
      <c r="C2554" s="38"/>
      <c r="D2554" s="38"/>
      <c r="E2554" s="38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22"/>
    </row>
    <row r="2555" spans="1:22" x14ac:dyDescent="0.2">
      <c r="A2555" s="24">
        <f>1+LARGE($A$11:A2554,1)</f>
        <v>2544</v>
      </c>
      <c r="B2555" s="38" t="str">
        <f>_xlfn.IFNA(IF($U$8="set",VLOOKUP(Search!$A2555,Inventory!$AD$2:$AI$5552,6,FALSE),IF($U$8="Player",VLOOKUP(Search!$A2555,Inventory!$AF$2:$AI$5552,4,FALSE),IF($U$8="BV",VLOOKUP(Search!$A2555,Inventory!$AH$2:$AI$5552,2,FALSE),""))),"")</f>
        <v/>
      </c>
      <c r="C2555" s="38"/>
      <c r="D2555" s="38"/>
      <c r="E2555" s="38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22"/>
    </row>
    <row r="2556" spans="1:22" x14ac:dyDescent="0.2">
      <c r="A2556" s="24">
        <f>1+LARGE($A$11:A2555,1)</f>
        <v>2545</v>
      </c>
      <c r="B2556" s="38" t="str">
        <f>_xlfn.IFNA(IF($U$8="set",VLOOKUP(Search!$A2556,Inventory!$AD$2:$AI$5552,6,FALSE),IF($U$8="Player",VLOOKUP(Search!$A2556,Inventory!$AF$2:$AI$5552,4,FALSE),IF($U$8="BV",VLOOKUP(Search!$A2556,Inventory!$AH$2:$AI$5552,2,FALSE),""))),"")</f>
        <v/>
      </c>
      <c r="C2556" s="38"/>
      <c r="D2556" s="38"/>
      <c r="E2556" s="38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22"/>
    </row>
    <row r="2557" spans="1:22" x14ac:dyDescent="0.2">
      <c r="A2557" s="24">
        <f>1+LARGE($A$11:A2556,1)</f>
        <v>2546</v>
      </c>
      <c r="B2557" s="38" t="str">
        <f>_xlfn.IFNA(IF($U$8="set",VLOOKUP(Search!$A2557,Inventory!$AD$2:$AI$5552,6,FALSE),IF($U$8="Player",VLOOKUP(Search!$A2557,Inventory!$AF$2:$AI$5552,4,FALSE),IF($U$8="BV",VLOOKUP(Search!$A2557,Inventory!$AH$2:$AI$5552,2,FALSE),""))),"")</f>
        <v/>
      </c>
      <c r="C2557" s="38"/>
      <c r="D2557" s="38"/>
      <c r="E2557" s="38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22"/>
    </row>
    <row r="2558" spans="1:22" x14ac:dyDescent="0.2">
      <c r="A2558" s="24">
        <f>1+LARGE($A$11:A2557,1)</f>
        <v>2547</v>
      </c>
      <c r="B2558" s="38" t="str">
        <f>_xlfn.IFNA(IF($U$8="set",VLOOKUP(Search!$A2558,Inventory!$AD$2:$AI$5552,6,FALSE),IF($U$8="Player",VLOOKUP(Search!$A2558,Inventory!$AF$2:$AI$5552,4,FALSE),IF($U$8="BV",VLOOKUP(Search!$A2558,Inventory!$AH$2:$AI$5552,2,FALSE),""))),"")</f>
        <v/>
      </c>
      <c r="C2558" s="38"/>
      <c r="D2558" s="38"/>
      <c r="E2558" s="38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22"/>
    </row>
    <row r="2559" spans="1:22" x14ac:dyDescent="0.2">
      <c r="A2559" s="24">
        <f>1+LARGE($A$11:A2558,1)</f>
        <v>2548</v>
      </c>
      <c r="B2559" s="38" t="str">
        <f>_xlfn.IFNA(IF($U$8="set",VLOOKUP(Search!$A2559,Inventory!$AD$2:$AI$5552,6,FALSE),IF($U$8="Player",VLOOKUP(Search!$A2559,Inventory!$AF$2:$AI$5552,4,FALSE),IF($U$8="BV",VLOOKUP(Search!$A2559,Inventory!$AH$2:$AI$5552,2,FALSE),""))),"")</f>
        <v/>
      </c>
      <c r="C2559" s="38"/>
      <c r="D2559" s="38"/>
      <c r="E2559" s="38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22"/>
    </row>
    <row r="2560" spans="1:22" x14ac:dyDescent="0.2">
      <c r="A2560" s="24">
        <f>1+LARGE($A$11:A2559,1)</f>
        <v>2549</v>
      </c>
      <c r="B2560" s="38" t="str">
        <f>_xlfn.IFNA(IF($U$8="set",VLOOKUP(Search!$A2560,Inventory!$AD$2:$AI$5552,6,FALSE),IF($U$8="Player",VLOOKUP(Search!$A2560,Inventory!$AF$2:$AI$5552,4,FALSE),IF($U$8="BV",VLOOKUP(Search!$A2560,Inventory!$AH$2:$AI$5552,2,FALSE),""))),"")</f>
        <v/>
      </c>
      <c r="C2560" s="38"/>
      <c r="D2560" s="38"/>
      <c r="E2560" s="38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22"/>
    </row>
    <row r="2561" spans="1:22" x14ac:dyDescent="0.2">
      <c r="A2561" s="24">
        <f>1+LARGE($A$11:A2560,1)</f>
        <v>2550</v>
      </c>
      <c r="B2561" s="38" t="str">
        <f>_xlfn.IFNA(IF($U$8="set",VLOOKUP(Search!$A2561,Inventory!$AD$2:$AI$5552,6,FALSE),IF($U$8="Player",VLOOKUP(Search!$A2561,Inventory!$AF$2:$AI$5552,4,FALSE),IF($U$8="BV",VLOOKUP(Search!$A2561,Inventory!$AH$2:$AI$5552,2,FALSE),""))),"")</f>
        <v/>
      </c>
      <c r="C2561" s="38"/>
      <c r="D2561" s="38"/>
      <c r="E2561" s="38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22"/>
    </row>
    <row r="2562" spans="1:22" x14ac:dyDescent="0.2">
      <c r="A2562" s="24">
        <f>1+LARGE($A$11:A2561,1)</f>
        <v>2551</v>
      </c>
      <c r="B2562" s="38" t="str">
        <f>_xlfn.IFNA(IF($U$8="set",VLOOKUP(Search!$A2562,Inventory!$AD$2:$AI$5552,6,FALSE),IF($U$8="Player",VLOOKUP(Search!$A2562,Inventory!$AF$2:$AI$5552,4,FALSE),IF($U$8="BV",VLOOKUP(Search!$A2562,Inventory!$AH$2:$AI$5552,2,FALSE),""))),"")</f>
        <v/>
      </c>
      <c r="C2562" s="38"/>
      <c r="D2562" s="38"/>
      <c r="E2562" s="38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22"/>
    </row>
    <row r="2563" spans="1:22" x14ac:dyDescent="0.2">
      <c r="A2563" s="24">
        <f>1+LARGE($A$11:A2562,1)</f>
        <v>2552</v>
      </c>
      <c r="B2563" s="38" t="str">
        <f>_xlfn.IFNA(IF($U$8="set",VLOOKUP(Search!$A2563,Inventory!$AD$2:$AI$5552,6,FALSE),IF($U$8="Player",VLOOKUP(Search!$A2563,Inventory!$AF$2:$AI$5552,4,FALSE),IF($U$8="BV",VLOOKUP(Search!$A2563,Inventory!$AH$2:$AI$5552,2,FALSE),""))),"")</f>
        <v/>
      </c>
      <c r="C2563" s="38"/>
      <c r="D2563" s="38"/>
      <c r="E2563" s="38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22"/>
    </row>
    <row r="2564" spans="1:22" x14ac:dyDescent="0.2">
      <c r="A2564" s="24">
        <f>1+LARGE($A$11:A2563,1)</f>
        <v>2553</v>
      </c>
      <c r="B2564" s="38" t="str">
        <f>_xlfn.IFNA(IF($U$8="set",VLOOKUP(Search!$A2564,Inventory!$AD$2:$AI$5552,6,FALSE),IF($U$8="Player",VLOOKUP(Search!$A2564,Inventory!$AF$2:$AI$5552,4,FALSE),IF($U$8="BV",VLOOKUP(Search!$A2564,Inventory!$AH$2:$AI$5552,2,FALSE),""))),"")</f>
        <v/>
      </c>
      <c r="C2564" s="38"/>
      <c r="D2564" s="38"/>
      <c r="E2564" s="38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22"/>
    </row>
    <row r="2565" spans="1:22" x14ac:dyDescent="0.2">
      <c r="A2565" s="24">
        <f>1+LARGE($A$11:A2564,1)</f>
        <v>2554</v>
      </c>
      <c r="B2565" s="38" t="str">
        <f>_xlfn.IFNA(IF($U$8="set",VLOOKUP(Search!$A2565,Inventory!$AD$2:$AI$5552,6,FALSE),IF($U$8="Player",VLOOKUP(Search!$A2565,Inventory!$AF$2:$AI$5552,4,FALSE),IF($U$8="BV",VLOOKUP(Search!$A2565,Inventory!$AH$2:$AI$5552,2,FALSE),""))),"")</f>
        <v/>
      </c>
      <c r="C2565" s="38"/>
      <c r="D2565" s="38"/>
      <c r="E2565" s="38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22"/>
    </row>
    <row r="2566" spans="1:22" x14ac:dyDescent="0.2">
      <c r="A2566" s="24">
        <f>1+LARGE($A$11:A2565,1)</f>
        <v>2555</v>
      </c>
      <c r="B2566" s="38" t="str">
        <f>_xlfn.IFNA(IF($U$8="set",VLOOKUP(Search!$A2566,Inventory!$AD$2:$AI$5552,6,FALSE),IF($U$8="Player",VLOOKUP(Search!$A2566,Inventory!$AF$2:$AI$5552,4,FALSE),IF($U$8="BV",VLOOKUP(Search!$A2566,Inventory!$AH$2:$AI$5552,2,FALSE),""))),"")</f>
        <v/>
      </c>
      <c r="C2566" s="38"/>
      <c r="D2566" s="38"/>
      <c r="E2566" s="38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22"/>
    </row>
    <row r="2567" spans="1:22" x14ac:dyDescent="0.2">
      <c r="A2567" s="24">
        <f>1+LARGE($A$11:A2566,1)</f>
        <v>2556</v>
      </c>
      <c r="B2567" s="38" t="str">
        <f>_xlfn.IFNA(IF($U$8="set",VLOOKUP(Search!$A2567,Inventory!$AD$2:$AI$5552,6,FALSE),IF($U$8="Player",VLOOKUP(Search!$A2567,Inventory!$AF$2:$AI$5552,4,FALSE),IF($U$8="BV",VLOOKUP(Search!$A2567,Inventory!$AH$2:$AI$5552,2,FALSE),""))),"")</f>
        <v/>
      </c>
      <c r="C2567" s="38"/>
      <c r="D2567" s="38"/>
      <c r="E2567" s="38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22"/>
    </row>
    <row r="2568" spans="1:22" x14ac:dyDescent="0.2">
      <c r="A2568" s="24">
        <f>1+LARGE($A$11:A2567,1)</f>
        <v>2557</v>
      </c>
      <c r="B2568" s="38" t="str">
        <f>_xlfn.IFNA(IF($U$8="set",VLOOKUP(Search!$A2568,Inventory!$AD$2:$AI$5552,6,FALSE),IF($U$8="Player",VLOOKUP(Search!$A2568,Inventory!$AF$2:$AI$5552,4,FALSE),IF($U$8="BV",VLOOKUP(Search!$A2568,Inventory!$AH$2:$AI$5552,2,FALSE),""))),"")</f>
        <v/>
      </c>
      <c r="C2568" s="38"/>
      <c r="D2568" s="38"/>
      <c r="E2568" s="38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22"/>
    </row>
    <row r="2569" spans="1:22" x14ac:dyDescent="0.2">
      <c r="A2569" s="24">
        <f>1+LARGE($A$11:A2568,1)</f>
        <v>2558</v>
      </c>
      <c r="B2569" s="38" t="str">
        <f>_xlfn.IFNA(IF($U$8="set",VLOOKUP(Search!$A2569,Inventory!$AD$2:$AI$5552,6,FALSE),IF($U$8="Player",VLOOKUP(Search!$A2569,Inventory!$AF$2:$AI$5552,4,FALSE),IF($U$8="BV",VLOOKUP(Search!$A2569,Inventory!$AH$2:$AI$5552,2,FALSE),""))),"")</f>
        <v/>
      </c>
      <c r="C2569" s="38"/>
      <c r="D2569" s="38"/>
      <c r="E2569" s="38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22"/>
    </row>
    <row r="2570" spans="1:22" x14ac:dyDescent="0.2">
      <c r="A2570" s="24">
        <f>1+LARGE($A$11:A2569,1)</f>
        <v>2559</v>
      </c>
      <c r="B2570" s="38" t="str">
        <f>_xlfn.IFNA(IF($U$8="set",VLOOKUP(Search!$A2570,Inventory!$AD$2:$AI$5552,6,FALSE),IF($U$8="Player",VLOOKUP(Search!$A2570,Inventory!$AF$2:$AI$5552,4,FALSE),IF($U$8="BV",VLOOKUP(Search!$A2570,Inventory!$AH$2:$AI$5552,2,FALSE),""))),"")</f>
        <v/>
      </c>
      <c r="C2570" s="38"/>
      <c r="D2570" s="38"/>
      <c r="E2570" s="38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22"/>
    </row>
    <row r="2571" spans="1:22" x14ac:dyDescent="0.2">
      <c r="A2571" s="24">
        <f>1+LARGE($A$11:A2570,1)</f>
        <v>2560</v>
      </c>
      <c r="B2571" s="38" t="str">
        <f>_xlfn.IFNA(IF($U$8="set",VLOOKUP(Search!$A2571,Inventory!$AD$2:$AI$5552,6,FALSE),IF($U$8="Player",VLOOKUP(Search!$A2571,Inventory!$AF$2:$AI$5552,4,FALSE),IF($U$8="BV",VLOOKUP(Search!$A2571,Inventory!$AH$2:$AI$5552,2,FALSE),""))),"")</f>
        <v/>
      </c>
      <c r="C2571" s="38"/>
      <c r="D2571" s="38"/>
      <c r="E2571" s="38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22"/>
    </row>
    <row r="2572" spans="1:22" x14ac:dyDescent="0.2">
      <c r="A2572" s="24">
        <f>1+LARGE($A$11:A2571,1)</f>
        <v>2561</v>
      </c>
      <c r="B2572" s="38" t="str">
        <f>_xlfn.IFNA(IF($U$8="set",VLOOKUP(Search!$A2572,Inventory!$AD$2:$AI$5552,6,FALSE),IF($U$8="Player",VLOOKUP(Search!$A2572,Inventory!$AF$2:$AI$5552,4,FALSE),IF($U$8="BV",VLOOKUP(Search!$A2572,Inventory!$AH$2:$AI$5552,2,FALSE),""))),"")</f>
        <v/>
      </c>
      <c r="C2572" s="38"/>
      <c r="D2572" s="38"/>
      <c r="E2572" s="38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22"/>
    </row>
    <row r="2573" spans="1:22" x14ac:dyDescent="0.2">
      <c r="A2573" s="24">
        <f>1+LARGE($A$11:A2572,1)</f>
        <v>2562</v>
      </c>
      <c r="B2573" s="38" t="str">
        <f>_xlfn.IFNA(IF($U$8="set",VLOOKUP(Search!$A2573,Inventory!$AD$2:$AI$5552,6,FALSE),IF($U$8="Player",VLOOKUP(Search!$A2573,Inventory!$AF$2:$AI$5552,4,FALSE),IF($U$8="BV",VLOOKUP(Search!$A2573,Inventory!$AH$2:$AI$5552,2,FALSE),""))),"")</f>
        <v/>
      </c>
      <c r="C2573" s="38"/>
      <c r="D2573" s="38"/>
      <c r="E2573" s="38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22"/>
    </row>
    <row r="2574" spans="1:22" x14ac:dyDescent="0.2">
      <c r="A2574" s="24">
        <f>1+LARGE($A$11:A2573,1)</f>
        <v>2563</v>
      </c>
      <c r="B2574" s="38" t="str">
        <f>_xlfn.IFNA(IF($U$8="set",VLOOKUP(Search!$A2574,Inventory!$AD$2:$AI$5552,6,FALSE),IF($U$8="Player",VLOOKUP(Search!$A2574,Inventory!$AF$2:$AI$5552,4,FALSE),IF($U$8="BV",VLOOKUP(Search!$A2574,Inventory!$AH$2:$AI$5552,2,FALSE),""))),"")</f>
        <v/>
      </c>
      <c r="C2574" s="38"/>
      <c r="D2574" s="38"/>
      <c r="E2574" s="38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22"/>
    </row>
    <row r="2575" spans="1:22" x14ac:dyDescent="0.2">
      <c r="A2575" s="24">
        <f>1+LARGE($A$11:A2574,1)</f>
        <v>2564</v>
      </c>
      <c r="B2575" s="38" t="str">
        <f>_xlfn.IFNA(IF($U$8="set",VLOOKUP(Search!$A2575,Inventory!$AD$2:$AI$5552,6,FALSE),IF($U$8="Player",VLOOKUP(Search!$A2575,Inventory!$AF$2:$AI$5552,4,FALSE),IF($U$8="BV",VLOOKUP(Search!$A2575,Inventory!$AH$2:$AI$5552,2,FALSE),""))),"")</f>
        <v/>
      </c>
      <c r="C2575" s="38"/>
      <c r="D2575" s="38"/>
      <c r="E2575" s="38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22"/>
    </row>
    <row r="2576" spans="1:22" x14ac:dyDescent="0.2">
      <c r="A2576" s="24">
        <f>1+LARGE($A$11:A2575,1)</f>
        <v>2565</v>
      </c>
      <c r="B2576" s="38" t="str">
        <f>_xlfn.IFNA(IF($U$8="set",VLOOKUP(Search!$A2576,Inventory!$AD$2:$AI$5552,6,FALSE),IF($U$8="Player",VLOOKUP(Search!$A2576,Inventory!$AF$2:$AI$5552,4,FALSE),IF($U$8="BV",VLOOKUP(Search!$A2576,Inventory!$AH$2:$AI$5552,2,FALSE),""))),"")</f>
        <v/>
      </c>
      <c r="C2576" s="38"/>
      <c r="D2576" s="38"/>
      <c r="E2576" s="38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22"/>
    </row>
    <row r="2577" spans="1:22" x14ac:dyDescent="0.2">
      <c r="A2577" s="24">
        <f>1+LARGE($A$11:A2576,1)</f>
        <v>2566</v>
      </c>
      <c r="B2577" s="38" t="str">
        <f>_xlfn.IFNA(IF($U$8="set",VLOOKUP(Search!$A2577,Inventory!$AD$2:$AI$5552,6,FALSE),IF($U$8="Player",VLOOKUP(Search!$A2577,Inventory!$AF$2:$AI$5552,4,FALSE),IF($U$8="BV",VLOOKUP(Search!$A2577,Inventory!$AH$2:$AI$5552,2,FALSE),""))),"")</f>
        <v/>
      </c>
      <c r="C2577" s="38"/>
      <c r="D2577" s="38"/>
      <c r="E2577" s="38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22"/>
    </row>
    <row r="2578" spans="1:22" x14ac:dyDescent="0.2">
      <c r="A2578" s="24">
        <f>1+LARGE($A$11:A2577,1)</f>
        <v>2567</v>
      </c>
      <c r="B2578" s="38" t="str">
        <f>_xlfn.IFNA(IF($U$8="set",VLOOKUP(Search!$A2578,Inventory!$AD$2:$AI$5552,6,FALSE),IF($U$8="Player",VLOOKUP(Search!$A2578,Inventory!$AF$2:$AI$5552,4,FALSE),IF($U$8="BV",VLOOKUP(Search!$A2578,Inventory!$AH$2:$AI$5552,2,FALSE),""))),"")</f>
        <v/>
      </c>
      <c r="C2578" s="38"/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22"/>
    </row>
    <row r="2579" spans="1:22" x14ac:dyDescent="0.2">
      <c r="A2579" s="24">
        <f>1+LARGE($A$11:A2578,1)</f>
        <v>2568</v>
      </c>
      <c r="B2579" s="38" t="str">
        <f>_xlfn.IFNA(IF($U$8="set",VLOOKUP(Search!$A2579,Inventory!$AD$2:$AI$5552,6,FALSE),IF($U$8="Player",VLOOKUP(Search!$A2579,Inventory!$AF$2:$AI$5552,4,FALSE),IF($U$8="BV",VLOOKUP(Search!$A2579,Inventory!$AH$2:$AI$5552,2,FALSE),""))),"")</f>
        <v/>
      </c>
      <c r="C2579" s="38"/>
      <c r="D2579" s="38"/>
      <c r="E2579" s="38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22"/>
    </row>
    <row r="2580" spans="1:22" x14ac:dyDescent="0.2">
      <c r="A2580" s="24">
        <f>1+LARGE($A$11:A2579,1)</f>
        <v>2569</v>
      </c>
      <c r="B2580" s="38" t="str">
        <f>_xlfn.IFNA(IF($U$8="set",VLOOKUP(Search!$A2580,Inventory!$AD$2:$AI$5552,6,FALSE),IF($U$8="Player",VLOOKUP(Search!$A2580,Inventory!$AF$2:$AI$5552,4,FALSE),IF($U$8="BV",VLOOKUP(Search!$A2580,Inventory!$AH$2:$AI$5552,2,FALSE),""))),"")</f>
        <v/>
      </c>
      <c r="C2580" s="38"/>
      <c r="D2580" s="38"/>
      <c r="E2580" s="38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22"/>
    </row>
    <row r="2581" spans="1:22" x14ac:dyDescent="0.2">
      <c r="A2581" s="24">
        <f>1+LARGE($A$11:A2580,1)</f>
        <v>2570</v>
      </c>
      <c r="B2581" s="38" t="str">
        <f>_xlfn.IFNA(IF($U$8="set",VLOOKUP(Search!$A2581,Inventory!$AD$2:$AI$5552,6,FALSE),IF($U$8="Player",VLOOKUP(Search!$A2581,Inventory!$AF$2:$AI$5552,4,FALSE),IF($U$8="BV",VLOOKUP(Search!$A2581,Inventory!$AH$2:$AI$5552,2,FALSE),""))),"")</f>
        <v/>
      </c>
      <c r="C2581" s="38"/>
      <c r="D2581" s="38"/>
      <c r="E2581" s="38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22"/>
    </row>
    <row r="2582" spans="1:22" x14ac:dyDescent="0.2">
      <c r="A2582" s="24">
        <f>1+LARGE($A$11:A2581,1)</f>
        <v>2571</v>
      </c>
      <c r="B2582" s="38" t="str">
        <f>_xlfn.IFNA(IF($U$8="set",VLOOKUP(Search!$A2582,Inventory!$AD$2:$AI$5552,6,FALSE),IF($U$8="Player",VLOOKUP(Search!$A2582,Inventory!$AF$2:$AI$5552,4,FALSE),IF($U$8="BV",VLOOKUP(Search!$A2582,Inventory!$AH$2:$AI$5552,2,FALSE),""))),"")</f>
        <v/>
      </c>
      <c r="C2582" s="38"/>
      <c r="D2582" s="38"/>
      <c r="E2582" s="38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22"/>
    </row>
    <row r="2583" spans="1:22" x14ac:dyDescent="0.2">
      <c r="A2583" s="24">
        <f>1+LARGE($A$11:A2582,1)</f>
        <v>2572</v>
      </c>
      <c r="B2583" s="38" t="str">
        <f>_xlfn.IFNA(IF($U$8="set",VLOOKUP(Search!$A2583,Inventory!$AD$2:$AI$5552,6,FALSE),IF($U$8="Player",VLOOKUP(Search!$A2583,Inventory!$AF$2:$AI$5552,4,FALSE),IF($U$8="BV",VLOOKUP(Search!$A2583,Inventory!$AH$2:$AI$5552,2,FALSE),""))),"")</f>
        <v/>
      </c>
      <c r="C2583" s="38"/>
      <c r="D2583" s="38"/>
      <c r="E2583" s="38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22"/>
    </row>
    <row r="2584" spans="1:22" x14ac:dyDescent="0.2">
      <c r="A2584" s="24">
        <f>1+LARGE($A$11:A2583,1)</f>
        <v>2573</v>
      </c>
      <c r="B2584" s="38" t="str">
        <f>_xlfn.IFNA(IF($U$8="set",VLOOKUP(Search!$A2584,Inventory!$AD$2:$AI$5552,6,FALSE),IF($U$8="Player",VLOOKUP(Search!$A2584,Inventory!$AF$2:$AI$5552,4,FALSE),IF($U$8="BV",VLOOKUP(Search!$A2584,Inventory!$AH$2:$AI$5552,2,FALSE),""))),"")</f>
        <v/>
      </c>
      <c r="C2584" s="38"/>
      <c r="D2584" s="38"/>
      <c r="E2584" s="38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22"/>
    </row>
    <row r="2585" spans="1:22" x14ac:dyDescent="0.2">
      <c r="A2585" s="24">
        <f>1+LARGE($A$11:A2584,1)</f>
        <v>2574</v>
      </c>
      <c r="B2585" s="38" t="str">
        <f>_xlfn.IFNA(IF($U$8="set",VLOOKUP(Search!$A2585,Inventory!$AD$2:$AI$5552,6,FALSE),IF($U$8="Player",VLOOKUP(Search!$A2585,Inventory!$AF$2:$AI$5552,4,FALSE),IF($U$8="BV",VLOOKUP(Search!$A2585,Inventory!$AH$2:$AI$5552,2,FALSE),""))),"")</f>
        <v/>
      </c>
      <c r="C2585" s="38"/>
      <c r="D2585" s="38"/>
      <c r="E2585" s="38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22"/>
    </row>
    <row r="2586" spans="1:22" x14ac:dyDescent="0.2">
      <c r="A2586" s="24">
        <f>1+LARGE($A$11:A2585,1)</f>
        <v>2575</v>
      </c>
      <c r="B2586" s="38" t="str">
        <f>_xlfn.IFNA(IF($U$8="set",VLOOKUP(Search!$A2586,Inventory!$AD$2:$AI$5552,6,FALSE),IF($U$8="Player",VLOOKUP(Search!$A2586,Inventory!$AF$2:$AI$5552,4,FALSE),IF($U$8="BV",VLOOKUP(Search!$A2586,Inventory!$AH$2:$AI$5552,2,FALSE),""))),"")</f>
        <v/>
      </c>
      <c r="C2586" s="38"/>
      <c r="D2586" s="38"/>
      <c r="E2586" s="38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22"/>
    </row>
    <row r="2587" spans="1:22" x14ac:dyDescent="0.2">
      <c r="A2587" s="24">
        <f>1+LARGE($A$11:A2586,1)</f>
        <v>2576</v>
      </c>
      <c r="B2587" s="38" t="str">
        <f>_xlfn.IFNA(IF($U$8="set",VLOOKUP(Search!$A2587,Inventory!$AD$2:$AI$5552,6,FALSE),IF($U$8="Player",VLOOKUP(Search!$A2587,Inventory!$AF$2:$AI$5552,4,FALSE),IF($U$8="BV",VLOOKUP(Search!$A2587,Inventory!$AH$2:$AI$5552,2,FALSE),""))),"")</f>
        <v/>
      </c>
      <c r="C2587" s="38"/>
      <c r="D2587" s="38"/>
      <c r="E2587" s="38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22"/>
    </row>
    <row r="2588" spans="1:22" x14ac:dyDescent="0.2">
      <c r="A2588" s="24">
        <f>1+LARGE($A$11:A2587,1)</f>
        <v>2577</v>
      </c>
      <c r="B2588" s="38" t="str">
        <f>_xlfn.IFNA(IF($U$8="set",VLOOKUP(Search!$A2588,Inventory!$AD$2:$AI$5552,6,FALSE),IF($U$8="Player",VLOOKUP(Search!$A2588,Inventory!$AF$2:$AI$5552,4,FALSE),IF($U$8="BV",VLOOKUP(Search!$A2588,Inventory!$AH$2:$AI$5552,2,FALSE),""))),"")</f>
        <v/>
      </c>
      <c r="C2588" s="38"/>
      <c r="D2588" s="38"/>
      <c r="E2588" s="38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22"/>
    </row>
    <row r="2589" spans="1:22" x14ac:dyDescent="0.2">
      <c r="A2589" s="24">
        <f>1+LARGE($A$11:A2588,1)</f>
        <v>2578</v>
      </c>
      <c r="B2589" s="38" t="str">
        <f>_xlfn.IFNA(IF($U$8="set",VLOOKUP(Search!$A2589,Inventory!$AD$2:$AI$5552,6,FALSE),IF($U$8="Player",VLOOKUP(Search!$A2589,Inventory!$AF$2:$AI$5552,4,FALSE),IF($U$8="BV",VLOOKUP(Search!$A2589,Inventory!$AH$2:$AI$5552,2,FALSE),""))),"")</f>
        <v/>
      </c>
      <c r="C2589" s="38"/>
      <c r="D2589" s="38"/>
      <c r="E2589" s="38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22"/>
    </row>
    <row r="2590" spans="1:22" x14ac:dyDescent="0.2">
      <c r="A2590" s="24">
        <f>1+LARGE($A$11:A2589,1)</f>
        <v>2579</v>
      </c>
      <c r="B2590" s="38" t="str">
        <f>_xlfn.IFNA(IF($U$8="set",VLOOKUP(Search!$A2590,Inventory!$AD$2:$AI$5552,6,FALSE),IF($U$8="Player",VLOOKUP(Search!$A2590,Inventory!$AF$2:$AI$5552,4,FALSE),IF($U$8="BV",VLOOKUP(Search!$A2590,Inventory!$AH$2:$AI$5552,2,FALSE),""))),"")</f>
        <v/>
      </c>
      <c r="C2590" s="38"/>
      <c r="D2590" s="38"/>
      <c r="E2590" s="38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22"/>
    </row>
    <row r="2591" spans="1:22" x14ac:dyDescent="0.2">
      <c r="A2591" s="24">
        <f>1+LARGE($A$11:A2590,1)</f>
        <v>2580</v>
      </c>
      <c r="B2591" s="38" t="str">
        <f>_xlfn.IFNA(IF($U$8="set",VLOOKUP(Search!$A2591,Inventory!$AD$2:$AI$5552,6,FALSE),IF($U$8="Player",VLOOKUP(Search!$A2591,Inventory!$AF$2:$AI$5552,4,FALSE),IF($U$8="BV",VLOOKUP(Search!$A2591,Inventory!$AH$2:$AI$5552,2,FALSE),""))),"")</f>
        <v/>
      </c>
      <c r="C2591" s="38"/>
      <c r="D2591" s="38"/>
      <c r="E2591" s="38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22"/>
    </row>
    <row r="2592" spans="1:22" x14ac:dyDescent="0.2">
      <c r="A2592" s="24">
        <f>1+LARGE($A$11:A2591,1)</f>
        <v>2581</v>
      </c>
      <c r="B2592" s="38" t="str">
        <f>_xlfn.IFNA(IF($U$8="set",VLOOKUP(Search!$A2592,Inventory!$AD$2:$AI$5552,6,FALSE),IF($U$8="Player",VLOOKUP(Search!$A2592,Inventory!$AF$2:$AI$5552,4,FALSE),IF($U$8="BV",VLOOKUP(Search!$A2592,Inventory!$AH$2:$AI$5552,2,FALSE),""))),"")</f>
        <v/>
      </c>
      <c r="C2592" s="38"/>
      <c r="D2592" s="38"/>
      <c r="E2592" s="38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22"/>
    </row>
    <row r="2593" spans="1:22" x14ac:dyDescent="0.2">
      <c r="A2593" s="24">
        <f>1+LARGE($A$11:A2592,1)</f>
        <v>2582</v>
      </c>
      <c r="B2593" s="38" t="str">
        <f>_xlfn.IFNA(IF($U$8="set",VLOOKUP(Search!$A2593,Inventory!$AD$2:$AI$5552,6,FALSE),IF($U$8="Player",VLOOKUP(Search!$A2593,Inventory!$AF$2:$AI$5552,4,FALSE),IF($U$8="BV",VLOOKUP(Search!$A2593,Inventory!$AH$2:$AI$5552,2,FALSE),""))),"")</f>
        <v/>
      </c>
      <c r="C2593" s="38"/>
      <c r="D2593" s="38"/>
      <c r="E2593" s="38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22"/>
    </row>
    <row r="2594" spans="1:22" x14ac:dyDescent="0.2">
      <c r="A2594" s="24">
        <f>1+LARGE($A$11:A2593,1)</f>
        <v>2583</v>
      </c>
      <c r="B2594" s="38" t="str">
        <f>_xlfn.IFNA(IF($U$8="set",VLOOKUP(Search!$A2594,Inventory!$AD$2:$AI$5552,6,FALSE),IF($U$8="Player",VLOOKUP(Search!$A2594,Inventory!$AF$2:$AI$5552,4,FALSE),IF($U$8="BV",VLOOKUP(Search!$A2594,Inventory!$AH$2:$AI$5552,2,FALSE),""))),"")</f>
        <v/>
      </c>
      <c r="C2594" s="38"/>
      <c r="D2594" s="38"/>
      <c r="E2594" s="38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22"/>
    </row>
    <row r="2595" spans="1:22" x14ac:dyDescent="0.2">
      <c r="A2595" s="24">
        <f>1+LARGE($A$11:A2594,1)</f>
        <v>2584</v>
      </c>
      <c r="B2595" s="38" t="str">
        <f>_xlfn.IFNA(IF($U$8="set",VLOOKUP(Search!$A2595,Inventory!$AD$2:$AI$5552,6,FALSE),IF($U$8="Player",VLOOKUP(Search!$A2595,Inventory!$AF$2:$AI$5552,4,FALSE),IF($U$8="BV",VLOOKUP(Search!$A2595,Inventory!$AH$2:$AI$5552,2,FALSE),""))),"")</f>
        <v/>
      </c>
      <c r="C2595" s="38"/>
      <c r="D2595" s="38"/>
      <c r="E2595" s="38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22"/>
    </row>
    <row r="2596" spans="1:22" x14ac:dyDescent="0.2">
      <c r="A2596" s="24">
        <f>1+LARGE($A$11:A2595,1)</f>
        <v>2585</v>
      </c>
      <c r="B2596" s="38" t="str">
        <f>_xlfn.IFNA(IF($U$8="set",VLOOKUP(Search!$A2596,Inventory!$AD$2:$AI$5552,6,FALSE),IF($U$8="Player",VLOOKUP(Search!$A2596,Inventory!$AF$2:$AI$5552,4,FALSE),IF($U$8="BV",VLOOKUP(Search!$A2596,Inventory!$AH$2:$AI$5552,2,FALSE),""))),"")</f>
        <v/>
      </c>
      <c r="C2596" s="38"/>
      <c r="D2596" s="38"/>
      <c r="E2596" s="38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22"/>
    </row>
    <row r="2597" spans="1:22" x14ac:dyDescent="0.2">
      <c r="A2597" s="24">
        <f>1+LARGE($A$11:A2596,1)</f>
        <v>2586</v>
      </c>
      <c r="B2597" s="38" t="str">
        <f>_xlfn.IFNA(IF($U$8="set",VLOOKUP(Search!$A2597,Inventory!$AD$2:$AI$5552,6,FALSE),IF($U$8="Player",VLOOKUP(Search!$A2597,Inventory!$AF$2:$AI$5552,4,FALSE),IF($U$8="BV",VLOOKUP(Search!$A2597,Inventory!$AH$2:$AI$5552,2,FALSE),""))),"")</f>
        <v/>
      </c>
      <c r="C2597" s="38"/>
      <c r="D2597" s="38"/>
      <c r="E2597" s="38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22"/>
    </row>
    <row r="2598" spans="1:22" x14ac:dyDescent="0.2">
      <c r="A2598" s="24">
        <f>1+LARGE($A$11:A2597,1)</f>
        <v>2587</v>
      </c>
      <c r="B2598" s="38" t="str">
        <f>_xlfn.IFNA(IF($U$8="set",VLOOKUP(Search!$A2598,Inventory!$AD$2:$AI$5552,6,FALSE),IF($U$8="Player",VLOOKUP(Search!$A2598,Inventory!$AF$2:$AI$5552,4,FALSE),IF($U$8="BV",VLOOKUP(Search!$A2598,Inventory!$AH$2:$AI$5552,2,FALSE),""))),"")</f>
        <v/>
      </c>
      <c r="C2598" s="38"/>
      <c r="D2598" s="38"/>
      <c r="E2598" s="38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22"/>
    </row>
    <row r="2599" spans="1:22" x14ac:dyDescent="0.2">
      <c r="A2599" s="24">
        <f>1+LARGE($A$11:A2598,1)</f>
        <v>2588</v>
      </c>
      <c r="B2599" s="38" t="str">
        <f>_xlfn.IFNA(IF($U$8="set",VLOOKUP(Search!$A2599,Inventory!$AD$2:$AI$5552,6,FALSE),IF($U$8="Player",VLOOKUP(Search!$A2599,Inventory!$AF$2:$AI$5552,4,FALSE),IF($U$8="BV",VLOOKUP(Search!$A2599,Inventory!$AH$2:$AI$5552,2,FALSE),""))),"")</f>
        <v/>
      </c>
      <c r="C2599" s="38"/>
      <c r="D2599" s="38"/>
      <c r="E2599" s="38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22"/>
    </row>
    <row r="2600" spans="1:22" x14ac:dyDescent="0.2">
      <c r="A2600" s="24">
        <f>1+LARGE($A$11:A2599,1)</f>
        <v>2589</v>
      </c>
      <c r="B2600" s="38" t="str">
        <f>_xlfn.IFNA(IF($U$8="set",VLOOKUP(Search!$A2600,Inventory!$AD$2:$AI$5552,6,FALSE),IF($U$8="Player",VLOOKUP(Search!$A2600,Inventory!$AF$2:$AI$5552,4,FALSE),IF($U$8="BV",VLOOKUP(Search!$A2600,Inventory!$AH$2:$AI$5552,2,FALSE),""))),"")</f>
        <v/>
      </c>
      <c r="C2600" s="38"/>
      <c r="D2600" s="38"/>
      <c r="E2600" s="38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22"/>
    </row>
    <row r="2601" spans="1:22" x14ac:dyDescent="0.2">
      <c r="A2601" s="24">
        <f>1+LARGE($A$11:A2600,1)</f>
        <v>2590</v>
      </c>
      <c r="B2601" s="38" t="str">
        <f>_xlfn.IFNA(IF($U$8="set",VLOOKUP(Search!$A2601,Inventory!$AD$2:$AI$5552,6,FALSE),IF($U$8="Player",VLOOKUP(Search!$A2601,Inventory!$AF$2:$AI$5552,4,FALSE),IF($U$8="BV",VLOOKUP(Search!$A2601,Inventory!$AH$2:$AI$5552,2,FALSE),""))),"")</f>
        <v/>
      </c>
      <c r="C2601" s="38"/>
      <c r="D2601" s="38"/>
      <c r="E2601" s="38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22"/>
    </row>
    <row r="2602" spans="1:22" x14ac:dyDescent="0.2">
      <c r="A2602" s="24">
        <f>1+LARGE($A$11:A2601,1)</f>
        <v>2591</v>
      </c>
      <c r="B2602" s="38" t="str">
        <f>_xlfn.IFNA(IF($U$8="set",VLOOKUP(Search!$A2602,Inventory!$AD$2:$AI$5552,6,FALSE),IF($U$8="Player",VLOOKUP(Search!$A2602,Inventory!$AF$2:$AI$5552,4,FALSE),IF($U$8="BV",VLOOKUP(Search!$A2602,Inventory!$AH$2:$AI$5552,2,FALSE),""))),"")</f>
        <v/>
      </c>
      <c r="C2602" s="38"/>
      <c r="D2602" s="38"/>
      <c r="E2602" s="38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22"/>
    </row>
    <row r="2603" spans="1:22" x14ac:dyDescent="0.2">
      <c r="A2603" s="24">
        <f>1+LARGE($A$11:A2602,1)</f>
        <v>2592</v>
      </c>
      <c r="B2603" s="38" t="str">
        <f>_xlfn.IFNA(IF($U$8="set",VLOOKUP(Search!$A2603,Inventory!$AD$2:$AI$5552,6,FALSE),IF($U$8="Player",VLOOKUP(Search!$A2603,Inventory!$AF$2:$AI$5552,4,FALSE),IF($U$8="BV",VLOOKUP(Search!$A2603,Inventory!$AH$2:$AI$5552,2,FALSE),""))),"")</f>
        <v/>
      </c>
      <c r="C2603" s="38"/>
      <c r="D2603" s="38"/>
      <c r="E2603" s="38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22"/>
    </row>
    <row r="2604" spans="1:22" x14ac:dyDescent="0.2">
      <c r="A2604" s="24">
        <f>1+LARGE($A$11:A2603,1)</f>
        <v>2593</v>
      </c>
      <c r="B2604" s="38" t="str">
        <f>_xlfn.IFNA(IF($U$8="set",VLOOKUP(Search!$A2604,Inventory!$AD$2:$AI$5552,6,FALSE),IF($U$8="Player",VLOOKUP(Search!$A2604,Inventory!$AF$2:$AI$5552,4,FALSE),IF($U$8="BV",VLOOKUP(Search!$A2604,Inventory!$AH$2:$AI$5552,2,FALSE),""))),"")</f>
        <v/>
      </c>
      <c r="C2604" s="38"/>
      <c r="D2604" s="38"/>
      <c r="E2604" s="38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22"/>
    </row>
    <row r="2605" spans="1:22" x14ac:dyDescent="0.2">
      <c r="A2605" s="24">
        <f>1+LARGE($A$11:A2604,1)</f>
        <v>2594</v>
      </c>
      <c r="B2605" s="38" t="str">
        <f>_xlfn.IFNA(IF($U$8="set",VLOOKUP(Search!$A2605,Inventory!$AD$2:$AI$5552,6,FALSE),IF($U$8="Player",VLOOKUP(Search!$A2605,Inventory!$AF$2:$AI$5552,4,FALSE),IF($U$8="BV",VLOOKUP(Search!$A2605,Inventory!$AH$2:$AI$5552,2,FALSE),""))),"")</f>
        <v/>
      </c>
      <c r="C2605" s="38"/>
      <c r="D2605" s="38"/>
      <c r="E2605" s="38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22"/>
    </row>
    <row r="2606" spans="1:22" x14ac:dyDescent="0.2">
      <c r="A2606" s="24">
        <f>1+LARGE($A$11:A2605,1)</f>
        <v>2595</v>
      </c>
      <c r="B2606" s="38" t="str">
        <f>_xlfn.IFNA(IF($U$8="set",VLOOKUP(Search!$A2606,Inventory!$AD$2:$AI$5552,6,FALSE),IF($U$8="Player",VLOOKUP(Search!$A2606,Inventory!$AF$2:$AI$5552,4,FALSE),IF($U$8="BV",VLOOKUP(Search!$A2606,Inventory!$AH$2:$AI$5552,2,FALSE),""))),"")</f>
        <v/>
      </c>
      <c r="C2606" s="38"/>
      <c r="D2606" s="38"/>
      <c r="E2606" s="38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22"/>
    </row>
    <row r="2607" spans="1:22" x14ac:dyDescent="0.2">
      <c r="A2607" s="24">
        <f>1+LARGE($A$11:A2606,1)</f>
        <v>2596</v>
      </c>
      <c r="B2607" s="38" t="str">
        <f>_xlfn.IFNA(IF($U$8="set",VLOOKUP(Search!$A2607,Inventory!$AD$2:$AI$5552,6,FALSE),IF($U$8="Player",VLOOKUP(Search!$A2607,Inventory!$AF$2:$AI$5552,4,FALSE),IF($U$8="BV",VLOOKUP(Search!$A2607,Inventory!$AH$2:$AI$5552,2,FALSE),""))),"")</f>
        <v/>
      </c>
      <c r="C2607" s="38"/>
      <c r="D2607" s="38"/>
      <c r="E2607" s="38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22"/>
    </row>
    <row r="2608" spans="1:22" x14ac:dyDescent="0.2">
      <c r="A2608" s="24">
        <f>1+LARGE($A$11:A2607,1)</f>
        <v>2597</v>
      </c>
      <c r="B2608" s="38" t="str">
        <f>_xlfn.IFNA(IF($U$8="set",VLOOKUP(Search!$A2608,Inventory!$AD$2:$AI$5552,6,FALSE),IF($U$8="Player",VLOOKUP(Search!$A2608,Inventory!$AF$2:$AI$5552,4,FALSE),IF($U$8="BV",VLOOKUP(Search!$A2608,Inventory!$AH$2:$AI$5552,2,FALSE),""))),"")</f>
        <v/>
      </c>
      <c r="C2608" s="38"/>
      <c r="D2608" s="38"/>
      <c r="E2608" s="38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22"/>
    </row>
    <row r="2609" spans="1:22" x14ac:dyDescent="0.2">
      <c r="A2609" s="24">
        <f>1+LARGE($A$11:A2608,1)</f>
        <v>2598</v>
      </c>
      <c r="B2609" s="38" t="str">
        <f>_xlfn.IFNA(IF($U$8="set",VLOOKUP(Search!$A2609,Inventory!$AD$2:$AI$5552,6,FALSE),IF($U$8="Player",VLOOKUP(Search!$A2609,Inventory!$AF$2:$AI$5552,4,FALSE),IF($U$8="BV",VLOOKUP(Search!$A2609,Inventory!$AH$2:$AI$5552,2,FALSE),""))),"")</f>
        <v/>
      </c>
      <c r="C2609" s="38"/>
      <c r="D2609" s="38"/>
      <c r="E2609" s="38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22"/>
    </row>
    <row r="2610" spans="1:22" x14ac:dyDescent="0.2">
      <c r="A2610" s="24">
        <f>1+LARGE($A$11:A2609,1)</f>
        <v>2599</v>
      </c>
      <c r="B2610" s="38" t="str">
        <f>_xlfn.IFNA(IF($U$8="set",VLOOKUP(Search!$A2610,Inventory!$AD$2:$AI$5552,6,FALSE),IF($U$8="Player",VLOOKUP(Search!$A2610,Inventory!$AF$2:$AI$5552,4,FALSE),IF($U$8="BV",VLOOKUP(Search!$A2610,Inventory!$AH$2:$AI$5552,2,FALSE),""))),"")</f>
        <v/>
      </c>
      <c r="C2610" s="38"/>
      <c r="D2610" s="38"/>
      <c r="E2610" s="38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22"/>
    </row>
    <row r="2611" spans="1:22" x14ac:dyDescent="0.2">
      <c r="A2611" s="24">
        <f>1+LARGE($A$11:A2610,1)</f>
        <v>2600</v>
      </c>
      <c r="B2611" s="38" t="str">
        <f>_xlfn.IFNA(IF($U$8="set",VLOOKUP(Search!$A2611,Inventory!$AD$2:$AI$5552,6,FALSE),IF($U$8="Player",VLOOKUP(Search!$A2611,Inventory!$AF$2:$AI$5552,4,FALSE),IF($U$8="BV",VLOOKUP(Search!$A2611,Inventory!$AH$2:$AI$5552,2,FALSE),""))),"")</f>
        <v/>
      </c>
      <c r="C2611" s="38"/>
      <c r="D2611" s="38"/>
      <c r="E2611" s="38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22"/>
    </row>
    <row r="2612" spans="1:22" x14ac:dyDescent="0.2">
      <c r="A2612" s="24">
        <f>1+LARGE($A$11:A2611,1)</f>
        <v>2601</v>
      </c>
      <c r="B2612" s="38" t="str">
        <f>_xlfn.IFNA(IF($U$8="set",VLOOKUP(Search!$A2612,Inventory!$AD$2:$AI$5552,6,FALSE),IF($U$8="Player",VLOOKUP(Search!$A2612,Inventory!$AF$2:$AI$5552,4,FALSE),IF($U$8="BV",VLOOKUP(Search!$A2612,Inventory!$AH$2:$AI$5552,2,FALSE),""))),"")</f>
        <v/>
      </c>
      <c r="C2612" s="38"/>
      <c r="D2612" s="38"/>
      <c r="E2612" s="38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22"/>
    </row>
    <row r="2613" spans="1:22" x14ac:dyDescent="0.2">
      <c r="A2613" s="24">
        <f>1+LARGE($A$11:A2612,1)</f>
        <v>2602</v>
      </c>
      <c r="B2613" s="38" t="str">
        <f>_xlfn.IFNA(IF($U$8="set",VLOOKUP(Search!$A2613,Inventory!$AD$2:$AI$5552,6,FALSE),IF($U$8="Player",VLOOKUP(Search!$A2613,Inventory!$AF$2:$AI$5552,4,FALSE),IF($U$8="BV",VLOOKUP(Search!$A2613,Inventory!$AH$2:$AI$5552,2,FALSE),""))),"")</f>
        <v/>
      </c>
      <c r="C2613" s="38"/>
      <c r="D2613" s="38"/>
      <c r="E2613" s="38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22"/>
    </row>
    <row r="2614" spans="1:22" x14ac:dyDescent="0.2">
      <c r="A2614" s="24">
        <f>1+LARGE($A$11:A2613,1)</f>
        <v>2603</v>
      </c>
      <c r="B2614" s="38" t="str">
        <f>_xlfn.IFNA(IF($U$8="set",VLOOKUP(Search!$A2614,Inventory!$AD$2:$AI$5552,6,FALSE),IF($U$8="Player",VLOOKUP(Search!$A2614,Inventory!$AF$2:$AI$5552,4,FALSE),IF($U$8="BV",VLOOKUP(Search!$A2614,Inventory!$AH$2:$AI$5552,2,FALSE),""))),"")</f>
        <v/>
      </c>
      <c r="C2614" s="38"/>
      <c r="D2614" s="38"/>
      <c r="E2614" s="38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22"/>
    </row>
    <row r="2615" spans="1:22" x14ac:dyDescent="0.2">
      <c r="A2615" s="24">
        <f>1+LARGE($A$11:A2614,1)</f>
        <v>2604</v>
      </c>
      <c r="B2615" s="38" t="str">
        <f>_xlfn.IFNA(IF($U$8="set",VLOOKUP(Search!$A2615,Inventory!$AD$2:$AI$5552,6,FALSE),IF($U$8="Player",VLOOKUP(Search!$A2615,Inventory!$AF$2:$AI$5552,4,FALSE),IF($U$8="BV",VLOOKUP(Search!$A2615,Inventory!$AH$2:$AI$5552,2,FALSE),""))),"")</f>
        <v/>
      </c>
      <c r="C2615" s="38"/>
      <c r="D2615" s="38"/>
      <c r="E2615" s="38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22"/>
    </row>
    <row r="2616" spans="1:22" x14ac:dyDescent="0.2">
      <c r="A2616" s="24">
        <f>1+LARGE($A$11:A2615,1)</f>
        <v>2605</v>
      </c>
      <c r="B2616" s="38" t="str">
        <f>_xlfn.IFNA(IF($U$8="set",VLOOKUP(Search!$A2616,Inventory!$AD$2:$AI$5552,6,FALSE),IF($U$8="Player",VLOOKUP(Search!$A2616,Inventory!$AF$2:$AI$5552,4,FALSE),IF($U$8="BV",VLOOKUP(Search!$A2616,Inventory!$AH$2:$AI$5552,2,FALSE),""))),"")</f>
        <v/>
      </c>
      <c r="C2616" s="38"/>
      <c r="D2616" s="38"/>
      <c r="E2616" s="38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22"/>
    </row>
    <row r="2617" spans="1:22" x14ac:dyDescent="0.2">
      <c r="A2617" s="24">
        <f>1+LARGE($A$11:A2616,1)</f>
        <v>2606</v>
      </c>
      <c r="B2617" s="38" t="str">
        <f>_xlfn.IFNA(IF($U$8="set",VLOOKUP(Search!$A2617,Inventory!$AD$2:$AI$5552,6,FALSE),IF($U$8="Player",VLOOKUP(Search!$A2617,Inventory!$AF$2:$AI$5552,4,FALSE),IF($U$8="BV",VLOOKUP(Search!$A2617,Inventory!$AH$2:$AI$5552,2,FALSE),""))),"")</f>
        <v/>
      </c>
      <c r="C2617" s="38"/>
      <c r="D2617" s="38"/>
      <c r="E2617" s="38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22"/>
    </row>
    <row r="2618" spans="1:22" x14ac:dyDescent="0.2">
      <c r="A2618" s="24">
        <f>1+LARGE($A$11:A2617,1)</f>
        <v>2607</v>
      </c>
      <c r="B2618" s="38" t="str">
        <f>_xlfn.IFNA(IF($U$8="set",VLOOKUP(Search!$A2618,Inventory!$AD$2:$AI$5552,6,FALSE),IF($U$8="Player",VLOOKUP(Search!$A2618,Inventory!$AF$2:$AI$5552,4,FALSE),IF($U$8="BV",VLOOKUP(Search!$A2618,Inventory!$AH$2:$AI$5552,2,FALSE),""))),"")</f>
        <v/>
      </c>
      <c r="C2618" s="38"/>
      <c r="D2618" s="38"/>
      <c r="E2618" s="38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22"/>
    </row>
    <row r="2619" spans="1:22" x14ac:dyDescent="0.2">
      <c r="A2619" s="24">
        <f>1+LARGE($A$11:A2618,1)</f>
        <v>2608</v>
      </c>
      <c r="B2619" s="38" t="str">
        <f>_xlfn.IFNA(IF($U$8="set",VLOOKUP(Search!$A2619,Inventory!$AD$2:$AI$5552,6,FALSE),IF($U$8="Player",VLOOKUP(Search!$A2619,Inventory!$AF$2:$AI$5552,4,FALSE),IF($U$8="BV",VLOOKUP(Search!$A2619,Inventory!$AH$2:$AI$5552,2,FALSE),""))),"")</f>
        <v/>
      </c>
      <c r="C2619" s="38"/>
      <c r="D2619" s="38"/>
      <c r="E2619" s="38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22"/>
    </row>
    <row r="2620" spans="1:22" x14ac:dyDescent="0.2">
      <c r="A2620" s="24">
        <f>1+LARGE($A$11:A2619,1)</f>
        <v>2609</v>
      </c>
      <c r="B2620" s="38" t="str">
        <f>_xlfn.IFNA(IF($U$8="set",VLOOKUP(Search!$A2620,Inventory!$AD$2:$AI$5552,6,FALSE),IF($U$8="Player",VLOOKUP(Search!$A2620,Inventory!$AF$2:$AI$5552,4,FALSE),IF($U$8="BV",VLOOKUP(Search!$A2620,Inventory!$AH$2:$AI$5552,2,FALSE),""))),"")</f>
        <v/>
      </c>
      <c r="C2620" s="38"/>
      <c r="D2620" s="38"/>
      <c r="E2620" s="38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22"/>
    </row>
    <row r="2621" spans="1:22" x14ac:dyDescent="0.2">
      <c r="A2621" s="24">
        <f>1+LARGE($A$11:A2620,1)</f>
        <v>2610</v>
      </c>
      <c r="B2621" s="38" t="str">
        <f>_xlfn.IFNA(IF($U$8="set",VLOOKUP(Search!$A2621,Inventory!$AD$2:$AI$5552,6,FALSE),IF($U$8="Player",VLOOKUP(Search!$A2621,Inventory!$AF$2:$AI$5552,4,FALSE),IF($U$8="BV",VLOOKUP(Search!$A2621,Inventory!$AH$2:$AI$5552,2,FALSE),""))),"")</f>
        <v/>
      </c>
      <c r="C2621" s="38"/>
      <c r="D2621" s="38"/>
      <c r="E2621" s="38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22"/>
    </row>
    <row r="2622" spans="1:22" x14ac:dyDescent="0.2">
      <c r="A2622" s="24">
        <f>1+LARGE($A$11:A2621,1)</f>
        <v>2611</v>
      </c>
      <c r="B2622" s="38" t="str">
        <f>_xlfn.IFNA(IF($U$8="set",VLOOKUP(Search!$A2622,Inventory!$AD$2:$AI$5552,6,FALSE),IF($U$8="Player",VLOOKUP(Search!$A2622,Inventory!$AF$2:$AI$5552,4,FALSE),IF($U$8="BV",VLOOKUP(Search!$A2622,Inventory!$AH$2:$AI$5552,2,FALSE),""))),"")</f>
        <v/>
      </c>
      <c r="C2622" s="38"/>
      <c r="D2622" s="38"/>
      <c r="E2622" s="38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22"/>
    </row>
    <row r="2623" spans="1:22" x14ac:dyDescent="0.2">
      <c r="A2623" s="24">
        <f>1+LARGE($A$11:A2622,1)</f>
        <v>2612</v>
      </c>
      <c r="B2623" s="38" t="str">
        <f>_xlfn.IFNA(IF($U$8="set",VLOOKUP(Search!$A2623,Inventory!$AD$2:$AI$5552,6,FALSE),IF($U$8="Player",VLOOKUP(Search!$A2623,Inventory!$AF$2:$AI$5552,4,FALSE),IF($U$8="BV",VLOOKUP(Search!$A2623,Inventory!$AH$2:$AI$5552,2,FALSE),""))),"")</f>
        <v/>
      </c>
      <c r="C2623" s="38"/>
      <c r="D2623" s="38"/>
      <c r="E2623" s="38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22"/>
    </row>
    <row r="2624" spans="1:22" x14ac:dyDescent="0.2">
      <c r="A2624" s="24">
        <f>1+LARGE($A$11:A2623,1)</f>
        <v>2613</v>
      </c>
      <c r="B2624" s="38" t="str">
        <f>_xlfn.IFNA(IF($U$8="set",VLOOKUP(Search!$A2624,Inventory!$AD$2:$AI$5552,6,FALSE),IF($U$8="Player",VLOOKUP(Search!$A2624,Inventory!$AF$2:$AI$5552,4,FALSE),IF($U$8="BV",VLOOKUP(Search!$A2624,Inventory!$AH$2:$AI$5552,2,FALSE),""))),"")</f>
        <v/>
      </c>
      <c r="C2624" s="38"/>
      <c r="D2624" s="38"/>
      <c r="E2624" s="38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22"/>
    </row>
    <row r="2625" spans="1:22" x14ac:dyDescent="0.2">
      <c r="A2625" s="24">
        <f>1+LARGE($A$11:A2624,1)</f>
        <v>2614</v>
      </c>
      <c r="B2625" s="38" t="str">
        <f>_xlfn.IFNA(IF($U$8="set",VLOOKUP(Search!$A2625,Inventory!$AD$2:$AI$5552,6,FALSE),IF($U$8="Player",VLOOKUP(Search!$A2625,Inventory!$AF$2:$AI$5552,4,FALSE),IF($U$8="BV",VLOOKUP(Search!$A2625,Inventory!$AH$2:$AI$5552,2,FALSE),""))),"")</f>
        <v/>
      </c>
      <c r="C2625" s="38"/>
      <c r="D2625" s="38"/>
      <c r="E2625" s="38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22"/>
    </row>
    <row r="2626" spans="1:22" x14ac:dyDescent="0.2">
      <c r="A2626" s="24">
        <f>1+LARGE($A$11:A2625,1)</f>
        <v>2615</v>
      </c>
      <c r="B2626" s="38" t="str">
        <f>_xlfn.IFNA(IF($U$8="set",VLOOKUP(Search!$A2626,Inventory!$AD$2:$AI$5552,6,FALSE),IF($U$8="Player",VLOOKUP(Search!$A2626,Inventory!$AF$2:$AI$5552,4,FALSE),IF($U$8="BV",VLOOKUP(Search!$A2626,Inventory!$AH$2:$AI$5552,2,FALSE),""))),"")</f>
        <v/>
      </c>
      <c r="C2626" s="38"/>
      <c r="D2626" s="38"/>
      <c r="E2626" s="38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22"/>
    </row>
    <row r="2627" spans="1:22" x14ac:dyDescent="0.2">
      <c r="A2627" s="24">
        <f>1+LARGE($A$11:A2626,1)</f>
        <v>2616</v>
      </c>
      <c r="B2627" s="38" t="str">
        <f>_xlfn.IFNA(IF($U$8="set",VLOOKUP(Search!$A2627,Inventory!$AD$2:$AI$5552,6,FALSE),IF($U$8="Player",VLOOKUP(Search!$A2627,Inventory!$AF$2:$AI$5552,4,FALSE),IF($U$8="BV",VLOOKUP(Search!$A2627,Inventory!$AH$2:$AI$5552,2,FALSE),""))),"")</f>
        <v/>
      </c>
      <c r="C2627" s="38"/>
      <c r="D2627" s="38"/>
      <c r="E2627" s="38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22"/>
    </row>
    <row r="2628" spans="1:22" x14ac:dyDescent="0.2">
      <c r="A2628" s="24">
        <f>1+LARGE($A$11:A2627,1)</f>
        <v>2617</v>
      </c>
      <c r="B2628" s="38" t="str">
        <f>_xlfn.IFNA(IF($U$8="set",VLOOKUP(Search!$A2628,Inventory!$AD$2:$AI$5552,6,FALSE),IF($U$8="Player",VLOOKUP(Search!$A2628,Inventory!$AF$2:$AI$5552,4,FALSE),IF($U$8="BV",VLOOKUP(Search!$A2628,Inventory!$AH$2:$AI$5552,2,FALSE),""))),"")</f>
        <v/>
      </c>
      <c r="C2628" s="38"/>
      <c r="D2628" s="38"/>
      <c r="E2628" s="38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22"/>
    </row>
    <row r="2629" spans="1:22" x14ac:dyDescent="0.2">
      <c r="A2629" s="24">
        <f>1+LARGE($A$11:A2628,1)</f>
        <v>2618</v>
      </c>
      <c r="B2629" s="38" t="str">
        <f>_xlfn.IFNA(IF($U$8="set",VLOOKUP(Search!$A2629,Inventory!$AD$2:$AI$5552,6,FALSE),IF($U$8="Player",VLOOKUP(Search!$A2629,Inventory!$AF$2:$AI$5552,4,FALSE),IF($U$8="BV",VLOOKUP(Search!$A2629,Inventory!$AH$2:$AI$5552,2,FALSE),""))),"")</f>
        <v/>
      </c>
      <c r="C2629" s="38"/>
      <c r="D2629" s="38"/>
      <c r="E2629" s="38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22"/>
    </row>
    <row r="2630" spans="1:22" x14ac:dyDescent="0.2">
      <c r="A2630" s="24">
        <f>1+LARGE($A$11:A2629,1)</f>
        <v>2619</v>
      </c>
      <c r="B2630" s="38" t="str">
        <f>_xlfn.IFNA(IF($U$8="set",VLOOKUP(Search!$A2630,Inventory!$AD$2:$AI$5552,6,FALSE),IF($U$8="Player",VLOOKUP(Search!$A2630,Inventory!$AF$2:$AI$5552,4,FALSE),IF($U$8="BV",VLOOKUP(Search!$A2630,Inventory!$AH$2:$AI$5552,2,FALSE),""))),"")</f>
        <v/>
      </c>
      <c r="C2630" s="38"/>
      <c r="D2630" s="38"/>
      <c r="E2630" s="38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22"/>
    </row>
    <row r="2631" spans="1:22" x14ac:dyDescent="0.2">
      <c r="A2631" s="24">
        <f>1+LARGE($A$11:A2630,1)</f>
        <v>2620</v>
      </c>
      <c r="B2631" s="38" t="str">
        <f>_xlfn.IFNA(IF($U$8="set",VLOOKUP(Search!$A2631,Inventory!$AD$2:$AI$5552,6,FALSE),IF($U$8="Player",VLOOKUP(Search!$A2631,Inventory!$AF$2:$AI$5552,4,FALSE),IF($U$8="BV",VLOOKUP(Search!$A2631,Inventory!$AH$2:$AI$5552,2,FALSE),""))),"")</f>
        <v/>
      </c>
      <c r="C2631" s="38"/>
      <c r="D2631" s="38"/>
      <c r="E2631" s="38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22"/>
    </row>
    <row r="2632" spans="1:22" x14ac:dyDescent="0.2">
      <c r="A2632" s="24">
        <f>1+LARGE($A$11:A2631,1)</f>
        <v>2621</v>
      </c>
      <c r="B2632" s="38" t="str">
        <f>_xlfn.IFNA(IF($U$8="set",VLOOKUP(Search!$A2632,Inventory!$AD$2:$AI$5552,6,FALSE),IF($U$8="Player",VLOOKUP(Search!$A2632,Inventory!$AF$2:$AI$5552,4,FALSE),IF($U$8="BV",VLOOKUP(Search!$A2632,Inventory!$AH$2:$AI$5552,2,FALSE),""))),"")</f>
        <v/>
      </c>
      <c r="C2632" s="38"/>
      <c r="D2632" s="38"/>
      <c r="E2632" s="38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22"/>
    </row>
    <row r="2633" spans="1:22" x14ac:dyDescent="0.2">
      <c r="A2633" s="24">
        <f>1+LARGE($A$11:A2632,1)</f>
        <v>2622</v>
      </c>
      <c r="B2633" s="38" t="str">
        <f>_xlfn.IFNA(IF($U$8="set",VLOOKUP(Search!$A2633,Inventory!$AD$2:$AI$5552,6,FALSE),IF($U$8="Player",VLOOKUP(Search!$A2633,Inventory!$AF$2:$AI$5552,4,FALSE),IF($U$8="BV",VLOOKUP(Search!$A2633,Inventory!$AH$2:$AI$5552,2,FALSE),""))),"")</f>
        <v/>
      </c>
      <c r="C2633" s="38"/>
      <c r="D2633" s="38"/>
      <c r="E2633" s="38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22"/>
    </row>
    <row r="2634" spans="1:22" x14ac:dyDescent="0.2">
      <c r="A2634" s="24">
        <f>1+LARGE($A$11:A2633,1)</f>
        <v>2623</v>
      </c>
      <c r="B2634" s="38" t="str">
        <f>_xlfn.IFNA(IF($U$8="set",VLOOKUP(Search!$A2634,Inventory!$AD$2:$AI$5552,6,FALSE),IF($U$8="Player",VLOOKUP(Search!$A2634,Inventory!$AF$2:$AI$5552,4,FALSE),IF($U$8="BV",VLOOKUP(Search!$A2634,Inventory!$AH$2:$AI$5552,2,FALSE),""))),"")</f>
        <v/>
      </c>
      <c r="C2634" s="38"/>
      <c r="D2634" s="38"/>
      <c r="E2634" s="38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22"/>
    </row>
    <row r="2635" spans="1:22" x14ac:dyDescent="0.2">
      <c r="A2635" s="24">
        <f>1+LARGE($A$11:A2634,1)</f>
        <v>2624</v>
      </c>
      <c r="B2635" s="38" t="str">
        <f>_xlfn.IFNA(IF($U$8="set",VLOOKUP(Search!$A2635,Inventory!$AD$2:$AI$5552,6,FALSE),IF($U$8="Player",VLOOKUP(Search!$A2635,Inventory!$AF$2:$AI$5552,4,FALSE),IF($U$8="BV",VLOOKUP(Search!$A2635,Inventory!$AH$2:$AI$5552,2,FALSE),""))),"")</f>
        <v/>
      </c>
      <c r="C2635" s="38"/>
      <c r="D2635" s="38"/>
      <c r="E2635" s="38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22"/>
    </row>
    <row r="2636" spans="1:22" x14ac:dyDescent="0.2">
      <c r="A2636" s="24">
        <f>1+LARGE($A$11:A2635,1)</f>
        <v>2625</v>
      </c>
      <c r="B2636" s="38" t="str">
        <f>_xlfn.IFNA(IF($U$8="set",VLOOKUP(Search!$A2636,Inventory!$AD$2:$AI$5552,6,FALSE),IF($U$8="Player",VLOOKUP(Search!$A2636,Inventory!$AF$2:$AI$5552,4,FALSE),IF($U$8="BV",VLOOKUP(Search!$A2636,Inventory!$AH$2:$AI$5552,2,FALSE),""))),"")</f>
        <v/>
      </c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22"/>
    </row>
    <row r="2637" spans="1:22" x14ac:dyDescent="0.2">
      <c r="A2637" s="24">
        <f>1+LARGE($A$11:A2636,1)</f>
        <v>2626</v>
      </c>
      <c r="B2637" s="38" t="str">
        <f>_xlfn.IFNA(IF($U$8="set",VLOOKUP(Search!$A2637,Inventory!$AD$2:$AI$5552,6,FALSE),IF($U$8="Player",VLOOKUP(Search!$A2637,Inventory!$AF$2:$AI$5552,4,FALSE),IF($U$8="BV",VLOOKUP(Search!$A2637,Inventory!$AH$2:$AI$5552,2,FALSE),""))),"")</f>
        <v/>
      </c>
      <c r="C2637" s="38"/>
      <c r="D2637" s="38"/>
      <c r="E2637" s="38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22"/>
    </row>
    <row r="2638" spans="1:22" x14ac:dyDescent="0.2">
      <c r="A2638" s="24">
        <f>1+LARGE($A$11:A2637,1)</f>
        <v>2627</v>
      </c>
      <c r="B2638" s="38" t="str">
        <f>_xlfn.IFNA(IF($U$8="set",VLOOKUP(Search!$A2638,Inventory!$AD$2:$AI$5552,6,FALSE),IF($U$8="Player",VLOOKUP(Search!$A2638,Inventory!$AF$2:$AI$5552,4,FALSE),IF($U$8="BV",VLOOKUP(Search!$A2638,Inventory!$AH$2:$AI$5552,2,FALSE),""))),"")</f>
        <v/>
      </c>
      <c r="C2638" s="38"/>
      <c r="D2638" s="38"/>
      <c r="E2638" s="38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22"/>
    </row>
    <row r="2639" spans="1:22" x14ac:dyDescent="0.2">
      <c r="A2639" s="24">
        <f>1+LARGE($A$11:A2638,1)</f>
        <v>2628</v>
      </c>
      <c r="B2639" s="38" t="str">
        <f>_xlfn.IFNA(IF($U$8="set",VLOOKUP(Search!$A2639,Inventory!$AD$2:$AI$5552,6,FALSE),IF($U$8="Player",VLOOKUP(Search!$A2639,Inventory!$AF$2:$AI$5552,4,FALSE),IF($U$8="BV",VLOOKUP(Search!$A2639,Inventory!$AH$2:$AI$5552,2,FALSE),""))),"")</f>
        <v/>
      </c>
      <c r="C2639" s="38"/>
      <c r="D2639" s="38"/>
      <c r="E2639" s="38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22"/>
    </row>
    <row r="2640" spans="1:22" x14ac:dyDescent="0.2">
      <c r="A2640" s="24">
        <f>1+LARGE($A$11:A2639,1)</f>
        <v>2629</v>
      </c>
      <c r="B2640" s="38" t="str">
        <f>_xlfn.IFNA(IF($U$8="set",VLOOKUP(Search!$A2640,Inventory!$AD$2:$AI$5552,6,FALSE),IF($U$8="Player",VLOOKUP(Search!$A2640,Inventory!$AF$2:$AI$5552,4,FALSE),IF($U$8="BV",VLOOKUP(Search!$A2640,Inventory!$AH$2:$AI$5552,2,FALSE),""))),"")</f>
        <v/>
      </c>
      <c r="C2640" s="38"/>
      <c r="D2640" s="38"/>
      <c r="E2640" s="38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22"/>
    </row>
    <row r="2641" spans="1:22" x14ac:dyDescent="0.2">
      <c r="A2641" s="24">
        <f>1+LARGE($A$11:A2640,1)</f>
        <v>2630</v>
      </c>
      <c r="B2641" s="38" t="str">
        <f>_xlfn.IFNA(IF($U$8="set",VLOOKUP(Search!$A2641,Inventory!$AD$2:$AI$5552,6,FALSE),IF($U$8="Player",VLOOKUP(Search!$A2641,Inventory!$AF$2:$AI$5552,4,FALSE),IF($U$8="BV",VLOOKUP(Search!$A2641,Inventory!$AH$2:$AI$5552,2,FALSE),""))),"")</f>
        <v/>
      </c>
      <c r="C2641" s="38"/>
      <c r="D2641" s="38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22"/>
    </row>
    <row r="2642" spans="1:22" x14ac:dyDescent="0.2">
      <c r="A2642" s="24">
        <f>1+LARGE($A$11:A2641,1)</f>
        <v>2631</v>
      </c>
      <c r="B2642" s="38" t="str">
        <f>_xlfn.IFNA(IF($U$8="set",VLOOKUP(Search!$A2642,Inventory!$AD$2:$AI$5552,6,FALSE),IF($U$8="Player",VLOOKUP(Search!$A2642,Inventory!$AF$2:$AI$5552,4,FALSE),IF($U$8="BV",VLOOKUP(Search!$A2642,Inventory!$AH$2:$AI$5552,2,FALSE),""))),"")</f>
        <v/>
      </c>
      <c r="C2642" s="38"/>
      <c r="D2642" s="38"/>
      <c r="E2642" s="38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22"/>
    </row>
    <row r="2643" spans="1:22" x14ac:dyDescent="0.2">
      <c r="A2643" s="24">
        <f>1+LARGE($A$11:A2642,1)</f>
        <v>2632</v>
      </c>
      <c r="B2643" s="38" t="str">
        <f>_xlfn.IFNA(IF($U$8="set",VLOOKUP(Search!$A2643,Inventory!$AD$2:$AI$5552,6,FALSE),IF($U$8="Player",VLOOKUP(Search!$A2643,Inventory!$AF$2:$AI$5552,4,FALSE),IF($U$8="BV",VLOOKUP(Search!$A2643,Inventory!$AH$2:$AI$5552,2,FALSE),""))),"")</f>
        <v/>
      </c>
      <c r="C2643" s="38"/>
      <c r="D2643" s="38"/>
      <c r="E2643" s="38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22"/>
    </row>
    <row r="2644" spans="1:22" x14ac:dyDescent="0.2">
      <c r="A2644" s="24">
        <f>1+LARGE($A$11:A2643,1)</f>
        <v>2633</v>
      </c>
      <c r="B2644" s="38" t="str">
        <f>_xlfn.IFNA(IF($U$8="set",VLOOKUP(Search!$A2644,Inventory!$AD$2:$AI$5552,6,FALSE),IF($U$8="Player",VLOOKUP(Search!$A2644,Inventory!$AF$2:$AI$5552,4,FALSE),IF($U$8="BV",VLOOKUP(Search!$A2644,Inventory!$AH$2:$AI$5552,2,FALSE),""))),"")</f>
        <v/>
      </c>
      <c r="C2644" s="38"/>
      <c r="D2644" s="38"/>
      <c r="E2644" s="38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22"/>
    </row>
    <row r="2645" spans="1:22" x14ac:dyDescent="0.2">
      <c r="A2645" s="24">
        <f>1+LARGE($A$11:A2644,1)</f>
        <v>2634</v>
      </c>
      <c r="B2645" s="38" t="str">
        <f>_xlfn.IFNA(IF($U$8="set",VLOOKUP(Search!$A2645,Inventory!$AD$2:$AI$5552,6,FALSE),IF($U$8="Player",VLOOKUP(Search!$A2645,Inventory!$AF$2:$AI$5552,4,FALSE),IF($U$8="BV",VLOOKUP(Search!$A2645,Inventory!$AH$2:$AI$5552,2,FALSE),""))),"")</f>
        <v/>
      </c>
      <c r="C2645" s="38"/>
      <c r="D2645" s="38"/>
      <c r="E2645" s="38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22"/>
    </row>
    <row r="2646" spans="1:22" x14ac:dyDescent="0.2">
      <c r="A2646" s="24">
        <f>1+LARGE($A$11:A2645,1)</f>
        <v>2635</v>
      </c>
      <c r="B2646" s="38" t="str">
        <f>_xlfn.IFNA(IF($U$8="set",VLOOKUP(Search!$A2646,Inventory!$AD$2:$AI$5552,6,FALSE),IF($U$8="Player",VLOOKUP(Search!$A2646,Inventory!$AF$2:$AI$5552,4,FALSE),IF($U$8="BV",VLOOKUP(Search!$A2646,Inventory!$AH$2:$AI$5552,2,FALSE),""))),"")</f>
        <v/>
      </c>
      <c r="C2646" s="38"/>
      <c r="D2646" s="38"/>
      <c r="E2646" s="38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22"/>
    </row>
    <row r="2647" spans="1:22" x14ac:dyDescent="0.2">
      <c r="A2647" s="24">
        <f>1+LARGE($A$11:A2646,1)</f>
        <v>2636</v>
      </c>
      <c r="B2647" s="38" t="str">
        <f>_xlfn.IFNA(IF($U$8="set",VLOOKUP(Search!$A2647,Inventory!$AD$2:$AI$5552,6,FALSE),IF($U$8="Player",VLOOKUP(Search!$A2647,Inventory!$AF$2:$AI$5552,4,FALSE),IF($U$8="BV",VLOOKUP(Search!$A2647,Inventory!$AH$2:$AI$5552,2,FALSE),""))),"")</f>
        <v/>
      </c>
      <c r="C2647" s="38"/>
      <c r="D2647" s="38"/>
      <c r="E2647" s="38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22"/>
    </row>
    <row r="2648" spans="1:22" x14ac:dyDescent="0.2">
      <c r="A2648" s="24">
        <f>1+LARGE($A$11:A2647,1)</f>
        <v>2637</v>
      </c>
      <c r="B2648" s="38" t="str">
        <f>_xlfn.IFNA(IF($U$8="set",VLOOKUP(Search!$A2648,Inventory!$AD$2:$AI$5552,6,FALSE),IF($U$8="Player",VLOOKUP(Search!$A2648,Inventory!$AF$2:$AI$5552,4,FALSE),IF($U$8="BV",VLOOKUP(Search!$A2648,Inventory!$AH$2:$AI$5552,2,FALSE),""))),"")</f>
        <v/>
      </c>
      <c r="C2648" s="38"/>
      <c r="D2648" s="38"/>
      <c r="E2648" s="38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22"/>
    </row>
    <row r="2649" spans="1:22" x14ac:dyDescent="0.2">
      <c r="A2649" s="24">
        <f>1+LARGE($A$11:A2648,1)</f>
        <v>2638</v>
      </c>
      <c r="B2649" s="38" t="str">
        <f>_xlfn.IFNA(IF($U$8="set",VLOOKUP(Search!$A2649,Inventory!$AD$2:$AI$5552,6,FALSE),IF($U$8="Player",VLOOKUP(Search!$A2649,Inventory!$AF$2:$AI$5552,4,FALSE),IF($U$8="BV",VLOOKUP(Search!$A2649,Inventory!$AH$2:$AI$5552,2,FALSE),""))),"")</f>
        <v/>
      </c>
      <c r="C2649" s="38"/>
      <c r="D2649" s="38"/>
      <c r="E2649" s="38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22"/>
    </row>
    <row r="2650" spans="1:22" x14ac:dyDescent="0.2">
      <c r="A2650" s="24">
        <f>1+LARGE($A$11:A2649,1)</f>
        <v>2639</v>
      </c>
      <c r="B2650" s="38" t="str">
        <f>_xlfn.IFNA(IF($U$8="set",VLOOKUP(Search!$A2650,Inventory!$AD$2:$AI$5552,6,FALSE),IF($U$8="Player",VLOOKUP(Search!$A2650,Inventory!$AF$2:$AI$5552,4,FALSE),IF($U$8="BV",VLOOKUP(Search!$A2650,Inventory!$AH$2:$AI$5552,2,FALSE),""))),"")</f>
        <v/>
      </c>
      <c r="C2650" s="38"/>
      <c r="D2650" s="38"/>
      <c r="E2650" s="38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22"/>
    </row>
    <row r="2651" spans="1:22" x14ac:dyDescent="0.2">
      <c r="A2651" s="24">
        <f>1+LARGE($A$11:A2650,1)</f>
        <v>2640</v>
      </c>
      <c r="B2651" s="38" t="str">
        <f>_xlfn.IFNA(IF($U$8="set",VLOOKUP(Search!$A2651,Inventory!$AD$2:$AI$5552,6,FALSE),IF($U$8="Player",VLOOKUP(Search!$A2651,Inventory!$AF$2:$AI$5552,4,FALSE),IF($U$8="BV",VLOOKUP(Search!$A2651,Inventory!$AH$2:$AI$5552,2,FALSE),""))),"")</f>
        <v/>
      </c>
      <c r="C2651" s="38"/>
      <c r="D2651" s="38"/>
      <c r="E2651" s="38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22"/>
    </row>
    <row r="2652" spans="1:22" x14ac:dyDescent="0.2">
      <c r="A2652" s="24">
        <f>1+LARGE($A$11:A2651,1)</f>
        <v>2641</v>
      </c>
      <c r="B2652" s="38" t="str">
        <f>_xlfn.IFNA(IF($U$8="set",VLOOKUP(Search!$A2652,Inventory!$AD$2:$AI$5552,6,FALSE),IF($U$8="Player",VLOOKUP(Search!$A2652,Inventory!$AF$2:$AI$5552,4,FALSE),IF($U$8="BV",VLOOKUP(Search!$A2652,Inventory!$AH$2:$AI$5552,2,FALSE),""))),"")</f>
        <v/>
      </c>
      <c r="C2652" s="38"/>
      <c r="D2652" s="38"/>
      <c r="E2652" s="38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22"/>
    </row>
    <row r="2653" spans="1:22" x14ac:dyDescent="0.2">
      <c r="A2653" s="24">
        <f>1+LARGE($A$11:A2652,1)</f>
        <v>2642</v>
      </c>
      <c r="B2653" s="38" t="str">
        <f>_xlfn.IFNA(IF($U$8="set",VLOOKUP(Search!$A2653,Inventory!$AD$2:$AI$5552,6,FALSE),IF($U$8="Player",VLOOKUP(Search!$A2653,Inventory!$AF$2:$AI$5552,4,FALSE),IF($U$8="BV",VLOOKUP(Search!$A2653,Inventory!$AH$2:$AI$5552,2,FALSE),""))),"")</f>
        <v/>
      </c>
      <c r="C2653" s="38"/>
      <c r="D2653" s="38"/>
      <c r="E2653" s="38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22"/>
    </row>
    <row r="2654" spans="1:22" x14ac:dyDescent="0.2">
      <c r="A2654" s="24">
        <f>1+LARGE($A$11:A2653,1)</f>
        <v>2643</v>
      </c>
      <c r="B2654" s="38" t="str">
        <f>_xlfn.IFNA(IF($U$8="set",VLOOKUP(Search!$A2654,Inventory!$AD$2:$AI$5552,6,FALSE),IF($U$8="Player",VLOOKUP(Search!$A2654,Inventory!$AF$2:$AI$5552,4,FALSE),IF($U$8="BV",VLOOKUP(Search!$A2654,Inventory!$AH$2:$AI$5552,2,FALSE),""))),"")</f>
        <v/>
      </c>
      <c r="C2654" s="38"/>
      <c r="D2654" s="38"/>
      <c r="E2654" s="38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22"/>
    </row>
    <row r="2655" spans="1:22" x14ac:dyDescent="0.2">
      <c r="A2655" s="24">
        <f>1+LARGE($A$11:A2654,1)</f>
        <v>2644</v>
      </c>
      <c r="B2655" s="38" t="str">
        <f>_xlfn.IFNA(IF($U$8="set",VLOOKUP(Search!$A2655,Inventory!$AD$2:$AI$5552,6,FALSE),IF($U$8="Player",VLOOKUP(Search!$A2655,Inventory!$AF$2:$AI$5552,4,FALSE),IF($U$8="BV",VLOOKUP(Search!$A2655,Inventory!$AH$2:$AI$5552,2,FALSE),""))),"")</f>
        <v/>
      </c>
      <c r="C2655" s="38"/>
      <c r="D2655" s="38"/>
      <c r="E2655" s="38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22"/>
    </row>
    <row r="2656" spans="1:22" x14ac:dyDescent="0.2">
      <c r="A2656" s="24">
        <f>1+LARGE($A$11:A2655,1)</f>
        <v>2645</v>
      </c>
      <c r="B2656" s="38" t="str">
        <f>_xlfn.IFNA(IF($U$8="set",VLOOKUP(Search!$A2656,Inventory!$AD$2:$AI$5552,6,FALSE),IF($U$8="Player",VLOOKUP(Search!$A2656,Inventory!$AF$2:$AI$5552,4,FALSE),IF($U$8="BV",VLOOKUP(Search!$A2656,Inventory!$AH$2:$AI$5552,2,FALSE),""))),"")</f>
        <v/>
      </c>
      <c r="C2656" s="38"/>
      <c r="D2656" s="38"/>
      <c r="E2656" s="38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22"/>
    </row>
    <row r="2657" spans="1:22" x14ac:dyDescent="0.2">
      <c r="A2657" s="24">
        <f>1+LARGE($A$11:A2656,1)</f>
        <v>2646</v>
      </c>
      <c r="B2657" s="38" t="str">
        <f>_xlfn.IFNA(IF($U$8="set",VLOOKUP(Search!$A2657,Inventory!$AD$2:$AI$5552,6,FALSE),IF($U$8="Player",VLOOKUP(Search!$A2657,Inventory!$AF$2:$AI$5552,4,FALSE),IF($U$8="BV",VLOOKUP(Search!$A2657,Inventory!$AH$2:$AI$5552,2,FALSE),""))),"")</f>
        <v/>
      </c>
      <c r="C2657" s="38"/>
      <c r="D2657" s="38"/>
      <c r="E2657" s="38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22"/>
    </row>
    <row r="2658" spans="1:22" x14ac:dyDescent="0.2">
      <c r="A2658" s="24">
        <f>1+LARGE($A$11:A2657,1)</f>
        <v>2647</v>
      </c>
      <c r="B2658" s="38" t="str">
        <f>_xlfn.IFNA(IF($U$8="set",VLOOKUP(Search!$A2658,Inventory!$AD$2:$AI$5552,6,FALSE),IF($U$8="Player",VLOOKUP(Search!$A2658,Inventory!$AF$2:$AI$5552,4,FALSE),IF($U$8="BV",VLOOKUP(Search!$A2658,Inventory!$AH$2:$AI$5552,2,FALSE),""))),"")</f>
        <v/>
      </c>
      <c r="C2658" s="38"/>
      <c r="D2658" s="38"/>
      <c r="E2658" s="38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22"/>
    </row>
    <row r="2659" spans="1:22" x14ac:dyDescent="0.2">
      <c r="A2659" s="24">
        <f>1+LARGE($A$11:A2658,1)</f>
        <v>2648</v>
      </c>
      <c r="B2659" s="38" t="str">
        <f>_xlfn.IFNA(IF($U$8="set",VLOOKUP(Search!$A2659,Inventory!$AD$2:$AI$5552,6,FALSE),IF($U$8="Player",VLOOKUP(Search!$A2659,Inventory!$AF$2:$AI$5552,4,FALSE),IF($U$8="BV",VLOOKUP(Search!$A2659,Inventory!$AH$2:$AI$5552,2,FALSE),""))),"")</f>
        <v/>
      </c>
      <c r="C2659" s="38"/>
      <c r="D2659" s="38"/>
      <c r="E2659" s="38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22"/>
    </row>
    <row r="2660" spans="1:22" x14ac:dyDescent="0.2">
      <c r="A2660" s="24">
        <f>1+LARGE($A$11:A2659,1)</f>
        <v>2649</v>
      </c>
      <c r="B2660" s="38" t="str">
        <f>_xlfn.IFNA(IF($U$8="set",VLOOKUP(Search!$A2660,Inventory!$AD$2:$AI$5552,6,FALSE),IF($U$8="Player",VLOOKUP(Search!$A2660,Inventory!$AF$2:$AI$5552,4,FALSE),IF($U$8="BV",VLOOKUP(Search!$A2660,Inventory!$AH$2:$AI$5552,2,FALSE),""))),"")</f>
        <v/>
      </c>
      <c r="C2660" s="38"/>
      <c r="D2660" s="38"/>
      <c r="E2660" s="38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22"/>
    </row>
    <row r="2661" spans="1:22" x14ac:dyDescent="0.2">
      <c r="A2661" s="24">
        <f>1+LARGE($A$11:A2660,1)</f>
        <v>2650</v>
      </c>
      <c r="B2661" s="38" t="str">
        <f>_xlfn.IFNA(IF($U$8="set",VLOOKUP(Search!$A2661,Inventory!$AD$2:$AI$5552,6,FALSE),IF($U$8="Player",VLOOKUP(Search!$A2661,Inventory!$AF$2:$AI$5552,4,FALSE),IF($U$8="BV",VLOOKUP(Search!$A2661,Inventory!$AH$2:$AI$5552,2,FALSE),""))),"")</f>
        <v/>
      </c>
      <c r="C2661" s="38"/>
      <c r="D2661" s="38"/>
      <c r="E2661" s="38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22"/>
    </row>
    <row r="2662" spans="1:22" x14ac:dyDescent="0.2">
      <c r="A2662" s="24">
        <f>1+LARGE($A$11:A2661,1)</f>
        <v>2651</v>
      </c>
      <c r="B2662" s="38" t="str">
        <f>_xlfn.IFNA(IF($U$8="set",VLOOKUP(Search!$A2662,Inventory!$AD$2:$AI$5552,6,FALSE),IF($U$8="Player",VLOOKUP(Search!$A2662,Inventory!$AF$2:$AI$5552,4,FALSE),IF($U$8="BV",VLOOKUP(Search!$A2662,Inventory!$AH$2:$AI$5552,2,FALSE),""))),"")</f>
        <v/>
      </c>
      <c r="C2662" s="38"/>
      <c r="D2662" s="38"/>
      <c r="E2662" s="38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22"/>
    </row>
    <row r="2663" spans="1:22" x14ac:dyDescent="0.2">
      <c r="A2663" s="24">
        <f>1+LARGE($A$11:A2662,1)</f>
        <v>2652</v>
      </c>
      <c r="B2663" s="38" t="str">
        <f>_xlfn.IFNA(IF($U$8="set",VLOOKUP(Search!$A2663,Inventory!$AD$2:$AI$5552,6,FALSE),IF($U$8="Player",VLOOKUP(Search!$A2663,Inventory!$AF$2:$AI$5552,4,FALSE),IF($U$8="BV",VLOOKUP(Search!$A2663,Inventory!$AH$2:$AI$5552,2,FALSE),""))),"")</f>
        <v/>
      </c>
      <c r="C2663" s="38"/>
      <c r="D2663" s="38"/>
      <c r="E2663" s="38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22"/>
    </row>
    <row r="2664" spans="1:22" x14ac:dyDescent="0.2">
      <c r="A2664" s="24">
        <f>1+LARGE($A$11:A2663,1)</f>
        <v>2653</v>
      </c>
      <c r="B2664" s="38" t="str">
        <f>_xlfn.IFNA(IF($U$8="set",VLOOKUP(Search!$A2664,Inventory!$AD$2:$AI$5552,6,FALSE),IF($U$8="Player",VLOOKUP(Search!$A2664,Inventory!$AF$2:$AI$5552,4,FALSE),IF($U$8="BV",VLOOKUP(Search!$A2664,Inventory!$AH$2:$AI$5552,2,FALSE),""))),"")</f>
        <v/>
      </c>
      <c r="C2664" s="38"/>
      <c r="D2664" s="38"/>
      <c r="E2664" s="38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22"/>
    </row>
    <row r="2665" spans="1:22" x14ac:dyDescent="0.2">
      <c r="A2665" s="24">
        <f>1+LARGE($A$11:A2664,1)</f>
        <v>2654</v>
      </c>
      <c r="B2665" s="38" t="str">
        <f>_xlfn.IFNA(IF($U$8="set",VLOOKUP(Search!$A2665,Inventory!$AD$2:$AI$5552,6,FALSE),IF($U$8="Player",VLOOKUP(Search!$A2665,Inventory!$AF$2:$AI$5552,4,FALSE),IF($U$8="BV",VLOOKUP(Search!$A2665,Inventory!$AH$2:$AI$5552,2,FALSE),""))),"")</f>
        <v/>
      </c>
      <c r="C2665" s="38"/>
      <c r="D2665" s="38"/>
      <c r="E2665" s="38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22"/>
    </row>
    <row r="2666" spans="1:22" x14ac:dyDescent="0.2">
      <c r="A2666" s="24">
        <f>1+LARGE($A$11:A2665,1)</f>
        <v>2655</v>
      </c>
      <c r="B2666" s="38" t="str">
        <f>_xlfn.IFNA(IF($U$8="set",VLOOKUP(Search!$A2666,Inventory!$AD$2:$AI$5552,6,FALSE),IF($U$8="Player",VLOOKUP(Search!$A2666,Inventory!$AF$2:$AI$5552,4,FALSE),IF($U$8="BV",VLOOKUP(Search!$A2666,Inventory!$AH$2:$AI$5552,2,FALSE),""))),"")</f>
        <v/>
      </c>
      <c r="C2666" s="38"/>
      <c r="D2666" s="38"/>
      <c r="E2666" s="38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22"/>
    </row>
    <row r="2667" spans="1:22" x14ac:dyDescent="0.2">
      <c r="A2667" s="24">
        <f>1+LARGE($A$11:A2666,1)</f>
        <v>2656</v>
      </c>
      <c r="B2667" s="38" t="str">
        <f>_xlfn.IFNA(IF($U$8="set",VLOOKUP(Search!$A2667,Inventory!$AD$2:$AI$5552,6,FALSE),IF($U$8="Player",VLOOKUP(Search!$A2667,Inventory!$AF$2:$AI$5552,4,FALSE),IF($U$8="BV",VLOOKUP(Search!$A2667,Inventory!$AH$2:$AI$5552,2,FALSE),""))),"")</f>
        <v/>
      </c>
      <c r="C2667" s="38"/>
      <c r="D2667" s="38"/>
      <c r="E2667" s="38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22"/>
    </row>
    <row r="2668" spans="1:22" x14ac:dyDescent="0.2">
      <c r="A2668" s="24">
        <f>1+LARGE($A$11:A2667,1)</f>
        <v>2657</v>
      </c>
      <c r="B2668" s="38" t="str">
        <f>_xlfn.IFNA(IF($U$8="set",VLOOKUP(Search!$A2668,Inventory!$AD$2:$AI$5552,6,FALSE),IF($U$8="Player",VLOOKUP(Search!$A2668,Inventory!$AF$2:$AI$5552,4,FALSE),IF($U$8="BV",VLOOKUP(Search!$A2668,Inventory!$AH$2:$AI$5552,2,FALSE),""))),"")</f>
        <v/>
      </c>
      <c r="C2668" s="38"/>
      <c r="D2668" s="38"/>
      <c r="E2668" s="38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22"/>
    </row>
    <row r="2669" spans="1:22" x14ac:dyDescent="0.2">
      <c r="A2669" s="24">
        <f>1+LARGE($A$11:A2668,1)</f>
        <v>2658</v>
      </c>
      <c r="B2669" s="38" t="str">
        <f>_xlfn.IFNA(IF($U$8="set",VLOOKUP(Search!$A2669,Inventory!$AD$2:$AI$5552,6,FALSE),IF($U$8="Player",VLOOKUP(Search!$A2669,Inventory!$AF$2:$AI$5552,4,FALSE),IF($U$8="BV",VLOOKUP(Search!$A2669,Inventory!$AH$2:$AI$5552,2,FALSE),""))),"")</f>
        <v/>
      </c>
      <c r="C2669" s="38"/>
      <c r="D2669" s="38"/>
      <c r="E2669" s="38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22"/>
    </row>
    <row r="2670" spans="1:22" x14ac:dyDescent="0.2">
      <c r="A2670" s="24">
        <f>1+LARGE($A$11:A2669,1)</f>
        <v>2659</v>
      </c>
      <c r="B2670" s="38" t="str">
        <f>_xlfn.IFNA(IF($U$8="set",VLOOKUP(Search!$A2670,Inventory!$AD$2:$AI$5552,6,FALSE),IF($U$8="Player",VLOOKUP(Search!$A2670,Inventory!$AF$2:$AI$5552,4,FALSE),IF($U$8="BV",VLOOKUP(Search!$A2670,Inventory!$AH$2:$AI$5552,2,FALSE),""))),"")</f>
        <v/>
      </c>
      <c r="C2670" s="38"/>
      <c r="D2670" s="38"/>
      <c r="E2670" s="38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22"/>
    </row>
    <row r="2671" spans="1:22" x14ac:dyDescent="0.2">
      <c r="A2671" s="24">
        <f>1+LARGE($A$11:A2670,1)</f>
        <v>2660</v>
      </c>
      <c r="B2671" s="38" t="str">
        <f>_xlfn.IFNA(IF($U$8="set",VLOOKUP(Search!$A2671,Inventory!$AD$2:$AI$5552,6,FALSE),IF($U$8="Player",VLOOKUP(Search!$A2671,Inventory!$AF$2:$AI$5552,4,FALSE),IF($U$8="BV",VLOOKUP(Search!$A2671,Inventory!$AH$2:$AI$5552,2,FALSE),""))),"")</f>
        <v/>
      </c>
      <c r="C2671" s="38"/>
      <c r="D2671" s="38"/>
      <c r="E2671" s="38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22"/>
    </row>
    <row r="2672" spans="1:22" x14ac:dyDescent="0.2">
      <c r="A2672" s="24">
        <f>1+LARGE($A$11:A2671,1)</f>
        <v>2661</v>
      </c>
      <c r="B2672" s="38" t="str">
        <f>_xlfn.IFNA(IF($U$8="set",VLOOKUP(Search!$A2672,Inventory!$AD$2:$AI$5552,6,FALSE),IF($U$8="Player",VLOOKUP(Search!$A2672,Inventory!$AF$2:$AI$5552,4,FALSE),IF($U$8="BV",VLOOKUP(Search!$A2672,Inventory!$AH$2:$AI$5552,2,FALSE),""))),"")</f>
        <v/>
      </c>
      <c r="C2672" s="38"/>
      <c r="D2672" s="38"/>
      <c r="E2672" s="38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22"/>
    </row>
    <row r="2673" spans="1:22" x14ac:dyDescent="0.2">
      <c r="A2673" s="24">
        <f>1+LARGE($A$11:A2672,1)</f>
        <v>2662</v>
      </c>
      <c r="B2673" s="38" t="str">
        <f>_xlfn.IFNA(IF($U$8="set",VLOOKUP(Search!$A2673,Inventory!$AD$2:$AI$5552,6,FALSE),IF($U$8="Player",VLOOKUP(Search!$A2673,Inventory!$AF$2:$AI$5552,4,FALSE),IF($U$8="BV",VLOOKUP(Search!$A2673,Inventory!$AH$2:$AI$5552,2,FALSE),""))),"")</f>
        <v/>
      </c>
      <c r="C2673" s="38"/>
      <c r="D2673" s="38"/>
      <c r="E2673" s="38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22"/>
    </row>
    <row r="2674" spans="1:22" x14ac:dyDescent="0.2">
      <c r="A2674" s="24">
        <f>1+LARGE($A$11:A2673,1)</f>
        <v>2663</v>
      </c>
      <c r="B2674" s="38" t="str">
        <f>_xlfn.IFNA(IF($U$8="set",VLOOKUP(Search!$A2674,Inventory!$AD$2:$AI$5552,6,FALSE),IF($U$8="Player",VLOOKUP(Search!$A2674,Inventory!$AF$2:$AI$5552,4,FALSE),IF($U$8="BV",VLOOKUP(Search!$A2674,Inventory!$AH$2:$AI$5552,2,FALSE),""))),"")</f>
        <v/>
      </c>
      <c r="C2674" s="38"/>
      <c r="D2674" s="38"/>
      <c r="E2674" s="38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22"/>
    </row>
    <row r="2675" spans="1:22" x14ac:dyDescent="0.2">
      <c r="A2675" s="24">
        <f>1+LARGE($A$11:A2674,1)</f>
        <v>2664</v>
      </c>
      <c r="B2675" s="38" t="str">
        <f>_xlfn.IFNA(IF($U$8="set",VLOOKUP(Search!$A2675,Inventory!$AD$2:$AI$5552,6,FALSE),IF($U$8="Player",VLOOKUP(Search!$A2675,Inventory!$AF$2:$AI$5552,4,FALSE),IF($U$8="BV",VLOOKUP(Search!$A2675,Inventory!$AH$2:$AI$5552,2,FALSE),""))),"")</f>
        <v/>
      </c>
      <c r="C2675" s="38"/>
      <c r="D2675" s="38"/>
      <c r="E2675" s="38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22"/>
    </row>
    <row r="2676" spans="1:22" x14ac:dyDescent="0.2">
      <c r="A2676" s="24">
        <f>1+LARGE($A$11:A2675,1)</f>
        <v>2665</v>
      </c>
      <c r="B2676" s="38" t="str">
        <f>_xlfn.IFNA(IF($U$8="set",VLOOKUP(Search!$A2676,Inventory!$AD$2:$AI$5552,6,FALSE),IF($U$8="Player",VLOOKUP(Search!$A2676,Inventory!$AF$2:$AI$5552,4,FALSE),IF($U$8="BV",VLOOKUP(Search!$A2676,Inventory!$AH$2:$AI$5552,2,FALSE),""))),"")</f>
        <v/>
      </c>
      <c r="C2676" s="38"/>
      <c r="D2676" s="38"/>
      <c r="E2676" s="38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22"/>
    </row>
    <row r="2677" spans="1:22" x14ac:dyDescent="0.2">
      <c r="A2677" s="24">
        <f>1+LARGE($A$11:A2676,1)</f>
        <v>2666</v>
      </c>
      <c r="B2677" s="38" t="str">
        <f>_xlfn.IFNA(IF($U$8="set",VLOOKUP(Search!$A2677,Inventory!$AD$2:$AI$5552,6,FALSE),IF($U$8="Player",VLOOKUP(Search!$A2677,Inventory!$AF$2:$AI$5552,4,FALSE),IF($U$8="BV",VLOOKUP(Search!$A2677,Inventory!$AH$2:$AI$5552,2,FALSE),""))),"")</f>
        <v/>
      </c>
      <c r="C2677" s="38"/>
      <c r="D2677" s="38"/>
      <c r="E2677" s="38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22"/>
    </row>
    <row r="2678" spans="1:22" x14ac:dyDescent="0.2">
      <c r="A2678" s="24">
        <f>1+LARGE($A$11:A2677,1)</f>
        <v>2667</v>
      </c>
      <c r="B2678" s="38" t="str">
        <f>_xlfn.IFNA(IF($U$8="set",VLOOKUP(Search!$A2678,Inventory!$AD$2:$AI$5552,6,FALSE),IF($U$8="Player",VLOOKUP(Search!$A2678,Inventory!$AF$2:$AI$5552,4,FALSE),IF($U$8="BV",VLOOKUP(Search!$A2678,Inventory!$AH$2:$AI$5552,2,FALSE),""))),"")</f>
        <v/>
      </c>
      <c r="C2678" s="38"/>
      <c r="D2678" s="38"/>
      <c r="E2678" s="38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22"/>
    </row>
    <row r="2679" spans="1:22" x14ac:dyDescent="0.2">
      <c r="A2679" s="24">
        <f>1+LARGE($A$11:A2678,1)</f>
        <v>2668</v>
      </c>
      <c r="B2679" s="38" t="str">
        <f>_xlfn.IFNA(IF($U$8="set",VLOOKUP(Search!$A2679,Inventory!$AD$2:$AI$5552,6,FALSE),IF($U$8="Player",VLOOKUP(Search!$A2679,Inventory!$AF$2:$AI$5552,4,FALSE),IF($U$8="BV",VLOOKUP(Search!$A2679,Inventory!$AH$2:$AI$5552,2,FALSE),""))),"")</f>
        <v/>
      </c>
      <c r="C2679" s="38"/>
      <c r="D2679" s="38"/>
      <c r="E2679" s="38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22"/>
    </row>
    <row r="2680" spans="1:22" x14ac:dyDescent="0.2">
      <c r="A2680" s="24">
        <f>1+LARGE($A$11:A2679,1)</f>
        <v>2669</v>
      </c>
      <c r="B2680" s="38" t="str">
        <f>_xlfn.IFNA(IF($U$8="set",VLOOKUP(Search!$A2680,Inventory!$AD$2:$AI$5552,6,FALSE),IF($U$8="Player",VLOOKUP(Search!$A2680,Inventory!$AF$2:$AI$5552,4,FALSE),IF($U$8="BV",VLOOKUP(Search!$A2680,Inventory!$AH$2:$AI$5552,2,FALSE),""))),"")</f>
        <v/>
      </c>
      <c r="C2680" s="38"/>
      <c r="D2680" s="38"/>
      <c r="E2680" s="38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22"/>
    </row>
    <row r="2681" spans="1:22" x14ac:dyDescent="0.2">
      <c r="A2681" s="24">
        <f>1+LARGE($A$11:A2680,1)</f>
        <v>2670</v>
      </c>
      <c r="B2681" s="38" t="str">
        <f>_xlfn.IFNA(IF($U$8="set",VLOOKUP(Search!$A2681,Inventory!$AD$2:$AI$5552,6,FALSE),IF($U$8="Player",VLOOKUP(Search!$A2681,Inventory!$AF$2:$AI$5552,4,FALSE),IF($U$8="BV",VLOOKUP(Search!$A2681,Inventory!$AH$2:$AI$5552,2,FALSE),""))),"")</f>
        <v/>
      </c>
      <c r="C2681" s="38"/>
      <c r="D2681" s="38"/>
      <c r="E2681" s="38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22"/>
    </row>
    <row r="2682" spans="1:22" x14ac:dyDescent="0.2">
      <c r="A2682" s="24">
        <f>1+LARGE($A$11:A2681,1)</f>
        <v>2671</v>
      </c>
      <c r="B2682" s="38" t="str">
        <f>_xlfn.IFNA(IF($U$8="set",VLOOKUP(Search!$A2682,Inventory!$AD$2:$AI$5552,6,FALSE),IF($U$8="Player",VLOOKUP(Search!$A2682,Inventory!$AF$2:$AI$5552,4,FALSE),IF($U$8="BV",VLOOKUP(Search!$A2682,Inventory!$AH$2:$AI$5552,2,FALSE),""))),"")</f>
        <v/>
      </c>
      <c r="C2682" s="38"/>
      <c r="D2682" s="38"/>
      <c r="E2682" s="38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22"/>
    </row>
    <row r="2683" spans="1:22" x14ac:dyDescent="0.2">
      <c r="A2683" s="24">
        <f>1+LARGE($A$11:A2682,1)</f>
        <v>2672</v>
      </c>
      <c r="B2683" s="38" t="str">
        <f>_xlfn.IFNA(IF($U$8="set",VLOOKUP(Search!$A2683,Inventory!$AD$2:$AI$5552,6,FALSE),IF($U$8="Player",VLOOKUP(Search!$A2683,Inventory!$AF$2:$AI$5552,4,FALSE),IF($U$8="BV",VLOOKUP(Search!$A2683,Inventory!$AH$2:$AI$5552,2,FALSE),""))),"")</f>
        <v/>
      </c>
      <c r="C2683" s="38"/>
      <c r="D2683" s="38"/>
      <c r="E2683" s="38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22"/>
    </row>
    <row r="2684" spans="1:22" x14ac:dyDescent="0.2">
      <c r="A2684" s="24">
        <f>1+LARGE($A$11:A2683,1)</f>
        <v>2673</v>
      </c>
      <c r="B2684" s="38" t="str">
        <f>_xlfn.IFNA(IF($U$8="set",VLOOKUP(Search!$A2684,Inventory!$AD$2:$AI$5552,6,FALSE),IF($U$8="Player",VLOOKUP(Search!$A2684,Inventory!$AF$2:$AI$5552,4,FALSE),IF($U$8="BV",VLOOKUP(Search!$A2684,Inventory!$AH$2:$AI$5552,2,FALSE),""))),"")</f>
        <v/>
      </c>
      <c r="C2684" s="38"/>
      <c r="D2684" s="38"/>
      <c r="E2684" s="38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22"/>
    </row>
    <row r="2685" spans="1:22" x14ac:dyDescent="0.2">
      <c r="A2685" s="24">
        <f>1+LARGE($A$11:A2684,1)</f>
        <v>2674</v>
      </c>
      <c r="B2685" s="38" t="str">
        <f>_xlfn.IFNA(IF($U$8="set",VLOOKUP(Search!$A2685,Inventory!$AD$2:$AI$5552,6,FALSE),IF($U$8="Player",VLOOKUP(Search!$A2685,Inventory!$AF$2:$AI$5552,4,FALSE),IF($U$8="BV",VLOOKUP(Search!$A2685,Inventory!$AH$2:$AI$5552,2,FALSE),""))),"")</f>
        <v/>
      </c>
      <c r="C2685" s="38"/>
      <c r="D2685" s="38"/>
      <c r="E2685" s="38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22"/>
    </row>
    <row r="2686" spans="1:22" x14ac:dyDescent="0.2">
      <c r="A2686" s="24">
        <f>1+LARGE($A$11:A2685,1)</f>
        <v>2675</v>
      </c>
      <c r="B2686" s="38" t="str">
        <f>_xlfn.IFNA(IF($U$8="set",VLOOKUP(Search!$A2686,Inventory!$AD$2:$AI$5552,6,FALSE),IF($U$8="Player",VLOOKUP(Search!$A2686,Inventory!$AF$2:$AI$5552,4,FALSE),IF($U$8="BV",VLOOKUP(Search!$A2686,Inventory!$AH$2:$AI$5552,2,FALSE),""))),"")</f>
        <v/>
      </c>
      <c r="C2686" s="38"/>
      <c r="D2686" s="38"/>
      <c r="E2686" s="38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22"/>
    </row>
    <row r="2687" spans="1:22" x14ac:dyDescent="0.2">
      <c r="A2687" s="24">
        <f>1+LARGE($A$11:A2686,1)</f>
        <v>2676</v>
      </c>
      <c r="B2687" s="38" t="str">
        <f>_xlfn.IFNA(IF($U$8="set",VLOOKUP(Search!$A2687,Inventory!$AD$2:$AI$5552,6,FALSE),IF($U$8="Player",VLOOKUP(Search!$A2687,Inventory!$AF$2:$AI$5552,4,FALSE),IF($U$8="BV",VLOOKUP(Search!$A2687,Inventory!$AH$2:$AI$5552,2,FALSE),""))),"")</f>
        <v/>
      </c>
      <c r="C2687" s="38"/>
      <c r="D2687" s="38"/>
      <c r="E2687" s="38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22"/>
    </row>
    <row r="2688" spans="1:22" x14ac:dyDescent="0.2">
      <c r="A2688" s="24">
        <f>1+LARGE($A$11:A2687,1)</f>
        <v>2677</v>
      </c>
      <c r="B2688" s="38" t="str">
        <f>_xlfn.IFNA(IF($U$8="set",VLOOKUP(Search!$A2688,Inventory!$AD$2:$AI$5552,6,FALSE),IF($U$8="Player",VLOOKUP(Search!$A2688,Inventory!$AF$2:$AI$5552,4,FALSE),IF($U$8="BV",VLOOKUP(Search!$A2688,Inventory!$AH$2:$AI$5552,2,FALSE),""))),"")</f>
        <v/>
      </c>
      <c r="C2688" s="38"/>
      <c r="D2688" s="38"/>
      <c r="E2688" s="38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22"/>
    </row>
    <row r="2689" spans="1:22" x14ac:dyDescent="0.2">
      <c r="A2689" s="24">
        <f>1+LARGE($A$11:A2688,1)</f>
        <v>2678</v>
      </c>
      <c r="B2689" s="38" t="str">
        <f>_xlfn.IFNA(IF($U$8="set",VLOOKUP(Search!$A2689,Inventory!$AD$2:$AI$5552,6,FALSE),IF($U$8="Player",VLOOKUP(Search!$A2689,Inventory!$AF$2:$AI$5552,4,FALSE),IF($U$8="BV",VLOOKUP(Search!$A2689,Inventory!$AH$2:$AI$5552,2,FALSE),""))),"")</f>
        <v/>
      </c>
      <c r="C2689" s="38"/>
      <c r="D2689" s="38"/>
      <c r="E2689" s="38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22"/>
    </row>
    <row r="2690" spans="1:22" x14ac:dyDescent="0.2">
      <c r="A2690" s="24">
        <f>1+LARGE($A$11:A2689,1)</f>
        <v>2679</v>
      </c>
      <c r="B2690" s="38" t="str">
        <f>_xlfn.IFNA(IF($U$8="set",VLOOKUP(Search!$A2690,Inventory!$AD$2:$AI$5552,6,FALSE),IF($U$8="Player",VLOOKUP(Search!$A2690,Inventory!$AF$2:$AI$5552,4,FALSE),IF($U$8="BV",VLOOKUP(Search!$A2690,Inventory!$AH$2:$AI$5552,2,FALSE),""))),"")</f>
        <v/>
      </c>
      <c r="C2690" s="38"/>
      <c r="D2690" s="38"/>
      <c r="E2690" s="38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22"/>
    </row>
    <row r="2691" spans="1:22" x14ac:dyDescent="0.2">
      <c r="A2691" s="24">
        <f>1+LARGE($A$11:A2690,1)</f>
        <v>2680</v>
      </c>
      <c r="B2691" s="38" t="str">
        <f>_xlfn.IFNA(IF($U$8="set",VLOOKUP(Search!$A2691,Inventory!$AD$2:$AI$5552,6,FALSE),IF($U$8="Player",VLOOKUP(Search!$A2691,Inventory!$AF$2:$AI$5552,4,FALSE),IF($U$8="BV",VLOOKUP(Search!$A2691,Inventory!$AH$2:$AI$5552,2,FALSE),""))),"")</f>
        <v/>
      </c>
      <c r="C2691" s="38"/>
      <c r="D2691" s="38"/>
      <c r="E2691" s="38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22"/>
    </row>
    <row r="2692" spans="1:22" x14ac:dyDescent="0.2">
      <c r="A2692" s="24">
        <f>1+LARGE($A$11:A2691,1)</f>
        <v>2681</v>
      </c>
      <c r="B2692" s="38" t="str">
        <f>_xlfn.IFNA(IF($U$8="set",VLOOKUP(Search!$A2692,Inventory!$AD$2:$AI$5552,6,FALSE),IF($U$8="Player",VLOOKUP(Search!$A2692,Inventory!$AF$2:$AI$5552,4,FALSE),IF($U$8="BV",VLOOKUP(Search!$A2692,Inventory!$AH$2:$AI$5552,2,FALSE),""))),"")</f>
        <v/>
      </c>
      <c r="C2692" s="38"/>
      <c r="D2692" s="38"/>
      <c r="E2692" s="38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22"/>
    </row>
    <row r="2693" spans="1:22" x14ac:dyDescent="0.2">
      <c r="A2693" s="24">
        <f>1+LARGE($A$11:A2692,1)</f>
        <v>2682</v>
      </c>
      <c r="B2693" s="38" t="str">
        <f>_xlfn.IFNA(IF($U$8="set",VLOOKUP(Search!$A2693,Inventory!$AD$2:$AI$5552,6,FALSE),IF($U$8="Player",VLOOKUP(Search!$A2693,Inventory!$AF$2:$AI$5552,4,FALSE),IF($U$8="BV",VLOOKUP(Search!$A2693,Inventory!$AH$2:$AI$5552,2,FALSE),""))),"")</f>
        <v/>
      </c>
      <c r="C2693" s="38"/>
      <c r="D2693" s="38"/>
      <c r="E2693" s="38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22"/>
    </row>
    <row r="2694" spans="1:22" x14ac:dyDescent="0.2">
      <c r="A2694" s="24">
        <f>1+LARGE($A$11:A2693,1)</f>
        <v>2683</v>
      </c>
      <c r="B2694" s="38" t="str">
        <f>_xlfn.IFNA(IF($U$8="set",VLOOKUP(Search!$A2694,Inventory!$AD$2:$AI$5552,6,FALSE),IF($U$8="Player",VLOOKUP(Search!$A2694,Inventory!$AF$2:$AI$5552,4,FALSE),IF($U$8="BV",VLOOKUP(Search!$A2694,Inventory!$AH$2:$AI$5552,2,FALSE),""))),"")</f>
        <v/>
      </c>
      <c r="C2694" s="38"/>
      <c r="D2694" s="38"/>
      <c r="E2694" s="38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22"/>
    </row>
    <row r="2695" spans="1:22" x14ac:dyDescent="0.2">
      <c r="A2695" s="24">
        <f>1+LARGE($A$11:A2694,1)</f>
        <v>2684</v>
      </c>
      <c r="B2695" s="38" t="str">
        <f>_xlfn.IFNA(IF($U$8="set",VLOOKUP(Search!$A2695,Inventory!$AD$2:$AI$5552,6,FALSE),IF($U$8="Player",VLOOKUP(Search!$A2695,Inventory!$AF$2:$AI$5552,4,FALSE),IF($U$8="BV",VLOOKUP(Search!$A2695,Inventory!$AH$2:$AI$5552,2,FALSE),""))),"")</f>
        <v/>
      </c>
      <c r="C2695" s="38"/>
      <c r="D2695" s="38"/>
      <c r="E2695" s="38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22"/>
    </row>
    <row r="2696" spans="1:22" x14ac:dyDescent="0.2">
      <c r="A2696" s="24">
        <f>1+LARGE($A$11:A2695,1)</f>
        <v>2685</v>
      </c>
      <c r="B2696" s="38" t="str">
        <f>_xlfn.IFNA(IF($U$8="set",VLOOKUP(Search!$A2696,Inventory!$AD$2:$AI$5552,6,FALSE),IF($U$8="Player",VLOOKUP(Search!$A2696,Inventory!$AF$2:$AI$5552,4,FALSE),IF($U$8="BV",VLOOKUP(Search!$A2696,Inventory!$AH$2:$AI$5552,2,FALSE),""))),"")</f>
        <v/>
      </c>
      <c r="C2696" s="38"/>
      <c r="D2696" s="38"/>
      <c r="E2696" s="38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22"/>
    </row>
    <row r="2697" spans="1:22" x14ac:dyDescent="0.2">
      <c r="A2697" s="24">
        <f>1+LARGE($A$11:A2696,1)</f>
        <v>2686</v>
      </c>
      <c r="B2697" s="38" t="str">
        <f>_xlfn.IFNA(IF($U$8="set",VLOOKUP(Search!$A2697,Inventory!$AD$2:$AI$5552,6,FALSE),IF($U$8="Player",VLOOKUP(Search!$A2697,Inventory!$AF$2:$AI$5552,4,FALSE),IF($U$8="BV",VLOOKUP(Search!$A2697,Inventory!$AH$2:$AI$5552,2,FALSE),""))),"")</f>
        <v/>
      </c>
      <c r="C2697" s="38"/>
      <c r="D2697" s="38"/>
      <c r="E2697" s="38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22"/>
    </row>
    <row r="2698" spans="1:22" x14ac:dyDescent="0.2">
      <c r="A2698" s="24">
        <f>1+LARGE($A$11:A2697,1)</f>
        <v>2687</v>
      </c>
      <c r="B2698" s="38" t="str">
        <f>_xlfn.IFNA(IF($U$8="set",VLOOKUP(Search!$A2698,Inventory!$AD$2:$AI$5552,6,FALSE),IF($U$8="Player",VLOOKUP(Search!$A2698,Inventory!$AF$2:$AI$5552,4,FALSE),IF($U$8="BV",VLOOKUP(Search!$A2698,Inventory!$AH$2:$AI$5552,2,FALSE),""))),"")</f>
        <v/>
      </c>
      <c r="C2698" s="38"/>
      <c r="D2698" s="38"/>
      <c r="E2698" s="38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22"/>
    </row>
    <row r="2699" spans="1:22" x14ac:dyDescent="0.2">
      <c r="A2699" s="24">
        <f>1+LARGE($A$11:A2698,1)</f>
        <v>2688</v>
      </c>
      <c r="B2699" s="38" t="str">
        <f>_xlfn.IFNA(IF($U$8="set",VLOOKUP(Search!$A2699,Inventory!$AD$2:$AI$5552,6,FALSE),IF($U$8="Player",VLOOKUP(Search!$A2699,Inventory!$AF$2:$AI$5552,4,FALSE),IF($U$8="BV",VLOOKUP(Search!$A2699,Inventory!$AH$2:$AI$5552,2,FALSE),""))),"")</f>
        <v/>
      </c>
      <c r="C2699" s="38"/>
      <c r="D2699" s="38"/>
      <c r="E2699" s="38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22"/>
    </row>
    <row r="2700" spans="1:22" x14ac:dyDescent="0.2">
      <c r="A2700" s="24">
        <f>1+LARGE($A$11:A2699,1)</f>
        <v>2689</v>
      </c>
      <c r="B2700" s="38" t="str">
        <f>_xlfn.IFNA(IF($U$8="set",VLOOKUP(Search!$A2700,Inventory!$AD$2:$AI$5552,6,FALSE),IF($U$8="Player",VLOOKUP(Search!$A2700,Inventory!$AF$2:$AI$5552,4,FALSE),IF($U$8="BV",VLOOKUP(Search!$A2700,Inventory!$AH$2:$AI$5552,2,FALSE),""))),"")</f>
        <v/>
      </c>
      <c r="C2700" s="38"/>
      <c r="D2700" s="38"/>
      <c r="E2700" s="38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22"/>
    </row>
    <row r="2701" spans="1:22" x14ac:dyDescent="0.2">
      <c r="A2701" s="24">
        <f>1+LARGE($A$11:A2700,1)</f>
        <v>2690</v>
      </c>
      <c r="B2701" s="38" t="str">
        <f>_xlfn.IFNA(IF($U$8="set",VLOOKUP(Search!$A2701,Inventory!$AD$2:$AI$5552,6,FALSE),IF($U$8="Player",VLOOKUP(Search!$A2701,Inventory!$AF$2:$AI$5552,4,FALSE),IF($U$8="BV",VLOOKUP(Search!$A2701,Inventory!$AH$2:$AI$5552,2,FALSE),""))),"")</f>
        <v/>
      </c>
      <c r="C2701" s="38"/>
      <c r="D2701" s="38"/>
      <c r="E2701" s="38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22"/>
    </row>
    <row r="2702" spans="1:22" x14ac:dyDescent="0.2">
      <c r="A2702" s="24">
        <f>1+LARGE($A$11:A2701,1)</f>
        <v>2691</v>
      </c>
      <c r="B2702" s="38" t="str">
        <f>_xlfn.IFNA(IF($U$8="set",VLOOKUP(Search!$A2702,Inventory!$AD$2:$AI$5552,6,FALSE),IF($U$8="Player",VLOOKUP(Search!$A2702,Inventory!$AF$2:$AI$5552,4,FALSE),IF($U$8="BV",VLOOKUP(Search!$A2702,Inventory!$AH$2:$AI$5552,2,FALSE),""))),"")</f>
        <v/>
      </c>
      <c r="C2702" s="38"/>
      <c r="D2702" s="38"/>
      <c r="E2702" s="38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22"/>
    </row>
    <row r="2703" spans="1:22" x14ac:dyDescent="0.2">
      <c r="A2703" s="24">
        <f>1+LARGE($A$11:A2702,1)</f>
        <v>2692</v>
      </c>
      <c r="B2703" s="38" t="str">
        <f>_xlfn.IFNA(IF($U$8="set",VLOOKUP(Search!$A2703,Inventory!$AD$2:$AI$5552,6,FALSE),IF($U$8="Player",VLOOKUP(Search!$A2703,Inventory!$AF$2:$AI$5552,4,FALSE),IF($U$8="BV",VLOOKUP(Search!$A2703,Inventory!$AH$2:$AI$5552,2,FALSE),""))),"")</f>
        <v/>
      </c>
      <c r="C2703" s="38"/>
      <c r="D2703" s="38"/>
      <c r="E2703" s="38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22"/>
    </row>
    <row r="2704" spans="1:22" x14ac:dyDescent="0.2">
      <c r="A2704" s="24">
        <f>1+LARGE($A$11:A2703,1)</f>
        <v>2693</v>
      </c>
      <c r="B2704" s="38" t="str">
        <f>_xlfn.IFNA(IF($U$8="set",VLOOKUP(Search!$A2704,Inventory!$AD$2:$AI$5552,6,FALSE),IF($U$8="Player",VLOOKUP(Search!$A2704,Inventory!$AF$2:$AI$5552,4,FALSE),IF($U$8="BV",VLOOKUP(Search!$A2704,Inventory!$AH$2:$AI$5552,2,FALSE),""))),"")</f>
        <v/>
      </c>
      <c r="C2704" s="38"/>
      <c r="D2704" s="38"/>
      <c r="E2704" s="38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22"/>
    </row>
    <row r="2705" spans="1:22" x14ac:dyDescent="0.2">
      <c r="A2705" s="24">
        <f>1+LARGE($A$11:A2704,1)</f>
        <v>2694</v>
      </c>
      <c r="B2705" s="38" t="str">
        <f>_xlfn.IFNA(IF($U$8="set",VLOOKUP(Search!$A2705,Inventory!$AD$2:$AI$5552,6,FALSE),IF($U$8="Player",VLOOKUP(Search!$A2705,Inventory!$AF$2:$AI$5552,4,FALSE),IF($U$8="BV",VLOOKUP(Search!$A2705,Inventory!$AH$2:$AI$5552,2,FALSE),""))),"")</f>
        <v/>
      </c>
      <c r="C2705" s="38"/>
      <c r="D2705" s="38"/>
      <c r="E2705" s="38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22"/>
    </row>
    <row r="2706" spans="1:22" x14ac:dyDescent="0.2">
      <c r="A2706" s="24">
        <f>1+LARGE($A$11:A2705,1)</f>
        <v>2695</v>
      </c>
      <c r="B2706" s="38" t="str">
        <f>_xlfn.IFNA(IF($U$8="set",VLOOKUP(Search!$A2706,Inventory!$AD$2:$AI$5552,6,FALSE),IF($U$8="Player",VLOOKUP(Search!$A2706,Inventory!$AF$2:$AI$5552,4,FALSE),IF($U$8="BV",VLOOKUP(Search!$A2706,Inventory!$AH$2:$AI$5552,2,FALSE),""))),"")</f>
        <v/>
      </c>
      <c r="C2706" s="38"/>
      <c r="D2706" s="38"/>
      <c r="E2706" s="38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22"/>
    </row>
    <row r="2707" spans="1:22" x14ac:dyDescent="0.2">
      <c r="A2707" s="24">
        <f>1+LARGE($A$11:A2706,1)</f>
        <v>2696</v>
      </c>
      <c r="B2707" s="38" t="str">
        <f>_xlfn.IFNA(IF($U$8="set",VLOOKUP(Search!$A2707,Inventory!$AD$2:$AI$5552,6,FALSE),IF($U$8="Player",VLOOKUP(Search!$A2707,Inventory!$AF$2:$AI$5552,4,FALSE),IF($U$8="BV",VLOOKUP(Search!$A2707,Inventory!$AH$2:$AI$5552,2,FALSE),""))),"")</f>
        <v/>
      </c>
      <c r="C2707" s="38"/>
      <c r="D2707" s="38"/>
      <c r="E2707" s="38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22"/>
    </row>
    <row r="2708" spans="1:22" x14ac:dyDescent="0.2">
      <c r="A2708" s="24">
        <f>1+LARGE($A$11:A2707,1)</f>
        <v>2697</v>
      </c>
      <c r="B2708" s="38" t="str">
        <f>_xlfn.IFNA(IF($U$8="set",VLOOKUP(Search!$A2708,Inventory!$AD$2:$AI$5552,6,FALSE),IF($U$8="Player",VLOOKUP(Search!$A2708,Inventory!$AF$2:$AI$5552,4,FALSE),IF($U$8="BV",VLOOKUP(Search!$A2708,Inventory!$AH$2:$AI$5552,2,FALSE),""))),"")</f>
        <v/>
      </c>
      <c r="C2708" s="38"/>
      <c r="D2708" s="38"/>
      <c r="E2708" s="38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22"/>
    </row>
    <row r="2709" spans="1:22" x14ac:dyDescent="0.2">
      <c r="A2709" s="24">
        <f>1+LARGE($A$11:A2708,1)</f>
        <v>2698</v>
      </c>
      <c r="B2709" s="38" t="str">
        <f>_xlfn.IFNA(IF($U$8="set",VLOOKUP(Search!$A2709,Inventory!$AD$2:$AI$5552,6,FALSE),IF($U$8="Player",VLOOKUP(Search!$A2709,Inventory!$AF$2:$AI$5552,4,FALSE),IF($U$8="BV",VLOOKUP(Search!$A2709,Inventory!$AH$2:$AI$5552,2,FALSE),""))),"")</f>
        <v/>
      </c>
      <c r="C2709" s="38"/>
      <c r="D2709" s="38"/>
      <c r="E2709" s="38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22"/>
    </row>
    <row r="2710" spans="1:22" x14ac:dyDescent="0.2">
      <c r="A2710" s="24">
        <f>1+LARGE($A$11:A2709,1)</f>
        <v>2699</v>
      </c>
      <c r="B2710" s="38" t="str">
        <f>_xlfn.IFNA(IF($U$8="set",VLOOKUP(Search!$A2710,Inventory!$AD$2:$AI$5552,6,FALSE),IF($U$8="Player",VLOOKUP(Search!$A2710,Inventory!$AF$2:$AI$5552,4,FALSE),IF($U$8="BV",VLOOKUP(Search!$A2710,Inventory!$AH$2:$AI$5552,2,FALSE),""))),"")</f>
        <v/>
      </c>
      <c r="C2710" s="38"/>
      <c r="D2710" s="38"/>
      <c r="E2710" s="38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22"/>
    </row>
    <row r="2711" spans="1:22" x14ac:dyDescent="0.2">
      <c r="A2711" s="24">
        <f>1+LARGE($A$11:A2710,1)</f>
        <v>2700</v>
      </c>
      <c r="B2711" s="38" t="str">
        <f>_xlfn.IFNA(IF($U$8="set",VLOOKUP(Search!$A2711,Inventory!$AD$2:$AI$5552,6,FALSE),IF($U$8="Player",VLOOKUP(Search!$A2711,Inventory!$AF$2:$AI$5552,4,FALSE),IF($U$8="BV",VLOOKUP(Search!$A2711,Inventory!$AH$2:$AI$5552,2,FALSE),""))),"")</f>
        <v/>
      </c>
      <c r="C2711" s="38"/>
      <c r="D2711" s="38"/>
      <c r="E2711" s="38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22"/>
    </row>
    <row r="2712" spans="1:22" x14ac:dyDescent="0.2">
      <c r="A2712" s="24">
        <f>1+LARGE($A$11:A2711,1)</f>
        <v>2701</v>
      </c>
      <c r="B2712" s="38" t="str">
        <f>_xlfn.IFNA(IF($U$8="set",VLOOKUP(Search!$A2712,Inventory!$AD$2:$AI$5552,6,FALSE),IF($U$8="Player",VLOOKUP(Search!$A2712,Inventory!$AF$2:$AI$5552,4,FALSE),IF($U$8="BV",VLOOKUP(Search!$A2712,Inventory!$AH$2:$AI$5552,2,FALSE),""))),"")</f>
        <v/>
      </c>
      <c r="C2712" s="38"/>
      <c r="D2712" s="38"/>
      <c r="E2712" s="38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22"/>
    </row>
    <row r="2713" spans="1:22" x14ac:dyDescent="0.2">
      <c r="A2713" s="24">
        <f>1+LARGE($A$11:A2712,1)</f>
        <v>2702</v>
      </c>
      <c r="B2713" s="38" t="str">
        <f>_xlfn.IFNA(IF($U$8="set",VLOOKUP(Search!$A2713,Inventory!$AD$2:$AI$5552,6,FALSE),IF($U$8="Player",VLOOKUP(Search!$A2713,Inventory!$AF$2:$AI$5552,4,FALSE),IF($U$8="BV",VLOOKUP(Search!$A2713,Inventory!$AH$2:$AI$5552,2,FALSE),""))),"")</f>
        <v/>
      </c>
      <c r="C2713" s="38"/>
      <c r="D2713" s="38"/>
      <c r="E2713" s="38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22"/>
    </row>
    <row r="2714" spans="1:22" x14ac:dyDescent="0.2">
      <c r="A2714" s="24">
        <f>1+LARGE($A$11:A2713,1)</f>
        <v>2703</v>
      </c>
      <c r="B2714" s="38" t="str">
        <f>_xlfn.IFNA(IF($U$8="set",VLOOKUP(Search!$A2714,Inventory!$AD$2:$AI$5552,6,FALSE),IF($U$8="Player",VLOOKUP(Search!$A2714,Inventory!$AF$2:$AI$5552,4,FALSE),IF($U$8="BV",VLOOKUP(Search!$A2714,Inventory!$AH$2:$AI$5552,2,FALSE),""))),"")</f>
        <v/>
      </c>
      <c r="C2714" s="38"/>
      <c r="D2714" s="38"/>
      <c r="E2714" s="38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22"/>
    </row>
    <row r="2715" spans="1:22" x14ac:dyDescent="0.2">
      <c r="A2715" s="24">
        <f>1+LARGE($A$11:A2714,1)</f>
        <v>2704</v>
      </c>
      <c r="B2715" s="38" t="str">
        <f>_xlfn.IFNA(IF($U$8="set",VLOOKUP(Search!$A2715,Inventory!$AD$2:$AI$5552,6,FALSE),IF($U$8="Player",VLOOKUP(Search!$A2715,Inventory!$AF$2:$AI$5552,4,FALSE),IF($U$8="BV",VLOOKUP(Search!$A2715,Inventory!$AH$2:$AI$5552,2,FALSE),""))),"")</f>
        <v/>
      </c>
      <c r="C2715" s="38"/>
      <c r="D2715" s="38"/>
      <c r="E2715" s="38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22"/>
    </row>
    <row r="2716" spans="1:22" x14ac:dyDescent="0.2">
      <c r="A2716" s="24">
        <f>1+LARGE($A$11:A2715,1)</f>
        <v>2705</v>
      </c>
      <c r="B2716" s="38" t="str">
        <f>_xlfn.IFNA(IF($U$8="set",VLOOKUP(Search!$A2716,Inventory!$AD$2:$AI$5552,6,FALSE),IF($U$8="Player",VLOOKUP(Search!$A2716,Inventory!$AF$2:$AI$5552,4,FALSE),IF($U$8="BV",VLOOKUP(Search!$A2716,Inventory!$AH$2:$AI$5552,2,FALSE),""))),"")</f>
        <v/>
      </c>
      <c r="C2716" s="38"/>
      <c r="D2716" s="38"/>
      <c r="E2716" s="38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22"/>
    </row>
    <row r="2717" spans="1:22" x14ac:dyDescent="0.2">
      <c r="A2717" s="24">
        <f>1+LARGE($A$11:A2716,1)</f>
        <v>2706</v>
      </c>
      <c r="B2717" s="38" t="str">
        <f>_xlfn.IFNA(IF($U$8="set",VLOOKUP(Search!$A2717,Inventory!$AD$2:$AI$5552,6,FALSE),IF($U$8="Player",VLOOKUP(Search!$A2717,Inventory!$AF$2:$AI$5552,4,FALSE),IF($U$8="BV",VLOOKUP(Search!$A2717,Inventory!$AH$2:$AI$5552,2,FALSE),""))),"")</f>
        <v/>
      </c>
      <c r="C2717" s="38"/>
      <c r="D2717" s="38"/>
      <c r="E2717" s="38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22"/>
    </row>
    <row r="2718" spans="1:22" x14ac:dyDescent="0.2">
      <c r="A2718" s="24">
        <f>1+LARGE($A$11:A2717,1)</f>
        <v>2707</v>
      </c>
      <c r="B2718" s="38" t="str">
        <f>_xlfn.IFNA(IF($U$8="set",VLOOKUP(Search!$A2718,Inventory!$AD$2:$AI$5552,6,FALSE),IF($U$8="Player",VLOOKUP(Search!$A2718,Inventory!$AF$2:$AI$5552,4,FALSE),IF($U$8="BV",VLOOKUP(Search!$A2718,Inventory!$AH$2:$AI$5552,2,FALSE),""))),"")</f>
        <v/>
      </c>
      <c r="C2718" s="38"/>
      <c r="D2718" s="38"/>
      <c r="E2718" s="38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22"/>
    </row>
    <row r="2719" spans="1:22" x14ac:dyDescent="0.2">
      <c r="A2719" s="24">
        <f>1+LARGE($A$11:A2718,1)</f>
        <v>2708</v>
      </c>
      <c r="B2719" s="38" t="str">
        <f>_xlfn.IFNA(IF($U$8="set",VLOOKUP(Search!$A2719,Inventory!$AD$2:$AI$5552,6,FALSE),IF($U$8="Player",VLOOKUP(Search!$A2719,Inventory!$AF$2:$AI$5552,4,FALSE),IF($U$8="BV",VLOOKUP(Search!$A2719,Inventory!$AH$2:$AI$5552,2,FALSE),""))),"")</f>
        <v/>
      </c>
      <c r="C2719" s="38"/>
      <c r="D2719" s="38"/>
      <c r="E2719" s="38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22"/>
    </row>
    <row r="2720" spans="1:22" x14ac:dyDescent="0.2">
      <c r="A2720" s="24">
        <f>1+LARGE($A$11:A2719,1)</f>
        <v>2709</v>
      </c>
      <c r="B2720" s="38" t="str">
        <f>_xlfn.IFNA(IF($U$8="set",VLOOKUP(Search!$A2720,Inventory!$AD$2:$AI$5552,6,FALSE),IF($U$8="Player",VLOOKUP(Search!$A2720,Inventory!$AF$2:$AI$5552,4,FALSE),IF($U$8="BV",VLOOKUP(Search!$A2720,Inventory!$AH$2:$AI$5552,2,FALSE),""))),"")</f>
        <v/>
      </c>
      <c r="C2720" s="38"/>
      <c r="D2720" s="38"/>
      <c r="E2720" s="38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22"/>
    </row>
    <row r="2721" spans="1:22" x14ac:dyDescent="0.2">
      <c r="A2721" s="24">
        <f>1+LARGE($A$11:A2720,1)</f>
        <v>2710</v>
      </c>
      <c r="B2721" s="38" t="str">
        <f>_xlfn.IFNA(IF($U$8="set",VLOOKUP(Search!$A2721,Inventory!$AD$2:$AI$5552,6,FALSE),IF($U$8="Player",VLOOKUP(Search!$A2721,Inventory!$AF$2:$AI$5552,4,FALSE),IF($U$8="BV",VLOOKUP(Search!$A2721,Inventory!$AH$2:$AI$5552,2,FALSE),""))),"")</f>
        <v/>
      </c>
      <c r="C2721" s="38"/>
      <c r="D2721" s="38"/>
      <c r="E2721" s="38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22"/>
    </row>
    <row r="2722" spans="1:22" x14ac:dyDescent="0.2">
      <c r="A2722" s="24">
        <f>1+LARGE($A$11:A2721,1)</f>
        <v>2711</v>
      </c>
      <c r="B2722" s="38" t="str">
        <f>_xlfn.IFNA(IF($U$8="set",VLOOKUP(Search!$A2722,Inventory!$AD$2:$AI$5552,6,FALSE),IF($U$8="Player",VLOOKUP(Search!$A2722,Inventory!$AF$2:$AI$5552,4,FALSE),IF($U$8="BV",VLOOKUP(Search!$A2722,Inventory!$AH$2:$AI$5552,2,FALSE),""))),"")</f>
        <v/>
      </c>
      <c r="C2722" s="38"/>
      <c r="D2722" s="38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22"/>
    </row>
    <row r="2723" spans="1:22" x14ac:dyDescent="0.2">
      <c r="A2723" s="24">
        <f>1+LARGE($A$11:A2722,1)</f>
        <v>2712</v>
      </c>
      <c r="B2723" s="38" t="str">
        <f>_xlfn.IFNA(IF($U$8="set",VLOOKUP(Search!$A2723,Inventory!$AD$2:$AI$5552,6,FALSE),IF($U$8="Player",VLOOKUP(Search!$A2723,Inventory!$AF$2:$AI$5552,4,FALSE),IF($U$8="BV",VLOOKUP(Search!$A2723,Inventory!$AH$2:$AI$5552,2,FALSE),""))),"")</f>
        <v/>
      </c>
      <c r="C2723" s="38"/>
      <c r="D2723" s="38"/>
      <c r="E2723" s="38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22"/>
    </row>
    <row r="2724" spans="1:22" x14ac:dyDescent="0.2">
      <c r="A2724" s="24">
        <f>1+LARGE($A$11:A2723,1)</f>
        <v>2713</v>
      </c>
      <c r="B2724" s="38" t="str">
        <f>_xlfn.IFNA(IF($U$8="set",VLOOKUP(Search!$A2724,Inventory!$AD$2:$AI$5552,6,FALSE),IF($U$8="Player",VLOOKUP(Search!$A2724,Inventory!$AF$2:$AI$5552,4,FALSE),IF($U$8="BV",VLOOKUP(Search!$A2724,Inventory!$AH$2:$AI$5552,2,FALSE),""))),"")</f>
        <v/>
      </c>
      <c r="C2724" s="38"/>
      <c r="D2724" s="38"/>
      <c r="E2724" s="38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22"/>
    </row>
    <row r="2725" spans="1:22" x14ac:dyDescent="0.2">
      <c r="A2725" s="24">
        <f>1+LARGE($A$11:A2724,1)</f>
        <v>2714</v>
      </c>
      <c r="B2725" s="38" t="str">
        <f>_xlfn.IFNA(IF($U$8="set",VLOOKUP(Search!$A2725,Inventory!$AD$2:$AI$5552,6,FALSE),IF($U$8="Player",VLOOKUP(Search!$A2725,Inventory!$AF$2:$AI$5552,4,FALSE),IF($U$8="BV",VLOOKUP(Search!$A2725,Inventory!$AH$2:$AI$5552,2,FALSE),""))),"")</f>
        <v/>
      </c>
      <c r="C2725" s="38"/>
      <c r="D2725" s="38"/>
      <c r="E2725" s="38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22"/>
    </row>
    <row r="2726" spans="1:22" x14ac:dyDescent="0.2">
      <c r="A2726" s="24">
        <f>1+LARGE($A$11:A2725,1)</f>
        <v>2715</v>
      </c>
      <c r="B2726" s="38" t="str">
        <f>_xlfn.IFNA(IF($U$8="set",VLOOKUP(Search!$A2726,Inventory!$AD$2:$AI$5552,6,FALSE),IF($U$8="Player",VLOOKUP(Search!$A2726,Inventory!$AF$2:$AI$5552,4,FALSE),IF($U$8="BV",VLOOKUP(Search!$A2726,Inventory!$AH$2:$AI$5552,2,FALSE),""))),"")</f>
        <v/>
      </c>
      <c r="C2726" s="38"/>
      <c r="D2726" s="38"/>
      <c r="E2726" s="38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22"/>
    </row>
    <row r="2727" spans="1:22" x14ac:dyDescent="0.2">
      <c r="A2727" s="24">
        <f>1+LARGE($A$11:A2726,1)</f>
        <v>2716</v>
      </c>
      <c r="B2727" s="38" t="str">
        <f>_xlfn.IFNA(IF($U$8="set",VLOOKUP(Search!$A2727,Inventory!$AD$2:$AI$5552,6,FALSE),IF($U$8="Player",VLOOKUP(Search!$A2727,Inventory!$AF$2:$AI$5552,4,FALSE),IF($U$8="BV",VLOOKUP(Search!$A2727,Inventory!$AH$2:$AI$5552,2,FALSE),""))),"")</f>
        <v/>
      </c>
      <c r="C2727" s="38"/>
      <c r="D2727" s="38"/>
      <c r="E2727" s="38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22"/>
    </row>
    <row r="2728" spans="1:22" x14ac:dyDescent="0.2">
      <c r="A2728" s="24">
        <f>1+LARGE($A$11:A2727,1)</f>
        <v>2717</v>
      </c>
      <c r="B2728" s="38" t="str">
        <f>_xlfn.IFNA(IF($U$8="set",VLOOKUP(Search!$A2728,Inventory!$AD$2:$AI$5552,6,FALSE),IF($U$8="Player",VLOOKUP(Search!$A2728,Inventory!$AF$2:$AI$5552,4,FALSE),IF($U$8="BV",VLOOKUP(Search!$A2728,Inventory!$AH$2:$AI$5552,2,FALSE),""))),"")</f>
        <v/>
      </c>
      <c r="C2728" s="38"/>
      <c r="D2728" s="38"/>
      <c r="E2728" s="38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22"/>
    </row>
    <row r="2729" spans="1:22" x14ac:dyDescent="0.2">
      <c r="A2729" s="24">
        <f>1+LARGE($A$11:A2728,1)</f>
        <v>2718</v>
      </c>
      <c r="B2729" s="38" t="str">
        <f>_xlfn.IFNA(IF($U$8="set",VLOOKUP(Search!$A2729,Inventory!$AD$2:$AI$5552,6,FALSE),IF($U$8="Player",VLOOKUP(Search!$A2729,Inventory!$AF$2:$AI$5552,4,FALSE),IF($U$8="BV",VLOOKUP(Search!$A2729,Inventory!$AH$2:$AI$5552,2,FALSE),""))),"")</f>
        <v/>
      </c>
      <c r="C2729" s="38"/>
      <c r="D2729" s="38"/>
      <c r="E2729" s="38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22"/>
    </row>
    <row r="2730" spans="1:22" x14ac:dyDescent="0.2">
      <c r="A2730" s="24">
        <f>1+LARGE($A$11:A2729,1)</f>
        <v>2719</v>
      </c>
      <c r="B2730" s="38" t="str">
        <f>_xlfn.IFNA(IF($U$8="set",VLOOKUP(Search!$A2730,Inventory!$AD$2:$AI$5552,6,FALSE),IF($U$8="Player",VLOOKUP(Search!$A2730,Inventory!$AF$2:$AI$5552,4,FALSE),IF($U$8="BV",VLOOKUP(Search!$A2730,Inventory!$AH$2:$AI$5552,2,FALSE),""))),"")</f>
        <v/>
      </c>
      <c r="C2730" s="38"/>
      <c r="D2730" s="38"/>
      <c r="E2730" s="38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22"/>
    </row>
    <row r="2731" spans="1:22" x14ac:dyDescent="0.2">
      <c r="A2731" s="24">
        <f>1+LARGE($A$11:A2730,1)</f>
        <v>2720</v>
      </c>
      <c r="B2731" s="38" t="str">
        <f>_xlfn.IFNA(IF($U$8="set",VLOOKUP(Search!$A2731,Inventory!$AD$2:$AI$5552,6,FALSE),IF($U$8="Player",VLOOKUP(Search!$A2731,Inventory!$AF$2:$AI$5552,4,FALSE),IF($U$8="BV",VLOOKUP(Search!$A2731,Inventory!$AH$2:$AI$5552,2,FALSE),""))),"")</f>
        <v/>
      </c>
      <c r="C2731" s="38"/>
      <c r="D2731" s="38"/>
      <c r="E2731" s="38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22"/>
    </row>
    <row r="2732" spans="1:22" x14ac:dyDescent="0.2">
      <c r="A2732" s="24">
        <f>1+LARGE($A$11:A2731,1)</f>
        <v>2721</v>
      </c>
      <c r="B2732" s="38" t="str">
        <f>_xlfn.IFNA(IF($U$8="set",VLOOKUP(Search!$A2732,Inventory!$AD$2:$AI$5552,6,FALSE),IF($U$8="Player",VLOOKUP(Search!$A2732,Inventory!$AF$2:$AI$5552,4,FALSE),IF($U$8="BV",VLOOKUP(Search!$A2732,Inventory!$AH$2:$AI$5552,2,FALSE),""))),"")</f>
        <v/>
      </c>
      <c r="C2732" s="38"/>
      <c r="D2732" s="38"/>
      <c r="E2732" s="38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22"/>
    </row>
    <row r="2733" spans="1:22" x14ac:dyDescent="0.2">
      <c r="A2733" s="24">
        <f>1+LARGE($A$11:A2732,1)</f>
        <v>2722</v>
      </c>
      <c r="B2733" s="38" t="str">
        <f>_xlfn.IFNA(IF($U$8="set",VLOOKUP(Search!$A2733,Inventory!$AD$2:$AI$5552,6,FALSE),IF($U$8="Player",VLOOKUP(Search!$A2733,Inventory!$AF$2:$AI$5552,4,FALSE),IF($U$8="BV",VLOOKUP(Search!$A2733,Inventory!$AH$2:$AI$5552,2,FALSE),""))),"")</f>
        <v/>
      </c>
      <c r="C2733" s="38"/>
      <c r="D2733" s="38"/>
      <c r="E2733" s="38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22"/>
    </row>
    <row r="2734" spans="1:22" x14ac:dyDescent="0.2">
      <c r="A2734" s="24">
        <f>1+LARGE($A$11:A2733,1)</f>
        <v>2723</v>
      </c>
      <c r="B2734" s="38" t="str">
        <f>_xlfn.IFNA(IF($U$8="set",VLOOKUP(Search!$A2734,Inventory!$AD$2:$AI$5552,6,FALSE),IF($U$8="Player",VLOOKUP(Search!$A2734,Inventory!$AF$2:$AI$5552,4,FALSE),IF($U$8="BV",VLOOKUP(Search!$A2734,Inventory!$AH$2:$AI$5552,2,FALSE),""))),"")</f>
        <v/>
      </c>
      <c r="C2734" s="38"/>
      <c r="D2734" s="38"/>
      <c r="E2734" s="38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22"/>
    </row>
    <row r="2735" spans="1:22" x14ac:dyDescent="0.2">
      <c r="A2735" s="24">
        <f>1+LARGE($A$11:A2734,1)</f>
        <v>2724</v>
      </c>
      <c r="B2735" s="38" t="str">
        <f>_xlfn.IFNA(IF($U$8="set",VLOOKUP(Search!$A2735,Inventory!$AD$2:$AI$5552,6,FALSE),IF($U$8="Player",VLOOKUP(Search!$A2735,Inventory!$AF$2:$AI$5552,4,FALSE),IF($U$8="BV",VLOOKUP(Search!$A2735,Inventory!$AH$2:$AI$5552,2,FALSE),""))),"")</f>
        <v/>
      </c>
      <c r="C2735" s="38"/>
      <c r="D2735" s="38"/>
      <c r="E2735" s="38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22"/>
    </row>
    <row r="2736" spans="1:22" x14ac:dyDescent="0.2">
      <c r="A2736" s="24">
        <f>1+LARGE($A$11:A2735,1)</f>
        <v>2725</v>
      </c>
      <c r="B2736" s="38" t="str">
        <f>_xlfn.IFNA(IF($U$8="set",VLOOKUP(Search!$A2736,Inventory!$AD$2:$AI$5552,6,FALSE),IF($U$8="Player",VLOOKUP(Search!$A2736,Inventory!$AF$2:$AI$5552,4,FALSE),IF($U$8="BV",VLOOKUP(Search!$A2736,Inventory!$AH$2:$AI$5552,2,FALSE),""))),"")</f>
        <v/>
      </c>
      <c r="C2736" s="38"/>
      <c r="D2736" s="38"/>
      <c r="E2736" s="38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22"/>
    </row>
    <row r="2737" spans="1:22" x14ac:dyDescent="0.2">
      <c r="A2737" s="24">
        <f>1+LARGE($A$11:A2736,1)</f>
        <v>2726</v>
      </c>
      <c r="B2737" s="38" t="str">
        <f>_xlfn.IFNA(IF($U$8="set",VLOOKUP(Search!$A2737,Inventory!$AD$2:$AI$5552,6,FALSE),IF($U$8="Player",VLOOKUP(Search!$A2737,Inventory!$AF$2:$AI$5552,4,FALSE),IF($U$8="BV",VLOOKUP(Search!$A2737,Inventory!$AH$2:$AI$5552,2,FALSE),""))),"")</f>
        <v/>
      </c>
      <c r="C2737" s="38"/>
      <c r="D2737" s="38"/>
      <c r="E2737" s="38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22"/>
    </row>
    <row r="2738" spans="1:22" x14ac:dyDescent="0.2">
      <c r="A2738" s="24">
        <f>1+LARGE($A$11:A2737,1)</f>
        <v>2727</v>
      </c>
      <c r="B2738" s="38" t="str">
        <f>_xlfn.IFNA(IF($U$8="set",VLOOKUP(Search!$A2738,Inventory!$AD$2:$AI$5552,6,FALSE),IF($U$8="Player",VLOOKUP(Search!$A2738,Inventory!$AF$2:$AI$5552,4,FALSE),IF($U$8="BV",VLOOKUP(Search!$A2738,Inventory!$AH$2:$AI$5552,2,FALSE),""))),"")</f>
        <v/>
      </c>
      <c r="C2738" s="38"/>
      <c r="D2738" s="38"/>
      <c r="E2738" s="38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22"/>
    </row>
    <row r="2739" spans="1:22" x14ac:dyDescent="0.2">
      <c r="A2739" s="24">
        <f>1+LARGE($A$11:A2738,1)</f>
        <v>2728</v>
      </c>
      <c r="B2739" s="38" t="str">
        <f>_xlfn.IFNA(IF($U$8="set",VLOOKUP(Search!$A2739,Inventory!$AD$2:$AI$5552,6,FALSE),IF($U$8="Player",VLOOKUP(Search!$A2739,Inventory!$AF$2:$AI$5552,4,FALSE),IF($U$8="BV",VLOOKUP(Search!$A2739,Inventory!$AH$2:$AI$5552,2,FALSE),""))),"")</f>
        <v/>
      </c>
      <c r="C2739" s="38"/>
      <c r="D2739" s="38"/>
      <c r="E2739" s="38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22"/>
    </row>
    <row r="2740" spans="1:22" x14ac:dyDescent="0.2">
      <c r="A2740" s="24">
        <f>1+LARGE($A$11:A2739,1)</f>
        <v>2729</v>
      </c>
      <c r="B2740" s="38" t="str">
        <f>_xlfn.IFNA(IF($U$8="set",VLOOKUP(Search!$A2740,Inventory!$AD$2:$AI$5552,6,FALSE),IF($U$8="Player",VLOOKUP(Search!$A2740,Inventory!$AF$2:$AI$5552,4,FALSE),IF($U$8="BV",VLOOKUP(Search!$A2740,Inventory!$AH$2:$AI$5552,2,FALSE),""))),"")</f>
        <v/>
      </c>
      <c r="C2740" s="38"/>
      <c r="D2740" s="38"/>
      <c r="E2740" s="38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22"/>
    </row>
    <row r="2741" spans="1:22" x14ac:dyDescent="0.2">
      <c r="A2741" s="24">
        <f>1+LARGE($A$11:A2740,1)</f>
        <v>2730</v>
      </c>
      <c r="B2741" s="38" t="str">
        <f>_xlfn.IFNA(IF($U$8="set",VLOOKUP(Search!$A2741,Inventory!$AD$2:$AI$5552,6,FALSE),IF($U$8="Player",VLOOKUP(Search!$A2741,Inventory!$AF$2:$AI$5552,4,FALSE),IF($U$8="BV",VLOOKUP(Search!$A2741,Inventory!$AH$2:$AI$5552,2,FALSE),""))),"")</f>
        <v/>
      </c>
      <c r="C2741" s="38"/>
      <c r="D2741" s="38"/>
      <c r="E2741" s="38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22"/>
    </row>
    <row r="2742" spans="1:22" x14ac:dyDescent="0.2">
      <c r="A2742" s="24">
        <f>1+LARGE($A$11:A2741,1)</f>
        <v>2731</v>
      </c>
      <c r="B2742" s="38" t="str">
        <f>_xlfn.IFNA(IF($U$8="set",VLOOKUP(Search!$A2742,Inventory!$AD$2:$AI$5552,6,FALSE),IF($U$8="Player",VLOOKUP(Search!$A2742,Inventory!$AF$2:$AI$5552,4,FALSE),IF($U$8="BV",VLOOKUP(Search!$A2742,Inventory!$AH$2:$AI$5552,2,FALSE),""))),"")</f>
        <v/>
      </c>
      <c r="C2742" s="38"/>
      <c r="D2742" s="38"/>
      <c r="E2742" s="38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22"/>
    </row>
    <row r="2743" spans="1:22" x14ac:dyDescent="0.2">
      <c r="A2743" s="24">
        <f>1+LARGE($A$11:A2742,1)</f>
        <v>2732</v>
      </c>
      <c r="B2743" s="38" t="str">
        <f>_xlfn.IFNA(IF($U$8="set",VLOOKUP(Search!$A2743,Inventory!$AD$2:$AI$5552,6,FALSE),IF($U$8="Player",VLOOKUP(Search!$A2743,Inventory!$AF$2:$AI$5552,4,FALSE),IF($U$8="BV",VLOOKUP(Search!$A2743,Inventory!$AH$2:$AI$5552,2,FALSE),""))),"")</f>
        <v/>
      </c>
      <c r="C2743" s="38"/>
      <c r="D2743" s="38"/>
      <c r="E2743" s="38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22"/>
    </row>
    <row r="2744" spans="1:22" x14ac:dyDescent="0.2">
      <c r="A2744" s="24">
        <f>1+LARGE($A$11:A2743,1)</f>
        <v>2733</v>
      </c>
      <c r="B2744" s="38" t="str">
        <f>_xlfn.IFNA(IF($U$8="set",VLOOKUP(Search!$A2744,Inventory!$AD$2:$AI$5552,6,FALSE),IF($U$8="Player",VLOOKUP(Search!$A2744,Inventory!$AF$2:$AI$5552,4,FALSE),IF($U$8="BV",VLOOKUP(Search!$A2744,Inventory!$AH$2:$AI$5552,2,FALSE),""))),"")</f>
        <v/>
      </c>
      <c r="C2744" s="38"/>
      <c r="D2744" s="38"/>
      <c r="E2744" s="38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22"/>
    </row>
    <row r="2745" spans="1:22" x14ac:dyDescent="0.2">
      <c r="A2745" s="24">
        <f>1+LARGE($A$11:A2744,1)</f>
        <v>2734</v>
      </c>
      <c r="B2745" s="38" t="str">
        <f>_xlfn.IFNA(IF($U$8="set",VLOOKUP(Search!$A2745,Inventory!$AD$2:$AI$5552,6,FALSE),IF($U$8="Player",VLOOKUP(Search!$A2745,Inventory!$AF$2:$AI$5552,4,FALSE),IF($U$8="BV",VLOOKUP(Search!$A2745,Inventory!$AH$2:$AI$5552,2,FALSE),""))),"")</f>
        <v/>
      </c>
      <c r="C2745" s="38"/>
      <c r="D2745" s="38"/>
      <c r="E2745" s="38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22"/>
    </row>
    <row r="2746" spans="1:22" x14ac:dyDescent="0.2">
      <c r="A2746" s="24">
        <f>1+LARGE($A$11:A2745,1)</f>
        <v>2735</v>
      </c>
      <c r="B2746" s="38" t="str">
        <f>_xlfn.IFNA(IF($U$8="set",VLOOKUP(Search!$A2746,Inventory!$AD$2:$AI$5552,6,FALSE),IF($U$8="Player",VLOOKUP(Search!$A2746,Inventory!$AF$2:$AI$5552,4,FALSE),IF($U$8="BV",VLOOKUP(Search!$A2746,Inventory!$AH$2:$AI$5552,2,FALSE),""))),"")</f>
        <v/>
      </c>
      <c r="C2746" s="38"/>
      <c r="D2746" s="38"/>
      <c r="E2746" s="38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22"/>
    </row>
    <row r="2747" spans="1:22" x14ac:dyDescent="0.2">
      <c r="A2747" s="24">
        <f>1+LARGE($A$11:A2746,1)</f>
        <v>2736</v>
      </c>
      <c r="B2747" s="38" t="str">
        <f>_xlfn.IFNA(IF($U$8="set",VLOOKUP(Search!$A2747,Inventory!$AD$2:$AI$5552,6,FALSE),IF($U$8="Player",VLOOKUP(Search!$A2747,Inventory!$AF$2:$AI$5552,4,FALSE),IF($U$8="BV",VLOOKUP(Search!$A2747,Inventory!$AH$2:$AI$5552,2,FALSE),""))),"")</f>
        <v/>
      </c>
      <c r="C2747" s="38"/>
      <c r="D2747" s="38"/>
      <c r="E2747" s="38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22"/>
    </row>
    <row r="2748" spans="1:22" x14ac:dyDescent="0.2">
      <c r="A2748" s="24">
        <f>1+LARGE($A$11:A2747,1)</f>
        <v>2737</v>
      </c>
      <c r="B2748" s="38" t="str">
        <f>_xlfn.IFNA(IF($U$8="set",VLOOKUP(Search!$A2748,Inventory!$AD$2:$AI$5552,6,FALSE),IF($U$8="Player",VLOOKUP(Search!$A2748,Inventory!$AF$2:$AI$5552,4,FALSE),IF($U$8="BV",VLOOKUP(Search!$A2748,Inventory!$AH$2:$AI$5552,2,FALSE),""))),"")</f>
        <v/>
      </c>
      <c r="C2748" s="38"/>
      <c r="D2748" s="38"/>
      <c r="E2748" s="38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22"/>
    </row>
    <row r="2749" spans="1:22" x14ac:dyDescent="0.2">
      <c r="A2749" s="24">
        <f>1+LARGE($A$11:A2748,1)</f>
        <v>2738</v>
      </c>
      <c r="B2749" s="38" t="str">
        <f>_xlfn.IFNA(IF($U$8="set",VLOOKUP(Search!$A2749,Inventory!$AD$2:$AI$5552,6,FALSE),IF($U$8="Player",VLOOKUP(Search!$A2749,Inventory!$AF$2:$AI$5552,4,FALSE),IF($U$8="BV",VLOOKUP(Search!$A2749,Inventory!$AH$2:$AI$5552,2,FALSE),""))),"")</f>
        <v/>
      </c>
      <c r="C2749" s="38"/>
      <c r="D2749" s="38"/>
      <c r="E2749" s="38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22"/>
    </row>
    <row r="2750" spans="1:22" x14ac:dyDescent="0.2">
      <c r="A2750" s="24">
        <f>1+LARGE($A$11:A2749,1)</f>
        <v>2739</v>
      </c>
      <c r="B2750" s="38" t="str">
        <f>_xlfn.IFNA(IF($U$8="set",VLOOKUP(Search!$A2750,Inventory!$AD$2:$AI$5552,6,FALSE),IF($U$8="Player",VLOOKUP(Search!$A2750,Inventory!$AF$2:$AI$5552,4,FALSE),IF($U$8="BV",VLOOKUP(Search!$A2750,Inventory!$AH$2:$AI$5552,2,FALSE),""))),"")</f>
        <v/>
      </c>
      <c r="C2750" s="38"/>
      <c r="D2750" s="38"/>
      <c r="E2750" s="38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22"/>
    </row>
    <row r="2751" spans="1:22" x14ac:dyDescent="0.2">
      <c r="A2751" s="24">
        <f>1+LARGE($A$11:A2750,1)</f>
        <v>2740</v>
      </c>
      <c r="B2751" s="38" t="str">
        <f>_xlfn.IFNA(IF($U$8="set",VLOOKUP(Search!$A2751,Inventory!$AD$2:$AI$5552,6,FALSE),IF($U$8="Player",VLOOKUP(Search!$A2751,Inventory!$AF$2:$AI$5552,4,FALSE),IF($U$8="BV",VLOOKUP(Search!$A2751,Inventory!$AH$2:$AI$5552,2,FALSE),""))),"")</f>
        <v/>
      </c>
      <c r="C2751" s="38"/>
      <c r="D2751" s="38"/>
      <c r="E2751" s="38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22"/>
    </row>
    <row r="2752" spans="1:22" x14ac:dyDescent="0.2">
      <c r="A2752" s="24">
        <f>1+LARGE($A$11:A2751,1)</f>
        <v>2741</v>
      </c>
      <c r="B2752" s="38" t="str">
        <f>_xlfn.IFNA(IF($U$8="set",VLOOKUP(Search!$A2752,Inventory!$AD$2:$AI$5552,6,FALSE),IF($U$8="Player",VLOOKUP(Search!$A2752,Inventory!$AF$2:$AI$5552,4,FALSE),IF($U$8="BV",VLOOKUP(Search!$A2752,Inventory!$AH$2:$AI$5552,2,FALSE),""))),"")</f>
        <v/>
      </c>
      <c r="C2752" s="38"/>
      <c r="D2752" s="38"/>
      <c r="E2752" s="38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22"/>
    </row>
    <row r="2753" spans="1:22" x14ac:dyDescent="0.2">
      <c r="A2753" s="24">
        <f>1+LARGE($A$11:A2752,1)</f>
        <v>2742</v>
      </c>
      <c r="B2753" s="38" t="str">
        <f>_xlfn.IFNA(IF($U$8="set",VLOOKUP(Search!$A2753,Inventory!$AD$2:$AI$5552,6,FALSE),IF($U$8="Player",VLOOKUP(Search!$A2753,Inventory!$AF$2:$AI$5552,4,FALSE),IF($U$8="BV",VLOOKUP(Search!$A2753,Inventory!$AH$2:$AI$5552,2,FALSE),""))),"")</f>
        <v/>
      </c>
      <c r="C2753" s="38"/>
      <c r="D2753" s="38"/>
      <c r="E2753" s="38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22"/>
    </row>
    <row r="2754" spans="1:22" x14ac:dyDescent="0.2">
      <c r="A2754" s="24">
        <f>1+LARGE($A$11:A2753,1)</f>
        <v>2743</v>
      </c>
      <c r="B2754" s="38" t="str">
        <f>_xlfn.IFNA(IF($U$8="set",VLOOKUP(Search!$A2754,Inventory!$AD$2:$AI$5552,6,FALSE),IF($U$8="Player",VLOOKUP(Search!$A2754,Inventory!$AF$2:$AI$5552,4,FALSE),IF($U$8="BV",VLOOKUP(Search!$A2754,Inventory!$AH$2:$AI$5552,2,FALSE),""))),"")</f>
        <v/>
      </c>
      <c r="C2754" s="38"/>
      <c r="D2754" s="38"/>
      <c r="E2754" s="38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22"/>
    </row>
    <row r="2755" spans="1:22" x14ac:dyDescent="0.2">
      <c r="A2755" s="24">
        <f>1+LARGE($A$11:A2754,1)</f>
        <v>2744</v>
      </c>
      <c r="B2755" s="38" t="str">
        <f>_xlfn.IFNA(IF($U$8="set",VLOOKUP(Search!$A2755,Inventory!$AD$2:$AI$5552,6,FALSE),IF($U$8="Player",VLOOKUP(Search!$A2755,Inventory!$AF$2:$AI$5552,4,FALSE),IF($U$8="BV",VLOOKUP(Search!$A2755,Inventory!$AH$2:$AI$5552,2,FALSE),""))),"")</f>
        <v/>
      </c>
      <c r="C2755" s="38"/>
      <c r="D2755" s="38"/>
      <c r="E2755" s="38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22"/>
    </row>
    <row r="2756" spans="1:22" x14ac:dyDescent="0.2">
      <c r="A2756" s="24">
        <f>1+LARGE($A$11:A2755,1)</f>
        <v>2745</v>
      </c>
      <c r="B2756" s="38" t="str">
        <f>_xlfn.IFNA(IF($U$8="set",VLOOKUP(Search!$A2756,Inventory!$AD$2:$AI$5552,6,FALSE),IF($U$8="Player",VLOOKUP(Search!$A2756,Inventory!$AF$2:$AI$5552,4,FALSE),IF($U$8="BV",VLOOKUP(Search!$A2756,Inventory!$AH$2:$AI$5552,2,FALSE),""))),"")</f>
        <v/>
      </c>
      <c r="C2756" s="38"/>
      <c r="D2756" s="38"/>
      <c r="E2756" s="38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22"/>
    </row>
    <row r="2757" spans="1:22" x14ac:dyDescent="0.2">
      <c r="A2757" s="24">
        <f>1+LARGE($A$11:A2756,1)</f>
        <v>2746</v>
      </c>
      <c r="B2757" s="38" t="str">
        <f>_xlfn.IFNA(IF($U$8="set",VLOOKUP(Search!$A2757,Inventory!$AD$2:$AI$5552,6,FALSE),IF($U$8="Player",VLOOKUP(Search!$A2757,Inventory!$AF$2:$AI$5552,4,FALSE),IF($U$8="BV",VLOOKUP(Search!$A2757,Inventory!$AH$2:$AI$5552,2,FALSE),""))),"")</f>
        <v/>
      </c>
      <c r="C2757" s="38"/>
      <c r="D2757" s="38"/>
      <c r="E2757" s="38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22"/>
    </row>
    <row r="2758" spans="1:22" x14ac:dyDescent="0.2">
      <c r="A2758" s="24">
        <f>1+LARGE($A$11:A2757,1)</f>
        <v>2747</v>
      </c>
      <c r="B2758" s="38" t="str">
        <f>_xlfn.IFNA(IF($U$8="set",VLOOKUP(Search!$A2758,Inventory!$AD$2:$AI$5552,6,FALSE),IF($U$8="Player",VLOOKUP(Search!$A2758,Inventory!$AF$2:$AI$5552,4,FALSE),IF($U$8="BV",VLOOKUP(Search!$A2758,Inventory!$AH$2:$AI$5552,2,FALSE),""))),"")</f>
        <v/>
      </c>
      <c r="C2758" s="38"/>
      <c r="D2758" s="38"/>
      <c r="E2758" s="38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22"/>
    </row>
    <row r="2759" spans="1:22" x14ac:dyDescent="0.2">
      <c r="A2759" s="24">
        <f>1+LARGE($A$11:A2758,1)</f>
        <v>2748</v>
      </c>
      <c r="B2759" s="38" t="str">
        <f>_xlfn.IFNA(IF($U$8="set",VLOOKUP(Search!$A2759,Inventory!$AD$2:$AI$5552,6,FALSE),IF($U$8="Player",VLOOKUP(Search!$A2759,Inventory!$AF$2:$AI$5552,4,FALSE),IF($U$8="BV",VLOOKUP(Search!$A2759,Inventory!$AH$2:$AI$5552,2,FALSE),""))),"")</f>
        <v/>
      </c>
      <c r="C2759" s="38"/>
      <c r="D2759" s="38"/>
      <c r="E2759" s="38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22"/>
    </row>
    <row r="2760" spans="1:22" x14ac:dyDescent="0.2">
      <c r="A2760" s="24">
        <f>1+LARGE($A$11:A2759,1)</f>
        <v>2749</v>
      </c>
      <c r="B2760" s="38" t="str">
        <f>_xlfn.IFNA(IF($U$8="set",VLOOKUP(Search!$A2760,Inventory!$AD$2:$AI$5552,6,FALSE),IF($U$8="Player",VLOOKUP(Search!$A2760,Inventory!$AF$2:$AI$5552,4,FALSE),IF($U$8="BV",VLOOKUP(Search!$A2760,Inventory!$AH$2:$AI$5552,2,FALSE),""))),"")</f>
        <v/>
      </c>
      <c r="C2760" s="38"/>
      <c r="D2760" s="38"/>
      <c r="E2760" s="38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22"/>
    </row>
    <row r="2761" spans="1:22" x14ac:dyDescent="0.2">
      <c r="A2761" s="24">
        <f>1+LARGE($A$11:A2760,1)</f>
        <v>2750</v>
      </c>
      <c r="B2761" s="38" t="str">
        <f>_xlfn.IFNA(IF($U$8="set",VLOOKUP(Search!$A2761,Inventory!$AD$2:$AI$5552,6,FALSE),IF($U$8="Player",VLOOKUP(Search!$A2761,Inventory!$AF$2:$AI$5552,4,FALSE),IF($U$8="BV",VLOOKUP(Search!$A2761,Inventory!$AH$2:$AI$5552,2,FALSE),""))),"")</f>
        <v/>
      </c>
      <c r="C2761" s="38"/>
      <c r="D2761" s="38"/>
      <c r="E2761" s="38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22"/>
    </row>
    <row r="2762" spans="1:22" x14ac:dyDescent="0.2">
      <c r="A2762" s="24">
        <f>1+LARGE($A$11:A2761,1)</f>
        <v>2751</v>
      </c>
      <c r="B2762" s="38" t="str">
        <f>_xlfn.IFNA(IF($U$8="set",VLOOKUP(Search!$A2762,Inventory!$AD$2:$AI$5552,6,FALSE),IF($U$8="Player",VLOOKUP(Search!$A2762,Inventory!$AF$2:$AI$5552,4,FALSE),IF($U$8="BV",VLOOKUP(Search!$A2762,Inventory!$AH$2:$AI$5552,2,FALSE),""))),"")</f>
        <v/>
      </c>
      <c r="C2762" s="38"/>
      <c r="D2762" s="38"/>
      <c r="E2762" s="38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22"/>
    </row>
    <row r="2763" spans="1:22" x14ac:dyDescent="0.2">
      <c r="A2763" s="24">
        <f>1+LARGE($A$11:A2762,1)</f>
        <v>2752</v>
      </c>
      <c r="B2763" s="38" t="str">
        <f>_xlfn.IFNA(IF($U$8="set",VLOOKUP(Search!$A2763,Inventory!$AD$2:$AI$5552,6,FALSE),IF($U$8="Player",VLOOKUP(Search!$A2763,Inventory!$AF$2:$AI$5552,4,FALSE),IF($U$8="BV",VLOOKUP(Search!$A2763,Inventory!$AH$2:$AI$5552,2,FALSE),""))),"")</f>
        <v/>
      </c>
      <c r="C2763" s="38"/>
      <c r="D2763" s="38"/>
      <c r="E2763" s="38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22"/>
    </row>
    <row r="2764" spans="1:22" x14ac:dyDescent="0.2">
      <c r="A2764" s="24">
        <f>1+LARGE($A$11:A2763,1)</f>
        <v>2753</v>
      </c>
      <c r="B2764" s="38" t="str">
        <f>_xlfn.IFNA(IF($U$8="set",VLOOKUP(Search!$A2764,Inventory!$AD$2:$AI$5552,6,FALSE),IF($U$8="Player",VLOOKUP(Search!$A2764,Inventory!$AF$2:$AI$5552,4,FALSE),IF($U$8="BV",VLOOKUP(Search!$A2764,Inventory!$AH$2:$AI$5552,2,FALSE),""))),"")</f>
        <v/>
      </c>
      <c r="C2764" s="38"/>
      <c r="D2764" s="38"/>
      <c r="E2764" s="38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22"/>
    </row>
    <row r="2765" spans="1:22" x14ac:dyDescent="0.2">
      <c r="A2765" s="24">
        <f>1+LARGE($A$11:A2764,1)</f>
        <v>2754</v>
      </c>
      <c r="B2765" s="38" t="str">
        <f>_xlfn.IFNA(IF($U$8="set",VLOOKUP(Search!$A2765,Inventory!$AD$2:$AI$5552,6,FALSE),IF($U$8="Player",VLOOKUP(Search!$A2765,Inventory!$AF$2:$AI$5552,4,FALSE),IF($U$8="BV",VLOOKUP(Search!$A2765,Inventory!$AH$2:$AI$5552,2,FALSE),""))),"")</f>
        <v/>
      </c>
      <c r="C2765" s="38"/>
      <c r="D2765" s="38"/>
      <c r="E2765" s="38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22"/>
    </row>
    <row r="2766" spans="1:22" x14ac:dyDescent="0.2">
      <c r="A2766" s="24">
        <f>1+LARGE($A$11:A2765,1)</f>
        <v>2755</v>
      </c>
      <c r="B2766" s="38" t="str">
        <f>_xlfn.IFNA(IF($U$8="set",VLOOKUP(Search!$A2766,Inventory!$AD$2:$AI$5552,6,FALSE),IF($U$8="Player",VLOOKUP(Search!$A2766,Inventory!$AF$2:$AI$5552,4,FALSE),IF($U$8="BV",VLOOKUP(Search!$A2766,Inventory!$AH$2:$AI$5552,2,FALSE),""))),"")</f>
        <v/>
      </c>
      <c r="C2766" s="38"/>
      <c r="D2766" s="38"/>
      <c r="E2766" s="38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22"/>
    </row>
    <row r="2767" spans="1:22" x14ac:dyDescent="0.2">
      <c r="A2767" s="24">
        <f>1+LARGE($A$11:A2766,1)</f>
        <v>2756</v>
      </c>
      <c r="B2767" s="38" t="str">
        <f>_xlfn.IFNA(IF($U$8="set",VLOOKUP(Search!$A2767,Inventory!$AD$2:$AI$5552,6,FALSE),IF($U$8="Player",VLOOKUP(Search!$A2767,Inventory!$AF$2:$AI$5552,4,FALSE),IF($U$8="BV",VLOOKUP(Search!$A2767,Inventory!$AH$2:$AI$5552,2,FALSE),""))),"")</f>
        <v/>
      </c>
      <c r="C2767" s="38"/>
      <c r="D2767" s="38"/>
      <c r="E2767" s="38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22"/>
    </row>
    <row r="2768" spans="1:22" x14ac:dyDescent="0.2">
      <c r="A2768" s="24">
        <f>1+LARGE($A$11:A2767,1)</f>
        <v>2757</v>
      </c>
      <c r="B2768" s="38" t="str">
        <f>_xlfn.IFNA(IF($U$8="set",VLOOKUP(Search!$A2768,Inventory!$AD$2:$AI$5552,6,FALSE),IF($U$8="Player",VLOOKUP(Search!$A2768,Inventory!$AF$2:$AI$5552,4,FALSE),IF($U$8="BV",VLOOKUP(Search!$A2768,Inventory!$AH$2:$AI$5552,2,FALSE),""))),"")</f>
        <v/>
      </c>
      <c r="C2768" s="38"/>
      <c r="D2768" s="38"/>
      <c r="E2768" s="38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22"/>
    </row>
    <row r="2769" spans="1:22" x14ac:dyDescent="0.2">
      <c r="A2769" s="24">
        <f>1+LARGE($A$11:A2768,1)</f>
        <v>2758</v>
      </c>
      <c r="B2769" s="38" t="str">
        <f>_xlfn.IFNA(IF($U$8="set",VLOOKUP(Search!$A2769,Inventory!$AD$2:$AI$5552,6,FALSE),IF($U$8="Player",VLOOKUP(Search!$A2769,Inventory!$AF$2:$AI$5552,4,FALSE),IF($U$8="BV",VLOOKUP(Search!$A2769,Inventory!$AH$2:$AI$5552,2,FALSE),""))),"")</f>
        <v/>
      </c>
      <c r="C2769" s="38"/>
      <c r="D2769" s="38"/>
      <c r="E2769" s="38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22"/>
    </row>
    <row r="2770" spans="1:22" x14ac:dyDescent="0.2">
      <c r="A2770" s="24">
        <f>1+LARGE($A$11:A2769,1)</f>
        <v>2759</v>
      </c>
      <c r="B2770" s="38" t="str">
        <f>_xlfn.IFNA(IF($U$8="set",VLOOKUP(Search!$A2770,Inventory!$AD$2:$AI$5552,6,FALSE),IF($U$8="Player",VLOOKUP(Search!$A2770,Inventory!$AF$2:$AI$5552,4,FALSE),IF($U$8="BV",VLOOKUP(Search!$A2770,Inventory!$AH$2:$AI$5552,2,FALSE),""))),"")</f>
        <v/>
      </c>
      <c r="C2770" s="38"/>
      <c r="D2770" s="38"/>
      <c r="E2770" s="38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22"/>
    </row>
    <row r="2771" spans="1:22" x14ac:dyDescent="0.2">
      <c r="A2771" s="24">
        <f>1+LARGE($A$11:A2770,1)</f>
        <v>2760</v>
      </c>
      <c r="B2771" s="38" t="str">
        <f>_xlfn.IFNA(IF($U$8="set",VLOOKUP(Search!$A2771,Inventory!$AD$2:$AI$5552,6,FALSE),IF($U$8="Player",VLOOKUP(Search!$A2771,Inventory!$AF$2:$AI$5552,4,FALSE),IF($U$8="BV",VLOOKUP(Search!$A2771,Inventory!$AH$2:$AI$5552,2,FALSE),""))),"")</f>
        <v/>
      </c>
      <c r="C2771" s="38"/>
      <c r="D2771" s="38"/>
      <c r="E2771" s="38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22"/>
    </row>
    <row r="2772" spans="1:22" x14ac:dyDescent="0.2">
      <c r="A2772" s="24">
        <f>1+LARGE($A$11:A2771,1)</f>
        <v>2761</v>
      </c>
      <c r="B2772" s="38" t="str">
        <f>_xlfn.IFNA(IF($U$8="set",VLOOKUP(Search!$A2772,Inventory!$AD$2:$AI$5552,6,FALSE),IF($U$8="Player",VLOOKUP(Search!$A2772,Inventory!$AF$2:$AI$5552,4,FALSE),IF($U$8="BV",VLOOKUP(Search!$A2772,Inventory!$AH$2:$AI$5552,2,FALSE),""))),"")</f>
        <v/>
      </c>
      <c r="C2772" s="38"/>
      <c r="D2772" s="38"/>
      <c r="E2772" s="38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22"/>
    </row>
    <row r="2773" spans="1:22" x14ac:dyDescent="0.2">
      <c r="A2773" s="24">
        <f>1+LARGE($A$11:A2772,1)</f>
        <v>2762</v>
      </c>
      <c r="B2773" s="38" t="str">
        <f>_xlfn.IFNA(IF($U$8="set",VLOOKUP(Search!$A2773,Inventory!$AD$2:$AI$5552,6,FALSE),IF($U$8="Player",VLOOKUP(Search!$A2773,Inventory!$AF$2:$AI$5552,4,FALSE),IF($U$8="BV",VLOOKUP(Search!$A2773,Inventory!$AH$2:$AI$5552,2,FALSE),""))),"")</f>
        <v/>
      </c>
      <c r="C2773" s="38"/>
      <c r="D2773" s="38"/>
      <c r="E2773" s="38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22"/>
    </row>
    <row r="2774" spans="1:22" x14ac:dyDescent="0.2">
      <c r="A2774" s="24">
        <f>1+LARGE($A$11:A2773,1)</f>
        <v>2763</v>
      </c>
      <c r="B2774" s="38" t="str">
        <f>_xlfn.IFNA(IF($U$8="set",VLOOKUP(Search!$A2774,Inventory!$AD$2:$AI$5552,6,FALSE),IF($U$8="Player",VLOOKUP(Search!$A2774,Inventory!$AF$2:$AI$5552,4,FALSE),IF($U$8="BV",VLOOKUP(Search!$A2774,Inventory!$AH$2:$AI$5552,2,FALSE),""))),"")</f>
        <v/>
      </c>
      <c r="C2774" s="38"/>
      <c r="D2774" s="38"/>
      <c r="E2774" s="38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22"/>
    </row>
    <row r="2775" spans="1:22" x14ac:dyDescent="0.2">
      <c r="A2775" s="24">
        <f>1+LARGE($A$11:A2774,1)</f>
        <v>2764</v>
      </c>
      <c r="B2775" s="38" t="str">
        <f>_xlfn.IFNA(IF($U$8="set",VLOOKUP(Search!$A2775,Inventory!$AD$2:$AI$5552,6,FALSE),IF($U$8="Player",VLOOKUP(Search!$A2775,Inventory!$AF$2:$AI$5552,4,FALSE),IF($U$8="BV",VLOOKUP(Search!$A2775,Inventory!$AH$2:$AI$5552,2,FALSE),""))),"")</f>
        <v/>
      </c>
      <c r="C2775" s="38"/>
      <c r="D2775" s="38"/>
      <c r="E2775" s="38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22"/>
    </row>
    <row r="2776" spans="1:22" x14ac:dyDescent="0.2">
      <c r="A2776" s="24">
        <f>1+LARGE($A$11:A2775,1)</f>
        <v>2765</v>
      </c>
      <c r="B2776" s="38" t="str">
        <f>_xlfn.IFNA(IF($U$8="set",VLOOKUP(Search!$A2776,Inventory!$AD$2:$AI$5552,6,FALSE),IF($U$8="Player",VLOOKUP(Search!$A2776,Inventory!$AF$2:$AI$5552,4,FALSE),IF($U$8="BV",VLOOKUP(Search!$A2776,Inventory!$AH$2:$AI$5552,2,FALSE),""))),"")</f>
        <v/>
      </c>
      <c r="C2776" s="38"/>
      <c r="D2776" s="38"/>
      <c r="E2776" s="38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22"/>
    </row>
    <row r="2777" spans="1:22" x14ac:dyDescent="0.2">
      <c r="A2777" s="24">
        <f>1+LARGE($A$11:A2776,1)</f>
        <v>2766</v>
      </c>
      <c r="B2777" s="38" t="str">
        <f>_xlfn.IFNA(IF($U$8="set",VLOOKUP(Search!$A2777,Inventory!$AD$2:$AI$5552,6,FALSE),IF($U$8="Player",VLOOKUP(Search!$A2777,Inventory!$AF$2:$AI$5552,4,FALSE),IF($U$8="BV",VLOOKUP(Search!$A2777,Inventory!$AH$2:$AI$5552,2,FALSE),""))),"")</f>
        <v/>
      </c>
      <c r="C2777" s="38"/>
      <c r="D2777" s="38"/>
      <c r="E2777" s="38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22"/>
    </row>
    <row r="2778" spans="1:22" x14ac:dyDescent="0.2">
      <c r="A2778" s="24">
        <f>1+LARGE($A$11:A2777,1)</f>
        <v>2767</v>
      </c>
      <c r="B2778" s="38" t="str">
        <f>_xlfn.IFNA(IF($U$8="set",VLOOKUP(Search!$A2778,Inventory!$AD$2:$AI$5552,6,FALSE),IF($U$8="Player",VLOOKUP(Search!$A2778,Inventory!$AF$2:$AI$5552,4,FALSE),IF($U$8="BV",VLOOKUP(Search!$A2778,Inventory!$AH$2:$AI$5552,2,FALSE),""))),"")</f>
        <v/>
      </c>
      <c r="C2778" s="38"/>
      <c r="D2778" s="38"/>
      <c r="E2778" s="38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22"/>
    </row>
    <row r="2779" spans="1:22" x14ac:dyDescent="0.2">
      <c r="A2779" s="24">
        <f>1+LARGE($A$11:A2778,1)</f>
        <v>2768</v>
      </c>
      <c r="B2779" s="38" t="str">
        <f>_xlfn.IFNA(IF($U$8="set",VLOOKUP(Search!$A2779,Inventory!$AD$2:$AI$5552,6,FALSE),IF($U$8="Player",VLOOKUP(Search!$A2779,Inventory!$AF$2:$AI$5552,4,FALSE),IF($U$8="BV",VLOOKUP(Search!$A2779,Inventory!$AH$2:$AI$5552,2,FALSE),""))),"")</f>
        <v/>
      </c>
      <c r="C2779" s="38"/>
      <c r="D2779" s="38"/>
      <c r="E2779" s="38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22"/>
    </row>
    <row r="2780" spans="1:22" x14ac:dyDescent="0.2">
      <c r="A2780" s="24">
        <f>1+LARGE($A$11:A2779,1)</f>
        <v>2769</v>
      </c>
      <c r="B2780" s="38" t="str">
        <f>_xlfn.IFNA(IF($U$8="set",VLOOKUP(Search!$A2780,Inventory!$AD$2:$AI$5552,6,FALSE),IF($U$8="Player",VLOOKUP(Search!$A2780,Inventory!$AF$2:$AI$5552,4,FALSE),IF($U$8="BV",VLOOKUP(Search!$A2780,Inventory!$AH$2:$AI$5552,2,FALSE),""))),"")</f>
        <v/>
      </c>
      <c r="C2780" s="38"/>
      <c r="D2780" s="38"/>
      <c r="E2780" s="38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22"/>
    </row>
    <row r="2781" spans="1:22" x14ac:dyDescent="0.2">
      <c r="A2781" s="24">
        <f>1+LARGE($A$11:A2780,1)</f>
        <v>2770</v>
      </c>
      <c r="B2781" s="38" t="str">
        <f>_xlfn.IFNA(IF($U$8="set",VLOOKUP(Search!$A2781,Inventory!$AD$2:$AI$5552,6,FALSE),IF($U$8="Player",VLOOKUP(Search!$A2781,Inventory!$AF$2:$AI$5552,4,FALSE),IF($U$8="BV",VLOOKUP(Search!$A2781,Inventory!$AH$2:$AI$5552,2,FALSE),""))),"")</f>
        <v/>
      </c>
      <c r="C2781" s="38"/>
      <c r="D2781" s="38"/>
      <c r="E2781" s="38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22"/>
    </row>
    <row r="2782" spans="1:22" x14ac:dyDescent="0.2">
      <c r="A2782" s="24">
        <f>1+LARGE($A$11:A2781,1)</f>
        <v>2771</v>
      </c>
      <c r="B2782" s="38" t="str">
        <f>_xlfn.IFNA(IF($U$8="set",VLOOKUP(Search!$A2782,Inventory!$AD$2:$AI$5552,6,FALSE),IF($U$8="Player",VLOOKUP(Search!$A2782,Inventory!$AF$2:$AI$5552,4,FALSE),IF($U$8="BV",VLOOKUP(Search!$A2782,Inventory!$AH$2:$AI$5552,2,FALSE),""))),"")</f>
        <v/>
      </c>
      <c r="C2782" s="38"/>
      <c r="D2782" s="38"/>
      <c r="E2782" s="38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22"/>
    </row>
    <row r="2783" spans="1:22" x14ac:dyDescent="0.2">
      <c r="A2783" s="24">
        <f>1+LARGE($A$11:A2782,1)</f>
        <v>2772</v>
      </c>
      <c r="B2783" s="38" t="str">
        <f>_xlfn.IFNA(IF($U$8="set",VLOOKUP(Search!$A2783,Inventory!$AD$2:$AI$5552,6,FALSE),IF($U$8="Player",VLOOKUP(Search!$A2783,Inventory!$AF$2:$AI$5552,4,FALSE),IF($U$8="BV",VLOOKUP(Search!$A2783,Inventory!$AH$2:$AI$5552,2,FALSE),""))),"")</f>
        <v/>
      </c>
      <c r="C2783" s="38"/>
      <c r="D2783" s="38"/>
      <c r="E2783" s="38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22"/>
    </row>
    <row r="2784" spans="1:22" x14ac:dyDescent="0.2">
      <c r="A2784" s="24">
        <f>1+LARGE($A$11:A2783,1)</f>
        <v>2773</v>
      </c>
      <c r="B2784" s="38" t="str">
        <f>_xlfn.IFNA(IF($U$8="set",VLOOKUP(Search!$A2784,Inventory!$AD$2:$AI$5552,6,FALSE),IF($U$8="Player",VLOOKUP(Search!$A2784,Inventory!$AF$2:$AI$5552,4,FALSE),IF($U$8="BV",VLOOKUP(Search!$A2784,Inventory!$AH$2:$AI$5552,2,FALSE),""))),"")</f>
        <v/>
      </c>
      <c r="C2784" s="38"/>
      <c r="D2784" s="38"/>
      <c r="E2784" s="38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22"/>
    </row>
    <row r="2785" spans="1:22" x14ac:dyDescent="0.2">
      <c r="A2785" s="24">
        <f>1+LARGE($A$11:A2784,1)</f>
        <v>2774</v>
      </c>
      <c r="B2785" s="38" t="str">
        <f>_xlfn.IFNA(IF($U$8="set",VLOOKUP(Search!$A2785,Inventory!$AD$2:$AI$5552,6,FALSE),IF($U$8="Player",VLOOKUP(Search!$A2785,Inventory!$AF$2:$AI$5552,4,FALSE),IF($U$8="BV",VLOOKUP(Search!$A2785,Inventory!$AH$2:$AI$5552,2,FALSE),""))),"")</f>
        <v/>
      </c>
      <c r="C2785" s="38"/>
      <c r="D2785" s="38"/>
      <c r="E2785" s="38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22"/>
    </row>
    <row r="2786" spans="1:22" x14ac:dyDescent="0.2">
      <c r="A2786" s="24">
        <f>1+LARGE($A$11:A2785,1)</f>
        <v>2775</v>
      </c>
      <c r="B2786" s="38" t="str">
        <f>_xlfn.IFNA(IF($U$8="set",VLOOKUP(Search!$A2786,Inventory!$AD$2:$AI$5552,6,FALSE),IF($U$8="Player",VLOOKUP(Search!$A2786,Inventory!$AF$2:$AI$5552,4,FALSE),IF($U$8="BV",VLOOKUP(Search!$A2786,Inventory!$AH$2:$AI$5552,2,FALSE),""))),"")</f>
        <v/>
      </c>
      <c r="C2786" s="38"/>
      <c r="D2786" s="38"/>
      <c r="E2786" s="38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22"/>
    </row>
    <row r="2787" spans="1:22" x14ac:dyDescent="0.2">
      <c r="A2787" s="24">
        <f>1+LARGE($A$11:A2786,1)</f>
        <v>2776</v>
      </c>
      <c r="B2787" s="38" t="str">
        <f>_xlfn.IFNA(IF($U$8="set",VLOOKUP(Search!$A2787,Inventory!$AD$2:$AI$5552,6,FALSE),IF($U$8="Player",VLOOKUP(Search!$A2787,Inventory!$AF$2:$AI$5552,4,FALSE),IF($U$8="BV",VLOOKUP(Search!$A2787,Inventory!$AH$2:$AI$5552,2,FALSE),""))),"")</f>
        <v/>
      </c>
      <c r="C2787" s="38"/>
      <c r="D2787" s="38"/>
      <c r="E2787" s="38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22"/>
    </row>
    <row r="2788" spans="1:22" x14ac:dyDescent="0.2">
      <c r="A2788" s="24">
        <f>1+LARGE($A$11:A2787,1)</f>
        <v>2777</v>
      </c>
      <c r="B2788" s="38" t="str">
        <f>_xlfn.IFNA(IF($U$8="set",VLOOKUP(Search!$A2788,Inventory!$AD$2:$AI$5552,6,FALSE),IF($U$8="Player",VLOOKUP(Search!$A2788,Inventory!$AF$2:$AI$5552,4,FALSE),IF($U$8="BV",VLOOKUP(Search!$A2788,Inventory!$AH$2:$AI$5552,2,FALSE),""))),"")</f>
        <v/>
      </c>
      <c r="C2788" s="38"/>
      <c r="D2788" s="38"/>
      <c r="E2788" s="38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22"/>
    </row>
    <row r="2789" spans="1:22" x14ac:dyDescent="0.2">
      <c r="A2789" s="24">
        <f>1+LARGE($A$11:A2788,1)</f>
        <v>2778</v>
      </c>
      <c r="B2789" s="38" t="str">
        <f>_xlfn.IFNA(IF($U$8="set",VLOOKUP(Search!$A2789,Inventory!$AD$2:$AI$5552,6,FALSE),IF($U$8="Player",VLOOKUP(Search!$A2789,Inventory!$AF$2:$AI$5552,4,FALSE),IF($U$8="BV",VLOOKUP(Search!$A2789,Inventory!$AH$2:$AI$5552,2,FALSE),""))),"")</f>
        <v/>
      </c>
      <c r="C2789" s="38"/>
      <c r="D2789" s="38"/>
      <c r="E2789" s="38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22"/>
    </row>
    <row r="2790" spans="1:22" x14ac:dyDescent="0.2">
      <c r="A2790" s="24">
        <f>1+LARGE($A$11:A2789,1)</f>
        <v>2779</v>
      </c>
      <c r="B2790" s="38" t="str">
        <f>_xlfn.IFNA(IF($U$8="set",VLOOKUP(Search!$A2790,Inventory!$AD$2:$AI$5552,6,FALSE),IF($U$8="Player",VLOOKUP(Search!$A2790,Inventory!$AF$2:$AI$5552,4,FALSE),IF($U$8="BV",VLOOKUP(Search!$A2790,Inventory!$AH$2:$AI$5552,2,FALSE),""))),"")</f>
        <v/>
      </c>
      <c r="C2790" s="38"/>
      <c r="D2790" s="38"/>
      <c r="E2790" s="38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22"/>
    </row>
    <row r="2791" spans="1:22" x14ac:dyDescent="0.2">
      <c r="A2791" s="24">
        <f>1+LARGE($A$11:A2790,1)</f>
        <v>2780</v>
      </c>
      <c r="B2791" s="38" t="str">
        <f>_xlfn.IFNA(IF($U$8="set",VLOOKUP(Search!$A2791,Inventory!$AD$2:$AI$5552,6,FALSE),IF($U$8="Player",VLOOKUP(Search!$A2791,Inventory!$AF$2:$AI$5552,4,FALSE),IF($U$8="BV",VLOOKUP(Search!$A2791,Inventory!$AH$2:$AI$5552,2,FALSE),""))),"")</f>
        <v/>
      </c>
      <c r="C2791" s="38"/>
      <c r="D2791" s="38"/>
      <c r="E2791" s="38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22"/>
    </row>
    <row r="2792" spans="1:22" x14ac:dyDescent="0.2">
      <c r="A2792" s="24">
        <f>1+LARGE($A$11:A2791,1)</f>
        <v>2781</v>
      </c>
      <c r="B2792" s="38" t="str">
        <f>_xlfn.IFNA(IF($U$8="set",VLOOKUP(Search!$A2792,Inventory!$AD$2:$AI$5552,6,FALSE),IF($U$8="Player",VLOOKUP(Search!$A2792,Inventory!$AF$2:$AI$5552,4,FALSE),IF($U$8="BV",VLOOKUP(Search!$A2792,Inventory!$AH$2:$AI$5552,2,FALSE),""))),"")</f>
        <v/>
      </c>
      <c r="C2792" s="38"/>
      <c r="D2792" s="38"/>
      <c r="E2792" s="38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22"/>
    </row>
    <row r="2793" spans="1:22" x14ac:dyDescent="0.2">
      <c r="A2793" s="24">
        <f>1+LARGE($A$11:A2792,1)</f>
        <v>2782</v>
      </c>
      <c r="B2793" s="38" t="str">
        <f>_xlfn.IFNA(IF($U$8="set",VLOOKUP(Search!$A2793,Inventory!$AD$2:$AI$5552,6,FALSE),IF($U$8="Player",VLOOKUP(Search!$A2793,Inventory!$AF$2:$AI$5552,4,FALSE),IF($U$8="BV",VLOOKUP(Search!$A2793,Inventory!$AH$2:$AI$5552,2,FALSE),""))),"")</f>
        <v/>
      </c>
      <c r="C2793" s="38"/>
      <c r="D2793" s="38"/>
      <c r="E2793" s="38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22"/>
    </row>
    <row r="2794" spans="1:22" x14ac:dyDescent="0.2">
      <c r="A2794" s="24">
        <f>1+LARGE($A$11:A2793,1)</f>
        <v>2783</v>
      </c>
      <c r="B2794" s="38" t="str">
        <f>_xlfn.IFNA(IF($U$8="set",VLOOKUP(Search!$A2794,Inventory!$AD$2:$AI$5552,6,FALSE),IF($U$8="Player",VLOOKUP(Search!$A2794,Inventory!$AF$2:$AI$5552,4,FALSE),IF($U$8="BV",VLOOKUP(Search!$A2794,Inventory!$AH$2:$AI$5552,2,FALSE),""))),"")</f>
        <v/>
      </c>
      <c r="C2794" s="38"/>
      <c r="D2794" s="38"/>
      <c r="E2794" s="38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22"/>
    </row>
    <row r="2795" spans="1:22" x14ac:dyDescent="0.2">
      <c r="A2795" s="24">
        <f>1+LARGE($A$11:A2794,1)</f>
        <v>2784</v>
      </c>
      <c r="B2795" s="38" t="str">
        <f>_xlfn.IFNA(IF($U$8="set",VLOOKUP(Search!$A2795,Inventory!$AD$2:$AI$5552,6,FALSE),IF($U$8="Player",VLOOKUP(Search!$A2795,Inventory!$AF$2:$AI$5552,4,FALSE),IF($U$8="BV",VLOOKUP(Search!$A2795,Inventory!$AH$2:$AI$5552,2,FALSE),""))),"")</f>
        <v/>
      </c>
      <c r="C2795" s="38"/>
      <c r="D2795" s="38"/>
      <c r="E2795" s="38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22"/>
    </row>
    <row r="2796" spans="1:22" x14ac:dyDescent="0.2">
      <c r="A2796" s="24">
        <f>1+LARGE($A$11:A2795,1)</f>
        <v>2785</v>
      </c>
      <c r="B2796" s="38" t="str">
        <f>_xlfn.IFNA(IF($U$8="set",VLOOKUP(Search!$A2796,Inventory!$AD$2:$AI$5552,6,FALSE),IF($U$8="Player",VLOOKUP(Search!$A2796,Inventory!$AF$2:$AI$5552,4,FALSE),IF($U$8="BV",VLOOKUP(Search!$A2796,Inventory!$AH$2:$AI$5552,2,FALSE),""))),"")</f>
        <v/>
      </c>
      <c r="C2796" s="38"/>
      <c r="D2796" s="38"/>
      <c r="E2796" s="38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22"/>
    </row>
    <row r="2797" spans="1:22" x14ac:dyDescent="0.2">
      <c r="A2797" s="24">
        <f>1+LARGE($A$11:A2796,1)</f>
        <v>2786</v>
      </c>
      <c r="B2797" s="38" t="str">
        <f>_xlfn.IFNA(IF($U$8="set",VLOOKUP(Search!$A2797,Inventory!$AD$2:$AI$5552,6,FALSE),IF($U$8="Player",VLOOKUP(Search!$A2797,Inventory!$AF$2:$AI$5552,4,FALSE),IF($U$8="BV",VLOOKUP(Search!$A2797,Inventory!$AH$2:$AI$5552,2,FALSE),""))),"")</f>
        <v/>
      </c>
      <c r="C2797" s="38"/>
      <c r="D2797" s="38"/>
      <c r="E2797" s="38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22"/>
    </row>
    <row r="2798" spans="1:22" x14ac:dyDescent="0.2">
      <c r="A2798" s="24">
        <f>1+LARGE($A$11:A2797,1)</f>
        <v>2787</v>
      </c>
      <c r="B2798" s="38" t="str">
        <f>_xlfn.IFNA(IF($U$8="set",VLOOKUP(Search!$A2798,Inventory!$AD$2:$AI$5552,6,FALSE),IF($U$8="Player",VLOOKUP(Search!$A2798,Inventory!$AF$2:$AI$5552,4,FALSE),IF($U$8="BV",VLOOKUP(Search!$A2798,Inventory!$AH$2:$AI$5552,2,FALSE),""))),"")</f>
        <v/>
      </c>
      <c r="C2798" s="38"/>
      <c r="D2798" s="38"/>
      <c r="E2798" s="38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22"/>
    </row>
    <row r="2799" spans="1:22" x14ac:dyDescent="0.2">
      <c r="A2799" s="24">
        <f>1+LARGE($A$11:A2798,1)</f>
        <v>2788</v>
      </c>
      <c r="B2799" s="38" t="str">
        <f>_xlfn.IFNA(IF($U$8="set",VLOOKUP(Search!$A2799,Inventory!$AD$2:$AI$5552,6,FALSE),IF($U$8="Player",VLOOKUP(Search!$A2799,Inventory!$AF$2:$AI$5552,4,FALSE),IF($U$8="BV",VLOOKUP(Search!$A2799,Inventory!$AH$2:$AI$5552,2,FALSE),""))),"")</f>
        <v/>
      </c>
      <c r="C2799" s="38"/>
      <c r="D2799" s="38"/>
      <c r="E2799" s="38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22"/>
    </row>
    <row r="2800" spans="1:22" x14ac:dyDescent="0.2">
      <c r="A2800" s="24">
        <f>1+LARGE($A$11:A2799,1)</f>
        <v>2789</v>
      </c>
      <c r="B2800" s="38" t="str">
        <f>_xlfn.IFNA(IF($U$8="set",VLOOKUP(Search!$A2800,Inventory!$AD$2:$AI$5552,6,FALSE),IF($U$8="Player",VLOOKUP(Search!$A2800,Inventory!$AF$2:$AI$5552,4,FALSE),IF($U$8="BV",VLOOKUP(Search!$A2800,Inventory!$AH$2:$AI$5552,2,FALSE),""))),"")</f>
        <v/>
      </c>
      <c r="C2800" s="38"/>
      <c r="D2800" s="38"/>
      <c r="E2800" s="38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22"/>
    </row>
    <row r="2801" spans="1:22" x14ac:dyDescent="0.2">
      <c r="A2801" s="24">
        <f>1+LARGE($A$11:A2800,1)</f>
        <v>2790</v>
      </c>
      <c r="B2801" s="38" t="str">
        <f>_xlfn.IFNA(IF($U$8="set",VLOOKUP(Search!$A2801,Inventory!$AD$2:$AI$5552,6,FALSE),IF($U$8="Player",VLOOKUP(Search!$A2801,Inventory!$AF$2:$AI$5552,4,FALSE),IF($U$8="BV",VLOOKUP(Search!$A2801,Inventory!$AH$2:$AI$5552,2,FALSE),""))),"")</f>
        <v/>
      </c>
      <c r="C2801" s="38"/>
      <c r="D2801" s="38"/>
      <c r="E2801" s="38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22"/>
    </row>
    <row r="2802" spans="1:22" x14ac:dyDescent="0.2">
      <c r="A2802" s="24">
        <f>1+LARGE($A$11:A2801,1)</f>
        <v>2791</v>
      </c>
      <c r="B2802" s="38" t="str">
        <f>_xlfn.IFNA(IF($U$8="set",VLOOKUP(Search!$A2802,Inventory!$AD$2:$AI$5552,6,FALSE),IF($U$8="Player",VLOOKUP(Search!$A2802,Inventory!$AF$2:$AI$5552,4,FALSE),IF($U$8="BV",VLOOKUP(Search!$A2802,Inventory!$AH$2:$AI$5552,2,FALSE),""))),"")</f>
        <v/>
      </c>
      <c r="C2802" s="38"/>
      <c r="D2802" s="38"/>
      <c r="E2802" s="38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22"/>
    </row>
    <row r="2803" spans="1:22" x14ac:dyDescent="0.2">
      <c r="A2803" s="24">
        <f>1+LARGE($A$11:A2802,1)</f>
        <v>2792</v>
      </c>
      <c r="B2803" s="38" t="str">
        <f>_xlfn.IFNA(IF($U$8="set",VLOOKUP(Search!$A2803,Inventory!$AD$2:$AI$5552,6,FALSE),IF($U$8="Player",VLOOKUP(Search!$A2803,Inventory!$AF$2:$AI$5552,4,FALSE),IF($U$8="BV",VLOOKUP(Search!$A2803,Inventory!$AH$2:$AI$5552,2,FALSE),""))),"")</f>
        <v/>
      </c>
      <c r="C2803" s="38"/>
      <c r="D2803" s="38"/>
      <c r="E2803" s="38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22"/>
    </row>
    <row r="2804" spans="1:22" x14ac:dyDescent="0.2">
      <c r="A2804" s="24">
        <f>1+LARGE($A$11:A2803,1)</f>
        <v>2793</v>
      </c>
      <c r="B2804" s="38" t="str">
        <f>_xlfn.IFNA(IF($U$8="set",VLOOKUP(Search!$A2804,Inventory!$AD$2:$AI$5552,6,FALSE),IF($U$8="Player",VLOOKUP(Search!$A2804,Inventory!$AF$2:$AI$5552,4,FALSE),IF($U$8="BV",VLOOKUP(Search!$A2804,Inventory!$AH$2:$AI$5552,2,FALSE),""))),"")</f>
        <v/>
      </c>
      <c r="C2804" s="38"/>
      <c r="D2804" s="38"/>
      <c r="E2804" s="38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22"/>
    </row>
    <row r="2805" spans="1:22" x14ac:dyDescent="0.2">
      <c r="A2805" s="24">
        <f>1+LARGE($A$11:A2804,1)</f>
        <v>2794</v>
      </c>
      <c r="B2805" s="38" t="str">
        <f>_xlfn.IFNA(IF($U$8="set",VLOOKUP(Search!$A2805,Inventory!$AD$2:$AI$5552,6,FALSE),IF($U$8="Player",VLOOKUP(Search!$A2805,Inventory!$AF$2:$AI$5552,4,FALSE),IF($U$8="BV",VLOOKUP(Search!$A2805,Inventory!$AH$2:$AI$5552,2,FALSE),""))),"")</f>
        <v/>
      </c>
      <c r="C2805" s="38"/>
      <c r="D2805" s="38"/>
      <c r="E2805" s="38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22"/>
    </row>
    <row r="2806" spans="1:22" x14ac:dyDescent="0.2">
      <c r="A2806" s="24">
        <f>1+LARGE($A$11:A2805,1)</f>
        <v>2795</v>
      </c>
      <c r="B2806" s="38" t="str">
        <f>_xlfn.IFNA(IF($U$8="set",VLOOKUP(Search!$A2806,Inventory!$AD$2:$AI$5552,6,FALSE),IF($U$8="Player",VLOOKUP(Search!$A2806,Inventory!$AF$2:$AI$5552,4,FALSE),IF($U$8="BV",VLOOKUP(Search!$A2806,Inventory!$AH$2:$AI$5552,2,FALSE),""))),"")</f>
        <v/>
      </c>
      <c r="C2806" s="38"/>
      <c r="D2806" s="38"/>
      <c r="E2806" s="38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22"/>
    </row>
    <row r="2807" spans="1:22" x14ac:dyDescent="0.2">
      <c r="A2807" s="24">
        <f>1+LARGE($A$11:A2806,1)</f>
        <v>2796</v>
      </c>
      <c r="B2807" s="38" t="str">
        <f>_xlfn.IFNA(IF($U$8="set",VLOOKUP(Search!$A2807,Inventory!$AD$2:$AI$5552,6,FALSE),IF($U$8="Player",VLOOKUP(Search!$A2807,Inventory!$AF$2:$AI$5552,4,FALSE),IF($U$8="BV",VLOOKUP(Search!$A2807,Inventory!$AH$2:$AI$5552,2,FALSE),""))),"")</f>
        <v/>
      </c>
      <c r="C2807" s="38"/>
      <c r="D2807" s="38"/>
      <c r="E2807" s="38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22"/>
    </row>
    <row r="2808" spans="1:22" x14ac:dyDescent="0.2">
      <c r="A2808" s="24">
        <f>1+LARGE($A$11:A2807,1)</f>
        <v>2797</v>
      </c>
      <c r="B2808" s="38" t="str">
        <f>_xlfn.IFNA(IF($U$8="set",VLOOKUP(Search!$A2808,Inventory!$AD$2:$AI$5552,6,FALSE),IF($U$8="Player",VLOOKUP(Search!$A2808,Inventory!$AF$2:$AI$5552,4,FALSE),IF($U$8="BV",VLOOKUP(Search!$A2808,Inventory!$AH$2:$AI$5552,2,FALSE),""))),"")</f>
        <v/>
      </c>
      <c r="C2808" s="38"/>
      <c r="D2808" s="38"/>
      <c r="E2808" s="38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22"/>
    </row>
    <row r="2809" spans="1:22" x14ac:dyDescent="0.2">
      <c r="A2809" s="24">
        <f>1+LARGE($A$11:A2808,1)</f>
        <v>2798</v>
      </c>
      <c r="B2809" s="38" t="str">
        <f>_xlfn.IFNA(IF($U$8="set",VLOOKUP(Search!$A2809,Inventory!$AD$2:$AI$5552,6,FALSE),IF($U$8="Player",VLOOKUP(Search!$A2809,Inventory!$AF$2:$AI$5552,4,FALSE),IF($U$8="BV",VLOOKUP(Search!$A2809,Inventory!$AH$2:$AI$5552,2,FALSE),""))),"")</f>
        <v/>
      </c>
      <c r="C2809" s="38"/>
      <c r="D2809" s="38"/>
      <c r="E2809" s="38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22"/>
    </row>
    <row r="2810" spans="1:22" x14ac:dyDescent="0.2">
      <c r="A2810" s="24">
        <f>1+LARGE($A$11:A2809,1)</f>
        <v>2799</v>
      </c>
      <c r="B2810" s="38" t="str">
        <f>_xlfn.IFNA(IF($U$8="set",VLOOKUP(Search!$A2810,Inventory!$AD$2:$AI$5552,6,FALSE),IF($U$8="Player",VLOOKUP(Search!$A2810,Inventory!$AF$2:$AI$5552,4,FALSE),IF($U$8="BV",VLOOKUP(Search!$A2810,Inventory!$AH$2:$AI$5552,2,FALSE),""))),"")</f>
        <v/>
      </c>
      <c r="C2810" s="38"/>
      <c r="D2810" s="38"/>
      <c r="E2810" s="38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22"/>
    </row>
    <row r="2811" spans="1:22" x14ac:dyDescent="0.2">
      <c r="A2811" s="24">
        <f>1+LARGE($A$11:A2810,1)</f>
        <v>2800</v>
      </c>
      <c r="B2811" s="38" t="str">
        <f>_xlfn.IFNA(IF($U$8="set",VLOOKUP(Search!$A2811,Inventory!$AD$2:$AI$5552,6,FALSE),IF($U$8="Player",VLOOKUP(Search!$A2811,Inventory!$AF$2:$AI$5552,4,FALSE),IF($U$8="BV",VLOOKUP(Search!$A2811,Inventory!$AH$2:$AI$5552,2,FALSE),""))),"")</f>
        <v/>
      </c>
      <c r="C2811" s="38"/>
      <c r="D2811" s="38"/>
      <c r="E2811" s="38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22"/>
    </row>
    <row r="2812" spans="1:22" x14ac:dyDescent="0.2">
      <c r="A2812" s="24">
        <f>1+LARGE($A$11:A2811,1)</f>
        <v>2801</v>
      </c>
      <c r="B2812" s="38" t="str">
        <f>_xlfn.IFNA(IF($U$8="set",VLOOKUP(Search!$A2812,Inventory!$AD$2:$AI$5552,6,FALSE),IF($U$8="Player",VLOOKUP(Search!$A2812,Inventory!$AF$2:$AI$5552,4,FALSE),IF($U$8="BV",VLOOKUP(Search!$A2812,Inventory!$AH$2:$AI$5552,2,FALSE),""))),"")</f>
        <v/>
      </c>
      <c r="C2812" s="38"/>
      <c r="D2812" s="38"/>
      <c r="E2812" s="38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22"/>
    </row>
    <row r="2813" spans="1:22" x14ac:dyDescent="0.2">
      <c r="A2813" s="24">
        <f>1+LARGE($A$11:A2812,1)</f>
        <v>2802</v>
      </c>
      <c r="B2813" s="38" t="str">
        <f>_xlfn.IFNA(IF($U$8="set",VLOOKUP(Search!$A2813,Inventory!$AD$2:$AI$5552,6,FALSE),IF($U$8="Player",VLOOKUP(Search!$A2813,Inventory!$AF$2:$AI$5552,4,FALSE),IF($U$8="BV",VLOOKUP(Search!$A2813,Inventory!$AH$2:$AI$5552,2,FALSE),""))),"")</f>
        <v/>
      </c>
      <c r="C2813" s="38"/>
      <c r="D2813" s="38"/>
      <c r="E2813" s="38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22"/>
    </row>
    <row r="2814" spans="1:22" x14ac:dyDescent="0.2">
      <c r="A2814" s="24">
        <f>1+LARGE($A$11:A2813,1)</f>
        <v>2803</v>
      </c>
      <c r="B2814" s="38" t="str">
        <f>_xlfn.IFNA(IF($U$8="set",VLOOKUP(Search!$A2814,Inventory!$AD$2:$AI$5552,6,FALSE),IF($U$8="Player",VLOOKUP(Search!$A2814,Inventory!$AF$2:$AI$5552,4,FALSE),IF($U$8="BV",VLOOKUP(Search!$A2814,Inventory!$AH$2:$AI$5552,2,FALSE),""))),"")</f>
        <v/>
      </c>
      <c r="C2814" s="38"/>
      <c r="D2814" s="38"/>
      <c r="E2814" s="38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22"/>
    </row>
    <row r="2815" spans="1:22" x14ac:dyDescent="0.2">
      <c r="A2815" s="24">
        <f>1+LARGE($A$11:A2814,1)</f>
        <v>2804</v>
      </c>
      <c r="B2815" s="38" t="str">
        <f>_xlfn.IFNA(IF($U$8="set",VLOOKUP(Search!$A2815,Inventory!$AD$2:$AI$5552,6,FALSE),IF($U$8="Player",VLOOKUP(Search!$A2815,Inventory!$AF$2:$AI$5552,4,FALSE),IF($U$8="BV",VLOOKUP(Search!$A2815,Inventory!$AH$2:$AI$5552,2,FALSE),""))),"")</f>
        <v/>
      </c>
      <c r="C2815" s="38"/>
      <c r="D2815" s="38"/>
      <c r="E2815" s="38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22"/>
    </row>
    <row r="2816" spans="1:22" x14ac:dyDescent="0.2">
      <c r="A2816" s="24">
        <f>1+LARGE($A$11:A2815,1)</f>
        <v>2805</v>
      </c>
      <c r="B2816" s="38" t="str">
        <f>_xlfn.IFNA(IF($U$8="set",VLOOKUP(Search!$A2816,Inventory!$AD$2:$AI$5552,6,FALSE),IF($U$8="Player",VLOOKUP(Search!$A2816,Inventory!$AF$2:$AI$5552,4,FALSE),IF($U$8="BV",VLOOKUP(Search!$A2816,Inventory!$AH$2:$AI$5552,2,FALSE),""))),"")</f>
        <v/>
      </c>
      <c r="C2816" s="38"/>
      <c r="D2816" s="38"/>
      <c r="E2816" s="38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22"/>
    </row>
    <row r="2817" spans="1:22" x14ac:dyDescent="0.2">
      <c r="A2817" s="24">
        <f>1+LARGE($A$11:A2816,1)</f>
        <v>2806</v>
      </c>
      <c r="B2817" s="38" t="str">
        <f>_xlfn.IFNA(IF($U$8="set",VLOOKUP(Search!$A2817,Inventory!$AD$2:$AI$5552,6,FALSE),IF($U$8="Player",VLOOKUP(Search!$A2817,Inventory!$AF$2:$AI$5552,4,FALSE),IF($U$8="BV",VLOOKUP(Search!$A2817,Inventory!$AH$2:$AI$5552,2,FALSE),""))),"")</f>
        <v/>
      </c>
      <c r="C2817" s="38"/>
      <c r="D2817" s="38"/>
      <c r="E2817" s="38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22"/>
    </row>
    <row r="2818" spans="1:22" x14ac:dyDescent="0.2">
      <c r="A2818" s="24">
        <f>1+LARGE($A$11:A2817,1)</f>
        <v>2807</v>
      </c>
      <c r="B2818" s="38" t="str">
        <f>_xlfn.IFNA(IF($U$8="set",VLOOKUP(Search!$A2818,Inventory!$AD$2:$AI$5552,6,FALSE),IF($U$8="Player",VLOOKUP(Search!$A2818,Inventory!$AF$2:$AI$5552,4,FALSE),IF($U$8="BV",VLOOKUP(Search!$A2818,Inventory!$AH$2:$AI$5552,2,FALSE),""))),"")</f>
        <v/>
      </c>
      <c r="C2818" s="38"/>
      <c r="D2818" s="38"/>
      <c r="E2818" s="38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22"/>
    </row>
    <row r="2819" spans="1:22" x14ac:dyDescent="0.2">
      <c r="A2819" s="24">
        <f>1+LARGE($A$11:A2818,1)</f>
        <v>2808</v>
      </c>
      <c r="B2819" s="38" t="str">
        <f>_xlfn.IFNA(IF($U$8="set",VLOOKUP(Search!$A2819,Inventory!$AD$2:$AI$5552,6,FALSE),IF($U$8="Player",VLOOKUP(Search!$A2819,Inventory!$AF$2:$AI$5552,4,FALSE),IF($U$8="BV",VLOOKUP(Search!$A2819,Inventory!$AH$2:$AI$5552,2,FALSE),""))),"")</f>
        <v/>
      </c>
      <c r="C2819" s="38"/>
      <c r="D2819" s="38"/>
      <c r="E2819" s="38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22"/>
    </row>
    <row r="2820" spans="1:22" x14ac:dyDescent="0.2">
      <c r="A2820" s="24">
        <f>1+LARGE($A$11:A2819,1)</f>
        <v>2809</v>
      </c>
      <c r="B2820" s="38" t="str">
        <f>_xlfn.IFNA(IF($U$8="set",VLOOKUP(Search!$A2820,Inventory!$AD$2:$AI$5552,6,FALSE),IF($U$8="Player",VLOOKUP(Search!$A2820,Inventory!$AF$2:$AI$5552,4,FALSE),IF($U$8="BV",VLOOKUP(Search!$A2820,Inventory!$AH$2:$AI$5552,2,FALSE),""))),"")</f>
        <v/>
      </c>
      <c r="C2820" s="38"/>
      <c r="D2820" s="38"/>
      <c r="E2820" s="38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22"/>
    </row>
    <row r="2821" spans="1:22" x14ac:dyDescent="0.2">
      <c r="A2821" s="24">
        <f>1+LARGE($A$11:A2820,1)</f>
        <v>2810</v>
      </c>
      <c r="B2821" s="38" t="str">
        <f>_xlfn.IFNA(IF($U$8="set",VLOOKUP(Search!$A2821,Inventory!$AD$2:$AI$5552,6,FALSE),IF($U$8="Player",VLOOKUP(Search!$A2821,Inventory!$AF$2:$AI$5552,4,FALSE),IF($U$8="BV",VLOOKUP(Search!$A2821,Inventory!$AH$2:$AI$5552,2,FALSE),""))),"")</f>
        <v/>
      </c>
      <c r="C2821" s="38"/>
      <c r="D2821" s="38"/>
      <c r="E2821" s="38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22"/>
    </row>
    <row r="2822" spans="1:22" x14ac:dyDescent="0.2">
      <c r="A2822" s="24">
        <f>1+LARGE($A$11:A2821,1)</f>
        <v>2811</v>
      </c>
      <c r="B2822" s="38" t="str">
        <f>_xlfn.IFNA(IF($U$8="set",VLOOKUP(Search!$A2822,Inventory!$AD$2:$AI$5552,6,FALSE),IF($U$8="Player",VLOOKUP(Search!$A2822,Inventory!$AF$2:$AI$5552,4,FALSE),IF($U$8="BV",VLOOKUP(Search!$A2822,Inventory!$AH$2:$AI$5552,2,FALSE),""))),"")</f>
        <v/>
      </c>
      <c r="C2822" s="38"/>
      <c r="D2822" s="38"/>
      <c r="E2822" s="38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22"/>
    </row>
    <row r="2823" spans="1:22" x14ac:dyDescent="0.2">
      <c r="A2823" s="24">
        <f>1+LARGE($A$11:A2822,1)</f>
        <v>2812</v>
      </c>
      <c r="B2823" s="38" t="str">
        <f>_xlfn.IFNA(IF($U$8="set",VLOOKUP(Search!$A2823,Inventory!$AD$2:$AI$5552,6,FALSE),IF($U$8="Player",VLOOKUP(Search!$A2823,Inventory!$AF$2:$AI$5552,4,FALSE),IF($U$8="BV",VLOOKUP(Search!$A2823,Inventory!$AH$2:$AI$5552,2,FALSE),""))),"")</f>
        <v/>
      </c>
      <c r="C2823" s="38"/>
      <c r="D2823" s="38"/>
      <c r="E2823" s="38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22"/>
    </row>
    <row r="2824" spans="1:22" x14ac:dyDescent="0.2">
      <c r="A2824" s="24">
        <f>1+LARGE($A$11:A2823,1)</f>
        <v>2813</v>
      </c>
      <c r="B2824" s="38" t="str">
        <f>_xlfn.IFNA(IF($U$8="set",VLOOKUP(Search!$A2824,Inventory!$AD$2:$AI$5552,6,FALSE),IF($U$8="Player",VLOOKUP(Search!$A2824,Inventory!$AF$2:$AI$5552,4,FALSE),IF($U$8="BV",VLOOKUP(Search!$A2824,Inventory!$AH$2:$AI$5552,2,FALSE),""))),"")</f>
        <v/>
      </c>
      <c r="C2824" s="38"/>
      <c r="D2824" s="38"/>
      <c r="E2824" s="38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22"/>
    </row>
    <row r="2825" spans="1:22" x14ac:dyDescent="0.2">
      <c r="A2825" s="24">
        <f>1+LARGE($A$11:A2824,1)</f>
        <v>2814</v>
      </c>
      <c r="B2825" s="38" t="str">
        <f>_xlfn.IFNA(IF($U$8="set",VLOOKUP(Search!$A2825,Inventory!$AD$2:$AI$5552,6,FALSE),IF($U$8="Player",VLOOKUP(Search!$A2825,Inventory!$AF$2:$AI$5552,4,FALSE),IF($U$8="BV",VLOOKUP(Search!$A2825,Inventory!$AH$2:$AI$5552,2,FALSE),""))),"")</f>
        <v/>
      </c>
      <c r="C2825" s="38"/>
      <c r="D2825" s="38"/>
      <c r="E2825" s="38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22"/>
    </row>
    <row r="2826" spans="1:22" x14ac:dyDescent="0.2">
      <c r="A2826" s="24">
        <f>1+LARGE($A$11:A2825,1)</f>
        <v>2815</v>
      </c>
      <c r="B2826" s="38" t="str">
        <f>_xlfn.IFNA(IF($U$8="set",VLOOKUP(Search!$A2826,Inventory!$AD$2:$AI$5552,6,FALSE),IF($U$8="Player",VLOOKUP(Search!$A2826,Inventory!$AF$2:$AI$5552,4,FALSE),IF($U$8="BV",VLOOKUP(Search!$A2826,Inventory!$AH$2:$AI$5552,2,FALSE),""))),"")</f>
        <v/>
      </c>
      <c r="C2826" s="38"/>
      <c r="D2826" s="38"/>
      <c r="E2826" s="38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22"/>
    </row>
    <row r="2827" spans="1:22" x14ac:dyDescent="0.2">
      <c r="A2827" s="24">
        <f>1+LARGE($A$11:A2826,1)</f>
        <v>2816</v>
      </c>
      <c r="B2827" s="38" t="str">
        <f>_xlfn.IFNA(IF($U$8="set",VLOOKUP(Search!$A2827,Inventory!$AD$2:$AI$5552,6,FALSE),IF($U$8="Player",VLOOKUP(Search!$A2827,Inventory!$AF$2:$AI$5552,4,FALSE),IF($U$8="BV",VLOOKUP(Search!$A2827,Inventory!$AH$2:$AI$5552,2,FALSE),""))),"")</f>
        <v/>
      </c>
      <c r="C2827" s="38"/>
      <c r="D2827" s="38"/>
      <c r="E2827" s="38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22"/>
    </row>
    <row r="2828" spans="1:22" x14ac:dyDescent="0.2">
      <c r="A2828" s="24">
        <f>1+LARGE($A$11:A2827,1)</f>
        <v>2817</v>
      </c>
      <c r="B2828" s="38" t="str">
        <f>_xlfn.IFNA(IF($U$8="set",VLOOKUP(Search!$A2828,Inventory!$AD$2:$AI$5552,6,FALSE),IF($U$8="Player",VLOOKUP(Search!$A2828,Inventory!$AF$2:$AI$5552,4,FALSE),IF($U$8="BV",VLOOKUP(Search!$A2828,Inventory!$AH$2:$AI$5552,2,FALSE),""))),"")</f>
        <v/>
      </c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22"/>
    </row>
    <row r="2829" spans="1:22" x14ac:dyDescent="0.2">
      <c r="A2829" s="24">
        <f>1+LARGE($A$11:A2828,1)</f>
        <v>2818</v>
      </c>
      <c r="B2829" s="38" t="str">
        <f>_xlfn.IFNA(IF($U$8="set",VLOOKUP(Search!$A2829,Inventory!$AD$2:$AI$5552,6,FALSE),IF($U$8="Player",VLOOKUP(Search!$A2829,Inventory!$AF$2:$AI$5552,4,FALSE),IF($U$8="BV",VLOOKUP(Search!$A2829,Inventory!$AH$2:$AI$5552,2,FALSE),""))),"")</f>
        <v/>
      </c>
      <c r="C2829" s="38"/>
      <c r="D2829" s="38"/>
      <c r="E2829" s="38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22"/>
    </row>
    <row r="2830" spans="1:22" x14ac:dyDescent="0.2">
      <c r="A2830" s="24">
        <f>1+LARGE($A$11:A2829,1)</f>
        <v>2819</v>
      </c>
      <c r="B2830" s="38" t="str">
        <f>_xlfn.IFNA(IF($U$8="set",VLOOKUP(Search!$A2830,Inventory!$AD$2:$AI$5552,6,FALSE),IF($U$8="Player",VLOOKUP(Search!$A2830,Inventory!$AF$2:$AI$5552,4,FALSE),IF($U$8="BV",VLOOKUP(Search!$A2830,Inventory!$AH$2:$AI$5552,2,FALSE),""))),"")</f>
        <v/>
      </c>
      <c r="C2830" s="38"/>
      <c r="D2830" s="38"/>
      <c r="E2830" s="38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22"/>
    </row>
    <row r="2831" spans="1:22" x14ac:dyDescent="0.2">
      <c r="A2831" s="24">
        <f>1+LARGE($A$11:A2830,1)</f>
        <v>2820</v>
      </c>
      <c r="B2831" s="38" t="str">
        <f>_xlfn.IFNA(IF($U$8="set",VLOOKUP(Search!$A2831,Inventory!$AD$2:$AI$5552,6,FALSE),IF($U$8="Player",VLOOKUP(Search!$A2831,Inventory!$AF$2:$AI$5552,4,FALSE),IF($U$8="BV",VLOOKUP(Search!$A2831,Inventory!$AH$2:$AI$5552,2,FALSE),""))),"")</f>
        <v/>
      </c>
      <c r="C2831" s="38"/>
      <c r="D2831" s="38"/>
      <c r="E2831" s="38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22"/>
    </row>
    <row r="2832" spans="1:22" x14ac:dyDescent="0.2">
      <c r="A2832" s="24">
        <f>1+LARGE($A$11:A2831,1)</f>
        <v>2821</v>
      </c>
      <c r="B2832" s="38" t="str">
        <f>_xlfn.IFNA(IF($U$8="set",VLOOKUP(Search!$A2832,Inventory!$AD$2:$AI$5552,6,FALSE),IF($U$8="Player",VLOOKUP(Search!$A2832,Inventory!$AF$2:$AI$5552,4,FALSE),IF($U$8="BV",VLOOKUP(Search!$A2832,Inventory!$AH$2:$AI$5552,2,FALSE),""))),"")</f>
        <v/>
      </c>
      <c r="C2832" s="38"/>
      <c r="D2832" s="38"/>
      <c r="E2832" s="38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22"/>
    </row>
    <row r="2833" spans="1:22" x14ac:dyDescent="0.2">
      <c r="A2833" s="24">
        <f>1+LARGE($A$11:A2832,1)</f>
        <v>2822</v>
      </c>
      <c r="B2833" s="38" t="str">
        <f>_xlfn.IFNA(IF($U$8="set",VLOOKUP(Search!$A2833,Inventory!$AD$2:$AI$5552,6,FALSE),IF($U$8="Player",VLOOKUP(Search!$A2833,Inventory!$AF$2:$AI$5552,4,FALSE),IF($U$8="BV",VLOOKUP(Search!$A2833,Inventory!$AH$2:$AI$5552,2,FALSE),""))),"")</f>
        <v/>
      </c>
      <c r="C2833" s="38"/>
      <c r="D2833" s="38"/>
      <c r="E2833" s="38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22"/>
    </row>
    <row r="2834" spans="1:22" x14ac:dyDescent="0.2">
      <c r="A2834" s="24">
        <f>1+LARGE($A$11:A2833,1)</f>
        <v>2823</v>
      </c>
      <c r="B2834" s="38" t="str">
        <f>_xlfn.IFNA(IF($U$8="set",VLOOKUP(Search!$A2834,Inventory!$AD$2:$AI$5552,6,FALSE),IF($U$8="Player",VLOOKUP(Search!$A2834,Inventory!$AF$2:$AI$5552,4,FALSE),IF($U$8="BV",VLOOKUP(Search!$A2834,Inventory!$AH$2:$AI$5552,2,FALSE),""))),"")</f>
        <v/>
      </c>
      <c r="C2834" s="38"/>
      <c r="D2834" s="38"/>
      <c r="E2834" s="38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22"/>
    </row>
    <row r="2835" spans="1:22" x14ac:dyDescent="0.2">
      <c r="A2835" s="24">
        <f>1+LARGE($A$11:A2834,1)</f>
        <v>2824</v>
      </c>
      <c r="B2835" s="38" t="str">
        <f>_xlfn.IFNA(IF($U$8="set",VLOOKUP(Search!$A2835,Inventory!$AD$2:$AI$5552,6,FALSE),IF($U$8="Player",VLOOKUP(Search!$A2835,Inventory!$AF$2:$AI$5552,4,FALSE),IF($U$8="BV",VLOOKUP(Search!$A2835,Inventory!$AH$2:$AI$5552,2,FALSE),""))),"")</f>
        <v/>
      </c>
      <c r="C2835" s="38"/>
      <c r="D2835" s="38"/>
      <c r="E2835" s="38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22"/>
    </row>
    <row r="2836" spans="1:22" x14ac:dyDescent="0.2">
      <c r="A2836" s="24">
        <f>1+LARGE($A$11:A2835,1)</f>
        <v>2825</v>
      </c>
      <c r="B2836" s="38" t="str">
        <f>_xlfn.IFNA(IF($U$8="set",VLOOKUP(Search!$A2836,Inventory!$AD$2:$AI$5552,6,FALSE),IF($U$8="Player",VLOOKUP(Search!$A2836,Inventory!$AF$2:$AI$5552,4,FALSE),IF($U$8="BV",VLOOKUP(Search!$A2836,Inventory!$AH$2:$AI$5552,2,FALSE),""))),"")</f>
        <v/>
      </c>
      <c r="C2836" s="38"/>
      <c r="D2836" s="38"/>
      <c r="E2836" s="38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22"/>
    </row>
    <row r="2837" spans="1:22" x14ac:dyDescent="0.2">
      <c r="A2837" s="24">
        <f>1+LARGE($A$11:A2836,1)</f>
        <v>2826</v>
      </c>
      <c r="B2837" s="38" t="str">
        <f>_xlfn.IFNA(IF($U$8="set",VLOOKUP(Search!$A2837,Inventory!$AD$2:$AI$5552,6,FALSE),IF($U$8="Player",VLOOKUP(Search!$A2837,Inventory!$AF$2:$AI$5552,4,FALSE),IF($U$8="BV",VLOOKUP(Search!$A2837,Inventory!$AH$2:$AI$5552,2,FALSE),""))),"")</f>
        <v/>
      </c>
      <c r="C2837" s="38"/>
      <c r="D2837" s="38"/>
      <c r="E2837" s="38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22"/>
    </row>
    <row r="2838" spans="1:22" x14ac:dyDescent="0.2">
      <c r="A2838" s="24">
        <f>1+LARGE($A$11:A2837,1)</f>
        <v>2827</v>
      </c>
      <c r="B2838" s="38" t="str">
        <f>_xlfn.IFNA(IF($U$8="set",VLOOKUP(Search!$A2838,Inventory!$AD$2:$AI$5552,6,FALSE),IF($U$8="Player",VLOOKUP(Search!$A2838,Inventory!$AF$2:$AI$5552,4,FALSE),IF($U$8="BV",VLOOKUP(Search!$A2838,Inventory!$AH$2:$AI$5552,2,FALSE),""))),"")</f>
        <v/>
      </c>
      <c r="C2838" s="38"/>
      <c r="D2838" s="38"/>
      <c r="E2838" s="38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22"/>
    </row>
    <row r="2839" spans="1:22" x14ac:dyDescent="0.2">
      <c r="A2839" s="24">
        <f>1+LARGE($A$11:A2838,1)</f>
        <v>2828</v>
      </c>
      <c r="B2839" s="38" t="str">
        <f>_xlfn.IFNA(IF($U$8="set",VLOOKUP(Search!$A2839,Inventory!$AD$2:$AI$5552,6,FALSE),IF($U$8="Player",VLOOKUP(Search!$A2839,Inventory!$AF$2:$AI$5552,4,FALSE),IF($U$8="BV",VLOOKUP(Search!$A2839,Inventory!$AH$2:$AI$5552,2,FALSE),""))),"")</f>
        <v/>
      </c>
      <c r="C2839" s="38"/>
      <c r="D2839" s="38"/>
      <c r="E2839" s="38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22"/>
    </row>
    <row r="2840" spans="1:22" x14ac:dyDescent="0.2">
      <c r="A2840" s="24">
        <f>1+LARGE($A$11:A2839,1)</f>
        <v>2829</v>
      </c>
      <c r="B2840" s="38" t="str">
        <f>_xlfn.IFNA(IF($U$8="set",VLOOKUP(Search!$A2840,Inventory!$AD$2:$AI$5552,6,FALSE),IF($U$8="Player",VLOOKUP(Search!$A2840,Inventory!$AF$2:$AI$5552,4,FALSE),IF($U$8="BV",VLOOKUP(Search!$A2840,Inventory!$AH$2:$AI$5552,2,FALSE),""))),"")</f>
        <v/>
      </c>
      <c r="C2840" s="38"/>
      <c r="D2840" s="38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22"/>
    </row>
    <row r="2841" spans="1:22" x14ac:dyDescent="0.2">
      <c r="A2841" s="24">
        <f>1+LARGE($A$11:A2840,1)</f>
        <v>2830</v>
      </c>
      <c r="B2841" s="38" t="str">
        <f>_xlfn.IFNA(IF($U$8="set",VLOOKUP(Search!$A2841,Inventory!$AD$2:$AI$5552,6,FALSE),IF($U$8="Player",VLOOKUP(Search!$A2841,Inventory!$AF$2:$AI$5552,4,FALSE),IF($U$8="BV",VLOOKUP(Search!$A2841,Inventory!$AH$2:$AI$5552,2,FALSE),""))),"")</f>
        <v/>
      </c>
      <c r="C2841" s="38"/>
      <c r="D2841" s="38"/>
      <c r="E2841" s="38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22"/>
    </row>
    <row r="2842" spans="1:22" x14ac:dyDescent="0.2">
      <c r="A2842" s="24">
        <f>1+LARGE($A$11:A2841,1)</f>
        <v>2831</v>
      </c>
      <c r="B2842" s="38" t="str">
        <f>_xlfn.IFNA(IF($U$8="set",VLOOKUP(Search!$A2842,Inventory!$AD$2:$AI$5552,6,FALSE),IF($U$8="Player",VLOOKUP(Search!$A2842,Inventory!$AF$2:$AI$5552,4,FALSE),IF($U$8="BV",VLOOKUP(Search!$A2842,Inventory!$AH$2:$AI$5552,2,FALSE),""))),"")</f>
        <v/>
      </c>
      <c r="C2842" s="38"/>
      <c r="D2842" s="38"/>
      <c r="E2842" s="38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22"/>
    </row>
    <row r="2843" spans="1:22" x14ac:dyDescent="0.2">
      <c r="A2843" s="24">
        <f>1+LARGE($A$11:A2842,1)</f>
        <v>2832</v>
      </c>
      <c r="B2843" s="38" t="str">
        <f>_xlfn.IFNA(IF($U$8="set",VLOOKUP(Search!$A2843,Inventory!$AD$2:$AI$5552,6,FALSE),IF($U$8="Player",VLOOKUP(Search!$A2843,Inventory!$AF$2:$AI$5552,4,FALSE),IF($U$8="BV",VLOOKUP(Search!$A2843,Inventory!$AH$2:$AI$5552,2,FALSE),""))),"")</f>
        <v/>
      </c>
      <c r="C2843" s="38"/>
      <c r="D2843" s="38"/>
      <c r="E2843" s="38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22"/>
    </row>
    <row r="2844" spans="1:22" x14ac:dyDescent="0.2">
      <c r="A2844" s="24">
        <f>1+LARGE($A$11:A2843,1)</f>
        <v>2833</v>
      </c>
      <c r="B2844" s="38" t="str">
        <f>_xlfn.IFNA(IF($U$8="set",VLOOKUP(Search!$A2844,Inventory!$AD$2:$AI$5552,6,FALSE),IF($U$8="Player",VLOOKUP(Search!$A2844,Inventory!$AF$2:$AI$5552,4,FALSE),IF($U$8="BV",VLOOKUP(Search!$A2844,Inventory!$AH$2:$AI$5552,2,FALSE),""))),"")</f>
        <v/>
      </c>
      <c r="C2844" s="38"/>
      <c r="D2844" s="38"/>
      <c r="E2844" s="38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22"/>
    </row>
    <row r="2845" spans="1:22" x14ac:dyDescent="0.2">
      <c r="A2845" s="24">
        <f>1+LARGE($A$11:A2844,1)</f>
        <v>2834</v>
      </c>
      <c r="B2845" s="38" t="str">
        <f>_xlfn.IFNA(IF($U$8="set",VLOOKUP(Search!$A2845,Inventory!$AD$2:$AI$5552,6,FALSE),IF($U$8="Player",VLOOKUP(Search!$A2845,Inventory!$AF$2:$AI$5552,4,FALSE),IF($U$8="BV",VLOOKUP(Search!$A2845,Inventory!$AH$2:$AI$5552,2,FALSE),""))),"")</f>
        <v/>
      </c>
      <c r="C2845" s="38"/>
      <c r="D2845" s="38"/>
      <c r="E2845" s="38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22"/>
    </row>
    <row r="2846" spans="1:22" x14ac:dyDescent="0.2">
      <c r="A2846" s="24">
        <f>1+LARGE($A$11:A2845,1)</f>
        <v>2835</v>
      </c>
      <c r="B2846" s="38" t="str">
        <f>_xlfn.IFNA(IF($U$8="set",VLOOKUP(Search!$A2846,Inventory!$AD$2:$AI$5552,6,FALSE),IF($U$8="Player",VLOOKUP(Search!$A2846,Inventory!$AF$2:$AI$5552,4,FALSE),IF($U$8="BV",VLOOKUP(Search!$A2846,Inventory!$AH$2:$AI$5552,2,FALSE),""))),"")</f>
        <v/>
      </c>
      <c r="C2846" s="38"/>
      <c r="D2846" s="38"/>
      <c r="E2846" s="38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22"/>
    </row>
    <row r="2847" spans="1:22" x14ac:dyDescent="0.2">
      <c r="A2847" s="24">
        <f>1+LARGE($A$11:A2846,1)</f>
        <v>2836</v>
      </c>
      <c r="B2847" s="38" t="str">
        <f>_xlfn.IFNA(IF($U$8="set",VLOOKUP(Search!$A2847,Inventory!$AD$2:$AI$5552,6,FALSE),IF($U$8="Player",VLOOKUP(Search!$A2847,Inventory!$AF$2:$AI$5552,4,FALSE),IF($U$8="BV",VLOOKUP(Search!$A2847,Inventory!$AH$2:$AI$5552,2,FALSE),""))),"")</f>
        <v/>
      </c>
      <c r="C2847" s="38"/>
      <c r="D2847" s="38"/>
      <c r="E2847" s="38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22"/>
    </row>
    <row r="2848" spans="1:22" x14ac:dyDescent="0.2">
      <c r="A2848" s="24">
        <f>1+LARGE($A$11:A2847,1)</f>
        <v>2837</v>
      </c>
      <c r="B2848" s="38" t="str">
        <f>_xlfn.IFNA(IF($U$8="set",VLOOKUP(Search!$A2848,Inventory!$AD$2:$AI$5552,6,FALSE),IF($U$8="Player",VLOOKUP(Search!$A2848,Inventory!$AF$2:$AI$5552,4,FALSE),IF($U$8="BV",VLOOKUP(Search!$A2848,Inventory!$AH$2:$AI$5552,2,FALSE),""))),"")</f>
        <v/>
      </c>
      <c r="C2848" s="38"/>
      <c r="D2848" s="38"/>
      <c r="E2848" s="38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22"/>
    </row>
    <row r="2849" spans="1:22" x14ac:dyDescent="0.2">
      <c r="A2849" s="24">
        <f>1+LARGE($A$11:A2848,1)</f>
        <v>2838</v>
      </c>
      <c r="B2849" s="38" t="str">
        <f>_xlfn.IFNA(IF($U$8="set",VLOOKUP(Search!$A2849,Inventory!$AD$2:$AI$5552,6,FALSE),IF($U$8="Player",VLOOKUP(Search!$A2849,Inventory!$AF$2:$AI$5552,4,FALSE),IF($U$8="BV",VLOOKUP(Search!$A2849,Inventory!$AH$2:$AI$5552,2,FALSE),""))),"")</f>
        <v/>
      </c>
      <c r="C2849" s="38"/>
      <c r="D2849" s="38"/>
      <c r="E2849" s="38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22"/>
    </row>
    <row r="2850" spans="1:22" x14ac:dyDescent="0.2">
      <c r="A2850" s="24">
        <f>1+LARGE($A$11:A2849,1)</f>
        <v>2839</v>
      </c>
      <c r="B2850" s="38" t="str">
        <f>_xlfn.IFNA(IF($U$8="set",VLOOKUP(Search!$A2850,Inventory!$AD$2:$AI$5552,6,FALSE),IF($U$8="Player",VLOOKUP(Search!$A2850,Inventory!$AF$2:$AI$5552,4,FALSE),IF($U$8="BV",VLOOKUP(Search!$A2850,Inventory!$AH$2:$AI$5552,2,FALSE),""))),"")</f>
        <v/>
      </c>
      <c r="C2850" s="38"/>
      <c r="D2850" s="38"/>
      <c r="E2850" s="38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22"/>
    </row>
    <row r="2851" spans="1:22" x14ac:dyDescent="0.2">
      <c r="A2851" s="24">
        <f>1+LARGE($A$11:A2850,1)</f>
        <v>2840</v>
      </c>
      <c r="B2851" s="38" t="str">
        <f>_xlfn.IFNA(IF($U$8="set",VLOOKUP(Search!$A2851,Inventory!$AD$2:$AI$5552,6,FALSE),IF($U$8="Player",VLOOKUP(Search!$A2851,Inventory!$AF$2:$AI$5552,4,FALSE),IF($U$8="BV",VLOOKUP(Search!$A2851,Inventory!$AH$2:$AI$5552,2,FALSE),""))),"")</f>
        <v/>
      </c>
      <c r="C2851" s="38"/>
      <c r="D2851" s="38"/>
      <c r="E2851" s="38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22"/>
    </row>
    <row r="2852" spans="1:22" x14ac:dyDescent="0.2">
      <c r="A2852" s="24">
        <f>1+LARGE($A$11:A2851,1)</f>
        <v>2841</v>
      </c>
      <c r="B2852" s="38" t="str">
        <f>_xlfn.IFNA(IF($U$8="set",VLOOKUP(Search!$A2852,Inventory!$AD$2:$AI$5552,6,FALSE),IF($U$8="Player",VLOOKUP(Search!$A2852,Inventory!$AF$2:$AI$5552,4,FALSE),IF($U$8="BV",VLOOKUP(Search!$A2852,Inventory!$AH$2:$AI$5552,2,FALSE),""))),"")</f>
        <v/>
      </c>
      <c r="C2852" s="38"/>
      <c r="D2852" s="38"/>
      <c r="E2852" s="38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22"/>
    </row>
    <row r="2853" spans="1:22" x14ac:dyDescent="0.2">
      <c r="A2853" s="24">
        <f>1+LARGE($A$11:A2852,1)</f>
        <v>2842</v>
      </c>
      <c r="B2853" s="38" t="str">
        <f>_xlfn.IFNA(IF($U$8="set",VLOOKUP(Search!$A2853,Inventory!$AD$2:$AI$5552,6,FALSE),IF($U$8="Player",VLOOKUP(Search!$A2853,Inventory!$AF$2:$AI$5552,4,FALSE),IF($U$8="BV",VLOOKUP(Search!$A2853,Inventory!$AH$2:$AI$5552,2,FALSE),""))),"")</f>
        <v/>
      </c>
      <c r="C2853" s="38"/>
      <c r="D2853" s="38"/>
      <c r="E2853" s="38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22"/>
    </row>
    <row r="2854" spans="1:22" x14ac:dyDescent="0.2">
      <c r="A2854" s="24">
        <f>1+LARGE($A$11:A2853,1)</f>
        <v>2843</v>
      </c>
      <c r="B2854" s="38" t="str">
        <f>_xlfn.IFNA(IF($U$8="set",VLOOKUP(Search!$A2854,Inventory!$AD$2:$AI$5552,6,FALSE),IF($U$8="Player",VLOOKUP(Search!$A2854,Inventory!$AF$2:$AI$5552,4,FALSE),IF($U$8="BV",VLOOKUP(Search!$A2854,Inventory!$AH$2:$AI$5552,2,FALSE),""))),"")</f>
        <v/>
      </c>
      <c r="C2854" s="38"/>
      <c r="D2854" s="38"/>
      <c r="E2854" s="38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22"/>
    </row>
    <row r="2855" spans="1:22" x14ac:dyDescent="0.2">
      <c r="A2855" s="24">
        <f>1+LARGE($A$11:A2854,1)</f>
        <v>2844</v>
      </c>
      <c r="B2855" s="38" t="str">
        <f>_xlfn.IFNA(IF($U$8="set",VLOOKUP(Search!$A2855,Inventory!$AD$2:$AI$5552,6,FALSE),IF($U$8="Player",VLOOKUP(Search!$A2855,Inventory!$AF$2:$AI$5552,4,FALSE),IF($U$8="BV",VLOOKUP(Search!$A2855,Inventory!$AH$2:$AI$5552,2,FALSE),""))),"")</f>
        <v/>
      </c>
      <c r="C2855" s="38"/>
      <c r="D2855" s="38"/>
      <c r="E2855" s="38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22"/>
    </row>
    <row r="2856" spans="1:22" x14ac:dyDescent="0.2">
      <c r="A2856" s="24">
        <f>1+LARGE($A$11:A2855,1)</f>
        <v>2845</v>
      </c>
      <c r="B2856" s="38" t="str">
        <f>_xlfn.IFNA(IF($U$8="set",VLOOKUP(Search!$A2856,Inventory!$AD$2:$AI$5552,6,FALSE),IF($U$8="Player",VLOOKUP(Search!$A2856,Inventory!$AF$2:$AI$5552,4,FALSE),IF($U$8="BV",VLOOKUP(Search!$A2856,Inventory!$AH$2:$AI$5552,2,FALSE),""))),"")</f>
        <v/>
      </c>
      <c r="C2856" s="38"/>
      <c r="D2856" s="38"/>
      <c r="E2856" s="38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22"/>
    </row>
    <row r="2857" spans="1:22" x14ac:dyDescent="0.2">
      <c r="A2857" s="24">
        <f>1+LARGE($A$11:A2856,1)</f>
        <v>2846</v>
      </c>
      <c r="B2857" s="38" t="str">
        <f>_xlfn.IFNA(IF($U$8="set",VLOOKUP(Search!$A2857,Inventory!$AD$2:$AI$5552,6,FALSE),IF($U$8="Player",VLOOKUP(Search!$A2857,Inventory!$AF$2:$AI$5552,4,FALSE),IF($U$8="BV",VLOOKUP(Search!$A2857,Inventory!$AH$2:$AI$5552,2,FALSE),""))),"")</f>
        <v/>
      </c>
      <c r="C2857" s="38"/>
      <c r="D2857" s="38"/>
      <c r="E2857" s="38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22"/>
    </row>
    <row r="2858" spans="1:22" x14ac:dyDescent="0.2">
      <c r="A2858" s="24">
        <f>1+LARGE($A$11:A2857,1)</f>
        <v>2847</v>
      </c>
      <c r="B2858" s="38" t="str">
        <f>_xlfn.IFNA(IF($U$8="set",VLOOKUP(Search!$A2858,Inventory!$AD$2:$AI$5552,6,FALSE),IF($U$8="Player",VLOOKUP(Search!$A2858,Inventory!$AF$2:$AI$5552,4,FALSE),IF($U$8="BV",VLOOKUP(Search!$A2858,Inventory!$AH$2:$AI$5552,2,FALSE),""))),"")</f>
        <v/>
      </c>
      <c r="C2858" s="38"/>
      <c r="D2858" s="38"/>
      <c r="E2858" s="38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22"/>
    </row>
    <row r="2859" spans="1:22" x14ac:dyDescent="0.2">
      <c r="A2859" s="24">
        <f>1+LARGE($A$11:A2858,1)</f>
        <v>2848</v>
      </c>
      <c r="B2859" s="38" t="str">
        <f>_xlfn.IFNA(IF($U$8="set",VLOOKUP(Search!$A2859,Inventory!$AD$2:$AI$5552,6,FALSE),IF($U$8="Player",VLOOKUP(Search!$A2859,Inventory!$AF$2:$AI$5552,4,FALSE),IF($U$8="BV",VLOOKUP(Search!$A2859,Inventory!$AH$2:$AI$5552,2,FALSE),""))),"")</f>
        <v/>
      </c>
      <c r="C2859" s="38"/>
      <c r="D2859" s="38"/>
      <c r="E2859" s="38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22"/>
    </row>
    <row r="2860" spans="1:22" x14ac:dyDescent="0.2">
      <c r="A2860" s="24">
        <f>1+LARGE($A$11:A2859,1)</f>
        <v>2849</v>
      </c>
      <c r="B2860" s="38" t="str">
        <f>_xlfn.IFNA(IF($U$8="set",VLOOKUP(Search!$A2860,Inventory!$AD$2:$AI$5552,6,FALSE),IF($U$8="Player",VLOOKUP(Search!$A2860,Inventory!$AF$2:$AI$5552,4,FALSE),IF($U$8="BV",VLOOKUP(Search!$A2860,Inventory!$AH$2:$AI$5552,2,FALSE),""))),"")</f>
        <v/>
      </c>
      <c r="C2860" s="38"/>
      <c r="D2860" s="38"/>
      <c r="E2860" s="38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22"/>
    </row>
    <row r="2861" spans="1:22" x14ac:dyDescent="0.2">
      <c r="A2861" s="24">
        <f>1+LARGE($A$11:A2860,1)</f>
        <v>2850</v>
      </c>
      <c r="B2861" s="38" t="str">
        <f>_xlfn.IFNA(IF($U$8="set",VLOOKUP(Search!$A2861,Inventory!$AD$2:$AI$5552,6,FALSE),IF($U$8="Player",VLOOKUP(Search!$A2861,Inventory!$AF$2:$AI$5552,4,FALSE),IF($U$8="BV",VLOOKUP(Search!$A2861,Inventory!$AH$2:$AI$5552,2,FALSE),""))),"")</f>
        <v/>
      </c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22"/>
    </row>
    <row r="2862" spans="1:22" x14ac:dyDescent="0.2">
      <c r="A2862" s="24">
        <f>1+LARGE($A$11:A2861,1)</f>
        <v>2851</v>
      </c>
      <c r="B2862" s="38" t="str">
        <f>_xlfn.IFNA(IF($U$8="set",VLOOKUP(Search!$A2862,Inventory!$AD$2:$AI$5552,6,FALSE),IF($U$8="Player",VLOOKUP(Search!$A2862,Inventory!$AF$2:$AI$5552,4,FALSE),IF($U$8="BV",VLOOKUP(Search!$A2862,Inventory!$AH$2:$AI$5552,2,FALSE),""))),"")</f>
        <v/>
      </c>
      <c r="C2862" s="38"/>
      <c r="D2862" s="38"/>
      <c r="E2862" s="38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22"/>
    </row>
    <row r="2863" spans="1:22" x14ac:dyDescent="0.2">
      <c r="A2863" s="24">
        <f>1+LARGE($A$11:A2862,1)</f>
        <v>2852</v>
      </c>
      <c r="B2863" s="38" t="str">
        <f>_xlfn.IFNA(IF($U$8="set",VLOOKUP(Search!$A2863,Inventory!$AD$2:$AI$5552,6,FALSE),IF($U$8="Player",VLOOKUP(Search!$A2863,Inventory!$AF$2:$AI$5552,4,FALSE),IF($U$8="BV",VLOOKUP(Search!$A2863,Inventory!$AH$2:$AI$5552,2,FALSE),""))),"")</f>
        <v/>
      </c>
      <c r="C2863" s="38"/>
      <c r="D2863" s="38"/>
      <c r="E2863" s="38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22"/>
    </row>
    <row r="2864" spans="1:22" x14ac:dyDescent="0.2">
      <c r="A2864" s="24">
        <f>1+LARGE($A$11:A2863,1)</f>
        <v>2853</v>
      </c>
      <c r="B2864" s="38" t="str">
        <f>_xlfn.IFNA(IF($U$8="set",VLOOKUP(Search!$A2864,Inventory!$AD$2:$AI$5552,6,FALSE),IF($U$8="Player",VLOOKUP(Search!$A2864,Inventory!$AF$2:$AI$5552,4,FALSE),IF($U$8="BV",VLOOKUP(Search!$A2864,Inventory!$AH$2:$AI$5552,2,FALSE),""))),"")</f>
        <v/>
      </c>
      <c r="C2864" s="38"/>
      <c r="D2864" s="38"/>
      <c r="E2864" s="38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22"/>
    </row>
    <row r="2865" spans="1:22" x14ac:dyDescent="0.2">
      <c r="A2865" s="24">
        <f>1+LARGE($A$11:A2864,1)</f>
        <v>2854</v>
      </c>
      <c r="B2865" s="38" t="str">
        <f>_xlfn.IFNA(IF($U$8="set",VLOOKUP(Search!$A2865,Inventory!$AD$2:$AI$5552,6,FALSE),IF($U$8="Player",VLOOKUP(Search!$A2865,Inventory!$AF$2:$AI$5552,4,FALSE),IF($U$8="BV",VLOOKUP(Search!$A2865,Inventory!$AH$2:$AI$5552,2,FALSE),""))),"")</f>
        <v/>
      </c>
      <c r="C2865" s="38"/>
      <c r="D2865" s="38"/>
      <c r="E2865" s="38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22"/>
    </row>
    <row r="2866" spans="1:22" x14ac:dyDescent="0.2">
      <c r="A2866" s="24">
        <f>1+LARGE($A$11:A2865,1)</f>
        <v>2855</v>
      </c>
      <c r="B2866" s="38" t="str">
        <f>_xlfn.IFNA(IF($U$8="set",VLOOKUP(Search!$A2866,Inventory!$AD$2:$AI$5552,6,FALSE),IF($U$8="Player",VLOOKUP(Search!$A2866,Inventory!$AF$2:$AI$5552,4,FALSE),IF($U$8="BV",VLOOKUP(Search!$A2866,Inventory!$AH$2:$AI$5552,2,FALSE),""))),"")</f>
        <v/>
      </c>
      <c r="C2866" s="38"/>
      <c r="D2866" s="38"/>
      <c r="E2866" s="38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22"/>
    </row>
    <row r="2867" spans="1:22" x14ac:dyDescent="0.2">
      <c r="A2867" s="24">
        <f>1+LARGE($A$11:A2866,1)</f>
        <v>2856</v>
      </c>
      <c r="B2867" s="38" t="str">
        <f>_xlfn.IFNA(IF($U$8="set",VLOOKUP(Search!$A2867,Inventory!$AD$2:$AI$5552,6,FALSE),IF($U$8="Player",VLOOKUP(Search!$A2867,Inventory!$AF$2:$AI$5552,4,FALSE),IF($U$8="BV",VLOOKUP(Search!$A2867,Inventory!$AH$2:$AI$5552,2,FALSE),""))),"")</f>
        <v/>
      </c>
      <c r="C2867" s="38"/>
      <c r="D2867" s="38"/>
      <c r="E2867" s="38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22"/>
    </row>
    <row r="2868" spans="1:22" x14ac:dyDescent="0.2">
      <c r="A2868" s="24">
        <f>1+LARGE($A$11:A2867,1)</f>
        <v>2857</v>
      </c>
      <c r="B2868" s="38" t="str">
        <f>_xlfn.IFNA(IF($U$8="set",VLOOKUP(Search!$A2868,Inventory!$AD$2:$AI$5552,6,FALSE),IF($U$8="Player",VLOOKUP(Search!$A2868,Inventory!$AF$2:$AI$5552,4,FALSE),IF($U$8="BV",VLOOKUP(Search!$A2868,Inventory!$AH$2:$AI$5552,2,FALSE),""))),"")</f>
        <v/>
      </c>
      <c r="C2868" s="38"/>
      <c r="D2868" s="38"/>
      <c r="E2868" s="38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22"/>
    </row>
    <row r="2869" spans="1:22" x14ac:dyDescent="0.2">
      <c r="A2869" s="24">
        <f>1+LARGE($A$11:A2868,1)</f>
        <v>2858</v>
      </c>
      <c r="B2869" s="38" t="str">
        <f>_xlfn.IFNA(IF($U$8="set",VLOOKUP(Search!$A2869,Inventory!$AD$2:$AI$5552,6,FALSE),IF($U$8="Player",VLOOKUP(Search!$A2869,Inventory!$AF$2:$AI$5552,4,FALSE),IF($U$8="BV",VLOOKUP(Search!$A2869,Inventory!$AH$2:$AI$5552,2,FALSE),""))),"")</f>
        <v/>
      </c>
      <c r="C2869" s="38"/>
      <c r="D2869" s="38"/>
      <c r="E2869" s="38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22"/>
    </row>
    <row r="2870" spans="1:22" x14ac:dyDescent="0.2">
      <c r="A2870" s="24">
        <f>1+LARGE($A$11:A2869,1)</f>
        <v>2859</v>
      </c>
      <c r="B2870" s="38" t="str">
        <f>_xlfn.IFNA(IF($U$8="set",VLOOKUP(Search!$A2870,Inventory!$AD$2:$AI$5552,6,FALSE),IF($U$8="Player",VLOOKUP(Search!$A2870,Inventory!$AF$2:$AI$5552,4,FALSE),IF($U$8="BV",VLOOKUP(Search!$A2870,Inventory!$AH$2:$AI$5552,2,FALSE),""))),"")</f>
        <v/>
      </c>
      <c r="C2870" s="38"/>
      <c r="D2870" s="38"/>
      <c r="E2870" s="38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22"/>
    </row>
    <row r="2871" spans="1:22" x14ac:dyDescent="0.2">
      <c r="A2871" s="24">
        <f>1+LARGE($A$11:A2870,1)</f>
        <v>2860</v>
      </c>
      <c r="B2871" s="38" t="str">
        <f>_xlfn.IFNA(IF($U$8="set",VLOOKUP(Search!$A2871,Inventory!$AD$2:$AI$5552,6,FALSE),IF($U$8="Player",VLOOKUP(Search!$A2871,Inventory!$AF$2:$AI$5552,4,FALSE),IF($U$8="BV",VLOOKUP(Search!$A2871,Inventory!$AH$2:$AI$5552,2,FALSE),""))),"")</f>
        <v/>
      </c>
      <c r="C2871" s="38"/>
      <c r="D2871" s="38"/>
      <c r="E2871" s="38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22"/>
    </row>
    <row r="2872" spans="1:22" x14ac:dyDescent="0.2">
      <c r="A2872" s="24">
        <f>1+LARGE($A$11:A2871,1)</f>
        <v>2861</v>
      </c>
      <c r="B2872" s="38" t="str">
        <f>_xlfn.IFNA(IF($U$8="set",VLOOKUP(Search!$A2872,Inventory!$AD$2:$AI$5552,6,FALSE),IF($U$8="Player",VLOOKUP(Search!$A2872,Inventory!$AF$2:$AI$5552,4,FALSE),IF($U$8="BV",VLOOKUP(Search!$A2872,Inventory!$AH$2:$AI$5552,2,FALSE),""))),"")</f>
        <v/>
      </c>
      <c r="C2872" s="38"/>
      <c r="D2872" s="38"/>
      <c r="E2872" s="38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22"/>
    </row>
    <row r="2873" spans="1:22" x14ac:dyDescent="0.2">
      <c r="A2873" s="24">
        <f>1+LARGE($A$11:A2872,1)</f>
        <v>2862</v>
      </c>
      <c r="B2873" s="38" t="str">
        <f>_xlfn.IFNA(IF($U$8="set",VLOOKUP(Search!$A2873,Inventory!$AD$2:$AI$5552,6,FALSE),IF($U$8="Player",VLOOKUP(Search!$A2873,Inventory!$AF$2:$AI$5552,4,FALSE),IF($U$8="BV",VLOOKUP(Search!$A2873,Inventory!$AH$2:$AI$5552,2,FALSE),""))),"")</f>
        <v/>
      </c>
      <c r="C2873" s="38"/>
      <c r="D2873" s="38"/>
      <c r="E2873" s="38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22"/>
    </row>
    <row r="2874" spans="1:22" x14ac:dyDescent="0.2">
      <c r="A2874" s="24">
        <f>1+LARGE($A$11:A2873,1)</f>
        <v>2863</v>
      </c>
      <c r="B2874" s="38" t="str">
        <f>_xlfn.IFNA(IF($U$8="set",VLOOKUP(Search!$A2874,Inventory!$AD$2:$AI$5552,6,FALSE),IF($U$8="Player",VLOOKUP(Search!$A2874,Inventory!$AF$2:$AI$5552,4,FALSE),IF($U$8="BV",VLOOKUP(Search!$A2874,Inventory!$AH$2:$AI$5552,2,FALSE),""))),"")</f>
        <v/>
      </c>
      <c r="C2874" s="38"/>
      <c r="D2874" s="38"/>
      <c r="E2874" s="38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22"/>
    </row>
    <row r="2875" spans="1:22" x14ac:dyDescent="0.2">
      <c r="A2875" s="24">
        <f>1+LARGE($A$11:A2874,1)</f>
        <v>2864</v>
      </c>
      <c r="B2875" s="38" t="str">
        <f>_xlfn.IFNA(IF($U$8="set",VLOOKUP(Search!$A2875,Inventory!$AD$2:$AI$5552,6,FALSE),IF($U$8="Player",VLOOKUP(Search!$A2875,Inventory!$AF$2:$AI$5552,4,FALSE),IF($U$8="BV",VLOOKUP(Search!$A2875,Inventory!$AH$2:$AI$5552,2,FALSE),""))),"")</f>
        <v/>
      </c>
      <c r="C2875" s="38"/>
      <c r="D2875" s="38"/>
      <c r="E2875" s="38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22"/>
    </row>
    <row r="2876" spans="1:22" x14ac:dyDescent="0.2">
      <c r="A2876" s="24">
        <f>1+LARGE($A$11:A2875,1)</f>
        <v>2865</v>
      </c>
      <c r="B2876" s="38" t="str">
        <f>_xlfn.IFNA(IF($U$8="set",VLOOKUP(Search!$A2876,Inventory!$AD$2:$AI$5552,6,FALSE),IF($U$8="Player",VLOOKUP(Search!$A2876,Inventory!$AF$2:$AI$5552,4,FALSE),IF($U$8="BV",VLOOKUP(Search!$A2876,Inventory!$AH$2:$AI$5552,2,FALSE),""))),"")</f>
        <v/>
      </c>
      <c r="C2876" s="38"/>
      <c r="D2876" s="38"/>
      <c r="E2876" s="38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22"/>
    </row>
    <row r="2877" spans="1:22" x14ac:dyDescent="0.2">
      <c r="A2877" s="24">
        <f>1+LARGE($A$11:A2876,1)</f>
        <v>2866</v>
      </c>
      <c r="B2877" s="38" t="str">
        <f>_xlfn.IFNA(IF($U$8="set",VLOOKUP(Search!$A2877,Inventory!$AD$2:$AI$5552,6,FALSE),IF($U$8="Player",VLOOKUP(Search!$A2877,Inventory!$AF$2:$AI$5552,4,FALSE),IF($U$8="BV",VLOOKUP(Search!$A2877,Inventory!$AH$2:$AI$5552,2,FALSE),""))),"")</f>
        <v/>
      </c>
      <c r="C2877" s="38"/>
      <c r="D2877" s="38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22"/>
    </row>
    <row r="2878" spans="1:22" x14ac:dyDescent="0.2">
      <c r="A2878" s="24">
        <f>1+LARGE($A$11:A2877,1)</f>
        <v>2867</v>
      </c>
      <c r="B2878" s="38" t="str">
        <f>_xlfn.IFNA(IF($U$8="set",VLOOKUP(Search!$A2878,Inventory!$AD$2:$AI$5552,6,FALSE),IF($U$8="Player",VLOOKUP(Search!$A2878,Inventory!$AF$2:$AI$5552,4,FALSE),IF($U$8="BV",VLOOKUP(Search!$A2878,Inventory!$AH$2:$AI$5552,2,FALSE),""))),"")</f>
        <v/>
      </c>
      <c r="C2878" s="38"/>
      <c r="D2878" s="38"/>
      <c r="E2878" s="38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22"/>
    </row>
    <row r="2879" spans="1:22" x14ac:dyDescent="0.2">
      <c r="A2879" s="24">
        <f>1+LARGE($A$11:A2878,1)</f>
        <v>2868</v>
      </c>
      <c r="B2879" s="38" t="str">
        <f>_xlfn.IFNA(IF($U$8="set",VLOOKUP(Search!$A2879,Inventory!$AD$2:$AI$5552,6,FALSE),IF($U$8="Player",VLOOKUP(Search!$A2879,Inventory!$AF$2:$AI$5552,4,FALSE),IF($U$8="BV",VLOOKUP(Search!$A2879,Inventory!$AH$2:$AI$5552,2,FALSE),""))),"")</f>
        <v/>
      </c>
      <c r="C2879" s="38"/>
      <c r="D2879" s="38"/>
      <c r="E2879" s="38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22"/>
    </row>
    <row r="2880" spans="1:22" x14ac:dyDescent="0.2">
      <c r="A2880" s="24">
        <f>1+LARGE($A$11:A2879,1)</f>
        <v>2869</v>
      </c>
      <c r="B2880" s="38" t="str">
        <f>_xlfn.IFNA(IF($U$8="set",VLOOKUP(Search!$A2880,Inventory!$AD$2:$AI$5552,6,FALSE),IF($U$8="Player",VLOOKUP(Search!$A2880,Inventory!$AF$2:$AI$5552,4,FALSE),IF($U$8="BV",VLOOKUP(Search!$A2880,Inventory!$AH$2:$AI$5552,2,FALSE),""))),"")</f>
        <v/>
      </c>
      <c r="C2880" s="38"/>
      <c r="D2880" s="38"/>
      <c r="E2880" s="38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22"/>
    </row>
    <row r="2881" spans="1:22" x14ac:dyDescent="0.2">
      <c r="A2881" s="24">
        <f>1+LARGE($A$11:A2880,1)</f>
        <v>2870</v>
      </c>
      <c r="B2881" s="38" t="str">
        <f>_xlfn.IFNA(IF($U$8="set",VLOOKUP(Search!$A2881,Inventory!$AD$2:$AI$5552,6,FALSE),IF($U$8="Player",VLOOKUP(Search!$A2881,Inventory!$AF$2:$AI$5552,4,FALSE),IF($U$8="BV",VLOOKUP(Search!$A2881,Inventory!$AH$2:$AI$5552,2,FALSE),""))),"")</f>
        <v/>
      </c>
      <c r="C2881" s="38"/>
      <c r="D2881" s="38"/>
      <c r="E2881" s="38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22"/>
    </row>
    <row r="2882" spans="1:22" x14ac:dyDescent="0.2">
      <c r="A2882" s="24">
        <f>1+LARGE($A$11:A2881,1)</f>
        <v>2871</v>
      </c>
      <c r="B2882" s="38" t="str">
        <f>_xlfn.IFNA(IF($U$8="set",VLOOKUP(Search!$A2882,Inventory!$AD$2:$AI$5552,6,FALSE),IF($U$8="Player",VLOOKUP(Search!$A2882,Inventory!$AF$2:$AI$5552,4,FALSE),IF($U$8="BV",VLOOKUP(Search!$A2882,Inventory!$AH$2:$AI$5552,2,FALSE),""))),"")</f>
        <v/>
      </c>
      <c r="C2882" s="38"/>
      <c r="D2882" s="38"/>
      <c r="E2882" s="38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22"/>
    </row>
    <row r="2883" spans="1:22" x14ac:dyDescent="0.2">
      <c r="A2883" s="24">
        <f>1+LARGE($A$11:A2882,1)</f>
        <v>2872</v>
      </c>
      <c r="B2883" s="38" t="str">
        <f>_xlfn.IFNA(IF($U$8="set",VLOOKUP(Search!$A2883,Inventory!$AD$2:$AI$5552,6,FALSE),IF($U$8="Player",VLOOKUP(Search!$A2883,Inventory!$AF$2:$AI$5552,4,FALSE),IF($U$8="BV",VLOOKUP(Search!$A2883,Inventory!$AH$2:$AI$5552,2,FALSE),""))),"")</f>
        <v/>
      </c>
      <c r="C2883" s="38"/>
      <c r="D2883" s="38"/>
      <c r="E2883" s="38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22"/>
    </row>
    <row r="2884" spans="1:22" x14ac:dyDescent="0.2">
      <c r="A2884" s="24">
        <f>1+LARGE($A$11:A2883,1)</f>
        <v>2873</v>
      </c>
      <c r="B2884" s="38" t="str">
        <f>_xlfn.IFNA(IF($U$8="set",VLOOKUP(Search!$A2884,Inventory!$AD$2:$AI$5552,6,FALSE),IF($U$8="Player",VLOOKUP(Search!$A2884,Inventory!$AF$2:$AI$5552,4,FALSE),IF($U$8="BV",VLOOKUP(Search!$A2884,Inventory!$AH$2:$AI$5552,2,FALSE),""))),"")</f>
        <v/>
      </c>
      <c r="C2884" s="38"/>
      <c r="D2884" s="38"/>
      <c r="E2884" s="38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22"/>
    </row>
    <row r="2885" spans="1:22" x14ac:dyDescent="0.2">
      <c r="A2885" s="24">
        <f>1+LARGE($A$11:A2884,1)</f>
        <v>2874</v>
      </c>
      <c r="B2885" s="38" t="str">
        <f>_xlfn.IFNA(IF($U$8="set",VLOOKUP(Search!$A2885,Inventory!$AD$2:$AI$5552,6,FALSE),IF($U$8="Player",VLOOKUP(Search!$A2885,Inventory!$AF$2:$AI$5552,4,FALSE),IF($U$8="BV",VLOOKUP(Search!$A2885,Inventory!$AH$2:$AI$5552,2,FALSE),""))),"")</f>
        <v/>
      </c>
      <c r="C2885" s="38"/>
      <c r="D2885" s="38"/>
      <c r="E2885" s="38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22"/>
    </row>
    <row r="2886" spans="1:22" x14ac:dyDescent="0.2">
      <c r="A2886" s="24">
        <f>1+LARGE($A$11:A2885,1)</f>
        <v>2875</v>
      </c>
      <c r="B2886" s="38" t="str">
        <f>_xlfn.IFNA(IF($U$8="set",VLOOKUP(Search!$A2886,Inventory!$AD$2:$AI$5552,6,FALSE),IF($U$8="Player",VLOOKUP(Search!$A2886,Inventory!$AF$2:$AI$5552,4,FALSE),IF($U$8="BV",VLOOKUP(Search!$A2886,Inventory!$AH$2:$AI$5552,2,FALSE),""))),"")</f>
        <v/>
      </c>
      <c r="C2886" s="38"/>
      <c r="D2886" s="38"/>
      <c r="E2886" s="38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22"/>
    </row>
    <row r="2887" spans="1:22" x14ac:dyDescent="0.2">
      <c r="A2887" s="24">
        <f>1+LARGE($A$11:A2886,1)</f>
        <v>2876</v>
      </c>
      <c r="B2887" s="38" t="str">
        <f>_xlfn.IFNA(IF($U$8="set",VLOOKUP(Search!$A2887,Inventory!$AD$2:$AI$5552,6,FALSE),IF($U$8="Player",VLOOKUP(Search!$A2887,Inventory!$AF$2:$AI$5552,4,FALSE),IF($U$8="BV",VLOOKUP(Search!$A2887,Inventory!$AH$2:$AI$5552,2,FALSE),""))),"")</f>
        <v/>
      </c>
      <c r="C2887" s="38"/>
      <c r="D2887" s="38"/>
      <c r="E2887" s="38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22"/>
    </row>
    <row r="2888" spans="1:22" x14ac:dyDescent="0.2">
      <c r="A2888" s="24">
        <f>1+LARGE($A$11:A2887,1)</f>
        <v>2877</v>
      </c>
      <c r="B2888" s="38" t="str">
        <f>_xlfn.IFNA(IF($U$8="set",VLOOKUP(Search!$A2888,Inventory!$AD$2:$AI$5552,6,FALSE),IF($U$8="Player",VLOOKUP(Search!$A2888,Inventory!$AF$2:$AI$5552,4,FALSE),IF($U$8="BV",VLOOKUP(Search!$A2888,Inventory!$AH$2:$AI$5552,2,FALSE),""))),"")</f>
        <v/>
      </c>
      <c r="C2888" s="38"/>
      <c r="D2888" s="38"/>
      <c r="E2888" s="38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22"/>
    </row>
    <row r="2889" spans="1:22" x14ac:dyDescent="0.2">
      <c r="A2889" s="24">
        <f>1+LARGE($A$11:A2888,1)</f>
        <v>2878</v>
      </c>
      <c r="B2889" s="38" t="str">
        <f>_xlfn.IFNA(IF($U$8="set",VLOOKUP(Search!$A2889,Inventory!$AD$2:$AI$5552,6,FALSE),IF($U$8="Player",VLOOKUP(Search!$A2889,Inventory!$AF$2:$AI$5552,4,FALSE),IF($U$8="BV",VLOOKUP(Search!$A2889,Inventory!$AH$2:$AI$5552,2,FALSE),""))),"")</f>
        <v/>
      </c>
      <c r="C2889" s="38"/>
      <c r="D2889" s="38"/>
      <c r="E2889" s="38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22"/>
    </row>
    <row r="2890" spans="1:22" x14ac:dyDescent="0.2">
      <c r="A2890" s="24">
        <f>1+LARGE($A$11:A2889,1)</f>
        <v>2879</v>
      </c>
      <c r="B2890" s="38" t="str">
        <f>_xlfn.IFNA(IF($U$8="set",VLOOKUP(Search!$A2890,Inventory!$AD$2:$AI$5552,6,FALSE),IF($U$8="Player",VLOOKUP(Search!$A2890,Inventory!$AF$2:$AI$5552,4,FALSE),IF($U$8="BV",VLOOKUP(Search!$A2890,Inventory!$AH$2:$AI$5552,2,FALSE),""))),"")</f>
        <v/>
      </c>
      <c r="C2890" s="38"/>
      <c r="D2890" s="38"/>
      <c r="E2890" s="38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22"/>
    </row>
    <row r="2891" spans="1:22" x14ac:dyDescent="0.2">
      <c r="A2891" s="24">
        <f>1+LARGE($A$11:A2890,1)</f>
        <v>2880</v>
      </c>
      <c r="B2891" s="38" t="str">
        <f>_xlfn.IFNA(IF($U$8="set",VLOOKUP(Search!$A2891,Inventory!$AD$2:$AI$5552,6,FALSE),IF($U$8="Player",VLOOKUP(Search!$A2891,Inventory!$AF$2:$AI$5552,4,FALSE),IF($U$8="BV",VLOOKUP(Search!$A2891,Inventory!$AH$2:$AI$5552,2,FALSE),""))),"")</f>
        <v/>
      </c>
      <c r="C2891" s="38"/>
      <c r="D2891" s="38"/>
      <c r="E2891" s="38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22"/>
    </row>
    <row r="2892" spans="1:22" x14ac:dyDescent="0.2">
      <c r="A2892" s="24">
        <f>1+LARGE($A$11:A2891,1)</f>
        <v>2881</v>
      </c>
      <c r="B2892" s="38" t="str">
        <f>_xlfn.IFNA(IF($U$8="set",VLOOKUP(Search!$A2892,Inventory!$AD$2:$AI$5552,6,FALSE),IF($U$8="Player",VLOOKUP(Search!$A2892,Inventory!$AF$2:$AI$5552,4,FALSE),IF($U$8="BV",VLOOKUP(Search!$A2892,Inventory!$AH$2:$AI$5552,2,FALSE),""))),"")</f>
        <v/>
      </c>
      <c r="C2892" s="38"/>
      <c r="D2892" s="38"/>
      <c r="E2892" s="38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22"/>
    </row>
    <row r="2893" spans="1:22" x14ac:dyDescent="0.2">
      <c r="A2893" s="24">
        <f>1+LARGE($A$11:A2892,1)</f>
        <v>2882</v>
      </c>
      <c r="B2893" s="38" t="str">
        <f>_xlfn.IFNA(IF($U$8="set",VLOOKUP(Search!$A2893,Inventory!$AD$2:$AI$5552,6,FALSE),IF($U$8="Player",VLOOKUP(Search!$A2893,Inventory!$AF$2:$AI$5552,4,FALSE),IF($U$8="BV",VLOOKUP(Search!$A2893,Inventory!$AH$2:$AI$5552,2,FALSE),""))),"")</f>
        <v/>
      </c>
      <c r="C2893" s="38"/>
      <c r="D2893" s="38"/>
      <c r="E2893" s="38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22"/>
    </row>
    <row r="2894" spans="1:22" x14ac:dyDescent="0.2">
      <c r="A2894" s="24">
        <f>1+LARGE($A$11:A2893,1)</f>
        <v>2883</v>
      </c>
      <c r="B2894" s="38" t="str">
        <f>_xlfn.IFNA(IF($U$8="set",VLOOKUP(Search!$A2894,Inventory!$AD$2:$AI$5552,6,FALSE),IF($U$8="Player",VLOOKUP(Search!$A2894,Inventory!$AF$2:$AI$5552,4,FALSE),IF($U$8="BV",VLOOKUP(Search!$A2894,Inventory!$AH$2:$AI$5552,2,FALSE),""))),"")</f>
        <v/>
      </c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22"/>
    </row>
    <row r="2895" spans="1:22" x14ac:dyDescent="0.2">
      <c r="A2895" s="24">
        <f>1+LARGE($A$11:A2894,1)</f>
        <v>2884</v>
      </c>
      <c r="B2895" s="38" t="str">
        <f>_xlfn.IFNA(IF($U$8="set",VLOOKUP(Search!$A2895,Inventory!$AD$2:$AI$5552,6,FALSE),IF($U$8="Player",VLOOKUP(Search!$A2895,Inventory!$AF$2:$AI$5552,4,FALSE),IF($U$8="BV",VLOOKUP(Search!$A2895,Inventory!$AH$2:$AI$5552,2,FALSE),""))),"")</f>
        <v/>
      </c>
      <c r="C2895" s="38"/>
      <c r="D2895" s="38"/>
      <c r="E2895" s="38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22"/>
    </row>
    <row r="2896" spans="1:22" x14ac:dyDescent="0.2">
      <c r="A2896" s="24">
        <f>1+LARGE($A$11:A2895,1)</f>
        <v>2885</v>
      </c>
      <c r="B2896" s="38" t="str">
        <f>_xlfn.IFNA(IF($U$8="set",VLOOKUP(Search!$A2896,Inventory!$AD$2:$AI$5552,6,FALSE),IF($U$8="Player",VLOOKUP(Search!$A2896,Inventory!$AF$2:$AI$5552,4,FALSE),IF($U$8="BV",VLOOKUP(Search!$A2896,Inventory!$AH$2:$AI$5552,2,FALSE),""))),"")</f>
        <v/>
      </c>
      <c r="C2896" s="38"/>
      <c r="D2896" s="38"/>
      <c r="E2896" s="38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22"/>
    </row>
    <row r="2897" spans="1:22" x14ac:dyDescent="0.2">
      <c r="A2897" s="24">
        <f>1+LARGE($A$11:A2896,1)</f>
        <v>2886</v>
      </c>
      <c r="B2897" s="38" t="str">
        <f>_xlfn.IFNA(IF($U$8="set",VLOOKUP(Search!$A2897,Inventory!$AD$2:$AI$5552,6,FALSE),IF($U$8="Player",VLOOKUP(Search!$A2897,Inventory!$AF$2:$AI$5552,4,FALSE),IF($U$8="BV",VLOOKUP(Search!$A2897,Inventory!$AH$2:$AI$5552,2,FALSE),""))),"")</f>
        <v/>
      </c>
      <c r="C2897" s="38"/>
      <c r="D2897" s="38"/>
      <c r="E2897" s="38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22"/>
    </row>
    <row r="2898" spans="1:22" x14ac:dyDescent="0.2">
      <c r="A2898" s="24">
        <f>1+LARGE($A$11:A2897,1)</f>
        <v>2887</v>
      </c>
      <c r="B2898" s="38" t="str">
        <f>_xlfn.IFNA(IF($U$8="set",VLOOKUP(Search!$A2898,Inventory!$AD$2:$AI$5552,6,FALSE),IF($U$8="Player",VLOOKUP(Search!$A2898,Inventory!$AF$2:$AI$5552,4,FALSE),IF($U$8="BV",VLOOKUP(Search!$A2898,Inventory!$AH$2:$AI$5552,2,FALSE),""))),"")</f>
        <v/>
      </c>
      <c r="C2898" s="38"/>
      <c r="D2898" s="38"/>
      <c r="E2898" s="38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22"/>
    </row>
    <row r="2899" spans="1:22" x14ac:dyDescent="0.2">
      <c r="A2899" s="24">
        <f>1+LARGE($A$11:A2898,1)</f>
        <v>2888</v>
      </c>
      <c r="B2899" s="38" t="str">
        <f>_xlfn.IFNA(IF($U$8="set",VLOOKUP(Search!$A2899,Inventory!$AD$2:$AI$5552,6,FALSE),IF($U$8="Player",VLOOKUP(Search!$A2899,Inventory!$AF$2:$AI$5552,4,FALSE),IF($U$8="BV",VLOOKUP(Search!$A2899,Inventory!$AH$2:$AI$5552,2,FALSE),""))),"")</f>
        <v/>
      </c>
      <c r="C2899" s="38"/>
      <c r="D2899" s="38"/>
      <c r="E2899" s="38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22"/>
    </row>
    <row r="2900" spans="1:22" x14ac:dyDescent="0.2">
      <c r="A2900" s="24">
        <f>1+LARGE($A$11:A2899,1)</f>
        <v>2889</v>
      </c>
      <c r="B2900" s="38" t="str">
        <f>_xlfn.IFNA(IF($U$8="set",VLOOKUP(Search!$A2900,Inventory!$AD$2:$AI$5552,6,FALSE),IF($U$8="Player",VLOOKUP(Search!$A2900,Inventory!$AF$2:$AI$5552,4,FALSE),IF($U$8="BV",VLOOKUP(Search!$A2900,Inventory!$AH$2:$AI$5552,2,FALSE),""))),"")</f>
        <v/>
      </c>
      <c r="C2900" s="38"/>
      <c r="D2900" s="38"/>
      <c r="E2900" s="38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22"/>
    </row>
    <row r="2901" spans="1:22" x14ac:dyDescent="0.2">
      <c r="A2901" s="24">
        <f>1+LARGE($A$11:A2900,1)</f>
        <v>2890</v>
      </c>
      <c r="B2901" s="38" t="str">
        <f>_xlfn.IFNA(IF($U$8="set",VLOOKUP(Search!$A2901,Inventory!$AD$2:$AI$5552,6,FALSE),IF($U$8="Player",VLOOKUP(Search!$A2901,Inventory!$AF$2:$AI$5552,4,FALSE),IF($U$8="BV",VLOOKUP(Search!$A2901,Inventory!$AH$2:$AI$5552,2,FALSE),""))),"")</f>
        <v/>
      </c>
      <c r="C2901" s="38"/>
      <c r="D2901" s="38"/>
      <c r="E2901" s="38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22"/>
    </row>
    <row r="2902" spans="1:22" x14ac:dyDescent="0.2">
      <c r="A2902" s="24">
        <f>1+LARGE($A$11:A2901,1)</f>
        <v>2891</v>
      </c>
      <c r="B2902" s="38" t="str">
        <f>_xlfn.IFNA(IF($U$8="set",VLOOKUP(Search!$A2902,Inventory!$AD$2:$AI$5552,6,FALSE),IF($U$8="Player",VLOOKUP(Search!$A2902,Inventory!$AF$2:$AI$5552,4,FALSE),IF($U$8="BV",VLOOKUP(Search!$A2902,Inventory!$AH$2:$AI$5552,2,FALSE),""))),"")</f>
        <v/>
      </c>
      <c r="C2902" s="38"/>
      <c r="D2902" s="38"/>
      <c r="E2902" s="38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22"/>
    </row>
    <row r="2903" spans="1:22" x14ac:dyDescent="0.2">
      <c r="A2903" s="24">
        <f>1+LARGE($A$11:A2902,1)</f>
        <v>2892</v>
      </c>
      <c r="B2903" s="38" t="str">
        <f>_xlfn.IFNA(IF($U$8="set",VLOOKUP(Search!$A2903,Inventory!$AD$2:$AI$5552,6,FALSE),IF($U$8="Player",VLOOKUP(Search!$A2903,Inventory!$AF$2:$AI$5552,4,FALSE),IF($U$8="BV",VLOOKUP(Search!$A2903,Inventory!$AH$2:$AI$5552,2,FALSE),""))),"")</f>
        <v/>
      </c>
      <c r="C2903" s="38"/>
      <c r="D2903" s="38"/>
      <c r="E2903" s="38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22"/>
    </row>
    <row r="2904" spans="1:22" x14ac:dyDescent="0.2">
      <c r="A2904" s="24">
        <f>1+LARGE($A$11:A2903,1)</f>
        <v>2893</v>
      </c>
      <c r="B2904" s="38" t="str">
        <f>_xlfn.IFNA(IF($U$8="set",VLOOKUP(Search!$A2904,Inventory!$AD$2:$AI$5552,6,FALSE),IF($U$8="Player",VLOOKUP(Search!$A2904,Inventory!$AF$2:$AI$5552,4,FALSE),IF($U$8="BV",VLOOKUP(Search!$A2904,Inventory!$AH$2:$AI$5552,2,FALSE),""))),"")</f>
        <v/>
      </c>
      <c r="C2904" s="38"/>
      <c r="D2904" s="38"/>
      <c r="E2904" s="38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22"/>
    </row>
    <row r="2905" spans="1:22" x14ac:dyDescent="0.2">
      <c r="A2905" s="24">
        <f>1+LARGE($A$11:A2904,1)</f>
        <v>2894</v>
      </c>
      <c r="B2905" s="38" t="str">
        <f>_xlfn.IFNA(IF($U$8="set",VLOOKUP(Search!$A2905,Inventory!$AD$2:$AI$5552,6,FALSE),IF($U$8="Player",VLOOKUP(Search!$A2905,Inventory!$AF$2:$AI$5552,4,FALSE),IF($U$8="BV",VLOOKUP(Search!$A2905,Inventory!$AH$2:$AI$5552,2,FALSE),""))),"")</f>
        <v/>
      </c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22"/>
    </row>
    <row r="2906" spans="1:22" x14ac:dyDescent="0.2">
      <c r="A2906" s="24">
        <f>1+LARGE($A$11:A2905,1)</f>
        <v>2895</v>
      </c>
      <c r="B2906" s="38" t="str">
        <f>_xlfn.IFNA(IF($U$8="set",VLOOKUP(Search!$A2906,Inventory!$AD$2:$AI$5552,6,FALSE),IF($U$8="Player",VLOOKUP(Search!$A2906,Inventory!$AF$2:$AI$5552,4,FALSE),IF($U$8="BV",VLOOKUP(Search!$A2906,Inventory!$AH$2:$AI$5552,2,FALSE),""))),"")</f>
        <v/>
      </c>
      <c r="C2906" s="38"/>
      <c r="D2906" s="38"/>
      <c r="E2906" s="38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22"/>
    </row>
    <row r="2907" spans="1:22" x14ac:dyDescent="0.2">
      <c r="A2907" s="24">
        <f>1+LARGE($A$11:A2906,1)</f>
        <v>2896</v>
      </c>
      <c r="B2907" s="38" t="str">
        <f>_xlfn.IFNA(IF($U$8="set",VLOOKUP(Search!$A2907,Inventory!$AD$2:$AI$5552,6,FALSE),IF($U$8="Player",VLOOKUP(Search!$A2907,Inventory!$AF$2:$AI$5552,4,FALSE),IF($U$8="BV",VLOOKUP(Search!$A2907,Inventory!$AH$2:$AI$5552,2,FALSE),""))),"")</f>
        <v/>
      </c>
      <c r="C2907" s="38"/>
      <c r="D2907" s="38"/>
      <c r="E2907" s="38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22"/>
    </row>
    <row r="2908" spans="1:22" x14ac:dyDescent="0.2">
      <c r="A2908" s="24">
        <f>1+LARGE($A$11:A2907,1)</f>
        <v>2897</v>
      </c>
      <c r="B2908" s="38" t="str">
        <f>_xlfn.IFNA(IF($U$8="set",VLOOKUP(Search!$A2908,Inventory!$AD$2:$AI$5552,6,FALSE),IF($U$8="Player",VLOOKUP(Search!$A2908,Inventory!$AF$2:$AI$5552,4,FALSE),IF($U$8="BV",VLOOKUP(Search!$A2908,Inventory!$AH$2:$AI$5552,2,FALSE),""))),"")</f>
        <v/>
      </c>
      <c r="C2908" s="38"/>
      <c r="D2908" s="38"/>
      <c r="E2908" s="38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22"/>
    </row>
    <row r="2909" spans="1:22" x14ac:dyDescent="0.2">
      <c r="A2909" s="24">
        <f>1+LARGE($A$11:A2908,1)</f>
        <v>2898</v>
      </c>
      <c r="B2909" s="38" t="str">
        <f>_xlfn.IFNA(IF($U$8="set",VLOOKUP(Search!$A2909,Inventory!$AD$2:$AI$5552,6,FALSE),IF($U$8="Player",VLOOKUP(Search!$A2909,Inventory!$AF$2:$AI$5552,4,FALSE),IF($U$8="BV",VLOOKUP(Search!$A2909,Inventory!$AH$2:$AI$5552,2,FALSE),""))),"")</f>
        <v/>
      </c>
      <c r="C2909" s="38"/>
      <c r="D2909" s="38"/>
      <c r="E2909" s="38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22"/>
    </row>
    <row r="2910" spans="1:22" x14ac:dyDescent="0.2">
      <c r="A2910" s="24">
        <f>1+LARGE($A$11:A2909,1)</f>
        <v>2899</v>
      </c>
      <c r="B2910" s="38" t="str">
        <f>_xlfn.IFNA(IF($U$8="set",VLOOKUP(Search!$A2910,Inventory!$AD$2:$AI$5552,6,FALSE),IF($U$8="Player",VLOOKUP(Search!$A2910,Inventory!$AF$2:$AI$5552,4,FALSE),IF($U$8="BV",VLOOKUP(Search!$A2910,Inventory!$AH$2:$AI$5552,2,FALSE),""))),"")</f>
        <v/>
      </c>
      <c r="C2910" s="38"/>
      <c r="D2910" s="38"/>
      <c r="E2910" s="38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22"/>
    </row>
    <row r="2911" spans="1:22" x14ac:dyDescent="0.2">
      <c r="A2911" s="24">
        <f>1+LARGE($A$11:A2910,1)</f>
        <v>2900</v>
      </c>
      <c r="B2911" s="38" t="str">
        <f>_xlfn.IFNA(IF($U$8="set",VLOOKUP(Search!$A2911,Inventory!$AD$2:$AI$5552,6,FALSE),IF($U$8="Player",VLOOKUP(Search!$A2911,Inventory!$AF$2:$AI$5552,4,FALSE),IF($U$8="BV",VLOOKUP(Search!$A2911,Inventory!$AH$2:$AI$5552,2,FALSE),""))),"")</f>
        <v/>
      </c>
      <c r="C2911" s="38"/>
      <c r="D2911" s="38"/>
      <c r="E2911" s="38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22"/>
    </row>
    <row r="2912" spans="1:22" x14ac:dyDescent="0.2">
      <c r="A2912" s="24">
        <f>1+LARGE($A$11:A2911,1)</f>
        <v>2901</v>
      </c>
      <c r="B2912" s="38" t="str">
        <f>_xlfn.IFNA(IF($U$8="set",VLOOKUP(Search!$A2912,Inventory!$AD$2:$AI$5552,6,FALSE),IF($U$8="Player",VLOOKUP(Search!$A2912,Inventory!$AF$2:$AI$5552,4,FALSE),IF($U$8="BV",VLOOKUP(Search!$A2912,Inventory!$AH$2:$AI$5552,2,FALSE),""))),"")</f>
        <v/>
      </c>
      <c r="C2912" s="38"/>
      <c r="D2912" s="38"/>
      <c r="E2912" s="38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22"/>
    </row>
    <row r="2913" spans="1:22" x14ac:dyDescent="0.2">
      <c r="A2913" s="24">
        <f>1+LARGE($A$11:A2912,1)</f>
        <v>2902</v>
      </c>
      <c r="B2913" s="38" t="str">
        <f>_xlfn.IFNA(IF($U$8="set",VLOOKUP(Search!$A2913,Inventory!$AD$2:$AI$5552,6,FALSE),IF($U$8="Player",VLOOKUP(Search!$A2913,Inventory!$AF$2:$AI$5552,4,FALSE),IF($U$8="BV",VLOOKUP(Search!$A2913,Inventory!$AH$2:$AI$5552,2,FALSE),""))),"")</f>
        <v/>
      </c>
      <c r="C2913" s="38"/>
      <c r="D2913" s="38"/>
      <c r="E2913" s="38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22"/>
    </row>
    <row r="2914" spans="1:22" x14ac:dyDescent="0.2">
      <c r="A2914" s="24">
        <f>1+LARGE($A$11:A2913,1)</f>
        <v>2903</v>
      </c>
      <c r="B2914" s="38" t="str">
        <f>_xlfn.IFNA(IF($U$8="set",VLOOKUP(Search!$A2914,Inventory!$AD$2:$AI$5552,6,FALSE),IF($U$8="Player",VLOOKUP(Search!$A2914,Inventory!$AF$2:$AI$5552,4,FALSE),IF($U$8="BV",VLOOKUP(Search!$A2914,Inventory!$AH$2:$AI$5552,2,FALSE),""))),"")</f>
        <v/>
      </c>
      <c r="C2914" s="38"/>
      <c r="D2914" s="38"/>
      <c r="E2914" s="38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22"/>
    </row>
    <row r="2915" spans="1:22" x14ac:dyDescent="0.2">
      <c r="A2915" s="24">
        <f>1+LARGE($A$11:A2914,1)</f>
        <v>2904</v>
      </c>
      <c r="B2915" s="38" t="str">
        <f>_xlfn.IFNA(IF($U$8="set",VLOOKUP(Search!$A2915,Inventory!$AD$2:$AI$5552,6,FALSE),IF($U$8="Player",VLOOKUP(Search!$A2915,Inventory!$AF$2:$AI$5552,4,FALSE),IF($U$8="BV",VLOOKUP(Search!$A2915,Inventory!$AH$2:$AI$5552,2,FALSE),""))),"")</f>
        <v/>
      </c>
      <c r="C2915" s="38"/>
      <c r="D2915" s="38"/>
      <c r="E2915" s="38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22"/>
    </row>
    <row r="2916" spans="1:22" x14ac:dyDescent="0.2">
      <c r="A2916" s="24">
        <f>1+LARGE($A$11:A2915,1)</f>
        <v>2905</v>
      </c>
      <c r="B2916" s="38" t="str">
        <f>_xlfn.IFNA(IF($U$8="set",VLOOKUP(Search!$A2916,Inventory!$AD$2:$AI$5552,6,FALSE),IF($U$8="Player",VLOOKUP(Search!$A2916,Inventory!$AF$2:$AI$5552,4,FALSE),IF($U$8="BV",VLOOKUP(Search!$A2916,Inventory!$AH$2:$AI$5552,2,FALSE),""))),"")</f>
        <v/>
      </c>
      <c r="C2916" s="38"/>
      <c r="D2916" s="38"/>
      <c r="E2916" s="38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22"/>
    </row>
    <row r="2917" spans="1:22" x14ac:dyDescent="0.2">
      <c r="A2917" s="24">
        <f>1+LARGE($A$11:A2916,1)</f>
        <v>2906</v>
      </c>
      <c r="B2917" s="38" t="str">
        <f>_xlfn.IFNA(IF($U$8="set",VLOOKUP(Search!$A2917,Inventory!$AD$2:$AI$5552,6,FALSE),IF($U$8="Player",VLOOKUP(Search!$A2917,Inventory!$AF$2:$AI$5552,4,FALSE),IF($U$8="BV",VLOOKUP(Search!$A2917,Inventory!$AH$2:$AI$5552,2,FALSE),""))),"")</f>
        <v/>
      </c>
      <c r="C2917" s="38"/>
      <c r="D2917" s="38"/>
      <c r="E2917" s="38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22"/>
    </row>
    <row r="2918" spans="1:22" x14ac:dyDescent="0.2">
      <c r="A2918" s="24">
        <f>1+LARGE($A$11:A2917,1)</f>
        <v>2907</v>
      </c>
      <c r="B2918" s="38" t="str">
        <f>_xlfn.IFNA(IF($U$8="set",VLOOKUP(Search!$A2918,Inventory!$AD$2:$AI$5552,6,FALSE),IF($U$8="Player",VLOOKUP(Search!$A2918,Inventory!$AF$2:$AI$5552,4,FALSE),IF($U$8="BV",VLOOKUP(Search!$A2918,Inventory!$AH$2:$AI$5552,2,FALSE),""))),"")</f>
        <v/>
      </c>
      <c r="C2918" s="38"/>
      <c r="D2918" s="38"/>
      <c r="E2918" s="38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22"/>
    </row>
    <row r="2919" spans="1:22" x14ac:dyDescent="0.2">
      <c r="A2919" s="24">
        <f>1+LARGE($A$11:A2918,1)</f>
        <v>2908</v>
      </c>
      <c r="B2919" s="38" t="str">
        <f>_xlfn.IFNA(IF($U$8="set",VLOOKUP(Search!$A2919,Inventory!$AD$2:$AI$5552,6,FALSE),IF($U$8="Player",VLOOKUP(Search!$A2919,Inventory!$AF$2:$AI$5552,4,FALSE),IF($U$8="BV",VLOOKUP(Search!$A2919,Inventory!$AH$2:$AI$5552,2,FALSE),""))),"")</f>
        <v/>
      </c>
      <c r="C2919" s="38"/>
      <c r="D2919" s="38"/>
      <c r="E2919" s="38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22"/>
    </row>
    <row r="2920" spans="1:22" x14ac:dyDescent="0.2">
      <c r="A2920" s="24">
        <f>1+LARGE($A$11:A2919,1)</f>
        <v>2909</v>
      </c>
      <c r="B2920" s="38" t="str">
        <f>_xlfn.IFNA(IF($U$8="set",VLOOKUP(Search!$A2920,Inventory!$AD$2:$AI$5552,6,FALSE),IF($U$8="Player",VLOOKUP(Search!$A2920,Inventory!$AF$2:$AI$5552,4,FALSE),IF($U$8="BV",VLOOKUP(Search!$A2920,Inventory!$AH$2:$AI$5552,2,FALSE),""))),"")</f>
        <v/>
      </c>
      <c r="C2920" s="38"/>
      <c r="D2920" s="38"/>
      <c r="E2920" s="38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22"/>
    </row>
    <row r="2921" spans="1:22" x14ac:dyDescent="0.2">
      <c r="A2921" s="24">
        <f>1+LARGE($A$11:A2920,1)</f>
        <v>2910</v>
      </c>
      <c r="B2921" s="38" t="str">
        <f>_xlfn.IFNA(IF($U$8="set",VLOOKUP(Search!$A2921,Inventory!$AD$2:$AI$5552,6,FALSE),IF($U$8="Player",VLOOKUP(Search!$A2921,Inventory!$AF$2:$AI$5552,4,FALSE),IF($U$8="BV",VLOOKUP(Search!$A2921,Inventory!$AH$2:$AI$5552,2,FALSE),""))),"")</f>
        <v/>
      </c>
      <c r="C2921" s="38"/>
      <c r="D2921" s="38"/>
      <c r="E2921" s="38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22"/>
    </row>
    <row r="2922" spans="1:22" x14ac:dyDescent="0.2">
      <c r="A2922" s="24">
        <f>1+LARGE($A$11:A2921,1)</f>
        <v>2911</v>
      </c>
      <c r="B2922" s="38" t="str">
        <f>_xlfn.IFNA(IF($U$8="set",VLOOKUP(Search!$A2922,Inventory!$AD$2:$AI$5552,6,FALSE),IF($U$8="Player",VLOOKUP(Search!$A2922,Inventory!$AF$2:$AI$5552,4,FALSE),IF($U$8="BV",VLOOKUP(Search!$A2922,Inventory!$AH$2:$AI$5552,2,FALSE),""))),"")</f>
        <v/>
      </c>
      <c r="C2922" s="38"/>
      <c r="D2922" s="38"/>
      <c r="E2922" s="38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22"/>
    </row>
    <row r="2923" spans="1:22" x14ac:dyDescent="0.2">
      <c r="A2923" s="24">
        <f>1+LARGE($A$11:A2922,1)</f>
        <v>2912</v>
      </c>
      <c r="B2923" s="38" t="str">
        <f>_xlfn.IFNA(IF($U$8="set",VLOOKUP(Search!$A2923,Inventory!$AD$2:$AI$5552,6,FALSE),IF($U$8="Player",VLOOKUP(Search!$A2923,Inventory!$AF$2:$AI$5552,4,FALSE),IF($U$8="BV",VLOOKUP(Search!$A2923,Inventory!$AH$2:$AI$5552,2,FALSE),""))),"")</f>
        <v/>
      </c>
      <c r="C2923" s="38"/>
      <c r="D2923" s="38"/>
      <c r="E2923" s="38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22"/>
    </row>
    <row r="2924" spans="1:22" x14ac:dyDescent="0.2">
      <c r="A2924" s="24">
        <f>1+LARGE($A$11:A2923,1)</f>
        <v>2913</v>
      </c>
      <c r="B2924" s="38" t="str">
        <f>_xlfn.IFNA(IF($U$8="set",VLOOKUP(Search!$A2924,Inventory!$AD$2:$AI$5552,6,FALSE),IF($U$8="Player",VLOOKUP(Search!$A2924,Inventory!$AF$2:$AI$5552,4,FALSE),IF($U$8="BV",VLOOKUP(Search!$A2924,Inventory!$AH$2:$AI$5552,2,FALSE),""))),"")</f>
        <v/>
      </c>
      <c r="C2924" s="38"/>
      <c r="D2924" s="38"/>
      <c r="E2924" s="38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22"/>
    </row>
    <row r="2925" spans="1:22" x14ac:dyDescent="0.2">
      <c r="A2925" s="24">
        <f>1+LARGE($A$11:A2924,1)</f>
        <v>2914</v>
      </c>
      <c r="B2925" s="38" t="str">
        <f>_xlfn.IFNA(IF($U$8="set",VLOOKUP(Search!$A2925,Inventory!$AD$2:$AI$5552,6,FALSE),IF($U$8="Player",VLOOKUP(Search!$A2925,Inventory!$AF$2:$AI$5552,4,FALSE),IF($U$8="BV",VLOOKUP(Search!$A2925,Inventory!$AH$2:$AI$5552,2,FALSE),""))),"")</f>
        <v/>
      </c>
      <c r="C2925" s="38"/>
      <c r="D2925" s="38"/>
      <c r="E2925" s="38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22"/>
    </row>
    <row r="2926" spans="1:22" x14ac:dyDescent="0.2">
      <c r="A2926" s="24">
        <f>1+LARGE($A$11:A2925,1)</f>
        <v>2915</v>
      </c>
      <c r="B2926" s="38" t="str">
        <f>_xlfn.IFNA(IF($U$8="set",VLOOKUP(Search!$A2926,Inventory!$AD$2:$AI$5552,6,FALSE),IF($U$8="Player",VLOOKUP(Search!$A2926,Inventory!$AF$2:$AI$5552,4,FALSE),IF($U$8="BV",VLOOKUP(Search!$A2926,Inventory!$AH$2:$AI$5552,2,FALSE),""))),"")</f>
        <v/>
      </c>
      <c r="C2926" s="38"/>
      <c r="D2926" s="38"/>
      <c r="E2926" s="38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22"/>
    </row>
    <row r="2927" spans="1:22" x14ac:dyDescent="0.2">
      <c r="A2927" s="24">
        <f>1+LARGE($A$11:A2926,1)</f>
        <v>2916</v>
      </c>
      <c r="B2927" s="38" t="str">
        <f>_xlfn.IFNA(IF($U$8="set",VLOOKUP(Search!$A2927,Inventory!$AD$2:$AI$5552,6,FALSE),IF($U$8="Player",VLOOKUP(Search!$A2927,Inventory!$AF$2:$AI$5552,4,FALSE),IF($U$8="BV",VLOOKUP(Search!$A2927,Inventory!$AH$2:$AI$5552,2,FALSE),""))),"")</f>
        <v/>
      </c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22"/>
    </row>
    <row r="2928" spans="1:22" x14ac:dyDescent="0.2">
      <c r="A2928" s="24">
        <f>1+LARGE($A$11:A2927,1)</f>
        <v>2917</v>
      </c>
      <c r="B2928" s="38" t="str">
        <f>_xlfn.IFNA(IF($U$8="set",VLOOKUP(Search!$A2928,Inventory!$AD$2:$AI$5552,6,FALSE),IF($U$8="Player",VLOOKUP(Search!$A2928,Inventory!$AF$2:$AI$5552,4,FALSE),IF($U$8="BV",VLOOKUP(Search!$A2928,Inventory!$AH$2:$AI$5552,2,FALSE),""))),"")</f>
        <v/>
      </c>
      <c r="C2928" s="38"/>
      <c r="D2928" s="38"/>
      <c r="E2928" s="38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22"/>
    </row>
    <row r="2929" spans="1:22" x14ac:dyDescent="0.2">
      <c r="A2929" s="24">
        <f>1+LARGE($A$11:A2928,1)</f>
        <v>2918</v>
      </c>
      <c r="B2929" s="38" t="str">
        <f>_xlfn.IFNA(IF($U$8="set",VLOOKUP(Search!$A2929,Inventory!$AD$2:$AI$5552,6,FALSE),IF($U$8="Player",VLOOKUP(Search!$A2929,Inventory!$AF$2:$AI$5552,4,FALSE),IF($U$8="BV",VLOOKUP(Search!$A2929,Inventory!$AH$2:$AI$5552,2,FALSE),""))),"")</f>
        <v/>
      </c>
      <c r="C2929" s="38"/>
      <c r="D2929" s="38"/>
      <c r="E2929" s="38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22"/>
    </row>
    <row r="2930" spans="1:22" x14ac:dyDescent="0.2">
      <c r="A2930" s="24">
        <f>1+LARGE($A$11:A2929,1)</f>
        <v>2919</v>
      </c>
      <c r="B2930" s="38" t="str">
        <f>_xlfn.IFNA(IF($U$8="set",VLOOKUP(Search!$A2930,Inventory!$AD$2:$AI$5552,6,FALSE),IF($U$8="Player",VLOOKUP(Search!$A2930,Inventory!$AF$2:$AI$5552,4,FALSE),IF($U$8="BV",VLOOKUP(Search!$A2930,Inventory!$AH$2:$AI$5552,2,FALSE),""))),"")</f>
        <v/>
      </c>
      <c r="C2930" s="38"/>
      <c r="D2930" s="38"/>
      <c r="E2930" s="38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22"/>
    </row>
    <row r="2931" spans="1:22" x14ac:dyDescent="0.2">
      <c r="A2931" s="24">
        <f>1+LARGE($A$11:A2930,1)</f>
        <v>2920</v>
      </c>
      <c r="B2931" s="38" t="str">
        <f>_xlfn.IFNA(IF($U$8="set",VLOOKUP(Search!$A2931,Inventory!$AD$2:$AI$5552,6,FALSE),IF($U$8="Player",VLOOKUP(Search!$A2931,Inventory!$AF$2:$AI$5552,4,FALSE),IF($U$8="BV",VLOOKUP(Search!$A2931,Inventory!$AH$2:$AI$5552,2,FALSE),""))),"")</f>
        <v/>
      </c>
      <c r="C2931" s="38"/>
      <c r="D2931" s="38"/>
      <c r="E2931" s="38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22"/>
    </row>
    <row r="2932" spans="1:22" x14ac:dyDescent="0.2">
      <c r="A2932" s="24">
        <f>1+LARGE($A$11:A2931,1)</f>
        <v>2921</v>
      </c>
      <c r="B2932" s="38" t="str">
        <f>_xlfn.IFNA(IF($U$8="set",VLOOKUP(Search!$A2932,Inventory!$AD$2:$AI$5552,6,FALSE),IF($U$8="Player",VLOOKUP(Search!$A2932,Inventory!$AF$2:$AI$5552,4,FALSE),IF($U$8="BV",VLOOKUP(Search!$A2932,Inventory!$AH$2:$AI$5552,2,FALSE),""))),"")</f>
        <v/>
      </c>
      <c r="C2932" s="38"/>
      <c r="D2932" s="38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22"/>
    </row>
    <row r="2933" spans="1:22" x14ac:dyDescent="0.2">
      <c r="A2933" s="24">
        <f>1+LARGE($A$11:A2932,1)</f>
        <v>2922</v>
      </c>
      <c r="B2933" s="38" t="str">
        <f>_xlfn.IFNA(IF($U$8="set",VLOOKUP(Search!$A2933,Inventory!$AD$2:$AI$5552,6,FALSE),IF($U$8="Player",VLOOKUP(Search!$A2933,Inventory!$AF$2:$AI$5552,4,FALSE),IF($U$8="BV",VLOOKUP(Search!$A2933,Inventory!$AH$2:$AI$5552,2,FALSE),""))),"")</f>
        <v/>
      </c>
      <c r="C2933" s="38"/>
      <c r="D2933" s="38"/>
      <c r="E2933" s="38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22"/>
    </row>
    <row r="2934" spans="1:22" x14ac:dyDescent="0.2">
      <c r="A2934" s="24">
        <f>1+LARGE($A$11:A2933,1)</f>
        <v>2923</v>
      </c>
      <c r="B2934" s="38" t="str">
        <f>_xlfn.IFNA(IF($U$8="set",VLOOKUP(Search!$A2934,Inventory!$AD$2:$AI$5552,6,FALSE),IF($U$8="Player",VLOOKUP(Search!$A2934,Inventory!$AF$2:$AI$5552,4,FALSE),IF($U$8="BV",VLOOKUP(Search!$A2934,Inventory!$AH$2:$AI$5552,2,FALSE),""))),"")</f>
        <v/>
      </c>
      <c r="C2934" s="38"/>
      <c r="D2934" s="38"/>
      <c r="E2934" s="38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22"/>
    </row>
    <row r="2935" spans="1:22" x14ac:dyDescent="0.2">
      <c r="A2935" s="24">
        <f>1+LARGE($A$11:A2934,1)</f>
        <v>2924</v>
      </c>
      <c r="B2935" s="38" t="str">
        <f>_xlfn.IFNA(IF($U$8="set",VLOOKUP(Search!$A2935,Inventory!$AD$2:$AI$5552,6,FALSE),IF($U$8="Player",VLOOKUP(Search!$A2935,Inventory!$AF$2:$AI$5552,4,FALSE),IF($U$8="BV",VLOOKUP(Search!$A2935,Inventory!$AH$2:$AI$5552,2,FALSE),""))),"")</f>
        <v/>
      </c>
      <c r="C2935" s="38"/>
      <c r="D2935" s="38"/>
      <c r="E2935" s="38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22"/>
    </row>
    <row r="2936" spans="1:22" x14ac:dyDescent="0.2">
      <c r="A2936" s="24">
        <f>1+LARGE($A$11:A2935,1)</f>
        <v>2925</v>
      </c>
      <c r="B2936" s="38" t="str">
        <f>_xlfn.IFNA(IF($U$8="set",VLOOKUP(Search!$A2936,Inventory!$AD$2:$AI$5552,6,FALSE),IF($U$8="Player",VLOOKUP(Search!$A2936,Inventory!$AF$2:$AI$5552,4,FALSE),IF($U$8="BV",VLOOKUP(Search!$A2936,Inventory!$AH$2:$AI$5552,2,FALSE),""))),"")</f>
        <v/>
      </c>
      <c r="C2936" s="38"/>
      <c r="D2936" s="38"/>
      <c r="E2936" s="38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22"/>
    </row>
    <row r="2937" spans="1:22" x14ac:dyDescent="0.2">
      <c r="A2937" s="24">
        <f>1+LARGE($A$11:A2936,1)</f>
        <v>2926</v>
      </c>
      <c r="B2937" s="38" t="str">
        <f>_xlfn.IFNA(IF($U$8="set",VLOOKUP(Search!$A2937,Inventory!$AD$2:$AI$5552,6,FALSE),IF($U$8="Player",VLOOKUP(Search!$A2937,Inventory!$AF$2:$AI$5552,4,FALSE),IF($U$8="BV",VLOOKUP(Search!$A2937,Inventory!$AH$2:$AI$5552,2,FALSE),""))),"")</f>
        <v/>
      </c>
      <c r="C2937" s="38"/>
      <c r="D2937" s="38"/>
      <c r="E2937" s="38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22"/>
    </row>
    <row r="2938" spans="1:22" x14ac:dyDescent="0.2">
      <c r="A2938" s="24">
        <f>1+LARGE($A$11:A2937,1)</f>
        <v>2927</v>
      </c>
      <c r="B2938" s="38" t="str">
        <f>_xlfn.IFNA(IF($U$8="set",VLOOKUP(Search!$A2938,Inventory!$AD$2:$AI$5552,6,FALSE),IF($U$8="Player",VLOOKUP(Search!$A2938,Inventory!$AF$2:$AI$5552,4,FALSE),IF($U$8="BV",VLOOKUP(Search!$A2938,Inventory!$AH$2:$AI$5552,2,FALSE),""))),"")</f>
        <v/>
      </c>
      <c r="C2938" s="38"/>
      <c r="D2938" s="38"/>
      <c r="E2938" s="38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22"/>
    </row>
    <row r="2939" spans="1:22" x14ac:dyDescent="0.2">
      <c r="A2939" s="24">
        <f>1+LARGE($A$11:A2938,1)</f>
        <v>2928</v>
      </c>
      <c r="B2939" s="38" t="str">
        <f>_xlfn.IFNA(IF($U$8="set",VLOOKUP(Search!$A2939,Inventory!$AD$2:$AI$5552,6,FALSE),IF($U$8="Player",VLOOKUP(Search!$A2939,Inventory!$AF$2:$AI$5552,4,FALSE),IF($U$8="BV",VLOOKUP(Search!$A2939,Inventory!$AH$2:$AI$5552,2,FALSE),""))),"")</f>
        <v/>
      </c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22"/>
    </row>
    <row r="2940" spans="1:22" x14ac:dyDescent="0.2">
      <c r="A2940" s="24">
        <f>1+LARGE($A$11:A2939,1)</f>
        <v>2929</v>
      </c>
      <c r="B2940" s="38" t="str">
        <f>_xlfn.IFNA(IF($U$8="set",VLOOKUP(Search!$A2940,Inventory!$AD$2:$AI$5552,6,FALSE),IF($U$8="Player",VLOOKUP(Search!$A2940,Inventory!$AF$2:$AI$5552,4,FALSE),IF($U$8="BV",VLOOKUP(Search!$A2940,Inventory!$AH$2:$AI$5552,2,FALSE),""))),"")</f>
        <v/>
      </c>
      <c r="C2940" s="38"/>
      <c r="D2940" s="38"/>
      <c r="E2940" s="38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22"/>
    </row>
    <row r="2941" spans="1:22" x14ac:dyDescent="0.2">
      <c r="A2941" s="24">
        <f>1+LARGE($A$11:A2940,1)</f>
        <v>2930</v>
      </c>
      <c r="B2941" s="38" t="str">
        <f>_xlfn.IFNA(IF($U$8="set",VLOOKUP(Search!$A2941,Inventory!$AD$2:$AI$5552,6,FALSE),IF($U$8="Player",VLOOKUP(Search!$A2941,Inventory!$AF$2:$AI$5552,4,FALSE),IF($U$8="BV",VLOOKUP(Search!$A2941,Inventory!$AH$2:$AI$5552,2,FALSE),""))),"")</f>
        <v/>
      </c>
      <c r="C2941" s="38"/>
      <c r="D2941" s="38"/>
      <c r="E2941" s="38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22"/>
    </row>
    <row r="2942" spans="1:22" x14ac:dyDescent="0.2">
      <c r="A2942" s="24">
        <f>1+LARGE($A$11:A2941,1)</f>
        <v>2931</v>
      </c>
      <c r="B2942" s="38" t="str">
        <f>_xlfn.IFNA(IF($U$8="set",VLOOKUP(Search!$A2942,Inventory!$AD$2:$AI$5552,6,FALSE),IF($U$8="Player",VLOOKUP(Search!$A2942,Inventory!$AF$2:$AI$5552,4,FALSE),IF($U$8="BV",VLOOKUP(Search!$A2942,Inventory!$AH$2:$AI$5552,2,FALSE),""))),"")</f>
        <v/>
      </c>
      <c r="C2942" s="38"/>
      <c r="D2942" s="38"/>
      <c r="E2942" s="38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22"/>
    </row>
    <row r="2943" spans="1:22" x14ac:dyDescent="0.2">
      <c r="A2943" s="24">
        <f>1+LARGE($A$11:A2942,1)</f>
        <v>2932</v>
      </c>
      <c r="B2943" s="38" t="str">
        <f>_xlfn.IFNA(IF($U$8="set",VLOOKUP(Search!$A2943,Inventory!$AD$2:$AI$5552,6,FALSE),IF($U$8="Player",VLOOKUP(Search!$A2943,Inventory!$AF$2:$AI$5552,4,FALSE),IF($U$8="BV",VLOOKUP(Search!$A2943,Inventory!$AH$2:$AI$5552,2,FALSE),""))),"")</f>
        <v/>
      </c>
      <c r="C2943" s="38"/>
      <c r="D2943" s="38"/>
      <c r="E2943" s="38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22"/>
    </row>
    <row r="2944" spans="1:22" x14ac:dyDescent="0.2">
      <c r="A2944" s="24">
        <f>1+LARGE($A$11:A2943,1)</f>
        <v>2933</v>
      </c>
      <c r="B2944" s="38" t="str">
        <f>_xlfn.IFNA(IF($U$8="set",VLOOKUP(Search!$A2944,Inventory!$AD$2:$AI$5552,6,FALSE),IF($U$8="Player",VLOOKUP(Search!$A2944,Inventory!$AF$2:$AI$5552,4,FALSE),IF($U$8="BV",VLOOKUP(Search!$A2944,Inventory!$AH$2:$AI$5552,2,FALSE),""))),"")</f>
        <v/>
      </c>
      <c r="C2944" s="38"/>
      <c r="D2944" s="38"/>
      <c r="E2944" s="38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22"/>
    </row>
    <row r="2945" spans="1:22" x14ac:dyDescent="0.2">
      <c r="A2945" s="24">
        <f>1+LARGE($A$11:A2944,1)</f>
        <v>2934</v>
      </c>
      <c r="B2945" s="38" t="str">
        <f>_xlfn.IFNA(IF($U$8="set",VLOOKUP(Search!$A2945,Inventory!$AD$2:$AI$5552,6,FALSE),IF($U$8="Player",VLOOKUP(Search!$A2945,Inventory!$AF$2:$AI$5552,4,FALSE),IF($U$8="BV",VLOOKUP(Search!$A2945,Inventory!$AH$2:$AI$5552,2,FALSE),""))),"")</f>
        <v/>
      </c>
      <c r="C2945" s="38"/>
      <c r="D2945" s="38"/>
      <c r="E2945" s="38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22"/>
    </row>
    <row r="2946" spans="1:22" x14ac:dyDescent="0.2">
      <c r="A2946" s="24">
        <f>1+LARGE($A$11:A2945,1)</f>
        <v>2935</v>
      </c>
      <c r="B2946" s="38" t="str">
        <f>_xlfn.IFNA(IF($U$8="set",VLOOKUP(Search!$A2946,Inventory!$AD$2:$AI$5552,6,FALSE),IF($U$8="Player",VLOOKUP(Search!$A2946,Inventory!$AF$2:$AI$5552,4,FALSE),IF($U$8="BV",VLOOKUP(Search!$A2946,Inventory!$AH$2:$AI$5552,2,FALSE),""))),"")</f>
        <v/>
      </c>
      <c r="C2946" s="38"/>
      <c r="D2946" s="38"/>
      <c r="E2946" s="38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22"/>
    </row>
    <row r="2947" spans="1:22" x14ac:dyDescent="0.2">
      <c r="A2947" s="24">
        <f>1+LARGE($A$11:A2946,1)</f>
        <v>2936</v>
      </c>
      <c r="B2947" s="38" t="str">
        <f>_xlfn.IFNA(IF($U$8="set",VLOOKUP(Search!$A2947,Inventory!$AD$2:$AI$5552,6,FALSE),IF($U$8="Player",VLOOKUP(Search!$A2947,Inventory!$AF$2:$AI$5552,4,FALSE),IF($U$8="BV",VLOOKUP(Search!$A2947,Inventory!$AH$2:$AI$5552,2,FALSE),""))),"")</f>
        <v/>
      </c>
      <c r="C2947" s="38"/>
      <c r="D2947" s="38"/>
      <c r="E2947" s="38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22"/>
    </row>
    <row r="2948" spans="1:22" x14ac:dyDescent="0.2">
      <c r="A2948" s="24">
        <f>1+LARGE($A$11:A2947,1)</f>
        <v>2937</v>
      </c>
      <c r="B2948" s="38" t="str">
        <f>_xlfn.IFNA(IF($U$8="set",VLOOKUP(Search!$A2948,Inventory!$AD$2:$AI$5552,6,FALSE),IF($U$8="Player",VLOOKUP(Search!$A2948,Inventory!$AF$2:$AI$5552,4,FALSE),IF($U$8="BV",VLOOKUP(Search!$A2948,Inventory!$AH$2:$AI$5552,2,FALSE),""))),"")</f>
        <v/>
      </c>
      <c r="C2948" s="38"/>
      <c r="D2948" s="38"/>
      <c r="E2948" s="38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22"/>
    </row>
    <row r="2949" spans="1:22" x14ac:dyDescent="0.2">
      <c r="A2949" s="24">
        <f>1+LARGE($A$11:A2948,1)</f>
        <v>2938</v>
      </c>
      <c r="B2949" s="38" t="str">
        <f>_xlfn.IFNA(IF($U$8="set",VLOOKUP(Search!$A2949,Inventory!$AD$2:$AI$5552,6,FALSE),IF($U$8="Player",VLOOKUP(Search!$A2949,Inventory!$AF$2:$AI$5552,4,FALSE),IF($U$8="BV",VLOOKUP(Search!$A2949,Inventory!$AH$2:$AI$5552,2,FALSE),""))),"")</f>
        <v/>
      </c>
      <c r="C2949" s="38"/>
      <c r="D2949" s="38"/>
      <c r="E2949" s="38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22"/>
    </row>
    <row r="2950" spans="1:22" x14ac:dyDescent="0.2">
      <c r="A2950" s="24">
        <f>1+LARGE($A$11:A2949,1)</f>
        <v>2939</v>
      </c>
      <c r="B2950" s="38" t="str">
        <f>_xlfn.IFNA(IF($U$8="set",VLOOKUP(Search!$A2950,Inventory!$AD$2:$AI$5552,6,FALSE),IF($U$8="Player",VLOOKUP(Search!$A2950,Inventory!$AF$2:$AI$5552,4,FALSE),IF($U$8="BV",VLOOKUP(Search!$A2950,Inventory!$AH$2:$AI$5552,2,FALSE),""))),"")</f>
        <v/>
      </c>
      <c r="C2950" s="38"/>
      <c r="D2950" s="38"/>
      <c r="E2950" s="38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22"/>
    </row>
    <row r="2951" spans="1:22" x14ac:dyDescent="0.2">
      <c r="A2951" s="24">
        <f>1+LARGE($A$11:A2950,1)</f>
        <v>2940</v>
      </c>
      <c r="B2951" s="38" t="str">
        <f>_xlfn.IFNA(IF($U$8="set",VLOOKUP(Search!$A2951,Inventory!$AD$2:$AI$5552,6,FALSE),IF($U$8="Player",VLOOKUP(Search!$A2951,Inventory!$AF$2:$AI$5552,4,FALSE),IF($U$8="BV",VLOOKUP(Search!$A2951,Inventory!$AH$2:$AI$5552,2,FALSE),""))),"")</f>
        <v/>
      </c>
      <c r="C2951" s="38"/>
      <c r="D2951" s="38"/>
      <c r="E2951" s="38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22"/>
    </row>
    <row r="2952" spans="1:22" x14ac:dyDescent="0.2">
      <c r="A2952" s="24">
        <f>1+LARGE($A$11:A2951,1)</f>
        <v>2941</v>
      </c>
      <c r="B2952" s="38" t="str">
        <f>_xlfn.IFNA(IF($U$8="set",VLOOKUP(Search!$A2952,Inventory!$AD$2:$AI$5552,6,FALSE),IF($U$8="Player",VLOOKUP(Search!$A2952,Inventory!$AF$2:$AI$5552,4,FALSE),IF($U$8="BV",VLOOKUP(Search!$A2952,Inventory!$AH$2:$AI$5552,2,FALSE),""))),"")</f>
        <v/>
      </c>
      <c r="C2952" s="38"/>
      <c r="D2952" s="38"/>
      <c r="E2952" s="38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22"/>
    </row>
    <row r="2953" spans="1:22" x14ac:dyDescent="0.2">
      <c r="A2953" s="24">
        <f>1+LARGE($A$11:A2952,1)</f>
        <v>2942</v>
      </c>
      <c r="B2953" s="38" t="str">
        <f>_xlfn.IFNA(IF($U$8="set",VLOOKUP(Search!$A2953,Inventory!$AD$2:$AI$5552,6,FALSE),IF($U$8="Player",VLOOKUP(Search!$A2953,Inventory!$AF$2:$AI$5552,4,FALSE),IF($U$8="BV",VLOOKUP(Search!$A2953,Inventory!$AH$2:$AI$5552,2,FALSE),""))),"")</f>
        <v/>
      </c>
      <c r="C2953" s="38"/>
      <c r="D2953" s="38"/>
      <c r="E2953" s="38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22"/>
    </row>
    <row r="2954" spans="1:22" x14ac:dyDescent="0.2">
      <c r="A2954" s="24">
        <f>1+LARGE($A$11:A2953,1)</f>
        <v>2943</v>
      </c>
      <c r="B2954" s="38" t="str">
        <f>_xlfn.IFNA(IF($U$8="set",VLOOKUP(Search!$A2954,Inventory!$AD$2:$AI$5552,6,FALSE),IF($U$8="Player",VLOOKUP(Search!$A2954,Inventory!$AF$2:$AI$5552,4,FALSE),IF($U$8="BV",VLOOKUP(Search!$A2954,Inventory!$AH$2:$AI$5552,2,FALSE),""))),"")</f>
        <v/>
      </c>
      <c r="C2954" s="38"/>
      <c r="D2954" s="38"/>
      <c r="E2954" s="38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22"/>
    </row>
    <row r="2955" spans="1:22" x14ac:dyDescent="0.2">
      <c r="A2955" s="24">
        <f>1+LARGE($A$11:A2954,1)</f>
        <v>2944</v>
      </c>
      <c r="B2955" s="38" t="str">
        <f>_xlfn.IFNA(IF($U$8="set",VLOOKUP(Search!$A2955,Inventory!$AD$2:$AI$5552,6,FALSE),IF($U$8="Player",VLOOKUP(Search!$A2955,Inventory!$AF$2:$AI$5552,4,FALSE),IF($U$8="BV",VLOOKUP(Search!$A2955,Inventory!$AH$2:$AI$5552,2,FALSE),""))),"")</f>
        <v/>
      </c>
      <c r="C2955" s="38"/>
      <c r="D2955" s="38"/>
      <c r="E2955" s="38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22"/>
    </row>
    <row r="2956" spans="1:22" x14ac:dyDescent="0.2">
      <c r="A2956" s="24">
        <f>1+LARGE($A$11:A2955,1)</f>
        <v>2945</v>
      </c>
      <c r="B2956" s="38" t="str">
        <f>_xlfn.IFNA(IF($U$8="set",VLOOKUP(Search!$A2956,Inventory!$AD$2:$AI$5552,6,FALSE),IF($U$8="Player",VLOOKUP(Search!$A2956,Inventory!$AF$2:$AI$5552,4,FALSE),IF($U$8="BV",VLOOKUP(Search!$A2956,Inventory!$AH$2:$AI$5552,2,FALSE),""))),"")</f>
        <v/>
      </c>
      <c r="C2956" s="38"/>
      <c r="D2956" s="38"/>
      <c r="E2956" s="38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22"/>
    </row>
    <row r="2957" spans="1:22" x14ac:dyDescent="0.2">
      <c r="A2957" s="24">
        <f>1+LARGE($A$11:A2956,1)</f>
        <v>2946</v>
      </c>
      <c r="B2957" s="38" t="str">
        <f>_xlfn.IFNA(IF($U$8="set",VLOOKUP(Search!$A2957,Inventory!$AD$2:$AI$5552,6,FALSE),IF($U$8="Player",VLOOKUP(Search!$A2957,Inventory!$AF$2:$AI$5552,4,FALSE),IF($U$8="BV",VLOOKUP(Search!$A2957,Inventory!$AH$2:$AI$5552,2,FALSE),""))),"")</f>
        <v/>
      </c>
      <c r="C2957" s="38"/>
      <c r="D2957" s="38"/>
      <c r="E2957" s="38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22"/>
    </row>
    <row r="2958" spans="1:22" x14ac:dyDescent="0.2">
      <c r="A2958" s="24">
        <f>1+LARGE($A$11:A2957,1)</f>
        <v>2947</v>
      </c>
      <c r="B2958" s="38" t="str">
        <f>_xlfn.IFNA(IF($U$8="set",VLOOKUP(Search!$A2958,Inventory!$AD$2:$AI$5552,6,FALSE),IF($U$8="Player",VLOOKUP(Search!$A2958,Inventory!$AF$2:$AI$5552,4,FALSE),IF($U$8="BV",VLOOKUP(Search!$A2958,Inventory!$AH$2:$AI$5552,2,FALSE),""))),"")</f>
        <v/>
      </c>
      <c r="C2958" s="38"/>
      <c r="D2958" s="38"/>
      <c r="E2958" s="38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22"/>
    </row>
    <row r="2959" spans="1:22" x14ac:dyDescent="0.2">
      <c r="A2959" s="24">
        <f>1+LARGE($A$11:A2958,1)</f>
        <v>2948</v>
      </c>
      <c r="B2959" s="38" t="str">
        <f>_xlfn.IFNA(IF($U$8="set",VLOOKUP(Search!$A2959,Inventory!$AD$2:$AI$5552,6,FALSE),IF($U$8="Player",VLOOKUP(Search!$A2959,Inventory!$AF$2:$AI$5552,4,FALSE),IF($U$8="BV",VLOOKUP(Search!$A2959,Inventory!$AH$2:$AI$5552,2,FALSE),""))),"")</f>
        <v/>
      </c>
      <c r="C2959" s="38"/>
      <c r="D2959" s="38"/>
      <c r="E2959" s="38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22"/>
    </row>
    <row r="2960" spans="1:22" x14ac:dyDescent="0.2">
      <c r="A2960" s="24">
        <f>1+LARGE($A$11:A2959,1)</f>
        <v>2949</v>
      </c>
      <c r="B2960" s="38" t="str">
        <f>_xlfn.IFNA(IF($U$8="set",VLOOKUP(Search!$A2960,Inventory!$AD$2:$AI$5552,6,FALSE),IF($U$8="Player",VLOOKUP(Search!$A2960,Inventory!$AF$2:$AI$5552,4,FALSE),IF($U$8="BV",VLOOKUP(Search!$A2960,Inventory!$AH$2:$AI$5552,2,FALSE),""))),"")</f>
        <v/>
      </c>
      <c r="C2960" s="38"/>
      <c r="D2960" s="38"/>
      <c r="E2960" s="38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22"/>
    </row>
    <row r="2961" spans="1:22" x14ac:dyDescent="0.2">
      <c r="A2961" s="24">
        <f>1+LARGE($A$11:A2960,1)</f>
        <v>2950</v>
      </c>
      <c r="B2961" s="38" t="str">
        <f>_xlfn.IFNA(IF($U$8="set",VLOOKUP(Search!$A2961,Inventory!$AD$2:$AI$5552,6,FALSE),IF($U$8="Player",VLOOKUP(Search!$A2961,Inventory!$AF$2:$AI$5552,4,FALSE),IF($U$8="BV",VLOOKUP(Search!$A2961,Inventory!$AH$2:$AI$5552,2,FALSE),""))),"")</f>
        <v/>
      </c>
      <c r="C2961" s="38"/>
      <c r="D2961" s="38"/>
      <c r="E2961" s="38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22"/>
    </row>
    <row r="2962" spans="1:22" x14ac:dyDescent="0.2">
      <c r="A2962" s="24">
        <f>1+LARGE($A$11:A2961,1)</f>
        <v>2951</v>
      </c>
      <c r="B2962" s="38" t="str">
        <f>_xlfn.IFNA(IF($U$8="set",VLOOKUP(Search!$A2962,Inventory!$AD$2:$AI$5552,6,FALSE),IF($U$8="Player",VLOOKUP(Search!$A2962,Inventory!$AF$2:$AI$5552,4,FALSE),IF($U$8="BV",VLOOKUP(Search!$A2962,Inventory!$AH$2:$AI$5552,2,FALSE),""))),"")</f>
        <v/>
      </c>
      <c r="C2962" s="38"/>
      <c r="D2962" s="38"/>
      <c r="E2962" s="38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22"/>
    </row>
    <row r="2963" spans="1:22" x14ac:dyDescent="0.2">
      <c r="A2963" s="24">
        <f>1+LARGE($A$11:A2962,1)</f>
        <v>2952</v>
      </c>
      <c r="B2963" s="38" t="str">
        <f>_xlfn.IFNA(IF($U$8="set",VLOOKUP(Search!$A2963,Inventory!$AD$2:$AI$5552,6,FALSE),IF($U$8="Player",VLOOKUP(Search!$A2963,Inventory!$AF$2:$AI$5552,4,FALSE),IF($U$8="BV",VLOOKUP(Search!$A2963,Inventory!$AH$2:$AI$5552,2,FALSE),""))),"")</f>
        <v/>
      </c>
      <c r="C2963" s="38"/>
      <c r="D2963" s="38"/>
      <c r="E2963" s="38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22"/>
    </row>
    <row r="2964" spans="1:22" x14ac:dyDescent="0.2">
      <c r="A2964" s="24">
        <f>1+LARGE($A$11:A2963,1)</f>
        <v>2953</v>
      </c>
      <c r="B2964" s="38" t="str">
        <f>_xlfn.IFNA(IF($U$8="set",VLOOKUP(Search!$A2964,Inventory!$AD$2:$AI$5552,6,FALSE),IF($U$8="Player",VLOOKUP(Search!$A2964,Inventory!$AF$2:$AI$5552,4,FALSE),IF($U$8="BV",VLOOKUP(Search!$A2964,Inventory!$AH$2:$AI$5552,2,FALSE),""))),"")</f>
        <v/>
      </c>
      <c r="C2964" s="38"/>
      <c r="D2964" s="38"/>
      <c r="E2964" s="38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22"/>
    </row>
    <row r="2965" spans="1:22" x14ac:dyDescent="0.2">
      <c r="A2965" s="24">
        <f>1+LARGE($A$11:A2964,1)</f>
        <v>2954</v>
      </c>
      <c r="B2965" s="38" t="str">
        <f>_xlfn.IFNA(IF($U$8="set",VLOOKUP(Search!$A2965,Inventory!$AD$2:$AI$5552,6,FALSE),IF($U$8="Player",VLOOKUP(Search!$A2965,Inventory!$AF$2:$AI$5552,4,FALSE),IF($U$8="BV",VLOOKUP(Search!$A2965,Inventory!$AH$2:$AI$5552,2,FALSE),""))),"")</f>
        <v/>
      </c>
      <c r="C2965" s="38"/>
      <c r="D2965" s="38"/>
      <c r="E2965" s="38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22"/>
    </row>
    <row r="2966" spans="1:22" x14ac:dyDescent="0.2">
      <c r="A2966" s="24">
        <f>1+LARGE($A$11:A2965,1)</f>
        <v>2955</v>
      </c>
      <c r="B2966" s="38" t="str">
        <f>_xlfn.IFNA(IF($U$8="set",VLOOKUP(Search!$A2966,Inventory!$AD$2:$AI$5552,6,FALSE),IF($U$8="Player",VLOOKUP(Search!$A2966,Inventory!$AF$2:$AI$5552,4,FALSE),IF($U$8="BV",VLOOKUP(Search!$A2966,Inventory!$AH$2:$AI$5552,2,FALSE),""))),"")</f>
        <v/>
      </c>
      <c r="C2966" s="38"/>
      <c r="D2966" s="38"/>
      <c r="E2966" s="38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22"/>
    </row>
    <row r="2967" spans="1:22" x14ac:dyDescent="0.2">
      <c r="A2967" s="24">
        <f>1+LARGE($A$11:A2966,1)</f>
        <v>2956</v>
      </c>
      <c r="B2967" s="38" t="str">
        <f>_xlfn.IFNA(IF($U$8="set",VLOOKUP(Search!$A2967,Inventory!$AD$2:$AI$5552,6,FALSE),IF($U$8="Player",VLOOKUP(Search!$A2967,Inventory!$AF$2:$AI$5552,4,FALSE),IF($U$8="BV",VLOOKUP(Search!$A2967,Inventory!$AH$2:$AI$5552,2,FALSE),""))),"")</f>
        <v/>
      </c>
      <c r="C2967" s="38"/>
      <c r="D2967" s="38"/>
      <c r="E2967" s="38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22"/>
    </row>
    <row r="2968" spans="1:22" x14ac:dyDescent="0.2">
      <c r="A2968" s="24">
        <f>1+LARGE($A$11:A2967,1)</f>
        <v>2957</v>
      </c>
      <c r="B2968" s="38" t="str">
        <f>_xlfn.IFNA(IF($U$8="set",VLOOKUP(Search!$A2968,Inventory!$AD$2:$AI$5552,6,FALSE),IF($U$8="Player",VLOOKUP(Search!$A2968,Inventory!$AF$2:$AI$5552,4,FALSE),IF($U$8="BV",VLOOKUP(Search!$A2968,Inventory!$AH$2:$AI$5552,2,FALSE),""))),"")</f>
        <v/>
      </c>
      <c r="C2968" s="38"/>
      <c r="D2968" s="38"/>
      <c r="E2968" s="38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22"/>
    </row>
    <row r="2969" spans="1:22" x14ac:dyDescent="0.2">
      <c r="A2969" s="24">
        <f>1+LARGE($A$11:A2968,1)</f>
        <v>2958</v>
      </c>
      <c r="B2969" s="38" t="str">
        <f>_xlfn.IFNA(IF($U$8="set",VLOOKUP(Search!$A2969,Inventory!$AD$2:$AI$5552,6,FALSE),IF($U$8="Player",VLOOKUP(Search!$A2969,Inventory!$AF$2:$AI$5552,4,FALSE),IF($U$8="BV",VLOOKUP(Search!$A2969,Inventory!$AH$2:$AI$5552,2,FALSE),""))),"")</f>
        <v/>
      </c>
      <c r="C2969" s="38"/>
      <c r="D2969" s="38"/>
      <c r="E2969" s="38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22"/>
    </row>
    <row r="2970" spans="1:22" x14ac:dyDescent="0.2">
      <c r="A2970" s="24">
        <f>1+LARGE($A$11:A2969,1)</f>
        <v>2959</v>
      </c>
      <c r="B2970" s="38" t="str">
        <f>_xlfn.IFNA(IF($U$8="set",VLOOKUP(Search!$A2970,Inventory!$AD$2:$AI$5552,6,FALSE),IF($U$8="Player",VLOOKUP(Search!$A2970,Inventory!$AF$2:$AI$5552,4,FALSE),IF($U$8="BV",VLOOKUP(Search!$A2970,Inventory!$AH$2:$AI$5552,2,FALSE),""))),"")</f>
        <v/>
      </c>
      <c r="C2970" s="38"/>
      <c r="D2970" s="38"/>
      <c r="E2970" s="38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22"/>
    </row>
    <row r="2971" spans="1:22" x14ac:dyDescent="0.2">
      <c r="A2971" s="24">
        <f>1+LARGE($A$11:A2970,1)</f>
        <v>2960</v>
      </c>
      <c r="B2971" s="38" t="str">
        <f>_xlfn.IFNA(IF($U$8="set",VLOOKUP(Search!$A2971,Inventory!$AD$2:$AI$5552,6,FALSE),IF($U$8="Player",VLOOKUP(Search!$A2971,Inventory!$AF$2:$AI$5552,4,FALSE),IF($U$8="BV",VLOOKUP(Search!$A2971,Inventory!$AH$2:$AI$5552,2,FALSE),""))),"")</f>
        <v/>
      </c>
      <c r="C2971" s="38"/>
      <c r="D2971" s="38"/>
      <c r="E2971" s="38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22"/>
    </row>
    <row r="2972" spans="1:22" x14ac:dyDescent="0.2">
      <c r="A2972" s="24">
        <f>1+LARGE($A$11:A2971,1)</f>
        <v>2961</v>
      </c>
      <c r="B2972" s="38" t="str">
        <f>_xlfn.IFNA(IF($U$8="set",VLOOKUP(Search!$A2972,Inventory!$AD$2:$AI$5552,6,FALSE),IF($U$8="Player",VLOOKUP(Search!$A2972,Inventory!$AF$2:$AI$5552,4,FALSE),IF($U$8="BV",VLOOKUP(Search!$A2972,Inventory!$AH$2:$AI$5552,2,FALSE),""))),"")</f>
        <v/>
      </c>
      <c r="C2972" s="38"/>
      <c r="D2972" s="38"/>
      <c r="E2972" s="38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22"/>
    </row>
    <row r="2973" spans="1:22" x14ac:dyDescent="0.2">
      <c r="A2973" s="24">
        <f>1+LARGE($A$11:A2972,1)</f>
        <v>2962</v>
      </c>
      <c r="B2973" s="38" t="str">
        <f>_xlfn.IFNA(IF($U$8="set",VLOOKUP(Search!$A2973,Inventory!$AD$2:$AI$5552,6,FALSE),IF($U$8="Player",VLOOKUP(Search!$A2973,Inventory!$AF$2:$AI$5552,4,FALSE),IF($U$8="BV",VLOOKUP(Search!$A2973,Inventory!$AH$2:$AI$5552,2,FALSE),""))),"")</f>
        <v/>
      </c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22"/>
    </row>
    <row r="2974" spans="1:22" x14ac:dyDescent="0.2">
      <c r="A2974" s="24">
        <f>1+LARGE($A$11:A2973,1)</f>
        <v>2963</v>
      </c>
      <c r="B2974" s="38" t="str">
        <f>_xlfn.IFNA(IF($U$8="set",VLOOKUP(Search!$A2974,Inventory!$AD$2:$AI$5552,6,FALSE),IF($U$8="Player",VLOOKUP(Search!$A2974,Inventory!$AF$2:$AI$5552,4,FALSE),IF($U$8="BV",VLOOKUP(Search!$A2974,Inventory!$AH$2:$AI$5552,2,FALSE),""))),"")</f>
        <v/>
      </c>
      <c r="C2974" s="38"/>
      <c r="D2974" s="38"/>
      <c r="E2974" s="38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22"/>
    </row>
    <row r="2975" spans="1:22" x14ac:dyDescent="0.2">
      <c r="A2975" s="24">
        <f>1+LARGE($A$11:A2974,1)</f>
        <v>2964</v>
      </c>
      <c r="B2975" s="38" t="str">
        <f>_xlfn.IFNA(IF($U$8="set",VLOOKUP(Search!$A2975,Inventory!$AD$2:$AI$5552,6,FALSE),IF($U$8="Player",VLOOKUP(Search!$A2975,Inventory!$AF$2:$AI$5552,4,FALSE),IF($U$8="BV",VLOOKUP(Search!$A2975,Inventory!$AH$2:$AI$5552,2,FALSE),""))),"")</f>
        <v/>
      </c>
      <c r="C2975" s="38"/>
      <c r="D2975" s="38"/>
      <c r="E2975" s="38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22"/>
    </row>
    <row r="2976" spans="1:22" x14ac:dyDescent="0.2">
      <c r="A2976" s="24">
        <f>1+LARGE($A$11:A2975,1)</f>
        <v>2965</v>
      </c>
      <c r="B2976" s="38" t="str">
        <f>_xlfn.IFNA(IF($U$8="set",VLOOKUP(Search!$A2976,Inventory!$AD$2:$AI$5552,6,FALSE),IF($U$8="Player",VLOOKUP(Search!$A2976,Inventory!$AF$2:$AI$5552,4,FALSE),IF($U$8="BV",VLOOKUP(Search!$A2976,Inventory!$AH$2:$AI$5552,2,FALSE),""))),"")</f>
        <v/>
      </c>
      <c r="C2976" s="38"/>
      <c r="D2976" s="38"/>
      <c r="E2976" s="38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22"/>
    </row>
    <row r="2977" spans="1:22" x14ac:dyDescent="0.2">
      <c r="A2977" s="24">
        <f>1+LARGE($A$11:A2976,1)</f>
        <v>2966</v>
      </c>
      <c r="B2977" s="38" t="str">
        <f>_xlfn.IFNA(IF($U$8="set",VLOOKUP(Search!$A2977,Inventory!$AD$2:$AI$5552,6,FALSE),IF($U$8="Player",VLOOKUP(Search!$A2977,Inventory!$AF$2:$AI$5552,4,FALSE),IF($U$8="BV",VLOOKUP(Search!$A2977,Inventory!$AH$2:$AI$5552,2,FALSE),""))),"")</f>
        <v/>
      </c>
      <c r="C2977" s="38"/>
      <c r="D2977" s="38"/>
      <c r="E2977" s="38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22"/>
    </row>
    <row r="2978" spans="1:22" x14ac:dyDescent="0.2">
      <c r="A2978" s="24">
        <f>1+LARGE($A$11:A2977,1)</f>
        <v>2967</v>
      </c>
      <c r="B2978" s="38" t="str">
        <f>_xlfn.IFNA(IF($U$8="set",VLOOKUP(Search!$A2978,Inventory!$AD$2:$AI$5552,6,FALSE),IF($U$8="Player",VLOOKUP(Search!$A2978,Inventory!$AF$2:$AI$5552,4,FALSE),IF($U$8="BV",VLOOKUP(Search!$A2978,Inventory!$AH$2:$AI$5552,2,FALSE),""))),"")</f>
        <v/>
      </c>
      <c r="C2978" s="38"/>
      <c r="D2978" s="38"/>
      <c r="E2978" s="38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22"/>
    </row>
    <row r="2979" spans="1:22" x14ac:dyDescent="0.2">
      <c r="A2979" s="24">
        <f>1+LARGE($A$11:A2978,1)</f>
        <v>2968</v>
      </c>
      <c r="B2979" s="38" t="str">
        <f>_xlfn.IFNA(IF($U$8="set",VLOOKUP(Search!$A2979,Inventory!$AD$2:$AI$5552,6,FALSE),IF($U$8="Player",VLOOKUP(Search!$A2979,Inventory!$AF$2:$AI$5552,4,FALSE),IF($U$8="BV",VLOOKUP(Search!$A2979,Inventory!$AH$2:$AI$5552,2,FALSE),""))),"")</f>
        <v/>
      </c>
      <c r="C2979" s="38"/>
      <c r="D2979" s="38"/>
      <c r="E2979" s="38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22"/>
    </row>
    <row r="2980" spans="1:22" x14ac:dyDescent="0.2">
      <c r="A2980" s="24">
        <f>1+LARGE($A$11:A2979,1)</f>
        <v>2969</v>
      </c>
      <c r="B2980" s="38" t="str">
        <f>_xlfn.IFNA(IF($U$8="set",VLOOKUP(Search!$A2980,Inventory!$AD$2:$AI$5552,6,FALSE),IF($U$8="Player",VLOOKUP(Search!$A2980,Inventory!$AF$2:$AI$5552,4,FALSE),IF($U$8="BV",VLOOKUP(Search!$A2980,Inventory!$AH$2:$AI$5552,2,FALSE),""))),"")</f>
        <v/>
      </c>
      <c r="C2980" s="38"/>
      <c r="D2980" s="38"/>
      <c r="E2980" s="38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22"/>
    </row>
    <row r="2981" spans="1:22" x14ac:dyDescent="0.2">
      <c r="A2981" s="24">
        <f>1+LARGE($A$11:A2980,1)</f>
        <v>2970</v>
      </c>
      <c r="B2981" s="38" t="str">
        <f>_xlfn.IFNA(IF($U$8="set",VLOOKUP(Search!$A2981,Inventory!$AD$2:$AI$5552,6,FALSE),IF($U$8="Player",VLOOKUP(Search!$A2981,Inventory!$AF$2:$AI$5552,4,FALSE),IF($U$8="BV",VLOOKUP(Search!$A2981,Inventory!$AH$2:$AI$5552,2,FALSE),""))),"")</f>
        <v/>
      </c>
      <c r="C2981" s="38"/>
      <c r="D2981" s="38"/>
      <c r="E2981" s="38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22"/>
    </row>
    <row r="2982" spans="1:22" x14ac:dyDescent="0.2">
      <c r="A2982" s="24">
        <f>1+LARGE($A$11:A2981,1)</f>
        <v>2971</v>
      </c>
      <c r="B2982" s="38" t="str">
        <f>_xlfn.IFNA(IF($U$8="set",VLOOKUP(Search!$A2982,Inventory!$AD$2:$AI$5552,6,FALSE),IF($U$8="Player",VLOOKUP(Search!$A2982,Inventory!$AF$2:$AI$5552,4,FALSE),IF($U$8="BV",VLOOKUP(Search!$A2982,Inventory!$AH$2:$AI$5552,2,FALSE),""))),"")</f>
        <v/>
      </c>
      <c r="C2982" s="38"/>
      <c r="D2982" s="38"/>
      <c r="E2982" s="38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22"/>
    </row>
    <row r="2983" spans="1:22" x14ac:dyDescent="0.2">
      <c r="A2983" s="24">
        <f>1+LARGE($A$11:A2982,1)</f>
        <v>2972</v>
      </c>
      <c r="B2983" s="38" t="str">
        <f>_xlfn.IFNA(IF($U$8="set",VLOOKUP(Search!$A2983,Inventory!$AD$2:$AI$5552,6,FALSE),IF($U$8="Player",VLOOKUP(Search!$A2983,Inventory!$AF$2:$AI$5552,4,FALSE),IF($U$8="BV",VLOOKUP(Search!$A2983,Inventory!$AH$2:$AI$5552,2,FALSE),""))),"")</f>
        <v/>
      </c>
      <c r="C2983" s="38"/>
      <c r="D2983" s="38"/>
      <c r="E2983" s="38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22"/>
    </row>
    <row r="2984" spans="1:22" x14ac:dyDescent="0.2">
      <c r="A2984" s="24">
        <f>1+LARGE($A$11:A2983,1)</f>
        <v>2973</v>
      </c>
      <c r="B2984" s="38" t="str">
        <f>_xlfn.IFNA(IF($U$8="set",VLOOKUP(Search!$A2984,Inventory!$AD$2:$AI$5552,6,FALSE),IF($U$8="Player",VLOOKUP(Search!$A2984,Inventory!$AF$2:$AI$5552,4,FALSE),IF($U$8="BV",VLOOKUP(Search!$A2984,Inventory!$AH$2:$AI$5552,2,FALSE),""))),"")</f>
        <v/>
      </c>
      <c r="C2984" s="38"/>
      <c r="D2984" s="38"/>
      <c r="E2984" s="38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22"/>
    </row>
    <row r="2985" spans="1:22" x14ac:dyDescent="0.2">
      <c r="A2985" s="24">
        <f>1+LARGE($A$11:A2984,1)</f>
        <v>2974</v>
      </c>
      <c r="B2985" s="38" t="str">
        <f>_xlfn.IFNA(IF($U$8="set",VLOOKUP(Search!$A2985,Inventory!$AD$2:$AI$5552,6,FALSE),IF($U$8="Player",VLOOKUP(Search!$A2985,Inventory!$AF$2:$AI$5552,4,FALSE),IF($U$8="BV",VLOOKUP(Search!$A2985,Inventory!$AH$2:$AI$5552,2,FALSE),""))),"")</f>
        <v/>
      </c>
      <c r="C2985" s="38"/>
      <c r="D2985" s="38"/>
      <c r="E2985" s="38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22"/>
    </row>
    <row r="2986" spans="1:22" x14ac:dyDescent="0.2">
      <c r="A2986" s="24">
        <f>1+LARGE($A$11:A2985,1)</f>
        <v>2975</v>
      </c>
      <c r="B2986" s="38" t="str">
        <f>_xlfn.IFNA(IF($U$8="set",VLOOKUP(Search!$A2986,Inventory!$AD$2:$AI$5552,6,FALSE),IF($U$8="Player",VLOOKUP(Search!$A2986,Inventory!$AF$2:$AI$5552,4,FALSE),IF($U$8="BV",VLOOKUP(Search!$A2986,Inventory!$AH$2:$AI$5552,2,FALSE),""))),"")</f>
        <v/>
      </c>
      <c r="C2986" s="38"/>
      <c r="D2986" s="38"/>
      <c r="E2986" s="38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22"/>
    </row>
    <row r="2987" spans="1:22" x14ac:dyDescent="0.2">
      <c r="A2987" s="24">
        <f>1+LARGE($A$11:A2986,1)</f>
        <v>2976</v>
      </c>
      <c r="B2987" s="38" t="str">
        <f>_xlfn.IFNA(IF($U$8="set",VLOOKUP(Search!$A2987,Inventory!$AD$2:$AI$5552,6,FALSE),IF($U$8="Player",VLOOKUP(Search!$A2987,Inventory!$AF$2:$AI$5552,4,FALSE),IF($U$8="BV",VLOOKUP(Search!$A2987,Inventory!$AH$2:$AI$5552,2,FALSE),""))),"")</f>
        <v/>
      </c>
      <c r="C2987" s="38"/>
      <c r="D2987" s="38"/>
      <c r="E2987" s="38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22"/>
    </row>
    <row r="2988" spans="1:22" x14ac:dyDescent="0.2">
      <c r="A2988" s="24">
        <f>1+LARGE($A$11:A2987,1)</f>
        <v>2977</v>
      </c>
      <c r="B2988" s="38" t="str">
        <f>_xlfn.IFNA(IF($U$8="set",VLOOKUP(Search!$A2988,Inventory!$AD$2:$AI$5552,6,FALSE),IF($U$8="Player",VLOOKUP(Search!$A2988,Inventory!$AF$2:$AI$5552,4,FALSE),IF($U$8="BV",VLOOKUP(Search!$A2988,Inventory!$AH$2:$AI$5552,2,FALSE),""))),"")</f>
        <v/>
      </c>
      <c r="C2988" s="38"/>
      <c r="D2988" s="38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22"/>
    </row>
    <row r="2989" spans="1:22" x14ac:dyDescent="0.2">
      <c r="A2989" s="24">
        <f>1+LARGE($A$11:A2988,1)</f>
        <v>2978</v>
      </c>
      <c r="B2989" s="38" t="str">
        <f>_xlfn.IFNA(IF($U$8="set",VLOOKUP(Search!$A2989,Inventory!$AD$2:$AI$5552,6,FALSE),IF($U$8="Player",VLOOKUP(Search!$A2989,Inventory!$AF$2:$AI$5552,4,FALSE),IF($U$8="BV",VLOOKUP(Search!$A2989,Inventory!$AH$2:$AI$5552,2,FALSE),""))),"")</f>
        <v/>
      </c>
      <c r="C2989" s="38"/>
      <c r="D2989" s="38"/>
      <c r="E2989" s="38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22"/>
    </row>
    <row r="2990" spans="1:22" x14ac:dyDescent="0.2">
      <c r="A2990" s="24">
        <f>1+LARGE($A$11:A2989,1)</f>
        <v>2979</v>
      </c>
      <c r="B2990" s="38" t="str">
        <f>_xlfn.IFNA(IF($U$8="set",VLOOKUP(Search!$A2990,Inventory!$AD$2:$AI$5552,6,FALSE),IF($U$8="Player",VLOOKUP(Search!$A2990,Inventory!$AF$2:$AI$5552,4,FALSE),IF($U$8="BV",VLOOKUP(Search!$A2990,Inventory!$AH$2:$AI$5552,2,FALSE),""))),"")</f>
        <v/>
      </c>
      <c r="C2990" s="38"/>
      <c r="D2990" s="38"/>
      <c r="E2990" s="38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22"/>
    </row>
    <row r="2991" spans="1:22" x14ac:dyDescent="0.2">
      <c r="A2991" s="24">
        <f>1+LARGE($A$11:A2990,1)</f>
        <v>2980</v>
      </c>
      <c r="B2991" s="38" t="str">
        <f>_xlfn.IFNA(IF($U$8="set",VLOOKUP(Search!$A2991,Inventory!$AD$2:$AI$5552,6,FALSE),IF($U$8="Player",VLOOKUP(Search!$A2991,Inventory!$AF$2:$AI$5552,4,FALSE),IF($U$8="BV",VLOOKUP(Search!$A2991,Inventory!$AH$2:$AI$5552,2,FALSE),""))),"")</f>
        <v/>
      </c>
      <c r="C2991" s="38"/>
      <c r="D2991" s="38"/>
      <c r="E2991" s="38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22"/>
    </row>
    <row r="2992" spans="1:22" x14ac:dyDescent="0.2">
      <c r="A2992" s="24">
        <f>1+LARGE($A$11:A2991,1)</f>
        <v>2981</v>
      </c>
      <c r="B2992" s="38" t="str">
        <f>_xlfn.IFNA(IF($U$8="set",VLOOKUP(Search!$A2992,Inventory!$AD$2:$AI$5552,6,FALSE),IF($U$8="Player",VLOOKUP(Search!$A2992,Inventory!$AF$2:$AI$5552,4,FALSE),IF($U$8="BV",VLOOKUP(Search!$A2992,Inventory!$AH$2:$AI$5552,2,FALSE),""))),"")</f>
        <v/>
      </c>
      <c r="C2992" s="38"/>
      <c r="D2992" s="38"/>
      <c r="E2992" s="38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22"/>
    </row>
    <row r="2993" spans="1:22" x14ac:dyDescent="0.2">
      <c r="A2993" s="24">
        <f>1+LARGE($A$11:A2992,1)</f>
        <v>2982</v>
      </c>
      <c r="B2993" s="38" t="str">
        <f>_xlfn.IFNA(IF($U$8="set",VLOOKUP(Search!$A2993,Inventory!$AD$2:$AI$5552,6,FALSE),IF($U$8="Player",VLOOKUP(Search!$A2993,Inventory!$AF$2:$AI$5552,4,FALSE),IF($U$8="BV",VLOOKUP(Search!$A2993,Inventory!$AH$2:$AI$5552,2,FALSE),""))),"")</f>
        <v/>
      </c>
      <c r="C2993" s="38"/>
      <c r="D2993" s="38"/>
      <c r="E2993" s="38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22"/>
    </row>
    <row r="2994" spans="1:22" x14ac:dyDescent="0.2">
      <c r="A2994" s="24">
        <f>1+LARGE($A$11:A2993,1)</f>
        <v>2983</v>
      </c>
      <c r="B2994" s="38" t="str">
        <f>_xlfn.IFNA(IF($U$8="set",VLOOKUP(Search!$A2994,Inventory!$AD$2:$AI$5552,6,FALSE),IF($U$8="Player",VLOOKUP(Search!$A2994,Inventory!$AF$2:$AI$5552,4,FALSE),IF($U$8="BV",VLOOKUP(Search!$A2994,Inventory!$AH$2:$AI$5552,2,FALSE),""))),"")</f>
        <v/>
      </c>
      <c r="C2994" s="38"/>
      <c r="D2994" s="38"/>
      <c r="E2994" s="38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22"/>
    </row>
    <row r="2995" spans="1:22" x14ac:dyDescent="0.2">
      <c r="A2995" s="24">
        <f>1+LARGE($A$11:A2994,1)</f>
        <v>2984</v>
      </c>
      <c r="B2995" s="38" t="str">
        <f>_xlfn.IFNA(IF($U$8="set",VLOOKUP(Search!$A2995,Inventory!$AD$2:$AI$5552,6,FALSE),IF($U$8="Player",VLOOKUP(Search!$A2995,Inventory!$AF$2:$AI$5552,4,FALSE),IF($U$8="BV",VLOOKUP(Search!$A2995,Inventory!$AH$2:$AI$5552,2,FALSE),""))),"")</f>
        <v/>
      </c>
      <c r="C2995" s="38"/>
      <c r="D2995" s="38"/>
      <c r="E2995" s="38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22"/>
    </row>
    <row r="2996" spans="1:22" x14ac:dyDescent="0.2">
      <c r="A2996" s="24">
        <f>1+LARGE($A$11:A2995,1)</f>
        <v>2985</v>
      </c>
      <c r="B2996" s="38" t="str">
        <f>_xlfn.IFNA(IF($U$8="set",VLOOKUP(Search!$A2996,Inventory!$AD$2:$AI$5552,6,FALSE),IF($U$8="Player",VLOOKUP(Search!$A2996,Inventory!$AF$2:$AI$5552,4,FALSE),IF($U$8="BV",VLOOKUP(Search!$A2996,Inventory!$AH$2:$AI$5552,2,FALSE),""))),"")</f>
        <v/>
      </c>
      <c r="C2996" s="38"/>
      <c r="D2996" s="38"/>
      <c r="E2996" s="38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22"/>
    </row>
    <row r="2997" spans="1:22" x14ac:dyDescent="0.2">
      <c r="A2997" s="24">
        <f>1+LARGE($A$11:A2996,1)</f>
        <v>2986</v>
      </c>
      <c r="B2997" s="38" t="str">
        <f>_xlfn.IFNA(IF($U$8="set",VLOOKUP(Search!$A2997,Inventory!$AD$2:$AI$5552,6,FALSE),IF($U$8="Player",VLOOKUP(Search!$A2997,Inventory!$AF$2:$AI$5552,4,FALSE),IF($U$8="BV",VLOOKUP(Search!$A2997,Inventory!$AH$2:$AI$5552,2,FALSE),""))),"")</f>
        <v/>
      </c>
      <c r="C2997" s="38"/>
      <c r="D2997" s="38"/>
      <c r="E2997" s="38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22"/>
    </row>
    <row r="2998" spans="1:22" x14ac:dyDescent="0.2">
      <c r="A2998" s="24">
        <f>1+LARGE($A$11:A2997,1)</f>
        <v>2987</v>
      </c>
      <c r="B2998" s="38" t="str">
        <f>_xlfn.IFNA(IF($U$8="set",VLOOKUP(Search!$A2998,Inventory!$AD$2:$AI$5552,6,FALSE),IF($U$8="Player",VLOOKUP(Search!$A2998,Inventory!$AF$2:$AI$5552,4,FALSE),IF($U$8="BV",VLOOKUP(Search!$A2998,Inventory!$AH$2:$AI$5552,2,FALSE),""))),"")</f>
        <v/>
      </c>
      <c r="C2998" s="38"/>
      <c r="D2998" s="38"/>
      <c r="E2998" s="38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22"/>
    </row>
    <row r="2999" spans="1:22" x14ac:dyDescent="0.2">
      <c r="A2999" s="24">
        <f>1+LARGE($A$11:A2998,1)</f>
        <v>2988</v>
      </c>
      <c r="B2999" s="38" t="str">
        <f>_xlfn.IFNA(IF($U$8="set",VLOOKUP(Search!$A2999,Inventory!$AD$2:$AI$5552,6,FALSE),IF($U$8="Player",VLOOKUP(Search!$A2999,Inventory!$AF$2:$AI$5552,4,FALSE),IF($U$8="BV",VLOOKUP(Search!$A2999,Inventory!$AH$2:$AI$5552,2,FALSE),""))),"")</f>
        <v/>
      </c>
      <c r="C2999" s="38"/>
      <c r="D2999" s="38"/>
      <c r="E2999" s="38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22"/>
    </row>
    <row r="3000" spans="1:22" x14ac:dyDescent="0.2">
      <c r="A3000" s="24">
        <f>1+LARGE($A$11:A2999,1)</f>
        <v>2989</v>
      </c>
      <c r="B3000" s="38" t="str">
        <f>_xlfn.IFNA(IF($U$8="set",VLOOKUP(Search!$A3000,Inventory!$AD$2:$AI$5552,6,FALSE),IF($U$8="Player",VLOOKUP(Search!$A3000,Inventory!$AF$2:$AI$5552,4,FALSE),IF($U$8="BV",VLOOKUP(Search!$A3000,Inventory!$AH$2:$AI$5552,2,FALSE),""))),"")</f>
        <v/>
      </c>
      <c r="C3000" s="38"/>
      <c r="D3000" s="38"/>
      <c r="E3000" s="38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22"/>
    </row>
    <row r="3001" spans="1:22" x14ac:dyDescent="0.2">
      <c r="A3001" s="24">
        <f>1+LARGE($A$11:A3000,1)</f>
        <v>2990</v>
      </c>
      <c r="B3001" s="38" t="str">
        <f>_xlfn.IFNA(IF($U$8="set",VLOOKUP(Search!$A3001,Inventory!$AD$2:$AI$5552,6,FALSE),IF($U$8="Player",VLOOKUP(Search!$A3001,Inventory!$AF$2:$AI$5552,4,FALSE),IF($U$8="BV",VLOOKUP(Search!$A3001,Inventory!$AH$2:$AI$5552,2,FALSE),""))),"")</f>
        <v/>
      </c>
      <c r="C3001" s="38"/>
      <c r="D3001" s="38"/>
      <c r="E3001" s="38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22"/>
    </row>
    <row r="3002" spans="1:22" x14ac:dyDescent="0.2">
      <c r="A3002" s="24">
        <f>1+LARGE($A$11:A3001,1)</f>
        <v>2991</v>
      </c>
      <c r="B3002" s="38" t="str">
        <f>_xlfn.IFNA(IF($U$8="set",VLOOKUP(Search!$A3002,Inventory!$AD$2:$AI$5552,6,FALSE),IF($U$8="Player",VLOOKUP(Search!$A3002,Inventory!$AF$2:$AI$5552,4,FALSE),IF($U$8="BV",VLOOKUP(Search!$A3002,Inventory!$AH$2:$AI$5552,2,FALSE),""))),"")</f>
        <v/>
      </c>
      <c r="C3002" s="38"/>
      <c r="D3002" s="38"/>
      <c r="E3002" s="38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22"/>
    </row>
    <row r="3003" spans="1:22" x14ac:dyDescent="0.2">
      <c r="A3003" s="24">
        <f>1+LARGE($A$11:A3002,1)</f>
        <v>2992</v>
      </c>
      <c r="B3003" s="38" t="str">
        <f>_xlfn.IFNA(IF($U$8="set",VLOOKUP(Search!$A3003,Inventory!$AD$2:$AI$5552,6,FALSE),IF($U$8="Player",VLOOKUP(Search!$A3003,Inventory!$AF$2:$AI$5552,4,FALSE),IF($U$8="BV",VLOOKUP(Search!$A3003,Inventory!$AH$2:$AI$5552,2,FALSE),""))),"")</f>
        <v/>
      </c>
      <c r="C3003" s="38"/>
      <c r="D3003" s="38"/>
      <c r="E3003" s="38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22"/>
    </row>
    <row r="3004" spans="1:22" x14ac:dyDescent="0.2">
      <c r="A3004" s="24">
        <f>1+LARGE($A$11:A3003,1)</f>
        <v>2993</v>
      </c>
      <c r="B3004" s="38" t="str">
        <f>_xlfn.IFNA(IF($U$8="set",VLOOKUP(Search!$A3004,Inventory!$AD$2:$AI$5552,6,FALSE),IF($U$8="Player",VLOOKUP(Search!$A3004,Inventory!$AF$2:$AI$5552,4,FALSE),IF($U$8="BV",VLOOKUP(Search!$A3004,Inventory!$AH$2:$AI$5552,2,FALSE),""))),"")</f>
        <v/>
      </c>
      <c r="C3004" s="38"/>
      <c r="D3004" s="38"/>
      <c r="E3004" s="38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22"/>
    </row>
    <row r="3005" spans="1:22" x14ac:dyDescent="0.2">
      <c r="A3005" s="24">
        <f>1+LARGE($A$11:A3004,1)</f>
        <v>2994</v>
      </c>
      <c r="B3005" s="38" t="str">
        <f>_xlfn.IFNA(IF($U$8="set",VLOOKUP(Search!$A3005,Inventory!$AD$2:$AI$5552,6,FALSE),IF($U$8="Player",VLOOKUP(Search!$A3005,Inventory!$AF$2:$AI$5552,4,FALSE),IF($U$8="BV",VLOOKUP(Search!$A3005,Inventory!$AH$2:$AI$5552,2,FALSE),""))),"")</f>
        <v/>
      </c>
      <c r="C3005" s="38"/>
      <c r="D3005" s="38"/>
      <c r="E3005" s="38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22"/>
    </row>
    <row r="3006" spans="1:22" x14ac:dyDescent="0.2">
      <c r="A3006" s="24">
        <f>1+LARGE($A$11:A3005,1)</f>
        <v>2995</v>
      </c>
      <c r="B3006" s="38" t="str">
        <f>_xlfn.IFNA(IF($U$8="set",VLOOKUP(Search!$A3006,Inventory!$AD$2:$AI$5552,6,FALSE),IF($U$8="Player",VLOOKUP(Search!$A3006,Inventory!$AF$2:$AI$5552,4,FALSE),IF($U$8="BV",VLOOKUP(Search!$A3006,Inventory!$AH$2:$AI$5552,2,FALSE),""))),"")</f>
        <v/>
      </c>
      <c r="C3006" s="38"/>
      <c r="D3006" s="38"/>
      <c r="E3006" s="38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22"/>
    </row>
    <row r="3007" spans="1:22" x14ac:dyDescent="0.2">
      <c r="A3007" s="24">
        <f>1+LARGE($A$11:A3006,1)</f>
        <v>2996</v>
      </c>
      <c r="B3007" s="38" t="str">
        <f>_xlfn.IFNA(IF($U$8="set",VLOOKUP(Search!$A3007,Inventory!$AD$2:$AI$5552,6,FALSE),IF($U$8="Player",VLOOKUP(Search!$A3007,Inventory!$AF$2:$AI$5552,4,FALSE),IF($U$8="BV",VLOOKUP(Search!$A3007,Inventory!$AH$2:$AI$5552,2,FALSE),""))),"")</f>
        <v/>
      </c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22"/>
    </row>
    <row r="3008" spans="1:22" x14ac:dyDescent="0.2">
      <c r="A3008" s="24">
        <f>1+LARGE($A$11:A3007,1)</f>
        <v>2997</v>
      </c>
      <c r="B3008" s="38" t="str">
        <f>_xlfn.IFNA(IF($U$8="set",VLOOKUP(Search!$A3008,Inventory!$AD$2:$AI$5552,6,FALSE),IF($U$8="Player",VLOOKUP(Search!$A3008,Inventory!$AF$2:$AI$5552,4,FALSE),IF($U$8="BV",VLOOKUP(Search!$A3008,Inventory!$AH$2:$AI$5552,2,FALSE),""))),"")</f>
        <v/>
      </c>
      <c r="C3008" s="38"/>
      <c r="D3008" s="38"/>
      <c r="E3008" s="38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22"/>
    </row>
    <row r="3009" spans="1:22" x14ac:dyDescent="0.2">
      <c r="A3009" s="24">
        <f>1+LARGE($A$11:A3008,1)</f>
        <v>2998</v>
      </c>
      <c r="B3009" s="38" t="str">
        <f>_xlfn.IFNA(IF($U$8="set",VLOOKUP(Search!$A3009,Inventory!$AD$2:$AI$5552,6,FALSE),IF($U$8="Player",VLOOKUP(Search!$A3009,Inventory!$AF$2:$AI$5552,4,FALSE),IF($U$8="BV",VLOOKUP(Search!$A3009,Inventory!$AH$2:$AI$5552,2,FALSE),""))),"")</f>
        <v/>
      </c>
      <c r="C3009" s="38"/>
      <c r="D3009" s="38"/>
      <c r="E3009" s="38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22"/>
    </row>
    <row r="3010" spans="1:22" x14ac:dyDescent="0.2">
      <c r="A3010" s="24">
        <f>1+LARGE($A$11:A3009,1)</f>
        <v>2999</v>
      </c>
      <c r="B3010" s="38" t="str">
        <f>_xlfn.IFNA(IF($U$8="set",VLOOKUP(Search!$A3010,Inventory!$AD$2:$AI$5552,6,FALSE),IF($U$8="Player",VLOOKUP(Search!$A3010,Inventory!$AF$2:$AI$5552,4,FALSE),IF($U$8="BV",VLOOKUP(Search!$A3010,Inventory!$AH$2:$AI$5552,2,FALSE),""))),"")</f>
        <v/>
      </c>
      <c r="C3010" s="38"/>
      <c r="D3010" s="38"/>
      <c r="E3010" s="38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22"/>
    </row>
    <row r="3011" spans="1:22" x14ac:dyDescent="0.2">
      <c r="A3011" s="24">
        <f>1+LARGE($A$11:A3010,1)</f>
        <v>3000</v>
      </c>
      <c r="B3011" s="38" t="str">
        <f>_xlfn.IFNA(IF($U$8="set",VLOOKUP(Search!$A3011,Inventory!$AD$2:$AI$5552,6,FALSE),IF($U$8="Player",VLOOKUP(Search!$A3011,Inventory!$AF$2:$AI$5552,4,FALSE),IF($U$8="BV",VLOOKUP(Search!$A3011,Inventory!$AH$2:$AI$5552,2,FALSE),""))),"")</f>
        <v/>
      </c>
      <c r="C3011" s="38"/>
      <c r="D3011" s="38"/>
      <c r="E3011" s="38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22"/>
    </row>
    <row r="3012" spans="1:22" x14ac:dyDescent="0.2">
      <c r="A3012" s="24">
        <f>1+LARGE($A$11:A3011,1)</f>
        <v>3001</v>
      </c>
      <c r="B3012" s="38" t="str">
        <f>_xlfn.IFNA(IF($U$8="set",VLOOKUP(Search!$A3012,Inventory!$AD$2:$AI$5552,6,FALSE),IF($U$8="Player",VLOOKUP(Search!$A3012,Inventory!$AF$2:$AI$5552,4,FALSE),IF($U$8="BV",VLOOKUP(Search!$A3012,Inventory!$AH$2:$AI$5552,2,FALSE),""))),"")</f>
        <v/>
      </c>
      <c r="C3012" s="38"/>
      <c r="D3012" s="38"/>
      <c r="E3012" s="38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22"/>
    </row>
    <row r="3013" spans="1:22" x14ac:dyDescent="0.2">
      <c r="A3013" s="24">
        <f>1+LARGE($A$11:A3012,1)</f>
        <v>3002</v>
      </c>
      <c r="B3013" s="38" t="str">
        <f>_xlfn.IFNA(IF($U$8="set",VLOOKUP(Search!$A3013,Inventory!$AD$2:$AI$5552,6,FALSE),IF($U$8="Player",VLOOKUP(Search!$A3013,Inventory!$AF$2:$AI$5552,4,FALSE),IF($U$8="BV",VLOOKUP(Search!$A3013,Inventory!$AH$2:$AI$5552,2,FALSE),""))),"")</f>
        <v/>
      </c>
      <c r="C3013" s="38"/>
      <c r="D3013" s="38"/>
      <c r="E3013" s="38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22"/>
    </row>
    <row r="3014" spans="1:22" x14ac:dyDescent="0.2">
      <c r="A3014" s="24">
        <f>1+LARGE($A$11:A3013,1)</f>
        <v>3003</v>
      </c>
      <c r="B3014" s="38" t="str">
        <f>_xlfn.IFNA(IF($U$8="set",VLOOKUP(Search!$A3014,Inventory!$AD$2:$AI$5552,6,FALSE),IF($U$8="Player",VLOOKUP(Search!$A3014,Inventory!$AF$2:$AI$5552,4,FALSE),IF($U$8="BV",VLOOKUP(Search!$A3014,Inventory!$AH$2:$AI$5552,2,FALSE),""))),"")</f>
        <v/>
      </c>
      <c r="C3014" s="38"/>
      <c r="D3014" s="38"/>
      <c r="E3014" s="38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22"/>
    </row>
    <row r="3015" spans="1:22" x14ac:dyDescent="0.2">
      <c r="A3015" s="24">
        <f>1+LARGE($A$11:A3014,1)</f>
        <v>3004</v>
      </c>
      <c r="B3015" s="38" t="str">
        <f>_xlfn.IFNA(IF($U$8="set",VLOOKUP(Search!$A3015,Inventory!$AD$2:$AI$5552,6,FALSE),IF($U$8="Player",VLOOKUP(Search!$A3015,Inventory!$AF$2:$AI$5552,4,FALSE),IF($U$8="BV",VLOOKUP(Search!$A3015,Inventory!$AH$2:$AI$5552,2,FALSE),""))),"")</f>
        <v/>
      </c>
      <c r="C3015" s="38"/>
      <c r="D3015" s="38"/>
      <c r="E3015" s="38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22"/>
    </row>
    <row r="3016" spans="1:22" x14ac:dyDescent="0.2">
      <c r="A3016" s="24">
        <f>1+LARGE($A$11:A3015,1)</f>
        <v>3005</v>
      </c>
      <c r="B3016" s="38" t="str">
        <f>_xlfn.IFNA(IF($U$8="set",VLOOKUP(Search!$A3016,Inventory!$AD$2:$AI$5552,6,FALSE),IF($U$8="Player",VLOOKUP(Search!$A3016,Inventory!$AF$2:$AI$5552,4,FALSE),IF($U$8="BV",VLOOKUP(Search!$A3016,Inventory!$AH$2:$AI$5552,2,FALSE),""))),"")</f>
        <v/>
      </c>
      <c r="C3016" s="38"/>
      <c r="D3016" s="38"/>
      <c r="E3016" s="38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22"/>
    </row>
    <row r="3017" spans="1:22" x14ac:dyDescent="0.2">
      <c r="A3017" s="24">
        <f>1+LARGE($A$11:A3016,1)</f>
        <v>3006</v>
      </c>
      <c r="B3017" s="38" t="str">
        <f>_xlfn.IFNA(IF($U$8="set",VLOOKUP(Search!$A3017,Inventory!$AD$2:$AI$5552,6,FALSE),IF($U$8="Player",VLOOKUP(Search!$A3017,Inventory!$AF$2:$AI$5552,4,FALSE),IF($U$8="BV",VLOOKUP(Search!$A3017,Inventory!$AH$2:$AI$5552,2,FALSE),""))),"")</f>
        <v/>
      </c>
      <c r="C3017" s="38"/>
      <c r="D3017" s="38"/>
      <c r="E3017" s="38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22"/>
    </row>
    <row r="3018" spans="1:22" x14ac:dyDescent="0.2">
      <c r="A3018" s="24">
        <f>1+LARGE($A$11:A3017,1)</f>
        <v>3007</v>
      </c>
      <c r="B3018" s="38" t="str">
        <f>_xlfn.IFNA(IF($U$8="set",VLOOKUP(Search!$A3018,Inventory!$AD$2:$AI$5552,6,FALSE),IF($U$8="Player",VLOOKUP(Search!$A3018,Inventory!$AF$2:$AI$5552,4,FALSE),IF($U$8="BV",VLOOKUP(Search!$A3018,Inventory!$AH$2:$AI$5552,2,FALSE),""))),"")</f>
        <v/>
      </c>
      <c r="C3018" s="38"/>
      <c r="D3018" s="38"/>
      <c r="E3018" s="38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22"/>
    </row>
    <row r="3019" spans="1:22" x14ac:dyDescent="0.2">
      <c r="A3019" s="24">
        <f>1+LARGE($A$11:A3018,1)</f>
        <v>3008</v>
      </c>
      <c r="B3019" s="38" t="str">
        <f>_xlfn.IFNA(IF($U$8="set",VLOOKUP(Search!$A3019,Inventory!$AD$2:$AI$5552,6,FALSE),IF($U$8="Player",VLOOKUP(Search!$A3019,Inventory!$AF$2:$AI$5552,4,FALSE),IF($U$8="BV",VLOOKUP(Search!$A3019,Inventory!$AH$2:$AI$5552,2,FALSE),""))),"")</f>
        <v/>
      </c>
      <c r="C3019" s="38"/>
      <c r="D3019" s="38"/>
      <c r="E3019" s="38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22"/>
    </row>
    <row r="3020" spans="1:22" x14ac:dyDescent="0.2">
      <c r="A3020" s="24">
        <f>1+LARGE($A$11:A3019,1)</f>
        <v>3009</v>
      </c>
      <c r="B3020" s="38" t="str">
        <f>_xlfn.IFNA(IF($U$8="set",VLOOKUP(Search!$A3020,Inventory!$AD$2:$AI$5552,6,FALSE),IF($U$8="Player",VLOOKUP(Search!$A3020,Inventory!$AF$2:$AI$5552,4,FALSE),IF($U$8="BV",VLOOKUP(Search!$A3020,Inventory!$AH$2:$AI$5552,2,FALSE),""))),"")</f>
        <v/>
      </c>
      <c r="C3020" s="38"/>
      <c r="D3020" s="38"/>
      <c r="E3020" s="38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22"/>
    </row>
    <row r="3021" spans="1:22" x14ac:dyDescent="0.2">
      <c r="A3021" s="24">
        <f>1+LARGE($A$11:A3020,1)</f>
        <v>3010</v>
      </c>
      <c r="B3021" s="38" t="str">
        <f>_xlfn.IFNA(IF($U$8="set",VLOOKUP(Search!$A3021,Inventory!$AD$2:$AI$5552,6,FALSE),IF($U$8="Player",VLOOKUP(Search!$A3021,Inventory!$AF$2:$AI$5552,4,FALSE),IF($U$8="BV",VLOOKUP(Search!$A3021,Inventory!$AH$2:$AI$5552,2,FALSE),""))),"")</f>
        <v/>
      </c>
      <c r="C3021" s="38"/>
      <c r="D3021" s="38"/>
      <c r="E3021" s="38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22"/>
    </row>
    <row r="3022" spans="1:22" x14ac:dyDescent="0.2">
      <c r="A3022" s="24">
        <f>1+LARGE($A$11:A3021,1)</f>
        <v>3011</v>
      </c>
      <c r="B3022" s="38" t="str">
        <f>_xlfn.IFNA(IF($U$8="set",VLOOKUP(Search!$A3022,Inventory!$AD$2:$AI$5552,6,FALSE),IF($U$8="Player",VLOOKUP(Search!$A3022,Inventory!$AF$2:$AI$5552,4,FALSE),IF($U$8="BV",VLOOKUP(Search!$A3022,Inventory!$AH$2:$AI$5552,2,FALSE),""))),"")</f>
        <v/>
      </c>
      <c r="C3022" s="38"/>
      <c r="D3022" s="38"/>
      <c r="E3022" s="38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22"/>
    </row>
    <row r="3023" spans="1:22" x14ac:dyDescent="0.2">
      <c r="A3023" s="24">
        <f>1+LARGE($A$11:A3022,1)</f>
        <v>3012</v>
      </c>
      <c r="B3023" s="38" t="str">
        <f>_xlfn.IFNA(IF($U$8="set",VLOOKUP(Search!$A3023,Inventory!$AD$2:$AI$5552,6,FALSE),IF($U$8="Player",VLOOKUP(Search!$A3023,Inventory!$AF$2:$AI$5552,4,FALSE),IF($U$8="BV",VLOOKUP(Search!$A3023,Inventory!$AH$2:$AI$5552,2,FALSE),""))),"")</f>
        <v/>
      </c>
      <c r="C3023" s="38"/>
      <c r="D3023" s="38"/>
      <c r="E3023" s="38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22"/>
    </row>
    <row r="3024" spans="1:22" x14ac:dyDescent="0.2">
      <c r="A3024" s="24">
        <f>1+LARGE($A$11:A3023,1)</f>
        <v>3013</v>
      </c>
      <c r="B3024" s="38" t="str">
        <f>_xlfn.IFNA(IF($U$8="set",VLOOKUP(Search!$A3024,Inventory!$AD$2:$AI$5552,6,FALSE),IF($U$8="Player",VLOOKUP(Search!$A3024,Inventory!$AF$2:$AI$5552,4,FALSE),IF($U$8="BV",VLOOKUP(Search!$A3024,Inventory!$AH$2:$AI$5552,2,FALSE),""))),"")</f>
        <v/>
      </c>
      <c r="C3024" s="38"/>
      <c r="D3024" s="38"/>
      <c r="E3024" s="38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22"/>
    </row>
    <row r="3025" spans="1:22" x14ac:dyDescent="0.2">
      <c r="A3025" s="24">
        <f>1+LARGE($A$11:A3024,1)</f>
        <v>3014</v>
      </c>
      <c r="B3025" s="38" t="str">
        <f>_xlfn.IFNA(IF($U$8="set",VLOOKUP(Search!$A3025,Inventory!$AD$2:$AI$5552,6,FALSE),IF($U$8="Player",VLOOKUP(Search!$A3025,Inventory!$AF$2:$AI$5552,4,FALSE),IF($U$8="BV",VLOOKUP(Search!$A3025,Inventory!$AH$2:$AI$5552,2,FALSE),""))),"")</f>
        <v/>
      </c>
      <c r="C3025" s="38"/>
      <c r="D3025" s="38"/>
      <c r="E3025" s="38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22"/>
    </row>
    <row r="3026" spans="1:22" x14ac:dyDescent="0.2">
      <c r="A3026" s="24">
        <f>1+LARGE($A$11:A3025,1)</f>
        <v>3015</v>
      </c>
      <c r="B3026" s="38" t="str">
        <f>_xlfn.IFNA(IF($U$8="set",VLOOKUP(Search!$A3026,Inventory!$AD$2:$AI$5552,6,FALSE),IF($U$8="Player",VLOOKUP(Search!$A3026,Inventory!$AF$2:$AI$5552,4,FALSE),IF($U$8="BV",VLOOKUP(Search!$A3026,Inventory!$AH$2:$AI$5552,2,FALSE),""))),"")</f>
        <v/>
      </c>
      <c r="C3026" s="38"/>
      <c r="D3026" s="38"/>
      <c r="E3026" s="38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22"/>
    </row>
    <row r="3027" spans="1:22" x14ac:dyDescent="0.2">
      <c r="A3027" s="24">
        <f>1+LARGE($A$11:A3026,1)</f>
        <v>3016</v>
      </c>
      <c r="B3027" s="38" t="str">
        <f>_xlfn.IFNA(IF($U$8="set",VLOOKUP(Search!$A3027,Inventory!$AD$2:$AI$5552,6,FALSE),IF($U$8="Player",VLOOKUP(Search!$A3027,Inventory!$AF$2:$AI$5552,4,FALSE),IF($U$8="BV",VLOOKUP(Search!$A3027,Inventory!$AH$2:$AI$5552,2,FALSE),""))),"")</f>
        <v/>
      </c>
      <c r="C3027" s="38"/>
      <c r="D3027" s="38"/>
      <c r="E3027" s="38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22"/>
    </row>
    <row r="3028" spans="1:22" x14ac:dyDescent="0.2">
      <c r="A3028" s="24">
        <f>1+LARGE($A$11:A3027,1)</f>
        <v>3017</v>
      </c>
      <c r="B3028" s="38" t="str">
        <f>_xlfn.IFNA(IF($U$8="set",VLOOKUP(Search!$A3028,Inventory!$AD$2:$AI$5552,6,FALSE),IF($U$8="Player",VLOOKUP(Search!$A3028,Inventory!$AF$2:$AI$5552,4,FALSE),IF($U$8="BV",VLOOKUP(Search!$A3028,Inventory!$AH$2:$AI$5552,2,FALSE),""))),"")</f>
        <v/>
      </c>
      <c r="C3028" s="38"/>
      <c r="D3028" s="38"/>
      <c r="E3028" s="38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22"/>
    </row>
    <row r="3029" spans="1:22" x14ac:dyDescent="0.2">
      <c r="A3029" s="24">
        <f>1+LARGE($A$11:A3028,1)</f>
        <v>3018</v>
      </c>
      <c r="B3029" s="38" t="str">
        <f>_xlfn.IFNA(IF($U$8="set",VLOOKUP(Search!$A3029,Inventory!$AD$2:$AI$5552,6,FALSE),IF($U$8="Player",VLOOKUP(Search!$A3029,Inventory!$AF$2:$AI$5552,4,FALSE),IF($U$8="BV",VLOOKUP(Search!$A3029,Inventory!$AH$2:$AI$5552,2,FALSE),""))),"")</f>
        <v/>
      </c>
      <c r="C3029" s="38"/>
      <c r="D3029" s="38"/>
      <c r="E3029" s="38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22"/>
    </row>
    <row r="3030" spans="1:22" x14ac:dyDescent="0.2">
      <c r="A3030" s="24">
        <f>1+LARGE($A$11:A3029,1)</f>
        <v>3019</v>
      </c>
      <c r="B3030" s="38" t="str">
        <f>_xlfn.IFNA(IF($U$8="set",VLOOKUP(Search!$A3030,Inventory!$AD$2:$AI$5552,6,FALSE),IF($U$8="Player",VLOOKUP(Search!$A3030,Inventory!$AF$2:$AI$5552,4,FALSE),IF($U$8="BV",VLOOKUP(Search!$A3030,Inventory!$AH$2:$AI$5552,2,FALSE),""))),"")</f>
        <v/>
      </c>
      <c r="C3030" s="38"/>
      <c r="D3030" s="38"/>
      <c r="E3030" s="38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22"/>
    </row>
    <row r="3031" spans="1:22" x14ac:dyDescent="0.2">
      <c r="A3031" s="24">
        <f>1+LARGE($A$11:A3030,1)</f>
        <v>3020</v>
      </c>
      <c r="B3031" s="38" t="str">
        <f>_xlfn.IFNA(IF($U$8="set",VLOOKUP(Search!$A3031,Inventory!$AD$2:$AI$5552,6,FALSE),IF($U$8="Player",VLOOKUP(Search!$A3031,Inventory!$AF$2:$AI$5552,4,FALSE),IF($U$8="BV",VLOOKUP(Search!$A3031,Inventory!$AH$2:$AI$5552,2,FALSE),""))),"")</f>
        <v/>
      </c>
      <c r="C3031" s="38"/>
      <c r="D3031" s="38"/>
      <c r="E3031" s="38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22"/>
    </row>
    <row r="3032" spans="1:22" x14ac:dyDescent="0.2">
      <c r="A3032" s="24">
        <f>1+LARGE($A$11:A3031,1)</f>
        <v>3021</v>
      </c>
      <c r="B3032" s="38" t="str">
        <f>_xlfn.IFNA(IF($U$8="set",VLOOKUP(Search!$A3032,Inventory!$AD$2:$AI$5552,6,FALSE),IF($U$8="Player",VLOOKUP(Search!$A3032,Inventory!$AF$2:$AI$5552,4,FALSE),IF($U$8="BV",VLOOKUP(Search!$A3032,Inventory!$AH$2:$AI$5552,2,FALSE),""))),"")</f>
        <v/>
      </c>
      <c r="C3032" s="38"/>
      <c r="D3032" s="38"/>
      <c r="E3032" s="38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22"/>
    </row>
    <row r="3033" spans="1:22" x14ac:dyDescent="0.2">
      <c r="A3033" s="24">
        <f>1+LARGE($A$11:A3032,1)</f>
        <v>3022</v>
      </c>
      <c r="B3033" s="38" t="str">
        <f>_xlfn.IFNA(IF($U$8="set",VLOOKUP(Search!$A3033,Inventory!$AD$2:$AI$5552,6,FALSE),IF($U$8="Player",VLOOKUP(Search!$A3033,Inventory!$AF$2:$AI$5552,4,FALSE),IF($U$8="BV",VLOOKUP(Search!$A3033,Inventory!$AH$2:$AI$5552,2,FALSE),""))),"")</f>
        <v/>
      </c>
      <c r="C3033" s="38"/>
      <c r="D3033" s="38"/>
      <c r="E3033" s="38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22"/>
    </row>
    <row r="3034" spans="1:22" x14ac:dyDescent="0.2">
      <c r="A3034" s="24">
        <f>1+LARGE($A$11:A3033,1)</f>
        <v>3023</v>
      </c>
      <c r="B3034" s="38" t="str">
        <f>_xlfn.IFNA(IF($U$8="set",VLOOKUP(Search!$A3034,Inventory!$AD$2:$AI$5552,6,FALSE),IF($U$8="Player",VLOOKUP(Search!$A3034,Inventory!$AF$2:$AI$5552,4,FALSE),IF($U$8="BV",VLOOKUP(Search!$A3034,Inventory!$AH$2:$AI$5552,2,FALSE),""))),"")</f>
        <v/>
      </c>
      <c r="C3034" s="38"/>
      <c r="D3034" s="38"/>
      <c r="E3034" s="38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22"/>
    </row>
    <row r="3035" spans="1:22" x14ac:dyDescent="0.2">
      <c r="A3035" s="24">
        <f>1+LARGE($A$11:A3034,1)</f>
        <v>3024</v>
      </c>
      <c r="B3035" s="38" t="str">
        <f>_xlfn.IFNA(IF($U$8="set",VLOOKUP(Search!$A3035,Inventory!$AD$2:$AI$5552,6,FALSE),IF($U$8="Player",VLOOKUP(Search!$A3035,Inventory!$AF$2:$AI$5552,4,FALSE),IF($U$8="BV",VLOOKUP(Search!$A3035,Inventory!$AH$2:$AI$5552,2,FALSE),""))),"")</f>
        <v/>
      </c>
      <c r="C3035" s="38"/>
      <c r="D3035" s="38"/>
      <c r="E3035" s="38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22"/>
    </row>
    <row r="3036" spans="1:22" x14ac:dyDescent="0.2">
      <c r="A3036" s="24">
        <f>1+LARGE($A$11:A3035,1)</f>
        <v>3025</v>
      </c>
      <c r="B3036" s="38" t="str">
        <f>_xlfn.IFNA(IF($U$8="set",VLOOKUP(Search!$A3036,Inventory!$AD$2:$AI$5552,6,FALSE),IF($U$8="Player",VLOOKUP(Search!$A3036,Inventory!$AF$2:$AI$5552,4,FALSE),IF($U$8="BV",VLOOKUP(Search!$A3036,Inventory!$AH$2:$AI$5552,2,FALSE),""))),"")</f>
        <v/>
      </c>
      <c r="C3036" s="38"/>
      <c r="D3036" s="38"/>
      <c r="E3036" s="38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22"/>
    </row>
    <row r="3037" spans="1:22" x14ac:dyDescent="0.2">
      <c r="A3037" s="24">
        <f>1+LARGE($A$11:A3036,1)</f>
        <v>3026</v>
      </c>
      <c r="B3037" s="38" t="str">
        <f>_xlfn.IFNA(IF($U$8="set",VLOOKUP(Search!$A3037,Inventory!$AD$2:$AI$5552,6,FALSE),IF($U$8="Player",VLOOKUP(Search!$A3037,Inventory!$AF$2:$AI$5552,4,FALSE),IF($U$8="BV",VLOOKUP(Search!$A3037,Inventory!$AH$2:$AI$5552,2,FALSE),""))),"")</f>
        <v/>
      </c>
      <c r="C3037" s="38"/>
      <c r="D3037" s="38"/>
      <c r="E3037" s="38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22"/>
    </row>
    <row r="3038" spans="1:22" x14ac:dyDescent="0.2">
      <c r="A3038" s="24">
        <f>1+LARGE($A$11:A3037,1)</f>
        <v>3027</v>
      </c>
      <c r="B3038" s="38" t="str">
        <f>_xlfn.IFNA(IF($U$8="set",VLOOKUP(Search!$A3038,Inventory!$AD$2:$AI$5552,6,FALSE),IF($U$8="Player",VLOOKUP(Search!$A3038,Inventory!$AF$2:$AI$5552,4,FALSE),IF($U$8="BV",VLOOKUP(Search!$A3038,Inventory!$AH$2:$AI$5552,2,FALSE),""))),"")</f>
        <v/>
      </c>
      <c r="C3038" s="38"/>
      <c r="D3038" s="38"/>
      <c r="E3038" s="38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22"/>
    </row>
    <row r="3039" spans="1:22" x14ac:dyDescent="0.2">
      <c r="A3039" s="24">
        <f>1+LARGE($A$11:A3038,1)</f>
        <v>3028</v>
      </c>
      <c r="B3039" s="38" t="str">
        <f>_xlfn.IFNA(IF($U$8="set",VLOOKUP(Search!$A3039,Inventory!$AD$2:$AI$5552,6,FALSE),IF($U$8="Player",VLOOKUP(Search!$A3039,Inventory!$AF$2:$AI$5552,4,FALSE),IF($U$8="BV",VLOOKUP(Search!$A3039,Inventory!$AH$2:$AI$5552,2,FALSE),""))),"")</f>
        <v/>
      </c>
      <c r="C3039" s="38"/>
      <c r="D3039" s="38"/>
      <c r="E3039" s="38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22"/>
    </row>
    <row r="3040" spans="1:22" x14ac:dyDescent="0.2">
      <c r="A3040" s="24">
        <f>1+LARGE($A$11:A3039,1)</f>
        <v>3029</v>
      </c>
      <c r="B3040" s="38" t="str">
        <f>_xlfn.IFNA(IF($U$8="set",VLOOKUP(Search!$A3040,Inventory!$AD$2:$AI$5552,6,FALSE),IF($U$8="Player",VLOOKUP(Search!$A3040,Inventory!$AF$2:$AI$5552,4,FALSE),IF($U$8="BV",VLOOKUP(Search!$A3040,Inventory!$AH$2:$AI$5552,2,FALSE),""))),"")</f>
        <v/>
      </c>
      <c r="C3040" s="38"/>
      <c r="D3040" s="38"/>
      <c r="E3040" s="38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22"/>
    </row>
    <row r="3041" spans="1:22" x14ac:dyDescent="0.2">
      <c r="A3041" s="24">
        <f>1+LARGE($A$11:A3040,1)</f>
        <v>3030</v>
      </c>
      <c r="B3041" s="38" t="str">
        <f>_xlfn.IFNA(IF($U$8="set",VLOOKUP(Search!$A3041,Inventory!$AD$2:$AI$5552,6,FALSE),IF($U$8="Player",VLOOKUP(Search!$A3041,Inventory!$AF$2:$AI$5552,4,FALSE),IF($U$8="BV",VLOOKUP(Search!$A3041,Inventory!$AH$2:$AI$5552,2,FALSE),""))),"")</f>
        <v/>
      </c>
      <c r="C3041" s="38"/>
      <c r="D3041" s="38"/>
      <c r="E3041" s="38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22"/>
    </row>
    <row r="3042" spans="1:22" x14ac:dyDescent="0.2">
      <c r="A3042" s="24">
        <f>1+LARGE($A$11:A3041,1)</f>
        <v>3031</v>
      </c>
      <c r="B3042" s="38" t="str">
        <f>_xlfn.IFNA(IF($U$8="set",VLOOKUP(Search!$A3042,Inventory!$AD$2:$AI$5552,6,FALSE),IF($U$8="Player",VLOOKUP(Search!$A3042,Inventory!$AF$2:$AI$5552,4,FALSE),IF($U$8="BV",VLOOKUP(Search!$A3042,Inventory!$AH$2:$AI$5552,2,FALSE),""))),"")</f>
        <v/>
      </c>
      <c r="C3042" s="38"/>
      <c r="D3042" s="38"/>
      <c r="E3042" s="38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22"/>
    </row>
    <row r="3043" spans="1:22" x14ac:dyDescent="0.2">
      <c r="A3043" s="24">
        <f>1+LARGE($A$11:A3042,1)</f>
        <v>3032</v>
      </c>
      <c r="B3043" s="38" t="str">
        <f>_xlfn.IFNA(IF($U$8="set",VLOOKUP(Search!$A3043,Inventory!$AD$2:$AI$5552,6,FALSE),IF($U$8="Player",VLOOKUP(Search!$A3043,Inventory!$AF$2:$AI$5552,4,FALSE),IF($U$8="BV",VLOOKUP(Search!$A3043,Inventory!$AH$2:$AI$5552,2,FALSE),""))),"")</f>
        <v/>
      </c>
      <c r="C3043" s="38"/>
      <c r="D3043" s="38"/>
      <c r="E3043" s="38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22"/>
    </row>
    <row r="3044" spans="1:22" x14ac:dyDescent="0.2">
      <c r="A3044" s="24">
        <f>1+LARGE($A$11:A3043,1)</f>
        <v>3033</v>
      </c>
      <c r="B3044" s="38" t="str">
        <f>_xlfn.IFNA(IF($U$8="set",VLOOKUP(Search!$A3044,Inventory!$AD$2:$AI$5552,6,FALSE),IF($U$8="Player",VLOOKUP(Search!$A3044,Inventory!$AF$2:$AI$5552,4,FALSE),IF($U$8="BV",VLOOKUP(Search!$A3044,Inventory!$AH$2:$AI$5552,2,FALSE),""))),"")</f>
        <v/>
      </c>
      <c r="C3044" s="38"/>
      <c r="D3044" s="38"/>
      <c r="E3044" s="38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22"/>
    </row>
    <row r="3045" spans="1:22" x14ac:dyDescent="0.2">
      <c r="A3045" s="24">
        <f>1+LARGE($A$11:A3044,1)</f>
        <v>3034</v>
      </c>
      <c r="B3045" s="38" t="str">
        <f>_xlfn.IFNA(IF($U$8="set",VLOOKUP(Search!$A3045,Inventory!$AD$2:$AI$5552,6,FALSE),IF($U$8="Player",VLOOKUP(Search!$A3045,Inventory!$AF$2:$AI$5552,4,FALSE),IF($U$8="BV",VLOOKUP(Search!$A3045,Inventory!$AH$2:$AI$5552,2,FALSE),""))),"")</f>
        <v/>
      </c>
      <c r="C3045" s="38"/>
      <c r="D3045" s="38"/>
      <c r="E3045" s="38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22"/>
    </row>
    <row r="3046" spans="1:22" x14ac:dyDescent="0.2">
      <c r="A3046" s="24">
        <f>1+LARGE($A$11:A3045,1)</f>
        <v>3035</v>
      </c>
      <c r="B3046" s="38" t="str">
        <f>_xlfn.IFNA(IF($U$8="set",VLOOKUP(Search!$A3046,Inventory!$AD$2:$AI$5552,6,FALSE),IF($U$8="Player",VLOOKUP(Search!$A3046,Inventory!$AF$2:$AI$5552,4,FALSE),IF($U$8="BV",VLOOKUP(Search!$A3046,Inventory!$AH$2:$AI$5552,2,FALSE),""))),"")</f>
        <v/>
      </c>
      <c r="C3046" s="38"/>
      <c r="D3046" s="38"/>
      <c r="E3046" s="38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22"/>
    </row>
    <row r="3047" spans="1:22" x14ac:dyDescent="0.2">
      <c r="A3047" s="24">
        <f>1+LARGE($A$11:A3046,1)</f>
        <v>3036</v>
      </c>
      <c r="B3047" s="38" t="str">
        <f>_xlfn.IFNA(IF($U$8="set",VLOOKUP(Search!$A3047,Inventory!$AD$2:$AI$5552,6,FALSE),IF($U$8="Player",VLOOKUP(Search!$A3047,Inventory!$AF$2:$AI$5552,4,FALSE),IF($U$8="BV",VLOOKUP(Search!$A3047,Inventory!$AH$2:$AI$5552,2,FALSE),""))),"")</f>
        <v/>
      </c>
      <c r="C3047" s="38"/>
      <c r="D3047" s="38"/>
      <c r="E3047" s="38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22"/>
    </row>
    <row r="3048" spans="1:22" x14ac:dyDescent="0.2">
      <c r="A3048" s="24">
        <f>1+LARGE($A$11:A3047,1)</f>
        <v>3037</v>
      </c>
      <c r="B3048" s="38" t="str">
        <f>_xlfn.IFNA(IF($U$8="set",VLOOKUP(Search!$A3048,Inventory!$AD$2:$AI$5552,6,FALSE),IF($U$8="Player",VLOOKUP(Search!$A3048,Inventory!$AF$2:$AI$5552,4,FALSE),IF($U$8="BV",VLOOKUP(Search!$A3048,Inventory!$AH$2:$AI$5552,2,FALSE),""))),"")</f>
        <v/>
      </c>
      <c r="C3048" s="38"/>
      <c r="D3048" s="38"/>
      <c r="E3048" s="38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22"/>
    </row>
    <row r="3049" spans="1:22" x14ac:dyDescent="0.2">
      <c r="A3049" s="24">
        <f>1+LARGE($A$11:A3048,1)</f>
        <v>3038</v>
      </c>
      <c r="B3049" s="38" t="str">
        <f>_xlfn.IFNA(IF($U$8="set",VLOOKUP(Search!$A3049,Inventory!$AD$2:$AI$5552,6,FALSE),IF($U$8="Player",VLOOKUP(Search!$A3049,Inventory!$AF$2:$AI$5552,4,FALSE),IF($U$8="BV",VLOOKUP(Search!$A3049,Inventory!$AH$2:$AI$5552,2,FALSE),""))),"")</f>
        <v/>
      </c>
      <c r="C3049" s="38"/>
      <c r="D3049" s="38"/>
      <c r="E3049" s="38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22"/>
    </row>
    <row r="3050" spans="1:22" x14ac:dyDescent="0.2">
      <c r="A3050" s="24">
        <f>1+LARGE($A$11:A3049,1)</f>
        <v>3039</v>
      </c>
      <c r="B3050" s="38" t="str">
        <f>_xlfn.IFNA(IF($U$8="set",VLOOKUP(Search!$A3050,Inventory!$AD$2:$AI$5552,6,FALSE),IF($U$8="Player",VLOOKUP(Search!$A3050,Inventory!$AF$2:$AI$5552,4,FALSE),IF($U$8="BV",VLOOKUP(Search!$A3050,Inventory!$AH$2:$AI$5552,2,FALSE),""))),"")</f>
        <v/>
      </c>
      <c r="C3050" s="38"/>
      <c r="D3050" s="38"/>
      <c r="E3050" s="38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22"/>
    </row>
    <row r="3051" spans="1:22" x14ac:dyDescent="0.2">
      <c r="A3051" s="24">
        <f>1+LARGE($A$11:A3050,1)</f>
        <v>3040</v>
      </c>
      <c r="B3051" s="38" t="str">
        <f>_xlfn.IFNA(IF($U$8="set",VLOOKUP(Search!$A3051,Inventory!$AD$2:$AI$5552,6,FALSE),IF($U$8="Player",VLOOKUP(Search!$A3051,Inventory!$AF$2:$AI$5552,4,FALSE),IF($U$8="BV",VLOOKUP(Search!$A3051,Inventory!$AH$2:$AI$5552,2,FALSE),""))),"")</f>
        <v/>
      </c>
      <c r="C3051" s="38"/>
      <c r="D3051" s="38"/>
      <c r="E3051" s="38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22"/>
    </row>
    <row r="3052" spans="1:22" x14ac:dyDescent="0.2">
      <c r="A3052" s="24">
        <f>1+LARGE($A$11:A3051,1)</f>
        <v>3041</v>
      </c>
      <c r="B3052" s="38" t="str">
        <f>_xlfn.IFNA(IF($U$8="set",VLOOKUP(Search!$A3052,Inventory!$AD$2:$AI$5552,6,FALSE),IF($U$8="Player",VLOOKUP(Search!$A3052,Inventory!$AF$2:$AI$5552,4,FALSE),IF($U$8="BV",VLOOKUP(Search!$A3052,Inventory!$AH$2:$AI$5552,2,FALSE),""))),"")</f>
        <v/>
      </c>
      <c r="C3052" s="38"/>
      <c r="D3052" s="38"/>
      <c r="E3052" s="38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22"/>
    </row>
    <row r="3053" spans="1:22" x14ac:dyDescent="0.2">
      <c r="A3053" s="24">
        <f>1+LARGE($A$11:A3052,1)</f>
        <v>3042</v>
      </c>
      <c r="B3053" s="38" t="str">
        <f>_xlfn.IFNA(IF($U$8="set",VLOOKUP(Search!$A3053,Inventory!$AD$2:$AI$5552,6,FALSE),IF($U$8="Player",VLOOKUP(Search!$A3053,Inventory!$AF$2:$AI$5552,4,FALSE),IF($U$8="BV",VLOOKUP(Search!$A3053,Inventory!$AH$2:$AI$5552,2,FALSE),""))),"")</f>
        <v/>
      </c>
      <c r="C3053" s="38"/>
      <c r="D3053" s="38"/>
      <c r="E3053" s="38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22"/>
    </row>
    <row r="3054" spans="1:22" x14ac:dyDescent="0.2">
      <c r="A3054" s="24">
        <f>1+LARGE($A$11:A3053,1)</f>
        <v>3043</v>
      </c>
      <c r="B3054" s="38" t="str">
        <f>_xlfn.IFNA(IF($U$8="set",VLOOKUP(Search!$A3054,Inventory!$AD$2:$AI$5552,6,FALSE),IF($U$8="Player",VLOOKUP(Search!$A3054,Inventory!$AF$2:$AI$5552,4,FALSE),IF($U$8="BV",VLOOKUP(Search!$A3054,Inventory!$AH$2:$AI$5552,2,FALSE),""))),"")</f>
        <v/>
      </c>
      <c r="C3054" s="38"/>
      <c r="D3054" s="38"/>
      <c r="E3054" s="38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22"/>
    </row>
    <row r="3055" spans="1:22" x14ac:dyDescent="0.2">
      <c r="A3055" s="24">
        <f>1+LARGE($A$11:A3054,1)</f>
        <v>3044</v>
      </c>
      <c r="B3055" s="38" t="str">
        <f>_xlfn.IFNA(IF($U$8="set",VLOOKUP(Search!$A3055,Inventory!$AD$2:$AI$5552,6,FALSE),IF($U$8="Player",VLOOKUP(Search!$A3055,Inventory!$AF$2:$AI$5552,4,FALSE),IF($U$8="BV",VLOOKUP(Search!$A3055,Inventory!$AH$2:$AI$5552,2,FALSE),""))),"")</f>
        <v/>
      </c>
      <c r="C3055" s="38"/>
      <c r="D3055" s="38"/>
      <c r="E3055" s="38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22"/>
    </row>
    <row r="3056" spans="1:22" x14ac:dyDescent="0.2">
      <c r="A3056" s="24">
        <f>1+LARGE($A$11:A3055,1)</f>
        <v>3045</v>
      </c>
      <c r="B3056" s="38" t="str">
        <f>_xlfn.IFNA(IF($U$8="set",VLOOKUP(Search!$A3056,Inventory!$AD$2:$AI$5552,6,FALSE),IF($U$8="Player",VLOOKUP(Search!$A3056,Inventory!$AF$2:$AI$5552,4,FALSE),IF($U$8="BV",VLOOKUP(Search!$A3056,Inventory!$AH$2:$AI$5552,2,FALSE),""))),"")</f>
        <v/>
      </c>
      <c r="C3056" s="38"/>
      <c r="D3056" s="38"/>
      <c r="E3056" s="38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22"/>
    </row>
    <row r="3057" spans="1:22" x14ac:dyDescent="0.2">
      <c r="A3057" s="24">
        <f>1+LARGE($A$11:A3056,1)</f>
        <v>3046</v>
      </c>
      <c r="B3057" s="38" t="str">
        <f>_xlfn.IFNA(IF($U$8="set",VLOOKUP(Search!$A3057,Inventory!$AD$2:$AI$5552,6,FALSE),IF($U$8="Player",VLOOKUP(Search!$A3057,Inventory!$AF$2:$AI$5552,4,FALSE),IF($U$8="BV",VLOOKUP(Search!$A3057,Inventory!$AH$2:$AI$5552,2,FALSE),""))),"")</f>
        <v/>
      </c>
      <c r="C3057" s="38"/>
      <c r="D3057" s="38"/>
      <c r="E3057" s="38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22"/>
    </row>
    <row r="3058" spans="1:22" x14ac:dyDescent="0.2">
      <c r="A3058" s="24">
        <f>1+LARGE($A$11:A3057,1)</f>
        <v>3047</v>
      </c>
      <c r="B3058" s="38" t="str">
        <f>_xlfn.IFNA(IF($U$8="set",VLOOKUP(Search!$A3058,Inventory!$AD$2:$AI$5552,6,FALSE),IF($U$8="Player",VLOOKUP(Search!$A3058,Inventory!$AF$2:$AI$5552,4,FALSE),IF($U$8="BV",VLOOKUP(Search!$A3058,Inventory!$AH$2:$AI$5552,2,FALSE),""))),"")</f>
        <v/>
      </c>
      <c r="C3058" s="38"/>
      <c r="D3058" s="38"/>
      <c r="E3058" s="38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22"/>
    </row>
    <row r="3059" spans="1:22" x14ac:dyDescent="0.2">
      <c r="A3059" s="24">
        <f>1+LARGE($A$11:A3058,1)</f>
        <v>3048</v>
      </c>
      <c r="B3059" s="38" t="str">
        <f>_xlfn.IFNA(IF($U$8="set",VLOOKUP(Search!$A3059,Inventory!$AD$2:$AI$5552,6,FALSE),IF($U$8="Player",VLOOKUP(Search!$A3059,Inventory!$AF$2:$AI$5552,4,FALSE),IF($U$8="BV",VLOOKUP(Search!$A3059,Inventory!$AH$2:$AI$5552,2,FALSE),""))),"")</f>
        <v/>
      </c>
      <c r="C3059" s="38"/>
      <c r="D3059" s="38"/>
      <c r="E3059" s="38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22"/>
    </row>
    <row r="3060" spans="1:22" x14ac:dyDescent="0.2">
      <c r="A3060" s="24">
        <f>1+LARGE($A$11:A3059,1)</f>
        <v>3049</v>
      </c>
      <c r="B3060" s="38" t="str">
        <f>_xlfn.IFNA(IF($U$8="set",VLOOKUP(Search!$A3060,Inventory!$AD$2:$AI$5552,6,FALSE),IF($U$8="Player",VLOOKUP(Search!$A3060,Inventory!$AF$2:$AI$5552,4,FALSE),IF($U$8="BV",VLOOKUP(Search!$A3060,Inventory!$AH$2:$AI$5552,2,FALSE),""))),"")</f>
        <v/>
      </c>
      <c r="C3060" s="38"/>
      <c r="D3060" s="38"/>
      <c r="E3060" s="38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22"/>
    </row>
    <row r="3061" spans="1:22" x14ac:dyDescent="0.2">
      <c r="A3061" s="24">
        <f>1+LARGE($A$11:A3060,1)</f>
        <v>3050</v>
      </c>
      <c r="B3061" s="38" t="str">
        <f>_xlfn.IFNA(IF($U$8="set",VLOOKUP(Search!$A3061,Inventory!$AD$2:$AI$5552,6,FALSE),IF($U$8="Player",VLOOKUP(Search!$A3061,Inventory!$AF$2:$AI$5552,4,FALSE),IF($U$8="BV",VLOOKUP(Search!$A3061,Inventory!$AH$2:$AI$5552,2,FALSE),""))),"")</f>
        <v/>
      </c>
      <c r="C3061" s="38"/>
      <c r="D3061" s="38"/>
      <c r="E3061" s="38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22"/>
    </row>
    <row r="3062" spans="1:22" x14ac:dyDescent="0.2">
      <c r="A3062" s="24">
        <f>1+LARGE($A$11:A3061,1)</f>
        <v>3051</v>
      </c>
      <c r="B3062" s="38" t="str">
        <f>_xlfn.IFNA(IF($U$8="set",VLOOKUP(Search!$A3062,Inventory!$AD$2:$AI$5552,6,FALSE),IF($U$8="Player",VLOOKUP(Search!$A3062,Inventory!$AF$2:$AI$5552,4,FALSE),IF($U$8="BV",VLOOKUP(Search!$A3062,Inventory!$AH$2:$AI$5552,2,FALSE),""))),"")</f>
        <v/>
      </c>
      <c r="C3062" s="38"/>
      <c r="D3062" s="38"/>
      <c r="E3062" s="38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22"/>
    </row>
    <row r="3063" spans="1:22" x14ac:dyDescent="0.2">
      <c r="A3063" s="24">
        <f>1+LARGE($A$11:A3062,1)</f>
        <v>3052</v>
      </c>
      <c r="B3063" s="38" t="str">
        <f>_xlfn.IFNA(IF($U$8="set",VLOOKUP(Search!$A3063,Inventory!$AD$2:$AI$5552,6,FALSE),IF($U$8="Player",VLOOKUP(Search!$A3063,Inventory!$AF$2:$AI$5552,4,FALSE),IF($U$8="BV",VLOOKUP(Search!$A3063,Inventory!$AH$2:$AI$5552,2,FALSE),""))),"")</f>
        <v/>
      </c>
      <c r="C3063" s="38"/>
      <c r="D3063" s="38"/>
      <c r="E3063" s="38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22"/>
    </row>
    <row r="3064" spans="1:22" x14ac:dyDescent="0.2">
      <c r="A3064" s="24">
        <f>1+LARGE($A$11:A3063,1)</f>
        <v>3053</v>
      </c>
      <c r="B3064" s="38" t="str">
        <f>_xlfn.IFNA(IF($U$8="set",VLOOKUP(Search!$A3064,Inventory!$AD$2:$AI$5552,6,FALSE),IF($U$8="Player",VLOOKUP(Search!$A3064,Inventory!$AF$2:$AI$5552,4,FALSE),IF($U$8="BV",VLOOKUP(Search!$A3064,Inventory!$AH$2:$AI$5552,2,FALSE),""))),"")</f>
        <v/>
      </c>
      <c r="C3064" s="38"/>
      <c r="D3064" s="38"/>
      <c r="E3064" s="38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22"/>
    </row>
    <row r="3065" spans="1:22" x14ac:dyDescent="0.2">
      <c r="A3065" s="24">
        <f>1+LARGE($A$11:A3064,1)</f>
        <v>3054</v>
      </c>
      <c r="B3065" s="38" t="str">
        <f>_xlfn.IFNA(IF($U$8="set",VLOOKUP(Search!$A3065,Inventory!$AD$2:$AI$5552,6,FALSE),IF($U$8="Player",VLOOKUP(Search!$A3065,Inventory!$AF$2:$AI$5552,4,FALSE),IF($U$8="BV",VLOOKUP(Search!$A3065,Inventory!$AH$2:$AI$5552,2,FALSE),""))),"")</f>
        <v/>
      </c>
      <c r="C3065" s="38"/>
      <c r="D3065" s="38"/>
      <c r="E3065" s="38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22"/>
    </row>
    <row r="3066" spans="1:22" x14ac:dyDescent="0.2">
      <c r="A3066" s="24">
        <f>1+LARGE($A$11:A3065,1)</f>
        <v>3055</v>
      </c>
      <c r="B3066" s="38" t="str">
        <f>_xlfn.IFNA(IF($U$8="set",VLOOKUP(Search!$A3066,Inventory!$AD$2:$AI$5552,6,FALSE),IF($U$8="Player",VLOOKUP(Search!$A3066,Inventory!$AF$2:$AI$5552,4,FALSE),IF($U$8="BV",VLOOKUP(Search!$A3066,Inventory!$AH$2:$AI$5552,2,FALSE),""))),"")</f>
        <v/>
      </c>
      <c r="C3066" s="38"/>
      <c r="D3066" s="38"/>
      <c r="E3066" s="38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22"/>
    </row>
    <row r="3067" spans="1:22" x14ac:dyDescent="0.2">
      <c r="A3067" s="24">
        <f>1+LARGE($A$11:A3066,1)</f>
        <v>3056</v>
      </c>
      <c r="B3067" s="38" t="str">
        <f>_xlfn.IFNA(IF($U$8="set",VLOOKUP(Search!$A3067,Inventory!$AD$2:$AI$5552,6,FALSE),IF($U$8="Player",VLOOKUP(Search!$A3067,Inventory!$AF$2:$AI$5552,4,FALSE),IF($U$8="BV",VLOOKUP(Search!$A3067,Inventory!$AH$2:$AI$5552,2,FALSE),""))),"")</f>
        <v/>
      </c>
      <c r="C3067" s="38"/>
      <c r="D3067" s="38"/>
      <c r="E3067" s="38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22"/>
    </row>
    <row r="3068" spans="1:22" x14ac:dyDescent="0.2">
      <c r="A3068" s="24">
        <f>1+LARGE($A$11:A3067,1)</f>
        <v>3057</v>
      </c>
      <c r="B3068" s="38" t="str">
        <f>_xlfn.IFNA(IF($U$8="set",VLOOKUP(Search!$A3068,Inventory!$AD$2:$AI$5552,6,FALSE),IF($U$8="Player",VLOOKUP(Search!$A3068,Inventory!$AF$2:$AI$5552,4,FALSE),IF($U$8="BV",VLOOKUP(Search!$A3068,Inventory!$AH$2:$AI$5552,2,FALSE),""))),"")</f>
        <v/>
      </c>
      <c r="C3068" s="38"/>
      <c r="D3068" s="38"/>
      <c r="E3068" s="38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22"/>
    </row>
    <row r="3069" spans="1:22" x14ac:dyDescent="0.2">
      <c r="A3069" s="24">
        <f>1+LARGE($A$11:A3068,1)</f>
        <v>3058</v>
      </c>
      <c r="B3069" s="38" t="str">
        <f>_xlfn.IFNA(IF($U$8="set",VLOOKUP(Search!$A3069,Inventory!$AD$2:$AI$5552,6,FALSE),IF($U$8="Player",VLOOKUP(Search!$A3069,Inventory!$AF$2:$AI$5552,4,FALSE),IF($U$8="BV",VLOOKUP(Search!$A3069,Inventory!$AH$2:$AI$5552,2,FALSE),""))),"")</f>
        <v/>
      </c>
      <c r="C3069" s="38"/>
      <c r="D3069" s="38"/>
      <c r="E3069" s="38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22"/>
    </row>
    <row r="3070" spans="1:22" x14ac:dyDescent="0.2">
      <c r="A3070" s="24">
        <f>1+LARGE($A$11:A3069,1)</f>
        <v>3059</v>
      </c>
      <c r="B3070" s="38" t="str">
        <f>_xlfn.IFNA(IF($U$8="set",VLOOKUP(Search!$A3070,Inventory!$AD$2:$AI$5552,6,FALSE),IF($U$8="Player",VLOOKUP(Search!$A3070,Inventory!$AF$2:$AI$5552,4,FALSE),IF($U$8="BV",VLOOKUP(Search!$A3070,Inventory!$AH$2:$AI$5552,2,FALSE),""))),"")</f>
        <v/>
      </c>
      <c r="C3070" s="38"/>
      <c r="D3070" s="38"/>
      <c r="E3070" s="38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22"/>
    </row>
    <row r="3071" spans="1:22" x14ac:dyDescent="0.2">
      <c r="A3071" s="24">
        <f>1+LARGE($A$11:A3070,1)</f>
        <v>3060</v>
      </c>
      <c r="B3071" s="38" t="str">
        <f>_xlfn.IFNA(IF($U$8="set",VLOOKUP(Search!$A3071,Inventory!$AD$2:$AI$5552,6,FALSE),IF($U$8="Player",VLOOKUP(Search!$A3071,Inventory!$AF$2:$AI$5552,4,FALSE),IF($U$8="BV",VLOOKUP(Search!$A3071,Inventory!$AH$2:$AI$5552,2,FALSE),""))),"")</f>
        <v/>
      </c>
      <c r="C3071" s="38"/>
      <c r="D3071" s="38"/>
      <c r="E3071" s="38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22"/>
    </row>
    <row r="3072" spans="1:22" x14ac:dyDescent="0.2">
      <c r="A3072" s="24">
        <f>1+LARGE($A$11:A3071,1)</f>
        <v>3061</v>
      </c>
      <c r="B3072" s="38" t="str">
        <f>_xlfn.IFNA(IF($U$8="set",VLOOKUP(Search!$A3072,Inventory!$AD$2:$AI$5552,6,FALSE),IF($U$8="Player",VLOOKUP(Search!$A3072,Inventory!$AF$2:$AI$5552,4,FALSE),IF($U$8="BV",VLOOKUP(Search!$A3072,Inventory!$AH$2:$AI$5552,2,FALSE),""))),"")</f>
        <v/>
      </c>
      <c r="C3072" s="38"/>
      <c r="D3072" s="38"/>
      <c r="E3072" s="38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22"/>
    </row>
    <row r="3073" spans="1:22" x14ac:dyDescent="0.2">
      <c r="A3073" s="24">
        <f>1+LARGE($A$11:A3072,1)</f>
        <v>3062</v>
      </c>
      <c r="B3073" s="38" t="str">
        <f>_xlfn.IFNA(IF($U$8="set",VLOOKUP(Search!$A3073,Inventory!$AD$2:$AI$5552,6,FALSE),IF($U$8="Player",VLOOKUP(Search!$A3073,Inventory!$AF$2:$AI$5552,4,FALSE),IF($U$8="BV",VLOOKUP(Search!$A3073,Inventory!$AH$2:$AI$5552,2,FALSE),""))),"")</f>
        <v/>
      </c>
      <c r="C3073" s="38"/>
      <c r="D3073" s="38"/>
      <c r="E3073" s="38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22"/>
    </row>
    <row r="3074" spans="1:22" x14ac:dyDescent="0.2">
      <c r="A3074" s="24">
        <f>1+LARGE($A$11:A3073,1)</f>
        <v>3063</v>
      </c>
      <c r="B3074" s="38" t="str">
        <f>_xlfn.IFNA(IF($U$8="set",VLOOKUP(Search!$A3074,Inventory!$AD$2:$AI$5552,6,FALSE),IF($U$8="Player",VLOOKUP(Search!$A3074,Inventory!$AF$2:$AI$5552,4,FALSE),IF($U$8="BV",VLOOKUP(Search!$A3074,Inventory!$AH$2:$AI$5552,2,FALSE),""))),"")</f>
        <v/>
      </c>
      <c r="C3074" s="38"/>
      <c r="D3074" s="38"/>
      <c r="E3074" s="38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22"/>
    </row>
    <row r="3075" spans="1:22" x14ac:dyDescent="0.2">
      <c r="A3075" s="24">
        <f>1+LARGE($A$11:A3074,1)</f>
        <v>3064</v>
      </c>
      <c r="B3075" s="38" t="str">
        <f>_xlfn.IFNA(IF($U$8="set",VLOOKUP(Search!$A3075,Inventory!$AD$2:$AI$5552,6,FALSE),IF($U$8="Player",VLOOKUP(Search!$A3075,Inventory!$AF$2:$AI$5552,4,FALSE),IF($U$8="BV",VLOOKUP(Search!$A3075,Inventory!$AH$2:$AI$5552,2,FALSE),""))),"")</f>
        <v/>
      </c>
      <c r="C3075" s="38"/>
      <c r="D3075" s="38"/>
      <c r="E3075" s="38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22"/>
    </row>
    <row r="3076" spans="1:22" x14ac:dyDescent="0.2">
      <c r="A3076" s="24">
        <f>1+LARGE($A$11:A3075,1)</f>
        <v>3065</v>
      </c>
      <c r="B3076" s="38" t="str">
        <f>_xlfn.IFNA(IF($U$8="set",VLOOKUP(Search!$A3076,Inventory!$AD$2:$AI$5552,6,FALSE),IF($U$8="Player",VLOOKUP(Search!$A3076,Inventory!$AF$2:$AI$5552,4,FALSE),IF($U$8="BV",VLOOKUP(Search!$A3076,Inventory!$AH$2:$AI$5552,2,FALSE),""))),"")</f>
        <v/>
      </c>
      <c r="C3076" s="38"/>
      <c r="D3076" s="38"/>
      <c r="E3076" s="38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22"/>
    </row>
    <row r="3077" spans="1:22" x14ac:dyDescent="0.2">
      <c r="A3077" s="24">
        <f>1+LARGE($A$11:A3076,1)</f>
        <v>3066</v>
      </c>
      <c r="B3077" s="38" t="str">
        <f>_xlfn.IFNA(IF($U$8="set",VLOOKUP(Search!$A3077,Inventory!$AD$2:$AI$5552,6,FALSE),IF($U$8="Player",VLOOKUP(Search!$A3077,Inventory!$AF$2:$AI$5552,4,FALSE),IF($U$8="BV",VLOOKUP(Search!$A3077,Inventory!$AH$2:$AI$5552,2,FALSE),""))),"")</f>
        <v/>
      </c>
      <c r="C3077" s="38"/>
      <c r="D3077" s="38"/>
      <c r="E3077" s="38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22"/>
    </row>
    <row r="3078" spans="1:22" x14ac:dyDescent="0.2">
      <c r="A3078" s="24">
        <f>1+LARGE($A$11:A3077,1)</f>
        <v>3067</v>
      </c>
      <c r="B3078" s="38" t="str">
        <f>_xlfn.IFNA(IF($U$8="set",VLOOKUP(Search!$A3078,Inventory!$AD$2:$AI$5552,6,FALSE),IF($U$8="Player",VLOOKUP(Search!$A3078,Inventory!$AF$2:$AI$5552,4,FALSE),IF($U$8="BV",VLOOKUP(Search!$A3078,Inventory!$AH$2:$AI$5552,2,FALSE),""))),"")</f>
        <v/>
      </c>
      <c r="C3078" s="38"/>
      <c r="D3078" s="38"/>
      <c r="E3078" s="38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22"/>
    </row>
    <row r="3079" spans="1:22" x14ac:dyDescent="0.2">
      <c r="A3079" s="24">
        <f>1+LARGE($A$11:A3078,1)</f>
        <v>3068</v>
      </c>
      <c r="B3079" s="38" t="str">
        <f>_xlfn.IFNA(IF($U$8="set",VLOOKUP(Search!$A3079,Inventory!$AD$2:$AI$5552,6,FALSE),IF($U$8="Player",VLOOKUP(Search!$A3079,Inventory!$AF$2:$AI$5552,4,FALSE),IF($U$8="BV",VLOOKUP(Search!$A3079,Inventory!$AH$2:$AI$5552,2,FALSE),""))),"")</f>
        <v/>
      </c>
      <c r="C3079" s="38"/>
      <c r="D3079" s="38"/>
      <c r="E3079" s="38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22"/>
    </row>
    <row r="3080" spans="1:22" x14ac:dyDescent="0.2">
      <c r="A3080" s="24">
        <f>1+LARGE($A$11:A3079,1)</f>
        <v>3069</v>
      </c>
      <c r="B3080" s="38" t="str">
        <f>_xlfn.IFNA(IF($U$8="set",VLOOKUP(Search!$A3080,Inventory!$AD$2:$AI$5552,6,FALSE),IF($U$8="Player",VLOOKUP(Search!$A3080,Inventory!$AF$2:$AI$5552,4,FALSE),IF($U$8="BV",VLOOKUP(Search!$A3080,Inventory!$AH$2:$AI$5552,2,FALSE),""))),"")</f>
        <v/>
      </c>
      <c r="C3080" s="38"/>
      <c r="D3080" s="38"/>
      <c r="E3080" s="38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22"/>
    </row>
    <row r="3081" spans="1:22" x14ac:dyDescent="0.2">
      <c r="A3081" s="24">
        <f>1+LARGE($A$11:A3080,1)</f>
        <v>3070</v>
      </c>
      <c r="B3081" s="38" t="str">
        <f>_xlfn.IFNA(IF($U$8="set",VLOOKUP(Search!$A3081,Inventory!$AD$2:$AI$5552,6,FALSE),IF($U$8="Player",VLOOKUP(Search!$A3081,Inventory!$AF$2:$AI$5552,4,FALSE),IF($U$8="BV",VLOOKUP(Search!$A3081,Inventory!$AH$2:$AI$5552,2,FALSE),""))),"")</f>
        <v/>
      </c>
      <c r="C3081" s="38"/>
      <c r="D3081" s="38"/>
      <c r="E3081" s="38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22"/>
    </row>
    <row r="3082" spans="1:22" x14ac:dyDescent="0.2">
      <c r="A3082" s="24">
        <f>1+LARGE($A$11:A3081,1)</f>
        <v>3071</v>
      </c>
      <c r="B3082" s="38" t="str">
        <f>_xlfn.IFNA(IF($U$8="set",VLOOKUP(Search!$A3082,Inventory!$AD$2:$AI$5552,6,FALSE),IF($U$8="Player",VLOOKUP(Search!$A3082,Inventory!$AF$2:$AI$5552,4,FALSE),IF($U$8="BV",VLOOKUP(Search!$A3082,Inventory!$AH$2:$AI$5552,2,FALSE),""))),"")</f>
        <v/>
      </c>
      <c r="C3082" s="38"/>
      <c r="D3082" s="38"/>
      <c r="E3082" s="38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22"/>
    </row>
    <row r="3083" spans="1:22" x14ac:dyDescent="0.2">
      <c r="A3083" s="24">
        <f>1+LARGE($A$11:A3082,1)</f>
        <v>3072</v>
      </c>
      <c r="B3083" s="38" t="str">
        <f>_xlfn.IFNA(IF($U$8="set",VLOOKUP(Search!$A3083,Inventory!$AD$2:$AI$5552,6,FALSE),IF($U$8="Player",VLOOKUP(Search!$A3083,Inventory!$AF$2:$AI$5552,4,FALSE),IF($U$8="BV",VLOOKUP(Search!$A3083,Inventory!$AH$2:$AI$5552,2,FALSE),""))),"")</f>
        <v/>
      </c>
      <c r="C3083" s="38"/>
      <c r="D3083" s="38"/>
      <c r="E3083" s="38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22"/>
    </row>
    <row r="3084" spans="1:22" x14ac:dyDescent="0.2">
      <c r="A3084" s="24">
        <f>1+LARGE($A$11:A3083,1)</f>
        <v>3073</v>
      </c>
      <c r="B3084" s="38" t="str">
        <f>_xlfn.IFNA(IF($U$8="set",VLOOKUP(Search!$A3084,Inventory!$AD$2:$AI$5552,6,FALSE),IF($U$8="Player",VLOOKUP(Search!$A3084,Inventory!$AF$2:$AI$5552,4,FALSE),IF($U$8="BV",VLOOKUP(Search!$A3084,Inventory!$AH$2:$AI$5552,2,FALSE),""))),"")</f>
        <v/>
      </c>
      <c r="C3084" s="38"/>
      <c r="D3084" s="38"/>
      <c r="E3084" s="38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22"/>
    </row>
    <row r="3085" spans="1:22" x14ac:dyDescent="0.2">
      <c r="A3085" s="24">
        <f>1+LARGE($A$11:A3084,1)</f>
        <v>3074</v>
      </c>
      <c r="B3085" s="38" t="str">
        <f>_xlfn.IFNA(IF($U$8="set",VLOOKUP(Search!$A3085,Inventory!$AD$2:$AI$5552,6,FALSE),IF($U$8="Player",VLOOKUP(Search!$A3085,Inventory!$AF$2:$AI$5552,4,FALSE),IF($U$8="BV",VLOOKUP(Search!$A3085,Inventory!$AH$2:$AI$5552,2,FALSE),""))),"")</f>
        <v/>
      </c>
      <c r="C3085" s="38"/>
      <c r="D3085" s="38"/>
      <c r="E3085" s="38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22"/>
    </row>
    <row r="3086" spans="1:22" x14ac:dyDescent="0.2">
      <c r="A3086" s="24">
        <f>1+LARGE($A$11:A3085,1)</f>
        <v>3075</v>
      </c>
      <c r="B3086" s="38" t="str">
        <f>_xlfn.IFNA(IF($U$8="set",VLOOKUP(Search!$A3086,Inventory!$AD$2:$AI$5552,6,FALSE),IF($U$8="Player",VLOOKUP(Search!$A3086,Inventory!$AF$2:$AI$5552,4,FALSE),IF($U$8="BV",VLOOKUP(Search!$A3086,Inventory!$AH$2:$AI$5552,2,FALSE),""))),"")</f>
        <v/>
      </c>
      <c r="C3086" s="38"/>
      <c r="D3086" s="38"/>
      <c r="E3086" s="38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22"/>
    </row>
    <row r="3087" spans="1:22" x14ac:dyDescent="0.2">
      <c r="A3087" s="24">
        <f>1+LARGE($A$11:A3086,1)</f>
        <v>3076</v>
      </c>
      <c r="B3087" s="38" t="str">
        <f>_xlfn.IFNA(IF($U$8="set",VLOOKUP(Search!$A3087,Inventory!$AD$2:$AI$5552,6,FALSE),IF($U$8="Player",VLOOKUP(Search!$A3087,Inventory!$AF$2:$AI$5552,4,FALSE),IF($U$8="BV",VLOOKUP(Search!$A3087,Inventory!$AH$2:$AI$5552,2,FALSE),""))),"")</f>
        <v/>
      </c>
      <c r="C3087" s="38"/>
      <c r="D3087" s="38"/>
      <c r="E3087" s="38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22"/>
    </row>
    <row r="3088" spans="1:22" x14ac:dyDescent="0.2">
      <c r="A3088" s="24">
        <f>1+LARGE($A$11:A3087,1)</f>
        <v>3077</v>
      </c>
      <c r="B3088" s="38" t="str">
        <f>_xlfn.IFNA(IF($U$8="set",VLOOKUP(Search!$A3088,Inventory!$AD$2:$AI$5552,6,FALSE),IF($U$8="Player",VLOOKUP(Search!$A3088,Inventory!$AF$2:$AI$5552,4,FALSE),IF($U$8="BV",VLOOKUP(Search!$A3088,Inventory!$AH$2:$AI$5552,2,FALSE),""))),"")</f>
        <v/>
      </c>
      <c r="C3088" s="38"/>
      <c r="D3088" s="38"/>
      <c r="E3088" s="38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22"/>
    </row>
    <row r="3089" spans="1:22" x14ac:dyDescent="0.2">
      <c r="A3089" s="24">
        <f>1+LARGE($A$11:A3088,1)</f>
        <v>3078</v>
      </c>
      <c r="B3089" s="38" t="str">
        <f>_xlfn.IFNA(IF($U$8="set",VLOOKUP(Search!$A3089,Inventory!$AD$2:$AI$5552,6,FALSE),IF($U$8="Player",VLOOKUP(Search!$A3089,Inventory!$AF$2:$AI$5552,4,FALSE),IF($U$8="BV",VLOOKUP(Search!$A3089,Inventory!$AH$2:$AI$5552,2,FALSE),""))),"")</f>
        <v/>
      </c>
      <c r="C3089" s="38"/>
      <c r="D3089" s="38"/>
      <c r="E3089" s="38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22"/>
    </row>
    <row r="3090" spans="1:22" x14ac:dyDescent="0.2">
      <c r="A3090" s="24">
        <f>1+LARGE($A$11:A3089,1)</f>
        <v>3079</v>
      </c>
      <c r="B3090" s="38" t="str">
        <f>_xlfn.IFNA(IF($U$8="set",VLOOKUP(Search!$A3090,Inventory!$AD$2:$AI$5552,6,FALSE),IF($U$8="Player",VLOOKUP(Search!$A3090,Inventory!$AF$2:$AI$5552,4,FALSE),IF($U$8="BV",VLOOKUP(Search!$A3090,Inventory!$AH$2:$AI$5552,2,FALSE),""))),"")</f>
        <v/>
      </c>
      <c r="C3090" s="38"/>
      <c r="D3090" s="38"/>
      <c r="E3090" s="38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22"/>
    </row>
    <row r="3091" spans="1:22" x14ac:dyDescent="0.2">
      <c r="A3091" s="24">
        <f>1+LARGE($A$11:A3090,1)</f>
        <v>3080</v>
      </c>
      <c r="B3091" s="38" t="str">
        <f>_xlfn.IFNA(IF($U$8="set",VLOOKUP(Search!$A3091,Inventory!$AD$2:$AI$5552,6,FALSE),IF($U$8="Player",VLOOKUP(Search!$A3091,Inventory!$AF$2:$AI$5552,4,FALSE),IF($U$8="BV",VLOOKUP(Search!$A3091,Inventory!$AH$2:$AI$5552,2,FALSE),""))),"")</f>
        <v/>
      </c>
      <c r="C3091" s="38"/>
      <c r="D3091" s="38"/>
      <c r="E3091" s="38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22"/>
    </row>
    <row r="3092" spans="1:22" x14ac:dyDescent="0.2">
      <c r="A3092" s="24">
        <f>1+LARGE($A$11:A3091,1)</f>
        <v>3081</v>
      </c>
      <c r="B3092" s="38" t="str">
        <f>_xlfn.IFNA(IF($U$8="set",VLOOKUP(Search!$A3092,Inventory!$AD$2:$AI$5552,6,FALSE),IF($U$8="Player",VLOOKUP(Search!$A3092,Inventory!$AF$2:$AI$5552,4,FALSE),IF($U$8="BV",VLOOKUP(Search!$A3092,Inventory!$AH$2:$AI$5552,2,FALSE),""))),"")</f>
        <v/>
      </c>
      <c r="C3092" s="38"/>
      <c r="D3092" s="38"/>
      <c r="E3092" s="38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22"/>
    </row>
    <row r="3093" spans="1:22" x14ac:dyDescent="0.2">
      <c r="A3093" s="24">
        <f>1+LARGE($A$11:A3092,1)</f>
        <v>3082</v>
      </c>
      <c r="B3093" s="38" t="str">
        <f>_xlfn.IFNA(IF($U$8="set",VLOOKUP(Search!$A3093,Inventory!$AD$2:$AI$5552,6,FALSE),IF($U$8="Player",VLOOKUP(Search!$A3093,Inventory!$AF$2:$AI$5552,4,FALSE),IF($U$8="BV",VLOOKUP(Search!$A3093,Inventory!$AH$2:$AI$5552,2,FALSE),""))),"")</f>
        <v/>
      </c>
      <c r="C3093" s="38"/>
      <c r="D3093" s="38"/>
      <c r="E3093" s="38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22"/>
    </row>
    <row r="3094" spans="1:22" x14ac:dyDescent="0.2">
      <c r="A3094" s="24">
        <f>1+LARGE($A$11:A3093,1)</f>
        <v>3083</v>
      </c>
      <c r="B3094" s="38" t="str">
        <f>_xlfn.IFNA(IF($U$8="set",VLOOKUP(Search!$A3094,Inventory!$AD$2:$AI$5552,6,FALSE),IF($U$8="Player",VLOOKUP(Search!$A3094,Inventory!$AF$2:$AI$5552,4,FALSE),IF($U$8="BV",VLOOKUP(Search!$A3094,Inventory!$AH$2:$AI$5552,2,FALSE),""))),"")</f>
        <v/>
      </c>
      <c r="C3094" s="38"/>
      <c r="D3094" s="38"/>
      <c r="E3094" s="38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22"/>
    </row>
    <row r="3095" spans="1:22" x14ac:dyDescent="0.2">
      <c r="A3095" s="24">
        <f>1+LARGE($A$11:A3094,1)</f>
        <v>3084</v>
      </c>
      <c r="B3095" s="38" t="str">
        <f>_xlfn.IFNA(IF($U$8="set",VLOOKUP(Search!$A3095,Inventory!$AD$2:$AI$5552,6,FALSE),IF($U$8="Player",VLOOKUP(Search!$A3095,Inventory!$AF$2:$AI$5552,4,FALSE),IF($U$8="BV",VLOOKUP(Search!$A3095,Inventory!$AH$2:$AI$5552,2,FALSE),""))),"")</f>
        <v/>
      </c>
      <c r="C3095" s="38"/>
      <c r="D3095" s="38"/>
      <c r="E3095" s="38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22"/>
    </row>
    <row r="3096" spans="1:22" x14ac:dyDescent="0.2">
      <c r="A3096" s="24">
        <f>1+LARGE($A$11:A3095,1)</f>
        <v>3085</v>
      </c>
      <c r="B3096" s="38" t="str">
        <f>_xlfn.IFNA(IF($U$8="set",VLOOKUP(Search!$A3096,Inventory!$AD$2:$AI$5552,6,FALSE),IF($U$8="Player",VLOOKUP(Search!$A3096,Inventory!$AF$2:$AI$5552,4,FALSE),IF($U$8="BV",VLOOKUP(Search!$A3096,Inventory!$AH$2:$AI$5552,2,FALSE),""))),"")</f>
        <v/>
      </c>
      <c r="C3096" s="38"/>
      <c r="D3096" s="38"/>
      <c r="E3096" s="38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22"/>
    </row>
    <row r="3097" spans="1:22" x14ac:dyDescent="0.2">
      <c r="A3097" s="24">
        <f>1+LARGE($A$11:A3096,1)</f>
        <v>3086</v>
      </c>
      <c r="B3097" s="38" t="str">
        <f>_xlfn.IFNA(IF($U$8="set",VLOOKUP(Search!$A3097,Inventory!$AD$2:$AI$5552,6,FALSE),IF($U$8="Player",VLOOKUP(Search!$A3097,Inventory!$AF$2:$AI$5552,4,FALSE),IF($U$8="BV",VLOOKUP(Search!$A3097,Inventory!$AH$2:$AI$5552,2,FALSE),""))),"")</f>
        <v/>
      </c>
      <c r="C3097" s="38"/>
      <c r="D3097" s="38"/>
      <c r="E3097" s="38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22"/>
    </row>
    <row r="3098" spans="1:22" x14ac:dyDescent="0.2">
      <c r="A3098" s="24">
        <f>1+LARGE($A$11:A3097,1)</f>
        <v>3087</v>
      </c>
      <c r="B3098" s="38" t="str">
        <f>_xlfn.IFNA(IF($U$8="set",VLOOKUP(Search!$A3098,Inventory!$AD$2:$AI$5552,6,FALSE),IF($U$8="Player",VLOOKUP(Search!$A3098,Inventory!$AF$2:$AI$5552,4,FALSE),IF($U$8="BV",VLOOKUP(Search!$A3098,Inventory!$AH$2:$AI$5552,2,FALSE),""))),"")</f>
        <v/>
      </c>
      <c r="C3098" s="38"/>
      <c r="D3098" s="38"/>
      <c r="E3098" s="38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22"/>
    </row>
    <row r="3099" spans="1:22" x14ac:dyDescent="0.2">
      <c r="A3099" s="24">
        <f>1+LARGE($A$11:A3098,1)</f>
        <v>3088</v>
      </c>
      <c r="B3099" s="38" t="str">
        <f>_xlfn.IFNA(IF($U$8="set",VLOOKUP(Search!$A3099,Inventory!$AD$2:$AI$5552,6,FALSE),IF($U$8="Player",VLOOKUP(Search!$A3099,Inventory!$AF$2:$AI$5552,4,FALSE),IF($U$8="BV",VLOOKUP(Search!$A3099,Inventory!$AH$2:$AI$5552,2,FALSE),""))),"")</f>
        <v/>
      </c>
      <c r="C3099" s="38"/>
      <c r="D3099" s="38"/>
      <c r="E3099" s="38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22"/>
    </row>
    <row r="3100" spans="1:22" x14ac:dyDescent="0.2">
      <c r="A3100" s="24">
        <f>1+LARGE($A$11:A3099,1)</f>
        <v>3089</v>
      </c>
      <c r="B3100" s="38" t="str">
        <f>_xlfn.IFNA(IF($U$8="set",VLOOKUP(Search!$A3100,Inventory!$AD$2:$AI$5552,6,FALSE),IF($U$8="Player",VLOOKUP(Search!$A3100,Inventory!$AF$2:$AI$5552,4,FALSE),IF($U$8="BV",VLOOKUP(Search!$A3100,Inventory!$AH$2:$AI$5552,2,FALSE),""))),"")</f>
        <v/>
      </c>
      <c r="C3100" s="38"/>
      <c r="D3100" s="38"/>
      <c r="E3100" s="38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22"/>
    </row>
    <row r="3101" spans="1:22" x14ac:dyDescent="0.2">
      <c r="A3101" s="24">
        <f>1+LARGE($A$11:A3100,1)</f>
        <v>3090</v>
      </c>
      <c r="B3101" s="38" t="str">
        <f>_xlfn.IFNA(IF($U$8="set",VLOOKUP(Search!$A3101,Inventory!$AD$2:$AI$5552,6,FALSE),IF($U$8="Player",VLOOKUP(Search!$A3101,Inventory!$AF$2:$AI$5552,4,FALSE),IF($U$8="BV",VLOOKUP(Search!$A3101,Inventory!$AH$2:$AI$5552,2,FALSE),""))),"")</f>
        <v/>
      </c>
      <c r="C3101" s="38"/>
      <c r="D3101" s="38"/>
      <c r="E3101" s="38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22"/>
    </row>
    <row r="3102" spans="1:22" x14ac:dyDescent="0.2">
      <c r="A3102" s="24">
        <f>1+LARGE($A$11:A3101,1)</f>
        <v>3091</v>
      </c>
      <c r="B3102" s="38" t="str">
        <f>_xlfn.IFNA(IF($U$8="set",VLOOKUP(Search!$A3102,Inventory!$AD$2:$AI$5552,6,FALSE),IF($U$8="Player",VLOOKUP(Search!$A3102,Inventory!$AF$2:$AI$5552,4,FALSE),IF($U$8="BV",VLOOKUP(Search!$A3102,Inventory!$AH$2:$AI$5552,2,FALSE),""))),"")</f>
        <v/>
      </c>
      <c r="C3102" s="38"/>
      <c r="D3102" s="38"/>
      <c r="E3102" s="38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22"/>
    </row>
    <row r="3103" spans="1:22" x14ac:dyDescent="0.2">
      <c r="A3103" s="24">
        <f>1+LARGE($A$11:A3102,1)</f>
        <v>3092</v>
      </c>
      <c r="B3103" s="38" t="str">
        <f>_xlfn.IFNA(IF($U$8="set",VLOOKUP(Search!$A3103,Inventory!$AD$2:$AI$5552,6,FALSE),IF($U$8="Player",VLOOKUP(Search!$A3103,Inventory!$AF$2:$AI$5552,4,FALSE),IF($U$8="BV",VLOOKUP(Search!$A3103,Inventory!$AH$2:$AI$5552,2,FALSE),""))),"")</f>
        <v/>
      </c>
      <c r="C3103" s="38"/>
      <c r="D3103" s="38"/>
      <c r="E3103" s="38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22"/>
    </row>
    <row r="3104" spans="1:22" x14ac:dyDescent="0.2">
      <c r="A3104" s="24">
        <f>1+LARGE($A$11:A3103,1)</f>
        <v>3093</v>
      </c>
      <c r="B3104" s="38" t="str">
        <f>_xlfn.IFNA(IF($U$8="set",VLOOKUP(Search!$A3104,Inventory!$AD$2:$AI$5552,6,FALSE),IF($U$8="Player",VLOOKUP(Search!$A3104,Inventory!$AF$2:$AI$5552,4,FALSE),IF($U$8="BV",VLOOKUP(Search!$A3104,Inventory!$AH$2:$AI$5552,2,FALSE),""))),"")</f>
        <v/>
      </c>
      <c r="C3104" s="38"/>
      <c r="D3104" s="38"/>
      <c r="E3104" s="38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22"/>
    </row>
    <row r="3105" spans="1:22" x14ac:dyDescent="0.2">
      <c r="A3105" s="24">
        <f>1+LARGE($A$11:A3104,1)</f>
        <v>3094</v>
      </c>
      <c r="B3105" s="38" t="str">
        <f>_xlfn.IFNA(IF($U$8="set",VLOOKUP(Search!$A3105,Inventory!$AD$2:$AI$5552,6,FALSE),IF($U$8="Player",VLOOKUP(Search!$A3105,Inventory!$AF$2:$AI$5552,4,FALSE),IF($U$8="BV",VLOOKUP(Search!$A3105,Inventory!$AH$2:$AI$5552,2,FALSE),""))),"")</f>
        <v/>
      </c>
      <c r="C3105" s="38"/>
      <c r="D3105" s="38"/>
      <c r="E3105" s="38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22"/>
    </row>
    <row r="3106" spans="1:22" x14ac:dyDescent="0.2">
      <c r="A3106" s="24">
        <f>1+LARGE($A$11:A3105,1)</f>
        <v>3095</v>
      </c>
      <c r="B3106" s="38" t="str">
        <f>_xlfn.IFNA(IF($U$8="set",VLOOKUP(Search!$A3106,Inventory!$AD$2:$AI$5552,6,FALSE),IF($U$8="Player",VLOOKUP(Search!$A3106,Inventory!$AF$2:$AI$5552,4,FALSE),IF($U$8="BV",VLOOKUP(Search!$A3106,Inventory!$AH$2:$AI$5552,2,FALSE),""))),"")</f>
        <v/>
      </c>
      <c r="C3106" s="38"/>
      <c r="D3106" s="38"/>
      <c r="E3106" s="38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22"/>
    </row>
    <row r="3107" spans="1:22" x14ac:dyDescent="0.2">
      <c r="A3107" s="24">
        <f>1+LARGE($A$11:A3106,1)</f>
        <v>3096</v>
      </c>
      <c r="B3107" s="38" t="str">
        <f>_xlfn.IFNA(IF($U$8="set",VLOOKUP(Search!$A3107,Inventory!$AD$2:$AI$5552,6,FALSE),IF($U$8="Player",VLOOKUP(Search!$A3107,Inventory!$AF$2:$AI$5552,4,FALSE),IF($U$8="BV",VLOOKUP(Search!$A3107,Inventory!$AH$2:$AI$5552,2,FALSE),""))),"")</f>
        <v/>
      </c>
      <c r="C3107" s="38"/>
      <c r="D3107" s="38"/>
      <c r="E3107" s="38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22"/>
    </row>
    <row r="3108" spans="1:22" x14ac:dyDescent="0.2">
      <c r="A3108" s="24">
        <f>1+LARGE($A$11:A3107,1)</f>
        <v>3097</v>
      </c>
      <c r="B3108" s="38" t="str">
        <f>_xlfn.IFNA(IF($U$8="set",VLOOKUP(Search!$A3108,Inventory!$AD$2:$AI$5552,6,FALSE),IF($U$8="Player",VLOOKUP(Search!$A3108,Inventory!$AF$2:$AI$5552,4,FALSE),IF($U$8="BV",VLOOKUP(Search!$A3108,Inventory!$AH$2:$AI$5552,2,FALSE),""))),"")</f>
        <v/>
      </c>
      <c r="C3108" s="38"/>
      <c r="D3108" s="38"/>
      <c r="E3108" s="38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22"/>
    </row>
    <row r="3109" spans="1:22" x14ac:dyDescent="0.2">
      <c r="A3109" s="24">
        <f>1+LARGE($A$11:A3108,1)</f>
        <v>3098</v>
      </c>
      <c r="B3109" s="38" t="str">
        <f>_xlfn.IFNA(IF($U$8="set",VLOOKUP(Search!$A3109,Inventory!$AD$2:$AI$5552,6,FALSE),IF($U$8="Player",VLOOKUP(Search!$A3109,Inventory!$AF$2:$AI$5552,4,FALSE),IF($U$8="BV",VLOOKUP(Search!$A3109,Inventory!$AH$2:$AI$5552,2,FALSE),""))),"")</f>
        <v/>
      </c>
      <c r="C3109" s="38"/>
      <c r="D3109" s="38"/>
      <c r="E3109" s="38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22"/>
    </row>
    <row r="3110" spans="1:22" x14ac:dyDescent="0.2">
      <c r="A3110" s="24">
        <f>1+LARGE($A$11:A3109,1)</f>
        <v>3099</v>
      </c>
      <c r="B3110" s="38" t="str">
        <f>_xlfn.IFNA(IF($U$8="set",VLOOKUP(Search!$A3110,Inventory!$AD$2:$AI$5552,6,FALSE),IF($U$8="Player",VLOOKUP(Search!$A3110,Inventory!$AF$2:$AI$5552,4,FALSE),IF($U$8="BV",VLOOKUP(Search!$A3110,Inventory!$AH$2:$AI$5552,2,FALSE),""))),"")</f>
        <v/>
      </c>
      <c r="C3110" s="38"/>
      <c r="D3110" s="38"/>
      <c r="E3110" s="38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22"/>
    </row>
    <row r="3111" spans="1:22" x14ac:dyDescent="0.2">
      <c r="A3111" s="24">
        <f>1+LARGE($A$11:A3110,1)</f>
        <v>3100</v>
      </c>
      <c r="B3111" s="38" t="str">
        <f>_xlfn.IFNA(IF($U$8="set",VLOOKUP(Search!$A3111,Inventory!$AD$2:$AI$5552,6,FALSE),IF($U$8="Player",VLOOKUP(Search!$A3111,Inventory!$AF$2:$AI$5552,4,FALSE),IF($U$8="BV",VLOOKUP(Search!$A3111,Inventory!$AH$2:$AI$5552,2,FALSE),""))),"")</f>
        <v/>
      </c>
      <c r="C3111" s="38"/>
      <c r="D3111" s="38"/>
      <c r="E3111" s="38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22"/>
    </row>
    <row r="3112" spans="1:22" x14ac:dyDescent="0.2">
      <c r="A3112" s="24">
        <f>1+LARGE($A$11:A3111,1)</f>
        <v>3101</v>
      </c>
      <c r="B3112" s="38" t="str">
        <f>_xlfn.IFNA(IF($U$8="set",VLOOKUP(Search!$A3112,Inventory!$AD$2:$AI$5552,6,FALSE),IF($U$8="Player",VLOOKUP(Search!$A3112,Inventory!$AF$2:$AI$5552,4,FALSE),IF($U$8="BV",VLOOKUP(Search!$A3112,Inventory!$AH$2:$AI$5552,2,FALSE),""))),"")</f>
        <v/>
      </c>
      <c r="C3112" s="38"/>
      <c r="D3112" s="38"/>
      <c r="E3112" s="38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22"/>
    </row>
    <row r="3113" spans="1:22" x14ac:dyDescent="0.2">
      <c r="A3113" s="24">
        <f>1+LARGE($A$11:A3112,1)</f>
        <v>3102</v>
      </c>
      <c r="B3113" s="38" t="str">
        <f>_xlfn.IFNA(IF($U$8="set",VLOOKUP(Search!$A3113,Inventory!$AD$2:$AI$5552,6,FALSE),IF($U$8="Player",VLOOKUP(Search!$A3113,Inventory!$AF$2:$AI$5552,4,FALSE),IF($U$8="BV",VLOOKUP(Search!$A3113,Inventory!$AH$2:$AI$5552,2,FALSE),""))),"")</f>
        <v/>
      </c>
      <c r="C3113" s="38"/>
      <c r="D3113" s="38"/>
      <c r="E3113" s="38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22"/>
    </row>
    <row r="3114" spans="1:22" x14ac:dyDescent="0.2">
      <c r="A3114" s="24">
        <f>1+LARGE($A$11:A3113,1)</f>
        <v>3103</v>
      </c>
      <c r="B3114" s="38" t="str">
        <f>_xlfn.IFNA(IF($U$8="set",VLOOKUP(Search!$A3114,Inventory!$AD$2:$AI$5552,6,FALSE),IF($U$8="Player",VLOOKUP(Search!$A3114,Inventory!$AF$2:$AI$5552,4,FALSE),IF($U$8="BV",VLOOKUP(Search!$A3114,Inventory!$AH$2:$AI$5552,2,FALSE),""))),"")</f>
        <v/>
      </c>
      <c r="C3114" s="38"/>
      <c r="D3114" s="38"/>
      <c r="E3114" s="38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22"/>
    </row>
    <row r="3115" spans="1:22" x14ac:dyDescent="0.2">
      <c r="A3115" s="24">
        <f>1+LARGE($A$11:A3114,1)</f>
        <v>3104</v>
      </c>
      <c r="B3115" s="38" t="str">
        <f>_xlfn.IFNA(IF($U$8="set",VLOOKUP(Search!$A3115,Inventory!$AD$2:$AI$5552,6,FALSE),IF($U$8="Player",VLOOKUP(Search!$A3115,Inventory!$AF$2:$AI$5552,4,FALSE),IF($U$8="BV",VLOOKUP(Search!$A3115,Inventory!$AH$2:$AI$5552,2,FALSE),""))),"")</f>
        <v/>
      </c>
      <c r="C3115" s="38"/>
      <c r="D3115" s="38"/>
      <c r="E3115" s="38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22"/>
    </row>
    <row r="3116" spans="1:22" x14ac:dyDescent="0.2">
      <c r="A3116" s="24">
        <f>1+LARGE($A$11:A3115,1)</f>
        <v>3105</v>
      </c>
      <c r="B3116" s="38" t="str">
        <f>_xlfn.IFNA(IF($U$8="set",VLOOKUP(Search!$A3116,Inventory!$AD$2:$AI$5552,6,FALSE),IF($U$8="Player",VLOOKUP(Search!$A3116,Inventory!$AF$2:$AI$5552,4,FALSE),IF($U$8="BV",VLOOKUP(Search!$A3116,Inventory!$AH$2:$AI$5552,2,FALSE),""))),"")</f>
        <v/>
      </c>
      <c r="C3116" s="38"/>
      <c r="D3116" s="38"/>
      <c r="E3116" s="38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22"/>
    </row>
    <row r="3117" spans="1:22" x14ac:dyDescent="0.2">
      <c r="A3117" s="24">
        <f>1+LARGE($A$11:A3116,1)</f>
        <v>3106</v>
      </c>
      <c r="B3117" s="38" t="str">
        <f>_xlfn.IFNA(IF($U$8="set",VLOOKUP(Search!$A3117,Inventory!$AD$2:$AI$5552,6,FALSE),IF($U$8="Player",VLOOKUP(Search!$A3117,Inventory!$AF$2:$AI$5552,4,FALSE),IF($U$8="BV",VLOOKUP(Search!$A3117,Inventory!$AH$2:$AI$5552,2,FALSE),""))),"")</f>
        <v/>
      </c>
      <c r="C3117" s="38"/>
      <c r="D3117" s="38"/>
      <c r="E3117" s="38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22"/>
    </row>
    <row r="3118" spans="1:22" x14ac:dyDescent="0.2">
      <c r="A3118" s="24">
        <f>1+LARGE($A$11:A3117,1)</f>
        <v>3107</v>
      </c>
      <c r="B3118" s="38" t="str">
        <f>_xlfn.IFNA(IF($U$8="set",VLOOKUP(Search!$A3118,Inventory!$AD$2:$AI$5552,6,FALSE),IF($U$8="Player",VLOOKUP(Search!$A3118,Inventory!$AF$2:$AI$5552,4,FALSE),IF($U$8="BV",VLOOKUP(Search!$A3118,Inventory!$AH$2:$AI$5552,2,FALSE),""))),"")</f>
        <v/>
      </c>
      <c r="C3118" s="38"/>
      <c r="D3118" s="38"/>
      <c r="E3118" s="38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22"/>
    </row>
    <row r="3119" spans="1:22" x14ac:dyDescent="0.2">
      <c r="A3119" s="24">
        <f>1+LARGE($A$11:A3118,1)</f>
        <v>3108</v>
      </c>
      <c r="B3119" s="38" t="str">
        <f>_xlfn.IFNA(IF($U$8="set",VLOOKUP(Search!$A3119,Inventory!$AD$2:$AI$5552,6,FALSE),IF($U$8="Player",VLOOKUP(Search!$A3119,Inventory!$AF$2:$AI$5552,4,FALSE),IF($U$8="BV",VLOOKUP(Search!$A3119,Inventory!$AH$2:$AI$5552,2,FALSE),""))),"")</f>
        <v/>
      </c>
      <c r="C3119" s="38"/>
      <c r="D3119" s="38"/>
      <c r="E3119" s="38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22"/>
    </row>
    <row r="3120" spans="1:22" x14ac:dyDescent="0.2">
      <c r="A3120" s="24">
        <f>1+LARGE($A$11:A3119,1)</f>
        <v>3109</v>
      </c>
      <c r="B3120" s="38" t="str">
        <f>_xlfn.IFNA(IF($U$8="set",VLOOKUP(Search!$A3120,Inventory!$AD$2:$AI$5552,6,FALSE),IF($U$8="Player",VLOOKUP(Search!$A3120,Inventory!$AF$2:$AI$5552,4,FALSE),IF($U$8="BV",VLOOKUP(Search!$A3120,Inventory!$AH$2:$AI$5552,2,FALSE),""))),"")</f>
        <v/>
      </c>
      <c r="C3120" s="38"/>
      <c r="D3120" s="38"/>
      <c r="E3120" s="38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22"/>
    </row>
    <row r="3121" spans="1:22" x14ac:dyDescent="0.2">
      <c r="A3121" s="24">
        <f>1+LARGE($A$11:A3120,1)</f>
        <v>3110</v>
      </c>
      <c r="B3121" s="38" t="str">
        <f>_xlfn.IFNA(IF($U$8="set",VLOOKUP(Search!$A3121,Inventory!$AD$2:$AI$5552,6,FALSE),IF($U$8="Player",VLOOKUP(Search!$A3121,Inventory!$AF$2:$AI$5552,4,FALSE),IF($U$8="BV",VLOOKUP(Search!$A3121,Inventory!$AH$2:$AI$5552,2,FALSE),""))),"")</f>
        <v/>
      </c>
      <c r="C3121" s="38"/>
      <c r="D3121" s="38"/>
      <c r="E3121" s="38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22"/>
    </row>
    <row r="3122" spans="1:22" x14ac:dyDescent="0.2">
      <c r="A3122" s="24">
        <f>1+LARGE($A$11:A3121,1)</f>
        <v>3111</v>
      </c>
      <c r="B3122" s="38" t="str">
        <f>_xlfn.IFNA(IF($U$8="set",VLOOKUP(Search!$A3122,Inventory!$AD$2:$AI$5552,6,FALSE),IF($U$8="Player",VLOOKUP(Search!$A3122,Inventory!$AF$2:$AI$5552,4,FALSE),IF($U$8="BV",VLOOKUP(Search!$A3122,Inventory!$AH$2:$AI$5552,2,FALSE),""))),"")</f>
        <v/>
      </c>
      <c r="C3122" s="38"/>
      <c r="D3122" s="38"/>
      <c r="E3122" s="38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22"/>
    </row>
    <row r="3123" spans="1:22" x14ac:dyDescent="0.2">
      <c r="A3123" s="24">
        <f>1+LARGE($A$11:A3122,1)</f>
        <v>3112</v>
      </c>
      <c r="B3123" s="38" t="str">
        <f>_xlfn.IFNA(IF($U$8="set",VLOOKUP(Search!$A3123,Inventory!$AD$2:$AI$5552,6,FALSE),IF($U$8="Player",VLOOKUP(Search!$A3123,Inventory!$AF$2:$AI$5552,4,FALSE),IF($U$8="BV",VLOOKUP(Search!$A3123,Inventory!$AH$2:$AI$5552,2,FALSE),""))),"")</f>
        <v/>
      </c>
      <c r="C3123" s="38"/>
      <c r="D3123" s="38"/>
      <c r="E3123" s="38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22"/>
    </row>
    <row r="3124" spans="1:22" x14ac:dyDescent="0.2">
      <c r="A3124" s="24">
        <f>1+LARGE($A$11:A3123,1)</f>
        <v>3113</v>
      </c>
      <c r="B3124" s="38" t="str">
        <f>_xlfn.IFNA(IF($U$8="set",VLOOKUP(Search!$A3124,Inventory!$AD$2:$AI$5552,6,FALSE),IF($U$8="Player",VLOOKUP(Search!$A3124,Inventory!$AF$2:$AI$5552,4,FALSE),IF($U$8="BV",VLOOKUP(Search!$A3124,Inventory!$AH$2:$AI$5552,2,FALSE),""))),"")</f>
        <v/>
      </c>
      <c r="C3124" s="38"/>
      <c r="D3124" s="38"/>
      <c r="E3124" s="38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22"/>
    </row>
    <row r="3125" spans="1:22" x14ac:dyDescent="0.2">
      <c r="A3125" s="24">
        <f>1+LARGE($A$11:A3124,1)</f>
        <v>3114</v>
      </c>
      <c r="B3125" s="38" t="str">
        <f>_xlfn.IFNA(IF($U$8="set",VLOOKUP(Search!$A3125,Inventory!$AD$2:$AI$5552,6,FALSE),IF($U$8="Player",VLOOKUP(Search!$A3125,Inventory!$AF$2:$AI$5552,4,FALSE),IF($U$8="BV",VLOOKUP(Search!$A3125,Inventory!$AH$2:$AI$5552,2,FALSE),""))),"")</f>
        <v/>
      </c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22"/>
    </row>
    <row r="3126" spans="1:22" x14ac:dyDescent="0.2">
      <c r="A3126" s="24">
        <f>1+LARGE($A$11:A3125,1)</f>
        <v>3115</v>
      </c>
      <c r="B3126" s="38" t="str">
        <f>_xlfn.IFNA(IF($U$8="set",VLOOKUP(Search!$A3126,Inventory!$AD$2:$AI$5552,6,FALSE),IF($U$8="Player",VLOOKUP(Search!$A3126,Inventory!$AF$2:$AI$5552,4,FALSE),IF($U$8="BV",VLOOKUP(Search!$A3126,Inventory!$AH$2:$AI$5552,2,FALSE),""))),"")</f>
        <v/>
      </c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22"/>
    </row>
    <row r="3127" spans="1:22" x14ac:dyDescent="0.2">
      <c r="A3127" s="24">
        <f>1+LARGE($A$11:A3126,1)</f>
        <v>3116</v>
      </c>
      <c r="B3127" s="38" t="str">
        <f>_xlfn.IFNA(IF($U$8="set",VLOOKUP(Search!$A3127,Inventory!$AD$2:$AI$5552,6,FALSE),IF($U$8="Player",VLOOKUP(Search!$A3127,Inventory!$AF$2:$AI$5552,4,FALSE),IF($U$8="BV",VLOOKUP(Search!$A3127,Inventory!$AH$2:$AI$5552,2,FALSE),""))),"")</f>
        <v/>
      </c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22"/>
    </row>
    <row r="3128" spans="1:22" x14ac:dyDescent="0.2">
      <c r="A3128" s="24">
        <f>1+LARGE($A$11:A3127,1)</f>
        <v>3117</v>
      </c>
      <c r="B3128" s="38" t="str">
        <f>_xlfn.IFNA(IF($U$8="set",VLOOKUP(Search!$A3128,Inventory!$AD$2:$AI$5552,6,FALSE),IF($U$8="Player",VLOOKUP(Search!$A3128,Inventory!$AF$2:$AI$5552,4,FALSE),IF($U$8="BV",VLOOKUP(Search!$A3128,Inventory!$AH$2:$AI$5552,2,FALSE),""))),"")</f>
        <v/>
      </c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22"/>
    </row>
    <row r="3129" spans="1:22" x14ac:dyDescent="0.2">
      <c r="A3129" s="24">
        <f>1+LARGE($A$11:A3128,1)</f>
        <v>3118</v>
      </c>
      <c r="B3129" s="38" t="str">
        <f>_xlfn.IFNA(IF($U$8="set",VLOOKUP(Search!$A3129,Inventory!$AD$2:$AI$5552,6,FALSE),IF($U$8="Player",VLOOKUP(Search!$A3129,Inventory!$AF$2:$AI$5552,4,FALSE),IF($U$8="BV",VLOOKUP(Search!$A3129,Inventory!$AH$2:$AI$5552,2,FALSE),""))),"")</f>
        <v/>
      </c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22"/>
    </row>
    <row r="3130" spans="1:22" x14ac:dyDescent="0.2">
      <c r="A3130" s="24">
        <f>1+LARGE($A$11:A3129,1)</f>
        <v>3119</v>
      </c>
      <c r="B3130" s="38" t="str">
        <f>_xlfn.IFNA(IF($U$8="set",VLOOKUP(Search!$A3130,Inventory!$AD$2:$AI$5552,6,FALSE),IF($U$8="Player",VLOOKUP(Search!$A3130,Inventory!$AF$2:$AI$5552,4,FALSE),IF($U$8="BV",VLOOKUP(Search!$A3130,Inventory!$AH$2:$AI$5552,2,FALSE),""))),"")</f>
        <v/>
      </c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22"/>
    </row>
    <row r="3131" spans="1:22" x14ac:dyDescent="0.2">
      <c r="A3131" s="24">
        <f>1+LARGE($A$11:A3130,1)</f>
        <v>3120</v>
      </c>
      <c r="B3131" s="38" t="str">
        <f>_xlfn.IFNA(IF($U$8="set",VLOOKUP(Search!$A3131,Inventory!$AD$2:$AI$5552,6,FALSE),IF($U$8="Player",VLOOKUP(Search!$A3131,Inventory!$AF$2:$AI$5552,4,FALSE),IF($U$8="BV",VLOOKUP(Search!$A3131,Inventory!$AH$2:$AI$5552,2,FALSE),""))),"")</f>
        <v/>
      </c>
      <c r="C3131" s="38"/>
      <c r="D3131" s="38"/>
      <c r="E3131" s="38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22"/>
    </row>
    <row r="3132" spans="1:22" x14ac:dyDescent="0.2">
      <c r="A3132" s="24">
        <f>1+LARGE($A$11:A3131,1)</f>
        <v>3121</v>
      </c>
      <c r="B3132" s="38" t="str">
        <f>_xlfn.IFNA(IF($U$8="set",VLOOKUP(Search!$A3132,Inventory!$AD$2:$AI$5552,6,FALSE),IF($U$8="Player",VLOOKUP(Search!$A3132,Inventory!$AF$2:$AI$5552,4,FALSE),IF($U$8="BV",VLOOKUP(Search!$A3132,Inventory!$AH$2:$AI$5552,2,FALSE),""))),"")</f>
        <v/>
      </c>
      <c r="C3132" s="38"/>
      <c r="D3132" s="38"/>
      <c r="E3132" s="38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22"/>
    </row>
    <row r="3133" spans="1:22" x14ac:dyDescent="0.2">
      <c r="A3133" s="24">
        <f>1+LARGE($A$11:A3132,1)</f>
        <v>3122</v>
      </c>
      <c r="B3133" s="38" t="str">
        <f>_xlfn.IFNA(IF($U$8="set",VLOOKUP(Search!$A3133,Inventory!$AD$2:$AI$5552,6,FALSE),IF($U$8="Player",VLOOKUP(Search!$A3133,Inventory!$AF$2:$AI$5552,4,FALSE),IF($U$8="BV",VLOOKUP(Search!$A3133,Inventory!$AH$2:$AI$5552,2,FALSE),""))),"")</f>
        <v/>
      </c>
      <c r="C3133" s="38"/>
      <c r="D3133" s="38"/>
      <c r="E3133" s="38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22"/>
    </row>
    <row r="3134" spans="1:22" x14ac:dyDescent="0.2">
      <c r="A3134" s="24">
        <f>1+LARGE($A$11:A3133,1)</f>
        <v>3123</v>
      </c>
      <c r="B3134" s="38" t="str">
        <f>_xlfn.IFNA(IF($U$8="set",VLOOKUP(Search!$A3134,Inventory!$AD$2:$AI$5552,6,FALSE),IF($U$8="Player",VLOOKUP(Search!$A3134,Inventory!$AF$2:$AI$5552,4,FALSE),IF($U$8="BV",VLOOKUP(Search!$A3134,Inventory!$AH$2:$AI$5552,2,FALSE),""))),"")</f>
        <v/>
      </c>
      <c r="C3134" s="38"/>
      <c r="D3134" s="38"/>
      <c r="E3134" s="38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22"/>
    </row>
    <row r="3135" spans="1:22" x14ac:dyDescent="0.2">
      <c r="A3135" s="24">
        <f>1+LARGE($A$11:A3134,1)</f>
        <v>3124</v>
      </c>
      <c r="B3135" s="38" t="str">
        <f>_xlfn.IFNA(IF($U$8="set",VLOOKUP(Search!$A3135,Inventory!$AD$2:$AI$5552,6,FALSE),IF($U$8="Player",VLOOKUP(Search!$A3135,Inventory!$AF$2:$AI$5552,4,FALSE),IF($U$8="BV",VLOOKUP(Search!$A3135,Inventory!$AH$2:$AI$5552,2,FALSE),""))),"")</f>
        <v/>
      </c>
      <c r="C3135" s="38"/>
      <c r="D3135" s="38"/>
      <c r="E3135" s="38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22"/>
    </row>
    <row r="3136" spans="1:22" x14ac:dyDescent="0.2">
      <c r="A3136" s="24">
        <f>1+LARGE($A$11:A3135,1)</f>
        <v>3125</v>
      </c>
      <c r="B3136" s="38" t="str">
        <f>_xlfn.IFNA(IF($U$8="set",VLOOKUP(Search!$A3136,Inventory!$AD$2:$AI$5552,6,FALSE),IF($U$8="Player",VLOOKUP(Search!$A3136,Inventory!$AF$2:$AI$5552,4,FALSE),IF($U$8="BV",VLOOKUP(Search!$A3136,Inventory!$AH$2:$AI$5552,2,FALSE),""))),"")</f>
        <v/>
      </c>
      <c r="C3136" s="38"/>
      <c r="D3136" s="38"/>
      <c r="E3136" s="38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22"/>
    </row>
    <row r="3137" spans="1:22" x14ac:dyDescent="0.2">
      <c r="A3137" s="24">
        <f>1+LARGE($A$11:A3136,1)</f>
        <v>3126</v>
      </c>
      <c r="B3137" s="38" t="str">
        <f>_xlfn.IFNA(IF($U$8="set",VLOOKUP(Search!$A3137,Inventory!$AD$2:$AI$5552,6,FALSE),IF($U$8="Player",VLOOKUP(Search!$A3137,Inventory!$AF$2:$AI$5552,4,FALSE),IF($U$8="BV",VLOOKUP(Search!$A3137,Inventory!$AH$2:$AI$5552,2,FALSE),""))),"")</f>
        <v/>
      </c>
      <c r="C3137" s="38"/>
      <c r="D3137" s="38"/>
      <c r="E3137" s="38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22"/>
    </row>
    <row r="3138" spans="1:22" x14ac:dyDescent="0.2">
      <c r="A3138" s="24">
        <f>1+LARGE($A$11:A3137,1)</f>
        <v>3127</v>
      </c>
      <c r="B3138" s="38" t="str">
        <f>_xlfn.IFNA(IF($U$8="set",VLOOKUP(Search!$A3138,Inventory!$AD$2:$AI$5552,6,FALSE),IF($U$8="Player",VLOOKUP(Search!$A3138,Inventory!$AF$2:$AI$5552,4,FALSE),IF($U$8="BV",VLOOKUP(Search!$A3138,Inventory!$AH$2:$AI$5552,2,FALSE),""))),"")</f>
        <v/>
      </c>
      <c r="C3138" s="38"/>
      <c r="D3138" s="38"/>
      <c r="E3138" s="38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22"/>
    </row>
    <row r="3139" spans="1:22" x14ac:dyDescent="0.2">
      <c r="A3139" s="24">
        <f>1+LARGE($A$11:A3138,1)</f>
        <v>3128</v>
      </c>
      <c r="B3139" s="38" t="str">
        <f>_xlfn.IFNA(IF($U$8="set",VLOOKUP(Search!$A3139,Inventory!$AD$2:$AI$5552,6,FALSE),IF($U$8="Player",VLOOKUP(Search!$A3139,Inventory!$AF$2:$AI$5552,4,FALSE),IF($U$8="BV",VLOOKUP(Search!$A3139,Inventory!$AH$2:$AI$5552,2,FALSE),""))),"")</f>
        <v/>
      </c>
      <c r="C3139" s="38"/>
      <c r="D3139" s="38"/>
      <c r="E3139" s="38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22"/>
    </row>
    <row r="3140" spans="1:22" x14ac:dyDescent="0.2">
      <c r="A3140" s="24">
        <f>1+LARGE($A$11:A3139,1)</f>
        <v>3129</v>
      </c>
      <c r="B3140" s="38" t="str">
        <f>_xlfn.IFNA(IF($U$8="set",VLOOKUP(Search!$A3140,Inventory!$AD$2:$AI$5552,6,FALSE),IF($U$8="Player",VLOOKUP(Search!$A3140,Inventory!$AF$2:$AI$5552,4,FALSE),IF($U$8="BV",VLOOKUP(Search!$A3140,Inventory!$AH$2:$AI$5552,2,FALSE),""))),"")</f>
        <v/>
      </c>
      <c r="C3140" s="38"/>
      <c r="D3140" s="38"/>
      <c r="E3140" s="38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22"/>
    </row>
    <row r="3141" spans="1:22" x14ac:dyDescent="0.2">
      <c r="A3141" s="24">
        <f>1+LARGE($A$11:A3140,1)</f>
        <v>3130</v>
      </c>
      <c r="B3141" s="38" t="str">
        <f>_xlfn.IFNA(IF($U$8="set",VLOOKUP(Search!$A3141,Inventory!$AD$2:$AI$5552,6,FALSE),IF($U$8="Player",VLOOKUP(Search!$A3141,Inventory!$AF$2:$AI$5552,4,FALSE),IF($U$8="BV",VLOOKUP(Search!$A3141,Inventory!$AH$2:$AI$5552,2,FALSE),""))),"")</f>
        <v/>
      </c>
      <c r="C3141" s="38"/>
      <c r="D3141" s="38"/>
      <c r="E3141" s="38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22"/>
    </row>
    <row r="3142" spans="1:22" x14ac:dyDescent="0.2">
      <c r="A3142" s="24">
        <f>1+LARGE($A$11:A3141,1)</f>
        <v>3131</v>
      </c>
      <c r="B3142" s="38" t="str">
        <f>_xlfn.IFNA(IF($U$8="set",VLOOKUP(Search!$A3142,Inventory!$AD$2:$AI$5552,6,FALSE),IF($U$8="Player",VLOOKUP(Search!$A3142,Inventory!$AF$2:$AI$5552,4,FALSE),IF($U$8="BV",VLOOKUP(Search!$A3142,Inventory!$AH$2:$AI$5552,2,FALSE),""))),"")</f>
        <v/>
      </c>
      <c r="C3142" s="38"/>
      <c r="D3142" s="38"/>
      <c r="E3142" s="38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22"/>
    </row>
    <row r="3143" spans="1:22" x14ac:dyDescent="0.2">
      <c r="A3143" s="24">
        <f>1+LARGE($A$11:A3142,1)</f>
        <v>3132</v>
      </c>
      <c r="B3143" s="38" t="str">
        <f>_xlfn.IFNA(IF($U$8="set",VLOOKUP(Search!$A3143,Inventory!$AD$2:$AI$5552,6,FALSE),IF($U$8="Player",VLOOKUP(Search!$A3143,Inventory!$AF$2:$AI$5552,4,FALSE),IF($U$8="BV",VLOOKUP(Search!$A3143,Inventory!$AH$2:$AI$5552,2,FALSE),""))),"")</f>
        <v/>
      </c>
      <c r="C3143" s="38"/>
      <c r="D3143" s="38"/>
      <c r="E3143" s="38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22"/>
    </row>
    <row r="3144" spans="1:22" x14ac:dyDescent="0.2">
      <c r="A3144" s="24">
        <f>1+LARGE($A$11:A3143,1)</f>
        <v>3133</v>
      </c>
      <c r="B3144" s="38" t="str">
        <f>_xlfn.IFNA(IF($U$8="set",VLOOKUP(Search!$A3144,Inventory!$AD$2:$AI$5552,6,FALSE),IF($U$8="Player",VLOOKUP(Search!$A3144,Inventory!$AF$2:$AI$5552,4,FALSE),IF($U$8="BV",VLOOKUP(Search!$A3144,Inventory!$AH$2:$AI$5552,2,FALSE),""))),"")</f>
        <v/>
      </c>
      <c r="C3144" s="38"/>
      <c r="D3144" s="38"/>
      <c r="E3144" s="38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22"/>
    </row>
    <row r="3145" spans="1:22" x14ac:dyDescent="0.2">
      <c r="A3145" s="24">
        <f>1+LARGE($A$11:A3144,1)</f>
        <v>3134</v>
      </c>
      <c r="B3145" s="38" t="str">
        <f>_xlfn.IFNA(IF($U$8="set",VLOOKUP(Search!$A3145,Inventory!$AD$2:$AI$5552,6,FALSE),IF($U$8="Player",VLOOKUP(Search!$A3145,Inventory!$AF$2:$AI$5552,4,FALSE),IF($U$8="BV",VLOOKUP(Search!$A3145,Inventory!$AH$2:$AI$5552,2,FALSE),""))),"")</f>
        <v/>
      </c>
      <c r="C3145" s="38"/>
      <c r="D3145" s="38"/>
      <c r="E3145" s="38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22"/>
    </row>
    <row r="3146" spans="1:22" x14ac:dyDescent="0.2">
      <c r="A3146" s="24">
        <f>1+LARGE($A$11:A3145,1)</f>
        <v>3135</v>
      </c>
      <c r="B3146" s="38" t="str">
        <f>_xlfn.IFNA(IF($U$8="set",VLOOKUP(Search!$A3146,Inventory!$AD$2:$AI$5552,6,FALSE),IF($U$8="Player",VLOOKUP(Search!$A3146,Inventory!$AF$2:$AI$5552,4,FALSE),IF($U$8="BV",VLOOKUP(Search!$A3146,Inventory!$AH$2:$AI$5552,2,FALSE),""))),"")</f>
        <v/>
      </c>
      <c r="C3146" s="38"/>
      <c r="D3146" s="38"/>
      <c r="E3146" s="38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22"/>
    </row>
    <row r="3147" spans="1:22" x14ac:dyDescent="0.2">
      <c r="A3147" s="24">
        <f>1+LARGE($A$11:A3146,1)</f>
        <v>3136</v>
      </c>
      <c r="B3147" s="38" t="str">
        <f>_xlfn.IFNA(IF($U$8="set",VLOOKUP(Search!$A3147,Inventory!$AD$2:$AI$5552,6,FALSE),IF($U$8="Player",VLOOKUP(Search!$A3147,Inventory!$AF$2:$AI$5552,4,FALSE),IF($U$8="BV",VLOOKUP(Search!$A3147,Inventory!$AH$2:$AI$5552,2,FALSE),""))),"")</f>
        <v/>
      </c>
      <c r="C3147" s="38"/>
      <c r="D3147" s="38"/>
      <c r="E3147" s="38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22"/>
    </row>
    <row r="3148" spans="1:22" x14ac:dyDescent="0.2">
      <c r="A3148" s="24">
        <f>1+LARGE($A$11:A3147,1)</f>
        <v>3137</v>
      </c>
      <c r="B3148" s="38" t="str">
        <f>_xlfn.IFNA(IF($U$8="set",VLOOKUP(Search!$A3148,Inventory!$AD$2:$AI$5552,6,FALSE),IF($U$8="Player",VLOOKUP(Search!$A3148,Inventory!$AF$2:$AI$5552,4,FALSE),IF($U$8="BV",VLOOKUP(Search!$A3148,Inventory!$AH$2:$AI$5552,2,FALSE),""))),"")</f>
        <v/>
      </c>
      <c r="C3148" s="38"/>
      <c r="D3148" s="38"/>
      <c r="E3148" s="38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22"/>
    </row>
    <row r="3149" spans="1:22" x14ac:dyDescent="0.2">
      <c r="A3149" s="24">
        <f>1+LARGE($A$11:A3148,1)</f>
        <v>3138</v>
      </c>
      <c r="B3149" s="38" t="str">
        <f>_xlfn.IFNA(IF($U$8="set",VLOOKUP(Search!$A3149,Inventory!$AD$2:$AI$5552,6,FALSE),IF($U$8="Player",VLOOKUP(Search!$A3149,Inventory!$AF$2:$AI$5552,4,FALSE),IF($U$8="BV",VLOOKUP(Search!$A3149,Inventory!$AH$2:$AI$5552,2,FALSE),""))),"")</f>
        <v/>
      </c>
      <c r="C3149" s="38"/>
      <c r="D3149" s="38"/>
      <c r="E3149" s="38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22"/>
    </row>
    <row r="3150" spans="1:22" x14ac:dyDescent="0.2">
      <c r="A3150" s="24">
        <f>1+LARGE($A$11:A3149,1)</f>
        <v>3139</v>
      </c>
      <c r="B3150" s="38" t="str">
        <f>_xlfn.IFNA(IF($U$8="set",VLOOKUP(Search!$A3150,Inventory!$AD$2:$AI$5552,6,FALSE),IF($U$8="Player",VLOOKUP(Search!$A3150,Inventory!$AF$2:$AI$5552,4,FALSE),IF($U$8="BV",VLOOKUP(Search!$A3150,Inventory!$AH$2:$AI$5552,2,FALSE),""))),"")</f>
        <v/>
      </c>
      <c r="C3150" s="38"/>
      <c r="D3150" s="38"/>
      <c r="E3150" s="38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22"/>
    </row>
    <row r="3151" spans="1:22" x14ac:dyDescent="0.2">
      <c r="A3151" s="24">
        <f>1+LARGE($A$11:A3150,1)</f>
        <v>3140</v>
      </c>
      <c r="B3151" s="38" t="str">
        <f>_xlfn.IFNA(IF($U$8="set",VLOOKUP(Search!$A3151,Inventory!$AD$2:$AI$5552,6,FALSE),IF($U$8="Player",VLOOKUP(Search!$A3151,Inventory!$AF$2:$AI$5552,4,FALSE),IF($U$8="BV",VLOOKUP(Search!$A3151,Inventory!$AH$2:$AI$5552,2,FALSE),""))),"")</f>
        <v/>
      </c>
      <c r="C3151" s="38"/>
      <c r="D3151" s="38"/>
      <c r="E3151" s="38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22"/>
    </row>
    <row r="3152" spans="1:22" x14ac:dyDescent="0.2">
      <c r="A3152" s="24">
        <f>1+LARGE($A$11:A3151,1)</f>
        <v>3141</v>
      </c>
      <c r="B3152" s="38" t="str">
        <f>_xlfn.IFNA(IF($U$8="set",VLOOKUP(Search!$A3152,Inventory!$AD$2:$AI$5552,6,FALSE),IF($U$8="Player",VLOOKUP(Search!$A3152,Inventory!$AF$2:$AI$5552,4,FALSE),IF($U$8="BV",VLOOKUP(Search!$A3152,Inventory!$AH$2:$AI$5552,2,FALSE),""))),"")</f>
        <v/>
      </c>
      <c r="C3152" s="38"/>
      <c r="D3152" s="38"/>
      <c r="E3152" s="38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22"/>
    </row>
    <row r="3153" spans="1:22" x14ac:dyDescent="0.2">
      <c r="A3153" s="24">
        <f>1+LARGE($A$11:A3152,1)</f>
        <v>3142</v>
      </c>
      <c r="B3153" s="38" t="str">
        <f>_xlfn.IFNA(IF($U$8="set",VLOOKUP(Search!$A3153,Inventory!$AD$2:$AI$5552,6,FALSE),IF($U$8="Player",VLOOKUP(Search!$A3153,Inventory!$AF$2:$AI$5552,4,FALSE),IF($U$8="BV",VLOOKUP(Search!$A3153,Inventory!$AH$2:$AI$5552,2,FALSE),""))),"")</f>
        <v/>
      </c>
      <c r="C3153" s="38"/>
      <c r="D3153" s="38"/>
      <c r="E3153" s="38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22"/>
    </row>
    <row r="3154" spans="1:22" x14ac:dyDescent="0.2">
      <c r="A3154" s="24">
        <f>1+LARGE($A$11:A3153,1)</f>
        <v>3143</v>
      </c>
      <c r="B3154" s="38" t="str">
        <f>_xlfn.IFNA(IF($U$8="set",VLOOKUP(Search!$A3154,Inventory!$AD$2:$AI$5552,6,FALSE),IF($U$8="Player",VLOOKUP(Search!$A3154,Inventory!$AF$2:$AI$5552,4,FALSE),IF($U$8="BV",VLOOKUP(Search!$A3154,Inventory!$AH$2:$AI$5552,2,FALSE),""))),"")</f>
        <v/>
      </c>
      <c r="C3154" s="38"/>
      <c r="D3154" s="38"/>
      <c r="E3154" s="38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22"/>
    </row>
    <row r="3155" spans="1:22" x14ac:dyDescent="0.2">
      <c r="A3155" s="24">
        <f>1+LARGE($A$11:A3154,1)</f>
        <v>3144</v>
      </c>
      <c r="B3155" s="38" t="str">
        <f>_xlfn.IFNA(IF($U$8="set",VLOOKUP(Search!$A3155,Inventory!$AD$2:$AI$5552,6,FALSE),IF($U$8="Player",VLOOKUP(Search!$A3155,Inventory!$AF$2:$AI$5552,4,FALSE),IF($U$8="BV",VLOOKUP(Search!$A3155,Inventory!$AH$2:$AI$5552,2,FALSE),""))),"")</f>
        <v/>
      </c>
      <c r="C3155" s="38"/>
      <c r="D3155" s="38"/>
      <c r="E3155" s="38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22"/>
    </row>
    <row r="3156" spans="1:22" x14ac:dyDescent="0.2">
      <c r="A3156" s="24">
        <f>1+LARGE($A$11:A3155,1)</f>
        <v>3145</v>
      </c>
      <c r="B3156" s="38" t="str">
        <f>_xlfn.IFNA(IF($U$8="set",VLOOKUP(Search!$A3156,Inventory!$AD$2:$AI$5552,6,FALSE),IF($U$8="Player",VLOOKUP(Search!$A3156,Inventory!$AF$2:$AI$5552,4,FALSE),IF($U$8="BV",VLOOKUP(Search!$A3156,Inventory!$AH$2:$AI$5552,2,FALSE),""))),"")</f>
        <v/>
      </c>
      <c r="C3156" s="38"/>
      <c r="D3156" s="38"/>
      <c r="E3156" s="38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22"/>
    </row>
    <row r="3157" spans="1:22" x14ac:dyDescent="0.2">
      <c r="A3157" s="24">
        <f>1+LARGE($A$11:A3156,1)</f>
        <v>3146</v>
      </c>
      <c r="B3157" s="38" t="str">
        <f>_xlfn.IFNA(IF($U$8="set",VLOOKUP(Search!$A3157,Inventory!$AD$2:$AI$5552,6,FALSE),IF($U$8="Player",VLOOKUP(Search!$A3157,Inventory!$AF$2:$AI$5552,4,FALSE),IF($U$8="BV",VLOOKUP(Search!$A3157,Inventory!$AH$2:$AI$5552,2,FALSE),""))),"")</f>
        <v/>
      </c>
      <c r="C3157" s="38"/>
      <c r="D3157" s="38"/>
      <c r="E3157" s="38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22"/>
    </row>
    <row r="3158" spans="1:22" x14ac:dyDescent="0.2">
      <c r="A3158" s="24">
        <f>1+LARGE($A$11:A3157,1)</f>
        <v>3147</v>
      </c>
      <c r="B3158" s="38" t="str">
        <f>_xlfn.IFNA(IF($U$8="set",VLOOKUP(Search!$A3158,Inventory!$AD$2:$AI$5552,6,FALSE),IF($U$8="Player",VLOOKUP(Search!$A3158,Inventory!$AF$2:$AI$5552,4,FALSE),IF($U$8="BV",VLOOKUP(Search!$A3158,Inventory!$AH$2:$AI$5552,2,FALSE),""))),"")</f>
        <v/>
      </c>
      <c r="C3158" s="38"/>
      <c r="D3158" s="38"/>
      <c r="E3158" s="38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22"/>
    </row>
    <row r="3159" spans="1:22" x14ac:dyDescent="0.2">
      <c r="A3159" s="24">
        <f>1+LARGE($A$11:A3158,1)</f>
        <v>3148</v>
      </c>
      <c r="B3159" s="38" t="str">
        <f>_xlfn.IFNA(IF($U$8="set",VLOOKUP(Search!$A3159,Inventory!$AD$2:$AI$5552,6,FALSE),IF($U$8="Player",VLOOKUP(Search!$A3159,Inventory!$AF$2:$AI$5552,4,FALSE),IF($U$8="BV",VLOOKUP(Search!$A3159,Inventory!$AH$2:$AI$5552,2,FALSE),""))),"")</f>
        <v/>
      </c>
      <c r="C3159" s="38"/>
      <c r="D3159" s="38"/>
      <c r="E3159" s="38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22"/>
    </row>
    <row r="3160" spans="1:22" x14ac:dyDescent="0.2">
      <c r="A3160" s="24">
        <f>1+LARGE($A$11:A3159,1)</f>
        <v>3149</v>
      </c>
      <c r="B3160" s="38" t="str">
        <f>_xlfn.IFNA(IF($U$8="set",VLOOKUP(Search!$A3160,Inventory!$AD$2:$AI$5552,6,FALSE),IF($U$8="Player",VLOOKUP(Search!$A3160,Inventory!$AF$2:$AI$5552,4,FALSE),IF($U$8="BV",VLOOKUP(Search!$A3160,Inventory!$AH$2:$AI$5552,2,FALSE),""))),"")</f>
        <v/>
      </c>
      <c r="C3160" s="38"/>
      <c r="D3160" s="38"/>
      <c r="E3160" s="38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22"/>
    </row>
    <row r="3161" spans="1:22" x14ac:dyDescent="0.2">
      <c r="A3161" s="24">
        <f>1+LARGE($A$11:A3160,1)</f>
        <v>3150</v>
      </c>
      <c r="B3161" s="38" t="str">
        <f>_xlfn.IFNA(IF($U$8="set",VLOOKUP(Search!$A3161,Inventory!$AD$2:$AI$5552,6,FALSE),IF($U$8="Player",VLOOKUP(Search!$A3161,Inventory!$AF$2:$AI$5552,4,FALSE),IF($U$8="BV",VLOOKUP(Search!$A3161,Inventory!$AH$2:$AI$5552,2,FALSE),""))),"")</f>
        <v/>
      </c>
      <c r="C3161" s="38"/>
      <c r="D3161" s="38"/>
      <c r="E3161" s="38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22"/>
    </row>
    <row r="3162" spans="1:22" x14ac:dyDescent="0.2">
      <c r="A3162" s="24">
        <f>1+LARGE($A$11:A3161,1)</f>
        <v>3151</v>
      </c>
      <c r="B3162" s="38" t="str">
        <f>_xlfn.IFNA(IF($U$8="set",VLOOKUP(Search!$A3162,Inventory!$AD$2:$AI$5552,6,FALSE),IF($U$8="Player",VLOOKUP(Search!$A3162,Inventory!$AF$2:$AI$5552,4,FALSE),IF($U$8="BV",VLOOKUP(Search!$A3162,Inventory!$AH$2:$AI$5552,2,FALSE),""))),"")</f>
        <v/>
      </c>
      <c r="C3162" s="38"/>
      <c r="D3162" s="38"/>
      <c r="E3162" s="38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22"/>
    </row>
    <row r="3163" spans="1:22" x14ac:dyDescent="0.2">
      <c r="A3163" s="24">
        <f>1+LARGE($A$11:A3162,1)</f>
        <v>3152</v>
      </c>
      <c r="B3163" s="38" t="str">
        <f>_xlfn.IFNA(IF($U$8="set",VLOOKUP(Search!$A3163,Inventory!$AD$2:$AI$5552,6,FALSE),IF($U$8="Player",VLOOKUP(Search!$A3163,Inventory!$AF$2:$AI$5552,4,FALSE),IF($U$8="BV",VLOOKUP(Search!$A3163,Inventory!$AH$2:$AI$5552,2,FALSE),""))),"")</f>
        <v/>
      </c>
      <c r="C3163" s="38"/>
      <c r="D3163" s="38"/>
      <c r="E3163" s="38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22"/>
    </row>
    <row r="3164" spans="1:22" x14ac:dyDescent="0.2">
      <c r="A3164" s="24">
        <f>1+LARGE($A$11:A3163,1)</f>
        <v>3153</v>
      </c>
      <c r="B3164" s="38" t="str">
        <f>_xlfn.IFNA(IF($U$8="set",VLOOKUP(Search!$A3164,Inventory!$AD$2:$AI$5552,6,FALSE),IF($U$8="Player",VLOOKUP(Search!$A3164,Inventory!$AF$2:$AI$5552,4,FALSE),IF($U$8="BV",VLOOKUP(Search!$A3164,Inventory!$AH$2:$AI$5552,2,FALSE),""))),"")</f>
        <v/>
      </c>
      <c r="C3164" s="38"/>
      <c r="D3164" s="38"/>
      <c r="E3164" s="38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22"/>
    </row>
    <row r="3165" spans="1:22" x14ac:dyDescent="0.2">
      <c r="A3165" s="24">
        <f>1+LARGE($A$11:A3164,1)</f>
        <v>3154</v>
      </c>
      <c r="B3165" s="38" t="str">
        <f>_xlfn.IFNA(IF($U$8="set",VLOOKUP(Search!$A3165,Inventory!$AD$2:$AI$5552,6,FALSE),IF($U$8="Player",VLOOKUP(Search!$A3165,Inventory!$AF$2:$AI$5552,4,FALSE),IF($U$8="BV",VLOOKUP(Search!$A3165,Inventory!$AH$2:$AI$5552,2,FALSE),""))),"")</f>
        <v/>
      </c>
      <c r="C3165" s="38"/>
      <c r="D3165" s="38"/>
      <c r="E3165" s="38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22"/>
    </row>
    <row r="3166" spans="1:22" x14ac:dyDescent="0.2">
      <c r="A3166" s="24">
        <f>1+LARGE($A$11:A3165,1)</f>
        <v>3155</v>
      </c>
      <c r="B3166" s="38" t="str">
        <f>_xlfn.IFNA(IF($U$8="set",VLOOKUP(Search!$A3166,Inventory!$AD$2:$AI$5552,6,FALSE),IF($U$8="Player",VLOOKUP(Search!$A3166,Inventory!$AF$2:$AI$5552,4,FALSE),IF($U$8="BV",VLOOKUP(Search!$A3166,Inventory!$AH$2:$AI$5552,2,FALSE),""))),"")</f>
        <v/>
      </c>
      <c r="C3166" s="38"/>
      <c r="D3166" s="38"/>
      <c r="E3166" s="38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22"/>
    </row>
    <row r="3167" spans="1:22" x14ac:dyDescent="0.2">
      <c r="A3167" s="24">
        <f>1+LARGE($A$11:A3166,1)</f>
        <v>3156</v>
      </c>
      <c r="B3167" s="38" t="str">
        <f>_xlfn.IFNA(IF($U$8="set",VLOOKUP(Search!$A3167,Inventory!$AD$2:$AI$5552,6,FALSE),IF($U$8="Player",VLOOKUP(Search!$A3167,Inventory!$AF$2:$AI$5552,4,FALSE),IF($U$8="BV",VLOOKUP(Search!$A3167,Inventory!$AH$2:$AI$5552,2,FALSE),""))),"")</f>
        <v/>
      </c>
      <c r="C3167" s="38"/>
      <c r="D3167" s="38"/>
      <c r="E3167" s="38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22"/>
    </row>
    <row r="3168" spans="1:22" x14ac:dyDescent="0.2">
      <c r="A3168" s="24">
        <f>1+LARGE($A$11:A3167,1)</f>
        <v>3157</v>
      </c>
      <c r="B3168" s="38" t="str">
        <f>_xlfn.IFNA(IF($U$8="set",VLOOKUP(Search!$A3168,Inventory!$AD$2:$AI$5552,6,FALSE),IF($U$8="Player",VLOOKUP(Search!$A3168,Inventory!$AF$2:$AI$5552,4,FALSE),IF($U$8="BV",VLOOKUP(Search!$A3168,Inventory!$AH$2:$AI$5552,2,FALSE),""))),"")</f>
        <v/>
      </c>
      <c r="C3168" s="38"/>
      <c r="D3168" s="38"/>
      <c r="E3168" s="38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22"/>
    </row>
    <row r="3169" spans="1:22" x14ac:dyDescent="0.2">
      <c r="A3169" s="24">
        <f>1+LARGE($A$11:A3168,1)</f>
        <v>3158</v>
      </c>
      <c r="B3169" s="38" t="str">
        <f>_xlfn.IFNA(IF($U$8="set",VLOOKUP(Search!$A3169,Inventory!$AD$2:$AI$5552,6,FALSE),IF($U$8="Player",VLOOKUP(Search!$A3169,Inventory!$AF$2:$AI$5552,4,FALSE),IF($U$8="BV",VLOOKUP(Search!$A3169,Inventory!$AH$2:$AI$5552,2,FALSE),""))),"")</f>
        <v/>
      </c>
      <c r="C3169" s="38"/>
      <c r="D3169" s="38"/>
      <c r="E3169" s="38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22"/>
    </row>
    <row r="3170" spans="1:22" x14ac:dyDescent="0.2">
      <c r="A3170" s="24">
        <f>1+LARGE($A$11:A3169,1)</f>
        <v>3159</v>
      </c>
      <c r="B3170" s="38" t="str">
        <f>_xlfn.IFNA(IF($U$8="set",VLOOKUP(Search!$A3170,Inventory!$AD$2:$AI$5552,6,FALSE),IF($U$8="Player",VLOOKUP(Search!$A3170,Inventory!$AF$2:$AI$5552,4,FALSE),IF($U$8="BV",VLOOKUP(Search!$A3170,Inventory!$AH$2:$AI$5552,2,FALSE),""))),"")</f>
        <v/>
      </c>
      <c r="C3170" s="38"/>
      <c r="D3170" s="38"/>
      <c r="E3170" s="38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22"/>
    </row>
    <row r="3171" spans="1:22" x14ac:dyDescent="0.2">
      <c r="A3171" s="24">
        <f>1+LARGE($A$11:A3170,1)</f>
        <v>3160</v>
      </c>
      <c r="B3171" s="38" t="str">
        <f>_xlfn.IFNA(IF($U$8="set",VLOOKUP(Search!$A3171,Inventory!$AD$2:$AI$5552,6,FALSE),IF($U$8="Player",VLOOKUP(Search!$A3171,Inventory!$AF$2:$AI$5552,4,FALSE),IF($U$8="BV",VLOOKUP(Search!$A3171,Inventory!$AH$2:$AI$5552,2,FALSE),""))),"")</f>
        <v/>
      </c>
      <c r="C3171" s="38"/>
      <c r="D3171" s="38"/>
      <c r="E3171" s="38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22"/>
    </row>
    <row r="3172" spans="1:22" x14ac:dyDescent="0.2">
      <c r="A3172" s="24">
        <f>1+LARGE($A$11:A3171,1)</f>
        <v>3161</v>
      </c>
      <c r="B3172" s="38" t="str">
        <f>_xlfn.IFNA(IF($U$8="set",VLOOKUP(Search!$A3172,Inventory!$AD$2:$AI$5552,6,FALSE),IF($U$8="Player",VLOOKUP(Search!$A3172,Inventory!$AF$2:$AI$5552,4,FALSE),IF($U$8="BV",VLOOKUP(Search!$A3172,Inventory!$AH$2:$AI$5552,2,FALSE),""))),"")</f>
        <v/>
      </c>
      <c r="C3172" s="38"/>
      <c r="D3172" s="38"/>
      <c r="E3172" s="38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22"/>
    </row>
    <row r="3173" spans="1:22" x14ac:dyDescent="0.2">
      <c r="A3173" s="24">
        <f>1+LARGE($A$11:A3172,1)</f>
        <v>3162</v>
      </c>
      <c r="B3173" s="38" t="str">
        <f>_xlfn.IFNA(IF($U$8="set",VLOOKUP(Search!$A3173,Inventory!$AD$2:$AI$5552,6,FALSE),IF($U$8="Player",VLOOKUP(Search!$A3173,Inventory!$AF$2:$AI$5552,4,FALSE),IF($U$8="BV",VLOOKUP(Search!$A3173,Inventory!$AH$2:$AI$5552,2,FALSE),""))),"")</f>
        <v/>
      </c>
      <c r="C3173" s="38"/>
      <c r="D3173" s="38"/>
      <c r="E3173" s="38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22"/>
    </row>
    <row r="3174" spans="1:22" x14ac:dyDescent="0.2">
      <c r="A3174" s="24">
        <f>1+LARGE($A$11:A3173,1)</f>
        <v>3163</v>
      </c>
      <c r="B3174" s="38" t="str">
        <f>_xlfn.IFNA(IF($U$8="set",VLOOKUP(Search!$A3174,Inventory!$AD$2:$AI$5552,6,FALSE),IF($U$8="Player",VLOOKUP(Search!$A3174,Inventory!$AF$2:$AI$5552,4,FALSE),IF($U$8="BV",VLOOKUP(Search!$A3174,Inventory!$AH$2:$AI$5552,2,FALSE),""))),"")</f>
        <v/>
      </c>
      <c r="C3174" s="38"/>
      <c r="D3174" s="38"/>
      <c r="E3174" s="38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22"/>
    </row>
    <row r="3175" spans="1:22" x14ac:dyDescent="0.2">
      <c r="A3175" s="24">
        <f>1+LARGE($A$11:A3174,1)</f>
        <v>3164</v>
      </c>
      <c r="B3175" s="38" t="str">
        <f>_xlfn.IFNA(IF($U$8="set",VLOOKUP(Search!$A3175,Inventory!$AD$2:$AI$5552,6,FALSE),IF($U$8="Player",VLOOKUP(Search!$A3175,Inventory!$AF$2:$AI$5552,4,FALSE),IF($U$8="BV",VLOOKUP(Search!$A3175,Inventory!$AH$2:$AI$5552,2,FALSE),""))),"")</f>
        <v/>
      </c>
      <c r="C3175" s="38"/>
      <c r="D3175" s="38"/>
      <c r="E3175" s="38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22"/>
    </row>
    <row r="3176" spans="1:22" x14ac:dyDescent="0.2">
      <c r="A3176" s="24">
        <f>1+LARGE($A$11:A3175,1)</f>
        <v>3165</v>
      </c>
      <c r="B3176" s="38" t="str">
        <f>_xlfn.IFNA(IF($U$8="set",VLOOKUP(Search!$A3176,Inventory!$AD$2:$AI$5552,6,FALSE),IF($U$8="Player",VLOOKUP(Search!$A3176,Inventory!$AF$2:$AI$5552,4,FALSE),IF($U$8="BV",VLOOKUP(Search!$A3176,Inventory!$AH$2:$AI$5552,2,FALSE),""))),"")</f>
        <v/>
      </c>
      <c r="C3176" s="38"/>
      <c r="D3176" s="38"/>
      <c r="E3176" s="38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22"/>
    </row>
    <row r="3177" spans="1:22" x14ac:dyDescent="0.2">
      <c r="A3177" s="24">
        <f>1+LARGE($A$11:A3176,1)</f>
        <v>3166</v>
      </c>
      <c r="B3177" s="38" t="str">
        <f>_xlfn.IFNA(IF($U$8="set",VLOOKUP(Search!$A3177,Inventory!$AD$2:$AI$5552,6,FALSE),IF($U$8="Player",VLOOKUP(Search!$A3177,Inventory!$AF$2:$AI$5552,4,FALSE),IF($U$8="BV",VLOOKUP(Search!$A3177,Inventory!$AH$2:$AI$5552,2,FALSE),""))),"")</f>
        <v/>
      </c>
      <c r="C3177" s="38"/>
      <c r="D3177" s="38"/>
      <c r="E3177" s="38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22"/>
    </row>
    <row r="3178" spans="1:22" x14ac:dyDescent="0.2">
      <c r="A3178" s="24">
        <f>1+LARGE($A$11:A3177,1)</f>
        <v>3167</v>
      </c>
      <c r="B3178" s="38" t="str">
        <f>_xlfn.IFNA(IF($U$8="set",VLOOKUP(Search!$A3178,Inventory!$AD$2:$AI$5552,6,FALSE),IF($U$8="Player",VLOOKUP(Search!$A3178,Inventory!$AF$2:$AI$5552,4,FALSE),IF($U$8="BV",VLOOKUP(Search!$A3178,Inventory!$AH$2:$AI$5552,2,FALSE),""))),"")</f>
        <v/>
      </c>
      <c r="C3178" s="38"/>
      <c r="D3178" s="38"/>
      <c r="E3178" s="38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22"/>
    </row>
    <row r="3179" spans="1:22" x14ac:dyDescent="0.2">
      <c r="A3179" s="24">
        <f>1+LARGE($A$11:A3178,1)</f>
        <v>3168</v>
      </c>
      <c r="B3179" s="38" t="str">
        <f>_xlfn.IFNA(IF($U$8="set",VLOOKUP(Search!$A3179,Inventory!$AD$2:$AI$5552,6,FALSE),IF($U$8="Player",VLOOKUP(Search!$A3179,Inventory!$AF$2:$AI$5552,4,FALSE),IF($U$8="BV",VLOOKUP(Search!$A3179,Inventory!$AH$2:$AI$5552,2,FALSE),""))),"")</f>
        <v/>
      </c>
      <c r="C3179" s="38"/>
      <c r="D3179" s="38"/>
      <c r="E3179" s="38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22"/>
    </row>
    <row r="3180" spans="1:22" x14ac:dyDescent="0.2">
      <c r="A3180" s="24">
        <f>1+LARGE($A$11:A3179,1)</f>
        <v>3169</v>
      </c>
      <c r="B3180" s="38" t="str">
        <f>_xlfn.IFNA(IF($U$8="set",VLOOKUP(Search!$A3180,Inventory!$AD$2:$AI$5552,6,FALSE),IF($U$8="Player",VLOOKUP(Search!$A3180,Inventory!$AF$2:$AI$5552,4,FALSE),IF($U$8="BV",VLOOKUP(Search!$A3180,Inventory!$AH$2:$AI$5552,2,FALSE),""))),"")</f>
        <v/>
      </c>
      <c r="C3180" s="38"/>
      <c r="D3180" s="38"/>
      <c r="E3180" s="38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22"/>
    </row>
    <row r="3181" spans="1:22" x14ac:dyDescent="0.2">
      <c r="A3181" s="24">
        <f>1+LARGE($A$11:A3180,1)</f>
        <v>3170</v>
      </c>
      <c r="B3181" s="38" t="str">
        <f>_xlfn.IFNA(IF($U$8="set",VLOOKUP(Search!$A3181,Inventory!$AD$2:$AI$5552,6,FALSE),IF($U$8="Player",VLOOKUP(Search!$A3181,Inventory!$AF$2:$AI$5552,4,FALSE),IF($U$8="BV",VLOOKUP(Search!$A3181,Inventory!$AH$2:$AI$5552,2,FALSE),""))),"")</f>
        <v/>
      </c>
      <c r="C3181" s="38"/>
      <c r="D3181" s="38"/>
      <c r="E3181" s="38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22"/>
    </row>
    <row r="3182" spans="1:22" x14ac:dyDescent="0.2">
      <c r="A3182" s="24">
        <f>1+LARGE($A$11:A3181,1)</f>
        <v>3171</v>
      </c>
      <c r="B3182" s="38" t="str">
        <f>_xlfn.IFNA(IF($U$8="set",VLOOKUP(Search!$A3182,Inventory!$AD$2:$AI$5552,6,FALSE),IF($U$8="Player",VLOOKUP(Search!$A3182,Inventory!$AF$2:$AI$5552,4,FALSE),IF($U$8="BV",VLOOKUP(Search!$A3182,Inventory!$AH$2:$AI$5552,2,FALSE),""))),"")</f>
        <v/>
      </c>
      <c r="C3182" s="38"/>
      <c r="D3182" s="38"/>
      <c r="E3182" s="38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22"/>
    </row>
    <row r="3183" spans="1:22" x14ac:dyDescent="0.2">
      <c r="A3183" s="24">
        <f>1+LARGE($A$11:A3182,1)</f>
        <v>3172</v>
      </c>
      <c r="B3183" s="38" t="str">
        <f>_xlfn.IFNA(IF($U$8="set",VLOOKUP(Search!$A3183,Inventory!$AD$2:$AI$5552,6,FALSE),IF($U$8="Player",VLOOKUP(Search!$A3183,Inventory!$AF$2:$AI$5552,4,FALSE),IF($U$8="BV",VLOOKUP(Search!$A3183,Inventory!$AH$2:$AI$5552,2,FALSE),""))),"")</f>
        <v/>
      </c>
      <c r="C3183" s="38"/>
      <c r="D3183" s="38"/>
      <c r="E3183" s="38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22"/>
    </row>
    <row r="3184" spans="1:22" x14ac:dyDescent="0.2">
      <c r="A3184" s="24">
        <f>1+LARGE($A$11:A3183,1)</f>
        <v>3173</v>
      </c>
      <c r="B3184" s="38" t="str">
        <f>_xlfn.IFNA(IF($U$8="set",VLOOKUP(Search!$A3184,Inventory!$AD$2:$AI$5552,6,FALSE),IF($U$8="Player",VLOOKUP(Search!$A3184,Inventory!$AF$2:$AI$5552,4,FALSE),IF($U$8="BV",VLOOKUP(Search!$A3184,Inventory!$AH$2:$AI$5552,2,FALSE),""))),"")</f>
        <v/>
      </c>
      <c r="C3184" s="38"/>
      <c r="D3184" s="38"/>
      <c r="E3184" s="38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22"/>
    </row>
    <row r="3185" spans="1:22" x14ac:dyDescent="0.2">
      <c r="A3185" s="24">
        <f>1+LARGE($A$11:A3184,1)</f>
        <v>3174</v>
      </c>
      <c r="B3185" s="38" t="str">
        <f>_xlfn.IFNA(IF($U$8="set",VLOOKUP(Search!$A3185,Inventory!$AD$2:$AI$5552,6,FALSE),IF($U$8="Player",VLOOKUP(Search!$A3185,Inventory!$AF$2:$AI$5552,4,FALSE),IF($U$8="BV",VLOOKUP(Search!$A3185,Inventory!$AH$2:$AI$5552,2,FALSE),""))),"")</f>
        <v/>
      </c>
      <c r="C3185" s="38"/>
      <c r="D3185" s="38"/>
      <c r="E3185" s="38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22"/>
    </row>
    <row r="3186" spans="1:22" x14ac:dyDescent="0.2">
      <c r="A3186" s="24">
        <f>1+LARGE($A$11:A3185,1)</f>
        <v>3175</v>
      </c>
      <c r="B3186" s="38" t="str">
        <f>_xlfn.IFNA(IF($U$8="set",VLOOKUP(Search!$A3186,Inventory!$AD$2:$AI$5552,6,FALSE),IF($U$8="Player",VLOOKUP(Search!$A3186,Inventory!$AF$2:$AI$5552,4,FALSE),IF($U$8="BV",VLOOKUP(Search!$A3186,Inventory!$AH$2:$AI$5552,2,FALSE),""))),"")</f>
        <v/>
      </c>
      <c r="C3186" s="38"/>
      <c r="D3186" s="38"/>
      <c r="E3186" s="38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22"/>
    </row>
    <row r="3187" spans="1:22" x14ac:dyDescent="0.2">
      <c r="A3187" s="24">
        <f>1+LARGE($A$11:A3186,1)</f>
        <v>3176</v>
      </c>
      <c r="B3187" s="38" t="str">
        <f>_xlfn.IFNA(IF($U$8="set",VLOOKUP(Search!$A3187,Inventory!$AD$2:$AI$5552,6,FALSE),IF($U$8="Player",VLOOKUP(Search!$A3187,Inventory!$AF$2:$AI$5552,4,FALSE),IF($U$8="BV",VLOOKUP(Search!$A3187,Inventory!$AH$2:$AI$5552,2,FALSE),""))),"")</f>
        <v/>
      </c>
      <c r="C3187" s="38"/>
      <c r="D3187" s="38"/>
      <c r="E3187" s="38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22"/>
    </row>
    <row r="3188" spans="1:22" x14ac:dyDescent="0.2">
      <c r="A3188" s="24">
        <f>1+LARGE($A$11:A3187,1)</f>
        <v>3177</v>
      </c>
      <c r="B3188" s="38" t="str">
        <f>_xlfn.IFNA(IF($U$8="set",VLOOKUP(Search!$A3188,Inventory!$AD$2:$AI$5552,6,FALSE),IF($U$8="Player",VLOOKUP(Search!$A3188,Inventory!$AF$2:$AI$5552,4,FALSE),IF($U$8="BV",VLOOKUP(Search!$A3188,Inventory!$AH$2:$AI$5552,2,FALSE),""))),"")</f>
        <v/>
      </c>
      <c r="C3188" s="38"/>
      <c r="D3188" s="38"/>
      <c r="E3188" s="38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22"/>
    </row>
    <row r="3189" spans="1:22" x14ac:dyDescent="0.2">
      <c r="A3189" s="24">
        <f>1+LARGE($A$11:A3188,1)</f>
        <v>3178</v>
      </c>
      <c r="B3189" s="38" t="str">
        <f>_xlfn.IFNA(IF($U$8="set",VLOOKUP(Search!$A3189,Inventory!$AD$2:$AI$5552,6,FALSE),IF($U$8="Player",VLOOKUP(Search!$A3189,Inventory!$AF$2:$AI$5552,4,FALSE),IF($U$8="BV",VLOOKUP(Search!$A3189,Inventory!$AH$2:$AI$5552,2,FALSE),""))),"")</f>
        <v/>
      </c>
      <c r="C3189" s="38"/>
      <c r="D3189" s="38"/>
      <c r="E3189" s="38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22"/>
    </row>
    <row r="3190" spans="1:22" x14ac:dyDescent="0.2">
      <c r="A3190" s="24">
        <f>1+LARGE($A$11:A3189,1)</f>
        <v>3179</v>
      </c>
      <c r="B3190" s="38" t="str">
        <f>_xlfn.IFNA(IF($U$8="set",VLOOKUP(Search!$A3190,Inventory!$AD$2:$AI$5552,6,FALSE),IF($U$8="Player",VLOOKUP(Search!$A3190,Inventory!$AF$2:$AI$5552,4,FALSE),IF($U$8="BV",VLOOKUP(Search!$A3190,Inventory!$AH$2:$AI$5552,2,FALSE),""))),"")</f>
        <v/>
      </c>
      <c r="C3190" s="38"/>
      <c r="D3190" s="38"/>
      <c r="E3190" s="38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22"/>
    </row>
    <row r="3191" spans="1:22" x14ac:dyDescent="0.2">
      <c r="A3191" s="24">
        <f>1+LARGE($A$11:A3190,1)</f>
        <v>3180</v>
      </c>
      <c r="B3191" s="38" t="str">
        <f>_xlfn.IFNA(IF($U$8="set",VLOOKUP(Search!$A3191,Inventory!$AD$2:$AI$5552,6,FALSE),IF($U$8="Player",VLOOKUP(Search!$A3191,Inventory!$AF$2:$AI$5552,4,FALSE),IF($U$8="BV",VLOOKUP(Search!$A3191,Inventory!$AH$2:$AI$5552,2,FALSE),""))),"")</f>
        <v/>
      </c>
      <c r="C3191" s="38"/>
      <c r="D3191" s="38"/>
      <c r="E3191" s="38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22"/>
    </row>
    <row r="3192" spans="1:22" x14ac:dyDescent="0.2">
      <c r="A3192" s="24">
        <f>1+LARGE($A$11:A3191,1)</f>
        <v>3181</v>
      </c>
      <c r="B3192" s="38" t="str">
        <f>_xlfn.IFNA(IF($U$8="set",VLOOKUP(Search!$A3192,Inventory!$AD$2:$AI$5552,6,FALSE),IF($U$8="Player",VLOOKUP(Search!$A3192,Inventory!$AF$2:$AI$5552,4,FALSE),IF($U$8="BV",VLOOKUP(Search!$A3192,Inventory!$AH$2:$AI$5552,2,FALSE),""))),"")</f>
        <v/>
      </c>
      <c r="C3192" s="38"/>
      <c r="D3192" s="38"/>
      <c r="E3192" s="38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22"/>
    </row>
    <row r="3193" spans="1:22" x14ac:dyDescent="0.2">
      <c r="A3193" s="24">
        <f>1+LARGE($A$11:A3192,1)</f>
        <v>3182</v>
      </c>
      <c r="B3193" s="38" t="str">
        <f>_xlfn.IFNA(IF($U$8="set",VLOOKUP(Search!$A3193,Inventory!$AD$2:$AI$5552,6,FALSE),IF($U$8="Player",VLOOKUP(Search!$A3193,Inventory!$AF$2:$AI$5552,4,FALSE),IF($U$8="BV",VLOOKUP(Search!$A3193,Inventory!$AH$2:$AI$5552,2,FALSE),""))),"")</f>
        <v/>
      </c>
      <c r="C3193" s="38"/>
      <c r="D3193" s="38"/>
      <c r="E3193" s="38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22"/>
    </row>
    <row r="3194" spans="1:22" x14ac:dyDescent="0.2">
      <c r="A3194" s="24">
        <f>1+LARGE($A$11:A3193,1)</f>
        <v>3183</v>
      </c>
      <c r="B3194" s="38" t="str">
        <f>_xlfn.IFNA(IF($U$8="set",VLOOKUP(Search!$A3194,Inventory!$AD$2:$AI$5552,6,FALSE),IF($U$8="Player",VLOOKUP(Search!$A3194,Inventory!$AF$2:$AI$5552,4,FALSE),IF($U$8="BV",VLOOKUP(Search!$A3194,Inventory!$AH$2:$AI$5552,2,FALSE),""))),"")</f>
        <v/>
      </c>
      <c r="C3194" s="38"/>
      <c r="D3194" s="38"/>
      <c r="E3194" s="38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22"/>
    </row>
    <row r="3195" spans="1:22" x14ac:dyDescent="0.2">
      <c r="A3195" s="24">
        <f>1+LARGE($A$11:A3194,1)</f>
        <v>3184</v>
      </c>
      <c r="B3195" s="38" t="str">
        <f>_xlfn.IFNA(IF($U$8="set",VLOOKUP(Search!$A3195,Inventory!$AD$2:$AI$5552,6,FALSE),IF($U$8="Player",VLOOKUP(Search!$A3195,Inventory!$AF$2:$AI$5552,4,FALSE),IF($U$8="BV",VLOOKUP(Search!$A3195,Inventory!$AH$2:$AI$5552,2,FALSE),""))),"")</f>
        <v/>
      </c>
      <c r="C3195" s="38"/>
      <c r="D3195" s="38"/>
      <c r="E3195" s="38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22"/>
    </row>
    <row r="3196" spans="1:22" x14ac:dyDescent="0.2">
      <c r="A3196" s="24">
        <f>1+LARGE($A$11:A3195,1)</f>
        <v>3185</v>
      </c>
      <c r="B3196" s="38" t="str">
        <f>_xlfn.IFNA(IF($U$8="set",VLOOKUP(Search!$A3196,Inventory!$AD$2:$AI$5552,6,FALSE),IF($U$8="Player",VLOOKUP(Search!$A3196,Inventory!$AF$2:$AI$5552,4,FALSE),IF($U$8="BV",VLOOKUP(Search!$A3196,Inventory!$AH$2:$AI$5552,2,FALSE),""))),"")</f>
        <v/>
      </c>
      <c r="C3196" s="38"/>
      <c r="D3196" s="38"/>
      <c r="E3196" s="38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22"/>
    </row>
    <row r="3197" spans="1:22" x14ac:dyDescent="0.2">
      <c r="A3197" s="24">
        <f>1+LARGE($A$11:A3196,1)</f>
        <v>3186</v>
      </c>
      <c r="B3197" s="38" t="str">
        <f>_xlfn.IFNA(IF($U$8="set",VLOOKUP(Search!$A3197,Inventory!$AD$2:$AI$5552,6,FALSE),IF($U$8="Player",VLOOKUP(Search!$A3197,Inventory!$AF$2:$AI$5552,4,FALSE),IF($U$8="BV",VLOOKUP(Search!$A3197,Inventory!$AH$2:$AI$5552,2,FALSE),""))),"")</f>
        <v/>
      </c>
      <c r="C3197" s="38"/>
      <c r="D3197" s="38"/>
      <c r="E3197" s="38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22"/>
    </row>
    <row r="3198" spans="1:22" x14ac:dyDescent="0.2">
      <c r="A3198" s="24">
        <f>1+LARGE($A$11:A3197,1)</f>
        <v>3187</v>
      </c>
      <c r="B3198" s="38" t="str">
        <f>_xlfn.IFNA(IF($U$8="set",VLOOKUP(Search!$A3198,Inventory!$AD$2:$AI$5552,6,FALSE),IF($U$8="Player",VLOOKUP(Search!$A3198,Inventory!$AF$2:$AI$5552,4,FALSE),IF($U$8="BV",VLOOKUP(Search!$A3198,Inventory!$AH$2:$AI$5552,2,FALSE),""))),"")</f>
        <v/>
      </c>
      <c r="C3198" s="38"/>
      <c r="D3198" s="38"/>
      <c r="E3198" s="38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22"/>
    </row>
    <row r="3199" spans="1:22" x14ac:dyDescent="0.2">
      <c r="A3199" s="24">
        <f>1+LARGE($A$11:A3198,1)</f>
        <v>3188</v>
      </c>
      <c r="B3199" s="38" t="str">
        <f>_xlfn.IFNA(IF($U$8="set",VLOOKUP(Search!$A3199,Inventory!$AD$2:$AI$5552,6,FALSE),IF($U$8="Player",VLOOKUP(Search!$A3199,Inventory!$AF$2:$AI$5552,4,FALSE),IF($U$8="BV",VLOOKUP(Search!$A3199,Inventory!$AH$2:$AI$5552,2,FALSE),""))),"")</f>
        <v/>
      </c>
      <c r="C3199" s="38"/>
      <c r="D3199" s="38"/>
      <c r="E3199" s="38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22"/>
    </row>
    <row r="3200" spans="1:22" x14ac:dyDescent="0.2">
      <c r="A3200" s="24">
        <f>1+LARGE($A$11:A3199,1)</f>
        <v>3189</v>
      </c>
      <c r="B3200" s="38" t="str">
        <f>_xlfn.IFNA(IF($U$8="set",VLOOKUP(Search!$A3200,Inventory!$AD$2:$AI$5552,6,FALSE),IF($U$8="Player",VLOOKUP(Search!$A3200,Inventory!$AF$2:$AI$5552,4,FALSE),IF($U$8="BV",VLOOKUP(Search!$A3200,Inventory!$AH$2:$AI$5552,2,FALSE),""))),"")</f>
        <v/>
      </c>
      <c r="C3200" s="38"/>
      <c r="D3200" s="38"/>
      <c r="E3200" s="38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22"/>
    </row>
    <row r="3201" spans="1:22" x14ac:dyDescent="0.2">
      <c r="A3201" s="24">
        <f>1+LARGE($A$11:A3200,1)</f>
        <v>3190</v>
      </c>
      <c r="B3201" s="38" t="str">
        <f>_xlfn.IFNA(IF($U$8="set",VLOOKUP(Search!$A3201,Inventory!$AD$2:$AI$5552,6,FALSE),IF($U$8="Player",VLOOKUP(Search!$A3201,Inventory!$AF$2:$AI$5552,4,FALSE),IF($U$8="BV",VLOOKUP(Search!$A3201,Inventory!$AH$2:$AI$5552,2,FALSE),""))),"")</f>
        <v/>
      </c>
      <c r="C3201" s="38"/>
      <c r="D3201" s="38"/>
      <c r="E3201" s="38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22"/>
    </row>
    <row r="3202" spans="1:22" x14ac:dyDescent="0.2">
      <c r="A3202" s="24">
        <f>1+LARGE($A$11:A3201,1)</f>
        <v>3191</v>
      </c>
      <c r="B3202" s="38" t="str">
        <f>_xlfn.IFNA(IF($U$8="set",VLOOKUP(Search!$A3202,Inventory!$AD$2:$AI$5552,6,FALSE),IF($U$8="Player",VLOOKUP(Search!$A3202,Inventory!$AF$2:$AI$5552,4,FALSE),IF($U$8="BV",VLOOKUP(Search!$A3202,Inventory!$AH$2:$AI$5552,2,FALSE),""))),"")</f>
        <v/>
      </c>
      <c r="C3202" s="38"/>
      <c r="D3202" s="38"/>
      <c r="E3202" s="38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22"/>
    </row>
    <row r="3203" spans="1:22" x14ac:dyDescent="0.2">
      <c r="A3203" s="24">
        <f>1+LARGE($A$11:A3202,1)</f>
        <v>3192</v>
      </c>
      <c r="B3203" s="38" t="str">
        <f>_xlfn.IFNA(IF($U$8="set",VLOOKUP(Search!$A3203,Inventory!$AD$2:$AI$5552,6,FALSE),IF($U$8="Player",VLOOKUP(Search!$A3203,Inventory!$AF$2:$AI$5552,4,FALSE),IF($U$8="BV",VLOOKUP(Search!$A3203,Inventory!$AH$2:$AI$5552,2,FALSE),""))),"")</f>
        <v/>
      </c>
      <c r="C3203" s="38"/>
      <c r="D3203" s="38"/>
      <c r="E3203" s="38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22"/>
    </row>
    <row r="3204" spans="1:22" x14ac:dyDescent="0.2">
      <c r="A3204" s="24">
        <f>1+LARGE($A$11:A3203,1)</f>
        <v>3193</v>
      </c>
      <c r="B3204" s="38" t="str">
        <f>_xlfn.IFNA(IF($U$8="set",VLOOKUP(Search!$A3204,Inventory!$AD$2:$AI$5552,6,FALSE),IF($U$8="Player",VLOOKUP(Search!$A3204,Inventory!$AF$2:$AI$5552,4,FALSE),IF($U$8="BV",VLOOKUP(Search!$A3204,Inventory!$AH$2:$AI$5552,2,FALSE),""))),"")</f>
        <v/>
      </c>
      <c r="C3204" s="38"/>
      <c r="D3204" s="38"/>
      <c r="E3204" s="38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22"/>
    </row>
    <row r="3205" spans="1:22" x14ac:dyDescent="0.2">
      <c r="A3205" s="24">
        <f>1+LARGE($A$11:A3204,1)</f>
        <v>3194</v>
      </c>
      <c r="B3205" s="38" t="str">
        <f>_xlfn.IFNA(IF($U$8="set",VLOOKUP(Search!$A3205,Inventory!$AD$2:$AI$5552,6,FALSE),IF($U$8="Player",VLOOKUP(Search!$A3205,Inventory!$AF$2:$AI$5552,4,FALSE),IF($U$8="BV",VLOOKUP(Search!$A3205,Inventory!$AH$2:$AI$5552,2,FALSE),""))),"")</f>
        <v/>
      </c>
      <c r="C3205" s="38"/>
      <c r="D3205" s="38"/>
      <c r="E3205" s="38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22"/>
    </row>
    <row r="3206" spans="1:22" x14ac:dyDescent="0.2">
      <c r="A3206" s="24">
        <f>1+LARGE($A$11:A3205,1)</f>
        <v>3195</v>
      </c>
      <c r="B3206" s="38" t="str">
        <f>_xlfn.IFNA(IF($U$8="set",VLOOKUP(Search!$A3206,Inventory!$AD$2:$AI$5552,6,FALSE),IF($U$8="Player",VLOOKUP(Search!$A3206,Inventory!$AF$2:$AI$5552,4,FALSE),IF($U$8="BV",VLOOKUP(Search!$A3206,Inventory!$AH$2:$AI$5552,2,FALSE),""))),"")</f>
        <v/>
      </c>
      <c r="C3206" s="38"/>
      <c r="D3206" s="38"/>
      <c r="E3206" s="38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22"/>
    </row>
    <row r="3207" spans="1:22" x14ac:dyDescent="0.2">
      <c r="A3207" s="24">
        <f>1+LARGE($A$11:A3206,1)</f>
        <v>3196</v>
      </c>
      <c r="B3207" s="38" t="str">
        <f>_xlfn.IFNA(IF($U$8="set",VLOOKUP(Search!$A3207,Inventory!$AD$2:$AI$5552,6,FALSE),IF($U$8="Player",VLOOKUP(Search!$A3207,Inventory!$AF$2:$AI$5552,4,FALSE),IF($U$8="BV",VLOOKUP(Search!$A3207,Inventory!$AH$2:$AI$5552,2,FALSE),""))),"")</f>
        <v/>
      </c>
      <c r="C3207" s="38"/>
      <c r="D3207" s="38"/>
      <c r="E3207" s="38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22"/>
    </row>
    <row r="3208" spans="1:22" x14ac:dyDescent="0.2">
      <c r="A3208" s="24">
        <f>1+LARGE($A$11:A3207,1)</f>
        <v>3197</v>
      </c>
      <c r="B3208" s="38" t="str">
        <f>_xlfn.IFNA(IF($U$8="set",VLOOKUP(Search!$A3208,Inventory!$AD$2:$AI$5552,6,FALSE),IF($U$8="Player",VLOOKUP(Search!$A3208,Inventory!$AF$2:$AI$5552,4,FALSE),IF($U$8="BV",VLOOKUP(Search!$A3208,Inventory!$AH$2:$AI$5552,2,FALSE),""))),"")</f>
        <v/>
      </c>
      <c r="C3208" s="38"/>
      <c r="D3208" s="38"/>
      <c r="E3208" s="38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22"/>
    </row>
    <row r="3209" spans="1:22" x14ac:dyDescent="0.2">
      <c r="A3209" s="24">
        <f>1+LARGE($A$11:A3208,1)</f>
        <v>3198</v>
      </c>
      <c r="B3209" s="38" t="str">
        <f>_xlfn.IFNA(IF($U$8="set",VLOOKUP(Search!$A3209,Inventory!$AD$2:$AI$5552,6,FALSE),IF($U$8="Player",VLOOKUP(Search!$A3209,Inventory!$AF$2:$AI$5552,4,FALSE),IF($U$8="BV",VLOOKUP(Search!$A3209,Inventory!$AH$2:$AI$5552,2,FALSE),""))),"")</f>
        <v/>
      </c>
      <c r="C3209" s="38"/>
      <c r="D3209" s="38"/>
      <c r="E3209" s="38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22"/>
    </row>
    <row r="3210" spans="1:22" x14ac:dyDescent="0.2">
      <c r="A3210" s="24">
        <f>1+LARGE($A$11:A3209,1)</f>
        <v>3199</v>
      </c>
      <c r="B3210" s="38" t="str">
        <f>_xlfn.IFNA(IF($U$8="set",VLOOKUP(Search!$A3210,Inventory!$AD$2:$AI$5552,6,FALSE),IF($U$8="Player",VLOOKUP(Search!$A3210,Inventory!$AF$2:$AI$5552,4,FALSE),IF($U$8="BV",VLOOKUP(Search!$A3210,Inventory!$AH$2:$AI$5552,2,FALSE),""))),"")</f>
        <v/>
      </c>
      <c r="C3210" s="38"/>
      <c r="D3210" s="38"/>
      <c r="E3210" s="38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22"/>
    </row>
    <row r="3211" spans="1:22" x14ac:dyDescent="0.2">
      <c r="A3211" s="24">
        <f>1+LARGE($A$11:A3210,1)</f>
        <v>3200</v>
      </c>
      <c r="B3211" s="38" t="str">
        <f>_xlfn.IFNA(IF($U$8="set",VLOOKUP(Search!$A3211,Inventory!$AD$2:$AI$5552,6,FALSE),IF($U$8="Player",VLOOKUP(Search!$A3211,Inventory!$AF$2:$AI$5552,4,FALSE),IF($U$8="BV",VLOOKUP(Search!$A3211,Inventory!$AH$2:$AI$5552,2,FALSE),""))),"")</f>
        <v/>
      </c>
      <c r="C3211" s="38"/>
      <c r="D3211" s="38"/>
      <c r="E3211" s="38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22"/>
    </row>
    <row r="3212" spans="1:22" x14ac:dyDescent="0.2">
      <c r="A3212" s="24">
        <f>1+LARGE($A$11:A3211,1)</f>
        <v>3201</v>
      </c>
      <c r="B3212" s="38" t="str">
        <f>_xlfn.IFNA(IF($U$8="set",VLOOKUP(Search!$A3212,Inventory!$AD$2:$AI$5552,6,FALSE),IF($U$8="Player",VLOOKUP(Search!$A3212,Inventory!$AF$2:$AI$5552,4,FALSE),IF($U$8="BV",VLOOKUP(Search!$A3212,Inventory!$AH$2:$AI$5552,2,FALSE),""))),"")</f>
        <v/>
      </c>
      <c r="C3212" s="38"/>
      <c r="D3212" s="38"/>
      <c r="E3212" s="38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22"/>
    </row>
    <row r="3213" spans="1:22" x14ac:dyDescent="0.2">
      <c r="A3213" s="24">
        <f>1+LARGE($A$11:A3212,1)</f>
        <v>3202</v>
      </c>
      <c r="B3213" s="38" t="str">
        <f>_xlfn.IFNA(IF($U$8="set",VLOOKUP(Search!$A3213,Inventory!$AD$2:$AI$5552,6,FALSE),IF($U$8="Player",VLOOKUP(Search!$A3213,Inventory!$AF$2:$AI$5552,4,FALSE),IF($U$8="BV",VLOOKUP(Search!$A3213,Inventory!$AH$2:$AI$5552,2,FALSE),""))),"")</f>
        <v/>
      </c>
      <c r="C3213" s="38"/>
      <c r="D3213" s="38"/>
      <c r="E3213" s="38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22"/>
    </row>
    <row r="3214" spans="1:22" x14ac:dyDescent="0.2">
      <c r="A3214" s="24">
        <f>1+LARGE($A$11:A3213,1)</f>
        <v>3203</v>
      </c>
      <c r="B3214" s="38" t="str">
        <f>_xlfn.IFNA(IF($U$8="set",VLOOKUP(Search!$A3214,Inventory!$AD$2:$AI$5552,6,FALSE),IF($U$8="Player",VLOOKUP(Search!$A3214,Inventory!$AF$2:$AI$5552,4,FALSE),IF($U$8="BV",VLOOKUP(Search!$A3214,Inventory!$AH$2:$AI$5552,2,FALSE),""))),"")</f>
        <v/>
      </c>
      <c r="C3214" s="38"/>
      <c r="D3214" s="38"/>
      <c r="E3214" s="38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22"/>
    </row>
    <row r="3215" spans="1:22" x14ac:dyDescent="0.2">
      <c r="A3215" s="24">
        <f>1+LARGE($A$11:A3214,1)</f>
        <v>3204</v>
      </c>
      <c r="B3215" s="38" t="str">
        <f>_xlfn.IFNA(IF($U$8="set",VLOOKUP(Search!$A3215,Inventory!$AD$2:$AI$5552,6,FALSE),IF($U$8="Player",VLOOKUP(Search!$A3215,Inventory!$AF$2:$AI$5552,4,FALSE),IF($U$8="BV",VLOOKUP(Search!$A3215,Inventory!$AH$2:$AI$5552,2,FALSE),""))),"")</f>
        <v/>
      </c>
      <c r="C3215" s="38"/>
      <c r="D3215" s="38"/>
      <c r="E3215" s="38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22"/>
    </row>
    <row r="3216" spans="1:22" x14ac:dyDescent="0.2">
      <c r="A3216" s="24">
        <f>1+LARGE($A$11:A3215,1)</f>
        <v>3205</v>
      </c>
      <c r="B3216" s="38" t="str">
        <f>_xlfn.IFNA(IF($U$8="set",VLOOKUP(Search!$A3216,Inventory!$AD$2:$AI$5552,6,FALSE),IF($U$8="Player",VLOOKUP(Search!$A3216,Inventory!$AF$2:$AI$5552,4,FALSE),IF($U$8="BV",VLOOKUP(Search!$A3216,Inventory!$AH$2:$AI$5552,2,FALSE),""))),"")</f>
        <v/>
      </c>
      <c r="C3216" s="38"/>
      <c r="D3216" s="38"/>
      <c r="E3216" s="38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22"/>
    </row>
    <row r="3217" spans="1:22" x14ac:dyDescent="0.2">
      <c r="A3217" s="24">
        <f>1+LARGE($A$11:A3216,1)</f>
        <v>3206</v>
      </c>
      <c r="B3217" s="38" t="str">
        <f>_xlfn.IFNA(IF($U$8="set",VLOOKUP(Search!$A3217,Inventory!$AD$2:$AI$5552,6,FALSE),IF($U$8="Player",VLOOKUP(Search!$A3217,Inventory!$AF$2:$AI$5552,4,FALSE),IF($U$8="BV",VLOOKUP(Search!$A3217,Inventory!$AH$2:$AI$5552,2,FALSE),""))),"")</f>
        <v/>
      </c>
      <c r="C3217" s="38"/>
      <c r="D3217" s="38"/>
      <c r="E3217" s="38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22"/>
    </row>
    <row r="3218" spans="1:22" x14ac:dyDescent="0.2">
      <c r="A3218" s="24">
        <f>1+LARGE($A$11:A3217,1)</f>
        <v>3207</v>
      </c>
      <c r="B3218" s="38" t="str">
        <f>_xlfn.IFNA(IF($U$8="set",VLOOKUP(Search!$A3218,Inventory!$AD$2:$AI$5552,6,FALSE),IF($U$8="Player",VLOOKUP(Search!$A3218,Inventory!$AF$2:$AI$5552,4,FALSE),IF($U$8="BV",VLOOKUP(Search!$A3218,Inventory!$AH$2:$AI$5552,2,FALSE),""))),"")</f>
        <v/>
      </c>
      <c r="C3218" s="38"/>
      <c r="D3218" s="38"/>
      <c r="E3218" s="38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22"/>
    </row>
    <row r="3219" spans="1:22" x14ac:dyDescent="0.2">
      <c r="A3219" s="24">
        <f>1+LARGE($A$11:A3218,1)</f>
        <v>3208</v>
      </c>
      <c r="B3219" s="38" t="str">
        <f>_xlfn.IFNA(IF($U$8="set",VLOOKUP(Search!$A3219,Inventory!$AD$2:$AI$5552,6,FALSE),IF($U$8="Player",VLOOKUP(Search!$A3219,Inventory!$AF$2:$AI$5552,4,FALSE),IF($U$8="BV",VLOOKUP(Search!$A3219,Inventory!$AH$2:$AI$5552,2,FALSE),""))),"")</f>
        <v/>
      </c>
      <c r="C3219" s="38"/>
      <c r="D3219" s="38"/>
      <c r="E3219" s="38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22"/>
    </row>
    <row r="3220" spans="1:22" x14ac:dyDescent="0.2">
      <c r="A3220" s="24">
        <f>1+LARGE($A$11:A3219,1)</f>
        <v>3209</v>
      </c>
      <c r="B3220" s="38" t="str">
        <f>_xlfn.IFNA(IF($U$8="set",VLOOKUP(Search!$A3220,Inventory!$AD$2:$AI$5552,6,FALSE),IF($U$8="Player",VLOOKUP(Search!$A3220,Inventory!$AF$2:$AI$5552,4,FALSE),IF($U$8="BV",VLOOKUP(Search!$A3220,Inventory!$AH$2:$AI$5552,2,FALSE),""))),"")</f>
        <v/>
      </c>
      <c r="C3220" s="38"/>
      <c r="D3220" s="38"/>
      <c r="E3220" s="38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22"/>
    </row>
    <row r="3221" spans="1:22" x14ac:dyDescent="0.2">
      <c r="A3221" s="24">
        <f>1+LARGE($A$11:A3220,1)</f>
        <v>3210</v>
      </c>
      <c r="B3221" s="38" t="str">
        <f>_xlfn.IFNA(IF($U$8="set",VLOOKUP(Search!$A3221,Inventory!$AD$2:$AI$5552,6,FALSE),IF($U$8="Player",VLOOKUP(Search!$A3221,Inventory!$AF$2:$AI$5552,4,FALSE),IF($U$8="BV",VLOOKUP(Search!$A3221,Inventory!$AH$2:$AI$5552,2,FALSE),""))),"")</f>
        <v/>
      </c>
      <c r="C3221" s="38"/>
      <c r="D3221" s="38"/>
      <c r="E3221" s="38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22"/>
    </row>
    <row r="3222" spans="1:22" x14ac:dyDescent="0.2">
      <c r="A3222" s="24">
        <f>1+LARGE($A$11:A3221,1)</f>
        <v>3211</v>
      </c>
      <c r="B3222" s="38" t="str">
        <f>_xlfn.IFNA(IF($U$8="set",VLOOKUP(Search!$A3222,Inventory!$AD$2:$AI$5552,6,FALSE),IF($U$8="Player",VLOOKUP(Search!$A3222,Inventory!$AF$2:$AI$5552,4,FALSE),IF($U$8="BV",VLOOKUP(Search!$A3222,Inventory!$AH$2:$AI$5552,2,FALSE),""))),"")</f>
        <v/>
      </c>
      <c r="C3222" s="38"/>
      <c r="D3222" s="38"/>
      <c r="E3222" s="38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22"/>
    </row>
    <row r="3223" spans="1:22" x14ac:dyDescent="0.2">
      <c r="A3223" s="24">
        <f>1+LARGE($A$11:A3222,1)</f>
        <v>3212</v>
      </c>
      <c r="B3223" s="38" t="str">
        <f>_xlfn.IFNA(IF($U$8="set",VLOOKUP(Search!$A3223,Inventory!$AD$2:$AI$5552,6,FALSE),IF($U$8="Player",VLOOKUP(Search!$A3223,Inventory!$AF$2:$AI$5552,4,FALSE),IF($U$8="BV",VLOOKUP(Search!$A3223,Inventory!$AH$2:$AI$5552,2,FALSE),""))),"")</f>
        <v/>
      </c>
      <c r="C3223" s="38"/>
      <c r="D3223" s="38"/>
      <c r="E3223" s="38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22"/>
    </row>
    <row r="3224" spans="1:22" x14ac:dyDescent="0.2">
      <c r="A3224" s="24">
        <f>1+LARGE($A$11:A3223,1)</f>
        <v>3213</v>
      </c>
      <c r="B3224" s="38" t="str">
        <f>_xlfn.IFNA(IF($U$8="set",VLOOKUP(Search!$A3224,Inventory!$AD$2:$AI$5552,6,FALSE),IF($U$8="Player",VLOOKUP(Search!$A3224,Inventory!$AF$2:$AI$5552,4,FALSE),IF($U$8="BV",VLOOKUP(Search!$A3224,Inventory!$AH$2:$AI$5552,2,FALSE),""))),"")</f>
        <v/>
      </c>
      <c r="C3224" s="38"/>
      <c r="D3224" s="38"/>
      <c r="E3224" s="38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22"/>
    </row>
    <row r="3225" spans="1:22" x14ac:dyDescent="0.2">
      <c r="A3225" s="24">
        <f>1+LARGE($A$11:A3224,1)</f>
        <v>3214</v>
      </c>
      <c r="B3225" s="38" t="str">
        <f>_xlfn.IFNA(IF($U$8="set",VLOOKUP(Search!$A3225,Inventory!$AD$2:$AI$5552,6,FALSE),IF($U$8="Player",VLOOKUP(Search!$A3225,Inventory!$AF$2:$AI$5552,4,FALSE),IF($U$8="BV",VLOOKUP(Search!$A3225,Inventory!$AH$2:$AI$5552,2,FALSE),""))),"")</f>
        <v/>
      </c>
      <c r="C3225" s="38"/>
      <c r="D3225" s="38"/>
      <c r="E3225" s="38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22"/>
    </row>
    <row r="3226" spans="1:22" x14ac:dyDescent="0.2">
      <c r="A3226" s="24">
        <f>1+LARGE($A$11:A3225,1)</f>
        <v>3215</v>
      </c>
      <c r="B3226" s="38" t="str">
        <f>_xlfn.IFNA(IF($U$8="set",VLOOKUP(Search!$A3226,Inventory!$AD$2:$AI$5552,6,FALSE),IF($U$8="Player",VLOOKUP(Search!$A3226,Inventory!$AF$2:$AI$5552,4,FALSE),IF($U$8="BV",VLOOKUP(Search!$A3226,Inventory!$AH$2:$AI$5552,2,FALSE),""))),"")</f>
        <v/>
      </c>
      <c r="C3226" s="38"/>
      <c r="D3226" s="38"/>
      <c r="E3226" s="38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22"/>
    </row>
    <row r="3227" spans="1:22" x14ac:dyDescent="0.2">
      <c r="A3227" s="24">
        <f>1+LARGE($A$11:A3226,1)</f>
        <v>3216</v>
      </c>
      <c r="B3227" s="38" t="str">
        <f>_xlfn.IFNA(IF($U$8="set",VLOOKUP(Search!$A3227,Inventory!$AD$2:$AI$5552,6,FALSE),IF($U$8="Player",VLOOKUP(Search!$A3227,Inventory!$AF$2:$AI$5552,4,FALSE),IF($U$8="BV",VLOOKUP(Search!$A3227,Inventory!$AH$2:$AI$5552,2,FALSE),""))),"")</f>
        <v/>
      </c>
      <c r="C3227" s="38"/>
      <c r="D3227" s="38"/>
      <c r="E3227" s="38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22"/>
    </row>
    <row r="3228" spans="1:22" x14ac:dyDescent="0.2">
      <c r="A3228" s="24">
        <f>1+LARGE($A$11:A3227,1)</f>
        <v>3217</v>
      </c>
      <c r="B3228" s="38" t="str">
        <f>_xlfn.IFNA(IF($U$8="set",VLOOKUP(Search!$A3228,Inventory!$AD$2:$AI$5552,6,FALSE),IF($U$8="Player",VLOOKUP(Search!$A3228,Inventory!$AF$2:$AI$5552,4,FALSE),IF($U$8="BV",VLOOKUP(Search!$A3228,Inventory!$AH$2:$AI$5552,2,FALSE),""))),"")</f>
        <v/>
      </c>
      <c r="C3228" s="38"/>
      <c r="D3228" s="38"/>
      <c r="E3228" s="38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22"/>
    </row>
    <row r="3229" spans="1:22" x14ac:dyDescent="0.2">
      <c r="A3229" s="24">
        <f>1+LARGE($A$11:A3228,1)</f>
        <v>3218</v>
      </c>
      <c r="B3229" s="38" t="str">
        <f>_xlfn.IFNA(IF($U$8="set",VLOOKUP(Search!$A3229,Inventory!$AD$2:$AI$5552,6,FALSE),IF($U$8="Player",VLOOKUP(Search!$A3229,Inventory!$AF$2:$AI$5552,4,FALSE),IF($U$8="BV",VLOOKUP(Search!$A3229,Inventory!$AH$2:$AI$5552,2,FALSE),""))),"")</f>
        <v/>
      </c>
      <c r="C3229" s="38"/>
      <c r="D3229" s="38"/>
      <c r="E3229" s="38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22"/>
    </row>
    <row r="3230" spans="1:22" x14ac:dyDescent="0.2">
      <c r="A3230" s="24">
        <f>1+LARGE($A$11:A3229,1)</f>
        <v>3219</v>
      </c>
      <c r="B3230" s="38" t="str">
        <f>_xlfn.IFNA(IF($U$8="set",VLOOKUP(Search!$A3230,Inventory!$AD$2:$AI$5552,6,FALSE),IF($U$8="Player",VLOOKUP(Search!$A3230,Inventory!$AF$2:$AI$5552,4,FALSE),IF($U$8="BV",VLOOKUP(Search!$A3230,Inventory!$AH$2:$AI$5552,2,FALSE),""))),"")</f>
        <v/>
      </c>
      <c r="C3230" s="38"/>
      <c r="D3230" s="38"/>
      <c r="E3230" s="38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22"/>
    </row>
    <row r="3231" spans="1:22" x14ac:dyDescent="0.2">
      <c r="A3231" s="24">
        <f>1+LARGE($A$11:A3230,1)</f>
        <v>3220</v>
      </c>
      <c r="B3231" s="38" t="str">
        <f>_xlfn.IFNA(IF($U$8="set",VLOOKUP(Search!$A3231,Inventory!$AD$2:$AI$5552,6,FALSE),IF($U$8="Player",VLOOKUP(Search!$A3231,Inventory!$AF$2:$AI$5552,4,FALSE),IF($U$8="BV",VLOOKUP(Search!$A3231,Inventory!$AH$2:$AI$5552,2,FALSE),""))),"")</f>
        <v/>
      </c>
      <c r="C3231" s="38"/>
      <c r="D3231" s="38"/>
      <c r="E3231" s="38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22"/>
    </row>
    <row r="3232" spans="1:22" x14ac:dyDescent="0.2">
      <c r="A3232" s="24">
        <f>1+LARGE($A$11:A3231,1)</f>
        <v>3221</v>
      </c>
      <c r="B3232" s="38" t="str">
        <f>_xlfn.IFNA(IF($U$8="set",VLOOKUP(Search!$A3232,Inventory!$AD$2:$AI$5552,6,FALSE),IF($U$8="Player",VLOOKUP(Search!$A3232,Inventory!$AF$2:$AI$5552,4,FALSE),IF($U$8="BV",VLOOKUP(Search!$A3232,Inventory!$AH$2:$AI$5552,2,FALSE),""))),"")</f>
        <v/>
      </c>
      <c r="C3232" s="38"/>
      <c r="D3232" s="38"/>
      <c r="E3232" s="38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22"/>
    </row>
    <row r="3233" spans="1:22" x14ac:dyDescent="0.2">
      <c r="A3233" s="24">
        <f>1+LARGE($A$11:A3232,1)</f>
        <v>3222</v>
      </c>
      <c r="B3233" s="38" t="str">
        <f>_xlfn.IFNA(IF($U$8="set",VLOOKUP(Search!$A3233,Inventory!$AD$2:$AI$5552,6,FALSE),IF($U$8="Player",VLOOKUP(Search!$A3233,Inventory!$AF$2:$AI$5552,4,FALSE),IF($U$8="BV",VLOOKUP(Search!$A3233,Inventory!$AH$2:$AI$5552,2,FALSE),""))),"")</f>
        <v/>
      </c>
      <c r="C3233" s="38"/>
      <c r="D3233" s="38"/>
      <c r="E3233" s="38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22"/>
    </row>
    <row r="3234" spans="1:22" x14ac:dyDescent="0.2">
      <c r="A3234" s="24">
        <f>1+LARGE($A$11:A3233,1)</f>
        <v>3223</v>
      </c>
      <c r="B3234" s="38" t="str">
        <f>_xlfn.IFNA(IF($U$8="set",VLOOKUP(Search!$A3234,Inventory!$AD$2:$AI$5552,6,FALSE),IF($U$8="Player",VLOOKUP(Search!$A3234,Inventory!$AF$2:$AI$5552,4,FALSE),IF($U$8="BV",VLOOKUP(Search!$A3234,Inventory!$AH$2:$AI$5552,2,FALSE),""))),"")</f>
        <v/>
      </c>
      <c r="C3234" s="38"/>
      <c r="D3234" s="38"/>
      <c r="E3234" s="38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22"/>
    </row>
    <row r="3235" spans="1:22" x14ac:dyDescent="0.2">
      <c r="A3235" s="24">
        <f>1+LARGE($A$11:A3234,1)</f>
        <v>3224</v>
      </c>
      <c r="B3235" s="38" t="str">
        <f>_xlfn.IFNA(IF($U$8="set",VLOOKUP(Search!$A3235,Inventory!$AD$2:$AI$5552,6,FALSE),IF($U$8="Player",VLOOKUP(Search!$A3235,Inventory!$AF$2:$AI$5552,4,FALSE),IF($U$8="BV",VLOOKUP(Search!$A3235,Inventory!$AH$2:$AI$5552,2,FALSE),""))),"")</f>
        <v/>
      </c>
      <c r="C3235" s="38"/>
      <c r="D3235" s="38"/>
      <c r="E3235" s="38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22"/>
    </row>
    <row r="3236" spans="1:22" x14ac:dyDescent="0.2">
      <c r="A3236" s="24">
        <f>1+LARGE($A$11:A3235,1)</f>
        <v>3225</v>
      </c>
      <c r="B3236" s="38" t="str">
        <f>_xlfn.IFNA(IF($U$8="set",VLOOKUP(Search!$A3236,Inventory!$AD$2:$AI$5552,6,FALSE),IF($U$8="Player",VLOOKUP(Search!$A3236,Inventory!$AF$2:$AI$5552,4,FALSE),IF($U$8="BV",VLOOKUP(Search!$A3236,Inventory!$AH$2:$AI$5552,2,FALSE),""))),"")</f>
        <v/>
      </c>
      <c r="C3236" s="38"/>
      <c r="D3236" s="38"/>
      <c r="E3236" s="38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22"/>
    </row>
    <row r="3237" spans="1:22" x14ac:dyDescent="0.2">
      <c r="A3237" s="24">
        <f>1+LARGE($A$11:A3236,1)</f>
        <v>3226</v>
      </c>
      <c r="B3237" s="38" t="str">
        <f>_xlfn.IFNA(IF($U$8="set",VLOOKUP(Search!$A3237,Inventory!$AD$2:$AI$5552,6,FALSE),IF($U$8="Player",VLOOKUP(Search!$A3237,Inventory!$AF$2:$AI$5552,4,FALSE),IF($U$8="BV",VLOOKUP(Search!$A3237,Inventory!$AH$2:$AI$5552,2,FALSE),""))),"")</f>
        <v/>
      </c>
      <c r="C3237" s="38"/>
      <c r="D3237" s="38"/>
      <c r="E3237" s="38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22"/>
    </row>
    <row r="3238" spans="1:22" x14ac:dyDescent="0.2">
      <c r="A3238" s="24">
        <f>1+LARGE($A$11:A3237,1)</f>
        <v>3227</v>
      </c>
      <c r="B3238" s="38" t="str">
        <f>_xlfn.IFNA(IF($U$8="set",VLOOKUP(Search!$A3238,Inventory!$AD$2:$AI$5552,6,FALSE),IF($U$8="Player",VLOOKUP(Search!$A3238,Inventory!$AF$2:$AI$5552,4,FALSE),IF($U$8="BV",VLOOKUP(Search!$A3238,Inventory!$AH$2:$AI$5552,2,FALSE),""))),"")</f>
        <v/>
      </c>
      <c r="C3238" s="38"/>
      <c r="D3238" s="38"/>
      <c r="E3238" s="38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22"/>
    </row>
    <row r="3239" spans="1:22" x14ac:dyDescent="0.2">
      <c r="A3239" s="24">
        <f>1+LARGE($A$11:A3238,1)</f>
        <v>3228</v>
      </c>
      <c r="B3239" s="38" t="str">
        <f>_xlfn.IFNA(IF($U$8="set",VLOOKUP(Search!$A3239,Inventory!$AD$2:$AI$5552,6,FALSE),IF($U$8="Player",VLOOKUP(Search!$A3239,Inventory!$AF$2:$AI$5552,4,FALSE),IF($U$8="BV",VLOOKUP(Search!$A3239,Inventory!$AH$2:$AI$5552,2,FALSE),""))),"")</f>
        <v/>
      </c>
      <c r="C3239" s="38"/>
      <c r="D3239" s="38"/>
      <c r="E3239" s="38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22"/>
    </row>
    <row r="3240" spans="1:22" x14ac:dyDescent="0.2">
      <c r="A3240" s="24">
        <f>1+LARGE($A$11:A3239,1)</f>
        <v>3229</v>
      </c>
      <c r="B3240" s="38" t="str">
        <f>_xlfn.IFNA(IF($U$8="set",VLOOKUP(Search!$A3240,Inventory!$AD$2:$AI$5552,6,FALSE),IF($U$8="Player",VLOOKUP(Search!$A3240,Inventory!$AF$2:$AI$5552,4,FALSE),IF($U$8="BV",VLOOKUP(Search!$A3240,Inventory!$AH$2:$AI$5552,2,FALSE),""))),"")</f>
        <v/>
      </c>
      <c r="C3240" s="38"/>
      <c r="D3240" s="38"/>
      <c r="E3240" s="38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22"/>
    </row>
    <row r="3241" spans="1:22" x14ac:dyDescent="0.2">
      <c r="A3241" s="24">
        <f>1+LARGE($A$11:A3240,1)</f>
        <v>3230</v>
      </c>
      <c r="B3241" s="38" t="str">
        <f>_xlfn.IFNA(IF($U$8="set",VLOOKUP(Search!$A3241,Inventory!$AD$2:$AI$5552,6,FALSE),IF($U$8="Player",VLOOKUP(Search!$A3241,Inventory!$AF$2:$AI$5552,4,FALSE),IF($U$8="BV",VLOOKUP(Search!$A3241,Inventory!$AH$2:$AI$5552,2,FALSE),""))),"")</f>
        <v/>
      </c>
      <c r="C3241" s="38"/>
      <c r="D3241" s="38"/>
      <c r="E3241" s="38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22"/>
    </row>
    <row r="3242" spans="1:22" x14ac:dyDescent="0.2">
      <c r="A3242" s="24">
        <f>1+LARGE($A$11:A3241,1)</f>
        <v>3231</v>
      </c>
      <c r="B3242" s="38" t="str">
        <f>_xlfn.IFNA(IF($U$8="set",VLOOKUP(Search!$A3242,Inventory!$AD$2:$AI$5552,6,FALSE),IF($U$8="Player",VLOOKUP(Search!$A3242,Inventory!$AF$2:$AI$5552,4,FALSE),IF($U$8="BV",VLOOKUP(Search!$A3242,Inventory!$AH$2:$AI$5552,2,FALSE),""))),"")</f>
        <v/>
      </c>
      <c r="C3242" s="38"/>
      <c r="D3242" s="38"/>
      <c r="E3242" s="38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22"/>
    </row>
    <row r="3243" spans="1:22" x14ac:dyDescent="0.2">
      <c r="A3243" s="24">
        <f>1+LARGE($A$11:A3242,1)</f>
        <v>3232</v>
      </c>
      <c r="B3243" s="38" t="str">
        <f>_xlfn.IFNA(IF($U$8="set",VLOOKUP(Search!$A3243,Inventory!$AD$2:$AI$5552,6,FALSE),IF($U$8="Player",VLOOKUP(Search!$A3243,Inventory!$AF$2:$AI$5552,4,FALSE),IF($U$8="BV",VLOOKUP(Search!$A3243,Inventory!$AH$2:$AI$5552,2,FALSE),""))),"")</f>
        <v/>
      </c>
      <c r="C3243" s="38"/>
      <c r="D3243" s="38"/>
      <c r="E3243" s="38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22"/>
    </row>
    <row r="3244" spans="1:22" x14ac:dyDescent="0.2">
      <c r="A3244" s="24">
        <f>1+LARGE($A$11:A3243,1)</f>
        <v>3233</v>
      </c>
      <c r="B3244" s="38" t="str">
        <f>_xlfn.IFNA(IF($U$8="set",VLOOKUP(Search!$A3244,Inventory!$AD$2:$AI$5552,6,FALSE),IF($U$8="Player",VLOOKUP(Search!$A3244,Inventory!$AF$2:$AI$5552,4,FALSE),IF($U$8="BV",VLOOKUP(Search!$A3244,Inventory!$AH$2:$AI$5552,2,FALSE),""))),"")</f>
        <v/>
      </c>
      <c r="C3244" s="38"/>
      <c r="D3244" s="38"/>
      <c r="E3244" s="38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22"/>
    </row>
    <row r="3245" spans="1:22" x14ac:dyDescent="0.2">
      <c r="A3245" s="24">
        <f>1+LARGE($A$11:A3244,1)</f>
        <v>3234</v>
      </c>
      <c r="B3245" s="38" t="str">
        <f>_xlfn.IFNA(IF($U$8="set",VLOOKUP(Search!$A3245,Inventory!$AD$2:$AI$5552,6,FALSE),IF($U$8="Player",VLOOKUP(Search!$A3245,Inventory!$AF$2:$AI$5552,4,FALSE),IF($U$8="BV",VLOOKUP(Search!$A3245,Inventory!$AH$2:$AI$5552,2,FALSE),""))),"")</f>
        <v/>
      </c>
      <c r="C3245" s="38"/>
      <c r="D3245" s="38"/>
      <c r="E3245" s="38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22"/>
    </row>
    <row r="3246" spans="1:22" x14ac:dyDescent="0.2">
      <c r="A3246" s="24">
        <f>1+LARGE($A$11:A3245,1)</f>
        <v>3235</v>
      </c>
      <c r="B3246" s="38" t="str">
        <f>_xlfn.IFNA(IF($U$8="set",VLOOKUP(Search!$A3246,Inventory!$AD$2:$AI$5552,6,FALSE),IF($U$8="Player",VLOOKUP(Search!$A3246,Inventory!$AF$2:$AI$5552,4,FALSE),IF($U$8="BV",VLOOKUP(Search!$A3246,Inventory!$AH$2:$AI$5552,2,FALSE),""))),"")</f>
        <v/>
      </c>
      <c r="C3246" s="38"/>
      <c r="D3246" s="38"/>
      <c r="E3246" s="38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22"/>
    </row>
    <row r="3247" spans="1:22" x14ac:dyDescent="0.2">
      <c r="A3247" s="24">
        <f>1+LARGE($A$11:A3246,1)</f>
        <v>3236</v>
      </c>
      <c r="B3247" s="38" t="str">
        <f>_xlfn.IFNA(IF($U$8="set",VLOOKUP(Search!$A3247,Inventory!$AD$2:$AI$5552,6,FALSE),IF($U$8="Player",VLOOKUP(Search!$A3247,Inventory!$AF$2:$AI$5552,4,FALSE),IF($U$8="BV",VLOOKUP(Search!$A3247,Inventory!$AH$2:$AI$5552,2,FALSE),""))),"")</f>
        <v/>
      </c>
      <c r="C3247" s="38"/>
      <c r="D3247" s="38"/>
      <c r="E3247" s="38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22"/>
    </row>
    <row r="3248" spans="1:22" x14ac:dyDescent="0.2">
      <c r="A3248" s="24">
        <f>1+LARGE($A$11:A3247,1)</f>
        <v>3237</v>
      </c>
      <c r="B3248" s="38" t="str">
        <f>_xlfn.IFNA(IF($U$8="set",VLOOKUP(Search!$A3248,Inventory!$AD$2:$AI$5552,6,FALSE),IF($U$8="Player",VLOOKUP(Search!$A3248,Inventory!$AF$2:$AI$5552,4,FALSE),IF($U$8="BV",VLOOKUP(Search!$A3248,Inventory!$AH$2:$AI$5552,2,FALSE),""))),"")</f>
        <v/>
      </c>
      <c r="C3248" s="38"/>
      <c r="D3248" s="38"/>
      <c r="E3248" s="38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22"/>
    </row>
    <row r="3249" spans="1:22" x14ac:dyDescent="0.2">
      <c r="A3249" s="24">
        <f>1+LARGE($A$11:A3248,1)</f>
        <v>3238</v>
      </c>
      <c r="B3249" s="38" t="str">
        <f>_xlfn.IFNA(IF($U$8="set",VLOOKUP(Search!$A3249,Inventory!$AD$2:$AI$5552,6,FALSE),IF($U$8="Player",VLOOKUP(Search!$A3249,Inventory!$AF$2:$AI$5552,4,FALSE),IF($U$8="BV",VLOOKUP(Search!$A3249,Inventory!$AH$2:$AI$5552,2,FALSE),""))),"")</f>
        <v/>
      </c>
      <c r="C3249" s="38"/>
      <c r="D3249" s="38"/>
      <c r="E3249" s="38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22"/>
    </row>
    <row r="3250" spans="1:22" x14ac:dyDescent="0.2">
      <c r="A3250" s="24">
        <f>1+LARGE($A$11:A3249,1)</f>
        <v>3239</v>
      </c>
      <c r="B3250" s="38" t="str">
        <f>_xlfn.IFNA(IF($U$8="set",VLOOKUP(Search!$A3250,Inventory!$AD$2:$AI$5552,6,FALSE),IF($U$8="Player",VLOOKUP(Search!$A3250,Inventory!$AF$2:$AI$5552,4,FALSE),IF($U$8="BV",VLOOKUP(Search!$A3250,Inventory!$AH$2:$AI$5552,2,FALSE),""))),"")</f>
        <v/>
      </c>
      <c r="C3250" s="38"/>
      <c r="D3250" s="38"/>
      <c r="E3250" s="38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22"/>
    </row>
    <row r="3251" spans="1:22" x14ac:dyDescent="0.2">
      <c r="A3251" s="24">
        <f>1+LARGE($A$11:A3250,1)</f>
        <v>3240</v>
      </c>
      <c r="B3251" s="38" t="str">
        <f>_xlfn.IFNA(IF($U$8="set",VLOOKUP(Search!$A3251,Inventory!$AD$2:$AI$5552,6,FALSE),IF($U$8="Player",VLOOKUP(Search!$A3251,Inventory!$AF$2:$AI$5552,4,FALSE),IF($U$8="BV",VLOOKUP(Search!$A3251,Inventory!$AH$2:$AI$5552,2,FALSE),""))),"")</f>
        <v/>
      </c>
      <c r="C3251" s="38"/>
      <c r="D3251" s="38"/>
      <c r="E3251" s="38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22"/>
    </row>
    <row r="3252" spans="1:22" x14ac:dyDescent="0.2">
      <c r="A3252" s="24">
        <f>1+LARGE($A$11:A3251,1)</f>
        <v>3241</v>
      </c>
      <c r="B3252" s="38" t="str">
        <f>_xlfn.IFNA(IF($U$8="set",VLOOKUP(Search!$A3252,Inventory!$AD$2:$AI$5552,6,FALSE),IF($U$8="Player",VLOOKUP(Search!$A3252,Inventory!$AF$2:$AI$5552,4,FALSE),IF($U$8="BV",VLOOKUP(Search!$A3252,Inventory!$AH$2:$AI$5552,2,FALSE),""))),"")</f>
        <v/>
      </c>
      <c r="C3252" s="38"/>
      <c r="D3252" s="38"/>
      <c r="E3252" s="38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22"/>
    </row>
    <row r="3253" spans="1:22" x14ac:dyDescent="0.2">
      <c r="A3253" s="24">
        <f>1+LARGE($A$11:A3252,1)</f>
        <v>3242</v>
      </c>
      <c r="B3253" s="38" t="str">
        <f>_xlfn.IFNA(IF($U$8="set",VLOOKUP(Search!$A3253,Inventory!$AD$2:$AI$5552,6,FALSE),IF($U$8="Player",VLOOKUP(Search!$A3253,Inventory!$AF$2:$AI$5552,4,FALSE),IF($U$8="BV",VLOOKUP(Search!$A3253,Inventory!$AH$2:$AI$5552,2,FALSE),""))),"")</f>
        <v/>
      </c>
      <c r="C3253" s="38"/>
      <c r="D3253" s="38"/>
      <c r="E3253" s="38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22"/>
    </row>
    <row r="3254" spans="1:22" x14ac:dyDescent="0.2">
      <c r="A3254" s="24">
        <f>1+LARGE($A$11:A3253,1)</f>
        <v>3243</v>
      </c>
      <c r="B3254" s="38" t="str">
        <f>_xlfn.IFNA(IF($U$8="set",VLOOKUP(Search!$A3254,Inventory!$AD$2:$AI$5552,6,FALSE),IF($U$8="Player",VLOOKUP(Search!$A3254,Inventory!$AF$2:$AI$5552,4,FALSE),IF($U$8="BV",VLOOKUP(Search!$A3254,Inventory!$AH$2:$AI$5552,2,FALSE),""))),"")</f>
        <v/>
      </c>
      <c r="C3254" s="38"/>
      <c r="D3254" s="38"/>
      <c r="E3254" s="38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22"/>
    </row>
    <row r="3255" spans="1:22" x14ac:dyDescent="0.2">
      <c r="A3255" s="24">
        <f>1+LARGE($A$11:A3254,1)</f>
        <v>3244</v>
      </c>
      <c r="B3255" s="38" t="str">
        <f>_xlfn.IFNA(IF($U$8="set",VLOOKUP(Search!$A3255,Inventory!$AD$2:$AI$5552,6,FALSE),IF($U$8="Player",VLOOKUP(Search!$A3255,Inventory!$AF$2:$AI$5552,4,FALSE),IF($U$8="BV",VLOOKUP(Search!$A3255,Inventory!$AH$2:$AI$5552,2,FALSE),""))),"")</f>
        <v/>
      </c>
      <c r="C3255" s="38"/>
      <c r="D3255" s="38"/>
      <c r="E3255" s="38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22"/>
    </row>
    <row r="3256" spans="1:22" x14ac:dyDescent="0.2">
      <c r="A3256" s="24">
        <f>1+LARGE($A$11:A3255,1)</f>
        <v>3245</v>
      </c>
      <c r="B3256" s="38" t="str">
        <f>_xlfn.IFNA(IF($U$8="set",VLOOKUP(Search!$A3256,Inventory!$AD$2:$AI$5552,6,FALSE),IF($U$8="Player",VLOOKUP(Search!$A3256,Inventory!$AF$2:$AI$5552,4,FALSE),IF($U$8="BV",VLOOKUP(Search!$A3256,Inventory!$AH$2:$AI$5552,2,FALSE),""))),"")</f>
        <v/>
      </c>
      <c r="C3256" s="38"/>
      <c r="D3256" s="38"/>
      <c r="E3256" s="38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22"/>
    </row>
    <row r="3257" spans="1:22" x14ac:dyDescent="0.2">
      <c r="A3257" s="24">
        <f>1+LARGE($A$11:A3256,1)</f>
        <v>3246</v>
      </c>
      <c r="B3257" s="38" t="str">
        <f>_xlfn.IFNA(IF($U$8="set",VLOOKUP(Search!$A3257,Inventory!$AD$2:$AI$5552,6,FALSE),IF($U$8="Player",VLOOKUP(Search!$A3257,Inventory!$AF$2:$AI$5552,4,FALSE),IF($U$8="BV",VLOOKUP(Search!$A3257,Inventory!$AH$2:$AI$5552,2,FALSE),""))),"")</f>
        <v/>
      </c>
      <c r="C3257" s="38"/>
      <c r="D3257" s="38"/>
      <c r="E3257" s="38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22"/>
    </row>
    <row r="3258" spans="1:22" x14ac:dyDescent="0.2">
      <c r="A3258" s="24">
        <f>1+LARGE($A$11:A3257,1)</f>
        <v>3247</v>
      </c>
      <c r="B3258" s="38" t="str">
        <f>_xlfn.IFNA(IF($U$8="set",VLOOKUP(Search!$A3258,Inventory!$AD$2:$AI$5552,6,FALSE),IF($U$8="Player",VLOOKUP(Search!$A3258,Inventory!$AF$2:$AI$5552,4,FALSE),IF($U$8="BV",VLOOKUP(Search!$A3258,Inventory!$AH$2:$AI$5552,2,FALSE),""))),"")</f>
        <v/>
      </c>
      <c r="C3258" s="38"/>
      <c r="D3258" s="38"/>
      <c r="E3258" s="38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22"/>
    </row>
    <row r="3259" spans="1:22" x14ac:dyDescent="0.2">
      <c r="A3259" s="24">
        <f>1+LARGE($A$11:A3258,1)</f>
        <v>3248</v>
      </c>
      <c r="B3259" s="38" t="str">
        <f>_xlfn.IFNA(IF($U$8="set",VLOOKUP(Search!$A3259,Inventory!$AD$2:$AI$5552,6,FALSE),IF($U$8="Player",VLOOKUP(Search!$A3259,Inventory!$AF$2:$AI$5552,4,FALSE),IF($U$8="BV",VLOOKUP(Search!$A3259,Inventory!$AH$2:$AI$5552,2,FALSE),""))),"")</f>
        <v/>
      </c>
      <c r="C3259" s="38"/>
      <c r="D3259" s="38"/>
      <c r="E3259" s="38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22"/>
    </row>
    <row r="3260" spans="1:22" x14ac:dyDescent="0.2">
      <c r="A3260" s="24">
        <f>1+LARGE($A$11:A3259,1)</f>
        <v>3249</v>
      </c>
      <c r="B3260" s="38" t="str">
        <f>_xlfn.IFNA(IF($U$8="set",VLOOKUP(Search!$A3260,Inventory!$AD$2:$AI$5552,6,FALSE),IF($U$8="Player",VLOOKUP(Search!$A3260,Inventory!$AF$2:$AI$5552,4,FALSE),IF($U$8="BV",VLOOKUP(Search!$A3260,Inventory!$AH$2:$AI$5552,2,FALSE),""))),"")</f>
        <v/>
      </c>
      <c r="C3260" s="38"/>
      <c r="D3260" s="38"/>
      <c r="E3260" s="38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22"/>
    </row>
    <row r="3261" spans="1:22" x14ac:dyDescent="0.2">
      <c r="A3261" s="24">
        <f>1+LARGE($A$11:A3260,1)</f>
        <v>3250</v>
      </c>
      <c r="B3261" s="38" t="str">
        <f>_xlfn.IFNA(IF($U$8="set",VLOOKUP(Search!$A3261,Inventory!$AD$2:$AI$5552,6,FALSE),IF($U$8="Player",VLOOKUP(Search!$A3261,Inventory!$AF$2:$AI$5552,4,FALSE),IF($U$8="BV",VLOOKUP(Search!$A3261,Inventory!$AH$2:$AI$5552,2,FALSE),""))),"")</f>
        <v/>
      </c>
      <c r="C3261" s="38"/>
      <c r="D3261" s="38"/>
      <c r="E3261" s="38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22"/>
    </row>
    <row r="3262" spans="1:22" x14ac:dyDescent="0.2">
      <c r="A3262" s="24">
        <f>1+LARGE($A$11:A3261,1)</f>
        <v>3251</v>
      </c>
      <c r="B3262" s="38" t="str">
        <f>_xlfn.IFNA(IF($U$8="set",VLOOKUP(Search!$A3262,Inventory!$AD$2:$AI$5552,6,FALSE),IF($U$8="Player",VLOOKUP(Search!$A3262,Inventory!$AF$2:$AI$5552,4,FALSE),IF($U$8="BV",VLOOKUP(Search!$A3262,Inventory!$AH$2:$AI$5552,2,FALSE),""))),"")</f>
        <v/>
      </c>
      <c r="C3262" s="38"/>
      <c r="D3262" s="38"/>
      <c r="E3262" s="38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22"/>
    </row>
    <row r="3263" spans="1:22" x14ac:dyDescent="0.2">
      <c r="A3263" s="24">
        <f>1+LARGE($A$11:A3262,1)</f>
        <v>3252</v>
      </c>
      <c r="B3263" s="38" t="str">
        <f>_xlfn.IFNA(IF($U$8="set",VLOOKUP(Search!$A3263,Inventory!$AD$2:$AI$5552,6,FALSE),IF($U$8="Player",VLOOKUP(Search!$A3263,Inventory!$AF$2:$AI$5552,4,FALSE),IF($U$8="BV",VLOOKUP(Search!$A3263,Inventory!$AH$2:$AI$5552,2,FALSE),""))),"")</f>
        <v/>
      </c>
      <c r="C3263" s="38"/>
      <c r="D3263" s="38"/>
      <c r="E3263" s="38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22"/>
    </row>
    <row r="3264" spans="1:22" x14ac:dyDescent="0.2">
      <c r="A3264" s="24">
        <f>1+LARGE($A$11:A3263,1)</f>
        <v>3253</v>
      </c>
      <c r="B3264" s="38" t="str">
        <f>_xlfn.IFNA(IF($U$8="set",VLOOKUP(Search!$A3264,Inventory!$AD$2:$AI$5552,6,FALSE),IF($U$8="Player",VLOOKUP(Search!$A3264,Inventory!$AF$2:$AI$5552,4,FALSE),IF($U$8="BV",VLOOKUP(Search!$A3264,Inventory!$AH$2:$AI$5552,2,FALSE),""))),"")</f>
        <v/>
      </c>
      <c r="C3264" s="38"/>
      <c r="D3264" s="38"/>
      <c r="E3264" s="38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22"/>
    </row>
    <row r="3265" spans="1:22" x14ac:dyDescent="0.2">
      <c r="A3265" s="24">
        <f>1+LARGE($A$11:A3264,1)</f>
        <v>3254</v>
      </c>
      <c r="B3265" s="38" t="str">
        <f>_xlfn.IFNA(IF($U$8="set",VLOOKUP(Search!$A3265,Inventory!$AD$2:$AI$5552,6,FALSE),IF($U$8="Player",VLOOKUP(Search!$A3265,Inventory!$AF$2:$AI$5552,4,FALSE),IF($U$8="BV",VLOOKUP(Search!$A3265,Inventory!$AH$2:$AI$5552,2,FALSE),""))),"")</f>
        <v/>
      </c>
      <c r="C3265" s="38"/>
      <c r="D3265" s="38"/>
      <c r="E3265" s="38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22"/>
    </row>
    <row r="3266" spans="1:22" x14ac:dyDescent="0.2">
      <c r="A3266" s="24">
        <f>1+LARGE($A$11:A3265,1)</f>
        <v>3255</v>
      </c>
      <c r="B3266" s="38" t="str">
        <f>_xlfn.IFNA(IF($U$8="set",VLOOKUP(Search!$A3266,Inventory!$AD$2:$AI$5552,6,FALSE),IF($U$8="Player",VLOOKUP(Search!$A3266,Inventory!$AF$2:$AI$5552,4,FALSE),IF($U$8="BV",VLOOKUP(Search!$A3266,Inventory!$AH$2:$AI$5552,2,FALSE),""))),"")</f>
        <v/>
      </c>
      <c r="C3266" s="38"/>
      <c r="D3266" s="38"/>
      <c r="E3266" s="38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22"/>
    </row>
    <row r="3267" spans="1:22" x14ac:dyDescent="0.2">
      <c r="A3267" s="24">
        <f>1+LARGE($A$11:A3266,1)</f>
        <v>3256</v>
      </c>
      <c r="B3267" s="38" t="str">
        <f>_xlfn.IFNA(IF($U$8="set",VLOOKUP(Search!$A3267,Inventory!$AD$2:$AI$5552,6,FALSE),IF($U$8="Player",VLOOKUP(Search!$A3267,Inventory!$AF$2:$AI$5552,4,FALSE),IF($U$8="BV",VLOOKUP(Search!$A3267,Inventory!$AH$2:$AI$5552,2,FALSE),""))),"")</f>
        <v/>
      </c>
      <c r="C3267" s="38"/>
      <c r="D3267" s="38"/>
      <c r="E3267" s="38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22"/>
    </row>
    <row r="3268" spans="1:22" x14ac:dyDescent="0.2">
      <c r="A3268" s="24">
        <f>1+LARGE($A$11:A3267,1)</f>
        <v>3257</v>
      </c>
      <c r="B3268" s="38" t="str">
        <f>_xlfn.IFNA(IF($U$8="set",VLOOKUP(Search!$A3268,Inventory!$AD$2:$AI$5552,6,FALSE),IF($U$8="Player",VLOOKUP(Search!$A3268,Inventory!$AF$2:$AI$5552,4,FALSE),IF($U$8="BV",VLOOKUP(Search!$A3268,Inventory!$AH$2:$AI$5552,2,FALSE),""))),"")</f>
        <v/>
      </c>
      <c r="C3268" s="38"/>
      <c r="D3268" s="38"/>
      <c r="E3268" s="38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22"/>
    </row>
    <row r="3269" spans="1:22" x14ac:dyDescent="0.2">
      <c r="A3269" s="24">
        <f>1+LARGE($A$11:A3268,1)</f>
        <v>3258</v>
      </c>
      <c r="B3269" s="38" t="str">
        <f>_xlfn.IFNA(IF($U$8="set",VLOOKUP(Search!$A3269,Inventory!$AD$2:$AI$5552,6,FALSE),IF($U$8="Player",VLOOKUP(Search!$A3269,Inventory!$AF$2:$AI$5552,4,FALSE),IF($U$8="BV",VLOOKUP(Search!$A3269,Inventory!$AH$2:$AI$5552,2,FALSE),""))),"")</f>
        <v/>
      </c>
      <c r="C3269" s="38"/>
      <c r="D3269" s="38"/>
      <c r="E3269" s="38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22"/>
    </row>
    <row r="3270" spans="1:22" x14ac:dyDescent="0.2">
      <c r="A3270" s="24">
        <f>1+LARGE($A$11:A3269,1)</f>
        <v>3259</v>
      </c>
      <c r="B3270" s="38" t="str">
        <f>_xlfn.IFNA(IF($U$8="set",VLOOKUP(Search!$A3270,Inventory!$AD$2:$AI$5552,6,FALSE),IF($U$8="Player",VLOOKUP(Search!$A3270,Inventory!$AF$2:$AI$5552,4,FALSE),IF($U$8="BV",VLOOKUP(Search!$A3270,Inventory!$AH$2:$AI$5552,2,FALSE),""))),"")</f>
        <v/>
      </c>
      <c r="C3270" s="38"/>
      <c r="D3270" s="38"/>
      <c r="E3270" s="38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22"/>
    </row>
    <row r="3271" spans="1:22" x14ac:dyDescent="0.2">
      <c r="A3271" s="24">
        <f>1+LARGE($A$11:A3270,1)</f>
        <v>3260</v>
      </c>
      <c r="B3271" s="38" t="str">
        <f>_xlfn.IFNA(IF($U$8="set",VLOOKUP(Search!$A3271,Inventory!$AD$2:$AI$5552,6,FALSE),IF($U$8="Player",VLOOKUP(Search!$A3271,Inventory!$AF$2:$AI$5552,4,FALSE),IF($U$8="BV",VLOOKUP(Search!$A3271,Inventory!$AH$2:$AI$5552,2,FALSE),""))),"")</f>
        <v/>
      </c>
      <c r="C3271" s="38"/>
      <c r="D3271" s="38"/>
      <c r="E3271" s="38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22"/>
    </row>
    <row r="3272" spans="1:22" x14ac:dyDescent="0.2">
      <c r="A3272" s="24">
        <f>1+LARGE($A$11:A3271,1)</f>
        <v>3261</v>
      </c>
      <c r="B3272" s="38" t="str">
        <f>_xlfn.IFNA(IF($U$8="set",VLOOKUP(Search!$A3272,Inventory!$AD$2:$AI$5552,6,FALSE),IF($U$8="Player",VLOOKUP(Search!$A3272,Inventory!$AF$2:$AI$5552,4,FALSE),IF($U$8="BV",VLOOKUP(Search!$A3272,Inventory!$AH$2:$AI$5552,2,FALSE),""))),"")</f>
        <v/>
      </c>
      <c r="C3272" s="38"/>
      <c r="D3272" s="38"/>
      <c r="E3272" s="38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22"/>
    </row>
    <row r="3273" spans="1:22" x14ac:dyDescent="0.2">
      <c r="A3273" s="24">
        <f>1+LARGE($A$11:A3272,1)</f>
        <v>3262</v>
      </c>
      <c r="B3273" s="38" t="str">
        <f>_xlfn.IFNA(IF($U$8="set",VLOOKUP(Search!$A3273,Inventory!$AD$2:$AI$5552,6,FALSE),IF($U$8="Player",VLOOKUP(Search!$A3273,Inventory!$AF$2:$AI$5552,4,FALSE),IF($U$8="BV",VLOOKUP(Search!$A3273,Inventory!$AH$2:$AI$5552,2,FALSE),""))),"")</f>
        <v/>
      </c>
      <c r="C3273" s="38"/>
      <c r="D3273" s="38"/>
      <c r="E3273" s="38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22"/>
    </row>
    <row r="3274" spans="1:22" x14ac:dyDescent="0.2">
      <c r="A3274" s="24">
        <f>1+LARGE($A$11:A3273,1)</f>
        <v>3263</v>
      </c>
      <c r="B3274" s="38" t="str">
        <f>_xlfn.IFNA(IF($U$8="set",VLOOKUP(Search!$A3274,Inventory!$AD$2:$AI$5552,6,FALSE),IF($U$8="Player",VLOOKUP(Search!$A3274,Inventory!$AF$2:$AI$5552,4,FALSE),IF($U$8="BV",VLOOKUP(Search!$A3274,Inventory!$AH$2:$AI$5552,2,FALSE),""))),"")</f>
        <v/>
      </c>
      <c r="C3274" s="38"/>
      <c r="D3274" s="38"/>
      <c r="E3274" s="38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22"/>
    </row>
    <row r="3275" spans="1:22" x14ac:dyDescent="0.2">
      <c r="A3275" s="24">
        <f>1+LARGE($A$11:A3274,1)</f>
        <v>3264</v>
      </c>
      <c r="B3275" s="38" t="str">
        <f>_xlfn.IFNA(IF($U$8="set",VLOOKUP(Search!$A3275,Inventory!$AD$2:$AI$5552,6,FALSE),IF($U$8="Player",VLOOKUP(Search!$A3275,Inventory!$AF$2:$AI$5552,4,FALSE),IF($U$8="BV",VLOOKUP(Search!$A3275,Inventory!$AH$2:$AI$5552,2,FALSE),""))),"")</f>
        <v/>
      </c>
      <c r="C3275" s="38"/>
      <c r="D3275" s="38"/>
      <c r="E3275" s="38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22"/>
    </row>
    <row r="3276" spans="1:22" x14ac:dyDescent="0.2">
      <c r="A3276" s="24">
        <f>1+LARGE($A$11:A3275,1)</f>
        <v>3265</v>
      </c>
      <c r="B3276" s="38" t="str">
        <f>_xlfn.IFNA(IF($U$8="set",VLOOKUP(Search!$A3276,Inventory!$AD$2:$AI$5552,6,FALSE),IF($U$8="Player",VLOOKUP(Search!$A3276,Inventory!$AF$2:$AI$5552,4,FALSE),IF($U$8="BV",VLOOKUP(Search!$A3276,Inventory!$AH$2:$AI$5552,2,FALSE),""))),"")</f>
        <v/>
      </c>
      <c r="C3276" s="38"/>
      <c r="D3276" s="38"/>
      <c r="E3276" s="38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22"/>
    </row>
    <row r="3277" spans="1:22" x14ac:dyDescent="0.2">
      <c r="A3277" s="24">
        <f>1+LARGE($A$11:A3276,1)</f>
        <v>3266</v>
      </c>
      <c r="B3277" s="38" t="str">
        <f>_xlfn.IFNA(IF($U$8="set",VLOOKUP(Search!$A3277,Inventory!$AD$2:$AI$5552,6,FALSE),IF($U$8="Player",VLOOKUP(Search!$A3277,Inventory!$AF$2:$AI$5552,4,FALSE),IF($U$8="BV",VLOOKUP(Search!$A3277,Inventory!$AH$2:$AI$5552,2,FALSE),""))),"")</f>
        <v/>
      </c>
      <c r="C3277" s="38"/>
      <c r="D3277" s="38"/>
      <c r="E3277" s="38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22"/>
    </row>
    <row r="3278" spans="1:22" x14ac:dyDescent="0.2">
      <c r="A3278" s="24">
        <f>1+LARGE($A$11:A3277,1)</f>
        <v>3267</v>
      </c>
      <c r="B3278" s="38" t="str">
        <f>_xlfn.IFNA(IF($U$8="set",VLOOKUP(Search!$A3278,Inventory!$AD$2:$AI$5552,6,FALSE),IF($U$8="Player",VLOOKUP(Search!$A3278,Inventory!$AF$2:$AI$5552,4,FALSE),IF($U$8="BV",VLOOKUP(Search!$A3278,Inventory!$AH$2:$AI$5552,2,FALSE),""))),"")</f>
        <v/>
      </c>
      <c r="C3278" s="38"/>
      <c r="D3278" s="38"/>
      <c r="E3278" s="38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22"/>
    </row>
    <row r="3279" spans="1:22" x14ac:dyDescent="0.2">
      <c r="A3279" s="24">
        <f>1+LARGE($A$11:A3278,1)</f>
        <v>3268</v>
      </c>
      <c r="B3279" s="38" t="str">
        <f>_xlfn.IFNA(IF($U$8="set",VLOOKUP(Search!$A3279,Inventory!$AD$2:$AI$5552,6,FALSE),IF($U$8="Player",VLOOKUP(Search!$A3279,Inventory!$AF$2:$AI$5552,4,FALSE),IF($U$8="BV",VLOOKUP(Search!$A3279,Inventory!$AH$2:$AI$5552,2,FALSE),""))),"")</f>
        <v/>
      </c>
      <c r="C3279" s="38"/>
      <c r="D3279" s="38"/>
      <c r="E3279" s="38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22"/>
    </row>
    <row r="3280" spans="1:22" x14ac:dyDescent="0.2">
      <c r="A3280" s="24">
        <f>1+LARGE($A$11:A3279,1)</f>
        <v>3269</v>
      </c>
      <c r="B3280" s="38" t="str">
        <f>_xlfn.IFNA(IF($U$8="set",VLOOKUP(Search!$A3280,Inventory!$AD$2:$AI$5552,6,FALSE),IF($U$8="Player",VLOOKUP(Search!$A3280,Inventory!$AF$2:$AI$5552,4,FALSE),IF($U$8="BV",VLOOKUP(Search!$A3280,Inventory!$AH$2:$AI$5552,2,FALSE),""))),"")</f>
        <v/>
      </c>
      <c r="C3280" s="38"/>
      <c r="D3280" s="38"/>
      <c r="E3280" s="38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22"/>
    </row>
    <row r="3281" spans="1:22" x14ac:dyDescent="0.2">
      <c r="A3281" s="24">
        <f>1+LARGE($A$11:A3280,1)</f>
        <v>3270</v>
      </c>
      <c r="B3281" s="38" t="str">
        <f>_xlfn.IFNA(IF($U$8="set",VLOOKUP(Search!$A3281,Inventory!$AD$2:$AI$5552,6,FALSE),IF($U$8="Player",VLOOKUP(Search!$A3281,Inventory!$AF$2:$AI$5552,4,FALSE),IF($U$8="BV",VLOOKUP(Search!$A3281,Inventory!$AH$2:$AI$5552,2,FALSE),""))),"")</f>
        <v/>
      </c>
      <c r="C3281" s="38"/>
      <c r="D3281" s="38"/>
      <c r="E3281" s="38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22"/>
    </row>
    <row r="3282" spans="1:22" x14ac:dyDescent="0.2">
      <c r="A3282" s="24">
        <f>1+LARGE($A$11:A3281,1)</f>
        <v>3271</v>
      </c>
      <c r="B3282" s="38" t="str">
        <f>_xlfn.IFNA(IF($U$8="set",VLOOKUP(Search!$A3282,Inventory!$AD$2:$AI$5552,6,FALSE),IF($U$8="Player",VLOOKUP(Search!$A3282,Inventory!$AF$2:$AI$5552,4,FALSE),IF($U$8="BV",VLOOKUP(Search!$A3282,Inventory!$AH$2:$AI$5552,2,FALSE),""))),"")</f>
        <v/>
      </c>
      <c r="C3282" s="38"/>
      <c r="D3282" s="38"/>
      <c r="E3282" s="38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22"/>
    </row>
    <row r="3283" spans="1:22" x14ac:dyDescent="0.2">
      <c r="A3283" s="24">
        <f>1+LARGE($A$11:A3282,1)</f>
        <v>3272</v>
      </c>
      <c r="B3283" s="38" t="str">
        <f>_xlfn.IFNA(IF($U$8="set",VLOOKUP(Search!$A3283,Inventory!$AD$2:$AI$5552,6,FALSE),IF($U$8="Player",VLOOKUP(Search!$A3283,Inventory!$AF$2:$AI$5552,4,FALSE),IF($U$8="BV",VLOOKUP(Search!$A3283,Inventory!$AH$2:$AI$5552,2,FALSE),""))),"")</f>
        <v/>
      </c>
      <c r="C3283" s="38"/>
      <c r="D3283" s="38"/>
      <c r="E3283" s="38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22"/>
    </row>
    <row r="3284" spans="1:22" x14ac:dyDescent="0.2">
      <c r="A3284" s="24">
        <f>1+LARGE($A$11:A3283,1)</f>
        <v>3273</v>
      </c>
      <c r="B3284" s="38" t="str">
        <f>_xlfn.IFNA(IF($U$8="set",VLOOKUP(Search!$A3284,Inventory!$AD$2:$AI$5552,6,FALSE),IF($U$8="Player",VLOOKUP(Search!$A3284,Inventory!$AF$2:$AI$5552,4,FALSE),IF($U$8="BV",VLOOKUP(Search!$A3284,Inventory!$AH$2:$AI$5552,2,FALSE),""))),"")</f>
        <v/>
      </c>
      <c r="C3284" s="38"/>
      <c r="D3284" s="38"/>
      <c r="E3284" s="38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22"/>
    </row>
    <row r="3285" spans="1:22" x14ac:dyDescent="0.2">
      <c r="A3285" s="24">
        <f>1+LARGE($A$11:A3284,1)</f>
        <v>3274</v>
      </c>
      <c r="B3285" s="38" t="str">
        <f>_xlfn.IFNA(IF($U$8="set",VLOOKUP(Search!$A3285,Inventory!$AD$2:$AI$5552,6,FALSE),IF($U$8="Player",VLOOKUP(Search!$A3285,Inventory!$AF$2:$AI$5552,4,FALSE),IF($U$8="BV",VLOOKUP(Search!$A3285,Inventory!$AH$2:$AI$5552,2,FALSE),""))),"")</f>
        <v/>
      </c>
      <c r="C3285" s="38"/>
      <c r="D3285" s="38"/>
      <c r="E3285" s="38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22"/>
    </row>
    <row r="3286" spans="1:22" x14ac:dyDescent="0.2">
      <c r="A3286" s="24">
        <f>1+LARGE($A$11:A3285,1)</f>
        <v>3275</v>
      </c>
      <c r="B3286" s="38" t="str">
        <f>_xlfn.IFNA(IF($U$8="set",VLOOKUP(Search!$A3286,Inventory!$AD$2:$AI$5552,6,FALSE),IF($U$8="Player",VLOOKUP(Search!$A3286,Inventory!$AF$2:$AI$5552,4,FALSE),IF($U$8="BV",VLOOKUP(Search!$A3286,Inventory!$AH$2:$AI$5552,2,FALSE),""))),"")</f>
        <v/>
      </c>
      <c r="C3286" s="38"/>
      <c r="D3286" s="38"/>
      <c r="E3286" s="38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22"/>
    </row>
    <row r="3287" spans="1:22" x14ac:dyDescent="0.2">
      <c r="A3287" s="24">
        <f>1+LARGE($A$11:A3286,1)</f>
        <v>3276</v>
      </c>
      <c r="B3287" s="38" t="str">
        <f>_xlfn.IFNA(IF($U$8="set",VLOOKUP(Search!$A3287,Inventory!$AD$2:$AI$5552,6,FALSE),IF($U$8="Player",VLOOKUP(Search!$A3287,Inventory!$AF$2:$AI$5552,4,FALSE),IF($U$8="BV",VLOOKUP(Search!$A3287,Inventory!$AH$2:$AI$5552,2,FALSE),""))),"")</f>
        <v/>
      </c>
      <c r="C3287" s="38"/>
      <c r="D3287" s="38"/>
      <c r="E3287" s="38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22"/>
    </row>
    <row r="3288" spans="1:22" x14ac:dyDescent="0.2">
      <c r="A3288" s="24">
        <f>1+LARGE($A$11:A3287,1)</f>
        <v>3277</v>
      </c>
      <c r="B3288" s="38" t="str">
        <f>_xlfn.IFNA(IF($U$8="set",VLOOKUP(Search!$A3288,Inventory!$AD$2:$AI$5552,6,FALSE),IF($U$8="Player",VLOOKUP(Search!$A3288,Inventory!$AF$2:$AI$5552,4,FALSE),IF($U$8="BV",VLOOKUP(Search!$A3288,Inventory!$AH$2:$AI$5552,2,FALSE),""))),"")</f>
        <v/>
      </c>
      <c r="C3288" s="38"/>
      <c r="D3288" s="38"/>
      <c r="E3288" s="38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22"/>
    </row>
    <row r="3289" spans="1:22" x14ac:dyDescent="0.2">
      <c r="A3289" s="24">
        <f>1+LARGE($A$11:A3288,1)</f>
        <v>3278</v>
      </c>
      <c r="B3289" s="38" t="str">
        <f>_xlfn.IFNA(IF($U$8="set",VLOOKUP(Search!$A3289,Inventory!$AD$2:$AI$5552,6,FALSE),IF($U$8="Player",VLOOKUP(Search!$A3289,Inventory!$AF$2:$AI$5552,4,FALSE),IF($U$8="BV",VLOOKUP(Search!$A3289,Inventory!$AH$2:$AI$5552,2,FALSE),""))),"")</f>
        <v/>
      </c>
      <c r="C3289" s="38"/>
      <c r="D3289" s="38"/>
      <c r="E3289" s="38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22"/>
    </row>
    <row r="3290" spans="1:22" x14ac:dyDescent="0.2">
      <c r="A3290" s="24">
        <f>1+LARGE($A$11:A3289,1)</f>
        <v>3279</v>
      </c>
      <c r="B3290" s="38" t="str">
        <f>_xlfn.IFNA(IF($U$8="set",VLOOKUP(Search!$A3290,Inventory!$AD$2:$AI$5552,6,FALSE),IF($U$8="Player",VLOOKUP(Search!$A3290,Inventory!$AF$2:$AI$5552,4,FALSE),IF($U$8="BV",VLOOKUP(Search!$A3290,Inventory!$AH$2:$AI$5552,2,FALSE),""))),"")</f>
        <v/>
      </c>
      <c r="C3290" s="38"/>
      <c r="D3290" s="38"/>
      <c r="E3290" s="38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22"/>
    </row>
    <row r="3291" spans="1:22" x14ac:dyDescent="0.2">
      <c r="A3291" s="24">
        <f>1+LARGE($A$11:A3290,1)</f>
        <v>3280</v>
      </c>
      <c r="B3291" s="38" t="str">
        <f>_xlfn.IFNA(IF($U$8="set",VLOOKUP(Search!$A3291,Inventory!$AD$2:$AI$5552,6,FALSE),IF($U$8="Player",VLOOKUP(Search!$A3291,Inventory!$AF$2:$AI$5552,4,FALSE),IF($U$8="BV",VLOOKUP(Search!$A3291,Inventory!$AH$2:$AI$5552,2,FALSE),""))),"")</f>
        <v/>
      </c>
      <c r="C3291" s="38"/>
      <c r="D3291" s="38"/>
      <c r="E3291" s="38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22"/>
    </row>
    <row r="3292" spans="1:22" x14ac:dyDescent="0.2">
      <c r="A3292" s="24">
        <f>1+LARGE($A$11:A3291,1)</f>
        <v>3281</v>
      </c>
      <c r="B3292" s="38" t="str">
        <f>_xlfn.IFNA(IF($U$8="set",VLOOKUP(Search!$A3292,Inventory!$AD$2:$AI$5552,6,FALSE),IF($U$8="Player",VLOOKUP(Search!$A3292,Inventory!$AF$2:$AI$5552,4,FALSE),IF($U$8="BV",VLOOKUP(Search!$A3292,Inventory!$AH$2:$AI$5552,2,FALSE),""))),"")</f>
        <v/>
      </c>
      <c r="C3292" s="38"/>
      <c r="D3292" s="38"/>
      <c r="E3292" s="38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22"/>
    </row>
    <row r="3293" spans="1:22" x14ac:dyDescent="0.2">
      <c r="A3293" s="24">
        <f>1+LARGE($A$11:A3292,1)</f>
        <v>3282</v>
      </c>
      <c r="B3293" s="38" t="str">
        <f>_xlfn.IFNA(IF($U$8="set",VLOOKUP(Search!$A3293,Inventory!$AD$2:$AI$5552,6,FALSE),IF($U$8="Player",VLOOKUP(Search!$A3293,Inventory!$AF$2:$AI$5552,4,FALSE),IF($U$8="BV",VLOOKUP(Search!$A3293,Inventory!$AH$2:$AI$5552,2,FALSE),""))),"")</f>
        <v/>
      </c>
      <c r="C3293" s="38"/>
      <c r="D3293" s="38"/>
      <c r="E3293" s="38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22"/>
    </row>
    <row r="3294" spans="1:22" x14ac:dyDescent="0.2">
      <c r="A3294" s="24">
        <f>1+LARGE($A$11:A3293,1)</f>
        <v>3283</v>
      </c>
      <c r="B3294" s="38" t="str">
        <f>_xlfn.IFNA(IF($U$8="set",VLOOKUP(Search!$A3294,Inventory!$AD$2:$AI$5552,6,FALSE),IF($U$8="Player",VLOOKUP(Search!$A3294,Inventory!$AF$2:$AI$5552,4,FALSE),IF($U$8="BV",VLOOKUP(Search!$A3294,Inventory!$AH$2:$AI$5552,2,FALSE),""))),"")</f>
        <v/>
      </c>
      <c r="C3294" s="38"/>
      <c r="D3294" s="38"/>
      <c r="E3294" s="38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22"/>
    </row>
    <row r="3295" spans="1:22" x14ac:dyDescent="0.2">
      <c r="A3295" s="24">
        <f>1+LARGE($A$11:A3294,1)</f>
        <v>3284</v>
      </c>
      <c r="B3295" s="38" t="str">
        <f>_xlfn.IFNA(IF($U$8="set",VLOOKUP(Search!$A3295,Inventory!$AD$2:$AI$5552,6,FALSE),IF($U$8="Player",VLOOKUP(Search!$A3295,Inventory!$AF$2:$AI$5552,4,FALSE),IF($U$8="BV",VLOOKUP(Search!$A3295,Inventory!$AH$2:$AI$5552,2,FALSE),""))),"")</f>
        <v/>
      </c>
      <c r="C3295" s="38"/>
      <c r="D3295" s="38"/>
      <c r="E3295" s="38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22"/>
    </row>
    <row r="3296" spans="1:22" x14ac:dyDescent="0.2">
      <c r="A3296" s="24">
        <f>1+LARGE($A$11:A3295,1)</f>
        <v>3285</v>
      </c>
      <c r="B3296" s="38" t="str">
        <f>_xlfn.IFNA(IF($U$8="set",VLOOKUP(Search!$A3296,Inventory!$AD$2:$AI$5552,6,FALSE),IF($U$8="Player",VLOOKUP(Search!$A3296,Inventory!$AF$2:$AI$5552,4,FALSE),IF($U$8="BV",VLOOKUP(Search!$A3296,Inventory!$AH$2:$AI$5552,2,FALSE),""))),"")</f>
        <v/>
      </c>
      <c r="C3296" s="38"/>
      <c r="D3296" s="38"/>
      <c r="E3296" s="38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22"/>
    </row>
    <row r="3297" spans="1:22" x14ac:dyDescent="0.2">
      <c r="A3297" s="24">
        <f>1+LARGE($A$11:A3296,1)</f>
        <v>3286</v>
      </c>
      <c r="B3297" s="38" t="str">
        <f>_xlfn.IFNA(IF($U$8="set",VLOOKUP(Search!$A3297,Inventory!$AD$2:$AI$5552,6,FALSE),IF($U$8="Player",VLOOKUP(Search!$A3297,Inventory!$AF$2:$AI$5552,4,FALSE),IF($U$8="BV",VLOOKUP(Search!$A3297,Inventory!$AH$2:$AI$5552,2,FALSE),""))),"")</f>
        <v/>
      </c>
      <c r="C3297" s="38"/>
      <c r="D3297" s="38"/>
      <c r="E3297" s="38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22"/>
    </row>
    <row r="3298" spans="1:22" x14ac:dyDescent="0.2">
      <c r="A3298" s="24">
        <f>1+LARGE($A$11:A3297,1)</f>
        <v>3287</v>
      </c>
      <c r="B3298" s="38" t="str">
        <f>_xlfn.IFNA(IF($U$8="set",VLOOKUP(Search!$A3298,Inventory!$AD$2:$AI$5552,6,FALSE),IF($U$8="Player",VLOOKUP(Search!$A3298,Inventory!$AF$2:$AI$5552,4,FALSE),IF($U$8="BV",VLOOKUP(Search!$A3298,Inventory!$AH$2:$AI$5552,2,FALSE),""))),"")</f>
        <v/>
      </c>
      <c r="C3298" s="38"/>
      <c r="D3298" s="38"/>
      <c r="E3298" s="38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22"/>
    </row>
    <row r="3299" spans="1:22" x14ac:dyDescent="0.2">
      <c r="A3299" s="24">
        <f>1+LARGE($A$11:A3298,1)</f>
        <v>3288</v>
      </c>
      <c r="B3299" s="38" t="str">
        <f>_xlfn.IFNA(IF($U$8="set",VLOOKUP(Search!$A3299,Inventory!$AD$2:$AI$5552,6,FALSE),IF($U$8="Player",VLOOKUP(Search!$A3299,Inventory!$AF$2:$AI$5552,4,FALSE),IF($U$8="BV",VLOOKUP(Search!$A3299,Inventory!$AH$2:$AI$5552,2,FALSE),""))),"")</f>
        <v/>
      </c>
      <c r="C3299" s="38"/>
      <c r="D3299" s="38"/>
      <c r="E3299" s="38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22"/>
    </row>
    <row r="3300" spans="1:22" x14ac:dyDescent="0.2">
      <c r="A3300" s="24">
        <f>1+LARGE($A$11:A3299,1)</f>
        <v>3289</v>
      </c>
      <c r="B3300" s="38" t="str">
        <f>_xlfn.IFNA(IF($U$8="set",VLOOKUP(Search!$A3300,Inventory!$AD$2:$AI$5552,6,FALSE),IF($U$8="Player",VLOOKUP(Search!$A3300,Inventory!$AF$2:$AI$5552,4,FALSE),IF($U$8="BV",VLOOKUP(Search!$A3300,Inventory!$AH$2:$AI$5552,2,FALSE),""))),"")</f>
        <v/>
      </c>
      <c r="C3300" s="38"/>
      <c r="D3300" s="38"/>
      <c r="E3300" s="38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22"/>
    </row>
    <row r="3301" spans="1:22" x14ac:dyDescent="0.2">
      <c r="A3301" s="24">
        <f>1+LARGE($A$11:A3300,1)</f>
        <v>3290</v>
      </c>
      <c r="B3301" s="38" t="str">
        <f>_xlfn.IFNA(IF($U$8="set",VLOOKUP(Search!$A3301,Inventory!$AD$2:$AI$5552,6,FALSE),IF($U$8="Player",VLOOKUP(Search!$A3301,Inventory!$AF$2:$AI$5552,4,FALSE),IF($U$8="BV",VLOOKUP(Search!$A3301,Inventory!$AH$2:$AI$5552,2,FALSE),""))),"")</f>
        <v/>
      </c>
      <c r="C3301" s="38"/>
      <c r="D3301" s="38"/>
      <c r="E3301" s="38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22"/>
    </row>
    <row r="3302" spans="1:22" x14ac:dyDescent="0.2">
      <c r="A3302" s="24">
        <f>1+LARGE($A$11:A3301,1)</f>
        <v>3291</v>
      </c>
      <c r="B3302" s="38" t="str">
        <f>_xlfn.IFNA(IF($U$8="set",VLOOKUP(Search!$A3302,Inventory!$AD$2:$AI$5552,6,FALSE),IF($U$8="Player",VLOOKUP(Search!$A3302,Inventory!$AF$2:$AI$5552,4,FALSE),IF($U$8="BV",VLOOKUP(Search!$A3302,Inventory!$AH$2:$AI$5552,2,FALSE),""))),"")</f>
        <v/>
      </c>
      <c r="C3302" s="38"/>
      <c r="D3302" s="38"/>
      <c r="E3302" s="38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22"/>
    </row>
    <row r="3303" spans="1:22" x14ac:dyDescent="0.2">
      <c r="A3303" s="24">
        <f>1+LARGE($A$11:A3302,1)</f>
        <v>3292</v>
      </c>
      <c r="B3303" s="38" t="str">
        <f>_xlfn.IFNA(IF($U$8="set",VLOOKUP(Search!$A3303,Inventory!$AD$2:$AI$5552,6,FALSE),IF($U$8="Player",VLOOKUP(Search!$A3303,Inventory!$AF$2:$AI$5552,4,FALSE),IF($U$8="BV",VLOOKUP(Search!$A3303,Inventory!$AH$2:$AI$5552,2,FALSE),""))),"")</f>
        <v/>
      </c>
      <c r="C3303" s="38"/>
      <c r="D3303" s="38"/>
      <c r="E3303" s="38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22"/>
    </row>
    <row r="3304" spans="1:22" x14ac:dyDescent="0.2">
      <c r="A3304" s="24">
        <f>1+LARGE($A$11:A3303,1)</f>
        <v>3293</v>
      </c>
      <c r="B3304" s="38" t="str">
        <f>_xlfn.IFNA(IF($U$8="set",VLOOKUP(Search!$A3304,Inventory!$AD$2:$AI$5552,6,FALSE),IF($U$8="Player",VLOOKUP(Search!$A3304,Inventory!$AF$2:$AI$5552,4,FALSE),IF($U$8="BV",VLOOKUP(Search!$A3304,Inventory!$AH$2:$AI$5552,2,FALSE),""))),"")</f>
        <v/>
      </c>
      <c r="C3304" s="38"/>
      <c r="D3304" s="38"/>
      <c r="E3304" s="38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22"/>
    </row>
    <row r="3305" spans="1:22" x14ac:dyDescent="0.2">
      <c r="A3305" s="24">
        <f>1+LARGE($A$11:A3304,1)</f>
        <v>3294</v>
      </c>
      <c r="B3305" s="38" t="str">
        <f>_xlfn.IFNA(IF($U$8="set",VLOOKUP(Search!$A3305,Inventory!$AD$2:$AI$5552,6,FALSE),IF($U$8="Player",VLOOKUP(Search!$A3305,Inventory!$AF$2:$AI$5552,4,FALSE),IF($U$8="BV",VLOOKUP(Search!$A3305,Inventory!$AH$2:$AI$5552,2,FALSE),""))),"")</f>
        <v/>
      </c>
      <c r="C3305" s="38"/>
      <c r="D3305" s="38"/>
      <c r="E3305" s="38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22"/>
    </row>
    <row r="3306" spans="1:22" x14ac:dyDescent="0.2">
      <c r="A3306" s="24">
        <f>1+LARGE($A$11:A3305,1)</f>
        <v>3295</v>
      </c>
      <c r="B3306" s="38" t="str">
        <f>_xlfn.IFNA(IF($U$8="set",VLOOKUP(Search!$A3306,Inventory!$AD$2:$AI$5552,6,FALSE),IF($U$8="Player",VLOOKUP(Search!$A3306,Inventory!$AF$2:$AI$5552,4,FALSE),IF($U$8="BV",VLOOKUP(Search!$A3306,Inventory!$AH$2:$AI$5552,2,FALSE),""))),"")</f>
        <v/>
      </c>
      <c r="C3306" s="38"/>
      <c r="D3306" s="38"/>
      <c r="E3306" s="38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22"/>
    </row>
    <row r="3307" spans="1:22" x14ac:dyDescent="0.2">
      <c r="A3307" s="24">
        <f>1+LARGE($A$11:A3306,1)</f>
        <v>3296</v>
      </c>
      <c r="B3307" s="38" t="str">
        <f>_xlfn.IFNA(IF($U$8="set",VLOOKUP(Search!$A3307,Inventory!$AD$2:$AI$5552,6,FALSE),IF($U$8="Player",VLOOKUP(Search!$A3307,Inventory!$AF$2:$AI$5552,4,FALSE),IF($U$8="BV",VLOOKUP(Search!$A3307,Inventory!$AH$2:$AI$5552,2,FALSE),""))),"")</f>
        <v/>
      </c>
      <c r="C3307" s="38"/>
      <c r="D3307" s="38"/>
      <c r="E3307" s="38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22"/>
    </row>
    <row r="3308" spans="1:22" x14ac:dyDescent="0.2">
      <c r="A3308" s="24">
        <f>1+LARGE($A$11:A3307,1)</f>
        <v>3297</v>
      </c>
      <c r="B3308" s="38" t="str">
        <f>_xlfn.IFNA(IF($U$8="set",VLOOKUP(Search!$A3308,Inventory!$AD$2:$AI$5552,6,FALSE),IF($U$8="Player",VLOOKUP(Search!$A3308,Inventory!$AF$2:$AI$5552,4,FALSE),IF($U$8="BV",VLOOKUP(Search!$A3308,Inventory!$AH$2:$AI$5552,2,FALSE),""))),"")</f>
        <v/>
      </c>
      <c r="C3308" s="38"/>
      <c r="D3308" s="38"/>
      <c r="E3308" s="38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22"/>
    </row>
    <row r="3309" spans="1:22" x14ac:dyDescent="0.2">
      <c r="A3309" s="24">
        <f>1+LARGE($A$11:A3308,1)</f>
        <v>3298</v>
      </c>
      <c r="B3309" s="38" t="str">
        <f>_xlfn.IFNA(IF($U$8="set",VLOOKUP(Search!$A3309,Inventory!$AD$2:$AI$5552,6,FALSE),IF($U$8="Player",VLOOKUP(Search!$A3309,Inventory!$AF$2:$AI$5552,4,FALSE),IF($U$8="BV",VLOOKUP(Search!$A3309,Inventory!$AH$2:$AI$5552,2,FALSE),""))),"")</f>
        <v/>
      </c>
      <c r="C3309" s="38"/>
      <c r="D3309" s="38"/>
      <c r="E3309" s="38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22"/>
    </row>
    <row r="3310" spans="1:22" x14ac:dyDescent="0.2">
      <c r="A3310" s="24">
        <f>1+LARGE($A$11:A3309,1)</f>
        <v>3299</v>
      </c>
      <c r="B3310" s="38" t="str">
        <f>_xlfn.IFNA(IF($U$8="set",VLOOKUP(Search!$A3310,Inventory!$AD$2:$AI$5552,6,FALSE),IF($U$8="Player",VLOOKUP(Search!$A3310,Inventory!$AF$2:$AI$5552,4,FALSE),IF($U$8="BV",VLOOKUP(Search!$A3310,Inventory!$AH$2:$AI$5552,2,FALSE),""))),"")</f>
        <v/>
      </c>
      <c r="C3310" s="38"/>
      <c r="D3310" s="38"/>
      <c r="E3310" s="38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22"/>
    </row>
    <row r="3311" spans="1:22" x14ac:dyDescent="0.2">
      <c r="A3311" s="24">
        <f>1+LARGE($A$11:A3310,1)</f>
        <v>3300</v>
      </c>
      <c r="B3311" s="38" t="str">
        <f>_xlfn.IFNA(IF($U$8="set",VLOOKUP(Search!$A3311,Inventory!$AD$2:$AI$5552,6,FALSE),IF($U$8="Player",VLOOKUP(Search!$A3311,Inventory!$AF$2:$AI$5552,4,FALSE),IF($U$8="BV",VLOOKUP(Search!$A3311,Inventory!$AH$2:$AI$5552,2,FALSE),""))),"")</f>
        <v/>
      </c>
      <c r="C3311" s="38"/>
      <c r="D3311" s="38"/>
      <c r="E3311" s="38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22"/>
    </row>
    <row r="3312" spans="1:22" x14ac:dyDescent="0.2">
      <c r="A3312" s="24">
        <f>1+LARGE($A$11:A3311,1)</f>
        <v>3301</v>
      </c>
      <c r="B3312" s="38" t="str">
        <f>_xlfn.IFNA(IF($U$8="set",VLOOKUP(Search!$A3312,Inventory!$AD$2:$AI$5552,6,FALSE),IF($U$8="Player",VLOOKUP(Search!$A3312,Inventory!$AF$2:$AI$5552,4,FALSE),IF($U$8="BV",VLOOKUP(Search!$A3312,Inventory!$AH$2:$AI$5552,2,FALSE),""))),"")</f>
        <v/>
      </c>
      <c r="C3312" s="38"/>
      <c r="D3312" s="38"/>
      <c r="E3312" s="38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22"/>
    </row>
    <row r="3313" spans="1:22" x14ac:dyDescent="0.2">
      <c r="A3313" s="24">
        <f>1+LARGE($A$11:A3312,1)</f>
        <v>3302</v>
      </c>
      <c r="B3313" s="38" t="str">
        <f>_xlfn.IFNA(IF($U$8="set",VLOOKUP(Search!$A3313,Inventory!$AD$2:$AI$5552,6,FALSE),IF($U$8="Player",VLOOKUP(Search!$A3313,Inventory!$AF$2:$AI$5552,4,FALSE),IF($U$8="BV",VLOOKUP(Search!$A3313,Inventory!$AH$2:$AI$5552,2,FALSE),""))),"")</f>
        <v/>
      </c>
      <c r="C3313" s="38"/>
      <c r="D3313" s="38"/>
      <c r="E3313" s="38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22"/>
    </row>
    <row r="3314" spans="1:22" x14ac:dyDescent="0.2">
      <c r="A3314" s="24">
        <f>1+LARGE($A$11:A3313,1)</f>
        <v>3303</v>
      </c>
      <c r="B3314" s="38" t="str">
        <f>_xlfn.IFNA(IF($U$8="set",VLOOKUP(Search!$A3314,Inventory!$AD$2:$AI$5552,6,FALSE),IF($U$8="Player",VLOOKUP(Search!$A3314,Inventory!$AF$2:$AI$5552,4,FALSE),IF($U$8="BV",VLOOKUP(Search!$A3314,Inventory!$AH$2:$AI$5552,2,FALSE),""))),"")</f>
        <v/>
      </c>
      <c r="C3314" s="38"/>
      <c r="D3314" s="38"/>
      <c r="E3314" s="38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22"/>
    </row>
    <row r="3315" spans="1:22" x14ac:dyDescent="0.2">
      <c r="A3315" s="24">
        <f>1+LARGE($A$11:A3314,1)</f>
        <v>3304</v>
      </c>
      <c r="B3315" s="38" t="str">
        <f>_xlfn.IFNA(IF($U$8="set",VLOOKUP(Search!$A3315,Inventory!$AD$2:$AI$5552,6,FALSE),IF($U$8="Player",VLOOKUP(Search!$A3315,Inventory!$AF$2:$AI$5552,4,FALSE),IF($U$8="BV",VLOOKUP(Search!$A3315,Inventory!$AH$2:$AI$5552,2,FALSE),""))),"")</f>
        <v/>
      </c>
      <c r="C3315" s="38"/>
      <c r="D3315" s="38"/>
      <c r="E3315" s="38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22"/>
    </row>
    <row r="3316" spans="1:22" x14ac:dyDescent="0.2">
      <c r="A3316" s="24">
        <f>1+LARGE($A$11:A3315,1)</f>
        <v>3305</v>
      </c>
      <c r="B3316" s="38" t="str">
        <f>_xlfn.IFNA(IF($U$8="set",VLOOKUP(Search!$A3316,Inventory!$AD$2:$AI$5552,6,FALSE),IF($U$8="Player",VLOOKUP(Search!$A3316,Inventory!$AF$2:$AI$5552,4,FALSE),IF($U$8="BV",VLOOKUP(Search!$A3316,Inventory!$AH$2:$AI$5552,2,FALSE),""))),"")</f>
        <v/>
      </c>
      <c r="C3316" s="38"/>
      <c r="D3316" s="38"/>
      <c r="E3316" s="38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22"/>
    </row>
    <row r="3317" spans="1:22" x14ac:dyDescent="0.2">
      <c r="A3317" s="24">
        <f>1+LARGE($A$11:A3316,1)</f>
        <v>3306</v>
      </c>
      <c r="B3317" s="38" t="str">
        <f>_xlfn.IFNA(IF($U$8="set",VLOOKUP(Search!$A3317,Inventory!$AD$2:$AI$5552,6,FALSE),IF($U$8="Player",VLOOKUP(Search!$A3317,Inventory!$AF$2:$AI$5552,4,FALSE),IF($U$8="BV",VLOOKUP(Search!$A3317,Inventory!$AH$2:$AI$5552,2,FALSE),""))),"")</f>
        <v/>
      </c>
      <c r="C3317" s="38"/>
      <c r="D3317" s="38"/>
      <c r="E3317" s="38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22"/>
    </row>
    <row r="3318" spans="1:22" x14ac:dyDescent="0.2">
      <c r="A3318" s="24">
        <f>1+LARGE($A$11:A3317,1)</f>
        <v>3307</v>
      </c>
      <c r="B3318" s="38" t="str">
        <f>_xlfn.IFNA(IF($U$8="set",VLOOKUP(Search!$A3318,Inventory!$AD$2:$AI$5552,6,FALSE),IF($U$8="Player",VLOOKUP(Search!$A3318,Inventory!$AF$2:$AI$5552,4,FALSE),IF($U$8="BV",VLOOKUP(Search!$A3318,Inventory!$AH$2:$AI$5552,2,FALSE),""))),"")</f>
        <v/>
      </c>
      <c r="C3318" s="38"/>
      <c r="D3318" s="38"/>
      <c r="E3318" s="38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22"/>
    </row>
    <row r="3319" spans="1:22" x14ac:dyDescent="0.2">
      <c r="A3319" s="24">
        <f>1+LARGE($A$11:A3318,1)</f>
        <v>3308</v>
      </c>
      <c r="B3319" s="38" t="str">
        <f>_xlfn.IFNA(IF($U$8="set",VLOOKUP(Search!$A3319,Inventory!$AD$2:$AI$5552,6,FALSE),IF($U$8="Player",VLOOKUP(Search!$A3319,Inventory!$AF$2:$AI$5552,4,FALSE),IF($U$8="BV",VLOOKUP(Search!$A3319,Inventory!$AH$2:$AI$5552,2,FALSE),""))),"")</f>
        <v/>
      </c>
      <c r="C3319" s="38"/>
      <c r="D3319" s="38"/>
      <c r="E3319" s="38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22"/>
    </row>
    <row r="3320" spans="1:22" x14ac:dyDescent="0.2">
      <c r="A3320" s="24">
        <f>1+LARGE($A$11:A3319,1)</f>
        <v>3309</v>
      </c>
      <c r="B3320" s="38" t="str">
        <f>_xlfn.IFNA(IF($U$8="set",VLOOKUP(Search!$A3320,Inventory!$AD$2:$AI$5552,6,FALSE),IF($U$8="Player",VLOOKUP(Search!$A3320,Inventory!$AF$2:$AI$5552,4,FALSE),IF($U$8="BV",VLOOKUP(Search!$A3320,Inventory!$AH$2:$AI$5552,2,FALSE),""))),"")</f>
        <v/>
      </c>
      <c r="C3320" s="38"/>
      <c r="D3320" s="38"/>
      <c r="E3320" s="38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22"/>
    </row>
    <row r="3321" spans="1:22" x14ac:dyDescent="0.2">
      <c r="A3321" s="24">
        <f>1+LARGE($A$11:A3320,1)</f>
        <v>3310</v>
      </c>
      <c r="B3321" s="38" t="str">
        <f>_xlfn.IFNA(IF($U$8="set",VLOOKUP(Search!$A3321,Inventory!$AD$2:$AI$5552,6,FALSE),IF($U$8="Player",VLOOKUP(Search!$A3321,Inventory!$AF$2:$AI$5552,4,FALSE),IF($U$8="BV",VLOOKUP(Search!$A3321,Inventory!$AH$2:$AI$5552,2,FALSE),""))),"")</f>
        <v/>
      </c>
      <c r="C3321" s="38"/>
      <c r="D3321" s="38"/>
      <c r="E3321" s="38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22"/>
    </row>
    <row r="3322" spans="1:22" x14ac:dyDescent="0.2">
      <c r="A3322" s="24">
        <f>1+LARGE($A$11:A3321,1)</f>
        <v>3311</v>
      </c>
      <c r="B3322" s="38" t="str">
        <f>_xlfn.IFNA(IF($U$8="set",VLOOKUP(Search!$A3322,Inventory!$AD$2:$AI$5552,6,FALSE),IF($U$8="Player",VLOOKUP(Search!$A3322,Inventory!$AF$2:$AI$5552,4,FALSE),IF($U$8="BV",VLOOKUP(Search!$A3322,Inventory!$AH$2:$AI$5552,2,FALSE),""))),"")</f>
        <v/>
      </c>
      <c r="C3322" s="38"/>
      <c r="D3322" s="38"/>
      <c r="E3322" s="38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22"/>
    </row>
    <row r="3323" spans="1:22" x14ac:dyDescent="0.2">
      <c r="A3323" s="24">
        <f>1+LARGE($A$11:A3322,1)</f>
        <v>3312</v>
      </c>
      <c r="B3323" s="38" t="str">
        <f>_xlfn.IFNA(IF($U$8="set",VLOOKUP(Search!$A3323,Inventory!$AD$2:$AI$5552,6,FALSE),IF($U$8="Player",VLOOKUP(Search!$A3323,Inventory!$AF$2:$AI$5552,4,FALSE),IF($U$8="BV",VLOOKUP(Search!$A3323,Inventory!$AH$2:$AI$5552,2,FALSE),""))),"")</f>
        <v/>
      </c>
      <c r="C3323" s="38"/>
      <c r="D3323" s="38"/>
      <c r="E3323" s="38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22"/>
    </row>
    <row r="3324" spans="1:22" x14ac:dyDescent="0.2">
      <c r="A3324" s="24">
        <f>1+LARGE($A$11:A3323,1)</f>
        <v>3313</v>
      </c>
      <c r="B3324" s="38" t="str">
        <f>_xlfn.IFNA(IF($U$8="set",VLOOKUP(Search!$A3324,Inventory!$AD$2:$AI$5552,6,FALSE),IF($U$8="Player",VLOOKUP(Search!$A3324,Inventory!$AF$2:$AI$5552,4,FALSE),IF($U$8="BV",VLOOKUP(Search!$A3324,Inventory!$AH$2:$AI$5552,2,FALSE),""))),"")</f>
        <v/>
      </c>
      <c r="C3324" s="38"/>
      <c r="D3324" s="38"/>
      <c r="E3324" s="38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22"/>
    </row>
    <row r="3325" spans="1:22" x14ac:dyDescent="0.2">
      <c r="A3325" s="24">
        <f>1+LARGE($A$11:A3324,1)</f>
        <v>3314</v>
      </c>
      <c r="B3325" s="38" t="str">
        <f>_xlfn.IFNA(IF($U$8="set",VLOOKUP(Search!$A3325,Inventory!$AD$2:$AI$5552,6,FALSE),IF($U$8="Player",VLOOKUP(Search!$A3325,Inventory!$AF$2:$AI$5552,4,FALSE),IF($U$8="BV",VLOOKUP(Search!$A3325,Inventory!$AH$2:$AI$5552,2,FALSE),""))),"")</f>
        <v/>
      </c>
      <c r="C3325" s="38"/>
      <c r="D3325" s="38"/>
      <c r="E3325" s="38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22"/>
    </row>
    <row r="3326" spans="1:22" x14ac:dyDescent="0.2">
      <c r="A3326" s="24">
        <f>1+LARGE($A$11:A3325,1)</f>
        <v>3315</v>
      </c>
      <c r="B3326" s="38" t="str">
        <f>_xlfn.IFNA(IF($U$8="set",VLOOKUP(Search!$A3326,Inventory!$AD$2:$AI$5552,6,FALSE),IF($U$8="Player",VLOOKUP(Search!$A3326,Inventory!$AF$2:$AI$5552,4,FALSE),IF($U$8="BV",VLOOKUP(Search!$A3326,Inventory!$AH$2:$AI$5552,2,FALSE),""))),"")</f>
        <v/>
      </c>
      <c r="C3326" s="38"/>
      <c r="D3326" s="38"/>
      <c r="E3326" s="38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22"/>
    </row>
    <row r="3327" spans="1:22" x14ac:dyDescent="0.2">
      <c r="A3327" s="24">
        <f>1+LARGE($A$11:A3326,1)</f>
        <v>3316</v>
      </c>
      <c r="B3327" s="38" t="str">
        <f>_xlfn.IFNA(IF($U$8="set",VLOOKUP(Search!$A3327,Inventory!$AD$2:$AI$5552,6,FALSE),IF($U$8="Player",VLOOKUP(Search!$A3327,Inventory!$AF$2:$AI$5552,4,FALSE),IF($U$8="BV",VLOOKUP(Search!$A3327,Inventory!$AH$2:$AI$5552,2,FALSE),""))),"")</f>
        <v/>
      </c>
      <c r="C3327" s="38"/>
      <c r="D3327" s="38"/>
      <c r="E3327" s="38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22"/>
    </row>
    <row r="3328" spans="1:22" x14ac:dyDescent="0.2">
      <c r="A3328" s="24">
        <f>1+LARGE($A$11:A3327,1)</f>
        <v>3317</v>
      </c>
      <c r="B3328" s="38" t="str">
        <f>_xlfn.IFNA(IF($U$8="set",VLOOKUP(Search!$A3328,Inventory!$AD$2:$AI$5552,6,FALSE),IF($U$8="Player",VLOOKUP(Search!$A3328,Inventory!$AF$2:$AI$5552,4,FALSE),IF($U$8="BV",VLOOKUP(Search!$A3328,Inventory!$AH$2:$AI$5552,2,FALSE),""))),"")</f>
        <v/>
      </c>
      <c r="C3328" s="38"/>
      <c r="D3328" s="38"/>
      <c r="E3328" s="38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22"/>
    </row>
    <row r="3329" spans="1:22" x14ac:dyDescent="0.2">
      <c r="A3329" s="24">
        <f>1+LARGE($A$11:A3328,1)</f>
        <v>3318</v>
      </c>
      <c r="B3329" s="38" t="str">
        <f>_xlfn.IFNA(IF($U$8="set",VLOOKUP(Search!$A3329,Inventory!$AD$2:$AI$5552,6,FALSE),IF($U$8="Player",VLOOKUP(Search!$A3329,Inventory!$AF$2:$AI$5552,4,FALSE),IF($U$8="BV",VLOOKUP(Search!$A3329,Inventory!$AH$2:$AI$5552,2,FALSE),""))),"")</f>
        <v/>
      </c>
      <c r="C3329" s="38"/>
      <c r="D3329" s="38"/>
      <c r="E3329" s="38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22"/>
    </row>
    <row r="3330" spans="1:22" x14ac:dyDescent="0.2">
      <c r="A3330" s="24">
        <f>1+LARGE($A$11:A3329,1)</f>
        <v>3319</v>
      </c>
      <c r="B3330" s="38" t="str">
        <f>_xlfn.IFNA(IF($U$8="set",VLOOKUP(Search!$A3330,Inventory!$AD$2:$AI$5552,6,FALSE),IF($U$8="Player",VLOOKUP(Search!$A3330,Inventory!$AF$2:$AI$5552,4,FALSE),IF($U$8="BV",VLOOKUP(Search!$A3330,Inventory!$AH$2:$AI$5552,2,FALSE),""))),"")</f>
        <v/>
      </c>
      <c r="C3330" s="38"/>
      <c r="D3330" s="38"/>
      <c r="E3330" s="38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22"/>
    </row>
    <row r="3331" spans="1:22" x14ac:dyDescent="0.2">
      <c r="A3331" s="24">
        <f>1+LARGE($A$11:A3330,1)</f>
        <v>3320</v>
      </c>
      <c r="B3331" s="38" t="str">
        <f>_xlfn.IFNA(IF($U$8="set",VLOOKUP(Search!$A3331,Inventory!$AD$2:$AI$5552,6,FALSE),IF($U$8="Player",VLOOKUP(Search!$A3331,Inventory!$AF$2:$AI$5552,4,FALSE),IF($U$8="BV",VLOOKUP(Search!$A3331,Inventory!$AH$2:$AI$5552,2,FALSE),""))),"")</f>
        <v/>
      </c>
      <c r="C3331" s="38"/>
      <c r="D3331" s="38"/>
      <c r="E3331" s="38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22"/>
    </row>
    <row r="3332" spans="1:22" x14ac:dyDescent="0.2">
      <c r="A3332" s="24">
        <f>1+LARGE($A$11:A3331,1)</f>
        <v>3321</v>
      </c>
      <c r="B3332" s="38" t="str">
        <f>_xlfn.IFNA(IF($U$8="set",VLOOKUP(Search!$A3332,Inventory!$AD$2:$AI$5552,6,FALSE),IF($U$8="Player",VLOOKUP(Search!$A3332,Inventory!$AF$2:$AI$5552,4,FALSE),IF($U$8="BV",VLOOKUP(Search!$A3332,Inventory!$AH$2:$AI$5552,2,FALSE),""))),"")</f>
        <v/>
      </c>
      <c r="C3332" s="38"/>
      <c r="D3332" s="38"/>
      <c r="E3332" s="38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22"/>
    </row>
    <row r="3333" spans="1:22" x14ac:dyDescent="0.2">
      <c r="A3333" s="24">
        <f>1+LARGE($A$11:A3332,1)</f>
        <v>3322</v>
      </c>
      <c r="B3333" s="38" t="str">
        <f>_xlfn.IFNA(IF($U$8="set",VLOOKUP(Search!$A3333,Inventory!$AD$2:$AI$5552,6,FALSE),IF($U$8="Player",VLOOKUP(Search!$A3333,Inventory!$AF$2:$AI$5552,4,FALSE),IF($U$8="BV",VLOOKUP(Search!$A3333,Inventory!$AH$2:$AI$5552,2,FALSE),""))),"")</f>
        <v/>
      </c>
      <c r="C3333" s="38"/>
      <c r="D3333" s="38"/>
      <c r="E3333" s="38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22"/>
    </row>
    <row r="3334" spans="1:22" x14ac:dyDescent="0.2">
      <c r="A3334" s="24">
        <f>1+LARGE($A$11:A3333,1)</f>
        <v>3323</v>
      </c>
      <c r="B3334" s="38" t="str">
        <f>_xlfn.IFNA(IF($U$8="set",VLOOKUP(Search!$A3334,Inventory!$AD$2:$AI$5552,6,FALSE),IF($U$8="Player",VLOOKUP(Search!$A3334,Inventory!$AF$2:$AI$5552,4,FALSE),IF($U$8="BV",VLOOKUP(Search!$A3334,Inventory!$AH$2:$AI$5552,2,FALSE),""))),"")</f>
        <v/>
      </c>
      <c r="C3334" s="38"/>
      <c r="D3334" s="38"/>
      <c r="E3334" s="38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22"/>
    </row>
    <row r="3335" spans="1:22" x14ac:dyDescent="0.2">
      <c r="A3335" s="24">
        <f>1+LARGE($A$11:A3334,1)</f>
        <v>3324</v>
      </c>
      <c r="B3335" s="38" t="str">
        <f>_xlfn.IFNA(IF($U$8="set",VLOOKUP(Search!$A3335,Inventory!$AD$2:$AI$5552,6,FALSE),IF($U$8="Player",VLOOKUP(Search!$A3335,Inventory!$AF$2:$AI$5552,4,FALSE),IF($U$8="BV",VLOOKUP(Search!$A3335,Inventory!$AH$2:$AI$5552,2,FALSE),""))),"")</f>
        <v/>
      </c>
      <c r="C3335" s="38"/>
      <c r="D3335" s="38"/>
      <c r="E3335" s="38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22"/>
    </row>
    <row r="3336" spans="1:22" x14ac:dyDescent="0.2">
      <c r="A3336" s="24">
        <f>1+LARGE($A$11:A3335,1)</f>
        <v>3325</v>
      </c>
      <c r="B3336" s="38" t="str">
        <f>_xlfn.IFNA(IF($U$8="set",VLOOKUP(Search!$A3336,Inventory!$AD$2:$AI$5552,6,FALSE),IF($U$8="Player",VLOOKUP(Search!$A3336,Inventory!$AF$2:$AI$5552,4,FALSE),IF($U$8="BV",VLOOKUP(Search!$A3336,Inventory!$AH$2:$AI$5552,2,FALSE),""))),"")</f>
        <v/>
      </c>
      <c r="C3336" s="38"/>
      <c r="D3336" s="38"/>
      <c r="E3336" s="38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22"/>
    </row>
    <row r="3337" spans="1:22" x14ac:dyDescent="0.2">
      <c r="A3337" s="24">
        <f>1+LARGE($A$11:A3336,1)</f>
        <v>3326</v>
      </c>
      <c r="B3337" s="38" t="str">
        <f>_xlfn.IFNA(IF($U$8="set",VLOOKUP(Search!$A3337,Inventory!$AD$2:$AI$5552,6,FALSE),IF($U$8="Player",VLOOKUP(Search!$A3337,Inventory!$AF$2:$AI$5552,4,FALSE),IF($U$8="BV",VLOOKUP(Search!$A3337,Inventory!$AH$2:$AI$5552,2,FALSE),""))),"")</f>
        <v/>
      </c>
      <c r="C3337" s="38"/>
      <c r="D3337" s="38"/>
      <c r="E3337" s="38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22"/>
    </row>
    <row r="3338" spans="1:22" x14ac:dyDescent="0.2">
      <c r="A3338" s="24">
        <f>1+LARGE($A$11:A3337,1)</f>
        <v>3327</v>
      </c>
      <c r="B3338" s="38" t="str">
        <f>_xlfn.IFNA(IF($U$8="set",VLOOKUP(Search!$A3338,Inventory!$AD$2:$AI$5552,6,FALSE),IF($U$8="Player",VLOOKUP(Search!$A3338,Inventory!$AF$2:$AI$5552,4,FALSE),IF($U$8="BV",VLOOKUP(Search!$A3338,Inventory!$AH$2:$AI$5552,2,FALSE),""))),"")</f>
        <v/>
      </c>
      <c r="C3338" s="38"/>
      <c r="D3338" s="38"/>
      <c r="E3338" s="38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22"/>
    </row>
    <row r="3339" spans="1:22" x14ac:dyDescent="0.2">
      <c r="A3339" s="24">
        <f>1+LARGE($A$11:A3338,1)</f>
        <v>3328</v>
      </c>
      <c r="B3339" s="38" t="str">
        <f>_xlfn.IFNA(IF($U$8="set",VLOOKUP(Search!$A3339,Inventory!$AD$2:$AI$5552,6,FALSE),IF($U$8="Player",VLOOKUP(Search!$A3339,Inventory!$AF$2:$AI$5552,4,FALSE),IF($U$8="BV",VLOOKUP(Search!$A3339,Inventory!$AH$2:$AI$5552,2,FALSE),""))),"")</f>
        <v/>
      </c>
      <c r="C3339" s="38"/>
      <c r="D3339" s="38"/>
      <c r="E3339" s="38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22"/>
    </row>
    <row r="3340" spans="1:22" x14ac:dyDescent="0.2">
      <c r="A3340" s="24">
        <f>1+LARGE($A$11:A3339,1)</f>
        <v>3329</v>
      </c>
      <c r="B3340" s="38" t="str">
        <f>_xlfn.IFNA(IF($U$8="set",VLOOKUP(Search!$A3340,Inventory!$AD$2:$AI$5552,6,FALSE),IF($U$8="Player",VLOOKUP(Search!$A3340,Inventory!$AF$2:$AI$5552,4,FALSE),IF($U$8="BV",VLOOKUP(Search!$A3340,Inventory!$AH$2:$AI$5552,2,FALSE),""))),"")</f>
        <v/>
      </c>
      <c r="C3340" s="38"/>
      <c r="D3340" s="38"/>
      <c r="E3340" s="38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22"/>
    </row>
    <row r="3341" spans="1:22" x14ac:dyDescent="0.2">
      <c r="A3341" s="24">
        <f>1+LARGE($A$11:A3340,1)</f>
        <v>3330</v>
      </c>
      <c r="B3341" s="38" t="str">
        <f>_xlfn.IFNA(IF($U$8="set",VLOOKUP(Search!$A3341,Inventory!$AD$2:$AI$5552,6,FALSE),IF($U$8="Player",VLOOKUP(Search!$A3341,Inventory!$AF$2:$AI$5552,4,FALSE),IF($U$8="BV",VLOOKUP(Search!$A3341,Inventory!$AH$2:$AI$5552,2,FALSE),""))),"")</f>
        <v/>
      </c>
      <c r="C3341" s="38"/>
      <c r="D3341" s="38"/>
      <c r="E3341" s="38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22"/>
    </row>
    <row r="3342" spans="1:22" x14ac:dyDescent="0.2">
      <c r="A3342" s="24">
        <f>1+LARGE($A$11:A3341,1)</f>
        <v>3331</v>
      </c>
      <c r="B3342" s="38" t="str">
        <f>_xlfn.IFNA(IF($U$8="set",VLOOKUP(Search!$A3342,Inventory!$AD$2:$AI$5552,6,FALSE),IF($U$8="Player",VLOOKUP(Search!$A3342,Inventory!$AF$2:$AI$5552,4,FALSE),IF($U$8="BV",VLOOKUP(Search!$A3342,Inventory!$AH$2:$AI$5552,2,FALSE),""))),"")</f>
        <v/>
      </c>
      <c r="C3342" s="38"/>
      <c r="D3342" s="38"/>
      <c r="E3342" s="38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22"/>
    </row>
    <row r="3343" spans="1:22" x14ac:dyDescent="0.2">
      <c r="A3343" s="24">
        <f>1+LARGE($A$11:A3342,1)</f>
        <v>3332</v>
      </c>
      <c r="B3343" s="38" t="str">
        <f>_xlfn.IFNA(IF($U$8="set",VLOOKUP(Search!$A3343,Inventory!$AD$2:$AI$5552,6,FALSE),IF($U$8="Player",VLOOKUP(Search!$A3343,Inventory!$AF$2:$AI$5552,4,FALSE),IF($U$8="BV",VLOOKUP(Search!$A3343,Inventory!$AH$2:$AI$5552,2,FALSE),""))),"")</f>
        <v/>
      </c>
      <c r="C3343" s="38"/>
      <c r="D3343" s="38"/>
      <c r="E3343" s="38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22"/>
    </row>
    <row r="3344" spans="1:22" x14ac:dyDescent="0.2">
      <c r="A3344" s="24">
        <f>1+LARGE($A$11:A3343,1)</f>
        <v>3333</v>
      </c>
      <c r="B3344" s="38" t="str">
        <f>_xlfn.IFNA(IF($U$8="set",VLOOKUP(Search!$A3344,Inventory!$AD$2:$AI$5552,6,FALSE),IF($U$8="Player",VLOOKUP(Search!$A3344,Inventory!$AF$2:$AI$5552,4,FALSE),IF($U$8="BV",VLOOKUP(Search!$A3344,Inventory!$AH$2:$AI$5552,2,FALSE),""))),"")</f>
        <v/>
      </c>
      <c r="C3344" s="38"/>
      <c r="D3344" s="38"/>
      <c r="E3344" s="38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22"/>
    </row>
    <row r="3345" spans="1:22" x14ac:dyDescent="0.2">
      <c r="A3345" s="24">
        <f>1+LARGE($A$11:A3344,1)</f>
        <v>3334</v>
      </c>
      <c r="B3345" s="38" t="str">
        <f>_xlfn.IFNA(IF($U$8="set",VLOOKUP(Search!$A3345,Inventory!$AD$2:$AI$5552,6,FALSE),IF($U$8="Player",VLOOKUP(Search!$A3345,Inventory!$AF$2:$AI$5552,4,FALSE),IF($U$8="BV",VLOOKUP(Search!$A3345,Inventory!$AH$2:$AI$5552,2,FALSE),""))),"")</f>
        <v/>
      </c>
      <c r="C3345" s="38"/>
      <c r="D3345" s="38"/>
      <c r="E3345" s="38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22"/>
    </row>
    <row r="3346" spans="1:22" x14ac:dyDescent="0.2">
      <c r="A3346" s="24">
        <f>1+LARGE($A$11:A3345,1)</f>
        <v>3335</v>
      </c>
      <c r="B3346" s="38" t="str">
        <f>_xlfn.IFNA(IF($U$8="set",VLOOKUP(Search!$A3346,Inventory!$AD$2:$AI$5552,6,FALSE),IF($U$8="Player",VLOOKUP(Search!$A3346,Inventory!$AF$2:$AI$5552,4,FALSE),IF($U$8="BV",VLOOKUP(Search!$A3346,Inventory!$AH$2:$AI$5552,2,FALSE),""))),"")</f>
        <v/>
      </c>
      <c r="C3346" s="38"/>
      <c r="D3346" s="38"/>
      <c r="E3346" s="38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22"/>
    </row>
    <row r="3347" spans="1:22" x14ac:dyDescent="0.2">
      <c r="A3347" s="24">
        <f>1+LARGE($A$11:A3346,1)</f>
        <v>3336</v>
      </c>
      <c r="B3347" s="38" t="str">
        <f>_xlfn.IFNA(IF($U$8="set",VLOOKUP(Search!$A3347,Inventory!$AD$2:$AI$5552,6,FALSE),IF($U$8="Player",VLOOKUP(Search!$A3347,Inventory!$AF$2:$AI$5552,4,FALSE),IF($U$8="BV",VLOOKUP(Search!$A3347,Inventory!$AH$2:$AI$5552,2,FALSE),""))),"")</f>
        <v/>
      </c>
      <c r="C3347" s="38"/>
      <c r="D3347" s="38"/>
      <c r="E3347" s="38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22"/>
    </row>
    <row r="3348" spans="1:22" x14ac:dyDescent="0.2">
      <c r="A3348" s="24">
        <f>1+LARGE($A$11:A3347,1)</f>
        <v>3337</v>
      </c>
      <c r="B3348" s="38" t="str">
        <f>_xlfn.IFNA(IF($U$8="set",VLOOKUP(Search!$A3348,Inventory!$AD$2:$AI$5552,6,FALSE),IF($U$8="Player",VLOOKUP(Search!$A3348,Inventory!$AF$2:$AI$5552,4,FALSE),IF($U$8="BV",VLOOKUP(Search!$A3348,Inventory!$AH$2:$AI$5552,2,FALSE),""))),"")</f>
        <v/>
      </c>
      <c r="C3348" s="38"/>
      <c r="D3348" s="38"/>
      <c r="E3348" s="38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22"/>
    </row>
    <row r="3349" spans="1:22" x14ac:dyDescent="0.2">
      <c r="A3349" s="24">
        <f>1+LARGE($A$11:A3348,1)</f>
        <v>3338</v>
      </c>
      <c r="B3349" s="38" t="str">
        <f>_xlfn.IFNA(IF($U$8="set",VLOOKUP(Search!$A3349,Inventory!$AD$2:$AI$5552,6,FALSE),IF($U$8="Player",VLOOKUP(Search!$A3349,Inventory!$AF$2:$AI$5552,4,FALSE),IF($U$8="BV",VLOOKUP(Search!$A3349,Inventory!$AH$2:$AI$5552,2,FALSE),""))),"")</f>
        <v/>
      </c>
      <c r="C3349" s="38"/>
      <c r="D3349" s="38"/>
      <c r="E3349" s="38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22"/>
    </row>
    <row r="3350" spans="1:22" x14ac:dyDescent="0.2">
      <c r="A3350" s="24">
        <f>1+LARGE($A$11:A3349,1)</f>
        <v>3339</v>
      </c>
      <c r="B3350" s="38" t="str">
        <f>_xlfn.IFNA(IF($U$8="set",VLOOKUP(Search!$A3350,Inventory!$AD$2:$AI$5552,6,FALSE),IF($U$8="Player",VLOOKUP(Search!$A3350,Inventory!$AF$2:$AI$5552,4,FALSE),IF($U$8="BV",VLOOKUP(Search!$A3350,Inventory!$AH$2:$AI$5552,2,FALSE),""))),"")</f>
        <v/>
      </c>
      <c r="C3350" s="38"/>
      <c r="D3350" s="38"/>
      <c r="E3350" s="38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22"/>
    </row>
    <row r="3351" spans="1:22" x14ac:dyDescent="0.2">
      <c r="A3351" s="24">
        <f>1+LARGE($A$11:A3350,1)</f>
        <v>3340</v>
      </c>
      <c r="B3351" s="38" t="str">
        <f>_xlfn.IFNA(IF($U$8="set",VLOOKUP(Search!$A3351,Inventory!$AD$2:$AI$5552,6,FALSE),IF($U$8="Player",VLOOKUP(Search!$A3351,Inventory!$AF$2:$AI$5552,4,FALSE),IF($U$8="BV",VLOOKUP(Search!$A3351,Inventory!$AH$2:$AI$5552,2,FALSE),""))),"")</f>
        <v/>
      </c>
      <c r="C3351" s="38"/>
      <c r="D3351" s="38"/>
      <c r="E3351" s="38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22"/>
    </row>
    <row r="3352" spans="1:22" x14ac:dyDescent="0.2">
      <c r="A3352" s="24">
        <f>1+LARGE($A$11:A3351,1)</f>
        <v>3341</v>
      </c>
      <c r="B3352" s="38" t="str">
        <f>_xlfn.IFNA(IF($U$8="set",VLOOKUP(Search!$A3352,Inventory!$AD$2:$AI$5552,6,FALSE),IF($U$8="Player",VLOOKUP(Search!$A3352,Inventory!$AF$2:$AI$5552,4,FALSE),IF($U$8="BV",VLOOKUP(Search!$A3352,Inventory!$AH$2:$AI$5552,2,FALSE),""))),"")</f>
        <v/>
      </c>
      <c r="C3352" s="38"/>
      <c r="D3352" s="38"/>
      <c r="E3352" s="38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22"/>
    </row>
    <row r="3353" spans="1:22" x14ac:dyDescent="0.2">
      <c r="A3353" s="24">
        <f>1+LARGE($A$11:A3352,1)</f>
        <v>3342</v>
      </c>
      <c r="B3353" s="38" t="str">
        <f>_xlfn.IFNA(IF($U$8="set",VLOOKUP(Search!$A3353,Inventory!$AD$2:$AI$5552,6,FALSE),IF($U$8="Player",VLOOKUP(Search!$A3353,Inventory!$AF$2:$AI$5552,4,FALSE),IF($U$8="BV",VLOOKUP(Search!$A3353,Inventory!$AH$2:$AI$5552,2,FALSE),""))),"")</f>
        <v/>
      </c>
      <c r="C3353" s="38"/>
      <c r="D3353" s="38"/>
      <c r="E3353" s="38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22"/>
    </row>
    <row r="3354" spans="1:22" x14ac:dyDescent="0.2">
      <c r="A3354" s="24">
        <f>1+LARGE($A$11:A3353,1)</f>
        <v>3343</v>
      </c>
      <c r="B3354" s="38" t="str">
        <f>_xlfn.IFNA(IF($U$8="set",VLOOKUP(Search!$A3354,Inventory!$AD$2:$AI$5552,6,FALSE),IF($U$8="Player",VLOOKUP(Search!$A3354,Inventory!$AF$2:$AI$5552,4,FALSE),IF($U$8="BV",VLOOKUP(Search!$A3354,Inventory!$AH$2:$AI$5552,2,FALSE),""))),"")</f>
        <v/>
      </c>
      <c r="C3354" s="38"/>
      <c r="D3354" s="38"/>
      <c r="E3354" s="38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22"/>
    </row>
    <row r="3355" spans="1:22" x14ac:dyDescent="0.2">
      <c r="A3355" s="24">
        <f>1+LARGE($A$11:A3354,1)</f>
        <v>3344</v>
      </c>
      <c r="B3355" s="38" t="str">
        <f>_xlfn.IFNA(IF($U$8="set",VLOOKUP(Search!$A3355,Inventory!$AD$2:$AI$5552,6,FALSE),IF($U$8="Player",VLOOKUP(Search!$A3355,Inventory!$AF$2:$AI$5552,4,FALSE),IF($U$8="BV",VLOOKUP(Search!$A3355,Inventory!$AH$2:$AI$5552,2,FALSE),""))),"")</f>
        <v/>
      </c>
      <c r="C3355" s="38"/>
      <c r="D3355" s="38"/>
      <c r="E3355" s="38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22"/>
    </row>
    <row r="3356" spans="1:22" x14ac:dyDescent="0.2">
      <c r="A3356" s="24">
        <f>1+LARGE($A$11:A3355,1)</f>
        <v>3345</v>
      </c>
      <c r="B3356" s="38" t="str">
        <f>_xlfn.IFNA(IF($U$8="set",VLOOKUP(Search!$A3356,Inventory!$AD$2:$AI$5552,6,FALSE),IF($U$8="Player",VLOOKUP(Search!$A3356,Inventory!$AF$2:$AI$5552,4,FALSE),IF($U$8="BV",VLOOKUP(Search!$A3356,Inventory!$AH$2:$AI$5552,2,FALSE),""))),"")</f>
        <v/>
      </c>
      <c r="C3356" s="38"/>
      <c r="D3356" s="38"/>
      <c r="E3356" s="38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22"/>
    </row>
    <row r="3357" spans="1:22" x14ac:dyDescent="0.2">
      <c r="A3357" s="24">
        <f>1+LARGE($A$11:A3356,1)</f>
        <v>3346</v>
      </c>
      <c r="B3357" s="38" t="str">
        <f>_xlfn.IFNA(IF($U$8="set",VLOOKUP(Search!$A3357,Inventory!$AD$2:$AI$5552,6,FALSE),IF($U$8="Player",VLOOKUP(Search!$A3357,Inventory!$AF$2:$AI$5552,4,FALSE),IF($U$8="BV",VLOOKUP(Search!$A3357,Inventory!$AH$2:$AI$5552,2,FALSE),""))),"")</f>
        <v/>
      </c>
      <c r="C3357" s="38"/>
      <c r="D3357" s="38"/>
      <c r="E3357" s="38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22"/>
    </row>
    <row r="3358" spans="1:22" x14ac:dyDescent="0.2">
      <c r="A3358" s="24">
        <f>1+LARGE($A$11:A3357,1)</f>
        <v>3347</v>
      </c>
      <c r="B3358" s="38" t="str">
        <f>_xlfn.IFNA(IF($U$8="set",VLOOKUP(Search!$A3358,Inventory!$AD$2:$AI$5552,6,FALSE),IF($U$8="Player",VLOOKUP(Search!$A3358,Inventory!$AF$2:$AI$5552,4,FALSE),IF($U$8="BV",VLOOKUP(Search!$A3358,Inventory!$AH$2:$AI$5552,2,FALSE),""))),"")</f>
        <v/>
      </c>
      <c r="C3358" s="38"/>
      <c r="D3358" s="38"/>
      <c r="E3358" s="38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22"/>
    </row>
    <row r="3359" spans="1:22" x14ac:dyDescent="0.2">
      <c r="A3359" s="24">
        <f>1+LARGE($A$11:A3358,1)</f>
        <v>3348</v>
      </c>
      <c r="B3359" s="38" t="str">
        <f>_xlfn.IFNA(IF($U$8="set",VLOOKUP(Search!$A3359,Inventory!$AD$2:$AI$5552,6,FALSE),IF($U$8="Player",VLOOKUP(Search!$A3359,Inventory!$AF$2:$AI$5552,4,FALSE),IF($U$8="BV",VLOOKUP(Search!$A3359,Inventory!$AH$2:$AI$5552,2,FALSE),""))),"")</f>
        <v/>
      </c>
      <c r="C3359" s="38"/>
      <c r="D3359" s="38"/>
      <c r="E3359" s="38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22"/>
    </row>
    <row r="3360" spans="1:22" x14ac:dyDescent="0.2">
      <c r="A3360" s="24">
        <f>1+LARGE($A$11:A3359,1)</f>
        <v>3349</v>
      </c>
      <c r="B3360" s="38" t="str">
        <f>_xlfn.IFNA(IF($U$8="set",VLOOKUP(Search!$A3360,Inventory!$AD$2:$AI$5552,6,FALSE),IF($U$8="Player",VLOOKUP(Search!$A3360,Inventory!$AF$2:$AI$5552,4,FALSE),IF($U$8="BV",VLOOKUP(Search!$A3360,Inventory!$AH$2:$AI$5552,2,FALSE),""))),"")</f>
        <v/>
      </c>
      <c r="C3360" s="38"/>
      <c r="D3360" s="38"/>
      <c r="E3360" s="38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22"/>
    </row>
    <row r="3361" spans="1:22" x14ac:dyDescent="0.2">
      <c r="A3361" s="24">
        <f>1+LARGE($A$11:A3360,1)</f>
        <v>3350</v>
      </c>
      <c r="B3361" s="38" t="str">
        <f>_xlfn.IFNA(IF($U$8="set",VLOOKUP(Search!$A3361,Inventory!$AD$2:$AI$5552,6,FALSE),IF($U$8="Player",VLOOKUP(Search!$A3361,Inventory!$AF$2:$AI$5552,4,FALSE),IF($U$8="BV",VLOOKUP(Search!$A3361,Inventory!$AH$2:$AI$5552,2,FALSE),""))),"")</f>
        <v/>
      </c>
      <c r="C3361" s="38"/>
      <c r="D3361" s="38"/>
      <c r="E3361" s="38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22"/>
    </row>
    <row r="3362" spans="1:22" x14ac:dyDescent="0.2">
      <c r="A3362" s="24">
        <f>1+LARGE($A$11:A3361,1)</f>
        <v>3351</v>
      </c>
      <c r="B3362" s="38" t="str">
        <f>_xlfn.IFNA(IF($U$8="set",VLOOKUP(Search!$A3362,Inventory!$AD$2:$AI$5552,6,FALSE),IF($U$8="Player",VLOOKUP(Search!$A3362,Inventory!$AF$2:$AI$5552,4,FALSE),IF($U$8="BV",VLOOKUP(Search!$A3362,Inventory!$AH$2:$AI$5552,2,FALSE),""))),"")</f>
        <v/>
      </c>
      <c r="C3362" s="38"/>
      <c r="D3362" s="38"/>
      <c r="E3362" s="38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22"/>
    </row>
    <row r="3363" spans="1:22" x14ac:dyDescent="0.2">
      <c r="A3363" s="24">
        <f>1+LARGE($A$11:A3362,1)</f>
        <v>3352</v>
      </c>
      <c r="B3363" s="38" t="str">
        <f>_xlfn.IFNA(IF($U$8="set",VLOOKUP(Search!$A3363,Inventory!$AD$2:$AI$5552,6,FALSE),IF($U$8="Player",VLOOKUP(Search!$A3363,Inventory!$AF$2:$AI$5552,4,FALSE),IF($U$8="BV",VLOOKUP(Search!$A3363,Inventory!$AH$2:$AI$5552,2,FALSE),""))),"")</f>
        <v/>
      </c>
      <c r="C3363" s="38"/>
      <c r="D3363" s="38"/>
      <c r="E3363" s="38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22"/>
    </row>
    <row r="3364" spans="1:22" x14ac:dyDescent="0.2">
      <c r="A3364" s="24">
        <f>1+LARGE($A$11:A3363,1)</f>
        <v>3353</v>
      </c>
      <c r="B3364" s="38" t="str">
        <f>_xlfn.IFNA(IF($U$8="set",VLOOKUP(Search!$A3364,Inventory!$AD$2:$AI$5552,6,FALSE),IF($U$8="Player",VLOOKUP(Search!$A3364,Inventory!$AF$2:$AI$5552,4,FALSE),IF($U$8="BV",VLOOKUP(Search!$A3364,Inventory!$AH$2:$AI$5552,2,FALSE),""))),"")</f>
        <v/>
      </c>
      <c r="C3364" s="38"/>
      <c r="D3364" s="38"/>
      <c r="E3364" s="38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22"/>
    </row>
    <row r="3365" spans="1:22" x14ac:dyDescent="0.2">
      <c r="A3365" s="24">
        <f>1+LARGE($A$11:A3364,1)</f>
        <v>3354</v>
      </c>
      <c r="B3365" s="38" t="str">
        <f>_xlfn.IFNA(IF($U$8="set",VLOOKUP(Search!$A3365,Inventory!$AD$2:$AI$5552,6,FALSE),IF($U$8="Player",VLOOKUP(Search!$A3365,Inventory!$AF$2:$AI$5552,4,FALSE),IF($U$8="BV",VLOOKUP(Search!$A3365,Inventory!$AH$2:$AI$5552,2,FALSE),""))),"")</f>
        <v/>
      </c>
      <c r="C3365" s="38"/>
      <c r="D3365" s="38"/>
      <c r="E3365" s="38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22"/>
    </row>
    <row r="3366" spans="1:22" x14ac:dyDescent="0.2">
      <c r="A3366" s="24">
        <f>1+LARGE($A$11:A3365,1)</f>
        <v>3355</v>
      </c>
      <c r="B3366" s="38" t="str">
        <f>_xlfn.IFNA(IF($U$8="set",VLOOKUP(Search!$A3366,Inventory!$AD$2:$AI$5552,6,FALSE),IF($U$8="Player",VLOOKUP(Search!$A3366,Inventory!$AF$2:$AI$5552,4,FALSE),IF($U$8="BV",VLOOKUP(Search!$A3366,Inventory!$AH$2:$AI$5552,2,FALSE),""))),"")</f>
        <v/>
      </c>
      <c r="C3366" s="38"/>
      <c r="D3366" s="38"/>
      <c r="E3366" s="38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22"/>
    </row>
    <row r="3367" spans="1:22" x14ac:dyDescent="0.2">
      <c r="A3367" s="24">
        <f>1+LARGE($A$11:A3366,1)</f>
        <v>3356</v>
      </c>
      <c r="B3367" s="38" t="str">
        <f>_xlfn.IFNA(IF($U$8="set",VLOOKUP(Search!$A3367,Inventory!$AD$2:$AI$5552,6,FALSE),IF($U$8="Player",VLOOKUP(Search!$A3367,Inventory!$AF$2:$AI$5552,4,FALSE),IF($U$8="BV",VLOOKUP(Search!$A3367,Inventory!$AH$2:$AI$5552,2,FALSE),""))),"")</f>
        <v/>
      </c>
      <c r="C3367" s="38"/>
      <c r="D3367" s="38"/>
      <c r="E3367" s="38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22"/>
    </row>
    <row r="3368" spans="1:22" x14ac:dyDescent="0.2">
      <c r="A3368" s="24">
        <f>1+LARGE($A$11:A3367,1)</f>
        <v>3357</v>
      </c>
      <c r="B3368" s="38" t="str">
        <f>_xlfn.IFNA(IF($U$8="set",VLOOKUP(Search!$A3368,Inventory!$AD$2:$AI$5552,6,FALSE),IF($U$8="Player",VLOOKUP(Search!$A3368,Inventory!$AF$2:$AI$5552,4,FALSE),IF($U$8="BV",VLOOKUP(Search!$A3368,Inventory!$AH$2:$AI$5552,2,FALSE),""))),"")</f>
        <v/>
      </c>
      <c r="C3368" s="38"/>
      <c r="D3368" s="38"/>
      <c r="E3368" s="38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22"/>
    </row>
    <row r="3369" spans="1:22" x14ac:dyDescent="0.2">
      <c r="A3369" s="24">
        <f>1+LARGE($A$11:A3368,1)</f>
        <v>3358</v>
      </c>
      <c r="B3369" s="38" t="str">
        <f>_xlfn.IFNA(IF($U$8="set",VLOOKUP(Search!$A3369,Inventory!$AD$2:$AI$5552,6,FALSE),IF($U$8="Player",VLOOKUP(Search!$A3369,Inventory!$AF$2:$AI$5552,4,FALSE),IF($U$8="BV",VLOOKUP(Search!$A3369,Inventory!$AH$2:$AI$5552,2,FALSE),""))),"")</f>
        <v/>
      </c>
      <c r="C3369" s="38"/>
      <c r="D3369" s="38"/>
      <c r="E3369" s="38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22"/>
    </row>
    <row r="3370" spans="1:22" x14ac:dyDescent="0.2">
      <c r="A3370" s="24">
        <f>1+LARGE($A$11:A3369,1)</f>
        <v>3359</v>
      </c>
      <c r="B3370" s="38" t="str">
        <f>_xlfn.IFNA(IF($U$8="set",VLOOKUP(Search!$A3370,Inventory!$AD$2:$AI$5552,6,FALSE),IF($U$8="Player",VLOOKUP(Search!$A3370,Inventory!$AF$2:$AI$5552,4,FALSE),IF($U$8="BV",VLOOKUP(Search!$A3370,Inventory!$AH$2:$AI$5552,2,FALSE),""))),"")</f>
        <v/>
      </c>
      <c r="C3370" s="38"/>
      <c r="D3370" s="38"/>
      <c r="E3370" s="38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22"/>
    </row>
    <row r="3371" spans="1:22" x14ac:dyDescent="0.2">
      <c r="A3371" s="24">
        <f>1+LARGE($A$11:A3370,1)</f>
        <v>3360</v>
      </c>
      <c r="B3371" s="38" t="str">
        <f>_xlfn.IFNA(IF($U$8="set",VLOOKUP(Search!$A3371,Inventory!$AD$2:$AI$5552,6,FALSE),IF($U$8="Player",VLOOKUP(Search!$A3371,Inventory!$AF$2:$AI$5552,4,FALSE),IF($U$8="BV",VLOOKUP(Search!$A3371,Inventory!$AH$2:$AI$5552,2,FALSE),""))),"")</f>
        <v/>
      </c>
      <c r="C3371" s="38"/>
      <c r="D3371" s="38"/>
      <c r="E3371" s="38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22"/>
    </row>
    <row r="3372" spans="1:22" x14ac:dyDescent="0.2">
      <c r="A3372" s="24">
        <f>1+LARGE($A$11:A3371,1)</f>
        <v>3361</v>
      </c>
      <c r="B3372" s="38" t="str">
        <f>_xlfn.IFNA(IF($U$8="set",VLOOKUP(Search!$A3372,Inventory!$AD$2:$AI$5552,6,FALSE),IF($U$8="Player",VLOOKUP(Search!$A3372,Inventory!$AF$2:$AI$5552,4,FALSE),IF($U$8="BV",VLOOKUP(Search!$A3372,Inventory!$AH$2:$AI$5552,2,FALSE),""))),"")</f>
        <v/>
      </c>
      <c r="C3372" s="38"/>
      <c r="D3372" s="38"/>
      <c r="E3372" s="38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22"/>
    </row>
    <row r="3373" spans="1:22" x14ac:dyDescent="0.2">
      <c r="A3373" s="24">
        <f>1+LARGE($A$11:A3372,1)</f>
        <v>3362</v>
      </c>
      <c r="B3373" s="38" t="str">
        <f>_xlfn.IFNA(IF($U$8="set",VLOOKUP(Search!$A3373,Inventory!$AD$2:$AI$5552,6,FALSE),IF($U$8="Player",VLOOKUP(Search!$A3373,Inventory!$AF$2:$AI$5552,4,FALSE),IF($U$8="BV",VLOOKUP(Search!$A3373,Inventory!$AH$2:$AI$5552,2,FALSE),""))),"")</f>
        <v/>
      </c>
      <c r="C3373" s="38"/>
      <c r="D3373" s="38"/>
      <c r="E3373" s="38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22"/>
    </row>
    <row r="3374" spans="1:22" x14ac:dyDescent="0.2">
      <c r="A3374" s="24">
        <f>1+LARGE($A$11:A3373,1)</f>
        <v>3363</v>
      </c>
      <c r="B3374" s="38" t="str">
        <f>_xlfn.IFNA(IF($U$8="set",VLOOKUP(Search!$A3374,Inventory!$AD$2:$AI$5552,6,FALSE),IF($U$8="Player",VLOOKUP(Search!$A3374,Inventory!$AF$2:$AI$5552,4,FALSE),IF($U$8="BV",VLOOKUP(Search!$A3374,Inventory!$AH$2:$AI$5552,2,FALSE),""))),"")</f>
        <v/>
      </c>
      <c r="C3374" s="38"/>
      <c r="D3374" s="38"/>
      <c r="E3374" s="38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22"/>
    </row>
    <row r="3375" spans="1:22" x14ac:dyDescent="0.2">
      <c r="A3375" s="24">
        <f>1+LARGE($A$11:A3374,1)</f>
        <v>3364</v>
      </c>
      <c r="B3375" s="38" t="str">
        <f>_xlfn.IFNA(IF($U$8="set",VLOOKUP(Search!$A3375,Inventory!$AD$2:$AI$5552,6,FALSE),IF($U$8="Player",VLOOKUP(Search!$A3375,Inventory!$AF$2:$AI$5552,4,FALSE),IF($U$8="BV",VLOOKUP(Search!$A3375,Inventory!$AH$2:$AI$5552,2,FALSE),""))),"")</f>
        <v/>
      </c>
      <c r="C3375" s="38"/>
      <c r="D3375" s="38"/>
      <c r="E3375" s="38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22"/>
    </row>
    <row r="3376" spans="1:22" x14ac:dyDescent="0.2">
      <c r="A3376" s="24">
        <f>1+LARGE($A$11:A3375,1)</f>
        <v>3365</v>
      </c>
      <c r="B3376" s="38" t="str">
        <f>_xlfn.IFNA(IF($U$8="set",VLOOKUP(Search!$A3376,Inventory!$AD$2:$AI$5552,6,FALSE),IF($U$8="Player",VLOOKUP(Search!$A3376,Inventory!$AF$2:$AI$5552,4,FALSE),IF($U$8="BV",VLOOKUP(Search!$A3376,Inventory!$AH$2:$AI$5552,2,FALSE),""))),"")</f>
        <v/>
      </c>
      <c r="C3376" s="38"/>
      <c r="D3376" s="38"/>
      <c r="E3376" s="38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22"/>
    </row>
    <row r="3377" spans="1:22" x14ac:dyDescent="0.2">
      <c r="A3377" s="24">
        <f>1+LARGE($A$11:A3376,1)</f>
        <v>3366</v>
      </c>
      <c r="B3377" s="38" t="str">
        <f>_xlfn.IFNA(IF($U$8="set",VLOOKUP(Search!$A3377,Inventory!$AD$2:$AI$5552,6,FALSE),IF($U$8="Player",VLOOKUP(Search!$A3377,Inventory!$AF$2:$AI$5552,4,FALSE),IF($U$8="BV",VLOOKUP(Search!$A3377,Inventory!$AH$2:$AI$5552,2,FALSE),""))),"")</f>
        <v/>
      </c>
      <c r="C3377" s="38"/>
      <c r="D3377" s="38"/>
      <c r="E3377" s="38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22"/>
    </row>
    <row r="3378" spans="1:22" x14ac:dyDescent="0.2">
      <c r="A3378" s="24">
        <f>1+LARGE($A$11:A3377,1)</f>
        <v>3367</v>
      </c>
      <c r="B3378" s="38" t="str">
        <f>_xlfn.IFNA(IF($U$8="set",VLOOKUP(Search!$A3378,Inventory!$AD$2:$AI$5552,6,FALSE),IF($U$8="Player",VLOOKUP(Search!$A3378,Inventory!$AF$2:$AI$5552,4,FALSE),IF($U$8="BV",VLOOKUP(Search!$A3378,Inventory!$AH$2:$AI$5552,2,FALSE),""))),"")</f>
        <v/>
      </c>
      <c r="C3378" s="38"/>
      <c r="D3378" s="38"/>
      <c r="E3378" s="38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22"/>
    </row>
    <row r="3379" spans="1:22" x14ac:dyDescent="0.2">
      <c r="A3379" s="24">
        <f>1+LARGE($A$11:A3378,1)</f>
        <v>3368</v>
      </c>
      <c r="B3379" s="38" t="str">
        <f>_xlfn.IFNA(IF($U$8="set",VLOOKUP(Search!$A3379,Inventory!$AD$2:$AI$5552,6,FALSE),IF($U$8="Player",VLOOKUP(Search!$A3379,Inventory!$AF$2:$AI$5552,4,FALSE),IF($U$8="BV",VLOOKUP(Search!$A3379,Inventory!$AH$2:$AI$5552,2,FALSE),""))),"")</f>
        <v/>
      </c>
      <c r="C3379" s="38"/>
      <c r="D3379" s="38"/>
      <c r="E3379" s="38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22"/>
    </row>
    <row r="3380" spans="1:22" x14ac:dyDescent="0.2">
      <c r="A3380" s="24">
        <f>1+LARGE($A$11:A3379,1)</f>
        <v>3369</v>
      </c>
      <c r="B3380" s="38" t="str">
        <f>_xlfn.IFNA(IF($U$8="set",VLOOKUP(Search!$A3380,Inventory!$AD$2:$AI$5552,6,FALSE),IF($U$8="Player",VLOOKUP(Search!$A3380,Inventory!$AF$2:$AI$5552,4,FALSE),IF($U$8="BV",VLOOKUP(Search!$A3380,Inventory!$AH$2:$AI$5552,2,FALSE),""))),"")</f>
        <v/>
      </c>
      <c r="C3380" s="38"/>
      <c r="D3380" s="38"/>
      <c r="E3380" s="38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22"/>
    </row>
    <row r="3381" spans="1:22" x14ac:dyDescent="0.2">
      <c r="A3381" s="24">
        <f>1+LARGE($A$11:A3380,1)</f>
        <v>3370</v>
      </c>
      <c r="B3381" s="38" t="str">
        <f>_xlfn.IFNA(IF($U$8="set",VLOOKUP(Search!$A3381,Inventory!$AD$2:$AI$5552,6,FALSE),IF($U$8="Player",VLOOKUP(Search!$A3381,Inventory!$AF$2:$AI$5552,4,FALSE),IF($U$8="BV",VLOOKUP(Search!$A3381,Inventory!$AH$2:$AI$5552,2,FALSE),""))),"")</f>
        <v/>
      </c>
      <c r="C3381" s="38"/>
      <c r="D3381" s="38"/>
      <c r="E3381" s="38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22"/>
    </row>
    <row r="3382" spans="1:22" x14ac:dyDescent="0.2">
      <c r="A3382" s="24">
        <f>1+LARGE($A$11:A3381,1)</f>
        <v>3371</v>
      </c>
      <c r="B3382" s="38" t="str">
        <f>_xlfn.IFNA(IF($U$8="set",VLOOKUP(Search!$A3382,Inventory!$AD$2:$AI$5552,6,FALSE),IF($U$8="Player",VLOOKUP(Search!$A3382,Inventory!$AF$2:$AI$5552,4,FALSE),IF($U$8="BV",VLOOKUP(Search!$A3382,Inventory!$AH$2:$AI$5552,2,FALSE),""))),"")</f>
        <v/>
      </c>
      <c r="C3382" s="38"/>
      <c r="D3382" s="38"/>
      <c r="E3382" s="38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22"/>
    </row>
    <row r="3383" spans="1:22" x14ac:dyDescent="0.2">
      <c r="A3383" s="24">
        <f>1+LARGE($A$11:A3382,1)</f>
        <v>3372</v>
      </c>
      <c r="B3383" s="38" t="str">
        <f>_xlfn.IFNA(IF($U$8="set",VLOOKUP(Search!$A3383,Inventory!$AD$2:$AI$5552,6,FALSE),IF($U$8="Player",VLOOKUP(Search!$A3383,Inventory!$AF$2:$AI$5552,4,FALSE),IF($U$8="BV",VLOOKUP(Search!$A3383,Inventory!$AH$2:$AI$5552,2,FALSE),""))),"")</f>
        <v/>
      </c>
      <c r="C3383" s="38"/>
      <c r="D3383" s="38"/>
      <c r="E3383" s="38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22"/>
    </row>
    <row r="3384" spans="1:22" x14ac:dyDescent="0.2">
      <c r="A3384" s="24">
        <f>1+LARGE($A$11:A3383,1)</f>
        <v>3373</v>
      </c>
      <c r="B3384" s="38" t="str">
        <f>_xlfn.IFNA(IF($U$8="set",VLOOKUP(Search!$A3384,Inventory!$AD$2:$AI$5552,6,FALSE),IF($U$8="Player",VLOOKUP(Search!$A3384,Inventory!$AF$2:$AI$5552,4,FALSE),IF($U$8="BV",VLOOKUP(Search!$A3384,Inventory!$AH$2:$AI$5552,2,FALSE),""))),"")</f>
        <v/>
      </c>
      <c r="C3384" s="38"/>
      <c r="D3384" s="38"/>
      <c r="E3384" s="38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22"/>
    </row>
    <row r="3385" spans="1:22" x14ac:dyDescent="0.2">
      <c r="A3385" s="24">
        <f>1+LARGE($A$11:A3384,1)</f>
        <v>3374</v>
      </c>
      <c r="B3385" s="38" t="str">
        <f>_xlfn.IFNA(IF($U$8="set",VLOOKUP(Search!$A3385,Inventory!$AD$2:$AI$5552,6,FALSE),IF($U$8="Player",VLOOKUP(Search!$A3385,Inventory!$AF$2:$AI$5552,4,FALSE),IF($U$8="BV",VLOOKUP(Search!$A3385,Inventory!$AH$2:$AI$5552,2,FALSE),""))),"")</f>
        <v/>
      </c>
      <c r="C3385" s="38"/>
      <c r="D3385" s="38"/>
      <c r="E3385" s="38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22"/>
    </row>
    <row r="3386" spans="1:22" x14ac:dyDescent="0.2">
      <c r="A3386" s="24">
        <f>1+LARGE($A$11:A3385,1)</f>
        <v>3375</v>
      </c>
      <c r="B3386" s="38" t="str">
        <f>_xlfn.IFNA(IF($U$8="set",VLOOKUP(Search!$A3386,Inventory!$AD$2:$AI$5552,6,FALSE),IF($U$8="Player",VLOOKUP(Search!$A3386,Inventory!$AF$2:$AI$5552,4,FALSE),IF($U$8="BV",VLOOKUP(Search!$A3386,Inventory!$AH$2:$AI$5552,2,FALSE),""))),"")</f>
        <v/>
      </c>
      <c r="C3386" s="38"/>
      <c r="D3386" s="38"/>
      <c r="E3386" s="38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22"/>
    </row>
    <row r="3387" spans="1:22" x14ac:dyDescent="0.2">
      <c r="A3387" s="24">
        <f>1+LARGE($A$11:A3386,1)</f>
        <v>3376</v>
      </c>
      <c r="B3387" s="38" t="str">
        <f>_xlfn.IFNA(IF($U$8="set",VLOOKUP(Search!$A3387,Inventory!$AD$2:$AI$5552,6,FALSE),IF($U$8="Player",VLOOKUP(Search!$A3387,Inventory!$AF$2:$AI$5552,4,FALSE),IF($U$8="BV",VLOOKUP(Search!$A3387,Inventory!$AH$2:$AI$5552,2,FALSE),""))),"")</f>
        <v/>
      </c>
      <c r="C3387" s="38"/>
      <c r="D3387" s="38"/>
      <c r="E3387" s="38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22"/>
    </row>
    <row r="3388" spans="1:22" x14ac:dyDescent="0.2">
      <c r="A3388" s="24">
        <f>1+LARGE($A$11:A3387,1)</f>
        <v>3377</v>
      </c>
      <c r="B3388" s="38" t="str">
        <f>_xlfn.IFNA(IF($U$8="set",VLOOKUP(Search!$A3388,Inventory!$AD$2:$AI$5552,6,FALSE),IF($U$8="Player",VLOOKUP(Search!$A3388,Inventory!$AF$2:$AI$5552,4,FALSE),IF($U$8="BV",VLOOKUP(Search!$A3388,Inventory!$AH$2:$AI$5552,2,FALSE),""))),"")</f>
        <v/>
      </c>
      <c r="C3388" s="38"/>
      <c r="D3388" s="38"/>
      <c r="E3388" s="38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22"/>
    </row>
    <row r="3389" spans="1:22" x14ac:dyDescent="0.2">
      <c r="A3389" s="24">
        <f>1+LARGE($A$11:A3388,1)</f>
        <v>3378</v>
      </c>
      <c r="B3389" s="38" t="str">
        <f>_xlfn.IFNA(IF($U$8="set",VLOOKUP(Search!$A3389,Inventory!$AD$2:$AI$5552,6,FALSE),IF($U$8="Player",VLOOKUP(Search!$A3389,Inventory!$AF$2:$AI$5552,4,FALSE),IF($U$8="BV",VLOOKUP(Search!$A3389,Inventory!$AH$2:$AI$5552,2,FALSE),""))),"")</f>
        <v/>
      </c>
      <c r="C3389" s="38"/>
      <c r="D3389" s="38"/>
      <c r="E3389" s="38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22"/>
    </row>
    <row r="3390" spans="1:22" x14ac:dyDescent="0.2">
      <c r="A3390" s="24">
        <f>1+LARGE($A$11:A3389,1)</f>
        <v>3379</v>
      </c>
      <c r="B3390" s="38" t="str">
        <f>_xlfn.IFNA(IF($U$8="set",VLOOKUP(Search!$A3390,Inventory!$AD$2:$AI$5552,6,FALSE),IF($U$8="Player",VLOOKUP(Search!$A3390,Inventory!$AF$2:$AI$5552,4,FALSE),IF($U$8="BV",VLOOKUP(Search!$A3390,Inventory!$AH$2:$AI$5552,2,FALSE),""))),"")</f>
        <v/>
      </c>
      <c r="C3390" s="38"/>
      <c r="D3390" s="38"/>
      <c r="E3390" s="38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22"/>
    </row>
    <row r="3391" spans="1:22" x14ac:dyDescent="0.2">
      <c r="A3391" s="24">
        <f>1+LARGE($A$11:A3390,1)</f>
        <v>3380</v>
      </c>
      <c r="B3391" s="38" t="str">
        <f>_xlfn.IFNA(IF($U$8="set",VLOOKUP(Search!$A3391,Inventory!$AD$2:$AI$5552,6,FALSE),IF($U$8="Player",VLOOKUP(Search!$A3391,Inventory!$AF$2:$AI$5552,4,FALSE),IF($U$8="BV",VLOOKUP(Search!$A3391,Inventory!$AH$2:$AI$5552,2,FALSE),""))),"")</f>
        <v/>
      </c>
      <c r="C3391" s="38"/>
      <c r="D3391" s="38"/>
      <c r="E3391" s="38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22"/>
    </row>
    <row r="3392" spans="1:22" x14ac:dyDescent="0.2">
      <c r="A3392" s="24">
        <f>1+LARGE($A$11:A3391,1)</f>
        <v>3381</v>
      </c>
      <c r="B3392" s="38" t="str">
        <f>_xlfn.IFNA(IF($U$8="set",VLOOKUP(Search!$A3392,Inventory!$AD$2:$AI$5552,6,FALSE),IF($U$8="Player",VLOOKUP(Search!$A3392,Inventory!$AF$2:$AI$5552,4,FALSE),IF($U$8="BV",VLOOKUP(Search!$A3392,Inventory!$AH$2:$AI$5552,2,FALSE),""))),"")</f>
        <v/>
      </c>
      <c r="C3392" s="38"/>
      <c r="D3392" s="38"/>
      <c r="E3392" s="38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22"/>
    </row>
    <row r="3393" spans="1:22" x14ac:dyDescent="0.2">
      <c r="A3393" s="24">
        <f>1+LARGE($A$11:A3392,1)</f>
        <v>3382</v>
      </c>
      <c r="B3393" s="38" t="str">
        <f>_xlfn.IFNA(IF($U$8="set",VLOOKUP(Search!$A3393,Inventory!$AD$2:$AI$5552,6,FALSE),IF($U$8="Player",VLOOKUP(Search!$A3393,Inventory!$AF$2:$AI$5552,4,FALSE),IF($U$8="BV",VLOOKUP(Search!$A3393,Inventory!$AH$2:$AI$5552,2,FALSE),""))),"")</f>
        <v/>
      </c>
      <c r="C3393" s="38"/>
      <c r="D3393" s="38"/>
      <c r="E3393" s="38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22"/>
    </row>
    <row r="3394" spans="1:22" x14ac:dyDescent="0.2">
      <c r="A3394" s="24">
        <f>1+LARGE($A$11:A3393,1)</f>
        <v>3383</v>
      </c>
      <c r="B3394" s="38" t="str">
        <f>_xlfn.IFNA(IF($U$8="set",VLOOKUP(Search!$A3394,Inventory!$AD$2:$AI$5552,6,FALSE),IF($U$8="Player",VLOOKUP(Search!$A3394,Inventory!$AF$2:$AI$5552,4,FALSE),IF($U$8="BV",VLOOKUP(Search!$A3394,Inventory!$AH$2:$AI$5552,2,FALSE),""))),"")</f>
        <v/>
      </c>
      <c r="C3394" s="38"/>
      <c r="D3394" s="38"/>
      <c r="E3394" s="38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22"/>
    </row>
    <row r="3395" spans="1:22" x14ac:dyDescent="0.2">
      <c r="A3395" s="24">
        <f>1+LARGE($A$11:A3394,1)</f>
        <v>3384</v>
      </c>
      <c r="B3395" s="38" t="str">
        <f>_xlfn.IFNA(IF($U$8="set",VLOOKUP(Search!$A3395,Inventory!$AD$2:$AI$5552,6,FALSE),IF($U$8="Player",VLOOKUP(Search!$A3395,Inventory!$AF$2:$AI$5552,4,FALSE),IF($U$8="BV",VLOOKUP(Search!$A3395,Inventory!$AH$2:$AI$5552,2,FALSE),""))),"")</f>
        <v/>
      </c>
      <c r="C3395" s="38"/>
      <c r="D3395" s="38"/>
      <c r="E3395" s="38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22"/>
    </row>
    <row r="3396" spans="1:22" x14ac:dyDescent="0.2">
      <c r="A3396" s="24">
        <f>1+LARGE($A$11:A3395,1)</f>
        <v>3385</v>
      </c>
      <c r="B3396" s="38" t="str">
        <f>_xlfn.IFNA(IF($U$8="set",VLOOKUP(Search!$A3396,Inventory!$AD$2:$AI$5552,6,FALSE),IF($U$8="Player",VLOOKUP(Search!$A3396,Inventory!$AF$2:$AI$5552,4,FALSE),IF($U$8="BV",VLOOKUP(Search!$A3396,Inventory!$AH$2:$AI$5552,2,FALSE),""))),"")</f>
        <v/>
      </c>
      <c r="C3396" s="38"/>
      <c r="D3396" s="38"/>
      <c r="E3396" s="38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22"/>
    </row>
    <row r="3397" spans="1:22" x14ac:dyDescent="0.2">
      <c r="A3397" s="24">
        <f>1+LARGE($A$11:A3396,1)</f>
        <v>3386</v>
      </c>
      <c r="B3397" s="38" t="str">
        <f>_xlfn.IFNA(IF($U$8="set",VLOOKUP(Search!$A3397,Inventory!$AD$2:$AI$5552,6,FALSE),IF($U$8="Player",VLOOKUP(Search!$A3397,Inventory!$AF$2:$AI$5552,4,FALSE),IF($U$8="BV",VLOOKUP(Search!$A3397,Inventory!$AH$2:$AI$5552,2,FALSE),""))),"")</f>
        <v/>
      </c>
      <c r="C3397" s="38"/>
      <c r="D3397" s="38"/>
      <c r="E3397" s="38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22"/>
    </row>
    <row r="3398" spans="1:22" x14ac:dyDescent="0.2">
      <c r="A3398" s="24">
        <f>1+LARGE($A$11:A3397,1)</f>
        <v>3387</v>
      </c>
      <c r="B3398" s="38" t="str">
        <f>_xlfn.IFNA(IF($U$8="set",VLOOKUP(Search!$A3398,Inventory!$AD$2:$AI$5552,6,FALSE),IF($U$8="Player",VLOOKUP(Search!$A3398,Inventory!$AF$2:$AI$5552,4,FALSE),IF($U$8="BV",VLOOKUP(Search!$A3398,Inventory!$AH$2:$AI$5552,2,FALSE),""))),"")</f>
        <v/>
      </c>
      <c r="C3398" s="38"/>
      <c r="D3398" s="38"/>
      <c r="E3398" s="38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22"/>
    </row>
    <row r="3399" spans="1:22" x14ac:dyDescent="0.2">
      <c r="A3399" s="24">
        <f>1+LARGE($A$11:A3398,1)</f>
        <v>3388</v>
      </c>
      <c r="B3399" s="38" t="str">
        <f>_xlfn.IFNA(IF($U$8="set",VLOOKUP(Search!$A3399,Inventory!$AD$2:$AI$5552,6,FALSE),IF($U$8="Player",VLOOKUP(Search!$A3399,Inventory!$AF$2:$AI$5552,4,FALSE),IF($U$8="BV",VLOOKUP(Search!$A3399,Inventory!$AH$2:$AI$5552,2,FALSE),""))),"")</f>
        <v/>
      </c>
      <c r="C3399" s="38"/>
      <c r="D3399" s="38"/>
      <c r="E3399" s="38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22"/>
    </row>
    <row r="3400" spans="1:22" x14ac:dyDescent="0.2">
      <c r="A3400" s="24">
        <f>1+LARGE($A$11:A3399,1)</f>
        <v>3389</v>
      </c>
      <c r="B3400" s="38" t="str">
        <f>_xlfn.IFNA(IF($U$8="set",VLOOKUP(Search!$A3400,Inventory!$AD$2:$AI$5552,6,FALSE),IF($U$8="Player",VLOOKUP(Search!$A3400,Inventory!$AF$2:$AI$5552,4,FALSE),IF($U$8="BV",VLOOKUP(Search!$A3400,Inventory!$AH$2:$AI$5552,2,FALSE),""))),"")</f>
        <v/>
      </c>
      <c r="C3400" s="38"/>
      <c r="D3400" s="38"/>
      <c r="E3400" s="38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22"/>
    </row>
    <row r="3401" spans="1:22" x14ac:dyDescent="0.2">
      <c r="A3401" s="24">
        <f>1+LARGE($A$11:A3400,1)</f>
        <v>3390</v>
      </c>
      <c r="B3401" s="38" t="str">
        <f>_xlfn.IFNA(IF($U$8="set",VLOOKUP(Search!$A3401,Inventory!$AD$2:$AI$5552,6,FALSE),IF($U$8="Player",VLOOKUP(Search!$A3401,Inventory!$AF$2:$AI$5552,4,FALSE),IF($U$8="BV",VLOOKUP(Search!$A3401,Inventory!$AH$2:$AI$5552,2,FALSE),""))),"")</f>
        <v/>
      </c>
      <c r="C3401" s="38"/>
      <c r="D3401" s="38"/>
      <c r="E3401" s="38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22"/>
    </row>
    <row r="3402" spans="1:22" x14ac:dyDescent="0.2">
      <c r="A3402" s="24">
        <f>1+LARGE($A$11:A3401,1)</f>
        <v>3391</v>
      </c>
      <c r="B3402" s="38" t="str">
        <f>_xlfn.IFNA(IF($U$8="set",VLOOKUP(Search!$A3402,Inventory!$AD$2:$AI$5552,6,FALSE),IF($U$8="Player",VLOOKUP(Search!$A3402,Inventory!$AF$2:$AI$5552,4,FALSE),IF($U$8="BV",VLOOKUP(Search!$A3402,Inventory!$AH$2:$AI$5552,2,FALSE),""))),"")</f>
        <v/>
      </c>
      <c r="C3402" s="38"/>
      <c r="D3402" s="38"/>
      <c r="E3402" s="38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22"/>
    </row>
    <row r="3403" spans="1:22" x14ac:dyDescent="0.2">
      <c r="A3403" s="24">
        <f>1+LARGE($A$11:A3402,1)</f>
        <v>3392</v>
      </c>
      <c r="B3403" s="38" t="str">
        <f>_xlfn.IFNA(IF($U$8="set",VLOOKUP(Search!$A3403,Inventory!$AD$2:$AI$5552,6,FALSE),IF($U$8="Player",VLOOKUP(Search!$A3403,Inventory!$AF$2:$AI$5552,4,FALSE),IF($U$8="BV",VLOOKUP(Search!$A3403,Inventory!$AH$2:$AI$5552,2,FALSE),""))),"")</f>
        <v/>
      </c>
      <c r="C3403" s="38"/>
      <c r="D3403" s="38"/>
      <c r="E3403" s="38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22"/>
    </row>
    <row r="3404" spans="1:22" x14ac:dyDescent="0.2">
      <c r="A3404" s="24">
        <f>1+LARGE($A$11:A3403,1)</f>
        <v>3393</v>
      </c>
      <c r="B3404" s="38" t="str">
        <f>_xlfn.IFNA(IF($U$8="set",VLOOKUP(Search!$A3404,Inventory!$AD$2:$AI$5552,6,FALSE),IF($U$8="Player",VLOOKUP(Search!$A3404,Inventory!$AF$2:$AI$5552,4,FALSE),IF($U$8="BV",VLOOKUP(Search!$A3404,Inventory!$AH$2:$AI$5552,2,FALSE),""))),"")</f>
        <v/>
      </c>
      <c r="C3404" s="38"/>
      <c r="D3404" s="38"/>
      <c r="E3404" s="38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22"/>
    </row>
    <row r="3405" spans="1:22" x14ac:dyDescent="0.2">
      <c r="A3405" s="24">
        <f>1+LARGE($A$11:A3404,1)</f>
        <v>3394</v>
      </c>
      <c r="B3405" s="38" t="str">
        <f>_xlfn.IFNA(IF($U$8="set",VLOOKUP(Search!$A3405,Inventory!$AD$2:$AI$5552,6,FALSE),IF($U$8="Player",VLOOKUP(Search!$A3405,Inventory!$AF$2:$AI$5552,4,FALSE),IF($U$8="BV",VLOOKUP(Search!$A3405,Inventory!$AH$2:$AI$5552,2,FALSE),""))),"")</f>
        <v/>
      </c>
      <c r="C3405" s="38"/>
      <c r="D3405" s="38"/>
      <c r="E3405" s="38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22"/>
    </row>
    <row r="3406" spans="1:22" x14ac:dyDescent="0.2">
      <c r="A3406" s="24">
        <f>1+LARGE($A$11:A3405,1)</f>
        <v>3395</v>
      </c>
      <c r="B3406" s="38" t="str">
        <f>_xlfn.IFNA(IF($U$8="set",VLOOKUP(Search!$A3406,Inventory!$AD$2:$AI$5552,6,FALSE),IF($U$8="Player",VLOOKUP(Search!$A3406,Inventory!$AF$2:$AI$5552,4,FALSE),IF($U$8="BV",VLOOKUP(Search!$A3406,Inventory!$AH$2:$AI$5552,2,FALSE),""))),"")</f>
        <v/>
      </c>
      <c r="C3406" s="38"/>
      <c r="D3406" s="38"/>
      <c r="E3406" s="38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22"/>
    </row>
    <row r="3407" spans="1:22" x14ac:dyDescent="0.2">
      <c r="A3407" s="24">
        <f>1+LARGE($A$11:A3406,1)</f>
        <v>3396</v>
      </c>
      <c r="B3407" s="38" t="str">
        <f>_xlfn.IFNA(IF($U$8="set",VLOOKUP(Search!$A3407,Inventory!$AD$2:$AI$5552,6,FALSE),IF($U$8="Player",VLOOKUP(Search!$A3407,Inventory!$AF$2:$AI$5552,4,FALSE),IF($U$8="BV",VLOOKUP(Search!$A3407,Inventory!$AH$2:$AI$5552,2,FALSE),""))),"")</f>
        <v/>
      </c>
      <c r="C3407" s="38"/>
      <c r="D3407" s="38"/>
      <c r="E3407" s="38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22"/>
    </row>
    <row r="3408" spans="1:22" x14ac:dyDescent="0.2">
      <c r="A3408" s="24">
        <f>1+LARGE($A$11:A3407,1)</f>
        <v>3397</v>
      </c>
      <c r="B3408" s="38" t="str">
        <f>_xlfn.IFNA(IF($U$8="set",VLOOKUP(Search!$A3408,Inventory!$AD$2:$AI$5552,6,FALSE),IF($U$8="Player",VLOOKUP(Search!$A3408,Inventory!$AF$2:$AI$5552,4,FALSE),IF($U$8="BV",VLOOKUP(Search!$A3408,Inventory!$AH$2:$AI$5552,2,FALSE),""))),"")</f>
        <v/>
      </c>
      <c r="C3408" s="38"/>
      <c r="D3408" s="38"/>
      <c r="E3408" s="38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22"/>
    </row>
    <row r="3409" spans="1:22" x14ac:dyDescent="0.2">
      <c r="A3409" s="24">
        <f>1+LARGE($A$11:A3408,1)</f>
        <v>3398</v>
      </c>
      <c r="B3409" s="38" t="str">
        <f>_xlfn.IFNA(IF($U$8="set",VLOOKUP(Search!$A3409,Inventory!$AD$2:$AI$5552,6,FALSE),IF($U$8="Player",VLOOKUP(Search!$A3409,Inventory!$AF$2:$AI$5552,4,FALSE),IF($U$8="BV",VLOOKUP(Search!$A3409,Inventory!$AH$2:$AI$5552,2,FALSE),""))),"")</f>
        <v/>
      </c>
      <c r="C3409" s="38"/>
      <c r="D3409" s="38"/>
      <c r="E3409" s="38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22"/>
    </row>
    <row r="3410" spans="1:22" x14ac:dyDescent="0.2">
      <c r="A3410" s="24">
        <f>1+LARGE($A$11:A3409,1)</f>
        <v>3399</v>
      </c>
      <c r="B3410" s="38" t="str">
        <f>_xlfn.IFNA(IF($U$8="set",VLOOKUP(Search!$A3410,Inventory!$AD$2:$AI$5552,6,FALSE),IF($U$8="Player",VLOOKUP(Search!$A3410,Inventory!$AF$2:$AI$5552,4,FALSE),IF($U$8="BV",VLOOKUP(Search!$A3410,Inventory!$AH$2:$AI$5552,2,FALSE),""))),"")</f>
        <v/>
      </c>
      <c r="C3410" s="38"/>
      <c r="D3410" s="38"/>
      <c r="E3410" s="38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22"/>
    </row>
    <row r="3411" spans="1:22" x14ac:dyDescent="0.2">
      <c r="A3411" s="24">
        <f>1+LARGE($A$11:A3410,1)</f>
        <v>3400</v>
      </c>
      <c r="B3411" s="38" t="str">
        <f>_xlfn.IFNA(IF($U$8="set",VLOOKUP(Search!$A3411,Inventory!$AD$2:$AI$5552,6,FALSE),IF($U$8="Player",VLOOKUP(Search!$A3411,Inventory!$AF$2:$AI$5552,4,FALSE),IF($U$8="BV",VLOOKUP(Search!$A3411,Inventory!$AH$2:$AI$5552,2,FALSE),""))),"")</f>
        <v/>
      </c>
      <c r="C3411" s="38"/>
      <c r="D3411" s="38"/>
      <c r="E3411" s="38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22"/>
    </row>
    <row r="3412" spans="1:22" x14ac:dyDescent="0.2">
      <c r="A3412" s="24">
        <f>1+LARGE($A$11:A3411,1)</f>
        <v>3401</v>
      </c>
      <c r="B3412" s="38" t="str">
        <f>_xlfn.IFNA(IF($U$8="set",VLOOKUP(Search!$A3412,Inventory!$AD$2:$AI$5552,6,FALSE),IF($U$8="Player",VLOOKUP(Search!$A3412,Inventory!$AF$2:$AI$5552,4,FALSE),IF($U$8="BV",VLOOKUP(Search!$A3412,Inventory!$AH$2:$AI$5552,2,FALSE),""))),"")</f>
        <v/>
      </c>
      <c r="C3412" s="38"/>
      <c r="D3412" s="38"/>
      <c r="E3412" s="38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22"/>
    </row>
    <row r="3413" spans="1:22" x14ac:dyDescent="0.2">
      <c r="A3413" s="24">
        <f>1+LARGE($A$11:A3412,1)</f>
        <v>3402</v>
      </c>
      <c r="B3413" s="38" t="str">
        <f>_xlfn.IFNA(IF($U$8="set",VLOOKUP(Search!$A3413,Inventory!$AD$2:$AI$5552,6,FALSE),IF($U$8="Player",VLOOKUP(Search!$A3413,Inventory!$AF$2:$AI$5552,4,FALSE),IF($U$8="BV",VLOOKUP(Search!$A3413,Inventory!$AH$2:$AI$5552,2,FALSE),""))),"")</f>
        <v/>
      </c>
      <c r="C3413" s="38"/>
      <c r="D3413" s="38"/>
      <c r="E3413" s="38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22"/>
    </row>
    <row r="3414" spans="1:22" x14ac:dyDescent="0.2">
      <c r="A3414" s="24">
        <f>1+LARGE($A$11:A3413,1)</f>
        <v>3403</v>
      </c>
      <c r="B3414" s="38" t="str">
        <f>_xlfn.IFNA(IF($U$8="set",VLOOKUP(Search!$A3414,Inventory!$AD$2:$AI$5552,6,FALSE),IF($U$8="Player",VLOOKUP(Search!$A3414,Inventory!$AF$2:$AI$5552,4,FALSE),IF($U$8="BV",VLOOKUP(Search!$A3414,Inventory!$AH$2:$AI$5552,2,FALSE),""))),"")</f>
        <v/>
      </c>
      <c r="C3414" s="38"/>
      <c r="D3414" s="38"/>
      <c r="E3414" s="38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22"/>
    </row>
    <row r="3415" spans="1:22" x14ac:dyDescent="0.2">
      <c r="A3415" s="24">
        <f>1+LARGE($A$11:A3414,1)</f>
        <v>3404</v>
      </c>
      <c r="B3415" s="38" t="str">
        <f>_xlfn.IFNA(IF($U$8="set",VLOOKUP(Search!$A3415,Inventory!$AD$2:$AI$5552,6,FALSE),IF($U$8="Player",VLOOKUP(Search!$A3415,Inventory!$AF$2:$AI$5552,4,FALSE),IF($U$8="BV",VLOOKUP(Search!$A3415,Inventory!$AH$2:$AI$5552,2,FALSE),""))),"")</f>
        <v/>
      </c>
      <c r="C3415" s="38"/>
      <c r="D3415" s="38"/>
      <c r="E3415" s="38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22"/>
    </row>
    <row r="3416" spans="1:22" x14ac:dyDescent="0.2">
      <c r="A3416" s="24">
        <f>1+LARGE($A$11:A3415,1)</f>
        <v>3405</v>
      </c>
      <c r="B3416" s="38" t="str">
        <f>_xlfn.IFNA(IF($U$8="set",VLOOKUP(Search!$A3416,Inventory!$AD$2:$AI$5552,6,FALSE),IF($U$8="Player",VLOOKUP(Search!$A3416,Inventory!$AF$2:$AI$5552,4,FALSE),IF($U$8="BV",VLOOKUP(Search!$A3416,Inventory!$AH$2:$AI$5552,2,FALSE),""))),"")</f>
        <v/>
      </c>
      <c r="C3416" s="38"/>
      <c r="D3416" s="38"/>
      <c r="E3416" s="38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22"/>
    </row>
    <row r="3417" spans="1:22" x14ac:dyDescent="0.2">
      <c r="A3417" s="24">
        <f>1+LARGE($A$11:A3416,1)</f>
        <v>3406</v>
      </c>
      <c r="B3417" s="38" t="str">
        <f>_xlfn.IFNA(IF($U$8="set",VLOOKUP(Search!$A3417,Inventory!$AD$2:$AI$5552,6,FALSE),IF($U$8="Player",VLOOKUP(Search!$A3417,Inventory!$AF$2:$AI$5552,4,FALSE),IF($U$8="BV",VLOOKUP(Search!$A3417,Inventory!$AH$2:$AI$5552,2,FALSE),""))),"")</f>
        <v/>
      </c>
      <c r="C3417" s="38"/>
      <c r="D3417" s="38"/>
      <c r="E3417" s="38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22"/>
    </row>
    <row r="3418" spans="1:22" x14ac:dyDescent="0.2">
      <c r="A3418" s="24">
        <f>1+LARGE($A$11:A3417,1)</f>
        <v>3407</v>
      </c>
      <c r="B3418" s="38" t="str">
        <f>_xlfn.IFNA(IF($U$8="set",VLOOKUP(Search!$A3418,Inventory!$AD$2:$AI$5552,6,FALSE),IF($U$8="Player",VLOOKUP(Search!$A3418,Inventory!$AF$2:$AI$5552,4,FALSE),IF($U$8="BV",VLOOKUP(Search!$A3418,Inventory!$AH$2:$AI$5552,2,FALSE),""))),"")</f>
        <v/>
      </c>
      <c r="C3418" s="38"/>
      <c r="D3418" s="38"/>
      <c r="E3418" s="38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22"/>
    </row>
    <row r="3419" spans="1:22" x14ac:dyDescent="0.2">
      <c r="A3419" s="24">
        <f>1+LARGE($A$11:A3418,1)</f>
        <v>3408</v>
      </c>
      <c r="B3419" s="38" t="str">
        <f>_xlfn.IFNA(IF($U$8="set",VLOOKUP(Search!$A3419,Inventory!$AD$2:$AI$5552,6,FALSE),IF($U$8="Player",VLOOKUP(Search!$A3419,Inventory!$AF$2:$AI$5552,4,FALSE),IF($U$8="BV",VLOOKUP(Search!$A3419,Inventory!$AH$2:$AI$5552,2,FALSE),""))),"")</f>
        <v/>
      </c>
      <c r="C3419" s="38"/>
      <c r="D3419" s="38"/>
      <c r="E3419" s="38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22"/>
    </row>
    <row r="3420" spans="1:22" x14ac:dyDescent="0.2">
      <c r="A3420" s="24">
        <f>1+LARGE($A$11:A3419,1)</f>
        <v>3409</v>
      </c>
      <c r="B3420" s="38" t="str">
        <f>_xlfn.IFNA(IF($U$8="set",VLOOKUP(Search!$A3420,Inventory!$AD$2:$AI$5552,6,FALSE),IF($U$8="Player",VLOOKUP(Search!$A3420,Inventory!$AF$2:$AI$5552,4,FALSE),IF($U$8="BV",VLOOKUP(Search!$A3420,Inventory!$AH$2:$AI$5552,2,FALSE),""))),"")</f>
        <v/>
      </c>
      <c r="C3420" s="38"/>
      <c r="D3420" s="38"/>
      <c r="E3420" s="38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22"/>
    </row>
    <row r="3421" spans="1:22" x14ac:dyDescent="0.2">
      <c r="A3421" s="24">
        <f>1+LARGE($A$11:A3420,1)</f>
        <v>3410</v>
      </c>
      <c r="B3421" s="38" t="str">
        <f>_xlfn.IFNA(IF($U$8="set",VLOOKUP(Search!$A3421,Inventory!$AD$2:$AI$5552,6,FALSE),IF($U$8="Player",VLOOKUP(Search!$A3421,Inventory!$AF$2:$AI$5552,4,FALSE),IF($U$8="BV",VLOOKUP(Search!$A3421,Inventory!$AH$2:$AI$5552,2,FALSE),""))),"")</f>
        <v/>
      </c>
      <c r="C3421" s="38"/>
      <c r="D3421" s="38"/>
      <c r="E3421" s="38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22"/>
    </row>
    <row r="3422" spans="1:22" x14ac:dyDescent="0.2">
      <c r="A3422" s="24">
        <f>1+LARGE($A$11:A3421,1)</f>
        <v>3411</v>
      </c>
      <c r="B3422" s="38" t="str">
        <f>_xlfn.IFNA(IF($U$8="set",VLOOKUP(Search!$A3422,Inventory!$AD$2:$AI$5552,6,FALSE),IF($U$8="Player",VLOOKUP(Search!$A3422,Inventory!$AF$2:$AI$5552,4,FALSE),IF($U$8="BV",VLOOKUP(Search!$A3422,Inventory!$AH$2:$AI$5552,2,FALSE),""))),"")</f>
        <v/>
      </c>
      <c r="C3422" s="38"/>
      <c r="D3422" s="38"/>
      <c r="E3422" s="38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22"/>
    </row>
    <row r="3423" spans="1:22" x14ac:dyDescent="0.2">
      <c r="A3423" s="24">
        <f>1+LARGE($A$11:A3422,1)</f>
        <v>3412</v>
      </c>
      <c r="B3423" s="38" t="str">
        <f>_xlfn.IFNA(IF($U$8="set",VLOOKUP(Search!$A3423,Inventory!$AD$2:$AI$5552,6,FALSE),IF($U$8="Player",VLOOKUP(Search!$A3423,Inventory!$AF$2:$AI$5552,4,FALSE),IF($U$8="BV",VLOOKUP(Search!$A3423,Inventory!$AH$2:$AI$5552,2,FALSE),""))),"")</f>
        <v/>
      </c>
      <c r="C3423" s="38"/>
      <c r="D3423" s="38"/>
      <c r="E3423" s="38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22"/>
    </row>
    <row r="3424" spans="1:22" x14ac:dyDescent="0.2">
      <c r="A3424" s="24">
        <f>1+LARGE($A$11:A3423,1)</f>
        <v>3413</v>
      </c>
      <c r="B3424" s="38" t="str">
        <f>_xlfn.IFNA(IF($U$8="set",VLOOKUP(Search!$A3424,Inventory!$AD$2:$AI$5552,6,FALSE),IF($U$8="Player",VLOOKUP(Search!$A3424,Inventory!$AF$2:$AI$5552,4,FALSE),IF($U$8="BV",VLOOKUP(Search!$A3424,Inventory!$AH$2:$AI$5552,2,FALSE),""))),"")</f>
        <v/>
      </c>
      <c r="C3424" s="38"/>
      <c r="D3424" s="38"/>
      <c r="E3424" s="38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22"/>
    </row>
    <row r="3425" spans="1:22" x14ac:dyDescent="0.2">
      <c r="A3425" s="24">
        <f>1+LARGE($A$11:A3424,1)</f>
        <v>3414</v>
      </c>
      <c r="B3425" s="38" t="str">
        <f>_xlfn.IFNA(IF($U$8="set",VLOOKUP(Search!$A3425,Inventory!$AD$2:$AI$5552,6,FALSE),IF($U$8="Player",VLOOKUP(Search!$A3425,Inventory!$AF$2:$AI$5552,4,FALSE),IF($U$8="BV",VLOOKUP(Search!$A3425,Inventory!$AH$2:$AI$5552,2,FALSE),""))),"")</f>
        <v/>
      </c>
      <c r="C3425" s="38"/>
      <c r="D3425" s="38"/>
      <c r="E3425" s="38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22"/>
    </row>
    <row r="3426" spans="1:22" x14ac:dyDescent="0.2">
      <c r="A3426" s="24">
        <f>1+LARGE($A$11:A3425,1)</f>
        <v>3415</v>
      </c>
      <c r="B3426" s="38" t="str">
        <f>_xlfn.IFNA(IF($U$8="set",VLOOKUP(Search!$A3426,Inventory!$AD$2:$AI$5552,6,FALSE),IF($U$8="Player",VLOOKUP(Search!$A3426,Inventory!$AF$2:$AI$5552,4,FALSE),IF($U$8="BV",VLOOKUP(Search!$A3426,Inventory!$AH$2:$AI$5552,2,FALSE),""))),"")</f>
        <v/>
      </c>
      <c r="C3426" s="38"/>
      <c r="D3426" s="38"/>
      <c r="E3426" s="38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22"/>
    </row>
    <row r="3427" spans="1:22" x14ac:dyDescent="0.2">
      <c r="A3427" s="24">
        <f>1+LARGE($A$11:A3426,1)</f>
        <v>3416</v>
      </c>
      <c r="B3427" s="38" t="str">
        <f>_xlfn.IFNA(IF($U$8="set",VLOOKUP(Search!$A3427,Inventory!$AD$2:$AI$5552,6,FALSE),IF($U$8="Player",VLOOKUP(Search!$A3427,Inventory!$AF$2:$AI$5552,4,FALSE),IF($U$8="BV",VLOOKUP(Search!$A3427,Inventory!$AH$2:$AI$5552,2,FALSE),""))),"")</f>
        <v/>
      </c>
      <c r="C3427" s="38"/>
      <c r="D3427" s="38"/>
      <c r="E3427" s="38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22"/>
    </row>
    <row r="3428" spans="1:22" x14ac:dyDescent="0.2">
      <c r="A3428" s="24">
        <f>1+LARGE($A$11:A3427,1)</f>
        <v>3417</v>
      </c>
      <c r="B3428" s="38" t="str">
        <f>_xlfn.IFNA(IF($U$8="set",VLOOKUP(Search!$A3428,Inventory!$AD$2:$AI$5552,6,FALSE),IF($U$8="Player",VLOOKUP(Search!$A3428,Inventory!$AF$2:$AI$5552,4,FALSE),IF($U$8="BV",VLOOKUP(Search!$A3428,Inventory!$AH$2:$AI$5552,2,FALSE),""))),"")</f>
        <v/>
      </c>
      <c r="C3428" s="38"/>
      <c r="D3428" s="38"/>
      <c r="E3428" s="38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22"/>
    </row>
    <row r="3429" spans="1:22" x14ac:dyDescent="0.2">
      <c r="A3429" s="24">
        <f>1+LARGE($A$11:A3428,1)</f>
        <v>3418</v>
      </c>
      <c r="B3429" s="38" t="str">
        <f>_xlfn.IFNA(IF($U$8="set",VLOOKUP(Search!$A3429,Inventory!$AD$2:$AI$5552,6,FALSE),IF($U$8="Player",VLOOKUP(Search!$A3429,Inventory!$AF$2:$AI$5552,4,FALSE),IF($U$8="BV",VLOOKUP(Search!$A3429,Inventory!$AH$2:$AI$5552,2,FALSE),""))),"")</f>
        <v/>
      </c>
      <c r="C3429" s="38"/>
      <c r="D3429" s="38"/>
      <c r="E3429" s="38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22"/>
    </row>
    <row r="3430" spans="1:22" x14ac:dyDescent="0.2">
      <c r="A3430" s="24">
        <f>1+LARGE($A$11:A3429,1)</f>
        <v>3419</v>
      </c>
      <c r="B3430" s="38" t="str">
        <f>_xlfn.IFNA(IF($U$8="set",VLOOKUP(Search!$A3430,Inventory!$AD$2:$AI$5552,6,FALSE),IF($U$8="Player",VLOOKUP(Search!$A3430,Inventory!$AF$2:$AI$5552,4,FALSE),IF($U$8="BV",VLOOKUP(Search!$A3430,Inventory!$AH$2:$AI$5552,2,FALSE),""))),"")</f>
        <v/>
      </c>
      <c r="C3430" s="38"/>
      <c r="D3430" s="38"/>
      <c r="E3430" s="38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22"/>
    </row>
    <row r="3431" spans="1:22" x14ac:dyDescent="0.2">
      <c r="A3431" s="24">
        <f>1+LARGE($A$11:A3430,1)</f>
        <v>3420</v>
      </c>
      <c r="B3431" s="38" t="str">
        <f>_xlfn.IFNA(IF($U$8="set",VLOOKUP(Search!$A3431,Inventory!$AD$2:$AI$5552,6,FALSE),IF($U$8="Player",VLOOKUP(Search!$A3431,Inventory!$AF$2:$AI$5552,4,FALSE),IF($U$8="BV",VLOOKUP(Search!$A3431,Inventory!$AH$2:$AI$5552,2,FALSE),""))),"")</f>
        <v/>
      </c>
      <c r="C3431" s="38"/>
      <c r="D3431" s="38"/>
      <c r="E3431" s="38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22"/>
    </row>
    <row r="3432" spans="1:22" x14ac:dyDescent="0.2">
      <c r="A3432" s="24">
        <f>1+LARGE($A$11:A3431,1)</f>
        <v>3421</v>
      </c>
      <c r="B3432" s="38" t="str">
        <f>_xlfn.IFNA(IF($U$8="set",VLOOKUP(Search!$A3432,Inventory!$AD$2:$AI$5552,6,FALSE),IF($U$8="Player",VLOOKUP(Search!$A3432,Inventory!$AF$2:$AI$5552,4,FALSE),IF($U$8="BV",VLOOKUP(Search!$A3432,Inventory!$AH$2:$AI$5552,2,FALSE),""))),"")</f>
        <v/>
      </c>
      <c r="C3432" s="38"/>
      <c r="D3432" s="38"/>
      <c r="E3432" s="38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22"/>
    </row>
    <row r="3433" spans="1:22" x14ac:dyDescent="0.2">
      <c r="A3433" s="24">
        <f>1+LARGE($A$11:A3432,1)</f>
        <v>3422</v>
      </c>
      <c r="B3433" s="38" t="str">
        <f>_xlfn.IFNA(IF($U$8="set",VLOOKUP(Search!$A3433,Inventory!$AD$2:$AI$5552,6,FALSE),IF($U$8="Player",VLOOKUP(Search!$A3433,Inventory!$AF$2:$AI$5552,4,FALSE),IF($U$8="BV",VLOOKUP(Search!$A3433,Inventory!$AH$2:$AI$5552,2,FALSE),""))),"")</f>
        <v/>
      </c>
      <c r="C3433" s="38"/>
      <c r="D3433" s="38"/>
      <c r="E3433" s="38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22"/>
    </row>
    <row r="3434" spans="1:22" x14ac:dyDescent="0.2">
      <c r="A3434" s="24">
        <f>1+LARGE($A$11:A3433,1)</f>
        <v>3423</v>
      </c>
      <c r="B3434" s="38" t="str">
        <f>_xlfn.IFNA(IF($U$8="set",VLOOKUP(Search!$A3434,Inventory!$AD$2:$AI$5552,6,FALSE),IF($U$8="Player",VLOOKUP(Search!$A3434,Inventory!$AF$2:$AI$5552,4,FALSE),IF($U$8="BV",VLOOKUP(Search!$A3434,Inventory!$AH$2:$AI$5552,2,FALSE),""))),"")</f>
        <v/>
      </c>
      <c r="C3434" s="38"/>
      <c r="D3434" s="38"/>
      <c r="E3434" s="38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22"/>
    </row>
    <row r="3435" spans="1:22" x14ac:dyDescent="0.2">
      <c r="A3435" s="24">
        <f>1+LARGE($A$11:A3434,1)</f>
        <v>3424</v>
      </c>
      <c r="B3435" s="38" t="str">
        <f>_xlfn.IFNA(IF($U$8="set",VLOOKUP(Search!$A3435,Inventory!$AD$2:$AI$5552,6,FALSE),IF($U$8="Player",VLOOKUP(Search!$A3435,Inventory!$AF$2:$AI$5552,4,FALSE),IF($U$8="BV",VLOOKUP(Search!$A3435,Inventory!$AH$2:$AI$5552,2,FALSE),""))),"")</f>
        <v/>
      </c>
      <c r="C3435" s="38"/>
      <c r="D3435" s="38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22"/>
    </row>
    <row r="3436" spans="1:22" x14ac:dyDescent="0.2">
      <c r="A3436" s="24">
        <f>1+LARGE($A$11:A3435,1)</f>
        <v>3425</v>
      </c>
      <c r="B3436" s="38" t="str">
        <f>_xlfn.IFNA(IF($U$8="set",VLOOKUP(Search!$A3436,Inventory!$AD$2:$AI$5552,6,FALSE),IF($U$8="Player",VLOOKUP(Search!$A3436,Inventory!$AF$2:$AI$5552,4,FALSE),IF($U$8="BV",VLOOKUP(Search!$A3436,Inventory!$AH$2:$AI$5552,2,FALSE),""))),"")</f>
        <v/>
      </c>
      <c r="C3436" s="38"/>
      <c r="D3436" s="38"/>
      <c r="E3436" s="38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22"/>
    </row>
    <row r="3437" spans="1:22" x14ac:dyDescent="0.2">
      <c r="A3437" s="24">
        <f>1+LARGE($A$11:A3436,1)</f>
        <v>3426</v>
      </c>
      <c r="B3437" s="38" t="str">
        <f>_xlfn.IFNA(IF($U$8="set",VLOOKUP(Search!$A3437,Inventory!$AD$2:$AI$5552,6,FALSE),IF($U$8="Player",VLOOKUP(Search!$A3437,Inventory!$AF$2:$AI$5552,4,FALSE),IF($U$8="BV",VLOOKUP(Search!$A3437,Inventory!$AH$2:$AI$5552,2,FALSE),""))),"")</f>
        <v/>
      </c>
      <c r="C3437" s="38"/>
      <c r="D3437" s="38"/>
      <c r="E3437" s="38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22"/>
    </row>
    <row r="3438" spans="1:22" x14ac:dyDescent="0.2">
      <c r="A3438" s="24">
        <f>1+LARGE($A$11:A3437,1)</f>
        <v>3427</v>
      </c>
      <c r="B3438" s="38" t="str">
        <f>_xlfn.IFNA(IF($U$8="set",VLOOKUP(Search!$A3438,Inventory!$AD$2:$AI$5552,6,FALSE),IF($U$8="Player",VLOOKUP(Search!$A3438,Inventory!$AF$2:$AI$5552,4,FALSE),IF($U$8="BV",VLOOKUP(Search!$A3438,Inventory!$AH$2:$AI$5552,2,FALSE),""))),"")</f>
        <v/>
      </c>
      <c r="C3438" s="38"/>
      <c r="D3438" s="38"/>
      <c r="E3438" s="38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22"/>
    </row>
    <row r="3439" spans="1:22" x14ac:dyDescent="0.2">
      <c r="A3439" s="24">
        <f>1+LARGE($A$11:A3438,1)</f>
        <v>3428</v>
      </c>
      <c r="B3439" s="38" t="str">
        <f>_xlfn.IFNA(IF($U$8="set",VLOOKUP(Search!$A3439,Inventory!$AD$2:$AI$5552,6,FALSE),IF($U$8="Player",VLOOKUP(Search!$A3439,Inventory!$AF$2:$AI$5552,4,FALSE),IF($U$8="BV",VLOOKUP(Search!$A3439,Inventory!$AH$2:$AI$5552,2,FALSE),""))),"")</f>
        <v/>
      </c>
      <c r="C3439" s="38"/>
      <c r="D3439" s="38"/>
      <c r="E3439" s="38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22"/>
    </row>
    <row r="3440" spans="1:22" x14ac:dyDescent="0.2">
      <c r="A3440" s="24">
        <f>1+LARGE($A$11:A3439,1)</f>
        <v>3429</v>
      </c>
      <c r="B3440" s="38" t="str">
        <f>_xlfn.IFNA(IF($U$8="set",VLOOKUP(Search!$A3440,Inventory!$AD$2:$AI$5552,6,FALSE),IF($U$8="Player",VLOOKUP(Search!$A3440,Inventory!$AF$2:$AI$5552,4,FALSE),IF($U$8="BV",VLOOKUP(Search!$A3440,Inventory!$AH$2:$AI$5552,2,FALSE),""))),"")</f>
        <v/>
      </c>
      <c r="C3440" s="38"/>
      <c r="D3440" s="38"/>
      <c r="E3440" s="38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22"/>
    </row>
    <row r="3441" spans="1:22" x14ac:dyDescent="0.2">
      <c r="A3441" s="24">
        <f>1+LARGE($A$11:A3440,1)</f>
        <v>3430</v>
      </c>
      <c r="B3441" s="38" t="str">
        <f>_xlfn.IFNA(IF($U$8="set",VLOOKUP(Search!$A3441,Inventory!$AD$2:$AI$5552,6,FALSE),IF($U$8="Player",VLOOKUP(Search!$A3441,Inventory!$AF$2:$AI$5552,4,FALSE),IF($U$8="BV",VLOOKUP(Search!$A3441,Inventory!$AH$2:$AI$5552,2,FALSE),""))),"")</f>
        <v/>
      </c>
      <c r="C3441" s="38"/>
      <c r="D3441" s="38"/>
      <c r="E3441" s="38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22"/>
    </row>
    <row r="3442" spans="1:22" x14ac:dyDescent="0.2">
      <c r="A3442" s="24">
        <f>1+LARGE($A$11:A3441,1)</f>
        <v>3431</v>
      </c>
      <c r="B3442" s="38" t="str">
        <f>_xlfn.IFNA(IF($U$8="set",VLOOKUP(Search!$A3442,Inventory!$AD$2:$AI$5552,6,FALSE),IF($U$8="Player",VLOOKUP(Search!$A3442,Inventory!$AF$2:$AI$5552,4,FALSE),IF($U$8="BV",VLOOKUP(Search!$A3442,Inventory!$AH$2:$AI$5552,2,FALSE),""))),"")</f>
        <v/>
      </c>
      <c r="C3442" s="38"/>
      <c r="D3442" s="38"/>
      <c r="E3442" s="38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22"/>
    </row>
    <row r="3443" spans="1:22" x14ac:dyDescent="0.2">
      <c r="A3443" s="24">
        <f>1+LARGE($A$11:A3442,1)</f>
        <v>3432</v>
      </c>
      <c r="B3443" s="38" t="str">
        <f>_xlfn.IFNA(IF($U$8="set",VLOOKUP(Search!$A3443,Inventory!$AD$2:$AI$5552,6,FALSE),IF($U$8="Player",VLOOKUP(Search!$A3443,Inventory!$AF$2:$AI$5552,4,FALSE),IF($U$8="BV",VLOOKUP(Search!$A3443,Inventory!$AH$2:$AI$5552,2,FALSE),""))),"")</f>
        <v/>
      </c>
      <c r="C3443" s="38"/>
      <c r="D3443" s="38"/>
      <c r="E3443" s="38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22"/>
    </row>
    <row r="3444" spans="1:22" x14ac:dyDescent="0.2">
      <c r="A3444" s="24">
        <f>1+LARGE($A$11:A3443,1)</f>
        <v>3433</v>
      </c>
      <c r="B3444" s="38" t="str">
        <f>_xlfn.IFNA(IF($U$8="set",VLOOKUP(Search!$A3444,Inventory!$AD$2:$AI$5552,6,FALSE),IF($U$8="Player",VLOOKUP(Search!$A3444,Inventory!$AF$2:$AI$5552,4,FALSE),IF($U$8="BV",VLOOKUP(Search!$A3444,Inventory!$AH$2:$AI$5552,2,FALSE),""))),"")</f>
        <v/>
      </c>
      <c r="C3444" s="38"/>
      <c r="D3444" s="38"/>
      <c r="E3444" s="38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22"/>
    </row>
    <row r="3445" spans="1:22" x14ac:dyDescent="0.2">
      <c r="A3445" s="24">
        <f>1+LARGE($A$11:A3444,1)</f>
        <v>3434</v>
      </c>
      <c r="B3445" s="38" t="str">
        <f>_xlfn.IFNA(IF($U$8="set",VLOOKUP(Search!$A3445,Inventory!$AD$2:$AI$5552,6,FALSE),IF($U$8="Player",VLOOKUP(Search!$A3445,Inventory!$AF$2:$AI$5552,4,FALSE),IF($U$8="BV",VLOOKUP(Search!$A3445,Inventory!$AH$2:$AI$5552,2,FALSE),""))),"")</f>
        <v/>
      </c>
      <c r="C3445" s="38"/>
      <c r="D3445" s="38"/>
      <c r="E3445" s="38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22"/>
    </row>
    <row r="3446" spans="1:22" x14ac:dyDescent="0.2">
      <c r="A3446" s="24">
        <f>1+LARGE($A$11:A3445,1)</f>
        <v>3435</v>
      </c>
      <c r="B3446" s="38" t="str">
        <f>_xlfn.IFNA(IF($U$8="set",VLOOKUP(Search!$A3446,Inventory!$AD$2:$AI$5552,6,FALSE),IF($U$8="Player",VLOOKUP(Search!$A3446,Inventory!$AF$2:$AI$5552,4,FALSE),IF($U$8="BV",VLOOKUP(Search!$A3446,Inventory!$AH$2:$AI$5552,2,FALSE),""))),"")</f>
        <v/>
      </c>
      <c r="C3446" s="38"/>
      <c r="D3446" s="38"/>
      <c r="E3446" s="38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22"/>
    </row>
    <row r="3447" spans="1:22" x14ac:dyDescent="0.2">
      <c r="A3447" s="24">
        <f>1+LARGE($A$11:A3446,1)</f>
        <v>3436</v>
      </c>
      <c r="B3447" s="38" t="str">
        <f>_xlfn.IFNA(IF($U$8="set",VLOOKUP(Search!$A3447,Inventory!$AD$2:$AI$5552,6,FALSE),IF($U$8="Player",VLOOKUP(Search!$A3447,Inventory!$AF$2:$AI$5552,4,FALSE),IF($U$8="BV",VLOOKUP(Search!$A3447,Inventory!$AH$2:$AI$5552,2,FALSE),""))),"")</f>
        <v/>
      </c>
      <c r="C3447" s="38"/>
      <c r="D3447" s="38"/>
      <c r="E3447" s="38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22"/>
    </row>
    <row r="3448" spans="1:22" x14ac:dyDescent="0.2">
      <c r="A3448" s="24">
        <f>1+LARGE($A$11:A3447,1)</f>
        <v>3437</v>
      </c>
      <c r="B3448" s="38" t="str">
        <f>_xlfn.IFNA(IF($U$8="set",VLOOKUP(Search!$A3448,Inventory!$AD$2:$AI$5552,6,FALSE),IF($U$8="Player",VLOOKUP(Search!$A3448,Inventory!$AF$2:$AI$5552,4,FALSE),IF($U$8="BV",VLOOKUP(Search!$A3448,Inventory!$AH$2:$AI$5552,2,FALSE),""))),"")</f>
        <v/>
      </c>
      <c r="C3448" s="38"/>
      <c r="D3448" s="38"/>
      <c r="E3448" s="38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22"/>
    </row>
    <row r="3449" spans="1:22" x14ac:dyDescent="0.2">
      <c r="A3449" s="24">
        <f>1+LARGE($A$11:A3448,1)</f>
        <v>3438</v>
      </c>
      <c r="B3449" s="38" t="str">
        <f>_xlfn.IFNA(IF($U$8="set",VLOOKUP(Search!$A3449,Inventory!$AD$2:$AI$5552,6,FALSE),IF($U$8="Player",VLOOKUP(Search!$A3449,Inventory!$AF$2:$AI$5552,4,FALSE),IF($U$8="BV",VLOOKUP(Search!$A3449,Inventory!$AH$2:$AI$5552,2,FALSE),""))),"")</f>
        <v/>
      </c>
      <c r="C3449" s="38"/>
      <c r="D3449" s="38"/>
      <c r="E3449" s="38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22"/>
    </row>
    <row r="3450" spans="1:22" x14ac:dyDescent="0.2">
      <c r="A3450" s="24">
        <f>1+LARGE($A$11:A3449,1)</f>
        <v>3439</v>
      </c>
      <c r="B3450" s="38" t="str">
        <f>_xlfn.IFNA(IF($U$8="set",VLOOKUP(Search!$A3450,Inventory!$AD$2:$AI$5552,6,FALSE),IF($U$8="Player",VLOOKUP(Search!$A3450,Inventory!$AF$2:$AI$5552,4,FALSE),IF($U$8="BV",VLOOKUP(Search!$A3450,Inventory!$AH$2:$AI$5552,2,FALSE),""))),"")</f>
        <v/>
      </c>
      <c r="C3450" s="38"/>
      <c r="D3450" s="38"/>
      <c r="E3450" s="38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22"/>
    </row>
    <row r="3451" spans="1:22" x14ac:dyDescent="0.2">
      <c r="A3451" s="24">
        <f>1+LARGE($A$11:A3450,1)</f>
        <v>3440</v>
      </c>
      <c r="B3451" s="38" t="str">
        <f>_xlfn.IFNA(IF($U$8="set",VLOOKUP(Search!$A3451,Inventory!$AD$2:$AI$5552,6,FALSE),IF($U$8="Player",VLOOKUP(Search!$A3451,Inventory!$AF$2:$AI$5552,4,FALSE),IF($U$8="BV",VLOOKUP(Search!$A3451,Inventory!$AH$2:$AI$5552,2,FALSE),""))),"")</f>
        <v/>
      </c>
      <c r="C3451" s="38"/>
      <c r="D3451" s="38"/>
      <c r="E3451" s="38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22"/>
    </row>
    <row r="3452" spans="1:22" x14ac:dyDescent="0.2">
      <c r="A3452" s="24">
        <f>1+LARGE($A$11:A3451,1)</f>
        <v>3441</v>
      </c>
      <c r="B3452" s="38" t="str">
        <f>_xlfn.IFNA(IF($U$8="set",VLOOKUP(Search!$A3452,Inventory!$AD$2:$AI$5552,6,FALSE),IF($U$8="Player",VLOOKUP(Search!$A3452,Inventory!$AF$2:$AI$5552,4,FALSE),IF($U$8="BV",VLOOKUP(Search!$A3452,Inventory!$AH$2:$AI$5552,2,FALSE),""))),"")</f>
        <v/>
      </c>
      <c r="C3452" s="38"/>
      <c r="D3452" s="38"/>
      <c r="E3452" s="38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22"/>
    </row>
    <row r="3453" spans="1:22" x14ac:dyDescent="0.2">
      <c r="A3453" s="24">
        <f>1+LARGE($A$11:A3452,1)</f>
        <v>3442</v>
      </c>
      <c r="B3453" s="38" t="str">
        <f>_xlfn.IFNA(IF($U$8="set",VLOOKUP(Search!$A3453,Inventory!$AD$2:$AI$5552,6,FALSE),IF($U$8="Player",VLOOKUP(Search!$A3453,Inventory!$AF$2:$AI$5552,4,FALSE),IF($U$8="BV",VLOOKUP(Search!$A3453,Inventory!$AH$2:$AI$5552,2,FALSE),""))),"")</f>
        <v/>
      </c>
      <c r="C3453" s="38"/>
      <c r="D3453" s="38"/>
      <c r="E3453" s="38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22"/>
    </row>
    <row r="3454" spans="1:22" x14ac:dyDescent="0.2">
      <c r="A3454" s="24">
        <f>1+LARGE($A$11:A3453,1)</f>
        <v>3443</v>
      </c>
      <c r="B3454" s="38" t="str">
        <f>_xlfn.IFNA(IF($U$8="set",VLOOKUP(Search!$A3454,Inventory!$AD$2:$AI$5552,6,FALSE),IF($U$8="Player",VLOOKUP(Search!$A3454,Inventory!$AF$2:$AI$5552,4,FALSE),IF($U$8="BV",VLOOKUP(Search!$A3454,Inventory!$AH$2:$AI$5552,2,FALSE),""))),"")</f>
        <v/>
      </c>
      <c r="C3454" s="38"/>
      <c r="D3454" s="38"/>
      <c r="E3454" s="38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22"/>
    </row>
    <row r="3455" spans="1:22" x14ac:dyDescent="0.2">
      <c r="A3455" s="24">
        <f>1+LARGE($A$11:A3454,1)</f>
        <v>3444</v>
      </c>
      <c r="B3455" s="38" t="str">
        <f>_xlfn.IFNA(IF($U$8="set",VLOOKUP(Search!$A3455,Inventory!$AD$2:$AI$5552,6,FALSE),IF($U$8="Player",VLOOKUP(Search!$A3455,Inventory!$AF$2:$AI$5552,4,FALSE),IF($U$8="BV",VLOOKUP(Search!$A3455,Inventory!$AH$2:$AI$5552,2,FALSE),""))),"")</f>
        <v/>
      </c>
      <c r="C3455" s="38"/>
      <c r="D3455" s="38"/>
      <c r="E3455" s="38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22"/>
    </row>
    <row r="3456" spans="1:22" x14ac:dyDescent="0.2">
      <c r="A3456" s="24">
        <f>1+LARGE($A$11:A3455,1)</f>
        <v>3445</v>
      </c>
      <c r="B3456" s="38" t="str">
        <f>_xlfn.IFNA(IF($U$8="set",VLOOKUP(Search!$A3456,Inventory!$AD$2:$AI$5552,6,FALSE),IF($U$8="Player",VLOOKUP(Search!$A3456,Inventory!$AF$2:$AI$5552,4,FALSE),IF($U$8="BV",VLOOKUP(Search!$A3456,Inventory!$AH$2:$AI$5552,2,FALSE),""))),"")</f>
        <v/>
      </c>
      <c r="C3456" s="38"/>
      <c r="D3456" s="38"/>
      <c r="E3456" s="38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22"/>
    </row>
    <row r="3457" spans="1:22" x14ac:dyDescent="0.2">
      <c r="A3457" s="24">
        <f>1+LARGE($A$11:A3456,1)</f>
        <v>3446</v>
      </c>
      <c r="B3457" s="38" t="str">
        <f>_xlfn.IFNA(IF($U$8="set",VLOOKUP(Search!$A3457,Inventory!$AD$2:$AI$5552,6,FALSE),IF($U$8="Player",VLOOKUP(Search!$A3457,Inventory!$AF$2:$AI$5552,4,FALSE),IF($U$8="BV",VLOOKUP(Search!$A3457,Inventory!$AH$2:$AI$5552,2,FALSE),""))),"")</f>
        <v/>
      </c>
      <c r="C3457" s="38"/>
      <c r="D3457" s="38"/>
      <c r="E3457" s="38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22"/>
    </row>
    <row r="3458" spans="1:22" x14ac:dyDescent="0.2">
      <c r="A3458" s="24">
        <f>1+LARGE($A$11:A3457,1)</f>
        <v>3447</v>
      </c>
      <c r="B3458" s="38" t="str">
        <f>_xlfn.IFNA(IF($U$8="set",VLOOKUP(Search!$A3458,Inventory!$AD$2:$AI$5552,6,FALSE),IF($U$8="Player",VLOOKUP(Search!$A3458,Inventory!$AF$2:$AI$5552,4,FALSE),IF($U$8="BV",VLOOKUP(Search!$A3458,Inventory!$AH$2:$AI$5552,2,FALSE),""))),"")</f>
        <v/>
      </c>
      <c r="C3458" s="38"/>
      <c r="D3458" s="38"/>
      <c r="E3458" s="38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22"/>
    </row>
    <row r="3459" spans="1:22" x14ac:dyDescent="0.2">
      <c r="A3459" s="24">
        <f>1+LARGE($A$11:A3458,1)</f>
        <v>3448</v>
      </c>
      <c r="B3459" s="38" t="str">
        <f>_xlfn.IFNA(IF($U$8="set",VLOOKUP(Search!$A3459,Inventory!$AD$2:$AI$5552,6,FALSE),IF($U$8="Player",VLOOKUP(Search!$A3459,Inventory!$AF$2:$AI$5552,4,FALSE),IF($U$8="BV",VLOOKUP(Search!$A3459,Inventory!$AH$2:$AI$5552,2,FALSE),""))),"")</f>
        <v/>
      </c>
      <c r="C3459" s="38"/>
      <c r="D3459" s="38"/>
      <c r="E3459" s="38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22"/>
    </row>
    <row r="3460" spans="1:22" x14ac:dyDescent="0.2">
      <c r="A3460" s="24">
        <f>1+LARGE($A$11:A3459,1)</f>
        <v>3449</v>
      </c>
      <c r="B3460" s="38" t="str">
        <f>_xlfn.IFNA(IF($U$8="set",VLOOKUP(Search!$A3460,Inventory!$AD$2:$AI$5552,6,FALSE),IF($U$8="Player",VLOOKUP(Search!$A3460,Inventory!$AF$2:$AI$5552,4,FALSE),IF($U$8="BV",VLOOKUP(Search!$A3460,Inventory!$AH$2:$AI$5552,2,FALSE),""))),"")</f>
        <v/>
      </c>
      <c r="C3460" s="38"/>
      <c r="D3460" s="38"/>
      <c r="E3460" s="38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22"/>
    </row>
    <row r="3461" spans="1:22" x14ac:dyDescent="0.2">
      <c r="A3461" s="24">
        <f>1+LARGE($A$11:A3460,1)</f>
        <v>3450</v>
      </c>
      <c r="B3461" s="38" t="str">
        <f>_xlfn.IFNA(IF($U$8="set",VLOOKUP(Search!$A3461,Inventory!$AD$2:$AI$5552,6,FALSE),IF($U$8="Player",VLOOKUP(Search!$A3461,Inventory!$AF$2:$AI$5552,4,FALSE),IF($U$8="BV",VLOOKUP(Search!$A3461,Inventory!$AH$2:$AI$5552,2,FALSE),""))),"")</f>
        <v/>
      </c>
      <c r="C3461" s="38"/>
      <c r="D3461" s="38"/>
      <c r="E3461" s="38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22"/>
    </row>
    <row r="3462" spans="1:22" x14ac:dyDescent="0.2">
      <c r="A3462" s="24">
        <f>1+LARGE($A$11:A3461,1)</f>
        <v>3451</v>
      </c>
      <c r="B3462" s="38" t="str">
        <f>_xlfn.IFNA(IF($U$8="set",VLOOKUP(Search!$A3462,Inventory!$AD$2:$AI$5552,6,FALSE),IF($U$8="Player",VLOOKUP(Search!$A3462,Inventory!$AF$2:$AI$5552,4,FALSE),IF($U$8="BV",VLOOKUP(Search!$A3462,Inventory!$AH$2:$AI$5552,2,FALSE),""))),"")</f>
        <v/>
      </c>
      <c r="C3462" s="38"/>
      <c r="D3462" s="38"/>
      <c r="E3462" s="38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22"/>
    </row>
    <row r="3463" spans="1:22" x14ac:dyDescent="0.2">
      <c r="A3463" s="24">
        <f>1+LARGE($A$11:A3462,1)</f>
        <v>3452</v>
      </c>
      <c r="B3463" s="38" t="str">
        <f>_xlfn.IFNA(IF($U$8="set",VLOOKUP(Search!$A3463,Inventory!$AD$2:$AI$5552,6,FALSE),IF($U$8="Player",VLOOKUP(Search!$A3463,Inventory!$AF$2:$AI$5552,4,FALSE),IF($U$8="BV",VLOOKUP(Search!$A3463,Inventory!$AH$2:$AI$5552,2,FALSE),""))),"")</f>
        <v/>
      </c>
      <c r="C3463" s="38"/>
      <c r="D3463" s="38"/>
      <c r="E3463" s="38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22"/>
    </row>
    <row r="3464" spans="1:22" x14ac:dyDescent="0.2">
      <c r="A3464" s="24">
        <f>1+LARGE($A$11:A3463,1)</f>
        <v>3453</v>
      </c>
      <c r="B3464" s="38" t="str">
        <f>_xlfn.IFNA(IF($U$8="set",VLOOKUP(Search!$A3464,Inventory!$AD$2:$AI$5552,6,FALSE),IF($U$8="Player",VLOOKUP(Search!$A3464,Inventory!$AF$2:$AI$5552,4,FALSE),IF($U$8="BV",VLOOKUP(Search!$A3464,Inventory!$AH$2:$AI$5552,2,FALSE),""))),"")</f>
        <v/>
      </c>
      <c r="C3464" s="38"/>
      <c r="D3464" s="38"/>
      <c r="E3464" s="38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22"/>
    </row>
    <row r="3465" spans="1:22" x14ac:dyDescent="0.2">
      <c r="A3465" s="24">
        <f>1+LARGE($A$11:A3464,1)</f>
        <v>3454</v>
      </c>
      <c r="B3465" s="38" t="str">
        <f>_xlfn.IFNA(IF($U$8="set",VLOOKUP(Search!$A3465,Inventory!$AD$2:$AI$5552,6,FALSE),IF($U$8="Player",VLOOKUP(Search!$A3465,Inventory!$AF$2:$AI$5552,4,FALSE),IF($U$8="BV",VLOOKUP(Search!$A3465,Inventory!$AH$2:$AI$5552,2,FALSE),""))),"")</f>
        <v/>
      </c>
      <c r="C3465" s="38"/>
      <c r="D3465" s="38"/>
      <c r="E3465" s="38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22"/>
    </row>
    <row r="3466" spans="1:22" x14ac:dyDescent="0.2">
      <c r="A3466" s="24">
        <f>1+LARGE($A$11:A3465,1)</f>
        <v>3455</v>
      </c>
      <c r="B3466" s="38" t="str">
        <f>_xlfn.IFNA(IF($U$8="set",VLOOKUP(Search!$A3466,Inventory!$AD$2:$AI$5552,6,FALSE),IF($U$8="Player",VLOOKUP(Search!$A3466,Inventory!$AF$2:$AI$5552,4,FALSE),IF($U$8="BV",VLOOKUP(Search!$A3466,Inventory!$AH$2:$AI$5552,2,FALSE),""))),"")</f>
        <v/>
      </c>
      <c r="C3466" s="38"/>
      <c r="D3466" s="38"/>
      <c r="E3466" s="38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22"/>
    </row>
    <row r="3467" spans="1:22" x14ac:dyDescent="0.2">
      <c r="A3467" s="24">
        <f>1+LARGE($A$11:A3466,1)</f>
        <v>3456</v>
      </c>
      <c r="B3467" s="38" t="str">
        <f>_xlfn.IFNA(IF($U$8="set",VLOOKUP(Search!$A3467,Inventory!$AD$2:$AI$5552,6,FALSE),IF($U$8="Player",VLOOKUP(Search!$A3467,Inventory!$AF$2:$AI$5552,4,FALSE),IF($U$8="BV",VLOOKUP(Search!$A3467,Inventory!$AH$2:$AI$5552,2,FALSE),""))),"")</f>
        <v/>
      </c>
      <c r="C3467" s="38"/>
      <c r="D3467" s="38"/>
      <c r="E3467" s="38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22"/>
    </row>
    <row r="3468" spans="1:22" x14ac:dyDescent="0.2">
      <c r="A3468" s="24">
        <f>1+LARGE($A$11:A3467,1)</f>
        <v>3457</v>
      </c>
      <c r="B3468" s="38" t="str">
        <f>_xlfn.IFNA(IF($U$8="set",VLOOKUP(Search!$A3468,Inventory!$AD$2:$AI$5552,6,FALSE),IF($U$8="Player",VLOOKUP(Search!$A3468,Inventory!$AF$2:$AI$5552,4,FALSE),IF($U$8="BV",VLOOKUP(Search!$A3468,Inventory!$AH$2:$AI$5552,2,FALSE),""))),"")</f>
        <v/>
      </c>
      <c r="C3468" s="38"/>
      <c r="D3468" s="38"/>
      <c r="E3468" s="38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22"/>
    </row>
    <row r="3469" spans="1:22" x14ac:dyDescent="0.2">
      <c r="A3469" s="24">
        <f>1+LARGE($A$11:A3468,1)</f>
        <v>3458</v>
      </c>
      <c r="B3469" s="38" t="str">
        <f>_xlfn.IFNA(IF($U$8="set",VLOOKUP(Search!$A3469,Inventory!$AD$2:$AI$5552,6,FALSE),IF($U$8="Player",VLOOKUP(Search!$A3469,Inventory!$AF$2:$AI$5552,4,FALSE),IF($U$8="BV",VLOOKUP(Search!$A3469,Inventory!$AH$2:$AI$5552,2,FALSE),""))),"")</f>
        <v/>
      </c>
      <c r="C3469" s="38"/>
      <c r="D3469" s="38"/>
      <c r="E3469" s="38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22"/>
    </row>
    <row r="3470" spans="1:22" x14ac:dyDescent="0.2">
      <c r="A3470" s="24">
        <f>1+LARGE($A$11:A3469,1)</f>
        <v>3459</v>
      </c>
      <c r="B3470" s="38" t="str">
        <f>_xlfn.IFNA(IF($U$8="set",VLOOKUP(Search!$A3470,Inventory!$AD$2:$AI$5552,6,FALSE),IF($U$8="Player",VLOOKUP(Search!$A3470,Inventory!$AF$2:$AI$5552,4,FALSE),IF($U$8="BV",VLOOKUP(Search!$A3470,Inventory!$AH$2:$AI$5552,2,FALSE),""))),"")</f>
        <v/>
      </c>
      <c r="C3470" s="38"/>
      <c r="D3470" s="38"/>
      <c r="E3470" s="38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22"/>
    </row>
    <row r="3471" spans="1:22" x14ac:dyDescent="0.2">
      <c r="A3471" s="24">
        <f>1+LARGE($A$11:A3470,1)</f>
        <v>3460</v>
      </c>
      <c r="B3471" s="38" t="str">
        <f>_xlfn.IFNA(IF($U$8="set",VLOOKUP(Search!$A3471,Inventory!$AD$2:$AI$5552,6,FALSE),IF($U$8="Player",VLOOKUP(Search!$A3471,Inventory!$AF$2:$AI$5552,4,FALSE),IF($U$8="BV",VLOOKUP(Search!$A3471,Inventory!$AH$2:$AI$5552,2,FALSE),""))),"")</f>
        <v/>
      </c>
      <c r="C3471" s="38"/>
      <c r="D3471" s="38"/>
      <c r="E3471" s="38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22"/>
    </row>
    <row r="3472" spans="1:22" x14ac:dyDescent="0.2">
      <c r="A3472" s="24">
        <f>1+LARGE($A$11:A3471,1)</f>
        <v>3461</v>
      </c>
      <c r="B3472" s="38" t="str">
        <f>_xlfn.IFNA(IF($U$8="set",VLOOKUP(Search!$A3472,Inventory!$AD$2:$AI$5552,6,FALSE),IF($U$8="Player",VLOOKUP(Search!$A3472,Inventory!$AF$2:$AI$5552,4,FALSE),IF($U$8="BV",VLOOKUP(Search!$A3472,Inventory!$AH$2:$AI$5552,2,FALSE),""))),"")</f>
        <v/>
      </c>
      <c r="C3472" s="38"/>
      <c r="D3472" s="38"/>
      <c r="E3472" s="38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22"/>
    </row>
    <row r="3473" spans="1:22" x14ac:dyDescent="0.2">
      <c r="A3473" s="24">
        <f>1+LARGE($A$11:A3472,1)</f>
        <v>3462</v>
      </c>
      <c r="B3473" s="38" t="str">
        <f>_xlfn.IFNA(IF($U$8="set",VLOOKUP(Search!$A3473,Inventory!$AD$2:$AI$5552,6,FALSE),IF($U$8="Player",VLOOKUP(Search!$A3473,Inventory!$AF$2:$AI$5552,4,FALSE),IF($U$8="BV",VLOOKUP(Search!$A3473,Inventory!$AH$2:$AI$5552,2,FALSE),""))),"")</f>
        <v/>
      </c>
      <c r="C3473" s="38"/>
      <c r="D3473" s="38"/>
      <c r="E3473" s="38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22"/>
    </row>
    <row r="3474" spans="1:22" x14ac:dyDescent="0.2">
      <c r="A3474" s="24">
        <f>1+LARGE($A$11:A3473,1)</f>
        <v>3463</v>
      </c>
      <c r="B3474" s="38" t="str">
        <f>_xlfn.IFNA(IF($U$8="set",VLOOKUP(Search!$A3474,Inventory!$AD$2:$AI$5552,6,FALSE),IF($U$8="Player",VLOOKUP(Search!$A3474,Inventory!$AF$2:$AI$5552,4,FALSE),IF($U$8="BV",VLOOKUP(Search!$A3474,Inventory!$AH$2:$AI$5552,2,FALSE),""))),"")</f>
        <v/>
      </c>
      <c r="C3474" s="38"/>
      <c r="D3474" s="38"/>
      <c r="E3474" s="38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22"/>
    </row>
    <row r="3475" spans="1:22" x14ac:dyDescent="0.2">
      <c r="A3475" s="24">
        <f>1+LARGE($A$11:A3474,1)</f>
        <v>3464</v>
      </c>
      <c r="B3475" s="38" t="str">
        <f>_xlfn.IFNA(IF($U$8="set",VLOOKUP(Search!$A3475,Inventory!$AD$2:$AI$5552,6,FALSE),IF($U$8="Player",VLOOKUP(Search!$A3475,Inventory!$AF$2:$AI$5552,4,FALSE),IF($U$8="BV",VLOOKUP(Search!$A3475,Inventory!$AH$2:$AI$5552,2,FALSE),""))),"")</f>
        <v/>
      </c>
      <c r="C3475" s="38"/>
      <c r="D3475" s="38"/>
      <c r="E3475" s="38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22"/>
    </row>
    <row r="3476" spans="1:22" x14ac:dyDescent="0.2">
      <c r="A3476" s="24">
        <f>1+LARGE($A$11:A3475,1)</f>
        <v>3465</v>
      </c>
      <c r="B3476" s="38" t="str">
        <f>_xlfn.IFNA(IF($U$8="set",VLOOKUP(Search!$A3476,Inventory!$AD$2:$AI$5552,6,FALSE),IF($U$8="Player",VLOOKUP(Search!$A3476,Inventory!$AF$2:$AI$5552,4,FALSE),IF($U$8="BV",VLOOKUP(Search!$A3476,Inventory!$AH$2:$AI$5552,2,FALSE),""))),"")</f>
        <v/>
      </c>
      <c r="C3476" s="38"/>
      <c r="D3476" s="38"/>
      <c r="E3476" s="38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22"/>
    </row>
    <row r="3477" spans="1:22" x14ac:dyDescent="0.2">
      <c r="A3477" s="24">
        <f>1+LARGE($A$11:A3476,1)</f>
        <v>3466</v>
      </c>
      <c r="B3477" s="38" t="str">
        <f>_xlfn.IFNA(IF($U$8="set",VLOOKUP(Search!$A3477,Inventory!$AD$2:$AI$5552,6,FALSE),IF($U$8="Player",VLOOKUP(Search!$A3477,Inventory!$AF$2:$AI$5552,4,FALSE),IF($U$8="BV",VLOOKUP(Search!$A3477,Inventory!$AH$2:$AI$5552,2,FALSE),""))),"")</f>
        <v/>
      </c>
      <c r="C3477" s="38"/>
      <c r="D3477" s="38"/>
      <c r="E3477" s="38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22"/>
    </row>
    <row r="3478" spans="1:22" x14ac:dyDescent="0.2">
      <c r="A3478" s="24">
        <f>1+LARGE($A$11:A3477,1)</f>
        <v>3467</v>
      </c>
      <c r="B3478" s="38" t="str">
        <f>_xlfn.IFNA(IF($U$8="set",VLOOKUP(Search!$A3478,Inventory!$AD$2:$AI$5552,6,FALSE),IF($U$8="Player",VLOOKUP(Search!$A3478,Inventory!$AF$2:$AI$5552,4,FALSE),IF($U$8="BV",VLOOKUP(Search!$A3478,Inventory!$AH$2:$AI$5552,2,FALSE),""))),"")</f>
        <v/>
      </c>
      <c r="C3478" s="38"/>
      <c r="D3478" s="38"/>
      <c r="E3478" s="38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22"/>
    </row>
    <row r="3479" spans="1:22" x14ac:dyDescent="0.2">
      <c r="A3479" s="24">
        <f>1+LARGE($A$11:A3478,1)</f>
        <v>3468</v>
      </c>
      <c r="B3479" s="38" t="str">
        <f>_xlfn.IFNA(IF($U$8="set",VLOOKUP(Search!$A3479,Inventory!$AD$2:$AI$5552,6,FALSE),IF($U$8="Player",VLOOKUP(Search!$A3479,Inventory!$AF$2:$AI$5552,4,FALSE),IF($U$8="BV",VLOOKUP(Search!$A3479,Inventory!$AH$2:$AI$5552,2,FALSE),""))),"")</f>
        <v/>
      </c>
      <c r="C3479" s="38"/>
      <c r="D3479" s="38"/>
      <c r="E3479" s="38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22"/>
    </row>
    <row r="3480" spans="1:22" x14ac:dyDescent="0.2">
      <c r="A3480" s="24">
        <f>1+LARGE($A$11:A3479,1)</f>
        <v>3469</v>
      </c>
      <c r="B3480" s="38" t="str">
        <f>_xlfn.IFNA(IF($U$8="set",VLOOKUP(Search!$A3480,Inventory!$AD$2:$AI$5552,6,FALSE),IF($U$8="Player",VLOOKUP(Search!$A3480,Inventory!$AF$2:$AI$5552,4,FALSE),IF($U$8="BV",VLOOKUP(Search!$A3480,Inventory!$AH$2:$AI$5552,2,FALSE),""))),"")</f>
        <v/>
      </c>
      <c r="C3480" s="38"/>
      <c r="D3480" s="38"/>
      <c r="E3480" s="38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22"/>
    </row>
    <row r="3481" spans="1:22" x14ac:dyDescent="0.2">
      <c r="A3481" s="24">
        <f>1+LARGE($A$11:A3480,1)</f>
        <v>3470</v>
      </c>
      <c r="B3481" s="38" t="str">
        <f>_xlfn.IFNA(IF($U$8="set",VLOOKUP(Search!$A3481,Inventory!$AD$2:$AI$5552,6,FALSE),IF($U$8="Player",VLOOKUP(Search!$A3481,Inventory!$AF$2:$AI$5552,4,FALSE),IF($U$8="BV",VLOOKUP(Search!$A3481,Inventory!$AH$2:$AI$5552,2,FALSE),""))),"")</f>
        <v/>
      </c>
      <c r="C3481" s="38"/>
      <c r="D3481" s="38"/>
      <c r="E3481" s="38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22"/>
    </row>
    <row r="3482" spans="1:22" x14ac:dyDescent="0.2">
      <c r="A3482" s="24">
        <f>1+LARGE($A$11:A3481,1)</f>
        <v>3471</v>
      </c>
      <c r="B3482" s="38" t="str">
        <f>_xlfn.IFNA(IF($U$8="set",VLOOKUP(Search!$A3482,Inventory!$AD$2:$AI$5552,6,FALSE),IF($U$8="Player",VLOOKUP(Search!$A3482,Inventory!$AF$2:$AI$5552,4,FALSE),IF($U$8="BV",VLOOKUP(Search!$A3482,Inventory!$AH$2:$AI$5552,2,FALSE),""))),"")</f>
        <v/>
      </c>
      <c r="C3482" s="38"/>
      <c r="D3482" s="38"/>
      <c r="E3482" s="38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22"/>
    </row>
    <row r="3483" spans="1:22" x14ac:dyDescent="0.2">
      <c r="A3483" s="24">
        <f>1+LARGE($A$11:A3482,1)</f>
        <v>3472</v>
      </c>
      <c r="B3483" s="38" t="str">
        <f>_xlfn.IFNA(IF($U$8="set",VLOOKUP(Search!$A3483,Inventory!$AD$2:$AI$5552,6,FALSE),IF($U$8="Player",VLOOKUP(Search!$A3483,Inventory!$AF$2:$AI$5552,4,FALSE),IF($U$8="BV",VLOOKUP(Search!$A3483,Inventory!$AH$2:$AI$5552,2,FALSE),""))),"")</f>
        <v/>
      </c>
      <c r="C3483" s="38"/>
      <c r="D3483" s="38"/>
      <c r="E3483" s="38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22"/>
    </row>
    <row r="3484" spans="1:22" x14ac:dyDescent="0.2">
      <c r="A3484" s="24">
        <f>1+LARGE($A$11:A3483,1)</f>
        <v>3473</v>
      </c>
      <c r="B3484" s="38" t="str">
        <f>_xlfn.IFNA(IF($U$8="set",VLOOKUP(Search!$A3484,Inventory!$AD$2:$AI$5552,6,FALSE),IF($U$8="Player",VLOOKUP(Search!$A3484,Inventory!$AF$2:$AI$5552,4,FALSE),IF($U$8="BV",VLOOKUP(Search!$A3484,Inventory!$AH$2:$AI$5552,2,FALSE),""))),"")</f>
        <v/>
      </c>
      <c r="C3484" s="38"/>
      <c r="D3484" s="38"/>
      <c r="E3484" s="38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22"/>
    </row>
    <row r="3485" spans="1:22" x14ac:dyDescent="0.2">
      <c r="A3485" s="24">
        <f>1+LARGE($A$11:A3484,1)</f>
        <v>3474</v>
      </c>
      <c r="B3485" s="38" t="str">
        <f>_xlfn.IFNA(IF($U$8="set",VLOOKUP(Search!$A3485,Inventory!$AD$2:$AI$5552,6,FALSE),IF($U$8="Player",VLOOKUP(Search!$A3485,Inventory!$AF$2:$AI$5552,4,FALSE),IF($U$8="BV",VLOOKUP(Search!$A3485,Inventory!$AH$2:$AI$5552,2,FALSE),""))),"")</f>
        <v/>
      </c>
      <c r="C3485" s="38"/>
      <c r="D3485" s="38"/>
      <c r="E3485" s="38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22"/>
    </row>
    <row r="3486" spans="1:22" x14ac:dyDescent="0.2">
      <c r="A3486" s="24">
        <f>1+LARGE($A$11:A3485,1)</f>
        <v>3475</v>
      </c>
      <c r="B3486" s="38" t="str">
        <f>_xlfn.IFNA(IF($U$8="set",VLOOKUP(Search!$A3486,Inventory!$AD$2:$AI$5552,6,FALSE),IF($U$8="Player",VLOOKUP(Search!$A3486,Inventory!$AF$2:$AI$5552,4,FALSE),IF($U$8="BV",VLOOKUP(Search!$A3486,Inventory!$AH$2:$AI$5552,2,FALSE),""))),"")</f>
        <v/>
      </c>
      <c r="C3486" s="38"/>
      <c r="D3486" s="38"/>
      <c r="E3486" s="38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22"/>
    </row>
    <row r="3487" spans="1:22" x14ac:dyDescent="0.2">
      <c r="A3487" s="24">
        <f>1+LARGE($A$11:A3486,1)</f>
        <v>3476</v>
      </c>
      <c r="B3487" s="38" t="str">
        <f>_xlfn.IFNA(IF($U$8="set",VLOOKUP(Search!$A3487,Inventory!$AD$2:$AI$5552,6,FALSE),IF($U$8="Player",VLOOKUP(Search!$A3487,Inventory!$AF$2:$AI$5552,4,FALSE),IF($U$8="BV",VLOOKUP(Search!$A3487,Inventory!$AH$2:$AI$5552,2,FALSE),""))),"")</f>
        <v/>
      </c>
      <c r="C3487" s="38"/>
      <c r="D3487" s="38"/>
      <c r="E3487" s="38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22"/>
    </row>
    <row r="3488" spans="1:22" x14ac:dyDescent="0.2">
      <c r="A3488" s="24">
        <f>1+LARGE($A$11:A3487,1)</f>
        <v>3477</v>
      </c>
      <c r="B3488" s="38" t="str">
        <f>_xlfn.IFNA(IF($U$8="set",VLOOKUP(Search!$A3488,Inventory!$AD$2:$AI$5552,6,FALSE),IF($U$8="Player",VLOOKUP(Search!$A3488,Inventory!$AF$2:$AI$5552,4,FALSE),IF($U$8="BV",VLOOKUP(Search!$A3488,Inventory!$AH$2:$AI$5552,2,FALSE),""))),"")</f>
        <v/>
      </c>
      <c r="C3488" s="38"/>
      <c r="D3488" s="38"/>
      <c r="E3488" s="38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22"/>
    </row>
    <row r="3489" spans="1:22" x14ac:dyDescent="0.2">
      <c r="A3489" s="24">
        <f>1+LARGE($A$11:A3488,1)</f>
        <v>3478</v>
      </c>
      <c r="B3489" s="38" t="str">
        <f>_xlfn.IFNA(IF($U$8="set",VLOOKUP(Search!$A3489,Inventory!$AD$2:$AI$5552,6,FALSE),IF($U$8="Player",VLOOKUP(Search!$A3489,Inventory!$AF$2:$AI$5552,4,FALSE),IF($U$8="BV",VLOOKUP(Search!$A3489,Inventory!$AH$2:$AI$5552,2,FALSE),""))),"")</f>
        <v/>
      </c>
      <c r="C3489" s="38"/>
      <c r="D3489" s="38"/>
      <c r="E3489" s="38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22"/>
    </row>
    <row r="3490" spans="1:22" x14ac:dyDescent="0.2">
      <c r="A3490" s="24">
        <f>1+LARGE($A$11:A3489,1)</f>
        <v>3479</v>
      </c>
      <c r="B3490" s="38" t="str">
        <f>_xlfn.IFNA(IF($U$8="set",VLOOKUP(Search!$A3490,Inventory!$AD$2:$AI$5552,6,FALSE),IF($U$8="Player",VLOOKUP(Search!$A3490,Inventory!$AF$2:$AI$5552,4,FALSE),IF($U$8="BV",VLOOKUP(Search!$A3490,Inventory!$AH$2:$AI$5552,2,FALSE),""))),"")</f>
        <v/>
      </c>
      <c r="C3490" s="38"/>
      <c r="D3490" s="38"/>
      <c r="E3490" s="38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22"/>
    </row>
    <row r="3491" spans="1:22" x14ac:dyDescent="0.2">
      <c r="A3491" s="24">
        <f>1+LARGE($A$11:A3490,1)</f>
        <v>3480</v>
      </c>
      <c r="B3491" s="38" t="str">
        <f>_xlfn.IFNA(IF($U$8="set",VLOOKUP(Search!$A3491,Inventory!$AD$2:$AI$5552,6,FALSE),IF($U$8="Player",VLOOKUP(Search!$A3491,Inventory!$AF$2:$AI$5552,4,FALSE),IF($U$8="BV",VLOOKUP(Search!$A3491,Inventory!$AH$2:$AI$5552,2,FALSE),""))),"")</f>
        <v/>
      </c>
      <c r="C3491" s="38"/>
      <c r="D3491" s="38"/>
      <c r="E3491" s="38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22"/>
    </row>
    <row r="3492" spans="1:22" x14ac:dyDescent="0.2">
      <c r="A3492" s="24">
        <f>1+LARGE($A$11:A3491,1)</f>
        <v>3481</v>
      </c>
      <c r="B3492" s="38" t="str">
        <f>_xlfn.IFNA(IF($U$8="set",VLOOKUP(Search!$A3492,Inventory!$AD$2:$AI$5552,6,FALSE),IF($U$8="Player",VLOOKUP(Search!$A3492,Inventory!$AF$2:$AI$5552,4,FALSE),IF($U$8="BV",VLOOKUP(Search!$A3492,Inventory!$AH$2:$AI$5552,2,FALSE),""))),"")</f>
        <v/>
      </c>
      <c r="C3492" s="38"/>
      <c r="D3492" s="38"/>
      <c r="E3492" s="38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22"/>
    </row>
    <row r="3493" spans="1:22" x14ac:dyDescent="0.2">
      <c r="A3493" s="24">
        <f>1+LARGE($A$11:A3492,1)</f>
        <v>3482</v>
      </c>
      <c r="B3493" s="38" t="str">
        <f>_xlfn.IFNA(IF($U$8="set",VLOOKUP(Search!$A3493,Inventory!$AD$2:$AI$5552,6,FALSE),IF($U$8="Player",VLOOKUP(Search!$A3493,Inventory!$AF$2:$AI$5552,4,FALSE),IF($U$8="BV",VLOOKUP(Search!$A3493,Inventory!$AH$2:$AI$5552,2,FALSE),""))),"")</f>
        <v/>
      </c>
      <c r="C3493" s="38"/>
      <c r="D3493" s="38"/>
      <c r="E3493" s="38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22"/>
    </row>
    <row r="3494" spans="1:22" x14ac:dyDescent="0.2">
      <c r="A3494" s="24">
        <f>1+LARGE($A$11:A3493,1)</f>
        <v>3483</v>
      </c>
      <c r="B3494" s="38" t="str">
        <f>_xlfn.IFNA(IF($U$8="set",VLOOKUP(Search!$A3494,Inventory!$AD$2:$AI$5552,6,FALSE),IF($U$8="Player",VLOOKUP(Search!$A3494,Inventory!$AF$2:$AI$5552,4,FALSE),IF($U$8="BV",VLOOKUP(Search!$A3494,Inventory!$AH$2:$AI$5552,2,FALSE),""))),"")</f>
        <v/>
      </c>
      <c r="C3494" s="38"/>
      <c r="D3494" s="38"/>
      <c r="E3494" s="38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22"/>
    </row>
    <row r="3495" spans="1:22" x14ac:dyDescent="0.2">
      <c r="A3495" s="24">
        <f>1+LARGE($A$11:A3494,1)</f>
        <v>3484</v>
      </c>
      <c r="B3495" s="38" t="str">
        <f>_xlfn.IFNA(IF($U$8="set",VLOOKUP(Search!$A3495,Inventory!$AD$2:$AI$5552,6,FALSE),IF($U$8="Player",VLOOKUP(Search!$A3495,Inventory!$AF$2:$AI$5552,4,FALSE),IF($U$8="BV",VLOOKUP(Search!$A3495,Inventory!$AH$2:$AI$5552,2,FALSE),""))),"")</f>
        <v/>
      </c>
      <c r="C3495" s="38"/>
      <c r="D3495" s="38"/>
      <c r="E3495" s="38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22"/>
    </row>
    <row r="3496" spans="1:22" x14ac:dyDescent="0.2">
      <c r="A3496" s="24">
        <f>1+LARGE($A$11:A3495,1)</f>
        <v>3485</v>
      </c>
      <c r="B3496" s="38" t="str">
        <f>_xlfn.IFNA(IF($U$8="set",VLOOKUP(Search!$A3496,Inventory!$AD$2:$AI$5552,6,FALSE),IF($U$8="Player",VLOOKUP(Search!$A3496,Inventory!$AF$2:$AI$5552,4,FALSE),IF($U$8="BV",VLOOKUP(Search!$A3496,Inventory!$AH$2:$AI$5552,2,FALSE),""))),"")</f>
        <v/>
      </c>
      <c r="C3496" s="38"/>
      <c r="D3496" s="38"/>
      <c r="E3496" s="38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22"/>
    </row>
    <row r="3497" spans="1:22" x14ac:dyDescent="0.2">
      <c r="A3497" s="24">
        <f>1+LARGE($A$11:A3496,1)</f>
        <v>3486</v>
      </c>
      <c r="B3497" s="38" t="str">
        <f>_xlfn.IFNA(IF($U$8="set",VLOOKUP(Search!$A3497,Inventory!$AD$2:$AI$5552,6,FALSE),IF($U$8="Player",VLOOKUP(Search!$A3497,Inventory!$AF$2:$AI$5552,4,FALSE),IF($U$8="BV",VLOOKUP(Search!$A3497,Inventory!$AH$2:$AI$5552,2,FALSE),""))),"")</f>
        <v/>
      </c>
      <c r="C3497" s="38"/>
      <c r="D3497" s="38"/>
      <c r="E3497" s="38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22"/>
    </row>
    <row r="3498" spans="1:22" x14ac:dyDescent="0.2">
      <c r="A3498" s="24">
        <f>1+LARGE($A$11:A3497,1)</f>
        <v>3487</v>
      </c>
      <c r="B3498" s="38" t="str">
        <f>_xlfn.IFNA(IF($U$8="set",VLOOKUP(Search!$A3498,Inventory!$AD$2:$AI$5552,6,FALSE),IF($U$8="Player",VLOOKUP(Search!$A3498,Inventory!$AF$2:$AI$5552,4,FALSE),IF($U$8="BV",VLOOKUP(Search!$A3498,Inventory!$AH$2:$AI$5552,2,FALSE),""))),"")</f>
        <v/>
      </c>
      <c r="C3498" s="38"/>
      <c r="D3498" s="38"/>
      <c r="E3498" s="38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22"/>
    </row>
    <row r="3499" spans="1:22" x14ac:dyDescent="0.2">
      <c r="A3499" s="24">
        <f>1+LARGE($A$11:A3498,1)</f>
        <v>3488</v>
      </c>
      <c r="B3499" s="38" t="str">
        <f>_xlfn.IFNA(IF($U$8="set",VLOOKUP(Search!$A3499,Inventory!$AD$2:$AI$5552,6,FALSE),IF($U$8="Player",VLOOKUP(Search!$A3499,Inventory!$AF$2:$AI$5552,4,FALSE),IF($U$8="BV",VLOOKUP(Search!$A3499,Inventory!$AH$2:$AI$5552,2,FALSE),""))),"")</f>
        <v/>
      </c>
      <c r="C3499" s="38"/>
      <c r="D3499" s="38"/>
      <c r="E3499" s="38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22"/>
    </row>
    <row r="3500" spans="1:22" x14ac:dyDescent="0.2">
      <c r="A3500" s="24">
        <f>1+LARGE($A$11:A3499,1)</f>
        <v>3489</v>
      </c>
      <c r="B3500" s="38" t="str">
        <f>_xlfn.IFNA(IF($U$8="set",VLOOKUP(Search!$A3500,Inventory!$AD$2:$AI$5552,6,FALSE),IF($U$8="Player",VLOOKUP(Search!$A3500,Inventory!$AF$2:$AI$5552,4,FALSE),IF($U$8="BV",VLOOKUP(Search!$A3500,Inventory!$AH$2:$AI$5552,2,FALSE),""))),"")</f>
        <v/>
      </c>
      <c r="C3500" s="38"/>
      <c r="D3500" s="38"/>
      <c r="E3500" s="38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22"/>
    </row>
    <row r="3501" spans="1:22" x14ac:dyDescent="0.2">
      <c r="A3501" s="24">
        <f>1+LARGE($A$11:A3500,1)</f>
        <v>3490</v>
      </c>
      <c r="B3501" s="38" t="str">
        <f>_xlfn.IFNA(IF($U$8="set",VLOOKUP(Search!$A3501,Inventory!$AD$2:$AI$5552,6,FALSE),IF($U$8="Player",VLOOKUP(Search!$A3501,Inventory!$AF$2:$AI$5552,4,FALSE),IF($U$8="BV",VLOOKUP(Search!$A3501,Inventory!$AH$2:$AI$5552,2,FALSE),""))),"")</f>
        <v/>
      </c>
      <c r="C3501" s="38"/>
      <c r="D3501" s="38"/>
      <c r="E3501" s="38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22"/>
    </row>
    <row r="3502" spans="1:22" x14ac:dyDescent="0.2">
      <c r="A3502" s="24">
        <f>1+LARGE($A$11:A3501,1)</f>
        <v>3491</v>
      </c>
      <c r="B3502" s="38" t="str">
        <f>_xlfn.IFNA(IF($U$8="set",VLOOKUP(Search!$A3502,Inventory!$AD$2:$AI$5552,6,FALSE),IF($U$8="Player",VLOOKUP(Search!$A3502,Inventory!$AF$2:$AI$5552,4,FALSE),IF($U$8="BV",VLOOKUP(Search!$A3502,Inventory!$AH$2:$AI$5552,2,FALSE),""))),"")</f>
        <v/>
      </c>
      <c r="C3502" s="38"/>
      <c r="D3502" s="38"/>
      <c r="E3502" s="38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22"/>
    </row>
    <row r="3503" spans="1:22" x14ac:dyDescent="0.2">
      <c r="A3503" s="24">
        <f>1+LARGE($A$11:A3502,1)</f>
        <v>3492</v>
      </c>
      <c r="B3503" s="38" t="str">
        <f>_xlfn.IFNA(IF($U$8="set",VLOOKUP(Search!$A3503,Inventory!$AD$2:$AI$5552,6,FALSE),IF($U$8="Player",VLOOKUP(Search!$A3503,Inventory!$AF$2:$AI$5552,4,FALSE),IF($U$8="BV",VLOOKUP(Search!$A3503,Inventory!$AH$2:$AI$5552,2,FALSE),""))),"")</f>
        <v/>
      </c>
      <c r="C3503" s="38"/>
      <c r="D3503" s="38"/>
      <c r="E3503" s="38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22"/>
    </row>
    <row r="3504" spans="1:22" x14ac:dyDescent="0.2">
      <c r="A3504" s="24">
        <f>1+LARGE($A$11:A3503,1)</f>
        <v>3493</v>
      </c>
      <c r="B3504" s="38" t="str">
        <f>_xlfn.IFNA(IF($U$8="set",VLOOKUP(Search!$A3504,Inventory!$AD$2:$AI$5552,6,FALSE),IF($U$8="Player",VLOOKUP(Search!$A3504,Inventory!$AF$2:$AI$5552,4,FALSE),IF($U$8="BV",VLOOKUP(Search!$A3504,Inventory!$AH$2:$AI$5552,2,FALSE),""))),"")</f>
        <v/>
      </c>
      <c r="C3504" s="38"/>
      <c r="D3504" s="38"/>
      <c r="E3504" s="38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22"/>
    </row>
    <row r="3505" spans="1:22" x14ac:dyDescent="0.2">
      <c r="A3505" s="24">
        <f>1+LARGE($A$11:A3504,1)</f>
        <v>3494</v>
      </c>
      <c r="B3505" s="38" t="str">
        <f>_xlfn.IFNA(IF($U$8="set",VLOOKUP(Search!$A3505,Inventory!$AD$2:$AI$5552,6,FALSE),IF($U$8="Player",VLOOKUP(Search!$A3505,Inventory!$AF$2:$AI$5552,4,FALSE),IF($U$8="BV",VLOOKUP(Search!$A3505,Inventory!$AH$2:$AI$5552,2,FALSE),""))),"")</f>
        <v/>
      </c>
      <c r="C3505" s="38"/>
      <c r="D3505" s="38"/>
      <c r="E3505" s="38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22"/>
    </row>
    <row r="3506" spans="1:22" x14ac:dyDescent="0.2">
      <c r="A3506" s="24">
        <f>1+LARGE($A$11:A3505,1)</f>
        <v>3495</v>
      </c>
      <c r="B3506" s="38" t="str">
        <f>_xlfn.IFNA(IF($U$8="set",VLOOKUP(Search!$A3506,Inventory!$AD$2:$AI$5552,6,FALSE),IF($U$8="Player",VLOOKUP(Search!$A3506,Inventory!$AF$2:$AI$5552,4,FALSE),IF($U$8="BV",VLOOKUP(Search!$A3506,Inventory!$AH$2:$AI$5552,2,FALSE),""))),"")</f>
        <v/>
      </c>
      <c r="C3506" s="38"/>
      <c r="D3506" s="38"/>
      <c r="E3506" s="38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22"/>
    </row>
    <row r="3507" spans="1:22" x14ac:dyDescent="0.2">
      <c r="A3507" s="24">
        <f>1+LARGE($A$11:A3506,1)</f>
        <v>3496</v>
      </c>
      <c r="B3507" s="38" t="str">
        <f>_xlfn.IFNA(IF($U$8="set",VLOOKUP(Search!$A3507,Inventory!$AD$2:$AI$5552,6,FALSE),IF($U$8="Player",VLOOKUP(Search!$A3507,Inventory!$AF$2:$AI$5552,4,FALSE),IF($U$8="BV",VLOOKUP(Search!$A3507,Inventory!$AH$2:$AI$5552,2,FALSE),""))),"")</f>
        <v/>
      </c>
      <c r="C3507" s="38"/>
      <c r="D3507" s="38"/>
      <c r="E3507" s="38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22"/>
    </row>
    <row r="3508" spans="1:22" x14ac:dyDescent="0.2">
      <c r="A3508" s="24">
        <f>1+LARGE($A$11:A3507,1)</f>
        <v>3497</v>
      </c>
      <c r="B3508" s="38" t="str">
        <f>_xlfn.IFNA(IF($U$8="set",VLOOKUP(Search!$A3508,Inventory!$AD$2:$AI$5552,6,FALSE),IF($U$8="Player",VLOOKUP(Search!$A3508,Inventory!$AF$2:$AI$5552,4,FALSE),IF($U$8="BV",VLOOKUP(Search!$A3508,Inventory!$AH$2:$AI$5552,2,FALSE),""))),"")</f>
        <v/>
      </c>
      <c r="C3508" s="38"/>
      <c r="D3508" s="38"/>
      <c r="E3508" s="38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22"/>
    </row>
    <row r="3509" spans="1:22" x14ac:dyDescent="0.2">
      <c r="A3509" s="24">
        <f>1+LARGE($A$11:A3508,1)</f>
        <v>3498</v>
      </c>
      <c r="B3509" s="38" t="str">
        <f>_xlfn.IFNA(IF($U$8="set",VLOOKUP(Search!$A3509,Inventory!$AD$2:$AI$5552,6,FALSE),IF($U$8="Player",VLOOKUP(Search!$A3509,Inventory!$AF$2:$AI$5552,4,FALSE),IF($U$8="BV",VLOOKUP(Search!$A3509,Inventory!$AH$2:$AI$5552,2,FALSE),""))),"")</f>
        <v/>
      </c>
      <c r="C3509" s="38"/>
      <c r="D3509" s="38"/>
      <c r="E3509" s="38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22"/>
    </row>
    <row r="3510" spans="1:22" x14ac:dyDescent="0.2">
      <c r="A3510" s="24">
        <f>1+LARGE($A$11:A3509,1)</f>
        <v>3499</v>
      </c>
      <c r="B3510" s="38" t="str">
        <f>_xlfn.IFNA(IF($U$8="set",VLOOKUP(Search!$A3510,Inventory!$AD$2:$AI$5552,6,FALSE),IF($U$8="Player",VLOOKUP(Search!$A3510,Inventory!$AF$2:$AI$5552,4,FALSE),IF($U$8="BV",VLOOKUP(Search!$A3510,Inventory!$AH$2:$AI$5552,2,FALSE),""))),"")</f>
        <v/>
      </c>
      <c r="C3510" s="38"/>
      <c r="D3510" s="38"/>
      <c r="E3510" s="38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22"/>
    </row>
    <row r="3511" spans="1:22" x14ac:dyDescent="0.2">
      <c r="A3511" s="24">
        <f>1+LARGE($A$11:A3510,1)</f>
        <v>3500</v>
      </c>
      <c r="B3511" s="38" t="str">
        <f>_xlfn.IFNA(IF($U$8="set",VLOOKUP(Search!$A3511,Inventory!$AD$2:$AI$5552,6,FALSE),IF($U$8="Player",VLOOKUP(Search!$A3511,Inventory!$AF$2:$AI$5552,4,FALSE),IF($U$8="BV",VLOOKUP(Search!$A3511,Inventory!$AH$2:$AI$5552,2,FALSE),""))),"")</f>
        <v/>
      </c>
      <c r="C3511" s="38"/>
      <c r="D3511" s="38"/>
      <c r="E3511" s="38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22"/>
    </row>
    <row r="3512" spans="1:22" x14ac:dyDescent="0.2">
      <c r="A3512" s="24">
        <f>1+LARGE($A$11:A3511,1)</f>
        <v>3501</v>
      </c>
      <c r="B3512" s="38" t="str">
        <f>_xlfn.IFNA(IF($U$8="set",VLOOKUP(Search!$A3512,Inventory!$AD$2:$AI$5552,6,FALSE),IF($U$8="Player",VLOOKUP(Search!$A3512,Inventory!$AF$2:$AI$5552,4,FALSE),IF($U$8="BV",VLOOKUP(Search!$A3512,Inventory!$AH$2:$AI$5552,2,FALSE),""))),"")</f>
        <v/>
      </c>
      <c r="C3512" s="38"/>
      <c r="D3512" s="38"/>
      <c r="E3512" s="38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22"/>
    </row>
    <row r="3513" spans="1:22" x14ac:dyDescent="0.2">
      <c r="A3513" s="24">
        <f>1+LARGE($A$11:A3512,1)</f>
        <v>3502</v>
      </c>
      <c r="B3513" s="38" t="str">
        <f>_xlfn.IFNA(IF($U$8="set",VLOOKUP(Search!$A3513,Inventory!$AD$2:$AI$5552,6,FALSE),IF($U$8="Player",VLOOKUP(Search!$A3513,Inventory!$AF$2:$AI$5552,4,FALSE),IF($U$8="BV",VLOOKUP(Search!$A3513,Inventory!$AH$2:$AI$5552,2,FALSE),""))),"")</f>
        <v/>
      </c>
      <c r="C3513" s="38"/>
      <c r="D3513" s="38"/>
      <c r="E3513" s="38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22"/>
    </row>
    <row r="3514" spans="1:22" x14ac:dyDescent="0.2">
      <c r="A3514" s="24">
        <f>1+LARGE($A$11:A3513,1)</f>
        <v>3503</v>
      </c>
      <c r="B3514" s="38" t="str">
        <f>_xlfn.IFNA(IF($U$8="set",VLOOKUP(Search!$A3514,Inventory!$AD$2:$AI$5552,6,FALSE),IF($U$8="Player",VLOOKUP(Search!$A3514,Inventory!$AF$2:$AI$5552,4,FALSE),IF($U$8="BV",VLOOKUP(Search!$A3514,Inventory!$AH$2:$AI$5552,2,FALSE),""))),"")</f>
        <v/>
      </c>
      <c r="C3514" s="38"/>
      <c r="D3514" s="38"/>
      <c r="E3514" s="38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22"/>
    </row>
    <row r="3515" spans="1:22" x14ac:dyDescent="0.2">
      <c r="A3515" s="24">
        <f>1+LARGE($A$11:A3514,1)</f>
        <v>3504</v>
      </c>
      <c r="B3515" s="38" t="str">
        <f>_xlfn.IFNA(IF($U$8="set",VLOOKUP(Search!$A3515,Inventory!$AD$2:$AI$5552,6,FALSE),IF($U$8="Player",VLOOKUP(Search!$A3515,Inventory!$AF$2:$AI$5552,4,FALSE),IF($U$8="BV",VLOOKUP(Search!$A3515,Inventory!$AH$2:$AI$5552,2,FALSE),""))),"")</f>
        <v/>
      </c>
      <c r="C3515" s="38"/>
      <c r="D3515" s="38"/>
      <c r="E3515" s="38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22"/>
    </row>
    <row r="3516" spans="1:22" x14ac:dyDescent="0.2">
      <c r="A3516" s="24">
        <f>1+LARGE($A$11:A3515,1)</f>
        <v>3505</v>
      </c>
      <c r="B3516" s="38" t="str">
        <f>_xlfn.IFNA(IF($U$8="set",VLOOKUP(Search!$A3516,Inventory!$AD$2:$AI$5552,6,FALSE),IF($U$8="Player",VLOOKUP(Search!$A3516,Inventory!$AF$2:$AI$5552,4,FALSE),IF($U$8="BV",VLOOKUP(Search!$A3516,Inventory!$AH$2:$AI$5552,2,FALSE),""))),"")</f>
        <v/>
      </c>
      <c r="C3516" s="38"/>
      <c r="D3516" s="38"/>
      <c r="E3516" s="38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22"/>
    </row>
    <row r="3517" spans="1:22" x14ac:dyDescent="0.2">
      <c r="A3517" s="24">
        <f>1+LARGE($A$11:A3516,1)</f>
        <v>3506</v>
      </c>
      <c r="B3517" s="38" t="str">
        <f>_xlfn.IFNA(IF($U$8="set",VLOOKUP(Search!$A3517,Inventory!$AD$2:$AI$5552,6,FALSE),IF($U$8="Player",VLOOKUP(Search!$A3517,Inventory!$AF$2:$AI$5552,4,FALSE),IF($U$8="BV",VLOOKUP(Search!$A3517,Inventory!$AH$2:$AI$5552,2,FALSE),""))),"")</f>
        <v/>
      </c>
      <c r="C3517" s="38"/>
      <c r="D3517" s="38"/>
      <c r="E3517" s="38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22"/>
    </row>
    <row r="3518" spans="1:22" x14ac:dyDescent="0.2">
      <c r="A3518" s="24">
        <f>1+LARGE($A$11:A3517,1)</f>
        <v>3507</v>
      </c>
      <c r="B3518" s="38" t="str">
        <f>_xlfn.IFNA(IF($U$8="set",VLOOKUP(Search!$A3518,Inventory!$AD$2:$AI$5552,6,FALSE),IF($U$8="Player",VLOOKUP(Search!$A3518,Inventory!$AF$2:$AI$5552,4,FALSE),IF($U$8="BV",VLOOKUP(Search!$A3518,Inventory!$AH$2:$AI$5552,2,FALSE),""))),"")</f>
        <v/>
      </c>
      <c r="C3518" s="38"/>
      <c r="D3518" s="38"/>
      <c r="E3518" s="38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22"/>
    </row>
    <row r="3519" spans="1:22" x14ac:dyDescent="0.2">
      <c r="A3519" s="24">
        <f>1+LARGE($A$11:A3518,1)</f>
        <v>3508</v>
      </c>
      <c r="B3519" s="38" t="str">
        <f>_xlfn.IFNA(IF($U$8="set",VLOOKUP(Search!$A3519,Inventory!$AD$2:$AI$5552,6,FALSE),IF($U$8="Player",VLOOKUP(Search!$A3519,Inventory!$AF$2:$AI$5552,4,FALSE),IF($U$8="BV",VLOOKUP(Search!$A3519,Inventory!$AH$2:$AI$5552,2,FALSE),""))),"")</f>
        <v/>
      </c>
      <c r="C3519" s="38"/>
      <c r="D3519" s="38"/>
      <c r="E3519" s="38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22"/>
    </row>
    <row r="3520" spans="1:22" x14ac:dyDescent="0.2">
      <c r="A3520" s="24">
        <f>1+LARGE($A$11:A3519,1)</f>
        <v>3509</v>
      </c>
      <c r="B3520" s="38" t="str">
        <f>_xlfn.IFNA(IF($U$8="set",VLOOKUP(Search!$A3520,Inventory!$AD$2:$AI$5552,6,FALSE),IF($U$8="Player",VLOOKUP(Search!$A3520,Inventory!$AF$2:$AI$5552,4,FALSE),IF($U$8="BV",VLOOKUP(Search!$A3520,Inventory!$AH$2:$AI$5552,2,FALSE),""))),"")</f>
        <v/>
      </c>
      <c r="C3520" s="38"/>
      <c r="D3520" s="38"/>
      <c r="E3520" s="38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22"/>
    </row>
    <row r="3521" spans="1:22" x14ac:dyDescent="0.2">
      <c r="A3521" s="24">
        <f>1+LARGE($A$11:A3520,1)</f>
        <v>3510</v>
      </c>
      <c r="B3521" s="38" t="str">
        <f>_xlfn.IFNA(IF($U$8="set",VLOOKUP(Search!$A3521,Inventory!$AD$2:$AI$5552,6,FALSE),IF($U$8="Player",VLOOKUP(Search!$A3521,Inventory!$AF$2:$AI$5552,4,FALSE),IF($U$8="BV",VLOOKUP(Search!$A3521,Inventory!$AH$2:$AI$5552,2,FALSE),""))),"")</f>
        <v/>
      </c>
      <c r="C3521" s="38"/>
      <c r="D3521" s="38"/>
      <c r="E3521" s="38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22"/>
    </row>
    <row r="3522" spans="1:22" x14ac:dyDescent="0.2">
      <c r="A3522" s="24">
        <f>1+LARGE($A$11:A3521,1)</f>
        <v>3511</v>
      </c>
      <c r="B3522" s="38" t="str">
        <f>_xlfn.IFNA(IF($U$8="set",VLOOKUP(Search!$A3522,Inventory!$AD$2:$AI$5552,6,FALSE),IF($U$8="Player",VLOOKUP(Search!$A3522,Inventory!$AF$2:$AI$5552,4,FALSE),IF($U$8="BV",VLOOKUP(Search!$A3522,Inventory!$AH$2:$AI$5552,2,FALSE),""))),"")</f>
        <v/>
      </c>
      <c r="C3522" s="38"/>
      <c r="D3522" s="38"/>
      <c r="E3522" s="38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22"/>
    </row>
    <row r="3523" spans="1:22" x14ac:dyDescent="0.2">
      <c r="A3523" s="24">
        <f>1+LARGE($A$11:A3522,1)</f>
        <v>3512</v>
      </c>
      <c r="B3523" s="38" t="str">
        <f>_xlfn.IFNA(IF($U$8="set",VLOOKUP(Search!$A3523,Inventory!$AD$2:$AI$5552,6,FALSE),IF($U$8="Player",VLOOKUP(Search!$A3523,Inventory!$AF$2:$AI$5552,4,FALSE),IF($U$8="BV",VLOOKUP(Search!$A3523,Inventory!$AH$2:$AI$5552,2,FALSE),""))),"")</f>
        <v/>
      </c>
      <c r="C3523" s="38"/>
      <c r="D3523" s="38"/>
      <c r="E3523" s="38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22"/>
    </row>
    <row r="3524" spans="1:22" x14ac:dyDescent="0.2">
      <c r="A3524" s="24">
        <f>1+LARGE($A$11:A3523,1)</f>
        <v>3513</v>
      </c>
      <c r="B3524" s="38" t="str">
        <f>_xlfn.IFNA(IF($U$8="set",VLOOKUP(Search!$A3524,Inventory!$AD$2:$AI$5552,6,FALSE),IF($U$8="Player",VLOOKUP(Search!$A3524,Inventory!$AF$2:$AI$5552,4,FALSE),IF($U$8="BV",VLOOKUP(Search!$A3524,Inventory!$AH$2:$AI$5552,2,FALSE),""))),"")</f>
        <v/>
      </c>
      <c r="C3524" s="38"/>
      <c r="D3524" s="38"/>
      <c r="E3524" s="38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22"/>
    </row>
    <row r="3525" spans="1:22" x14ac:dyDescent="0.2">
      <c r="A3525" s="24">
        <f>1+LARGE($A$11:A3524,1)</f>
        <v>3514</v>
      </c>
      <c r="B3525" s="38" t="str">
        <f>_xlfn.IFNA(IF($U$8="set",VLOOKUP(Search!$A3525,Inventory!$AD$2:$AI$5552,6,FALSE),IF($U$8="Player",VLOOKUP(Search!$A3525,Inventory!$AF$2:$AI$5552,4,FALSE),IF($U$8="BV",VLOOKUP(Search!$A3525,Inventory!$AH$2:$AI$5552,2,FALSE),""))),"")</f>
        <v/>
      </c>
      <c r="C3525" s="38"/>
      <c r="D3525" s="38"/>
      <c r="E3525" s="38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22"/>
    </row>
    <row r="3526" spans="1:22" x14ac:dyDescent="0.2">
      <c r="A3526" s="24">
        <f>1+LARGE($A$11:A3525,1)</f>
        <v>3515</v>
      </c>
      <c r="B3526" s="38" t="str">
        <f>_xlfn.IFNA(IF($U$8="set",VLOOKUP(Search!$A3526,Inventory!$AD$2:$AI$5552,6,FALSE),IF($U$8="Player",VLOOKUP(Search!$A3526,Inventory!$AF$2:$AI$5552,4,FALSE),IF($U$8="BV",VLOOKUP(Search!$A3526,Inventory!$AH$2:$AI$5552,2,FALSE),""))),"")</f>
        <v/>
      </c>
      <c r="C3526" s="38"/>
      <c r="D3526" s="38"/>
      <c r="E3526" s="38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22"/>
    </row>
    <row r="3527" spans="1:22" x14ac:dyDescent="0.2">
      <c r="A3527" s="24">
        <f>1+LARGE($A$11:A3526,1)</f>
        <v>3516</v>
      </c>
      <c r="B3527" s="38" t="str">
        <f>_xlfn.IFNA(IF($U$8="set",VLOOKUP(Search!$A3527,Inventory!$AD$2:$AI$5552,6,FALSE),IF($U$8="Player",VLOOKUP(Search!$A3527,Inventory!$AF$2:$AI$5552,4,FALSE),IF($U$8="BV",VLOOKUP(Search!$A3527,Inventory!$AH$2:$AI$5552,2,FALSE),""))),"")</f>
        <v/>
      </c>
      <c r="C3527" s="38"/>
      <c r="D3527" s="38"/>
      <c r="E3527" s="38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22"/>
    </row>
    <row r="3528" spans="1:22" x14ac:dyDescent="0.2">
      <c r="A3528" s="24">
        <f>1+LARGE($A$11:A3527,1)</f>
        <v>3517</v>
      </c>
      <c r="B3528" s="38" t="str">
        <f>_xlfn.IFNA(IF($U$8="set",VLOOKUP(Search!$A3528,Inventory!$AD$2:$AI$5552,6,FALSE),IF($U$8="Player",VLOOKUP(Search!$A3528,Inventory!$AF$2:$AI$5552,4,FALSE),IF($U$8="BV",VLOOKUP(Search!$A3528,Inventory!$AH$2:$AI$5552,2,FALSE),""))),"")</f>
        <v/>
      </c>
      <c r="C3528" s="38"/>
      <c r="D3528" s="38"/>
      <c r="E3528" s="38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22"/>
    </row>
    <row r="3529" spans="1:22" x14ac:dyDescent="0.2">
      <c r="A3529" s="24">
        <f>1+LARGE($A$11:A3528,1)</f>
        <v>3518</v>
      </c>
      <c r="B3529" s="38" t="str">
        <f>_xlfn.IFNA(IF($U$8="set",VLOOKUP(Search!$A3529,Inventory!$AD$2:$AI$5552,6,FALSE),IF($U$8="Player",VLOOKUP(Search!$A3529,Inventory!$AF$2:$AI$5552,4,FALSE),IF($U$8="BV",VLOOKUP(Search!$A3529,Inventory!$AH$2:$AI$5552,2,FALSE),""))),"")</f>
        <v/>
      </c>
      <c r="C3529" s="38"/>
      <c r="D3529" s="38"/>
      <c r="E3529" s="38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22"/>
    </row>
    <row r="3530" spans="1:22" x14ac:dyDescent="0.2">
      <c r="A3530" s="24">
        <f>1+LARGE($A$11:A3529,1)</f>
        <v>3519</v>
      </c>
      <c r="B3530" s="38" t="str">
        <f>_xlfn.IFNA(IF($U$8="set",VLOOKUP(Search!$A3530,Inventory!$AD$2:$AI$5552,6,FALSE),IF($U$8="Player",VLOOKUP(Search!$A3530,Inventory!$AF$2:$AI$5552,4,FALSE),IF($U$8="BV",VLOOKUP(Search!$A3530,Inventory!$AH$2:$AI$5552,2,FALSE),""))),"")</f>
        <v/>
      </c>
      <c r="C3530" s="38"/>
      <c r="D3530" s="38"/>
      <c r="E3530" s="38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22"/>
    </row>
    <row r="3531" spans="1:22" x14ac:dyDescent="0.2">
      <c r="A3531" s="24">
        <f>1+LARGE($A$11:A3530,1)</f>
        <v>3520</v>
      </c>
      <c r="B3531" s="38" t="str">
        <f>_xlfn.IFNA(IF($U$8="set",VLOOKUP(Search!$A3531,Inventory!$AD$2:$AI$5552,6,FALSE),IF($U$8="Player",VLOOKUP(Search!$A3531,Inventory!$AF$2:$AI$5552,4,FALSE),IF($U$8="BV",VLOOKUP(Search!$A3531,Inventory!$AH$2:$AI$5552,2,FALSE),""))),"")</f>
        <v/>
      </c>
      <c r="C3531" s="38"/>
      <c r="D3531" s="38"/>
      <c r="E3531" s="38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22"/>
    </row>
    <row r="3532" spans="1:22" x14ac:dyDescent="0.2">
      <c r="A3532" s="24">
        <f>1+LARGE($A$11:A3531,1)</f>
        <v>3521</v>
      </c>
      <c r="B3532" s="38" t="str">
        <f>_xlfn.IFNA(IF($U$8="set",VLOOKUP(Search!$A3532,Inventory!$AD$2:$AI$5552,6,FALSE),IF($U$8="Player",VLOOKUP(Search!$A3532,Inventory!$AF$2:$AI$5552,4,FALSE),IF($U$8="BV",VLOOKUP(Search!$A3532,Inventory!$AH$2:$AI$5552,2,FALSE),""))),"")</f>
        <v/>
      </c>
      <c r="C3532" s="38"/>
      <c r="D3532" s="38"/>
      <c r="E3532" s="38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22"/>
    </row>
    <row r="3533" spans="1:22" x14ac:dyDescent="0.2">
      <c r="A3533" s="24">
        <f>1+LARGE($A$11:A3532,1)</f>
        <v>3522</v>
      </c>
      <c r="B3533" s="38" t="str">
        <f>_xlfn.IFNA(IF($U$8="set",VLOOKUP(Search!$A3533,Inventory!$AD$2:$AI$5552,6,FALSE),IF($U$8="Player",VLOOKUP(Search!$A3533,Inventory!$AF$2:$AI$5552,4,FALSE),IF($U$8="BV",VLOOKUP(Search!$A3533,Inventory!$AH$2:$AI$5552,2,FALSE),""))),"")</f>
        <v/>
      </c>
      <c r="C3533" s="38"/>
      <c r="D3533" s="38"/>
      <c r="E3533" s="38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22"/>
    </row>
    <row r="3534" spans="1:22" x14ac:dyDescent="0.2">
      <c r="A3534" s="24">
        <f>1+LARGE($A$11:A3533,1)</f>
        <v>3523</v>
      </c>
      <c r="B3534" s="38" t="str">
        <f>_xlfn.IFNA(IF($U$8="set",VLOOKUP(Search!$A3534,Inventory!$AD$2:$AI$5552,6,FALSE),IF($U$8="Player",VLOOKUP(Search!$A3534,Inventory!$AF$2:$AI$5552,4,FALSE),IF($U$8="BV",VLOOKUP(Search!$A3534,Inventory!$AH$2:$AI$5552,2,FALSE),""))),"")</f>
        <v/>
      </c>
      <c r="C3534" s="38"/>
      <c r="D3534" s="38"/>
      <c r="E3534" s="38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22"/>
    </row>
    <row r="3535" spans="1:22" x14ac:dyDescent="0.2">
      <c r="A3535" s="24">
        <f>1+LARGE($A$11:A3534,1)</f>
        <v>3524</v>
      </c>
      <c r="B3535" s="38" t="str">
        <f>_xlfn.IFNA(IF($U$8="set",VLOOKUP(Search!$A3535,Inventory!$AD$2:$AI$5552,6,FALSE),IF($U$8="Player",VLOOKUP(Search!$A3535,Inventory!$AF$2:$AI$5552,4,FALSE),IF($U$8="BV",VLOOKUP(Search!$A3535,Inventory!$AH$2:$AI$5552,2,FALSE),""))),"")</f>
        <v/>
      </c>
      <c r="C3535" s="38"/>
      <c r="D3535" s="38"/>
      <c r="E3535" s="38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22"/>
    </row>
    <row r="3536" spans="1:22" x14ac:dyDescent="0.2">
      <c r="A3536" s="24">
        <f>1+LARGE($A$11:A3535,1)</f>
        <v>3525</v>
      </c>
      <c r="B3536" s="38" t="str">
        <f>_xlfn.IFNA(IF($U$8="set",VLOOKUP(Search!$A3536,Inventory!$AD$2:$AI$5552,6,FALSE),IF($U$8="Player",VLOOKUP(Search!$A3536,Inventory!$AF$2:$AI$5552,4,FALSE),IF($U$8="BV",VLOOKUP(Search!$A3536,Inventory!$AH$2:$AI$5552,2,FALSE),""))),"")</f>
        <v/>
      </c>
      <c r="C3536" s="38"/>
      <c r="D3536" s="38"/>
      <c r="E3536" s="38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22"/>
    </row>
    <row r="3537" spans="1:22" x14ac:dyDescent="0.2">
      <c r="A3537" s="24">
        <f>1+LARGE($A$11:A3536,1)</f>
        <v>3526</v>
      </c>
      <c r="B3537" s="38" t="str">
        <f>_xlfn.IFNA(IF($U$8="set",VLOOKUP(Search!$A3537,Inventory!$AD$2:$AI$5552,6,FALSE),IF($U$8="Player",VLOOKUP(Search!$A3537,Inventory!$AF$2:$AI$5552,4,FALSE),IF($U$8="BV",VLOOKUP(Search!$A3537,Inventory!$AH$2:$AI$5552,2,FALSE),""))),"")</f>
        <v/>
      </c>
      <c r="C3537" s="38"/>
      <c r="D3537" s="38"/>
      <c r="E3537" s="38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22"/>
    </row>
    <row r="3538" spans="1:22" x14ac:dyDescent="0.2">
      <c r="A3538" s="24">
        <f>1+LARGE($A$11:A3537,1)</f>
        <v>3527</v>
      </c>
      <c r="B3538" s="38" t="str">
        <f>_xlfn.IFNA(IF($U$8="set",VLOOKUP(Search!$A3538,Inventory!$AD$2:$AI$5552,6,FALSE),IF($U$8="Player",VLOOKUP(Search!$A3538,Inventory!$AF$2:$AI$5552,4,FALSE),IF($U$8="BV",VLOOKUP(Search!$A3538,Inventory!$AH$2:$AI$5552,2,FALSE),""))),"")</f>
        <v/>
      </c>
      <c r="C3538" s="38"/>
      <c r="D3538" s="38"/>
      <c r="E3538" s="38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22"/>
    </row>
    <row r="3539" spans="1:22" x14ac:dyDescent="0.2">
      <c r="A3539" s="24">
        <f>1+LARGE($A$11:A3538,1)</f>
        <v>3528</v>
      </c>
      <c r="B3539" s="38" t="str">
        <f>_xlfn.IFNA(IF($U$8="set",VLOOKUP(Search!$A3539,Inventory!$AD$2:$AI$5552,6,FALSE),IF($U$8="Player",VLOOKUP(Search!$A3539,Inventory!$AF$2:$AI$5552,4,FALSE),IF($U$8="BV",VLOOKUP(Search!$A3539,Inventory!$AH$2:$AI$5552,2,FALSE),""))),"")</f>
        <v/>
      </c>
      <c r="C3539" s="38"/>
      <c r="D3539" s="38"/>
      <c r="E3539" s="38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22"/>
    </row>
    <row r="3540" spans="1:22" x14ac:dyDescent="0.2">
      <c r="A3540" s="24">
        <f>1+LARGE($A$11:A3539,1)</f>
        <v>3529</v>
      </c>
      <c r="B3540" s="38" t="str">
        <f>_xlfn.IFNA(IF($U$8="set",VLOOKUP(Search!$A3540,Inventory!$AD$2:$AI$5552,6,FALSE),IF($U$8="Player",VLOOKUP(Search!$A3540,Inventory!$AF$2:$AI$5552,4,FALSE),IF($U$8="BV",VLOOKUP(Search!$A3540,Inventory!$AH$2:$AI$5552,2,FALSE),""))),"")</f>
        <v/>
      </c>
      <c r="C3540" s="38"/>
      <c r="D3540" s="38"/>
      <c r="E3540" s="38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22"/>
    </row>
    <row r="3541" spans="1:22" x14ac:dyDescent="0.2">
      <c r="A3541" s="24">
        <f>1+LARGE($A$11:A3540,1)</f>
        <v>3530</v>
      </c>
      <c r="B3541" s="38" t="str">
        <f>_xlfn.IFNA(IF($U$8="set",VLOOKUP(Search!$A3541,Inventory!$AD$2:$AI$5552,6,FALSE),IF($U$8="Player",VLOOKUP(Search!$A3541,Inventory!$AF$2:$AI$5552,4,FALSE),IF($U$8="BV",VLOOKUP(Search!$A3541,Inventory!$AH$2:$AI$5552,2,FALSE),""))),"")</f>
        <v/>
      </c>
      <c r="C3541" s="38"/>
      <c r="D3541" s="38"/>
      <c r="E3541" s="38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22"/>
    </row>
    <row r="3542" spans="1:22" x14ac:dyDescent="0.2">
      <c r="A3542" s="24">
        <f>1+LARGE($A$11:A3541,1)</f>
        <v>3531</v>
      </c>
      <c r="B3542" s="38" t="str">
        <f>_xlfn.IFNA(IF($U$8="set",VLOOKUP(Search!$A3542,Inventory!$AD$2:$AI$5552,6,FALSE),IF($U$8="Player",VLOOKUP(Search!$A3542,Inventory!$AF$2:$AI$5552,4,FALSE),IF($U$8="BV",VLOOKUP(Search!$A3542,Inventory!$AH$2:$AI$5552,2,FALSE),""))),"")</f>
        <v/>
      </c>
      <c r="C3542" s="38"/>
      <c r="D3542" s="38"/>
      <c r="E3542" s="38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22"/>
    </row>
    <row r="3543" spans="1:22" x14ac:dyDescent="0.2">
      <c r="A3543" s="24">
        <f>1+LARGE($A$11:A3542,1)</f>
        <v>3532</v>
      </c>
      <c r="B3543" s="38" t="str">
        <f>_xlfn.IFNA(IF($U$8="set",VLOOKUP(Search!$A3543,Inventory!$AD$2:$AI$5552,6,FALSE),IF($U$8="Player",VLOOKUP(Search!$A3543,Inventory!$AF$2:$AI$5552,4,FALSE),IF($U$8="BV",VLOOKUP(Search!$A3543,Inventory!$AH$2:$AI$5552,2,FALSE),""))),"")</f>
        <v/>
      </c>
      <c r="C3543" s="38"/>
      <c r="D3543" s="38"/>
      <c r="E3543" s="38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22"/>
    </row>
    <row r="3544" spans="1:22" x14ac:dyDescent="0.2">
      <c r="A3544" s="24">
        <f>1+LARGE($A$11:A3543,1)</f>
        <v>3533</v>
      </c>
      <c r="B3544" s="38" t="str">
        <f>_xlfn.IFNA(IF($U$8="set",VLOOKUP(Search!$A3544,Inventory!$AD$2:$AI$5552,6,FALSE),IF($U$8="Player",VLOOKUP(Search!$A3544,Inventory!$AF$2:$AI$5552,4,FALSE),IF($U$8="BV",VLOOKUP(Search!$A3544,Inventory!$AH$2:$AI$5552,2,FALSE),""))),"")</f>
        <v/>
      </c>
      <c r="C3544" s="38"/>
      <c r="D3544" s="38"/>
      <c r="E3544" s="38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22"/>
    </row>
    <row r="3545" spans="1:22" x14ac:dyDescent="0.2">
      <c r="A3545" s="24">
        <f>1+LARGE($A$11:A3544,1)</f>
        <v>3534</v>
      </c>
      <c r="B3545" s="38" t="str">
        <f>_xlfn.IFNA(IF($U$8="set",VLOOKUP(Search!$A3545,Inventory!$AD$2:$AI$5552,6,FALSE),IF($U$8="Player",VLOOKUP(Search!$A3545,Inventory!$AF$2:$AI$5552,4,FALSE),IF($U$8="BV",VLOOKUP(Search!$A3545,Inventory!$AH$2:$AI$5552,2,FALSE),""))),"")</f>
        <v/>
      </c>
      <c r="C3545" s="38"/>
      <c r="D3545" s="38"/>
      <c r="E3545" s="38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22"/>
    </row>
    <row r="3546" spans="1:22" x14ac:dyDescent="0.2">
      <c r="A3546" s="24">
        <f>1+LARGE($A$11:A3545,1)</f>
        <v>3535</v>
      </c>
      <c r="B3546" s="38" t="str">
        <f>_xlfn.IFNA(IF($U$8="set",VLOOKUP(Search!$A3546,Inventory!$AD$2:$AI$5552,6,FALSE),IF($U$8="Player",VLOOKUP(Search!$A3546,Inventory!$AF$2:$AI$5552,4,FALSE),IF($U$8="BV",VLOOKUP(Search!$A3546,Inventory!$AH$2:$AI$5552,2,FALSE),""))),"")</f>
        <v/>
      </c>
      <c r="C3546" s="38"/>
      <c r="D3546" s="38"/>
      <c r="E3546" s="38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22"/>
    </row>
    <row r="3547" spans="1:22" x14ac:dyDescent="0.2">
      <c r="A3547" s="24">
        <f>1+LARGE($A$11:A3546,1)</f>
        <v>3536</v>
      </c>
      <c r="B3547" s="38" t="str">
        <f>_xlfn.IFNA(IF($U$8="set",VLOOKUP(Search!$A3547,Inventory!$AD$2:$AI$5552,6,FALSE),IF($U$8="Player",VLOOKUP(Search!$A3547,Inventory!$AF$2:$AI$5552,4,FALSE),IF($U$8="BV",VLOOKUP(Search!$A3547,Inventory!$AH$2:$AI$5552,2,FALSE),""))),"")</f>
        <v/>
      </c>
      <c r="C3547" s="38"/>
      <c r="D3547" s="38"/>
      <c r="E3547" s="38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22"/>
    </row>
    <row r="3548" spans="1:22" x14ac:dyDescent="0.2">
      <c r="A3548" s="24">
        <f>1+LARGE($A$11:A3547,1)</f>
        <v>3537</v>
      </c>
      <c r="B3548" s="38" t="str">
        <f>_xlfn.IFNA(IF($U$8="set",VLOOKUP(Search!$A3548,Inventory!$AD$2:$AI$5552,6,FALSE),IF($U$8="Player",VLOOKUP(Search!$A3548,Inventory!$AF$2:$AI$5552,4,FALSE),IF($U$8="BV",VLOOKUP(Search!$A3548,Inventory!$AH$2:$AI$5552,2,FALSE),""))),"")</f>
        <v/>
      </c>
      <c r="C3548" s="38"/>
      <c r="D3548" s="38"/>
      <c r="E3548" s="38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22"/>
    </row>
    <row r="3549" spans="1:22" x14ac:dyDescent="0.2">
      <c r="A3549" s="24">
        <f>1+LARGE($A$11:A3548,1)</f>
        <v>3538</v>
      </c>
      <c r="B3549" s="38" t="str">
        <f>_xlfn.IFNA(IF($U$8="set",VLOOKUP(Search!$A3549,Inventory!$AD$2:$AI$5552,6,FALSE),IF($U$8="Player",VLOOKUP(Search!$A3549,Inventory!$AF$2:$AI$5552,4,FALSE),IF($U$8="BV",VLOOKUP(Search!$A3549,Inventory!$AH$2:$AI$5552,2,FALSE),""))),"")</f>
        <v/>
      </c>
      <c r="C3549" s="38"/>
      <c r="D3549" s="38"/>
      <c r="E3549" s="38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22"/>
    </row>
    <row r="3550" spans="1:22" x14ac:dyDescent="0.2">
      <c r="A3550" s="24">
        <f>1+LARGE($A$11:A3549,1)</f>
        <v>3539</v>
      </c>
      <c r="B3550" s="38" t="str">
        <f>_xlfn.IFNA(IF($U$8="set",VLOOKUP(Search!$A3550,Inventory!$AD$2:$AI$5552,6,FALSE),IF($U$8="Player",VLOOKUP(Search!$A3550,Inventory!$AF$2:$AI$5552,4,FALSE),IF($U$8="BV",VLOOKUP(Search!$A3550,Inventory!$AH$2:$AI$5552,2,FALSE),""))),"")</f>
        <v/>
      </c>
      <c r="C3550" s="38"/>
      <c r="D3550" s="38"/>
      <c r="E3550" s="38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22"/>
    </row>
    <row r="3551" spans="1:22" x14ac:dyDescent="0.2">
      <c r="A3551" s="24">
        <f>1+LARGE($A$11:A3550,1)</f>
        <v>3540</v>
      </c>
      <c r="B3551" s="38" t="str">
        <f>_xlfn.IFNA(IF($U$8="set",VLOOKUP(Search!$A3551,Inventory!$AD$2:$AI$5552,6,FALSE),IF($U$8="Player",VLOOKUP(Search!$A3551,Inventory!$AF$2:$AI$5552,4,FALSE),IF($U$8="BV",VLOOKUP(Search!$A3551,Inventory!$AH$2:$AI$5552,2,FALSE),""))),"")</f>
        <v/>
      </c>
      <c r="C3551" s="38"/>
      <c r="D3551" s="38"/>
      <c r="E3551" s="38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22"/>
    </row>
    <row r="3552" spans="1:22" x14ac:dyDescent="0.2">
      <c r="A3552" s="24">
        <f>1+LARGE($A$11:A3551,1)</f>
        <v>3541</v>
      </c>
      <c r="B3552" s="38" t="str">
        <f>_xlfn.IFNA(IF($U$8="set",VLOOKUP(Search!$A3552,Inventory!$AD$2:$AI$5552,6,FALSE),IF($U$8="Player",VLOOKUP(Search!$A3552,Inventory!$AF$2:$AI$5552,4,FALSE),IF($U$8="BV",VLOOKUP(Search!$A3552,Inventory!$AH$2:$AI$5552,2,FALSE),""))),"")</f>
        <v/>
      </c>
      <c r="C3552" s="38"/>
      <c r="D3552" s="38"/>
      <c r="E3552" s="38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22"/>
    </row>
    <row r="3553" spans="1:22" x14ac:dyDescent="0.2">
      <c r="A3553" s="24">
        <f>1+LARGE($A$11:A3552,1)</f>
        <v>3542</v>
      </c>
      <c r="B3553" s="38" t="str">
        <f>_xlfn.IFNA(IF($U$8="set",VLOOKUP(Search!$A3553,Inventory!$AD$2:$AI$5552,6,FALSE),IF($U$8="Player",VLOOKUP(Search!$A3553,Inventory!$AF$2:$AI$5552,4,FALSE),IF($U$8="BV",VLOOKUP(Search!$A3553,Inventory!$AH$2:$AI$5552,2,FALSE),""))),"")</f>
        <v/>
      </c>
      <c r="C3553" s="38"/>
      <c r="D3553" s="38"/>
      <c r="E3553" s="38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22"/>
    </row>
    <row r="3554" spans="1:22" x14ac:dyDescent="0.2">
      <c r="A3554" s="24">
        <f>1+LARGE($A$11:A3553,1)</f>
        <v>3543</v>
      </c>
      <c r="B3554" s="38" t="str">
        <f>_xlfn.IFNA(IF($U$8="set",VLOOKUP(Search!$A3554,Inventory!$AD$2:$AI$5552,6,FALSE),IF($U$8="Player",VLOOKUP(Search!$A3554,Inventory!$AF$2:$AI$5552,4,FALSE),IF($U$8="BV",VLOOKUP(Search!$A3554,Inventory!$AH$2:$AI$5552,2,FALSE),""))),"")</f>
        <v/>
      </c>
      <c r="C3554" s="38"/>
      <c r="D3554" s="38"/>
      <c r="E3554" s="38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22"/>
    </row>
    <row r="3555" spans="1:22" x14ac:dyDescent="0.2">
      <c r="A3555" s="24">
        <f>1+LARGE($A$11:A3554,1)</f>
        <v>3544</v>
      </c>
      <c r="B3555" s="38" t="str">
        <f>_xlfn.IFNA(IF($U$8="set",VLOOKUP(Search!$A3555,Inventory!$AD$2:$AI$5552,6,FALSE),IF($U$8="Player",VLOOKUP(Search!$A3555,Inventory!$AF$2:$AI$5552,4,FALSE),IF($U$8="BV",VLOOKUP(Search!$A3555,Inventory!$AH$2:$AI$5552,2,FALSE),""))),"")</f>
        <v/>
      </c>
      <c r="C3555" s="38"/>
      <c r="D3555" s="38"/>
      <c r="E3555" s="38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22"/>
    </row>
    <row r="3556" spans="1:22" x14ac:dyDescent="0.2">
      <c r="A3556" s="24">
        <f>1+LARGE($A$11:A3555,1)</f>
        <v>3545</v>
      </c>
      <c r="B3556" s="38" t="str">
        <f>_xlfn.IFNA(IF($U$8="set",VLOOKUP(Search!$A3556,Inventory!$AD$2:$AI$5552,6,FALSE),IF($U$8="Player",VLOOKUP(Search!$A3556,Inventory!$AF$2:$AI$5552,4,FALSE),IF($U$8="BV",VLOOKUP(Search!$A3556,Inventory!$AH$2:$AI$5552,2,FALSE),""))),"")</f>
        <v/>
      </c>
      <c r="C3556" s="38"/>
      <c r="D3556" s="38"/>
      <c r="E3556" s="38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22"/>
    </row>
    <row r="3557" spans="1:22" x14ac:dyDescent="0.2">
      <c r="A3557" s="24">
        <f>1+LARGE($A$11:A3556,1)</f>
        <v>3546</v>
      </c>
      <c r="B3557" s="38" t="str">
        <f>_xlfn.IFNA(IF($U$8="set",VLOOKUP(Search!$A3557,Inventory!$AD$2:$AI$5552,6,FALSE),IF($U$8="Player",VLOOKUP(Search!$A3557,Inventory!$AF$2:$AI$5552,4,FALSE),IF($U$8="BV",VLOOKUP(Search!$A3557,Inventory!$AH$2:$AI$5552,2,FALSE),""))),"")</f>
        <v/>
      </c>
      <c r="C3557" s="38"/>
      <c r="D3557" s="38"/>
      <c r="E3557" s="38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22"/>
    </row>
    <row r="3558" spans="1:22" x14ac:dyDescent="0.2">
      <c r="A3558" s="24">
        <f>1+LARGE($A$11:A3557,1)</f>
        <v>3547</v>
      </c>
      <c r="B3558" s="38" t="str">
        <f>_xlfn.IFNA(IF($U$8="set",VLOOKUP(Search!$A3558,Inventory!$AD$2:$AI$5552,6,FALSE),IF($U$8="Player",VLOOKUP(Search!$A3558,Inventory!$AF$2:$AI$5552,4,FALSE),IF($U$8="BV",VLOOKUP(Search!$A3558,Inventory!$AH$2:$AI$5552,2,FALSE),""))),"")</f>
        <v/>
      </c>
      <c r="C3558" s="38"/>
      <c r="D3558" s="38"/>
      <c r="E3558" s="38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22"/>
    </row>
    <row r="3559" spans="1:22" x14ac:dyDescent="0.2">
      <c r="A3559" s="24">
        <f>1+LARGE($A$11:A3558,1)</f>
        <v>3548</v>
      </c>
      <c r="B3559" s="38" t="str">
        <f>_xlfn.IFNA(IF($U$8="set",VLOOKUP(Search!$A3559,Inventory!$AD$2:$AI$5552,6,FALSE),IF($U$8="Player",VLOOKUP(Search!$A3559,Inventory!$AF$2:$AI$5552,4,FALSE),IF($U$8="BV",VLOOKUP(Search!$A3559,Inventory!$AH$2:$AI$5552,2,FALSE),""))),"")</f>
        <v/>
      </c>
      <c r="C3559" s="38"/>
      <c r="D3559" s="38"/>
      <c r="E3559" s="38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22"/>
    </row>
    <row r="3560" spans="1:22" x14ac:dyDescent="0.2">
      <c r="A3560" s="24">
        <f>1+LARGE($A$11:A3559,1)</f>
        <v>3549</v>
      </c>
      <c r="B3560" s="38" t="str">
        <f>_xlfn.IFNA(IF($U$8="set",VLOOKUP(Search!$A3560,Inventory!$AD$2:$AI$5552,6,FALSE),IF($U$8="Player",VLOOKUP(Search!$A3560,Inventory!$AF$2:$AI$5552,4,FALSE),IF($U$8="BV",VLOOKUP(Search!$A3560,Inventory!$AH$2:$AI$5552,2,FALSE),""))),"")</f>
        <v/>
      </c>
      <c r="C3560" s="38"/>
      <c r="D3560" s="38"/>
      <c r="E3560" s="38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22"/>
    </row>
    <row r="3561" spans="1:22" x14ac:dyDescent="0.2">
      <c r="A3561" s="24">
        <f>1+LARGE($A$11:A3560,1)</f>
        <v>3550</v>
      </c>
      <c r="B3561" s="38" t="str">
        <f>_xlfn.IFNA(IF($U$8="set",VLOOKUP(Search!$A3561,Inventory!$AD$2:$AI$5552,6,FALSE),IF($U$8="Player",VLOOKUP(Search!$A3561,Inventory!$AF$2:$AI$5552,4,FALSE),IF($U$8="BV",VLOOKUP(Search!$A3561,Inventory!$AH$2:$AI$5552,2,FALSE),""))),"")</f>
        <v/>
      </c>
      <c r="C3561" s="38"/>
      <c r="D3561" s="38"/>
      <c r="E3561" s="38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22"/>
    </row>
    <row r="3562" spans="1:22" x14ac:dyDescent="0.2">
      <c r="A3562" s="24">
        <f>1+LARGE($A$11:A3561,1)</f>
        <v>3551</v>
      </c>
      <c r="B3562" s="38" t="str">
        <f>_xlfn.IFNA(IF($U$8="set",VLOOKUP(Search!$A3562,Inventory!$AD$2:$AI$5552,6,FALSE),IF($U$8="Player",VLOOKUP(Search!$A3562,Inventory!$AF$2:$AI$5552,4,FALSE),IF($U$8="BV",VLOOKUP(Search!$A3562,Inventory!$AH$2:$AI$5552,2,FALSE),""))),"")</f>
        <v/>
      </c>
      <c r="C3562" s="38"/>
      <c r="D3562" s="38"/>
      <c r="E3562" s="38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22"/>
    </row>
    <row r="3563" spans="1:22" x14ac:dyDescent="0.2">
      <c r="A3563" s="24">
        <f>1+LARGE($A$11:A3562,1)</f>
        <v>3552</v>
      </c>
      <c r="B3563" s="38" t="str">
        <f>_xlfn.IFNA(IF($U$8="set",VLOOKUP(Search!$A3563,Inventory!$AD$2:$AI$5552,6,FALSE),IF($U$8="Player",VLOOKUP(Search!$A3563,Inventory!$AF$2:$AI$5552,4,FALSE),IF($U$8="BV",VLOOKUP(Search!$A3563,Inventory!$AH$2:$AI$5552,2,FALSE),""))),"")</f>
        <v/>
      </c>
      <c r="C3563" s="38"/>
      <c r="D3563" s="38"/>
      <c r="E3563" s="38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22"/>
    </row>
    <row r="3564" spans="1:22" x14ac:dyDescent="0.2">
      <c r="A3564" s="24">
        <f>1+LARGE($A$11:A3563,1)</f>
        <v>3553</v>
      </c>
      <c r="B3564" s="38" t="str">
        <f>_xlfn.IFNA(IF($U$8="set",VLOOKUP(Search!$A3564,Inventory!$AD$2:$AI$5552,6,FALSE),IF($U$8="Player",VLOOKUP(Search!$A3564,Inventory!$AF$2:$AI$5552,4,FALSE),IF($U$8="BV",VLOOKUP(Search!$A3564,Inventory!$AH$2:$AI$5552,2,FALSE),""))),"")</f>
        <v/>
      </c>
      <c r="C3564" s="38"/>
      <c r="D3564" s="38"/>
      <c r="E3564" s="38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22"/>
    </row>
    <row r="3565" spans="1:22" x14ac:dyDescent="0.2">
      <c r="A3565" s="24">
        <f>1+LARGE($A$11:A3564,1)</f>
        <v>3554</v>
      </c>
      <c r="B3565" s="38" t="str">
        <f>_xlfn.IFNA(IF($U$8="set",VLOOKUP(Search!$A3565,Inventory!$AD$2:$AI$5552,6,FALSE),IF($U$8="Player",VLOOKUP(Search!$A3565,Inventory!$AF$2:$AI$5552,4,FALSE),IF($U$8="BV",VLOOKUP(Search!$A3565,Inventory!$AH$2:$AI$5552,2,FALSE),""))),"")</f>
        <v/>
      </c>
      <c r="C3565" s="38"/>
      <c r="D3565" s="38"/>
      <c r="E3565" s="38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22"/>
    </row>
    <row r="3566" spans="1:22" x14ac:dyDescent="0.2">
      <c r="A3566" s="24">
        <f>1+LARGE($A$11:A3565,1)</f>
        <v>3555</v>
      </c>
      <c r="B3566" s="38" t="str">
        <f>_xlfn.IFNA(IF($U$8="set",VLOOKUP(Search!$A3566,Inventory!$AD$2:$AI$5552,6,FALSE),IF($U$8="Player",VLOOKUP(Search!$A3566,Inventory!$AF$2:$AI$5552,4,FALSE),IF($U$8="BV",VLOOKUP(Search!$A3566,Inventory!$AH$2:$AI$5552,2,FALSE),""))),"")</f>
        <v/>
      </c>
      <c r="C3566" s="38"/>
      <c r="D3566" s="38"/>
      <c r="E3566" s="38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22"/>
    </row>
    <row r="3567" spans="1:22" x14ac:dyDescent="0.2">
      <c r="A3567" s="24">
        <f>1+LARGE($A$11:A3566,1)</f>
        <v>3556</v>
      </c>
      <c r="B3567" s="38" t="str">
        <f>_xlfn.IFNA(IF($U$8="set",VLOOKUP(Search!$A3567,Inventory!$AD$2:$AI$5552,6,FALSE),IF($U$8="Player",VLOOKUP(Search!$A3567,Inventory!$AF$2:$AI$5552,4,FALSE),IF($U$8="BV",VLOOKUP(Search!$A3567,Inventory!$AH$2:$AI$5552,2,FALSE),""))),"")</f>
        <v/>
      </c>
      <c r="C3567" s="38"/>
      <c r="D3567" s="38"/>
      <c r="E3567" s="38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22"/>
    </row>
    <row r="3568" spans="1:22" x14ac:dyDescent="0.2">
      <c r="A3568" s="24">
        <f>1+LARGE($A$11:A3567,1)</f>
        <v>3557</v>
      </c>
      <c r="B3568" s="38" t="str">
        <f>_xlfn.IFNA(IF($U$8="set",VLOOKUP(Search!$A3568,Inventory!$AD$2:$AI$5552,6,FALSE),IF($U$8="Player",VLOOKUP(Search!$A3568,Inventory!$AF$2:$AI$5552,4,FALSE),IF($U$8="BV",VLOOKUP(Search!$A3568,Inventory!$AH$2:$AI$5552,2,FALSE),""))),"")</f>
        <v/>
      </c>
      <c r="C3568" s="38"/>
      <c r="D3568" s="38"/>
      <c r="E3568" s="38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22"/>
    </row>
    <row r="3569" spans="1:22" x14ac:dyDescent="0.2">
      <c r="A3569" s="24">
        <f>1+LARGE($A$11:A3568,1)</f>
        <v>3558</v>
      </c>
      <c r="B3569" s="38" t="str">
        <f>_xlfn.IFNA(IF($U$8="set",VLOOKUP(Search!$A3569,Inventory!$AD$2:$AI$5552,6,FALSE),IF($U$8="Player",VLOOKUP(Search!$A3569,Inventory!$AF$2:$AI$5552,4,FALSE),IF($U$8="BV",VLOOKUP(Search!$A3569,Inventory!$AH$2:$AI$5552,2,FALSE),""))),"")</f>
        <v/>
      </c>
      <c r="C3569" s="38"/>
      <c r="D3569" s="38"/>
      <c r="E3569" s="38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22"/>
    </row>
    <row r="3570" spans="1:22" x14ac:dyDescent="0.2">
      <c r="A3570" s="24">
        <f>1+LARGE($A$11:A3569,1)</f>
        <v>3559</v>
      </c>
      <c r="B3570" s="38" t="str">
        <f>_xlfn.IFNA(IF($U$8="set",VLOOKUP(Search!$A3570,Inventory!$AD$2:$AI$5552,6,FALSE),IF($U$8="Player",VLOOKUP(Search!$A3570,Inventory!$AF$2:$AI$5552,4,FALSE),IF($U$8="BV",VLOOKUP(Search!$A3570,Inventory!$AH$2:$AI$5552,2,FALSE),""))),"")</f>
        <v/>
      </c>
      <c r="C3570" s="38"/>
      <c r="D3570" s="38"/>
      <c r="E3570" s="38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22"/>
    </row>
    <row r="3571" spans="1:22" x14ac:dyDescent="0.2">
      <c r="A3571" s="24">
        <f>1+LARGE($A$11:A3570,1)</f>
        <v>3560</v>
      </c>
      <c r="B3571" s="38" t="str">
        <f>_xlfn.IFNA(IF($U$8="set",VLOOKUP(Search!$A3571,Inventory!$AD$2:$AI$5552,6,FALSE),IF($U$8="Player",VLOOKUP(Search!$A3571,Inventory!$AF$2:$AI$5552,4,FALSE),IF($U$8="BV",VLOOKUP(Search!$A3571,Inventory!$AH$2:$AI$5552,2,FALSE),""))),"")</f>
        <v/>
      </c>
      <c r="C3571" s="38"/>
      <c r="D3571" s="38"/>
      <c r="E3571" s="38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22"/>
    </row>
    <row r="3572" spans="1:22" x14ac:dyDescent="0.2">
      <c r="A3572" s="24">
        <f>1+LARGE($A$11:A3571,1)</f>
        <v>3561</v>
      </c>
      <c r="B3572" s="38" t="str">
        <f>_xlfn.IFNA(IF($U$8="set",VLOOKUP(Search!$A3572,Inventory!$AD$2:$AI$5552,6,FALSE),IF($U$8="Player",VLOOKUP(Search!$A3572,Inventory!$AF$2:$AI$5552,4,FALSE),IF($U$8="BV",VLOOKUP(Search!$A3572,Inventory!$AH$2:$AI$5552,2,FALSE),""))),"")</f>
        <v/>
      </c>
      <c r="C3572" s="38"/>
      <c r="D3572" s="38"/>
      <c r="E3572" s="38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22"/>
    </row>
    <row r="3573" spans="1:22" x14ac:dyDescent="0.2">
      <c r="A3573" s="24">
        <f>1+LARGE($A$11:A3572,1)</f>
        <v>3562</v>
      </c>
      <c r="B3573" s="38" t="str">
        <f>_xlfn.IFNA(IF($U$8="set",VLOOKUP(Search!$A3573,Inventory!$AD$2:$AI$5552,6,FALSE),IF($U$8="Player",VLOOKUP(Search!$A3573,Inventory!$AF$2:$AI$5552,4,FALSE),IF($U$8="BV",VLOOKUP(Search!$A3573,Inventory!$AH$2:$AI$5552,2,FALSE),""))),"")</f>
        <v/>
      </c>
      <c r="C3573" s="38"/>
      <c r="D3573" s="38"/>
      <c r="E3573" s="38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22"/>
    </row>
    <row r="3574" spans="1:22" x14ac:dyDescent="0.2">
      <c r="A3574" s="24">
        <f>1+LARGE($A$11:A3573,1)</f>
        <v>3563</v>
      </c>
      <c r="B3574" s="38" t="str">
        <f>_xlfn.IFNA(IF($U$8="set",VLOOKUP(Search!$A3574,Inventory!$AD$2:$AI$5552,6,FALSE),IF($U$8="Player",VLOOKUP(Search!$A3574,Inventory!$AF$2:$AI$5552,4,FALSE),IF($U$8="BV",VLOOKUP(Search!$A3574,Inventory!$AH$2:$AI$5552,2,FALSE),""))),"")</f>
        <v/>
      </c>
      <c r="C3574" s="38"/>
      <c r="D3574" s="38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22"/>
    </row>
    <row r="3575" spans="1:22" x14ac:dyDescent="0.2">
      <c r="A3575" s="24">
        <f>1+LARGE($A$11:A3574,1)</f>
        <v>3564</v>
      </c>
      <c r="B3575" s="38" t="str">
        <f>_xlfn.IFNA(IF($U$8="set",VLOOKUP(Search!$A3575,Inventory!$AD$2:$AI$5552,6,FALSE),IF($U$8="Player",VLOOKUP(Search!$A3575,Inventory!$AF$2:$AI$5552,4,FALSE),IF($U$8="BV",VLOOKUP(Search!$A3575,Inventory!$AH$2:$AI$5552,2,FALSE),""))),"")</f>
        <v/>
      </c>
      <c r="C3575" s="38"/>
      <c r="D3575" s="38"/>
      <c r="E3575" s="38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22"/>
    </row>
    <row r="3576" spans="1:22" x14ac:dyDescent="0.2">
      <c r="A3576" s="24">
        <f>1+LARGE($A$11:A3575,1)</f>
        <v>3565</v>
      </c>
      <c r="B3576" s="38" t="str">
        <f>_xlfn.IFNA(IF($U$8="set",VLOOKUP(Search!$A3576,Inventory!$AD$2:$AI$5552,6,FALSE),IF($U$8="Player",VLOOKUP(Search!$A3576,Inventory!$AF$2:$AI$5552,4,FALSE),IF($U$8="BV",VLOOKUP(Search!$A3576,Inventory!$AH$2:$AI$5552,2,FALSE),""))),"")</f>
        <v/>
      </c>
      <c r="C3576" s="38"/>
      <c r="D3576" s="38"/>
      <c r="E3576" s="38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22"/>
    </row>
    <row r="3577" spans="1:22" x14ac:dyDescent="0.2">
      <c r="A3577" s="24">
        <f>1+LARGE($A$11:A3576,1)</f>
        <v>3566</v>
      </c>
      <c r="B3577" s="38" t="str">
        <f>_xlfn.IFNA(IF($U$8="set",VLOOKUP(Search!$A3577,Inventory!$AD$2:$AI$5552,6,FALSE),IF($U$8="Player",VLOOKUP(Search!$A3577,Inventory!$AF$2:$AI$5552,4,FALSE),IF($U$8="BV",VLOOKUP(Search!$A3577,Inventory!$AH$2:$AI$5552,2,FALSE),""))),"")</f>
        <v/>
      </c>
      <c r="C3577" s="38"/>
      <c r="D3577" s="38"/>
      <c r="E3577" s="38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22"/>
    </row>
    <row r="3578" spans="1:22" x14ac:dyDescent="0.2">
      <c r="A3578" s="24">
        <f>1+LARGE($A$11:A3577,1)</f>
        <v>3567</v>
      </c>
      <c r="B3578" s="38" t="str">
        <f>_xlfn.IFNA(IF($U$8="set",VLOOKUP(Search!$A3578,Inventory!$AD$2:$AI$5552,6,FALSE),IF($U$8="Player",VLOOKUP(Search!$A3578,Inventory!$AF$2:$AI$5552,4,FALSE),IF($U$8="BV",VLOOKUP(Search!$A3578,Inventory!$AH$2:$AI$5552,2,FALSE),""))),"")</f>
        <v/>
      </c>
      <c r="C3578" s="38"/>
      <c r="D3578" s="38"/>
      <c r="E3578" s="38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22"/>
    </row>
    <row r="3579" spans="1:22" x14ac:dyDescent="0.2">
      <c r="A3579" s="24">
        <f>1+LARGE($A$11:A3578,1)</f>
        <v>3568</v>
      </c>
      <c r="B3579" s="38" t="str">
        <f>_xlfn.IFNA(IF($U$8="set",VLOOKUP(Search!$A3579,Inventory!$AD$2:$AI$5552,6,FALSE),IF($U$8="Player",VLOOKUP(Search!$A3579,Inventory!$AF$2:$AI$5552,4,FALSE),IF($U$8="BV",VLOOKUP(Search!$A3579,Inventory!$AH$2:$AI$5552,2,FALSE),""))),"")</f>
        <v/>
      </c>
      <c r="C3579" s="38"/>
      <c r="D3579" s="38"/>
      <c r="E3579" s="38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22"/>
    </row>
    <row r="3580" spans="1:22" x14ac:dyDescent="0.2">
      <c r="A3580" s="24">
        <f>1+LARGE($A$11:A3579,1)</f>
        <v>3569</v>
      </c>
      <c r="B3580" s="38" t="str">
        <f>_xlfn.IFNA(IF($U$8="set",VLOOKUP(Search!$A3580,Inventory!$AD$2:$AI$5552,6,FALSE),IF($U$8="Player",VLOOKUP(Search!$A3580,Inventory!$AF$2:$AI$5552,4,FALSE),IF($U$8="BV",VLOOKUP(Search!$A3580,Inventory!$AH$2:$AI$5552,2,FALSE),""))),"")</f>
        <v/>
      </c>
      <c r="C3580" s="38"/>
      <c r="D3580" s="38"/>
      <c r="E3580" s="38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22"/>
    </row>
    <row r="3581" spans="1:22" x14ac:dyDescent="0.2">
      <c r="A3581" s="24">
        <f>1+LARGE($A$11:A3580,1)</f>
        <v>3570</v>
      </c>
      <c r="B3581" s="38" t="str">
        <f>_xlfn.IFNA(IF($U$8="set",VLOOKUP(Search!$A3581,Inventory!$AD$2:$AI$5552,6,FALSE),IF($U$8="Player",VLOOKUP(Search!$A3581,Inventory!$AF$2:$AI$5552,4,FALSE),IF($U$8="BV",VLOOKUP(Search!$A3581,Inventory!$AH$2:$AI$5552,2,FALSE),""))),"")</f>
        <v/>
      </c>
      <c r="C3581" s="38"/>
      <c r="D3581" s="38"/>
      <c r="E3581" s="38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22"/>
    </row>
    <row r="3582" spans="1:22" x14ac:dyDescent="0.2">
      <c r="A3582" s="24">
        <f>1+LARGE($A$11:A3581,1)</f>
        <v>3571</v>
      </c>
      <c r="B3582" s="38" t="str">
        <f>_xlfn.IFNA(IF($U$8="set",VLOOKUP(Search!$A3582,Inventory!$AD$2:$AI$5552,6,FALSE),IF($U$8="Player",VLOOKUP(Search!$A3582,Inventory!$AF$2:$AI$5552,4,FALSE),IF($U$8="BV",VLOOKUP(Search!$A3582,Inventory!$AH$2:$AI$5552,2,FALSE),""))),"")</f>
        <v/>
      </c>
      <c r="C3582" s="38"/>
      <c r="D3582" s="38"/>
      <c r="E3582" s="38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22"/>
    </row>
    <row r="3583" spans="1:22" x14ac:dyDescent="0.2">
      <c r="A3583" s="24">
        <f>1+LARGE($A$11:A3582,1)</f>
        <v>3572</v>
      </c>
      <c r="B3583" s="38" t="str">
        <f>_xlfn.IFNA(IF($U$8="set",VLOOKUP(Search!$A3583,Inventory!$AD$2:$AI$5552,6,FALSE),IF($U$8="Player",VLOOKUP(Search!$A3583,Inventory!$AF$2:$AI$5552,4,FALSE),IF($U$8="BV",VLOOKUP(Search!$A3583,Inventory!$AH$2:$AI$5552,2,FALSE),""))),"")</f>
        <v/>
      </c>
      <c r="C3583" s="38"/>
      <c r="D3583" s="38"/>
      <c r="E3583" s="38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22"/>
    </row>
    <row r="3584" spans="1:22" x14ac:dyDescent="0.2">
      <c r="A3584" s="24">
        <f>1+LARGE($A$11:A3583,1)</f>
        <v>3573</v>
      </c>
      <c r="B3584" s="38" t="str">
        <f>_xlfn.IFNA(IF($U$8="set",VLOOKUP(Search!$A3584,Inventory!$AD$2:$AI$5552,6,FALSE),IF($U$8="Player",VLOOKUP(Search!$A3584,Inventory!$AF$2:$AI$5552,4,FALSE),IF($U$8="BV",VLOOKUP(Search!$A3584,Inventory!$AH$2:$AI$5552,2,FALSE),""))),"")</f>
        <v/>
      </c>
      <c r="C3584" s="38"/>
      <c r="D3584" s="38"/>
      <c r="E3584" s="38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22"/>
    </row>
    <row r="3585" spans="1:22" x14ac:dyDescent="0.2">
      <c r="A3585" s="24">
        <f>1+LARGE($A$11:A3584,1)</f>
        <v>3574</v>
      </c>
      <c r="B3585" s="38" t="str">
        <f>_xlfn.IFNA(IF($U$8="set",VLOOKUP(Search!$A3585,Inventory!$AD$2:$AI$5552,6,FALSE),IF($U$8="Player",VLOOKUP(Search!$A3585,Inventory!$AF$2:$AI$5552,4,FALSE),IF($U$8="BV",VLOOKUP(Search!$A3585,Inventory!$AH$2:$AI$5552,2,FALSE),""))),"")</f>
        <v/>
      </c>
      <c r="C3585" s="38"/>
      <c r="D3585" s="38"/>
      <c r="E3585" s="38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22"/>
    </row>
    <row r="3586" spans="1:22" x14ac:dyDescent="0.2">
      <c r="A3586" s="24">
        <f>1+LARGE($A$11:A3585,1)</f>
        <v>3575</v>
      </c>
      <c r="B3586" s="38" t="str">
        <f>_xlfn.IFNA(IF($U$8="set",VLOOKUP(Search!$A3586,Inventory!$AD$2:$AI$5552,6,FALSE),IF($U$8="Player",VLOOKUP(Search!$A3586,Inventory!$AF$2:$AI$5552,4,FALSE),IF($U$8="BV",VLOOKUP(Search!$A3586,Inventory!$AH$2:$AI$5552,2,FALSE),""))),"")</f>
        <v/>
      </c>
      <c r="C3586" s="38"/>
      <c r="D3586" s="38"/>
      <c r="E3586" s="38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22"/>
    </row>
    <row r="3587" spans="1:22" x14ac:dyDescent="0.2">
      <c r="A3587" s="24">
        <f>1+LARGE($A$11:A3586,1)</f>
        <v>3576</v>
      </c>
      <c r="B3587" s="38" t="str">
        <f>_xlfn.IFNA(IF($U$8="set",VLOOKUP(Search!$A3587,Inventory!$AD$2:$AI$5552,6,FALSE),IF($U$8="Player",VLOOKUP(Search!$A3587,Inventory!$AF$2:$AI$5552,4,FALSE),IF($U$8="BV",VLOOKUP(Search!$A3587,Inventory!$AH$2:$AI$5552,2,FALSE),""))),"")</f>
        <v/>
      </c>
      <c r="C3587" s="38"/>
      <c r="D3587" s="38"/>
      <c r="E3587" s="38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22"/>
    </row>
    <row r="3588" spans="1:22" x14ac:dyDescent="0.2">
      <c r="A3588" s="24">
        <f>1+LARGE($A$11:A3587,1)</f>
        <v>3577</v>
      </c>
      <c r="B3588" s="38" t="str">
        <f>_xlfn.IFNA(IF($U$8="set",VLOOKUP(Search!$A3588,Inventory!$AD$2:$AI$5552,6,FALSE),IF($U$8="Player",VLOOKUP(Search!$A3588,Inventory!$AF$2:$AI$5552,4,FALSE),IF($U$8="BV",VLOOKUP(Search!$A3588,Inventory!$AH$2:$AI$5552,2,FALSE),""))),"")</f>
        <v/>
      </c>
      <c r="C3588" s="38"/>
      <c r="D3588" s="38"/>
      <c r="E3588" s="38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22"/>
    </row>
    <row r="3589" spans="1:22" x14ac:dyDescent="0.2">
      <c r="A3589" s="24">
        <f>1+LARGE($A$11:A3588,1)</f>
        <v>3578</v>
      </c>
      <c r="B3589" s="38" t="str">
        <f>_xlfn.IFNA(IF($U$8="set",VLOOKUP(Search!$A3589,Inventory!$AD$2:$AI$5552,6,FALSE),IF($U$8="Player",VLOOKUP(Search!$A3589,Inventory!$AF$2:$AI$5552,4,FALSE),IF($U$8="BV",VLOOKUP(Search!$A3589,Inventory!$AH$2:$AI$5552,2,FALSE),""))),"")</f>
        <v/>
      </c>
      <c r="C3589" s="38"/>
      <c r="D3589" s="38"/>
      <c r="E3589" s="38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22"/>
    </row>
    <row r="3590" spans="1:22" x14ac:dyDescent="0.2">
      <c r="A3590" s="24">
        <f>1+LARGE($A$11:A3589,1)</f>
        <v>3579</v>
      </c>
      <c r="B3590" s="38" t="str">
        <f>_xlfn.IFNA(IF($U$8="set",VLOOKUP(Search!$A3590,Inventory!$AD$2:$AI$5552,6,FALSE),IF($U$8="Player",VLOOKUP(Search!$A3590,Inventory!$AF$2:$AI$5552,4,FALSE),IF($U$8="BV",VLOOKUP(Search!$A3590,Inventory!$AH$2:$AI$5552,2,FALSE),""))),"")</f>
        <v/>
      </c>
      <c r="C3590" s="38"/>
      <c r="D3590" s="38"/>
      <c r="E3590" s="38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22"/>
    </row>
    <row r="3591" spans="1:22" x14ac:dyDescent="0.2">
      <c r="A3591" s="24">
        <f>1+LARGE($A$11:A3590,1)</f>
        <v>3580</v>
      </c>
      <c r="B3591" s="38" t="str">
        <f>_xlfn.IFNA(IF($U$8="set",VLOOKUP(Search!$A3591,Inventory!$AD$2:$AI$5552,6,FALSE),IF($U$8="Player",VLOOKUP(Search!$A3591,Inventory!$AF$2:$AI$5552,4,FALSE),IF($U$8="BV",VLOOKUP(Search!$A3591,Inventory!$AH$2:$AI$5552,2,FALSE),""))),"")</f>
        <v/>
      </c>
      <c r="C3591" s="38"/>
      <c r="D3591" s="38"/>
      <c r="E3591" s="38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22"/>
    </row>
    <row r="3592" spans="1:22" x14ac:dyDescent="0.2">
      <c r="A3592" s="24">
        <f>1+LARGE($A$11:A3591,1)</f>
        <v>3581</v>
      </c>
      <c r="B3592" s="38" t="str">
        <f>_xlfn.IFNA(IF($U$8="set",VLOOKUP(Search!$A3592,Inventory!$AD$2:$AI$5552,6,FALSE),IF($U$8="Player",VLOOKUP(Search!$A3592,Inventory!$AF$2:$AI$5552,4,FALSE),IF($U$8="BV",VLOOKUP(Search!$A3592,Inventory!$AH$2:$AI$5552,2,FALSE),""))),"")</f>
        <v/>
      </c>
      <c r="C3592" s="38"/>
      <c r="D3592" s="38"/>
      <c r="E3592" s="38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22"/>
    </row>
    <row r="3593" spans="1:22" x14ac:dyDescent="0.2">
      <c r="A3593" s="24">
        <f>1+LARGE($A$11:A3592,1)</f>
        <v>3582</v>
      </c>
      <c r="B3593" s="38" t="str">
        <f>_xlfn.IFNA(IF($U$8="set",VLOOKUP(Search!$A3593,Inventory!$AD$2:$AI$5552,6,FALSE),IF($U$8="Player",VLOOKUP(Search!$A3593,Inventory!$AF$2:$AI$5552,4,FALSE),IF($U$8="BV",VLOOKUP(Search!$A3593,Inventory!$AH$2:$AI$5552,2,FALSE),""))),"")</f>
        <v/>
      </c>
      <c r="C3593" s="38"/>
      <c r="D3593" s="38"/>
      <c r="E3593" s="38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22"/>
    </row>
    <row r="3594" spans="1:22" x14ac:dyDescent="0.2">
      <c r="A3594" s="24">
        <f>1+LARGE($A$11:A3593,1)</f>
        <v>3583</v>
      </c>
      <c r="B3594" s="38" t="str">
        <f>_xlfn.IFNA(IF($U$8="set",VLOOKUP(Search!$A3594,Inventory!$AD$2:$AI$5552,6,FALSE),IF($U$8="Player",VLOOKUP(Search!$A3594,Inventory!$AF$2:$AI$5552,4,FALSE),IF($U$8="BV",VLOOKUP(Search!$A3594,Inventory!$AH$2:$AI$5552,2,FALSE),""))),"")</f>
        <v/>
      </c>
      <c r="C3594" s="38"/>
      <c r="D3594" s="38"/>
      <c r="E3594" s="38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22"/>
    </row>
    <row r="3595" spans="1:22" x14ac:dyDescent="0.2">
      <c r="A3595" s="24">
        <f>1+LARGE($A$11:A3594,1)</f>
        <v>3584</v>
      </c>
      <c r="B3595" s="38" t="str">
        <f>_xlfn.IFNA(IF($U$8="set",VLOOKUP(Search!$A3595,Inventory!$AD$2:$AI$5552,6,FALSE),IF($U$8="Player",VLOOKUP(Search!$A3595,Inventory!$AF$2:$AI$5552,4,FALSE),IF($U$8="BV",VLOOKUP(Search!$A3595,Inventory!$AH$2:$AI$5552,2,FALSE),""))),"")</f>
        <v/>
      </c>
      <c r="C3595" s="38"/>
      <c r="D3595" s="38"/>
      <c r="E3595" s="38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22"/>
    </row>
    <row r="3596" spans="1:22" x14ac:dyDescent="0.2">
      <c r="A3596" s="24">
        <f>1+LARGE($A$11:A3595,1)</f>
        <v>3585</v>
      </c>
      <c r="B3596" s="38" t="str">
        <f>_xlfn.IFNA(IF($U$8="set",VLOOKUP(Search!$A3596,Inventory!$AD$2:$AI$5552,6,FALSE),IF($U$8="Player",VLOOKUP(Search!$A3596,Inventory!$AF$2:$AI$5552,4,FALSE),IF($U$8="BV",VLOOKUP(Search!$A3596,Inventory!$AH$2:$AI$5552,2,FALSE),""))),"")</f>
        <v/>
      </c>
      <c r="C3596" s="38"/>
      <c r="D3596" s="38"/>
      <c r="E3596" s="38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22"/>
    </row>
    <row r="3597" spans="1:22" x14ac:dyDescent="0.2">
      <c r="A3597" s="24">
        <f>1+LARGE($A$11:A3596,1)</f>
        <v>3586</v>
      </c>
      <c r="B3597" s="38" t="str">
        <f>_xlfn.IFNA(IF($U$8="set",VLOOKUP(Search!$A3597,Inventory!$AD$2:$AI$5552,6,FALSE),IF($U$8="Player",VLOOKUP(Search!$A3597,Inventory!$AF$2:$AI$5552,4,FALSE),IF($U$8="BV",VLOOKUP(Search!$A3597,Inventory!$AH$2:$AI$5552,2,FALSE),""))),"")</f>
        <v/>
      </c>
      <c r="C3597" s="38"/>
      <c r="D3597" s="38"/>
      <c r="E3597" s="38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22"/>
    </row>
    <row r="3598" spans="1:22" x14ac:dyDescent="0.2">
      <c r="A3598" s="24">
        <f>1+LARGE($A$11:A3597,1)</f>
        <v>3587</v>
      </c>
      <c r="B3598" s="38" t="str">
        <f>_xlfn.IFNA(IF($U$8="set",VLOOKUP(Search!$A3598,Inventory!$AD$2:$AI$5552,6,FALSE),IF($U$8="Player",VLOOKUP(Search!$A3598,Inventory!$AF$2:$AI$5552,4,FALSE),IF($U$8="BV",VLOOKUP(Search!$A3598,Inventory!$AH$2:$AI$5552,2,FALSE),""))),"")</f>
        <v/>
      </c>
      <c r="C3598" s="38"/>
      <c r="D3598" s="38"/>
      <c r="E3598" s="38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22"/>
    </row>
    <row r="3599" spans="1:22" x14ac:dyDescent="0.2">
      <c r="A3599" s="24">
        <f>1+LARGE($A$11:A3598,1)</f>
        <v>3588</v>
      </c>
      <c r="B3599" s="38" t="str">
        <f>_xlfn.IFNA(IF($U$8="set",VLOOKUP(Search!$A3599,Inventory!$AD$2:$AI$5552,6,FALSE),IF($U$8="Player",VLOOKUP(Search!$A3599,Inventory!$AF$2:$AI$5552,4,FALSE),IF($U$8="BV",VLOOKUP(Search!$A3599,Inventory!$AH$2:$AI$5552,2,FALSE),""))),"")</f>
        <v/>
      </c>
      <c r="C3599" s="38"/>
      <c r="D3599" s="38"/>
      <c r="E3599" s="38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22"/>
    </row>
    <row r="3600" spans="1:22" x14ac:dyDescent="0.2">
      <c r="A3600" s="24">
        <f>1+LARGE($A$11:A3599,1)</f>
        <v>3589</v>
      </c>
      <c r="B3600" s="38" t="str">
        <f>_xlfn.IFNA(IF($U$8="set",VLOOKUP(Search!$A3600,Inventory!$AD$2:$AI$5552,6,FALSE),IF($U$8="Player",VLOOKUP(Search!$A3600,Inventory!$AF$2:$AI$5552,4,FALSE),IF($U$8="BV",VLOOKUP(Search!$A3600,Inventory!$AH$2:$AI$5552,2,FALSE),""))),"")</f>
        <v/>
      </c>
      <c r="C3600" s="38"/>
      <c r="D3600" s="38"/>
      <c r="E3600" s="38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22"/>
    </row>
    <row r="3601" spans="1:22" x14ac:dyDescent="0.2">
      <c r="A3601" s="24">
        <f>1+LARGE($A$11:A3600,1)</f>
        <v>3590</v>
      </c>
      <c r="B3601" s="38" t="str">
        <f>_xlfn.IFNA(IF($U$8="set",VLOOKUP(Search!$A3601,Inventory!$AD$2:$AI$5552,6,FALSE),IF($U$8="Player",VLOOKUP(Search!$A3601,Inventory!$AF$2:$AI$5552,4,FALSE),IF($U$8="BV",VLOOKUP(Search!$A3601,Inventory!$AH$2:$AI$5552,2,FALSE),""))),"")</f>
        <v/>
      </c>
      <c r="C3601" s="38"/>
      <c r="D3601" s="38"/>
      <c r="E3601" s="38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22"/>
    </row>
    <row r="3602" spans="1:22" x14ac:dyDescent="0.2">
      <c r="A3602" s="24">
        <f>1+LARGE($A$11:A3601,1)</f>
        <v>3591</v>
      </c>
      <c r="B3602" s="38" t="str">
        <f>_xlfn.IFNA(IF($U$8="set",VLOOKUP(Search!$A3602,Inventory!$AD$2:$AI$5552,6,FALSE),IF($U$8="Player",VLOOKUP(Search!$A3602,Inventory!$AF$2:$AI$5552,4,FALSE),IF($U$8="BV",VLOOKUP(Search!$A3602,Inventory!$AH$2:$AI$5552,2,FALSE),""))),"")</f>
        <v/>
      </c>
      <c r="C3602" s="38"/>
      <c r="D3602" s="38"/>
      <c r="E3602" s="38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22"/>
    </row>
    <row r="3603" spans="1:22" x14ac:dyDescent="0.2">
      <c r="A3603" s="24">
        <f>1+LARGE($A$11:A3602,1)</f>
        <v>3592</v>
      </c>
      <c r="B3603" s="38" t="str">
        <f>_xlfn.IFNA(IF($U$8="set",VLOOKUP(Search!$A3603,Inventory!$AD$2:$AI$5552,6,FALSE),IF($U$8="Player",VLOOKUP(Search!$A3603,Inventory!$AF$2:$AI$5552,4,FALSE),IF($U$8="BV",VLOOKUP(Search!$A3603,Inventory!$AH$2:$AI$5552,2,FALSE),""))),"")</f>
        <v/>
      </c>
      <c r="C3603" s="38"/>
      <c r="D3603" s="38"/>
      <c r="E3603" s="38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22"/>
    </row>
    <row r="3604" spans="1:22" x14ac:dyDescent="0.2">
      <c r="A3604" s="24">
        <f>1+LARGE($A$11:A3603,1)</f>
        <v>3593</v>
      </c>
      <c r="B3604" s="38" t="str">
        <f>_xlfn.IFNA(IF($U$8="set",VLOOKUP(Search!$A3604,Inventory!$AD$2:$AI$5552,6,FALSE),IF($U$8="Player",VLOOKUP(Search!$A3604,Inventory!$AF$2:$AI$5552,4,FALSE),IF($U$8="BV",VLOOKUP(Search!$A3604,Inventory!$AH$2:$AI$5552,2,FALSE),""))),"")</f>
        <v/>
      </c>
      <c r="C3604" s="38"/>
      <c r="D3604" s="38"/>
      <c r="E3604" s="38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22"/>
    </row>
    <row r="3605" spans="1:22" x14ac:dyDescent="0.2">
      <c r="A3605" s="24">
        <f>1+LARGE($A$11:A3604,1)</f>
        <v>3594</v>
      </c>
      <c r="B3605" s="38" t="str">
        <f>_xlfn.IFNA(IF($U$8="set",VLOOKUP(Search!$A3605,Inventory!$AD$2:$AI$5552,6,FALSE),IF($U$8="Player",VLOOKUP(Search!$A3605,Inventory!$AF$2:$AI$5552,4,FALSE),IF($U$8="BV",VLOOKUP(Search!$A3605,Inventory!$AH$2:$AI$5552,2,FALSE),""))),"")</f>
        <v/>
      </c>
      <c r="C3605" s="38"/>
      <c r="D3605" s="38"/>
      <c r="E3605" s="38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22"/>
    </row>
    <row r="3606" spans="1:22" x14ac:dyDescent="0.2">
      <c r="A3606" s="24">
        <f>1+LARGE($A$11:A3605,1)</f>
        <v>3595</v>
      </c>
      <c r="B3606" s="38" t="str">
        <f>_xlfn.IFNA(IF($U$8="set",VLOOKUP(Search!$A3606,Inventory!$AD$2:$AI$5552,6,FALSE),IF($U$8="Player",VLOOKUP(Search!$A3606,Inventory!$AF$2:$AI$5552,4,FALSE),IF($U$8="BV",VLOOKUP(Search!$A3606,Inventory!$AH$2:$AI$5552,2,FALSE),""))),"")</f>
        <v/>
      </c>
      <c r="C3606" s="38"/>
      <c r="D3606" s="38"/>
      <c r="E3606" s="38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22"/>
    </row>
    <row r="3607" spans="1:22" x14ac:dyDescent="0.2">
      <c r="A3607" s="24">
        <f>1+LARGE($A$11:A3606,1)</f>
        <v>3596</v>
      </c>
      <c r="B3607" s="38" t="str">
        <f>_xlfn.IFNA(IF($U$8="set",VLOOKUP(Search!$A3607,Inventory!$AD$2:$AI$5552,6,FALSE),IF($U$8="Player",VLOOKUP(Search!$A3607,Inventory!$AF$2:$AI$5552,4,FALSE),IF($U$8="BV",VLOOKUP(Search!$A3607,Inventory!$AH$2:$AI$5552,2,FALSE),""))),"")</f>
        <v/>
      </c>
      <c r="C3607" s="38"/>
      <c r="D3607" s="38"/>
      <c r="E3607" s="38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22"/>
    </row>
    <row r="3608" spans="1:22" x14ac:dyDescent="0.2">
      <c r="A3608" s="24">
        <f>1+LARGE($A$11:A3607,1)</f>
        <v>3597</v>
      </c>
      <c r="B3608" s="38" t="str">
        <f>_xlfn.IFNA(IF($U$8="set",VLOOKUP(Search!$A3608,Inventory!$AD$2:$AI$5552,6,FALSE),IF($U$8="Player",VLOOKUP(Search!$A3608,Inventory!$AF$2:$AI$5552,4,FALSE),IF($U$8="BV",VLOOKUP(Search!$A3608,Inventory!$AH$2:$AI$5552,2,FALSE),""))),"")</f>
        <v/>
      </c>
      <c r="C3608" s="38"/>
      <c r="D3608" s="38"/>
      <c r="E3608" s="38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22"/>
    </row>
    <row r="3609" spans="1:22" x14ac:dyDescent="0.2">
      <c r="A3609" s="24">
        <f>1+LARGE($A$11:A3608,1)</f>
        <v>3598</v>
      </c>
      <c r="B3609" s="38" t="str">
        <f>_xlfn.IFNA(IF($U$8="set",VLOOKUP(Search!$A3609,Inventory!$AD$2:$AI$5552,6,FALSE),IF($U$8="Player",VLOOKUP(Search!$A3609,Inventory!$AF$2:$AI$5552,4,FALSE),IF($U$8="BV",VLOOKUP(Search!$A3609,Inventory!$AH$2:$AI$5552,2,FALSE),""))),"")</f>
        <v/>
      </c>
      <c r="C3609" s="38"/>
      <c r="D3609" s="38"/>
      <c r="E3609" s="38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22"/>
    </row>
    <row r="3610" spans="1:22" x14ac:dyDescent="0.2">
      <c r="A3610" s="24">
        <f>1+LARGE($A$11:A3609,1)</f>
        <v>3599</v>
      </c>
      <c r="B3610" s="38" t="str">
        <f>_xlfn.IFNA(IF($U$8="set",VLOOKUP(Search!$A3610,Inventory!$AD$2:$AI$5552,6,FALSE),IF($U$8="Player",VLOOKUP(Search!$A3610,Inventory!$AF$2:$AI$5552,4,FALSE),IF($U$8="BV",VLOOKUP(Search!$A3610,Inventory!$AH$2:$AI$5552,2,FALSE),""))),"")</f>
        <v/>
      </c>
      <c r="C3610" s="38"/>
      <c r="D3610" s="38"/>
      <c r="E3610" s="38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22"/>
    </row>
    <row r="3611" spans="1:22" x14ac:dyDescent="0.2">
      <c r="A3611" s="24">
        <f>1+LARGE($A$11:A3610,1)</f>
        <v>3600</v>
      </c>
      <c r="B3611" s="38" t="str">
        <f>_xlfn.IFNA(IF($U$8="set",VLOOKUP(Search!$A3611,Inventory!$AD$2:$AI$5552,6,FALSE),IF($U$8="Player",VLOOKUP(Search!$A3611,Inventory!$AF$2:$AI$5552,4,FALSE),IF($U$8="BV",VLOOKUP(Search!$A3611,Inventory!$AH$2:$AI$5552,2,FALSE),""))),"")</f>
        <v/>
      </c>
      <c r="C3611" s="38"/>
      <c r="D3611" s="38"/>
      <c r="E3611" s="38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22"/>
    </row>
    <row r="3612" spans="1:22" x14ac:dyDescent="0.2">
      <c r="A3612" s="24">
        <f>1+LARGE($A$11:A3611,1)</f>
        <v>3601</v>
      </c>
      <c r="B3612" s="38" t="str">
        <f>_xlfn.IFNA(IF($U$8="set",VLOOKUP(Search!$A3612,Inventory!$AD$2:$AI$5552,6,FALSE),IF($U$8="Player",VLOOKUP(Search!$A3612,Inventory!$AF$2:$AI$5552,4,FALSE),IF($U$8="BV",VLOOKUP(Search!$A3612,Inventory!$AH$2:$AI$5552,2,FALSE),""))),"")</f>
        <v/>
      </c>
      <c r="C3612" s="38"/>
      <c r="D3612" s="38"/>
      <c r="E3612" s="38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22"/>
    </row>
    <row r="3613" spans="1:22" x14ac:dyDescent="0.2">
      <c r="A3613" s="24">
        <f>1+LARGE($A$11:A3612,1)</f>
        <v>3602</v>
      </c>
      <c r="B3613" s="38" t="str">
        <f>_xlfn.IFNA(IF($U$8="set",VLOOKUP(Search!$A3613,Inventory!$AD$2:$AI$5552,6,FALSE),IF($U$8="Player",VLOOKUP(Search!$A3613,Inventory!$AF$2:$AI$5552,4,FALSE),IF($U$8="BV",VLOOKUP(Search!$A3613,Inventory!$AH$2:$AI$5552,2,FALSE),""))),"")</f>
        <v/>
      </c>
      <c r="C3613" s="38"/>
      <c r="D3613" s="38"/>
      <c r="E3613" s="38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22"/>
    </row>
    <row r="3614" spans="1:22" x14ac:dyDescent="0.2">
      <c r="A3614" s="24">
        <f>1+LARGE($A$11:A3613,1)</f>
        <v>3603</v>
      </c>
      <c r="B3614" s="38" t="str">
        <f>_xlfn.IFNA(IF($U$8="set",VLOOKUP(Search!$A3614,Inventory!$AD$2:$AI$5552,6,FALSE),IF($U$8="Player",VLOOKUP(Search!$A3614,Inventory!$AF$2:$AI$5552,4,FALSE),IF($U$8="BV",VLOOKUP(Search!$A3614,Inventory!$AH$2:$AI$5552,2,FALSE),""))),"")</f>
        <v/>
      </c>
      <c r="C3614" s="38"/>
      <c r="D3614" s="38"/>
      <c r="E3614" s="38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22"/>
    </row>
    <row r="3615" spans="1:22" x14ac:dyDescent="0.2">
      <c r="A3615" s="24">
        <f>1+LARGE($A$11:A3614,1)</f>
        <v>3604</v>
      </c>
      <c r="B3615" s="38" t="str">
        <f>_xlfn.IFNA(IF($U$8="set",VLOOKUP(Search!$A3615,Inventory!$AD$2:$AI$5552,6,FALSE),IF($U$8="Player",VLOOKUP(Search!$A3615,Inventory!$AF$2:$AI$5552,4,FALSE),IF($U$8="BV",VLOOKUP(Search!$A3615,Inventory!$AH$2:$AI$5552,2,FALSE),""))),"")</f>
        <v/>
      </c>
      <c r="C3615" s="38"/>
      <c r="D3615" s="38"/>
      <c r="E3615" s="38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22"/>
    </row>
    <row r="3616" spans="1:22" x14ac:dyDescent="0.2">
      <c r="A3616" s="24">
        <f>1+LARGE($A$11:A3615,1)</f>
        <v>3605</v>
      </c>
      <c r="B3616" s="38" t="str">
        <f>_xlfn.IFNA(IF($U$8="set",VLOOKUP(Search!$A3616,Inventory!$AD$2:$AI$5552,6,FALSE),IF($U$8="Player",VLOOKUP(Search!$A3616,Inventory!$AF$2:$AI$5552,4,FALSE),IF($U$8="BV",VLOOKUP(Search!$A3616,Inventory!$AH$2:$AI$5552,2,FALSE),""))),"")</f>
        <v/>
      </c>
      <c r="C3616" s="38"/>
      <c r="D3616" s="38"/>
      <c r="E3616" s="38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22"/>
    </row>
    <row r="3617" spans="1:22" x14ac:dyDescent="0.2">
      <c r="A3617" s="24">
        <f>1+LARGE($A$11:A3616,1)</f>
        <v>3606</v>
      </c>
      <c r="B3617" s="38" t="str">
        <f>_xlfn.IFNA(IF($U$8="set",VLOOKUP(Search!$A3617,Inventory!$AD$2:$AI$5552,6,FALSE),IF($U$8="Player",VLOOKUP(Search!$A3617,Inventory!$AF$2:$AI$5552,4,FALSE),IF($U$8="BV",VLOOKUP(Search!$A3617,Inventory!$AH$2:$AI$5552,2,FALSE),""))),"")</f>
        <v/>
      </c>
      <c r="C3617" s="38"/>
      <c r="D3617" s="38"/>
      <c r="E3617" s="38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22"/>
    </row>
    <row r="3618" spans="1:22" x14ac:dyDescent="0.2">
      <c r="A3618" s="24">
        <f>1+LARGE($A$11:A3617,1)</f>
        <v>3607</v>
      </c>
      <c r="B3618" s="38" t="str">
        <f>_xlfn.IFNA(IF($U$8="set",VLOOKUP(Search!$A3618,Inventory!$AD$2:$AI$5552,6,FALSE),IF($U$8="Player",VLOOKUP(Search!$A3618,Inventory!$AF$2:$AI$5552,4,FALSE),IF($U$8="BV",VLOOKUP(Search!$A3618,Inventory!$AH$2:$AI$5552,2,FALSE),""))),"")</f>
        <v/>
      </c>
      <c r="C3618" s="38"/>
      <c r="D3618" s="38"/>
      <c r="E3618" s="38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22"/>
    </row>
    <row r="3619" spans="1:22" x14ac:dyDescent="0.2">
      <c r="A3619" s="24">
        <f>1+LARGE($A$11:A3618,1)</f>
        <v>3608</v>
      </c>
      <c r="B3619" s="38" t="str">
        <f>_xlfn.IFNA(IF($U$8="set",VLOOKUP(Search!$A3619,Inventory!$AD$2:$AI$5552,6,FALSE),IF($U$8="Player",VLOOKUP(Search!$A3619,Inventory!$AF$2:$AI$5552,4,FALSE),IF($U$8="BV",VLOOKUP(Search!$A3619,Inventory!$AH$2:$AI$5552,2,FALSE),""))),"")</f>
        <v/>
      </c>
      <c r="C3619" s="38"/>
      <c r="D3619" s="38"/>
      <c r="E3619" s="38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22"/>
    </row>
    <row r="3620" spans="1:22" x14ac:dyDescent="0.2">
      <c r="A3620" s="24">
        <f>1+LARGE($A$11:A3619,1)</f>
        <v>3609</v>
      </c>
      <c r="B3620" s="38" t="str">
        <f>_xlfn.IFNA(IF($U$8="set",VLOOKUP(Search!$A3620,Inventory!$AD$2:$AI$5552,6,FALSE),IF($U$8="Player",VLOOKUP(Search!$A3620,Inventory!$AF$2:$AI$5552,4,FALSE),IF($U$8="BV",VLOOKUP(Search!$A3620,Inventory!$AH$2:$AI$5552,2,FALSE),""))),"")</f>
        <v/>
      </c>
      <c r="C3620" s="38"/>
      <c r="D3620" s="38"/>
      <c r="E3620" s="38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22"/>
    </row>
    <row r="3621" spans="1:22" x14ac:dyDescent="0.2">
      <c r="A3621" s="24">
        <f>1+LARGE($A$11:A3620,1)</f>
        <v>3610</v>
      </c>
      <c r="B3621" s="38" t="str">
        <f>_xlfn.IFNA(IF($U$8="set",VLOOKUP(Search!$A3621,Inventory!$AD$2:$AI$5552,6,FALSE),IF($U$8="Player",VLOOKUP(Search!$A3621,Inventory!$AF$2:$AI$5552,4,FALSE),IF($U$8="BV",VLOOKUP(Search!$A3621,Inventory!$AH$2:$AI$5552,2,FALSE),""))),"")</f>
        <v/>
      </c>
      <c r="C3621" s="38"/>
      <c r="D3621" s="38"/>
      <c r="E3621" s="38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22"/>
    </row>
    <row r="3622" spans="1:22" x14ac:dyDescent="0.2">
      <c r="A3622" s="24">
        <f>1+LARGE($A$11:A3621,1)</f>
        <v>3611</v>
      </c>
      <c r="B3622" s="38" t="str">
        <f>_xlfn.IFNA(IF($U$8="set",VLOOKUP(Search!$A3622,Inventory!$AD$2:$AI$5552,6,FALSE),IF($U$8="Player",VLOOKUP(Search!$A3622,Inventory!$AF$2:$AI$5552,4,FALSE),IF($U$8="BV",VLOOKUP(Search!$A3622,Inventory!$AH$2:$AI$5552,2,FALSE),""))),"")</f>
        <v/>
      </c>
      <c r="C3622" s="38"/>
      <c r="D3622" s="38"/>
      <c r="E3622" s="38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22"/>
    </row>
    <row r="3623" spans="1:22" x14ac:dyDescent="0.2">
      <c r="A3623" s="24">
        <f>1+LARGE($A$11:A3622,1)</f>
        <v>3612</v>
      </c>
      <c r="B3623" s="38" t="str">
        <f>_xlfn.IFNA(IF($U$8="set",VLOOKUP(Search!$A3623,Inventory!$AD$2:$AI$5552,6,FALSE),IF($U$8="Player",VLOOKUP(Search!$A3623,Inventory!$AF$2:$AI$5552,4,FALSE),IF($U$8="BV",VLOOKUP(Search!$A3623,Inventory!$AH$2:$AI$5552,2,FALSE),""))),"")</f>
        <v/>
      </c>
      <c r="C3623" s="38"/>
      <c r="D3623" s="38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22"/>
    </row>
    <row r="3624" spans="1:22" x14ac:dyDescent="0.2">
      <c r="A3624" s="24">
        <f>1+LARGE($A$11:A3623,1)</f>
        <v>3613</v>
      </c>
      <c r="B3624" s="38" t="str">
        <f>_xlfn.IFNA(IF($U$8="set",VLOOKUP(Search!$A3624,Inventory!$AD$2:$AI$5552,6,FALSE),IF($U$8="Player",VLOOKUP(Search!$A3624,Inventory!$AF$2:$AI$5552,4,FALSE),IF($U$8="BV",VLOOKUP(Search!$A3624,Inventory!$AH$2:$AI$5552,2,FALSE),""))),"")</f>
        <v/>
      </c>
      <c r="C3624" s="38"/>
      <c r="D3624" s="38"/>
      <c r="E3624" s="38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22"/>
    </row>
    <row r="3625" spans="1:22" x14ac:dyDescent="0.2">
      <c r="A3625" s="24">
        <f>1+LARGE($A$11:A3624,1)</f>
        <v>3614</v>
      </c>
      <c r="B3625" s="38" t="str">
        <f>_xlfn.IFNA(IF($U$8="set",VLOOKUP(Search!$A3625,Inventory!$AD$2:$AI$5552,6,FALSE),IF($U$8="Player",VLOOKUP(Search!$A3625,Inventory!$AF$2:$AI$5552,4,FALSE),IF($U$8="BV",VLOOKUP(Search!$A3625,Inventory!$AH$2:$AI$5552,2,FALSE),""))),"")</f>
        <v/>
      </c>
      <c r="C3625" s="38"/>
      <c r="D3625" s="38"/>
      <c r="E3625" s="38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22"/>
    </row>
    <row r="3626" spans="1:22" x14ac:dyDescent="0.2">
      <c r="A3626" s="24">
        <f>1+LARGE($A$11:A3625,1)</f>
        <v>3615</v>
      </c>
      <c r="B3626" s="38" t="str">
        <f>_xlfn.IFNA(IF($U$8="set",VLOOKUP(Search!$A3626,Inventory!$AD$2:$AI$5552,6,FALSE),IF($U$8="Player",VLOOKUP(Search!$A3626,Inventory!$AF$2:$AI$5552,4,FALSE),IF($U$8="BV",VLOOKUP(Search!$A3626,Inventory!$AH$2:$AI$5552,2,FALSE),""))),"")</f>
        <v/>
      </c>
      <c r="C3626" s="38"/>
      <c r="D3626" s="38"/>
      <c r="E3626" s="38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22"/>
    </row>
    <row r="3627" spans="1:22" x14ac:dyDescent="0.2">
      <c r="A3627" s="24">
        <f>1+LARGE($A$11:A3626,1)</f>
        <v>3616</v>
      </c>
      <c r="B3627" s="38" t="str">
        <f>_xlfn.IFNA(IF($U$8="set",VLOOKUP(Search!$A3627,Inventory!$AD$2:$AI$5552,6,FALSE),IF($U$8="Player",VLOOKUP(Search!$A3627,Inventory!$AF$2:$AI$5552,4,FALSE),IF($U$8="BV",VLOOKUP(Search!$A3627,Inventory!$AH$2:$AI$5552,2,FALSE),""))),"")</f>
        <v/>
      </c>
      <c r="C3627" s="38"/>
      <c r="D3627" s="38"/>
      <c r="E3627" s="38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22"/>
    </row>
    <row r="3628" spans="1:22" x14ac:dyDescent="0.2">
      <c r="A3628" s="24">
        <f>1+LARGE($A$11:A3627,1)</f>
        <v>3617</v>
      </c>
      <c r="B3628" s="38" t="str">
        <f>_xlfn.IFNA(IF($U$8="set",VLOOKUP(Search!$A3628,Inventory!$AD$2:$AI$5552,6,FALSE),IF($U$8="Player",VLOOKUP(Search!$A3628,Inventory!$AF$2:$AI$5552,4,FALSE),IF($U$8="BV",VLOOKUP(Search!$A3628,Inventory!$AH$2:$AI$5552,2,FALSE),""))),"")</f>
        <v/>
      </c>
      <c r="C3628" s="38"/>
      <c r="D3628" s="38"/>
      <c r="E3628" s="38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22"/>
    </row>
    <row r="3629" spans="1:22" x14ac:dyDescent="0.2">
      <c r="A3629" s="24">
        <f>1+LARGE($A$11:A3628,1)</f>
        <v>3618</v>
      </c>
      <c r="B3629" s="38" t="str">
        <f>_xlfn.IFNA(IF($U$8="set",VLOOKUP(Search!$A3629,Inventory!$AD$2:$AI$5552,6,FALSE),IF($U$8="Player",VLOOKUP(Search!$A3629,Inventory!$AF$2:$AI$5552,4,FALSE),IF($U$8="BV",VLOOKUP(Search!$A3629,Inventory!$AH$2:$AI$5552,2,FALSE),""))),"")</f>
        <v/>
      </c>
      <c r="C3629" s="38"/>
      <c r="D3629" s="38"/>
      <c r="E3629" s="38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22"/>
    </row>
    <row r="3630" spans="1:22" x14ac:dyDescent="0.2">
      <c r="A3630" s="24">
        <f>1+LARGE($A$11:A3629,1)</f>
        <v>3619</v>
      </c>
      <c r="B3630" s="38" t="str">
        <f>_xlfn.IFNA(IF($U$8="set",VLOOKUP(Search!$A3630,Inventory!$AD$2:$AI$5552,6,FALSE),IF($U$8="Player",VLOOKUP(Search!$A3630,Inventory!$AF$2:$AI$5552,4,FALSE),IF($U$8="BV",VLOOKUP(Search!$A3630,Inventory!$AH$2:$AI$5552,2,FALSE),""))),"")</f>
        <v/>
      </c>
      <c r="C3630" s="38"/>
      <c r="D3630" s="38"/>
      <c r="E3630" s="38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22"/>
    </row>
    <row r="3631" spans="1:22" x14ac:dyDescent="0.2">
      <c r="A3631" s="24">
        <f>1+LARGE($A$11:A3630,1)</f>
        <v>3620</v>
      </c>
      <c r="B3631" s="38" t="str">
        <f>_xlfn.IFNA(IF($U$8="set",VLOOKUP(Search!$A3631,Inventory!$AD$2:$AI$5552,6,FALSE),IF($U$8="Player",VLOOKUP(Search!$A3631,Inventory!$AF$2:$AI$5552,4,FALSE),IF($U$8="BV",VLOOKUP(Search!$A3631,Inventory!$AH$2:$AI$5552,2,FALSE),""))),"")</f>
        <v/>
      </c>
      <c r="C3631" s="38"/>
      <c r="D3631" s="38"/>
      <c r="E3631" s="38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22"/>
    </row>
    <row r="3632" spans="1:22" x14ac:dyDescent="0.2">
      <c r="A3632" s="24">
        <f>1+LARGE($A$11:A3631,1)</f>
        <v>3621</v>
      </c>
      <c r="B3632" s="38" t="str">
        <f>_xlfn.IFNA(IF($U$8="set",VLOOKUP(Search!$A3632,Inventory!$AD$2:$AI$5552,6,FALSE),IF($U$8="Player",VLOOKUP(Search!$A3632,Inventory!$AF$2:$AI$5552,4,FALSE),IF($U$8="BV",VLOOKUP(Search!$A3632,Inventory!$AH$2:$AI$5552,2,FALSE),""))),"")</f>
        <v/>
      </c>
      <c r="C3632" s="38"/>
      <c r="D3632" s="38"/>
      <c r="E3632" s="38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22"/>
    </row>
    <row r="3633" spans="1:22" x14ac:dyDescent="0.2">
      <c r="A3633" s="24">
        <f>1+LARGE($A$11:A3632,1)</f>
        <v>3622</v>
      </c>
      <c r="B3633" s="38" t="str">
        <f>_xlfn.IFNA(IF($U$8="set",VLOOKUP(Search!$A3633,Inventory!$AD$2:$AI$5552,6,FALSE),IF($U$8="Player",VLOOKUP(Search!$A3633,Inventory!$AF$2:$AI$5552,4,FALSE),IF($U$8="BV",VLOOKUP(Search!$A3633,Inventory!$AH$2:$AI$5552,2,FALSE),""))),"")</f>
        <v/>
      </c>
      <c r="C3633" s="38"/>
      <c r="D3633" s="38"/>
      <c r="E3633" s="38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22"/>
    </row>
    <row r="3634" spans="1:22" x14ac:dyDescent="0.2">
      <c r="A3634" s="24">
        <f>1+LARGE($A$11:A3633,1)</f>
        <v>3623</v>
      </c>
      <c r="B3634" s="38" t="str">
        <f>_xlfn.IFNA(IF($U$8="set",VLOOKUP(Search!$A3634,Inventory!$AD$2:$AI$5552,6,FALSE),IF($U$8="Player",VLOOKUP(Search!$A3634,Inventory!$AF$2:$AI$5552,4,FALSE),IF($U$8="BV",VLOOKUP(Search!$A3634,Inventory!$AH$2:$AI$5552,2,FALSE),""))),"")</f>
        <v/>
      </c>
      <c r="C3634" s="38"/>
      <c r="D3634" s="38"/>
      <c r="E3634" s="38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22"/>
    </row>
    <row r="3635" spans="1:22" x14ac:dyDescent="0.2">
      <c r="A3635" s="24">
        <f>1+LARGE($A$11:A3634,1)</f>
        <v>3624</v>
      </c>
      <c r="B3635" s="38" t="str">
        <f>_xlfn.IFNA(IF($U$8="set",VLOOKUP(Search!$A3635,Inventory!$AD$2:$AI$5552,6,FALSE),IF($U$8="Player",VLOOKUP(Search!$A3635,Inventory!$AF$2:$AI$5552,4,FALSE),IF($U$8="BV",VLOOKUP(Search!$A3635,Inventory!$AH$2:$AI$5552,2,FALSE),""))),"")</f>
        <v/>
      </c>
      <c r="C3635" s="38"/>
      <c r="D3635" s="38"/>
      <c r="E3635" s="38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22"/>
    </row>
    <row r="3636" spans="1:22" x14ac:dyDescent="0.2">
      <c r="A3636" s="24">
        <f>1+LARGE($A$11:A3635,1)</f>
        <v>3625</v>
      </c>
      <c r="B3636" s="38" t="str">
        <f>_xlfn.IFNA(IF($U$8="set",VLOOKUP(Search!$A3636,Inventory!$AD$2:$AI$5552,6,FALSE),IF($U$8="Player",VLOOKUP(Search!$A3636,Inventory!$AF$2:$AI$5552,4,FALSE),IF($U$8="BV",VLOOKUP(Search!$A3636,Inventory!$AH$2:$AI$5552,2,FALSE),""))),"")</f>
        <v/>
      </c>
      <c r="C3636" s="38"/>
      <c r="D3636" s="38"/>
      <c r="E3636" s="38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22"/>
    </row>
    <row r="3637" spans="1:22" x14ac:dyDescent="0.2">
      <c r="A3637" s="24">
        <f>1+LARGE($A$11:A3636,1)</f>
        <v>3626</v>
      </c>
      <c r="B3637" s="38" t="str">
        <f>_xlfn.IFNA(IF($U$8="set",VLOOKUP(Search!$A3637,Inventory!$AD$2:$AI$5552,6,FALSE),IF($U$8="Player",VLOOKUP(Search!$A3637,Inventory!$AF$2:$AI$5552,4,FALSE),IF($U$8="BV",VLOOKUP(Search!$A3637,Inventory!$AH$2:$AI$5552,2,FALSE),""))),"")</f>
        <v/>
      </c>
      <c r="C3637" s="38"/>
      <c r="D3637" s="38"/>
      <c r="E3637" s="38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22"/>
    </row>
    <row r="3638" spans="1:22" x14ac:dyDescent="0.2">
      <c r="A3638" s="24">
        <f>1+LARGE($A$11:A3637,1)</f>
        <v>3627</v>
      </c>
      <c r="B3638" s="38" t="str">
        <f>_xlfn.IFNA(IF($U$8="set",VLOOKUP(Search!$A3638,Inventory!$AD$2:$AI$5552,6,FALSE),IF($U$8="Player",VLOOKUP(Search!$A3638,Inventory!$AF$2:$AI$5552,4,FALSE),IF($U$8="BV",VLOOKUP(Search!$A3638,Inventory!$AH$2:$AI$5552,2,FALSE),""))),"")</f>
        <v/>
      </c>
      <c r="C3638" s="38"/>
      <c r="D3638" s="38"/>
      <c r="E3638" s="38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22"/>
    </row>
    <row r="3639" spans="1:22" x14ac:dyDescent="0.2">
      <c r="A3639" s="24">
        <f>1+LARGE($A$11:A3638,1)</f>
        <v>3628</v>
      </c>
      <c r="B3639" s="38" t="str">
        <f>_xlfn.IFNA(IF($U$8="set",VLOOKUP(Search!$A3639,Inventory!$AD$2:$AI$5552,6,FALSE),IF($U$8="Player",VLOOKUP(Search!$A3639,Inventory!$AF$2:$AI$5552,4,FALSE),IF($U$8="BV",VLOOKUP(Search!$A3639,Inventory!$AH$2:$AI$5552,2,FALSE),""))),"")</f>
        <v/>
      </c>
      <c r="C3639" s="38"/>
      <c r="D3639" s="38"/>
      <c r="E3639" s="38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22"/>
    </row>
    <row r="3640" spans="1:22" x14ac:dyDescent="0.2">
      <c r="A3640" s="24">
        <f>1+LARGE($A$11:A3639,1)</f>
        <v>3629</v>
      </c>
      <c r="B3640" s="38" t="str">
        <f>_xlfn.IFNA(IF($U$8="set",VLOOKUP(Search!$A3640,Inventory!$AD$2:$AI$5552,6,FALSE),IF($U$8="Player",VLOOKUP(Search!$A3640,Inventory!$AF$2:$AI$5552,4,FALSE),IF($U$8="BV",VLOOKUP(Search!$A3640,Inventory!$AH$2:$AI$5552,2,FALSE),""))),"")</f>
        <v/>
      </c>
      <c r="C3640" s="38"/>
      <c r="D3640" s="38"/>
      <c r="E3640" s="38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22"/>
    </row>
    <row r="3641" spans="1:22" x14ac:dyDescent="0.2">
      <c r="A3641" s="24">
        <f>1+LARGE($A$11:A3640,1)</f>
        <v>3630</v>
      </c>
      <c r="B3641" s="38" t="str">
        <f>_xlfn.IFNA(IF($U$8="set",VLOOKUP(Search!$A3641,Inventory!$AD$2:$AI$5552,6,FALSE),IF($U$8="Player",VLOOKUP(Search!$A3641,Inventory!$AF$2:$AI$5552,4,FALSE),IF($U$8="BV",VLOOKUP(Search!$A3641,Inventory!$AH$2:$AI$5552,2,FALSE),""))),"")</f>
        <v/>
      </c>
      <c r="C3641" s="38"/>
      <c r="D3641" s="38"/>
      <c r="E3641" s="38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22"/>
    </row>
    <row r="3642" spans="1:22" x14ac:dyDescent="0.2">
      <c r="A3642" s="24">
        <f>1+LARGE($A$11:A3641,1)</f>
        <v>3631</v>
      </c>
      <c r="B3642" s="38" t="str">
        <f>_xlfn.IFNA(IF($U$8="set",VLOOKUP(Search!$A3642,Inventory!$AD$2:$AI$5552,6,FALSE),IF($U$8="Player",VLOOKUP(Search!$A3642,Inventory!$AF$2:$AI$5552,4,FALSE),IF($U$8="BV",VLOOKUP(Search!$A3642,Inventory!$AH$2:$AI$5552,2,FALSE),""))),"")</f>
        <v/>
      </c>
      <c r="C3642" s="38"/>
      <c r="D3642" s="38"/>
      <c r="E3642" s="38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22"/>
    </row>
    <row r="3643" spans="1:22" x14ac:dyDescent="0.2">
      <c r="A3643" s="24">
        <f>1+LARGE($A$11:A3642,1)</f>
        <v>3632</v>
      </c>
      <c r="B3643" s="38" t="str">
        <f>_xlfn.IFNA(IF($U$8="set",VLOOKUP(Search!$A3643,Inventory!$AD$2:$AI$5552,6,FALSE),IF($U$8="Player",VLOOKUP(Search!$A3643,Inventory!$AF$2:$AI$5552,4,FALSE),IF($U$8="BV",VLOOKUP(Search!$A3643,Inventory!$AH$2:$AI$5552,2,FALSE),""))),"")</f>
        <v/>
      </c>
      <c r="C3643" s="38"/>
      <c r="D3643" s="38"/>
      <c r="E3643" s="38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22"/>
    </row>
    <row r="3644" spans="1:22" x14ac:dyDescent="0.2">
      <c r="A3644" s="24">
        <f>1+LARGE($A$11:A3643,1)</f>
        <v>3633</v>
      </c>
      <c r="B3644" s="38" t="str">
        <f>_xlfn.IFNA(IF($U$8="set",VLOOKUP(Search!$A3644,Inventory!$AD$2:$AI$5552,6,FALSE),IF($U$8="Player",VLOOKUP(Search!$A3644,Inventory!$AF$2:$AI$5552,4,FALSE),IF($U$8="BV",VLOOKUP(Search!$A3644,Inventory!$AH$2:$AI$5552,2,FALSE),""))),"")</f>
        <v/>
      </c>
      <c r="C3644" s="38"/>
      <c r="D3644" s="38"/>
      <c r="E3644" s="38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22"/>
    </row>
    <row r="3645" spans="1:22" x14ac:dyDescent="0.2">
      <c r="A3645" s="24">
        <f>1+LARGE($A$11:A3644,1)</f>
        <v>3634</v>
      </c>
      <c r="B3645" s="38" t="str">
        <f>_xlfn.IFNA(IF($U$8="set",VLOOKUP(Search!$A3645,Inventory!$AD$2:$AI$5552,6,FALSE),IF($U$8="Player",VLOOKUP(Search!$A3645,Inventory!$AF$2:$AI$5552,4,FALSE),IF($U$8="BV",VLOOKUP(Search!$A3645,Inventory!$AH$2:$AI$5552,2,FALSE),""))),"")</f>
        <v/>
      </c>
      <c r="C3645" s="38"/>
      <c r="D3645" s="38"/>
      <c r="E3645" s="38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22"/>
    </row>
    <row r="3646" spans="1:22" x14ac:dyDescent="0.2">
      <c r="A3646" s="24">
        <f>1+LARGE($A$11:A3645,1)</f>
        <v>3635</v>
      </c>
      <c r="B3646" s="38" t="str">
        <f>_xlfn.IFNA(IF($U$8="set",VLOOKUP(Search!$A3646,Inventory!$AD$2:$AI$5552,6,FALSE),IF($U$8="Player",VLOOKUP(Search!$A3646,Inventory!$AF$2:$AI$5552,4,FALSE),IF($U$8="BV",VLOOKUP(Search!$A3646,Inventory!$AH$2:$AI$5552,2,FALSE),""))),"")</f>
        <v/>
      </c>
      <c r="C3646" s="38"/>
      <c r="D3646" s="38"/>
      <c r="E3646" s="38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22"/>
    </row>
    <row r="3647" spans="1:22" x14ac:dyDescent="0.2">
      <c r="A3647" s="24">
        <f>1+LARGE($A$11:A3646,1)</f>
        <v>3636</v>
      </c>
      <c r="B3647" s="38" t="str">
        <f>_xlfn.IFNA(IF($U$8="set",VLOOKUP(Search!$A3647,Inventory!$AD$2:$AI$5552,6,FALSE),IF($U$8="Player",VLOOKUP(Search!$A3647,Inventory!$AF$2:$AI$5552,4,FALSE),IF($U$8="BV",VLOOKUP(Search!$A3647,Inventory!$AH$2:$AI$5552,2,FALSE),""))),"")</f>
        <v/>
      </c>
      <c r="C3647" s="38"/>
      <c r="D3647" s="38"/>
      <c r="E3647" s="38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22"/>
    </row>
    <row r="3648" spans="1:22" x14ac:dyDescent="0.2">
      <c r="A3648" s="24">
        <f>1+LARGE($A$11:A3647,1)</f>
        <v>3637</v>
      </c>
      <c r="B3648" s="38" t="str">
        <f>_xlfn.IFNA(IF($U$8="set",VLOOKUP(Search!$A3648,Inventory!$AD$2:$AI$5552,6,FALSE),IF($U$8="Player",VLOOKUP(Search!$A3648,Inventory!$AF$2:$AI$5552,4,FALSE),IF($U$8="BV",VLOOKUP(Search!$A3648,Inventory!$AH$2:$AI$5552,2,FALSE),""))),"")</f>
        <v/>
      </c>
      <c r="C3648" s="38"/>
      <c r="D3648" s="38"/>
      <c r="E3648" s="38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22"/>
    </row>
    <row r="3649" spans="1:22" x14ac:dyDescent="0.2">
      <c r="A3649" s="24">
        <f>1+LARGE($A$11:A3648,1)</f>
        <v>3638</v>
      </c>
      <c r="B3649" s="38" t="str">
        <f>_xlfn.IFNA(IF($U$8="set",VLOOKUP(Search!$A3649,Inventory!$AD$2:$AI$5552,6,FALSE),IF($U$8="Player",VLOOKUP(Search!$A3649,Inventory!$AF$2:$AI$5552,4,FALSE),IF($U$8="BV",VLOOKUP(Search!$A3649,Inventory!$AH$2:$AI$5552,2,FALSE),""))),"")</f>
        <v/>
      </c>
      <c r="C3649" s="38"/>
      <c r="D3649" s="38"/>
      <c r="E3649" s="38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22"/>
    </row>
    <row r="3650" spans="1:22" x14ac:dyDescent="0.2">
      <c r="A3650" s="24">
        <f>1+LARGE($A$11:A3649,1)</f>
        <v>3639</v>
      </c>
      <c r="B3650" s="38" t="str">
        <f>_xlfn.IFNA(IF($U$8="set",VLOOKUP(Search!$A3650,Inventory!$AD$2:$AI$5552,6,FALSE),IF($U$8="Player",VLOOKUP(Search!$A3650,Inventory!$AF$2:$AI$5552,4,FALSE),IF($U$8="BV",VLOOKUP(Search!$A3650,Inventory!$AH$2:$AI$5552,2,FALSE),""))),"")</f>
        <v/>
      </c>
      <c r="C3650" s="38"/>
      <c r="D3650" s="38"/>
      <c r="E3650" s="38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22"/>
    </row>
    <row r="3651" spans="1:22" x14ac:dyDescent="0.2">
      <c r="A3651" s="24">
        <f>1+LARGE($A$11:A3650,1)</f>
        <v>3640</v>
      </c>
      <c r="B3651" s="38" t="str">
        <f>_xlfn.IFNA(IF($U$8="set",VLOOKUP(Search!$A3651,Inventory!$AD$2:$AI$5552,6,FALSE),IF($U$8="Player",VLOOKUP(Search!$A3651,Inventory!$AF$2:$AI$5552,4,FALSE),IF($U$8="BV",VLOOKUP(Search!$A3651,Inventory!$AH$2:$AI$5552,2,FALSE),""))),"")</f>
        <v/>
      </c>
      <c r="C3651" s="38"/>
      <c r="D3651" s="38"/>
      <c r="E3651" s="38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22"/>
    </row>
    <row r="3652" spans="1:22" x14ac:dyDescent="0.2">
      <c r="A3652" s="24">
        <f>1+LARGE($A$11:A3651,1)</f>
        <v>3641</v>
      </c>
      <c r="B3652" s="38" t="str">
        <f>_xlfn.IFNA(IF($U$8="set",VLOOKUP(Search!$A3652,Inventory!$AD$2:$AI$5552,6,FALSE),IF($U$8="Player",VLOOKUP(Search!$A3652,Inventory!$AF$2:$AI$5552,4,FALSE),IF($U$8="BV",VLOOKUP(Search!$A3652,Inventory!$AH$2:$AI$5552,2,FALSE),""))),"")</f>
        <v/>
      </c>
      <c r="C3652" s="38"/>
      <c r="D3652" s="38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22"/>
    </row>
    <row r="3653" spans="1:22" x14ac:dyDescent="0.2">
      <c r="A3653" s="24">
        <f>1+LARGE($A$11:A3652,1)</f>
        <v>3642</v>
      </c>
      <c r="B3653" s="38" t="str">
        <f>_xlfn.IFNA(IF($U$8="set",VLOOKUP(Search!$A3653,Inventory!$AD$2:$AI$5552,6,FALSE),IF($U$8="Player",VLOOKUP(Search!$A3653,Inventory!$AF$2:$AI$5552,4,FALSE),IF($U$8="BV",VLOOKUP(Search!$A3653,Inventory!$AH$2:$AI$5552,2,FALSE),""))),"")</f>
        <v/>
      </c>
      <c r="C3653" s="38"/>
      <c r="D3653" s="38"/>
      <c r="E3653" s="38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22"/>
    </row>
    <row r="3654" spans="1:22" x14ac:dyDescent="0.2">
      <c r="A3654" s="24">
        <f>1+LARGE($A$11:A3653,1)</f>
        <v>3643</v>
      </c>
      <c r="B3654" s="38" t="str">
        <f>_xlfn.IFNA(IF($U$8="set",VLOOKUP(Search!$A3654,Inventory!$AD$2:$AI$5552,6,FALSE),IF($U$8="Player",VLOOKUP(Search!$A3654,Inventory!$AF$2:$AI$5552,4,FALSE),IF($U$8="BV",VLOOKUP(Search!$A3654,Inventory!$AH$2:$AI$5552,2,FALSE),""))),"")</f>
        <v/>
      </c>
      <c r="C3654" s="38"/>
      <c r="D3654" s="38"/>
      <c r="E3654" s="38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22"/>
    </row>
    <row r="3655" spans="1:22" x14ac:dyDescent="0.2">
      <c r="A3655" s="24">
        <f>1+LARGE($A$11:A3654,1)</f>
        <v>3644</v>
      </c>
      <c r="B3655" s="38" t="str">
        <f>_xlfn.IFNA(IF($U$8="set",VLOOKUP(Search!$A3655,Inventory!$AD$2:$AI$5552,6,FALSE),IF($U$8="Player",VLOOKUP(Search!$A3655,Inventory!$AF$2:$AI$5552,4,FALSE),IF($U$8="BV",VLOOKUP(Search!$A3655,Inventory!$AH$2:$AI$5552,2,FALSE),""))),"")</f>
        <v/>
      </c>
      <c r="C3655" s="38"/>
      <c r="D3655" s="38"/>
      <c r="E3655" s="38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22"/>
    </row>
    <row r="3656" spans="1:22" x14ac:dyDescent="0.2">
      <c r="A3656" s="24">
        <f>1+LARGE($A$11:A3655,1)</f>
        <v>3645</v>
      </c>
      <c r="B3656" s="38" t="str">
        <f>_xlfn.IFNA(IF($U$8="set",VLOOKUP(Search!$A3656,Inventory!$AD$2:$AI$5552,6,FALSE),IF($U$8="Player",VLOOKUP(Search!$A3656,Inventory!$AF$2:$AI$5552,4,FALSE),IF($U$8="BV",VLOOKUP(Search!$A3656,Inventory!$AH$2:$AI$5552,2,FALSE),""))),"")</f>
        <v/>
      </c>
      <c r="C3656" s="38"/>
      <c r="D3656" s="38"/>
      <c r="E3656" s="38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22"/>
    </row>
    <row r="3657" spans="1:22" x14ac:dyDescent="0.2">
      <c r="A3657" s="24">
        <f>1+LARGE($A$11:A3656,1)</f>
        <v>3646</v>
      </c>
      <c r="B3657" s="38" t="str">
        <f>_xlfn.IFNA(IF($U$8="set",VLOOKUP(Search!$A3657,Inventory!$AD$2:$AI$5552,6,FALSE),IF($U$8="Player",VLOOKUP(Search!$A3657,Inventory!$AF$2:$AI$5552,4,FALSE),IF($U$8="BV",VLOOKUP(Search!$A3657,Inventory!$AH$2:$AI$5552,2,FALSE),""))),"")</f>
        <v/>
      </c>
      <c r="C3657" s="38"/>
      <c r="D3657" s="38"/>
      <c r="E3657" s="38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22"/>
    </row>
    <row r="3658" spans="1:22" x14ac:dyDescent="0.2">
      <c r="A3658" s="24">
        <f>1+LARGE($A$11:A3657,1)</f>
        <v>3647</v>
      </c>
      <c r="B3658" s="38" t="str">
        <f>_xlfn.IFNA(IF($U$8="set",VLOOKUP(Search!$A3658,Inventory!$AD$2:$AI$5552,6,FALSE),IF($U$8="Player",VLOOKUP(Search!$A3658,Inventory!$AF$2:$AI$5552,4,FALSE),IF($U$8="BV",VLOOKUP(Search!$A3658,Inventory!$AH$2:$AI$5552,2,FALSE),""))),"")</f>
        <v/>
      </c>
      <c r="C3658" s="38"/>
      <c r="D3658" s="38"/>
      <c r="E3658" s="38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22"/>
    </row>
    <row r="3659" spans="1:22" x14ac:dyDescent="0.2">
      <c r="A3659" s="24">
        <f>1+LARGE($A$11:A3658,1)</f>
        <v>3648</v>
      </c>
      <c r="B3659" s="38" t="str">
        <f>_xlfn.IFNA(IF($U$8="set",VLOOKUP(Search!$A3659,Inventory!$AD$2:$AI$5552,6,FALSE),IF($U$8="Player",VLOOKUP(Search!$A3659,Inventory!$AF$2:$AI$5552,4,FALSE),IF($U$8="BV",VLOOKUP(Search!$A3659,Inventory!$AH$2:$AI$5552,2,FALSE),""))),"")</f>
        <v/>
      </c>
      <c r="C3659" s="38"/>
      <c r="D3659" s="38"/>
      <c r="E3659" s="38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22"/>
    </row>
    <row r="3660" spans="1:22" x14ac:dyDescent="0.2">
      <c r="A3660" s="24">
        <f>1+LARGE($A$11:A3659,1)</f>
        <v>3649</v>
      </c>
      <c r="B3660" s="38" t="str">
        <f>_xlfn.IFNA(IF($U$8="set",VLOOKUP(Search!$A3660,Inventory!$AD$2:$AI$5552,6,FALSE),IF($U$8="Player",VLOOKUP(Search!$A3660,Inventory!$AF$2:$AI$5552,4,FALSE),IF($U$8="BV",VLOOKUP(Search!$A3660,Inventory!$AH$2:$AI$5552,2,FALSE),""))),"")</f>
        <v/>
      </c>
      <c r="C3660" s="38"/>
      <c r="D3660" s="38"/>
      <c r="E3660" s="38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22"/>
    </row>
    <row r="3661" spans="1:22" x14ac:dyDescent="0.2">
      <c r="A3661" s="24">
        <f>1+LARGE($A$11:A3660,1)</f>
        <v>3650</v>
      </c>
      <c r="B3661" s="38" t="str">
        <f>_xlfn.IFNA(IF($U$8="set",VLOOKUP(Search!$A3661,Inventory!$AD$2:$AI$5552,6,FALSE),IF($U$8="Player",VLOOKUP(Search!$A3661,Inventory!$AF$2:$AI$5552,4,FALSE),IF($U$8="BV",VLOOKUP(Search!$A3661,Inventory!$AH$2:$AI$5552,2,FALSE),""))),"")</f>
        <v/>
      </c>
      <c r="C3661" s="38"/>
      <c r="D3661" s="38"/>
      <c r="E3661" s="38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22"/>
    </row>
    <row r="3662" spans="1:22" x14ac:dyDescent="0.2">
      <c r="A3662" s="24">
        <f>1+LARGE($A$11:A3661,1)</f>
        <v>3651</v>
      </c>
      <c r="B3662" s="38" t="str">
        <f>_xlfn.IFNA(IF($U$8="set",VLOOKUP(Search!$A3662,Inventory!$AD$2:$AI$5552,6,FALSE),IF($U$8="Player",VLOOKUP(Search!$A3662,Inventory!$AF$2:$AI$5552,4,FALSE),IF($U$8="BV",VLOOKUP(Search!$A3662,Inventory!$AH$2:$AI$5552,2,FALSE),""))),"")</f>
        <v/>
      </c>
      <c r="C3662" s="38"/>
      <c r="D3662" s="38"/>
      <c r="E3662" s="38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22"/>
    </row>
    <row r="3663" spans="1:22" x14ac:dyDescent="0.2">
      <c r="A3663" s="24">
        <f>1+LARGE($A$11:A3662,1)</f>
        <v>3652</v>
      </c>
      <c r="B3663" s="38" t="str">
        <f>_xlfn.IFNA(IF($U$8="set",VLOOKUP(Search!$A3663,Inventory!$AD$2:$AI$5552,6,FALSE),IF($U$8="Player",VLOOKUP(Search!$A3663,Inventory!$AF$2:$AI$5552,4,FALSE),IF($U$8="BV",VLOOKUP(Search!$A3663,Inventory!$AH$2:$AI$5552,2,FALSE),""))),"")</f>
        <v/>
      </c>
      <c r="C3663" s="38"/>
      <c r="D3663" s="38"/>
      <c r="E3663" s="38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22"/>
    </row>
    <row r="3664" spans="1:22" x14ac:dyDescent="0.2">
      <c r="A3664" s="24">
        <f>1+LARGE($A$11:A3663,1)</f>
        <v>3653</v>
      </c>
      <c r="B3664" s="38" t="str">
        <f>_xlfn.IFNA(IF($U$8="set",VLOOKUP(Search!$A3664,Inventory!$AD$2:$AI$5552,6,FALSE),IF($U$8="Player",VLOOKUP(Search!$A3664,Inventory!$AF$2:$AI$5552,4,FALSE),IF($U$8="BV",VLOOKUP(Search!$A3664,Inventory!$AH$2:$AI$5552,2,FALSE),""))),"")</f>
        <v/>
      </c>
      <c r="C3664" s="38"/>
      <c r="D3664" s="38"/>
      <c r="E3664" s="38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22"/>
    </row>
    <row r="3665" spans="1:22" x14ac:dyDescent="0.2">
      <c r="A3665" s="24">
        <f>1+LARGE($A$11:A3664,1)</f>
        <v>3654</v>
      </c>
      <c r="B3665" s="38" t="str">
        <f>_xlfn.IFNA(IF($U$8="set",VLOOKUP(Search!$A3665,Inventory!$AD$2:$AI$5552,6,FALSE),IF($U$8="Player",VLOOKUP(Search!$A3665,Inventory!$AF$2:$AI$5552,4,FALSE),IF($U$8="BV",VLOOKUP(Search!$A3665,Inventory!$AH$2:$AI$5552,2,FALSE),""))),"")</f>
        <v/>
      </c>
      <c r="C3665" s="38"/>
      <c r="D3665" s="38"/>
      <c r="E3665" s="38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22"/>
    </row>
    <row r="3666" spans="1:22" x14ac:dyDescent="0.2">
      <c r="A3666" s="24">
        <f>1+LARGE($A$11:A3665,1)</f>
        <v>3655</v>
      </c>
      <c r="B3666" s="38" t="str">
        <f>_xlfn.IFNA(IF($U$8="set",VLOOKUP(Search!$A3666,Inventory!$AD$2:$AI$5552,6,FALSE),IF($U$8="Player",VLOOKUP(Search!$A3666,Inventory!$AF$2:$AI$5552,4,FALSE),IF($U$8="BV",VLOOKUP(Search!$A3666,Inventory!$AH$2:$AI$5552,2,FALSE),""))),"")</f>
        <v/>
      </c>
      <c r="C3666" s="38"/>
      <c r="D3666" s="38"/>
      <c r="E3666" s="38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22"/>
    </row>
    <row r="3667" spans="1:22" x14ac:dyDescent="0.2">
      <c r="A3667" s="24">
        <f>1+LARGE($A$11:A3666,1)</f>
        <v>3656</v>
      </c>
      <c r="B3667" s="38" t="str">
        <f>_xlfn.IFNA(IF($U$8="set",VLOOKUP(Search!$A3667,Inventory!$AD$2:$AI$5552,6,FALSE),IF($U$8="Player",VLOOKUP(Search!$A3667,Inventory!$AF$2:$AI$5552,4,FALSE),IF($U$8="BV",VLOOKUP(Search!$A3667,Inventory!$AH$2:$AI$5552,2,FALSE),""))),"")</f>
        <v/>
      </c>
      <c r="C3667" s="38"/>
      <c r="D3667" s="38"/>
      <c r="E3667" s="38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22"/>
    </row>
    <row r="3668" spans="1:22" x14ac:dyDescent="0.2">
      <c r="A3668" s="24">
        <f>1+LARGE($A$11:A3667,1)</f>
        <v>3657</v>
      </c>
      <c r="B3668" s="38" t="str">
        <f>_xlfn.IFNA(IF($U$8="set",VLOOKUP(Search!$A3668,Inventory!$AD$2:$AI$5552,6,FALSE),IF($U$8="Player",VLOOKUP(Search!$A3668,Inventory!$AF$2:$AI$5552,4,FALSE),IF($U$8="BV",VLOOKUP(Search!$A3668,Inventory!$AH$2:$AI$5552,2,FALSE),""))),"")</f>
        <v/>
      </c>
      <c r="C3668" s="38"/>
      <c r="D3668" s="38"/>
      <c r="E3668" s="38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22"/>
    </row>
    <row r="3669" spans="1:22" x14ac:dyDescent="0.2">
      <c r="A3669" s="24">
        <f>1+LARGE($A$11:A3668,1)</f>
        <v>3658</v>
      </c>
      <c r="B3669" s="38" t="str">
        <f>_xlfn.IFNA(IF($U$8="set",VLOOKUP(Search!$A3669,Inventory!$AD$2:$AI$5552,6,FALSE),IF($U$8="Player",VLOOKUP(Search!$A3669,Inventory!$AF$2:$AI$5552,4,FALSE),IF($U$8="BV",VLOOKUP(Search!$A3669,Inventory!$AH$2:$AI$5552,2,FALSE),""))),"")</f>
        <v/>
      </c>
      <c r="C3669" s="38"/>
      <c r="D3669" s="38"/>
      <c r="E3669" s="38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22"/>
    </row>
    <row r="3670" spans="1:22" x14ac:dyDescent="0.2">
      <c r="A3670" s="24">
        <f>1+LARGE($A$11:A3669,1)</f>
        <v>3659</v>
      </c>
      <c r="B3670" s="38" t="str">
        <f>_xlfn.IFNA(IF($U$8="set",VLOOKUP(Search!$A3670,Inventory!$AD$2:$AI$5552,6,FALSE),IF($U$8="Player",VLOOKUP(Search!$A3670,Inventory!$AF$2:$AI$5552,4,FALSE),IF($U$8="BV",VLOOKUP(Search!$A3670,Inventory!$AH$2:$AI$5552,2,FALSE),""))),"")</f>
        <v/>
      </c>
      <c r="C3670" s="38"/>
      <c r="D3670" s="38"/>
      <c r="E3670" s="38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22"/>
    </row>
    <row r="3671" spans="1:22" x14ac:dyDescent="0.2">
      <c r="A3671" s="24">
        <f>1+LARGE($A$11:A3670,1)</f>
        <v>3660</v>
      </c>
      <c r="B3671" s="38" t="str">
        <f>_xlfn.IFNA(IF($U$8="set",VLOOKUP(Search!$A3671,Inventory!$AD$2:$AI$5552,6,FALSE),IF($U$8="Player",VLOOKUP(Search!$A3671,Inventory!$AF$2:$AI$5552,4,FALSE),IF($U$8="BV",VLOOKUP(Search!$A3671,Inventory!$AH$2:$AI$5552,2,FALSE),""))),"")</f>
        <v/>
      </c>
      <c r="C3671" s="38"/>
      <c r="D3671" s="38"/>
      <c r="E3671" s="38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22"/>
    </row>
    <row r="3672" spans="1:22" x14ac:dyDescent="0.2">
      <c r="A3672" s="24">
        <f>1+LARGE($A$11:A3671,1)</f>
        <v>3661</v>
      </c>
      <c r="B3672" s="38" t="str">
        <f>_xlfn.IFNA(IF($U$8="set",VLOOKUP(Search!$A3672,Inventory!$AD$2:$AI$5552,6,FALSE),IF($U$8="Player",VLOOKUP(Search!$A3672,Inventory!$AF$2:$AI$5552,4,FALSE),IF($U$8="BV",VLOOKUP(Search!$A3672,Inventory!$AH$2:$AI$5552,2,FALSE),""))),"")</f>
        <v/>
      </c>
      <c r="C3672" s="38"/>
      <c r="D3672" s="38"/>
      <c r="E3672" s="38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22"/>
    </row>
    <row r="3673" spans="1:22" x14ac:dyDescent="0.2">
      <c r="A3673" s="24">
        <f>1+LARGE($A$11:A3672,1)</f>
        <v>3662</v>
      </c>
      <c r="B3673" s="38" t="str">
        <f>_xlfn.IFNA(IF($U$8="set",VLOOKUP(Search!$A3673,Inventory!$AD$2:$AI$5552,6,FALSE),IF($U$8="Player",VLOOKUP(Search!$A3673,Inventory!$AF$2:$AI$5552,4,FALSE),IF($U$8="BV",VLOOKUP(Search!$A3673,Inventory!$AH$2:$AI$5552,2,FALSE),""))),"")</f>
        <v/>
      </c>
      <c r="C3673" s="38"/>
      <c r="D3673" s="38"/>
      <c r="E3673" s="38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22"/>
    </row>
    <row r="3674" spans="1:22" x14ac:dyDescent="0.2">
      <c r="A3674" s="24">
        <f>1+LARGE($A$11:A3673,1)</f>
        <v>3663</v>
      </c>
      <c r="B3674" s="38" t="str">
        <f>_xlfn.IFNA(IF($U$8="set",VLOOKUP(Search!$A3674,Inventory!$AD$2:$AI$5552,6,FALSE),IF($U$8="Player",VLOOKUP(Search!$A3674,Inventory!$AF$2:$AI$5552,4,FALSE),IF($U$8="BV",VLOOKUP(Search!$A3674,Inventory!$AH$2:$AI$5552,2,FALSE),""))),"")</f>
        <v/>
      </c>
      <c r="C3674" s="38"/>
      <c r="D3674" s="38"/>
      <c r="E3674" s="38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22"/>
    </row>
    <row r="3675" spans="1:22" x14ac:dyDescent="0.2">
      <c r="A3675" s="24">
        <f>1+LARGE($A$11:A3674,1)</f>
        <v>3664</v>
      </c>
      <c r="B3675" s="38" t="str">
        <f>_xlfn.IFNA(IF($U$8="set",VLOOKUP(Search!$A3675,Inventory!$AD$2:$AI$5552,6,FALSE),IF($U$8="Player",VLOOKUP(Search!$A3675,Inventory!$AF$2:$AI$5552,4,FALSE),IF($U$8="BV",VLOOKUP(Search!$A3675,Inventory!$AH$2:$AI$5552,2,FALSE),""))),"")</f>
        <v/>
      </c>
      <c r="C3675" s="38"/>
      <c r="D3675" s="38"/>
      <c r="E3675" s="38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22"/>
    </row>
    <row r="3676" spans="1:22" x14ac:dyDescent="0.2">
      <c r="A3676" s="24">
        <f>1+LARGE($A$11:A3675,1)</f>
        <v>3665</v>
      </c>
      <c r="B3676" s="38" t="str">
        <f>_xlfn.IFNA(IF($U$8="set",VLOOKUP(Search!$A3676,Inventory!$AD$2:$AI$5552,6,FALSE),IF($U$8="Player",VLOOKUP(Search!$A3676,Inventory!$AF$2:$AI$5552,4,FALSE),IF($U$8="BV",VLOOKUP(Search!$A3676,Inventory!$AH$2:$AI$5552,2,FALSE),""))),"")</f>
        <v/>
      </c>
      <c r="C3676" s="38"/>
      <c r="D3676" s="38"/>
      <c r="E3676" s="38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22"/>
    </row>
    <row r="3677" spans="1:22" x14ac:dyDescent="0.2">
      <c r="A3677" s="24">
        <f>1+LARGE($A$11:A3676,1)</f>
        <v>3666</v>
      </c>
      <c r="B3677" s="38" t="str">
        <f>_xlfn.IFNA(IF($U$8="set",VLOOKUP(Search!$A3677,Inventory!$AD$2:$AI$5552,6,FALSE),IF($U$8="Player",VLOOKUP(Search!$A3677,Inventory!$AF$2:$AI$5552,4,FALSE),IF($U$8="BV",VLOOKUP(Search!$A3677,Inventory!$AH$2:$AI$5552,2,FALSE),""))),"")</f>
        <v/>
      </c>
      <c r="C3677" s="38"/>
      <c r="D3677" s="38"/>
      <c r="E3677" s="38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22"/>
    </row>
    <row r="3678" spans="1:22" x14ac:dyDescent="0.2">
      <c r="A3678" s="24">
        <f>1+LARGE($A$11:A3677,1)</f>
        <v>3667</v>
      </c>
      <c r="B3678" s="38" t="str">
        <f>_xlfn.IFNA(IF($U$8="set",VLOOKUP(Search!$A3678,Inventory!$AD$2:$AI$5552,6,FALSE),IF($U$8="Player",VLOOKUP(Search!$A3678,Inventory!$AF$2:$AI$5552,4,FALSE),IF($U$8="BV",VLOOKUP(Search!$A3678,Inventory!$AH$2:$AI$5552,2,FALSE),""))),"")</f>
        <v/>
      </c>
      <c r="C3678" s="38"/>
      <c r="D3678" s="38"/>
      <c r="E3678" s="38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22"/>
    </row>
    <row r="3679" spans="1:22" x14ac:dyDescent="0.2">
      <c r="A3679" s="24">
        <f>1+LARGE($A$11:A3678,1)</f>
        <v>3668</v>
      </c>
      <c r="B3679" s="38" t="str">
        <f>_xlfn.IFNA(IF($U$8="set",VLOOKUP(Search!$A3679,Inventory!$AD$2:$AI$5552,6,FALSE),IF($U$8="Player",VLOOKUP(Search!$A3679,Inventory!$AF$2:$AI$5552,4,FALSE),IF($U$8="BV",VLOOKUP(Search!$A3679,Inventory!$AH$2:$AI$5552,2,FALSE),""))),"")</f>
        <v/>
      </c>
      <c r="C3679" s="38"/>
      <c r="D3679" s="38"/>
      <c r="E3679" s="38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22"/>
    </row>
    <row r="3680" spans="1:22" x14ac:dyDescent="0.2">
      <c r="A3680" s="24">
        <f>1+LARGE($A$11:A3679,1)</f>
        <v>3669</v>
      </c>
      <c r="B3680" s="38" t="str">
        <f>_xlfn.IFNA(IF($U$8="set",VLOOKUP(Search!$A3680,Inventory!$AD$2:$AI$5552,6,FALSE),IF($U$8="Player",VLOOKUP(Search!$A3680,Inventory!$AF$2:$AI$5552,4,FALSE),IF($U$8="BV",VLOOKUP(Search!$A3680,Inventory!$AH$2:$AI$5552,2,FALSE),""))),"")</f>
        <v/>
      </c>
      <c r="C3680" s="38"/>
      <c r="D3680" s="38"/>
      <c r="E3680" s="38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22"/>
    </row>
    <row r="3681" spans="1:22" x14ac:dyDescent="0.2">
      <c r="A3681" s="24">
        <f>1+LARGE($A$11:A3680,1)</f>
        <v>3670</v>
      </c>
      <c r="B3681" s="38" t="str">
        <f>_xlfn.IFNA(IF($U$8="set",VLOOKUP(Search!$A3681,Inventory!$AD$2:$AI$5552,6,FALSE),IF($U$8="Player",VLOOKUP(Search!$A3681,Inventory!$AF$2:$AI$5552,4,FALSE),IF($U$8="BV",VLOOKUP(Search!$A3681,Inventory!$AH$2:$AI$5552,2,FALSE),""))),"")</f>
        <v/>
      </c>
      <c r="C3681" s="38"/>
      <c r="D3681" s="38"/>
      <c r="E3681" s="38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22"/>
    </row>
    <row r="3682" spans="1:22" x14ac:dyDescent="0.2">
      <c r="A3682" s="24">
        <f>1+LARGE($A$11:A3681,1)</f>
        <v>3671</v>
      </c>
      <c r="B3682" s="38" t="str">
        <f>_xlfn.IFNA(IF($U$8="set",VLOOKUP(Search!$A3682,Inventory!$AD$2:$AI$5552,6,FALSE),IF($U$8="Player",VLOOKUP(Search!$A3682,Inventory!$AF$2:$AI$5552,4,FALSE),IF($U$8="BV",VLOOKUP(Search!$A3682,Inventory!$AH$2:$AI$5552,2,FALSE),""))),"")</f>
        <v/>
      </c>
      <c r="C3682" s="38"/>
      <c r="D3682" s="38"/>
      <c r="E3682" s="38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22"/>
    </row>
    <row r="3683" spans="1:22" x14ac:dyDescent="0.2">
      <c r="A3683" s="24">
        <f>1+LARGE($A$11:A3682,1)</f>
        <v>3672</v>
      </c>
      <c r="B3683" s="38" t="str">
        <f>_xlfn.IFNA(IF($U$8="set",VLOOKUP(Search!$A3683,Inventory!$AD$2:$AI$5552,6,FALSE),IF($U$8="Player",VLOOKUP(Search!$A3683,Inventory!$AF$2:$AI$5552,4,FALSE),IF($U$8="BV",VLOOKUP(Search!$A3683,Inventory!$AH$2:$AI$5552,2,FALSE),""))),"")</f>
        <v/>
      </c>
      <c r="C3683" s="38"/>
      <c r="D3683" s="38"/>
      <c r="E3683" s="38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22"/>
    </row>
    <row r="3684" spans="1:22" x14ac:dyDescent="0.2">
      <c r="A3684" s="24">
        <f>1+LARGE($A$11:A3683,1)</f>
        <v>3673</v>
      </c>
      <c r="B3684" s="38" t="str">
        <f>_xlfn.IFNA(IF($U$8="set",VLOOKUP(Search!$A3684,Inventory!$AD$2:$AI$5552,6,FALSE),IF($U$8="Player",VLOOKUP(Search!$A3684,Inventory!$AF$2:$AI$5552,4,FALSE),IF($U$8="BV",VLOOKUP(Search!$A3684,Inventory!$AH$2:$AI$5552,2,FALSE),""))),"")</f>
        <v/>
      </c>
      <c r="C3684" s="38"/>
      <c r="D3684" s="38"/>
      <c r="E3684" s="38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22"/>
    </row>
    <row r="3685" spans="1:22" x14ac:dyDescent="0.2">
      <c r="A3685" s="24">
        <f>1+LARGE($A$11:A3684,1)</f>
        <v>3674</v>
      </c>
      <c r="B3685" s="38" t="str">
        <f>_xlfn.IFNA(IF($U$8="set",VLOOKUP(Search!$A3685,Inventory!$AD$2:$AI$5552,6,FALSE),IF($U$8="Player",VLOOKUP(Search!$A3685,Inventory!$AF$2:$AI$5552,4,FALSE),IF($U$8="BV",VLOOKUP(Search!$A3685,Inventory!$AH$2:$AI$5552,2,FALSE),""))),"")</f>
        <v/>
      </c>
      <c r="C3685" s="38"/>
      <c r="D3685" s="38"/>
      <c r="E3685" s="38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22"/>
    </row>
    <row r="3686" spans="1:22" x14ac:dyDescent="0.2">
      <c r="A3686" s="24">
        <f>1+LARGE($A$11:A3685,1)</f>
        <v>3675</v>
      </c>
      <c r="B3686" s="38" t="str">
        <f>_xlfn.IFNA(IF($U$8="set",VLOOKUP(Search!$A3686,Inventory!$AD$2:$AI$5552,6,FALSE),IF($U$8="Player",VLOOKUP(Search!$A3686,Inventory!$AF$2:$AI$5552,4,FALSE),IF($U$8="BV",VLOOKUP(Search!$A3686,Inventory!$AH$2:$AI$5552,2,FALSE),""))),"")</f>
        <v/>
      </c>
      <c r="C3686" s="38"/>
      <c r="D3686" s="38"/>
      <c r="E3686" s="38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22"/>
    </row>
    <row r="3687" spans="1:22" x14ac:dyDescent="0.2">
      <c r="A3687" s="24">
        <f>1+LARGE($A$11:A3686,1)</f>
        <v>3676</v>
      </c>
      <c r="B3687" s="38" t="str">
        <f>_xlfn.IFNA(IF($U$8="set",VLOOKUP(Search!$A3687,Inventory!$AD$2:$AI$5552,6,FALSE),IF($U$8="Player",VLOOKUP(Search!$A3687,Inventory!$AF$2:$AI$5552,4,FALSE),IF($U$8="BV",VLOOKUP(Search!$A3687,Inventory!$AH$2:$AI$5552,2,FALSE),""))),"")</f>
        <v/>
      </c>
      <c r="C3687" s="38"/>
      <c r="D3687" s="38"/>
      <c r="E3687" s="38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22"/>
    </row>
    <row r="3688" spans="1:22" x14ac:dyDescent="0.2">
      <c r="A3688" s="24">
        <f>1+LARGE($A$11:A3687,1)</f>
        <v>3677</v>
      </c>
      <c r="B3688" s="38" t="str">
        <f>_xlfn.IFNA(IF($U$8="set",VLOOKUP(Search!$A3688,Inventory!$AD$2:$AI$5552,6,FALSE),IF($U$8="Player",VLOOKUP(Search!$A3688,Inventory!$AF$2:$AI$5552,4,FALSE),IF($U$8="BV",VLOOKUP(Search!$A3688,Inventory!$AH$2:$AI$5552,2,FALSE),""))),"")</f>
        <v/>
      </c>
      <c r="C3688" s="38"/>
      <c r="D3688" s="38"/>
      <c r="E3688" s="38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22"/>
    </row>
    <row r="3689" spans="1:22" x14ac:dyDescent="0.2">
      <c r="A3689" s="24">
        <f>1+LARGE($A$11:A3688,1)</f>
        <v>3678</v>
      </c>
      <c r="B3689" s="38" t="str">
        <f>_xlfn.IFNA(IF($U$8="set",VLOOKUP(Search!$A3689,Inventory!$AD$2:$AI$5552,6,FALSE),IF($U$8="Player",VLOOKUP(Search!$A3689,Inventory!$AF$2:$AI$5552,4,FALSE),IF($U$8="BV",VLOOKUP(Search!$A3689,Inventory!$AH$2:$AI$5552,2,FALSE),""))),"")</f>
        <v/>
      </c>
      <c r="C3689" s="38"/>
      <c r="D3689" s="38"/>
      <c r="E3689" s="38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22"/>
    </row>
    <row r="3690" spans="1:22" x14ac:dyDescent="0.2">
      <c r="A3690" s="24">
        <f>1+LARGE($A$11:A3689,1)</f>
        <v>3679</v>
      </c>
      <c r="B3690" s="38" t="str">
        <f>_xlfn.IFNA(IF($U$8="set",VLOOKUP(Search!$A3690,Inventory!$AD$2:$AI$5552,6,FALSE),IF($U$8="Player",VLOOKUP(Search!$A3690,Inventory!$AF$2:$AI$5552,4,FALSE),IF($U$8="BV",VLOOKUP(Search!$A3690,Inventory!$AH$2:$AI$5552,2,FALSE),""))),"")</f>
        <v/>
      </c>
      <c r="C3690" s="38"/>
      <c r="D3690" s="38"/>
      <c r="E3690" s="38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22"/>
    </row>
    <row r="3691" spans="1:22" x14ac:dyDescent="0.2">
      <c r="A3691" s="24">
        <f>1+LARGE($A$11:A3690,1)</f>
        <v>3680</v>
      </c>
      <c r="B3691" s="38" t="str">
        <f>_xlfn.IFNA(IF($U$8="set",VLOOKUP(Search!$A3691,Inventory!$AD$2:$AI$5552,6,FALSE),IF($U$8="Player",VLOOKUP(Search!$A3691,Inventory!$AF$2:$AI$5552,4,FALSE),IF($U$8="BV",VLOOKUP(Search!$A3691,Inventory!$AH$2:$AI$5552,2,FALSE),""))),"")</f>
        <v/>
      </c>
      <c r="C3691" s="38"/>
      <c r="D3691" s="38"/>
      <c r="E3691" s="38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22"/>
    </row>
    <row r="3692" spans="1:22" x14ac:dyDescent="0.2">
      <c r="A3692" s="24">
        <f>1+LARGE($A$11:A3691,1)</f>
        <v>3681</v>
      </c>
      <c r="B3692" s="38" t="str">
        <f>_xlfn.IFNA(IF($U$8="set",VLOOKUP(Search!$A3692,Inventory!$AD$2:$AI$5552,6,FALSE),IF($U$8="Player",VLOOKUP(Search!$A3692,Inventory!$AF$2:$AI$5552,4,FALSE),IF($U$8="BV",VLOOKUP(Search!$A3692,Inventory!$AH$2:$AI$5552,2,FALSE),""))),"")</f>
        <v/>
      </c>
      <c r="C3692" s="38"/>
      <c r="D3692" s="38"/>
      <c r="E3692" s="38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22"/>
    </row>
    <row r="3693" spans="1:22" x14ac:dyDescent="0.2">
      <c r="A3693" s="24">
        <f>1+LARGE($A$11:A3692,1)</f>
        <v>3682</v>
      </c>
      <c r="B3693" s="38" t="str">
        <f>_xlfn.IFNA(IF($U$8="set",VLOOKUP(Search!$A3693,Inventory!$AD$2:$AI$5552,6,FALSE),IF($U$8="Player",VLOOKUP(Search!$A3693,Inventory!$AF$2:$AI$5552,4,FALSE),IF($U$8="BV",VLOOKUP(Search!$A3693,Inventory!$AH$2:$AI$5552,2,FALSE),""))),"")</f>
        <v/>
      </c>
      <c r="C3693" s="38"/>
      <c r="D3693" s="38"/>
      <c r="E3693" s="38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22"/>
    </row>
    <row r="3694" spans="1:22" x14ac:dyDescent="0.2">
      <c r="A3694" s="24">
        <f>1+LARGE($A$11:A3693,1)</f>
        <v>3683</v>
      </c>
      <c r="B3694" s="38" t="str">
        <f>_xlfn.IFNA(IF($U$8="set",VLOOKUP(Search!$A3694,Inventory!$AD$2:$AI$5552,6,FALSE),IF($U$8="Player",VLOOKUP(Search!$A3694,Inventory!$AF$2:$AI$5552,4,FALSE),IF($U$8="BV",VLOOKUP(Search!$A3694,Inventory!$AH$2:$AI$5552,2,FALSE),""))),"")</f>
        <v/>
      </c>
      <c r="C3694" s="38"/>
      <c r="D3694" s="38"/>
      <c r="E3694" s="38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22"/>
    </row>
    <row r="3695" spans="1:22" x14ac:dyDescent="0.2">
      <c r="A3695" s="24">
        <f>1+LARGE($A$11:A3694,1)</f>
        <v>3684</v>
      </c>
      <c r="B3695" s="38" t="str">
        <f>_xlfn.IFNA(IF($U$8="set",VLOOKUP(Search!$A3695,Inventory!$AD$2:$AI$5552,6,FALSE),IF($U$8="Player",VLOOKUP(Search!$A3695,Inventory!$AF$2:$AI$5552,4,FALSE),IF($U$8="BV",VLOOKUP(Search!$A3695,Inventory!$AH$2:$AI$5552,2,FALSE),""))),"")</f>
        <v/>
      </c>
      <c r="C3695" s="38"/>
      <c r="D3695" s="38"/>
      <c r="E3695" s="38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22"/>
    </row>
    <row r="3696" spans="1:22" x14ac:dyDescent="0.2">
      <c r="A3696" s="24">
        <f>1+LARGE($A$11:A3695,1)</f>
        <v>3685</v>
      </c>
      <c r="B3696" s="38" t="str">
        <f>_xlfn.IFNA(IF($U$8="set",VLOOKUP(Search!$A3696,Inventory!$AD$2:$AI$5552,6,FALSE),IF($U$8="Player",VLOOKUP(Search!$A3696,Inventory!$AF$2:$AI$5552,4,FALSE),IF($U$8="BV",VLOOKUP(Search!$A3696,Inventory!$AH$2:$AI$5552,2,FALSE),""))),"")</f>
        <v/>
      </c>
      <c r="C3696" s="38"/>
      <c r="D3696" s="38"/>
      <c r="E3696" s="38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22"/>
    </row>
    <row r="3697" spans="1:22" x14ac:dyDescent="0.2">
      <c r="A3697" s="24">
        <f>1+LARGE($A$11:A3696,1)</f>
        <v>3686</v>
      </c>
      <c r="B3697" s="38" t="str">
        <f>_xlfn.IFNA(IF($U$8="set",VLOOKUP(Search!$A3697,Inventory!$AD$2:$AI$5552,6,FALSE),IF($U$8="Player",VLOOKUP(Search!$A3697,Inventory!$AF$2:$AI$5552,4,FALSE),IF($U$8="BV",VLOOKUP(Search!$A3697,Inventory!$AH$2:$AI$5552,2,FALSE),""))),"")</f>
        <v/>
      </c>
      <c r="C3697" s="38"/>
      <c r="D3697" s="38"/>
      <c r="E3697" s="38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22"/>
    </row>
    <row r="3698" spans="1:22" x14ac:dyDescent="0.2">
      <c r="A3698" s="24">
        <f>1+LARGE($A$11:A3697,1)</f>
        <v>3687</v>
      </c>
      <c r="B3698" s="38" t="str">
        <f>_xlfn.IFNA(IF($U$8="set",VLOOKUP(Search!$A3698,Inventory!$AD$2:$AI$5552,6,FALSE),IF($U$8="Player",VLOOKUP(Search!$A3698,Inventory!$AF$2:$AI$5552,4,FALSE),IF($U$8="BV",VLOOKUP(Search!$A3698,Inventory!$AH$2:$AI$5552,2,FALSE),""))),"")</f>
        <v/>
      </c>
      <c r="C3698" s="38"/>
      <c r="D3698" s="38"/>
      <c r="E3698" s="38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22"/>
    </row>
    <row r="3699" spans="1:22" x14ac:dyDescent="0.2">
      <c r="A3699" s="24">
        <f>1+LARGE($A$11:A3698,1)</f>
        <v>3688</v>
      </c>
      <c r="B3699" s="38" t="str">
        <f>_xlfn.IFNA(IF($U$8="set",VLOOKUP(Search!$A3699,Inventory!$AD$2:$AI$5552,6,FALSE),IF($U$8="Player",VLOOKUP(Search!$A3699,Inventory!$AF$2:$AI$5552,4,FALSE),IF($U$8="BV",VLOOKUP(Search!$A3699,Inventory!$AH$2:$AI$5552,2,FALSE),""))),"")</f>
        <v/>
      </c>
      <c r="C3699" s="38"/>
      <c r="D3699" s="38"/>
      <c r="E3699" s="38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22"/>
    </row>
    <row r="3700" spans="1:22" x14ac:dyDescent="0.2">
      <c r="A3700" s="24">
        <f>1+LARGE($A$11:A3699,1)</f>
        <v>3689</v>
      </c>
      <c r="B3700" s="38" t="str">
        <f>_xlfn.IFNA(IF($U$8="set",VLOOKUP(Search!$A3700,Inventory!$AD$2:$AI$5552,6,FALSE),IF($U$8="Player",VLOOKUP(Search!$A3700,Inventory!$AF$2:$AI$5552,4,FALSE),IF($U$8="BV",VLOOKUP(Search!$A3700,Inventory!$AH$2:$AI$5552,2,FALSE),""))),"")</f>
        <v/>
      </c>
      <c r="C3700" s="38"/>
      <c r="D3700" s="38"/>
      <c r="E3700" s="38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22"/>
    </row>
    <row r="3701" spans="1:22" x14ac:dyDescent="0.2">
      <c r="A3701" s="24">
        <f>1+LARGE($A$11:A3700,1)</f>
        <v>3690</v>
      </c>
      <c r="B3701" s="38" t="str">
        <f>_xlfn.IFNA(IF($U$8="set",VLOOKUP(Search!$A3701,Inventory!$AD$2:$AI$5552,6,FALSE),IF($U$8="Player",VLOOKUP(Search!$A3701,Inventory!$AF$2:$AI$5552,4,FALSE),IF($U$8="BV",VLOOKUP(Search!$A3701,Inventory!$AH$2:$AI$5552,2,FALSE),""))),"")</f>
        <v/>
      </c>
      <c r="C3701" s="38"/>
      <c r="D3701" s="38"/>
      <c r="E3701" s="38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22"/>
    </row>
    <row r="3702" spans="1:22" x14ac:dyDescent="0.2">
      <c r="A3702" s="24">
        <f>1+LARGE($A$11:A3701,1)</f>
        <v>3691</v>
      </c>
      <c r="B3702" s="38" t="str">
        <f>_xlfn.IFNA(IF($U$8="set",VLOOKUP(Search!$A3702,Inventory!$AD$2:$AI$5552,6,FALSE),IF($U$8="Player",VLOOKUP(Search!$A3702,Inventory!$AF$2:$AI$5552,4,FALSE),IF($U$8="BV",VLOOKUP(Search!$A3702,Inventory!$AH$2:$AI$5552,2,FALSE),""))),"")</f>
        <v/>
      </c>
      <c r="C3702" s="38"/>
      <c r="D3702" s="38"/>
      <c r="E3702" s="38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22"/>
    </row>
    <row r="3703" spans="1:22" x14ac:dyDescent="0.2">
      <c r="A3703" s="24">
        <f>1+LARGE($A$11:A3702,1)</f>
        <v>3692</v>
      </c>
      <c r="B3703" s="38" t="str">
        <f>_xlfn.IFNA(IF($U$8="set",VLOOKUP(Search!$A3703,Inventory!$AD$2:$AI$5552,6,FALSE),IF($U$8="Player",VLOOKUP(Search!$A3703,Inventory!$AF$2:$AI$5552,4,FALSE),IF($U$8="BV",VLOOKUP(Search!$A3703,Inventory!$AH$2:$AI$5552,2,FALSE),""))),"")</f>
        <v/>
      </c>
      <c r="C3703" s="38"/>
      <c r="D3703" s="38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22"/>
    </row>
    <row r="3704" spans="1:22" x14ac:dyDescent="0.2">
      <c r="A3704" s="24">
        <f>1+LARGE($A$11:A3703,1)</f>
        <v>3693</v>
      </c>
      <c r="B3704" s="38" t="str">
        <f>_xlfn.IFNA(IF($U$8="set",VLOOKUP(Search!$A3704,Inventory!$AD$2:$AI$5552,6,FALSE),IF($U$8="Player",VLOOKUP(Search!$A3704,Inventory!$AF$2:$AI$5552,4,FALSE),IF($U$8="BV",VLOOKUP(Search!$A3704,Inventory!$AH$2:$AI$5552,2,FALSE),""))),"")</f>
        <v/>
      </c>
      <c r="C3704" s="38"/>
      <c r="D3704" s="38"/>
      <c r="E3704" s="38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22"/>
    </row>
    <row r="3705" spans="1:22" x14ac:dyDescent="0.2">
      <c r="A3705" s="24">
        <f>1+LARGE($A$11:A3704,1)</f>
        <v>3694</v>
      </c>
      <c r="B3705" s="38" t="str">
        <f>_xlfn.IFNA(IF($U$8="set",VLOOKUP(Search!$A3705,Inventory!$AD$2:$AI$5552,6,FALSE),IF($U$8="Player",VLOOKUP(Search!$A3705,Inventory!$AF$2:$AI$5552,4,FALSE),IF($U$8="BV",VLOOKUP(Search!$A3705,Inventory!$AH$2:$AI$5552,2,FALSE),""))),"")</f>
        <v/>
      </c>
      <c r="C3705" s="38"/>
      <c r="D3705" s="38"/>
      <c r="E3705" s="38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22"/>
    </row>
    <row r="3706" spans="1:22" x14ac:dyDescent="0.2">
      <c r="A3706" s="24">
        <f>1+LARGE($A$11:A3705,1)</f>
        <v>3695</v>
      </c>
      <c r="B3706" s="38" t="str">
        <f>_xlfn.IFNA(IF($U$8="set",VLOOKUP(Search!$A3706,Inventory!$AD$2:$AI$5552,6,FALSE),IF($U$8="Player",VLOOKUP(Search!$A3706,Inventory!$AF$2:$AI$5552,4,FALSE),IF($U$8="BV",VLOOKUP(Search!$A3706,Inventory!$AH$2:$AI$5552,2,FALSE),""))),"")</f>
        <v/>
      </c>
      <c r="C3706" s="38"/>
      <c r="D3706" s="38"/>
      <c r="E3706" s="38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22"/>
    </row>
    <row r="3707" spans="1:22" x14ac:dyDescent="0.2">
      <c r="A3707" s="24">
        <f>1+LARGE($A$11:A3706,1)</f>
        <v>3696</v>
      </c>
      <c r="B3707" s="38" t="str">
        <f>_xlfn.IFNA(IF($U$8="set",VLOOKUP(Search!$A3707,Inventory!$AD$2:$AI$5552,6,FALSE),IF($U$8="Player",VLOOKUP(Search!$A3707,Inventory!$AF$2:$AI$5552,4,FALSE),IF($U$8="BV",VLOOKUP(Search!$A3707,Inventory!$AH$2:$AI$5552,2,FALSE),""))),"")</f>
        <v/>
      </c>
      <c r="C3707" s="38"/>
      <c r="D3707" s="38"/>
      <c r="E3707" s="38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22"/>
    </row>
    <row r="3708" spans="1:22" x14ac:dyDescent="0.2">
      <c r="A3708" s="24">
        <f>1+LARGE($A$11:A3707,1)</f>
        <v>3697</v>
      </c>
      <c r="B3708" s="38" t="str">
        <f>_xlfn.IFNA(IF($U$8="set",VLOOKUP(Search!$A3708,Inventory!$AD$2:$AI$5552,6,FALSE),IF($U$8="Player",VLOOKUP(Search!$A3708,Inventory!$AF$2:$AI$5552,4,FALSE),IF($U$8="BV",VLOOKUP(Search!$A3708,Inventory!$AH$2:$AI$5552,2,FALSE),""))),"")</f>
        <v/>
      </c>
      <c r="C3708" s="38"/>
      <c r="D3708" s="38"/>
      <c r="E3708" s="38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22"/>
    </row>
    <row r="3709" spans="1:22" x14ac:dyDescent="0.2">
      <c r="A3709" s="24">
        <f>1+LARGE($A$11:A3708,1)</f>
        <v>3698</v>
      </c>
      <c r="B3709" s="38" t="str">
        <f>_xlfn.IFNA(IF($U$8="set",VLOOKUP(Search!$A3709,Inventory!$AD$2:$AI$5552,6,FALSE),IF($U$8="Player",VLOOKUP(Search!$A3709,Inventory!$AF$2:$AI$5552,4,FALSE),IF($U$8="BV",VLOOKUP(Search!$A3709,Inventory!$AH$2:$AI$5552,2,FALSE),""))),"")</f>
        <v/>
      </c>
      <c r="C3709" s="38"/>
      <c r="D3709" s="38"/>
      <c r="E3709" s="38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22"/>
    </row>
    <row r="3710" spans="1:22" x14ac:dyDescent="0.2">
      <c r="A3710" s="24">
        <f>1+LARGE($A$11:A3709,1)</f>
        <v>3699</v>
      </c>
      <c r="B3710" s="38" t="str">
        <f>_xlfn.IFNA(IF($U$8="set",VLOOKUP(Search!$A3710,Inventory!$AD$2:$AI$5552,6,FALSE),IF($U$8="Player",VLOOKUP(Search!$A3710,Inventory!$AF$2:$AI$5552,4,FALSE),IF($U$8="BV",VLOOKUP(Search!$A3710,Inventory!$AH$2:$AI$5552,2,FALSE),""))),"")</f>
        <v/>
      </c>
      <c r="C3710" s="38"/>
      <c r="D3710" s="38"/>
      <c r="E3710" s="38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22"/>
    </row>
    <row r="3711" spans="1:22" x14ac:dyDescent="0.2">
      <c r="A3711" s="24">
        <f>1+LARGE($A$11:A3710,1)</f>
        <v>3700</v>
      </c>
      <c r="B3711" s="38" t="str">
        <f>_xlfn.IFNA(IF($U$8="set",VLOOKUP(Search!$A3711,Inventory!$AD$2:$AI$5552,6,FALSE),IF($U$8="Player",VLOOKUP(Search!$A3711,Inventory!$AF$2:$AI$5552,4,FALSE),IF($U$8="BV",VLOOKUP(Search!$A3711,Inventory!$AH$2:$AI$5552,2,FALSE),""))),"")</f>
        <v/>
      </c>
      <c r="C3711" s="38"/>
      <c r="D3711" s="38"/>
      <c r="E3711" s="38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22"/>
    </row>
    <row r="3712" spans="1:22" x14ac:dyDescent="0.2">
      <c r="A3712" s="24">
        <f>1+LARGE($A$11:A3711,1)</f>
        <v>3701</v>
      </c>
      <c r="B3712" s="38" t="str">
        <f>_xlfn.IFNA(IF($U$8="set",VLOOKUP(Search!$A3712,Inventory!$AD$2:$AI$5552,6,FALSE),IF($U$8="Player",VLOOKUP(Search!$A3712,Inventory!$AF$2:$AI$5552,4,FALSE),IF($U$8="BV",VLOOKUP(Search!$A3712,Inventory!$AH$2:$AI$5552,2,FALSE),""))),"")</f>
        <v/>
      </c>
      <c r="C3712" s="38"/>
      <c r="D3712" s="38"/>
      <c r="E3712" s="38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22"/>
    </row>
    <row r="3713" spans="1:22" x14ac:dyDescent="0.2">
      <c r="A3713" s="24">
        <f>1+LARGE($A$11:A3712,1)</f>
        <v>3702</v>
      </c>
      <c r="B3713" s="38" t="str">
        <f>_xlfn.IFNA(IF($U$8="set",VLOOKUP(Search!$A3713,Inventory!$AD$2:$AI$5552,6,FALSE),IF($U$8="Player",VLOOKUP(Search!$A3713,Inventory!$AF$2:$AI$5552,4,FALSE),IF($U$8="BV",VLOOKUP(Search!$A3713,Inventory!$AH$2:$AI$5552,2,FALSE),""))),"")</f>
        <v/>
      </c>
      <c r="C3713" s="38"/>
      <c r="D3713" s="38"/>
      <c r="E3713" s="38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22"/>
    </row>
    <row r="3714" spans="1:22" x14ac:dyDescent="0.2">
      <c r="A3714" s="24">
        <f>1+LARGE($A$11:A3713,1)</f>
        <v>3703</v>
      </c>
      <c r="B3714" s="38" t="str">
        <f>_xlfn.IFNA(IF($U$8="set",VLOOKUP(Search!$A3714,Inventory!$AD$2:$AI$5552,6,FALSE),IF($U$8="Player",VLOOKUP(Search!$A3714,Inventory!$AF$2:$AI$5552,4,FALSE),IF($U$8="BV",VLOOKUP(Search!$A3714,Inventory!$AH$2:$AI$5552,2,FALSE),""))),"")</f>
        <v/>
      </c>
      <c r="C3714" s="38"/>
      <c r="D3714" s="38"/>
      <c r="E3714" s="38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22"/>
    </row>
    <row r="3715" spans="1:22" x14ac:dyDescent="0.2">
      <c r="A3715" s="24">
        <f>1+LARGE($A$11:A3714,1)</f>
        <v>3704</v>
      </c>
      <c r="B3715" s="38" t="str">
        <f>_xlfn.IFNA(IF($U$8="set",VLOOKUP(Search!$A3715,Inventory!$AD$2:$AI$5552,6,FALSE),IF($U$8="Player",VLOOKUP(Search!$A3715,Inventory!$AF$2:$AI$5552,4,FALSE),IF($U$8="BV",VLOOKUP(Search!$A3715,Inventory!$AH$2:$AI$5552,2,FALSE),""))),"")</f>
        <v/>
      </c>
      <c r="C3715" s="38"/>
      <c r="D3715" s="38"/>
      <c r="E3715" s="38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22"/>
    </row>
    <row r="3716" spans="1:22" x14ac:dyDescent="0.2">
      <c r="A3716" s="24">
        <f>1+LARGE($A$11:A3715,1)</f>
        <v>3705</v>
      </c>
      <c r="B3716" s="38" t="str">
        <f>_xlfn.IFNA(IF($U$8="set",VLOOKUP(Search!$A3716,Inventory!$AD$2:$AI$5552,6,FALSE),IF($U$8="Player",VLOOKUP(Search!$A3716,Inventory!$AF$2:$AI$5552,4,FALSE),IF($U$8="BV",VLOOKUP(Search!$A3716,Inventory!$AH$2:$AI$5552,2,FALSE),""))),"")</f>
        <v/>
      </c>
      <c r="C3716" s="38"/>
      <c r="D3716" s="38"/>
      <c r="E3716" s="38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22"/>
    </row>
    <row r="3717" spans="1:22" x14ac:dyDescent="0.2">
      <c r="A3717" s="24">
        <f>1+LARGE($A$11:A3716,1)</f>
        <v>3706</v>
      </c>
      <c r="B3717" s="38" t="str">
        <f>_xlfn.IFNA(IF($U$8="set",VLOOKUP(Search!$A3717,Inventory!$AD$2:$AI$5552,6,FALSE),IF($U$8="Player",VLOOKUP(Search!$A3717,Inventory!$AF$2:$AI$5552,4,FALSE),IF($U$8="BV",VLOOKUP(Search!$A3717,Inventory!$AH$2:$AI$5552,2,FALSE),""))),"")</f>
        <v/>
      </c>
      <c r="C3717" s="38"/>
      <c r="D3717" s="38"/>
      <c r="E3717" s="38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22"/>
    </row>
    <row r="3718" spans="1:22" x14ac:dyDescent="0.2">
      <c r="A3718" s="24">
        <f>1+LARGE($A$11:A3717,1)</f>
        <v>3707</v>
      </c>
      <c r="B3718" s="38" t="str">
        <f>_xlfn.IFNA(IF($U$8="set",VLOOKUP(Search!$A3718,Inventory!$AD$2:$AI$5552,6,FALSE),IF($U$8="Player",VLOOKUP(Search!$A3718,Inventory!$AF$2:$AI$5552,4,FALSE),IF($U$8="BV",VLOOKUP(Search!$A3718,Inventory!$AH$2:$AI$5552,2,FALSE),""))),"")</f>
        <v/>
      </c>
      <c r="C3718" s="38"/>
      <c r="D3718" s="38"/>
      <c r="E3718" s="38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22"/>
    </row>
    <row r="3719" spans="1:22" x14ac:dyDescent="0.2">
      <c r="A3719" s="24">
        <f>1+LARGE($A$11:A3718,1)</f>
        <v>3708</v>
      </c>
      <c r="B3719" s="38" t="str">
        <f>_xlfn.IFNA(IF($U$8="set",VLOOKUP(Search!$A3719,Inventory!$AD$2:$AI$5552,6,FALSE),IF($U$8="Player",VLOOKUP(Search!$A3719,Inventory!$AF$2:$AI$5552,4,FALSE),IF($U$8="BV",VLOOKUP(Search!$A3719,Inventory!$AH$2:$AI$5552,2,FALSE),""))),"")</f>
        <v/>
      </c>
      <c r="C3719" s="38"/>
      <c r="D3719" s="38"/>
      <c r="E3719" s="38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22"/>
    </row>
    <row r="3720" spans="1:22" x14ac:dyDescent="0.2">
      <c r="A3720" s="24">
        <f>1+LARGE($A$11:A3719,1)</f>
        <v>3709</v>
      </c>
      <c r="B3720" s="38" t="str">
        <f>_xlfn.IFNA(IF($U$8="set",VLOOKUP(Search!$A3720,Inventory!$AD$2:$AI$5552,6,FALSE),IF($U$8="Player",VLOOKUP(Search!$A3720,Inventory!$AF$2:$AI$5552,4,FALSE),IF($U$8="BV",VLOOKUP(Search!$A3720,Inventory!$AH$2:$AI$5552,2,FALSE),""))),"")</f>
        <v/>
      </c>
      <c r="C3720" s="38"/>
      <c r="D3720" s="38"/>
      <c r="E3720" s="38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22"/>
    </row>
    <row r="3721" spans="1:22" x14ac:dyDescent="0.2">
      <c r="A3721" s="24">
        <f>1+LARGE($A$11:A3720,1)</f>
        <v>3710</v>
      </c>
      <c r="B3721" s="38" t="str">
        <f>_xlfn.IFNA(IF($U$8="set",VLOOKUP(Search!$A3721,Inventory!$AD$2:$AI$5552,6,FALSE),IF($U$8="Player",VLOOKUP(Search!$A3721,Inventory!$AF$2:$AI$5552,4,FALSE),IF($U$8="BV",VLOOKUP(Search!$A3721,Inventory!$AH$2:$AI$5552,2,FALSE),""))),"")</f>
        <v/>
      </c>
      <c r="C3721" s="38"/>
      <c r="D3721" s="38"/>
      <c r="E3721" s="38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22"/>
    </row>
    <row r="3722" spans="1:22" x14ac:dyDescent="0.2">
      <c r="A3722" s="24">
        <f>1+LARGE($A$11:A3721,1)</f>
        <v>3711</v>
      </c>
      <c r="B3722" s="38" t="str">
        <f>_xlfn.IFNA(IF($U$8="set",VLOOKUP(Search!$A3722,Inventory!$AD$2:$AI$5552,6,FALSE),IF($U$8="Player",VLOOKUP(Search!$A3722,Inventory!$AF$2:$AI$5552,4,FALSE),IF($U$8="BV",VLOOKUP(Search!$A3722,Inventory!$AH$2:$AI$5552,2,FALSE),""))),"")</f>
        <v/>
      </c>
      <c r="C3722" s="38"/>
      <c r="D3722" s="38"/>
      <c r="E3722" s="38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22"/>
    </row>
    <row r="3723" spans="1:22" x14ac:dyDescent="0.2">
      <c r="A3723" s="24">
        <f>1+LARGE($A$11:A3722,1)</f>
        <v>3712</v>
      </c>
      <c r="B3723" s="38" t="str">
        <f>_xlfn.IFNA(IF($U$8="set",VLOOKUP(Search!$A3723,Inventory!$AD$2:$AI$5552,6,FALSE),IF($U$8="Player",VLOOKUP(Search!$A3723,Inventory!$AF$2:$AI$5552,4,FALSE),IF($U$8="BV",VLOOKUP(Search!$A3723,Inventory!$AH$2:$AI$5552,2,FALSE),""))),"")</f>
        <v/>
      </c>
      <c r="C3723" s="38"/>
      <c r="D3723" s="38"/>
      <c r="E3723" s="38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22"/>
    </row>
    <row r="3724" spans="1:22" x14ac:dyDescent="0.2">
      <c r="A3724" s="24">
        <f>1+LARGE($A$11:A3723,1)</f>
        <v>3713</v>
      </c>
      <c r="B3724" s="38" t="str">
        <f>_xlfn.IFNA(IF($U$8="set",VLOOKUP(Search!$A3724,Inventory!$AD$2:$AI$5552,6,FALSE),IF($U$8="Player",VLOOKUP(Search!$A3724,Inventory!$AF$2:$AI$5552,4,FALSE),IF($U$8="BV",VLOOKUP(Search!$A3724,Inventory!$AH$2:$AI$5552,2,FALSE),""))),"")</f>
        <v/>
      </c>
      <c r="C3724" s="38"/>
      <c r="D3724" s="38"/>
      <c r="E3724" s="38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22"/>
    </row>
    <row r="3725" spans="1:22" x14ac:dyDescent="0.2">
      <c r="A3725" s="24">
        <f>1+LARGE($A$11:A3724,1)</f>
        <v>3714</v>
      </c>
      <c r="B3725" s="38" t="str">
        <f>_xlfn.IFNA(IF($U$8="set",VLOOKUP(Search!$A3725,Inventory!$AD$2:$AI$5552,6,FALSE),IF($U$8="Player",VLOOKUP(Search!$A3725,Inventory!$AF$2:$AI$5552,4,FALSE),IF($U$8="BV",VLOOKUP(Search!$A3725,Inventory!$AH$2:$AI$5552,2,FALSE),""))),"")</f>
        <v/>
      </c>
      <c r="C3725" s="38"/>
      <c r="D3725" s="38"/>
      <c r="E3725" s="38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22"/>
    </row>
    <row r="3726" spans="1:22" x14ac:dyDescent="0.2">
      <c r="A3726" s="24">
        <f>1+LARGE($A$11:A3725,1)</f>
        <v>3715</v>
      </c>
      <c r="B3726" s="38" t="str">
        <f>_xlfn.IFNA(IF($U$8="set",VLOOKUP(Search!$A3726,Inventory!$AD$2:$AI$5552,6,FALSE),IF($U$8="Player",VLOOKUP(Search!$A3726,Inventory!$AF$2:$AI$5552,4,FALSE),IF($U$8="BV",VLOOKUP(Search!$A3726,Inventory!$AH$2:$AI$5552,2,FALSE),""))),"")</f>
        <v/>
      </c>
      <c r="C3726" s="38"/>
      <c r="D3726" s="38"/>
      <c r="E3726" s="38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22"/>
    </row>
    <row r="3727" spans="1:22" x14ac:dyDescent="0.2">
      <c r="A3727" s="24">
        <f>1+LARGE($A$11:A3726,1)</f>
        <v>3716</v>
      </c>
      <c r="B3727" s="38" t="str">
        <f>_xlfn.IFNA(IF($U$8="set",VLOOKUP(Search!$A3727,Inventory!$AD$2:$AI$5552,6,FALSE),IF($U$8="Player",VLOOKUP(Search!$A3727,Inventory!$AF$2:$AI$5552,4,FALSE),IF($U$8="BV",VLOOKUP(Search!$A3727,Inventory!$AH$2:$AI$5552,2,FALSE),""))),"")</f>
        <v/>
      </c>
      <c r="C3727" s="38"/>
      <c r="D3727" s="38"/>
      <c r="E3727" s="38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22"/>
    </row>
    <row r="3728" spans="1:22" x14ac:dyDescent="0.2">
      <c r="A3728" s="24">
        <f>1+LARGE($A$11:A3727,1)</f>
        <v>3717</v>
      </c>
      <c r="B3728" s="38" t="str">
        <f>_xlfn.IFNA(IF($U$8="set",VLOOKUP(Search!$A3728,Inventory!$AD$2:$AI$5552,6,FALSE),IF($U$8="Player",VLOOKUP(Search!$A3728,Inventory!$AF$2:$AI$5552,4,FALSE),IF($U$8="BV",VLOOKUP(Search!$A3728,Inventory!$AH$2:$AI$5552,2,FALSE),""))),"")</f>
        <v/>
      </c>
      <c r="C3728" s="38"/>
      <c r="D3728" s="38"/>
      <c r="E3728" s="38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22"/>
    </row>
    <row r="3729" spans="1:22" x14ac:dyDescent="0.2">
      <c r="A3729" s="24">
        <f>1+LARGE($A$11:A3728,1)</f>
        <v>3718</v>
      </c>
      <c r="B3729" s="38" t="str">
        <f>_xlfn.IFNA(IF($U$8="set",VLOOKUP(Search!$A3729,Inventory!$AD$2:$AI$5552,6,FALSE),IF($U$8="Player",VLOOKUP(Search!$A3729,Inventory!$AF$2:$AI$5552,4,FALSE),IF($U$8="BV",VLOOKUP(Search!$A3729,Inventory!$AH$2:$AI$5552,2,FALSE),""))),"")</f>
        <v/>
      </c>
      <c r="C3729" s="38"/>
      <c r="D3729" s="38"/>
      <c r="E3729" s="38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22"/>
    </row>
    <row r="3730" spans="1:22" x14ac:dyDescent="0.2">
      <c r="A3730" s="24">
        <f>1+LARGE($A$11:A3729,1)</f>
        <v>3719</v>
      </c>
      <c r="B3730" s="38" t="str">
        <f>_xlfn.IFNA(IF($U$8="set",VLOOKUP(Search!$A3730,Inventory!$AD$2:$AI$5552,6,FALSE),IF($U$8="Player",VLOOKUP(Search!$A3730,Inventory!$AF$2:$AI$5552,4,FALSE),IF($U$8="BV",VLOOKUP(Search!$A3730,Inventory!$AH$2:$AI$5552,2,FALSE),""))),"")</f>
        <v/>
      </c>
      <c r="C3730" s="38"/>
      <c r="D3730" s="38"/>
      <c r="E3730" s="38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22"/>
    </row>
    <row r="3731" spans="1:22" x14ac:dyDescent="0.2">
      <c r="A3731" s="24">
        <f>1+LARGE($A$11:A3730,1)</f>
        <v>3720</v>
      </c>
      <c r="B3731" s="38" t="str">
        <f>_xlfn.IFNA(IF($U$8="set",VLOOKUP(Search!$A3731,Inventory!$AD$2:$AI$5552,6,FALSE),IF($U$8="Player",VLOOKUP(Search!$A3731,Inventory!$AF$2:$AI$5552,4,FALSE),IF($U$8="BV",VLOOKUP(Search!$A3731,Inventory!$AH$2:$AI$5552,2,FALSE),""))),"")</f>
        <v/>
      </c>
      <c r="C3731" s="38"/>
      <c r="D3731" s="38"/>
      <c r="E3731" s="38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22"/>
    </row>
    <row r="3732" spans="1:22" x14ac:dyDescent="0.2">
      <c r="A3732" s="24">
        <f>1+LARGE($A$11:A3731,1)</f>
        <v>3721</v>
      </c>
      <c r="B3732" s="38" t="str">
        <f>_xlfn.IFNA(IF($U$8="set",VLOOKUP(Search!$A3732,Inventory!$AD$2:$AI$5552,6,FALSE),IF($U$8="Player",VLOOKUP(Search!$A3732,Inventory!$AF$2:$AI$5552,4,FALSE),IF($U$8="BV",VLOOKUP(Search!$A3732,Inventory!$AH$2:$AI$5552,2,FALSE),""))),"")</f>
        <v/>
      </c>
      <c r="C3732" s="38"/>
      <c r="D3732" s="38"/>
      <c r="E3732" s="38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22"/>
    </row>
    <row r="3733" spans="1:22" x14ac:dyDescent="0.2">
      <c r="A3733" s="24">
        <f>1+LARGE($A$11:A3732,1)</f>
        <v>3722</v>
      </c>
      <c r="B3733" s="38" t="str">
        <f>_xlfn.IFNA(IF($U$8="set",VLOOKUP(Search!$A3733,Inventory!$AD$2:$AI$5552,6,FALSE),IF($U$8="Player",VLOOKUP(Search!$A3733,Inventory!$AF$2:$AI$5552,4,FALSE),IF($U$8="BV",VLOOKUP(Search!$A3733,Inventory!$AH$2:$AI$5552,2,FALSE),""))),"")</f>
        <v/>
      </c>
      <c r="C3733" s="38"/>
      <c r="D3733" s="38"/>
      <c r="E3733" s="38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22"/>
    </row>
    <row r="3734" spans="1:22" x14ac:dyDescent="0.2">
      <c r="A3734" s="24">
        <f>1+LARGE($A$11:A3733,1)</f>
        <v>3723</v>
      </c>
      <c r="B3734" s="38" t="str">
        <f>_xlfn.IFNA(IF($U$8="set",VLOOKUP(Search!$A3734,Inventory!$AD$2:$AI$5552,6,FALSE),IF($U$8="Player",VLOOKUP(Search!$A3734,Inventory!$AF$2:$AI$5552,4,FALSE),IF($U$8="BV",VLOOKUP(Search!$A3734,Inventory!$AH$2:$AI$5552,2,FALSE),""))),"")</f>
        <v/>
      </c>
      <c r="C3734" s="38"/>
      <c r="D3734" s="38"/>
      <c r="E3734" s="38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22"/>
    </row>
    <row r="3735" spans="1:22" x14ac:dyDescent="0.2">
      <c r="A3735" s="24">
        <f>1+LARGE($A$11:A3734,1)</f>
        <v>3724</v>
      </c>
      <c r="B3735" s="38" t="str">
        <f>_xlfn.IFNA(IF($U$8="set",VLOOKUP(Search!$A3735,Inventory!$AD$2:$AI$5552,6,FALSE),IF($U$8="Player",VLOOKUP(Search!$A3735,Inventory!$AF$2:$AI$5552,4,FALSE),IF($U$8="BV",VLOOKUP(Search!$A3735,Inventory!$AH$2:$AI$5552,2,FALSE),""))),"")</f>
        <v/>
      </c>
      <c r="C3735" s="38"/>
      <c r="D3735" s="38"/>
      <c r="E3735" s="38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22"/>
    </row>
    <row r="3736" spans="1:22" x14ac:dyDescent="0.2">
      <c r="A3736" s="24">
        <f>1+LARGE($A$11:A3735,1)</f>
        <v>3725</v>
      </c>
      <c r="B3736" s="38" t="str">
        <f>_xlfn.IFNA(IF($U$8="set",VLOOKUP(Search!$A3736,Inventory!$AD$2:$AI$5552,6,FALSE),IF($U$8="Player",VLOOKUP(Search!$A3736,Inventory!$AF$2:$AI$5552,4,FALSE),IF($U$8="BV",VLOOKUP(Search!$A3736,Inventory!$AH$2:$AI$5552,2,FALSE),""))),"")</f>
        <v/>
      </c>
      <c r="C3736" s="38"/>
      <c r="D3736" s="38"/>
      <c r="E3736" s="38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22"/>
    </row>
    <row r="3737" spans="1:22" x14ac:dyDescent="0.2">
      <c r="A3737" s="24">
        <f>1+LARGE($A$11:A3736,1)</f>
        <v>3726</v>
      </c>
      <c r="B3737" s="38" t="str">
        <f>_xlfn.IFNA(IF($U$8="set",VLOOKUP(Search!$A3737,Inventory!$AD$2:$AI$5552,6,FALSE),IF($U$8="Player",VLOOKUP(Search!$A3737,Inventory!$AF$2:$AI$5552,4,FALSE),IF($U$8="BV",VLOOKUP(Search!$A3737,Inventory!$AH$2:$AI$5552,2,FALSE),""))),"")</f>
        <v/>
      </c>
      <c r="C3737" s="38"/>
      <c r="D3737" s="38"/>
      <c r="E3737" s="38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22"/>
    </row>
    <row r="3738" spans="1:22" x14ac:dyDescent="0.2">
      <c r="A3738" s="24">
        <f>1+LARGE($A$11:A3737,1)</f>
        <v>3727</v>
      </c>
      <c r="B3738" s="38" t="str">
        <f>_xlfn.IFNA(IF($U$8="set",VLOOKUP(Search!$A3738,Inventory!$AD$2:$AI$5552,6,FALSE),IF($U$8="Player",VLOOKUP(Search!$A3738,Inventory!$AF$2:$AI$5552,4,FALSE),IF($U$8="BV",VLOOKUP(Search!$A3738,Inventory!$AH$2:$AI$5552,2,FALSE),""))),"")</f>
        <v/>
      </c>
      <c r="C3738" s="38"/>
      <c r="D3738" s="38"/>
      <c r="E3738" s="38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22"/>
    </row>
    <row r="3739" spans="1:22" x14ac:dyDescent="0.2">
      <c r="A3739" s="24">
        <f>1+LARGE($A$11:A3738,1)</f>
        <v>3728</v>
      </c>
      <c r="B3739" s="38" t="str">
        <f>_xlfn.IFNA(IF($U$8="set",VLOOKUP(Search!$A3739,Inventory!$AD$2:$AI$5552,6,FALSE),IF($U$8="Player",VLOOKUP(Search!$A3739,Inventory!$AF$2:$AI$5552,4,FALSE),IF($U$8="BV",VLOOKUP(Search!$A3739,Inventory!$AH$2:$AI$5552,2,FALSE),""))),"")</f>
        <v/>
      </c>
      <c r="C3739" s="38"/>
      <c r="D3739" s="38"/>
      <c r="E3739" s="38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22"/>
    </row>
    <row r="3740" spans="1:22" x14ac:dyDescent="0.2">
      <c r="A3740" s="24">
        <f>1+LARGE($A$11:A3739,1)</f>
        <v>3729</v>
      </c>
      <c r="B3740" s="38" t="str">
        <f>_xlfn.IFNA(IF($U$8="set",VLOOKUP(Search!$A3740,Inventory!$AD$2:$AI$5552,6,FALSE),IF($U$8="Player",VLOOKUP(Search!$A3740,Inventory!$AF$2:$AI$5552,4,FALSE),IF($U$8="BV",VLOOKUP(Search!$A3740,Inventory!$AH$2:$AI$5552,2,FALSE),""))),"")</f>
        <v/>
      </c>
      <c r="C3740" s="38"/>
      <c r="D3740" s="38"/>
      <c r="E3740" s="38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22"/>
    </row>
    <row r="3741" spans="1:22" x14ac:dyDescent="0.2">
      <c r="A3741" s="24">
        <f>1+LARGE($A$11:A3740,1)</f>
        <v>3730</v>
      </c>
      <c r="B3741" s="38" t="str">
        <f>_xlfn.IFNA(IF($U$8="set",VLOOKUP(Search!$A3741,Inventory!$AD$2:$AI$5552,6,FALSE),IF($U$8="Player",VLOOKUP(Search!$A3741,Inventory!$AF$2:$AI$5552,4,FALSE),IF($U$8="BV",VLOOKUP(Search!$A3741,Inventory!$AH$2:$AI$5552,2,FALSE),""))),"")</f>
        <v/>
      </c>
      <c r="C3741" s="38"/>
      <c r="D3741" s="38"/>
      <c r="E3741" s="38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22"/>
    </row>
    <row r="3742" spans="1:22" x14ac:dyDescent="0.2">
      <c r="A3742" s="24">
        <f>1+LARGE($A$11:A3741,1)</f>
        <v>3731</v>
      </c>
      <c r="B3742" s="38" t="str">
        <f>_xlfn.IFNA(IF($U$8="set",VLOOKUP(Search!$A3742,Inventory!$AD$2:$AI$5552,6,FALSE),IF($U$8="Player",VLOOKUP(Search!$A3742,Inventory!$AF$2:$AI$5552,4,FALSE),IF($U$8="BV",VLOOKUP(Search!$A3742,Inventory!$AH$2:$AI$5552,2,FALSE),""))),"")</f>
        <v/>
      </c>
      <c r="C3742" s="38"/>
      <c r="D3742" s="38"/>
      <c r="E3742" s="38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22"/>
    </row>
    <row r="3743" spans="1:22" x14ac:dyDescent="0.2">
      <c r="A3743" s="24">
        <f>1+LARGE($A$11:A3742,1)</f>
        <v>3732</v>
      </c>
      <c r="B3743" s="38" t="str">
        <f>_xlfn.IFNA(IF($U$8="set",VLOOKUP(Search!$A3743,Inventory!$AD$2:$AI$5552,6,FALSE),IF($U$8="Player",VLOOKUP(Search!$A3743,Inventory!$AF$2:$AI$5552,4,FALSE),IF($U$8="BV",VLOOKUP(Search!$A3743,Inventory!$AH$2:$AI$5552,2,FALSE),""))),"")</f>
        <v/>
      </c>
      <c r="C3743" s="38"/>
      <c r="D3743" s="38"/>
      <c r="E3743" s="38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22"/>
    </row>
    <row r="3744" spans="1:22" x14ac:dyDescent="0.2">
      <c r="A3744" s="24">
        <f>1+LARGE($A$11:A3743,1)</f>
        <v>3733</v>
      </c>
      <c r="B3744" s="38" t="str">
        <f>_xlfn.IFNA(IF($U$8="set",VLOOKUP(Search!$A3744,Inventory!$AD$2:$AI$5552,6,FALSE),IF($U$8="Player",VLOOKUP(Search!$A3744,Inventory!$AF$2:$AI$5552,4,FALSE),IF($U$8="BV",VLOOKUP(Search!$A3744,Inventory!$AH$2:$AI$5552,2,FALSE),""))),"")</f>
        <v/>
      </c>
      <c r="C3744" s="38"/>
      <c r="D3744" s="38"/>
      <c r="E3744" s="38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22"/>
    </row>
    <row r="3745" spans="1:22" x14ac:dyDescent="0.2">
      <c r="A3745" s="24">
        <f>1+LARGE($A$11:A3744,1)</f>
        <v>3734</v>
      </c>
      <c r="B3745" s="38" t="str">
        <f>_xlfn.IFNA(IF($U$8="set",VLOOKUP(Search!$A3745,Inventory!$AD$2:$AI$5552,6,FALSE),IF($U$8="Player",VLOOKUP(Search!$A3745,Inventory!$AF$2:$AI$5552,4,FALSE),IF($U$8="BV",VLOOKUP(Search!$A3745,Inventory!$AH$2:$AI$5552,2,FALSE),""))),"")</f>
        <v/>
      </c>
      <c r="C3745" s="38"/>
      <c r="D3745" s="38"/>
      <c r="E3745" s="38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22"/>
    </row>
    <row r="3746" spans="1:22" x14ac:dyDescent="0.2">
      <c r="A3746" s="24">
        <f>1+LARGE($A$11:A3745,1)</f>
        <v>3735</v>
      </c>
      <c r="B3746" s="38" t="str">
        <f>_xlfn.IFNA(IF($U$8="set",VLOOKUP(Search!$A3746,Inventory!$AD$2:$AI$5552,6,FALSE),IF($U$8="Player",VLOOKUP(Search!$A3746,Inventory!$AF$2:$AI$5552,4,FALSE),IF($U$8="BV",VLOOKUP(Search!$A3746,Inventory!$AH$2:$AI$5552,2,FALSE),""))),"")</f>
        <v/>
      </c>
      <c r="C3746" s="38"/>
      <c r="D3746" s="38"/>
      <c r="E3746" s="38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22"/>
    </row>
    <row r="3747" spans="1:22" x14ac:dyDescent="0.2">
      <c r="A3747" s="24">
        <f>1+LARGE($A$11:A3746,1)</f>
        <v>3736</v>
      </c>
      <c r="B3747" s="38" t="str">
        <f>_xlfn.IFNA(IF($U$8="set",VLOOKUP(Search!$A3747,Inventory!$AD$2:$AI$5552,6,FALSE),IF($U$8="Player",VLOOKUP(Search!$A3747,Inventory!$AF$2:$AI$5552,4,FALSE),IF($U$8="BV",VLOOKUP(Search!$A3747,Inventory!$AH$2:$AI$5552,2,FALSE),""))),"")</f>
        <v/>
      </c>
      <c r="C3747" s="38"/>
      <c r="D3747" s="38"/>
      <c r="E3747" s="38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22"/>
    </row>
    <row r="3748" spans="1:22" x14ac:dyDescent="0.2">
      <c r="A3748" s="24">
        <f>1+LARGE($A$11:A3747,1)</f>
        <v>3737</v>
      </c>
      <c r="B3748" s="38" t="str">
        <f>_xlfn.IFNA(IF($U$8="set",VLOOKUP(Search!$A3748,Inventory!$AD$2:$AI$5552,6,FALSE),IF($U$8="Player",VLOOKUP(Search!$A3748,Inventory!$AF$2:$AI$5552,4,FALSE),IF($U$8="BV",VLOOKUP(Search!$A3748,Inventory!$AH$2:$AI$5552,2,FALSE),""))),"")</f>
        <v/>
      </c>
      <c r="C3748" s="38"/>
      <c r="D3748" s="38"/>
      <c r="E3748" s="38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22"/>
    </row>
    <row r="3749" spans="1:22" x14ac:dyDescent="0.2">
      <c r="A3749" s="24">
        <f>1+LARGE($A$11:A3748,1)</f>
        <v>3738</v>
      </c>
      <c r="B3749" s="38" t="str">
        <f>_xlfn.IFNA(IF($U$8="set",VLOOKUP(Search!$A3749,Inventory!$AD$2:$AI$5552,6,FALSE),IF($U$8="Player",VLOOKUP(Search!$A3749,Inventory!$AF$2:$AI$5552,4,FALSE),IF($U$8="BV",VLOOKUP(Search!$A3749,Inventory!$AH$2:$AI$5552,2,FALSE),""))),"")</f>
        <v/>
      </c>
      <c r="C3749" s="38"/>
      <c r="D3749" s="38"/>
      <c r="E3749" s="38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22"/>
    </row>
    <row r="3750" spans="1:22" x14ac:dyDescent="0.2">
      <c r="A3750" s="24">
        <f>1+LARGE($A$11:A3749,1)</f>
        <v>3739</v>
      </c>
      <c r="B3750" s="38" t="str">
        <f>_xlfn.IFNA(IF($U$8="set",VLOOKUP(Search!$A3750,Inventory!$AD$2:$AI$5552,6,FALSE),IF($U$8="Player",VLOOKUP(Search!$A3750,Inventory!$AF$2:$AI$5552,4,FALSE),IF($U$8="BV",VLOOKUP(Search!$A3750,Inventory!$AH$2:$AI$5552,2,FALSE),""))),"")</f>
        <v/>
      </c>
      <c r="C3750" s="38"/>
      <c r="D3750" s="38"/>
      <c r="E3750" s="38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22"/>
    </row>
    <row r="3751" spans="1:22" x14ac:dyDescent="0.2">
      <c r="A3751" s="24">
        <f>1+LARGE($A$11:A3750,1)</f>
        <v>3740</v>
      </c>
      <c r="B3751" s="38" t="str">
        <f>_xlfn.IFNA(IF($U$8="set",VLOOKUP(Search!$A3751,Inventory!$AD$2:$AI$5552,6,FALSE),IF($U$8="Player",VLOOKUP(Search!$A3751,Inventory!$AF$2:$AI$5552,4,FALSE),IF($U$8="BV",VLOOKUP(Search!$A3751,Inventory!$AH$2:$AI$5552,2,FALSE),""))),"")</f>
        <v/>
      </c>
      <c r="C3751" s="38"/>
      <c r="D3751" s="38"/>
      <c r="E3751" s="38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22"/>
    </row>
    <row r="3752" spans="1:22" x14ac:dyDescent="0.2">
      <c r="A3752" s="24">
        <f>1+LARGE($A$11:A3751,1)</f>
        <v>3741</v>
      </c>
      <c r="B3752" s="38" t="str">
        <f>_xlfn.IFNA(IF($U$8="set",VLOOKUP(Search!$A3752,Inventory!$AD$2:$AI$5552,6,FALSE),IF($U$8="Player",VLOOKUP(Search!$A3752,Inventory!$AF$2:$AI$5552,4,FALSE),IF($U$8="BV",VLOOKUP(Search!$A3752,Inventory!$AH$2:$AI$5552,2,FALSE),""))),"")</f>
        <v/>
      </c>
      <c r="C3752" s="38"/>
      <c r="D3752" s="38"/>
      <c r="E3752" s="38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22"/>
    </row>
    <row r="3753" spans="1:22" x14ac:dyDescent="0.2">
      <c r="A3753" s="24">
        <f>1+LARGE($A$11:A3752,1)</f>
        <v>3742</v>
      </c>
      <c r="B3753" s="38" t="str">
        <f>_xlfn.IFNA(IF($U$8="set",VLOOKUP(Search!$A3753,Inventory!$AD$2:$AI$5552,6,FALSE),IF($U$8="Player",VLOOKUP(Search!$A3753,Inventory!$AF$2:$AI$5552,4,FALSE),IF($U$8="BV",VLOOKUP(Search!$A3753,Inventory!$AH$2:$AI$5552,2,FALSE),""))),"")</f>
        <v/>
      </c>
      <c r="C3753" s="38"/>
      <c r="D3753" s="38"/>
      <c r="E3753" s="38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22"/>
    </row>
    <row r="3754" spans="1:22" x14ac:dyDescent="0.2">
      <c r="A3754" s="24">
        <f>1+LARGE($A$11:A3753,1)</f>
        <v>3743</v>
      </c>
      <c r="B3754" s="38" t="str">
        <f>_xlfn.IFNA(IF($U$8="set",VLOOKUP(Search!$A3754,Inventory!$AD$2:$AI$5552,6,FALSE),IF($U$8="Player",VLOOKUP(Search!$A3754,Inventory!$AF$2:$AI$5552,4,FALSE),IF($U$8="BV",VLOOKUP(Search!$A3754,Inventory!$AH$2:$AI$5552,2,FALSE),""))),"")</f>
        <v/>
      </c>
      <c r="C3754" s="38"/>
      <c r="D3754" s="38"/>
      <c r="E3754" s="38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22"/>
    </row>
    <row r="3755" spans="1:22" x14ac:dyDescent="0.2">
      <c r="A3755" s="24">
        <f>1+LARGE($A$11:A3754,1)</f>
        <v>3744</v>
      </c>
      <c r="B3755" s="38" t="str">
        <f>_xlfn.IFNA(IF($U$8="set",VLOOKUP(Search!$A3755,Inventory!$AD$2:$AI$5552,6,FALSE),IF($U$8="Player",VLOOKUP(Search!$A3755,Inventory!$AF$2:$AI$5552,4,FALSE),IF($U$8="BV",VLOOKUP(Search!$A3755,Inventory!$AH$2:$AI$5552,2,FALSE),""))),"")</f>
        <v/>
      </c>
      <c r="C3755" s="38"/>
      <c r="D3755" s="38"/>
      <c r="E3755" s="38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22"/>
    </row>
    <row r="3756" spans="1:22" x14ac:dyDescent="0.2">
      <c r="A3756" s="24">
        <f>1+LARGE($A$11:A3755,1)</f>
        <v>3745</v>
      </c>
      <c r="B3756" s="38" t="str">
        <f>_xlfn.IFNA(IF($U$8="set",VLOOKUP(Search!$A3756,Inventory!$AD$2:$AI$5552,6,FALSE),IF($U$8="Player",VLOOKUP(Search!$A3756,Inventory!$AF$2:$AI$5552,4,FALSE),IF($U$8="BV",VLOOKUP(Search!$A3756,Inventory!$AH$2:$AI$5552,2,FALSE),""))),"")</f>
        <v/>
      </c>
      <c r="C3756" s="38"/>
      <c r="D3756" s="38"/>
      <c r="E3756" s="38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22"/>
    </row>
    <row r="3757" spans="1:22" x14ac:dyDescent="0.2">
      <c r="A3757" s="24">
        <f>1+LARGE($A$11:A3756,1)</f>
        <v>3746</v>
      </c>
      <c r="B3757" s="38" t="str">
        <f>_xlfn.IFNA(IF($U$8="set",VLOOKUP(Search!$A3757,Inventory!$AD$2:$AI$5552,6,FALSE),IF($U$8="Player",VLOOKUP(Search!$A3757,Inventory!$AF$2:$AI$5552,4,FALSE),IF($U$8="BV",VLOOKUP(Search!$A3757,Inventory!$AH$2:$AI$5552,2,FALSE),""))),"")</f>
        <v/>
      </c>
      <c r="C3757" s="38"/>
      <c r="D3757" s="38"/>
      <c r="E3757" s="38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22"/>
    </row>
    <row r="3758" spans="1:22" x14ac:dyDescent="0.2">
      <c r="A3758" s="24">
        <f>1+LARGE($A$11:A3757,1)</f>
        <v>3747</v>
      </c>
      <c r="B3758" s="38" t="str">
        <f>_xlfn.IFNA(IF($U$8="set",VLOOKUP(Search!$A3758,Inventory!$AD$2:$AI$5552,6,FALSE),IF($U$8="Player",VLOOKUP(Search!$A3758,Inventory!$AF$2:$AI$5552,4,FALSE),IF($U$8="BV",VLOOKUP(Search!$A3758,Inventory!$AH$2:$AI$5552,2,FALSE),""))),"")</f>
        <v/>
      </c>
      <c r="C3758" s="38"/>
      <c r="D3758" s="38"/>
      <c r="E3758" s="38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22"/>
    </row>
    <row r="3759" spans="1:22" x14ac:dyDescent="0.2">
      <c r="A3759" s="24">
        <f>1+LARGE($A$11:A3758,1)</f>
        <v>3748</v>
      </c>
      <c r="B3759" s="38" t="str">
        <f>_xlfn.IFNA(IF($U$8="set",VLOOKUP(Search!$A3759,Inventory!$AD$2:$AI$5552,6,FALSE),IF($U$8="Player",VLOOKUP(Search!$A3759,Inventory!$AF$2:$AI$5552,4,FALSE),IF($U$8="BV",VLOOKUP(Search!$A3759,Inventory!$AH$2:$AI$5552,2,FALSE),""))),"")</f>
        <v/>
      </c>
      <c r="C3759" s="38"/>
      <c r="D3759" s="38"/>
      <c r="E3759" s="38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22"/>
    </row>
    <row r="3760" spans="1:22" x14ac:dyDescent="0.2">
      <c r="A3760" s="24">
        <f>1+LARGE($A$11:A3759,1)</f>
        <v>3749</v>
      </c>
      <c r="B3760" s="38" t="str">
        <f>_xlfn.IFNA(IF($U$8="set",VLOOKUP(Search!$A3760,Inventory!$AD$2:$AI$5552,6,FALSE),IF($U$8="Player",VLOOKUP(Search!$A3760,Inventory!$AF$2:$AI$5552,4,FALSE),IF($U$8="BV",VLOOKUP(Search!$A3760,Inventory!$AH$2:$AI$5552,2,FALSE),""))),"")</f>
        <v/>
      </c>
      <c r="C3760" s="38"/>
      <c r="D3760" s="38"/>
      <c r="E3760" s="38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22"/>
    </row>
    <row r="3761" spans="1:22" x14ac:dyDescent="0.2">
      <c r="A3761" s="24">
        <f>1+LARGE($A$11:A3760,1)</f>
        <v>3750</v>
      </c>
      <c r="B3761" s="38" t="str">
        <f>_xlfn.IFNA(IF($U$8="set",VLOOKUP(Search!$A3761,Inventory!$AD$2:$AI$5552,6,FALSE),IF($U$8="Player",VLOOKUP(Search!$A3761,Inventory!$AF$2:$AI$5552,4,FALSE),IF($U$8="BV",VLOOKUP(Search!$A3761,Inventory!$AH$2:$AI$5552,2,FALSE),""))),"")</f>
        <v/>
      </c>
      <c r="C3761" s="38"/>
      <c r="D3761" s="38"/>
      <c r="E3761" s="38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22"/>
    </row>
    <row r="3762" spans="1:22" x14ac:dyDescent="0.2">
      <c r="A3762" s="24">
        <f>1+LARGE($A$11:A3761,1)</f>
        <v>3751</v>
      </c>
      <c r="B3762" s="38" t="str">
        <f>_xlfn.IFNA(IF($U$8="set",VLOOKUP(Search!$A3762,Inventory!$AD$2:$AI$5552,6,FALSE),IF($U$8="Player",VLOOKUP(Search!$A3762,Inventory!$AF$2:$AI$5552,4,FALSE),IF($U$8="BV",VLOOKUP(Search!$A3762,Inventory!$AH$2:$AI$5552,2,FALSE),""))),"")</f>
        <v/>
      </c>
      <c r="C3762" s="38"/>
      <c r="D3762" s="38"/>
      <c r="E3762" s="38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22"/>
    </row>
    <row r="3763" spans="1:22" x14ac:dyDescent="0.2">
      <c r="A3763" s="24">
        <f>1+LARGE($A$11:A3762,1)</f>
        <v>3752</v>
      </c>
      <c r="B3763" s="38" t="str">
        <f>_xlfn.IFNA(IF($U$8="set",VLOOKUP(Search!$A3763,Inventory!$AD$2:$AI$5552,6,FALSE),IF($U$8="Player",VLOOKUP(Search!$A3763,Inventory!$AF$2:$AI$5552,4,FALSE),IF($U$8="BV",VLOOKUP(Search!$A3763,Inventory!$AH$2:$AI$5552,2,FALSE),""))),"")</f>
        <v/>
      </c>
      <c r="C3763" s="38"/>
      <c r="D3763" s="38"/>
      <c r="E3763" s="38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22"/>
    </row>
    <row r="3764" spans="1:22" x14ac:dyDescent="0.2">
      <c r="A3764" s="24">
        <f>1+LARGE($A$11:A3763,1)</f>
        <v>3753</v>
      </c>
      <c r="B3764" s="38" t="str">
        <f>_xlfn.IFNA(IF($U$8="set",VLOOKUP(Search!$A3764,Inventory!$AD$2:$AI$5552,6,FALSE),IF($U$8="Player",VLOOKUP(Search!$A3764,Inventory!$AF$2:$AI$5552,4,FALSE),IF($U$8="BV",VLOOKUP(Search!$A3764,Inventory!$AH$2:$AI$5552,2,FALSE),""))),"")</f>
        <v/>
      </c>
      <c r="C3764" s="38"/>
      <c r="D3764" s="38"/>
      <c r="E3764" s="38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22"/>
    </row>
    <row r="3765" spans="1:22" x14ac:dyDescent="0.2">
      <c r="A3765" s="24">
        <f>1+LARGE($A$11:A3764,1)</f>
        <v>3754</v>
      </c>
      <c r="B3765" s="38" t="str">
        <f>_xlfn.IFNA(IF($U$8="set",VLOOKUP(Search!$A3765,Inventory!$AD$2:$AI$5552,6,FALSE),IF($U$8="Player",VLOOKUP(Search!$A3765,Inventory!$AF$2:$AI$5552,4,FALSE),IF($U$8="BV",VLOOKUP(Search!$A3765,Inventory!$AH$2:$AI$5552,2,FALSE),""))),"")</f>
        <v/>
      </c>
      <c r="C3765" s="38"/>
      <c r="D3765" s="38"/>
      <c r="E3765" s="38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22"/>
    </row>
    <row r="3766" spans="1:22" x14ac:dyDescent="0.2">
      <c r="A3766" s="24">
        <f>1+LARGE($A$11:A3765,1)</f>
        <v>3755</v>
      </c>
      <c r="B3766" s="38" t="str">
        <f>_xlfn.IFNA(IF($U$8="set",VLOOKUP(Search!$A3766,Inventory!$AD$2:$AI$5552,6,FALSE),IF($U$8="Player",VLOOKUP(Search!$A3766,Inventory!$AF$2:$AI$5552,4,FALSE),IF($U$8="BV",VLOOKUP(Search!$A3766,Inventory!$AH$2:$AI$5552,2,FALSE),""))),"")</f>
        <v/>
      </c>
      <c r="C3766" s="38"/>
      <c r="D3766" s="38"/>
      <c r="E3766" s="38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22"/>
    </row>
    <row r="3767" spans="1:22" x14ac:dyDescent="0.2">
      <c r="A3767" s="24">
        <f>1+LARGE($A$11:A3766,1)</f>
        <v>3756</v>
      </c>
      <c r="B3767" s="38" t="str">
        <f>_xlfn.IFNA(IF($U$8="set",VLOOKUP(Search!$A3767,Inventory!$AD$2:$AI$5552,6,FALSE),IF($U$8="Player",VLOOKUP(Search!$A3767,Inventory!$AF$2:$AI$5552,4,FALSE),IF($U$8="BV",VLOOKUP(Search!$A3767,Inventory!$AH$2:$AI$5552,2,FALSE),""))),"")</f>
        <v/>
      </c>
      <c r="C3767" s="38"/>
      <c r="D3767" s="38"/>
      <c r="E3767" s="38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22"/>
    </row>
    <row r="3768" spans="1:22" x14ac:dyDescent="0.2">
      <c r="A3768" s="24">
        <f>1+LARGE($A$11:A3767,1)</f>
        <v>3757</v>
      </c>
      <c r="B3768" s="38" t="str">
        <f>_xlfn.IFNA(IF($U$8="set",VLOOKUP(Search!$A3768,Inventory!$AD$2:$AI$5552,6,FALSE),IF($U$8="Player",VLOOKUP(Search!$A3768,Inventory!$AF$2:$AI$5552,4,FALSE),IF($U$8="BV",VLOOKUP(Search!$A3768,Inventory!$AH$2:$AI$5552,2,FALSE),""))),"")</f>
        <v/>
      </c>
      <c r="C3768" s="38"/>
      <c r="D3768" s="38"/>
      <c r="E3768" s="38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22"/>
    </row>
    <row r="3769" spans="1:22" x14ac:dyDescent="0.2">
      <c r="A3769" s="24">
        <f>1+LARGE($A$11:A3768,1)</f>
        <v>3758</v>
      </c>
      <c r="B3769" s="38" t="str">
        <f>_xlfn.IFNA(IF($U$8="set",VLOOKUP(Search!$A3769,Inventory!$AD$2:$AI$5552,6,FALSE),IF($U$8="Player",VLOOKUP(Search!$A3769,Inventory!$AF$2:$AI$5552,4,FALSE),IF($U$8="BV",VLOOKUP(Search!$A3769,Inventory!$AH$2:$AI$5552,2,FALSE),""))),"")</f>
        <v/>
      </c>
      <c r="C3769" s="38"/>
      <c r="D3769" s="38"/>
      <c r="E3769" s="38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22"/>
    </row>
    <row r="3770" spans="1:22" x14ac:dyDescent="0.2">
      <c r="A3770" s="24">
        <f>1+LARGE($A$11:A3769,1)</f>
        <v>3759</v>
      </c>
      <c r="B3770" s="38" t="str">
        <f>_xlfn.IFNA(IF($U$8="set",VLOOKUP(Search!$A3770,Inventory!$AD$2:$AI$5552,6,FALSE),IF($U$8="Player",VLOOKUP(Search!$A3770,Inventory!$AF$2:$AI$5552,4,FALSE),IF($U$8="BV",VLOOKUP(Search!$A3770,Inventory!$AH$2:$AI$5552,2,FALSE),""))),"")</f>
        <v/>
      </c>
      <c r="C3770" s="38"/>
      <c r="D3770" s="38"/>
      <c r="E3770" s="38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22"/>
    </row>
    <row r="3771" spans="1:22" x14ac:dyDescent="0.2">
      <c r="A3771" s="24">
        <f>1+LARGE($A$11:A3770,1)</f>
        <v>3760</v>
      </c>
      <c r="B3771" s="38" t="str">
        <f>_xlfn.IFNA(IF($U$8="set",VLOOKUP(Search!$A3771,Inventory!$AD$2:$AI$5552,6,FALSE),IF($U$8="Player",VLOOKUP(Search!$A3771,Inventory!$AF$2:$AI$5552,4,FALSE),IF($U$8="BV",VLOOKUP(Search!$A3771,Inventory!$AH$2:$AI$5552,2,FALSE),""))),"")</f>
        <v/>
      </c>
      <c r="C3771" s="38"/>
      <c r="D3771" s="38"/>
      <c r="E3771" s="38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22"/>
    </row>
    <row r="3772" spans="1:22" x14ac:dyDescent="0.2">
      <c r="A3772" s="24">
        <f>1+LARGE($A$11:A3771,1)</f>
        <v>3761</v>
      </c>
      <c r="B3772" s="38" t="str">
        <f>_xlfn.IFNA(IF($U$8="set",VLOOKUP(Search!$A3772,Inventory!$AD$2:$AI$5552,6,FALSE),IF($U$8="Player",VLOOKUP(Search!$A3772,Inventory!$AF$2:$AI$5552,4,FALSE),IF($U$8="BV",VLOOKUP(Search!$A3772,Inventory!$AH$2:$AI$5552,2,FALSE),""))),"")</f>
        <v/>
      </c>
      <c r="C3772" s="38"/>
      <c r="D3772" s="38"/>
      <c r="E3772" s="38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22"/>
    </row>
    <row r="3773" spans="1:22" x14ac:dyDescent="0.2">
      <c r="A3773" s="24">
        <f>1+LARGE($A$11:A3772,1)</f>
        <v>3762</v>
      </c>
      <c r="B3773" s="38" t="str">
        <f>_xlfn.IFNA(IF($U$8="set",VLOOKUP(Search!$A3773,Inventory!$AD$2:$AI$5552,6,FALSE),IF($U$8="Player",VLOOKUP(Search!$A3773,Inventory!$AF$2:$AI$5552,4,FALSE),IF($U$8="BV",VLOOKUP(Search!$A3773,Inventory!$AH$2:$AI$5552,2,FALSE),""))),"")</f>
        <v/>
      </c>
      <c r="C3773" s="38"/>
      <c r="D3773" s="38"/>
      <c r="E3773" s="38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22"/>
    </row>
    <row r="3774" spans="1:22" x14ac:dyDescent="0.2">
      <c r="A3774" s="24">
        <f>1+LARGE($A$11:A3773,1)</f>
        <v>3763</v>
      </c>
      <c r="B3774" s="38" t="str">
        <f>_xlfn.IFNA(IF($U$8="set",VLOOKUP(Search!$A3774,Inventory!$AD$2:$AI$5552,6,FALSE),IF($U$8="Player",VLOOKUP(Search!$A3774,Inventory!$AF$2:$AI$5552,4,FALSE),IF($U$8="BV",VLOOKUP(Search!$A3774,Inventory!$AH$2:$AI$5552,2,FALSE),""))),"")</f>
        <v/>
      </c>
      <c r="C3774" s="38"/>
      <c r="D3774" s="38"/>
      <c r="E3774" s="38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22"/>
    </row>
    <row r="3775" spans="1:22" x14ac:dyDescent="0.2">
      <c r="A3775" s="24">
        <f>1+LARGE($A$11:A3774,1)</f>
        <v>3764</v>
      </c>
      <c r="B3775" s="38" t="str">
        <f>_xlfn.IFNA(IF($U$8="set",VLOOKUP(Search!$A3775,Inventory!$AD$2:$AI$5552,6,FALSE),IF($U$8="Player",VLOOKUP(Search!$A3775,Inventory!$AF$2:$AI$5552,4,FALSE),IF($U$8="BV",VLOOKUP(Search!$A3775,Inventory!$AH$2:$AI$5552,2,FALSE),""))),"")</f>
        <v/>
      </c>
      <c r="C3775" s="38"/>
      <c r="D3775" s="38"/>
      <c r="E3775" s="38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22"/>
    </row>
    <row r="3776" spans="1:22" x14ac:dyDescent="0.2">
      <c r="A3776" s="24">
        <f>1+LARGE($A$11:A3775,1)</f>
        <v>3765</v>
      </c>
      <c r="B3776" s="38" t="str">
        <f>_xlfn.IFNA(IF($U$8="set",VLOOKUP(Search!$A3776,Inventory!$AD$2:$AI$5552,6,FALSE),IF($U$8="Player",VLOOKUP(Search!$A3776,Inventory!$AF$2:$AI$5552,4,FALSE),IF($U$8="BV",VLOOKUP(Search!$A3776,Inventory!$AH$2:$AI$5552,2,FALSE),""))),"")</f>
        <v/>
      </c>
      <c r="C3776" s="38"/>
      <c r="D3776" s="38"/>
      <c r="E3776" s="38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22"/>
    </row>
    <row r="3777" spans="1:22" x14ac:dyDescent="0.2">
      <c r="A3777" s="24">
        <f>1+LARGE($A$11:A3776,1)</f>
        <v>3766</v>
      </c>
      <c r="B3777" s="38" t="str">
        <f>_xlfn.IFNA(IF($U$8="set",VLOOKUP(Search!$A3777,Inventory!$AD$2:$AI$5552,6,FALSE),IF($U$8="Player",VLOOKUP(Search!$A3777,Inventory!$AF$2:$AI$5552,4,FALSE),IF($U$8="BV",VLOOKUP(Search!$A3777,Inventory!$AH$2:$AI$5552,2,FALSE),""))),"")</f>
        <v/>
      </c>
      <c r="C3777" s="38"/>
      <c r="D3777" s="38"/>
      <c r="E3777" s="38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22"/>
    </row>
    <row r="3778" spans="1:22" x14ac:dyDescent="0.2">
      <c r="A3778" s="24">
        <f>1+LARGE($A$11:A3777,1)</f>
        <v>3767</v>
      </c>
      <c r="B3778" s="38" t="str">
        <f>_xlfn.IFNA(IF($U$8="set",VLOOKUP(Search!$A3778,Inventory!$AD$2:$AI$5552,6,FALSE),IF($U$8="Player",VLOOKUP(Search!$A3778,Inventory!$AF$2:$AI$5552,4,FALSE),IF($U$8="BV",VLOOKUP(Search!$A3778,Inventory!$AH$2:$AI$5552,2,FALSE),""))),"")</f>
        <v/>
      </c>
      <c r="C3778" s="38"/>
      <c r="D3778" s="38"/>
      <c r="E3778" s="38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22"/>
    </row>
    <row r="3779" spans="1:22" x14ac:dyDescent="0.2">
      <c r="A3779" s="24">
        <f>1+LARGE($A$11:A3778,1)</f>
        <v>3768</v>
      </c>
      <c r="B3779" s="38" t="str">
        <f>_xlfn.IFNA(IF($U$8="set",VLOOKUP(Search!$A3779,Inventory!$AD$2:$AI$5552,6,FALSE),IF($U$8="Player",VLOOKUP(Search!$A3779,Inventory!$AF$2:$AI$5552,4,FALSE),IF($U$8="BV",VLOOKUP(Search!$A3779,Inventory!$AH$2:$AI$5552,2,FALSE),""))),"")</f>
        <v/>
      </c>
      <c r="C3779" s="38"/>
      <c r="D3779" s="38"/>
      <c r="E3779" s="38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22"/>
    </row>
    <row r="3780" spans="1:22" x14ac:dyDescent="0.2">
      <c r="A3780" s="24">
        <f>1+LARGE($A$11:A3779,1)</f>
        <v>3769</v>
      </c>
      <c r="B3780" s="38" t="str">
        <f>_xlfn.IFNA(IF($U$8="set",VLOOKUP(Search!$A3780,Inventory!$AD$2:$AI$5552,6,FALSE),IF($U$8="Player",VLOOKUP(Search!$A3780,Inventory!$AF$2:$AI$5552,4,FALSE),IF($U$8="BV",VLOOKUP(Search!$A3780,Inventory!$AH$2:$AI$5552,2,FALSE),""))),"")</f>
        <v/>
      </c>
      <c r="C3780" s="38"/>
      <c r="D3780" s="38"/>
      <c r="E3780" s="38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22"/>
    </row>
    <row r="3781" spans="1:22" x14ac:dyDescent="0.2">
      <c r="A3781" s="24">
        <f>1+LARGE($A$11:A3780,1)</f>
        <v>3770</v>
      </c>
      <c r="B3781" s="38" t="str">
        <f>_xlfn.IFNA(IF($U$8="set",VLOOKUP(Search!$A3781,Inventory!$AD$2:$AI$5552,6,FALSE),IF($U$8="Player",VLOOKUP(Search!$A3781,Inventory!$AF$2:$AI$5552,4,FALSE),IF($U$8="BV",VLOOKUP(Search!$A3781,Inventory!$AH$2:$AI$5552,2,FALSE),""))),"")</f>
        <v/>
      </c>
      <c r="C3781" s="38"/>
      <c r="D3781" s="38"/>
      <c r="E3781" s="38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22"/>
    </row>
    <row r="3782" spans="1:22" x14ac:dyDescent="0.2">
      <c r="A3782" s="24">
        <f>1+LARGE($A$11:A3781,1)</f>
        <v>3771</v>
      </c>
      <c r="B3782" s="38" t="str">
        <f>_xlfn.IFNA(IF($U$8="set",VLOOKUP(Search!$A3782,Inventory!$AD$2:$AI$5552,6,FALSE),IF($U$8="Player",VLOOKUP(Search!$A3782,Inventory!$AF$2:$AI$5552,4,FALSE),IF($U$8="BV",VLOOKUP(Search!$A3782,Inventory!$AH$2:$AI$5552,2,FALSE),""))),"")</f>
        <v/>
      </c>
      <c r="C3782" s="38"/>
      <c r="D3782" s="38"/>
      <c r="E3782" s="38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22"/>
    </row>
    <row r="3783" spans="1:22" x14ac:dyDescent="0.2">
      <c r="A3783" s="24">
        <f>1+LARGE($A$11:A3782,1)</f>
        <v>3772</v>
      </c>
      <c r="B3783" s="38" t="str">
        <f>_xlfn.IFNA(IF($U$8="set",VLOOKUP(Search!$A3783,Inventory!$AD$2:$AI$5552,6,FALSE),IF($U$8="Player",VLOOKUP(Search!$A3783,Inventory!$AF$2:$AI$5552,4,FALSE),IF($U$8="BV",VLOOKUP(Search!$A3783,Inventory!$AH$2:$AI$5552,2,FALSE),""))),"")</f>
        <v/>
      </c>
      <c r="C3783" s="38"/>
      <c r="D3783" s="38"/>
      <c r="E3783" s="38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22"/>
    </row>
    <row r="3784" spans="1:22" x14ac:dyDescent="0.2">
      <c r="A3784" s="24">
        <f>1+LARGE($A$11:A3783,1)</f>
        <v>3773</v>
      </c>
      <c r="B3784" s="38" t="str">
        <f>_xlfn.IFNA(IF($U$8="set",VLOOKUP(Search!$A3784,Inventory!$AD$2:$AI$5552,6,FALSE),IF($U$8="Player",VLOOKUP(Search!$A3784,Inventory!$AF$2:$AI$5552,4,FALSE),IF($U$8="BV",VLOOKUP(Search!$A3784,Inventory!$AH$2:$AI$5552,2,FALSE),""))),"")</f>
        <v/>
      </c>
      <c r="C3784" s="38"/>
      <c r="D3784" s="38"/>
      <c r="E3784" s="38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22"/>
    </row>
    <row r="3785" spans="1:22" x14ac:dyDescent="0.2">
      <c r="A3785" s="24">
        <f>1+LARGE($A$11:A3784,1)</f>
        <v>3774</v>
      </c>
      <c r="B3785" s="38" t="str">
        <f>_xlfn.IFNA(IF($U$8="set",VLOOKUP(Search!$A3785,Inventory!$AD$2:$AI$5552,6,FALSE),IF($U$8="Player",VLOOKUP(Search!$A3785,Inventory!$AF$2:$AI$5552,4,FALSE),IF($U$8="BV",VLOOKUP(Search!$A3785,Inventory!$AH$2:$AI$5552,2,FALSE),""))),"")</f>
        <v/>
      </c>
      <c r="C3785" s="38"/>
      <c r="D3785" s="38"/>
      <c r="E3785" s="38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22"/>
    </row>
    <row r="3786" spans="1:22" x14ac:dyDescent="0.2">
      <c r="A3786" s="24">
        <f>1+LARGE($A$11:A3785,1)</f>
        <v>3775</v>
      </c>
      <c r="B3786" s="38" t="str">
        <f>_xlfn.IFNA(IF($U$8="set",VLOOKUP(Search!$A3786,Inventory!$AD$2:$AI$5552,6,FALSE),IF($U$8="Player",VLOOKUP(Search!$A3786,Inventory!$AF$2:$AI$5552,4,FALSE),IF($U$8="BV",VLOOKUP(Search!$A3786,Inventory!$AH$2:$AI$5552,2,FALSE),""))),"")</f>
        <v/>
      </c>
      <c r="C3786" s="38"/>
      <c r="D3786" s="38"/>
      <c r="E3786" s="38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22"/>
    </row>
    <row r="3787" spans="1:22" x14ac:dyDescent="0.2">
      <c r="A3787" s="24">
        <f>1+LARGE($A$11:A3786,1)</f>
        <v>3776</v>
      </c>
      <c r="B3787" s="38" t="str">
        <f>_xlfn.IFNA(IF($U$8="set",VLOOKUP(Search!$A3787,Inventory!$AD$2:$AI$5552,6,FALSE),IF($U$8="Player",VLOOKUP(Search!$A3787,Inventory!$AF$2:$AI$5552,4,FALSE),IF($U$8="BV",VLOOKUP(Search!$A3787,Inventory!$AH$2:$AI$5552,2,FALSE),""))),"")</f>
        <v/>
      </c>
      <c r="C3787" s="38"/>
      <c r="D3787" s="38"/>
      <c r="E3787" s="38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22"/>
    </row>
    <row r="3788" spans="1:22" x14ac:dyDescent="0.2">
      <c r="A3788" s="24">
        <f>1+LARGE($A$11:A3787,1)</f>
        <v>3777</v>
      </c>
      <c r="B3788" s="38" t="str">
        <f>_xlfn.IFNA(IF($U$8="set",VLOOKUP(Search!$A3788,Inventory!$AD$2:$AI$5552,6,FALSE),IF($U$8="Player",VLOOKUP(Search!$A3788,Inventory!$AF$2:$AI$5552,4,FALSE),IF($U$8="BV",VLOOKUP(Search!$A3788,Inventory!$AH$2:$AI$5552,2,FALSE),""))),"")</f>
        <v/>
      </c>
      <c r="C3788" s="38"/>
      <c r="D3788" s="38"/>
      <c r="E3788" s="38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22"/>
    </row>
    <row r="3789" spans="1:22" x14ac:dyDescent="0.2">
      <c r="A3789" s="24">
        <f>1+LARGE($A$11:A3788,1)</f>
        <v>3778</v>
      </c>
      <c r="B3789" s="38" t="str">
        <f>_xlfn.IFNA(IF($U$8="set",VLOOKUP(Search!$A3789,Inventory!$AD$2:$AI$5552,6,FALSE),IF($U$8="Player",VLOOKUP(Search!$A3789,Inventory!$AF$2:$AI$5552,4,FALSE),IF($U$8="BV",VLOOKUP(Search!$A3789,Inventory!$AH$2:$AI$5552,2,FALSE),""))),"")</f>
        <v/>
      </c>
      <c r="C3789" s="38"/>
      <c r="D3789" s="38"/>
      <c r="E3789" s="38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22"/>
    </row>
    <row r="3790" spans="1:22" x14ac:dyDescent="0.2">
      <c r="A3790" s="24">
        <f>1+LARGE($A$11:A3789,1)</f>
        <v>3779</v>
      </c>
      <c r="B3790" s="38" t="str">
        <f>_xlfn.IFNA(IF($U$8="set",VLOOKUP(Search!$A3790,Inventory!$AD$2:$AI$5552,6,FALSE),IF($U$8="Player",VLOOKUP(Search!$A3790,Inventory!$AF$2:$AI$5552,4,FALSE),IF($U$8="BV",VLOOKUP(Search!$A3790,Inventory!$AH$2:$AI$5552,2,FALSE),""))),"")</f>
        <v/>
      </c>
      <c r="C3790" s="38"/>
      <c r="D3790" s="38"/>
      <c r="E3790" s="38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22"/>
    </row>
    <row r="3791" spans="1:22" x14ac:dyDescent="0.2">
      <c r="A3791" s="24">
        <f>1+LARGE($A$11:A3790,1)</f>
        <v>3780</v>
      </c>
      <c r="B3791" s="38" t="str">
        <f>_xlfn.IFNA(IF($U$8="set",VLOOKUP(Search!$A3791,Inventory!$AD$2:$AI$5552,6,FALSE),IF($U$8="Player",VLOOKUP(Search!$A3791,Inventory!$AF$2:$AI$5552,4,FALSE),IF($U$8="BV",VLOOKUP(Search!$A3791,Inventory!$AH$2:$AI$5552,2,FALSE),""))),"")</f>
        <v/>
      </c>
      <c r="C3791" s="38"/>
      <c r="D3791" s="38"/>
      <c r="E3791" s="38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22"/>
    </row>
    <row r="3792" spans="1:22" x14ac:dyDescent="0.2">
      <c r="A3792" s="24">
        <f>1+LARGE($A$11:A3791,1)</f>
        <v>3781</v>
      </c>
      <c r="B3792" s="38" t="str">
        <f>_xlfn.IFNA(IF($U$8="set",VLOOKUP(Search!$A3792,Inventory!$AD$2:$AI$5552,6,FALSE),IF($U$8="Player",VLOOKUP(Search!$A3792,Inventory!$AF$2:$AI$5552,4,FALSE),IF($U$8="BV",VLOOKUP(Search!$A3792,Inventory!$AH$2:$AI$5552,2,FALSE),""))),"")</f>
        <v/>
      </c>
      <c r="C3792" s="38"/>
      <c r="D3792" s="38"/>
      <c r="E3792" s="38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22"/>
    </row>
    <row r="3793" spans="1:22" x14ac:dyDescent="0.2">
      <c r="A3793" s="24">
        <f>1+LARGE($A$11:A3792,1)</f>
        <v>3782</v>
      </c>
      <c r="B3793" s="38" t="str">
        <f>_xlfn.IFNA(IF($U$8="set",VLOOKUP(Search!$A3793,Inventory!$AD$2:$AI$5552,6,FALSE),IF($U$8="Player",VLOOKUP(Search!$A3793,Inventory!$AF$2:$AI$5552,4,FALSE),IF($U$8="BV",VLOOKUP(Search!$A3793,Inventory!$AH$2:$AI$5552,2,FALSE),""))),"")</f>
        <v/>
      </c>
      <c r="C3793" s="38"/>
      <c r="D3793" s="38"/>
      <c r="E3793" s="38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22"/>
    </row>
    <row r="3794" spans="1:22" x14ac:dyDescent="0.2">
      <c r="A3794" s="24">
        <f>1+LARGE($A$11:A3793,1)</f>
        <v>3783</v>
      </c>
      <c r="B3794" s="38" t="str">
        <f>_xlfn.IFNA(IF($U$8="set",VLOOKUP(Search!$A3794,Inventory!$AD$2:$AI$5552,6,FALSE),IF($U$8="Player",VLOOKUP(Search!$A3794,Inventory!$AF$2:$AI$5552,4,FALSE),IF($U$8="BV",VLOOKUP(Search!$A3794,Inventory!$AH$2:$AI$5552,2,FALSE),""))),"")</f>
        <v/>
      </c>
      <c r="C3794" s="38"/>
      <c r="D3794" s="38"/>
      <c r="E3794" s="38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22"/>
    </row>
    <row r="3795" spans="1:22" x14ac:dyDescent="0.2">
      <c r="A3795" s="24">
        <f>1+LARGE($A$11:A3794,1)</f>
        <v>3784</v>
      </c>
      <c r="B3795" s="38" t="str">
        <f>_xlfn.IFNA(IF($U$8="set",VLOOKUP(Search!$A3795,Inventory!$AD$2:$AI$5552,6,FALSE),IF($U$8="Player",VLOOKUP(Search!$A3795,Inventory!$AF$2:$AI$5552,4,FALSE),IF($U$8="BV",VLOOKUP(Search!$A3795,Inventory!$AH$2:$AI$5552,2,FALSE),""))),"")</f>
        <v/>
      </c>
      <c r="C3795" s="38"/>
      <c r="D3795" s="38"/>
      <c r="E3795" s="38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22"/>
    </row>
    <row r="3796" spans="1:22" x14ac:dyDescent="0.2">
      <c r="A3796" s="24">
        <f>1+LARGE($A$11:A3795,1)</f>
        <v>3785</v>
      </c>
      <c r="B3796" s="38" t="str">
        <f>_xlfn.IFNA(IF($U$8="set",VLOOKUP(Search!$A3796,Inventory!$AD$2:$AI$5552,6,FALSE),IF($U$8="Player",VLOOKUP(Search!$A3796,Inventory!$AF$2:$AI$5552,4,FALSE),IF($U$8="BV",VLOOKUP(Search!$A3796,Inventory!$AH$2:$AI$5552,2,FALSE),""))),"")</f>
        <v/>
      </c>
      <c r="C3796" s="38"/>
      <c r="D3796" s="38"/>
      <c r="E3796" s="38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22"/>
    </row>
    <row r="3797" spans="1:22" x14ac:dyDescent="0.2">
      <c r="A3797" s="24">
        <f>1+LARGE($A$11:A3796,1)</f>
        <v>3786</v>
      </c>
      <c r="B3797" s="38" t="str">
        <f>_xlfn.IFNA(IF($U$8="set",VLOOKUP(Search!$A3797,Inventory!$AD$2:$AI$5552,6,FALSE),IF($U$8="Player",VLOOKUP(Search!$A3797,Inventory!$AF$2:$AI$5552,4,FALSE),IF($U$8="BV",VLOOKUP(Search!$A3797,Inventory!$AH$2:$AI$5552,2,FALSE),""))),"")</f>
        <v/>
      </c>
      <c r="C3797" s="38"/>
      <c r="D3797" s="38"/>
      <c r="E3797" s="38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22"/>
    </row>
    <row r="3798" spans="1:22" x14ac:dyDescent="0.2">
      <c r="A3798" s="24">
        <f>1+LARGE($A$11:A3797,1)</f>
        <v>3787</v>
      </c>
      <c r="B3798" s="38" t="str">
        <f>_xlfn.IFNA(IF($U$8="set",VLOOKUP(Search!$A3798,Inventory!$AD$2:$AI$5552,6,FALSE),IF($U$8="Player",VLOOKUP(Search!$A3798,Inventory!$AF$2:$AI$5552,4,FALSE),IF($U$8="BV",VLOOKUP(Search!$A3798,Inventory!$AH$2:$AI$5552,2,FALSE),""))),"")</f>
        <v/>
      </c>
      <c r="C3798" s="38"/>
      <c r="D3798" s="38"/>
      <c r="E3798" s="38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22"/>
    </row>
    <row r="3799" spans="1:22" x14ac:dyDescent="0.2">
      <c r="A3799" s="24">
        <f>1+LARGE($A$11:A3798,1)</f>
        <v>3788</v>
      </c>
      <c r="B3799" s="38" t="str">
        <f>_xlfn.IFNA(IF($U$8="set",VLOOKUP(Search!$A3799,Inventory!$AD$2:$AI$5552,6,FALSE),IF($U$8="Player",VLOOKUP(Search!$A3799,Inventory!$AF$2:$AI$5552,4,FALSE),IF($U$8="BV",VLOOKUP(Search!$A3799,Inventory!$AH$2:$AI$5552,2,FALSE),""))),"")</f>
        <v/>
      </c>
      <c r="C3799" s="38"/>
      <c r="D3799" s="38"/>
      <c r="E3799" s="38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22"/>
    </row>
    <row r="3800" spans="1:22" x14ac:dyDescent="0.2">
      <c r="A3800" s="24">
        <f>1+LARGE($A$11:A3799,1)</f>
        <v>3789</v>
      </c>
      <c r="B3800" s="38" t="str">
        <f>_xlfn.IFNA(IF($U$8="set",VLOOKUP(Search!$A3800,Inventory!$AD$2:$AI$5552,6,FALSE),IF($U$8="Player",VLOOKUP(Search!$A3800,Inventory!$AF$2:$AI$5552,4,FALSE),IF($U$8="BV",VLOOKUP(Search!$A3800,Inventory!$AH$2:$AI$5552,2,FALSE),""))),"")</f>
        <v/>
      </c>
      <c r="C3800" s="38"/>
      <c r="D3800" s="38"/>
      <c r="E3800" s="38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22"/>
    </row>
    <row r="3801" spans="1:22" x14ac:dyDescent="0.2">
      <c r="A3801" s="24">
        <f>1+LARGE($A$11:A3800,1)</f>
        <v>3790</v>
      </c>
      <c r="B3801" s="38" t="str">
        <f>_xlfn.IFNA(IF($U$8="set",VLOOKUP(Search!$A3801,Inventory!$AD$2:$AI$5552,6,FALSE),IF($U$8="Player",VLOOKUP(Search!$A3801,Inventory!$AF$2:$AI$5552,4,FALSE),IF($U$8="BV",VLOOKUP(Search!$A3801,Inventory!$AH$2:$AI$5552,2,FALSE),""))),"")</f>
        <v/>
      </c>
      <c r="C3801" s="38"/>
      <c r="D3801" s="38"/>
      <c r="E3801" s="38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22"/>
    </row>
    <row r="3802" spans="1:22" x14ac:dyDescent="0.2">
      <c r="A3802" s="24">
        <f>1+LARGE($A$11:A3801,1)</f>
        <v>3791</v>
      </c>
      <c r="B3802" s="38" t="str">
        <f>_xlfn.IFNA(IF($U$8="set",VLOOKUP(Search!$A3802,Inventory!$AD$2:$AI$5552,6,FALSE),IF($U$8="Player",VLOOKUP(Search!$A3802,Inventory!$AF$2:$AI$5552,4,FALSE),IF($U$8="BV",VLOOKUP(Search!$A3802,Inventory!$AH$2:$AI$5552,2,FALSE),""))),"")</f>
        <v/>
      </c>
      <c r="C3802" s="38"/>
      <c r="D3802" s="38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22"/>
    </row>
    <row r="3803" spans="1:22" x14ac:dyDescent="0.2">
      <c r="A3803" s="24">
        <f>1+LARGE($A$11:A3802,1)</f>
        <v>3792</v>
      </c>
      <c r="B3803" s="38" t="str">
        <f>_xlfn.IFNA(IF($U$8="set",VLOOKUP(Search!$A3803,Inventory!$AD$2:$AI$5552,6,FALSE),IF($U$8="Player",VLOOKUP(Search!$A3803,Inventory!$AF$2:$AI$5552,4,FALSE),IF($U$8="BV",VLOOKUP(Search!$A3803,Inventory!$AH$2:$AI$5552,2,FALSE),""))),"")</f>
        <v/>
      </c>
      <c r="C3803" s="38"/>
      <c r="D3803" s="38"/>
      <c r="E3803" s="38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22"/>
    </row>
    <row r="3804" spans="1:22" x14ac:dyDescent="0.2">
      <c r="A3804" s="24">
        <f>1+LARGE($A$11:A3803,1)</f>
        <v>3793</v>
      </c>
      <c r="B3804" s="38" t="str">
        <f>_xlfn.IFNA(IF($U$8="set",VLOOKUP(Search!$A3804,Inventory!$AD$2:$AI$5552,6,FALSE),IF($U$8="Player",VLOOKUP(Search!$A3804,Inventory!$AF$2:$AI$5552,4,FALSE),IF($U$8="BV",VLOOKUP(Search!$A3804,Inventory!$AH$2:$AI$5552,2,FALSE),""))),"")</f>
        <v/>
      </c>
      <c r="C3804" s="38"/>
      <c r="D3804" s="38"/>
      <c r="E3804" s="38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22"/>
    </row>
    <row r="3805" spans="1:22" x14ac:dyDescent="0.2">
      <c r="A3805" s="24">
        <f>1+LARGE($A$11:A3804,1)</f>
        <v>3794</v>
      </c>
      <c r="B3805" s="38" t="str">
        <f>_xlfn.IFNA(IF($U$8="set",VLOOKUP(Search!$A3805,Inventory!$AD$2:$AI$5552,6,FALSE),IF($U$8="Player",VLOOKUP(Search!$A3805,Inventory!$AF$2:$AI$5552,4,FALSE),IF($U$8="BV",VLOOKUP(Search!$A3805,Inventory!$AH$2:$AI$5552,2,FALSE),""))),"")</f>
        <v/>
      </c>
      <c r="C3805" s="38"/>
      <c r="D3805" s="38"/>
      <c r="E3805" s="38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22"/>
    </row>
    <row r="3806" spans="1:22" x14ac:dyDescent="0.2">
      <c r="A3806" s="24">
        <f>1+LARGE($A$11:A3805,1)</f>
        <v>3795</v>
      </c>
      <c r="B3806" s="38" t="str">
        <f>_xlfn.IFNA(IF($U$8="set",VLOOKUP(Search!$A3806,Inventory!$AD$2:$AI$5552,6,FALSE),IF($U$8="Player",VLOOKUP(Search!$A3806,Inventory!$AF$2:$AI$5552,4,FALSE),IF($U$8="BV",VLOOKUP(Search!$A3806,Inventory!$AH$2:$AI$5552,2,FALSE),""))),"")</f>
        <v/>
      </c>
      <c r="C3806" s="38"/>
      <c r="D3806" s="38"/>
      <c r="E3806" s="38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22"/>
    </row>
    <row r="3807" spans="1:22" x14ac:dyDescent="0.2">
      <c r="A3807" s="24">
        <f>1+LARGE($A$11:A3806,1)</f>
        <v>3796</v>
      </c>
      <c r="B3807" s="38" t="str">
        <f>_xlfn.IFNA(IF($U$8="set",VLOOKUP(Search!$A3807,Inventory!$AD$2:$AI$5552,6,FALSE),IF($U$8="Player",VLOOKUP(Search!$A3807,Inventory!$AF$2:$AI$5552,4,FALSE),IF($U$8="BV",VLOOKUP(Search!$A3807,Inventory!$AH$2:$AI$5552,2,FALSE),""))),"")</f>
        <v/>
      </c>
      <c r="C3807" s="38"/>
      <c r="D3807" s="38"/>
      <c r="E3807" s="38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22"/>
    </row>
    <row r="3808" spans="1:22" x14ac:dyDescent="0.2">
      <c r="A3808" s="24">
        <f>1+LARGE($A$11:A3807,1)</f>
        <v>3797</v>
      </c>
      <c r="B3808" s="38" t="str">
        <f>_xlfn.IFNA(IF($U$8="set",VLOOKUP(Search!$A3808,Inventory!$AD$2:$AI$5552,6,FALSE),IF($U$8="Player",VLOOKUP(Search!$A3808,Inventory!$AF$2:$AI$5552,4,FALSE),IF($U$8="BV",VLOOKUP(Search!$A3808,Inventory!$AH$2:$AI$5552,2,FALSE),""))),"")</f>
        <v/>
      </c>
      <c r="C3808" s="38"/>
      <c r="D3808" s="38"/>
      <c r="E3808" s="38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22"/>
    </row>
    <row r="3809" spans="1:22" x14ac:dyDescent="0.2">
      <c r="A3809" s="24">
        <f>1+LARGE($A$11:A3808,1)</f>
        <v>3798</v>
      </c>
      <c r="B3809" s="38" t="str">
        <f>_xlfn.IFNA(IF($U$8="set",VLOOKUP(Search!$A3809,Inventory!$AD$2:$AI$5552,6,FALSE),IF($U$8="Player",VLOOKUP(Search!$A3809,Inventory!$AF$2:$AI$5552,4,FALSE),IF($U$8="BV",VLOOKUP(Search!$A3809,Inventory!$AH$2:$AI$5552,2,FALSE),""))),"")</f>
        <v/>
      </c>
      <c r="C3809" s="38"/>
      <c r="D3809" s="38"/>
      <c r="E3809" s="38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22"/>
    </row>
    <row r="3810" spans="1:22" x14ac:dyDescent="0.2">
      <c r="A3810" s="24">
        <f>1+LARGE($A$11:A3809,1)</f>
        <v>3799</v>
      </c>
      <c r="B3810" s="38" t="str">
        <f>_xlfn.IFNA(IF($U$8="set",VLOOKUP(Search!$A3810,Inventory!$AD$2:$AI$5552,6,FALSE),IF($U$8="Player",VLOOKUP(Search!$A3810,Inventory!$AF$2:$AI$5552,4,FALSE),IF($U$8="BV",VLOOKUP(Search!$A3810,Inventory!$AH$2:$AI$5552,2,FALSE),""))),"")</f>
        <v/>
      </c>
      <c r="C3810" s="38"/>
      <c r="D3810" s="38"/>
      <c r="E3810" s="38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22"/>
    </row>
    <row r="3811" spans="1:22" x14ac:dyDescent="0.2">
      <c r="A3811" s="24">
        <f>1+LARGE($A$11:A3810,1)</f>
        <v>3800</v>
      </c>
      <c r="B3811" s="38" t="str">
        <f>_xlfn.IFNA(IF($U$8="set",VLOOKUP(Search!$A3811,Inventory!$AD$2:$AI$5552,6,FALSE),IF($U$8="Player",VLOOKUP(Search!$A3811,Inventory!$AF$2:$AI$5552,4,FALSE),IF($U$8="BV",VLOOKUP(Search!$A3811,Inventory!$AH$2:$AI$5552,2,FALSE),""))),"")</f>
        <v/>
      </c>
      <c r="C3811" s="38"/>
      <c r="D3811" s="38"/>
      <c r="E3811" s="38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22"/>
    </row>
    <row r="3812" spans="1:22" x14ac:dyDescent="0.2">
      <c r="A3812" s="24">
        <f>1+LARGE($A$11:A3811,1)</f>
        <v>3801</v>
      </c>
      <c r="B3812" s="38" t="str">
        <f>_xlfn.IFNA(IF($U$8="set",VLOOKUP(Search!$A3812,Inventory!$AD$2:$AI$5552,6,FALSE),IF($U$8="Player",VLOOKUP(Search!$A3812,Inventory!$AF$2:$AI$5552,4,FALSE),IF($U$8="BV",VLOOKUP(Search!$A3812,Inventory!$AH$2:$AI$5552,2,FALSE),""))),"")</f>
        <v/>
      </c>
      <c r="C3812" s="38"/>
      <c r="D3812" s="38"/>
      <c r="E3812" s="38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22"/>
    </row>
    <row r="3813" spans="1:22" x14ac:dyDescent="0.2">
      <c r="A3813" s="24">
        <f>1+LARGE($A$11:A3812,1)</f>
        <v>3802</v>
      </c>
      <c r="B3813" s="38" t="str">
        <f>_xlfn.IFNA(IF($U$8="set",VLOOKUP(Search!$A3813,Inventory!$AD$2:$AI$5552,6,FALSE),IF($U$8="Player",VLOOKUP(Search!$A3813,Inventory!$AF$2:$AI$5552,4,FALSE),IF($U$8="BV",VLOOKUP(Search!$A3813,Inventory!$AH$2:$AI$5552,2,FALSE),""))),"")</f>
        <v/>
      </c>
      <c r="C3813" s="38"/>
      <c r="D3813" s="38"/>
      <c r="E3813" s="38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22"/>
    </row>
    <row r="3814" spans="1:22" x14ac:dyDescent="0.2">
      <c r="A3814" s="24">
        <f>1+LARGE($A$11:A3813,1)</f>
        <v>3803</v>
      </c>
      <c r="B3814" s="38" t="str">
        <f>_xlfn.IFNA(IF($U$8="set",VLOOKUP(Search!$A3814,Inventory!$AD$2:$AI$5552,6,FALSE),IF($U$8="Player",VLOOKUP(Search!$A3814,Inventory!$AF$2:$AI$5552,4,FALSE),IF($U$8="BV",VLOOKUP(Search!$A3814,Inventory!$AH$2:$AI$5552,2,FALSE),""))),"")</f>
        <v/>
      </c>
      <c r="C3814" s="38"/>
      <c r="D3814" s="38"/>
      <c r="E3814" s="38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22"/>
    </row>
    <row r="3815" spans="1:22" x14ac:dyDescent="0.2">
      <c r="A3815" s="24">
        <f>1+LARGE($A$11:A3814,1)</f>
        <v>3804</v>
      </c>
      <c r="B3815" s="38" t="str">
        <f>_xlfn.IFNA(IF($U$8="set",VLOOKUP(Search!$A3815,Inventory!$AD$2:$AI$5552,6,FALSE),IF($U$8="Player",VLOOKUP(Search!$A3815,Inventory!$AF$2:$AI$5552,4,FALSE),IF($U$8="BV",VLOOKUP(Search!$A3815,Inventory!$AH$2:$AI$5552,2,FALSE),""))),"")</f>
        <v/>
      </c>
      <c r="C3815" s="38"/>
      <c r="D3815" s="38"/>
      <c r="E3815" s="38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22"/>
    </row>
    <row r="3816" spans="1:22" x14ac:dyDescent="0.2">
      <c r="A3816" s="24">
        <f>1+LARGE($A$11:A3815,1)</f>
        <v>3805</v>
      </c>
      <c r="B3816" s="38" t="str">
        <f>_xlfn.IFNA(IF($U$8="set",VLOOKUP(Search!$A3816,Inventory!$AD$2:$AI$5552,6,FALSE),IF($U$8="Player",VLOOKUP(Search!$A3816,Inventory!$AF$2:$AI$5552,4,FALSE),IF($U$8="BV",VLOOKUP(Search!$A3816,Inventory!$AH$2:$AI$5552,2,FALSE),""))),"")</f>
        <v/>
      </c>
      <c r="C3816" s="38"/>
      <c r="D3816" s="38"/>
      <c r="E3816" s="38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22"/>
    </row>
    <row r="3817" spans="1:22" x14ac:dyDescent="0.2">
      <c r="A3817" s="24">
        <f>1+LARGE($A$11:A3816,1)</f>
        <v>3806</v>
      </c>
      <c r="B3817" s="38" t="str">
        <f>_xlfn.IFNA(IF($U$8="set",VLOOKUP(Search!$A3817,Inventory!$AD$2:$AI$5552,6,FALSE),IF($U$8="Player",VLOOKUP(Search!$A3817,Inventory!$AF$2:$AI$5552,4,FALSE),IF($U$8="BV",VLOOKUP(Search!$A3817,Inventory!$AH$2:$AI$5552,2,FALSE),""))),"")</f>
        <v/>
      </c>
      <c r="C3817" s="38"/>
      <c r="D3817" s="38"/>
      <c r="E3817" s="38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22"/>
    </row>
    <row r="3818" spans="1:22" x14ac:dyDescent="0.2">
      <c r="A3818" s="24">
        <f>1+LARGE($A$11:A3817,1)</f>
        <v>3807</v>
      </c>
      <c r="B3818" s="38" t="str">
        <f>_xlfn.IFNA(IF($U$8="set",VLOOKUP(Search!$A3818,Inventory!$AD$2:$AI$5552,6,FALSE),IF($U$8="Player",VLOOKUP(Search!$A3818,Inventory!$AF$2:$AI$5552,4,FALSE),IF($U$8="BV",VLOOKUP(Search!$A3818,Inventory!$AH$2:$AI$5552,2,FALSE),""))),"")</f>
        <v/>
      </c>
      <c r="C3818" s="38"/>
      <c r="D3818" s="38"/>
      <c r="E3818" s="38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22"/>
    </row>
    <row r="3819" spans="1:22" x14ac:dyDescent="0.2">
      <c r="A3819" s="24">
        <f>1+LARGE($A$11:A3818,1)</f>
        <v>3808</v>
      </c>
      <c r="B3819" s="38" t="str">
        <f>_xlfn.IFNA(IF($U$8="set",VLOOKUP(Search!$A3819,Inventory!$AD$2:$AI$5552,6,FALSE),IF($U$8="Player",VLOOKUP(Search!$A3819,Inventory!$AF$2:$AI$5552,4,FALSE),IF($U$8="BV",VLOOKUP(Search!$A3819,Inventory!$AH$2:$AI$5552,2,FALSE),""))),"")</f>
        <v/>
      </c>
      <c r="C3819" s="38"/>
      <c r="D3819" s="38"/>
      <c r="E3819" s="38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22"/>
    </row>
    <row r="3820" spans="1:22" x14ac:dyDescent="0.2">
      <c r="A3820" s="24">
        <f>1+LARGE($A$11:A3819,1)</f>
        <v>3809</v>
      </c>
      <c r="B3820" s="38" t="str">
        <f>_xlfn.IFNA(IF($U$8="set",VLOOKUP(Search!$A3820,Inventory!$AD$2:$AI$5552,6,FALSE),IF($U$8="Player",VLOOKUP(Search!$A3820,Inventory!$AF$2:$AI$5552,4,FALSE),IF($U$8="BV",VLOOKUP(Search!$A3820,Inventory!$AH$2:$AI$5552,2,FALSE),""))),"")</f>
        <v/>
      </c>
      <c r="C3820" s="38"/>
      <c r="D3820" s="38"/>
      <c r="E3820" s="38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22"/>
    </row>
    <row r="3821" spans="1:22" x14ac:dyDescent="0.2">
      <c r="A3821" s="24">
        <f>1+LARGE($A$11:A3820,1)</f>
        <v>3810</v>
      </c>
      <c r="B3821" s="38" t="str">
        <f>_xlfn.IFNA(IF($U$8="set",VLOOKUP(Search!$A3821,Inventory!$AD$2:$AI$5552,6,FALSE),IF($U$8="Player",VLOOKUP(Search!$A3821,Inventory!$AF$2:$AI$5552,4,FALSE),IF($U$8="BV",VLOOKUP(Search!$A3821,Inventory!$AH$2:$AI$5552,2,FALSE),""))),"")</f>
        <v/>
      </c>
      <c r="C3821" s="38"/>
      <c r="D3821" s="38"/>
      <c r="E3821" s="38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22"/>
    </row>
    <row r="3822" spans="1:22" x14ac:dyDescent="0.2">
      <c r="A3822" s="24">
        <f>1+LARGE($A$11:A3821,1)</f>
        <v>3811</v>
      </c>
      <c r="B3822" s="38" t="str">
        <f>_xlfn.IFNA(IF($U$8="set",VLOOKUP(Search!$A3822,Inventory!$AD$2:$AI$5552,6,FALSE),IF($U$8="Player",VLOOKUP(Search!$A3822,Inventory!$AF$2:$AI$5552,4,FALSE),IF($U$8="BV",VLOOKUP(Search!$A3822,Inventory!$AH$2:$AI$5552,2,FALSE),""))),"")</f>
        <v/>
      </c>
      <c r="C3822" s="38"/>
      <c r="D3822" s="38"/>
      <c r="E3822" s="38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22"/>
    </row>
    <row r="3823" spans="1:22" x14ac:dyDescent="0.2">
      <c r="A3823" s="24">
        <f>1+LARGE($A$11:A3822,1)</f>
        <v>3812</v>
      </c>
      <c r="B3823" s="38" t="str">
        <f>_xlfn.IFNA(IF($U$8="set",VLOOKUP(Search!$A3823,Inventory!$AD$2:$AI$5552,6,FALSE),IF($U$8="Player",VLOOKUP(Search!$A3823,Inventory!$AF$2:$AI$5552,4,FALSE),IF($U$8="BV",VLOOKUP(Search!$A3823,Inventory!$AH$2:$AI$5552,2,FALSE),""))),"")</f>
        <v/>
      </c>
      <c r="C3823" s="38"/>
      <c r="D3823" s="38"/>
      <c r="E3823" s="38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22"/>
    </row>
    <row r="3824" spans="1:22" x14ac:dyDescent="0.2">
      <c r="A3824" s="24">
        <f>1+LARGE($A$11:A3823,1)</f>
        <v>3813</v>
      </c>
      <c r="B3824" s="38" t="str">
        <f>_xlfn.IFNA(IF($U$8="set",VLOOKUP(Search!$A3824,Inventory!$AD$2:$AI$5552,6,FALSE),IF($U$8="Player",VLOOKUP(Search!$A3824,Inventory!$AF$2:$AI$5552,4,FALSE),IF($U$8="BV",VLOOKUP(Search!$A3824,Inventory!$AH$2:$AI$5552,2,FALSE),""))),"")</f>
        <v/>
      </c>
      <c r="C3824" s="38"/>
      <c r="D3824" s="38"/>
      <c r="E3824" s="38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22"/>
    </row>
    <row r="3825" spans="1:22" x14ac:dyDescent="0.2">
      <c r="A3825" s="24">
        <f>1+LARGE($A$11:A3824,1)</f>
        <v>3814</v>
      </c>
      <c r="B3825" s="38" t="str">
        <f>_xlfn.IFNA(IF($U$8="set",VLOOKUP(Search!$A3825,Inventory!$AD$2:$AI$5552,6,FALSE),IF($U$8="Player",VLOOKUP(Search!$A3825,Inventory!$AF$2:$AI$5552,4,FALSE),IF($U$8="BV",VLOOKUP(Search!$A3825,Inventory!$AH$2:$AI$5552,2,FALSE),""))),"")</f>
        <v/>
      </c>
      <c r="C3825" s="38"/>
      <c r="D3825" s="38"/>
      <c r="E3825" s="38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22"/>
    </row>
    <row r="3826" spans="1:22" x14ac:dyDescent="0.2">
      <c r="A3826" s="24">
        <f>1+LARGE($A$11:A3825,1)</f>
        <v>3815</v>
      </c>
      <c r="B3826" s="38" t="str">
        <f>_xlfn.IFNA(IF($U$8="set",VLOOKUP(Search!$A3826,Inventory!$AD$2:$AI$5552,6,FALSE),IF($U$8="Player",VLOOKUP(Search!$A3826,Inventory!$AF$2:$AI$5552,4,FALSE),IF($U$8="BV",VLOOKUP(Search!$A3826,Inventory!$AH$2:$AI$5552,2,FALSE),""))),"")</f>
        <v/>
      </c>
      <c r="C3826" s="38"/>
      <c r="D3826" s="38"/>
      <c r="E3826" s="38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22"/>
    </row>
    <row r="3827" spans="1:22" x14ac:dyDescent="0.2">
      <c r="A3827" s="24">
        <f>1+LARGE($A$11:A3826,1)</f>
        <v>3816</v>
      </c>
      <c r="B3827" s="38" t="str">
        <f>_xlfn.IFNA(IF($U$8="set",VLOOKUP(Search!$A3827,Inventory!$AD$2:$AI$5552,6,FALSE),IF($U$8="Player",VLOOKUP(Search!$A3827,Inventory!$AF$2:$AI$5552,4,FALSE),IF($U$8="BV",VLOOKUP(Search!$A3827,Inventory!$AH$2:$AI$5552,2,FALSE),""))),"")</f>
        <v/>
      </c>
      <c r="C3827" s="38"/>
      <c r="D3827" s="38"/>
      <c r="E3827" s="38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22"/>
    </row>
    <row r="3828" spans="1:22" x14ac:dyDescent="0.2">
      <c r="A3828" s="24">
        <f>1+LARGE($A$11:A3827,1)</f>
        <v>3817</v>
      </c>
      <c r="B3828" s="38" t="str">
        <f>_xlfn.IFNA(IF($U$8="set",VLOOKUP(Search!$A3828,Inventory!$AD$2:$AI$5552,6,FALSE),IF($U$8="Player",VLOOKUP(Search!$A3828,Inventory!$AF$2:$AI$5552,4,FALSE),IF($U$8="BV",VLOOKUP(Search!$A3828,Inventory!$AH$2:$AI$5552,2,FALSE),""))),"")</f>
        <v/>
      </c>
      <c r="C3828" s="38"/>
      <c r="D3828" s="38"/>
      <c r="E3828" s="38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22"/>
    </row>
    <row r="3829" spans="1:22" x14ac:dyDescent="0.2">
      <c r="A3829" s="24">
        <f>1+LARGE($A$11:A3828,1)</f>
        <v>3818</v>
      </c>
      <c r="B3829" s="38" t="str">
        <f>_xlfn.IFNA(IF($U$8="set",VLOOKUP(Search!$A3829,Inventory!$AD$2:$AI$5552,6,FALSE),IF($U$8="Player",VLOOKUP(Search!$A3829,Inventory!$AF$2:$AI$5552,4,FALSE),IF($U$8="BV",VLOOKUP(Search!$A3829,Inventory!$AH$2:$AI$5552,2,FALSE),""))),"")</f>
        <v/>
      </c>
      <c r="C3829" s="38"/>
      <c r="D3829" s="38"/>
      <c r="E3829" s="38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22"/>
    </row>
    <row r="3830" spans="1:22" x14ac:dyDescent="0.2">
      <c r="A3830" s="24">
        <f>1+LARGE($A$11:A3829,1)</f>
        <v>3819</v>
      </c>
      <c r="B3830" s="38" t="str">
        <f>_xlfn.IFNA(IF($U$8="set",VLOOKUP(Search!$A3830,Inventory!$AD$2:$AI$5552,6,FALSE),IF($U$8="Player",VLOOKUP(Search!$A3830,Inventory!$AF$2:$AI$5552,4,FALSE),IF($U$8="BV",VLOOKUP(Search!$A3830,Inventory!$AH$2:$AI$5552,2,FALSE),""))),"")</f>
        <v/>
      </c>
      <c r="C3830" s="38"/>
      <c r="D3830" s="38"/>
      <c r="E3830" s="38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22"/>
    </row>
    <row r="3831" spans="1:22" x14ac:dyDescent="0.2">
      <c r="A3831" s="24">
        <f>1+LARGE($A$11:A3830,1)</f>
        <v>3820</v>
      </c>
      <c r="B3831" s="38" t="str">
        <f>_xlfn.IFNA(IF($U$8="set",VLOOKUP(Search!$A3831,Inventory!$AD$2:$AI$5552,6,FALSE),IF($U$8="Player",VLOOKUP(Search!$A3831,Inventory!$AF$2:$AI$5552,4,FALSE),IF($U$8="BV",VLOOKUP(Search!$A3831,Inventory!$AH$2:$AI$5552,2,FALSE),""))),"")</f>
        <v/>
      </c>
      <c r="C3831" s="38"/>
      <c r="D3831" s="38"/>
      <c r="E3831" s="38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22"/>
    </row>
    <row r="3832" spans="1:22" x14ac:dyDescent="0.2">
      <c r="A3832" s="24">
        <f>1+LARGE($A$11:A3831,1)</f>
        <v>3821</v>
      </c>
      <c r="B3832" s="38" t="str">
        <f>_xlfn.IFNA(IF($U$8="set",VLOOKUP(Search!$A3832,Inventory!$AD$2:$AI$5552,6,FALSE),IF($U$8="Player",VLOOKUP(Search!$A3832,Inventory!$AF$2:$AI$5552,4,FALSE),IF($U$8="BV",VLOOKUP(Search!$A3832,Inventory!$AH$2:$AI$5552,2,FALSE),""))),"")</f>
        <v/>
      </c>
      <c r="C3832" s="38"/>
      <c r="D3832" s="38"/>
      <c r="E3832" s="38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22"/>
    </row>
    <row r="3833" spans="1:22" x14ac:dyDescent="0.2">
      <c r="A3833" s="24">
        <f>1+LARGE($A$11:A3832,1)</f>
        <v>3822</v>
      </c>
      <c r="B3833" s="38" t="str">
        <f>_xlfn.IFNA(IF($U$8="set",VLOOKUP(Search!$A3833,Inventory!$AD$2:$AI$5552,6,FALSE),IF($U$8="Player",VLOOKUP(Search!$A3833,Inventory!$AF$2:$AI$5552,4,FALSE),IF($U$8="BV",VLOOKUP(Search!$A3833,Inventory!$AH$2:$AI$5552,2,FALSE),""))),"")</f>
        <v/>
      </c>
      <c r="C3833" s="38"/>
      <c r="D3833" s="38"/>
      <c r="E3833" s="38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22"/>
    </row>
    <row r="3834" spans="1:22" x14ac:dyDescent="0.2">
      <c r="A3834" s="24">
        <f>1+LARGE($A$11:A3833,1)</f>
        <v>3823</v>
      </c>
      <c r="B3834" s="38" t="str">
        <f>_xlfn.IFNA(IF($U$8="set",VLOOKUP(Search!$A3834,Inventory!$AD$2:$AI$5552,6,FALSE),IF($U$8="Player",VLOOKUP(Search!$A3834,Inventory!$AF$2:$AI$5552,4,FALSE),IF($U$8="BV",VLOOKUP(Search!$A3834,Inventory!$AH$2:$AI$5552,2,FALSE),""))),"")</f>
        <v/>
      </c>
      <c r="C3834" s="38"/>
      <c r="D3834" s="38"/>
      <c r="E3834" s="38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22"/>
    </row>
    <row r="3835" spans="1:22" x14ac:dyDescent="0.2">
      <c r="A3835" s="24">
        <f>1+LARGE($A$11:A3834,1)</f>
        <v>3824</v>
      </c>
      <c r="B3835" s="38" t="str">
        <f>_xlfn.IFNA(IF($U$8="set",VLOOKUP(Search!$A3835,Inventory!$AD$2:$AI$5552,6,FALSE),IF($U$8="Player",VLOOKUP(Search!$A3835,Inventory!$AF$2:$AI$5552,4,FALSE),IF($U$8="BV",VLOOKUP(Search!$A3835,Inventory!$AH$2:$AI$5552,2,FALSE),""))),"")</f>
        <v/>
      </c>
      <c r="C3835" s="38"/>
      <c r="D3835" s="38"/>
      <c r="E3835" s="38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22"/>
    </row>
    <row r="3836" spans="1:22" x14ac:dyDescent="0.2">
      <c r="A3836" s="24">
        <f>1+LARGE($A$11:A3835,1)</f>
        <v>3825</v>
      </c>
      <c r="B3836" s="38" t="str">
        <f>_xlfn.IFNA(IF($U$8="set",VLOOKUP(Search!$A3836,Inventory!$AD$2:$AI$5552,6,FALSE),IF($U$8="Player",VLOOKUP(Search!$A3836,Inventory!$AF$2:$AI$5552,4,FALSE),IF($U$8="BV",VLOOKUP(Search!$A3836,Inventory!$AH$2:$AI$5552,2,FALSE),""))),"")</f>
        <v/>
      </c>
      <c r="C3836" s="38"/>
      <c r="D3836" s="38"/>
      <c r="E3836" s="38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22"/>
    </row>
    <row r="3837" spans="1:22" x14ac:dyDescent="0.2">
      <c r="A3837" s="24">
        <f>1+LARGE($A$11:A3836,1)</f>
        <v>3826</v>
      </c>
      <c r="B3837" s="38" t="str">
        <f>_xlfn.IFNA(IF($U$8="set",VLOOKUP(Search!$A3837,Inventory!$AD$2:$AI$5552,6,FALSE),IF($U$8="Player",VLOOKUP(Search!$A3837,Inventory!$AF$2:$AI$5552,4,FALSE),IF($U$8="BV",VLOOKUP(Search!$A3837,Inventory!$AH$2:$AI$5552,2,FALSE),""))),"")</f>
        <v/>
      </c>
      <c r="C3837" s="38"/>
      <c r="D3837" s="38"/>
      <c r="E3837" s="38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22"/>
    </row>
    <row r="3838" spans="1:22" x14ac:dyDescent="0.2">
      <c r="A3838" s="24">
        <f>1+LARGE($A$11:A3837,1)</f>
        <v>3827</v>
      </c>
      <c r="B3838" s="38" t="str">
        <f>_xlfn.IFNA(IF($U$8="set",VLOOKUP(Search!$A3838,Inventory!$AD$2:$AI$5552,6,FALSE),IF($U$8="Player",VLOOKUP(Search!$A3838,Inventory!$AF$2:$AI$5552,4,FALSE),IF($U$8="BV",VLOOKUP(Search!$A3838,Inventory!$AH$2:$AI$5552,2,FALSE),""))),"")</f>
        <v/>
      </c>
      <c r="C3838" s="38"/>
      <c r="D3838" s="38"/>
      <c r="E3838" s="38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22"/>
    </row>
    <row r="3839" spans="1:22" x14ac:dyDescent="0.2">
      <c r="A3839" s="24">
        <f>1+LARGE($A$11:A3838,1)</f>
        <v>3828</v>
      </c>
      <c r="B3839" s="38" t="str">
        <f>_xlfn.IFNA(IF($U$8="set",VLOOKUP(Search!$A3839,Inventory!$AD$2:$AI$5552,6,FALSE),IF($U$8="Player",VLOOKUP(Search!$A3839,Inventory!$AF$2:$AI$5552,4,FALSE),IF($U$8="BV",VLOOKUP(Search!$A3839,Inventory!$AH$2:$AI$5552,2,FALSE),""))),"")</f>
        <v/>
      </c>
      <c r="C3839" s="38"/>
      <c r="D3839" s="38"/>
      <c r="E3839" s="38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22"/>
    </row>
    <row r="3840" spans="1:22" x14ac:dyDescent="0.2">
      <c r="A3840" s="24">
        <f>1+LARGE($A$11:A3839,1)</f>
        <v>3829</v>
      </c>
      <c r="B3840" s="38" t="str">
        <f>_xlfn.IFNA(IF($U$8="set",VLOOKUP(Search!$A3840,Inventory!$AD$2:$AI$5552,6,FALSE),IF($U$8="Player",VLOOKUP(Search!$A3840,Inventory!$AF$2:$AI$5552,4,FALSE),IF($U$8="BV",VLOOKUP(Search!$A3840,Inventory!$AH$2:$AI$5552,2,FALSE),""))),"")</f>
        <v/>
      </c>
      <c r="C3840" s="38"/>
      <c r="D3840" s="38"/>
      <c r="E3840" s="38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22"/>
    </row>
    <row r="3841" spans="1:22" x14ac:dyDescent="0.2">
      <c r="A3841" s="24">
        <f>1+LARGE($A$11:A3840,1)</f>
        <v>3830</v>
      </c>
      <c r="B3841" s="38" t="str">
        <f>_xlfn.IFNA(IF($U$8="set",VLOOKUP(Search!$A3841,Inventory!$AD$2:$AI$5552,6,FALSE),IF($U$8="Player",VLOOKUP(Search!$A3841,Inventory!$AF$2:$AI$5552,4,FALSE),IF($U$8="BV",VLOOKUP(Search!$A3841,Inventory!$AH$2:$AI$5552,2,FALSE),""))),"")</f>
        <v/>
      </c>
      <c r="C3841" s="38"/>
      <c r="D3841" s="38"/>
      <c r="E3841" s="38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22"/>
    </row>
    <row r="3842" spans="1:22" x14ac:dyDescent="0.2">
      <c r="A3842" s="24">
        <f>1+LARGE($A$11:A3841,1)</f>
        <v>3831</v>
      </c>
      <c r="B3842" s="38" t="str">
        <f>_xlfn.IFNA(IF($U$8="set",VLOOKUP(Search!$A3842,Inventory!$AD$2:$AI$5552,6,FALSE),IF($U$8="Player",VLOOKUP(Search!$A3842,Inventory!$AF$2:$AI$5552,4,FALSE),IF($U$8="BV",VLOOKUP(Search!$A3842,Inventory!$AH$2:$AI$5552,2,FALSE),""))),"")</f>
        <v/>
      </c>
      <c r="C3842" s="38"/>
      <c r="D3842" s="38"/>
      <c r="E3842" s="38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22"/>
    </row>
    <row r="3843" spans="1:22" x14ac:dyDescent="0.2">
      <c r="A3843" s="24">
        <f>1+LARGE($A$11:A3842,1)</f>
        <v>3832</v>
      </c>
      <c r="B3843" s="38" t="str">
        <f>_xlfn.IFNA(IF($U$8="set",VLOOKUP(Search!$A3843,Inventory!$AD$2:$AI$5552,6,FALSE),IF($U$8="Player",VLOOKUP(Search!$A3843,Inventory!$AF$2:$AI$5552,4,FALSE),IF($U$8="BV",VLOOKUP(Search!$A3843,Inventory!$AH$2:$AI$5552,2,FALSE),""))),"")</f>
        <v/>
      </c>
      <c r="C3843" s="38"/>
      <c r="D3843" s="38"/>
      <c r="E3843" s="38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22"/>
    </row>
    <row r="3844" spans="1:22" x14ac:dyDescent="0.2">
      <c r="A3844" s="24">
        <f>1+LARGE($A$11:A3843,1)</f>
        <v>3833</v>
      </c>
      <c r="B3844" s="38" t="str">
        <f>_xlfn.IFNA(IF($U$8="set",VLOOKUP(Search!$A3844,Inventory!$AD$2:$AI$5552,6,FALSE),IF($U$8="Player",VLOOKUP(Search!$A3844,Inventory!$AF$2:$AI$5552,4,FALSE),IF($U$8="BV",VLOOKUP(Search!$A3844,Inventory!$AH$2:$AI$5552,2,FALSE),""))),"")</f>
        <v/>
      </c>
      <c r="C3844" s="38"/>
      <c r="D3844" s="38"/>
      <c r="E3844" s="38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22"/>
    </row>
    <row r="3845" spans="1:22" x14ac:dyDescent="0.2">
      <c r="A3845" s="24">
        <f>1+LARGE($A$11:A3844,1)</f>
        <v>3834</v>
      </c>
      <c r="B3845" s="38" t="str">
        <f>_xlfn.IFNA(IF($U$8="set",VLOOKUP(Search!$A3845,Inventory!$AD$2:$AI$5552,6,FALSE),IF($U$8="Player",VLOOKUP(Search!$A3845,Inventory!$AF$2:$AI$5552,4,FALSE),IF($U$8="BV",VLOOKUP(Search!$A3845,Inventory!$AH$2:$AI$5552,2,FALSE),""))),"")</f>
        <v/>
      </c>
      <c r="C3845" s="38"/>
      <c r="D3845" s="38"/>
      <c r="E3845" s="38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22"/>
    </row>
    <row r="3846" spans="1:22" x14ac:dyDescent="0.2">
      <c r="A3846" s="24">
        <f>1+LARGE($A$11:A3845,1)</f>
        <v>3835</v>
      </c>
      <c r="B3846" s="38" t="str">
        <f>_xlfn.IFNA(IF($U$8="set",VLOOKUP(Search!$A3846,Inventory!$AD$2:$AI$5552,6,FALSE),IF($U$8="Player",VLOOKUP(Search!$A3846,Inventory!$AF$2:$AI$5552,4,FALSE),IF($U$8="BV",VLOOKUP(Search!$A3846,Inventory!$AH$2:$AI$5552,2,FALSE),""))),"")</f>
        <v/>
      </c>
      <c r="C3846" s="38"/>
      <c r="D3846" s="38"/>
      <c r="E3846" s="38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22"/>
    </row>
    <row r="3847" spans="1:22" x14ac:dyDescent="0.2">
      <c r="A3847" s="24">
        <f>1+LARGE($A$11:A3846,1)</f>
        <v>3836</v>
      </c>
      <c r="B3847" s="38" t="str">
        <f>_xlfn.IFNA(IF($U$8="set",VLOOKUP(Search!$A3847,Inventory!$AD$2:$AI$5552,6,FALSE),IF($U$8="Player",VLOOKUP(Search!$A3847,Inventory!$AF$2:$AI$5552,4,FALSE),IF($U$8="BV",VLOOKUP(Search!$A3847,Inventory!$AH$2:$AI$5552,2,FALSE),""))),"")</f>
        <v/>
      </c>
      <c r="C3847" s="38"/>
      <c r="D3847" s="38"/>
      <c r="E3847" s="38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22"/>
    </row>
    <row r="3848" spans="1:22" x14ac:dyDescent="0.2">
      <c r="A3848" s="24">
        <f>1+LARGE($A$11:A3847,1)</f>
        <v>3837</v>
      </c>
      <c r="B3848" s="38" t="str">
        <f>_xlfn.IFNA(IF($U$8="set",VLOOKUP(Search!$A3848,Inventory!$AD$2:$AI$5552,6,FALSE),IF($U$8="Player",VLOOKUP(Search!$A3848,Inventory!$AF$2:$AI$5552,4,FALSE),IF($U$8="BV",VLOOKUP(Search!$A3848,Inventory!$AH$2:$AI$5552,2,FALSE),""))),"")</f>
        <v/>
      </c>
      <c r="C3848" s="38"/>
      <c r="D3848" s="38"/>
      <c r="E3848" s="38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22"/>
    </row>
    <row r="3849" spans="1:22" x14ac:dyDescent="0.2">
      <c r="A3849" s="24">
        <f>1+LARGE($A$11:A3848,1)</f>
        <v>3838</v>
      </c>
      <c r="B3849" s="38" t="str">
        <f>_xlfn.IFNA(IF($U$8="set",VLOOKUP(Search!$A3849,Inventory!$AD$2:$AI$5552,6,FALSE),IF($U$8="Player",VLOOKUP(Search!$A3849,Inventory!$AF$2:$AI$5552,4,FALSE),IF($U$8="BV",VLOOKUP(Search!$A3849,Inventory!$AH$2:$AI$5552,2,FALSE),""))),"")</f>
        <v/>
      </c>
      <c r="C3849" s="38"/>
      <c r="D3849" s="38"/>
      <c r="E3849" s="38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22"/>
    </row>
    <row r="3850" spans="1:22" x14ac:dyDescent="0.2">
      <c r="A3850" s="24">
        <f>1+LARGE($A$11:A3849,1)</f>
        <v>3839</v>
      </c>
      <c r="B3850" s="38" t="str">
        <f>_xlfn.IFNA(IF($U$8="set",VLOOKUP(Search!$A3850,Inventory!$AD$2:$AI$5552,6,FALSE),IF($U$8="Player",VLOOKUP(Search!$A3850,Inventory!$AF$2:$AI$5552,4,FALSE),IF($U$8="BV",VLOOKUP(Search!$A3850,Inventory!$AH$2:$AI$5552,2,FALSE),""))),"")</f>
        <v/>
      </c>
      <c r="C3850" s="38"/>
      <c r="D3850" s="38"/>
      <c r="E3850" s="38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22"/>
    </row>
    <row r="3851" spans="1:22" x14ac:dyDescent="0.2">
      <c r="A3851" s="24">
        <f>1+LARGE($A$11:A3850,1)</f>
        <v>3840</v>
      </c>
      <c r="B3851" s="38" t="str">
        <f>_xlfn.IFNA(IF($U$8="set",VLOOKUP(Search!$A3851,Inventory!$AD$2:$AI$5552,6,FALSE),IF($U$8="Player",VLOOKUP(Search!$A3851,Inventory!$AF$2:$AI$5552,4,FALSE),IF($U$8="BV",VLOOKUP(Search!$A3851,Inventory!$AH$2:$AI$5552,2,FALSE),""))),"")</f>
        <v/>
      </c>
      <c r="C3851" s="38"/>
      <c r="D3851" s="38"/>
      <c r="E3851" s="38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22"/>
    </row>
    <row r="3852" spans="1:22" x14ac:dyDescent="0.2">
      <c r="A3852" s="24">
        <f>1+LARGE($A$11:A3851,1)</f>
        <v>3841</v>
      </c>
      <c r="B3852" s="38" t="str">
        <f>_xlfn.IFNA(IF($U$8="set",VLOOKUP(Search!$A3852,Inventory!$AD$2:$AI$5552,6,FALSE),IF($U$8="Player",VLOOKUP(Search!$A3852,Inventory!$AF$2:$AI$5552,4,FALSE),IF($U$8="BV",VLOOKUP(Search!$A3852,Inventory!$AH$2:$AI$5552,2,FALSE),""))),"")</f>
        <v/>
      </c>
      <c r="C3852" s="38"/>
      <c r="D3852" s="38"/>
      <c r="E3852" s="38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22"/>
    </row>
    <row r="3853" spans="1:22" x14ac:dyDescent="0.2">
      <c r="A3853" s="24">
        <f>1+LARGE($A$11:A3852,1)</f>
        <v>3842</v>
      </c>
      <c r="B3853" s="38" t="str">
        <f>_xlfn.IFNA(IF($U$8="set",VLOOKUP(Search!$A3853,Inventory!$AD$2:$AI$5552,6,FALSE),IF($U$8="Player",VLOOKUP(Search!$A3853,Inventory!$AF$2:$AI$5552,4,FALSE),IF($U$8="BV",VLOOKUP(Search!$A3853,Inventory!$AH$2:$AI$5552,2,FALSE),""))),"")</f>
        <v/>
      </c>
      <c r="C3853" s="38"/>
      <c r="D3853" s="38"/>
      <c r="E3853" s="38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22"/>
    </row>
    <row r="3854" spans="1:22" x14ac:dyDescent="0.2">
      <c r="A3854" s="24">
        <f>1+LARGE($A$11:A3853,1)</f>
        <v>3843</v>
      </c>
      <c r="B3854" s="38" t="str">
        <f>_xlfn.IFNA(IF($U$8="set",VLOOKUP(Search!$A3854,Inventory!$AD$2:$AI$5552,6,FALSE),IF($U$8="Player",VLOOKUP(Search!$A3854,Inventory!$AF$2:$AI$5552,4,FALSE),IF($U$8="BV",VLOOKUP(Search!$A3854,Inventory!$AH$2:$AI$5552,2,FALSE),""))),"")</f>
        <v/>
      </c>
      <c r="C3854" s="38"/>
      <c r="D3854" s="38"/>
      <c r="E3854" s="38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22"/>
    </row>
    <row r="3855" spans="1:22" x14ac:dyDescent="0.2">
      <c r="A3855" s="24">
        <f>1+LARGE($A$11:A3854,1)</f>
        <v>3844</v>
      </c>
      <c r="B3855" s="38" t="str">
        <f>_xlfn.IFNA(IF($U$8="set",VLOOKUP(Search!$A3855,Inventory!$AD$2:$AI$5552,6,FALSE),IF($U$8="Player",VLOOKUP(Search!$A3855,Inventory!$AF$2:$AI$5552,4,FALSE),IF($U$8="BV",VLOOKUP(Search!$A3855,Inventory!$AH$2:$AI$5552,2,FALSE),""))),"")</f>
        <v/>
      </c>
      <c r="C3855" s="38"/>
      <c r="D3855" s="38"/>
      <c r="E3855" s="38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22"/>
    </row>
    <row r="3856" spans="1:22" x14ac:dyDescent="0.2">
      <c r="A3856" s="24">
        <f>1+LARGE($A$11:A3855,1)</f>
        <v>3845</v>
      </c>
      <c r="B3856" s="38" t="str">
        <f>_xlfn.IFNA(IF($U$8="set",VLOOKUP(Search!$A3856,Inventory!$AD$2:$AI$5552,6,FALSE),IF($U$8="Player",VLOOKUP(Search!$A3856,Inventory!$AF$2:$AI$5552,4,FALSE),IF($U$8="BV",VLOOKUP(Search!$A3856,Inventory!$AH$2:$AI$5552,2,FALSE),""))),"")</f>
        <v/>
      </c>
      <c r="C3856" s="38"/>
      <c r="D3856" s="38"/>
      <c r="E3856" s="38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22"/>
    </row>
    <row r="3857" spans="1:22" x14ac:dyDescent="0.2">
      <c r="A3857" s="24">
        <f>1+LARGE($A$11:A3856,1)</f>
        <v>3846</v>
      </c>
      <c r="B3857" s="38" t="str">
        <f>_xlfn.IFNA(IF($U$8="set",VLOOKUP(Search!$A3857,Inventory!$AD$2:$AI$5552,6,FALSE),IF($U$8="Player",VLOOKUP(Search!$A3857,Inventory!$AF$2:$AI$5552,4,FALSE),IF($U$8="BV",VLOOKUP(Search!$A3857,Inventory!$AH$2:$AI$5552,2,FALSE),""))),"")</f>
        <v/>
      </c>
      <c r="C3857" s="38"/>
      <c r="D3857" s="38"/>
      <c r="E3857" s="38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22"/>
    </row>
    <row r="3858" spans="1:22" x14ac:dyDescent="0.2">
      <c r="A3858" s="24">
        <f>1+LARGE($A$11:A3857,1)</f>
        <v>3847</v>
      </c>
      <c r="B3858" s="38" t="str">
        <f>_xlfn.IFNA(IF($U$8="set",VLOOKUP(Search!$A3858,Inventory!$AD$2:$AI$5552,6,FALSE),IF($U$8="Player",VLOOKUP(Search!$A3858,Inventory!$AF$2:$AI$5552,4,FALSE),IF($U$8="BV",VLOOKUP(Search!$A3858,Inventory!$AH$2:$AI$5552,2,FALSE),""))),"")</f>
        <v/>
      </c>
      <c r="C3858" s="38"/>
      <c r="D3858" s="38"/>
      <c r="E3858" s="38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22"/>
    </row>
    <row r="3859" spans="1:22" x14ac:dyDescent="0.2">
      <c r="A3859" s="24">
        <f>1+LARGE($A$11:A3858,1)</f>
        <v>3848</v>
      </c>
      <c r="B3859" s="38" t="str">
        <f>_xlfn.IFNA(IF($U$8="set",VLOOKUP(Search!$A3859,Inventory!$AD$2:$AI$5552,6,FALSE),IF($U$8="Player",VLOOKUP(Search!$A3859,Inventory!$AF$2:$AI$5552,4,FALSE),IF($U$8="BV",VLOOKUP(Search!$A3859,Inventory!$AH$2:$AI$5552,2,FALSE),""))),"")</f>
        <v/>
      </c>
      <c r="C3859" s="38"/>
      <c r="D3859" s="38"/>
      <c r="E3859" s="38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22"/>
    </row>
    <row r="3860" spans="1:22" x14ac:dyDescent="0.2">
      <c r="A3860" s="24">
        <f>1+LARGE($A$11:A3859,1)</f>
        <v>3849</v>
      </c>
      <c r="B3860" s="38" t="str">
        <f>_xlfn.IFNA(IF($U$8="set",VLOOKUP(Search!$A3860,Inventory!$AD$2:$AI$5552,6,FALSE),IF($U$8="Player",VLOOKUP(Search!$A3860,Inventory!$AF$2:$AI$5552,4,FALSE),IF($U$8="BV",VLOOKUP(Search!$A3860,Inventory!$AH$2:$AI$5552,2,FALSE),""))),"")</f>
        <v/>
      </c>
      <c r="C3860" s="38"/>
      <c r="D3860" s="38"/>
      <c r="E3860" s="38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22"/>
    </row>
    <row r="3861" spans="1:22" x14ac:dyDescent="0.2">
      <c r="A3861" s="24">
        <f>1+LARGE($A$11:A3860,1)</f>
        <v>3850</v>
      </c>
      <c r="B3861" s="38" t="str">
        <f>_xlfn.IFNA(IF($U$8="set",VLOOKUP(Search!$A3861,Inventory!$AD$2:$AI$5552,6,FALSE),IF($U$8="Player",VLOOKUP(Search!$A3861,Inventory!$AF$2:$AI$5552,4,FALSE),IF($U$8="BV",VLOOKUP(Search!$A3861,Inventory!$AH$2:$AI$5552,2,FALSE),""))),"")</f>
        <v/>
      </c>
      <c r="C3861" s="38"/>
      <c r="D3861" s="38"/>
      <c r="E3861" s="38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22"/>
    </row>
    <row r="3862" spans="1:22" x14ac:dyDescent="0.2">
      <c r="A3862" s="24">
        <f>1+LARGE($A$11:A3861,1)</f>
        <v>3851</v>
      </c>
      <c r="B3862" s="38" t="str">
        <f>_xlfn.IFNA(IF($U$8="set",VLOOKUP(Search!$A3862,Inventory!$AD$2:$AI$5552,6,FALSE),IF($U$8="Player",VLOOKUP(Search!$A3862,Inventory!$AF$2:$AI$5552,4,FALSE),IF($U$8="BV",VLOOKUP(Search!$A3862,Inventory!$AH$2:$AI$5552,2,FALSE),""))),"")</f>
        <v/>
      </c>
      <c r="C3862" s="38"/>
      <c r="D3862" s="38"/>
      <c r="E3862" s="38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22"/>
    </row>
    <row r="3863" spans="1:22" x14ac:dyDescent="0.2">
      <c r="A3863" s="24">
        <f>1+LARGE($A$11:A3862,1)</f>
        <v>3852</v>
      </c>
      <c r="B3863" s="38" t="str">
        <f>_xlfn.IFNA(IF($U$8="set",VLOOKUP(Search!$A3863,Inventory!$AD$2:$AI$5552,6,FALSE),IF($U$8="Player",VLOOKUP(Search!$A3863,Inventory!$AF$2:$AI$5552,4,FALSE),IF($U$8="BV",VLOOKUP(Search!$A3863,Inventory!$AH$2:$AI$5552,2,FALSE),""))),"")</f>
        <v/>
      </c>
      <c r="C3863" s="38"/>
      <c r="D3863" s="38"/>
      <c r="E3863" s="38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22"/>
    </row>
    <row r="3864" spans="1:22" x14ac:dyDescent="0.2">
      <c r="A3864" s="24">
        <f>1+LARGE($A$11:A3863,1)</f>
        <v>3853</v>
      </c>
      <c r="B3864" s="38" t="str">
        <f>_xlfn.IFNA(IF($U$8="set",VLOOKUP(Search!$A3864,Inventory!$AD$2:$AI$5552,6,FALSE),IF($U$8="Player",VLOOKUP(Search!$A3864,Inventory!$AF$2:$AI$5552,4,FALSE),IF($U$8="BV",VLOOKUP(Search!$A3864,Inventory!$AH$2:$AI$5552,2,FALSE),""))),"")</f>
        <v/>
      </c>
      <c r="C3864" s="38"/>
      <c r="D3864" s="38"/>
      <c r="E3864" s="38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22"/>
    </row>
    <row r="3865" spans="1:22" x14ac:dyDescent="0.2">
      <c r="A3865" s="24">
        <f>1+LARGE($A$11:A3864,1)</f>
        <v>3854</v>
      </c>
      <c r="B3865" s="38" t="str">
        <f>_xlfn.IFNA(IF($U$8="set",VLOOKUP(Search!$A3865,Inventory!$AD$2:$AI$5552,6,FALSE),IF($U$8="Player",VLOOKUP(Search!$A3865,Inventory!$AF$2:$AI$5552,4,FALSE),IF($U$8="BV",VLOOKUP(Search!$A3865,Inventory!$AH$2:$AI$5552,2,FALSE),""))),"")</f>
        <v/>
      </c>
      <c r="C3865" s="38"/>
      <c r="D3865" s="38"/>
      <c r="E3865" s="38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22"/>
    </row>
    <row r="3866" spans="1:22" x14ac:dyDescent="0.2">
      <c r="A3866" s="24">
        <f>1+LARGE($A$11:A3865,1)</f>
        <v>3855</v>
      </c>
      <c r="B3866" s="38" t="str">
        <f>_xlfn.IFNA(IF($U$8="set",VLOOKUP(Search!$A3866,Inventory!$AD$2:$AI$5552,6,FALSE),IF($U$8="Player",VLOOKUP(Search!$A3866,Inventory!$AF$2:$AI$5552,4,FALSE),IF($U$8="BV",VLOOKUP(Search!$A3866,Inventory!$AH$2:$AI$5552,2,FALSE),""))),"")</f>
        <v/>
      </c>
      <c r="C3866" s="38"/>
      <c r="D3866" s="38"/>
      <c r="E3866" s="38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22"/>
    </row>
    <row r="3867" spans="1:22" x14ac:dyDescent="0.2">
      <c r="A3867" s="24">
        <f>1+LARGE($A$11:A3866,1)</f>
        <v>3856</v>
      </c>
      <c r="B3867" s="38" t="str">
        <f>_xlfn.IFNA(IF($U$8="set",VLOOKUP(Search!$A3867,Inventory!$AD$2:$AI$5552,6,FALSE),IF($U$8="Player",VLOOKUP(Search!$A3867,Inventory!$AF$2:$AI$5552,4,FALSE),IF($U$8="BV",VLOOKUP(Search!$A3867,Inventory!$AH$2:$AI$5552,2,FALSE),""))),"")</f>
        <v/>
      </c>
      <c r="C3867" s="38"/>
      <c r="D3867" s="38"/>
      <c r="E3867" s="38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22"/>
    </row>
    <row r="3868" spans="1:22" x14ac:dyDescent="0.2">
      <c r="A3868" s="24">
        <f>1+LARGE($A$11:A3867,1)</f>
        <v>3857</v>
      </c>
      <c r="B3868" s="38" t="str">
        <f>_xlfn.IFNA(IF($U$8="set",VLOOKUP(Search!$A3868,Inventory!$AD$2:$AI$5552,6,FALSE),IF($U$8="Player",VLOOKUP(Search!$A3868,Inventory!$AF$2:$AI$5552,4,FALSE),IF($U$8="BV",VLOOKUP(Search!$A3868,Inventory!$AH$2:$AI$5552,2,FALSE),""))),"")</f>
        <v/>
      </c>
      <c r="C3868" s="38"/>
      <c r="D3868" s="38"/>
      <c r="E3868" s="38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22"/>
    </row>
    <row r="3869" spans="1:22" x14ac:dyDescent="0.2">
      <c r="A3869" s="24">
        <f>1+LARGE($A$11:A3868,1)</f>
        <v>3858</v>
      </c>
      <c r="B3869" s="38" t="str">
        <f>_xlfn.IFNA(IF($U$8="set",VLOOKUP(Search!$A3869,Inventory!$AD$2:$AI$5552,6,FALSE),IF($U$8="Player",VLOOKUP(Search!$A3869,Inventory!$AF$2:$AI$5552,4,FALSE),IF($U$8="BV",VLOOKUP(Search!$A3869,Inventory!$AH$2:$AI$5552,2,FALSE),""))),"")</f>
        <v/>
      </c>
      <c r="C3869" s="38"/>
      <c r="D3869" s="38"/>
      <c r="E3869" s="38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22"/>
    </row>
    <row r="3870" spans="1:22" x14ac:dyDescent="0.2">
      <c r="A3870" s="24">
        <f>1+LARGE($A$11:A3869,1)</f>
        <v>3859</v>
      </c>
      <c r="B3870" s="38" t="str">
        <f>_xlfn.IFNA(IF($U$8="set",VLOOKUP(Search!$A3870,Inventory!$AD$2:$AI$5552,6,FALSE),IF($U$8="Player",VLOOKUP(Search!$A3870,Inventory!$AF$2:$AI$5552,4,FALSE),IF($U$8="BV",VLOOKUP(Search!$A3870,Inventory!$AH$2:$AI$5552,2,FALSE),""))),"")</f>
        <v/>
      </c>
      <c r="C3870" s="38"/>
      <c r="D3870" s="38"/>
      <c r="E3870" s="38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22"/>
    </row>
    <row r="3871" spans="1:22" x14ac:dyDescent="0.2">
      <c r="A3871" s="24">
        <f>1+LARGE($A$11:A3870,1)</f>
        <v>3860</v>
      </c>
      <c r="B3871" s="38" t="str">
        <f>_xlfn.IFNA(IF($U$8="set",VLOOKUP(Search!$A3871,Inventory!$AD$2:$AI$5552,6,FALSE),IF($U$8="Player",VLOOKUP(Search!$A3871,Inventory!$AF$2:$AI$5552,4,FALSE),IF($U$8="BV",VLOOKUP(Search!$A3871,Inventory!$AH$2:$AI$5552,2,FALSE),""))),"")</f>
        <v/>
      </c>
      <c r="C3871" s="38"/>
      <c r="D3871" s="38"/>
      <c r="E3871" s="38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22"/>
    </row>
    <row r="3872" spans="1:22" x14ac:dyDescent="0.2">
      <c r="A3872" s="24">
        <f>1+LARGE($A$11:A3871,1)</f>
        <v>3861</v>
      </c>
      <c r="B3872" s="38" t="str">
        <f>_xlfn.IFNA(IF($U$8="set",VLOOKUP(Search!$A3872,Inventory!$AD$2:$AI$5552,6,FALSE),IF($U$8="Player",VLOOKUP(Search!$A3872,Inventory!$AF$2:$AI$5552,4,FALSE),IF($U$8="BV",VLOOKUP(Search!$A3872,Inventory!$AH$2:$AI$5552,2,FALSE),""))),"")</f>
        <v/>
      </c>
      <c r="C3872" s="38"/>
      <c r="D3872" s="38"/>
      <c r="E3872" s="38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22"/>
    </row>
    <row r="3873" spans="1:22" x14ac:dyDescent="0.2">
      <c r="A3873" s="24">
        <f>1+LARGE($A$11:A3872,1)</f>
        <v>3862</v>
      </c>
      <c r="B3873" s="38" t="str">
        <f>_xlfn.IFNA(IF($U$8="set",VLOOKUP(Search!$A3873,Inventory!$AD$2:$AI$5552,6,FALSE),IF($U$8="Player",VLOOKUP(Search!$A3873,Inventory!$AF$2:$AI$5552,4,FALSE),IF($U$8="BV",VLOOKUP(Search!$A3873,Inventory!$AH$2:$AI$5552,2,FALSE),""))),"")</f>
        <v/>
      </c>
      <c r="C3873" s="38"/>
      <c r="D3873" s="38"/>
      <c r="E3873" s="38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22"/>
    </row>
    <row r="3874" spans="1:22" x14ac:dyDescent="0.2">
      <c r="A3874" s="24">
        <f>1+LARGE($A$11:A3873,1)</f>
        <v>3863</v>
      </c>
      <c r="B3874" s="38" t="str">
        <f>_xlfn.IFNA(IF($U$8="set",VLOOKUP(Search!$A3874,Inventory!$AD$2:$AI$5552,6,FALSE),IF($U$8="Player",VLOOKUP(Search!$A3874,Inventory!$AF$2:$AI$5552,4,FALSE),IF($U$8="BV",VLOOKUP(Search!$A3874,Inventory!$AH$2:$AI$5552,2,FALSE),""))),"")</f>
        <v/>
      </c>
      <c r="C3874" s="38"/>
      <c r="D3874" s="38"/>
      <c r="E3874" s="38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22"/>
    </row>
    <row r="3875" spans="1:22" x14ac:dyDescent="0.2">
      <c r="A3875" s="24">
        <f>1+LARGE($A$11:A3874,1)</f>
        <v>3864</v>
      </c>
      <c r="B3875" s="38" t="str">
        <f>_xlfn.IFNA(IF($U$8="set",VLOOKUP(Search!$A3875,Inventory!$AD$2:$AI$5552,6,FALSE),IF($U$8="Player",VLOOKUP(Search!$A3875,Inventory!$AF$2:$AI$5552,4,FALSE),IF($U$8="BV",VLOOKUP(Search!$A3875,Inventory!$AH$2:$AI$5552,2,FALSE),""))),"")</f>
        <v/>
      </c>
      <c r="C3875" s="38"/>
      <c r="D3875" s="38"/>
      <c r="E3875" s="38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22"/>
    </row>
    <row r="3876" spans="1:22" x14ac:dyDescent="0.2">
      <c r="A3876" s="24">
        <f>1+LARGE($A$11:A3875,1)</f>
        <v>3865</v>
      </c>
      <c r="B3876" s="38" t="str">
        <f>_xlfn.IFNA(IF($U$8="set",VLOOKUP(Search!$A3876,Inventory!$AD$2:$AI$5552,6,FALSE),IF($U$8="Player",VLOOKUP(Search!$A3876,Inventory!$AF$2:$AI$5552,4,FALSE),IF($U$8="BV",VLOOKUP(Search!$A3876,Inventory!$AH$2:$AI$5552,2,FALSE),""))),"")</f>
        <v/>
      </c>
      <c r="C3876" s="38"/>
      <c r="D3876" s="38"/>
      <c r="E3876" s="38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22"/>
    </row>
    <row r="3877" spans="1:22" x14ac:dyDescent="0.2">
      <c r="A3877" s="24">
        <f>1+LARGE($A$11:A3876,1)</f>
        <v>3866</v>
      </c>
      <c r="B3877" s="38" t="str">
        <f>_xlfn.IFNA(IF($U$8="set",VLOOKUP(Search!$A3877,Inventory!$AD$2:$AI$5552,6,FALSE),IF($U$8="Player",VLOOKUP(Search!$A3877,Inventory!$AF$2:$AI$5552,4,FALSE),IF($U$8="BV",VLOOKUP(Search!$A3877,Inventory!$AH$2:$AI$5552,2,FALSE),""))),"")</f>
        <v/>
      </c>
      <c r="C3877" s="38"/>
      <c r="D3877" s="38"/>
      <c r="E3877" s="38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22"/>
    </row>
    <row r="3878" spans="1:22" x14ac:dyDescent="0.2">
      <c r="A3878" s="24">
        <f>1+LARGE($A$11:A3877,1)</f>
        <v>3867</v>
      </c>
      <c r="B3878" s="38" t="str">
        <f>_xlfn.IFNA(IF($U$8="set",VLOOKUP(Search!$A3878,Inventory!$AD$2:$AI$5552,6,FALSE),IF($U$8="Player",VLOOKUP(Search!$A3878,Inventory!$AF$2:$AI$5552,4,FALSE),IF($U$8="BV",VLOOKUP(Search!$A3878,Inventory!$AH$2:$AI$5552,2,FALSE),""))),"")</f>
        <v/>
      </c>
      <c r="C3878" s="38"/>
      <c r="D3878" s="38"/>
      <c r="E3878" s="38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22"/>
    </row>
    <row r="3879" spans="1:22" x14ac:dyDescent="0.2">
      <c r="A3879" s="24">
        <f>1+LARGE($A$11:A3878,1)</f>
        <v>3868</v>
      </c>
      <c r="B3879" s="38" t="str">
        <f>_xlfn.IFNA(IF($U$8="set",VLOOKUP(Search!$A3879,Inventory!$AD$2:$AI$5552,6,FALSE),IF($U$8="Player",VLOOKUP(Search!$A3879,Inventory!$AF$2:$AI$5552,4,FALSE),IF($U$8="BV",VLOOKUP(Search!$A3879,Inventory!$AH$2:$AI$5552,2,FALSE),""))),"")</f>
        <v/>
      </c>
      <c r="C3879" s="38"/>
      <c r="D3879" s="38"/>
      <c r="E3879" s="38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22"/>
    </row>
    <row r="3880" spans="1:22" x14ac:dyDescent="0.2">
      <c r="A3880" s="24">
        <f>1+LARGE($A$11:A3879,1)</f>
        <v>3869</v>
      </c>
      <c r="B3880" s="38" t="str">
        <f>_xlfn.IFNA(IF($U$8="set",VLOOKUP(Search!$A3880,Inventory!$AD$2:$AI$5552,6,FALSE),IF($U$8="Player",VLOOKUP(Search!$A3880,Inventory!$AF$2:$AI$5552,4,FALSE),IF($U$8="BV",VLOOKUP(Search!$A3880,Inventory!$AH$2:$AI$5552,2,FALSE),""))),"")</f>
        <v/>
      </c>
      <c r="C3880" s="38"/>
      <c r="D3880" s="38"/>
      <c r="E3880" s="38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22"/>
    </row>
    <row r="3881" spans="1:22" x14ac:dyDescent="0.2">
      <c r="A3881" s="24">
        <f>1+LARGE($A$11:A3880,1)</f>
        <v>3870</v>
      </c>
      <c r="B3881" s="38" t="str">
        <f>_xlfn.IFNA(IF($U$8="set",VLOOKUP(Search!$A3881,Inventory!$AD$2:$AI$5552,6,FALSE),IF($U$8="Player",VLOOKUP(Search!$A3881,Inventory!$AF$2:$AI$5552,4,FALSE),IF($U$8="BV",VLOOKUP(Search!$A3881,Inventory!$AH$2:$AI$5552,2,FALSE),""))),"")</f>
        <v/>
      </c>
      <c r="C3881" s="38"/>
      <c r="D3881" s="38"/>
      <c r="E3881" s="38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22"/>
    </row>
    <row r="3882" spans="1:22" x14ac:dyDescent="0.2">
      <c r="A3882" s="24">
        <f>1+LARGE($A$11:A3881,1)</f>
        <v>3871</v>
      </c>
      <c r="B3882" s="38" t="str">
        <f>_xlfn.IFNA(IF($U$8="set",VLOOKUP(Search!$A3882,Inventory!$AD$2:$AI$5552,6,FALSE),IF($U$8="Player",VLOOKUP(Search!$A3882,Inventory!$AF$2:$AI$5552,4,FALSE),IF($U$8="BV",VLOOKUP(Search!$A3882,Inventory!$AH$2:$AI$5552,2,FALSE),""))),"")</f>
        <v/>
      </c>
      <c r="C3882" s="38"/>
      <c r="D3882" s="38"/>
      <c r="E3882" s="38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22"/>
    </row>
    <row r="3883" spans="1:22" x14ac:dyDescent="0.2">
      <c r="A3883" s="24">
        <f>1+LARGE($A$11:A3882,1)</f>
        <v>3872</v>
      </c>
      <c r="B3883" s="38" t="str">
        <f>_xlfn.IFNA(IF($U$8="set",VLOOKUP(Search!$A3883,Inventory!$AD$2:$AI$5552,6,FALSE),IF($U$8="Player",VLOOKUP(Search!$A3883,Inventory!$AF$2:$AI$5552,4,FALSE),IF($U$8="BV",VLOOKUP(Search!$A3883,Inventory!$AH$2:$AI$5552,2,FALSE),""))),"")</f>
        <v/>
      </c>
      <c r="C3883" s="38"/>
      <c r="D3883" s="38"/>
      <c r="E3883" s="38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22"/>
    </row>
    <row r="3884" spans="1:22" x14ac:dyDescent="0.2">
      <c r="A3884" s="24">
        <f>1+LARGE($A$11:A3883,1)</f>
        <v>3873</v>
      </c>
      <c r="B3884" s="38" t="str">
        <f>_xlfn.IFNA(IF($U$8="set",VLOOKUP(Search!$A3884,Inventory!$AD$2:$AI$5552,6,FALSE),IF($U$8="Player",VLOOKUP(Search!$A3884,Inventory!$AF$2:$AI$5552,4,FALSE),IF($U$8="BV",VLOOKUP(Search!$A3884,Inventory!$AH$2:$AI$5552,2,FALSE),""))),"")</f>
        <v/>
      </c>
      <c r="C3884" s="38"/>
      <c r="D3884" s="38"/>
      <c r="E3884" s="38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22"/>
    </row>
    <row r="3885" spans="1:22" x14ac:dyDescent="0.2">
      <c r="A3885" s="24">
        <f>1+LARGE($A$11:A3884,1)</f>
        <v>3874</v>
      </c>
      <c r="B3885" s="38" t="str">
        <f>_xlfn.IFNA(IF($U$8="set",VLOOKUP(Search!$A3885,Inventory!$AD$2:$AI$5552,6,FALSE),IF($U$8="Player",VLOOKUP(Search!$A3885,Inventory!$AF$2:$AI$5552,4,FALSE),IF($U$8="BV",VLOOKUP(Search!$A3885,Inventory!$AH$2:$AI$5552,2,FALSE),""))),"")</f>
        <v/>
      </c>
      <c r="C3885" s="38"/>
      <c r="D3885" s="38"/>
      <c r="E3885" s="38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22"/>
    </row>
    <row r="3886" spans="1:22" x14ac:dyDescent="0.2">
      <c r="A3886" s="24">
        <f>1+LARGE($A$11:A3885,1)</f>
        <v>3875</v>
      </c>
      <c r="B3886" s="38" t="str">
        <f>_xlfn.IFNA(IF($U$8="set",VLOOKUP(Search!$A3886,Inventory!$AD$2:$AI$5552,6,FALSE),IF($U$8="Player",VLOOKUP(Search!$A3886,Inventory!$AF$2:$AI$5552,4,FALSE),IF($U$8="BV",VLOOKUP(Search!$A3886,Inventory!$AH$2:$AI$5552,2,FALSE),""))),"")</f>
        <v/>
      </c>
      <c r="C3886" s="38"/>
      <c r="D3886" s="38"/>
      <c r="E3886" s="38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22"/>
    </row>
    <row r="3887" spans="1:22" x14ac:dyDescent="0.2">
      <c r="A3887" s="24">
        <f>1+LARGE($A$11:A3886,1)</f>
        <v>3876</v>
      </c>
      <c r="B3887" s="38" t="str">
        <f>_xlfn.IFNA(IF($U$8="set",VLOOKUP(Search!$A3887,Inventory!$AD$2:$AI$5552,6,FALSE),IF($U$8="Player",VLOOKUP(Search!$A3887,Inventory!$AF$2:$AI$5552,4,FALSE),IF($U$8="BV",VLOOKUP(Search!$A3887,Inventory!$AH$2:$AI$5552,2,FALSE),""))),"")</f>
        <v/>
      </c>
      <c r="C3887" s="38"/>
      <c r="D3887" s="38"/>
      <c r="E3887" s="38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22"/>
    </row>
    <row r="3888" spans="1:22" x14ac:dyDescent="0.2">
      <c r="A3888" s="24">
        <f>1+LARGE($A$11:A3887,1)</f>
        <v>3877</v>
      </c>
      <c r="B3888" s="38" t="str">
        <f>_xlfn.IFNA(IF($U$8="set",VLOOKUP(Search!$A3888,Inventory!$AD$2:$AI$5552,6,FALSE),IF($U$8="Player",VLOOKUP(Search!$A3888,Inventory!$AF$2:$AI$5552,4,FALSE),IF($U$8="BV",VLOOKUP(Search!$A3888,Inventory!$AH$2:$AI$5552,2,FALSE),""))),"")</f>
        <v/>
      </c>
      <c r="C3888" s="38"/>
      <c r="D3888" s="38"/>
      <c r="E3888" s="38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22"/>
    </row>
    <row r="3889" spans="1:22" x14ac:dyDescent="0.2">
      <c r="A3889" s="24">
        <f>1+LARGE($A$11:A3888,1)</f>
        <v>3878</v>
      </c>
      <c r="B3889" s="38" t="str">
        <f>_xlfn.IFNA(IF($U$8="set",VLOOKUP(Search!$A3889,Inventory!$AD$2:$AI$5552,6,FALSE),IF($U$8="Player",VLOOKUP(Search!$A3889,Inventory!$AF$2:$AI$5552,4,FALSE),IF($U$8="BV",VLOOKUP(Search!$A3889,Inventory!$AH$2:$AI$5552,2,FALSE),""))),"")</f>
        <v/>
      </c>
      <c r="C3889" s="38"/>
      <c r="D3889" s="38"/>
      <c r="E3889" s="38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22"/>
    </row>
    <row r="3890" spans="1:22" x14ac:dyDescent="0.2">
      <c r="A3890" s="24">
        <f>1+LARGE($A$11:A3889,1)</f>
        <v>3879</v>
      </c>
      <c r="B3890" s="38" t="str">
        <f>_xlfn.IFNA(IF($U$8="set",VLOOKUP(Search!$A3890,Inventory!$AD$2:$AI$5552,6,FALSE),IF($U$8="Player",VLOOKUP(Search!$A3890,Inventory!$AF$2:$AI$5552,4,FALSE),IF($U$8="BV",VLOOKUP(Search!$A3890,Inventory!$AH$2:$AI$5552,2,FALSE),""))),"")</f>
        <v/>
      </c>
      <c r="C3890" s="38"/>
      <c r="D3890" s="38"/>
      <c r="E3890" s="38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22"/>
    </row>
    <row r="3891" spans="1:22" x14ac:dyDescent="0.2">
      <c r="A3891" s="24">
        <f>1+LARGE($A$11:A3890,1)</f>
        <v>3880</v>
      </c>
      <c r="B3891" s="38" t="str">
        <f>_xlfn.IFNA(IF($U$8="set",VLOOKUP(Search!$A3891,Inventory!$AD$2:$AI$5552,6,FALSE),IF($U$8="Player",VLOOKUP(Search!$A3891,Inventory!$AF$2:$AI$5552,4,FALSE),IF($U$8="BV",VLOOKUP(Search!$A3891,Inventory!$AH$2:$AI$5552,2,FALSE),""))),"")</f>
        <v/>
      </c>
      <c r="C3891" s="38"/>
      <c r="D3891" s="38"/>
      <c r="E3891" s="38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22"/>
    </row>
    <row r="3892" spans="1:22" x14ac:dyDescent="0.2">
      <c r="A3892" s="24">
        <f>1+LARGE($A$11:A3891,1)</f>
        <v>3881</v>
      </c>
      <c r="B3892" s="38" t="str">
        <f>_xlfn.IFNA(IF($U$8="set",VLOOKUP(Search!$A3892,Inventory!$AD$2:$AI$5552,6,FALSE),IF($U$8="Player",VLOOKUP(Search!$A3892,Inventory!$AF$2:$AI$5552,4,FALSE),IF($U$8="BV",VLOOKUP(Search!$A3892,Inventory!$AH$2:$AI$5552,2,FALSE),""))),"")</f>
        <v/>
      </c>
      <c r="C3892" s="38"/>
      <c r="D3892" s="38"/>
      <c r="E3892" s="38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22"/>
    </row>
    <row r="3893" spans="1:22" x14ac:dyDescent="0.2">
      <c r="A3893" s="24">
        <f>1+LARGE($A$11:A3892,1)</f>
        <v>3882</v>
      </c>
      <c r="B3893" s="38" t="str">
        <f>_xlfn.IFNA(IF($U$8="set",VLOOKUP(Search!$A3893,Inventory!$AD$2:$AI$5552,6,FALSE),IF($U$8="Player",VLOOKUP(Search!$A3893,Inventory!$AF$2:$AI$5552,4,FALSE),IF($U$8="BV",VLOOKUP(Search!$A3893,Inventory!$AH$2:$AI$5552,2,FALSE),""))),"")</f>
        <v/>
      </c>
      <c r="C3893" s="38"/>
      <c r="D3893" s="38"/>
      <c r="E3893" s="38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22"/>
    </row>
    <row r="3894" spans="1:22" x14ac:dyDescent="0.2">
      <c r="A3894" s="24">
        <f>1+LARGE($A$11:A3893,1)</f>
        <v>3883</v>
      </c>
      <c r="B3894" s="38" t="str">
        <f>_xlfn.IFNA(IF($U$8="set",VLOOKUP(Search!$A3894,Inventory!$AD$2:$AI$5552,6,FALSE),IF($U$8="Player",VLOOKUP(Search!$A3894,Inventory!$AF$2:$AI$5552,4,FALSE),IF($U$8="BV",VLOOKUP(Search!$A3894,Inventory!$AH$2:$AI$5552,2,FALSE),""))),"")</f>
        <v/>
      </c>
      <c r="C3894" s="38"/>
      <c r="D3894" s="38"/>
      <c r="E3894" s="38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22"/>
    </row>
    <row r="3895" spans="1:22" x14ac:dyDescent="0.2">
      <c r="A3895" s="24">
        <f>1+LARGE($A$11:A3894,1)</f>
        <v>3884</v>
      </c>
      <c r="B3895" s="38" t="str">
        <f>_xlfn.IFNA(IF($U$8="set",VLOOKUP(Search!$A3895,Inventory!$AD$2:$AI$5552,6,FALSE),IF($U$8="Player",VLOOKUP(Search!$A3895,Inventory!$AF$2:$AI$5552,4,FALSE),IF($U$8="BV",VLOOKUP(Search!$A3895,Inventory!$AH$2:$AI$5552,2,FALSE),""))),"")</f>
        <v/>
      </c>
      <c r="C3895" s="38"/>
      <c r="D3895" s="38"/>
      <c r="E3895" s="38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22"/>
    </row>
    <row r="3896" spans="1:22" x14ac:dyDescent="0.2">
      <c r="A3896" s="24">
        <f>1+LARGE($A$11:A3895,1)</f>
        <v>3885</v>
      </c>
      <c r="B3896" s="38" t="str">
        <f>_xlfn.IFNA(IF($U$8="set",VLOOKUP(Search!$A3896,Inventory!$AD$2:$AI$5552,6,FALSE),IF($U$8="Player",VLOOKUP(Search!$A3896,Inventory!$AF$2:$AI$5552,4,FALSE),IF($U$8="BV",VLOOKUP(Search!$A3896,Inventory!$AH$2:$AI$5552,2,FALSE),""))),"")</f>
        <v/>
      </c>
      <c r="C3896" s="38"/>
      <c r="D3896" s="38"/>
      <c r="E3896" s="38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22"/>
    </row>
    <row r="3897" spans="1:22" x14ac:dyDescent="0.2">
      <c r="A3897" s="24">
        <f>1+LARGE($A$11:A3896,1)</f>
        <v>3886</v>
      </c>
      <c r="B3897" s="38" t="str">
        <f>_xlfn.IFNA(IF($U$8="set",VLOOKUP(Search!$A3897,Inventory!$AD$2:$AI$5552,6,FALSE),IF($U$8="Player",VLOOKUP(Search!$A3897,Inventory!$AF$2:$AI$5552,4,FALSE),IF($U$8="BV",VLOOKUP(Search!$A3897,Inventory!$AH$2:$AI$5552,2,FALSE),""))),"")</f>
        <v/>
      </c>
      <c r="C3897" s="38"/>
      <c r="D3897" s="38"/>
      <c r="E3897" s="38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22"/>
    </row>
    <row r="3898" spans="1:22" x14ac:dyDescent="0.2">
      <c r="A3898" s="24">
        <f>1+LARGE($A$11:A3897,1)</f>
        <v>3887</v>
      </c>
      <c r="B3898" s="38" t="str">
        <f>_xlfn.IFNA(IF($U$8="set",VLOOKUP(Search!$A3898,Inventory!$AD$2:$AI$5552,6,FALSE),IF($U$8="Player",VLOOKUP(Search!$A3898,Inventory!$AF$2:$AI$5552,4,FALSE),IF($U$8="BV",VLOOKUP(Search!$A3898,Inventory!$AH$2:$AI$5552,2,FALSE),""))),"")</f>
        <v/>
      </c>
      <c r="C3898" s="38"/>
      <c r="D3898" s="38"/>
      <c r="E3898" s="38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22"/>
    </row>
    <row r="3899" spans="1:22" x14ac:dyDescent="0.2">
      <c r="A3899" s="24">
        <f>1+LARGE($A$11:A3898,1)</f>
        <v>3888</v>
      </c>
      <c r="B3899" s="38" t="str">
        <f>_xlfn.IFNA(IF($U$8="set",VLOOKUP(Search!$A3899,Inventory!$AD$2:$AI$5552,6,FALSE),IF($U$8="Player",VLOOKUP(Search!$A3899,Inventory!$AF$2:$AI$5552,4,FALSE),IF($U$8="BV",VLOOKUP(Search!$A3899,Inventory!$AH$2:$AI$5552,2,FALSE),""))),"")</f>
        <v/>
      </c>
      <c r="C3899" s="38"/>
      <c r="D3899" s="38"/>
      <c r="E3899" s="38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22"/>
    </row>
    <row r="3900" spans="1:22" x14ac:dyDescent="0.2">
      <c r="A3900" s="24">
        <f>1+LARGE($A$11:A3899,1)</f>
        <v>3889</v>
      </c>
      <c r="B3900" s="38" t="str">
        <f>_xlfn.IFNA(IF($U$8="set",VLOOKUP(Search!$A3900,Inventory!$AD$2:$AI$5552,6,FALSE),IF($U$8="Player",VLOOKUP(Search!$A3900,Inventory!$AF$2:$AI$5552,4,FALSE),IF($U$8="BV",VLOOKUP(Search!$A3900,Inventory!$AH$2:$AI$5552,2,FALSE),""))),"")</f>
        <v/>
      </c>
      <c r="C3900" s="38"/>
      <c r="D3900" s="38"/>
      <c r="E3900" s="38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22"/>
    </row>
    <row r="3901" spans="1:22" x14ac:dyDescent="0.2">
      <c r="A3901" s="24">
        <f>1+LARGE($A$11:A3900,1)</f>
        <v>3890</v>
      </c>
      <c r="B3901" s="38" t="str">
        <f>_xlfn.IFNA(IF($U$8="set",VLOOKUP(Search!$A3901,Inventory!$AD$2:$AI$5552,6,FALSE),IF($U$8="Player",VLOOKUP(Search!$A3901,Inventory!$AF$2:$AI$5552,4,FALSE),IF($U$8="BV",VLOOKUP(Search!$A3901,Inventory!$AH$2:$AI$5552,2,FALSE),""))),"")</f>
        <v/>
      </c>
      <c r="C3901" s="38"/>
      <c r="D3901" s="38"/>
      <c r="E3901" s="38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22"/>
    </row>
    <row r="3902" spans="1:22" x14ac:dyDescent="0.2">
      <c r="A3902" s="24">
        <f>1+LARGE($A$11:A3901,1)</f>
        <v>3891</v>
      </c>
      <c r="B3902" s="38" t="str">
        <f>_xlfn.IFNA(IF($U$8="set",VLOOKUP(Search!$A3902,Inventory!$AD$2:$AI$5552,6,FALSE),IF($U$8="Player",VLOOKUP(Search!$A3902,Inventory!$AF$2:$AI$5552,4,FALSE),IF($U$8="BV",VLOOKUP(Search!$A3902,Inventory!$AH$2:$AI$5552,2,FALSE),""))),"")</f>
        <v/>
      </c>
      <c r="C3902" s="38"/>
      <c r="D3902" s="38"/>
      <c r="E3902" s="38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22"/>
    </row>
    <row r="3903" spans="1:22" x14ac:dyDescent="0.2">
      <c r="A3903" s="24">
        <f>1+LARGE($A$11:A3902,1)</f>
        <v>3892</v>
      </c>
      <c r="B3903" s="38" t="str">
        <f>_xlfn.IFNA(IF($U$8="set",VLOOKUP(Search!$A3903,Inventory!$AD$2:$AI$5552,6,FALSE),IF($U$8="Player",VLOOKUP(Search!$A3903,Inventory!$AF$2:$AI$5552,4,FALSE),IF($U$8="BV",VLOOKUP(Search!$A3903,Inventory!$AH$2:$AI$5552,2,FALSE),""))),"")</f>
        <v/>
      </c>
      <c r="C3903" s="38"/>
      <c r="D3903" s="38"/>
      <c r="E3903" s="38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22"/>
    </row>
    <row r="3904" spans="1:22" x14ac:dyDescent="0.2">
      <c r="A3904" s="24">
        <f>1+LARGE($A$11:A3903,1)</f>
        <v>3893</v>
      </c>
      <c r="B3904" s="38" t="str">
        <f>_xlfn.IFNA(IF($U$8="set",VLOOKUP(Search!$A3904,Inventory!$AD$2:$AI$5552,6,FALSE),IF($U$8="Player",VLOOKUP(Search!$A3904,Inventory!$AF$2:$AI$5552,4,FALSE),IF($U$8="BV",VLOOKUP(Search!$A3904,Inventory!$AH$2:$AI$5552,2,FALSE),""))),"")</f>
        <v/>
      </c>
      <c r="C3904" s="38"/>
      <c r="D3904" s="38"/>
      <c r="E3904" s="38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22"/>
    </row>
    <row r="3905" spans="1:22" x14ac:dyDescent="0.2">
      <c r="A3905" s="24">
        <f>1+LARGE($A$11:A3904,1)</f>
        <v>3894</v>
      </c>
      <c r="B3905" s="38" t="str">
        <f>_xlfn.IFNA(IF($U$8="set",VLOOKUP(Search!$A3905,Inventory!$AD$2:$AI$5552,6,FALSE),IF($U$8="Player",VLOOKUP(Search!$A3905,Inventory!$AF$2:$AI$5552,4,FALSE),IF($U$8="BV",VLOOKUP(Search!$A3905,Inventory!$AH$2:$AI$5552,2,FALSE),""))),"")</f>
        <v/>
      </c>
      <c r="C3905" s="38"/>
      <c r="D3905" s="38"/>
      <c r="E3905" s="38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22"/>
    </row>
    <row r="3906" spans="1:22" x14ac:dyDescent="0.2">
      <c r="A3906" s="24">
        <f>1+LARGE($A$11:A3905,1)</f>
        <v>3895</v>
      </c>
      <c r="B3906" s="38" t="str">
        <f>_xlfn.IFNA(IF($U$8="set",VLOOKUP(Search!$A3906,Inventory!$AD$2:$AI$5552,6,FALSE),IF($U$8="Player",VLOOKUP(Search!$A3906,Inventory!$AF$2:$AI$5552,4,FALSE),IF($U$8="BV",VLOOKUP(Search!$A3906,Inventory!$AH$2:$AI$5552,2,FALSE),""))),"")</f>
        <v/>
      </c>
      <c r="C3906" s="38"/>
      <c r="D3906" s="38"/>
      <c r="E3906" s="38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22"/>
    </row>
    <row r="3907" spans="1:22" x14ac:dyDescent="0.2">
      <c r="A3907" s="24">
        <f>1+LARGE($A$11:A3906,1)</f>
        <v>3896</v>
      </c>
      <c r="B3907" s="38" t="str">
        <f>_xlfn.IFNA(IF($U$8="set",VLOOKUP(Search!$A3907,Inventory!$AD$2:$AI$5552,6,FALSE),IF($U$8="Player",VLOOKUP(Search!$A3907,Inventory!$AF$2:$AI$5552,4,FALSE),IF($U$8="BV",VLOOKUP(Search!$A3907,Inventory!$AH$2:$AI$5552,2,FALSE),""))),"")</f>
        <v/>
      </c>
      <c r="C3907" s="38"/>
      <c r="D3907" s="38"/>
      <c r="E3907" s="38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22"/>
    </row>
    <row r="3908" spans="1:22" x14ac:dyDescent="0.2">
      <c r="A3908" s="24">
        <f>1+LARGE($A$11:A3907,1)</f>
        <v>3897</v>
      </c>
      <c r="B3908" s="38" t="str">
        <f>_xlfn.IFNA(IF($U$8="set",VLOOKUP(Search!$A3908,Inventory!$AD$2:$AI$5552,6,FALSE),IF($U$8="Player",VLOOKUP(Search!$A3908,Inventory!$AF$2:$AI$5552,4,FALSE),IF($U$8="BV",VLOOKUP(Search!$A3908,Inventory!$AH$2:$AI$5552,2,FALSE),""))),"")</f>
        <v/>
      </c>
      <c r="C3908" s="38"/>
      <c r="D3908" s="38"/>
      <c r="E3908" s="38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22"/>
    </row>
    <row r="3909" spans="1:22" x14ac:dyDescent="0.2">
      <c r="A3909" s="24">
        <f>1+LARGE($A$11:A3908,1)</f>
        <v>3898</v>
      </c>
      <c r="B3909" s="38" t="str">
        <f>_xlfn.IFNA(IF($U$8="set",VLOOKUP(Search!$A3909,Inventory!$AD$2:$AI$5552,6,FALSE),IF($U$8="Player",VLOOKUP(Search!$A3909,Inventory!$AF$2:$AI$5552,4,FALSE),IF($U$8="BV",VLOOKUP(Search!$A3909,Inventory!$AH$2:$AI$5552,2,FALSE),""))),"")</f>
        <v/>
      </c>
      <c r="C3909" s="38"/>
      <c r="D3909" s="38"/>
      <c r="E3909" s="38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22"/>
    </row>
    <row r="3910" spans="1:22" x14ac:dyDescent="0.2">
      <c r="A3910" s="24">
        <f>1+LARGE($A$11:A3909,1)</f>
        <v>3899</v>
      </c>
      <c r="B3910" s="38" t="str">
        <f>_xlfn.IFNA(IF($U$8="set",VLOOKUP(Search!$A3910,Inventory!$AD$2:$AI$5552,6,FALSE),IF($U$8="Player",VLOOKUP(Search!$A3910,Inventory!$AF$2:$AI$5552,4,FALSE),IF($U$8="BV",VLOOKUP(Search!$A3910,Inventory!$AH$2:$AI$5552,2,FALSE),""))),"")</f>
        <v/>
      </c>
      <c r="C3910" s="38"/>
      <c r="D3910" s="38"/>
      <c r="E3910" s="38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22"/>
    </row>
    <row r="3911" spans="1:22" x14ac:dyDescent="0.2">
      <c r="A3911" s="24">
        <f>1+LARGE($A$11:A3910,1)</f>
        <v>3900</v>
      </c>
      <c r="B3911" s="38" t="str">
        <f>_xlfn.IFNA(IF($U$8="set",VLOOKUP(Search!$A3911,Inventory!$AD$2:$AI$5552,6,FALSE),IF($U$8="Player",VLOOKUP(Search!$A3911,Inventory!$AF$2:$AI$5552,4,FALSE),IF($U$8="BV",VLOOKUP(Search!$A3911,Inventory!$AH$2:$AI$5552,2,FALSE),""))),"")</f>
        <v/>
      </c>
      <c r="C3911" s="38"/>
      <c r="D3911" s="38"/>
      <c r="E3911" s="38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22"/>
    </row>
    <row r="3912" spans="1:22" x14ac:dyDescent="0.2">
      <c r="A3912" s="24">
        <f>1+LARGE($A$11:A3911,1)</f>
        <v>3901</v>
      </c>
      <c r="B3912" s="38" t="str">
        <f>_xlfn.IFNA(IF($U$8="set",VLOOKUP(Search!$A3912,Inventory!$AD$2:$AI$5552,6,FALSE),IF($U$8="Player",VLOOKUP(Search!$A3912,Inventory!$AF$2:$AI$5552,4,FALSE),IF($U$8="BV",VLOOKUP(Search!$A3912,Inventory!$AH$2:$AI$5552,2,FALSE),""))),"")</f>
        <v/>
      </c>
      <c r="C3912" s="38"/>
      <c r="D3912" s="38"/>
      <c r="E3912" s="38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22"/>
    </row>
    <row r="3913" spans="1:22" x14ac:dyDescent="0.2">
      <c r="A3913" s="24">
        <f>1+LARGE($A$11:A3912,1)</f>
        <v>3902</v>
      </c>
      <c r="B3913" s="38" t="str">
        <f>_xlfn.IFNA(IF($U$8="set",VLOOKUP(Search!$A3913,Inventory!$AD$2:$AI$5552,6,FALSE),IF($U$8="Player",VLOOKUP(Search!$A3913,Inventory!$AF$2:$AI$5552,4,FALSE),IF($U$8="BV",VLOOKUP(Search!$A3913,Inventory!$AH$2:$AI$5552,2,FALSE),""))),"")</f>
        <v/>
      </c>
      <c r="C3913" s="38"/>
      <c r="D3913" s="38"/>
      <c r="E3913" s="38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22"/>
    </row>
    <row r="3914" spans="1:22" x14ac:dyDescent="0.2">
      <c r="A3914" s="24">
        <f>1+LARGE($A$11:A3913,1)</f>
        <v>3903</v>
      </c>
      <c r="B3914" s="38" t="str">
        <f>_xlfn.IFNA(IF($U$8="set",VLOOKUP(Search!$A3914,Inventory!$AD$2:$AI$5552,6,FALSE),IF($U$8="Player",VLOOKUP(Search!$A3914,Inventory!$AF$2:$AI$5552,4,FALSE),IF($U$8="BV",VLOOKUP(Search!$A3914,Inventory!$AH$2:$AI$5552,2,FALSE),""))),"")</f>
        <v/>
      </c>
      <c r="C3914" s="38"/>
      <c r="D3914" s="38"/>
      <c r="E3914" s="38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22"/>
    </row>
    <row r="3915" spans="1:22" x14ac:dyDescent="0.2">
      <c r="A3915" s="24">
        <f>1+LARGE($A$11:A3914,1)</f>
        <v>3904</v>
      </c>
      <c r="B3915" s="38" t="str">
        <f>_xlfn.IFNA(IF($U$8="set",VLOOKUP(Search!$A3915,Inventory!$AD$2:$AI$5552,6,FALSE),IF($U$8="Player",VLOOKUP(Search!$A3915,Inventory!$AF$2:$AI$5552,4,FALSE),IF($U$8="BV",VLOOKUP(Search!$A3915,Inventory!$AH$2:$AI$5552,2,FALSE),""))),"")</f>
        <v/>
      </c>
      <c r="C3915" s="38"/>
      <c r="D3915" s="38"/>
      <c r="E3915" s="38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22"/>
    </row>
    <row r="3916" spans="1:22" x14ac:dyDescent="0.2">
      <c r="A3916" s="24">
        <f>1+LARGE($A$11:A3915,1)</f>
        <v>3905</v>
      </c>
      <c r="B3916" s="38" t="str">
        <f>_xlfn.IFNA(IF($U$8="set",VLOOKUP(Search!$A3916,Inventory!$AD$2:$AI$5552,6,FALSE),IF($U$8="Player",VLOOKUP(Search!$A3916,Inventory!$AF$2:$AI$5552,4,FALSE),IF($U$8="BV",VLOOKUP(Search!$A3916,Inventory!$AH$2:$AI$5552,2,FALSE),""))),"")</f>
        <v/>
      </c>
      <c r="C3916" s="38"/>
      <c r="D3916" s="38"/>
      <c r="E3916" s="38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22"/>
    </row>
    <row r="3917" spans="1:22" x14ac:dyDescent="0.2">
      <c r="A3917" s="24">
        <f>1+LARGE($A$11:A3916,1)</f>
        <v>3906</v>
      </c>
      <c r="B3917" s="38" t="str">
        <f>_xlfn.IFNA(IF($U$8="set",VLOOKUP(Search!$A3917,Inventory!$AD$2:$AI$5552,6,FALSE),IF($U$8="Player",VLOOKUP(Search!$A3917,Inventory!$AF$2:$AI$5552,4,FALSE),IF($U$8="BV",VLOOKUP(Search!$A3917,Inventory!$AH$2:$AI$5552,2,FALSE),""))),"")</f>
        <v/>
      </c>
      <c r="C3917" s="38"/>
      <c r="D3917" s="38"/>
      <c r="E3917" s="38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22"/>
    </row>
    <row r="3918" spans="1:22" x14ac:dyDescent="0.2">
      <c r="A3918" s="24">
        <f>1+LARGE($A$11:A3917,1)</f>
        <v>3907</v>
      </c>
      <c r="B3918" s="38" t="str">
        <f>_xlfn.IFNA(IF($U$8="set",VLOOKUP(Search!$A3918,Inventory!$AD$2:$AI$5552,6,FALSE),IF($U$8="Player",VLOOKUP(Search!$A3918,Inventory!$AF$2:$AI$5552,4,FALSE),IF($U$8="BV",VLOOKUP(Search!$A3918,Inventory!$AH$2:$AI$5552,2,FALSE),""))),"")</f>
        <v/>
      </c>
      <c r="C3918" s="38"/>
      <c r="D3918" s="38"/>
      <c r="E3918" s="38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22"/>
    </row>
    <row r="3919" spans="1:22" x14ac:dyDescent="0.2">
      <c r="A3919" s="24">
        <f>1+LARGE($A$11:A3918,1)</f>
        <v>3908</v>
      </c>
      <c r="B3919" s="38" t="str">
        <f>_xlfn.IFNA(IF($U$8="set",VLOOKUP(Search!$A3919,Inventory!$AD$2:$AI$5552,6,FALSE),IF($U$8="Player",VLOOKUP(Search!$A3919,Inventory!$AF$2:$AI$5552,4,FALSE),IF($U$8="BV",VLOOKUP(Search!$A3919,Inventory!$AH$2:$AI$5552,2,FALSE),""))),"")</f>
        <v/>
      </c>
      <c r="C3919" s="38"/>
      <c r="D3919" s="38"/>
      <c r="E3919" s="38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22"/>
    </row>
    <row r="3920" spans="1:22" x14ac:dyDescent="0.2">
      <c r="A3920" s="24">
        <f>1+LARGE($A$11:A3919,1)</f>
        <v>3909</v>
      </c>
      <c r="B3920" s="38" t="str">
        <f>_xlfn.IFNA(IF($U$8="set",VLOOKUP(Search!$A3920,Inventory!$AD$2:$AI$5552,6,FALSE),IF($U$8="Player",VLOOKUP(Search!$A3920,Inventory!$AF$2:$AI$5552,4,FALSE),IF($U$8="BV",VLOOKUP(Search!$A3920,Inventory!$AH$2:$AI$5552,2,FALSE),""))),"")</f>
        <v/>
      </c>
      <c r="C3920" s="38"/>
      <c r="D3920" s="38"/>
      <c r="E3920" s="38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22"/>
    </row>
    <row r="3921" spans="1:22" x14ac:dyDescent="0.2">
      <c r="A3921" s="24">
        <f>1+LARGE($A$11:A3920,1)</f>
        <v>3910</v>
      </c>
      <c r="B3921" s="38" t="str">
        <f>_xlfn.IFNA(IF($U$8="set",VLOOKUP(Search!$A3921,Inventory!$AD$2:$AI$5552,6,FALSE),IF($U$8="Player",VLOOKUP(Search!$A3921,Inventory!$AF$2:$AI$5552,4,FALSE),IF($U$8="BV",VLOOKUP(Search!$A3921,Inventory!$AH$2:$AI$5552,2,FALSE),""))),"")</f>
        <v/>
      </c>
      <c r="C3921" s="38"/>
      <c r="D3921" s="38"/>
      <c r="E3921" s="38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22"/>
    </row>
    <row r="3922" spans="1:22" x14ac:dyDescent="0.2">
      <c r="A3922" s="24">
        <f>1+LARGE($A$11:A3921,1)</f>
        <v>3911</v>
      </c>
      <c r="B3922" s="38" t="str">
        <f>_xlfn.IFNA(IF($U$8="set",VLOOKUP(Search!$A3922,Inventory!$AD$2:$AI$5552,6,FALSE),IF($U$8="Player",VLOOKUP(Search!$A3922,Inventory!$AF$2:$AI$5552,4,FALSE),IF($U$8="BV",VLOOKUP(Search!$A3922,Inventory!$AH$2:$AI$5552,2,FALSE),""))),"")</f>
        <v/>
      </c>
      <c r="C3922" s="38"/>
      <c r="D3922" s="38"/>
      <c r="E3922" s="38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22"/>
    </row>
    <row r="3923" spans="1:22" x14ac:dyDescent="0.2">
      <c r="A3923" s="24">
        <f>1+LARGE($A$11:A3922,1)</f>
        <v>3912</v>
      </c>
      <c r="B3923" s="38" t="str">
        <f>_xlfn.IFNA(IF($U$8="set",VLOOKUP(Search!$A3923,Inventory!$AD$2:$AI$5552,6,FALSE),IF($U$8="Player",VLOOKUP(Search!$A3923,Inventory!$AF$2:$AI$5552,4,FALSE),IF($U$8="BV",VLOOKUP(Search!$A3923,Inventory!$AH$2:$AI$5552,2,FALSE),""))),"")</f>
        <v/>
      </c>
      <c r="C3923" s="38"/>
      <c r="D3923" s="38"/>
      <c r="E3923" s="38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22"/>
    </row>
    <row r="3924" spans="1:22" x14ac:dyDescent="0.2">
      <c r="A3924" s="24">
        <f>1+LARGE($A$11:A3923,1)</f>
        <v>3913</v>
      </c>
      <c r="B3924" s="38" t="str">
        <f>_xlfn.IFNA(IF($U$8="set",VLOOKUP(Search!$A3924,Inventory!$AD$2:$AI$5552,6,FALSE),IF($U$8="Player",VLOOKUP(Search!$A3924,Inventory!$AF$2:$AI$5552,4,FALSE),IF($U$8="BV",VLOOKUP(Search!$A3924,Inventory!$AH$2:$AI$5552,2,FALSE),""))),"")</f>
        <v/>
      </c>
      <c r="C3924" s="38"/>
      <c r="D3924" s="38"/>
      <c r="E3924" s="38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22"/>
    </row>
    <row r="3925" spans="1:22" x14ac:dyDescent="0.2">
      <c r="A3925" s="24">
        <f>1+LARGE($A$11:A3924,1)</f>
        <v>3914</v>
      </c>
      <c r="B3925" s="38" t="str">
        <f>_xlfn.IFNA(IF($U$8="set",VLOOKUP(Search!$A3925,Inventory!$AD$2:$AI$5552,6,FALSE),IF($U$8="Player",VLOOKUP(Search!$A3925,Inventory!$AF$2:$AI$5552,4,FALSE),IF($U$8="BV",VLOOKUP(Search!$A3925,Inventory!$AH$2:$AI$5552,2,FALSE),""))),"")</f>
        <v/>
      </c>
      <c r="C3925" s="38"/>
      <c r="D3925" s="38"/>
      <c r="E3925" s="38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22"/>
    </row>
    <row r="3926" spans="1:22" x14ac:dyDescent="0.2">
      <c r="A3926" s="24">
        <f>1+LARGE($A$11:A3925,1)</f>
        <v>3915</v>
      </c>
      <c r="B3926" s="38" t="str">
        <f>_xlfn.IFNA(IF($U$8="set",VLOOKUP(Search!$A3926,Inventory!$AD$2:$AI$5552,6,FALSE),IF($U$8="Player",VLOOKUP(Search!$A3926,Inventory!$AF$2:$AI$5552,4,FALSE),IF($U$8="BV",VLOOKUP(Search!$A3926,Inventory!$AH$2:$AI$5552,2,FALSE),""))),"")</f>
        <v/>
      </c>
      <c r="C3926" s="38"/>
      <c r="D3926" s="38"/>
      <c r="E3926" s="38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22"/>
    </row>
    <row r="3927" spans="1:22" x14ac:dyDescent="0.2">
      <c r="A3927" s="24">
        <f>1+LARGE($A$11:A3926,1)</f>
        <v>3916</v>
      </c>
      <c r="B3927" s="38" t="str">
        <f>_xlfn.IFNA(IF($U$8="set",VLOOKUP(Search!$A3927,Inventory!$AD$2:$AI$5552,6,FALSE),IF($U$8="Player",VLOOKUP(Search!$A3927,Inventory!$AF$2:$AI$5552,4,FALSE),IF($U$8="BV",VLOOKUP(Search!$A3927,Inventory!$AH$2:$AI$5552,2,FALSE),""))),"")</f>
        <v/>
      </c>
      <c r="C3927" s="38"/>
      <c r="D3927" s="38"/>
      <c r="E3927" s="38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22"/>
    </row>
    <row r="3928" spans="1:22" x14ac:dyDescent="0.2">
      <c r="A3928" s="24">
        <f>1+LARGE($A$11:A3927,1)</f>
        <v>3917</v>
      </c>
      <c r="B3928" s="38" t="str">
        <f>_xlfn.IFNA(IF($U$8="set",VLOOKUP(Search!$A3928,Inventory!$AD$2:$AI$5552,6,FALSE),IF($U$8="Player",VLOOKUP(Search!$A3928,Inventory!$AF$2:$AI$5552,4,FALSE),IF($U$8="BV",VLOOKUP(Search!$A3928,Inventory!$AH$2:$AI$5552,2,FALSE),""))),"")</f>
        <v/>
      </c>
      <c r="C3928" s="38"/>
      <c r="D3928" s="38"/>
      <c r="E3928" s="38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22"/>
    </row>
    <row r="3929" spans="1:22" x14ac:dyDescent="0.2">
      <c r="A3929" s="24">
        <f>1+LARGE($A$11:A3928,1)</f>
        <v>3918</v>
      </c>
      <c r="B3929" s="38" t="str">
        <f>_xlfn.IFNA(IF($U$8="set",VLOOKUP(Search!$A3929,Inventory!$AD$2:$AI$5552,6,FALSE),IF($U$8="Player",VLOOKUP(Search!$A3929,Inventory!$AF$2:$AI$5552,4,FALSE),IF($U$8="BV",VLOOKUP(Search!$A3929,Inventory!$AH$2:$AI$5552,2,FALSE),""))),"")</f>
        <v/>
      </c>
      <c r="C3929" s="38"/>
      <c r="D3929" s="38"/>
      <c r="E3929" s="38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22"/>
    </row>
    <row r="3930" spans="1:22" x14ac:dyDescent="0.2">
      <c r="A3930" s="24">
        <f>1+LARGE($A$11:A3929,1)</f>
        <v>3919</v>
      </c>
      <c r="B3930" s="38" t="str">
        <f>_xlfn.IFNA(IF($U$8="set",VLOOKUP(Search!$A3930,Inventory!$AD$2:$AI$5552,6,FALSE),IF($U$8="Player",VLOOKUP(Search!$A3930,Inventory!$AF$2:$AI$5552,4,FALSE),IF($U$8="BV",VLOOKUP(Search!$A3930,Inventory!$AH$2:$AI$5552,2,FALSE),""))),"")</f>
        <v/>
      </c>
      <c r="C3930" s="38"/>
      <c r="D3930" s="38"/>
      <c r="E3930" s="38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22"/>
    </row>
    <row r="3931" spans="1:22" x14ac:dyDescent="0.2">
      <c r="A3931" s="24">
        <f>1+LARGE($A$11:A3930,1)</f>
        <v>3920</v>
      </c>
      <c r="B3931" s="38" t="str">
        <f>_xlfn.IFNA(IF($U$8="set",VLOOKUP(Search!$A3931,Inventory!$AD$2:$AI$5552,6,FALSE),IF($U$8="Player",VLOOKUP(Search!$A3931,Inventory!$AF$2:$AI$5552,4,FALSE),IF($U$8="BV",VLOOKUP(Search!$A3931,Inventory!$AH$2:$AI$5552,2,FALSE),""))),"")</f>
        <v/>
      </c>
      <c r="C3931" s="38"/>
      <c r="D3931" s="38"/>
      <c r="E3931" s="38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22"/>
    </row>
    <row r="3932" spans="1:22" x14ac:dyDescent="0.2">
      <c r="A3932" s="24">
        <f>1+LARGE($A$11:A3931,1)</f>
        <v>3921</v>
      </c>
      <c r="B3932" s="38" t="str">
        <f>_xlfn.IFNA(IF($U$8="set",VLOOKUP(Search!$A3932,Inventory!$AD$2:$AI$5552,6,FALSE),IF($U$8="Player",VLOOKUP(Search!$A3932,Inventory!$AF$2:$AI$5552,4,FALSE),IF($U$8="BV",VLOOKUP(Search!$A3932,Inventory!$AH$2:$AI$5552,2,FALSE),""))),"")</f>
        <v/>
      </c>
      <c r="C3932" s="38"/>
      <c r="D3932" s="38"/>
      <c r="E3932" s="38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22"/>
    </row>
    <row r="3933" spans="1:22" x14ac:dyDescent="0.2">
      <c r="A3933" s="24">
        <f>1+LARGE($A$11:A3932,1)</f>
        <v>3922</v>
      </c>
      <c r="B3933" s="38" t="str">
        <f>_xlfn.IFNA(IF($U$8="set",VLOOKUP(Search!$A3933,Inventory!$AD$2:$AI$5552,6,FALSE),IF($U$8="Player",VLOOKUP(Search!$A3933,Inventory!$AF$2:$AI$5552,4,FALSE),IF($U$8="BV",VLOOKUP(Search!$A3933,Inventory!$AH$2:$AI$5552,2,FALSE),""))),"")</f>
        <v/>
      </c>
      <c r="C3933" s="38"/>
      <c r="D3933" s="38"/>
      <c r="E3933" s="38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22"/>
    </row>
    <row r="3934" spans="1:22" x14ac:dyDescent="0.2">
      <c r="A3934" s="24">
        <f>1+LARGE($A$11:A3933,1)</f>
        <v>3923</v>
      </c>
      <c r="B3934" s="38" t="str">
        <f>_xlfn.IFNA(IF($U$8="set",VLOOKUP(Search!$A3934,Inventory!$AD$2:$AI$5552,6,FALSE),IF($U$8="Player",VLOOKUP(Search!$A3934,Inventory!$AF$2:$AI$5552,4,FALSE),IF($U$8="BV",VLOOKUP(Search!$A3934,Inventory!$AH$2:$AI$5552,2,FALSE),""))),"")</f>
        <v/>
      </c>
      <c r="C3934" s="38"/>
      <c r="D3934" s="38"/>
      <c r="E3934" s="38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22"/>
    </row>
    <row r="3935" spans="1:22" x14ac:dyDescent="0.2">
      <c r="A3935" s="24">
        <f>1+LARGE($A$11:A3934,1)</f>
        <v>3924</v>
      </c>
      <c r="B3935" s="38" t="str">
        <f>_xlfn.IFNA(IF($U$8="set",VLOOKUP(Search!$A3935,Inventory!$AD$2:$AI$5552,6,FALSE),IF($U$8="Player",VLOOKUP(Search!$A3935,Inventory!$AF$2:$AI$5552,4,FALSE),IF($U$8="BV",VLOOKUP(Search!$A3935,Inventory!$AH$2:$AI$5552,2,FALSE),""))),"")</f>
        <v/>
      </c>
      <c r="C3935" s="38"/>
      <c r="D3935" s="38"/>
      <c r="E3935" s="38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22"/>
    </row>
    <row r="3936" spans="1:22" x14ac:dyDescent="0.2">
      <c r="A3936" s="24">
        <f>1+LARGE($A$11:A3935,1)</f>
        <v>3925</v>
      </c>
      <c r="B3936" s="38" t="str">
        <f>_xlfn.IFNA(IF($U$8="set",VLOOKUP(Search!$A3936,Inventory!$AD$2:$AI$5552,6,FALSE),IF($U$8="Player",VLOOKUP(Search!$A3936,Inventory!$AF$2:$AI$5552,4,FALSE),IF($U$8="BV",VLOOKUP(Search!$A3936,Inventory!$AH$2:$AI$5552,2,FALSE),""))),"")</f>
        <v/>
      </c>
      <c r="C3936" s="38"/>
      <c r="D3936" s="38"/>
      <c r="E3936" s="38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22"/>
    </row>
    <row r="3937" spans="1:22" x14ac:dyDescent="0.2">
      <c r="A3937" s="24">
        <f>1+LARGE($A$11:A3936,1)</f>
        <v>3926</v>
      </c>
      <c r="B3937" s="38" t="str">
        <f>_xlfn.IFNA(IF($U$8="set",VLOOKUP(Search!$A3937,Inventory!$AD$2:$AI$5552,6,FALSE),IF($U$8="Player",VLOOKUP(Search!$A3937,Inventory!$AF$2:$AI$5552,4,FALSE),IF($U$8="BV",VLOOKUP(Search!$A3937,Inventory!$AH$2:$AI$5552,2,FALSE),""))),"")</f>
        <v/>
      </c>
      <c r="C3937" s="38"/>
      <c r="D3937" s="38"/>
      <c r="E3937" s="38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22"/>
    </row>
    <row r="3938" spans="1:22" x14ac:dyDescent="0.2">
      <c r="A3938" s="24">
        <f>1+LARGE($A$11:A3937,1)</f>
        <v>3927</v>
      </c>
      <c r="B3938" s="38" t="str">
        <f>_xlfn.IFNA(IF($U$8="set",VLOOKUP(Search!$A3938,Inventory!$AD$2:$AI$5552,6,FALSE),IF($U$8="Player",VLOOKUP(Search!$A3938,Inventory!$AF$2:$AI$5552,4,FALSE),IF($U$8="BV",VLOOKUP(Search!$A3938,Inventory!$AH$2:$AI$5552,2,FALSE),""))),"")</f>
        <v/>
      </c>
      <c r="C3938" s="38"/>
      <c r="D3938" s="38"/>
      <c r="E3938" s="38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22"/>
    </row>
    <row r="3939" spans="1:22" x14ac:dyDescent="0.2">
      <c r="A3939" s="24">
        <f>1+LARGE($A$11:A3938,1)</f>
        <v>3928</v>
      </c>
      <c r="B3939" s="38" t="str">
        <f>_xlfn.IFNA(IF($U$8="set",VLOOKUP(Search!$A3939,Inventory!$AD$2:$AI$5552,6,FALSE),IF($U$8="Player",VLOOKUP(Search!$A3939,Inventory!$AF$2:$AI$5552,4,FALSE),IF($U$8="BV",VLOOKUP(Search!$A3939,Inventory!$AH$2:$AI$5552,2,FALSE),""))),"")</f>
        <v/>
      </c>
      <c r="C3939" s="38"/>
      <c r="D3939" s="38"/>
      <c r="E3939" s="38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22"/>
    </row>
    <row r="3940" spans="1:22" x14ac:dyDescent="0.2">
      <c r="A3940" s="24">
        <f>1+LARGE($A$11:A3939,1)</f>
        <v>3929</v>
      </c>
      <c r="B3940" s="38" t="str">
        <f>_xlfn.IFNA(IF($U$8="set",VLOOKUP(Search!$A3940,Inventory!$AD$2:$AI$5552,6,FALSE),IF($U$8="Player",VLOOKUP(Search!$A3940,Inventory!$AF$2:$AI$5552,4,FALSE),IF($U$8="BV",VLOOKUP(Search!$A3940,Inventory!$AH$2:$AI$5552,2,FALSE),""))),"")</f>
        <v/>
      </c>
      <c r="C3940" s="38"/>
      <c r="D3940" s="38"/>
      <c r="E3940" s="38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22"/>
    </row>
    <row r="3941" spans="1:22" x14ac:dyDescent="0.2">
      <c r="A3941" s="24">
        <f>1+LARGE($A$11:A3940,1)</f>
        <v>3930</v>
      </c>
      <c r="B3941" s="38" t="str">
        <f>_xlfn.IFNA(IF($U$8="set",VLOOKUP(Search!$A3941,Inventory!$AD$2:$AI$5552,6,FALSE),IF($U$8="Player",VLOOKUP(Search!$A3941,Inventory!$AF$2:$AI$5552,4,FALSE),IF($U$8="BV",VLOOKUP(Search!$A3941,Inventory!$AH$2:$AI$5552,2,FALSE),""))),"")</f>
        <v/>
      </c>
      <c r="C3941" s="38"/>
      <c r="D3941" s="38"/>
      <c r="E3941" s="38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22"/>
    </row>
    <row r="3942" spans="1:22" x14ac:dyDescent="0.2">
      <c r="A3942" s="24">
        <f>1+LARGE($A$11:A3941,1)</f>
        <v>3931</v>
      </c>
      <c r="B3942" s="38" t="str">
        <f>_xlfn.IFNA(IF($U$8="set",VLOOKUP(Search!$A3942,Inventory!$AD$2:$AI$5552,6,FALSE),IF($U$8="Player",VLOOKUP(Search!$A3942,Inventory!$AF$2:$AI$5552,4,FALSE),IF($U$8="BV",VLOOKUP(Search!$A3942,Inventory!$AH$2:$AI$5552,2,FALSE),""))),"")</f>
        <v/>
      </c>
      <c r="C3942" s="38"/>
      <c r="D3942" s="38"/>
      <c r="E3942" s="38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22"/>
    </row>
    <row r="3943" spans="1:22" x14ac:dyDescent="0.2">
      <c r="A3943" s="24">
        <f>1+LARGE($A$11:A3942,1)</f>
        <v>3932</v>
      </c>
      <c r="B3943" s="38" t="str">
        <f>_xlfn.IFNA(IF($U$8="set",VLOOKUP(Search!$A3943,Inventory!$AD$2:$AI$5552,6,FALSE),IF($U$8="Player",VLOOKUP(Search!$A3943,Inventory!$AF$2:$AI$5552,4,FALSE),IF($U$8="BV",VLOOKUP(Search!$A3943,Inventory!$AH$2:$AI$5552,2,FALSE),""))),"")</f>
        <v/>
      </c>
      <c r="C3943" s="38"/>
      <c r="D3943" s="38"/>
      <c r="E3943" s="38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22"/>
    </row>
    <row r="3944" spans="1:22" x14ac:dyDescent="0.2">
      <c r="A3944" s="24">
        <f>1+LARGE($A$11:A3943,1)</f>
        <v>3933</v>
      </c>
      <c r="B3944" s="38" t="str">
        <f>_xlfn.IFNA(IF($U$8="set",VLOOKUP(Search!$A3944,Inventory!$AD$2:$AI$5552,6,FALSE),IF($U$8="Player",VLOOKUP(Search!$A3944,Inventory!$AF$2:$AI$5552,4,FALSE),IF($U$8="BV",VLOOKUP(Search!$A3944,Inventory!$AH$2:$AI$5552,2,FALSE),""))),"")</f>
        <v/>
      </c>
      <c r="C3944" s="38"/>
      <c r="D3944" s="38"/>
      <c r="E3944" s="38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22"/>
    </row>
    <row r="3945" spans="1:22" x14ac:dyDescent="0.2">
      <c r="A3945" s="24">
        <f>1+LARGE($A$11:A3944,1)</f>
        <v>3934</v>
      </c>
      <c r="B3945" s="38" t="str">
        <f>_xlfn.IFNA(IF($U$8="set",VLOOKUP(Search!$A3945,Inventory!$AD$2:$AI$5552,6,FALSE),IF($U$8="Player",VLOOKUP(Search!$A3945,Inventory!$AF$2:$AI$5552,4,FALSE),IF($U$8="BV",VLOOKUP(Search!$A3945,Inventory!$AH$2:$AI$5552,2,FALSE),""))),"")</f>
        <v/>
      </c>
      <c r="C3945" s="38"/>
      <c r="D3945" s="38"/>
      <c r="E3945" s="38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22"/>
    </row>
    <row r="3946" spans="1:22" x14ac:dyDescent="0.2">
      <c r="A3946" s="24">
        <f>1+LARGE($A$11:A3945,1)</f>
        <v>3935</v>
      </c>
      <c r="B3946" s="38" t="str">
        <f>_xlfn.IFNA(IF($U$8="set",VLOOKUP(Search!$A3946,Inventory!$AD$2:$AI$5552,6,FALSE),IF($U$8="Player",VLOOKUP(Search!$A3946,Inventory!$AF$2:$AI$5552,4,FALSE),IF($U$8="BV",VLOOKUP(Search!$A3946,Inventory!$AH$2:$AI$5552,2,FALSE),""))),"")</f>
        <v/>
      </c>
      <c r="C3946" s="38"/>
      <c r="D3946" s="38"/>
      <c r="E3946" s="38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22"/>
    </row>
    <row r="3947" spans="1:22" x14ac:dyDescent="0.2">
      <c r="A3947" s="24">
        <f>1+LARGE($A$11:A3946,1)</f>
        <v>3936</v>
      </c>
      <c r="B3947" s="38" t="str">
        <f>_xlfn.IFNA(IF($U$8="set",VLOOKUP(Search!$A3947,Inventory!$AD$2:$AI$5552,6,FALSE),IF($U$8="Player",VLOOKUP(Search!$A3947,Inventory!$AF$2:$AI$5552,4,FALSE),IF($U$8="BV",VLOOKUP(Search!$A3947,Inventory!$AH$2:$AI$5552,2,FALSE),""))),"")</f>
        <v/>
      </c>
      <c r="C3947" s="38"/>
      <c r="D3947" s="38"/>
      <c r="E3947" s="38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22"/>
    </row>
    <row r="3948" spans="1:22" x14ac:dyDescent="0.2">
      <c r="A3948" s="24">
        <f>1+LARGE($A$11:A3947,1)</f>
        <v>3937</v>
      </c>
      <c r="B3948" s="38" t="str">
        <f>_xlfn.IFNA(IF($U$8="set",VLOOKUP(Search!$A3948,Inventory!$AD$2:$AI$5552,6,FALSE),IF($U$8="Player",VLOOKUP(Search!$A3948,Inventory!$AF$2:$AI$5552,4,FALSE),IF($U$8="BV",VLOOKUP(Search!$A3948,Inventory!$AH$2:$AI$5552,2,FALSE),""))),"")</f>
        <v/>
      </c>
      <c r="C3948" s="38"/>
      <c r="D3948" s="38"/>
      <c r="E3948" s="38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22"/>
    </row>
    <row r="3949" spans="1:22" x14ac:dyDescent="0.2">
      <c r="A3949" s="24">
        <f>1+LARGE($A$11:A3948,1)</f>
        <v>3938</v>
      </c>
      <c r="B3949" s="38" t="str">
        <f>_xlfn.IFNA(IF($U$8="set",VLOOKUP(Search!$A3949,Inventory!$AD$2:$AI$5552,6,FALSE),IF($U$8="Player",VLOOKUP(Search!$A3949,Inventory!$AF$2:$AI$5552,4,FALSE),IF($U$8="BV",VLOOKUP(Search!$A3949,Inventory!$AH$2:$AI$5552,2,FALSE),""))),"")</f>
        <v/>
      </c>
      <c r="C3949" s="38"/>
      <c r="D3949" s="38"/>
      <c r="E3949" s="38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22"/>
    </row>
    <row r="3950" spans="1:22" x14ac:dyDescent="0.2">
      <c r="A3950" s="24">
        <f>1+LARGE($A$11:A3949,1)</f>
        <v>3939</v>
      </c>
      <c r="B3950" s="38" t="str">
        <f>_xlfn.IFNA(IF($U$8="set",VLOOKUP(Search!$A3950,Inventory!$AD$2:$AI$5552,6,FALSE),IF($U$8="Player",VLOOKUP(Search!$A3950,Inventory!$AF$2:$AI$5552,4,FALSE),IF($U$8="BV",VLOOKUP(Search!$A3950,Inventory!$AH$2:$AI$5552,2,FALSE),""))),"")</f>
        <v/>
      </c>
      <c r="C3950" s="38"/>
      <c r="D3950" s="38"/>
      <c r="E3950" s="38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22"/>
    </row>
    <row r="3951" spans="1:22" x14ac:dyDescent="0.2">
      <c r="A3951" s="24">
        <f>1+LARGE($A$11:A3950,1)</f>
        <v>3940</v>
      </c>
      <c r="B3951" s="38" t="str">
        <f>_xlfn.IFNA(IF($U$8="set",VLOOKUP(Search!$A3951,Inventory!$AD$2:$AI$5552,6,FALSE),IF($U$8="Player",VLOOKUP(Search!$A3951,Inventory!$AF$2:$AI$5552,4,FALSE),IF($U$8="BV",VLOOKUP(Search!$A3951,Inventory!$AH$2:$AI$5552,2,FALSE),""))),"")</f>
        <v/>
      </c>
      <c r="C3951" s="38"/>
      <c r="D3951" s="38"/>
      <c r="E3951" s="38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22"/>
    </row>
    <row r="3952" spans="1:22" x14ac:dyDescent="0.2">
      <c r="A3952" s="24">
        <f>1+LARGE($A$11:A3951,1)</f>
        <v>3941</v>
      </c>
      <c r="B3952" s="38" t="str">
        <f>_xlfn.IFNA(IF($U$8="set",VLOOKUP(Search!$A3952,Inventory!$AD$2:$AI$5552,6,FALSE),IF($U$8="Player",VLOOKUP(Search!$A3952,Inventory!$AF$2:$AI$5552,4,FALSE),IF($U$8="BV",VLOOKUP(Search!$A3952,Inventory!$AH$2:$AI$5552,2,FALSE),""))),"")</f>
        <v/>
      </c>
      <c r="C3952" s="38"/>
      <c r="D3952" s="38"/>
      <c r="E3952" s="38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22"/>
    </row>
    <row r="3953" spans="1:22" x14ac:dyDescent="0.2">
      <c r="A3953" s="24">
        <f>1+LARGE($A$11:A3952,1)</f>
        <v>3942</v>
      </c>
      <c r="B3953" s="38" t="str">
        <f>_xlfn.IFNA(IF($U$8="set",VLOOKUP(Search!$A3953,Inventory!$AD$2:$AI$5552,6,FALSE),IF($U$8="Player",VLOOKUP(Search!$A3953,Inventory!$AF$2:$AI$5552,4,FALSE),IF($U$8="BV",VLOOKUP(Search!$A3953,Inventory!$AH$2:$AI$5552,2,FALSE),""))),"")</f>
        <v/>
      </c>
      <c r="C3953" s="38"/>
      <c r="D3953" s="38"/>
      <c r="E3953" s="38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22"/>
    </row>
    <row r="3954" spans="1:22" x14ac:dyDescent="0.2">
      <c r="A3954" s="24">
        <f>1+LARGE($A$11:A3953,1)</f>
        <v>3943</v>
      </c>
      <c r="B3954" s="38" t="str">
        <f>_xlfn.IFNA(IF($U$8="set",VLOOKUP(Search!$A3954,Inventory!$AD$2:$AI$5552,6,FALSE),IF($U$8="Player",VLOOKUP(Search!$A3954,Inventory!$AF$2:$AI$5552,4,FALSE),IF($U$8="BV",VLOOKUP(Search!$A3954,Inventory!$AH$2:$AI$5552,2,FALSE),""))),"")</f>
        <v/>
      </c>
      <c r="C3954" s="38"/>
      <c r="D3954" s="38"/>
      <c r="E3954" s="38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22"/>
    </row>
    <row r="3955" spans="1:22" x14ac:dyDescent="0.2">
      <c r="A3955" s="24">
        <f>1+LARGE($A$11:A3954,1)</f>
        <v>3944</v>
      </c>
      <c r="B3955" s="38" t="str">
        <f>_xlfn.IFNA(IF($U$8="set",VLOOKUP(Search!$A3955,Inventory!$AD$2:$AI$5552,6,FALSE),IF($U$8="Player",VLOOKUP(Search!$A3955,Inventory!$AF$2:$AI$5552,4,FALSE),IF($U$8="BV",VLOOKUP(Search!$A3955,Inventory!$AH$2:$AI$5552,2,FALSE),""))),"")</f>
        <v/>
      </c>
      <c r="C3955" s="38"/>
      <c r="D3955" s="38"/>
      <c r="E3955" s="38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22"/>
    </row>
    <row r="3956" spans="1:22" x14ac:dyDescent="0.2">
      <c r="A3956" s="24">
        <f>1+LARGE($A$11:A3955,1)</f>
        <v>3945</v>
      </c>
      <c r="B3956" s="38" t="str">
        <f>_xlfn.IFNA(IF($U$8="set",VLOOKUP(Search!$A3956,Inventory!$AD$2:$AI$5552,6,FALSE),IF($U$8="Player",VLOOKUP(Search!$A3956,Inventory!$AF$2:$AI$5552,4,FALSE),IF($U$8="BV",VLOOKUP(Search!$A3956,Inventory!$AH$2:$AI$5552,2,FALSE),""))),"")</f>
        <v/>
      </c>
      <c r="C3956" s="38"/>
      <c r="D3956" s="38"/>
      <c r="E3956" s="38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22"/>
    </row>
    <row r="3957" spans="1:22" x14ac:dyDescent="0.2">
      <c r="A3957" s="24">
        <f>1+LARGE($A$11:A3956,1)</f>
        <v>3946</v>
      </c>
      <c r="B3957" s="38" t="str">
        <f>_xlfn.IFNA(IF($U$8="set",VLOOKUP(Search!$A3957,Inventory!$AD$2:$AI$5552,6,FALSE),IF($U$8="Player",VLOOKUP(Search!$A3957,Inventory!$AF$2:$AI$5552,4,FALSE),IF($U$8="BV",VLOOKUP(Search!$A3957,Inventory!$AH$2:$AI$5552,2,FALSE),""))),"")</f>
        <v/>
      </c>
      <c r="C3957" s="38"/>
      <c r="D3957" s="38"/>
      <c r="E3957" s="38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22"/>
    </row>
    <row r="3958" spans="1:22" x14ac:dyDescent="0.2">
      <c r="A3958" s="24">
        <f>1+LARGE($A$11:A3957,1)</f>
        <v>3947</v>
      </c>
      <c r="B3958" s="38" t="str">
        <f>_xlfn.IFNA(IF($U$8="set",VLOOKUP(Search!$A3958,Inventory!$AD$2:$AI$5552,6,FALSE),IF($U$8="Player",VLOOKUP(Search!$A3958,Inventory!$AF$2:$AI$5552,4,FALSE),IF($U$8="BV",VLOOKUP(Search!$A3958,Inventory!$AH$2:$AI$5552,2,FALSE),""))),"")</f>
        <v/>
      </c>
      <c r="C3958" s="38"/>
      <c r="D3958" s="38"/>
      <c r="E3958" s="38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22"/>
    </row>
    <row r="3959" spans="1:22" x14ac:dyDescent="0.2">
      <c r="A3959" s="24">
        <f>1+LARGE($A$11:A3958,1)</f>
        <v>3948</v>
      </c>
      <c r="B3959" s="38" t="str">
        <f>_xlfn.IFNA(IF($U$8="set",VLOOKUP(Search!$A3959,Inventory!$AD$2:$AI$5552,6,FALSE),IF($U$8="Player",VLOOKUP(Search!$A3959,Inventory!$AF$2:$AI$5552,4,FALSE),IF($U$8="BV",VLOOKUP(Search!$A3959,Inventory!$AH$2:$AI$5552,2,FALSE),""))),"")</f>
        <v/>
      </c>
      <c r="C3959" s="38"/>
      <c r="D3959" s="38"/>
      <c r="E3959" s="38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22"/>
    </row>
    <row r="3960" spans="1:22" x14ac:dyDescent="0.2">
      <c r="A3960" s="24">
        <f>1+LARGE($A$11:A3959,1)</f>
        <v>3949</v>
      </c>
      <c r="B3960" s="38" t="str">
        <f>_xlfn.IFNA(IF($U$8="set",VLOOKUP(Search!$A3960,Inventory!$AD$2:$AI$5552,6,FALSE),IF($U$8="Player",VLOOKUP(Search!$A3960,Inventory!$AF$2:$AI$5552,4,FALSE),IF($U$8="BV",VLOOKUP(Search!$A3960,Inventory!$AH$2:$AI$5552,2,FALSE),""))),"")</f>
        <v/>
      </c>
      <c r="C3960" s="38"/>
      <c r="D3960" s="38"/>
      <c r="E3960" s="38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22"/>
    </row>
    <row r="3961" spans="1:22" x14ac:dyDescent="0.2">
      <c r="A3961" s="24">
        <f>1+LARGE($A$11:A3960,1)</f>
        <v>3950</v>
      </c>
      <c r="B3961" s="38" t="str">
        <f>_xlfn.IFNA(IF($U$8="set",VLOOKUP(Search!$A3961,Inventory!$AD$2:$AI$5552,6,FALSE),IF($U$8="Player",VLOOKUP(Search!$A3961,Inventory!$AF$2:$AI$5552,4,FALSE),IF($U$8="BV",VLOOKUP(Search!$A3961,Inventory!$AH$2:$AI$5552,2,FALSE),""))),"")</f>
        <v/>
      </c>
      <c r="C3961" s="38"/>
      <c r="D3961" s="38"/>
      <c r="E3961" s="38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22"/>
    </row>
    <row r="3962" spans="1:22" x14ac:dyDescent="0.2">
      <c r="A3962" s="24">
        <f>1+LARGE($A$11:A3961,1)</f>
        <v>3951</v>
      </c>
      <c r="B3962" s="38" t="str">
        <f>_xlfn.IFNA(IF($U$8="set",VLOOKUP(Search!$A3962,Inventory!$AD$2:$AI$5552,6,FALSE),IF($U$8="Player",VLOOKUP(Search!$A3962,Inventory!$AF$2:$AI$5552,4,FALSE),IF($U$8="BV",VLOOKUP(Search!$A3962,Inventory!$AH$2:$AI$5552,2,FALSE),""))),"")</f>
        <v/>
      </c>
      <c r="C3962" s="38"/>
      <c r="D3962" s="38"/>
      <c r="E3962" s="38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22"/>
    </row>
    <row r="3963" spans="1:22" x14ac:dyDescent="0.2">
      <c r="A3963" s="24">
        <f>1+LARGE($A$11:A3962,1)</f>
        <v>3952</v>
      </c>
      <c r="B3963" s="38" t="str">
        <f>_xlfn.IFNA(IF($U$8="set",VLOOKUP(Search!$A3963,Inventory!$AD$2:$AI$5552,6,FALSE),IF($U$8="Player",VLOOKUP(Search!$A3963,Inventory!$AF$2:$AI$5552,4,FALSE),IF($U$8="BV",VLOOKUP(Search!$A3963,Inventory!$AH$2:$AI$5552,2,FALSE),""))),"")</f>
        <v/>
      </c>
      <c r="C3963" s="38"/>
      <c r="D3963" s="38"/>
      <c r="E3963" s="38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22"/>
    </row>
    <row r="3964" spans="1:22" x14ac:dyDescent="0.2">
      <c r="A3964" s="24">
        <f>1+LARGE($A$11:A3963,1)</f>
        <v>3953</v>
      </c>
      <c r="B3964" s="38" t="str">
        <f>_xlfn.IFNA(IF($U$8="set",VLOOKUP(Search!$A3964,Inventory!$AD$2:$AI$5552,6,FALSE),IF($U$8="Player",VLOOKUP(Search!$A3964,Inventory!$AF$2:$AI$5552,4,FALSE),IF($U$8="BV",VLOOKUP(Search!$A3964,Inventory!$AH$2:$AI$5552,2,FALSE),""))),"")</f>
        <v/>
      </c>
      <c r="C3964" s="38"/>
      <c r="D3964" s="38"/>
      <c r="E3964" s="38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22"/>
    </row>
    <row r="3965" spans="1:22" x14ac:dyDescent="0.2">
      <c r="A3965" s="24">
        <f>1+LARGE($A$11:A3964,1)</f>
        <v>3954</v>
      </c>
      <c r="B3965" s="38" t="str">
        <f>_xlfn.IFNA(IF($U$8="set",VLOOKUP(Search!$A3965,Inventory!$AD$2:$AI$5552,6,FALSE),IF($U$8="Player",VLOOKUP(Search!$A3965,Inventory!$AF$2:$AI$5552,4,FALSE),IF($U$8="BV",VLOOKUP(Search!$A3965,Inventory!$AH$2:$AI$5552,2,FALSE),""))),"")</f>
        <v/>
      </c>
      <c r="C3965" s="38"/>
      <c r="D3965" s="38"/>
      <c r="E3965" s="38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22"/>
    </row>
    <row r="3966" spans="1:22" x14ac:dyDescent="0.2">
      <c r="A3966" s="24">
        <f>1+LARGE($A$11:A3965,1)</f>
        <v>3955</v>
      </c>
      <c r="B3966" s="38" t="str">
        <f>_xlfn.IFNA(IF($U$8="set",VLOOKUP(Search!$A3966,Inventory!$AD$2:$AI$5552,6,FALSE),IF($U$8="Player",VLOOKUP(Search!$A3966,Inventory!$AF$2:$AI$5552,4,FALSE),IF($U$8="BV",VLOOKUP(Search!$A3966,Inventory!$AH$2:$AI$5552,2,FALSE),""))),"")</f>
        <v/>
      </c>
      <c r="C3966" s="38"/>
      <c r="D3966" s="38"/>
      <c r="E3966" s="38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22"/>
    </row>
    <row r="3967" spans="1:22" x14ac:dyDescent="0.2">
      <c r="A3967" s="24">
        <f>1+LARGE($A$11:A3966,1)</f>
        <v>3956</v>
      </c>
      <c r="B3967" s="38" t="str">
        <f>_xlfn.IFNA(IF($U$8="set",VLOOKUP(Search!$A3967,Inventory!$AD$2:$AI$5552,6,FALSE),IF($U$8="Player",VLOOKUP(Search!$A3967,Inventory!$AF$2:$AI$5552,4,FALSE),IF($U$8="BV",VLOOKUP(Search!$A3967,Inventory!$AH$2:$AI$5552,2,FALSE),""))),"")</f>
        <v/>
      </c>
      <c r="C3967" s="38"/>
      <c r="D3967" s="38"/>
      <c r="E3967" s="38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22"/>
    </row>
    <row r="3968" spans="1:22" x14ac:dyDescent="0.2">
      <c r="A3968" s="24">
        <f>1+LARGE($A$11:A3967,1)</f>
        <v>3957</v>
      </c>
      <c r="B3968" s="38" t="str">
        <f>_xlfn.IFNA(IF($U$8="set",VLOOKUP(Search!$A3968,Inventory!$AD$2:$AI$5552,6,FALSE),IF($U$8="Player",VLOOKUP(Search!$A3968,Inventory!$AF$2:$AI$5552,4,FALSE),IF($U$8="BV",VLOOKUP(Search!$A3968,Inventory!$AH$2:$AI$5552,2,FALSE),""))),"")</f>
        <v/>
      </c>
      <c r="C3968" s="38"/>
      <c r="D3968" s="38"/>
      <c r="E3968" s="38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22"/>
    </row>
    <row r="3969" spans="1:22" x14ac:dyDescent="0.2">
      <c r="A3969" s="24">
        <f>1+LARGE($A$11:A3968,1)</f>
        <v>3958</v>
      </c>
      <c r="B3969" s="38" t="str">
        <f>_xlfn.IFNA(IF($U$8="set",VLOOKUP(Search!$A3969,Inventory!$AD$2:$AI$5552,6,FALSE),IF($U$8="Player",VLOOKUP(Search!$A3969,Inventory!$AF$2:$AI$5552,4,FALSE),IF($U$8="BV",VLOOKUP(Search!$A3969,Inventory!$AH$2:$AI$5552,2,FALSE),""))),"")</f>
        <v/>
      </c>
      <c r="C3969" s="38"/>
      <c r="D3969" s="38"/>
      <c r="E3969" s="38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22"/>
    </row>
    <row r="3970" spans="1:22" x14ac:dyDescent="0.2">
      <c r="A3970" s="24">
        <f>1+LARGE($A$11:A3969,1)</f>
        <v>3959</v>
      </c>
      <c r="B3970" s="38" t="str">
        <f>_xlfn.IFNA(IF($U$8="set",VLOOKUP(Search!$A3970,Inventory!$AD$2:$AI$5552,6,FALSE),IF($U$8="Player",VLOOKUP(Search!$A3970,Inventory!$AF$2:$AI$5552,4,FALSE),IF($U$8="BV",VLOOKUP(Search!$A3970,Inventory!$AH$2:$AI$5552,2,FALSE),""))),"")</f>
        <v/>
      </c>
      <c r="C3970" s="38"/>
      <c r="D3970" s="38"/>
      <c r="E3970" s="38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22"/>
    </row>
    <row r="3971" spans="1:22" x14ac:dyDescent="0.2">
      <c r="A3971" s="24">
        <f>1+LARGE($A$11:A3970,1)</f>
        <v>3960</v>
      </c>
      <c r="B3971" s="38" t="str">
        <f>_xlfn.IFNA(IF($U$8="set",VLOOKUP(Search!$A3971,Inventory!$AD$2:$AI$5552,6,FALSE),IF($U$8="Player",VLOOKUP(Search!$A3971,Inventory!$AF$2:$AI$5552,4,FALSE),IF($U$8="BV",VLOOKUP(Search!$A3971,Inventory!$AH$2:$AI$5552,2,FALSE),""))),"")</f>
        <v/>
      </c>
      <c r="C3971" s="38"/>
      <c r="D3971" s="38"/>
      <c r="E3971" s="38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22"/>
    </row>
    <row r="3972" spans="1:22" x14ac:dyDescent="0.2">
      <c r="A3972" s="24">
        <f>1+LARGE($A$11:A3971,1)</f>
        <v>3961</v>
      </c>
      <c r="B3972" s="38" t="str">
        <f>_xlfn.IFNA(IF($U$8="set",VLOOKUP(Search!$A3972,Inventory!$AD$2:$AI$5552,6,FALSE),IF($U$8="Player",VLOOKUP(Search!$A3972,Inventory!$AF$2:$AI$5552,4,FALSE),IF($U$8="BV",VLOOKUP(Search!$A3972,Inventory!$AH$2:$AI$5552,2,FALSE),""))),"")</f>
        <v/>
      </c>
      <c r="C3972" s="38"/>
      <c r="D3972" s="38"/>
      <c r="E3972" s="38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22"/>
    </row>
    <row r="3973" spans="1:22" x14ac:dyDescent="0.2">
      <c r="A3973" s="24">
        <f>1+LARGE($A$11:A3972,1)</f>
        <v>3962</v>
      </c>
      <c r="B3973" s="38" t="str">
        <f>_xlfn.IFNA(IF($U$8="set",VLOOKUP(Search!$A3973,Inventory!$AD$2:$AI$5552,6,FALSE),IF($U$8="Player",VLOOKUP(Search!$A3973,Inventory!$AF$2:$AI$5552,4,FALSE),IF($U$8="BV",VLOOKUP(Search!$A3973,Inventory!$AH$2:$AI$5552,2,FALSE),""))),"")</f>
        <v/>
      </c>
      <c r="C3973" s="38"/>
      <c r="D3973" s="38"/>
      <c r="E3973" s="38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22"/>
    </row>
    <row r="3974" spans="1:22" x14ac:dyDescent="0.2">
      <c r="A3974" s="24">
        <f>1+LARGE($A$11:A3973,1)</f>
        <v>3963</v>
      </c>
      <c r="B3974" s="38" t="str">
        <f>_xlfn.IFNA(IF($U$8="set",VLOOKUP(Search!$A3974,Inventory!$AD$2:$AI$5552,6,FALSE),IF($U$8="Player",VLOOKUP(Search!$A3974,Inventory!$AF$2:$AI$5552,4,FALSE),IF($U$8="BV",VLOOKUP(Search!$A3974,Inventory!$AH$2:$AI$5552,2,FALSE),""))),"")</f>
        <v/>
      </c>
      <c r="C3974" s="38"/>
      <c r="D3974" s="38"/>
      <c r="E3974" s="38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22"/>
    </row>
    <row r="3975" spans="1:22" x14ac:dyDescent="0.2">
      <c r="A3975" s="24">
        <f>1+LARGE($A$11:A3974,1)</f>
        <v>3964</v>
      </c>
      <c r="B3975" s="38" t="str">
        <f>_xlfn.IFNA(IF($U$8="set",VLOOKUP(Search!$A3975,Inventory!$AD$2:$AI$5552,6,FALSE),IF($U$8="Player",VLOOKUP(Search!$A3975,Inventory!$AF$2:$AI$5552,4,FALSE),IF($U$8="BV",VLOOKUP(Search!$A3975,Inventory!$AH$2:$AI$5552,2,FALSE),""))),"")</f>
        <v/>
      </c>
      <c r="C3975" s="38"/>
      <c r="D3975" s="38"/>
      <c r="E3975" s="38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22"/>
    </row>
    <row r="3976" spans="1:22" x14ac:dyDescent="0.2">
      <c r="A3976" s="24">
        <f>1+LARGE($A$11:A3975,1)</f>
        <v>3965</v>
      </c>
      <c r="B3976" s="38" t="str">
        <f>_xlfn.IFNA(IF($U$8="set",VLOOKUP(Search!$A3976,Inventory!$AD$2:$AI$5552,6,FALSE),IF($U$8="Player",VLOOKUP(Search!$A3976,Inventory!$AF$2:$AI$5552,4,FALSE),IF($U$8="BV",VLOOKUP(Search!$A3976,Inventory!$AH$2:$AI$5552,2,FALSE),""))),"")</f>
        <v/>
      </c>
      <c r="C3976" s="38"/>
      <c r="D3976" s="38"/>
      <c r="E3976" s="38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22"/>
    </row>
    <row r="3977" spans="1:22" x14ac:dyDescent="0.2">
      <c r="A3977" s="24">
        <f>1+LARGE($A$11:A3976,1)</f>
        <v>3966</v>
      </c>
      <c r="B3977" s="38" t="str">
        <f>_xlfn.IFNA(IF($U$8="set",VLOOKUP(Search!$A3977,Inventory!$AD$2:$AI$5552,6,FALSE),IF($U$8="Player",VLOOKUP(Search!$A3977,Inventory!$AF$2:$AI$5552,4,FALSE),IF($U$8="BV",VLOOKUP(Search!$A3977,Inventory!$AH$2:$AI$5552,2,FALSE),""))),"")</f>
        <v/>
      </c>
      <c r="C3977" s="38"/>
      <c r="D3977" s="38"/>
      <c r="E3977" s="38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22"/>
    </row>
    <row r="3978" spans="1:22" x14ac:dyDescent="0.2">
      <c r="A3978" s="24">
        <f>1+LARGE($A$11:A3977,1)</f>
        <v>3967</v>
      </c>
      <c r="B3978" s="38" t="str">
        <f>_xlfn.IFNA(IF($U$8="set",VLOOKUP(Search!$A3978,Inventory!$AD$2:$AI$5552,6,FALSE),IF($U$8="Player",VLOOKUP(Search!$A3978,Inventory!$AF$2:$AI$5552,4,FALSE),IF($U$8="BV",VLOOKUP(Search!$A3978,Inventory!$AH$2:$AI$5552,2,FALSE),""))),"")</f>
        <v/>
      </c>
      <c r="C3978" s="38"/>
      <c r="D3978" s="38"/>
      <c r="E3978" s="38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22"/>
    </row>
    <row r="3979" spans="1:22" x14ac:dyDescent="0.2">
      <c r="A3979" s="24">
        <f>1+LARGE($A$11:A3978,1)</f>
        <v>3968</v>
      </c>
      <c r="B3979" s="38" t="str">
        <f>_xlfn.IFNA(IF($U$8="set",VLOOKUP(Search!$A3979,Inventory!$AD$2:$AI$5552,6,FALSE),IF($U$8="Player",VLOOKUP(Search!$A3979,Inventory!$AF$2:$AI$5552,4,FALSE),IF($U$8="BV",VLOOKUP(Search!$A3979,Inventory!$AH$2:$AI$5552,2,FALSE),""))),"")</f>
        <v/>
      </c>
      <c r="C3979" s="38"/>
      <c r="D3979" s="38"/>
      <c r="E3979" s="38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22"/>
    </row>
    <row r="3980" spans="1:22" x14ac:dyDescent="0.2">
      <c r="A3980" s="24">
        <f>1+LARGE($A$11:A3979,1)</f>
        <v>3969</v>
      </c>
      <c r="B3980" s="38" t="str">
        <f>_xlfn.IFNA(IF($U$8="set",VLOOKUP(Search!$A3980,Inventory!$AD$2:$AI$5552,6,FALSE),IF($U$8="Player",VLOOKUP(Search!$A3980,Inventory!$AF$2:$AI$5552,4,FALSE),IF($U$8="BV",VLOOKUP(Search!$A3980,Inventory!$AH$2:$AI$5552,2,FALSE),""))),"")</f>
        <v/>
      </c>
      <c r="C3980" s="38"/>
      <c r="D3980" s="38"/>
      <c r="E3980" s="38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22"/>
    </row>
    <row r="3981" spans="1:22" x14ac:dyDescent="0.2">
      <c r="A3981" s="24">
        <f>1+LARGE($A$11:A3980,1)</f>
        <v>3970</v>
      </c>
      <c r="B3981" s="38" t="str">
        <f>_xlfn.IFNA(IF($U$8="set",VLOOKUP(Search!$A3981,Inventory!$AD$2:$AI$5552,6,FALSE),IF($U$8="Player",VLOOKUP(Search!$A3981,Inventory!$AF$2:$AI$5552,4,FALSE),IF($U$8="BV",VLOOKUP(Search!$A3981,Inventory!$AH$2:$AI$5552,2,FALSE),""))),"")</f>
        <v/>
      </c>
      <c r="C3981" s="38"/>
      <c r="D3981" s="38"/>
      <c r="E3981" s="38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22"/>
    </row>
    <row r="3982" spans="1:22" x14ac:dyDescent="0.2">
      <c r="A3982" s="24">
        <f>1+LARGE($A$11:A3981,1)</f>
        <v>3971</v>
      </c>
      <c r="B3982" s="38" t="str">
        <f>_xlfn.IFNA(IF($U$8="set",VLOOKUP(Search!$A3982,Inventory!$AD$2:$AI$5552,6,FALSE),IF($U$8="Player",VLOOKUP(Search!$A3982,Inventory!$AF$2:$AI$5552,4,FALSE),IF($U$8="BV",VLOOKUP(Search!$A3982,Inventory!$AH$2:$AI$5552,2,FALSE),""))),"")</f>
        <v/>
      </c>
      <c r="C3982" s="38"/>
      <c r="D3982" s="38"/>
      <c r="E3982" s="38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22"/>
    </row>
    <row r="3983" spans="1:22" x14ac:dyDescent="0.2">
      <c r="A3983" s="24">
        <f>1+LARGE($A$11:A3982,1)</f>
        <v>3972</v>
      </c>
      <c r="B3983" s="38" t="str">
        <f>_xlfn.IFNA(IF($U$8="set",VLOOKUP(Search!$A3983,Inventory!$AD$2:$AI$5552,6,FALSE),IF($U$8="Player",VLOOKUP(Search!$A3983,Inventory!$AF$2:$AI$5552,4,FALSE),IF($U$8="BV",VLOOKUP(Search!$A3983,Inventory!$AH$2:$AI$5552,2,FALSE),""))),"")</f>
        <v/>
      </c>
      <c r="C3983" s="38"/>
      <c r="D3983" s="38"/>
      <c r="E3983" s="38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22"/>
    </row>
    <row r="3984" spans="1:22" x14ac:dyDescent="0.2">
      <c r="A3984" s="24">
        <f>1+LARGE($A$11:A3983,1)</f>
        <v>3973</v>
      </c>
      <c r="B3984" s="38" t="str">
        <f>_xlfn.IFNA(IF($U$8="set",VLOOKUP(Search!$A3984,Inventory!$AD$2:$AI$5552,6,FALSE),IF($U$8="Player",VLOOKUP(Search!$A3984,Inventory!$AF$2:$AI$5552,4,FALSE),IF($U$8="BV",VLOOKUP(Search!$A3984,Inventory!$AH$2:$AI$5552,2,FALSE),""))),"")</f>
        <v/>
      </c>
      <c r="C3984" s="38"/>
      <c r="D3984" s="38"/>
      <c r="E3984" s="38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22"/>
    </row>
    <row r="3985" spans="1:22" x14ac:dyDescent="0.2">
      <c r="A3985" s="24">
        <f>1+LARGE($A$11:A3984,1)</f>
        <v>3974</v>
      </c>
      <c r="B3985" s="38" t="str">
        <f>_xlfn.IFNA(IF($U$8="set",VLOOKUP(Search!$A3985,Inventory!$AD$2:$AI$5552,6,FALSE),IF($U$8="Player",VLOOKUP(Search!$A3985,Inventory!$AF$2:$AI$5552,4,FALSE),IF($U$8="BV",VLOOKUP(Search!$A3985,Inventory!$AH$2:$AI$5552,2,FALSE),""))),"")</f>
        <v/>
      </c>
      <c r="C3985" s="38"/>
      <c r="D3985" s="38"/>
      <c r="E3985" s="38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22"/>
    </row>
    <row r="3986" spans="1:22" x14ac:dyDescent="0.2">
      <c r="A3986" s="24">
        <f>1+LARGE($A$11:A3985,1)</f>
        <v>3975</v>
      </c>
      <c r="B3986" s="38" t="str">
        <f>_xlfn.IFNA(IF($U$8="set",VLOOKUP(Search!$A3986,Inventory!$AD$2:$AI$5552,6,FALSE),IF($U$8="Player",VLOOKUP(Search!$A3986,Inventory!$AF$2:$AI$5552,4,FALSE),IF($U$8="BV",VLOOKUP(Search!$A3986,Inventory!$AH$2:$AI$5552,2,FALSE),""))),"")</f>
        <v/>
      </c>
      <c r="C3986" s="38"/>
      <c r="D3986" s="38"/>
      <c r="E3986" s="38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22"/>
    </row>
    <row r="3987" spans="1:22" x14ac:dyDescent="0.2">
      <c r="A3987" s="24">
        <f>1+LARGE($A$11:A3986,1)</f>
        <v>3976</v>
      </c>
      <c r="B3987" s="38" t="str">
        <f>_xlfn.IFNA(IF($U$8="set",VLOOKUP(Search!$A3987,Inventory!$AD$2:$AI$5552,6,FALSE),IF($U$8="Player",VLOOKUP(Search!$A3987,Inventory!$AF$2:$AI$5552,4,FALSE),IF($U$8="BV",VLOOKUP(Search!$A3987,Inventory!$AH$2:$AI$5552,2,FALSE),""))),"")</f>
        <v/>
      </c>
      <c r="C3987" s="38"/>
      <c r="D3987" s="38"/>
      <c r="E3987" s="38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22"/>
    </row>
    <row r="3988" spans="1:22" x14ac:dyDescent="0.2">
      <c r="A3988" s="24">
        <f>1+LARGE($A$11:A3987,1)</f>
        <v>3977</v>
      </c>
      <c r="B3988" s="38" t="str">
        <f>_xlfn.IFNA(IF($U$8="set",VLOOKUP(Search!$A3988,Inventory!$AD$2:$AI$5552,6,FALSE),IF($U$8="Player",VLOOKUP(Search!$A3988,Inventory!$AF$2:$AI$5552,4,FALSE),IF($U$8="BV",VLOOKUP(Search!$A3988,Inventory!$AH$2:$AI$5552,2,FALSE),""))),"")</f>
        <v/>
      </c>
      <c r="C3988" s="38"/>
      <c r="D3988" s="38"/>
      <c r="E3988" s="38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22"/>
    </row>
    <row r="3989" spans="1:22" x14ac:dyDescent="0.2">
      <c r="A3989" s="24">
        <f>1+LARGE($A$11:A3988,1)</f>
        <v>3978</v>
      </c>
      <c r="B3989" s="38" t="str">
        <f>_xlfn.IFNA(IF($U$8="set",VLOOKUP(Search!$A3989,Inventory!$AD$2:$AI$5552,6,FALSE),IF($U$8="Player",VLOOKUP(Search!$A3989,Inventory!$AF$2:$AI$5552,4,FALSE),IF($U$8="BV",VLOOKUP(Search!$A3989,Inventory!$AH$2:$AI$5552,2,FALSE),""))),"")</f>
        <v/>
      </c>
      <c r="C3989" s="38"/>
      <c r="D3989" s="38"/>
      <c r="E3989" s="38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22"/>
    </row>
    <row r="3990" spans="1:22" x14ac:dyDescent="0.2">
      <c r="A3990" s="24">
        <f>1+LARGE($A$11:A3989,1)</f>
        <v>3979</v>
      </c>
      <c r="B3990" s="38" t="str">
        <f>_xlfn.IFNA(IF($U$8="set",VLOOKUP(Search!$A3990,Inventory!$AD$2:$AI$5552,6,FALSE),IF($U$8="Player",VLOOKUP(Search!$A3990,Inventory!$AF$2:$AI$5552,4,FALSE),IF($U$8="BV",VLOOKUP(Search!$A3990,Inventory!$AH$2:$AI$5552,2,FALSE),""))),"")</f>
        <v/>
      </c>
      <c r="C3990" s="38"/>
      <c r="D3990" s="38"/>
      <c r="E3990" s="38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22"/>
    </row>
    <row r="3991" spans="1:22" x14ac:dyDescent="0.2">
      <c r="A3991" s="24">
        <f>1+LARGE($A$11:A3990,1)</f>
        <v>3980</v>
      </c>
      <c r="B3991" s="38" t="str">
        <f>_xlfn.IFNA(IF($U$8="set",VLOOKUP(Search!$A3991,Inventory!$AD$2:$AI$5552,6,FALSE),IF($U$8="Player",VLOOKUP(Search!$A3991,Inventory!$AF$2:$AI$5552,4,FALSE),IF($U$8="BV",VLOOKUP(Search!$A3991,Inventory!$AH$2:$AI$5552,2,FALSE),""))),"")</f>
        <v/>
      </c>
      <c r="C3991" s="38"/>
      <c r="D3991" s="38"/>
      <c r="E3991" s="38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22"/>
    </row>
    <row r="3992" spans="1:22" x14ac:dyDescent="0.2">
      <c r="A3992" s="24">
        <f>1+LARGE($A$11:A3991,1)</f>
        <v>3981</v>
      </c>
      <c r="B3992" s="38" t="str">
        <f>_xlfn.IFNA(IF($U$8="set",VLOOKUP(Search!$A3992,Inventory!$AD$2:$AI$5552,6,FALSE),IF($U$8="Player",VLOOKUP(Search!$A3992,Inventory!$AF$2:$AI$5552,4,FALSE),IF($U$8="BV",VLOOKUP(Search!$A3992,Inventory!$AH$2:$AI$5552,2,FALSE),""))),"")</f>
        <v/>
      </c>
      <c r="C3992" s="38"/>
      <c r="D3992" s="38"/>
      <c r="E3992" s="38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22"/>
    </row>
    <row r="3993" spans="1:22" x14ac:dyDescent="0.2">
      <c r="A3993" s="24">
        <f>1+LARGE($A$11:A3992,1)</f>
        <v>3982</v>
      </c>
      <c r="B3993" s="38" t="str">
        <f>_xlfn.IFNA(IF($U$8="set",VLOOKUP(Search!$A3993,Inventory!$AD$2:$AI$5552,6,FALSE),IF($U$8="Player",VLOOKUP(Search!$A3993,Inventory!$AF$2:$AI$5552,4,FALSE),IF($U$8="BV",VLOOKUP(Search!$A3993,Inventory!$AH$2:$AI$5552,2,FALSE),""))),"")</f>
        <v/>
      </c>
      <c r="C3993" s="38"/>
      <c r="D3993" s="38"/>
      <c r="E3993" s="38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22"/>
    </row>
    <row r="3994" spans="1:22" x14ac:dyDescent="0.2">
      <c r="A3994" s="24">
        <f>1+LARGE($A$11:A3993,1)</f>
        <v>3983</v>
      </c>
      <c r="B3994" s="38" t="str">
        <f>_xlfn.IFNA(IF($U$8="set",VLOOKUP(Search!$A3994,Inventory!$AD$2:$AI$5552,6,FALSE),IF($U$8="Player",VLOOKUP(Search!$A3994,Inventory!$AF$2:$AI$5552,4,FALSE),IF($U$8="BV",VLOOKUP(Search!$A3994,Inventory!$AH$2:$AI$5552,2,FALSE),""))),"")</f>
        <v/>
      </c>
      <c r="C3994" s="38"/>
      <c r="D3994" s="38"/>
      <c r="E3994" s="38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22"/>
    </row>
    <row r="3995" spans="1:22" x14ac:dyDescent="0.2">
      <c r="A3995" s="24">
        <f>1+LARGE($A$11:A3994,1)</f>
        <v>3984</v>
      </c>
      <c r="B3995" s="38" t="str">
        <f>_xlfn.IFNA(IF($U$8="set",VLOOKUP(Search!$A3995,Inventory!$AD$2:$AI$5552,6,FALSE),IF($U$8="Player",VLOOKUP(Search!$A3995,Inventory!$AF$2:$AI$5552,4,FALSE),IF($U$8="BV",VLOOKUP(Search!$A3995,Inventory!$AH$2:$AI$5552,2,FALSE),""))),"")</f>
        <v/>
      </c>
      <c r="C3995" s="38"/>
      <c r="D3995" s="38"/>
      <c r="E3995" s="38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22"/>
    </row>
    <row r="3996" spans="1:22" x14ac:dyDescent="0.2">
      <c r="A3996" s="24">
        <f>1+LARGE($A$11:A3995,1)</f>
        <v>3985</v>
      </c>
      <c r="B3996" s="38" t="str">
        <f>_xlfn.IFNA(IF($U$8="set",VLOOKUP(Search!$A3996,Inventory!$AD$2:$AI$5552,6,FALSE),IF($U$8="Player",VLOOKUP(Search!$A3996,Inventory!$AF$2:$AI$5552,4,FALSE),IF($U$8="BV",VLOOKUP(Search!$A3996,Inventory!$AH$2:$AI$5552,2,FALSE),""))),"")</f>
        <v/>
      </c>
      <c r="C3996" s="38"/>
      <c r="D3996" s="38"/>
      <c r="E3996" s="38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22"/>
    </row>
    <row r="3997" spans="1:22" x14ac:dyDescent="0.2">
      <c r="A3997" s="24">
        <f>1+LARGE($A$11:A3996,1)</f>
        <v>3986</v>
      </c>
      <c r="B3997" s="38" t="str">
        <f>_xlfn.IFNA(IF($U$8="set",VLOOKUP(Search!$A3997,Inventory!$AD$2:$AI$5552,6,FALSE),IF($U$8="Player",VLOOKUP(Search!$A3997,Inventory!$AF$2:$AI$5552,4,FALSE),IF($U$8="BV",VLOOKUP(Search!$A3997,Inventory!$AH$2:$AI$5552,2,FALSE),""))),"")</f>
        <v/>
      </c>
      <c r="C3997" s="38"/>
      <c r="D3997" s="38"/>
      <c r="E3997" s="38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22"/>
    </row>
    <row r="3998" spans="1:22" x14ac:dyDescent="0.2">
      <c r="A3998" s="24">
        <f>1+LARGE($A$11:A3997,1)</f>
        <v>3987</v>
      </c>
      <c r="B3998" s="38" t="str">
        <f>_xlfn.IFNA(IF($U$8="set",VLOOKUP(Search!$A3998,Inventory!$AD$2:$AI$5552,6,FALSE),IF($U$8="Player",VLOOKUP(Search!$A3998,Inventory!$AF$2:$AI$5552,4,FALSE),IF($U$8="BV",VLOOKUP(Search!$A3998,Inventory!$AH$2:$AI$5552,2,FALSE),""))),"")</f>
        <v/>
      </c>
      <c r="C3998" s="38"/>
      <c r="D3998" s="38"/>
      <c r="E3998" s="38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22"/>
    </row>
    <row r="3999" spans="1:22" x14ac:dyDescent="0.2">
      <c r="A3999" s="24">
        <f>1+LARGE($A$11:A3998,1)</f>
        <v>3988</v>
      </c>
      <c r="B3999" s="38" t="str">
        <f>_xlfn.IFNA(IF($U$8="set",VLOOKUP(Search!$A3999,Inventory!$AD$2:$AI$5552,6,FALSE),IF($U$8="Player",VLOOKUP(Search!$A3999,Inventory!$AF$2:$AI$5552,4,FALSE),IF($U$8="BV",VLOOKUP(Search!$A3999,Inventory!$AH$2:$AI$5552,2,FALSE),""))),"")</f>
        <v/>
      </c>
      <c r="C3999" s="38"/>
      <c r="D3999" s="38"/>
      <c r="E3999" s="38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22"/>
    </row>
    <row r="4000" spans="1:22" x14ac:dyDescent="0.2">
      <c r="A4000" s="24">
        <f>1+LARGE($A$11:A3999,1)</f>
        <v>3989</v>
      </c>
      <c r="B4000" s="38" t="str">
        <f>_xlfn.IFNA(IF($U$8="set",VLOOKUP(Search!$A4000,Inventory!$AD$2:$AI$5552,6,FALSE),IF($U$8="Player",VLOOKUP(Search!$A4000,Inventory!$AF$2:$AI$5552,4,FALSE),IF($U$8="BV",VLOOKUP(Search!$A4000,Inventory!$AH$2:$AI$5552,2,FALSE),""))),"")</f>
        <v/>
      </c>
      <c r="C4000" s="38"/>
      <c r="D4000" s="38"/>
      <c r="E4000" s="38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22"/>
    </row>
    <row r="4001" spans="1:22" x14ac:dyDescent="0.2">
      <c r="A4001" s="24">
        <f>1+LARGE($A$11:A4000,1)</f>
        <v>3990</v>
      </c>
      <c r="B4001" s="38" t="str">
        <f>_xlfn.IFNA(IF($U$8="set",VLOOKUP(Search!$A4001,Inventory!$AD$2:$AI$5552,6,FALSE),IF($U$8="Player",VLOOKUP(Search!$A4001,Inventory!$AF$2:$AI$5552,4,FALSE),IF($U$8="BV",VLOOKUP(Search!$A4001,Inventory!$AH$2:$AI$5552,2,FALSE),""))),"")</f>
        <v/>
      </c>
      <c r="C4001" s="38"/>
      <c r="D4001" s="38"/>
      <c r="E4001" s="38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22"/>
    </row>
    <row r="4002" spans="1:22" x14ac:dyDescent="0.2">
      <c r="A4002" s="24">
        <f>1+LARGE($A$11:A4001,1)</f>
        <v>3991</v>
      </c>
      <c r="B4002" s="38" t="str">
        <f>_xlfn.IFNA(IF($U$8="set",VLOOKUP(Search!$A4002,Inventory!$AD$2:$AI$5552,6,FALSE),IF($U$8="Player",VLOOKUP(Search!$A4002,Inventory!$AF$2:$AI$5552,4,FALSE),IF($U$8="BV",VLOOKUP(Search!$A4002,Inventory!$AH$2:$AI$5552,2,FALSE),""))),"")</f>
        <v/>
      </c>
      <c r="C4002" s="38"/>
      <c r="D4002" s="38"/>
      <c r="E4002" s="38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22"/>
    </row>
    <row r="4003" spans="1:22" x14ac:dyDescent="0.2">
      <c r="A4003" s="24">
        <f>1+LARGE($A$11:A4002,1)</f>
        <v>3992</v>
      </c>
      <c r="B4003" s="38" t="str">
        <f>_xlfn.IFNA(IF($U$8="set",VLOOKUP(Search!$A4003,Inventory!$AD$2:$AI$5552,6,FALSE),IF($U$8="Player",VLOOKUP(Search!$A4003,Inventory!$AF$2:$AI$5552,4,FALSE),IF($U$8="BV",VLOOKUP(Search!$A4003,Inventory!$AH$2:$AI$5552,2,FALSE),""))),"")</f>
        <v/>
      </c>
      <c r="C4003" s="38"/>
      <c r="D4003" s="38"/>
      <c r="E4003" s="38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22"/>
    </row>
    <row r="4004" spans="1:22" x14ac:dyDescent="0.2">
      <c r="A4004" s="24">
        <f>1+LARGE($A$11:A4003,1)</f>
        <v>3993</v>
      </c>
      <c r="B4004" s="38" t="str">
        <f>_xlfn.IFNA(IF($U$8="set",VLOOKUP(Search!$A4004,Inventory!$AD$2:$AI$5552,6,FALSE),IF($U$8="Player",VLOOKUP(Search!$A4004,Inventory!$AF$2:$AI$5552,4,FALSE),IF($U$8="BV",VLOOKUP(Search!$A4004,Inventory!$AH$2:$AI$5552,2,FALSE),""))),"")</f>
        <v/>
      </c>
      <c r="C4004" s="38"/>
      <c r="D4004" s="38"/>
      <c r="E4004" s="38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22"/>
    </row>
    <row r="4005" spans="1:22" x14ac:dyDescent="0.2">
      <c r="A4005" s="24">
        <f>1+LARGE($A$11:A4004,1)</f>
        <v>3994</v>
      </c>
      <c r="B4005" s="38" t="str">
        <f>_xlfn.IFNA(IF($U$8="set",VLOOKUP(Search!$A4005,Inventory!$AD$2:$AI$5552,6,FALSE),IF($U$8="Player",VLOOKUP(Search!$A4005,Inventory!$AF$2:$AI$5552,4,FALSE),IF($U$8="BV",VLOOKUP(Search!$A4005,Inventory!$AH$2:$AI$5552,2,FALSE),""))),"")</f>
        <v/>
      </c>
      <c r="C4005" s="38"/>
      <c r="D4005" s="38"/>
      <c r="E4005" s="38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22"/>
    </row>
    <row r="4006" spans="1:22" x14ac:dyDescent="0.2">
      <c r="A4006" s="24">
        <f>1+LARGE($A$11:A4005,1)</f>
        <v>3995</v>
      </c>
      <c r="B4006" s="38" t="str">
        <f>_xlfn.IFNA(IF($U$8="set",VLOOKUP(Search!$A4006,Inventory!$AD$2:$AI$5552,6,FALSE),IF($U$8="Player",VLOOKUP(Search!$A4006,Inventory!$AF$2:$AI$5552,4,FALSE),IF($U$8="BV",VLOOKUP(Search!$A4006,Inventory!$AH$2:$AI$5552,2,FALSE),""))),"")</f>
        <v/>
      </c>
      <c r="C4006" s="38"/>
      <c r="D4006" s="38"/>
      <c r="E4006" s="38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22"/>
    </row>
    <row r="4007" spans="1:22" x14ac:dyDescent="0.2">
      <c r="A4007" s="24">
        <f>1+LARGE($A$11:A4006,1)</f>
        <v>3996</v>
      </c>
      <c r="B4007" s="38" t="str">
        <f>_xlfn.IFNA(IF($U$8="set",VLOOKUP(Search!$A4007,Inventory!$AD$2:$AI$5552,6,FALSE),IF($U$8="Player",VLOOKUP(Search!$A4007,Inventory!$AF$2:$AI$5552,4,FALSE),IF($U$8="BV",VLOOKUP(Search!$A4007,Inventory!$AH$2:$AI$5552,2,FALSE),""))),"")</f>
        <v/>
      </c>
      <c r="C4007" s="38"/>
      <c r="D4007" s="38"/>
      <c r="E4007" s="38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22"/>
    </row>
    <row r="4008" spans="1:22" x14ac:dyDescent="0.2">
      <c r="A4008" s="24">
        <f>1+LARGE($A$11:A4007,1)</f>
        <v>3997</v>
      </c>
      <c r="B4008" s="38" t="str">
        <f>_xlfn.IFNA(IF($U$8="set",VLOOKUP(Search!$A4008,Inventory!$AD$2:$AI$5552,6,FALSE),IF($U$8="Player",VLOOKUP(Search!$A4008,Inventory!$AF$2:$AI$5552,4,FALSE),IF($U$8="BV",VLOOKUP(Search!$A4008,Inventory!$AH$2:$AI$5552,2,FALSE),""))),"")</f>
        <v/>
      </c>
      <c r="C4008" s="38"/>
      <c r="D4008" s="38"/>
      <c r="E4008" s="38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22"/>
    </row>
    <row r="4009" spans="1:22" x14ac:dyDescent="0.2">
      <c r="A4009" s="24">
        <f>1+LARGE($A$11:A4008,1)</f>
        <v>3998</v>
      </c>
      <c r="B4009" s="38" t="str">
        <f>_xlfn.IFNA(IF($U$8="set",VLOOKUP(Search!$A4009,Inventory!$AD$2:$AI$5552,6,FALSE),IF($U$8="Player",VLOOKUP(Search!$A4009,Inventory!$AF$2:$AI$5552,4,FALSE),IF($U$8="BV",VLOOKUP(Search!$A4009,Inventory!$AH$2:$AI$5552,2,FALSE),""))),"")</f>
        <v/>
      </c>
      <c r="C4009" s="38"/>
      <c r="D4009" s="38"/>
      <c r="E4009" s="38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22"/>
    </row>
    <row r="4010" spans="1:22" x14ac:dyDescent="0.2">
      <c r="A4010" s="24">
        <f>1+LARGE($A$11:A4009,1)</f>
        <v>3999</v>
      </c>
      <c r="B4010" s="38" t="str">
        <f>_xlfn.IFNA(IF($U$8="set",VLOOKUP(Search!$A4010,Inventory!$AD$2:$AI$5552,6,FALSE),IF($U$8="Player",VLOOKUP(Search!$A4010,Inventory!$AF$2:$AI$5552,4,FALSE),IF($U$8="BV",VLOOKUP(Search!$A4010,Inventory!$AH$2:$AI$5552,2,FALSE),""))),"")</f>
        <v/>
      </c>
      <c r="C4010" s="38"/>
      <c r="D4010" s="38"/>
      <c r="E4010" s="38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22"/>
    </row>
    <row r="4011" spans="1:22" x14ac:dyDescent="0.2">
      <c r="A4011" s="24">
        <f>1+LARGE($A$11:A4010,1)</f>
        <v>4000</v>
      </c>
      <c r="B4011" s="38" t="str">
        <f>_xlfn.IFNA(IF($U$8="set",VLOOKUP(Search!$A4011,Inventory!$AD$2:$AI$5552,6,FALSE),IF($U$8="Player",VLOOKUP(Search!$A4011,Inventory!$AF$2:$AI$5552,4,FALSE),IF($U$8="BV",VLOOKUP(Search!$A4011,Inventory!$AH$2:$AI$5552,2,FALSE),""))),"")</f>
        <v/>
      </c>
      <c r="C4011" s="38"/>
      <c r="D4011" s="38"/>
      <c r="E4011" s="38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22"/>
    </row>
    <row r="4012" spans="1:22" x14ac:dyDescent="0.2">
      <c r="A4012" s="24">
        <f>1+LARGE($A$11:A4011,1)</f>
        <v>4001</v>
      </c>
      <c r="B4012" s="38" t="str">
        <f>_xlfn.IFNA(IF($U$8="set",VLOOKUP(Search!$A4012,Inventory!$AD$2:$AI$5552,6,FALSE),IF($U$8="Player",VLOOKUP(Search!$A4012,Inventory!$AF$2:$AI$5552,4,FALSE),IF($U$8="BV",VLOOKUP(Search!$A4012,Inventory!$AH$2:$AI$5552,2,FALSE),""))),"")</f>
        <v/>
      </c>
      <c r="C4012" s="38"/>
      <c r="D4012" s="38"/>
      <c r="E4012" s="38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22"/>
    </row>
    <row r="4013" spans="1:22" x14ac:dyDescent="0.2">
      <c r="A4013" s="24">
        <f>1+LARGE($A$11:A4012,1)</f>
        <v>4002</v>
      </c>
      <c r="B4013" s="38" t="str">
        <f>_xlfn.IFNA(IF($U$8="set",VLOOKUP(Search!$A4013,Inventory!$AD$2:$AI$5552,6,FALSE),IF($U$8="Player",VLOOKUP(Search!$A4013,Inventory!$AF$2:$AI$5552,4,FALSE),IF($U$8="BV",VLOOKUP(Search!$A4013,Inventory!$AH$2:$AI$5552,2,FALSE),""))),"")</f>
        <v/>
      </c>
      <c r="C4013" s="38"/>
      <c r="D4013" s="38"/>
      <c r="E4013" s="38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22"/>
    </row>
    <row r="4014" spans="1:22" x14ac:dyDescent="0.2">
      <c r="A4014" s="24">
        <f>1+LARGE($A$11:A4013,1)</f>
        <v>4003</v>
      </c>
      <c r="B4014" s="38" t="str">
        <f>_xlfn.IFNA(IF($U$8="set",VLOOKUP(Search!$A4014,Inventory!$AD$2:$AI$5552,6,FALSE),IF($U$8="Player",VLOOKUP(Search!$A4014,Inventory!$AF$2:$AI$5552,4,FALSE),IF($U$8="BV",VLOOKUP(Search!$A4014,Inventory!$AH$2:$AI$5552,2,FALSE),""))),"")</f>
        <v/>
      </c>
      <c r="C4014" s="38"/>
      <c r="D4014" s="38"/>
      <c r="E4014" s="38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22"/>
    </row>
    <row r="4015" spans="1:22" x14ac:dyDescent="0.2">
      <c r="A4015" s="24">
        <f>1+LARGE($A$11:A4014,1)</f>
        <v>4004</v>
      </c>
      <c r="B4015" s="38" t="str">
        <f>_xlfn.IFNA(IF($U$8="set",VLOOKUP(Search!$A4015,Inventory!$AD$2:$AI$5552,6,FALSE),IF($U$8="Player",VLOOKUP(Search!$A4015,Inventory!$AF$2:$AI$5552,4,FALSE),IF($U$8="BV",VLOOKUP(Search!$A4015,Inventory!$AH$2:$AI$5552,2,FALSE),""))),"")</f>
        <v/>
      </c>
      <c r="C4015" s="38"/>
      <c r="D4015" s="38"/>
      <c r="E4015" s="38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22"/>
    </row>
    <row r="4016" spans="1:22" x14ac:dyDescent="0.2">
      <c r="A4016" s="24">
        <f>1+LARGE($A$11:A4015,1)</f>
        <v>4005</v>
      </c>
      <c r="B4016" s="38" t="str">
        <f>_xlfn.IFNA(IF($U$8="set",VLOOKUP(Search!$A4016,Inventory!$AD$2:$AI$5552,6,FALSE),IF($U$8="Player",VLOOKUP(Search!$A4016,Inventory!$AF$2:$AI$5552,4,FALSE),IF($U$8="BV",VLOOKUP(Search!$A4016,Inventory!$AH$2:$AI$5552,2,FALSE),""))),"")</f>
        <v/>
      </c>
      <c r="C4016" s="38"/>
      <c r="D4016" s="38"/>
      <c r="E4016" s="38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22"/>
    </row>
    <row r="4017" spans="1:22" x14ac:dyDescent="0.2">
      <c r="A4017" s="24">
        <f>1+LARGE($A$11:A4016,1)</f>
        <v>4006</v>
      </c>
      <c r="B4017" s="38" t="str">
        <f>_xlfn.IFNA(IF($U$8="set",VLOOKUP(Search!$A4017,Inventory!$AD$2:$AI$5552,6,FALSE),IF($U$8="Player",VLOOKUP(Search!$A4017,Inventory!$AF$2:$AI$5552,4,FALSE),IF($U$8="BV",VLOOKUP(Search!$A4017,Inventory!$AH$2:$AI$5552,2,FALSE),""))),"")</f>
        <v/>
      </c>
      <c r="C4017" s="38"/>
      <c r="D4017" s="38"/>
      <c r="E4017" s="38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22"/>
    </row>
    <row r="4018" spans="1:22" x14ac:dyDescent="0.2">
      <c r="A4018" s="24">
        <f>1+LARGE($A$11:A4017,1)</f>
        <v>4007</v>
      </c>
      <c r="B4018" s="38" t="str">
        <f>_xlfn.IFNA(IF($U$8="set",VLOOKUP(Search!$A4018,Inventory!$AD$2:$AI$5552,6,FALSE),IF($U$8="Player",VLOOKUP(Search!$A4018,Inventory!$AF$2:$AI$5552,4,FALSE),IF($U$8="BV",VLOOKUP(Search!$A4018,Inventory!$AH$2:$AI$5552,2,FALSE),""))),"")</f>
        <v/>
      </c>
      <c r="C4018" s="38"/>
      <c r="D4018" s="38"/>
      <c r="E4018" s="38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22"/>
    </row>
    <row r="4019" spans="1:22" x14ac:dyDescent="0.2">
      <c r="A4019" s="24">
        <f>1+LARGE($A$11:A4018,1)</f>
        <v>4008</v>
      </c>
      <c r="B4019" s="38" t="str">
        <f>_xlfn.IFNA(IF($U$8="set",VLOOKUP(Search!$A4019,Inventory!$AD$2:$AI$5552,6,FALSE),IF($U$8="Player",VLOOKUP(Search!$A4019,Inventory!$AF$2:$AI$5552,4,FALSE),IF($U$8="BV",VLOOKUP(Search!$A4019,Inventory!$AH$2:$AI$5552,2,FALSE),""))),"")</f>
        <v/>
      </c>
      <c r="C4019" s="38"/>
      <c r="D4019" s="38"/>
      <c r="E4019" s="38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22"/>
    </row>
    <row r="4020" spans="1:22" x14ac:dyDescent="0.2">
      <c r="A4020" s="24">
        <f>1+LARGE($A$11:A4019,1)</f>
        <v>4009</v>
      </c>
      <c r="B4020" s="38" t="str">
        <f>_xlfn.IFNA(IF($U$8="set",VLOOKUP(Search!$A4020,Inventory!$AD$2:$AI$5552,6,FALSE),IF($U$8="Player",VLOOKUP(Search!$A4020,Inventory!$AF$2:$AI$5552,4,FALSE),IF($U$8="BV",VLOOKUP(Search!$A4020,Inventory!$AH$2:$AI$5552,2,FALSE),""))),"")</f>
        <v/>
      </c>
      <c r="C4020" s="38"/>
      <c r="D4020" s="38"/>
      <c r="E4020" s="38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22"/>
    </row>
    <row r="4021" spans="1:22" x14ac:dyDescent="0.2">
      <c r="A4021" s="24">
        <f>1+LARGE($A$11:A4020,1)</f>
        <v>4010</v>
      </c>
      <c r="B4021" s="38" t="str">
        <f>_xlfn.IFNA(IF($U$8="set",VLOOKUP(Search!$A4021,Inventory!$AD$2:$AI$5552,6,FALSE),IF($U$8="Player",VLOOKUP(Search!$A4021,Inventory!$AF$2:$AI$5552,4,FALSE),IF($U$8="BV",VLOOKUP(Search!$A4021,Inventory!$AH$2:$AI$5552,2,FALSE),""))),"")</f>
        <v/>
      </c>
      <c r="C4021" s="38"/>
      <c r="D4021" s="38"/>
      <c r="E4021" s="38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22"/>
    </row>
    <row r="4022" spans="1:22" x14ac:dyDescent="0.2">
      <c r="A4022" s="24">
        <f>1+LARGE($A$11:A4021,1)</f>
        <v>4011</v>
      </c>
      <c r="B4022" s="38" t="str">
        <f>_xlfn.IFNA(IF($U$8="set",VLOOKUP(Search!$A4022,Inventory!$AD$2:$AI$5552,6,FALSE),IF($U$8="Player",VLOOKUP(Search!$A4022,Inventory!$AF$2:$AI$5552,4,FALSE),IF($U$8="BV",VLOOKUP(Search!$A4022,Inventory!$AH$2:$AI$5552,2,FALSE),""))),"")</f>
        <v/>
      </c>
      <c r="C4022" s="38"/>
      <c r="D4022" s="38"/>
      <c r="E4022" s="38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22"/>
    </row>
    <row r="4023" spans="1:22" x14ac:dyDescent="0.2">
      <c r="A4023" s="24">
        <f>1+LARGE($A$11:A4022,1)</f>
        <v>4012</v>
      </c>
      <c r="B4023" s="38" t="str">
        <f>_xlfn.IFNA(IF($U$8="set",VLOOKUP(Search!$A4023,Inventory!$AD$2:$AI$5552,6,FALSE),IF($U$8="Player",VLOOKUP(Search!$A4023,Inventory!$AF$2:$AI$5552,4,FALSE),IF($U$8="BV",VLOOKUP(Search!$A4023,Inventory!$AH$2:$AI$5552,2,FALSE),""))),"")</f>
        <v/>
      </c>
      <c r="C4023" s="38"/>
      <c r="D4023" s="38"/>
      <c r="E4023" s="38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22"/>
    </row>
    <row r="4024" spans="1:22" x14ac:dyDescent="0.2">
      <c r="A4024" s="24">
        <f>1+LARGE($A$11:A4023,1)</f>
        <v>4013</v>
      </c>
      <c r="B4024" s="38" t="str">
        <f>_xlfn.IFNA(IF($U$8="set",VLOOKUP(Search!$A4024,Inventory!$AD$2:$AI$5552,6,FALSE),IF($U$8="Player",VLOOKUP(Search!$A4024,Inventory!$AF$2:$AI$5552,4,FALSE),IF($U$8="BV",VLOOKUP(Search!$A4024,Inventory!$AH$2:$AI$5552,2,FALSE),""))),"")</f>
        <v/>
      </c>
      <c r="C4024" s="38"/>
      <c r="D4024" s="38"/>
      <c r="E4024" s="38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22"/>
    </row>
    <row r="4025" spans="1:22" x14ac:dyDescent="0.2">
      <c r="A4025" s="24">
        <f>1+LARGE($A$11:A4024,1)</f>
        <v>4014</v>
      </c>
      <c r="B4025" s="38" t="str">
        <f>_xlfn.IFNA(IF($U$8="set",VLOOKUP(Search!$A4025,Inventory!$AD$2:$AI$5552,6,FALSE),IF($U$8="Player",VLOOKUP(Search!$A4025,Inventory!$AF$2:$AI$5552,4,FALSE),IF($U$8="BV",VLOOKUP(Search!$A4025,Inventory!$AH$2:$AI$5552,2,FALSE),""))),"")</f>
        <v/>
      </c>
      <c r="C4025" s="38"/>
      <c r="D4025" s="38"/>
      <c r="E4025" s="38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22"/>
    </row>
    <row r="4026" spans="1:22" x14ac:dyDescent="0.2">
      <c r="A4026" s="24">
        <f>1+LARGE($A$11:A4025,1)</f>
        <v>4015</v>
      </c>
      <c r="B4026" s="38" t="str">
        <f>_xlfn.IFNA(IF($U$8="set",VLOOKUP(Search!$A4026,Inventory!$AD$2:$AI$5552,6,FALSE),IF($U$8="Player",VLOOKUP(Search!$A4026,Inventory!$AF$2:$AI$5552,4,FALSE),IF($U$8="BV",VLOOKUP(Search!$A4026,Inventory!$AH$2:$AI$5552,2,FALSE),""))),"")</f>
        <v/>
      </c>
      <c r="C4026" s="38"/>
      <c r="D4026" s="38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22"/>
    </row>
    <row r="4027" spans="1:22" x14ac:dyDescent="0.2">
      <c r="A4027" s="24">
        <f>1+LARGE($A$11:A4026,1)</f>
        <v>4016</v>
      </c>
      <c r="B4027" s="38" t="str">
        <f>_xlfn.IFNA(IF($U$8="set",VLOOKUP(Search!$A4027,Inventory!$AD$2:$AI$5552,6,FALSE),IF($U$8="Player",VLOOKUP(Search!$A4027,Inventory!$AF$2:$AI$5552,4,FALSE),IF($U$8="BV",VLOOKUP(Search!$A4027,Inventory!$AH$2:$AI$5552,2,FALSE),""))),"")</f>
        <v/>
      </c>
      <c r="C4027" s="38"/>
      <c r="D4027" s="38"/>
      <c r="E4027" s="38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22"/>
    </row>
    <row r="4028" spans="1:22" x14ac:dyDescent="0.2">
      <c r="A4028" s="24">
        <f>1+LARGE($A$11:A4027,1)</f>
        <v>4017</v>
      </c>
      <c r="B4028" s="38" t="str">
        <f>_xlfn.IFNA(IF($U$8="set",VLOOKUP(Search!$A4028,Inventory!$AD$2:$AI$5552,6,FALSE),IF($U$8="Player",VLOOKUP(Search!$A4028,Inventory!$AF$2:$AI$5552,4,FALSE),IF($U$8="BV",VLOOKUP(Search!$A4028,Inventory!$AH$2:$AI$5552,2,FALSE),""))),"")</f>
        <v/>
      </c>
      <c r="C4028" s="38"/>
      <c r="D4028" s="38"/>
      <c r="E4028" s="38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22"/>
    </row>
    <row r="4029" spans="1:22" x14ac:dyDescent="0.2">
      <c r="A4029" s="24">
        <f>1+LARGE($A$11:A4028,1)</f>
        <v>4018</v>
      </c>
      <c r="B4029" s="38" t="str">
        <f>_xlfn.IFNA(IF($U$8="set",VLOOKUP(Search!$A4029,Inventory!$AD$2:$AI$5552,6,FALSE),IF($U$8="Player",VLOOKUP(Search!$A4029,Inventory!$AF$2:$AI$5552,4,FALSE),IF($U$8="BV",VLOOKUP(Search!$A4029,Inventory!$AH$2:$AI$5552,2,FALSE),""))),"")</f>
        <v/>
      </c>
      <c r="C4029" s="38"/>
      <c r="D4029" s="38"/>
      <c r="E4029" s="38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22"/>
    </row>
    <row r="4030" spans="1:22" x14ac:dyDescent="0.2">
      <c r="A4030" s="24">
        <f>1+LARGE($A$11:A4029,1)</f>
        <v>4019</v>
      </c>
      <c r="B4030" s="38" t="str">
        <f>_xlfn.IFNA(IF($U$8="set",VLOOKUP(Search!$A4030,Inventory!$AD$2:$AI$5552,6,FALSE),IF($U$8="Player",VLOOKUP(Search!$A4030,Inventory!$AF$2:$AI$5552,4,FALSE),IF($U$8="BV",VLOOKUP(Search!$A4030,Inventory!$AH$2:$AI$5552,2,FALSE),""))),"")</f>
        <v/>
      </c>
      <c r="C4030" s="38"/>
      <c r="D4030" s="38"/>
      <c r="E4030" s="38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22"/>
    </row>
    <row r="4031" spans="1:22" x14ac:dyDescent="0.2">
      <c r="A4031" s="24">
        <f>1+LARGE($A$11:A4030,1)</f>
        <v>4020</v>
      </c>
      <c r="B4031" s="38" t="str">
        <f>_xlfn.IFNA(IF($U$8="set",VLOOKUP(Search!$A4031,Inventory!$AD$2:$AI$5552,6,FALSE),IF($U$8="Player",VLOOKUP(Search!$A4031,Inventory!$AF$2:$AI$5552,4,FALSE),IF($U$8="BV",VLOOKUP(Search!$A4031,Inventory!$AH$2:$AI$5552,2,FALSE),""))),"")</f>
        <v/>
      </c>
      <c r="C4031" s="38"/>
      <c r="D4031" s="38"/>
      <c r="E4031" s="38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22"/>
    </row>
    <row r="4032" spans="1:22" x14ac:dyDescent="0.2">
      <c r="A4032" s="24">
        <f>1+LARGE($A$11:A4031,1)</f>
        <v>4021</v>
      </c>
      <c r="B4032" s="38" t="str">
        <f>_xlfn.IFNA(IF($U$8="set",VLOOKUP(Search!$A4032,Inventory!$AD$2:$AI$5552,6,FALSE),IF($U$8="Player",VLOOKUP(Search!$A4032,Inventory!$AF$2:$AI$5552,4,FALSE),IF($U$8="BV",VLOOKUP(Search!$A4032,Inventory!$AH$2:$AI$5552,2,FALSE),""))),"")</f>
        <v/>
      </c>
      <c r="C4032" s="38"/>
      <c r="D4032" s="38"/>
      <c r="E4032" s="38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22"/>
    </row>
    <row r="4033" spans="1:22" x14ac:dyDescent="0.2">
      <c r="A4033" s="24">
        <f>1+LARGE($A$11:A4032,1)</f>
        <v>4022</v>
      </c>
      <c r="B4033" s="38" t="str">
        <f>_xlfn.IFNA(IF($U$8="set",VLOOKUP(Search!$A4033,Inventory!$AD$2:$AI$5552,6,FALSE),IF($U$8="Player",VLOOKUP(Search!$A4033,Inventory!$AF$2:$AI$5552,4,FALSE),IF($U$8="BV",VLOOKUP(Search!$A4033,Inventory!$AH$2:$AI$5552,2,FALSE),""))),"")</f>
        <v/>
      </c>
      <c r="C4033" s="38"/>
      <c r="D4033" s="38"/>
      <c r="E4033" s="38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22"/>
    </row>
    <row r="4034" spans="1:22" x14ac:dyDescent="0.2">
      <c r="A4034" s="24">
        <f>1+LARGE($A$11:A4033,1)</f>
        <v>4023</v>
      </c>
      <c r="B4034" s="38" t="str">
        <f>_xlfn.IFNA(IF($U$8="set",VLOOKUP(Search!$A4034,Inventory!$AD$2:$AI$5552,6,FALSE),IF($U$8="Player",VLOOKUP(Search!$A4034,Inventory!$AF$2:$AI$5552,4,FALSE),IF($U$8="BV",VLOOKUP(Search!$A4034,Inventory!$AH$2:$AI$5552,2,FALSE),""))),"")</f>
        <v/>
      </c>
      <c r="C4034" s="38"/>
      <c r="D4034" s="38"/>
      <c r="E4034" s="38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22"/>
    </row>
    <row r="4035" spans="1:22" x14ac:dyDescent="0.2">
      <c r="A4035" s="24">
        <f>1+LARGE($A$11:A4034,1)</f>
        <v>4024</v>
      </c>
      <c r="B4035" s="38" t="str">
        <f>_xlfn.IFNA(IF($U$8="set",VLOOKUP(Search!$A4035,Inventory!$AD$2:$AI$5552,6,FALSE),IF($U$8="Player",VLOOKUP(Search!$A4035,Inventory!$AF$2:$AI$5552,4,FALSE),IF($U$8="BV",VLOOKUP(Search!$A4035,Inventory!$AH$2:$AI$5552,2,FALSE),""))),"")</f>
        <v/>
      </c>
      <c r="C4035" s="38"/>
      <c r="D4035" s="38"/>
      <c r="E4035" s="38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22"/>
    </row>
    <row r="4036" spans="1:22" x14ac:dyDescent="0.2">
      <c r="A4036" s="24">
        <f>1+LARGE($A$11:A4035,1)</f>
        <v>4025</v>
      </c>
      <c r="B4036" s="38" t="str">
        <f>_xlfn.IFNA(IF($U$8="set",VLOOKUP(Search!$A4036,Inventory!$AD$2:$AI$5552,6,FALSE),IF($U$8="Player",VLOOKUP(Search!$A4036,Inventory!$AF$2:$AI$5552,4,FALSE),IF($U$8="BV",VLOOKUP(Search!$A4036,Inventory!$AH$2:$AI$5552,2,FALSE),""))),"")</f>
        <v/>
      </c>
      <c r="C4036" s="38"/>
      <c r="D4036" s="38"/>
      <c r="E4036" s="38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22"/>
    </row>
    <row r="4037" spans="1:22" x14ac:dyDescent="0.2">
      <c r="A4037" s="24">
        <f>1+LARGE($A$11:A4036,1)</f>
        <v>4026</v>
      </c>
      <c r="B4037" s="38" t="str">
        <f>_xlfn.IFNA(IF($U$8="set",VLOOKUP(Search!$A4037,Inventory!$AD$2:$AI$5552,6,FALSE),IF($U$8="Player",VLOOKUP(Search!$A4037,Inventory!$AF$2:$AI$5552,4,FALSE),IF($U$8="BV",VLOOKUP(Search!$A4037,Inventory!$AH$2:$AI$5552,2,FALSE),""))),"")</f>
        <v/>
      </c>
      <c r="C4037" s="38"/>
      <c r="D4037" s="38"/>
      <c r="E4037" s="38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22"/>
    </row>
    <row r="4038" spans="1:22" x14ac:dyDescent="0.2">
      <c r="A4038" s="24">
        <f>1+LARGE($A$11:A4037,1)</f>
        <v>4027</v>
      </c>
      <c r="B4038" s="38" t="str">
        <f>_xlfn.IFNA(IF($U$8="set",VLOOKUP(Search!$A4038,Inventory!$AD$2:$AI$5552,6,FALSE),IF($U$8="Player",VLOOKUP(Search!$A4038,Inventory!$AF$2:$AI$5552,4,FALSE),IF($U$8="BV",VLOOKUP(Search!$A4038,Inventory!$AH$2:$AI$5552,2,FALSE),""))),"")</f>
        <v/>
      </c>
      <c r="C4038" s="38"/>
      <c r="D4038" s="38"/>
      <c r="E4038" s="38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22"/>
    </row>
    <row r="4039" spans="1:22" x14ac:dyDescent="0.2">
      <c r="A4039" s="24">
        <f>1+LARGE($A$11:A4038,1)</f>
        <v>4028</v>
      </c>
      <c r="B4039" s="38" t="str">
        <f>_xlfn.IFNA(IF($U$8="set",VLOOKUP(Search!$A4039,Inventory!$AD$2:$AI$5552,6,FALSE),IF($U$8="Player",VLOOKUP(Search!$A4039,Inventory!$AF$2:$AI$5552,4,FALSE),IF($U$8="BV",VLOOKUP(Search!$A4039,Inventory!$AH$2:$AI$5552,2,FALSE),""))),"")</f>
        <v/>
      </c>
      <c r="C4039" s="38"/>
      <c r="D4039" s="38"/>
      <c r="E4039" s="38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22"/>
    </row>
    <row r="4040" spans="1:22" x14ac:dyDescent="0.2">
      <c r="A4040" s="24">
        <f>1+LARGE($A$11:A4039,1)</f>
        <v>4029</v>
      </c>
      <c r="B4040" s="38" t="str">
        <f>_xlfn.IFNA(IF($U$8="set",VLOOKUP(Search!$A4040,Inventory!$AD$2:$AI$5552,6,FALSE),IF($U$8="Player",VLOOKUP(Search!$A4040,Inventory!$AF$2:$AI$5552,4,FALSE),IF($U$8="BV",VLOOKUP(Search!$A4040,Inventory!$AH$2:$AI$5552,2,FALSE),""))),"")</f>
        <v/>
      </c>
      <c r="C4040" s="38"/>
      <c r="D4040" s="38"/>
      <c r="E4040" s="38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22"/>
    </row>
    <row r="4041" spans="1:22" x14ac:dyDescent="0.2">
      <c r="A4041" s="24">
        <f>1+LARGE($A$11:A4040,1)</f>
        <v>4030</v>
      </c>
      <c r="B4041" s="38" t="str">
        <f>_xlfn.IFNA(IF($U$8="set",VLOOKUP(Search!$A4041,Inventory!$AD$2:$AI$5552,6,FALSE),IF($U$8="Player",VLOOKUP(Search!$A4041,Inventory!$AF$2:$AI$5552,4,FALSE),IF($U$8="BV",VLOOKUP(Search!$A4041,Inventory!$AH$2:$AI$5552,2,FALSE),""))),"")</f>
        <v/>
      </c>
      <c r="C4041" s="38"/>
      <c r="D4041" s="38"/>
      <c r="E4041" s="38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22"/>
    </row>
    <row r="4042" spans="1:22" x14ac:dyDescent="0.2">
      <c r="A4042" s="24">
        <f>1+LARGE($A$11:A4041,1)</f>
        <v>4031</v>
      </c>
      <c r="B4042" s="38" t="str">
        <f>_xlfn.IFNA(IF($U$8="set",VLOOKUP(Search!$A4042,Inventory!$AD$2:$AI$5552,6,FALSE),IF($U$8="Player",VLOOKUP(Search!$A4042,Inventory!$AF$2:$AI$5552,4,FALSE),IF($U$8="BV",VLOOKUP(Search!$A4042,Inventory!$AH$2:$AI$5552,2,FALSE),""))),"")</f>
        <v/>
      </c>
      <c r="C4042" s="38"/>
      <c r="D4042" s="38"/>
      <c r="E4042" s="38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22"/>
    </row>
    <row r="4043" spans="1:22" x14ac:dyDescent="0.2">
      <c r="A4043" s="24">
        <f>1+LARGE($A$11:A4042,1)</f>
        <v>4032</v>
      </c>
      <c r="B4043" s="38" t="str">
        <f>_xlfn.IFNA(IF($U$8="set",VLOOKUP(Search!$A4043,Inventory!$AD$2:$AI$5552,6,FALSE),IF($U$8="Player",VLOOKUP(Search!$A4043,Inventory!$AF$2:$AI$5552,4,FALSE),IF($U$8="BV",VLOOKUP(Search!$A4043,Inventory!$AH$2:$AI$5552,2,FALSE),""))),"")</f>
        <v/>
      </c>
      <c r="C4043" s="38"/>
      <c r="D4043" s="38"/>
      <c r="E4043" s="38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22"/>
    </row>
    <row r="4044" spans="1:22" x14ac:dyDescent="0.2">
      <c r="A4044" s="24">
        <f>1+LARGE($A$11:A4043,1)</f>
        <v>4033</v>
      </c>
      <c r="B4044" s="38" t="str">
        <f>_xlfn.IFNA(IF($U$8="set",VLOOKUP(Search!$A4044,Inventory!$AD$2:$AI$5552,6,FALSE),IF($U$8="Player",VLOOKUP(Search!$A4044,Inventory!$AF$2:$AI$5552,4,FALSE),IF($U$8="BV",VLOOKUP(Search!$A4044,Inventory!$AH$2:$AI$5552,2,FALSE),""))),"")</f>
        <v/>
      </c>
      <c r="C4044" s="38"/>
      <c r="D4044" s="38"/>
      <c r="E4044" s="38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22"/>
    </row>
    <row r="4045" spans="1:22" x14ac:dyDescent="0.2">
      <c r="A4045" s="24">
        <f>1+LARGE($A$11:A4044,1)</f>
        <v>4034</v>
      </c>
      <c r="B4045" s="38" t="str">
        <f>_xlfn.IFNA(IF($U$8="set",VLOOKUP(Search!$A4045,Inventory!$AD$2:$AI$5552,6,FALSE),IF($U$8="Player",VLOOKUP(Search!$A4045,Inventory!$AF$2:$AI$5552,4,FALSE),IF($U$8="BV",VLOOKUP(Search!$A4045,Inventory!$AH$2:$AI$5552,2,FALSE),""))),"")</f>
        <v/>
      </c>
      <c r="C4045" s="38"/>
      <c r="D4045" s="38"/>
      <c r="E4045" s="38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22"/>
    </row>
    <row r="4046" spans="1:22" x14ac:dyDescent="0.2">
      <c r="A4046" s="24">
        <f>1+LARGE($A$11:A4045,1)</f>
        <v>4035</v>
      </c>
      <c r="B4046" s="38" t="str">
        <f>_xlfn.IFNA(IF($U$8="set",VLOOKUP(Search!$A4046,Inventory!$AD$2:$AI$5552,6,FALSE),IF($U$8="Player",VLOOKUP(Search!$A4046,Inventory!$AF$2:$AI$5552,4,FALSE),IF($U$8="BV",VLOOKUP(Search!$A4046,Inventory!$AH$2:$AI$5552,2,FALSE),""))),"")</f>
        <v/>
      </c>
      <c r="C4046" s="38"/>
      <c r="D4046" s="38"/>
      <c r="E4046" s="38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22"/>
    </row>
    <row r="4047" spans="1:22" x14ac:dyDescent="0.2">
      <c r="A4047" s="24">
        <f>1+LARGE($A$11:A4046,1)</f>
        <v>4036</v>
      </c>
      <c r="B4047" s="38" t="str">
        <f>_xlfn.IFNA(IF($U$8="set",VLOOKUP(Search!$A4047,Inventory!$AD$2:$AI$5552,6,FALSE),IF($U$8="Player",VLOOKUP(Search!$A4047,Inventory!$AF$2:$AI$5552,4,FALSE),IF($U$8="BV",VLOOKUP(Search!$A4047,Inventory!$AH$2:$AI$5552,2,FALSE),""))),"")</f>
        <v/>
      </c>
      <c r="C4047" s="38"/>
      <c r="D4047" s="38"/>
      <c r="E4047" s="38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22"/>
    </row>
    <row r="4048" spans="1:22" x14ac:dyDescent="0.2">
      <c r="A4048" s="24">
        <f>1+LARGE($A$11:A4047,1)</f>
        <v>4037</v>
      </c>
      <c r="B4048" s="38" t="str">
        <f>_xlfn.IFNA(IF($U$8="set",VLOOKUP(Search!$A4048,Inventory!$AD$2:$AI$5552,6,FALSE),IF($U$8="Player",VLOOKUP(Search!$A4048,Inventory!$AF$2:$AI$5552,4,FALSE),IF($U$8="BV",VLOOKUP(Search!$A4048,Inventory!$AH$2:$AI$5552,2,FALSE),""))),"")</f>
        <v/>
      </c>
      <c r="C4048" s="38"/>
      <c r="D4048" s="38"/>
      <c r="E4048" s="38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22"/>
    </row>
    <row r="4049" spans="1:22" x14ac:dyDescent="0.2">
      <c r="A4049" s="24">
        <f>1+LARGE($A$11:A4048,1)</f>
        <v>4038</v>
      </c>
      <c r="B4049" s="38" t="str">
        <f>_xlfn.IFNA(IF($U$8="set",VLOOKUP(Search!$A4049,Inventory!$AD$2:$AI$5552,6,FALSE),IF($U$8="Player",VLOOKUP(Search!$A4049,Inventory!$AF$2:$AI$5552,4,FALSE),IF($U$8="BV",VLOOKUP(Search!$A4049,Inventory!$AH$2:$AI$5552,2,FALSE),""))),"")</f>
        <v/>
      </c>
      <c r="C4049" s="38"/>
      <c r="D4049" s="38"/>
      <c r="E4049" s="38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22"/>
    </row>
    <row r="4050" spans="1:22" x14ac:dyDescent="0.2">
      <c r="A4050" s="24">
        <f>1+LARGE($A$11:A4049,1)</f>
        <v>4039</v>
      </c>
      <c r="B4050" s="38" t="str">
        <f>_xlfn.IFNA(IF($U$8="set",VLOOKUP(Search!$A4050,Inventory!$AD$2:$AI$5552,6,FALSE),IF($U$8="Player",VLOOKUP(Search!$A4050,Inventory!$AF$2:$AI$5552,4,FALSE),IF($U$8="BV",VLOOKUP(Search!$A4050,Inventory!$AH$2:$AI$5552,2,FALSE),""))),"")</f>
        <v/>
      </c>
      <c r="C4050" s="38"/>
      <c r="D4050" s="38"/>
      <c r="E4050" s="38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22"/>
    </row>
    <row r="4051" spans="1:22" x14ac:dyDescent="0.2">
      <c r="A4051" s="24">
        <f>1+LARGE($A$11:A4050,1)</f>
        <v>4040</v>
      </c>
      <c r="B4051" s="38" t="str">
        <f>_xlfn.IFNA(IF($U$8="set",VLOOKUP(Search!$A4051,Inventory!$AD$2:$AI$5552,6,FALSE),IF($U$8="Player",VLOOKUP(Search!$A4051,Inventory!$AF$2:$AI$5552,4,FALSE),IF($U$8="BV",VLOOKUP(Search!$A4051,Inventory!$AH$2:$AI$5552,2,FALSE),""))),"")</f>
        <v/>
      </c>
      <c r="C4051" s="38"/>
      <c r="D4051" s="38"/>
      <c r="E4051" s="38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22"/>
    </row>
    <row r="4052" spans="1:22" x14ac:dyDescent="0.2">
      <c r="A4052" s="24">
        <f>1+LARGE($A$11:A4051,1)</f>
        <v>4041</v>
      </c>
      <c r="B4052" s="38" t="str">
        <f>_xlfn.IFNA(IF($U$8="set",VLOOKUP(Search!$A4052,Inventory!$AD$2:$AI$5552,6,FALSE),IF($U$8="Player",VLOOKUP(Search!$A4052,Inventory!$AF$2:$AI$5552,4,FALSE),IF($U$8="BV",VLOOKUP(Search!$A4052,Inventory!$AH$2:$AI$5552,2,FALSE),""))),"")</f>
        <v/>
      </c>
      <c r="C4052" s="38"/>
      <c r="D4052" s="38"/>
      <c r="E4052" s="38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22"/>
    </row>
    <row r="4053" spans="1:22" x14ac:dyDescent="0.2">
      <c r="A4053" s="24">
        <f>1+LARGE($A$11:A4052,1)</f>
        <v>4042</v>
      </c>
      <c r="B4053" s="38" t="str">
        <f>_xlfn.IFNA(IF($U$8="set",VLOOKUP(Search!$A4053,Inventory!$AD$2:$AI$5552,6,FALSE),IF($U$8="Player",VLOOKUP(Search!$A4053,Inventory!$AF$2:$AI$5552,4,FALSE),IF($U$8="BV",VLOOKUP(Search!$A4053,Inventory!$AH$2:$AI$5552,2,FALSE),""))),"")</f>
        <v/>
      </c>
      <c r="C4053" s="38"/>
      <c r="D4053" s="38"/>
      <c r="E4053" s="38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22"/>
    </row>
    <row r="4054" spans="1:22" x14ac:dyDescent="0.2">
      <c r="A4054" s="24">
        <f>1+LARGE($A$11:A4053,1)</f>
        <v>4043</v>
      </c>
      <c r="B4054" s="38" t="str">
        <f>_xlfn.IFNA(IF($U$8="set",VLOOKUP(Search!$A4054,Inventory!$AD$2:$AI$5552,6,FALSE),IF($U$8="Player",VLOOKUP(Search!$A4054,Inventory!$AF$2:$AI$5552,4,FALSE),IF($U$8="BV",VLOOKUP(Search!$A4054,Inventory!$AH$2:$AI$5552,2,FALSE),""))),"")</f>
        <v/>
      </c>
      <c r="C4054" s="38"/>
      <c r="D4054" s="38"/>
      <c r="E4054" s="38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22"/>
    </row>
    <row r="4055" spans="1:22" x14ac:dyDescent="0.2">
      <c r="A4055" s="24">
        <f>1+LARGE($A$11:A4054,1)</f>
        <v>4044</v>
      </c>
      <c r="B4055" s="38" t="str">
        <f>_xlfn.IFNA(IF($U$8="set",VLOOKUP(Search!$A4055,Inventory!$AD$2:$AI$5552,6,FALSE),IF($U$8="Player",VLOOKUP(Search!$A4055,Inventory!$AF$2:$AI$5552,4,FALSE),IF($U$8="BV",VLOOKUP(Search!$A4055,Inventory!$AH$2:$AI$5552,2,FALSE),""))),"")</f>
        <v/>
      </c>
      <c r="C4055" s="38"/>
      <c r="D4055" s="38"/>
      <c r="E4055" s="38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22"/>
    </row>
    <row r="4056" spans="1:22" x14ac:dyDescent="0.2">
      <c r="A4056" s="24">
        <f>1+LARGE($A$11:A4055,1)</f>
        <v>4045</v>
      </c>
      <c r="B4056" s="38" t="str">
        <f>_xlfn.IFNA(IF($U$8="set",VLOOKUP(Search!$A4056,Inventory!$AD$2:$AI$5552,6,FALSE),IF($U$8="Player",VLOOKUP(Search!$A4056,Inventory!$AF$2:$AI$5552,4,FALSE),IF($U$8="BV",VLOOKUP(Search!$A4056,Inventory!$AH$2:$AI$5552,2,FALSE),""))),"")</f>
        <v/>
      </c>
      <c r="C4056" s="38"/>
      <c r="D4056" s="38"/>
      <c r="E4056" s="38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22"/>
    </row>
    <row r="4057" spans="1:22" x14ac:dyDescent="0.2">
      <c r="A4057" s="24">
        <f>1+LARGE($A$11:A4056,1)</f>
        <v>4046</v>
      </c>
      <c r="B4057" s="38" t="str">
        <f>_xlfn.IFNA(IF($U$8="set",VLOOKUP(Search!$A4057,Inventory!$AD$2:$AI$5552,6,FALSE),IF($U$8="Player",VLOOKUP(Search!$A4057,Inventory!$AF$2:$AI$5552,4,FALSE),IF($U$8="BV",VLOOKUP(Search!$A4057,Inventory!$AH$2:$AI$5552,2,FALSE),""))),"")</f>
        <v/>
      </c>
      <c r="C4057" s="38"/>
      <c r="D4057" s="38"/>
      <c r="E4057" s="38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22"/>
    </row>
    <row r="4058" spans="1:22" x14ac:dyDescent="0.2">
      <c r="A4058" s="24">
        <f>1+LARGE($A$11:A4057,1)</f>
        <v>4047</v>
      </c>
      <c r="B4058" s="38" t="str">
        <f>_xlfn.IFNA(IF($U$8="set",VLOOKUP(Search!$A4058,Inventory!$AD$2:$AI$5552,6,FALSE),IF($U$8="Player",VLOOKUP(Search!$A4058,Inventory!$AF$2:$AI$5552,4,FALSE),IF($U$8="BV",VLOOKUP(Search!$A4058,Inventory!$AH$2:$AI$5552,2,FALSE),""))),"")</f>
        <v/>
      </c>
      <c r="C4058" s="38"/>
      <c r="D4058" s="38"/>
      <c r="E4058" s="38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22"/>
    </row>
    <row r="4059" spans="1:22" x14ac:dyDescent="0.2">
      <c r="A4059" s="24">
        <f>1+LARGE($A$11:A4058,1)</f>
        <v>4048</v>
      </c>
      <c r="B4059" s="38" t="str">
        <f>_xlfn.IFNA(IF($U$8="set",VLOOKUP(Search!$A4059,Inventory!$AD$2:$AI$5552,6,FALSE),IF($U$8="Player",VLOOKUP(Search!$A4059,Inventory!$AF$2:$AI$5552,4,FALSE),IF($U$8="BV",VLOOKUP(Search!$A4059,Inventory!$AH$2:$AI$5552,2,FALSE),""))),"")</f>
        <v/>
      </c>
      <c r="C4059" s="38"/>
      <c r="D4059" s="38"/>
      <c r="E4059" s="38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22"/>
    </row>
    <row r="4060" spans="1:22" x14ac:dyDescent="0.2">
      <c r="A4060" s="24">
        <f>1+LARGE($A$11:A4059,1)</f>
        <v>4049</v>
      </c>
      <c r="B4060" s="38" t="str">
        <f>_xlfn.IFNA(IF($U$8="set",VLOOKUP(Search!$A4060,Inventory!$AD$2:$AI$5552,6,FALSE),IF($U$8="Player",VLOOKUP(Search!$A4060,Inventory!$AF$2:$AI$5552,4,FALSE),IF($U$8="BV",VLOOKUP(Search!$A4060,Inventory!$AH$2:$AI$5552,2,FALSE),""))),"")</f>
        <v/>
      </c>
      <c r="C4060" s="38"/>
      <c r="D4060" s="38"/>
      <c r="E4060" s="38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22"/>
    </row>
    <row r="4061" spans="1:22" x14ac:dyDescent="0.2">
      <c r="A4061" s="24">
        <f>1+LARGE($A$11:A4060,1)</f>
        <v>4050</v>
      </c>
      <c r="B4061" s="38" t="str">
        <f>_xlfn.IFNA(IF($U$8="set",VLOOKUP(Search!$A4061,Inventory!$AD$2:$AI$5552,6,FALSE),IF($U$8="Player",VLOOKUP(Search!$A4061,Inventory!$AF$2:$AI$5552,4,FALSE),IF($U$8="BV",VLOOKUP(Search!$A4061,Inventory!$AH$2:$AI$5552,2,FALSE),""))),"")</f>
        <v/>
      </c>
      <c r="C4061" s="38"/>
      <c r="D4061" s="38"/>
      <c r="E4061" s="38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22"/>
    </row>
    <row r="4062" spans="1:22" x14ac:dyDescent="0.2">
      <c r="A4062" s="24">
        <f>1+LARGE($A$11:A4061,1)</f>
        <v>4051</v>
      </c>
      <c r="B4062" s="38" t="str">
        <f>_xlfn.IFNA(IF($U$8="set",VLOOKUP(Search!$A4062,Inventory!$AD$2:$AI$5552,6,FALSE),IF($U$8="Player",VLOOKUP(Search!$A4062,Inventory!$AF$2:$AI$5552,4,FALSE),IF($U$8="BV",VLOOKUP(Search!$A4062,Inventory!$AH$2:$AI$5552,2,FALSE),""))),"")</f>
        <v/>
      </c>
      <c r="C4062" s="38"/>
      <c r="D4062" s="38"/>
      <c r="E4062" s="38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22"/>
    </row>
    <row r="4063" spans="1:22" x14ac:dyDescent="0.2">
      <c r="A4063" s="24">
        <f>1+LARGE($A$11:A4062,1)</f>
        <v>4052</v>
      </c>
      <c r="B4063" s="38" t="str">
        <f>_xlfn.IFNA(IF($U$8="set",VLOOKUP(Search!$A4063,Inventory!$AD$2:$AI$5552,6,FALSE),IF($U$8="Player",VLOOKUP(Search!$A4063,Inventory!$AF$2:$AI$5552,4,FALSE),IF($U$8="BV",VLOOKUP(Search!$A4063,Inventory!$AH$2:$AI$5552,2,FALSE),""))),"")</f>
        <v/>
      </c>
      <c r="C4063" s="38"/>
      <c r="D4063" s="38"/>
      <c r="E4063" s="38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22"/>
    </row>
    <row r="4064" spans="1:22" x14ac:dyDescent="0.2">
      <c r="A4064" s="24">
        <f>1+LARGE($A$11:A4063,1)</f>
        <v>4053</v>
      </c>
      <c r="B4064" s="38" t="str">
        <f>_xlfn.IFNA(IF($U$8="set",VLOOKUP(Search!$A4064,Inventory!$AD$2:$AI$5552,6,FALSE),IF($U$8="Player",VLOOKUP(Search!$A4064,Inventory!$AF$2:$AI$5552,4,FALSE),IF($U$8="BV",VLOOKUP(Search!$A4064,Inventory!$AH$2:$AI$5552,2,FALSE),""))),"")</f>
        <v/>
      </c>
      <c r="C4064" s="38"/>
      <c r="D4064" s="38"/>
      <c r="E4064" s="38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22"/>
    </row>
    <row r="4065" spans="1:22" x14ac:dyDescent="0.2">
      <c r="A4065" s="24">
        <f>1+LARGE($A$11:A4064,1)</f>
        <v>4054</v>
      </c>
      <c r="B4065" s="38" t="str">
        <f>_xlfn.IFNA(IF($U$8="set",VLOOKUP(Search!$A4065,Inventory!$AD$2:$AI$5552,6,FALSE),IF($U$8="Player",VLOOKUP(Search!$A4065,Inventory!$AF$2:$AI$5552,4,FALSE),IF($U$8="BV",VLOOKUP(Search!$A4065,Inventory!$AH$2:$AI$5552,2,FALSE),""))),"")</f>
        <v/>
      </c>
      <c r="C4065" s="38"/>
      <c r="D4065" s="38"/>
      <c r="E4065" s="38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22"/>
    </row>
    <row r="4066" spans="1:22" x14ac:dyDescent="0.2">
      <c r="A4066" s="24">
        <f>1+LARGE($A$11:A4065,1)</f>
        <v>4055</v>
      </c>
      <c r="B4066" s="38" t="str">
        <f>_xlfn.IFNA(IF($U$8="set",VLOOKUP(Search!$A4066,Inventory!$AD$2:$AI$5552,6,FALSE),IF($U$8="Player",VLOOKUP(Search!$A4066,Inventory!$AF$2:$AI$5552,4,FALSE),IF($U$8="BV",VLOOKUP(Search!$A4066,Inventory!$AH$2:$AI$5552,2,FALSE),""))),"")</f>
        <v/>
      </c>
      <c r="C4066" s="38"/>
      <c r="D4066" s="38"/>
      <c r="E4066" s="38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22"/>
    </row>
    <row r="4067" spans="1:22" x14ac:dyDescent="0.2">
      <c r="A4067" s="24">
        <f>1+LARGE($A$11:A4066,1)</f>
        <v>4056</v>
      </c>
      <c r="B4067" s="38" t="str">
        <f>_xlfn.IFNA(IF($U$8="set",VLOOKUP(Search!$A4067,Inventory!$AD$2:$AI$5552,6,FALSE),IF($U$8="Player",VLOOKUP(Search!$A4067,Inventory!$AF$2:$AI$5552,4,FALSE),IF($U$8="BV",VLOOKUP(Search!$A4067,Inventory!$AH$2:$AI$5552,2,FALSE),""))),"")</f>
        <v/>
      </c>
      <c r="C4067" s="38"/>
      <c r="D4067" s="38"/>
      <c r="E4067" s="38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22"/>
    </row>
    <row r="4068" spans="1:22" x14ac:dyDescent="0.2">
      <c r="A4068" s="24">
        <f>1+LARGE($A$11:A4067,1)</f>
        <v>4057</v>
      </c>
      <c r="B4068" s="38" t="str">
        <f>_xlfn.IFNA(IF($U$8="set",VLOOKUP(Search!$A4068,Inventory!$AD$2:$AI$5552,6,FALSE),IF($U$8="Player",VLOOKUP(Search!$A4068,Inventory!$AF$2:$AI$5552,4,FALSE),IF($U$8="BV",VLOOKUP(Search!$A4068,Inventory!$AH$2:$AI$5552,2,FALSE),""))),"")</f>
        <v/>
      </c>
      <c r="C4068" s="38"/>
      <c r="D4068" s="38"/>
      <c r="E4068" s="38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22"/>
    </row>
    <row r="4069" spans="1:22" x14ac:dyDescent="0.2">
      <c r="A4069" s="24">
        <f>1+LARGE($A$11:A4068,1)</f>
        <v>4058</v>
      </c>
      <c r="B4069" s="38" t="str">
        <f>_xlfn.IFNA(IF($U$8="set",VLOOKUP(Search!$A4069,Inventory!$AD$2:$AI$5552,6,FALSE),IF($U$8="Player",VLOOKUP(Search!$A4069,Inventory!$AF$2:$AI$5552,4,FALSE),IF($U$8="BV",VLOOKUP(Search!$A4069,Inventory!$AH$2:$AI$5552,2,FALSE),""))),"")</f>
        <v/>
      </c>
      <c r="C4069" s="38"/>
      <c r="D4069" s="38"/>
      <c r="E4069" s="38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22"/>
    </row>
    <row r="4070" spans="1:22" x14ac:dyDescent="0.2">
      <c r="A4070" s="24">
        <f>1+LARGE($A$11:A4069,1)</f>
        <v>4059</v>
      </c>
      <c r="B4070" s="38" t="str">
        <f>_xlfn.IFNA(IF($U$8="set",VLOOKUP(Search!$A4070,Inventory!$AD$2:$AI$5552,6,FALSE),IF($U$8="Player",VLOOKUP(Search!$A4070,Inventory!$AF$2:$AI$5552,4,FALSE),IF($U$8="BV",VLOOKUP(Search!$A4070,Inventory!$AH$2:$AI$5552,2,FALSE),""))),"")</f>
        <v/>
      </c>
      <c r="C4070" s="38"/>
      <c r="D4070" s="38"/>
      <c r="E4070" s="38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22"/>
    </row>
    <row r="4071" spans="1:22" x14ac:dyDescent="0.2">
      <c r="A4071" s="24">
        <f>1+LARGE($A$11:A4070,1)</f>
        <v>4060</v>
      </c>
      <c r="B4071" s="38" t="str">
        <f>_xlfn.IFNA(IF($U$8="set",VLOOKUP(Search!$A4071,Inventory!$AD$2:$AI$5552,6,FALSE),IF($U$8="Player",VLOOKUP(Search!$A4071,Inventory!$AF$2:$AI$5552,4,FALSE),IF($U$8="BV",VLOOKUP(Search!$A4071,Inventory!$AH$2:$AI$5552,2,FALSE),""))),"")</f>
        <v/>
      </c>
      <c r="C4071" s="38"/>
      <c r="D4071" s="38"/>
      <c r="E4071" s="38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22"/>
    </row>
    <row r="4072" spans="1:22" x14ac:dyDescent="0.2">
      <c r="A4072" s="24">
        <f>1+LARGE($A$11:A4071,1)</f>
        <v>4061</v>
      </c>
      <c r="B4072" s="38" t="str">
        <f>_xlfn.IFNA(IF($U$8="set",VLOOKUP(Search!$A4072,Inventory!$AD$2:$AI$5552,6,FALSE),IF($U$8="Player",VLOOKUP(Search!$A4072,Inventory!$AF$2:$AI$5552,4,FALSE),IF($U$8="BV",VLOOKUP(Search!$A4072,Inventory!$AH$2:$AI$5552,2,FALSE),""))),"")</f>
        <v/>
      </c>
      <c r="C4072" s="38"/>
      <c r="D4072" s="38"/>
      <c r="E4072" s="38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22"/>
    </row>
    <row r="4073" spans="1:22" x14ac:dyDescent="0.2">
      <c r="A4073" s="24">
        <f>1+LARGE($A$11:A4072,1)</f>
        <v>4062</v>
      </c>
      <c r="B4073" s="38" t="str">
        <f>_xlfn.IFNA(IF($U$8="set",VLOOKUP(Search!$A4073,Inventory!$AD$2:$AI$5552,6,FALSE),IF($U$8="Player",VLOOKUP(Search!$A4073,Inventory!$AF$2:$AI$5552,4,FALSE),IF($U$8="BV",VLOOKUP(Search!$A4073,Inventory!$AH$2:$AI$5552,2,FALSE),""))),"")</f>
        <v/>
      </c>
      <c r="C4073" s="38"/>
      <c r="D4073" s="38"/>
      <c r="E4073" s="38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22"/>
    </row>
    <row r="4074" spans="1:22" x14ac:dyDescent="0.2">
      <c r="A4074" s="24">
        <f>1+LARGE($A$11:A4073,1)</f>
        <v>4063</v>
      </c>
      <c r="B4074" s="38" t="str">
        <f>_xlfn.IFNA(IF($U$8="set",VLOOKUP(Search!$A4074,Inventory!$AD$2:$AI$5552,6,FALSE),IF($U$8="Player",VLOOKUP(Search!$A4074,Inventory!$AF$2:$AI$5552,4,FALSE),IF($U$8="BV",VLOOKUP(Search!$A4074,Inventory!$AH$2:$AI$5552,2,FALSE),""))),"")</f>
        <v/>
      </c>
      <c r="C4074" s="38"/>
      <c r="D4074" s="38"/>
      <c r="E4074" s="38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22"/>
    </row>
    <row r="4075" spans="1:22" x14ac:dyDescent="0.2">
      <c r="A4075" s="24">
        <f>1+LARGE($A$11:A4074,1)</f>
        <v>4064</v>
      </c>
      <c r="B4075" s="38" t="str">
        <f>_xlfn.IFNA(IF($U$8="set",VLOOKUP(Search!$A4075,Inventory!$AD$2:$AI$5552,6,FALSE),IF($U$8="Player",VLOOKUP(Search!$A4075,Inventory!$AF$2:$AI$5552,4,FALSE),IF($U$8="BV",VLOOKUP(Search!$A4075,Inventory!$AH$2:$AI$5552,2,FALSE),""))),"")</f>
        <v/>
      </c>
      <c r="C4075" s="38"/>
      <c r="D4075" s="38"/>
      <c r="E4075" s="38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22"/>
    </row>
    <row r="4076" spans="1:22" x14ac:dyDescent="0.2">
      <c r="A4076" s="24">
        <f>1+LARGE($A$11:A4075,1)</f>
        <v>4065</v>
      </c>
      <c r="B4076" s="38" t="str">
        <f>_xlfn.IFNA(IF($U$8="set",VLOOKUP(Search!$A4076,Inventory!$AD$2:$AI$5552,6,FALSE),IF($U$8="Player",VLOOKUP(Search!$A4076,Inventory!$AF$2:$AI$5552,4,FALSE),IF($U$8="BV",VLOOKUP(Search!$A4076,Inventory!$AH$2:$AI$5552,2,FALSE),""))),"")</f>
        <v/>
      </c>
      <c r="C4076" s="38"/>
      <c r="D4076" s="38"/>
      <c r="E4076" s="38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22"/>
    </row>
    <row r="4077" spans="1:22" x14ac:dyDescent="0.2">
      <c r="A4077" s="24">
        <f>1+LARGE($A$11:A4076,1)</f>
        <v>4066</v>
      </c>
      <c r="B4077" s="38" t="str">
        <f>_xlfn.IFNA(IF($U$8="set",VLOOKUP(Search!$A4077,Inventory!$AD$2:$AI$5552,6,FALSE),IF($U$8="Player",VLOOKUP(Search!$A4077,Inventory!$AF$2:$AI$5552,4,FALSE),IF($U$8="BV",VLOOKUP(Search!$A4077,Inventory!$AH$2:$AI$5552,2,FALSE),""))),"")</f>
        <v/>
      </c>
      <c r="C4077" s="38"/>
      <c r="D4077" s="38"/>
      <c r="E4077" s="38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22"/>
    </row>
    <row r="4078" spans="1:22" x14ac:dyDescent="0.2">
      <c r="A4078" s="24">
        <f>1+LARGE($A$11:A4077,1)</f>
        <v>4067</v>
      </c>
      <c r="B4078" s="38" t="str">
        <f>_xlfn.IFNA(IF($U$8="set",VLOOKUP(Search!$A4078,Inventory!$AD$2:$AI$5552,6,FALSE),IF($U$8="Player",VLOOKUP(Search!$A4078,Inventory!$AF$2:$AI$5552,4,FALSE),IF($U$8="BV",VLOOKUP(Search!$A4078,Inventory!$AH$2:$AI$5552,2,FALSE),""))),"")</f>
        <v/>
      </c>
      <c r="C4078" s="38"/>
      <c r="D4078" s="38"/>
      <c r="E4078" s="38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22"/>
    </row>
    <row r="4079" spans="1:22" x14ac:dyDescent="0.2">
      <c r="A4079" s="24">
        <f>1+LARGE($A$11:A4078,1)</f>
        <v>4068</v>
      </c>
      <c r="B4079" s="38" t="str">
        <f>_xlfn.IFNA(IF($U$8="set",VLOOKUP(Search!$A4079,Inventory!$AD$2:$AI$5552,6,FALSE),IF($U$8="Player",VLOOKUP(Search!$A4079,Inventory!$AF$2:$AI$5552,4,FALSE),IF($U$8="BV",VLOOKUP(Search!$A4079,Inventory!$AH$2:$AI$5552,2,FALSE),""))),"")</f>
        <v/>
      </c>
      <c r="C4079" s="38"/>
      <c r="D4079" s="38"/>
      <c r="E4079" s="38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22"/>
    </row>
    <row r="4080" spans="1:22" x14ac:dyDescent="0.2">
      <c r="A4080" s="24">
        <f>1+LARGE($A$11:A4079,1)</f>
        <v>4069</v>
      </c>
      <c r="B4080" s="38" t="str">
        <f>_xlfn.IFNA(IF($U$8="set",VLOOKUP(Search!$A4080,Inventory!$AD$2:$AI$5552,6,FALSE),IF($U$8="Player",VLOOKUP(Search!$A4080,Inventory!$AF$2:$AI$5552,4,FALSE),IF($U$8="BV",VLOOKUP(Search!$A4080,Inventory!$AH$2:$AI$5552,2,FALSE),""))),"")</f>
        <v/>
      </c>
      <c r="C4080" s="38"/>
      <c r="D4080" s="38"/>
      <c r="E4080" s="38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22"/>
    </row>
    <row r="4081" spans="1:22" x14ac:dyDescent="0.2">
      <c r="A4081" s="24">
        <f>1+LARGE($A$11:A4080,1)</f>
        <v>4070</v>
      </c>
      <c r="B4081" s="38" t="str">
        <f>_xlfn.IFNA(IF($U$8="set",VLOOKUP(Search!$A4081,Inventory!$AD$2:$AI$5552,6,FALSE),IF($U$8="Player",VLOOKUP(Search!$A4081,Inventory!$AF$2:$AI$5552,4,FALSE),IF($U$8="BV",VLOOKUP(Search!$A4081,Inventory!$AH$2:$AI$5552,2,FALSE),""))),"")</f>
        <v/>
      </c>
      <c r="C4081" s="38"/>
      <c r="D4081" s="38"/>
      <c r="E4081" s="38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22"/>
    </row>
    <row r="4082" spans="1:22" x14ac:dyDescent="0.2">
      <c r="A4082" s="24">
        <f>1+LARGE($A$11:A4081,1)</f>
        <v>4071</v>
      </c>
      <c r="B4082" s="38" t="str">
        <f>_xlfn.IFNA(IF($U$8="set",VLOOKUP(Search!$A4082,Inventory!$AD$2:$AI$5552,6,FALSE),IF($U$8="Player",VLOOKUP(Search!$A4082,Inventory!$AF$2:$AI$5552,4,FALSE),IF($U$8="BV",VLOOKUP(Search!$A4082,Inventory!$AH$2:$AI$5552,2,FALSE),""))),"")</f>
        <v/>
      </c>
      <c r="C4082" s="38"/>
      <c r="D4082" s="38"/>
      <c r="E4082" s="38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22"/>
    </row>
    <row r="4083" spans="1:22" x14ac:dyDescent="0.2">
      <c r="A4083" s="24">
        <f>1+LARGE($A$11:A4082,1)</f>
        <v>4072</v>
      </c>
      <c r="B4083" s="38" t="str">
        <f>_xlfn.IFNA(IF($U$8="set",VLOOKUP(Search!$A4083,Inventory!$AD$2:$AI$5552,6,FALSE),IF($U$8="Player",VLOOKUP(Search!$A4083,Inventory!$AF$2:$AI$5552,4,FALSE),IF($U$8="BV",VLOOKUP(Search!$A4083,Inventory!$AH$2:$AI$5552,2,FALSE),""))),"")</f>
        <v/>
      </c>
      <c r="C4083" s="38"/>
      <c r="D4083" s="38"/>
      <c r="E4083" s="38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22"/>
    </row>
    <row r="4084" spans="1:22" x14ac:dyDescent="0.2">
      <c r="A4084" s="24">
        <f>1+LARGE($A$11:A4083,1)</f>
        <v>4073</v>
      </c>
      <c r="B4084" s="38" t="str">
        <f>_xlfn.IFNA(IF($U$8="set",VLOOKUP(Search!$A4084,Inventory!$AD$2:$AI$5552,6,FALSE),IF($U$8="Player",VLOOKUP(Search!$A4084,Inventory!$AF$2:$AI$5552,4,FALSE),IF($U$8="BV",VLOOKUP(Search!$A4084,Inventory!$AH$2:$AI$5552,2,FALSE),""))),"")</f>
        <v/>
      </c>
      <c r="C4084" s="38"/>
      <c r="D4084" s="38"/>
      <c r="E4084" s="38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22"/>
    </row>
    <row r="4085" spans="1:22" x14ac:dyDescent="0.2">
      <c r="A4085" s="24">
        <f>1+LARGE($A$11:A4084,1)</f>
        <v>4074</v>
      </c>
      <c r="B4085" s="38" t="str">
        <f>_xlfn.IFNA(IF($U$8="set",VLOOKUP(Search!$A4085,Inventory!$AD$2:$AI$5552,6,FALSE),IF($U$8="Player",VLOOKUP(Search!$A4085,Inventory!$AF$2:$AI$5552,4,FALSE),IF($U$8="BV",VLOOKUP(Search!$A4085,Inventory!$AH$2:$AI$5552,2,FALSE),""))),"")</f>
        <v/>
      </c>
      <c r="C4085" s="38"/>
      <c r="D4085" s="38"/>
      <c r="E4085" s="38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22"/>
    </row>
    <row r="4086" spans="1:22" x14ac:dyDescent="0.2">
      <c r="A4086" s="24">
        <f>1+LARGE($A$11:A4085,1)</f>
        <v>4075</v>
      </c>
      <c r="B4086" s="38" t="str">
        <f>_xlfn.IFNA(IF($U$8="set",VLOOKUP(Search!$A4086,Inventory!$AD$2:$AI$5552,6,FALSE),IF($U$8="Player",VLOOKUP(Search!$A4086,Inventory!$AF$2:$AI$5552,4,FALSE),IF($U$8="BV",VLOOKUP(Search!$A4086,Inventory!$AH$2:$AI$5552,2,FALSE),""))),"")</f>
        <v/>
      </c>
      <c r="C4086" s="38"/>
      <c r="D4086" s="38"/>
      <c r="E4086" s="38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22"/>
    </row>
    <row r="4087" spans="1:22" x14ac:dyDescent="0.2">
      <c r="A4087" s="24">
        <f>1+LARGE($A$11:A4086,1)</f>
        <v>4076</v>
      </c>
      <c r="B4087" s="38" t="str">
        <f>_xlfn.IFNA(IF($U$8="set",VLOOKUP(Search!$A4087,Inventory!$AD$2:$AI$5552,6,FALSE),IF($U$8="Player",VLOOKUP(Search!$A4087,Inventory!$AF$2:$AI$5552,4,FALSE),IF($U$8="BV",VLOOKUP(Search!$A4087,Inventory!$AH$2:$AI$5552,2,FALSE),""))),"")</f>
        <v/>
      </c>
      <c r="C4087" s="38"/>
      <c r="D4087" s="38"/>
      <c r="E4087" s="38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22"/>
    </row>
    <row r="4088" spans="1:22" x14ac:dyDescent="0.2">
      <c r="A4088" s="24">
        <f>1+LARGE($A$11:A4087,1)</f>
        <v>4077</v>
      </c>
      <c r="B4088" s="38" t="str">
        <f>_xlfn.IFNA(IF($U$8="set",VLOOKUP(Search!$A4088,Inventory!$AD$2:$AI$5552,6,FALSE),IF($U$8="Player",VLOOKUP(Search!$A4088,Inventory!$AF$2:$AI$5552,4,FALSE),IF($U$8="BV",VLOOKUP(Search!$A4088,Inventory!$AH$2:$AI$5552,2,FALSE),""))),"")</f>
        <v/>
      </c>
      <c r="C4088" s="38"/>
      <c r="D4088" s="38"/>
      <c r="E4088" s="38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22"/>
    </row>
    <row r="4089" spans="1:22" x14ac:dyDescent="0.2">
      <c r="A4089" s="24">
        <f>1+LARGE($A$11:A4088,1)</f>
        <v>4078</v>
      </c>
      <c r="B4089" s="38" t="str">
        <f>_xlfn.IFNA(IF($U$8="set",VLOOKUP(Search!$A4089,Inventory!$AD$2:$AI$5552,6,FALSE),IF($U$8="Player",VLOOKUP(Search!$A4089,Inventory!$AF$2:$AI$5552,4,FALSE),IF($U$8="BV",VLOOKUP(Search!$A4089,Inventory!$AH$2:$AI$5552,2,FALSE),""))),"")</f>
        <v/>
      </c>
      <c r="C4089" s="38"/>
      <c r="D4089" s="38"/>
      <c r="E4089" s="38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22"/>
    </row>
    <row r="4090" spans="1:22" x14ac:dyDescent="0.2">
      <c r="A4090" s="24">
        <f>1+LARGE($A$11:A4089,1)</f>
        <v>4079</v>
      </c>
      <c r="B4090" s="38" t="str">
        <f>_xlfn.IFNA(IF($U$8="set",VLOOKUP(Search!$A4090,Inventory!$AD$2:$AI$5552,6,FALSE),IF($U$8="Player",VLOOKUP(Search!$A4090,Inventory!$AF$2:$AI$5552,4,FALSE),IF($U$8="BV",VLOOKUP(Search!$A4090,Inventory!$AH$2:$AI$5552,2,FALSE),""))),"")</f>
        <v/>
      </c>
      <c r="C4090" s="38"/>
      <c r="D4090" s="38"/>
      <c r="E4090" s="38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22"/>
    </row>
    <row r="4091" spans="1:22" x14ac:dyDescent="0.2">
      <c r="A4091" s="24">
        <f>1+LARGE($A$11:A4090,1)</f>
        <v>4080</v>
      </c>
      <c r="B4091" s="38" t="str">
        <f>_xlfn.IFNA(IF($U$8="set",VLOOKUP(Search!$A4091,Inventory!$AD$2:$AI$5552,6,FALSE),IF($U$8="Player",VLOOKUP(Search!$A4091,Inventory!$AF$2:$AI$5552,4,FALSE),IF($U$8="BV",VLOOKUP(Search!$A4091,Inventory!$AH$2:$AI$5552,2,FALSE),""))),"")</f>
        <v/>
      </c>
      <c r="C4091" s="38"/>
      <c r="D4091" s="38"/>
      <c r="E4091" s="38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22"/>
    </row>
    <row r="4092" spans="1:22" x14ac:dyDescent="0.2">
      <c r="A4092" s="24">
        <f>1+LARGE($A$11:A4091,1)</f>
        <v>4081</v>
      </c>
      <c r="B4092" s="38" t="str">
        <f>_xlfn.IFNA(IF($U$8="set",VLOOKUP(Search!$A4092,Inventory!$AD$2:$AI$5552,6,FALSE),IF($U$8="Player",VLOOKUP(Search!$A4092,Inventory!$AF$2:$AI$5552,4,FALSE),IF($U$8="BV",VLOOKUP(Search!$A4092,Inventory!$AH$2:$AI$5552,2,FALSE),""))),"")</f>
        <v/>
      </c>
      <c r="C4092" s="38"/>
      <c r="D4092" s="38"/>
      <c r="E4092" s="38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22"/>
    </row>
    <row r="4093" spans="1:22" x14ac:dyDescent="0.2">
      <c r="A4093" s="24">
        <f>1+LARGE($A$11:A4092,1)</f>
        <v>4082</v>
      </c>
      <c r="B4093" s="38" t="str">
        <f>_xlfn.IFNA(IF($U$8="set",VLOOKUP(Search!$A4093,Inventory!$AD$2:$AI$5552,6,FALSE),IF($U$8="Player",VLOOKUP(Search!$A4093,Inventory!$AF$2:$AI$5552,4,FALSE),IF($U$8="BV",VLOOKUP(Search!$A4093,Inventory!$AH$2:$AI$5552,2,FALSE),""))),"")</f>
        <v/>
      </c>
      <c r="C4093" s="38"/>
      <c r="D4093" s="38"/>
      <c r="E4093" s="38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22"/>
    </row>
    <row r="4094" spans="1:22" x14ac:dyDescent="0.2">
      <c r="A4094" s="24">
        <f>1+LARGE($A$11:A4093,1)</f>
        <v>4083</v>
      </c>
      <c r="B4094" s="38" t="str">
        <f>_xlfn.IFNA(IF($U$8="set",VLOOKUP(Search!$A4094,Inventory!$AD$2:$AI$5552,6,FALSE),IF($U$8="Player",VLOOKUP(Search!$A4094,Inventory!$AF$2:$AI$5552,4,FALSE),IF($U$8="BV",VLOOKUP(Search!$A4094,Inventory!$AH$2:$AI$5552,2,FALSE),""))),"")</f>
        <v/>
      </c>
      <c r="C4094" s="38"/>
      <c r="D4094" s="38"/>
      <c r="E4094" s="38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22"/>
    </row>
    <row r="4095" spans="1:22" x14ac:dyDescent="0.2">
      <c r="A4095" s="24">
        <f>1+LARGE($A$11:A4094,1)</f>
        <v>4084</v>
      </c>
      <c r="B4095" s="38" t="str">
        <f>_xlfn.IFNA(IF($U$8="set",VLOOKUP(Search!$A4095,Inventory!$AD$2:$AI$5552,6,FALSE),IF($U$8="Player",VLOOKUP(Search!$A4095,Inventory!$AF$2:$AI$5552,4,FALSE),IF($U$8="BV",VLOOKUP(Search!$A4095,Inventory!$AH$2:$AI$5552,2,FALSE),""))),"")</f>
        <v/>
      </c>
      <c r="C4095" s="38"/>
      <c r="D4095" s="38"/>
      <c r="E4095" s="38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22"/>
    </row>
    <row r="4096" spans="1:22" x14ac:dyDescent="0.2">
      <c r="A4096" s="24">
        <f>1+LARGE($A$11:A4095,1)</f>
        <v>4085</v>
      </c>
      <c r="B4096" s="38" t="str">
        <f>_xlfn.IFNA(IF($U$8="set",VLOOKUP(Search!$A4096,Inventory!$AD$2:$AI$5552,6,FALSE),IF($U$8="Player",VLOOKUP(Search!$A4096,Inventory!$AF$2:$AI$5552,4,FALSE),IF($U$8="BV",VLOOKUP(Search!$A4096,Inventory!$AH$2:$AI$5552,2,FALSE),""))),"")</f>
        <v/>
      </c>
      <c r="C4096" s="38"/>
      <c r="D4096" s="38"/>
      <c r="E4096" s="38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22"/>
    </row>
    <row r="4097" spans="1:22" x14ac:dyDescent="0.2">
      <c r="A4097" s="24">
        <f>1+LARGE($A$11:A4096,1)</f>
        <v>4086</v>
      </c>
      <c r="B4097" s="38" t="str">
        <f>_xlfn.IFNA(IF($U$8="set",VLOOKUP(Search!$A4097,Inventory!$AD$2:$AI$5552,6,FALSE),IF($U$8="Player",VLOOKUP(Search!$A4097,Inventory!$AF$2:$AI$5552,4,FALSE),IF($U$8="BV",VLOOKUP(Search!$A4097,Inventory!$AH$2:$AI$5552,2,FALSE),""))),"")</f>
        <v/>
      </c>
      <c r="C4097" s="38"/>
      <c r="D4097" s="38"/>
      <c r="E4097" s="38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22"/>
    </row>
    <row r="4098" spans="1:22" x14ac:dyDescent="0.2">
      <c r="A4098" s="24">
        <f>1+LARGE($A$11:A4097,1)</f>
        <v>4087</v>
      </c>
      <c r="B4098" s="38" t="str">
        <f>_xlfn.IFNA(IF($U$8="set",VLOOKUP(Search!$A4098,Inventory!$AD$2:$AI$5552,6,FALSE),IF($U$8="Player",VLOOKUP(Search!$A4098,Inventory!$AF$2:$AI$5552,4,FALSE),IF($U$8="BV",VLOOKUP(Search!$A4098,Inventory!$AH$2:$AI$5552,2,FALSE),""))),"")</f>
        <v/>
      </c>
      <c r="C4098" s="38"/>
      <c r="D4098" s="38"/>
      <c r="E4098" s="38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22"/>
    </row>
    <row r="4099" spans="1:22" x14ac:dyDescent="0.2">
      <c r="A4099" s="24">
        <f>1+LARGE($A$11:A4098,1)</f>
        <v>4088</v>
      </c>
      <c r="B4099" s="38" t="str">
        <f>_xlfn.IFNA(IF($U$8="set",VLOOKUP(Search!$A4099,Inventory!$AD$2:$AI$5552,6,FALSE),IF($U$8="Player",VLOOKUP(Search!$A4099,Inventory!$AF$2:$AI$5552,4,FALSE),IF($U$8="BV",VLOOKUP(Search!$A4099,Inventory!$AH$2:$AI$5552,2,FALSE),""))),"")</f>
        <v/>
      </c>
      <c r="C4099" s="38"/>
      <c r="D4099" s="38"/>
      <c r="E4099" s="38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22"/>
    </row>
    <row r="4100" spans="1:22" x14ac:dyDescent="0.2">
      <c r="A4100" s="24">
        <f>1+LARGE($A$11:A4099,1)</f>
        <v>4089</v>
      </c>
      <c r="B4100" s="38" t="str">
        <f>_xlfn.IFNA(IF($U$8="set",VLOOKUP(Search!$A4100,Inventory!$AD$2:$AI$5552,6,FALSE),IF($U$8="Player",VLOOKUP(Search!$A4100,Inventory!$AF$2:$AI$5552,4,FALSE),IF($U$8="BV",VLOOKUP(Search!$A4100,Inventory!$AH$2:$AI$5552,2,FALSE),""))),"")</f>
        <v/>
      </c>
      <c r="C4100" s="38"/>
      <c r="D4100" s="38"/>
      <c r="E4100" s="38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22"/>
    </row>
    <row r="4101" spans="1:22" x14ac:dyDescent="0.2">
      <c r="A4101" s="24">
        <f>1+LARGE($A$11:A4100,1)</f>
        <v>4090</v>
      </c>
      <c r="B4101" s="38" t="str">
        <f>_xlfn.IFNA(IF($U$8="set",VLOOKUP(Search!$A4101,Inventory!$AD$2:$AI$5552,6,FALSE),IF($U$8="Player",VLOOKUP(Search!$A4101,Inventory!$AF$2:$AI$5552,4,FALSE),IF($U$8="BV",VLOOKUP(Search!$A4101,Inventory!$AH$2:$AI$5552,2,FALSE),""))),"")</f>
        <v/>
      </c>
      <c r="C4101" s="38"/>
      <c r="D4101" s="38"/>
      <c r="E4101" s="38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22"/>
    </row>
    <row r="4102" spans="1:22" x14ac:dyDescent="0.2">
      <c r="A4102" s="24">
        <f>1+LARGE($A$11:A4101,1)</f>
        <v>4091</v>
      </c>
      <c r="B4102" s="38" t="str">
        <f>_xlfn.IFNA(IF($U$8="set",VLOOKUP(Search!$A4102,Inventory!$AD$2:$AI$5552,6,FALSE),IF($U$8="Player",VLOOKUP(Search!$A4102,Inventory!$AF$2:$AI$5552,4,FALSE),IF($U$8="BV",VLOOKUP(Search!$A4102,Inventory!$AH$2:$AI$5552,2,FALSE),""))),"")</f>
        <v/>
      </c>
      <c r="C4102" s="38"/>
      <c r="D4102" s="38"/>
      <c r="E4102" s="38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22"/>
    </row>
    <row r="4103" spans="1:22" x14ac:dyDescent="0.2">
      <c r="A4103" s="24">
        <f>1+LARGE($A$11:A4102,1)</f>
        <v>4092</v>
      </c>
      <c r="B4103" s="38" t="str">
        <f>_xlfn.IFNA(IF($U$8="set",VLOOKUP(Search!$A4103,Inventory!$AD$2:$AI$5552,6,FALSE),IF($U$8="Player",VLOOKUP(Search!$A4103,Inventory!$AF$2:$AI$5552,4,FALSE),IF($U$8="BV",VLOOKUP(Search!$A4103,Inventory!$AH$2:$AI$5552,2,FALSE),""))),"")</f>
        <v/>
      </c>
      <c r="C4103" s="38"/>
      <c r="D4103" s="38"/>
      <c r="E4103" s="38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22"/>
    </row>
    <row r="4104" spans="1:22" x14ac:dyDescent="0.2">
      <c r="A4104" s="24">
        <f>1+LARGE($A$11:A4103,1)</f>
        <v>4093</v>
      </c>
      <c r="B4104" s="38" t="str">
        <f>_xlfn.IFNA(IF($U$8="set",VLOOKUP(Search!$A4104,Inventory!$AD$2:$AI$5552,6,FALSE),IF($U$8="Player",VLOOKUP(Search!$A4104,Inventory!$AF$2:$AI$5552,4,FALSE),IF($U$8="BV",VLOOKUP(Search!$A4104,Inventory!$AH$2:$AI$5552,2,FALSE),""))),"")</f>
        <v/>
      </c>
      <c r="C4104" s="38"/>
      <c r="D4104" s="38"/>
      <c r="E4104" s="38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22"/>
    </row>
    <row r="4105" spans="1:22" x14ac:dyDescent="0.2">
      <c r="A4105" s="24">
        <f>1+LARGE($A$11:A4104,1)</f>
        <v>4094</v>
      </c>
      <c r="B4105" s="38" t="str">
        <f>_xlfn.IFNA(IF($U$8="set",VLOOKUP(Search!$A4105,Inventory!$AD$2:$AI$5552,6,FALSE),IF($U$8="Player",VLOOKUP(Search!$A4105,Inventory!$AF$2:$AI$5552,4,FALSE),IF($U$8="BV",VLOOKUP(Search!$A4105,Inventory!$AH$2:$AI$5552,2,FALSE),""))),"")</f>
        <v/>
      </c>
      <c r="C4105" s="38"/>
      <c r="D4105" s="38"/>
      <c r="E4105" s="38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22"/>
    </row>
    <row r="4106" spans="1:22" x14ac:dyDescent="0.2">
      <c r="A4106" s="24">
        <f>1+LARGE($A$11:A4105,1)</f>
        <v>4095</v>
      </c>
      <c r="B4106" s="38" t="str">
        <f>_xlfn.IFNA(IF($U$8="set",VLOOKUP(Search!$A4106,Inventory!$AD$2:$AI$5552,6,FALSE),IF($U$8="Player",VLOOKUP(Search!$A4106,Inventory!$AF$2:$AI$5552,4,FALSE),IF($U$8="BV",VLOOKUP(Search!$A4106,Inventory!$AH$2:$AI$5552,2,FALSE),""))),"")</f>
        <v/>
      </c>
      <c r="C4106" s="38"/>
      <c r="D4106" s="38"/>
      <c r="E4106" s="38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22"/>
    </row>
    <row r="4107" spans="1:22" x14ac:dyDescent="0.2">
      <c r="A4107" s="24">
        <f>1+LARGE($A$11:A4106,1)</f>
        <v>4096</v>
      </c>
      <c r="B4107" s="38" t="str">
        <f>_xlfn.IFNA(IF($U$8="set",VLOOKUP(Search!$A4107,Inventory!$AD$2:$AI$5552,6,FALSE),IF($U$8="Player",VLOOKUP(Search!$A4107,Inventory!$AF$2:$AI$5552,4,FALSE),IF($U$8="BV",VLOOKUP(Search!$A4107,Inventory!$AH$2:$AI$5552,2,FALSE),""))),"")</f>
        <v/>
      </c>
      <c r="C4107" s="38"/>
      <c r="D4107" s="38"/>
      <c r="E4107" s="38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22"/>
    </row>
    <row r="4108" spans="1:22" x14ac:dyDescent="0.2">
      <c r="A4108" s="24">
        <f>1+LARGE($A$11:A4107,1)</f>
        <v>4097</v>
      </c>
      <c r="B4108" s="38" t="str">
        <f>_xlfn.IFNA(IF($U$8="set",VLOOKUP(Search!$A4108,Inventory!$AD$2:$AI$5552,6,FALSE),IF($U$8="Player",VLOOKUP(Search!$A4108,Inventory!$AF$2:$AI$5552,4,FALSE),IF($U$8="BV",VLOOKUP(Search!$A4108,Inventory!$AH$2:$AI$5552,2,FALSE),""))),"")</f>
        <v/>
      </c>
      <c r="C4108" s="38"/>
      <c r="D4108" s="38"/>
      <c r="E4108" s="38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22"/>
    </row>
    <row r="4109" spans="1:22" x14ac:dyDescent="0.2">
      <c r="A4109" s="24">
        <f>1+LARGE($A$11:A4108,1)</f>
        <v>4098</v>
      </c>
      <c r="B4109" s="38" t="str">
        <f>_xlfn.IFNA(IF($U$8="set",VLOOKUP(Search!$A4109,Inventory!$AD$2:$AI$5552,6,FALSE),IF($U$8="Player",VLOOKUP(Search!$A4109,Inventory!$AF$2:$AI$5552,4,FALSE),IF($U$8="BV",VLOOKUP(Search!$A4109,Inventory!$AH$2:$AI$5552,2,FALSE),""))),"")</f>
        <v/>
      </c>
      <c r="C4109" s="38"/>
      <c r="D4109" s="38"/>
      <c r="E4109" s="38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22"/>
    </row>
    <row r="4110" spans="1:22" x14ac:dyDescent="0.2">
      <c r="A4110" s="24">
        <f>1+LARGE($A$11:A4109,1)</f>
        <v>4099</v>
      </c>
      <c r="B4110" s="38" t="str">
        <f>_xlfn.IFNA(IF($U$8="set",VLOOKUP(Search!$A4110,Inventory!$AD$2:$AI$5552,6,FALSE),IF($U$8="Player",VLOOKUP(Search!$A4110,Inventory!$AF$2:$AI$5552,4,FALSE),IF($U$8="BV",VLOOKUP(Search!$A4110,Inventory!$AH$2:$AI$5552,2,FALSE),""))),"")</f>
        <v/>
      </c>
      <c r="C4110" s="38"/>
      <c r="D4110" s="38"/>
      <c r="E4110" s="38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22"/>
    </row>
    <row r="4111" spans="1:22" x14ac:dyDescent="0.2">
      <c r="A4111" s="24">
        <f>1+LARGE($A$11:A4110,1)</f>
        <v>4100</v>
      </c>
      <c r="B4111" s="38" t="str">
        <f>_xlfn.IFNA(IF($U$8="set",VLOOKUP(Search!$A4111,Inventory!$AD$2:$AI$5552,6,FALSE),IF($U$8="Player",VLOOKUP(Search!$A4111,Inventory!$AF$2:$AI$5552,4,FALSE),IF($U$8="BV",VLOOKUP(Search!$A4111,Inventory!$AH$2:$AI$5552,2,FALSE),""))),"")</f>
        <v/>
      </c>
      <c r="C4111" s="38"/>
      <c r="D4111" s="38"/>
      <c r="E4111" s="38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22"/>
    </row>
    <row r="4112" spans="1:22" x14ac:dyDescent="0.2">
      <c r="A4112" s="24">
        <f>1+LARGE($A$11:A4111,1)</f>
        <v>4101</v>
      </c>
      <c r="B4112" s="38" t="str">
        <f>_xlfn.IFNA(IF($U$8="set",VLOOKUP(Search!$A4112,Inventory!$AD$2:$AI$5552,6,FALSE),IF($U$8="Player",VLOOKUP(Search!$A4112,Inventory!$AF$2:$AI$5552,4,FALSE),IF($U$8="BV",VLOOKUP(Search!$A4112,Inventory!$AH$2:$AI$5552,2,FALSE),""))),"")</f>
        <v/>
      </c>
      <c r="C4112" s="38"/>
      <c r="D4112" s="38"/>
      <c r="E4112" s="38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22"/>
    </row>
    <row r="4113" spans="1:22" x14ac:dyDescent="0.2">
      <c r="A4113" s="24">
        <f>1+LARGE($A$11:A4112,1)</f>
        <v>4102</v>
      </c>
      <c r="B4113" s="38" t="str">
        <f>_xlfn.IFNA(IF($U$8="set",VLOOKUP(Search!$A4113,Inventory!$AD$2:$AI$5552,6,FALSE),IF($U$8="Player",VLOOKUP(Search!$A4113,Inventory!$AF$2:$AI$5552,4,FALSE),IF($U$8="BV",VLOOKUP(Search!$A4113,Inventory!$AH$2:$AI$5552,2,FALSE),""))),"")</f>
        <v/>
      </c>
      <c r="C4113" s="38"/>
      <c r="D4113" s="38"/>
      <c r="E4113" s="38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22"/>
    </row>
    <row r="4114" spans="1:22" x14ac:dyDescent="0.2">
      <c r="A4114" s="24">
        <f>1+LARGE($A$11:A4113,1)</f>
        <v>4103</v>
      </c>
      <c r="B4114" s="38" t="str">
        <f>_xlfn.IFNA(IF($U$8="set",VLOOKUP(Search!$A4114,Inventory!$AD$2:$AI$5552,6,FALSE),IF($U$8="Player",VLOOKUP(Search!$A4114,Inventory!$AF$2:$AI$5552,4,FALSE),IF($U$8="BV",VLOOKUP(Search!$A4114,Inventory!$AH$2:$AI$5552,2,FALSE),""))),"")</f>
        <v/>
      </c>
      <c r="C4114" s="38"/>
      <c r="D4114" s="38"/>
      <c r="E4114" s="38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22"/>
    </row>
    <row r="4115" spans="1:22" x14ac:dyDescent="0.2">
      <c r="A4115" s="24">
        <f>1+LARGE($A$11:A4114,1)</f>
        <v>4104</v>
      </c>
      <c r="B4115" s="38" t="str">
        <f>_xlfn.IFNA(IF($U$8="set",VLOOKUP(Search!$A4115,Inventory!$AD$2:$AI$5552,6,FALSE),IF($U$8="Player",VLOOKUP(Search!$A4115,Inventory!$AF$2:$AI$5552,4,FALSE),IF($U$8="BV",VLOOKUP(Search!$A4115,Inventory!$AH$2:$AI$5552,2,FALSE),""))),"")</f>
        <v/>
      </c>
      <c r="C4115" s="38"/>
      <c r="D4115" s="38"/>
      <c r="E4115" s="38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22"/>
    </row>
    <row r="4116" spans="1:22" x14ac:dyDescent="0.2">
      <c r="A4116" s="24">
        <f>1+LARGE($A$11:A4115,1)</f>
        <v>4105</v>
      </c>
      <c r="B4116" s="38" t="str">
        <f>_xlfn.IFNA(IF($U$8="set",VLOOKUP(Search!$A4116,Inventory!$AD$2:$AI$5552,6,FALSE),IF($U$8="Player",VLOOKUP(Search!$A4116,Inventory!$AF$2:$AI$5552,4,FALSE),IF($U$8="BV",VLOOKUP(Search!$A4116,Inventory!$AH$2:$AI$5552,2,FALSE),""))),"")</f>
        <v/>
      </c>
      <c r="C4116" s="38"/>
      <c r="D4116" s="38"/>
      <c r="E4116" s="38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22"/>
    </row>
    <row r="4117" spans="1:22" x14ac:dyDescent="0.2">
      <c r="A4117" s="24">
        <f>1+LARGE($A$11:A4116,1)</f>
        <v>4106</v>
      </c>
      <c r="B4117" s="38" t="str">
        <f>_xlfn.IFNA(IF($U$8="set",VLOOKUP(Search!$A4117,Inventory!$AD$2:$AI$5552,6,FALSE),IF($U$8="Player",VLOOKUP(Search!$A4117,Inventory!$AF$2:$AI$5552,4,FALSE),IF($U$8="BV",VLOOKUP(Search!$A4117,Inventory!$AH$2:$AI$5552,2,FALSE),""))),"")</f>
        <v/>
      </c>
      <c r="C4117" s="38"/>
      <c r="D4117" s="38"/>
      <c r="E4117" s="38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22"/>
    </row>
    <row r="4118" spans="1:22" x14ac:dyDescent="0.2">
      <c r="A4118" s="24">
        <f>1+LARGE($A$11:A4117,1)</f>
        <v>4107</v>
      </c>
      <c r="B4118" s="38" t="str">
        <f>_xlfn.IFNA(IF($U$8="set",VLOOKUP(Search!$A4118,Inventory!$AD$2:$AI$5552,6,FALSE),IF($U$8="Player",VLOOKUP(Search!$A4118,Inventory!$AF$2:$AI$5552,4,FALSE),IF($U$8="BV",VLOOKUP(Search!$A4118,Inventory!$AH$2:$AI$5552,2,FALSE),""))),"")</f>
        <v/>
      </c>
      <c r="C4118" s="38"/>
      <c r="D4118" s="38"/>
      <c r="E4118" s="38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22"/>
    </row>
    <row r="4119" spans="1:22" x14ac:dyDescent="0.2">
      <c r="A4119" s="24">
        <f>1+LARGE($A$11:A4118,1)</f>
        <v>4108</v>
      </c>
      <c r="B4119" s="38" t="str">
        <f>_xlfn.IFNA(IF($U$8="set",VLOOKUP(Search!$A4119,Inventory!$AD$2:$AI$5552,6,FALSE),IF($U$8="Player",VLOOKUP(Search!$A4119,Inventory!$AF$2:$AI$5552,4,FALSE),IF($U$8="BV",VLOOKUP(Search!$A4119,Inventory!$AH$2:$AI$5552,2,FALSE),""))),"")</f>
        <v/>
      </c>
      <c r="C4119" s="38"/>
      <c r="D4119" s="38"/>
      <c r="E4119" s="38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22"/>
    </row>
    <row r="4120" spans="1:22" x14ac:dyDescent="0.2">
      <c r="A4120" s="24">
        <f>1+LARGE($A$11:A4119,1)</f>
        <v>4109</v>
      </c>
      <c r="B4120" s="38" t="str">
        <f>_xlfn.IFNA(IF($U$8="set",VLOOKUP(Search!$A4120,Inventory!$AD$2:$AI$5552,6,FALSE),IF($U$8="Player",VLOOKUP(Search!$A4120,Inventory!$AF$2:$AI$5552,4,FALSE),IF($U$8="BV",VLOOKUP(Search!$A4120,Inventory!$AH$2:$AI$5552,2,FALSE),""))),"")</f>
        <v/>
      </c>
      <c r="C4120" s="38"/>
      <c r="D4120" s="38"/>
      <c r="E4120" s="38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22"/>
    </row>
    <row r="4121" spans="1:22" x14ac:dyDescent="0.2">
      <c r="A4121" s="24">
        <f>1+LARGE($A$11:A4120,1)</f>
        <v>4110</v>
      </c>
      <c r="B4121" s="38" t="str">
        <f>_xlfn.IFNA(IF($U$8="set",VLOOKUP(Search!$A4121,Inventory!$AD$2:$AI$5552,6,FALSE),IF($U$8="Player",VLOOKUP(Search!$A4121,Inventory!$AF$2:$AI$5552,4,FALSE),IF($U$8="BV",VLOOKUP(Search!$A4121,Inventory!$AH$2:$AI$5552,2,FALSE),""))),"")</f>
        <v/>
      </c>
      <c r="C4121" s="38"/>
      <c r="D4121" s="38"/>
      <c r="E4121" s="38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22"/>
    </row>
    <row r="4122" spans="1:22" x14ac:dyDescent="0.2">
      <c r="A4122" s="24">
        <f>1+LARGE($A$11:A4121,1)</f>
        <v>4111</v>
      </c>
      <c r="B4122" s="38" t="str">
        <f>_xlfn.IFNA(IF($U$8="set",VLOOKUP(Search!$A4122,Inventory!$AD$2:$AI$5552,6,FALSE),IF($U$8="Player",VLOOKUP(Search!$A4122,Inventory!$AF$2:$AI$5552,4,FALSE),IF($U$8="BV",VLOOKUP(Search!$A4122,Inventory!$AH$2:$AI$5552,2,FALSE),""))),"")</f>
        <v/>
      </c>
      <c r="C4122" s="38"/>
      <c r="D4122" s="38"/>
      <c r="E4122" s="38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22"/>
    </row>
    <row r="4123" spans="1:22" x14ac:dyDescent="0.2">
      <c r="A4123" s="24">
        <f>1+LARGE($A$11:A4122,1)</f>
        <v>4112</v>
      </c>
      <c r="B4123" s="38" t="str">
        <f>_xlfn.IFNA(IF($U$8="set",VLOOKUP(Search!$A4123,Inventory!$AD$2:$AI$5552,6,FALSE),IF($U$8="Player",VLOOKUP(Search!$A4123,Inventory!$AF$2:$AI$5552,4,FALSE),IF($U$8="BV",VLOOKUP(Search!$A4123,Inventory!$AH$2:$AI$5552,2,FALSE),""))),"")</f>
        <v/>
      </c>
      <c r="C4123" s="38"/>
      <c r="D4123" s="38"/>
      <c r="E4123" s="38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22"/>
    </row>
    <row r="4124" spans="1:22" x14ac:dyDescent="0.2">
      <c r="A4124" s="24">
        <f>1+LARGE($A$11:A4123,1)</f>
        <v>4113</v>
      </c>
      <c r="B4124" s="38" t="str">
        <f>_xlfn.IFNA(IF($U$8="set",VLOOKUP(Search!$A4124,Inventory!$AD$2:$AI$5552,6,FALSE),IF($U$8="Player",VLOOKUP(Search!$A4124,Inventory!$AF$2:$AI$5552,4,FALSE),IF($U$8="BV",VLOOKUP(Search!$A4124,Inventory!$AH$2:$AI$5552,2,FALSE),""))),"")</f>
        <v/>
      </c>
      <c r="C4124" s="38"/>
      <c r="D4124" s="38"/>
      <c r="E4124" s="38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22"/>
    </row>
    <row r="4125" spans="1:22" x14ac:dyDescent="0.2">
      <c r="A4125" s="24">
        <f>1+LARGE($A$11:A4124,1)</f>
        <v>4114</v>
      </c>
      <c r="B4125" s="38" t="str">
        <f>_xlfn.IFNA(IF($U$8="set",VLOOKUP(Search!$A4125,Inventory!$AD$2:$AI$5552,6,FALSE),IF($U$8="Player",VLOOKUP(Search!$A4125,Inventory!$AF$2:$AI$5552,4,FALSE),IF($U$8="BV",VLOOKUP(Search!$A4125,Inventory!$AH$2:$AI$5552,2,FALSE),""))),"")</f>
        <v/>
      </c>
      <c r="C4125" s="38"/>
      <c r="D4125" s="38"/>
      <c r="E4125" s="38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22"/>
    </row>
    <row r="4126" spans="1:22" x14ac:dyDescent="0.2">
      <c r="A4126" s="24">
        <f>1+LARGE($A$11:A4125,1)</f>
        <v>4115</v>
      </c>
      <c r="B4126" s="38" t="str">
        <f>_xlfn.IFNA(IF($U$8="set",VLOOKUP(Search!$A4126,Inventory!$AD$2:$AI$5552,6,FALSE),IF($U$8="Player",VLOOKUP(Search!$A4126,Inventory!$AF$2:$AI$5552,4,FALSE),IF($U$8="BV",VLOOKUP(Search!$A4126,Inventory!$AH$2:$AI$5552,2,FALSE),""))),"")</f>
        <v/>
      </c>
      <c r="C4126" s="38"/>
      <c r="D4126" s="38"/>
      <c r="E4126" s="38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22"/>
    </row>
    <row r="4127" spans="1:22" x14ac:dyDescent="0.2">
      <c r="A4127" s="24">
        <f>1+LARGE($A$11:A4126,1)</f>
        <v>4116</v>
      </c>
      <c r="B4127" s="38" t="str">
        <f>_xlfn.IFNA(IF($U$8="set",VLOOKUP(Search!$A4127,Inventory!$AD$2:$AI$5552,6,FALSE),IF($U$8="Player",VLOOKUP(Search!$A4127,Inventory!$AF$2:$AI$5552,4,FALSE),IF($U$8="BV",VLOOKUP(Search!$A4127,Inventory!$AH$2:$AI$5552,2,FALSE),""))),"")</f>
        <v/>
      </c>
      <c r="C4127" s="38"/>
      <c r="D4127" s="38"/>
      <c r="E4127" s="38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22"/>
    </row>
    <row r="4128" spans="1:22" x14ac:dyDescent="0.2">
      <c r="A4128" s="24">
        <f>1+LARGE($A$11:A4127,1)</f>
        <v>4117</v>
      </c>
      <c r="B4128" s="38" t="str">
        <f>_xlfn.IFNA(IF($U$8="set",VLOOKUP(Search!$A4128,Inventory!$AD$2:$AI$5552,6,FALSE),IF($U$8="Player",VLOOKUP(Search!$A4128,Inventory!$AF$2:$AI$5552,4,FALSE),IF($U$8="BV",VLOOKUP(Search!$A4128,Inventory!$AH$2:$AI$5552,2,FALSE),""))),"")</f>
        <v/>
      </c>
      <c r="C4128" s="38"/>
      <c r="D4128" s="38"/>
      <c r="E4128" s="38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22"/>
    </row>
    <row r="4129" spans="1:22" x14ac:dyDescent="0.2">
      <c r="A4129" s="24">
        <f>1+LARGE($A$11:A4128,1)</f>
        <v>4118</v>
      </c>
      <c r="B4129" s="38" t="str">
        <f>_xlfn.IFNA(IF($U$8="set",VLOOKUP(Search!$A4129,Inventory!$AD$2:$AI$5552,6,FALSE),IF($U$8="Player",VLOOKUP(Search!$A4129,Inventory!$AF$2:$AI$5552,4,FALSE),IF($U$8="BV",VLOOKUP(Search!$A4129,Inventory!$AH$2:$AI$5552,2,FALSE),""))),"")</f>
        <v/>
      </c>
      <c r="C4129" s="38"/>
      <c r="D4129" s="38"/>
      <c r="E4129" s="38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22"/>
    </row>
    <row r="4130" spans="1:22" x14ac:dyDescent="0.2">
      <c r="A4130" s="24">
        <f>1+LARGE($A$11:A4129,1)</f>
        <v>4119</v>
      </c>
      <c r="B4130" s="38" t="str">
        <f>_xlfn.IFNA(IF($U$8="set",VLOOKUP(Search!$A4130,Inventory!$AD$2:$AI$5552,6,FALSE),IF($U$8="Player",VLOOKUP(Search!$A4130,Inventory!$AF$2:$AI$5552,4,FALSE),IF($U$8="BV",VLOOKUP(Search!$A4130,Inventory!$AH$2:$AI$5552,2,FALSE),""))),"")</f>
        <v/>
      </c>
      <c r="C4130" s="38"/>
      <c r="D4130" s="38"/>
      <c r="E4130" s="38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22"/>
    </row>
    <row r="4131" spans="1:22" x14ac:dyDescent="0.2">
      <c r="A4131" s="24">
        <f>1+LARGE($A$11:A4130,1)</f>
        <v>4120</v>
      </c>
      <c r="B4131" s="38" t="str">
        <f>_xlfn.IFNA(IF($U$8="set",VLOOKUP(Search!$A4131,Inventory!$AD$2:$AI$5552,6,FALSE),IF($U$8="Player",VLOOKUP(Search!$A4131,Inventory!$AF$2:$AI$5552,4,FALSE),IF($U$8="BV",VLOOKUP(Search!$A4131,Inventory!$AH$2:$AI$5552,2,FALSE),""))),"")</f>
        <v/>
      </c>
      <c r="C4131" s="38"/>
      <c r="D4131" s="38"/>
      <c r="E4131" s="38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22"/>
    </row>
    <row r="4132" spans="1:22" x14ac:dyDescent="0.2">
      <c r="A4132" s="24">
        <f>1+LARGE($A$11:A4131,1)</f>
        <v>4121</v>
      </c>
      <c r="B4132" s="38" t="str">
        <f>_xlfn.IFNA(IF($U$8="set",VLOOKUP(Search!$A4132,Inventory!$AD$2:$AI$5552,6,FALSE),IF($U$8="Player",VLOOKUP(Search!$A4132,Inventory!$AF$2:$AI$5552,4,FALSE),IF($U$8="BV",VLOOKUP(Search!$A4132,Inventory!$AH$2:$AI$5552,2,FALSE),""))),"")</f>
        <v/>
      </c>
      <c r="C4132" s="38"/>
      <c r="D4132" s="38"/>
      <c r="E4132" s="38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22"/>
    </row>
    <row r="4133" spans="1:22" x14ac:dyDescent="0.2">
      <c r="A4133" s="24">
        <f>1+LARGE($A$11:A4132,1)</f>
        <v>4122</v>
      </c>
      <c r="B4133" s="38" t="str">
        <f>_xlfn.IFNA(IF($U$8="set",VLOOKUP(Search!$A4133,Inventory!$AD$2:$AI$5552,6,FALSE),IF($U$8="Player",VLOOKUP(Search!$A4133,Inventory!$AF$2:$AI$5552,4,FALSE),IF($U$8="BV",VLOOKUP(Search!$A4133,Inventory!$AH$2:$AI$5552,2,FALSE),""))),"")</f>
        <v/>
      </c>
      <c r="C4133" s="38"/>
      <c r="D4133" s="38"/>
      <c r="E4133" s="38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22"/>
    </row>
    <row r="4134" spans="1:22" x14ac:dyDescent="0.2">
      <c r="A4134" s="24">
        <f>1+LARGE($A$11:A4133,1)</f>
        <v>4123</v>
      </c>
      <c r="B4134" s="38" t="str">
        <f>_xlfn.IFNA(IF($U$8="set",VLOOKUP(Search!$A4134,Inventory!$AD$2:$AI$5552,6,FALSE),IF($U$8="Player",VLOOKUP(Search!$A4134,Inventory!$AF$2:$AI$5552,4,FALSE),IF($U$8="BV",VLOOKUP(Search!$A4134,Inventory!$AH$2:$AI$5552,2,FALSE),""))),"")</f>
        <v/>
      </c>
      <c r="C4134" s="38"/>
      <c r="D4134" s="38"/>
      <c r="E4134" s="38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22"/>
    </row>
    <row r="4135" spans="1:22" x14ac:dyDescent="0.2">
      <c r="A4135" s="24">
        <f>1+LARGE($A$11:A4134,1)</f>
        <v>4124</v>
      </c>
      <c r="B4135" s="38" t="str">
        <f>_xlfn.IFNA(IF($U$8="set",VLOOKUP(Search!$A4135,Inventory!$AD$2:$AI$5552,6,FALSE),IF($U$8="Player",VLOOKUP(Search!$A4135,Inventory!$AF$2:$AI$5552,4,FALSE),IF($U$8="BV",VLOOKUP(Search!$A4135,Inventory!$AH$2:$AI$5552,2,FALSE),""))),"")</f>
        <v/>
      </c>
      <c r="C4135" s="38"/>
      <c r="D4135" s="38"/>
      <c r="E4135" s="38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22"/>
    </row>
    <row r="4136" spans="1:22" x14ac:dyDescent="0.2">
      <c r="A4136" s="24">
        <f>1+LARGE($A$11:A4135,1)</f>
        <v>4125</v>
      </c>
      <c r="B4136" s="38" t="str">
        <f>_xlfn.IFNA(IF($U$8="set",VLOOKUP(Search!$A4136,Inventory!$AD$2:$AI$5552,6,FALSE),IF($U$8="Player",VLOOKUP(Search!$A4136,Inventory!$AF$2:$AI$5552,4,FALSE),IF($U$8="BV",VLOOKUP(Search!$A4136,Inventory!$AH$2:$AI$5552,2,FALSE),""))),"")</f>
        <v/>
      </c>
      <c r="C4136" s="38"/>
      <c r="D4136" s="38"/>
      <c r="E4136" s="38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22"/>
    </row>
    <row r="4137" spans="1:22" x14ac:dyDescent="0.2">
      <c r="A4137" s="24">
        <f>1+LARGE($A$11:A4136,1)</f>
        <v>4126</v>
      </c>
      <c r="B4137" s="38" t="str">
        <f>_xlfn.IFNA(IF($U$8="set",VLOOKUP(Search!$A4137,Inventory!$AD$2:$AI$5552,6,FALSE),IF($U$8="Player",VLOOKUP(Search!$A4137,Inventory!$AF$2:$AI$5552,4,FALSE),IF($U$8="BV",VLOOKUP(Search!$A4137,Inventory!$AH$2:$AI$5552,2,FALSE),""))),"")</f>
        <v/>
      </c>
      <c r="C4137" s="38"/>
      <c r="D4137" s="38"/>
      <c r="E4137" s="38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22"/>
    </row>
    <row r="4138" spans="1:22" x14ac:dyDescent="0.2">
      <c r="A4138" s="24">
        <f>1+LARGE($A$11:A4137,1)</f>
        <v>4127</v>
      </c>
      <c r="B4138" s="38" t="str">
        <f>_xlfn.IFNA(IF($U$8="set",VLOOKUP(Search!$A4138,Inventory!$AD$2:$AI$5552,6,FALSE),IF($U$8="Player",VLOOKUP(Search!$A4138,Inventory!$AF$2:$AI$5552,4,FALSE),IF($U$8="BV",VLOOKUP(Search!$A4138,Inventory!$AH$2:$AI$5552,2,FALSE),""))),"")</f>
        <v/>
      </c>
      <c r="C4138" s="38"/>
      <c r="D4138" s="38"/>
      <c r="E4138" s="38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22"/>
    </row>
    <row r="4139" spans="1:22" x14ac:dyDescent="0.2">
      <c r="A4139" s="24">
        <f>1+LARGE($A$11:A4138,1)</f>
        <v>4128</v>
      </c>
      <c r="B4139" s="38" t="str">
        <f>_xlfn.IFNA(IF($U$8="set",VLOOKUP(Search!$A4139,Inventory!$AD$2:$AI$5552,6,FALSE),IF($U$8="Player",VLOOKUP(Search!$A4139,Inventory!$AF$2:$AI$5552,4,FALSE),IF($U$8="BV",VLOOKUP(Search!$A4139,Inventory!$AH$2:$AI$5552,2,FALSE),""))),"")</f>
        <v/>
      </c>
      <c r="C4139" s="38"/>
      <c r="D4139" s="38"/>
      <c r="E4139" s="38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22"/>
    </row>
    <row r="4140" spans="1:22" x14ac:dyDescent="0.2">
      <c r="A4140" s="24">
        <f>1+LARGE($A$11:A4139,1)</f>
        <v>4129</v>
      </c>
      <c r="B4140" s="38" t="str">
        <f>_xlfn.IFNA(IF($U$8="set",VLOOKUP(Search!$A4140,Inventory!$AD$2:$AI$5552,6,FALSE),IF($U$8="Player",VLOOKUP(Search!$A4140,Inventory!$AF$2:$AI$5552,4,FALSE),IF($U$8="BV",VLOOKUP(Search!$A4140,Inventory!$AH$2:$AI$5552,2,FALSE),""))),"")</f>
        <v/>
      </c>
      <c r="C4140" s="38"/>
      <c r="D4140" s="38"/>
      <c r="E4140" s="38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22"/>
    </row>
    <row r="4141" spans="1:22" x14ac:dyDescent="0.2">
      <c r="A4141" s="24">
        <f>1+LARGE($A$11:A4140,1)</f>
        <v>4130</v>
      </c>
      <c r="B4141" s="38" t="str">
        <f>_xlfn.IFNA(IF($U$8="set",VLOOKUP(Search!$A4141,Inventory!$AD$2:$AI$5552,6,FALSE),IF($U$8="Player",VLOOKUP(Search!$A4141,Inventory!$AF$2:$AI$5552,4,FALSE),IF($U$8="BV",VLOOKUP(Search!$A4141,Inventory!$AH$2:$AI$5552,2,FALSE),""))),"")</f>
        <v/>
      </c>
      <c r="C4141" s="38"/>
      <c r="D4141" s="38"/>
      <c r="E4141" s="38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22"/>
    </row>
    <row r="4142" spans="1:22" x14ac:dyDescent="0.2">
      <c r="A4142" s="24">
        <f>1+LARGE($A$11:A4141,1)</f>
        <v>4131</v>
      </c>
      <c r="B4142" s="38" t="str">
        <f>_xlfn.IFNA(IF($U$8="set",VLOOKUP(Search!$A4142,Inventory!$AD$2:$AI$5552,6,FALSE),IF($U$8="Player",VLOOKUP(Search!$A4142,Inventory!$AF$2:$AI$5552,4,FALSE),IF($U$8="BV",VLOOKUP(Search!$A4142,Inventory!$AH$2:$AI$5552,2,FALSE),""))),"")</f>
        <v/>
      </c>
      <c r="C4142" s="38"/>
      <c r="D4142" s="38"/>
      <c r="E4142" s="38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22"/>
    </row>
    <row r="4143" spans="1:22" x14ac:dyDescent="0.2">
      <c r="A4143" s="24">
        <f>1+LARGE($A$11:A4142,1)</f>
        <v>4132</v>
      </c>
      <c r="B4143" s="38" t="str">
        <f>_xlfn.IFNA(IF($U$8="set",VLOOKUP(Search!$A4143,Inventory!$AD$2:$AI$5552,6,FALSE),IF($U$8="Player",VLOOKUP(Search!$A4143,Inventory!$AF$2:$AI$5552,4,FALSE),IF($U$8="BV",VLOOKUP(Search!$A4143,Inventory!$AH$2:$AI$5552,2,FALSE),""))),"")</f>
        <v/>
      </c>
      <c r="C4143" s="38"/>
      <c r="D4143" s="38"/>
      <c r="E4143" s="38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22"/>
    </row>
    <row r="4144" spans="1:22" x14ac:dyDescent="0.2">
      <c r="A4144" s="24">
        <f>1+LARGE($A$11:A4143,1)</f>
        <v>4133</v>
      </c>
      <c r="B4144" s="38" t="str">
        <f>_xlfn.IFNA(IF($U$8="set",VLOOKUP(Search!$A4144,Inventory!$AD$2:$AI$5552,6,FALSE),IF($U$8="Player",VLOOKUP(Search!$A4144,Inventory!$AF$2:$AI$5552,4,FALSE),IF($U$8="BV",VLOOKUP(Search!$A4144,Inventory!$AH$2:$AI$5552,2,FALSE),""))),"")</f>
        <v/>
      </c>
      <c r="C4144" s="38"/>
      <c r="D4144" s="38"/>
      <c r="E4144" s="38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22"/>
    </row>
    <row r="4145" spans="1:22" x14ac:dyDescent="0.2">
      <c r="A4145" s="24">
        <f>1+LARGE($A$11:A4144,1)</f>
        <v>4134</v>
      </c>
      <c r="B4145" s="38" t="str">
        <f>_xlfn.IFNA(IF($U$8="set",VLOOKUP(Search!$A4145,Inventory!$AD$2:$AI$5552,6,FALSE),IF($U$8="Player",VLOOKUP(Search!$A4145,Inventory!$AF$2:$AI$5552,4,FALSE),IF($U$8="BV",VLOOKUP(Search!$A4145,Inventory!$AH$2:$AI$5552,2,FALSE),""))),"")</f>
        <v/>
      </c>
      <c r="C4145" s="38"/>
      <c r="D4145" s="38"/>
      <c r="E4145" s="38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22"/>
    </row>
    <row r="4146" spans="1:22" x14ac:dyDescent="0.2">
      <c r="A4146" s="24">
        <f>1+LARGE($A$11:A4145,1)</f>
        <v>4135</v>
      </c>
      <c r="B4146" s="38" t="str">
        <f>_xlfn.IFNA(IF($U$8="set",VLOOKUP(Search!$A4146,Inventory!$AD$2:$AI$5552,6,FALSE),IF($U$8="Player",VLOOKUP(Search!$A4146,Inventory!$AF$2:$AI$5552,4,FALSE),IF($U$8="BV",VLOOKUP(Search!$A4146,Inventory!$AH$2:$AI$5552,2,FALSE),""))),"")</f>
        <v/>
      </c>
      <c r="C4146" s="38"/>
      <c r="D4146" s="38"/>
      <c r="E4146" s="38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22"/>
    </row>
    <row r="4147" spans="1:22" x14ac:dyDescent="0.2">
      <c r="A4147" s="24">
        <f>1+LARGE($A$11:A4146,1)</f>
        <v>4136</v>
      </c>
      <c r="B4147" s="38" t="str">
        <f>_xlfn.IFNA(IF($U$8="set",VLOOKUP(Search!$A4147,Inventory!$AD$2:$AI$5552,6,FALSE),IF($U$8="Player",VLOOKUP(Search!$A4147,Inventory!$AF$2:$AI$5552,4,FALSE),IF($U$8="BV",VLOOKUP(Search!$A4147,Inventory!$AH$2:$AI$5552,2,FALSE),""))),"")</f>
        <v/>
      </c>
      <c r="C4147" s="38"/>
      <c r="D4147" s="38"/>
      <c r="E4147" s="38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22"/>
    </row>
    <row r="4148" spans="1:22" x14ac:dyDescent="0.2">
      <c r="A4148" s="24">
        <f>1+LARGE($A$11:A4147,1)</f>
        <v>4137</v>
      </c>
      <c r="B4148" s="38" t="str">
        <f>_xlfn.IFNA(IF($U$8="set",VLOOKUP(Search!$A4148,Inventory!$AD$2:$AI$5552,6,FALSE),IF($U$8="Player",VLOOKUP(Search!$A4148,Inventory!$AF$2:$AI$5552,4,FALSE),IF($U$8="BV",VLOOKUP(Search!$A4148,Inventory!$AH$2:$AI$5552,2,FALSE),""))),"")</f>
        <v/>
      </c>
      <c r="C4148" s="38"/>
      <c r="D4148" s="38"/>
      <c r="E4148" s="38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22"/>
    </row>
    <row r="4149" spans="1:22" x14ac:dyDescent="0.2">
      <c r="A4149" s="24">
        <f>1+LARGE($A$11:A4148,1)</f>
        <v>4138</v>
      </c>
      <c r="B4149" s="38" t="str">
        <f>_xlfn.IFNA(IF($U$8="set",VLOOKUP(Search!$A4149,Inventory!$AD$2:$AI$5552,6,FALSE),IF($U$8="Player",VLOOKUP(Search!$A4149,Inventory!$AF$2:$AI$5552,4,FALSE),IF($U$8="BV",VLOOKUP(Search!$A4149,Inventory!$AH$2:$AI$5552,2,FALSE),""))),"")</f>
        <v/>
      </c>
      <c r="C4149" s="38"/>
      <c r="D4149" s="38"/>
      <c r="E4149" s="38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22"/>
    </row>
    <row r="4150" spans="1:22" x14ac:dyDescent="0.2">
      <c r="A4150" s="24">
        <f>1+LARGE($A$11:A4149,1)</f>
        <v>4139</v>
      </c>
      <c r="B4150" s="38" t="str">
        <f>_xlfn.IFNA(IF($U$8="set",VLOOKUP(Search!$A4150,Inventory!$AD$2:$AI$5552,6,FALSE),IF($U$8="Player",VLOOKUP(Search!$A4150,Inventory!$AF$2:$AI$5552,4,FALSE),IF($U$8="BV",VLOOKUP(Search!$A4150,Inventory!$AH$2:$AI$5552,2,FALSE),""))),"")</f>
        <v/>
      </c>
      <c r="C4150" s="38"/>
      <c r="D4150" s="38"/>
      <c r="E4150" s="38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22"/>
    </row>
    <row r="4151" spans="1:22" x14ac:dyDescent="0.2">
      <c r="A4151" s="24">
        <f>1+LARGE($A$11:A4150,1)</f>
        <v>4140</v>
      </c>
      <c r="B4151" s="38" t="str">
        <f>_xlfn.IFNA(IF($U$8="set",VLOOKUP(Search!$A4151,Inventory!$AD$2:$AI$5552,6,FALSE),IF($U$8="Player",VLOOKUP(Search!$A4151,Inventory!$AF$2:$AI$5552,4,FALSE),IF($U$8="BV",VLOOKUP(Search!$A4151,Inventory!$AH$2:$AI$5552,2,FALSE),""))),"")</f>
        <v/>
      </c>
      <c r="C4151" s="38"/>
      <c r="D4151" s="38"/>
      <c r="E4151" s="38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22"/>
    </row>
    <row r="4152" spans="1:22" x14ac:dyDescent="0.2">
      <c r="A4152" s="24">
        <f>1+LARGE($A$11:A4151,1)</f>
        <v>4141</v>
      </c>
      <c r="B4152" s="38" t="str">
        <f>_xlfn.IFNA(IF($U$8="set",VLOOKUP(Search!$A4152,Inventory!$AD$2:$AI$5552,6,FALSE),IF($U$8="Player",VLOOKUP(Search!$A4152,Inventory!$AF$2:$AI$5552,4,FALSE),IF($U$8="BV",VLOOKUP(Search!$A4152,Inventory!$AH$2:$AI$5552,2,FALSE),""))),"")</f>
        <v/>
      </c>
      <c r="C4152" s="38"/>
      <c r="D4152" s="38"/>
      <c r="E4152" s="38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22"/>
    </row>
    <row r="4153" spans="1:22" x14ac:dyDescent="0.2">
      <c r="A4153" s="24">
        <f>1+LARGE($A$11:A4152,1)</f>
        <v>4142</v>
      </c>
      <c r="B4153" s="38" t="str">
        <f>_xlfn.IFNA(IF($U$8="set",VLOOKUP(Search!$A4153,Inventory!$AD$2:$AI$5552,6,FALSE),IF($U$8="Player",VLOOKUP(Search!$A4153,Inventory!$AF$2:$AI$5552,4,FALSE),IF($U$8="BV",VLOOKUP(Search!$A4153,Inventory!$AH$2:$AI$5552,2,FALSE),""))),"")</f>
        <v/>
      </c>
      <c r="C4153" s="38"/>
      <c r="D4153" s="38"/>
      <c r="E4153" s="38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22"/>
    </row>
    <row r="4154" spans="1:22" x14ac:dyDescent="0.2">
      <c r="A4154" s="24">
        <f>1+LARGE($A$11:A4153,1)</f>
        <v>4143</v>
      </c>
      <c r="B4154" s="38" t="str">
        <f>_xlfn.IFNA(IF($U$8="set",VLOOKUP(Search!$A4154,Inventory!$AD$2:$AI$5552,6,FALSE),IF($U$8="Player",VLOOKUP(Search!$A4154,Inventory!$AF$2:$AI$5552,4,FALSE),IF($U$8="BV",VLOOKUP(Search!$A4154,Inventory!$AH$2:$AI$5552,2,FALSE),""))),"")</f>
        <v/>
      </c>
      <c r="C4154" s="38"/>
      <c r="D4154" s="38"/>
      <c r="E4154" s="38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22"/>
    </row>
    <row r="4155" spans="1:22" x14ac:dyDescent="0.2">
      <c r="A4155" s="24">
        <f>1+LARGE($A$11:A4154,1)</f>
        <v>4144</v>
      </c>
      <c r="B4155" s="38" t="str">
        <f>_xlfn.IFNA(IF($U$8="set",VLOOKUP(Search!$A4155,Inventory!$AD$2:$AI$5552,6,FALSE),IF($U$8="Player",VLOOKUP(Search!$A4155,Inventory!$AF$2:$AI$5552,4,FALSE),IF($U$8="BV",VLOOKUP(Search!$A4155,Inventory!$AH$2:$AI$5552,2,FALSE),""))),"")</f>
        <v/>
      </c>
      <c r="C4155" s="38"/>
      <c r="D4155" s="38"/>
      <c r="E4155" s="38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22"/>
    </row>
    <row r="4156" spans="1:22" x14ac:dyDescent="0.2">
      <c r="A4156" s="24">
        <f>1+LARGE($A$11:A4155,1)</f>
        <v>4145</v>
      </c>
      <c r="B4156" s="38" t="str">
        <f>_xlfn.IFNA(IF($U$8="set",VLOOKUP(Search!$A4156,Inventory!$AD$2:$AI$5552,6,FALSE),IF($U$8="Player",VLOOKUP(Search!$A4156,Inventory!$AF$2:$AI$5552,4,FALSE),IF($U$8="BV",VLOOKUP(Search!$A4156,Inventory!$AH$2:$AI$5552,2,FALSE),""))),"")</f>
        <v/>
      </c>
      <c r="C4156" s="38"/>
      <c r="D4156" s="38"/>
      <c r="E4156" s="38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22"/>
    </row>
    <row r="4157" spans="1:22" x14ac:dyDescent="0.2">
      <c r="A4157" s="24">
        <f>1+LARGE($A$11:A4156,1)</f>
        <v>4146</v>
      </c>
      <c r="B4157" s="38" t="str">
        <f>_xlfn.IFNA(IF($U$8="set",VLOOKUP(Search!$A4157,Inventory!$AD$2:$AI$5552,6,FALSE),IF($U$8="Player",VLOOKUP(Search!$A4157,Inventory!$AF$2:$AI$5552,4,FALSE),IF($U$8="BV",VLOOKUP(Search!$A4157,Inventory!$AH$2:$AI$5552,2,FALSE),""))),"")</f>
        <v/>
      </c>
      <c r="C4157" s="38"/>
      <c r="D4157" s="38"/>
      <c r="E4157" s="38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22"/>
    </row>
    <row r="4158" spans="1:22" x14ac:dyDescent="0.2">
      <c r="A4158" s="24">
        <f>1+LARGE($A$11:A4157,1)</f>
        <v>4147</v>
      </c>
      <c r="B4158" s="38" t="str">
        <f>_xlfn.IFNA(IF($U$8="set",VLOOKUP(Search!$A4158,Inventory!$AD$2:$AI$5552,6,FALSE),IF($U$8="Player",VLOOKUP(Search!$A4158,Inventory!$AF$2:$AI$5552,4,FALSE),IF($U$8="BV",VLOOKUP(Search!$A4158,Inventory!$AH$2:$AI$5552,2,FALSE),""))),"")</f>
        <v/>
      </c>
      <c r="C4158" s="38"/>
      <c r="D4158" s="38"/>
      <c r="E4158" s="38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22"/>
    </row>
    <row r="4159" spans="1:22" x14ac:dyDescent="0.2">
      <c r="A4159" s="24">
        <f>1+LARGE($A$11:A4158,1)</f>
        <v>4148</v>
      </c>
      <c r="B4159" s="38" t="str">
        <f>_xlfn.IFNA(IF($U$8="set",VLOOKUP(Search!$A4159,Inventory!$AD$2:$AI$5552,6,FALSE),IF($U$8="Player",VLOOKUP(Search!$A4159,Inventory!$AF$2:$AI$5552,4,FALSE),IF($U$8="BV",VLOOKUP(Search!$A4159,Inventory!$AH$2:$AI$5552,2,FALSE),""))),"")</f>
        <v/>
      </c>
      <c r="C4159" s="38"/>
      <c r="D4159" s="38"/>
      <c r="E4159" s="38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22"/>
    </row>
    <row r="4160" spans="1:22" x14ac:dyDescent="0.2">
      <c r="A4160" s="24">
        <f>1+LARGE($A$11:A4159,1)</f>
        <v>4149</v>
      </c>
      <c r="B4160" s="38" t="str">
        <f>_xlfn.IFNA(IF($U$8="set",VLOOKUP(Search!$A4160,Inventory!$AD$2:$AI$5552,6,FALSE),IF($U$8="Player",VLOOKUP(Search!$A4160,Inventory!$AF$2:$AI$5552,4,FALSE),IF($U$8="BV",VLOOKUP(Search!$A4160,Inventory!$AH$2:$AI$5552,2,FALSE),""))),"")</f>
        <v/>
      </c>
      <c r="C4160" s="38"/>
      <c r="D4160" s="38"/>
      <c r="E4160" s="38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22"/>
    </row>
    <row r="4161" spans="1:22" x14ac:dyDescent="0.2">
      <c r="A4161" s="24">
        <f>1+LARGE($A$11:A4160,1)</f>
        <v>4150</v>
      </c>
      <c r="B4161" s="38" t="str">
        <f>_xlfn.IFNA(IF($U$8="set",VLOOKUP(Search!$A4161,Inventory!$AD$2:$AI$5552,6,FALSE),IF($U$8="Player",VLOOKUP(Search!$A4161,Inventory!$AF$2:$AI$5552,4,FALSE),IF($U$8="BV",VLOOKUP(Search!$A4161,Inventory!$AH$2:$AI$5552,2,FALSE),""))),"")</f>
        <v/>
      </c>
      <c r="C4161" s="38"/>
      <c r="D4161" s="38"/>
      <c r="E4161" s="38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22"/>
    </row>
    <row r="4162" spans="1:22" x14ac:dyDescent="0.2">
      <c r="A4162" s="24">
        <f>1+LARGE($A$11:A4161,1)</f>
        <v>4151</v>
      </c>
      <c r="B4162" s="38" t="str">
        <f>_xlfn.IFNA(IF($U$8="set",VLOOKUP(Search!$A4162,Inventory!$AD$2:$AI$5552,6,FALSE),IF($U$8="Player",VLOOKUP(Search!$A4162,Inventory!$AF$2:$AI$5552,4,FALSE),IF($U$8="BV",VLOOKUP(Search!$A4162,Inventory!$AH$2:$AI$5552,2,FALSE),""))),"")</f>
        <v/>
      </c>
      <c r="C4162" s="38"/>
      <c r="D4162" s="38"/>
      <c r="E4162" s="38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22"/>
    </row>
    <row r="4163" spans="1:22" x14ac:dyDescent="0.2">
      <c r="A4163" s="24">
        <f>1+LARGE($A$11:A4162,1)</f>
        <v>4152</v>
      </c>
      <c r="B4163" s="38" t="str">
        <f>_xlfn.IFNA(IF($U$8="set",VLOOKUP(Search!$A4163,Inventory!$AD$2:$AI$5552,6,FALSE),IF($U$8="Player",VLOOKUP(Search!$A4163,Inventory!$AF$2:$AI$5552,4,FALSE),IF($U$8="BV",VLOOKUP(Search!$A4163,Inventory!$AH$2:$AI$5552,2,FALSE),""))),"")</f>
        <v/>
      </c>
      <c r="C4163" s="38"/>
      <c r="D4163" s="38"/>
      <c r="E4163" s="38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22"/>
    </row>
    <row r="4164" spans="1:22" x14ac:dyDescent="0.2">
      <c r="A4164" s="24">
        <f>1+LARGE($A$11:A4163,1)</f>
        <v>4153</v>
      </c>
      <c r="B4164" s="38" t="str">
        <f>_xlfn.IFNA(IF($U$8="set",VLOOKUP(Search!$A4164,Inventory!$AD$2:$AI$5552,6,FALSE),IF($U$8="Player",VLOOKUP(Search!$A4164,Inventory!$AF$2:$AI$5552,4,FALSE),IF($U$8="BV",VLOOKUP(Search!$A4164,Inventory!$AH$2:$AI$5552,2,FALSE),""))),"")</f>
        <v/>
      </c>
      <c r="C4164" s="38"/>
      <c r="D4164" s="38"/>
      <c r="E4164" s="38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22"/>
    </row>
    <row r="4165" spans="1:22" x14ac:dyDescent="0.2">
      <c r="A4165" s="24">
        <f>1+LARGE($A$11:A4164,1)</f>
        <v>4154</v>
      </c>
      <c r="B4165" s="38" t="str">
        <f>_xlfn.IFNA(IF($U$8="set",VLOOKUP(Search!$A4165,Inventory!$AD$2:$AI$5552,6,FALSE),IF($U$8="Player",VLOOKUP(Search!$A4165,Inventory!$AF$2:$AI$5552,4,FALSE),IF($U$8="BV",VLOOKUP(Search!$A4165,Inventory!$AH$2:$AI$5552,2,FALSE),""))),"")</f>
        <v/>
      </c>
      <c r="C4165" s="38"/>
      <c r="D4165" s="38"/>
      <c r="E4165" s="38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22"/>
    </row>
    <row r="4166" spans="1:22" x14ac:dyDescent="0.2">
      <c r="A4166" s="24">
        <f>1+LARGE($A$11:A4165,1)</f>
        <v>4155</v>
      </c>
      <c r="B4166" s="38" t="str">
        <f>_xlfn.IFNA(IF($U$8="set",VLOOKUP(Search!$A4166,Inventory!$AD$2:$AI$5552,6,FALSE),IF($U$8="Player",VLOOKUP(Search!$A4166,Inventory!$AF$2:$AI$5552,4,FALSE),IF($U$8="BV",VLOOKUP(Search!$A4166,Inventory!$AH$2:$AI$5552,2,FALSE),""))),"")</f>
        <v/>
      </c>
      <c r="C4166" s="38"/>
      <c r="D4166" s="38"/>
      <c r="E4166" s="38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22"/>
    </row>
    <row r="4167" spans="1:22" x14ac:dyDescent="0.2">
      <c r="A4167" s="24">
        <f>1+LARGE($A$11:A4166,1)</f>
        <v>4156</v>
      </c>
      <c r="B4167" s="38" t="str">
        <f>_xlfn.IFNA(IF($U$8="set",VLOOKUP(Search!$A4167,Inventory!$AD$2:$AI$5552,6,FALSE),IF($U$8="Player",VLOOKUP(Search!$A4167,Inventory!$AF$2:$AI$5552,4,FALSE),IF($U$8="BV",VLOOKUP(Search!$A4167,Inventory!$AH$2:$AI$5552,2,FALSE),""))),"")</f>
        <v/>
      </c>
      <c r="C4167" s="38"/>
      <c r="D4167" s="38"/>
      <c r="E4167" s="38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22"/>
    </row>
    <row r="4168" spans="1:22" x14ac:dyDescent="0.2">
      <c r="A4168" s="24">
        <f>1+LARGE($A$11:A4167,1)</f>
        <v>4157</v>
      </c>
      <c r="B4168" s="38" t="str">
        <f>_xlfn.IFNA(IF($U$8="set",VLOOKUP(Search!$A4168,Inventory!$AD$2:$AI$5552,6,FALSE),IF($U$8="Player",VLOOKUP(Search!$A4168,Inventory!$AF$2:$AI$5552,4,FALSE),IF($U$8="BV",VLOOKUP(Search!$A4168,Inventory!$AH$2:$AI$5552,2,FALSE),""))),"")</f>
        <v/>
      </c>
      <c r="C4168" s="38"/>
      <c r="D4168" s="38"/>
      <c r="E4168" s="38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22"/>
    </row>
    <row r="4169" spans="1:22" x14ac:dyDescent="0.2">
      <c r="A4169" s="24">
        <f>1+LARGE($A$11:A4168,1)</f>
        <v>4158</v>
      </c>
      <c r="B4169" s="38" t="str">
        <f>_xlfn.IFNA(IF($U$8="set",VLOOKUP(Search!$A4169,Inventory!$AD$2:$AI$5552,6,FALSE),IF($U$8="Player",VLOOKUP(Search!$A4169,Inventory!$AF$2:$AI$5552,4,FALSE),IF($U$8="BV",VLOOKUP(Search!$A4169,Inventory!$AH$2:$AI$5552,2,FALSE),""))),"")</f>
        <v/>
      </c>
      <c r="C4169" s="38"/>
      <c r="D4169" s="38"/>
      <c r="E4169" s="38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22"/>
    </row>
    <row r="4170" spans="1:22" x14ac:dyDescent="0.2">
      <c r="A4170" s="24">
        <f>1+LARGE($A$11:A4169,1)</f>
        <v>4159</v>
      </c>
      <c r="B4170" s="38" t="str">
        <f>_xlfn.IFNA(IF($U$8="set",VLOOKUP(Search!$A4170,Inventory!$AD$2:$AI$5552,6,FALSE),IF($U$8="Player",VLOOKUP(Search!$A4170,Inventory!$AF$2:$AI$5552,4,FALSE),IF($U$8="BV",VLOOKUP(Search!$A4170,Inventory!$AH$2:$AI$5552,2,FALSE),""))),"")</f>
        <v/>
      </c>
      <c r="C4170" s="38"/>
      <c r="D4170" s="38"/>
      <c r="E4170" s="38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22"/>
    </row>
    <row r="4171" spans="1:22" x14ac:dyDescent="0.2">
      <c r="A4171" s="24">
        <f>1+LARGE($A$11:A4170,1)</f>
        <v>4160</v>
      </c>
      <c r="B4171" s="38" t="str">
        <f>_xlfn.IFNA(IF($U$8="set",VLOOKUP(Search!$A4171,Inventory!$AD$2:$AI$5552,6,FALSE),IF($U$8="Player",VLOOKUP(Search!$A4171,Inventory!$AF$2:$AI$5552,4,FALSE),IF($U$8="BV",VLOOKUP(Search!$A4171,Inventory!$AH$2:$AI$5552,2,FALSE),""))),"")</f>
        <v/>
      </c>
      <c r="C4171" s="38"/>
      <c r="D4171" s="38"/>
      <c r="E4171" s="38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22"/>
    </row>
    <row r="4172" spans="1:22" x14ac:dyDescent="0.2">
      <c r="A4172" s="24">
        <f>1+LARGE($A$11:A4171,1)</f>
        <v>4161</v>
      </c>
      <c r="B4172" s="38" t="str">
        <f>_xlfn.IFNA(IF($U$8="set",VLOOKUP(Search!$A4172,Inventory!$AD$2:$AI$5552,6,FALSE),IF($U$8="Player",VLOOKUP(Search!$A4172,Inventory!$AF$2:$AI$5552,4,FALSE),IF($U$8="BV",VLOOKUP(Search!$A4172,Inventory!$AH$2:$AI$5552,2,FALSE),""))),"")</f>
        <v/>
      </c>
      <c r="C4172" s="38"/>
      <c r="D4172" s="38"/>
      <c r="E4172" s="38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22"/>
    </row>
    <row r="4173" spans="1:22" x14ac:dyDescent="0.2">
      <c r="A4173" s="24">
        <f>1+LARGE($A$11:A4172,1)</f>
        <v>4162</v>
      </c>
      <c r="B4173" s="38" t="str">
        <f>_xlfn.IFNA(IF($U$8="set",VLOOKUP(Search!$A4173,Inventory!$AD$2:$AI$5552,6,FALSE),IF($U$8="Player",VLOOKUP(Search!$A4173,Inventory!$AF$2:$AI$5552,4,FALSE),IF($U$8="BV",VLOOKUP(Search!$A4173,Inventory!$AH$2:$AI$5552,2,FALSE),""))),"")</f>
        <v/>
      </c>
      <c r="C4173" s="38"/>
      <c r="D4173" s="38"/>
      <c r="E4173" s="38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22"/>
    </row>
    <row r="4174" spans="1:22" x14ac:dyDescent="0.2">
      <c r="A4174" s="24">
        <f>1+LARGE($A$11:A4173,1)</f>
        <v>4163</v>
      </c>
      <c r="B4174" s="38" t="str">
        <f>_xlfn.IFNA(IF($U$8="set",VLOOKUP(Search!$A4174,Inventory!$AD$2:$AI$5552,6,FALSE),IF($U$8="Player",VLOOKUP(Search!$A4174,Inventory!$AF$2:$AI$5552,4,FALSE),IF($U$8="BV",VLOOKUP(Search!$A4174,Inventory!$AH$2:$AI$5552,2,FALSE),""))),"")</f>
        <v/>
      </c>
      <c r="C4174" s="38"/>
      <c r="D4174" s="38"/>
      <c r="E4174" s="38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22"/>
    </row>
    <row r="4175" spans="1:22" x14ac:dyDescent="0.2">
      <c r="A4175" s="24">
        <f>1+LARGE($A$11:A4174,1)</f>
        <v>4164</v>
      </c>
      <c r="B4175" s="38" t="str">
        <f>_xlfn.IFNA(IF($U$8="set",VLOOKUP(Search!$A4175,Inventory!$AD$2:$AI$5552,6,FALSE),IF($U$8="Player",VLOOKUP(Search!$A4175,Inventory!$AF$2:$AI$5552,4,FALSE),IF($U$8="BV",VLOOKUP(Search!$A4175,Inventory!$AH$2:$AI$5552,2,FALSE),""))),"")</f>
        <v/>
      </c>
      <c r="C4175" s="38"/>
      <c r="D4175" s="38"/>
      <c r="E4175" s="38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22"/>
    </row>
    <row r="4176" spans="1:22" x14ac:dyDescent="0.2">
      <c r="A4176" s="24">
        <f>1+LARGE($A$11:A4175,1)</f>
        <v>4165</v>
      </c>
      <c r="B4176" s="38" t="str">
        <f>_xlfn.IFNA(IF($U$8="set",VLOOKUP(Search!$A4176,Inventory!$AD$2:$AI$5552,6,FALSE),IF($U$8="Player",VLOOKUP(Search!$A4176,Inventory!$AF$2:$AI$5552,4,FALSE),IF($U$8="BV",VLOOKUP(Search!$A4176,Inventory!$AH$2:$AI$5552,2,FALSE),""))),"")</f>
        <v/>
      </c>
      <c r="C4176" s="38"/>
      <c r="D4176" s="38"/>
      <c r="E4176" s="38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22"/>
    </row>
    <row r="4177" spans="1:22" x14ac:dyDescent="0.2">
      <c r="A4177" s="24">
        <f>1+LARGE($A$11:A4176,1)</f>
        <v>4166</v>
      </c>
      <c r="B4177" s="38" t="str">
        <f>_xlfn.IFNA(IF($U$8="set",VLOOKUP(Search!$A4177,Inventory!$AD$2:$AI$5552,6,FALSE),IF($U$8="Player",VLOOKUP(Search!$A4177,Inventory!$AF$2:$AI$5552,4,FALSE),IF($U$8="BV",VLOOKUP(Search!$A4177,Inventory!$AH$2:$AI$5552,2,FALSE),""))),"")</f>
        <v/>
      </c>
      <c r="C4177" s="38"/>
      <c r="D4177" s="38"/>
      <c r="E4177" s="38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22"/>
    </row>
    <row r="4178" spans="1:22" x14ac:dyDescent="0.2">
      <c r="A4178" s="24">
        <f>1+LARGE($A$11:A4177,1)</f>
        <v>4167</v>
      </c>
      <c r="B4178" s="38" t="str">
        <f>_xlfn.IFNA(IF($U$8="set",VLOOKUP(Search!$A4178,Inventory!$AD$2:$AI$5552,6,FALSE),IF($U$8="Player",VLOOKUP(Search!$A4178,Inventory!$AF$2:$AI$5552,4,FALSE),IF($U$8="BV",VLOOKUP(Search!$A4178,Inventory!$AH$2:$AI$5552,2,FALSE),""))),"")</f>
        <v/>
      </c>
      <c r="C4178" s="38"/>
      <c r="D4178" s="38"/>
      <c r="E4178" s="38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22"/>
    </row>
    <row r="4179" spans="1:22" x14ac:dyDescent="0.2">
      <c r="A4179" s="24">
        <f>1+LARGE($A$11:A4178,1)</f>
        <v>4168</v>
      </c>
      <c r="B4179" s="38" t="str">
        <f>_xlfn.IFNA(IF($U$8="set",VLOOKUP(Search!$A4179,Inventory!$AD$2:$AI$5552,6,FALSE),IF($U$8="Player",VLOOKUP(Search!$A4179,Inventory!$AF$2:$AI$5552,4,FALSE),IF($U$8="BV",VLOOKUP(Search!$A4179,Inventory!$AH$2:$AI$5552,2,FALSE),""))),"")</f>
        <v/>
      </c>
      <c r="C4179" s="38"/>
      <c r="D4179" s="38"/>
      <c r="E4179" s="38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22"/>
    </row>
    <row r="4180" spans="1:22" x14ac:dyDescent="0.2">
      <c r="A4180" s="24">
        <f>1+LARGE($A$11:A4179,1)</f>
        <v>4169</v>
      </c>
      <c r="B4180" s="38" t="str">
        <f>_xlfn.IFNA(IF($U$8="set",VLOOKUP(Search!$A4180,Inventory!$AD$2:$AI$5552,6,FALSE),IF($U$8="Player",VLOOKUP(Search!$A4180,Inventory!$AF$2:$AI$5552,4,FALSE),IF($U$8="BV",VLOOKUP(Search!$A4180,Inventory!$AH$2:$AI$5552,2,FALSE),""))),"")</f>
        <v/>
      </c>
      <c r="C4180" s="38"/>
      <c r="D4180" s="38"/>
      <c r="E4180" s="38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22"/>
    </row>
    <row r="4181" spans="1:22" x14ac:dyDescent="0.2">
      <c r="A4181" s="24">
        <f>1+LARGE($A$11:A4180,1)</f>
        <v>4170</v>
      </c>
      <c r="B4181" s="38" t="str">
        <f>_xlfn.IFNA(IF($U$8="set",VLOOKUP(Search!$A4181,Inventory!$AD$2:$AI$5552,6,FALSE),IF($U$8="Player",VLOOKUP(Search!$A4181,Inventory!$AF$2:$AI$5552,4,FALSE),IF($U$8="BV",VLOOKUP(Search!$A4181,Inventory!$AH$2:$AI$5552,2,FALSE),""))),"")</f>
        <v/>
      </c>
      <c r="C4181" s="38"/>
      <c r="D4181" s="38"/>
      <c r="E4181" s="38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22"/>
    </row>
    <row r="4182" spans="1:22" x14ac:dyDescent="0.2">
      <c r="A4182" s="24">
        <f>1+LARGE($A$11:A4181,1)</f>
        <v>4171</v>
      </c>
      <c r="B4182" s="38" t="str">
        <f>_xlfn.IFNA(IF($U$8="set",VLOOKUP(Search!$A4182,Inventory!$AD$2:$AI$5552,6,FALSE),IF($U$8="Player",VLOOKUP(Search!$A4182,Inventory!$AF$2:$AI$5552,4,FALSE),IF($U$8="BV",VLOOKUP(Search!$A4182,Inventory!$AH$2:$AI$5552,2,FALSE),""))),"")</f>
        <v/>
      </c>
      <c r="C4182" s="38"/>
      <c r="D4182" s="38"/>
      <c r="E4182" s="38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22"/>
    </row>
    <row r="4183" spans="1:22" x14ac:dyDescent="0.2">
      <c r="A4183" s="24">
        <f>1+LARGE($A$11:A4182,1)</f>
        <v>4172</v>
      </c>
      <c r="B4183" s="38" t="str">
        <f>_xlfn.IFNA(IF($U$8="set",VLOOKUP(Search!$A4183,Inventory!$AD$2:$AI$5552,6,FALSE),IF($U$8="Player",VLOOKUP(Search!$A4183,Inventory!$AF$2:$AI$5552,4,FALSE),IF($U$8="BV",VLOOKUP(Search!$A4183,Inventory!$AH$2:$AI$5552,2,FALSE),""))),"")</f>
        <v/>
      </c>
      <c r="C4183" s="38"/>
      <c r="D4183" s="38"/>
      <c r="E4183" s="38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22"/>
    </row>
    <row r="4184" spans="1:22" x14ac:dyDescent="0.2">
      <c r="A4184" s="24">
        <f>1+LARGE($A$11:A4183,1)</f>
        <v>4173</v>
      </c>
      <c r="B4184" s="38" t="str">
        <f>_xlfn.IFNA(IF($U$8="set",VLOOKUP(Search!$A4184,Inventory!$AD$2:$AI$5552,6,FALSE),IF($U$8="Player",VLOOKUP(Search!$A4184,Inventory!$AF$2:$AI$5552,4,FALSE),IF($U$8="BV",VLOOKUP(Search!$A4184,Inventory!$AH$2:$AI$5552,2,FALSE),""))),"")</f>
        <v/>
      </c>
      <c r="C4184" s="38"/>
      <c r="D4184" s="38"/>
      <c r="E4184" s="38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22"/>
    </row>
    <row r="4185" spans="1:22" x14ac:dyDescent="0.2">
      <c r="A4185" s="24">
        <f>1+LARGE($A$11:A4184,1)</f>
        <v>4174</v>
      </c>
      <c r="B4185" s="38" t="str">
        <f>_xlfn.IFNA(IF($U$8="set",VLOOKUP(Search!$A4185,Inventory!$AD$2:$AI$5552,6,FALSE),IF($U$8="Player",VLOOKUP(Search!$A4185,Inventory!$AF$2:$AI$5552,4,FALSE),IF($U$8="BV",VLOOKUP(Search!$A4185,Inventory!$AH$2:$AI$5552,2,FALSE),""))),"")</f>
        <v/>
      </c>
      <c r="C4185" s="38"/>
      <c r="D4185" s="38"/>
      <c r="E4185" s="38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22"/>
    </row>
    <row r="4186" spans="1:22" x14ac:dyDescent="0.2">
      <c r="A4186" s="24">
        <f>1+LARGE($A$11:A4185,1)</f>
        <v>4175</v>
      </c>
      <c r="B4186" s="38" t="str">
        <f>_xlfn.IFNA(IF($U$8="set",VLOOKUP(Search!$A4186,Inventory!$AD$2:$AI$5552,6,FALSE),IF($U$8="Player",VLOOKUP(Search!$A4186,Inventory!$AF$2:$AI$5552,4,FALSE),IF($U$8="BV",VLOOKUP(Search!$A4186,Inventory!$AH$2:$AI$5552,2,FALSE),""))),"")</f>
        <v/>
      </c>
      <c r="C4186" s="38"/>
      <c r="D4186" s="38"/>
      <c r="E4186" s="38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22"/>
    </row>
    <row r="4187" spans="1:22" x14ac:dyDescent="0.2">
      <c r="A4187" s="24">
        <f>1+LARGE($A$11:A4186,1)</f>
        <v>4176</v>
      </c>
      <c r="B4187" s="38" t="str">
        <f>_xlfn.IFNA(IF($U$8="set",VLOOKUP(Search!$A4187,Inventory!$AD$2:$AI$5552,6,FALSE),IF($U$8="Player",VLOOKUP(Search!$A4187,Inventory!$AF$2:$AI$5552,4,FALSE),IF($U$8="BV",VLOOKUP(Search!$A4187,Inventory!$AH$2:$AI$5552,2,FALSE),""))),"")</f>
        <v/>
      </c>
      <c r="C4187" s="38"/>
      <c r="D4187" s="38"/>
      <c r="E4187" s="38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22"/>
    </row>
    <row r="4188" spans="1:22" x14ac:dyDescent="0.2">
      <c r="A4188" s="24">
        <f>1+LARGE($A$11:A4187,1)</f>
        <v>4177</v>
      </c>
      <c r="B4188" s="38" t="str">
        <f>_xlfn.IFNA(IF($U$8="set",VLOOKUP(Search!$A4188,Inventory!$AD$2:$AI$5552,6,FALSE),IF($U$8="Player",VLOOKUP(Search!$A4188,Inventory!$AF$2:$AI$5552,4,FALSE),IF($U$8="BV",VLOOKUP(Search!$A4188,Inventory!$AH$2:$AI$5552,2,FALSE),""))),"")</f>
        <v/>
      </c>
      <c r="C4188" s="38"/>
      <c r="D4188" s="38"/>
      <c r="E4188" s="38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22"/>
    </row>
    <row r="4189" spans="1:22" x14ac:dyDescent="0.2">
      <c r="A4189" s="24">
        <f>1+LARGE($A$11:A4188,1)</f>
        <v>4178</v>
      </c>
      <c r="B4189" s="38" t="str">
        <f>_xlfn.IFNA(IF($U$8="set",VLOOKUP(Search!$A4189,Inventory!$AD$2:$AI$5552,6,FALSE),IF($U$8="Player",VLOOKUP(Search!$A4189,Inventory!$AF$2:$AI$5552,4,FALSE),IF($U$8="BV",VLOOKUP(Search!$A4189,Inventory!$AH$2:$AI$5552,2,FALSE),""))),"")</f>
        <v/>
      </c>
      <c r="C4189" s="38"/>
      <c r="D4189" s="38"/>
      <c r="E4189" s="38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22"/>
    </row>
    <row r="4190" spans="1:22" x14ac:dyDescent="0.2">
      <c r="A4190" s="24">
        <f>1+LARGE($A$11:A4189,1)</f>
        <v>4179</v>
      </c>
      <c r="B4190" s="38" t="str">
        <f>_xlfn.IFNA(IF($U$8="set",VLOOKUP(Search!$A4190,Inventory!$AD$2:$AI$5552,6,FALSE),IF($U$8="Player",VLOOKUP(Search!$A4190,Inventory!$AF$2:$AI$5552,4,FALSE),IF($U$8="BV",VLOOKUP(Search!$A4190,Inventory!$AH$2:$AI$5552,2,FALSE),""))),"")</f>
        <v/>
      </c>
      <c r="C4190" s="38"/>
      <c r="D4190" s="38"/>
      <c r="E4190" s="38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22"/>
    </row>
    <row r="4191" spans="1:22" x14ac:dyDescent="0.2">
      <c r="A4191" s="24">
        <f>1+LARGE($A$11:A4190,1)</f>
        <v>4180</v>
      </c>
      <c r="B4191" s="38" t="str">
        <f>_xlfn.IFNA(IF($U$8="set",VLOOKUP(Search!$A4191,Inventory!$AD$2:$AI$5552,6,FALSE),IF($U$8="Player",VLOOKUP(Search!$A4191,Inventory!$AF$2:$AI$5552,4,FALSE),IF($U$8="BV",VLOOKUP(Search!$A4191,Inventory!$AH$2:$AI$5552,2,FALSE),""))),"")</f>
        <v/>
      </c>
      <c r="C4191" s="38"/>
      <c r="D4191" s="38"/>
      <c r="E4191" s="38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22"/>
    </row>
    <row r="4192" spans="1:22" x14ac:dyDescent="0.2">
      <c r="A4192" s="24">
        <f>1+LARGE($A$11:A4191,1)</f>
        <v>4181</v>
      </c>
      <c r="B4192" s="38" t="str">
        <f>_xlfn.IFNA(IF($U$8="set",VLOOKUP(Search!$A4192,Inventory!$AD$2:$AI$5552,6,FALSE),IF($U$8="Player",VLOOKUP(Search!$A4192,Inventory!$AF$2:$AI$5552,4,FALSE),IF($U$8="BV",VLOOKUP(Search!$A4192,Inventory!$AH$2:$AI$5552,2,FALSE),""))),"")</f>
        <v/>
      </c>
      <c r="C4192" s="38"/>
      <c r="D4192" s="38"/>
      <c r="E4192" s="38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22"/>
    </row>
    <row r="4193" spans="1:22" x14ac:dyDescent="0.2">
      <c r="A4193" s="24">
        <f>1+LARGE($A$11:A4192,1)</f>
        <v>4182</v>
      </c>
      <c r="B4193" s="38" t="str">
        <f>_xlfn.IFNA(IF($U$8="set",VLOOKUP(Search!$A4193,Inventory!$AD$2:$AI$5552,6,FALSE),IF($U$8="Player",VLOOKUP(Search!$A4193,Inventory!$AF$2:$AI$5552,4,FALSE),IF($U$8="BV",VLOOKUP(Search!$A4193,Inventory!$AH$2:$AI$5552,2,FALSE),""))),"")</f>
        <v/>
      </c>
      <c r="C4193" s="38"/>
      <c r="D4193" s="38"/>
      <c r="E4193" s="38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22"/>
    </row>
    <row r="4194" spans="1:22" x14ac:dyDescent="0.2">
      <c r="A4194" s="24">
        <f>1+LARGE($A$11:A4193,1)</f>
        <v>4183</v>
      </c>
      <c r="B4194" s="38" t="str">
        <f>_xlfn.IFNA(IF($U$8="set",VLOOKUP(Search!$A4194,Inventory!$AD$2:$AI$5552,6,FALSE),IF($U$8="Player",VLOOKUP(Search!$A4194,Inventory!$AF$2:$AI$5552,4,FALSE),IF($U$8="BV",VLOOKUP(Search!$A4194,Inventory!$AH$2:$AI$5552,2,FALSE),""))),"")</f>
        <v/>
      </c>
      <c r="C4194" s="38"/>
      <c r="D4194" s="38"/>
      <c r="E4194" s="38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22"/>
    </row>
    <row r="4195" spans="1:22" x14ac:dyDescent="0.2">
      <c r="A4195" s="24">
        <f>1+LARGE($A$11:A4194,1)</f>
        <v>4184</v>
      </c>
      <c r="B4195" s="38" t="str">
        <f>_xlfn.IFNA(IF($U$8="set",VLOOKUP(Search!$A4195,Inventory!$AD$2:$AI$5552,6,FALSE),IF($U$8="Player",VLOOKUP(Search!$A4195,Inventory!$AF$2:$AI$5552,4,FALSE),IF($U$8="BV",VLOOKUP(Search!$A4195,Inventory!$AH$2:$AI$5552,2,FALSE),""))),"")</f>
        <v/>
      </c>
      <c r="C4195" s="38"/>
      <c r="D4195" s="38"/>
      <c r="E4195" s="38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22"/>
    </row>
    <row r="4196" spans="1:22" x14ac:dyDescent="0.2">
      <c r="A4196" s="24">
        <f>1+LARGE($A$11:A4195,1)</f>
        <v>4185</v>
      </c>
      <c r="B4196" s="38" t="str">
        <f>_xlfn.IFNA(IF($U$8="set",VLOOKUP(Search!$A4196,Inventory!$AD$2:$AI$5552,6,FALSE),IF($U$8="Player",VLOOKUP(Search!$A4196,Inventory!$AF$2:$AI$5552,4,FALSE),IF($U$8="BV",VLOOKUP(Search!$A4196,Inventory!$AH$2:$AI$5552,2,FALSE),""))),"")</f>
        <v/>
      </c>
      <c r="C4196" s="38"/>
      <c r="D4196" s="38"/>
      <c r="E4196" s="38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22"/>
    </row>
    <row r="4197" spans="1:22" x14ac:dyDescent="0.2">
      <c r="A4197" s="24">
        <f>1+LARGE($A$11:A4196,1)</f>
        <v>4186</v>
      </c>
      <c r="B4197" s="38" t="str">
        <f>_xlfn.IFNA(IF($U$8="set",VLOOKUP(Search!$A4197,Inventory!$AD$2:$AI$5552,6,FALSE),IF($U$8="Player",VLOOKUP(Search!$A4197,Inventory!$AF$2:$AI$5552,4,FALSE),IF($U$8="BV",VLOOKUP(Search!$A4197,Inventory!$AH$2:$AI$5552,2,FALSE),""))),"")</f>
        <v/>
      </c>
      <c r="C4197" s="38"/>
      <c r="D4197" s="38"/>
      <c r="E4197" s="38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22"/>
    </row>
    <row r="4198" spans="1:22" x14ac:dyDescent="0.2">
      <c r="A4198" s="24">
        <f>1+LARGE($A$11:A4197,1)</f>
        <v>4187</v>
      </c>
      <c r="B4198" s="38" t="str">
        <f>_xlfn.IFNA(IF($U$8="set",VLOOKUP(Search!$A4198,Inventory!$AD$2:$AI$5552,6,FALSE),IF($U$8="Player",VLOOKUP(Search!$A4198,Inventory!$AF$2:$AI$5552,4,FALSE),IF($U$8="BV",VLOOKUP(Search!$A4198,Inventory!$AH$2:$AI$5552,2,FALSE),""))),"")</f>
        <v/>
      </c>
      <c r="C4198" s="38"/>
      <c r="D4198" s="38"/>
      <c r="E4198" s="38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22"/>
    </row>
    <row r="4199" spans="1:22" x14ac:dyDescent="0.2">
      <c r="A4199" s="24">
        <f>1+LARGE($A$11:A4198,1)</f>
        <v>4188</v>
      </c>
      <c r="B4199" s="38" t="str">
        <f>_xlfn.IFNA(IF($U$8="set",VLOOKUP(Search!$A4199,Inventory!$AD$2:$AI$5552,6,FALSE),IF($U$8="Player",VLOOKUP(Search!$A4199,Inventory!$AF$2:$AI$5552,4,FALSE),IF($U$8="BV",VLOOKUP(Search!$A4199,Inventory!$AH$2:$AI$5552,2,FALSE),""))),"")</f>
        <v/>
      </c>
      <c r="C4199" s="38"/>
      <c r="D4199" s="38"/>
      <c r="E4199" s="38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22"/>
    </row>
    <row r="4200" spans="1:22" x14ac:dyDescent="0.2">
      <c r="A4200" s="24">
        <f>1+LARGE($A$11:A4199,1)</f>
        <v>4189</v>
      </c>
      <c r="B4200" s="38" t="str">
        <f>_xlfn.IFNA(IF($U$8="set",VLOOKUP(Search!$A4200,Inventory!$AD$2:$AI$5552,6,FALSE),IF($U$8="Player",VLOOKUP(Search!$A4200,Inventory!$AF$2:$AI$5552,4,FALSE),IF($U$8="BV",VLOOKUP(Search!$A4200,Inventory!$AH$2:$AI$5552,2,FALSE),""))),"")</f>
        <v/>
      </c>
      <c r="C4200" s="38"/>
      <c r="D4200" s="38"/>
      <c r="E4200" s="38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22"/>
    </row>
    <row r="4201" spans="1:22" x14ac:dyDescent="0.2">
      <c r="A4201" s="24">
        <f>1+LARGE($A$11:A4200,1)</f>
        <v>4190</v>
      </c>
      <c r="B4201" s="38" t="str">
        <f>_xlfn.IFNA(IF($U$8="set",VLOOKUP(Search!$A4201,Inventory!$AD$2:$AI$5552,6,FALSE),IF($U$8="Player",VLOOKUP(Search!$A4201,Inventory!$AF$2:$AI$5552,4,FALSE),IF($U$8="BV",VLOOKUP(Search!$A4201,Inventory!$AH$2:$AI$5552,2,FALSE),""))),"")</f>
        <v/>
      </c>
      <c r="C4201" s="38"/>
      <c r="D4201" s="38"/>
      <c r="E4201" s="38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22"/>
    </row>
    <row r="4202" spans="1:22" x14ac:dyDescent="0.2">
      <c r="A4202" s="24">
        <f>1+LARGE($A$11:A4201,1)</f>
        <v>4191</v>
      </c>
      <c r="B4202" s="38" t="str">
        <f>_xlfn.IFNA(IF($U$8="set",VLOOKUP(Search!$A4202,Inventory!$AD$2:$AI$5552,6,FALSE),IF($U$8="Player",VLOOKUP(Search!$A4202,Inventory!$AF$2:$AI$5552,4,FALSE),IF($U$8="BV",VLOOKUP(Search!$A4202,Inventory!$AH$2:$AI$5552,2,FALSE),""))),"")</f>
        <v/>
      </c>
      <c r="C4202" s="38"/>
      <c r="D4202" s="38"/>
      <c r="E4202" s="38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22"/>
    </row>
    <row r="4203" spans="1:22" x14ac:dyDescent="0.2">
      <c r="A4203" s="24">
        <f>1+LARGE($A$11:A4202,1)</f>
        <v>4192</v>
      </c>
      <c r="B4203" s="38" t="str">
        <f>_xlfn.IFNA(IF($U$8="set",VLOOKUP(Search!$A4203,Inventory!$AD$2:$AI$5552,6,FALSE),IF($U$8="Player",VLOOKUP(Search!$A4203,Inventory!$AF$2:$AI$5552,4,FALSE),IF($U$8="BV",VLOOKUP(Search!$A4203,Inventory!$AH$2:$AI$5552,2,FALSE),""))),"")</f>
        <v/>
      </c>
      <c r="C4203" s="38"/>
      <c r="D4203" s="38"/>
      <c r="E4203" s="38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22"/>
    </row>
    <row r="4204" spans="1:22" x14ac:dyDescent="0.2">
      <c r="A4204" s="24">
        <f>1+LARGE($A$11:A4203,1)</f>
        <v>4193</v>
      </c>
      <c r="B4204" s="38" t="str">
        <f>_xlfn.IFNA(IF($U$8="set",VLOOKUP(Search!$A4204,Inventory!$AD$2:$AI$5552,6,FALSE),IF($U$8="Player",VLOOKUP(Search!$A4204,Inventory!$AF$2:$AI$5552,4,FALSE),IF($U$8="BV",VLOOKUP(Search!$A4204,Inventory!$AH$2:$AI$5552,2,FALSE),""))),"")</f>
        <v/>
      </c>
      <c r="C4204" s="38"/>
      <c r="D4204" s="38"/>
      <c r="E4204" s="38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22"/>
    </row>
    <row r="4205" spans="1:22" x14ac:dyDescent="0.2">
      <c r="A4205" s="24">
        <f>1+LARGE($A$11:A4204,1)</f>
        <v>4194</v>
      </c>
      <c r="B4205" s="38" t="str">
        <f>_xlfn.IFNA(IF($U$8="set",VLOOKUP(Search!$A4205,Inventory!$AD$2:$AI$5552,6,FALSE),IF($U$8="Player",VLOOKUP(Search!$A4205,Inventory!$AF$2:$AI$5552,4,FALSE),IF($U$8="BV",VLOOKUP(Search!$A4205,Inventory!$AH$2:$AI$5552,2,FALSE),""))),"")</f>
        <v/>
      </c>
      <c r="C4205" s="38"/>
      <c r="D4205" s="38"/>
      <c r="E4205" s="38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22"/>
    </row>
    <row r="4206" spans="1:22" x14ac:dyDescent="0.2">
      <c r="A4206" s="24">
        <f>1+LARGE($A$11:A4205,1)</f>
        <v>4195</v>
      </c>
      <c r="B4206" s="38" t="str">
        <f>_xlfn.IFNA(IF($U$8="set",VLOOKUP(Search!$A4206,Inventory!$AD$2:$AI$5552,6,FALSE),IF($U$8="Player",VLOOKUP(Search!$A4206,Inventory!$AF$2:$AI$5552,4,FALSE),IF($U$8="BV",VLOOKUP(Search!$A4206,Inventory!$AH$2:$AI$5552,2,FALSE),""))),"")</f>
        <v/>
      </c>
      <c r="C4206" s="38"/>
      <c r="D4206" s="38"/>
      <c r="E4206" s="38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22"/>
    </row>
    <row r="4207" spans="1:22" x14ac:dyDescent="0.2">
      <c r="A4207" s="24">
        <f>1+LARGE($A$11:A4206,1)</f>
        <v>4196</v>
      </c>
      <c r="B4207" s="38" t="str">
        <f>_xlfn.IFNA(IF($U$8="set",VLOOKUP(Search!$A4207,Inventory!$AD$2:$AI$5552,6,FALSE),IF($U$8="Player",VLOOKUP(Search!$A4207,Inventory!$AF$2:$AI$5552,4,FALSE),IF($U$8="BV",VLOOKUP(Search!$A4207,Inventory!$AH$2:$AI$5552,2,FALSE),""))),"")</f>
        <v/>
      </c>
      <c r="C4207" s="38"/>
      <c r="D4207" s="38"/>
      <c r="E4207" s="38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22"/>
    </row>
    <row r="4208" spans="1:22" x14ac:dyDescent="0.2">
      <c r="A4208" s="24">
        <f>1+LARGE($A$11:A4207,1)</f>
        <v>4197</v>
      </c>
      <c r="B4208" s="38" t="str">
        <f>_xlfn.IFNA(IF($U$8="set",VLOOKUP(Search!$A4208,Inventory!$AD$2:$AI$5552,6,FALSE),IF($U$8="Player",VLOOKUP(Search!$A4208,Inventory!$AF$2:$AI$5552,4,FALSE),IF($U$8="BV",VLOOKUP(Search!$A4208,Inventory!$AH$2:$AI$5552,2,FALSE),""))),"")</f>
        <v/>
      </c>
      <c r="C4208" s="38"/>
      <c r="D4208" s="38"/>
      <c r="E4208" s="38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22"/>
    </row>
    <row r="4209" spans="1:22" x14ac:dyDescent="0.2">
      <c r="A4209" s="24">
        <f>1+LARGE($A$11:A4208,1)</f>
        <v>4198</v>
      </c>
      <c r="B4209" s="38" t="str">
        <f>_xlfn.IFNA(IF($U$8="set",VLOOKUP(Search!$A4209,Inventory!$AD$2:$AI$5552,6,FALSE),IF($U$8="Player",VLOOKUP(Search!$A4209,Inventory!$AF$2:$AI$5552,4,FALSE),IF($U$8="BV",VLOOKUP(Search!$A4209,Inventory!$AH$2:$AI$5552,2,FALSE),""))),"")</f>
        <v/>
      </c>
      <c r="C4209" s="38"/>
      <c r="D4209" s="38"/>
      <c r="E4209" s="38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22"/>
    </row>
    <row r="4210" spans="1:22" x14ac:dyDescent="0.2">
      <c r="A4210" s="24">
        <f>1+LARGE($A$11:A4209,1)</f>
        <v>4199</v>
      </c>
      <c r="B4210" s="38" t="str">
        <f>_xlfn.IFNA(IF($U$8="set",VLOOKUP(Search!$A4210,Inventory!$AD$2:$AI$5552,6,FALSE),IF($U$8="Player",VLOOKUP(Search!$A4210,Inventory!$AF$2:$AI$5552,4,FALSE),IF($U$8="BV",VLOOKUP(Search!$A4210,Inventory!$AH$2:$AI$5552,2,FALSE),""))),"")</f>
        <v/>
      </c>
      <c r="C4210" s="38"/>
      <c r="D4210" s="38"/>
      <c r="E4210" s="38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22"/>
    </row>
    <row r="4211" spans="1:22" x14ac:dyDescent="0.2">
      <c r="A4211" s="24">
        <f>1+LARGE($A$11:A4210,1)</f>
        <v>4200</v>
      </c>
      <c r="B4211" s="38" t="str">
        <f>_xlfn.IFNA(IF($U$8="set",VLOOKUP(Search!$A4211,Inventory!$AD$2:$AI$5552,6,FALSE),IF($U$8="Player",VLOOKUP(Search!$A4211,Inventory!$AF$2:$AI$5552,4,FALSE),IF($U$8="BV",VLOOKUP(Search!$A4211,Inventory!$AH$2:$AI$5552,2,FALSE),""))),"")</f>
        <v/>
      </c>
      <c r="C4211" s="38"/>
      <c r="D4211" s="38"/>
      <c r="E4211" s="38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22"/>
    </row>
    <row r="4212" spans="1:22" x14ac:dyDescent="0.2">
      <c r="A4212" s="24">
        <f>1+LARGE($A$11:A4211,1)</f>
        <v>4201</v>
      </c>
      <c r="B4212" s="38" t="str">
        <f>_xlfn.IFNA(IF($U$8="set",VLOOKUP(Search!$A4212,Inventory!$AD$2:$AI$5552,6,FALSE),IF($U$8="Player",VLOOKUP(Search!$A4212,Inventory!$AF$2:$AI$5552,4,FALSE),IF($U$8="BV",VLOOKUP(Search!$A4212,Inventory!$AH$2:$AI$5552,2,FALSE),""))),"")</f>
        <v/>
      </c>
      <c r="C4212" s="38"/>
      <c r="D4212" s="38"/>
      <c r="E4212" s="38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22"/>
    </row>
    <row r="4213" spans="1:22" x14ac:dyDescent="0.2">
      <c r="A4213" s="24">
        <f>1+LARGE($A$11:A4212,1)</f>
        <v>4202</v>
      </c>
      <c r="B4213" s="38" t="str">
        <f>_xlfn.IFNA(IF($U$8="set",VLOOKUP(Search!$A4213,Inventory!$AD$2:$AI$5552,6,FALSE),IF($U$8="Player",VLOOKUP(Search!$A4213,Inventory!$AF$2:$AI$5552,4,FALSE),IF($U$8="BV",VLOOKUP(Search!$A4213,Inventory!$AH$2:$AI$5552,2,FALSE),""))),"")</f>
        <v/>
      </c>
      <c r="C4213" s="38"/>
      <c r="D4213" s="38"/>
      <c r="E4213" s="38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22"/>
    </row>
    <row r="4214" spans="1:22" x14ac:dyDescent="0.2">
      <c r="A4214" s="24">
        <f>1+LARGE($A$11:A4213,1)</f>
        <v>4203</v>
      </c>
      <c r="B4214" s="38" t="str">
        <f>_xlfn.IFNA(IF($U$8="set",VLOOKUP(Search!$A4214,Inventory!$AD$2:$AI$5552,6,FALSE),IF($U$8="Player",VLOOKUP(Search!$A4214,Inventory!$AF$2:$AI$5552,4,FALSE),IF($U$8="BV",VLOOKUP(Search!$A4214,Inventory!$AH$2:$AI$5552,2,FALSE),""))),"")</f>
        <v/>
      </c>
      <c r="C4214" s="38"/>
      <c r="D4214" s="38"/>
      <c r="E4214" s="38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22"/>
    </row>
    <row r="4215" spans="1:22" x14ac:dyDescent="0.2">
      <c r="A4215" s="24">
        <f>1+LARGE($A$11:A4214,1)</f>
        <v>4204</v>
      </c>
      <c r="B4215" s="38" t="str">
        <f>_xlfn.IFNA(IF($U$8="set",VLOOKUP(Search!$A4215,Inventory!$AD$2:$AI$5552,6,FALSE),IF($U$8="Player",VLOOKUP(Search!$A4215,Inventory!$AF$2:$AI$5552,4,FALSE),IF($U$8="BV",VLOOKUP(Search!$A4215,Inventory!$AH$2:$AI$5552,2,FALSE),""))),"")</f>
        <v/>
      </c>
      <c r="C4215" s="38"/>
      <c r="D4215" s="38"/>
      <c r="E4215" s="38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22"/>
    </row>
    <row r="4216" spans="1:22" x14ac:dyDescent="0.2">
      <c r="A4216" s="24">
        <f>1+LARGE($A$11:A4215,1)</f>
        <v>4205</v>
      </c>
      <c r="B4216" s="38" t="str">
        <f>_xlfn.IFNA(IF($U$8="set",VLOOKUP(Search!$A4216,Inventory!$AD$2:$AI$5552,6,FALSE),IF($U$8="Player",VLOOKUP(Search!$A4216,Inventory!$AF$2:$AI$5552,4,FALSE),IF($U$8="BV",VLOOKUP(Search!$A4216,Inventory!$AH$2:$AI$5552,2,FALSE),""))),"")</f>
        <v/>
      </c>
      <c r="C4216" s="38"/>
      <c r="D4216" s="38"/>
      <c r="E4216" s="38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22"/>
    </row>
    <row r="4217" spans="1:22" x14ac:dyDescent="0.2">
      <c r="A4217" s="24">
        <f>1+LARGE($A$11:A4216,1)</f>
        <v>4206</v>
      </c>
      <c r="B4217" s="38" t="str">
        <f>_xlfn.IFNA(IF($U$8="set",VLOOKUP(Search!$A4217,Inventory!$AD$2:$AI$5552,6,FALSE),IF($U$8="Player",VLOOKUP(Search!$A4217,Inventory!$AF$2:$AI$5552,4,FALSE),IF($U$8="BV",VLOOKUP(Search!$A4217,Inventory!$AH$2:$AI$5552,2,FALSE),""))),"")</f>
        <v/>
      </c>
      <c r="C4217" s="38"/>
      <c r="D4217" s="38"/>
      <c r="E4217" s="38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22"/>
    </row>
    <row r="4218" spans="1:22" x14ac:dyDescent="0.2">
      <c r="A4218" s="24">
        <f>1+LARGE($A$11:A4217,1)</f>
        <v>4207</v>
      </c>
      <c r="B4218" s="38" t="str">
        <f>_xlfn.IFNA(IF($U$8="set",VLOOKUP(Search!$A4218,Inventory!$AD$2:$AI$5552,6,FALSE),IF($U$8="Player",VLOOKUP(Search!$A4218,Inventory!$AF$2:$AI$5552,4,FALSE),IF($U$8="BV",VLOOKUP(Search!$A4218,Inventory!$AH$2:$AI$5552,2,FALSE),""))),"")</f>
        <v/>
      </c>
      <c r="C4218" s="38"/>
      <c r="D4218" s="38"/>
      <c r="E4218" s="38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22"/>
    </row>
    <row r="4219" spans="1:22" x14ac:dyDescent="0.2">
      <c r="A4219" s="24">
        <f>1+LARGE($A$11:A4218,1)</f>
        <v>4208</v>
      </c>
      <c r="B4219" s="38" t="str">
        <f>_xlfn.IFNA(IF($U$8="set",VLOOKUP(Search!$A4219,Inventory!$AD$2:$AI$5552,6,FALSE),IF($U$8="Player",VLOOKUP(Search!$A4219,Inventory!$AF$2:$AI$5552,4,FALSE),IF($U$8="BV",VLOOKUP(Search!$A4219,Inventory!$AH$2:$AI$5552,2,FALSE),""))),"")</f>
        <v/>
      </c>
      <c r="C4219" s="38"/>
      <c r="D4219" s="38"/>
      <c r="E4219" s="38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22"/>
    </row>
    <row r="4220" spans="1:22" x14ac:dyDescent="0.2">
      <c r="A4220" s="24">
        <f>1+LARGE($A$11:A4219,1)</f>
        <v>4209</v>
      </c>
      <c r="B4220" s="38" t="str">
        <f>_xlfn.IFNA(IF($U$8="set",VLOOKUP(Search!$A4220,Inventory!$AD$2:$AI$5552,6,FALSE),IF($U$8="Player",VLOOKUP(Search!$A4220,Inventory!$AF$2:$AI$5552,4,FALSE),IF($U$8="BV",VLOOKUP(Search!$A4220,Inventory!$AH$2:$AI$5552,2,FALSE),""))),"")</f>
        <v/>
      </c>
      <c r="C4220" s="38"/>
      <c r="D4220" s="38"/>
      <c r="E4220" s="38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22"/>
    </row>
    <row r="4221" spans="1:22" x14ac:dyDescent="0.2">
      <c r="A4221" s="24">
        <f>1+LARGE($A$11:A4220,1)</f>
        <v>4210</v>
      </c>
      <c r="B4221" s="38" t="str">
        <f>_xlfn.IFNA(IF($U$8="set",VLOOKUP(Search!$A4221,Inventory!$AD$2:$AI$5552,6,FALSE),IF($U$8="Player",VLOOKUP(Search!$A4221,Inventory!$AF$2:$AI$5552,4,FALSE),IF($U$8="BV",VLOOKUP(Search!$A4221,Inventory!$AH$2:$AI$5552,2,FALSE),""))),"")</f>
        <v/>
      </c>
      <c r="C4221" s="38"/>
      <c r="D4221" s="38"/>
      <c r="E4221" s="38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22"/>
    </row>
    <row r="4222" spans="1:22" x14ac:dyDescent="0.2">
      <c r="A4222" s="24">
        <f>1+LARGE($A$11:A4221,1)</f>
        <v>4211</v>
      </c>
      <c r="B4222" s="38" t="str">
        <f>_xlfn.IFNA(IF($U$8="set",VLOOKUP(Search!$A4222,Inventory!$AD$2:$AI$5552,6,FALSE),IF($U$8="Player",VLOOKUP(Search!$A4222,Inventory!$AF$2:$AI$5552,4,FALSE),IF($U$8="BV",VLOOKUP(Search!$A4222,Inventory!$AH$2:$AI$5552,2,FALSE),""))),"")</f>
        <v/>
      </c>
      <c r="C4222" s="38"/>
      <c r="D4222" s="38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22"/>
    </row>
    <row r="4223" spans="1:22" x14ac:dyDescent="0.2">
      <c r="A4223" s="24">
        <f>1+LARGE($A$11:A4222,1)</f>
        <v>4212</v>
      </c>
      <c r="B4223" s="38" t="str">
        <f>_xlfn.IFNA(IF($U$8="set",VLOOKUP(Search!$A4223,Inventory!$AD$2:$AI$5552,6,FALSE),IF($U$8="Player",VLOOKUP(Search!$A4223,Inventory!$AF$2:$AI$5552,4,FALSE),IF($U$8="BV",VLOOKUP(Search!$A4223,Inventory!$AH$2:$AI$5552,2,FALSE),""))),"")</f>
        <v/>
      </c>
      <c r="C4223" s="38"/>
      <c r="D4223" s="38"/>
      <c r="E4223" s="38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22"/>
    </row>
    <row r="4224" spans="1:22" x14ac:dyDescent="0.2">
      <c r="A4224" s="24">
        <f>1+LARGE($A$11:A4223,1)</f>
        <v>4213</v>
      </c>
      <c r="B4224" s="38" t="str">
        <f>_xlfn.IFNA(IF($U$8="set",VLOOKUP(Search!$A4224,Inventory!$AD$2:$AI$5552,6,FALSE),IF($U$8="Player",VLOOKUP(Search!$A4224,Inventory!$AF$2:$AI$5552,4,FALSE),IF($U$8="BV",VLOOKUP(Search!$A4224,Inventory!$AH$2:$AI$5552,2,FALSE),""))),"")</f>
        <v/>
      </c>
      <c r="C4224" s="38"/>
      <c r="D4224" s="38"/>
      <c r="E4224" s="38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22"/>
    </row>
    <row r="4225" spans="1:22" x14ac:dyDescent="0.2">
      <c r="A4225" s="24">
        <f>1+LARGE($A$11:A4224,1)</f>
        <v>4214</v>
      </c>
      <c r="B4225" s="38" t="str">
        <f>_xlfn.IFNA(IF($U$8="set",VLOOKUP(Search!$A4225,Inventory!$AD$2:$AI$5552,6,FALSE),IF($U$8="Player",VLOOKUP(Search!$A4225,Inventory!$AF$2:$AI$5552,4,FALSE),IF($U$8="BV",VLOOKUP(Search!$A4225,Inventory!$AH$2:$AI$5552,2,FALSE),""))),"")</f>
        <v/>
      </c>
      <c r="C4225" s="38"/>
      <c r="D4225" s="38"/>
      <c r="E4225" s="38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22"/>
    </row>
    <row r="4226" spans="1:22" x14ac:dyDescent="0.2">
      <c r="A4226" s="24">
        <f>1+LARGE($A$11:A4225,1)</f>
        <v>4215</v>
      </c>
      <c r="B4226" s="38" t="str">
        <f>_xlfn.IFNA(IF($U$8="set",VLOOKUP(Search!$A4226,Inventory!$AD$2:$AI$5552,6,FALSE),IF($U$8="Player",VLOOKUP(Search!$A4226,Inventory!$AF$2:$AI$5552,4,FALSE),IF($U$8="BV",VLOOKUP(Search!$A4226,Inventory!$AH$2:$AI$5552,2,FALSE),""))),"")</f>
        <v/>
      </c>
      <c r="C4226" s="38"/>
      <c r="D4226" s="38"/>
      <c r="E4226" s="38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22"/>
    </row>
    <row r="4227" spans="1:22" x14ac:dyDescent="0.2">
      <c r="A4227" s="24">
        <f>1+LARGE($A$11:A4226,1)</f>
        <v>4216</v>
      </c>
      <c r="B4227" s="38" t="str">
        <f>_xlfn.IFNA(IF($U$8="set",VLOOKUP(Search!$A4227,Inventory!$AD$2:$AI$5552,6,FALSE),IF($U$8="Player",VLOOKUP(Search!$A4227,Inventory!$AF$2:$AI$5552,4,FALSE),IF($U$8="BV",VLOOKUP(Search!$A4227,Inventory!$AH$2:$AI$5552,2,FALSE),""))),"")</f>
        <v/>
      </c>
      <c r="C4227" s="38"/>
      <c r="D4227" s="38"/>
      <c r="E4227" s="38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22"/>
    </row>
    <row r="4228" spans="1:22" x14ac:dyDescent="0.2">
      <c r="A4228" s="24">
        <f>1+LARGE($A$11:A4227,1)</f>
        <v>4217</v>
      </c>
      <c r="B4228" s="38" t="str">
        <f>_xlfn.IFNA(IF($U$8="set",VLOOKUP(Search!$A4228,Inventory!$AD$2:$AI$5552,6,FALSE),IF($U$8="Player",VLOOKUP(Search!$A4228,Inventory!$AF$2:$AI$5552,4,FALSE),IF($U$8="BV",VLOOKUP(Search!$A4228,Inventory!$AH$2:$AI$5552,2,FALSE),""))),"")</f>
        <v/>
      </c>
      <c r="C4228" s="38"/>
      <c r="D4228" s="38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22"/>
    </row>
    <row r="4229" spans="1:22" x14ac:dyDescent="0.2">
      <c r="A4229" s="24">
        <f>1+LARGE($A$11:A4228,1)</f>
        <v>4218</v>
      </c>
      <c r="B4229" s="38" t="str">
        <f>_xlfn.IFNA(IF($U$8="set",VLOOKUP(Search!$A4229,Inventory!$AD$2:$AI$5552,6,FALSE),IF($U$8="Player",VLOOKUP(Search!$A4229,Inventory!$AF$2:$AI$5552,4,FALSE),IF($U$8="BV",VLOOKUP(Search!$A4229,Inventory!$AH$2:$AI$5552,2,FALSE),""))),"")</f>
        <v/>
      </c>
      <c r="C4229" s="38"/>
      <c r="D4229" s="38"/>
      <c r="E4229" s="38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22"/>
    </row>
    <row r="4230" spans="1:22" x14ac:dyDescent="0.2">
      <c r="A4230" s="24">
        <f>1+LARGE($A$11:A4229,1)</f>
        <v>4219</v>
      </c>
      <c r="B4230" s="38" t="str">
        <f>_xlfn.IFNA(IF($U$8="set",VLOOKUP(Search!$A4230,Inventory!$AD$2:$AI$5552,6,FALSE),IF($U$8="Player",VLOOKUP(Search!$A4230,Inventory!$AF$2:$AI$5552,4,FALSE),IF($U$8="BV",VLOOKUP(Search!$A4230,Inventory!$AH$2:$AI$5552,2,FALSE),""))),"")</f>
        <v/>
      </c>
      <c r="C4230" s="38"/>
      <c r="D4230" s="38"/>
      <c r="E4230" s="38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22"/>
    </row>
    <row r="4231" spans="1:22" x14ac:dyDescent="0.2">
      <c r="A4231" s="24">
        <f>1+LARGE($A$11:A4230,1)</f>
        <v>4220</v>
      </c>
      <c r="B4231" s="38" t="str">
        <f>_xlfn.IFNA(IF($U$8="set",VLOOKUP(Search!$A4231,Inventory!$AD$2:$AI$5552,6,FALSE),IF($U$8="Player",VLOOKUP(Search!$A4231,Inventory!$AF$2:$AI$5552,4,FALSE),IF($U$8="BV",VLOOKUP(Search!$A4231,Inventory!$AH$2:$AI$5552,2,FALSE),""))),"")</f>
        <v/>
      </c>
      <c r="C4231" s="38"/>
      <c r="D4231" s="38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22"/>
    </row>
    <row r="4232" spans="1:22" x14ac:dyDescent="0.2">
      <c r="A4232" s="24">
        <f>1+LARGE($A$11:A4231,1)</f>
        <v>4221</v>
      </c>
      <c r="B4232" s="38" t="str">
        <f>_xlfn.IFNA(IF($U$8="set",VLOOKUP(Search!$A4232,Inventory!$AD$2:$AI$5552,6,FALSE),IF($U$8="Player",VLOOKUP(Search!$A4232,Inventory!$AF$2:$AI$5552,4,FALSE),IF($U$8="BV",VLOOKUP(Search!$A4232,Inventory!$AH$2:$AI$5552,2,FALSE),""))),"")</f>
        <v/>
      </c>
      <c r="C4232" s="38"/>
      <c r="D4232" s="38"/>
      <c r="E4232" s="38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22"/>
    </row>
    <row r="4233" spans="1:22" x14ac:dyDescent="0.2">
      <c r="A4233" s="24">
        <f>1+LARGE($A$11:A4232,1)</f>
        <v>4222</v>
      </c>
      <c r="B4233" s="38" t="str">
        <f>_xlfn.IFNA(IF($U$8="set",VLOOKUP(Search!$A4233,Inventory!$AD$2:$AI$5552,6,FALSE),IF($U$8="Player",VLOOKUP(Search!$A4233,Inventory!$AF$2:$AI$5552,4,FALSE),IF($U$8="BV",VLOOKUP(Search!$A4233,Inventory!$AH$2:$AI$5552,2,FALSE),""))),"")</f>
        <v/>
      </c>
      <c r="C4233" s="38"/>
      <c r="D4233" s="38"/>
      <c r="E4233" s="38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22"/>
    </row>
    <row r="4234" spans="1:22" x14ac:dyDescent="0.2">
      <c r="A4234" s="24">
        <f>1+LARGE($A$11:A4233,1)</f>
        <v>4223</v>
      </c>
      <c r="B4234" s="38" t="str">
        <f>_xlfn.IFNA(IF($U$8="set",VLOOKUP(Search!$A4234,Inventory!$AD$2:$AI$5552,6,FALSE),IF($U$8="Player",VLOOKUP(Search!$A4234,Inventory!$AF$2:$AI$5552,4,FALSE),IF($U$8="BV",VLOOKUP(Search!$A4234,Inventory!$AH$2:$AI$5552,2,FALSE),""))),"")</f>
        <v/>
      </c>
      <c r="C4234" s="38"/>
      <c r="D4234" s="38"/>
      <c r="E4234" s="38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22"/>
    </row>
    <row r="4235" spans="1:22" x14ac:dyDescent="0.2">
      <c r="A4235" s="24">
        <f>1+LARGE($A$11:A4234,1)</f>
        <v>4224</v>
      </c>
      <c r="B4235" s="38" t="str">
        <f>_xlfn.IFNA(IF($U$8="set",VLOOKUP(Search!$A4235,Inventory!$AD$2:$AI$5552,6,FALSE),IF($U$8="Player",VLOOKUP(Search!$A4235,Inventory!$AF$2:$AI$5552,4,FALSE),IF($U$8="BV",VLOOKUP(Search!$A4235,Inventory!$AH$2:$AI$5552,2,FALSE),""))),"")</f>
        <v/>
      </c>
      <c r="C4235" s="38"/>
      <c r="D4235" s="38"/>
      <c r="E4235" s="38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22"/>
    </row>
    <row r="4236" spans="1:22" x14ac:dyDescent="0.2">
      <c r="A4236" s="24">
        <f>1+LARGE($A$11:A4235,1)</f>
        <v>4225</v>
      </c>
      <c r="B4236" s="38" t="str">
        <f>_xlfn.IFNA(IF($U$8="set",VLOOKUP(Search!$A4236,Inventory!$AD$2:$AI$5552,6,FALSE),IF($U$8="Player",VLOOKUP(Search!$A4236,Inventory!$AF$2:$AI$5552,4,FALSE),IF($U$8="BV",VLOOKUP(Search!$A4236,Inventory!$AH$2:$AI$5552,2,FALSE),""))),"")</f>
        <v/>
      </c>
      <c r="C4236" s="38"/>
      <c r="D4236" s="38"/>
      <c r="E4236" s="38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22"/>
    </row>
    <row r="4237" spans="1:22" x14ac:dyDescent="0.2">
      <c r="A4237" s="24">
        <f>1+LARGE($A$11:A4236,1)</f>
        <v>4226</v>
      </c>
      <c r="B4237" s="38" t="str">
        <f>_xlfn.IFNA(IF($U$8="set",VLOOKUP(Search!$A4237,Inventory!$AD$2:$AI$5552,6,FALSE),IF($U$8="Player",VLOOKUP(Search!$A4237,Inventory!$AF$2:$AI$5552,4,FALSE),IF($U$8="BV",VLOOKUP(Search!$A4237,Inventory!$AH$2:$AI$5552,2,FALSE),""))),"")</f>
        <v/>
      </c>
      <c r="C4237" s="38"/>
      <c r="D4237" s="38"/>
      <c r="E4237" s="38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22"/>
    </row>
    <row r="4238" spans="1:22" x14ac:dyDescent="0.2">
      <c r="A4238" s="24">
        <f>1+LARGE($A$11:A4237,1)</f>
        <v>4227</v>
      </c>
      <c r="B4238" s="38" t="str">
        <f>_xlfn.IFNA(IF($U$8="set",VLOOKUP(Search!$A4238,Inventory!$AD$2:$AI$5552,6,FALSE),IF($U$8="Player",VLOOKUP(Search!$A4238,Inventory!$AF$2:$AI$5552,4,FALSE),IF($U$8="BV",VLOOKUP(Search!$A4238,Inventory!$AH$2:$AI$5552,2,FALSE),""))),"")</f>
        <v/>
      </c>
      <c r="C4238" s="38"/>
      <c r="D4238" s="38"/>
      <c r="E4238" s="38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22"/>
    </row>
    <row r="4239" spans="1:22" x14ac:dyDescent="0.2">
      <c r="A4239" s="24">
        <f>1+LARGE($A$11:A4238,1)</f>
        <v>4228</v>
      </c>
      <c r="B4239" s="38" t="str">
        <f>_xlfn.IFNA(IF($U$8="set",VLOOKUP(Search!$A4239,Inventory!$AD$2:$AI$5552,6,FALSE),IF($U$8="Player",VLOOKUP(Search!$A4239,Inventory!$AF$2:$AI$5552,4,FALSE),IF($U$8="BV",VLOOKUP(Search!$A4239,Inventory!$AH$2:$AI$5552,2,FALSE),""))),"")</f>
        <v/>
      </c>
      <c r="C4239" s="38"/>
      <c r="D4239" s="38"/>
      <c r="E4239" s="38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22"/>
    </row>
    <row r="4240" spans="1:22" x14ac:dyDescent="0.2">
      <c r="A4240" s="24">
        <f>1+LARGE($A$11:A4239,1)</f>
        <v>4229</v>
      </c>
      <c r="B4240" s="38" t="str">
        <f>_xlfn.IFNA(IF($U$8="set",VLOOKUP(Search!$A4240,Inventory!$AD$2:$AI$5552,6,FALSE),IF($U$8="Player",VLOOKUP(Search!$A4240,Inventory!$AF$2:$AI$5552,4,FALSE),IF($U$8="BV",VLOOKUP(Search!$A4240,Inventory!$AH$2:$AI$5552,2,FALSE),""))),"")</f>
        <v/>
      </c>
      <c r="C4240" s="38"/>
      <c r="D4240" s="38"/>
      <c r="E4240" s="38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22"/>
    </row>
    <row r="4241" spans="1:22" x14ac:dyDescent="0.2">
      <c r="A4241" s="24">
        <f>1+LARGE($A$11:A4240,1)</f>
        <v>4230</v>
      </c>
      <c r="B4241" s="38" t="str">
        <f>_xlfn.IFNA(IF($U$8="set",VLOOKUP(Search!$A4241,Inventory!$AD$2:$AI$5552,6,FALSE),IF($U$8="Player",VLOOKUP(Search!$A4241,Inventory!$AF$2:$AI$5552,4,FALSE),IF($U$8="BV",VLOOKUP(Search!$A4241,Inventory!$AH$2:$AI$5552,2,FALSE),""))),"")</f>
        <v/>
      </c>
      <c r="C4241" s="38"/>
      <c r="D4241" s="38"/>
      <c r="E4241" s="38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22"/>
    </row>
    <row r="4242" spans="1:22" x14ac:dyDescent="0.2">
      <c r="A4242" s="24">
        <f>1+LARGE($A$11:A4241,1)</f>
        <v>4231</v>
      </c>
      <c r="B4242" s="38" t="str">
        <f>_xlfn.IFNA(IF($U$8="set",VLOOKUP(Search!$A4242,Inventory!$AD$2:$AI$5552,6,FALSE),IF($U$8="Player",VLOOKUP(Search!$A4242,Inventory!$AF$2:$AI$5552,4,FALSE),IF($U$8="BV",VLOOKUP(Search!$A4242,Inventory!$AH$2:$AI$5552,2,FALSE),""))),"")</f>
        <v/>
      </c>
      <c r="C4242" s="38"/>
      <c r="D4242" s="38"/>
      <c r="E4242" s="38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22"/>
    </row>
    <row r="4243" spans="1:22" x14ac:dyDescent="0.2">
      <c r="A4243" s="24">
        <f>1+LARGE($A$11:A4242,1)</f>
        <v>4232</v>
      </c>
      <c r="B4243" s="38" t="str">
        <f>_xlfn.IFNA(IF($U$8="set",VLOOKUP(Search!$A4243,Inventory!$AD$2:$AI$5552,6,FALSE),IF($U$8="Player",VLOOKUP(Search!$A4243,Inventory!$AF$2:$AI$5552,4,FALSE),IF($U$8="BV",VLOOKUP(Search!$A4243,Inventory!$AH$2:$AI$5552,2,FALSE),""))),"")</f>
        <v/>
      </c>
      <c r="C4243" s="38"/>
      <c r="D4243" s="38"/>
      <c r="E4243" s="38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22"/>
    </row>
    <row r="4244" spans="1:22" x14ac:dyDescent="0.2">
      <c r="A4244" s="24">
        <f>1+LARGE($A$11:A4243,1)</f>
        <v>4233</v>
      </c>
      <c r="B4244" s="38" t="str">
        <f>_xlfn.IFNA(IF($U$8="set",VLOOKUP(Search!$A4244,Inventory!$AD$2:$AI$5552,6,FALSE),IF($U$8="Player",VLOOKUP(Search!$A4244,Inventory!$AF$2:$AI$5552,4,FALSE),IF($U$8="BV",VLOOKUP(Search!$A4244,Inventory!$AH$2:$AI$5552,2,FALSE),""))),"")</f>
        <v/>
      </c>
      <c r="C4244" s="38"/>
      <c r="D4244" s="38"/>
      <c r="E4244" s="38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22"/>
    </row>
    <row r="4245" spans="1:22" x14ac:dyDescent="0.2">
      <c r="A4245" s="24">
        <f>1+LARGE($A$11:A4244,1)</f>
        <v>4234</v>
      </c>
      <c r="B4245" s="38" t="str">
        <f>_xlfn.IFNA(IF($U$8="set",VLOOKUP(Search!$A4245,Inventory!$AD$2:$AI$5552,6,FALSE),IF($U$8="Player",VLOOKUP(Search!$A4245,Inventory!$AF$2:$AI$5552,4,FALSE),IF($U$8="BV",VLOOKUP(Search!$A4245,Inventory!$AH$2:$AI$5552,2,FALSE),""))),"")</f>
        <v/>
      </c>
      <c r="C4245" s="38"/>
      <c r="D4245" s="38"/>
      <c r="E4245" s="38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22"/>
    </row>
    <row r="4246" spans="1:22" x14ac:dyDescent="0.2">
      <c r="A4246" s="24">
        <f>1+LARGE($A$11:A4245,1)</f>
        <v>4235</v>
      </c>
      <c r="B4246" s="38" t="str">
        <f>_xlfn.IFNA(IF($U$8="set",VLOOKUP(Search!$A4246,Inventory!$AD$2:$AI$5552,6,FALSE),IF($U$8="Player",VLOOKUP(Search!$A4246,Inventory!$AF$2:$AI$5552,4,FALSE),IF($U$8="BV",VLOOKUP(Search!$A4246,Inventory!$AH$2:$AI$5552,2,FALSE),""))),"")</f>
        <v/>
      </c>
      <c r="C4246" s="38"/>
      <c r="D4246" s="38"/>
      <c r="E4246" s="38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22"/>
    </row>
    <row r="4247" spans="1:22" x14ac:dyDescent="0.2">
      <c r="A4247" s="24">
        <f>1+LARGE($A$11:A4246,1)</f>
        <v>4236</v>
      </c>
      <c r="B4247" s="38" t="str">
        <f>_xlfn.IFNA(IF($U$8="set",VLOOKUP(Search!$A4247,Inventory!$AD$2:$AI$5552,6,FALSE),IF($U$8="Player",VLOOKUP(Search!$A4247,Inventory!$AF$2:$AI$5552,4,FALSE),IF($U$8="BV",VLOOKUP(Search!$A4247,Inventory!$AH$2:$AI$5552,2,FALSE),""))),"")</f>
        <v/>
      </c>
      <c r="C4247" s="38"/>
      <c r="D4247" s="38"/>
      <c r="E4247" s="38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22"/>
    </row>
    <row r="4248" spans="1:22" x14ac:dyDescent="0.2">
      <c r="A4248" s="24">
        <f>1+LARGE($A$11:A4247,1)</f>
        <v>4237</v>
      </c>
      <c r="B4248" s="38" t="str">
        <f>_xlfn.IFNA(IF($U$8="set",VLOOKUP(Search!$A4248,Inventory!$AD$2:$AI$5552,6,FALSE),IF($U$8="Player",VLOOKUP(Search!$A4248,Inventory!$AF$2:$AI$5552,4,FALSE),IF($U$8="BV",VLOOKUP(Search!$A4248,Inventory!$AH$2:$AI$5552,2,FALSE),""))),"")</f>
        <v/>
      </c>
      <c r="C4248" s="38"/>
      <c r="D4248" s="38"/>
      <c r="E4248" s="38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22"/>
    </row>
    <row r="4249" spans="1:22" x14ac:dyDescent="0.2">
      <c r="A4249" s="24">
        <f>1+LARGE($A$11:A4248,1)</f>
        <v>4238</v>
      </c>
      <c r="B4249" s="38" t="str">
        <f>_xlfn.IFNA(IF($U$8="set",VLOOKUP(Search!$A4249,Inventory!$AD$2:$AI$5552,6,FALSE),IF($U$8="Player",VLOOKUP(Search!$A4249,Inventory!$AF$2:$AI$5552,4,FALSE),IF($U$8="BV",VLOOKUP(Search!$A4249,Inventory!$AH$2:$AI$5552,2,FALSE),""))),"")</f>
        <v/>
      </c>
      <c r="C4249" s="38"/>
      <c r="D4249" s="38"/>
      <c r="E4249" s="38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22"/>
    </row>
    <row r="4250" spans="1:22" x14ac:dyDescent="0.2">
      <c r="A4250" s="24">
        <f>1+LARGE($A$11:A4249,1)</f>
        <v>4239</v>
      </c>
      <c r="B4250" s="38" t="str">
        <f>_xlfn.IFNA(IF($U$8="set",VLOOKUP(Search!$A4250,Inventory!$AD$2:$AI$5552,6,FALSE),IF($U$8="Player",VLOOKUP(Search!$A4250,Inventory!$AF$2:$AI$5552,4,FALSE),IF($U$8="BV",VLOOKUP(Search!$A4250,Inventory!$AH$2:$AI$5552,2,FALSE),""))),"")</f>
        <v/>
      </c>
      <c r="C4250" s="38"/>
      <c r="D4250" s="38"/>
      <c r="E4250" s="38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22"/>
    </row>
    <row r="4251" spans="1:22" x14ac:dyDescent="0.2">
      <c r="A4251" s="24">
        <f>1+LARGE($A$11:A4250,1)</f>
        <v>4240</v>
      </c>
      <c r="B4251" s="38" t="str">
        <f>_xlfn.IFNA(IF($U$8="set",VLOOKUP(Search!$A4251,Inventory!$AD$2:$AI$5552,6,FALSE),IF($U$8="Player",VLOOKUP(Search!$A4251,Inventory!$AF$2:$AI$5552,4,FALSE),IF($U$8="BV",VLOOKUP(Search!$A4251,Inventory!$AH$2:$AI$5552,2,FALSE),""))),"")</f>
        <v/>
      </c>
      <c r="C4251" s="38"/>
      <c r="D4251" s="38"/>
      <c r="E4251" s="38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22"/>
    </row>
    <row r="4252" spans="1:22" x14ac:dyDescent="0.2">
      <c r="A4252" s="24">
        <f>1+LARGE($A$11:A4251,1)</f>
        <v>4241</v>
      </c>
      <c r="B4252" s="38" t="str">
        <f>_xlfn.IFNA(IF($U$8="set",VLOOKUP(Search!$A4252,Inventory!$AD$2:$AI$5552,6,FALSE),IF($U$8="Player",VLOOKUP(Search!$A4252,Inventory!$AF$2:$AI$5552,4,FALSE),IF($U$8="BV",VLOOKUP(Search!$A4252,Inventory!$AH$2:$AI$5552,2,FALSE),""))),"")</f>
        <v/>
      </c>
      <c r="C4252" s="38"/>
      <c r="D4252" s="38"/>
      <c r="E4252" s="38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22"/>
    </row>
    <row r="4253" spans="1:22" x14ac:dyDescent="0.2">
      <c r="A4253" s="24">
        <f>1+LARGE($A$11:A4252,1)</f>
        <v>4242</v>
      </c>
      <c r="B4253" s="38" t="str">
        <f>_xlfn.IFNA(IF($U$8="set",VLOOKUP(Search!$A4253,Inventory!$AD$2:$AI$5552,6,FALSE),IF($U$8="Player",VLOOKUP(Search!$A4253,Inventory!$AF$2:$AI$5552,4,FALSE),IF($U$8="BV",VLOOKUP(Search!$A4253,Inventory!$AH$2:$AI$5552,2,FALSE),""))),"")</f>
        <v/>
      </c>
      <c r="C4253" s="38"/>
      <c r="D4253" s="38"/>
      <c r="E4253" s="38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22"/>
    </row>
    <row r="4254" spans="1:22" x14ac:dyDescent="0.2">
      <c r="A4254" s="24">
        <f>1+LARGE($A$11:A4253,1)</f>
        <v>4243</v>
      </c>
      <c r="B4254" s="38" t="str">
        <f>_xlfn.IFNA(IF($U$8="set",VLOOKUP(Search!$A4254,Inventory!$AD$2:$AI$5552,6,FALSE),IF($U$8="Player",VLOOKUP(Search!$A4254,Inventory!$AF$2:$AI$5552,4,FALSE),IF($U$8="BV",VLOOKUP(Search!$A4254,Inventory!$AH$2:$AI$5552,2,FALSE),""))),"")</f>
        <v/>
      </c>
      <c r="C4254" s="38"/>
      <c r="D4254" s="38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22"/>
    </row>
    <row r="4255" spans="1:22" x14ac:dyDescent="0.2">
      <c r="A4255" s="24">
        <f>1+LARGE($A$11:A4254,1)</f>
        <v>4244</v>
      </c>
      <c r="B4255" s="38" t="str">
        <f>_xlfn.IFNA(IF($U$8="set",VLOOKUP(Search!$A4255,Inventory!$AD$2:$AI$5552,6,FALSE),IF($U$8="Player",VLOOKUP(Search!$A4255,Inventory!$AF$2:$AI$5552,4,FALSE),IF($U$8="BV",VLOOKUP(Search!$A4255,Inventory!$AH$2:$AI$5552,2,FALSE),""))),"")</f>
        <v/>
      </c>
      <c r="C4255" s="38"/>
      <c r="D4255" s="38"/>
      <c r="E4255" s="38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22"/>
    </row>
    <row r="4256" spans="1:22" x14ac:dyDescent="0.2">
      <c r="A4256" s="24">
        <f>1+LARGE($A$11:A4255,1)</f>
        <v>4245</v>
      </c>
      <c r="B4256" s="38" t="str">
        <f>_xlfn.IFNA(IF($U$8="set",VLOOKUP(Search!$A4256,Inventory!$AD$2:$AI$5552,6,FALSE),IF($U$8="Player",VLOOKUP(Search!$A4256,Inventory!$AF$2:$AI$5552,4,FALSE),IF($U$8="BV",VLOOKUP(Search!$A4256,Inventory!$AH$2:$AI$5552,2,FALSE),""))),"")</f>
        <v/>
      </c>
      <c r="C4256" s="38"/>
      <c r="D4256" s="38"/>
      <c r="E4256" s="38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22"/>
    </row>
    <row r="4257" spans="1:22" x14ac:dyDescent="0.2">
      <c r="A4257" s="24">
        <f>1+LARGE($A$11:A4256,1)</f>
        <v>4246</v>
      </c>
      <c r="B4257" s="38" t="str">
        <f>_xlfn.IFNA(IF($U$8="set",VLOOKUP(Search!$A4257,Inventory!$AD$2:$AI$5552,6,FALSE),IF($U$8="Player",VLOOKUP(Search!$A4257,Inventory!$AF$2:$AI$5552,4,FALSE),IF($U$8="BV",VLOOKUP(Search!$A4257,Inventory!$AH$2:$AI$5552,2,FALSE),""))),"")</f>
        <v/>
      </c>
      <c r="C4257" s="38"/>
      <c r="D4257" s="38"/>
      <c r="E4257" s="38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22"/>
    </row>
    <row r="4258" spans="1:22" x14ac:dyDescent="0.2">
      <c r="A4258" s="24">
        <f>1+LARGE($A$11:A4257,1)</f>
        <v>4247</v>
      </c>
      <c r="B4258" s="38" t="str">
        <f>_xlfn.IFNA(IF($U$8="set",VLOOKUP(Search!$A4258,Inventory!$AD$2:$AI$5552,6,FALSE),IF($U$8="Player",VLOOKUP(Search!$A4258,Inventory!$AF$2:$AI$5552,4,FALSE),IF($U$8="BV",VLOOKUP(Search!$A4258,Inventory!$AH$2:$AI$5552,2,FALSE),""))),"")</f>
        <v/>
      </c>
      <c r="C4258" s="38"/>
      <c r="D4258" s="38"/>
      <c r="E4258" s="38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22"/>
    </row>
    <row r="4259" spans="1:22" x14ac:dyDescent="0.2">
      <c r="A4259" s="24">
        <f>1+LARGE($A$11:A4258,1)</f>
        <v>4248</v>
      </c>
      <c r="B4259" s="38" t="str">
        <f>_xlfn.IFNA(IF($U$8="set",VLOOKUP(Search!$A4259,Inventory!$AD$2:$AI$5552,6,FALSE),IF($U$8="Player",VLOOKUP(Search!$A4259,Inventory!$AF$2:$AI$5552,4,FALSE),IF($U$8="BV",VLOOKUP(Search!$A4259,Inventory!$AH$2:$AI$5552,2,FALSE),""))),"")</f>
        <v/>
      </c>
      <c r="C4259" s="38"/>
      <c r="D4259" s="38"/>
      <c r="E4259" s="38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22"/>
    </row>
    <row r="4260" spans="1:22" x14ac:dyDescent="0.2">
      <c r="A4260" s="24">
        <f>1+LARGE($A$11:A4259,1)</f>
        <v>4249</v>
      </c>
      <c r="B4260" s="38" t="str">
        <f>_xlfn.IFNA(IF($U$8="set",VLOOKUP(Search!$A4260,Inventory!$AD$2:$AI$5552,6,FALSE),IF($U$8="Player",VLOOKUP(Search!$A4260,Inventory!$AF$2:$AI$5552,4,FALSE),IF($U$8="BV",VLOOKUP(Search!$A4260,Inventory!$AH$2:$AI$5552,2,FALSE),""))),"")</f>
        <v/>
      </c>
      <c r="C4260" s="38"/>
      <c r="D4260" s="38"/>
      <c r="E4260" s="38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22"/>
    </row>
    <row r="4261" spans="1:22" x14ac:dyDescent="0.2">
      <c r="A4261" s="24">
        <f>1+LARGE($A$11:A4260,1)</f>
        <v>4250</v>
      </c>
      <c r="B4261" s="38" t="str">
        <f>_xlfn.IFNA(IF($U$8="set",VLOOKUP(Search!$A4261,Inventory!$AD$2:$AI$5552,6,FALSE),IF($U$8="Player",VLOOKUP(Search!$A4261,Inventory!$AF$2:$AI$5552,4,FALSE),IF($U$8="BV",VLOOKUP(Search!$A4261,Inventory!$AH$2:$AI$5552,2,FALSE),""))),"")</f>
        <v/>
      </c>
      <c r="C4261" s="38"/>
      <c r="D4261" s="38"/>
      <c r="E4261" s="38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22"/>
    </row>
    <row r="4262" spans="1:22" x14ac:dyDescent="0.2">
      <c r="A4262" s="24">
        <f>1+LARGE($A$11:A4261,1)</f>
        <v>4251</v>
      </c>
      <c r="B4262" s="38" t="str">
        <f>_xlfn.IFNA(IF($U$8="set",VLOOKUP(Search!$A4262,Inventory!$AD$2:$AI$5552,6,FALSE),IF($U$8="Player",VLOOKUP(Search!$A4262,Inventory!$AF$2:$AI$5552,4,FALSE),IF($U$8="BV",VLOOKUP(Search!$A4262,Inventory!$AH$2:$AI$5552,2,FALSE),""))),"")</f>
        <v/>
      </c>
      <c r="C4262" s="38"/>
      <c r="D4262" s="38"/>
      <c r="E4262" s="38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22"/>
    </row>
    <row r="4263" spans="1:22" x14ac:dyDescent="0.2">
      <c r="A4263" s="24">
        <f>1+LARGE($A$11:A4262,1)</f>
        <v>4252</v>
      </c>
      <c r="B4263" s="38" t="str">
        <f>_xlfn.IFNA(IF($U$8="set",VLOOKUP(Search!$A4263,Inventory!$AD$2:$AI$5552,6,FALSE),IF($U$8="Player",VLOOKUP(Search!$A4263,Inventory!$AF$2:$AI$5552,4,FALSE),IF($U$8="BV",VLOOKUP(Search!$A4263,Inventory!$AH$2:$AI$5552,2,FALSE),""))),"")</f>
        <v/>
      </c>
      <c r="C4263" s="38"/>
      <c r="D4263" s="38"/>
      <c r="E4263" s="38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22"/>
    </row>
    <row r="4264" spans="1:22" x14ac:dyDescent="0.2">
      <c r="A4264" s="24">
        <f>1+LARGE($A$11:A4263,1)</f>
        <v>4253</v>
      </c>
      <c r="B4264" s="38" t="str">
        <f>_xlfn.IFNA(IF($U$8="set",VLOOKUP(Search!$A4264,Inventory!$AD$2:$AI$5552,6,FALSE),IF($U$8="Player",VLOOKUP(Search!$A4264,Inventory!$AF$2:$AI$5552,4,FALSE),IF($U$8="BV",VLOOKUP(Search!$A4264,Inventory!$AH$2:$AI$5552,2,FALSE),""))),"")</f>
        <v/>
      </c>
      <c r="C4264" s="38"/>
      <c r="D4264" s="38"/>
      <c r="E4264" s="38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22"/>
    </row>
    <row r="4265" spans="1:22" x14ac:dyDescent="0.2">
      <c r="A4265" s="24">
        <f>1+LARGE($A$11:A4264,1)</f>
        <v>4254</v>
      </c>
      <c r="B4265" s="38" t="str">
        <f>_xlfn.IFNA(IF($U$8="set",VLOOKUP(Search!$A4265,Inventory!$AD$2:$AI$5552,6,FALSE),IF($U$8="Player",VLOOKUP(Search!$A4265,Inventory!$AF$2:$AI$5552,4,FALSE),IF($U$8="BV",VLOOKUP(Search!$A4265,Inventory!$AH$2:$AI$5552,2,FALSE),""))),"")</f>
        <v/>
      </c>
      <c r="C4265" s="38"/>
      <c r="D4265" s="38"/>
      <c r="E4265" s="38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22"/>
    </row>
    <row r="4266" spans="1:22" x14ac:dyDescent="0.2">
      <c r="A4266" s="24">
        <f>1+LARGE($A$11:A4265,1)</f>
        <v>4255</v>
      </c>
      <c r="B4266" s="38" t="str">
        <f>_xlfn.IFNA(IF($U$8="set",VLOOKUP(Search!$A4266,Inventory!$AD$2:$AI$5552,6,FALSE),IF($U$8="Player",VLOOKUP(Search!$A4266,Inventory!$AF$2:$AI$5552,4,FALSE),IF($U$8="BV",VLOOKUP(Search!$A4266,Inventory!$AH$2:$AI$5552,2,FALSE),""))),"")</f>
        <v/>
      </c>
      <c r="C4266" s="38"/>
      <c r="D4266" s="38"/>
      <c r="E4266" s="38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22"/>
    </row>
    <row r="4267" spans="1:22" x14ac:dyDescent="0.2">
      <c r="A4267" s="24">
        <f>1+LARGE($A$11:A4266,1)</f>
        <v>4256</v>
      </c>
      <c r="B4267" s="38" t="str">
        <f>_xlfn.IFNA(IF($U$8="set",VLOOKUP(Search!$A4267,Inventory!$AD$2:$AI$5552,6,FALSE),IF($U$8="Player",VLOOKUP(Search!$A4267,Inventory!$AF$2:$AI$5552,4,FALSE),IF($U$8="BV",VLOOKUP(Search!$A4267,Inventory!$AH$2:$AI$5552,2,FALSE),""))),"")</f>
        <v/>
      </c>
      <c r="C4267" s="38"/>
      <c r="D4267" s="38"/>
      <c r="E4267" s="38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22"/>
    </row>
    <row r="4268" spans="1:22" x14ac:dyDescent="0.2">
      <c r="A4268" s="24">
        <f>1+LARGE($A$11:A4267,1)</f>
        <v>4257</v>
      </c>
      <c r="B4268" s="38" t="str">
        <f>_xlfn.IFNA(IF($U$8="set",VLOOKUP(Search!$A4268,Inventory!$AD$2:$AI$5552,6,FALSE),IF($U$8="Player",VLOOKUP(Search!$A4268,Inventory!$AF$2:$AI$5552,4,FALSE),IF($U$8="BV",VLOOKUP(Search!$A4268,Inventory!$AH$2:$AI$5552,2,FALSE),""))),"")</f>
        <v/>
      </c>
      <c r="C4268" s="38"/>
      <c r="D4268" s="38"/>
      <c r="E4268" s="38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22"/>
    </row>
    <row r="4269" spans="1:22" x14ac:dyDescent="0.2">
      <c r="A4269" s="24">
        <f>1+LARGE($A$11:A4268,1)</f>
        <v>4258</v>
      </c>
      <c r="B4269" s="38" t="str">
        <f>_xlfn.IFNA(IF($U$8="set",VLOOKUP(Search!$A4269,Inventory!$AD$2:$AI$5552,6,FALSE),IF($U$8="Player",VLOOKUP(Search!$A4269,Inventory!$AF$2:$AI$5552,4,FALSE),IF($U$8="BV",VLOOKUP(Search!$A4269,Inventory!$AH$2:$AI$5552,2,FALSE),""))),"")</f>
        <v/>
      </c>
      <c r="C4269" s="38"/>
      <c r="D4269" s="38"/>
      <c r="E4269" s="38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22"/>
    </row>
    <row r="4270" spans="1:22" x14ac:dyDescent="0.2">
      <c r="A4270" s="24">
        <f>1+LARGE($A$11:A4269,1)</f>
        <v>4259</v>
      </c>
      <c r="B4270" s="38" t="str">
        <f>_xlfn.IFNA(IF($U$8="set",VLOOKUP(Search!$A4270,Inventory!$AD$2:$AI$5552,6,FALSE),IF($U$8="Player",VLOOKUP(Search!$A4270,Inventory!$AF$2:$AI$5552,4,FALSE),IF($U$8="BV",VLOOKUP(Search!$A4270,Inventory!$AH$2:$AI$5552,2,FALSE),""))),"")</f>
        <v/>
      </c>
      <c r="C4270" s="38"/>
      <c r="D4270" s="38"/>
      <c r="E4270" s="38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22"/>
    </row>
    <row r="4271" spans="1:22" x14ac:dyDescent="0.2">
      <c r="A4271" s="24">
        <f>1+LARGE($A$11:A4270,1)</f>
        <v>4260</v>
      </c>
      <c r="B4271" s="38" t="str">
        <f>_xlfn.IFNA(IF($U$8="set",VLOOKUP(Search!$A4271,Inventory!$AD$2:$AI$5552,6,FALSE),IF($U$8="Player",VLOOKUP(Search!$A4271,Inventory!$AF$2:$AI$5552,4,FALSE),IF($U$8="BV",VLOOKUP(Search!$A4271,Inventory!$AH$2:$AI$5552,2,FALSE),""))),"")</f>
        <v/>
      </c>
      <c r="C4271" s="38"/>
      <c r="D4271" s="38"/>
      <c r="E4271" s="38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22"/>
    </row>
    <row r="4272" spans="1:22" x14ac:dyDescent="0.2">
      <c r="A4272" s="24">
        <f>1+LARGE($A$11:A4271,1)</f>
        <v>4261</v>
      </c>
      <c r="B4272" s="38" t="str">
        <f>_xlfn.IFNA(IF($U$8="set",VLOOKUP(Search!$A4272,Inventory!$AD$2:$AI$5552,6,FALSE),IF($U$8="Player",VLOOKUP(Search!$A4272,Inventory!$AF$2:$AI$5552,4,FALSE),IF($U$8="BV",VLOOKUP(Search!$A4272,Inventory!$AH$2:$AI$5552,2,FALSE),""))),"")</f>
        <v/>
      </c>
      <c r="C4272" s="38"/>
      <c r="D4272" s="38"/>
      <c r="E4272" s="38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22"/>
    </row>
    <row r="4273" spans="1:22" x14ac:dyDescent="0.2">
      <c r="A4273" s="24">
        <f>1+LARGE($A$11:A4272,1)</f>
        <v>4262</v>
      </c>
      <c r="B4273" s="38" t="str">
        <f>_xlfn.IFNA(IF($U$8="set",VLOOKUP(Search!$A4273,Inventory!$AD$2:$AI$5552,6,FALSE),IF($U$8="Player",VLOOKUP(Search!$A4273,Inventory!$AF$2:$AI$5552,4,FALSE),IF($U$8="BV",VLOOKUP(Search!$A4273,Inventory!$AH$2:$AI$5552,2,FALSE),""))),"")</f>
        <v/>
      </c>
      <c r="C4273" s="38"/>
      <c r="D4273" s="38"/>
      <c r="E4273" s="38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22"/>
    </row>
    <row r="4274" spans="1:22" x14ac:dyDescent="0.2">
      <c r="A4274" s="24">
        <f>1+LARGE($A$11:A4273,1)</f>
        <v>4263</v>
      </c>
      <c r="B4274" s="38" t="str">
        <f>_xlfn.IFNA(IF($U$8="set",VLOOKUP(Search!$A4274,Inventory!$AD$2:$AI$5552,6,FALSE),IF($U$8="Player",VLOOKUP(Search!$A4274,Inventory!$AF$2:$AI$5552,4,FALSE),IF($U$8="BV",VLOOKUP(Search!$A4274,Inventory!$AH$2:$AI$5552,2,FALSE),""))),"")</f>
        <v/>
      </c>
      <c r="C4274" s="38"/>
      <c r="D4274" s="38"/>
      <c r="E4274" s="38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22"/>
    </row>
    <row r="4275" spans="1:22" x14ac:dyDescent="0.2">
      <c r="A4275" s="24">
        <f>1+LARGE($A$11:A4274,1)</f>
        <v>4264</v>
      </c>
      <c r="B4275" s="38" t="str">
        <f>_xlfn.IFNA(IF($U$8="set",VLOOKUP(Search!$A4275,Inventory!$AD$2:$AI$5552,6,FALSE),IF($U$8="Player",VLOOKUP(Search!$A4275,Inventory!$AF$2:$AI$5552,4,FALSE),IF($U$8="BV",VLOOKUP(Search!$A4275,Inventory!$AH$2:$AI$5552,2,FALSE),""))),"")</f>
        <v/>
      </c>
      <c r="C4275" s="38"/>
      <c r="D4275" s="38"/>
      <c r="E4275" s="38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22"/>
    </row>
    <row r="4276" spans="1:22" x14ac:dyDescent="0.2">
      <c r="A4276" s="24">
        <f>1+LARGE($A$11:A4275,1)</f>
        <v>4265</v>
      </c>
      <c r="B4276" s="38" t="str">
        <f>_xlfn.IFNA(IF($U$8="set",VLOOKUP(Search!$A4276,Inventory!$AD$2:$AI$5552,6,FALSE),IF($U$8="Player",VLOOKUP(Search!$A4276,Inventory!$AF$2:$AI$5552,4,FALSE),IF($U$8="BV",VLOOKUP(Search!$A4276,Inventory!$AH$2:$AI$5552,2,FALSE),""))),"")</f>
        <v/>
      </c>
      <c r="C4276" s="38"/>
      <c r="D4276" s="38"/>
      <c r="E4276" s="38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22"/>
    </row>
    <row r="4277" spans="1:22" x14ac:dyDescent="0.2">
      <c r="A4277" s="24">
        <f>1+LARGE($A$11:A4276,1)</f>
        <v>4266</v>
      </c>
      <c r="B4277" s="38" t="str">
        <f>_xlfn.IFNA(IF($U$8="set",VLOOKUP(Search!$A4277,Inventory!$AD$2:$AI$5552,6,FALSE),IF($U$8="Player",VLOOKUP(Search!$A4277,Inventory!$AF$2:$AI$5552,4,FALSE),IF($U$8="BV",VLOOKUP(Search!$A4277,Inventory!$AH$2:$AI$5552,2,FALSE),""))),"")</f>
        <v/>
      </c>
      <c r="C4277" s="38"/>
      <c r="D4277" s="38"/>
      <c r="E4277" s="38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22"/>
    </row>
    <row r="4278" spans="1:22" x14ac:dyDescent="0.2">
      <c r="A4278" s="24">
        <f>1+LARGE($A$11:A4277,1)</f>
        <v>4267</v>
      </c>
      <c r="B4278" s="38" t="str">
        <f>_xlfn.IFNA(IF($U$8="set",VLOOKUP(Search!$A4278,Inventory!$AD$2:$AI$5552,6,FALSE),IF($U$8="Player",VLOOKUP(Search!$A4278,Inventory!$AF$2:$AI$5552,4,FALSE),IF($U$8="BV",VLOOKUP(Search!$A4278,Inventory!$AH$2:$AI$5552,2,FALSE),""))),"")</f>
        <v/>
      </c>
      <c r="C4278" s="38"/>
      <c r="D4278" s="38"/>
      <c r="E4278" s="38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22"/>
    </row>
    <row r="4279" spans="1:22" x14ac:dyDescent="0.2">
      <c r="A4279" s="24">
        <f>1+LARGE($A$11:A4278,1)</f>
        <v>4268</v>
      </c>
      <c r="B4279" s="38" t="str">
        <f>_xlfn.IFNA(IF($U$8="set",VLOOKUP(Search!$A4279,Inventory!$AD$2:$AI$5552,6,FALSE),IF($U$8="Player",VLOOKUP(Search!$A4279,Inventory!$AF$2:$AI$5552,4,FALSE),IF($U$8="BV",VLOOKUP(Search!$A4279,Inventory!$AH$2:$AI$5552,2,FALSE),""))),"")</f>
        <v/>
      </c>
      <c r="C4279" s="38"/>
      <c r="D4279" s="38"/>
      <c r="E4279" s="38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22"/>
    </row>
    <row r="4280" spans="1:22" x14ac:dyDescent="0.2">
      <c r="A4280" s="24">
        <f>1+LARGE($A$11:A4279,1)</f>
        <v>4269</v>
      </c>
      <c r="B4280" s="38" t="str">
        <f>_xlfn.IFNA(IF($U$8="set",VLOOKUP(Search!$A4280,Inventory!$AD$2:$AI$5552,6,FALSE),IF($U$8="Player",VLOOKUP(Search!$A4280,Inventory!$AF$2:$AI$5552,4,FALSE),IF($U$8="BV",VLOOKUP(Search!$A4280,Inventory!$AH$2:$AI$5552,2,FALSE),""))),"")</f>
        <v/>
      </c>
      <c r="C4280" s="38"/>
      <c r="D4280" s="38"/>
      <c r="E4280" s="38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22"/>
    </row>
    <row r="4281" spans="1:22" x14ac:dyDescent="0.2">
      <c r="A4281" s="24">
        <f>1+LARGE($A$11:A4280,1)</f>
        <v>4270</v>
      </c>
      <c r="B4281" s="38" t="str">
        <f>_xlfn.IFNA(IF($U$8="set",VLOOKUP(Search!$A4281,Inventory!$AD$2:$AI$5552,6,FALSE),IF($U$8="Player",VLOOKUP(Search!$A4281,Inventory!$AF$2:$AI$5552,4,FALSE),IF($U$8="BV",VLOOKUP(Search!$A4281,Inventory!$AH$2:$AI$5552,2,FALSE),""))),"")</f>
        <v/>
      </c>
      <c r="C4281" s="38"/>
      <c r="D4281" s="38"/>
      <c r="E4281" s="38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22"/>
    </row>
    <row r="4282" spans="1:22" x14ac:dyDescent="0.2">
      <c r="A4282" s="24">
        <f>1+LARGE($A$11:A4281,1)</f>
        <v>4271</v>
      </c>
      <c r="B4282" s="38" t="str">
        <f>_xlfn.IFNA(IF($U$8="set",VLOOKUP(Search!$A4282,Inventory!$AD$2:$AI$5552,6,FALSE),IF($U$8="Player",VLOOKUP(Search!$A4282,Inventory!$AF$2:$AI$5552,4,FALSE),IF($U$8="BV",VLOOKUP(Search!$A4282,Inventory!$AH$2:$AI$5552,2,FALSE),""))),"")</f>
        <v/>
      </c>
      <c r="C4282" s="38"/>
      <c r="D4282" s="38"/>
      <c r="E4282" s="38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22"/>
    </row>
    <row r="4283" spans="1:22" x14ac:dyDescent="0.2">
      <c r="A4283" s="24">
        <f>1+LARGE($A$11:A4282,1)</f>
        <v>4272</v>
      </c>
      <c r="B4283" s="38" t="str">
        <f>_xlfn.IFNA(IF($U$8="set",VLOOKUP(Search!$A4283,Inventory!$AD$2:$AI$5552,6,FALSE),IF($U$8="Player",VLOOKUP(Search!$A4283,Inventory!$AF$2:$AI$5552,4,FALSE),IF($U$8="BV",VLOOKUP(Search!$A4283,Inventory!$AH$2:$AI$5552,2,FALSE),""))),"")</f>
        <v/>
      </c>
      <c r="C4283" s="38"/>
      <c r="D4283" s="38"/>
      <c r="E4283" s="38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22"/>
    </row>
    <row r="4284" spans="1:22" x14ac:dyDescent="0.2">
      <c r="A4284" s="24">
        <f>1+LARGE($A$11:A4283,1)</f>
        <v>4273</v>
      </c>
      <c r="B4284" s="38" t="str">
        <f>_xlfn.IFNA(IF($U$8="set",VLOOKUP(Search!$A4284,Inventory!$AD$2:$AI$5552,6,FALSE),IF($U$8="Player",VLOOKUP(Search!$A4284,Inventory!$AF$2:$AI$5552,4,FALSE),IF($U$8="BV",VLOOKUP(Search!$A4284,Inventory!$AH$2:$AI$5552,2,FALSE),""))),"")</f>
        <v/>
      </c>
      <c r="C4284" s="38"/>
      <c r="D4284" s="38"/>
      <c r="E4284" s="38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22"/>
    </row>
    <row r="4285" spans="1:22" x14ac:dyDescent="0.2">
      <c r="A4285" s="24">
        <f>1+LARGE($A$11:A4284,1)</f>
        <v>4274</v>
      </c>
      <c r="B4285" s="38" t="str">
        <f>_xlfn.IFNA(IF($U$8="set",VLOOKUP(Search!$A4285,Inventory!$AD$2:$AI$5552,6,FALSE),IF($U$8="Player",VLOOKUP(Search!$A4285,Inventory!$AF$2:$AI$5552,4,FALSE),IF($U$8="BV",VLOOKUP(Search!$A4285,Inventory!$AH$2:$AI$5552,2,FALSE),""))),"")</f>
        <v/>
      </c>
      <c r="C4285" s="38"/>
      <c r="D4285" s="38"/>
      <c r="E4285" s="38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22"/>
    </row>
    <row r="4286" spans="1:22" x14ac:dyDescent="0.2">
      <c r="A4286" s="24">
        <f>1+LARGE($A$11:A4285,1)</f>
        <v>4275</v>
      </c>
      <c r="B4286" s="38" t="str">
        <f>_xlfn.IFNA(IF($U$8="set",VLOOKUP(Search!$A4286,Inventory!$AD$2:$AI$5552,6,FALSE),IF($U$8="Player",VLOOKUP(Search!$A4286,Inventory!$AF$2:$AI$5552,4,FALSE),IF($U$8="BV",VLOOKUP(Search!$A4286,Inventory!$AH$2:$AI$5552,2,FALSE),""))),"")</f>
        <v/>
      </c>
      <c r="C4286" s="38"/>
      <c r="D4286" s="38"/>
      <c r="E4286" s="38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22"/>
    </row>
    <row r="4287" spans="1:22" x14ac:dyDescent="0.2">
      <c r="A4287" s="24">
        <f>1+LARGE($A$11:A4286,1)</f>
        <v>4276</v>
      </c>
      <c r="B4287" s="38" t="str">
        <f>_xlfn.IFNA(IF($U$8="set",VLOOKUP(Search!$A4287,Inventory!$AD$2:$AI$5552,6,FALSE),IF($U$8="Player",VLOOKUP(Search!$A4287,Inventory!$AF$2:$AI$5552,4,FALSE),IF($U$8="BV",VLOOKUP(Search!$A4287,Inventory!$AH$2:$AI$5552,2,FALSE),""))),"")</f>
        <v/>
      </c>
      <c r="C4287" s="38"/>
      <c r="D4287" s="38"/>
      <c r="E4287" s="38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22"/>
    </row>
    <row r="4288" spans="1:22" x14ac:dyDescent="0.2">
      <c r="A4288" s="24">
        <f>1+LARGE($A$11:A4287,1)</f>
        <v>4277</v>
      </c>
      <c r="B4288" s="38" t="str">
        <f>_xlfn.IFNA(IF($U$8="set",VLOOKUP(Search!$A4288,Inventory!$AD$2:$AI$5552,6,FALSE),IF($U$8="Player",VLOOKUP(Search!$A4288,Inventory!$AF$2:$AI$5552,4,FALSE),IF($U$8="BV",VLOOKUP(Search!$A4288,Inventory!$AH$2:$AI$5552,2,FALSE),""))),"")</f>
        <v/>
      </c>
      <c r="C4288" s="38"/>
      <c r="D4288" s="38"/>
      <c r="E4288" s="38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22"/>
    </row>
    <row r="4289" spans="1:22" x14ac:dyDescent="0.2">
      <c r="A4289" s="24">
        <f>1+LARGE($A$11:A4288,1)</f>
        <v>4278</v>
      </c>
      <c r="B4289" s="38" t="str">
        <f>_xlfn.IFNA(IF($U$8="set",VLOOKUP(Search!$A4289,Inventory!$AD$2:$AI$5552,6,FALSE),IF($U$8="Player",VLOOKUP(Search!$A4289,Inventory!$AF$2:$AI$5552,4,FALSE),IF($U$8="BV",VLOOKUP(Search!$A4289,Inventory!$AH$2:$AI$5552,2,FALSE),""))),"")</f>
        <v/>
      </c>
      <c r="C4289" s="38"/>
      <c r="D4289" s="38"/>
      <c r="E4289" s="38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22"/>
    </row>
    <row r="4290" spans="1:22" x14ac:dyDescent="0.2">
      <c r="A4290" s="24">
        <f>1+LARGE($A$11:A4289,1)</f>
        <v>4279</v>
      </c>
      <c r="B4290" s="38" t="str">
        <f>_xlfn.IFNA(IF($U$8="set",VLOOKUP(Search!$A4290,Inventory!$AD$2:$AI$5552,6,FALSE),IF($U$8="Player",VLOOKUP(Search!$A4290,Inventory!$AF$2:$AI$5552,4,FALSE),IF($U$8="BV",VLOOKUP(Search!$A4290,Inventory!$AH$2:$AI$5552,2,FALSE),""))),"")</f>
        <v/>
      </c>
      <c r="C4290" s="38"/>
      <c r="D4290" s="38"/>
      <c r="E4290" s="38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22"/>
    </row>
    <row r="4291" spans="1:22" x14ac:dyDescent="0.2">
      <c r="A4291" s="24">
        <f>1+LARGE($A$11:A4290,1)</f>
        <v>4280</v>
      </c>
      <c r="B4291" s="38" t="str">
        <f>_xlfn.IFNA(IF($U$8="set",VLOOKUP(Search!$A4291,Inventory!$AD$2:$AI$5552,6,FALSE),IF($U$8="Player",VLOOKUP(Search!$A4291,Inventory!$AF$2:$AI$5552,4,FALSE),IF($U$8="BV",VLOOKUP(Search!$A4291,Inventory!$AH$2:$AI$5552,2,FALSE),""))),"")</f>
        <v/>
      </c>
      <c r="C4291" s="38"/>
      <c r="D4291" s="38"/>
      <c r="E4291" s="38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22"/>
    </row>
    <row r="4292" spans="1:22" x14ac:dyDescent="0.2">
      <c r="A4292" s="24">
        <f>1+LARGE($A$11:A4291,1)</f>
        <v>4281</v>
      </c>
      <c r="B4292" s="38" t="str">
        <f>_xlfn.IFNA(IF($U$8="set",VLOOKUP(Search!$A4292,Inventory!$AD$2:$AI$5552,6,FALSE),IF($U$8="Player",VLOOKUP(Search!$A4292,Inventory!$AF$2:$AI$5552,4,FALSE),IF($U$8="BV",VLOOKUP(Search!$A4292,Inventory!$AH$2:$AI$5552,2,FALSE),""))),"")</f>
        <v/>
      </c>
      <c r="C4292" s="38"/>
      <c r="D4292" s="38"/>
      <c r="E4292" s="38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22"/>
    </row>
    <row r="4293" spans="1:22" x14ac:dyDescent="0.2">
      <c r="A4293" s="24">
        <f>1+LARGE($A$11:A4292,1)</f>
        <v>4282</v>
      </c>
      <c r="B4293" s="38" t="str">
        <f>_xlfn.IFNA(IF($U$8="set",VLOOKUP(Search!$A4293,Inventory!$AD$2:$AI$5552,6,FALSE),IF($U$8="Player",VLOOKUP(Search!$A4293,Inventory!$AF$2:$AI$5552,4,FALSE),IF($U$8="BV",VLOOKUP(Search!$A4293,Inventory!$AH$2:$AI$5552,2,FALSE),""))),"")</f>
        <v/>
      </c>
      <c r="C4293" s="38"/>
      <c r="D4293" s="38"/>
      <c r="E4293" s="38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22"/>
    </row>
    <row r="4294" spans="1:22" x14ac:dyDescent="0.2">
      <c r="A4294" s="24">
        <f>1+LARGE($A$11:A4293,1)</f>
        <v>4283</v>
      </c>
      <c r="B4294" s="38" t="str">
        <f>_xlfn.IFNA(IF($U$8="set",VLOOKUP(Search!$A4294,Inventory!$AD$2:$AI$5552,6,FALSE),IF($U$8="Player",VLOOKUP(Search!$A4294,Inventory!$AF$2:$AI$5552,4,FALSE),IF($U$8="BV",VLOOKUP(Search!$A4294,Inventory!$AH$2:$AI$5552,2,FALSE),""))),"")</f>
        <v/>
      </c>
      <c r="C4294" s="38"/>
      <c r="D4294" s="38"/>
      <c r="E4294" s="38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22"/>
    </row>
    <row r="4295" spans="1:22" x14ac:dyDescent="0.2">
      <c r="A4295" s="24">
        <f>1+LARGE($A$11:A4294,1)</f>
        <v>4284</v>
      </c>
      <c r="B4295" s="38" t="str">
        <f>_xlfn.IFNA(IF($U$8="set",VLOOKUP(Search!$A4295,Inventory!$AD$2:$AI$5552,6,FALSE),IF($U$8="Player",VLOOKUP(Search!$A4295,Inventory!$AF$2:$AI$5552,4,FALSE),IF($U$8="BV",VLOOKUP(Search!$A4295,Inventory!$AH$2:$AI$5552,2,FALSE),""))),"")</f>
        <v/>
      </c>
      <c r="C4295" s="38"/>
      <c r="D4295" s="38"/>
      <c r="E4295" s="38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22"/>
    </row>
    <row r="4296" spans="1:22" x14ac:dyDescent="0.2">
      <c r="A4296" s="24">
        <f>1+LARGE($A$11:A4295,1)</f>
        <v>4285</v>
      </c>
      <c r="B4296" s="38" t="str">
        <f>_xlfn.IFNA(IF($U$8="set",VLOOKUP(Search!$A4296,Inventory!$AD$2:$AI$5552,6,FALSE),IF($U$8="Player",VLOOKUP(Search!$A4296,Inventory!$AF$2:$AI$5552,4,FALSE),IF($U$8="BV",VLOOKUP(Search!$A4296,Inventory!$AH$2:$AI$5552,2,FALSE),""))),"")</f>
        <v/>
      </c>
      <c r="C4296" s="38"/>
      <c r="D4296" s="38"/>
      <c r="E4296" s="38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22"/>
    </row>
    <row r="4297" spans="1:22" x14ac:dyDescent="0.2">
      <c r="A4297" s="24">
        <f>1+LARGE($A$11:A4296,1)</f>
        <v>4286</v>
      </c>
      <c r="B4297" s="38" t="str">
        <f>_xlfn.IFNA(IF($U$8="set",VLOOKUP(Search!$A4297,Inventory!$AD$2:$AI$5552,6,FALSE),IF($U$8="Player",VLOOKUP(Search!$A4297,Inventory!$AF$2:$AI$5552,4,FALSE),IF($U$8="BV",VLOOKUP(Search!$A4297,Inventory!$AH$2:$AI$5552,2,FALSE),""))),"")</f>
        <v/>
      </c>
      <c r="C4297" s="38"/>
      <c r="D4297" s="38"/>
      <c r="E4297" s="38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22"/>
    </row>
    <row r="4298" spans="1:22" x14ac:dyDescent="0.2">
      <c r="A4298" s="24">
        <f>1+LARGE($A$11:A4297,1)</f>
        <v>4287</v>
      </c>
      <c r="B4298" s="38" t="str">
        <f>_xlfn.IFNA(IF($U$8="set",VLOOKUP(Search!$A4298,Inventory!$AD$2:$AI$5552,6,FALSE),IF($U$8="Player",VLOOKUP(Search!$A4298,Inventory!$AF$2:$AI$5552,4,FALSE),IF($U$8="BV",VLOOKUP(Search!$A4298,Inventory!$AH$2:$AI$5552,2,FALSE),""))),"")</f>
        <v/>
      </c>
      <c r="C4298" s="38"/>
      <c r="D4298" s="38"/>
      <c r="E4298" s="38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22"/>
    </row>
    <row r="4299" spans="1:22" x14ac:dyDescent="0.2">
      <c r="A4299" s="24">
        <f>1+LARGE($A$11:A4298,1)</f>
        <v>4288</v>
      </c>
      <c r="B4299" s="38" t="str">
        <f>_xlfn.IFNA(IF($U$8="set",VLOOKUP(Search!$A4299,Inventory!$AD$2:$AI$5552,6,FALSE),IF($U$8="Player",VLOOKUP(Search!$A4299,Inventory!$AF$2:$AI$5552,4,FALSE),IF($U$8="BV",VLOOKUP(Search!$A4299,Inventory!$AH$2:$AI$5552,2,FALSE),""))),"")</f>
        <v/>
      </c>
      <c r="C4299" s="38"/>
      <c r="D4299" s="38"/>
      <c r="E4299" s="38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22"/>
    </row>
    <row r="4300" spans="1:22" x14ac:dyDescent="0.2">
      <c r="A4300" s="24">
        <f>1+LARGE($A$11:A4299,1)</f>
        <v>4289</v>
      </c>
      <c r="B4300" s="38" t="str">
        <f>_xlfn.IFNA(IF($U$8="set",VLOOKUP(Search!$A4300,Inventory!$AD$2:$AI$5552,6,FALSE),IF($U$8="Player",VLOOKUP(Search!$A4300,Inventory!$AF$2:$AI$5552,4,FALSE),IF($U$8="BV",VLOOKUP(Search!$A4300,Inventory!$AH$2:$AI$5552,2,FALSE),""))),"")</f>
        <v/>
      </c>
      <c r="C4300" s="38"/>
      <c r="D4300" s="38"/>
      <c r="E4300" s="38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22"/>
    </row>
    <row r="4301" spans="1:22" x14ac:dyDescent="0.2">
      <c r="A4301" s="24">
        <f>1+LARGE($A$11:A4300,1)</f>
        <v>4290</v>
      </c>
      <c r="B4301" s="38" t="str">
        <f>_xlfn.IFNA(IF($U$8="set",VLOOKUP(Search!$A4301,Inventory!$AD$2:$AI$5552,6,FALSE),IF($U$8="Player",VLOOKUP(Search!$A4301,Inventory!$AF$2:$AI$5552,4,FALSE),IF($U$8="BV",VLOOKUP(Search!$A4301,Inventory!$AH$2:$AI$5552,2,FALSE),""))),"")</f>
        <v/>
      </c>
      <c r="C4301" s="38"/>
      <c r="D4301" s="38"/>
      <c r="E4301" s="38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22"/>
    </row>
    <row r="4302" spans="1:22" x14ac:dyDescent="0.2">
      <c r="A4302" s="24">
        <f>1+LARGE($A$11:A4301,1)</f>
        <v>4291</v>
      </c>
      <c r="B4302" s="38" t="str">
        <f>_xlfn.IFNA(IF($U$8="set",VLOOKUP(Search!$A4302,Inventory!$AD$2:$AI$5552,6,FALSE),IF($U$8="Player",VLOOKUP(Search!$A4302,Inventory!$AF$2:$AI$5552,4,FALSE),IF($U$8="BV",VLOOKUP(Search!$A4302,Inventory!$AH$2:$AI$5552,2,FALSE),""))),"")</f>
        <v/>
      </c>
      <c r="C4302" s="38"/>
      <c r="D4302" s="38"/>
      <c r="E4302" s="38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22"/>
    </row>
    <row r="4303" spans="1:22" x14ac:dyDescent="0.2">
      <c r="A4303" s="24">
        <f>1+LARGE($A$11:A4302,1)</f>
        <v>4292</v>
      </c>
      <c r="B4303" s="38" t="str">
        <f>_xlfn.IFNA(IF($U$8="set",VLOOKUP(Search!$A4303,Inventory!$AD$2:$AI$5552,6,FALSE),IF($U$8="Player",VLOOKUP(Search!$A4303,Inventory!$AF$2:$AI$5552,4,FALSE),IF($U$8="BV",VLOOKUP(Search!$A4303,Inventory!$AH$2:$AI$5552,2,FALSE),""))),"")</f>
        <v/>
      </c>
      <c r="C4303" s="38"/>
      <c r="D4303" s="38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22"/>
    </row>
    <row r="4304" spans="1:22" x14ac:dyDescent="0.2">
      <c r="A4304" s="24">
        <f>1+LARGE($A$11:A4303,1)</f>
        <v>4293</v>
      </c>
      <c r="B4304" s="38" t="str">
        <f>_xlfn.IFNA(IF($U$8="set",VLOOKUP(Search!$A4304,Inventory!$AD$2:$AI$5552,6,FALSE),IF($U$8="Player",VLOOKUP(Search!$A4304,Inventory!$AF$2:$AI$5552,4,FALSE),IF($U$8="BV",VLOOKUP(Search!$A4304,Inventory!$AH$2:$AI$5552,2,FALSE),""))),"")</f>
        <v/>
      </c>
      <c r="C4304" s="38"/>
      <c r="D4304" s="38"/>
      <c r="E4304" s="38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22"/>
    </row>
    <row r="4305" spans="1:22" x14ac:dyDescent="0.2">
      <c r="A4305" s="24">
        <f>1+LARGE($A$11:A4304,1)</f>
        <v>4294</v>
      </c>
      <c r="B4305" s="38" t="str">
        <f>_xlfn.IFNA(IF($U$8="set",VLOOKUP(Search!$A4305,Inventory!$AD$2:$AI$5552,6,FALSE),IF($U$8="Player",VLOOKUP(Search!$A4305,Inventory!$AF$2:$AI$5552,4,FALSE),IF($U$8="BV",VLOOKUP(Search!$A4305,Inventory!$AH$2:$AI$5552,2,FALSE),""))),"")</f>
        <v/>
      </c>
      <c r="C4305" s="38"/>
      <c r="D4305" s="38"/>
      <c r="E4305" s="38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22"/>
    </row>
    <row r="4306" spans="1:22" x14ac:dyDescent="0.2">
      <c r="A4306" s="24">
        <f>1+LARGE($A$11:A4305,1)</f>
        <v>4295</v>
      </c>
      <c r="B4306" s="38" t="str">
        <f>_xlfn.IFNA(IF($U$8="set",VLOOKUP(Search!$A4306,Inventory!$AD$2:$AI$5552,6,FALSE),IF($U$8="Player",VLOOKUP(Search!$A4306,Inventory!$AF$2:$AI$5552,4,FALSE),IF($U$8="BV",VLOOKUP(Search!$A4306,Inventory!$AH$2:$AI$5552,2,FALSE),""))),"")</f>
        <v/>
      </c>
      <c r="C4306" s="38"/>
      <c r="D4306" s="38"/>
      <c r="E4306" s="38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22"/>
    </row>
    <row r="4307" spans="1:22" x14ac:dyDescent="0.2">
      <c r="A4307" s="24">
        <f>1+LARGE($A$11:A4306,1)</f>
        <v>4296</v>
      </c>
      <c r="B4307" s="38" t="str">
        <f>_xlfn.IFNA(IF($U$8="set",VLOOKUP(Search!$A4307,Inventory!$AD$2:$AI$5552,6,FALSE),IF($U$8="Player",VLOOKUP(Search!$A4307,Inventory!$AF$2:$AI$5552,4,FALSE),IF($U$8="BV",VLOOKUP(Search!$A4307,Inventory!$AH$2:$AI$5552,2,FALSE),""))),"")</f>
        <v/>
      </c>
      <c r="C4307" s="38"/>
      <c r="D4307" s="38"/>
      <c r="E4307" s="38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22"/>
    </row>
    <row r="4308" spans="1:22" x14ac:dyDescent="0.2">
      <c r="A4308" s="24">
        <f>1+LARGE($A$11:A4307,1)</f>
        <v>4297</v>
      </c>
      <c r="B4308" s="38" t="str">
        <f>_xlfn.IFNA(IF($U$8="set",VLOOKUP(Search!$A4308,Inventory!$AD$2:$AI$5552,6,FALSE),IF($U$8="Player",VLOOKUP(Search!$A4308,Inventory!$AF$2:$AI$5552,4,FALSE),IF($U$8="BV",VLOOKUP(Search!$A4308,Inventory!$AH$2:$AI$5552,2,FALSE),""))),"")</f>
        <v/>
      </c>
      <c r="C4308" s="38"/>
      <c r="D4308" s="38"/>
      <c r="E4308" s="38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22"/>
    </row>
    <row r="4309" spans="1:22" x14ac:dyDescent="0.2">
      <c r="A4309" s="24">
        <f>1+LARGE($A$11:A4308,1)</f>
        <v>4298</v>
      </c>
      <c r="B4309" s="38" t="str">
        <f>_xlfn.IFNA(IF($U$8="set",VLOOKUP(Search!$A4309,Inventory!$AD$2:$AI$5552,6,FALSE),IF($U$8="Player",VLOOKUP(Search!$A4309,Inventory!$AF$2:$AI$5552,4,FALSE),IF($U$8="BV",VLOOKUP(Search!$A4309,Inventory!$AH$2:$AI$5552,2,FALSE),""))),"")</f>
        <v/>
      </c>
      <c r="C4309" s="38"/>
      <c r="D4309" s="38"/>
      <c r="E4309" s="38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22"/>
    </row>
    <row r="4310" spans="1:22" x14ac:dyDescent="0.2">
      <c r="A4310" s="24">
        <f>1+LARGE($A$11:A4309,1)</f>
        <v>4299</v>
      </c>
      <c r="B4310" s="38" t="str">
        <f>_xlfn.IFNA(IF($U$8="set",VLOOKUP(Search!$A4310,Inventory!$AD$2:$AI$5552,6,FALSE),IF($U$8="Player",VLOOKUP(Search!$A4310,Inventory!$AF$2:$AI$5552,4,FALSE),IF($U$8="BV",VLOOKUP(Search!$A4310,Inventory!$AH$2:$AI$5552,2,FALSE),""))),"")</f>
        <v/>
      </c>
      <c r="C4310" s="38"/>
      <c r="D4310" s="38"/>
      <c r="E4310" s="38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22"/>
    </row>
    <row r="4311" spans="1:22" x14ac:dyDescent="0.2">
      <c r="A4311" s="24">
        <f>1+LARGE($A$11:A4310,1)</f>
        <v>4300</v>
      </c>
      <c r="B4311" s="38" t="str">
        <f>_xlfn.IFNA(IF($U$8="set",VLOOKUP(Search!$A4311,Inventory!$AD$2:$AI$5552,6,FALSE),IF($U$8="Player",VLOOKUP(Search!$A4311,Inventory!$AF$2:$AI$5552,4,FALSE),IF($U$8="BV",VLOOKUP(Search!$A4311,Inventory!$AH$2:$AI$5552,2,FALSE),""))),"")</f>
        <v/>
      </c>
      <c r="C4311" s="38"/>
      <c r="D4311" s="38"/>
      <c r="E4311" s="38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22"/>
    </row>
    <row r="4312" spans="1:22" x14ac:dyDescent="0.2">
      <c r="A4312" s="24">
        <f>1+LARGE($A$11:A4311,1)</f>
        <v>4301</v>
      </c>
      <c r="B4312" s="38" t="str">
        <f>_xlfn.IFNA(IF($U$8="set",VLOOKUP(Search!$A4312,Inventory!$AD$2:$AI$5552,6,FALSE),IF($U$8="Player",VLOOKUP(Search!$A4312,Inventory!$AF$2:$AI$5552,4,FALSE),IF($U$8="BV",VLOOKUP(Search!$A4312,Inventory!$AH$2:$AI$5552,2,FALSE),""))),"")</f>
        <v/>
      </c>
      <c r="C4312" s="38"/>
      <c r="D4312" s="38"/>
      <c r="E4312" s="38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22"/>
    </row>
    <row r="4313" spans="1:22" x14ac:dyDescent="0.2">
      <c r="A4313" s="24">
        <f>1+LARGE($A$11:A4312,1)</f>
        <v>4302</v>
      </c>
      <c r="B4313" s="38" t="str">
        <f>_xlfn.IFNA(IF($U$8="set",VLOOKUP(Search!$A4313,Inventory!$AD$2:$AI$5552,6,FALSE),IF($U$8="Player",VLOOKUP(Search!$A4313,Inventory!$AF$2:$AI$5552,4,FALSE),IF($U$8="BV",VLOOKUP(Search!$A4313,Inventory!$AH$2:$AI$5552,2,FALSE),""))),"")</f>
        <v/>
      </c>
      <c r="C4313" s="38"/>
      <c r="D4313" s="38"/>
      <c r="E4313" s="38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22"/>
    </row>
    <row r="4314" spans="1:22" x14ac:dyDescent="0.2">
      <c r="A4314" s="24">
        <f>1+LARGE($A$11:A4313,1)</f>
        <v>4303</v>
      </c>
      <c r="B4314" s="38" t="str">
        <f>_xlfn.IFNA(IF($U$8="set",VLOOKUP(Search!$A4314,Inventory!$AD$2:$AI$5552,6,FALSE),IF($U$8="Player",VLOOKUP(Search!$A4314,Inventory!$AF$2:$AI$5552,4,FALSE),IF($U$8="BV",VLOOKUP(Search!$A4314,Inventory!$AH$2:$AI$5552,2,FALSE),""))),"")</f>
        <v/>
      </c>
      <c r="C4314" s="38"/>
      <c r="D4314" s="38"/>
      <c r="E4314" s="38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22"/>
    </row>
    <row r="4315" spans="1:22" x14ac:dyDescent="0.2">
      <c r="A4315" s="24">
        <f>1+LARGE($A$11:A4314,1)</f>
        <v>4304</v>
      </c>
      <c r="B4315" s="38" t="str">
        <f>_xlfn.IFNA(IF($U$8="set",VLOOKUP(Search!$A4315,Inventory!$AD$2:$AI$5552,6,FALSE),IF($U$8="Player",VLOOKUP(Search!$A4315,Inventory!$AF$2:$AI$5552,4,FALSE),IF($U$8="BV",VLOOKUP(Search!$A4315,Inventory!$AH$2:$AI$5552,2,FALSE),""))),"")</f>
        <v/>
      </c>
      <c r="C4315" s="38"/>
      <c r="D4315" s="38"/>
      <c r="E4315" s="38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22"/>
    </row>
    <row r="4316" spans="1:22" x14ac:dyDescent="0.2">
      <c r="A4316" s="24">
        <f>1+LARGE($A$11:A4315,1)</f>
        <v>4305</v>
      </c>
      <c r="B4316" s="38" t="str">
        <f>_xlfn.IFNA(IF($U$8="set",VLOOKUP(Search!$A4316,Inventory!$AD$2:$AI$5552,6,FALSE),IF($U$8="Player",VLOOKUP(Search!$A4316,Inventory!$AF$2:$AI$5552,4,FALSE),IF($U$8="BV",VLOOKUP(Search!$A4316,Inventory!$AH$2:$AI$5552,2,FALSE),""))),"")</f>
        <v/>
      </c>
      <c r="C4316" s="38"/>
      <c r="D4316" s="38"/>
      <c r="E4316" s="38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22"/>
    </row>
    <row r="4317" spans="1:22" x14ac:dyDescent="0.2">
      <c r="A4317" s="24">
        <f>1+LARGE($A$11:A4316,1)</f>
        <v>4306</v>
      </c>
      <c r="B4317" s="38" t="str">
        <f>_xlfn.IFNA(IF($U$8="set",VLOOKUP(Search!$A4317,Inventory!$AD$2:$AI$5552,6,FALSE),IF($U$8="Player",VLOOKUP(Search!$A4317,Inventory!$AF$2:$AI$5552,4,FALSE),IF($U$8="BV",VLOOKUP(Search!$A4317,Inventory!$AH$2:$AI$5552,2,FALSE),""))),"")</f>
        <v/>
      </c>
      <c r="C4317" s="38"/>
      <c r="D4317" s="38"/>
      <c r="E4317" s="38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22"/>
    </row>
    <row r="4318" spans="1:22" x14ac:dyDescent="0.2">
      <c r="A4318" s="24">
        <f>1+LARGE($A$11:A4317,1)</f>
        <v>4307</v>
      </c>
      <c r="B4318" s="38" t="str">
        <f>_xlfn.IFNA(IF($U$8="set",VLOOKUP(Search!$A4318,Inventory!$AD$2:$AI$5552,6,FALSE),IF($U$8="Player",VLOOKUP(Search!$A4318,Inventory!$AF$2:$AI$5552,4,FALSE),IF($U$8="BV",VLOOKUP(Search!$A4318,Inventory!$AH$2:$AI$5552,2,FALSE),""))),"")</f>
        <v/>
      </c>
      <c r="C4318" s="38"/>
      <c r="D4318" s="38"/>
      <c r="E4318" s="38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22"/>
    </row>
    <row r="4319" spans="1:22" x14ac:dyDescent="0.2">
      <c r="A4319" s="24">
        <f>1+LARGE($A$11:A4318,1)</f>
        <v>4308</v>
      </c>
      <c r="B4319" s="38" t="str">
        <f>_xlfn.IFNA(IF($U$8="set",VLOOKUP(Search!$A4319,Inventory!$AD$2:$AI$5552,6,FALSE),IF($U$8="Player",VLOOKUP(Search!$A4319,Inventory!$AF$2:$AI$5552,4,FALSE),IF($U$8="BV",VLOOKUP(Search!$A4319,Inventory!$AH$2:$AI$5552,2,FALSE),""))),"")</f>
        <v/>
      </c>
      <c r="C4319" s="38"/>
      <c r="D4319" s="38"/>
      <c r="E4319" s="38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22"/>
    </row>
    <row r="4320" spans="1:22" x14ac:dyDescent="0.2">
      <c r="A4320" s="24">
        <f>1+LARGE($A$11:A4319,1)</f>
        <v>4309</v>
      </c>
      <c r="B4320" s="38" t="str">
        <f>_xlfn.IFNA(IF($U$8="set",VLOOKUP(Search!$A4320,Inventory!$AD$2:$AI$5552,6,FALSE),IF($U$8="Player",VLOOKUP(Search!$A4320,Inventory!$AF$2:$AI$5552,4,FALSE),IF($U$8="BV",VLOOKUP(Search!$A4320,Inventory!$AH$2:$AI$5552,2,FALSE),""))),"")</f>
        <v/>
      </c>
      <c r="C4320" s="38"/>
      <c r="D4320" s="38"/>
      <c r="E4320" s="38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22"/>
    </row>
    <row r="4321" spans="1:22" x14ac:dyDescent="0.2">
      <c r="A4321" s="24">
        <f>1+LARGE($A$11:A4320,1)</f>
        <v>4310</v>
      </c>
      <c r="B4321" s="38" t="str">
        <f>_xlfn.IFNA(IF($U$8="set",VLOOKUP(Search!$A4321,Inventory!$AD$2:$AI$5552,6,FALSE),IF($U$8="Player",VLOOKUP(Search!$A4321,Inventory!$AF$2:$AI$5552,4,FALSE),IF($U$8="BV",VLOOKUP(Search!$A4321,Inventory!$AH$2:$AI$5552,2,FALSE),""))),"")</f>
        <v/>
      </c>
      <c r="C4321" s="38"/>
      <c r="D4321" s="38"/>
      <c r="E4321" s="38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22"/>
    </row>
    <row r="4322" spans="1:22" x14ac:dyDescent="0.2">
      <c r="A4322" s="24">
        <f>1+LARGE($A$11:A4321,1)</f>
        <v>4311</v>
      </c>
      <c r="B4322" s="38" t="str">
        <f>_xlfn.IFNA(IF($U$8="set",VLOOKUP(Search!$A4322,Inventory!$AD$2:$AI$5552,6,FALSE),IF($U$8="Player",VLOOKUP(Search!$A4322,Inventory!$AF$2:$AI$5552,4,FALSE),IF($U$8="BV",VLOOKUP(Search!$A4322,Inventory!$AH$2:$AI$5552,2,FALSE),""))),"")</f>
        <v/>
      </c>
      <c r="C4322" s="38"/>
      <c r="D4322" s="38"/>
      <c r="E4322" s="38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22"/>
    </row>
    <row r="4323" spans="1:22" x14ac:dyDescent="0.2">
      <c r="A4323" s="24">
        <f>1+LARGE($A$11:A4322,1)</f>
        <v>4312</v>
      </c>
      <c r="B4323" s="38" t="str">
        <f>_xlfn.IFNA(IF($U$8="set",VLOOKUP(Search!$A4323,Inventory!$AD$2:$AI$5552,6,FALSE),IF($U$8="Player",VLOOKUP(Search!$A4323,Inventory!$AF$2:$AI$5552,4,FALSE),IF($U$8="BV",VLOOKUP(Search!$A4323,Inventory!$AH$2:$AI$5552,2,FALSE),""))),"")</f>
        <v/>
      </c>
      <c r="C4323" s="38"/>
      <c r="D4323" s="38"/>
      <c r="E4323" s="38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22"/>
    </row>
    <row r="4324" spans="1:22" x14ac:dyDescent="0.2">
      <c r="A4324" s="24">
        <f>1+LARGE($A$11:A4323,1)</f>
        <v>4313</v>
      </c>
      <c r="B4324" s="38" t="str">
        <f>_xlfn.IFNA(IF($U$8="set",VLOOKUP(Search!$A4324,Inventory!$AD$2:$AI$5552,6,FALSE),IF($U$8="Player",VLOOKUP(Search!$A4324,Inventory!$AF$2:$AI$5552,4,FALSE),IF($U$8="BV",VLOOKUP(Search!$A4324,Inventory!$AH$2:$AI$5552,2,FALSE),""))),"")</f>
        <v/>
      </c>
      <c r="C4324" s="38"/>
      <c r="D4324" s="38"/>
      <c r="E4324" s="38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22"/>
    </row>
    <row r="4325" spans="1:22" x14ac:dyDescent="0.2">
      <c r="A4325" s="24">
        <f>1+LARGE($A$11:A4324,1)</f>
        <v>4314</v>
      </c>
      <c r="B4325" s="38" t="str">
        <f>_xlfn.IFNA(IF($U$8="set",VLOOKUP(Search!$A4325,Inventory!$AD$2:$AI$5552,6,FALSE),IF($U$8="Player",VLOOKUP(Search!$A4325,Inventory!$AF$2:$AI$5552,4,FALSE),IF($U$8="BV",VLOOKUP(Search!$A4325,Inventory!$AH$2:$AI$5552,2,FALSE),""))),"")</f>
        <v/>
      </c>
      <c r="C4325" s="38"/>
      <c r="D4325" s="38"/>
      <c r="E4325" s="38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22"/>
    </row>
    <row r="4326" spans="1:22" x14ac:dyDescent="0.2">
      <c r="A4326" s="24">
        <f>1+LARGE($A$11:A4325,1)</f>
        <v>4315</v>
      </c>
      <c r="B4326" s="38" t="str">
        <f>_xlfn.IFNA(IF($U$8="set",VLOOKUP(Search!$A4326,Inventory!$AD$2:$AI$5552,6,FALSE),IF($U$8="Player",VLOOKUP(Search!$A4326,Inventory!$AF$2:$AI$5552,4,FALSE),IF($U$8="BV",VLOOKUP(Search!$A4326,Inventory!$AH$2:$AI$5552,2,FALSE),""))),"")</f>
        <v/>
      </c>
      <c r="C4326" s="38"/>
      <c r="D4326" s="38"/>
      <c r="E4326" s="38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22"/>
    </row>
    <row r="4327" spans="1:22" x14ac:dyDescent="0.2">
      <c r="A4327" s="24">
        <f>1+LARGE($A$11:A4326,1)</f>
        <v>4316</v>
      </c>
      <c r="B4327" s="38" t="str">
        <f>_xlfn.IFNA(IF($U$8="set",VLOOKUP(Search!$A4327,Inventory!$AD$2:$AI$5552,6,FALSE),IF($U$8="Player",VLOOKUP(Search!$A4327,Inventory!$AF$2:$AI$5552,4,FALSE),IF($U$8="BV",VLOOKUP(Search!$A4327,Inventory!$AH$2:$AI$5552,2,FALSE),""))),"")</f>
        <v/>
      </c>
      <c r="C4327" s="38"/>
      <c r="D4327" s="38"/>
      <c r="E4327" s="38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22"/>
    </row>
    <row r="4328" spans="1:22" x14ac:dyDescent="0.2">
      <c r="A4328" s="24">
        <f>1+LARGE($A$11:A4327,1)</f>
        <v>4317</v>
      </c>
      <c r="B4328" s="38" t="str">
        <f>_xlfn.IFNA(IF($U$8="set",VLOOKUP(Search!$A4328,Inventory!$AD$2:$AI$5552,6,FALSE),IF($U$8="Player",VLOOKUP(Search!$A4328,Inventory!$AF$2:$AI$5552,4,FALSE),IF($U$8="BV",VLOOKUP(Search!$A4328,Inventory!$AH$2:$AI$5552,2,FALSE),""))),"")</f>
        <v/>
      </c>
      <c r="C4328" s="38"/>
      <c r="D4328" s="38"/>
      <c r="E4328" s="38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22"/>
    </row>
    <row r="4329" spans="1:22" x14ac:dyDescent="0.2">
      <c r="A4329" s="24">
        <f>1+LARGE($A$11:A4328,1)</f>
        <v>4318</v>
      </c>
      <c r="B4329" s="38" t="str">
        <f>_xlfn.IFNA(IF($U$8="set",VLOOKUP(Search!$A4329,Inventory!$AD$2:$AI$5552,6,FALSE),IF($U$8="Player",VLOOKUP(Search!$A4329,Inventory!$AF$2:$AI$5552,4,FALSE),IF($U$8="BV",VLOOKUP(Search!$A4329,Inventory!$AH$2:$AI$5552,2,FALSE),""))),"")</f>
        <v/>
      </c>
      <c r="C4329" s="38"/>
      <c r="D4329" s="38"/>
      <c r="E4329" s="38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22"/>
    </row>
    <row r="4330" spans="1:22" x14ac:dyDescent="0.2">
      <c r="A4330" s="24">
        <f>1+LARGE($A$11:A4329,1)</f>
        <v>4319</v>
      </c>
      <c r="B4330" s="38" t="str">
        <f>_xlfn.IFNA(IF($U$8="set",VLOOKUP(Search!$A4330,Inventory!$AD$2:$AI$5552,6,FALSE),IF($U$8="Player",VLOOKUP(Search!$A4330,Inventory!$AF$2:$AI$5552,4,FALSE),IF($U$8="BV",VLOOKUP(Search!$A4330,Inventory!$AH$2:$AI$5552,2,FALSE),""))),"")</f>
        <v/>
      </c>
      <c r="C4330" s="38"/>
      <c r="D4330" s="38"/>
      <c r="E4330" s="38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22"/>
    </row>
    <row r="4331" spans="1:22" x14ac:dyDescent="0.2">
      <c r="A4331" s="24">
        <f>1+LARGE($A$11:A4330,1)</f>
        <v>4320</v>
      </c>
      <c r="B4331" s="38" t="str">
        <f>_xlfn.IFNA(IF($U$8="set",VLOOKUP(Search!$A4331,Inventory!$AD$2:$AI$5552,6,FALSE),IF($U$8="Player",VLOOKUP(Search!$A4331,Inventory!$AF$2:$AI$5552,4,FALSE),IF($U$8="BV",VLOOKUP(Search!$A4331,Inventory!$AH$2:$AI$5552,2,FALSE),""))),"")</f>
        <v/>
      </c>
      <c r="C4331" s="38"/>
      <c r="D4331" s="38"/>
      <c r="E4331" s="38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22"/>
    </row>
    <row r="4332" spans="1:22" x14ac:dyDescent="0.2">
      <c r="A4332" s="24">
        <f>1+LARGE($A$11:A4331,1)</f>
        <v>4321</v>
      </c>
      <c r="B4332" s="38" t="str">
        <f>_xlfn.IFNA(IF($U$8="set",VLOOKUP(Search!$A4332,Inventory!$AD$2:$AI$5552,6,FALSE),IF($U$8="Player",VLOOKUP(Search!$A4332,Inventory!$AF$2:$AI$5552,4,FALSE),IF($U$8="BV",VLOOKUP(Search!$A4332,Inventory!$AH$2:$AI$5552,2,FALSE),""))),"")</f>
        <v/>
      </c>
      <c r="C4332" s="38"/>
      <c r="D4332" s="38"/>
      <c r="E4332" s="38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22"/>
    </row>
    <row r="4333" spans="1:22" x14ac:dyDescent="0.2">
      <c r="A4333" s="24">
        <f>1+LARGE($A$11:A4332,1)</f>
        <v>4322</v>
      </c>
      <c r="B4333" s="38" t="str">
        <f>_xlfn.IFNA(IF($U$8="set",VLOOKUP(Search!$A4333,Inventory!$AD$2:$AI$5552,6,FALSE),IF($U$8="Player",VLOOKUP(Search!$A4333,Inventory!$AF$2:$AI$5552,4,FALSE),IF($U$8="BV",VLOOKUP(Search!$A4333,Inventory!$AH$2:$AI$5552,2,FALSE),""))),"")</f>
        <v/>
      </c>
      <c r="C4333" s="38"/>
      <c r="D4333" s="38"/>
      <c r="E4333" s="38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22"/>
    </row>
    <row r="4334" spans="1:22" x14ac:dyDescent="0.2">
      <c r="A4334" s="24">
        <f>1+LARGE($A$11:A4333,1)</f>
        <v>4323</v>
      </c>
      <c r="B4334" s="38" t="str">
        <f>_xlfn.IFNA(IF($U$8="set",VLOOKUP(Search!$A4334,Inventory!$AD$2:$AI$5552,6,FALSE),IF($U$8="Player",VLOOKUP(Search!$A4334,Inventory!$AF$2:$AI$5552,4,FALSE),IF($U$8="BV",VLOOKUP(Search!$A4334,Inventory!$AH$2:$AI$5552,2,FALSE),""))),"")</f>
        <v/>
      </c>
      <c r="C4334" s="38"/>
      <c r="D4334" s="38"/>
      <c r="E4334" s="38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22"/>
    </row>
    <row r="4335" spans="1:22" x14ac:dyDescent="0.2">
      <c r="A4335" s="24">
        <f>1+LARGE($A$11:A4334,1)</f>
        <v>4324</v>
      </c>
      <c r="B4335" s="38" t="str">
        <f>_xlfn.IFNA(IF($U$8="set",VLOOKUP(Search!$A4335,Inventory!$AD$2:$AI$5552,6,FALSE),IF($U$8="Player",VLOOKUP(Search!$A4335,Inventory!$AF$2:$AI$5552,4,FALSE),IF($U$8="BV",VLOOKUP(Search!$A4335,Inventory!$AH$2:$AI$5552,2,FALSE),""))),"")</f>
        <v/>
      </c>
      <c r="C4335" s="38"/>
      <c r="D4335" s="38"/>
      <c r="E4335" s="38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22"/>
    </row>
    <row r="4336" spans="1:22" x14ac:dyDescent="0.2">
      <c r="A4336" s="24">
        <f>1+LARGE($A$11:A4335,1)</f>
        <v>4325</v>
      </c>
      <c r="B4336" s="38" t="str">
        <f>_xlfn.IFNA(IF($U$8="set",VLOOKUP(Search!$A4336,Inventory!$AD$2:$AI$5552,6,FALSE),IF($U$8="Player",VLOOKUP(Search!$A4336,Inventory!$AF$2:$AI$5552,4,FALSE),IF($U$8="BV",VLOOKUP(Search!$A4336,Inventory!$AH$2:$AI$5552,2,FALSE),""))),"")</f>
        <v/>
      </c>
      <c r="C4336" s="38"/>
      <c r="D4336" s="38"/>
      <c r="E4336" s="38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22"/>
    </row>
    <row r="4337" spans="1:22" x14ac:dyDescent="0.2">
      <c r="A4337" s="24">
        <f>1+LARGE($A$11:A4336,1)</f>
        <v>4326</v>
      </c>
      <c r="B4337" s="38" t="str">
        <f>_xlfn.IFNA(IF($U$8="set",VLOOKUP(Search!$A4337,Inventory!$AD$2:$AI$5552,6,FALSE),IF($U$8="Player",VLOOKUP(Search!$A4337,Inventory!$AF$2:$AI$5552,4,FALSE),IF($U$8="BV",VLOOKUP(Search!$A4337,Inventory!$AH$2:$AI$5552,2,FALSE),""))),"")</f>
        <v/>
      </c>
      <c r="C4337" s="38"/>
      <c r="D4337" s="38"/>
      <c r="E4337" s="38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22"/>
    </row>
    <row r="4338" spans="1:22" x14ac:dyDescent="0.2">
      <c r="A4338" s="24">
        <f>1+LARGE($A$11:A4337,1)</f>
        <v>4327</v>
      </c>
      <c r="B4338" s="38" t="str">
        <f>_xlfn.IFNA(IF($U$8="set",VLOOKUP(Search!$A4338,Inventory!$AD$2:$AI$5552,6,FALSE),IF($U$8="Player",VLOOKUP(Search!$A4338,Inventory!$AF$2:$AI$5552,4,FALSE),IF($U$8="BV",VLOOKUP(Search!$A4338,Inventory!$AH$2:$AI$5552,2,FALSE),""))),"")</f>
        <v/>
      </c>
      <c r="C4338" s="38"/>
      <c r="D4338" s="38"/>
      <c r="E4338" s="38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22"/>
    </row>
    <row r="4339" spans="1:22" x14ac:dyDescent="0.2">
      <c r="A4339" s="24">
        <f>1+LARGE($A$11:A4338,1)</f>
        <v>4328</v>
      </c>
      <c r="B4339" s="38" t="str">
        <f>_xlfn.IFNA(IF($U$8="set",VLOOKUP(Search!$A4339,Inventory!$AD$2:$AI$5552,6,FALSE),IF($U$8="Player",VLOOKUP(Search!$A4339,Inventory!$AF$2:$AI$5552,4,FALSE),IF($U$8="BV",VLOOKUP(Search!$A4339,Inventory!$AH$2:$AI$5552,2,FALSE),""))),"")</f>
        <v/>
      </c>
      <c r="C4339" s="38"/>
      <c r="D4339" s="38"/>
      <c r="E4339" s="38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22"/>
    </row>
    <row r="4340" spans="1:22" x14ac:dyDescent="0.2">
      <c r="A4340" s="24">
        <f>1+LARGE($A$11:A4339,1)</f>
        <v>4329</v>
      </c>
      <c r="B4340" s="38" t="str">
        <f>_xlfn.IFNA(IF($U$8="set",VLOOKUP(Search!$A4340,Inventory!$AD$2:$AI$5552,6,FALSE),IF($U$8="Player",VLOOKUP(Search!$A4340,Inventory!$AF$2:$AI$5552,4,FALSE),IF($U$8="BV",VLOOKUP(Search!$A4340,Inventory!$AH$2:$AI$5552,2,FALSE),""))),"")</f>
        <v/>
      </c>
      <c r="C4340" s="38"/>
      <c r="D4340" s="38"/>
      <c r="E4340" s="38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22"/>
    </row>
    <row r="4341" spans="1:22" x14ac:dyDescent="0.2">
      <c r="A4341" s="24">
        <f>1+LARGE($A$11:A4340,1)</f>
        <v>4330</v>
      </c>
      <c r="B4341" s="38" t="str">
        <f>_xlfn.IFNA(IF($U$8="set",VLOOKUP(Search!$A4341,Inventory!$AD$2:$AI$5552,6,FALSE),IF($U$8="Player",VLOOKUP(Search!$A4341,Inventory!$AF$2:$AI$5552,4,FALSE),IF($U$8="BV",VLOOKUP(Search!$A4341,Inventory!$AH$2:$AI$5552,2,FALSE),""))),"")</f>
        <v/>
      </c>
      <c r="C4341" s="38"/>
      <c r="D4341" s="38"/>
      <c r="E4341" s="38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22"/>
    </row>
    <row r="4342" spans="1:22" x14ac:dyDescent="0.2">
      <c r="A4342" s="24">
        <f>1+LARGE($A$11:A4341,1)</f>
        <v>4331</v>
      </c>
      <c r="B4342" s="38" t="str">
        <f>_xlfn.IFNA(IF($U$8="set",VLOOKUP(Search!$A4342,Inventory!$AD$2:$AI$5552,6,FALSE),IF($U$8="Player",VLOOKUP(Search!$A4342,Inventory!$AF$2:$AI$5552,4,FALSE),IF($U$8="BV",VLOOKUP(Search!$A4342,Inventory!$AH$2:$AI$5552,2,FALSE),""))),"")</f>
        <v/>
      </c>
      <c r="C4342" s="38"/>
      <c r="D4342" s="38"/>
      <c r="E4342" s="38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22"/>
    </row>
    <row r="4343" spans="1:22" x14ac:dyDescent="0.2">
      <c r="A4343" s="24">
        <f>1+LARGE($A$11:A4342,1)</f>
        <v>4332</v>
      </c>
      <c r="B4343" s="38" t="str">
        <f>_xlfn.IFNA(IF($U$8="set",VLOOKUP(Search!$A4343,Inventory!$AD$2:$AI$5552,6,FALSE),IF($U$8="Player",VLOOKUP(Search!$A4343,Inventory!$AF$2:$AI$5552,4,FALSE),IF($U$8="BV",VLOOKUP(Search!$A4343,Inventory!$AH$2:$AI$5552,2,FALSE),""))),"")</f>
        <v/>
      </c>
      <c r="C4343" s="38"/>
      <c r="D4343" s="38"/>
      <c r="E4343" s="38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22"/>
    </row>
    <row r="4344" spans="1:22" x14ac:dyDescent="0.2">
      <c r="A4344" s="24">
        <f>1+LARGE($A$11:A4343,1)</f>
        <v>4333</v>
      </c>
      <c r="B4344" s="38" t="str">
        <f>_xlfn.IFNA(IF($U$8="set",VLOOKUP(Search!$A4344,Inventory!$AD$2:$AI$5552,6,FALSE),IF($U$8="Player",VLOOKUP(Search!$A4344,Inventory!$AF$2:$AI$5552,4,FALSE),IF($U$8="BV",VLOOKUP(Search!$A4344,Inventory!$AH$2:$AI$5552,2,FALSE),""))),"")</f>
        <v/>
      </c>
      <c r="C4344" s="38"/>
      <c r="D4344" s="38"/>
      <c r="E4344" s="38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22"/>
    </row>
    <row r="4345" spans="1:22" x14ac:dyDescent="0.2">
      <c r="A4345" s="24">
        <f>1+LARGE($A$11:A4344,1)</f>
        <v>4334</v>
      </c>
      <c r="B4345" s="38" t="str">
        <f>_xlfn.IFNA(IF($U$8="set",VLOOKUP(Search!$A4345,Inventory!$AD$2:$AI$5552,6,FALSE),IF($U$8="Player",VLOOKUP(Search!$A4345,Inventory!$AF$2:$AI$5552,4,FALSE),IF($U$8="BV",VLOOKUP(Search!$A4345,Inventory!$AH$2:$AI$5552,2,FALSE),""))),"")</f>
        <v/>
      </c>
      <c r="C4345" s="38"/>
      <c r="D4345" s="38"/>
      <c r="E4345" s="38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22"/>
    </row>
    <row r="4346" spans="1:22" x14ac:dyDescent="0.2">
      <c r="A4346" s="24">
        <f>1+LARGE($A$11:A4345,1)</f>
        <v>4335</v>
      </c>
      <c r="B4346" s="38" t="str">
        <f>_xlfn.IFNA(IF($U$8="set",VLOOKUP(Search!$A4346,Inventory!$AD$2:$AI$5552,6,FALSE),IF($U$8="Player",VLOOKUP(Search!$A4346,Inventory!$AF$2:$AI$5552,4,FALSE),IF($U$8="BV",VLOOKUP(Search!$A4346,Inventory!$AH$2:$AI$5552,2,FALSE),""))),"")</f>
        <v/>
      </c>
      <c r="C4346" s="38"/>
      <c r="D4346" s="38"/>
      <c r="E4346" s="38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22"/>
    </row>
    <row r="4347" spans="1:22" x14ac:dyDescent="0.2">
      <c r="A4347" s="24">
        <f>1+LARGE($A$11:A4346,1)</f>
        <v>4336</v>
      </c>
      <c r="B4347" s="38" t="str">
        <f>_xlfn.IFNA(IF($U$8="set",VLOOKUP(Search!$A4347,Inventory!$AD$2:$AI$5552,6,FALSE),IF($U$8="Player",VLOOKUP(Search!$A4347,Inventory!$AF$2:$AI$5552,4,FALSE),IF($U$8="BV",VLOOKUP(Search!$A4347,Inventory!$AH$2:$AI$5552,2,FALSE),""))),"")</f>
        <v/>
      </c>
      <c r="C4347" s="38"/>
      <c r="D4347" s="38"/>
      <c r="E4347" s="38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22"/>
    </row>
    <row r="4348" spans="1:22" x14ac:dyDescent="0.2">
      <c r="A4348" s="24">
        <f>1+LARGE($A$11:A4347,1)</f>
        <v>4337</v>
      </c>
      <c r="B4348" s="38" t="str">
        <f>_xlfn.IFNA(IF($U$8="set",VLOOKUP(Search!$A4348,Inventory!$AD$2:$AI$5552,6,FALSE),IF($U$8="Player",VLOOKUP(Search!$A4348,Inventory!$AF$2:$AI$5552,4,FALSE),IF($U$8="BV",VLOOKUP(Search!$A4348,Inventory!$AH$2:$AI$5552,2,FALSE),""))),"")</f>
        <v/>
      </c>
      <c r="C4348" s="38"/>
      <c r="D4348" s="38"/>
      <c r="E4348" s="38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22"/>
    </row>
    <row r="4349" spans="1:22" x14ac:dyDescent="0.2">
      <c r="A4349" s="24">
        <f>1+LARGE($A$11:A4348,1)</f>
        <v>4338</v>
      </c>
      <c r="B4349" s="38" t="str">
        <f>_xlfn.IFNA(IF($U$8="set",VLOOKUP(Search!$A4349,Inventory!$AD$2:$AI$5552,6,FALSE),IF($U$8="Player",VLOOKUP(Search!$A4349,Inventory!$AF$2:$AI$5552,4,FALSE),IF($U$8="BV",VLOOKUP(Search!$A4349,Inventory!$AH$2:$AI$5552,2,FALSE),""))),"")</f>
        <v/>
      </c>
      <c r="C4349" s="38"/>
      <c r="D4349" s="38"/>
      <c r="E4349" s="38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22"/>
    </row>
    <row r="4350" spans="1:22" x14ac:dyDescent="0.2">
      <c r="A4350" s="24">
        <f>1+LARGE($A$11:A4349,1)</f>
        <v>4339</v>
      </c>
      <c r="B4350" s="38" t="str">
        <f>_xlfn.IFNA(IF($U$8="set",VLOOKUP(Search!$A4350,Inventory!$AD$2:$AI$5552,6,FALSE),IF($U$8="Player",VLOOKUP(Search!$A4350,Inventory!$AF$2:$AI$5552,4,FALSE),IF($U$8="BV",VLOOKUP(Search!$A4350,Inventory!$AH$2:$AI$5552,2,FALSE),""))),"")</f>
        <v/>
      </c>
      <c r="C4350" s="38"/>
      <c r="D4350" s="38"/>
      <c r="E4350" s="38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22"/>
    </row>
    <row r="4351" spans="1:22" x14ac:dyDescent="0.2">
      <c r="A4351" s="24">
        <f>1+LARGE($A$11:A4350,1)</f>
        <v>4340</v>
      </c>
      <c r="B4351" s="38" t="str">
        <f>_xlfn.IFNA(IF($U$8="set",VLOOKUP(Search!$A4351,Inventory!$AD$2:$AI$5552,6,FALSE),IF($U$8="Player",VLOOKUP(Search!$A4351,Inventory!$AF$2:$AI$5552,4,FALSE),IF($U$8="BV",VLOOKUP(Search!$A4351,Inventory!$AH$2:$AI$5552,2,FALSE),""))),"")</f>
        <v/>
      </c>
      <c r="C4351" s="38"/>
      <c r="D4351" s="38"/>
      <c r="E4351" s="38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22"/>
    </row>
    <row r="4352" spans="1:22" x14ac:dyDescent="0.2">
      <c r="A4352" s="24">
        <f>1+LARGE($A$11:A4351,1)</f>
        <v>4341</v>
      </c>
      <c r="B4352" s="38" t="str">
        <f>_xlfn.IFNA(IF($U$8="set",VLOOKUP(Search!$A4352,Inventory!$AD$2:$AI$5552,6,FALSE),IF($U$8="Player",VLOOKUP(Search!$A4352,Inventory!$AF$2:$AI$5552,4,FALSE),IF($U$8="BV",VLOOKUP(Search!$A4352,Inventory!$AH$2:$AI$5552,2,FALSE),""))),"")</f>
        <v/>
      </c>
      <c r="C4352" s="38"/>
      <c r="D4352" s="38"/>
      <c r="E4352" s="38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22"/>
    </row>
    <row r="4353" spans="1:22" x14ac:dyDescent="0.2">
      <c r="A4353" s="24">
        <f>1+LARGE($A$11:A4352,1)</f>
        <v>4342</v>
      </c>
      <c r="B4353" s="38" t="str">
        <f>_xlfn.IFNA(IF($U$8="set",VLOOKUP(Search!$A4353,Inventory!$AD$2:$AI$5552,6,FALSE),IF($U$8="Player",VLOOKUP(Search!$A4353,Inventory!$AF$2:$AI$5552,4,FALSE),IF($U$8="BV",VLOOKUP(Search!$A4353,Inventory!$AH$2:$AI$5552,2,FALSE),""))),"")</f>
        <v/>
      </c>
      <c r="C4353" s="38"/>
      <c r="D4353" s="38"/>
      <c r="E4353" s="38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22"/>
    </row>
    <row r="4354" spans="1:22" x14ac:dyDescent="0.2">
      <c r="A4354" s="24">
        <f>1+LARGE($A$11:A4353,1)</f>
        <v>4343</v>
      </c>
      <c r="B4354" s="38" t="str">
        <f>_xlfn.IFNA(IF($U$8="set",VLOOKUP(Search!$A4354,Inventory!$AD$2:$AI$5552,6,FALSE),IF($U$8="Player",VLOOKUP(Search!$A4354,Inventory!$AF$2:$AI$5552,4,FALSE),IF($U$8="BV",VLOOKUP(Search!$A4354,Inventory!$AH$2:$AI$5552,2,FALSE),""))),"")</f>
        <v/>
      </c>
      <c r="C4354" s="38"/>
      <c r="D4354" s="38"/>
      <c r="E4354" s="38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22"/>
    </row>
    <row r="4355" spans="1:22" x14ac:dyDescent="0.2">
      <c r="A4355" s="24">
        <f>1+LARGE($A$11:A4354,1)</f>
        <v>4344</v>
      </c>
      <c r="B4355" s="38" t="str">
        <f>_xlfn.IFNA(IF($U$8="set",VLOOKUP(Search!$A4355,Inventory!$AD$2:$AI$5552,6,FALSE),IF($U$8="Player",VLOOKUP(Search!$A4355,Inventory!$AF$2:$AI$5552,4,FALSE),IF($U$8="BV",VLOOKUP(Search!$A4355,Inventory!$AH$2:$AI$5552,2,FALSE),""))),"")</f>
        <v/>
      </c>
      <c r="C4355" s="38"/>
      <c r="D4355" s="38"/>
      <c r="E4355" s="38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22"/>
    </row>
    <row r="4356" spans="1:22" x14ac:dyDescent="0.2">
      <c r="A4356" s="24">
        <f>1+LARGE($A$11:A4355,1)</f>
        <v>4345</v>
      </c>
      <c r="B4356" s="38" t="str">
        <f>_xlfn.IFNA(IF($U$8="set",VLOOKUP(Search!$A4356,Inventory!$AD$2:$AI$5552,6,FALSE),IF($U$8="Player",VLOOKUP(Search!$A4356,Inventory!$AF$2:$AI$5552,4,FALSE),IF($U$8="BV",VLOOKUP(Search!$A4356,Inventory!$AH$2:$AI$5552,2,FALSE),""))),"")</f>
        <v/>
      </c>
      <c r="C4356" s="38"/>
      <c r="D4356" s="38"/>
      <c r="E4356" s="38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22"/>
    </row>
    <row r="4357" spans="1:22" x14ac:dyDescent="0.2">
      <c r="A4357" s="24">
        <f>1+LARGE($A$11:A4356,1)</f>
        <v>4346</v>
      </c>
      <c r="B4357" s="38" t="str">
        <f>_xlfn.IFNA(IF($U$8="set",VLOOKUP(Search!$A4357,Inventory!$AD$2:$AI$5552,6,FALSE),IF($U$8="Player",VLOOKUP(Search!$A4357,Inventory!$AF$2:$AI$5552,4,FALSE),IF($U$8="BV",VLOOKUP(Search!$A4357,Inventory!$AH$2:$AI$5552,2,FALSE),""))),"")</f>
        <v/>
      </c>
      <c r="C4357" s="38"/>
      <c r="D4357" s="38"/>
      <c r="E4357" s="38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22"/>
    </row>
    <row r="4358" spans="1:22" x14ac:dyDescent="0.2">
      <c r="A4358" s="24">
        <f>1+LARGE($A$11:A4357,1)</f>
        <v>4347</v>
      </c>
      <c r="B4358" s="38" t="str">
        <f>_xlfn.IFNA(IF($U$8="set",VLOOKUP(Search!$A4358,Inventory!$AD$2:$AI$5552,6,FALSE),IF($U$8="Player",VLOOKUP(Search!$A4358,Inventory!$AF$2:$AI$5552,4,FALSE),IF($U$8="BV",VLOOKUP(Search!$A4358,Inventory!$AH$2:$AI$5552,2,FALSE),""))),"")</f>
        <v/>
      </c>
      <c r="C4358" s="38"/>
      <c r="D4358" s="38"/>
      <c r="E4358" s="38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22"/>
    </row>
    <row r="4359" spans="1:22" x14ac:dyDescent="0.2">
      <c r="A4359" s="24">
        <f>1+LARGE($A$11:A4358,1)</f>
        <v>4348</v>
      </c>
      <c r="B4359" s="38" t="str">
        <f>_xlfn.IFNA(IF($U$8="set",VLOOKUP(Search!$A4359,Inventory!$AD$2:$AI$5552,6,FALSE),IF($U$8="Player",VLOOKUP(Search!$A4359,Inventory!$AF$2:$AI$5552,4,FALSE),IF($U$8="BV",VLOOKUP(Search!$A4359,Inventory!$AH$2:$AI$5552,2,FALSE),""))),"")</f>
        <v/>
      </c>
      <c r="C4359" s="38"/>
      <c r="D4359" s="38"/>
      <c r="E4359" s="38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22"/>
    </row>
    <row r="4360" spans="1:22" x14ac:dyDescent="0.2">
      <c r="A4360" s="24">
        <f>1+LARGE($A$11:A4359,1)</f>
        <v>4349</v>
      </c>
      <c r="B4360" s="38" t="str">
        <f>_xlfn.IFNA(IF($U$8="set",VLOOKUP(Search!$A4360,Inventory!$AD$2:$AI$5552,6,FALSE),IF($U$8="Player",VLOOKUP(Search!$A4360,Inventory!$AF$2:$AI$5552,4,FALSE),IF($U$8="BV",VLOOKUP(Search!$A4360,Inventory!$AH$2:$AI$5552,2,FALSE),""))),"")</f>
        <v/>
      </c>
      <c r="C4360" s="38"/>
      <c r="D4360" s="38"/>
      <c r="E4360" s="38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22"/>
    </row>
    <row r="4361" spans="1:22" x14ac:dyDescent="0.2">
      <c r="A4361" s="24">
        <f>1+LARGE($A$11:A4360,1)</f>
        <v>4350</v>
      </c>
      <c r="B4361" s="38" t="str">
        <f>_xlfn.IFNA(IF($U$8="set",VLOOKUP(Search!$A4361,Inventory!$AD$2:$AI$5552,6,FALSE),IF($U$8="Player",VLOOKUP(Search!$A4361,Inventory!$AF$2:$AI$5552,4,FALSE),IF($U$8="BV",VLOOKUP(Search!$A4361,Inventory!$AH$2:$AI$5552,2,FALSE),""))),"")</f>
        <v/>
      </c>
      <c r="C4361" s="38"/>
      <c r="D4361" s="38"/>
      <c r="E4361" s="38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22"/>
    </row>
    <row r="4362" spans="1:22" x14ac:dyDescent="0.2">
      <c r="A4362" s="24">
        <f>1+LARGE($A$11:A4361,1)</f>
        <v>4351</v>
      </c>
      <c r="B4362" s="38" t="str">
        <f>_xlfn.IFNA(IF($U$8="set",VLOOKUP(Search!$A4362,Inventory!$AD$2:$AI$5552,6,FALSE),IF($U$8="Player",VLOOKUP(Search!$A4362,Inventory!$AF$2:$AI$5552,4,FALSE),IF($U$8="BV",VLOOKUP(Search!$A4362,Inventory!$AH$2:$AI$5552,2,FALSE),""))),"")</f>
        <v/>
      </c>
      <c r="C4362" s="38"/>
      <c r="D4362" s="38"/>
      <c r="E4362" s="38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22"/>
    </row>
    <row r="4363" spans="1:22" x14ac:dyDescent="0.2">
      <c r="A4363" s="24">
        <f>1+LARGE($A$11:A4362,1)</f>
        <v>4352</v>
      </c>
      <c r="B4363" s="38" t="str">
        <f>_xlfn.IFNA(IF($U$8="set",VLOOKUP(Search!$A4363,Inventory!$AD$2:$AI$5552,6,FALSE),IF($U$8="Player",VLOOKUP(Search!$A4363,Inventory!$AF$2:$AI$5552,4,FALSE),IF($U$8="BV",VLOOKUP(Search!$A4363,Inventory!$AH$2:$AI$5552,2,FALSE),""))),"")</f>
        <v/>
      </c>
      <c r="C4363" s="38"/>
      <c r="D4363" s="38"/>
      <c r="E4363" s="38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22"/>
    </row>
    <row r="4364" spans="1:22" x14ac:dyDescent="0.2">
      <c r="A4364" s="24">
        <f>1+LARGE($A$11:A4363,1)</f>
        <v>4353</v>
      </c>
      <c r="B4364" s="38" t="str">
        <f>_xlfn.IFNA(IF($U$8="set",VLOOKUP(Search!$A4364,Inventory!$AD$2:$AI$5552,6,FALSE),IF($U$8="Player",VLOOKUP(Search!$A4364,Inventory!$AF$2:$AI$5552,4,FALSE),IF($U$8="BV",VLOOKUP(Search!$A4364,Inventory!$AH$2:$AI$5552,2,FALSE),""))),"")</f>
        <v/>
      </c>
      <c r="C4364" s="38"/>
      <c r="D4364" s="38"/>
      <c r="E4364" s="38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22"/>
    </row>
    <row r="4365" spans="1:22" x14ac:dyDescent="0.2">
      <c r="A4365" s="24">
        <f>1+LARGE($A$11:A4364,1)</f>
        <v>4354</v>
      </c>
      <c r="B4365" s="38" t="str">
        <f>_xlfn.IFNA(IF($U$8="set",VLOOKUP(Search!$A4365,Inventory!$AD$2:$AI$5552,6,FALSE),IF($U$8="Player",VLOOKUP(Search!$A4365,Inventory!$AF$2:$AI$5552,4,FALSE),IF($U$8="BV",VLOOKUP(Search!$A4365,Inventory!$AH$2:$AI$5552,2,FALSE),""))),"")</f>
        <v/>
      </c>
      <c r="C4365" s="38"/>
      <c r="D4365" s="38"/>
      <c r="E4365" s="38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22"/>
    </row>
    <row r="4366" spans="1:22" x14ac:dyDescent="0.2">
      <c r="A4366" s="24">
        <f>1+LARGE($A$11:A4365,1)</f>
        <v>4355</v>
      </c>
      <c r="B4366" s="38" t="str">
        <f>_xlfn.IFNA(IF($U$8="set",VLOOKUP(Search!$A4366,Inventory!$AD$2:$AI$5552,6,FALSE),IF($U$8="Player",VLOOKUP(Search!$A4366,Inventory!$AF$2:$AI$5552,4,FALSE),IF($U$8="BV",VLOOKUP(Search!$A4366,Inventory!$AH$2:$AI$5552,2,FALSE),""))),"")</f>
        <v/>
      </c>
      <c r="C4366" s="38"/>
      <c r="D4366" s="38"/>
      <c r="E4366" s="38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22"/>
    </row>
    <row r="4367" spans="1:22" x14ac:dyDescent="0.2">
      <c r="A4367" s="24">
        <f>1+LARGE($A$11:A4366,1)</f>
        <v>4356</v>
      </c>
      <c r="B4367" s="38" t="str">
        <f>_xlfn.IFNA(IF($U$8="set",VLOOKUP(Search!$A4367,Inventory!$AD$2:$AI$5552,6,FALSE),IF($U$8="Player",VLOOKUP(Search!$A4367,Inventory!$AF$2:$AI$5552,4,FALSE),IF($U$8="BV",VLOOKUP(Search!$A4367,Inventory!$AH$2:$AI$5552,2,FALSE),""))),"")</f>
        <v/>
      </c>
      <c r="C4367" s="38"/>
      <c r="D4367" s="38"/>
      <c r="E4367" s="38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22"/>
    </row>
    <row r="4368" spans="1:22" x14ac:dyDescent="0.2">
      <c r="A4368" s="24">
        <f>1+LARGE($A$11:A4367,1)</f>
        <v>4357</v>
      </c>
      <c r="B4368" s="38" t="str">
        <f>_xlfn.IFNA(IF($U$8="set",VLOOKUP(Search!$A4368,Inventory!$AD$2:$AI$5552,6,FALSE),IF($U$8="Player",VLOOKUP(Search!$A4368,Inventory!$AF$2:$AI$5552,4,FALSE),IF($U$8="BV",VLOOKUP(Search!$A4368,Inventory!$AH$2:$AI$5552,2,FALSE),""))),"")</f>
        <v/>
      </c>
      <c r="C4368" s="38"/>
      <c r="D4368" s="38"/>
      <c r="E4368" s="38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22"/>
    </row>
    <row r="4369" spans="1:22" x14ac:dyDescent="0.2">
      <c r="A4369" s="24">
        <f>1+LARGE($A$11:A4368,1)</f>
        <v>4358</v>
      </c>
      <c r="B4369" s="38" t="str">
        <f>_xlfn.IFNA(IF($U$8="set",VLOOKUP(Search!$A4369,Inventory!$AD$2:$AI$5552,6,FALSE),IF($U$8="Player",VLOOKUP(Search!$A4369,Inventory!$AF$2:$AI$5552,4,FALSE),IF($U$8="BV",VLOOKUP(Search!$A4369,Inventory!$AH$2:$AI$5552,2,FALSE),""))),"")</f>
        <v/>
      </c>
      <c r="C4369" s="38"/>
      <c r="D4369" s="38"/>
      <c r="E4369" s="38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22"/>
    </row>
    <row r="4370" spans="1:22" x14ac:dyDescent="0.2">
      <c r="A4370" s="24">
        <f>1+LARGE($A$11:A4369,1)</f>
        <v>4359</v>
      </c>
      <c r="B4370" s="38" t="str">
        <f>_xlfn.IFNA(IF($U$8="set",VLOOKUP(Search!$A4370,Inventory!$AD$2:$AI$5552,6,FALSE),IF($U$8="Player",VLOOKUP(Search!$A4370,Inventory!$AF$2:$AI$5552,4,FALSE),IF($U$8="BV",VLOOKUP(Search!$A4370,Inventory!$AH$2:$AI$5552,2,FALSE),""))),"")</f>
        <v/>
      </c>
      <c r="C4370" s="38"/>
      <c r="D4370" s="38"/>
      <c r="E4370" s="38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22"/>
    </row>
    <row r="4371" spans="1:22" x14ac:dyDescent="0.2">
      <c r="A4371" s="24">
        <f>1+LARGE($A$11:A4370,1)</f>
        <v>4360</v>
      </c>
      <c r="B4371" s="38" t="str">
        <f>_xlfn.IFNA(IF($U$8="set",VLOOKUP(Search!$A4371,Inventory!$AD$2:$AI$5552,6,FALSE),IF($U$8="Player",VLOOKUP(Search!$A4371,Inventory!$AF$2:$AI$5552,4,FALSE),IF($U$8="BV",VLOOKUP(Search!$A4371,Inventory!$AH$2:$AI$5552,2,FALSE),""))),"")</f>
        <v/>
      </c>
      <c r="C4371" s="38"/>
      <c r="D4371" s="38"/>
      <c r="E4371" s="38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22"/>
    </row>
    <row r="4372" spans="1:22" x14ac:dyDescent="0.2">
      <c r="A4372" s="24">
        <f>1+LARGE($A$11:A4371,1)</f>
        <v>4361</v>
      </c>
      <c r="B4372" s="38" t="str">
        <f>_xlfn.IFNA(IF($U$8="set",VLOOKUP(Search!$A4372,Inventory!$AD$2:$AI$5552,6,FALSE),IF($U$8="Player",VLOOKUP(Search!$A4372,Inventory!$AF$2:$AI$5552,4,FALSE),IF($U$8="BV",VLOOKUP(Search!$A4372,Inventory!$AH$2:$AI$5552,2,FALSE),""))),"")</f>
        <v/>
      </c>
      <c r="C4372" s="38"/>
      <c r="D4372" s="38"/>
      <c r="E4372" s="38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22"/>
    </row>
    <row r="4373" spans="1:22" x14ac:dyDescent="0.2">
      <c r="A4373" s="24">
        <f>1+LARGE($A$11:A4372,1)</f>
        <v>4362</v>
      </c>
      <c r="B4373" s="38" t="str">
        <f>_xlfn.IFNA(IF($U$8="set",VLOOKUP(Search!$A4373,Inventory!$AD$2:$AI$5552,6,FALSE),IF($U$8="Player",VLOOKUP(Search!$A4373,Inventory!$AF$2:$AI$5552,4,FALSE),IF($U$8="BV",VLOOKUP(Search!$A4373,Inventory!$AH$2:$AI$5552,2,FALSE),""))),"")</f>
        <v/>
      </c>
      <c r="C4373" s="38"/>
      <c r="D4373" s="38"/>
      <c r="E4373" s="38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22"/>
    </row>
    <row r="4374" spans="1:22" x14ac:dyDescent="0.2">
      <c r="A4374" s="24">
        <f>1+LARGE($A$11:A4373,1)</f>
        <v>4363</v>
      </c>
      <c r="B4374" s="38" t="str">
        <f>_xlfn.IFNA(IF($U$8="set",VLOOKUP(Search!$A4374,Inventory!$AD$2:$AI$5552,6,FALSE),IF($U$8="Player",VLOOKUP(Search!$A4374,Inventory!$AF$2:$AI$5552,4,FALSE),IF($U$8="BV",VLOOKUP(Search!$A4374,Inventory!$AH$2:$AI$5552,2,FALSE),""))),"")</f>
        <v/>
      </c>
      <c r="C4374" s="38"/>
      <c r="D4374" s="38"/>
      <c r="E4374" s="38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22"/>
    </row>
    <row r="4375" spans="1:22" x14ac:dyDescent="0.2">
      <c r="A4375" s="24">
        <f>1+LARGE($A$11:A4374,1)</f>
        <v>4364</v>
      </c>
      <c r="B4375" s="38" t="str">
        <f>_xlfn.IFNA(IF($U$8="set",VLOOKUP(Search!$A4375,Inventory!$AD$2:$AI$5552,6,FALSE),IF($U$8="Player",VLOOKUP(Search!$A4375,Inventory!$AF$2:$AI$5552,4,FALSE),IF($U$8="BV",VLOOKUP(Search!$A4375,Inventory!$AH$2:$AI$5552,2,FALSE),""))),"")</f>
        <v/>
      </c>
      <c r="C4375" s="38"/>
      <c r="D4375" s="38"/>
      <c r="E4375" s="38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22"/>
    </row>
    <row r="4376" spans="1:22" x14ac:dyDescent="0.2">
      <c r="A4376" s="24">
        <f>1+LARGE($A$11:A4375,1)</f>
        <v>4365</v>
      </c>
      <c r="B4376" s="38" t="str">
        <f>_xlfn.IFNA(IF($U$8="set",VLOOKUP(Search!$A4376,Inventory!$AD$2:$AI$5552,6,FALSE),IF($U$8="Player",VLOOKUP(Search!$A4376,Inventory!$AF$2:$AI$5552,4,FALSE),IF($U$8="BV",VLOOKUP(Search!$A4376,Inventory!$AH$2:$AI$5552,2,FALSE),""))),"")</f>
        <v/>
      </c>
      <c r="C4376" s="38"/>
      <c r="D4376" s="38"/>
      <c r="E4376" s="38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22"/>
    </row>
    <row r="4377" spans="1:22" x14ac:dyDescent="0.2">
      <c r="A4377" s="24">
        <f>1+LARGE($A$11:A4376,1)</f>
        <v>4366</v>
      </c>
      <c r="B4377" s="38" t="str">
        <f>_xlfn.IFNA(IF($U$8="set",VLOOKUP(Search!$A4377,Inventory!$AD$2:$AI$5552,6,FALSE),IF($U$8="Player",VLOOKUP(Search!$A4377,Inventory!$AF$2:$AI$5552,4,FALSE),IF($U$8="BV",VLOOKUP(Search!$A4377,Inventory!$AH$2:$AI$5552,2,FALSE),""))),"")</f>
        <v/>
      </c>
      <c r="C4377" s="38"/>
      <c r="D4377" s="38"/>
      <c r="E4377" s="38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22"/>
    </row>
    <row r="4378" spans="1:22" x14ac:dyDescent="0.2">
      <c r="A4378" s="24">
        <f>1+LARGE($A$11:A4377,1)</f>
        <v>4367</v>
      </c>
      <c r="B4378" s="38" t="str">
        <f>_xlfn.IFNA(IF($U$8="set",VLOOKUP(Search!$A4378,Inventory!$AD$2:$AI$5552,6,FALSE),IF($U$8="Player",VLOOKUP(Search!$A4378,Inventory!$AF$2:$AI$5552,4,FALSE),IF($U$8="BV",VLOOKUP(Search!$A4378,Inventory!$AH$2:$AI$5552,2,FALSE),""))),"")</f>
        <v/>
      </c>
      <c r="C4378" s="38"/>
      <c r="D4378" s="38"/>
      <c r="E4378" s="38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22"/>
    </row>
    <row r="4379" spans="1:22" x14ac:dyDescent="0.2">
      <c r="A4379" s="24">
        <f>1+LARGE($A$11:A4378,1)</f>
        <v>4368</v>
      </c>
      <c r="B4379" s="38" t="str">
        <f>_xlfn.IFNA(IF($U$8="set",VLOOKUP(Search!$A4379,Inventory!$AD$2:$AI$5552,6,FALSE),IF($U$8="Player",VLOOKUP(Search!$A4379,Inventory!$AF$2:$AI$5552,4,FALSE),IF($U$8="BV",VLOOKUP(Search!$A4379,Inventory!$AH$2:$AI$5552,2,FALSE),""))),"")</f>
        <v/>
      </c>
      <c r="C4379" s="38"/>
      <c r="D4379" s="38"/>
      <c r="E4379" s="38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22"/>
    </row>
    <row r="4380" spans="1:22" x14ac:dyDescent="0.2">
      <c r="A4380" s="24">
        <f>1+LARGE($A$11:A4379,1)</f>
        <v>4369</v>
      </c>
      <c r="B4380" s="38" t="str">
        <f>_xlfn.IFNA(IF($U$8="set",VLOOKUP(Search!$A4380,Inventory!$AD$2:$AI$5552,6,FALSE),IF($U$8="Player",VLOOKUP(Search!$A4380,Inventory!$AF$2:$AI$5552,4,FALSE),IF($U$8="BV",VLOOKUP(Search!$A4380,Inventory!$AH$2:$AI$5552,2,FALSE),""))),"")</f>
        <v/>
      </c>
      <c r="C4380" s="38"/>
      <c r="D4380" s="38"/>
      <c r="E4380" s="38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22"/>
    </row>
    <row r="4381" spans="1:22" x14ac:dyDescent="0.2">
      <c r="A4381" s="24">
        <f>1+LARGE($A$11:A4380,1)</f>
        <v>4370</v>
      </c>
      <c r="B4381" s="38" t="str">
        <f>_xlfn.IFNA(IF($U$8="set",VLOOKUP(Search!$A4381,Inventory!$AD$2:$AI$5552,6,FALSE),IF($U$8="Player",VLOOKUP(Search!$A4381,Inventory!$AF$2:$AI$5552,4,FALSE),IF($U$8="BV",VLOOKUP(Search!$A4381,Inventory!$AH$2:$AI$5552,2,FALSE),""))),"")</f>
        <v/>
      </c>
      <c r="C4381" s="38"/>
      <c r="D4381" s="38"/>
      <c r="E4381" s="38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22"/>
    </row>
    <row r="4382" spans="1:22" x14ac:dyDescent="0.2">
      <c r="A4382" s="24">
        <f>1+LARGE($A$11:A4381,1)</f>
        <v>4371</v>
      </c>
      <c r="B4382" s="38" t="str">
        <f>_xlfn.IFNA(IF($U$8="set",VLOOKUP(Search!$A4382,Inventory!$AD$2:$AI$5552,6,FALSE),IF($U$8="Player",VLOOKUP(Search!$A4382,Inventory!$AF$2:$AI$5552,4,FALSE),IF($U$8="BV",VLOOKUP(Search!$A4382,Inventory!$AH$2:$AI$5552,2,FALSE),""))),"")</f>
        <v/>
      </c>
      <c r="C4382" s="38"/>
      <c r="D4382" s="38"/>
      <c r="E4382" s="38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22"/>
    </row>
    <row r="4383" spans="1:22" x14ac:dyDescent="0.2">
      <c r="A4383" s="24">
        <f>1+LARGE($A$11:A4382,1)</f>
        <v>4372</v>
      </c>
      <c r="B4383" s="38" t="str">
        <f>_xlfn.IFNA(IF($U$8="set",VLOOKUP(Search!$A4383,Inventory!$AD$2:$AI$5552,6,FALSE),IF($U$8="Player",VLOOKUP(Search!$A4383,Inventory!$AF$2:$AI$5552,4,FALSE),IF($U$8="BV",VLOOKUP(Search!$A4383,Inventory!$AH$2:$AI$5552,2,FALSE),""))),"")</f>
        <v/>
      </c>
      <c r="C4383" s="38"/>
      <c r="D4383" s="38"/>
      <c r="E4383" s="38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22"/>
    </row>
    <row r="4384" spans="1:22" x14ac:dyDescent="0.2">
      <c r="A4384" s="24">
        <f>1+LARGE($A$11:A4383,1)</f>
        <v>4373</v>
      </c>
      <c r="B4384" s="38" t="str">
        <f>_xlfn.IFNA(IF($U$8="set",VLOOKUP(Search!$A4384,Inventory!$AD$2:$AI$5552,6,FALSE),IF($U$8="Player",VLOOKUP(Search!$A4384,Inventory!$AF$2:$AI$5552,4,FALSE),IF($U$8="BV",VLOOKUP(Search!$A4384,Inventory!$AH$2:$AI$5552,2,FALSE),""))),"")</f>
        <v/>
      </c>
      <c r="C4384" s="38"/>
      <c r="D4384" s="38"/>
      <c r="E4384" s="38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22"/>
    </row>
    <row r="4385" spans="1:22" x14ac:dyDescent="0.2">
      <c r="A4385" s="24">
        <f>1+LARGE($A$11:A4384,1)</f>
        <v>4374</v>
      </c>
      <c r="B4385" s="38" t="str">
        <f>_xlfn.IFNA(IF($U$8="set",VLOOKUP(Search!$A4385,Inventory!$AD$2:$AI$5552,6,FALSE),IF($U$8="Player",VLOOKUP(Search!$A4385,Inventory!$AF$2:$AI$5552,4,FALSE),IF($U$8="BV",VLOOKUP(Search!$A4385,Inventory!$AH$2:$AI$5552,2,FALSE),""))),"")</f>
        <v/>
      </c>
      <c r="C4385" s="38"/>
      <c r="D4385" s="38"/>
      <c r="E4385" s="38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22"/>
    </row>
    <row r="4386" spans="1:22" x14ac:dyDescent="0.2">
      <c r="A4386" s="24">
        <f>1+LARGE($A$11:A4385,1)</f>
        <v>4375</v>
      </c>
      <c r="B4386" s="38" t="str">
        <f>_xlfn.IFNA(IF($U$8="set",VLOOKUP(Search!$A4386,Inventory!$AD$2:$AI$5552,6,FALSE),IF($U$8="Player",VLOOKUP(Search!$A4386,Inventory!$AF$2:$AI$5552,4,FALSE),IF($U$8="BV",VLOOKUP(Search!$A4386,Inventory!$AH$2:$AI$5552,2,FALSE),""))),"")</f>
        <v/>
      </c>
      <c r="C4386" s="38"/>
      <c r="D4386" s="38"/>
      <c r="E4386" s="38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22"/>
    </row>
    <row r="4387" spans="1:22" x14ac:dyDescent="0.2">
      <c r="A4387" s="24">
        <f>1+LARGE($A$11:A4386,1)</f>
        <v>4376</v>
      </c>
      <c r="B4387" s="38" t="str">
        <f>_xlfn.IFNA(IF($U$8="set",VLOOKUP(Search!$A4387,Inventory!$AD$2:$AI$5552,6,FALSE),IF($U$8="Player",VLOOKUP(Search!$A4387,Inventory!$AF$2:$AI$5552,4,FALSE),IF($U$8="BV",VLOOKUP(Search!$A4387,Inventory!$AH$2:$AI$5552,2,FALSE),""))),"")</f>
        <v/>
      </c>
      <c r="C4387" s="38"/>
      <c r="D4387" s="38"/>
      <c r="E4387" s="38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22"/>
    </row>
    <row r="4388" spans="1:22" x14ac:dyDescent="0.2">
      <c r="A4388" s="24">
        <f>1+LARGE($A$11:A4387,1)</f>
        <v>4377</v>
      </c>
      <c r="B4388" s="38" t="str">
        <f>_xlfn.IFNA(IF($U$8="set",VLOOKUP(Search!$A4388,Inventory!$AD$2:$AI$5552,6,FALSE),IF($U$8="Player",VLOOKUP(Search!$A4388,Inventory!$AF$2:$AI$5552,4,FALSE),IF($U$8="BV",VLOOKUP(Search!$A4388,Inventory!$AH$2:$AI$5552,2,FALSE),""))),"")</f>
        <v/>
      </c>
      <c r="C4388" s="38"/>
      <c r="D4388" s="38"/>
      <c r="E4388" s="38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22"/>
    </row>
    <row r="4389" spans="1:22" x14ac:dyDescent="0.2">
      <c r="A4389" s="24">
        <f>1+LARGE($A$11:A4388,1)</f>
        <v>4378</v>
      </c>
      <c r="B4389" s="38" t="str">
        <f>_xlfn.IFNA(IF($U$8="set",VLOOKUP(Search!$A4389,Inventory!$AD$2:$AI$5552,6,FALSE),IF($U$8="Player",VLOOKUP(Search!$A4389,Inventory!$AF$2:$AI$5552,4,FALSE),IF($U$8="BV",VLOOKUP(Search!$A4389,Inventory!$AH$2:$AI$5552,2,FALSE),""))),"")</f>
        <v/>
      </c>
      <c r="C4389" s="38"/>
      <c r="D4389" s="38"/>
      <c r="E4389" s="38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22"/>
    </row>
    <row r="4390" spans="1:22" x14ac:dyDescent="0.2">
      <c r="A4390" s="24">
        <f>1+LARGE($A$11:A4389,1)</f>
        <v>4379</v>
      </c>
      <c r="B4390" s="38" t="str">
        <f>_xlfn.IFNA(IF($U$8="set",VLOOKUP(Search!$A4390,Inventory!$AD$2:$AI$5552,6,FALSE),IF($U$8="Player",VLOOKUP(Search!$A4390,Inventory!$AF$2:$AI$5552,4,FALSE),IF($U$8="BV",VLOOKUP(Search!$A4390,Inventory!$AH$2:$AI$5552,2,FALSE),""))),"")</f>
        <v/>
      </c>
      <c r="C4390" s="38"/>
      <c r="D4390" s="38"/>
      <c r="E4390" s="38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22"/>
    </row>
    <row r="4391" spans="1:22" x14ac:dyDescent="0.2">
      <c r="A4391" s="24">
        <f>1+LARGE($A$11:A4390,1)</f>
        <v>4380</v>
      </c>
      <c r="B4391" s="38" t="str">
        <f>_xlfn.IFNA(IF($U$8="set",VLOOKUP(Search!$A4391,Inventory!$AD$2:$AI$5552,6,FALSE),IF($U$8="Player",VLOOKUP(Search!$A4391,Inventory!$AF$2:$AI$5552,4,FALSE),IF($U$8="BV",VLOOKUP(Search!$A4391,Inventory!$AH$2:$AI$5552,2,FALSE),""))),"")</f>
        <v/>
      </c>
      <c r="C4391" s="38"/>
      <c r="D4391" s="38"/>
      <c r="E4391" s="38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22"/>
    </row>
    <row r="4392" spans="1:22" x14ac:dyDescent="0.2">
      <c r="A4392" s="24">
        <f>1+LARGE($A$11:A4391,1)</f>
        <v>4381</v>
      </c>
      <c r="B4392" s="38" t="str">
        <f>_xlfn.IFNA(IF($U$8="set",VLOOKUP(Search!$A4392,Inventory!$AD$2:$AI$5552,6,FALSE),IF($U$8="Player",VLOOKUP(Search!$A4392,Inventory!$AF$2:$AI$5552,4,FALSE),IF($U$8="BV",VLOOKUP(Search!$A4392,Inventory!$AH$2:$AI$5552,2,FALSE),""))),"")</f>
        <v/>
      </c>
      <c r="C4392" s="38"/>
      <c r="D4392" s="38"/>
      <c r="E4392" s="38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22"/>
    </row>
    <row r="4393" spans="1:22" x14ac:dyDescent="0.2">
      <c r="A4393" s="24">
        <f>1+LARGE($A$11:A4392,1)</f>
        <v>4382</v>
      </c>
      <c r="B4393" s="38" t="str">
        <f>_xlfn.IFNA(IF($U$8="set",VLOOKUP(Search!$A4393,Inventory!$AD$2:$AI$5552,6,FALSE),IF($U$8="Player",VLOOKUP(Search!$A4393,Inventory!$AF$2:$AI$5552,4,FALSE),IF($U$8="BV",VLOOKUP(Search!$A4393,Inventory!$AH$2:$AI$5552,2,FALSE),""))),"")</f>
        <v/>
      </c>
      <c r="C4393" s="38"/>
      <c r="D4393" s="38"/>
      <c r="E4393" s="38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22"/>
    </row>
    <row r="4394" spans="1:22" x14ac:dyDescent="0.2">
      <c r="A4394" s="24">
        <f>1+LARGE($A$11:A4393,1)</f>
        <v>4383</v>
      </c>
      <c r="B4394" s="38" t="str">
        <f>_xlfn.IFNA(IF($U$8="set",VLOOKUP(Search!$A4394,Inventory!$AD$2:$AI$5552,6,FALSE),IF($U$8="Player",VLOOKUP(Search!$A4394,Inventory!$AF$2:$AI$5552,4,FALSE),IF($U$8="BV",VLOOKUP(Search!$A4394,Inventory!$AH$2:$AI$5552,2,FALSE),""))),"")</f>
        <v/>
      </c>
      <c r="C4394" s="38"/>
      <c r="D4394" s="38"/>
      <c r="E4394" s="38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22"/>
    </row>
    <row r="4395" spans="1:22" x14ac:dyDescent="0.2">
      <c r="A4395" s="24">
        <f>1+LARGE($A$11:A4394,1)</f>
        <v>4384</v>
      </c>
      <c r="B4395" s="38" t="str">
        <f>_xlfn.IFNA(IF($U$8="set",VLOOKUP(Search!$A4395,Inventory!$AD$2:$AI$5552,6,FALSE),IF($U$8="Player",VLOOKUP(Search!$A4395,Inventory!$AF$2:$AI$5552,4,FALSE),IF($U$8="BV",VLOOKUP(Search!$A4395,Inventory!$AH$2:$AI$5552,2,FALSE),""))),"")</f>
        <v/>
      </c>
      <c r="C4395" s="38"/>
      <c r="D4395" s="38"/>
      <c r="E4395" s="38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22"/>
    </row>
    <row r="4396" spans="1:22" x14ac:dyDescent="0.2">
      <c r="A4396" s="24">
        <f>1+LARGE($A$11:A4395,1)</f>
        <v>4385</v>
      </c>
      <c r="B4396" s="38" t="str">
        <f>_xlfn.IFNA(IF($U$8="set",VLOOKUP(Search!$A4396,Inventory!$AD$2:$AI$5552,6,FALSE),IF($U$8="Player",VLOOKUP(Search!$A4396,Inventory!$AF$2:$AI$5552,4,FALSE),IF($U$8="BV",VLOOKUP(Search!$A4396,Inventory!$AH$2:$AI$5552,2,FALSE),""))),"")</f>
        <v/>
      </c>
      <c r="C4396" s="38"/>
      <c r="D4396" s="38"/>
      <c r="E4396" s="38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22"/>
    </row>
    <row r="4397" spans="1:22" x14ac:dyDescent="0.2">
      <c r="A4397" s="24">
        <f>1+LARGE($A$11:A4396,1)</f>
        <v>4386</v>
      </c>
      <c r="B4397" s="38" t="str">
        <f>_xlfn.IFNA(IF($U$8="set",VLOOKUP(Search!$A4397,Inventory!$AD$2:$AI$5552,6,FALSE),IF($U$8="Player",VLOOKUP(Search!$A4397,Inventory!$AF$2:$AI$5552,4,FALSE),IF($U$8="BV",VLOOKUP(Search!$A4397,Inventory!$AH$2:$AI$5552,2,FALSE),""))),"")</f>
        <v/>
      </c>
      <c r="C4397" s="38"/>
      <c r="D4397" s="38"/>
      <c r="E4397" s="38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22"/>
    </row>
    <row r="4398" spans="1:22" x14ac:dyDescent="0.2">
      <c r="A4398" s="24">
        <f>1+LARGE($A$11:A4397,1)</f>
        <v>4387</v>
      </c>
      <c r="B4398" s="38" t="str">
        <f>_xlfn.IFNA(IF($U$8="set",VLOOKUP(Search!$A4398,Inventory!$AD$2:$AI$5552,6,FALSE),IF($U$8="Player",VLOOKUP(Search!$A4398,Inventory!$AF$2:$AI$5552,4,FALSE),IF($U$8="BV",VLOOKUP(Search!$A4398,Inventory!$AH$2:$AI$5552,2,FALSE),""))),"")</f>
        <v/>
      </c>
      <c r="C4398" s="38"/>
      <c r="D4398" s="38"/>
      <c r="E4398" s="38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22"/>
    </row>
    <row r="4399" spans="1:22" x14ac:dyDescent="0.2">
      <c r="A4399" s="24">
        <f>1+LARGE($A$11:A4398,1)</f>
        <v>4388</v>
      </c>
      <c r="B4399" s="38" t="str">
        <f>_xlfn.IFNA(IF($U$8="set",VLOOKUP(Search!$A4399,Inventory!$AD$2:$AI$5552,6,FALSE),IF($U$8="Player",VLOOKUP(Search!$A4399,Inventory!$AF$2:$AI$5552,4,FALSE),IF($U$8="BV",VLOOKUP(Search!$A4399,Inventory!$AH$2:$AI$5552,2,FALSE),""))),"")</f>
        <v/>
      </c>
      <c r="C4399" s="38"/>
      <c r="D4399" s="38"/>
      <c r="E4399" s="38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22"/>
    </row>
    <row r="4400" spans="1:22" x14ac:dyDescent="0.2">
      <c r="A4400" s="24">
        <f>1+LARGE($A$11:A4399,1)</f>
        <v>4389</v>
      </c>
      <c r="B4400" s="38" t="str">
        <f>_xlfn.IFNA(IF($U$8="set",VLOOKUP(Search!$A4400,Inventory!$AD$2:$AI$5552,6,FALSE),IF($U$8="Player",VLOOKUP(Search!$A4400,Inventory!$AF$2:$AI$5552,4,FALSE),IF($U$8="BV",VLOOKUP(Search!$A4400,Inventory!$AH$2:$AI$5552,2,FALSE),""))),"")</f>
        <v/>
      </c>
      <c r="C4400" s="38"/>
      <c r="D4400" s="38"/>
      <c r="E4400" s="38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22"/>
    </row>
    <row r="4401" spans="1:22" x14ac:dyDescent="0.2">
      <c r="A4401" s="24">
        <f>1+LARGE($A$11:A4400,1)</f>
        <v>4390</v>
      </c>
      <c r="B4401" s="38" t="str">
        <f>_xlfn.IFNA(IF($U$8="set",VLOOKUP(Search!$A4401,Inventory!$AD$2:$AI$5552,6,FALSE),IF($U$8="Player",VLOOKUP(Search!$A4401,Inventory!$AF$2:$AI$5552,4,FALSE),IF($U$8="BV",VLOOKUP(Search!$A4401,Inventory!$AH$2:$AI$5552,2,FALSE),""))),"")</f>
        <v/>
      </c>
      <c r="C4401" s="38"/>
      <c r="D4401" s="38"/>
      <c r="E4401" s="38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22"/>
    </row>
    <row r="4402" spans="1:22" x14ac:dyDescent="0.2">
      <c r="A4402" s="24">
        <f>1+LARGE($A$11:A4401,1)</f>
        <v>4391</v>
      </c>
      <c r="B4402" s="38" t="str">
        <f>_xlfn.IFNA(IF($U$8="set",VLOOKUP(Search!$A4402,Inventory!$AD$2:$AI$5552,6,FALSE),IF($U$8="Player",VLOOKUP(Search!$A4402,Inventory!$AF$2:$AI$5552,4,FALSE),IF($U$8="BV",VLOOKUP(Search!$A4402,Inventory!$AH$2:$AI$5552,2,FALSE),""))),"")</f>
        <v/>
      </c>
      <c r="C4402" s="38"/>
      <c r="D4402" s="38"/>
      <c r="E4402" s="38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22"/>
    </row>
    <row r="4403" spans="1:22" x14ac:dyDescent="0.2">
      <c r="A4403" s="24">
        <f>1+LARGE($A$11:A4402,1)</f>
        <v>4392</v>
      </c>
      <c r="B4403" s="38" t="str">
        <f>_xlfn.IFNA(IF($U$8="set",VLOOKUP(Search!$A4403,Inventory!$AD$2:$AI$5552,6,FALSE),IF($U$8="Player",VLOOKUP(Search!$A4403,Inventory!$AF$2:$AI$5552,4,FALSE),IF($U$8="BV",VLOOKUP(Search!$A4403,Inventory!$AH$2:$AI$5552,2,FALSE),""))),"")</f>
        <v/>
      </c>
      <c r="C4403" s="38"/>
      <c r="D4403" s="38"/>
      <c r="E4403" s="38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22"/>
    </row>
    <row r="4404" spans="1:22" x14ac:dyDescent="0.2">
      <c r="A4404" s="24">
        <f>1+LARGE($A$11:A4403,1)</f>
        <v>4393</v>
      </c>
      <c r="B4404" s="38" t="str">
        <f>_xlfn.IFNA(IF($U$8="set",VLOOKUP(Search!$A4404,Inventory!$AD$2:$AI$5552,6,FALSE),IF($U$8="Player",VLOOKUP(Search!$A4404,Inventory!$AF$2:$AI$5552,4,FALSE),IF($U$8="BV",VLOOKUP(Search!$A4404,Inventory!$AH$2:$AI$5552,2,FALSE),""))),"")</f>
        <v/>
      </c>
      <c r="C4404" s="38"/>
      <c r="D4404" s="38"/>
      <c r="E4404" s="38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22"/>
    </row>
    <row r="4405" spans="1:22" x14ac:dyDescent="0.2">
      <c r="A4405" s="24">
        <f>1+LARGE($A$11:A4404,1)</f>
        <v>4394</v>
      </c>
      <c r="B4405" s="38" t="str">
        <f>_xlfn.IFNA(IF($U$8="set",VLOOKUP(Search!$A4405,Inventory!$AD$2:$AI$5552,6,FALSE),IF($U$8="Player",VLOOKUP(Search!$A4405,Inventory!$AF$2:$AI$5552,4,FALSE),IF($U$8="BV",VLOOKUP(Search!$A4405,Inventory!$AH$2:$AI$5552,2,FALSE),""))),"")</f>
        <v/>
      </c>
      <c r="C4405" s="38"/>
      <c r="D4405" s="38"/>
      <c r="E4405" s="38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22"/>
    </row>
    <row r="4406" spans="1:22" x14ac:dyDescent="0.2">
      <c r="A4406" s="24">
        <f>1+LARGE($A$11:A4405,1)</f>
        <v>4395</v>
      </c>
      <c r="B4406" s="38" t="str">
        <f>_xlfn.IFNA(IF($U$8="set",VLOOKUP(Search!$A4406,Inventory!$AD$2:$AI$5552,6,FALSE),IF($U$8="Player",VLOOKUP(Search!$A4406,Inventory!$AF$2:$AI$5552,4,FALSE),IF($U$8="BV",VLOOKUP(Search!$A4406,Inventory!$AH$2:$AI$5552,2,FALSE),""))),"")</f>
        <v/>
      </c>
      <c r="C4406" s="38"/>
      <c r="D4406" s="38"/>
      <c r="E4406" s="38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22"/>
    </row>
    <row r="4407" spans="1:22" x14ac:dyDescent="0.2">
      <c r="A4407" s="24">
        <f>1+LARGE($A$11:A4406,1)</f>
        <v>4396</v>
      </c>
      <c r="B4407" s="38" t="str">
        <f>_xlfn.IFNA(IF($U$8="set",VLOOKUP(Search!$A4407,Inventory!$AD$2:$AI$5552,6,FALSE),IF($U$8="Player",VLOOKUP(Search!$A4407,Inventory!$AF$2:$AI$5552,4,FALSE),IF($U$8="BV",VLOOKUP(Search!$A4407,Inventory!$AH$2:$AI$5552,2,FALSE),""))),"")</f>
        <v/>
      </c>
      <c r="C4407" s="38"/>
      <c r="D4407" s="38"/>
      <c r="E4407" s="38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22"/>
    </row>
    <row r="4408" spans="1:22" x14ac:dyDescent="0.2">
      <c r="A4408" s="24">
        <f>1+LARGE($A$11:A4407,1)</f>
        <v>4397</v>
      </c>
      <c r="B4408" s="38" t="str">
        <f>_xlfn.IFNA(IF($U$8="set",VLOOKUP(Search!$A4408,Inventory!$AD$2:$AI$5552,6,FALSE),IF($U$8="Player",VLOOKUP(Search!$A4408,Inventory!$AF$2:$AI$5552,4,FALSE),IF($U$8="BV",VLOOKUP(Search!$A4408,Inventory!$AH$2:$AI$5552,2,FALSE),""))),"")</f>
        <v/>
      </c>
      <c r="C4408" s="38"/>
      <c r="D4408" s="38"/>
      <c r="E4408" s="38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22"/>
    </row>
    <row r="4409" spans="1:22" x14ac:dyDescent="0.2">
      <c r="A4409" s="24">
        <f>1+LARGE($A$11:A4408,1)</f>
        <v>4398</v>
      </c>
      <c r="B4409" s="38" t="str">
        <f>_xlfn.IFNA(IF($U$8="set",VLOOKUP(Search!$A4409,Inventory!$AD$2:$AI$5552,6,FALSE),IF($U$8="Player",VLOOKUP(Search!$A4409,Inventory!$AF$2:$AI$5552,4,FALSE),IF($U$8="BV",VLOOKUP(Search!$A4409,Inventory!$AH$2:$AI$5552,2,FALSE),""))),"")</f>
        <v/>
      </c>
      <c r="C4409" s="38"/>
      <c r="D4409" s="38"/>
      <c r="E4409" s="38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22"/>
    </row>
    <row r="4410" spans="1:22" x14ac:dyDescent="0.2">
      <c r="A4410" s="24">
        <f>1+LARGE($A$11:A4409,1)</f>
        <v>4399</v>
      </c>
      <c r="B4410" s="38" t="str">
        <f>_xlfn.IFNA(IF($U$8="set",VLOOKUP(Search!$A4410,Inventory!$AD$2:$AI$5552,6,FALSE),IF($U$8="Player",VLOOKUP(Search!$A4410,Inventory!$AF$2:$AI$5552,4,FALSE),IF($U$8="BV",VLOOKUP(Search!$A4410,Inventory!$AH$2:$AI$5552,2,FALSE),""))),"")</f>
        <v/>
      </c>
      <c r="C4410" s="38"/>
      <c r="D4410" s="38"/>
      <c r="E4410" s="38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22"/>
    </row>
    <row r="4411" spans="1:22" x14ac:dyDescent="0.2">
      <c r="A4411" s="24">
        <f>1+LARGE($A$11:A4410,1)</f>
        <v>4400</v>
      </c>
      <c r="B4411" s="38" t="str">
        <f>_xlfn.IFNA(IF($U$8="set",VLOOKUP(Search!$A4411,Inventory!$AD$2:$AI$5552,6,FALSE),IF($U$8="Player",VLOOKUP(Search!$A4411,Inventory!$AF$2:$AI$5552,4,FALSE),IF($U$8="BV",VLOOKUP(Search!$A4411,Inventory!$AH$2:$AI$5552,2,FALSE),""))),"")</f>
        <v/>
      </c>
      <c r="C4411" s="38"/>
      <c r="D4411" s="38"/>
      <c r="E4411" s="38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22"/>
    </row>
    <row r="4412" spans="1:22" x14ac:dyDescent="0.2">
      <c r="A4412" s="24">
        <f>1+LARGE($A$11:A4411,1)</f>
        <v>4401</v>
      </c>
      <c r="B4412" s="38" t="str">
        <f>_xlfn.IFNA(IF($U$8="set",VLOOKUP(Search!$A4412,Inventory!$AD$2:$AI$5552,6,FALSE),IF($U$8="Player",VLOOKUP(Search!$A4412,Inventory!$AF$2:$AI$5552,4,FALSE),IF($U$8="BV",VLOOKUP(Search!$A4412,Inventory!$AH$2:$AI$5552,2,FALSE),""))),"")</f>
        <v/>
      </c>
      <c r="C4412" s="38"/>
      <c r="D4412" s="38"/>
      <c r="E4412" s="38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22"/>
    </row>
    <row r="4413" spans="1:22" x14ac:dyDescent="0.2">
      <c r="A4413" s="24">
        <f>1+LARGE($A$11:A4412,1)</f>
        <v>4402</v>
      </c>
      <c r="B4413" s="38" t="str">
        <f>_xlfn.IFNA(IF($U$8="set",VLOOKUP(Search!$A4413,Inventory!$AD$2:$AI$5552,6,FALSE),IF($U$8="Player",VLOOKUP(Search!$A4413,Inventory!$AF$2:$AI$5552,4,FALSE),IF($U$8="BV",VLOOKUP(Search!$A4413,Inventory!$AH$2:$AI$5552,2,FALSE),""))),"")</f>
        <v/>
      </c>
      <c r="C4413" s="38"/>
      <c r="D4413" s="38"/>
      <c r="E4413" s="38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22"/>
    </row>
    <row r="4414" spans="1:22" x14ac:dyDescent="0.2">
      <c r="A4414" s="24">
        <f>1+LARGE($A$11:A4413,1)</f>
        <v>4403</v>
      </c>
      <c r="B4414" s="38" t="str">
        <f>_xlfn.IFNA(IF($U$8="set",VLOOKUP(Search!$A4414,Inventory!$AD$2:$AI$5552,6,FALSE),IF($U$8="Player",VLOOKUP(Search!$A4414,Inventory!$AF$2:$AI$5552,4,FALSE),IF($U$8="BV",VLOOKUP(Search!$A4414,Inventory!$AH$2:$AI$5552,2,FALSE),""))),"")</f>
        <v/>
      </c>
      <c r="C4414" s="38"/>
      <c r="D4414" s="38"/>
      <c r="E4414" s="38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22"/>
    </row>
    <row r="4415" spans="1:22" x14ac:dyDescent="0.2">
      <c r="A4415" s="24">
        <f>1+LARGE($A$11:A4414,1)</f>
        <v>4404</v>
      </c>
      <c r="B4415" s="38" t="str">
        <f>_xlfn.IFNA(IF($U$8="set",VLOOKUP(Search!$A4415,Inventory!$AD$2:$AI$5552,6,FALSE),IF($U$8="Player",VLOOKUP(Search!$A4415,Inventory!$AF$2:$AI$5552,4,FALSE),IF($U$8="BV",VLOOKUP(Search!$A4415,Inventory!$AH$2:$AI$5552,2,FALSE),""))),"")</f>
        <v/>
      </c>
      <c r="C4415" s="38"/>
      <c r="D4415" s="38"/>
      <c r="E4415" s="38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22"/>
    </row>
    <row r="4416" spans="1:22" x14ac:dyDescent="0.2">
      <c r="A4416" s="24">
        <f>1+LARGE($A$11:A4415,1)</f>
        <v>4405</v>
      </c>
      <c r="B4416" s="38" t="str">
        <f>_xlfn.IFNA(IF($U$8="set",VLOOKUP(Search!$A4416,Inventory!$AD$2:$AI$5552,6,FALSE),IF($U$8="Player",VLOOKUP(Search!$A4416,Inventory!$AF$2:$AI$5552,4,FALSE),IF($U$8="BV",VLOOKUP(Search!$A4416,Inventory!$AH$2:$AI$5552,2,FALSE),""))),"")</f>
        <v/>
      </c>
      <c r="C4416" s="38"/>
      <c r="D4416" s="38"/>
      <c r="E4416" s="38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22"/>
    </row>
    <row r="4417" spans="1:22" x14ac:dyDescent="0.2">
      <c r="A4417" s="24">
        <f>1+LARGE($A$11:A4416,1)</f>
        <v>4406</v>
      </c>
      <c r="B4417" s="38" t="str">
        <f>_xlfn.IFNA(IF($U$8="set",VLOOKUP(Search!$A4417,Inventory!$AD$2:$AI$5552,6,FALSE),IF($U$8="Player",VLOOKUP(Search!$A4417,Inventory!$AF$2:$AI$5552,4,FALSE),IF($U$8="BV",VLOOKUP(Search!$A4417,Inventory!$AH$2:$AI$5552,2,FALSE),""))),"")</f>
        <v/>
      </c>
      <c r="C4417" s="38"/>
      <c r="D4417" s="38"/>
      <c r="E4417" s="38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22"/>
    </row>
    <row r="4418" spans="1:22" x14ac:dyDescent="0.2">
      <c r="A4418" s="24">
        <f>1+LARGE($A$11:A4417,1)</f>
        <v>4407</v>
      </c>
      <c r="B4418" s="38" t="str">
        <f>_xlfn.IFNA(IF($U$8="set",VLOOKUP(Search!$A4418,Inventory!$AD$2:$AI$5552,6,FALSE),IF($U$8="Player",VLOOKUP(Search!$A4418,Inventory!$AF$2:$AI$5552,4,FALSE),IF($U$8="BV",VLOOKUP(Search!$A4418,Inventory!$AH$2:$AI$5552,2,FALSE),""))),"")</f>
        <v/>
      </c>
      <c r="C4418" s="38"/>
      <c r="D4418" s="38"/>
      <c r="E4418" s="38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22"/>
    </row>
    <row r="4419" spans="1:22" x14ac:dyDescent="0.2">
      <c r="A4419" s="24">
        <f>1+LARGE($A$11:A4418,1)</f>
        <v>4408</v>
      </c>
      <c r="B4419" s="38" t="str">
        <f>_xlfn.IFNA(IF($U$8="set",VLOOKUP(Search!$A4419,Inventory!$AD$2:$AI$5552,6,FALSE),IF($U$8="Player",VLOOKUP(Search!$A4419,Inventory!$AF$2:$AI$5552,4,FALSE),IF($U$8="BV",VLOOKUP(Search!$A4419,Inventory!$AH$2:$AI$5552,2,FALSE),""))),"")</f>
        <v/>
      </c>
      <c r="C4419" s="38"/>
      <c r="D4419" s="38"/>
      <c r="E4419" s="38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22"/>
    </row>
    <row r="4420" spans="1:22" x14ac:dyDescent="0.2">
      <c r="A4420" s="24">
        <f>1+LARGE($A$11:A4419,1)</f>
        <v>4409</v>
      </c>
      <c r="B4420" s="38" t="str">
        <f>_xlfn.IFNA(IF($U$8="set",VLOOKUP(Search!$A4420,Inventory!$AD$2:$AI$5552,6,FALSE),IF($U$8="Player",VLOOKUP(Search!$A4420,Inventory!$AF$2:$AI$5552,4,FALSE),IF($U$8="BV",VLOOKUP(Search!$A4420,Inventory!$AH$2:$AI$5552,2,FALSE),""))),"")</f>
        <v/>
      </c>
      <c r="C4420" s="38"/>
      <c r="D4420" s="38"/>
      <c r="E4420" s="38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22"/>
    </row>
    <row r="4421" spans="1:22" x14ac:dyDescent="0.2">
      <c r="A4421" s="24">
        <f>1+LARGE($A$11:A4420,1)</f>
        <v>4410</v>
      </c>
      <c r="B4421" s="38" t="str">
        <f>_xlfn.IFNA(IF($U$8="set",VLOOKUP(Search!$A4421,Inventory!$AD$2:$AI$5552,6,FALSE),IF($U$8="Player",VLOOKUP(Search!$A4421,Inventory!$AF$2:$AI$5552,4,FALSE),IF($U$8="BV",VLOOKUP(Search!$A4421,Inventory!$AH$2:$AI$5552,2,FALSE),""))),"")</f>
        <v/>
      </c>
      <c r="C4421" s="38"/>
      <c r="D4421" s="38"/>
      <c r="E4421" s="38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22"/>
    </row>
    <row r="4422" spans="1:22" x14ac:dyDescent="0.2">
      <c r="A4422" s="24">
        <f>1+LARGE($A$11:A4421,1)</f>
        <v>4411</v>
      </c>
      <c r="B4422" s="38" t="str">
        <f>_xlfn.IFNA(IF($U$8="set",VLOOKUP(Search!$A4422,Inventory!$AD$2:$AI$5552,6,FALSE),IF($U$8="Player",VLOOKUP(Search!$A4422,Inventory!$AF$2:$AI$5552,4,FALSE),IF($U$8="BV",VLOOKUP(Search!$A4422,Inventory!$AH$2:$AI$5552,2,FALSE),""))),"")</f>
        <v/>
      </c>
      <c r="C4422" s="38"/>
      <c r="D4422" s="38"/>
      <c r="E4422" s="38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22"/>
    </row>
    <row r="4423" spans="1:22" x14ac:dyDescent="0.2">
      <c r="A4423" s="24">
        <f>1+LARGE($A$11:A4422,1)</f>
        <v>4412</v>
      </c>
      <c r="B4423" s="38" t="str">
        <f>_xlfn.IFNA(IF($U$8="set",VLOOKUP(Search!$A4423,Inventory!$AD$2:$AI$5552,6,FALSE),IF($U$8="Player",VLOOKUP(Search!$A4423,Inventory!$AF$2:$AI$5552,4,FALSE),IF($U$8="BV",VLOOKUP(Search!$A4423,Inventory!$AH$2:$AI$5552,2,FALSE),""))),"")</f>
        <v/>
      </c>
      <c r="C4423" s="38"/>
      <c r="D4423" s="38"/>
      <c r="E4423" s="38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22"/>
    </row>
    <row r="4424" spans="1:22" x14ac:dyDescent="0.2">
      <c r="A4424" s="24">
        <f>1+LARGE($A$11:A4423,1)</f>
        <v>4413</v>
      </c>
      <c r="B4424" s="38" t="str">
        <f>_xlfn.IFNA(IF($U$8="set",VLOOKUP(Search!$A4424,Inventory!$AD$2:$AI$5552,6,FALSE),IF($U$8="Player",VLOOKUP(Search!$A4424,Inventory!$AF$2:$AI$5552,4,FALSE),IF($U$8="BV",VLOOKUP(Search!$A4424,Inventory!$AH$2:$AI$5552,2,FALSE),""))),"")</f>
        <v/>
      </c>
      <c r="C4424" s="38"/>
      <c r="D4424" s="38"/>
      <c r="E4424" s="38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22"/>
    </row>
    <row r="4425" spans="1:22" x14ac:dyDescent="0.2">
      <c r="A4425" s="24">
        <f>1+LARGE($A$11:A4424,1)</f>
        <v>4414</v>
      </c>
      <c r="B4425" s="38" t="str">
        <f>_xlfn.IFNA(IF($U$8="set",VLOOKUP(Search!$A4425,Inventory!$AD$2:$AI$5552,6,FALSE),IF($U$8="Player",VLOOKUP(Search!$A4425,Inventory!$AF$2:$AI$5552,4,FALSE),IF($U$8="BV",VLOOKUP(Search!$A4425,Inventory!$AH$2:$AI$5552,2,FALSE),""))),"")</f>
        <v/>
      </c>
      <c r="C4425" s="38"/>
      <c r="D4425" s="38"/>
      <c r="E4425" s="38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22"/>
    </row>
    <row r="4426" spans="1:22" x14ac:dyDescent="0.2">
      <c r="A4426" s="24">
        <f>1+LARGE($A$11:A4425,1)</f>
        <v>4415</v>
      </c>
      <c r="B4426" s="38" t="str">
        <f>_xlfn.IFNA(IF($U$8="set",VLOOKUP(Search!$A4426,Inventory!$AD$2:$AI$5552,6,FALSE),IF($U$8="Player",VLOOKUP(Search!$A4426,Inventory!$AF$2:$AI$5552,4,FALSE),IF($U$8="BV",VLOOKUP(Search!$A4426,Inventory!$AH$2:$AI$5552,2,FALSE),""))),"")</f>
        <v/>
      </c>
      <c r="C4426" s="38"/>
      <c r="D4426" s="38"/>
      <c r="E4426" s="38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22"/>
    </row>
    <row r="4427" spans="1:22" x14ac:dyDescent="0.2">
      <c r="A4427" s="24">
        <f>1+LARGE($A$11:A4426,1)</f>
        <v>4416</v>
      </c>
      <c r="B4427" s="38" t="str">
        <f>_xlfn.IFNA(IF($U$8="set",VLOOKUP(Search!$A4427,Inventory!$AD$2:$AI$5552,6,FALSE),IF($U$8="Player",VLOOKUP(Search!$A4427,Inventory!$AF$2:$AI$5552,4,FALSE),IF($U$8="BV",VLOOKUP(Search!$A4427,Inventory!$AH$2:$AI$5552,2,FALSE),""))),"")</f>
        <v/>
      </c>
      <c r="C4427" s="38"/>
      <c r="D4427" s="38"/>
      <c r="E4427" s="38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22"/>
    </row>
    <row r="4428" spans="1:22" x14ac:dyDescent="0.2">
      <c r="A4428" s="24">
        <f>1+LARGE($A$11:A4427,1)</f>
        <v>4417</v>
      </c>
      <c r="B4428" s="38" t="str">
        <f>_xlfn.IFNA(IF($U$8="set",VLOOKUP(Search!$A4428,Inventory!$AD$2:$AI$5552,6,FALSE),IF($U$8="Player",VLOOKUP(Search!$A4428,Inventory!$AF$2:$AI$5552,4,FALSE),IF($U$8="BV",VLOOKUP(Search!$A4428,Inventory!$AH$2:$AI$5552,2,FALSE),""))),"")</f>
        <v/>
      </c>
      <c r="C4428" s="38"/>
      <c r="D4428" s="38"/>
      <c r="E4428" s="38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22"/>
    </row>
    <row r="4429" spans="1:22" x14ac:dyDescent="0.2">
      <c r="A4429" s="24">
        <f>1+LARGE($A$11:A4428,1)</f>
        <v>4418</v>
      </c>
      <c r="B4429" s="38" t="str">
        <f>_xlfn.IFNA(IF($U$8="set",VLOOKUP(Search!$A4429,Inventory!$AD$2:$AI$5552,6,FALSE),IF($U$8="Player",VLOOKUP(Search!$A4429,Inventory!$AF$2:$AI$5552,4,FALSE),IF($U$8="BV",VLOOKUP(Search!$A4429,Inventory!$AH$2:$AI$5552,2,FALSE),""))),"")</f>
        <v/>
      </c>
      <c r="C4429" s="38"/>
      <c r="D4429" s="38"/>
      <c r="E4429" s="38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22"/>
    </row>
    <row r="4430" spans="1:22" x14ac:dyDescent="0.2">
      <c r="A4430" s="24">
        <f>1+LARGE($A$11:A4429,1)</f>
        <v>4419</v>
      </c>
      <c r="B4430" s="38" t="str">
        <f>_xlfn.IFNA(IF($U$8="set",VLOOKUP(Search!$A4430,Inventory!$AD$2:$AI$5552,6,FALSE),IF($U$8="Player",VLOOKUP(Search!$A4430,Inventory!$AF$2:$AI$5552,4,FALSE),IF($U$8="BV",VLOOKUP(Search!$A4430,Inventory!$AH$2:$AI$5552,2,FALSE),""))),"")</f>
        <v/>
      </c>
      <c r="C4430" s="38"/>
      <c r="D4430" s="38"/>
      <c r="E4430" s="38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22"/>
    </row>
    <row r="4431" spans="1:22" x14ac:dyDescent="0.2">
      <c r="A4431" s="24">
        <f>1+LARGE($A$11:A4430,1)</f>
        <v>4420</v>
      </c>
      <c r="B4431" s="38" t="str">
        <f>_xlfn.IFNA(IF($U$8="set",VLOOKUP(Search!$A4431,Inventory!$AD$2:$AI$5552,6,FALSE),IF($U$8="Player",VLOOKUP(Search!$A4431,Inventory!$AF$2:$AI$5552,4,FALSE),IF($U$8="BV",VLOOKUP(Search!$A4431,Inventory!$AH$2:$AI$5552,2,FALSE),""))),"")</f>
        <v/>
      </c>
      <c r="C4431" s="38"/>
      <c r="D4431" s="38"/>
      <c r="E4431" s="38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22"/>
    </row>
    <row r="4432" spans="1:22" x14ac:dyDescent="0.2">
      <c r="A4432" s="24">
        <f>1+LARGE($A$11:A4431,1)</f>
        <v>4421</v>
      </c>
      <c r="B4432" s="38" t="str">
        <f>_xlfn.IFNA(IF($U$8="set",VLOOKUP(Search!$A4432,Inventory!$AD$2:$AI$5552,6,FALSE),IF($U$8="Player",VLOOKUP(Search!$A4432,Inventory!$AF$2:$AI$5552,4,FALSE),IF($U$8="BV",VLOOKUP(Search!$A4432,Inventory!$AH$2:$AI$5552,2,FALSE),""))),"")</f>
        <v/>
      </c>
      <c r="C4432" s="38"/>
      <c r="D4432" s="38"/>
      <c r="E4432" s="38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22"/>
    </row>
    <row r="4433" spans="1:22" x14ac:dyDescent="0.2">
      <c r="A4433" s="24">
        <f>1+LARGE($A$11:A4432,1)</f>
        <v>4422</v>
      </c>
      <c r="B4433" s="38" t="str">
        <f>_xlfn.IFNA(IF($U$8="set",VLOOKUP(Search!$A4433,Inventory!$AD$2:$AI$5552,6,FALSE),IF($U$8="Player",VLOOKUP(Search!$A4433,Inventory!$AF$2:$AI$5552,4,FALSE),IF($U$8="BV",VLOOKUP(Search!$A4433,Inventory!$AH$2:$AI$5552,2,FALSE),""))),"")</f>
        <v/>
      </c>
      <c r="C4433" s="38"/>
      <c r="D4433" s="38"/>
      <c r="E4433" s="38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22"/>
    </row>
    <row r="4434" spans="1:22" x14ac:dyDescent="0.2">
      <c r="A4434" s="24">
        <f>1+LARGE($A$11:A4433,1)</f>
        <v>4423</v>
      </c>
      <c r="B4434" s="38" t="str">
        <f>_xlfn.IFNA(IF($U$8="set",VLOOKUP(Search!$A4434,Inventory!$AD$2:$AI$5552,6,FALSE),IF($U$8="Player",VLOOKUP(Search!$A4434,Inventory!$AF$2:$AI$5552,4,FALSE),IF($U$8="BV",VLOOKUP(Search!$A4434,Inventory!$AH$2:$AI$5552,2,FALSE),""))),"")</f>
        <v/>
      </c>
      <c r="C4434" s="38"/>
      <c r="D4434" s="38"/>
      <c r="E4434" s="38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22"/>
    </row>
    <row r="4435" spans="1:22" x14ac:dyDescent="0.2">
      <c r="A4435" s="24">
        <f>1+LARGE($A$11:A4434,1)</f>
        <v>4424</v>
      </c>
      <c r="B4435" s="38" t="str">
        <f>_xlfn.IFNA(IF($U$8="set",VLOOKUP(Search!$A4435,Inventory!$AD$2:$AI$5552,6,FALSE),IF($U$8="Player",VLOOKUP(Search!$A4435,Inventory!$AF$2:$AI$5552,4,FALSE),IF($U$8="BV",VLOOKUP(Search!$A4435,Inventory!$AH$2:$AI$5552,2,FALSE),""))),"")</f>
        <v/>
      </c>
      <c r="C4435" s="38"/>
      <c r="D4435" s="38"/>
      <c r="E4435" s="38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22"/>
    </row>
    <row r="4436" spans="1:22" x14ac:dyDescent="0.2">
      <c r="A4436" s="24">
        <f>1+LARGE($A$11:A4435,1)</f>
        <v>4425</v>
      </c>
      <c r="B4436" s="38" t="str">
        <f>_xlfn.IFNA(IF($U$8="set",VLOOKUP(Search!$A4436,Inventory!$AD$2:$AI$5552,6,FALSE),IF($U$8="Player",VLOOKUP(Search!$A4436,Inventory!$AF$2:$AI$5552,4,FALSE),IF($U$8="BV",VLOOKUP(Search!$A4436,Inventory!$AH$2:$AI$5552,2,FALSE),""))),"")</f>
        <v/>
      </c>
      <c r="C4436" s="38"/>
      <c r="D4436" s="38"/>
      <c r="E4436" s="38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22"/>
    </row>
    <row r="4437" spans="1:22" x14ac:dyDescent="0.2">
      <c r="A4437" s="24">
        <f>1+LARGE($A$11:A4436,1)</f>
        <v>4426</v>
      </c>
      <c r="B4437" s="38" t="str">
        <f>_xlfn.IFNA(IF($U$8="set",VLOOKUP(Search!$A4437,Inventory!$AD$2:$AI$5552,6,FALSE),IF($U$8="Player",VLOOKUP(Search!$A4437,Inventory!$AF$2:$AI$5552,4,FALSE),IF($U$8="BV",VLOOKUP(Search!$A4437,Inventory!$AH$2:$AI$5552,2,FALSE),""))),"")</f>
        <v/>
      </c>
      <c r="C4437" s="38"/>
      <c r="D4437" s="38"/>
      <c r="E4437" s="38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22"/>
    </row>
    <row r="4438" spans="1:22" x14ac:dyDescent="0.2">
      <c r="A4438" s="24">
        <f>1+LARGE($A$11:A4437,1)</f>
        <v>4427</v>
      </c>
      <c r="B4438" s="38" t="str">
        <f>_xlfn.IFNA(IF($U$8="set",VLOOKUP(Search!$A4438,Inventory!$AD$2:$AI$5552,6,FALSE),IF($U$8="Player",VLOOKUP(Search!$A4438,Inventory!$AF$2:$AI$5552,4,FALSE),IF($U$8="BV",VLOOKUP(Search!$A4438,Inventory!$AH$2:$AI$5552,2,FALSE),""))),"")</f>
        <v/>
      </c>
      <c r="C4438" s="38"/>
      <c r="D4438" s="38"/>
      <c r="E4438" s="38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22"/>
    </row>
    <row r="4439" spans="1:22" x14ac:dyDescent="0.2">
      <c r="A4439" s="24">
        <f>1+LARGE($A$11:A4438,1)</f>
        <v>4428</v>
      </c>
      <c r="B4439" s="38" t="str">
        <f>_xlfn.IFNA(IF($U$8="set",VLOOKUP(Search!$A4439,Inventory!$AD$2:$AI$5552,6,FALSE),IF($U$8="Player",VLOOKUP(Search!$A4439,Inventory!$AF$2:$AI$5552,4,FALSE),IF($U$8="BV",VLOOKUP(Search!$A4439,Inventory!$AH$2:$AI$5552,2,FALSE),""))),"")</f>
        <v/>
      </c>
      <c r="C4439" s="38"/>
      <c r="D4439" s="38"/>
      <c r="E4439" s="38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22"/>
    </row>
    <row r="4440" spans="1:22" x14ac:dyDescent="0.2">
      <c r="A4440" s="24">
        <f>1+LARGE($A$11:A4439,1)</f>
        <v>4429</v>
      </c>
      <c r="B4440" s="38" t="str">
        <f>_xlfn.IFNA(IF($U$8="set",VLOOKUP(Search!$A4440,Inventory!$AD$2:$AI$5552,6,FALSE),IF($U$8="Player",VLOOKUP(Search!$A4440,Inventory!$AF$2:$AI$5552,4,FALSE),IF($U$8="BV",VLOOKUP(Search!$A4440,Inventory!$AH$2:$AI$5552,2,FALSE),""))),"")</f>
        <v/>
      </c>
      <c r="C4440" s="38"/>
      <c r="D4440" s="38"/>
      <c r="E4440" s="38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22"/>
    </row>
    <row r="4441" spans="1:22" x14ac:dyDescent="0.2">
      <c r="A4441" s="24">
        <f>1+LARGE($A$11:A4440,1)</f>
        <v>4430</v>
      </c>
      <c r="B4441" s="38" t="str">
        <f>_xlfn.IFNA(IF($U$8="set",VLOOKUP(Search!$A4441,Inventory!$AD$2:$AI$5552,6,FALSE),IF($U$8="Player",VLOOKUP(Search!$A4441,Inventory!$AF$2:$AI$5552,4,FALSE),IF($U$8="BV",VLOOKUP(Search!$A4441,Inventory!$AH$2:$AI$5552,2,FALSE),""))),"")</f>
        <v/>
      </c>
      <c r="C4441" s="38"/>
      <c r="D4441" s="38"/>
      <c r="E4441" s="38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22"/>
    </row>
    <row r="4442" spans="1:22" x14ac:dyDescent="0.2">
      <c r="A4442" s="24">
        <f>1+LARGE($A$11:A4441,1)</f>
        <v>4431</v>
      </c>
      <c r="B4442" s="38" t="str">
        <f>_xlfn.IFNA(IF($U$8="set",VLOOKUP(Search!$A4442,Inventory!$AD$2:$AI$5552,6,FALSE),IF($U$8="Player",VLOOKUP(Search!$A4442,Inventory!$AF$2:$AI$5552,4,FALSE),IF($U$8="BV",VLOOKUP(Search!$A4442,Inventory!$AH$2:$AI$5552,2,FALSE),""))),"")</f>
        <v/>
      </c>
      <c r="C4442" s="38"/>
      <c r="D4442" s="38"/>
      <c r="E4442" s="38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22"/>
    </row>
    <row r="4443" spans="1:22" x14ac:dyDescent="0.2">
      <c r="A4443" s="24">
        <f>1+LARGE($A$11:A4442,1)</f>
        <v>4432</v>
      </c>
      <c r="B4443" s="38" t="str">
        <f>_xlfn.IFNA(IF($U$8="set",VLOOKUP(Search!$A4443,Inventory!$AD$2:$AI$5552,6,FALSE),IF($U$8="Player",VLOOKUP(Search!$A4443,Inventory!$AF$2:$AI$5552,4,FALSE),IF($U$8="BV",VLOOKUP(Search!$A4443,Inventory!$AH$2:$AI$5552,2,FALSE),""))),"")</f>
        <v/>
      </c>
      <c r="C4443" s="38"/>
      <c r="D4443" s="38"/>
      <c r="E4443" s="38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22"/>
    </row>
    <row r="4444" spans="1:22" x14ac:dyDescent="0.2">
      <c r="A4444" s="24">
        <f>1+LARGE($A$11:A4443,1)</f>
        <v>4433</v>
      </c>
      <c r="B4444" s="38" t="str">
        <f>_xlfn.IFNA(IF($U$8="set",VLOOKUP(Search!$A4444,Inventory!$AD$2:$AI$5552,6,FALSE),IF($U$8="Player",VLOOKUP(Search!$A4444,Inventory!$AF$2:$AI$5552,4,FALSE),IF($U$8="BV",VLOOKUP(Search!$A4444,Inventory!$AH$2:$AI$5552,2,FALSE),""))),"")</f>
        <v/>
      </c>
      <c r="C4444" s="38"/>
      <c r="D4444" s="38"/>
      <c r="E4444" s="38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22"/>
    </row>
    <row r="4445" spans="1:22" x14ac:dyDescent="0.2">
      <c r="A4445" s="24">
        <f>1+LARGE($A$11:A4444,1)</f>
        <v>4434</v>
      </c>
      <c r="B4445" s="38" t="str">
        <f>_xlfn.IFNA(IF($U$8="set",VLOOKUP(Search!$A4445,Inventory!$AD$2:$AI$5552,6,FALSE),IF($U$8="Player",VLOOKUP(Search!$A4445,Inventory!$AF$2:$AI$5552,4,FALSE),IF($U$8="BV",VLOOKUP(Search!$A4445,Inventory!$AH$2:$AI$5552,2,FALSE),""))),"")</f>
        <v/>
      </c>
      <c r="C4445" s="38"/>
      <c r="D4445" s="38"/>
      <c r="E4445" s="38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22"/>
    </row>
    <row r="4446" spans="1:22" x14ac:dyDescent="0.2">
      <c r="A4446" s="24">
        <f>1+LARGE($A$11:A4445,1)</f>
        <v>4435</v>
      </c>
      <c r="B4446" s="38" t="str">
        <f>_xlfn.IFNA(IF($U$8="set",VLOOKUP(Search!$A4446,Inventory!$AD$2:$AI$5552,6,FALSE),IF($U$8="Player",VLOOKUP(Search!$A4446,Inventory!$AF$2:$AI$5552,4,FALSE),IF($U$8="BV",VLOOKUP(Search!$A4446,Inventory!$AH$2:$AI$5552,2,FALSE),""))),"")</f>
        <v/>
      </c>
      <c r="C4446" s="38"/>
      <c r="D4446" s="38"/>
      <c r="E4446" s="38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22"/>
    </row>
    <row r="4447" spans="1:22" x14ac:dyDescent="0.2">
      <c r="A4447" s="24">
        <f>1+LARGE($A$11:A4446,1)</f>
        <v>4436</v>
      </c>
      <c r="B4447" s="38" t="str">
        <f>_xlfn.IFNA(IF($U$8="set",VLOOKUP(Search!$A4447,Inventory!$AD$2:$AI$5552,6,FALSE),IF($U$8="Player",VLOOKUP(Search!$A4447,Inventory!$AF$2:$AI$5552,4,FALSE),IF($U$8="BV",VLOOKUP(Search!$A4447,Inventory!$AH$2:$AI$5552,2,FALSE),""))),"")</f>
        <v/>
      </c>
      <c r="C4447" s="38"/>
      <c r="D4447" s="38"/>
      <c r="E4447" s="38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22"/>
    </row>
    <row r="4448" spans="1:22" x14ac:dyDescent="0.2">
      <c r="A4448" s="24">
        <f>1+LARGE($A$11:A4447,1)</f>
        <v>4437</v>
      </c>
      <c r="B4448" s="38" t="str">
        <f>_xlfn.IFNA(IF($U$8="set",VLOOKUP(Search!$A4448,Inventory!$AD$2:$AI$5552,6,FALSE),IF($U$8="Player",VLOOKUP(Search!$A4448,Inventory!$AF$2:$AI$5552,4,FALSE),IF($U$8="BV",VLOOKUP(Search!$A4448,Inventory!$AH$2:$AI$5552,2,FALSE),""))),"")</f>
        <v/>
      </c>
      <c r="C4448" s="38"/>
      <c r="D4448" s="38"/>
      <c r="E4448" s="38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22"/>
    </row>
    <row r="4449" spans="1:22" x14ac:dyDescent="0.2">
      <c r="A4449" s="24">
        <f>1+LARGE($A$11:A4448,1)</f>
        <v>4438</v>
      </c>
      <c r="B4449" s="38" t="str">
        <f>_xlfn.IFNA(IF($U$8="set",VLOOKUP(Search!$A4449,Inventory!$AD$2:$AI$5552,6,FALSE),IF($U$8="Player",VLOOKUP(Search!$A4449,Inventory!$AF$2:$AI$5552,4,FALSE),IF($U$8="BV",VLOOKUP(Search!$A4449,Inventory!$AH$2:$AI$5552,2,FALSE),""))),"")</f>
        <v/>
      </c>
      <c r="C4449" s="38"/>
      <c r="D4449" s="38"/>
      <c r="E4449" s="38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22"/>
    </row>
    <row r="4450" spans="1:22" x14ac:dyDescent="0.2">
      <c r="A4450" s="24">
        <f>1+LARGE($A$11:A4449,1)</f>
        <v>4439</v>
      </c>
      <c r="B4450" s="38" t="str">
        <f>_xlfn.IFNA(IF($U$8="set",VLOOKUP(Search!$A4450,Inventory!$AD$2:$AI$5552,6,FALSE),IF($U$8="Player",VLOOKUP(Search!$A4450,Inventory!$AF$2:$AI$5552,4,FALSE),IF($U$8="BV",VLOOKUP(Search!$A4450,Inventory!$AH$2:$AI$5552,2,FALSE),""))),"")</f>
        <v/>
      </c>
      <c r="C4450" s="38"/>
      <c r="D4450" s="38"/>
      <c r="E4450" s="38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22"/>
    </row>
    <row r="4451" spans="1:22" x14ac:dyDescent="0.2">
      <c r="A4451" s="24">
        <f>1+LARGE($A$11:A4450,1)</f>
        <v>4440</v>
      </c>
      <c r="B4451" s="38" t="str">
        <f>_xlfn.IFNA(IF($U$8="set",VLOOKUP(Search!$A4451,Inventory!$AD$2:$AI$5552,6,FALSE),IF($U$8="Player",VLOOKUP(Search!$A4451,Inventory!$AF$2:$AI$5552,4,FALSE),IF($U$8="BV",VLOOKUP(Search!$A4451,Inventory!$AH$2:$AI$5552,2,FALSE),""))),"")</f>
        <v/>
      </c>
      <c r="C4451" s="38"/>
      <c r="D4451" s="38"/>
      <c r="E4451" s="38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22"/>
    </row>
    <row r="4452" spans="1:22" x14ac:dyDescent="0.2">
      <c r="A4452" s="24">
        <f>1+LARGE($A$11:A4451,1)</f>
        <v>4441</v>
      </c>
      <c r="B4452" s="38" t="str">
        <f>_xlfn.IFNA(IF($U$8="set",VLOOKUP(Search!$A4452,Inventory!$AD$2:$AI$5552,6,FALSE),IF($U$8="Player",VLOOKUP(Search!$A4452,Inventory!$AF$2:$AI$5552,4,FALSE),IF($U$8="BV",VLOOKUP(Search!$A4452,Inventory!$AH$2:$AI$5552,2,FALSE),""))),"")</f>
        <v/>
      </c>
      <c r="C4452" s="38"/>
      <c r="D4452" s="38"/>
      <c r="E4452" s="38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22"/>
    </row>
    <row r="4453" spans="1:22" x14ac:dyDescent="0.2">
      <c r="A4453" s="24">
        <f>1+LARGE($A$11:A4452,1)</f>
        <v>4442</v>
      </c>
      <c r="B4453" s="38" t="str">
        <f>_xlfn.IFNA(IF($U$8="set",VLOOKUP(Search!$A4453,Inventory!$AD$2:$AI$5552,6,FALSE),IF($U$8="Player",VLOOKUP(Search!$A4453,Inventory!$AF$2:$AI$5552,4,FALSE),IF($U$8="BV",VLOOKUP(Search!$A4453,Inventory!$AH$2:$AI$5552,2,FALSE),""))),"")</f>
        <v/>
      </c>
      <c r="C4453" s="38"/>
      <c r="D4453" s="38"/>
      <c r="E4453" s="38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22"/>
    </row>
    <row r="4454" spans="1:22" x14ac:dyDescent="0.2">
      <c r="A4454" s="24">
        <f>1+LARGE($A$11:A4453,1)</f>
        <v>4443</v>
      </c>
      <c r="B4454" s="38" t="str">
        <f>_xlfn.IFNA(IF($U$8="set",VLOOKUP(Search!$A4454,Inventory!$AD$2:$AI$5552,6,FALSE),IF($U$8="Player",VLOOKUP(Search!$A4454,Inventory!$AF$2:$AI$5552,4,FALSE),IF($U$8="BV",VLOOKUP(Search!$A4454,Inventory!$AH$2:$AI$5552,2,FALSE),""))),"")</f>
        <v/>
      </c>
      <c r="C4454" s="38"/>
      <c r="D4454" s="38"/>
      <c r="E4454" s="38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22"/>
    </row>
    <row r="4455" spans="1:22" x14ac:dyDescent="0.2">
      <c r="A4455" s="24">
        <f>1+LARGE($A$11:A4454,1)</f>
        <v>4444</v>
      </c>
      <c r="B4455" s="38" t="str">
        <f>_xlfn.IFNA(IF($U$8="set",VLOOKUP(Search!$A4455,Inventory!$AD$2:$AI$5552,6,FALSE),IF($U$8="Player",VLOOKUP(Search!$A4455,Inventory!$AF$2:$AI$5552,4,FALSE),IF($U$8="BV",VLOOKUP(Search!$A4455,Inventory!$AH$2:$AI$5552,2,FALSE),""))),"")</f>
        <v/>
      </c>
      <c r="C4455" s="38"/>
      <c r="D4455" s="38"/>
      <c r="E4455" s="38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22"/>
    </row>
    <row r="4456" spans="1:22" x14ac:dyDescent="0.2">
      <c r="A4456" s="24">
        <f>1+LARGE($A$11:A4455,1)</f>
        <v>4445</v>
      </c>
      <c r="B4456" s="38" t="str">
        <f>_xlfn.IFNA(IF($U$8="set",VLOOKUP(Search!$A4456,Inventory!$AD$2:$AI$5552,6,FALSE),IF($U$8="Player",VLOOKUP(Search!$A4456,Inventory!$AF$2:$AI$5552,4,FALSE),IF($U$8="BV",VLOOKUP(Search!$A4456,Inventory!$AH$2:$AI$5552,2,FALSE),""))),"")</f>
        <v/>
      </c>
      <c r="C4456" s="38"/>
      <c r="D4456" s="38"/>
      <c r="E4456" s="38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22"/>
    </row>
    <row r="4457" spans="1:22" x14ac:dyDescent="0.2">
      <c r="A4457" s="24">
        <f>1+LARGE($A$11:A4456,1)</f>
        <v>4446</v>
      </c>
      <c r="B4457" s="38" t="str">
        <f>_xlfn.IFNA(IF($U$8="set",VLOOKUP(Search!$A4457,Inventory!$AD$2:$AI$5552,6,FALSE),IF($U$8="Player",VLOOKUP(Search!$A4457,Inventory!$AF$2:$AI$5552,4,FALSE),IF($U$8="BV",VLOOKUP(Search!$A4457,Inventory!$AH$2:$AI$5552,2,FALSE),""))),"")</f>
        <v/>
      </c>
      <c r="C4457" s="38"/>
      <c r="D4457" s="38"/>
      <c r="E4457" s="38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22"/>
    </row>
    <row r="4458" spans="1:22" x14ac:dyDescent="0.2">
      <c r="A4458" s="24">
        <f>1+LARGE($A$11:A4457,1)</f>
        <v>4447</v>
      </c>
      <c r="B4458" s="38" t="str">
        <f>_xlfn.IFNA(IF($U$8="set",VLOOKUP(Search!$A4458,Inventory!$AD$2:$AI$5552,6,FALSE),IF($U$8="Player",VLOOKUP(Search!$A4458,Inventory!$AF$2:$AI$5552,4,FALSE),IF($U$8="BV",VLOOKUP(Search!$A4458,Inventory!$AH$2:$AI$5552,2,FALSE),""))),"")</f>
        <v/>
      </c>
      <c r="C4458" s="38"/>
      <c r="D4458" s="38"/>
      <c r="E4458" s="38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22"/>
    </row>
    <row r="4459" spans="1:22" x14ac:dyDescent="0.2">
      <c r="A4459" s="24">
        <f>1+LARGE($A$11:A4458,1)</f>
        <v>4448</v>
      </c>
      <c r="B4459" s="38" t="str">
        <f>_xlfn.IFNA(IF($U$8="set",VLOOKUP(Search!$A4459,Inventory!$AD$2:$AI$5552,6,FALSE),IF($U$8="Player",VLOOKUP(Search!$A4459,Inventory!$AF$2:$AI$5552,4,FALSE),IF($U$8="BV",VLOOKUP(Search!$A4459,Inventory!$AH$2:$AI$5552,2,FALSE),""))),"")</f>
        <v/>
      </c>
      <c r="C4459" s="38"/>
      <c r="D4459" s="38"/>
      <c r="E4459" s="38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22"/>
    </row>
    <row r="4460" spans="1:22" x14ac:dyDescent="0.2">
      <c r="A4460" s="24">
        <f>1+LARGE($A$11:A4459,1)</f>
        <v>4449</v>
      </c>
      <c r="B4460" s="38" t="str">
        <f>_xlfn.IFNA(IF($U$8="set",VLOOKUP(Search!$A4460,Inventory!$AD$2:$AI$5552,6,FALSE),IF($U$8="Player",VLOOKUP(Search!$A4460,Inventory!$AF$2:$AI$5552,4,FALSE),IF($U$8="BV",VLOOKUP(Search!$A4460,Inventory!$AH$2:$AI$5552,2,FALSE),""))),"")</f>
        <v/>
      </c>
      <c r="C4460" s="38"/>
      <c r="D4460" s="38"/>
      <c r="E4460" s="38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22"/>
    </row>
    <row r="4461" spans="1:22" x14ac:dyDescent="0.2">
      <c r="A4461" s="24">
        <f>1+LARGE($A$11:A4460,1)</f>
        <v>4450</v>
      </c>
      <c r="B4461" s="38" t="str">
        <f>_xlfn.IFNA(IF($U$8="set",VLOOKUP(Search!$A4461,Inventory!$AD$2:$AI$5552,6,FALSE),IF($U$8="Player",VLOOKUP(Search!$A4461,Inventory!$AF$2:$AI$5552,4,FALSE),IF($U$8="BV",VLOOKUP(Search!$A4461,Inventory!$AH$2:$AI$5552,2,FALSE),""))),"")</f>
        <v/>
      </c>
      <c r="C4461" s="38"/>
      <c r="D4461" s="38"/>
      <c r="E4461" s="38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22"/>
    </row>
    <row r="4462" spans="1:22" x14ac:dyDescent="0.2">
      <c r="A4462" s="24">
        <f>1+LARGE($A$11:A4461,1)</f>
        <v>4451</v>
      </c>
      <c r="B4462" s="38" t="str">
        <f>_xlfn.IFNA(IF($U$8="set",VLOOKUP(Search!$A4462,Inventory!$AD$2:$AI$5552,6,FALSE),IF($U$8="Player",VLOOKUP(Search!$A4462,Inventory!$AF$2:$AI$5552,4,FALSE),IF($U$8="BV",VLOOKUP(Search!$A4462,Inventory!$AH$2:$AI$5552,2,FALSE),""))),"")</f>
        <v/>
      </c>
      <c r="C4462" s="38"/>
      <c r="D4462" s="38"/>
      <c r="E4462" s="38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22"/>
    </row>
    <row r="4463" spans="1:22" x14ac:dyDescent="0.2">
      <c r="A4463" s="24">
        <f>1+LARGE($A$11:A4462,1)</f>
        <v>4452</v>
      </c>
      <c r="B4463" s="38" t="str">
        <f>_xlfn.IFNA(IF($U$8="set",VLOOKUP(Search!$A4463,Inventory!$AD$2:$AI$5552,6,FALSE),IF($U$8="Player",VLOOKUP(Search!$A4463,Inventory!$AF$2:$AI$5552,4,FALSE),IF($U$8="BV",VLOOKUP(Search!$A4463,Inventory!$AH$2:$AI$5552,2,FALSE),""))),"")</f>
        <v/>
      </c>
      <c r="C4463" s="38"/>
      <c r="D4463" s="38"/>
      <c r="E4463" s="38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22"/>
    </row>
    <row r="4464" spans="1:22" x14ac:dyDescent="0.2">
      <c r="A4464" s="24">
        <f>1+LARGE($A$11:A4463,1)</f>
        <v>4453</v>
      </c>
      <c r="B4464" s="38" t="str">
        <f>_xlfn.IFNA(IF($U$8="set",VLOOKUP(Search!$A4464,Inventory!$AD$2:$AI$5552,6,FALSE),IF($U$8="Player",VLOOKUP(Search!$A4464,Inventory!$AF$2:$AI$5552,4,FALSE),IF($U$8="BV",VLOOKUP(Search!$A4464,Inventory!$AH$2:$AI$5552,2,FALSE),""))),"")</f>
        <v/>
      </c>
      <c r="C4464" s="38"/>
      <c r="D4464" s="38"/>
      <c r="E4464" s="38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22"/>
    </row>
    <row r="4465" spans="1:22" x14ac:dyDescent="0.2">
      <c r="A4465" s="24">
        <f>1+LARGE($A$11:A4464,1)</f>
        <v>4454</v>
      </c>
      <c r="B4465" s="38" t="str">
        <f>_xlfn.IFNA(IF($U$8="set",VLOOKUP(Search!$A4465,Inventory!$AD$2:$AI$5552,6,FALSE),IF($U$8="Player",VLOOKUP(Search!$A4465,Inventory!$AF$2:$AI$5552,4,FALSE),IF($U$8="BV",VLOOKUP(Search!$A4465,Inventory!$AH$2:$AI$5552,2,FALSE),""))),"")</f>
        <v/>
      </c>
      <c r="C4465" s="38"/>
      <c r="D4465" s="38"/>
      <c r="E4465" s="38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22"/>
    </row>
    <row r="4466" spans="1:22" x14ac:dyDescent="0.2">
      <c r="A4466" s="24">
        <f>1+LARGE($A$11:A4465,1)</f>
        <v>4455</v>
      </c>
      <c r="B4466" s="38" t="str">
        <f>_xlfn.IFNA(IF($U$8="set",VLOOKUP(Search!$A4466,Inventory!$AD$2:$AI$5552,6,FALSE),IF($U$8="Player",VLOOKUP(Search!$A4466,Inventory!$AF$2:$AI$5552,4,FALSE),IF($U$8="BV",VLOOKUP(Search!$A4466,Inventory!$AH$2:$AI$5552,2,FALSE),""))),"")</f>
        <v/>
      </c>
      <c r="C4466" s="38"/>
      <c r="D4466" s="38"/>
      <c r="E4466" s="38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22"/>
    </row>
    <row r="4467" spans="1:22" x14ac:dyDescent="0.2">
      <c r="A4467" s="24">
        <f>1+LARGE($A$11:A4466,1)</f>
        <v>4456</v>
      </c>
      <c r="B4467" s="38" t="str">
        <f>_xlfn.IFNA(IF($U$8="set",VLOOKUP(Search!$A4467,Inventory!$AD$2:$AI$5552,6,FALSE),IF($U$8="Player",VLOOKUP(Search!$A4467,Inventory!$AF$2:$AI$5552,4,FALSE),IF($U$8="BV",VLOOKUP(Search!$A4467,Inventory!$AH$2:$AI$5552,2,FALSE),""))),"")</f>
        <v/>
      </c>
      <c r="C4467" s="38"/>
      <c r="D4467" s="38"/>
      <c r="E4467" s="38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22"/>
    </row>
    <row r="4468" spans="1:22" x14ac:dyDescent="0.2">
      <c r="A4468" s="24">
        <f>1+LARGE($A$11:A4467,1)</f>
        <v>4457</v>
      </c>
      <c r="B4468" s="38" t="str">
        <f>_xlfn.IFNA(IF($U$8="set",VLOOKUP(Search!$A4468,Inventory!$AD$2:$AI$5552,6,FALSE),IF($U$8="Player",VLOOKUP(Search!$A4468,Inventory!$AF$2:$AI$5552,4,FALSE),IF($U$8="BV",VLOOKUP(Search!$A4468,Inventory!$AH$2:$AI$5552,2,FALSE),""))),"")</f>
        <v/>
      </c>
      <c r="C4468" s="38"/>
      <c r="D4468" s="38"/>
      <c r="E4468" s="38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22"/>
    </row>
    <row r="4469" spans="1:22" x14ac:dyDescent="0.2">
      <c r="A4469" s="24">
        <f>1+LARGE($A$11:A4468,1)</f>
        <v>4458</v>
      </c>
      <c r="B4469" s="38" t="str">
        <f>_xlfn.IFNA(IF($U$8="set",VLOOKUP(Search!$A4469,Inventory!$AD$2:$AI$5552,6,FALSE),IF($U$8="Player",VLOOKUP(Search!$A4469,Inventory!$AF$2:$AI$5552,4,FALSE),IF($U$8="BV",VLOOKUP(Search!$A4469,Inventory!$AH$2:$AI$5552,2,FALSE),""))),"")</f>
        <v/>
      </c>
      <c r="C4469" s="38"/>
      <c r="D4469" s="38"/>
      <c r="E4469" s="38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22"/>
    </row>
    <row r="4470" spans="1:22" x14ac:dyDescent="0.2">
      <c r="A4470" s="24">
        <f>1+LARGE($A$11:A4469,1)</f>
        <v>4459</v>
      </c>
      <c r="B4470" s="38" t="str">
        <f>_xlfn.IFNA(IF($U$8="set",VLOOKUP(Search!$A4470,Inventory!$AD$2:$AI$5552,6,FALSE),IF($U$8="Player",VLOOKUP(Search!$A4470,Inventory!$AF$2:$AI$5552,4,FALSE),IF($U$8="BV",VLOOKUP(Search!$A4470,Inventory!$AH$2:$AI$5552,2,FALSE),""))),"")</f>
        <v/>
      </c>
      <c r="C4470" s="38"/>
      <c r="D4470" s="38"/>
      <c r="E4470" s="38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22"/>
    </row>
    <row r="4471" spans="1:22" x14ac:dyDescent="0.2">
      <c r="A4471" s="24">
        <f>1+LARGE($A$11:A4470,1)</f>
        <v>4460</v>
      </c>
      <c r="B4471" s="38" t="str">
        <f>_xlfn.IFNA(IF($U$8="set",VLOOKUP(Search!$A4471,Inventory!$AD$2:$AI$5552,6,FALSE),IF($U$8="Player",VLOOKUP(Search!$A4471,Inventory!$AF$2:$AI$5552,4,FALSE),IF($U$8="BV",VLOOKUP(Search!$A4471,Inventory!$AH$2:$AI$5552,2,FALSE),""))),"")</f>
        <v/>
      </c>
      <c r="C4471" s="38"/>
      <c r="D4471" s="38"/>
      <c r="E4471" s="38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22"/>
    </row>
    <row r="4472" spans="1:22" x14ac:dyDescent="0.2">
      <c r="A4472" s="24">
        <f>1+LARGE($A$11:A4471,1)</f>
        <v>4461</v>
      </c>
      <c r="B4472" s="38" t="str">
        <f>_xlfn.IFNA(IF($U$8="set",VLOOKUP(Search!$A4472,Inventory!$AD$2:$AI$5552,6,FALSE),IF($U$8="Player",VLOOKUP(Search!$A4472,Inventory!$AF$2:$AI$5552,4,FALSE),IF($U$8="BV",VLOOKUP(Search!$A4472,Inventory!$AH$2:$AI$5552,2,FALSE),""))),"")</f>
        <v/>
      </c>
      <c r="C4472" s="38"/>
      <c r="D4472" s="38"/>
      <c r="E4472" s="38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22"/>
    </row>
    <row r="4473" spans="1:22" x14ac:dyDescent="0.2">
      <c r="A4473" s="24">
        <f>1+LARGE($A$11:A4472,1)</f>
        <v>4462</v>
      </c>
      <c r="B4473" s="38" t="str">
        <f>_xlfn.IFNA(IF($U$8="set",VLOOKUP(Search!$A4473,Inventory!$AD$2:$AI$5552,6,FALSE),IF($U$8="Player",VLOOKUP(Search!$A4473,Inventory!$AF$2:$AI$5552,4,FALSE),IF($U$8="BV",VLOOKUP(Search!$A4473,Inventory!$AH$2:$AI$5552,2,FALSE),""))),"")</f>
        <v/>
      </c>
      <c r="C4473" s="38"/>
      <c r="D4473" s="38"/>
      <c r="E4473" s="38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22"/>
    </row>
    <row r="4474" spans="1:22" x14ac:dyDescent="0.2">
      <c r="A4474" s="24">
        <f>1+LARGE($A$11:A4473,1)</f>
        <v>4463</v>
      </c>
      <c r="B4474" s="38" t="str">
        <f>_xlfn.IFNA(IF($U$8="set",VLOOKUP(Search!$A4474,Inventory!$AD$2:$AI$5552,6,FALSE),IF($U$8="Player",VLOOKUP(Search!$A4474,Inventory!$AF$2:$AI$5552,4,FALSE),IF($U$8="BV",VLOOKUP(Search!$A4474,Inventory!$AH$2:$AI$5552,2,FALSE),""))),"")</f>
        <v/>
      </c>
      <c r="C4474" s="38"/>
      <c r="D4474" s="38"/>
      <c r="E4474" s="38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22"/>
    </row>
    <row r="4475" spans="1:22" x14ac:dyDescent="0.2">
      <c r="A4475" s="24">
        <f>1+LARGE($A$11:A4474,1)</f>
        <v>4464</v>
      </c>
      <c r="B4475" s="38" t="str">
        <f>_xlfn.IFNA(IF($U$8="set",VLOOKUP(Search!$A4475,Inventory!$AD$2:$AI$5552,6,FALSE),IF($U$8="Player",VLOOKUP(Search!$A4475,Inventory!$AF$2:$AI$5552,4,FALSE),IF($U$8="BV",VLOOKUP(Search!$A4475,Inventory!$AH$2:$AI$5552,2,FALSE),""))),"")</f>
        <v/>
      </c>
      <c r="C4475" s="38"/>
      <c r="D4475" s="38"/>
      <c r="E4475" s="38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22"/>
    </row>
    <row r="4476" spans="1:22" x14ac:dyDescent="0.2">
      <c r="A4476" s="24">
        <f>1+LARGE($A$11:A4475,1)</f>
        <v>4465</v>
      </c>
      <c r="B4476" s="38" t="str">
        <f>_xlfn.IFNA(IF($U$8="set",VLOOKUP(Search!$A4476,Inventory!$AD$2:$AI$5552,6,FALSE),IF($U$8="Player",VLOOKUP(Search!$A4476,Inventory!$AF$2:$AI$5552,4,FALSE),IF($U$8="BV",VLOOKUP(Search!$A4476,Inventory!$AH$2:$AI$5552,2,FALSE),""))),"")</f>
        <v/>
      </c>
      <c r="C4476" s="38"/>
      <c r="D4476" s="38"/>
      <c r="E4476" s="38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22"/>
    </row>
    <row r="4477" spans="1:22" x14ac:dyDescent="0.2">
      <c r="A4477" s="24">
        <f>1+LARGE($A$11:A4476,1)</f>
        <v>4466</v>
      </c>
      <c r="B4477" s="38" t="str">
        <f>_xlfn.IFNA(IF($U$8="set",VLOOKUP(Search!$A4477,Inventory!$AD$2:$AI$5552,6,FALSE),IF($U$8="Player",VLOOKUP(Search!$A4477,Inventory!$AF$2:$AI$5552,4,FALSE),IF($U$8="BV",VLOOKUP(Search!$A4477,Inventory!$AH$2:$AI$5552,2,FALSE),""))),"")</f>
        <v/>
      </c>
      <c r="C4477" s="38"/>
      <c r="D4477" s="38"/>
      <c r="E4477" s="38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22"/>
    </row>
    <row r="4478" spans="1:22" x14ac:dyDescent="0.2">
      <c r="A4478" s="24">
        <f>1+LARGE($A$11:A4477,1)</f>
        <v>4467</v>
      </c>
      <c r="B4478" s="38" t="str">
        <f>_xlfn.IFNA(IF($U$8="set",VLOOKUP(Search!$A4478,Inventory!$AD$2:$AI$5552,6,FALSE),IF($U$8="Player",VLOOKUP(Search!$A4478,Inventory!$AF$2:$AI$5552,4,FALSE),IF($U$8="BV",VLOOKUP(Search!$A4478,Inventory!$AH$2:$AI$5552,2,FALSE),""))),"")</f>
        <v/>
      </c>
      <c r="C4478" s="38"/>
      <c r="D4478" s="38"/>
      <c r="E4478" s="38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22"/>
    </row>
    <row r="4479" spans="1:22" x14ac:dyDescent="0.2">
      <c r="A4479" s="24">
        <f>1+LARGE($A$11:A4478,1)</f>
        <v>4468</v>
      </c>
      <c r="B4479" s="38" t="str">
        <f>_xlfn.IFNA(IF($U$8="set",VLOOKUP(Search!$A4479,Inventory!$AD$2:$AI$5552,6,FALSE),IF($U$8="Player",VLOOKUP(Search!$A4479,Inventory!$AF$2:$AI$5552,4,FALSE),IF($U$8="BV",VLOOKUP(Search!$A4479,Inventory!$AH$2:$AI$5552,2,FALSE),""))),"")</f>
        <v/>
      </c>
      <c r="C4479" s="38"/>
      <c r="D4479" s="38"/>
      <c r="E4479" s="38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22"/>
    </row>
    <row r="4480" spans="1:22" x14ac:dyDescent="0.2">
      <c r="A4480" s="24">
        <f>1+LARGE($A$11:A4479,1)</f>
        <v>4469</v>
      </c>
      <c r="B4480" s="38" t="str">
        <f>_xlfn.IFNA(IF($U$8="set",VLOOKUP(Search!$A4480,Inventory!$AD$2:$AI$5552,6,FALSE),IF($U$8="Player",VLOOKUP(Search!$A4480,Inventory!$AF$2:$AI$5552,4,FALSE),IF($U$8="BV",VLOOKUP(Search!$A4480,Inventory!$AH$2:$AI$5552,2,FALSE),""))),"")</f>
        <v/>
      </c>
      <c r="C4480" s="38"/>
      <c r="D4480" s="38"/>
      <c r="E4480" s="38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22"/>
    </row>
    <row r="4481" spans="1:22" x14ac:dyDescent="0.2">
      <c r="A4481" s="24">
        <f>1+LARGE($A$11:A4480,1)</f>
        <v>4470</v>
      </c>
      <c r="B4481" s="38" t="str">
        <f>_xlfn.IFNA(IF($U$8="set",VLOOKUP(Search!$A4481,Inventory!$AD$2:$AI$5552,6,FALSE),IF($U$8="Player",VLOOKUP(Search!$A4481,Inventory!$AF$2:$AI$5552,4,FALSE),IF($U$8="BV",VLOOKUP(Search!$A4481,Inventory!$AH$2:$AI$5552,2,FALSE),""))),"")</f>
        <v/>
      </c>
      <c r="C4481" s="38"/>
      <c r="D4481" s="38"/>
      <c r="E4481" s="38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22"/>
    </row>
    <row r="4482" spans="1:22" x14ac:dyDescent="0.2">
      <c r="A4482" s="24">
        <f>1+LARGE($A$11:A4481,1)</f>
        <v>4471</v>
      </c>
      <c r="B4482" s="38" t="str">
        <f>_xlfn.IFNA(IF($U$8="set",VLOOKUP(Search!$A4482,Inventory!$AD$2:$AI$5552,6,FALSE),IF($U$8="Player",VLOOKUP(Search!$A4482,Inventory!$AF$2:$AI$5552,4,FALSE),IF($U$8="BV",VLOOKUP(Search!$A4482,Inventory!$AH$2:$AI$5552,2,FALSE),""))),"")</f>
        <v/>
      </c>
      <c r="C4482" s="38"/>
      <c r="D4482" s="38"/>
      <c r="E4482" s="38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22"/>
    </row>
    <row r="4483" spans="1:22" x14ac:dyDescent="0.2">
      <c r="A4483" s="24">
        <f>1+LARGE($A$11:A4482,1)</f>
        <v>4472</v>
      </c>
      <c r="B4483" s="38" t="str">
        <f>_xlfn.IFNA(IF($U$8="set",VLOOKUP(Search!$A4483,Inventory!$AD$2:$AI$5552,6,FALSE),IF($U$8="Player",VLOOKUP(Search!$A4483,Inventory!$AF$2:$AI$5552,4,FALSE),IF($U$8="BV",VLOOKUP(Search!$A4483,Inventory!$AH$2:$AI$5552,2,FALSE),""))),"")</f>
        <v/>
      </c>
      <c r="C4483" s="38"/>
      <c r="D4483" s="38"/>
      <c r="E4483" s="38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22"/>
    </row>
    <row r="4484" spans="1:22" x14ac:dyDescent="0.2">
      <c r="A4484" s="24">
        <f>1+LARGE($A$11:A4483,1)</f>
        <v>4473</v>
      </c>
      <c r="B4484" s="38" t="str">
        <f>_xlfn.IFNA(IF($U$8="set",VLOOKUP(Search!$A4484,Inventory!$AD$2:$AI$5552,6,FALSE),IF($U$8="Player",VLOOKUP(Search!$A4484,Inventory!$AF$2:$AI$5552,4,FALSE),IF($U$8="BV",VLOOKUP(Search!$A4484,Inventory!$AH$2:$AI$5552,2,FALSE),""))),"")</f>
        <v/>
      </c>
      <c r="C4484" s="38"/>
      <c r="D4484" s="38"/>
      <c r="E4484" s="38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22"/>
    </row>
    <row r="4485" spans="1:22" x14ac:dyDescent="0.2">
      <c r="A4485" s="24">
        <f>1+LARGE($A$11:A4484,1)</f>
        <v>4474</v>
      </c>
      <c r="B4485" s="38" t="str">
        <f>_xlfn.IFNA(IF($U$8="set",VLOOKUP(Search!$A4485,Inventory!$AD$2:$AI$5552,6,FALSE),IF($U$8="Player",VLOOKUP(Search!$A4485,Inventory!$AF$2:$AI$5552,4,FALSE),IF($U$8="BV",VLOOKUP(Search!$A4485,Inventory!$AH$2:$AI$5552,2,FALSE),""))),"")</f>
        <v/>
      </c>
      <c r="C4485" s="38"/>
      <c r="D4485" s="38"/>
      <c r="E4485" s="38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22"/>
    </row>
    <row r="4486" spans="1:22" x14ac:dyDescent="0.2">
      <c r="A4486" s="24">
        <f>1+LARGE($A$11:A4485,1)</f>
        <v>4475</v>
      </c>
      <c r="B4486" s="38" t="str">
        <f>_xlfn.IFNA(IF($U$8="set",VLOOKUP(Search!$A4486,Inventory!$AD$2:$AI$5552,6,FALSE),IF($U$8="Player",VLOOKUP(Search!$A4486,Inventory!$AF$2:$AI$5552,4,FALSE),IF($U$8="BV",VLOOKUP(Search!$A4486,Inventory!$AH$2:$AI$5552,2,FALSE),""))),"")</f>
        <v/>
      </c>
      <c r="C4486" s="38"/>
      <c r="D4486" s="38"/>
      <c r="E4486" s="38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22"/>
    </row>
    <row r="4487" spans="1:22" x14ac:dyDescent="0.2">
      <c r="A4487" s="24">
        <f>1+LARGE($A$11:A4486,1)</f>
        <v>4476</v>
      </c>
      <c r="B4487" s="38" t="str">
        <f>_xlfn.IFNA(IF($U$8="set",VLOOKUP(Search!$A4487,Inventory!$AD$2:$AI$5552,6,FALSE),IF($U$8="Player",VLOOKUP(Search!$A4487,Inventory!$AF$2:$AI$5552,4,FALSE),IF($U$8="BV",VLOOKUP(Search!$A4487,Inventory!$AH$2:$AI$5552,2,FALSE),""))),"")</f>
        <v/>
      </c>
      <c r="C4487" s="38"/>
      <c r="D4487" s="38"/>
      <c r="E4487" s="38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22"/>
    </row>
    <row r="4488" spans="1:22" x14ac:dyDescent="0.2">
      <c r="A4488" s="24">
        <f>1+LARGE($A$11:A4487,1)</f>
        <v>4477</v>
      </c>
      <c r="B4488" s="38" t="str">
        <f>_xlfn.IFNA(IF($U$8="set",VLOOKUP(Search!$A4488,Inventory!$AD$2:$AI$5552,6,FALSE),IF($U$8="Player",VLOOKUP(Search!$A4488,Inventory!$AF$2:$AI$5552,4,FALSE),IF($U$8="BV",VLOOKUP(Search!$A4488,Inventory!$AH$2:$AI$5552,2,FALSE),""))),"")</f>
        <v/>
      </c>
      <c r="C4488" s="38"/>
      <c r="D4488" s="38"/>
      <c r="E4488" s="38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22"/>
    </row>
    <row r="4489" spans="1:22" x14ac:dyDescent="0.2">
      <c r="A4489" s="24">
        <f>1+LARGE($A$11:A4488,1)</f>
        <v>4478</v>
      </c>
      <c r="B4489" s="38" t="str">
        <f>_xlfn.IFNA(IF($U$8="set",VLOOKUP(Search!$A4489,Inventory!$AD$2:$AI$5552,6,FALSE),IF($U$8="Player",VLOOKUP(Search!$A4489,Inventory!$AF$2:$AI$5552,4,FALSE),IF($U$8="BV",VLOOKUP(Search!$A4489,Inventory!$AH$2:$AI$5552,2,FALSE),""))),"")</f>
        <v/>
      </c>
      <c r="C4489" s="38"/>
      <c r="D4489" s="38"/>
      <c r="E4489" s="38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22"/>
    </row>
    <row r="4490" spans="1:22" x14ac:dyDescent="0.2">
      <c r="A4490" s="24">
        <f>1+LARGE($A$11:A4489,1)</f>
        <v>4479</v>
      </c>
      <c r="B4490" s="38" t="str">
        <f>_xlfn.IFNA(IF($U$8="set",VLOOKUP(Search!$A4490,Inventory!$AD$2:$AI$5552,6,FALSE),IF($U$8="Player",VLOOKUP(Search!$A4490,Inventory!$AF$2:$AI$5552,4,FALSE),IF($U$8="BV",VLOOKUP(Search!$A4490,Inventory!$AH$2:$AI$5552,2,FALSE),""))),"")</f>
        <v/>
      </c>
      <c r="C4490" s="38"/>
      <c r="D4490" s="38"/>
      <c r="E4490" s="38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22"/>
    </row>
    <row r="4491" spans="1:22" x14ac:dyDescent="0.2">
      <c r="A4491" s="24">
        <f>1+LARGE($A$11:A4490,1)</f>
        <v>4480</v>
      </c>
      <c r="B4491" s="38" t="str">
        <f>_xlfn.IFNA(IF($U$8="set",VLOOKUP(Search!$A4491,Inventory!$AD$2:$AI$5552,6,FALSE),IF($U$8="Player",VLOOKUP(Search!$A4491,Inventory!$AF$2:$AI$5552,4,FALSE),IF($U$8="BV",VLOOKUP(Search!$A4491,Inventory!$AH$2:$AI$5552,2,FALSE),""))),"")</f>
        <v/>
      </c>
      <c r="C4491" s="38"/>
      <c r="D4491" s="38"/>
      <c r="E4491" s="38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22"/>
    </row>
    <row r="4492" spans="1:22" x14ac:dyDescent="0.2">
      <c r="A4492" s="24">
        <f>1+LARGE($A$11:A4491,1)</f>
        <v>4481</v>
      </c>
      <c r="B4492" s="38" t="str">
        <f>_xlfn.IFNA(IF($U$8="set",VLOOKUP(Search!$A4492,Inventory!$AD$2:$AI$5552,6,FALSE),IF($U$8="Player",VLOOKUP(Search!$A4492,Inventory!$AF$2:$AI$5552,4,FALSE),IF($U$8="BV",VLOOKUP(Search!$A4492,Inventory!$AH$2:$AI$5552,2,FALSE),""))),"")</f>
        <v/>
      </c>
      <c r="C4492" s="38"/>
      <c r="D4492" s="38"/>
      <c r="E4492" s="38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22"/>
    </row>
    <row r="4493" spans="1:22" x14ac:dyDescent="0.2">
      <c r="A4493" s="24">
        <f>1+LARGE($A$11:A4492,1)</f>
        <v>4482</v>
      </c>
      <c r="B4493" s="38" t="str">
        <f>_xlfn.IFNA(IF($U$8="set",VLOOKUP(Search!$A4493,Inventory!$AD$2:$AI$5552,6,FALSE),IF($U$8="Player",VLOOKUP(Search!$A4493,Inventory!$AF$2:$AI$5552,4,FALSE),IF($U$8="BV",VLOOKUP(Search!$A4493,Inventory!$AH$2:$AI$5552,2,FALSE),""))),"")</f>
        <v/>
      </c>
      <c r="C4493" s="38"/>
      <c r="D4493" s="38"/>
      <c r="E4493" s="38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22"/>
    </row>
    <row r="4494" spans="1:22" x14ac:dyDescent="0.2">
      <c r="A4494" s="24">
        <f>1+LARGE($A$11:A4493,1)</f>
        <v>4483</v>
      </c>
      <c r="B4494" s="38" t="str">
        <f>_xlfn.IFNA(IF($U$8="set",VLOOKUP(Search!$A4494,Inventory!$AD$2:$AI$5552,6,FALSE),IF($U$8="Player",VLOOKUP(Search!$A4494,Inventory!$AF$2:$AI$5552,4,FALSE),IF($U$8="BV",VLOOKUP(Search!$A4494,Inventory!$AH$2:$AI$5552,2,FALSE),""))),"")</f>
        <v/>
      </c>
      <c r="C4494" s="38"/>
      <c r="D4494" s="38"/>
      <c r="E4494" s="38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22"/>
    </row>
    <row r="4495" spans="1:22" x14ac:dyDescent="0.2">
      <c r="A4495" s="24">
        <f>1+LARGE($A$11:A4494,1)</f>
        <v>4484</v>
      </c>
      <c r="B4495" s="38" t="str">
        <f>_xlfn.IFNA(IF($U$8="set",VLOOKUP(Search!$A4495,Inventory!$AD$2:$AI$5552,6,FALSE),IF($U$8="Player",VLOOKUP(Search!$A4495,Inventory!$AF$2:$AI$5552,4,FALSE),IF($U$8="BV",VLOOKUP(Search!$A4495,Inventory!$AH$2:$AI$5552,2,FALSE),""))),"")</f>
        <v/>
      </c>
      <c r="C4495" s="38"/>
      <c r="D4495" s="38"/>
      <c r="E4495" s="38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22"/>
    </row>
    <row r="4496" spans="1:22" x14ac:dyDescent="0.2">
      <c r="A4496" s="24">
        <f>1+LARGE($A$11:A4495,1)</f>
        <v>4485</v>
      </c>
      <c r="B4496" s="38" t="str">
        <f>_xlfn.IFNA(IF($U$8="set",VLOOKUP(Search!$A4496,Inventory!$AD$2:$AI$5552,6,FALSE),IF($U$8="Player",VLOOKUP(Search!$A4496,Inventory!$AF$2:$AI$5552,4,FALSE),IF($U$8="BV",VLOOKUP(Search!$A4496,Inventory!$AH$2:$AI$5552,2,FALSE),""))),"")</f>
        <v/>
      </c>
      <c r="C4496" s="38"/>
      <c r="D4496" s="38"/>
      <c r="E4496" s="38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22"/>
    </row>
    <row r="4497" spans="1:22" x14ac:dyDescent="0.2">
      <c r="A4497" s="24">
        <f>1+LARGE($A$11:A4496,1)</f>
        <v>4486</v>
      </c>
      <c r="B4497" s="38" t="str">
        <f>_xlfn.IFNA(IF($U$8="set",VLOOKUP(Search!$A4497,Inventory!$AD$2:$AI$5552,6,FALSE),IF($U$8="Player",VLOOKUP(Search!$A4497,Inventory!$AF$2:$AI$5552,4,FALSE),IF($U$8="BV",VLOOKUP(Search!$A4497,Inventory!$AH$2:$AI$5552,2,FALSE),""))),"")</f>
        <v/>
      </c>
      <c r="C4497" s="38"/>
      <c r="D4497" s="38"/>
      <c r="E4497" s="38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22"/>
    </row>
    <row r="4498" spans="1:22" x14ac:dyDescent="0.2">
      <c r="A4498" s="24">
        <f>1+LARGE($A$11:A4497,1)</f>
        <v>4487</v>
      </c>
      <c r="B4498" s="38" t="str">
        <f>_xlfn.IFNA(IF($U$8="set",VLOOKUP(Search!$A4498,Inventory!$AD$2:$AI$5552,6,FALSE),IF($U$8="Player",VLOOKUP(Search!$A4498,Inventory!$AF$2:$AI$5552,4,FALSE),IF($U$8="BV",VLOOKUP(Search!$A4498,Inventory!$AH$2:$AI$5552,2,FALSE),""))),"")</f>
        <v/>
      </c>
      <c r="C4498" s="38"/>
      <c r="D4498" s="38"/>
      <c r="E4498" s="38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22"/>
    </row>
    <row r="4499" spans="1:22" x14ac:dyDescent="0.2">
      <c r="A4499" s="24">
        <f>1+LARGE($A$11:A4498,1)</f>
        <v>4488</v>
      </c>
      <c r="B4499" s="38" t="str">
        <f>_xlfn.IFNA(IF($U$8="set",VLOOKUP(Search!$A4499,Inventory!$AD$2:$AI$5552,6,FALSE),IF($U$8="Player",VLOOKUP(Search!$A4499,Inventory!$AF$2:$AI$5552,4,FALSE),IF($U$8="BV",VLOOKUP(Search!$A4499,Inventory!$AH$2:$AI$5552,2,FALSE),""))),"")</f>
        <v/>
      </c>
      <c r="C4499" s="38"/>
      <c r="D4499" s="38"/>
      <c r="E4499" s="38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22"/>
    </row>
    <row r="4500" spans="1:22" x14ac:dyDescent="0.2">
      <c r="A4500" s="24">
        <f>1+LARGE($A$11:A4499,1)</f>
        <v>4489</v>
      </c>
      <c r="B4500" s="38" t="str">
        <f>_xlfn.IFNA(IF($U$8="set",VLOOKUP(Search!$A4500,Inventory!$AD$2:$AI$5552,6,FALSE),IF($U$8="Player",VLOOKUP(Search!$A4500,Inventory!$AF$2:$AI$5552,4,FALSE),IF($U$8="BV",VLOOKUP(Search!$A4500,Inventory!$AH$2:$AI$5552,2,FALSE),""))),"")</f>
        <v/>
      </c>
      <c r="C4500" s="38"/>
      <c r="D4500" s="38"/>
      <c r="E4500" s="38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22"/>
    </row>
    <row r="4501" spans="1:22" x14ac:dyDescent="0.2">
      <c r="A4501" s="24">
        <f>1+LARGE($A$11:A4500,1)</f>
        <v>4490</v>
      </c>
      <c r="B4501" s="38" t="str">
        <f>_xlfn.IFNA(IF($U$8="set",VLOOKUP(Search!$A4501,Inventory!$AD$2:$AI$5552,6,FALSE),IF($U$8="Player",VLOOKUP(Search!$A4501,Inventory!$AF$2:$AI$5552,4,FALSE),IF($U$8="BV",VLOOKUP(Search!$A4501,Inventory!$AH$2:$AI$5552,2,FALSE),""))),"")</f>
        <v/>
      </c>
      <c r="C4501" s="38"/>
      <c r="D4501" s="38"/>
      <c r="E4501" s="38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22"/>
    </row>
    <row r="4502" spans="1:22" x14ac:dyDescent="0.2">
      <c r="A4502" s="24">
        <f>1+LARGE($A$11:A4501,1)</f>
        <v>4491</v>
      </c>
      <c r="B4502" s="38" t="str">
        <f>_xlfn.IFNA(IF($U$8="set",VLOOKUP(Search!$A4502,Inventory!$AD$2:$AI$5552,6,FALSE),IF($U$8="Player",VLOOKUP(Search!$A4502,Inventory!$AF$2:$AI$5552,4,FALSE),IF($U$8="BV",VLOOKUP(Search!$A4502,Inventory!$AH$2:$AI$5552,2,FALSE),""))),"")</f>
        <v/>
      </c>
      <c r="C4502" s="38"/>
      <c r="D4502" s="38"/>
      <c r="E4502" s="38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22"/>
    </row>
    <row r="4503" spans="1:22" x14ac:dyDescent="0.2">
      <c r="A4503" s="24">
        <f>1+LARGE($A$11:A4502,1)</f>
        <v>4492</v>
      </c>
      <c r="B4503" s="38" t="str">
        <f>_xlfn.IFNA(IF($U$8="set",VLOOKUP(Search!$A4503,Inventory!$AD$2:$AI$5552,6,FALSE),IF($U$8="Player",VLOOKUP(Search!$A4503,Inventory!$AF$2:$AI$5552,4,FALSE),IF($U$8="BV",VLOOKUP(Search!$A4503,Inventory!$AH$2:$AI$5552,2,FALSE),""))),"")</f>
        <v/>
      </c>
      <c r="C4503" s="38"/>
      <c r="D4503" s="38"/>
      <c r="E4503" s="38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22"/>
    </row>
    <row r="4504" spans="1:22" x14ac:dyDescent="0.2">
      <c r="A4504" s="24">
        <f>1+LARGE($A$11:A4503,1)</f>
        <v>4493</v>
      </c>
      <c r="B4504" s="38" t="str">
        <f>_xlfn.IFNA(IF($U$8="set",VLOOKUP(Search!$A4504,Inventory!$AD$2:$AI$5552,6,FALSE),IF($U$8="Player",VLOOKUP(Search!$A4504,Inventory!$AF$2:$AI$5552,4,FALSE),IF($U$8="BV",VLOOKUP(Search!$A4504,Inventory!$AH$2:$AI$5552,2,FALSE),""))),"")</f>
        <v/>
      </c>
      <c r="C4504" s="38"/>
      <c r="D4504" s="38"/>
      <c r="E4504" s="38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22"/>
    </row>
    <row r="4505" spans="1:22" x14ac:dyDescent="0.2">
      <c r="A4505" s="24">
        <f>1+LARGE($A$11:A4504,1)</f>
        <v>4494</v>
      </c>
      <c r="B4505" s="38" t="str">
        <f>_xlfn.IFNA(IF($U$8="set",VLOOKUP(Search!$A4505,Inventory!$AD$2:$AI$5552,6,FALSE),IF($U$8="Player",VLOOKUP(Search!$A4505,Inventory!$AF$2:$AI$5552,4,FALSE),IF($U$8="BV",VLOOKUP(Search!$A4505,Inventory!$AH$2:$AI$5552,2,FALSE),""))),"")</f>
        <v/>
      </c>
      <c r="C4505" s="38"/>
      <c r="D4505" s="38"/>
      <c r="E4505" s="38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22"/>
    </row>
    <row r="4506" spans="1:22" x14ac:dyDescent="0.2">
      <c r="A4506" s="24">
        <f>1+LARGE($A$11:A4505,1)</f>
        <v>4495</v>
      </c>
      <c r="B4506" s="38" t="str">
        <f>_xlfn.IFNA(IF($U$8="set",VLOOKUP(Search!$A4506,Inventory!$AD$2:$AI$5552,6,FALSE),IF($U$8="Player",VLOOKUP(Search!$A4506,Inventory!$AF$2:$AI$5552,4,FALSE),IF($U$8="BV",VLOOKUP(Search!$A4506,Inventory!$AH$2:$AI$5552,2,FALSE),""))),"")</f>
        <v/>
      </c>
      <c r="C4506" s="38"/>
      <c r="D4506" s="38"/>
      <c r="E4506" s="38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22"/>
    </row>
    <row r="4507" spans="1:22" x14ac:dyDescent="0.2">
      <c r="A4507" s="24">
        <f>1+LARGE($A$11:A4506,1)</f>
        <v>4496</v>
      </c>
      <c r="B4507" s="38" t="str">
        <f>_xlfn.IFNA(IF($U$8="set",VLOOKUP(Search!$A4507,Inventory!$AD$2:$AI$5552,6,FALSE),IF($U$8="Player",VLOOKUP(Search!$A4507,Inventory!$AF$2:$AI$5552,4,FALSE),IF($U$8="BV",VLOOKUP(Search!$A4507,Inventory!$AH$2:$AI$5552,2,FALSE),""))),"")</f>
        <v/>
      </c>
      <c r="C4507" s="38"/>
      <c r="D4507" s="38"/>
      <c r="E4507" s="38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22"/>
    </row>
    <row r="4508" spans="1:22" x14ac:dyDescent="0.2">
      <c r="A4508" s="24">
        <f>1+LARGE($A$11:A4507,1)</f>
        <v>4497</v>
      </c>
      <c r="B4508" s="38" t="str">
        <f>_xlfn.IFNA(IF($U$8="set",VLOOKUP(Search!$A4508,Inventory!$AD$2:$AI$5552,6,FALSE),IF($U$8="Player",VLOOKUP(Search!$A4508,Inventory!$AF$2:$AI$5552,4,FALSE),IF($U$8="BV",VLOOKUP(Search!$A4508,Inventory!$AH$2:$AI$5552,2,FALSE),""))),"")</f>
        <v/>
      </c>
      <c r="C4508" s="38"/>
      <c r="D4508" s="38"/>
      <c r="E4508" s="38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22"/>
    </row>
    <row r="4509" spans="1:22" x14ac:dyDescent="0.2">
      <c r="A4509" s="24">
        <f>1+LARGE($A$11:A4508,1)</f>
        <v>4498</v>
      </c>
      <c r="B4509" s="38" t="str">
        <f>_xlfn.IFNA(IF($U$8="set",VLOOKUP(Search!$A4509,Inventory!$AD$2:$AI$5552,6,FALSE),IF($U$8="Player",VLOOKUP(Search!$A4509,Inventory!$AF$2:$AI$5552,4,FALSE),IF($U$8="BV",VLOOKUP(Search!$A4509,Inventory!$AH$2:$AI$5552,2,FALSE),""))),"")</f>
        <v/>
      </c>
      <c r="C4509" s="38"/>
      <c r="D4509" s="38"/>
      <c r="E4509" s="38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22"/>
    </row>
    <row r="4510" spans="1:22" x14ac:dyDescent="0.2">
      <c r="A4510" s="24">
        <f>1+LARGE($A$11:A4509,1)</f>
        <v>4499</v>
      </c>
      <c r="B4510" s="38" t="str">
        <f>_xlfn.IFNA(IF($U$8="set",VLOOKUP(Search!$A4510,Inventory!$AD$2:$AI$5552,6,FALSE),IF($U$8="Player",VLOOKUP(Search!$A4510,Inventory!$AF$2:$AI$5552,4,FALSE),IF($U$8="BV",VLOOKUP(Search!$A4510,Inventory!$AH$2:$AI$5552,2,FALSE),""))),"")</f>
        <v/>
      </c>
      <c r="C4510" s="38"/>
      <c r="D4510" s="38"/>
      <c r="E4510" s="38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22"/>
    </row>
    <row r="4511" spans="1:22" x14ac:dyDescent="0.2">
      <c r="A4511" s="24">
        <f>1+LARGE($A$11:A4510,1)</f>
        <v>4500</v>
      </c>
      <c r="B4511" s="38" t="str">
        <f>_xlfn.IFNA(IF($U$8="set",VLOOKUP(Search!$A4511,Inventory!$AD$2:$AI$5552,6,FALSE),IF($U$8="Player",VLOOKUP(Search!$A4511,Inventory!$AF$2:$AI$5552,4,FALSE),IF($U$8="BV",VLOOKUP(Search!$A4511,Inventory!$AH$2:$AI$5552,2,FALSE),""))),"")</f>
        <v/>
      </c>
      <c r="C4511" s="38"/>
      <c r="D4511" s="38"/>
      <c r="E4511" s="38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22"/>
    </row>
    <row r="4512" spans="1:22" x14ac:dyDescent="0.2">
      <c r="A4512" s="24">
        <f>1+LARGE($A$11:A4511,1)</f>
        <v>4501</v>
      </c>
      <c r="B4512" s="38" t="str">
        <f>_xlfn.IFNA(IF($U$8="set",VLOOKUP(Search!$A4512,Inventory!$AD$2:$AI$5552,6,FALSE),IF($U$8="Player",VLOOKUP(Search!$A4512,Inventory!$AF$2:$AI$5552,4,FALSE),IF($U$8="BV",VLOOKUP(Search!$A4512,Inventory!$AH$2:$AI$5552,2,FALSE),""))),"")</f>
        <v/>
      </c>
      <c r="C4512" s="38"/>
      <c r="D4512" s="38"/>
      <c r="E4512" s="38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22"/>
    </row>
    <row r="4513" spans="1:22" x14ac:dyDescent="0.2">
      <c r="A4513" s="24">
        <f>1+LARGE($A$11:A4512,1)</f>
        <v>4502</v>
      </c>
      <c r="B4513" s="38" t="str">
        <f>_xlfn.IFNA(IF($U$8="set",VLOOKUP(Search!$A4513,Inventory!$AD$2:$AI$5552,6,FALSE),IF($U$8="Player",VLOOKUP(Search!$A4513,Inventory!$AF$2:$AI$5552,4,FALSE),IF($U$8="BV",VLOOKUP(Search!$A4513,Inventory!$AH$2:$AI$5552,2,FALSE),""))),"")</f>
        <v/>
      </c>
      <c r="C4513" s="38"/>
      <c r="D4513" s="38"/>
      <c r="E4513" s="38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22"/>
    </row>
    <row r="4514" spans="1:22" x14ac:dyDescent="0.2">
      <c r="A4514" s="24">
        <f>1+LARGE($A$11:A4513,1)</f>
        <v>4503</v>
      </c>
      <c r="B4514" s="38" t="str">
        <f>_xlfn.IFNA(IF($U$8="set",VLOOKUP(Search!$A4514,Inventory!$AD$2:$AI$5552,6,FALSE),IF($U$8="Player",VLOOKUP(Search!$A4514,Inventory!$AF$2:$AI$5552,4,FALSE),IF($U$8="BV",VLOOKUP(Search!$A4514,Inventory!$AH$2:$AI$5552,2,FALSE),""))),"")</f>
        <v/>
      </c>
      <c r="C4514" s="38"/>
      <c r="D4514" s="38"/>
      <c r="E4514" s="38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22"/>
    </row>
    <row r="4515" spans="1:22" x14ac:dyDescent="0.2">
      <c r="A4515" s="24">
        <f>1+LARGE($A$11:A4514,1)</f>
        <v>4504</v>
      </c>
      <c r="B4515" s="38" t="str">
        <f>_xlfn.IFNA(IF($U$8="set",VLOOKUP(Search!$A4515,Inventory!$AD$2:$AI$5552,6,FALSE),IF($U$8="Player",VLOOKUP(Search!$A4515,Inventory!$AF$2:$AI$5552,4,FALSE),IF($U$8="BV",VLOOKUP(Search!$A4515,Inventory!$AH$2:$AI$5552,2,FALSE),""))),"")</f>
        <v/>
      </c>
      <c r="C4515" s="38"/>
      <c r="D4515" s="38"/>
      <c r="E4515" s="38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22"/>
    </row>
    <row r="4516" spans="1:22" x14ac:dyDescent="0.2">
      <c r="A4516" s="24">
        <f>1+LARGE($A$11:A4515,1)</f>
        <v>4505</v>
      </c>
      <c r="B4516" s="38" t="str">
        <f>_xlfn.IFNA(IF($U$8="set",VLOOKUP(Search!$A4516,Inventory!$AD$2:$AI$5552,6,FALSE),IF($U$8="Player",VLOOKUP(Search!$A4516,Inventory!$AF$2:$AI$5552,4,FALSE),IF($U$8="BV",VLOOKUP(Search!$A4516,Inventory!$AH$2:$AI$5552,2,FALSE),""))),"")</f>
        <v/>
      </c>
      <c r="C4516" s="38"/>
      <c r="D4516" s="38"/>
      <c r="E4516" s="38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22"/>
    </row>
    <row r="4517" spans="1:22" x14ac:dyDescent="0.2">
      <c r="A4517" s="24">
        <f>1+LARGE($A$11:A4516,1)</f>
        <v>4506</v>
      </c>
      <c r="B4517" s="38" t="str">
        <f>_xlfn.IFNA(IF($U$8="set",VLOOKUP(Search!$A4517,Inventory!$AD$2:$AI$5552,6,FALSE),IF($U$8="Player",VLOOKUP(Search!$A4517,Inventory!$AF$2:$AI$5552,4,FALSE),IF($U$8="BV",VLOOKUP(Search!$A4517,Inventory!$AH$2:$AI$5552,2,FALSE),""))),"")</f>
        <v/>
      </c>
      <c r="C4517" s="38"/>
      <c r="D4517" s="38"/>
      <c r="E4517" s="38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22"/>
    </row>
    <row r="4518" spans="1:22" x14ac:dyDescent="0.2">
      <c r="A4518" s="24">
        <f>1+LARGE($A$11:A4517,1)</f>
        <v>4507</v>
      </c>
      <c r="B4518" s="38" t="str">
        <f>_xlfn.IFNA(IF($U$8="set",VLOOKUP(Search!$A4518,Inventory!$AD$2:$AI$5552,6,FALSE),IF($U$8="Player",VLOOKUP(Search!$A4518,Inventory!$AF$2:$AI$5552,4,FALSE),IF($U$8="BV",VLOOKUP(Search!$A4518,Inventory!$AH$2:$AI$5552,2,FALSE),""))),"")</f>
        <v/>
      </c>
      <c r="C4518" s="38"/>
      <c r="D4518" s="38"/>
      <c r="E4518" s="38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22"/>
    </row>
    <row r="4519" spans="1:22" x14ac:dyDescent="0.2">
      <c r="A4519" s="24">
        <f>1+LARGE($A$11:A4518,1)</f>
        <v>4508</v>
      </c>
      <c r="B4519" s="38" t="str">
        <f>_xlfn.IFNA(IF($U$8="set",VLOOKUP(Search!$A4519,Inventory!$AD$2:$AI$5552,6,FALSE),IF($U$8="Player",VLOOKUP(Search!$A4519,Inventory!$AF$2:$AI$5552,4,FALSE),IF($U$8="BV",VLOOKUP(Search!$A4519,Inventory!$AH$2:$AI$5552,2,FALSE),""))),"")</f>
        <v/>
      </c>
      <c r="C4519" s="38"/>
      <c r="D4519" s="38"/>
      <c r="E4519" s="38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22"/>
    </row>
    <row r="4520" spans="1:22" x14ac:dyDescent="0.2">
      <c r="A4520" s="24">
        <f>1+LARGE($A$11:A4519,1)</f>
        <v>4509</v>
      </c>
      <c r="B4520" s="38" t="str">
        <f>_xlfn.IFNA(IF($U$8="set",VLOOKUP(Search!$A4520,Inventory!$AD$2:$AI$5552,6,FALSE),IF($U$8="Player",VLOOKUP(Search!$A4520,Inventory!$AF$2:$AI$5552,4,FALSE),IF($U$8="BV",VLOOKUP(Search!$A4520,Inventory!$AH$2:$AI$5552,2,FALSE),""))),"")</f>
        <v/>
      </c>
      <c r="C4520" s="38"/>
      <c r="D4520" s="38"/>
      <c r="E4520" s="38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22"/>
    </row>
    <row r="4521" spans="1:22" x14ac:dyDescent="0.2">
      <c r="A4521" s="24">
        <f>1+LARGE($A$11:A4520,1)</f>
        <v>4510</v>
      </c>
      <c r="B4521" s="38" t="str">
        <f>_xlfn.IFNA(IF($U$8="set",VLOOKUP(Search!$A4521,Inventory!$AD$2:$AI$5552,6,FALSE),IF($U$8="Player",VLOOKUP(Search!$A4521,Inventory!$AF$2:$AI$5552,4,FALSE),IF($U$8="BV",VLOOKUP(Search!$A4521,Inventory!$AH$2:$AI$5552,2,FALSE),""))),"")</f>
        <v/>
      </c>
      <c r="C4521" s="38"/>
      <c r="D4521" s="38"/>
      <c r="E4521" s="38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22"/>
    </row>
    <row r="4522" spans="1:22" x14ac:dyDescent="0.2">
      <c r="A4522" s="24">
        <f>1+LARGE($A$11:A4521,1)</f>
        <v>4511</v>
      </c>
      <c r="B4522" s="38" t="str">
        <f>_xlfn.IFNA(IF($U$8="set",VLOOKUP(Search!$A4522,Inventory!$AD$2:$AI$5552,6,FALSE),IF($U$8="Player",VLOOKUP(Search!$A4522,Inventory!$AF$2:$AI$5552,4,FALSE),IF($U$8="BV",VLOOKUP(Search!$A4522,Inventory!$AH$2:$AI$5552,2,FALSE),""))),"")</f>
        <v/>
      </c>
      <c r="C4522" s="38"/>
      <c r="D4522" s="38"/>
      <c r="E4522" s="38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22"/>
    </row>
    <row r="4523" spans="1:22" x14ac:dyDescent="0.2">
      <c r="A4523" s="24">
        <f>1+LARGE($A$11:A4522,1)</f>
        <v>4512</v>
      </c>
      <c r="B4523" s="38" t="str">
        <f>_xlfn.IFNA(IF($U$8="set",VLOOKUP(Search!$A4523,Inventory!$AD$2:$AI$5552,6,FALSE),IF($U$8="Player",VLOOKUP(Search!$A4523,Inventory!$AF$2:$AI$5552,4,FALSE),IF($U$8="BV",VLOOKUP(Search!$A4523,Inventory!$AH$2:$AI$5552,2,FALSE),""))),"")</f>
        <v/>
      </c>
      <c r="C4523" s="38"/>
      <c r="D4523" s="38"/>
      <c r="E4523" s="38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22"/>
    </row>
    <row r="4524" spans="1:22" x14ac:dyDescent="0.2">
      <c r="A4524" s="24">
        <f>1+LARGE($A$11:A4523,1)</f>
        <v>4513</v>
      </c>
      <c r="B4524" s="38" t="str">
        <f>_xlfn.IFNA(IF($U$8="set",VLOOKUP(Search!$A4524,Inventory!$AD$2:$AI$5552,6,FALSE),IF($U$8="Player",VLOOKUP(Search!$A4524,Inventory!$AF$2:$AI$5552,4,FALSE),IF($U$8="BV",VLOOKUP(Search!$A4524,Inventory!$AH$2:$AI$5552,2,FALSE),""))),"")</f>
        <v/>
      </c>
      <c r="C4524" s="38"/>
      <c r="D4524" s="38"/>
      <c r="E4524" s="38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22"/>
    </row>
    <row r="4525" spans="1:22" x14ac:dyDescent="0.2">
      <c r="A4525" s="24">
        <f>1+LARGE($A$11:A4524,1)</f>
        <v>4514</v>
      </c>
      <c r="B4525" s="38" t="str">
        <f>_xlfn.IFNA(IF($U$8="set",VLOOKUP(Search!$A4525,Inventory!$AD$2:$AI$5552,6,FALSE),IF($U$8="Player",VLOOKUP(Search!$A4525,Inventory!$AF$2:$AI$5552,4,FALSE),IF($U$8="BV",VLOOKUP(Search!$A4525,Inventory!$AH$2:$AI$5552,2,FALSE),""))),"")</f>
        <v/>
      </c>
      <c r="C4525" s="38"/>
      <c r="D4525" s="38"/>
      <c r="E4525" s="38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22"/>
    </row>
    <row r="4526" spans="1:22" x14ac:dyDescent="0.2">
      <c r="A4526" s="24">
        <f>1+LARGE($A$11:A4525,1)</f>
        <v>4515</v>
      </c>
      <c r="B4526" s="38" t="str">
        <f>_xlfn.IFNA(IF($U$8="set",VLOOKUP(Search!$A4526,Inventory!$AD$2:$AI$5552,6,FALSE),IF($U$8="Player",VLOOKUP(Search!$A4526,Inventory!$AF$2:$AI$5552,4,FALSE),IF($U$8="BV",VLOOKUP(Search!$A4526,Inventory!$AH$2:$AI$5552,2,FALSE),""))),"")</f>
        <v/>
      </c>
      <c r="C4526" s="38"/>
      <c r="D4526" s="38"/>
      <c r="E4526" s="38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22"/>
    </row>
    <row r="4527" spans="1:22" x14ac:dyDescent="0.2">
      <c r="A4527" s="24">
        <f>1+LARGE($A$11:A4526,1)</f>
        <v>4516</v>
      </c>
      <c r="B4527" s="38" t="str">
        <f>_xlfn.IFNA(IF($U$8="set",VLOOKUP(Search!$A4527,Inventory!$AD$2:$AI$5552,6,FALSE),IF($U$8="Player",VLOOKUP(Search!$A4527,Inventory!$AF$2:$AI$5552,4,FALSE),IF($U$8="BV",VLOOKUP(Search!$A4527,Inventory!$AH$2:$AI$5552,2,FALSE),""))),"")</f>
        <v/>
      </c>
      <c r="C4527" s="38"/>
      <c r="D4527" s="38"/>
      <c r="E4527" s="38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22"/>
    </row>
    <row r="4528" spans="1:22" x14ac:dyDescent="0.2">
      <c r="A4528" s="24">
        <f>1+LARGE($A$11:A4527,1)</f>
        <v>4517</v>
      </c>
      <c r="B4528" s="38" t="str">
        <f>_xlfn.IFNA(IF($U$8="set",VLOOKUP(Search!$A4528,Inventory!$AD$2:$AI$5552,6,FALSE),IF($U$8="Player",VLOOKUP(Search!$A4528,Inventory!$AF$2:$AI$5552,4,FALSE),IF($U$8="BV",VLOOKUP(Search!$A4528,Inventory!$AH$2:$AI$5552,2,FALSE),""))),"")</f>
        <v/>
      </c>
      <c r="C4528" s="38"/>
      <c r="D4528" s="38"/>
      <c r="E4528" s="38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22"/>
    </row>
    <row r="4529" spans="1:22" x14ac:dyDescent="0.2">
      <c r="A4529" s="24">
        <f>1+LARGE($A$11:A4528,1)</f>
        <v>4518</v>
      </c>
      <c r="B4529" s="38" t="str">
        <f>_xlfn.IFNA(IF($U$8="set",VLOOKUP(Search!$A4529,Inventory!$AD$2:$AI$5552,6,FALSE),IF($U$8="Player",VLOOKUP(Search!$A4529,Inventory!$AF$2:$AI$5552,4,FALSE),IF($U$8="BV",VLOOKUP(Search!$A4529,Inventory!$AH$2:$AI$5552,2,FALSE),""))),"")</f>
        <v/>
      </c>
      <c r="C4529" s="38"/>
      <c r="D4529" s="38"/>
      <c r="E4529" s="38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22"/>
    </row>
    <row r="4530" spans="1:22" x14ac:dyDescent="0.2">
      <c r="A4530" s="24">
        <f>1+LARGE($A$11:A4529,1)</f>
        <v>4519</v>
      </c>
      <c r="B4530" s="38" t="str">
        <f>_xlfn.IFNA(IF($U$8="set",VLOOKUP(Search!$A4530,Inventory!$AD$2:$AI$5552,6,FALSE),IF($U$8="Player",VLOOKUP(Search!$A4530,Inventory!$AF$2:$AI$5552,4,FALSE),IF($U$8="BV",VLOOKUP(Search!$A4530,Inventory!$AH$2:$AI$5552,2,FALSE),""))),"")</f>
        <v/>
      </c>
      <c r="C4530" s="38"/>
      <c r="D4530" s="38"/>
      <c r="E4530" s="38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22"/>
    </row>
    <row r="4531" spans="1:22" x14ac:dyDescent="0.2">
      <c r="A4531" s="24">
        <f>1+LARGE($A$11:A4530,1)</f>
        <v>4520</v>
      </c>
      <c r="B4531" s="38" t="str">
        <f>_xlfn.IFNA(IF($U$8="set",VLOOKUP(Search!$A4531,Inventory!$AD$2:$AI$5552,6,FALSE),IF($U$8="Player",VLOOKUP(Search!$A4531,Inventory!$AF$2:$AI$5552,4,FALSE),IF($U$8="BV",VLOOKUP(Search!$A4531,Inventory!$AH$2:$AI$5552,2,FALSE),""))),"")</f>
        <v/>
      </c>
      <c r="C4531" s="38"/>
      <c r="D4531" s="38"/>
      <c r="E4531" s="38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22"/>
    </row>
    <row r="4532" spans="1:22" x14ac:dyDescent="0.2">
      <c r="A4532" s="24">
        <f>1+LARGE($A$11:A4531,1)</f>
        <v>4521</v>
      </c>
      <c r="B4532" s="38" t="str">
        <f>_xlfn.IFNA(IF($U$8="set",VLOOKUP(Search!$A4532,Inventory!$AD$2:$AI$5552,6,FALSE),IF($U$8="Player",VLOOKUP(Search!$A4532,Inventory!$AF$2:$AI$5552,4,FALSE),IF($U$8="BV",VLOOKUP(Search!$A4532,Inventory!$AH$2:$AI$5552,2,FALSE),""))),"")</f>
        <v/>
      </c>
      <c r="C4532" s="38"/>
      <c r="D4532" s="38"/>
      <c r="E4532" s="38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22"/>
    </row>
    <row r="4533" spans="1:22" x14ac:dyDescent="0.2">
      <c r="A4533" s="24">
        <f>1+LARGE($A$11:A4532,1)</f>
        <v>4522</v>
      </c>
      <c r="B4533" s="38" t="str">
        <f>_xlfn.IFNA(IF($U$8="set",VLOOKUP(Search!$A4533,Inventory!$AD$2:$AI$5552,6,FALSE),IF($U$8="Player",VLOOKUP(Search!$A4533,Inventory!$AF$2:$AI$5552,4,FALSE),IF($U$8="BV",VLOOKUP(Search!$A4533,Inventory!$AH$2:$AI$5552,2,FALSE),""))),"")</f>
        <v/>
      </c>
      <c r="C4533" s="38"/>
      <c r="D4533" s="38"/>
      <c r="E4533" s="38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22"/>
    </row>
    <row r="4534" spans="1:22" x14ac:dyDescent="0.2">
      <c r="A4534" s="24">
        <f>1+LARGE($A$11:A4533,1)</f>
        <v>4523</v>
      </c>
      <c r="B4534" s="38" t="str">
        <f>_xlfn.IFNA(IF($U$8="set",VLOOKUP(Search!$A4534,Inventory!$AD$2:$AI$5552,6,FALSE),IF($U$8="Player",VLOOKUP(Search!$A4534,Inventory!$AF$2:$AI$5552,4,FALSE),IF($U$8="BV",VLOOKUP(Search!$A4534,Inventory!$AH$2:$AI$5552,2,FALSE),""))),"")</f>
        <v/>
      </c>
      <c r="C4534" s="38"/>
      <c r="D4534" s="38"/>
      <c r="E4534" s="38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22"/>
    </row>
    <row r="4535" spans="1:22" x14ac:dyDescent="0.2">
      <c r="A4535" s="24">
        <f>1+LARGE($A$11:A4534,1)</f>
        <v>4524</v>
      </c>
      <c r="B4535" s="38" t="str">
        <f>_xlfn.IFNA(IF($U$8="set",VLOOKUP(Search!$A4535,Inventory!$AD$2:$AI$5552,6,FALSE),IF($U$8="Player",VLOOKUP(Search!$A4535,Inventory!$AF$2:$AI$5552,4,FALSE),IF($U$8="BV",VLOOKUP(Search!$A4535,Inventory!$AH$2:$AI$5552,2,FALSE),""))),"")</f>
        <v/>
      </c>
      <c r="C4535" s="38"/>
      <c r="D4535" s="38"/>
      <c r="E4535" s="38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22"/>
    </row>
    <row r="4536" spans="1:22" x14ac:dyDescent="0.2">
      <c r="A4536" s="24">
        <f>1+LARGE($A$11:A4535,1)</f>
        <v>4525</v>
      </c>
      <c r="B4536" s="38" t="str">
        <f>_xlfn.IFNA(IF($U$8="set",VLOOKUP(Search!$A4536,Inventory!$AD$2:$AI$5552,6,FALSE),IF($U$8="Player",VLOOKUP(Search!$A4536,Inventory!$AF$2:$AI$5552,4,FALSE),IF($U$8="BV",VLOOKUP(Search!$A4536,Inventory!$AH$2:$AI$5552,2,FALSE),""))),"")</f>
        <v/>
      </c>
      <c r="C4536" s="38"/>
      <c r="D4536" s="38"/>
      <c r="E4536" s="38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22"/>
    </row>
    <row r="4537" spans="1:22" x14ac:dyDescent="0.2">
      <c r="A4537" s="24">
        <f>1+LARGE($A$11:A4536,1)</f>
        <v>4526</v>
      </c>
      <c r="B4537" s="38" t="str">
        <f>_xlfn.IFNA(IF($U$8="set",VLOOKUP(Search!$A4537,Inventory!$AD$2:$AI$5552,6,FALSE),IF($U$8="Player",VLOOKUP(Search!$A4537,Inventory!$AF$2:$AI$5552,4,FALSE),IF($U$8="BV",VLOOKUP(Search!$A4537,Inventory!$AH$2:$AI$5552,2,FALSE),""))),"")</f>
        <v/>
      </c>
      <c r="C4537" s="38"/>
      <c r="D4537" s="38"/>
      <c r="E4537" s="38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22"/>
    </row>
    <row r="4538" spans="1:22" x14ac:dyDescent="0.2">
      <c r="A4538" s="24">
        <f>1+LARGE($A$11:A4537,1)</f>
        <v>4527</v>
      </c>
      <c r="B4538" s="38" t="str">
        <f>_xlfn.IFNA(IF($U$8="set",VLOOKUP(Search!$A4538,Inventory!$AD$2:$AI$5552,6,FALSE),IF($U$8="Player",VLOOKUP(Search!$A4538,Inventory!$AF$2:$AI$5552,4,FALSE),IF($U$8="BV",VLOOKUP(Search!$A4538,Inventory!$AH$2:$AI$5552,2,FALSE),""))),"")</f>
        <v/>
      </c>
      <c r="C4538" s="38"/>
      <c r="D4538" s="38"/>
      <c r="E4538" s="38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22"/>
    </row>
    <row r="4539" spans="1:22" x14ac:dyDescent="0.2">
      <c r="A4539" s="24">
        <f>1+LARGE($A$11:A4538,1)</f>
        <v>4528</v>
      </c>
      <c r="B4539" s="38" t="str">
        <f>_xlfn.IFNA(IF($U$8="set",VLOOKUP(Search!$A4539,Inventory!$AD$2:$AI$5552,6,FALSE),IF($U$8="Player",VLOOKUP(Search!$A4539,Inventory!$AF$2:$AI$5552,4,FALSE),IF($U$8="BV",VLOOKUP(Search!$A4539,Inventory!$AH$2:$AI$5552,2,FALSE),""))),"")</f>
        <v/>
      </c>
      <c r="C4539" s="38"/>
      <c r="D4539" s="38"/>
      <c r="E4539" s="38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22"/>
    </row>
    <row r="4540" spans="1:22" x14ac:dyDescent="0.2">
      <c r="A4540" s="24">
        <f>1+LARGE($A$11:A4539,1)</f>
        <v>4529</v>
      </c>
      <c r="B4540" s="38" t="str">
        <f>_xlfn.IFNA(IF($U$8="set",VLOOKUP(Search!$A4540,Inventory!$AD$2:$AI$5552,6,FALSE),IF($U$8="Player",VLOOKUP(Search!$A4540,Inventory!$AF$2:$AI$5552,4,FALSE),IF($U$8="BV",VLOOKUP(Search!$A4540,Inventory!$AH$2:$AI$5552,2,FALSE),""))),"")</f>
        <v/>
      </c>
      <c r="C4540" s="38"/>
      <c r="D4540" s="38"/>
      <c r="E4540" s="38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22"/>
    </row>
    <row r="4541" spans="1:22" x14ac:dyDescent="0.2">
      <c r="A4541" s="24">
        <f>1+LARGE($A$11:A4540,1)</f>
        <v>4530</v>
      </c>
      <c r="B4541" s="38" t="str">
        <f>_xlfn.IFNA(IF($U$8="set",VLOOKUP(Search!$A4541,Inventory!$AD$2:$AI$5552,6,FALSE),IF($U$8="Player",VLOOKUP(Search!$A4541,Inventory!$AF$2:$AI$5552,4,FALSE),IF($U$8="BV",VLOOKUP(Search!$A4541,Inventory!$AH$2:$AI$5552,2,FALSE),""))),"")</f>
        <v/>
      </c>
      <c r="C4541" s="38"/>
      <c r="D4541" s="38"/>
      <c r="E4541" s="38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22"/>
    </row>
    <row r="4542" spans="1:22" x14ac:dyDescent="0.2">
      <c r="A4542" s="24">
        <f>1+LARGE($A$11:A4541,1)</f>
        <v>4531</v>
      </c>
      <c r="B4542" s="38" t="str">
        <f>_xlfn.IFNA(IF($U$8="set",VLOOKUP(Search!$A4542,Inventory!$AD$2:$AI$5552,6,FALSE),IF($U$8="Player",VLOOKUP(Search!$A4542,Inventory!$AF$2:$AI$5552,4,FALSE),IF($U$8="BV",VLOOKUP(Search!$A4542,Inventory!$AH$2:$AI$5552,2,FALSE),""))),"")</f>
        <v/>
      </c>
      <c r="C4542" s="38"/>
      <c r="D4542" s="38"/>
      <c r="E4542" s="38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22"/>
    </row>
    <row r="4543" spans="1:22" x14ac:dyDescent="0.2">
      <c r="A4543" s="24">
        <f>1+LARGE($A$11:A4542,1)</f>
        <v>4532</v>
      </c>
      <c r="B4543" s="38" t="str">
        <f>_xlfn.IFNA(IF($U$8="set",VLOOKUP(Search!$A4543,Inventory!$AD$2:$AI$5552,6,FALSE),IF($U$8="Player",VLOOKUP(Search!$A4543,Inventory!$AF$2:$AI$5552,4,FALSE),IF($U$8="BV",VLOOKUP(Search!$A4543,Inventory!$AH$2:$AI$5552,2,FALSE),""))),"")</f>
        <v/>
      </c>
      <c r="C4543" s="38"/>
      <c r="D4543" s="38"/>
      <c r="E4543" s="38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22"/>
    </row>
    <row r="4544" spans="1:22" x14ac:dyDescent="0.2">
      <c r="A4544" s="24">
        <f>1+LARGE($A$11:A4543,1)</f>
        <v>4533</v>
      </c>
      <c r="B4544" s="38" t="str">
        <f>_xlfn.IFNA(IF($U$8="set",VLOOKUP(Search!$A4544,Inventory!$AD$2:$AI$5552,6,FALSE),IF($U$8="Player",VLOOKUP(Search!$A4544,Inventory!$AF$2:$AI$5552,4,FALSE),IF($U$8="BV",VLOOKUP(Search!$A4544,Inventory!$AH$2:$AI$5552,2,FALSE),""))),"")</f>
        <v/>
      </c>
      <c r="C4544" s="38"/>
      <c r="D4544" s="38"/>
      <c r="E4544" s="38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22"/>
    </row>
    <row r="4545" spans="1:22" x14ac:dyDescent="0.2">
      <c r="A4545" s="24">
        <f>1+LARGE($A$11:A4544,1)</f>
        <v>4534</v>
      </c>
      <c r="B4545" s="38" t="str">
        <f>_xlfn.IFNA(IF($U$8="set",VLOOKUP(Search!$A4545,Inventory!$AD$2:$AI$5552,6,FALSE),IF($U$8="Player",VLOOKUP(Search!$A4545,Inventory!$AF$2:$AI$5552,4,FALSE),IF($U$8="BV",VLOOKUP(Search!$A4545,Inventory!$AH$2:$AI$5552,2,FALSE),""))),"")</f>
        <v/>
      </c>
      <c r="C4545" s="38"/>
      <c r="D4545" s="38"/>
      <c r="E4545" s="38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22"/>
    </row>
    <row r="4546" spans="1:22" x14ac:dyDescent="0.2">
      <c r="A4546" s="24">
        <f>1+LARGE($A$11:A4545,1)</f>
        <v>4535</v>
      </c>
      <c r="B4546" s="38" t="str">
        <f>_xlfn.IFNA(IF($U$8="set",VLOOKUP(Search!$A4546,Inventory!$AD$2:$AI$5552,6,FALSE),IF($U$8="Player",VLOOKUP(Search!$A4546,Inventory!$AF$2:$AI$5552,4,FALSE),IF($U$8="BV",VLOOKUP(Search!$A4546,Inventory!$AH$2:$AI$5552,2,FALSE),""))),"")</f>
        <v/>
      </c>
      <c r="C4546" s="38"/>
      <c r="D4546" s="38"/>
      <c r="E4546" s="38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22"/>
    </row>
    <row r="4547" spans="1:22" x14ac:dyDescent="0.2">
      <c r="A4547" s="24">
        <f>1+LARGE($A$11:A4546,1)</f>
        <v>4536</v>
      </c>
      <c r="B4547" s="38" t="str">
        <f>_xlfn.IFNA(IF($U$8="set",VLOOKUP(Search!$A4547,Inventory!$AD$2:$AI$5552,6,FALSE),IF($U$8="Player",VLOOKUP(Search!$A4547,Inventory!$AF$2:$AI$5552,4,FALSE),IF($U$8="BV",VLOOKUP(Search!$A4547,Inventory!$AH$2:$AI$5552,2,FALSE),""))),"")</f>
        <v/>
      </c>
      <c r="C4547" s="38"/>
      <c r="D4547" s="38"/>
      <c r="E4547" s="38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22"/>
    </row>
    <row r="4548" spans="1:22" x14ac:dyDescent="0.2">
      <c r="A4548" s="24">
        <f>1+LARGE($A$11:A4547,1)</f>
        <v>4537</v>
      </c>
      <c r="B4548" s="38" t="str">
        <f>_xlfn.IFNA(IF($U$8="set",VLOOKUP(Search!$A4548,Inventory!$AD$2:$AI$5552,6,FALSE),IF($U$8="Player",VLOOKUP(Search!$A4548,Inventory!$AF$2:$AI$5552,4,FALSE),IF($U$8="BV",VLOOKUP(Search!$A4548,Inventory!$AH$2:$AI$5552,2,FALSE),""))),"")</f>
        <v/>
      </c>
      <c r="C4548" s="38"/>
      <c r="D4548" s="38"/>
      <c r="E4548" s="38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22"/>
    </row>
    <row r="4549" spans="1:22" x14ac:dyDescent="0.2">
      <c r="A4549" s="24">
        <f>1+LARGE($A$11:A4548,1)</f>
        <v>4538</v>
      </c>
      <c r="B4549" s="38" t="str">
        <f>_xlfn.IFNA(IF($U$8="set",VLOOKUP(Search!$A4549,Inventory!$AD$2:$AI$5552,6,FALSE),IF($U$8="Player",VLOOKUP(Search!$A4549,Inventory!$AF$2:$AI$5552,4,FALSE),IF($U$8="BV",VLOOKUP(Search!$A4549,Inventory!$AH$2:$AI$5552,2,FALSE),""))),"")</f>
        <v/>
      </c>
      <c r="C4549" s="38"/>
      <c r="D4549" s="38"/>
      <c r="E4549" s="38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22"/>
    </row>
    <row r="4550" spans="1:22" x14ac:dyDescent="0.2">
      <c r="A4550" s="24">
        <f>1+LARGE($A$11:A4549,1)</f>
        <v>4539</v>
      </c>
      <c r="B4550" s="38" t="str">
        <f>_xlfn.IFNA(IF($U$8="set",VLOOKUP(Search!$A4550,Inventory!$AD$2:$AI$5552,6,FALSE),IF($U$8="Player",VLOOKUP(Search!$A4550,Inventory!$AF$2:$AI$5552,4,FALSE),IF($U$8="BV",VLOOKUP(Search!$A4550,Inventory!$AH$2:$AI$5552,2,FALSE),""))),"")</f>
        <v/>
      </c>
      <c r="C4550" s="38"/>
      <c r="D4550" s="38"/>
      <c r="E4550" s="38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22"/>
    </row>
    <row r="4551" spans="1:22" x14ac:dyDescent="0.2">
      <c r="A4551" s="24">
        <f>1+LARGE($A$11:A4550,1)</f>
        <v>4540</v>
      </c>
      <c r="B4551" s="38" t="str">
        <f>_xlfn.IFNA(IF($U$8="set",VLOOKUP(Search!$A4551,Inventory!$AD$2:$AI$5552,6,FALSE),IF($U$8="Player",VLOOKUP(Search!$A4551,Inventory!$AF$2:$AI$5552,4,FALSE),IF($U$8="BV",VLOOKUP(Search!$A4551,Inventory!$AH$2:$AI$5552,2,FALSE),""))),"")</f>
        <v/>
      </c>
      <c r="C4551" s="38"/>
      <c r="D4551" s="38"/>
      <c r="E4551" s="38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22"/>
    </row>
    <row r="4552" spans="1:22" x14ac:dyDescent="0.2">
      <c r="A4552" s="24">
        <f>1+LARGE($A$11:A4551,1)</f>
        <v>4541</v>
      </c>
      <c r="B4552" s="38" t="str">
        <f>_xlfn.IFNA(IF($U$8="set",VLOOKUP(Search!$A4552,Inventory!$AD$2:$AI$5552,6,FALSE),IF($U$8="Player",VLOOKUP(Search!$A4552,Inventory!$AF$2:$AI$5552,4,FALSE),IF($U$8="BV",VLOOKUP(Search!$A4552,Inventory!$AH$2:$AI$5552,2,FALSE),""))),"")</f>
        <v/>
      </c>
      <c r="C4552" s="38"/>
      <c r="D4552" s="38"/>
      <c r="E4552" s="38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22"/>
    </row>
    <row r="4553" spans="1:22" x14ac:dyDescent="0.2">
      <c r="A4553" s="24">
        <f>1+LARGE($A$11:A4552,1)</f>
        <v>4542</v>
      </c>
      <c r="B4553" s="38" t="str">
        <f>_xlfn.IFNA(IF($U$8="set",VLOOKUP(Search!$A4553,Inventory!$AD$2:$AI$5552,6,FALSE),IF($U$8="Player",VLOOKUP(Search!$A4553,Inventory!$AF$2:$AI$5552,4,FALSE),IF($U$8="BV",VLOOKUP(Search!$A4553,Inventory!$AH$2:$AI$5552,2,FALSE),""))),"")</f>
        <v/>
      </c>
      <c r="C4553" s="38"/>
      <c r="D4553" s="38"/>
      <c r="E4553" s="38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22"/>
    </row>
    <row r="4554" spans="1:22" x14ac:dyDescent="0.2">
      <c r="A4554" s="24">
        <f>1+LARGE($A$11:A4553,1)</f>
        <v>4543</v>
      </c>
      <c r="B4554" s="38" t="str">
        <f>_xlfn.IFNA(IF($U$8="set",VLOOKUP(Search!$A4554,Inventory!$AD$2:$AI$5552,6,FALSE),IF($U$8="Player",VLOOKUP(Search!$A4554,Inventory!$AF$2:$AI$5552,4,FALSE),IF($U$8="BV",VLOOKUP(Search!$A4554,Inventory!$AH$2:$AI$5552,2,FALSE),""))),"")</f>
        <v/>
      </c>
      <c r="C4554" s="38"/>
      <c r="D4554" s="38"/>
      <c r="E4554" s="38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22"/>
    </row>
    <row r="4555" spans="1:22" x14ac:dyDescent="0.2">
      <c r="A4555" s="24">
        <f>1+LARGE($A$11:A4554,1)</f>
        <v>4544</v>
      </c>
      <c r="B4555" s="38" t="str">
        <f>_xlfn.IFNA(IF($U$8="set",VLOOKUP(Search!$A4555,Inventory!$AD$2:$AI$5552,6,FALSE),IF($U$8="Player",VLOOKUP(Search!$A4555,Inventory!$AF$2:$AI$5552,4,FALSE),IF($U$8="BV",VLOOKUP(Search!$A4555,Inventory!$AH$2:$AI$5552,2,FALSE),""))),"")</f>
        <v/>
      </c>
      <c r="C4555" s="38"/>
      <c r="D4555" s="38"/>
      <c r="E4555" s="38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22"/>
    </row>
    <row r="4556" spans="1:22" x14ac:dyDescent="0.2">
      <c r="A4556" s="24">
        <f>1+LARGE($A$11:A4555,1)</f>
        <v>4545</v>
      </c>
      <c r="B4556" s="38" t="str">
        <f>_xlfn.IFNA(IF($U$8="set",VLOOKUP(Search!$A4556,Inventory!$AD$2:$AI$5552,6,FALSE),IF($U$8="Player",VLOOKUP(Search!$A4556,Inventory!$AF$2:$AI$5552,4,FALSE),IF($U$8="BV",VLOOKUP(Search!$A4556,Inventory!$AH$2:$AI$5552,2,FALSE),""))),"")</f>
        <v/>
      </c>
      <c r="C4556" s="38"/>
      <c r="D4556" s="38"/>
      <c r="E4556" s="38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22"/>
    </row>
    <row r="4557" spans="1:22" x14ac:dyDescent="0.2">
      <c r="A4557" s="24">
        <f>1+LARGE($A$11:A4556,1)</f>
        <v>4546</v>
      </c>
      <c r="B4557" s="38" t="str">
        <f>_xlfn.IFNA(IF($U$8="set",VLOOKUP(Search!$A4557,Inventory!$AD$2:$AI$5552,6,FALSE),IF($U$8="Player",VLOOKUP(Search!$A4557,Inventory!$AF$2:$AI$5552,4,FALSE),IF($U$8="BV",VLOOKUP(Search!$A4557,Inventory!$AH$2:$AI$5552,2,FALSE),""))),"")</f>
        <v/>
      </c>
      <c r="C4557" s="38"/>
      <c r="D4557" s="38"/>
      <c r="E4557" s="38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22"/>
    </row>
    <row r="4558" spans="1:22" x14ac:dyDescent="0.2">
      <c r="A4558" s="24">
        <f>1+LARGE($A$11:A4557,1)</f>
        <v>4547</v>
      </c>
      <c r="B4558" s="38" t="str">
        <f>_xlfn.IFNA(IF($U$8="set",VLOOKUP(Search!$A4558,Inventory!$AD$2:$AI$5552,6,FALSE),IF($U$8="Player",VLOOKUP(Search!$A4558,Inventory!$AF$2:$AI$5552,4,FALSE),IF($U$8="BV",VLOOKUP(Search!$A4558,Inventory!$AH$2:$AI$5552,2,FALSE),""))),"")</f>
        <v/>
      </c>
      <c r="C4558" s="38"/>
      <c r="D4558" s="38"/>
      <c r="E4558" s="38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22"/>
    </row>
    <row r="4559" spans="1:22" x14ac:dyDescent="0.2">
      <c r="A4559" s="24">
        <f>1+LARGE($A$11:A4558,1)</f>
        <v>4548</v>
      </c>
      <c r="B4559" s="38" t="str">
        <f>_xlfn.IFNA(IF($U$8="set",VLOOKUP(Search!$A4559,Inventory!$AD$2:$AI$5552,6,FALSE),IF($U$8="Player",VLOOKUP(Search!$A4559,Inventory!$AF$2:$AI$5552,4,FALSE),IF($U$8="BV",VLOOKUP(Search!$A4559,Inventory!$AH$2:$AI$5552,2,FALSE),""))),"")</f>
        <v/>
      </c>
      <c r="C4559" s="38"/>
      <c r="D4559" s="38"/>
      <c r="E4559" s="38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22"/>
    </row>
    <row r="4560" spans="1:22" x14ac:dyDescent="0.2">
      <c r="A4560" s="24">
        <f>1+LARGE($A$11:A4559,1)</f>
        <v>4549</v>
      </c>
      <c r="B4560" s="38" t="str">
        <f>_xlfn.IFNA(IF($U$8="set",VLOOKUP(Search!$A4560,Inventory!$AD$2:$AI$5552,6,FALSE),IF($U$8="Player",VLOOKUP(Search!$A4560,Inventory!$AF$2:$AI$5552,4,FALSE),IF($U$8="BV",VLOOKUP(Search!$A4560,Inventory!$AH$2:$AI$5552,2,FALSE),""))),"")</f>
        <v/>
      </c>
      <c r="C4560" s="38"/>
      <c r="D4560" s="38"/>
      <c r="E4560" s="38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22"/>
    </row>
    <row r="4561" spans="1:22" x14ac:dyDescent="0.2">
      <c r="A4561" s="24">
        <f>1+LARGE($A$11:A4560,1)</f>
        <v>4550</v>
      </c>
      <c r="B4561" s="38" t="str">
        <f>_xlfn.IFNA(IF($U$8="set",VLOOKUP(Search!$A4561,Inventory!$AD$2:$AI$5552,6,FALSE),IF($U$8="Player",VLOOKUP(Search!$A4561,Inventory!$AF$2:$AI$5552,4,FALSE),IF($U$8="BV",VLOOKUP(Search!$A4561,Inventory!$AH$2:$AI$5552,2,FALSE),""))),"")</f>
        <v/>
      </c>
      <c r="C4561" s="38"/>
      <c r="D4561" s="38"/>
      <c r="E4561" s="38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22"/>
    </row>
    <row r="4562" spans="1:22" x14ac:dyDescent="0.2">
      <c r="A4562" s="24">
        <f>1+LARGE($A$11:A4561,1)</f>
        <v>4551</v>
      </c>
      <c r="B4562" s="38" t="str">
        <f>_xlfn.IFNA(IF($U$8="set",VLOOKUP(Search!$A4562,Inventory!$AD$2:$AI$5552,6,FALSE),IF($U$8="Player",VLOOKUP(Search!$A4562,Inventory!$AF$2:$AI$5552,4,FALSE),IF($U$8="BV",VLOOKUP(Search!$A4562,Inventory!$AH$2:$AI$5552,2,FALSE),""))),"")</f>
        <v/>
      </c>
      <c r="C4562" s="38"/>
      <c r="D4562" s="38"/>
      <c r="E4562" s="38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22"/>
    </row>
    <row r="4563" spans="1:22" x14ac:dyDescent="0.2">
      <c r="A4563" s="24">
        <f>1+LARGE($A$11:A4562,1)</f>
        <v>4552</v>
      </c>
      <c r="B4563" s="38" t="str">
        <f>_xlfn.IFNA(IF($U$8="set",VLOOKUP(Search!$A4563,Inventory!$AD$2:$AI$5552,6,FALSE),IF($U$8="Player",VLOOKUP(Search!$A4563,Inventory!$AF$2:$AI$5552,4,FALSE),IF($U$8="BV",VLOOKUP(Search!$A4563,Inventory!$AH$2:$AI$5552,2,FALSE),""))),"")</f>
        <v/>
      </c>
      <c r="C4563" s="38"/>
      <c r="D4563" s="38"/>
      <c r="E4563" s="38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22"/>
    </row>
    <row r="4564" spans="1:22" x14ac:dyDescent="0.2">
      <c r="A4564" s="24">
        <f>1+LARGE($A$11:A4563,1)</f>
        <v>4553</v>
      </c>
      <c r="B4564" s="38" t="str">
        <f>_xlfn.IFNA(IF($U$8="set",VLOOKUP(Search!$A4564,Inventory!$AD$2:$AI$5552,6,FALSE),IF($U$8="Player",VLOOKUP(Search!$A4564,Inventory!$AF$2:$AI$5552,4,FALSE),IF($U$8="BV",VLOOKUP(Search!$A4564,Inventory!$AH$2:$AI$5552,2,FALSE),""))),"")</f>
        <v/>
      </c>
      <c r="C4564" s="38"/>
      <c r="D4564" s="38"/>
      <c r="E4564" s="38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22"/>
    </row>
    <row r="4565" spans="1:22" x14ac:dyDescent="0.2">
      <c r="A4565" s="24">
        <f>1+LARGE($A$11:A4564,1)</f>
        <v>4554</v>
      </c>
      <c r="B4565" s="38" t="str">
        <f>_xlfn.IFNA(IF($U$8="set",VLOOKUP(Search!$A4565,Inventory!$AD$2:$AI$5552,6,FALSE),IF($U$8="Player",VLOOKUP(Search!$A4565,Inventory!$AF$2:$AI$5552,4,FALSE),IF($U$8="BV",VLOOKUP(Search!$A4565,Inventory!$AH$2:$AI$5552,2,FALSE),""))),"")</f>
        <v/>
      </c>
      <c r="C4565" s="38"/>
      <c r="D4565" s="38"/>
      <c r="E4565" s="38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22"/>
    </row>
    <row r="4566" spans="1:22" x14ac:dyDescent="0.2">
      <c r="A4566" s="24">
        <f>1+LARGE($A$11:A4565,1)</f>
        <v>4555</v>
      </c>
      <c r="B4566" s="38" t="str">
        <f>_xlfn.IFNA(IF($U$8="set",VLOOKUP(Search!$A4566,Inventory!$AD$2:$AI$5552,6,FALSE),IF($U$8="Player",VLOOKUP(Search!$A4566,Inventory!$AF$2:$AI$5552,4,FALSE),IF($U$8="BV",VLOOKUP(Search!$A4566,Inventory!$AH$2:$AI$5552,2,FALSE),""))),"")</f>
        <v/>
      </c>
      <c r="C4566" s="38"/>
      <c r="D4566" s="38"/>
      <c r="E4566" s="38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22"/>
    </row>
    <row r="4567" spans="1:22" x14ac:dyDescent="0.2">
      <c r="A4567" s="24">
        <f>1+LARGE($A$11:A4566,1)</f>
        <v>4556</v>
      </c>
      <c r="B4567" s="38" t="str">
        <f>_xlfn.IFNA(IF($U$8="set",VLOOKUP(Search!$A4567,Inventory!$AD$2:$AI$5552,6,FALSE),IF($U$8="Player",VLOOKUP(Search!$A4567,Inventory!$AF$2:$AI$5552,4,FALSE),IF($U$8="BV",VLOOKUP(Search!$A4567,Inventory!$AH$2:$AI$5552,2,FALSE),""))),"")</f>
        <v/>
      </c>
      <c r="C4567" s="38"/>
      <c r="D4567" s="38"/>
      <c r="E4567" s="38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22"/>
    </row>
    <row r="4568" spans="1:22" x14ac:dyDescent="0.2">
      <c r="A4568" s="24">
        <f>1+LARGE($A$11:A4567,1)</f>
        <v>4557</v>
      </c>
      <c r="B4568" s="38" t="str">
        <f>_xlfn.IFNA(IF($U$8="set",VLOOKUP(Search!$A4568,Inventory!$AD$2:$AI$5552,6,FALSE),IF($U$8="Player",VLOOKUP(Search!$A4568,Inventory!$AF$2:$AI$5552,4,FALSE),IF($U$8="BV",VLOOKUP(Search!$A4568,Inventory!$AH$2:$AI$5552,2,FALSE),""))),"")</f>
        <v/>
      </c>
      <c r="C4568" s="38"/>
      <c r="D4568" s="38"/>
      <c r="E4568" s="38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22"/>
    </row>
    <row r="4569" spans="1:22" x14ac:dyDescent="0.2">
      <c r="A4569" s="24">
        <f>1+LARGE($A$11:A4568,1)</f>
        <v>4558</v>
      </c>
      <c r="B4569" s="38" t="str">
        <f>_xlfn.IFNA(IF($U$8="set",VLOOKUP(Search!$A4569,Inventory!$AD$2:$AI$5552,6,FALSE),IF($U$8="Player",VLOOKUP(Search!$A4569,Inventory!$AF$2:$AI$5552,4,FALSE),IF($U$8="BV",VLOOKUP(Search!$A4569,Inventory!$AH$2:$AI$5552,2,FALSE),""))),"")</f>
        <v/>
      </c>
      <c r="C4569" s="38"/>
      <c r="D4569" s="38"/>
      <c r="E4569" s="38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22"/>
    </row>
    <row r="4570" spans="1:22" x14ac:dyDescent="0.2">
      <c r="A4570" s="24">
        <f>1+LARGE($A$11:A4569,1)</f>
        <v>4559</v>
      </c>
      <c r="B4570" s="38" t="str">
        <f>_xlfn.IFNA(IF($U$8="set",VLOOKUP(Search!$A4570,Inventory!$AD$2:$AI$5552,6,FALSE),IF($U$8="Player",VLOOKUP(Search!$A4570,Inventory!$AF$2:$AI$5552,4,FALSE),IF($U$8="BV",VLOOKUP(Search!$A4570,Inventory!$AH$2:$AI$5552,2,FALSE),""))),"")</f>
        <v/>
      </c>
      <c r="C4570" s="38"/>
      <c r="D4570" s="38"/>
      <c r="E4570" s="38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22"/>
    </row>
    <row r="4571" spans="1:22" x14ac:dyDescent="0.2">
      <c r="A4571" s="24">
        <f>1+LARGE($A$11:A4570,1)</f>
        <v>4560</v>
      </c>
      <c r="B4571" s="38" t="str">
        <f>_xlfn.IFNA(IF($U$8="set",VLOOKUP(Search!$A4571,Inventory!$AD$2:$AI$5552,6,FALSE),IF($U$8="Player",VLOOKUP(Search!$A4571,Inventory!$AF$2:$AI$5552,4,FALSE),IF($U$8="BV",VLOOKUP(Search!$A4571,Inventory!$AH$2:$AI$5552,2,FALSE),""))),"")</f>
        <v/>
      </c>
      <c r="C4571" s="38"/>
      <c r="D4571" s="38"/>
      <c r="E4571" s="38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22"/>
    </row>
    <row r="4572" spans="1:22" x14ac:dyDescent="0.2">
      <c r="A4572" s="24">
        <f>1+LARGE($A$11:A4571,1)</f>
        <v>4561</v>
      </c>
      <c r="B4572" s="38" t="str">
        <f>_xlfn.IFNA(IF($U$8="set",VLOOKUP(Search!$A4572,Inventory!$AD$2:$AI$5552,6,FALSE),IF($U$8="Player",VLOOKUP(Search!$A4572,Inventory!$AF$2:$AI$5552,4,FALSE),IF($U$8="BV",VLOOKUP(Search!$A4572,Inventory!$AH$2:$AI$5552,2,FALSE),""))),"")</f>
        <v/>
      </c>
      <c r="C4572" s="38"/>
      <c r="D4572" s="38"/>
      <c r="E4572" s="38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22"/>
    </row>
    <row r="4573" spans="1:22" x14ac:dyDescent="0.2">
      <c r="A4573" s="24">
        <f>1+LARGE($A$11:A4572,1)</f>
        <v>4562</v>
      </c>
      <c r="B4573" s="38" t="str">
        <f>_xlfn.IFNA(IF($U$8="set",VLOOKUP(Search!$A4573,Inventory!$AD$2:$AI$5552,6,FALSE),IF($U$8="Player",VLOOKUP(Search!$A4573,Inventory!$AF$2:$AI$5552,4,FALSE),IF($U$8="BV",VLOOKUP(Search!$A4573,Inventory!$AH$2:$AI$5552,2,FALSE),""))),"")</f>
        <v/>
      </c>
      <c r="C4573" s="38"/>
      <c r="D4573" s="38"/>
      <c r="E4573" s="38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22"/>
    </row>
    <row r="4574" spans="1:22" x14ac:dyDescent="0.2">
      <c r="A4574" s="24">
        <f>1+LARGE($A$11:A4573,1)</f>
        <v>4563</v>
      </c>
      <c r="B4574" s="38" t="str">
        <f>_xlfn.IFNA(IF($U$8="set",VLOOKUP(Search!$A4574,Inventory!$AD$2:$AI$5552,6,FALSE),IF($U$8="Player",VLOOKUP(Search!$A4574,Inventory!$AF$2:$AI$5552,4,FALSE),IF($U$8="BV",VLOOKUP(Search!$A4574,Inventory!$AH$2:$AI$5552,2,FALSE),""))),"")</f>
        <v/>
      </c>
      <c r="C4574" s="38"/>
      <c r="D4574" s="38"/>
      <c r="E4574" s="38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22"/>
    </row>
    <row r="4575" spans="1:22" x14ac:dyDescent="0.2">
      <c r="A4575" s="24">
        <f>1+LARGE($A$11:A4574,1)</f>
        <v>4564</v>
      </c>
      <c r="B4575" s="38" t="str">
        <f>_xlfn.IFNA(IF($U$8="set",VLOOKUP(Search!$A4575,Inventory!$AD$2:$AI$5552,6,FALSE),IF($U$8="Player",VLOOKUP(Search!$A4575,Inventory!$AF$2:$AI$5552,4,FALSE),IF($U$8="BV",VLOOKUP(Search!$A4575,Inventory!$AH$2:$AI$5552,2,FALSE),""))),"")</f>
        <v/>
      </c>
      <c r="C4575" s="38"/>
      <c r="D4575" s="38"/>
      <c r="E4575" s="38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22"/>
    </row>
    <row r="4576" spans="1:22" x14ac:dyDescent="0.2">
      <c r="A4576" s="24">
        <f>1+LARGE($A$11:A4575,1)</f>
        <v>4565</v>
      </c>
      <c r="B4576" s="38" t="str">
        <f>_xlfn.IFNA(IF($U$8="set",VLOOKUP(Search!$A4576,Inventory!$AD$2:$AI$5552,6,FALSE),IF($U$8="Player",VLOOKUP(Search!$A4576,Inventory!$AF$2:$AI$5552,4,FALSE),IF($U$8="BV",VLOOKUP(Search!$A4576,Inventory!$AH$2:$AI$5552,2,FALSE),""))),"")</f>
        <v/>
      </c>
      <c r="C4576" s="38"/>
      <c r="D4576" s="38"/>
      <c r="E4576" s="38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22"/>
    </row>
    <row r="4577" spans="1:22" x14ac:dyDescent="0.2">
      <c r="A4577" s="24">
        <f>1+LARGE($A$11:A4576,1)</f>
        <v>4566</v>
      </c>
      <c r="B4577" s="38" t="str">
        <f>_xlfn.IFNA(IF($U$8="set",VLOOKUP(Search!$A4577,Inventory!$AD$2:$AI$5552,6,FALSE),IF($U$8="Player",VLOOKUP(Search!$A4577,Inventory!$AF$2:$AI$5552,4,FALSE),IF($U$8="BV",VLOOKUP(Search!$A4577,Inventory!$AH$2:$AI$5552,2,FALSE),""))),"")</f>
        <v/>
      </c>
      <c r="C4577" s="38"/>
      <c r="D4577" s="38"/>
      <c r="E4577" s="38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22"/>
    </row>
    <row r="4578" spans="1:22" x14ac:dyDescent="0.2">
      <c r="A4578" s="24">
        <f>1+LARGE($A$11:A4577,1)</f>
        <v>4567</v>
      </c>
      <c r="B4578" s="38" t="str">
        <f>_xlfn.IFNA(IF($U$8="set",VLOOKUP(Search!$A4578,Inventory!$AD$2:$AI$5552,6,FALSE),IF($U$8="Player",VLOOKUP(Search!$A4578,Inventory!$AF$2:$AI$5552,4,FALSE),IF($U$8="BV",VLOOKUP(Search!$A4578,Inventory!$AH$2:$AI$5552,2,FALSE),""))),"")</f>
        <v/>
      </c>
      <c r="C4578" s="38"/>
      <c r="D4578" s="38"/>
      <c r="E4578" s="38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22"/>
    </row>
    <row r="4579" spans="1:22" x14ac:dyDescent="0.2">
      <c r="A4579" s="24">
        <f>1+LARGE($A$11:A4578,1)</f>
        <v>4568</v>
      </c>
      <c r="B4579" s="38" t="str">
        <f>_xlfn.IFNA(IF($U$8="set",VLOOKUP(Search!$A4579,Inventory!$AD$2:$AI$5552,6,FALSE),IF($U$8="Player",VLOOKUP(Search!$A4579,Inventory!$AF$2:$AI$5552,4,FALSE),IF($U$8="BV",VLOOKUP(Search!$A4579,Inventory!$AH$2:$AI$5552,2,FALSE),""))),"")</f>
        <v/>
      </c>
      <c r="C4579" s="38"/>
      <c r="D4579" s="38"/>
      <c r="E4579" s="38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22"/>
    </row>
    <row r="4580" spans="1:22" x14ac:dyDescent="0.2">
      <c r="A4580" s="24">
        <f>1+LARGE($A$11:A4579,1)</f>
        <v>4569</v>
      </c>
      <c r="B4580" s="38" t="str">
        <f>_xlfn.IFNA(IF($U$8="set",VLOOKUP(Search!$A4580,Inventory!$AD$2:$AI$5552,6,FALSE),IF($U$8="Player",VLOOKUP(Search!$A4580,Inventory!$AF$2:$AI$5552,4,FALSE),IF($U$8="BV",VLOOKUP(Search!$A4580,Inventory!$AH$2:$AI$5552,2,FALSE),""))),"")</f>
        <v/>
      </c>
      <c r="C4580" s="38"/>
      <c r="D4580" s="38"/>
      <c r="E4580" s="38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22"/>
    </row>
    <row r="4581" spans="1:22" x14ac:dyDescent="0.2">
      <c r="A4581" s="24">
        <f>1+LARGE($A$11:A4580,1)</f>
        <v>4570</v>
      </c>
      <c r="B4581" s="38" t="str">
        <f>_xlfn.IFNA(IF($U$8="set",VLOOKUP(Search!$A4581,Inventory!$AD$2:$AI$5552,6,FALSE),IF($U$8="Player",VLOOKUP(Search!$A4581,Inventory!$AF$2:$AI$5552,4,FALSE),IF($U$8="BV",VLOOKUP(Search!$A4581,Inventory!$AH$2:$AI$5552,2,FALSE),""))),"")</f>
        <v/>
      </c>
      <c r="C4581" s="38"/>
      <c r="D4581" s="38"/>
      <c r="E4581" s="38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22"/>
    </row>
    <row r="4582" spans="1:22" x14ac:dyDescent="0.2">
      <c r="A4582" s="24">
        <f>1+LARGE($A$11:A4581,1)</f>
        <v>4571</v>
      </c>
      <c r="B4582" s="38" t="str">
        <f>_xlfn.IFNA(IF($U$8="set",VLOOKUP(Search!$A4582,Inventory!$AD$2:$AI$5552,6,FALSE),IF($U$8="Player",VLOOKUP(Search!$A4582,Inventory!$AF$2:$AI$5552,4,FALSE),IF($U$8="BV",VLOOKUP(Search!$A4582,Inventory!$AH$2:$AI$5552,2,FALSE),""))),"")</f>
        <v/>
      </c>
      <c r="C4582" s="38"/>
      <c r="D4582" s="38"/>
      <c r="E4582" s="38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22"/>
    </row>
    <row r="4583" spans="1:22" x14ac:dyDescent="0.2">
      <c r="A4583" s="24">
        <f>1+LARGE($A$11:A4582,1)</f>
        <v>4572</v>
      </c>
      <c r="B4583" s="38" t="str">
        <f>_xlfn.IFNA(IF($U$8="set",VLOOKUP(Search!$A4583,Inventory!$AD$2:$AI$5552,6,FALSE),IF($U$8="Player",VLOOKUP(Search!$A4583,Inventory!$AF$2:$AI$5552,4,FALSE),IF($U$8="BV",VLOOKUP(Search!$A4583,Inventory!$AH$2:$AI$5552,2,FALSE),""))),"")</f>
        <v/>
      </c>
      <c r="C4583" s="38"/>
      <c r="D4583" s="38"/>
      <c r="E4583" s="38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22"/>
    </row>
    <row r="4584" spans="1:22" x14ac:dyDescent="0.2">
      <c r="A4584" s="24">
        <f>1+LARGE($A$11:A4583,1)</f>
        <v>4573</v>
      </c>
      <c r="B4584" s="38" t="str">
        <f>_xlfn.IFNA(IF($U$8="set",VLOOKUP(Search!$A4584,Inventory!$AD$2:$AI$5552,6,FALSE),IF($U$8="Player",VLOOKUP(Search!$A4584,Inventory!$AF$2:$AI$5552,4,FALSE),IF($U$8="BV",VLOOKUP(Search!$A4584,Inventory!$AH$2:$AI$5552,2,FALSE),""))),"")</f>
        <v/>
      </c>
      <c r="C4584" s="38"/>
      <c r="D4584" s="38"/>
      <c r="E4584" s="38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22"/>
    </row>
    <row r="4585" spans="1:22" x14ac:dyDescent="0.2">
      <c r="A4585" s="24">
        <f>1+LARGE($A$11:A4584,1)</f>
        <v>4574</v>
      </c>
      <c r="B4585" s="38" t="str">
        <f>_xlfn.IFNA(IF($U$8="set",VLOOKUP(Search!$A4585,Inventory!$AD$2:$AI$5552,6,FALSE),IF($U$8="Player",VLOOKUP(Search!$A4585,Inventory!$AF$2:$AI$5552,4,FALSE),IF($U$8="BV",VLOOKUP(Search!$A4585,Inventory!$AH$2:$AI$5552,2,FALSE),""))),"")</f>
        <v/>
      </c>
      <c r="C4585" s="38"/>
      <c r="D4585" s="38"/>
      <c r="E4585" s="38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22"/>
    </row>
    <row r="4586" spans="1:22" x14ac:dyDescent="0.2">
      <c r="A4586" s="24">
        <f>1+LARGE($A$11:A4585,1)</f>
        <v>4575</v>
      </c>
      <c r="B4586" s="38" t="str">
        <f>_xlfn.IFNA(IF($U$8="set",VLOOKUP(Search!$A4586,Inventory!$AD$2:$AI$5552,6,FALSE),IF($U$8="Player",VLOOKUP(Search!$A4586,Inventory!$AF$2:$AI$5552,4,FALSE),IF($U$8="BV",VLOOKUP(Search!$A4586,Inventory!$AH$2:$AI$5552,2,FALSE),""))),"")</f>
        <v/>
      </c>
      <c r="C4586" s="38"/>
      <c r="D4586" s="38"/>
      <c r="E4586" s="38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22"/>
    </row>
    <row r="4587" spans="1:22" x14ac:dyDescent="0.2">
      <c r="A4587" s="24">
        <f>1+LARGE($A$11:A4586,1)</f>
        <v>4576</v>
      </c>
      <c r="B4587" s="38" t="str">
        <f>_xlfn.IFNA(IF($U$8="set",VLOOKUP(Search!$A4587,Inventory!$AD$2:$AI$5552,6,FALSE),IF($U$8="Player",VLOOKUP(Search!$A4587,Inventory!$AF$2:$AI$5552,4,FALSE),IF($U$8="BV",VLOOKUP(Search!$A4587,Inventory!$AH$2:$AI$5552,2,FALSE),""))),"")</f>
        <v/>
      </c>
      <c r="C4587" s="38"/>
      <c r="D4587" s="38"/>
      <c r="E4587" s="38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22"/>
    </row>
    <row r="4588" spans="1:22" x14ac:dyDescent="0.2">
      <c r="A4588" s="24">
        <f>1+LARGE($A$11:A4587,1)</f>
        <v>4577</v>
      </c>
      <c r="B4588" s="38" t="str">
        <f>_xlfn.IFNA(IF($U$8="set",VLOOKUP(Search!$A4588,Inventory!$AD$2:$AI$5552,6,FALSE),IF($U$8="Player",VLOOKUP(Search!$A4588,Inventory!$AF$2:$AI$5552,4,FALSE),IF($U$8="BV",VLOOKUP(Search!$A4588,Inventory!$AH$2:$AI$5552,2,FALSE),""))),"")</f>
        <v/>
      </c>
      <c r="C4588" s="38"/>
      <c r="D4588" s="38"/>
      <c r="E4588" s="38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22"/>
    </row>
    <row r="4589" spans="1:22" x14ac:dyDescent="0.2">
      <c r="A4589" s="24">
        <f>1+LARGE($A$11:A4588,1)</f>
        <v>4578</v>
      </c>
      <c r="B4589" s="38" t="str">
        <f>_xlfn.IFNA(IF($U$8="set",VLOOKUP(Search!$A4589,Inventory!$AD$2:$AI$5552,6,FALSE),IF($U$8="Player",VLOOKUP(Search!$A4589,Inventory!$AF$2:$AI$5552,4,FALSE),IF($U$8="BV",VLOOKUP(Search!$A4589,Inventory!$AH$2:$AI$5552,2,FALSE),""))),"")</f>
        <v/>
      </c>
      <c r="C4589" s="38"/>
      <c r="D4589" s="38"/>
      <c r="E4589" s="38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22"/>
    </row>
    <row r="4590" spans="1:22" x14ac:dyDescent="0.2">
      <c r="A4590" s="24">
        <f>1+LARGE($A$11:A4589,1)</f>
        <v>4579</v>
      </c>
      <c r="B4590" s="38" t="str">
        <f>_xlfn.IFNA(IF($U$8="set",VLOOKUP(Search!$A4590,Inventory!$AD$2:$AI$5552,6,FALSE),IF($U$8="Player",VLOOKUP(Search!$A4590,Inventory!$AF$2:$AI$5552,4,FALSE),IF($U$8="BV",VLOOKUP(Search!$A4590,Inventory!$AH$2:$AI$5552,2,FALSE),""))),"")</f>
        <v/>
      </c>
      <c r="C4590" s="38"/>
      <c r="D4590" s="38"/>
      <c r="E4590" s="38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22"/>
    </row>
    <row r="4591" spans="1:22" x14ac:dyDescent="0.2">
      <c r="A4591" s="24">
        <f>1+LARGE($A$11:A4590,1)</f>
        <v>4580</v>
      </c>
      <c r="B4591" s="38" t="str">
        <f>_xlfn.IFNA(IF($U$8="set",VLOOKUP(Search!$A4591,Inventory!$AD$2:$AI$5552,6,FALSE),IF($U$8="Player",VLOOKUP(Search!$A4591,Inventory!$AF$2:$AI$5552,4,FALSE),IF($U$8="BV",VLOOKUP(Search!$A4591,Inventory!$AH$2:$AI$5552,2,FALSE),""))),"")</f>
        <v/>
      </c>
      <c r="C4591" s="38"/>
      <c r="D4591" s="38"/>
      <c r="E4591" s="38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22"/>
    </row>
    <row r="4592" spans="1:22" x14ac:dyDescent="0.2">
      <c r="A4592" s="24">
        <f>1+LARGE($A$11:A4591,1)</f>
        <v>4581</v>
      </c>
      <c r="B4592" s="38" t="str">
        <f>_xlfn.IFNA(IF($U$8="set",VLOOKUP(Search!$A4592,Inventory!$AD$2:$AI$5552,6,FALSE),IF($U$8="Player",VLOOKUP(Search!$A4592,Inventory!$AF$2:$AI$5552,4,FALSE),IF($U$8="BV",VLOOKUP(Search!$A4592,Inventory!$AH$2:$AI$5552,2,FALSE),""))),"")</f>
        <v/>
      </c>
      <c r="C4592" s="38"/>
      <c r="D4592" s="38"/>
      <c r="E4592" s="38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22"/>
    </row>
    <row r="4593" spans="1:22" x14ac:dyDescent="0.2">
      <c r="A4593" s="24">
        <f>1+LARGE($A$11:A4592,1)</f>
        <v>4582</v>
      </c>
      <c r="B4593" s="38" t="str">
        <f>_xlfn.IFNA(IF($U$8="set",VLOOKUP(Search!$A4593,Inventory!$AD$2:$AI$5552,6,FALSE),IF($U$8="Player",VLOOKUP(Search!$A4593,Inventory!$AF$2:$AI$5552,4,FALSE),IF($U$8="BV",VLOOKUP(Search!$A4593,Inventory!$AH$2:$AI$5552,2,FALSE),""))),"")</f>
        <v/>
      </c>
      <c r="C4593" s="38"/>
      <c r="D4593" s="38"/>
      <c r="E4593" s="38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22"/>
    </row>
    <row r="4594" spans="1:22" x14ac:dyDescent="0.2">
      <c r="A4594" s="24">
        <f>1+LARGE($A$11:A4593,1)</f>
        <v>4583</v>
      </c>
      <c r="B4594" s="38" t="str">
        <f>_xlfn.IFNA(IF($U$8="set",VLOOKUP(Search!$A4594,Inventory!$AD$2:$AI$5552,6,FALSE),IF($U$8="Player",VLOOKUP(Search!$A4594,Inventory!$AF$2:$AI$5552,4,FALSE),IF($U$8="BV",VLOOKUP(Search!$A4594,Inventory!$AH$2:$AI$5552,2,FALSE),""))),"")</f>
        <v/>
      </c>
      <c r="C4594" s="38"/>
      <c r="D4594" s="38"/>
      <c r="E4594" s="38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22"/>
    </row>
    <row r="4595" spans="1:22" x14ac:dyDescent="0.2">
      <c r="A4595" s="24">
        <f>1+LARGE($A$11:A4594,1)</f>
        <v>4584</v>
      </c>
      <c r="B4595" s="38" t="str">
        <f>_xlfn.IFNA(IF($U$8="set",VLOOKUP(Search!$A4595,Inventory!$AD$2:$AI$5552,6,FALSE),IF($U$8="Player",VLOOKUP(Search!$A4595,Inventory!$AF$2:$AI$5552,4,FALSE),IF($U$8="BV",VLOOKUP(Search!$A4595,Inventory!$AH$2:$AI$5552,2,FALSE),""))),"")</f>
        <v/>
      </c>
      <c r="C4595" s="38"/>
      <c r="D4595" s="38"/>
      <c r="E4595" s="38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22"/>
    </row>
    <row r="4596" spans="1:22" x14ac:dyDescent="0.2">
      <c r="A4596" s="24">
        <f>1+LARGE($A$11:A4595,1)</f>
        <v>4585</v>
      </c>
      <c r="B4596" s="38" t="str">
        <f>_xlfn.IFNA(IF($U$8="set",VLOOKUP(Search!$A4596,Inventory!$AD$2:$AI$5552,6,FALSE),IF($U$8="Player",VLOOKUP(Search!$A4596,Inventory!$AF$2:$AI$5552,4,FALSE),IF($U$8="BV",VLOOKUP(Search!$A4596,Inventory!$AH$2:$AI$5552,2,FALSE),""))),"")</f>
        <v/>
      </c>
      <c r="C4596" s="38"/>
      <c r="D4596" s="38"/>
      <c r="E4596" s="38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22"/>
    </row>
    <row r="4597" spans="1:22" x14ac:dyDescent="0.2">
      <c r="A4597" s="24">
        <f>1+LARGE($A$11:A4596,1)</f>
        <v>4586</v>
      </c>
      <c r="B4597" s="38" t="str">
        <f>_xlfn.IFNA(IF($U$8="set",VLOOKUP(Search!$A4597,Inventory!$AD$2:$AI$5552,6,FALSE),IF($U$8="Player",VLOOKUP(Search!$A4597,Inventory!$AF$2:$AI$5552,4,FALSE),IF($U$8="BV",VLOOKUP(Search!$A4597,Inventory!$AH$2:$AI$5552,2,FALSE),""))),"")</f>
        <v/>
      </c>
      <c r="C4597" s="38"/>
      <c r="D4597" s="38"/>
      <c r="E4597" s="38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22"/>
    </row>
    <row r="4598" spans="1:22" x14ac:dyDescent="0.2">
      <c r="A4598" s="24">
        <f>1+LARGE($A$11:A4597,1)</f>
        <v>4587</v>
      </c>
      <c r="B4598" s="38" t="str">
        <f>_xlfn.IFNA(IF($U$8="set",VLOOKUP(Search!$A4598,Inventory!$AD$2:$AI$5552,6,FALSE),IF($U$8="Player",VLOOKUP(Search!$A4598,Inventory!$AF$2:$AI$5552,4,FALSE),IF($U$8="BV",VLOOKUP(Search!$A4598,Inventory!$AH$2:$AI$5552,2,FALSE),""))),"")</f>
        <v/>
      </c>
      <c r="C4598" s="38"/>
      <c r="D4598" s="38"/>
      <c r="E4598" s="38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22"/>
    </row>
    <row r="4599" spans="1:22" x14ac:dyDescent="0.2">
      <c r="A4599" s="24">
        <f>1+LARGE($A$11:A4598,1)</f>
        <v>4588</v>
      </c>
      <c r="B4599" s="38" t="str">
        <f>_xlfn.IFNA(IF($U$8="set",VLOOKUP(Search!$A4599,Inventory!$AD$2:$AI$5552,6,FALSE),IF($U$8="Player",VLOOKUP(Search!$A4599,Inventory!$AF$2:$AI$5552,4,FALSE),IF($U$8="BV",VLOOKUP(Search!$A4599,Inventory!$AH$2:$AI$5552,2,FALSE),""))),"")</f>
        <v/>
      </c>
      <c r="C4599" s="38"/>
      <c r="D4599" s="38"/>
      <c r="E4599" s="38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22"/>
    </row>
    <row r="4600" spans="1:22" x14ac:dyDescent="0.2">
      <c r="A4600" s="24">
        <f>1+LARGE($A$11:A4599,1)</f>
        <v>4589</v>
      </c>
      <c r="B4600" s="38" t="str">
        <f>_xlfn.IFNA(IF($U$8="set",VLOOKUP(Search!$A4600,Inventory!$AD$2:$AI$5552,6,FALSE),IF($U$8="Player",VLOOKUP(Search!$A4600,Inventory!$AF$2:$AI$5552,4,FALSE),IF($U$8="BV",VLOOKUP(Search!$A4600,Inventory!$AH$2:$AI$5552,2,FALSE),""))),"")</f>
        <v/>
      </c>
      <c r="C4600" s="38"/>
      <c r="D4600" s="38"/>
      <c r="E4600" s="38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22"/>
    </row>
    <row r="4601" spans="1:22" x14ac:dyDescent="0.2">
      <c r="A4601" s="24">
        <f>1+LARGE($A$11:A4600,1)</f>
        <v>4590</v>
      </c>
      <c r="B4601" s="38" t="str">
        <f>_xlfn.IFNA(IF($U$8="set",VLOOKUP(Search!$A4601,Inventory!$AD$2:$AI$5552,6,FALSE),IF($U$8="Player",VLOOKUP(Search!$A4601,Inventory!$AF$2:$AI$5552,4,FALSE),IF($U$8="BV",VLOOKUP(Search!$A4601,Inventory!$AH$2:$AI$5552,2,FALSE),""))),"")</f>
        <v/>
      </c>
      <c r="C4601" s="38"/>
      <c r="D4601" s="38"/>
      <c r="E4601" s="38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22"/>
    </row>
    <row r="4602" spans="1:22" x14ac:dyDescent="0.2">
      <c r="A4602" s="24">
        <f>1+LARGE($A$11:A4601,1)</f>
        <v>4591</v>
      </c>
      <c r="B4602" s="38" t="str">
        <f>_xlfn.IFNA(IF($U$8="set",VLOOKUP(Search!$A4602,Inventory!$AD$2:$AI$5552,6,FALSE),IF($U$8="Player",VLOOKUP(Search!$A4602,Inventory!$AF$2:$AI$5552,4,FALSE),IF($U$8="BV",VLOOKUP(Search!$A4602,Inventory!$AH$2:$AI$5552,2,FALSE),""))),"")</f>
        <v/>
      </c>
      <c r="C4602" s="38"/>
      <c r="D4602" s="38"/>
      <c r="E4602" s="38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22"/>
    </row>
    <row r="4603" spans="1:22" x14ac:dyDescent="0.2">
      <c r="A4603" s="24">
        <f>1+LARGE($A$11:A4602,1)</f>
        <v>4592</v>
      </c>
      <c r="B4603" s="38" t="str">
        <f>_xlfn.IFNA(IF($U$8="set",VLOOKUP(Search!$A4603,Inventory!$AD$2:$AI$5552,6,FALSE),IF($U$8="Player",VLOOKUP(Search!$A4603,Inventory!$AF$2:$AI$5552,4,FALSE),IF($U$8="BV",VLOOKUP(Search!$A4603,Inventory!$AH$2:$AI$5552,2,FALSE),""))),"")</f>
        <v/>
      </c>
      <c r="C4603" s="38"/>
      <c r="D4603" s="38"/>
      <c r="E4603" s="38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22"/>
    </row>
    <row r="4604" spans="1:22" x14ac:dyDescent="0.2">
      <c r="A4604" s="24">
        <f>1+LARGE($A$11:A4603,1)</f>
        <v>4593</v>
      </c>
      <c r="B4604" s="38" t="str">
        <f>_xlfn.IFNA(IF($U$8="set",VLOOKUP(Search!$A4604,Inventory!$AD$2:$AI$5552,6,FALSE),IF($U$8="Player",VLOOKUP(Search!$A4604,Inventory!$AF$2:$AI$5552,4,FALSE),IF($U$8="BV",VLOOKUP(Search!$A4604,Inventory!$AH$2:$AI$5552,2,FALSE),""))),"")</f>
        <v/>
      </c>
      <c r="C4604" s="38"/>
      <c r="D4604" s="38"/>
      <c r="E4604" s="38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22"/>
    </row>
    <row r="4605" spans="1:22" x14ac:dyDescent="0.2">
      <c r="A4605" s="24">
        <f>1+LARGE($A$11:A4604,1)</f>
        <v>4594</v>
      </c>
      <c r="B4605" s="38" t="str">
        <f>_xlfn.IFNA(IF($U$8="set",VLOOKUP(Search!$A4605,Inventory!$AD$2:$AI$5552,6,FALSE),IF($U$8="Player",VLOOKUP(Search!$A4605,Inventory!$AF$2:$AI$5552,4,FALSE),IF($U$8="BV",VLOOKUP(Search!$A4605,Inventory!$AH$2:$AI$5552,2,FALSE),""))),"")</f>
        <v/>
      </c>
      <c r="C4605" s="38"/>
      <c r="D4605" s="38"/>
      <c r="E4605" s="38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22"/>
    </row>
    <row r="4606" spans="1:22" x14ac:dyDescent="0.2">
      <c r="A4606" s="24">
        <f>1+LARGE($A$11:A4605,1)</f>
        <v>4595</v>
      </c>
      <c r="B4606" s="38" t="str">
        <f>_xlfn.IFNA(IF($U$8="set",VLOOKUP(Search!$A4606,Inventory!$AD$2:$AI$5552,6,FALSE),IF($U$8="Player",VLOOKUP(Search!$A4606,Inventory!$AF$2:$AI$5552,4,FALSE),IF($U$8="BV",VLOOKUP(Search!$A4606,Inventory!$AH$2:$AI$5552,2,FALSE),""))),"")</f>
        <v/>
      </c>
      <c r="C4606" s="38"/>
      <c r="D4606" s="38"/>
      <c r="E4606" s="38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22"/>
    </row>
    <row r="4607" spans="1:22" x14ac:dyDescent="0.2">
      <c r="A4607" s="24">
        <f>1+LARGE($A$11:A4606,1)</f>
        <v>4596</v>
      </c>
      <c r="B4607" s="38" t="str">
        <f>_xlfn.IFNA(IF($U$8="set",VLOOKUP(Search!$A4607,Inventory!$AD$2:$AI$5552,6,FALSE),IF($U$8="Player",VLOOKUP(Search!$A4607,Inventory!$AF$2:$AI$5552,4,FALSE),IF($U$8="BV",VLOOKUP(Search!$A4607,Inventory!$AH$2:$AI$5552,2,FALSE),""))),"")</f>
        <v/>
      </c>
      <c r="C4607" s="38"/>
      <c r="D4607" s="38"/>
      <c r="E4607" s="38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22"/>
    </row>
    <row r="4608" spans="1:22" x14ac:dyDescent="0.2">
      <c r="A4608" s="24">
        <f>1+LARGE($A$11:A4607,1)</f>
        <v>4597</v>
      </c>
      <c r="B4608" s="38" t="str">
        <f>_xlfn.IFNA(IF($U$8="set",VLOOKUP(Search!$A4608,Inventory!$AD$2:$AI$5552,6,FALSE),IF($U$8="Player",VLOOKUP(Search!$A4608,Inventory!$AF$2:$AI$5552,4,FALSE),IF($U$8="BV",VLOOKUP(Search!$A4608,Inventory!$AH$2:$AI$5552,2,FALSE),""))),"")</f>
        <v/>
      </c>
      <c r="C4608" s="38"/>
      <c r="D4608" s="38"/>
      <c r="E4608" s="38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22"/>
    </row>
    <row r="4609" spans="1:22" x14ac:dyDescent="0.2">
      <c r="A4609" s="24">
        <f>1+LARGE($A$11:A4608,1)</f>
        <v>4598</v>
      </c>
      <c r="B4609" s="38" t="str">
        <f>_xlfn.IFNA(IF($U$8="set",VLOOKUP(Search!$A4609,Inventory!$AD$2:$AI$5552,6,FALSE),IF($U$8="Player",VLOOKUP(Search!$A4609,Inventory!$AF$2:$AI$5552,4,FALSE),IF($U$8="BV",VLOOKUP(Search!$A4609,Inventory!$AH$2:$AI$5552,2,FALSE),""))),"")</f>
        <v/>
      </c>
      <c r="C4609" s="38"/>
      <c r="D4609" s="38"/>
      <c r="E4609" s="38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22"/>
    </row>
    <row r="4610" spans="1:22" x14ac:dyDescent="0.2">
      <c r="A4610" s="24">
        <f>1+LARGE($A$11:A4609,1)</f>
        <v>4599</v>
      </c>
      <c r="B4610" s="38" t="str">
        <f>_xlfn.IFNA(IF($U$8="set",VLOOKUP(Search!$A4610,Inventory!$AD$2:$AI$5552,6,FALSE),IF($U$8="Player",VLOOKUP(Search!$A4610,Inventory!$AF$2:$AI$5552,4,FALSE),IF($U$8="BV",VLOOKUP(Search!$A4610,Inventory!$AH$2:$AI$5552,2,FALSE),""))),"")</f>
        <v/>
      </c>
      <c r="C4610" s="38"/>
      <c r="D4610" s="38"/>
      <c r="E4610" s="38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22"/>
    </row>
    <row r="4611" spans="1:22" x14ac:dyDescent="0.2">
      <c r="A4611" s="24">
        <f>1+LARGE($A$11:A4610,1)</f>
        <v>4600</v>
      </c>
      <c r="B4611" s="38" t="str">
        <f>_xlfn.IFNA(IF($U$8="set",VLOOKUP(Search!$A4611,Inventory!$AD$2:$AI$5552,6,FALSE),IF($U$8="Player",VLOOKUP(Search!$A4611,Inventory!$AF$2:$AI$5552,4,FALSE),IF($U$8="BV",VLOOKUP(Search!$A4611,Inventory!$AH$2:$AI$5552,2,FALSE),""))),"")</f>
        <v/>
      </c>
      <c r="C4611" s="38"/>
      <c r="D4611" s="38"/>
      <c r="E4611" s="38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22"/>
    </row>
    <row r="4612" spans="1:22" x14ac:dyDescent="0.2">
      <c r="A4612" s="24">
        <f>1+LARGE($A$11:A4611,1)</f>
        <v>4601</v>
      </c>
      <c r="B4612" s="38" t="str">
        <f>_xlfn.IFNA(IF($U$8="set",VLOOKUP(Search!$A4612,Inventory!$AD$2:$AI$5552,6,FALSE),IF($U$8="Player",VLOOKUP(Search!$A4612,Inventory!$AF$2:$AI$5552,4,FALSE),IF($U$8="BV",VLOOKUP(Search!$A4612,Inventory!$AH$2:$AI$5552,2,FALSE),""))),"")</f>
        <v/>
      </c>
      <c r="C4612" s="38"/>
      <c r="D4612" s="38"/>
      <c r="E4612" s="38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22"/>
    </row>
    <row r="4613" spans="1:22" x14ac:dyDescent="0.2">
      <c r="A4613" s="24">
        <f>1+LARGE($A$11:A4612,1)</f>
        <v>4602</v>
      </c>
      <c r="B4613" s="38" t="str">
        <f>_xlfn.IFNA(IF($U$8="set",VLOOKUP(Search!$A4613,Inventory!$AD$2:$AI$5552,6,FALSE),IF($U$8="Player",VLOOKUP(Search!$A4613,Inventory!$AF$2:$AI$5552,4,FALSE),IF($U$8="BV",VLOOKUP(Search!$A4613,Inventory!$AH$2:$AI$5552,2,FALSE),""))),"")</f>
        <v/>
      </c>
      <c r="C4613" s="38"/>
      <c r="D4613" s="38"/>
      <c r="E4613" s="38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22"/>
    </row>
    <row r="4614" spans="1:22" x14ac:dyDescent="0.2">
      <c r="A4614" s="24">
        <f>1+LARGE($A$11:A4613,1)</f>
        <v>4603</v>
      </c>
      <c r="B4614" s="38" t="str">
        <f>_xlfn.IFNA(IF($U$8="set",VLOOKUP(Search!$A4614,Inventory!$AD$2:$AI$5552,6,FALSE),IF($U$8="Player",VLOOKUP(Search!$A4614,Inventory!$AF$2:$AI$5552,4,FALSE),IF($U$8="BV",VLOOKUP(Search!$A4614,Inventory!$AH$2:$AI$5552,2,FALSE),""))),"")</f>
        <v/>
      </c>
      <c r="C4614" s="38"/>
      <c r="D4614" s="38"/>
      <c r="E4614" s="38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22"/>
    </row>
    <row r="4615" spans="1:22" x14ac:dyDescent="0.2">
      <c r="A4615" s="24">
        <f>1+LARGE($A$11:A4614,1)</f>
        <v>4604</v>
      </c>
      <c r="B4615" s="38" t="str">
        <f>_xlfn.IFNA(IF($U$8="set",VLOOKUP(Search!$A4615,Inventory!$AD$2:$AI$5552,6,FALSE),IF($U$8="Player",VLOOKUP(Search!$A4615,Inventory!$AF$2:$AI$5552,4,FALSE),IF($U$8="BV",VLOOKUP(Search!$A4615,Inventory!$AH$2:$AI$5552,2,FALSE),""))),"")</f>
        <v/>
      </c>
      <c r="C4615" s="38"/>
      <c r="D4615" s="38"/>
      <c r="E4615" s="38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22"/>
    </row>
    <row r="4616" spans="1:22" x14ac:dyDescent="0.2">
      <c r="A4616" s="24">
        <f>1+LARGE($A$11:A4615,1)</f>
        <v>4605</v>
      </c>
      <c r="B4616" s="38" t="str">
        <f>_xlfn.IFNA(IF($U$8="set",VLOOKUP(Search!$A4616,Inventory!$AD$2:$AI$5552,6,FALSE),IF($U$8="Player",VLOOKUP(Search!$A4616,Inventory!$AF$2:$AI$5552,4,FALSE),IF($U$8="BV",VLOOKUP(Search!$A4616,Inventory!$AH$2:$AI$5552,2,FALSE),""))),"")</f>
        <v/>
      </c>
      <c r="C4616" s="38"/>
      <c r="D4616" s="38"/>
      <c r="E4616" s="38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22"/>
    </row>
    <row r="4617" spans="1:22" x14ac:dyDescent="0.2">
      <c r="A4617" s="24">
        <f>1+LARGE($A$11:A4616,1)</f>
        <v>4606</v>
      </c>
      <c r="B4617" s="38" t="str">
        <f>_xlfn.IFNA(IF($U$8="set",VLOOKUP(Search!$A4617,Inventory!$AD$2:$AI$5552,6,FALSE),IF($U$8="Player",VLOOKUP(Search!$A4617,Inventory!$AF$2:$AI$5552,4,FALSE),IF($U$8="BV",VLOOKUP(Search!$A4617,Inventory!$AH$2:$AI$5552,2,FALSE),""))),"")</f>
        <v/>
      </c>
      <c r="C4617" s="38"/>
      <c r="D4617" s="38"/>
      <c r="E4617" s="38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22"/>
    </row>
    <row r="4618" spans="1:22" x14ac:dyDescent="0.2">
      <c r="A4618" s="24">
        <f>1+LARGE($A$11:A4617,1)</f>
        <v>4607</v>
      </c>
      <c r="B4618" s="38" t="str">
        <f>_xlfn.IFNA(IF($U$8="set",VLOOKUP(Search!$A4618,Inventory!$AD$2:$AI$5552,6,FALSE),IF($U$8="Player",VLOOKUP(Search!$A4618,Inventory!$AF$2:$AI$5552,4,FALSE),IF($U$8="BV",VLOOKUP(Search!$A4618,Inventory!$AH$2:$AI$5552,2,FALSE),""))),"")</f>
        <v/>
      </c>
      <c r="C4618" s="38"/>
      <c r="D4618" s="38"/>
      <c r="E4618" s="38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22"/>
    </row>
    <row r="4619" spans="1:22" x14ac:dyDescent="0.2">
      <c r="A4619" s="24">
        <f>1+LARGE($A$11:A4618,1)</f>
        <v>4608</v>
      </c>
      <c r="B4619" s="38" t="str">
        <f>_xlfn.IFNA(IF($U$8="set",VLOOKUP(Search!$A4619,Inventory!$AD$2:$AI$5552,6,FALSE),IF($U$8="Player",VLOOKUP(Search!$A4619,Inventory!$AF$2:$AI$5552,4,FALSE),IF($U$8="BV",VLOOKUP(Search!$A4619,Inventory!$AH$2:$AI$5552,2,FALSE),""))),"")</f>
        <v/>
      </c>
      <c r="C4619" s="38"/>
      <c r="D4619" s="38"/>
      <c r="E4619" s="38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22"/>
    </row>
    <row r="4620" spans="1:22" x14ac:dyDescent="0.2">
      <c r="A4620" s="24">
        <f>1+LARGE($A$11:A4619,1)</f>
        <v>4609</v>
      </c>
      <c r="B4620" s="38" t="str">
        <f>_xlfn.IFNA(IF($U$8="set",VLOOKUP(Search!$A4620,Inventory!$AD$2:$AI$5552,6,FALSE),IF($U$8="Player",VLOOKUP(Search!$A4620,Inventory!$AF$2:$AI$5552,4,FALSE),IF($U$8="BV",VLOOKUP(Search!$A4620,Inventory!$AH$2:$AI$5552,2,FALSE),""))),"")</f>
        <v/>
      </c>
      <c r="C4620" s="38"/>
      <c r="D4620" s="38"/>
      <c r="E4620" s="38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22"/>
    </row>
    <row r="4621" spans="1:22" x14ac:dyDescent="0.2">
      <c r="A4621" s="24">
        <f>1+LARGE($A$11:A4620,1)</f>
        <v>4610</v>
      </c>
      <c r="B4621" s="38" t="str">
        <f>_xlfn.IFNA(IF($U$8="set",VLOOKUP(Search!$A4621,Inventory!$AD$2:$AI$5552,6,FALSE),IF($U$8="Player",VLOOKUP(Search!$A4621,Inventory!$AF$2:$AI$5552,4,FALSE),IF($U$8="BV",VLOOKUP(Search!$A4621,Inventory!$AH$2:$AI$5552,2,FALSE),""))),"")</f>
        <v/>
      </c>
      <c r="C4621" s="38"/>
      <c r="D4621" s="38"/>
      <c r="E4621" s="38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22"/>
    </row>
    <row r="4622" spans="1:22" x14ac:dyDescent="0.2">
      <c r="A4622" s="24">
        <f>1+LARGE($A$11:A4621,1)</f>
        <v>4611</v>
      </c>
      <c r="B4622" s="38" t="str">
        <f>_xlfn.IFNA(IF($U$8="set",VLOOKUP(Search!$A4622,Inventory!$AD$2:$AI$5552,6,FALSE),IF($U$8="Player",VLOOKUP(Search!$A4622,Inventory!$AF$2:$AI$5552,4,FALSE),IF($U$8="BV",VLOOKUP(Search!$A4622,Inventory!$AH$2:$AI$5552,2,FALSE),""))),"")</f>
        <v/>
      </c>
      <c r="C4622" s="38"/>
      <c r="D4622" s="38"/>
      <c r="E4622" s="38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22"/>
    </row>
    <row r="4623" spans="1:22" x14ac:dyDescent="0.2">
      <c r="A4623" s="24">
        <f>1+LARGE($A$11:A4622,1)</f>
        <v>4612</v>
      </c>
      <c r="B4623" s="38" t="str">
        <f>_xlfn.IFNA(IF($U$8="set",VLOOKUP(Search!$A4623,Inventory!$AD$2:$AI$5552,6,FALSE),IF($U$8="Player",VLOOKUP(Search!$A4623,Inventory!$AF$2:$AI$5552,4,FALSE),IF($U$8="BV",VLOOKUP(Search!$A4623,Inventory!$AH$2:$AI$5552,2,FALSE),""))),"")</f>
        <v/>
      </c>
      <c r="C4623" s="38"/>
      <c r="D4623" s="38"/>
      <c r="E4623" s="38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22"/>
    </row>
    <row r="4624" spans="1:22" x14ac:dyDescent="0.2">
      <c r="A4624" s="24">
        <f>1+LARGE($A$11:A4623,1)</f>
        <v>4613</v>
      </c>
      <c r="B4624" s="38" t="str">
        <f>_xlfn.IFNA(IF($U$8="set",VLOOKUP(Search!$A4624,Inventory!$AD$2:$AI$5552,6,FALSE),IF($U$8="Player",VLOOKUP(Search!$A4624,Inventory!$AF$2:$AI$5552,4,FALSE),IF($U$8="BV",VLOOKUP(Search!$A4624,Inventory!$AH$2:$AI$5552,2,FALSE),""))),"")</f>
        <v/>
      </c>
      <c r="C4624" s="38"/>
      <c r="D4624" s="38"/>
      <c r="E4624" s="38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22"/>
    </row>
    <row r="4625" spans="1:22" x14ac:dyDescent="0.2">
      <c r="A4625" s="24">
        <f>1+LARGE($A$11:A4624,1)</f>
        <v>4614</v>
      </c>
      <c r="B4625" s="38" t="str">
        <f>_xlfn.IFNA(IF($U$8="set",VLOOKUP(Search!$A4625,Inventory!$AD$2:$AI$5552,6,FALSE),IF($U$8="Player",VLOOKUP(Search!$A4625,Inventory!$AF$2:$AI$5552,4,FALSE),IF($U$8="BV",VLOOKUP(Search!$A4625,Inventory!$AH$2:$AI$5552,2,FALSE),""))),"")</f>
        <v/>
      </c>
      <c r="C4625" s="38"/>
      <c r="D4625" s="38"/>
      <c r="E4625" s="38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22"/>
    </row>
    <row r="4626" spans="1:22" x14ac:dyDescent="0.2">
      <c r="A4626" s="24">
        <f>1+LARGE($A$11:A4625,1)</f>
        <v>4615</v>
      </c>
      <c r="B4626" s="38" t="str">
        <f>_xlfn.IFNA(IF($U$8="set",VLOOKUP(Search!$A4626,Inventory!$AD$2:$AI$5552,6,FALSE),IF($U$8="Player",VLOOKUP(Search!$A4626,Inventory!$AF$2:$AI$5552,4,FALSE),IF($U$8="BV",VLOOKUP(Search!$A4626,Inventory!$AH$2:$AI$5552,2,FALSE),""))),"")</f>
        <v/>
      </c>
      <c r="C4626" s="38"/>
      <c r="D4626" s="38"/>
      <c r="E4626" s="38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22"/>
    </row>
    <row r="4627" spans="1:22" x14ac:dyDescent="0.2">
      <c r="A4627" s="24">
        <f>1+LARGE($A$11:A4626,1)</f>
        <v>4616</v>
      </c>
      <c r="B4627" s="38" t="str">
        <f>_xlfn.IFNA(IF($U$8="set",VLOOKUP(Search!$A4627,Inventory!$AD$2:$AI$5552,6,FALSE),IF($U$8="Player",VLOOKUP(Search!$A4627,Inventory!$AF$2:$AI$5552,4,FALSE),IF($U$8="BV",VLOOKUP(Search!$A4627,Inventory!$AH$2:$AI$5552,2,FALSE),""))),"")</f>
        <v/>
      </c>
      <c r="C4627" s="38"/>
      <c r="D4627" s="38"/>
      <c r="E4627" s="38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22"/>
    </row>
    <row r="4628" spans="1:22" x14ac:dyDescent="0.2">
      <c r="A4628" s="24">
        <f>1+LARGE($A$11:A4627,1)</f>
        <v>4617</v>
      </c>
      <c r="B4628" s="38" t="str">
        <f>_xlfn.IFNA(IF($U$8="set",VLOOKUP(Search!$A4628,Inventory!$AD$2:$AI$5552,6,FALSE),IF($U$8="Player",VLOOKUP(Search!$A4628,Inventory!$AF$2:$AI$5552,4,FALSE),IF($U$8="BV",VLOOKUP(Search!$A4628,Inventory!$AH$2:$AI$5552,2,FALSE),""))),"")</f>
        <v/>
      </c>
      <c r="C4628" s="38"/>
      <c r="D4628" s="38"/>
      <c r="E4628" s="38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22"/>
    </row>
    <row r="4629" spans="1:22" x14ac:dyDescent="0.2">
      <c r="A4629" s="24">
        <f>1+LARGE($A$11:A4628,1)</f>
        <v>4618</v>
      </c>
      <c r="B4629" s="38" t="str">
        <f>_xlfn.IFNA(IF($U$8="set",VLOOKUP(Search!$A4629,Inventory!$AD$2:$AI$5552,6,FALSE),IF($U$8="Player",VLOOKUP(Search!$A4629,Inventory!$AF$2:$AI$5552,4,FALSE),IF($U$8="BV",VLOOKUP(Search!$A4629,Inventory!$AH$2:$AI$5552,2,FALSE),""))),"")</f>
        <v/>
      </c>
      <c r="C4629" s="38"/>
      <c r="D4629" s="38"/>
      <c r="E4629" s="38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22"/>
    </row>
    <row r="4630" spans="1:22" x14ac:dyDescent="0.2">
      <c r="A4630" s="24">
        <f>1+LARGE($A$11:A4629,1)</f>
        <v>4619</v>
      </c>
      <c r="B4630" s="38" t="str">
        <f>_xlfn.IFNA(IF($U$8="set",VLOOKUP(Search!$A4630,Inventory!$AD$2:$AI$5552,6,FALSE),IF($U$8="Player",VLOOKUP(Search!$A4630,Inventory!$AF$2:$AI$5552,4,FALSE),IF($U$8="BV",VLOOKUP(Search!$A4630,Inventory!$AH$2:$AI$5552,2,FALSE),""))),"")</f>
        <v/>
      </c>
      <c r="C4630" s="38"/>
      <c r="D4630" s="38"/>
      <c r="E4630" s="38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22"/>
    </row>
    <row r="4631" spans="1:22" x14ac:dyDescent="0.2">
      <c r="A4631" s="24">
        <f>1+LARGE($A$11:A4630,1)</f>
        <v>4620</v>
      </c>
      <c r="B4631" s="38" t="str">
        <f>_xlfn.IFNA(IF($U$8="set",VLOOKUP(Search!$A4631,Inventory!$AD$2:$AI$5552,6,FALSE),IF($U$8="Player",VLOOKUP(Search!$A4631,Inventory!$AF$2:$AI$5552,4,FALSE),IF($U$8="BV",VLOOKUP(Search!$A4631,Inventory!$AH$2:$AI$5552,2,FALSE),""))),"")</f>
        <v/>
      </c>
      <c r="C4631" s="38"/>
      <c r="D4631" s="38"/>
      <c r="E4631" s="38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22"/>
    </row>
    <row r="4632" spans="1:22" x14ac:dyDescent="0.2">
      <c r="A4632" s="24">
        <f>1+LARGE($A$11:A4631,1)</f>
        <v>4621</v>
      </c>
      <c r="B4632" s="38" t="str">
        <f>_xlfn.IFNA(IF($U$8="set",VLOOKUP(Search!$A4632,Inventory!$AD$2:$AI$5552,6,FALSE),IF($U$8="Player",VLOOKUP(Search!$A4632,Inventory!$AF$2:$AI$5552,4,FALSE),IF($U$8="BV",VLOOKUP(Search!$A4632,Inventory!$AH$2:$AI$5552,2,FALSE),""))),"")</f>
        <v/>
      </c>
      <c r="C4632" s="38"/>
      <c r="D4632" s="38"/>
      <c r="E4632" s="38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22"/>
    </row>
    <row r="4633" spans="1:22" x14ac:dyDescent="0.2">
      <c r="A4633" s="24">
        <f>1+LARGE($A$11:A4632,1)</f>
        <v>4622</v>
      </c>
      <c r="B4633" s="38" t="str">
        <f>_xlfn.IFNA(IF($U$8="set",VLOOKUP(Search!$A4633,Inventory!$AD$2:$AI$5552,6,FALSE),IF($U$8="Player",VLOOKUP(Search!$A4633,Inventory!$AF$2:$AI$5552,4,FALSE),IF($U$8="BV",VLOOKUP(Search!$A4633,Inventory!$AH$2:$AI$5552,2,FALSE),""))),"")</f>
        <v/>
      </c>
      <c r="C4633" s="38"/>
      <c r="D4633" s="38"/>
      <c r="E4633" s="38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22"/>
    </row>
    <row r="4634" spans="1:22" x14ac:dyDescent="0.2">
      <c r="A4634" s="24">
        <f>1+LARGE($A$11:A4633,1)</f>
        <v>4623</v>
      </c>
      <c r="B4634" s="38" t="str">
        <f>_xlfn.IFNA(IF($U$8="set",VLOOKUP(Search!$A4634,Inventory!$AD$2:$AI$5552,6,FALSE),IF($U$8="Player",VLOOKUP(Search!$A4634,Inventory!$AF$2:$AI$5552,4,FALSE),IF($U$8="BV",VLOOKUP(Search!$A4634,Inventory!$AH$2:$AI$5552,2,FALSE),""))),"")</f>
        <v/>
      </c>
      <c r="C4634" s="38"/>
      <c r="D4634" s="38"/>
      <c r="E4634" s="38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22"/>
    </row>
    <row r="4635" spans="1:22" x14ac:dyDescent="0.2">
      <c r="A4635" s="24">
        <f>1+LARGE($A$11:A4634,1)</f>
        <v>4624</v>
      </c>
      <c r="B4635" s="38" t="str">
        <f>_xlfn.IFNA(IF($U$8="set",VLOOKUP(Search!$A4635,Inventory!$AD$2:$AI$5552,6,FALSE),IF($U$8="Player",VLOOKUP(Search!$A4635,Inventory!$AF$2:$AI$5552,4,FALSE),IF($U$8="BV",VLOOKUP(Search!$A4635,Inventory!$AH$2:$AI$5552,2,FALSE),""))),"")</f>
        <v/>
      </c>
      <c r="C4635" s="38"/>
      <c r="D4635" s="38"/>
      <c r="E4635" s="38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22"/>
    </row>
    <row r="4636" spans="1:22" x14ac:dyDescent="0.2">
      <c r="A4636" s="24">
        <f>1+LARGE($A$11:A4635,1)</f>
        <v>4625</v>
      </c>
      <c r="B4636" s="38" t="str">
        <f>_xlfn.IFNA(IF($U$8="set",VLOOKUP(Search!$A4636,Inventory!$AD$2:$AI$5552,6,FALSE),IF($U$8="Player",VLOOKUP(Search!$A4636,Inventory!$AF$2:$AI$5552,4,FALSE),IF($U$8="BV",VLOOKUP(Search!$A4636,Inventory!$AH$2:$AI$5552,2,FALSE),""))),"")</f>
        <v/>
      </c>
      <c r="C4636" s="38"/>
      <c r="D4636" s="38"/>
      <c r="E4636" s="38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22"/>
    </row>
    <row r="4637" spans="1:22" x14ac:dyDescent="0.2">
      <c r="A4637" s="24">
        <f>1+LARGE($A$11:A4636,1)</f>
        <v>4626</v>
      </c>
      <c r="B4637" s="38" t="str">
        <f>_xlfn.IFNA(IF($U$8="set",VLOOKUP(Search!$A4637,Inventory!$AD$2:$AI$5552,6,FALSE),IF($U$8="Player",VLOOKUP(Search!$A4637,Inventory!$AF$2:$AI$5552,4,FALSE),IF($U$8="BV",VLOOKUP(Search!$A4637,Inventory!$AH$2:$AI$5552,2,FALSE),""))),"")</f>
        <v/>
      </c>
      <c r="C4637" s="38"/>
      <c r="D4637" s="38"/>
      <c r="E4637" s="38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22"/>
    </row>
    <row r="4638" spans="1:22" x14ac:dyDescent="0.2">
      <c r="A4638" s="24">
        <f>1+LARGE($A$11:A4637,1)</f>
        <v>4627</v>
      </c>
      <c r="B4638" s="38" t="str">
        <f>_xlfn.IFNA(IF($U$8="set",VLOOKUP(Search!$A4638,Inventory!$AD$2:$AI$5552,6,FALSE),IF($U$8="Player",VLOOKUP(Search!$A4638,Inventory!$AF$2:$AI$5552,4,FALSE),IF($U$8="BV",VLOOKUP(Search!$A4638,Inventory!$AH$2:$AI$5552,2,FALSE),""))),"")</f>
        <v/>
      </c>
      <c r="C4638" s="38"/>
      <c r="D4638" s="38"/>
      <c r="E4638" s="38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22"/>
    </row>
    <row r="4639" spans="1:22" x14ac:dyDescent="0.2">
      <c r="A4639" s="24">
        <f>1+LARGE($A$11:A4638,1)</f>
        <v>4628</v>
      </c>
      <c r="B4639" s="38" t="str">
        <f>_xlfn.IFNA(IF($U$8="set",VLOOKUP(Search!$A4639,Inventory!$AD$2:$AI$5552,6,FALSE),IF($U$8="Player",VLOOKUP(Search!$A4639,Inventory!$AF$2:$AI$5552,4,FALSE),IF($U$8="BV",VLOOKUP(Search!$A4639,Inventory!$AH$2:$AI$5552,2,FALSE),""))),"")</f>
        <v/>
      </c>
      <c r="C4639" s="38"/>
      <c r="D4639" s="38"/>
      <c r="E4639" s="38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22"/>
    </row>
    <row r="4640" spans="1:22" x14ac:dyDescent="0.2">
      <c r="A4640" s="24">
        <f>1+LARGE($A$11:A4639,1)</f>
        <v>4629</v>
      </c>
      <c r="B4640" s="38" t="str">
        <f>_xlfn.IFNA(IF($U$8="set",VLOOKUP(Search!$A4640,Inventory!$AD$2:$AI$5552,6,FALSE),IF($U$8="Player",VLOOKUP(Search!$A4640,Inventory!$AF$2:$AI$5552,4,FALSE),IF($U$8="BV",VLOOKUP(Search!$A4640,Inventory!$AH$2:$AI$5552,2,FALSE),""))),"")</f>
        <v/>
      </c>
      <c r="C4640" s="38"/>
      <c r="D4640" s="38"/>
      <c r="E4640" s="38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22"/>
    </row>
    <row r="4641" spans="1:22" x14ac:dyDescent="0.2">
      <c r="A4641" s="24">
        <f>1+LARGE($A$11:A4640,1)</f>
        <v>4630</v>
      </c>
      <c r="B4641" s="38" t="str">
        <f>_xlfn.IFNA(IF($U$8="set",VLOOKUP(Search!$A4641,Inventory!$AD$2:$AI$5552,6,FALSE),IF($U$8="Player",VLOOKUP(Search!$A4641,Inventory!$AF$2:$AI$5552,4,FALSE),IF($U$8="BV",VLOOKUP(Search!$A4641,Inventory!$AH$2:$AI$5552,2,FALSE),""))),"")</f>
        <v/>
      </c>
      <c r="C4641" s="38"/>
      <c r="D4641" s="38"/>
      <c r="E4641" s="38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22"/>
    </row>
    <row r="4642" spans="1:22" x14ac:dyDescent="0.2">
      <c r="A4642" s="24">
        <f>1+LARGE($A$11:A4641,1)</f>
        <v>4631</v>
      </c>
      <c r="B4642" s="38" t="str">
        <f>_xlfn.IFNA(IF($U$8="set",VLOOKUP(Search!$A4642,Inventory!$AD$2:$AI$5552,6,FALSE),IF($U$8="Player",VLOOKUP(Search!$A4642,Inventory!$AF$2:$AI$5552,4,FALSE),IF($U$8="BV",VLOOKUP(Search!$A4642,Inventory!$AH$2:$AI$5552,2,FALSE),""))),"")</f>
        <v/>
      </c>
      <c r="C4642" s="38"/>
      <c r="D4642" s="38"/>
      <c r="E4642" s="38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22"/>
    </row>
    <row r="4643" spans="1:22" x14ac:dyDescent="0.2">
      <c r="A4643" s="24">
        <f>1+LARGE($A$11:A4642,1)</f>
        <v>4632</v>
      </c>
      <c r="B4643" s="38" t="str">
        <f>_xlfn.IFNA(IF($U$8="set",VLOOKUP(Search!$A4643,Inventory!$AD$2:$AI$5552,6,FALSE),IF($U$8="Player",VLOOKUP(Search!$A4643,Inventory!$AF$2:$AI$5552,4,FALSE),IF($U$8="BV",VLOOKUP(Search!$A4643,Inventory!$AH$2:$AI$5552,2,FALSE),""))),"")</f>
        <v/>
      </c>
      <c r="C4643" s="38"/>
      <c r="D4643" s="38"/>
      <c r="E4643" s="38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22"/>
    </row>
    <row r="4644" spans="1:22" x14ac:dyDescent="0.2">
      <c r="A4644" s="24">
        <f>1+LARGE($A$11:A4643,1)</f>
        <v>4633</v>
      </c>
      <c r="B4644" s="38" t="str">
        <f>_xlfn.IFNA(IF($U$8="set",VLOOKUP(Search!$A4644,Inventory!$AD$2:$AI$5552,6,FALSE),IF($U$8="Player",VLOOKUP(Search!$A4644,Inventory!$AF$2:$AI$5552,4,FALSE),IF($U$8="BV",VLOOKUP(Search!$A4644,Inventory!$AH$2:$AI$5552,2,FALSE),""))),"")</f>
        <v/>
      </c>
      <c r="C4644" s="38"/>
      <c r="D4644" s="38"/>
      <c r="E4644" s="38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22"/>
    </row>
    <row r="4645" spans="1:22" x14ac:dyDescent="0.2">
      <c r="A4645" s="24">
        <f>1+LARGE($A$11:A4644,1)</f>
        <v>4634</v>
      </c>
      <c r="B4645" s="38" t="str">
        <f>_xlfn.IFNA(IF($U$8="set",VLOOKUP(Search!$A4645,Inventory!$AD$2:$AI$5552,6,FALSE),IF($U$8="Player",VLOOKUP(Search!$A4645,Inventory!$AF$2:$AI$5552,4,FALSE),IF($U$8="BV",VLOOKUP(Search!$A4645,Inventory!$AH$2:$AI$5552,2,FALSE),""))),"")</f>
        <v/>
      </c>
      <c r="C4645" s="38"/>
      <c r="D4645" s="38"/>
      <c r="E4645" s="38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22"/>
    </row>
    <row r="4646" spans="1:22" x14ac:dyDescent="0.2">
      <c r="A4646" s="24">
        <f>1+LARGE($A$11:A4645,1)</f>
        <v>4635</v>
      </c>
      <c r="B4646" s="38" t="str">
        <f>_xlfn.IFNA(IF($U$8="set",VLOOKUP(Search!$A4646,Inventory!$AD$2:$AI$5552,6,FALSE),IF($U$8="Player",VLOOKUP(Search!$A4646,Inventory!$AF$2:$AI$5552,4,FALSE),IF($U$8="BV",VLOOKUP(Search!$A4646,Inventory!$AH$2:$AI$5552,2,FALSE),""))),"")</f>
        <v/>
      </c>
      <c r="C4646" s="38"/>
      <c r="D4646" s="38"/>
      <c r="E4646" s="38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22"/>
    </row>
    <row r="4647" spans="1:22" x14ac:dyDescent="0.2">
      <c r="A4647" s="24">
        <f>1+LARGE($A$11:A4646,1)</f>
        <v>4636</v>
      </c>
      <c r="B4647" s="38" t="str">
        <f>_xlfn.IFNA(IF($U$8="set",VLOOKUP(Search!$A4647,Inventory!$AD$2:$AI$5552,6,FALSE),IF($U$8="Player",VLOOKUP(Search!$A4647,Inventory!$AF$2:$AI$5552,4,FALSE),IF($U$8="BV",VLOOKUP(Search!$A4647,Inventory!$AH$2:$AI$5552,2,FALSE),""))),"")</f>
        <v/>
      </c>
      <c r="C4647" s="38"/>
      <c r="D4647" s="38"/>
      <c r="E4647" s="38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22"/>
    </row>
    <row r="4648" spans="1:22" x14ac:dyDescent="0.2">
      <c r="A4648" s="24">
        <f>1+LARGE($A$11:A4647,1)</f>
        <v>4637</v>
      </c>
      <c r="B4648" s="38" t="str">
        <f>_xlfn.IFNA(IF($U$8="set",VLOOKUP(Search!$A4648,Inventory!$AD$2:$AI$5552,6,FALSE),IF($U$8="Player",VLOOKUP(Search!$A4648,Inventory!$AF$2:$AI$5552,4,FALSE),IF($U$8="BV",VLOOKUP(Search!$A4648,Inventory!$AH$2:$AI$5552,2,FALSE),""))),"")</f>
        <v/>
      </c>
      <c r="C4648" s="38"/>
      <c r="D4648" s="38"/>
      <c r="E4648" s="38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22"/>
    </row>
    <row r="4649" spans="1:22" x14ac:dyDescent="0.2">
      <c r="A4649" s="24">
        <f>1+LARGE($A$11:A4648,1)</f>
        <v>4638</v>
      </c>
      <c r="B4649" s="38" t="str">
        <f>_xlfn.IFNA(IF($U$8="set",VLOOKUP(Search!$A4649,Inventory!$AD$2:$AI$5552,6,FALSE),IF($U$8="Player",VLOOKUP(Search!$A4649,Inventory!$AF$2:$AI$5552,4,FALSE),IF($U$8="BV",VLOOKUP(Search!$A4649,Inventory!$AH$2:$AI$5552,2,FALSE),""))),"")</f>
        <v/>
      </c>
      <c r="C4649" s="38"/>
      <c r="D4649" s="38"/>
      <c r="E4649" s="38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22"/>
    </row>
    <row r="4650" spans="1:22" x14ac:dyDescent="0.2">
      <c r="A4650" s="24">
        <f>1+LARGE($A$11:A4649,1)</f>
        <v>4639</v>
      </c>
      <c r="B4650" s="38" t="str">
        <f>_xlfn.IFNA(IF($U$8="set",VLOOKUP(Search!$A4650,Inventory!$AD$2:$AI$5552,6,FALSE),IF($U$8="Player",VLOOKUP(Search!$A4650,Inventory!$AF$2:$AI$5552,4,FALSE),IF($U$8="BV",VLOOKUP(Search!$A4650,Inventory!$AH$2:$AI$5552,2,FALSE),""))),"")</f>
        <v/>
      </c>
      <c r="C4650" s="38"/>
      <c r="D4650" s="38"/>
      <c r="E4650" s="38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22"/>
    </row>
    <row r="4651" spans="1:22" x14ac:dyDescent="0.2">
      <c r="A4651" s="24">
        <f>1+LARGE($A$11:A4650,1)</f>
        <v>4640</v>
      </c>
      <c r="B4651" s="38" t="str">
        <f>_xlfn.IFNA(IF($U$8="set",VLOOKUP(Search!$A4651,Inventory!$AD$2:$AI$5552,6,FALSE),IF($U$8="Player",VLOOKUP(Search!$A4651,Inventory!$AF$2:$AI$5552,4,FALSE),IF($U$8="BV",VLOOKUP(Search!$A4651,Inventory!$AH$2:$AI$5552,2,FALSE),""))),"")</f>
        <v/>
      </c>
      <c r="C4651" s="38"/>
      <c r="D4651" s="38"/>
      <c r="E4651" s="38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22"/>
    </row>
    <row r="4652" spans="1:22" x14ac:dyDescent="0.2">
      <c r="A4652" s="24">
        <f>1+LARGE($A$11:A4651,1)</f>
        <v>4641</v>
      </c>
      <c r="B4652" s="38" t="str">
        <f>_xlfn.IFNA(IF($U$8="set",VLOOKUP(Search!$A4652,Inventory!$AD$2:$AI$5552,6,FALSE),IF($U$8="Player",VLOOKUP(Search!$A4652,Inventory!$AF$2:$AI$5552,4,FALSE),IF($U$8="BV",VLOOKUP(Search!$A4652,Inventory!$AH$2:$AI$5552,2,FALSE),""))),"")</f>
        <v/>
      </c>
      <c r="C4652" s="38"/>
      <c r="D4652" s="38"/>
      <c r="E4652" s="38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22"/>
    </row>
    <row r="4653" spans="1:22" x14ac:dyDescent="0.2">
      <c r="A4653" s="24">
        <f>1+LARGE($A$11:A4652,1)</f>
        <v>4642</v>
      </c>
      <c r="B4653" s="38" t="str">
        <f>_xlfn.IFNA(IF($U$8="set",VLOOKUP(Search!$A4653,Inventory!$AD$2:$AI$5552,6,FALSE),IF($U$8="Player",VLOOKUP(Search!$A4653,Inventory!$AF$2:$AI$5552,4,FALSE),IF($U$8="BV",VLOOKUP(Search!$A4653,Inventory!$AH$2:$AI$5552,2,FALSE),""))),"")</f>
        <v/>
      </c>
      <c r="C4653" s="38"/>
      <c r="D4653" s="38"/>
      <c r="E4653" s="38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22"/>
    </row>
    <row r="4654" spans="1:22" x14ac:dyDescent="0.2">
      <c r="A4654" s="24">
        <f>1+LARGE($A$11:A4653,1)</f>
        <v>4643</v>
      </c>
      <c r="B4654" s="38" t="str">
        <f>_xlfn.IFNA(IF($U$8="set",VLOOKUP(Search!$A4654,Inventory!$AD$2:$AI$5552,6,FALSE),IF($U$8="Player",VLOOKUP(Search!$A4654,Inventory!$AF$2:$AI$5552,4,FALSE),IF($U$8="BV",VLOOKUP(Search!$A4654,Inventory!$AH$2:$AI$5552,2,FALSE),""))),"")</f>
        <v/>
      </c>
      <c r="C4654" s="38"/>
      <c r="D4654" s="38"/>
      <c r="E4654" s="38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22"/>
    </row>
    <row r="4655" spans="1:22" x14ac:dyDescent="0.2">
      <c r="A4655" s="24">
        <f>1+LARGE($A$11:A4654,1)</f>
        <v>4644</v>
      </c>
      <c r="B4655" s="38" t="str">
        <f>_xlfn.IFNA(IF($U$8="set",VLOOKUP(Search!$A4655,Inventory!$AD$2:$AI$5552,6,FALSE),IF($U$8="Player",VLOOKUP(Search!$A4655,Inventory!$AF$2:$AI$5552,4,FALSE),IF($U$8="BV",VLOOKUP(Search!$A4655,Inventory!$AH$2:$AI$5552,2,FALSE),""))),"")</f>
        <v/>
      </c>
      <c r="C4655" s="38"/>
      <c r="D4655" s="38"/>
      <c r="E4655" s="38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22"/>
    </row>
    <row r="4656" spans="1:22" x14ac:dyDescent="0.2">
      <c r="A4656" s="24">
        <f>1+LARGE($A$11:A4655,1)</f>
        <v>4645</v>
      </c>
      <c r="B4656" s="38" t="str">
        <f>_xlfn.IFNA(IF($U$8="set",VLOOKUP(Search!$A4656,Inventory!$AD$2:$AI$5552,6,FALSE),IF($U$8="Player",VLOOKUP(Search!$A4656,Inventory!$AF$2:$AI$5552,4,FALSE),IF($U$8="BV",VLOOKUP(Search!$A4656,Inventory!$AH$2:$AI$5552,2,FALSE),""))),"")</f>
        <v/>
      </c>
      <c r="C4656" s="38"/>
      <c r="D4656" s="38"/>
      <c r="E4656" s="38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22"/>
    </row>
    <row r="4657" spans="1:22" x14ac:dyDescent="0.2">
      <c r="A4657" s="24">
        <f>1+LARGE($A$11:A4656,1)</f>
        <v>4646</v>
      </c>
      <c r="B4657" s="38" t="str">
        <f>_xlfn.IFNA(IF($U$8="set",VLOOKUP(Search!$A4657,Inventory!$AD$2:$AI$5552,6,FALSE),IF($U$8="Player",VLOOKUP(Search!$A4657,Inventory!$AF$2:$AI$5552,4,FALSE),IF($U$8="BV",VLOOKUP(Search!$A4657,Inventory!$AH$2:$AI$5552,2,FALSE),""))),"")</f>
        <v/>
      </c>
      <c r="C4657" s="38"/>
      <c r="D4657" s="38"/>
      <c r="E4657" s="38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22"/>
    </row>
    <row r="4658" spans="1:22" x14ac:dyDescent="0.2">
      <c r="A4658" s="24">
        <f>1+LARGE($A$11:A4657,1)</f>
        <v>4647</v>
      </c>
      <c r="B4658" s="38" t="str">
        <f>_xlfn.IFNA(IF($U$8="set",VLOOKUP(Search!$A4658,Inventory!$AD$2:$AI$5552,6,FALSE),IF($U$8="Player",VLOOKUP(Search!$A4658,Inventory!$AF$2:$AI$5552,4,FALSE),IF($U$8="BV",VLOOKUP(Search!$A4658,Inventory!$AH$2:$AI$5552,2,FALSE),""))),"")</f>
        <v/>
      </c>
      <c r="C4658" s="38"/>
      <c r="D4658" s="38"/>
      <c r="E4658" s="38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22"/>
    </row>
    <row r="4659" spans="1:22" x14ac:dyDescent="0.2">
      <c r="A4659" s="24">
        <f>1+LARGE($A$11:A4658,1)</f>
        <v>4648</v>
      </c>
      <c r="B4659" s="38" t="str">
        <f>_xlfn.IFNA(IF($U$8="set",VLOOKUP(Search!$A4659,Inventory!$AD$2:$AI$5552,6,FALSE),IF($U$8="Player",VLOOKUP(Search!$A4659,Inventory!$AF$2:$AI$5552,4,FALSE),IF($U$8="BV",VLOOKUP(Search!$A4659,Inventory!$AH$2:$AI$5552,2,FALSE),""))),"")</f>
        <v/>
      </c>
      <c r="C4659" s="38"/>
      <c r="D4659" s="38"/>
      <c r="E4659" s="38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22"/>
    </row>
    <row r="4660" spans="1:22" x14ac:dyDescent="0.2">
      <c r="A4660" s="24">
        <f>1+LARGE($A$11:A4659,1)</f>
        <v>4649</v>
      </c>
      <c r="B4660" s="38" t="str">
        <f>_xlfn.IFNA(IF($U$8="set",VLOOKUP(Search!$A4660,Inventory!$AD$2:$AI$5552,6,FALSE),IF($U$8="Player",VLOOKUP(Search!$A4660,Inventory!$AF$2:$AI$5552,4,FALSE),IF($U$8="BV",VLOOKUP(Search!$A4660,Inventory!$AH$2:$AI$5552,2,FALSE),""))),"")</f>
        <v/>
      </c>
      <c r="C4660" s="38"/>
      <c r="D4660" s="38"/>
      <c r="E4660" s="38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22"/>
    </row>
    <row r="4661" spans="1:22" x14ac:dyDescent="0.2">
      <c r="A4661" s="24">
        <f>1+LARGE($A$11:A4660,1)</f>
        <v>4650</v>
      </c>
      <c r="B4661" s="38" t="str">
        <f>_xlfn.IFNA(IF($U$8="set",VLOOKUP(Search!$A4661,Inventory!$AD$2:$AI$5552,6,FALSE),IF($U$8="Player",VLOOKUP(Search!$A4661,Inventory!$AF$2:$AI$5552,4,FALSE),IF($U$8="BV",VLOOKUP(Search!$A4661,Inventory!$AH$2:$AI$5552,2,FALSE),""))),"")</f>
        <v/>
      </c>
      <c r="C4661" s="38"/>
      <c r="D4661" s="38"/>
      <c r="E4661" s="38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22"/>
    </row>
    <row r="4662" spans="1:22" x14ac:dyDescent="0.2">
      <c r="A4662" s="24">
        <f>1+LARGE($A$11:A4661,1)</f>
        <v>4651</v>
      </c>
      <c r="B4662" s="38" t="str">
        <f>_xlfn.IFNA(IF($U$8="set",VLOOKUP(Search!$A4662,Inventory!$AD$2:$AI$5552,6,FALSE),IF($U$8="Player",VLOOKUP(Search!$A4662,Inventory!$AF$2:$AI$5552,4,FALSE),IF($U$8="BV",VLOOKUP(Search!$A4662,Inventory!$AH$2:$AI$5552,2,FALSE),""))),"")</f>
        <v/>
      </c>
      <c r="C4662" s="38"/>
      <c r="D4662" s="38"/>
      <c r="E4662" s="38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22"/>
    </row>
    <row r="4663" spans="1:22" x14ac:dyDescent="0.2">
      <c r="A4663" s="24">
        <f>1+LARGE($A$11:A4662,1)</f>
        <v>4652</v>
      </c>
      <c r="B4663" s="38" t="str">
        <f>_xlfn.IFNA(IF($U$8="set",VLOOKUP(Search!$A4663,Inventory!$AD$2:$AI$5552,6,FALSE),IF($U$8="Player",VLOOKUP(Search!$A4663,Inventory!$AF$2:$AI$5552,4,FALSE),IF($U$8="BV",VLOOKUP(Search!$A4663,Inventory!$AH$2:$AI$5552,2,FALSE),""))),"")</f>
        <v/>
      </c>
      <c r="C4663" s="38"/>
      <c r="D4663" s="38"/>
      <c r="E4663" s="38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22"/>
    </row>
    <row r="4664" spans="1:22" x14ac:dyDescent="0.2">
      <c r="A4664" s="24">
        <f>1+LARGE($A$11:A4663,1)</f>
        <v>4653</v>
      </c>
      <c r="B4664" s="38" t="str">
        <f>_xlfn.IFNA(IF($U$8="set",VLOOKUP(Search!$A4664,Inventory!$AD$2:$AI$5552,6,FALSE),IF($U$8="Player",VLOOKUP(Search!$A4664,Inventory!$AF$2:$AI$5552,4,FALSE),IF($U$8="BV",VLOOKUP(Search!$A4664,Inventory!$AH$2:$AI$5552,2,FALSE),""))),"")</f>
        <v/>
      </c>
      <c r="C4664" s="38"/>
      <c r="D4664" s="38"/>
      <c r="E4664" s="38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22"/>
    </row>
    <row r="4665" spans="1:22" x14ac:dyDescent="0.2">
      <c r="A4665" s="24">
        <f>1+LARGE($A$11:A4664,1)</f>
        <v>4654</v>
      </c>
      <c r="B4665" s="38" t="str">
        <f>_xlfn.IFNA(IF($U$8="set",VLOOKUP(Search!$A4665,Inventory!$AD$2:$AI$5552,6,FALSE),IF($U$8="Player",VLOOKUP(Search!$A4665,Inventory!$AF$2:$AI$5552,4,FALSE),IF($U$8="BV",VLOOKUP(Search!$A4665,Inventory!$AH$2:$AI$5552,2,FALSE),""))),"")</f>
        <v/>
      </c>
      <c r="C4665" s="38"/>
      <c r="D4665" s="38"/>
      <c r="E4665" s="38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22"/>
    </row>
    <row r="4666" spans="1:22" x14ac:dyDescent="0.2">
      <c r="A4666" s="24">
        <f>1+LARGE($A$11:A4665,1)</f>
        <v>4655</v>
      </c>
      <c r="B4666" s="38" t="str">
        <f>_xlfn.IFNA(IF($U$8="set",VLOOKUP(Search!$A4666,Inventory!$AD$2:$AI$5552,6,FALSE),IF($U$8="Player",VLOOKUP(Search!$A4666,Inventory!$AF$2:$AI$5552,4,FALSE),IF($U$8="BV",VLOOKUP(Search!$A4666,Inventory!$AH$2:$AI$5552,2,FALSE),""))),"")</f>
        <v/>
      </c>
      <c r="C4666" s="38"/>
      <c r="D4666" s="38"/>
      <c r="E4666" s="38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22"/>
    </row>
    <row r="4667" spans="1:22" x14ac:dyDescent="0.2">
      <c r="A4667" s="24">
        <f>1+LARGE($A$11:A4666,1)</f>
        <v>4656</v>
      </c>
      <c r="B4667" s="38" t="str">
        <f>_xlfn.IFNA(IF($U$8="set",VLOOKUP(Search!$A4667,Inventory!$AD$2:$AI$5552,6,FALSE),IF($U$8="Player",VLOOKUP(Search!$A4667,Inventory!$AF$2:$AI$5552,4,FALSE),IF($U$8="BV",VLOOKUP(Search!$A4667,Inventory!$AH$2:$AI$5552,2,FALSE),""))),"")</f>
        <v/>
      </c>
      <c r="C4667" s="38"/>
      <c r="D4667" s="38"/>
      <c r="E4667" s="38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22"/>
    </row>
    <row r="4668" spans="1:22" x14ac:dyDescent="0.2">
      <c r="A4668" s="24">
        <f>1+LARGE($A$11:A4667,1)</f>
        <v>4657</v>
      </c>
      <c r="B4668" s="38" t="str">
        <f>_xlfn.IFNA(IF($U$8="set",VLOOKUP(Search!$A4668,Inventory!$AD$2:$AI$5552,6,FALSE),IF($U$8="Player",VLOOKUP(Search!$A4668,Inventory!$AF$2:$AI$5552,4,FALSE),IF($U$8="BV",VLOOKUP(Search!$A4668,Inventory!$AH$2:$AI$5552,2,FALSE),""))),"")</f>
        <v/>
      </c>
      <c r="C4668" s="38"/>
      <c r="D4668" s="38"/>
      <c r="E4668" s="38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22"/>
    </row>
    <row r="4669" spans="1:22" x14ac:dyDescent="0.2">
      <c r="A4669" s="24">
        <f>1+LARGE($A$11:A4668,1)</f>
        <v>4658</v>
      </c>
      <c r="B4669" s="38" t="str">
        <f>_xlfn.IFNA(IF($U$8="set",VLOOKUP(Search!$A4669,Inventory!$AD$2:$AI$5552,6,FALSE),IF($U$8="Player",VLOOKUP(Search!$A4669,Inventory!$AF$2:$AI$5552,4,FALSE),IF($U$8="BV",VLOOKUP(Search!$A4669,Inventory!$AH$2:$AI$5552,2,FALSE),""))),"")</f>
        <v/>
      </c>
      <c r="C4669" s="38"/>
      <c r="D4669" s="38"/>
      <c r="E4669" s="38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22"/>
    </row>
    <row r="4670" spans="1:22" x14ac:dyDescent="0.2">
      <c r="A4670" s="24">
        <f>1+LARGE($A$11:A4669,1)</f>
        <v>4659</v>
      </c>
      <c r="B4670" s="38" t="str">
        <f>_xlfn.IFNA(IF($U$8="set",VLOOKUP(Search!$A4670,Inventory!$AD$2:$AI$5552,6,FALSE),IF($U$8="Player",VLOOKUP(Search!$A4670,Inventory!$AF$2:$AI$5552,4,FALSE),IF($U$8="BV",VLOOKUP(Search!$A4670,Inventory!$AH$2:$AI$5552,2,FALSE),""))),"")</f>
        <v/>
      </c>
      <c r="C4670" s="38"/>
      <c r="D4670" s="38"/>
      <c r="E4670" s="38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22"/>
    </row>
    <row r="4671" spans="1:22" x14ac:dyDescent="0.2">
      <c r="A4671" s="24">
        <f>1+LARGE($A$11:A4670,1)</f>
        <v>4660</v>
      </c>
      <c r="B4671" s="38" t="str">
        <f>_xlfn.IFNA(IF($U$8="set",VLOOKUP(Search!$A4671,Inventory!$AD$2:$AI$5552,6,FALSE),IF($U$8="Player",VLOOKUP(Search!$A4671,Inventory!$AF$2:$AI$5552,4,FALSE),IF($U$8="BV",VLOOKUP(Search!$A4671,Inventory!$AH$2:$AI$5552,2,FALSE),""))),"")</f>
        <v/>
      </c>
      <c r="C4671" s="38"/>
      <c r="D4671" s="38"/>
      <c r="E4671" s="38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22"/>
    </row>
    <row r="4672" spans="1:22" x14ac:dyDescent="0.2">
      <c r="A4672" s="24">
        <f>1+LARGE($A$11:A4671,1)</f>
        <v>4661</v>
      </c>
      <c r="B4672" s="38" t="str">
        <f>_xlfn.IFNA(IF($U$8="set",VLOOKUP(Search!$A4672,Inventory!$AD$2:$AI$5552,6,FALSE),IF($U$8="Player",VLOOKUP(Search!$A4672,Inventory!$AF$2:$AI$5552,4,FALSE),IF($U$8="BV",VLOOKUP(Search!$A4672,Inventory!$AH$2:$AI$5552,2,FALSE),""))),"")</f>
        <v/>
      </c>
      <c r="C4672" s="38"/>
      <c r="D4672" s="38"/>
      <c r="E4672" s="38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22"/>
    </row>
    <row r="4673" spans="1:22" x14ac:dyDescent="0.2">
      <c r="A4673" s="24">
        <f>1+LARGE($A$11:A4672,1)</f>
        <v>4662</v>
      </c>
      <c r="B4673" s="38" t="str">
        <f>_xlfn.IFNA(IF($U$8="set",VLOOKUP(Search!$A4673,Inventory!$AD$2:$AI$5552,6,FALSE),IF($U$8="Player",VLOOKUP(Search!$A4673,Inventory!$AF$2:$AI$5552,4,FALSE),IF($U$8="BV",VLOOKUP(Search!$A4673,Inventory!$AH$2:$AI$5552,2,FALSE),""))),"")</f>
        <v/>
      </c>
      <c r="C4673" s="38"/>
      <c r="D4673" s="38"/>
      <c r="E4673" s="38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22"/>
    </row>
    <row r="4674" spans="1:22" x14ac:dyDescent="0.2">
      <c r="A4674" s="24">
        <f>1+LARGE($A$11:A4673,1)</f>
        <v>4663</v>
      </c>
      <c r="B4674" s="38" t="str">
        <f>_xlfn.IFNA(IF($U$8="set",VLOOKUP(Search!$A4674,Inventory!$AD$2:$AI$5552,6,FALSE),IF($U$8="Player",VLOOKUP(Search!$A4674,Inventory!$AF$2:$AI$5552,4,FALSE),IF($U$8="BV",VLOOKUP(Search!$A4674,Inventory!$AH$2:$AI$5552,2,FALSE),""))),"")</f>
        <v/>
      </c>
      <c r="C4674" s="38"/>
      <c r="D4674" s="38"/>
      <c r="E4674" s="38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22"/>
    </row>
    <row r="4675" spans="1:22" x14ac:dyDescent="0.2">
      <c r="A4675" s="24">
        <f>1+LARGE($A$11:A4674,1)</f>
        <v>4664</v>
      </c>
      <c r="B4675" s="38" t="str">
        <f>_xlfn.IFNA(IF($U$8="set",VLOOKUP(Search!$A4675,Inventory!$AD$2:$AI$5552,6,FALSE),IF($U$8="Player",VLOOKUP(Search!$A4675,Inventory!$AF$2:$AI$5552,4,FALSE),IF($U$8="BV",VLOOKUP(Search!$A4675,Inventory!$AH$2:$AI$5552,2,FALSE),""))),"")</f>
        <v/>
      </c>
      <c r="C4675" s="38"/>
      <c r="D4675" s="38"/>
      <c r="E4675" s="38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22"/>
    </row>
    <row r="4676" spans="1:22" x14ac:dyDescent="0.2">
      <c r="A4676" s="24">
        <f>1+LARGE($A$11:A4675,1)</f>
        <v>4665</v>
      </c>
      <c r="B4676" s="38" t="str">
        <f>_xlfn.IFNA(IF($U$8="set",VLOOKUP(Search!$A4676,Inventory!$AD$2:$AI$5552,6,FALSE),IF($U$8="Player",VLOOKUP(Search!$A4676,Inventory!$AF$2:$AI$5552,4,FALSE),IF($U$8="BV",VLOOKUP(Search!$A4676,Inventory!$AH$2:$AI$5552,2,FALSE),""))),"")</f>
        <v/>
      </c>
      <c r="C4676" s="38"/>
      <c r="D4676" s="38"/>
      <c r="E4676" s="38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22"/>
    </row>
    <row r="4677" spans="1:22" x14ac:dyDescent="0.2">
      <c r="A4677" s="24">
        <f>1+LARGE($A$11:A4676,1)</f>
        <v>4666</v>
      </c>
      <c r="B4677" s="38" t="str">
        <f>_xlfn.IFNA(IF($U$8="set",VLOOKUP(Search!$A4677,Inventory!$AD$2:$AI$5552,6,FALSE),IF($U$8="Player",VLOOKUP(Search!$A4677,Inventory!$AF$2:$AI$5552,4,FALSE),IF($U$8="BV",VLOOKUP(Search!$A4677,Inventory!$AH$2:$AI$5552,2,FALSE),""))),"")</f>
        <v/>
      </c>
      <c r="C4677" s="38"/>
      <c r="D4677" s="38"/>
      <c r="E4677" s="38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22"/>
    </row>
    <row r="4678" spans="1:22" x14ac:dyDescent="0.2">
      <c r="A4678" s="24">
        <f>1+LARGE($A$11:A4677,1)</f>
        <v>4667</v>
      </c>
      <c r="B4678" s="38" t="str">
        <f>_xlfn.IFNA(IF($U$8="set",VLOOKUP(Search!$A4678,Inventory!$AD$2:$AI$5552,6,FALSE),IF($U$8="Player",VLOOKUP(Search!$A4678,Inventory!$AF$2:$AI$5552,4,FALSE),IF($U$8="BV",VLOOKUP(Search!$A4678,Inventory!$AH$2:$AI$5552,2,FALSE),""))),"")</f>
        <v/>
      </c>
      <c r="C4678" s="38"/>
      <c r="D4678" s="38"/>
      <c r="E4678" s="38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22"/>
    </row>
    <row r="4679" spans="1:22" x14ac:dyDescent="0.2">
      <c r="A4679" s="24">
        <f>1+LARGE($A$11:A4678,1)</f>
        <v>4668</v>
      </c>
      <c r="B4679" s="38" t="str">
        <f>_xlfn.IFNA(IF($U$8="set",VLOOKUP(Search!$A4679,Inventory!$AD$2:$AI$5552,6,FALSE),IF($U$8="Player",VLOOKUP(Search!$A4679,Inventory!$AF$2:$AI$5552,4,FALSE),IF($U$8="BV",VLOOKUP(Search!$A4679,Inventory!$AH$2:$AI$5552,2,FALSE),""))),"")</f>
        <v/>
      </c>
      <c r="C4679" s="38"/>
      <c r="D4679" s="38"/>
      <c r="E4679" s="38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22"/>
    </row>
    <row r="4680" spans="1:22" x14ac:dyDescent="0.2">
      <c r="A4680" s="24">
        <f>1+LARGE($A$11:A4679,1)</f>
        <v>4669</v>
      </c>
      <c r="B4680" s="38" t="str">
        <f>_xlfn.IFNA(IF($U$8="set",VLOOKUP(Search!$A4680,Inventory!$AD$2:$AI$5552,6,FALSE),IF($U$8="Player",VLOOKUP(Search!$A4680,Inventory!$AF$2:$AI$5552,4,FALSE),IF($U$8="BV",VLOOKUP(Search!$A4680,Inventory!$AH$2:$AI$5552,2,FALSE),""))),"")</f>
        <v/>
      </c>
      <c r="C4680" s="38"/>
      <c r="D4680" s="38"/>
      <c r="E4680" s="38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22"/>
    </row>
    <row r="4681" spans="1:22" x14ac:dyDescent="0.2">
      <c r="A4681" s="24">
        <f>1+LARGE($A$11:A4680,1)</f>
        <v>4670</v>
      </c>
      <c r="B4681" s="38" t="str">
        <f>_xlfn.IFNA(IF($U$8="set",VLOOKUP(Search!$A4681,Inventory!$AD$2:$AI$5552,6,FALSE),IF($U$8="Player",VLOOKUP(Search!$A4681,Inventory!$AF$2:$AI$5552,4,FALSE),IF($U$8="BV",VLOOKUP(Search!$A4681,Inventory!$AH$2:$AI$5552,2,FALSE),""))),"")</f>
        <v/>
      </c>
      <c r="C4681" s="38"/>
      <c r="D4681" s="38"/>
      <c r="E4681" s="38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22"/>
    </row>
    <row r="4682" spans="1:22" x14ac:dyDescent="0.2">
      <c r="A4682" s="24">
        <f>1+LARGE($A$11:A4681,1)</f>
        <v>4671</v>
      </c>
      <c r="B4682" s="38" t="str">
        <f>_xlfn.IFNA(IF($U$8="set",VLOOKUP(Search!$A4682,Inventory!$AD$2:$AI$5552,6,FALSE),IF($U$8="Player",VLOOKUP(Search!$A4682,Inventory!$AF$2:$AI$5552,4,FALSE),IF($U$8="BV",VLOOKUP(Search!$A4682,Inventory!$AH$2:$AI$5552,2,FALSE),""))),"")</f>
        <v/>
      </c>
      <c r="C4682" s="38"/>
      <c r="D4682" s="38"/>
      <c r="E4682" s="38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22"/>
    </row>
    <row r="4683" spans="1:22" x14ac:dyDescent="0.2">
      <c r="A4683" s="24">
        <f>1+LARGE($A$11:A4682,1)</f>
        <v>4672</v>
      </c>
      <c r="B4683" s="38" t="str">
        <f>_xlfn.IFNA(IF($U$8="set",VLOOKUP(Search!$A4683,Inventory!$AD$2:$AI$5552,6,FALSE),IF($U$8="Player",VLOOKUP(Search!$A4683,Inventory!$AF$2:$AI$5552,4,FALSE),IF($U$8="BV",VLOOKUP(Search!$A4683,Inventory!$AH$2:$AI$5552,2,FALSE),""))),"")</f>
        <v/>
      </c>
      <c r="C4683" s="38"/>
      <c r="D4683" s="38"/>
      <c r="E4683" s="38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22"/>
    </row>
    <row r="4684" spans="1:22" x14ac:dyDescent="0.2">
      <c r="A4684" s="24">
        <f>1+LARGE($A$11:A4683,1)</f>
        <v>4673</v>
      </c>
      <c r="B4684" s="38" t="str">
        <f>_xlfn.IFNA(IF($U$8="set",VLOOKUP(Search!$A4684,Inventory!$AD$2:$AI$5552,6,FALSE),IF($U$8="Player",VLOOKUP(Search!$A4684,Inventory!$AF$2:$AI$5552,4,FALSE),IF($U$8="BV",VLOOKUP(Search!$A4684,Inventory!$AH$2:$AI$5552,2,FALSE),""))),"")</f>
        <v/>
      </c>
      <c r="C4684" s="38"/>
      <c r="D4684" s="38"/>
      <c r="E4684" s="38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22"/>
    </row>
    <row r="4685" spans="1:22" x14ac:dyDescent="0.2">
      <c r="A4685" s="24">
        <f>1+LARGE($A$11:A4684,1)</f>
        <v>4674</v>
      </c>
      <c r="B4685" s="38" t="str">
        <f>_xlfn.IFNA(IF($U$8="set",VLOOKUP(Search!$A4685,Inventory!$AD$2:$AI$5552,6,FALSE),IF($U$8="Player",VLOOKUP(Search!$A4685,Inventory!$AF$2:$AI$5552,4,FALSE),IF($U$8="BV",VLOOKUP(Search!$A4685,Inventory!$AH$2:$AI$5552,2,FALSE),""))),"")</f>
        <v/>
      </c>
      <c r="C4685" s="38"/>
      <c r="D4685" s="38"/>
      <c r="E4685" s="38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22"/>
    </row>
    <row r="4686" spans="1:22" x14ac:dyDescent="0.2">
      <c r="A4686" s="24">
        <f>1+LARGE($A$11:A4685,1)</f>
        <v>4675</v>
      </c>
      <c r="B4686" s="38" t="str">
        <f>_xlfn.IFNA(IF($U$8="set",VLOOKUP(Search!$A4686,Inventory!$AD$2:$AI$5552,6,FALSE),IF($U$8="Player",VLOOKUP(Search!$A4686,Inventory!$AF$2:$AI$5552,4,FALSE),IF($U$8="BV",VLOOKUP(Search!$A4686,Inventory!$AH$2:$AI$5552,2,FALSE),""))),"")</f>
        <v/>
      </c>
      <c r="C4686" s="38"/>
      <c r="D4686" s="38"/>
      <c r="E4686" s="38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22"/>
    </row>
    <row r="4687" spans="1:22" x14ac:dyDescent="0.2">
      <c r="A4687" s="24">
        <f>1+LARGE($A$11:A4686,1)</f>
        <v>4676</v>
      </c>
      <c r="B4687" s="38" t="str">
        <f>_xlfn.IFNA(IF($U$8="set",VLOOKUP(Search!$A4687,Inventory!$AD$2:$AI$5552,6,FALSE),IF($U$8="Player",VLOOKUP(Search!$A4687,Inventory!$AF$2:$AI$5552,4,FALSE),IF($U$8="BV",VLOOKUP(Search!$A4687,Inventory!$AH$2:$AI$5552,2,FALSE),""))),"")</f>
        <v/>
      </c>
      <c r="C4687" s="38"/>
      <c r="D4687" s="38"/>
      <c r="E4687" s="38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22"/>
    </row>
    <row r="4688" spans="1:22" x14ac:dyDescent="0.2">
      <c r="A4688" s="24">
        <f>1+LARGE($A$11:A4687,1)</f>
        <v>4677</v>
      </c>
      <c r="B4688" s="38" t="str">
        <f>_xlfn.IFNA(IF($U$8="set",VLOOKUP(Search!$A4688,Inventory!$AD$2:$AI$5552,6,FALSE),IF($U$8="Player",VLOOKUP(Search!$A4688,Inventory!$AF$2:$AI$5552,4,FALSE),IF($U$8="BV",VLOOKUP(Search!$A4688,Inventory!$AH$2:$AI$5552,2,FALSE),""))),"")</f>
        <v/>
      </c>
      <c r="C4688" s="38"/>
      <c r="D4688" s="38"/>
      <c r="E4688" s="38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22"/>
    </row>
    <row r="4689" spans="1:22" x14ac:dyDescent="0.2">
      <c r="A4689" s="24">
        <f>1+LARGE($A$11:A4688,1)</f>
        <v>4678</v>
      </c>
      <c r="B4689" s="38" t="str">
        <f>_xlfn.IFNA(IF($U$8="set",VLOOKUP(Search!$A4689,Inventory!$AD$2:$AI$5552,6,FALSE),IF($U$8="Player",VLOOKUP(Search!$A4689,Inventory!$AF$2:$AI$5552,4,FALSE),IF($U$8="BV",VLOOKUP(Search!$A4689,Inventory!$AH$2:$AI$5552,2,FALSE),""))),"")</f>
        <v/>
      </c>
      <c r="C4689" s="38"/>
      <c r="D4689" s="38"/>
      <c r="E4689" s="38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22"/>
    </row>
    <row r="4690" spans="1:22" x14ac:dyDescent="0.2">
      <c r="A4690" s="24">
        <f>1+LARGE($A$11:A4689,1)</f>
        <v>4679</v>
      </c>
      <c r="B4690" s="38" t="str">
        <f>_xlfn.IFNA(IF($U$8="set",VLOOKUP(Search!$A4690,Inventory!$AD$2:$AI$5552,6,FALSE),IF($U$8="Player",VLOOKUP(Search!$A4690,Inventory!$AF$2:$AI$5552,4,FALSE),IF($U$8="BV",VLOOKUP(Search!$A4690,Inventory!$AH$2:$AI$5552,2,FALSE),""))),"")</f>
        <v/>
      </c>
      <c r="C4690" s="38"/>
      <c r="D4690" s="38"/>
      <c r="E4690" s="38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22"/>
    </row>
    <row r="4691" spans="1:22" x14ac:dyDescent="0.2">
      <c r="A4691" s="24">
        <f>1+LARGE($A$11:A4690,1)</f>
        <v>4680</v>
      </c>
      <c r="B4691" s="38" t="str">
        <f>_xlfn.IFNA(IF($U$8="set",VLOOKUP(Search!$A4691,Inventory!$AD$2:$AI$5552,6,FALSE),IF($U$8="Player",VLOOKUP(Search!$A4691,Inventory!$AF$2:$AI$5552,4,FALSE),IF($U$8="BV",VLOOKUP(Search!$A4691,Inventory!$AH$2:$AI$5552,2,FALSE),""))),"")</f>
        <v/>
      </c>
      <c r="C4691" s="38"/>
      <c r="D4691" s="38"/>
      <c r="E4691" s="38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22"/>
    </row>
    <row r="4692" spans="1:22" x14ac:dyDescent="0.2">
      <c r="A4692" s="24">
        <f>1+LARGE($A$11:A4691,1)</f>
        <v>4681</v>
      </c>
      <c r="B4692" s="38" t="str">
        <f>_xlfn.IFNA(IF($U$8="set",VLOOKUP(Search!$A4692,Inventory!$AD$2:$AI$5552,6,FALSE),IF($U$8="Player",VLOOKUP(Search!$A4692,Inventory!$AF$2:$AI$5552,4,FALSE),IF($U$8="BV",VLOOKUP(Search!$A4692,Inventory!$AH$2:$AI$5552,2,FALSE),""))),"")</f>
        <v/>
      </c>
      <c r="C4692" s="38"/>
      <c r="D4692" s="38"/>
      <c r="E4692" s="38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22"/>
    </row>
    <row r="4693" spans="1:22" x14ac:dyDescent="0.2">
      <c r="A4693" s="24">
        <f>1+LARGE($A$11:A4692,1)</f>
        <v>4682</v>
      </c>
      <c r="B4693" s="38" t="str">
        <f>_xlfn.IFNA(IF($U$8="set",VLOOKUP(Search!$A4693,Inventory!$AD$2:$AI$5552,6,FALSE),IF($U$8="Player",VLOOKUP(Search!$A4693,Inventory!$AF$2:$AI$5552,4,FALSE),IF($U$8="BV",VLOOKUP(Search!$A4693,Inventory!$AH$2:$AI$5552,2,FALSE),""))),"")</f>
        <v/>
      </c>
      <c r="C4693" s="38"/>
      <c r="D4693" s="38"/>
      <c r="E4693" s="38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22"/>
    </row>
    <row r="4694" spans="1:22" x14ac:dyDescent="0.2">
      <c r="A4694" s="24">
        <f>1+LARGE($A$11:A4693,1)</f>
        <v>4683</v>
      </c>
      <c r="B4694" s="38" t="str">
        <f>_xlfn.IFNA(IF($U$8="set",VLOOKUP(Search!$A4694,Inventory!$AD$2:$AI$5552,6,FALSE),IF($U$8="Player",VLOOKUP(Search!$A4694,Inventory!$AF$2:$AI$5552,4,FALSE),IF($U$8="BV",VLOOKUP(Search!$A4694,Inventory!$AH$2:$AI$5552,2,FALSE),""))),"")</f>
        <v/>
      </c>
      <c r="C4694" s="38"/>
      <c r="D4694" s="38"/>
      <c r="E4694" s="38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22"/>
    </row>
    <row r="4695" spans="1:22" x14ac:dyDescent="0.2">
      <c r="A4695" s="24">
        <f>1+LARGE($A$11:A4694,1)</f>
        <v>4684</v>
      </c>
      <c r="B4695" s="38" t="str">
        <f>_xlfn.IFNA(IF($U$8="set",VLOOKUP(Search!$A4695,Inventory!$AD$2:$AI$5552,6,FALSE),IF($U$8="Player",VLOOKUP(Search!$A4695,Inventory!$AF$2:$AI$5552,4,FALSE),IF($U$8="BV",VLOOKUP(Search!$A4695,Inventory!$AH$2:$AI$5552,2,FALSE),""))),"")</f>
        <v/>
      </c>
      <c r="C4695" s="38"/>
      <c r="D4695" s="38"/>
      <c r="E4695" s="38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22"/>
    </row>
    <row r="4696" spans="1:22" x14ac:dyDescent="0.2">
      <c r="A4696" s="24">
        <f>1+LARGE($A$11:A4695,1)</f>
        <v>4685</v>
      </c>
      <c r="B4696" s="38" t="str">
        <f>_xlfn.IFNA(IF($U$8="set",VLOOKUP(Search!$A4696,Inventory!$AD$2:$AI$5552,6,FALSE),IF($U$8="Player",VLOOKUP(Search!$A4696,Inventory!$AF$2:$AI$5552,4,FALSE),IF($U$8="BV",VLOOKUP(Search!$A4696,Inventory!$AH$2:$AI$5552,2,FALSE),""))),"")</f>
        <v/>
      </c>
      <c r="C4696" s="38"/>
      <c r="D4696" s="38"/>
      <c r="E4696" s="38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22"/>
    </row>
    <row r="4697" spans="1:22" x14ac:dyDescent="0.2">
      <c r="A4697" s="24">
        <f>1+LARGE($A$11:A4696,1)</f>
        <v>4686</v>
      </c>
      <c r="B4697" s="38" t="str">
        <f>_xlfn.IFNA(IF($U$8="set",VLOOKUP(Search!$A4697,Inventory!$AD$2:$AI$5552,6,FALSE),IF($U$8="Player",VLOOKUP(Search!$A4697,Inventory!$AF$2:$AI$5552,4,FALSE),IF($U$8="BV",VLOOKUP(Search!$A4697,Inventory!$AH$2:$AI$5552,2,FALSE),""))),"")</f>
        <v/>
      </c>
      <c r="C4697" s="38"/>
      <c r="D4697" s="38"/>
      <c r="E4697" s="38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22"/>
    </row>
    <row r="4698" spans="1:22" x14ac:dyDescent="0.2">
      <c r="A4698" s="24">
        <f>1+LARGE($A$11:A4697,1)</f>
        <v>4687</v>
      </c>
      <c r="B4698" s="38" t="str">
        <f>_xlfn.IFNA(IF($U$8="set",VLOOKUP(Search!$A4698,Inventory!$AD$2:$AI$5552,6,FALSE),IF($U$8="Player",VLOOKUP(Search!$A4698,Inventory!$AF$2:$AI$5552,4,FALSE),IF($U$8="BV",VLOOKUP(Search!$A4698,Inventory!$AH$2:$AI$5552,2,FALSE),""))),"")</f>
        <v/>
      </c>
      <c r="C4698" s="38"/>
      <c r="D4698" s="38"/>
      <c r="E4698" s="38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22"/>
    </row>
    <row r="4699" spans="1:22" x14ac:dyDescent="0.2">
      <c r="A4699" s="24">
        <f>1+LARGE($A$11:A4698,1)</f>
        <v>4688</v>
      </c>
      <c r="B4699" s="38" t="str">
        <f>_xlfn.IFNA(IF($U$8="set",VLOOKUP(Search!$A4699,Inventory!$AD$2:$AI$5552,6,FALSE),IF($U$8="Player",VLOOKUP(Search!$A4699,Inventory!$AF$2:$AI$5552,4,FALSE),IF($U$8="BV",VLOOKUP(Search!$A4699,Inventory!$AH$2:$AI$5552,2,FALSE),""))),"")</f>
        <v/>
      </c>
      <c r="C4699" s="38"/>
      <c r="D4699" s="38"/>
      <c r="E4699" s="38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22"/>
    </row>
    <row r="4700" spans="1:22" x14ac:dyDescent="0.2">
      <c r="A4700" s="24">
        <f>1+LARGE($A$11:A4699,1)</f>
        <v>4689</v>
      </c>
      <c r="B4700" s="38" t="str">
        <f>_xlfn.IFNA(IF($U$8="set",VLOOKUP(Search!$A4700,Inventory!$AD$2:$AI$5552,6,FALSE),IF($U$8="Player",VLOOKUP(Search!$A4700,Inventory!$AF$2:$AI$5552,4,FALSE),IF($U$8="BV",VLOOKUP(Search!$A4700,Inventory!$AH$2:$AI$5552,2,FALSE),""))),"")</f>
        <v/>
      </c>
      <c r="C4700" s="38"/>
      <c r="D4700" s="38"/>
      <c r="E4700" s="38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22"/>
    </row>
    <row r="4701" spans="1:22" x14ac:dyDescent="0.2">
      <c r="A4701" s="24">
        <f>1+LARGE($A$11:A4700,1)</f>
        <v>4690</v>
      </c>
      <c r="B4701" s="38" t="str">
        <f>_xlfn.IFNA(IF($U$8="set",VLOOKUP(Search!$A4701,Inventory!$AD$2:$AI$5552,6,FALSE),IF($U$8="Player",VLOOKUP(Search!$A4701,Inventory!$AF$2:$AI$5552,4,FALSE),IF($U$8="BV",VLOOKUP(Search!$A4701,Inventory!$AH$2:$AI$5552,2,FALSE),""))),"")</f>
        <v/>
      </c>
      <c r="C4701" s="38"/>
      <c r="D4701" s="38"/>
      <c r="E4701" s="38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22"/>
    </row>
    <row r="4702" spans="1:22" x14ac:dyDescent="0.2">
      <c r="A4702" s="24">
        <f>1+LARGE($A$11:A4701,1)</f>
        <v>4691</v>
      </c>
      <c r="B4702" s="38" t="str">
        <f>_xlfn.IFNA(IF($U$8="set",VLOOKUP(Search!$A4702,Inventory!$AD$2:$AI$5552,6,FALSE),IF($U$8="Player",VLOOKUP(Search!$A4702,Inventory!$AF$2:$AI$5552,4,FALSE),IF($U$8="BV",VLOOKUP(Search!$A4702,Inventory!$AH$2:$AI$5552,2,FALSE),""))),"")</f>
        <v/>
      </c>
      <c r="C4702" s="38"/>
      <c r="D4702" s="38"/>
      <c r="E4702" s="38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22"/>
    </row>
    <row r="4703" spans="1:22" x14ac:dyDescent="0.2">
      <c r="A4703" s="24">
        <f>1+LARGE($A$11:A4702,1)</f>
        <v>4692</v>
      </c>
      <c r="B4703" s="38" t="str">
        <f>_xlfn.IFNA(IF($U$8="set",VLOOKUP(Search!$A4703,Inventory!$AD$2:$AI$5552,6,FALSE),IF($U$8="Player",VLOOKUP(Search!$A4703,Inventory!$AF$2:$AI$5552,4,FALSE),IF($U$8="BV",VLOOKUP(Search!$A4703,Inventory!$AH$2:$AI$5552,2,FALSE),""))),"")</f>
        <v/>
      </c>
      <c r="C4703" s="38"/>
      <c r="D4703" s="38"/>
      <c r="E4703" s="38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22"/>
    </row>
    <row r="4704" spans="1:22" x14ac:dyDescent="0.2">
      <c r="A4704" s="24">
        <f>1+LARGE($A$11:A4703,1)</f>
        <v>4693</v>
      </c>
      <c r="B4704" s="38" t="str">
        <f>_xlfn.IFNA(IF($U$8="set",VLOOKUP(Search!$A4704,Inventory!$AD$2:$AI$5552,6,FALSE),IF($U$8="Player",VLOOKUP(Search!$A4704,Inventory!$AF$2:$AI$5552,4,FALSE),IF($U$8="BV",VLOOKUP(Search!$A4704,Inventory!$AH$2:$AI$5552,2,FALSE),""))),"")</f>
        <v/>
      </c>
      <c r="C4704" s="38"/>
      <c r="D4704" s="38"/>
      <c r="E4704" s="38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22"/>
    </row>
    <row r="4705" spans="1:22" x14ac:dyDescent="0.2">
      <c r="A4705" s="24">
        <f>1+LARGE($A$11:A4704,1)</f>
        <v>4694</v>
      </c>
      <c r="B4705" s="38" t="str">
        <f>_xlfn.IFNA(IF($U$8="set",VLOOKUP(Search!$A4705,Inventory!$AD$2:$AI$5552,6,FALSE),IF($U$8="Player",VLOOKUP(Search!$A4705,Inventory!$AF$2:$AI$5552,4,FALSE),IF($U$8="BV",VLOOKUP(Search!$A4705,Inventory!$AH$2:$AI$5552,2,FALSE),""))),"")</f>
        <v/>
      </c>
      <c r="C4705" s="38"/>
      <c r="D4705" s="38"/>
      <c r="E4705" s="38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22"/>
    </row>
    <row r="4706" spans="1:22" x14ac:dyDescent="0.2">
      <c r="A4706" s="24">
        <f>1+LARGE($A$11:A4705,1)</f>
        <v>4695</v>
      </c>
      <c r="B4706" s="38" t="str">
        <f>_xlfn.IFNA(IF($U$8="set",VLOOKUP(Search!$A4706,Inventory!$AD$2:$AI$5552,6,FALSE),IF($U$8="Player",VLOOKUP(Search!$A4706,Inventory!$AF$2:$AI$5552,4,FALSE),IF($U$8="BV",VLOOKUP(Search!$A4706,Inventory!$AH$2:$AI$5552,2,FALSE),""))),"")</f>
        <v/>
      </c>
      <c r="C4706" s="38"/>
      <c r="D4706" s="38"/>
      <c r="E4706" s="38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22"/>
    </row>
    <row r="4707" spans="1:22" x14ac:dyDescent="0.2">
      <c r="A4707" s="24">
        <f>1+LARGE($A$11:A4706,1)</f>
        <v>4696</v>
      </c>
      <c r="B4707" s="38" t="str">
        <f>_xlfn.IFNA(IF($U$8="set",VLOOKUP(Search!$A4707,Inventory!$AD$2:$AI$5552,6,FALSE),IF($U$8="Player",VLOOKUP(Search!$A4707,Inventory!$AF$2:$AI$5552,4,FALSE),IF($U$8="BV",VLOOKUP(Search!$A4707,Inventory!$AH$2:$AI$5552,2,FALSE),""))),"")</f>
        <v/>
      </c>
      <c r="C4707" s="38"/>
      <c r="D4707" s="38"/>
      <c r="E4707" s="38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22"/>
    </row>
    <row r="4708" spans="1:22" x14ac:dyDescent="0.2">
      <c r="A4708" s="24">
        <f>1+LARGE($A$11:A4707,1)</f>
        <v>4697</v>
      </c>
      <c r="B4708" s="38" t="str">
        <f>_xlfn.IFNA(IF($U$8="set",VLOOKUP(Search!$A4708,Inventory!$AD$2:$AI$5552,6,FALSE),IF($U$8="Player",VLOOKUP(Search!$A4708,Inventory!$AF$2:$AI$5552,4,FALSE),IF($U$8="BV",VLOOKUP(Search!$A4708,Inventory!$AH$2:$AI$5552,2,FALSE),""))),"")</f>
        <v/>
      </c>
      <c r="C4708" s="38"/>
      <c r="D4708" s="38"/>
      <c r="E4708" s="38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22"/>
    </row>
    <row r="4709" spans="1:22" x14ac:dyDescent="0.2">
      <c r="A4709" s="24">
        <f>1+LARGE($A$11:A4708,1)</f>
        <v>4698</v>
      </c>
      <c r="B4709" s="38" t="str">
        <f>_xlfn.IFNA(IF($U$8="set",VLOOKUP(Search!$A4709,Inventory!$AD$2:$AI$5552,6,FALSE),IF($U$8="Player",VLOOKUP(Search!$A4709,Inventory!$AF$2:$AI$5552,4,FALSE),IF($U$8="BV",VLOOKUP(Search!$A4709,Inventory!$AH$2:$AI$5552,2,FALSE),""))),"")</f>
        <v/>
      </c>
      <c r="C4709" s="38"/>
      <c r="D4709" s="38"/>
      <c r="E4709" s="38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22"/>
    </row>
    <row r="4710" spans="1:22" x14ac:dyDescent="0.2">
      <c r="A4710" s="24">
        <f>1+LARGE($A$11:A4709,1)</f>
        <v>4699</v>
      </c>
      <c r="B4710" s="38" t="str">
        <f>_xlfn.IFNA(IF($U$8="set",VLOOKUP(Search!$A4710,Inventory!$AD$2:$AI$5552,6,FALSE),IF($U$8="Player",VLOOKUP(Search!$A4710,Inventory!$AF$2:$AI$5552,4,FALSE),IF($U$8="BV",VLOOKUP(Search!$A4710,Inventory!$AH$2:$AI$5552,2,FALSE),""))),"")</f>
        <v/>
      </c>
      <c r="C4710" s="38"/>
      <c r="D4710" s="38"/>
      <c r="E4710" s="38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22"/>
    </row>
    <row r="4711" spans="1:22" x14ac:dyDescent="0.2">
      <c r="A4711" s="24">
        <f>1+LARGE($A$11:A4710,1)</f>
        <v>4700</v>
      </c>
      <c r="B4711" s="38" t="str">
        <f>_xlfn.IFNA(IF($U$8="set",VLOOKUP(Search!$A4711,Inventory!$AD$2:$AI$5552,6,FALSE),IF($U$8="Player",VLOOKUP(Search!$A4711,Inventory!$AF$2:$AI$5552,4,FALSE),IF($U$8="BV",VLOOKUP(Search!$A4711,Inventory!$AH$2:$AI$5552,2,FALSE),""))),"")</f>
        <v/>
      </c>
      <c r="C4711" s="38"/>
      <c r="D4711" s="38"/>
      <c r="E4711" s="38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22"/>
    </row>
    <row r="4712" spans="1:22" x14ac:dyDescent="0.2">
      <c r="A4712" s="24">
        <f>1+LARGE($A$11:A4711,1)</f>
        <v>4701</v>
      </c>
      <c r="B4712" s="38" t="str">
        <f>_xlfn.IFNA(IF($U$8="set",VLOOKUP(Search!$A4712,Inventory!$AD$2:$AI$5552,6,FALSE),IF($U$8="Player",VLOOKUP(Search!$A4712,Inventory!$AF$2:$AI$5552,4,FALSE),IF($U$8="BV",VLOOKUP(Search!$A4712,Inventory!$AH$2:$AI$5552,2,FALSE),""))),"")</f>
        <v/>
      </c>
      <c r="C4712" s="38"/>
      <c r="D4712" s="38"/>
      <c r="E4712" s="38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22"/>
    </row>
    <row r="4713" spans="1:22" x14ac:dyDescent="0.2">
      <c r="A4713" s="24">
        <f>1+LARGE($A$11:A4712,1)</f>
        <v>4702</v>
      </c>
      <c r="B4713" s="38" t="str">
        <f>_xlfn.IFNA(IF($U$8="set",VLOOKUP(Search!$A4713,Inventory!$AD$2:$AI$5552,6,FALSE),IF($U$8="Player",VLOOKUP(Search!$A4713,Inventory!$AF$2:$AI$5552,4,FALSE),IF($U$8="BV",VLOOKUP(Search!$A4713,Inventory!$AH$2:$AI$5552,2,FALSE),""))),"")</f>
        <v/>
      </c>
      <c r="C4713" s="38"/>
      <c r="D4713" s="38"/>
      <c r="E4713" s="38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22"/>
    </row>
    <row r="4714" spans="1:22" x14ac:dyDescent="0.2">
      <c r="A4714" s="24">
        <f>1+LARGE($A$11:A4713,1)</f>
        <v>4703</v>
      </c>
      <c r="B4714" s="38" t="str">
        <f>_xlfn.IFNA(IF($U$8="set",VLOOKUP(Search!$A4714,Inventory!$AD$2:$AI$5552,6,FALSE),IF($U$8="Player",VLOOKUP(Search!$A4714,Inventory!$AF$2:$AI$5552,4,FALSE),IF($U$8="BV",VLOOKUP(Search!$A4714,Inventory!$AH$2:$AI$5552,2,FALSE),""))),"")</f>
        <v/>
      </c>
      <c r="C4714" s="38"/>
      <c r="D4714" s="38"/>
      <c r="E4714" s="38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22"/>
    </row>
    <row r="4715" spans="1:22" x14ac:dyDescent="0.2">
      <c r="A4715" s="24">
        <f>1+LARGE($A$11:A4714,1)</f>
        <v>4704</v>
      </c>
      <c r="B4715" s="38" t="str">
        <f>_xlfn.IFNA(IF($U$8="set",VLOOKUP(Search!$A4715,Inventory!$AD$2:$AI$5552,6,FALSE),IF($U$8="Player",VLOOKUP(Search!$A4715,Inventory!$AF$2:$AI$5552,4,FALSE),IF($U$8="BV",VLOOKUP(Search!$A4715,Inventory!$AH$2:$AI$5552,2,FALSE),""))),"")</f>
        <v/>
      </c>
      <c r="C4715" s="38"/>
      <c r="D4715" s="38"/>
      <c r="E4715" s="38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22"/>
    </row>
    <row r="4716" spans="1:22" x14ac:dyDescent="0.2">
      <c r="A4716" s="24">
        <f>1+LARGE($A$11:A4715,1)</f>
        <v>4705</v>
      </c>
      <c r="B4716" s="38" t="str">
        <f>_xlfn.IFNA(IF($U$8="set",VLOOKUP(Search!$A4716,Inventory!$AD$2:$AI$5552,6,FALSE),IF($U$8="Player",VLOOKUP(Search!$A4716,Inventory!$AF$2:$AI$5552,4,FALSE),IF($U$8="BV",VLOOKUP(Search!$A4716,Inventory!$AH$2:$AI$5552,2,FALSE),""))),"")</f>
        <v/>
      </c>
      <c r="C4716" s="38"/>
      <c r="D4716" s="38"/>
      <c r="E4716" s="38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22"/>
    </row>
    <row r="4717" spans="1:22" x14ac:dyDescent="0.2">
      <c r="A4717" s="24">
        <f>1+LARGE($A$11:A4716,1)</f>
        <v>4706</v>
      </c>
      <c r="B4717" s="38" t="str">
        <f>_xlfn.IFNA(IF($U$8="set",VLOOKUP(Search!$A4717,Inventory!$AD$2:$AI$5552,6,FALSE),IF($U$8="Player",VLOOKUP(Search!$A4717,Inventory!$AF$2:$AI$5552,4,FALSE),IF($U$8="BV",VLOOKUP(Search!$A4717,Inventory!$AH$2:$AI$5552,2,FALSE),""))),"")</f>
        <v/>
      </c>
      <c r="C4717" s="38"/>
      <c r="D4717" s="38"/>
      <c r="E4717" s="38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22"/>
    </row>
    <row r="4718" spans="1:22" x14ac:dyDescent="0.2">
      <c r="A4718" s="24">
        <f>1+LARGE($A$11:A4717,1)</f>
        <v>4707</v>
      </c>
      <c r="B4718" s="38" t="str">
        <f>_xlfn.IFNA(IF($U$8="set",VLOOKUP(Search!$A4718,Inventory!$AD$2:$AI$5552,6,FALSE),IF($U$8="Player",VLOOKUP(Search!$A4718,Inventory!$AF$2:$AI$5552,4,FALSE),IF($U$8="BV",VLOOKUP(Search!$A4718,Inventory!$AH$2:$AI$5552,2,FALSE),""))),"")</f>
        <v/>
      </c>
      <c r="C4718" s="38"/>
      <c r="D4718" s="38"/>
      <c r="E4718" s="38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22"/>
    </row>
    <row r="4719" spans="1:22" x14ac:dyDescent="0.2">
      <c r="A4719" s="24">
        <f>1+LARGE($A$11:A4718,1)</f>
        <v>4708</v>
      </c>
      <c r="B4719" s="38" t="str">
        <f>_xlfn.IFNA(IF($U$8="set",VLOOKUP(Search!$A4719,Inventory!$AD$2:$AI$5552,6,FALSE),IF($U$8="Player",VLOOKUP(Search!$A4719,Inventory!$AF$2:$AI$5552,4,FALSE),IF($U$8="BV",VLOOKUP(Search!$A4719,Inventory!$AH$2:$AI$5552,2,FALSE),""))),"")</f>
        <v/>
      </c>
      <c r="C4719" s="38"/>
      <c r="D4719" s="38"/>
      <c r="E4719" s="38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22"/>
    </row>
    <row r="4720" spans="1:22" x14ac:dyDescent="0.2">
      <c r="A4720" s="24">
        <f>1+LARGE($A$11:A4719,1)</f>
        <v>4709</v>
      </c>
      <c r="B4720" s="38" t="str">
        <f>_xlfn.IFNA(IF($U$8="set",VLOOKUP(Search!$A4720,Inventory!$AD$2:$AI$5552,6,FALSE),IF($U$8="Player",VLOOKUP(Search!$A4720,Inventory!$AF$2:$AI$5552,4,FALSE),IF($U$8="BV",VLOOKUP(Search!$A4720,Inventory!$AH$2:$AI$5552,2,FALSE),""))),"")</f>
        <v/>
      </c>
      <c r="C4720" s="38"/>
      <c r="D4720" s="38"/>
      <c r="E4720" s="38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22"/>
    </row>
    <row r="4721" spans="1:22" x14ac:dyDescent="0.2">
      <c r="A4721" s="24">
        <f>1+LARGE($A$11:A4720,1)</f>
        <v>4710</v>
      </c>
      <c r="B4721" s="38" t="str">
        <f>_xlfn.IFNA(IF($U$8="set",VLOOKUP(Search!$A4721,Inventory!$AD$2:$AI$5552,6,FALSE),IF($U$8="Player",VLOOKUP(Search!$A4721,Inventory!$AF$2:$AI$5552,4,FALSE),IF($U$8="BV",VLOOKUP(Search!$A4721,Inventory!$AH$2:$AI$5552,2,FALSE),""))),"")</f>
        <v/>
      </c>
      <c r="C4721" s="38"/>
      <c r="D4721" s="38"/>
      <c r="E4721" s="38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22"/>
    </row>
    <row r="4722" spans="1:22" x14ac:dyDescent="0.2">
      <c r="A4722" s="24">
        <f>1+LARGE($A$11:A4721,1)</f>
        <v>4711</v>
      </c>
      <c r="B4722" s="38" t="str">
        <f>_xlfn.IFNA(IF($U$8="set",VLOOKUP(Search!$A4722,Inventory!$AD$2:$AI$5552,6,FALSE),IF($U$8="Player",VLOOKUP(Search!$A4722,Inventory!$AF$2:$AI$5552,4,FALSE),IF($U$8="BV",VLOOKUP(Search!$A4722,Inventory!$AH$2:$AI$5552,2,FALSE),""))),"")</f>
        <v/>
      </c>
      <c r="C4722" s="38"/>
      <c r="D4722" s="38"/>
      <c r="E4722" s="38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22"/>
    </row>
    <row r="4723" spans="1:22" x14ac:dyDescent="0.2">
      <c r="A4723" s="24">
        <f>1+LARGE($A$11:A4722,1)</f>
        <v>4712</v>
      </c>
      <c r="B4723" s="38" t="str">
        <f>_xlfn.IFNA(IF($U$8="set",VLOOKUP(Search!$A4723,Inventory!$AD$2:$AI$5552,6,FALSE),IF($U$8="Player",VLOOKUP(Search!$A4723,Inventory!$AF$2:$AI$5552,4,FALSE),IF($U$8="BV",VLOOKUP(Search!$A4723,Inventory!$AH$2:$AI$5552,2,FALSE),""))),"")</f>
        <v/>
      </c>
      <c r="C4723" s="38"/>
      <c r="D4723" s="38"/>
      <c r="E4723" s="38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22"/>
    </row>
    <row r="4724" spans="1:22" x14ac:dyDescent="0.2">
      <c r="A4724" s="24">
        <f>1+LARGE($A$11:A4723,1)</f>
        <v>4713</v>
      </c>
      <c r="B4724" s="38" t="str">
        <f>_xlfn.IFNA(IF($U$8="set",VLOOKUP(Search!$A4724,Inventory!$AD$2:$AI$5552,6,FALSE),IF($U$8="Player",VLOOKUP(Search!$A4724,Inventory!$AF$2:$AI$5552,4,FALSE),IF($U$8="BV",VLOOKUP(Search!$A4724,Inventory!$AH$2:$AI$5552,2,FALSE),""))),"")</f>
        <v/>
      </c>
      <c r="C4724" s="38"/>
      <c r="D4724" s="38"/>
      <c r="E4724" s="38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22"/>
    </row>
    <row r="4725" spans="1:22" x14ac:dyDescent="0.2">
      <c r="A4725" s="24">
        <f>1+LARGE($A$11:A4724,1)</f>
        <v>4714</v>
      </c>
      <c r="B4725" s="38" t="str">
        <f>_xlfn.IFNA(IF($U$8="set",VLOOKUP(Search!$A4725,Inventory!$AD$2:$AI$5552,6,FALSE),IF($U$8="Player",VLOOKUP(Search!$A4725,Inventory!$AF$2:$AI$5552,4,FALSE),IF($U$8="BV",VLOOKUP(Search!$A4725,Inventory!$AH$2:$AI$5552,2,FALSE),""))),"")</f>
        <v/>
      </c>
      <c r="C4725" s="38"/>
      <c r="D4725" s="38"/>
      <c r="E4725" s="38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22"/>
    </row>
    <row r="4726" spans="1:22" x14ac:dyDescent="0.2">
      <c r="A4726" s="24">
        <f>1+LARGE($A$11:A4725,1)</f>
        <v>4715</v>
      </c>
      <c r="B4726" s="38" t="str">
        <f>_xlfn.IFNA(IF($U$8="set",VLOOKUP(Search!$A4726,Inventory!$AD$2:$AI$5552,6,FALSE),IF($U$8="Player",VLOOKUP(Search!$A4726,Inventory!$AF$2:$AI$5552,4,FALSE),IF($U$8="BV",VLOOKUP(Search!$A4726,Inventory!$AH$2:$AI$5552,2,FALSE),""))),"")</f>
        <v/>
      </c>
      <c r="C4726" s="38"/>
      <c r="D4726" s="38"/>
      <c r="E4726" s="38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22"/>
    </row>
    <row r="4727" spans="1:22" x14ac:dyDescent="0.2">
      <c r="A4727" s="24">
        <f>1+LARGE($A$11:A4726,1)</f>
        <v>4716</v>
      </c>
      <c r="B4727" s="38" t="str">
        <f>_xlfn.IFNA(IF($U$8="set",VLOOKUP(Search!$A4727,Inventory!$AD$2:$AI$5552,6,FALSE),IF($U$8="Player",VLOOKUP(Search!$A4727,Inventory!$AF$2:$AI$5552,4,FALSE),IF($U$8="BV",VLOOKUP(Search!$A4727,Inventory!$AH$2:$AI$5552,2,FALSE),""))),"")</f>
        <v/>
      </c>
      <c r="C4727" s="38"/>
      <c r="D4727" s="38"/>
      <c r="E4727" s="38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22"/>
    </row>
    <row r="4728" spans="1:22" x14ac:dyDescent="0.2">
      <c r="A4728" s="24">
        <f>1+LARGE($A$11:A4727,1)</f>
        <v>4717</v>
      </c>
      <c r="B4728" s="38" t="str">
        <f>_xlfn.IFNA(IF($U$8="set",VLOOKUP(Search!$A4728,Inventory!$AD$2:$AI$5552,6,FALSE),IF($U$8="Player",VLOOKUP(Search!$A4728,Inventory!$AF$2:$AI$5552,4,FALSE),IF($U$8="BV",VLOOKUP(Search!$A4728,Inventory!$AH$2:$AI$5552,2,FALSE),""))),"")</f>
        <v/>
      </c>
      <c r="C4728" s="38"/>
      <c r="D4728" s="38"/>
      <c r="E4728" s="38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22"/>
    </row>
    <row r="4729" spans="1:22" x14ac:dyDescent="0.2">
      <c r="A4729" s="24">
        <f>1+LARGE($A$11:A4728,1)</f>
        <v>4718</v>
      </c>
      <c r="B4729" s="38" t="str">
        <f>_xlfn.IFNA(IF($U$8="set",VLOOKUP(Search!$A4729,Inventory!$AD$2:$AI$5552,6,FALSE),IF($U$8="Player",VLOOKUP(Search!$A4729,Inventory!$AF$2:$AI$5552,4,FALSE),IF($U$8="BV",VLOOKUP(Search!$A4729,Inventory!$AH$2:$AI$5552,2,FALSE),""))),"")</f>
        <v/>
      </c>
      <c r="C4729" s="38"/>
      <c r="D4729" s="38"/>
      <c r="E4729" s="38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22"/>
    </row>
    <row r="4730" spans="1:22" x14ac:dyDescent="0.2">
      <c r="A4730" s="24">
        <f>1+LARGE($A$11:A4729,1)</f>
        <v>4719</v>
      </c>
      <c r="B4730" s="38" t="str">
        <f>_xlfn.IFNA(IF($U$8="set",VLOOKUP(Search!$A4730,Inventory!$AD$2:$AI$5552,6,FALSE),IF($U$8="Player",VLOOKUP(Search!$A4730,Inventory!$AF$2:$AI$5552,4,FALSE),IF($U$8="BV",VLOOKUP(Search!$A4730,Inventory!$AH$2:$AI$5552,2,FALSE),""))),"")</f>
        <v/>
      </c>
      <c r="C4730" s="38"/>
      <c r="D4730" s="38"/>
      <c r="E4730" s="38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22"/>
    </row>
    <row r="4731" spans="1:22" x14ac:dyDescent="0.2">
      <c r="A4731" s="24">
        <f>1+LARGE($A$11:A4730,1)</f>
        <v>4720</v>
      </c>
      <c r="B4731" s="38" t="str">
        <f>_xlfn.IFNA(IF($U$8="set",VLOOKUP(Search!$A4731,Inventory!$AD$2:$AI$5552,6,FALSE),IF($U$8="Player",VLOOKUP(Search!$A4731,Inventory!$AF$2:$AI$5552,4,FALSE),IF($U$8="BV",VLOOKUP(Search!$A4731,Inventory!$AH$2:$AI$5552,2,FALSE),""))),"")</f>
        <v/>
      </c>
      <c r="C4731" s="38"/>
      <c r="D4731" s="38"/>
      <c r="E4731" s="38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22"/>
    </row>
    <row r="4732" spans="1:22" x14ac:dyDescent="0.2">
      <c r="A4732" s="24">
        <f>1+LARGE($A$11:A4731,1)</f>
        <v>4721</v>
      </c>
      <c r="B4732" s="38" t="str">
        <f>_xlfn.IFNA(IF($U$8="set",VLOOKUP(Search!$A4732,Inventory!$AD$2:$AI$5552,6,FALSE),IF($U$8="Player",VLOOKUP(Search!$A4732,Inventory!$AF$2:$AI$5552,4,FALSE),IF($U$8="BV",VLOOKUP(Search!$A4732,Inventory!$AH$2:$AI$5552,2,FALSE),""))),"")</f>
        <v/>
      </c>
      <c r="C4732" s="38"/>
      <c r="D4732" s="38"/>
      <c r="E4732" s="38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22"/>
    </row>
    <row r="4733" spans="1:22" x14ac:dyDescent="0.2">
      <c r="A4733" s="24">
        <f>1+LARGE($A$11:A4732,1)</f>
        <v>4722</v>
      </c>
      <c r="B4733" s="38" t="str">
        <f>_xlfn.IFNA(IF($U$8="set",VLOOKUP(Search!$A4733,Inventory!$AD$2:$AI$5552,6,FALSE),IF($U$8="Player",VLOOKUP(Search!$A4733,Inventory!$AF$2:$AI$5552,4,FALSE),IF($U$8="BV",VLOOKUP(Search!$A4733,Inventory!$AH$2:$AI$5552,2,FALSE),""))),"")</f>
        <v/>
      </c>
      <c r="C4733" s="38"/>
      <c r="D4733" s="38"/>
      <c r="E4733" s="38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22"/>
    </row>
    <row r="4734" spans="1:22" x14ac:dyDescent="0.2">
      <c r="A4734" s="24">
        <f>1+LARGE($A$11:A4733,1)</f>
        <v>4723</v>
      </c>
      <c r="B4734" s="38" t="str">
        <f>_xlfn.IFNA(IF($U$8="set",VLOOKUP(Search!$A4734,Inventory!$AD$2:$AI$5552,6,FALSE),IF($U$8="Player",VLOOKUP(Search!$A4734,Inventory!$AF$2:$AI$5552,4,FALSE),IF($U$8="BV",VLOOKUP(Search!$A4734,Inventory!$AH$2:$AI$5552,2,FALSE),""))),"")</f>
        <v/>
      </c>
      <c r="C4734" s="38"/>
      <c r="D4734" s="38"/>
      <c r="E4734" s="38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22"/>
    </row>
    <row r="4735" spans="1:22" x14ac:dyDescent="0.2">
      <c r="A4735" s="24">
        <f>1+LARGE($A$11:A4734,1)</f>
        <v>4724</v>
      </c>
      <c r="B4735" s="38" t="str">
        <f>_xlfn.IFNA(IF($U$8="set",VLOOKUP(Search!$A4735,Inventory!$AD$2:$AI$5552,6,FALSE),IF($U$8="Player",VLOOKUP(Search!$A4735,Inventory!$AF$2:$AI$5552,4,FALSE),IF($U$8="BV",VLOOKUP(Search!$A4735,Inventory!$AH$2:$AI$5552,2,FALSE),""))),"")</f>
        <v/>
      </c>
      <c r="C4735" s="38"/>
      <c r="D4735" s="38"/>
      <c r="E4735" s="38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22"/>
    </row>
    <row r="4736" spans="1:22" x14ac:dyDescent="0.2">
      <c r="A4736" s="24">
        <f>1+LARGE($A$11:A4735,1)</f>
        <v>4725</v>
      </c>
      <c r="B4736" s="38" t="str">
        <f>_xlfn.IFNA(IF($U$8="set",VLOOKUP(Search!$A4736,Inventory!$AD$2:$AI$5552,6,FALSE),IF($U$8="Player",VLOOKUP(Search!$A4736,Inventory!$AF$2:$AI$5552,4,FALSE),IF($U$8="BV",VLOOKUP(Search!$A4736,Inventory!$AH$2:$AI$5552,2,FALSE),""))),"")</f>
        <v/>
      </c>
      <c r="C4736" s="38"/>
      <c r="D4736" s="38"/>
      <c r="E4736" s="38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22"/>
    </row>
    <row r="4737" spans="1:22" x14ac:dyDescent="0.2">
      <c r="A4737" s="24">
        <f>1+LARGE($A$11:A4736,1)</f>
        <v>4726</v>
      </c>
      <c r="B4737" s="38" t="str">
        <f>_xlfn.IFNA(IF($U$8="set",VLOOKUP(Search!$A4737,Inventory!$AD$2:$AI$5552,6,FALSE),IF($U$8="Player",VLOOKUP(Search!$A4737,Inventory!$AF$2:$AI$5552,4,FALSE),IF($U$8="BV",VLOOKUP(Search!$A4737,Inventory!$AH$2:$AI$5552,2,FALSE),""))),"")</f>
        <v/>
      </c>
      <c r="C4737" s="38"/>
      <c r="D4737" s="38"/>
      <c r="E4737" s="38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22"/>
    </row>
    <row r="4738" spans="1:22" x14ac:dyDescent="0.2">
      <c r="A4738" s="24">
        <f>1+LARGE($A$11:A4737,1)</f>
        <v>4727</v>
      </c>
      <c r="B4738" s="38" t="str">
        <f>_xlfn.IFNA(IF($U$8="set",VLOOKUP(Search!$A4738,Inventory!$AD$2:$AI$5552,6,FALSE),IF($U$8="Player",VLOOKUP(Search!$A4738,Inventory!$AF$2:$AI$5552,4,FALSE),IF($U$8="BV",VLOOKUP(Search!$A4738,Inventory!$AH$2:$AI$5552,2,FALSE),""))),"")</f>
        <v/>
      </c>
      <c r="C4738" s="38"/>
      <c r="D4738" s="38"/>
      <c r="E4738" s="38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22"/>
    </row>
    <row r="4739" spans="1:22" x14ac:dyDescent="0.2">
      <c r="A4739" s="24">
        <f>1+LARGE($A$11:A4738,1)</f>
        <v>4728</v>
      </c>
      <c r="B4739" s="38" t="str">
        <f>_xlfn.IFNA(IF($U$8="set",VLOOKUP(Search!$A4739,Inventory!$AD$2:$AI$5552,6,FALSE),IF($U$8="Player",VLOOKUP(Search!$A4739,Inventory!$AF$2:$AI$5552,4,FALSE),IF($U$8="BV",VLOOKUP(Search!$A4739,Inventory!$AH$2:$AI$5552,2,FALSE),""))),"")</f>
        <v/>
      </c>
      <c r="C4739" s="38"/>
      <c r="D4739" s="38"/>
      <c r="E4739" s="38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22"/>
    </row>
    <row r="4740" spans="1:22" x14ac:dyDescent="0.2">
      <c r="A4740" s="24">
        <f>1+LARGE($A$11:A4739,1)</f>
        <v>4729</v>
      </c>
      <c r="B4740" s="38" t="str">
        <f>_xlfn.IFNA(IF($U$8="set",VLOOKUP(Search!$A4740,Inventory!$AD$2:$AI$5552,6,FALSE),IF($U$8="Player",VLOOKUP(Search!$A4740,Inventory!$AF$2:$AI$5552,4,FALSE),IF($U$8="BV",VLOOKUP(Search!$A4740,Inventory!$AH$2:$AI$5552,2,FALSE),""))),"")</f>
        <v/>
      </c>
      <c r="C4740" s="38"/>
      <c r="D4740" s="38"/>
      <c r="E4740" s="38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22"/>
    </row>
    <row r="4741" spans="1:22" x14ac:dyDescent="0.2">
      <c r="A4741" s="24">
        <f>1+LARGE($A$11:A4740,1)</f>
        <v>4730</v>
      </c>
      <c r="B4741" s="38" t="str">
        <f>_xlfn.IFNA(IF($U$8="set",VLOOKUP(Search!$A4741,Inventory!$AD$2:$AI$5552,6,FALSE),IF($U$8="Player",VLOOKUP(Search!$A4741,Inventory!$AF$2:$AI$5552,4,FALSE),IF($U$8="BV",VLOOKUP(Search!$A4741,Inventory!$AH$2:$AI$5552,2,FALSE),""))),"")</f>
        <v/>
      </c>
      <c r="C4741" s="38"/>
      <c r="D4741" s="38"/>
      <c r="E4741" s="38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22"/>
    </row>
    <row r="4742" spans="1:22" x14ac:dyDescent="0.2">
      <c r="A4742" s="24">
        <f>1+LARGE($A$11:A4741,1)</f>
        <v>4731</v>
      </c>
      <c r="B4742" s="38" t="str">
        <f>_xlfn.IFNA(IF($U$8="set",VLOOKUP(Search!$A4742,Inventory!$AD$2:$AI$5552,6,FALSE),IF($U$8="Player",VLOOKUP(Search!$A4742,Inventory!$AF$2:$AI$5552,4,FALSE),IF($U$8="BV",VLOOKUP(Search!$A4742,Inventory!$AH$2:$AI$5552,2,FALSE),""))),"")</f>
        <v/>
      </c>
      <c r="C4742" s="38"/>
      <c r="D4742" s="38"/>
      <c r="E4742" s="38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22"/>
    </row>
    <row r="4743" spans="1:22" x14ac:dyDescent="0.2">
      <c r="A4743" s="24">
        <f>1+LARGE($A$11:A4742,1)</f>
        <v>4732</v>
      </c>
      <c r="B4743" s="38" t="str">
        <f>_xlfn.IFNA(IF($U$8="set",VLOOKUP(Search!$A4743,Inventory!$AD$2:$AI$5552,6,FALSE),IF($U$8="Player",VLOOKUP(Search!$A4743,Inventory!$AF$2:$AI$5552,4,FALSE),IF($U$8="BV",VLOOKUP(Search!$A4743,Inventory!$AH$2:$AI$5552,2,FALSE),""))),"")</f>
        <v/>
      </c>
      <c r="C4743" s="38"/>
      <c r="D4743" s="38"/>
      <c r="E4743" s="38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22"/>
    </row>
    <row r="4744" spans="1:22" x14ac:dyDescent="0.2">
      <c r="A4744" s="24">
        <f>1+LARGE($A$11:A4743,1)</f>
        <v>4733</v>
      </c>
      <c r="B4744" s="38" t="str">
        <f>_xlfn.IFNA(IF($U$8="set",VLOOKUP(Search!$A4744,Inventory!$AD$2:$AI$5552,6,FALSE),IF($U$8="Player",VLOOKUP(Search!$A4744,Inventory!$AF$2:$AI$5552,4,FALSE),IF($U$8="BV",VLOOKUP(Search!$A4744,Inventory!$AH$2:$AI$5552,2,FALSE),""))),"")</f>
        <v/>
      </c>
      <c r="C4744" s="38"/>
      <c r="D4744" s="38"/>
      <c r="E4744" s="38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22"/>
    </row>
    <row r="4745" spans="1:22" x14ac:dyDescent="0.2">
      <c r="A4745" s="24">
        <f>1+LARGE($A$11:A4744,1)</f>
        <v>4734</v>
      </c>
      <c r="B4745" s="38" t="str">
        <f>_xlfn.IFNA(IF($U$8="set",VLOOKUP(Search!$A4745,Inventory!$AD$2:$AI$5552,6,FALSE),IF($U$8="Player",VLOOKUP(Search!$A4745,Inventory!$AF$2:$AI$5552,4,FALSE),IF($U$8="BV",VLOOKUP(Search!$A4745,Inventory!$AH$2:$AI$5552,2,FALSE),""))),"")</f>
        <v/>
      </c>
      <c r="C4745" s="38"/>
      <c r="D4745" s="38"/>
      <c r="E4745" s="38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22"/>
    </row>
    <row r="4746" spans="1:22" x14ac:dyDescent="0.2">
      <c r="A4746" s="24">
        <f>1+LARGE($A$11:A4745,1)</f>
        <v>4735</v>
      </c>
      <c r="B4746" s="38" t="str">
        <f>_xlfn.IFNA(IF($U$8="set",VLOOKUP(Search!$A4746,Inventory!$AD$2:$AI$5552,6,FALSE),IF($U$8="Player",VLOOKUP(Search!$A4746,Inventory!$AF$2:$AI$5552,4,FALSE),IF($U$8="BV",VLOOKUP(Search!$A4746,Inventory!$AH$2:$AI$5552,2,FALSE),""))),"")</f>
        <v/>
      </c>
      <c r="C4746" s="38"/>
      <c r="D4746" s="38"/>
      <c r="E4746" s="38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22"/>
    </row>
    <row r="4747" spans="1:22" x14ac:dyDescent="0.2">
      <c r="A4747" s="24">
        <f>1+LARGE($A$11:A4746,1)</f>
        <v>4736</v>
      </c>
      <c r="B4747" s="38" t="str">
        <f>_xlfn.IFNA(IF($U$8="set",VLOOKUP(Search!$A4747,Inventory!$AD$2:$AI$5552,6,FALSE),IF($U$8="Player",VLOOKUP(Search!$A4747,Inventory!$AF$2:$AI$5552,4,FALSE),IF($U$8="BV",VLOOKUP(Search!$A4747,Inventory!$AH$2:$AI$5552,2,FALSE),""))),"")</f>
        <v/>
      </c>
      <c r="C4747" s="38"/>
      <c r="D4747" s="38"/>
      <c r="E4747" s="38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22"/>
    </row>
    <row r="4748" spans="1:22" x14ac:dyDescent="0.2">
      <c r="A4748" s="24">
        <f>1+LARGE($A$11:A4747,1)</f>
        <v>4737</v>
      </c>
      <c r="B4748" s="38" t="str">
        <f>_xlfn.IFNA(IF($U$8="set",VLOOKUP(Search!$A4748,Inventory!$AD$2:$AI$5552,6,FALSE),IF($U$8="Player",VLOOKUP(Search!$A4748,Inventory!$AF$2:$AI$5552,4,FALSE),IF($U$8="BV",VLOOKUP(Search!$A4748,Inventory!$AH$2:$AI$5552,2,FALSE),""))),"")</f>
        <v/>
      </c>
      <c r="C4748" s="38"/>
      <c r="D4748" s="38"/>
      <c r="E4748" s="38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22"/>
    </row>
    <row r="4749" spans="1:22" x14ac:dyDescent="0.2">
      <c r="A4749" s="24">
        <f>1+LARGE($A$11:A4748,1)</f>
        <v>4738</v>
      </c>
      <c r="B4749" s="38" t="str">
        <f>_xlfn.IFNA(IF($U$8="set",VLOOKUP(Search!$A4749,Inventory!$AD$2:$AI$5552,6,FALSE),IF($U$8="Player",VLOOKUP(Search!$A4749,Inventory!$AF$2:$AI$5552,4,FALSE),IF($U$8="BV",VLOOKUP(Search!$A4749,Inventory!$AH$2:$AI$5552,2,FALSE),""))),"")</f>
        <v/>
      </c>
      <c r="C4749" s="38"/>
      <c r="D4749" s="38"/>
      <c r="E4749" s="38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22"/>
    </row>
    <row r="4750" spans="1:22" x14ac:dyDescent="0.2">
      <c r="A4750" s="24">
        <f>1+LARGE($A$11:A4749,1)</f>
        <v>4739</v>
      </c>
      <c r="B4750" s="38" t="str">
        <f>_xlfn.IFNA(IF($U$8="set",VLOOKUP(Search!$A4750,Inventory!$AD$2:$AI$5552,6,FALSE),IF($U$8="Player",VLOOKUP(Search!$A4750,Inventory!$AF$2:$AI$5552,4,FALSE),IF($U$8="BV",VLOOKUP(Search!$A4750,Inventory!$AH$2:$AI$5552,2,FALSE),""))),"")</f>
        <v/>
      </c>
      <c r="C4750" s="38"/>
      <c r="D4750" s="38"/>
      <c r="E4750" s="38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22"/>
    </row>
    <row r="4751" spans="1:22" x14ac:dyDescent="0.2">
      <c r="A4751" s="24">
        <f>1+LARGE($A$11:A4750,1)</f>
        <v>4740</v>
      </c>
      <c r="B4751" s="38" t="str">
        <f>_xlfn.IFNA(IF($U$8="set",VLOOKUP(Search!$A4751,Inventory!$AD$2:$AI$5552,6,FALSE),IF($U$8="Player",VLOOKUP(Search!$A4751,Inventory!$AF$2:$AI$5552,4,FALSE),IF($U$8="BV",VLOOKUP(Search!$A4751,Inventory!$AH$2:$AI$5552,2,FALSE),""))),"")</f>
        <v/>
      </c>
      <c r="C4751" s="38"/>
      <c r="D4751" s="38"/>
      <c r="E4751" s="38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22"/>
    </row>
    <row r="4752" spans="1:22" x14ac:dyDescent="0.2">
      <c r="A4752" s="24">
        <f>1+LARGE($A$11:A4751,1)</f>
        <v>4741</v>
      </c>
      <c r="B4752" s="38" t="str">
        <f>_xlfn.IFNA(IF($U$8="set",VLOOKUP(Search!$A4752,Inventory!$AD$2:$AI$5552,6,FALSE),IF($U$8="Player",VLOOKUP(Search!$A4752,Inventory!$AF$2:$AI$5552,4,FALSE),IF($U$8="BV",VLOOKUP(Search!$A4752,Inventory!$AH$2:$AI$5552,2,FALSE),""))),"")</f>
        <v/>
      </c>
      <c r="C4752" s="38"/>
      <c r="D4752" s="38"/>
      <c r="E4752" s="38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22"/>
    </row>
    <row r="4753" spans="1:22" x14ac:dyDescent="0.2">
      <c r="A4753" s="24">
        <f>1+LARGE($A$11:A4752,1)</f>
        <v>4742</v>
      </c>
      <c r="B4753" s="38" t="str">
        <f>_xlfn.IFNA(IF($U$8="set",VLOOKUP(Search!$A4753,Inventory!$AD$2:$AI$5552,6,FALSE),IF($U$8="Player",VLOOKUP(Search!$A4753,Inventory!$AF$2:$AI$5552,4,FALSE),IF($U$8="BV",VLOOKUP(Search!$A4753,Inventory!$AH$2:$AI$5552,2,FALSE),""))),"")</f>
        <v/>
      </c>
      <c r="C4753" s="38"/>
      <c r="D4753" s="38"/>
      <c r="E4753" s="38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22"/>
    </row>
    <row r="4754" spans="1:22" x14ac:dyDescent="0.2">
      <c r="A4754" s="24">
        <f>1+LARGE($A$11:A4753,1)</f>
        <v>4743</v>
      </c>
      <c r="B4754" s="38" t="str">
        <f>_xlfn.IFNA(IF($U$8="set",VLOOKUP(Search!$A4754,Inventory!$AD$2:$AI$5552,6,FALSE),IF($U$8="Player",VLOOKUP(Search!$A4754,Inventory!$AF$2:$AI$5552,4,FALSE),IF($U$8="BV",VLOOKUP(Search!$A4754,Inventory!$AH$2:$AI$5552,2,FALSE),""))),"")</f>
        <v/>
      </c>
      <c r="C4754" s="38"/>
      <c r="D4754" s="38"/>
      <c r="E4754" s="38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22"/>
    </row>
    <row r="4755" spans="1:22" x14ac:dyDescent="0.2">
      <c r="A4755" s="24">
        <f>1+LARGE($A$11:A4754,1)</f>
        <v>4744</v>
      </c>
      <c r="B4755" s="38" t="str">
        <f>_xlfn.IFNA(IF($U$8="set",VLOOKUP(Search!$A4755,Inventory!$AD$2:$AI$5552,6,FALSE),IF($U$8="Player",VLOOKUP(Search!$A4755,Inventory!$AF$2:$AI$5552,4,FALSE),IF($U$8="BV",VLOOKUP(Search!$A4755,Inventory!$AH$2:$AI$5552,2,FALSE),""))),"")</f>
        <v/>
      </c>
      <c r="C4755" s="38"/>
      <c r="D4755" s="38"/>
      <c r="E4755" s="38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22"/>
    </row>
    <row r="4756" spans="1:22" x14ac:dyDescent="0.2">
      <c r="A4756" s="24">
        <f>1+LARGE($A$11:A4755,1)</f>
        <v>4745</v>
      </c>
      <c r="B4756" s="38" t="str">
        <f>_xlfn.IFNA(IF($U$8="set",VLOOKUP(Search!$A4756,Inventory!$AD$2:$AI$5552,6,FALSE),IF($U$8="Player",VLOOKUP(Search!$A4756,Inventory!$AF$2:$AI$5552,4,FALSE),IF($U$8="BV",VLOOKUP(Search!$A4756,Inventory!$AH$2:$AI$5552,2,FALSE),""))),"")</f>
        <v/>
      </c>
      <c r="C4756" s="38"/>
      <c r="D4756" s="38"/>
      <c r="E4756" s="38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22"/>
    </row>
    <row r="4757" spans="1:22" x14ac:dyDescent="0.2">
      <c r="A4757" s="24">
        <f>1+LARGE($A$11:A4756,1)</f>
        <v>4746</v>
      </c>
      <c r="B4757" s="38" t="str">
        <f>_xlfn.IFNA(IF($U$8="set",VLOOKUP(Search!$A4757,Inventory!$AD$2:$AI$5552,6,FALSE),IF($U$8="Player",VLOOKUP(Search!$A4757,Inventory!$AF$2:$AI$5552,4,FALSE),IF($U$8="BV",VLOOKUP(Search!$A4757,Inventory!$AH$2:$AI$5552,2,FALSE),""))),"")</f>
        <v/>
      </c>
      <c r="C4757" s="38"/>
      <c r="D4757" s="38"/>
      <c r="E4757" s="38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22"/>
    </row>
    <row r="4758" spans="1:22" x14ac:dyDescent="0.2">
      <c r="A4758" s="24">
        <f>1+LARGE($A$11:A4757,1)</f>
        <v>4747</v>
      </c>
      <c r="B4758" s="38" t="str">
        <f>_xlfn.IFNA(IF($U$8="set",VLOOKUP(Search!$A4758,Inventory!$AD$2:$AI$5552,6,FALSE),IF($U$8="Player",VLOOKUP(Search!$A4758,Inventory!$AF$2:$AI$5552,4,FALSE),IF($U$8="BV",VLOOKUP(Search!$A4758,Inventory!$AH$2:$AI$5552,2,FALSE),""))),"")</f>
        <v/>
      </c>
      <c r="C4758" s="38"/>
      <c r="D4758" s="38"/>
      <c r="E4758" s="38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22"/>
    </row>
    <row r="4759" spans="1:22" x14ac:dyDescent="0.2">
      <c r="A4759" s="24">
        <f>1+LARGE($A$11:A4758,1)</f>
        <v>4748</v>
      </c>
      <c r="B4759" s="38" t="str">
        <f>_xlfn.IFNA(IF($U$8="set",VLOOKUP(Search!$A4759,Inventory!$AD$2:$AI$5552,6,FALSE),IF($U$8="Player",VLOOKUP(Search!$A4759,Inventory!$AF$2:$AI$5552,4,FALSE),IF($U$8="BV",VLOOKUP(Search!$A4759,Inventory!$AH$2:$AI$5552,2,FALSE),""))),"")</f>
        <v/>
      </c>
      <c r="C4759" s="38"/>
      <c r="D4759" s="38"/>
      <c r="E4759" s="38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22"/>
    </row>
    <row r="4760" spans="1:22" x14ac:dyDescent="0.2">
      <c r="A4760" s="24">
        <f>1+LARGE($A$11:A4759,1)</f>
        <v>4749</v>
      </c>
      <c r="B4760" s="38" t="str">
        <f>_xlfn.IFNA(IF($U$8="set",VLOOKUP(Search!$A4760,Inventory!$AD$2:$AI$5552,6,FALSE),IF($U$8="Player",VLOOKUP(Search!$A4760,Inventory!$AF$2:$AI$5552,4,FALSE),IF($U$8="BV",VLOOKUP(Search!$A4760,Inventory!$AH$2:$AI$5552,2,FALSE),""))),"")</f>
        <v/>
      </c>
      <c r="C4760" s="38"/>
      <c r="D4760" s="38"/>
      <c r="E4760" s="38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22"/>
    </row>
    <row r="4761" spans="1:22" x14ac:dyDescent="0.2">
      <c r="A4761" s="24">
        <f>1+LARGE($A$11:A4760,1)</f>
        <v>4750</v>
      </c>
      <c r="B4761" s="38" t="str">
        <f>_xlfn.IFNA(IF($U$8="set",VLOOKUP(Search!$A4761,Inventory!$AD$2:$AI$5552,6,FALSE),IF($U$8="Player",VLOOKUP(Search!$A4761,Inventory!$AF$2:$AI$5552,4,FALSE),IF($U$8="BV",VLOOKUP(Search!$A4761,Inventory!$AH$2:$AI$5552,2,FALSE),""))),"")</f>
        <v/>
      </c>
      <c r="C4761" s="38"/>
      <c r="D4761" s="38"/>
      <c r="E4761" s="38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22"/>
    </row>
    <row r="4762" spans="1:22" x14ac:dyDescent="0.2">
      <c r="A4762" s="24">
        <f>1+LARGE($A$11:A4761,1)</f>
        <v>4751</v>
      </c>
      <c r="B4762" s="38" t="str">
        <f>_xlfn.IFNA(IF($U$8="set",VLOOKUP(Search!$A4762,Inventory!$AD$2:$AI$5552,6,FALSE),IF($U$8="Player",VLOOKUP(Search!$A4762,Inventory!$AF$2:$AI$5552,4,FALSE),IF($U$8="BV",VLOOKUP(Search!$A4762,Inventory!$AH$2:$AI$5552,2,FALSE),""))),"")</f>
        <v/>
      </c>
      <c r="C4762" s="38"/>
      <c r="D4762" s="38"/>
      <c r="E4762" s="38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22"/>
    </row>
    <row r="4763" spans="1:22" x14ac:dyDescent="0.2">
      <c r="A4763" s="24">
        <f>1+LARGE($A$11:A4762,1)</f>
        <v>4752</v>
      </c>
      <c r="B4763" s="38" t="str">
        <f>_xlfn.IFNA(IF($U$8="set",VLOOKUP(Search!$A4763,Inventory!$AD$2:$AI$5552,6,FALSE),IF($U$8="Player",VLOOKUP(Search!$A4763,Inventory!$AF$2:$AI$5552,4,FALSE),IF($U$8="BV",VLOOKUP(Search!$A4763,Inventory!$AH$2:$AI$5552,2,FALSE),""))),"")</f>
        <v/>
      </c>
      <c r="C4763" s="38"/>
      <c r="D4763" s="38"/>
      <c r="E4763" s="38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22"/>
    </row>
    <row r="4764" spans="1:22" x14ac:dyDescent="0.2">
      <c r="A4764" s="24">
        <f>1+LARGE($A$11:A4763,1)</f>
        <v>4753</v>
      </c>
      <c r="B4764" s="38" t="str">
        <f>_xlfn.IFNA(IF($U$8="set",VLOOKUP(Search!$A4764,Inventory!$AD$2:$AI$5552,6,FALSE),IF($U$8="Player",VLOOKUP(Search!$A4764,Inventory!$AF$2:$AI$5552,4,FALSE),IF($U$8="BV",VLOOKUP(Search!$A4764,Inventory!$AH$2:$AI$5552,2,FALSE),""))),"")</f>
        <v/>
      </c>
      <c r="C4764" s="38"/>
      <c r="D4764" s="38"/>
      <c r="E4764" s="38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22"/>
    </row>
    <row r="4765" spans="1:22" x14ac:dyDescent="0.2">
      <c r="A4765" s="24">
        <f>1+LARGE($A$11:A4764,1)</f>
        <v>4754</v>
      </c>
      <c r="B4765" s="38" t="str">
        <f>_xlfn.IFNA(IF($U$8="set",VLOOKUP(Search!$A4765,Inventory!$AD$2:$AI$5552,6,FALSE),IF($U$8="Player",VLOOKUP(Search!$A4765,Inventory!$AF$2:$AI$5552,4,FALSE),IF($U$8="BV",VLOOKUP(Search!$A4765,Inventory!$AH$2:$AI$5552,2,FALSE),""))),"")</f>
        <v/>
      </c>
      <c r="C4765" s="38"/>
      <c r="D4765" s="38"/>
      <c r="E4765" s="38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22"/>
    </row>
    <row r="4766" spans="1:22" x14ac:dyDescent="0.2">
      <c r="A4766" s="24">
        <f>1+LARGE($A$11:A4765,1)</f>
        <v>4755</v>
      </c>
      <c r="B4766" s="38" t="str">
        <f>_xlfn.IFNA(IF($U$8="set",VLOOKUP(Search!$A4766,Inventory!$AD$2:$AI$5552,6,FALSE),IF($U$8="Player",VLOOKUP(Search!$A4766,Inventory!$AF$2:$AI$5552,4,FALSE),IF($U$8="BV",VLOOKUP(Search!$A4766,Inventory!$AH$2:$AI$5552,2,FALSE),""))),"")</f>
        <v/>
      </c>
      <c r="C4766" s="38"/>
      <c r="D4766" s="38"/>
      <c r="E4766" s="38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22"/>
    </row>
    <row r="4767" spans="1:22" x14ac:dyDescent="0.2">
      <c r="A4767" s="24">
        <f>1+LARGE($A$11:A4766,1)</f>
        <v>4756</v>
      </c>
      <c r="B4767" s="38" t="str">
        <f>_xlfn.IFNA(IF($U$8="set",VLOOKUP(Search!$A4767,Inventory!$AD$2:$AI$5552,6,FALSE),IF($U$8="Player",VLOOKUP(Search!$A4767,Inventory!$AF$2:$AI$5552,4,FALSE),IF($U$8="BV",VLOOKUP(Search!$A4767,Inventory!$AH$2:$AI$5552,2,FALSE),""))),"")</f>
        <v/>
      </c>
      <c r="C4767" s="38"/>
      <c r="D4767" s="38"/>
      <c r="E4767" s="38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22"/>
    </row>
    <row r="4768" spans="1:22" x14ac:dyDescent="0.2">
      <c r="A4768" s="24">
        <f>1+LARGE($A$11:A4767,1)</f>
        <v>4757</v>
      </c>
      <c r="B4768" s="38" t="str">
        <f>_xlfn.IFNA(IF($U$8="set",VLOOKUP(Search!$A4768,Inventory!$AD$2:$AI$5552,6,FALSE),IF($U$8="Player",VLOOKUP(Search!$A4768,Inventory!$AF$2:$AI$5552,4,FALSE),IF($U$8="BV",VLOOKUP(Search!$A4768,Inventory!$AH$2:$AI$5552,2,FALSE),""))),"")</f>
        <v/>
      </c>
      <c r="C4768" s="38"/>
      <c r="D4768" s="38"/>
      <c r="E4768" s="38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22"/>
    </row>
    <row r="4769" spans="1:22" x14ac:dyDescent="0.2">
      <c r="A4769" s="24">
        <f>1+LARGE($A$11:A4768,1)</f>
        <v>4758</v>
      </c>
      <c r="B4769" s="38" t="str">
        <f>_xlfn.IFNA(IF($U$8="set",VLOOKUP(Search!$A4769,Inventory!$AD$2:$AI$5552,6,FALSE),IF($U$8="Player",VLOOKUP(Search!$A4769,Inventory!$AF$2:$AI$5552,4,FALSE),IF($U$8="BV",VLOOKUP(Search!$A4769,Inventory!$AH$2:$AI$5552,2,FALSE),""))),"")</f>
        <v/>
      </c>
      <c r="C4769" s="38"/>
      <c r="D4769" s="38"/>
      <c r="E4769" s="38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22"/>
    </row>
    <row r="4770" spans="1:22" x14ac:dyDescent="0.2">
      <c r="A4770" s="24">
        <f>1+LARGE($A$11:A4769,1)</f>
        <v>4759</v>
      </c>
      <c r="B4770" s="38" t="str">
        <f>_xlfn.IFNA(IF($U$8="set",VLOOKUP(Search!$A4770,Inventory!$AD$2:$AI$5552,6,FALSE),IF($U$8="Player",VLOOKUP(Search!$A4770,Inventory!$AF$2:$AI$5552,4,FALSE),IF($U$8="BV",VLOOKUP(Search!$A4770,Inventory!$AH$2:$AI$5552,2,FALSE),""))),"")</f>
        <v/>
      </c>
      <c r="C4770" s="38"/>
      <c r="D4770" s="38"/>
      <c r="E4770" s="38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22"/>
    </row>
    <row r="4771" spans="1:22" x14ac:dyDescent="0.2">
      <c r="A4771" s="24">
        <f>1+LARGE($A$11:A4770,1)</f>
        <v>4760</v>
      </c>
      <c r="B4771" s="38" t="str">
        <f>_xlfn.IFNA(IF($U$8="set",VLOOKUP(Search!$A4771,Inventory!$AD$2:$AI$5552,6,FALSE),IF($U$8="Player",VLOOKUP(Search!$A4771,Inventory!$AF$2:$AI$5552,4,FALSE),IF($U$8="BV",VLOOKUP(Search!$A4771,Inventory!$AH$2:$AI$5552,2,FALSE),""))),"")</f>
        <v/>
      </c>
      <c r="C4771" s="38"/>
      <c r="D4771" s="38"/>
      <c r="E4771" s="38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22"/>
    </row>
    <row r="4772" spans="1:22" x14ac:dyDescent="0.2">
      <c r="A4772" s="24">
        <f>1+LARGE($A$11:A4771,1)</f>
        <v>4761</v>
      </c>
      <c r="B4772" s="38" t="str">
        <f>_xlfn.IFNA(IF($U$8="set",VLOOKUP(Search!$A4772,Inventory!$AD$2:$AI$5552,6,FALSE),IF($U$8="Player",VLOOKUP(Search!$A4772,Inventory!$AF$2:$AI$5552,4,FALSE),IF($U$8="BV",VLOOKUP(Search!$A4772,Inventory!$AH$2:$AI$5552,2,FALSE),""))),"")</f>
        <v/>
      </c>
      <c r="C4772" s="38"/>
      <c r="D4772" s="38"/>
      <c r="E4772" s="38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22"/>
    </row>
    <row r="4773" spans="1:22" x14ac:dyDescent="0.2">
      <c r="A4773" s="24">
        <f>1+LARGE($A$11:A4772,1)</f>
        <v>4762</v>
      </c>
      <c r="B4773" s="38" t="str">
        <f>_xlfn.IFNA(IF($U$8="set",VLOOKUP(Search!$A4773,Inventory!$AD$2:$AI$5552,6,FALSE),IF($U$8="Player",VLOOKUP(Search!$A4773,Inventory!$AF$2:$AI$5552,4,FALSE),IF($U$8="BV",VLOOKUP(Search!$A4773,Inventory!$AH$2:$AI$5552,2,FALSE),""))),"")</f>
        <v/>
      </c>
      <c r="C4773" s="38"/>
      <c r="D4773" s="38"/>
      <c r="E4773" s="38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22"/>
    </row>
    <row r="4774" spans="1:22" x14ac:dyDescent="0.2">
      <c r="A4774" s="24">
        <f>1+LARGE($A$11:A4773,1)</f>
        <v>4763</v>
      </c>
      <c r="B4774" s="38" t="str">
        <f>_xlfn.IFNA(IF($U$8="set",VLOOKUP(Search!$A4774,Inventory!$AD$2:$AI$5552,6,FALSE),IF($U$8="Player",VLOOKUP(Search!$A4774,Inventory!$AF$2:$AI$5552,4,FALSE),IF($U$8="BV",VLOOKUP(Search!$A4774,Inventory!$AH$2:$AI$5552,2,FALSE),""))),"")</f>
        <v/>
      </c>
      <c r="C4774" s="38"/>
      <c r="D4774" s="38"/>
      <c r="E4774" s="38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22"/>
    </row>
    <row r="4775" spans="1:22" x14ac:dyDescent="0.2">
      <c r="A4775" s="24">
        <f>1+LARGE($A$11:A4774,1)</f>
        <v>4764</v>
      </c>
      <c r="B4775" s="38" t="str">
        <f>_xlfn.IFNA(IF($U$8="set",VLOOKUP(Search!$A4775,Inventory!$AD$2:$AI$5552,6,FALSE),IF($U$8="Player",VLOOKUP(Search!$A4775,Inventory!$AF$2:$AI$5552,4,FALSE),IF($U$8="BV",VLOOKUP(Search!$A4775,Inventory!$AH$2:$AI$5552,2,FALSE),""))),"")</f>
        <v/>
      </c>
      <c r="C4775" s="38"/>
      <c r="D4775" s="38"/>
      <c r="E4775" s="38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22"/>
    </row>
    <row r="4776" spans="1:22" x14ac:dyDescent="0.2">
      <c r="A4776" s="24">
        <f>1+LARGE($A$11:A4775,1)</f>
        <v>4765</v>
      </c>
      <c r="B4776" s="38" t="str">
        <f>_xlfn.IFNA(IF($U$8="set",VLOOKUP(Search!$A4776,Inventory!$AD$2:$AI$5552,6,FALSE),IF($U$8="Player",VLOOKUP(Search!$A4776,Inventory!$AF$2:$AI$5552,4,FALSE),IF($U$8="BV",VLOOKUP(Search!$A4776,Inventory!$AH$2:$AI$5552,2,FALSE),""))),"")</f>
        <v/>
      </c>
      <c r="C4776" s="38"/>
      <c r="D4776" s="38"/>
      <c r="E4776" s="38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22"/>
    </row>
    <row r="4777" spans="1:22" x14ac:dyDescent="0.2">
      <c r="A4777" s="24">
        <f>1+LARGE($A$11:A4776,1)</f>
        <v>4766</v>
      </c>
      <c r="B4777" s="38" t="str">
        <f>_xlfn.IFNA(IF($U$8="set",VLOOKUP(Search!$A4777,Inventory!$AD$2:$AI$5552,6,FALSE),IF($U$8="Player",VLOOKUP(Search!$A4777,Inventory!$AF$2:$AI$5552,4,FALSE),IF($U$8="BV",VLOOKUP(Search!$A4777,Inventory!$AH$2:$AI$5552,2,FALSE),""))),"")</f>
        <v/>
      </c>
      <c r="C4777" s="38"/>
      <c r="D4777" s="38"/>
      <c r="E4777" s="38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22"/>
    </row>
    <row r="4778" spans="1:22" x14ac:dyDescent="0.2">
      <c r="A4778" s="24">
        <f>1+LARGE($A$11:A4777,1)</f>
        <v>4767</v>
      </c>
      <c r="B4778" s="38" t="str">
        <f>_xlfn.IFNA(IF($U$8="set",VLOOKUP(Search!$A4778,Inventory!$AD$2:$AI$5552,6,FALSE),IF($U$8="Player",VLOOKUP(Search!$A4778,Inventory!$AF$2:$AI$5552,4,FALSE),IF($U$8="BV",VLOOKUP(Search!$A4778,Inventory!$AH$2:$AI$5552,2,FALSE),""))),"")</f>
        <v/>
      </c>
      <c r="C4778" s="38"/>
      <c r="D4778" s="38"/>
      <c r="E4778" s="38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22"/>
    </row>
    <row r="4779" spans="1:22" x14ac:dyDescent="0.2">
      <c r="A4779" s="24">
        <f>1+LARGE($A$11:A4778,1)</f>
        <v>4768</v>
      </c>
      <c r="B4779" s="38" t="str">
        <f>_xlfn.IFNA(IF($U$8="set",VLOOKUP(Search!$A4779,Inventory!$AD$2:$AI$5552,6,FALSE),IF($U$8="Player",VLOOKUP(Search!$A4779,Inventory!$AF$2:$AI$5552,4,FALSE),IF($U$8="BV",VLOOKUP(Search!$A4779,Inventory!$AH$2:$AI$5552,2,FALSE),""))),"")</f>
        <v/>
      </c>
      <c r="C4779" s="38"/>
      <c r="D4779" s="38"/>
      <c r="E4779" s="38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22"/>
    </row>
    <row r="4780" spans="1:22" x14ac:dyDescent="0.2">
      <c r="A4780" s="24">
        <f>1+LARGE($A$11:A4779,1)</f>
        <v>4769</v>
      </c>
      <c r="B4780" s="38" t="str">
        <f>_xlfn.IFNA(IF($U$8="set",VLOOKUP(Search!$A4780,Inventory!$AD$2:$AI$5552,6,FALSE),IF($U$8="Player",VLOOKUP(Search!$A4780,Inventory!$AF$2:$AI$5552,4,FALSE),IF($U$8="BV",VLOOKUP(Search!$A4780,Inventory!$AH$2:$AI$5552,2,FALSE),""))),"")</f>
        <v/>
      </c>
      <c r="C4780" s="38"/>
      <c r="D4780" s="38"/>
      <c r="E4780" s="38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22"/>
    </row>
    <row r="4781" spans="1:22" x14ac:dyDescent="0.2">
      <c r="A4781" s="24">
        <f>1+LARGE($A$11:A4780,1)</f>
        <v>4770</v>
      </c>
      <c r="B4781" s="38" t="str">
        <f>_xlfn.IFNA(IF($U$8="set",VLOOKUP(Search!$A4781,Inventory!$AD$2:$AI$5552,6,FALSE),IF($U$8="Player",VLOOKUP(Search!$A4781,Inventory!$AF$2:$AI$5552,4,FALSE),IF($U$8="BV",VLOOKUP(Search!$A4781,Inventory!$AH$2:$AI$5552,2,FALSE),""))),"")</f>
        <v/>
      </c>
      <c r="C4781" s="38"/>
      <c r="D4781" s="38"/>
      <c r="E4781" s="38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22"/>
    </row>
    <row r="4782" spans="1:22" x14ac:dyDescent="0.2">
      <c r="A4782" s="24">
        <f>1+LARGE($A$11:A4781,1)</f>
        <v>4771</v>
      </c>
      <c r="B4782" s="38" t="str">
        <f>_xlfn.IFNA(IF($U$8="set",VLOOKUP(Search!$A4782,Inventory!$AD$2:$AI$5552,6,FALSE),IF($U$8="Player",VLOOKUP(Search!$A4782,Inventory!$AF$2:$AI$5552,4,FALSE),IF($U$8="BV",VLOOKUP(Search!$A4782,Inventory!$AH$2:$AI$5552,2,FALSE),""))),"")</f>
        <v/>
      </c>
      <c r="C4782" s="38"/>
      <c r="D4782" s="38"/>
      <c r="E4782" s="38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22"/>
    </row>
    <row r="4783" spans="1:22" x14ac:dyDescent="0.2">
      <c r="A4783" s="24">
        <f>1+LARGE($A$11:A4782,1)</f>
        <v>4772</v>
      </c>
      <c r="B4783" s="38" t="str">
        <f>_xlfn.IFNA(IF($U$8="set",VLOOKUP(Search!$A4783,Inventory!$AD$2:$AI$5552,6,FALSE),IF($U$8="Player",VLOOKUP(Search!$A4783,Inventory!$AF$2:$AI$5552,4,FALSE),IF($U$8="BV",VLOOKUP(Search!$A4783,Inventory!$AH$2:$AI$5552,2,FALSE),""))),"")</f>
        <v/>
      </c>
      <c r="C4783" s="38"/>
      <c r="D4783" s="38"/>
      <c r="E4783" s="38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22"/>
    </row>
    <row r="4784" spans="1:22" x14ac:dyDescent="0.2">
      <c r="A4784" s="24">
        <f>1+LARGE($A$11:A4783,1)</f>
        <v>4773</v>
      </c>
      <c r="B4784" s="38" t="str">
        <f>_xlfn.IFNA(IF($U$8="set",VLOOKUP(Search!$A4784,Inventory!$AD$2:$AI$5552,6,FALSE),IF($U$8="Player",VLOOKUP(Search!$A4784,Inventory!$AF$2:$AI$5552,4,FALSE),IF($U$8="BV",VLOOKUP(Search!$A4784,Inventory!$AH$2:$AI$5552,2,FALSE),""))),"")</f>
        <v/>
      </c>
      <c r="C4784" s="38"/>
      <c r="D4784" s="38"/>
      <c r="E4784" s="38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22"/>
    </row>
    <row r="4785" spans="1:22" x14ac:dyDescent="0.2">
      <c r="A4785" s="24">
        <f>1+LARGE($A$11:A4784,1)</f>
        <v>4774</v>
      </c>
      <c r="B4785" s="38" t="str">
        <f>_xlfn.IFNA(IF($U$8="set",VLOOKUP(Search!$A4785,Inventory!$AD$2:$AI$5552,6,FALSE),IF($U$8="Player",VLOOKUP(Search!$A4785,Inventory!$AF$2:$AI$5552,4,FALSE),IF($U$8="BV",VLOOKUP(Search!$A4785,Inventory!$AH$2:$AI$5552,2,FALSE),""))),"")</f>
        <v/>
      </c>
      <c r="C4785" s="38"/>
      <c r="D4785" s="38"/>
      <c r="E4785" s="38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22"/>
    </row>
    <row r="4786" spans="1:22" x14ac:dyDescent="0.2">
      <c r="A4786" s="24">
        <f>1+LARGE($A$11:A4785,1)</f>
        <v>4775</v>
      </c>
      <c r="B4786" s="38" t="str">
        <f>_xlfn.IFNA(IF($U$8="set",VLOOKUP(Search!$A4786,Inventory!$AD$2:$AI$5552,6,FALSE),IF($U$8="Player",VLOOKUP(Search!$A4786,Inventory!$AF$2:$AI$5552,4,FALSE),IF($U$8="BV",VLOOKUP(Search!$A4786,Inventory!$AH$2:$AI$5552,2,FALSE),""))),"")</f>
        <v/>
      </c>
      <c r="C4786" s="38"/>
      <c r="D4786" s="38"/>
      <c r="E4786" s="38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22"/>
    </row>
    <row r="4787" spans="1:22" x14ac:dyDescent="0.2">
      <c r="A4787" s="24">
        <f>1+LARGE($A$11:A4786,1)</f>
        <v>4776</v>
      </c>
      <c r="B4787" s="38" t="str">
        <f>_xlfn.IFNA(IF($U$8="set",VLOOKUP(Search!$A4787,Inventory!$AD$2:$AI$5552,6,FALSE),IF($U$8="Player",VLOOKUP(Search!$A4787,Inventory!$AF$2:$AI$5552,4,FALSE),IF($U$8="BV",VLOOKUP(Search!$A4787,Inventory!$AH$2:$AI$5552,2,FALSE),""))),"")</f>
        <v/>
      </c>
      <c r="C4787" s="38"/>
      <c r="D4787" s="38"/>
      <c r="E4787" s="38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22"/>
    </row>
    <row r="4788" spans="1:22" x14ac:dyDescent="0.2">
      <c r="A4788" s="24">
        <f>1+LARGE($A$11:A4787,1)</f>
        <v>4777</v>
      </c>
      <c r="B4788" s="38" t="str">
        <f>_xlfn.IFNA(IF($U$8="set",VLOOKUP(Search!$A4788,Inventory!$AD$2:$AI$5552,6,FALSE),IF($U$8="Player",VLOOKUP(Search!$A4788,Inventory!$AF$2:$AI$5552,4,FALSE),IF($U$8="BV",VLOOKUP(Search!$A4788,Inventory!$AH$2:$AI$5552,2,FALSE),""))),"")</f>
        <v/>
      </c>
      <c r="C4788" s="38"/>
      <c r="D4788" s="38"/>
      <c r="E4788" s="38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22"/>
    </row>
    <row r="4789" spans="1:22" x14ac:dyDescent="0.2">
      <c r="A4789" s="24">
        <f>1+LARGE($A$11:A4788,1)</f>
        <v>4778</v>
      </c>
      <c r="B4789" s="38" t="str">
        <f>_xlfn.IFNA(IF($U$8="set",VLOOKUP(Search!$A4789,Inventory!$AD$2:$AI$5552,6,FALSE),IF($U$8="Player",VLOOKUP(Search!$A4789,Inventory!$AF$2:$AI$5552,4,FALSE),IF($U$8="BV",VLOOKUP(Search!$A4789,Inventory!$AH$2:$AI$5552,2,FALSE),""))),"")</f>
        <v/>
      </c>
      <c r="C4789" s="38"/>
      <c r="D4789" s="38"/>
      <c r="E4789" s="38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22"/>
    </row>
    <row r="4790" spans="1:22" x14ac:dyDescent="0.2">
      <c r="A4790" s="24">
        <f>1+LARGE($A$11:A4789,1)</f>
        <v>4779</v>
      </c>
      <c r="B4790" s="38" t="str">
        <f>_xlfn.IFNA(IF($U$8="set",VLOOKUP(Search!$A4790,Inventory!$AD$2:$AI$5552,6,FALSE),IF($U$8="Player",VLOOKUP(Search!$A4790,Inventory!$AF$2:$AI$5552,4,FALSE),IF($U$8="BV",VLOOKUP(Search!$A4790,Inventory!$AH$2:$AI$5552,2,FALSE),""))),"")</f>
        <v/>
      </c>
      <c r="C4790" s="38"/>
      <c r="D4790" s="38"/>
      <c r="E4790" s="38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22"/>
    </row>
    <row r="4791" spans="1:22" x14ac:dyDescent="0.2">
      <c r="A4791" s="24">
        <f>1+LARGE($A$11:A4790,1)</f>
        <v>4780</v>
      </c>
      <c r="B4791" s="38" t="str">
        <f>_xlfn.IFNA(IF($U$8="set",VLOOKUP(Search!$A4791,Inventory!$AD$2:$AI$5552,6,FALSE),IF($U$8="Player",VLOOKUP(Search!$A4791,Inventory!$AF$2:$AI$5552,4,FALSE),IF($U$8="BV",VLOOKUP(Search!$A4791,Inventory!$AH$2:$AI$5552,2,FALSE),""))),"")</f>
        <v/>
      </c>
      <c r="C4791" s="38"/>
      <c r="D4791" s="38"/>
      <c r="E4791" s="38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22"/>
    </row>
    <row r="4792" spans="1:22" x14ac:dyDescent="0.2">
      <c r="A4792" s="24">
        <f>1+LARGE($A$11:A4791,1)</f>
        <v>4781</v>
      </c>
      <c r="B4792" s="38" t="str">
        <f>_xlfn.IFNA(IF($U$8="set",VLOOKUP(Search!$A4792,Inventory!$AD$2:$AI$5552,6,FALSE),IF($U$8="Player",VLOOKUP(Search!$A4792,Inventory!$AF$2:$AI$5552,4,FALSE),IF($U$8="BV",VLOOKUP(Search!$A4792,Inventory!$AH$2:$AI$5552,2,FALSE),""))),"")</f>
        <v/>
      </c>
      <c r="C4792" s="38"/>
      <c r="D4792" s="38"/>
      <c r="E4792" s="38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22"/>
    </row>
    <row r="4793" spans="1:22" x14ac:dyDescent="0.2">
      <c r="A4793" s="24">
        <f>1+LARGE($A$11:A4792,1)</f>
        <v>4782</v>
      </c>
      <c r="B4793" s="38" t="str">
        <f>_xlfn.IFNA(IF($U$8="set",VLOOKUP(Search!$A4793,Inventory!$AD$2:$AI$5552,6,FALSE),IF($U$8="Player",VLOOKUP(Search!$A4793,Inventory!$AF$2:$AI$5552,4,FALSE),IF($U$8="BV",VLOOKUP(Search!$A4793,Inventory!$AH$2:$AI$5552,2,FALSE),""))),"")</f>
        <v/>
      </c>
      <c r="C4793" s="38"/>
      <c r="D4793" s="38"/>
      <c r="E4793" s="38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22"/>
    </row>
    <row r="4794" spans="1:22" x14ac:dyDescent="0.2">
      <c r="A4794" s="24">
        <f>1+LARGE($A$11:A4793,1)</f>
        <v>4783</v>
      </c>
      <c r="B4794" s="38" t="str">
        <f>_xlfn.IFNA(IF($U$8="set",VLOOKUP(Search!$A4794,Inventory!$AD$2:$AI$5552,6,FALSE),IF($U$8="Player",VLOOKUP(Search!$A4794,Inventory!$AF$2:$AI$5552,4,FALSE),IF($U$8="BV",VLOOKUP(Search!$A4794,Inventory!$AH$2:$AI$5552,2,FALSE),""))),"")</f>
        <v/>
      </c>
      <c r="C4794" s="38"/>
      <c r="D4794" s="38"/>
      <c r="E4794" s="38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22"/>
    </row>
    <row r="4795" spans="1:22" x14ac:dyDescent="0.2">
      <c r="A4795" s="24">
        <f>1+LARGE($A$11:A4794,1)</f>
        <v>4784</v>
      </c>
      <c r="B4795" s="38" t="str">
        <f>_xlfn.IFNA(IF($U$8="set",VLOOKUP(Search!$A4795,Inventory!$AD$2:$AI$5552,6,FALSE),IF($U$8="Player",VLOOKUP(Search!$A4795,Inventory!$AF$2:$AI$5552,4,FALSE),IF($U$8="BV",VLOOKUP(Search!$A4795,Inventory!$AH$2:$AI$5552,2,FALSE),""))),"")</f>
        <v/>
      </c>
      <c r="C4795" s="38"/>
      <c r="D4795" s="38"/>
      <c r="E4795" s="38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22"/>
    </row>
    <row r="4796" spans="1:22" x14ac:dyDescent="0.2">
      <c r="A4796" s="24">
        <f>1+LARGE($A$11:A4795,1)</f>
        <v>4785</v>
      </c>
      <c r="B4796" s="38" t="str">
        <f>_xlfn.IFNA(IF($U$8="set",VLOOKUP(Search!$A4796,Inventory!$AD$2:$AI$5552,6,FALSE),IF($U$8="Player",VLOOKUP(Search!$A4796,Inventory!$AF$2:$AI$5552,4,FALSE),IF($U$8="BV",VLOOKUP(Search!$A4796,Inventory!$AH$2:$AI$5552,2,FALSE),""))),"")</f>
        <v/>
      </c>
      <c r="C4796" s="38"/>
      <c r="D4796" s="38"/>
      <c r="E4796" s="38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22"/>
    </row>
    <row r="4797" spans="1:22" x14ac:dyDescent="0.2">
      <c r="A4797" s="24">
        <f>1+LARGE($A$11:A4796,1)</f>
        <v>4786</v>
      </c>
      <c r="B4797" s="38" t="str">
        <f>_xlfn.IFNA(IF($U$8="set",VLOOKUP(Search!$A4797,Inventory!$AD$2:$AI$5552,6,FALSE),IF($U$8="Player",VLOOKUP(Search!$A4797,Inventory!$AF$2:$AI$5552,4,FALSE),IF($U$8="BV",VLOOKUP(Search!$A4797,Inventory!$AH$2:$AI$5552,2,FALSE),""))),"")</f>
        <v/>
      </c>
      <c r="C4797" s="38"/>
      <c r="D4797" s="38"/>
      <c r="E4797" s="38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22"/>
    </row>
    <row r="4798" spans="1:22" x14ac:dyDescent="0.2">
      <c r="A4798" s="24">
        <f>1+LARGE($A$11:A4797,1)</f>
        <v>4787</v>
      </c>
      <c r="B4798" s="38" t="str">
        <f>_xlfn.IFNA(IF($U$8="set",VLOOKUP(Search!$A4798,Inventory!$AD$2:$AI$5552,6,FALSE),IF($U$8="Player",VLOOKUP(Search!$A4798,Inventory!$AF$2:$AI$5552,4,FALSE),IF($U$8="BV",VLOOKUP(Search!$A4798,Inventory!$AH$2:$AI$5552,2,FALSE),""))),"")</f>
        <v/>
      </c>
      <c r="C4798" s="38"/>
      <c r="D4798" s="38"/>
      <c r="E4798" s="38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22"/>
    </row>
    <row r="4799" spans="1:22" x14ac:dyDescent="0.2">
      <c r="A4799" s="24">
        <f>1+LARGE($A$11:A4798,1)</f>
        <v>4788</v>
      </c>
      <c r="B4799" s="38" t="str">
        <f>_xlfn.IFNA(IF($U$8="set",VLOOKUP(Search!$A4799,Inventory!$AD$2:$AI$5552,6,FALSE),IF($U$8="Player",VLOOKUP(Search!$A4799,Inventory!$AF$2:$AI$5552,4,FALSE),IF($U$8="BV",VLOOKUP(Search!$A4799,Inventory!$AH$2:$AI$5552,2,FALSE),""))),"")</f>
        <v/>
      </c>
      <c r="C4799" s="38"/>
      <c r="D4799" s="38"/>
      <c r="E4799" s="38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22"/>
    </row>
    <row r="4800" spans="1:22" x14ac:dyDescent="0.2">
      <c r="A4800" s="24">
        <f>1+LARGE($A$11:A4799,1)</f>
        <v>4789</v>
      </c>
      <c r="B4800" s="38" t="str">
        <f>_xlfn.IFNA(IF($U$8="set",VLOOKUP(Search!$A4800,Inventory!$AD$2:$AI$5552,6,FALSE),IF($U$8="Player",VLOOKUP(Search!$A4800,Inventory!$AF$2:$AI$5552,4,FALSE),IF($U$8="BV",VLOOKUP(Search!$A4800,Inventory!$AH$2:$AI$5552,2,FALSE),""))),"")</f>
        <v/>
      </c>
      <c r="C4800" s="38"/>
      <c r="D4800" s="38"/>
      <c r="E4800" s="38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22"/>
    </row>
    <row r="4801" spans="1:22" x14ac:dyDescent="0.2">
      <c r="A4801" s="24">
        <f>1+LARGE($A$11:A4800,1)</f>
        <v>4790</v>
      </c>
      <c r="B4801" s="38" t="str">
        <f>_xlfn.IFNA(IF($U$8="set",VLOOKUP(Search!$A4801,Inventory!$AD$2:$AI$5552,6,FALSE),IF($U$8="Player",VLOOKUP(Search!$A4801,Inventory!$AF$2:$AI$5552,4,FALSE),IF($U$8="BV",VLOOKUP(Search!$A4801,Inventory!$AH$2:$AI$5552,2,FALSE),""))),"")</f>
        <v/>
      </c>
      <c r="C4801" s="38"/>
      <c r="D4801" s="38"/>
      <c r="E4801" s="38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22"/>
    </row>
    <row r="4802" spans="1:22" x14ac:dyDescent="0.2">
      <c r="A4802" s="24">
        <f>1+LARGE($A$11:A4801,1)</f>
        <v>4791</v>
      </c>
      <c r="B4802" s="38" t="str">
        <f>_xlfn.IFNA(IF($U$8="set",VLOOKUP(Search!$A4802,Inventory!$AD$2:$AI$5552,6,FALSE),IF($U$8="Player",VLOOKUP(Search!$A4802,Inventory!$AF$2:$AI$5552,4,FALSE),IF($U$8="BV",VLOOKUP(Search!$A4802,Inventory!$AH$2:$AI$5552,2,FALSE),""))),"")</f>
        <v/>
      </c>
      <c r="C4802" s="38"/>
      <c r="D4802" s="38"/>
      <c r="E4802" s="38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22"/>
    </row>
    <row r="4803" spans="1:22" x14ac:dyDescent="0.2">
      <c r="A4803" s="24">
        <f>1+LARGE($A$11:A4802,1)</f>
        <v>4792</v>
      </c>
      <c r="B4803" s="38" t="str">
        <f>_xlfn.IFNA(IF($U$8="set",VLOOKUP(Search!$A4803,Inventory!$AD$2:$AI$5552,6,FALSE),IF($U$8="Player",VLOOKUP(Search!$A4803,Inventory!$AF$2:$AI$5552,4,FALSE),IF($U$8="BV",VLOOKUP(Search!$A4803,Inventory!$AH$2:$AI$5552,2,FALSE),""))),"")</f>
        <v/>
      </c>
      <c r="C4803" s="38"/>
      <c r="D4803" s="38"/>
      <c r="E4803" s="38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22"/>
    </row>
    <row r="4804" spans="1:22" x14ac:dyDescent="0.2">
      <c r="A4804" s="24">
        <f>1+LARGE($A$11:A4803,1)</f>
        <v>4793</v>
      </c>
      <c r="B4804" s="38" t="str">
        <f>_xlfn.IFNA(IF($U$8="set",VLOOKUP(Search!$A4804,Inventory!$AD$2:$AI$5552,6,FALSE),IF($U$8="Player",VLOOKUP(Search!$A4804,Inventory!$AF$2:$AI$5552,4,FALSE),IF($U$8="BV",VLOOKUP(Search!$A4804,Inventory!$AH$2:$AI$5552,2,FALSE),""))),"")</f>
        <v/>
      </c>
      <c r="C4804" s="38"/>
      <c r="D4804" s="38"/>
      <c r="E4804" s="38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22"/>
    </row>
    <row r="4805" spans="1:22" x14ac:dyDescent="0.2">
      <c r="A4805" s="24">
        <f>1+LARGE($A$11:A4804,1)</f>
        <v>4794</v>
      </c>
      <c r="B4805" s="38" t="str">
        <f>_xlfn.IFNA(IF($U$8="set",VLOOKUP(Search!$A4805,Inventory!$AD$2:$AI$5552,6,FALSE),IF($U$8="Player",VLOOKUP(Search!$A4805,Inventory!$AF$2:$AI$5552,4,FALSE),IF($U$8="BV",VLOOKUP(Search!$A4805,Inventory!$AH$2:$AI$5552,2,FALSE),""))),"")</f>
        <v/>
      </c>
      <c r="C4805" s="38"/>
      <c r="D4805" s="38"/>
      <c r="E4805" s="38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22"/>
    </row>
    <row r="4806" spans="1:22" x14ac:dyDescent="0.2">
      <c r="A4806" s="24">
        <f>1+LARGE($A$11:A4805,1)</f>
        <v>4795</v>
      </c>
      <c r="B4806" s="38" t="str">
        <f>_xlfn.IFNA(IF($U$8="set",VLOOKUP(Search!$A4806,Inventory!$AD$2:$AI$5552,6,FALSE),IF($U$8="Player",VLOOKUP(Search!$A4806,Inventory!$AF$2:$AI$5552,4,FALSE),IF($U$8="BV",VLOOKUP(Search!$A4806,Inventory!$AH$2:$AI$5552,2,FALSE),""))),"")</f>
        <v/>
      </c>
      <c r="C4806" s="38"/>
      <c r="D4806" s="38"/>
      <c r="E4806" s="38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22"/>
    </row>
    <row r="4807" spans="1:22" x14ac:dyDescent="0.2">
      <c r="A4807" s="24">
        <f>1+LARGE($A$11:A4806,1)</f>
        <v>4796</v>
      </c>
      <c r="B4807" s="38" t="str">
        <f>_xlfn.IFNA(IF($U$8="set",VLOOKUP(Search!$A4807,Inventory!$AD$2:$AI$5552,6,FALSE),IF($U$8="Player",VLOOKUP(Search!$A4807,Inventory!$AF$2:$AI$5552,4,FALSE),IF($U$8="BV",VLOOKUP(Search!$A4807,Inventory!$AH$2:$AI$5552,2,FALSE),""))),"")</f>
        <v/>
      </c>
      <c r="C4807" s="38"/>
      <c r="D4807" s="38"/>
      <c r="E4807" s="38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22"/>
    </row>
    <row r="4808" spans="1:22" x14ac:dyDescent="0.2">
      <c r="A4808" s="24">
        <f>1+LARGE($A$11:A4807,1)</f>
        <v>4797</v>
      </c>
      <c r="B4808" s="38" t="str">
        <f>_xlfn.IFNA(IF($U$8="set",VLOOKUP(Search!$A4808,Inventory!$AD$2:$AI$5552,6,FALSE),IF($U$8="Player",VLOOKUP(Search!$A4808,Inventory!$AF$2:$AI$5552,4,FALSE),IF($U$8="BV",VLOOKUP(Search!$A4808,Inventory!$AH$2:$AI$5552,2,FALSE),""))),"")</f>
        <v/>
      </c>
      <c r="C4808" s="38"/>
      <c r="D4808" s="38"/>
      <c r="E4808" s="38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22"/>
    </row>
    <row r="4809" spans="1:22" x14ac:dyDescent="0.2">
      <c r="A4809" s="24">
        <f>1+LARGE($A$11:A4808,1)</f>
        <v>4798</v>
      </c>
      <c r="B4809" s="38" t="str">
        <f>_xlfn.IFNA(IF($U$8="set",VLOOKUP(Search!$A4809,Inventory!$AD$2:$AI$5552,6,FALSE),IF($U$8="Player",VLOOKUP(Search!$A4809,Inventory!$AF$2:$AI$5552,4,FALSE),IF($U$8="BV",VLOOKUP(Search!$A4809,Inventory!$AH$2:$AI$5552,2,FALSE),""))),"")</f>
        <v/>
      </c>
      <c r="C4809" s="38"/>
      <c r="D4809" s="38"/>
      <c r="E4809" s="38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22"/>
    </row>
    <row r="4810" spans="1:22" x14ac:dyDescent="0.2">
      <c r="A4810" s="24">
        <f>1+LARGE($A$11:A4809,1)</f>
        <v>4799</v>
      </c>
      <c r="B4810" s="38" t="str">
        <f>_xlfn.IFNA(IF($U$8="set",VLOOKUP(Search!$A4810,Inventory!$AD$2:$AI$5552,6,FALSE),IF($U$8="Player",VLOOKUP(Search!$A4810,Inventory!$AF$2:$AI$5552,4,FALSE),IF($U$8="BV",VLOOKUP(Search!$A4810,Inventory!$AH$2:$AI$5552,2,FALSE),""))),"")</f>
        <v/>
      </c>
      <c r="C4810" s="38"/>
      <c r="D4810" s="38"/>
      <c r="E4810" s="38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22"/>
    </row>
    <row r="4811" spans="1:22" x14ac:dyDescent="0.2">
      <c r="A4811" s="24">
        <f>1+LARGE($A$11:A4810,1)</f>
        <v>4800</v>
      </c>
      <c r="B4811" s="38" t="str">
        <f>_xlfn.IFNA(IF($U$8="set",VLOOKUP(Search!$A4811,Inventory!$AD$2:$AI$5552,6,FALSE),IF($U$8="Player",VLOOKUP(Search!$A4811,Inventory!$AF$2:$AI$5552,4,FALSE),IF($U$8="BV",VLOOKUP(Search!$A4811,Inventory!$AH$2:$AI$5552,2,FALSE),""))),"")</f>
        <v/>
      </c>
      <c r="C4811" s="38"/>
      <c r="D4811" s="38"/>
      <c r="E4811" s="38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22"/>
    </row>
    <row r="4812" spans="1:22" x14ac:dyDescent="0.2">
      <c r="A4812" s="24">
        <f>1+LARGE($A$11:A4811,1)</f>
        <v>4801</v>
      </c>
      <c r="B4812" s="38" t="str">
        <f>_xlfn.IFNA(IF($U$8="set",VLOOKUP(Search!$A4812,Inventory!$AD$2:$AI$5552,6,FALSE),IF($U$8="Player",VLOOKUP(Search!$A4812,Inventory!$AF$2:$AI$5552,4,FALSE),IF($U$8="BV",VLOOKUP(Search!$A4812,Inventory!$AH$2:$AI$5552,2,FALSE),""))),"")</f>
        <v/>
      </c>
      <c r="C4812" s="38"/>
      <c r="D4812" s="38"/>
      <c r="E4812" s="38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22"/>
    </row>
    <row r="4813" spans="1:22" x14ac:dyDescent="0.2">
      <c r="A4813" s="24">
        <f>1+LARGE($A$11:A4812,1)</f>
        <v>4802</v>
      </c>
      <c r="B4813" s="38" t="str">
        <f>_xlfn.IFNA(IF($U$8="set",VLOOKUP(Search!$A4813,Inventory!$AD$2:$AI$5552,6,FALSE),IF($U$8="Player",VLOOKUP(Search!$A4813,Inventory!$AF$2:$AI$5552,4,FALSE),IF($U$8="BV",VLOOKUP(Search!$A4813,Inventory!$AH$2:$AI$5552,2,FALSE),""))),"")</f>
        <v/>
      </c>
      <c r="C4813" s="38"/>
      <c r="D4813" s="38"/>
      <c r="E4813" s="38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22"/>
    </row>
    <row r="4814" spans="1:22" x14ac:dyDescent="0.2">
      <c r="A4814" s="24">
        <f>1+LARGE($A$11:A4813,1)</f>
        <v>4803</v>
      </c>
      <c r="B4814" s="38" t="str">
        <f>_xlfn.IFNA(IF($U$8="set",VLOOKUP(Search!$A4814,Inventory!$AD$2:$AI$5552,6,FALSE),IF($U$8="Player",VLOOKUP(Search!$A4814,Inventory!$AF$2:$AI$5552,4,FALSE),IF($U$8="BV",VLOOKUP(Search!$A4814,Inventory!$AH$2:$AI$5552,2,FALSE),""))),"")</f>
        <v/>
      </c>
      <c r="C4814" s="38"/>
      <c r="D4814" s="38"/>
      <c r="E4814" s="38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22"/>
    </row>
    <row r="4815" spans="1:22" x14ac:dyDescent="0.2">
      <c r="A4815" s="24">
        <f>1+LARGE($A$11:A4814,1)</f>
        <v>4804</v>
      </c>
      <c r="B4815" s="38" t="str">
        <f>_xlfn.IFNA(IF($U$8="set",VLOOKUP(Search!$A4815,Inventory!$AD$2:$AI$5552,6,FALSE),IF($U$8="Player",VLOOKUP(Search!$A4815,Inventory!$AF$2:$AI$5552,4,FALSE),IF($U$8="BV",VLOOKUP(Search!$A4815,Inventory!$AH$2:$AI$5552,2,FALSE),""))),"")</f>
        <v/>
      </c>
      <c r="C4815" s="38"/>
      <c r="D4815" s="38"/>
      <c r="E4815" s="38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22"/>
    </row>
    <row r="4816" spans="1:22" x14ac:dyDescent="0.2">
      <c r="A4816" s="24">
        <f>1+LARGE($A$11:A4815,1)</f>
        <v>4805</v>
      </c>
      <c r="B4816" s="38" t="str">
        <f>_xlfn.IFNA(IF($U$8="set",VLOOKUP(Search!$A4816,Inventory!$AD$2:$AI$5552,6,FALSE),IF($U$8="Player",VLOOKUP(Search!$A4816,Inventory!$AF$2:$AI$5552,4,FALSE),IF($U$8="BV",VLOOKUP(Search!$A4816,Inventory!$AH$2:$AI$5552,2,FALSE),""))),"")</f>
        <v/>
      </c>
      <c r="C4816" s="38"/>
      <c r="D4816" s="38"/>
      <c r="E4816" s="38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22"/>
    </row>
    <row r="4817" spans="1:22" x14ac:dyDescent="0.2">
      <c r="A4817" s="24">
        <f>1+LARGE($A$11:A4816,1)</f>
        <v>4806</v>
      </c>
      <c r="B4817" s="38" t="str">
        <f>_xlfn.IFNA(IF($U$8="set",VLOOKUP(Search!$A4817,Inventory!$AD$2:$AI$5552,6,FALSE),IF($U$8="Player",VLOOKUP(Search!$A4817,Inventory!$AF$2:$AI$5552,4,FALSE),IF($U$8="BV",VLOOKUP(Search!$A4817,Inventory!$AH$2:$AI$5552,2,FALSE),""))),"")</f>
        <v/>
      </c>
      <c r="C4817" s="38"/>
      <c r="D4817" s="38"/>
      <c r="E4817" s="38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22"/>
    </row>
    <row r="4818" spans="1:22" x14ac:dyDescent="0.2">
      <c r="A4818" s="24">
        <f>1+LARGE($A$11:A4817,1)</f>
        <v>4807</v>
      </c>
      <c r="B4818" s="38" t="str">
        <f>_xlfn.IFNA(IF($U$8="set",VLOOKUP(Search!$A4818,Inventory!$AD$2:$AI$5552,6,FALSE),IF($U$8="Player",VLOOKUP(Search!$A4818,Inventory!$AF$2:$AI$5552,4,FALSE),IF($U$8="BV",VLOOKUP(Search!$A4818,Inventory!$AH$2:$AI$5552,2,FALSE),""))),"")</f>
        <v/>
      </c>
      <c r="C4818" s="38"/>
      <c r="D4818" s="38"/>
      <c r="E4818" s="38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22"/>
    </row>
    <row r="4819" spans="1:22" x14ac:dyDescent="0.2">
      <c r="A4819" s="24">
        <f>1+LARGE($A$11:A4818,1)</f>
        <v>4808</v>
      </c>
      <c r="B4819" s="38" t="str">
        <f>_xlfn.IFNA(IF($U$8="set",VLOOKUP(Search!$A4819,Inventory!$AD$2:$AI$5552,6,FALSE),IF($U$8="Player",VLOOKUP(Search!$A4819,Inventory!$AF$2:$AI$5552,4,FALSE),IF($U$8="BV",VLOOKUP(Search!$A4819,Inventory!$AH$2:$AI$5552,2,FALSE),""))),"")</f>
        <v/>
      </c>
      <c r="C4819" s="38"/>
      <c r="D4819" s="38"/>
      <c r="E4819" s="38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22"/>
    </row>
    <row r="4820" spans="1:22" x14ac:dyDescent="0.2">
      <c r="A4820" s="24">
        <f>1+LARGE($A$11:A4819,1)</f>
        <v>4809</v>
      </c>
      <c r="B4820" s="38" t="str">
        <f>_xlfn.IFNA(IF($U$8="set",VLOOKUP(Search!$A4820,Inventory!$AD$2:$AI$5552,6,FALSE),IF($U$8="Player",VLOOKUP(Search!$A4820,Inventory!$AF$2:$AI$5552,4,FALSE),IF($U$8="BV",VLOOKUP(Search!$A4820,Inventory!$AH$2:$AI$5552,2,FALSE),""))),"")</f>
        <v/>
      </c>
      <c r="C4820" s="38"/>
      <c r="D4820" s="38"/>
      <c r="E4820" s="38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22"/>
    </row>
    <row r="4821" spans="1:22" x14ac:dyDescent="0.2">
      <c r="A4821" s="24">
        <f>1+LARGE($A$11:A4820,1)</f>
        <v>4810</v>
      </c>
      <c r="B4821" s="38" t="str">
        <f>_xlfn.IFNA(IF($U$8="set",VLOOKUP(Search!$A4821,Inventory!$AD$2:$AI$5552,6,FALSE),IF($U$8="Player",VLOOKUP(Search!$A4821,Inventory!$AF$2:$AI$5552,4,FALSE),IF($U$8="BV",VLOOKUP(Search!$A4821,Inventory!$AH$2:$AI$5552,2,FALSE),""))),"")</f>
        <v/>
      </c>
      <c r="C4821" s="38"/>
      <c r="D4821" s="38"/>
      <c r="E4821" s="38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22"/>
    </row>
    <row r="4822" spans="1:22" x14ac:dyDescent="0.2">
      <c r="A4822" s="24">
        <f>1+LARGE($A$11:A4821,1)</f>
        <v>4811</v>
      </c>
      <c r="B4822" s="38" t="str">
        <f>_xlfn.IFNA(IF($U$8="set",VLOOKUP(Search!$A4822,Inventory!$AD$2:$AI$5552,6,FALSE),IF($U$8="Player",VLOOKUP(Search!$A4822,Inventory!$AF$2:$AI$5552,4,FALSE),IF($U$8="BV",VLOOKUP(Search!$A4822,Inventory!$AH$2:$AI$5552,2,FALSE),""))),"")</f>
        <v/>
      </c>
      <c r="C4822" s="38"/>
      <c r="D4822" s="38"/>
      <c r="E4822" s="38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22"/>
    </row>
    <row r="4823" spans="1:22" x14ac:dyDescent="0.2">
      <c r="A4823" s="24">
        <f>1+LARGE($A$11:A4822,1)</f>
        <v>4812</v>
      </c>
      <c r="B4823" s="38" t="str">
        <f>_xlfn.IFNA(IF($U$8="set",VLOOKUP(Search!$A4823,Inventory!$AD$2:$AI$5552,6,FALSE),IF($U$8="Player",VLOOKUP(Search!$A4823,Inventory!$AF$2:$AI$5552,4,FALSE),IF($U$8="BV",VLOOKUP(Search!$A4823,Inventory!$AH$2:$AI$5552,2,FALSE),""))),"")</f>
        <v/>
      </c>
      <c r="C4823" s="38"/>
      <c r="D4823" s="38"/>
      <c r="E4823" s="38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22"/>
    </row>
    <row r="4824" spans="1:22" x14ac:dyDescent="0.2">
      <c r="A4824" s="24">
        <f>1+LARGE($A$11:A4823,1)</f>
        <v>4813</v>
      </c>
      <c r="B4824" s="38" t="str">
        <f>_xlfn.IFNA(IF($U$8="set",VLOOKUP(Search!$A4824,Inventory!$AD$2:$AI$5552,6,FALSE),IF($U$8="Player",VLOOKUP(Search!$A4824,Inventory!$AF$2:$AI$5552,4,FALSE),IF($U$8="BV",VLOOKUP(Search!$A4824,Inventory!$AH$2:$AI$5552,2,FALSE),""))),"")</f>
        <v/>
      </c>
      <c r="C4824" s="38"/>
      <c r="D4824" s="38"/>
      <c r="E4824" s="38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22"/>
    </row>
    <row r="4825" spans="1:22" x14ac:dyDescent="0.2">
      <c r="A4825" s="24">
        <f>1+LARGE($A$11:A4824,1)</f>
        <v>4814</v>
      </c>
      <c r="B4825" s="38" t="str">
        <f>_xlfn.IFNA(IF($U$8="set",VLOOKUP(Search!$A4825,Inventory!$AD$2:$AI$5552,6,FALSE),IF($U$8="Player",VLOOKUP(Search!$A4825,Inventory!$AF$2:$AI$5552,4,FALSE),IF($U$8="BV",VLOOKUP(Search!$A4825,Inventory!$AH$2:$AI$5552,2,FALSE),""))),"")</f>
        <v/>
      </c>
      <c r="C4825" s="38"/>
      <c r="D4825" s="38"/>
      <c r="E4825" s="38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22"/>
    </row>
    <row r="4826" spans="1:22" x14ac:dyDescent="0.2">
      <c r="A4826" s="24">
        <f>1+LARGE($A$11:A4825,1)</f>
        <v>4815</v>
      </c>
      <c r="B4826" s="38" t="str">
        <f>_xlfn.IFNA(IF($U$8="set",VLOOKUP(Search!$A4826,Inventory!$AD$2:$AI$5552,6,FALSE),IF($U$8="Player",VLOOKUP(Search!$A4826,Inventory!$AF$2:$AI$5552,4,FALSE),IF($U$8="BV",VLOOKUP(Search!$A4826,Inventory!$AH$2:$AI$5552,2,FALSE),""))),"")</f>
        <v/>
      </c>
      <c r="C4826" s="38"/>
      <c r="D4826" s="38"/>
      <c r="E4826" s="38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22"/>
    </row>
    <row r="4827" spans="1:22" x14ac:dyDescent="0.2">
      <c r="A4827" s="24">
        <f>1+LARGE($A$11:A4826,1)</f>
        <v>4816</v>
      </c>
      <c r="B4827" s="38" t="str">
        <f>_xlfn.IFNA(IF($U$8="set",VLOOKUP(Search!$A4827,Inventory!$AD$2:$AI$5552,6,FALSE),IF($U$8="Player",VLOOKUP(Search!$A4827,Inventory!$AF$2:$AI$5552,4,FALSE),IF($U$8="BV",VLOOKUP(Search!$A4827,Inventory!$AH$2:$AI$5552,2,FALSE),""))),"")</f>
        <v/>
      </c>
      <c r="C4827" s="38"/>
      <c r="D4827" s="38"/>
      <c r="E4827" s="38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22"/>
    </row>
    <row r="4828" spans="1:22" x14ac:dyDescent="0.2">
      <c r="A4828" s="24">
        <f>1+LARGE($A$11:A4827,1)</f>
        <v>4817</v>
      </c>
      <c r="B4828" s="38" t="str">
        <f>_xlfn.IFNA(IF($U$8="set",VLOOKUP(Search!$A4828,Inventory!$AD$2:$AI$5552,6,FALSE),IF($U$8="Player",VLOOKUP(Search!$A4828,Inventory!$AF$2:$AI$5552,4,FALSE),IF($U$8="BV",VLOOKUP(Search!$A4828,Inventory!$AH$2:$AI$5552,2,FALSE),""))),"")</f>
        <v/>
      </c>
      <c r="C4828" s="38"/>
      <c r="D4828" s="38"/>
      <c r="E4828" s="38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22"/>
    </row>
    <row r="4829" spans="1:22" x14ac:dyDescent="0.2">
      <c r="A4829" s="24">
        <f>1+LARGE($A$11:A4828,1)</f>
        <v>4818</v>
      </c>
      <c r="B4829" s="38" t="str">
        <f>_xlfn.IFNA(IF($U$8="set",VLOOKUP(Search!$A4829,Inventory!$AD$2:$AI$5552,6,FALSE),IF($U$8="Player",VLOOKUP(Search!$A4829,Inventory!$AF$2:$AI$5552,4,FALSE),IF($U$8="BV",VLOOKUP(Search!$A4829,Inventory!$AH$2:$AI$5552,2,FALSE),""))),"")</f>
        <v/>
      </c>
      <c r="C4829" s="38"/>
      <c r="D4829" s="38"/>
      <c r="E4829" s="38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22"/>
    </row>
    <row r="4830" spans="1:22" x14ac:dyDescent="0.2">
      <c r="A4830" s="24">
        <f>1+LARGE($A$11:A4829,1)</f>
        <v>4819</v>
      </c>
      <c r="B4830" s="38" t="str">
        <f>_xlfn.IFNA(IF($U$8="set",VLOOKUP(Search!$A4830,Inventory!$AD$2:$AI$5552,6,FALSE),IF($U$8="Player",VLOOKUP(Search!$A4830,Inventory!$AF$2:$AI$5552,4,FALSE),IF($U$8="BV",VLOOKUP(Search!$A4830,Inventory!$AH$2:$AI$5552,2,FALSE),""))),"")</f>
        <v/>
      </c>
      <c r="C4830" s="38"/>
      <c r="D4830" s="38"/>
      <c r="E4830" s="38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22"/>
    </row>
    <row r="4831" spans="1:22" x14ac:dyDescent="0.2">
      <c r="A4831" s="24">
        <f>1+LARGE($A$11:A4830,1)</f>
        <v>4820</v>
      </c>
      <c r="B4831" s="38" t="str">
        <f>_xlfn.IFNA(IF($U$8="set",VLOOKUP(Search!$A4831,Inventory!$AD$2:$AI$5552,6,FALSE),IF($U$8="Player",VLOOKUP(Search!$A4831,Inventory!$AF$2:$AI$5552,4,FALSE),IF($U$8="BV",VLOOKUP(Search!$A4831,Inventory!$AH$2:$AI$5552,2,FALSE),""))),"")</f>
        <v/>
      </c>
      <c r="C4831" s="38"/>
      <c r="D4831" s="38"/>
      <c r="E4831" s="38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22"/>
    </row>
    <row r="4832" spans="1:22" x14ac:dyDescent="0.2">
      <c r="A4832" s="24">
        <f>1+LARGE($A$11:A4831,1)</f>
        <v>4821</v>
      </c>
      <c r="B4832" s="38" t="str">
        <f>_xlfn.IFNA(IF($U$8="set",VLOOKUP(Search!$A4832,Inventory!$AD$2:$AI$5552,6,FALSE),IF($U$8="Player",VLOOKUP(Search!$A4832,Inventory!$AF$2:$AI$5552,4,FALSE),IF($U$8="BV",VLOOKUP(Search!$A4832,Inventory!$AH$2:$AI$5552,2,FALSE),""))),"")</f>
        <v/>
      </c>
      <c r="C4832" s="38"/>
      <c r="D4832" s="38"/>
      <c r="E4832" s="38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22"/>
    </row>
    <row r="4833" spans="1:22" x14ac:dyDescent="0.2">
      <c r="A4833" s="24">
        <f>1+LARGE($A$11:A4832,1)</f>
        <v>4822</v>
      </c>
      <c r="B4833" s="38" t="str">
        <f>_xlfn.IFNA(IF($U$8="set",VLOOKUP(Search!$A4833,Inventory!$AD$2:$AI$5552,6,FALSE),IF($U$8="Player",VLOOKUP(Search!$A4833,Inventory!$AF$2:$AI$5552,4,FALSE),IF($U$8="BV",VLOOKUP(Search!$A4833,Inventory!$AH$2:$AI$5552,2,FALSE),""))),"")</f>
        <v/>
      </c>
      <c r="C4833" s="38"/>
      <c r="D4833" s="38"/>
      <c r="E4833" s="38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22"/>
    </row>
    <row r="4834" spans="1:22" x14ac:dyDescent="0.2">
      <c r="A4834" s="24">
        <f>1+LARGE($A$11:A4833,1)</f>
        <v>4823</v>
      </c>
      <c r="B4834" s="38" t="str">
        <f>_xlfn.IFNA(IF($U$8="set",VLOOKUP(Search!$A4834,Inventory!$AD$2:$AI$5552,6,FALSE),IF($U$8="Player",VLOOKUP(Search!$A4834,Inventory!$AF$2:$AI$5552,4,FALSE),IF($U$8="BV",VLOOKUP(Search!$A4834,Inventory!$AH$2:$AI$5552,2,FALSE),""))),"")</f>
        <v/>
      </c>
      <c r="C4834" s="38"/>
      <c r="D4834" s="38"/>
      <c r="E4834" s="38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22"/>
    </row>
    <row r="4835" spans="1:22" x14ac:dyDescent="0.2">
      <c r="A4835" s="24">
        <f>1+LARGE($A$11:A4834,1)</f>
        <v>4824</v>
      </c>
      <c r="B4835" s="38" t="str">
        <f>_xlfn.IFNA(IF($U$8="set",VLOOKUP(Search!$A4835,Inventory!$AD$2:$AI$5552,6,FALSE),IF($U$8="Player",VLOOKUP(Search!$A4835,Inventory!$AF$2:$AI$5552,4,FALSE),IF($U$8="BV",VLOOKUP(Search!$A4835,Inventory!$AH$2:$AI$5552,2,FALSE),""))),"")</f>
        <v/>
      </c>
      <c r="C4835" s="38"/>
      <c r="D4835" s="38"/>
      <c r="E4835" s="38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22"/>
    </row>
    <row r="4836" spans="1:22" x14ac:dyDescent="0.2">
      <c r="A4836" s="24">
        <f>1+LARGE($A$11:A4835,1)</f>
        <v>4825</v>
      </c>
      <c r="B4836" s="38" t="str">
        <f>_xlfn.IFNA(IF($U$8="set",VLOOKUP(Search!$A4836,Inventory!$AD$2:$AI$5552,6,FALSE),IF($U$8="Player",VLOOKUP(Search!$A4836,Inventory!$AF$2:$AI$5552,4,FALSE),IF($U$8="BV",VLOOKUP(Search!$A4836,Inventory!$AH$2:$AI$5552,2,FALSE),""))),"")</f>
        <v/>
      </c>
      <c r="C4836" s="38"/>
      <c r="D4836" s="38"/>
      <c r="E4836" s="38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22"/>
    </row>
    <row r="4837" spans="1:22" x14ac:dyDescent="0.2">
      <c r="A4837" s="24">
        <f>1+LARGE($A$11:A4836,1)</f>
        <v>4826</v>
      </c>
      <c r="B4837" s="38" t="str">
        <f>_xlfn.IFNA(IF($U$8="set",VLOOKUP(Search!$A4837,Inventory!$AD$2:$AI$5552,6,FALSE),IF($U$8="Player",VLOOKUP(Search!$A4837,Inventory!$AF$2:$AI$5552,4,FALSE),IF($U$8="BV",VLOOKUP(Search!$A4837,Inventory!$AH$2:$AI$5552,2,FALSE),""))),"")</f>
        <v/>
      </c>
      <c r="C4837" s="38"/>
      <c r="D4837" s="38"/>
      <c r="E4837" s="38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22"/>
    </row>
    <row r="4838" spans="1:22" x14ac:dyDescent="0.2">
      <c r="A4838" s="24">
        <f>1+LARGE($A$11:A4837,1)</f>
        <v>4827</v>
      </c>
      <c r="B4838" s="38" t="str">
        <f>_xlfn.IFNA(IF($U$8="set",VLOOKUP(Search!$A4838,Inventory!$AD$2:$AI$5552,6,FALSE),IF($U$8="Player",VLOOKUP(Search!$A4838,Inventory!$AF$2:$AI$5552,4,FALSE),IF($U$8="BV",VLOOKUP(Search!$A4838,Inventory!$AH$2:$AI$5552,2,FALSE),""))),"")</f>
        <v/>
      </c>
      <c r="C4838" s="38"/>
      <c r="D4838" s="38"/>
      <c r="E4838" s="38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22"/>
    </row>
    <row r="4839" spans="1:22" x14ac:dyDescent="0.2">
      <c r="A4839" s="24">
        <f>1+LARGE($A$11:A4838,1)</f>
        <v>4828</v>
      </c>
      <c r="B4839" s="38" t="str">
        <f>_xlfn.IFNA(IF($U$8="set",VLOOKUP(Search!$A4839,Inventory!$AD$2:$AI$5552,6,FALSE),IF($U$8="Player",VLOOKUP(Search!$A4839,Inventory!$AF$2:$AI$5552,4,FALSE),IF($U$8="BV",VLOOKUP(Search!$A4839,Inventory!$AH$2:$AI$5552,2,FALSE),""))),"")</f>
        <v/>
      </c>
      <c r="C4839" s="38"/>
      <c r="D4839" s="38"/>
      <c r="E4839" s="38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22"/>
    </row>
    <row r="4840" spans="1:22" x14ac:dyDescent="0.2">
      <c r="A4840" s="24">
        <f>1+LARGE($A$11:A4839,1)</f>
        <v>4829</v>
      </c>
      <c r="B4840" s="38" t="str">
        <f>_xlfn.IFNA(IF($U$8="set",VLOOKUP(Search!$A4840,Inventory!$AD$2:$AI$5552,6,FALSE),IF($U$8="Player",VLOOKUP(Search!$A4840,Inventory!$AF$2:$AI$5552,4,FALSE),IF($U$8="BV",VLOOKUP(Search!$A4840,Inventory!$AH$2:$AI$5552,2,FALSE),""))),"")</f>
        <v/>
      </c>
      <c r="C4840" s="38"/>
      <c r="D4840" s="38"/>
      <c r="E4840" s="38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22"/>
    </row>
    <row r="4841" spans="1:22" x14ac:dyDescent="0.2">
      <c r="A4841" s="24">
        <f>1+LARGE($A$11:A4840,1)</f>
        <v>4830</v>
      </c>
      <c r="B4841" s="38" t="str">
        <f>_xlfn.IFNA(IF($U$8="set",VLOOKUP(Search!$A4841,Inventory!$AD$2:$AI$5552,6,FALSE),IF($U$8="Player",VLOOKUP(Search!$A4841,Inventory!$AF$2:$AI$5552,4,FALSE),IF($U$8="BV",VLOOKUP(Search!$A4841,Inventory!$AH$2:$AI$5552,2,FALSE),""))),"")</f>
        <v/>
      </c>
      <c r="C4841" s="38"/>
      <c r="D4841" s="38"/>
      <c r="E4841" s="38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22"/>
    </row>
    <row r="4842" spans="1:22" x14ac:dyDescent="0.2">
      <c r="A4842" s="24">
        <f>1+LARGE($A$11:A4841,1)</f>
        <v>4831</v>
      </c>
      <c r="B4842" s="38" t="str">
        <f>_xlfn.IFNA(IF($U$8="set",VLOOKUP(Search!$A4842,Inventory!$AD$2:$AI$5552,6,FALSE),IF($U$8="Player",VLOOKUP(Search!$A4842,Inventory!$AF$2:$AI$5552,4,FALSE),IF($U$8="BV",VLOOKUP(Search!$A4842,Inventory!$AH$2:$AI$5552,2,FALSE),""))),"")</f>
        <v/>
      </c>
      <c r="C4842" s="38"/>
      <c r="D4842" s="38"/>
      <c r="E4842" s="38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22"/>
    </row>
    <row r="4843" spans="1:22" x14ac:dyDescent="0.2">
      <c r="A4843" s="24">
        <f>1+LARGE($A$11:A4842,1)</f>
        <v>4832</v>
      </c>
      <c r="B4843" s="38" t="str">
        <f>_xlfn.IFNA(IF($U$8="set",VLOOKUP(Search!$A4843,Inventory!$AD$2:$AI$5552,6,FALSE),IF($U$8="Player",VLOOKUP(Search!$A4843,Inventory!$AF$2:$AI$5552,4,FALSE),IF($U$8="BV",VLOOKUP(Search!$A4843,Inventory!$AH$2:$AI$5552,2,FALSE),""))),"")</f>
        <v/>
      </c>
      <c r="C4843" s="38"/>
      <c r="D4843" s="38"/>
      <c r="E4843" s="38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22"/>
    </row>
    <row r="4844" spans="1:22" x14ac:dyDescent="0.2">
      <c r="A4844" s="24">
        <f>1+LARGE($A$11:A4843,1)</f>
        <v>4833</v>
      </c>
      <c r="B4844" s="38" t="str">
        <f>_xlfn.IFNA(IF($U$8="set",VLOOKUP(Search!$A4844,Inventory!$AD$2:$AI$5552,6,FALSE),IF($U$8="Player",VLOOKUP(Search!$A4844,Inventory!$AF$2:$AI$5552,4,FALSE),IF($U$8="BV",VLOOKUP(Search!$A4844,Inventory!$AH$2:$AI$5552,2,FALSE),""))),"")</f>
        <v/>
      </c>
      <c r="C4844" s="38"/>
      <c r="D4844" s="38"/>
      <c r="E4844" s="38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22"/>
    </row>
    <row r="4845" spans="1:22" x14ac:dyDescent="0.2">
      <c r="A4845" s="24">
        <f>1+LARGE($A$11:A4844,1)</f>
        <v>4834</v>
      </c>
      <c r="B4845" s="38" t="str">
        <f>_xlfn.IFNA(IF($U$8="set",VLOOKUP(Search!$A4845,Inventory!$AD$2:$AI$5552,6,FALSE),IF($U$8="Player",VLOOKUP(Search!$A4845,Inventory!$AF$2:$AI$5552,4,FALSE),IF($U$8="BV",VLOOKUP(Search!$A4845,Inventory!$AH$2:$AI$5552,2,FALSE),""))),"")</f>
        <v/>
      </c>
      <c r="C4845" s="38"/>
      <c r="D4845" s="38"/>
      <c r="E4845" s="38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22"/>
    </row>
    <row r="4846" spans="1:22" x14ac:dyDescent="0.2">
      <c r="A4846" s="24">
        <f>1+LARGE($A$11:A4845,1)</f>
        <v>4835</v>
      </c>
      <c r="B4846" s="38" t="str">
        <f>_xlfn.IFNA(IF($U$8="set",VLOOKUP(Search!$A4846,Inventory!$AD$2:$AI$5552,6,FALSE),IF($U$8="Player",VLOOKUP(Search!$A4846,Inventory!$AF$2:$AI$5552,4,FALSE),IF($U$8="BV",VLOOKUP(Search!$A4846,Inventory!$AH$2:$AI$5552,2,FALSE),""))),"")</f>
        <v/>
      </c>
      <c r="C4846" s="38"/>
      <c r="D4846" s="38"/>
      <c r="E4846" s="38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22"/>
    </row>
    <row r="4847" spans="1:22" x14ac:dyDescent="0.2">
      <c r="A4847" s="24">
        <f>1+LARGE($A$11:A4846,1)</f>
        <v>4836</v>
      </c>
      <c r="B4847" s="38" t="str">
        <f>_xlfn.IFNA(IF($U$8="set",VLOOKUP(Search!$A4847,Inventory!$AD$2:$AI$5552,6,FALSE),IF($U$8="Player",VLOOKUP(Search!$A4847,Inventory!$AF$2:$AI$5552,4,FALSE),IF($U$8="BV",VLOOKUP(Search!$A4847,Inventory!$AH$2:$AI$5552,2,FALSE),""))),"")</f>
        <v/>
      </c>
      <c r="C4847" s="38"/>
      <c r="D4847" s="38"/>
      <c r="E4847" s="38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22"/>
    </row>
    <row r="4848" spans="1:22" x14ac:dyDescent="0.2">
      <c r="A4848" s="24">
        <f>1+LARGE($A$11:A4847,1)</f>
        <v>4837</v>
      </c>
      <c r="B4848" s="38" t="str">
        <f>_xlfn.IFNA(IF($U$8="set",VLOOKUP(Search!$A4848,Inventory!$AD$2:$AI$5552,6,FALSE),IF($U$8="Player",VLOOKUP(Search!$A4848,Inventory!$AF$2:$AI$5552,4,FALSE),IF($U$8="BV",VLOOKUP(Search!$A4848,Inventory!$AH$2:$AI$5552,2,FALSE),""))),"")</f>
        <v/>
      </c>
      <c r="C4848" s="38"/>
      <c r="D4848" s="38"/>
      <c r="E4848" s="38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22"/>
    </row>
    <row r="4849" spans="1:22" x14ac:dyDescent="0.2">
      <c r="A4849" s="24">
        <f>1+LARGE($A$11:A4848,1)</f>
        <v>4838</v>
      </c>
      <c r="B4849" s="38" t="str">
        <f>_xlfn.IFNA(IF($U$8="set",VLOOKUP(Search!$A4849,Inventory!$AD$2:$AI$5552,6,FALSE),IF($U$8="Player",VLOOKUP(Search!$A4849,Inventory!$AF$2:$AI$5552,4,FALSE),IF($U$8="BV",VLOOKUP(Search!$A4849,Inventory!$AH$2:$AI$5552,2,FALSE),""))),"")</f>
        <v/>
      </c>
      <c r="C4849" s="38"/>
      <c r="D4849" s="38"/>
      <c r="E4849" s="38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22"/>
    </row>
    <row r="4850" spans="1:22" x14ac:dyDescent="0.2">
      <c r="A4850" s="24">
        <f>1+LARGE($A$11:A4849,1)</f>
        <v>4839</v>
      </c>
      <c r="B4850" s="38" t="str">
        <f>_xlfn.IFNA(IF($U$8="set",VLOOKUP(Search!$A4850,Inventory!$AD$2:$AI$5552,6,FALSE),IF($U$8="Player",VLOOKUP(Search!$A4850,Inventory!$AF$2:$AI$5552,4,FALSE),IF($U$8="BV",VLOOKUP(Search!$A4850,Inventory!$AH$2:$AI$5552,2,FALSE),""))),"")</f>
        <v/>
      </c>
      <c r="C4850" s="38"/>
      <c r="D4850" s="38"/>
      <c r="E4850" s="38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22"/>
    </row>
    <row r="4851" spans="1:22" x14ac:dyDescent="0.2">
      <c r="A4851" s="24">
        <f>1+LARGE($A$11:A4850,1)</f>
        <v>4840</v>
      </c>
      <c r="B4851" s="38" t="str">
        <f>_xlfn.IFNA(IF($U$8="set",VLOOKUP(Search!$A4851,Inventory!$AD$2:$AI$5552,6,FALSE),IF($U$8="Player",VLOOKUP(Search!$A4851,Inventory!$AF$2:$AI$5552,4,FALSE),IF($U$8="BV",VLOOKUP(Search!$A4851,Inventory!$AH$2:$AI$5552,2,FALSE),""))),"")</f>
        <v/>
      </c>
      <c r="C4851" s="38"/>
      <c r="D4851" s="38"/>
      <c r="E4851" s="38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22"/>
    </row>
    <row r="4852" spans="1:22" x14ac:dyDescent="0.2">
      <c r="A4852" s="24">
        <f>1+LARGE($A$11:A4851,1)</f>
        <v>4841</v>
      </c>
      <c r="B4852" s="38" t="str">
        <f>_xlfn.IFNA(IF($U$8="set",VLOOKUP(Search!$A4852,Inventory!$AD$2:$AI$5552,6,FALSE),IF($U$8="Player",VLOOKUP(Search!$A4852,Inventory!$AF$2:$AI$5552,4,FALSE),IF($U$8="BV",VLOOKUP(Search!$A4852,Inventory!$AH$2:$AI$5552,2,FALSE),""))),"")</f>
        <v/>
      </c>
      <c r="C4852" s="38"/>
      <c r="D4852" s="38"/>
      <c r="E4852" s="38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22"/>
    </row>
    <row r="4853" spans="1:22" x14ac:dyDescent="0.2">
      <c r="A4853" s="24">
        <f>1+LARGE($A$11:A4852,1)</f>
        <v>4842</v>
      </c>
      <c r="B4853" s="38" t="str">
        <f>_xlfn.IFNA(IF($U$8="set",VLOOKUP(Search!$A4853,Inventory!$AD$2:$AI$5552,6,FALSE),IF($U$8="Player",VLOOKUP(Search!$A4853,Inventory!$AF$2:$AI$5552,4,FALSE),IF($U$8="BV",VLOOKUP(Search!$A4853,Inventory!$AH$2:$AI$5552,2,FALSE),""))),"")</f>
        <v/>
      </c>
      <c r="C4853" s="38"/>
      <c r="D4853" s="38"/>
      <c r="E4853" s="38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22"/>
    </row>
    <row r="4854" spans="1:22" x14ac:dyDescent="0.2">
      <c r="A4854" s="24">
        <f>1+LARGE($A$11:A4853,1)</f>
        <v>4843</v>
      </c>
      <c r="B4854" s="38" t="str">
        <f>_xlfn.IFNA(IF($U$8="set",VLOOKUP(Search!$A4854,Inventory!$AD$2:$AI$5552,6,FALSE),IF($U$8="Player",VLOOKUP(Search!$A4854,Inventory!$AF$2:$AI$5552,4,FALSE),IF($U$8="BV",VLOOKUP(Search!$A4854,Inventory!$AH$2:$AI$5552,2,FALSE),""))),"")</f>
        <v/>
      </c>
      <c r="C4854" s="38"/>
      <c r="D4854" s="38"/>
      <c r="E4854" s="38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22"/>
    </row>
    <row r="4855" spans="1:22" x14ac:dyDescent="0.2">
      <c r="A4855" s="24">
        <f>1+LARGE($A$11:A4854,1)</f>
        <v>4844</v>
      </c>
      <c r="B4855" s="38" t="str">
        <f>_xlfn.IFNA(IF($U$8="set",VLOOKUP(Search!$A4855,Inventory!$AD$2:$AI$5552,6,FALSE),IF($U$8="Player",VLOOKUP(Search!$A4855,Inventory!$AF$2:$AI$5552,4,FALSE),IF($U$8="BV",VLOOKUP(Search!$A4855,Inventory!$AH$2:$AI$5552,2,FALSE),""))),"")</f>
        <v/>
      </c>
      <c r="C4855" s="38"/>
      <c r="D4855" s="38"/>
      <c r="E4855" s="38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22"/>
    </row>
    <row r="4856" spans="1:22" x14ac:dyDescent="0.2">
      <c r="A4856" s="24">
        <f>1+LARGE($A$11:A4855,1)</f>
        <v>4845</v>
      </c>
      <c r="B4856" s="38" t="str">
        <f>_xlfn.IFNA(IF($U$8="set",VLOOKUP(Search!$A4856,Inventory!$AD$2:$AI$5552,6,FALSE),IF($U$8="Player",VLOOKUP(Search!$A4856,Inventory!$AF$2:$AI$5552,4,FALSE),IF($U$8="BV",VLOOKUP(Search!$A4856,Inventory!$AH$2:$AI$5552,2,FALSE),""))),"")</f>
        <v/>
      </c>
      <c r="C4856" s="38"/>
      <c r="D4856" s="38"/>
      <c r="E4856" s="38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22"/>
    </row>
    <row r="4857" spans="1:22" x14ac:dyDescent="0.2">
      <c r="A4857" s="24">
        <f>1+LARGE($A$11:A4856,1)</f>
        <v>4846</v>
      </c>
      <c r="B4857" s="38" t="str">
        <f>_xlfn.IFNA(IF($U$8="set",VLOOKUP(Search!$A4857,Inventory!$AD$2:$AI$5552,6,FALSE),IF($U$8="Player",VLOOKUP(Search!$A4857,Inventory!$AF$2:$AI$5552,4,FALSE),IF($U$8="BV",VLOOKUP(Search!$A4857,Inventory!$AH$2:$AI$5552,2,FALSE),""))),"")</f>
        <v/>
      </c>
      <c r="C4857" s="38"/>
      <c r="D4857" s="38"/>
      <c r="E4857" s="38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22"/>
    </row>
    <row r="4858" spans="1:22" x14ac:dyDescent="0.2">
      <c r="A4858" s="24">
        <f>1+LARGE($A$11:A4857,1)</f>
        <v>4847</v>
      </c>
      <c r="B4858" s="38" t="str">
        <f>_xlfn.IFNA(IF($U$8="set",VLOOKUP(Search!$A4858,Inventory!$AD$2:$AI$5552,6,FALSE),IF($U$8="Player",VLOOKUP(Search!$A4858,Inventory!$AF$2:$AI$5552,4,FALSE),IF($U$8="BV",VLOOKUP(Search!$A4858,Inventory!$AH$2:$AI$5552,2,FALSE),""))),"")</f>
        <v/>
      </c>
      <c r="C4858" s="38"/>
      <c r="D4858" s="38"/>
      <c r="E4858" s="38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22"/>
    </row>
    <row r="4859" spans="1:22" x14ac:dyDescent="0.2">
      <c r="A4859" s="24">
        <f>1+LARGE($A$11:A4858,1)</f>
        <v>4848</v>
      </c>
      <c r="B4859" s="38" t="str">
        <f>_xlfn.IFNA(IF($U$8="set",VLOOKUP(Search!$A4859,Inventory!$AD$2:$AI$5552,6,FALSE),IF($U$8="Player",VLOOKUP(Search!$A4859,Inventory!$AF$2:$AI$5552,4,FALSE),IF($U$8="BV",VLOOKUP(Search!$A4859,Inventory!$AH$2:$AI$5552,2,FALSE),""))),"")</f>
        <v/>
      </c>
      <c r="C4859" s="38"/>
      <c r="D4859" s="38"/>
      <c r="E4859" s="38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22"/>
    </row>
    <row r="4860" spans="1:22" x14ac:dyDescent="0.2">
      <c r="A4860" s="24">
        <f>1+LARGE($A$11:A4859,1)</f>
        <v>4849</v>
      </c>
      <c r="B4860" s="38" t="str">
        <f>_xlfn.IFNA(IF($U$8="set",VLOOKUP(Search!$A4860,Inventory!$AD$2:$AI$5552,6,FALSE),IF($U$8="Player",VLOOKUP(Search!$A4860,Inventory!$AF$2:$AI$5552,4,FALSE),IF($U$8="BV",VLOOKUP(Search!$A4860,Inventory!$AH$2:$AI$5552,2,FALSE),""))),"")</f>
        <v/>
      </c>
      <c r="C4860" s="38"/>
      <c r="D4860" s="38"/>
      <c r="E4860" s="38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22"/>
    </row>
    <row r="4861" spans="1:22" x14ac:dyDescent="0.2">
      <c r="A4861" s="24">
        <f>1+LARGE($A$11:A4860,1)</f>
        <v>4850</v>
      </c>
      <c r="B4861" s="38" t="str">
        <f>_xlfn.IFNA(IF($U$8="set",VLOOKUP(Search!$A4861,Inventory!$AD$2:$AI$5552,6,FALSE),IF($U$8="Player",VLOOKUP(Search!$A4861,Inventory!$AF$2:$AI$5552,4,FALSE),IF($U$8="BV",VLOOKUP(Search!$A4861,Inventory!$AH$2:$AI$5552,2,FALSE),""))),"")</f>
        <v/>
      </c>
      <c r="C4861" s="38"/>
      <c r="D4861" s="38"/>
      <c r="E4861" s="38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22"/>
    </row>
    <row r="4862" spans="1:22" x14ac:dyDescent="0.2">
      <c r="A4862" s="24">
        <f>1+LARGE($A$11:A4861,1)</f>
        <v>4851</v>
      </c>
      <c r="B4862" s="38" t="str">
        <f>_xlfn.IFNA(IF($U$8="set",VLOOKUP(Search!$A4862,Inventory!$AD$2:$AI$5552,6,FALSE),IF($U$8="Player",VLOOKUP(Search!$A4862,Inventory!$AF$2:$AI$5552,4,FALSE),IF($U$8="BV",VLOOKUP(Search!$A4862,Inventory!$AH$2:$AI$5552,2,FALSE),""))),"")</f>
        <v/>
      </c>
      <c r="C4862" s="38"/>
      <c r="D4862" s="38"/>
      <c r="E4862" s="38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22"/>
    </row>
    <row r="4863" spans="1:22" x14ac:dyDescent="0.2">
      <c r="A4863" s="24">
        <f>1+LARGE($A$11:A4862,1)</f>
        <v>4852</v>
      </c>
      <c r="B4863" s="38" t="str">
        <f>_xlfn.IFNA(IF($U$8="set",VLOOKUP(Search!$A4863,Inventory!$AD$2:$AI$5552,6,FALSE),IF($U$8="Player",VLOOKUP(Search!$A4863,Inventory!$AF$2:$AI$5552,4,FALSE),IF($U$8="BV",VLOOKUP(Search!$A4863,Inventory!$AH$2:$AI$5552,2,FALSE),""))),"")</f>
        <v/>
      </c>
      <c r="C4863" s="38"/>
      <c r="D4863" s="38"/>
      <c r="E4863" s="38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22"/>
    </row>
    <row r="4864" spans="1:22" x14ac:dyDescent="0.2">
      <c r="A4864" s="24">
        <f>1+LARGE($A$11:A4863,1)</f>
        <v>4853</v>
      </c>
      <c r="B4864" s="38" t="str">
        <f>_xlfn.IFNA(IF($U$8="set",VLOOKUP(Search!$A4864,Inventory!$AD$2:$AI$5552,6,FALSE),IF($U$8="Player",VLOOKUP(Search!$A4864,Inventory!$AF$2:$AI$5552,4,FALSE),IF($U$8="BV",VLOOKUP(Search!$A4864,Inventory!$AH$2:$AI$5552,2,FALSE),""))),"")</f>
        <v/>
      </c>
      <c r="C4864" s="38"/>
      <c r="D4864" s="38"/>
      <c r="E4864" s="38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22"/>
    </row>
    <row r="4865" spans="1:22" x14ac:dyDescent="0.2">
      <c r="A4865" s="24">
        <f>1+LARGE($A$11:A4864,1)</f>
        <v>4854</v>
      </c>
      <c r="B4865" s="38" t="str">
        <f>_xlfn.IFNA(IF($U$8="set",VLOOKUP(Search!$A4865,Inventory!$AD$2:$AI$5552,6,FALSE),IF($U$8="Player",VLOOKUP(Search!$A4865,Inventory!$AF$2:$AI$5552,4,FALSE),IF($U$8="BV",VLOOKUP(Search!$A4865,Inventory!$AH$2:$AI$5552,2,FALSE),""))),"")</f>
        <v/>
      </c>
      <c r="C4865" s="38"/>
      <c r="D4865" s="38"/>
      <c r="E4865" s="38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22"/>
    </row>
    <row r="4866" spans="1:22" x14ac:dyDescent="0.2">
      <c r="A4866" s="24">
        <f>1+LARGE($A$11:A4865,1)</f>
        <v>4855</v>
      </c>
      <c r="B4866" s="38" t="str">
        <f>_xlfn.IFNA(IF($U$8="set",VLOOKUP(Search!$A4866,Inventory!$AD$2:$AI$5552,6,FALSE),IF($U$8="Player",VLOOKUP(Search!$A4866,Inventory!$AF$2:$AI$5552,4,FALSE),IF($U$8="BV",VLOOKUP(Search!$A4866,Inventory!$AH$2:$AI$5552,2,FALSE),""))),"")</f>
        <v/>
      </c>
      <c r="C4866" s="38"/>
      <c r="D4866" s="38"/>
      <c r="E4866" s="38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22"/>
    </row>
    <row r="4867" spans="1:22" x14ac:dyDescent="0.2">
      <c r="A4867" s="24">
        <f>1+LARGE($A$11:A4866,1)</f>
        <v>4856</v>
      </c>
      <c r="B4867" s="38" t="str">
        <f>_xlfn.IFNA(IF($U$8="set",VLOOKUP(Search!$A4867,Inventory!$AD$2:$AI$5552,6,FALSE),IF($U$8="Player",VLOOKUP(Search!$A4867,Inventory!$AF$2:$AI$5552,4,FALSE),IF($U$8="BV",VLOOKUP(Search!$A4867,Inventory!$AH$2:$AI$5552,2,FALSE),""))),"")</f>
        <v/>
      </c>
      <c r="C4867" s="38"/>
      <c r="D4867" s="38"/>
      <c r="E4867" s="38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22"/>
    </row>
    <row r="4868" spans="1:22" x14ac:dyDescent="0.2">
      <c r="A4868" s="24">
        <f>1+LARGE($A$11:A4867,1)</f>
        <v>4857</v>
      </c>
      <c r="B4868" s="38" t="str">
        <f>_xlfn.IFNA(IF($U$8="set",VLOOKUP(Search!$A4868,Inventory!$AD$2:$AI$5552,6,FALSE),IF($U$8="Player",VLOOKUP(Search!$A4868,Inventory!$AF$2:$AI$5552,4,FALSE),IF($U$8="BV",VLOOKUP(Search!$A4868,Inventory!$AH$2:$AI$5552,2,FALSE),""))),"")</f>
        <v/>
      </c>
      <c r="C4868" s="38"/>
      <c r="D4868" s="38"/>
      <c r="E4868" s="38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22"/>
    </row>
    <row r="4869" spans="1:22" x14ac:dyDescent="0.2">
      <c r="A4869" s="24">
        <f>1+LARGE($A$11:A4868,1)</f>
        <v>4858</v>
      </c>
      <c r="B4869" s="38" t="str">
        <f>_xlfn.IFNA(IF($U$8="set",VLOOKUP(Search!$A4869,Inventory!$AD$2:$AI$5552,6,FALSE),IF($U$8="Player",VLOOKUP(Search!$A4869,Inventory!$AF$2:$AI$5552,4,FALSE),IF($U$8="BV",VLOOKUP(Search!$A4869,Inventory!$AH$2:$AI$5552,2,FALSE),""))),"")</f>
        <v/>
      </c>
      <c r="C4869" s="38"/>
      <c r="D4869" s="38"/>
      <c r="E4869" s="38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22"/>
    </row>
    <row r="4870" spans="1:22" x14ac:dyDescent="0.2">
      <c r="A4870" s="24">
        <f>1+LARGE($A$11:A4869,1)</f>
        <v>4859</v>
      </c>
      <c r="B4870" s="38" t="str">
        <f>_xlfn.IFNA(IF($U$8="set",VLOOKUP(Search!$A4870,Inventory!$AD$2:$AI$5552,6,FALSE),IF($U$8="Player",VLOOKUP(Search!$A4870,Inventory!$AF$2:$AI$5552,4,FALSE),IF($U$8="BV",VLOOKUP(Search!$A4870,Inventory!$AH$2:$AI$5552,2,FALSE),""))),"")</f>
        <v/>
      </c>
      <c r="C4870" s="38"/>
      <c r="D4870" s="38"/>
      <c r="E4870" s="38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22"/>
    </row>
    <row r="4871" spans="1:22" x14ac:dyDescent="0.2">
      <c r="A4871" s="24">
        <f>1+LARGE($A$11:A4870,1)</f>
        <v>4860</v>
      </c>
      <c r="B4871" s="38" t="str">
        <f>_xlfn.IFNA(IF($U$8="set",VLOOKUP(Search!$A4871,Inventory!$AD$2:$AI$5552,6,FALSE),IF($U$8="Player",VLOOKUP(Search!$A4871,Inventory!$AF$2:$AI$5552,4,FALSE),IF($U$8="BV",VLOOKUP(Search!$A4871,Inventory!$AH$2:$AI$5552,2,FALSE),""))),"")</f>
        <v/>
      </c>
      <c r="C4871" s="38"/>
      <c r="D4871" s="38"/>
      <c r="E4871" s="38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22"/>
    </row>
    <row r="4872" spans="1:22" x14ac:dyDescent="0.2">
      <c r="A4872" s="24">
        <f>1+LARGE($A$11:A4871,1)</f>
        <v>4861</v>
      </c>
      <c r="B4872" s="38" t="str">
        <f>_xlfn.IFNA(IF($U$8="set",VLOOKUP(Search!$A4872,Inventory!$AD$2:$AI$5552,6,FALSE),IF($U$8="Player",VLOOKUP(Search!$A4872,Inventory!$AF$2:$AI$5552,4,FALSE),IF($U$8="BV",VLOOKUP(Search!$A4872,Inventory!$AH$2:$AI$5552,2,FALSE),""))),"")</f>
        <v/>
      </c>
      <c r="C4872" s="38"/>
      <c r="D4872" s="38"/>
      <c r="E4872" s="38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22"/>
    </row>
    <row r="4873" spans="1:22" x14ac:dyDescent="0.2">
      <c r="A4873" s="24">
        <f>1+LARGE($A$11:A4872,1)</f>
        <v>4862</v>
      </c>
      <c r="B4873" s="38" t="str">
        <f>_xlfn.IFNA(IF($U$8="set",VLOOKUP(Search!$A4873,Inventory!$AD$2:$AI$5552,6,FALSE),IF($U$8="Player",VLOOKUP(Search!$A4873,Inventory!$AF$2:$AI$5552,4,FALSE),IF($U$8="BV",VLOOKUP(Search!$A4873,Inventory!$AH$2:$AI$5552,2,FALSE),""))),"")</f>
        <v/>
      </c>
      <c r="C4873" s="38"/>
      <c r="D4873" s="38"/>
      <c r="E4873" s="38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22"/>
    </row>
    <row r="4874" spans="1:22" x14ac:dyDescent="0.2">
      <c r="A4874" s="24">
        <f>1+LARGE($A$11:A4873,1)</f>
        <v>4863</v>
      </c>
      <c r="B4874" s="38" t="str">
        <f>_xlfn.IFNA(IF($U$8="set",VLOOKUP(Search!$A4874,Inventory!$AD$2:$AI$5552,6,FALSE),IF($U$8="Player",VLOOKUP(Search!$A4874,Inventory!$AF$2:$AI$5552,4,FALSE),IF($U$8="BV",VLOOKUP(Search!$A4874,Inventory!$AH$2:$AI$5552,2,FALSE),""))),"")</f>
        <v/>
      </c>
      <c r="C4874" s="38"/>
      <c r="D4874" s="38"/>
      <c r="E4874" s="38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22"/>
    </row>
    <row r="4875" spans="1:22" x14ac:dyDescent="0.2">
      <c r="A4875" s="24">
        <f>1+LARGE($A$11:A4874,1)</f>
        <v>4864</v>
      </c>
      <c r="B4875" s="38" t="str">
        <f>_xlfn.IFNA(IF($U$8="set",VLOOKUP(Search!$A4875,Inventory!$AD$2:$AI$5552,6,FALSE),IF($U$8="Player",VLOOKUP(Search!$A4875,Inventory!$AF$2:$AI$5552,4,FALSE),IF($U$8="BV",VLOOKUP(Search!$A4875,Inventory!$AH$2:$AI$5552,2,FALSE),""))),"")</f>
        <v/>
      </c>
      <c r="C4875" s="38"/>
      <c r="D4875" s="38"/>
      <c r="E4875" s="38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22"/>
    </row>
    <row r="4876" spans="1:22" x14ac:dyDescent="0.2">
      <c r="A4876" s="24">
        <f>1+LARGE($A$11:A4875,1)</f>
        <v>4865</v>
      </c>
      <c r="B4876" s="38" t="str">
        <f>_xlfn.IFNA(IF($U$8="set",VLOOKUP(Search!$A4876,Inventory!$AD$2:$AI$5552,6,FALSE),IF($U$8="Player",VLOOKUP(Search!$A4876,Inventory!$AF$2:$AI$5552,4,FALSE),IF($U$8="BV",VLOOKUP(Search!$A4876,Inventory!$AH$2:$AI$5552,2,FALSE),""))),"")</f>
        <v/>
      </c>
      <c r="C4876" s="38"/>
      <c r="D4876" s="38"/>
      <c r="E4876" s="38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22"/>
    </row>
    <row r="4877" spans="1:22" x14ac:dyDescent="0.2">
      <c r="A4877" s="24">
        <f>1+LARGE($A$11:A4876,1)</f>
        <v>4866</v>
      </c>
      <c r="B4877" s="38" t="str">
        <f>_xlfn.IFNA(IF($U$8="set",VLOOKUP(Search!$A4877,Inventory!$AD$2:$AI$5552,6,FALSE),IF($U$8="Player",VLOOKUP(Search!$A4877,Inventory!$AF$2:$AI$5552,4,FALSE),IF($U$8="BV",VLOOKUP(Search!$A4877,Inventory!$AH$2:$AI$5552,2,FALSE),""))),"")</f>
        <v/>
      </c>
      <c r="C4877" s="38"/>
      <c r="D4877" s="38"/>
      <c r="E4877" s="38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22"/>
    </row>
    <row r="4878" spans="1:22" x14ac:dyDescent="0.2">
      <c r="A4878" s="24">
        <f>1+LARGE($A$11:A4877,1)</f>
        <v>4867</v>
      </c>
      <c r="B4878" s="38" t="str">
        <f>_xlfn.IFNA(IF($U$8="set",VLOOKUP(Search!$A4878,Inventory!$AD$2:$AI$5552,6,FALSE),IF($U$8="Player",VLOOKUP(Search!$A4878,Inventory!$AF$2:$AI$5552,4,FALSE),IF($U$8="BV",VLOOKUP(Search!$A4878,Inventory!$AH$2:$AI$5552,2,FALSE),""))),"")</f>
        <v/>
      </c>
      <c r="C4878" s="38"/>
      <c r="D4878" s="38"/>
      <c r="E4878" s="38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22"/>
    </row>
    <row r="4879" spans="1:22" x14ac:dyDescent="0.2">
      <c r="A4879" s="24">
        <f>1+LARGE($A$11:A4878,1)</f>
        <v>4868</v>
      </c>
      <c r="B4879" s="38" t="str">
        <f>_xlfn.IFNA(IF($U$8="set",VLOOKUP(Search!$A4879,Inventory!$AD$2:$AI$5552,6,FALSE),IF($U$8="Player",VLOOKUP(Search!$A4879,Inventory!$AF$2:$AI$5552,4,FALSE),IF($U$8="BV",VLOOKUP(Search!$A4879,Inventory!$AH$2:$AI$5552,2,FALSE),""))),"")</f>
        <v/>
      </c>
      <c r="C4879" s="38"/>
      <c r="D4879" s="38"/>
      <c r="E4879" s="38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22"/>
    </row>
    <row r="4880" spans="1:22" x14ac:dyDescent="0.2">
      <c r="A4880" s="24">
        <f>1+LARGE($A$11:A4879,1)</f>
        <v>4869</v>
      </c>
      <c r="B4880" s="38" t="str">
        <f>_xlfn.IFNA(IF($U$8="set",VLOOKUP(Search!$A4880,Inventory!$AD$2:$AI$5552,6,FALSE),IF($U$8="Player",VLOOKUP(Search!$A4880,Inventory!$AF$2:$AI$5552,4,FALSE),IF($U$8="BV",VLOOKUP(Search!$A4880,Inventory!$AH$2:$AI$5552,2,FALSE),""))),"")</f>
        <v/>
      </c>
      <c r="C4880" s="38"/>
      <c r="D4880" s="38"/>
      <c r="E4880" s="38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22"/>
    </row>
    <row r="4881" spans="1:22" x14ac:dyDescent="0.2">
      <c r="A4881" s="24">
        <f>1+LARGE($A$11:A4880,1)</f>
        <v>4870</v>
      </c>
      <c r="B4881" s="38" t="str">
        <f>_xlfn.IFNA(IF($U$8="set",VLOOKUP(Search!$A4881,Inventory!$AD$2:$AI$5552,6,FALSE),IF($U$8="Player",VLOOKUP(Search!$A4881,Inventory!$AF$2:$AI$5552,4,FALSE),IF($U$8="BV",VLOOKUP(Search!$A4881,Inventory!$AH$2:$AI$5552,2,FALSE),""))),"")</f>
        <v/>
      </c>
      <c r="C4881" s="38"/>
      <c r="D4881" s="38"/>
      <c r="E4881" s="38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22"/>
    </row>
    <row r="4882" spans="1:22" x14ac:dyDescent="0.2">
      <c r="A4882" s="24">
        <f>1+LARGE($A$11:A4881,1)</f>
        <v>4871</v>
      </c>
      <c r="B4882" s="38" t="str">
        <f>_xlfn.IFNA(IF($U$8="set",VLOOKUP(Search!$A4882,Inventory!$AD$2:$AI$5552,6,FALSE),IF($U$8="Player",VLOOKUP(Search!$A4882,Inventory!$AF$2:$AI$5552,4,FALSE),IF($U$8="BV",VLOOKUP(Search!$A4882,Inventory!$AH$2:$AI$5552,2,FALSE),""))),"")</f>
        <v/>
      </c>
      <c r="C4882" s="38"/>
      <c r="D4882" s="38"/>
      <c r="E4882" s="38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22"/>
    </row>
    <row r="4883" spans="1:22" x14ac:dyDescent="0.2">
      <c r="A4883" s="24">
        <f>1+LARGE($A$11:A4882,1)</f>
        <v>4872</v>
      </c>
      <c r="B4883" s="38" t="str">
        <f>_xlfn.IFNA(IF($U$8="set",VLOOKUP(Search!$A4883,Inventory!$AD$2:$AI$5552,6,FALSE),IF($U$8="Player",VLOOKUP(Search!$A4883,Inventory!$AF$2:$AI$5552,4,FALSE),IF($U$8="BV",VLOOKUP(Search!$A4883,Inventory!$AH$2:$AI$5552,2,FALSE),""))),"")</f>
        <v/>
      </c>
      <c r="C4883" s="38"/>
      <c r="D4883" s="38"/>
      <c r="E4883" s="38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22"/>
    </row>
    <row r="4884" spans="1:22" x14ac:dyDescent="0.2">
      <c r="A4884" s="24">
        <f>1+LARGE($A$11:A4883,1)</f>
        <v>4873</v>
      </c>
      <c r="B4884" s="38" t="str">
        <f>_xlfn.IFNA(IF($U$8="set",VLOOKUP(Search!$A4884,Inventory!$AD$2:$AI$5552,6,FALSE),IF($U$8="Player",VLOOKUP(Search!$A4884,Inventory!$AF$2:$AI$5552,4,FALSE),IF($U$8="BV",VLOOKUP(Search!$A4884,Inventory!$AH$2:$AI$5552,2,FALSE),""))),"")</f>
        <v/>
      </c>
      <c r="C4884" s="38"/>
      <c r="D4884" s="38"/>
      <c r="E4884" s="38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22"/>
    </row>
    <row r="4885" spans="1:22" x14ac:dyDescent="0.2">
      <c r="A4885" s="24">
        <f>1+LARGE($A$11:A4884,1)</f>
        <v>4874</v>
      </c>
      <c r="B4885" s="38" t="str">
        <f>_xlfn.IFNA(IF($U$8="set",VLOOKUP(Search!$A4885,Inventory!$AD$2:$AI$5552,6,FALSE),IF($U$8="Player",VLOOKUP(Search!$A4885,Inventory!$AF$2:$AI$5552,4,FALSE),IF($U$8="BV",VLOOKUP(Search!$A4885,Inventory!$AH$2:$AI$5552,2,FALSE),""))),"")</f>
        <v/>
      </c>
      <c r="C4885" s="38"/>
      <c r="D4885" s="38"/>
      <c r="E4885" s="38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22"/>
    </row>
    <row r="4886" spans="1:22" x14ac:dyDescent="0.2">
      <c r="A4886" s="24">
        <f>1+LARGE($A$11:A4885,1)</f>
        <v>4875</v>
      </c>
      <c r="B4886" s="38" t="str">
        <f>_xlfn.IFNA(IF($U$8="set",VLOOKUP(Search!$A4886,Inventory!$AD$2:$AI$5552,6,FALSE),IF($U$8="Player",VLOOKUP(Search!$A4886,Inventory!$AF$2:$AI$5552,4,FALSE),IF($U$8="BV",VLOOKUP(Search!$A4886,Inventory!$AH$2:$AI$5552,2,FALSE),""))),"")</f>
        <v/>
      </c>
      <c r="C4886" s="38"/>
      <c r="D4886" s="38"/>
      <c r="E4886" s="38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22"/>
    </row>
    <row r="4887" spans="1:22" x14ac:dyDescent="0.2">
      <c r="A4887" s="24">
        <f>1+LARGE($A$11:A4886,1)</f>
        <v>4876</v>
      </c>
      <c r="B4887" s="38" t="str">
        <f>_xlfn.IFNA(IF($U$8="set",VLOOKUP(Search!$A4887,Inventory!$AD$2:$AI$5552,6,FALSE),IF($U$8="Player",VLOOKUP(Search!$A4887,Inventory!$AF$2:$AI$5552,4,FALSE),IF($U$8="BV",VLOOKUP(Search!$A4887,Inventory!$AH$2:$AI$5552,2,FALSE),""))),"")</f>
        <v/>
      </c>
      <c r="C4887" s="38"/>
      <c r="D4887" s="38"/>
      <c r="E4887" s="38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22"/>
    </row>
    <row r="4888" spans="1:22" x14ac:dyDescent="0.2">
      <c r="A4888" s="24">
        <f>1+LARGE($A$11:A4887,1)</f>
        <v>4877</v>
      </c>
      <c r="B4888" s="38" t="str">
        <f>_xlfn.IFNA(IF($U$8="set",VLOOKUP(Search!$A4888,Inventory!$AD$2:$AI$5552,6,FALSE),IF($U$8="Player",VLOOKUP(Search!$A4888,Inventory!$AF$2:$AI$5552,4,FALSE),IF($U$8="BV",VLOOKUP(Search!$A4888,Inventory!$AH$2:$AI$5552,2,FALSE),""))),"")</f>
        <v/>
      </c>
      <c r="C4888" s="38"/>
      <c r="D4888" s="38"/>
      <c r="E4888" s="38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22"/>
    </row>
    <row r="4889" spans="1:22" x14ac:dyDescent="0.2">
      <c r="A4889" s="24">
        <f>1+LARGE($A$11:A4888,1)</f>
        <v>4878</v>
      </c>
      <c r="B4889" s="38" t="str">
        <f>_xlfn.IFNA(IF($U$8="set",VLOOKUP(Search!$A4889,Inventory!$AD$2:$AI$5552,6,FALSE),IF($U$8="Player",VLOOKUP(Search!$A4889,Inventory!$AF$2:$AI$5552,4,FALSE),IF($U$8="BV",VLOOKUP(Search!$A4889,Inventory!$AH$2:$AI$5552,2,FALSE),""))),"")</f>
        <v/>
      </c>
      <c r="C4889" s="38"/>
      <c r="D4889" s="38"/>
      <c r="E4889" s="38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22"/>
    </row>
    <row r="4890" spans="1:22" x14ac:dyDescent="0.2">
      <c r="A4890" s="24">
        <f>1+LARGE($A$11:A4889,1)</f>
        <v>4879</v>
      </c>
      <c r="B4890" s="38" t="str">
        <f>_xlfn.IFNA(IF($U$8="set",VLOOKUP(Search!$A4890,Inventory!$AD$2:$AI$5552,6,FALSE),IF($U$8="Player",VLOOKUP(Search!$A4890,Inventory!$AF$2:$AI$5552,4,FALSE),IF($U$8="BV",VLOOKUP(Search!$A4890,Inventory!$AH$2:$AI$5552,2,FALSE),""))),"")</f>
        <v/>
      </c>
      <c r="C4890" s="38"/>
      <c r="D4890" s="38"/>
      <c r="E4890" s="38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22"/>
    </row>
    <row r="4891" spans="1:22" x14ac:dyDescent="0.2">
      <c r="A4891" s="24">
        <f>1+LARGE($A$11:A4890,1)</f>
        <v>4880</v>
      </c>
      <c r="B4891" s="38" t="str">
        <f>_xlfn.IFNA(IF($U$8="set",VLOOKUP(Search!$A4891,Inventory!$AD$2:$AI$5552,6,FALSE),IF($U$8="Player",VLOOKUP(Search!$A4891,Inventory!$AF$2:$AI$5552,4,FALSE),IF($U$8="BV",VLOOKUP(Search!$A4891,Inventory!$AH$2:$AI$5552,2,FALSE),""))),"")</f>
        <v/>
      </c>
      <c r="C4891" s="38"/>
      <c r="D4891" s="38"/>
      <c r="E4891" s="38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22"/>
    </row>
    <row r="4892" spans="1:22" x14ac:dyDescent="0.2">
      <c r="A4892" s="24">
        <f>1+LARGE($A$11:A4891,1)</f>
        <v>4881</v>
      </c>
      <c r="B4892" s="38" t="str">
        <f>_xlfn.IFNA(IF($U$8="set",VLOOKUP(Search!$A4892,Inventory!$AD$2:$AI$5552,6,FALSE),IF($U$8="Player",VLOOKUP(Search!$A4892,Inventory!$AF$2:$AI$5552,4,FALSE),IF($U$8="BV",VLOOKUP(Search!$A4892,Inventory!$AH$2:$AI$5552,2,FALSE),""))),"")</f>
        <v/>
      </c>
      <c r="C4892" s="38"/>
      <c r="D4892" s="38"/>
      <c r="E4892" s="38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22"/>
    </row>
    <row r="4893" spans="1:22" x14ac:dyDescent="0.2">
      <c r="A4893" s="24">
        <f>1+LARGE($A$11:A4892,1)</f>
        <v>4882</v>
      </c>
      <c r="B4893" s="38" t="str">
        <f>_xlfn.IFNA(IF($U$8="set",VLOOKUP(Search!$A4893,Inventory!$AD$2:$AI$5552,6,FALSE),IF($U$8="Player",VLOOKUP(Search!$A4893,Inventory!$AF$2:$AI$5552,4,FALSE),IF($U$8="BV",VLOOKUP(Search!$A4893,Inventory!$AH$2:$AI$5552,2,FALSE),""))),"")</f>
        <v/>
      </c>
      <c r="C4893" s="38"/>
      <c r="D4893" s="38"/>
      <c r="E4893" s="38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22"/>
    </row>
    <row r="4894" spans="1:22" x14ac:dyDescent="0.2">
      <c r="A4894" s="24">
        <f>1+LARGE($A$11:A4893,1)</f>
        <v>4883</v>
      </c>
      <c r="B4894" s="38" t="str">
        <f>_xlfn.IFNA(IF($U$8="set",VLOOKUP(Search!$A4894,Inventory!$AD$2:$AI$5552,6,FALSE),IF($U$8="Player",VLOOKUP(Search!$A4894,Inventory!$AF$2:$AI$5552,4,FALSE),IF($U$8="BV",VLOOKUP(Search!$A4894,Inventory!$AH$2:$AI$5552,2,FALSE),""))),"")</f>
        <v/>
      </c>
      <c r="C4894" s="38"/>
      <c r="D4894" s="38"/>
      <c r="E4894" s="38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22"/>
    </row>
    <row r="4895" spans="1:22" x14ac:dyDescent="0.2">
      <c r="A4895" s="24">
        <f>1+LARGE($A$11:A4894,1)</f>
        <v>4884</v>
      </c>
      <c r="B4895" s="38" t="str">
        <f>_xlfn.IFNA(IF($U$8="set",VLOOKUP(Search!$A4895,Inventory!$AD$2:$AI$5552,6,FALSE),IF($U$8="Player",VLOOKUP(Search!$A4895,Inventory!$AF$2:$AI$5552,4,FALSE),IF($U$8="BV",VLOOKUP(Search!$A4895,Inventory!$AH$2:$AI$5552,2,FALSE),""))),"")</f>
        <v/>
      </c>
      <c r="C4895" s="38"/>
      <c r="D4895" s="38"/>
      <c r="E4895" s="38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22"/>
    </row>
    <row r="4896" spans="1:22" x14ac:dyDescent="0.2">
      <c r="A4896" s="24">
        <f>1+LARGE($A$11:A4895,1)</f>
        <v>4885</v>
      </c>
      <c r="B4896" s="38" t="str">
        <f>_xlfn.IFNA(IF($U$8="set",VLOOKUP(Search!$A4896,Inventory!$AD$2:$AI$5552,6,FALSE),IF($U$8="Player",VLOOKUP(Search!$A4896,Inventory!$AF$2:$AI$5552,4,FALSE),IF($U$8="BV",VLOOKUP(Search!$A4896,Inventory!$AH$2:$AI$5552,2,FALSE),""))),"")</f>
        <v/>
      </c>
      <c r="C4896" s="38"/>
      <c r="D4896" s="38"/>
      <c r="E4896" s="38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22"/>
    </row>
    <row r="4897" spans="1:22" x14ac:dyDescent="0.2">
      <c r="A4897" s="24">
        <f>1+LARGE($A$11:A4896,1)</f>
        <v>4886</v>
      </c>
      <c r="B4897" s="38" t="str">
        <f>_xlfn.IFNA(IF($U$8="set",VLOOKUP(Search!$A4897,Inventory!$AD$2:$AI$5552,6,FALSE),IF($U$8="Player",VLOOKUP(Search!$A4897,Inventory!$AF$2:$AI$5552,4,FALSE),IF($U$8="BV",VLOOKUP(Search!$A4897,Inventory!$AH$2:$AI$5552,2,FALSE),""))),"")</f>
        <v/>
      </c>
      <c r="C4897" s="38"/>
      <c r="D4897" s="38"/>
      <c r="E4897" s="38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22"/>
    </row>
    <row r="4898" spans="1:22" x14ac:dyDescent="0.2">
      <c r="A4898" s="24">
        <f>1+LARGE($A$11:A4897,1)</f>
        <v>4887</v>
      </c>
      <c r="B4898" s="38" t="str">
        <f>_xlfn.IFNA(IF($U$8="set",VLOOKUP(Search!$A4898,Inventory!$AD$2:$AI$5552,6,FALSE),IF($U$8="Player",VLOOKUP(Search!$A4898,Inventory!$AF$2:$AI$5552,4,FALSE),IF($U$8="BV",VLOOKUP(Search!$A4898,Inventory!$AH$2:$AI$5552,2,FALSE),""))),"")</f>
        <v/>
      </c>
      <c r="C4898" s="38"/>
      <c r="D4898" s="38"/>
      <c r="E4898" s="38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22"/>
    </row>
    <row r="4899" spans="1:22" x14ac:dyDescent="0.2">
      <c r="A4899" s="24">
        <f>1+LARGE($A$11:A4898,1)</f>
        <v>4888</v>
      </c>
      <c r="B4899" s="38" t="str">
        <f>_xlfn.IFNA(IF($U$8="set",VLOOKUP(Search!$A4899,Inventory!$AD$2:$AI$5552,6,FALSE),IF($U$8="Player",VLOOKUP(Search!$A4899,Inventory!$AF$2:$AI$5552,4,FALSE),IF($U$8="BV",VLOOKUP(Search!$A4899,Inventory!$AH$2:$AI$5552,2,FALSE),""))),"")</f>
        <v/>
      </c>
      <c r="C4899" s="38"/>
      <c r="D4899" s="38"/>
      <c r="E4899" s="38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22"/>
    </row>
    <row r="4900" spans="1:22" x14ac:dyDescent="0.2">
      <c r="A4900" s="24">
        <f>1+LARGE($A$11:A4899,1)</f>
        <v>4889</v>
      </c>
      <c r="B4900" s="38" t="str">
        <f>_xlfn.IFNA(IF($U$8="set",VLOOKUP(Search!$A4900,Inventory!$AD$2:$AI$5552,6,FALSE),IF($U$8="Player",VLOOKUP(Search!$A4900,Inventory!$AF$2:$AI$5552,4,FALSE),IF($U$8="BV",VLOOKUP(Search!$A4900,Inventory!$AH$2:$AI$5552,2,FALSE),""))),"")</f>
        <v/>
      </c>
      <c r="C4900" s="38"/>
      <c r="D4900" s="38"/>
      <c r="E4900" s="38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22"/>
    </row>
    <row r="4901" spans="1:22" x14ac:dyDescent="0.2">
      <c r="A4901" s="24">
        <f>1+LARGE($A$11:A4900,1)</f>
        <v>4890</v>
      </c>
      <c r="B4901" s="38" t="str">
        <f>_xlfn.IFNA(IF($U$8="set",VLOOKUP(Search!$A4901,Inventory!$AD$2:$AI$5552,6,FALSE),IF($U$8="Player",VLOOKUP(Search!$A4901,Inventory!$AF$2:$AI$5552,4,FALSE),IF($U$8="BV",VLOOKUP(Search!$A4901,Inventory!$AH$2:$AI$5552,2,FALSE),""))),"")</f>
        <v/>
      </c>
      <c r="C4901" s="38"/>
      <c r="D4901" s="38"/>
      <c r="E4901" s="38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22"/>
    </row>
    <row r="4902" spans="1:22" x14ac:dyDescent="0.2">
      <c r="A4902" s="24">
        <f>1+LARGE($A$11:A4901,1)</f>
        <v>4891</v>
      </c>
      <c r="B4902" s="38" t="str">
        <f>_xlfn.IFNA(IF($U$8="set",VLOOKUP(Search!$A4902,Inventory!$AD$2:$AI$5552,6,FALSE),IF($U$8="Player",VLOOKUP(Search!$A4902,Inventory!$AF$2:$AI$5552,4,FALSE),IF($U$8="BV",VLOOKUP(Search!$A4902,Inventory!$AH$2:$AI$5552,2,FALSE),""))),"")</f>
        <v/>
      </c>
      <c r="C4902" s="38"/>
      <c r="D4902" s="38"/>
      <c r="E4902" s="38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22"/>
    </row>
    <row r="4903" spans="1:22" x14ac:dyDescent="0.2">
      <c r="A4903" s="24">
        <f>1+LARGE($A$11:A4902,1)</f>
        <v>4892</v>
      </c>
      <c r="B4903" s="38" t="str">
        <f>_xlfn.IFNA(IF($U$8="set",VLOOKUP(Search!$A4903,Inventory!$AD$2:$AI$5552,6,FALSE),IF($U$8="Player",VLOOKUP(Search!$A4903,Inventory!$AF$2:$AI$5552,4,FALSE),IF($U$8="BV",VLOOKUP(Search!$A4903,Inventory!$AH$2:$AI$5552,2,FALSE),""))),"")</f>
        <v/>
      </c>
      <c r="C4903" s="38"/>
      <c r="D4903" s="38"/>
      <c r="E4903" s="38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22"/>
    </row>
    <row r="4904" spans="1:22" x14ac:dyDescent="0.2">
      <c r="A4904" s="24">
        <f>1+LARGE($A$11:A4903,1)</f>
        <v>4893</v>
      </c>
      <c r="B4904" s="38" t="str">
        <f>_xlfn.IFNA(IF($U$8="set",VLOOKUP(Search!$A4904,Inventory!$AD$2:$AI$5552,6,FALSE),IF($U$8="Player",VLOOKUP(Search!$A4904,Inventory!$AF$2:$AI$5552,4,FALSE),IF($U$8="BV",VLOOKUP(Search!$A4904,Inventory!$AH$2:$AI$5552,2,FALSE),""))),"")</f>
        <v/>
      </c>
      <c r="C4904" s="38"/>
      <c r="D4904" s="38"/>
      <c r="E4904" s="38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22"/>
    </row>
    <row r="4905" spans="1:22" x14ac:dyDescent="0.2">
      <c r="A4905" s="24">
        <f>1+LARGE($A$11:A4904,1)</f>
        <v>4894</v>
      </c>
      <c r="B4905" s="38" t="str">
        <f>_xlfn.IFNA(IF($U$8="set",VLOOKUP(Search!$A4905,Inventory!$AD$2:$AI$5552,6,FALSE),IF($U$8="Player",VLOOKUP(Search!$A4905,Inventory!$AF$2:$AI$5552,4,FALSE),IF($U$8="BV",VLOOKUP(Search!$A4905,Inventory!$AH$2:$AI$5552,2,FALSE),""))),"")</f>
        <v/>
      </c>
      <c r="C4905" s="38"/>
      <c r="D4905" s="38"/>
      <c r="E4905" s="38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22"/>
    </row>
    <row r="4906" spans="1:22" x14ac:dyDescent="0.2">
      <c r="A4906" s="24">
        <f>1+LARGE($A$11:A4905,1)</f>
        <v>4895</v>
      </c>
      <c r="B4906" s="38" t="str">
        <f>_xlfn.IFNA(IF($U$8="set",VLOOKUP(Search!$A4906,Inventory!$AD$2:$AI$5552,6,FALSE),IF($U$8="Player",VLOOKUP(Search!$A4906,Inventory!$AF$2:$AI$5552,4,FALSE),IF($U$8="BV",VLOOKUP(Search!$A4906,Inventory!$AH$2:$AI$5552,2,FALSE),""))),"")</f>
        <v/>
      </c>
      <c r="C4906" s="38"/>
      <c r="D4906" s="38"/>
      <c r="E4906" s="38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22"/>
    </row>
    <row r="4907" spans="1:22" x14ac:dyDescent="0.2">
      <c r="A4907" s="24">
        <f>1+LARGE($A$11:A4906,1)</f>
        <v>4896</v>
      </c>
      <c r="B4907" s="38" t="str">
        <f>_xlfn.IFNA(IF($U$8="set",VLOOKUP(Search!$A4907,Inventory!$AD$2:$AI$5552,6,FALSE),IF($U$8="Player",VLOOKUP(Search!$A4907,Inventory!$AF$2:$AI$5552,4,FALSE),IF($U$8="BV",VLOOKUP(Search!$A4907,Inventory!$AH$2:$AI$5552,2,FALSE),""))),"")</f>
        <v/>
      </c>
      <c r="C4907" s="38"/>
      <c r="D4907" s="38"/>
      <c r="E4907" s="38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22"/>
    </row>
    <row r="4908" spans="1:22" x14ac:dyDescent="0.2">
      <c r="A4908" s="24">
        <f>1+LARGE($A$11:A4907,1)</f>
        <v>4897</v>
      </c>
      <c r="B4908" s="38" t="str">
        <f>_xlfn.IFNA(IF($U$8="set",VLOOKUP(Search!$A4908,Inventory!$AD$2:$AI$5552,6,FALSE),IF($U$8="Player",VLOOKUP(Search!$A4908,Inventory!$AF$2:$AI$5552,4,FALSE),IF($U$8="BV",VLOOKUP(Search!$A4908,Inventory!$AH$2:$AI$5552,2,FALSE),""))),"")</f>
        <v/>
      </c>
      <c r="C4908" s="38"/>
      <c r="D4908" s="38"/>
      <c r="E4908" s="38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22"/>
    </row>
    <row r="4909" spans="1:22" x14ac:dyDescent="0.2">
      <c r="A4909" s="24">
        <f>1+LARGE($A$11:A4908,1)</f>
        <v>4898</v>
      </c>
      <c r="B4909" s="38" t="str">
        <f>_xlfn.IFNA(IF($U$8="set",VLOOKUP(Search!$A4909,Inventory!$AD$2:$AI$5552,6,FALSE),IF($U$8="Player",VLOOKUP(Search!$A4909,Inventory!$AF$2:$AI$5552,4,FALSE),IF($U$8="BV",VLOOKUP(Search!$A4909,Inventory!$AH$2:$AI$5552,2,FALSE),""))),"")</f>
        <v/>
      </c>
      <c r="C4909" s="38"/>
      <c r="D4909" s="38"/>
      <c r="E4909" s="38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22"/>
    </row>
    <row r="4910" spans="1:22" x14ac:dyDescent="0.2">
      <c r="A4910" s="24">
        <f>1+LARGE($A$11:A4909,1)</f>
        <v>4899</v>
      </c>
      <c r="B4910" s="38" t="str">
        <f>_xlfn.IFNA(IF($U$8="set",VLOOKUP(Search!$A4910,Inventory!$AD$2:$AI$5552,6,FALSE),IF($U$8="Player",VLOOKUP(Search!$A4910,Inventory!$AF$2:$AI$5552,4,FALSE),IF($U$8="BV",VLOOKUP(Search!$A4910,Inventory!$AH$2:$AI$5552,2,FALSE),""))),"")</f>
        <v/>
      </c>
      <c r="C4910" s="38"/>
      <c r="D4910" s="38"/>
      <c r="E4910" s="38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22"/>
    </row>
    <row r="4911" spans="1:22" x14ac:dyDescent="0.2">
      <c r="A4911" s="24">
        <f>1+LARGE($A$11:A4910,1)</f>
        <v>4900</v>
      </c>
      <c r="B4911" s="38" t="str">
        <f>_xlfn.IFNA(IF($U$8="set",VLOOKUP(Search!$A4911,Inventory!$AD$2:$AI$5552,6,FALSE),IF($U$8="Player",VLOOKUP(Search!$A4911,Inventory!$AF$2:$AI$5552,4,FALSE),IF($U$8="BV",VLOOKUP(Search!$A4911,Inventory!$AH$2:$AI$5552,2,FALSE),""))),"")</f>
        <v/>
      </c>
      <c r="C4911" s="38"/>
      <c r="D4911" s="38"/>
      <c r="E4911" s="38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22"/>
    </row>
    <row r="4912" spans="1:22" x14ac:dyDescent="0.2">
      <c r="A4912" s="24">
        <f>1+LARGE($A$11:A4911,1)</f>
        <v>4901</v>
      </c>
      <c r="B4912" s="38" t="str">
        <f>_xlfn.IFNA(IF($U$8="set",VLOOKUP(Search!$A4912,Inventory!$AD$2:$AI$5552,6,FALSE),IF($U$8="Player",VLOOKUP(Search!$A4912,Inventory!$AF$2:$AI$5552,4,FALSE),IF($U$8="BV",VLOOKUP(Search!$A4912,Inventory!$AH$2:$AI$5552,2,FALSE),""))),"")</f>
        <v/>
      </c>
      <c r="C4912" s="38"/>
      <c r="D4912" s="38"/>
      <c r="E4912" s="38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22"/>
    </row>
    <row r="4913" spans="1:22" x14ac:dyDescent="0.2">
      <c r="A4913" s="24">
        <f>1+LARGE($A$11:A4912,1)</f>
        <v>4902</v>
      </c>
      <c r="B4913" s="38" t="str">
        <f>_xlfn.IFNA(IF($U$8="set",VLOOKUP(Search!$A4913,Inventory!$AD$2:$AI$5552,6,FALSE),IF($U$8="Player",VLOOKUP(Search!$A4913,Inventory!$AF$2:$AI$5552,4,FALSE),IF($U$8="BV",VLOOKUP(Search!$A4913,Inventory!$AH$2:$AI$5552,2,FALSE),""))),"")</f>
        <v/>
      </c>
      <c r="C4913" s="38"/>
      <c r="D4913" s="38"/>
      <c r="E4913" s="38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22"/>
    </row>
    <row r="4914" spans="1:22" x14ac:dyDescent="0.2">
      <c r="A4914" s="24">
        <f>1+LARGE($A$11:A4913,1)</f>
        <v>4903</v>
      </c>
      <c r="B4914" s="38" t="str">
        <f>_xlfn.IFNA(IF($U$8="set",VLOOKUP(Search!$A4914,Inventory!$AD$2:$AI$5552,6,FALSE),IF($U$8="Player",VLOOKUP(Search!$A4914,Inventory!$AF$2:$AI$5552,4,FALSE),IF($U$8="BV",VLOOKUP(Search!$A4914,Inventory!$AH$2:$AI$5552,2,FALSE),""))),"")</f>
        <v/>
      </c>
      <c r="C4914" s="38"/>
      <c r="D4914" s="38"/>
      <c r="E4914" s="38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22"/>
    </row>
    <row r="4915" spans="1:22" x14ac:dyDescent="0.2">
      <c r="A4915" s="24">
        <f>1+LARGE($A$11:A4914,1)</f>
        <v>4904</v>
      </c>
      <c r="B4915" s="38" t="str">
        <f>_xlfn.IFNA(IF($U$8="set",VLOOKUP(Search!$A4915,Inventory!$AD$2:$AI$5552,6,FALSE),IF($U$8="Player",VLOOKUP(Search!$A4915,Inventory!$AF$2:$AI$5552,4,FALSE),IF($U$8="BV",VLOOKUP(Search!$A4915,Inventory!$AH$2:$AI$5552,2,FALSE),""))),"")</f>
        <v/>
      </c>
      <c r="C4915" s="38"/>
      <c r="D4915" s="38"/>
      <c r="E4915" s="38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22"/>
    </row>
    <row r="4916" spans="1:22" x14ac:dyDescent="0.2">
      <c r="A4916" s="24">
        <f>1+LARGE($A$11:A4915,1)</f>
        <v>4905</v>
      </c>
      <c r="B4916" s="38" t="str">
        <f>_xlfn.IFNA(IF($U$8="set",VLOOKUP(Search!$A4916,Inventory!$AD$2:$AI$5552,6,FALSE),IF($U$8="Player",VLOOKUP(Search!$A4916,Inventory!$AF$2:$AI$5552,4,FALSE),IF($U$8="BV",VLOOKUP(Search!$A4916,Inventory!$AH$2:$AI$5552,2,FALSE),""))),"")</f>
        <v/>
      </c>
      <c r="C4916" s="38"/>
      <c r="D4916" s="38"/>
      <c r="E4916" s="38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22"/>
    </row>
    <row r="4917" spans="1:22" x14ac:dyDescent="0.2">
      <c r="A4917" s="24">
        <f>1+LARGE($A$11:A4916,1)</f>
        <v>4906</v>
      </c>
      <c r="B4917" s="38" t="str">
        <f>_xlfn.IFNA(IF($U$8="set",VLOOKUP(Search!$A4917,Inventory!$AD$2:$AI$5552,6,FALSE),IF($U$8="Player",VLOOKUP(Search!$A4917,Inventory!$AF$2:$AI$5552,4,FALSE),IF($U$8="BV",VLOOKUP(Search!$A4917,Inventory!$AH$2:$AI$5552,2,FALSE),""))),"")</f>
        <v/>
      </c>
      <c r="C4917" s="38"/>
      <c r="D4917" s="38"/>
      <c r="E4917" s="38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22"/>
    </row>
    <row r="4918" spans="1:22" x14ac:dyDescent="0.2">
      <c r="A4918" s="24">
        <f>1+LARGE($A$11:A4917,1)</f>
        <v>4907</v>
      </c>
      <c r="B4918" s="38" t="str">
        <f>_xlfn.IFNA(IF($U$8="set",VLOOKUP(Search!$A4918,Inventory!$AD$2:$AI$5552,6,FALSE),IF($U$8="Player",VLOOKUP(Search!$A4918,Inventory!$AF$2:$AI$5552,4,FALSE),IF($U$8="BV",VLOOKUP(Search!$A4918,Inventory!$AH$2:$AI$5552,2,FALSE),""))),"")</f>
        <v/>
      </c>
      <c r="C4918" s="38"/>
      <c r="D4918" s="38"/>
      <c r="E4918" s="38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22"/>
    </row>
    <row r="4919" spans="1:22" x14ac:dyDescent="0.2">
      <c r="A4919" s="24">
        <f>1+LARGE($A$11:A4918,1)</f>
        <v>4908</v>
      </c>
      <c r="B4919" s="38" t="str">
        <f>_xlfn.IFNA(IF($U$8="set",VLOOKUP(Search!$A4919,Inventory!$AD$2:$AI$5552,6,FALSE),IF($U$8="Player",VLOOKUP(Search!$A4919,Inventory!$AF$2:$AI$5552,4,FALSE),IF($U$8="BV",VLOOKUP(Search!$A4919,Inventory!$AH$2:$AI$5552,2,FALSE),""))),"")</f>
        <v/>
      </c>
      <c r="C4919" s="38"/>
      <c r="D4919" s="38"/>
      <c r="E4919" s="38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22"/>
    </row>
    <row r="4920" spans="1:22" x14ac:dyDescent="0.2">
      <c r="A4920" s="24">
        <f>1+LARGE($A$11:A4919,1)</f>
        <v>4909</v>
      </c>
      <c r="B4920" s="38" t="str">
        <f>_xlfn.IFNA(IF($U$8="set",VLOOKUP(Search!$A4920,Inventory!$AD$2:$AI$5552,6,FALSE),IF($U$8="Player",VLOOKUP(Search!$A4920,Inventory!$AF$2:$AI$5552,4,FALSE),IF($U$8="BV",VLOOKUP(Search!$A4920,Inventory!$AH$2:$AI$5552,2,FALSE),""))),"")</f>
        <v/>
      </c>
      <c r="C4920" s="38"/>
      <c r="D4920" s="38"/>
      <c r="E4920" s="38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22"/>
    </row>
    <row r="4921" spans="1:22" x14ac:dyDescent="0.2">
      <c r="A4921" s="24">
        <f>1+LARGE($A$11:A4920,1)</f>
        <v>4910</v>
      </c>
      <c r="B4921" s="38" t="str">
        <f>_xlfn.IFNA(IF($U$8="set",VLOOKUP(Search!$A4921,Inventory!$AD$2:$AI$5552,6,FALSE),IF($U$8="Player",VLOOKUP(Search!$A4921,Inventory!$AF$2:$AI$5552,4,FALSE),IF($U$8="BV",VLOOKUP(Search!$A4921,Inventory!$AH$2:$AI$5552,2,FALSE),""))),"")</f>
        <v/>
      </c>
      <c r="C4921" s="38"/>
      <c r="D4921" s="38"/>
      <c r="E4921" s="38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22"/>
    </row>
    <row r="4922" spans="1:22" x14ac:dyDescent="0.2">
      <c r="A4922" s="24">
        <f>1+LARGE($A$11:A4921,1)</f>
        <v>4911</v>
      </c>
      <c r="B4922" s="38" t="str">
        <f>_xlfn.IFNA(IF($U$8="set",VLOOKUP(Search!$A4922,Inventory!$AD$2:$AI$5552,6,FALSE),IF($U$8="Player",VLOOKUP(Search!$A4922,Inventory!$AF$2:$AI$5552,4,FALSE),IF($U$8="BV",VLOOKUP(Search!$A4922,Inventory!$AH$2:$AI$5552,2,FALSE),""))),"")</f>
        <v/>
      </c>
      <c r="C4922" s="38"/>
      <c r="D4922" s="38"/>
      <c r="E4922" s="38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22"/>
    </row>
    <row r="4923" spans="1:22" x14ac:dyDescent="0.2">
      <c r="A4923" s="24">
        <f>1+LARGE($A$11:A4922,1)</f>
        <v>4912</v>
      </c>
      <c r="B4923" s="38" t="str">
        <f>_xlfn.IFNA(IF($U$8="set",VLOOKUP(Search!$A4923,Inventory!$AD$2:$AI$5552,6,FALSE),IF($U$8="Player",VLOOKUP(Search!$A4923,Inventory!$AF$2:$AI$5552,4,FALSE),IF($U$8="BV",VLOOKUP(Search!$A4923,Inventory!$AH$2:$AI$5552,2,FALSE),""))),"")</f>
        <v/>
      </c>
      <c r="C4923" s="38"/>
      <c r="D4923" s="38"/>
      <c r="E4923" s="38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22"/>
    </row>
    <row r="4924" spans="1:22" x14ac:dyDescent="0.2">
      <c r="A4924" s="24">
        <f>1+LARGE($A$11:A4923,1)</f>
        <v>4913</v>
      </c>
      <c r="B4924" s="38" t="str">
        <f>_xlfn.IFNA(IF($U$8="set",VLOOKUP(Search!$A4924,Inventory!$AD$2:$AI$5552,6,FALSE),IF($U$8="Player",VLOOKUP(Search!$A4924,Inventory!$AF$2:$AI$5552,4,FALSE),IF($U$8="BV",VLOOKUP(Search!$A4924,Inventory!$AH$2:$AI$5552,2,FALSE),""))),"")</f>
        <v/>
      </c>
      <c r="C4924" s="38"/>
      <c r="D4924" s="38"/>
      <c r="E4924" s="38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22"/>
    </row>
    <row r="4925" spans="1:22" x14ac:dyDescent="0.2">
      <c r="A4925" s="24">
        <f>1+LARGE($A$11:A4924,1)</f>
        <v>4914</v>
      </c>
      <c r="B4925" s="38" t="str">
        <f>_xlfn.IFNA(IF($U$8="set",VLOOKUP(Search!$A4925,Inventory!$AD$2:$AI$5552,6,FALSE),IF($U$8="Player",VLOOKUP(Search!$A4925,Inventory!$AF$2:$AI$5552,4,FALSE),IF($U$8="BV",VLOOKUP(Search!$A4925,Inventory!$AH$2:$AI$5552,2,FALSE),""))),"")</f>
        <v/>
      </c>
      <c r="C4925" s="38"/>
      <c r="D4925" s="38"/>
      <c r="E4925" s="38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22"/>
    </row>
    <row r="4926" spans="1:22" x14ac:dyDescent="0.2">
      <c r="A4926" s="24">
        <f>1+LARGE($A$11:A4925,1)</f>
        <v>4915</v>
      </c>
      <c r="B4926" s="38" t="str">
        <f>_xlfn.IFNA(IF($U$8="set",VLOOKUP(Search!$A4926,Inventory!$AD$2:$AI$5552,6,FALSE),IF($U$8="Player",VLOOKUP(Search!$A4926,Inventory!$AF$2:$AI$5552,4,FALSE),IF($U$8="BV",VLOOKUP(Search!$A4926,Inventory!$AH$2:$AI$5552,2,FALSE),""))),"")</f>
        <v/>
      </c>
      <c r="C4926" s="38"/>
      <c r="D4926" s="38"/>
      <c r="E4926" s="38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22"/>
    </row>
    <row r="4927" spans="1:22" x14ac:dyDescent="0.2">
      <c r="A4927" s="24">
        <f>1+LARGE($A$11:A4926,1)</f>
        <v>4916</v>
      </c>
      <c r="B4927" s="38" t="str">
        <f>_xlfn.IFNA(IF($U$8="set",VLOOKUP(Search!$A4927,Inventory!$AD$2:$AI$5552,6,FALSE),IF($U$8="Player",VLOOKUP(Search!$A4927,Inventory!$AF$2:$AI$5552,4,FALSE),IF($U$8="BV",VLOOKUP(Search!$A4927,Inventory!$AH$2:$AI$5552,2,FALSE),""))),"")</f>
        <v/>
      </c>
      <c r="C4927" s="38"/>
      <c r="D4927" s="38"/>
      <c r="E4927" s="38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22"/>
    </row>
    <row r="4928" spans="1:22" x14ac:dyDescent="0.2">
      <c r="A4928" s="24">
        <f>1+LARGE($A$11:A4927,1)</f>
        <v>4917</v>
      </c>
      <c r="B4928" s="38" t="str">
        <f>_xlfn.IFNA(IF($U$8="set",VLOOKUP(Search!$A4928,Inventory!$AD$2:$AI$5552,6,FALSE),IF($U$8="Player",VLOOKUP(Search!$A4928,Inventory!$AF$2:$AI$5552,4,FALSE),IF($U$8="BV",VLOOKUP(Search!$A4928,Inventory!$AH$2:$AI$5552,2,FALSE),""))),"")</f>
        <v/>
      </c>
      <c r="C4928" s="38"/>
      <c r="D4928" s="38"/>
      <c r="E4928" s="38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22"/>
    </row>
    <row r="4929" spans="1:22" x14ac:dyDescent="0.2">
      <c r="A4929" s="24">
        <f>1+LARGE($A$11:A4928,1)</f>
        <v>4918</v>
      </c>
      <c r="B4929" s="38" t="str">
        <f>_xlfn.IFNA(IF($U$8="set",VLOOKUP(Search!$A4929,Inventory!$AD$2:$AI$5552,6,FALSE),IF($U$8="Player",VLOOKUP(Search!$A4929,Inventory!$AF$2:$AI$5552,4,FALSE),IF($U$8="BV",VLOOKUP(Search!$A4929,Inventory!$AH$2:$AI$5552,2,FALSE),""))),"")</f>
        <v/>
      </c>
      <c r="C4929" s="38"/>
      <c r="D4929" s="38"/>
      <c r="E4929" s="38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22"/>
    </row>
    <row r="4930" spans="1:22" x14ac:dyDescent="0.2">
      <c r="A4930" s="24">
        <f>1+LARGE($A$11:A4929,1)</f>
        <v>4919</v>
      </c>
      <c r="B4930" s="38" t="str">
        <f>_xlfn.IFNA(IF($U$8="set",VLOOKUP(Search!$A4930,Inventory!$AD$2:$AI$5552,6,FALSE),IF($U$8="Player",VLOOKUP(Search!$A4930,Inventory!$AF$2:$AI$5552,4,FALSE),IF($U$8="BV",VLOOKUP(Search!$A4930,Inventory!$AH$2:$AI$5552,2,FALSE),""))),"")</f>
        <v/>
      </c>
      <c r="C4930" s="38"/>
      <c r="D4930" s="38"/>
      <c r="E4930" s="38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22"/>
    </row>
    <row r="4931" spans="1:22" x14ac:dyDescent="0.2">
      <c r="A4931" s="24">
        <f>1+LARGE($A$11:A4930,1)</f>
        <v>4920</v>
      </c>
      <c r="B4931" s="38" t="str">
        <f>_xlfn.IFNA(IF($U$8="set",VLOOKUP(Search!$A4931,Inventory!$AD$2:$AI$5552,6,FALSE),IF($U$8="Player",VLOOKUP(Search!$A4931,Inventory!$AF$2:$AI$5552,4,FALSE),IF($U$8="BV",VLOOKUP(Search!$A4931,Inventory!$AH$2:$AI$5552,2,FALSE),""))),"")</f>
        <v/>
      </c>
      <c r="C4931" s="38"/>
      <c r="D4931" s="38"/>
      <c r="E4931" s="38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22"/>
    </row>
    <row r="4932" spans="1:22" x14ac:dyDescent="0.2">
      <c r="A4932" s="24">
        <f>1+LARGE($A$11:A4931,1)</f>
        <v>4921</v>
      </c>
      <c r="B4932" s="38" t="str">
        <f>_xlfn.IFNA(IF($U$8="set",VLOOKUP(Search!$A4932,Inventory!$AD$2:$AI$5552,6,FALSE),IF($U$8="Player",VLOOKUP(Search!$A4932,Inventory!$AF$2:$AI$5552,4,FALSE),IF($U$8="BV",VLOOKUP(Search!$A4932,Inventory!$AH$2:$AI$5552,2,FALSE),""))),"")</f>
        <v/>
      </c>
      <c r="C4932" s="38"/>
      <c r="D4932" s="38"/>
      <c r="E4932" s="38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22"/>
    </row>
    <row r="4933" spans="1:22" x14ac:dyDescent="0.2">
      <c r="A4933" s="24">
        <f>1+LARGE($A$11:A4932,1)</f>
        <v>4922</v>
      </c>
      <c r="B4933" s="38" t="str">
        <f>_xlfn.IFNA(IF($U$8="set",VLOOKUP(Search!$A4933,Inventory!$AD$2:$AI$5552,6,FALSE),IF($U$8="Player",VLOOKUP(Search!$A4933,Inventory!$AF$2:$AI$5552,4,FALSE),IF($U$8="BV",VLOOKUP(Search!$A4933,Inventory!$AH$2:$AI$5552,2,FALSE),""))),"")</f>
        <v/>
      </c>
      <c r="C4933" s="38"/>
      <c r="D4933" s="38"/>
      <c r="E4933" s="38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22"/>
    </row>
    <row r="4934" spans="1:22" x14ac:dyDescent="0.2">
      <c r="A4934" s="24">
        <f>1+LARGE($A$11:A4933,1)</f>
        <v>4923</v>
      </c>
      <c r="B4934" s="38" t="str">
        <f>_xlfn.IFNA(IF($U$8="set",VLOOKUP(Search!$A4934,Inventory!$AD$2:$AI$5552,6,FALSE),IF($U$8="Player",VLOOKUP(Search!$A4934,Inventory!$AF$2:$AI$5552,4,FALSE),IF($U$8="BV",VLOOKUP(Search!$A4934,Inventory!$AH$2:$AI$5552,2,FALSE),""))),"")</f>
        <v/>
      </c>
      <c r="C4934" s="38"/>
      <c r="D4934" s="38"/>
      <c r="E4934" s="38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22"/>
    </row>
    <row r="4935" spans="1:22" x14ac:dyDescent="0.2">
      <c r="A4935" s="24">
        <f>1+LARGE($A$11:A4934,1)</f>
        <v>4924</v>
      </c>
      <c r="B4935" s="38" t="str">
        <f>_xlfn.IFNA(IF($U$8="set",VLOOKUP(Search!$A4935,Inventory!$AD$2:$AI$5552,6,FALSE),IF($U$8="Player",VLOOKUP(Search!$A4935,Inventory!$AF$2:$AI$5552,4,FALSE),IF($U$8="BV",VLOOKUP(Search!$A4935,Inventory!$AH$2:$AI$5552,2,FALSE),""))),"")</f>
        <v/>
      </c>
      <c r="C4935" s="38"/>
      <c r="D4935" s="38"/>
      <c r="E4935" s="38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22"/>
    </row>
    <row r="4936" spans="1:22" x14ac:dyDescent="0.2">
      <c r="A4936" s="24">
        <f>1+LARGE($A$11:A4935,1)</f>
        <v>4925</v>
      </c>
      <c r="B4936" s="38" t="str">
        <f>_xlfn.IFNA(IF($U$8="set",VLOOKUP(Search!$A4936,Inventory!$AD$2:$AI$5552,6,FALSE),IF($U$8="Player",VLOOKUP(Search!$A4936,Inventory!$AF$2:$AI$5552,4,FALSE),IF($U$8="BV",VLOOKUP(Search!$A4936,Inventory!$AH$2:$AI$5552,2,FALSE),""))),"")</f>
        <v/>
      </c>
      <c r="C4936" s="38"/>
      <c r="D4936" s="38"/>
      <c r="E4936" s="38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22"/>
    </row>
    <row r="4937" spans="1:22" x14ac:dyDescent="0.2">
      <c r="A4937" s="24">
        <f>1+LARGE($A$11:A4936,1)</f>
        <v>4926</v>
      </c>
      <c r="B4937" s="38" t="str">
        <f>_xlfn.IFNA(IF($U$8="set",VLOOKUP(Search!$A4937,Inventory!$AD$2:$AI$5552,6,FALSE),IF($U$8="Player",VLOOKUP(Search!$A4937,Inventory!$AF$2:$AI$5552,4,FALSE),IF($U$8="BV",VLOOKUP(Search!$A4937,Inventory!$AH$2:$AI$5552,2,FALSE),""))),"")</f>
        <v/>
      </c>
      <c r="C4937" s="38"/>
      <c r="D4937" s="38"/>
      <c r="E4937" s="38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22"/>
    </row>
    <row r="4938" spans="1:22" x14ac:dyDescent="0.2">
      <c r="A4938" s="24">
        <f>1+LARGE($A$11:A4937,1)</f>
        <v>4927</v>
      </c>
      <c r="B4938" s="38" t="str">
        <f>_xlfn.IFNA(IF($U$8="set",VLOOKUP(Search!$A4938,Inventory!$AD$2:$AI$5552,6,FALSE),IF($U$8="Player",VLOOKUP(Search!$A4938,Inventory!$AF$2:$AI$5552,4,FALSE),IF($U$8="BV",VLOOKUP(Search!$A4938,Inventory!$AH$2:$AI$5552,2,FALSE),""))),"")</f>
        <v/>
      </c>
      <c r="C4938" s="38"/>
      <c r="D4938" s="38"/>
      <c r="E4938" s="38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22"/>
    </row>
    <row r="4939" spans="1:22" x14ac:dyDescent="0.2">
      <c r="A4939" s="24">
        <f>1+LARGE($A$11:A4938,1)</f>
        <v>4928</v>
      </c>
      <c r="B4939" s="38" t="str">
        <f>_xlfn.IFNA(IF($U$8="set",VLOOKUP(Search!$A4939,Inventory!$AD$2:$AI$5552,6,FALSE),IF($U$8="Player",VLOOKUP(Search!$A4939,Inventory!$AF$2:$AI$5552,4,FALSE),IF($U$8="BV",VLOOKUP(Search!$A4939,Inventory!$AH$2:$AI$5552,2,FALSE),""))),"")</f>
        <v/>
      </c>
      <c r="C4939" s="38"/>
      <c r="D4939" s="38"/>
      <c r="E4939" s="38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22"/>
    </row>
    <row r="4940" spans="1:22" x14ac:dyDescent="0.2">
      <c r="A4940" s="24">
        <f>1+LARGE($A$11:A4939,1)</f>
        <v>4929</v>
      </c>
      <c r="B4940" s="38" t="str">
        <f>_xlfn.IFNA(IF($U$8="set",VLOOKUP(Search!$A4940,Inventory!$AD$2:$AI$5552,6,FALSE),IF($U$8="Player",VLOOKUP(Search!$A4940,Inventory!$AF$2:$AI$5552,4,FALSE),IF($U$8="BV",VLOOKUP(Search!$A4940,Inventory!$AH$2:$AI$5552,2,FALSE),""))),"")</f>
        <v/>
      </c>
      <c r="C4940" s="38"/>
      <c r="D4940" s="38"/>
      <c r="E4940" s="38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22"/>
    </row>
    <row r="4941" spans="1:22" x14ac:dyDescent="0.2">
      <c r="A4941" s="24">
        <f>1+LARGE($A$11:A4940,1)</f>
        <v>4930</v>
      </c>
      <c r="B4941" s="38" t="str">
        <f>_xlfn.IFNA(IF($U$8="set",VLOOKUP(Search!$A4941,Inventory!$AD$2:$AI$5552,6,FALSE),IF($U$8="Player",VLOOKUP(Search!$A4941,Inventory!$AF$2:$AI$5552,4,FALSE),IF($U$8="BV",VLOOKUP(Search!$A4941,Inventory!$AH$2:$AI$5552,2,FALSE),""))),"")</f>
        <v/>
      </c>
      <c r="C4941" s="38"/>
      <c r="D4941" s="38"/>
      <c r="E4941" s="38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22"/>
    </row>
    <row r="4942" spans="1:22" x14ac:dyDescent="0.2">
      <c r="A4942" s="24">
        <f>1+LARGE($A$11:A4941,1)</f>
        <v>4931</v>
      </c>
      <c r="B4942" s="38" t="str">
        <f>_xlfn.IFNA(IF($U$8="set",VLOOKUP(Search!$A4942,Inventory!$AD$2:$AI$5552,6,FALSE),IF($U$8="Player",VLOOKUP(Search!$A4942,Inventory!$AF$2:$AI$5552,4,FALSE),IF($U$8="BV",VLOOKUP(Search!$A4942,Inventory!$AH$2:$AI$5552,2,FALSE),""))),"")</f>
        <v/>
      </c>
      <c r="C4942" s="38"/>
      <c r="D4942" s="38"/>
      <c r="E4942" s="38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22"/>
    </row>
    <row r="4943" spans="1:22" x14ac:dyDescent="0.2">
      <c r="A4943" s="24">
        <f>1+LARGE($A$11:A4942,1)</f>
        <v>4932</v>
      </c>
      <c r="B4943" s="38" t="str">
        <f>_xlfn.IFNA(IF($U$8="set",VLOOKUP(Search!$A4943,Inventory!$AD$2:$AI$5552,6,FALSE),IF($U$8="Player",VLOOKUP(Search!$A4943,Inventory!$AF$2:$AI$5552,4,FALSE),IF($U$8="BV",VLOOKUP(Search!$A4943,Inventory!$AH$2:$AI$5552,2,FALSE),""))),"")</f>
        <v/>
      </c>
      <c r="C4943" s="38"/>
      <c r="D4943" s="38"/>
      <c r="E4943" s="38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22"/>
    </row>
    <row r="4944" spans="1:22" x14ac:dyDescent="0.2">
      <c r="A4944" s="24">
        <f>1+LARGE($A$11:A4943,1)</f>
        <v>4933</v>
      </c>
      <c r="B4944" s="38" t="str">
        <f>_xlfn.IFNA(IF($U$8="set",VLOOKUP(Search!$A4944,Inventory!$AD$2:$AI$5552,6,FALSE),IF($U$8="Player",VLOOKUP(Search!$A4944,Inventory!$AF$2:$AI$5552,4,FALSE),IF($U$8="BV",VLOOKUP(Search!$A4944,Inventory!$AH$2:$AI$5552,2,FALSE),""))),"")</f>
        <v/>
      </c>
      <c r="C4944" s="38"/>
      <c r="D4944" s="38"/>
      <c r="E4944" s="38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22"/>
    </row>
    <row r="4945" spans="1:22" x14ac:dyDescent="0.2">
      <c r="A4945" s="24">
        <f>1+LARGE($A$11:A4944,1)</f>
        <v>4934</v>
      </c>
      <c r="B4945" s="38" t="str">
        <f>_xlfn.IFNA(IF($U$8="set",VLOOKUP(Search!$A4945,Inventory!$AD$2:$AI$5552,6,FALSE),IF($U$8="Player",VLOOKUP(Search!$A4945,Inventory!$AF$2:$AI$5552,4,FALSE),IF($U$8="BV",VLOOKUP(Search!$A4945,Inventory!$AH$2:$AI$5552,2,FALSE),""))),"")</f>
        <v/>
      </c>
      <c r="C4945" s="38"/>
      <c r="D4945" s="38"/>
      <c r="E4945" s="38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22"/>
    </row>
    <row r="4946" spans="1:22" x14ac:dyDescent="0.2">
      <c r="A4946" s="24">
        <f>1+LARGE($A$11:A4945,1)</f>
        <v>4935</v>
      </c>
      <c r="B4946" s="38" t="str">
        <f>_xlfn.IFNA(IF($U$8="set",VLOOKUP(Search!$A4946,Inventory!$AD$2:$AI$5552,6,FALSE),IF($U$8="Player",VLOOKUP(Search!$A4946,Inventory!$AF$2:$AI$5552,4,FALSE),IF($U$8="BV",VLOOKUP(Search!$A4946,Inventory!$AH$2:$AI$5552,2,FALSE),""))),"")</f>
        <v/>
      </c>
      <c r="C4946" s="38"/>
      <c r="D4946" s="38"/>
      <c r="E4946" s="38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22"/>
    </row>
    <row r="4947" spans="1:22" x14ac:dyDescent="0.2">
      <c r="A4947" s="24">
        <f>1+LARGE($A$11:A4946,1)</f>
        <v>4936</v>
      </c>
      <c r="B4947" s="38" t="str">
        <f>_xlfn.IFNA(IF($U$8="set",VLOOKUP(Search!$A4947,Inventory!$AD$2:$AI$5552,6,FALSE),IF($U$8="Player",VLOOKUP(Search!$A4947,Inventory!$AF$2:$AI$5552,4,FALSE),IF($U$8="BV",VLOOKUP(Search!$A4947,Inventory!$AH$2:$AI$5552,2,FALSE),""))),"")</f>
        <v/>
      </c>
      <c r="C4947" s="38"/>
      <c r="D4947" s="38"/>
      <c r="E4947" s="38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22"/>
    </row>
    <row r="4948" spans="1:22" x14ac:dyDescent="0.2">
      <c r="A4948" s="24">
        <f>1+LARGE($A$11:A4947,1)</f>
        <v>4937</v>
      </c>
      <c r="B4948" s="38" t="str">
        <f>_xlfn.IFNA(IF($U$8="set",VLOOKUP(Search!$A4948,Inventory!$AD$2:$AI$5552,6,FALSE),IF($U$8="Player",VLOOKUP(Search!$A4948,Inventory!$AF$2:$AI$5552,4,FALSE),IF($U$8="BV",VLOOKUP(Search!$A4948,Inventory!$AH$2:$AI$5552,2,FALSE),""))),"")</f>
        <v/>
      </c>
      <c r="C4948" s="38"/>
      <c r="D4948" s="38"/>
      <c r="E4948" s="38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22"/>
    </row>
    <row r="4949" spans="1:22" x14ac:dyDescent="0.2">
      <c r="A4949" s="24">
        <f>1+LARGE($A$11:A4948,1)</f>
        <v>4938</v>
      </c>
      <c r="B4949" s="38" t="str">
        <f>_xlfn.IFNA(IF($U$8="set",VLOOKUP(Search!$A4949,Inventory!$AD$2:$AI$5552,6,FALSE),IF($U$8="Player",VLOOKUP(Search!$A4949,Inventory!$AF$2:$AI$5552,4,FALSE),IF($U$8="BV",VLOOKUP(Search!$A4949,Inventory!$AH$2:$AI$5552,2,FALSE),""))),"")</f>
        <v/>
      </c>
      <c r="C4949" s="38"/>
      <c r="D4949" s="38"/>
      <c r="E4949" s="38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22"/>
    </row>
    <row r="4950" spans="1:22" x14ac:dyDescent="0.2">
      <c r="A4950" s="24">
        <f>1+LARGE($A$11:A4949,1)</f>
        <v>4939</v>
      </c>
      <c r="B4950" s="38" t="str">
        <f>_xlfn.IFNA(IF($U$8="set",VLOOKUP(Search!$A4950,Inventory!$AD$2:$AI$5552,6,FALSE),IF($U$8="Player",VLOOKUP(Search!$A4950,Inventory!$AF$2:$AI$5552,4,FALSE),IF($U$8="BV",VLOOKUP(Search!$A4950,Inventory!$AH$2:$AI$5552,2,FALSE),""))),"")</f>
        <v/>
      </c>
      <c r="C4950" s="38"/>
      <c r="D4950" s="38"/>
      <c r="E4950" s="38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22"/>
    </row>
    <row r="4951" spans="1:22" x14ac:dyDescent="0.2">
      <c r="A4951" s="24">
        <f>1+LARGE($A$11:A4950,1)</f>
        <v>4940</v>
      </c>
      <c r="B4951" s="38" t="str">
        <f>_xlfn.IFNA(IF($U$8="set",VLOOKUP(Search!$A4951,Inventory!$AD$2:$AI$5552,6,FALSE),IF($U$8="Player",VLOOKUP(Search!$A4951,Inventory!$AF$2:$AI$5552,4,FALSE),IF($U$8="BV",VLOOKUP(Search!$A4951,Inventory!$AH$2:$AI$5552,2,FALSE),""))),"")</f>
        <v/>
      </c>
      <c r="C4951" s="38"/>
      <c r="D4951" s="38"/>
      <c r="E4951" s="38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22"/>
    </row>
    <row r="4952" spans="1:22" x14ac:dyDescent="0.2">
      <c r="A4952" s="24">
        <f>1+LARGE($A$11:A4951,1)</f>
        <v>4941</v>
      </c>
      <c r="B4952" s="38" t="str">
        <f>_xlfn.IFNA(IF($U$8="set",VLOOKUP(Search!$A4952,Inventory!$AD$2:$AI$5552,6,FALSE),IF($U$8="Player",VLOOKUP(Search!$A4952,Inventory!$AF$2:$AI$5552,4,FALSE),IF($U$8="BV",VLOOKUP(Search!$A4952,Inventory!$AH$2:$AI$5552,2,FALSE),""))),"")</f>
        <v/>
      </c>
      <c r="C4952" s="38"/>
      <c r="D4952" s="38"/>
      <c r="E4952" s="38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22"/>
    </row>
    <row r="4953" spans="1:22" x14ac:dyDescent="0.2">
      <c r="A4953" s="24">
        <f>1+LARGE($A$11:A4952,1)</f>
        <v>4942</v>
      </c>
      <c r="B4953" s="38" t="str">
        <f>_xlfn.IFNA(IF($U$8="set",VLOOKUP(Search!$A4953,Inventory!$AD$2:$AI$5552,6,FALSE),IF($U$8="Player",VLOOKUP(Search!$A4953,Inventory!$AF$2:$AI$5552,4,FALSE),IF($U$8="BV",VLOOKUP(Search!$A4953,Inventory!$AH$2:$AI$5552,2,FALSE),""))),"")</f>
        <v/>
      </c>
      <c r="C4953" s="38"/>
      <c r="D4953" s="38"/>
      <c r="E4953" s="38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22"/>
    </row>
    <row r="4954" spans="1:22" x14ac:dyDescent="0.2">
      <c r="A4954" s="24">
        <f>1+LARGE($A$11:A4953,1)</f>
        <v>4943</v>
      </c>
      <c r="B4954" s="38" t="str">
        <f>_xlfn.IFNA(IF($U$8="set",VLOOKUP(Search!$A4954,Inventory!$AD$2:$AI$5552,6,FALSE),IF($U$8="Player",VLOOKUP(Search!$A4954,Inventory!$AF$2:$AI$5552,4,FALSE),IF($U$8="BV",VLOOKUP(Search!$A4954,Inventory!$AH$2:$AI$5552,2,FALSE),""))),"")</f>
        <v/>
      </c>
      <c r="C4954" s="38"/>
      <c r="D4954" s="38"/>
      <c r="E4954" s="38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22"/>
    </row>
    <row r="4955" spans="1:22" x14ac:dyDescent="0.2">
      <c r="A4955" s="24">
        <f>1+LARGE($A$11:A4954,1)</f>
        <v>4944</v>
      </c>
      <c r="B4955" s="38" t="str">
        <f>_xlfn.IFNA(IF($U$8="set",VLOOKUP(Search!$A4955,Inventory!$AD$2:$AI$5552,6,FALSE),IF($U$8="Player",VLOOKUP(Search!$A4955,Inventory!$AF$2:$AI$5552,4,FALSE),IF($U$8="BV",VLOOKUP(Search!$A4955,Inventory!$AH$2:$AI$5552,2,FALSE),""))),"")</f>
        <v/>
      </c>
      <c r="C4955" s="38"/>
      <c r="D4955" s="38"/>
      <c r="E4955" s="38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22"/>
    </row>
    <row r="4956" spans="1:22" x14ac:dyDescent="0.2">
      <c r="A4956" s="24">
        <f>1+LARGE($A$11:A4955,1)</f>
        <v>4945</v>
      </c>
      <c r="B4956" s="38" t="str">
        <f>_xlfn.IFNA(IF($U$8="set",VLOOKUP(Search!$A4956,Inventory!$AD$2:$AI$5552,6,FALSE),IF($U$8="Player",VLOOKUP(Search!$A4956,Inventory!$AF$2:$AI$5552,4,FALSE),IF($U$8="BV",VLOOKUP(Search!$A4956,Inventory!$AH$2:$AI$5552,2,FALSE),""))),"")</f>
        <v/>
      </c>
      <c r="C4956" s="38"/>
      <c r="D4956" s="38"/>
      <c r="E4956" s="38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22"/>
    </row>
    <row r="4957" spans="1:22" x14ac:dyDescent="0.2">
      <c r="A4957" s="24">
        <f>1+LARGE($A$11:A4956,1)</f>
        <v>4946</v>
      </c>
      <c r="B4957" s="38" t="str">
        <f>_xlfn.IFNA(IF($U$8="set",VLOOKUP(Search!$A4957,Inventory!$AD$2:$AI$5552,6,FALSE),IF($U$8="Player",VLOOKUP(Search!$A4957,Inventory!$AF$2:$AI$5552,4,FALSE),IF($U$8="BV",VLOOKUP(Search!$A4957,Inventory!$AH$2:$AI$5552,2,FALSE),""))),"")</f>
        <v/>
      </c>
      <c r="C4957" s="38"/>
      <c r="D4957" s="38"/>
      <c r="E4957" s="38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22"/>
    </row>
    <row r="4958" spans="1:22" x14ac:dyDescent="0.2">
      <c r="A4958" s="24">
        <f>1+LARGE($A$11:A4957,1)</f>
        <v>4947</v>
      </c>
      <c r="B4958" s="38" t="str">
        <f>_xlfn.IFNA(IF($U$8="set",VLOOKUP(Search!$A4958,Inventory!$AD$2:$AI$5552,6,FALSE),IF($U$8="Player",VLOOKUP(Search!$A4958,Inventory!$AF$2:$AI$5552,4,FALSE),IF($U$8="BV",VLOOKUP(Search!$A4958,Inventory!$AH$2:$AI$5552,2,FALSE),""))),"")</f>
        <v/>
      </c>
      <c r="C4958" s="38"/>
      <c r="D4958" s="38"/>
      <c r="E4958" s="38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22"/>
    </row>
    <row r="4959" spans="1:22" x14ac:dyDescent="0.2">
      <c r="A4959" s="24">
        <f>1+LARGE($A$11:A4958,1)</f>
        <v>4948</v>
      </c>
      <c r="B4959" s="38" t="str">
        <f>_xlfn.IFNA(IF($U$8="set",VLOOKUP(Search!$A4959,Inventory!$AD$2:$AI$5552,6,FALSE),IF($U$8="Player",VLOOKUP(Search!$A4959,Inventory!$AF$2:$AI$5552,4,FALSE),IF($U$8="BV",VLOOKUP(Search!$A4959,Inventory!$AH$2:$AI$5552,2,FALSE),""))),"")</f>
        <v/>
      </c>
      <c r="C4959" s="38"/>
      <c r="D4959" s="38"/>
      <c r="E4959" s="38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22"/>
    </row>
    <row r="4960" spans="1:22" x14ac:dyDescent="0.2">
      <c r="A4960" s="24">
        <f>1+LARGE($A$11:A4959,1)</f>
        <v>4949</v>
      </c>
      <c r="B4960" s="38" t="str">
        <f>_xlfn.IFNA(IF($U$8="set",VLOOKUP(Search!$A4960,Inventory!$AD$2:$AI$5552,6,FALSE),IF($U$8="Player",VLOOKUP(Search!$A4960,Inventory!$AF$2:$AI$5552,4,FALSE),IF($U$8="BV",VLOOKUP(Search!$A4960,Inventory!$AH$2:$AI$5552,2,FALSE),""))),"")</f>
        <v/>
      </c>
      <c r="C4960" s="38"/>
      <c r="D4960" s="38"/>
      <c r="E4960" s="38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22"/>
    </row>
    <row r="4961" spans="1:22" x14ac:dyDescent="0.2">
      <c r="A4961" s="24">
        <f>1+LARGE($A$11:A4960,1)</f>
        <v>4950</v>
      </c>
      <c r="B4961" s="38" t="str">
        <f>_xlfn.IFNA(IF($U$8="set",VLOOKUP(Search!$A4961,Inventory!$AD$2:$AI$5552,6,FALSE),IF($U$8="Player",VLOOKUP(Search!$A4961,Inventory!$AF$2:$AI$5552,4,FALSE),IF($U$8="BV",VLOOKUP(Search!$A4961,Inventory!$AH$2:$AI$5552,2,FALSE),""))),"")</f>
        <v/>
      </c>
      <c r="C4961" s="38"/>
      <c r="D4961" s="38"/>
      <c r="E4961" s="38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22"/>
    </row>
    <row r="4962" spans="1:22" x14ac:dyDescent="0.2">
      <c r="A4962" s="24">
        <f>1+LARGE($A$11:A4961,1)</f>
        <v>4951</v>
      </c>
      <c r="B4962" s="38" t="str">
        <f>_xlfn.IFNA(IF($U$8="set",VLOOKUP(Search!$A4962,Inventory!$AD$2:$AI$5552,6,FALSE),IF($U$8="Player",VLOOKUP(Search!$A4962,Inventory!$AF$2:$AI$5552,4,FALSE),IF($U$8="BV",VLOOKUP(Search!$A4962,Inventory!$AH$2:$AI$5552,2,FALSE),""))),"")</f>
        <v/>
      </c>
      <c r="C4962" s="38"/>
      <c r="D4962" s="38"/>
      <c r="E4962" s="38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22"/>
    </row>
    <row r="4963" spans="1:22" x14ac:dyDescent="0.2">
      <c r="A4963" s="24">
        <f>1+LARGE($A$11:A4962,1)</f>
        <v>4952</v>
      </c>
      <c r="B4963" s="38" t="str">
        <f>_xlfn.IFNA(IF($U$8="set",VLOOKUP(Search!$A4963,Inventory!$AD$2:$AI$5552,6,FALSE),IF($U$8="Player",VLOOKUP(Search!$A4963,Inventory!$AF$2:$AI$5552,4,FALSE),IF($U$8="BV",VLOOKUP(Search!$A4963,Inventory!$AH$2:$AI$5552,2,FALSE),""))),"")</f>
        <v/>
      </c>
      <c r="C4963" s="38"/>
      <c r="D4963" s="38"/>
      <c r="E4963" s="38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22"/>
    </row>
    <row r="4964" spans="1:22" x14ac:dyDescent="0.2">
      <c r="A4964" s="24">
        <f>1+LARGE($A$11:A4963,1)</f>
        <v>4953</v>
      </c>
      <c r="B4964" s="38" t="str">
        <f>_xlfn.IFNA(IF($U$8="set",VLOOKUP(Search!$A4964,Inventory!$AD$2:$AI$5552,6,FALSE),IF($U$8="Player",VLOOKUP(Search!$A4964,Inventory!$AF$2:$AI$5552,4,FALSE),IF($U$8="BV",VLOOKUP(Search!$A4964,Inventory!$AH$2:$AI$5552,2,FALSE),""))),"")</f>
        <v/>
      </c>
      <c r="C4964" s="38"/>
      <c r="D4964" s="38"/>
      <c r="E4964" s="38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22"/>
    </row>
    <row r="4965" spans="1:22" x14ac:dyDescent="0.2">
      <c r="A4965" s="24">
        <f>1+LARGE($A$11:A4964,1)</f>
        <v>4954</v>
      </c>
      <c r="B4965" s="38" t="str">
        <f>_xlfn.IFNA(IF($U$8="set",VLOOKUP(Search!$A4965,Inventory!$AD$2:$AI$5552,6,FALSE),IF($U$8="Player",VLOOKUP(Search!$A4965,Inventory!$AF$2:$AI$5552,4,FALSE),IF($U$8="BV",VLOOKUP(Search!$A4965,Inventory!$AH$2:$AI$5552,2,FALSE),""))),"")</f>
        <v/>
      </c>
      <c r="C4965" s="38"/>
      <c r="D4965" s="38"/>
      <c r="E4965" s="38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22"/>
    </row>
    <row r="4966" spans="1:22" x14ac:dyDescent="0.2">
      <c r="A4966" s="24">
        <f>1+LARGE($A$11:A4965,1)</f>
        <v>4955</v>
      </c>
      <c r="B4966" s="38" t="str">
        <f>_xlfn.IFNA(IF($U$8="set",VLOOKUP(Search!$A4966,Inventory!$AD$2:$AI$5552,6,FALSE),IF($U$8="Player",VLOOKUP(Search!$A4966,Inventory!$AF$2:$AI$5552,4,FALSE),IF($U$8="BV",VLOOKUP(Search!$A4966,Inventory!$AH$2:$AI$5552,2,FALSE),""))),"")</f>
        <v/>
      </c>
      <c r="C4966" s="38"/>
      <c r="D4966" s="38"/>
      <c r="E4966" s="38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22"/>
    </row>
    <row r="4967" spans="1:22" x14ac:dyDescent="0.2">
      <c r="A4967" s="24">
        <f>1+LARGE($A$11:A4966,1)</f>
        <v>4956</v>
      </c>
      <c r="B4967" s="38" t="str">
        <f>_xlfn.IFNA(IF($U$8="set",VLOOKUP(Search!$A4967,Inventory!$AD$2:$AI$5552,6,FALSE),IF($U$8="Player",VLOOKUP(Search!$A4967,Inventory!$AF$2:$AI$5552,4,FALSE),IF($U$8="BV",VLOOKUP(Search!$A4967,Inventory!$AH$2:$AI$5552,2,FALSE),""))),"")</f>
        <v/>
      </c>
      <c r="C4967" s="38"/>
      <c r="D4967" s="38"/>
      <c r="E4967" s="38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22"/>
    </row>
    <row r="4968" spans="1:22" x14ac:dyDescent="0.2">
      <c r="A4968" s="24">
        <f>1+LARGE($A$11:A4967,1)</f>
        <v>4957</v>
      </c>
      <c r="B4968" s="38" t="str">
        <f>_xlfn.IFNA(IF($U$8="set",VLOOKUP(Search!$A4968,Inventory!$AD$2:$AI$5552,6,FALSE),IF($U$8="Player",VLOOKUP(Search!$A4968,Inventory!$AF$2:$AI$5552,4,FALSE),IF($U$8="BV",VLOOKUP(Search!$A4968,Inventory!$AH$2:$AI$5552,2,FALSE),""))),"")</f>
        <v/>
      </c>
      <c r="C4968" s="38"/>
      <c r="D4968" s="38"/>
      <c r="E4968" s="38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22"/>
    </row>
    <row r="4969" spans="1:22" x14ac:dyDescent="0.2">
      <c r="A4969" s="24">
        <f>1+LARGE($A$11:A4968,1)</f>
        <v>4958</v>
      </c>
      <c r="B4969" s="38" t="str">
        <f>_xlfn.IFNA(IF($U$8="set",VLOOKUP(Search!$A4969,Inventory!$AD$2:$AI$5552,6,FALSE),IF($U$8="Player",VLOOKUP(Search!$A4969,Inventory!$AF$2:$AI$5552,4,FALSE),IF($U$8="BV",VLOOKUP(Search!$A4969,Inventory!$AH$2:$AI$5552,2,FALSE),""))),"")</f>
        <v/>
      </c>
      <c r="C4969" s="38"/>
      <c r="D4969" s="38"/>
      <c r="E4969" s="38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22"/>
    </row>
    <row r="4970" spans="1:22" x14ac:dyDescent="0.2">
      <c r="A4970" s="24">
        <f>1+LARGE($A$11:A4969,1)</f>
        <v>4959</v>
      </c>
      <c r="B4970" s="38" t="str">
        <f>_xlfn.IFNA(IF($U$8="set",VLOOKUP(Search!$A4970,Inventory!$AD$2:$AI$5552,6,FALSE),IF($U$8="Player",VLOOKUP(Search!$A4970,Inventory!$AF$2:$AI$5552,4,FALSE),IF($U$8="BV",VLOOKUP(Search!$A4970,Inventory!$AH$2:$AI$5552,2,FALSE),""))),"")</f>
        <v/>
      </c>
      <c r="C4970" s="38"/>
      <c r="D4970" s="38"/>
      <c r="E4970" s="38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22"/>
    </row>
    <row r="4971" spans="1:22" x14ac:dyDescent="0.2">
      <c r="A4971" s="24">
        <f>1+LARGE($A$11:A4970,1)</f>
        <v>4960</v>
      </c>
      <c r="B4971" s="38" t="str">
        <f>_xlfn.IFNA(IF($U$8="set",VLOOKUP(Search!$A4971,Inventory!$AD$2:$AI$5552,6,FALSE),IF($U$8="Player",VLOOKUP(Search!$A4971,Inventory!$AF$2:$AI$5552,4,FALSE),IF($U$8="BV",VLOOKUP(Search!$A4971,Inventory!$AH$2:$AI$5552,2,FALSE),""))),"")</f>
        <v/>
      </c>
      <c r="C4971" s="38"/>
      <c r="D4971" s="38"/>
      <c r="E4971" s="38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22"/>
    </row>
    <row r="4972" spans="1:22" x14ac:dyDescent="0.2">
      <c r="A4972" s="24">
        <f>1+LARGE($A$11:A4971,1)</f>
        <v>4961</v>
      </c>
      <c r="B4972" s="38" t="str">
        <f>_xlfn.IFNA(IF($U$8="set",VLOOKUP(Search!$A4972,Inventory!$AD$2:$AI$5552,6,FALSE),IF($U$8="Player",VLOOKUP(Search!$A4972,Inventory!$AF$2:$AI$5552,4,FALSE),IF($U$8="BV",VLOOKUP(Search!$A4972,Inventory!$AH$2:$AI$5552,2,FALSE),""))),"")</f>
        <v/>
      </c>
      <c r="C4972" s="38"/>
      <c r="D4972" s="38"/>
      <c r="E4972" s="38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22"/>
    </row>
    <row r="4973" spans="1:22" x14ac:dyDescent="0.2">
      <c r="A4973" s="24">
        <f>1+LARGE($A$11:A4972,1)</f>
        <v>4962</v>
      </c>
      <c r="B4973" s="38" t="str">
        <f>_xlfn.IFNA(IF($U$8="set",VLOOKUP(Search!$A4973,Inventory!$AD$2:$AI$5552,6,FALSE),IF($U$8="Player",VLOOKUP(Search!$A4973,Inventory!$AF$2:$AI$5552,4,FALSE),IF($U$8="BV",VLOOKUP(Search!$A4973,Inventory!$AH$2:$AI$5552,2,FALSE),""))),"")</f>
        <v/>
      </c>
      <c r="C4973" s="38"/>
      <c r="D4973" s="38"/>
      <c r="E4973" s="38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22"/>
    </row>
    <row r="4974" spans="1:22" x14ac:dyDescent="0.2">
      <c r="A4974" s="24">
        <f>1+LARGE($A$11:A4973,1)</f>
        <v>4963</v>
      </c>
      <c r="B4974" s="38" t="str">
        <f>_xlfn.IFNA(IF($U$8="set",VLOOKUP(Search!$A4974,Inventory!$AD$2:$AI$5552,6,FALSE),IF($U$8="Player",VLOOKUP(Search!$A4974,Inventory!$AF$2:$AI$5552,4,FALSE),IF($U$8="BV",VLOOKUP(Search!$A4974,Inventory!$AH$2:$AI$5552,2,FALSE),""))),"")</f>
        <v/>
      </c>
      <c r="C4974" s="38"/>
      <c r="D4974" s="38"/>
      <c r="E4974" s="38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22"/>
    </row>
    <row r="4975" spans="1:22" x14ac:dyDescent="0.2">
      <c r="A4975" s="24">
        <f>1+LARGE($A$11:A4974,1)</f>
        <v>4964</v>
      </c>
      <c r="B4975" s="38" t="str">
        <f>_xlfn.IFNA(IF($U$8="set",VLOOKUP(Search!$A4975,Inventory!$AD$2:$AI$5552,6,FALSE),IF($U$8="Player",VLOOKUP(Search!$A4975,Inventory!$AF$2:$AI$5552,4,FALSE),IF($U$8="BV",VLOOKUP(Search!$A4975,Inventory!$AH$2:$AI$5552,2,FALSE),""))),"")</f>
        <v/>
      </c>
      <c r="C4975" s="38"/>
      <c r="D4975" s="38"/>
      <c r="E4975" s="38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22"/>
    </row>
    <row r="4976" spans="1:22" x14ac:dyDescent="0.2">
      <c r="A4976" s="24">
        <f>1+LARGE($A$11:A4975,1)</f>
        <v>4965</v>
      </c>
      <c r="B4976" s="38" t="str">
        <f>_xlfn.IFNA(IF($U$8="set",VLOOKUP(Search!$A4976,Inventory!$AD$2:$AI$5552,6,FALSE),IF($U$8="Player",VLOOKUP(Search!$A4976,Inventory!$AF$2:$AI$5552,4,FALSE),IF($U$8="BV",VLOOKUP(Search!$A4976,Inventory!$AH$2:$AI$5552,2,FALSE),""))),"")</f>
        <v/>
      </c>
      <c r="C4976" s="38"/>
      <c r="D4976" s="38"/>
      <c r="E4976" s="38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22"/>
    </row>
    <row r="4977" spans="1:22" x14ac:dyDescent="0.2">
      <c r="A4977" s="24">
        <f>1+LARGE($A$11:A4976,1)</f>
        <v>4966</v>
      </c>
      <c r="B4977" s="38" t="str">
        <f>_xlfn.IFNA(IF($U$8="set",VLOOKUP(Search!$A4977,Inventory!$AD$2:$AI$5552,6,FALSE),IF($U$8="Player",VLOOKUP(Search!$A4977,Inventory!$AF$2:$AI$5552,4,FALSE),IF($U$8="BV",VLOOKUP(Search!$A4977,Inventory!$AH$2:$AI$5552,2,FALSE),""))),"")</f>
        <v/>
      </c>
      <c r="C4977" s="38"/>
      <c r="D4977" s="38"/>
      <c r="E4977" s="38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22"/>
    </row>
    <row r="4978" spans="1:22" x14ac:dyDescent="0.2">
      <c r="A4978" s="24">
        <f>1+LARGE($A$11:A4977,1)</f>
        <v>4967</v>
      </c>
      <c r="B4978" s="38" t="str">
        <f>_xlfn.IFNA(IF($U$8="set",VLOOKUP(Search!$A4978,Inventory!$AD$2:$AI$5552,6,FALSE),IF($U$8="Player",VLOOKUP(Search!$A4978,Inventory!$AF$2:$AI$5552,4,FALSE),IF($U$8="BV",VLOOKUP(Search!$A4978,Inventory!$AH$2:$AI$5552,2,FALSE),""))),"")</f>
        <v/>
      </c>
      <c r="C4978" s="38"/>
      <c r="D4978" s="38"/>
      <c r="E4978" s="38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22"/>
    </row>
    <row r="4979" spans="1:22" x14ac:dyDescent="0.2">
      <c r="A4979" s="24">
        <f>1+LARGE($A$11:A4978,1)</f>
        <v>4968</v>
      </c>
      <c r="B4979" s="38" t="str">
        <f>_xlfn.IFNA(IF($U$8="set",VLOOKUP(Search!$A4979,Inventory!$AD$2:$AI$5552,6,FALSE),IF($U$8="Player",VLOOKUP(Search!$A4979,Inventory!$AF$2:$AI$5552,4,FALSE),IF($U$8="BV",VLOOKUP(Search!$A4979,Inventory!$AH$2:$AI$5552,2,FALSE),""))),"")</f>
        <v/>
      </c>
      <c r="C4979" s="38"/>
      <c r="D4979" s="38"/>
      <c r="E4979" s="38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22"/>
    </row>
    <row r="4980" spans="1:22" x14ac:dyDescent="0.2">
      <c r="A4980" s="24">
        <f>1+LARGE($A$11:A4979,1)</f>
        <v>4969</v>
      </c>
      <c r="B4980" s="38" t="str">
        <f>_xlfn.IFNA(IF($U$8="set",VLOOKUP(Search!$A4980,Inventory!$AD$2:$AI$5552,6,FALSE),IF($U$8="Player",VLOOKUP(Search!$A4980,Inventory!$AF$2:$AI$5552,4,FALSE),IF($U$8="BV",VLOOKUP(Search!$A4980,Inventory!$AH$2:$AI$5552,2,FALSE),""))),"")</f>
        <v/>
      </c>
      <c r="C4980" s="38"/>
      <c r="D4980" s="38"/>
      <c r="E4980" s="38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22"/>
    </row>
    <row r="4981" spans="1:22" x14ac:dyDescent="0.2">
      <c r="A4981" s="24">
        <f>1+LARGE($A$11:A4980,1)</f>
        <v>4970</v>
      </c>
      <c r="B4981" s="38" t="str">
        <f>_xlfn.IFNA(IF($U$8="set",VLOOKUP(Search!$A4981,Inventory!$AD$2:$AI$5552,6,FALSE),IF($U$8="Player",VLOOKUP(Search!$A4981,Inventory!$AF$2:$AI$5552,4,FALSE),IF($U$8="BV",VLOOKUP(Search!$A4981,Inventory!$AH$2:$AI$5552,2,FALSE),""))),"")</f>
        <v/>
      </c>
      <c r="C4981" s="38"/>
      <c r="D4981" s="38"/>
      <c r="E4981" s="38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22"/>
    </row>
    <row r="4982" spans="1:22" x14ac:dyDescent="0.2">
      <c r="A4982" s="24">
        <f>1+LARGE($A$11:A4981,1)</f>
        <v>4971</v>
      </c>
      <c r="B4982" s="38" t="str">
        <f>_xlfn.IFNA(IF($U$8="set",VLOOKUP(Search!$A4982,Inventory!$AD$2:$AI$5552,6,FALSE),IF($U$8="Player",VLOOKUP(Search!$A4982,Inventory!$AF$2:$AI$5552,4,FALSE),IF($U$8="BV",VLOOKUP(Search!$A4982,Inventory!$AH$2:$AI$5552,2,FALSE),""))),"")</f>
        <v/>
      </c>
      <c r="C4982" s="38"/>
      <c r="D4982" s="38"/>
      <c r="E4982" s="38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22"/>
    </row>
    <row r="4983" spans="1:22" x14ac:dyDescent="0.2">
      <c r="A4983" s="24">
        <f>1+LARGE($A$11:A4982,1)</f>
        <v>4972</v>
      </c>
      <c r="B4983" s="38" t="str">
        <f>_xlfn.IFNA(IF($U$8="set",VLOOKUP(Search!$A4983,Inventory!$AD$2:$AI$5552,6,FALSE),IF($U$8="Player",VLOOKUP(Search!$A4983,Inventory!$AF$2:$AI$5552,4,FALSE),IF($U$8="BV",VLOOKUP(Search!$A4983,Inventory!$AH$2:$AI$5552,2,FALSE),""))),"")</f>
        <v/>
      </c>
      <c r="C4983" s="38"/>
      <c r="D4983" s="38"/>
      <c r="E4983" s="38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22"/>
    </row>
    <row r="4984" spans="1:22" x14ac:dyDescent="0.2">
      <c r="A4984" s="24">
        <f>1+LARGE($A$11:A4983,1)</f>
        <v>4973</v>
      </c>
      <c r="B4984" s="38" t="str">
        <f>_xlfn.IFNA(IF($U$8="set",VLOOKUP(Search!$A4984,Inventory!$AD$2:$AI$5552,6,FALSE),IF($U$8="Player",VLOOKUP(Search!$A4984,Inventory!$AF$2:$AI$5552,4,FALSE),IF($U$8="BV",VLOOKUP(Search!$A4984,Inventory!$AH$2:$AI$5552,2,FALSE),""))),"")</f>
        <v/>
      </c>
      <c r="C4984" s="38"/>
      <c r="D4984" s="38"/>
      <c r="E4984" s="38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22"/>
    </row>
    <row r="4985" spans="1:22" x14ac:dyDescent="0.2">
      <c r="A4985" s="24">
        <f>1+LARGE($A$11:A4984,1)</f>
        <v>4974</v>
      </c>
      <c r="B4985" s="38" t="str">
        <f>_xlfn.IFNA(IF($U$8="set",VLOOKUP(Search!$A4985,Inventory!$AD$2:$AI$5552,6,FALSE),IF($U$8="Player",VLOOKUP(Search!$A4985,Inventory!$AF$2:$AI$5552,4,FALSE),IF($U$8="BV",VLOOKUP(Search!$A4985,Inventory!$AH$2:$AI$5552,2,FALSE),""))),"")</f>
        <v/>
      </c>
      <c r="C4985" s="38"/>
      <c r="D4985" s="38"/>
      <c r="E4985" s="38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22"/>
    </row>
    <row r="4986" spans="1:22" x14ac:dyDescent="0.2">
      <c r="A4986" s="24">
        <f>1+LARGE($A$11:A4985,1)</f>
        <v>4975</v>
      </c>
      <c r="B4986" s="38" t="str">
        <f>_xlfn.IFNA(IF($U$8="set",VLOOKUP(Search!$A4986,Inventory!$AD$2:$AI$5552,6,FALSE),IF($U$8="Player",VLOOKUP(Search!$A4986,Inventory!$AF$2:$AI$5552,4,FALSE),IF($U$8="BV",VLOOKUP(Search!$A4986,Inventory!$AH$2:$AI$5552,2,FALSE),""))),"")</f>
        <v/>
      </c>
      <c r="C4986" s="38"/>
      <c r="D4986" s="38"/>
      <c r="E4986" s="38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22"/>
    </row>
    <row r="4987" spans="1:22" x14ac:dyDescent="0.2">
      <c r="A4987" s="24">
        <f>1+LARGE($A$11:A4986,1)</f>
        <v>4976</v>
      </c>
      <c r="B4987" s="38" t="str">
        <f>_xlfn.IFNA(IF($U$8="set",VLOOKUP(Search!$A4987,Inventory!$AD$2:$AI$5552,6,FALSE),IF($U$8="Player",VLOOKUP(Search!$A4987,Inventory!$AF$2:$AI$5552,4,FALSE),IF($U$8="BV",VLOOKUP(Search!$A4987,Inventory!$AH$2:$AI$5552,2,FALSE),""))),"")</f>
        <v/>
      </c>
      <c r="C4987" s="38"/>
      <c r="D4987" s="38"/>
      <c r="E4987" s="38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22"/>
    </row>
    <row r="4988" spans="1:22" x14ac:dyDescent="0.2">
      <c r="A4988" s="24">
        <f>1+LARGE($A$11:A4987,1)</f>
        <v>4977</v>
      </c>
      <c r="B4988" s="38" t="str">
        <f>_xlfn.IFNA(IF($U$8="set",VLOOKUP(Search!$A4988,Inventory!$AD$2:$AI$5552,6,FALSE),IF($U$8="Player",VLOOKUP(Search!$A4988,Inventory!$AF$2:$AI$5552,4,FALSE),IF($U$8="BV",VLOOKUP(Search!$A4988,Inventory!$AH$2:$AI$5552,2,FALSE),""))),"")</f>
        <v/>
      </c>
      <c r="C4988" s="38"/>
      <c r="D4988" s="38"/>
      <c r="E4988" s="38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22"/>
    </row>
    <row r="4989" spans="1:22" x14ac:dyDescent="0.2">
      <c r="A4989" s="24">
        <f>1+LARGE($A$11:A4988,1)</f>
        <v>4978</v>
      </c>
      <c r="B4989" s="38" t="str">
        <f>_xlfn.IFNA(IF($U$8="set",VLOOKUP(Search!$A4989,Inventory!$AD$2:$AI$5552,6,FALSE),IF($U$8="Player",VLOOKUP(Search!$A4989,Inventory!$AF$2:$AI$5552,4,FALSE),IF($U$8="BV",VLOOKUP(Search!$A4989,Inventory!$AH$2:$AI$5552,2,FALSE),""))),"")</f>
        <v/>
      </c>
      <c r="C4989" s="38"/>
      <c r="D4989" s="38"/>
      <c r="E4989" s="38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22"/>
    </row>
    <row r="4990" spans="1:22" x14ac:dyDescent="0.2">
      <c r="A4990" s="24">
        <f>1+LARGE($A$11:A4989,1)</f>
        <v>4979</v>
      </c>
      <c r="B4990" s="38" t="str">
        <f>_xlfn.IFNA(IF($U$8="set",VLOOKUP(Search!$A4990,Inventory!$AD$2:$AI$5552,6,FALSE),IF($U$8="Player",VLOOKUP(Search!$A4990,Inventory!$AF$2:$AI$5552,4,FALSE),IF($U$8="BV",VLOOKUP(Search!$A4990,Inventory!$AH$2:$AI$5552,2,FALSE),""))),"")</f>
        <v/>
      </c>
      <c r="C4990" s="38"/>
      <c r="D4990" s="38"/>
      <c r="E4990" s="38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22"/>
    </row>
    <row r="4991" spans="1:22" x14ac:dyDescent="0.2">
      <c r="A4991" s="24">
        <f>1+LARGE($A$11:A4990,1)</f>
        <v>4980</v>
      </c>
      <c r="B4991" s="38" t="str">
        <f>_xlfn.IFNA(IF($U$8="set",VLOOKUP(Search!$A4991,Inventory!$AD$2:$AI$5552,6,FALSE),IF($U$8="Player",VLOOKUP(Search!$A4991,Inventory!$AF$2:$AI$5552,4,FALSE),IF($U$8="BV",VLOOKUP(Search!$A4991,Inventory!$AH$2:$AI$5552,2,FALSE),""))),"")</f>
        <v/>
      </c>
      <c r="C4991" s="38"/>
      <c r="D4991" s="38"/>
      <c r="E4991" s="38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22"/>
    </row>
    <row r="4992" spans="1:22" x14ac:dyDescent="0.2">
      <c r="A4992" s="24">
        <f>1+LARGE($A$11:A4991,1)</f>
        <v>4981</v>
      </c>
      <c r="B4992" s="38" t="str">
        <f>_xlfn.IFNA(IF($U$8="set",VLOOKUP(Search!$A4992,Inventory!$AD$2:$AI$5552,6,FALSE),IF($U$8="Player",VLOOKUP(Search!$A4992,Inventory!$AF$2:$AI$5552,4,FALSE),IF($U$8="BV",VLOOKUP(Search!$A4992,Inventory!$AH$2:$AI$5552,2,FALSE),""))),"")</f>
        <v/>
      </c>
      <c r="C4992" s="38"/>
      <c r="D4992" s="38"/>
      <c r="E4992" s="38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22"/>
    </row>
    <row r="4993" spans="1:22" x14ac:dyDescent="0.2">
      <c r="A4993" s="24">
        <f>1+LARGE($A$11:A4992,1)</f>
        <v>4982</v>
      </c>
      <c r="B4993" s="38" t="str">
        <f>_xlfn.IFNA(IF($U$8="set",VLOOKUP(Search!$A4993,Inventory!$AD$2:$AI$5552,6,FALSE),IF($U$8="Player",VLOOKUP(Search!$A4993,Inventory!$AF$2:$AI$5552,4,FALSE),IF($U$8="BV",VLOOKUP(Search!$A4993,Inventory!$AH$2:$AI$5552,2,FALSE),""))),"")</f>
        <v/>
      </c>
      <c r="C4993" s="38"/>
      <c r="D4993" s="38"/>
      <c r="E4993" s="38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22"/>
    </row>
    <row r="4994" spans="1:22" x14ac:dyDescent="0.2">
      <c r="A4994" s="24">
        <f>1+LARGE($A$11:A4993,1)</f>
        <v>4983</v>
      </c>
      <c r="B4994" s="38" t="str">
        <f>_xlfn.IFNA(IF($U$8="set",VLOOKUP(Search!$A4994,Inventory!$AD$2:$AI$5552,6,FALSE),IF($U$8="Player",VLOOKUP(Search!$A4994,Inventory!$AF$2:$AI$5552,4,FALSE),IF($U$8="BV",VLOOKUP(Search!$A4994,Inventory!$AH$2:$AI$5552,2,FALSE),""))),"")</f>
        <v/>
      </c>
      <c r="C4994" s="38"/>
      <c r="D4994" s="38"/>
      <c r="E4994" s="38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22"/>
    </row>
    <row r="4995" spans="1:22" x14ac:dyDescent="0.2">
      <c r="A4995" s="24">
        <f>1+LARGE($A$11:A4994,1)</f>
        <v>4984</v>
      </c>
      <c r="B4995" s="38" t="str">
        <f>_xlfn.IFNA(IF($U$8="set",VLOOKUP(Search!$A4995,Inventory!$AD$2:$AI$5552,6,FALSE),IF($U$8="Player",VLOOKUP(Search!$A4995,Inventory!$AF$2:$AI$5552,4,FALSE),IF($U$8="BV",VLOOKUP(Search!$A4995,Inventory!$AH$2:$AI$5552,2,FALSE),""))),"")</f>
        <v/>
      </c>
      <c r="C4995" s="38"/>
      <c r="D4995" s="38"/>
      <c r="E4995" s="38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22"/>
    </row>
    <row r="4996" spans="1:22" x14ac:dyDescent="0.2">
      <c r="A4996" s="24">
        <f>1+LARGE($A$11:A4995,1)</f>
        <v>4985</v>
      </c>
      <c r="B4996" s="38" t="str">
        <f>_xlfn.IFNA(IF($U$8="set",VLOOKUP(Search!$A4996,Inventory!$AD$2:$AI$5552,6,FALSE),IF($U$8="Player",VLOOKUP(Search!$A4996,Inventory!$AF$2:$AI$5552,4,FALSE),IF($U$8="BV",VLOOKUP(Search!$A4996,Inventory!$AH$2:$AI$5552,2,FALSE),""))),"")</f>
        <v/>
      </c>
      <c r="C4996" s="38"/>
      <c r="D4996" s="38"/>
      <c r="E4996" s="38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22"/>
    </row>
    <row r="4997" spans="1:22" x14ac:dyDescent="0.2">
      <c r="A4997" s="24">
        <f>1+LARGE($A$11:A4996,1)</f>
        <v>4986</v>
      </c>
      <c r="B4997" s="38" t="str">
        <f>_xlfn.IFNA(IF($U$8="set",VLOOKUP(Search!$A4997,Inventory!$AD$2:$AI$5552,6,FALSE),IF($U$8="Player",VLOOKUP(Search!$A4997,Inventory!$AF$2:$AI$5552,4,FALSE),IF($U$8="BV",VLOOKUP(Search!$A4997,Inventory!$AH$2:$AI$5552,2,FALSE),""))),"")</f>
        <v/>
      </c>
      <c r="C4997" s="38"/>
      <c r="D4997" s="38"/>
      <c r="E4997" s="38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22"/>
    </row>
    <row r="4998" spans="1:22" x14ac:dyDescent="0.2">
      <c r="A4998" s="24">
        <f>1+LARGE($A$11:A4997,1)</f>
        <v>4987</v>
      </c>
      <c r="B4998" s="38" t="str">
        <f>_xlfn.IFNA(IF($U$8="set",VLOOKUP(Search!$A4998,Inventory!$AD$2:$AI$5552,6,FALSE),IF($U$8="Player",VLOOKUP(Search!$A4998,Inventory!$AF$2:$AI$5552,4,FALSE),IF($U$8="BV",VLOOKUP(Search!$A4998,Inventory!$AH$2:$AI$5552,2,FALSE),""))),"")</f>
        <v/>
      </c>
      <c r="C4998" s="38"/>
      <c r="D4998" s="38"/>
      <c r="E4998" s="38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22"/>
    </row>
    <row r="4999" spans="1:22" x14ac:dyDescent="0.2">
      <c r="A4999" s="24">
        <f>1+LARGE($A$11:A4998,1)</f>
        <v>4988</v>
      </c>
      <c r="B4999" s="38" t="str">
        <f>_xlfn.IFNA(IF($U$8="set",VLOOKUP(Search!$A4999,Inventory!$AD$2:$AI$5552,6,FALSE),IF($U$8="Player",VLOOKUP(Search!$A4999,Inventory!$AF$2:$AI$5552,4,FALSE),IF($U$8="BV",VLOOKUP(Search!$A4999,Inventory!$AH$2:$AI$5552,2,FALSE),""))),"")</f>
        <v/>
      </c>
      <c r="C4999" s="38"/>
      <c r="D4999" s="38"/>
      <c r="E4999" s="38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22"/>
    </row>
    <row r="5000" spans="1:22" x14ac:dyDescent="0.2">
      <c r="A5000" s="24">
        <f>1+LARGE($A$11:A4999,1)</f>
        <v>4989</v>
      </c>
      <c r="B5000" s="38" t="str">
        <f>_xlfn.IFNA(IF($U$8="set",VLOOKUP(Search!$A5000,Inventory!$AD$2:$AI$5552,6,FALSE),IF($U$8="Player",VLOOKUP(Search!$A5000,Inventory!$AF$2:$AI$5552,4,FALSE),IF($U$8="BV",VLOOKUP(Search!$A5000,Inventory!$AH$2:$AI$5552,2,FALSE),""))),"")</f>
        <v/>
      </c>
      <c r="C5000" s="38"/>
      <c r="D5000" s="38"/>
      <c r="E5000" s="38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22"/>
    </row>
    <row r="5001" spans="1:22" x14ac:dyDescent="0.2">
      <c r="A5001" s="24">
        <f>1+LARGE($A$11:A5000,1)</f>
        <v>4990</v>
      </c>
      <c r="B5001" s="38" t="str">
        <f>_xlfn.IFNA(IF($U$8="set",VLOOKUP(Search!$A5001,Inventory!$AD$2:$AI$5552,6,FALSE),IF($U$8="Player",VLOOKUP(Search!$A5001,Inventory!$AF$2:$AI$5552,4,FALSE),IF($U$8="BV",VLOOKUP(Search!$A5001,Inventory!$AH$2:$AI$5552,2,FALSE),""))),"")</f>
        <v/>
      </c>
      <c r="C5001" s="38"/>
      <c r="D5001" s="38"/>
      <c r="E5001" s="38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22"/>
    </row>
    <row r="5002" spans="1:22" x14ac:dyDescent="0.2">
      <c r="A5002" s="24">
        <f>1+LARGE($A$11:A5001,1)</f>
        <v>4991</v>
      </c>
      <c r="B5002" s="38" t="str">
        <f>_xlfn.IFNA(IF($U$8="set",VLOOKUP(Search!$A5002,Inventory!$AD$2:$AI$5552,6,FALSE),IF($U$8="Player",VLOOKUP(Search!$A5002,Inventory!$AF$2:$AI$5552,4,FALSE),IF($U$8="BV",VLOOKUP(Search!$A5002,Inventory!$AH$2:$AI$5552,2,FALSE),""))),"")</f>
        <v/>
      </c>
      <c r="C5002" s="38"/>
      <c r="D5002" s="38"/>
      <c r="E5002" s="38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22"/>
    </row>
    <row r="5003" spans="1:22" x14ac:dyDescent="0.2">
      <c r="A5003" s="24">
        <f>1+LARGE($A$11:A5002,1)</f>
        <v>4992</v>
      </c>
      <c r="B5003" s="38" t="str">
        <f>_xlfn.IFNA(IF($U$8="set",VLOOKUP(Search!$A5003,Inventory!$AD$2:$AI$5552,6,FALSE),IF($U$8="Player",VLOOKUP(Search!$A5003,Inventory!$AF$2:$AI$5552,4,FALSE),IF($U$8="BV",VLOOKUP(Search!$A5003,Inventory!$AH$2:$AI$5552,2,FALSE),""))),"")</f>
        <v/>
      </c>
      <c r="C5003" s="38"/>
      <c r="D5003" s="38"/>
      <c r="E5003" s="38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22"/>
    </row>
    <row r="5004" spans="1:22" x14ac:dyDescent="0.2">
      <c r="A5004" s="24">
        <f>1+LARGE($A$11:A5003,1)</f>
        <v>4993</v>
      </c>
      <c r="B5004" s="38" t="str">
        <f>_xlfn.IFNA(IF($U$8="set",VLOOKUP(Search!$A5004,Inventory!$AD$2:$AI$5552,6,FALSE),IF($U$8="Player",VLOOKUP(Search!$A5004,Inventory!$AF$2:$AI$5552,4,FALSE),IF($U$8="BV",VLOOKUP(Search!$A5004,Inventory!$AH$2:$AI$5552,2,FALSE),""))),"")</f>
        <v/>
      </c>
      <c r="C5004" s="38"/>
      <c r="D5004" s="38"/>
      <c r="E5004" s="38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22"/>
    </row>
    <row r="5005" spans="1:22" x14ac:dyDescent="0.2">
      <c r="A5005" s="24">
        <f>1+LARGE($A$11:A5004,1)</f>
        <v>4994</v>
      </c>
      <c r="B5005" s="38" t="str">
        <f>_xlfn.IFNA(IF($U$8="set",VLOOKUP(Search!$A5005,Inventory!$AD$2:$AI$5552,6,FALSE),IF($U$8="Player",VLOOKUP(Search!$A5005,Inventory!$AF$2:$AI$5552,4,FALSE),IF($U$8="BV",VLOOKUP(Search!$A5005,Inventory!$AH$2:$AI$5552,2,FALSE),""))),"")</f>
        <v/>
      </c>
      <c r="C5005" s="38"/>
      <c r="D5005" s="38"/>
      <c r="E5005" s="38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22"/>
    </row>
    <row r="5006" spans="1:22" x14ac:dyDescent="0.2">
      <c r="A5006" s="24">
        <f>1+LARGE($A$11:A5005,1)</f>
        <v>4995</v>
      </c>
      <c r="B5006" s="38" t="str">
        <f>_xlfn.IFNA(IF($U$8="set",VLOOKUP(Search!$A5006,Inventory!$AD$2:$AI$5552,6,FALSE),IF($U$8="Player",VLOOKUP(Search!$A5006,Inventory!$AF$2:$AI$5552,4,FALSE),IF($U$8="BV",VLOOKUP(Search!$A5006,Inventory!$AH$2:$AI$5552,2,FALSE),""))),"")</f>
        <v/>
      </c>
      <c r="C5006" s="38"/>
      <c r="D5006" s="38"/>
      <c r="E5006" s="38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22"/>
    </row>
    <row r="5007" spans="1:22" x14ac:dyDescent="0.2">
      <c r="A5007" s="24">
        <f>1+LARGE($A$11:A5006,1)</f>
        <v>4996</v>
      </c>
      <c r="B5007" s="38" t="str">
        <f>_xlfn.IFNA(IF($U$8="set",VLOOKUP(Search!$A5007,Inventory!$AD$2:$AI$5552,6,FALSE),IF($U$8="Player",VLOOKUP(Search!$A5007,Inventory!$AF$2:$AI$5552,4,FALSE),IF($U$8="BV",VLOOKUP(Search!$A5007,Inventory!$AH$2:$AI$5552,2,FALSE),""))),"")</f>
        <v/>
      </c>
      <c r="C5007" s="38"/>
      <c r="D5007" s="38"/>
      <c r="E5007" s="38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22"/>
    </row>
    <row r="5008" spans="1:22" x14ac:dyDescent="0.2">
      <c r="A5008" s="24">
        <f>1+LARGE($A$11:A5007,1)</f>
        <v>4997</v>
      </c>
      <c r="B5008" s="38" t="str">
        <f>_xlfn.IFNA(IF($U$8="set",VLOOKUP(Search!$A5008,Inventory!$AD$2:$AI$5552,6,FALSE),IF($U$8="Player",VLOOKUP(Search!$A5008,Inventory!$AF$2:$AI$5552,4,FALSE),IF($U$8="BV",VLOOKUP(Search!$A5008,Inventory!$AH$2:$AI$5552,2,FALSE),""))),"")</f>
        <v/>
      </c>
      <c r="C5008" s="38"/>
      <c r="D5008" s="38"/>
      <c r="E5008" s="38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22"/>
    </row>
    <row r="5009" spans="1:22" x14ac:dyDescent="0.2">
      <c r="A5009" s="24">
        <f>1+LARGE($A$11:A5008,1)</f>
        <v>4998</v>
      </c>
      <c r="B5009" s="38" t="str">
        <f>_xlfn.IFNA(IF($U$8="set",VLOOKUP(Search!$A5009,Inventory!$AD$2:$AI$5552,6,FALSE),IF($U$8="Player",VLOOKUP(Search!$A5009,Inventory!$AF$2:$AI$5552,4,FALSE),IF($U$8="BV",VLOOKUP(Search!$A5009,Inventory!$AH$2:$AI$5552,2,FALSE),""))),"")</f>
        <v/>
      </c>
      <c r="C5009" s="38"/>
      <c r="D5009" s="38"/>
      <c r="E5009" s="38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22"/>
    </row>
    <row r="5010" spans="1:22" x14ac:dyDescent="0.2">
      <c r="A5010" s="24">
        <f>1+LARGE($A$11:A5009,1)</f>
        <v>4999</v>
      </c>
      <c r="B5010" s="38" t="str">
        <f>_xlfn.IFNA(IF($U$8="set",VLOOKUP(Search!$A5010,Inventory!$AD$2:$AI$5552,6,FALSE),IF($U$8="Player",VLOOKUP(Search!$A5010,Inventory!$AF$2:$AI$5552,4,FALSE),IF($U$8="BV",VLOOKUP(Search!$A5010,Inventory!$AH$2:$AI$5552,2,FALSE),""))),"")</f>
        <v/>
      </c>
      <c r="C5010" s="38"/>
      <c r="D5010" s="38"/>
      <c r="E5010" s="38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22"/>
    </row>
    <row r="5011" spans="1:22" x14ac:dyDescent="0.2">
      <c r="A5011" s="24">
        <f>1+LARGE($A$11:A5010,1)</f>
        <v>5000</v>
      </c>
      <c r="B5011" s="38" t="str">
        <f>_xlfn.IFNA(IF($U$8="set",VLOOKUP(Search!$A5011,Inventory!$AD$2:$AI$5552,6,FALSE),IF($U$8="Player",VLOOKUP(Search!$A5011,Inventory!$AF$2:$AI$5552,4,FALSE),IF($U$8="BV",VLOOKUP(Search!$A5011,Inventory!$AH$2:$AI$5552,2,FALSE),""))),"")</f>
        <v/>
      </c>
      <c r="C5011" s="38"/>
      <c r="D5011" s="38"/>
      <c r="E5011" s="38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22"/>
    </row>
    <row r="5012" spans="1:22" x14ac:dyDescent="0.2">
      <c r="A5012" s="24">
        <f>1+LARGE($A$11:A5011,1)</f>
        <v>5001</v>
      </c>
      <c r="B5012" s="38" t="str">
        <f>_xlfn.IFNA(IF($U$8="set",VLOOKUP(Search!$A5012,Inventory!$AD$2:$AI$5552,6,FALSE),IF($U$8="Player",VLOOKUP(Search!$A5012,Inventory!$AF$2:$AI$5552,4,FALSE),IF($U$8="BV",VLOOKUP(Search!$A5012,Inventory!$AH$2:$AI$5552,2,FALSE),""))),"")</f>
        <v/>
      </c>
      <c r="C5012" s="38"/>
      <c r="D5012" s="38"/>
      <c r="E5012" s="38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22"/>
    </row>
    <row r="5013" spans="1:22" x14ac:dyDescent="0.2">
      <c r="A5013" s="24">
        <f>1+LARGE($A$11:A5012,1)</f>
        <v>5002</v>
      </c>
      <c r="B5013" s="38" t="str">
        <f>_xlfn.IFNA(IF($U$8="set",VLOOKUP(Search!$A5013,Inventory!$AD$2:$AI$5552,6,FALSE),IF($U$8="Player",VLOOKUP(Search!$A5013,Inventory!$AF$2:$AI$5552,4,FALSE),IF($U$8="BV",VLOOKUP(Search!$A5013,Inventory!$AH$2:$AI$5552,2,FALSE),""))),"")</f>
        <v/>
      </c>
      <c r="C5013" s="38"/>
      <c r="D5013" s="38"/>
      <c r="E5013" s="38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22"/>
    </row>
    <row r="5014" spans="1:22" x14ac:dyDescent="0.2">
      <c r="A5014" s="24">
        <f>1+LARGE($A$11:A5013,1)</f>
        <v>5003</v>
      </c>
      <c r="B5014" s="38" t="str">
        <f>_xlfn.IFNA(IF($U$8="set",VLOOKUP(Search!$A5014,Inventory!$AD$2:$AI$5552,6,FALSE),IF($U$8="Player",VLOOKUP(Search!$A5014,Inventory!$AF$2:$AI$5552,4,FALSE),IF($U$8="BV",VLOOKUP(Search!$A5014,Inventory!$AH$2:$AI$5552,2,FALSE),""))),"")</f>
        <v/>
      </c>
      <c r="C5014" s="38"/>
      <c r="D5014" s="38"/>
      <c r="E5014" s="38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22"/>
    </row>
    <row r="5015" spans="1:22" x14ac:dyDescent="0.2">
      <c r="A5015" s="24">
        <f>1+LARGE($A$11:A5014,1)</f>
        <v>5004</v>
      </c>
      <c r="B5015" s="38" t="str">
        <f>_xlfn.IFNA(IF($U$8="set",VLOOKUP(Search!$A5015,Inventory!$AD$2:$AI$5552,6,FALSE),IF($U$8="Player",VLOOKUP(Search!$A5015,Inventory!$AF$2:$AI$5552,4,FALSE),IF($U$8="BV",VLOOKUP(Search!$A5015,Inventory!$AH$2:$AI$5552,2,FALSE),""))),"")</f>
        <v/>
      </c>
      <c r="C5015" s="38"/>
      <c r="D5015" s="38"/>
      <c r="E5015" s="38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22"/>
    </row>
    <row r="5016" spans="1:22" x14ac:dyDescent="0.2">
      <c r="A5016" s="24">
        <f>1+LARGE($A$11:A5015,1)</f>
        <v>5005</v>
      </c>
      <c r="B5016" s="38" t="str">
        <f>_xlfn.IFNA(IF($U$8="set",VLOOKUP(Search!$A5016,Inventory!$AD$2:$AI$5552,6,FALSE),IF($U$8="Player",VLOOKUP(Search!$A5016,Inventory!$AF$2:$AI$5552,4,FALSE),IF($U$8="BV",VLOOKUP(Search!$A5016,Inventory!$AH$2:$AI$5552,2,FALSE),""))),"")</f>
        <v/>
      </c>
      <c r="C5016" s="38"/>
      <c r="D5016" s="38"/>
      <c r="E5016" s="38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22"/>
    </row>
    <row r="5017" spans="1:22" x14ac:dyDescent="0.2">
      <c r="A5017" s="24">
        <f>1+LARGE($A$11:A5016,1)</f>
        <v>5006</v>
      </c>
      <c r="B5017" s="38" t="str">
        <f>_xlfn.IFNA(IF($U$8="set",VLOOKUP(Search!$A5017,Inventory!$AD$2:$AI$5552,6,FALSE),IF($U$8="Player",VLOOKUP(Search!$A5017,Inventory!$AF$2:$AI$5552,4,FALSE),IF($U$8="BV",VLOOKUP(Search!$A5017,Inventory!$AH$2:$AI$5552,2,FALSE),""))),"")</f>
        <v/>
      </c>
      <c r="C5017" s="38"/>
      <c r="D5017" s="38"/>
      <c r="E5017" s="38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22"/>
    </row>
    <row r="5018" spans="1:22" x14ac:dyDescent="0.2">
      <c r="A5018" s="24">
        <f>1+LARGE($A$11:A5017,1)</f>
        <v>5007</v>
      </c>
      <c r="B5018" s="38" t="str">
        <f>_xlfn.IFNA(IF($U$8="set",VLOOKUP(Search!$A5018,Inventory!$AD$2:$AI$5552,6,FALSE),IF($U$8="Player",VLOOKUP(Search!$A5018,Inventory!$AF$2:$AI$5552,4,FALSE),IF($U$8="BV",VLOOKUP(Search!$A5018,Inventory!$AH$2:$AI$5552,2,FALSE),""))),"")</f>
        <v/>
      </c>
      <c r="C5018" s="38"/>
      <c r="D5018" s="38"/>
      <c r="E5018" s="38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22"/>
    </row>
    <row r="5019" spans="1:22" x14ac:dyDescent="0.2">
      <c r="A5019" s="24">
        <f>1+LARGE($A$11:A5018,1)</f>
        <v>5008</v>
      </c>
      <c r="B5019" s="38" t="str">
        <f>_xlfn.IFNA(IF($U$8="set",VLOOKUP(Search!$A5019,Inventory!$AD$2:$AI$5552,6,FALSE),IF($U$8="Player",VLOOKUP(Search!$A5019,Inventory!$AF$2:$AI$5552,4,FALSE),IF($U$8="BV",VLOOKUP(Search!$A5019,Inventory!$AH$2:$AI$5552,2,FALSE),""))),"")</f>
        <v/>
      </c>
      <c r="C5019" s="38"/>
      <c r="D5019" s="38"/>
      <c r="E5019" s="38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22"/>
    </row>
    <row r="5020" spans="1:22" x14ac:dyDescent="0.2">
      <c r="A5020" s="24">
        <f>1+LARGE($A$11:A5019,1)</f>
        <v>5009</v>
      </c>
      <c r="B5020" s="38" t="str">
        <f>_xlfn.IFNA(IF($U$8="set",VLOOKUP(Search!$A5020,Inventory!$AD$2:$AI$5552,6,FALSE),IF($U$8="Player",VLOOKUP(Search!$A5020,Inventory!$AF$2:$AI$5552,4,FALSE),IF($U$8="BV",VLOOKUP(Search!$A5020,Inventory!$AH$2:$AI$5552,2,FALSE),""))),"")</f>
        <v/>
      </c>
      <c r="C5020" s="38"/>
      <c r="D5020" s="38"/>
      <c r="E5020" s="38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22"/>
    </row>
    <row r="5021" spans="1:22" x14ac:dyDescent="0.2">
      <c r="A5021" s="24">
        <f>1+LARGE($A$11:A5020,1)</f>
        <v>5010</v>
      </c>
      <c r="B5021" s="38" t="str">
        <f>_xlfn.IFNA(IF($U$8="set",VLOOKUP(Search!$A5021,Inventory!$AD$2:$AI$5552,6,FALSE),IF($U$8="Player",VLOOKUP(Search!$A5021,Inventory!$AF$2:$AI$5552,4,FALSE),IF($U$8="BV",VLOOKUP(Search!$A5021,Inventory!$AH$2:$AI$5552,2,FALSE),""))),"")</f>
        <v/>
      </c>
      <c r="C5021" s="38"/>
      <c r="D5021" s="38"/>
      <c r="E5021" s="38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22"/>
    </row>
    <row r="5022" spans="1:22" x14ac:dyDescent="0.2">
      <c r="A5022" s="24">
        <f>1+LARGE($A$11:A5021,1)</f>
        <v>5011</v>
      </c>
      <c r="B5022" s="38" t="str">
        <f>_xlfn.IFNA(IF($U$8="set",VLOOKUP(Search!$A5022,Inventory!$AD$2:$AI$5552,6,FALSE),IF($U$8="Player",VLOOKUP(Search!$A5022,Inventory!$AF$2:$AI$5552,4,FALSE),IF($U$8="BV",VLOOKUP(Search!$A5022,Inventory!$AH$2:$AI$5552,2,FALSE),""))),"")</f>
        <v/>
      </c>
      <c r="C5022" s="38"/>
      <c r="D5022" s="38"/>
      <c r="E5022" s="38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22"/>
    </row>
    <row r="5023" spans="1:22" x14ac:dyDescent="0.2">
      <c r="A5023" s="24">
        <f>1+LARGE($A$11:A5022,1)</f>
        <v>5012</v>
      </c>
      <c r="B5023" s="38" t="str">
        <f>_xlfn.IFNA(IF($U$8="set",VLOOKUP(Search!$A5023,Inventory!$AD$2:$AI$5552,6,FALSE),IF($U$8="Player",VLOOKUP(Search!$A5023,Inventory!$AF$2:$AI$5552,4,FALSE),IF($U$8="BV",VLOOKUP(Search!$A5023,Inventory!$AH$2:$AI$5552,2,FALSE),""))),"")</f>
        <v/>
      </c>
      <c r="C5023" s="38"/>
      <c r="D5023" s="38"/>
      <c r="E5023" s="38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22"/>
    </row>
    <row r="5024" spans="1:22" x14ac:dyDescent="0.2">
      <c r="A5024" s="24">
        <f>1+LARGE($A$11:A5023,1)</f>
        <v>5013</v>
      </c>
      <c r="B5024" s="38" t="str">
        <f>_xlfn.IFNA(IF($U$8="set",VLOOKUP(Search!$A5024,Inventory!$AD$2:$AI$5552,6,FALSE),IF($U$8="Player",VLOOKUP(Search!$A5024,Inventory!$AF$2:$AI$5552,4,FALSE),IF($U$8="BV",VLOOKUP(Search!$A5024,Inventory!$AH$2:$AI$5552,2,FALSE),""))),"")</f>
        <v/>
      </c>
      <c r="C5024" s="38"/>
      <c r="D5024" s="38"/>
      <c r="E5024" s="38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22"/>
    </row>
    <row r="5025" spans="1:22" x14ac:dyDescent="0.2">
      <c r="A5025" s="24">
        <f>1+LARGE($A$11:A5024,1)</f>
        <v>5014</v>
      </c>
      <c r="B5025" s="38" t="str">
        <f>_xlfn.IFNA(IF($U$8="set",VLOOKUP(Search!$A5025,Inventory!$AD$2:$AI$5552,6,FALSE),IF($U$8="Player",VLOOKUP(Search!$A5025,Inventory!$AF$2:$AI$5552,4,FALSE),IF($U$8="BV",VLOOKUP(Search!$A5025,Inventory!$AH$2:$AI$5552,2,FALSE),""))),"")</f>
        <v/>
      </c>
      <c r="C5025" s="38"/>
      <c r="D5025" s="38"/>
      <c r="E5025" s="38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22"/>
    </row>
    <row r="5026" spans="1:22" x14ac:dyDescent="0.2">
      <c r="A5026" s="24">
        <f>1+LARGE($A$11:A5025,1)</f>
        <v>5015</v>
      </c>
      <c r="B5026" s="38" t="str">
        <f>_xlfn.IFNA(IF($U$8="set",VLOOKUP(Search!$A5026,Inventory!$AD$2:$AI$5552,6,FALSE),IF($U$8="Player",VLOOKUP(Search!$A5026,Inventory!$AF$2:$AI$5552,4,FALSE),IF($U$8="BV",VLOOKUP(Search!$A5026,Inventory!$AH$2:$AI$5552,2,FALSE),""))),"")</f>
        <v/>
      </c>
      <c r="C5026" s="38"/>
      <c r="D5026" s="38"/>
      <c r="E5026" s="38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22"/>
    </row>
    <row r="5027" spans="1:22" x14ac:dyDescent="0.2">
      <c r="A5027" s="24">
        <f>1+LARGE($A$11:A5026,1)</f>
        <v>5016</v>
      </c>
      <c r="B5027" s="38" t="str">
        <f>_xlfn.IFNA(IF($U$8="set",VLOOKUP(Search!$A5027,Inventory!$AD$2:$AI$5552,6,FALSE),IF($U$8="Player",VLOOKUP(Search!$A5027,Inventory!$AF$2:$AI$5552,4,FALSE),IF($U$8="BV",VLOOKUP(Search!$A5027,Inventory!$AH$2:$AI$5552,2,FALSE),""))),"")</f>
        <v/>
      </c>
      <c r="C5027" s="38"/>
      <c r="D5027" s="38"/>
      <c r="E5027" s="38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22"/>
    </row>
    <row r="5028" spans="1:22" x14ac:dyDescent="0.2">
      <c r="A5028" s="24">
        <f>1+LARGE($A$11:A5027,1)</f>
        <v>5017</v>
      </c>
      <c r="B5028" s="38" t="str">
        <f>_xlfn.IFNA(IF($U$8="set",VLOOKUP(Search!$A5028,Inventory!$AD$2:$AI$5552,6,FALSE),IF($U$8="Player",VLOOKUP(Search!$A5028,Inventory!$AF$2:$AI$5552,4,FALSE),IF($U$8="BV",VLOOKUP(Search!$A5028,Inventory!$AH$2:$AI$5552,2,FALSE),""))),"")</f>
        <v/>
      </c>
      <c r="C5028" s="38"/>
      <c r="D5028" s="38"/>
      <c r="E5028" s="38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22"/>
    </row>
    <row r="5029" spans="1:22" x14ac:dyDescent="0.2">
      <c r="A5029" s="24">
        <f>1+LARGE($A$11:A5028,1)</f>
        <v>5018</v>
      </c>
      <c r="B5029" s="38" t="str">
        <f>_xlfn.IFNA(IF($U$8="set",VLOOKUP(Search!$A5029,Inventory!$AD$2:$AI$5552,6,FALSE),IF($U$8="Player",VLOOKUP(Search!$A5029,Inventory!$AF$2:$AI$5552,4,FALSE),IF($U$8="BV",VLOOKUP(Search!$A5029,Inventory!$AH$2:$AI$5552,2,FALSE),""))),"")</f>
        <v/>
      </c>
      <c r="C5029" s="38"/>
      <c r="D5029" s="38"/>
      <c r="E5029" s="38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22"/>
    </row>
    <row r="5030" spans="1:22" x14ac:dyDescent="0.2">
      <c r="A5030" s="24">
        <f>1+LARGE($A$11:A5029,1)</f>
        <v>5019</v>
      </c>
      <c r="B5030" s="38" t="str">
        <f>_xlfn.IFNA(IF($U$8="set",VLOOKUP(Search!$A5030,Inventory!$AD$2:$AI$5552,6,FALSE),IF($U$8="Player",VLOOKUP(Search!$A5030,Inventory!$AF$2:$AI$5552,4,FALSE),IF($U$8="BV",VLOOKUP(Search!$A5030,Inventory!$AH$2:$AI$5552,2,FALSE),""))),"")</f>
        <v/>
      </c>
      <c r="C5030" s="38"/>
      <c r="D5030" s="38"/>
      <c r="E5030" s="38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22"/>
    </row>
    <row r="5031" spans="1:22" x14ac:dyDescent="0.2">
      <c r="A5031" s="24">
        <f>1+LARGE($A$11:A5030,1)</f>
        <v>5020</v>
      </c>
      <c r="B5031" s="38" t="str">
        <f>_xlfn.IFNA(IF($U$8="set",VLOOKUP(Search!$A5031,Inventory!$AD$2:$AI$5552,6,FALSE),IF($U$8="Player",VLOOKUP(Search!$A5031,Inventory!$AF$2:$AI$5552,4,FALSE),IF($U$8="BV",VLOOKUP(Search!$A5031,Inventory!$AH$2:$AI$5552,2,FALSE),""))),"")</f>
        <v/>
      </c>
      <c r="C5031" s="38"/>
      <c r="D5031" s="38"/>
      <c r="E5031" s="38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22"/>
    </row>
    <row r="5032" spans="1:22" x14ac:dyDescent="0.2">
      <c r="A5032" s="24">
        <f>1+LARGE($A$11:A5031,1)</f>
        <v>5021</v>
      </c>
      <c r="B5032" s="38" t="str">
        <f>_xlfn.IFNA(IF($U$8="set",VLOOKUP(Search!$A5032,Inventory!$AD$2:$AI$5552,6,FALSE),IF($U$8="Player",VLOOKUP(Search!$A5032,Inventory!$AF$2:$AI$5552,4,FALSE),IF($U$8="BV",VLOOKUP(Search!$A5032,Inventory!$AH$2:$AI$5552,2,FALSE),""))),"")</f>
        <v/>
      </c>
      <c r="C5032" s="38"/>
      <c r="D5032" s="38"/>
      <c r="E5032" s="38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22"/>
    </row>
    <row r="5033" spans="1:22" x14ac:dyDescent="0.2">
      <c r="A5033" s="24">
        <f>1+LARGE($A$11:A5032,1)</f>
        <v>5022</v>
      </c>
      <c r="B5033" s="38" t="str">
        <f>_xlfn.IFNA(IF($U$8="set",VLOOKUP(Search!$A5033,Inventory!$AD$2:$AI$5552,6,FALSE),IF($U$8="Player",VLOOKUP(Search!$A5033,Inventory!$AF$2:$AI$5552,4,FALSE),IF($U$8="BV",VLOOKUP(Search!$A5033,Inventory!$AH$2:$AI$5552,2,FALSE),""))),"")</f>
        <v/>
      </c>
      <c r="C5033" s="38"/>
      <c r="D5033" s="38"/>
      <c r="E5033" s="38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22"/>
    </row>
    <row r="5034" spans="1:22" x14ac:dyDescent="0.2">
      <c r="A5034" s="24">
        <f>1+LARGE($A$11:A5033,1)</f>
        <v>5023</v>
      </c>
      <c r="B5034" s="38" t="str">
        <f>_xlfn.IFNA(IF($U$8="set",VLOOKUP(Search!$A5034,Inventory!$AD$2:$AI$5552,6,FALSE),IF($U$8="Player",VLOOKUP(Search!$A5034,Inventory!$AF$2:$AI$5552,4,FALSE),IF($U$8="BV",VLOOKUP(Search!$A5034,Inventory!$AH$2:$AI$5552,2,FALSE),""))),"")</f>
        <v/>
      </c>
      <c r="C5034" s="38"/>
      <c r="D5034" s="38"/>
      <c r="E5034" s="38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22"/>
    </row>
    <row r="5035" spans="1:22" x14ac:dyDescent="0.2">
      <c r="A5035" s="24">
        <f>1+LARGE($A$11:A5034,1)</f>
        <v>5024</v>
      </c>
      <c r="B5035" s="38" t="str">
        <f>_xlfn.IFNA(IF($U$8="set",VLOOKUP(Search!$A5035,Inventory!$AD$2:$AI$5552,6,FALSE),IF($U$8="Player",VLOOKUP(Search!$A5035,Inventory!$AF$2:$AI$5552,4,FALSE),IF($U$8="BV",VLOOKUP(Search!$A5035,Inventory!$AH$2:$AI$5552,2,FALSE),""))),"")</f>
        <v/>
      </c>
      <c r="C5035" s="38"/>
      <c r="D5035" s="38"/>
      <c r="E5035" s="38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22"/>
    </row>
    <row r="5036" spans="1:22" x14ac:dyDescent="0.2">
      <c r="A5036" s="24">
        <f>1+LARGE($A$11:A5035,1)</f>
        <v>5025</v>
      </c>
      <c r="B5036" s="38" t="str">
        <f>_xlfn.IFNA(IF($U$8="set",VLOOKUP(Search!$A5036,Inventory!$AD$2:$AI$5552,6,FALSE),IF($U$8="Player",VLOOKUP(Search!$A5036,Inventory!$AF$2:$AI$5552,4,FALSE),IF($U$8="BV",VLOOKUP(Search!$A5036,Inventory!$AH$2:$AI$5552,2,FALSE),""))),"")</f>
        <v/>
      </c>
      <c r="C5036" s="38"/>
      <c r="D5036" s="38"/>
      <c r="E5036" s="38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22"/>
    </row>
    <row r="5037" spans="1:22" x14ac:dyDescent="0.2">
      <c r="A5037" s="24">
        <f>1+LARGE($A$11:A5036,1)</f>
        <v>5026</v>
      </c>
      <c r="B5037" s="38" t="str">
        <f>_xlfn.IFNA(IF($U$8="set",VLOOKUP(Search!$A5037,Inventory!$AD$2:$AI$5552,6,FALSE),IF($U$8="Player",VLOOKUP(Search!$A5037,Inventory!$AF$2:$AI$5552,4,FALSE),IF($U$8="BV",VLOOKUP(Search!$A5037,Inventory!$AH$2:$AI$5552,2,FALSE),""))),"")</f>
        <v/>
      </c>
      <c r="C5037" s="38"/>
      <c r="D5037" s="38"/>
      <c r="E5037" s="38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22"/>
    </row>
    <row r="5038" spans="1:22" x14ac:dyDescent="0.2">
      <c r="A5038" s="24">
        <f>1+LARGE($A$11:A5037,1)</f>
        <v>5027</v>
      </c>
      <c r="B5038" s="38" t="str">
        <f>_xlfn.IFNA(IF($U$8="set",VLOOKUP(Search!$A5038,Inventory!$AD$2:$AI$5552,6,FALSE),IF($U$8="Player",VLOOKUP(Search!$A5038,Inventory!$AF$2:$AI$5552,4,FALSE),IF($U$8="BV",VLOOKUP(Search!$A5038,Inventory!$AH$2:$AI$5552,2,FALSE),""))),"")</f>
        <v/>
      </c>
      <c r="C5038" s="38"/>
      <c r="D5038" s="38"/>
      <c r="E5038" s="38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22"/>
    </row>
    <row r="5039" spans="1:22" x14ac:dyDescent="0.2">
      <c r="A5039" s="24">
        <f>1+LARGE($A$11:A5038,1)</f>
        <v>5028</v>
      </c>
      <c r="B5039" s="38" t="str">
        <f>_xlfn.IFNA(IF($U$8="set",VLOOKUP(Search!$A5039,Inventory!$AD$2:$AI$5552,6,FALSE),IF($U$8="Player",VLOOKUP(Search!$A5039,Inventory!$AF$2:$AI$5552,4,FALSE),IF($U$8="BV",VLOOKUP(Search!$A5039,Inventory!$AH$2:$AI$5552,2,FALSE),""))),"")</f>
        <v/>
      </c>
      <c r="C5039" s="38"/>
      <c r="D5039" s="38"/>
      <c r="E5039" s="38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22"/>
    </row>
    <row r="5040" spans="1:22" x14ac:dyDescent="0.2">
      <c r="A5040" s="24">
        <f>1+LARGE($A$11:A5039,1)</f>
        <v>5029</v>
      </c>
      <c r="B5040" s="38" t="str">
        <f>_xlfn.IFNA(IF($U$8="set",VLOOKUP(Search!$A5040,Inventory!$AD$2:$AI$5552,6,FALSE),IF($U$8="Player",VLOOKUP(Search!$A5040,Inventory!$AF$2:$AI$5552,4,FALSE),IF($U$8="BV",VLOOKUP(Search!$A5040,Inventory!$AH$2:$AI$5552,2,FALSE),""))),"")</f>
        <v/>
      </c>
      <c r="C5040" s="38"/>
      <c r="D5040" s="38"/>
      <c r="E5040" s="38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22"/>
    </row>
    <row r="5041" spans="1:22" x14ac:dyDescent="0.2">
      <c r="A5041" s="24">
        <f>1+LARGE($A$11:A5040,1)</f>
        <v>5030</v>
      </c>
      <c r="B5041" s="38" t="str">
        <f>_xlfn.IFNA(IF($U$8="set",VLOOKUP(Search!$A5041,Inventory!$AD$2:$AI$5552,6,FALSE),IF($U$8="Player",VLOOKUP(Search!$A5041,Inventory!$AF$2:$AI$5552,4,FALSE),IF($U$8="BV",VLOOKUP(Search!$A5041,Inventory!$AH$2:$AI$5552,2,FALSE),""))),"")</f>
        <v/>
      </c>
      <c r="C5041" s="38"/>
      <c r="D5041" s="38"/>
      <c r="E5041" s="38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22"/>
    </row>
    <row r="5042" spans="1:22" x14ac:dyDescent="0.2">
      <c r="A5042" s="24">
        <f>1+LARGE($A$11:A5041,1)</f>
        <v>5031</v>
      </c>
      <c r="B5042" s="38" t="str">
        <f>_xlfn.IFNA(IF($U$8="set",VLOOKUP(Search!$A5042,Inventory!$AD$2:$AI$5552,6,FALSE),IF($U$8="Player",VLOOKUP(Search!$A5042,Inventory!$AF$2:$AI$5552,4,FALSE),IF($U$8="BV",VLOOKUP(Search!$A5042,Inventory!$AH$2:$AI$5552,2,FALSE),""))),"")</f>
        <v/>
      </c>
      <c r="C5042" s="38"/>
      <c r="D5042" s="38"/>
      <c r="E5042" s="38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22"/>
    </row>
    <row r="5043" spans="1:22" x14ac:dyDescent="0.2">
      <c r="A5043" s="24">
        <f>1+LARGE($A$11:A5042,1)</f>
        <v>5032</v>
      </c>
      <c r="B5043" s="38" t="str">
        <f>_xlfn.IFNA(IF($U$8="set",VLOOKUP(Search!$A5043,Inventory!$AD$2:$AI$5552,6,FALSE),IF($U$8="Player",VLOOKUP(Search!$A5043,Inventory!$AF$2:$AI$5552,4,FALSE),IF($U$8="BV",VLOOKUP(Search!$A5043,Inventory!$AH$2:$AI$5552,2,FALSE),""))),"")</f>
        <v/>
      </c>
      <c r="C5043" s="38"/>
      <c r="D5043" s="38"/>
      <c r="E5043" s="38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22"/>
    </row>
    <row r="5044" spans="1:22" x14ac:dyDescent="0.2">
      <c r="A5044" s="24">
        <f>1+LARGE($A$11:A5043,1)</f>
        <v>5033</v>
      </c>
      <c r="B5044" s="38" t="str">
        <f>_xlfn.IFNA(IF($U$8="set",VLOOKUP(Search!$A5044,Inventory!$AD$2:$AI$5552,6,FALSE),IF($U$8="Player",VLOOKUP(Search!$A5044,Inventory!$AF$2:$AI$5552,4,FALSE),IF($U$8="BV",VLOOKUP(Search!$A5044,Inventory!$AH$2:$AI$5552,2,FALSE),""))),"")</f>
        <v/>
      </c>
      <c r="C5044" s="38"/>
      <c r="D5044" s="38"/>
      <c r="E5044" s="38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22"/>
    </row>
    <row r="5045" spans="1:22" x14ac:dyDescent="0.2">
      <c r="A5045" s="24">
        <f>1+LARGE($A$11:A5044,1)</f>
        <v>5034</v>
      </c>
      <c r="B5045" s="38" t="str">
        <f>_xlfn.IFNA(IF($U$8="set",VLOOKUP(Search!$A5045,Inventory!$AD$2:$AI$5552,6,FALSE),IF($U$8="Player",VLOOKUP(Search!$A5045,Inventory!$AF$2:$AI$5552,4,FALSE),IF($U$8="BV",VLOOKUP(Search!$A5045,Inventory!$AH$2:$AI$5552,2,FALSE),""))),"")</f>
        <v/>
      </c>
      <c r="C5045" s="38"/>
      <c r="D5045" s="38"/>
      <c r="E5045" s="38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22"/>
    </row>
    <row r="5046" spans="1:22" x14ac:dyDescent="0.2">
      <c r="A5046" s="24">
        <f>1+LARGE($A$11:A5045,1)</f>
        <v>5035</v>
      </c>
      <c r="B5046" s="38" t="str">
        <f>_xlfn.IFNA(IF($U$8="set",VLOOKUP(Search!$A5046,Inventory!$AD$2:$AI$5552,6,FALSE),IF($U$8="Player",VLOOKUP(Search!$A5046,Inventory!$AF$2:$AI$5552,4,FALSE),IF($U$8="BV",VLOOKUP(Search!$A5046,Inventory!$AH$2:$AI$5552,2,FALSE),""))),"")</f>
        <v/>
      </c>
      <c r="C5046" s="38"/>
      <c r="D5046" s="38"/>
      <c r="E5046" s="38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22"/>
    </row>
    <row r="5047" spans="1:22" x14ac:dyDescent="0.2">
      <c r="A5047" s="24">
        <f>1+LARGE($A$11:A5046,1)</f>
        <v>5036</v>
      </c>
      <c r="B5047" s="38" t="str">
        <f>_xlfn.IFNA(IF($U$8="set",VLOOKUP(Search!$A5047,Inventory!$AD$2:$AI$5552,6,FALSE),IF($U$8="Player",VLOOKUP(Search!$A5047,Inventory!$AF$2:$AI$5552,4,FALSE),IF($U$8="BV",VLOOKUP(Search!$A5047,Inventory!$AH$2:$AI$5552,2,FALSE),""))),"")</f>
        <v/>
      </c>
      <c r="C5047" s="38"/>
      <c r="D5047" s="38"/>
      <c r="E5047" s="38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22"/>
    </row>
    <row r="5048" spans="1:22" x14ac:dyDescent="0.2">
      <c r="A5048" s="24">
        <f>1+LARGE($A$11:A5047,1)</f>
        <v>5037</v>
      </c>
      <c r="B5048" s="38" t="str">
        <f>_xlfn.IFNA(IF($U$8="set",VLOOKUP(Search!$A5048,Inventory!$AD$2:$AI$5552,6,FALSE),IF($U$8="Player",VLOOKUP(Search!$A5048,Inventory!$AF$2:$AI$5552,4,FALSE),IF($U$8="BV",VLOOKUP(Search!$A5048,Inventory!$AH$2:$AI$5552,2,FALSE),""))),"")</f>
        <v/>
      </c>
      <c r="C5048" s="38"/>
      <c r="D5048" s="38"/>
      <c r="E5048" s="38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22"/>
    </row>
    <row r="5049" spans="1:22" x14ac:dyDescent="0.2">
      <c r="A5049" s="24">
        <f>1+LARGE($A$11:A5048,1)</f>
        <v>5038</v>
      </c>
      <c r="B5049" s="38" t="str">
        <f>_xlfn.IFNA(IF($U$8="set",VLOOKUP(Search!$A5049,Inventory!$AD$2:$AI$5552,6,FALSE),IF($U$8="Player",VLOOKUP(Search!$A5049,Inventory!$AF$2:$AI$5552,4,FALSE),IF($U$8="BV",VLOOKUP(Search!$A5049,Inventory!$AH$2:$AI$5552,2,FALSE),""))),"")</f>
        <v/>
      </c>
      <c r="C5049" s="38"/>
      <c r="D5049" s="38"/>
      <c r="E5049" s="38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22"/>
    </row>
    <row r="5050" spans="1:22" x14ac:dyDescent="0.2">
      <c r="A5050" s="24">
        <f>1+LARGE($A$11:A5049,1)</f>
        <v>5039</v>
      </c>
      <c r="B5050" s="38" t="str">
        <f>_xlfn.IFNA(IF($U$8="set",VLOOKUP(Search!$A5050,Inventory!$AD$2:$AI$5552,6,FALSE),IF($U$8="Player",VLOOKUP(Search!$A5050,Inventory!$AF$2:$AI$5552,4,FALSE),IF($U$8="BV",VLOOKUP(Search!$A5050,Inventory!$AH$2:$AI$5552,2,FALSE),""))),"")</f>
        <v/>
      </c>
      <c r="C5050" s="38"/>
      <c r="D5050" s="38"/>
      <c r="E5050" s="38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22"/>
    </row>
    <row r="5051" spans="1:22" x14ac:dyDescent="0.2">
      <c r="A5051" s="24">
        <f>1+LARGE($A$11:A5050,1)</f>
        <v>5040</v>
      </c>
      <c r="B5051" s="38" t="str">
        <f>_xlfn.IFNA(IF($U$8="set",VLOOKUP(Search!$A5051,Inventory!$AD$2:$AI$5552,6,FALSE),IF($U$8="Player",VLOOKUP(Search!$A5051,Inventory!$AF$2:$AI$5552,4,FALSE),IF($U$8="BV",VLOOKUP(Search!$A5051,Inventory!$AH$2:$AI$5552,2,FALSE),""))),"")</f>
        <v/>
      </c>
      <c r="C5051" s="38"/>
      <c r="D5051" s="38"/>
      <c r="E5051" s="38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22"/>
    </row>
    <row r="5052" spans="1:22" x14ac:dyDescent="0.2">
      <c r="A5052" s="24">
        <f>1+LARGE($A$11:A5051,1)</f>
        <v>5041</v>
      </c>
      <c r="B5052" s="38" t="str">
        <f>_xlfn.IFNA(IF($U$8="set",VLOOKUP(Search!$A5052,Inventory!$AD$2:$AI$5552,6,FALSE),IF($U$8="Player",VLOOKUP(Search!$A5052,Inventory!$AF$2:$AI$5552,4,FALSE),IF($U$8="BV",VLOOKUP(Search!$A5052,Inventory!$AH$2:$AI$5552,2,FALSE),""))),"")</f>
        <v/>
      </c>
      <c r="C5052" s="38"/>
      <c r="D5052" s="38"/>
      <c r="E5052" s="38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22"/>
    </row>
    <row r="5053" spans="1:22" x14ac:dyDescent="0.2">
      <c r="A5053" s="24">
        <f>1+LARGE($A$11:A5052,1)</f>
        <v>5042</v>
      </c>
      <c r="B5053" s="38" t="str">
        <f>_xlfn.IFNA(IF($U$8="set",VLOOKUP(Search!$A5053,Inventory!$AD$2:$AI$5552,6,FALSE),IF($U$8="Player",VLOOKUP(Search!$A5053,Inventory!$AF$2:$AI$5552,4,FALSE),IF($U$8="BV",VLOOKUP(Search!$A5053,Inventory!$AH$2:$AI$5552,2,FALSE),""))),"")</f>
        <v/>
      </c>
      <c r="C5053" s="38"/>
      <c r="D5053" s="38"/>
      <c r="E5053" s="38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22"/>
    </row>
    <row r="5054" spans="1:22" x14ac:dyDescent="0.2">
      <c r="A5054" s="24">
        <f>1+LARGE($A$11:A5053,1)</f>
        <v>5043</v>
      </c>
      <c r="B5054" s="38" t="str">
        <f>_xlfn.IFNA(IF($U$8="set",VLOOKUP(Search!$A5054,Inventory!$AD$2:$AI$5552,6,FALSE),IF($U$8="Player",VLOOKUP(Search!$A5054,Inventory!$AF$2:$AI$5552,4,FALSE),IF($U$8="BV",VLOOKUP(Search!$A5054,Inventory!$AH$2:$AI$5552,2,FALSE),""))),"")</f>
        <v/>
      </c>
      <c r="C5054" s="38"/>
      <c r="D5054" s="38"/>
      <c r="E5054" s="38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22"/>
    </row>
    <row r="5055" spans="1:22" x14ac:dyDescent="0.2">
      <c r="A5055" s="24">
        <f>1+LARGE($A$11:A5054,1)</f>
        <v>5044</v>
      </c>
      <c r="B5055" s="38" t="str">
        <f>_xlfn.IFNA(IF($U$8="set",VLOOKUP(Search!$A5055,Inventory!$AD$2:$AI$5552,6,FALSE),IF($U$8="Player",VLOOKUP(Search!$A5055,Inventory!$AF$2:$AI$5552,4,FALSE),IF($U$8="BV",VLOOKUP(Search!$A5055,Inventory!$AH$2:$AI$5552,2,FALSE),""))),"")</f>
        <v/>
      </c>
      <c r="C5055" s="38"/>
      <c r="D5055" s="38"/>
      <c r="E5055" s="38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22"/>
    </row>
    <row r="5056" spans="1:22" x14ac:dyDescent="0.2">
      <c r="A5056" s="24">
        <f>1+LARGE($A$11:A5055,1)</f>
        <v>5045</v>
      </c>
      <c r="B5056" s="38" t="str">
        <f>_xlfn.IFNA(IF($U$8="set",VLOOKUP(Search!$A5056,Inventory!$AD$2:$AI$5552,6,FALSE),IF($U$8="Player",VLOOKUP(Search!$A5056,Inventory!$AF$2:$AI$5552,4,FALSE),IF($U$8="BV",VLOOKUP(Search!$A5056,Inventory!$AH$2:$AI$5552,2,FALSE),""))),"")</f>
        <v/>
      </c>
      <c r="C5056" s="38"/>
      <c r="D5056" s="38"/>
      <c r="E5056" s="38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22"/>
    </row>
    <row r="5057" spans="1:22" x14ac:dyDescent="0.2">
      <c r="A5057" s="24">
        <f>1+LARGE($A$11:A5056,1)</f>
        <v>5046</v>
      </c>
      <c r="B5057" s="38" t="str">
        <f>_xlfn.IFNA(IF($U$8="set",VLOOKUP(Search!$A5057,Inventory!$AD$2:$AI$5552,6,FALSE),IF($U$8="Player",VLOOKUP(Search!$A5057,Inventory!$AF$2:$AI$5552,4,FALSE),IF($U$8="BV",VLOOKUP(Search!$A5057,Inventory!$AH$2:$AI$5552,2,FALSE),""))),"")</f>
        <v/>
      </c>
      <c r="C5057" s="38"/>
      <c r="D5057" s="38"/>
      <c r="E5057" s="38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22"/>
    </row>
    <row r="5058" spans="1:22" x14ac:dyDescent="0.2">
      <c r="A5058" s="24">
        <f>1+LARGE($A$11:A5057,1)</f>
        <v>5047</v>
      </c>
      <c r="B5058" s="38" t="str">
        <f>_xlfn.IFNA(IF($U$8="set",VLOOKUP(Search!$A5058,Inventory!$AD$2:$AI$5552,6,FALSE),IF($U$8="Player",VLOOKUP(Search!$A5058,Inventory!$AF$2:$AI$5552,4,FALSE),IF($U$8="BV",VLOOKUP(Search!$A5058,Inventory!$AH$2:$AI$5552,2,FALSE),""))),"")</f>
        <v/>
      </c>
      <c r="C5058" s="38"/>
      <c r="D5058" s="38"/>
      <c r="E5058" s="38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22"/>
    </row>
    <row r="5059" spans="1:22" x14ac:dyDescent="0.2">
      <c r="A5059" s="24">
        <f>1+LARGE($A$11:A5058,1)</f>
        <v>5048</v>
      </c>
      <c r="B5059" s="38" t="str">
        <f>_xlfn.IFNA(IF($U$8="set",VLOOKUP(Search!$A5059,Inventory!$AD$2:$AI$5552,6,FALSE),IF($U$8="Player",VLOOKUP(Search!$A5059,Inventory!$AF$2:$AI$5552,4,FALSE),IF($U$8="BV",VLOOKUP(Search!$A5059,Inventory!$AH$2:$AI$5552,2,FALSE),""))),"")</f>
        <v/>
      </c>
      <c r="C5059" s="38"/>
      <c r="D5059" s="38"/>
      <c r="E5059" s="38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22"/>
    </row>
    <row r="5060" spans="1:22" x14ac:dyDescent="0.2">
      <c r="A5060" s="24">
        <f>1+LARGE($A$11:A5059,1)</f>
        <v>5049</v>
      </c>
      <c r="B5060" s="38" t="str">
        <f>_xlfn.IFNA(IF($U$8="set",VLOOKUP(Search!$A5060,Inventory!$AD$2:$AI$5552,6,FALSE),IF($U$8="Player",VLOOKUP(Search!$A5060,Inventory!$AF$2:$AI$5552,4,FALSE),IF($U$8="BV",VLOOKUP(Search!$A5060,Inventory!$AH$2:$AI$5552,2,FALSE),""))),"")</f>
        <v/>
      </c>
      <c r="C5060" s="38"/>
      <c r="D5060" s="38"/>
      <c r="E5060" s="38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22"/>
    </row>
    <row r="5061" spans="1:22" x14ac:dyDescent="0.2">
      <c r="A5061" s="24">
        <f>1+LARGE($A$11:A5060,1)</f>
        <v>5050</v>
      </c>
      <c r="B5061" s="38" t="str">
        <f>_xlfn.IFNA(IF($U$8="set",VLOOKUP(Search!$A5061,Inventory!$AD$2:$AI$5552,6,FALSE),IF($U$8="Player",VLOOKUP(Search!$A5061,Inventory!$AF$2:$AI$5552,4,FALSE),IF($U$8="BV",VLOOKUP(Search!$A5061,Inventory!$AH$2:$AI$5552,2,FALSE),""))),"")</f>
        <v/>
      </c>
      <c r="C5061" s="38"/>
      <c r="D5061" s="38"/>
      <c r="E5061" s="38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22"/>
    </row>
    <row r="5062" spans="1:22" x14ac:dyDescent="0.2">
      <c r="A5062" s="24">
        <f>1+LARGE($A$11:A5061,1)</f>
        <v>5051</v>
      </c>
      <c r="B5062" s="38" t="str">
        <f>_xlfn.IFNA(IF($U$8="set",VLOOKUP(Search!$A5062,Inventory!$AD$2:$AI$5552,6,FALSE),IF($U$8="Player",VLOOKUP(Search!$A5062,Inventory!$AF$2:$AI$5552,4,FALSE),IF($U$8="BV",VLOOKUP(Search!$A5062,Inventory!$AH$2:$AI$5552,2,FALSE),""))),"")</f>
        <v/>
      </c>
      <c r="C5062" s="38"/>
      <c r="D5062" s="38"/>
      <c r="E5062" s="38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22"/>
    </row>
    <row r="5063" spans="1:22" x14ac:dyDescent="0.2">
      <c r="A5063" s="24">
        <f>1+LARGE($A$11:A5062,1)</f>
        <v>5052</v>
      </c>
      <c r="B5063" s="38" t="str">
        <f>_xlfn.IFNA(IF($U$8="set",VLOOKUP(Search!$A5063,Inventory!$AD$2:$AI$5552,6,FALSE),IF($U$8="Player",VLOOKUP(Search!$A5063,Inventory!$AF$2:$AI$5552,4,FALSE),IF($U$8="BV",VLOOKUP(Search!$A5063,Inventory!$AH$2:$AI$5552,2,FALSE),""))),"")</f>
        <v/>
      </c>
      <c r="C5063" s="38"/>
      <c r="D5063" s="38"/>
      <c r="E5063" s="38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22"/>
    </row>
    <row r="5064" spans="1:22" x14ac:dyDescent="0.2">
      <c r="A5064" s="24">
        <f>1+LARGE($A$11:A5063,1)</f>
        <v>5053</v>
      </c>
      <c r="B5064" s="38" t="str">
        <f>_xlfn.IFNA(IF($U$8="set",VLOOKUP(Search!$A5064,Inventory!$AD$2:$AI$5552,6,FALSE),IF($U$8="Player",VLOOKUP(Search!$A5064,Inventory!$AF$2:$AI$5552,4,FALSE),IF($U$8="BV",VLOOKUP(Search!$A5064,Inventory!$AH$2:$AI$5552,2,FALSE),""))),"")</f>
        <v/>
      </c>
      <c r="C5064" s="38"/>
      <c r="D5064" s="38"/>
      <c r="E5064" s="38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22"/>
    </row>
    <row r="5065" spans="1:22" x14ac:dyDescent="0.2">
      <c r="A5065" s="24">
        <f>1+LARGE($A$11:A5064,1)</f>
        <v>5054</v>
      </c>
      <c r="B5065" s="38" t="str">
        <f>_xlfn.IFNA(IF($U$8="set",VLOOKUP(Search!$A5065,Inventory!$AD$2:$AI$5552,6,FALSE),IF($U$8="Player",VLOOKUP(Search!$A5065,Inventory!$AF$2:$AI$5552,4,FALSE),IF($U$8="BV",VLOOKUP(Search!$A5065,Inventory!$AH$2:$AI$5552,2,FALSE),""))),"")</f>
        <v/>
      </c>
      <c r="C5065" s="38"/>
      <c r="D5065" s="38"/>
      <c r="E5065" s="38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22"/>
    </row>
    <row r="5066" spans="1:22" x14ac:dyDescent="0.2">
      <c r="A5066" s="24">
        <f>1+LARGE($A$11:A5065,1)</f>
        <v>5055</v>
      </c>
      <c r="B5066" s="38" t="str">
        <f>_xlfn.IFNA(IF($U$8="set",VLOOKUP(Search!$A5066,Inventory!$AD$2:$AI$5552,6,FALSE),IF($U$8="Player",VLOOKUP(Search!$A5066,Inventory!$AF$2:$AI$5552,4,FALSE),IF($U$8="BV",VLOOKUP(Search!$A5066,Inventory!$AH$2:$AI$5552,2,FALSE),""))),"")</f>
        <v/>
      </c>
      <c r="C5066" s="38"/>
      <c r="D5066" s="38"/>
      <c r="E5066" s="38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22"/>
    </row>
    <row r="5067" spans="1:22" x14ac:dyDescent="0.2">
      <c r="A5067" s="24">
        <f>1+LARGE($A$11:A5066,1)</f>
        <v>5056</v>
      </c>
      <c r="B5067" s="38" t="str">
        <f>_xlfn.IFNA(IF($U$8="set",VLOOKUP(Search!$A5067,Inventory!$AD$2:$AI$5552,6,FALSE),IF($U$8="Player",VLOOKUP(Search!$A5067,Inventory!$AF$2:$AI$5552,4,FALSE),IF($U$8="BV",VLOOKUP(Search!$A5067,Inventory!$AH$2:$AI$5552,2,FALSE),""))),"")</f>
        <v/>
      </c>
      <c r="C5067" s="38"/>
      <c r="D5067" s="38"/>
      <c r="E5067" s="38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22"/>
    </row>
    <row r="5068" spans="1:22" x14ac:dyDescent="0.2">
      <c r="A5068" s="24">
        <f>1+LARGE($A$11:A5067,1)</f>
        <v>5057</v>
      </c>
      <c r="B5068" s="38" t="str">
        <f>_xlfn.IFNA(IF($U$8="set",VLOOKUP(Search!$A5068,Inventory!$AD$2:$AI$5552,6,FALSE),IF($U$8="Player",VLOOKUP(Search!$A5068,Inventory!$AF$2:$AI$5552,4,FALSE),IF($U$8="BV",VLOOKUP(Search!$A5068,Inventory!$AH$2:$AI$5552,2,FALSE),""))),"")</f>
        <v/>
      </c>
      <c r="C5068" s="38"/>
      <c r="D5068" s="38"/>
      <c r="E5068" s="38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22"/>
    </row>
    <row r="5069" spans="1:22" x14ac:dyDescent="0.2">
      <c r="A5069" s="24">
        <f>1+LARGE($A$11:A5068,1)</f>
        <v>5058</v>
      </c>
      <c r="B5069" s="38" t="str">
        <f>_xlfn.IFNA(IF($U$8="set",VLOOKUP(Search!$A5069,Inventory!$AD$2:$AI$5552,6,FALSE),IF($U$8="Player",VLOOKUP(Search!$A5069,Inventory!$AF$2:$AI$5552,4,FALSE),IF($U$8="BV",VLOOKUP(Search!$A5069,Inventory!$AH$2:$AI$5552,2,FALSE),""))),"")</f>
        <v/>
      </c>
      <c r="C5069" s="38"/>
      <c r="D5069" s="38"/>
      <c r="E5069" s="38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22"/>
    </row>
    <row r="5070" spans="1:22" x14ac:dyDescent="0.2">
      <c r="A5070" s="24">
        <f>1+LARGE($A$11:A5069,1)</f>
        <v>5059</v>
      </c>
      <c r="B5070" s="38" t="str">
        <f>_xlfn.IFNA(IF($U$8="set",VLOOKUP(Search!$A5070,Inventory!$AD$2:$AI$5552,6,FALSE),IF($U$8="Player",VLOOKUP(Search!$A5070,Inventory!$AF$2:$AI$5552,4,FALSE),IF($U$8="BV",VLOOKUP(Search!$A5070,Inventory!$AH$2:$AI$5552,2,FALSE),""))),"")</f>
        <v/>
      </c>
      <c r="C5070" s="38"/>
      <c r="D5070" s="38"/>
      <c r="E5070" s="38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22"/>
    </row>
    <row r="5071" spans="1:22" x14ac:dyDescent="0.2">
      <c r="A5071" s="24">
        <f>1+LARGE($A$11:A5070,1)</f>
        <v>5060</v>
      </c>
      <c r="B5071" s="38" t="str">
        <f>_xlfn.IFNA(IF($U$8="set",VLOOKUP(Search!$A5071,Inventory!$AD$2:$AI$5552,6,FALSE),IF($U$8="Player",VLOOKUP(Search!$A5071,Inventory!$AF$2:$AI$5552,4,FALSE),IF($U$8="BV",VLOOKUP(Search!$A5071,Inventory!$AH$2:$AI$5552,2,FALSE),""))),"")</f>
        <v/>
      </c>
      <c r="C5071" s="38"/>
      <c r="D5071" s="38"/>
      <c r="E5071" s="38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22"/>
    </row>
    <row r="5072" spans="1:22" x14ac:dyDescent="0.2">
      <c r="A5072" s="24">
        <f>1+LARGE($A$11:A5071,1)</f>
        <v>5061</v>
      </c>
      <c r="B5072" s="38" t="str">
        <f>_xlfn.IFNA(IF($U$8="set",VLOOKUP(Search!$A5072,Inventory!$AD$2:$AI$5552,6,FALSE),IF($U$8="Player",VLOOKUP(Search!$A5072,Inventory!$AF$2:$AI$5552,4,FALSE),IF($U$8="BV",VLOOKUP(Search!$A5072,Inventory!$AH$2:$AI$5552,2,FALSE),""))),"")</f>
        <v/>
      </c>
      <c r="C5072" s="38"/>
      <c r="D5072" s="38"/>
      <c r="E5072" s="38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22"/>
    </row>
    <row r="5073" spans="1:22" x14ac:dyDescent="0.2">
      <c r="A5073" s="24">
        <f>1+LARGE($A$11:A5072,1)</f>
        <v>5062</v>
      </c>
      <c r="B5073" s="38" t="str">
        <f>_xlfn.IFNA(IF($U$8="set",VLOOKUP(Search!$A5073,Inventory!$AD$2:$AI$5552,6,FALSE),IF($U$8="Player",VLOOKUP(Search!$A5073,Inventory!$AF$2:$AI$5552,4,FALSE),IF($U$8="BV",VLOOKUP(Search!$A5073,Inventory!$AH$2:$AI$5552,2,FALSE),""))),"")</f>
        <v/>
      </c>
      <c r="C5073" s="38"/>
      <c r="D5073" s="38"/>
      <c r="E5073" s="38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22"/>
    </row>
    <row r="5074" spans="1:22" x14ac:dyDescent="0.2">
      <c r="A5074" s="24">
        <f>1+LARGE($A$11:A5073,1)</f>
        <v>5063</v>
      </c>
      <c r="B5074" s="38" t="str">
        <f>_xlfn.IFNA(IF($U$8="set",VLOOKUP(Search!$A5074,Inventory!$AD$2:$AI$5552,6,FALSE),IF($U$8="Player",VLOOKUP(Search!$A5074,Inventory!$AF$2:$AI$5552,4,FALSE),IF($U$8="BV",VLOOKUP(Search!$A5074,Inventory!$AH$2:$AI$5552,2,FALSE),""))),"")</f>
        <v/>
      </c>
      <c r="C5074" s="38"/>
      <c r="D5074" s="38"/>
      <c r="E5074" s="38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22"/>
    </row>
    <row r="5075" spans="1:22" x14ac:dyDescent="0.2">
      <c r="A5075" s="24">
        <f>1+LARGE($A$11:A5074,1)</f>
        <v>5064</v>
      </c>
      <c r="B5075" s="38" t="str">
        <f>_xlfn.IFNA(IF($U$8="set",VLOOKUP(Search!$A5075,Inventory!$AD$2:$AI$5552,6,FALSE),IF($U$8="Player",VLOOKUP(Search!$A5075,Inventory!$AF$2:$AI$5552,4,FALSE),IF($U$8="BV",VLOOKUP(Search!$A5075,Inventory!$AH$2:$AI$5552,2,FALSE),""))),"")</f>
        <v/>
      </c>
      <c r="C5075" s="38"/>
      <c r="D5075" s="38"/>
      <c r="E5075" s="38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22"/>
    </row>
    <row r="5076" spans="1:22" x14ac:dyDescent="0.2">
      <c r="A5076" s="24">
        <f>1+LARGE($A$11:A5075,1)</f>
        <v>5065</v>
      </c>
      <c r="B5076" s="38" t="str">
        <f>_xlfn.IFNA(IF($U$8="set",VLOOKUP(Search!$A5076,Inventory!$AD$2:$AI$5552,6,FALSE),IF($U$8="Player",VLOOKUP(Search!$A5076,Inventory!$AF$2:$AI$5552,4,FALSE),IF($U$8="BV",VLOOKUP(Search!$A5076,Inventory!$AH$2:$AI$5552,2,FALSE),""))),"")</f>
        <v/>
      </c>
      <c r="C5076" s="38"/>
      <c r="D5076" s="38"/>
      <c r="E5076" s="38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22"/>
    </row>
    <row r="5077" spans="1:22" x14ac:dyDescent="0.2">
      <c r="A5077" s="24">
        <f>1+LARGE($A$11:A5076,1)</f>
        <v>5066</v>
      </c>
      <c r="B5077" s="38" t="str">
        <f>_xlfn.IFNA(IF($U$8="set",VLOOKUP(Search!$A5077,Inventory!$AD$2:$AI$5552,6,FALSE),IF($U$8="Player",VLOOKUP(Search!$A5077,Inventory!$AF$2:$AI$5552,4,FALSE),IF($U$8="BV",VLOOKUP(Search!$A5077,Inventory!$AH$2:$AI$5552,2,FALSE),""))),"")</f>
        <v/>
      </c>
      <c r="C5077" s="38"/>
      <c r="D5077" s="38"/>
      <c r="E5077" s="38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22"/>
    </row>
    <row r="5078" spans="1:22" x14ac:dyDescent="0.2">
      <c r="A5078" s="24">
        <f>1+LARGE($A$11:A5077,1)</f>
        <v>5067</v>
      </c>
      <c r="B5078" s="38" t="str">
        <f>_xlfn.IFNA(IF($U$8="set",VLOOKUP(Search!$A5078,Inventory!$AD$2:$AI$5552,6,FALSE),IF($U$8="Player",VLOOKUP(Search!$A5078,Inventory!$AF$2:$AI$5552,4,FALSE),IF($U$8="BV",VLOOKUP(Search!$A5078,Inventory!$AH$2:$AI$5552,2,FALSE),""))),"")</f>
        <v/>
      </c>
      <c r="C5078" s="38"/>
      <c r="D5078" s="38"/>
      <c r="E5078" s="38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22"/>
    </row>
    <row r="5079" spans="1:22" x14ac:dyDescent="0.2">
      <c r="A5079" s="24">
        <f>1+LARGE($A$11:A5078,1)</f>
        <v>5068</v>
      </c>
      <c r="B5079" s="38" t="str">
        <f>_xlfn.IFNA(IF($U$8="set",VLOOKUP(Search!$A5079,Inventory!$AD$2:$AI$5552,6,FALSE),IF($U$8="Player",VLOOKUP(Search!$A5079,Inventory!$AF$2:$AI$5552,4,FALSE),IF($U$8="BV",VLOOKUP(Search!$A5079,Inventory!$AH$2:$AI$5552,2,FALSE),""))),"")</f>
        <v/>
      </c>
      <c r="C5079" s="38"/>
      <c r="D5079" s="38"/>
      <c r="E5079" s="38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22"/>
    </row>
    <row r="5080" spans="1:22" x14ac:dyDescent="0.2">
      <c r="A5080" s="24">
        <f>1+LARGE($A$11:A5079,1)</f>
        <v>5069</v>
      </c>
      <c r="B5080" s="38" t="str">
        <f>_xlfn.IFNA(IF($U$8="set",VLOOKUP(Search!$A5080,Inventory!$AD$2:$AI$5552,6,FALSE),IF($U$8="Player",VLOOKUP(Search!$A5080,Inventory!$AF$2:$AI$5552,4,FALSE),IF($U$8="BV",VLOOKUP(Search!$A5080,Inventory!$AH$2:$AI$5552,2,FALSE),""))),"")</f>
        <v/>
      </c>
      <c r="C5080" s="38"/>
      <c r="D5080" s="38"/>
      <c r="E5080" s="38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22"/>
    </row>
    <row r="5081" spans="1:22" x14ac:dyDescent="0.2">
      <c r="A5081" s="24">
        <f>1+LARGE($A$11:A5080,1)</f>
        <v>5070</v>
      </c>
      <c r="B5081" s="38" t="str">
        <f>_xlfn.IFNA(IF($U$8="set",VLOOKUP(Search!$A5081,Inventory!$AD$2:$AI$5552,6,FALSE),IF($U$8="Player",VLOOKUP(Search!$A5081,Inventory!$AF$2:$AI$5552,4,FALSE),IF($U$8="BV",VLOOKUP(Search!$A5081,Inventory!$AH$2:$AI$5552,2,FALSE),""))),"")</f>
        <v/>
      </c>
      <c r="C5081" s="38"/>
      <c r="D5081" s="38"/>
      <c r="E5081" s="38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22"/>
    </row>
    <row r="5082" spans="1:22" x14ac:dyDescent="0.2">
      <c r="A5082" s="24">
        <f>1+LARGE($A$11:A5081,1)</f>
        <v>5071</v>
      </c>
      <c r="B5082" s="38" t="str">
        <f>_xlfn.IFNA(IF($U$8="set",VLOOKUP(Search!$A5082,Inventory!$AD$2:$AI$5552,6,FALSE),IF($U$8="Player",VLOOKUP(Search!$A5082,Inventory!$AF$2:$AI$5552,4,FALSE),IF($U$8="BV",VLOOKUP(Search!$A5082,Inventory!$AH$2:$AI$5552,2,FALSE),""))),"")</f>
        <v/>
      </c>
      <c r="C5082" s="38"/>
      <c r="D5082" s="38"/>
      <c r="E5082" s="38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22"/>
    </row>
    <row r="5083" spans="1:22" x14ac:dyDescent="0.2">
      <c r="A5083" s="24">
        <f>1+LARGE($A$11:A5082,1)</f>
        <v>5072</v>
      </c>
      <c r="B5083" s="38" t="str">
        <f>_xlfn.IFNA(IF($U$8="set",VLOOKUP(Search!$A5083,Inventory!$AD$2:$AI$5552,6,FALSE),IF($U$8="Player",VLOOKUP(Search!$A5083,Inventory!$AF$2:$AI$5552,4,FALSE),IF($U$8="BV",VLOOKUP(Search!$A5083,Inventory!$AH$2:$AI$5552,2,FALSE),""))),"")</f>
        <v/>
      </c>
      <c r="C5083" s="38"/>
      <c r="D5083" s="38"/>
      <c r="E5083" s="38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22"/>
    </row>
    <row r="5084" spans="1:22" x14ac:dyDescent="0.2">
      <c r="A5084" s="24">
        <f>1+LARGE($A$11:A5083,1)</f>
        <v>5073</v>
      </c>
      <c r="B5084" s="38" t="str">
        <f>_xlfn.IFNA(IF($U$8="set",VLOOKUP(Search!$A5084,Inventory!$AD$2:$AI$5552,6,FALSE),IF($U$8="Player",VLOOKUP(Search!$A5084,Inventory!$AF$2:$AI$5552,4,FALSE),IF($U$8="BV",VLOOKUP(Search!$A5084,Inventory!$AH$2:$AI$5552,2,FALSE),""))),"")</f>
        <v/>
      </c>
      <c r="C5084" s="38"/>
      <c r="D5084" s="38"/>
      <c r="E5084" s="38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22"/>
    </row>
    <row r="5085" spans="1:22" x14ac:dyDescent="0.2">
      <c r="A5085" s="24">
        <f>1+LARGE($A$11:A5084,1)</f>
        <v>5074</v>
      </c>
      <c r="B5085" s="38" t="str">
        <f>_xlfn.IFNA(IF($U$8="set",VLOOKUP(Search!$A5085,Inventory!$AD$2:$AI$5552,6,FALSE),IF($U$8="Player",VLOOKUP(Search!$A5085,Inventory!$AF$2:$AI$5552,4,FALSE),IF($U$8="BV",VLOOKUP(Search!$A5085,Inventory!$AH$2:$AI$5552,2,FALSE),""))),"")</f>
        <v/>
      </c>
      <c r="C5085" s="38"/>
      <c r="D5085" s="38"/>
      <c r="E5085" s="38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22"/>
    </row>
    <row r="5086" spans="1:22" x14ac:dyDescent="0.2">
      <c r="A5086" s="24">
        <f>1+LARGE($A$11:A5085,1)</f>
        <v>5075</v>
      </c>
      <c r="B5086" s="38" t="str">
        <f>_xlfn.IFNA(IF($U$8="set",VLOOKUP(Search!$A5086,Inventory!$AD$2:$AI$5552,6,FALSE),IF($U$8="Player",VLOOKUP(Search!$A5086,Inventory!$AF$2:$AI$5552,4,FALSE),IF($U$8="BV",VLOOKUP(Search!$A5086,Inventory!$AH$2:$AI$5552,2,FALSE),""))),"")</f>
        <v/>
      </c>
      <c r="C5086" s="38"/>
      <c r="D5086" s="38"/>
      <c r="E5086" s="38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22"/>
    </row>
    <row r="5087" spans="1:22" x14ac:dyDescent="0.2">
      <c r="A5087" s="24">
        <f>1+LARGE($A$11:A5086,1)</f>
        <v>5076</v>
      </c>
      <c r="B5087" s="38" t="str">
        <f>_xlfn.IFNA(IF($U$8="set",VLOOKUP(Search!$A5087,Inventory!$AD$2:$AI$5552,6,FALSE),IF($U$8="Player",VLOOKUP(Search!$A5087,Inventory!$AF$2:$AI$5552,4,FALSE),IF($U$8="BV",VLOOKUP(Search!$A5087,Inventory!$AH$2:$AI$5552,2,FALSE),""))),"")</f>
        <v/>
      </c>
      <c r="C5087" s="38"/>
      <c r="D5087" s="38"/>
      <c r="E5087" s="38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22"/>
    </row>
    <row r="5088" spans="1:22" x14ac:dyDescent="0.2">
      <c r="A5088" s="24">
        <f>1+LARGE($A$11:A5087,1)</f>
        <v>5077</v>
      </c>
      <c r="B5088" s="38" t="str">
        <f>_xlfn.IFNA(IF($U$8="set",VLOOKUP(Search!$A5088,Inventory!$AD$2:$AI$5552,6,FALSE),IF($U$8="Player",VLOOKUP(Search!$A5088,Inventory!$AF$2:$AI$5552,4,FALSE),IF($U$8="BV",VLOOKUP(Search!$A5088,Inventory!$AH$2:$AI$5552,2,FALSE),""))),"")</f>
        <v/>
      </c>
      <c r="C5088" s="38"/>
      <c r="D5088" s="38"/>
      <c r="E5088" s="38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22"/>
    </row>
    <row r="5089" spans="1:22" x14ac:dyDescent="0.2">
      <c r="A5089" s="24">
        <f>1+LARGE($A$11:A5088,1)</f>
        <v>5078</v>
      </c>
      <c r="B5089" s="38" t="str">
        <f>_xlfn.IFNA(IF($U$8="set",VLOOKUP(Search!$A5089,Inventory!$AD$2:$AI$5552,6,FALSE),IF($U$8="Player",VLOOKUP(Search!$A5089,Inventory!$AF$2:$AI$5552,4,FALSE),IF($U$8="BV",VLOOKUP(Search!$A5089,Inventory!$AH$2:$AI$5552,2,FALSE),""))),"")</f>
        <v/>
      </c>
      <c r="C5089" s="38"/>
      <c r="D5089" s="38"/>
      <c r="E5089" s="38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22"/>
    </row>
    <row r="5090" spans="1:22" x14ac:dyDescent="0.2">
      <c r="A5090" s="24">
        <f>1+LARGE($A$11:A5089,1)</f>
        <v>5079</v>
      </c>
      <c r="B5090" s="38" t="str">
        <f>_xlfn.IFNA(IF($U$8="set",VLOOKUP(Search!$A5090,Inventory!$AD$2:$AI$5552,6,FALSE),IF($U$8="Player",VLOOKUP(Search!$A5090,Inventory!$AF$2:$AI$5552,4,FALSE),IF($U$8="BV",VLOOKUP(Search!$A5090,Inventory!$AH$2:$AI$5552,2,FALSE),""))),"")</f>
        <v/>
      </c>
      <c r="C5090" s="38"/>
      <c r="D5090" s="38"/>
      <c r="E5090" s="38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22"/>
    </row>
    <row r="5091" spans="1:22" x14ac:dyDescent="0.2">
      <c r="A5091" s="24">
        <f>1+LARGE($A$11:A5090,1)</f>
        <v>5080</v>
      </c>
      <c r="B5091" s="38" t="str">
        <f>_xlfn.IFNA(IF($U$8="set",VLOOKUP(Search!$A5091,Inventory!$AD$2:$AI$5552,6,FALSE),IF($U$8="Player",VLOOKUP(Search!$A5091,Inventory!$AF$2:$AI$5552,4,FALSE),IF($U$8="BV",VLOOKUP(Search!$A5091,Inventory!$AH$2:$AI$5552,2,FALSE),""))),"")</f>
        <v/>
      </c>
      <c r="C5091" s="38"/>
      <c r="D5091" s="38"/>
      <c r="E5091" s="38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22"/>
    </row>
    <row r="5092" spans="1:22" x14ac:dyDescent="0.2">
      <c r="A5092" s="24">
        <f>1+LARGE($A$11:A5091,1)</f>
        <v>5081</v>
      </c>
      <c r="B5092" s="38" t="str">
        <f>_xlfn.IFNA(IF($U$8="set",VLOOKUP(Search!$A5092,Inventory!$AD$2:$AI$5552,6,FALSE),IF($U$8="Player",VLOOKUP(Search!$A5092,Inventory!$AF$2:$AI$5552,4,FALSE),IF($U$8="BV",VLOOKUP(Search!$A5092,Inventory!$AH$2:$AI$5552,2,FALSE),""))),"")</f>
        <v/>
      </c>
      <c r="C5092" s="38"/>
      <c r="D5092" s="38"/>
      <c r="E5092" s="38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22"/>
    </row>
    <row r="5093" spans="1:22" x14ac:dyDescent="0.2">
      <c r="A5093" s="24">
        <f>1+LARGE($A$11:A5092,1)</f>
        <v>5082</v>
      </c>
      <c r="B5093" s="38" t="str">
        <f>_xlfn.IFNA(IF($U$8="set",VLOOKUP(Search!$A5093,Inventory!$AD$2:$AI$5552,6,FALSE),IF($U$8="Player",VLOOKUP(Search!$A5093,Inventory!$AF$2:$AI$5552,4,FALSE),IF($U$8="BV",VLOOKUP(Search!$A5093,Inventory!$AH$2:$AI$5552,2,FALSE),""))),"")</f>
        <v/>
      </c>
      <c r="C5093" s="38"/>
      <c r="D5093" s="38"/>
      <c r="E5093" s="38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22"/>
    </row>
    <row r="5094" spans="1:22" x14ac:dyDescent="0.2">
      <c r="A5094" s="24">
        <f>1+LARGE($A$11:A5093,1)</f>
        <v>5083</v>
      </c>
      <c r="B5094" s="38" t="str">
        <f>_xlfn.IFNA(IF($U$8="set",VLOOKUP(Search!$A5094,Inventory!$AD$2:$AI$5552,6,FALSE),IF($U$8="Player",VLOOKUP(Search!$A5094,Inventory!$AF$2:$AI$5552,4,FALSE),IF($U$8="BV",VLOOKUP(Search!$A5094,Inventory!$AH$2:$AI$5552,2,FALSE),""))),"")</f>
        <v/>
      </c>
      <c r="C5094" s="38"/>
      <c r="D5094" s="38"/>
      <c r="E5094" s="38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22"/>
    </row>
    <row r="5095" spans="1:22" x14ac:dyDescent="0.2">
      <c r="A5095" s="24">
        <f>1+LARGE($A$11:A5094,1)</f>
        <v>5084</v>
      </c>
      <c r="B5095" s="38" t="str">
        <f>_xlfn.IFNA(IF($U$8="set",VLOOKUP(Search!$A5095,Inventory!$AD$2:$AI$5552,6,FALSE),IF($U$8="Player",VLOOKUP(Search!$A5095,Inventory!$AF$2:$AI$5552,4,FALSE),IF($U$8="BV",VLOOKUP(Search!$A5095,Inventory!$AH$2:$AI$5552,2,FALSE),""))),"")</f>
        <v/>
      </c>
      <c r="C5095" s="38"/>
      <c r="D5095" s="38"/>
      <c r="E5095" s="38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22"/>
    </row>
    <row r="5096" spans="1:22" x14ac:dyDescent="0.2">
      <c r="A5096" s="24">
        <f>1+LARGE($A$11:A5095,1)</f>
        <v>5085</v>
      </c>
      <c r="B5096" s="38" t="str">
        <f>_xlfn.IFNA(IF($U$8="set",VLOOKUP(Search!$A5096,Inventory!$AD$2:$AI$5552,6,FALSE),IF($U$8="Player",VLOOKUP(Search!$A5096,Inventory!$AF$2:$AI$5552,4,FALSE),IF($U$8="BV",VLOOKUP(Search!$A5096,Inventory!$AH$2:$AI$5552,2,FALSE),""))),"")</f>
        <v/>
      </c>
      <c r="C5096" s="38"/>
      <c r="D5096" s="38"/>
      <c r="E5096" s="38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22"/>
    </row>
    <row r="5097" spans="1:22" x14ac:dyDescent="0.2">
      <c r="A5097" s="24">
        <f>1+LARGE($A$11:A5096,1)</f>
        <v>5086</v>
      </c>
      <c r="B5097" s="38" t="str">
        <f>_xlfn.IFNA(IF($U$8="set",VLOOKUP(Search!$A5097,Inventory!$AD$2:$AI$5552,6,FALSE),IF($U$8="Player",VLOOKUP(Search!$A5097,Inventory!$AF$2:$AI$5552,4,FALSE),IF($U$8="BV",VLOOKUP(Search!$A5097,Inventory!$AH$2:$AI$5552,2,FALSE),""))),"")</f>
        <v/>
      </c>
      <c r="C5097" s="38"/>
      <c r="D5097" s="38"/>
      <c r="E5097" s="38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22"/>
    </row>
    <row r="5098" spans="1:22" x14ac:dyDescent="0.2">
      <c r="A5098" s="24">
        <f>1+LARGE($A$11:A5097,1)</f>
        <v>5087</v>
      </c>
      <c r="B5098" s="38" t="str">
        <f>_xlfn.IFNA(IF($U$8="set",VLOOKUP(Search!$A5098,Inventory!$AD$2:$AI$5552,6,FALSE),IF($U$8="Player",VLOOKUP(Search!$A5098,Inventory!$AF$2:$AI$5552,4,FALSE),IF($U$8="BV",VLOOKUP(Search!$A5098,Inventory!$AH$2:$AI$5552,2,FALSE),""))),"")</f>
        <v/>
      </c>
      <c r="C5098" s="38"/>
      <c r="D5098" s="38"/>
      <c r="E5098" s="38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22"/>
    </row>
    <row r="5099" spans="1:22" x14ac:dyDescent="0.2">
      <c r="A5099" s="24">
        <f>1+LARGE($A$11:A5098,1)</f>
        <v>5088</v>
      </c>
      <c r="B5099" s="38" t="str">
        <f>_xlfn.IFNA(IF($U$8="set",VLOOKUP(Search!$A5099,Inventory!$AD$2:$AI$5552,6,FALSE),IF($U$8="Player",VLOOKUP(Search!$A5099,Inventory!$AF$2:$AI$5552,4,FALSE),IF($U$8="BV",VLOOKUP(Search!$A5099,Inventory!$AH$2:$AI$5552,2,FALSE),""))),"")</f>
        <v/>
      </c>
      <c r="C5099" s="38"/>
      <c r="D5099" s="38"/>
      <c r="E5099" s="38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22"/>
    </row>
    <row r="5100" spans="1:22" x14ac:dyDescent="0.2">
      <c r="A5100" s="24">
        <f>1+LARGE($A$11:A5099,1)</f>
        <v>5089</v>
      </c>
      <c r="B5100" s="38" t="str">
        <f>_xlfn.IFNA(IF($U$8="set",VLOOKUP(Search!$A5100,Inventory!$AD$2:$AI$5552,6,FALSE),IF($U$8="Player",VLOOKUP(Search!$A5100,Inventory!$AF$2:$AI$5552,4,FALSE),IF($U$8="BV",VLOOKUP(Search!$A5100,Inventory!$AH$2:$AI$5552,2,FALSE),""))),"")</f>
        <v/>
      </c>
      <c r="C5100" s="38"/>
      <c r="D5100" s="38"/>
      <c r="E5100" s="38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22"/>
    </row>
    <row r="5101" spans="1:22" x14ac:dyDescent="0.2">
      <c r="A5101" s="24">
        <f>1+LARGE($A$11:A5100,1)</f>
        <v>5090</v>
      </c>
      <c r="B5101" s="38" t="str">
        <f>_xlfn.IFNA(IF($U$8="set",VLOOKUP(Search!$A5101,Inventory!$AD$2:$AI$5552,6,FALSE),IF($U$8="Player",VLOOKUP(Search!$A5101,Inventory!$AF$2:$AI$5552,4,FALSE),IF($U$8="BV",VLOOKUP(Search!$A5101,Inventory!$AH$2:$AI$5552,2,FALSE),""))),"")</f>
        <v/>
      </c>
      <c r="C5101" s="38"/>
      <c r="D5101" s="38"/>
      <c r="E5101" s="38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22"/>
    </row>
    <row r="5102" spans="1:22" x14ac:dyDescent="0.2">
      <c r="A5102" s="24">
        <f>1+LARGE($A$11:A5101,1)</f>
        <v>5091</v>
      </c>
      <c r="B5102" s="38" t="str">
        <f>_xlfn.IFNA(IF($U$8="set",VLOOKUP(Search!$A5102,Inventory!$AD$2:$AI$5552,6,FALSE),IF($U$8="Player",VLOOKUP(Search!$A5102,Inventory!$AF$2:$AI$5552,4,FALSE),IF($U$8="BV",VLOOKUP(Search!$A5102,Inventory!$AH$2:$AI$5552,2,FALSE),""))),"")</f>
        <v/>
      </c>
      <c r="C5102" s="38"/>
      <c r="D5102" s="38"/>
      <c r="E5102" s="38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22"/>
    </row>
    <row r="5103" spans="1:22" x14ac:dyDescent="0.2">
      <c r="A5103" s="24">
        <f>1+LARGE($A$11:A5102,1)</f>
        <v>5092</v>
      </c>
      <c r="B5103" s="38" t="str">
        <f>_xlfn.IFNA(IF($U$8="set",VLOOKUP(Search!$A5103,Inventory!$AD$2:$AI$5552,6,FALSE),IF($U$8="Player",VLOOKUP(Search!$A5103,Inventory!$AF$2:$AI$5552,4,FALSE),IF($U$8="BV",VLOOKUP(Search!$A5103,Inventory!$AH$2:$AI$5552,2,FALSE),""))),"")</f>
        <v/>
      </c>
      <c r="C5103" s="38"/>
      <c r="D5103" s="38"/>
      <c r="E5103" s="38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22"/>
    </row>
    <row r="5104" spans="1:22" x14ac:dyDescent="0.2">
      <c r="A5104" s="24">
        <f>1+LARGE($A$11:A5103,1)</f>
        <v>5093</v>
      </c>
      <c r="B5104" s="38" t="str">
        <f>_xlfn.IFNA(IF($U$8="set",VLOOKUP(Search!$A5104,Inventory!$AD$2:$AI$5552,6,FALSE),IF($U$8="Player",VLOOKUP(Search!$A5104,Inventory!$AF$2:$AI$5552,4,FALSE),IF($U$8="BV",VLOOKUP(Search!$A5104,Inventory!$AH$2:$AI$5552,2,FALSE),""))),"")</f>
        <v/>
      </c>
      <c r="C5104" s="38"/>
      <c r="D5104" s="38"/>
      <c r="E5104" s="38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22"/>
    </row>
    <row r="5105" spans="1:22" x14ac:dyDescent="0.2">
      <c r="A5105" s="24">
        <f>1+LARGE($A$11:A5104,1)</f>
        <v>5094</v>
      </c>
      <c r="B5105" s="38" t="str">
        <f>_xlfn.IFNA(IF($U$8="set",VLOOKUP(Search!$A5105,Inventory!$AD$2:$AI$5552,6,FALSE),IF($U$8="Player",VLOOKUP(Search!$A5105,Inventory!$AF$2:$AI$5552,4,FALSE),IF($U$8="BV",VLOOKUP(Search!$A5105,Inventory!$AH$2:$AI$5552,2,FALSE),""))),"")</f>
        <v/>
      </c>
      <c r="C5105" s="38"/>
      <c r="D5105" s="38"/>
      <c r="E5105" s="38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22"/>
    </row>
    <row r="5106" spans="1:22" x14ac:dyDescent="0.2">
      <c r="A5106" s="24">
        <f>1+LARGE($A$11:A5105,1)</f>
        <v>5095</v>
      </c>
      <c r="B5106" s="38" t="str">
        <f>_xlfn.IFNA(IF($U$8="set",VLOOKUP(Search!$A5106,Inventory!$AD$2:$AI$5552,6,FALSE),IF($U$8="Player",VLOOKUP(Search!$A5106,Inventory!$AF$2:$AI$5552,4,FALSE),IF($U$8="BV",VLOOKUP(Search!$A5106,Inventory!$AH$2:$AI$5552,2,FALSE),""))),"")</f>
        <v/>
      </c>
      <c r="C5106" s="38"/>
      <c r="D5106" s="38"/>
      <c r="E5106" s="38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22"/>
    </row>
    <row r="5107" spans="1:22" x14ac:dyDescent="0.2">
      <c r="A5107" s="24">
        <f>1+LARGE($A$11:A5106,1)</f>
        <v>5096</v>
      </c>
      <c r="B5107" s="38" t="str">
        <f>_xlfn.IFNA(IF($U$8="set",VLOOKUP(Search!$A5107,Inventory!$AD$2:$AI$5552,6,FALSE),IF($U$8="Player",VLOOKUP(Search!$A5107,Inventory!$AF$2:$AI$5552,4,FALSE),IF($U$8="BV",VLOOKUP(Search!$A5107,Inventory!$AH$2:$AI$5552,2,FALSE),""))),"")</f>
        <v/>
      </c>
      <c r="C5107" s="38"/>
      <c r="D5107" s="38"/>
      <c r="E5107" s="38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22"/>
    </row>
    <row r="5108" spans="1:22" x14ac:dyDescent="0.2">
      <c r="A5108" s="24">
        <f>1+LARGE($A$11:A5107,1)</f>
        <v>5097</v>
      </c>
      <c r="B5108" s="38" t="str">
        <f>_xlfn.IFNA(IF($U$8="set",VLOOKUP(Search!$A5108,Inventory!$AD$2:$AI$5552,6,FALSE),IF($U$8="Player",VLOOKUP(Search!$A5108,Inventory!$AF$2:$AI$5552,4,FALSE),IF($U$8="BV",VLOOKUP(Search!$A5108,Inventory!$AH$2:$AI$5552,2,FALSE),""))),"")</f>
        <v/>
      </c>
      <c r="C5108" s="38"/>
      <c r="D5108" s="38"/>
      <c r="E5108" s="38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22"/>
    </row>
    <row r="5109" spans="1:22" x14ac:dyDescent="0.2">
      <c r="A5109" s="24">
        <f>1+LARGE($A$11:A5108,1)</f>
        <v>5098</v>
      </c>
      <c r="B5109" s="38" t="str">
        <f>_xlfn.IFNA(IF($U$8="set",VLOOKUP(Search!$A5109,Inventory!$AD$2:$AI$5552,6,FALSE),IF($U$8="Player",VLOOKUP(Search!$A5109,Inventory!$AF$2:$AI$5552,4,FALSE),IF($U$8="BV",VLOOKUP(Search!$A5109,Inventory!$AH$2:$AI$5552,2,FALSE),""))),"")</f>
        <v/>
      </c>
      <c r="C5109" s="38"/>
      <c r="D5109" s="38"/>
      <c r="E5109" s="38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22"/>
    </row>
    <row r="5110" spans="1:22" x14ac:dyDescent="0.2">
      <c r="A5110" s="24">
        <f>1+LARGE($A$11:A5109,1)</f>
        <v>5099</v>
      </c>
      <c r="B5110" s="38" t="str">
        <f>_xlfn.IFNA(IF($U$8="set",VLOOKUP(Search!$A5110,Inventory!$AD$2:$AI$5552,6,FALSE),IF($U$8="Player",VLOOKUP(Search!$A5110,Inventory!$AF$2:$AI$5552,4,FALSE),IF($U$8="BV",VLOOKUP(Search!$A5110,Inventory!$AH$2:$AI$5552,2,FALSE),""))),"")</f>
        <v/>
      </c>
      <c r="C5110" s="38"/>
      <c r="D5110" s="38"/>
      <c r="E5110" s="38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22"/>
    </row>
    <row r="5111" spans="1:22" x14ac:dyDescent="0.2">
      <c r="A5111" s="24">
        <f>1+LARGE($A$11:A5110,1)</f>
        <v>5100</v>
      </c>
      <c r="B5111" s="38" t="str">
        <f>_xlfn.IFNA(IF($U$8="set",VLOOKUP(Search!$A5111,Inventory!$AD$2:$AI$5552,6,FALSE),IF($U$8="Player",VLOOKUP(Search!$A5111,Inventory!$AF$2:$AI$5552,4,FALSE),IF($U$8="BV",VLOOKUP(Search!$A5111,Inventory!$AH$2:$AI$5552,2,FALSE),""))),"")</f>
        <v/>
      </c>
      <c r="C5111" s="38"/>
      <c r="D5111" s="38"/>
      <c r="E5111" s="38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22"/>
    </row>
    <row r="5112" spans="1:22" x14ac:dyDescent="0.2">
      <c r="A5112" s="24">
        <f>1+LARGE($A$11:A5111,1)</f>
        <v>5101</v>
      </c>
      <c r="B5112" s="38" t="str">
        <f>_xlfn.IFNA(IF($U$8="set",VLOOKUP(Search!$A5112,Inventory!$AD$2:$AI$5552,6,FALSE),IF($U$8="Player",VLOOKUP(Search!$A5112,Inventory!$AF$2:$AI$5552,4,FALSE),IF($U$8="BV",VLOOKUP(Search!$A5112,Inventory!$AH$2:$AI$5552,2,FALSE),""))),"")</f>
        <v/>
      </c>
      <c r="C5112" s="38"/>
      <c r="D5112" s="38"/>
      <c r="E5112" s="38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22"/>
    </row>
    <row r="5113" spans="1:22" x14ac:dyDescent="0.2">
      <c r="A5113" s="24">
        <f>1+LARGE($A$11:A5112,1)</f>
        <v>5102</v>
      </c>
      <c r="B5113" s="38" t="str">
        <f>_xlfn.IFNA(IF($U$8="set",VLOOKUP(Search!$A5113,Inventory!$AD$2:$AI$5552,6,FALSE),IF($U$8="Player",VLOOKUP(Search!$A5113,Inventory!$AF$2:$AI$5552,4,FALSE),IF($U$8="BV",VLOOKUP(Search!$A5113,Inventory!$AH$2:$AI$5552,2,FALSE),""))),"")</f>
        <v/>
      </c>
      <c r="C5113" s="38"/>
      <c r="D5113" s="38"/>
      <c r="E5113" s="38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22"/>
    </row>
    <row r="5114" spans="1:22" x14ac:dyDescent="0.2">
      <c r="A5114" s="24">
        <f>1+LARGE($A$11:A5113,1)</f>
        <v>5103</v>
      </c>
      <c r="B5114" s="38" t="str">
        <f>_xlfn.IFNA(IF($U$8="set",VLOOKUP(Search!$A5114,Inventory!$AD$2:$AI$5552,6,FALSE),IF($U$8="Player",VLOOKUP(Search!$A5114,Inventory!$AF$2:$AI$5552,4,FALSE),IF($U$8="BV",VLOOKUP(Search!$A5114,Inventory!$AH$2:$AI$5552,2,FALSE),""))),"")</f>
        <v/>
      </c>
      <c r="C5114" s="38"/>
      <c r="D5114" s="38"/>
      <c r="E5114" s="38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22"/>
    </row>
    <row r="5115" spans="1:22" x14ac:dyDescent="0.2">
      <c r="A5115" s="24">
        <f>1+LARGE($A$11:A5114,1)</f>
        <v>5104</v>
      </c>
      <c r="B5115" s="38" t="str">
        <f>_xlfn.IFNA(IF($U$8="set",VLOOKUP(Search!$A5115,Inventory!$AD$2:$AI$5552,6,FALSE),IF($U$8="Player",VLOOKUP(Search!$A5115,Inventory!$AF$2:$AI$5552,4,FALSE),IF($U$8="BV",VLOOKUP(Search!$A5115,Inventory!$AH$2:$AI$5552,2,FALSE),""))),"")</f>
        <v/>
      </c>
      <c r="C5115" s="38"/>
      <c r="D5115" s="38"/>
      <c r="E5115" s="38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22"/>
    </row>
    <row r="5116" spans="1:22" x14ac:dyDescent="0.2">
      <c r="A5116" s="24">
        <f>1+LARGE($A$11:A5115,1)</f>
        <v>5105</v>
      </c>
      <c r="B5116" s="38" t="str">
        <f>_xlfn.IFNA(IF($U$8="set",VLOOKUP(Search!$A5116,Inventory!$AD$2:$AI$5552,6,FALSE),IF($U$8="Player",VLOOKUP(Search!$A5116,Inventory!$AF$2:$AI$5552,4,FALSE),IF($U$8="BV",VLOOKUP(Search!$A5116,Inventory!$AH$2:$AI$5552,2,FALSE),""))),"")</f>
        <v/>
      </c>
      <c r="C5116" s="38"/>
      <c r="D5116" s="38"/>
      <c r="E5116" s="38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22"/>
    </row>
    <row r="5117" spans="1:22" x14ac:dyDescent="0.2">
      <c r="A5117" s="24">
        <f>1+LARGE($A$11:A5116,1)</f>
        <v>5106</v>
      </c>
      <c r="B5117" s="38" t="str">
        <f>_xlfn.IFNA(IF($U$8="set",VLOOKUP(Search!$A5117,Inventory!$AD$2:$AI$5552,6,FALSE),IF($U$8="Player",VLOOKUP(Search!$A5117,Inventory!$AF$2:$AI$5552,4,FALSE),IF($U$8="BV",VLOOKUP(Search!$A5117,Inventory!$AH$2:$AI$5552,2,FALSE),""))),"")</f>
        <v/>
      </c>
      <c r="C5117" s="38"/>
      <c r="D5117" s="38"/>
      <c r="E5117" s="38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22"/>
    </row>
    <row r="5118" spans="1:22" x14ac:dyDescent="0.2">
      <c r="A5118" s="24">
        <f>1+LARGE($A$11:A5117,1)</f>
        <v>5107</v>
      </c>
      <c r="B5118" s="38" t="str">
        <f>_xlfn.IFNA(IF($U$8="set",VLOOKUP(Search!$A5118,Inventory!$AD$2:$AI$5552,6,FALSE),IF($U$8="Player",VLOOKUP(Search!$A5118,Inventory!$AF$2:$AI$5552,4,FALSE),IF($U$8="BV",VLOOKUP(Search!$A5118,Inventory!$AH$2:$AI$5552,2,FALSE),""))),"")</f>
        <v/>
      </c>
      <c r="C5118" s="38"/>
      <c r="D5118" s="38"/>
      <c r="E5118" s="38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22"/>
    </row>
    <row r="5119" spans="1:22" x14ac:dyDescent="0.2">
      <c r="A5119" s="24">
        <f>1+LARGE($A$11:A5118,1)</f>
        <v>5108</v>
      </c>
      <c r="B5119" s="38" t="str">
        <f>_xlfn.IFNA(IF($U$8="set",VLOOKUP(Search!$A5119,Inventory!$AD$2:$AI$5552,6,FALSE),IF($U$8="Player",VLOOKUP(Search!$A5119,Inventory!$AF$2:$AI$5552,4,FALSE),IF($U$8="BV",VLOOKUP(Search!$A5119,Inventory!$AH$2:$AI$5552,2,FALSE),""))),"")</f>
        <v/>
      </c>
      <c r="C5119" s="38"/>
      <c r="D5119" s="38"/>
      <c r="E5119" s="38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22"/>
    </row>
    <row r="5120" spans="1:22" x14ac:dyDescent="0.2">
      <c r="A5120" s="24">
        <f>1+LARGE($A$11:A5119,1)</f>
        <v>5109</v>
      </c>
      <c r="B5120" s="38" t="str">
        <f>_xlfn.IFNA(IF($U$8="set",VLOOKUP(Search!$A5120,Inventory!$AD$2:$AI$5552,6,FALSE),IF($U$8="Player",VLOOKUP(Search!$A5120,Inventory!$AF$2:$AI$5552,4,FALSE),IF($U$8="BV",VLOOKUP(Search!$A5120,Inventory!$AH$2:$AI$5552,2,FALSE),""))),"")</f>
        <v/>
      </c>
      <c r="C5120" s="38"/>
      <c r="D5120" s="38"/>
      <c r="E5120" s="38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22"/>
    </row>
    <row r="5121" spans="1:22" x14ac:dyDescent="0.2">
      <c r="A5121" s="24">
        <f>1+LARGE($A$11:A5120,1)</f>
        <v>5110</v>
      </c>
      <c r="B5121" s="38" t="str">
        <f>_xlfn.IFNA(IF($U$8="set",VLOOKUP(Search!$A5121,Inventory!$AD$2:$AI$5552,6,FALSE),IF($U$8="Player",VLOOKUP(Search!$A5121,Inventory!$AF$2:$AI$5552,4,FALSE),IF($U$8="BV",VLOOKUP(Search!$A5121,Inventory!$AH$2:$AI$5552,2,FALSE),""))),"")</f>
        <v/>
      </c>
      <c r="C5121" s="38"/>
      <c r="D5121" s="38"/>
      <c r="E5121" s="38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22"/>
    </row>
    <row r="5122" spans="1:22" x14ac:dyDescent="0.2">
      <c r="A5122" s="24">
        <f>1+LARGE($A$11:A5121,1)</f>
        <v>5111</v>
      </c>
      <c r="B5122" s="38" t="str">
        <f>_xlfn.IFNA(IF($U$8="set",VLOOKUP(Search!$A5122,Inventory!$AD$2:$AI$5552,6,FALSE),IF($U$8="Player",VLOOKUP(Search!$A5122,Inventory!$AF$2:$AI$5552,4,FALSE),IF($U$8="BV",VLOOKUP(Search!$A5122,Inventory!$AH$2:$AI$5552,2,FALSE),""))),"")</f>
        <v/>
      </c>
      <c r="C5122" s="38"/>
      <c r="D5122" s="38"/>
      <c r="E5122" s="38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22"/>
    </row>
    <row r="5123" spans="1:22" x14ac:dyDescent="0.2">
      <c r="A5123" s="24">
        <f>1+LARGE($A$11:A5122,1)</f>
        <v>5112</v>
      </c>
      <c r="B5123" s="38" t="str">
        <f>_xlfn.IFNA(IF($U$8="set",VLOOKUP(Search!$A5123,Inventory!$AD$2:$AI$5552,6,FALSE),IF($U$8="Player",VLOOKUP(Search!$A5123,Inventory!$AF$2:$AI$5552,4,FALSE),IF($U$8="BV",VLOOKUP(Search!$A5123,Inventory!$AH$2:$AI$5552,2,FALSE),""))),"")</f>
        <v/>
      </c>
      <c r="C5123" s="38"/>
      <c r="D5123" s="38"/>
      <c r="E5123" s="38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22"/>
    </row>
    <row r="5124" spans="1:22" x14ac:dyDescent="0.2">
      <c r="A5124" s="24">
        <f>1+LARGE($A$11:A5123,1)</f>
        <v>5113</v>
      </c>
      <c r="B5124" s="38" t="str">
        <f>_xlfn.IFNA(IF($U$8="set",VLOOKUP(Search!$A5124,Inventory!$AD$2:$AI$5552,6,FALSE),IF($U$8="Player",VLOOKUP(Search!$A5124,Inventory!$AF$2:$AI$5552,4,FALSE),IF($U$8="BV",VLOOKUP(Search!$A5124,Inventory!$AH$2:$AI$5552,2,FALSE),""))),"")</f>
        <v/>
      </c>
      <c r="C5124" s="38"/>
      <c r="D5124" s="38"/>
      <c r="E5124" s="38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22"/>
    </row>
    <row r="5125" spans="1:22" x14ac:dyDescent="0.2">
      <c r="A5125" s="24">
        <f>1+LARGE($A$11:A5124,1)</f>
        <v>5114</v>
      </c>
      <c r="B5125" s="38" t="str">
        <f>_xlfn.IFNA(IF($U$8="set",VLOOKUP(Search!$A5125,Inventory!$AD$2:$AI$5552,6,FALSE),IF($U$8="Player",VLOOKUP(Search!$A5125,Inventory!$AF$2:$AI$5552,4,FALSE),IF($U$8="BV",VLOOKUP(Search!$A5125,Inventory!$AH$2:$AI$5552,2,FALSE),""))),"")</f>
        <v/>
      </c>
      <c r="C5125" s="38"/>
      <c r="D5125" s="38"/>
      <c r="E5125" s="38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22"/>
    </row>
    <row r="5126" spans="1:22" x14ac:dyDescent="0.2">
      <c r="A5126" s="24">
        <f>1+LARGE($A$11:A5125,1)</f>
        <v>5115</v>
      </c>
      <c r="B5126" s="38" t="str">
        <f>_xlfn.IFNA(IF($U$8="set",VLOOKUP(Search!$A5126,Inventory!$AD$2:$AI$5552,6,FALSE),IF($U$8="Player",VLOOKUP(Search!$A5126,Inventory!$AF$2:$AI$5552,4,FALSE),IF($U$8="BV",VLOOKUP(Search!$A5126,Inventory!$AH$2:$AI$5552,2,FALSE),""))),"")</f>
        <v/>
      </c>
      <c r="C5126" s="38"/>
      <c r="D5126" s="38"/>
      <c r="E5126" s="38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22"/>
    </row>
    <row r="5127" spans="1:22" x14ac:dyDescent="0.2">
      <c r="A5127" s="24">
        <f>1+LARGE($A$11:A5126,1)</f>
        <v>5116</v>
      </c>
      <c r="B5127" s="38" t="str">
        <f>_xlfn.IFNA(IF($U$8="set",VLOOKUP(Search!$A5127,Inventory!$AD$2:$AI$5552,6,FALSE),IF($U$8="Player",VLOOKUP(Search!$A5127,Inventory!$AF$2:$AI$5552,4,FALSE),IF($U$8="BV",VLOOKUP(Search!$A5127,Inventory!$AH$2:$AI$5552,2,FALSE),""))),"")</f>
        <v/>
      </c>
      <c r="C5127" s="38"/>
      <c r="D5127" s="38"/>
      <c r="E5127" s="38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22"/>
    </row>
    <row r="5128" spans="1:22" x14ac:dyDescent="0.2">
      <c r="A5128" s="24">
        <f>1+LARGE($A$11:A5127,1)</f>
        <v>5117</v>
      </c>
      <c r="B5128" s="38" t="str">
        <f>_xlfn.IFNA(IF($U$8="set",VLOOKUP(Search!$A5128,Inventory!$AD$2:$AI$5552,6,FALSE),IF($U$8="Player",VLOOKUP(Search!$A5128,Inventory!$AF$2:$AI$5552,4,FALSE),IF($U$8="BV",VLOOKUP(Search!$A5128,Inventory!$AH$2:$AI$5552,2,FALSE),""))),"")</f>
        <v/>
      </c>
      <c r="C5128" s="38"/>
      <c r="D5128" s="38"/>
      <c r="E5128" s="38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22"/>
    </row>
    <row r="5129" spans="1:22" x14ac:dyDescent="0.2">
      <c r="A5129" s="24">
        <f>1+LARGE($A$11:A5128,1)</f>
        <v>5118</v>
      </c>
      <c r="B5129" s="38" t="str">
        <f>_xlfn.IFNA(IF($U$8="set",VLOOKUP(Search!$A5129,Inventory!$AD$2:$AI$5552,6,FALSE),IF($U$8="Player",VLOOKUP(Search!$A5129,Inventory!$AF$2:$AI$5552,4,FALSE),IF($U$8="BV",VLOOKUP(Search!$A5129,Inventory!$AH$2:$AI$5552,2,FALSE),""))),"")</f>
        <v/>
      </c>
      <c r="C5129" s="38"/>
      <c r="D5129" s="38"/>
      <c r="E5129" s="38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22"/>
    </row>
    <row r="5130" spans="1:22" x14ac:dyDescent="0.2">
      <c r="A5130" s="24">
        <f>1+LARGE($A$11:A5129,1)</f>
        <v>5119</v>
      </c>
      <c r="B5130" s="38" t="str">
        <f>_xlfn.IFNA(IF($U$8="set",VLOOKUP(Search!$A5130,Inventory!$AD$2:$AI$5552,6,FALSE),IF($U$8="Player",VLOOKUP(Search!$A5130,Inventory!$AF$2:$AI$5552,4,FALSE),IF($U$8="BV",VLOOKUP(Search!$A5130,Inventory!$AH$2:$AI$5552,2,FALSE),""))),"")</f>
        <v/>
      </c>
      <c r="C5130" s="38"/>
      <c r="D5130" s="38"/>
      <c r="E5130" s="38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22"/>
    </row>
    <row r="5131" spans="1:22" x14ac:dyDescent="0.2">
      <c r="A5131" s="24">
        <f>1+LARGE($A$11:A5130,1)</f>
        <v>5120</v>
      </c>
      <c r="B5131" s="38" t="str">
        <f>_xlfn.IFNA(IF($U$8="set",VLOOKUP(Search!$A5131,Inventory!$AD$2:$AI$5552,6,FALSE),IF($U$8="Player",VLOOKUP(Search!$A5131,Inventory!$AF$2:$AI$5552,4,FALSE),IF($U$8="BV",VLOOKUP(Search!$A5131,Inventory!$AH$2:$AI$5552,2,FALSE),""))),"")</f>
        <v/>
      </c>
      <c r="C5131" s="38"/>
      <c r="D5131" s="38"/>
      <c r="E5131" s="38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22"/>
    </row>
    <row r="5132" spans="1:22" x14ac:dyDescent="0.2">
      <c r="A5132" s="24">
        <f>1+LARGE($A$11:A5131,1)</f>
        <v>5121</v>
      </c>
      <c r="B5132" s="38" t="str">
        <f>_xlfn.IFNA(IF($U$8="set",VLOOKUP(Search!$A5132,Inventory!$AD$2:$AI$5552,6,FALSE),IF($U$8="Player",VLOOKUP(Search!$A5132,Inventory!$AF$2:$AI$5552,4,FALSE),IF($U$8="BV",VLOOKUP(Search!$A5132,Inventory!$AH$2:$AI$5552,2,FALSE),""))),"")</f>
        <v/>
      </c>
      <c r="C5132" s="38"/>
      <c r="D5132" s="38"/>
      <c r="E5132" s="38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22"/>
    </row>
    <row r="5133" spans="1:22" x14ac:dyDescent="0.2">
      <c r="A5133" s="24">
        <f>1+LARGE($A$11:A5132,1)</f>
        <v>5122</v>
      </c>
      <c r="B5133" s="38" t="str">
        <f>_xlfn.IFNA(IF($U$8="set",VLOOKUP(Search!$A5133,Inventory!$AD$2:$AI$5552,6,FALSE),IF($U$8="Player",VLOOKUP(Search!$A5133,Inventory!$AF$2:$AI$5552,4,FALSE),IF($U$8="BV",VLOOKUP(Search!$A5133,Inventory!$AH$2:$AI$5552,2,FALSE),""))),"")</f>
        <v/>
      </c>
      <c r="C5133" s="38"/>
      <c r="D5133" s="38"/>
      <c r="E5133" s="38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22"/>
    </row>
    <row r="5134" spans="1:22" x14ac:dyDescent="0.2">
      <c r="A5134" s="24">
        <f>1+LARGE($A$11:A5133,1)</f>
        <v>5123</v>
      </c>
      <c r="B5134" s="38" t="str">
        <f>_xlfn.IFNA(IF($U$8="set",VLOOKUP(Search!$A5134,Inventory!$AD$2:$AI$5552,6,FALSE),IF($U$8="Player",VLOOKUP(Search!$A5134,Inventory!$AF$2:$AI$5552,4,FALSE),IF($U$8="BV",VLOOKUP(Search!$A5134,Inventory!$AH$2:$AI$5552,2,FALSE),""))),"")</f>
        <v/>
      </c>
      <c r="C5134" s="38"/>
      <c r="D5134" s="38"/>
      <c r="E5134" s="38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22"/>
    </row>
    <row r="5135" spans="1:22" x14ac:dyDescent="0.2">
      <c r="A5135" s="24">
        <f>1+LARGE($A$11:A5134,1)</f>
        <v>5124</v>
      </c>
      <c r="B5135" s="38" t="str">
        <f>_xlfn.IFNA(IF($U$8="set",VLOOKUP(Search!$A5135,Inventory!$AD$2:$AI$5552,6,FALSE),IF($U$8="Player",VLOOKUP(Search!$A5135,Inventory!$AF$2:$AI$5552,4,FALSE),IF($U$8="BV",VLOOKUP(Search!$A5135,Inventory!$AH$2:$AI$5552,2,FALSE),""))),"")</f>
        <v/>
      </c>
      <c r="C5135" s="38"/>
      <c r="D5135" s="38"/>
      <c r="E5135" s="38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22"/>
    </row>
    <row r="5136" spans="1:22" x14ac:dyDescent="0.2">
      <c r="A5136" s="24">
        <f>1+LARGE($A$11:A5135,1)</f>
        <v>5125</v>
      </c>
      <c r="B5136" s="38" t="str">
        <f>_xlfn.IFNA(IF($U$8="set",VLOOKUP(Search!$A5136,Inventory!$AD$2:$AI$5552,6,FALSE),IF($U$8="Player",VLOOKUP(Search!$A5136,Inventory!$AF$2:$AI$5552,4,FALSE),IF($U$8="BV",VLOOKUP(Search!$A5136,Inventory!$AH$2:$AI$5552,2,FALSE),""))),"")</f>
        <v/>
      </c>
      <c r="C5136" s="38"/>
      <c r="D5136" s="38"/>
      <c r="E5136" s="38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22"/>
    </row>
    <row r="5137" spans="1:22" x14ac:dyDescent="0.2">
      <c r="A5137" s="24">
        <f>1+LARGE($A$11:A5136,1)</f>
        <v>5126</v>
      </c>
      <c r="B5137" s="38" t="str">
        <f>_xlfn.IFNA(IF($U$8="set",VLOOKUP(Search!$A5137,Inventory!$AD$2:$AI$5552,6,FALSE),IF($U$8="Player",VLOOKUP(Search!$A5137,Inventory!$AF$2:$AI$5552,4,FALSE),IF($U$8="BV",VLOOKUP(Search!$A5137,Inventory!$AH$2:$AI$5552,2,FALSE),""))),"")</f>
        <v/>
      </c>
      <c r="C5137" s="38"/>
      <c r="D5137" s="38"/>
      <c r="E5137" s="38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22"/>
    </row>
    <row r="5138" spans="1:22" x14ac:dyDescent="0.2">
      <c r="A5138" s="24">
        <f>1+LARGE($A$11:A5137,1)</f>
        <v>5127</v>
      </c>
      <c r="B5138" s="38" t="str">
        <f>_xlfn.IFNA(IF($U$8="set",VLOOKUP(Search!$A5138,Inventory!$AD$2:$AI$5552,6,FALSE),IF($U$8="Player",VLOOKUP(Search!$A5138,Inventory!$AF$2:$AI$5552,4,FALSE),IF($U$8="BV",VLOOKUP(Search!$A5138,Inventory!$AH$2:$AI$5552,2,FALSE),""))),"")</f>
        <v/>
      </c>
      <c r="C5138" s="38"/>
      <c r="D5138" s="38"/>
      <c r="E5138" s="38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22"/>
    </row>
    <row r="5139" spans="1:22" x14ac:dyDescent="0.2">
      <c r="A5139" s="24">
        <f>1+LARGE($A$11:A5138,1)</f>
        <v>5128</v>
      </c>
      <c r="B5139" s="38" t="str">
        <f>_xlfn.IFNA(IF($U$8="set",VLOOKUP(Search!$A5139,Inventory!$AD$2:$AI$5552,6,FALSE),IF($U$8="Player",VLOOKUP(Search!$A5139,Inventory!$AF$2:$AI$5552,4,FALSE),IF($U$8="BV",VLOOKUP(Search!$A5139,Inventory!$AH$2:$AI$5552,2,FALSE),""))),"")</f>
        <v/>
      </c>
      <c r="C5139" s="38"/>
      <c r="D5139" s="38"/>
      <c r="E5139" s="38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22"/>
    </row>
    <row r="5140" spans="1:22" x14ac:dyDescent="0.2">
      <c r="A5140" s="24">
        <f>1+LARGE($A$11:A5139,1)</f>
        <v>5129</v>
      </c>
      <c r="B5140" s="38" t="str">
        <f>_xlfn.IFNA(IF($U$8="set",VLOOKUP(Search!$A5140,Inventory!$AD$2:$AI$5552,6,FALSE),IF($U$8="Player",VLOOKUP(Search!$A5140,Inventory!$AF$2:$AI$5552,4,FALSE),IF($U$8="BV",VLOOKUP(Search!$A5140,Inventory!$AH$2:$AI$5552,2,FALSE),""))),"")</f>
        <v/>
      </c>
      <c r="C5140" s="38"/>
      <c r="D5140" s="38"/>
      <c r="E5140" s="38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22"/>
    </row>
    <row r="5141" spans="1:22" x14ac:dyDescent="0.2">
      <c r="A5141" s="24">
        <f>1+LARGE($A$11:A5140,1)</f>
        <v>5130</v>
      </c>
      <c r="B5141" s="38" t="str">
        <f>_xlfn.IFNA(IF($U$8="set",VLOOKUP(Search!$A5141,Inventory!$AD$2:$AI$5552,6,FALSE),IF($U$8="Player",VLOOKUP(Search!$A5141,Inventory!$AF$2:$AI$5552,4,FALSE),IF($U$8="BV",VLOOKUP(Search!$A5141,Inventory!$AH$2:$AI$5552,2,FALSE),""))),"")</f>
        <v/>
      </c>
      <c r="C5141" s="38"/>
      <c r="D5141" s="38"/>
      <c r="E5141" s="38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22"/>
    </row>
    <row r="5142" spans="1:22" x14ac:dyDescent="0.2">
      <c r="A5142" s="24">
        <f>1+LARGE($A$11:A5141,1)</f>
        <v>5131</v>
      </c>
      <c r="B5142" s="38" t="str">
        <f>_xlfn.IFNA(IF($U$8="set",VLOOKUP(Search!$A5142,Inventory!$AD$2:$AI$5552,6,FALSE),IF($U$8="Player",VLOOKUP(Search!$A5142,Inventory!$AF$2:$AI$5552,4,FALSE),IF($U$8="BV",VLOOKUP(Search!$A5142,Inventory!$AH$2:$AI$5552,2,FALSE),""))),"")</f>
        <v/>
      </c>
      <c r="C5142" s="38"/>
      <c r="D5142" s="38"/>
      <c r="E5142" s="38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22"/>
    </row>
    <row r="5143" spans="1:22" x14ac:dyDescent="0.2">
      <c r="A5143" s="24">
        <f>1+LARGE($A$11:A5142,1)</f>
        <v>5132</v>
      </c>
      <c r="B5143" s="38" t="str">
        <f>_xlfn.IFNA(IF($U$8="set",VLOOKUP(Search!$A5143,Inventory!$AD$2:$AI$5552,6,FALSE),IF($U$8="Player",VLOOKUP(Search!$A5143,Inventory!$AF$2:$AI$5552,4,FALSE),IF($U$8="BV",VLOOKUP(Search!$A5143,Inventory!$AH$2:$AI$5552,2,FALSE),""))),"")</f>
        <v/>
      </c>
      <c r="C5143" s="38"/>
      <c r="D5143" s="38"/>
      <c r="E5143" s="38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22"/>
    </row>
    <row r="5144" spans="1:22" x14ac:dyDescent="0.2">
      <c r="A5144" s="24">
        <f>1+LARGE($A$11:A5143,1)</f>
        <v>5133</v>
      </c>
      <c r="B5144" s="38" t="str">
        <f>_xlfn.IFNA(IF($U$8="set",VLOOKUP(Search!$A5144,Inventory!$AD$2:$AI$5552,6,FALSE),IF($U$8="Player",VLOOKUP(Search!$A5144,Inventory!$AF$2:$AI$5552,4,FALSE),IF($U$8="BV",VLOOKUP(Search!$A5144,Inventory!$AH$2:$AI$5552,2,FALSE),""))),"")</f>
        <v/>
      </c>
      <c r="C5144" s="38"/>
      <c r="D5144" s="38"/>
      <c r="E5144" s="38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22"/>
    </row>
    <row r="5145" spans="1:22" x14ac:dyDescent="0.2">
      <c r="A5145" s="24">
        <f>1+LARGE($A$11:A5144,1)</f>
        <v>5134</v>
      </c>
      <c r="B5145" s="38" t="str">
        <f>_xlfn.IFNA(IF($U$8="set",VLOOKUP(Search!$A5145,Inventory!$AD$2:$AI$5552,6,FALSE),IF($U$8="Player",VLOOKUP(Search!$A5145,Inventory!$AF$2:$AI$5552,4,FALSE),IF($U$8="BV",VLOOKUP(Search!$A5145,Inventory!$AH$2:$AI$5552,2,FALSE),""))),"")</f>
        <v/>
      </c>
      <c r="C5145" s="38"/>
      <c r="D5145" s="38"/>
      <c r="E5145" s="38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22"/>
    </row>
    <row r="5146" spans="1:22" x14ac:dyDescent="0.2">
      <c r="A5146" s="24">
        <f>1+LARGE($A$11:A5145,1)</f>
        <v>5135</v>
      </c>
      <c r="B5146" s="38" t="str">
        <f>_xlfn.IFNA(IF($U$8="set",VLOOKUP(Search!$A5146,Inventory!$AD$2:$AI$5552,6,FALSE),IF($U$8="Player",VLOOKUP(Search!$A5146,Inventory!$AF$2:$AI$5552,4,FALSE),IF($U$8="BV",VLOOKUP(Search!$A5146,Inventory!$AH$2:$AI$5552,2,FALSE),""))),"")</f>
        <v/>
      </c>
      <c r="C5146" s="38"/>
      <c r="D5146" s="38"/>
      <c r="E5146" s="38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22"/>
    </row>
    <row r="5147" spans="1:22" x14ac:dyDescent="0.2">
      <c r="A5147" s="24">
        <f>1+LARGE($A$11:A5146,1)</f>
        <v>5136</v>
      </c>
      <c r="B5147" s="38" t="str">
        <f>_xlfn.IFNA(IF($U$8="set",VLOOKUP(Search!$A5147,Inventory!$AD$2:$AI$5552,6,FALSE),IF($U$8="Player",VLOOKUP(Search!$A5147,Inventory!$AF$2:$AI$5552,4,FALSE),IF($U$8="BV",VLOOKUP(Search!$A5147,Inventory!$AH$2:$AI$5552,2,FALSE),""))),"")</f>
        <v/>
      </c>
      <c r="C5147" s="38"/>
      <c r="D5147" s="38"/>
      <c r="E5147" s="38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22"/>
    </row>
    <row r="5148" spans="1:22" x14ac:dyDescent="0.2">
      <c r="A5148" s="24">
        <f>1+LARGE($A$11:A5147,1)</f>
        <v>5137</v>
      </c>
      <c r="B5148" s="38" t="str">
        <f>_xlfn.IFNA(IF($U$8="set",VLOOKUP(Search!$A5148,Inventory!$AD$2:$AI$5552,6,FALSE),IF($U$8="Player",VLOOKUP(Search!$A5148,Inventory!$AF$2:$AI$5552,4,FALSE),IF($U$8="BV",VLOOKUP(Search!$A5148,Inventory!$AH$2:$AI$5552,2,FALSE),""))),"")</f>
        <v/>
      </c>
      <c r="C5148" s="38"/>
      <c r="D5148" s="38"/>
      <c r="E5148" s="38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22"/>
    </row>
    <row r="5149" spans="1:22" x14ac:dyDescent="0.2">
      <c r="A5149" s="24">
        <f>1+LARGE($A$11:A5148,1)</f>
        <v>5138</v>
      </c>
      <c r="B5149" s="38" t="str">
        <f>_xlfn.IFNA(IF($U$8="set",VLOOKUP(Search!$A5149,Inventory!$AD$2:$AI$5552,6,FALSE),IF($U$8="Player",VLOOKUP(Search!$A5149,Inventory!$AF$2:$AI$5552,4,FALSE),IF($U$8="BV",VLOOKUP(Search!$A5149,Inventory!$AH$2:$AI$5552,2,FALSE),""))),"")</f>
        <v/>
      </c>
      <c r="C5149" s="38"/>
      <c r="D5149" s="38"/>
      <c r="E5149" s="38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22"/>
    </row>
    <row r="5150" spans="1:22" x14ac:dyDescent="0.2">
      <c r="A5150" s="24">
        <f>1+LARGE($A$11:A5149,1)</f>
        <v>5139</v>
      </c>
      <c r="B5150" s="38" t="str">
        <f>_xlfn.IFNA(IF($U$8="set",VLOOKUP(Search!$A5150,Inventory!$AD$2:$AI$5552,6,FALSE),IF($U$8="Player",VLOOKUP(Search!$A5150,Inventory!$AF$2:$AI$5552,4,FALSE),IF($U$8="BV",VLOOKUP(Search!$A5150,Inventory!$AH$2:$AI$5552,2,FALSE),""))),"")</f>
        <v/>
      </c>
      <c r="C5150" s="38"/>
      <c r="D5150" s="38"/>
      <c r="E5150" s="38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22"/>
    </row>
    <row r="5151" spans="1:22" x14ac:dyDescent="0.2">
      <c r="A5151" s="24">
        <f>1+LARGE($A$11:A5150,1)</f>
        <v>5140</v>
      </c>
      <c r="B5151" s="38" t="str">
        <f>_xlfn.IFNA(IF($U$8="set",VLOOKUP(Search!$A5151,Inventory!$AD$2:$AI$5552,6,FALSE),IF($U$8="Player",VLOOKUP(Search!$A5151,Inventory!$AF$2:$AI$5552,4,FALSE),IF($U$8="BV",VLOOKUP(Search!$A5151,Inventory!$AH$2:$AI$5552,2,FALSE),""))),"")</f>
        <v/>
      </c>
      <c r="C5151" s="38"/>
      <c r="D5151" s="38"/>
      <c r="E5151" s="38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22"/>
    </row>
    <row r="5152" spans="1:22" x14ac:dyDescent="0.2">
      <c r="A5152" s="24">
        <f>1+LARGE($A$11:A5151,1)</f>
        <v>5141</v>
      </c>
      <c r="B5152" s="38" t="str">
        <f>_xlfn.IFNA(IF($U$8="set",VLOOKUP(Search!$A5152,Inventory!$AD$2:$AI$5552,6,FALSE),IF($U$8="Player",VLOOKUP(Search!$A5152,Inventory!$AF$2:$AI$5552,4,FALSE),IF($U$8="BV",VLOOKUP(Search!$A5152,Inventory!$AH$2:$AI$5552,2,FALSE),""))),"")</f>
        <v/>
      </c>
      <c r="C5152" s="38"/>
      <c r="D5152" s="38"/>
      <c r="E5152" s="38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22"/>
    </row>
    <row r="5153" spans="1:22" x14ac:dyDescent="0.2">
      <c r="A5153" s="24">
        <f>1+LARGE($A$11:A5152,1)</f>
        <v>5142</v>
      </c>
      <c r="B5153" s="38" t="str">
        <f>_xlfn.IFNA(IF($U$8="set",VLOOKUP(Search!$A5153,Inventory!$AD$2:$AI$5552,6,FALSE),IF($U$8="Player",VLOOKUP(Search!$A5153,Inventory!$AF$2:$AI$5552,4,FALSE),IF($U$8="BV",VLOOKUP(Search!$A5153,Inventory!$AH$2:$AI$5552,2,FALSE),""))),"")</f>
        <v/>
      </c>
      <c r="C5153" s="38"/>
      <c r="D5153" s="38"/>
      <c r="E5153" s="38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22"/>
    </row>
    <row r="5154" spans="1:22" x14ac:dyDescent="0.2">
      <c r="A5154" s="24">
        <f>1+LARGE($A$11:A5153,1)</f>
        <v>5143</v>
      </c>
      <c r="B5154" s="38" t="str">
        <f>_xlfn.IFNA(IF($U$8="set",VLOOKUP(Search!$A5154,Inventory!$AD$2:$AI$5552,6,FALSE),IF($U$8="Player",VLOOKUP(Search!$A5154,Inventory!$AF$2:$AI$5552,4,FALSE),IF($U$8="BV",VLOOKUP(Search!$A5154,Inventory!$AH$2:$AI$5552,2,FALSE),""))),"")</f>
        <v/>
      </c>
      <c r="C5154" s="38"/>
      <c r="D5154" s="38"/>
      <c r="E5154" s="38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22"/>
    </row>
    <row r="5155" spans="1:22" x14ac:dyDescent="0.2">
      <c r="A5155" s="24">
        <f>1+LARGE($A$11:A5154,1)</f>
        <v>5144</v>
      </c>
      <c r="B5155" s="38" t="str">
        <f>_xlfn.IFNA(IF($U$8="set",VLOOKUP(Search!$A5155,Inventory!$AD$2:$AI$5552,6,FALSE),IF($U$8="Player",VLOOKUP(Search!$A5155,Inventory!$AF$2:$AI$5552,4,FALSE),IF($U$8="BV",VLOOKUP(Search!$A5155,Inventory!$AH$2:$AI$5552,2,FALSE),""))),"")</f>
        <v/>
      </c>
      <c r="C5155" s="38"/>
      <c r="D5155" s="38"/>
      <c r="E5155" s="38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22"/>
    </row>
    <row r="5156" spans="1:22" x14ac:dyDescent="0.2">
      <c r="A5156" s="24">
        <f>1+LARGE($A$11:A5155,1)</f>
        <v>5145</v>
      </c>
      <c r="B5156" s="38" t="str">
        <f>_xlfn.IFNA(IF($U$8="set",VLOOKUP(Search!$A5156,Inventory!$AD$2:$AI$5552,6,FALSE),IF($U$8="Player",VLOOKUP(Search!$A5156,Inventory!$AF$2:$AI$5552,4,FALSE),IF($U$8="BV",VLOOKUP(Search!$A5156,Inventory!$AH$2:$AI$5552,2,FALSE),""))),"")</f>
        <v/>
      </c>
      <c r="C5156" s="38"/>
      <c r="D5156" s="38"/>
      <c r="E5156" s="38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22"/>
    </row>
    <row r="5157" spans="1:22" x14ac:dyDescent="0.2">
      <c r="A5157" s="24">
        <f>1+LARGE($A$11:A5156,1)</f>
        <v>5146</v>
      </c>
      <c r="B5157" s="38" t="str">
        <f>_xlfn.IFNA(IF($U$8="set",VLOOKUP(Search!$A5157,Inventory!$AD$2:$AI$5552,6,FALSE),IF($U$8="Player",VLOOKUP(Search!$A5157,Inventory!$AF$2:$AI$5552,4,FALSE),IF($U$8="BV",VLOOKUP(Search!$A5157,Inventory!$AH$2:$AI$5552,2,FALSE),""))),"")</f>
        <v/>
      </c>
      <c r="C5157" s="38"/>
      <c r="D5157" s="38"/>
      <c r="E5157" s="38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22"/>
    </row>
    <row r="5158" spans="1:22" x14ac:dyDescent="0.2">
      <c r="A5158" s="24">
        <f>1+LARGE($A$11:A5157,1)</f>
        <v>5147</v>
      </c>
      <c r="B5158" s="38" t="str">
        <f>_xlfn.IFNA(IF($U$8="set",VLOOKUP(Search!$A5158,Inventory!$AD$2:$AI$5552,6,FALSE),IF($U$8="Player",VLOOKUP(Search!$A5158,Inventory!$AF$2:$AI$5552,4,FALSE),IF($U$8="BV",VLOOKUP(Search!$A5158,Inventory!$AH$2:$AI$5552,2,FALSE),""))),"")</f>
        <v/>
      </c>
      <c r="C5158" s="38"/>
      <c r="D5158" s="38"/>
      <c r="E5158" s="38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22"/>
    </row>
    <row r="5159" spans="1:22" x14ac:dyDescent="0.2">
      <c r="A5159" s="24">
        <f>1+LARGE($A$11:A5158,1)</f>
        <v>5148</v>
      </c>
      <c r="B5159" s="38" t="str">
        <f>_xlfn.IFNA(IF($U$8="set",VLOOKUP(Search!$A5159,Inventory!$AD$2:$AI$5552,6,FALSE),IF($U$8="Player",VLOOKUP(Search!$A5159,Inventory!$AF$2:$AI$5552,4,FALSE),IF($U$8="BV",VLOOKUP(Search!$A5159,Inventory!$AH$2:$AI$5552,2,FALSE),""))),"")</f>
        <v/>
      </c>
      <c r="C5159" s="38"/>
      <c r="D5159" s="38"/>
      <c r="E5159" s="38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22"/>
    </row>
    <row r="5160" spans="1:22" x14ac:dyDescent="0.2">
      <c r="A5160" s="24">
        <f>1+LARGE($A$11:A5159,1)</f>
        <v>5149</v>
      </c>
      <c r="B5160" s="38" t="str">
        <f>_xlfn.IFNA(IF($U$8="set",VLOOKUP(Search!$A5160,Inventory!$AD$2:$AI$5552,6,FALSE),IF($U$8="Player",VLOOKUP(Search!$A5160,Inventory!$AF$2:$AI$5552,4,FALSE),IF($U$8="BV",VLOOKUP(Search!$A5160,Inventory!$AH$2:$AI$5552,2,FALSE),""))),"")</f>
        <v/>
      </c>
      <c r="C5160" s="38"/>
      <c r="D5160" s="38"/>
      <c r="E5160" s="38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22"/>
    </row>
    <row r="5161" spans="1:22" x14ac:dyDescent="0.2">
      <c r="A5161" s="24">
        <f>1+LARGE($A$11:A5160,1)</f>
        <v>5150</v>
      </c>
      <c r="B5161" s="38" t="str">
        <f>_xlfn.IFNA(IF($U$8="set",VLOOKUP(Search!$A5161,Inventory!$AD$2:$AI$5552,6,FALSE),IF($U$8="Player",VLOOKUP(Search!$A5161,Inventory!$AF$2:$AI$5552,4,FALSE),IF($U$8="BV",VLOOKUP(Search!$A5161,Inventory!$AH$2:$AI$5552,2,FALSE),""))),"")</f>
        <v/>
      </c>
      <c r="C5161" s="38"/>
      <c r="D5161" s="38"/>
      <c r="E5161" s="38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22"/>
    </row>
    <row r="5162" spans="1:22" x14ac:dyDescent="0.2">
      <c r="A5162" s="24">
        <f>1+LARGE($A$11:A5161,1)</f>
        <v>5151</v>
      </c>
      <c r="B5162" s="38" t="str">
        <f>_xlfn.IFNA(IF($U$8="set",VLOOKUP(Search!$A5162,Inventory!$AD$2:$AI$5552,6,FALSE),IF($U$8="Player",VLOOKUP(Search!$A5162,Inventory!$AF$2:$AI$5552,4,FALSE),IF($U$8="BV",VLOOKUP(Search!$A5162,Inventory!$AH$2:$AI$5552,2,FALSE),""))),"")</f>
        <v/>
      </c>
      <c r="C5162" s="38"/>
      <c r="D5162" s="38"/>
      <c r="E5162" s="38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22"/>
    </row>
    <row r="5163" spans="1:22" x14ac:dyDescent="0.2">
      <c r="A5163" s="24">
        <f>1+LARGE($A$11:A5162,1)</f>
        <v>5152</v>
      </c>
      <c r="B5163" s="38" t="str">
        <f>_xlfn.IFNA(IF($U$8="set",VLOOKUP(Search!$A5163,Inventory!$AD$2:$AI$5552,6,FALSE),IF($U$8="Player",VLOOKUP(Search!$A5163,Inventory!$AF$2:$AI$5552,4,FALSE),IF($U$8="BV",VLOOKUP(Search!$A5163,Inventory!$AH$2:$AI$5552,2,FALSE),""))),"")</f>
        <v/>
      </c>
      <c r="C5163" s="38"/>
      <c r="D5163" s="38"/>
      <c r="E5163" s="38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22"/>
    </row>
    <row r="5164" spans="1:22" x14ac:dyDescent="0.2">
      <c r="A5164" s="24">
        <f>1+LARGE($A$11:A5163,1)</f>
        <v>5153</v>
      </c>
      <c r="B5164" s="38" t="str">
        <f>_xlfn.IFNA(IF($U$8="set",VLOOKUP(Search!$A5164,Inventory!$AD$2:$AI$5552,6,FALSE),IF($U$8="Player",VLOOKUP(Search!$A5164,Inventory!$AF$2:$AI$5552,4,FALSE),IF($U$8="BV",VLOOKUP(Search!$A5164,Inventory!$AH$2:$AI$5552,2,FALSE),""))),"")</f>
        <v/>
      </c>
      <c r="C5164" s="38"/>
      <c r="D5164" s="38"/>
      <c r="E5164" s="38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22"/>
    </row>
    <row r="5165" spans="1:22" x14ac:dyDescent="0.2">
      <c r="A5165" s="24">
        <f>1+LARGE($A$11:A5164,1)</f>
        <v>5154</v>
      </c>
      <c r="B5165" s="38" t="str">
        <f>_xlfn.IFNA(IF($U$8="set",VLOOKUP(Search!$A5165,Inventory!$AD$2:$AI$5552,6,FALSE),IF($U$8="Player",VLOOKUP(Search!$A5165,Inventory!$AF$2:$AI$5552,4,FALSE),IF($U$8="BV",VLOOKUP(Search!$A5165,Inventory!$AH$2:$AI$5552,2,FALSE),""))),"")</f>
        <v/>
      </c>
      <c r="C5165" s="38"/>
      <c r="D5165" s="38"/>
      <c r="E5165" s="38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22"/>
    </row>
    <row r="5166" spans="1:22" x14ac:dyDescent="0.2">
      <c r="A5166" s="24">
        <f>1+LARGE($A$11:A5165,1)</f>
        <v>5155</v>
      </c>
      <c r="B5166" s="38" t="str">
        <f>_xlfn.IFNA(IF($U$8="set",VLOOKUP(Search!$A5166,Inventory!$AD$2:$AI$5552,6,FALSE),IF($U$8="Player",VLOOKUP(Search!$A5166,Inventory!$AF$2:$AI$5552,4,FALSE),IF($U$8="BV",VLOOKUP(Search!$A5166,Inventory!$AH$2:$AI$5552,2,FALSE),""))),"")</f>
        <v/>
      </c>
      <c r="C5166" s="38"/>
      <c r="D5166" s="38"/>
      <c r="E5166" s="38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22"/>
    </row>
    <row r="5167" spans="1:22" x14ac:dyDescent="0.2">
      <c r="A5167" s="24">
        <f>1+LARGE($A$11:A5166,1)</f>
        <v>5156</v>
      </c>
      <c r="B5167" s="38" t="str">
        <f>_xlfn.IFNA(IF($U$8="set",VLOOKUP(Search!$A5167,Inventory!$AD$2:$AI$5552,6,FALSE),IF($U$8="Player",VLOOKUP(Search!$A5167,Inventory!$AF$2:$AI$5552,4,FALSE),IF($U$8="BV",VLOOKUP(Search!$A5167,Inventory!$AH$2:$AI$5552,2,FALSE),""))),"")</f>
        <v/>
      </c>
      <c r="C5167" s="38"/>
      <c r="D5167" s="38"/>
      <c r="E5167" s="38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22"/>
    </row>
    <row r="5168" spans="1:22" x14ac:dyDescent="0.2">
      <c r="A5168" s="24">
        <f>1+LARGE($A$11:A5167,1)</f>
        <v>5157</v>
      </c>
      <c r="B5168" s="38" t="str">
        <f>_xlfn.IFNA(IF($U$8="set",VLOOKUP(Search!$A5168,Inventory!$AD$2:$AI$5552,6,FALSE),IF($U$8="Player",VLOOKUP(Search!$A5168,Inventory!$AF$2:$AI$5552,4,FALSE),IF($U$8="BV",VLOOKUP(Search!$A5168,Inventory!$AH$2:$AI$5552,2,FALSE),""))),"")</f>
        <v/>
      </c>
      <c r="C5168" s="38"/>
      <c r="D5168" s="38"/>
      <c r="E5168" s="38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22"/>
    </row>
    <row r="5169" spans="1:22" x14ac:dyDescent="0.2">
      <c r="A5169" s="24">
        <f>1+LARGE($A$11:A5168,1)</f>
        <v>5158</v>
      </c>
      <c r="B5169" s="38" t="str">
        <f>_xlfn.IFNA(IF($U$8="set",VLOOKUP(Search!$A5169,Inventory!$AD$2:$AI$5552,6,FALSE),IF($U$8="Player",VLOOKUP(Search!$A5169,Inventory!$AF$2:$AI$5552,4,FALSE),IF($U$8="BV",VLOOKUP(Search!$A5169,Inventory!$AH$2:$AI$5552,2,FALSE),""))),"")</f>
        <v/>
      </c>
      <c r="C5169" s="38"/>
      <c r="D5169" s="38"/>
      <c r="E5169" s="38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22"/>
    </row>
    <row r="5170" spans="1:22" x14ac:dyDescent="0.2">
      <c r="A5170" s="24">
        <f>1+LARGE($A$11:A5169,1)</f>
        <v>5159</v>
      </c>
      <c r="B5170" s="38" t="str">
        <f>_xlfn.IFNA(IF($U$8="set",VLOOKUP(Search!$A5170,Inventory!$AD$2:$AI$5552,6,FALSE),IF($U$8="Player",VLOOKUP(Search!$A5170,Inventory!$AF$2:$AI$5552,4,FALSE),IF($U$8="BV",VLOOKUP(Search!$A5170,Inventory!$AH$2:$AI$5552,2,FALSE),""))),"")</f>
        <v/>
      </c>
      <c r="C5170" s="38"/>
      <c r="D5170" s="38"/>
      <c r="E5170" s="38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22"/>
    </row>
    <row r="5171" spans="1:22" x14ac:dyDescent="0.2">
      <c r="A5171" s="24">
        <f>1+LARGE($A$11:A5170,1)</f>
        <v>5160</v>
      </c>
      <c r="B5171" s="38" t="str">
        <f>_xlfn.IFNA(IF($U$8="set",VLOOKUP(Search!$A5171,Inventory!$AD$2:$AI$5552,6,FALSE),IF($U$8="Player",VLOOKUP(Search!$A5171,Inventory!$AF$2:$AI$5552,4,FALSE),IF($U$8="BV",VLOOKUP(Search!$A5171,Inventory!$AH$2:$AI$5552,2,FALSE),""))),"")</f>
        <v/>
      </c>
      <c r="C5171" s="38"/>
      <c r="D5171" s="38"/>
      <c r="E5171" s="38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22"/>
    </row>
    <row r="5172" spans="1:22" x14ac:dyDescent="0.2">
      <c r="A5172" s="24">
        <f>1+LARGE($A$11:A5171,1)</f>
        <v>5161</v>
      </c>
      <c r="B5172" s="38" t="str">
        <f>_xlfn.IFNA(IF($U$8="set",VLOOKUP(Search!$A5172,Inventory!$AD$2:$AI$5552,6,FALSE),IF($U$8="Player",VLOOKUP(Search!$A5172,Inventory!$AF$2:$AI$5552,4,FALSE),IF($U$8="BV",VLOOKUP(Search!$A5172,Inventory!$AH$2:$AI$5552,2,FALSE),""))),"")</f>
        <v/>
      </c>
      <c r="C5172" s="38"/>
      <c r="D5172" s="38"/>
      <c r="E5172" s="38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22"/>
    </row>
    <row r="5173" spans="1:22" x14ac:dyDescent="0.2">
      <c r="A5173" s="24">
        <f>1+LARGE($A$11:A5172,1)</f>
        <v>5162</v>
      </c>
      <c r="B5173" s="38" t="str">
        <f>_xlfn.IFNA(IF($U$8="set",VLOOKUP(Search!$A5173,Inventory!$AD$2:$AI$5552,6,FALSE),IF($U$8="Player",VLOOKUP(Search!$A5173,Inventory!$AF$2:$AI$5552,4,FALSE),IF($U$8="BV",VLOOKUP(Search!$A5173,Inventory!$AH$2:$AI$5552,2,FALSE),""))),"")</f>
        <v/>
      </c>
      <c r="C5173" s="38"/>
      <c r="D5173" s="38"/>
      <c r="E5173" s="38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22"/>
    </row>
    <row r="5174" spans="1:22" x14ac:dyDescent="0.2">
      <c r="A5174" s="24">
        <f>1+LARGE($A$11:A5173,1)</f>
        <v>5163</v>
      </c>
      <c r="B5174" s="38" t="str">
        <f>_xlfn.IFNA(IF($U$8="set",VLOOKUP(Search!$A5174,Inventory!$AD$2:$AI$5552,6,FALSE),IF($U$8="Player",VLOOKUP(Search!$A5174,Inventory!$AF$2:$AI$5552,4,FALSE),IF($U$8="BV",VLOOKUP(Search!$A5174,Inventory!$AH$2:$AI$5552,2,FALSE),""))),"")</f>
        <v/>
      </c>
      <c r="C5174" s="38"/>
      <c r="D5174" s="38"/>
      <c r="E5174" s="38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22"/>
    </row>
    <row r="5175" spans="1:22" x14ac:dyDescent="0.2">
      <c r="A5175" s="24">
        <f>1+LARGE($A$11:A5174,1)</f>
        <v>5164</v>
      </c>
      <c r="B5175" s="38" t="str">
        <f>_xlfn.IFNA(IF($U$8="set",VLOOKUP(Search!$A5175,Inventory!$AD$2:$AI$5552,6,FALSE),IF($U$8="Player",VLOOKUP(Search!$A5175,Inventory!$AF$2:$AI$5552,4,FALSE),IF($U$8="BV",VLOOKUP(Search!$A5175,Inventory!$AH$2:$AI$5552,2,FALSE),""))),"")</f>
        <v/>
      </c>
      <c r="C5175" s="38"/>
      <c r="D5175" s="38"/>
      <c r="E5175" s="38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22"/>
    </row>
    <row r="5176" spans="1:22" x14ac:dyDescent="0.2">
      <c r="A5176" s="24">
        <f>1+LARGE($A$11:A5175,1)</f>
        <v>5165</v>
      </c>
      <c r="B5176" s="38" t="str">
        <f>_xlfn.IFNA(IF($U$8="set",VLOOKUP(Search!$A5176,Inventory!$AD$2:$AI$5552,6,FALSE),IF($U$8="Player",VLOOKUP(Search!$A5176,Inventory!$AF$2:$AI$5552,4,FALSE),IF($U$8="BV",VLOOKUP(Search!$A5176,Inventory!$AH$2:$AI$5552,2,FALSE),""))),"")</f>
        <v/>
      </c>
      <c r="C5176" s="38"/>
      <c r="D5176" s="38"/>
      <c r="E5176" s="38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22"/>
    </row>
    <row r="5177" spans="1:22" x14ac:dyDescent="0.2">
      <c r="A5177" s="24">
        <f>1+LARGE($A$11:A5176,1)</f>
        <v>5166</v>
      </c>
      <c r="B5177" s="38" t="str">
        <f>_xlfn.IFNA(IF($U$8="set",VLOOKUP(Search!$A5177,Inventory!$AD$2:$AI$5552,6,FALSE),IF($U$8="Player",VLOOKUP(Search!$A5177,Inventory!$AF$2:$AI$5552,4,FALSE),IF($U$8="BV",VLOOKUP(Search!$A5177,Inventory!$AH$2:$AI$5552,2,FALSE),""))),"")</f>
        <v/>
      </c>
      <c r="C5177" s="38"/>
      <c r="D5177" s="38"/>
      <c r="E5177" s="38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22"/>
    </row>
    <row r="5178" spans="1:22" x14ac:dyDescent="0.2">
      <c r="A5178" s="24">
        <f>1+LARGE($A$11:A5177,1)</f>
        <v>5167</v>
      </c>
      <c r="B5178" s="38" t="str">
        <f>_xlfn.IFNA(IF($U$8="set",VLOOKUP(Search!$A5178,Inventory!$AD$2:$AI$5552,6,FALSE),IF($U$8="Player",VLOOKUP(Search!$A5178,Inventory!$AF$2:$AI$5552,4,FALSE),IF($U$8="BV",VLOOKUP(Search!$A5178,Inventory!$AH$2:$AI$5552,2,FALSE),""))),"")</f>
        <v/>
      </c>
      <c r="C5178" s="38"/>
      <c r="D5178" s="38"/>
      <c r="E5178" s="38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22"/>
    </row>
    <row r="5179" spans="1:22" x14ac:dyDescent="0.2">
      <c r="A5179" s="24">
        <f>1+LARGE($A$11:A5178,1)</f>
        <v>5168</v>
      </c>
      <c r="B5179" s="38" t="str">
        <f>_xlfn.IFNA(IF($U$8="set",VLOOKUP(Search!$A5179,Inventory!$AD$2:$AI$5552,6,FALSE),IF($U$8="Player",VLOOKUP(Search!$A5179,Inventory!$AF$2:$AI$5552,4,FALSE),IF($U$8="BV",VLOOKUP(Search!$A5179,Inventory!$AH$2:$AI$5552,2,FALSE),""))),"")</f>
        <v/>
      </c>
      <c r="C5179" s="38"/>
      <c r="D5179" s="38"/>
      <c r="E5179" s="38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22"/>
    </row>
    <row r="5180" spans="1:22" x14ac:dyDescent="0.2">
      <c r="A5180" s="24">
        <f>1+LARGE($A$11:A5179,1)</f>
        <v>5169</v>
      </c>
      <c r="B5180" s="38" t="str">
        <f>_xlfn.IFNA(IF($U$8="set",VLOOKUP(Search!$A5180,Inventory!$AD$2:$AI$5552,6,FALSE),IF($U$8="Player",VLOOKUP(Search!$A5180,Inventory!$AF$2:$AI$5552,4,FALSE),IF($U$8="BV",VLOOKUP(Search!$A5180,Inventory!$AH$2:$AI$5552,2,FALSE),""))),"")</f>
        <v/>
      </c>
      <c r="C5180" s="38"/>
      <c r="D5180" s="38"/>
      <c r="E5180" s="38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22"/>
    </row>
    <row r="5181" spans="1:22" x14ac:dyDescent="0.2">
      <c r="A5181" s="24">
        <f>1+LARGE($A$11:A5180,1)</f>
        <v>5170</v>
      </c>
      <c r="B5181" s="38" t="str">
        <f>_xlfn.IFNA(IF($U$8="set",VLOOKUP(Search!$A5181,Inventory!$AD$2:$AI$5552,6,FALSE),IF($U$8="Player",VLOOKUP(Search!$A5181,Inventory!$AF$2:$AI$5552,4,FALSE),IF($U$8="BV",VLOOKUP(Search!$A5181,Inventory!$AH$2:$AI$5552,2,FALSE),""))),"")</f>
        <v/>
      </c>
      <c r="C5181" s="38"/>
      <c r="D5181" s="38"/>
      <c r="E5181" s="38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22"/>
    </row>
    <row r="5182" spans="1:22" x14ac:dyDescent="0.2">
      <c r="A5182" s="24">
        <f>1+LARGE($A$11:A5181,1)</f>
        <v>5171</v>
      </c>
      <c r="B5182" s="38" t="str">
        <f>_xlfn.IFNA(IF($U$8="set",VLOOKUP(Search!$A5182,Inventory!$AD$2:$AI$5552,6,FALSE),IF($U$8="Player",VLOOKUP(Search!$A5182,Inventory!$AF$2:$AI$5552,4,FALSE),IF($U$8="BV",VLOOKUP(Search!$A5182,Inventory!$AH$2:$AI$5552,2,FALSE),""))),"")</f>
        <v/>
      </c>
      <c r="C5182" s="38"/>
      <c r="D5182" s="38"/>
      <c r="E5182" s="38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22"/>
    </row>
    <row r="5183" spans="1:22" x14ac:dyDescent="0.2">
      <c r="A5183" s="24">
        <f>1+LARGE($A$11:A5182,1)</f>
        <v>5172</v>
      </c>
      <c r="B5183" s="38" t="str">
        <f>_xlfn.IFNA(IF($U$8="set",VLOOKUP(Search!$A5183,Inventory!$AD$2:$AI$5552,6,FALSE),IF($U$8="Player",VLOOKUP(Search!$A5183,Inventory!$AF$2:$AI$5552,4,FALSE),IF($U$8="BV",VLOOKUP(Search!$A5183,Inventory!$AH$2:$AI$5552,2,FALSE),""))),"")</f>
        <v/>
      </c>
      <c r="C5183" s="38"/>
      <c r="D5183" s="38"/>
      <c r="E5183" s="38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22"/>
    </row>
    <row r="5184" spans="1:22" x14ac:dyDescent="0.2">
      <c r="A5184" s="24">
        <f>1+LARGE($A$11:A5183,1)</f>
        <v>5173</v>
      </c>
      <c r="B5184" s="38" t="str">
        <f>_xlfn.IFNA(IF($U$8="set",VLOOKUP(Search!$A5184,Inventory!$AD$2:$AI$5552,6,FALSE),IF($U$8="Player",VLOOKUP(Search!$A5184,Inventory!$AF$2:$AI$5552,4,FALSE),IF($U$8="BV",VLOOKUP(Search!$A5184,Inventory!$AH$2:$AI$5552,2,FALSE),""))),"")</f>
        <v/>
      </c>
      <c r="C5184" s="38"/>
      <c r="D5184" s="38"/>
      <c r="E5184" s="38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22"/>
    </row>
    <row r="5185" spans="1:22" x14ac:dyDescent="0.2">
      <c r="A5185" s="24">
        <f>1+LARGE($A$11:A5184,1)</f>
        <v>5174</v>
      </c>
      <c r="B5185" s="38" t="str">
        <f>_xlfn.IFNA(IF($U$8="set",VLOOKUP(Search!$A5185,Inventory!$AD$2:$AI$5552,6,FALSE),IF($U$8="Player",VLOOKUP(Search!$A5185,Inventory!$AF$2:$AI$5552,4,FALSE),IF($U$8="BV",VLOOKUP(Search!$A5185,Inventory!$AH$2:$AI$5552,2,FALSE),""))),"")</f>
        <v/>
      </c>
      <c r="C5185" s="38"/>
      <c r="D5185" s="38"/>
      <c r="E5185" s="38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22"/>
    </row>
    <row r="5186" spans="1:22" x14ac:dyDescent="0.2">
      <c r="A5186" s="24">
        <f>1+LARGE($A$11:A5185,1)</f>
        <v>5175</v>
      </c>
      <c r="B5186" s="38" t="str">
        <f>_xlfn.IFNA(IF($U$8="set",VLOOKUP(Search!$A5186,Inventory!$AD$2:$AI$5552,6,FALSE),IF($U$8="Player",VLOOKUP(Search!$A5186,Inventory!$AF$2:$AI$5552,4,FALSE),IF($U$8="BV",VLOOKUP(Search!$A5186,Inventory!$AH$2:$AI$5552,2,FALSE),""))),"")</f>
        <v/>
      </c>
      <c r="C5186" s="38"/>
      <c r="D5186" s="38"/>
      <c r="E5186" s="38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22"/>
    </row>
    <row r="5187" spans="1:22" x14ac:dyDescent="0.2">
      <c r="A5187" s="24">
        <f>1+LARGE($A$11:A5186,1)</f>
        <v>5176</v>
      </c>
      <c r="B5187" s="38" t="str">
        <f>_xlfn.IFNA(IF($U$8="set",VLOOKUP(Search!$A5187,Inventory!$AD$2:$AI$5552,6,FALSE),IF($U$8="Player",VLOOKUP(Search!$A5187,Inventory!$AF$2:$AI$5552,4,FALSE),IF($U$8="BV",VLOOKUP(Search!$A5187,Inventory!$AH$2:$AI$5552,2,FALSE),""))),"")</f>
        <v/>
      </c>
      <c r="C5187" s="38"/>
      <c r="D5187" s="38"/>
      <c r="E5187" s="38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22"/>
    </row>
    <row r="5188" spans="1:22" x14ac:dyDescent="0.2">
      <c r="A5188" s="24">
        <f>1+LARGE($A$11:A5187,1)</f>
        <v>5177</v>
      </c>
      <c r="B5188" s="38" t="str">
        <f>_xlfn.IFNA(IF($U$8="set",VLOOKUP(Search!$A5188,Inventory!$AD$2:$AI$5552,6,FALSE),IF($U$8="Player",VLOOKUP(Search!$A5188,Inventory!$AF$2:$AI$5552,4,FALSE),IF($U$8="BV",VLOOKUP(Search!$A5188,Inventory!$AH$2:$AI$5552,2,FALSE),""))),"")</f>
        <v/>
      </c>
      <c r="C5188" s="38"/>
      <c r="D5188" s="38"/>
      <c r="E5188" s="38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22"/>
    </row>
    <row r="5189" spans="1:22" x14ac:dyDescent="0.2">
      <c r="A5189" s="24">
        <f>1+LARGE($A$11:A5188,1)</f>
        <v>5178</v>
      </c>
      <c r="B5189" s="38" t="str">
        <f>_xlfn.IFNA(IF($U$8="set",VLOOKUP(Search!$A5189,Inventory!$AD$2:$AI$5552,6,FALSE),IF($U$8="Player",VLOOKUP(Search!$A5189,Inventory!$AF$2:$AI$5552,4,FALSE),IF($U$8="BV",VLOOKUP(Search!$A5189,Inventory!$AH$2:$AI$5552,2,FALSE),""))),"")</f>
        <v/>
      </c>
      <c r="C5189" s="38"/>
      <c r="D5189" s="38"/>
      <c r="E5189" s="38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22"/>
    </row>
    <row r="5190" spans="1:22" x14ac:dyDescent="0.2">
      <c r="A5190" s="24">
        <f>1+LARGE($A$11:A5189,1)</f>
        <v>5179</v>
      </c>
      <c r="B5190" s="38" t="str">
        <f>_xlfn.IFNA(IF($U$8="set",VLOOKUP(Search!$A5190,Inventory!$AD$2:$AI$5552,6,FALSE),IF($U$8="Player",VLOOKUP(Search!$A5190,Inventory!$AF$2:$AI$5552,4,FALSE),IF($U$8="BV",VLOOKUP(Search!$A5190,Inventory!$AH$2:$AI$5552,2,FALSE),""))),"")</f>
        <v/>
      </c>
      <c r="C5190" s="38"/>
      <c r="D5190" s="38"/>
      <c r="E5190" s="38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22"/>
    </row>
    <row r="5191" spans="1:22" x14ac:dyDescent="0.2">
      <c r="A5191" s="24">
        <f>1+LARGE($A$11:A5190,1)</f>
        <v>5180</v>
      </c>
      <c r="B5191" s="38" t="str">
        <f>_xlfn.IFNA(IF($U$8="set",VLOOKUP(Search!$A5191,Inventory!$AD$2:$AI$5552,6,FALSE),IF($U$8="Player",VLOOKUP(Search!$A5191,Inventory!$AF$2:$AI$5552,4,FALSE),IF($U$8="BV",VLOOKUP(Search!$A5191,Inventory!$AH$2:$AI$5552,2,FALSE),""))),"")</f>
        <v/>
      </c>
      <c r="C5191" s="38"/>
      <c r="D5191" s="38"/>
      <c r="E5191" s="38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22"/>
    </row>
    <row r="5192" spans="1:22" x14ac:dyDescent="0.2">
      <c r="A5192" s="24">
        <f>1+LARGE($A$11:A5191,1)</f>
        <v>5181</v>
      </c>
      <c r="B5192" s="38" t="str">
        <f>_xlfn.IFNA(IF($U$8="set",VLOOKUP(Search!$A5192,Inventory!$AD$2:$AI$5552,6,FALSE),IF($U$8="Player",VLOOKUP(Search!$A5192,Inventory!$AF$2:$AI$5552,4,FALSE),IF($U$8="BV",VLOOKUP(Search!$A5192,Inventory!$AH$2:$AI$5552,2,FALSE),""))),"")</f>
        <v/>
      </c>
      <c r="C5192" s="38"/>
      <c r="D5192" s="38"/>
      <c r="E5192" s="38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22"/>
    </row>
    <row r="5193" spans="1:22" x14ac:dyDescent="0.2">
      <c r="A5193" s="24">
        <f>1+LARGE($A$11:A5192,1)</f>
        <v>5182</v>
      </c>
      <c r="B5193" s="38" t="str">
        <f>_xlfn.IFNA(IF($U$8="set",VLOOKUP(Search!$A5193,Inventory!$AD$2:$AI$5552,6,FALSE),IF($U$8="Player",VLOOKUP(Search!$A5193,Inventory!$AF$2:$AI$5552,4,FALSE),IF($U$8="BV",VLOOKUP(Search!$A5193,Inventory!$AH$2:$AI$5552,2,FALSE),""))),"")</f>
        <v/>
      </c>
      <c r="C5193" s="38"/>
      <c r="D5193" s="38"/>
      <c r="E5193" s="38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22"/>
    </row>
    <row r="5194" spans="1:22" x14ac:dyDescent="0.2">
      <c r="A5194" s="24">
        <f>1+LARGE($A$11:A5193,1)</f>
        <v>5183</v>
      </c>
      <c r="B5194" s="38" t="str">
        <f>_xlfn.IFNA(IF($U$8="set",VLOOKUP(Search!$A5194,Inventory!$AD$2:$AI$5552,6,FALSE),IF($U$8="Player",VLOOKUP(Search!$A5194,Inventory!$AF$2:$AI$5552,4,FALSE),IF($U$8="BV",VLOOKUP(Search!$A5194,Inventory!$AH$2:$AI$5552,2,FALSE),""))),"")</f>
        <v/>
      </c>
      <c r="C5194" s="38"/>
      <c r="D5194" s="38"/>
      <c r="E5194" s="38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22"/>
    </row>
    <row r="5195" spans="1:22" x14ac:dyDescent="0.2">
      <c r="A5195" s="24">
        <f>1+LARGE($A$11:A5194,1)</f>
        <v>5184</v>
      </c>
      <c r="B5195" s="38" t="str">
        <f>_xlfn.IFNA(IF($U$8="set",VLOOKUP(Search!$A5195,Inventory!$AD$2:$AI$5552,6,FALSE),IF($U$8="Player",VLOOKUP(Search!$A5195,Inventory!$AF$2:$AI$5552,4,FALSE),IF($U$8="BV",VLOOKUP(Search!$A5195,Inventory!$AH$2:$AI$5552,2,FALSE),""))),"")</f>
        <v/>
      </c>
      <c r="C5195" s="38"/>
      <c r="D5195" s="38"/>
      <c r="E5195" s="38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22"/>
    </row>
    <row r="5196" spans="1:22" x14ac:dyDescent="0.2">
      <c r="A5196" s="24">
        <f>1+LARGE($A$11:A5195,1)</f>
        <v>5185</v>
      </c>
      <c r="B5196" s="38" t="str">
        <f>_xlfn.IFNA(IF($U$8="set",VLOOKUP(Search!$A5196,Inventory!$AD$2:$AI$5552,6,FALSE),IF($U$8="Player",VLOOKUP(Search!$A5196,Inventory!$AF$2:$AI$5552,4,FALSE),IF($U$8="BV",VLOOKUP(Search!$A5196,Inventory!$AH$2:$AI$5552,2,FALSE),""))),"")</f>
        <v/>
      </c>
      <c r="C5196" s="38"/>
      <c r="D5196" s="38"/>
      <c r="E5196" s="38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22"/>
    </row>
    <row r="5197" spans="1:22" x14ac:dyDescent="0.2">
      <c r="A5197" s="24">
        <f>1+LARGE($A$11:A5196,1)</f>
        <v>5186</v>
      </c>
      <c r="B5197" s="38" t="str">
        <f>_xlfn.IFNA(IF($U$8="set",VLOOKUP(Search!$A5197,Inventory!$AD$2:$AI$5552,6,FALSE),IF($U$8="Player",VLOOKUP(Search!$A5197,Inventory!$AF$2:$AI$5552,4,FALSE),IF($U$8="BV",VLOOKUP(Search!$A5197,Inventory!$AH$2:$AI$5552,2,FALSE),""))),"")</f>
        <v/>
      </c>
      <c r="C5197" s="38"/>
      <c r="D5197" s="38"/>
      <c r="E5197" s="38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22"/>
    </row>
    <row r="5198" spans="1:22" x14ac:dyDescent="0.2">
      <c r="A5198" s="24">
        <f>1+LARGE($A$11:A5197,1)</f>
        <v>5187</v>
      </c>
      <c r="B5198" s="38" t="str">
        <f>_xlfn.IFNA(IF($U$8="set",VLOOKUP(Search!$A5198,Inventory!$AD$2:$AI$5552,6,FALSE),IF($U$8="Player",VLOOKUP(Search!$A5198,Inventory!$AF$2:$AI$5552,4,FALSE),IF($U$8="BV",VLOOKUP(Search!$A5198,Inventory!$AH$2:$AI$5552,2,FALSE),""))),"")</f>
        <v/>
      </c>
      <c r="C5198" s="38"/>
      <c r="D5198" s="38"/>
      <c r="E5198" s="38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22"/>
    </row>
    <row r="5199" spans="1:22" x14ac:dyDescent="0.2">
      <c r="A5199" s="24">
        <f>1+LARGE($A$11:A5198,1)</f>
        <v>5188</v>
      </c>
      <c r="B5199" s="38" t="str">
        <f>_xlfn.IFNA(IF($U$8="set",VLOOKUP(Search!$A5199,Inventory!$AD$2:$AI$5552,6,FALSE),IF($U$8="Player",VLOOKUP(Search!$A5199,Inventory!$AF$2:$AI$5552,4,FALSE),IF($U$8="BV",VLOOKUP(Search!$A5199,Inventory!$AH$2:$AI$5552,2,FALSE),""))),"")</f>
        <v/>
      </c>
      <c r="C5199" s="38"/>
      <c r="D5199" s="38"/>
      <c r="E5199" s="38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22"/>
    </row>
    <row r="5200" spans="1:22" x14ac:dyDescent="0.2">
      <c r="A5200" s="24">
        <f>1+LARGE($A$11:A5199,1)</f>
        <v>5189</v>
      </c>
      <c r="B5200" s="38" t="str">
        <f>_xlfn.IFNA(IF($U$8="set",VLOOKUP(Search!$A5200,Inventory!$AD$2:$AI$5552,6,FALSE),IF($U$8="Player",VLOOKUP(Search!$A5200,Inventory!$AF$2:$AI$5552,4,FALSE),IF($U$8="BV",VLOOKUP(Search!$A5200,Inventory!$AH$2:$AI$5552,2,FALSE),""))),"")</f>
        <v/>
      </c>
      <c r="C5200" s="38"/>
      <c r="D5200" s="38"/>
      <c r="E5200" s="38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22"/>
    </row>
    <row r="5201" spans="1:22" x14ac:dyDescent="0.2">
      <c r="A5201" s="24">
        <f>1+LARGE($A$11:A5200,1)</f>
        <v>5190</v>
      </c>
      <c r="B5201" s="38" t="str">
        <f>_xlfn.IFNA(IF($U$8="set",VLOOKUP(Search!$A5201,Inventory!$AD$2:$AI$5552,6,FALSE),IF($U$8="Player",VLOOKUP(Search!$A5201,Inventory!$AF$2:$AI$5552,4,FALSE),IF($U$8="BV",VLOOKUP(Search!$A5201,Inventory!$AH$2:$AI$5552,2,FALSE),""))),"")</f>
        <v/>
      </c>
      <c r="C5201" s="38"/>
      <c r="D5201" s="38"/>
      <c r="E5201" s="38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22"/>
    </row>
    <row r="5202" spans="1:22" x14ac:dyDescent="0.2">
      <c r="A5202" s="24">
        <f>1+LARGE($A$11:A5201,1)</f>
        <v>5191</v>
      </c>
      <c r="B5202" s="38" t="str">
        <f>_xlfn.IFNA(IF($U$8="set",VLOOKUP(Search!$A5202,Inventory!$AD$2:$AI$5552,6,FALSE),IF($U$8="Player",VLOOKUP(Search!$A5202,Inventory!$AF$2:$AI$5552,4,FALSE),IF($U$8="BV",VLOOKUP(Search!$A5202,Inventory!$AH$2:$AI$5552,2,FALSE),""))),"")</f>
        <v/>
      </c>
      <c r="C5202" s="38"/>
      <c r="D5202" s="38"/>
      <c r="E5202" s="38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22"/>
    </row>
    <row r="5203" spans="1:22" x14ac:dyDescent="0.2">
      <c r="A5203" s="24">
        <f>1+LARGE($A$11:A5202,1)</f>
        <v>5192</v>
      </c>
      <c r="B5203" s="38" t="str">
        <f>_xlfn.IFNA(IF($U$8="set",VLOOKUP(Search!$A5203,Inventory!$AD$2:$AI$5552,6,FALSE),IF($U$8="Player",VLOOKUP(Search!$A5203,Inventory!$AF$2:$AI$5552,4,FALSE),IF($U$8="BV",VLOOKUP(Search!$A5203,Inventory!$AH$2:$AI$5552,2,FALSE),""))),"")</f>
        <v/>
      </c>
      <c r="C5203" s="38"/>
      <c r="D5203" s="38"/>
      <c r="E5203" s="38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22"/>
    </row>
    <row r="5204" spans="1:22" x14ac:dyDescent="0.2">
      <c r="A5204" s="24">
        <f>1+LARGE($A$11:A5203,1)</f>
        <v>5193</v>
      </c>
      <c r="B5204" s="38" t="str">
        <f>_xlfn.IFNA(IF($U$8="set",VLOOKUP(Search!$A5204,Inventory!$AD$2:$AI$5552,6,FALSE),IF($U$8="Player",VLOOKUP(Search!$A5204,Inventory!$AF$2:$AI$5552,4,FALSE),IF($U$8="BV",VLOOKUP(Search!$A5204,Inventory!$AH$2:$AI$5552,2,FALSE),""))),"")</f>
        <v/>
      </c>
      <c r="C5204" s="38"/>
      <c r="D5204" s="38"/>
      <c r="E5204" s="38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22"/>
    </row>
    <row r="5205" spans="1:22" x14ac:dyDescent="0.2">
      <c r="A5205" s="24">
        <f>1+LARGE($A$11:A5204,1)</f>
        <v>5194</v>
      </c>
      <c r="B5205" s="38" t="str">
        <f>_xlfn.IFNA(IF($U$8="set",VLOOKUP(Search!$A5205,Inventory!$AD$2:$AI$5552,6,FALSE),IF($U$8="Player",VLOOKUP(Search!$A5205,Inventory!$AF$2:$AI$5552,4,FALSE),IF($U$8="BV",VLOOKUP(Search!$A5205,Inventory!$AH$2:$AI$5552,2,FALSE),""))),"")</f>
        <v/>
      </c>
      <c r="C5205" s="38"/>
      <c r="D5205" s="38"/>
      <c r="E5205" s="38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22"/>
    </row>
    <row r="5206" spans="1:22" x14ac:dyDescent="0.2">
      <c r="A5206" s="24">
        <f>1+LARGE($A$11:A5205,1)</f>
        <v>5195</v>
      </c>
      <c r="B5206" s="38" t="str">
        <f>_xlfn.IFNA(IF($U$8="set",VLOOKUP(Search!$A5206,Inventory!$AD$2:$AI$5552,6,FALSE),IF($U$8="Player",VLOOKUP(Search!$A5206,Inventory!$AF$2:$AI$5552,4,FALSE),IF($U$8="BV",VLOOKUP(Search!$A5206,Inventory!$AH$2:$AI$5552,2,FALSE),""))),"")</f>
        <v/>
      </c>
      <c r="C5206" s="38"/>
      <c r="D5206" s="38"/>
      <c r="E5206" s="38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22"/>
    </row>
    <row r="5207" spans="1:22" x14ac:dyDescent="0.2">
      <c r="A5207" s="24">
        <f>1+LARGE($A$11:A5206,1)</f>
        <v>5196</v>
      </c>
      <c r="B5207" s="38" t="str">
        <f>_xlfn.IFNA(IF($U$8="set",VLOOKUP(Search!$A5207,Inventory!$AD$2:$AI$5552,6,FALSE),IF($U$8="Player",VLOOKUP(Search!$A5207,Inventory!$AF$2:$AI$5552,4,FALSE),IF($U$8="BV",VLOOKUP(Search!$A5207,Inventory!$AH$2:$AI$5552,2,FALSE),""))),"")</f>
        <v/>
      </c>
      <c r="C5207" s="38"/>
      <c r="D5207" s="38"/>
      <c r="E5207" s="38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22"/>
    </row>
    <row r="5208" spans="1:22" x14ac:dyDescent="0.2">
      <c r="A5208" s="24">
        <f>1+LARGE($A$11:A5207,1)</f>
        <v>5197</v>
      </c>
      <c r="B5208" s="38" t="str">
        <f>_xlfn.IFNA(IF($U$8="set",VLOOKUP(Search!$A5208,Inventory!$AD$2:$AI$5552,6,FALSE),IF($U$8="Player",VLOOKUP(Search!$A5208,Inventory!$AF$2:$AI$5552,4,FALSE),IF($U$8="BV",VLOOKUP(Search!$A5208,Inventory!$AH$2:$AI$5552,2,FALSE),""))),"")</f>
        <v/>
      </c>
      <c r="C5208" s="38"/>
      <c r="D5208" s="38"/>
      <c r="E5208" s="38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22"/>
    </row>
    <row r="5209" spans="1:22" x14ac:dyDescent="0.2">
      <c r="A5209" s="24">
        <f>1+LARGE($A$11:A5208,1)</f>
        <v>5198</v>
      </c>
      <c r="B5209" s="38" t="str">
        <f>_xlfn.IFNA(IF($U$8="set",VLOOKUP(Search!$A5209,Inventory!$AD$2:$AI$5552,6,FALSE),IF($U$8="Player",VLOOKUP(Search!$A5209,Inventory!$AF$2:$AI$5552,4,FALSE),IF($U$8="BV",VLOOKUP(Search!$A5209,Inventory!$AH$2:$AI$5552,2,FALSE),""))),"")</f>
        <v/>
      </c>
      <c r="C5209" s="38"/>
      <c r="D5209" s="38"/>
      <c r="E5209" s="38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22"/>
    </row>
    <row r="5210" spans="1:22" x14ac:dyDescent="0.2">
      <c r="A5210" s="24">
        <f>1+LARGE($A$11:A5209,1)</f>
        <v>5199</v>
      </c>
      <c r="B5210" s="38" t="str">
        <f>_xlfn.IFNA(IF($U$8="set",VLOOKUP(Search!$A5210,Inventory!$AD$2:$AI$5552,6,FALSE),IF($U$8="Player",VLOOKUP(Search!$A5210,Inventory!$AF$2:$AI$5552,4,FALSE),IF($U$8="BV",VLOOKUP(Search!$A5210,Inventory!$AH$2:$AI$5552,2,FALSE),""))),"")</f>
        <v/>
      </c>
      <c r="C5210" s="38"/>
      <c r="D5210" s="38"/>
      <c r="E5210" s="38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22"/>
    </row>
    <row r="5211" spans="1:22" x14ac:dyDescent="0.2">
      <c r="A5211" s="24">
        <f>1+LARGE($A$11:A5210,1)</f>
        <v>5200</v>
      </c>
      <c r="B5211" s="38" t="str">
        <f>_xlfn.IFNA(IF($U$8="set",VLOOKUP(Search!$A5211,Inventory!$AD$2:$AI$5552,6,FALSE),IF($U$8="Player",VLOOKUP(Search!$A5211,Inventory!$AF$2:$AI$5552,4,FALSE),IF($U$8="BV",VLOOKUP(Search!$A5211,Inventory!$AH$2:$AI$5552,2,FALSE),""))),"")</f>
        <v/>
      </c>
      <c r="C5211" s="38"/>
      <c r="D5211" s="38"/>
      <c r="E5211" s="38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22"/>
    </row>
    <row r="5212" spans="1:22" x14ac:dyDescent="0.2">
      <c r="A5212" s="24">
        <f>1+LARGE($A$11:A5211,1)</f>
        <v>5201</v>
      </c>
      <c r="B5212" s="38" t="str">
        <f>_xlfn.IFNA(IF($U$8="set",VLOOKUP(Search!$A5212,Inventory!$AD$2:$AI$5552,6,FALSE),IF($U$8="Player",VLOOKUP(Search!$A5212,Inventory!$AF$2:$AI$5552,4,FALSE),IF($U$8="BV",VLOOKUP(Search!$A5212,Inventory!$AH$2:$AI$5552,2,FALSE),""))),"")</f>
        <v/>
      </c>
      <c r="C5212" s="38"/>
      <c r="D5212" s="38"/>
      <c r="E5212" s="38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22"/>
    </row>
    <row r="5213" spans="1:22" x14ac:dyDescent="0.2">
      <c r="A5213" s="24">
        <f>1+LARGE($A$11:A5212,1)</f>
        <v>5202</v>
      </c>
      <c r="B5213" s="38" t="str">
        <f>_xlfn.IFNA(IF($U$8="set",VLOOKUP(Search!$A5213,Inventory!$AD$2:$AI$5552,6,FALSE),IF($U$8="Player",VLOOKUP(Search!$A5213,Inventory!$AF$2:$AI$5552,4,FALSE),IF($U$8="BV",VLOOKUP(Search!$A5213,Inventory!$AH$2:$AI$5552,2,FALSE),""))),"")</f>
        <v/>
      </c>
      <c r="C5213" s="38"/>
      <c r="D5213" s="38"/>
      <c r="E5213" s="38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22"/>
    </row>
    <row r="5214" spans="1:22" x14ac:dyDescent="0.2">
      <c r="A5214" s="24">
        <f>1+LARGE($A$11:A5213,1)</f>
        <v>5203</v>
      </c>
      <c r="B5214" s="38" t="str">
        <f>_xlfn.IFNA(IF($U$8="set",VLOOKUP(Search!$A5214,Inventory!$AD$2:$AI$5552,6,FALSE),IF($U$8="Player",VLOOKUP(Search!$A5214,Inventory!$AF$2:$AI$5552,4,FALSE),IF($U$8="BV",VLOOKUP(Search!$A5214,Inventory!$AH$2:$AI$5552,2,FALSE),""))),"")</f>
        <v/>
      </c>
      <c r="C5214" s="38"/>
      <c r="D5214" s="38"/>
      <c r="E5214" s="38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22"/>
    </row>
    <row r="5215" spans="1:22" x14ac:dyDescent="0.2">
      <c r="A5215" s="24">
        <f>1+LARGE($A$11:A5214,1)</f>
        <v>5204</v>
      </c>
      <c r="B5215" s="38" t="str">
        <f>_xlfn.IFNA(IF($U$8="set",VLOOKUP(Search!$A5215,Inventory!$AD$2:$AI$5552,6,FALSE),IF($U$8="Player",VLOOKUP(Search!$A5215,Inventory!$AF$2:$AI$5552,4,FALSE),IF($U$8="BV",VLOOKUP(Search!$A5215,Inventory!$AH$2:$AI$5552,2,FALSE),""))),"")</f>
        <v/>
      </c>
      <c r="C5215" s="38"/>
      <c r="D5215" s="38"/>
      <c r="E5215" s="38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22"/>
    </row>
    <row r="5216" spans="1:22" x14ac:dyDescent="0.2">
      <c r="A5216" s="24">
        <f>1+LARGE($A$11:A5215,1)</f>
        <v>5205</v>
      </c>
      <c r="B5216" s="38" t="str">
        <f>_xlfn.IFNA(IF($U$8="set",VLOOKUP(Search!$A5216,Inventory!$AD$2:$AI$5552,6,FALSE),IF($U$8="Player",VLOOKUP(Search!$A5216,Inventory!$AF$2:$AI$5552,4,FALSE),IF($U$8="BV",VLOOKUP(Search!$A5216,Inventory!$AH$2:$AI$5552,2,FALSE),""))),"")</f>
        <v/>
      </c>
      <c r="C5216" s="38"/>
      <c r="D5216" s="38"/>
      <c r="E5216" s="38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22"/>
    </row>
    <row r="5217" spans="1:22" x14ac:dyDescent="0.2">
      <c r="A5217" s="24">
        <f>1+LARGE($A$11:A5216,1)</f>
        <v>5206</v>
      </c>
      <c r="B5217" s="38" t="str">
        <f>_xlfn.IFNA(IF($U$8="set",VLOOKUP(Search!$A5217,Inventory!$AD$2:$AI$5552,6,FALSE),IF($U$8="Player",VLOOKUP(Search!$A5217,Inventory!$AF$2:$AI$5552,4,FALSE),IF($U$8="BV",VLOOKUP(Search!$A5217,Inventory!$AH$2:$AI$5552,2,FALSE),""))),"")</f>
        <v/>
      </c>
      <c r="C5217" s="38"/>
      <c r="D5217" s="38"/>
      <c r="E5217" s="38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22"/>
    </row>
    <row r="5218" spans="1:22" x14ac:dyDescent="0.2">
      <c r="A5218" s="24">
        <f>1+LARGE($A$11:A5217,1)</f>
        <v>5207</v>
      </c>
      <c r="B5218" s="38" t="str">
        <f>_xlfn.IFNA(IF($U$8="set",VLOOKUP(Search!$A5218,Inventory!$AD$2:$AI$5552,6,FALSE),IF($U$8="Player",VLOOKUP(Search!$A5218,Inventory!$AF$2:$AI$5552,4,FALSE),IF($U$8="BV",VLOOKUP(Search!$A5218,Inventory!$AH$2:$AI$5552,2,FALSE),""))),"")</f>
        <v/>
      </c>
      <c r="C5218" s="38"/>
      <c r="D5218" s="38"/>
      <c r="E5218" s="38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22"/>
    </row>
    <row r="5219" spans="1:22" x14ac:dyDescent="0.2">
      <c r="A5219" s="24">
        <f>1+LARGE($A$11:A5218,1)</f>
        <v>5208</v>
      </c>
      <c r="B5219" s="38" t="str">
        <f>_xlfn.IFNA(IF($U$8="set",VLOOKUP(Search!$A5219,Inventory!$AD$2:$AI$5552,6,FALSE),IF($U$8="Player",VLOOKUP(Search!$A5219,Inventory!$AF$2:$AI$5552,4,FALSE),IF($U$8="BV",VLOOKUP(Search!$A5219,Inventory!$AH$2:$AI$5552,2,FALSE),""))),"")</f>
        <v/>
      </c>
      <c r="C5219" s="38"/>
      <c r="D5219" s="38"/>
      <c r="E5219" s="38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22"/>
    </row>
    <row r="5220" spans="1:22" x14ac:dyDescent="0.2">
      <c r="A5220" s="24">
        <f>1+LARGE($A$11:A5219,1)</f>
        <v>5209</v>
      </c>
      <c r="B5220" s="38" t="str">
        <f>_xlfn.IFNA(IF($U$8="set",VLOOKUP(Search!$A5220,Inventory!$AD$2:$AI$5552,6,FALSE),IF($U$8="Player",VLOOKUP(Search!$A5220,Inventory!$AF$2:$AI$5552,4,FALSE),IF($U$8="BV",VLOOKUP(Search!$A5220,Inventory!$AH$2:$AI$5552,2,FALSE),""))),"")</f>
        <v/>
      </c>
      <c r="C5220" s="38"/>
      <c r="D5220" s="38"/>
      <c r="E5220" s="38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22"/>
    </row>
    <row r="5221" spans="1:22" x14ac:dyDescent="0.2">
      <c r="A5221" s="24">
        <f>1+LARGE($A$11:A5220,1)</f>
        <v>5210</v>
      </c>
      <c r="B5221" s="38" t="str">
        <f>_xlfn.IFNA(IF($U$8="set",VLOOKUP(Search!$A5221,Inventory!$AD$2:$AI$5552,6,FALSE),IF($U$8="Player",VLOOKUP(Search!$A5221,Inventory!$AF$2:$AI$5552,4,FALSE),IF($U$8="BV",VLOOKUP(Search!$A5221,Inventory!$AH$2:$AI$5552,2,FALSE),""))),"")</f>
        <v/>
      </c>
      <c r="C5221" s="38"/>
      <c r="D5221" s="38"/>
      <c r="E5221" s="38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22"/>
    </row>
    <row r="5222" spans="1:22" x14ac:dyDescent="0.2">
      <c r="A5222" s="24">
        <f>1+LARGE($A$11:A5221,1)</f>
        <v>5211</v>
      </c>
      <c r="B5222" s="38" t="str">
        <f>_xlfn.IFNA(IF($U$8="set",VLOOKUP(Search!$A5222,Inventory!$AD$2:$AI$5552,6,FALSE),IF($U$8="Player",VLOOKUP(Search!$A5222,Inventory!$AF$2:$AI$5552,4,FALSE),IF($U$8="BV",VLOOKUP(Search!$A5222,Inventory!$AH$2:$AI$5552,2,FALSE),""))),"")</f>
        <v/>
      </c>
      <c r="C5222" s="38"/>
      <c r="D5222" s="38"/>
      <c r="E5222" s="38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22"/>
    </row>
    <row r="5223" spans="1:22" x14ac:dyDescent="0.2">
      <c r="A5223" s="24">
        <f>1+LARGE($A$11:A5222,1)</f>
        <v>5212</v>
      </c>
      <c r="B5223" s="38" t="str">
        <f>_xlfn.IFNA(IF($U$8="set",VLOOKUP(Search!$A5223,Inventory!$AD$2:$AI$5552,6,FALSE),IF($U$8="Player",VLOOKUP(Search!$A5223,Inventory!$AF$2:$AI$5552,4,FALSE),IF($U$8="BV",VLOOKUP(Search!$A5223,Inventory!$AH$2:$AI$5552,2,FALSE),""))),"")</f>
        <v/>
      </c>
      <c r="C5223" s="38"/>
      <c r="D5223" s="38"/>
      <c r="E5223" s="38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22"/>
    </row>
    <row r="5224" spans="1:22" x14ac:dyDescent="0.2">
      <c r="A5224" s="24">
        <f>1+LARGE($A$11:A5223,1)</f>
        <v>5213</v>
      </c>
      <c r="B5224" s="38" t="str">
        <f>_xlfn.IFNA(IF($U$8="set",VLOOKUP(Search!$A5224,Inventory!$AD$2:$AI$5552,6,FALSE),IF($U$8="Player",VLOOKUP(Search!$A5224,Inventory!$AF$2:$AI$5552,4,FALSE),IF($U$8="BV",VLOOKUP(Search!$A5224,Inventory!$AH$2:$AI$5552,2,FALSE),""))),"")</f>
        <v/>
      </c>
      <c r="C5224" s="38"/>
      <c r="D5224" s="38"/>
      <c r="E5224" s="38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22"/>
    </row>
    <row r="5225" spans="1:22" x14ac:dyDescent="0.2">
      <c r="A5225" s="24">
        <f>1+LARGE($A$11:A5224,1)</f>
        <v>5214</v>
      </c>
      <c r="B5225" s="38" t="str">
        <f>_xlfn.IFNA(IF($U$8="set",VLOOKUP(Search!$A5225,Inventory!$AD$2:$AI$5552,6,FALSE),IF($U$8="Player",VLOOKUP(Search!$A5225,Inventory!$AF$2:$AI$5552,4,FALSE),IF($U$8="BV",VLOOKUP(Search!$A5225,Inventory!$AH$2:$AI$5552,2,FALSE),""))),"")</f>
        <v/>
      </c>
      <c r="C5225" s="38"/>
      <c r="D5225" s="38"/>
      <c r="E5225" s="38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22"/>
    </row>
    <row r="5226" spans="1:22" x14ac:dyDescent="0.2">
      <c r="A5226" s="24">
        <f>1+LARGE($A$11:A5225,1)</f>
        <v>5215</v>
      </c>
      <c r="B5226" s="38" t="str">
        <f>_xlfn.IFNA(IF($U$8="set",VLOOKUP(Search!$A5226,Inventory!$AD$2:$AI$5552,6,FALSE),IF($U$8="Player",VLOOKUP(Search!$A5226,Inventory!$AF$2:$AI$5552,4,FALSE),IF($U$8="BV",VLOOKUP(Search!$A5226,Inventory!$AH$2:$AI$5552,2,FALSE),""))),"")</f>
        <v/>
      </c>
      <c r="C5226" s="38"/>
      <c r="D5226" s="38"/>
      <c r="E5226" s="38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22"/>
    </row>
    <row r="5227" spans="1:22" x14ac:dyDescent="0.2">
      <c r="A5227" s="24">
        <f>1+LARGE($A$11:A5226,1)</f>
        <v>5216</v>
      </c>
      <c r="B5227" s="38" t="str">
        <f>_xlfn.IFNA(IF($U$8="set",VLOOKUP(Search!$A5227,Inventory!$AD$2:$AI$5552,6,FALSE),IF($U$8="Player",VLOOKUP(Search!$A5227,Inventory!$AF$2:$AI$5552,4,FALSE),IF($U$8="BV",VLOOKUP(Search!$A5227,Inventory!$AH$2:$AI$5552,2,FALSE),""))),"")</f>
        <v/>
      </c>
      <c r="C5227" s="38"/>
      <c r="D5227" s="38"/>
      <c r="E5227" s="38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22"/>
    </row>
    <row r="5228" spans="1:22" x14ac:dyDescent="0.2">
      <c r="A5228" s="24">
        <f>1+LARGE($A$11:A5227,1)</f>
        <v>5217</v>
      </c>
      <c r="B5228" s="38" t="str">
        <f>_xlfn.IFNA(IF($U$8="set",VLOOKUP(Search!$A5228,Inventory!$AD$2:$AI$5552,6,FALSE),IF($U$8="Player",VLOOKUP(Search!$A5228,Inventory!$AF$2:$AI$5552,4,FALSE),IF($U$8="BV",VLOOKUP(Search!$A5228,Inventory!$AH$2:$AI$5552,2,FALSE),""))),"")</f>
        <v/>
      </c>
      <c r="C5228" s="38"/>
      <c r="D5228" s="38"/>
      <c r="E5228" s="38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22"/>
    </row>
    <row r="5229" spans="1:22" x14ac:dyDescent="0.2">
      <c r="A5229" s="24">
        <f>1+LARGE($A$11:A5228,1)</f>
        <v>5218</v>
      </c>
      <c r="B5229" s="38" t="str">
        <f>_xlfn.IFNA(IF($U$8="set",VLOOKUP(Search!$A5229,Inventory!$AD$2:$AI$5552,6,FALSE),IF($U$8="Player",VLOOKUP(Search!$A5229,Inventory!$AF$2:$AI$5552,4,FALSE),IF($U$8="BV",VLOOKUP(Search!$A5229,Inventory!$AH$2:$AI$5552,2,FALSE),""))),"")</f>
        <v/>
      </c>
      <c r="C5229" s="38"/>
      <c r="D5229" s="38"/>
      <c r="E5229" s="38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22"/>
    </row>
    <row r="5230" spans="1:22" x14ac:dyDescent="0.2">
      <c r="A5230" s="24">
        <f>1+LARGE($A$11:A5229,1)</f>
        <v>5219</v>
      </c>
      <c r="B5230" s="38" t="str">
        <f>_xlfn.IFNA(IF($U$8="set",VLOOKUP(Search!$A5230,Inventory!$AD$2:$AI$5552,6,FALSE),IF($U$8="Player",VLOOKUP(Search!$A5230,Inventory!$AF$2:$AI$5552,4,FALSE),IF($U$8="BV",VLOOKUP(Search!$A5230,Inventory!$AH$2:$AI$5552,2,FALSE),""))),"")</f>
        <v/>
      </c>
      <c r="C5230" s="38"/>
      <c r="D5230" s="38"/>
      <c r="E5230" s="38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22"/>
    </row>
    <row r="5231" spans="1:22" x14ac:dyDescent="0.2">
      <c r="A5231" s="24">
        <f>1+LARGE($A$11:A5230,1)</f>
        <v>5220</v>
      </c>
      <c r="B5231" s="38" t="str">
        <f>_xlfn.IFNA(IF($U$8="set",VLOOKUP(Search!$A5231,Inventory!$AD$2:$AI$5552,6,FALSE),IF($U$8="Player",VLOOKUP(Search!$A5231,Inventory!$AF$2:$AI$5552,4,FALSE),IF($U$8="BV",VLOOKUP(Search!$A5231,Inventory!$AH$2:$AI$5552,2,FALSE),""))),"")</f>
        <v/>
      </c>
      <c r="C5231" s="38"/>
      <c r="D5231" s="38"/>
      <c r="E5231" s="38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22"/>
    </row>
    <row r="5232" spans="1:22" x14ac:dyDescent="0.2">
      <c r="A5232" s="24">
        <f>1+LARGE($A$11:A5231,1)</f>
        <v>5221</v>
      </c>
      <c r="B5232" s="38" t="str">
        <f>_xlfn.IFNA(IF($U$8="set",VLOOKUP(Search!$A5232,Inventory!$AD$2:$AI$5552,6,FALSE),IF($U$8="Player",VLOOKUP(Search!$A5232,Inventory!$AF$2:$AI$5552,4,FALSE),IF($U$8="BV",VLOOKUP(Search!$A5232,Inventory!$AH$2:$AI$5552,2,FALSE),""))),"")</f>
        <v/>
      </c>
      <c r="C5232" s="38"/>
      <c r="D5232" s="38"/>
      <c r="E5232" s="38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22"/>
    </row>
    <row r="5233" spans="1:22" x14ac:dyDescent="0.2">
      <c r="A5233" s="24">
        <f>1+LARGE($A$11:A5232,1)</f>
        <v>5222</v>
      </c>
      <c r="B5233" s="38" t="str">
        <f>_xlfn.IFNA(IF($U$8="set",VLOOKUP(Search!$A5233,Inventory!$AD$2:$AI$5552,6,FALSE),IF($U$8="Player",VLOOKUP(Search!$A5233,Inventory!$AF$2:$AI$5552,4,FALSE),IF($U$8="BV",VLOOKUP(Search!$A5233,Inventory!$AH$2:$AI$5552,2,FALSE),""))),"")</f>
        <v/>
      </c>
      <c r="C5233" s="38"/>
      <c r="D5233" s="38"/>
      <c r="E5233" s="38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22"/>
    </row>
    <row r="5234" spans="1:22" x14ac:dyDescent="0.2">
      <c r="A5234" s="24">
        <f>1+LARGE($A$11:A5233,1)</f>
        <v>5223</v>
      </c>
      <c r="B5234" s="38" t="str">
        <f>_xlfn.IFNA(IF($U$8="set",VLOOKUP(Search!$A5234,Inventory!$AD$2:$AI$5552,6,FALSE),IF($U$8="Player",VLOOKUP(Search!$A5234,Inventory!$AF$2:$AI$5552,4,FALSE),IF($U$8="BV",VLOOKUP(Search!$A5234,Inventory!$AH$2:$AI$5552,2,FALSE),""))),"")</f>
        <v/>
      </c>
      <c r="C5234" s="38"/>
      <c r="D5234" s="38"/>
      <c r="E5234" s="38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22"/>
    </row>
    <row r="5235" spans="1:22" x14ac:dyDescent="0.2">
      <c r="A5235" s="24">
        <f>1+LARGE($A$11:A5234,1)</f>
        <v>5224</v>
      </c>
      <c r="B5235" s="38" t="str">
        <f>_xlfn.IFNA(IF($U$8="set",VLOOKUP(Search!$A5235,Inventory!$AD$2:$AI$5552,6,FALSE),IF($U$8="Player",VLOOKUP(Search!$A5235,Inventory!$AF$2:$AI$5552,4,FALSE),IF($U$8="BV",VLOOKUP(Search!$A5235,Inventory!$AH$2:$AI$5552,2,FALSE),""))),"")</f>
        <v/>
      </c>
      <c r="C5235" s="38"/>
      <c r="D5235" s="38"/>
      <c r="E5235" s="38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22"/>
    </row>
    <row r="5236" spans="1:22" x14ac:dyDescent="0.2">
      <c r="A5236" s="24">
        <f>1+LARGE($A$11:A5235,1)</f>
        <v>5225</v>
      </c>
      <c r="B5236" s="38" t="str">
        <f>_xlfn.IFNA(IF($U$8="set",VLOOKUP(Search!$A5236,Inventory!$AD$2:$AI$5552,6,FALSE),IF($U$8="Player",VLOOKUP(Search!$A5236,Inventory!$AF$2:$AI$5552,4,FALSE),IF($U$8="BV",VLOOKUP(Search!$A5236,Inventory!$AH$2:$AI$5552,2,FALSE),""))),"")</f>
        <v/>
      </c>
      <c r="C5236" s="38"/>
      <c r="D5236" s="38"/>
      <c r="E5236" s="38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22"/>
    </row>
    <row r="5237" spans="1:22" x14ac:dyDescent="0.2">
      <c r="A5237" s="24">
        <f>1+LARGE($A$11:A5236,1)</f>
        <v>5226</v>
      </c>
      <c r="B5237" s="38" t="str">
        <f>_xlfn.IFNA(IF($U$8="set",VLOOKUP(Search!$A5237,Inventory!$AD$2:$AI$5552,6,FALSE),IF($U$8="Player",VLOOKUP(Search!$A5237,Inventory!$AF$2:$AI$5552,4,FALSE),IF($U$8="BV",VLOOKUP(Search!$A5237,Inventory!$AH$2:$AI$5552,2,FALSE),""))),"")</f>
        <v/>
      </c>
      <c r="C5237" s="38"/>
      <c r="D5237" s="38"/>
      <c r="E5237" s="38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22"/>
    </row>
    <row r="5238" spans="1:22" x14ac:dyDescent="0.2">
      <c r="A5238" s="24">
        <f>1+LARGE($A$11:A5237,1)</f>
        <v>5227</v>
      </c>
      <c r="B5238" s="38" t="str">
        <f>_xlfn.IFNA(IF($U$8="set",VLOOKUP(Search!$A5238,Inventory!$AD$2:$AI$5552,6,FALSE),IF($U$8="Player",VLOOKUP(Search!$A5238,Inventory!$AF$2:$AI$5552,4,FALSE),IF($U$8="BV",VLOOKUP(Search!$A5238,Inventory!$AH$2:$AI$5552,2,FALSE),""))),"")</f>
        <v/>
      </c>
      <c r="C5238" s="38"/>
      <c r="D5238" s="38"/>
      <c r="E5238" s="38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22"/>
    </row>
    <row r="5239" spans="1:22" x14ac:dyDescent="0.2">
      <c r="A5239" s="24">
        <f>1+LARGE($A$11:A5238,1)</f>
        <v>5228</v>
      </c>
      <c r="B5239" s="38" t="str">
        <f>_xlfn.IFNA(IF($U$8="set",VLOOKUP(Search!$A5239,Inventory!$AD$2:$AI$5552,6,FALSE),IF($U$8="Player",VLOOKUP(Search!$A5239,Inventory!$AF$2:$AI$5552,4,FALSE),IF($U$8="BV",VLOOKUP(Search!$A5239,Inventory!$AH$2:$AI$5552,2,FALSE),""))),"")</f>
        <v/>
      </c>
      <c r="C5239" s="38"/>
      <c r="D5239" s="38"/>
      <c r="E5239" s="38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22"/>
    </row>
    <row r="5240" spans="1:22" x14ac:dyDescent="0.2">
      <c r="A5240" s="24">
        <f>1+LARGE($A$11:A5239,1)</f>
        <v>5229</v>
      </c>
      <c r="B5240" s="38" t="str">
        <f>_xlfn.IFNA(IF($U$8="set",VLOOKUP(Search!$A5240,Inventory!$AD$2:$AI$5552,6,FALSE),IF($U$8="Player",VLOOKUP(Search!$A5240,Inventory!$AF$2:$AI$5552,4,FALSE),IF($U$8="BV",VLOOKUP(Search!$A5240,Inventory!$AH$2:$AI$5552,2,FALSE),""))),"")</f>
        <v/>
      </c>
      <c r="C5240" s="38"/>
      <c r="D5240" s="38"/>
      <c r="E5240" s="38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22"/>
    </row>
    <row r="5241" spans="1:22" x14ac:dyDescent="0.2">
      <c r="A5241" s="24">
        <f>1+LARGE($A$11:A5240,1)</f>
        <v>5230</v>
      </c>
      <c r="B5241" s="38" t="str">
        <f>_xlfn.IFNA(IF($U$8="set",VLOOKUP(Search!$A5241,Inventory!$AD$2:$AI$5552,6,FALSE),IF($U$8="Player",VLOOKUP(Search!$A5241,Inventory!$AF$2:$AI$5552,4,FALSE),IF($U$8="BV",VLOOKUP(Search!$A5241,Inventory!$AH$2:$AI$5552,2,FALSE),""))),"")</f>
        <v/>
      </c>
      <c r="C5241" s="38"/>
      <c r="D5241" s="38"/>
      <c r="E5241" s="38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22"/>
    </row>
    <row r="5242" spans="1:22" x14ac:dyDescent="0.2">
      <c r="A5242" s="24">
        <f>1+LARGE($A$11:A5241,1)</f>
        <v>5231</v>
      </c>
      <c r="B5242" s="38" t="str">
        <f>_xlfn.IFNA(IF($U$8="set",VLOOKUP(Search!$A5242,Inventory!$AD$2:$AI$5552,6,FALSE),IF($U$8="Player",VLOOKUP(Search!$A5242,Inventory!$AF$2:$AI$5552,4,FALSE),IF($U$8="BV",VLOOKUP(Search!$A5242,Inventory!$AH$2:$AI$5552,2,FALSE),""))),"")</f>
        <v/>
      </c>
      <c r="C5242" s="38"/>
      <c r="D5242" s="38"/>
      <c r="E5242" s="38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22"/>
    </row>
    <row r="5243" spans="1:22" x14ac:dyDescent="0.2">
      <c r="A5243" s="24">
        <f>1+LARGE($A$11:A5242,1)</f>
        <v>5232</v>
      </c>
      <c r="B5243" s="38" t="str">
        <f>_xlfn.IFNA(IF($U$8="set",VLOOKUP(Search!$A5243,Inventory!$AD$2:$AI$5552,6,FALSE),IF($U$8="Player",VLOOKUP(Search!$A5243,Inventory!$AF$2:$AI$5552,4,FALSE),IF($U$8="BV",VLOOKUP(Search!$A5243,Inventory!$AH$2:$AI$5552,2,FALSE),""))),"")</f>
        <v/>
      </c>
      <c r="C5243" s="38"/>
      <c r="D5243" s="38"/>
      <c r="E5243" s="38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22"/>
    </row>
    <row r="5244" spans="1:22" x14ac:dyDescent="0.2">
      <c r="A5244" s="24">
        <f>1+LARGE($A$11:A5243,1)</f>
        <v>5233</v>
      </c>
      <c r="B5244" s="38" t="str">
        <f>_xlfn.IFNA(IF($U$8="set",VLOOKUP(Search!$A5244,Inventory!$AD$2:$AI$5552,6,FALSE),IF($U$8="Player",VLOOKUP(Search!$A5244,Inventory!$AF$2:$AI$5552,4,FALSE),IF($U$8="BV",VLOOKUP(Search!$A5244,Inventory!$AH$2:$AI$5552,2,FALSE),""))),"")</f>
        <v/>
      </c>
      <c r="C5244" s="38"/>
      <c r="D5244" s="38"/>
      <c r="E5244" s="38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22"/>
    </row>
    <row r="5245" spans="1:22" x14ac:dyDescent="0.2">
      <c r="A5245" s="24">
        <f>1+LARGE($A$11:A5244,1)</f>
        <v>5234</v>
      </c>
      <c r="B5245" s="38" t="str">
        <f>_xlfn.IFNA(IF($U$8="set",VLOOKUP(Search!$A5245,Inventory!$AD$2:$AI$5552,6,FALSE),IF($U$8="Player",VLOOKUP(Search!$A5245,Inventory!$AF$2:$AI$5552,4,FALSE),IF($U$8="BV",VLOOKUP(Search!$A5245,Inventory!$AH$2:$AI$5552,2,FALSE),""))),"")</f>
        <v/>
      </c>
      <c r="C5245" s="38"/>
      <c r="D5245" s="38"/>
      <c r="E5245" s="38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22"/>
    </row>
    <row r="5246" spans="1:22" x14ac:dyDescent="0.2">
      <c r="A5246" s="24">
        <f>1+LARGE($A$11:A5245,1)</f>
        <v>5235</v>
      </c>
      <c r="B5246" s="38" t="str">
        <f>_xlfn.IFNA(IF($U$8="set",VLOOKUP(Search!$A5246,Inventory!$AD$2:$AI$5552,6,FALSE),IF($U$8="Player",VLOOKUP(Search!$A5246,Inventory!$AF$2:$AI$5552,4,FALSE),IF($U$8="BV",VLOOKUP(Search!$A5246,Inventory!$AH$2:$AI$5552,2,FALSE),""))),"")</f>
        <v/>
      </c>
      <c r="C5246" s="38"/>
      <c r="D5246" s="38"/>
      <c r="E5246" s="38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22"/>
    </row>
    <row r="5247" spans="1:22" x14ac:dyDescent="0.2">
      <c r="A5247" s="24">
        <f>1+LARGE($A$11:A5246,1)</f>
        <v>5236</v>
      </c>
      <c r="B5247" s="38" t="str">
        <f>_xlfn.IFNA(IF($U$8="set",VLOOKUP(Search!$A5247,Inventory!$AD$2:$AI$5552,6,FALSE),IF($U$8="Player",VLOOKUP(Search!$A5247,Inventory!$AF$2:$AI$5552,4,FALSE),IF($U$8="BV",VLOOKUP(Search!$A5247,Inventory!$AH$2:$AI$5552,2,FALSE),""))),"")</f>
        <v/>
      </c>
      <c r="C5247" s="38"/>
      <c r="D5247" s="38"/>
      <c r="E5247" s="38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22"/>
    </row>
    <row r="5248" spans="1:22" x14ac:dyDescent="0.2">
      <c r="A5248" s="24">
        <f>1+LARGE($A$11:A5247,1)</f>
        <v>5237</v>
      </c>
      <c r="B5248" s="38" t="str">
        <f>_xlfn.IFNA(IF($U$8="set",VLOOKUP(Search!$A5248,Inventory!$AD$2:$AI$5552,6,FALSE),IF($U$8="Player",VLOOKUP(Search!$A5248,Inventory!$AF$2:$AI$5552,4,FALSE),IF($U$8="BV",VLOOKUP(Search!$A5248,Inventory!$AH$2:$AI$5552,2,FALSE),""))),"")</f>
        <v/>
      </c>
      <c r="C5248" s="38"/>
      <c r="D5248" s="38"/>
      <c r="E5248" s="38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22"/>
    </row>
    <row r="5249" spans="1:22" x14ac:dyDescent="0.2">
      <c r="A5249" s="24">
        <f>1+LARGE($A$11:A5248,1)</f>
        <v>5238</v>
      </c>
      <c r="B5249" s="38" t="str">
        <f>_xlfn.IFNA(IF($U$8="set",VLOOKUP(Search!$A5249,Inventory!$AD$2:$AI$5552,6,FALSE),IF($U$8="Player",VLOOKUP(Search!$A5249,Inventory!$AF$2:$AI$5552,4,FALSE),IF($U$8="BV",VLOOKUP(Search!$A5249,Inventory!$AH$2:$AI$5552,2,FALSE),""))),"")</f>
        <v/>
      </c>
      <c r="C5249" s="38"/>
      <c r="D5249" s="38"/>
      <c r="E5249" s="38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22"/>
    </row>
    <row r="5250" spans="1:22" x14ac:dyDescent="0.2">
      <c r="A5250" s="24">
        <f>1+LARGE($A$11:A5249,1)</f>
        <v>5239</v>
      </c>
      <c r="B5250" s="38" t="str">
        <f>_xlfn.IFNA(IF($U$8="set",VLOOKUP(Search!$A5250,Inventory!$AD$2:$AI$5552,6,FALSE),IF($U$8="Player",VLOOKUP(Search!$A5250,Inventory!$AF$2:$AI$5552,4,FALSE),IF($U$8="BV",VLOOKUP(Search!$A5250,Inventory!$AH$2:$AI$5552,2,FALSE),""))),"")</f>
        <v/>
      </c>
      <c r="C5250" s="38"/>
      <c r="D5250" s="38"/>
      <c r="E5250" s="38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22"/>
    </row>
    <row r="5251" spans="1:22" x14ac:dyDescent="0.2">
      <c r="A5251" s="24">
        <f>1+LARGE($A$11:A5250,1)</f>
        <v>5240</v>
      </c>
      <c r="B5251" s="38" t="str">
        <f>_xlfn.IFNA(IF($U$8="set",VLOOKUP(Search!$A5251,Inventory!$AD$2:$AI$5552,6,FALSE),IF($U$8="Player",VLOOKUP(Search!$A5251,Inventory!$AF$2:$AI$5552,4,FALSE),IF($U$8="BV",VLOOKUP(Search!$A5251,Inventory!$AH$2:$AI$5552,2,FALSE),""))),"")</f>
        <v/>
      </c>
      <c r="C5251" s="38"/>
      <c r="D5251" s="38"/>
      <c r="E5251" s="38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22"/>
    </row>
    <row r="5252" spans="1:22" x14ac:dyDescent="0.2">
      <c r="A5252" s="24">
        <f>1+LARGE($A$11:A5251,1)</f>
        <v>5241</v>
      </c>
      <c r="B5252" s="38" t="str">
        <f>_xlfn.IFNA(IF($U$8="set",VLOOKUP(Search!$A5252,Inventory!$AD$2:$AI$5552,6,FALSE),IF($U$8="Player",VLOOKUP(Search!$A5252,Inventory!$AF$2:$AI$5552,4,FALSE),IF($U$8="BV",VLOOKUP(Search!$A5252,Inventory!$AH$2:$AI$5552,2,FALSE),""))),"")</f>
        <v/>
      </c>
      <c r="C5252" s="38"/>
      <c r="D5252" s="38"/>
      <c r="E5252" s="38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22"/>
    </row>
    <row r="5253" spans="1:22" x14ac:dyDescent="0.2">
      <c r="A5253" s="24">
        <f>1+LARGE($A$11:A5252,1)</f>
        <v>5242</v>
      </c>
      <c r="B5253" s="38" t="str">
        <f>_xlfn.IFNA(IF($U$8="set",VLOOKUP(Search!$A5253,Inventory!$AD$2:$AI$5552,6,FALSE),IF($U$8="Player",VLOOKUP(Search!$A5253,Inventory!$AF$2:$AI$5552,4,FALSE),IF($U$8="BV",VLOOKUP(Search!$A5253,Inventory!$AH$2:$AI$5552,2,FALSE),""))),"")</f>
        <v/>
      </c>
      <c r="C5253" s="38"/>
      <c r="D5253" s="38"/>
      <c r="E5253" s="38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22"/>
    </row>
    <row r="5254" spans="1:22" x14ac:dyDescent="0.2">
      <c r="A5254" s="24">
        <f>1+LARGE($A$11:A5253,1)</f>
        <v>5243</v>
      </c>
      <c r="B5254" s="38" t="str">
        <f>_xlfn.IFNA(IF($U$8="set",VLOOKUP(Search!$A5254,Inventory!$AD$2:$AI$5552,6,FALSE),IF($U$8="Player",VLOOKUP(Search!$A5254,Inventory!$AF$2:$AI$5552,4,FALSE),IF($U$8="BV",VLOOKUP(Search!$A5254,Inventory!$AH$2:$AI$5552,2,FALSE),""))),"")</f>
        <v/>
      </c>
      <c r="C5254" s="38"/>
      <c r="D5254" s="38"/>
      <c r="E5254" s="38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22"/>
    </row>
    <row r="5255" spans="1:22" x14ac:dyDescent="0.2">
      <c r="A5255" s="24">
        <f>1+LARGE($A$11:A5254,1)</f>
        <v>5244</v>
      </c>
      <c r="B5255" s="38" t="str">
        <f>_xlfn.IFNA(IF($U$8="set",VLOOKUP(Search!$A5255,Inventory!$AD$2:$AI$5552,6,FALSE),IF($U$8="Player",VLOOKUP(Search!$A5255,Inventory!$AF$2:$AI$5552,4,FALSE),IF($U$8="BV",VLOOKUP(Search!$A5255,Inventory!$AH$2:$AI$5552,2,FALSE),""))),"")</f>
        <v/>
      </c>
      <c r="C5255" s="38"/>
      <c r="D5255" s="38"/>
      <c r="E5255" s="38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22"/>
    </row>
    <row r="5256" spans="1:22" x14ac:dyDescent="0.2">
      <c r="A5256" s="24">
        <f>1+LARGE($A$11:A5255,1)</f>
        <v>5245</v>
      </c>
      <c r="B5256" s="38" t="str">
        <f>_xlfn.IFNA(IF($U$8="set",VLOOKUP(Search!$A5256,Inventory!$AD$2:$AI$5552,6,FALSE),IF($U$8="Player",VLOOKUP(Search!$A5256,Inventory!$AF$2:$AI$5552,4,FALSE),IF($U$8="BV",VLOOKUP(Search!$A5256,Inventory!$AH$2:$AI$5552,2,FALSE),""))),"")</f>
        <v/>
      </c>
      <c r="C5256" s="38"/>
      <c r="D5256" s="38"/>
      <c r="E5256" s="38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22"/>
    </row>
    <row r="5257" spans="1:22" x14ac:dyDescent="0.2">
      <c r="A5257" s="24">
        <f>1+LARGE($A$11:A5256,1)</f>
        <v>5246</v>
      </c>
      <c r="B5257" s="38" t="str">
        <f>_xlfn.IFNA(IF($U$8="set",VLOOKUP(Search!$A5257,Inventory!$AD$2:$AI$5552,6,FALSE),IF($U$8="Player",VLOOKUP(Search!$A5257,Inventory!$AF$2:$AI$5552,4,FALSE),IF($U$8="BV",VLOOKUP(Search!$A5257,Inventory!$AH$2:$AI$5552,2,FALSE),""))),"")</f>
        <v/>
      </c>
      <c r="C5257" s="38"/>
      <c r="D5257" s="38"/>
      <c r="E5257" s="38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22"/>
    </row>
    <row r="5258" spans="1:22" x14ac:dyDescent="0.2">
      <c r="A5258" s="24">
        <f>1+LARGE($A$11:A5257,1)</f>
        <v>5247</v>
      </c>
      <c r="B5258" s="38" t="str">
        <f>_xlfn.IFNA(IF($U$8="set",VLOOKUP(Search!$A5258,Inventory!$AD$2:$AI$5552,6,FALSE),IF($U$8="Player",VLOOKUP(Search!$A5258,Inventory!$AF$2:$AI$5552,4,FALSE),IF($U$8="BV",VLOOKUP(Search!$A5258,Inventory!$AH$2:$AI$5552,2,FALSE),""))),"")</f>
        <v/>
      </c>
      <c r="C5258" s="38"/>
      <c r="D5258" s="38"/>
      <c r="E5258" s="38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22"/>
    </row>
    <row r="5259" spans="1:22" x14ac:dyDescent="0.2">
      <c r="A5259" s="24">
        <f>1+LARGE($A$11:A5258,1)</f>
        <v>5248</v>
      </c>
      <c r="B5259" s="38" t="str">
        <f>_xlfn.IFNA(IF($U$8="set",VLOOKUP(Search!$A5259,Inventory!$AD$2:$AI$5552,6,FALSE),IF($U$8="Player",VLOOKUP(Search!$A5259,Inventory!$AF$2:$AI$5552,4,FALSE),IF($U$8="BV",VLOOKUP(Search!$A5259,Inventory!$AH$2:$AI$5552,2,FALSE),""))),"")</f>
        <v/>
      </c>
      <c r="C5259" s="38"/>
      <c r="D5259" s="38"/>
      <c r="E5259" s="38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22"/>
    </row>
    <row r="5260" spans="1:22" x14ac:dyDescent="0.2">
      <c r="A5260" s="24">
        <f>1+LARGE($A$11:A5259,1)</f>
        <v>5249</v>
      </c>
      <c r="B5260" s="38" t="str">
        <f>_xlfn.IFNA(IF($U$8="set",VLOOKUP(Search!$A5260,Inventory!$AD$2:$AI$5552,6,FALSE),IF($U$8="Player",VLOOKUP(Search!$A5260,Inventory!$AF$2:$AI$5552,4,FALSE),IF($U$8="BV",VLOOKUP(Search!$A5260,Inventory!$AH$2:$AI$5552,2,FALSE),""))),"")</f>
        <v/>
      </c>
      <c r="C5260" s="38"/>
      <c r="D5260" s="38"/>
      <c r="E5260" s="38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22"/>
    </row>
    <row r="5261" spans="1:22" x14ac:dyDescent="0.2">
      <c r="A5261" s="24">
        <f>1+LARGE($A$11:A5260,1)</f>
        <v>5250</v>
      </c>
      <c r="B5261" s="38" t="str">
        <f>_xlfn.IFNA(IF($U$8="set",VLOOKUP(Search!$A5261,Inventory!$AD$2:$AI$5552,6,FALSE),IF($U$8="Player",VLOOKUP(Search!$A5261,Inventory!$AF$2:$AI$5552,4,FALSE),IF($U$8="BV",VLOOKUP(Search!$A5261,Inventory!$AH$2:$AI$5552,2,FALSE),""))),"")</f>
        <v/>
      </c>
      <c r="C5261" s="38"/>
      <c r="D5261" s="38"/>
      <c r="E5261" s="38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22"/>
    </row>
    <row r="5262" spans="1:22" x14ac:dyDescent="0.2">
      <c r="A5262" s="24">
        <f>1+LARGE($A$11:A5261,1)</f>
        <v>5251</v>
      </c>
      <c r="B5262" s="38" t="str">
        <f>_xlfn.IFNA(IF($U$8="set",VLOOKUP(Search!$A5262,Inventory!$AD$2:$AI$5552,6,FALSE),IF($U$8="Player",VLOOKUP(Search!$A5262,Inventory!$AF$2:$AI$5552,4,FALSE),IF($U$8="BV",VLOOKUP(Search!$A5262,Inventory!$AH$2:$AI$5552,2,FALSE),""))),"")</f>
        <v/>
      </c>
      <c r="C5262" s="38"/>
      <c r="D5262" s="38"/>
      <c r="E5262" s="38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22"/>
    </row>
    <row r="5263" spans="1:22" x14ac:dyDescent="0.2">
      <c r="A5263" s="24">
        <f>1+LARGE($A$11:A5262,1)</f>
        <v>5252</v>
      </c>
      <c r="B5263" s="38" t="str">
        <f>_xlfn.IFNA(IF($U$8="set",VLOOKUP(Search!$A5263,Inventory!$AD$2:$AI$5552,6,FALSE),IF($U$8="Player",VLOOKUP(Search!$A5263,Inventory!$AF$2:$AI$5552,4,FALSE),IF($U$8="BV",VLOOKUP(Search!$A5263,Inventory!$AH$2:$AI$5552,2,FALSE),""))),"")</f>
        <v/>
      </c>
      <c r="C5263" s="38"/>
      <c r="D5263" s="38"/>
      <c r="E5263" s="38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22"/>
    </row>
    <row r="5264" spans="1:22" x14ac:dyDescent="0.2">
      <c r="A5264" s="24">
        <f>1+LARGE($A$11:A5263,1)</f>
        <v>5253</v>
      </c>
      <c r="B5264" s="38" t="str">
        <f>_xlfn.IFNA(IF($U$8="set",VLOOKUP(Search!$A5264,Inventory!$AD$2:$AI$5552,6,FALSE),IF($U$8="Player",VLOOKUP(Search!$A5264,Inventory!$AF$2:$AI$5552,4,FALSE),IF($U$8="BV",VLOOKUP(Search!$A5264,Inventory!$AH$2:$AI$5552,2,FALSE),""))),"")</f>
        <v/>
      </c>
      <c r="C5264" s="38"/>
      <c r="D5264" s="38"/>
      <c r="E5264" s="38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22"/>
    </row>
    <row r="5265" spans="1:22" x14ac:dyDescent="0.2">
      <c r="A5265" s="24">
        <f>1+LARGE($A$11:A5264,1)</f>
        <v>5254</v>
      </c>
      <c r="B5265" s="38" t="str">
        <f>_xlfn.IFNA(IF($U$8="set",VLOOKUP(Search!$A5265,Inventory!$AD$2:$AI$5552,6,FALSE),IF($U$8="Player",VLOOKUP(Search!$A5265,Inventory!$AF$2:$AI$5552,4,FALSE),IF($U$8="BV",VLOOKUP(Search!$A5265,Inventory!$AH$2:$AI$5552,2,FALSE),""))),"")</f>
        <v/>
      </c>
      <c r="C5265" s="38"/>
      <c r="D5265" s="38"/>
      <c r="E5265" s="38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22"/>
    </row>
    <row r="5266" spans="1:22" x14ac:dyDescent="0.2">
      <c r="A5266" s="24">
        <f>1+LARGE($A$11:A5265,1)</f>
        <v>5255</v>
      </c>
      <c r="B5266" s="38" t="str">
        <f>_xlfn.IFNA(IF($U$8="set",VLOOKUP(Search!$A5266,Inventory!$AD$2:$AI$5552,6,FALSE),IF($U$8="Player",VLOOKUP(Search!$A5266,Inventory!$AF$2:$AI$5552,4,FALSE),IF($U$8="BV",VLOOKUP(Search!$A5266,Inventory!$AH$2:$AI$5552,2,FALSE),""))),"")</f>
        <v/>
      </c>
      <c r="C5266" s="38"/>
      <c r="D5266" s="38"/>
      <c r="E5266" s="38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22"/>
    </row>
    <row r="5267" spans="1:22" x14ac:dyDescent="0.2">
      <c r="A5267" s="24">
        <f>1+LARGE($A$11:A5266,1)</f>
        <v>5256</v>
      </c>
      <c r="B5267" s="38" t="str">
        <f>_xlfn.IFNA(IF($U$8="set",VLOOKUP(Search!$A5267,Inventory!$AD$2:$AI$5552,6,FALSE),IF($U$8="Player",VLOOKUP(Search!$A5267,Inventory!$AF$2:$AI$5552,4,FALSE),IF($U$8="BV",VLOOKUP(Search!$A5267,Inventory!$AH$2:$AI$5552,2,FALSE),""))),"")</f>
        <v/>
      </c>
      <c r="C5267" s="38"/>
      <c r="D5267" s="38"/>
      <c r="E5267" s="38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22"/>
    </row>
    <row r="5268" spans="1:22" x14ac:dyDescent="0.2">
      <c r="A5268" s="24">
        <f>1+LARGE($A$11:A5267,1)</f>
        <v>5257</v>
      </c>
      <c r="B5268" s="38" t="str">
        <f>_xlfn.IFNA(IF($U$8="set",VLOOKUP(Search!$A5268,Inventory!$AD$2:$AI$5552,6,FALSE),IF($U$8="Player",VLOOKUP(Search!$A5268,Inventory!$AF$2:$AI$5552,4,FALSE),IF($U$8="BV",VLOOKUP(Search!$A5268,Inventory!$AH$2:$AI$5552,2,FALSE),""))),"")</f>
        <v/>
      </c>
      <c r="C5268" s="38"/>
      <c r="D5268" s="38"/>
      <c r="E5268" s="38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22"/>
    </row>
    <row r="5269" spans="1:22" x14ac:dyDescent="0.2">
      <c r="A5269" s="24">
        <f>1+LARGE($A$11:A5268,1)</f>
        <v>5258</v>
      </c>
      <c r="B5269" s="38" t="str">
        <f>_xlfn.IFNA(IF($U$8="set",VLOOKUP(Search!$A5269,Inventory!$AD$2:$AI$5552,6,FALSE),IF($U$8="Player",VLOOKUP(Search!$A5269,Inventory!$AF$2:$AI$5552,4,FALSE),IF($U$8="BV",VLOOKUP(Search!$A5269,Inventory!$AH$2:$AI$5552,2,FALSE),""))),"")</f>
        <v/>
      </c>
      <c r="C5269" s="38"/>
      <c r="D5269" s="38"/>
      <c r="E5269" s="38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22"/>
    </row>
    <row r="5270" spans="1:22" x14ac:dyDescent="0.2">
      <c r="A5270" s="24">
        <f>1+LARGE($A$11:A5269,1)</f>
        <v>5259</v>
      </c>
      <c r="B5270" s="38" t="str">
        <f>_xlfn.IFNA(IF($U$8="set",VLOOKUP(Search!$A5270,Inventory!$AD$2:$AI$5552,6,FALSE),IF($U$8="Player",VLOOKUP(Search!$A5270,Inventory!$AF$2:$AI$5552,4,FALSE),IF($U$8="BV",VLOOKUP(Search!$A5270,Inventory!$AH$2:$AI$5552,2,FALSE),""))),"")</f>
        <v/>
      </c>
      <c r="C5270" s="38"/>
      <c r="D5270" s="38"/>
      <c r="E5270" s="38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22"/>
    </row>
    <row r="5271" spans="1:22" x14ac:dyDescent="0.2">
      <c r="A5271" s="24">
        <f>1+LARGE($A$11:A5270,1)</f>
        <v>5260</v>
      </c>
      <c r="B5271" s="38" t="str">
        <f>_xlfn.IFNA(IF($U$8="set",VLOOKUP(Search!$A5271,Inventory!$AD$2:$AI$5552,6,FALSE),IF($U$8="Player",VLOOKUP(Search!$A5271,Inventory!$AF$2:$AI$5552,4,FALSE),IF($U$8="BV",VLOOKUP(Search!$A5271,Inventory!$AH$2:$AI$5552,2,FALSE),""))),"")</f>
        <v/>
      </c>
      <c r="C5271" s="38"/>
      <c r="D5271" s="38"/>
      <c r="E5271" s="38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22"/>
    </row>
    <row r="5272" spans="1:22" x14ac:dyDescent="0.2">
      <c r="A5272" s="24">
        <f>1+LARGE($A$11:A5271,1)</f>
        <v>5261</v>
      </c>
      <c r="B5272" s="38" t="str">
        <f>_xlfn.IFNA(IF($U$8="set",VLOOKUP(Search!$A5272,Inventory!$AD$2:$AI$5552,6,FALSE),IF($U$8="Player",VLOOKUP(Search!$A5272,Inventory!$AF$2:$AI$5552,4,FALSE),IF($U$8="BV",VLOOKUP(Search!$A5272,Inventory!$AH$2:$AI$5552,2,FALSE),""))),"")</f>
        <v/>
      </c>
      <c r="C5272" s="38"/>
      <c r="D5272" s="38"/>
      <c r="E5272" s="38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22"/>
    </row>
    <row r="5273" spans="1:22" x14ac:dyDescent="0.2">
      <c r="A5273" s="24">
        <f>1+LARGE($A$11:A5272,1)</f>
        <v>5262</v>
      </c>
      <c r="B5273" s="38" t="str">
        <f>_xlfn.IFNA(IF($U$8="set",VLOOKUP(Search!$A5273,Inventory!$AD$2:$AI$5552,6,FALSE),IF($U$8="Player",VLOOKUP(Search!$A5273,Inventory!$AF$2:$AI$5552,4,FALSE),IF($U$8="BV",VLOOKUP(Search!$A5273,Inventory!$AH$2:$AI$5552,2,FALSE),""))),"")</f>
        <v/>
      </c>
      <c r="C5273" s="38"/>
      <c r="D5273" s="38"/>
      <c r="E5273" s="38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22"/>
    </row>
    <row r="5274" spans="1:22" x14ac:dyDescent="0.2">
      <c r="A5274" s="24">
        <f>1+LARGE($A$11:A5273,1)</f>
        <v>5263</v>
      </c>
      <c r="B5274" s="38" t="str">
        <f>_xlfn.IFNA(IF($U$8="set",VLOOKUP(Search!$A5274,Inventory!$AD$2:$AI$5552,6,FALSE),IF($U$8="Player",VLOOKUP(Search!$A5274,Inventory!$AF$2:$AI$5552,4,FALSE),IF($U$8="BV",VLOOKUP(Search!$A5274,Inventory!$AH$2:$AI$5552,2,FALSE),""))),"")</f>
        <v/>
      </c>
      <c r="C5274" s="38"/>
      <c r="D5274" s="38"/>
      <c r="E5274" s="38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22"/>
    </row>
    <row r="5275" spans="1:22" x14ac:dyDescent="0.2">
      <c r="A5275" s="24">
        <f>1+LARGE($A$11:A5274,1)</f>
        <v>5264</v>
      </c>
      <c r="B5275" s="38" t="str">
        <f>_xlfn.IFNA(IF($U$8="set",VLOOKUP(Search!$A5275,Inventory!$AD$2:$AI$5552,6,FALSE),IF($U$8="Player",VLOOKUP(Search!$A5275,Inventory!$AF$2:$AI$5552,4,FALSE),IF($U$8="BV",VLOOKUP(Search!$A5275,Inventory!$AH$2:$AI$5552,2,FALSE),""))),"")</f>
        <v/>
      </c>
      <c r="C5275" s="38"/>
      <c r="D5275" s="38"/>
      <c r="E5275" s="38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22"/>
    </row>
    <row r="5276" spans="1:22" x14ac:dyDescent="0.2">
      <c r="A5276" s="24">
        <f>1+LARGE($A$11:A5275,1)</f>
        <v>5265</v>
      </c>
      <c r="B5276" s="38" t="str">
        <f>_xlfn.IFNA(IF($U$8="set",VLOOKUP(Search!$A5276,Inventory!$AD$2:$AI$5552,6,FALSE),IF($U$8="Player",VLOOKUP(Search!$A5276,Inventory!$AF$2:$AI$5552,4,FALSE),IF($U$8="BV",VLOOKUP(Search!$A5276,Inventory!$AH$2:$AI$5552,2,FALSE),""))),"")</f>
        <v/>
      </c>
      <c r="C5276" s="38"/>
      <c r="D5276" s="38"/>
      <c r="E5276" s="38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22"/>
    </row>
    <row r="5277" spans="1:22" x14ac:dyDescent="0.2">
      <c r="A5277" s="24">
        <f>1+LARGE($A$11:A5276,1)</f>
        <v>5266</v>
      </c>
      <c r="B5277" s="38" t="str">
        <f>_xlfn.IFNA(IF($U$8="set",VLOOKUP(Search!$A5277,Inventory!$AD$2:$AI$5552,6,FALSE),IF($U$8="Player",VLOOKUP(Search!$A5277,Inventory!$AF$2:$AI$5552,4,FALSE),IF($U$8="BV",VLOOKUP(Search!$A5277,Inventory!$AH$2:$AI$5552,2,FALSE),""))),"")</f>
        <v/>
      </c>
      <c r="C5277" s="38"/>
      <c r="D5277" s="38"/>
      <c r="E5277" s="38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22"/>
    </row>
    <row r="5278" spans="1:22" x14ac:dyDescent="0.2">
      <c r="A5278" s="24">
        <f>1+LARGE($A$11:A5277,1)</f>
        <v>5267</v>
      </c>
      <c r="B5278" s="38" t="str">
        <f>_xlfn.IFNA(IF($U$8="set",VLOOKUP(Search!$A5278,Inventory!$AD$2:$AI$5552,6,FALSE),IF($U$8="Player",VLOOKUP(Search!$A5278,Inventory!$AF$2:$AI$5552,4,FALSE),IF($U$8="BV",VLOOKUP(Search!$A5278,Inventory!$AH$2:$AI$5552,2,FALSE),""))),"")</f>
        <v/>
      </c>
      <c r="C5278" s="38"/>
      <c r="D5278" s="38"/>
      <c r="E5278" s="38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22"/>
    </row>
    <row r="5279" spans="1:22" x14ac:dyDescent="0.2">
      <c r="A5279" s="24">
        <f>1+LARGE($A$11:A5278,1)</f>
        <v>5268</v>
      </c>
      <c r="B5279" s="38" t="str">
        <f>_xlfn.IFNA(IF($U$8="set",VLOOKUP(Search!$A5279,Inventory!$AD$2:$AI$5552,6,FALSE),IF($U$8="Player",VLOOKUP(Search!$A5279,Inventory!$AF$2:$AI$5552,4,FALSE),IF($U$8="BV",VLOOKUP(Search!$A5279,Inventory!$AH$2:$AI$5552,2,FALSE),""))),"")</f>
        <v/>
      </c>
      <c r="C5279" s="38"/>
      <c r="D5279" s="38"/>
      <c r="E5279" s="38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22"/>
    </row>
    <row r="5280" spans="1:22" x14ac:dyDescent="0.2">
      <c r="A5280" s="24">
        <f>1+LARGE($A$11:A5279,1)</f>
        <v>5269</v>
      </c>
      <c r="B5280" s="38" t="str">
        <f>_xlfn.IFNA(IF($U$8="set",VLOOKUP(Search!$A5280,Inventory!$AD$2:$AI$5552,6,FALSE),IF($U$8="Player",VLOOKUP(Search!$A5280,Inventory!$AF$2:$AI$5552,4,FALSE),IF($U$8="BV",VLOOKUP(Search!$A5280,Inventory!$AH$2:$AI$5552,2,FALSE),""))),"")</f>
        <v/>
      </c>
      <c r="C5280" s="38"/>
      <c r="D5280" s="38"/>
      <c r="E5280" s="38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22"/>
    </row>
    <row r="5281" spans="1:22" x14ac:dyDescent="0.2">
      <c r="A5281" s="24">
        <f>1+LARGE($A$11:A5280,1)</f>
        <v>5270</v>
      </c>
      <c r="B5281" s="38" t="str">
        <f>_xlfn.IFNA(IF($U$8="set",VLOOKUP(Search!$A5281,Inventory!$AD$2:$AI$5552,6,FALSE),IF($U$8="Player",VLOOKUP(Search!$A5281,Inventory!$AF$2:$AI$5552,4,FALSE),IF($U$8="BV",VLOOKUP(Search!$A5281,Inventory!$AH$2:$AI$5552,2,FALSE),""))),"")</f>
        <v/>
      </c>
      <c r="C5281" s="38"/>
      <c r="D5281" s="38"/>
      <c r="E5281" s="38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22"/>
    </row>
    <row r="5282" spans="1:22" x14ac:dyDescent="0.2">
      <c r="A5282" s="24">
        <f>1+LARGE($A$11:A5281,1)</f>
        <v>5271</v>
      </c>
      <c r="B5282" s="38" t="str">
        <f>_xlfn.IFNA(IF($U$8="set",VLOOKUP(Search!$A5282,Inventory!$AD$2:$AI$5552,6,FALSE),IF($U$8="Player",VLOOKUP(Search!$A5282,Inventory!$AF$2:$AI$5552,4,FALSE),IF($U$8="BV",VLOOKUP(Search!$A5282,Inventory!$AH$2:$AI$5552,2,FALSE),""))),"")</f>
        <v/>
      </c>
      <c r="C5282" s="38"/>
      <c r="D5282" s="38"/>
      <c r="E5282" s="38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22"/>
    </row>
    <row r="5283" spans="1:22" x14ac:dyDescent="0.2">
      <c r="A5283" s="24">
        <f>1+LARGE($A$11:A5282,1)</f>
        <v>5272</v>
      </c>
      <c r="B5283" s="38" t="str">
        <f>_xlfn.IFNA(IF($U$8="set",VLOOKUP(Search!$A5283,Inventory!$AD$2:$AI$5552,6,FALSE),IF($U$8="Player",VLOOKUP(Search!$A5283,Inventory!$AF$2:$AI$5552,4,FALSE),IF($U$8="BV",VLOOKUP(Search!$A5283,Inventory!$AH$2:$AI$5552,2,FALSE),""))),"")</f>
        <v/>
      </c>
      <c r="C5283" s="38"/>
      <c r="D5283" s="38"/>
      <c r="E5283" s="38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22"/>
    </row>
    <row r="5284" spans="1:22" x14ac:dyDescent="0.2">
      <c r="A5284" s="24">
        <f>1+LARGE($A$11:A5283,1)</f>
        <v>5273</v>
      </c>
      <c r="B5284" s="38" t="str">
        <f>_xlfn.IFNA(IF($U$8="set",VLOOKUP(Search!$A5284,Inventory!$AD$2:$AI$5552,6,FALSE),IF($U$8="Player",VLOOKUP(Search!$A5284,Inventory!$AF$2:$AI$5552,4,FALSE),IF($U$8="BV",VLOOKUP(Search!$A5284,Inventory!$AH$2:$AI$5552,2,FALSE),""))),"")</f>
        <v/>
      </c>
      <c r="C5284" s="38"/>
      <c r="D5284" s="38"/>
      <c r="E5284" s="38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22"/>
    </row>
    <row r="5285" spans="1:22" x14ac:dyDescent="0.2">
      <c r="A5285" s="24">
        <f>1+LARGE($A$11:A5284,1)</f>
        <v>5274</v>
      </c>
      <c r="B5285" s="38" t="str">
        <f>_xlfn.IFNA(IF($U$8="set",VLOOKUP(Search!$A5285,Inventory!$AD$2:$AI$5552,6,FALSE),IF($U$8="Player",VLOOKUP(Search!$A5285,Inventory!$AF$2:$AI$5552,4,FALSE),IF($U$8="BV",VLOOKUP(Search!$A5285,Inventory!$AH$2:$AI$5552,2,FALSE),""))),"")</f>
        <v/>
      </c>
      <c r="C5285" s="38"/>
      <c r="D5285" s="38"/>
      <c r="E5285" s="38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22"/>
    </row>
    <row r="5286" spans="1:22" x14ac:dyDescent="0.2">
      <c r="A5286" s="24">
        <f>1+LARGE($A$11:A5285,1)</f>
        <v>5275</v>
      </c>
      <c r="B5286" s="38" t="str">
        <f>_xlfn.IFNA(IF($U$8="set",VLOOKUP(Search!$A5286,Inventory!$AD$2:$AI$5552,6,FALSE),IF($U$8="Player",VLOOKUP(Search!$A5286,Inventory!$AF$2:$AI$5552,4,FALSE),IF($U$8="BV",VLOOKUP(Search!$A5286,Inventory!$AH$2:$AI$5552,2,FALSE),""))),"")</f>
        <v/>
      </c>
      <c r="C5286" s="38"/>
      <c r="D5286" s="38"/>
      <c r="E5286" s="38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22"/>
    </row>
    <row r="5287" spans="1:22" x14ac:dyDescent="0.2">
      <c r="A5287" s="24">
        <f>1+LARGE($A$11:A5286,1)</f>
        <v>5276</v>
      </c>
      <c r="B5287" s="38" t="str">
        <f>_xlfn.IFNA(IF($U$8="set",VLOOKUP(Search!$A5287,Inventory!$AD$2:$AI$5552,6,FALSE),IF($U$8="Player",VLOOKUP(Search!$A5287,Inventory!$AF$2:$AI$5552,4,FALSE),IF($U$8="BV",VLOOKUP(Search!$A5287,Inventory!$AH$2:$AI$5552,2,FALSE),""))),"")</f>
        <v/>
      </c>
      <c r="C5287" s="38"/>
      <c r="D5287" s="38"/>
      <c r="E5287" s="38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22"/>
    </row>
    <row r="5288" spans="1:22" x14ac:dyDescent="0.2">
      <c r="A5288" s="24">
        <f>1+LARGE($A$11:A5287,1)</f>
        <v>5277</v>
      </c>
      <c r="B5288" s="38" t="str">
        <f>_xlfn.IFNA(IF($U$8="set",VLOOKUP(Search!$A5288,Inventory!$AD$2:$AI$5552,6,FALSE),IF($U$8="Player",VLOOKUP(Search!$A5288,Inventory!$AF$2:$AI$5552,4,FALSE),IF($U$8="BV",VLOOKUP(Search!$A5288,Inventory!$AH$2:$AI$5552,2,FALSE),""))),"")</f>
        <v/>
      </c>
      <c r="C5288" s="38"/>
      <c r="D5288" s="38"/>
      <c r="E5288" s="38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22"/>
    </row>
    <row r="5289" spans="1:22" x14ac:dyDescent="0.2">
      <c r="A5289" s="24">
        <f>1+LARGE($A$11:A5288,1)</f>
        <v>5278</v>
      </c>
      <c r="B5289" s="38" t="str">
        <f>_xlfn.IFNA(IF($U$8="set",VLOOKUP(Search!$A5289,Inventory!$AD$2:$AI$5552,6,FALSE),IF($U$8="Player",VLOOKUP(Search!$A5289,Inventory!$AF$2:$AI$5552,4,FALSE),IF($U$8="BV",VLOOKUP(Search!$A5289,Inventory!$AH$2:$AI$5552,2,FALSE),""))),"")</f>
        <v/>
      </c>
      <c r="C5289" s="38"/>
      <c r="D5289" s="38"/>
      <c r="E5289" s="38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22"/>
    </row>
    <row r="5290" spans="1:22" x14ac:dyDescent="0.2">
      <c r="A5290" s="24">
        <f>1+LARGE($A$11:A5289,1)</f>
        <v>5279</v>
      </c>
      <c r="B5290" s="38" t="str">
        <f>_xlfn.IFNA(IF($U$8="set",VLOOKUP(Search!$A5290,Inventory!$AD$2:$AI$5552,6,FALSE),IF($U$8="Player",VLOOKUP(Search!$A5290,Inventory!$AF$2:$AI$5552,4,FALSE),IF($U$8="BV",VLOOKUP(Search!$A5290,Inventory!$AH$2:$AI$5552,2,FALSE),""))),"")</f>
        <v/>
      </c>
      <c r="C5290" s="38"/>
      <c r="D5290" s="38"/>
      <c r="E5290" s="38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22"/>
    </row>
    <row r="5291" spans="1:22" x14ac:dyDescent="0.2">
      <c r="A5291" s="24">
        <f>1+LARGE($A$11:A5290,1)</f>
        <v>5280</v>
      </c>
      <c r="B5291" s="38" t="str">
        <f>_xlfn.IFNA(IF($U$8="set",VLOOKUP(Search!$A5291,Inventory!$AD$2:$AI$5552,6,FALSE),IF($U$8="Player",VLOOKUP(Search!$A5291,Inventory!$AF$2:$AI$5552,4,FALSE),IF($U$8="BV",VLOOKUP(Search!$A5291,Inventory!$AH$2:$AI$5552,2,FALSE),""))),"")</f>
        <v/>
      </c>
      <c r="C5291" s="38"/>
      <c r="D5291" s="38"/>
      <c r="E5291" s="38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22"/>
    </row>
    <row r="5292" spans="1:22" x14ac:dyDescent="0.2">
      <c r="A5292" s="24">
        <f>1+LARGE($A$11:A5291,1)</f>
        <v>5281</v>
      </c>
      <c r="B5292" s="38" t="str">
        <f>_xlfn.IFNA(IF($U$8="set",VLOOKUP(Search!$A5292,Inventory!$AD$2:$AI$5552,6,FALSE),IF($U$8="Player",VLOOKUP(Search!$A5292,Inventory!$AF$2:$AI$5552,4,FALSE),IF($U$8="BV",VLOOKUP(Search!$A5292,Inventory!$AH$2:$AI$5552,2,FALSE),""))),"")</f>
        <v/>
      </c>
      <c r="C5292" s="38"/>
      <c r="D5292" s="38"/>
      <c r="E5292" s="38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22"/>
    </row>
    <row r="5293" spans="1:22" x14ac:dyDescent="0.2">
      <c r="A5293" s="24">
        <f>1+LARGE($A$11:A5292,1)</f>
        <v>5282</v>
      </c>
      <c r="B5293" s="38" t="str">
        <f>_xlfn.IFNA(IF($U$8="set",VLOOKUP(Search!$A5293,Inventory!$AD$2:$AI$5552,6,FALSE),IF($U$8="Player",VLOOKUP(Search!$A5293,Inventory!$AF$2:$AI$5552,4,FALSE),IF($U$8="BV",VLOOKUP(Search!$A5293,Inventory!$AH$2:$AI$5552,2,FALSE),""))),"")</f>
        <v/>
      </c>
      <c r="C5293" s="38"/>
      <c r="D5293" s="38"/>
      <c r="E5293" s="38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22"/>
    </row>
    <row r="5294" spans="1:22" x14ac:dyDescent="0.2">
      <c r="A5294" s="24">
        <f>1+LARGE($A$11:A5293,1)</f>
        <v>5283</v>
      </c>
      <c r="B5294" s="38" t="str">
        <f>_xlfn.IFNA(IF($U$8="set",VLOOKUP(Search!$A5294,Inventory!$AD$2:$AI$5552,6,FALSE),IF($U$8="Player",VLOOKUP(Search!$A5294,Inventory!$AF$2:$AI$5552,4,FALSE),IF($U$8="BV",VLOOKUP(Search!$A5294,Inventory!$AH$2:$AI$5552,2,FALSE),""))),"")</f>
        <v/>
      </c>
      <c r="C5294" s="38"/>
      <c r="D5294" s="38"/>
      <c r="E5294" s="38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22"/>
    </row>
    <row r="5295" spans="1:22" x14ac:dyDescent="0.2">
      <c r="A5295" s="24">
        <f>1+LARGE($A$11:A5294,1)</f>
        <v>5284</v>
      </c>
      <c r="B5295" s="38" t="str">
        <f>_xlfn.IFNA(IF($U$8="set",VLOOKUP(Search!$A5295,Inventory!$AD$2:$AI$5552,6,FALSE),IF($U$8="Player",VLOOKUP(Search!$A5295,Inventory!$AF$2:$AI$5552,4,FALSE),IF($U$8="BV",VLOOKUP(Search!$A5295,Inventory!$AH$2:$AI$5552,2,FALSE),""))),"")</f>
        <v/>
      </c>
      <c r="C5295" s="38"/>
      <c r="D5295" s="38"/>
      <c r="E5295" s="38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22"/>
    </row>
    <row r="5296" spans="1:22" x14ac:dyDescent="0.2">
      <c r="A5296" s="24">
        <f>1+LARGE($A$11:A5295,1)</f>
        <v>5285</v>
      </c>
      <c r="B5296" s="38" t="str">
        <f>_xlfn.IFNA(IF($U$8="set",VLOOKUP(Search!$A5296,Inventory!$AD$2:$AI$5552,6,FALSE),IF($U$8="Player",VLOOKUP(Search!$A5296,Inventory!$AF$2:$AI$5552,4,FALSE),IF($U$8="BV",VLOOKUP(Search!$A5296,Inventory!$AH$2:$AI$5552,2,FALSE),""))),"")</f>
        <v/>
      </c>
      <c r="C5296" s="38"/>
      <c r="D5296" s="38"/>
      <c r="E5296" s="38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22"/>
    </row>
    <row r="5297" spans="1:22" x14ac:dyDescent="0.2">
      <c r="A5297" s="24">
        <f>1+LARGE($A$11:A5296,1)</f>
        <v>5286</v>
      </c>
      <c r="B5297" s="38" t="str">
        <f>_xlfn.IFNA(IF($U$8="set",VLOOKUP(Search!$A5297,Inventory!$AD$2:$AI$5552,6,FALSE),IF($U$8="Player",VLOOKUP(Search!$A5297,Inventory!$AF$2:$AI$5552,4,FALSE),IF($U$8="BV",VLOOKUP(Search!$A5297,Inventory!$AH$2:$AI$5552,2,FALSE),""))),"")</f>
        <v/>
      </c>
      <c r="C5297" s="38"/>
      <c r="D5297" s="38"/>
      <c r="E5297" s="38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22"/>
    </row>
    <row r="5298" spans="1:22" x14ac:dyDescent="0.2">
      <c r="A5298" s="24">
        <f>1+LARGE($A$11:A5297,1)</f>
        <v>5287</v>
      </c>
      <c r="B5298" s="38" t="str">
        <f>_xlfn.IFNA(IF($U$8="set",VLOOKUP(Search!$A5298,Inventory!$AD$2:$AI$5552,6,FALSE),IF($U$8="Player",VLOOKUP(Search!$A5298,Inventory!$AF$2:$AI$5552,4,FALSE),IF($U$8="BV",VLOOKUP(Search!$A5298,Inventory!$AH$2:$AI$5552,2,FALSE),""))),"")</f>
        <v/>
      </c>
      <c r="C5298" s="38"/>
      <c r="D5298" s="38"/>
      <c r="E5298" s="38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22"/>
    </row>
    <row r="5299" spans="1:22" x14ac:dyDescent="0.2">
      <c r="A5299" s="24">
        <f>1+LARGE($A$11:A5298,1)</f>
        <v>5288</v>
      </c>
      <c r="B5299" s="38" t="str">
        <f>_xlfn.IFNA(IF($U$8="set",VLOOKUP(Search!$A5299,Inventory!$AD$2:$AI$5552,6,FALSE),IF($U$8="Player",VLOOKUP(Search!$A5299,Inventory!$AF$2:$AI$5552,4,FALSE),IF($U$8="BV",VLOOKUP(Search!$A5299,Inventory!$AH$2:$AI$5552,2,FALSE),""))),"")</f>
        <v/>
      </c>
      <c r="C5299" s="38"/>
      <c r="D5299" s="38"/>
      <c r="E5299" s="38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22"/>
    </row>
    <row r="5300" spans="1:22" x14ac:dyDescent="0.2">
      <c r="A5300" s="24">
        <f>1+LARGE($A$11:A5299,1)</f>
        <v>5289</v>
      </c>
      <c r="B5300" s="38" t="str">
        <f>_xlfn.IFNA(IF($U$8="set",VLOOKUP(Search!$A5300,Inventory!$AD$2:$AI$5552,6,FALSE),IF($U$8="Player",VLOOKUP(Search!$A5300,Inventory!$AF$2:$AI$5552,4,FALSE),IF($U$8="BV",VLOOKUP(Search!$A5300,Inventory!$AH$2:$AI$5552,2,FALSE),""))),"")</f>
        <v/>
      </c>
      <c r="C5300" s="38"/>
      <c r="D5300" s="38"/>
      <c r="E5300" s="38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22"/>
    </row>
    <row r="5301" spans="1:22" x14ac:dyDescent="0.2">
      <c r="A5301" s="24">
        <f>1+LARGE($A$11:A5300,1)</f>
        <v>5290</v>
      </c>
      <c r="B5301" s="38" t="str">
        <f>_xlfn.IFNA(IF($U$8="set",VLOOKUP(Search!$A5301,Inventory!$AD$2:$AI$5552,6,FALSE),IF($U$8="Player",VLOOKUP(Search!$A5301,Inventory!$AF$2:$AI$5552,4,FALSE),IF($U$8="BV",VLOOKUP(Search!$A5301,Inventory!$AH$2:$AI$5552,2,FALSE),""))),"")</f>
        <v/>
      </c>
      <c r="C5301" s="38"/>
      <c r="D5301" s="38"/>
      <c r="E5301" s="38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22"/>
    </row>
    <row r="5302" spans="1:22" x14ac:dyDescent="0.2">
      <c r="A5302" s="24">
        <f>1+LARGE($A$11:A5301,1)</f>
        <v>5291</v>
      </c>
      <c r="B5302" s="38" t="str">
        <f>_xlfn.IFNA(IF($U$8="set",VLOOKUP(Search!$A5302,Inventory!$AD$2:$AI$5552,6,FALSE),IF($U$8="Player",VLOOKUP(Search!$A5302,Inventory!$AF$2:$AI$5552,4,FALSE),IF($U$8="BV",VLOOKUP(Search!$A5302,Inventory!$AH$2:$AI$5552,2,FALSE),""))),"")</f>
        <v/>
      </c>
      <c r="C5302" s="38"/>
      <c r="D5302" s="38"/>
      <c r="E5302" s="38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22"/>
    </row>
    <row r="5303" spans="1:22" x14ac:dyDescent="0.2">
      <c r="A5303" s="24">
        <f>1+LARGE($A$11:A5302,1)</f>
        <v>5292</v>
      </c>
      <c r="B5303" s="38" t="str">
        <f>_xlfn.IFNA(IF($U$8="set",VLOOKUP(Search!$A5303,Inventory!$AD$2:$AI$5552,6,FALSE),IF($U$8="Player",VLOOKUP(Search!$A5303,Inventory!$AF$2:$AI$5552,4,FALSE),IF($U$8="BV",VLOOKUP(Search!$A5303,Inventory!$AH$2:$AI$5552,2,FALSE),""))),"")</f>
        <v/>
      </c>
      <c r="C5303" s="38"/>
      <c r="D5303" s="38"/>
      <c r="E5303" s="38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22"/>
    </row>
    <row r="5304" spans="1:22" x14ac:dyDescent="0.2">
      <c r="A5304" s="24">
        <f>1+LARGE($A$11:A5303,1)</f>
        <v>5293</v>
      </c>
      <c r="B5304" s="38" t="str">
        <f>_xlfn.IFNA(IF($U$8="set",VLOOKUP(Search!$A5304,Inventory!$AD$2:$AI$5552,6,FALSE),IF($U$8="Player",VLOOKUP(Search!$A5304,Inventory!$AF$2:$AI$5552,4,FALSE),IF($U$8="BV",VLOOKUP(Search!$A5304,Inventory!$AH$2:$AI$5552,2,FALSE),""))),"")</f>
        <v/>
      </c>
      <c r="C5304" s="38"/>
      <c r="D5304" s="38"/>
      <c r="E5304" s="38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22"/>
    </row>
    <row r="5305" spans="1:22" x14ac:dyDescent="0.2">
      <c r="A5305" s="24">
        <f>1+LARGE($A$11:A5304,1)</f>
        <v>5294</v>
      </c>
      <c r="B5305" s="38" t="str">
        <f>_xlfn.IFNA(IF($U$8="set",VLOOKUP(Search!$A5305,Inventory!$AD$2:$AI$5552,6,FALSE),IF($U$8="Player",VLOOKUP(Search!$A5305,Inventory!$AF$2:$AI$5552,4,FALSE),IF($U$8="BV",VLOOKUP(Search!$A5305,Inventory!$AH$2:$AI$5552,2,FALSE),""))),"")</f>
        <v/>
      </c>
      <c r="C5305" s="38"/>
      <c r="D5305" s="38"/>
      <c r="E5305" s="38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22"/>
    </row>
    <row r="5306" spans="1:22" x14ac:dyDescent="0.2">
      <c r="A5306" s="24">
        <f>1+LARGE($A$11:A5305,1)</f>
        <v>5295</v>
      </c>
      <c r="B5306" s="38" t="str">
        <f>_xlfn.IFNA(IF($U$8="set",VLOOKUP(Search!$A5306,Inventory!$AD$2:$AI$5552,6,FALSE),IF($U$8="Player",VLOOKUP(Search!$A5306,Inventory!$AF$2:$AI$5552,4,FALSE),IF($U$8="BV",VLOOKUP(Search!$A5306,Inventory!$AH$2:$AI$5552,2,FALSE),""))),"")</f>
        <v/>
      </c>
      <c r="C5306" s="38"/>
      <c r="D5306" s="38"/>
      <c r="E5306" s="38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22"/>
    </row>
    <row r="5307" spans="1:22" x14ac:dyDescent="0.2">
      <c r="A5307" s="24">
        <f>1+LARGE($A$11:A5306,1)</f>
        <v>5296</v>
      </c>
      <c r="B5307" s="38" t="str">
        <f>_xlfn.IFNA(IF($U$8="set",VLOOKUP(Search!$A5307,Inventory!$AD$2:$AI$5552,6,FALSE),IF($U$8="Player",VLOOKUP(Search!$A5307,Inventory!$AF$2:$AI$5552,4,FALSE),IF($U$8="BV",VLOOKUP(Search!$A5307,Inventory!$AH$2:$AI$5552,2,FALSE),""))),"")</f>
        <v/>
      </c>
      <c r="C5307" s="38"/>
      <c r="D5307" s="38"/>
      <c r="E5307" s="38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22"/>
    </row>
    <row r="5308" spans="1:22" x14ac:dyDescent="0.2">
      <c r="A5308" s="24">
        <f>1+LARGE($A$11:A5307,1)</f>
        <v>5297</v>
      </c>
      <c r="B5308" s="38" t="str">
        <f>_xlfn.IFNA(IF($U$8="set",VLOOKUP(Search!$A5308,Inventory!$AD$2:$AI$5552,6,FALSE),IF($U$8="Player",VLOOKUP(Search!$A5308,Inventory!$AF$2:$AI$5552,4,FALSE),IF($U$8="BV",VLOOKUP(Search!$A5308,Inventory!$AH$2:$AI$5552,2,FALSE),""))),"")</f>
        <v/>
      </c>
      <c r="C5308" s="38"/>
      <c r="D5308" s="38"/>
      <c r="E5308" s="38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22"/>
    </row>
    <row r="5309" spans="1:22" x14ac:dyDescent="0.2">
      <c r="A5309" s="24">
        <f>1+LARGE($A$11:A5308,1)</f>
        <v>5298</v>
      </c>
      <c r="B5309" s="38" t="str">
        <f>_xlfn.IFNA(IF($U$8="set",VLOOKUP(Search!$A5309,Inventory!$AD$2:$AI$5552,6,FALSE),IF($U$8="Player",VLOOKUP(Search!$A5309,Inventory!$AF$2:$AI$5552,4,FALSE),IF($U$8="BV",VLOOKUP(Search!$A5309,Inventory!$AH$2:$AI$5552,2,FALSE),""))),"")</f>
        <v/>
      </c>
      <c r="C5309" s="38"/>
      <c r="D5309" s="38"/>
      <c r="E5309" s="38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22"/>
    </row>
    <row r="5310" spans="1:22" x14ac:dyDescent="0.2">
      <c r="A5310" s="24">
        <f>1+LARGE($A$11:A5309,1)</f>
        <v>5299</v>
      </c>
      <c r="B5310" s="38" t="str">
        <f>_xlfn.IFNA(IF($U$8="set",VLOOKUP(Search!$A5310,Inventory!$AD$2:$AI$5552,6,FALSE),IF($U$8="Player",VLOOKUP(Search!$A5310,Inventory!$AF$2:$AI$5552,4,FALSE),IF($U$8="BV",VLOOKUP(Search!$A5310,Inventory!$AH$2:$AI$5552,2,FALSE),""))),"")</f>
        <v/>
      </c>
      <c r="C5310" s="38"/>
      <c r="D5310" s="38"/>
      <c r="E5310" s="38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22"/>
    </row>
    <row r="5311" spans="1:22" x14ac:dyDescent="0.2">
      <c r="A5311" s="24">
        <f>1+LARGE($A$11:A5310,1)</f>
        <v>5300</v>
      </c>
      <c r="B5311" s="38" t="str">
        <f>_xlfn.IFNA(IF($U$8="set",VLOOKUP(Search!$A5311,Inventory!$AD$2:$AI$5552,6,FALSE),IF($U$8="Player",VLOOKUP(Search!$A5311,Inventory!$AF$2:$AI$5552,4,FALSE),IF($U$8="BV",VLOOKUP(Search!$A5311,Inventory!$AH$2:$AI$5552,2,FALSE),""))),"")</f>
        <v/>
      </c>
      <c r="C5311" s="38"/>
      <c r="D5311" s="38"/>
      <c r="E5311" s="38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22"/>
    </row>
    <row r="5312" spans="1:22" x14ac:dyDescent="0.2">
      <c r="A5312" s="24">
        <f>1+LARGE($A$11:A5311,1)</f>
        <v>5301</v>
      </c>
      <c r="B5312" s="38" t="str">
        <f>_xlfn.IFNA(IF($U$8="set",VLOOKUP(Search!$A5312,Inventory!$AD$2:$AI$5552,6,FALSE),IF($U$8="Player",VLOOKUP(Search!$A5312,Inventory!$AF$2:$AI$5552,4,FALSE),IF($U$8="BV",VLOOKUP(Search!$A5312,Inventory!$AH$2:$AI$5552,2,FALSE),""))),"")</f>
        <v/>
      </c>
      <c r="C5312" s="38"/>
      <c r="D5312" s="38"/>
      <c r="E5312" s="38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22"/>
    </row>
    <row r="5313" spans="1:22" x14ac:dyDescent="0.2">
      <c r="A5313" s="24">
        <f>1+LARGE($A$11:A5312,1)</f>
        <v>5302</v>
      </c>
      <c r="B5313" s="38" t="str">
        <f>_xlfn.IFNA(IF($U$8="set",VLOOKUP(Search!$A5313,Inventory!$AD$2:$AI$5552,6,FALSE),IF($U$8="Player",VLOOKUP(Search!$A5313,Inventory!$AF$2:$AI$5552,4,FALSE),IF($U$8="BV",VLOOKUP(Search!$A5313,Inventory!$AH$2:$AI$5552,2,FALSE),""))),"")</f>
        <v/>
      </c>
      <c r="C5313" s="38"/>
      <c r="D5313" s="38"/>
      <c r="E5313" s="38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22"/>
    </row>
    <row r="5314" spans="1:22" x14ac:dyDescent="0.2">
      <c r="A5314" s="24">
        <f>1+LARGE($A$11:A5313,1)</f>
        <v>5303</v>
      </c>
      <c r="B5314" s="38" t="str">
        <f>_xlfn.IFNA(IF($U$8="set",VLOOKUP(Search!$A5314,Inventory!$AD$2:$AI$5552,6,FALSE),IF($U$8="Player",VLOOKUP(Search!$A5314,Inventory!$AF$2:$AI$5552,4,FALSE),IF($U$8="BV",VLOOKUP(Search!$A5314,Inventory!$AH$2:$AI$5552,2,FALSE),""))),"")</f>
        <v/>
      </c>
      <c r="C5314" s="38"/>
      <c r="D5314" s="38"/>
      <c r="E5314" s="38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22"/>
    </row>
    <row r="5315" spans="1:22" x14ac:dyDescent="0.2">
      <c r="A5315" s="24">
        <f>1+LARGE($A$11:A5314,1)</f>
        <v>5304</v>
      </c>
      <c r="B5315" s="38" t="str">
        <f>_xlfn.IFNA(IF($U$8="set",VLOOKUP(Search!$A5315,Inventory!$AD$2:$AI$5552,6,FALSE),IF($U$8="Player",VLOOKUP(Search!$A5315,Inventory!$AF$2:$AI$5552,4,FALSE),IF($U$8="BV",VLOOKUP(Search!$A5315,Inventory!$AH$2:$AI$5552,2,FALSE),""))),"")</f>
        <v/>
      </c>
      <c r="C5315" s="38"/>
      <c r="D5315" s="38"/>
      <c r="E5315" s="38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22"/>
    </row>
    <row r="5316" spans="1:22" x14ac:dyDescent="0.2">
      <c r="A5316" s="24">
        <f>1+LARGE($A$11:A5315,1)</f>
        <v>5305</v>
      </c>
      <c r="B5316" s="38" t="str">
        <f>_xlfn.IFNA(IF($U$8="set",VLOOKUP(Search!$A5316,Inventory!$AD$2:$AI$5552,6,FALSE),IF($U$8="Player",VLOOKUP(Search!$A5316,Inventory!$AF$2:$AI$5552,4,FALSE),IF($U$8="BV",VLOOKUP(Search!$A5316,Inventory!$AH$2:$AI$5552,2,FALSE),""))),"")</f>
        <v/>
      </c>
      <c r="C5316" s="38"/>
      <c r="D5316" s="38"/>
      <c r="E5316" s="38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22"/>
    </row>
    <row r="5317" spans="1:22" x14ac:dyDescent="0.2">
      <c r="A5317" s="24">
        <f>1+LARGE($A$11:A5316,1)</f>
        <v>5306</v>
      </c>
      <c r="B5317" s="38" t="str">
        <f>_xlfn.IFNA(IF($U$8="set",VLOOKUP(Search!$A5317,Inventory!$AD$2:$AI$5552,6,FALSE),IF($U$8="Player",VLOOKUP(Search!$A5317,Inventory!$AF$2:$AI$5552,4,FALSE),IF($U$8="BV",VLOOKUP(Search!$A5317,Inventory!$AH$2:$AI$5552,2,FALSE),""))),"")</f>
        <v/>
      </c>
      <c r="C5317" s="38"/>
      <c r="D5317" s="38"/>
      <c r="E5317" s="38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22"/>
    </row>
    <row r="5318" spans="1:22" x14ac:dyDescent="0.2">
      <c r="A5318" s="24">
        <f>1+LARGE($A$11:A5317,1)</f>
        <v>5307</v>
      </c>
      <c r="B5318" s="38" t="str">
        <f>_xlfn.IFNA(IF($U$8="set",VLOOKUP(Search!$A5318,Inventory!$AD$2:$AI$5552,6,FALSE),IF($U$8="Player",VLOOKUP(Search!$A5318,Inventory!$AF$2:$AI$5552,4,FALSE),IF($U$8="BV",VLOOKUP(Search!$A5318,Inventory!$AH$2:$AI$5552,2,FALSE),""))),"")</f>
        <v/>
      </c>
      <c r="C5318" s="38"/>
      <c r="D5318" s="38"/>
      <c r="E5318" s="38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22"/>
    </row>
    <row r="5319" spans="1:22" x14ac:dyDescent="0.2">
      <c r="A5319" s="24">
        <f>1+LARGE($A$11:A5318,1)</f>
        <v>5308</v>
      </c>
      <c r="B5319" s="38" t="str">
        <f>_xlfn.IFNA(IF($U$8="set",VLOOKUP(Search!$A5319,Inventory!$AD$2:$AI$5552,6,FALSE),IF($U$8="Player",VLOOKUP(Search!$A5319,Inventory!$AF$2:$AI$5552,4,FALSE),IF($U$8="BV",VLOOKUP(Search!$A5319,Inventory!$AH$2:$AI$5552,2,FALSE),""))),"")</f>
        <v/>
      </c>
      <c r="C5319" s="38"/>
      <c r="D5319" s="38"/>
      <c r="E5319" s="38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22"/>
    </row>
    <row r="5320" spans="1:22" x14ac:dyDescent="0.2">
      <c r="A5320" s="24">
        <f>1+LARGE($A$11:A5319,1)</f>
        <v>5309</v>
      </c>
      <c r="B5320" s="38" t="str">
        <f>_xlfn.IFNA(IF($U$8="set",VLOOKUP(Search!$A5320,Inventory!$AD$2:$AI$5552,6,FALSE),IF($U$8="Player",VLOOKUP(Search!$A5320,Inventory!$AF$2:$AI$5552,4,FALSE),IF($U$8="BV",VLOOKUP(Search!$A5320,Inventory!$AH$2:$AI$5552,2,FALSE),""))),"")</f>
        <v/>
      </c>
      <c r="C5320" s="38"/>
      <c r="D5320" s="38"/>
      <c r="E5320" s="38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22"/>
    </row>
    <row r="5321" spans="1:22" x14ac:dyDescent="0.2">
      <c r="A5321" s="24">
        <f>1+LARGE($A$11:A5320,1)</f>
        <v>5310</v>
      </c>
      <c r="B5321" s="38" t="str">
        <f>_xlfn.IFNA(IF($U$8="set",VLOOKUP(Search!$A5321,Inventory!$AD$2:$AI$5552,6,FALSE),IF($U$8="Player",VLOOKUP(Search!$A5321,Inventory!$AF$2:$AI$5552,4,FALSE),IF($U$8="BV",VLOOKUP(Search!$A5321,Inventory!$AH$2:$AI$5552,2,FALSE),""))),"")</f>
        <v/>
      </c>
      <c r="C5321" s="38"/>
      <c r="D5321" s="38"/>
      <c r="E5321" s="38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22"/>
    </row>
    <row r="5322" spans="1:22" x14ac:dyDescent="0.2">
      <c r="A5322" s="24">
        <f>1+LARGE($A$11:A5321,1)</f>
        <v>5311</v>
      </c>
      <c r="B5322" s="38" t="str">
        <f>_xlfn.IFNA(IF($U$8="set",VLOOKUP(Search!$A5322,Inventory!$AD$2:$AI$5552,6,FALSE),IF($U$8="Player",VLOOKUP(Search!$A5322,Inventory!$AF$2:$AI$5552,4,FALSE),IF($U$8="BV",VLOOKUP(Search!$A5322,Inventory!$AH$2:$AI$5552,2,FALSE),""))),"")</f>
        <v/>
      </c>
      <c r="C5322" s="38"/>
      <c r="D5322" s="38"/>
      <c r="E5322" s="38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22"/>
    </row>
    <row r="5323" spans="1:22" x14ac:dyDescent="0.2">
      <c r="A5323" s="24">
        <f>1+LARGE($A$11:A5322,1)</f>
        <v>5312</v>
      </c>
      <c r="B5323" s="38" t="str">
        <f>_xlfn.IFNA(IF($U$8="set",VLOOKUP(Search!$A5323,Inventory!$AD$2:$AI$5552,6,FALSE),IF($U$8="Player",VLOOKUP(Search!$A5323,Inventory!$AF$2:$AI$5552,4,FALSE),IF($U$8="BV",VLOOKUP(Search!$A5323,Inventory!$AH$2:$AI$5552,2,FALSE),""))),"")</f>
        <v/>
      </c>
      <c r="C5323" s="38"/>
      <c r="D5323" s="38"/>
      <c r="E5323" s="38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22"/>
    </row>
    <row r="5324" spans="1:22" x14ac:dyDescent="0.2">
      <c r="A5324" s="24">
        <f>1+LARGE($A$11:A5323,1)</f>
        <v>5313</v>
      </c>
      <c r="B5324" s="38" t="str">
        <f>_xlfn.IFNA(IF($U$8="set",VLOOKUP(Search!$A5324,Inventory!$AD$2:$AI$5552,6,FALSE),IF($U$8="Player",VLOOKUP(Search!$A5324,Inventory!$AF$2:$AI$5552,4,FALSE),IF($U$8="BV",VLOOKUP(Search!$A5324,Inventory!$AH$2:$AI$5552,2,FALSE),""))),"")</f>
        <v/>
      </c>
      <c r="C5324" s="38"/>
      <c r="D5324" s="38"/>
      <c r="E5324" s="38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22"/>
    </row>
    <row r="5325" spans="1:22" x14ac:dyDescent="0.2">
      <c r="A5325" s="24">
        <f>1+LARGE($A$11:A5324,1)</f>
        <v>5314</v>
      </c>
      <c r="B5325" s="38" t="str">
        <f>_xlfn.IFNA(IF($U$8="set",VLOOKUP(Search!$A5325,Inventory!$AD$2:$AI$5552,6,FALSE),IF($U$8="Player",VLOOKUP(Search!$A5325,Inventory!$AF$2:$AI$5552,4,FALSE),IF($U$8="BV",VLOOKUP(Search!$A5325,Inventory!$AH$2:$AI$5552,2,FALSE),""))),"")</f>
        <v/>
      </c>
      <c r="C5325" s="38"/>
      <c r="D5325" s="38"/>
      <c r="E5325" s="38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22"/>
    </row>
    <row r="5326" spans="1:22" x14ac:dyDescent="0.2">
      <c r="A5326" s="24">
        <f>1+LARGE($A$11:A5325,1)</f>
        <v>5315</v>
      </c>
      <c r="B5326" s="38" t="str">
        <f>_xlfn.IFNA(IF($U$8="set",VLOOKUP(Search!$A5326,Inventory!$AD$2:$AI$5552,6,FALSE),IF($U$8="Player",VLOOKUP(Search!$A5326,Inventory!$AF$2:$AI$5552,4,FALSE),IF($U$8="BV",VLOOKUP(Search!$A5326,Inventory!$AH$2:$AI$5552,2,FALSE),""))),"")</f>
        <v/>
      </c>
      <c r="C5326" s="38"/>
      <c r="D5326" s="38"/>
      <c r="E5326" s="38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22"/>
    </row>
    <row r="5327" spans="1:22" x14ac:dyDescent="0.2">
      <c r="A5327" s="24">
        <f>1+LARGE($A$11:A5326,1)</f>
        <v>5316</v>
      </c>
      <c r="B5327" s="38" t="str">
        <f>_xlfn.IFNA(IF($U$8="set",VLOOKUP(Search!$A5327,Inventory!$AD$2:$AI$5552,6,FALSE),IF($U$8="Player",VLOOKUP(Search!$A5327,Inventory!$AF$2:$AI$5552,4,FALSE),IF($U$8="BV",VLOOKUP(Search!$A5327,Inventory!$AH$2:$AI$5552,2,FALSE),""))),"")</f>
        <v/>
      </c>
      <c r="C5327" s="38"/>
      <c r="D5327" s="38"/>
      <c r="E5327" s="38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22"/>
    </row>
    <row r="5328" spans="1:22" x14ac:dyDescent="0.2">
      <c r="A5328" s="24">
        <f>1+LARGE($A$11:A5327,1)</f>
        <v>5317</v>
      </c>
      <c r="B5328" s="38" t="str">
        <f>_xlfn.IFNA(IF($U$8="set",VLOOKUP(Search!$A5328,Inventory!$AD$2:$AI$5552,6,FALSE),IF($U$8="Player",VLOOKUP(Search!$A5328,Inventory!$AF$2:$AI$5552,4,FALSE),IF($U$8="BV",VLOOKUP(Search!$A5328,Inventory!$AH$2:$AI$5552,2,FALSE),""))),"")</f>
        <v/>
      </c>
      <c r="C5328" s="38"/>
      <c r="D5328" s="38"/>
      <c r="E5328" s="38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22"/>
    </row>
    <row r="5329" spans="1:22" x14ac:dyDescent="0.2">
      <c r="A5329" s="24">
        <f>1+LARGE($A$11:A5328,1)</f>
        <v>5318</v>
      </c>
      <c r="B5329" s="38" t="str">
        <f>_xlfn.IFNA(IF($U$8="set",VLOOKUP(Search!$A5329,Inventory!$AD$2:$AI$5552,6,FALSE),IF($U$8="Player",VLOOKUP(Search!$A5329,Inventory!$AF$2:$AI$5552,4,FALSE),IF($U$8="BV",VLOOKUP(Search!$A5329,Inventory!$AH$2:$AI$5552,2,FALSE),""))),"")</f>
        <v/>
      </c>
      <c r="C5329" s="38"/>
      <c r="D5329" s="38"/>
      <c r="E5329" s="38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22"/>
    </row>
    <row r="5330" spans="1:22" x14ac:dyDescent="0.2">
      <c r="A5330" s="24">
        <f>1+LARGE($A$11:A5329,1)</f>
        <v>5319</v>
      </c>
      <c r="B5330" s="38" t="str">
        <f>_xlfn.IFNA(IF($U$8="set",VLOOKUP(Search!$A5330,Inventory!$AD$2:$AI$5552,6,FALSE),IF($U$8="Player",VLOOKUP(Search!$A5330,Inventory!$AF$2:$AI$5552,4,FALSE),IF($U$8="BV",VLOOKUP(Search!$A5330,Inventory!$AH$2:$AI$5552,2,FALSE),""))),"")</f>
        <v/>
      </c>
      <c r="C5330" s="38"/>
      <c r="D5330" s="38"/>
      <c r="E5330" s="38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22"/>
    </row>
    <row r="5331" spans="1:22" x14ac:dyDescent="0.2">
      <c r="A5331" s="24">
        <f>1+LARGE($A$11:A5330,1)</f>
        <v>5320</v>
      </c>
      <c r="B5331" s="38" t="str">
        <f>_xlfn.IFNA(IF($U$8="set",VLOOKUP(Search!$A5331,Inventory!$AD$2:$AI$5552,6,FALSE),IF($U$8="Player",VLOOKUP(Search!$A5331,Inventory!$AF$2:$AI$5552,4,FALSE),IF($U$8="BV",VLOOKUP(Search!$A5331,Inventory!$AH$2:$AI$5552,2,FALSE),""))),"")</f>
        <v/>
      </c>
      <c r="C5331" s="38"/>
      <c r="D5331" s="38"/>
      <c r="E5331" s="38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22"/>
    </row>
    <row r="5332" spans="1:22" x14ac:dyDescent="0.2">
      <c r="A5332" s="24">
        <f>1+LARGE($A$11:A5331,1)</f>
        <v>5321</v>
      </c>
      <c r="B5332" s="38" t="str">
        <f>_xlfn.IFNA(IF($U$8="set",VLOOKUP(Search!$A5332,Inventory!$AD$2:$AI$5552,6,FALSE),IF($U$8="Player",VLOOKUP(Search!$A5332,Inventory!$AF$2:$AI$5552,4,FALSE),IF($U$8="BV",VLOOKUP(Search!$A5332,Inventory!$AH$2:$AI$5552,2,FALSE),""))),"")</f>
        <v/>
      </c>
      <c r="C5332" s="38"/>
      <c r="D5332" s="38"/>
      <c r="E5332" s="38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22"/>
    </row>
    <row r="5333" spans="1:22" x14ac:dyDescent="0.2">
      <c r="A5333" s="24">
        <f>1+LARGE($A$11:A5332,1)</f>
        <v>5322</v>
      </c>
      <c r="B5333" s="38" t="str">
        <f>_xlfn.IFNA(IF($U$8="set",VLOOKUP(Search!$A5333,Inventory!$AD$2:$AI$5552,6,FALSE),IF($U$8="Player",VLOOKUP(Search!$A5333,Inventory!$AF$2:$AI$5552,4,FALSE),IF($U$8="BV",VLOOKUP(Search!$A5333,Inventory!$AH$2:$AI$5552,2,FALSE),""))),"")</f>
        <v/>
      </c>
      <c r="C5333" s="38"/>
      <c r="D5333" s="38"/>
      <c r="E5333" s="38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22"/>
    </row>
    <row r="5334" spans="1:22" x14ac:dyDescent="0.2">
      <c r="A5334" s="24">
        <f>1+LARGE($A$11:A5333,1)</f>
        <v>5323</v>
      </c>
      <c r="B5334" s="38" t="str">
        <f>_xlfn.IFNA(IF($U$8="set",VLOOKUP(Search!$A5334,Inventory!$AD$2:$AI$5552,6,FALSE),IF($U$8="Player",VLOOKUP(Search!$A5334,Inventory!$AF$2:$AI$5552,4,FALSE),IF($U$8="BV",VLOOKUP(Search!$A5334,Inventory!$AH$2:$AI$5552,2,FALSE),""))),"")</f>
        <v/>
      </c>
      <c r="C5334" s="38"/>
      <c r="D5334" s="38"/>
      <c r="E5334" s="38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22"/>
    </row>
    <row r="5335" spans="1:22" x14ac:dyDescent="0.2">
      <c r="A5335" s="24">
        <f>1+LARGE($A$11:A5334,1)</f>
        <v>5324</v>
      </c>
      <c r="B5335" s="38" t="str">
        <f>_xlfn.IFNA(IF($U$8="set",VLOOKUP(Search!$A5335,Inventory!$AD$2:$AI$5552,6,FALSE),IF($U$8="Player",VLOOKUP(Search!$A5335,Inventory!$AF$2:$AI$5552,4,FALSE),IF($U$8="BV",VLOOKUP(Search!$A5335,Inventory!$AH$2:$AI$5552,2,FALSE),""))),"")</f>
        <v/>
      </c>
      <c r="C5335" s="38"/>
      <c r="D5335" s="38"/>
      <c r="E5335" s="38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22"/>
    </row>
    <row r="5336" spans="1:22" x14ac:dyDescent="0.2">
      <c r="A5336" s="24">
        <f>1+LARGE($A$11:A5335,1)</f>
        <v>5325</v>
      </c>
      <c r="B5336" s="38" t="str">
        <f>_xlfn.IFNA(IF($U$8="set",VLOOKUP(Search!$A5336,Inventory!$AD$2:$AI$5552,6,FALSE),IF($U$8="Player",VLOOKUP(Search!$A5336,Inventory!$AF$2:$AI$5552,4,FALSE),IF($U$8="BV",VLOOKUP(Search!$A5336,Inventory!$AH$2:$AI$5552,2,FALSE),""))),"")</f>
        <v/>
      </c>
      <c r="C5336" s="38"/>
      <c r="D5336" s="38"/>
      <c r="E5336" s="38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22"/>
    </row>
    <row r="5337" spans="1:22" x14ac:dyDescent="0.2">
      <c r="A5337" s="24">
        <f>1+LARGE($A$11:A5336,1)</f>
        <v>5326</v>
      </c>
      <c r="B5337" s="38" t="str">
        <f>_xlfn.IFNA(IF($U$8="set",VLOOKUP(Search!$A5337,Inventory!$AD$2:$AI$5552,6,FALSE),IF($U$8="Player",VLOOKUP(Search!$A5337,Inventory!$AF$2:$AI$5552,4,FALSE),IF($U$8="BV",VLOOKUP(Search!$A5337,Inventory!$AH$2:$AI$5552,2,FALSE),""))),"")</f>
        <v/>
      </c>
      <c r="C5337" s="38"/>
      <c r="D5337" s="38"/>
      <c r="E5337" s="38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22"/>
    </row>
    <row r="5338" spans="1:22" x14ac:dyDescent="0.2">
      <c r="A5338" s="24">
        <f>1+LARGE($A$11:A5337,1)</f>
        <v>5327</v>
      </c>
      <c r="B5338" s="38" t="str">
        <f>_xlfn.IFNA(IF($U$8="set",VLOOKUP(Search!$A5338,Inventory!$AD$2:$AI$5552,6,FALSE),IF($U$8="Player",VLOOKUP(Search!$A5338,Inventory!$AF$2:$AI$5552,4,FALSE),IF($U$8="BV",VLOOKUP(Search!$A5338,Inventory!$AH$2:$AI$5552,2,FALSE),""))),"")</f>
        <v/>
      </c>
      <c r="C5338" s="38"/>
      <c r="D5338" s="38"/>
      <c r="E5338" s="38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22"/>
    </row>
    <row r="5339" spans="1:22" x14ac:dyDescent="0.2">
      <c r="A5339" s="24">
        <f>1+LARGE($A$11:A5338,1)</f>
        <v>5328</v>
      </c>
      <c r="B5339" s="38" t="str">
        <f>_xlfn.IFNA(IF($U$8="set",VLOOKUP(Search!$A5339,Inventory!$AD$2:$AI$5552,6,FALSE),IF($U$8="Player",VLOOKUP(Search!$A5339,Inventory!$AF$2:$AI$5552,4,FALSE),IF($U$8="BV",VLOOKUP(Search!$A5339,Inventory!$AH$2:$AI$5552,2,FALSE),""))),"")</f>
        <v/>
      </c>
      <c r="C5339" s="38"/>
      <c r="D5339" s="38"/>
      <c r="E5339" s="38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22"/>
    </row>
    <row r="5340" spans="1:22" x14ac:dyDescent="0.2">
      <c r="A5340" s="24">
        <f>1+LARGE($A$11:A5339,1)</f>
        <v>5329</v>
      </c>
      <c r="B5340" s="38" t="str">
        <f>_xlfn.IFNA(IF($U$8="set",VLOOKUP(Search!$A5340,Inventory!$AD$2:$AI$5552,6,FALSE),IF($U$8="Player",VLOOKUP(Search!$A5340,Inventory!$AF$2:$AI$5552,4,FALSE),IF($U$8="BV",VLOOKUP(Search!$A5340,Inventory!$AH$2:$AI$5552,2,FALSE),""))),"")</f>
        <v/>
      </c>
      <c r="C5340" s="38"/>
      <c r="D5340" s="38"/>
      <c r="E5340" s="38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22"/>
    </row>
    <row r="5341" spans="1:22" x14ac:dyDescent="0.2">
      <c r="A5341" s="24">
        <f>1+LARGE($A$11:A5340,1)</f>
        <v>5330</v>
      </c>
      <c r="B5341" s="38" t="str">
        <f>_xlfn.IFNA(IF($U$8="set",VLOOKUP(Search!$A5341,Inventory!$AD$2:$AI$5552,6,FALSE),IF($U$8="Player",VLOOKUP(Search!$A5341,Inventory!$AF$2:$AI$5552,4,FALSE),IF($U$8="BV",VLOOKUP(Search!$A5341,Inventory!$AH$2:$AI$5552,2,FALSE),""))),"")</f>
        <v/>
      </c>
      <c r="C5341" s="38"/>
      <c r="D5341" s="38"/>
      <c r="E5341" s="38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22"/>
    </row>
    <row r="5342" spans="1:22" x14ac:dyDescent="0.2">
      <c r="A5342" s="24">
        <f>1+LARGE($A$11:A5341,1)</f>
        <v>5331</v>
      </c>
      <c r="B5342" s="38" t="str">
        <f>_xlfn.IFNA(IF($U$8="set",VLOOKUP(Search!$A5342,Inventory!$AD$2:$AI$5552,6,FALSE),IF($U$8="Player",VLOOKUP(Search!$A5342,Inventory!$AF$2:$AI$5552,4,FALSE),IF($U$8="BV",VLOOKUP(Search!$A5342,Inventory!$AH$2:$AI$5552,2,FALSE),""))),"")</f>
        <v/>
      </c>
      <c r="C5342" s="38"/>
      <c r="D5342" s="38"/>
      <c r="E5342" s="38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22"/>
    </row>
    <row r="5343" spans="1:22" x14ac:dyDescent="0.2">
      <c r="A5343" s="24">
        <f>1+LARGE($A$11:A5342,1)</f>
        <v>5332</v>
      </c>
      <c r="B5343" s="38" t="str">
        <f>_xlfn.IFNA(IF($U$8="set",VLOOKUP(Search!$A5343,Inventory!$AD$2:$AI$5552,6,FALSE),IF($U$8="Player",VLOOKUP(Search!$A5343,Inventory!$AF$2:$AI$5552,4,FALSE),IF($U$8="BV",VLOOKUP(Search!$A5343,Inventory!$AH$2:$AI$5552,2,FALSE),""))),"")</f>
        <v/>
      </c>
      <c r="C5343" s="38"/>
      <c r="D5343" s="38"/>
      <c r="E5343" s="38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22"/>
    </row>
    <row r="5344" spans="1:22" x14ac:dyDescent="0.2">
      <c r="A5344" s="24">
        <f>1+LARGE($A$11:A5343,1)</f>
        <v>5333</v>
      </c>
      <c r="B5344" s="38" t="str">
        <f>_xlfn.IFNA(IF($U$8="set",VLOOKUP(Search!$A5344,Inventory!$AD$2:$AI$5552,6,FALSE),IF($U$8="Player",VLOOKUP(Search!$A5344,Inventory!$AF$2:$AI$5552,4,FALSE),IF($U$8="BV",VLOOKUP(Search!$A5344,Inventory!$AH$2:$AI$5552,2,FALSE),""))),"")</f>
        <v/>
      </c>
      <c r="C5344" s="38"/>
      <c r="D5344" s="38"/>
      <c r="E5344" s="38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22"/>
    </row>
    <row r="5345" spans="1:22" x14ac:dyDescent="0.2">
      <c r="A5345" s="24">
        <f>1+LARGE($A$11:A5344,1)</f>
        <v>5334</v>
      </c>
      <c r="B5345" s="38" t="str">
        <f>_xlfn.IFNA(IF($U$8="set",VLOOKUP(Search!$A5345,Inventory!$AD$2:$AI$5552,6,FALSE),IF($U$8="Player",VLOOKUP(Search!$A5345,Inventory!$AF$2:$AI$5552,4,FALSE),IF($U$8="BV",VLOOKUP(Search!$A5345,Inventory!$AH$2:$AI$5552,2,FALSE),""))),"")</f>
        <v/>
      </c>
      <c r="C5345" s="38"/>
      <c r="D5345" s="38"/>
      <c r="E5345" s="38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22"/>
    </row>
    <row r="5346" spans="1:22" x14ac:dyDescent="0.2">
      <c r="A5346" s="24">
        <f>1+LARGE($A$11:A5345,1)</f>
        <v>5335</v>
      </c>
      <c r="B5346" s="38" t="str">
        <f>_xlfn.IFNA(IF($U$8="set",VLOOKUP(Search!$A5346,Inventory!$AD$2:$AI$5552,6,FALSE),IF($U$8="Player",VLOOKUP(Search!$A5346,Inventory!$AF$2:$AI$5552,4,FALSE),IF($U$8="BV",VLOOKUP(Search!$A5346,Inventory!$AH$2:$AI$5552,2,FALSE),""))),"")</f>
        <v/>
      </c>
      <c r="C5346" s="38"/>
      <c r="D5346" s="38"/>
      <c r="E5346" s="38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22"/>
    </row>
    <row r="5347" spans="1:22" x14ac:dyDescent="0.2">
      <c r="A5347" s="24">
        <f>1+LARGE($A$11:A5346,1)</f>
        <v>5336</v>
      </c>
      <c r="B5347" s="38" t="str">
        <f>_xlfn.IFNA(IF($U$8="set",VLOOKUP(Search!$A5347,Inventory!$AD$2:$AI$5552,6,FALSE),IF($U$8="Player",VLOOKUP(Search!$A5347,Inventory!$AF$2:$AI$5552,4,FALSE),IF($U$8="BV",VLOOKUP(Search!$A5347,Inventory!$AH$2:$AI$5552,2,FALSE),""))),"")</f>
        <v/>
      </c>
      <c r="C5347" s="38"/>
      <c r="D5347" s="38"/>
      <c r="E5347" s="38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22"/>
    </row>
    <row r="5348" spans="1:22" x14ac:dyDescent="0.2">
      <c r="A5348" s="24">
        <f>1+LARGE($A$11:A5347,1)</f>
        <v>5337</v>
      </c>
      <c r="B5348" s="38" t="str">
        <f>_xlfn.IFNA(IF($U$8="set",VLOOKUP(Search!$A5348,Inventory!$AD$2:$AI$5552,6,FALSE),IF($U$8="Player",VLOOKUP(Search!$A5348,Inventory!$AF$2:$AI$5552,4,FALSE),IF($U$8="BV",VLOOKUP(Search!$A5348,Inventory!$AH$2:$AI$5552,2,FALSE),""))),"")</f>
        <v/>
      </c>
      <c r="C5348" s="38"/>
      <c r="D5348" s="38"/>
      <c r="E5348" s="38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22"/>
    </row>
    <row r="5349" spans="1:22" x14ac:dyDescent="0.2">
      <c r="A5349" s="24">
        <f>1+LARGE($A$11:A5348,1)</f>
        <v>5338</v>
      </c>
      <c r="B5349" s="38" t="str">
        <f>_xlfn.IFNA(IF($U$8="set",VLOOKUP(Search!$A5349,Inventory!$AD$2:$AI$5552,6,FALSE),IF($U$8="Player",VLOOKUP(Search!$A5349,Inventory!$AF$2:$AI$5552,4,FALSE),IF($U$8="BV",VLOOKUP(Search!$A5349,Inventory!$AH$2:$AI$5552,2,FALSE),""))),"")</f>
        <v/>
      </c>
      <c r="C5349" s="38"/>
      <c r="D5349" s="38"/>
      <c r="E5349" s="38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22"/>
    </row>
    <row r="5350" spans="1:22" x14ac:dyDescent="0.2">
      <c r="A5350" s="24">
        <f>1+LARGE($A$11:A5349,1)</f>
        <v>5339</v>
      </c>
      <c r="B5350" s="38" t="str">
        <f>_xlfn.IFNA(IF($U$8="set",VLOOKUP(Search!$A5350,Inventory!$AD$2:$AI$5552,6,FALSE),IF($U$8="Player",VLOOKUP(Search!$A5350,Inventory!$AF$2:$AI$5552,4,FALSE),IF($U$8="BV",VLOOKUP(Search!$A5350,Inventory!$AH$2:$AI$5552,2,FALSE),""))),"")</f>
        <v/>
      </c>
      <c r="C5350" s="38"/>
      <c r="D5350" s="38"/>
      <c r="E5350" s="38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22"/>
    </row>
    <row r="5351" spans="1:22" x14ac:dyDescent="0.2">
      <c r="A5351" s="24">
        <f>1+LARGE($A$11:A5350,1)</f>
        <v>5340</v>
      </c>
      <c r="B5351" s="38" t="str">
        <f>_xlfn.IFNA(IF($U$8="set",VLOOKUP(Search!$A5351,Inventory!$AD$2:$AI$5552,6,FALSE),IF($U$8="Player",VLOOKUP(Search!$A5351,Inventory!$AF$2:$AI$5552,4,FALSE),IF($U$8="BV",VLOOKUP(Search!$A5351,Inventory!$AH$2:$AI$5552,2,FALSE),""))),"")</f>
        <v/>
      </c>
      <c r="C5351" s="38"/>
      <c r="D5351" s="38"/>
      <c r="E5351" s="38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22"/>
    </row>
    <row r="5352" spans="1:22" x14ac:dyDescent="0.2">
      <c r="A5352" s="24">
        <f>1+LARGE($A$11:A5351,1)</f>
        <v>5341</v>
      </c>
      <c r="B5352" s="38" t="str">
        <f>_xlfn.IFNA(IF($U$8="set",VLOOKUP(Search!$A5352,Inventory!$AD$2:$AI$5552,6,FALSE),IF($U$8="Player",VLOOKUP(Search!$A5352,Inventory!$AF$2:$AI$5552,4,FALSE),IF($U$8="BV",VLOOKUP(Search!$A5352,Inventory!$AH$2:$AI$5552,2,FALSE),""))),"")</f>
        <v/>
      </c>
      <c r="C5352" s="38"/>
      <c r="D5352" s="38"/>
      <c r="E5352" s="38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22"/>
    </row>
    <row r="5353" spans="1:22" x14ac:dyDescent="0.2">
      <c r="A5353" s="24">
        <f>1+LARGE($A$11:A5352,1)</f>
        <v>5342</v>
      </c>
      <c r="B5353" s="38" t="str">
        <f>_xlfn.IFNA(IF($U$8="set",VLOOKUP(Search!$A5353,Inventory!$AD$2:$AI$5552,6,FALSE),IF($U$8="Player",VLOOKUP(Search!$A5353,Inventory!$AF$2:$AI$5552,4,FALSE),IF($U$8="BV",VLOOKUP(Search!$A5353,Inventory!$AH$2:$AI$5552,2,FALSE),""))),"")</f>
        <v/>
      </c>
      <c r="C5353" s="38"/>
      <c r="D5353" s="38"/>
      <c r="E5353" s="38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22"/>
    </row>
    <row r="5354" spans="1:22" x14ac:dyDescent="0.2">
      <c r="A5354" s="24">
        <f>1+LARGE($A$11:A5353,1)</f>
        <v>5343</v>
      </c>
      <c r="B5354" s="38" t="str">
        <f>_xlfn.IFNA(IF($U$8="set",VLOOKUP(Search!$A5354,Inventory!$AD$2:$AI$5552,6,FALSE),IF($U$8="Player",VLOOKUP(Search!$A5354,Inventory!$AF$2:$AI$5552,4,FALSE),IF($U$8="BV",VLOOKUP(Search!$A5354,Inventory!$AH$2:$AI$5552,2,FALSE),""))),"")</f>
        <v/>
      </c>
      <c r="C5354" s="38"/>
      <c r="D5354" s="38"/>
      <c r="E5354" s="38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22"/>
    </row>
    <row r="5355" spans="1:22" x14ac:dyDescent="0.2">
      <c r="A5355" s="24">
        <f>1+LARGE($A$11:A5354,1)</f>
        <v>5344</v>
      </c>
      <c r="B5355" s="38" t="str">
        <f>_xlfn.IFNA(IF($U$8="set",VLOOKUP(Search!$A5355,Inventory!$AD$2:$AI$5552,6,FALSE),IF($U$8="Player",VLOOKUP(Search!$A5355,Inventory!$AF$2:$AI$5552,4,FALSE),IF($U$8="BV",VLOOKUP(Search!$A5355,Inventory!$AH$2:$AI$5552,2,FALSE),""))),"")</f>
        <v/>
      </c>
      <c r="C5355" s="38"/>
      <c r="D5355" s="38"/>
      <c r="E5355" s="38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22"/>
    </row>
    <row r="5356" spans="1:22" x14ac:dyDescent="0.2">
      <c r="A5356" s="24">
        <f>1+LARGE($A$11:A5355,1)</f>
        <v>5345</v>
      </c>
      <c r="B5356" s="38" t="str">
        <f>_xlfn.IFNA(IF($U$8="set",VLOOKUP(Search!$A5356,Inventory!$AD$2:$AI$5552,6,FALSE),IF($U$8="Player",VLOOKUP(Search!$A5356,Inventory!$AF$2:$AI$5552,4,FALSE),IF($U$8="BV",VLOOKUP(Search!$A5356,Inventory!$AH$2:$AI$5552,2,FALSE),""))),"")</f>
        <v/>
      </c>
      <c r="C5356" s="38"/>
      <c r="D5356" s="38"/>
      <c r="E5356" s="38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22"/>
    </row>
    <row r="5357" spans="1:22" x14ac:dyDescent="0.2">
      <c r="A5357" s="24">
        <f>1+LARGE($A$11:A5356,1)</f>
        <v>5346</v>
      </c>
      <c r="B5357" s="38" t="str">
        <f>_xlfn.IFNA(IF($U$8="set",VLOOKUP(Search!$A5357,Inventory!$AD$2:$AI$5552,6,FALSE),IF($U$8="Player",VLOOKUP(Search!$A5357,Inventory!$AF$2:$AI$5552,4,FALSE),IF($U$8="BV",VLOOKUP(Search!$A5357,Inventory!$AH$2:$AI$5552,2,FALSE),""))),"")</f>
        <v/>
      </c>
      <c r="C5357" s="38"/>
      <c r="D5357" s="38"/>
      <c r="E5357" s="38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22"/>
    </row>
    <row r="5358" spans="1:22" x14ac:dyDescent="0.2">
      <c r="A5358" s="24">
        <f>1+LARGE($A$11:A5357,1)</f>
        <v>5347</v>
      </c>
      <c r="B5358" s="38" t="str">
        <f>_xlfn.IFNA(IF($U$8="set",VLOOKUP(Search!$A5358,Inventory!$AD$2:$AI$5552,6,FALSE),IF($U$8="Player",VLOOKUP(Search!$A5358,Inventory!$AF$2:$AI$5552,4,FALSE),IF($U$8="BV",VLOOKUP(Search!$A5358,Inventory!$AH$2:$AI$5552,2,FALSE),""))),"")</f>
        <v/>
      </c>
      <c r="C5358" s="38"/>
      <c r="D5358" s="38"/>
      <c r="E5358" s="38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22"/>
    </row>
    <row r="5359" spans="1:22" x14ac:dyDescent="0.2">
      <c r="A5359" s="24">
        <f>1+LARGE($A$11:A5358,1)</f>
        <v>5348</v>
      </c>
      <c r="B5359" s="38" t="str">
        <f>_xlfn.IFNA(IF($U$8="set",VLOOKUP(Search!$A5359,Inventory!$AD$2:$AI$5552,6,FALSE),IF($U$8="Player",VLOOKUP(Search!$A5359,Inventory!$AF$2:$AI$5552,4,FALSE),IF($U$8="BV",VLOOKUP(Search!$A5359,Inventory!$AH$2:$AI$5552,2,FALSE),""))),"")</f>
        <v/>
      </c>
      <c r="C5359" s="38"/>
      <c r="D5359" s="38"/>
      <c r="E5359" s="38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22"/>
    </row>
    <row r="5360" spans="1:22" x14ac:dyDescent="0.2">
      <c r="A5360" s="24">
        <f>1+LARGE($A$11:A5359,1)</f>
        <v>5349</v>
      </c>
      <c r="B5360" s="38" t="str">
        <f>_xlfn.IFNA(IF($U$8="set",VLOOKUP(Search!$A5360,Inventory!$AD$2:$AI$5552,6,FALSE),IF($U$8="Player",VLOOKUP(Search!$A5360,Inventory!$AF$2:$AI$5552,4,FALSE),IF($U$8="BV",VLOOKUP(Search!$A5360,Inventory!$AH$2:$AI$5552,2,FALSE),""))),"")</f>
        <v/>
      </c>
      <c r="C5360" s="38"/>
      <c r="D5360" s="38"/>
      <c r="E5360" s="38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22"/>
    </row>
    <row r="5361" spans="1:22" x14ac:dyDescent="0.2">
      <c r="A5361" s="24">
        <f>1+LARGE($A$11:A5360,1)</f>
        <v>5350</v>
      </c>
      <c r="B5361" s="38" t="str">
        <f>_xlfn.IFNA(IF($U$8="set",VLOOKUP(Search!$A5361,Inventory!$AD$2:$AI$5552,6,FALSE),IF($U$8="Player",VLOOKUP(Search!$A5361,Inventory!$AF$2:$AI$5552,4,FALSE),IF($U$8="BV",VLOOKUP(Search!$A5361,Inventory!$AH$2:$AI$5552,2,FALSE),""))),"")</f>
        <v/>
      </c>
      <c r="C5361" s="38"/>
      <c r="D5361" s="38"/>
      <c r="E5361" s="38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22"/>
    </row>
    <row r="5362" spans="1:22" x14ac:dyDescent="0.2">
      <c r="A5362" s="24">
        <f>1+LARGE($A$11:A5361,1)</f>
        <v>5351</v>
      </c>
      <c r="B5362" s="38" t="str">
        <f>_xlfn.IFNA(IF($U$8="set",VLOOKUP(Search!$A5362,Inventory!$AD$2:$AI$5552,6,FALSE),IF($U$8="Player",VLOOKUP(Search!$A5362,Inventory!$AF$2:$AI$5552,4,FALSE),IF($U$8="BV",VLOOKUP(Search!$A5362,Inventory!$AH$2:$AI$5552,2,FALSE),""))),"")</f>
        <v/>
      </c>
      <c r="C5362" s="38"/>
      <c r="D5362" s="38"/>
      <c r="E5362" s="38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22"/>
    </row>
    <row r="5363" spans="1:22" x14ac:dyDescent="0.2">
      <c r="A5363" s="24">
        <f>1+LARGE($A$11:A5362,1)</f>
        <v>5352</v>
      </c>
      <c r="B5363" s="38" t="str">
        <f>_xlfn.IFNA(IF($U$8="set",VLOOKUP(Search!$A5363,Inventory!$AD$2:$AI$5552,6,FALSE),IF($U$8="Player",VLOOKUP(Search!$A5363,Inventory!$AF$2:$AI$5552,4,FALSE),IF($U$8="BV",VLOOKUP(Search!$A5363,Inventory!$AH$2:$AI$5552,2,FALSE),""))),"")</f>
        <v/>
      </c>
      <c r="C5363" s="38"/>
      <c r="D5363" s="38"/>
      <c r="E5363" s="38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22"/>
    </row>
    <row r="5364" spans="1:22" x14ac:dyDescent="0.2">
      <c r="A5364" s="24">
        <f>1+LARGE($A$11:A5363,1)</f>
        <v>5353</v>
      </c>
      <c r="B5364" s="38" t="str">
        <f>_xlfn.IFNA(IF($U$8="set",VLOOKUP(Search!$A5364,Inventory!$AD$2:$AI$5552,6,FALSE),IF($U$8="Player",VLOOKUP(Search!$A5364,Inventory!$AF$2:$AI$5552,4,FALSE),IF($U$8="BV",VLOOKUP(Search!$A5364,Inventory!$AH$2:$AI$5552,2,FALSE),""))),"")</f>
        <v/>
      </c>
      <c r="C5364" s="38"/>
      <c r="D5364" s="38"/>
      <c r="E5364" s="38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22"/>
    </row>
    <row r="5365" spans="1:22" x14ac:dyDescent="0.2">
      <c r="A5365" s="24">
        <f>1+LARGE($A$11:A5364,1)</f>
        <v>5354</v>
      </c>
      <c r="B5365" s="38" t="str">
        <f>_xlfn.IFNA(IF($U$8="set",VLOOKUP(Search!$A5365,Inventory!$AD$2:$AI$5552,6,FALSE),IF($U$8="Player",VLOOKUP(Search!$A5365,Inventory!$AF$2:$AI$5552,4,FALSE),IF($U$8="BV",VLOOKUP(Search!$A5365,Inventory!$AH$2:$AI$5552,2,FALSE),""))),"")</f>
        <v/>
      </c>
      <c r="C5365" s="38"/>
      <c r="D5365" s="38"/>
      <c r="E5365" s="38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22"/>
    </row>
    <row r="5366" spans="1:22" x14ac:dyDescent="0.2">
      <c r="A5366" s="24">
        <f>1+LARGE($A$11:A5365,1)</f>
        <v>5355</v>
      </c>
      <c r="B5366" s="38" t="str">
        <f>_xlfn.IFNA(IF($U$8="set",VLOOKUP(Search!$A5366,Inventory!$AD$2:$AI$5552,6,FALSE),IF($U$8="Player",VLOOKUP(Search!$A5366,Inventory!$AF$2:$AI$5552,4,FALSE),IF($U$8="BV",VLOOKUP(Search!$A5366,Inventory!$AH$2:$AI$5552,2,FALSE),""))),"")</f>
        <v/>
      </c>
      <c r="C5366" s="38"/>
      <c r="D5366" s="38"/>
      <c r="E5366" s="38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22"/>
    </row>
    <row r="5367" spans="1:22" x14ac:dyDescent="0.2">
      <c r="A5367" s="24">
        <f>1+LARGE($A$11:A5366,1)</f>
        <v>5356</v>
      </c>
      <c r="B5367" s="38" t="str">
        <f>_xlfn.IFNA(IF($U$8="set",VLOOKUP(Search!$A5367,Inventory!$AD$2:$AI$5552,6,FALSE),IF($U$8="Player",VLOOKUP(Search!$A5367,Inventory!$AF$2:$AI$5552,4,FALSE),IF($U$8="BV",VLOOKUP(Search!$A5367,Inventory!$AH$2:$AI$5552,2,FALSE),""))),"")</f>
        <v/>
      </c>
      <c r="C5367" s="38"/>
      <c r="D5367" s="38"/>
      <c r="E5367" s="38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22"/>
    </row>
    <row r="5368" spans="1:22" x14ac:dyDescent="0.2">
      <c r="A5368" s="24">
        <f>1+LARGE($A$11:A5367,1)</f>
        <v>5357</v>
      </c>
      <c r="B5368" s="38" t="str">
        <f>_xlfn.IFNA(IF($U$8="set",VLOOKUP(Search!$A5368,Inventory!$AD$2:$AI$5552,6,FALSE),IF($U$8="Player",VLOOKUP(Search!$A5368,Inventory!$AF$2:$AI$5552,4,FALSE),IF($U$8="BV",VLOOKUP(Search!$A5368,Inventory!$AH$2:$AI$5552,2,FALSE),""))),"")</f>
        <v/>
      </c>
      <c r="C5368" s="38"/>
      <c r="D5368" s="38"/>
      <c r="E5368" s="38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22"/>
    </row>
    <row r="5369" spans="1:22" x14ac:dyDescent="0.2">
      <c r="A5369" s="24">
        <f>1+LARGE($A$11:A5368,1)</f>
        <v>5358</v>
      </c>
      <c r="B5369" s="38" t="str">
        <f>_xlfn.IFNA(IF($U$8="set",VLOOKUP(Search!$A5369,Inventory!$AD$2:$AI$5552,6,FALSE),IF($U$8="Player",VLOOKUP(Search!$A5369,Inventory!$AF$2:$AI$5552,4,FALSE),IF($U$8="BV",VLOOKUP(Search!$A5369,Inventory!$AH$2:$AI$5552,2,FALSE),""))),"")</f>
        <v/>
      </c>
      <c r="C5369" s="38"/>
      <c r="D5369" s="38"/>
      <c r="E5369" s="38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22"/>
    </row>
    <row r="5370" spans="1:22" x14ac:dyDescent="0.2">
      <c r="A5370" s="24">
        <f>1+LARGE($A$11:A5369,1)</f>
        <v>5359</v>
      </c>
      <c r="B5370" s="38" t="str">
        <f>_xlfn.IFNA(IF($U$8="set",VLOOKUP(Search!$A5370,Inventory!$AD$2:$AI$5552,6,FALSE),IF($U$8="Player",VLOOKUP(Search!$A5370,Inventory!$AF$2:$AI$5552,4,FALSE),IF($U$8="BV",VLOOKUP(Search!$A5370,Inventory!$AH$2:$AI$5552,2,FALSE),""))),"")</f>
        <v/>
      </c>
      <c r="C5370" s="38"/>
      <c r="D5370" s="38"/>
      <c r="E5370" s="38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22"/>
    </row>
    <row r="5371" spans="1:22" x14ac:dyDescent="0.2">
      <c r="A5371" s="24">
        <f>1+LARGE($A$11:A5370,1)</f>
        <v>5360</v>
      </c>
      <c r="B5371" s="38" t="str">
        <f>_xlfn.IFNA(IF($U$8="set",VLOOKUP(Search!$A5371,Inventory!$AD$2:$AI$5552,6,FALSE),IF($U$8="Player",VLOOKUP(Search!$A5371,Inventory!$AF$2:$AI$5552,4,FALSE),IF($U$8="BV",VLOOKUP(Search!$A5371,Inventory!$AH$2:$AI$5552,2,FALSE),""))),"")</f>
        <v/>
      </c>
      <c r="C5371" s="38"/>
      <c r="D5371" s="38"/>
      <c r="E5371" s="38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22"/>
    </row>
    <row r="5372" spans="1:22" x14ac:dyDescent="0.2">
      <c r="A5372" s="24">
        <f>1+LARGE($A$11:A5371,1)</f>
        <v>5361</v>
      </c>
      <c r="B5372" s="38" t="str">
        <f>_xlfn.IFNA(IF($U$8="set",VLOOKUP(Search!$A5372,Inventory!$AD$2:$AI$5552,6,FALSE),IF($U$8="Player",VLOOKUP(Search!$A5372,Inventory!$AF$2:$AI$5552,4,FALSE),IF($U$8="BV",VLOOKUP(Search!$A5372,Inventory!$AH$2:$AI$5552,2,FALSE),""))),"")</f>
        <v/>
      </c>
      <c r="C5372" s="38"/>
      <c r="D5372" s="38"/>
      <c r="E5372" s="38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22"/>
    </row>
    <row r="5373" spans="1:22" x14ac:dyDescent="0.2">
      <c r="A5373" s="24">
        <f>1+LARGE($A$11:A5372,1)</f>
        <v>5362</v>
      </c>
      <c r="B5373" s="38" t="str">
        <f>_xlfn.IFNA(IF($U$8="set",VLOOKUP(Search!$A5373,Inventory!$AD$2:$AI$5552,6,FALSE),IF($U$8="Player",VLOOKUP(Search!$A5373,Inventory!$AF$2:$AI$5552,4,FALSE),IF($U$8="BV",VLOOKUP(Search!$A5373,Inventory!$AH$2:$AI$5552,2,FALSE),""))),"")</f>
        <v/>
      </c>
      <c r="C5373" s="38"/>
      <c r="D5373" s="38"/>
      <c r="E5373" s="38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22"/>
    </row>
    <row r="5374" spans="1:22" x14ac:dyDescent="0.2">
      <c r="A5374" s="24">
        <f>1+LARGE($A$11:A5373,1)</f>
        <v>5363</v>
      </c>
      <c r="B5374" s="38" t="str">
        <f>_xlfn.IFNA(IF($U$8="set",VLOOKUP(Search!$A5374,Inventory!$AD$2:$AI$5552,6,FALSE),IF($U$8="Player",VLOOKUP(Search!$A5374,Inventory!$AF$2:$AI$5552,4,FALSE),IF($U$8="BV",VLOOKUP(Search!$A5374,Inventory!$AH$2:$AI$5552,2,FALSE),""))),"")</f>
        <v/>
      </c>
      <c r="C5374" s="38"/>
      <c r="D5374" s="38"/>
      <c r="E5374" s="38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22"/>
    </row>
    <row r="5375" spans="1:22" x14ac:dyDescent="0.2">
      <c r="A5375" s="24">
        <f>1+LARGE($A$11:A5374,1)</f>
        <v>5364</v>
      </c>
      <c r="B5375" s="38" t="str">
        <f>_xlfn.IFNA(IF($U$8="set",VLOOKUP(Search!$A5375,Inventory!$AD$2:$AI$5552,6,FALSE),IF($U$8="Player",VLOOKUP(Search!$A5375,Inventory!$AF$2:$AI$5552,4,FALSE),IF($U$8="BV",VLOOKUP(Search!$A5375,Inventory!$AH$2:$AI$5552,2,FALSE),""))),"")</f>
        <v/>
      </c>
      <c r="C5375" s="38"/>
      <c r="D5375" s="38"/>
      <c r="E5375" s="38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22"/>
    </row>
    <row r="5376" spans="1:22" x14ac:dyDescent="0.2">
      <c r="A5376" s="24">
        <f>1+LARGE($A$11:A5375,1)</f>
        <v>5365</v>
      </c>
      <c r="B5376" s="38" t="str">
        <f>_xlfn.IFNA(IF($U$8="set",VLOOKUP(Search!$A5376,Inventory!$AD$2:$AI$5552,6,FALSE),IF($U$8="Player",VLOOKUP(Search!$A5376,Inventory!$AF$2:$AI$5552,4,FALSE),IF($U$8="BV",VLOOKUP(Search!$A5376,Inventory!$AH$2:$AI$5552,2,FALSE),""))),"")</f>
        <v/>
      </c>
      <c r="C5376" s="38"/>
      <c r="D5376" s="38"/>
      <c r="E5376" s="38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22"/>
    </row>
    <row r="5377" spans="1:22" x14ac:dyDescent="0.2">
      <c r="A5377" s="24">
        <f>1+LARGE($A$11:A5376,1)</f>
        <v>5366</v>
      </c>
      <c r="B5377" s="38" t="str">
        <f>_xlfn.IFNA(IF($U$8="set",VLOOKUP(Search!$A5377,Inventory!$AD$2:$AI$5552,6,FALSE),IF($U$8="Player",VLOOKUP(Search!$A5377,Inventory!$AF$2:$AI$5552,4,FALSE),IF($U$8="BV",VLOOKUP(Search!$A5377,Inventory!$AH$2:$AI$5552,2,FALSE),""))),"")</f>
        <v/>
      </c>
      <c r="C5377" s="38"/>
      <c r="D5377" s="38"/>
      <c r="E5377" s="38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22"/>
    </row>
    <row r="5378" spans="1:22" x14ac:dyDescent="0.2">
      <c r="A5378" s="24">
        <f>1+LARGE($A$11:A5377,1)</f>
        <v>5367</v>
      </c>
      <c r="B5378" s="38" t="str">
        <f>_xlfn.IFNA(IF($U$8="set",VLOOKUP(Search!$A5378,Inventory!$AD$2:$AI$5552,6,FALSE),IF($U$8="Player",VLOOKUP(Search!$A5378,Inventory!$AF$2:$AI$5552,4,FALSE),IF($U$8="BV",VLOOKUP(Search!$A5378,Inventory!$AH$2:$AI$5552,2,FALSE),""))),"")</f>
        <v/>
      </c>
      <c r="C5378" s="38"/>
      <c r="D5378" s="38"/>
      <c r="E5378" s="38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22"/>
    </row>
    <row r="5379" spans="1:22" x14ac:dyDescent="0.2">
      <c r="A5379" s="24">
        <f>1+LARGE($A$11:A5378,1)</f>
        <v>5368</v>
      </c>
      <c r="B5379" s="38" t="str">
        <f>_xlfn.IFNA(IF($U$8="set",VLOOKUP(Search!$A5379,Inventory!$AD$2:$AI$5552,6,FALSE),IF($U$8="Player",VLOOKUP(Search!$A5379,Inventory!$AF$2:$AI$5552,4,FALSE),IF($U$8="BV",VLOOKUP(Search!$A5379,Inventory!$AH$2:$AI$5552,2,FALSE),""))),"")</f>
        <v/>
      </c>
      <c r="C5379" s="38"/>
      <c r="D5379" s="38"/>
      <c r="E5379" s="38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22"/>
    </row>
    <row r="5380" spans="1:22" x14ac:dyDescent="0.2">
      <c r="A5380" s="24">
        <f>1+LARGE($A$11:A5379,1)</f>
        <v>5369</v>
      </c>
      <c r="B5380" s="38" t="str">
        <f>_xlfn.IFNA(IF($U$8="set",VLOOKUP(Search!$A5380,Inventory!$AD$2:$AI$5552,6,FALSE),IF($U$8="Player",VLOOKUP(Search!$A5380,Inventory!$AF$2:$AI$5552,4,FALSE),IF($U$8="BV",VLOOKUP(Search!$A5380,Inventory!$AH$2:$AI$5552,2,FALSE),""))),"")</f>
        <v/>
      </c>
      <c r="C5380" s="38"/>
      <c r="D5380" s="38"/>
      <c r="E5380" s="38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22"/>
    </row>
    <row r="5381" spans="1:22" x14ac:dyDescent="0.2">
      <c r="A5381" s="24">
        <f>1+LARGE($A$11:A5380,1)</f>
        <v>5370</v>
      </c>
      <c r="B5381" s="38" t="str">
        <f>_xlfn.IFNA(IF($U$8="set",VLOOKUP(Search!$A5381,Inventory!$AD$2:$AI$5552,6,FALSE),IF($U$8="Player",VLOOKUP(Search!$A5381,Inventory!$AF$2:$AI$5552,4,FALSE),IF($U$8="BV",VLOOKUP(Search!$A5381,Inventory!$AH$2:$AI$5552,2,FALSE),""))),"")</f>
        <v/>
      </c>
      <c r="C5381" s="38"/>
      <c r="D5381" s="38"/>
      <c r="E5381" s="38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22"/>
    </row>
    <row r="5382" spans="1:22" x14ac:dyDescent="0.2">
      <c r="A5382" s="24">
        <f>1+LARGE($A$11:A5381,1)</f>
        <v>5371</v>
      </c>
      <c r="B5382" s="38" t="str">
        <f>_xlfn.IFNA(IF($U$8="set",VLOOKUP(Search!$A5382,Inventory!$AD$2:$AI$5552,6,FALSE),IF($U$8="Player",VLOOKUP(Search!$A5382,Inventory!$AF$2:$AI$5552,4,FALSE),IF($U$8="BV",VLOOKUP(Search!$A5382,Inventory!$AH$2:$AI$5552,2,FALSE),""))),"")</f>
        <v/>
      </c>
      <c r="C5382" s="38"/>
      <c r="D5382" s="38"/>
      <c r="E5382" s="38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22"/>
    </row>
    <row r="5383" spans="1:22" x14ac:dyDescent="0.2">
      <c r="A5383" s="24">
        <f>1+LARGE($A$11:A5382,1)</f>
        <v>5372</v>
      </c>
      <c r="B5383" s="38" t="str">
        <f>_xlfn.IFNA(IF($U$8="set",VLOOKUP(Search!$A5383,Inventory!$AD$2:$AI$5552,6,FALSE),IF($U$8="Player",VLOOKUP(Search!$A5383,Inventory!$AF$2:$AI$5552,4,FALSE),IF($U$8="BV",VLOOKUP(Search!$A5383,Inventory!$AH$2:$AI$5552,2,FALSE),""))),"")</f>
        <v/>
      </c>
      <c r="C5383" s="38"/>
      <c r="D5383" s="38"/>
      <c r="E5383" s="38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22"/>
    </row>
    <row r="5384" spans="1:22" x14ac:dyDescent="0.2">
      <c r="A5384" s="24">
        <f>1+LARGE($A$11:A5383,1)</f>
        <v>5373</v>
      </c>
      <c r="B5384" s="38" t="str">
        <f>_xlfn.IFNA(IF($U$8="set",VLOOKUP(Search!$A5384,Inventory!$AD$2:$AI$5552,6,FALSE),IF($U$8="Player",VLOOKUP(Search!$A5384,Inventory!$AF$2:$AI$5552,4,FALSE),IF($U$8="BV",VLOOKUP(Search!$A5384,Inventory!$AH$2:$AI$5552,2,FALSE),""))),"")</f>
        <v/>
      </c>
      <c r="C5384" s="38"/>
      <c r="D5384" s="38"/>
      <c r="E5384" s="38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22"/>
    </row>
    <row r="5385" spans="1:22" x14ac:dyDescent="0.2">
      <c r="A5385" s="24">
        <f>1+LARGE($A$11:A5384,1)</f>
        <v>5374</v>
      </c>
      <c r="B5385" s="38" t="str">
        <f>_xlfn.IFNA(IF($U$8="set",VLOOKUP(Search!$A5385,Inventory!$AD$2:$AI$5552,6,FALSE),IF($U$8="Player",VLOOKUP(Search!$A5385,Inventory!$AF$2:$AI$5552,4,FALSE),IF($U$8="BV",VLOOKUP(Search!$A5385,Inventory!$AH$2:$AI$5552,2,FALSE),""))),"")</f>
        <v/>
      </c>
      <c r="C5385" s="38"/>
      <c r="D5385" s="38"/>
      <c r="E5385" s="38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22"/>
    </row>
    <row r="5386" spans="1:22" x14ac:dyDescent="0.2">
      <c r="A5386" s="24">
        <f>1+LARGE($A$11:A5385,1)</f>
        <v>5375</v>
      </c>
      <c r="B5386" s="38" t="str">
        <f>_xlfn.IFNA(IF($U$8="set",VLOOKUP(Search!$A5386,Inventory!$AD$2:$AI$5552,6,FALSE),IF($U$8="Player",VLOOKUP(Search!$A5386,Inventory!$AF$2:$AI$5552,4,FALSE),IF($U$8="BV",VLOOKUP(Search!$A5386,Inventory!$AH$2:$AI$5552,2,FALSE),""))),"")</f>
        <v/>
      </c>
      <c r="C5386" s="38"/>
      <c r="D5386" s="38"/>
      <c r="E5386" s="38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22"/>
    </row>
    <row r="5387" spans="1:22" x14ac:dyDescent="0.2">
      <c r="A5387" s="24">
        <f>1+LARGE($A$11:A5386,1)</f>
        <v>5376</v>
      </c>
      <c r="B5387" s="38" t="str">
        <f>_xlfn.IFNA(IF($U$8="set",VLOOKUP(Search!$A5387,Inventory!$AD$2:$AI$5552,6,FALSE),IF($U$8="Player",VLOOKUP(Search!$A5387,Inventory!$AF$2:$AI$5552,4,FALSE),IF($U$8="BV",VLOOKUP(Search!$A5387,Inventory!$AH$2:$AI$5552,2,FALSE),""))),"")</f>
        <v/>
      </c>
      <c r="C5387" s="38"/>
      <c r="D5387" s="38"/>
      <c r="E5387" s="38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22"/>
    </row>
    <row r="5388" spans="1:22" x14ac:dyDescent="0.2">
      <c r="A5388" s="24">
        <f>1+LARGE($A$11:A5387,1)</f>
        <v>5377</v>
      </c>
      <c r="B5388" s="38" t="str">
        <f>_xlfn.IFNA(IF($U$8="set",VLOOKUP(Search!$A5388,Inventory!$AD$2:$AI$5552,6,FALSE),IF($U$8="Player",VLOOKUP(Search!$A5388,Inventory!$AF$2:$AI$5552,4,FALSE),IF($U$8="BV",VLOOKUP(Search!$A5388,Inventory!$AH$2:$AI$5552,2,FALSE),""))),"")</f>
        <v/>
      </c>
      <c r="C5388" s="38"/>
      <c r="D5388" s="38"/>
      <c r="E5388" s="38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22"/>
    </row>
    <row r="5389" spans="1:22" x14ac:dyDescent="0.2">
      <c r="A5389" s="24">
        <f>1+LARGE($A$11:A5388,1)</f>
        <v>5378</v>
      </c>
      <c r="B5389" s="38" t="str">
        <f>_xlfn.IFNA(IF($U$8="set",VLOOKUP(Search!$A5389,Inventory!$AD$2:$AI$5552,6,FALSE),IF($U$8="Player",VLOOKUP(Search!$A5389,Inventory!$AF$2:$AI$5552,4,FALSE),IF($U$8="BV",VLOOKUP(Search!$A5389,Inventory!$AH$2:$AI$5552,2,FALSE),""))),"")</f>
        <v/>
      </c>
      <c r="C5389" s="38"/>
      <c r="D5389" s="38"/>
      <c r="E5389" s="38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22"/>
    </row>
    <row r="5390" spans="1:22" x14ac:dyDescent="0.2">
      <c r="A5390" s="24">
        <f>1+LARGE($A$11:A5389,1)</f>
        <v>5379</v>
      </c>
      <c r="B5390" s="38" t="str">
        <f>_xlfn.IFNA(IF($U$8="set",VLOOKUP(Search!$A5390,Inventory!$AD$2:$AI$5552,6,FALSE),IF($U$8="Player",VLOOKUP(Search!$A5390,Inventory!$AF$2:$AI$5552,4,FALSE),IF($U$8="BV",VLOOKUP(Search!$A5390,Inventory!$AH$2:$AI$5552,2,FALSE),""))),"")</f>
        <v/>
      </c>
      <c r="C5390" s="38"/>
      <c r="D5390" s="38"/>
      <c r="E5390" s="38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22"/>
    </row>
    <row r="5391" spans="1:22" x14ac:dyDescent="0.2">
      <c r="A5391" s="24">
        <f>1+LARGE($A$11:A5390,1)</f>
        <v>5380</v>
      </c>
      <c r="B5391" s="38" t="str">
        <f>_xlfn.IFNA(IF($U$8="set",VLOOKUP(Search!$A5391,Inventory!$AD$2:$AI$5552,6,FALSE),IF($U$8="Player",VLOOKUP(Search!$A5391,Inventory!$AF$2:$AI$5552,4,FALSE),IF($U$8="BV",VLOOKUP(Search!$A5391,Inventory!$AH$2:$AI$5552,2,FALSE),""))),"")</f>
        <v/>
      </c>
      <c r="C5391" s="38"/>
      <c r="D5391" s="38"/>
      <c r="E5391" s="38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22"/>
    </row>
    <row r="5392" spans="1:22" x14ac:dyDescent="0.2">
      <c r="A5392" s="24">
        <f>1+LARGE($A$11:A5391,1)</f>
        <v>5381</v>
      </c>
      <c r="B5392" s="38" t="str">
        <f>_xlfn.IFNA(IF($U$8="set",VLOOKUP(Search!$A5392,Inventory!$AD$2:$AI$5552,6,FALSE),IF($U$8="Player",VLOOKUP(Search!$A5392,Inventory!$AF$2:$AI$5552,4,FALSE),IF($U$8="BV",VLOOKUP(Search!$A5392,Inventory!$AH$2:$AI$5552,2,FALSE),""))),"")</f>
        <v/>
      </c>
      <c r="C5392" s="38"/>
      <c r="D5392" s="38"/>
      <c r="E5392" s="38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22"/>
    </row>
    <row r="5393" spans="1:22" x14ac:dyDescent="0.2">
      <c r="A5393" s="24">
        <f>1+LARGE($A$11:A5392,1)</f>
        <v>5382</v>
      </c>
      <c r="B5393" s="38" t="str">
        <f>_xlfn.IFNA(IF($U$8="set",VLOOKUP(Search!$A5393,Inventory!$AD$2:$AI$5552,6,FALSE),IF($U$8="Player",VLOOKUP(Search!$A5393,Inventory!$AF$2:$AI$5552,4,FALSE),IF($U$8="BV",VLOOKUP(Search!$A5393,Inventory!$AH$2:$AI$5552,2,FALSE),""))),"")</f>
        <v/>
      </c>
      <c r="C5393" s="38"/>
      <c r="D5393" s="38"/>
      <c r="E5393" s="38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22"/>
    </row>
    <row r="5394" spans="1:22" x14ac:dyDescent="0.2">
      <c r="A5394" s="24">
        <f>1+LARGE($A$11:A5393,1)</f>
        <v>5383</v>
      </c>
      <c r="B5394" s="38" t="str">
        <f>_xlfn.IFNA(IF($U$8="set",VLOOKUP(Search!$A5394,Inventory!$AD$2:$AI$5552,6,FALSE),IF($U$8="Player",VLOOKUP(Search!$A5394,Inventory!$AF$2:$AI$5552,4,FALSE),IF($U$8="BV",VLOOKUP(Search!$A5394,Inventory!$AH$2:$AI$5552,2,FALSE),""))),"")</f>
        <v/>
      </c>
      <c r="C5394" s="38"/>
      <c r="D5394" s="38"/>
      <c r="E5394" s="38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22"/>
    </row>
    <row r="5395" spans="1:22" x14ac:dyDescent="0.2">
      <c r="A5395" s="24">
        <f>1+LARGE($A$11:A5394,1)</f>
        <v>5384</v>
      </c>
      <c r="B5395" s="38" t="str">
        <f>_xlfn.IFNA(IF($U$8="set",VLOOKUP(Search!$A5395,Inventory!$AD$2:$AI$5552,6,FALSE),IF($U$8="Player",VLOOKUP(Search!$A5395,Inventory!$AF$2:$AI$5552,4,FALSE),IF($U$8="BV",VLOOKUP(Search!$A5395,Inventory!$AH$2:$AI$5552,2,FALSE),""))),"")</f>
        <v/>
      </c>
      <c r="C5395" s="38"/>
      <c r="D5395" s="38"/>
      <c r="E5395" s="38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22"/>
    </row>
    <row r="5396" spans="1:22" x14ac:dyDescent="0.2">
      <c r="A5396" s="24">
        <f>1+LARGE($A$11:A5395,1)</f>
        <v>5385</v>
      </c>
      <c r="B5396" s="38" t="str">
        <f>_xlfn.IFNA(IF($U$8="set",VLOOKUP(Search!$A5396,Inventory!$AD$2:$AI$5552,6,FALSE),IF($U$8="Player",VLOOKUP(Search!$A5396,Inventory!$AF$2:$AI$5552,4,FALSE),IF($U$8="BV",VLOOKUP(Search!$A5396,Inventory!$AH$2:$AI$5552,2,FALSE),""))),"")</f>
        <v/>
      </c>
      <c r="C5396" s="38"/>
      <c r="D5396" s="38"/>
      <c r="E5396" s="38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22"/>
    </row>
    <row r="5397" spans="1:22" x14ac:dyDescent="0.2">
      <c r="A5397" s="24">
        <f>1+LARGE($A$11:A5396,1)</f>
        <v>5386</v>
      </c>
      <c r="B5397" s="38" t="str">
        <f>_xlfn.IFNA(IF($U$8="set",VLOOKUP(Search!$A5397,Inventory!$AD$2:$AI$5552,6,FALSE),IF($U$8="Player",VLOOKUP(Search!$A5397,Inventory!$AF$2:$AI$5552,4,FALSE),IF($U$8="BV",VLOOKUP(Search!$A5397,Inventory!$AH$2:$AI$5552,2,FALSE),""))),"")</f>
        <v/>
      </c>
      <c r="C5397" s="38"/>
      <c r="D5397" s="38"/>
      <c r="E5397" s="38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22"/>
    </row>
    <row r="5398" spans="1:22" x14ac:dyDescent="0.2">
      <c r="A5398" s="24">
        <f>1+LARGE($A$11:A5397,1)</f>
        <v>5387</v>
      </c>
      <c r="B5398" s="38" t="str">
        <f>_xlfn.IFNA(IF($U$8="set",VLOOKUP(Search!$A5398,Inventory!$AD$2:$AI$5552,6,FALSE),IF($U$8="Player",VLOOKUP(Search!$A5398,Inventory!$AF$2:$AI$5552,4,FALSE),IF($U$8="BV",VLOOKUP(Search!$A5398,Inventory!$AH$2:$AI$5552,2,FALSE),""))),"")</f>
        <v/>
      </c>
      <c r="C5398" s="38"/>
      <c r="D5398" s="38"/>
      <c r="E5398" s="38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22"/>
    </row>
    <row r="5399" spans="1:22" x14ac:dyDescent="0.2">
      <c r="A5399" s="24">
        <f>1+LARGE($A$11:A5398,1)</f>
        <v>5388</v>
      </c>
      <c r="B5399" s="38" t="str">
        <f>_xlfn.IFNA(IF($U$8="set",VLOOKUP(Search!$A5399,Inventory!$AD$2:$AI$5552,6,FALSE),IF($U$8="Player",VLOOKUP(Search!$A5399,Inventory!$AF$2:$AI$5552,4,FALSE),IF($U$8="BV",VLOOKUP(Search!$A5399,Inventory!$AH$2:$AI$5552,2,FALSE),""))),"")</f>
        <v/>
      </c>
      <c r="C5399" s="38"/>
      <c r="D5399" s="38"/>
      <c r="E5399" s="38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22"/>
    </row>
    <row r="5400" spans="1:22" x14ac:dyDescent="0.2">
      <c r="A5400" s="24">
        <f>1+LARGE($A$11:A5399,1)</f>
        <v>5389</v>
      </c>
      <c r="B5400" s="38" t="str">
        <f>_xlfn.IFNA(IF($U$8="set",VLOOKUP(Search!$A5400,Inventory!$AD$2:$AI$5552,6,FALSE),IF($U$8="Player",VLOOKUP(Search!$A5400,Inventory!$AF$2:$AI$5552,4,FALSE),IF($U$8="BV",VLOOKUP(Search!$A5400,Inventory!$AH$2:$AI$5552,2,FALSE),""))),"")</f>
        <v/>
      </c>
      <c r="C5400" s="38"/>
      <c r="D5400" s="38"/>
      <c r="E5400" s="38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22"/>
    </row>
    <row r="5401" spans="1:22" x14ac:dyDescent="0.2">
      <c r="A5401" s="24">
        <f>1+LARGE($A$11:A5400,1)</f>
        <v>5390</v>
      </c>
      <c r="B5401" s="38" t="str">
        <f>_xlfn.IFNA(IF($U$8="set",VLOOKUP(Search!$A5401,Inventory!$AD$2:$AI$5552,6,FALSE),IF($U$8="Player",VLOOKUP(Search!$A5401,Inventory!$AF$2:$AI$5552,4,FALSE),IF($U$8="BV",VLOOKUP(Search!$A5401,Inventory!$AH$2:$AI$5552,2,FALSE),""))),"")</f>
        <v/>
      </c>
      <c r="C5401" s="38"/>
      <c r="D5401" s="38"/>
      <c r="E5401" s="38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22"/>
    </row>
    <row r="5402" spans="1:22" x14ac:dyDescent="0.2">
      <c r="A5402" s="24">
        <f>1+LARGE($A$11:A5401,1)</f>
        <v>5391</v>
      </c>
      <c r="B5402" s="38" t="str">
        <f>_xlfn.IFNA(IF($U$8="set",VLOOKUP(Search!$A5402,Inventory!$AD$2:$AI$5552,6,FALSE),IF($U$8="Player",VLOOKUP(Search!$A5402,Inventory!$AF$2:$AI$5552,4,FALSE),IF($U$8="BV",VLOOKUP(Search!$A5402,Inventory!$AH$2:$AI$5552,2,FALSE),""))),"")</f>
        <v/>
      </c>
      <c r="C5402" s="38"/>
      <c r="D5402" s="38"/>
      <c r="E5402" s="38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22"/>
    </row>
    <row r="5403" spans="1:22" x14ac:dyDescent="0.2">
      <c r="A5403" s="24">
        <f>1+LARGE($A$11:A5402,1)</f>
        <v>5392</v>
      </c>
      <c r="B5403" s="38" t="str">
        <f>_xlfn.IFNA(IF($U$8="set",VLOOKUP(Search!$A5403,Inventory!$AD$2:$AI$5552,6,FALSE),IF($U$8="Player",VLOOKUP(Search!$A5403,Inventory!$AF$2:$AI$5552,4,FALSE),IF($U$8="BV",VLOOKUP(Search!$A5403,Inventory!$AH$2:$AI$5552,2,FALSE),""))),"")</f>
        <v/>
      </c>
      <c r="C5403" s="38"/>
      <c r="D5403" s="38"/>
      <c r="E5403" s="38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22"/>
    </row>
    <row r="5404" spans="1:22" x14ac:dyDescent="0.2">
      <c r="A5404" s="24">
        <f>1+LARGE($A$11:A5403,1)</f>
        <v>5393</v>
      </c>
      <c r="B5404" s="38" t="str">
        <f>_xlfn.IFNA(IF($U$8="set",VLOOKUP(Search!$A5404,Inventory!$AD$2:$AI$5552,6,FALSE),IF($U$8="Player",VLOOKUP(Search!$A5404,Inventory!$AF$2:$AI$5552,4,FALSE),IF($U$8="BV",VLOOKUP(Search!$A5404,Inventory!$AH$2:$AI$5552,2,FALSE),""))),"")</f>
        <v/>
      </c>
      <c r="C5404" s="38"/>
      <c r="D5404" s="38"/>
      <c r="E5404" s="38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22"/>
    </row>
    <row r="5405" spans="1:22" x14ac:dyDescent="0.2">
      <c r="A5405" s="24">
        <f>1+LARGE($A$11:A5404,1)</f>
        <v>5394</v>
      </c>
      <c r="B5405" s="38" t="str">
        <f>_xlfn.IFNA(IF($U$8="set",VLOOKUP(Search!$A5405,Inventory!$AD$2:$AI$5552,6,FALSE),IF($U$8="Player",VLOOKUP(Search!$A5405,Inventory!$AF$2:$AI$5552,4,FALSE),IF($U$8="BV",VLOOKUP(Search!$A5405,Inventory!$AH$2:$AI$5552,2,FALSE),""))),"")</f>
        <v/>
      </c>
      <c r="C5405" s="38"/>
      <c r="D5405" s="38"/>
      <c r="E5405" s="38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22"/>
    </row>
    <row r="5406" spans="1:22" x14ac:dyDescent="0.2">
      <c r="A5406" s="24">
        <f>1+LARGE($A$11:A5405,1)</f>
        <v>5395</v>
      </c>
      <c r="B5406" s="38" t="str">
        <f>_xlfn.IFNA(IF($U$8="set",VLOOKUP(Search!$A5406,Inventory!$AD$2:$AI$5552,6,FALSE),IF($U$8="Player",VLOOKUP(Search!$A5406,Inventory!$AF$2:$AI$5552,4,FALSE),IF($U$8="BV",VLOOKUP(Search!$A5406,Inventory!$AH$2:$AI$5552,2,FALSE),""))),"")</f>
        <v/>
      </c>
      <c r="C5406" s="38"/>
      <c r="D5406" s="38"/>
      <c r="E5406" s="38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22"/>
    </row>
    <row r="5407" spans="1:22" x14ac:dyDescent="0.2">
      <c r="A5407" s="24">
        <f>1+LARGE($A$11:A5406,1)</f>
        <v>5396</v>
      </c>
      <c r="B5407" s="38" t="str">
        <f>_xlfn.IFNA(IF($U$8="set",VLOOKUP(Search!$A5407,Inventory!$AD$2:$AI$5552,6,FALSE),IF($U$8="Player",VLOOKUP(Search!$A5407,Inventory!$AF$2:$AI$5552,4,FALSE),IF($U$8="BV",VLOOKUP(Search!$A5407,Inventory!$AH$2:$AI$5552,2,FALSE),""))),"")</f>
        <v/>
      </c>
      <c r="C5407" s="38"/>
      <c r="D5407" s="38"/>
      <c r="E5407" s="38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22"/>
    </row>
    <row r="5408" spans="1:22" x14ac:dyDescent="0.2">
      <c r="A5408" s="24">
        <f>1+LARGE($A$11:A5407,1)</f>
        <v>5397</v>
      </c>
      <c r="B5408" s="38" t="str">
        <f>_xlfn.IFNA(IF($U$8="set",VLOOKUP(Search!$A5408,Inventory!$AD$2:$AI$5552,6,FALSE),IF($U$8="Player",VLOOKUP(Search!$A5408,Inventory!$AF$2:$AI$5552,4,FALSE),IF($U$8="BV",VLOOKUP(Search!$A5408,Inventory!$AH$2:$AI$5552,2,FALSE),""))),"")</f>
        <v/>
      </c>
      <c r="C5408" s="38"/>
      <c r="D5408" s="38"/>
      <c r="E5408" s="38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22"/>
    </row>
    <row r="5409" spans="1:22" x14ac:dyDescent="0.2">
      <c r="A5409" s="24">
        <f>1+LARGE($A$11:A5408,1)</f>
        <v>5398</v>
      </c>
      <c r="B5409" s="38" t="str">
        <f>_xlfn.IFNA(IF($U$8="set",VLOOKUP(Search!$A5409,Inventory!$AD$2:$AI$5552,6,FALSE),IF($U$8="Player",VLOOKUP(Search!$A5409,Inventory!$AF$2:$AI$5552,4,FALSE),IF($U$8="BV",VLOOKUP(Search!$A5409,Inventory!$AH$2:$AI$5552,2,FALSE),""))),"")</f>
        <v/>
      </c>
      <c r="C5409" s="38"/>
      <c r="D5409" s="38"/>
      <c r="E5409" s="38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22"/>
    </row>
    <row r="5410" spans="1:22" x14ac:dyDescent="0.2">
      <c r="A5410" s="24">
        <f>1+LARGE($A$11:A5409,1)</f>
        <v>5399</v>
      </c>
      <c r="B5410" s="38" t="str">
        <f>_xlfn.IFNA(IF($U$8="set",VLOOKUP(Search!$A5410,Inventory!$AD$2:$AI$5552,6,FALSE),IF($U$8="Player",VLOOKUP(Search!$A5410,Inventory!$AF$2:$AI$5552,4,FALSE),IF($U$8="BV",VLOOKUP(Search!$A5410,Inventory!$AH$2:$AI$5552,2,FALSE),""))),"")</f>
        <v/>
      </c>
      <c r="C5410" s="38"/>
      <c r="D5410" s="38"/>
      <c r="E5410" s="38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22"/>
    </row>
    <row r="5411" spans="1:22" x14ac:dyDescent="0.2">
      <c r="A5411" s="24">
        <f>1+LARGE($A$11:A5410,1)</f>
        <v>5400</v>
      </c>
      <c r="B5411" s="38" t="str">
        <f>_xlfn.IFNA(IF($U$8="set",VLOOKUP(Search!$A5411,Inventory!$AD$2:$AI$5552,6,FALSE),IF($U$8="Player",VLOOKUP(Search!$A5411,Inventory!$AF$2:$AI$5552,4,FALSE),IF($U$8="BV",VLOOKUP(Search!$A5411,Inventory!$AH$2:$AI$5552,2,FALSE),""))),"")</f>
        <v/>
      </c>
      <c r="C5411" s="38"/>
      <c r="D5411" s="38"/>
      <c r="E5411" s="38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22"/>
    </row>
    <row r="5412" spans="1:22" x14ac:dyDescent="0.2">
      <c r="A5412" s="24">
        <f>1+LARGE($A$11:A5411,1)</f>
        <v>5401</v>
      </c>
      <c r="B5412" s="38" t="str">
        <f>_xlfn.IFNA(IF($U$8="set",VLOOKUP(Search!$A5412,Inventory!$AD$2:$AI$5552,6,FALSE),IF($U$8="Player",VLOOKUP(Search!$A5412,Inventory!$AF$2:$AI$5552,4,FALSE),IF($U$8="BV",VLOOKUP(Search!$A5412,Inventory!$AH$2:$AI$5552,2,FALSE),""))),"")</f>
        <v/>
      </c>
      <c r="C5412" s="38"/>
      <c r="D5412" s="38"/>
      <c r="E5412" s="38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22"/>
    </row>
    <row r="5413" spans="1:22" x14ac:dyDescent="0.2">
      <c r="A5413" s="24">
        <f>1+LARGE($A$11:A5412,1)</f>
        <v>5402</v>
      </c>
      <c r="B5413" s="38" t="str">
        <f>_xlfn.IFNA(IF($U$8="set",VLOOKUP(Search!$A5413,Inventory!$AD$2:$AI$5552,6,FALSE),IF($U$8="Player",VLOOKUP(Search!$A5413,Inventory!$AF$2:$AI$5552,4,FALSE),IF($U$8="BV",VLOOKUP(Search!$A5413,Inventory!$AH$2:$AI$5552,2,FALSE),""))),"")</f>
        <v/>
      </c>
      <c r="C5413" s="38"/>
      <c r="D5413" s="38"/>
      <c r="E5413" s="38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22"/>
    </row>
    <row r="5414" spans="1:22" x14ac:dyDescent="0.2">
      <c r="A5414" s="24">
        <f>1+LARGE($A$11:A5413,1)</f>
        <v>5403</v>
      </c>
      <c r="B5414" s="38" t="str">
        <f>_xlfn.IFNA(IF($U$8="set",VLOOKUP(Search!$A5414,Inventory!$AD$2:$AI$5552,6,FALSE),IF($U$8="Player",VLOOKUP(Search!$A5414,Inventory!$AF$2:$AI$5552,4,FALSE),IF($U$8="BV",VLOOKUP(Search!$A5414,Inventory!$AH$2:$AI$5552,2,FALSE),""))),"")</f>
        <v/>
      </c>
      <c r="C5414" s="38"/>
      <c r="D5414" s="38"/>
      <c r="E5414" s="38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22"/>
    </row>
    <row r="5415" spans="1:22" x14ac:dyDescent="0.2">
      <c r="A5415" s="24">
        <f>1+LARGE($A$11:A5414,1)</f>
        <v>5404</v>
      </c>
      <c r="B5415" s="38" t="str">
        <f>_xlfn.IFNA(IF($U$8="set",VLOOKUP(Search!$A5415,Inventory!$AD$2:$AI$5552,6,FALSE),IF($U$8="Player",VLOOKUP(Search!$A5415,Inventory!$AF$2:$AI$5552,4,FALSE),IF($U$8="BV",VLOOKUP(Search!$A5415,Inventory!$AH$2:$AI$5552,2,FALSE),""))),"")</f>
        <v/>
      </c>
      <c r="C5415" s="38"/>
      <c r="D5415" s="38"/>
      <c r="E5415" s="38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22"/>
    </row>
    <row r="5416" spans="1:22" x14ac:dyDescent="0.2">
      <c r="A5416" s="24">
        <f>1+LARGE($A$11:A5415,1)</f>
        <v>5405</v>
      </c>
      <c r="B5416" s="38" t="str">
        <f>_xlfn.IFNA(IF($U$8="set",VLOOKUP(Search!$A5416,Inventory!$AD$2:$AI$5552,6,FALSE),IF($U$8="Player",VLOOKUP(Search!$A5416,Inventory!$AF$2:$AI$5552,4,FALSE),IF($U$8="BV",VLOOKUP(Search!$A5416,Inventory!$AH$2:$AI$5552,2,FALSE),""))),"")</f>
        <v/>
      </c>
      <c r="C5416" s="38"/>
      <c r="D5416" s="38"/>
      <c r="E5416" s="38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22"/>
    </row>
    <row r="5417" spans="1:22" x14ac:dyDescent="0.2">
      <c r="A5417" s="24">
        <f>1+LARGE($A$11:A5416,1)</f>
        <v>5406</v>
      </c>
      <c r="B5417" s="38" t="str">
        <f>_xlfn.IFNA(IF($U$8="set",VLOOKUP(Search!$A5417,Inventory!$AD$2:$AI$5552,6,FALSE),IF($U$8="Player",VLOOKUP(Search!$A5417,Inventory!$AF$2:$AI$5552,4,FALSE),IF($U$8="BV",VLOOKUP(Search!$A5417,Inventory!$AH$2:$AI$5552,2,FALSE),""))),"")</f>
        <v/>
      </c>
      <c r="C5417" s="38"/>
      <c r="D5417" s="38"/>
      <c r="E5417" s="38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22"/>
    </row>
    <row r="5418" spans="1:22" x14ac:dyDescent="0.2">
      <c r="A5418" s="24">
        <f>1+LARGE($A$11:A5417,1)</f>
        <v>5407</v>
      </c>
      <c r="B5418" s="38" t="str">
        <f>_xlfn.IFNA(IF($U$8="set",VLOOKUP(Search!$A5418,Inventory!$AD$2:$AI$5552,6,FALSE),IF($U$8="Player",VLOOKUP(Search!$A5418,Inventory!$AF$2:$AI$5552,4,FALSE),IF($U$8="BV",VLOOKUP(Search!$A5418,Inventory!$AH$2:$AI$5552,2,FALSE),""))),"")</f>
        <v/>
      </c>
      <c r="C5418" s="38"/>
      <c r="D5418" s="38"/>
      <c r="E5418" s="38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22"/>
    </row>
    <row r="5419" spans="1:22" x14ac:dyDescent="0.2">
      <c r="A5419" s="24">
        <f>1+LARGE($A$11:A5418,1)</f>
        <v>5408</v>
      </c>
      <c r="B5419" s="38" t="str">
        <f>_xlfn.IFNA(IF($U$8="set",VLOOKUP(Search!$A5419,Inventory!$AD$2:$AI$5552,6,FALSE),IF($U$8="Player",VLOOKUP(Search!$A5419,Inventory!$AF$2:$AI$5552,4,FALSE),IF($U$8="BV",VLOOKUP(Search!$A5419,Inventory!$AH$2:$AI$5552,2,FALSE),""))),"")</f>
        <v/>
      </c>
      <c r="C5419" s="38"/>
      <c r="D5419" s="38"/>
      <c r="E5419" s="38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22"/>
    </row>
    <row r="5420" spans="1:22" x14ac:dyDescent="0.2">
      <c r="A5420" s="24">
        <f>1+LARGE($A$11:A5419,1)</f>
        <v>5409</v>
      </c>
      <c r="B5420" s="38" t="str">
        <f>_xlfn.IFNA(IF($U$8="set",VLOOKUP(Search!$A5420,Inventory!$AD$2:$AI$5552,6,FALSE),IF($U$8="Player",VLOOKUP(Search!$A5420,Inventory!$AF$2:$AI$5552,4,FALSE),IF($U$8="BV",VLOOKUP(Search!$A5420,Inventory!$AH$2:$AI$5552,2,FALSE),""))),"")</f>
        <v/>
      </c>
      <c r="C5420" s="38"/>
      <c r="D5420" s="38"/>
      <c r="E5420" s="38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22"/>
    </row>
    <row r="5421" spans="1:22" x14ac:dyDescent="0.2">
      <c r="A5421" s="24">
        <f>1+LARGE($A$11:A5420,1)</f>
        <v>5410</v>
      </c>
      <c r="B5421" s="38" t="str">
        <f>_xlfn.IFNA(IF($U$8="set",VLOOKUP(Search!$A5421,Inventory!$AD$2:$AI$5552,6,FALSE),IF($U$8="Player",VLOOKUP(Search!$A5421,Inventory!$AF$2:$AI$5552,4,FALSE),IF($U$8="BV",VLOOKUP(Search!$A5421,Inventory!$AH$2:$AI$5552,2,FALSE),""))),"")</f>
        <v/>
      </c>
      <c r="C5421" s="38"/>
      <c r="D5421" s="38"/>
      <c r="E5421" s="38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22"/>
    </row>
    <row r="5422" spans="1:22" x14ac:dyDescent="0.2">
      <c r="A5422" s="24">
        <f>1+LARGE($A$11:A5421,1)</f>
        <v>5411</v>
      </c>
      <c r="B5422" s="38" t="str">
        <f>_xlfn.IFNA(IF($U$8="set",VLOOKUP(Search!$A5422,Inventory!$AD$2:$AI$5552,6,FALSE),IF($U$8="Player",VLOOKUP(Search!$A5422,Inventory!$AF$2:$AI$5552,4,FALSE),IF($U$8="BV",VLOOKUP(Search!$A5422,Inventory!$AH$2:$AI$5552,2,FALSE),""))),"")</f>
        <v/>
      </c>
      <c r="C5422" s="38"/>
      <c r="D5422" s="38"/>
      <c r="E5422" s="38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22"/>
    </row>
    <row r="5423" spans="1:22" x14ac:dyDescent="0.2">
      <c r="A5423" s="24">
        <f>1+LARGE($A$11:A5422,1)</f>
        <v>5412</v>
      </c>
      <c r="B5423" s="38" t="str">
        <f>_xlfn.IFNA(IF($U$8="set",VLOOKUP(Search!$A5423,Inventory!$AD$2:$AI$5552,6,FALSE),IF($U$8="Player",VLOOKUP(Search!$A5423,Inventory!$AF$2:$AI$5552,4,FALSE),IF($U$8="BV",VLOOKUP(Search!$A5423,Inventory!$AH$2:$AI$5552,2,FALSE),""))),"")</f>
        <v/>
      </c>
      <c r="C5423" s="38"/>
      <c r="D5423" s="38"/>
      <c r="E5423" s="38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22"/>
    </row>
    <row r="5424" spans="1:22" x14ac:dyDescent="0.2">
      <c r="A5424" s="24">
        <f>1+LARGE($A$11:A5423,1)</f>
        <v>5413</v>
      </c>
      <c r="B5424" s="38" t="str">
        <f>_xlfn.IFNA(IF($U$8="set",VLOOKUP(Search!$A5424,Inventory!$AD$2:$AI$5552,6,FALSE),IF($U$8="Player",VLOOKUP(Search!$A5424,Inventory!$AF$2:$AI$5552,4,FALSE),IF($U$8="BV",VLOOKUP(Search!$A5424,Inventory!$AH$2:$AI$5552,2,FALSE),""))),"")</f>
        <v/>
      </c>
      <c r="C5424" s="38"/>
      <c r="D5424" s="38"/>
      <c r="E5424" s="38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22"/>
    </row>
    <row r="5425" spans="1:22" x14ac:dyDescent="0.2">
      <c r="A5425" s="24">
        <f>1+LARGE($A$11:A5424,1)</f>
        <v>5414</v>
      </c>
      <c r="B5425" s="38" t="str">
        <f>_xlfn.IFNA(IF($U$8="set",VLOOKUP(Search!$A5425,Inventory!$AD$2:$AI$5552,6,FALSE),IF($U$8="Player",VLOOKUP(Search!$A5425,Inventory!$AF$2:$AI$5552,4,FALSE),IF($U$8="BV",VLOOKUP(Search!$A5425,Inventory!$AH$2:$AI$5552,2,FALSE),""))),"")</f>
        <v/>
      </c>
      <c r="C5425" s="38"/>
      <c r="D5425" s="38"/>
      <c r="E5425" s="38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22"/>
    </row>
    <row r="5426" spans="1:22" x14ac:dyDescent="0.2">
      <c r="A5426" s="24">
        <f>1+LARGE($A$11:A5425,1)</f>
        <v>5415</v>
      </c>
      <c r="B5426" s="38" t="str">
        <f>_xlfn.IFNA(IF($U$8="set",VLOOKUP(Search!$A5426,Inventory!$AD$2:$AI$5552,6,FALSE),IF($U$8="Player",VLOOKUP(Search!$A5426,Inventory!$AF$2:$AI$5552,4,FALSE),IF($U$8="BV",VLOOKUP(Search!$A5426,Inventory!$AH$2:$AI$5552,2,FALSE),""))),"")</f>
        <v/>
      </c>
      <c r="C5426" s="38"/>
      <c r="D5426" s="38"/>
      <c r="E5426" s="38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22"/>
    </row>
    <row r="5427" spans="1:22" x14ac:dyDescent="0.2">
      <c r="A5427" s="24">
        <f>1+LARGE($A$11:A5426,1)</f>
        <v>5416</v>
      </c>
      <c r="B5427" s="38" t="str">
        <f>_xlfn.IFNA(IF($U$8="set",VLOOKUP(Search!$A5427,Inventory!$AD$2:$AI$5552,6,FALSE),IF($U$8="Player",VLOOKUP(Search!$A5427,Inventory!$AF$2:$AI$5552,4,FALSE),IF($U$8="BV",VLOOKUP(Search!$A5427,Inventory!$AH$2:$AI$5552,2,FALSE),""))),"")</f>
        <v/>
      </c>
      <c r="C5427" s="38"/>
      <c r="D5427" s="38"/>
      <c r="E5427" s="38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22"/>
    </row>
    <row r="5428" spans="1:22" x14ac:dyDescent="0.2">
      <c r="A5428" s="24">
        <f>1+LARGE($A$11:A5427,1)</f>
        <v>5417</v>
      </c>
      <c r="B5428" s="38" t="str">
        <f>_xlfn.IFNA(IF($U$8="set",VLOOKUP(Search!$A5428,Inventory!$AD$2:$AI$5552,6,FALSE),IF($U$8="Player",VLOOKUP(Search!$A5428,Inventory!$AF$2:$AI$5552,4,FALSE),IF($U$8="BV",VLOOKUP(Search!$A5428,Inventory!$AH$2:$AI$5552,2,FALSE),""))),"")</f>
        <v/>
      </c>
      <c r="C5428" s="38"/>
      <c r="D5428" s="38"/>
      <c r="E5428" s="38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22"/>
    </row>
    <row r="5429" spans="1:22" x14ac:dyDescent="0.2">
      <c r="A5429" s="24">
        <f>1+LARGE($A$11:A5428,1)</f>
        <v>5418</v>
      </c>
      <c r="B5429" s="38" t="str">
        <f>_xlfn.IFNA(IF($U$8="set",VLOOKUP(Search!$A5429,Inventory!$AD$2:$AI$5552,6,FALSE),IF($U$8="Player",VLOOKUP(Search!$A5429,Inventory!$AF$2:$AI$5552,4,FALSE),IF($U$8="BV",VLOOKUP(Search!$A5429,Inventory!$AH$2:$AI$5552,2,FALSE),""))),"")</f>
        <v/>
      </c>
      <c r="C5429" s="38"/>
      <c r="D5429" s="38"/>
      <c r="E5429" s="38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22"/>
    </row>
    <row r="5430" spans="1:22" x14ac:dyDescent="0.2">
      <c r="A5430" s="24">
        <f>1+LARGE($A$11:A5429,1)</f>
        <v>5419</v>
      </c>
      <c r="B5430" s="38" t="str">
        <f>_xlfn.IFNA(IF($U$8="set",VLOOKUP(Search!$A5430,Inventory!$AD$2:$AI$5552,6,FALSE),IF($U$8="Player",VLOOKUP(Search!$A5430,Inventory!$AF$2:$AI$5552,4,FALSE),IF($U$8="BV",VLOOKUP(Search!$A5430,Inventory!$AH$2:$AI$5552,2,FALSE),""))),"")</f>
        <v/>
      </c>
      <c r="C5430" s="38"/>
      <c r="D5430" s="38"/>
      <c r="E5430" s="38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22"/>
    </row>
    <row r="5431" spans="1:22" x14ac:dyDescent="0.2">
      <c r="A5431" s="24">
        <f>1+LARGE($A$11:A5430,1)</f>
        <v>5420</v>
      </c>
      <c r="B5431" s="38" t="str">
        <f>_xlfn.IFNA(IF($U$8="set",VLOOKUP(Search!$A5431,Inventory!$AD$2:$AI$5552,6,FALSE),IF($U$8="Player",VLOOKUP(Search!$A5431,Inventory!$AF$2:$AI$5552,4,FALSE),IF($U$8="BV",VLOOKUP(Search!$A5431,Inventory!$AH$2:$AI$5552,2,FALSE),""))),"")</f>
        <v/>
      </c>
      <c r="C5431" s="38"/>
      <c r="D5431" s="38"/>
      <c r="E5431" s="38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22"/>
    </row>
    <row r="5432" spans="1:22" x14ac:dyDescent="0.2">
      <c r="A5432" s="24">
        <f>1+LARGE($A$11:A5431,1)</f>
        <v>5421</v>
      </c>
      <c r="B5432" s="38" t="str">
        <f>_xlfn.IFNA(IF($U$8="set",VLOOKUP(Search!$A5432,Inventory!$AD$2:$AI$5552,6,FALSE),IF($U$8="Player",VLOOKUP(Search!$A5432,Inventory!$AF$2:$AI$5552,4,FALSE),IF($U$8="BV",VLOOKUP(Search!$A5432,Inventory!$AH$2:$AI$5552,2,FALSE),""))),"")</f>
        <v/>
      </c>
      <c r="C5432" s="38"/>
      <c r="D5432" s="38"/>
      <c r="E5432" s="38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22"/>
    </row>
    <row r="5433" spans="1:22" x14ac:dyDescent="0.2">
      <c r="A5433" s="24">
        <f>1+LARGE($A$11:A5432,1)</f>
        <v>5422</v>
      </c>
      <c r="B5433" s="38" t="str">
        <f>_xlfn.IFNA(IF($U$8="set",VLOOKUP(Search!$A5433,Inventory!$AD$2:$AI$5552,6,FALSE),IF($U$8="Player",VLOOKUP(Search!$A5433,Inventory!$AF$2:$AI$5552,4,FALSE),IF($U$8="BV",VLOOKUP(Search!$A5433,Inventory!$AH$2:$AI$5552,2,FALSE),""))),"")</f>
        <v/>
      </c>
      <c r="C5433" s="38"/>
      <c r="D5433" s="38"/>
      <c r="E5433" s="38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22"/>
    </row>
    <row r="5434" spans="1:22" x14ac:dyDescent="0.2">
      <c r="A5434" s="24">
        <f>1+LARGE($A$11:A5433,1)</f>
        <v>5423</v>
      </c>
      <c r="B5434" s="38" t="str">
        <f>_xlfn.IFNA(IF($U$8="set",VLOOKUP(Search!$A5434,Inventory!$AD$2:$AI$5552,6,FALSE),IF($U$8="Player",VLOOKUP(Search!$A5434,Inventory!$AF$2:$AI$5552,4,FALSE),IF($U$8="BV",VLOOKUP(Search!$A5434,Inventory!$AH$2:$AI$5552,2,FALSE),""))),"")</f>
        <v/>
      </c>
      <c r="C5434" s="38"/>
      <c r="D5434" s="38"/>
      <c r="E5434" s="38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22"/>
    </row>
    <row r="5435" spans="1:22" x14ac:dyDescent="0.2">
      <c r="A5435" s="24">
        <f>1+LARGE($A$11:A5434,1)</f>
        <v>5424</v>
      </c>
      <c r="B5435" s="38" t="str">
        <f>_xlfn.IFNA(IF($U$8="set",VLOOKUP(Search!$A5435,Inventory!$AD$2:$AI$5552,6,FALSE),IF($U$8="Player",VLOOKUP(Search!$A5435,Inventory!$AF$2:$AI$5552,4,FALSE),IF($U$8="BV",VLOOKUP(Search!$A5435,Inventory!$AH$2:$AI$5552,2,FALSE),""))),"")</f>
        <v/>
      </c>
      <c r="C5435" s="38"/>
      <c r="D5435" s="38"/>
      <c r="E5435" s="38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22"/>
    </row>
    <row r="5436" spans="1:22" x14ac:dyDescent="0.2">
      <c r="A5436" s="24">
        <f>1+LARGE($A$11:A5435,1)</f>
        <v>5425</v>
      </c>
      <c r="B5436" s="38" t="str">
        <f>_xlfn.IFNA(IF($U$8="set",VLOOKUP(Search!$A5436,Inventory!$AD$2:$AI$5552,6,FALSE),IF($U$8="Player",VLOOKUP(Search!$A5436,Inventory!$AF$2:$AI$5552,4,FALSE),IF($U$8="BV",VLOOKUP(Search!$A5436,Inventory!$AH$2:$AI$5552,2,FALSE),""))),"")</f>
        <v/>
      </c>
      <c r="C5436" s="38"/>
      <c r="D5436" s="38"/>
      <c r="E5436" s="38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22"/>
    </row>
    <row r="5437" spans="1:22" x14ac:dyDescent="0.2">
      <c r="A5437" s="24">
        <f>1+LARGE($A$11:A5436,1)</f>
        <v>5426</v>
      </c>
      <c r="B5437" s="38" t="str">
        <f>_xlfn.IFNA(IF($U$8="set",VLOOKUP(Search!$A5437,Inventory!$AD$2:$AI$5552,6,FALSE),IF($U$8="Player",VLOOKUP(Search!$A5437,Inventory!$AF$2:$AI$5552,4,FALSE),IF($U$8="BV",VLOOKUP(Search!$A5437,Inventory!$AH$2:$AI$5552,2,FALSE),""))),"")</f>
        <v/>
      </c>
      <c r="C5437" s="38"/>
      <c r="D5437" s="38"/>
      <c r="E5437" s="38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22"/>
    </row>
    <row r="5438" spans="1:22" x14ac:dyDescent="0.2">
      <c r="A5438" s="24">
        <f>1+LARGE($A$11:A5437,1)</f>
        <v>5427</v>
      </c>
      <c r="B5438" s="38" t="str">
        <f>_xlfn.IFNA(IF($U$8="set",VLOOKUP(Search!$A5438,Inventory!$AD$2:$AI$5552,6,FALSE),IF($U$8="Player",VLOOKUP(Search!$A5438,Inventory!$AF$2:$AI$5552,4,FALSE),IF($U$8="BV",VLOOKUP(Search!$A5438,Inventory!$AH$2:$AI$5552,2,FALSE),""))),"")</f>
        <v/>
      </c>
      <c r="C5438" s="38"/>
      <c r="D5438" s="38"/>
      <c r="E5438" s="38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22"/>
    </row>
    <row r="5439" spans="1:22" x14ac:dyDescent="0.2">
      <c r="A5439" s="24">
        <f>1+LARGE($A$11:A5438,1)</f>
        <v>5428</v>
      </c>
      <c r="B5439" s="38" t="str">
        <f>_xlfn.IFNA(IF($U$8="set",VLOOKUP(Search!$A5439,Inventory!$AD$2:$AI$5552,6,FALSE),IF($U$8="Player",VLOOKUP(Search!$A5439,Inventory!$AF$2:$AI$5552,4,FALSE),IF($U$8="BV",VLOOKUP(Search!$A5439,Inventory!$AH$2:$AI$5552,2,FALSE),""))),"")</f>
        <v/>
      </c>
      <c r="C5439" s="38"/>
      <c r="D5439" s="38"/>
      <c r="E5439" s="38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22"/>
    </row>
    <row r="5440" spans="1:22" x14ac:dyDescent="0.2">
      <c r="A5440" s="24">
        <f>1+LARGE($A$11:A5439,1)</f>
        <v>5429</v>
      </c>
      <c r="B5440" s="38" t="str">
        <f>_xlfn.IFNA(IF($U$8="set",VLOOKUP(Search!$A5440,Inventory!$AD$2:$AI$5552,6,FALSE),IF($U$8="Player",VLOOKUP(Search!$A5440,Inventory!$AF$2:$AI$5552,4,FALSE),IF($U$8="BV",VLOOKUP(Search!$A5440,Inventory!$AH$2:$AI$5552,2,FALSE),""))),"")</f>
        <v/>
      </c>
      <c r="C5440" s="38"/>
      <c r="D5440" s="38"/>
      <c r="E5440" s="38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22"/>
    </row>
    <row r="5441" spans="1:22" x14ac:dyDescent="0.2">
      <c r="A5441" s="24">
        <f>1+LARGE($A$11:A5440,1)</f>
        <v>5430</v>
      </c>
      <c r="B5441" s="38" t="str">
        <f>_xlfn.IFNA(IF($U$8="set",VLOOKUP(Search!$A5441,Inventory!$AD$2:$AI$5552,6,FALSE),IF($U$8="Player",VLOOKUP(Search!$A5441,Inventory!$AF$2:$AI$5552,4,FALSE),IF($U$8="BV",VLOOKUP(Search!$A5441,Inventory!$AH$2:$AI$5552,2,FALSE),""))),"")</f>
        <v/>
      </c>
      <c r="C5441" s="38"/>
      <c r="D5441" s="38"/>
      <c r="E5441" s="38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22"/>
    </row>
    <row r="5442" spans="1:22" x14ac:dyDescent="0.2">
      <c r="A5442" s="24">
        <f>1+LARGE($A$11:A5441,1)</f>
        <v>5431</v>
      </c>
      <c r="B5442" s="38" t="str">
        <f>_xlfn.IFNA(IF($U$8="set",VLOOKUP(Search!$A5442,Inventory!$AD$2:$AI$5552,6,FALSE),IF($U$8="Player",VLOOKUP(Search!$A5442,Inventory!$AF$2:$AI$5552,4,FALSE),IF($U$8="BV",VLOOKUP(Search!$A5442,Inventory!$AH$2:$AI$5552,2,FALSE),""))),"")</f>
        <v/>
      </c>
      <c r="C5442" s="38"/>
      <c r="D5442" s="38"/>
      <c r="E5442" s="38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22"/>
    </row>
    <row r="5443" spans="1:22" x14ac:dyDescent="0.2">
      <c r="A5443" s="24">
        <f>1+LARGE($A$11:A5442,1)</f>
        <v>5432</v>
      </c>
      <c r="B5443" s="38" t="str">
        <f>_xlfn.IFNA(IF($U$8="set",VLOOKUP(Search!$A5443,Inventory!$AD$2:$AI$5552,6,FALSE),IF($U$8="Player",VLOOKUP(Search!$A5443,Inventory!$AF$2:$AI$5552,4,FALSE),IF($U$8="BV",VLOOKUP(Search!$A5443,Inventory!$AH$2:$AI$5552,2,FALSE),""))),"")</f>
        <v/>
      </c>
      <c r="C5443" s="38"/>
      <c r="D5443" s="38"/>
      <c r="E5443" s="38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22"/>
    </row>
    <row r="5444" spans="1:22" x14ac:dyDescent="0.2">
      <c r="A5444" s="24">
        <f>1+LARGE($A$11:A5443,1)</f>
        <v>5433</v>
      </c>
      <c r="B5444" s="38" t="str">
        <f>_xlfn.IFNA(IF($U$8="set",VLOOKUP(Search!$A5444,Inventory!$AD$2:$AI$5552,6,FALSE),IF($U$8="Player",VLOOKUP(Search!$A5444,Inventory!$AF$2:$AI$5552,4,FALSE),IF($U$8="BV",VLOOKUP(Search!$A5444,Inventory!$AH$2:$AI$5552,2,FALSE),""))),"")</f>
        <v/>
      </c>
      <c r="C5444" s="38"/>
      <c r="D5444" s="38"/>
      <c r="E5444" s="38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22"/>
    </row>
    <row r="5445" spans="1:22" x14ac:dyDescent="0.2">
      <c r="A5445" s="24">
        <f>1+LARGE($A$11:A5444,1)</f>
        <v>5434</v>
      </c>
      <c r="B5445" s="38" t="str">
        <f>_xlfn.IFNA(IF($U$8="set",VLOOKUP(Search!$A5445,Inventory!$AD$2:$AI$5552,6,FALSE),IF($U$8="Player",VLOOKUP(Search!$A5445,Inventory!$AF$2:$AI$5552,4,FALSE),IF($U$8="BV",VLOOKUP(Search!$A5445,Inventory!$AH$2:$AI$5552,2,FALSE),""))),"")</f>
        <v/>
      </c>
      <c r="C5445" s="38"/>
      <c r="D5445" s="38"/>
      <c r="E5445" s="38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22"/>
    </row>
    <row r="5446" spans="1:22" x14ac:dyDescent="0.2">
      <c r="A5446" s="24">
        <f>1+LARGE($A$11:A5445,1)</f>
        <v>5435</v>
      </c>
      <c r="B5446" s="38" t="str">
        <f>_xlfn.IFNA(IF($U$8="set",VLOOKUP(Search!$A5446,Inventory!$AD$2:$AI$5552,6,FALSE),IF($U$8="Player",VLOOKUP(Search!$A5446,Inventory!$AF$2:$AI$5552,4,FALSE),IF($U$8="BV",VLOOKUP(Search!$A5446,Inventory!$AH$2:$AI$5552,2,FALSE),""))),"")</f>
        <v/>
      </c>
      <c r="C5446" s="38"/>
      <c r="D5446" s="38"/>
      <c r="E5446" s="38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22"/>
    </row>
    <row r="5447" spans="1:22" x14ac:dyDescent="0.2">
      <c r="A5447" s="24">
        <f>1+LARGE($A$11:A5446,1)</f>
        <v>5436</v>
      </c>
      <c r="B5447" s="38" t="str">
        <f>_xlfn.IFNA(IF($U$8="set",VLOOKUP(Search!$A5447,Inventory!$AD$2:$AI$5552,6,FALSE),IF($U$8="Player",VLOOKUP(Search!$A5447,Inventory!$AF$2:$AI$5552,4,FALSE),IF($U$8="BV",VLOOKUP(Search!$A5447,Inventory!$AH$2:$AI$5552,2,FALSE),""))),"")</f>
        <v/>
      </c>
      <c r="C5447" s="38"/>
      <c r="D5447" s="38"/>
      <c r="E5447" s="38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22"/>
    </row>
    <row r="5448" spans="1:22" x14ac:dyDescent="0.2">
      <c r="A5448" s="24">
        <f>1+LARGE($A$11:A5447,1)</f>
        <v>5437</v>
      </c>
      <c r="B5448" s="38" t="str">
        <f>_xlfn.IFNA(IF($U$8="set",VLOOKUP(Search!$A5448,Inventory!$AD$2:$AI$5552,6,FALSE),IF($U$8="Player",VLOOKUP(Search!$A5448,Inventory!$AF$2:$AI$5552,4,FALSE),IF($U$8="BV",VLOOKUP(Search!$A5448,Inventory!$AH$2:$AI$5552,2,FALSE),""))),"")</f>
        <v/>
      </c>
      <c r="C5448" s="38"/>
      <c r="D5448" s="38"/>
      <c r="E5448" s="38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22"/>
    </row>
    <row r="5449" spans="1:22" x14ac:dyDescent="0.2">
      <c r="A5449" s="24">
        <f>1+LARGE($A$11:A5448,1)</f>
        <v>5438</v>
      </c>
      <c r="B5449" s="38" t="str">
        <f>_xlfn.IFNA(IF($U$8="set",VLOOKUP(Search!$A5449,Inventory!$AD$2:$AI$5552,6,FALSE),IF($U$8="Player",VLOOKUP(Search!$A5449,Inventory!$AF$2:$AI$5552,4,FALSE),IF($U$8="BV",VLOOKUP(Search!$A5449,Inventory!$AH$2:$AI$5552,2,FALSE),""))),"")</f>
        <v/>
      </c>
      <c r="C5449" s="38"/>
      <c r="D5449" s="38"/>
      <c r="E5449" s="38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22"/>
    </row>
    <row r="5450" spans="1:22" x14ac:dyDescent="0.2">
      <c r="A5450" s="24">
        <f>1+LARGE($A$11:A5449,1)</f>
        <v>5439</v>
      </c>
      <c r="B5450" s="38" t="str">
        <f>_xlfn.IFNA(IF($U$8="set",VLOOKUP(Search!$A5450,Inventory!$AD$2:$AI$5552,6,FALSE),IF($U$8="Player",VLOOKUP(Search!$A5450,Inventory!$AF$2:$AI$5552,4,FALSE),IF($U$8="BV",VLOOKUP(Search!$A5450,Inventory!$AH$2:$AI$5552,2,FALSE),""))),"")</f>
        <v/>
      </c>
      <c r="C5450" s="38"/>
      <c r="D5450" s="38"/>
      <c r="E5450" s="38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22"/>
    </row>
    <row r="5451" spans="1:22" x14ac:dyDescent="0.2">
      <c r="A5451" s="24">
        <f>1+LARGE($A$11:A5450,1)</f>
        <v>5440</v>
      </c>
      <c r="B5451" s="38" t="str">
        <f>_xlfn.IFNA(IF($U$8="set",VLOOKUP(Search!$A5451,Inventory!$AD$2:$AI$5552,6,FALSE),IF($U$8="Player",VLOOKUP(Search!$A5451,Inventory!$AF$2:$AI$5552,4,FALSE),IF($U$8="BV",VLOOKUP(Search!$A5451,Inventory!$AH$2:$AI$5552,2,FALSE),""))),"")</f>
        <v/>
      </c>
      <c r="C5451" s="38"/>
      <c r="D5451" s="38"/>
      <c r="E5451" s="38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22"/>
    </row>
    <row r="5452" spans="1:22" x14ac:dyDescent="0.2">
      <c r="A5452" s="24">
        <f>1+LARGE($A$11:A5451,1)</f>
        <v>5441</v>
      </c>
      <c r="B5452" s="38" t="str">
        <f>_xlfn.IFNA(IF($U$8="set",VLOOKUP(Search!$A5452,Inventory!$AD$2:$AI$5552,6,FALSE),IF($U$8="Player",VLOOKUP(Search!$A5452,Inventory!$AF$2:$AI$5552,4,FALSE),IF($U$8="BV",VLOOKUP(Search!$A5452,Inventory!$AH$2:$AI$5552,2,FALSE),""))),"")</f>
        <v/>
      </c>
      <c r="C5452" s="38"/>
      <c r="D5452" s="38"/>
      <c r="E5452" s="38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22"/>
    </row>
    <row r="5453" spans="1:22" x14ac:dyDescent="0.2">
      <c r="A5453" s="24">
        <f>1+LARGE($A$11:A5452,1)</f>
        <v>5442</v>
      </c>
      <c r="B5453" s="38" t="str">
        <f>_xlfn.IFNA(IF($U$8="set",VLOOKUP(Search!$A5453,Inventory!$AD$2:$AI$5552,6,FALSE),IF($U$8="Player",VLOOKUP(Search!$A5453,Inventory!$AF$2:$AI$5552,4,FALSE),IF($U$8="BV",VLOOKUP(Search!$A5453,Inventory!$AH$2:$AI$5552,2,FALSE),""))),"")</f>
        <v/>
      </c>
      <c r="C5453" s="38"/>
      <c r="D5453" s="38"/>
      <c r="E5453" s="38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22"/>
    </row>
    <row r="5454" spans="1:22" x14ac:dyDescent="0.2">
      <c r="A5454" s="24">
        <f>1+LARGE($A$11:A5453,1)</f>
        <v>5443</v>
      </c>
      <c r="B5454" s="38" t="str">
        <f>_xlfn.IFNA(IF($U$8="set",VLOOKUP(Search!$A5454,Inventory!$AD$2:$AI$5552,6,FALSE),IF($U$8="Player",VLOOKUP(Search!$A5454,Inventory!$AF$2:$AI$5552,4,FALSE),IF($U$8="BV",VLOOKUP(Search!$A5454,Inventory!$AH$2:$AI$5552,2,FALSE),""))),"")</f>
        <v/>
      </c>
      <c r="C5454" s="38"/>
      <c r="D5454" s="38"/>
      <c r="E5454" s="38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22"/>
    </row>
    <row r="5455" spans="1:22" x14ac:dyDescent="0.2">
      <c r="A5455" s="24">
        <f>1+LARGE($A$11:A5454,1)</f>
        <v>5444</v>
      </c>
      <c r="B5455" s="38" t="str">
        <f>_xlfn.IFNA(IF($U$8="set",VLOOKUP(Search!$A5455,Inventory!$AD$2:$AI$5552,6,FALSE),IF($U$8="Player",VLOOKUP(Search!$A5455,Inventory!$AF$2:$AI$5552,4,FALSE),IF($U$8="BV",VLOOKUP(Search!$A5455,Inventory!$AH$2:$AI$5552,2,FALSE),""))),"")</f>
        <v/>
      </c>
      <c r="C5455" s="38"/>
      <c r="D5455" s="38"/>
      <c r="E5455" s="38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22"/>
    </row>
    <row r="5456" spans="1:22" x14ac:dyDescent="0.2">
      <c r="A5456" s="24">
        <f>1+LARGE($A$11:A5455,1)</f>
        <v>5445</v>
      </c>
      <c r="B5456" s="38" t="str">
        <f>_xlfn.IFNA(IF($U$8="set",VLOOKUP(Search!$A5456,Inventory!$AD$2:$AI$5552,6,FALSE),IF($U$8="Player",VLOOKUP(Search!$A5456,Inventory!$AF$2:$AI$5552,4,FALSE),IF($U$8="BV",VLOOKUP(Search!$A5456,Inventory!$AH$2:$AI$5552,2,FALSE),""))),"")</f>
        <v/>
      </c>
      <c r="C5456" s="38"/>
      <c r="D5456" s="38"/>
      <c r="E5456" s="38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22"/>
    </row>
    <row r="5457" spans="1:22" x14ac:dyDescent="0.2">
      <c r="A5457" s="24">
        <f>1+LARGE($A$11:A5456,1)</f>
        <v>5446</v>
      </c>
      <c r="B5457" s="38" t="str">
        <f>_xlfn.IFNA(IF($U$8="set",VLOOKUP(Search!$A5457,Inventory!$AD$2:$AI$5552,6,FALSE),IF($U$8="Player",VLOOKUP(Search!$A5457,Inventory!$AF$2:$AI$5552,4,FALSE),IF($U$8="BV",VLOOKUP(Search!$A5457,Inventory!$AH$2:$AI$5552,2,FALSE),""))),"")</f>
        <v/>
      </c>
      <c r="C5457" s="38"/>
      <c r="D5457" s="38"/>
      <c r="E5457" s="38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22"/>
    </row>
    <row r="5458" spans="1:22" x14ac:dyDescent="0.2">
      <c r="A5458" s="24">
        <f>1+LARGE($A$11:A5457,1)</f>
        <v>5447</v>
      </c>
      <c r="B5458" s="38" t="str">
        <f>_xlfn.IFNA(IF($U$8="set",VLOOKUP(Search!$A5458,Inventory!$AD$2:$AI$5552,6,FALSE),IF($U$8="Player",VLOOKUP(Search!$A5458,Inventory!$AF$2:$AI$5552,4,FALSE),IF($U$8="BV",VLOOKUP(Search!$A5458,Inventory!$AH$2:$AI$5552,2,FALSE),""))),"")</f>
        <v/>
      </c>
      <c r="C5458" s="38"/>
      <c r="D5458" s="38"/>
      <c r="E5458" s="38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22"/>
    </row>
    <row r="5459" spans="1:22" x14ac:dyDescent="0.2">
      <c r="A5459" s="24">
        <f>1+LARGE($A$11:A5458,1)</f>
        <v>5448</v>
      </c>
      <c r="B5459" s="38" t="str">
        <f>_xlfn.IFNA(IF($U$8="set",VLOOKUP(Search!$A5459,Inventory!$AD$2:$AI$5552,6,FALSE),IF($U$8="Player",VLOOKUP(Search!$A5459,Inventory!$AF$2:$AI$5552,4,FALSE),IF($U$8="BV",VLOOKUP(Search!$A5459,Inventory!$AH$2:$AI$5552,2,FALSE),""))),"")</f>
        <v/>
      </c>
      <c r="C5459" s="38"/>
      <c r="D5459" s="38"/>
      <c r="E5459" s="38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22"/>
    </row>
    <row r="5460" spans="1:22" x14ac:dyDescent="0.2">
      <c r="A5460" s="24">
        <f>1+LARGE($A$11:A5459,1)</f>
        <v>5449</v>
      </c>
      <c r="B5460" s="38" t="str">
        <f>_xlfn.IFNA(IF($U$8="set",VLOOKUP(Search!$A5460,Inventory!$AD$2:$AI$5552,6,FALSE),IF($U$8="Player",VLOOKUP(Search!$A5460,Inventory!$AF$2:$AI$5552,4,FALSE),IF($U$8="BV",VLOOKUP(Search!$A5460,Inventory!$AH$2:$AI$5552,2,FALSE),""))),"")</f>
        <v/>
      </c>
      <c r="C5460" s="38"/>
      <c r="D5460" s="38"/>
      <c r="E5460" s="38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22"/>
    </row>
    <row r="5461" spans="1:22" x14ac:dyDescent="0.2">
      <c r="A5461" s="24">
        <f>1+LARGE($A$11:A5460,1)</f>
        <v>5450</v>
      </c>
      <c r="B5461" s="38" t="str">
        <f>_xlfn.IFNA(IF($U$8="set",VLOOKUP(Search!$A5461,Inventory!$AD$2:$AI$5552,6,FALSE),IF($U$8="Player",VLOOKUP(Search!$A5461,Inventory!$AF$2:$AI$5552,4,FALSE),IF($U$8="BV",VLOOKUP(Search!$A5461,Inventory!$AH$2:$AI$5552,2,FALSE),""))),"")</f>
        <v/>
      </c>
      <c r="C5461" s="38"/>
      <c r="D5461" s="38"/>
      <c r="E5461" s="38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22"/>
    </row>
    <row r="5462" spans="1:22" x14ac:dyDescent="0.2">
      <c r="A5462" s="24">
        <f>1+LARGE($A$11:A5461,1)</f>
        <v>5451</v>
      </c>
      <c r="B5462" s="38" t="str">
        <f>_xlfn.IFNA(IF($U$8="set",VLOOKUP(Search!$A5462,Inventory!$AD$2:$AI$5552,6,FALSE),IF($U$8="Player",VLOOKUP(Search!$A5462,Inventory!$AF$2:$AI$5552,4,FALSE),IF($U$8="BV",VLOOKUP(Search!$A5462,Inventory!$AH$2:$AI$5552,2,FALSE),""))),"")</f>
        <v/>
      </c>
      <c r="C5462" s="38"/>
      <c r="D5462" s="38"/>
      <c r="E5462" s="38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22"/>
    </row>
    <row r="5463" spans="1:22" x14ac:dyDescent="0.2">
      <c r="A5463" s="24">
        <f>1+LARGE($A$11:A5462,1)</f>
        <v>5452</v>
      </c>
      <c r="B5463" s="38" t="str">
        <f>_xlfn.IFNA(IF($U$8="set",VLOOKUP(Search!$A5463,Inventory!$AD$2:$AI$5552,6,FALSE),IF($U$8="Player",VLOOKUP(Search!$A5463,Inventory!$AF$2:$AI$5552,4,FALSE),IF($U$8="BV",VLOOKUP(Search!$A5463,Inventory!$AH$2:$AI$5552,2,FALSE),""))),"")</f>
        <v/>
      </c>
      <c r="C5463" s="38"/>
      <c r="D5463" s="38"/>
      <c r="E5463" s="38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22"/>
    </row>
    <row r="5464" spans="1:22" x14ac:dyDescent="0.2">
      <c r="A5464" s="24">
        <f>1+LARGE($A$11:A5463,1)</f>
        <v>5453</v>
      </c>
      <c r="B5464" s="38" t="str">
        <f>_xlfn.IFNA(IF($U$8="set",VLOOKUP(Search!$A5464,Inventory!$AD$2:$AI$5552,6,FALSE),IF($U$8="Player",VLOOKUP(Search!$A5464,Inventory!$AF$2:$AI$5552,4,FALSE),IF($U$8="BV",VLOOKUP(Search!$A5464,Inventory!$AH$2:$AI$5552,2,FALSE),""))),"")</f>
        <v/>
      </c>
      <c r="C5464" s="38"/>
      <c r="D5464" s="38"/>
      <c r="E5464" s="38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22"/>
    </row>
    <row r="5465" spans="1:22" x14ac:dyDescent="0.2">
      <c r="A5465" s="24">
        <f>1+LARGE($A$11:A5464,1)</f>
        <v>5454</v>
      </c>
      <c r="B5465" s="38" t="str">
        <f>_xlfn.IFNA(IF($U$8="set",VLOOKUP(Search!$A5465,Inventory!$AD$2:$AI$5552,6,FALSE),IF($U$8="Player",VLOOKUP(Search!$A5465,Inventory!$AF$2:$AI$5552,4,FALSE),IF($U$8="BV",VLOOKUP(Search!$A5465,Inventory!$AH$2:$AI$5552,2,FALSE),""))),"")</f>
        <v/>
      </c>
      <c r="C5465" s="38"/>
      <c r="D5465" s="38"/>
      <c r="E5465" s="38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22"/>
    </row>
    <row r="5466" spans="1:22" x14ac:dyDescent="0.2">
      <c r="A5466" s="24">
        <f>1+LARGE($A$11:A5465,1)</f>
        <v>5455</v>
      </c>
      <c r="B5466" s="38" t="str">
        <f>_xlfn.IFNA(IF($U$8="set",VLOOKUP(Search!$A5466,Inventory!$AD$2:$AI$5552,6,FALSE),IF($U$8="Player",VLOOKUP(Search!$A5466,Inventory!$AF$2:$AI$5552,4,FALSE),IF($U$8="BV",VLOOKUP(Search!$A5466,Inventory!$AH$2:$AI$5552,2,FALSE),""))),"")</f>
        <v/>
      </c>
      <c r="C5466" s="38"/>
      <c r="D5466" s="38"/>
      <c r="E5466" s="38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22"/>
    </row>
    <row r="5467" spans="1:22" x14ac:dyDescent="0.2">
      <c r="A5467" s="24">
        <f>1+LARGE($A$11:A5466,1)</f>
        <v>5456</v>
      </c>
      <c r="B5467" s="38" t="str">
        <f>_xlfn.IFNA(IF($U$8="set",VLOOKUP(Search!$A5467,Inventory!$AD$2:$AI$5552,6,FALSE),IF($U$8="Player",VLOOKUP(Search!$A5467,Inventory!$AF$2:$AI$5552,4,FALSE),IF($U$8="BV",VLOOKUP(Search!$A5467,Inventory!$AH$2:$AI$5552,2,FALSE),""))),"")</f>
        <v/>
      </c>
      <c r="C5467" s="38"/>
      <c r="D5467" s="38"/>
      <c r="E5467" s="38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22"/>
    </row>
    <row r="5468" spans="1:22" x14ac:dyDescent="0.2">
      <c r="A5468" s="24">
        <f>1+LARGE($A$11:A5467,1)</f>
        <v>5457</v>
      </c>
      <c r="B5468" s="38" t="str">
        <f>_xlfn.IFNA(IF($U$8="set",VLOOKUP(Search!$A5468,Inventory!$AD$2:$AI$5552,6,FALSE),IF($U$8="Player",VLOOKUP(Search!$A5468,Inventory!$AF$2:$AI$5552,4,FALSE),IF($U$8="BV",VLOOKUP(Search!$A5468,Inventory!$AH$2:$AI$5552,2,FALSE),""))),"")</f>
        <v/>
      </c>
      <c r="C5468" s="38"/>
      <c r="D5468" s="38"/>
      <c r="E5468" s="38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22"/>
    </row>
    <row r="5469" spans="1:22" x14ac:dyDescent="0.2">
      <c r="A5469" s="24">
        <f>1+LARGE($A$11:A5468,1)</f>
        <v>5458</v>
      </c>
      <c r="B5469" s="38" t="str">
        <f>_xlfn.IFNA(IF($U$8="set",VLOOKUP(Search!$A5469,Inventory!$AD$2:$AI$5552,6,FALSE),IF($U$8="Player",VLOOKUP(Search!$A5469,Inventory!$AF$2:$AI$5552,4,FALSE),IF($U$8="BV",VLOOKUP(Search!$A5469,Inventory!$AH$2:$AI$5552,2,FALSE),""))),"")</f>
        <v/>
      </c>
      <c r="C5469" s="38"/>
      <c r="D5469" s="38"/>
      <c r="E5469" s="38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22"/>
    </row>
    <row r="5470" spans="1:22" x14ac:dyDescent="0.2">
      <c r="A5470" s="24">
        <f>1+LARGE($A$11:A5469,1)</f>
        <v>5459</v>
      </c>
      <c r="B5470" s="38" t="str">
        <f>_xlfn.IFNA(IF($U$8="set",VLOOKUP(Search!$A5470,Inventory!$AD$2:$AI$5552,6,FALSE),IF($U$8="Player",VLOOKUP(Search!$A5470,Inventory!$AF$2:$AI$5552,4,FALSE),IF($U$8="BV",VLOOKUP(Search!$A5470,Inventory!$AH$2:$AI$5552,2,FALSE),""))),"")</f>
        <v/>
      </c>
      <c r="C5470" s="38"/>
      <c r="D5470" s="38"/>
      <c r="E5470" s="38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22"/>
    </row>
    <row r="5471" spans="1:22" x14ac:dyDescent="0.2">
      <c r="A5471" s="24">
        <f>1+LARGE($A$11:A5470,1)</f>
        <v>5460</v>
      </c>
      <c r="B5471" s="38" t="str">
        <f>_xlfn.IFNA(IF($U$8="set",VLOOKUP(Search!$A5471,Inventory!$AD$2:$AI$5552,6,FALSE),IF($U$8="Player",VLOOKUP(Search!$A5471,Inventory!$AF$2:$AI$5552,4,FALSE),IF($U$8="BV",VLOOKUP(Search!$A5471,Inventory!$AH$2:$AI$5552,2,FALSE),""))),"")</f>
        <v/>
      </c>
      <c r="C5471" s="38"/>
      <c r="D5471" s="38"/>
      <c r="E5471" s="38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22"/>
    </row>
    <row r="5472" spans="1:22" x14ac:dyDescent="0.2">
      <c r="A5472" s="24">
        <f>1+LARGE($A$11:A5471,1)</f>
        <v>5461</v>
      </c>
      <c r="B5472" s="38" t="str">
        <f>_xlfn.IFNA(IF($U$8="set",VLOOKUP(Search!$A5472,Inventory!$AD$2:$AI$5552,6,FALSE),IF($U$8="Player",VLOOKUP(Search!$A5472,Inventory!$AF$2:$AI$5552,4,FALSE),IF($U$8="BV",VLOOKUP(Search!$A5472,Inventory!$AH$2:$AI$5552,2,FALSE),""))),"")</f>
        <v/>
      </c>
      <c r="C5472" s="38"/>
      <c r="D5472" s="38"/>
      <c r="E5472" s="38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22"/>
    </row>
    <row r="5473" spans="1:22" x14ac:dyDescent="0.2">
      <c r="A5473" s="24">
        <f>1+LARGE($A$11:A5472,1)</f>
        <v>5462</v>
      </c>
      <c r="B5473" s="38" t="str">
        <f>_xlfn.IFNA(IF($U$8="set",VLOOKUP(Search!$A5473,Inventory!$AD$2:$AI$5552,6,FALSE),IF($U$8="Player",VLOOKUP(Search!$A5473,Inventory!$AF$2:$AI$5552,4,FALSE),IF($U$8="BV",VLOOKUP(Search!$A5473,Inventory!$AH$2:$AI$5552,2,FALSE),""))),"")</f>
        <v/>
      </c>
      <c r="C5473" s="38"/>
      <c r="D5473" s="38"/>
      <c r="E5473" s="38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22"/>
    </row>
    <row r="5474" spans="1:22" x14ac:dyDescent="0.2">
      <c r="A5474" s="24">
        <f>1+LARGE($A$11:A5473,1)</f>
        <v>5463</v>
      </c>
      <c r="B5474" s="38" t="str">
        <f>_xlfn.IFNA(IF($U$8="set",VLOOKUP(Search!$A5474,Inventory!$AD$2:$AI$5552,6,FALSE),IF($U$8="Player",VLOOKUP(Search!$A5474,Inventory!$AF$2:$AI$5552,4,FALSE),IF($U$8="BV",VLOOKUP(Search!$A5474,Inventory!$AH$2:$AI$5552,2,FALSE),""))),"")</f>
        <v/>
      </c>
      <c r="C5474" s="38"/>
      <c r="D5474" s="38"/>
      <c r="E5474" s="38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22"/>
    </row>
    <row r="5475" spans="1:22" x14ac:dyDescent="0.2">
      <c r="A5475" s="24">
        <f>1+LARGE($A$11:A5474,1)</f>
        <v>5464</v>
      </c>
      <c r="B5475" s="38" t="str">
        <f>_xlfn.IFNA(IF($U$8="set",VLOOKUP(Search!$A5475,Inventory!$AD$2:$AI$5552,6,FALSE),IF($U$8="Player",VLOOKUP(Search!$A5475,Inventory!$AF$2:$AI$5552,4,FALSE),IF($U$8="BV",VLOOKUP(Search!$A5475,Inventory!$AH$2:$AI$5552,2,FALSE),""))),"")</f>
        <v/>
      </c>
      <c r="C5475" s="38"/>
      <c r="D5475" s="38"/>
      <c r="E5475" s="38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22"/>
    </row>
    <row r="5476" spans="1:22" x14ac:dyDescent="0.2">
      <c r="A5476" s="24">
        <f>1+LARGE($A$11:A5475,1)</f>
        <v>5465</v>
      </c>
      <c r="B5476" s="38" t="str">
        <f>_xlfn.IFNA(IF($U$8="set",VLOOKUP(Search!$A5476,Inventory!$AD$2:$AI$5552,6,FALSE),IF($U$8="Player",VLOOKUP(Search!$A5476,Inventory!$AF$2:$AI$5552,4,FALSE),IF($U$8="BV",VLOOKUP(Search!$A5476,Inventory!$AH$2:$AI$5552,2,FALSE),""))),"")</f>
        <v/>
      </c>
      <c r="C5476" s="38"/>
      <c r="D5476" s="38"/>
      <c r="E5476" s="38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22"/>
    </row>
    <row r="5477" spans="1:22" x14ac:dyDescent="0.2">
      <c r="A5477" s="24">
        <f>1+LARGE($A$11:A5476,1)</f>
        <v>5466</v>
      </c>
      <c r="B5477" s="38" t="str">
        <f>_xlfn.IFNA(IF($U$8="set",VLOOKUP(Search!$A5477,Inventory!$AD$2:$AI$5552,6,FALSE),IF($U$8="Player",VLOOKUP(Search!$A5477,Inventory!$AF$2:$AI$5552,4,FALSE),IF($U$8="BV",VLOOKUP(Search!$A5477,Inventory!$AH$2:$AI$5552,2,FALSE),""))),"")</f>
        <v/>
      </c>
      <c r="C5477" s="38"/>
      <c r="D5477" s="38"/>
      <c r="E5477" s="38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22"/>
    </row>
    <row r="5478" spans="1:22" x14ac:dyDescent="0.2">
      <c r="A5478" s="24">
        <f>1+LARGE($A$11:A5477,1)</f>
        <v>5467</v>
      </c>
      <c r="B5478" s="38" t="str">
        <f>_xlfn.IFNA(IF($U$8="set",VLOOKUP(Search!$A5478,Inventory!$AD$2:$AI$5552,6,FALSE),IF($U$8="Player",VLOOKUP(Search!$A5478,Inventory!$AF$2:$AI$5552,4,FALSE),IF($U$8="BV",VLOOKUP(Search!$A5478,Inventory!$AH$2:$AI$5552,2,FALSE),""))),"")</f>
        <v/>
      </c>
      <c r="C5478" s="38"/>
      <c r="D5478" s="38"/>
      <c r="E5478" s="38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22"/>
    </row>
    <row r="5479" spans="1:22" x14ac:dyDescent="0.2">
      <c r="A5479" s="24">
        <f>1+LARGE($A$11:A5478,1)</f>
        <v>5468</v>
      </c>
      <c r="B5479" s="38" t="str">
        <f>_xlfn.IFNA(IF($U$8="set",VLOOKUP(Search!$A5479,Inventory!$AD$2:$AI$5552,6,FALSE),IF($U$8="Player",VLOOKUP(Search!$A5479,Inventory!$AF$2:$AI$5552,4,FALSE),IF($U$8="BV",VLOOKUP(Search!$A5479,Inventory!$AH$2:$AI$5552,2,FALSE),""))),"")</f>
        <v/>
      </c>
      <c r="C5479" s="38"/>
      <c r="D5479" s="38"/>
      <c r="E5479" s="38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22"/>
    </row>
    <row r="5480" spans="1:22" x14ac:dyDescent="0.2">
      <c r="A5480" s="24">
        <f>1+LARGE($A$11:A5479,1)</f>
        <v>5469</v>
      </c>
      <c r="B5480" s="38" t="str">
        <f>_xlfn.IFNA(IF($U$8="set",VLOOKUP(Search!$A5480,Inventory!$AD$2:$AI$5552,6,FALSE),IF($U$8="Player",VLOOKUP(Search!$A5480,Inventory!$AF$2:$AI$5552,4,FALSE),IF($U$8="BV",VLOOKUP(Search!$A5480,Inventory!$AH$2:$AI$5552,2,FALSE),""))),"")</f>
        <v/>
      </c>
      <c r="C5480" s="38"/>
      <c r="D5480" s="38"/>
      <c r="E5480" s="38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22"/>
    </row>
    <row r="5481" spans="1:22" x14ac:dyDescent="0.2">
      <c r="A5481" s="24">
        <f>1+LARGE($A$11:A5480,1)</f>
        <v>5470</v>
      </c>
      <c r="B5481" s="38" t="str">
        <f>_xlfn.IFNA(IF($U$8="set",VLOOKUP(Search!$A5481,Inventory!$AD$2:$AI$5552,6,FALSE),IF($U$8="Player",VLOOKUP(Search!$A5481,Inventory!$AF$2:$AI$5552,4,FALSE),IF($U$8="BV",VLOOKUP(Search!$A5481,Inventory!$AH$2:$AI$5552,2,FALSE),""))),"")</f>
        <v/>
      </c>
      <c r="C5481" s="38"/>
      <c r="D5481" s="38"/>
      <c r="E5481" s="38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22"/>
    </row>
    <row r="5482" spans="1:22" x14ac:dyDescent="0.2">
      <c r="A5482" s="24">
        <f>1+LARGE($A$11:A5481,1)</f>
        <v>5471</v>
      </c>
      <c r="B5482" s="38" t="str">
        <f>_xlfn.IFNA(IF($U$8="set",VLOOKUP(Search!$A5482,Inventory!$AD$2:$AI$5552,6,FALSE),IF($U$8="Player",VLOOKUP(Search!$A5482,Inventory!$AF$2:$AI$5552,4,FALSE),IF($U$8="BV",VLOOKUP(Search!$A5482,Inventory!$AH$2:$AI$5552,2,FALSE),""))),"")</f>
        <v/>
      </c>
      <c r="C5482" s="38"/>
      <c r="D5482" s="38"/>
      <c r="E5482" s="38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22"/>
    </row>
    <row r="5483" spans="1:22" x14ac:dyDescent="0.2">
      <c r="A5483" s="24">
        <f>1+LARGE($A$11:A5482,1)</f>
        <v>5472</v>
      </c>
      <c r="B5483" s="38" t="str">
        <f>_xlfn.IFNA(IF($U$8="set",VLOOKUP(Search!$A5483,Inventory!$AD$2:$AI$5552,6,FALSE),IF($U$8="Player",VLOOKUP(Search!$A5483,Inventory!$AF$2:$AI$5552,4,FALSE),IF($U$8="BV",VLOOKUP(Search!$A5483,Inventory!$AH$2:$AI$5552,2,FALSE),""))),"")</f>
        <v/>
      </c>
      <c r="C5483" s="38"/>
      <c r="D5483" s="38"/>
      <c r="E5483" s="38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22"/>
    </row>
    <row r="5484" spans="1:22" x14ac:dyDescent="0.2">
      <c r="A5484" s="24">
        <f>1+LARGE($A$11:A5483,1)</f>
        <v>5473</v>
      </c>
      <c r="B5484" s="38" t="str">
        <f>_xlfn.IFNA(IF($U$8="set",VLOOKUP(Search!$A5484,Inventory!$AD$2:$AI$5552,6,FALSE),IF($U$8="Player",VLOOKUP(Search!$A5484,Inventory!$AF$2:$AI$5552,4,FALSE),IF($U$8="BV",VLOOKUP(Search!$A5484,Inventory!$AH$2:$AI$5552,2,FALSE),""))),"")</f>
        <v/>
      </c>
      <c r="C5484" s="38"/>
      <c r="D5484" s="38"/>
      <c r="E5484" s="38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22"/>
    </row>
    <row r="5485" spans="1:22" x14ac:dyDescent="0.2">
      <c r="A5485" s="24">
        <f>1+LARGE($A$11:A5484,1)</f>
        <v>5474</v>
      </c>
      <c r="B5485" s="38" t="str">
        <f>_xlfn.IFNA(IF($U$8="set",VLOOKUP(Search!$A5485,Inventory!$AD$2:$AI$5552,6,FALSE),IF($U$8="Player",VLOOKUP(Search!$A5485,Inventory!$AF$2:$AI$5552,4,FALSE),IF($U$8="BV",VLOOKUP(Search!$A5485,Inventory!$AH$2:$AI$5552,2,FALSE),""))),"")</f>
        <v/>
      </c>
      <c r="C5485" s="38"/>
      <c r="D5485" s="38"/>
      <c r="E5485" s="38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22"/>
    </row>
    <row r="5486" spans="1:22" x14ac:dyDescent="0.2">
      <c r="A5486" s="24">
        <f>1+LARGE($A$11:A5485,1)</f>
        <v>5475</v>
      </c>
      <c r="B5486" s="38" t="str">
        <f>_xlfn.IFNA(IF($U$8="set",VLOOKUP(Search!$A5486,Inventory!$AD$2:$AI$5552,6,FALSE),IF($U$8="Player",VLOOKUP(Search!$A5486,Inventory!$AF$2:$AI$5552,4,FALSE),IF($U$8="BV",VLOOKUP(Search!$A5486,Inventory!$AH$2:$AI$5552,2,FALSE),""))),"")</f>
        <v/>
      </c>
      <c r="C5486" s="38"/>
      <c r="D5486" s="38"/>
      <c r="E5486" s="38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22"/>
    </row>
    <row r="5487" spans="1:22" x14ac:dyDescent="0.2">
      <c r="A5487" s="24">
        <f>1+LARGE($A$11:A5486,1)</f>
        <v>5476</v>
      </c>
      <c r="B5487" s="38" t="str">
        <f>_xlfn.IFNA(IF($U$8="set",VLOOKUP(Search!$A5487,Inventory!$AD$2:$AI$5552,6,FALSE),IF($U$8="Player",VLOOKUP(Search!$A5487,Inventory!$AF$2:$AI$5552,4,FALSE),IF($U$8="BV",VLOOKUP(Search!$A5487,Inventory!$AH$2:$AI$5552,2,FALSE),""))),"")</f>
        <v/>
      </c>
      <c r="C5487" s="38"/>
      <c r="D5487" s="38"/>
      <c r="E5487" s="38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22"/>
    </row>
    <row r="5488" spans="1:22" x14ac:dyDescent="0.2">
      <c r="A5488" s="24">
        <f>1+LARGE($A$11:A5487,1)</f>
        <v>5477</v>
      </c>
      <c r="B5488" s="38" t="str">
        <f>_xlfn.IFNA(IF($U$8="set",VLOOKUP(Search!$A5488,Inventory!$AD$2:$AI$5552,6,FALSE),IF($U$8="Player",VLOOKUP(Search!$A5488,Inventory!$AF$2:$AI$5552,4,FALSE),IF($U$8="BV",VLOOKUP(Search!$A5488,Inventory!$AH$2:$AI$5552,2,FALSE),""))),"")</f>
        <v/>
      </c>
      <c r="C5488" s="38"/>
      <c r="D5488" s="38"/>
      <c r="E5488" s="38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22"/>
    </row>
    <row r="5489" spans="1:22" x14ac:dyDescent="0.2">
      <c r="A5489" s="24">
        <f>1+LARGE($A$11:A5488,1)</f>
        <v>5478</v>
      </c>
      <c r="B5489" s="38" t="str">
        <f>_xlfn.IFNA(IF($U$8="set",VLOOKUP(Search!$A5489,Inventory!$AD$2:$AI$5552,6,FALSE),IF($U$8="Player",VLOOKUP(Search!$A5489,Inventory!$AF$2:$AI$5552,4,FALSE),IF($U$8="BV",VLOOKUP(Search!$A5489,Inventory!$AH$2:$AI$5552,2,FALSE),""))),"")</f>
        <v/>
      </c>
      <c r="C5489" s="38"/>
      <c r="D5489" s="38"/>
      <c r="E5489" s="38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22"/>
    </row>
    <row r="5490" spans="1:22" x14ac:dyDescent="0.2">
      <c r="A5490" s="24">
        <f>1+LARGE($A$11:A5489,1)</f>
        <v>5479</v>
      </c>
      <c r="B5490" s="38" t="str">
        <f>_xlfn.IFNA(IF($U$8="set",VLOOKUP(Search!$A5490,Inventory!$AD$2:$AI$5552,6,FALSE),IF($U$8="Player",VLOOKUP(Search!$A5490,Inventory!$AF$2:$AI$5552,4,FALSE),IF($U$8="BV",VLOOKUP(Search!$A5490,Inventory!$AH$2:$AI$5552,2,FALSE),""))),"")</f>
        <v/>
      </c>
      <c r="C5490" s="38"/>
      <c r="D5490" s="38"/>
      <c r="E5490" s="38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22"/>
    </row>
    <row r="5491" spans="1:22" x14ac:dyDescent="0.2">
      <c r="A5491" s="24">
        <f>1+LARGE($A$11:A5490,1)</f>
        <v>5480</v>
      </c>
      <c r="B5491" s="38" t="str">
        <f>_xlfn.IFNA(IF($U$8="set",VLOOKUP(Search!$A5491,Inventory!$AD$2:$AI$5552,6,FALSE),IF($U$8="Player",VLOOKUP(Search!$A5491,Inventory!$AF$2:$AI$5552,4,FALSE),IF($U$8="BV",VLOOKUP(Search!$A5491,Inventory!$AH$2:$AI$5552,2,FALSE),""))),"")</f>
        <v/>
      </c>
      <c r="C5491" s="38"/>
      <c r="D5491" s="38"/>
      <c r="E5491" s="38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22"/>
    </row>
    <row r="5492" spans="1:22" x14ac:dyDescent="0.2">
      <c r="A5492" s="24">
        <f>1+LARGE($A$11:A5491,1)</f>
        <v>5481</v>
      </c>
      <c r="B5492" s="38" t="str">
        <f>_xlfn.IFNA(IF($U$8="set",VLOOKUP(Search!$A5492,Inventory!$AD$2:$AI$5552,6,FALSE),IF($U$8="Player",VLOOKUP(Search!$A5492,Inventory!$AF$2:$AI$5552,4,FALSE),IF($U$8="BV",VLOOKUP(Search!$A5492,Inventory!$AH$2:$AI$5552,2,FALSE),""))),"")</f>
        <v/>
      </c>
      <c r="C5492" s="38"/>
      <c r="D5492" s="38"/>
      <c r="E5492" s="38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22"/>
    </row>
    <row r="5493" spans="1:22" x14ac:dyDescent="0.2">
      <c r="A5493" s="24">
        <f>1+LARGE($A$11:A5492,1)</f>
        <v>5482</v>
      </c>
      <c r="B5493" s="38" t="str">
        <f>_xlfn.IFNA(IF($U$8="set",VLOOKUP(Search!$A5493,Inventory!$AD$2:$AI$5552,6,FALSE),IF($U$8="Player",VLOOKUP(Search!$A5493,Inventory!$AF$2:$AI$5552,4,FALSE),IF($U$8="BV",VLOOKUP(Search!$A5493,Inventory!$AH$2:$AI$5552,2,FALSE),""))),"")</f>
        <v/>
      </c>
      <c r="C5493" s="38"/>
      <c r="D5493" s="38"/>
      <c r="E5493" s="38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22"/>
    </row>
    <row r="5494" spans="1:22" x14ac:dyDescent="0.2">
      <c r="A5494" s="24">
        <f>1+LARGE($A$11:A5493,1)</f>
        <v>5483</v>
      </c>
      <c r="B5494" s="38" t="str">
        <f>_xlfn.IFNA(IF($U$8="set",VLOOKUP(Search!$A5494,Inventory!$AD$2:$AI$5552,6,FALSE),IF($U$8="Player",VLOOKUP(Search!$A5494,Inventory!$AF$2:$AI$5552,4,FALSE),IF($U$8="BV",VLOOKUP(Search!$A5494,Inventory!$AH$2:$AI$5552,2,FALSE),""))),"")</f>
        <v/>
      </c>
      <c r="C5494" s="38"/>
      <c r="D5494" s="38"/>
      <c r="E5494" s="38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22"/>
    </row>
    <row r="5495" spans="1:22" x14ac:dyDescent="0.2">
      <c r="A5495" s="24">
        <f>1+LARGE($A$11:A5494,1)</f>
        <v>5484</v>
      </c>
      <c r="B5495" s="38" t="str">
        <f>_xlfn.IFNA(IF($U$8="set",VLOOKUP(Search!$A5495,Inventory!$AD$2:$AI$5552,6,FALSE),IF($U$8="Player",VLOOKUP(Search!$A5495,Inventory!$AF$2:$AI$5552,4,FALSE),IF($U$8="BV",VLOOKUP(Search!$A5495,Inventory!$AH$2:$AI$5552,2,FALSE),""))),"")</f>
        <v/>
      </c>
      <c r="C5495" s="38"/>
      <c r="D5495" s="38"/>
      <c r="E5495" s="38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22"/>
    </row>
    <row r="5496" spans="1:22" x14ac:dyDescent="0.2">
      <c r="A5496" s="24">
        <f>1+LARGE($A$11:A5495,1)</f>
        <v>5485</v>
      </c>
      <c r="B5496" s="38" t="str">
        <f>_xlfn.IFNA(IF($U$8="set",VLOOKUP(Search!$A5496,Inventory!$AD$2:$AI$5552,6,FALSE),IF($U$8="Player",VLOOKUP(Search!$A5496,Inventory!$AF$2:$AI$5552,4,FALSE),IF($U$8="BV",VLOOKUP(Search!$A5496,Inventory!$AH$2:$AI$5552,2,FALSE),""))),"")</f>
        <v/>
      </c>
      <c r="C5496" s="38"/>
      <c r="D5496" s="38"/>
      <c r="E5496" s="38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22"/>
    </row>
    <row r="5497" spans="1:22" x14ac:dyDescent="0.2">
      <c r="A5497" s="24">
        <f>1+LARGE($A$11:A5496,1)</f>
        <v>5486</v>
      </c>
      <c r="B5497" s="38" t="str">
        <f>_xlfn.IFNA(IF($U$8="set",VLOOKUP(Search!$A5497,Inventory!$AD$2:$AI$5552,6,FALSE),IF($U$8="Player",VLOOKUP(Search!$A5497,Inventory!$AF$2:$AI$5552,4,FALSE),IF($U$8="BV",VLOOKUP(Search!$A5497,Inventory!$AH$2:$AI$5552,2,FALSE),""))),"")</f>
        <v/>
      </c>
      <c r="C5497" s="38"/>
      <c r="D5497" s="38"/>
      <c r="E5497" s="38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22"/>
    </row>
    <row r="5498" spans="1:22" x14ac:dyDescent="0.2">
      <c r="A5498" s="24">
        <f>1+LARGE($A$11:A5497,1)</f>
        <v>5487</v>
      </c>
      <c r="B5498" s="38" t="str">
        <f>_xlfn.IFNA(IF($U$8="set",VLOOKUP(Search!$A5498,Inventory!$AD$2:$AI$5552,6,FALSE),IF($U$8="Player",VLOOKUP(Search!$A5498,Inventory!$AF$2:$AI$5552,4,FALSE),IF($U$8="BV",VLOOKUP(Search!$A5498,Inventory!$AH$2:$AI$5552,2,FALSE),""))),"")</f>
        <v/>
      </c>
      <c r="C5498" s="38"/>
      <c r="D5498" s="38"/>
      <c r="E5498" s="38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22"/>
    </row>
    <row r="5499" spans="1:22" x14ac:dyDescent="0.2">
      <c r="A5499" s="24">
        <f>1+LARGE($A$11:A5498,1)</f>
        <v>5488</v>
      </c>
      <c r="B5499" s="38" t="str">
        <f>_xlfn.IFNA(IF($U$8="set",VLOOKUP(Search!$A5499,Inventory!$AD$2:$AI$5552,6,FALSE),IF($U$8="Player",VLOOKUP(Search!$A5499,Inventory!$AF$2:$AI$5552,4,FALSE),IF($U$8="BV",VLOOKUP(Search!$A5499,Inventory!$AH$2:$AI$5552,2,FALSE),""))),"")</f>
        <v/>
      </c>
      <c r="C5499" s="38"/>
      <c r="D5499" s="38"/>
      <c r="E5499" s="38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22"/>
    </row>
    <row r="5500" spans="1:22" x14ac:dyDescent="0.2">
      <c r="A5500" s="24">
        <f>1+LARGE($A$11:A5499,1)</f>
        <v>5489</v>
      </c>
      <c r="B5500" s="38" t="str">
        <f>_xlfn.IFNA(IF($U$8="set",VLOOKUP(Search!$A5500,Inventory!$AD$2:$AI$5552,6,FALSE),IF($U$8="Player",VLOOKUP(Search!$A5500,Inventory!$AF$2:$AI$5552,4,FALSE),IF($U$8="BV",VLOOKUP(Search!$A5500,Inventory!$AH$2:$AI$5552,2,FALSE),""))),"")</f>
        <v/>
      </c>
      <c r="C5500" s="38"/>
      <c r="D5500" s="38"/>
      <c r="E5500" s="38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22"/>
    </row>
    <row r="5501" spans="1:22" x14ac:dyDescent="0.2">
      <c r="A5501" s="24">
        <f>1+LARGE($A$11:A5500,1)</f>
        <v>5490</v>
      </c>
      <c r="B5501" s="38" t="str">
        <f>_xlfn.IFNA(IF($U$8="set",VLOOKUP(Search!$A5501,Inventory!$AD$2:$AI$5552,6,FALSE),IF($U$8="Player",VLOOKUP(Search!$A5501,Inventory!$AF$2:$AI$5552,4,FALSE),IF($U$8="BV",VLOOKUP(Search!$A5501,Inventory!$AH$2:$AI$5552,2,FALSE),""))),"")</f>
        <v/>
      </c>
      <c r="C5501" s="38"/>
      <c r="D5501" s="38"/>
      <c r="E5501" s="38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22"/>
    </row>
    <row r="5502" spans="1:22" x14ac:dyDescent="0.2">
      <c r="A5502" s="24">
        <f>1+LARGE($A$11:A5501,1)</f>
        <v>5491</v>
      </c>
      <c r="B5502" s="38" t="str">
        <f>_xlfn.IFNA(IF($U$8="set",VLOOKUP(Search!$A5502,Inventory!$AD$2:$AI$5552,6,FALSE),IF($U$8="Player",VLOOKUP(Search!$A5502,Inventory!$AF$2:$AI$5552,4,FALSE),IF($U$8="BV",VLOOKUP(Search!$A5502,Inventory!$AH$2:$AI$5552,2,FALSE),""))),"")</f>
        <v/>
      </c>
      <c r="C5502" s="38"/>
      <c r="D5502" s="38"/>
      <c r="E5502" s="38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22"/>
    </row>
    <row r="5503" spans="1:22" x14ac:dyDescent="0.2">
      <c r="A5503" s="24">
        <f>1+LARGE($A$11:A5502,1)</f>
        <v>5492</v>
      </c>
      <c r="B5503" s="38" t="str">
        <f>_xlfn.IFNA(IF($U$8="set",VLOOKUP(Search!$A5503,Inventory!$AD$2:$AI$5552,6,FALSE),IF($U$8="Player",VLOOKUP(Search!$A5503,Inventory!$AF$2:$AI$5552,4,FALSE),IF($U$8="BV",VLOOKUP(Search!$A5503,Inventory!$AH$2:$AI$5552,2,FALSE),""))),"")</f>
        <v/>
      </c>
      <c r="C5503" s="38"/>
      <c r="D5503" s="38"/>
      <c r="E5503" s="38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22"/>
    </row>
    <row r="5504" spans="1:22" x14ac:dyDescent="0.2">
      <c r="A5504" s="24">
        <f>1+LARGE($A$11:A5503,1)</f>
        <v>5493</v>
      </c>
      <c r="B5504" s="38" t="str">
        <f>_xlfn.IFNA(IF($U$8="set",VLOOKUP(Search!$A5504,Inventory!$AD$2:$AI$5552,6,FALSE),IF($U$8="Player",VLOOKUP(Search!$A5504,Inventory!$AF$2:$AI$5552,4,FALSE),IF($U$8="BV",VLOOKUP(Search!$A5504,Inventory!$AH$2:$AI$5552,2,FALSE),""))),"")</f>
        <v/>
      </c>
      <c r="C5504" s="38"/>
      <c r="D5504" s="38"/>
      <c r="E5504" s="38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22"/>
    </row>
    <row r="5505" spans="1:22" x14ac:dyDescent="0.2">
      <c r="A5505" s="24">
        <f>1+LARGE($A$11:A5504,1)</f>
        <v>5494</v>
      </c>
      <c r="B5505" s="38" t="str">
        <f>_xlfn.IFNA(IF($U$8="set",VLOOKUP(Search!$A5505,Inventory!$AD$2:$AI$5552,6,FALSE),IF($U$8="Player",VLOOKUP(Search!$A5505,Inventory!$AF$2:$AI$5552,4,FALSE),IF($U$8="BV",VLOOKUP(Search!$A5505,Inventory!$AH$2:$AI$5552,2,FALSE),""))),"")</f>
        <v/>
      </c>
      <c r="C5505" s="38"/>
      <c r="D5505" s="38"/>
      <c r="E5505" s="38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22"/>
    </row>
    <row r="5506" spans="1:22" x14ac:dyDescent="0.2">
      <c r="A5506" s="24">
        <f>1+LARGE($A$11:A5505,1)</f>
        <v>5495</v>
      </c>
      <c r="B5506" s="38" t="str">
        <f>_xlfn.IFNA(IF($U$8="set",VLOOKUP(Search!$A5506,Inventory!$AD$2:$AI$5552,6,FALSE),IF($U$8="Player",VLOOKUP(Search!$A5506,Inventory!$AF$2:$AI$5552,4,FALSE),IF($U$8="BV",VLOOKUP(Search!$A5506,Inventory!$AH$2:$AI$5552,2,FALSE),""))),"")</f>
        <v/>
      </c>
      <c r="C5506" s="38"/>
      <c r="D5506" s="38"/>
      <c r="E5506" s="38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22"/>
    </row>
    <row r="5507" spans="1:22" x14ac:dyDescent="0.2">
      <c r="A5507" s="24">
        <f>1+LARGE($A$11:A5506,1)</f>
        <v>5496</v>
      </c>
      <c r="B5507" s="38" t="str">
        <f>_xlfn.IFNA(IF($U$8="set",VLOOKUP(Search!$A5507,Inventory!$AD$2:$AI$5552,6,FALSE),IF($U$8="Player",VLOOKUP(Search!$A5507,Inventory!$AF$2:$AI$5552,4,FALSE),IF($U$8="BV",VLOOKUP(Search!$A5507,Inventory!$AH$2:$AI$5552,2,FALSE),""))),"")</f>
        <v/>
      </c>
      <c r="C5507" s="38"/>
      <c r="D5507" s="38"/>
      <c r="E5507" s="38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22"/>
    </row>
    <row r="5508" spans="1:22" x14ac:dyDescent="0.2">
      <c r="A5508" s="24">
        <f>1+LARGE($A$11:A5507,1)</f>
        <v>5497</v>
      </c>
      <c r="B5508" s="38" t="str">
        <f>_xlfn.IFNA(IF($U$8="set",VLOOKUP(Search!$A5508,Inventory!$AD$2:$AI$5552,6,FALSE),IF($U$8="Player",VLOOKUP(Search!$A5508,Inventory!$AF$2:$AI$5552,4,FALSE),IF($U$8="BV",VLOOKUP(Search!$A5508,Inventory!$AH$2:$AI$5552,2,FALSE),""))),"")</f>
        <v/>
      </c>
      <c r="C5508" s="38"/>
      <c r="D5508" s="38"/>
      <c r="E5508" s="38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22"/>
    </row>
    <row r="5509" spans="1:22" x14ac:dyDescent="0.2">
      <c r="A5509" s="24">
        <f>1+LARGE($A$11:A5508,1)</f>
        <v>5498</v>
      </c>
      <c r="B5509" s="38" t="str">
        <f>_xlfn.IFNA(IF($U$8="set",VLOOKUP(Search!$A5509,Inventory!$AD$2:$AI$5552,6,FALSE),IF($U$8="Player",VLOOKUP(Search!$A5509,Inventory!$AF$2:$AI$5552,4,FALSE),IF($U$8="BV",VLOOKUP(Search!$A5509,Inventory!$AH$2:$AI$5552,2,FALSE),""))),"")</f>
        <v/>
      </c>
      <c r="C5509" s="38"/>
      <c r="D5509" s="38"/>
      <c r="E5509" s="38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22"/>
    </row>
    <row r="5510" spans="1:22" x14ac:dyDescent="0.2">
      <c r="A5510" s="24">
        <f>1+LARGE($A$11:A5509,1)</f>
        <v>5499</v>
      </c>
      <c r="B5510" s="38" t="str">
        <f>_xlfn.IFNA(IF($U$8="set",VLOOKUP(Search!$A5510,Inventory!$AD$2:$AI$5552,6,FALSE),IF($U$8="Player",VLOOKUP(Search!$A5510,Inventory!$AF$2:$AI$5552,4,FALSE),IF($U$8="BV",VLOOKUP(Search!$A5510,Inventory!$AH$2:$AI$5552,2,FALSE),""))),"")</f>
        <v/>
      </c>
      <c r="C5510" s="38"/>
      <c r="D5510" s="38"/>
      <c r="E5510" s="38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22"/>
    </row>
    <row r="5511" spans="1:22" x14ac:dyDescent="0.2">
      <c r="A5511" s="24">
        <f>1+LARGE($A$11:A5510,1)</f>
        <v>5500</v>
      </c>
      <c r="B5511" s="38" t="str">
        <f>_xlfn.IFNA(IF($U$8="set",VLOOKUP(Search!$A5511,Inventory!$AD$2:$AI$5552,6,FALSE),IF($U$8="Player",VLOOKUP(Search!$A5511,Inventory!$AF$2:$AI$5552,4,FALSE),IF($U$8="BV",VLOOKUP(Search!$A5511,Inventory!$AH$2:$AI$5552,2,FALSE),""))),"")</f>
        <v/>
      </c>
      <c r="C5511" s="38"/>
      <c r="D5511" s="38"/>
      <c r="E5511" s="38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22"/>
    </row>
    <row r="5512" spans="1:22" x14ac:dyDescent="0.2">
      <c r="A5512" s="24">
        <f>1+LARGE($A$11:A5511,1)</f>
        <v>5501</v>
      </c>
      <c r="B5512" s="38" t="str">
        <f>_xlfn.IFNA(IF($U$8="set",VLOOKUP(Search!$A5512,Inventory!$AD$2:$AI$5552,6,FALSE),IF($U$8="Player",VLOOKUP(Search!$A5512,Inventory!$AF$2:$AI$5552,4,FALSE),IF($U$8="BV",VLOOKUP(Search!$A5512,Inventory!$AH$2:$AI$5552,2,FALSE),""))),"")</f>
        <v/>
      </c>
      <c r="C5512" s="38"/>
      <c r="D5512" s="38"/>
      <c r="E5512" s="38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22"/>
    </row>
    <row r="5513" spans="1:22" x14ac:dyDescent="0.2">
      <c r="A5513" s="24">
        <f>1+LARGE($A$11:A5512,1)</f>
        <v>5502</v>
      </c>
      <c r="B5513" s="38" t="str">
        <f>_xlfn.IFNA(IF($U$8="set",VLOOKUP(Search!$A5513,Inventory!$AD$2:$AI$5552,6,FALSE),IF($U$8="Player",VLOOKUP(Search!$A5513,Inventory!$AF$2:$AI$5552,4,FALSE),IF($U$8="BV",VLOOKUP(Search!$A5513,Inventory!$AH$2:$AI$5552,2,FALSE),""))),"")</f>
        <v/>
      </c>
      <c r="C5513" s="38"/>
      <c r="D5513" s="38"/>
      <c r="E5513" s="38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22"/>
    </row>
    <row r="5514" spans="1:22" x14ac:dyDescent="0.2">
      <c r="A5514" s="24">
        <f>1+LARGE($A$11:A5513,1)</f>
        <v>5503</v>
      </c>
      <c r="B5514" s="38" t="str">
        <f>_xlfn.IFNA(IF($U$8="set",VLOOKUP(Search!$A5514,Inventory!$AD$2:$AI$5552,6,FALSE),IF($U$8="Player",VLOOKUP(Search!$A5514,Inventory!$AF$2:$AI$5552,4,FALSE),IF($U$8="BV",VLOOKUP(Search!$A5514,Inventory!$AH$2:$AI$5552,2,FALSE),""))),"")</f>
        <v/>
      </c>
      <c r="C5514" s="38"/>
      <c r="D5514" s="38"/>
      <c r="E5514" s="38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22"/>
    </row>
    <row r="5515" spans="1:22" x14ac:dyDescent="0.2">
      <c r="A5515" s="24">
        <f>1+LARGE($A$11:A5514,1)</f>
        <v>5504</v>
      </c>
      <c r="B5515" s="38" t="str">
        <f>_xlfn.IFNA(IF($U$8="set",VLOOKUP(Search!$A5515,Inventory!$AD$2:$AI$5552,6,FALSE),IF($U$8="Player",VLOOKUP(Search!$A5515,Inventory!$AF$2:$AI$5552,4,FALSE),IF($U$8="BV",VLOOKUP(Search!$A5515,Inventory!$AH$2:$AI$5552,2,FALSE),""))),"")</f>
        <v/>
      </c>
      <c r="C5515" s="38"/>
      <c r="D5515" s="38"/>
      <c r="E5515" s="38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22"/>
    </row>
    <row r="5516" spans="1:22" x14ac:dyDescent="0.2">
      <c r="A5516" s="24">
        <f>1+LARGE($A$11:A5515,1)</f>
        <v>5505</v>
      </c>
      <c r="B5516" s="38" t="str">
        <f>_xlfn.IFNA(IF($U$8="set",VLOOKUP(Search!$A5516,Inventory!$AD$2:$AI$5552,6,FALSE),IF($U$8="Player",VLOOKUP(Search!$A5516,Inventory!$AF$2:$AI$5552,4,FALSE),IF($U$8="BV",VLOOKUP(Search!$A5516,Inventory!$AH$2:$AI$5552,2,FALSE),""))),"")</f>
        <v/>
      </c>
      <c r="C5516" s="38"/>
      <c r="D5516" s="38"/>
      <c r="E5516" s="38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22"/>
    </row>
    <row r="5517" spans="1:22" x14ac:dyDescent="0.2">
      <c r="A5517" s="24">
        <f>1+LARGE($A$11:A5516,1)</f>
        <v>5506</v>
      </c>
      <c r="B5517" s="38" t="str">
        <f>_xlfn.IFNA(IF($U$8="set",VLOOKUP(Search!$A5517,Inventory!$AD$2:$AI$5552,6,FALSE),IF($U$8="Player",VLOOKUP(Search!$A5517,Inventory!$AF$2:$AI$5552,4,FALSE),IF($U$8="BV",VLOOKUP(Search!$A5517,Inventory!$AH$2:$AI$5552,2,FALSE),""))),"")</f>
        <v/>
      </c>
      <c r="C5517" s="38"/>
      <c r="D5517" s="38"/>
      <c r="E5517" s="38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22"/>
    </row>
    <row r="5518" spans="1:22" x14ac:dyDescent="0.2">
      <c r="A5518" s="24">
        <f>1+LARGE($A$11:A5517,1)</f>
        <v>5507</v>
      </c>
      <c r="B5518" s="38" t="str">
        <f>_xlfn.IFNA(IF($U$8="set",VLOOKUP(Search!$A5518,Inventory!$AD$2:$AI$5552,6,FALSE),IF($U$8="Player",VLOOKUP(Search!$A5518,Inventory!$AF$2:$AI$5552,4,FALSE),IF($U$8="BV",VLOOKUP(Search!$A5518,Inventory!$AH$2:$AI$5552,2,FALSE),""))),"")</f>
        <v/>
      </c>
      <c r="C5518" s="38"/>
      <c r="D5518" s="38"/>
      <c r="E5518" s="38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22"/>
    </row>
    <row r="5519" spans="1:22" x14ac:dyDescent="0.2">
      <c r="A5519" s="24">
        <f>1+LARGE($A$11:A5518,1)</f>
        <v>5508</v>
      </c>
      <c r="B5519" s="38" t="str">
        <f>_xlfn.IFNA(IF($U$8="set",VLOOKUP(Search!$A5519,Inventory!$AD$2:$AI$5552,6,FALSE),IF($U$8="Player",VLOOKUP(Search!$A5519,Inventory!$AF$2:$AI$5552,4,FALSE),IF($U$8="BV",VLOOKUP(Search!$A5519,Inventory!$AH$2:$AI$5552,2,FALSE),""))),"")</f>
        <v/>
      </c>
      <c r="C5519" s="38"/>
      <c r="D5519" s="38"/>
      <c r="E5519" s="38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22"/>
    </row>
    <row r="5520" spans="1:22" x14ac:dyDescent="0.2">
      <c r="A5520" s="24">
        <f>1+LARGE($A$11:A5519,1)</f>
        <v>5509</v>
      </c>
      <c r="B5520" s="38" t="str">
        <f>_xlfn.IFNA(IF($U$8="set",VLOOKUP(Search!$A5520,Inventory!$AD$2:$AI$5552,6,FALSE),IF($U$8="Player",VLOOKUP(Search!$A5520,Inventory!$AF$2:$AI$5552,4,FALSE),IF($U$8="BV",VLOOKUP(Search!$A5520,Inventory!$AH$2:$AI$5552,2,FALSE),""))),"")</f>
        <v/>
      </c>
      <c r="C5520" s="38"/>
      <c r="D5520" s="38"/>
      <c r="E5520" s="38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22"/>
    </row>
    <row r="5521" spans="1:22" x14ac:dyDescent="0.2">
      <c r="A5521" s="24">
        <f>1+LARGE($A$11:A5520,1)</f>
        <v>5510</v>
      </c>
      <c r="B5521" s="38" t="str">
        <f>_xlfn.IFNA(IF($U$8="set",VLOOKUP(Search!$A5521,Inventory!$AD$2:$AI$5552,6,FALSE),IF($U$8="Player",VLOOKUP(Search!$A5521,Inventory!$AF$2:$AI$5552,4,FALSE),IF($U$8="BV",VLOOKUP(Search!$A5521,Inventory!$AH$2:$AI$5552,2,FALSE),""))),"")</f>
        <v/>
      </c>
      <c r="C5521" s="38"/>
      <c r="D5521" s="38"/>
      <c r="E5521" s="38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22"/>
    </row>
    <row r="5522" spans="1:22" x14ac:dyDescent="0.2">
      <c r="A5522" s="24">
        <f>1+LARGE($A$11:A5521,1)</f>
        <v>5511</v>
      </c>
      <c r="B5522" s="38" t="str">
        <f>_xlfn.IFNA(IF($U$8="set",VLOOKUP(Search!$A5522,Inventory!$AD$2:$AI$5552,6,FALSE),IF($U$8="Player",VLOOKUP(Search!$A5522,Inventory!$AF$2:$AI$5552,4,FALSE),IF($U$8="BV",VLOOKUP(Search!$A5522,Inventory!$AH$2:$AI$5552,2,FALSE),""))),"")</f>
        <v/>
      </c>
      <c r="C5522" s="38"/>
      <c r="D5522" s="38"/>
      <c r="E5522" s="38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22"/>
    </row>
    <row r="5523" spans="1:22" x14ac:dyDescent="0.2">
      <c r="A5523" s="24">
        <f>1+LARGE($A$11:A5522,1)</f>
        <v>5512</v>
      </c>
      <c r="B5523" s="38" t="str">
        <f>_xlfn.IFNA(IF($U$8="set",VLOOKUP(Search!$A5523,Inventory!$AD$2:$AI$5552,6,FALSE),IF($U$8="Player",VLOOKUP(Search!$A5523,Inventory!$AF$2:$AI$5552,4,FALSE),IF($U$8="BV",VLOOKUP(Search!$A5523,Inventory!$AH$2:$AI$5552,2,FALSE),""))),"")</f>
        <v/>
      </c>
      <c r="C5523" s="38"/>
      <c r="D5523" s="38"/>
      <c r="E5523" s="38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22"/>
    </row>
    <row r="5524" spans="1:22" x14ac:dyDescent="0.2">
      <c r="A5524" s="24">
        <f>1+LARGE($A$11:A5523,1)</f>
        <v>5513</v>
      </c>
      <c r="B5524" s="38" t="str">
        <f>_xlfn.IFNA(IF($U$8="set",VLOOKUP(Search!$A5524,Inventory!$AD$2:$AI$5552,6,FALSE),IF($U$8="Player",VLOOKUP(Search!$A5524,Inventory!$AF$2:$AI$5552,4,FALSE),IF($U$8="BV",VLOOKUP(Search!$A5524,Inventory!$AH$2:$AI$5552,2,FALSE),""))),"")</f>
        <v/>
      </c>
      <c r="C5524" s="38"/>
      <c r="D5524" s="38"/>
      <c r="E5524" s="38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22"/>
    </row>
    <row r="5525" spans="1:22" x14ac:dyDescent="0.2">
      <c r="A5525" s="24">
        <f>1+LARGE($A$11:A5524,1)</f>
        <v>5514</v>
      </c>
      <c r="B5525" s="38" t="str">
        <f>_xlfn.IFNA(IF($U$8="set",VLOOKUP(Search!$A5525,Inventory!$AD$2:$AI$5552,6,FALSE),IF($U$8="Player",VLOOKUP(Search!$A5525,Inventory!$AF$2:$AI$5552,4,FALSE),IF($U$8="BV",VLOOKUP(Search!$A5525,Inventory!$AH$2:$AI$5552,2,FALSE),""))),"")</f>
        <v/>
      </c>
      <c r="C5525" s="38"/>
      <c r="D5525" s="38"/>
      <c r="E5525" s="38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22"/>
    </row>
    <row r="5526" spans="1:22" x14ac:dyDescent="0.2">
      <c r="A5526" s="24">
        <f>1+LARGE($A$11:A5525,1)</f>
        <v>5515</v>
      </c>
      <c r="B5526" s="38" t="str">
        <f>_xlfn.IFNA(IF($U$8="set",VLOOKUP(Search!$A5526,Inventory!$AD$2:$AI$5552,6,FALSE),IF($U$8="Player",VLOOKUP(Search!$A5526,Inventory!$AF$2:$AI$5552,4,FALSE),IF($U$8="BV",VLOOKUP(Search!$A5526,Inventory!$AH$2:$AI$5552,2,FALSE),""))),"")</f>
        <v/>
      </c>
      <c r="C5526" s="38"/>
      <c r="D5526" s="38"/>
      <c r="E5526" s="38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22"/>
    </row>
    <row r="5527" spans="1:22" x14ac:dyDescent="0.2">
      <c r="A5527" s="24">
        <f>1+LARGE($A$11:A5526,1)</f>
        <v>5516</v>
      </c>
      <c r="B5527" s="38" t="str">
        <f>_xlfn.IFNA(IF($U$8="set",VLOOKUP(Search!$A5527,Inventory!$AD$2:$AI$5552,6,FALSE),IF($U$8="Player",VLOOKUP(Search!$A5527,Inventory!$AF$2:$AI$5552,4,FALSE),IF($U$8="BV",VLOOKUP(Search!$A5527,Inventory!$AH$2:$AI$5552,2,FALSE),""))),"")</f>
        <v/>
      </c>
      <c r="C5527" s="38"/>
      <c r="D5527" s="38"/>
      <c r="E5527" s="38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22"/>
    </row>
    <row r="5528" spans="1:22" x14ac:dyDescent="0.2">
      <c r="A5528" s="24">
        <f>1+LARGE($A$11:A5527,1)</f>
        <v>5517</v>
      </c>
      <c r="B5528" s="38" t="str">
        <f>_xlfn.IFNA(IF($U$8="set",VLOOKUP(Search!$A5528,Inventory!$AD$2:$AI$5552,6,FALSE),IF($U$8="Player",VLOOKUP(Search!$A5528,Inventory!$AF$2:$AI$5552,4,FALSE),IF($U$8="BV",VLOOKUP(Search!$A5528,Inventory!$AH$2:$AI$5552,2,FALSE),""))),"")</f>
        <v/>
      </c>
      <c r="C5528" s="38"/>
      <c r="D5528" s="38"/>
      <c r="E5528" s="38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22"/>
    </row>
    <row r="5529" spans="1:22" x14ac:dyDescent="0.2">
      <c r="A5529" s="24">
        <f>1+LARGE($A$11:A5528,1)</f>
        <v>5518</v>
      </c>
      <c r="B5529" s="38" t="str">
        <f>_xlfn.IFNA(IF($U$8="set",VLOOKUP(Search!$A5529,Inventory!$AD$2:$AI$5552,6,FALSE),IF($U$8="Player",VLOOKUP(Search!$A5529,Inventory!$AF$2:$AI$5552,4,FALSE),IF($U$8="BV",VLOOKUP(Search!$A5529,Inventory!$AH$2:$AI$5552,2,FALSE),""))),"")</f>
        <v/>
      </c>
      <c r="C5529" s="38"/>
      <c r="D5529" s="38"/>
      <c r="E5529" s="38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22"/>
    </row>
    <row r="5530" spans="1:22" x14ac:dyDescent="0.2">
      <c r="A5530" s="24">
        <f>1+LARGE($A$11:A5529,1)</f>
        <v>5519</v>
      </c>
      <c r="B5530" s="38" t="str">
        <f>_xlfn.IFNA(IF($U$8="set",VLOOKUP(Search!$A5530,Inventory!$AD$2:$AI$5552,6,FALSE),IF($U$8="Player",VLOOKUP(Search!$A5530,Inventory!$AF$2:$AI$5552,4,FALSE),IF($U$8="BV",VLOOKUP(Search!$A5530,Inventory!$AH$2:$AI$5552,2,FALSE),""))),"")</f>
        <v/>
      </c>
      <c r="C5530" s="38"/>
      <c r="D5530" s="38"/>
      <c r="E5530" s="38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22"/>
    </row>
    <row r="5531" spans="1:22" x14ac:dyDescent="0.2">
      <c r="A5531" s="24">
        <f>1+LARGE($A$11:A5530,1)</f>
        <v>5520</v>
      </c>
      <c r="B5531" s="38" t="str">
        <f>_xlfn.IFNA(IF($U$8="set",VLOOKUP(Search!$A5531,Inventory!$AD$2:$AI$5552,6,FALSE),IF($U$8="Player",VLOOKUP(Search!$A5531,Inventory!$AF$2:$AI$5552,4,FALSE),IF($U$8="BV",VLOOKUP(Search!$A5531,Inventory!$AH$2:$AI$5552,2,FALSE),""))),"")</f>
        <v/>
      </c>
      <c r="C5531" s="38"/>
      <c r="D5531" s="38"/>
      <c r="E5531" s="38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22"/>
    </row>
    <row r="5532" spans="1:22" x14ac:dyDescent="0.2">
      <c r="A5532" s="24">
        <f>1+LARGE($A$11:A5531,1)</f>
        <v>5521</v>
      </c>
      <c r="B5532" s="38" t="str">
        <f>_xlfn.IFNA(IF($U$8="set",VLOOKUP(Search!$A5532,Inventory!$AD$2:$AI$5552,6,FALSE),IF($U$8="Player",VLOOKUP(Search!$A5532,Inventory!$AF$2:$AI$5552,4,FALSE),IF($U$8="BV",VLOOKUP(Search!$A5532,Inventory!$AH$2:$AI$5552,2,FALSE),""))),"")</f>
        <v/>
      </c>
      <c r="C5532" s="38"/>
      <c r="D5532" s="38"/>
      <c r="E5532" s="38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22"/>
    </row>
    <row r="5533" spans="1:22" x14ac:dyDescent="0.2">
      <c r="A5533" s="24">
        <f>1+LARGE($A$11:A5532,1)</f>
        <v>5522</v>
      </c>
      <c r="B5533" s="38" t="str">
        <f>_xlfn.IFNA(IF($U$8="set",VLOOKUP(Search!$A5533,Inventory!$AD$2:$AI$5552,6,FALSE),IF($U$8="Player",VLOOKUP(Search!$A5533,Inventory!$AF$2:$AI$5552,4,FALSE),IF($U$8="BV",VLOOKUP(Search!$A5533,Inventory!$AH$2:$AI$5552,2,FALSE),""))),"")</f>
        <v/>
      </c>
      <c r="C5533" s="38"/>
      <c r="D5533" s="38"/>
      <c r="E5533" s="38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22"/>
    </row>
    <row r="5534" spans="1:22" x14ac:dyDescent="0.2">
      <c r="A5534" s="24">
        <f>1+LARGE($A$11:A5533,1)</f>
        <v>5523</v>
      </c>
      <c r="B5534" s="38" t="str">
        <f>_xlfn.IFNA(IF($U$8="set",VLOOKUP(Search!$A5534,Inventory!$AD$2:$AI$5552,6,FALSE),IF($U$8="Player",VLOOKUP(Search!$A5534,Inventory!$AF$2:$AI$5552,4,FALSE),IF($U$8="BV",VLOOKUP(Search!$A5534,Inventory!$AH$2:$AI$5552,2,FALSE),""))),"")</f>
        <v/>
      </c>
      <c r="C5534" s="38"/>
      <c r="D5534" s="38"/>
      <c r="E5534" s="38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22"/>
    </row>
    <row r="5535" spans="1:22" x14ac:dyDescent="0.2">
      <c r="A5535" s="24">
        <f>1+LARGE($A$11:A5534,1)</f>
        <v>5524</v>
      </c>
      <c r="B5535" s="38" t="str">
        <f>_xlfn.IFNA(IF($U$8="set",VLOOKUP(Search!$A5535,Inventory!$AD$2:$AI$5552,6,FALSE),IF($U$8="Player",VLOOKUP(Search!$A5535,Inventory!$AF$2:$AI$5552,4,FALSE),IF($U$8="BV",VLOOKUP(Search!$A5535,Inventory!$AH$2:$AI$5552,2,FALSE),""))),"")</f>
        <v/>
      </c>
      <c r="C5535" s="38"/>
      <c r="D5535" s="38"/>
      <c r="E5535" s="38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22"/>
    </row>
    <row r="5536" spans="1:22" x14ac:dyDescent="0.2">
      <c r="A5536" s="24">
        <f>1+LARGE($A$11:A5535,1)</f>
        <v>5525</v>
      </c>
      <c r="B5536" s="38" t="str">
        <f>_xlfn.IFNA(IF($U$8="set",VLOOKUP(Search!$A5536,Inventory!$AD$2:$AI$5552,6,FALSE),IF($U$8="Player",VLOOKUP(Search!$A5536,Inventory!$AF$2:$AI$5552,4,FALSE),IF($U$8="BV",VLOOKUP(Search!$A5536,Inventory!$AH$2:$AI$5552,2,FALSE),""))),"")</f>
        <v/>
      </c>
      <c r="C5536" s="38"/>
      <c r="D5536" s="38"/>
      <c r="E5536" s="38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22"/>
    </row>
    <row r="5537" spans="1:22" x14ac:dyDescent="0.2">
      <c r="A5537" s="24">
        <f>1+LARGE($A$11:A5536,1)</f>
        <v>5526</v>
      </c>
      <c r="B5537" s="38" t="str">
        <f>_xlfn.IFNA(IF($U$8="set",VLOOKUP(Search!$A5537,Inventory!$AD$2:$AI$5552,6,FALSE),IF($U$8="Player",VLOOKUP(Search!$A5537,Inventory!$AF$2:$AI$5552,4,FALSE),IF($U$8="BV",VLOOKUP(Search!$A5537,Inventory!$AH$2:$AI$5552,2,FALSE),""))),"")</f>
        <v/>
      </c>
      <c r="C5537" s="38"/>
      <c r="D5537" s="38"/>
      <c r="E5537" s="38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22"/>
    </row>
    <row r="5538" spans="1:22" x14ac:dyDescent="0.2">
      <c r="A5538" s="24">
        <f>1+LARGE($A$11:A5537,1)</f>
        <v>5527</v>
      </c>
      <c r="B5538" s="38" t="str">
        <f>_xlfn.IFNA(IF($U$8="set",VLOOKUP(Search!$A5538,Inventory!$AD$2:$AI$5552,6,FALSE),IF($U$8="Player",VLOOKUP(Search!$A5538,Inventory!$AF$2:$AI$5552,4,FALSE),IF($U$8="BV",VLOOKUP(Search!$A5538,Inventory!$AH$2:$AI$5552,2,FALSE),""))),"")</f>
        <v/>
      </c>
      <c r="C5538" s="38"/>
      <c r="D5538" s="38"/>
      <c r="E5538" s="38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22"/>
    </row>
    <row r="5539" spans="1:22" x14ac:dyDescent="0.2">
      <c r="A5539" s="24">
        <f>1+LARGE($A$11:A5538,1)</f>
        <v>5528</v>
      </c>
      <c r="B5539" s="38" t="str">
        <f>_xlfn.IFNA(IF($U$8="set",VLOOKUP(Search!$A5539,Inventory!$AD$2:$AI$5552,6,FALSE),IF($U$8="Player",VLOOKUP(Search!$A5539,Inventory!$AF$2:$AI$5552,4,FALSE),IF($U$8="BV",VLOOKUP(Search!$A5539,Inventory!$AH$2:$AI$5552,2,FALSE),""))),"")</f>
        <v/>
      </c>
      <c r="C5539" s="38"/>
      <c r="D5539" s="38"/>
      <c r="E5539" s="38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22"/>
    </row>
    <row r="5540" spans="1:22" x14ac:dyDescent="0.2">
      <c r="A5540" s="24">
        <f>1+LARGE($A$11:A5539,1)</f>
        <v>5529</v>
      </c>
      <c r="B5540" s="38" t="str">
        <f>_xlfn.IFNA(IF($U$8="set",VLOOKUP(Search!$A5540,Inventory!$AD$2:$AI$5552,6,FALSE),IF($U$8="Player",VLOOKUP(Search!$A5540,Inventory!$AF$2:$AI$5552,4,FALSE),IF($U$8="BV",VLOOKUP(Search!$A5540,Inventory!$AH$2:$AI$5552,2,FALSE),""))),"")</f>
        <v/>
      </c>
      <c r="C5540" s="38"/>
      <c r="D5540" s="38"/>
      <c r="E5540" s="38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22"/>
    </row>
    <row r="5541" spans="1:22" x14ac:dyDescent="0.2">
      <c r="A5541" s="24">
        <f>1+LARGE($A$11:A5540,1)</f>
        <v>5530</v>
      </c>
      <c r="B5541" s="38" t="str">
        <f>_xlfn.IFNA(IF($U$8="set",VLOOKUP(Search!$A5541,Inventory!$AD$2:$AI$5552,6,FALSE),IF($U$8="Player",VLOOKUP(Search!$A5541,Inventory!$AF$2:$AI$5552,4,FALSE),IF($U$8="BV",VLOOKUP(Search!$A5541,Inventory!$AH$2:$AI$5552,2,FALSE),""))),"")</f>
        <v/>
      </c>
      <c r="C5541" s="38"/>
      <c r="D5541" s="38"/>
      <c r="E5541" s="38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22"/>
    </row>
    <row r="5542" spans="1:22" x14ac:dyDescent="0.2">
      <c r="A5542" s="24">
        <f>1+LARGE($A$11:A5541,1)</f>
        <v>5531</v>
      </c>
      <c r="B5542" s="38" t="str">
        <f>_xlfn.IFNA(IF($U$8="set",VLOOKUP(Search!$A5542,Inventory!$AD$2:$AI$5552,6,FALSE),IF($U$8="Player",VLOOKUP(Search!$A5542,Inventory!$AF$2:$AI$5552,4,FALSE),IF($U$8="BV",VLOOKUP(Search!$A5542,Inventory!$AH$2:$AI$5552,2,FALSE),""))),"")</f>
        <v/>
      </c>
      <c r="C5542" s="38"/>
      <c r="D5542" s="38"/>
      <c r="E5542" s="38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22"/>
    </row>
    <row r="5543" spans="1:22" x14ac:dyDescent="0.2">
      <c r="A5543" s="24">
        <f>1+LARGE($A$11:A5542,1)</f>
        <v>5532</v>
      </c>
      <c r="B5543" s="38" t="str">
        <f>_xlfn.IFNA(IF($U$8="set",VLOOKUP(Search!$A5543,Inventory!$AD$2:$AI$5552,6,FALSE),IF($U$8="Player",VLOOKUP(Search!$A5543,Inventory!$AF$2:$AI$5552,4,FALSE),IF($U$8="BV",VLOOKUP(Search!$A5543,Inventory!$AH$2:$AI$5552,2,FALSE),""))),"")</f>
        <v/>
      </c>
      <c r="C5543" s="38"/>
      <c r="D5543" s="38"/>
      <c r="E5543" s="38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22"/>
    </row>
    <row r="5544" spans="1:22" x14ac:dyDescent="0.2">
      <c r="A5544" s="24">
        <f>1+LARGE($A$11:A5543,1)</f>
        <v>5533</v>
      </c>
      <c r="B5544" s="38" t="str">
        <f>_xlfn.IFNA(IF($U$8="set",VLOOKUP(Search!$A5544,Inventory!$AD$2:$AI$5552,6,FALSE),IF($U$8="Player",VLOOKUP(Search!$A5544,Inventory!$AF$2:$AI$5552,4,FALSE),IF($U$8="BV",VLOOKUP(Search!$A5544,Inventory!$AH$2:$AI$5552,2,FALSE),""))),"")</f>
        <v/>
      </c>
      <c r="C5544" s="38"/>
      <c r="D5544" s="38"/>
      <c r="E5544" s="38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22"/>
    </row>
    <row r="5545" spans="1:22" x14ac:dyDescent="0.2">
      <c r="A5545" s="24">
        <f>1+LARGE($A$11:A5544,1)</f>
        <v>5534</v>
      </c>
      <c r="B5545" s="38" t="str">
        <f>_xlfn.IFNA(IF($U$8="set",VLOOKUP(Search!$A5545,Inventory!$AD$2:$AI$5552,6,FALSE),IF($U$8="Player",VLOOKUP(Search!$A5545,Inventory!$AF$2:$AI$5552,4,FALSE),IF($U$8="BV",VLOOKUP(Search!$A5545,Inventory!$AH$2:$AI$5552,2,FALSE),""))),"")</f>
        <v/>
      </c>
      <c r="C5545" s="38"/>
      <c r="D5545" s="38"/>
      <c r="E5545" s="38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22"/>
    </row>
    <row r="5546" spans="1:22" x14ac:dyDescent="0.2">
      <c r="A5546" s="24">
        <f>1+LARGE($A$11:A5545,1)</f>
        <v>5535</v>
      </c>
      <c r="B5546" s="38" t="str">
        <f>_xlfn.IFNA(IF($U$8="set",VLOOKUP(Search!$A5546,Inventory!$AD$2:$AI$5552,6,FALSE),IF($U$8="Player",VLOOKUP(Search!$A5546,Inventory!$AF$2:$AI$5552,4,FALSE),IF($U$8="BV",VLOOKUP(Search!$A5546,Inventory!$AH$2:$AI$5552,2,FALSE),""))),"")</f>
        <v/>
      </c>
      <c r="C5546" s="38"/>
      <c r="D5546" s="38"/>
      <c r="E5546" s="38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22"/>
    </row>
    <row r="5547" spans="1:22" x14ac:dyDescent="0.2">
      <c r="A5547" s="24">
        <f>1+LARGE($A$11:A5546,1)</f>
        <v>5536</v>
      </c>
      <c r="B5547" s="38" t="str">
        <f>_xlfn.IFNA(IF($U$8="set",VLOOKUP(Search!$A5547,Inventory!$AD$2:$AI$5552,6,FALSE),IF($U$8="Player",VLOOKUP(Search!$A5547,Inventory!$AF$2:$AI$5552,4,FALSE),IF($U$8="BV",VLOOKUP(Search!$A5547,Inventory!$AH$2:$AI$5552,2,FALSE),""))),"")</f>
        <v/>
      </c>
      <c r="C5547" s="38"/>
      <c r="D5547" s="38"/>
      <c r="E5547" s="38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22"/>
    </row>
    <row r="5548" spans="1:22" x14ac:dyDescent="0.2">
      <c r="A5548" s="24">
        <f>1+LARGE($A$11:A5547,1)</f>
        <v>5537</v>
      </c>
      <c r="B5548" s="38" t="str">
        <f>_xlfn.IFNA(IF($U$8="set",VLOOKUP(Search!$A5548,Inventory!$AD$2:$AI$5552,6,FALSE),IF($U$8="Player",VLOOKUP(Search!$A5548,Inventory!$AF$2:$AI$5552,4,FALSE),IF($U$8="BV",VLOOKUP(Search!$A5548,Inventory!$AH$2:$AI$5552,2,FALSE),""))),"")</f>
        <v/>
      </c>
      <c r="C5548" s="38"/>
      <c r="D5548" s="38"/>
      <c r="E5548" s="38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22"/>
    </row>
    <row r="5549" spans="1:22" x14ac:dyDescent="0.2">
      <c r="A5549" s="24">
        <f>1+LARGE($A$11:A5548,1)</f>
        <v>5538</v>
      </c>
      <c r="B5549" s="38" t="str">
        <f>_xlfn.IFNA(IF($U$8="set",VLOOKUP(Search!$A5549,Inventory!$AD$2:$AI$5552,6,FALSE),IF($U$8="Player",VLOOKUP(Search!$A5549,Inventory!$AF$2:$AI$5552,4,FALSE),IF($U$8="BV",VLOOKUP(Search!$A5549,Inventory!$AH$2:$AI$5552,2,FALSE),""))),"")</f>
        <v/>
      </c>
      <c r="C5549" s="38"/>
      <c r="D5549" s="38"/>
      <c r="E5549" s="38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22"/>
    </row>
    <row r="5550" spans="1:22" x14ac:dyDescent="0.2">
      <c r="A5550" s="24">
        <f>1+LARGE($A$11:A5549,1)</f>
        <v>5539</v>
      </c>
      <c r="B5550" s="38" t="str">
        <f>_xlfn.IFNA(IF($U$8="set",VLOOKUP(Search!$A5550,Inventory!$AD$2:$AI$5552,6,FALSE),IF($U$8="Player",VLOOKUP(Search!$A5550,Inventory!$AF$2:$AI$5552,4,FALSE),IF($U$8="BV",VLOOKUP(Search!$A5550,Inventory!$AH$2:$AI$5552,2,FALSE),""))),"")</f>
        <v/>
      </c>
      <c r="C5550" s="38"/>
      <c r="D5550" s="38"/>
      <c r="E5550" s="38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22"/>
    </row>
    <row r="5551" spans="1:22" x14ac:dyDescent="0.2">
      <c r="A5551" s="24">
        <f>1+LARGE($A$11:A5550,1)</f>
        <v>5540</v>
      </c>
      <c r="B5551" s="38" t="str">
        <f>_xlfn.IFNA(IF($U$8="set",VLOOKUP(Search!$A5551,Inventory!$AD$2:$AI$5552,6,FALSE),IF($U$8="Player",VLOOKUP(Search!$A5551,Inventory!$AF$2:$AI$5552,4,FALSE),IF($U$8="BV",VLOOKUP(Search!$A5551,Inventory!$AH$2:$AI$5552,2,FALSE),""))),"")</f>
        <v/>
      </c>
      <c r="C5551" s="38"/>
      <c r="D5551" s="38"/>
      <c r="E5551" s="38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22"/>
    </row>
    <row r="5552" spans="1:22" x14ac:dyDescent="0.2">
      <c r="A5552" s="24">
        <f>1+LARGE($A$11:A5551,1)</f>
        <v>5541</v>
      </c>
      <c r="B5552" s="38" t="str">
        <f>_xlfn.IFNA(IF($U$8="set",VLOOKUP(Search!$A5552,Inventory!$AD$2:$AI$5552,6,FALSE),IF($U$8="Player",VLOOKUP(Search!$A5552,Inventory!$AF$2:$AI$5552,4,FALSE),IF($U$8="BV",VLOOKUP(Search!$A5552,Inventory!$AH$2:$AI$5552,2,FALSE),""))),"")</f>
        <v/>
      </c>
      <c r="C5552" s="38"/>
      <c r="D5552" s="38"/>
      <c r="E5552" s="38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22"/>
    </row>
    <row r="5553" spans="1:22" x14ac:dyDescent="0.2">
      <c r="A5553" s="24">
        <f>1+LARGE($A$11:A5552,1)</f>
        <v>5542</v>
      </c>
      <c r="B5553" s="38" t="str">
        <f>_xlfn.IFNA(IF($U$8="set",VLOOKUP(Search!$A5553,Inventory!$AD$2:$AI$5552,6,FALSE),IF($U$8="Player",VLOOKUP(Search!$A5553,Inventory!$AF$2:$AI$5552,4,FALSE),IF($U$8="BV",VLOOKUP(Search!$A5553,Inventory!$AH$2:$AI$5552,2,FALSE),""))),"")</f>
        <v/>
      </c>
      <c r="C5553" s="38"/>
      <c r="D5553" s="38"/>
      <c r="E5553" s="38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22"/>
    </row>
    <row r="5554" spans="1:22" x14ac:dyDescent="0.2">
      <c r="A5554" s="24">
        <f>1+LARGE($A$11:A5553,1)</f>
        <v>5543</v>
      </c>
      <c r="B5554" s="38" t="str">
        <f>_xlfn.IFNA(IF($U$8="set",VLOOKUP(Search!$A5554,Inventory!$AD$2:$AI$5552,6,FALSE),IF($U$8="Player",VLOOKUP(Search!$A5554,Inventory!$AF$2:$AI$5552,4,FALSE),IF($U$8="BV",VLOOKUP(Search!$A5554,Inventory!$AH$2:$AI$5552,2,FALSE),""))),"")</f>
        <v/>
      </c>
      <c r="C5554" s="38"/>
      <c r="D5554" s="38"/>
      <c r="E5554" s="38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22"/>
    </row>
    <row r="5555" spans="1:22" x14ac:dyDescent="0.2">
      <c r="A5555" s="24">
        <f>1+LARGE($A$11:A5554,1)</f>
        <v>5544</v>
      </c>
      <c r="B5555" s="38" t="str">
        <f>_xlfn.IFNA(IF($U$8="set",VLOOKUP(Search!$A5555,Inventory!$AD$2:$AI$5552,6,FALSE),IF($U$8="Player",VLOOKUP(Search!$A5555,Inventory!$AF$2:$AI$5552,4,FALSE),IF($U$8="BV",VLOOKUP(Search!$A5555,Inventory!$AH$2:$AI$5552,2,FALSE),""))),"")</f>
        <v/>
      </c>
      <c r="C5555" s="38"/>
      <c r="D5555" s="38"/>
      <c r="E5555" s="38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22"/>
    </row>
    <row r="5556" spans="1:22" x14ac:dyDescent="0.2">
      <c r="A5556" s="24">
        <f>1+LARGE($A$11:A5555,1)</f>
        <v>5545</v>
      </c>
      <c r="B5556" s="38" t="str">
        <f>_xlfn.IFNA(IF($U$8="set",VLOOKUP(Search!$A5556,Inventory!$AD$2:$AI$5552,6,FALSE),IF($U$8="Player",VLOOKUP(Search!$A5556,Inventory!$AF$2:$AI$5552,4,FALSE),IF($U$8="BV",VLOOKUP(Search!$A5556,Inventory!$AH$2:$AI$5552,2,FALSE),""))),"")</f>
        <v/>
      </c>
      <c r="C5556" s="38"/>
      <c r="D5556" s="38"/>
      <c r="E5556" s="38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22"/>
    </row>
    <row r="5557" spans="1:22" x14ac:dyDescent="0.2">
      <c r="A5557" s="24">
        <f>1+LARGE($A$11:A5556,1)</f>
        <v>5546</v>
      </c>
      <c r="B5557" s="38" t="str">
        <f>_xlfn.IFNA(IF($U$8="set",VLOOKUP(Search!$A5557,Inventory!$AD$2:$AI$5552,6,FALSE),IF($U$8="Player",VLOOKUP(Search!$A5557,Inventory!$AF$2:$AI$5552,4,FALSE),IF($U$8="BV",VLOOKUP(Search!$A5557,Inventory!$AH$2:$AI$5552,2,FALSE),""))),"")</f>
        <v/>
      </c>
      <c r="C5557" s="38"/>
      <c r="D5557" s="38"/>
      <c r="E5557" s="38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22"/>
    </row>
    <row r="5558" spans="1:22" x14ac:dyDescent="0.2">
      <c r="A5558" s="24">
        <f>1+LARGE($A$11:A5557,1)</f>
        <v>5547</v>
      </c>
      <c r="B5558" s="38" t="str">
        <f>_xlfn.IFNA(IF($U$8="set",VLOOKUP(Search!$A5558,Inventory!$AD$2:$AI$5552,6,FALSE),IF($U$8="Player",VLOOKUP(Search!$A5558,Inventory!$AF$2:$AI$5552,4,FALSE),IF($U$8="BV",VLOOKUP(Search!$A5558,Inventory!$AH$2:$AI$5552,2,FALSE),""))),"")</f>
        <v/>
      </c>
      <c r="C5558" s="38"/>
      <c r="D5558" s="38"/>
      <c r="E5558" s="38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22"/>
    </row>
    <row r="5559" spans="1:22" x14ac:dyDescent="0.2">
      <c r="A5559" s="24">
        <f>1+LARGE($A$11:A5558,1)</f>
        <v>5548</v>
      </c>
      <c r="B5559" s="38" t="str">
        <f>_xlfn.IFNA(IF($U$8="set",VLOOKUP(Search!$A5559,Inventory!$AD$2:$AI$5552,6,FALSE),IF($U$8="Player",VLOOKUP(Search!$A5559,Inventory!$AF$2:$AI$5552,4,FALSE),IF($U$8="BV",VLOOKUP(Search!$A5559,Inventory!$AH$2:$AI$5552,2,FALSE),""))),"")</f>
        <v/>
      </c>
      <c r="C5559" s="38"/>
      <c r="D5559" s="38"/>
      <c r="E5559" s="38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22"/>
    </row>
    <row r="5560" spans="1:22" x14ac:dyDescent="0.2">
      <c r="A5560" s="24">
        <f>1+LARGE($A$11:A5559,1)</f>
        <v>5549</v>
      </c>
      <c r="B5560" s="38" t="str">
        <f>_xlfn.IFNA(IF($U$8="set",VLOOKUP(Search!$A5560,Inventory!$AD$2:$AI$5552,6,FALSE),IF($U$8="Player",VLOOKUP(Search!$A5560,Inventory!$AF$2:$AI$5552,4,FALSE),IF($U$8="BV",VLOOKUP(Search!$A5560,Inventory!$AH$2:$AI$5552,2,FALSE),""))),"")</f>
        <v/>
      </c>
      <c r="C5560" s="38"/>
      <c r="D5560" s="38"/>
      <c r="E5560" s="38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22"/>
    </row>
    <row r="5561" spans="1:22" x14ac:dyDescent="0.2">
      <c r="A5561" s="24">
        <f>1+LARGE($A$11:A5560,1)</f>
        <v>5550</v>
      </c>
      <c r="B5561" s="38" t="str">
        <f>_xlfn.IFNA(IF($U$8="set",VLOOKUP(Search!$A5561,Inventory!$AD$2:$AI$5552,6,FALSE),IF($U$8="Player",VLOOKUP(Search!$A5561,Inventory!$AF$2:$AI$5552,4,FALSE),IF($U$8="BV",VLOOKUP(Search!$A5561,Inventory!$AH$2:$AI$5552,2,FALSE),""))),"")</f>
        <v/>
      </c>
      <c r="C5561" s="38"/>
      <c r="D5561" s="38"/>
      <c r="E5561" s="38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22"/>
    </row>
    <row r="5562" spans="1:22" x14ac:dyDescent="0.2">
      <c r="A5562" s="24">
        <f>1+LARGE($A$11:A5561,1)</f>
        <v>5551</v>
      </c>
      <c r="B5562" s="38" t="str">
        <f>_xlfn.IFNA(IF($U$8="set",VLOOKUP(Search!$A5562,Inventory!$AD$2:$AI$5552,6,FALSE),IF($U$8="Player",VLOOKUP(Search!$A5562,Inventory!$AF$2:$AI$5552,4,FALSE),IF($U$8="BV",VLOOKUP(Search!$A5562,Inventory!$AH$2:$AI$5552,2,FALSE),""))),"")</f>
        <v/>
      </c>
      <c r="C5562" s="38"/>
      <c r="D5562" s="38"/>
      <c r="E5562" s="38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22"/>
    </row>
    <row r="5563" spans="1:22" x14ac:dyDescent="0.2">
      <c r="A5563" s="24">
        <f>1+LARGE($A$11:A5562,1)</f>
        <v>5552</v>
      </c>
      <c r="B5563" s="38" t="str">
        <f>_xlfn.IFNA(IF($U$8="set",VLOOKUP(Search!$A5563,Inventory!$AD$2:$AI$5552,6,FALSE),IF($U$8="Player",VLOOKUP(Search!$A5563,Inventory!$AF$2:$AI$5552,4,FALSE),IF($U$8="BV",VLOOKUP(Search!$A5563,Inventory!$AH$2:$AI$5552,2,FALSE),""))),"")</f>
        <v/>
      </c>
      <c r="C5563" s="38"/>
      <c r="D5563" s="38"/>
      <c r="E5563" s="38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22"/>
    </row>
    <row r="5564" spans="1:22" x14ac:dyDescent="0.2">
      <c r="A5564" s="24">
        <f>1+LARGE($A$11:A5563,1)</f>
        <v>5553</v>
      </c>
      <c r="B5564" s="38" t="str">
        <f>_xlfn.IFNA(IF($U$8="set",VLOOKUP(Search!$A5564,Inventory!$AD$2:$AI$5552,6,FALSE),IF($U$8="Player",VLOOKUP(Search!$A5564,Inventory!$AF$2:$AI$5552,4,FALSE),IF($U$8="BV",VLOOKUP(Search!$A5564,Inventory!$AH$2:$AI$5552,2,FALSE),""))),"")</f>
        <v/>
      </c>
      <c r="C5564" s="38"/>
      <c r="D5564" s="38"/>
      <c r="E5564" s="38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22"/>
    </row>
    <row r="5565" spans="1:22" x14ac:dyDescent="0.2">
      <c r="A5565" s="24">
        <f>1+LARGE($A$11:A5564,1)</f>
        <v>5554</v>
      </c>
      <c r="B5565" s="38" t="str">
        <f>_xlfn.IFNA(IF($U$8="set",VLOOKUP(Search!$A5565,Inventory!$AD$2:$AI$5552,6,FALSE),IF($U$8="Player",VLOOKUP(Search!$A5565,Inventory!$AF$2:$AI$5552,4,FALSE),IF($U$8="BV",VLOOKUP(Search!$A5565,Inventory!$AH$2:$AI$5552,2,FALSE),""))),"")</f>
        <v/>
      </c>
      <c r="C5565" s="38"/>
      <c r="D5565" s="38"/>
      <c r="E5565" s="38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22"/>
    </row>
    <row r="5566" spans="1:22" x14ac:dyDescent="0.2">
      <c r="A5566" s="24">
        <f>1+LARGE($A$11:A5565,1)</f>
        <v>5555</v>
      </c>
      <c r="B5566" s="38" t="str">
        <f>_xlfn.IFNA(IF($U$8="set",VLOOKUP(Search!$A5566,Inventory!$AD$2:$AI$5552,6,FALSE),IF($U$8="Player",VLOOKUP(Search!$A5566,Inventory!$AF$2:$AI$5552,4,FALSE),IF($U$8="BV",VLOOKUP(Search!$A5566,Inventory!$AH$2:$AI$5552,2,FALSE),""))),"")</f>
        <v/>
      </c>
      <c r="C5566" s="38"/>
      <c r="D5566" s="38"/>
      <c r="E5566" s="38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22"/>
    </row>
    <row r="5567" spans="1:22" x14ac:dyDescent="0.2">
      <c r="A5567" s="24">
        <f>1+LARGE($A$11:A5566,1)</f>
        <v>5556</v>
      </c>
      <c r="B5567" s="38" t="str">
        <f>_xlfn.IFNA(IF($U$8="set",VLOOKUP(Search!$A5567,Inventory!$AD$2:$AI$5552,6,FALSE),IF($U$8="Player",VLOOKUP(Search!$A5567,Inventory!$AF$2:$AI$5552,4,FALSE),IF($U$8="BV",VLOOKUP(Search!$A5567,Inventory!$AH$2:$AI$5552,2,FALSE),""))),"")</f>
        <v/>
      </c>
      <c r="C5567" s="38"/>
      <c r="D5567" s="38"/>
      <c r="E5567" s="38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22"/>
    </row>
    <row r="5568" spans="1:22" x14ac:dyDescent="0.2">
      <c r="A5568" s="24">
        <f>1+LARGE($A$11:A5567,1)</f>
        <v>5557</v>
      </c>
      <c r="B5568" s="38" t="str">
        <f>_xlfn.IFNA(IF($U$8="set",VLOOKUP(Search!$A5568,Inventory!$AD$2:$AI$5552,6,FALSE),IF($U$8="Player",VLOOKUP(Search!$A5568,Inventory!$AF$2:$AI$5552,4,FALSE),IF($U$8="BV",VLOOKUP(Search!$A5568,Inventory!$AH$2:$AI$5552,2,FALSE),""))),"")</f>
        <v/>
      </c>
      <c r="C5568" s="38"/>
      <c r="D5568" s="38"/>
      <c r="E5568" s="38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22"/>
    </row>
    <row r="5569" spans="1:22" x14ac:dyDescent="0.2">
      <c r="A5569" s="24">
        <f>1+LARGE($A$11:A5568,1)</f>
        <v>5558</v>
      </c>
      <c r="B5569" s="38" t="str">
        <f>_xlfn.IFNA(IF($U$8="set",VLOOKUP(Search!$A5569,Inventory!$AD$2:$AI$5552,6,FALSE),IF($U$8="Player",VLOOKUP(Search!$A5569,Inventory!$AF$2:$AI$5552,4,FALSE),IF($U$8="BV",VLOOKUP(Search!$A5569,Inventory!$AH$2:$AI$5552,2,FALSE),""))),"")</f>
        <v/>
      </c>
      <c r="C5569" s="38"/>
      <c r="D5569" s="38"/>
      <c r="E5569" s="38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22"/>
    </row>
    <row r="5570" spans="1:22" x14ac:dyDescent="0.2">
      <c r="A5570" s="24">
        <f>1+LARGE($A$11:A5569,1)</f>
        <v>5559</v>
      </c>
      <c r="B5570" s="38" t="str">
        <f>_xlfn.IFNA(IF($U$8="set",VLOOKUP(Search!$A5570,Inventory!$AD$2:$AI$5552,6,FALSE),IF($U$8="Player",VLOOKUP(Search!$A5570,Inventory!$AF$2:$AI$5552,4,FALSE),IF($U$8="BV",VLOOKUP(Search!$A5570,Inventory!$AH$2:$AI$5552,2,FALSE),""))),"")</f>
        <v/>
      </c>
      <c r="C5570" s="38"/>
      <c r="D5570" s="38"/>
      <c r="E5570" s="38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22"/>
    </row>
    <row r="5571" spans="1:22" x14ac:dyDescent="0.2">
      <c r="A5571" s="24">
        <f>1+LARGE($A$11:A5570,1)</f>
        <v>5560</v>
      </c>
      <c r="B5571" s="38" t="str">
        <f>_xlfn.IFNA(IF($U$8="set",VLOOKUP(Search!$A5571,Inventory!$AD$2:$AI$5552,6,FALSE),IF($U$8="Player",VLOOKUP(Search!$A5571,Inventory!$AF$2:$AI$5552,4,FALSE),IF($U$8="BV",VLOOKUP(Search!$A5571,Inventory!$AH$2:$AI$5552,2,FALSE),""))),"")</f>
        <v/>
      </c>
      <c r="C5571" s="38"/>
      <c r="D5571" s="38"/>
      <c r="E5571" s="38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22"/>
    </row>
    <row r="5572" spans="1:22" x14ac:dyDescent="0.2">
      <c r="A5572" s="24">
        <f>1+LARGE($A$11:A5571,1)</f>
        <v>5561</v>
      </c>
      <c r="B5572" s="38" t="str">
        <f>_xlfn.IFNA(IF($U$8="set",VLOOKUP(Search!$A5572,Inventory!$AD$2:$AI$5552,6,FALSE),IF($U$8="Player",VLOOKUP(Search!$A5572,Inventory!$AF$2:$AI$5552,4,FALSE),IF($U$8="BV",VLOOKUP(Search!$A5572,Inventory!$AH$2:$AI$5552,2,FALSE),""))),"")</f>
        <v/>
      </c>
      <c r="C5572" s="38"/>
      <c r="D5572" s="38"/>
      <c r="E5572" s="38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22"/>
    </row>
    <row r="5573" spans="1:22" x14ac:dyDescent="0.2">
      <c r="A5573" s="24">
        <f>1+LARGE($A$11:A5572,1)</f>
        <v>5562</v>
      </c>
      <c r="B5573" s="38" t="str">
        <f>_xlfn.IFNA(IF($U$8="set",VLOOKUP(Search!$A5573,Inventory!$AD$2:$AI$5552,6,FALSE),IF($U$8="Player",VLOOKUP(Search!$A5573,Inventory!$AF$2:$AI$5552,4,FALSE),IF($U$8="BV",VLOOKUP(Search!$A5573,Inventory!$AH$2:$AI$5552,2,FALSE),""))),"")</f>
        <v/>
      </c>
      <c r="C5573" s="38"/>
      <c r="D5573" s="38"/>
      <c r="E5573" s="38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22"/>
    </row>
    <row r="5574" spans="1:22" x14ac:dyDescent="0.2">
      <c r="A5574" s="24">
        <f>1+LARGE($A$11:A5573,1)</f>
        <v>5563</v>
      </c>
      <c r="B5574" s="38" t="str">
        <f>_xlfn.IFNA(IF($U$8="set",VLOOKUP(Search!$A5574,Inventory!$AD$2:$AI$5552,6,FALSE),IF($U$8="Player",VLOOKUP(Search!$A5574,Inventory!$AF$2:$AI$5552,4,FALSE),IF($U$8="BV",VLOOKUP(Search!$A5574,Inventory!$AH$2:$AI$5552,2,FALSE),""))),"")</f>
        <v/>
      </c>
      <c r="C5574" s="38"/>
      <c r="D5574" s="38"/>
      <c r="E5574" s="38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22"/>
    </row>
    <row r="5575" spans="1:22" x14ac:dyDescent="0.2">
      <c r="A5575" s="24">
        <f>1+LARGE($A$11:A5574,1)</f>
        <v>5564</v>
      </c>
      <c r="B5575" s="38" t="str">
        <f>_xlfn.IFNA(IF($U$8="set",VLOOKUP(Search!$A5575,Inventory!$AD$2:$AI$5552,6,FALSE),IF($U$8="Player",VLOOKUP(Search!$A5575,Inventory!$AF$2:$AI$5552,4,FALSE),IF($U$8="BV",VLOOKUP(Search!$A5575,Inventory!$AH$2:$AI$5552,2,FALSE),""))),"")</f>
        <v/>
      </c>
      <c r="C5575" s="38"/>
      <c r="D5575" s="38"/>
      <c r="E5575" s="38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22"/>
    </row>
    <row r="5576" spans="1:22" x14ac:dyDescent="0.2">
      <c r="A5576" s="24">
        <f>1+LARGE($A$11:A5575,1)</f>
        <v>5565</v>
      </c>
      <c r="B5576" s="38" t="str">
        <f>_xlfn.IFNA(IF($U$8="set",VLOOKUP(Search!$A5576,Inventory!$AD$2:$AI$5552,6,FALSE),IF($U$8="Player",VLOOKUP(Search!$A5576,Inventory!$AF$2:$AI$5552,4,FALSE),IF($U$8="BV",VLOOKUP(Search!$A5576,Inventory!$AH$2:$AI$5552,2,FALSE),""))),"")</f>
        <v/>
      </c>
      <c r="C5576" s="38"/>
      <c r="D5576" s="38"/>
      <c r="E5576" s="38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22"/>
    </row>
    <row r="5577" spans="1:22" x14ac:dyDescent="0.2">
      <c r="A5577" s="24">
        <f>1+LARGE($A$11:A5576,1)</f>
        <v>5566</v>
      </c>
      <c r="B5577" s="38" t="str">
        <f>_xlfn.IFNA(IF($U$8="set",VLOOKUP(Search!$A5577,Inventory!$AD$2:$AI$5552,6,FALSE),IF($U$8="Player",VLOOKUP(Search!$A5577,Inventory!$AF$2:$AI$5552,4,FALSE),IF($U$8="BV",VLOOKUP(Search!$A5577,Inventory!$AH$2:$AI$5552,2,FALSE),""))),"")</f>
        <v/>
      </c>
      <c r="C5577" s="38"/>
      <c r="D5577" s="38"/>
      <c r="E5577" s="38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22"/>
    </row>
    <row r="5578" spans="1:22" x14ac:dyDescent="0.2">
      <c r="A5578" s="24">
        <f>1+LARGE($A$11:A5577,1)</f>
        <v>5567</v>
      </c>
      <c r="B5578" s="38" t="str">
        <f>_xlfn.IFNA(IF($U$8="set",VLOOKUP(Search!$A5578,Inventory!$AD$2:$AI$5552,6,FALSE),IF($U$8="Player",VLOOKUP(Search!$A5578,Inventory!$AF$2:$AI$5552,4,FALSE),IF($U$8="BV",VLOOKUP(Search!$A5578,Inventory!$AH$2:$AI$5552,2,FALSE),""))),"")</f>
        <v/>
      </c>
      <c r="C5578" s="38"/>
      <c r="D5578" s="38"/>
      <c r="E5578" s="38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22"/>
    </row>
    <row r="5579" spans="1:22" x14ac:dyDescent="0.2">
      <c r="A5579" s="24">
        <f>1+LARGE($A$11:A5578,1)</f>
        <v>5568</v>
      </c>
      <c r="B5579" s="38" t="str">
        <f>_xlfn.IFNA(IF($U$8="set",VLOOKUP(Search!$A5579,Inventory!$AD$2:$AI$5552,6,FALSE),IF($U$8="Player",VLOOKUP(Search!$A5579,Inventory!$AF$2:$AI$5552,4,FALSE),IF($U$8="BV",VLOOKUP(Search!$A5579,Inventory!$AH$2:$AI$5552,2,FALSE),""))),"")</f>
        <v/>
      </c>
      <c r="C5579" s="38"/>
      <c r="D5579" s="38"/>
      <c r="E5579" s="38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22"/>
    </row>
    <row r="5580" spans="1:22" x14ac:dyDescent="0.2">
      <c r="A5580" s="24">
        <f>1+LARGE($A$11:A5579,1)</f>
        <v>5569</v>
      </c>
      <c r="B5580" s="38" t="str">
        <f>_xlfn.IFNA(IF($U$8="set",VLOOKUP(Search!$A5580,Inventory!$AD$2:$AI$5552,6,FALSE),IF($U$8="Player",VLOOKUP(Search!$A5580,Inventory!$AF$2:$AI$5552,4,FALSE),IF($U$8="BV",VLOOKUP(Search!$A5580,Inventory!$AH$2:$AI$5552,2,FALSE),""))),"")</f>
        <v/>
      </c>
      <c r="C5580" s="38"/>
      <c r="D5580" s="38"/>
      <c r="E5580" s="38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22"/>
    </row>
    <row r="5581" spans="1:22" x14ac:dyDescent="0.2">
      <c r="A5581" s="24">
        <f>1+LARGE($A$11:A5580,1)</f>
        <v>5570</v>
      </c>
      <c r="B5581" s="38" t="str">
        <f>_xlfn.IFNA(IF($U$8="set",VLOOKUP(Search!$A5581,Inventory!$AD$2:$AI$5552,6,FALSE),IF($U$8="Player",VLOOKUP(Search!$A5581,Inventory!$AF$2:$AI$5552,4,FALSE),IF($U$8="BV",VLOOKUP(Search!$A5581,Inventory!$AH$2:$AI$5552,2,FALSE),""))),"")</f>
        <v/>
      </c>
      <c r="C5581" s="38"/>
      <c r="D5581" s="38"/>
      <c r="E5581" s="38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22"/>
    </row>
    <row r="5582" spans="1:22" x14ac:dyDescent="0.2">
      <c r="A5582" s="24">
        <f>1+LARGE($A$11:A5581,1)</f>
        <v>5571</v>
      </c>
      <c r="B5582" s="38" t="str">
        <f>_xlfn.IFNA(IF($U$8="set",VLOOKUP(Search!$A5582,Inventory!$AD$2:$AI$5552,6,FALSE),IF($U$8="Player",VLOOKUP(Search!$A5582,Inventory!$AF$2:$AI$5552,4,FALSE),IF($U$8="BV",VLOOKUP(Search!$A5582,Inventory!$AH$2:$AI$5552,2,FALSE),""))),"")</f>
        <v/>
      </c>
      <c r="C5582" s="38"/>
      <c r="D5582" s="38"/>
      <c r="E5582" s="38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22"/>
    </row>
    <row r="5583" spans="1:22" x14ac:dyDescent="0.2">
      <c r="A5583" s="24">
        <f>1+LARGE($A$11:A5582,1)</f>
        <v>5572</v>
      </c>
      <c r="B5583" s="38" t="str">
        <f>_xlfn.IFNA(IF($U$8="set",VLOOKUP(Search!$A5583,Inventory!$AD$2:$AI$5552,6,FALSE),IF($U$8="Player",VLOOKUP(Search!$A5583,Inventory!$AF$2:$AI$5552,4,FALSE),IF($U$8="BV",VLOOKUP(Search!$A5583,Inventory!$AH$2:$AI$5552,2,FALSE),""))),"")</f>
        <v/>
      </c>
      <c r="C5583" s="38"/>
      <c r="D5583" s="38"/>
      <c r="E5583" s="38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22"/>
    </row>
    <row r="5584" spans="1:22" x14ac:dyDescent="0.2">
      <c r="A5584" s="24">
        <f>1+LARGE($A$11:A5583,1)</f>
        <v>5573</v>
      </c>
      <c r="B5584" s="38" t="str">
        <f>_xlfn.IFNA(IF($U$8="set",VLOOKUP(Search!$A5584,Inventory!$AD$2:$AI$5552,6,FALSE),IF($U$8="Player",VLOOKUP(Search!$A5584,Inventory!$AF$2:$AI$5552,4,FALSE),IF($U$8="BV",VLOOKUP(Search!$A5584,Inventory!$AH$2:$AI$5552,2,FALSE),""))),"")</f>
        <v/>
      </c>
      <c r="C5584" s="38"/>
      <c r="D5584" s="38"/>
      <c r="E5584" s="38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22"/>
    </row>
    <row r="5585" spans="1:22" x14ac:dyDescent="0.2">
      <c r="A5585" s="24">
        <f>1+LARGE($A$11:A5584,1)</f>
        <v>5574</v>
      </c>
      <c r="B5585" s="38" t="str">
        <f>_xlfn.IFNA(IF($U$8="set",VLOOKUP(Search!$A5585,Inventory!$AD$2:$AI$5552,6,FALSE),IF($U$8="Player",VLOOKUP(Search!$A5585,Inventory!$AF$2:$AI$5552,4,FALSE),IF($U$8="BV",VLOOKUP(Search!$A5585,Inventory!$AH$2:$AI$5552,2,FALSE),""))),"")</f>
        <v/>
      </c>
      <c r="C5585" s="38"/>
      <c r="D5585" s="38"/>
      <c r="E5585" s="38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22"/>
    </row>
    <row r="5586" spans="1:22" x14ac:dyDescent="0.2">
      <c r="A5586" s="24">
        <f>1+LARGE($A$11:A5585,1)</f>
        <v>5575</v>
      </c>
      <c r="B5586" s="38" t="str">
        <f>_xlfn.IFNA(IF($U$8="set",VLOOKUP(Search!$A5586,Inventory!$AD$2:$AI$5552,6,FALSE),IF($U$8="Player",VLOOKUP(Search!$A5586,Inventory!$AF$2:$AI$5552,4,FALSE),IF($U$8="BV",VLOOKUP(Search!$A5586,Inventory!$AH$2:$AI$5552,2,FALSE),""))),"")</f>
        <v/>
      </c>
      <c r="C5586" s="38"/>
      <c r="D5586" s="38"/>
      <c r="E5586" s="38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22"/>
    </row>
    <row r="5587" spans="1:22" x14ac:dyDescent="0.2">
      <c r="A5587" s="24">
        <f>1+LARGE($A$11:A5586,1)</f>
        <v>5576</v>
      </c>
      <c r="B5587" s="38" t="str">
        <f>_xlfn.IFNA(IF($U$8="set",VLOOKUP(Search!$A5587,Inventory!$AD$2:$AI$5552,6,FALSE),IF($U$8="Player",VLOOKUP(Search!$A5587,Inventory!$AF$2:$AI$5552,4,FALSE),IF($U$8="BV",VLOOKUP(Search!$A5587,Inventory!$AH$2:$AI$5552,2,FALSE),""))),"")</f>
        <v/>
      </c>
      <c r="C5587" s="38"/>
      <c r="D5587" s="38"/>
      <c r="E5587" s="38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22"/>
    </row>
    <row r="5588" spans="1:22" x14ac:dyDescent="0.2">
      <c r="A5588" s="24">
        <f>1+LARGE($A$11:A5587,1)</f>
        <v>5577</v>
      </c>
      <c r="B5588" s="38" t="str">
        <f>_xlfn.IFNA(IF($U$8="set",VLOOKUP(Search!$A5588,Inventory!$AD$2:$AI$5552,6,FALSE),IF($U$8="Player",VLOOKUP(Search!$A5588,Inventory!$AF$2:$AI$5552,4,FALSE),IF($U$8="BV",VLOOKUP(Search!$A5588,Inventory!$AH$2:$AI$5552,2,FALSE),""))),"")</f>
        <v/>
      </c>
      <c r="C5588" s="38"/>
      <c r="D5588" s="38"/>
      <c r="E5588" s="38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22"/>
    </row>
    <row r="5589" spans="1:22" x14ac:dyDescent="0.2">
      <c r="A5589" s="24">
        <f>1+LARGE($A$11:A5588,1)</f>
        <v>5578</v>
      </c>
      <c r="B5589" s="38" t="str">
        <f>_xlfn.IFNA(IF($U$8="set",VLOOKUP(Search!$A5589,Inventory!$AD$2:$AI$5552,6,FALSE),IF($U$8="Player",VLOOKUP(Search!$A5589,Inventory!$AF$2:$AI$5552,4,FALSE),IF($U$8="BV",VLOOKUP(Search!$A5589,Inventory!$AH$2:$AI$5552,2,FALSE),""))),"")</f>
        <v/>
      </c>
      <c r="C5589" s="38"/>
      <c r="D5589" s="38"/>
      <c r="E5589" s="38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22"/>
    </row>
    <row r="5590" spans="1:22" x14ac:dyDescent="0.2">
      <c r="A5590" s="24">
        <f>1+LARGE($A$11:A5589,1)</f>
        <v>5579</v>
      </c>
      <c r="B5590" s="38" t="str">
        <f>_xlfn.IFNA(IF($U$8="set",VLOOKUP(Search!$A5590,Inventory!$AD$2:$AI$5552,6,FALSE),IF($U$8="Player",VLOOKUP(Search!$A5590,Inventory!$AF$2:$AI$5552,4,FALSE),IF($U$8="BV",VLOOKUP(Search!$A5590,Inventory!$AH$2:$AI$5552,2,FALSE),""))),"")</f>
        <v/>
      </c>
      <c r="C5590" s="38"/>
      <c r="D5590" s="38"/>
      <c r="E5590" s="38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22"/>
    </row>
    <row r="5591" spans="1:22" x14ac:dyDescent="0.2">
      <c r="A5591" s="24">
        <f>1+LARGE($A$11:A5590,1)</f>
        <v>5580</v>
      </c>
      <c r="B5591" s="38" t="str">
        <f>_xlfn.IFNA(IF($U$8="set",VLOOKUP(Search!$A5591,Inventory!$AD$2:$AI$5552,6,FALSE),IF($U$8="Player",VLOOKUP(Search!$A5591,Inventory!$AF$2:$AI$5552,4,FALSE),IF($U$8="BV",VLOOKUP(Search!$A5591,Inventory!$AH$2:$AI$5552,2,FALSE),""))),"")</f>
        <v/>
      </c>
      <c r="C5591" s="38"/>
      <c r="D5591" s="38"/>
      <c r="E5591" s="38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22"/>
    </row>
    <row r="5592" spans="1:22" x14ac:dyDescent="0.2">
      <c r="A5592" s="24">
        <f>1+LARGE($A$11:A5591,1)</f>
        <v>5581</v>
      </c>
      <c r="B5592" s="38" t="str">
        <f>_xlfn.IFNA(IF($U$8="set",VLOOKUP(Search!$A5592,Inventory!$AD$2:$AI$5552,6,FALSE),IF($U$8="Player",VLOOKUP(Search!$A5592,Inventory!$AF$2:$AI$5552,4,FALSE),IF($U$8="BV",VLOOKUP(Search!$A5592,Inventory!$AH$2:$AI$5552,2,FALSE),""))),"")</f>
        <v/>
      </c>
      <c r="C5592" s="38"/>
      <c r="D5592" s="38"/>
      <c r="E5592" s="38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22"/>
    </row>
    <row r="5593" spans="1:22" x14ac:dyDescent="0.2">
      <c r="A5593" s="24">
        <f>1+LARGE($A$11:A5592,1)</f>
        <v>5582</v>
      </c>
      <c r="B5593" s="38" t="str">
        <f>_xlfn.IFNA(IF($U$8="set",VLOOKUP(Search!$A5593,Inventory!$AD$2:$AI$5552,6,FALSE),IF($U$8="Player",VLOOKUP(Search!$A5593,Inventory!$AF$2:$AI$5552,4,FALSE),IF($U$8="BV",VLOOKUP(Search!$A5593,Inventory!$AH$2:$AI$5552,2,FALSE),""))),"")</f>
        <v/>
      </c>
      <c r="C5593" s="38"/>
      <c r="D5593" s="38"/>
      <c r="E5593" s="38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22"/>
    </row>
    <row r="5594" spans="1:22" x14ac:dyDescent="0.2">
      <c r="A5594" s="24">
        <f>1+LARGE($A$11:A5593,1)</f>
        <v>5583</v>
      </c>
      <c r="B5594" s="38" t="str">
        <f>_xlfn.IFNA(IF($U$8="set",VLOOKUP(Search!$A5594,Inventory!$AD$2:$AI$5552,6,FALSE),IF($U$8="Player",VLOOKUP(Search!$A5594,Inventory!$AF$2:$AI$5552,4,FALSE),IF($U$8="BV",VLOOKUP(Search!$A5594,Inventory!$AH$2:$AI$5552,2,FALSE),""))),"")</f>
        <v/>
      </c>
      <c r="C5594" s="38"/>
      <c r="D5594" s="38"/>
      <c r="E5594" s="38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22"/>
    </row>
    <row r="5595" spans="1:22" x14ac:dyDescent="0.2">
      <c r="A5595" s="24">
        <f>1+LARGE($A$11:A5594,1)</f>
        <v>5584</v>
      </c>
      <c r="B5595" s="38" t="str">
        <f>_xlfn.IFNA(IF($U$8="set",VLOOKUP(Search!$A5595,Inventory!$AD$2:$AI$5552,6,FALSE),IF($U$8="Player",VLOOKUP(Search!$A5595,Inventory!$AF$2:$AI$5552,4,FALSE),IF($U$8="BV",VLOOKUP(Search!$A5595,Inventory!$AH$2:$AI$5552,2,FALSE),""))),"")</f>
        <v/>
      </c>
      <c r="C5595" s="38"/>
      <c r="D5595" s="38"/>
      <c r="E5595" s="38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22"/>
    </row>
    <row r="5596" spans="1:22" x14ac:dyDescent="0.2">
      <c r="A5596" s="24">
        <f>1+LARGE($A$11:A5595,1)</f>
        <v>5585</v>
      </c>
      <c r="B5596" s="38" t="str">
        <f>_xlfn.IFNA(IF($U$8="set",VLOOKUP(Search!$A5596,Inventory!$AD$2:$AI$5552,6,FALSE),IF($U$8="Player",VLOOKUP(Search!$A5596,Inventory!$AF$2:$AI$5552,4,FALSE),IF($U$8="BV",VLOOKUP(Search!$A5596,Inventory!$AH$2:$AI$5552,2,FALSE),""))),"")</f>
        <v/>
      </c>
      <c r="C5596" s="38"/>
      <c r="D5596" s="38"/>
      <c r="E5596" s="38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22"/>
    </row>
    <row r="5597" spans="1:22" x14ac:dyDescent="0.2">
      <c r="A5597" s="24">
        <f>1+LARGE($A$11:A5596,1)</f>
        <v>5586</v>
      </c>
      <c r="B5597" s="38" t="str">
        <f>_xlfn.IFNA(IF($U$8="set",VLOOKUP(Search!$A5597,Inventory!$AD$2:$AI$5552,6,FALSE),IF($U$8="Player",VLOOKUP(Search!$A5597,Inventory!$AF$2:$AI$5552,4,FALSE),IF($U$8="BV",VLOOKUP(Search!$A5597,Inventory!$AH$2:$AI$5552,2,FALSE),""))),"")</f>
        <v/>
      </c>
      <c r="C5597" s="38"/>
      <c r="D5597" s="38"/>
      <c r="E5597" s="38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22"/>
    </row>
    <row r="5598" spans="1:22" x14ac:dyDescent="0.2">
      <c r="A5598" s="24">
        <f>1+LARGE($A$11:A5597,1)</f>
        <v>5587</v>
      </c>
      <c r="B5598" s="38" t="str">
        <f>_xlfn.IFNA(IF($U$8="set",VLOOKUP(Search!$A5598,Inventory!$AD$2:$AI$5552,6,FALSE),IF($U$8="Player",VLOOKUP(Search!$A5598,Inventory!$AF$2:$AI$5552,4,FALSE),IF($U$8="BV",VLOOKUP(Search!$A5598,Inventory!$AH$2:$AI$5552,2,FALSE),""))),"")</f>
        <v/>
      </c>
      <c r="C5598" s="38"/>
      <c r="D5598" s="38"/>
      <c r="E5598" s="38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22"/>
    </row>
    <row r="5599" spans="1:22" x14ac:dyDescent="0.2">
      <c r="A5599" s="24">
        <f>1+LARGE($A$11:A5598,1)</f>
        <v>5588</v>
      </c>
      <c r="B5599" s="38" t="str">
        <f>_xlfn.IFNA(IF($U$8="set",VLOOKUP(Search!$A5599,Inventory!$AD$2:$AI$5552,6,FALSE),IF($U$8="Player",VLOOKUP(Search!$A5599,Inventory!$AF$2:$AI$5552,4,FALSE),IF($U$8="BV",VLOOKUP(Search!$A5599,Inventory!$AH$2:$AI$5552,2,FALSE),""))),"")</f>
        <v/>
      </c>
      <c r="C5599" s="38"/>
      <c r="D5599" s="38"/>
      <c r="E5599" s="38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22"/>
    </row>
    <row r="5600" spans="1:22" x14ac:dyDescent="0.2">
      <c r="A5600" s="24">
        <f>1+LARGE($A$11:A5599,1)</f>
        <v>5589</v>
      </c>
      <c r="B5600" s="38" t="str">
        <f>_xlfn.IFNA(IF($U$8="set",VLOOKUP(Search!$A5600,Inventory!$AD$2:$AI$5552,6,FALSE),IF($U$8="Player",VLOOKUP(Search!$A5600,Inventory!$AF$2:$AI$5552,4,FALSE),IF($U$8="BV",VLOOKUP(Search!$A5600,Inventory!$AH$2:$AI$5552,2,FALSE),""))),"")</f>
        <v/>
      </c>
      <c r="C5600" s="38"/>
      <c r="D5600" s="38"/>
      <c r="E5600" s="38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22"/>
    </row>
    <row r="5601" spans="1:22" x14ac:dyDescent="0.2">
      <c r="A5601" s="24">
        <f>1+LARGE($A$11:A5600,1)</f>
        <v>5590</v>
      </c>
      <c r="B5601" s="38" t="str">
        <f>_xlfn.IFNA(IF($U$8="set",VLOOKUP(Search!$A5601,Inventory!$AD$2:$AI$5552,6,FALSE),IF($U$8="Player",VLOOKUP(Search!$A5601,Inventory!$AF$2:$AI$5552,4,FALSE),IF($U$8="BV",VLOOKUP(Search!$A5601,Inventory!$AH$2:$AI$5552,2,FALSE),""))),"")</f>
        <v/>
      </c>
      <c r="C5601" s="38"/>
      <c r="D5601" s="38"/>
      <c r="E5601" s="38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22"/>
    </row>
    <row r="5602" spans="1:22" x14ac:dyDescent="0.2">
      <c r="A5602" s="24">
        <f>1+LARGE($A$11:A5601,1)</f>
        <v>5591</v>
      </c>
      <c r="B5602" s="38" t="str">
        <f>_xlfn.IFNA(IF($U$8="set",VLOOKUP(Search!$A5602,Inventory!$AD$2:$AI$5552,6,FALSE),IF($U$8="Player",VLOOKUP(Search!$A5602,Inventory!$AF$2:$AI$5552,4,FALSE),IF($U$8="BV",VLOOKUP(Search!$A5602,Inventory!$AH$2:$AI$5552,2,FALSE),""))),"")</f>
        <v/>
      </c>
      <c r="C5602" s="38"/>
      <c r="D5602" s="38"/>
      <c r="E5602" s="38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22"/>
    </row>
    <row r="5603" spans="1:22" x14ac:dyDescent="0.2">
      <c r="A5603" s="24">
        <f>1+LARGE($A$11:A5602,1)</f>
        <v>5592</v>
      </c>
      <c r="B5603" s="38" t="str">
        <f>_xlfn.IFNA(IF($U$8="set",VLOOKUP(Search!$A5603,Inventory!$AD$2:$AI$5552,6,FALSE),IF($U$8="Player",VLOOKUP(Search!$A5603,Inventory!$AF$2:$AI$5552,4,FALSE),IF($U$8="BV",VLOOKUP(Search!$A5603,Inventory!$AH$2:$AI$5552,2,FALSE),""))),"")</f>
        <v/>
      </c>
      <c r="C5603" s="38"/>
      <c r="D5603" s="38"/>
      <c r="E5603" s="38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22"/>
    </row>
    <row r="5604" spans="1:22" x14ac:dyDescent="0.2">
      <c r="A5604" s="24">
        <f>1+LARGE($A$11:A5603,1)</f>
        <v>5593</v>
      </c>
      <c r="B5604" s="38" t="str">
        <f>_xlfn.IFNA(IF($U$8="set",VLOOKUP(Search!$A5604,Inventory!$AD$2:$AI$5552,6,FALSE),IF($U$8="Player",VLOOKUP(Search!$A5604,Inventory!$AF$2:$AI$5552,4,FALSE),IF($U$8="BV",VLOOKUP(Search!$A5604,Inventory!$AH$2:$AI$5552,2,FALSE),""))),"")</f>
        <v/>
      </c>
      <c r="C5604" s="38"/>
      <c r="D5604" s="38"/>
      <c r="E5604" s="38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22"/>
    </row>
    <row r="5605" spans="1:22" x14ac:dyDescent="0.2">
      <c r="A5605" s="24">
        <f>1+LARGE($A$11:A5604,1)</f>
        <v>5594</v>
      </c>
      <c r="B5605" s="38" t="str">
        <f>_xlfn.IFNA(IF($U$8="set",VLOOKUP(Search!$A5605,Inventory!$AD$2:$AI$5552,6,FALSE),IF($U$8="Player",VLOOKUP(Search!$A5605,Inventory!$AF$2:$AI$5552,4,FALSE),IF($U$8="BV",VLOOKUP(Search!$A5605,Inventory!$AH$2:$AI$5552,2,FALSE),""))),"")</f>
        <v/>
      </c>
      <c r="C5605" s="38"/>
      <c r="D5605" s="38"/>
      <c r="E5605" s="38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22"/>
    </row>
    <row r="5606" spans="1:22" x14ac:dyDescent="0.2">
      <c r="A5606" s="24">
        <f>1+LARGE($A$11:A5605,1)</f>
        <v>5595</v>
      </c>
      <c r="B5606" s="38" t="str">
        <f>_xlfn.IFNA(IF($U$8="set",VLOOKUP(Search!$A5606,Inventory!$AD$2:$AI$5552,6,FALSE),IF($U$8="Player",VLOOKUP(Search!$A5606,Inventory!$AF$2:$AI$5552,4,FALSE),IF($U$8="BV",VLOOKUP(Search!$A5606,Inventory!$AH$2:$AI$5552,2,FALSE),""))),"")</f>
        <v/>
      </c>
      <c r="C5606" s="38"/>
      <c r="D5606" s="38"/>
      <c r="E5606" s="38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22"/>
    </row>
    <row r="5607" spans="1:22" x14ac:dyDescent="0.2">
      <c r="A5607" s="24">
        <f>1+LARGE($A$11:A5606,1)</f>
        <v>5596</v>
      </c>
      <c r="B5607" s="38" t="str">
        <f>_xlfn.IFNA(IF($U$8="set",VLOOKUP(Search!$A5607,Inventory!$AD$2:$AI$5552,6,FALSE),IF($U$8="Player",VLOOKUP(Search!$A5607,Inventory!$AF$2:$AI$5552,4,FALSE),IF($U$8="BV",VLOOKUP(Search!$A5607,Inventory!$AH$2:$AI$5552,2,FALSE),""))),"")</f>
        <v/>
      </c>
      <c r="C5607" s="38"/>
      <c r="D5607" s="38"/>
      <c r="E5607" s="38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22"/>
    </row>
    <row r="5608" spans="1:22" x14ac:dyDescent="0.2">
      <c r="A5608" s="24">
        <f>1+LARGE($A$11:A5607,1)</f>
        <v>5597</v>
      </c>
      <c r="B5608" s="38" t="str">
        <f>_xlfn.IFNA(IF($U$8="set",VLOOKUP(Search!$A5608,Inventory!$AD$2:$AI$5552,6,FALSE),IF($U$8="Player",VLOOKUP(Search!$A5608,Inventory!$AF$2:$AI$5552,4,FALSE),IF($U$8="BV",VLOOKUP(Search!$A5608,Inventory!$AH$2:$AI$5552,2,FALSE),""))),"")</f>
        <v/>
      </c>
      <c r="C5608" s="38"/>
      <c r="D5608" s="38"/>
      <c r="E5608" s="38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22"/>
    </row>
    <row r="5609" spans="1:22" x14ac:dyDescent="0.2">
      <c r="A5609" s="24">
        <f>1+LARGE($A$11:A5608,1)</f>
        <v>5598</v>
      </c>
      <c r="B5609" s="38" t="str">
        <f>_xlfn.IFNA(IF($U$8="set",VLOOKUP(Search!$A5609,Inventory!$AD$2:$AI$5552,6,FALSE),IF($U$8="Player",VLOOKUP(Search!$A5609,Inventory!$AF$2:$AI$5552,4,FALSE),IF($U$8="BV",VLOOKUP(Search!$A5609,Inventory!$AH$2:$AI$5552,2,FALSE),""))),"")</f>
        <v/>
      </c>
      <c r="C5609" s="38"/>
      <c r="D5609" s="38"/>
      <c r="E5609" s="38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22"/>
    </row>
    <row r="5610" spans="1:22" x14ac:dyDescent="0.2">
      <c r="A5610" s="24">
        <f>1+LARGE($A$11:A5609,1)</f>
        <v>5599</v>
      </c>
      <c r="B5610" s="38" t="str">
        <f>_xlfn.IFNA(IF($U$8="set",VLOOKUP(Search!$A5610,Inventory!$AD$2:$AI$5552,6,FALSE),IF($U$8="Player",VLOOKUP(Search!$A5610,Inventory!$AF$2:$AI$5552,4,FALSE),IF($U$8="BV",VLOOKUP(Search!$A5610,Inventory!$AH$2:$AI$5552,2,FALSE),""))),"")</f>
        <v/>
      </c>
      <c r="C5610" s="38"/>
      <c r="D5610" s="38"/>
      <c r="E5610" s="38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22"/>
    </row>
    <row r="5611" spans="1:22" x14ac:dyDescent="0.2">
      <c r="A5611" s="24">
        <f>1+LARGE($A$11:A5610,1)</f>
        <v>5600</v>
      </c>
      <c r="B5611" s="38" t="str">
        <f>_xlfn.IFNA(IF($U$8="set",VLOOKUP(Search!$A5611,Inventory!$AD$2:$AI$5552,6,FALSE),IF($U$8="Player",VLOOKUP(Search!$A5611,Inventory!$AF$2:$AI$5552,4,FALSE),IF($U$8="BV",VLOOKUP(Search!$A5611,Inventory!$AH$2:$AI$5552,2,FALSE),""))),"")</f>
        <v/>
      </c>
      <c r="C5611" s="38"/>
      <c r="D5611" s="38"/>
      <c r="E5611" s="38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22"/>
    </row>
    <row r="5612" spans="1:22" x14ac:dyDescent="0.2">
      <c r="A5612" s="24">
        <f>1+LARGE($A$11:A5611,1)</f>
        <v>5601</v>
      </c>
      <c r="B5612" s="38" t="str">
        <f>_xlfn.IFNA(IF($U$8="set",VLOOKUP(Search!$A5612,Inventory!$AD$2:$AI$5552,6,FALSE),IF($U$8="Player",VLOOKUP(Search!$A5612,Inventory!$AF$2:$AI$5552,4,FALSE),IF($U$8="BV",VLOOKUP(Search!$A5612,Inventory!$AH$2:$AI$5552,2,FALSE),""))),"")</f>
        <v/>
      </c>
      <c r="C5612" s="38"/>
      <c r="D5612" s="38"/>
      <c r="E5612" s="38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22"/>
    </row>
    <row r="5613" spans="1:22" x14ac:dyDescent="0.2">
      <c r="A5613" s="24">
        <f>1+LARGE($A$11:A5612,1)</f>
        <v>5602</v>
      </c>
      <c r="B5613" s="38" t="str">
        <f>_xlfn.IFNA(IF($U$8="set",VLOOKUP(Search!$A5613,Inventory!$AD$2:$AI$5552,6,FALSE),IF($U$8="Player",VLOOKUP(Search!$A5613,Inventory!$AF$2:$AI$5552,4,FALSE),IF($U$8="BV",VLOOKUP(Search!$A5613,Inventory!$AH$2:$AI$5552,2,FALSE),""))),"")</f>
        <v/>
      </c>
      <c r="C5613" s="38"/>
      <c r="D5613" s="38"/>
      <c r="E5613" s="38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22"/>
    </row>
    <row r="5614" spans="1:22" x14ac:dyDescent="0.2">
      <c r="A5614" s="24">
        <f>1+LARGE($A$11:A5613,1)</f>
        <v>5603</v>
      </c>
      <c r="B5614" s="38" t="str">
        <f>_xlfn.IFNA(IF($U$8="set",VLOOKUP(Search!$A5614,Inventory!$AD$2:$AI$5552,6,FALSE),IF($U$8="Player",VLOOKUP(Search!$A5614,Inventory!$AF$2:$AI$5552,4,FALSE),IF($U$8="BV",VLOOKUP(Search!$A5614,Inventory!$AH$2:$AI$5552,2,FALSE),""))),"")</f>
        <v/>
      </c>
      <c r="C5614" s="38"/>
      <c r="D5614" s="38"/>
      <c r="E5614" s="38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22"/>
    </row>
    <row r="5615" spans="1:22" x14ac:dyDescent="0.2">
      <c r="A5615" s="24">
        <f>1+LARGE($A$11:A5614,1)</f>
        <v>5604</v>
      </c>
      <c r="B5615" s="38" t="str">
        <f>_xlfn.IFNA(IF($U$8="set",VLOOKUP(Search!$A5615,Inventory!$AD$2:$AI$5552,6,FALSE),IF($U$8="Player",VLOOKUP(Search!$A5615,Inventory!$AF$2:$AI$5552,4,FALSE),IF($U$8="BV",VLOOKUP(Search!$A5615,Inventory!$AH$2:$AI$5552,2,FALSE),""))),"")</f>
        <v/>
      </c>
      <c r="C5615" s="38"/>
      <c r="D5615" s="38"/>
      <c r="E5615" s="38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22"/>
    </row>
    <row r="5616" spans="1:22" x14ac:dyDescent="0.2">
      <c r="A5616" s="24">
        <f>1+LARGE($A$11:A5615,1)</f>
        <v>5605</v>
      </c>
      <c r="B5616" s="38" t="str">
        <f>_xlfn.IFNA(IF($U$8="set",VLOOKUP(Search!$A5616,Inventory!$AD$2:$AI$5552,6,FALSE),IF($U$8="Player",VLOOKUP(Search!$A5616,Inventory!$AF$2:$AI$5552,4,FALSE),IF($U$8="BV",VLOOKUP(Search!$A5616,Inventory!$AH$2:$AI$5552,2,FALSE),""))),"")</f>
        <v/>
      </c>
      <c r="C5616" s="38"/>
      <c r="D5616" s="38"/>
      <c r="E5616" s="38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22"/>
    </row>
    <row r="5617" spans="1:22" x14ac:dyDescent="0.2">
      <c r="A5617" s="24">
        <f>1+LARGE($A$11:A5616,1)</f>
        <v>5606</v>
      </c>
      <c r="B5617" s="38" t="str">
        <f>_xlfn.IFNA(IF($U$8="set",VLOOKUP(Search!$A5617,Inventory!$AD$2:$AI$5552,6,FALSE),IF($U$8="Player",VLOOKUP(Search!$A5617,Inventory!$AF$2:$AI$5552,4,FALSE),IF($U$8="BV",VLOOKUP(Search!$A5617,Inventory!$AH$2:$AI$5552,2,FALSE),""))),"")</f>
        <v/>
      </c>
      <c r="C5617" s="38"/>
      <c r="D5617" s="38"/>
      <c r="E5617" s="38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22"/>
    </row>
    <row r="5618" spans="1:22" x14ac:dyDescent="0.2">
      <c r="A5618" s="24">
        <f>1+LARGE($A$11:A5617,1)</f>
        <v>5607</v>
      </c>
      <c r="B5618" s="38" t="str">
        <f>_xlfn.IFNA(IF($U$8="set",VLOOKUP(Search!$A5618,Inventory!$AD$2:$AI$5552,6,FALSE),IF($U$8="Player",VLOOKUP(Search!$A5618,Inventory!$AF$2:$AI$5552,4,FALSE),IF($U$8="BV",VLOOKUP(Search!$A5618,Inventory!$AH$2:$AI$5552,2,FALSE),""))),"")</f>
        <v/>
      </c>
      <c r="C5618" s="38"/>
      <c r="D5618" s="38"/>
      <c r="E5618" s="38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22"/>
    </row>
    <row r="5619" spans="1:22" x14ac:dyDescent="0.2">
      <c r="A5619" s="24">
        <f>1+LARGE($A$11:A5618,1)</f>
        <v>5608</v>
      </c>
      <c r="B5619" s="38" t="str">
        <f>_xlfn.IFNA(IF($U$8="set",VLOOKUP(Search!$A5619,Inventory!$AD$2:$AI$5552,6,FALSE),IF($U$8="Player",VLOOKUP(Search!$A5619,Inventory!$AF$2:$AI$5552,4,FALSE),IF($U$8="BV",VLOOKUP(Search!$A5619,Inventory!$AH$2:$AI$5552,2,FALSE),""))),"")</f>
        <v/>
      </c>
      <c r="C5619" s="38"/>
      <c r="D5619" s="38"/>
      <c r="E5619" s="38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22"/>
    </row>
    <row r="5620" spans="1:22" x14ac:dyDescent="0.2">
      <c r="A5620" s="24">
        <f>1+LARGE($A$11:A5619,1)</f>
        <v>5609</v>
      </c>
      <c r="B5620" s="38" t="str">
        <f>_xlfn.IFNA(IF($U$8="set",VLOOKUP(Search!$A5620,Inventory!$AD$2:$AI$5552,6,FALSE),IF($U$8="Player",VLOOKUP(Search!$A5620,Inventory!$AF$2:$AI$5552,4,FALSE),IF($U$8="BV",VLOOKUP(Search!$A5620,Inventory!$AH$2:$AI$5552,2,FALSE),""))),"")</f>
        <v/>
      </c>
      <c r="C5620" s="38"/>
      <c r="D5620" s="38"/>
      <c r="E5620" s="38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22"/>
    </row>
    <row r="5621" spans="1:22" x14ac:dyDescent="0.2">
      <c r="A5621" s="24">
        <f>1+LARGE($A$11:A5620,1)</f>
        <v>5610</v>
      </c>
      <c r="B5621" s="38" t="str">
        <f>_xlfn.IFNA(IF($U$8="set",VLOOKUP(Search!$A5621,Inventory!$AD$2:$AI$5552,6,FALSE),IF($U$8="Player",VLOOKUP(Search!$A5621,Inventory!$AF$2:$AI$5552,4,FALSE),IF($U$8="BV",VLOOKUP(Search!$A5621,Inventory!$AH$2:$AI$5552,2,FALSE),""))),"")</f>
        <v/>
      </c>
      <c r="C5621" s="38"/>
      <c r="D5621" s="38"/>
      <c r="E5621" s="38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22"/>
    </row>
    <row r="5622" spans="1:22" x14ac:dyDescent="0.2">
      <c r="A5622" s="24">
        <f>1+LARGE($A$11:A5621,1)</f>
        <v>5611</v>
      </c>
      <c r="B5622" s="38" t="str">
        <f>_xlfn.IFNA(IF($U$8="set",VLOOKUP(Search!$A5622,Inventory!$AD$2:$AI$5552,6,FALSE),IF($U$8="Player",VLOOKUP(Search!$A5622,Inventory!$AF$2:$AI$5552,4,FALSE),IF($U$8="BV",VLOOKUP(Search!$A5622,Inventory!$AH$2:$AI$5552,2,FALSE),""))),"")</f>
        <v/>
      </c>
      <c r="C5622" s="38"/>
      <c r="D5622" s="38"/>
      <c r="E5622" s="38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22"/>
    </row>
    <row r="5623" spans="1:22" x14ac:dyDescent="0.2">
      <c r="A5623" s="24">
        <f>1+LARGE($A$11:A5622,1)</f>
        <v>5612</v>
      </c>
      <c r="B5623" s="38" t="str">
        <f>_xlfn.IFNA(IF($U$8="set",VLOOKUP(Search!$A5623,Inventory!$AD$2:$AI$5552,6,FALSE),IF($U$8="Player",VLOOKUP(Search!$A5623,Inventory!$AF$2:$AI$5552,4,FALSE),IF($U$8="BV",VLOOKUP(Search!$A5623,Inventory!$AH$2:$AI$5552,2,FALSE),""))),"")</f>
        <v/>
      </c>
      <c r="C5623" s="38"/>
      <c r="D5623" s="38"/>
      <c r="E5623" s="38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22"/>
    </row>
    <row r="5624" spans="1:22" x14ac:dyDescent="0.2">
      <c r="A5624" s="24">
        <f>1+LARGE($A$11:A5623,1)</f>
        <v>5613</v>
      </c>
      <c r="B5624" s="38" t="str">
        <f>_xlfn.IFNA(IF($U$8="set",VLOOKUP(Search!$A5624,Inventory!$AD$2:$AI$5552,6,FALSE),IF($U$8="Player",VLOOKUP(Search!$A5624,Inventory!$AF$2:$AI$5552,4,FALSE),IF($U$8="BV",VLOOKUP(Search!$A5624,Inventory!$AH$2:$AI$5552,2,FALSE),""))),"")</f>
        <v/>
      </c>
      <c r="C5624" s="38"/>
      <c r="D5624" s="38"/>
      <c r="E5624" s="38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22"/>
    </row>
    <row r="5625" spans="1:22" x14ac:dyDescent="0.2">
      <c r="A5625" s="24">
        <f>1+LARGE($A$11:A5624,1)</f>
        <v>5614</v>
      </c>
      <c r="B5625" s="38" t="str">
        <f>_xlfn.IFNA(IF($U$8="set",VLOOKUP(Search!$A5625,Inventory!$AD$2:$AI$5552,6,FALSE),IF($U$8="Player",VLOOKUP(Search!$A5625,Inventory!$AF$2:$AI$5552,4,FALSE),IF($U$8="BV",VLOOKUP(Search!$A5625,Inventory!$AH$2:$AI$5552,2,FALSE),""))),"")</f>
        <v/>
      </c>
      <c r="C5625" s="38"/>
      <c r="D5625" s="38"/>
      <c r="E5625" s="38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22"/>
    </row>
    <row r="5626" spans="1:22" x14ac:dyDescent="0.2">
      <c r="A5626" s="24">
        <f>1+LARGE($A$11:A5625,1)</f>
        <v>5615</v>
      </c>
      <c r="B5626" s="38" t="str">
        <f>_xlfn.IFNA(IF($U$8="set",VLOOKUP(Search!$A5626,Inventory!$AD$2:$AI$5552,6,FALSE),IF($U$8="Player",VLOOKUP(Search!$A5626,Inventory!$AF$2:$AI$5552,4,FALSE),IF($U$8="BV",VLOOKUP(Search!$A5626,Inventory!$AH$2:$AI$5552,2,FALSE),""))),"")</f>
        <v/>
      </c>
      <c r="C5626" s="38"/>
      <c r="D5626" s="38"/>
      <c r="E5626" s="38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22"/>
    </row>
    <row r="5627" spans="1:22" x14ac:dyDescent="0.2">
      <c r="A5627" s="24">
        <f>1+LARGE($A$11:A5626,1)</f>
        <v>5616</v>
      </c>
      <c r="B5627" s="38" t="str">
        <f>_xlfn.IFNA(IF($U$8="set",VLOOKUP(Search!$A5627,Inventory!$AD$2:$AI$5552,6,FALSE),IF($U$8="Player",VLOOKUP(Search!$A5627,Inventory!$AF$2:$AI$5552,4,FALSE),IF($U$8="BV",VLOOKUP(Search!$A5627,Inventory!$AH$2:$AI$5552,2,FALSE),""))),"")</f>
        <v/>
      </c>
      <c r="C5627" s="38"/>
      <c r="D5627" s="38"/>
      <c r="E5627" s="38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22"/>
    </row>
    <row r="5628" spans="1:22" x14ac:dyDescent="0.2">
      <c r="A5628" s="24">
        <f>1+LARGE($A$11:A5627,1)</f>
        <v>5617</v>
      </c>
      <c r="B5628" s="38" t="str">
        <f>_xlfn.IFNA(IF($U$8="set",VLOOKUP(Search!$A5628,Inventory!$AD$2:$AI$5552,6,FALSE),IF($U$8="Player",VLOOKUP(Search!$A5628,Inventory!$AF$2:$AI$5552,4,FALSE),IF($U$8="BV",VLOOKUP(Search!$A5628,Inventory!$AH$2:$AI$5552,2,FALSE),""))),"")</f>
        <v/>
      </c>
      <c r="C5628" s="38"/>
      <c r="D5628" s="38"/>
      <c r="E5628" s="38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22"/>
    </row>
    <row r="5629" spans="1:22" x14ac:dyDescent="0.2">
      <c r="A5629" s="24">
        <f>1+LARGE($A$11:A5628,1)</f>
        <v>5618</v>
      </c>
      <c r="B5629" s="38" t="str">
        <f>_xlfn.IFNA(IF($U$8="set",VLOOKUP(Search!$A5629,Inventory!$AD$2:$AI$5552,6,FALSE),IF($U$8="Player",VLOOKUP(Search!$A5629,Inventory!$AF$2:$AI$5552,4,FALSE),IF($U$8="BV",VLOOKUP(Search!$A5629,Inventory!$AH$2:$AI$5552,2,FALSE),""))),"")</f>
        <v/>
      </c>
      <c r="C5629" s="38"/>
      <c r="D5629" s="38"/>
      <c r="E5629" s="38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22"/>
    </row>
    <row r="5630" spans="1:22" x14ac:dyDescent="0.2">
      <c r="A5630" s="24">
        <f>1+LARGE($A$11:A5629,1)</f>
        <v>5619</v>
      </c>
      <c r="B5630" s="38" t="str">
        <f>_xlfn.IFNA(IF($U$8="set",VLOOKUP(Search!$A5630,Inventory!$AD$2:$AI$5552,6,FALSE),IF($U$8="Player",VLOOKUP(Search!$A5630,Inventory!$AF$2:$AI$5552,4,FALSE),IF($U$8="BV",VLOOKUP(Search!$A5630,Inventory!$AH$2:$AI$5552,2,FALSE),""))),"")</f>
        <v/>
      </c>
      <c r="C5630" s="38"/>
      <c r="D5630" s="38"/>
      <c r="E5630" s="38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22"/>
    </row>
    <row r="5631" spans="1:22" x14ac:dyDescent="0.2">
      <c r="A5631" s="24">
        <f>1+LARGE($A$11:A5630,1)</f>
        <v>5620</v>
      </c>
      <c r="B5631" s="38" t="str">
        <f>_xlfn.IFNA(IF($U$8="set",VLOOKUP(Search!$A5631,Inventory!$AD$2:$AI$5552,6,FALSE),IF($U$8="Player",VLOOKUP(Search!$A5631,Inventory!$AF$2:$AI$5552,4,FALSE),IF($U$8="BV",VLOOKUP(Search!$A5631,Inventory!$AH$2:$AI$5552,2,FALSE),""))),"")</f>
        <v/>
      </c>
      <c r="C5631" s="38"/>
      <c r="D5631" s="38"/>
      <c r="E5631" s="38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22"/>
    </row>
    <row r="5632" spans="1:22" x14ac:dyDescent="0.2">
      <c r="A5632" s="24">
        <f>1+LARGE($A$11:A5631,1)</f>
        <v>5621</v>
      </c>
      <c r="B5632" s="38" t="str">
        <f>_xlfn.IFNA(IF($U$8="set",VLOOKUP(Search!$A5632,Inventory!$AD$2:$AI$5552,6,FALSE),IF($U$8="Player",VLOOKUP(Search!$A5632,Inventory!$AF$2:$AI$5552,4,FALSE),IF($U$8="BV",VLOOKUP(Search!$A5632,Inventory!$AH$2:$AI$5552,2,FALSE),""))),"")</f>
        <v/>
      </c>
      <c r="C5632" s="38"/>
      <c r="D5632" s="38"/>
      <c r="E5632" s="38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22"/>
    </row>
    <row r="5633" spans="1:22" x14ac:dyDescent="0.2">
      <c r="A5633" s="24">
        <f>1+LARGE($A$11:A5632,1)</f>
        <v>5622</v>
      </c>
      <c r="B5633" s="38" t="str">
        <f>_xlfn.IFNA(IF($U$8="set",VLOOKUP(Search!$A5633,Inventory!$AD$2:$AI$5552,6,FALSE),IF($U$8="Player",VLOOKUP(Search!$A5633,Inventory!$AF$2:$AI$5552,4,FALSE),IF($U$8="BV",VLOOKUP(Search!$A5633,Inventory!$AH$2:$AI$5552,2,FALSE),""))),"")</f>
        <v/>
      </c>
      <c r="C5633" s="38"/>
      <c r="D5633" s="38"/>
      <c r="E5633" s="38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22"/>
    </row>
    <row r="5634" spans="1:22" x14ac:dyDescent="0.2">
      <c r="A5634" s="24">
        <f>1+LARGE($A$11:A5633,1)</f>
        <v>5623</v>
      </c>
      <c r="B5634" s="38" t="str">
        <f>_xlfn.IFNA(IF($U$8="set",VLOOKUP(Search!$A5634,Inventory!$AD$2:$AI$5552,6,FALSE),IF($U$8="Player",VLOOKUP(Search!$A5634,Inventory!$AF$2:$AI$5552,4,FALSE),IF($U$8="BV",VLOOKUP(Search!$A5634,Inventory!$AH$2:$AI$5552,2,FALSE),""))),"")</f>
        <v/>
      </c>
      <c r="C5634" s="38"/>
      <c r="D5634" s="38"/>
      <c r="E5634" s="38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22"/>
    </row>
    <row r="5635" spans="1:22" x14ac:dyDescent="0.2">
      <c r="A5635" s="24">
        <f>1+LARGE($A$11:A5634,1)</f>
        <v>5624</v>
      </c>
      <c r="B5635" s="38" t="str">
        <f>_xlfn.IFNA(IF($U$8="set",VLOOKUP(Search!$A5635,Inventory!$AD$2:$AI$5552,6,FALSE),IF($U$8="Player",VLOOKUP(Search!$A5635,Inventory!$AF$2:$AI$5552,4,FALSE),IF($U$8="BV",VLOOKUP(Search!$A5635,Inventory!$AH$2:$AI$5552,2,FALSE),""))),"")</f>
        <v/>
      </c>
      <c r="C5635" s="38"/>
      <c r="D5635" s="38"/>
      <c r="E5635" s="38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22"/>
    </row>
    <row r="5636" spans="1:22" x14ac:dyDescent="0.2">
      <c r="A5636" s="24">
        <f>1+LARGE($A$11:A5635,1)</f>
        <v>5625</v>
      </c>
      <c r="B5636" s="38" t="str">
        <f>_xlfn.IFNA(IF($U$8="set",VLOOKUP(Search!$A5636,Inventory!$AD$2:$AI$5552,6,FALSE),IF($U$8="Player",VLOOKUP(Search!$A5636,Inventory!$AF$2:$AI$5552,4,FALSE),IF($U$8="BV",VLOOKUP(Search!$A5636,Inventory!$AH$2:$AI$5552,2,FALSE),""))),"")</f>
        <v/>
      </c>
      <c r="C5636" s="38"/>
      <c r="D5636" s="38"/>
      <c r="E5636" s="38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22"/>
    </row>
    <row r="5637" spans="1:22" x14ac:dyDescent="0.2">
      <c r="A5637" s="24">
        <f>1+LARGE($A$11:A5636,1)</f>
        <v>5626</v>
      </c>
      <c r="B5637" s="38" t="str">
        <f>_xlfn.IFNA(IF($U$8="set",VLOOKUP(Search!$A5637,Inventory!$AD$2:$AI$5552,6,FALSE),IF($U$8="Player",VLOOKUP(Search!$A5637,Inventory!$AF$2:$AI$5552,4,FALSE),IF($U$8="BV",VLOOKUP(Search!$A5637,Inventory!$AH$2:$AI$5552,2,FALSE),""))),"")</f>
        <v/>
      </c>
      <c r="C5637" s="38"/>
      <c r="D5637" s="38"/>
      <c r="E5637" s="38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22"/>
    </row>
    <row r="5638" spans="1:22" x14ac:dyDescent="0.2">
      <c r="A5638" s="24">
        <f>1+LARGE($A$11:A5637,1)</f>
        <v>5627</v>
      </c>
      <c r="B5638" s="38" t="str">
        <f>_xlfn.IFNA(IF($U$8="set",VLOOKUP(Search!$A5638,Inventory!$AD$2:$AI$5552,6,FALSE),IF($U$8="Player",VLOOKUP(Search!$A5638,Inventory!$AF$2:$AI$5552,4,FALSE),IF($U$8="BV",VLOOKUP(Search!$A5638,Inventory!$AH$2:$AI$5552,2,FALSE),""))),"")</f>
        <v/>
      </c>
      <c r="C5638" s="38"/>
      <c r="D5638" s="38"/>
      <c r="E5638" s="38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22"/>
    </row>
    <row r="5639" spans="1:22" x14ac:dyDescent="0.2">
      <c r="A5639" s="24">
        <f>1+LARGE($A$11:A5638,1)</f>
        <v>5628</v>
      </c>
      <c r="B5639" s="38" t="str">
        <f>_xlfn.IFNA(IF($U$8="set",VLOOKUP(Search!$A5639,Inventory!$AD$2:$AI$5552,6,FALSE),IF($U$8="Player",VLOOKUP(Search!$A5639,Inventory!$AF$2:$AI$5552,4,FALSE),IF($U$8="BV",VLOOKUP(Search!$A5639,Inventory!$AH$2:$AI$5552,2,FALSE),""))),"")</f>
        <v/>
      </c>
      <c r="C5639" s="38"/>
      <c r="D5639" s="38"/>
      <c r="E5639" s="38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22"/>
    </row>
    <row r="5640" spans="1:22" x14ac:dyDescent="0.2">
      <c r="A5640" s="24">
        <f>1+LARGE($A$11:A5639,1)</f>
        <v>5629</v>
      </c>
      <c r="B5640" s="38" t="str">
        <f>_xlfn.IFNA(IF($U$8="set",VLOOKUP(Search!$A5640,Inventory!$AD$2:$AI$5552,6,FALSE),IF($U$8="Player",VLOOKUP(Search!$A5640,Inventory!$AF$2:$AI$5552,4,FALSE),IF($U$8="BV",VLOOKUP(Search!$A5640,Inventory!$AH$2:$AI$5552,2,FALSE),""))),"")</f>
        <v/>
      </c>
      <c r="C5640" s="38"/>
      <c r="D5640" s="38"/>
      <c r="E5640" s="38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22"/>
    </row>
    <row r="5641" spans="1:22" x14ac:dyDescent="0.2">
      <c r="A5641" s="24">
        <f>1+LARGE($A$11:A5640,1)</f>
        <v>5630</v>
      </c>
      <c r="B5641" s="38" t="str">
        <f>_xlfn.IFNA(IF($U$8="set",VLOOKUP(Search!$A5641,Inventory!$AD$2:$AI$5552,6,FALSE),IF($U$8="Player",VLOOKUP(Search!$A5641,Inventory!$AF$2:$AI$5552,4,FALSE),IF($U$8="BV",VLOOKUP(Search!$A5641,Inventory!$AH$2:$AI$5552,2,FALSE),""))),"")</f>
        <v/>
      </c>
      <c r="C5641" s="38"/>
      <c r="D5641" s="38"/>
      <c r="E5641" s="38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22"/>
    </row>
    <row r="5642" spans="1:22" x14ac:dyDescent="0.2">
      <c r="A5642" s="24">
        <f>1+LARGE($A$11:A5641,1)</f>
        <v>5631</v>
      </c>
      <c r="B5642" s="38" t="str">
        <f>_xlfn.IFNA(IF($U$8="set",VLOOKUP(Search!$A5642,Inventory!$AD$2:$AI$5552,6,FALSE),IF($U$8="Player",VLOOKUP(Search!$A5642,Inventory!$AF$2:$AI$5552,4,FALSE),IF($U$8="BV",VLOOKUP(Search!$A5642,Inventory!$AH$2:$AI$5552,2,FALSE),""))),"")</f>
        <v/>
      </c>
      <c r="C5642" s="38"/>
      <c r="D5642" s="38"/>
      <c r="E5642" s="38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22"/>
    </row>
    <row r="5643" spans="1:22" x14ac:dyDescent="0.2">
      <c r="A5643" s="24">
        <f>1+LARGE($A$11:A5642,1)</f>
        <v>5632</v>
      </c>
      <c r="B5643" s="38" t="str">
        <f>_xlfn.IFNA(IF($U$8="set",VLOOKUP(Search!$A5643,Inventory!$AD$2:$AI$5552,6,FALSE),IF($U$8="Player",VLOOKUP(Search!$A5643,Inventory!$AF$2:$AI$5552,4,FALSE),IF($U$8="BV",VLOOKUP(Search!$A5643,Inventory!$AH$2:$AI$5552,2,FALSE),""))),"")</f>
        <v/>
      </c>
      <c r="C5643" s="38"/>
      <c r="D5643" s="38"/>
      <c r="E5643" s="38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22"/>
    </row>
    <row r="5644" spans="1:22" x14ac:dyDescent="0.2">
      <c r="A5644" s="24">
        <f>1+LARGE($A$11:A5643,1)</f>
        <v>5633</v>
      </c>
      <c r="B5644" s="38" t="str">
        <f>_xlfn.IFNA(IF($U$8="set",VLOOKUP(Search!$A5644,Inventory!$AD$2:$AI$5552,6,FALSE),IF($U$8="Player",VLOOKUP(Search!$A5644,Inventory!$AF$2:$AI$5552,4,FALSE),IF($U$8="BV",VLOOKUP(Search!$A5644,Inventory!$AH$2:$AI$5552,2,FALSE),""))),"")</f>
        <v/>
      </c>
      <c r="C5644" s="38"/>
      <c r="D5644" s="38"/>
      <c r="E5644" s="38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22"/>
    </row>
    <row r="5645" spans="1:22" x14ac:dyDescent="0.2">
      <c r="A5645" s="24">
        <f>1+LARGE($A$11:A5644,1)</f>
        <v>5634</v>
      </c>
      <c r="B5645" s="38" t="str">
        <f>_xlfn.IFNA(IF($U$8="set",VLOOKUP(Search!$A5645,Inventory!$AD$2:$AI$5552,6,FALSE),IF($U$8="Player",VLOOKUP(Search!$A5645,Inventory!$AF$2:$AI$5552,4,FALSE),IF($U$8="BV",VLOOKUP(Search!$A5645,Inventory!$AH$2:$AI$5552,2,FALSE),""))),"")</f>
        <v/>
      </c>
      <c r="C5645" s="38"/>
      <c r="D5645" s="38"/>
      <c r="E5645" s="38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22"/>
    </row>
    <row r="5646" spans="1:22" x14ac:dyDescent="0.2">
      <c r="A5646" s="24">
        <f>1+LARGE($A$11:A5645,1)</f>
        <v>5635</v>
      </c>
      <c r="B5646" s="38" t="str">
        <f>_xlfn.IFNA(IF($U$8="set",VLOOKUP(Search!$A5646,Inventory!$AD$2:$AI$5552,6,FALSE),IF($U$8="Player",VLOOKUP(Search!$A5646,Inventory!$AF$2:$AI$5552,4,FALSE),IF($U$8="BV",VLOOKUP(Search!$A5646,Inventory!$AH$2:$AI$5552,2,FALSE),""))),"")</f>
        <v/>
      </c>
      <c r="C5646" s="38"/>
      <c r="D5646" s="38"/>
      <c r="E5646" s="38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22"/>
    </row>
    <row r="5647" spans="1:22" x14ac:dyDescent="0.2">
      <c r="A5647" s="24">
        <f>1+LARGE($A$11:A5646,1)</f>
        <v>5636</v>
      </c>
      <c r="B5647" s="38" t="str">
        <f>_xlfn.IFNA(IF($U$8="set",VLOOKUP(Search!$A5647,Inventory!$AD$2:$AI$5552,6,FALSE),IF($U$8="Player",VLOOKUP(Search!$A5647,Inventory!$AF$2:$AI$5552,4,FALSE),IF($U$8="BV",VLOOKUP(Search!$A5647,Inventory!$AH$2:$AI$5552,2,FALSE),""))),"")</f>
        <v/>
      </c>
      <c r="C5647" s="38"/>
      <c r="D5647" s="38"/>
      <c r="E5647" s="38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22"/>
    </row>
    <row r="5648" spans="1:22" x14ac:dyDescent="0.2">
      <c r="A5648" s="24">
        <f>1+LARGE($A$11:A5647,1)</f>
        <v>5637</v>
      </c>
      <c r="B5648" s="38" t="str">
        <f>_xlfn.IFNA(IF($U$8="set",VLOOKUP(Search!$A5648,Inventory!$AD$2:$AI$5552,6,FALSE),IF($U$8="Player",VLOOKUP(Search!$A5648,Inventory!$AF$2:$AI$5552,4,FALSE),IF($U$8="BV",VLOOKUP(Search!$A5648,Inventory!$AH$2:$AI$5552,2,FALSE),""))),"")</f>
        <v/>
      </c>
      <c r="C5648" s="38"/>
      <c r="D5648" s="38"/>
      <c r="E5648" s="38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22"/>
    </row>
    <row r="5649" spans="1:22" x14ac:dyDescent="0.2">
      <c r="A5649" s="24">
        <f>1+LARGE($A$11:A5648,1)</f>
        <v>5638</v>
      </c>
      <c r="B5649" s="38" t="str">
        <f>_xlfn.IFNA(IF($U$8="set",VLOOKUP(Search!$A5649,Inventory!$AD$2:$AI$5552,6,FALSE),IF($U$8="Player",VLOOKUP(Search!$A5649,Inventory!$AF$2:$AI$5552,4,FALSE),IF($U$8="BV",VLOOKUP(Search!$A5649,Inventory!$AH$2:$AI$5552,2,FALSE),""))),"")</f>
        <v/>
      </c>
      <c r="C5649" s="38"/>
      <c r="D5649" s="38"/>
      <c r="E5649" s="38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22"/>
    </row>
    <row r="5650" spans="1:22" x14ac:dyDescent="0.2">
      <c r="A5650" s="24">
        <f>1+LARGE($A$11:A5649,1)</f>
        <v>5639</v>
      </c>
      <c r="B5650" s="38" t="str">
        <f>_xlfn.IFNA(IF($U$8="set",VLOOKUP(Search!$A5650,Inventory!$AD$2:$AI$5552,6,FALSE),IF($U$8="Player",VLOOKUP(Search!$A5650,Inventory!$AF$2:$AI$5552,4,FALSE),IF($U$8="BV",VLOOKUP(Search!$A5650,Inventory!$AH$2:$AI$5552,2,FALSE),""))),"")</f>
        <v/>
      </c>
      <c r="C5650" s="38"/>
      <c r="D5650" s="38"/>
      <c r="E5650" s="38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22"/>
    </row>
    <row r="5651" spans="1:22" x14ac:dyDescent="0.2">
      <c r="A5651" s="24">
        <f>1+LARGE($A$11:A5650,1)</f>
        <v>5640</v>
      </c>
      <c r="B5651" s="38" t="str">
        <f>_xlfn.IFNA(IF($U$8="set",VLOOKUP(Search!$A5651,Inventory!$AD$2:$AI$5552,6,FALSE),IF($U$8="Player",VLOOKUP(Search!$A5651,Inventory!$AF$2:$AI$5552,4,FALSE),IF($U$8="BV",VLOOKUP(Search!$A5651,Inventory!$AH$2:$AI$5552,2,FALSE),""))),"")</f>
        <v/>
      </c>
      <c r="C5651" s="38"/>
      <c r="D5651" s="38"/>
      <c r="E5651" s="38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22"/>
    </row>
    <row r="5652" spans="1:22" x14ac:dyDescent="0.2">
      <c r="A5652" s="24">
        <f>1+LARGE($A$11:A5651,1)</f>
        <v>5641</v>
      </c>
      <c r="B5652" s="38" t="str">
        <f>_xlfn.IFNA(IF($U$8="set",VLOOKUP(Search!$A5652,Inventory!$AD$2:$AI$5552,6,FALSE),IF($U$8="Player",VLOOKUP(Search!$A5652,Inventory!$AF$2:$AI$5552,4,FALSE),IF($U$8="BV",VLOOKUP(Search!$A5652,Inventory!$AH$2:$AI$5552,2,FALSE),""))),"")</f>
        <v/>
      </c>
      <c r="C5652" s="38"/>
      <c r="D5652" s="38"/>
      <c r="E5652" s="38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22"/>
    </row>
    <row r="5653" spans="1:22" x14ac:dyDescent="0.2">
      <c r="A5653" s="24">
        <f>1+LARGE($A$11:A5652,1)</f>
        <v>5642</v>
      </c>
      <c r="B5653" s="38" t="str">
        <f>_xlfn.IFNA(IF($U$8="set",VLOOKUP(Search!$A5653,Inventory!$AD$2:$AI$5552,6,FALSE),IF($U$8="Player",VLOOKUP(Search!$A5653,Inventory!$AF$2:$AI$5552,4,FALSE),IF($U$8="BV",VLOOKUP(Search!$A5653,Inventory!$AH$2:$AI$5552,2,FALSE),""))),"")</f>
        <v/>
      </c>
      <c r="C5653" s="38"/>
      <c r="D5653" s="38"/>
      <c r="E5653" s="38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22"/>
    </row>
    <row r="5654" spans="1:22" x14ac:dyDescent="0.2">
      <c r="A5654" s="24">
        <f>1+LARGE($A$11:A5653,1)</f>
        <v>5643</v>
      </c>
      <c r="B5654" s="38" t="str">
        <f>_xlfn.IFNA(IF($U$8="set",VLOOKUP(Search!$A5654,Inventory!$AD$2:$AI$5552,6,FALSE),IF($U$8="Player",VLOOKUP(Search!$A5654,Inventory!$AF$2:$AI$5552,4,FALSE),IF($U$8="BV",VLOOKUP(Search!$A5654,Inventory!$AH$2:$AI$5552,2,FALSE),""))),"")</f>
        <v/>
      </c>
      <c r="C5654" s="38"/>
      <c r="D5654" s="38"/>
      <c r="E5654" s="38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22"/>
    </row>
    <row r="5655" spans="1:22" x14ac:dyDescent="0.2">
      <c r="A5655" s="24">
        <f>1+LARGE($A$11:A5654,1)</f>
        <v>5644</v>
      </c>
      <c r="B5655" s="38" t="str">
        <f>_xlfn.IFNA(IF($U$8="set",VLOOKUP(Search!$A5655,Inventory!$AD$2:$AI$5552,6,FALSE),IF($U$8="Player",VLOOKUP(Search!$A5655,Inventory!$AF$2:$AI$5552,4,FALSE),IF($U$8="BV",VLOOKUP(Search!$A5655,Inventory!$AH$2:$AI$5552,2,FALSE),""))),"")</f>
        <v/>
      </c>
      <c r="C5655" s="38"/>
      <c r="D5655" s="38"/>
      <c r="E5655" s="38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22"/>
    </row>
    <row r="5656" spans="1:22" x14ac:dyDescent="0.2">
      <c r="A5656" s="24">
        <f>1+LARGE($A$11:A5655,1)</f>
        <v>5645</v>
      </c>
      <c r="B5656" s="38" t="str">
        <f>_xlfn.IFNA(IF($U$8="set",VLOOKUP(Search!$A5656,Inventory!$AD$2:$AI$5552,6,FALSE),IF($U$8="Player",VLOOKUP(Search!$A5656,Inventory!$AF$2:$AI$5552,4,FALSE),IF($U$8="BV",VLOOKUP(Search!$A5656,Inventory!$AH$2:$AI$5552,2,FALSE),""))),"")</f>
        <v/>
      </c>
      <c r="C5656" s="38"/>
      <c r="D5656" s="38"/>
      <c r="E5656" s="38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22"/>
    </row>
    <row r="5657" spans="1:22" x14ac:dyDescent="0.2">
      <c r="A5657" s="24">
        <f>1+LARGE($A$11:A5656,1)</f>
        <v>5646</v>
      </c>
      <c r="B5657" s="38" t="str">
        <f>_xlfn.IFNA(IF($U$8="set",VLOOKUP(Search!$A5657,Inventory!$AD$2:$AI$5552,6,FALSE),IF($U$8="Player",VLOOKUP(Search!$A5657,Inventory!$AF$2:$AI$5552,4,FALSE),IF($U$8="BV",VLOOKUP(Search!$A5657,Inventory!$AH$2:$AI$5552,2,FALSE),""))),"")</f>
        <v/>
      </c>
      <c r="C5657" s="38"/>
      <c r="D5657" s="38"/>
      <c r="E5657" s="38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22"/>
    </row>
    <row r="5658" spans="1:22" x14ac:dyDescent="0.2">
      <c r="A5658" s="24">
        <f>1+LARGE($A$11:A5657,1)</f>
        <v>5647</v>
      </c>
      <c r="B5658" s="38" t="str">
        <f>_xlfn.IFNA(IF($U$8="set",VLOOKUP(Search!$A5658,Inventory!$AD$2:$AI$5552,6,FALSE),IF($U$8="Player",VLOOKUP(Search!$A5658,Inventory!$AF$2:$AI$5552,4,FALSE),IF($U$8="BV",VLOOKUP(Search!$A5658,Inventory!$AH$2:$AI$5552,2,FALSE),""))),"")</f>
        <v/>
      </c>
      <c r="C5658" s="38"/>
      <c r="D5658" s="38"/>
      <c r="E5658" s="38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22"/>
    </row>
    <row r="5659" spans="1:22" x14ac:dyDescent="0.2">
      <c r="A5659" s="24">
        <f>1+LARGE($A$11:A5658,1)</f>
        <v>5648</v>
      </c>
      <c r="B5659" s="38" t="str">
        <f>_xlfn.IFNA(IF($U$8="set",VLOOKUP(Search!$A5659,Inventory!$AD$2:$AI$5552,6,FALSE),IF($U$8="Player",VLOOKUP(Search!$A5659,Inventory!$AF$2:$AI$5552,4,FALSE),IF($U$8="BV",VLOOKUP(Search!$A5659,Inventory!$AH$2:$AI$5552,2,FALSE),""))),"")</f>
        <v/>
      </c>
      <c r="C5659" s="38"/>
      <c r="D5659" s="38"/>
      <c r="E5659" s="38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22"/>
    </row>
    <row r="5660" spans="1:22" x14ac:dyDescent="0.2">
      <c r="A5660" s="24">
        <f>1+LARGE($A$11:A5659,1)</f>
        <v>5649</v>
      </c>
      <c r="B5660" s="38" t="str">
        <f>_xlfn.IFNA(IF($U$8="set",VLOOKUP(Search!$A5660,Inventory!$AD$2:$AI$5552,6,FALSE),IF($U$8="Player",VLOOKUP(Search!$A5660,Inventory!$AF$2:$AI$5552,4,FALSE),IF($U$8="BV",VLOOKUP(Search!$A5660,Inventory!$AH$2:$AI$5552,2,FALSE),""))),"")</f>
        <v/>
      </c>
      <c r="C5660" s="38"/>
      <c r="D5660" s="38"/>
      <c r="E5660" s="38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22"/>
    </row>
    <row r="5661" spans="1:22" x14ac:dyDescent="0.2">
      <c r="A5661" s="24">
        <f>1+LARGE($A$11:A5660,1)</f>
        <v>5650</v>
      </c>
      <c r="B5661" s="38" t="str">
        <f>_xlfn.IFNA(IF($U$8="set",VLOOKUP(Search!$A5661,Inventory!$AD$2:$AI$5552,6,FALSE),IF($U$8="Player",VLOOKUP(Search!$A5661,Inventory!$AF$2:$AI$5552,4,FALSE),IF($U$8="BV",VLOOKUP(Search!$A5661,Inventory!$AH$2:$AI$5552,2,FALSE),""))),"")</f>
        <v/>
      </c>
      <c r="C5661" s="38"/>
      <c r="D5661" s="38"/>
      <c r="E5661" s="38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22"/>
    </row>
    <row r="5662" spans="1:22" x14ac:dyDescent="0.2">
      <c r="A5662" s="24">
        <f>1+LARGE($A$11:A5661,1)</f>
        <v>5651</v>
      </c>
      <c r="B5662" s="38" t="str">
        <f>_xlfn.IFNA(IF($U$8="set",VLOOKUP(Search!$A5662,Inventory!$AD$2:$AI$5552,6,FALSE),IF($U$8="Player",VLOOKUP(Search!$A5662,Inventory!$AF$2:$AI$5552,4,FALSE),IF($U$8="BV",VLOOKUP(Search!$A5662,Inventory!$AH$2:$AI$5552,2,FALSE),""))),"")</f>
        <v/>
      </c>
      <c r="C5662" s="38"/>
      <c r="D5662" s="38"/>
      <c r="E5662" s="38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22"/>
    </row>
    <row r="5663" spans="1:22" x14ac:dyDescent="0.2">
      <c r="A5663" s="24">
        <f>1+LARGE($A$11:A5662,1)</f>
        <v>5652</v>
      </c>
      <c r="B5663" s="38" t="str">
        <f>_xlfn.IFNA(IF($U$8="set",VLOOKUP(Search!$A5663,Inventory!$AD$2:$AI$5552,6,FALSE),IF($U$8="Player",VLOOKUP(Search!$A5663,Inventory!$AF$2:$AI$5552,4,FALSE),IF($U$8="BV",VLOOKUP(Search!$A5663,Inventory!$AH$2:$AI$5552,2,FALSE),""))),"")</f>
        <v/>
      </c>
      <c r="C5663" s="38"/>
      <c r="D5663" s="38"/>
      <c r="E5663" s="38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22"/>
    </row>
    <row r="5664" spans="1:22" x14ac:dyDescent="0.2">
      <c r="A5664" s="24">
        <f>1+LARGE($A$11:A5663,1)</f>
        <v>5653</v>
      </c>
      <c r="B5664" s="38" t="str">
        <f>_xlfn.IFNA(IF($U$8="set",VLOOKUP(Search!$A5664,Inventory!$AD$2:$AI$5552,6,FALSE),IF($U$8="Player",VLOOKUP(Search!$A5664,Inventory!$AF$2:$AI$5552,4,FALSE),IF($U$8="BV",VLOOKUP(Search!$A5664,Inventory!$AH$2:$AI$5552,2,FALSE),""))),"")</f>
        <v/>
      </c>
      <c r="C5664" s="38"/>
      <c r="D5664" s="38"/>
      <c r="E5664" s="38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22"/>
    </row>
    <row r="5665" spans="1:22" x14ac:dyDescent="0.2">
      <c r="A5665" s="24">
        <f>1+LARGE($A$11:A5664,1)</f>
        <v>5654</v>
      </c>
      <c r="B5665" s="38" t="str">
        <f>_xlfn.IFNA(IF($U$8="set",VLOOKUP(Search!$A5665,Inventory!$AD$2:$AI$5552,6,FALSE),IF($U$8="Player",VLOOKUP(Search!$A5665,Inventory!$AF$2:$AI$5552,4,FALSE),IF($U$8="BV",VLOOKUP(Search!$A5665,Inventory!$AH$2:$AI$5552,2,FALSE),""))),"")</f>
        <v/>
      </c>
      <c r="C5665" s="38"/>
      <c r="D5665" s="38"/>
      <c r="E5665" s="38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22"/>
    </row>
    <row r="5666" spans="1:22" x14ac:dyDescent="0.2">
      <c r="A5666" s="24">
        <f>1+LARGE($A$11:A5665,1)</f>
        <v>5655</v>
      </c>
      <c r="B5666" s="38" t="str">
        <f>_xlfn.IFNA(IF($U$8="set",VLOOKUP(Search!$A5666,Inventory!$AD$2:$AI$5552,6,FALSE),IF($U$8="Player",VLOOKUP(Search!$A5666,Inventory!$AF$2:$AI$5552,4,FALSE),IF($U$8="BV",VLOOKUP(Search!$A5666,Inventory!$AH$2:$AI$5552,2,FALSE),""))),"")</f>
        <v/>
      </c>
      <c r="C5666" s="38"/>
      <c r="D5666" s="38"/>
      <c r="E5666" s="38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22"/>
    </row>
    <row r="5667" spans="1:22" x14ac:dyDescent="0.2">
      <c r="A5667" s="24">
        <f>1+LARGE($A$11:A5666,1)</f>
        <v>5656</v>
      </c>
      <c r="B5667" s="38" t="str">
        <f>_xlfn.IFNA(IF($U$8="set",VLOOKUP(Search!$A5667,Inventory!$AD$2:$AI$5552,6,FALSE),IF($U$8="Player",VLOOKUP(Search!$A5667,Inventory!$AF$2:$AI$5552,4,FALSE),IF($U$8="BV",VLOOKUP(Search!$A5667,Inventory!$AH$2:$AI$5552,2,FALSE),""))),"")</f>
        <v/>
      </c>
      <c r="C5667" s="38"/>
      <c r="D5667" s="38"/>
      <c r="E5667" s="38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22"/>
    </row>
    <row r="5668" spans="1:22" x14ac:dyDescent="0.2">
      <c r="A5668" s="24">
        <f>1+LARGE($A$11:A5667,1)</f>
        <v>5657</v>
      </c>
      <c r="B5668" s="38" t="str">
        <f>_xlfn.IFNA(IF($U$8="set",VLOOKUP(Search!$A5668,Inventory!$AD$2:$AI$5552,6,FALSE),IF($U$8="Player",VLOOKUP(Search!$A5668,Inventory!$AF$2:$AI$5552,4,FALSE),IF($U$8="BV",VLOOKUP(Search!$A5668,Inventory!$AH$2:$AI$5552,2,FALSE),""))),"")</f>
        <v/>
      </c>
      <c r="C5668" s="38"/>
      <c r="D5668" s="38"/>
      <c r="E5668" s="38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22"/>
    </row>
    <row r="5669" spans="1:22" x14ac:dyDescent="0.2">
      <c r="A5669" s="24">
        <f>1+LARGE($A$11:A5668,1)</f>
        <v>5658</v>
      </c>
      <c r="B5669" s="38" t="str">
        <f>_xlfn.IFNA(IF($U$8="set",VLOOKUP(Search!$A5669,Inventory!$AD$2:$AI$5552,6,FALSE),IF($U$8="Player",VLOOKUP(Search!$A5669,Inventory!$AF$2:$AI$5552,4,FALSE),IF($U$8="BV",VLOOKUP(Search!$A5669,Inventory!$AH$2:$AI$5552,2,FALSE),""))),"")</f>
        <v/>
      </c>
      <c r="C5669" s="38"/>
      <c r="D5669" s="38"/>
      <c r="E5669" s="38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22"/>
    </row>
    <row r="5670" spans="1:22" x14ac:dyDescent="0.2">
      <c r="A5670" s="24">
        <f>1+LARGE($A$11:A5669,1)</f>
        <v>5659</v>
      </c>
      <c r="B5670" s="38" t="str">
        <f>_xlfn.IFNA(IF($U$8="set",VLOOKUP(Search!$A5670,Inventory!$AD$2:$AI$5552,6,FALSE),IF($U$8="Player",VLOOKUP(Search!$A5670,Inventory!$AF$2:$AI$5552,4,FALSE),IF($U$8="BV",VLOOKUP(Search!$A5670,Inventory!$AH$2:$AI$5552,2,FALSE),""))),"")</f>
        <v/>
      </c>
      <c r="C5670" s="38"/>
      <c r="D5670" s="38"/>
      <c r="E5670" s="38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22"/>
    </row>
    <row r="5671" spans="1:22" x14ac:dyDescent="0.2">
      <c r="A5671" s="24">
        <f>1+LARGE($A$11:A5670,1)</f>
        <v>5660</v>
      </c>
      <c r="B5671" s="38" t="str">
        <f>_xlfn.IFNA(IF($U$8="set",VLOOKUP(Search!$A5671,Inventory!$AD$2:$AI$5552,6,FALSE),IF($U$8="Player",VLOOKUP(Search!$A5671,Inventory!$AF$2:$AI$5552,4,FALSE),IF($U$8="BV",VLOOKUP(Search!$A5671,Inventory!$AH$2:$AI$5552,2,FALSE),""))),"")</f>
        <v/>
      </c>
      <c r="C5671" s="38"/>
      <c r="D5671" s="38"/>
      <c r="E5671" s="38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22"/>
    </row>
    <row r="5672" spans="1:22" x14ac:dyDescent="0.2">
      <c r="A5672" s="24">
        <f>1+LARGE($A$11:A5671,1)</f>
        <v>5661</v>
      </c>
      <c r="B5672" s="38" t="str">
        <f>_xlfn.IFNA(IF($U$8="set",VLOOKUP(Search!$A5672,Inventory!$AD$2:$AI$5552,6,FALSE),IF($U$8="Player",VLOOKUP(Search!$A5672,Inventory!$AF$2:$AI$5552,4,FALSE),IF($U$8="BV",VLOOKUP(Search!$A5672,Inventory!$AH$2:$AI$5552,2,FALSE),""))),"")</f>
        <v/>
      </c>
      <c r="C5672" s="38"/>
      <c r="D5672" s="38"/>
      <c r="E5672" s="38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22"/>
    </row>
    <row r="5673" spans="1:22" x14ac:dyDescent="0.2">
      <c r="A5673" s="24">
        <f>1+LARGE($A$11:A5672,1)</f>
        <v>5662</v>
      </c>
      <c r="B5673" s="38" t="str">
        <f>_xlfn.IFNA(IF($U$8="set",VLOOKUP(Search!$A5673,Inventory!$AD$2:$AI$5552,6,FALSE),IF($U$8="Player",VLOOKUP(Search!$A5673,Inventory!$AF$2:$AI$5552,4,FALSE),IF($U$8="BV",VLOOKUP(Search!$A5673,Inventory!$AH$2:$AI$5552,2,FALSE),""))),"")</f>
        <v/>
      </c>
      <c r="C5673" s="38"/>
      <c r="D5673" s="38"/>
      <c r="E5673" s="38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22"/>
    </row>
    <row r="5674" spans="1:22" x14ac:dyDescent="0.2">
      <c r="A5674" s="24">
        <f>1+LARGE($A$11:A5673,1)</f>
        <v>5663</v>
      </c>
      <c r="B5674" s="38" t="str">
        <f>_xlfn.IFNA(IF($U$8="set",VLOOKUP(Search!$A5674,Inventory!$AD$2:$AI$5552,6,FALSE),IF($U$8="Player",VLOOKUP(Search!$A5674,Inventory!$AF$2:$AI$5552,4,FALSE),IF($U$8="BV",VLOOKUP(Search!$A5674,Inventory!$AH$2:$AI$5552,2,FALSE),""))),"")</f>
        <v/>
      </c>
      <c r="C5674" s="38"/>
      <c r="D5674" s="38"/>
      <c r="E5674" s="38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22"/>
    </row>
    <row r="5675" spans="1:22" x14ac:dyDescent="0.2">
      <c r="A5675" s="24">
        <f>1+LARGE($A$11:A5674,1)</f>
        <v>5664</v>
      </c>
      <c r="B5675" s="38" t="str">
        <f>_xlfn.IFNA(IF($U$8="set",VLOOKUP(Search!$A5675,Inventory!$AD$2:$AI$5552,6,FALSE),IF($U$8="Player",VLOOKUP(Search!$A5675,Inventory!$AF$2:$AI$5552,4,FALSE),IF($U$8="BV",VLOOKUP(Search!$A5675,Inventory!$AH$2:$AI$5552,2,FALSE),""))),"")</f>
        <v/>
      </c>
      <c r="C5675" s="38"/>
      <c r="D5675" s="38"/>
      <c r="E5675" s="38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22"/>
    </row>
    <row r="5676" spans="1:22" x14ac:dyDescent="0.2">
      <c r="A5676" s="24">
        <f>1+LARGE($A$11:A5675,1)</f>
        <v>5665</v>
      </c>
      <c r="B5676" s="38" t="str">
        <f>_xlfn.IFNA(IF($U$8="set",VLOOKUP(Search!$A5676,Inventory!$AD$2:$AI$5552,6,FALSE),IF($U$8="Player",VLOOKUP(Search!$A5676,Inventory!$AF$2:$AI$5552,4,FALSE),IF($U$8="BV",VLOOKUP(Search!$A5676,Inventory!$AH$2:$AI$5552,2,FALSE),""))),"")</f>
        <v/>
      </c>
      <c r="C5676" s="38"/>
      <c r="D5676" s="38"/>
      <c r="E5676" s="38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22"/>
    </row>
    <row r="5677" spans="1:22" x14ac:dyDescent="0.2">
      <c r="A5677" s="24">
        <f>1+LARGE($A$11:A5676,1)</f>
        <v>5666</v>
      </c>
      <c r="B5677" s="38" t="str">
        <f>_xlfn.IFNA(IF($U$8="set",VLOOKUP(Search!$A5677,Inventory!$AD$2:$AI$5552,6,FALSE),IF($U$8="Player",VLOOKUP(Search!$A5677,Inventory!$AF$2:$AI$5552,4,FALSE),IF($U$8="BV",VLOOKUP(Search!$A5677,Inventory!$AH$2:$AI$5552,2,FALSE),""))),"")</f>
        <v/>
      </c>
      <c r="C5677" s="38"/>
      <c r="D5677" s="38"/>
      <c r="E5677" s="38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22"/>
    </row>
    <row r="5678" spans="1:22" x14ac:dyDescent="0.2">
      <c r="A5678" s="24">
        <f>1+LARGE($A$11:A5677,1)</f>
        <v>5667</v>
      </c>
      <c r="B5678" s="38" t="str">
        <f>_xlfn.IFNA(IF($U$8="set",VLOOKUP(Search!$A5678,Inventory!$AD$2:$AI$5552,6,FALSE),IF($U$8="Player",VLOOKUP(Search!$A5678,Inventory!$AF$2:$AI$5552,4,FALSE),IF($U$8="BV",VLOOKUP(Search!$A5678,Inventory!$AH$2:$AI$5552,2,FALSE),""))),"")</f>
        <v/>
      </c>
      <c r="C5678" s="38"/>
      <c r="D5678" s="38"/>
      <c r="E5678" s="38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22"/>
    </row>
    <row r="5679" spans="1:22" x14ac:dyDescent="0.2">
      <c r="A5679" s="24">
        <f>1+LARGE($A$11:A5678,1)</f>
        <v>5668</v>
      </c>
      <c r="B5679" s="38" t="str">
        <f>_xlfn.IFNA(IF($U$8="set",VLOOKUP(Search!$A5679,Inventory!$AD$2:$AI$5552,6,FALSE),IF($U$8="Player",VLOOKUP(Search!$A5679,Inventory!$AF$2:$AI$5552,4,FALSE),IF($U$8="BV",VLOOKUP(Search!$A5679,Inventory!$AH$2:$AI$5552,2,FALSE),""))),"")</f>
        <v/>
      </c>
      <c r="C5679" s="38"/>
      <c r="D5679" s="38"/>
      <c r="E5679" s="38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22"/>
    </row>
    <row r="5680" spans="1:22" x14ac:dyDescent="0.2">
      <c r="A5680" s="24">
        <f>1+LARGE($A$11:A5679,1)</f>
        <v>5669</v>
      </c>
      <c r="B5680" s="38" t="str">
        <f>_xlfn.IFNA(IF($U$8="set",VLOOKUP(Search!$A5680,Inventory!$AD$2:$AI$5552,6,FALSE),IF($U$8="Player",VLOOKUP(Search!$A5680,Inventory!$AF$2:$AI$5552,4,FALSE),IF($U$8="BV",VLOOKUP(Search!$A5680,Inventory!$AH$2:$AI$5552,2,FALSE),""))),"")</f>
        <v/>
      </c>
      <c r="C5680" s="38"/>
      <c r="D5680" s="38"/>
      <c r="E5680" s="38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22"/>
    </row>
    <row r="5681" spans="1:22" x14ac:dyDescent="0.2">
      <c r="A5681" s="24">
        <f>1+LARGE($A$11:A5680,1)</f>
        <v>5670</v>
      </c>
      <c r="B5681" s="38" t="str">
        <f>_xlfn.IFNA(IF($U$8="set",VLOOKUP(Search!$A5681,Inventory!$AD$2:$AI$5552,6,FALSE),IF($U$8="Player",VLOOKUP(Search!$A5681,Inventory!$AF$2:$AI$5552,4,FALSE),IF($U$8="BV",VLOOKUP(Search!$A5681,Inventory!$AH$2:$AI$5552,2,FALSE),""))),"")</f>
        <v/>
      </c>
      <c r="C5681" s="38"/>
      <c r="D5681" s="38"/>
      <c r="E5681" s="38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22"/>
    </row>
    <row r="5682" spans="1:22" x14ac:dyDescent="0.2">
      <c r="A5682" s="24">
        <f>1+LARGE($A$11:A5681,1)</f>
        <v>5671</v>
      </c>
      <c r="B5682" s="38" t="str">
        <f>_xlfn.IFNA(IF($U$8="set",VLOOKUP(Search!$A5682,Inventory!$AD$2:$AI$5552,6,FALSE),IF($U$8="Player",VLOOKUP(Search!$A5682,Inventory!$AF$2:$AI$5552,4,FALSE),IF($U$8="BV",VLOOKUP(Search!$A5682,Inventory!$AH$2:$AI$5552,2,FALSE),""))),"")</f>
        <v/>
      </c>
      <c r="C5682" s="38"/>
      <c r="D5682" s="38"/>
      <c r="E5682" s="38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22"/>
    </row>
    <row r="5683" spans="1:22" x14ac:dyDescent="0.2">
      <c r="A5683" s="24">
        <f>1+LARGE($A$11:A5682,1)</f>
        <v>5672</v>
      </c>
      <c r="B5683" s="38" t="str">
        <f>_xlfn.IFNA(IF($U$8="set",VLOOKUP(Search!$A5683,Inventory!$AD$2:$AI$5552,6,FALSE),IF($U$8="Player",VLOOKUP(Search!$A5683,Inventory!$AF$2:$AI$5552,4,FALSE),IF($U$8="BV",VLOOKUP(Search!$A5683,Inventory!$AH$2:$AI$5552,2,FALSE),""))),"")</f>
        <v/>
      </c>
      <c r="C5683" s="38"/>
      <c r="D5683" s="38"/>
      <c r="E5683" s="38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22"/>
    </row>
    <row r="5684" spans="1:22" x14ac:dyDescent="0.2">
      <c r="A5684" s="24">
        <f>1+LARGE($A$11:A5683,1)</f>
        <v>5673</v>
      </c>
      <c r="B5684" s="38" t="str">
        <f>_xlfn.IFNA(IF($U$8="set",VLOOKUP(Search!$A5684,Inventory!$AD$2:$AI$5552,6,FALSE),IF($U$8="Player",VLOOKUP(Search!$A5684,Inventory!$AF$2:$AI$5552,4,FALSE),IF($U$8="BV",VLOOKUP(Search!$A5684,Inventory!$AH$2:$AI$5552,2,FALSE),""))),"")</f>
        <v/>
      </c>
      <c r="C5684" s="38"/>
      <c r="D5684" s="38"/>
      <c r="E5684" s="38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22"/>
    </row>
    <row r="5685" spans="1:22" x14ac:dyDescent="0.2">
      <c r="A5685" s="24">
        <f>1+LARGE($A$11:A5684,1)</f>
        <v>5674</v>
      </c>
      <c r="B5685" s="38" t="str">
        <f>_xlfn.IFNA(IF($U$8="set",VLOOKUP(Search!$A5685,Inventory!$AD$2:$AI$5552,6,FALSE),IF($U$8="Player",VLOOKUP(Search!$A5685,Inventory!$AF$2:$AI$5552,4,FALSE),IF($U$8="BV",VLOOKUP(Search!$A5685,Inventory!$AH$2:$AI$5552,2,FALSE),""))),"")</f>
        <v/>
      </c>
      <c r="C5685" s="38"/>
      <c r="D5685" s="38"/>
      <c r="E5685" s="38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22"/>
    </row>
    <row r="5686" spans="1:22" x14ac:dyDescent="0.2">
      <c r="A5686" s="24">
        <f>1+LARGE($A$11:A5685,1)</f>
        <v>5675</v>
      </c>
      <c r="B5686" s="38" t="str">
        <f>_xlfn.IFNA(IF($U$8="set",VLOOKUP(Search!$A5686,Inventory!$AD$2:$AI$5552,6,FALSE),IF($U$8="Player",VLOOKUP(Search!$A5686,Inventory!$AF$2:$AI$5552,4,FALSE),IF($U$8="BV",VLOOKUP(Search!$A5686,Inventory!$AH$2:$AI$5552,2,FALSE),""))),"")</f>
        <v/>
      </c>
      <c r="C5686" s="38"/>
      <c r="D5686" s="38"/>
      <c r="E5686" s="38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22"/>
    </row>
    <row r="5687" spans="1:22" x14ac:dyDescent="0.2">
      <c r="A5687" s="24">
        <f>1+LARGE($A$11:A5686,1)</f>
        <v>5676</v>
      </c>
      <c r="B5687" s="38" t="str">
        <f>_xlfn.IFNA(IF($U$8="set",VLOOKUP(Search!$A5687,Inventory!$AD$2:$AI$5552,6,FALSE),IF($U$8="Player",VLOOKUP(Search!$A5687,Inventory!$AF$2:$AI$5552,4,FALSE),IF($U$8="BV",VLOOKUP(Search!$A5687,Inventory!$AH$2:$AI$5552,2,FALSE),""))),"")</f>
        <v/>
      </c>
      <c r="C5687" s="38"/>
      <c r="D5687" s="38"/>
      <c r="E5687" s="38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22"/>
    </row>
    <row r="5688" spans="1:22" x14ac:dyDescent="0.2">
      <c r="A5688" s="24">
        <f>1+LARGE($A$11:A5687,1)</f>
        <v>5677</v>
      </c>
      <c r="B5688" s="38" t="str">
        <f>_xlfn.IFNA(IF($U$8="set",VLOOKUP(Search!$A5688,Inventory!$AD$2:$AI$5552,6,FALSE),IF($U$8="Player",VLOOKUP(Search!$A5688,Inventory!$AF$2:$AI$5552,4,FALSE),IF($U$8="BV",VLOOKUP(Search!$A5688,Inventory!$AH$2:$AI$5552,2,FALSE),""))),"")</f>
        <v/>
      </c>
      <c r="C5688" s="38"/>
      <c r="D5688" s="38"/>
      <c r="E5688" s="38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22"/>
    </row>
    <row r="5689" spans="1:22" x14ac:dyDescent="0.2">
      <c r="A5689" s="24">
        <f>1+LARGE($A$11:A5688,1)</f>
        <v>5678</v>
      </c>
      <c r="B5689" s="38" t="str">
        <f>_xlfn.IFNA(IF($U$8="set",VLOOKUP(Search!$A5689,Inventory!$AD$2:$AI$5552,6,FALSE),IF($U$8="Player",VLOOKUP(Search!$A5689,Inventory!$AF$2:$AI$5552,4,FALSE),IF($U$8="BV",VLOOKUP(Search!$A5689,Inventory!$AH$2:$AI$5552,2,FALSE),""))),"")</f>
        <v/>
      </c>
      <c r="C5689" s="38"/>
      <c r="D5689" s="38"/>
      <c r="E5689" s="38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22"/>
    </row>
    <row r="5690" spans="1:22" x14ac:dyDescent="0.2">
      <c r="A5690" s="24">
        <f>1+LARGE($A$11:A5689,1)</f>
        <v>5679</v>
      </c>
      <c r="B5690" s="38" t="str">
        <f>_xlfn.IFNA(IF($U$8="set",VLOOKUP(Search!$A5690,Inventory!$AD$2:$AI$5552,6,FALSE),IF($U$8="Player",VLOOKUP(Search!$A5690,Inventory!$AF$2:$AI$5552,4,FALSE),IF($U$8="BV",VLOOKUP(Search!$A5690,Inventory!$AH$2:$AI$5552,2,FALSE),""))),"")</f>
        <v/>
      </c>
      <c r="C5690" s="38"/>
      <c r="D5690" s="38"/>
      <c r="E5690" s="38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22"/>
    </row>
    <row r="5691" spans="1:22" x14ac:dyDescent="0.2">
      <c r="A5691" s="24">
        <f>1+LARGE($A$11:A5690,1)</f>
        <v>5680</v>
      </c>
      <c r="B5691" s="38" t="str">
        <f>_xlfn.IFNA(IF($U$8="set",VLOOKUP(Search!$A5691,Inventory!$AD$2:$AI$5552,6,FALSE),IF($U$8="Player",VLOOKUP(Search!$A5691,Inventory!$AF$2:$AI$5552,4,FALSE),IF($U$8="BV",VLOOKUP(Search!$A5691,Inventory!$AH$2:$AI$5552,2,FALSE),""))),"")</f>
        <v/>
      </c>
      <c r="C5691" s="38"/>
      <c r="D5691" s="38"/>
      <c r="E5691" s="38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22"/>
    </row>
    <row r="5692" spans="1:22" x14ac:dyDescent="0.2">
      <c r="A5692" s="24">
        <f>1+LARGE($A$11:A5691,1)</f>
        <v>5681</v>
      </c>
      <c r="B5692" s="38" t="str">
        <f>_xlfn.IFNA(IF($U$8="set",VLOOKUP(Search!$A5692,Inventory!$AD$2:$AI$5552,6,FALSE),IF($U$8="Player",VLOOKUP(Search!$A5692,Inventory!$AF$2:$AI$5552,4,FALSE),IF($U$8="BV",VLOOKUP(Search!$A5692,Inventory!$AH$2:$AI$5552,2,FALSE),""))),"")</f>
        <v/>
      </c>
      <c r="C5692" s="38"/>
      <c r="D5692" s="38"/>
      <c r="E5692" s="38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22"/>
    </row>
    <row r="5693" spans="1:22" x14ac:dyDescent="0.2">
      <c r="A5693" s="24">
        <f>1+LARGE($A$11:A5692,1)</f>
        <v>5682</v>
      </c>
      <c r="B5693" s="38" t="str">
        <f>_xlfn.IFNA(IF($U$8="set",VLOOKUP(Search!$A5693,Inventory!$AD$2:$AI$5552,6,FALSE),IF($U$8="Player",VLOOKUP(Search!$A5693,Inventory!$AF$2:$AI$5552,4,FALSE),IF($U$8="BV",VLOOKUP(Search!$A5693,Inventory!$AH$2:$AI$5552,2,FALSE),""))),"")</f>
        <v/>
      </c>
      <c r="C5693" s="38"/>
      <c r="D5693" s="38"/>
      <c r="E5693" s="38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22"/>
    </row>
    <row r="5694" spans="1:22" x14ac:dyDescent="0.2">
      <c r="A5694" s="24">
        <f>1+LARGE($A$11:A5693,1)</f>
        <v>5683</v>
      </c>
      <c r="B5694" s="38" t="str">
        <f>_xlfn.IFNA(IF($U$8="set",VLOOKUP(Search!$A5694,Inventory!$AD$2:$AI$5552,6,FALSE),IF($U$8="Player",VLOOKUP(Search!$A5694,Inventory!$AF$2:$AI$5552,4,FALSE),IF($U$8="BV",VLOOKUP(Search!$A5694,Inventory!$AH$2:$AI$5552,2,FALSE),""))),"")</f>
        <v/>
      </c>
      <c r="C5694" s="38"/>
      <c r="D5694" s="38"/>
      <c r="E5694" s="38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22"/>
    </row>
    <row r="5695" spans="1:22" x14ac:dyDescent="0.2">
      <c r="A5695" s="24">
        <f>1+LARGE($A$11:A5694,1)</f>
        <v>5684</v>
      </c>
      <c r="B5695" s="38" t="str">
        <f>_xlfn.IFNA(IF($U$8="set",VLOOKUP(Search!$A5695,Inventory!$AD$2:$AI$5552,6,FALSE),IF($U$8="Player",VLOOKUP(Search!$A5695,Inventory!$AF$2:$AI$5552,4,FALSE),IF($U$8="BV",VLOOKUP(Search!$A5695,Inventory!$AH$2:$AI$5552,2,FALSE),""))),"")</f>
        <v/>
      </c>
      <c r="C5695" s="38"/>
      <c r="D5695" s="38"/>
      <c r="E5695" s="38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22"/>
    </row>
    <row r="5696" spans="1:22" x14ac:dyDescent="0.2">
      <c r="A5696" s="24">
        <f>1+LARGE($A$11:A5695,1)</f>
        <v>5685</v>
      </c>
      <c r="B5696" s="38" t="str">
        <f>_xlfn.IFNA(IF($U$8="set",VLOOKUP(Search!$A5696,Inventory!$AD$2:$AI$5552,6,FALSE),IF($U$8="Player",VLOOKUP(Search!$A5696,Inventory!$AF$2:$AI$5552,4,FALSE),IF($U$8="BV",VLOOKUP(Search!$A5696,Inventory!$AH$2:$AI$5552,2,FALSE),""))),"")</f>
        <v/>
      </c>
      <c r="C5696" s="38"/>
      <c r="D5696" s="38"/>
      <c r="E5696" s="38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22"/>
    </row>
    <row r="5697" spans="1:22" x14ac:dyDescent="0.2">
      <c r="A5697" s="24">
        <f>1+LARGE($A$11:A5696,1)</f>
        <v>5686</v>
      </c>
      <c r="B5697" s="38" t="str">
        <f>_xlfn.IFNA(IF($U$8="set",VLOOKUP(Search!$A5697,Inventory!$AD$2:$AI$5552,6,FALSE),IF($U$8="Player",VLOOKUP(Search!$A5697,Inventory!$AF$2:$AI$5552,4,FALSE),IF($U$8="BV",VLOOKUP(Search!$A5697,Inventory!$AH$2:$AI$5552,2,FALSE),""))),"")</f>
        <v/>
      </c>
      <c r="C5697" s="38"/>
      <c r="D5697" s="38"/>
      <c r="E5697" s="38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22"/>
    </row>
    <row r="5698" spans="1:22" x14ac:dyDescent="0.2">
      <c r="A5698" s="24">
        <f>1+LARGE($A$11:A5697,1)</f>
        <v>5687</v>
      </c>
      <c r="B5698" s="38" t="str">
        <f>_xlfn.IFNA(IF($U$8="set",VLOOKUP(Search!$A5698,Inventory!$AD$2:$AI$5552,6,FALSE),IF($U$8="Player",VLOOKUP(Search!$A5698,Inventory!$AF$2:$AI$5552,4,FALSE),IF($U$8="BV",VLOOKUP(Search!$A5698,Inventory!$AH$2:$AI$5552,2,FALSE),""))),"")</f>
        <v/>
      </c>
      <c r="C5698" s="38"/>
      <c r="D5698" s="38"/>
      <c r="E5698" s="38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22"/>
    </row>
    <row r="5699" spans="1:22" x14ac:dyDescent="0.2">
      <c r="A5699" s="24">
        <f>1+LARGE($A$11:A5698,1)</f>
        <v>5688</v>
      </c>
      <c r="B5699" s="38" t="str">
        <f>_xlfn.IFNA(IF($U$8="set",VLOOKUP(Search!$A5699,Inventory!$AD$2:$AI$5552,6,FALSE),IF($U$8="Player",VLOOKUP(Search!$A5699,Inventory!$AF$2:$AI$5552,4,FALSE),IF($U$8="BV",VLOOKUP(Search!$A5699,Inventory!$AH$2:$AI$5552,2,FALSE),""))),"")</f>
        <v/>
      </c>
      <c r="C5699" s="38"/>
      <c r="D5699" s="38"/>
      <c r="E5699" s="38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22"/>
    </row>
    <row r="5700" spans="1:22" x14ac:dyDescent="0.2">
      <c r="A5700" s="24">
        <f>1+LARGE($A$11:A5699,1)</f>
        <v>5689</v>
      </c>
      <c r="B5700" s="38" t="str">
        <f>_xlfn.IFNA(IF($U$8="set",VLOOKUP(Search!$A5700,Inventory!$AD$2:$AI$5552,6,FALSE),IF($U$8="Player",VLOOKUP(Search!$A5700,Inventory!$AF$2:$AI$5552,4,FALSE),IF($U$8="BV",VLOOKUP(Search!$A5700,Inventory!$AH$2:$AI$5552,2,FALSE),""))),"")</f>
        <v/>
      </c>
      <c r="C5700" s="38"/>
      <c r="D5700" s="38"/>
      <c r="E5700" s="38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22"/>
    </row>
    <row r="5701" spans="1:22" x14ac:dyDescent="0.2">
      <c r="A5701" s="24">
        <f>1+LARGE($A$11:A5700,1)</f>
        <v>5690</v>
      </c>
      <c r="B5701" s="38" t="str">
        <f>_xlfn.IFNA(IF($U$8="set",VLOOKUP(Search!$A5701,Inventory!$AD$2:$AI$5552,6,FALSE),IF($U$8="Player",VLOOKUP(Search!$A5701,Inventory!$AF$2:$AI$5552,4,FALSE),IF($U$8="BV",VLOOKUP(Search!$A5701,Inventory!$AH$2:$AI$5552,2,FALSE),""))),"")</f>
        <v/>
      </c>
      <c r="C5701" s="38"/>
      <c r="D5701" s="38"/>
      <c r="E5701" s="38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22"/>
    </row>
    <row r="5702" spans="1:22" x14ac:dyDescent="0.2">
      <c r="A5702" s="24">
        <f>1+LARGE($A$11:A5701,1)</f>
        <v>5691</v>
      </c>
      <c r="B5702" s="38" t="str">
        <f>_xlfn.IFNA(IF($U$8="set",VLOOKUP(Search!$A5702,Inventory!$AD$2:$AI$5552,6,FALSE),IF($U$8="Player",VLOOKUP(Search!$A5702,Inventory!$AF$2:$AI$5552,4,FALSE),IF($U$8="BV",VLOOKUP(Search!$A5702,Inventory!$AH$2:$AI$5552,2,FALSE),""))),"")</f>
        <v/>
      </c>
      <c r="C5702" s="38"/>
      <c r="D5702" s="38"/>
      <c r="E5702" s="38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22"/>
    </row>
    <row r="5703" spans="1:22" x14ac:dyDescent="0.2">
      <c r="A5703" s="24">
        <f>1+LARGE($A$11:A5702,1)</f>
        <v>5692</v>
      </c>
      <c r="B5703" s="38" t="str">
        <f>_xlfn.IFNA(IF($U$8="set",VLOOKUP(Search!$A5703,Inventory!$AD$2:$AI$5552,6,FALSE),IF($U$8="Player",VLOOKUP(Search!$A5703,Inventory!$AF$2:$AI$5552,4,FALSE),IF($U$8="BV",VLOOKUP(Search!$A5703,Inventory!$AH$2:$AI$5552,2,FALSE),""))),"")</f>
        <v/>
      </c>
      <c r="C5703" s="38"/>
      <c r="D5703" s="38"/>
      <c r="E5703" s="38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22"/>
    </row>
    <row r="5704" spans="1:22" x14ac:dyDescent="0.2">
      <c r="A5704" s="24">
        <f>1+LARGE($A$11:A5703,1)</f>
        <v>5693</v>
      </c>
      <c r="B5704" s="38" t="str">
        <f>_xlfn.IFNA(IF($U$8="set",VLOOKUP(Search!$A5704,Inventory!$AD$2:$AI$5552,6,FALSE),IF($U$8="Player",VLOOKUP(Search!$A5704,Inventory!$AF$2:$AI$5552,4,FALSE),IF($U$8="BV",VLOOKUP(Search!$A5704,Inventory!$AH$2:$AI$5552,2,FALSE),""))),"")</f>
        <v/>
      </c>
      <c r="C5704" s="38"/>
      <c r="D5704" s="38"/>
      <c r="E5704" s="38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22"/>
    </row>
    <row r="5705" spans="1:22" x14ac:dyDescent="0.2">
      <c r="A5705" s="24">
        <f>1+LARGE($A$11:A5704,1)</f>
        <v>5694</v>
      </c>
      <c r="B5705" s="38" t="str">
        <f>_xlfn.IFNA(IF($U$8="set",VLOOKUP(Search!$A5705,Inventory!$AD$2:$AI$5552,6,FALSE),IF($U$8="Player",VLOOKUP(Search!$A5705,Inventory!$AF$2:$AI$5552,4,FALSE),IF($U$8="BV",VLOOKUP(Search!$A5705,Inventory!$AH$2:$AI$5552,2,FALSE),""))),"")</f>
        <v/>
      </c>
      <c r="C5705" s="38"/>
      <c r="D5705" s="38"/>
      <c r="E5705" s="38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22"/>
    </row>
    <row r="5706" spans="1:22" x14ac:dyDescent="0.2">
      <c r="A5706" s="24">
        <f>1+LARGE($A$11:A5705,1)</f>
        <v>5695</v>
      </c>
      <c r="B5706" s="38" t="str">
        <f>_xlfn.IFNA(IF($U$8="set",VLOOKUP(Search!$A5706,Inventory!$AD$2:$AI$5552,6,FALSE),IF($U$8="Player",VLOOKUP(Search!$A5706,Inventory!$AF$2:$AI$5552,4,FALSE),IF($U$8="BV",VLOOKUP(Search!$A5706,Inventory!$AH$2:$AI$5552,2,FALSE),""))),"")</f>
        <v/>
      </c>
      <c r="C5706" s="38"/>
      <c r="D5706" s="38"/>
      <c r="E5706" s="38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22"/>
    </row>
    <row r="5707" spans="1:22" x14ac:dyDescent="0.2">
      <c r="A5707" s="24">
        <f>1+LARGE($A$11:A5706,1)</f>
        <v>5696</v>
      </c>
      <c r="B5707" s="38" t="str">
        <f>_xlfn.IFNA(IF($U$8="set",VLOOKUP(Search!$A5707,Inventory!$AD$2:$AI$5552,6,FALSE),IF($U$8="Player",VLOOKUP(Search!$A5707,Inventory!$AF$2:$AI$5552,4,FALSE),IF($U$8="BV",VLOOKUP(Search!$A5707,Inventory!$AH$2:$AI$5552,2,FALSE),""))),"")</f>
        <v/>
      </c>
      <c r="C5707" s="38"/>
      <c r="D5707" s="38"/>
      <c r="E5707" s="38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22"/>
    </row>
    <row r="5708" spans="1:22" x14ac:dyDescent="0.2">
      <c r="A5708" s="24">
        <f>1+LARGE($A$11:A5707,1)</f>
        <v>5697</v>
      </c>
      <c r="B5708" s="38" t="str">
        <f>_xlfn.IFNA(IF($U$8="set",VLOOKUP(Search!$A5708,Inventory!$AD$2:$AI$5552,6,FALSE),IF($U$8="Player",VLOOKUP(Search!$A5708,Inventory!$AF$2:$AI$5552,4,FALSE),IF($U$8="BV",VLOOKUP(Search!$A5708,Inventory!$AH$2:$AI$5552,2,FALSE),""))),"")</f>
        <v/>
      </c>
      <c r="C5708" s="38"/>
      <c r="D5708" s="38"/>
      <c r="E5708" s="38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22"/>
    </row>
    <row r="5709" spans="1:22" x14ac:dyDescent="0.2">
      <c r="A5709" s="24">
        <f>1+LARGE($A$11:A5708,1)</f>
        <v>5698</v>
      </c>
      <c r="B5709" s="38" t="str">
        <f>_xlfn.IFNA(IF($U$8="set",VLOOKUP(Search!$A5709,Inventory!$AD$2:$AI$5552,6,FALSE),IF($U$8="Player",VLOOKUP(Search!$A5709,Inventory!$AF$2:$AI$5552,4,FALSE),IF($U$8="BV",VLOOKUP(Search!$A5709,Inventory!$AH$2:$AI$5552,2,FALSE),""))),"")</f>
        <v/>
      </c>
      <c r="C5709" s="38"/>
      <c r="D5709" s="38"/>
      <c r="E5709" s="38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22"/>
    </row>
    <row r="5710" spans="1:22" x14ac:dyDescent="0.2">
      <c r="A5710" s="24">
        <f>1+LARGE($A$11:A5709,1)</f>
        <v>5699</v>
      </c>
      <c r="B5710" s="38" t="str">
        <f>_xlfn.IFNA(IF($U$8="set",VLOOKUP(Search!$A5710,Inventory!$AD$2:$AI$5552,6,FALSE),IF($U$8="Player",VLOOKUP(Search!$A5710,Inventory!$AF$2:$AI$5552,4,FALSE),IF($U$8="BV",VLOOKUP(Search!$A5710,Inventory!$AH$2:$AI$5552,2,FALSE),""))),"")</f>
        <v/>
      </c>
      <c r="C5710" s="38"/>
      <c r="D5710" s="38"/>
      <c r="E5710" s="38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22"/>
    </row>
    <row r="5711" spans="1:22" x14ac:dyDescent="0.2">
      <c r="A5711" s="24">
        <f>1+LARGE($A$11:A5710,1)</f>
        <v>5700</v>
      </c>
      <c r="B5711" s="38" t="str">
        <f>_xlfn.IFNA(IF($U$8="set",VLOOKUP(Search!$A5711,Inventory!$AD$2:$AI$5552,6,FALSE),IF($U$8="Player",VLOOKUP(Search!$A5711,Inventory!$AF$2:$AI$5552,4,FALSE),IF($U$8="BV",VLOOKUP(Search!$A5711,Inventory!$AH$2:$AI$5552,2,FALSE),""))),"")</f>
        <v/>
      </c>
      <c r="C5711" s="38"/>
      <c r="D5711" s="38"/>
      <c r="E5711" s="38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22"/>
    </row>
    <row r="5712" spans="1:22" x14ac:dyDescent="0.2">
      <c r="A5712" s="24">
        <f>1+LARGE($A$11:A5711,1)</f>
        <v>5701</v>
      </c>
      <c r="B5712" s="38" t="str">
        <f>_xlfn.IFNA(IF($U$8="set",VLOOKUP(Search!$A5712,Inventory!$AD$2:$AI$5552,6,FALSE),IF($U$8="Player",VLOOKUP(Search!$A5712,Inventory!$AF$2:$AI$5552,4,FALSE),IF($U$8="BV",VLOOKUP(Search!$A5712,Inventory!$AH$2:$AI$5552,2,FALSE),""))),"")</f>
        <v/>
      </c>
      <c r="C5712" s="38"/>
      <c r="D5712" s="38"/>
      <c r="E5712" s="38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22"/>
    </row>
    <row r="5713" spans="1:22" x14ac:dyDescent="0.2">
      <c r="A5713" s="24">
        <f>1+LARGE($A$11:A5712,1)</f>
        <v>5702</v>
      </c>
      <c r="B5713" s="38" t="str">
        <f>_xlfn.IFNA(IF($U$8="set",VLOOKUP(Search!$A5713,Inventory!$AD$2:$AI$5552,6,FALSE),IF($U$8="Player",VLOOKUP(Search!$A5713,Inventory!$AF$2:$AI$5552,4,FALSE),IF($U$8="BV",VLOOKUP(Search!$A5713,Inventory!$AH$2:$AI$5552,2,FALSE),""))),"")</f>
        <v/>
      </c>
      <c r="C5713" s="38"/>
      <c r="D5713" s="38"/>
      <c r="E5713" s="38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22"/>
    </row>
    <row r="5714" spans="1:22" x14ac:dyDescent="0.2">
      <c r="A5714" s="24">
        <f>1+LARGE($A$11:A5713,1)</f>
        <v>5703</v>
      </c>
      <c r="B5714" s="38" t="str">
        <f>_xlfn.IFNA(IF($U$8="set",VLOOKUP(Search!$A5714,Inventory!$AD$2:$AI$5552,6,FALSE),IF($U$8="Player",VLOOKUP(Search!$A5714,Inventory!$AF$2:$AI$5552,4,FALSE),IF($U$8="BV",VLOOKUP(Search!$A5714,Inventory!$AH$2:$AI$5552,2,FALSE),""))),"")</f>
        <v/>
      </c>
      <c r="C5714" s="38"/>
      <c r="D5714" s="38"/>
      <c r="E5714" s="38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22"/>
    </row>
    <row r="5715" spans="1:22" x14ac:dyDescent="0.2">
      <c r="A5715" s="24">
        <f>1+LARGE($A$11:A5714,1)</f>
        <v>5704</v>
      </c>
      <c r="B5715" s="38" t="str">
        <f>_xlfn.IFNA(IF($U$8="set",VLOOKUP(Search!$A5715,Inventory!$AD$2:$AI$5552,6,FALSE),IF($U$8="Player",VLOOKUP(Search!$A5715,Inventory!$AF$2:$AI$5552,4,FALSE),IF($U$8="BV",VLOOKUP(Search!$A5715,Inventory!$AH$2:$AI$5552,2,FALSE),""))),"")</f>
        <v/>
      </c>
      <c r="C5715" s="38"/>
      <c r="D5715" s="38"/>
      <c r="E5715" s="38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22"/>
    </row>
    <row r="5716" spans="1:22" x14ac:dyDescent="0.2">
      <c r="A5716" s="24">
        <f>1+LARGE($A$11:A5715,1)</f>
        <v>5705</v>
      </c>
      <c r="B5716" s="38" t="str">
        <f>_xlfn.IFNA(IF($U$8="set",VLOOKUP(Search!$A5716,Inventory!$AD$2:$AI$5552,6,FALSE),IF($U$8="Player",VLOOKUP(Search!$A5716,Inventory!$AF$2:$AI$5552,4,FALSE),IF($U$8="BV",VLOOKUP(Search!$A5716,Inventory!$AH$2:$AI$5552,2,FALSE),""))),"")</f>
        <v/>
      </c>
      <c r="C5716" s="38"/>
      <c r="D5716" s="38"/>
      <c r="E5716" s="38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22"/>
    </row>
    <row r="5717" spans="1:22" x14ac:dyDescent="0.2">
      <c r="A5717" s="24">
        <f>1+LARGE($A$11:A5716,1)</f>
        <v>5706</v>
      </c>
      <c r="B5717" s="38" t="str">
        <f>_xlfn.IFNA(IF($U$8="set",VLOOKUP(Search!$A5717,Inventory!$AD$2:$AI$5552,6,FALSE),IF($U$8="Player",VLOOKUP(Search!$A5717,Inventory!$AF$2:$AI$5552,4,FALSE),IF($U$8="BV",VLOOKUP(Search!$A5717,Inventory!$AH$2:$AI$5552,2,FALSE),""))),"")</f>
        <v/>
      </c>
      <c r="C5717" s="38"/>
      <c r="D5717" s="38"/>
      <c r="E5717" s="38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22"/>
    </row>
    <row r="5718" spans="1:22" x14ac:dyDescent="0.2">
      <c r="A5718" s="24">
        <f>1+LARGE($A$11:A5717,1)</f>
        <v>5707</v>
      </c>
      <c r="B5718" s="38" t="str">
        <f>_xlfn.IFNA(IF($U$8="set",VLOOKUP(Search!$A5718,Inventory!$AD$2:$AI$5552,6,FALSE),IF($U$8="Player",VLOOKUP(Search!$A5718,Inventory!$AF$2:$AI$5552,4,FALSE),IF($U$8="BV",VLOOKUP(Search!$A5718,Inventory!$AH$2:$AI$5552,2,FALSE),""))),"")</f>
        <v/>
      </c>
      <c r="C5718" s="38"/>
      <c r="D5718" s="38"/>
      <c r="E5718" s="38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22"/>
    </row>
    <row r="5719" spans="1:22" x14ac:dyDescent="0.2">
      <c r="A5719" s="24">
        <f>1+LARGE($A$11:A5718,1)</f>
        <v>5708</v>
      </c>
      <c r="B5719" s="38" t="str">
        <f>_xlfn.IFNA(IF($U$8="set",VLOOKUP(Search!$A5719,Inventory!$AD$2:$AI$5552,6,FALSE),IF($U$8="Player",VLOOKUP(Search!$A5719,Inventory!$AF$2:$AI$5552,4,FALSE),IF($U$8="BV",VLOOKUP(Search!$A5719,Inventory!$AH$2:$AI$5552,2,FALSE),""))),"")</f>
        <v/>
      </c>
      <c r="C5719" s="38"/>
      <c r="D5719" s="38"/>
      <c r="E5719" s="38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22"/>
    </row>
    <row r="5720" spans="1:22" x14ac:dyDescent="0.2">
      <c r="A5720" s="24">
        <f>1+LARGE($A$11:A5719,1)</f>
        <v>5709</v>
      </c>
      <c r="B5720" s="38" t="str">
        <f>_xlfn.IFNA(IF($U$8="set",VLOOKUP(Search!$A5720,Inventory!$AD$2:$AI$5552,6,FALSE),IF($U$8="Player",VLOOKUP(Search!$A5720,Inventory!$AF$2:$AI$5552,4,FALSE),IF($U$8="BV",VLOOKUP(Search!$A5720,Inventory!$AH$2:$AI$5552,2,FALSE),""))),"")</f>
        <v/>
      </c>
      <c r="C5720" s="38"/>
      <c r="D5720" s="38"/>
      <c r="E5720" s="38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22"/>
    </row>
    <row r="5721" spans="1:22" x14ac:dyDescent="0.2">
      <c r="A5721" s="24">
        <f>1+LARGE($A$11:A5720,1)</f>
        <v>5710</v>
      </c>
      <c r="B5721" s="38" t="str">
        <f>_xlfn.IFNA(IF($U$8="set",VLOOKUP(Search!$A5721,Inventory!$AD$2:$AI$5552,6,FALSE),IF($U$8="Player",VLOOKUP(Search!$A5721,Inventory!$AF$2:$AI$5552,4,FALSE),IF($U$8="BV",VLOOKUP(Search!$A5721,Inventory!$AH$2:$AI$5552,2,FALSE),""))),"")</f>
        <v/>
      </c>
      <c r="C5721" s="38"/>
      <c r="D5721" s="38"/>
      <c r="E5721" s="38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22"/>
    </row>
    <row r="5722" spans="1:22" x14ac:dyDescent="0.2">
      <c r="A5722" s="24">
        <f>1+LARGE($A$11:A5721,1)</f>
        <v>5711</v>
      </c>
      <c r="B5722" s="38" t="str">
        <f>_xlfn.IFNA(IF($U$8="set",VLOOKUP(Search!$A5722,Inventory!$AD$2:$AI$5552,6,FALSE),IF($U$8="Player",VLOOKUP(Search!$A5722,Inventory!$AF$2:$AI$5552,4,FALSE),IF($U$8="BV",VLOOKUP(Search!$A5722,Inventory!$AH$2:$AI$5552,2,FALSE),""))),"")</f>
        <v/>
      </c>
      <c r="C5722" s="38"/>
      <c r="D5722" s="38"/>
      <c r="E5722" s="38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22"/>
    </row>
    <row r="5723" spans="1:22" x14ac:dyDescent="0.2">
      <c r="A5723" s="24">
        <f>1+LARGE($A$11:A5722,1)</f>
        <v>5712</v>
      </c>
      <c r="B5723" s="38" t="str">
        <f>_xlfn.IFNA(IF($U$8="set",VLOOKUP(Search!$A5723,Inventory!$AD$2:$AI$5552,6,FALSE),IF($U$8="Player",VLOOKUP(Search!$A5723,Inventory!$AF$2:$AI$5552,4,FALSE),IF($U$8="BV",VLOOKUP(Search!$A5723,Inventory!$AH$2:$AI$5552,2,FALSE),""))),"")</f>
        <v/>
      </c>
      <c r="C5723" s="38"/>
      <c r="D5723" s="38"/>
      <c r="E5723" s="38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22"/>
    </row>
    <row r="5724" spans="1:22" x14ac:dyDescent="0.2">
      <c r="A5724" s="24">
        <f>1+LARGE($A$11:A5723,1)</f>
        <v>5713</v>
      </c>
      <c r="B5724" s="38" t="str">
        <f>_xlfn.IFNA(IF($U$8="set",VLOOKUP(Search!$A5724,Inventory!$AD$2:$AI$5552,6,FALSE),IF($U$8="Player",VLOOKUP(Search!$A5724,Inventory!$AF$2:$AI$5552,4,FALSE),IF($U$8="BV",VLOOKUP(Search!$A5724,Inventory!$AH$2:$AI$5552,2,FALSE),""))),"")</f>
        <v/>
      </c>
      <c r="C5724" s="38"/>
      <c r="D5724" s="38"/>
      <c r="E5724" s="38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22"/>
    </row>
    <row r="5725" spans="1:22" x14ac:dyDescent="0.2">
      <c r="A5725" s="24">
        <f>1+LARGE($A$11:A5724,1)</f>
        <v>5714</v>
      </c>
      <c r="B5725" s="38" t="str">
        <f>_xlfn.IFNA(IF($U$8="set",VLOOKUP(Search!$A5725,Inventory!$AD$2:$AI$5552,6,FALSE),IF($U$8="Player",VLOOKUP(Search!$A5725,Inventory!$AF$2:$AI$5552,4,FALSE),IF($U$8="BV",VLOOKUP(Search!$A5725,Inventory!$AH$2:$AI$5552,2,FALSE),""))),"")</f>
        <v/>
      </c>
      <c r="C5725" s="38"/>
      <c r="D5725" s="38"/>
      <c r="E5725" s="38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22"/>
    </row>
    <row r="5726" spans="1:22" x14ac:dyDescent="0.2">
      <c r="A5726" s="24">
        <f>1+LARGE($A$11:A5725,1)</f>
        <v>5715</v>
      </c>
      <c r="B5726" s="38" t="str">
        <f>_xlfn.IFNA(IF($U$8="set",VLOOKUP(Search!$A5726,Inventory!$AD$2:$AI$5552,6,FALSE),IF($U$8="Player",VLOOKUP(Search!$A5726,Inventory!$AF$2:$AI$5552,4,FALSE),IF($U$8="BV",VLOOKUP(Search!$A5726,Inventory!$AH$2:$AI$5552,2,FALSE),""))),"")</f>
        <v/>
      </c>
      <c r="C5726" s="38"/>
      <c r="D5726" s="38"/>
      <c r="E5726" s="38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22"/>
    </row>
    <row r="5727" spans="1:22" x14ac:dyDescent="0.2">
      <c r="A5727" s="24">
        <f>1+LARGE($A$11:A5726,1)</f>
        <v>5716</v>
      </c>
      <c r="B5727" s="38" t="str">
        <f>_xlfn.IFNA(IF($U$8="set",VLOOKUP(Search!$A5727,Inventory!$AD$2:$AI$5552,6,FALSE),IF($U$8="Player",VLOOKUP(Search!$A5727,Inventory!$AF$2:$AI$5552,4,FALSE),IF($U$8="BV",VLOOKUP(Search!$A5727,Inventory!$AH$2:$AI$5552,2,FALSE),""))),"")</f>
        <v/>
      </c>
      <c r="C5727" s="38"/>
      <c r="D5727" s="38"/>
      <c r="E5727" s="38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22"/>
    </row>
    <row r="5728" spans="1:22" x14ac:dyDescent="0.2">
      <c r="A5728" s="24">
        <f>1+LARGE($A$11:A5727,1)</f>
        <v>5717</v>
      </c>
      <c r="B5728" s="38" t="str">
        <f>_xlfn.IFNA(IF($U$8="set",VLOOKUP(Search!$A5728,Inventory!$AD$2:$AI$5552,6,FALSE),IF($U$8="Player",VLOOKUP(Search!$A5728,Inventory!$AF$2:$AI$5552,4,FALSE),IF($U$8="BV",VLOOKUP(Search!$A5728,Inventory!$AH$2:$AI$5552,2,FALSE),""))),"")</f>
        <v/>
      </c>
      <c r="C5728" s="38"/>
      <c r="D5728" s="38"/>
      <c r="E5728" s="38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22"/>
    </row>
    <row r="5729" spans="1:22" x14ac:dyDescent="0.2">
      <c r="A5729" s="24">
        <f>1+LARGE($A$11:A5728,1)</f>
        <v>5718</v>
      </c>
      <c r="B5729" s="38" t="str">
        <f>_xlfn.IFNA(IF($U$8="set",VLOOKUP(Search!$A5729,Inventory!$AD$2:$AI$5552,6,FALSE),IF($U$8="Player",VLOOKUP(Search!$A5729,Inventory!$AF$2:$AI$5552,4,FALSE),IF($U$8="BV",VLOOKUP(Search!$A5729,Inventory!$AH$2:$AI$5552,2,FALSE),""))),"")</f>
        <v/>
      </c>
      <c r="C5729" s="38"/>
      <c r="D5729" s="38"/>
      <c r="E5729" s="38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22"/>
    </row>
    <row r="5730" spans="1:22" x14ac:dyDescent="0.2">
      <c r="A5730" s="24">
        <f>1+LARGE($A$11:A5729,1)</f>
        <v>5719</v>
      </c>
      <c r="B5730" s="38" t="str">
        <f>_xlfn.IFNA(IF($U$8="set",VLOOKUP(Search!$A5730,Inventory!$AD$2:$AI$5552,6,FALSE),IF($U$8="Player",VLOOKUP(Search!$A5730,Inventory!$AF$2:$AI$5552,4,FALSE),IF($U$8="BV",VLOOKUP(Search!$A5730,Inventory!$AH$2:$AI$5552,2,FALSE),""))),"")</f>
        <v/>
      </c>
      <c r="C5730" s="38"/>
      <c r="D5730" s="38"/>
      <c r="E5730" s="38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22"/>
    </row>
    <row r="5731" spans="1:22" x14ac:dyDescent="0.2">
      <c r="A5731" s="24">
        <f>1+LARGE($A$11:A5730,1)</f>
        <v>5720</v>
      </c>
      <c r="B5731" s="38" t="str">
        <f>_xlfn.IFNA(IF($U$8="set",VLOOKUP(Search!$A5731,Inventory!$AD$2:$AI$5552,6,FALSE),IF($U$8="Player",VLOOKUP(Search!$A5731,Inventory!$AF$2:$AI$5552,4,FALSE),IF($U$8="BV",VLOOKUP(Search!$A5731,Inventory!$AH$2:$AI$5552,2,FALSE),""))),"")</f>
        <v/>
      </c>
      <c r="C5731" s="38"/>
      <c r="D5731" s="38"/>
      <c r="E5731" s="38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22"/>
    </row>
    <row r="5732" spans="1:22" x14ac:dyDescent="0.2">
      <c r="A5732" s="24">
        <f>1+LARGE($A$11:A5731,1)</f>
        <v>5721</v>
      </c>
      <c r="B5732" s="38" t="str">
        <f>_xlfn.IFNA(IF($U$8="set",VLOOKUP(Search!$A5732,Inventory!$AD$2:$AI$5552,6,FALSE),IF($U$8="Player",VLOOKUP(Search!$A5732,Inventory!$AF$2:$AI$5552,4,FALSE),IF($U$8="BV",VLOOKUP(Search!$A5732,Inventory!$AH$2:$AI$5552,2,FALSE),""))),"")</f>
        <v/>
      </c>
      <c r="C5732" s="38"/>
      <c r="D5732" s="38"/>
      <c r="E5732" s="38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22"/>
    </row>
    <row r="5733" spans="1:22" x14ac:dyDescent="0.2">
      <c r="A5733" s="24">
        <f>1+LARGE($A$11:A5732,1)</f>
        <v>5722</v>
      </c>
      <c r="B5733" s="38" t="str">
        <f>_xlfn.IFNA(IF($U$8="set",VLOOKUP(Search!$A5733,Inventory!$AD$2:$AI$5552,6,FALSE),IF($U$8="Player",VLOOKUP(Search!$A5733,Inventory!$AF$2:$AI$5552,4,FALSE),IF($U$8="BV",VLOOKUP(Search!$A5733,Inventory!$AH$2:$AI$5552,2,FALSE),""))),"")</f>
        <v/>
      </c>
      <c r="C5733" s="38"/>
      <c r="D5733" s="38"/>
      <c r="E5733" s="38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22"/>
    </row>
    <row r="5734" spans="1:22" x14ac:dyDescent="0.2">
      <c r="A5734" s="24">
        <f>1+LARGE($A$11:A5733,1)</f>
        <v>5723</v>
      </c>
      <c r="B5734" s="38" t="str">
        <f>_xlfn.IFNA(IF($U$8="set",VLOOKUP(Search!$A5734,Inventory!$AD$2:$AI$5552,6,FALSE),IF($U$8="Player",VLOOKUP(Search!$A5734,Inventory!$AF$2:$AI$5552,4,FALSE),IF($U$8="BV",VLOOKUP(Search!$A5734,Inventory!$AH$2:$AI$5552,2,FALSE),""))),"")</f>
        <v/>
      </c>
      <c r="C5734" s="38"/>
      <c r="D5734" s="38"/>
      <c r="E5734" s="38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22"/>
    </row>
    <row r="5735" spans="1:22" x14ac:dyDescent="0.2">
      <c r="A5735" s="24">
        <f>1+LARGE($A$11:A5734,1)</f>
        <v>5724</v>
      </c>
      <c r="B5735" s="38" t="str">
        <f>_xlfn.IFNA(IF($U$8="set",VLOOKUP(Search!$A5735,Inventory!$AD$2:$AI$5552,6,FALSE),IF($U$8="Player",VLOOKUP(Search!$A5735,Inventory!$AF$2:$AI$5552,4,FALSE),IF($U$8="BV",VLOOKUP(Search!$A5735,Inventory!$AH$2:$AI$5552,2,FALSE),""))),"")</f>
        <v/>
      </c>
      <c r="C5735" s="38"/>
      <c r="D5735" s="38"/>
      <c r="E5735" s="38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22"/>
    </row>
    <row r="5736" spans="1:22" x14ac:dyDescent="0.2">
      <c r="A5736" s="24">
        <f>1+LARGE($A$11:A5735,1)</f>
        <v>5725</v>
      </c>
      <c r="B5736" s="38" t="str">
        <f>_xlfn.IFNA(IF($U$8="set",VLOOKUP(Search!$A5736,Inventory!$AD$2:$AI$5552,6,FALSE),IF($U$8="Player",VLOOKUP(Search!$A5736,Inventory!$AF$2:$AI$5552,4,FALSE),IF($U$8="BV",VLOOKUP(Search!$A5736,Inventory!$AH$2:$AI$5552,2,FALSE),""))),"")</f>
        <v/>
      </c>
      <c r="C5736" s="38"/>
      <c r="D5736" s="38"/>
      <c r="E5736" s="38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22"/>
    </row>
    <row r="5737" spans="1:22" x14ac:dyDescent="0.2">
      <c r="A5737" s="24">
        <f>1+LARGE($A$11:A5736,1)</f>
        <v>5726</v>
      </c>
      <c r="B5737" s="38" t="str">
        <f>_xlfn.IFNA(IF($U$8="set",VLOOKUP(Search!$A5737,Inventory!$AD$2:$AI$5552,6,FALSE),IF($U$8="Player",VLOOKUP(Search!$A5737,Inventory!$AF$2:$AI$5552,4,FALSE),IF($U$8="BV",VLOOKUP(Search!$A5737,Inventory!$AH$2:$AI$5552,2,FALSE),""))),"")</f>
        <v/>
      </c>
      <c r="C5737" s="38"/>
      <c r="D5737" s="38"/>
      <c r="E5737" s="38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22"/>
    </row>
    <row r="5738" spans="1:22" x14ac:dyDescent="0.2">
      <c r="A5738" s="24">
        <f>1+LARGE($A$11:A5737,1)</f>
        <v>5727</v>
      </c>
      <c r="B5738" s="38" t="str">
        <f>_xlfn.IFNA(IF($U$8="set",VLOOKUP(Search!$A5738,Inventory!$AD$2:$AI$5552,6,FALSE),IF($U$8="Player",VLOOKUP(Search!$A5738,Inventory!$AF$2:$AI$5552,4,FALSE),IF($U$8="BV",VLOOKUP(Search!$A5738,Inventory!$AH$2:$AI$5552,2,FALSE),""))),"")</f>
        <v/>
      </c>
      <c r="C5738" s="38"/>
      <c r="D5738" s="38"/>
      <c r="E5738" s="38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22"/>
    </row>
    <row r="5739" spans="1:22" x14ac:dyDescent="0.2">
      <c r="A5739" s="24">
        <f>1+LARGE($A$11:A5738,1)</f>
        <v>5728</v>
      </c>
      <c r="B5739" s="38" t="str">
        <f>_xlfn.IFNA(IF($U$8="set",VLOOKUP(Search!$A5739,Inventory!$AD$2:$AI$5552,6,FALSE),IF($U$8="Player",VLOOKUP(Search!$A5739,Inventory!$AF$2:$AI$5552,4,FALSE),IF($U$8="BV",VLOOKUP(Search!$A5739,Inventory!$AH$2:$AI$5552,2,FALSE),""))),"")</f>
        <v/>
      </c>
      <c r="C5739" s="38"/>
      <c r="D5739" s="38"/>
      <c r="E5739" s="38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22"/>
    </row>
    <row r="5740" spans="1:22" x14ac:dyDescent="0.2">
      <c r="A5740" s="24">
        <f>1+LARGE($A$11:A5739,1)</f>
        <v>5729</v>
      </c>
      <c r="B5740" s="38" t="str">
        <f>_xlfn.IFNA(IF($U$8="set",VLOOKUP(Search!$A5740,Inventory!$AD$2:$AI$5552,6,FALSE),IF($U$8="Player",VLOOKUP(Search!$A5740,Inventory!$AF$2:$AI$5552,4,FALSE),IF($U$8="BV",VLOOKUP(Search!$A5740,Inventory!$AH$2:$AI$5552,2,FALSE),""))),"")</f>
        <v/>
      </c>
      <c r="C5740" s="38"/>
      <c r="D5740" s="38"/>
      <c r="E5740" s="38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22"/>
    </row>
    <row r="5741" spans="1:22" x14ac:dyDescent="0.2">
      <c r="A5741" s="24">
        <f>1+LARGE($A$11:A5740,1)</f>
        <v>5730</v>
      </c>
      <c r="B5741" s="38" t="str">
        <f>_xlfn.IFNA(IF($U$8="set",VLOOKUP(Search!$A5741,Inventory!$AD$2:$AI$5552,6,FALSE),IF($U$8="Player",VLOOKUP(Search!$A5741,Inventory!$AF$2:$AI$5552,4,FALSE),IF($U$8="BV",VLOOKUP(Search!$A5741,Inventory!$AH$2:$AI$5552,2,FALSE),""))),"")</f>
        <v/>
      </c>
      <c r="C5741" s="38"/>
      <c r="D5741" s="38"/>
      <c r="E5741" s="38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22"/>
    </row>
    <row r="5742" spans="1:22" x14ac:dyDescent="0.2">
      <c r="A5742" s="24">
        <f>1+LARGE($A$11:A5741,1)</f>
        <v>5731</v>
      </c>
      <c r="B5742" s="38" t="str">
        <f>_xlfn.IFNA(IF($U$8="set",VLOOKUP(Search!$A5742,Inventory!$AD$2:$AI$5552,6,FALSE),IF($U$8="Player",VLOOKUP(Search!$A5742,Inventory!$AF$2:$AI$5552,4,FALSE),IF($U$8="BV",VLOOKUP(Search!$A5742,Inventory!$AH$2:$AI$5552,2,FALSE),""))),"")</f>
        <v/>
      </c>
      <c r="C5742" s="38"/>
      <c r="D5742" s="38"/>
      <c r="E5742" s="38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22"/>
    </row>
    <row r="5743" spans="1:22" x14ac:dyDescent="0.2">
      <c r="A5743" s="24">
        <f>1+LARGE($A$11:A5742,1)</f>
        <v>5732</v>
      </c>
      <c r="B5743" s="38" t="str">
        <f>_xlfn.IFNA(IF($U$8="set",VLOOKUP(Search!$A5743,Inventory!$AD$2:$AI$5552,6,FALSE),IF($U$8="Player",VLOOKUP(Search!$A5743,Inventory!$AF$2:$AI$5552,4,FALSE),IF($U$8="BV",VLOOKUP(Search!$A5743,Inventory!$AH$2:$AI$5552,2,FALSE),""))),"")</f>
        <v/>
      </c>
      <c r="C5743" s="38"/>
      <c r="D5743" s="38"/>
      <c r="E5743" s="38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22"/>
    </row>
    <row r="5744" spans="1:22" x14ac:dyDescent="0.2">
      <c r="A5744" s="24">
        <f>1+LARGE($A$11:A5743,1)</f>
        <v>5733</v>
      </c>
      <c r="B5744" s="38" t="str">
        <f>_xlfn.IFNA(IF($U$8="set",VLOOKUP(Search!$A5744,Inventory!$AD$2:$AI$5552,6,FALSE),IF($U$8="Player",VLOOKUP(Search!$A5744,Inventory!$AF$2:$AI$5552,4,FALSE),IF($U$8="BV",VLOOKUP(Search!$A5744,Inventory!$AH$2:$AI$5552,2,FALSE),""))),"")</f>
        <v/>
      </c>
      <c r="C5744" s="38"/>
      <c r="D5744" s="38"/>
      <c r="E5744" s="38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22"/>
    </row>
    <row r="5745" spans="1:22" x14ac:dyDescent="0.2">
      <c r="A5745" s="24">
        <f>1+LARGE($A$11:A5744,1)</f>
        <v>5734</v>
      </c>
      <c r="B5745" s="38" t="str">
        <f>_xlfn.IFNA(IF($U$8="set",VLOOKUP(Search!$A5745,Inventory!$AD$2:$AI$5552,6,FALSE),IF($U$8="Player",VLOOKUP(Search!$A5745,Inventory!$AF$2:$AI$5552,4,FALSE),IF($U$8="BV",VLOOKUP(Search!$A5745,Inventory!$AH$2:$AI$5552,2,FALSE),""))),"")</f>
        <v/>
      </c>
      <c r="C5745" s="38"/>
      <c r="D5745" s="38"/>
      <c r="E5745" s="38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22"/>
    </row>
    <row r="5746" spans="1:22" x14ac:dyDescent="0.2">
      <c r="A5746" s="24">
        <f>1+LARGE($A$11:A5745,1)</f>
        <v>5735</v>
      </c>
      <c r="B5746" s="38" t="str">
        <f>_xlfn.IFNA(IF($U$8="set",VLOOKUP(Search!$A5746,Inventory!$AD$2:$AI$5552,6,FALSE),IF($U$8="Player",VLOOKUP(Search!$A5746,Inventory!$AF$2:$AI$5552,4,FALSE),IF($U$8="BV",VLOOKUP(Search!$A5746,Inventory!$AH$2:$AI$5552,2,FALSE),""))),"")</f>
        <v/>
      </c>
      <c r="C5746" s="38"/>
      <c r="D5746" s="38"/>
      <c r="E5746" s="38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22"/>
    </row>
    <row r="5747" spans="1:22" x14ac:dyDescent="0.2">
      <c r="A5747" s="24">
        <f>1+LARGE($A$11:A5746,1)</f>
        <v>5736</v>
      </c>
      <c r="B5747" s="38" t="str">
        <f>_xlfn.IFNA(IF($U$8="set",VLOOKUP(Search!$A5747,Inventory!$AD$2:$AI$5552,6,FALSE),IF($U$8="Player",VLOOKUP(Search!$A5747,Inventory!$AF$2:$AI$5552,4,FALSE),IF($U$8="BV",VLOOKUP(Search!$A5747,Inventory!$AH$2:$AI$5552,2,FALSE),""))),"")</f>
        <v/>
      </c>
      <c r="C5747" s="38"/>
      <c r="D5747" s="38"/>
      <c r="E5747" s="38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22"/>
    </row>
    <row r="5748" spans="1:22" x14ac:dyDescent="0.2">
      <c r="A5748" s="24">
        <f>1+LARGE($A$11:A5747,1)</f>
        <v>5737</v>
      </c>
      <c r="B5748" s="38" t="str">
        <f>_xlfn.IFNA(IF($U$8="set",VLOOKUP(Search!$A5748,Inventory!$AD$2:$AI$5552,6,FALSE),IF($U$8="Player",VLOOKUP(Search!$A5748,Inventory!$AF$2:$AI$5552,4,FALSE),IF($U$8="BV",VLOOKUP(Search!$A5748,Inventory!$AH$2:$AI$5552,2,FALSE),""))),"")</f>
        <v/>
      </c>
      <c r="C5748" s="38"/>
      <c r="D5748" s="38"/>
      <c r="E5748" s="38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22"/>
    </row>
    <row r="5749" spans="1:22" x14ac:dyDescent="0.2">
      <c r="A5749" s="24">
        <f>1+LARGE($A$11:A5748,1)</f>
        <v>5738</v>
      </c>
      <c r="B5749" s="38" t="str">
        <f>_xlfn.IFNA(IF($U$8="set",VLOOKUP(Search!$A5749,Inventory!$AD$2:$AI$5552,6,FALSE),IF($U$8="Player",VLOOKUP(Search!$A5749,Inventory!$AF$2:$AI$5552,4,FALSE),IF($U$8="BV",VLOOKUP(Search!$A5749,Inventory!$AH$2:$AI$5552,2,FALSE),""))),"")</f>
        <v/>
      </c>
      <c r="C5749" s="38"/>
      <c r="D5749" s="38"/>
      <c r="E5749" s="38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22"/>
    </row>
    <row r="5750" spans="1:22" x14ac:dyDescent="0.2">
      <c r="A5750" s="24">
        <f>1+LARGE($A$11:A5749,1)</f>
        <v>5739</v>
      </c>
      <c r="B5750" s="38" t="str">
        <f>_xlfn.IFNA(IF($U$8="set",VLOOKUP(Search!$A5750,Inventory!$AD$2:$AI$5552,6,FALSE),IF($U$8="Player",VLOOKUP(Search!$A5750,Inventory!$AF$2:$AI$5552,4,FALSE),IF($U$8="BV",VLOOKUP(Search!$A5750,Inventory!$AH$2:$AI$5552,2,FALSE),""))),"")</f>
        <v/>
      </c>
      <c r="C5750" s="38"/>
      <c r="D5750" s="38"/>
      <c r="E5750" s="38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22"/>
    </row>
    <row r="5751" spans="1:22" x14ac:dyDescent="0.2">
      <c r="A5751" s="24">
        <f>1+LARGE($A$11:A5750,1)</f>
        <v>5740</v>
      </c>
      <c r="B5751" s="38" t="str">
        <f>_xlfn.IFNA(IF($U$8="set",VLOOKUP(Search!$A5751,Inventory!$AD$2:$AI$5552,6,FALSE),IF($U$8="Player",VLOOKUP(Search!$A5751,Inventory!$AF$2:$AI$5552,4,FALSE),IF($U$8="BV",VLOOKUP(Search!$A5751,Inventory!$AH$2:$AI$5552,2,FALSE),""))),"")</f>
        <v/>
      </c>
      <c r="C5751" s="38"/>
      <c r="D5751" s="38"/>
      <c r="E5751" s="38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22"/>
    </row>
    <row r="5752" spans="1:22" x14ac:dyDescent="0.2">
      <c r="A5752" s="24">
        <f>1+LARGE($A$11:A5751,1)</f>
        <v>5741</v>
      </c>
      <c r="B5752" s="38" t="str">
        <f>_xlfn.IFNA(IF($U$8="set",VLOOKUP(Search!$A5752,Inventory!$AD$2:$AI$5552,6,FALSE),IF($U$8="Player",VLOOKUP(Search!$A5752,Inventory!$AF$2:$AI$5552,4,FALSE),IF($U$8="BV",VLOOKUP(Search!$A5752,Inventory!$AH$2:$AI$5552,2,FALSE),""))),"")</f>
        <v/>
      </c>
      <c r="C5752" s="38"/>
      <c r="D5752" s="38"/>
      <c r="E5752" s="38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22"/>
    </row>
    <row r="5753" spans="1:22" x14ac:dyDescent="0.2">
      <c r="A5753" s="24">
        <f>1+LARGE($A$11:A5752,1)</f>
        <v>5742</v>
      </c>
      <c r="B5753" s="38" t="str">
        <f>_xlfn.IFNA(IF($U$8="set",VLOOKUP(Search!$A5753,Inventory!$AD$2:$AI$5552,6,FALSE),IF($U$8="Player",VLOOKUP(Search!$A5753,Inventory!$AF$2:$AI$5552,4,FALSE),IF($U$8="BV",VLOOKUP(Search!$A5753,Inventory!$AH$2:$AI$5552,2,FALSE),""))),"")</f>
        <v/>
      </c>
      <c r="C5753" s="38"/>
      <c r="D5753" s="38"/>
      <c r="E5753" s="38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22"/>
    </row>
    <row r="5754" spans="1:22" x14ac:dyDescent="0.2">
      <c r="A5754" s="24">
        <f>1+LARGE($A$11:A5753,1)</f>
        <v>5743</v>
      </c>
      <c r="B5754" s="38" t="str">
        <f>_xlfn.IFNA(IF($U$8="set",VLOOKUP(Search!$A5754,Inventory!$AD$2:$AI$5552,6,FALSE),IF($U$8="Player",VLOOKUP(Search!$A5754,Inventory!$AF$2:$AI$5552,4,FALSE),IF($U$8="BV",VLOOKUP(Search!$A5754,Inventory!$AH$2:$AI$5552,2,FALSE),""))),"")</f>
        <v/>
      </c>
      <c r="C5754" s="38"/>
      <c r="D5754" s="38"/>
      <c r="E5754" s="38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22"/>
    </row>
    <row r="5755" spans="1:22" x14ac:dyDescent="0.2">
      <c r="A5755" s="24">
        <f>1+LARGE($A$11:A5754,1)</f>
        <v>5744</v>
      </c>
      <c r="B5755" s="38" t="str">
        <f>_xlfn.IFNA(IF($U$8="set",VLOOKUP(Search!$A5755,Inventory!$AD$2:$AI$5552,6,FALSE),IF($U$8="Player",VLOOKUP(Search!$A5755,Inventory!$AF$2:$AI$5552,4,FALSE),IF($U$8="BV",VLOOKUP(Search!$A5755,Inventory!$AH$2:$AI$5552,2,FALSE),""))),"")</f>
        <v/>
      </c>
      <c r="C5755" s="38"/>
      <c r="D5755" s="38"/>
      <c r="E5755" s="38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22"/>
    </row>
    <row r="5756" spans="1:22" x14ac:dyDescent="0.2">
      <c r="A5756" s="24">
        <f>1+LARGE($A$11:A5755,1)</f>
        <v>5745</v>
      </c>
      <c r="B5756" s="38" t="str">
        <f>_xlfn.IFNA(IF($U$8="set",VLOOKUP(Search!$A5756,Inventory!$AD$2:$AI$5552,6,FALSE),IF($U$8="Player",VLOOKUP(Search!$A5756,Inventory!$AF$2:$AI$5552,4,FALSE),IF($U$8="BV",VLOOKUP(Search!$A5756,Inventory!$AH$2:$AI$5552,2,FALSE),""))),"")</f>
        <v/>
      </c>
      <c r="C5756" s="38"/>
      <c r="D5756" s="38"/>
      <c r="E5756" s="38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22"/>
    </row>
    <row r="5757" spans="1:22" x14ac:dyDescent="0.2">
      <c r="A5757" s="24">
        <f>1+LARGE($A$11:A5756,1)</f>
        <v>5746</v>
      </c>
      <c r="B5757" s="38" t="str">
        <f>_xlfn.IFNA(IF($U$8="set",VLOOKUP(Search!$A5757,Inventory!$AD$2:$AI$5552,6,FALSE),IF($U$8="Player",VLOOKUP(Search!$A5757,Inventory!$AF$2:$AI$5552,4,FALSE),IF($U$8="BV",VLOOKUP(Search!$A5757,Inventory!$AH$2:$AI$5552,2,FALSE),""))),"")</f>
        <v/>
      </c>
      <c r="C5757" s="38"/>
      <c r="D5757" s="38"/>
      <c r="E5757" s="38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22"/>
    </row>
    <row r="5758" spans="1:22" x14ac:dyDescent="0.2">
      <c r="A5758" s="24">
        <f>1+LARGE($A$11:A5757,1)</f>
        <v>5747</v>
      </c>
      <c r="B5758" s="38" t="str">
        <f>_xlfn.IFNA(IF($U$8="set",VLOOKUP(Search!$A5758,Inventory!$AD$2:$AI$5552,6,FALSE),IF($U$8="Player",VLOOKUP(Search!$A5758,Inventory!$AF$2:$AI$5552,4,FALSE),IF($U$8="BV",VLOOKUP(Search!$A5758,Inventory!$AH$2:$AI$5552,2,FALSE),""))),"")</f>
        <v/>
      </c>
      <c r="C5758" s="38"/>
      <c r="D5758" s="38"/>
      <c r="E5758" s="38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22"/>
    </row>
    <row r="5759" spans="1:22" x14ac:dyDescent="0.2">
      <c r="A5759" s="24">
        <f>1+LARGE($A$11:A5758,1)</f>
        <v>5748</v>
      </c>
      <c r="B5759" s="38" t="str">
        <f>_xlfn.IFNA(IF($U$8="set",VLOOKUP(Search!$A5759,Inventory!$AD$2:$AI$5552,6,FALSE),IF($U$8="Player",VLOOKUP(Search!$A5759,Inventory!$AF$2:$AI$5552,4,FALSE),IF($U$8="BV",VLOOKUP(Search!$A5759,Inventory!$AH$2:$AI$5552,2,FALSE),""))),"")</f>
        <v/>
      </c>
      <c r="C5759" s="38"/>
      <c r="D5759" s="38"/>
      <c r="E5759" s="38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22"/>
    </row>
    <row r="5760" spans="1:22" x14ac:dyDescent="0.2">
      <c r="A5760" s="24">
        <f>1+LARGE($A$11:A5759,1)</f>
        <v>5749</v>
      </c>
      <c r="B5760" s="38" t="str">
        <f>_xlfn.IFNA(IF($U$8="set",VLOOKUP(Search!$A5760,Inventory!$AD$2:$AI$5552,6,FALSE),IF($U$8="Player",VLOOKUP(Search!$A5760,Inventory!$AF$2:$AI$5552,4,FALSE),IF($U$8="BV",VLOOKUP(Search!$A5760,Inventory!$AH$2:$AI$5552,2,FALSE),""))),"")</f>
        <v/>
      </c>
      <c r="C5760" s="38"/>
      <c r="D5760" s="38"/>
      <c r="E5760" s="38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22"/>
    </row>
    <row r="5761" spans="1:22" x14ac:dyDescent="0.2">
      <c r="A5761" s="24">
        <f>1+LARGE($A$11:A5760,1)</f>
        <v>5750</v>
      </c>
      <c r="B5761" s="38" t="str">
        <f>_xlfn.IFNA(IF($U$8="set",VLOOKUP(Search!$A5761,Inventory!$AD$2:$AI$5552,6,FALSE),IF($U$8="Player",VLOOKUP(Search!$A5761,Inventory!$AF$2:$AI$5552,4,FALSE),IF($U$8="BV",VLOOKUP(Search!$A5761,Inventory!$AH$2:$AI$5552,2,FALSE),""))),"")</f>
        <v/>
      </c>
      <c r="C5761" s="38"/>
      <c r="D5761" s="38"/>
      <c r="E5761" s="38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22"/>
    </row>
    <row r="5762" spans="1:22" x14ac:dyDescent="0.2">
      <c r="A5762" s="24">
        <f>1+LARGE($A$11:A5761,1)</f>
        <v>5751</v>
      </c>
      <c r="B5762" s="38" t="str">
        <f>_xlfn.IFNA(IF($U$8="set",VLOOKUP(Search!$A5762,Inventory!$AD$2:$AI$5552,6,FALSE),IF($U$8="Player",VLOOKUP(Search!$A5762,Inventory!$AF$2:$AI$5552,4,FALSE),IF($U$8="BV",VLOOKUP(Search!$A5762,Inventory!$AH$2:$AI$5552,2,FALSE),""))),"")</f>
        <v/>
      </c>
      <c r="C5762" s="38"/>
      <c r="D5762" s="38"/>
      <c r="E5762" s="38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22"/>
    </row>
    <row r="5763" spans="1:22" x14ac:dyDescent="0.2">
      <c r="A5763" s="24">
        <f>1+LARGE($A$11:A5762,1)</f>
        <v>5752</v>
      </c>
      <c r="B5763" s="38" t="str">
        <f>_xlfn.IFNA(IF($U$8="set",VLOOKUP(Search!$A5763,Inventory!$AD$2:$AI$5552,6,FALSE),IF($U$8="Player",VLOOKUP(Search!$A5763,Inventory!$AF$2:$AI$5552,4,FALSE),IF($U$8="BV",VLOOKUP(Search!$A5763,Inventory!$AH$2:$AI$5552,2,FALSE),""))),"")</f>
        <v/>
      </c>
      <c r="C5763" s="38"/>
      <c r="D5763" s="38"/>
      <c r="E5763" s="38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22"/>
    </row>
    <row r="5764" spans="1:22" x14ac:dyDescent="0.2">
      <c r="A5764" s="24">
        <f>1+LARGE($A$11:A5763,1)</f>
        <v>5753</v>
      </c>
      <c r="B5764" s="38" t="str">
        <f>_xlfn.IFNA(IF($U$8="set",VLOOKUP(Search!$A5764,Inventory!$AD$2:$AI$5552,6,FALSE),IF($U$8="Player",VLOOKUP(Search!$A5764,Inventory!$AF$2:$AI$5552,4,FALSE),IF($U$8="BV",VLOOKUP(Search!$A5764,Inventory!$AH$2:$AI$5552,2,FALSE),""))),"")</f>
        <v/>
      </c>
      <c r="C5764" s="38"/>
      <c r="D5764" s="38"/>
      <c r="E5764" s="38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22"/>
    </row>
    <row r="5765" spans="1:22" x14ac:dyDescent="0.2">
      <c r="A5765" s="24">
        <f>1+LARGE($A$11:A5764,1)</f>
        <v>5754</v>
      </c>
      <c r="B5765" s="38" t="str">
        <f>_xlfn.IFNA(IF($U$8="set",VLOOKUP(Search!$A5765,Inventory!$AD$2:$AI$5552,6,FALSE),IF($U$8="Player",VLOOKUP(Search!$A5765,Inventory!$AF$2:$AI$5552,4,FALSE),IF($U$8="BV",VLOOKUP(Search!$A5765,Inventory!$AH$2:$AI$5552,2,FALSE),""))),"")</f>
        <v/>
      </c>
      <c r="C5765" s="38"/>
      <c r="D5765" s="38"/>
      <c r="E5765" s="38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22"/>
    </row>
    <row r="5766" spans="1:22" x14ac:dyDescent="0.2">
      <c r="A5766" s="24">
        <f>1+LARGE($A$11:A5765,1)</f>
        <v>5755</v>
      </c>
      <c r="B5766" s="38" t="str">
        <f>_xlfn.IFNA(IF($U$8="set",VLOOKUP(Search!$A5766,Inventory!$AD$2:$AI$5552,6,FALSE),IF($U$8="Player",VLOOKUP(Search!$A5766,Inventory!$AF$2:$AI$5552,4,FALSE),IF($U$8="BV",VLOOKUP(Search!$A5766,Inventory!$AH$2:$AI$5552,2,FALSE),""))),"")</f>
        <v/>
      </c>
      <c r="C5766" s="38"/>
      <c r="D5766" s="38"/>
      <c r="E5766" s="38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22"/>
    </row>
    <row r="5767" spans="1:22" x14ac:dyDescent="0.2">
      <c r="A5767" s="24">
        <f>1+LARGE($A$11:A5766,1)</f>
        <v>5756</v>
      </c>
      <c r="B5767" s="38" t="str">
        <f>_xlfn.IFNA(IF($U$8="set",VLOOKUP(Search!$A5767,Inventory!$AD$2:$AI$5552,6,FALSE),IF($U$8="Player",VLOOKUP(Search!$A5767,Inventory!$AF$2:$AI$5552,4,FALSE),IF($U$8="BV",VLOOKUP(Search!$A5767,Inventory!$AH$2:$AI$5552,2,FALSE),""))),"")</f>
        <v/>
      </c>
      <c r="C5767" s="38"/>
      <c r="D5767" s="38"/>
      <c r="E5767" s="38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22"/>
    </row>
    <row r="5768" spans="1:22" x14ac:dyDescent="0.2">
      <c r="A5768" s="24">
        <f>1+LARGE($A$11:A5767,1)</f>
        <v>5757</v>
      </c>
      <c r="B5768" s="38" t="str">
        <f>_xlfn.IFNA(IF($U$8="set",VLOOKUP(Search!$A5768,Inventory!$AD$2:$AI$5552,6,FALSE),IF($U$8="Player",VLOOKUP(Search!$A5768,Inventory!$AF$2:$AI$5552,4,FALSE),IF($U$8="BV",VLOOKUP(Search!$A5768,Inventory!$AH$2:$AI$5552,2,FALSE),""))),"")</f>
        <v/>
      </c>
      <c r="C5768" s="38"/>
      <c r="D5768" s="38"/>
      <c r="E5768" s="38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22"/>
    </row>
    <row r="5769" spans="1:22" x14ac:dyDescent="0.2">
      <c r="A5769" s="24">
        <f>1+LARGE($A$11:A5768,1)</f>
        <v>5758</v>
      </c>
      <c r="B5769" s="38" t="str">
        <f>_xlfn.IFNA(IF($U$8="set",VLOOKUP(Search!$A5769,Inventory!$AD$2:$AI$5552,6,FALSE),IF($U$8="Player",VLOOKUP(Search!$A5769,Inventory!$AF$2:$AI$5552,4,FALSE),IF($U$8="BV",VLOOKUP(Search!$A5769,Inventory!$AH$2:$AI$5552,2,FALSE),""))),"")</f>
        <v/>
      </c>
      <c r="C5769" s="38"/>
      <c r="D5769" s="38"/>
      <c r="E5769" s="38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22"/>
    </row>
    <row r="5770" spans="1:22" x14ac:dyDescent="0.2">
      <c r="A5770" s="24">
        <f>1+LARGE($A$11:A5769,1)</f>
        <v>5759</v>
      </c>
      <c r="B5770" s="38" t="str">
        <f>_xlfn.IFNA(IF($U$8="set",VLOOKUP(Search!$A5770,Inventory!$AD$2:$AI$5552,6,FALSE),IF($U$8="Player",VLOOKUP(Search!$A5770,Inventory!$AF$2:$AI$5552,4,FALSE),IF($U$8="BV",VLOOKUP(Search!$A5770,Inventory!$AH$2:$AI$5552,2,FALSE),""))),"")</f>
        <v/>
      </c>
      <c r="C5770" s="38"/>
      <c r="D5770" s="38"/>
      <c r="E5770" s="38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22"/>
    </row>
    <row r="5771" spans="1:22" x14ac:dyDescent="0.2">
      <c r="A5771" s="24">
        <f>1+LARGE($A$11:A5770,1)</f>
        <v>5760</v>
      </c>
      <c r="B5771" s="38" t="str">
        <f>_xlfn.IFNA(IF($U$8="set",VLOOKUP(Search!$A5771,Inventory!$AD$2:$AI$5552,6,FALSE),IF($U$8="Player",VLOOKUP(Search!$A5771,Inventory!$AF$2:$AI$5552,4,FALSE),IF($U$8="BV",VLOOKUP(Search!$A5771,Inventory!$AH$2:$AI$5552,2,FALSE),""))),"")</f>
        <v/>
      </c>
      <c r="C5771" s="38"/>
      <c r="D5771" s="38"/>
      <c r="E5771" s="38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22"/>
    </row>
    <row r="5772" spans="1:22" x14ac:dyDescent="0.2">
      <c r="A5772" s="24">
        <f>1+LARGE($A$11:A5771,1)</f>
        <v>5761</v>
      </c>
      <c r="B5772" s="38" t="str">
        <f>_xlfn.IFNA(IF($U$8="set",VLOOKUP(Search!$A5772,Inventory!$AD$2:$AI$5552,6,FALSE),IF($U$8="Player",VLOOKUP(Search!$A5772,Inventory!$AF$2:$AI$5552,4,FALSE),IF($U$8="BV",VLOOKUP(Search!$A5772,Inventory!$AH$2:$AI$5552,2,FALSE),""))),"")</f>
        <v/>
      </c>
      <c r="C5772" s="38"/>
      <c r="D5772" s="38"/>
      <c r="E5772" s="38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22"/>
    </row>
    <row r="5773" spans="1:22" x14ac:dyDescent="0.2">
      <c r="A5773" s="24">
        <f>1+LARGE($A$11:A5772,1)</f>
        <v>5762</v>
      </c>
      <c r="B5773" s="38" t="str">
        <f>_xlfn.IFNA(IF($U$8="set",VLOOKUP(Search!$A5773,Inventory!$AD$2:$AI$5552,6,FALSE),IF($U$8="Player",VLOOKUP(Search!$A5773,Inventory!$AF$2:$AI$5552,4,FALSE),IF($U$8="BV",VLOOKUP(Search!$A5773,Inventory!$AH$2:$AI$5552,2,FALSE),""))),"")</f>
        <v/>
      </c>
      <c r="C5773" s="38"/>
      <c r="D5773" s="38"/>
      <c r="E5773" s="38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22"/>
    </row>
    <row r="5774" spans="1:22" x14ac:dyDescent="0.2">
      <c r="A5774" s="24">
        <f>1+LARGE($A$11:A5773,1)</f>
        <v>5763</v>
      </c>
      <c r="B5774" s="38" t="str">
        <f>_xlfn.IFNA(IF($U$8="set",VLOOKUP(Search!$A5774,Inventory!$AD$2:$AI$5552,6,FALSE),IF($U$8="Player",VLOOKUP(Search!$A5774,Inventory!$AF$2:$AI$5552,4,FALSE),IF($U$8="BV",VLOOKUP(Search!$A5774,Inventory!$AH$2:$AI$5552,2,FALSE),""))),"")</f>
        <v/>
      </c>
      <c r="C5774" s="38"/>
      <c r="D5774" s="38"/>
      <c r="E5774" s="38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22"/>
    </row>
    <row r="5775" spans="1:22" x14ac:dyDescent="0.2">
      <c r="A5775" s="24">
        <f>1+LARGE($A$11:A5774,1)</f>
        <v>5764</v>
      </c>
      <c r="B5775" s="38" t="str">
        <f>_xlfn.IFNA(IF($U$8="set",VLOOKUP(Search!$A5775,Inventory!$AD$2:$AI$5552,6,FALSE),IF($U$8="Player",VLOOKUP(Search!$A5775,Inventory!$AF$2:$AI$5552,4,FALSE),IF($U$8="BV",VLOOKUP(Search!$A5775,Inventory!$AH$2:$AI$5552,2,FALSE),""))),"")</f>
        <v/>
      </c>
      <c r="C5775" s="38"/>
      <c r="D5775" s="38"/>
      <c r="E5775" s="38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22"/>
    </row>
    <row r="5776" spans="1:22" x14ac:dyDescent="0.2">
      <c r="A5776" s="24">
        <f>1+LARGE($A$11:A5775,1)</f>
        <v>5765</v>
      </c>
      <c r="B5776" s="38" t="str">
        <f>_xlfn.IFNA(IF($U$8="set",VLOOKUP(Search!$A5776,Inventory!$AD$2:$AI$5552,6,FALSE),IF($U$8="Player",VLOOKUP(Search!$A5776,Inventory!$AF$2:$AI$5552,4,FALSE),IF($U$8="BV",VLOOKUP(Search!$A5776,Inventory!$AH$2:$AI$5552,2,FALSE),""))),"")</f>
        <v/>
      </c>
      <c r="C5776" s="38"/>
      <c r="D5776" s="38"/>
      <c r="E5776" s="38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22"/>
    </row>
    <row r="5777" spans="1:22" x14ac:dyDescent="0.2">
      <c r="A5777" s="24">
        <f>1+LARGE($A$11:A5776,1)</f>
        <v>5766</v>
      </c>
      <c r="B5777" s="38" t="str">
        <f>_xlfn.IFNA(IF($U$8="set",VLOOKUP(Search!$A5777,Inventory!$AD$2:$AI$5552,6,FALSE),IF($U$8="Player",VLOOKUP(Search!$A5777,Inventory!$AF$2:$AI$5552,4,FALSE),IF($U$8="BV",VLOOKUP(Search!$A5777,Inventory!$AH$2:$AI$5552,2,FALSE),""))),"")</f>
        <v/>
      </c>
      <c r="C5777" s="38"/>
      <c r="D5777" s="38"/>
      <c r="E5777" s="38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22"/>
    </row>
    <row r="5778" spans="1:22" x14ac:dyDescent="0.2">
      <c r="A5778" s="24">
        <f>1+LARGE($A$11:A5777,1)</f>
        <v>5767</v>
      </c>
      <c r="B5778" s="38" t="str">
        <f>_xlfn.IFNA(IF($U$8="set",VLOOKUP(Search!$A5778,Inventory!$AD$2:$AI$5552,6,FALSE),IF($U$8="Player",VLOOKUP(Search!$A5778,Inventory!$AF$2:$AI$5552,4,FALSE),IF($U$8="BV",VLOOKUP(Search!$A5778,Inventory!$AH$2:$AI$5552,2,FALSE),""))),"")</f>
        <v/>
      </c>
      <c r="C5778" s="38"/>
      <c r="D5778" s="38"/>
      <c r="E5778" s="38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22"/>
    </row>
    <row r="5779" spans="1:22" x14ac:dyDescent="0.2">
      <c r="A5779" s="24">
        <f>1+LARGE($A$11:A5778,1)</f>
        <v>5768</v>
      </c>
      <c r="B5779" s="38" t="str">
        <f>_xlfn.IFNA(IF($U$8="set",VLOOKUP(Search!$A5779,Inventory!$AD$2:$AI$5552,6,FALSE),IF($U$8="Player",VLOOKUP(Search!$A5779,Inventory!$AF$2:$AI$5552,4,FALSE),IF($U$8="BV",VLOOKUP(Search!$A5779,Inventory!$AH$2:$AI$5552,2,FALSE),""))),"")</f>
        <v/>
      </c>
      <c r="C5779" s="38"/>
      <c r="D5779" s="38"/>
      <c r="E5779" s="38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22"/>
    </row>
    <row r="5780" spans="1:22" x14ac:dyDescent="0.2">
      <c r="A5780" s="24">
        <f>1+LARGE($A$11:A5779,1)</f>
        <v>5769</v>
      </c>
      <c r="B5780" s="38" t="str">
        <f>_xlfn.IFNA(IF($U$8="set",VLOOKUP(Search!$A5780,Inventory!$AD$2:$AI$5552,6,FALSE),IF($U$8="Player",VLOOKUP(Search!$A5780,Inventory!$AF$2:$AI$5552,4,FALSE),IF($U$8="BV",VLOOKUP(Search!$A5780,Inventory!$AH$2:$AI$5552,2,FALSE),""))),"")</f>
        <v/>
      </c>
      <c r="C5780" s="38"/>
      <c r="D5780" s="38"/>
      <c r="E5780" s="38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22"/>
    </row>
    <row r="5781" spans="1:22" x14ac:dyDescent="0.2">
      <c r="A5781" s="24">
        <f>1+LARGE($A$11:A5780,1)</f>
        <v>5770</v>
      </c>
      <c r="B5781" s="38" t="str">
        <f>_xlfn.IFNA(IF($U$8="set",VLOOKUP(Search!$A5781,Inventory!$AD$2:$AI$5552,6,FALSE),IF($U$8="Player",VLOOKUP(Search!$A5781,Inventory!$AF$2:$AI$5552,4,FALSE),IF($U$8="BV",VLOOKUP(Search!$A5781,Inventory!$AH$2:$AI$5552,2,FALSE),""))),"")</f>
        <v/>
      </c>
      <c r="C5781" s="38"/>
      <c r="D5781" s="38"/>
      <c r="E5781" s="38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22"/>
    </row>
    <row r="5782" spans="1:22" x14ac:dyDescent="0.2">
      <c r="A5782" s="24">
        <f>1+LARGE($A$11:A5781,1)</f>
        <v>5771</v>
      </c>
      <c r="B5782" s="38" t="str">
        <f>_xlfn.IFNA(IF($U$8="set",VLOOKUP(Search!$A5782,Inventory!$AD$2:$AI$5552,6,FALSE),IF($U$8="Player",VLOOKUP(Search!$A5782,Inventory!$AF$2:$AI$5552,4,FALSE),IF($U$8="BV",VLOOKUP(Search!$A5782,Inventory!$AH$2:$AI$5552,2,FALSE),""))),"")</f>
        <v/>
      </c>
      <c r="C5782" s="38"/>
      <c r="D5782" s="38"/>
      <c r="E5782" s="38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22"/>
    </row>
    <row r="5783" spans="1:22" x14ac:dyDescent="0.2">
      <c r="A5783" s="24">
        <f>1+LARGE($A$11:A5782,1)</f>
        <v>5772</v>
      </c>
      <c r="B5783" s="38" t="str">
        <f>_xlfn.IFNA(IF($U$8="set",VLOOKUP(Search!$A5783,Inventory!$AD$2:$AI$5552,6,FALSE),IF($U$8="Player",VLOOKUP(Search!$A5783,Inventory!$AF$2:$AI$5552,4,FALSE),IF($U$8="BV",VLOOKUP(Search!$A5783,Inventory!$AH$2:$AI$5552,2,FALSE),""))),"")</f>
        <v/>
      </c>
      <c r="C5783" s="38"/>
      <c r="D5783" s="38"/>
      <c r="E5783" s="38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22"/>
    </row>
    <row r="5784" spans="1:22" x14ac:dyDescent="0.2">
      <c r="A5784" s="24">
        <f>1+LARGE($A$11:A5783,1)</f>
        <v>5773</v>
      </c>
      <c r="B5784" s="38" t="str">
        <f>_xlfn.IFNA(IF($U$8="set",VLOOKUP(Search!$A5784,Inventory!$AD$2:$AI$5552,6,FALSE),IF($U$8="Player",VLOOKUP(Search!$A5784,Inventory!$AF$2:$AI$5552,4,FALSE),IF($U$8="BV",VLOOKUP(Search!$A5784,Inventory!$AH$2:$AI$5552,2,FALSE),""))),"")</f>
        <v/>
      </c>
      <c r="C5784" s="38"/>
      <c r="D5784" s="38"/>
      <c r="E5784" s="38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22"/>
    </row>
    <row r="5785" spans="1:22" x14ac:dyDescent="0.2">
      <c r="A5785" s="24">
        <f>1+LARGE($A$11:A5784,1)</f>
        <v>5774</v>
      </c>
      <c r="B5785" s="38" t="str">
        <f>_xlfn.IFNA(IF($U$8="set",VLOOKUP(Search!$A5785,Inventory!$AD$2:$AI$5552,6,FALSE),IF($U$8="Player",VLOOKUP(Search!$A5785,Inventory!$AF$2:$AI$5552,4,FALSE),IF($U$8="BV",VLOOKUP(Search!$A5785,Inventory!$AH$2:$AI$5552,2,FALSE),""))),"")</f>
        <v/>
      </c>
      <c r="C5785" s="38"/>
      <c r="D5785" s="38"/>
      <c r="E5785" s="38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22"/>
    </row>
    <row r="5786" spans="1:22" x14ac:dyDescent="0.2">
      <c r="A5786" s="24">
        <f>1+LARGE($A$11:A5785,1)</f>
        <v>5775</v>
      </c>
      <c r="B5786" s="38" t="str">
        <f>_xlfn.IFNA(IF($U$8="set",VLOOKUP(Search!$A5786,Inventory!$AD$2:$AI$5552,6,FALSE),IF($U$8="Player",VLOOKUP(Search!$A5786,Inventory!$AF$2:$AI$5552,4,FALSE),IF($U$8="BV",VLOOKUP(Search!$A5786,Inventory!$AH$2:$AI$5552,2,FALSE),""))),"")</f>
        <v/>
      </c>
      <c r="C5786" s="38"/>
      <c r="D5786" s="38"/>
      <c r="E5786" s="38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22"/>
    </row>
    <row r="5787" spans="1:22" x14ac:dyDescent="0.2">
      <c r="A5787" s="24">
        <f>1+LARGE($A$11:A5786,1)</f>
        <v>5776</v>
      </c>
      <c r="B5787" s="38" t="str">
        <f>_xlfn.IFNA(IF($U$8="set",VLOOKUP(Search!$A5787,Inventory!$AD$2:$AI$5552,6,FALSE),IF($U$8="Player",VLOOKUP(Search!$A5787,Inventory!$AF$2:$AI$5552,4,FALSE),IF($U$8="BV",VLOOKUP(Search!$A5787,Inventory!$AH$2:$AI$5552,2,FALSE),""))),"")</f>
        <v/>
      </c>
      <c r="C5787" s="38"/>
      <c r="D5787" s="38"/>
      <c r="E5787" s="38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22"/>
    </row>
    <row r="5788" spans="1:22" x14ac:dyDescent="0.2">
      <c r="A5788" s="24">
        <f>1+LARGE($A$11:A5787,1)</f>
        <v>5777</v>
      </c>
      <c r="B5788" s="38" t="str">
        <f>_xlfn.IFNA(IF($U$8="set",VLOOKUP(Search!$A5788,Inventory!$AD$2:$AI$5552,6,FALSE),IF($U$8="Player",VLOOKUP(Search!$A5788,Inventory!$AF$2:$AI$5552,4,FALSE),IF($U$8="BV",VLOOKUP(Search!$A5788,Inventory!$AH$2:$AI$5552,2,FALSE),""))),"")</f>
        <v/>
      </c>
      <c r="C5788" s="38"/>
      <c r="D5788" s="38"/>
      <c r="E5788" s="38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22"/>
    </row>
    <row r="5789" spans="1:22" x14ac:dyDescent="0.2">
      <c r="A5789" s="24">
        <f>1+LARGE($A$11:A5788,1)</f>
        <v>5778</v>
      </c>
      <c r="B5789" s="38" t="str">
        <f>_xlfn.IFNA(IF($U$8="set",VLOOKUP(Search!$A5789,Inventory!$AD$2:$AI$5552,6,FALSE),IF($U$8="Player",VLOOKUP(Search!$A5789,Inventory!$AF$2:$AI$5552,4,FALSE),IF($U$8="BV",VLOOKUP(Search!$A5789,Inventory!$AH$2:$AI$5552,2,FALSE),""))),"")</f>
        <v/>
      </c>
      <c r="C5789" s="38"/>
      <c r="D5789" s="38"/>
      <c r="E5789" s="38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22"/>
    </row>
    <row r="5790" spans="1:22" x14ac:dyDescent="0.2">
      <c r="A5790" s="24">
        <f>1+LARGE($A$11:A5789,1)</f>
        <v>5779</v>
      </c>
      <c r="B5790" s="38" t="str">
        <f>_xlfn.IFNA(IF($U$8="set",VLOOKUP(Search!$A5790,Inventory!$AD$2:$AI$5552,6,FALSE),IF($U$8="Player",VLOOKUP(Search!$A5790,Inventory!$AF$2:$AI$5552,4,FALSE),IF($U$8="BV",VLOOKUP(Search!$A5790,Inventory!$AH$2:$AI$5552,2,FALSE),""))),"")</f>
        <v/>
      </c>
      <c r="C5790" s="38"/>
      <c r="D5790" s="38"/>
      <c r="E5790" s="38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22"/>
    </row>
    <row r="5791" spans="1:22" x14ac:dyDescent="0.2">
      <c r="A5791" s="24">
        <f>1+LARGE($A$11:A5790,1)</f>
        <v>5780</v>
      </c>
      <c r="B5791" s="38" t="str">
        <f>_xlfn.IFNA(IF($U$8="set",VLOOKUP(Search!$A5791,Inventory!$AD$2:$AI$5552,6,FALSE),IF($U$8="Player",VLOOKUP(Search!$A5791,Inventory!$AF$2:$AI$5552,4,FALSE),IF($U$8="BV",VLOOKUP(Search!$A5791,Inventory!$AH$2:$AI$5552,2,FALSE),""))),"")</f>
        <v/>
      </c>
      <c r="C5791" s="38"/>
      <c r="D5791" s="38"/>
      <c r="E5791" s="38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22"/>
    </row>
    <row r="5792" spans="1:22" x14ac:dyDescent="0.2">
      <c r="A5792" s="24">
        <f>1+LARGE($A$11:A5791,1)</f>
        <v>5781</v>
      </c>
      <c r="B5792" s="38" t="str">
        <f>_xlfn.IFNA(IF($U$8="set",VLOOKUP(Search!$A5792,Inventory!$AD$2:$AI$5552,6,FALSE),IF($U$8="Player",VLOOKUP(Search!$A5792,Inventory!$AF$2:$AI$5552,4,FALSE),IF($U$8="BV",VLOOKUP(Search!$A5792,Inventory!$AH$2:$AI$5552,2,FALSE),""))),"")</f>
        <v/>
      </c>
      <c r="C5792" s="38"/>
      <c r="D5792" s="38"/>
      <c r="E5792" s="38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22"/>
    </row>
    <row r="5793" spans="1:22" x14ac:dyDescent="0.2">
      <c r="A5793" s="24">
        <f>1+LARGE($A$11:A5792,1)</f>
        <v>5782</v>
      </c>
      <c r="B5793" s="38" t="str">
        <f>_xlfn.IFNA(IF($U$8="set",VLOOKUP(Search!$A5793,Inventory!$AD$2:$AI$5552,6,FALSE),IF($U$8="Player",VLOOKUP(Search!$A5793,Inventory!$AF$2:$AI$5552,4,FALSE),IF($U$8="BV",VLOOKUP(Search!$A5793,Inventory!$AH$2:$AI$5552,2,FALSE),""))),"")</f>
        <v/>
      </c>
      <c r="C5793" s="38"/>
      <c r="D5793" s="38"/>
      <c r="E5793" s="38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22"/>
    </row>
    <row r="5794" spans="1:22" x14ac:dyDescent="0.2">
      <c r="A5794" s="24">
        <f>1+LARGE($A$11:A5793,1)</f>
        <v>5783</v>
      </c>
      <c r="B5794" s="38" t="str">
        <f>_xlfn.IFNA(IF($U$8="set",VLOOKUP(Search!$A5794,Inventory!$AD$2:$AI$5552,6,FALSE),IF($U$8="Player",VLOOKUP(Search!$A5794,Inventory!$AF$2:$AI$5552,4,FALSE),IF($U$8="BV",VLOOKUP(Search!$A5794,Inventory!$AH$2:$AI$5552,2,FALSE),""))),"")</f>
        <v/>
      </c>
      <c r="C5794" s="38"/>
      <c r="D5794" s="38"/>
      <c r="E5794" s="38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22"/>
    </row>
    <row r="5795" spans="1:22" x14ac:dyDescent="0.2">
      <c r="A5795" s="24">
        <f>1+LARGE($A$11:A5794,1)</f>
        <v>5784</v>
      </c>
      <c r="B5795" s="38" t="str">
        <f>_xlfn.IFNA(IF($U$8="set",VLOOKUP(Search!$A5795,Inventory!$AD$2:$AI$5552,6,FALSE),IF($U$8="Player",VLOOKUP(Search!$A5795,Inventory!$AF$2:$AI$5552,4,FALSE),IF($U$8="BV",VLOOKUP(Search!$A5795,Inventory!$AH$2:$AI$5552,2,FALSE),""))),"")</f>
        <v/>
      </c>
      <c r="C5795" s="38"/>
      <c r="D5795" s="38"/>
      <c r="E5795" s="38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22"/>
    </row>
    <row r="5796" spans="1:22" x14ac:dyDescent="0.2">
      <c r="A5796" s="24">
        <f>1+LARGE($A$11:A5795,1)</f>
        <v>5785</v>
      </c>
      <c r="B5796" s="38" t="str">
        <f>_xlfn.IFNA(IF($U$8="set",VLOOKUP(Search!$A5796,Inventory!$AD$2:$AI$5552,6,FALSE),IF($U$8="Player",VLOOKUP(Search!$A5796,Inventory!$AF$2:$AI$5552,4,FALSE),IF($U$8="BV",VLOOKUP(Search!$A5796,Inventory!$AH$2:$AI$5552,2,FALSE),""))),"")</f>
        <v/>
      </c>
      <c r="C5796" s="38"/>
      <c r="D5796" s="38"/>
      <c r="E5796" s="38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22"/>
    </row>
    <row r="5797" spans="1:22" x14ac:dyDescent="0.2">
      <c r="A5797" s="24">
        <f>1+LARGE($A$11:A5796,1)</f>
        <v>5786</v>
      </c>
      <c r="B5797" s="38" t="str">
        <f>_xlfn.IFNA(IF($U$8="set",VLOOKUP(Search!$A5797,Inventory!$AD$2:$AI$5552,6,FALSE),IF($U$8="Player",VLOOKUP(Search!$A5797,Inventory!$AF$2:$AI$5552,4,FALSE),IF($U$8="BV",VLOOKUP(Search!$A5797,Inventory!$AH$2:$AI$5552,2,FALSE),""))),"")</f>
        <v/>
      </c>
      <c r="C5797" s="38"/>
      <c r="D5797" s="38"/>
      <c r="E5797" s="38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22"/>
    </row>
    <row r="5798" spans="1:22" x14ac:dyDescent="0.2">
      <c r="A5798" s="24">
        <f>1+LARGE($A$11:A5797,1)</f>
        <v>5787</v>
      </c>
      <c r="B5798" s="38" t="str">
        <f>_xlfn.IFNA(IF($U$8="set",VLOOKUP(Search!$A5798,Inventory!$AD$2:$AI$5552,6,FALSE),IF($U$8="Player",VLOOKUP(Search!$A5798,Inventory!$AF$2:$AI$5552,4,FALSE),IF($U$8="BV",VLOOKUP(Search!$A5798,Inventory!$AH$2:$AI$5552,2,FALSE),""))),"")</f>
        <v/>
      </c>
      <c r="C5798" s="38"/>
      <c r="D5798" s="38"/>
      <c r="E5798" s="38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22"/>
    </row>
    <row r="5799" spans="1:22" x14ac:dyDescent="0.2">
      <c r="A5799" s="24">
        <f>1+LARGE($A$11:A5798,1)</f>
        <v>5788</v>
      </c>
      <c r="B5799" s="38" t="str">
        <f>_xlfn.IFNA(IF($U$8="set",VLOOKUP(Search!$A5799,Inventory!$AD$2:$AI$5552,6,FALSE),IF($U$8="Player",VLOOKUP(Search!$A5799,Inventory!$AF$2:$AI$5552,4,FALSE),IF($U$8="BV",VLOOKUP(Search!$A5799,Inventory!$AH$2:$AI$5552,2,FALSE),""))),"")</f>
        <v/>
      </c>
      <c r="C5799" s="38"/>
      <c r="D5799" s="38"/>
      <c r="E5799" s="38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22"/>
    </row>
    <row r="5800" spans="1:22" x14ac:dyDescent="0.2">
      <c r="A5800" s="24">
        <f>1+LARGE($A$11:A5799,1)</f>
        <v>5789</v>
      </c>
      <c r="B5800" s="38" t="str">
        <f>_xlfn.IFNA(IF($U$8="set",VLOOKUP(Search!$A5800,Inventory!$AD$2:$AI$5552,6,FALSE),IF($U$8="Player",VLOOKUP(Search!$A5800,Inventory!$AF$2:$AI$5552,4,FALSE),IF($U$8="BV",VLOOKUP(Search!$A5800,Inventory!$AH$2:$AI$5552,2,FALSE),""))),"")</f>
        <v/>
      </c>
      <c r="C5800" s="38"/>
      <c r="D5800" s="38"/>
      <c r="E5800" s="38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22"/>
    </row>
    <row r="5801" spans="1:22" x14ac:dyDescent="0.2">
      <c r="A5801" s="24">
        <f>1+LARGE($A$11:A5800,1)</f>
        <v>5790</v>
      </c>
      <c r="B5801" s="38" t="str">
        <f>_xlfn.IFNA(IF($U$8="set",VLOOKUP(Search!$A5801,Inventory!$AD$2:$AI$5552,6,FALSE),IF($U$8="Player",VLOOKUP(Search!$A5801,Inventory!$AF$2:$AI$5552,4,FALSE),IF($U$8="BV",VLOOKUP(Search!$A5801,Inventory!$AH$2:$AI$5552,2,FALSE),""))),"")</f>
        <v/>
      </c>
      <c r="C5801" s="38"/>
      <c r="D5801" s="38"/>
      <c r="E5801" s="38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22"/>
    </row>
    <row r="5802" spans="1:22" x14ac:dyDescent="0.2">
      <c r="A5802" s="24">
        <f>1+LARGE($A$11:A5801,1)</f>
        <v>5791</v>
      </c>
      <c r="B5802" s="38" t="str">
        <f>_xlfn.IFNA(IF($U$8="set",VLOOKUP(Search!$A5802,Inventory!$AD$2:$AI$5552,6,FALSE),IF($U$8="Player",VLOOKUP(Search!$A5802,Inventory!$AF$2:$AI$5552,4,FALSE),IF($U$8="BV",VLOOKUP(Search!$A5802,Inventory!$AH$2:$AI$5552,2,FALSE),""))),"")</f>
        <v/>
      </c>
      <c r="C5802" s="38"/>
      <c r="D5802" s="38"/>
      <c r="E5802" s="38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22"/>
    </row>
    <row r="5803" spans="1:22" x14ac:dyDescent="0.2">
      <c r="A5803" s="24">
        <f>1+LARGE($A$11:A5802,1)</f>
        <v>5792</v>
      </c>
      <c r="B5803" s="38" t="str">
        <f>_xlfn.IFNA(IF($U$8="set",VLOOKUP(Search!$A5803,Inventory!$AD$2:$AI$5552,6,FALSE),IF($U$8="Player",VLOOKUP(Search!$A5803,Inventory!$AF$2:$AI$5552,4,FALSE),IF($U$8="BV",VLOOKUP(Search!$A5803,Inventory!$AH$2:$AI$5552,2,FALSE),""))),"")</f>
        <v/>
      </c>
      <c r="C5803" s="38"/>
      <c r="D5803" s="38"/>
      <c r="E5803" s="38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22"/>
    </row>
    <row r="5804" spans="1:22" x14ac:dyDescent="0.2">
      <c r="A5804" s="24">
        <f>1+LARGE($A$11:A5803,1)</f>
        <v>5793</v>
      </c>
      <c r="B5804" s="38" t="str">
        <f>_xlfn.IFNA(IF($U$8="set",VLOOKUP(Search!$A5804,Inventory!$AD$2:$AI$5552,6,FALSE),IF($U$8="Player",VLOOKUP(Search!$A5804,Inventory!$AF$2:$AI$5552,4,FALSE),IF($U$8="BV",VLOOKUP(Search!$A5804,Inventory!$AH$2:$AI$5552,2,FALSE),""))),"")</f>
        <v/>
      </c>
      <c r="C5804" s="38"/>
      <c r="D5804" s="38"/>
      <c r="E5804" s="38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22"/>
    </row>
    <row r="5805" spans="1:22" x14ac:dyDescent="0.2">
      <c r="A5805" s="24">
        <f>1+LARGE($A$11:A5804,1)</f>
        <v>5794</v>
      </c>
      <c r="B5805" s="38" t="str">
        <f>_xlfn.IFNA(IF($U$8="set",VLOOKUP(Search!$A5805,Inventory!$AD$2:$AI$5552,6,FALSE),IF($U$8="Player",VLOOKUP(Search!$A5805,Inventory!$AF$2:$AI$5552,4,FALSE),IF($U$8="BV",VLOOKUP(Search!$A5805,Inventory!$AH$2:$AI$5552,2,FALSE),""))),"")</f>
        <v/>
      </c>
      <c r="C5805" s="38"/>
      <c r="D5805" s="38"/>
      <c r="E5805" s="38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22"/>
    </row>
    <row r="5806" spans="1:22" x14ac:dyDescent="0.2">
      <c r="A5806" s="24">
        <f>1+LARGE($A$11:A5805,1)</f>
        <v>5795</v>
      </c>
      <c r="B5806" s="38" t="str">
        <f>_xlfn.IFNA(IF($U$8="set",VLOOKUP(Search!$A5806,Inventory!$AD$2:$AI$5552,6,FALSE),IF($U$8="Player",VLOOKUP(Search!$A5806,Inventory!$AF$2:$AI$5552,4,FALSE),IF($U$8="BV",VLOOKUP(Search!$A5806,Inventory!$AH$2:$AI$5552,2,FALSE),""))),"")</f>
        <v/>
      </c>
      <c r="C5806" s="38"/>
      <c r="D5806" s="38"/>
      <c r="E5806" s="38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22"/>
    </row>
    <row r="5807" spans="1:22" x14ac:dyDescent="0.2">
      <c r="A5807" s="24">
        <f>1+LARGE($A$11:A5806,1)</f>
        <v>5796</v>
      </c>
      <c r="B5807" s="38" t="str">
        <f>_xlfn.IFNA(IF($U$8="set",VLOOKUP(Search!$A5807,Inventory!$AD$2:$AI$5552,6,FALSE),IF($U$8="Player",VLOOKUP(Search!$A5807,Inventory!$AF$2:$AI$5552,4,FALSE),IF($U$8="BV",VLOOKUP(Search!$A5807,Inventory!$AH$2:$AI$5552,2,FALSE),""))),"")</f>
        <v/>
      </c>
      <c r="C5807" s="38"/>
      <c r="D5807" s="38"/>
      <c r="E5807" s="38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22"/>
    </row>
    <row r="5808" spans="1:22" x14ac:dyDescent="0.2">
      <c r="A5808" s="24">
        <f>1+LARGE($A$11:A5807,1)</f>
        <v>5797</v>
      </c>
      <c r="B5808" s="38" t="str">
        <f>_xlfn.IFNA(IF($U$8="set",VLOOKUP(Search!$A5808,Inventory!$AD$2:$AI$5552,6,FALSE),IF($U$8="Player",VLOOKUP(Search!$A5808,Inventory!$AF$2:$AI$5552,4,FALSE),IF($U$8="BV",VLOOKUP(Search!$A5808,Inventory!$AH$2:$AI$5552,2,FALSE),""))),"")</f>
        <v/>
      </c>
      <c r="C5808" s="38"/>
      <c r="D5808" s="38"/>
      <c r="E5808" s="38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22"/>
    </row>
    <row r="5809" spans="1:22" x14ac:dyDescent="0.2">
      <c r="A5809" s="24">
        <f>1+LARGE($A$11:A5808,1)</f>
        <v>5798</v>
      </c>
      <c r="B5809" s="38" t="str">
        <f>_xlfn.IFNA(IF($U$8="set",VLOOKUP(Search!$A5809,Inventory!$AD$2:$AI$5552,6,FALSE),IF($U$8="Player",VLOOKUP(Search!$A5809,Inventory!$AF$2:$AI$5552,4,FALSE),IF($U$8="BV",VLOOKUP(Search!$A5809,Inventory!$AH$2:$AI$5552,2,FALSE),""))),"")</f>
        <v/>
      </c>
      <c r="C5809" s="38"/>
      <c r="D5809" s="38"/>
      <c r="E5809" s="38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22"/>
    </row>
    <row r="5810" spans="1:22" x14ac:dyDescent="0.2">
      <c r="A5810" s="24">
        <f>1+LARGE($A$11:A5809,1)</f>
        <v>5799</v>
      </c>
      <c r="B5810" s="38" t="str">
        <f>_xlfn.IFNA(IF($U$8="set",VLOOKUP(Search!$A5810,Inventory!$AD$2:$AI$5552,6,FALSE),IF($U$8="Player",VLOOKUP(Search!$A5810,Inventory!$AF$2:$AI$5552,4,FALSE),IF($U$8="BV",VLOOKUP(Search!$A5810,Inventory!$AH$2:$AI$5552,2,FALSE),""))),"")</f>
        <v/>
      </c>
      <c r="C5810" s="38"/>
      <c r="D5810" s="38"/>
      <c r="E5810" s="38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22"/>
    </row>
    <row r="5811" spans="1:22" x14ac:dyDescent="0.2">
      <c r="A5811" s="24">
        <f>1+LARGE($A$11:A5810,1)</f>
        <v>5800</v>
      </c>
      <c r="B5811" s="38" t="str">
        <f>_xlfn.IFNA(IF($U$8="set",VLOOKUP(Search!$A5811,Inventory!$AD$2:$AI$5552,6,FALSE),IF($U$8="Player",VLOOKUP(Search!$A5811,Inventory!$AF$2:$AI$5552,4,FALSE),IF($U$8="BV",VLOOKUP(Search!$A5811,Inventory!$AH$2:$AI$5552,2,FALSE),""))),"")</f>
        <v/>
      </c>
      <c r="C5811" s="38"/>
      <c r="D5811" s="38"/>
      <c r="E5811" s="38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22"/>
    </row>
    <row r="5812" spans="1:22" x14ac:dyDescent="0.2">
      <c r="A5812" s="24">
        <f>1+LARGE($A$11:A5811,1)</f>
        <v>5801</v>
      </c>
      <c r="B5812" s="38" t="str">
        <f>_xlfn.IFNA(IF($U$8="set",VLOOKUP(Search!$A5812,Inventory!$AD$2:$AI$5552,6,FALSE),IF($U$8="Player",VLOOKUP(Search!$A5812,Inventory!$AF$2:$AI$5552,4,FALSE),IF($U$8="BV",VLOOKUP(Search!$A5812,Inventory!$AH$2:$AI$5552,2,FALSE),""))),"")</f>
        <v/>
      </c>
      <c r="C5812" s="38"/>
      <c r="D5812" s="38"/>
      <c r="E5812" s="38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22"/>
    </row>
    <row r="5813" spans="1:22" x14ac:dyDescent="0.2">
      <c r="A5813" s="24">
        <f>1+LARGE($A$11:A5812,1)</f>
        <v>5802</v>
      </c>
      <c r="B5813" s="38" t="str">
        <f>_xlfn.IFNA(IF($U$8="set",VLOOKUP(Search!$A5813,Inventory!$AD$2:$AI$5552,6,FALSE),IF($U$8="Player",VLOOKUP(Search!$A5813,Inventory!$AF$2:$AI$5552,4,FALSE),IF($U$8="BV",VLOOKUP(Search!$A5813,Inventory!$AH$2:$AI$5552,2,FALSE),""))),"")</f>
        <v/>
      </c>
      <c r="C5813" s="38"/>
      <c r="D5813" s="38"/>
      <c r="E5813" s="38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22"/>
    </row>
    <row r="5814" spans="1:22" x14ac:dyDescent="0.2">
      <c r="A5814" s="24">
        <f>1+LARGE($A$11:A5813,1)</f>
        <v>5803</v>
      </c>
      <c r="B5814" s="38" t="str">
        <f>_xlfn.IFNA(IF($U$8="set",VLOOKUP(Search!$A5814,Inventory!$AD$2:$AI$5552,6,FALSE),IF($U$8="Player",VLOOKUP(Search!$A5814,Inventory!$AF$2:$AI$5552,4,FALSE),IF($U$8="BV",VLOOKUP(Search!$A5814,Inventory!$AH$2:$AI$5552,2,FALSE),""))),"")</f>
        <v/>
      </c>
      <c r="C5814" s="38"/>
      <c r="D5814" s="38"/>
      <c r="E5814" s="38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22"/>
    </row>
    <row r="5815" spans="1:22" x14ac:dyDescent="0.2">
      <c r="A5815" s="24">
        <f>1+LARGE($A$11:A5814,1)</f>
        <v>5804</v>
      </c>
      <c r="B5815" s="38" t="str">
        <f>_xlfn.IFNA(IF($U$8="set",VLOOKUP(Search!$A5815,Inventory!$AD$2:$AI$5552,6,FALSE),IF($U$8="Player",VLOOKUP(Search!$A5815,Inventory!$AF$2:$AI$5552,4,FALSE),IF($U$8="BV",VLOOKUP(Search!$A5815,Inventory!$AH$2:$AI$5552,2,FALSE),""))),"")</f>
        <v/>
      </c>
      <c r="C5815" s="38"/>
      <c r="D5815" s="38"/>
      <c r="E5815" s="38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22"/>
    </row>
    <row r="5816" spans="1:22" x14ac:dyDescent="0.2">
      <c r="A5816" s="24">
        <f>1+LARGE($A$11:A5815,1)</f>
        <v>5805</v>
      </c>
      <c r="B5816" s="38" t="str">
        <f>_xlfn.IFNA(IF($U$8="set",VLOOKUP(Search!$A5816,Inventory!$AD$2:$AI$5552,6,FALSE),IF($U$8="Player",VLOOKUP(Search!$A5816,Inventory!$AF$2:$AI$5552,4,FALSE),IF($U$8="BV",VLOOKUP(Search!$A5816,Inventory!$AH$2:$AI$5552,2,FALSE),""))),"")</f>
        <v/>
      </c>
      <c r="C5816" s="38"/>
      <c r="D5816" s="38"/>
      <c r="E5816" s="38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22"/>
    </row>
    <row r="5817" spans="1:22" x14ac:dyDescent="0.2">
      <c r="A5817" s="24">
        <f>1+LARGE($A$11:A5816,1)</f>
        <v>5806</v>
      </c>
      <c r="B5817" s="38" t="str">
        <f>_xlfn.IFNA(IF($U$8="set",VLOOKUP(Search!$A5817,Inventory!$AD$2:$AI$5552,6,FALSE),IF($U$8="Player",VLOOKUP(Search!$A5817,Inventory!$AF$2:$AI$5552,4,FALSE),IF($U$8="BV",VLOOKUP(Search!$A5817,Inventory!$AH$2:$AI$5552,2,FALSE),""))),"")</f>
        <v/>
      </c>
      <c r="C5817" s="38"/>
      <c r="D5817" s="38"/>
      <c r="E5817" s="38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22"/>
    </row>
    <row r="5818" spans="1:22" x14ac:dyDescent="0.2">
      <c r="A5818" s="24">
        <f>1+LARGE($A$11:A5817,1)</f>
        <v>5807</v>
      </c>
      <c r="B5818" s="38" t="str">
        <f>_xlfn.IFNA(IF($U$8="set",VLOOKUP(Search!$A5818,Inventory!$AD$2:$AI$5552,6,FALSE),IF($U$8="Player",VLOOKUP(Search!$A5818,Inventory!$AF$2:$AI$5552,4,FALSE),IF($U$8="BV",VLOOKUP(Search!$A5818,Inventory!$AH$2:$AI$5552,2,FALSE),""))),"")</f>
        <v/>
      </c>
      <c r="C5818" s="38"/>
      <c r="D5818" s="38"/>
      <c r="E5818" s="38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22"/>
    </row>
    <row r="5819" spans="1:22" x14ac:dyDescent="0.2">
      <c r="A5819" s="24">
        <f>1+LARGE($A$11:A5818,1)</f>
        <v>5808</v>
      </c>
      <c r="B5819" s="38" t="str">
        <f>_xlfn.IFNA(IF($U$8="set",VLOOKUP(Search!$A5819,Inventory!$AD$2:$AI$5552,6,FALSE),IF($U$8="Player",VLOOKUP(Search!$A5819,Inventory!$AF$2:$AI$5552,4,FALSE),IF($U$8="BV",VLOOKUP(Search!$A5819,Inventory!$AH$2:$AI$5552,2,FALSE),""))),"")</f>
        <v/>
      </c>
      <c r="C5819" s="38"/>
      <c r="D5819" s="38"/>
      <c r="E5819" s="38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22"/>
    </row>
    <row r="5820" spans="1:22" x14ac:dyDescent="0.2">
      <c r="A5820" s="24">
        <f>1+LARGE($A$11:A5819,1)</f>
        <v>5809</v>
      </c>
      <c r="B5820" s="38" t="str">
        <f>_xlfn.IFNA(IF($U$8="set",VLOOKUP(Search!$A5820,Inventory!$AD$2:$AI$5552,6,FALSE),IF($U$8="Player",VLOOKUP(Search!$A5820,Inventory!$AF$2:$AI$5552,4,FALSE),IF($U$8="BV",VLOOKUP(Search!$A5820,Inventory!$AH$2:$AI$5552,2,FALSE),""))),"")</f>
        <v/>
      </c>
      <c r="C5820" s="38"/>
      <c r="D5820" s="38"/>
      <c r="E5820" s="38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22"/>
    </row>
    <row r="5821" spans="1:22" x14ac:dyDescent="0.2">
      <c r="A5821" s="24">
        <f>1+LARGE($A$11:A5820,1)</f>
        <v>5810</v>
      </c>
      <c r="B5821" s="38" t="str">
        <f>_xlfn.IFNA(IF($U$8="set",VLOOKUP(Search!$A5821,Inventory!$AD$2:$AI$5552,6,FALSE),IF($U$8="Player",VLOOKUP(Search!$A5821,Inventory!$AF$2:$AI$5552,4,FALSE),IF($U$8="BV",VLOOKUP(Search!$A5821,Inventory!$AH$2:$AI$5552,2,FALSE),""))),"")</f>
        <v/>
      </c>
      <c r="C5821" s="38"/>
      <c r="D5821" s="38"/>
      <c r="E5821" s="38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22"/>
    </row>
    <row r="5822" spans="1:22" x14ac:dyDescent="0.2">
      <c r="A5822" s="24">
        <f>1+LARGE($A$11:A5821,1)</f>
        <v>5811</v>
      </c>
      <c r="B5822" s="38" t="str">
        <f>_xlfn.IFNA(IF($U$8="set",VLOOKUP(Search!$A5822,Inventory!$AD$2:$AI$5552,6,FALSE),IF($U$8="Player",VLOOKUP(Search!$A5822,Inventory!$AF$2:$AI$5552,4,FALSE),IF($U$8="BV",VLOOKUP(Search!$A5822,Inventory!$AH$2:$AI$5552,2,FALSE),""))),"")</f>
        <v/>
      </c>
      <c r="C5822" s="38"/>
      <c r="D5822" s="38"/>
      <c r="E5822" s="38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22"/>
    </row>
    <row r="5823" spans="1:22" x14ac:dyDescent="0.2">
      <c r="A5823" s="24">
        <f>1+LARGE($A$11:A5822,1)</f>
        <v>5812</v>
      </c>
      <c r="B5823" s="38" t="str">
        <f>_xlfn.IFNA(IF($U$8="set",VLOOKUP(Search!$A5823,Inventory!$AD$2:$AI$5552,6,FALSE),IF($U$8="Player",VLOOKUP(Search!$A5823,Inventory!$AF$2:$AI$5552,4,FALSE),IF($U$8="BV",VLOOKUP(Search!$A5823,Inventory!$AH$2:$AI$5552,2,FALSE),""))),"")</f>
        <v/>
      </c>
      <c r="C5823" s="38"/>
      <c r="D5823" s="38"/>
      <c r="E5823" s="38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22"/>
    </row>
    <row r="5824" spans="1:22" x14ac:dyDescent="0.2">
      <c r="A5824" s="24">
        <f>1+LARGE($A$11:A5823,1)</f>
        <v>5813</v>
      </c>
      <c r="B5824" s="38" t="str">
        <f>_xlfn.IFNA(IF($U$8="set",VLOOKUP(Search!$A5824,Inventory!$AD$2:$AI$5552,6,FALSE),IF($U$8="Player",VLOOKUP(Search!$A5824,Inventory!$AF$2:$AI$5552,4,FALSE),IF($U$8="BV",VLOOKUP(Search!$A5824,Inventory!$AH$2:$AI$5552,2,FALSE),""))),"")</f>
        <v/>
      </c>
      <c r="C5824" s="38"/>
      <c r="D5824" s="38"/>
      <c r="E5824" s="38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22"/>
    </row>
    <row r="5825" spans="1:22" x14ac:dyDescent="0.2">
      <c r="A5825" s="24">
        <f>1+LARGE($A$11:A5824,1)</f>
        <v>5814</v>
      </c>
      <c r="B5825" s="38" t="str">
        <f>_xlfn.IFNA(IF($U$8="set",VLOOKUP(Search!$A5825,Inventory!$AD$2:$AI$5552,6,FALSE),IF($U$8="Player",VLOOKUP(Search!$A5825,Inventory!$AF$2:$AI$5552,4,FALSE),IF($U$8="BV",VLOOKUP(Search!$A5825,Inventory!$AH$2:$AI$5552,2,FALSE),""))),"")</f>
        <v/>
      </c>
      <c r="C5825" s="38"/>
      <c r="D5825" s="38"/>
      <c r="E5825" s="38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22"/>
    </row>
    <row r="5826" spans="1:22" x14ac:dyDescent="0.2">
      <c r="A5826" s="24">
        <f>1+LARGE($A$11:A5825,1)</f>
        <v>5815</v>
      </c>
      <c r="B5826" s="38" t="str">
        <f>_xlfn.IFNA(IF($U$8="set",VLOOKUP(Search!$A5826,Inventory!$AD$2:$AI$5552,6,FALSE),IF($U$8="Player",VLOOKUP(Search!$A5826,Inventory!$AF$2:$AI$5552,4,FALSE),IF($U$8="BV",VLOOKUP(Search!$A5826,Inventory!$AH$2:$AI$5552,2,FALSE),""))),"")</f>
        <v/>
      </c>
      <c r="C5826" s="38"/>
      <c r="D5826" s="38"/>
      <c r="E5826" s="38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22"/>
    </row>
    <row r="5827" spans="1:22" x14ac:dyDescent="0.2">
      <c r="A5827" s="24">
        <f>1+LARGE($A$11:A5826,1)</f>
        <v>5816</v>
      </c>
      <c r="B5827" s="38" t="str">
        <f>_xlfn.IFNA(IF($U$8="set",VLOOKUP(Search!$A5827,Inventory!$AD$2:$AI$5552,6,FALSE),IF($U$8="Player",VLOOKUP(Search!$A5827,Inventory!$AF$2:$AI$5552,4,FALSE),IF($U$8="BV",VLOOKUP(Search!$A5827,Inventory!$AH$2:$AI$5552,2,FALSE),""))),"")</f>
        <v/>
      </c>
      <c r="C5827" s="38"/>
      <c r="D5827" s="38"/>
      <c r="E5827" s="38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22"/>
    </row>
    <row r="5828" spans="1:22" x14ac:dyDescent="0.2">
      <c r="A5828" s="24">
        <f>1+LARGE($A$11:A5827,1)</f>
        <v>5817</v>
      </c>
      <c r="B5828" s="38" t="str">
        <f>_xlfn.IFNA(IF($U$8="set",VLOOKUP(Search!$A5828,Inventory!$AD$2:$AI$5552,6,FALSE),IF($U$8="Player",VLOOKUP(Search!$A5828,Inventory!$AF$2:$AI$5552,4,FALSE),IF($U$8="BV",VLOOKUP(Search!$A5828,Inventory!$AH$2:$AI$5552,2,FALSE),""))),"")</f>
        <v/>
      </c>
      <c r="C5828" s="38"/>
      <c r="D5828" s="38"/>
      <c r="E5828" s="38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22"/>
    </row>
    <row r="5829" spans="1:22" x14ac:dyDescent="0.2">
      <c r="A5829" s="24">
        <f>1+LARGE($A$11:A5828,1)</f>
        <v>5818</v>
      </c>
      <c r="B5829" s="38" t="str">
        <f>_xlfn.IFNA(IF($U$8="set",VLOOKUP(Search!$A5829,Inventory!$AD$2:$AI$5552,6,FALSE),IF($U$8="Player",VLOOKUP(Search!$A5829,Inventory!$AF$2:$AI$5552,4,FALSE),IF($U$8="BV",VLOOKUP(Search!$A5829,Inventory!$AH$2:$AI$5552,2,FALSE),""))),"")</f>
        <v/>
      </c>
      <c r="C5829" s="38"/>
      <c r="D5829" s="38"/>
      <c r="E5829" s="38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22"/>
    </row>
    <row r="5830" spans="1:22" x14ac:dyDescent="0.2">
      <c r="A5830" s="24">
        <f>1+LARGE($A$11:A5829,1)</f>
        <v>5819</v>
      </c>
      <c r="B5830" s="38" t="str">
        <f>_xlfn.IFNA(IF($U$8="set",VLOOKUP(Search!$A5830,Inventory!$AD$2:$AI$5552,6,FALSE),IF($U$8="Player",VLOOKUP(Search!$A5830,Inventory!$AF$2:$AI$5552,4,FALSE),IF($U$8="BV",VLOOKUP(Search!$A5830,Inventory!$AH$2:$AI$5552,2,FALSE),""))),"")</f>
        <v/>
      </c>
      <c r="C5830" s="38"/>
      <c r="D5830" s="38"/>
      <c r="E5830" s="38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22"/>
    </row>
    <row r="5831" spans="1:22" x14ac:dyDescent="0.2">
      <c r="A5831" s="24">
        <f>1+LARGE($A$11:A5830,1)</f>
        <v>5820</v>
      </c>
      <c r="B5831" s="38" t="str">
        <f>_xlfn.IFNA(IF($U$8="set",VLOOKUP(Search!$A5831,Inventory!$AD$2:$AI$5552,6,FALSE),IF($U$8="Player",VLOOKUP(Search!$A5831,Inventory!$AF$2:$AI$5552,4,FALSE),IF($U$8="BV",VLOOKUP(Search!$A5831,Inventory!$AH$2:$AI$5552,2,FALSE),""))),"")</f>
        <v/>
      </c>
      <c r="C5831" s="38"/>
      <c r="D5831" s="38"/>
      <c r="E5831" s="38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22"/>
    </row>
    <row r="5832" spans="1:22" x14ac:dyDescent="0.2">
      <c r="A5832" s="24">
        <f>1+LARGE($A$11:A5831,1)</f>
        <v>5821</v>
      </c>
      <c r="B5832" s="38" t="str">
        <f>_xlfn.IFNA(IF($U$8="set",VLOOKUP(Search!$A5832,Inventory!$AD$2:$AI$5552,6,FALSE),IF($U$8="Player",VLOOKUP(Search!$A5832,Inventory!$AF$2:$AI$5552,4,FALSE),IF($U$8="BV",VLOOKUP(Search!$A5832,Inventory!$AH$2:$AI$5552,2,FALSE),""))),"")</f>
        <v/>
      </c>
      <c r="C5832" s="38"/>
      <c r="D5832" s="38"/>
      <c r="E5832" s="38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22"/>
    </row>
    <row r="5833" spans="1:22" x14ac:dyDescent="0.2">
      <c r="A5833" s="24">
        <f>1+LARGE($A$11:A5832,1)</f>
        <v>5822</v>
      </c>
      <c r="B5833" s="38" t="str">
        <f>_xlfn.IFNA(IF($U$8="set",VLOOKUP(Search!$A5833,Inventory!$AD$2:$AI$5552,6,FALSE),IF($U$8="Player",VLOOKUP(Search!$A5833,Inventory!$AF$2:$AI$5552,4,FALSE),IF($U$8="BV",VLOOKUP(Search!$A5833,Inventory!$AH$2:$AI$5552,2,FALSE),""))),"")</f>
        <v/>
      </c>
      <c r="C5833" s="38"/>
      <c r="D5833" s="38"/>
      <c r="E5833" s="38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22"/>
    </row>
    <row r="5834" spans="1:22" x14ac:dyDescent="0.2">
      <c r="A5834" s="24">
        <f>1+LARGE($A$11:A5833,1)</f>
        <v>5823</v>
      </c>
      <c r="B5834" s="38" t="str">
        <f>_xlfn.IFNA(IF($U$8="set",VLOOKUP(Search!$A5834,Inventory!$AD$2:$AI$5552,6,FALSE),IF($U$8="Player",VLOOKUP(Search!$A5834,Inventory!$AF$2:$AI$5552,4,FALSE),IF($U$8="BV",VLOOKUP(Search!$A5834,Inventory!$AH$2:$AI$5552,2,FALSE),""))),"")</f>
        <v/>
      </c>
      <c r="C5834" s="38"/>
      <c r="D5834" s="38"/>
      <c r="E5834" s="38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22"/>
    </row>
    <row r="5835" spans="1:22" x14ac:dyDescent="0.2">
      <c r="A5835" s="24">
        <f>1+LARGE($A$11:A5834,1)</f>
        <v>5824</v>
      </c>
      <c r="B5835" s="38" t="str">
        <f>_xlfn.IFNA(IF($U$8="set",VLOOKUP(Search!$A5835,Inventory!$AD$2:$AI$5552,6,FALSE),IF($U$8="Player",VLOOKUP(Search!$A5835,Inventory!$AF$2:$AI$5552,4,FALSE),IF($U$8="BV",VLOOKUP(Search!$A5835,Inventory!$AH$2:$AI$5552,2,FALSE),""))),"")</f>
        <v/>
      </c>
      <c r="C5835" s="38"/>
      <c r="D5835" s="38"/>
      <c r="E5835" s="38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22"/>
    </row>
    <row r="5836" spans="1:22" x14ac:dyDescent="0.2">
      <c r="A5836" s="24">
        <f>1+LARGE($A$11:A5835,1)</f>
        <v>5825</v>
      </c>
      <c r="B5836" s="38" t="str">
        <f>_xlfn.IFNA(IF($U$8="set",VLOOKUP(Search!$A5836,Inventory!$AD$2:$AI$5552,6,FALSE),IF($U$8="Player",VLOOKUP(Search!$A5836,Inventory!$AF$2:$AI$5552,4,FALSE),IF($U$8="BV",VLOOKUP(Search!$A5836,Inventory!$AH$2:$AI$5552,2,FALSE),""))),"")</f>
        <v/>
      </c>
      <c r="C5836" s="38"/>
      <c r="D5836" s="38"/>
      <c r="E5836" s="38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22"/>
    </row>
    <row r="5837" spans="1:22" x14ac:dyDescent="0.2">
      <c r="A5837" s="24">
        <f>1+LARGE($A$11:A5836,1)</f>
        <v>5826</v>
      </c>
      <c r="B5837" s="38" t="str">
        <f>_xlfn.IFNA(IF($U$8="set",VLOOKUP(Search!$A5837,Inventory!$AD$2:$AI$5552,6,FALSE),IF($U$8="Player",VLOOKUP(Search!$A5837,Inventory!$AF$2:$AI$5552,4,FALSE),IF($U$8="BV",VLOOKUP(Search!$A5837,Inventory!$AH$2:$AI$5552,2,FALSE),""))),"")</f>
        <v/>
      </c>
      <c r="C5837" s="38"/>
      <c r="D5837" s="38"/>
      <c r="E5837" s="38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22"/>
    </row>
    <row r="5838" spans="1:22" x14ac:dyDescent="0.2">
      <c r="A5838" s="24">
        <f>1+LARGE($A$11:A5837,1)</f>
        <v>5827</v>
      </c>
      <c r="B5838" s="38" t="str">
        <f>_xlfn.IFNA(IF($U$8="set",VLOOKUP(Search!$A5838,Inventory!$AD$2:$AI$5552,6,FALSE),IF($U$8="Player",VLOOKUP(Search!$A5838,Inventory!$AF$2:$AI$5552,4,FALSE),IF($U$8="BV",VLOOKUP(Search!$A5838,Inventory!$AH$2:$AI$5552,2,FALSE),""))),"")</f>
        <v/>
      </c>
      <c r="C5838" s="38"/>
      <c r="D5838" s="38"/>
      <c r="E5838" s="38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22"/>
    </row>
    <row r="5839" spans="1:22" x14ac:dyDescent="0.2">
      <c r="A5839" s="24">
        <f>1+LARGE($A$11:A5838,1)</f>
        <v>5828</v>
      </c>
      <c r="B5839" s="38" t="str">
        <f>_xlfn.IFNA(IF($U$8="set",VLOOKUP(Search!$A5839,Inventory!$AD$2:$AI$5552,6,FALSE),IF($U$8="Player",VLOOKUP(Search!$A5839,Inventory!$AF$2:$AI$5552,4,FALSE),IF($U$8="BV",VLOOKUP(Search!$A5839,Inventory!$AH$2:$AI$5552,2,FALSE),""))),"")</f>
        <v/>
      </c>
      <c r="C5839" s="38"/>
      <c r="D5839" s="38"/>
      <c r="E5839" s="38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22"/>
    </row>
    <row r="5840" spans="1:22" x14ac:dyDescent="0.2">
      <c r="A5840" s="24">
        <f>1+LARGE($A$11:A5839,1)</f>
        <v>5829</v>
      </c>
      <c r="B5840" s="38" t="str">
        <f>_xlfn.IFNA(IF($U$8="set",VLOOKUP(Search!$A5840,Inventory!$AD$2:$AI$5552,6,FALSE),IF($U$8="Player",VLOOKUP(Search!$A5840,Inventory!$AF$2:$AI$5552,4,FALSE),IF($U$8="BV",VLOOKUP(Search!$A5840,Inventory!$AH$2:$AI$5552,2,FALSE),""))),"")</f>
        <v/>
      </c>
      <c r="C5840" s="38"/>
      <c r="D5840" s="38"/>
      <c r="E5840" s="38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22"/>
    </row>
    <row r="5841" spans="1:22" x14ac:dyDescent="0.2">
      <c r="A5841" s="24">
        <f>1+LARGE($A$11:A5840,1)</f>
        <v>5830</v>
      </c>
      <c r="B5841" s="38" t="str">
        <f>_xlfn.IFNA(IF($U$8="set",VLOOKUP(Search!$A5841,Inventory!$AD$2:$AI$5552,6,FALSE),IF($U$8="Player",VLOOKUP(Search!$A5841,Inventory!$AF$2:$AI$5552,4,FALSE),IF($U$8="BV",VLOOKUP(Search!$A5841,Inventory!$AH$2:$AI$5552,2,FALSE),""))),"")</f>
        <v/>
      </c>
      <c r="C5841" s="38"/>
      <c r="D5841" s="38"/>
      <c r="E5841" s="38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22"/>
    </row>
    <row r="5842" spans="1:22" x14ac:dyDescent="0.2">
      <c r="A5842" s="24">
        <f>1+LARGE($A$11:A5841,1)</f>
        <v>5831</v>
      </c>
      <c r="B5842" s="38" t="str">
        <f>_xlfn.IFNA(IF($U$8="set",VLOOKUP(Search!$A5842,Inventory!$AD$2:$AI$5552,6,FALSE),IF($U$8="Player",VLOOKUP(Search!$A5842,Inventory!$AF$2:$AI$5552,4,FALSE),IF($U$8="BV",VLOOKUP(Search!$A5842,Inventory!$AH$2:$AI$5552,2,FALSE),""))),"")</f>
        <v/>
      </c>
      <c r="C5842" s="38"/>
      <c r="D5842" s="38"/>
      <c r="E5842" s="38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22"/>
    </row>
    <row r="5843" spans="1:22" x14ac:dyDescent="0.2">
      <c r="A5843" s="24">
        <f>1+LARGE($A$11:A5842,1)</f>
        <v>5832</v>
      </c>
      <c r="B5843" s="38" t="str">
        <f>_xlfn.IFNA(IF($U$8="set",VLOOKUP(Search!$A5843,Inventory!$AD$2:$AI$5552,6,FALSE),IF($U$8="Player",VLOOKUP(Search!$A5843,Inventory!$AF$2:$AI$5552,4,FALSE),IF($U$8="BV",VLOOKUP(Search!$A5843,Inventory!$AH$2:$AI$5552,2,FALSE),""))),"")</f>
        <v/>
      </c>
      <c r="C5843" s="38"/>
      <c r="D5843" s="38"/>
      <c r="E5843" s="38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22"/>
    </row>
    <row r="5844" spans="1:22" x14ac:dyDescent="0.2">
      <c r="A5844" s="24">
        <f>1+LARGE($A$11:A5843,1)</f>
        <v>5833</v>
      </c>
      <c r="B5844" s="38" t="str">
        <f>_xlfn.IFNA(IF($U$8="set",VLOOKUP(Search!$A5844,Inventory!$AD$2:$AI$5552,6,FALSE),IF($U$8="Player",VLOOKUP(Search!$A5844,Inventory!$AF$2:$AI$5552,4,FALSE),IF($U$8="BV",VLOOKUP(Search!$A5844,Inventory!$AH$2:$AI$5552,2,FALSE),""))),"")</f>
        <v/>
      </c>
      <c r="C5844" s="38"/>
      <c r="D5844" s="38"/>
      <c r="E5844" s="38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22"/>
    </row>
    <row r="5845" spans="1:22" x14ac:dyDescent="0.2">
      <c r="A5845" s="24">
        <f>1+LARGE($A$11:A5844,1)</f>
        <v>5834</v>
      </c>
      <c r="B5845" s="38" t="str">
        <f>_xlfn.IFNA(IF($U$8="set",VLOOKUP(Search!$A5845,Inventory!$AD$2:$AI$5552,6,FALSE),IF($U$8="Player",VLOOKUP(Search!$A5845,Inventory!$AF$2:$AI$5552,4,FALSE),IF($U$8="BV",VLOOKUP(Search!$A5845,Inventory!$AH$2:$AI$5552,2,FALSE),""))),"")</f>
        <v/>
      </c>
      <c r="C5845" s="38"/>
      <c r="D5845" s="38"/>
      <c r="E5845" s="38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22"/>
    </row>
    <row r="5846" spans="1:22" x14ac:dyDescent="0.2">
      <c r="A5846" s="24">
        <f>1+LARGE($A$11:A5845,1)</f>
        <v>5835</v>
      </c>
      <c r="B5846" s="38" t="str">
        <f>_xlfn.IFNA(IF($U$8="set",VLOOKUP(Search!$A5846,Inventory!$AD$2:$AI$5552,6,FALSE),IF($U$8="Player",VLOOKUP(Search!$A5846,Inventory!$AF$2:$AI$5552,4,FALSE),IF($U$8="BV",VLOOKUP(Search!$A5846,Inventory!$AH$2:$AI$5552,2,FALSE),""))),"")</f>
        <v/>
      </c>
      <c r="C5846" s="38"/>
      <c r="D5846" s="38"/>
      <c r="E5846" s="38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22"/>
    </row>
    <row r="5847" spans="1:22" x14ac:dyDescent="0.2">
      <c r="A5847" s="24">
        <f>1+LARGE($A$11:A5846,1)</f>
        <v>5836</v>
      </c>
      <c r="B5847" s="38" t="str">
        <f>_xlfn.IFNA(IF($U$8="set",VLOOKUP(Search!$A5847,Inventory!$AD$2:$AI$5552,6,FALSE),IF($U$8="Player",VLOOKUP(Search!$A5847,Inventory!$AF$2:$AI$5552,4,FALSE),IF($U$8="BV",VLOOKUP(Search!$A5847,Inventory!$AH$2:$AI$5552,2,FALSE),""))),"")</f>
        <v/>
      </c>
      <c r="C5847" s="38"/>
      <c r="D5847" s="38"/>
      <c r="E5847" s="38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22"/>
    </row>
    <row r="5848" spans="1:22" x14ac:dyDescent="0.2">
      <c r="A5848" s="24">
        <f>1+LARGE($A$11:A5847,1)</f>
        <v>5837</v>
      </c>
      <c r="B5848" s="38" t="str">
        <f>_xlfn.IFNA(IF($U$8="set",VLOOKUP(Search!$A5848,Inventory!$AD$2:$AI$5552,6,FALSE),IF($U$8="Player",VLOOKUP(Search!$A5848,Inventory!$AF$2:$AI$5552,4,FALSE),IF($U$8="BV",VLOOKUP(Search!$A5848,Inventory!$AH$2:$AI$5552,2,FALSE),""))),"")</f>
        <v/>
      </c>
      <c r="C5848" s="38"/>
      <c r="D5848" s="38"/>
      <c r="E5848" s="38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22"/>
    </row>
    <row r="5849" spans="1:22" x14ac:dyDescent="0.2">
      <c r="A5849" s="24">
        <f>1+LARGE($A$11:A5848,1)</f>
        <v>5838</v>
      </c>
      <c r="B5849" s="38" t="str">
        <f>_xlfn.IFNA(IF($U$8="set",VLOOKUP(Search!$A5849,Inventory!$AD$2:$AI$5552,6,FALSE),IF($U$8="Player",VLOOKUP(Search!$A5849,Inventory!$AF$2:$AI$5552,4,FALSE),IF($U$8="BV",VLOOKUP(Search!$A5849,Inventory!$AH$2:$AI$5552,2,FALSE),""))),"")</f>
        <v/>
      </c>
      <c r="C5849" s="38"/>
      <c r="D5849" s="38"/>
      <c r="E5849" s="38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22"/>
    </row>
    <row r="5850" spans="1:22" x14ac:dyDescent="0.2">
      <c r="A5850" s="24">
        <f>1+LARGE($A$11:A5849,1)</f>
        <v>5839</v>
      </c>
      <c r="B5850" s="38" t="str">
        <f>_xlfn.IFNA(IF($U$8="set",VLOOKUP(Search!$A5850,Inventory!$AD$2:$AI$5552,6,FALSE),IF($U$8="Player",VLOOKUP(Search!$A5850,Inventory!$AF$2:$AI$5552,4,FALSE),IF($U$8="BV",VLOOKUP(Search!$A5850,Inventory!$AH$2:$AI$5552,2,FALSE),""))),"")</f>
        <v/>
      </c>
      <c r="C5850" s="38"/>
      <c r="D5850" s="38"/>
      <c r="E5850" s="38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22"/>
    </row>
    <row r="5851" spans="1:22" x14ac:dyDescent="0.2">
      <c r="A5851" s="24">
        <f>1+LARGE($A$11:A5850,1)</f>
        <v>5840</v>
      </c>
      <c r="B5851" s="38" t="str">
        <f>_xlfn.IFNA(IF($U$8="set",VLOOKUP(Search!$A5851,Inventory!$AD$2:$AI$5552,6,FALSE),IF($U$8="Player",VLOOKUP(Search!$A5851,Inventory!$AF$2:$AI$5552,4,FALSE),IF($U$8="BV",VLOOKUP(Search!$A5851,Inventory!$AH$2:$AI$5552,2,FALSE),""))),"")</f>
        <v/>
      </c>
      <c r="C5851" s="38"/>
      <c r="D5851" s="38"/>
      <c r="E5851" s="38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22"/>
    </row>
    <row r="5852" spans="1:22" x14ac:dyDescent="0.2">
      <c r="A5852" s="24">
        <f>1+LARGE($A$11:A5851,1)</f>
        <v>5841</v>
      </c>
      <c r="B5852" s="38" t="str">
        <f>_xlfn.IFNA(IF($U$8="set",VLOOKUP(Search!$A5852,Inventory!$AD$2:$AI$5552,6,FALSE),IF($U$8="Player",VLOOKUP(Search!$A5852,Inventory!$AF$2:$AI$5552,4,FALSE),IF($U$8="BV",VLOOKUP(Search!$A5852,Inventory!$AH$2:$AI$5552,2,FALSE),""))),"")</f>
        <v/>
      </c>
      <c r="C5852" s="38"/>
      <c r="D5852" s="38"/>
      <c r="E5852" s="38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22"/>
    </row>
    <row r="5853" spans="1:22" x14ac:dyDescent="0.2">
      <c r="A5853" s="24">
        <f>1+LARGE($A$11:A5852,1)</f>
        <v>5842</v>
      </c>
      <c r="B5853" s="38" t="str">
        <f>_xlfn.IFNA(IF($U$8="set",VLOOKUP(Search!$A5853,Inventory!$AD$2:$AI$5552,6,FALSE),IF($U$8="Player",VLOOKUP(Search!$A5853,Inventory!$AF$2:$AI$5552,4,FALSE),IF($U$8="BV",VLOOKUP(Search!$A5853,Inventory!$AH$2:$AI$5552,2,FALSE),""))),"")</f>
        <v/>
      </c>
      <c r="C5853" s="38"/>
      <c r="D5853" s="38"/>
      <c r="E5853" s="38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22"/>
    </row>
    <row r="5854" spans="1:22" x14ac:dyDescent="0.2">
      <c r="A5854" s="24">
        <f>1+LARGE($A$11:A5853,1)</f>
        <v>5843</v>
      </c>
      <c r="B5854" s="38" t="str">
        <f>_xlfn.IFNA(IF($U$8="set",VLOOKUP(Search!$A5854,Inventory!$AD$2:$AI$5552,6,FALSE),IF($U$8="Player",VLOOKUP(Search!$A5854,Inventory!$AF$2:$AI$5552,4,FALSE),IF($U$8="BV",VLOOKUP(Search!$A5854,Inventory!$AH$2:$AI$5552,2,FALSE),""))),"")</f>
        <v/>
      </c>
      <c r="C5854" s="38"/>
      <c r="D5854" s="38"/>
      <c r="E5854" s="38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22"/>
    </row>
    <row r="5855" spans="1:22" x14ac:dyDescent="0.2">
      <c r="A5855" s="24">
        <f>1+LARGE($A$11:A5854,1)</f>
        <v>5844</v>
      </c>
      <c r="B5855" s="38" t="str">
        <f>_xlfn.IFNA(IF($U$8="set",VLOOKUP(Search!$A5855,Inventory!$AD$2:$AI$5552,6,FALSE),IF($U$8="Player",VLOOKUP(Search!$A5855,Inventory!$AF$2:$AI$5552,4,FALSE),IF($U$8="BV",VLOOKUP(Search!$A5855,Inventory!$AH$2:$AI$5552,2,FALSE),""))),"")</f>
        <v/>
      </c>
      <c r="C5855" s="38"/>
      <c r="D5855" s="38"/>
      <c r="E5855" s="38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22"/>
    </row>
    <row r="5856" spans="1:22" x14ac:dyDescent="0.2">
      <c r="A5856" s="24">
        <f>1+LARGE($A$11:A5855,1)</f>
        <v>5845</v>
      </c>
      <c r="B5856" s="38" t="str">
        <f>_xlfn.IFNA(IF($U$8="set",VLOOKUP(Search!$A5856,Inventory!$AD$2:$AI$5552,6,FALSE),IF($U$8="Player",VLOOKUP(Search!$A5856,Inventory!$AF$2:$AI$5552,4,FALSE),IF($U$8="BV",VLOOKUP(Search!$A5856,Inventory!$AH$2:$AI$5552,2,FALSE),""))),"")</f>
        <v/>
      </c>
      <c r="C5856" s="38"/>
      <c r="D5856" s="38"/>
      <c r="E5856" s="38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22"/>
    </row>
    <row r="5857" spans="1:22" x14ac:dyDescent="0.2">
      <c r="A5857" s="24">
        <f>1+LARGE($A$11:A5856,1)</f>
        <v>5846</v>
      </c>
      <c r="B5857" s="38" t="str">
        <f>_xlfn.IFNA(IF($U$8="set",VLOOKUP(Search!$A5857,Inventory!$AD$2:$AI$5552,6,FALSE),IF($U$8="Player",VLOOKUP(Search!$A5857,Inventory!$AF$2:$AI$5552,4,FALSE),IF($U$8="BV",VLOOKUP(Search!$A5857,Inventory!$AH$2:$AI$5552,2,FALSE),""))),"")</f>
        <v/>
      </c>
      <c r="C5857" s="38"/>
      <c r="D5857" s="38"/>
      <c r="E5857" s="38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22"/>
    </row>
    <row r="5858" spans="1:22" x14ac:dyDescent="0.2">
      <c r="A5858" s="24">
        <f>1+LARGE($A$11:A5857,1)</f>
        <v>5847</v>
      </c>
      <c r="B5858" s="38" t="str">
        <f>_xlfn.IFNA(IF($U$8="set",VLOOKUP(Search!$A5858,Inventory!$AD$2:$AI$5552,6,FALSE),IF($U$8="Player",VLOOKUP(Search!$A5858,Inventory!$AF$2:$AI$5552,4,FALSE),IF($U$8="BV",VLOOKUP(Search!$A5858,Inventory!$AH$2:$AI$5552,2,FALSE),""))),"")</f>
        <v/>
      </c>
      <c r="C5858" s="38"/>
      <c r="D5858" s="38"/>
      <c r="E5858" s="38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22"/>
    </row>
    <row r="5859" spans="1:22" x14ac:dyDescent="0.2">
      <c r="A5859" s="24">
        <f>1+LARGE($A$11:A5858,1)</f>
        <v>5848</v>
      </c>
      <c r="B5859" s="38" t="str">
        <f>_xlfn.IFNA(IF($U$8="set",VLOOKUP(Search!$A5859,Inventory!$AD$2:$AI$5552,6,FALSE),IF($U$8="Player",VLOOKUP(Search!$A5859,Inventory!$AF$2:$AI$5552,4,FALSE),IF($U$8="BV",VLOOKUP(Search!$A5859,Inventory!$AH$2:$AI$5552,2,FALSE),""))),"")</f>
        <v/>
      </c>
      <c r="C5859" s="38"/>
      <c r="D5859" s="38"/>
      <c r="E5859" s="38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22"/>
    </row>
    <row r="5860" spans="1:22" x14ac:dyDescent="0.2">
      <c r="A5860" s="24">
        <f>1+LARGE($A$11:A5859,1)</f>
        <v>5849</v>
      </c>
      <c r="B5860" s="38" t="str">
        <f>_xlfn.IFNA(IF($U$8="set",VLOOKUP(Search!$A5860,Inventory!$AD$2:$AI$5552,6,FALSE),IF($U$8="Player",VLOOKUP(Search!$A5860,Inventory!$AF$2:$AI$5552,4,FALSE),IF($U$8="BV",VLOOKUP(Search!$A5860,Inventory!$AH$2:$AI$5552,2,FALSE),""))),"")</f>
        <v/>
      </c>
      <c r="C5860" s="38"/>
      <c r="D5860" s="38"/>
      <c r="E5860" s="38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22"/>
    </row>
    <row r="5861" spans="1:22" x14ac:dyDescent="0.2">
      <c r="A5861" s="24">
        <f>1+LARGE($A$11:A5860,1)</f>
        <v>5850</v>
      </c>
      <c r="B5861" s="38" t="str">
        <f>_xlfn.IFNA(IF($U$8="set",VLOOKUP(Search!$A5861,Inventory!$AD$2:$AI$5552,6,FALSE),IF($U$8="Player",VLOOKUP(Search!$A5861,Inventory!$AF$2:$AI$5552,4,FALSE),IF($U$8="BV",VLOOKUP(Search!$A5861,Inventory!$AH$2:$AI$5552,2,FALSE),""))),"")</f>
        <v/>
      </c>
      <c r="C5861" s="38"/>
      <c r="D5861" s="38"/>
      <c r="E5861" s="38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22"/>
    </row>
    <row r="5862" spans="1:22" x14ac:dyDescent="0.2">
      <c r="A5862" s="24">
        <f>1+LARGE($A$11:A5861,1)</f>
        <v>5851</v>
      </c>
      <c r="B5862" s="38" t="str">
        <f>_xlfn.IFNA(IF($U$8="set",VLOOKUP(Search!$A5862,Inventory!$AD$2:$AI$5552,6,FALSE),IF($U$8="Player",VLOOKUP(Search!$A5862,Inventory!$AF$2:$AI$5552,4,FALSE),IF($U$8="BV",VLOOKUP(Search!$A5862,Inventory!$AH$2:$AI$5552,2,FALSE),""))),"")</f>
        <v/>
      </c>
      <c r="C5862" s="38"/>
      <c r="D5862" s="38"/>
      <c r="E5862" s="38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22"/>
    </row>
    <row r="5863" spans="1:22" x14ac:dyDescent="0.2">
      <c r="A5863" s="24">
        <f>1+LARGE($A$11:A5862,1)</f>
        <v>5852</v>
      </c>
      <c r="B5863" s="38" t="str">
        <f>_xlfn.IFNA(IF($U$8="set",VLOOKUP(Search!$A5863,Inventory!$AD$2:$AI$5552,6,FALSE),IF($U$8="Player",VLOOKUP(Search!$A5863,Inventory!$AF$2:$AI$5552,4,FALSE),IF($U$8="BV",VLOOKUP(Search!$A5863,Inventory!$AH$2:$AI$5552,2,FALSE),""))),"")</f>
        <v/>
      </c>
      <c r="C5863" s="38"/>
      <c r="D5863" s="38"/>
      <c r="E5863" s="38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22"/>
    </row>
    <row r="5864" spans="1:22" x14ac:dyDescent="0.2">
      <c r="A5864" s="24">
        <f>1+LARGE($A$11:A5863,1)</f>
        <v>5853</v>
      </c>
      <c r="B5864" s="38" t="str">
        <f>_xlfn.IFNA(IF($U$8="set",VLOOKUP(Search!$A5864,Inventory!$AD$2:$AI$5552,6,FALSE),IF($U$8="Player",VLOOKUP(Search!$A5864,Inventory!$AF$2:$AI$5552,4,FALSE),IF($U$8="BV",VLOOKUP(Search!$A5864,Inventory!$AH$2:$AI$5552,2,FALSE),""))),"")</f>
        <v/>
      </c>
      <c r="C5864" s="38"/>
      <c r="D5864" s="38"/>
      <c r="E5864" s="38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22"/>
    </row>
    <row r="5865" spans="1:22" x14ac:dyDescent="0.2">
      <c r="A5865" s="24">
        <f>1+LARGE($A$11:A5864,1)</f>
        <v>5854</v>
      </c>
      <c r="B5865" s="38" t="str">
        <f>_xlfn.IFNA(IF($U$8="set",VLOOKUP(Search!$A5865,Inventory!$AD$2:$AI$5552,6,FALSE),IF($U$8="Player",VLOOKUP(Search!$A5865,Inventory!$AF$2:$AI$5552,4,FALSE),IF($U$8="BV",VLOOKUP(Search!$A5865,Inventory!$AH$2:$AI$5552,2,FALSE),""))),"")</f>
        <v/>
      </c>
      <c r="C5865" s="38"/>
      <c r="D5865" s="38"/>
      <c r="E5865" s="38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22"/>
    </row>
    <row r="5866" spans="1:22" x14ac:dyDescent="0.2">
      <c r="A5866" s="24">
        <f>1+LARGE($A$11:A5865,1)</f>
        <v>5855</v>
      </c>
      <c r="B5866" s="38" t="str">
        <f>_xlfn.IFNA(IF($U$8="set",VLOOKUP(Search!$A5866,Inventory!$AD$2:$AI$5552,6,FALSE),IF($U$8="Player",VLOOKUP(Search!$A5866,Inventory!$AF$2:$AI$5552,4,FALSE),IF($U$8="BV",VLOOKUP(Search!$A5866,Inventory!$AH$2:$AI$5552,2,FALSE),""))),"")</f>
        <v/>
      </c>
      <c r="C5866" s="38"/>
      <c r="D5866" s="38"/>
      <c r="E5866" s="38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22"/>
    </row>
    <row r="5867" spans="1:22" x14ac:dyDescent="0.2">
      <c r="A5867" s="24">
        <f>1+LARGE($A$11:A5866,1)</f>
        <v>5856</v>
      </c>
      <c r="B5867" s="38" t="str">
        <f>_xlfn.IFNA(IF($U$8="set",VLOOKUP(Search!$A5867,Inventory!$AD$2:$AI$5552,6,FALSE),IF($U$8="Player",VLOOKUP(Search!$A5867,Inventory!$AF$2:$AI$5552,4,FALSE),IF($U$8="BV",VLOOKUP(Search!$A5867,Inventory!$AH$2:$AI$5552,2,FALSE),""))),"")</f>
        <v/>
      </c>
      <c r="C5867" s="38"/>
      <c r="D5867" s="38"/>
      <c r="E5867" s="38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22"/>
    </row>
    <row r="5868" spans="1:22" x14ac:dyDescent="0.2">
      <c r="A5868" s="24">
        <f>1+LARGE($A$11:A5867,1)</f>
        <v>5857</v>
      </c>
      <c r="B5868" s="38" t="str">
        <f>_xlfn.IFNA(IF($U$8="set",VLOOKUP(Search!$A5868,Inventory!$AD$2:$AI$5552,6,FALSE),IF($U$8="Player",VLOOKUP(Search!$A5868,Inventory!$AF$2:$AI$5552,4,FALSE),IF($U$8="BV",VLOOKUP(Search!$A5868,Inventory!$AH$2:$AI$5552,2,FALSE),""))),"")</f>
        <v/>
      </c>
      <c r="C5868" s="38"/>
      <c r="D5868" s="38"/>
      <c r="E5868" s="38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22"/>
    </row>
    <row r="5869" spans="1:22" x14ac:dyDescent="0.2">
      <c r="A5869" s="24">
        <f>1+LARGE($A$11:A5868,1)</f>
        <v>5858</v>
      </c>
      <c r="B5869" s="38" t="str">
        <f>_xlfn.IFNA(IF($U$8="set",VLOOKUP(Search!$A5869,Inventory!$AD$2:$AI$5552,6,FALSE),IF($U$8="Player",VLOOKUP(Search!$A5869,Inventory!$AF$2:$AI$5552,4,FALSE),IF($U$8="BV",VLOOKUP(Search!$A5869,Inventory!$AH$2:$AI$5552,2,FALSE),""))),"")</f>
        <v/>
      </c>
      <c r="C5869" s="38"/>
      <c r="D5869" s="38"/>
      <c r="E5869" s="38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22"/>
    </row>
    <row r="5870" spans="1:22" x14ac:dyDescent="0.2">
      <c r="A5870" s="24">
        <f>1+LARGE($A$11:A5869,1)</f>
        <v>5859</v>
      </c>
      <c r="B5870" s="38" t="str">
        <f>_xlfn.IFNA(IF($U$8="set",VLOOKUP(Search!$A5870,Inventory!$AD$2:$AI$5552,6,FALSE),IF($U$8="Player",VLOOKUP(Search!$A5870,Inventory!$AF$2:$AI$5552,4,FALSE),IF($U$8="BV",VLOOKUP(Search!$A5870,Inventory!$AH$2:$AI$5552,2,FALSE),""))),"")</f>
        <v/>
      </c>
      <c r="C5870" s="38"/>
      <c r="D5870" s="38"/>
      <c r="E5870" s="38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22"/>
    </row>
    <row r="5871" spans="1:22" x14ac:dyDescent="0.2">
      <c r="A5871" s="24">
        <f>1+LARGE($A$11:A5870,1)</f>
        <v>5860</v>
      </c>
      <c r="B5871" s="38" t="str">
        <f>_xlfn.IFNA(IF($U$8="set",VLOOKUP(Search!$A5871,Inventory!$AD$2:$AI$5552,6,FALSE),IF($U$8="Player",VLOOKUP(Search!$A5871,Inventory!$AF$2:$AI$5552,4,FALSE),IF($U$8="BV",VLOOKUP(Search!$A5871,Inventory!$AH$2:$AI$5552,2,FALSE),""))),"")</f>
        <v/>
      </c>
      <c r="C5871" s="38"/>
      <c r="D5871" s="38"/>
      <c r="E5871" s="38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22"/>
    </row>
    <row r="5872" spans="1:22" x14ac:dyDescent="0.2">
      <c r="A5872" s="24">
        <f>1+LARGE($A$11:A5871,1)</f>
        <v>5861</v>
      </c>
      <c r="B5872" s="38" t="str">
        <f>_xlfn.IFNA(IF($U$8="set",VLOOKUP(Search!$A5872,Inventory!$AD$2:$AI$5552,6,FALSE),IF($U$8="Player",VLOOKUP(Search!$A5872,Inventory!$AF$2:$AI$5552,4,FALSE),IF($U$8="BV",VLOOKUP(Search!$A5872,Inventory!$AH$2:$AI$5552,2,FALSE),""))),"")</f>
        <v/>
      </c>
      <c r="C5872" s="38"/>
      <c r="D5872" s="38"/>
      <c r="E5872" s="38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22"/>
    </row>
    <row r="5873" spans="1:22" x14ac:dyDescent="0.2">
      <c r="A5873" s="24">
        <f>1+LARGE($A$11:A5872,1)</f>
        <v>5862</v>
      </c>
      <c r="B5873" s="38" t="str">
        <f>_xlfn.IFNA(IF($U$8="set",VLOOKUP(Search!$A5873,Inventory!$AD$2:$AI$5552,6,FALSE),IF($U$8="Player",VLOOKUP(Search!$A5873,Inventory!$AF$2:$AI$5552,4,FALSE),IF($U$8="BV",VLOOKUP(Search!$A5873,Inventory!$AH$2:$AI$5552,2,FALSE),""))),"")</f>
        <v/>
      </c>
      <c r="C5873" s="38"/>
      <c r="D5873" s="38"/>
      <c r="E5873" s="38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22"/>
    </row>
    <row r="5874" spans="1:22" x14ac:dyDescent="0.2">
      <c r="A5874" s="24">
        <f>1+LARGE($A$11:A5873,1)</f>
        <v>5863</v>
      </c>
      <c r="B5874" s="38" t="str">
        <f>_xlfn.IFNA(IF($U$8="set",VLOOKUP(Search!$A5874,Inventory!$AD$2:$AI$5552,6,FALSE),IF($U$8="Player",VLOOKUP(Search!$A5874,Inventory!$AF$2:$AI$5552,4,FALSE),IF($U$8="BV",VLOOKUP(Search!$A5874,Inventory!$AH$2:$AI$5552,2,FALSE),""))),"")</f>
        <v/>
      </c>
      <c r="C5874" s="38"/>
      <c r="D5874" s="38"/>
      <c r="E5874" s="38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22"/>
    </row>
    <row r="5875" spans="1:22" x14ac:dyDescent="0.2">
      <c r="A5875" s="24">
        <f>1+LARGE($A$11:A5874,1)</f>
        <v>5864</v>
      </c>
      <c r="B5875" s="38" t="str">
        <f>_xlfn.IFNA(IF($U$8="set",VLOOKUP(Search!$A5875,Inventory!$AD$2:$AI$5552,6,FALSE),IF($U$8="Player",VLOOKUP(Search!$A5875,Inventory!$AF$2:$AI$5552,4,FALSE),IF($U$8="BV",VLOOKUP(Search!$A5875,Inventory!$AH$2:$AI$5552,2,FALSE),""))),"")</f>
        <v/>
      </c>
      <c r="C5875" s="38"/>
      <c r="D5875" s="38"/>
      <c r="E5875" s="38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22"/>
    </row>
    <row r="5876" spans="1:22" x14ac:dyDescent="0.2">
      <c r="A5876" s="24">
        <f>1+LARGE($A$11:A5875,1)</f>
        <v>5865</v>
      </c>
      <c r="B5876" s="38" t="str">
        <f>_xlfn.IFNA(IF($U$8="set",VLOOKUP(Search!$A5876,Inventory!$AD$2:$AI$5552,6,FALSE),IF($U$8="Player",VLOOKUP(Search!$A5876,Inventory!$AF$2:$AI$5552,4,FALSE),IF($U$8="BV",VLOOKUP(Search!$A5876,Inventory!$AH$2:$AI$5552,2,FALSE),""))),"")</f>
        <v/>
      </c>
      <c r="C5876" s="38"/>
      <c r="D5876" s="38"/>
      <c r="E5876" s="38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22"/>
    </row>
    <row r="5877" spans="1:22" x14ac:dyDescent="0.2">
      <c r="A5877" s="24">
        <f>1+LARGE($A$11:A5876,1)</f>
        <v>5866</v>
      </c>
      <c r="B5877" s="38" t="str">
        <f>_xlfn.IFNA(IF($U$8="set",VLOOKUP(Search!$A5877,Inventory!$AD$2:$AI$5552,6,FALSE),IF($U$8="Player",VLOOKUP(Search!$A5877,Inventory!$AF$2:$AI$5552,4,FALSE),IF($U$8="BV",VLOOKUP(Search!$A5877,Inventory!$AH$2:$AI$5552,2,FALSE),""))),"")</f>
        <v/>
      </c>
      <c r="C5877" s="38"/>
      <c r="D5877" s="38"/>
      <c r="E5877" s="38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22"/>
    </row>
    <row r="5878" spans="1:22" x14ac:dyDescent="0.2">
      <c r="A5878" s="24">
        <f>1+LARGE($A$11:A5877,1)</f>
        <v>5867</v>
      </c>
      <c r="B5878" s="38" t="str">
        <f>_xlfn.IFNA(IF($U$8="set",VLOOKUP(Search!$A5878,Inventory!$AD$2:$AI$5552,6,FALSE),IF($U$8="Player",VLOOKUP(Search!$A5878,Inventory!$AF$2:$AI$5552,4,FALSE),IF($U$8="BV",VLOOKUP(Search!$A5878,Inventory!$AH$2:$AI$5552,2,FALSE),""))),"")</f>
        <v/>
      </c>
      <c r="C5878" s="38"/>
      <c r="D5878" s="38"/>
      <c r="E5878" s="38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22"/>
    </row>
    <row r="5879" spans="1:22" x14ac:dyDescent="0.2">
      <c r="A5879" s="24">
        <f>1+LARGE($A$11:A5878,1)</f>
        <v>5868</v>
      </c>
      <c r="B5879" s="38" t="str">
        <f>_xlfn.IFNA(IF($U$8="set",VLOOKUP(Search!$A5879,Inventory!$AD$2:$AI$5552,6,FALSE),IF($U$8="Player",VLOOKUP(Search!$A5879,Inventory!$AF$2:$AI$5552,4,FALSE),IF($U$8="BV",VLOOKUP(Search!$A5879,Inventory!$AH$2:$AI$5552,2,FALSE),""))),"")</f>
        <v/>
      </c>
      <c r="C5879" s="38"/>
      <c r="D5879" s="38"/>
      <c r="E5879" s="38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22"/>
    </row>
    <row r="5880" spans="1:22" x14ac:dyDescent="0.2">
      <c r="A5880" s="24">
        <f>1+LARGE($A$11:A5879,1)</f>
        <v>5869</v>
      </c>
      <c r="B5880" s="38" t="str">
        <f>_xlfn.IFNA(IF($U$8="set",VLOOKUP(Search!$A5880,Inventory!$AD$2:$AI$5552,6,FALSE),IF($U$8="Player",VLOOKUP(Search!$A5880,Inventory!$AF$2:$AI$5552,4,FALSE),IF($U$8="BV",VLOOKUP(Search!$A5880,Inventory!$AH$2:$AI$5552,2,FALSE),""))),"")</f>
        <v/>
      </c>
      <c r="C5880" s="38"/>
      <c r="D5880" s="38"/>
      <c r="E5880" s="38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22"/>
    </row>
    <row r="5881" spans="1:22" x14ac:dyDescent="0.2">
      <c r="A5881" s="24">
        <f>1+LARGE($A$11:A5880,1)</f>
        <v>5870</v>
      </c>
      <c r="B5881" s="38" t="str">
        <f>_xlfn.IFNA(IF($U$8="set",VLOOKUP(Search!$A5881,Inventory!$AD$2:$AI$5552,6,FALSE),IF($U$8="Player",VLOOKUP(Search!$A5881,Inventory!$AF$2:$AI$5552,4,FALSE),IF($U$8="BV",VLOOKUP(Search!$A5881,Inventory!$AH$2:$AI$5552,2,FALSE),""))),"")</f>
        <v/>
      </c>
      <c r="C5881" s="38"/>
      <c r="D5881" s="38"/>
      <c r="E5881" s="38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22"/>
    </row>
    <row r="5882" spans="1:22" x14ac:dyDescent="0.2">
      <c r="A5882" s="24">
        <f>1+LARGE($A$11:A5881,1)</f>
        <v>5871</v>
      </c>
      <c r="B5882" s="38" t="str">
        <f>_xlfn.IFNA(IF($U$8="set",VLOOKUP(Search!$A5882,Inventory!$AD$2:$AI$5552,6,FALSE),IF($U$8="Player",VLOOKUP(Search!$A5882,Inventory!$AF$2:$AI$5552,4,FALSE),IF($U$8="BV",VLOOKUP(Search!$A5882,Inventory!$AH$2:$AI$5552,2,FALSE),""))),"")</f>
        <v/>
      </c>
      <c r="C5882" s="38"/>
      <c r="D5882" s="38"/>
      <c r="E5882" s="38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22"/>
    </row>
    <row r="5883" spans="1:22" x14ac:dyDescent="0.2">
      <c r="A5883" s="24">
        <f>1+LARGE($A$11:A5882,1)</f>
        <v>5872</v>
      </c>
      <c r="B5883" s="38" t="str">
        <f>_xlfn.IFNA(IF($U$8="set",VLOOKUP(Search!$A5883,Inventory!$AD$2:$AI$5552,6,FALSE),IF($U$8="Player",VLOOKUP(Search!$A5883,Inventory!$AF$2:$AI$5552,4,FALSE),IF($U$8="BV",VLOOKUP(Search!$A5883,Inventory!$AH$2:$AI$5552,2,FALSE),""))),"")</f>
        <v/>
      </c>
      <c r="C5883" s="38"/>
      <c r="D5883" s="38"/>
      <c r="E5883" s="38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22"/>
    </row>
    <row r="5884" spans="1:22" x14ac:dyDescent="0.2">
      <c r="A5884" s="24">
        <f>1+LARGE($A$11:A5883,1)</f>
        <v>5873</v>
      </c>
      <c r="B5884" s="38" t="str">
        <f>_xlfn.IFNA(IF($U$8="set",VLOOKUP(Search!$A5884,Inventory!$AD$2:$AI$5552,6,FALSE),IF($U$8="Player",VLOOKUP(Search!$A5884,Inventory!$AF$2:$AI$5552,4,FALSE),IF($U$8="BV",VLOOKUP(Search!$A5884,Inventory!$AH$2:$AI$5552,2,FALSE),""))),"")</f>
        <v/>
      </c>
      <c r="C5884" s="38"/>
      <c r="D5884" s="38"/>
      <c r="E5884" s="38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22"/>
    </row>
    <row r="5885" spans="1:22" x14ac:dyDescent="0.2">
      <c r="A5885" s="24">
        <f>1+LARGE($A$11:A5884,1)</f>
        <v>5874</v>
      </c>
      <c r="B5885" s="38" t="str">
        <f>_xlfn.IFNA(IF($U$8="set",VLOOKUP(Search!$A5885,Inventory!$AD$2:$AI$5552,6,FALSE),IF($U$8="Player",VLOOKUP(Search!$A5885,Inventory!$AF$2:$AI$5552,4,FALSE),IF($U$8="BV",VLOOKUP(Search!$A5885,Inventory!$AH$2:$AI$5552,2,FALSE),""))),"")</f>
        <v/>
      </c>
      <c r="C5885" s="38"/>
      <c r="D5885" s="38"/>
      <c r="E5885" s="38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22"/>
    </row>
    <row r="5886" spans="1:22" x14ac:dyDescent="0.2">
      <c r="A5886" s="24">
        <f>1+LARGE($A$11:A5885,1)</f>
        <v>5875</v>
      </c>
      <c r="B5886" s="38" t="str">
        <f>_xlfn.IFNA(IF($U$8="set",VLOOKUP(Search!$A5886,Inventory!$AD$2:$AI$5552,6,FALSE),IF($U$8="Player",VLOOKUP(Search!$A5886,Inventory!$AF$2:$AI$5552,4,FALSE),IF($U$8="BV",VLOOKUP(Search!$A5886,Inventory!$AH$2:$AI$5552,2,FALSE),""))),"")</f>
        <v/>
      </c>
      <c r="C5886" s="38"/>
      <c r="D5886" s="38"/>
      <c r="E5886" s="38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22"/>
    </row>
    <row r="5887" spans="1:22" x14ac:dyDescent="0.2">
      <c r="A5887" s="24">
        <f>1+LARGE($A$11:A5886,1)</f>
        <v>5876</v>
      </c>
      <c r="B5887" s="38" t="str">
        <f>_xlfn.IFNA(IF($U$8="set",VLOOKUP(Search!$A5887,Inventory!$AD$2:$AI$5552,6,FALSE),IF($U$8="Player",VLOOKUP(Search!$A5887,Inventory!$AF$2:$AI$5552,4,FALSE),IF($U$8="BV",VLOOKUP(Search!$A5887,Inventory!$AH$2:$AI$5552,2,FALSE),""))),"")</f>
        <v/>
      </c>
      <c r="C5887" s="38"/>
      <c r="D5887" s="38"/>
      <c r="E5887" s="38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22"/>
    </row>
    <row r="5888" spans="1:22" x14ac:dyDescent="0.2">
      <c r="A5888" s="24">
        <f>1+LARGE($A$11:A5887,1)</f>
        <v>5877</v>
      </c>
      <c r="B5888" s="38" t="str">
        <f>_xlfn.IFNA(IF($U$8="set",VLOOKUP(Search!$A5888,Inventory!$AD$2:$AI$5552,6,FALSE),IF($U$8="Player",VLOOKUP(Search!$A5888,Inventory!$AF$2:$AI$5552,4,FALSE),IF($U$8="BV",VLOOKUP(Search!$A5888,Inventory!$AH$2:$AI$5552,2,FALSE),""))),"")</f>
        <v/>
      </c>
      <c r="C5888" s="38"/>
      <c r="D5888" s="38"/>
      <c r="E5888" s="38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22"/>
    </row>
    <row r="5889" spans="1:22" x14ac:dyDescent="0.2">
      <c r="A5889" s="24">
        <f>1+LARGE($A$11:A5888,1)</f>
        <v>5878</v>
      </c>
      <c r="B5889" s="38" t="str">
        <f>_xlfn.IFNA(IF($U$8="set",VLOOKUP(Search!$A5889,Inventory!$AD$2:$AI$5552,6,FALSE),IF($U$8="Player",VLOOKUP(Search!$A5889,Inventory!$AF$2:$AI$5552,4,FALSE),IF($U$8="BV",VLOOKUP(Search!$A5889,Inventory!$AH$2:$AI$5552,2,FALSE),""))),"")</f>
        <v/>
      </c>
      <c r="C5889" s="38"/>
      <c r="D5889" s="38"/>
      <c r="E5889" s="38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22"/>
    </row>
    <row r="5890" spans="1:22" x14ac:dyDescent="0.2">
      <c r="A5890" s="24">
        <f>1+LARGE($A$11:A5889,1)</f>
        <v>5879</v>
      </c>
      <c r="B5890" s="38" t="str">
        <f>_xlfn.IFNA(IF($U$8="set",VLOOKUP(Search!$A5890,Inventory!$AD$2:$AI$5552,6,FALSE),IF($U$8="Player",VLOOKUP(Search!$A5890,Inventory!$AF$2:$AI$5552,4,FALSE),IF($U$8="BV",VLOOKUP(Search!$A5890,Inventory!$AH$2:$AI$5552,2,FALSE),""))),"")</f>
        <v/>
      </c>
      <c r="C5890" s="38"/>
      <c r="D5890" s="38"/>
      <c r="E5890" s="38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22"/>
    </row>
    <row r="5891" spans="1:22" x14ac:dyDescent="0.2">
      <c r="A5891" s="24">
        <f>1+LARGE($A$11:A5890,1)</f>
        <v>5880</v>
      </c>
      <c r="B5891" s="38" t="str">
        <f>_xlfn.IFNA(IF($U$8="set",VLOOKUP(Search!$A5891,Inventory!$AD$2:$AI$5552,6,FALSE),IF($U$8="Player",VLOOKUP(Search!$A5891,Inventory!$AF$2:$AI$5552,4,FALSE),IF($U$8="BV",VLOOKUP(Search!$A5891,Inventory!$AH$2:$AI$5552,2,FALSE),""))),"")</f>
        <v/>
      </c>
      <c r="C5891" s="38"/>
      <c r="D5891" s="38"/>
      <c r="E5891" s="38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22"/>
    </row>
    <row r="5892" spans="1:22" x14ac:dyDescent="0.2">
      <c r="A5892" s="24">
        <f>1+LARGE($A$11:A5891,1)</f>
        <v>5881</v>
      </c>
      <c r="B5892" s="38" t="str">
        <f>_xlfn.IFNA(IF($U$8="set",VLOOKUP(Search!$A5892,Inventory!$AD$2:$AI$5552,6,FALSE),IF($U$8="Player",VLOOKUP(Search!$A5892,Inventory!$AF$2:$AI$5552,4,FALSE),IF($U$8="BV",VLOOKUP(Search!$A5892,Inventory!$AH$2:$AI$5552,2,FALSE),""))),"")</f>
        <v/>
      </c>
      <c r="C5892" s="38"/>
      <c r="D5892" s="38"/>
      <c r="E5892" s="38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22"/>
    </row>
    <row r="5893" spans="1:22" x14ac:dyDescent="0.2">
      <c r="A5893" s="24">
        <f>1+LARGE($A$11:A5892,1)</f>
        <v>5882</v>
      </c>
      <c r="B5893" s="38" t="str">
        <f>_xlfn.IFNA(IF($U$8="set",VLOOKUP(Search!$A5893,Inventory!$AD$2:$AI$5552,6,FALSE),IF($U$8="Player",VLOOKUP(Search!$A5893,Inventory!$AF$2:$AI$5552,4,FALSE),IF($U$8="BV",VLOOKUP(Search!$A5893,Inventory!$AH$2:$AI$5552,2,FALSE),""))),"")</f>
        <v/>
      </c>
      <c r="C5893" s="38"/>
      <c r="D5893" s="38"/>
      <c r="E5893" s="38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22"/>
    </row>
    <row r="5894" spans="1:22" x14ac:dyDescent="0.2">
      <c r="A5894" s="24">
        <f>1+LARGE($A$11:A5893,1)</f>
        <v>5883</v>
      </c>
      <c r="B5894" s="38" t="str">
        <f>_xlfn.IFNA(IF($U$8="set",VLOOKUP(Search!$A5894,Inventory!$AD$2:$AI$5552,6,FALSE),IF($U$8="Player",VLOOKUP(Search!$A5894,Inventory!$AF$2:$AI$5552,4,FALSE),IF($U$8="BV",VLOOKUP(Search!$A5894,Inventory!$AH$2:$AI$5552,2,FALSE),""))),"")</f>
        <v/>
      </c>
      <c r="C5894" s="38"/>
      <c r="D5894" s="38"/>
      <c r="E5894" s="38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22"/>
    </row>
    <row r="5895" spans="1:22" x14ac:dyDescent="0.2">
      <c r="A5895" s="24">
        <f>1+LARGE($A$11:A5894,1)</f>
        <v>5884</v>
      </c>
      <c r="B5895" s="38" t="str">
        <f>_xlfn.IFNA(IF($U$8="set",VLOOKUP(Search!$A5895,Inventory!$AD$2:$AI$5552,6,FALSE),IF($U$8="Player",VLOOKUP(Search!$A5895,Inventory!$AF$2:$AI$5552,4,FALSE),IF($U$8="BV",VLOOKUP(Search!$A5895,Inventory!$AH$2:$AI$5552,2,FALSE),""))),"")</f>
        <v/>
      </c>
      <c r="C5895" s="38"/>
      <c r="D5895" s="38"/>
      <c r="E5895" s="38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22"/>
    </row>
    <row r="5896" spans="1:22" x14ac:dyDescent="0.2">
      <c r="A5896" s="24">
        <f>1+LARGE($A$11:A5895,1)</f>
        <v>5885</v>
      </c>
      <c r="B5896" s="38" t="str">
        <f>_xlfn.IFNA(IF($U$8="set",VLOOKUP(Search!$A5896,Inventory!$AD$2:$AI$5552,6,FALSE),IF($U$8="Player",VLOOKUP(Search!$A5896,Inventory!$AF$2:$AI$5552,4,FALSE),IF($U$8="BV",VLOOKUP(Search!$A5896,Inventory!$AH$2:$AI$5552,2,FALSE),""))),"")</f>
        <v/>
      </c>
      <c r="C5896" s="38"/>
      <c r="D5896" s="38"/>
      <c r="E5896" s="38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22"/>
    </row>
    <row r="5897" spans="1:22" x14ac:dyDescent="0.2">
      <c r="A5897" s="24">
        <f>1+LARGE($A$11:A5896,1)</f>
        <v>5886</v>
      </c>
      <c r="B5897" s="38" t="str">
        <f>_xlfn.IFNA(IF($U$8="set",VLOOKUP(Search!$A5897,Inventory!$AD$2:$AI$5552,6,FALSE),IF($U$8="Player",VLOOKUP(Search!$A5897,Inventory!$AF$2:$AI$5552,4,FALSE),IF($U$8="BV",VLOOKUP(Search!$A5897,Inventory!$AH$2:$AI$5552,2,FALSE),""))),"")</f>
        <v/>
      </c>
      <c r="C5897" s="38"/>
      <c r="D5897" s="38"/>
      <c r="E5897" s="38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22"/>
    </row>
    <row r="5898" spans="1:22" x14ac:dyDescent="0.2">
      <c r="A5898" s="24">
        <f>1+LARGE($A$11:A5897,1)</f>
        <v>5887</v>
      </c>
      <c r="B5898" s="38" t="str">
        <f>_xlfn.IFNA(IF($U$8="set",VLOOKUP(Search!$A5898,Inventory!$AD$2:$AI$5552,6,FALSE),IF($U$8="Player",VLOOKUP(Search!$A5898,Inventory!$AF$2:$AI$5552,4,FALSE),IF($U$8="BV",VLOOKUP(Search!$A5898,Inventory!$AH$2:$AI$5552,2,FALSE),""))),"")</f>
        <v/>
      </c>
      <c r="C5898" s="38"/>
      <c r="D5898" s="38"/>
      <c r="E5898" s="38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22"/>
    </row>
    <row r="5899" spans="1:22" x14ac:dyDescent="0.2">
      <c r="A5899" s="24">
        <f>1+LARGE($A$11:A5898,1)</f>
        <v>5888</v>
      </c>
      <c r="B5899" s="38" t="str">
        <f>_xlfn.IFNA(IF($U$8="set",VLOOKUP(Search!$A5899,Inventory!$AD$2:$AI$5552,6,FALSE),IF($U$8="Player",VLOOKUP(Search!$A5899,Inventory!$AF$2:$AI$5552,4,FALSE),IF($U$8="BV",VLOOKUP(Search!$A5899,Inventory!$AH$2:$AI$5552,2,FALSE),""))),"")</f>
        <v/>
      </c>
      <c r="C5899" s="38"/>
      <c r="D5899" s="38"/>
      <c r="E5899" s="38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22"/>
    </row>
    <row r="5900" spans="1:22" x14ac:dyDescent="0.2">
      <c r="A5900" s="24">
        <f>1+LARGE($A$11:A5899,1)</f>
        <v>5889</v>
      </c>
      <c r="B5900" s="38" t="str">
        <f>_xlfn.IFNA(IF($U$8="set",VLOOKUP(Search!$A5900,Inventory!$AD$2:$AI$5552,6,FALSE),IF($U$8="Player",VLOOKUP(Search!$A5900,Inventory!$AF$2:$AI$5552,4,FALSE),IF($U$8="BV",VLOOKUP(Search!$A5900,Inventory!$AH$2:$AI$5552,2,FALSE),""))),"")</f>
        <v/>
      </c>
      <c r="C5900" s="38"/>
      <c r="D5900" s="38"/>
      <c r="E5900" s="38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22"/>
    </row>
    <row r="5901" spans="1:22" x14ac:dyDescent="0.2">
      <c r="A5901" s="24">
        <f>1+LARGE($A$11:A5900,1)</f>
        <v>5890</v>
      </c>
      <c r="B5901" s="38" t="str">
        <f>_xlfn.IFNA(IF($U$8="set",VLOOKUP(Search!$A5901,Inventory!$AD$2:$AI$5552,6,FALSE),IF($U$8="Player",VLOOKUP(Search!$A5901,Inventory!$AF$2:$AI$5552,4,FALSE),IF($U$8="BV",VLOOKUP(Search!$A5901,Inventory!$AH$2:$AI$5552,2,FALSE),""))),"")</f>
        <v/>
      </c>
      <c r="C5901" s="38"/>
      <c r="D5901" s="38"/>
      <c r="E5901" s="38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22"/>
    </row>
    <row r="5902" spans="1:22" x14ac:dyDescent="0.2">
      <c r="A5902" s="24">
        <f>1+LARGE($A$11:A5901,1)</f>
        <v>5891</v>
      </c>
      <c r="B5902" s="38" t="str">
        <f>_xlfn.IFNA(IF($U$8="set",VLOOKUP(Search!$A5902,Inventory!$AD$2:$AI$5552,6,FALSE),IF($U$8="Player",VLOOKUP(Search!$A5902,Inventory!$AF$2:$AI$5552,4,FALSE),IF($U$8="BV",VLOOKUP(Search!$A5902,Inventory!$AH$2:$AI$5552,2,FALSE),""))),"")</f>
        <v/>
      </c>
      <c r="C5902" s="38"/>
      <c r="D5902" s="38"/>
      <c r="E5902" s="38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22"/>
    </row>
    <row r="5903" spans="1:22" x14ac:dyDescent="0.2">
      <c r="A5903" s="24">
        <f>1+LARGE($A$11:A5902,1)</f>
        <v>5892</v>
      </c>
      <c r="B5903" s="38" t="str">
        <f>_xlfn.IFNA(IF($U$8="set",VLOOKUP(Search!$A5903,Inventory!$AD$2:$AI$5552,6,FALSE),IF($U$8="Player",VLOOKUP(Search!$A5903,Inventory!$AF$2:$AI$5552,4,FALSE),IF($U$8="BV",VLOOKUP(Search!$A5903,Inventory!$AH$2:$AI$5552,2,FALSE),""))),"")</f>
        <v/>
      </c>
      <c r="C5903" s="38"/>
      <c r="D5903" s="38"/>
      <c r="E5903" s="38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22"/>
    </row>
    <row r="5904" spans="1:22" x14ac:dyDescent="0.2">
      <c r="A5904" s="24">
        <f>1+LARGE($A$11:A5903,1)</f>
        <v>5893</v>
      </c>
      <c r="B5904" s="38" t="str">
        <f>_xlfn.IFNA(IF($U$8="set",VLOOKUP(Search!$A5904,Inventory!$AD$2:$AI$5552,6,FALSE),IF($U$8="Player",VLOOKUP(Search!$A5904,Inventory!$AF$2:$AI$5552,4,FALSE),IF($U$8="BV",VLOOKUP(Search!$A5904,Inventory!$AH$2:$AI$5552,2,FALSE),""))),"")</f>
        <v/>
      </c>
      <c r="C5904" s="38"/>
      <c r="D5904" s="38"/>
      <c r="E5904" s="38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22"/>
    </row>
    <row r="5905" spans="1:22" x14ac:dyDescent="0.2">
      <c r="A5905" s="24">
        <f>1+LARGE($A$11:A5904,1)</f>
        <v>5894</v>
      </c>
      <c r="B5905" s="38" t="str">
        <f>_xlfn.IFNA(IF($U$8="set",VLOOKUP(Search!$A5905,Inventory!$AD$2:$AI$5552,6,FALSE),IF($U$8="Player",VLOOKUP(Search!$A5905,Inventory!$AF$2:$AI$5552,4,FALSE),IF($U$8="BV",VLOOKUP(Search!$A5905,Inventory!$AH$2:$AI$5552,2,FALSE),""))),"")</f>
        <v/>
      </c>
      <c r="C5905" s="38"/>
      <c r="D5905" s="38"/>
      <c r="E5905" s="38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22"/>
    </row>
    <row r="5906" spans="1:22" x14ac:dyDescent="0.2">
      <c r="A5906" s="24">
        <f>1+LARGE($A$11:A5905,1)</f>
        <v>5895</v>
      </c>
      <c r="B5906" s="38" t="str">
        <f>_xlfn.IFNA(IF($U$8="set",VLOOKUP(Search!$A5906,Inventory!$AD$2:$AI$5552,6,FALSE),IF($U$8="Player",VLOOKUP(Search!$A5906,Inventory!$AF$2:$AI$5552,4,FALSE),IF($U$8="BV",VLOOKUP(Search!$A5906,Inventory!$AH$2:$AI$5552,2,FALSE),""))),"")</f>
        <v/>
      </c>
      <c r="C5906" s="38"/>
      <c r="D5906" s="38"/>
      <c r="E5906" s="38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22"/>
    </row>
    <row r="5907" spans="1:22" x14ac:dyDescent="0.2">
      <c r="A5907" s="24">
        <f>1+LARGE($A$11:A5906,1)</f>
        <v>5896</v>
      </c>
      <c r="B5907" s="38" t="str">
        <f>_xlfn.IFNA(IF($U$8="set",VLOOKUP(Search!$A5907,Inventory!$AD$2:$AI$5552,6,FALSE),IF($U$8="Player",VLOOKUP(Search!$A5907,Inventory!$AF$2:$AI$5552,4,FALSE),IF($U$8="BV",VLOOKUP(Search!$A5907,Inventory!$AH$2:$AI$5552,2,FALSE),""))),"")</f>
        <v/>
      </c>
      <c r="C5907" s="38"/>
      <c r="D5907" s="38"/>
      <c r="E5907" s="38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22"/>
    </row>
    <row r="5908" spans="1:22" x14ac:dyDescent="0.2">
      <c r="A5908" s="24">
        <f>1+LARGE($A$11:A5907,1)</f>
        <v>5897</v>
      </c>
      <c r="B5908" s="38" t="str">
        <f>_xlfn.IFNA(IF($U$8="set",VLOOKUP(Search!$A5908,Inventory!$AD$2:$AI$5552,6,FALSE),IF($U$8="Player",VLOOKUP(Search!$A5908,Inventory!$AF$2:$AI$5552,4,FALSE),IF($U$8="BV",VLOOKUP(Search!$A5908,Inventory!$AH$2:$AI$5552,2,FALSE),""))),"")</f>
        <v/>
      </c>
      <c r="C5908" s="38"/>
      <c r="D5908" s="38"/>
      <c r="E5908" s="38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22"/>
    </row>
    <row r="5909" spans="1:22" x14ac:dyDescent="0.2">
      <c r="A5909" s="24">
        <f>1+LARGE($A$11:A5908,1)</f>
        <v>5898</v>
      </c>
      <c r="B5909" s="38" t="str">
        <f>_xlfn.IFNA(IF($U$8="set",VLOOKUP(Search!$A5909,Inventory!$AD$2:$AI$5552,6,FALSE),IF($U$8="Player",VLOOKUP(Search!$A5909,Inventory!$AF$2:$AI$5552,4,FALSE),IF($U$8="BV",VLOOKUP(Search!$A5909,Inventory!$AH$2:$AI$5552,2,FALSE),""))),"")</f>
        <v/>
      </c>
      <c r="C5909" s="38"/>
      <c r="D5909" s="38"/>
      <c r="E5909" s="38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22"/>
    </row>
    <row r="5910" spans="1:22" x14ac:dyDescent="0.2">
      <c r="A5910" s="24">
        <f>1+LARGE($A$11:A5909,1)</f>
        <v>5899</v>
      </c>
      <c r="B5910" s="38" t="str">
        <f>_xlfn.IFNA(IF($U$8="set",VLOOKUP(Search!$A5910,Inventory!$AD$2:$AI$5552,6,FALSE),IF($U$8="Player",VLOOKUP(Search!$A5910,Inventory!$AF$2:$AI$5552,4,FALSE),IF($U$8="BV",VLOOKUP(Search!$A5910,Inventory!$AH$2:$AI$5552,2,FALSE),""))),"")</f>
        <v/>
      </c>
      <c r="C5910" s="38"/>
      <c r="D5910" s="38"/>
      <c r="E5910" s="38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22"/>
    </row>
    <row r="5911" spans="1:22" x14ac:dyDescent="0.2">
      <c r="A5911" s="24">
        <f>1+LARGE($A$11:A5910,1)</f>
        <v>5900</v>
      </c>
      <c r="B5911" s="38" t="str">
        <f>_xlfn.IFNA(IF($U$8="set",VLOOKUP(Search!$A5911,Inventory!$AD$2:$AI$5552,6,FALSE),IF($U$8="Player",VLOOKUP(Search!$A5911,Inventory!$AF$2:$AI$5552,4,FALSE),IF($U$8="BV",VLOOKUP(Search!$A5911,Inventory!$AH$2:$AI$5552,2,FALSE),""))),"")</f>
        <v/>
      </c>
      <c r="C5911" s="38"/>
      <c r="D5911" s="38"/>
      <c r="E5911" s="38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22"/>
    </row>
    <row r="5912" spans="1:22" x14ac:dyDescent="0.2">
      <c r="A5912" s="24">
        <f>1+LARGE($A$11:A5911,1)</f>
        <v>5901</v>
      </c>
      <c r="B5912" s="38" t="str">
        <f>_xlfn.IFNA(IF($U$8="set",VLOOKUP(Search!$A5912,Inventory!$AD$2:$AI$5552,6,FALSE),IF($U$8="Player",VLOOKUP(Search!$A5912,Inventory!$AF$2:$AI$5552,4,FALSE),IF($U$8="BV",VLOOKUP(Search!$A5912,Inventory!$AH$2:$AI$5552,2,FALSE),""))),"")</f>
        <v/>
      </c>
      <c r="C5912" s="38"/>
      <c r="D5912" s="38"/>
      <c r="E5912" s="38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22"/>
    </row>
    <row r="5913" spans="1:22" x14ac:dyDescent="0.2">
      <c r="A5913" s="24">
        <f>1+LARGE($A$11:A5912,1)</f>
        <v>5902</v>
      </c>
      <c r="B5913" s="38" t="str">
        <f>_xlfn.IFNA(IF($U$8="set",VLOOKUP(Search!$A5913,Inventory!$AD$2:$AI$5552,6,FALSE),IF($U$8="Player",VLOOKUP(Search!$A5913,Inventory!$AF$2:$AI$5552,4,FALSE),IF($U$8="BV",VLOOKUP(Search!$A5913,Inventory!$AH$2:$AI$5552,2,FALSE),""))),"")</f>
        <v/>
      </c>
      <c r="C5913" s="38"/>
      <c r="D5913" s="38"/>
      <c r="E5913" s="38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22"/>
    </row>
    <row r="5914" spans="1:22" x14ac:dyDescent="0.2">
      <c r="A5914" s="24">
        <f>1+LARGE($A$11:A5913,1)</f>
        <v>5903</v>
      </c>
      <c r="B5914" s="38" t="str">
        <f>_xlfn.IFNA(IF($U$8="set",VLOOKUP(Search!$A5914,Inventory!$AD$2:$AI$5552,6,FALSE),IF($U$8="Player",VLOOKUP(Search!$A5914,Inventory!$AF$2:$AI$5552,4,FALSE),IF($U$8="BV",VLOOKUP(Search!$A5914,Inventory!$AH$2:$AI$5552,2,FALSE),""))),"")</f>
        <v/>
      </c>
      <c r="C5914" s="38"/>
      <c r="D5914" s="38"/>
      <c r="E5914" s="38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22"/>
    </row>
    <row r="5915" spans="1:22" x14ac:dyDescent="0.2">
      <c r="A5915" s="24">
        <f>1+LARGE($A$11:A5914,1)</f>
        <v>5904</v>
      </c>
      <c r="B5915" s="38" t="str">
        <f>_xlfn.IFNA(IF($U$8="set",VLOOKUP(Search!$A5915,Inventory!$AD$2:$AI$5552,6,FALSE),IF($U$8="Player",VLOOKUP(Search!$A5915,Inventory!$AF$2:$AI$5552,4,FALSE),IF($U$8="BV",VLOOKUP(Search!$A5915,Inventory!$AH$2:$AI$5552,2,FALSE),""))),"")</f>
        <v/>
      </c>
      <c r="C5915" s="38"/>
      <c r="D5915" s="38"/>
      <c r="E5915" s="38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22"/>
    </row>
    <row r="5916" spans="1:22" x14ac:dyDescent="0.2">
      <c r="A5916" s="24">
        <f>1+LARGE($A$11:A5915,1)</f>
        <v>5905</v>
      </c>
      <c r="B5916" s="38" t="str">
        <f>_xlfn.IFNA(IF($U$8="set",VLOOKUP(Search!$A5916,Inventory!$AD$2:$AI$5552,6,FALSE),IF($U$8="Player",VLOOKUP(Search!$A5916,Inventory!$AF$2:$AI$5552,4,FALSE),IF($U$8="BV",VLOOKUP(Search!$A5916,Inventory!$AH$2:$AI$5552,2,FALSE),""))),"")</f>
        <v/>
      </c>
      <c r="C5916" s="38"/>
      <c r="D5916" s="38"/>
      <c r="E5916" s="38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22"/>
    </row>
    <row r="5917" spans="1:22" x14ac:dyDescent="0.2">
      <c r="A5917" s="24">
        <f>1+LARGE($A$11:A5916,1)</f>
        <v>5906</v>
      </c>
      <c r="B5917" s="38" t="str">
        <f>_xlfn.IFNA(IF($U$8="set",VLOOKUP(Search!$A5917,Inventory!$AD$2:$AI$5552,6,FALSE),IF($U$8="Player",VLOOKUP(Search!$A5917,Inventory!$AF$2:$AI$5552,4,FALSE),IF($U$8="BV",VLOOKUP(Search!$A5917,Inventory!$AH$2:$AI$5552,2,FALSE),""))),"")</f>
        <v/>
      </c>
      <c r="C5917" s="38"/>
      <c r="D5917" s="38"/>
      <c r="E5917" s="38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22"/>
    </row>
    <row r="5918" spans="1:22" x14ac:dyDescent="0.2">
      <c r="A5918" s="24">
        <f>1+LARGE($A$11:A5917,1)</f>
        <v>5907</v>
      </c>
      <c r="B5918" s="38" t="str">
        <f>_xlfn.IFNA(IF($U$8="set",VLOOKUP(Search!$A5918,Inventory!$AD$2:$AI$5552,6,FALSE),IF($U$8="Player",VLOOKUP(Search!$A5918,Inventory!$AF$2:$AI$5552,4,FALSE),IF($U$8="BV",VLOOKUP(Search!$A5918,Inventory!$AH$2:$AI$5552,2,FALSE),""))),"")</f>
        <v/>
      </c>
      <c r="C5918" s="38"/>
      <c r="D5918" s="38"/>
      <c r="E5918" s="38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22"/>
    </row>
    <row r="5919" spans="1:22" x14ac:dyDescent="0.2">
      <c r="A5919" s="24">
        <f>1+LARGE($A$11:A5918,1)</f>
        <v>5908</v>
      </c>
      <c r="B5919" s="38" t="str">
        <f>_xlfn.IFNA(IF($U$8="set",VLOOKUP(Search!$A5919,Inventory!$AD$2:$AI$5552,6,FALSE),IF($U$8="Player",VLOOKUP(Search!$A5919,Inventory!$AF$2:$AI$5552,4,FALSE),IF($U$8="BV",VLOOKUP(Search!$A5919,Inventory!$AH$2:$AI$5552,2,FALSE),""))),"")</f>
        <v/>
      </c>
      <c r="C5919" s="38"/>
      <c r="D5919" s="38"/>
      <c r="E5919" s="38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22"/>
    </row>
    <row r="5920" spans="1:22" x14ac:dyDescent="0.2">
      <c r="A5920" s="24">
        <f>1+LARGE($A$11:A5919,1)</f>
        <v>5909</v>
      </c>
      <c r="B5920" s="38" t="str">
        <f>_xlfn.IFNA(IF($U$8="set",VLOOKUP(Search!$A5920,Inventory!$AD$2:$AI$5552,6,FALSE),IF($U$8="Player",VLOOKUP(Search!$A5920,Inventory!$AF$2:$AI$5552,4,FALSE),IF($U$8="BV",VLOOKUP(Search!$A5920,Inventory!$AH$2:$AI$5552,2,FALSE),""))),"")</f>
        <v/>
      </c>
      <c r="C5920" s="38"/>
      <c r="D5920" s="38"/>
      <c r="E5920" s="38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22"/>
    </row>
    <row r="5921" spans="1:22" x14ac:dyDescent="0.2">
      <c r="A5921" s="24">
        <f>1+LARGE($A$11:A5920,1)</f>
        <v>5910</v>
      </c>
      <c r="B5921" s="38" t="str">
        <f>_xlfn.IFNA(IF($U$8="set",VLOOKUP(Search!$A5921,Inventory!$AD$2:$AI$5552,6,FALSE),IF($U$8="Player",VLOOKUP(Search!$A5921,Inventory!$AF$2:$AI$5552,4,FALSE),IF($U$8="BV",VLOOKUP(Search!$A5921,Inventory!$AH$2:$AI$5552,2,FALSE),""))),"")</f>
        <v/>
      </c>
      <c r="C5921" s="38"/>
      <c r="D5921" s="38"/>
      <c r="E5921" s="38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22"/>
    </row>
    <row r="5922" spans="1:22" x14ac:dyDescent="0.2">
      <c r="A5922" s="24">
        <f>1+LARGE($A$11:A5921,1)</f>
        <v>5911</v>
      </c>
      <c r="B5922" s="38" t="str">
        <f>_xlfn.IFNA(IF($U$8="set",VLOOKUP(Search!$A5922,Inventory!$AD$2:$AI$5552,6,FALSE),IF($U$8="Player",VLOOKUP(Search!$A5922,Inventory!$AF$2:$AI$5552,4,FALSE),IF($U$8="BV",VLOOKUP(Search!$A5922,Inventory!$AH$2:$AI$5552,2,FALSE),""))),"")</f>
        <v/>
      </c>
      <c r="C5922" s="38"/>
      <c r="D5922" s="38"/>
      <c r="E5922" s="38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22"/>
    </row>
    <row r="5923" spans="1:22" x14ac:dyDescent="0.2">
      <c r="A5923" s="24">
        <f>1+LARGE($A$11:A5922,1)</f>
        <v>5912</v>
      </c>
      <c r="B5923" s="38" t="str">
        <f>_xlfn.IFNA(IF($U$8="set",VLOOKUP(Search!$A5923,Inventory!$AD$2:$AI$5552,6,FALSE),IF($U$8="Player",VLOOKUP(Search!$A5923,Inventory!$AF$2:$AI$5552,4,FALSE),IF($U$8="BV",VLOOKUP(Search!$A5923,Inventory!$AH$2:$AI$5552,2,FALSE),""))),"")</f>
        <v/>
      </c>
      <c r="C5923" s="38"/>
      <c r="D5923" s="38"/>
      <c r="E5923" s="38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22"/>
    </row>
    <row r="5924" spans="1:22" x14ac:dyDescent="0.2">
      <c r="A5924" s="24">
        <f>1+LARGE($A$11:A5923,1)</f>
        <v>5913</v>
      </c>
      <c r="B5924" s="38" t="str">
        <f>_xlfn.IFNA(IF($U$8="set",VLOOKUP(Search!$A5924,Inventory!$AD$2:$AI$5552,6,FALSE),IF($U$8="Player",VLOOKUP(Search!$A5924,Inventory!$AF$2:$AI$5552,4,FALSE),IF($U$8="BV",VLOOKUP(Search!$A5924,Inventory!$AH$2:$AI$5552,2,FALSE),""))),"")</f>
        <v/>
      </c>
      <c r="C5924" s="38"/>
      <c r="D5924" s="38"/>
      <c r="E5924" s="38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22"/>
    </row>
    <row r="5925" spans="1:22" x14ac:dyDescent="0.2">
      <c r="A5925" s="24">
        <f>1+LARGE($A$11:A5924,1)</f>
        <v>5914</v>
      </c>
      <c r="B5925" s="38" t="str">
        <f>_xlfn.IFNA(IF($U$8="set",VLOOKUP(Search!$A5925,Inventory!$AD$2:$AI$5552,6,FALSE),IF($U$8="Player",VLOOKUP(Search!$A5925,Inventory!$AF$2:$AI$5552,4,FALSE),IF($U$8="BV",VLOOKUP(Search!$A5925,Inventory!$AH$2:$AI$5552,2,FALSE),""))),"")</f>
        <v/>
      </c>
      <c r="C5925" s="38"/>
      <c r="D5925" s="38"/>
      <c r="E5925" s="38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22"/>
    </row>
    <row r="5926" spans="1:22" x14ac:dyDescent="0.2">
      <c r="A5926" s="24">
        <f>1+LARGE($A$11:A5925,1)</f>
        <v>5915</v>
      </c>
      <c r="B5926" s="38" t="str">
        <f>_xlfn.IFNA(IF($U$8="set",VLOOKUP(Search!$A5926,Inventory!$AD$2:$AI$5552,6,FALSE),IF($U$8="Player",VLOOKUP(Search!$A5926,Inventory!$AF$2:$AI$5552,4,FALSE),IF($U$8="BV",VLOOKUP(Search!$A5926,Inventory!$AH$2:$AI$5552,2,FALSE),""))),"")</f>
        <v/>
      </c>
      <c r="C5926" s="38"/>
      <c r="D5926" s="38"/>
      <c r="E5926" s="38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22"/>
    </row>
    <row r="5927" spans="1:22" x14ac:dyDescent="0.2">
      <c r="A5927" s="24">
        <f>1+LARGE($A$11:A5926,1)</f>
        <v>5916</v>
      </c>
      <c r="B5927" s="38" t="str">
        <f>_xlfn.IFNA(IF($U$8="set",VLOOKUP(Search!$A5927,Inventory!$AD$2:$AI$5552,6,FALSE),IF($U$8="Player",VLOOKUP(Search!$A5927,Inventory!$AF$2:$AI$5552,4,FALSE),IF($U$8="BV",VLOOKUP(Search!$A5927,Inventory!$AH$2:$AI$5552,2,FALSE),""))),"")</f>
        <v/>
      </c>
      <c r="C5927" s="38"/>
      <c r="D5927" s="38"/>
      <c r="E5927" s="38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22"/>
    </row>
    <row r="5928" spans="1:22" x14ac:dyDescent="0.2">
      <c r="A5928" s="24">
        <f>1+LARGE($A$11:A5927,1)</f>
        <v>5917</v>
      </c>
      <c r="B5928" s="38" t="str">
        <f>_xlfn.IFNA(IF($U$8="set",VLOOKUP(Search!$A5928,Inventory!$AD$2:$AI$5552,6,FALSE),IF($U$8="Player",VLOOKUP(Search!$A5928,Inventory!$AF$2:$AI$5552,4,FALSE),IF($U$8="BV",VLOOKUP(Search!$A5928,Inventory!$AH$2:$AI$5552,2,FALSE),""))),"")</f>
        <v/>
      </c>
      <c r="C5928" s="38"/>
      <c r="D5928" s="38"/>
      <c r="E5928" s="38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22"/>
    </row>
    <row r="5929" spans="1:22" x14ac:dyDescent="0.2">
      <c r="A5929" s="24">
        <f>1+LARGE($A$11:A5928,1)</f>
        <v>5918</v>
      </c>
      <c r="B5929" s="38" t="str">
        <f>_xlfn.IFNA(IF($U$8="set",VLOOKUP(Search!$A5929,Inventory!$AD$2:$AI$5552,6,FALSE),IF($U$8="Player",VLOOKUP(Search!$A5929,Inventory!$AF$2:$AI$5552,4,FALSE),IF($U$8="BV",VLOOKUP(Search!$A5929,Inventory!$AH$2:$AI$5552,2,FALSE),""))),"")</f>
        <v/>
      </c>
      <c r="C5929" s="38"/>
      <c r="D5929" s="38"/>
      <c r="E5929" s="38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22"/>
    </row>
    <row r="5930" spans="1:22" x14ac:dyDescent="0.2">
      <c r="A5930" s="24">
        <f>1+LARGE($A$11:A5929,1)</f>
        <v>5919</v>
      </c>
      <c r="B5930" s="38" t="str">
        <f>_xlfn.IFNA(IF($U$8="set",VLOOKUP(Search!$A5930,Inventory!$AD$2:$AI$5552,6,FALSE),IF($U$8="Player",VLOOKUP(Search!$A5930,Inventory!$AF$2:$AI$5552,4,FALSE),IF($U$8="BV",VLOOKUP(Search!$A5930,Inventory!$AH$2:$AI$5552,2,FALSE),""))),"")</f>
        <v/>
      </c>
      <c r="C5930" s="38"/>
      <c r="D5930" s="38"/>
      <c r="E5930" s="38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22"/>
    </row>
    <row r="5931" spans="1:22" x14ac:dyDescent="0.2">
      <c r="A5931" s="24">
        <f>1+LARGE($A$11:A5930,1)</f>
        <v>5920</v>
      </c>
      <c r="B5931" s="38" t="str">
        <f>_xlfn.IFNA(IF($U$8="set",VLOOKUP(Search!$A5931,Inventory!$AD$2:$AI$5552,6,FALSE),IF($U$8="Player",VLOOKUP(Search!$A5931,Inventory!$AF$2:$AI$5552,4,FALSE),IF($U$8="BV",VLOOKUP(Search!$A5931,Inventory!$AH$2:$AI$5552,2,FALSE),""))),"")</f>
        <v/>
      </c>
      <c r="C5931" s="38"/>
      <c r="D5931" s="38"/>
      <c r="E5931" s="38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22"/>
    </row>
    <row r="5932" spans="1:22" x14ac:dyDescent="0.2">
      <c r="A5932" s="24">
        <f>1+LARGE($A$11:A5931,1)</f>
        <v>5921</v>
      </c>
      <c r="B5932" s="38" t="str">
        <f>_xlfn.IFNA(IF($U$8="set",VLOOKUP(Search!$A5932,Inventory!$AD$2:$AI$5552,6,FALSE),IF($U$8="Player",VLOOKUP(Search!$A5932,Inventory!$AF$2:$AI$5552,4,FALSE),IF($U$8="BV",VLOOKUP(Search!$A5932,Inventory!$AH$2:$AI$5552,2,FALSE),""))),"")</f>
        <v/>
      </c>
      <c r="C5932" s="38"/>
      <c r="D5932" s="38"/>
      <c r="E5932" s="38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22"/>
    </row>
    <row r="5933" spans="1:22" x14ac:dyDescent="0.2">
      <c r="A5933" s="24">
        <f>1+LARGE($A$11:A5932,1)</f>
        <v>5922</v>
      </c>
      <c r="B5933" s="38" t="str">
        <f>_xlfn.IFNA(IF($U$8="set",VLOOKUP(Search!$A5933,Inventory!$AD$2:$AI$5552,6,FALSE),IF($U$8="Player",VLOOKUP(Search!$A5933,Inventory!$AF$2:$AI$5552,4,FALSE),IF($U$8="BV",VLOOKUP(Search!$A5933,Inventory!$AH$2:$AI$5552,2,FALSE),""))),"")</f>
        <v/>
      </c>
      <c r="C5933" s="38"/>
      <c r="D5933" s="38"/>
      <c r="E5933" s="38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22"/>
    </row>
    <row r="5934" spans="1:22" x14ac:dyDescent="0.2">
      <c r="A5934" s="24">
        <f>1+LARGE($A$11:A5933,1)</f>
        <v>5923</v>
      </c>
      <c r="B5934" s="38" t="str">
        <f>_xlfn.IFNA(IF($U$8="set",VLOOKUP(Search!$A5934,Inventory!$AD$2:$AI$5552,6,FALSE),IF($U$8="Player",VLOOKUP(Search!$A5934,Inventory!$AF$2:$AI$5552,4,FALSE),IF($U$8="BV",VLOOKUP(Search!$A5934,Inventory!$AH$2:$AI$5552,2,FALSE),""))),"")</f>
        <v/>
      </c>
      <c r="C5934" s="38"/>
      <c r="D5934" s="38"/>
      <c r="E5934" s="38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22"/>
    </row>
    <row r="5935" spans="1:22" x14ac:dyDescent="0.2">
      <c r="A5935" s="24">
        <f>1+LARGE($A$11:A5934,1)</f>
        <v>5924</v>
      </c>
      <c r="B5935" s="38" t="str">
        <f>_xlfn.IFNA(IF($U$8="set",VLOOKUP(Search!$A5935,Inventory!$AD$2:$AI$5552,6,FALSE),IF($U$8="Player",VLOOKUP(Search!$A5935,Inventory!$AF$2:$AI$5552,4,FALSE),IF($U$8="BV",VLOOKUP(Search!$A5935,Inventory!$AH$2:$AI$5552,2,FALSE),""))),"")</f>
        <v/>
      </c>
      <c r="C5935" s="38"/>
      <c r="D5935" s="38"/>
      <c r="E5935" s="38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22"/>
    </row>
    <row r="5936" spans="1:22" x14ac:dyDescent="0.2">
      <c r="A5936" s="24">
        <f>1+LARGE($A$11:A5935,1)</f>
        <v>5925</v>
      </c>
      <c r="B5936" s="38" t="str">
        <f>_xlfn.IFNA(IF($U$8="set",VLOOKUP(Search!$A5936,Inventory!$AD$2:$AI$5552,6,FALSE),IF($U$8="Player",VLOOKUP(Search!$A5936,Inventory!$AF$2:$AI$5552,4,FALSE),IF($U$8="BV",VLOOKUP(Search!$A5936,Inventory!$AH$2:$AI$5552,2,FALSE),""))),"")</f>
        <v/>
      </c>
      <c r="C5936" s="38"/>
      <c r="D5936" s="38"/>
      <c r="E5936" s="38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22"/>
    </row>
    <row r="5937" spans="1:22" x14ac:dyDescent="0.2">
      <c r="A5937" s="24">
        <f>1+LARGE($A$11:A5936,1)</f>
        <v>5926</v>
      </c>
      <c r="B5937" s="38" t="str">
        <f>_xlfn.IFNA(IF($U$8="set",VLOOKUP(Search!$A5937,Inventory!$AD$2:$AI$5552,6,FALSE),IF($U$8="Player",VLOOKUP(Search!$A5937,Inventory!$AF$2:$AI$5552,4,FALSE),IF($U$8="BV",VLOOKUP(Search!$A5937,Inventory!$AH$2:$AI$5552,2,FALSE),""))),"")</f>
        <v/>
      </c>
      <c r="C5937" s="38"/>
      <c r="D5937" s="38"/>
      <c r="E5937" s="38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22"/>
    </row>
    <row r="5938" spans="1:22" x14ac:dyDescent="0.2">
      <c r="A5938" s="24">
        <f>1+LARGE($A$11:A5937,1)</f>
        <v>5927</v>
      </c>
      <c r="B5938" s="38" t="str">
        <f>_xlfn.IFNA(IF($U$8="set",VLOOKUP(Search!$A5938,Inventory!$AD$2:$AI$5552,6,FALSE),IF($U$8="Player",VLOOKUP(Search!$A5938,Inventory!$AF$2:$AI$5552,4,FALSE),IF($U$8="BV",VLOOKUP(Search!$A5938,Inventory!$AH$2:$AI$5552,2,FALSE),""))),"")</f>
        <v/>
      </c>
      <c r="C5938" s="38"/>
      <c r="D5938" s="38"/>
      <c r="E5938" s="38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22"/>
    </row>
    <row r="5939" spans="1:22" x14ac:dyDescent="0.2">
      <c r="A5939" s="24">
        <f>1+LARGE($A$11:A5938,1)</f>
        <v>5928</v>
      </c>
      <c r="B5939" s="38" t="str">
        <f>_xlfn.IFNA(IF($U$8="set",VLOOKUP(Search!$A5939,Inventory!$AD$2:$AI$5552,6,FALSE),IF($U$8="Player",VLOOKUP(Search!$A5939,Inventory!$AF$2:$AI$5552,4,FALSE),IF($U$8="BV",VLOOKUP(Search!$A5939,Inventory!$AH$2:$AI$5552,2,FALSE),""))),"")</f>
        <v/>
      </c>
      <c r="C5939" s="38"/>
      <c r="D5939" s="38"/>
      <c r="E5939" s="38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22"/>
    </row>
    <row r="5940" spans="1:22" x14ac:dyDescent="0.2">
      <c r="A5940" s="24">
        <f>1+LARGE($A$11:A5939,1)</f>
        <v>5929</v>
      </c>
      <c r="B5940" s="38" t="str">
        <f>_xlfn.IFNA(IF($U$8="set",VLOOKUP(Search!$A5940,Inventory!$AD$2:$AI$5552,6,FALSE),IF($U$8="Player",VLOOKUP(Search!$A5940,Inventory!$AF$2:$AI$5552,4,FALSE),IF($U$8="BV",VLOOKUP(Search!$A5940,Inventory!$AH$2:$AI$5552,2,FALSE),""))),"")</f>
        <v/>
      </c>
      <c r="C5940" s="38"/>
      <c r="D5940" s="38"/>
      <c r="E5940" s="38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22"/>
    </row>
    <row r="5941" spans="1:22" x14ac:dyDescent="0.2">
      <c r="A5941" s="24">
        <f>1+LARGE($A$11:A5940,1)</f>
        <v>5930</v>
      </c>
      <c r="B5941" s="38" t="str">
        <f>_xlfn.IFNA(IF($U$8="set",VLOOKUP(Search!$A5941,Inventory!$AD$2:$AI$5552,6,FALSE),IF($U$8="Player",VLOOKUP(Search!$A5941,Inventory!$AF$2:$AI$5552,4,FALSE),IF($U$8="BV",VLOOKUP(Search!$A5941,Inventory!$AH$2:$AI$5552,2,FALSE),""))),"")</f>
        <v/>
      </c>
      <c r="C5941" s="38"/>
      <c r="D5941" s="38"/>
      <c r="E5941" s="38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22"/>
    </row>
    <row r="5942" spans="1:22" x14ac:dyDescent="0.2">
      <c r="A5942" s="24">
        <f>1+LARGE($A$11:A5941,1)</f>
        <v>5931</v>
      </c>
      <c r="B5942" s="38" t="str">
        <f>_xlfn.IFNA(IF($U$8="set",VLOOKUP(Search!$A5942,Inventory!$AD$2:$AI$5552,6,FALSE),IF($U$8="Player",VLOOKUP(Search!$A5942,Inventory!$AF$2:$AI$5552,4,FALSE),IF($U$8="BV",VLOOKUP(Search!$A5942,Inventory!$AH$2:$AI$5552,2,FALSE),""))),"")</f>
        <v/>
      </c>
      <c r="C5942" s="38"/>
      <c r="D5942" s="38"/>
      <c r="E5942" s="38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22"/>
    </row>
    <row r="5943" spans="1:22" x14ac:dyDescent="0.2">
      <c r="A5943" s="24">
        <f>1+LARGE($A$11:A5942,1)</f>
        <v>5932</v>
      </c>
      <c r="B5943" s="38" t="str">
        <f>_xlfn.IFNA(IF($U$8="set",VLOOKUP(Search!$A5943,Inventory!$AD$2:$AI$5552,6,FALSE),IF($U$8="Player",VLOOKUP(Search!$A5943,Inventory!$AF$2:$AI$5552,4,FALSE),IF($U$8="BV",VLOOKUP(Search!$A5943,Inventory!$AH$2:$AI$5552,2,FALSE),""))),"")</f>
        <v/>
      </c>
      <c r="C5943" s="38"/>
      <c r="D5943" s="38"/>
      <c r="E5943" s="38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22"/>
    </row>
    <row r="5944" spans="1:22" x14ac:dyDescent="0.2">
      <c r="A5944" s="24">
        <f>1+LARGE($A$11:A5943,1)</f>
        <v>5933</v>
      </c>
      <c r="B5944" s="38" t="str">
        <f>_xlfn.IFNA(IF($U$8="set",VLOOKUP(Search!$A5944,Inventory!$AD$2:$AI$5552,6,FALSE),IF($U$8="Player",VLOOKUP(Search!$A5944,Inventory!$AF$2:$AI$5552,4,FALSE),IF($U$8="BV",VLOOKUP(Search!$A5944,Inventory!$AH$2:$AI$5552,2,FALSE),""))),"")</f>
        <v/>
      </c>
      <c r="C5944" s="38"/>
      <c r="D5944" s="38"/>
      <c r="E5944" s="38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22"/>
    </row>
    <row r="5945" spans="1:22" x14ac:dyDescent="0.2">
      <c r="A5945" s="24">
        <f>1+LARGE($A$11:A5944,1)</f>
        <v>5934</v>
      </c>
      <c r="B5945" s="38" t="str">
        <f>_xlfn.IFNA(IF($U$8="set",VLOOKUP(Search!$A5945,Inventory!$AD$2:$AI$5552,6,FALSE),IF($U$8="Player",VLOOKUP(Search!$A5945,Inventory!$AF$2:$AI$5552,4,FALSE),IF($U$8="BV",VLOOKUP(Search!$A5945,Inventory!$AH$2:$AI$5552,2,FALSE),""))),"")</f>
        <v/>
      </c>
      <c r="C5945" s="38"/>
      <c r="D5945" s="38"/>
      <c r="E5945" s="38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22"/>
    </row>
    <row r="5946" spans="1:22" x14ac:dyDescent="0.2">
      <c r="A5946" s="24">
        <f>1+LARGE($A$11:A5945,1)</f>
        <v>5935</v>
      </c>
      <c r="B5946" s="38" t="str">
        <f>_xlfn.IFNA(IF($U$8="set",VLOOKUP(Search!$A5946,Inventory!$AD$2:$AI$5552,6,FALSE),IF($U$8="Player",VLOOKUP(Search!$A5946,Inventory!$AF$2:$AI$5552,4,FALSE),IF($U$8="BV",VLOOKUP(Search!$A5946,Inventory!$AH$2:$AI$5552,2,FALSE),""))),"")</f>
        <v/>
      </c>
      <c r="C5946" s="38"/>
      <c r="D5946" s="38"/>
      <c r="E5946" s="38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22"/>
    </row>
    <row r="5947" spans="1:22" x14ac:dyDescent="0.2">
      <c r="A5947" s="24">
        <f>1+LARGE($A$11:A5946,1)</f>
        <v>5936</v>
      </c>
      <c r="B5947" s="38" t="str">
        <f>_xlfn.IFNA(IF($U$8="set",VLOOKUP(Search!$A5947,Inventory!$AD$2:$AI$5552,6,FALSE),IF($U$8="Player",VLOOKUP(Search!$A5947,Inventory!$AF$2:$AI$5552,4,FALSE),IF($U$8="BV",VLOOKUP(Search!$A5947,Inventory!$AH$2:$AI$5552,2,FALSE),""))),"")</f>
        <v/>
      </c>
      <c r="C5947" s="38"/>
      <c r="D5947" s="38"/>
      <c r="E5947" s="38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22"/>
    </row>
    <row r="5948" spans="1:22" x14ac:dyDescent="0.2">
      <c r="A5948" s="24">
        <f>1+LARGE($A$11:A5947,1)</f>
        <v>5937</v>
      </c>
      <c r="B5948" s="38" t="str">
        <f>_xlfn.IFNA(IF($U$8="set",VLOOKUP(Search!$A5948,Inventory!$AD$2:$AI$5552,6,FALSE),IF($U$8="Player",VLOOKUP(Search!$A5948,Inventory!$AF$2:$AI$5552,4,FALSE),IF($U$8="BV",VLOOKUP(Search!$A5948,Inventory!$AH$2:$AI$5552,2,FALSE),""))),"")</f>
        <v/>
      </c>
      <c r="C5948" s="38"/>
      <c r="D5948" s="38"/>
      <c r="E5948" s="38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22"/>
    </row>
    <row r="5949" spans="1:22" x14ac:dyDescent="0.2">
      <c r="A5949" s="24">
        <f>1+LARGE($A$11:A5948,1)</f>
        <v>5938</v>
      </c>
      <c r="B5949" s="38" t="str">
        <f>_xlfn.IFNA(IF($U$8="set",VLOOKUP(Search!$A5949,Inventory!$AD$2:$AI$5552,6,FALSE),IF($U$8="Player",VLOOKUP(Search!$A5949,Inventory!$AF$2:$AI$5552,4,FALSE),IF($U$8="BV",VLOOKUP(Search!$A5949,Inventory!$AH$2:$AI$5552,2,FALSE),""))),"")</f>
        <v/>
      </c>
      <c r="C5949" s="38"/>
      <c r="D5949" s="38"/>
      <c r="E5949" s="38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22"/>
    </row>
    <row r="5950" spans="1:22" x14ac:dyDescent="0.2">
      <c r="A5950" s="24">
        <f>1+LARGE($A$11:A5949,1)</f>
        <v>5939</v>
      </c>
      <c r="B5950" s="38" t="str">
        <f>_xlfn.IFNA(IF($U$8="set",VLOOKUP(Search!$A5950,Inventory!$AD$2:$AI$5552,6,FALSE),IF($U$8="Player",VLOOKUP(Search!$A5950,Inventory!$AF$2:$AI$5552,4,FALSE),IF($U$8="BV",VLOOKUP(Search!$A5950,Inventory!$AH$2:$AI$5552,2,FALSE),""))),"")</f>
        <v/>
      </c>
      <c r="C5950" s="38"/>
      <c r="D5950" s="38"/>
      <c r="E5950" s="38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22"/>
    </row>
    <row r="5951" spans="1:22" x14ac:dyDescent="0.2">
      <c r="A5951" s="24">
        <f>1+LARGE($A$11:A5950,1)</f>
        <v>5940</v>
      </c>
      <c r="B5951" s="38" t="str">
        <f>_xlfn.IFNA(IF($U$8="set",VLOOKUP(Search!$A5951,Inventory!$AD$2:$AI$5552,6,FALSE),IF($U$8="Player",VLOOKUP(Search!$A5951,Inventory!$AF$2:$AI$5552,4,FALSE),IF($U$8="BV",VLOOKUP(Search!$A5951,Inventory!$AH$2:$AI$5552,2,FALSE),""))),"")</f>
        <v/>
      </c>
      <c r="C5951" s="38"/>
      <c r="D5951" s="38"/>
      <c r="E5951" s="38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22"/>
    </row>
    <row r="5952" spans="1:22" x14ac:dyDescent="0.2">
      <c r="A5952" s="24">
        <f>1+LARGE($A$11:A5951,1)</f>
        <v>5941</v>
      </c>
      <c r="B5952" s="38" t="str">
        <f>_xlfn.IFNA(IF($U$8="set",VLOOKUP(Search!$A5952,Inventory!$AD$2:$AI$5552,6,FALSE),IF($U$8="Player",VLOOKUP(Search!$A5952,Inventory!$AF$2:$AI$5552,4,FALSE),IF($U$8="BV",VLOOKUP(Search!$A5952,Inventory!$AH$2:$AI$5552,2,FALSE),""))),"")</f>
        <v/>
      </c>
      <c r="C5952" s="38"/>
      <c r="D5952" s="38"/>
      <c r="E5952" s="38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22"/>
    </row>
    <row r="5953" spans="1:22" x14ac:dyDescent="0.2">
      <c r="A5953" s="24">
        <f>1+LARGE($A$11:A5952,1)</f>
        <v>5942</v>
      </c>
      <c r="B5953" s="38" t="str">
        <f>_xlfn.IFNA(IF($U$8="set",VLOOKUP(Search!$A5953,Inventory!$AD$2:$AI$5552,6,FALSE),IF($U$8="Player",VLOOKUP(Search!$A5953,Inventory!$AF$2:$AI$5552,4,FALSE),IF($U$8="BV",VLOOKUP(Search!$A5953,Inventory!$AH$2:$AI$5552,2,FALSE),""))),"")</f>
        <v/>
      </c>
      <c r="C5953" s="38"/>
      <c r="D5953" s="38"/>
      <c r="E5953" s="38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22"/>
    </row>
    <row r="5954" spans="1:22" x14ac:dyDescent="0.2">
      <c r="A5954" s="24">
        <f>1+LARGE($A$11:A5953,1)</f>
        <v>5943</v>
      </c>
      <c r="B5954" s="38" t="str">
        <f>_xlfn.IFNA(IF($U$8="set",VLOOKUP(Search!$A5954,Inventory!$AD$2:$AI$5552,6,FALSE),IF($U$8="Player",VLOOKUP(Search!$A5954,Inventory!$AF$2:$AI$5552,4,FALSE),IF($U$8="BV",VLOOKUP(Search!$A5954,Inventory!$AH$2:$AI$5552,2,FALSE),""))),"")</f>
        <v/>
      </c>
      <c r="C5954" s="38"/>
      <c r="D5954" s="38"/>
      <c r="E5954" s="38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22"/>
    </row>
    <row r="5955" spans="1:22" x14ac:dyDescent="0.2">
      <c r="A5955" s="24">
        <f>1+LARGE($A$11:A5954,1)</f>
        <v>5944</v>
      </c>
      <c r="B5955" s="38" t="str">
        <f>_xlfn.IFNA(IF($U$8="set",VLOOKUP(Search!$A5955,Inventory!$AD$2:$AI$5552,6,FALSE),IF($U$8="Player",VLOOKUP(Search!$A5955,Inventory!$AF$2:$AI$5552,4,FALSE),IF($U$8="BV",VLOOKUP(Search!$A5955,Inventory!$AH$2:$AI$5552,2,FALSE),""))),"")</f>
        <v/>
      </c>
      <c r="C5955" s="38"/>
      <c r="D5955" s="38"/>
      <c r="E5955" s="38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22"/>
    </row>
    <row r="5956" spans="1:22" x14ac:dyDescent="0.2">
      <c r="A5956" s="24">
        <f>1+LARGE($A$11:A5955,1)</f>
        <v>5945</v>
      </c>
      <c r="B5956" s="38" t="str">
        <f>_xlfn.IFNA(IF($U$8="set",VLOOKUP(Search!$A5956,Inventory!$AD$2:$AI$5552,6,FALSE),IF($U$8="Player",VLOOKUP(Search!$A5956,Inventory!$AF$2:$AI$5552,4,FALSE),IF($U$8="BV",VLOOKUP(Search!$A5956,Inventory!$AH$2:$AI$5552,2,FALSE),""))),"")</f>
        <v/>
      </c>
      <c r="C5956" s="38"/>
      <c r="D5956" s="38"/>
      <c r="E5956" s="38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22"/>
    </row>
    <row r="5957" spans="1:22" x14ac:dyDescent="0.2">
      <c r="A5957" s="24">
        <f>1+LARGE($A$11:A5956,1)</f>
        <v>5946</v>
      </c>
      <c r="B5957" s="38" t="str">
        <f>_xlfn.IFNA(IF($U$8="set",VLOOKUP(Search!$A5957,Inventory!$AD$2:$AI$5552,6,FALSE),IF($U$8="Player",VLOOKUP(Search!$A5957,Inventory!$AF$2:$AI$5552,4,FALSE),IF($U$8="BV",VLOOKUP(Search!$A5957,Inventory!$AH$2:$AI$5552,2,FALSE),""))),"")</f>
        <v/>
      </c>
      <c r="C5957" s="38"/>
      <c r="D5957" s="38"/>
      <c r="E5957" s="38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22"/>
    </row>
    <row r="5958" spans="1:22" x14ac:dyDescent="0.2">
      <c r="A5958" s="24">
        <f>1+LARGE($A$11:A5957,1)</f>
        <v>5947</v>
      </c>
      <c r="B5958" s="38" t="str">
        <f>_xlfn.IFNA(IF($U$8="set",VLOOKUP(Search!$A5958,Inventory!$AD$2:$AI$5552,6,FALSE),IF($U$8="Player",VLOOKUP(Search!$A5958,Inventory!$AF$2:$AI$5552,4,FALSE),IF($U$8="BV",VLOOKUP(Search!$A5958,Inventory!$AH$2:$AI$5552,2,FALSE),""))),"")</f>
        <v/>
      </c>
      <c r="C5958" s="38"/>
      <c r="D5958" s="38"/>
      <c r="E5958" s="38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22"/>
    </row>
    <row r="5959" spans="1:22" x14ac:dyDescent="0.2">
      <c r="A5959" s="24">
        <f>1+LARGE($A$11:A5958,1)</f>
        <v>5948</v>
      </c>
      <c r="B5959" s="38" t="str">
        <f>_xlfn.IFNA(IF($U$8="set",VLOOKUP(Search!$A5959,Inventory!$AD$2:$AI$5552,6,FALSE),IF($U$8="Player",VLOOKUP(Search!$A5959,Inventory!$AF$2:$AI$5552,4,FALSE),IF($U$8="BV",VLOOKUP(Search!$A5959,Inventory!$AH$2:$AI$5552,2,FALSE),""))),"")</f>
        <v/>
      </c>
      <c r="C5959" s="38"/>
      <c r="D5959" s="38"/>
      <c r="E5959" s="38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22"/>
    </row>
    <row r="5960" spans="1:22" x14ac:dyDescent="0.2">
      <c r="A5960" s="24">
        <f>1+LARGE($A$11:A5959,1)</f>
        <v>5949</v>
      </c>
      <c r="B5960" s="38" t="str">
        <f>_xlfn.IFNA(IF($U$8="set",VLOOKUP(Search!$A5960,Inventory!$AD$2:$AI$5552,6,FALSE),IF($U$8="Player",VLOOKUP(Search!$A5960,Inventory!$AF$2:$AI$5552,4,FALSE),IF($U$8="BV",VLOOKUP(Search!$A5960,Inventory!$AH$2:$AI$5552,2,FALSE),""))),"")</f>
        <v/>
      </c>
      <c r="C5960" s="38"/>
      <c r="D5960" s="38"/>
      <c r="E5960" s="38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22"/>
    </row>
    <row r="5961" spans="1:22" x14ac:dyDescent="0.2">
      <c r="A5961" s="24">
        <f>1+LARGE($A$11:A5960,1)</f>
        <v>5950</v>
      </c>
      <c r="B5961" s="38" t="str">
        <f>_xlfn.IFNA(IF($U$8="set",VLOOKUP(Search!$A5961,Inventory!$AD$2:$AI$5552,6,FALSE),IF($U$8="Player",VLOOKUP(Search!$A5961,Inventory!$AF$2:$AI$5552,4,FALSE),IF($U$8="BV",VLOOKUP(Search!$A5961,Inventory!$AH$2:$AI$5552,2,FALSE),""))),"")</f>
        <v/>
      </c>
      <c r="C5961" s="38"/>
      <c r="D5961" s="38"/>
      <c r="E5961" s="38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22"/>
    </row>
    <row r="5962" spans="1:22" x14ac:dyDescent="0.2">
      <c r="A5962" s="24">
        <f>1+LARGE($A$11:A5961,1)</f>
        <v>5951</v>
      </c>
      <c r="B5962" s="38" t="str">
        <f>_xlfn.IFNA(IF($U$8="set",VLOOKUP(Search!$A5962,Inventory!$AD$2:$AI$5552,6,FALSE),IF($U$8="Player",VLOOKUP(Search!$A5962,Inventory!$AF$2:$AI$5552,4,FALSE),IF($U$8="BV",VLOOKUP(Search!$A5962,Inventory!$AH$2:$AI$5552,2,FALSE),""))),"")</f>
        <v/>
      </c>
      <c r="C5962" s="38"/>
      <c r="D5962" s="38"/>
      <c r="E5962" s="38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22"/>
    </row>
    <row r="5963" spans="1:22" x14ac:dyDescent="0.2">
      <c r="A5963" s="24">
        <f>1+LARGE($A$11:A5962,1)</f>
        <v>5952</v>
      </c>
      <c r="B5963" s="38" t="str">
        <f>_xlfn.IFNA(IF($U$8="set",VLOOKUP(Search!$A5963,Inventory!$AD$2:$AI$5552,6,FALSE),IF($U$8="Player",VLOOKUP(Search!$A5963,Inventory!$AF$2:$AI$5552,4,FALSE),IF($U$8="BV",VLOOKUP(Search!$A5963,Inventory!$AH$2:$AI$5552,2,FALSE),""))),"")</f>
        <v/>
      </c>
      <c r="C5963" s="38"/>
      <c r="D5963" s="38"/>
      <c r="E5963" s="38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22"/>
    </row>
    <row r="5964" spans="1:22" x14ac:dyDescent="0.2">
      <c r="A5964" s="24">
        <f>1+LARGE($A$11:A5963,1)</f>
        <v>5953</v>
      </c>
      <c r="B5964" s="38" t="str">
        <f>_xlfn.IFNA(IF($U$8="set",VLOOKUP(Search!$A5964,Inventory!$AD$2:$AI$5552,6,FALSE),IF($U$8="Player",VLOOKUP(Search!$A5964,Inventory!$AF$2:$AI$5552,4,FALSE),IF($U$8="BV",VLOOKUP(Search!$A5964,Inventory!$AH$2:$AI$5552,2,FALSE),""))),"")</f>
        <v/>
      </c>
      <c r="C5964" s="38"/>
      <c r="D5964" s="38"/>
      <c r="E5964" s="38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22"/>
    </row>
    <row r="5965" spans="1:22" x14ac:dyDescent="0.2">
      <c r="A5965" s="24">
        <f>1+LARGE($A$11:A5964,1)</f>
        <v>5954</v>
      </c>
      <c r="B5965" s="38" t="str">
        <f>_xlfn.IFNA(IF($U$8="set",VLOOKUP(Search!$A5965,Inventory!$AD$2:$AI$5552,6,FALSE),IF($U$8="Player",VLOOKUP(Search!$A5965,Inventory!$AF$2:$AI$5552,4,FALSE),IF($U$8="BV",VLOOKUP(Search!$A5965,Inventory!$AH$2:$AI$5552,2,FALSE),""))),"")</f>
        <v/>
      </c>
      <c r="C5965" s="38"/>
      <c r="D5965" s="38"/>
      <c r="E5965" s="38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22"/>
    </row>
    <row r="5966" spans="1:22" x14ac:dyDescent="0.2">
      <c r="A5966" s="24">
        <f>1+LARGE($A$11:A5965,1)</f>
        <v>5955</v>
      </c>
      <c r="B5966" s="38" t="str">
        <f>_xlfn.IFNA(IF($U$8="set",VLOOKUP(Search!$A5966,Inventory!$AD$2:$AI$5552,6,FALSE),IF($U$8="Player",VLOOKUP(Search!$A5966,Inventory!$AF$2:$AI$5552,4,FALSE),IF($U$8="BV",VLOOKUP(Search!$A5966,Inventory!$AH$2:$AI$5552,2,FALSE),""))),"")</f>
        <v/>
      </c>
      <c r="C5966" s="38"/>
      <c r="D5966" s="38"/>
      <c r="E5966" s="38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22"/>
    </row>
    <row r="5967" spans="1:22" x14ac:dyDescent="0.2">
      <c r="A5967" s="24">
        <f>1+LARGE($A$11:A5966,1)</f>
        <v>5956</v>
      </c>
      <c r="B5967" s="38" t="str">
        <f>_xlfn.IFNA(IF($U$8="set",VLOOKUP(Search!$A5967,Inventory!$AD$2:$AI$5552,6,FALSE),IF($U$8="Player",VLOOKUP(Search!$A5967,Inventory!$AF$2:$AI$5552,4,FALSE),IF($U$8="BV",VLOOKUP(Search!$A5967,Inventory!$AH$2:$AI$5552,2,FALSE),""))),"")</f>
        <v/>
      </c>
      <c r="C5967" s="38"/>
      <c r="D5967" s="38"/>
      <c r="E5967" s="38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22"/>
    </row>
    <row r="5968" spans="1:22" x14ac:dyDescent="0.2">
      <c r="A5968" s="24">
        <f>1+LARGE($A$11:A5967,1)</f>
        <v>5957</v>
      </c>
      <c r="B5968" s="38" t="str">
        <f>_xlfn.IFNA(IF($U$8="set",VLOOKUP(Search!$A5968,Inventory!$AD$2:$AI$5552,6,FALSE),IF($U$8="Player",VLOOKUP(Search!$A5968,Inventory!$AF$2:$AI$5552,4,FALSE),IF($U$8="BV",VLOOKUP(Search!$A5968,Inventory!$AH$2:$AI$5552,2,FALSE),""))),"")</f>
        <v/>
      </c>
      <c r="C5968" s="38"/>
      <c r="D5968" s="38"/>
      <c r="E5968" s="38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22"/>
    </row>
    <row r="5969" spans="1:22" x14ac:dyDescent="0.2">
      <c r="A5969" s="24">
        <f>1+LARGE($A$11:A5968,1)</f>
        <v>5958</v>
      </c>
      <c r="B5969" s="38" t="str">
        <f>_xlfn.IFNA(IF($U$8="set",VLOOKUP(Search!$A5969,Inventory!$AD$2:$AI$5552,6,FALSE),IF($U$8="Player",VLOOKUP(Search!$A5969,Inventory!$AF$2:$AI$5552,4,FALSE),IF($U$8="BV",VLOOKUP(Search!$A5969,Inventory!$AH$2:$AI$5552,2,FALSE),""))),"")</f>
        <v/>
      </c>
      <c r="C5969" s="38"/>
      <c r="D5969" s="38"/>
      <c r="E5969" s="38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22"/>
    </row>
    <row r="5970" spans="1:22" x14ac:dyDescent="0.2">
      <c r="A5970" s="24">
        <f>1+LARGE($A$11:A5969,1)</f>
        <v>5959</v>
      </c>
      <c r="B5970" s="38" t="str">
        <f>_xlfn.IFNA(IF($U$8="set",VLOOKUP(Search!$A5970,Inventory!$AD$2:$AI$5552,6,FALSE),IF($U$8="Player",VLOOKUP(Search!$A5970,Inventory!$AF$2:$AI$5552,4,FALSE),IF($U$8="BV",VLOOKUP(Search!$A5970,Inventory!$AH$2:$AI$5552,2,FALSE),""))),"")</f>
        <v/>
      </c>
      <c r="C5970" s="38"/>
      <c r="D5970" s="38"/>
      <c r="E5970" s="38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22"/>
    </row>
    <row r="5971" spans="1:22" x14ac:dyDescent="0.2">
      <c r="A5971" s="24">
        <f>1+LARGE($A$11:A5970,1)</f>
        <v>5960</v>
      </c>
      <c r="B5971" s="38" t="str">
        <f>_xlfn.IFNA(IF($U$8="set",VLOOKUP(Search!$A5971,Inventory!$AD$2:$AI$5552,6,FALSE),IF($U$8="Player",VLOOKUP(Search!$A5971,Inventory!$AF$2:$AI$5552,4,FALSE),IF($U$8="BV",VLOOKUP(Search!$A5971,Inventory!$AH$2:$AI$5552,2,FALSE),""))),"")</f>
        <v/>
      </c>
      <c r="C5971" s="38"/>
      <c r="D5971" s="38"/>
      <c r="E5971" s="38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22"/>
    </row>
    <row r="5972" spans="1:22" x14ac:dyDescent="0.2">
      <c r="A5972" s="24">
        <f>1+LARGE($A$11:A5971,1)</f>
        <v>5961</v>
      </c>
      <c r="B5972" s="38" t="str">
        <f>_xlfn.IFNA(IF($U$8="set",VLOOKUP(Search!$A5972,Inventory!$AD$2:$AI$5552,6,FALSE),IF($U$8="Player",VLOOKUP(Search!$A5972,Inventory!$AF$2:$AI$5552,4,FALSE),IF($U$8="BV",VLOOKUP(Search!$A5972,Inventory!$AH$2:$AI$5552,2,FALSE),""))),"")</f>
        <v/>
      </c>
      <c r="C5972" s="38"/>
      <c r="D5972" s="38"/>
      <c r="E5972" s="38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22"/>
    </row>
    <row r="5973" spans="1:22" x14ac:dyDescent="0.2">
      <c r="A5973" s="24">
        <f>1+LARGE($A$11:A5972,1)</f>
        <v>5962</v>
      </c>
      <c r="B5973" s="38" t="str">
        <f>_xlfn.IFNA(IF($U$8="set",VLOOKUP(Search!$A5973,Inventory!$AD$2:$AI$5552,6,FALSE),IF($U$8="Player",VLOOKUP(Search!$A5973,Inventory!$AF$2:$AI$5552,4,FALSE),IF($U$8="BV",VLOOKUP(Search!$A5973,Inventory!$AH$2:$AI$5552,2,FALSE),""))),"")</f>
        <v/>
      </c>
      <c r="C5973" s="38"/>
      <c r="D5973" s="38"/>
      <c r="E5973" s="38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22"/>
    </row>
    <row r="5974" spans="1:22" x14ac:dyDescent="0.2">
      <c r="A5974" s="24">
        <f>1+LARGE($A$11:A5973,1)</f>
        <v>5963</v>
      </c>
      <c r="B5974" s="38" t="str">
        <f>_xlfn.IFNA(IF($U$8="set",VLOOKUP(Search!$A5974,Inventory!$AD$2:$AI$5552,6,FALSE),IF($U$8="Player",VLOOKUP(Search!$A5974,Inventory!$AF$2:$AI$5552,4,FALSE),IF($U$8="BV",VLOOKUP(Search!$A5974,Inventory!$AH$2:$AI$5552,2,FALSE),""))),"")</f>
        <v/>
      </c>
      <c r="C5974" s="38"/>
      <c r="D5974" s="38"/>
      <c r="E5974" s="38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22"/>
    </row>
    <row r="5975" spans="1:22" x14ac:dyDescent="0.2">
      <c r="A5975" s="24">
        <f>1+LARGE($A$11:A5974,1)</f>
        <v>5964</v>
      </c>
      <c r="B5975" s="38" t="str">
        <f>_xlfn.IFNA(IF($U$8="set",VLOOKUP(Search!$A5975,Inventory!$AD$2:$AI$5552,6,FALSE),IF($U$8="Player",VLOOKUP(Search!$A5975,Inventory!$AF$2:$AI$5552,4,FALSE),IF($U$8="BV",VLOOKUP(Search!$A5975,Inventory!$AH$2:$AI$5552,2,FALSE),""))),"")</f>
        <v/>
      </c>
      <c r="C5975" s="38"/>
      <c r="D5975" s="38"/>
      <c r="E5975" s="38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22"/>
    </row>
    <row r="5976" spans="1:22" x14ac:dyDescent="0.2">
      <c r="A5976" s="24">
        <f>1+LARGE($A$11:A5975,1)</f>
        <v>5965</v>
      </c>
      <c r="B5976" s="38" t="str">
        <f>_xlfn.IFNA(IF($U$8="set",VLOOKUP(Search!$A5976,Inventory!$AD$2:$AI$5552,6,FALSE),IF($U$8="Player",VLOOKUP(Search!$A5976,Inventory!$AF$2:$AI$5552,4,FALSE),IF($U$8="BV",VLOOKUP(Search!$A5976,Inventory!$AH$2:$AI$5552,2,FALSE),""))),"")</f>
        <v/>
      </c>
      <c r="C5976" s="38"/>
      <c r="D5976" s="38"/>
      <c r="E5976" s="38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22"/>
    </row>
    <row r="5977" spans="1:22" x14ac:dyDescent="0.2">
      <c r="A5977" s="24">
        <f>1+LARGE($A$11:A5976,1)</f>
        <v>5966</v>
      </c>
      <c r="B5977" s="38" t="str">
        <f>_xlfn.IFNA(IF($U$8="set",VLOOKUP(Search!$A5977,Inventory!$AD$2:$AI$5552,6,FALSE),IF($U$8="Player",VLOOKUP(Search!$A5977,Inventory!$AF$2:$AI$5552,4,FALSE),IF($U$8="BV",VLOOKUP(Search!$A5977,Inventory!$AH$2:$AI$5552,2,FALSE),""))),"")</f>
        <v/>
      </c>
      <c r="C5977" s="38"/>
      <c r="D5977" s="38"/>
      <c r="E5977" s="38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22"/>
    </row>
    <row r="5978" spans="1:22" x14ac:dyDescent="0.2">
      <c r="A5978" s="24">
        <f>1+LARGE($A$11:A5977,1)</f>
        <v>5967</v>
      </c>
      <c r="B5978" s="38" t="str">
        <f>_xlfn.IFNA(IF($U$8="set",VLOOKUP(Search!$A5978,Inventory!$AD$2:$AI$5552,6,FALSE),IF($U$8="Player",VLOOKUP(Search!$A5978,Inventory!$AF$2:$AI$5552,4,FALSE),IF($U$8="BV",VLOOKUP(Search!$A5978,Inventory!$AH$2:$AI$5552,2,FALSE),""))),"")</f>
        <v/>
      </c>
      <c r="C5978" s="38"/>
      <c r="D5978" s="38"/>
      <c r="E5978" s="38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22"/>
    </row>
    <row r="5979" spans="1:22" x14ac:dyDescent="0.2">
      <c r="A5979" s="24">
        <f>1+LARGE($A$11:A5978,1)</f>
        <v>5968</v>
      </c>
      <c r="B5979" s="38" t="str">
        <f>_xlfn.IFNA(IF($U$8="set",VLOOKUP(Search!$A5979,Inventory!$AD$2:$AI$5552,6,FALSE),IF($U$8="Player",VLOOKUP(Search!$A5979,Inventory!$AF$2:$AI$5552,4,FALSE),IF($U$8="BV",VLOOKUP(Search!$A5979,Inventory!$AH$2:$AI$5552,2,FALSE),""))),"")</f>
        <v/>
      </c>
      <c r="C5979" s="38"/>
      <c r="D5979" s="38"/>
      <c r="E5979" s="38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22"/>
    </row>
    <row r="5980" spans="1:22" x14ac:dyDescent="0.2">
      <c r="A5980" s="24">
        <f>1+LARGE($A$11:A5979,1)</f>
        <v>5969</v>
      </c>
      <c r="B5980" s="38" t="str">
        <f>_xlfn.IFNA(IF($U$8="set",VLOOKUP(Search!$A5980,Inventory!$AD$2:$AI$5552,6,FALSE),IF($U$8="Player",VLOOKUP(Search!$A5980,Inventory!$AF$2:$AI$5552,4,FALSE),IF($U$8="BV",VLOOKUP(Search!$A5980,Inventory!$AH$2:$AI$5552,2,FALSE),""))),"")</f>
        <v/>
      </c>
      <c r="C5980" s="38"/>
      <c r="D5980" s="38"/>
      <c r="E5980" s="38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22"/>
    </row>
    <row r="5981" spans="1:22" x14ac:dyDescent="0.2">
      <c r="A5981" s="24">
        <f>1+LARGE($A$11:A5980,1)</f>
        <v>5970</v>
      </c>
      <c r="B5981" s="38" t="str">
        <f>_xlfn.IFNA(IF($U$8="set",VLOOKUP(Search!$A5981,Inventory!$AD$2:$AI$5552,6,FALSE),IF($U$8="Player",VLOOKUP(Search!$A5981,Inventory!$AF$2:$AI$5552,4,FALSE),IF($U$8="BV",VLOOKUP(Search!$A5981,Inventory!$AH$2:$AI$5552,2,FALSE),""))),"")</f>
        <v/>
      </c>
      <c r="C5981" s="38"/>
      <c r="D5981" s="38"/>
      <c r="E5981" s="38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22"/>
    </row>
    <row r="5982" spans="1:22" x14ac:dyDescent="0.2">
      <c r="A5982" s="24">
        <f>1+LARGE($A$11:A5981,1)</f>
        <v>5971</v>
      </c>
      <c r="B5982" s="38" t="str">
        <f>_xlfn.IFNA(IF($U$8="set",VLOOKUP(Search!$A5982,Inventory!$AD$2:$AI$5552,6,FALSE),IF($U$8="Player",VLOOKUP(Search!$A5982,Inventory!$AF$2:$AI$5552,4,FALSE),IF($U$8="BV",VLOOKUP(Search!$A5982,Inventory!$AH$2:$AI$5552,2,FALSE),""))),"")</f>
        <v/>
      </c>
      <c r="C5982" s="38"/>
      <c r="D5982" s="38"/>
      <c r="E5982" s="38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22"/>
    </row>
    <row r="5983" spans="1:22" x14ac:dyDescent="0.2">
      <c r="A5983" s="24">
        <f>1+LARGE($A$11:A5982,1)</f>
        <v>5972</v>
      </c>
      <c r="B5983" s="38" t="str">
        <f>_xlfn.IFNA(IF($U$8="set",VLOOKUP(Search!$A5983,Inventory!$AD$2:$AI$5552,6,FALSE),IF($U$8="Player",VLOOKUP(Search!$A5983,Inventory!$AF$2:$AI$5552,4,FALSE),IF($U$8="BV",VLOOKUP(Search!$A5983,Inventory!$AH$2:$AI$5552,2,FALSE),""))),"")</f>
        <v/>
      </c>
      <c r="C5983" s="38"/>
      <c r="D5983" s="38"/>
      <c r="E5983" s="38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22"/>
    </row>
    <row r="5984" spans="1:22" x14ac:dyDescent="0.2">
      <c r="A5984" s="24">
        <f>1+LARGE($A$11:A5983,1)</f>
        <v>5973</v>
      </c>
      <c r="B5984" s="38" t="str">
        <f>_xlfn.IFNA(IF($U$8="set",VLOOKUP(Search!$A5984,Inventory!$AD$2:$AI$5552,6,FALSE),IF($U$8="Player",VLOOKUP(Search!$A5984,Inventory!$AF$2:$AI$5552,4,FALSE),IF($U$8="BV",VLOOKUP(Search!$A5984,Inventory!$AH$2:$AI$5552,2,FALSE),""))),"")</f>
        <v/>
      </c>
      <c r="C5984" s="38"/>
      <c r="D5984" s="38"/>
      <c r="E5984" s="38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22"/>
    </row>
    <row r="5985" spans="1:22" x14ac:dyDescent="0.2">
      <c r="A5985" s="24">
        <f>1+LARGE($A$11:A5984,1)</f>
        <v>5974</v>
      </c>
      <c r="B5985" s="38" t="str">
        <f>_xlfn.IFNA(IF($U$8="set",VLOOKUP(Search!$A5985,Inventory!$AD$2:$AI$5552,6,FALSE),IF($U$8="Player",VLOOKUP(Search!$A5985,Inventory!$AF$2:$AI$5552,4,FALSE),IF($U$8="BV",VLOOKUP(Search!$A5985,Inventory!$AH$2:$AI$5552,2,FALSE),""))),"")</f>
        <v/>
      </c>
      <c r="C5985" s="38"/>
      <c r="D5985" s="38"/>
      <c r="E5985" s="38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22"/>
    </row>
    <row r="5986" spans="1:22" x14ac:dyDescent="0.2">
      <c r="A5986" s="24">
        <f>1+LARGE($A$11:A5985,1)</f>
        <v>5975</v>
      </c>
      <c r="B5986" s="38" t="str">
        <f>_xlfn.IFNA(IF($U$8="set",VLOOKUP(Search!$A5986,Inventory!$AD$2:$AI$5552,6,FALSE),IF($U$8="Player",VLOOKUP(Search!$A5986,Inventory!$AF$2:$AI$5552,4,FALSE),IF($U$8="BV",VLOOKUP(Search!$A5986,Inventory!$AH$2:$AI$5552,2,FALSE),""))),"")</f>
        <v/>
      </c>
      <c r="C5986" s="38"/>
      <c r="D5986" s="38"/>
      <c r="E5986" s="38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22"/>
    </row>
    <row r="5987" spans="1:22" x14ac:dyDescent="0.2">
      <c r="A5987" s="24">
        <f>1+LARGE($A$11:A5986,1)</f>
        <v>5976</v>
      </c>
      <c r="B5987" s="38" t="str">
        <f>_xlfn.IFNA(IF($U$8="set",VLOOKUP(Search!$A5987,Inventory!$AD$2:$AI$5552,6,FALSE),IF($U$8="Player",VLOOKUP(Search!$A5987,Inventory!$AF$2:$AI$5552,4,FALSE),IF($U$8="BV",VLOOKUP(Search!$A5987,Inventory!$AH$2:$AI$5552,2,FALSE),""))),"")</f>
        <v/>
      </c>
      <c r="C5987" s="38"/>
      <c r="D5987" s="38"/>
      <c r="E5987" s="38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22"/>
    </row>
    <row r="5988" spans="1:22" x14ac:dyDescent="0.2">
      <c r="A5988" s="24">
        <f>1+LARGE($A$11:A5987,1)</f>
        <v>5977</v>
      </c>
      <c r="B5988" s="38" t="str">
        <f>_xlfn.IFNA(IF($U$8="set",VLOOKUP(Search!$A5988,Inventory!$AD$2:$AI$5552,6,FALSE),IF($U$8="Player",VLOOKUP(Search!$A5988,Inventory!$AF$2:$AI$5552,4,FALSE),IF($U$8="BV",VLOOKUP(Search!$A5988,Inventory!$AH$2:$AI$5552,2,FALSE),""))),"")</f>
        <v/>
      </c>
      <c r="C5988" s="38"/>
      <c r="D5988" s="38"/>
      <c r="E5988" s="38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22"/>
    </row>
    <row r="5989" spans="1:22" x14ac:dyDescent="0.2">
      <c r="A5989" s="24">
        <f>1+LARGE($A$11:A5988,1)</f>
        <v>5978</v>
      </c>
      <c r="B5989" s="38" t="str">
        <f>_xlfn.IFNA(IF($U$8="set",VLOOKUP(Search!$A5989,Inventory!$AD$2:$AI$5552,6,FALSE),IF($U$8="Player",VLOOKUP(Search!$A5989,Inventory!$AF$2:$AI$5552,4,FALSE),IF($U$8="BV",VLOOKUP(Search!$A5989,Inventory!$AH$2:$AI$5552,2,FALSE),""))),"")</f>
        <v/>
      </c>
      <c r="C5989" s="38"/>
      <c r="D5989" s="38"/>
      <c r="E5989" s="38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22"/>
    </row>
    <row r="5990" spans="1:22" x14ac:dyDescent="0.2">
      <c r="A5990" s="24">
        <f>1+LARGE($A$11:A5989,1)</f>
        <v>5979</v>
      </c>
      <c r="B5990" s="38" t="str">
        <f>_xlfn.IFNA(IF($U$8="set",VLOOKUP(Search!$A5990,Inventory!$AD$2:$AI$5552,6,FALSE),IF($U$8="Player",VLOOKUP(Search!$A5990,Inventory!$AF$2:$AI$5552,4,FALSE),IF($U$8="BV",VLOOKUP(Search!$A5990,Inventory!$AH$2:$AI$5552,2,FALSE),""))),"")</f>
        <v/>
      </c>
      <c r="C5990" s="38"/>
      <c r="D5990" s="38"/>
      <c r="E5990" s="38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22"/>
    </row>
    <row r="5991" spans="1:22" x14ac:dyDescent="0.2">
      <c r="A5991" s="24">
        <f>1+LARGE($A$11:A5990,1)</f>
        <v>5980</v>
      </c>
      <c r="B5991" s="38" t="str">
        <f>_xlfn.IFNA(IF($U$8="set",VLOOKUP(Search!$A5991,Inventory!$AD$2:$AI$5552,6,FALSE),IF($U$8="Player",VLOOKUP(Search!$A5991,Inventory!$AF$2:$AI$5552,4,FALSE),IF($U$8="BV",VLOOKUP(Search!$A5991,Inventory!$AH$2:$AI$5552,2,FALSE),""))),"")</f>
        <v/>
      </c>
      <c r="C5991" s="38"/>
      <c r="D5991" s="38"/>
      <c r="E5991" s="38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22"/>
    </row>
    <row r="5992" spans="1:22" x14ac:dyDescent="0.2">
      <c r="A5992" s="24">
        <f>1+LARGE($A$11:A5991,1)</f>
        <v>5981</v>
      </c>
      <c r="B5992" s="38" t="str">
        <f>_xlfn.IFNA(IF($U$8="set",VLOOKUP(Search!$A5992,Inventory!$AD$2:$AI$5552,6,FALSE),IF($U$8="Player",VLOOKUP(Search!$A5992,Inventory!$AF$2:$AI$5552,4,FALSE),IF($U$8="BV",VLOOKUP(Search!$A5992,Inventory!$AH$2:$AI$5552,2,FALSE),""))),"")</f>
        <v/>
      </c>
      <c r="C5992" s="38"/>
      <c r="D5992" s="38"/>
      <c r="E5992" s="38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22"/>
    </row>
    <row r="5993" spans="1:22" x14ac:dyDescent="0.2">
      <c r="A5993" s="24">
        <f>1+LARGE($A$11:A5992,1)</f>
        <v>5982</v>
      </c>
      <c r="B5993" s="38" t="str">
        <f>_xlfn.IFNA(IF($U$8="set",VLOOKUP(Search!$A5993,Inventory!$AD$2:$AI$5552,6,FALSE),IF($U$8="Player",VLOOKUP(Search!$A5993,Inventory!$AF$2:$AI$5552,4,FALSE),IF($U$8="BV",VLOOKUP(Search!$A5993,Inventory!$AH$2:$AI$5552,2,FALSE),""))),"")</f>
        <v/>
      </c>
      <c r="C5993" s="38"/>
      <c r="D5993" s="38"/>
      <c r="E5993" s="38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22"/>
    </row>
    <row r="5994" spans="1:22" x14ac:dyDescent="0.2">
      <c r="A5994" s="24">
        <f>1+LARGE($A$11:A5993,1)</f>
        <v>5983</v>
      </c>
      <c r="B5994" s="38" t="str">
        <f>_xlfn.IFNA(IF($U$8="set",VLOOKUP(Search!$A5994,Inventory!$AD$2:$AI$5552,6,FALSE),IF($U$8="Player",VLOOKUP(Search!$A5994,Inventory!$AF$2:$AI$5552,4,FALSE),IF($U$8="BV",VLOOKUP(Search!$A5994,Inventory!$AH$2:$AI$5552,2,FALSE),""))),"")</f>
        <v/>
      </c>
      <c r="C5994" s="38"/>
      <c r="D5994" s="38"/>
      <c r="E5994" s="38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22"/>
    </row>
    <row r="5995" spans="1:22" x14ac:dyDescent="0.2">
      <c r="A5995" s="24">
        <f>1+LARGE($A$11:A5994,1)</f>
        <v>5984</v>
      </c>
      <c r="B5995" s="38" t="str">
        <f>_xlfn.IFNA(IF($U$8="set",VLOOKUP(Search!$A5995,Inventory!$AD$2:$AI$5552,6,FALSE),IF($U$8="Player",VLOOKUP(Search!$A5995,Inventory!$AF$2:$AI$5552,4,FALSE),IF($U$8="BV",VLOOKUP(Search!$A5995,Inventory!$AH$2:$AI$5552,2,FALSE),""))),"")</f>
        <v/>
      </c>
      <c r="C5995" s="38"/>
      <c r="D5995" s="38"/>
      <c r="E5995" s="38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22"/>
    </row>
    <row r="5996" spans="1:22" x14ac:dyDescent="0.2">
      <c r="A5996" s="24">
        <f>1+LARGE($A$11:A5995,1)</f>
        <v>5985</v>
      </c>
      <c r="B5996" s="38" t="str">
        <f>_xlfn.IFNA(IF($U$8="set",VLOOKUP(Search!$A5996,Inventory!$AD$2:$AI$5552,6,FALSE),IF($U$8="Player",VLOOKUP(Search!$A5996,Inventory!$AF$2:$AI$5552,4,FALSE),IF($U$8="BV",VLOOKUP(Search!$A5996,Inventory!$AH$2:$AI$5552,2,FALSE),""))),"")</f>
        <v/>
      </c>
      <c r="C5996" s="38"/>
      <c r="D5996" s="38"/>
      <c r="E5996" s="38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22"/>
    </row>
    <row r="5997" spans="1:22" x14ac:dyDescent="0.2">
      <c r="A5997" s="24">
        <f>1+LARGE($A$11:A5996,1)</f>
        <v>5986</v>
      </c>
      <c r="B5997" s="38" t="str">
        <f>_xlfn.IFNA(IF($U$8="set",VLOOKUP(Search!$A5997,Inventory!$AD$2:$AI$5552,6,FALSE),IF($U$8="Player",VLOOKUP(Search!$A5997,Inventory!$AF$2:$AI$5552,4,FALSE),IF($U$8="BV",VLOOKUP(Search!$A5997,Inventory!$AH$2:$AI$5552,2,FALSE),""))),"")</f>
        <v/>
      </c>
      <c r="C5997" s="38"/>
      <c r="D5997" s="38"/>
      <c r="E5997" s="38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22"/>
    </row>
    <row r="5998" spans="1:22" x14ac:dyDescent="0.2">
      <c r="A5998" s="24">
        <f>1+LARGE($A$11:A5997,1)</f>
        <v>5987</v>
      </c>
      <c r="B5998" s="38" t="str">
        <f>_xlfn.IFNA(IF($U$8="set",VLOOKUP(Search!$A5998,Inventory!$AD$2:$AI$5552,6,FALSE),IF($U$8="Player",VLOOKUP(Search!$A5998,Inventory!$AF$2:$AI$5552,4,FALSE),IF($U$8="BV",VLOOKUP(Search!$A5998,Inventory!$AH$2:$AI$5552,2,FALSE),""))),"")</f>
        <v/>
      </c>
      <c r="C5998" s="38"/>
      <c r="D5998" s="38"/>
      <c r="E5998" s="38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22"/>
    </row>
    <row r="5999" spans="1:22" x14ac:dyDescent="0.2">
      <c r="A5999" s="24">
        <f>1+LARGE($A$11:A5998,1)</f>
        <v>5988</v>
      </c>
      <c r="B5999" s="38" t="str">
        <f>_xlfn.IFNA(IF($U$8="set",VLOOKUP(Search!$A5999,Inventory!$AD$2:$AI$5552,6,FALSE),IF($U$8="Player",VLOOKUP(Search!$A5999,Inventory!$AF$2:$AI$5552,4,FALSE),IF($U$8="BV",VLOOKUP(Search!$A5999,Inventory!$AH$2:$AI$5552,2,FALSE),""))),"")</f>
        <v/>
      </c>
      <c r="C5999" s="38"/>
      <c r="D5999" s="38"/>
      <c r="E5999" s="38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22"/>
    </row>
    <row r="6000" spans="1:22" x14ac:dyDescent="0.2">
      <c r="A6000" s="24">
        <f>1+LARGE($A$11:A5999,1)</f>
        <v>5989</v>
      </c>
      <c r="B6000" s="38" t="str">
        <f>_xlfn.IFNA(IF($U$8="set",VLOOKUP(Search!$A6000,Inventory!$AD$2:$AI$5552,6,FALSE),IF($U$8="Player",VLOOKUP(Search!$A6000,Inventory!$AF$2:$AI$5552,4,FALSE),IF($U$8="BV",VLOOKUP(Search!$A6000,Inventory!$AH$2:$AI$5552,2,FALSE),""))),"")</f>
        <v/>
      </c>
      <c r="C6000" s="38"/>
      <c r="D6000" s="38"/>
      <c r="E6000" s="38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22"/>
    </row>
    <row r="6001" spans="1:22" x14ac:dyDescent="0.2">
      <c r="A6001" s="24">
        <f>1+LARGE($A$11:A6000,1)</f>
        <v>5990</v>
      </c>
      <c r="B6001" s="38" t="str">
        <f>_xlfn.IFNA(IF($U$8="set",VLOOKUP(Search!$A6001,Inventory!$AD$2:$AI$5552,6,FALSE),IF($U$8="Player",VLOOKUP(Search!$A6001,Inventory!$AF$2:$AI$5552,4,FALSE),IF($U$8="BV",VLOOKUP(Search!$A6001,Inventory!$AH$2:$AI$5552,2,FALSE),""))),"")</f>
        <v/>
      </c>
      <c r="C6001" s="38"/>
      <c r="D6001" s="38"/>
      <c r="E6001" s="38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22"/>
    </row>
    <row r="6002" spans="1:22" x14ac:dyDescent="0.2">
      <c r="A6002" s="24">
        <f>1+LARGE($A$11:A6001,1)</f>
        <v>5991</v>
      </c>
      <c r="B6002" s="38" t="str">
        <f>_xlfn.IFNA(IF($U$8="set",VLOOKUP(Search!$A6002,Inventory!$AD$2:$AI$5552,6,FALSE),IF($U$8="Player",VLOOKUP(Search!$A6002,Inventory!$AF$2:$AI$5552,4,FALSE),IF($U$8="BV",VLOOKUP(Search!$A6002,Inventory!$AH$2:$AI$5552,2,FALSE),""))),"")</f>
        <v/>
      </c>
      <c r="C6002" s="38"/>
      <c r="D6002" s="38"/>
      <c r="E6002" s="38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22"/>
    </row>
    <row r="6003" spans="1:22" x14ac:dyDescent="0.2">
      <c r="A6003" s="24">
        <f>1+LARGE($A$11:A6002,1)</f>
        <v>5992</v>
      </c>
      <c r="B6003" s="38" t="str">
        <f>_xlfn.IFNA(IF($U$8="set",VLOOKUP(Search!$A6003,Inventory!$AD$2:$AI$5552,6,FALSE),IF($U$8="Player",VLOOKUP(Search!$A6003,Inventory!$AF$2:$AI$5552,4,FALSE),IF($U$8="BV",VLOOKUP(Search!$A6003,Inventory!$AH$2:$AI$5552,2,FALSE),""))),"")</f>
        <v/>
      </c>
      <c r="C6003" s="38"/>
      <c r="D6003" s="38"/>
      <c r="E6003" s="38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22"/>
    </row>
    <row r="6004" spans="1:22" x14ac:dyDescent="0.2">
      <c r="A6004" s="24">
        <f>1+LARGE($A$11:A6003,1)</f>
        <v>5993</v>
      </c>
      <c r="B6004" s="38" t="str">
        <f>_xlfn.IFNA(IF($U$8="set",VLOOKUP(Search!$A6004,Inventory!$AD$2:$AI$5552,6,FALSE),IF($U$8="Player",VLOOKUP(Search!$A6004,Inventory!$AF$2:$AI$5552,4,FALSE),IF($U$8="BV",VLOOKUP(Search!$A6004,Inventory!$AH$2:$AI$5552,2,FALSE),""))),"")</f>
        <v/>
      </c>
      <c r="C6004" s="38"/>
      <c r="D6004" s="38"/>
      <c r="E6004" s="38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22"/>
    </row>
    <row r="6005" spans="1:22" x14ac:dyDescent="0.2">
      <c r="A6005" s="24">
        <f>1+LARGE($A$11:A6004,1)</f>
        <v>5994</v>
      </c>
      <c r="B6005" s="38" t="str">
        <f>_xlfn.IFNA(IF($U$8="set",VLOOKUP(Search!$A6005,Inventory!$AD$2:$AI$5552,6,FALSE),IF($U$8="Player",VLOOKUP(Search!$A6005,Inventory!$AF$2:$AI$5552,4,FALSE),IF($U$8="BV",VLOOKUP(Search!$A6005,Inventory!$AH$2:$AI$5552,2,FALSE),""))),"")</f>
        <v/>
      </c>
      <c r="C6005" s="38"/>
      <c r="D6005" s="38"/>
      <c r="E6005" s="38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22"/>
    </row>
    <row r="6006" spans="1:22" x14ac:dyDescent="0.2">
      <c r="A6006" s="24">
        <f>1+LARGE($A$11:A6005,1)</f>
        <v>5995</v>
      </c>
      <c r="B6006" s="38" t="str">
        <f>_xlfn.IFNA(IF($U$8="set",VLOOKUP(Search!$A6006,Inventory!$AD$2:$AI$5552,6,FALSE),IF($U$8="Player",VLOOKUP(Search!$A6006,Inventory!$AF$2:$AI$5552,4,FALSE),IF($U$8="BV",VLOOKUP(Search!$A6006,Inventory!$AH$2:$AI$5552,2,FALSE),""))),"")</f>
        <v/>
      </c>
      <c r="C6006" s="38"/>
      <c r="D6006" s="38"/>
      <c r="E6006" s="38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22"/>
    </row>
    <row r="6007" spans="1:22" x14ac:dyDescent="0.2">
      <c r="A6007" s="24">
        <f>1+LARGE($A$11:A6006,1)</f>
        <v>5996</v>
      </c>
      <c r="B6007" s="38" t="str">
        <f>_xlfn.IFNA(IF($U$8="set",VLOOKUP(Search!$A6007,Inventory!$AD$2:$AI$5552,6,FALSE),IF($U$8="Player",VLOOKUP(Search!$A6007,Inventory!$AF$2:$AI$5552,4,FALSE),IF($U$8="BV",VLOOKUP(Search!$A6007,Inventory!$AH$2:$AI$5552,2,FALSE),""))),"")</f>
        <v/>
      </c>
      <c r="C6007" s="38"/>
      <c r="D6007" s="38"/>
      <c r="E6007" s="38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22"/>
    </row>
    <row r="6008" spans="1:22" x14ac:dyDescent="0.2">
      <c r="A6008" s="24">
        <f>1+LARGE($A$11:A6007,1)</f>
        <v>5997</v>
      </c>
      <c r="B6008" s="38" t="str">
        <f>_xlfn.IFNA(IF($U$8="set",VLOOKUP(Search!$A6008,Inventory!$AD$2:$AI$5552,6,FALSE),IF($U$8="Player",VLOOKUP(Search!$A6008,Inventory!$AF$2:$AI$5552,4,FALSE),IF($U$8="BV",VLOOKUP(Search!$A6008,Inventory!$AH$2:$AI$5552,2,FALSE),""))),"")</f>
        <v/>
      </c>
      <c r="C6008" s="38"/>
      <c r="D6008" s="38"/>
      <c r="E6008" s="38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22"/>
    </row>
    <row r="6009" spans="1:22" x14ac:dyDescent="0.2">
      <c r="A6009" s="24">
        <f>1+LARGE($A$11:A6008,1)</f>
        <v>5998</v>
      </c>
      <c r="B6009" s="38" t="str">
        <f>_xlfn.IFNA(IF($U$8="set",VLOOKUP(Search!$A6009,Inventory!$AD$2:$AI$5552,6,FALSE),IF($U$8="Player",VLOOKUP(Search!$A6009,Inventory!$AF$2:$AI$5552,4,FALSE),IF($U$8="BV",VLOOKUP(Search!$A6009,Inventory!$AH$2:$AI$5552,2,FALSE),""))),"")</f>
        <v/>
      </c>
      <c r="C6009" s="38"/>
      <c r="D6009" s="38"/>
      <c r="E6009" s="38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22"/>
    </row>
    <row r="6010" spans="1:22" x14ac:dyDescent="0.2">
      <c r="A6010" s="24">
        <f>1+LARGE($A$11:A6009,1)</f>
        <v>5999</v>
      </c>
      <c r="B6010" s="38" t="str">
        <f>_xlfn.IFNA(IF($U$8="set",VLOOKUP(Search!$A6010,Inventory!$AD$2:$AI$5552,6,FALSE),IF($U$8="Player",VLOOKUP(Search!$A6010,Inventory!$AF$2:$AI$5552,4,FALSE),IF($U$8="BV",VLOOKUP(Search!$A6010,Inventory!$AH$2:$AI$5552,2,FALSE),""))),"")</f>
        <v/>
      </c>
      <c r="C6010" s="38"/>
      <c r="D6010" s="38"/>
      <c r="E6010" s="38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22"/>
    </row>
    <row r="6011" spans="1:22" x14ac:dyDescent="0.2">
      <c r="A6011" s="24">
        <f>1+LARGE($A$11:A6010,1)</f>
        <v>6000</v>
      </c>
      <c r="B6011" s="38" t="str">
        <f>_xlfn.IFNA(IF($U$8="set",VLOOKUP(Search!$A6011,Inventory!$AD$2:$AI$5552,6,FALSE),IF($U$8="Player",VLOOKUP(Search!$A6011,Inventory!$AF$2:$AI$5552,4,FALSE),IF($U$8="BV",VLOOKUP(Search!$A6011,Inventory!$AH$2:$AI$5552,2,FALSE),""))),"")</f>
        <v/>
      </c>
      <c r="C6011" s="38"/>
      <c r="D6011" s="38"/>
      <c r="E6011" s="38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22"/>
    </row>
    <row r="6012" spans="1:22" x14ac:dyDescent="0.2">
      <c r="A6012" s="24">
        <f>1+LARGE($A$11:A6011,1)</f>
        <v>6001</v>
      </c>
      <c r="B6012" s="38" t="str">
        <f>_xlfn.IFNA(IF($U$8="set",VLOOKUP(Search!$A6012,Inventory!$AD$2:$AI$5552,6,FALSE),IF($U$8="Player",VLOOKUP(Search!$A6012,Inventory!$AF$2:$AI$5552,4,FALSE),IF($U$8="BV",VLOOKUP(Search!$A6012,Inventory!$AH$2:$AI$5552,2,FALSE),""))),"")</f>
        <v/>
      </c>
      <c r="C6012" s="38"/>
      <c r="D6012" s="38"/>
      <c r="E6012" s="38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22"/>
    </row>
    <row r="6013" spans="1:22" x14ac:dyDescent="0.2">
      <c r="A6013" s="24">
        <f>1+LARGE($A$11:A6012,1)</f>
        <v>6002</v>
      </c>
      <c r="B6013" s="38" t="str">
        <f>_xlfn.IFNA(IF($U$8="set",VLOOKUP(Search!$A6013,Inventory!$AD$2:$AI$5552,6,FALSE),IF($U$8="Player",VLOOKUP(Search!$A6013,Inventory!$AF$2:$AI$5552,4,FALSE),IF($U$8="BV",VLOOKUP(Search!$A6013,Inventory!$AH$2:$AI$5552,2,FALSE),""))),"")</f>
        <v/>
      </c>
      <c r="C6013" s="38"/>
      <c r="D6013" s="38"/>
      <c r="E6013" s="38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22"/>
    </row>
    <row r="6014" spans="1:22" x14ac:dyDescent="0.2">
      <c r="A6014" s="24">
        <f>1+LARGE($A$11:A6013,1)</f>
        <v>6003</v>
      </c>
      <c r="B6014" s="38" t="str">
        <f>_xlfn.IFNA(IF($U$8="set",VLOOKUP(Search!$A6014,Inventory!$AD$2:$AI$5552,6,FALSE),IF($U$8="Player",VLOOKUP(Search!$A6014,Inventory!$AF$2:$AI$5552,4,FALSE),IF($U$8="BV",VLOOKUP(Search!$A6014,Inventory!$AH$2:$AI$5552,2,FALSE),""))),"")</f>
        <v/>
      </c>
      <c r="C6014" s="38"/>
      <c r="D6014" s="38"/>
      <c r="E6014" s="38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22"/>
    </row>
    <row r="6015" spans="1:22" x14ac:dyDescent="0.2">
      <c r="A6015" s="24">
        <f>1+LARGE($A$11:A6014,1)</f>
        <v>6004</v>
      </c>
      <c r="B6015" s="38" t="str">
        <f>_xlfn.IFNA(IF($U$8="set",VLOOKUP(Search!$A6015,Inventory!$AD$2:$AI$5552,6,FALSE),IF($U$8="Player",VLOOKUP(Search!$A6015,Inventory!$AF$2:$AI$5552,4,FALSE),IF($U$8="BV",VLOOKUP(Search!$A6015,Inventory!$AH$2:$AI$5552,2,FALSE),""))),"")</f>
        <v/>
      </c>
      <c r="C6015" s="38"/>
      <c r="D6015" s="38"/>
      <c r="E6015" s="38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22"/>
    </row>
    <row r="6016" spans="1:22" x14ac:dyDescent="0.2">
      <c r="A6016" s="24">
        <f>1+LARGE($A$11:A6015,1)</f>
        <v>6005</v>
      </c>
      <c r="B6016" s="38" t="str">
        <f>_xlfn.IFNA(IF($U$8="set",VLOOKUP(Search!$A6016,Inventory!$AD$2:$AI$5552,6,FALSE),IF($U$8="Player",VLOOKUP(Search!$A6016,Inventory!$AF$2:$AI$5552,4,FALSE),IF($U$8="BV",VLOOKUP(Search!$A6016,Inventory!$AH$2:$AI$5552,2,FALSE),""))),"")</f>
        <v/>
      </c>
      <c r="C6016" s="38"/>
      <c r="D6016" s="38"/>
      <c r="E6016" s="38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22"/>
    </row>
    <row r="6017" spans="1:22" x14ac:dyDescent="0.2">
      <c r="A6017" s="24">
        <f>1+LARGE($A$11:A6016,1)</f>
        <v>6006</v>
      </c>
      <c r="B6017" s="38" t="str">
        <f>_xlfn.IFNA(IF($U$8="set",VLOOKUP(Search!$A6017,Inventory!$AD$2:$AI$5552,6,FALSE),IF($U$8="Player",VLOOKUP(Search!$A6017,Inventory!$AF$2:$AI$5552,4,FALSE),IF($U$8="BV",VLOOKUP(Search!$A6017,Inventory!$AH$2:$AI$5552,2,FALSE),""))),"")</f>
        <v/>
      </c>
      <c r="C6017" s="38"/>
      <c r="D6017" s="38"/>
      <c r="E6017" s="38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22"/>
    </row>
    <row r="6018" spans="1:22" x14ac:dyDescent="0.2">
      <c r="A6018" s="24">
        <f>1+LARGE($A$11:A6017,1)</f>
        <v>6007</v>
      </c>
      <c r="B6018" s="38" t="str">
        <f>_xlfn.IFNA(IF($U$8="set",VLOOKUP(Search!$A6018,Inventory!$AD$2:$AI$5552,6,FALSE),IF($U$8="Player",VLOOKUP(Search!$A6018,Inventory!$AF$2:$AI$5552,4,FALSE),IF($U$8="BV",VLOOKUP(Search!$A6018,Inventory!$AH$2:$AI$5552,2,FALSE),""))),"")</f>
        <v/>
      </c>
      <c r="C6018" s="38"/>
      <c r="D6018" s="38"/>
      <c r="E6018" s="38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22"/>
    </row>
    <row r="6019" spans="1:22" x14ac:dyDescent="0.2">
      <c r="A6019" s="24">
        <f>1+LARGE($A$11:A6018,1)</f>
        <v>6008</v>
      </c>
      <c r="B6019" s="38" t="str">
        <f>_xlfn.IFNA(IF($U$8="set",VLOOKUP(Search!$A6019,Inventory!$AD$2:$AI$5552,6,FALSE),IF($U$8="Player",VLOOKUP(Search!$A6019,Inventory!$AF$2:$AI$5552,4,FALSE),IF($U$8="BV",VLOOKUP(Search!$A6019,Inventory!$AH$2:$AI$5552,2,FALSE),""))),"")</f>
        <v/>
      </c>
      <c r="C6019" s="38"/>
      <c r="D6019" s="38"/>
      <c r="E6019" s="38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22"/>
    </row>
    <row r="6020" spans="1:22" x14ac:dyDescent="0.2">
      <c r="A6020" s="24">
        <f>1+LARGE($A$11:A6019,1)</f>
        <v>6009</v>
      </c>
      <c r="B6020" s="38" t="str">
        <f>_xlfn.IFNA(IF($U$8="set",VLOOKUP(Search!$A6020,Inventory!$AD$2:$AI$5552,6,FALSE),IF($U$8="Player",VLOOKUP(Search!$A6020,Inventory!$AF$2:$AI$5552,4,FALSE),IF($U$8="BV",VLOOKUP(Search!$A6020,Inventory!$AH$2:$AI$5552,2,FALSE),""))),"")</f>
        <v/>
      </c>
      <c r="C6020" s="38"/>
      <c r="D6020" s="38"/>
      <c r="E6020" s="38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22"/>
    </row>
    <row r="6021" spans="1:22" x14ac:dyDescent="0.2">
      <c r="A6021" s="24">
        <f>1+LARGE($A$11:A6020,1)</f>
        <v>6010</v>
      </c>
      <c r="B6021" s="38" t="str">
        <f>_xlfn.IFNA(IF($U$8="set",VLOOKUP(Search!$A6021,Inventory!$AD$2:$AI$5552,6,FALSE),IF($U$8="Player",VLOOKUP(Search!$A6021,Inventory!$AF$2:$AI$5552,4,FALSE),IF($U$8="BV",VLOOKUP(Search!$A6021,Inventory!$AH$2:$AI$5552,2,FALSE),""))),"")</f>
        <v/>
      </c>
      <c r="C6021" s="38"/>
      <c r="D6021" s="38"/>
      <c r="E6021" s="38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22"/>
    </row>
    <row r="6022" spans="1:22" x14ac:dyDescent="0.2">
      <c r="A6022" s="24">
        <f>1+LARGE($A$11:A6021,1)</f>
        <v>6011</v>
      </c>
      <c r="B6022" s="38" t="str">
        <f>_xlfn.IFNA(IF($U$8="set",VLOOKUP(Search!$A6022,Inventory!$AD$2:$AI$5552,6,FALSE),IF($U$8="Player",VLOOKUP(Search!$A6022,Inventory!$AF$2:$AI$5552,4,FALSE),IF($U$8="BV",VLOOKUP(Search!$A6022,Inventory!$AH$2:$AI$5552,2,FALSE),""))),"")</f>
        <v/>
      </c>
      <c r="C6022" s="38"/>
      <c r="D6022" s="38"/>
      <c r="E6022" s="38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22"/>
    </row>
    <row r="6023" spans="1:22" x14ac:dyDescent="0.2">
      <c r="A6023" s="24">
        <f>1+LARGE($A$11:A6022,1)</f>
        <v>6012</v>
      </c>
      <c r="B6023" s="38" t="str">
        <f>_xlfn.IFNA(IF($U$8="set",VLOOKUP(Search!$A6023,Inventory!$AD$2:$AI$5552,6,FALSE),IF($U$8="Player",VLOOKUP(Search!$A6023,Inventory!$AF$2:$AI$5552,4,FALSE),IF($U$8="BV",VLOOKUP(Search!$A6023,Inventory!$AH$2:$AI$5552,2,FALSE),""))),"")</f>
        <v/>
      </c>
      <c r="C6023" s="38"/>
      <c r="D6023" s="38"/>
      <c r="E6023" s="38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22"/>
    </row>
    <row r="6024" spans="1:22" x14ac:dyDescent="0.2">
      <c r="A6024" s="24">
        <f>1+LARGE($A$11:A6023,1)</f>
        <v>6013</v>
      </c>
      <c r="B6024" s="38" t="str">
        <f>_xlfn.IFNA(IF($U$8="set",VLOOKUP(Search!$A6024,Inventory!$AD$2:$AI$5552,6,FALSE),IF($U$8="Player",VLOOKUP(Search!$A6024,Inventory!$AF$2:$AI$5552,4,FALSE),IF($U$8="BV",VLOOKUP(Search!$A6024,Inventory!$AH$2:$AI$5552,2,FALSE),""))),"")</f>
        <v/>
      </c>
      <c r="C6024" s="38"/>
      <c r="D6024" s="38"/>
      <c r="E6024" s="38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22"/>
    </row>
    <row r="6025" spans="1:22" x14ac:dyDescent="0.2">
      <c r="A6025" s="24">
        <f>1+LARGE($A$11:A6024,1)</f>
        <v>6014</v>
      </c>
      <c r="B6025" s="38" t="str">
        <f>_xlfn.IFNA(IF($U$8="set",VLOOKUP(Search!$A6025,Inventory!$AD$2:$AI$5552,6,FALSE),IF($U$8="Player",VLOOKUP(Search!$A6025,Inventory!$AF$2:$AI$5552,4,FALSE),IF($U$8="BV",VLOOKUP(Search!$A6025,Inventory!$AH$2:$AI$5552,2,FALSE),""))),"")</f>
        <v/>
      </c>
      <c r="C6025" s="38"/>
      <c r="D6025" s="38"/>
      <c r="E6025" s="38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22"/>
    </row>
    <row r="6026" spans="1:22" x14ac:dyDescent="0.2">
      <c r="A6026" s="24">
        <f>1+LARGE($A$11:A6025,1)</f>
        <v>6015</v>
      </c>
      <c r="B6026" s="38" t="str">
        <f>_xlfn.IFNA(IF($U$8="set",VLOOKUP(Search!$A6026,Inventory!$AD$2:$AI$5552,6,FALSE),IF($U$8="Player",VLOOKUP(Search!$A6026,Inventory!$AF$2:$AI$5552,4,FALSE),IF($U$8="BV",VLOOKUP(Search!$A6026,Inventory!$AH$2:$AI$5552,2,FALSE),""))),"")</f>
        <v/>
      </c>
      <c r="C6026" s="38"/>
      <c r="D6026" s="38"/>
      <c r="E6026" s="38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22"/>
    </row>
    <row r="6027" spans="1:22" x14ac:dyDescent="0.2">
      <c r="A6027" s="24">
        <f>1+LARGE($A$11:A6026,1)</f>
        <v>6016</v>
      </c>
      <c r="B6027" s="38" t="str">
        <f>_xlfn.IFNA(IF($U$8="set",VLOOKUP(Search!$A6027,Inventory!$AD$2:$AI$5552,6,FALSE),IF($U$8="Player",VLOOKUP(Search!$A6027,Inventory!$AF$2:$AI$5552,4,FALSE),IF($U$8="BV",VLOOKUP(Search!$A6027,Inventory!$AH$2:$AI$5552,2,FALSE),""))),"")</f>
        <v/>
      </c>
      <c r="C6027" s="38"/>
      <c r="D6027" s="38"/>
      <c r="E6027" s="38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22"/>
    </row>
    <row r="6028" spans="1:22" x14ac:dyDescent="0.2">
      <c r="A6028" s="24">
        <f>1+LARGE($A$11:A6027,1)</f>
        <v>6017</v>
      </c>
      <c r="B6028" s="38" t="str">
        <f>_xlfn.IFNA(IF($U$8="set",VLOOKUP(Search!$A6028,Inventory!$AD$2:$AI$5552,6,FALSE),IF($U$8="Player",VLOOKUP(Search!$A6028,Inventory!$AF$2:$AI$5552,4,FALSE),IF($U$8="BV",VLOOKUP(Search!$A6028,Inventory!$AH$2:$AI$5552,2,FALSE),""))),"")</f>
        <v/>
      </c>
      <c r="C6028" s="38"/>
      <c r="D6028" s="38"/>
      <c r="E6028" s="38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22"/>
    </row>
    <row r="6029" spans="1:22" x14ac:dyDescent="0.2">
      <c r="A6029" s="24">
        <f>1+LARGE($A$11:A6028,1)</f>
        <v>6018</v>
      </c>
      <c r="B6029" s="38" t="str">
        <f>_xlfn.IFNA(IF($U$8="set",VLOOKUP(Search!$A6029,Inventory!$AD$2:$AI$5552,6,FALSE),IF($U$8="Player",VLOOKUP(Search!$A6029,Inventory!$AF$2:$AI$5552,4,FALSE),IF($U$8="BV",VLOOKUP(Search!$A6029,Inventory!$AH$2:$AI$5552,2,FALSE),""))),"")</f>
        <v/>
      </c>
      <c r="C6029" s="38"/>
      <c r="D6029" s="38"/>
      <c r="E6029" s="38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22"/>
    </row>
    <row r="6030" spans="1:22" x14ac:dyDescent="0.2">
      <c r="A6030" s="24">
        <f>1+LARGE($A$11:A6029,1)</f>
        <v>6019</v>
      </c>
      <c r="B6030" s="38" t="str">
        <f>_xlfn.IFNA(IF($U$8="set",VLOOKUP(Search!$A6030,Inventory!$AD$2:$AI$5552,6,FALSE),IF($U$8="Player",VLOOKUP(Search!$A6030,Inventory!$AF$2:$AI$5552,4,FALSE),IF($U$8="BV",VLOOKUP(Search!$A6030,Inventory!$AH$2:$AI$5552,2,FALSE),""))),"")</f>
        <v/>
      </c>
      <c r="C6030" s="38"/>
      <c r="D6030" s="38"/>
      <c r="E6030" s="38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22"/>
    </row>
    <row r="6031" spans="1:22" x14ac:dyDescent="0.2">
      <c r="A6031" s="24">
        <f>1+LARGE($A$11:A6030,1)</f>
        <v>6020</v>
      </c>
      <c r="B6031" s="38" t="str">
        <f>_xlfn.IFNA(IF($U$8="set",VLOOKUP(Search!$A6031,Inventory!$AD$2:$AI$5552,6,FALSE),IF($U$8="Player",VLOOKUP(Search!$A6031,Inventory!$AF$2:$AI$5552,4,FALSE),IF($U$8="BV",VLOOKUP(Search!$A6031,Inventory!$AH$2:$AI$5552,2,FALSE),""))),"")</f>
        <v/>
      </c>
      <c r="C6031" s="38"/>
      <c r="D6031" s="38"/>
      <c r="E6031" s="38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22"/>
    </row>
    <row r="6032" spans="1:22" x14ac:dyDescent="0.2">
      <c r="A6032" s="24">
        <f>1+LARGE($A$11:A6031,1)</f>
        <v>6021</v>
      </c>
      <c r="B6032" s="38" t="str">
        <f>_xlfn.IFNA(IF($U$8="set",VLOOKUP(Search!$A6032,Inventory!$AD$2:$AI$5552,6,FALSE),IF($U$8="Player",VLOOKUP(Search!$A6032,Inventory!$AF$2:$AI$5552,4,FALSE),IF($U$8="BV",VLOOKUP(Search!$A6032,Inventory!$AH$2:$AI$5552,2,FALSE),""))),"")</f>
        <v/>
      </c>
      <c r="C6032" s="38"/>
      <c r="D6032" s="38"/>
      <c r="E6032" s="38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22"/>
    </row>
    <row r="6033" spans="1:22" x14ac:dyDescent="0.2">
      <c r="A6033" s="24">
        <f>1+LARGE($A$11:A6032,1)</f>
        <v>6022</v>
      </c>
      <c r="B6033" s="38" t="str">
        <f>_xlfn.IFNA(IF($U$8="set",VLOOKUP(Search!$A6033,Inventory!$AD$2:$AI$5552,6,FALSE),IF($U$8="Player",VLOOKUP(Search!$A6033,Inventory!$AF$2:$AI$5552,4,FALSE),IF($U$8="BV",VLOOKUP(Search!$A6033,Inventory!$AH$2:$AI$5552,2,FALSE),""))),"")</f>
        <v/>
      </c>
      <c r="C6033" s="38"/>
      <c r="D6033" s="38"/>
      <c r="E6033" s="38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22"/>
    </row>
    <row r="6034" spans="1:22" x14ac:dyDescent="0.2">
      <c r="A6034" s="24">
        <f>1+LARGE($A$11:A6033,1)</f>
        <v>6023</v>
      </c>
      <c r="B6034" s="38" t="str">
        <f>_xlfn.IFNA(IF($U$8="set",VLOOKUP(Search!$A6034,Inventory!$AD$2:$AI$5552,6,FALSE),IF($U$8="Player",VLOOKUP(Search!$A6034,Inventory!$AF$2:$AI$5552,4,FALSE),IF($U$8="BV",VLOOKUP(Search!$A6034,Inventory!$AH$2:$AI$5552,2,FALSE),""))),"")</f>
        <v/>
      </c>
      <c r="C6034" s="38"/>
      <c r="D6034" s="38"/>
      <c r="E6034" s="38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22"/>
    </row>
    <row r="6035" spans="1:22" x14ac:dyDescent="0.2">
      <c r="A6035" s="24">
        <f>1+LARGE($A$11:A6034,1)</f>
        <v>6024</v>
      </c>
      <c r="B6035" s="38" t="str">
        <f>_xlfn.IFNA(IF($U$8="set",VLOOKUP(Search!$A6035,Inventory!$AD$2:$AI$5552,6,FALSE),IF($U$8="Player",VLOOKUP(Search!$A6035,Inventory!$AF$2:$AI$5552,4,FALSE),IF($U$8="BV",VLOOKUP(Search!$A6035,Inventory!$AH$2:$AI$5552,2,FALSE),""))),"")</f>
        <v/>
      </c>
      <c r="C6035" s="38"/>
      <c r="D6035" s="38"/>
      <c r="E6035" s="38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22"/>
    </row>
    <row r="6036" spans="1:22" x14ac:dyDescent="0.2">
      <c r="A6036" s="24">
        <f>1+LARGE($A$11:A6035,1)</f>
        <v>6025</v>
      </c>
      <c r="B6036" s="38" t="str">
        <f>_xlfn.IFNA(IF($U$8="set",VLOOKUP(Search!$A6036,Inventory!$AD$2:$AI$5552,6,FALSE),IF($U$8="Player",VLOOKUP(Search!$A6036,Inventory!$AF$2:$AI$5552,4,FALSE),IF($U$8="BV",VLOOKUP(Search!$A6036,Inventory!$AH$2:$AI$5552,2,FALSE),""))),"")</f>
        <v/>
      </c>
      <c r="C6036" s="38"/>
      <c r="D6036" s="38"/>
      <c r="E6036" s="38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22"/>
    </row>
    <row r="6037" spans="1:22" x14ac:dyDescent="0.2">
      <c r="A6037" s="24">
        <f>1+LARGE($A$11:A6036,1)</f>
        <v>6026</v>
      </c>
      <c r="B6037" s="38" t="str">
        <f>_xlfn.IFNA(IF($U$8="set",VLOOKUP(Search!$A6037,Inventory!$AD$2:$AI$5552,6,FALSE),IF($U$8="Player",VLOOKUP(Search!$A6037,Inventory!$AF$2:$AI$5552,4,FALSE),IF($U$8="BV",VLOOKUP(Search!$A6037,Inventory!$AH$2:$AI$5552,2,FALSE),""))),"")</f>
        <v/>
      </c>
      <c r="C6037" s="38"/>
      <c r="D6037" s="38"/>
      <c r="E6037" s="38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22"/>
    </row>
    <row r="6038" spans="1:22" x14ac:dyDescent="0.2">
      <c r="A6038" s="24">
        <f>1+LARGE($A$11:A6037,1)</f>
        <v>6027</v>
      </c>
      <c r="B6038" s="38" t="str">
        <f>_xlfn.IFNA(IF($U$8="set",VLOOKUP(Search!$A6038,Inventory!$AD$2:$AI$5552,6,FALSE),IF($U$8="Player",VLOOKUP(Search!$A6038,Inventory!$AF$2:$AI$5552,4,FALSE),IF($U$8="BV",VLOOKUP(Search!$A6038,Inventory!$AH$2:$AI$5552,2,FALSE),""))),"")</f>
        <v/>
      </c>
      <c r="C6038" s="38"/>
      <c r="D6038" s="38"/>
      <c r="E6038" s="38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22"/>
    </row>
    <row r="6039" spans="1:22" x14ac:dyDescent="0.2">
      <c r="A6039" s="24">
        <f>1+LARGE($A$11:A6038,1)</f>
        <v>6028</v>
      </c>
      <c r="B6039" s="38" t="str">
        <f>_xlfn.IFNA(IF($U$8="set",VLOOKUP(Search!$A6039,Inventory!$AD$2:$AI$5552,6,FALSE),IF($U$8="Player",VLOOKUP(Search!$A6039,Inventory!$AF$2:$AI$5552,4,FALSE),IF($U$8="BV",VLOOKUP(Search!$A6039,Inventory!$AH$2:$AI$5552,2,FALSE),""))),"")</f>
        <v/>
      </c>
      <c r="C6039" s="38"/>
      <c r="D6039" s="38"/>
      <c r="E6039" s="38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22"/>
    </row>
    <row r="6040" spans="1:22" x14ac:dyDescent="0.2">
      <c r="A6040" s="24">
        <f>1+LARGE($A$11:A6039,1)</f>
        <v>6029</v>
      </c>
      <c r="B6040" s="38" t="str">
        <f>_xlfn.IFNA(IF($U$8="set",VLOOKUP(Search!$A6040,Inventory!$AD$2:$AI$5552,6,FALSE),IF($U$8="Player",VLOOKUP(Search!$A6040,Inventory!$AF$2:$AI$5552,4,FALSE),IF($U$8="BV",VLOOKUP(Search!$A6040,Inventory!$AH$2:$AI$5552,2,FALSE),""))),"")</f>
        <v/>
      </c>
      <c r="C6040" s="38"/>
      <c r="D6040" s="38"/>
      <c r="E6040" s="38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22"/>
    </row>
    <row r="6041" spans="1:22" x14ac:dyDescent="0.2">
      <c r="A6041" s="24">
        <f>1+LARGE($A$11:A6040,1)</f>
        <v>6030</v>
      </c>
      <c r="B6041" s="38" t="str">
        <f>_xlfn.IFNA(IF($U$8="set",VLOOKUP(Search!$A6041,Inventory!$AD$2:$AI$5552,6,FALSE),IF($U$8="Player",VLOOKUP(Search!$A6041,Inventory!$AF$2:$AI$5552,4,FALSE),IF($U$8="BV",VLOOKUP(Search!$A6041,Inventory!$AH$2:$AI$5552,2,FALSE),""))),"")</f>
        <v/>
      </c>
      <c r="C6041" s="38"/>
      <c r="D6041" s="38"/>
      <c r="E6041" s="38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22"/>
    </row>
    <row r="6042" spans="1:22" x14ac:dyDescent="0.2">
      <c r="A6042" s="24">
        <f>1+LARGE($A$11:A6041,1)</f>
        <v>6031</v>
      </c>
      <c r="B6042" s="38" t="str">
        <f>_xlfn.IFNA(IF($U$8="set",VLOOKUP(Search!$A6042,Inventory!$AD$2:$AI$5552,6,FALSE),IF($U$8="Player",VLOOKUP(Search!$A6042,Inventory!$AF$2:$AI$5552,4,FALSE),IF($U$8="BV",VLOOKUP(Search!$A6042,Inventory!$AH$2:$AI$5552,2,FALSE),""))),"")</f>
        <v/>
      </c>
      <c r="C6042" s="38"/>
      <c r="D6042" s="38"/>
      <c r="E6042" s="38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22"/>
    </row>
    <row r="6043" spans="1:22" x14ac:dyDescent="0.2">
      <c r="A6043" s="24">
        <f>1+LARGE($A$11:A6042,1)</f>
        <v>6032</v>
      </c>
      <c r="B6043" s="38" t="str">
        <f>_xlfn.IFNA(IF($U$8="set",VLOOKUP(Search!$A6043,Inventory!$AD$2:$AI$5552,6,FALSE),IF($U$8="Player",VLOOKUP(Search!$A6043,Inventory!$AF$2:$AI$5552,4,FALSE),IF($U$8="BV",VLOOKUP(Search!$A6043,Inventory!$AH$2:$AI$5552,2,FALSE),""))),"")</f>
        <v/>
      </c>
      <c r="C6043" s="38"/>
      <c r="D6043" s="38"/>
      <c r="E6043" s="38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22"/>
    </row>
    <row r="6044" spans="1:22" x14ac:dyDescent="0.2">
      <c r="A6044" s="24">
        <f>1+LARGE($A$11:A6043,1)</f>
        <v>6033</v>
      </c>
      <c r="B6044" s="38" t="str">
        <f>_xlfn.IFNA(IF($U$8="set",VLOOKUP(Search!$A6044,Inventory!$AD$2:$AI$5552,6,FALSE),IF($U$8="Player",VLOOKUP(Search!$A6044,Inventory!$AF$2:$AI$5552,4,FALSE),IF($U$8="BV",VLOOKUP(Search!$A6044,Inventory!$AH$2:$AI$5552,2,FALSE),""))),"")</f>
        <v/>
      </c>
      <c r="C6044" s="38"/>
      <c r="D6044" s="38"/>
      <c r="E6044" s="38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22"/>
    </row>
    <row r="6045" spans="1:22" x14ac:dyDescent="0.2">
      <c r="A6045" s="24">
        <f>1+LARGE($A$11:A6044,1)</f>
        <v>6034</v>
      </c>
      <c r="B6045" s="38" t="str">
        <f>_xlfn.IFNA(IF($U$8="set",VLOOKUP(Search!$A6045,Inventory!$AD$2:$AI$5552,6,FALSE),IF($U$8="Player",VLOOKUP(Search!$A6045,Inventory!$AF$2:$AI$5552,4,FALSE),IF($U$8="BV",VLOOKUP(Search!$A6045,Inventory!$AH$2:$AI$5552,2,FALSE),""))),"")</f>
        <v/>
      </c>
      <c r="C6045" s="38"/>
      <c r="D6045" s="38"/>
      <c r="E6045" s="38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22"/>
    </row>
    <row r="6046" spans="1:22" x14ac:dyDescent="0.2">
      <c r="A6046" s="24">
        <f>1+LARGE($A$11:A6045,1)</f>
        <v>6035</v>
      </c>
      <c r="B6046" s="38" t="str">
        <f>_xlfn.IFNA(IF($U$8="set",VLOOKUP(Search!$A6046,Inventory!$AD$2:$AI$5552,6,FALSE),IF($U$8="Player",VLOOKUP(Search!$A6046,Inventory!$AF$2:$AI$5552,4,FALSE),IF($U$8="BV",VLOOKUP(Search!$A6046,Inventory!$AH$2:$AI$5552,2,FALSE),""))),"")</f>
        <v/>
      </c>
      <c r="C6046" s="38"/>
      <c r="D6046" s="38"/>
      <c r="E6046" s="38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22"/>
    </row>
    <row r="6047" spans="1:22" x14ac:dyDescent="0.2">
      <c r="A6047" s="24">
        <f>1+LARGE($A$11:A6046,1)</f>
        <v>6036</v>
      </c>
      <c r="B6047" s="38" t="str">
        <f>_xlfn.IFNA(IF($U$8="set",VLOOKUP(Search!$A6047,Inventory!$AD$2:$AI$5552,6,FALSE),IF($U$8="Player",VLOOKUP(Search!$A6047,Inventory!$AF$2:$AI$5552,4,FALSE),IF($U$8="BV",VLOOKUP(Search!$A6047,Inventory!$AH$2:$AI$5552,2,FALSE),""))),"")</f>
        <v/>
      </c>
      <c r="C6047" s="38"/>
      <c r="D6047" s="38"/>
      <c r="E6047" s="38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22"/>
    </row>
    <row r="6048" spans="1:22" x14ac:dyDescent="0.2">
      <c r="A6048" s="24">
        <f>1+LARGE($A$11:A6047,1)</f>
        <v>6037</v>
      </c>
      <c r="B6048" s="38" t="str">
        <f>_xlfn.IFNA(IF($U$8="set",VLOOKUP(Search!$A6048,Inventory!$AD$2:$AI$5552,6,FALSE),IF($U$8="Player",VLOOKUP(Search!$A6048,Inventory!$AF$2:$AI$5552,4,FALSE),IF($U$8="BV",VLOOKUP(Search!$A6048,Inventory!$AH$2:$AI$5552,2,FALSE),""))),"")</f>
        <v/>
      </c>
      <c r="C6048" s="38"/>
      <c r="D6048" s="38"/>
      <c r="E6048" s="38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22"/>
    </row>
    <row r="6049" spans="1:22" x14ac:dyDescent="0.2">
      <c r="A6049" s="24">
        <f>1+LARGE($A$11:A6048,1)</f>
        <v>6038</v>
      </c>
      <c r="B6049" s="38" t="str">
        <f>_xlfn.IFNA(IF($U$8="set",VLOOKUP(Search!$A6049,Inventory!$AD$2:$AI$5552,6,FALSE),IF($U$8="Player",VLOOKUP(Search!$A6049,Inventory!$AF$2:$AI$5552,4,FALSE),IF($U$8="BV",VLOOKUP(Search!$A6049,Inventory!$AH$2:$AI$5552,2,FALSE),""))),"")</f>
        <v/>
      </c>
      <c r="C6049" s="38"/>
      <c r="D6049" s="38"/>
      <c r="E6049" s="38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22"/>
    </row>
    <row r="6050" spans="1:22" x14ac:dyDescent="0.2">
      <c r="A6050" s="24">
        <f>1+LARGE($A$11:A6049,1)</f>
        <v>6039</v>
      </c>
      <c r="B6050" s="38" t="str">
        <f>_xlfn.IFNA(IF($U$8="set",VLOOKUP(Search!$A6050,Inventory!$AD$2:$AI$5552,6,FALSE),IF($U$8="Player",VLOOKUP(Search!$A6050,Inventory!$AF$2:$AI$5552,4,FALSE),IF($U$8="BV",VLOOKUP(Search!$A6050,Inventory!$AH$2:$AI$5552,2,FALSE),""))),"")</f>
        <v/>
      </c>
      <c r="C6050" s="38"/>
      <c r="D6050" s="38"/>
      <c r="E6050" s="38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22"/>
    </row>
    <row r="6051" spans="1:22" x14ac:dyDescent="0.2">
      <c r="A6051" s="24">
        <f>1+LARGE($A$11:A6050,1)</f>
        <v>6040</v>
      </c>
      <c r="B6051" s="38" t="str">
        <f>_xlfn.IFNA(IF($U$8="set",VLOOKUP(Search!$A6051,Inventory!$AD$2:$AI$5552,6,FALSE),IF($U$8="Player",VLOOKUP(Search!$A6051,Inventory!$AF$2:$AI$5552,4,FALSE),IF($U$8="BV",VLOOKUP(Search!$A6051,Inventory!$AH$2:$AI$5552,2,FALSE),""))),"")</f>
        <v/>
      </c>
      <c r="C6051" s="38"/>
      <c r="D6051" s="38"/>
      <c r="E6051" s="38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22"/>
    </row>
    <row r="6052" spans="1:22" x14ac:dyDescent="0.2">
      <c r="A6052" s="24">
        <f>1+LARGE($A$11:A6051,1)</f>
        <v>6041</v>
      </c>
      <c r="B6052" s="38" t="str">
        <f>_xlfn.IFNA(IF($U$8="set",VLOOKUP(Search!$A6052,Inventory!$AD$2:$AI$5552,6,FALSE),IF($U$8="Player",VLOOKUP(Search!$A6052,Inventory!$AF$2:$AI$5552,4,FALSE),IF($U$8="BV",VLOOKUP(Search!$A6052,Inventory!$AH$2:$AI$5552,2,FALSE),""))),"")</f>
        <v/>
      </c>
      <c r="C6052" s="38"/>
      <c r="D6052" s="38"/>
      <c r="E6052" s="38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22"/>
    </row>
    <row r="6053" spans="1:22" x14ac:dyDescent="0.2">
      <c r="A6053" s="24">
        <f>1+LARGE($A$11:A6052,1)</f>
        <v>6042</v>
      </c>
      <c r="B6053" s="38" t="str">
        <f>_xlfn.IFNA(IF($U$8="set",VLOOKUP(Search!$A6053,Inventory!$AD$2:$AI$5552,6,FALSE),IF($U$8="Player",VLOOKUP(Search!$A6053,Inventory!$AF$2:$AI$5552,4,FALSE),IF($U$8="BV",VLOOKUP(Search!$A6053,Inventory!$AH$2:$AI$5552,2,FALSE),""))),"")</f>
        <v/>
      </c>
      <c r="C6053" s="38"/>
      <c r="D6053" s="38"/>
      <c r="E6053" s="38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22"/>
    </row>
    <row r="6054" spans="1:22" x14ac:dyDescent="0.2">
      <c r="A6054" s="24">
        <f>1+LARGE($A$11:A6053,1)</f>
        <v>6043</v>
      </c>
      <c r="B6054" s="38" t="str">
        <f>_xlfn.IFNA(IF($U$8="set",VLOOKUP(Search!$A6054,Inventory!$AD$2:$AI$5552,6,FALSE),IF($U$8="Player",VLOOKUP(Search!$A6054,Inventory!$AF$2:$AI$5552,4,FALSE),IF($U$8="BV",VLOOKUP(Search!$A6054,Inventory!$AH$2:$AI$5552,2,FALSE),""))),"")</f>
        <v/>
      </c>
      <c r="C6054" s="38"/>
      <c r="D6054" s="38"/>
      <c r="E6054" s="38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22"/>
    </row>
    <row r="6055" spans="1:22" x14ac:dyDescent="0.2">
      <c r="A6055" s="24">
        <f>1+LARGE($A$11:A6054,1)</f>
        <v>6044</v>
      </c>
      <c r="B6055" s="38" t="str">
        <f>_xlfn.IFNA(IF($U$8="set",VLOOKUP(Search!$A6055,Inventory!$AD$2:$AI$5552,6,FALSE),IF($U$8="Player",VLOOKUP(Search!$A6055,Inventory!$AF$2:$AI$5552,4,FALSE),IF($U$8="BV",VLOOKUP(Search!$A6055,Inventory!$AH$2:$AI$5552,2,FALSE),""))),"")</f>
        <v/>
      </c>
      <c r="C6055" s="38"/>
      <c r="D6055" s="38"/>
      <c r="E6055" s="38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22"/>
    </row>
    <row r="6056" spans="1:22" x14ac:dyDescent="0.2">
      <c r="A6056" s="24">
        <f>1+LARGE($A$11:A6055,1)</f>
        <v>6045</v>
      </c>
      <c r="B6056" s="38" t="str">
        <f>_xlfn.IFNA(IF($U$8="set",VLOOKUP(Search!$A6056,Inventory!$AD$2:$AI$5552,6,FALSE),IF($U$8="Player",VLOOKUP(Search!$A6056,Inventory!$AF$2:$AI$5552,4,FALSE),IF($U$8="BV",VLOOKUP(Search!$A6056,Inventory!$AH$2:$AI$5552,2,FALSE),""))),"")</f>
        <v/>
      </c>
      <c r="C6056" s="38"/>
      <c r="D6056" s="38"/>
      <c r="E6056" s="38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22"/>
    </row>
    <row r="6057" spans="1:22" x14ac:dyDescent="0.2">
      <c r="A6057" s="24">
        <f>1+LARGE($A$11:A6056,1)</f>
        <v>6046</v>
      </c>
      <c r="B6057" s="38" t="str">
        <f>_xlfn.IFNA(IF($U$8="set",VLOOKUP(Search!$A6057,Inventory!$AD$2:$AI$5552,6,FALSE),IF($U$8="Player",VLOOKUP(Search!$A6057,Inventory!$AF$2:$AI$5552,4,FALSE),IF($U$8="BV",VLOOKUP(Search!$A6057,Inventory!$AH$2:$AI$5552,2,FALSE),""))),"")</f>
        <v/>
      </c>
      <c r="C6057" s="38"/>
      <c r="D6057" s="38"/>
      <c r="E6057" s="38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22"/>
    </row>
    <row r="6058" spans="1:22" x14ac:dyDescent="0.2">
      <c r="A6058" s="24">
        <f>1+LARGE($A$11:A6057,1)</f>
        <v>6047</v>
      </c>
      <c r="B6058" s="38" t="str">
        <f>_xlfn.IFNA(IF($U$8="set",VLOOKUP(Search!$A6058,Inventory!$AD$2:$AI$5552,6,FALSE),IF($U$8="Player",VLOOKUP(Search!$A6058,Inventory!$AF$2:$AI$5552,4,FALSE),IF($U$8="BV",VLOOKUP(Search!$A6058,Inventory!$AH$2:$AI$5552,2,FALSE),""))),"")</f>
        <v/>
      </c>
      <c r="C6058" s="38"/>
      <c r="D6058" s="38"/>
      <c r="E6058" s="38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22"/>
    </row>
    <row r="6059" spans="1:22" x14ac:dyDescent="0.2">
      <c r="A6059" s="24">
        <f>1+LARGE($A$11:A6058,1)</f>
        <v>6048</v>
      </c>
      <c r="B6059" s="38" t="str">
        <f>_xlfn.IFNA(IF($U$8="set",VLOOKUP(Search!$A6059,Inventory!$AD$2:$AI$5552,6,FALSE),IF($U$8="Player",VLOOKUP(Search!$A6059,Inventory!$AF$2:$AI$5552,4,FALSE),IF($U$8="BV",VLOOKUP(Search!$A6059,Inventory!$AH$2:$AI$5552,2,FALSE),""))),"")</f>
        <v/>
      </c>
      <c r="C6059" s="38"/>
      <c r="D6059" s="38"/>
      <c r="E6059" s="38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22"/>
    </row>
    <row r="6060" spans="1:22" x14ac:dyDescent="0.2">
      <c r="A6060" s="24">
        <f>1+LARGE($A$11:A6059,1)</f>
        <v>6049</v>
      </c>
      <c r="B6060" s="38" t="str">
        <f>_xlfn.IFNA(IF($U$8="set",VLOOKUP(Search!$A6060,Inventory!$AD$2:$AI$5552,6,FALSE),IF($U$8="Player",VLOOKUP(Search!$A6060,Inventory!$AF$2:$AI$5552,4,FALSE),IF($U$8="BV",VLOOKUP(Search!$A6060,Inventory!$AH$2:$AI$5552,2,FALSE),""))),"")</f>
        <v/>
      </c>
      <c r="C6060" s="38"/>
      <c r="D6060" s="38"/>
      <c r="E6060" s="38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22"/>
    </row>
    <row r="6061" spans="1:22" x14ac:dyDescent="0.2">
      <c r="A6061" s="24">
        <f>1+LARGE($A$11:A6060,1)</f>
        <v>6050</v>
      </c>
      <c r="B6061" s="38" t="str">
        <f>_xlfn.IFNA(IF($U$8="set",VLOOKUP(Search!$A6061,Inventory!$AD$2:$AI$5552,6,FALSE),IF($U$8="Player",VLOOKUP(Search!$A6061,Inventory!$AF$2:$AI$5552,4,FALSE),IF($U$8="BV",VLOOKUP(Search!$A6061,Inventory!$AH$2:$AI$5552,2,FALSE),""))),"")</f>
        <v/>
      </c>
      <c r="C6061" s="38"/>
      <c r="D6061" s="38"/>
      <c r="E6061" s="38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22"/>
    </row>
    <row r="6062" spans="1:22" x14ac:dyDescent="0.2">
      <c r="A6062" s="24">
        <f>1+LARGE($A$11:A6061,1)</f>
        <v>6051</v>
      </c>
      <c r="B6062" s="38" t="str">
        <f>_xlfn.IFNA(IF($U$8="set",VLOOKUP(Search!$A6062,Inventory!$AD$2:$AI$5552,6,FALSE),IF($U$8="Player",VLOOKUP(Search!$A6062,Inventory!$AF$2:$AI$5552,4,FALSE),IF($U$8="BV",VLOOKUP(Search!$A6062,Inventory!$AH$2:$AI$5552,2,FALSE),""))),"")</f>
        <v/>
      </c>
      <c r="C6062" s="38"/>
      <c r="D6062" s="38"/>
      <c r="E6062" s="38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22"/>
    </row>
    <row r="6063" spans="1:22" x14ac:dyDescent="0.2">
      <c r="A6063" s="24">
        <f>1+LARGE($A$11:A6062,1)</f>
        <v>6052</v>
      </c>
      <c r="B6063" s="38" t="str">
        <f>_xlfn.IFNA(IF($U$8="set",VLOOKUP(Search!$A6063,Inventory!$AD$2:$AI$5552,6,FALSE),IF($U$8="Player",VLOOKUP(Search!$A6063,Inventory!$AF$2:$AI$5552,4,FALSE),IF($U$8="BV",VLOOKUP(Search!$A6063,Inventory!$AH$2:$AI$5552,2,FALSE),""))),"")</f>
        <v/>
      </c>
      <c r="C6063" s="38"/>
      <c r="D6063" s="38"/>
      <c r="E6063" s="38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22"/>
    </row>
    <row r="6064" spans="1:22" x14ac:dyDescent="0.2">
      <c r="A6064" s="24">
        <f>1+LARGE($A$11:A6063,1)</f>
        <v>6053</v>
      </c>
      <c r="B6064" s="38" t="str">
        <f>_xlfn.IFNA(IF($U$8="set",VLOOKUP(Search!$A6064,Inventory!$AD$2:$AI$5552,6,FALSE),IF($U$8="Player",VLOOKUP(Search!$A6064,Inventory!$AF$2:$AI$5552,4,FALSE),IF($U$8="BV",VLOOKUP(Search!$A6064,Inventory!$AH$2:$AI$5552,2,FALSE),""))),"")</f>
        <v/>
      </c>
      <c r="C6064" s="38"/>
      <c r="D6064" s="38"/>
      <c r="E6064" s="38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22"/>
    </row>
    <row r="6065" spans="1:22" x14ac:dyDescent="0.2">
      <c r="A6065" s="24">
        <f>1+LARGE($A$11:A6064,1)</f>
        <v>6054</v>
      </c>
      <c r="B6065" s="38" t="str">
        <f>_xlfn.IFNA(IF($U$8="set",VLOOKUP(Search!$A6065,Inventory!$AD$2:$AI$5552,6,FALSE),IF($U$8="Player",VLOOKUP(Search!$A6065,Inventory!$AF$2:$AI$5552,4,FALSE),IF($U$8="BV",VLOOKUP(Search!$A6065,Inventory!$AH$2:$AI$5552,2,FALSE),""))),"")</f>
        <v/>
      </c>
      <c r="C6065" s="38"/>
      <c r="D6065" s="38"/>
      <c r="E6065" s="38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22"/>
    </row>
    <row r="6066" spans="1:22" x14ac:dyDescent="0.2">
      <c r="A6066" s="24">
        <f>1+LARGE($A$11:A6065,1)</f>
        <v>6055</v>
      </c>
      <c r="B6066" s="38" t="str">
        <f>_xlfn.IFNA(IF($U$8="set",VLOOKUP(Search!$A6066,Inventory!$AD$2:$AI$5552,6,FALSE),IF($U$8="Player",VLOOKUP(Search!$A6066,Inventory!$AF$2:$AI$5552,4,FALSE),IF($U$8="BV",VLOOKUP(Search!$A6066,Inventory!$AH$2:$AI$5552,2,FALSE),""))),"")</f>
        <v/>
      </c>
      <c r="C6066" s="38"/>
      <c r="D6066" s="38"/>
      <c r="E6066" s="38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22"/>
    </row>
    <row r="6067" spans="1:22" x14ac:dyDescent="0.2">
      <c r="A6067" s="24">
        <f>1+LARGE($A$11:A6066,1)</f>
        <v>6056</v>
      </c>
      <c r="B6067" s="38" t="str">
        <f>_xlfn.IFNA(IF($U$8="set",VLOOKUP(Search!$A6067,Inventory!$AD$2:$AI$5552,6,FALSE),IF($U$8="Player",VLOOKUP(Search!$A6067,Inventory!$AF$2:$AI$5552,4,FALSE),IF($U$8="BV",VLOOKUP(Search!$A6067,Inventory!$AH$2:$AI$5552,2,FALSE),""))),"")</f>
        <v/>
      </c>
      <c r="C6067" s="38"/>
      <c r="D6067" s="38"/>
      <c r="E6067" s="38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22"/>
    </row>
    <row r="6068" spans="1:22" x14ac:dyDescent="0.2">
      <c r="A6068" s="24">
        <f>1+LARGE($A$11:A6067,1)</f>
        <v>6057</v>
      </c>
      <c r="B6068" s="38" t="str">
        <f>_xlfn.IFNA(IF($U$8="set",VLOOKUP(Search!$A6068,Inventory!$AD$2:$AI$5552,6,FALSE),IF($U$8="Player",VLOOKUP(Search!$A6068,Inventory!$AF$2:$AI$5552,4,FALSE),IF($U$8="BV",VLOOKUP(Search!$A6068,Inventory!$AH$2:$AI$5552,2,FALSE),""))),"")</f>
        <v/>
      </c>
      <c r="C6068" s="38"/>
      <c r="D6068" s="38"/>
      <c r="E6068" s="38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22"/>
    </row>
    <row r="6069" spans="1:22" x14ac:dyDescent="0.2">
      <c r="A6069" s="24">
        <f>1+LARGE($A$11:A6068,1)</f>
        <v>6058</v>
      </c>
      <c r="B6069" s="38" t="str">
        <f>_xlfn.IFNA(IF($U$8="set",VLOOKUP(Search!$A6069,Inventory!$AD$2:$AI$5552,6,FALSE),IF($U$8="Player",VLOOKUP(Search!$A6069,Inventory!$AF$2:$AI$5552,4,FALSE),IF($U$8="BV",VLOOKUP(Search!$A6069,Inventory!$AH$2:$AI$5552,2,FALSE),""))),"")</f>
        <v/>
      </c>
      <c r="C6069" s="38"/>
      <c r="D6069" s="38"/>
      <c r="E6069" s="38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22"/>
    </row>
    <row r="6070" spans="1:22" x14ac:dyDescent="0.2">
      <c r="A6070" s="24">
        <f>1+LARGE($A$11:A6069,1)</f>
        <v>6059</v>
      </c>
      <c r="B6070" s="38" t="str">
        <f>_xlfn.IFNA(IF($U$8="set",VLOOKUP(Search!$A6070,Inventory!$AD$2:$AI$5552,6,FALSE),IF($U$8="Player",VLOOKUP(Search!$A6070,Inventory!$AF$2:$AI$5552,4,FALSE),IF($U$8="BV",VLOOKUP(Search!$A6070,Inventory!$AH$2:$AI$5552,2,FALSE),""))),"")</f>
        <v/>
      </c>
      <c r="C6070" s="38"/>
      <c r="D6070" s="38"/>
      <c r="E6070" s="38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22"/>
    </row>
    <row r="6071" spans="1:22" x14ac:dyDescent="0.2">
      <c r="A6071" s="24">
        <f>1+LARGE($A$11:A6070,1)</f>
        <v>6060</v>
      </c>
      <c r="B6071" s="38" t="str">
        <f>_xlfn.IFNA(IF($U$8="set",VLOOKUP(Search!$A6071,Inventory!$AD$2:$AI$5552,6,FALSE),IF($U$8="Player",VLOOKUP(Search!$A6071,Inventory!$AF$2:$AI$5552,4,FALSE),IF($U$8="BV",VLOOKUP(Search!$A6071,Inventory!$AH$2:$AI$5552,2,FALSE),""))),"")</f>
        <v/>
      </c>
      <c r="C6071" s="38"/>
      <c r="D6071" s="38"/>
      <c r="E6071" s="38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22"/>
    </row>
    <row r="6072" spans="1:22" x14ac:dyDescent="0.2">
      <c r="A6072" s="24">
        <f>1+LARGE($A$11:A6071,1)</f>
        <v>6061</v>
      </c>
      <c r="B6072" s="38" t="str">
        <f>_xlfn.IFNA(IF($U$8="set",VLOOKUP(Search!$A6072,Inventory!$AD$2:$AI$5552,6,FALSE),IF($U$8="Player",VLOOKUP(Search!$A6072,Inventory!$AF$2:$AI$5552,4,FALSE),IF($U$8="BV",VLOOKUP(Search!$A6072,Inventory!$AH$2:$AI$5552,2,FALSE),""))),"")</f>
        <v/>
      </c>
      <c r="C6072" s="38"/>
      <c r="D6072" s="38"/>
      <c r="E6072" s="38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22"/>
    </row>
    <row r="6073" spans="1:22" x14ac:dyDescent="0.2">
      <c r="A6073" s="24">
        <f>1+LARGE($A$11:A6072,1)</f>
        <v>6062</v>
      </c>
      <c r="B6073" s="38" t="str">
        <f>_xlfn.IFNA(IF($U$8="set",VLOOKUP(Search!$A6073,Inventory!$AD$2:$AI$5552,6,FALSE),IF($U$8="Player",VLOOKUP(Search!$A6073,Inventory!$AF$2:$AI$5552,4,FALSE),IF($U$8="BV",VLOOKUP(Search!$A6073,Inventory!$AH$2:$AI$5552,2,FALSE),""))),"")</f>
        <v/>
      </c>
      <c r="C6073" s="38"/>
      <c r="D6073" s="38"/>
      <c r="E6073" s="38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22"/>
    </row>
    <row r="6074" spans="1:22" x14ac:dyDescent="0.2">
      <c r="A6074" s="24">
        <f>1+LARGE($A$11:A6073,1)</f>
        <v>6063</v>
      </c>
      <c r="B6074" s="38" t="str">
        <f>_xlfn.IFNA(IF($U$8="set",VLOOKUP(Search!$A6074,Inventory!$AD$2:$AI$5552,6,FALSE),IF($U$8="Player",VLOOKUP(Search!$A6074,Inventory!$AF$2:$AI$5552,4,FALSE),IF($U$8="BV",VLOOKUP(Search!$A6074,Inventory!$AH$2:$AI$5552,2,FALSE),""))),"")</f>
        <v/>
      </c>
      <c r="C6074" s="38"/>
      <c r="D6074" s="38"/>
      <c r="E6074" s="38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22"/>
    </row>
    <row r="6075" spans="1:22" x14ac:dyDescent="0.2">
      <c r="A6075" s="24">
        <f>1+LARGE($A$11:A6074,1)</f>
        <v>6064</v>
      </c>
      <c r="B6075" s="38" t="str">
        <f>_xlfn.IFNA(IF($U$8="set",VLOOKUP(Search!$A6075,Inventory!$AD$2:$AI$5552,6,FALSE),IF($U$8="Player",VLOOKUP(Search!$A6075,Inventory!$AF$2:$AI$5552,4,FALSE),IF($U$8="BV",VLOOKUP(Search!$A6075,Inventory!$AH$2:$AI$5552,2,FALSE),""))),"")</f>
        <v/>
      </c>
      <c r="C6075" s="38"/>
      <c r="D6075" s="38"/>
      <c r="E6075" s="38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22"/>
    </row>
    <row r="6076" spans="1:22" x14ac:dyDescent="0.2">
      <c r="A6076" s="24">
        <f>1+LARGE($A$11:A6075,1)</f>
        <v>6065</v>
      </c>
      <c r="B6076" s="38" t="str">
        <f>_xlfn.IFNA(IF($U$8="set",VLOOKUP(Search!$A6076,Inventory!$AD$2:$AI$5552,6,FALSE),IF($U$8="Player",VLOOKUP(Search!$A6076,Inventory!$AF$2:$AI$5552,4,FALSE),IF($U$8="BV",VLOOKUP(Search!$A6076,Inventory!$AH$2:$AI$5552,2,FALSE),""))),"")</f>
        <v/>
      </c>
      <c r="C6076" s="38"/>
      <c r="D6076" s="38"/>
      <c r="E6076" s="38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22"/>
    </row>
    <row r="6077" spans="1:22" x14ac:dyDescent="0.2">
      <c r="A6077" s="24">
        <f>1+LARGE($A$11:A6076,1)</f>
        <v>6066</v>
      </c>
      <c r="B6077" s="38" t="str">
        <f>_xlfn.IFNA(IF($U$8="set",VLOOKUP(Search!$A6077,Inventory!$AD$2:$AI$5552,6,FALSE),IF($U$8="Player",VLOOKUP(Search!$A6077,Inventory!$AF$2:$AI$5552,4,FALSE),IF($U$8="BV",VLOOKUP(Search!$A6077,Inventory!$AH$2:$AI$5552,2,FALSE),""))),"")</f>
        <v/>
      </c>
      <c r="C6077" s="38"/>
      <c r="D6077" s="38"/>
      <c r="E6077" s="38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22"/>
    </row>
    <row r="6078" spans="1:22" x14ac:dyDescent="0.2">
      <c r="A6078" s="24">
        <f>1+LARGE($A$11:A6077,1)</f>
        <v>6067</v>
      </c>
      <c r="B6078" s="38" t="str">
        <f>_xlfn.IFNA(IF($U$8="set",VLOOKUP(Search!$A6078,Inventory!$AD$2:$AI$5552,6,FALSE),IF($U$8="Player",VLOOKUP(Search!$A6078,Inventory!$AF$2:$AI$5552,4,FALSE),IF($U$8="BV",VLOOKUP(Search!$A6078,Inventory!$AH$2:$AI$5552,2,FALSE),""))),"")</f>
        <v/>
      </c>
      <c r="C6078" s="38"/>
      <c r="D6078" s="38"/>
      <c r="E6078" s="38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22"/>
    </row>
    <row r="6079" spans="1:22" x14ac:dyDescent="0.2">
      <c r="A6079" s="24">
        <f>1+LARGE($A$11:A6078,1)</f>
        <v>6068</v>
      </c>
      <c r="B6079" s="38" t="str">
        <f>_xlfn.IFNA(IF($U$8="set",VLOOKUP(Search!$A6079,Inventory!$AD$2:$AI$5552,6,FALSE),IF($U$8="Player",VLOOKUP(Search!$A6079,Inventory!$AF$2:$AI$5552,4,FALSE),IF($U$8="BV",VLOOKUP(Search!$A6079,Inventory!$AH$2:$AI$5552,2,FALSE),""))),"")</f>
        <v/>
      </c>
      <c r="C6079" s="38"/>
      <c r="D6079" s="38"/>
      <c r="E6079" s="38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22"/>
    </row>
    <row r="6080" spans="1:22" x14ac:dyDescent="0.2">
      <c r="A6080" s="24">
        <f>1+LARGE($A$11:A6079,1)</f>
        <v>6069</v>
      </c>
      <c r="B6080" s="38" t="str">
        <f>_xlfn.IFNA(IF($U$8="set",VLOOKUP(Search!$A6080,Inventory!$AD$2:$AI$5552,6,FALSE),IF($U$8="Player",VLOOKUP(Search!$A6080,Inventory!$AF$2:$AI$5552,4,FALSE),IF($U$8="BV",VLOOKUP(Search!$A6080,Inventory!$AH$2:$AI$5552,2,FALSE),""))),"")</f>
        <v/>
      </c>
      <c r="C6080" s="38"/>
      <c r="D6080" s="38"/>
      <c r="E6080" s="38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22"/>
    </row>
    <row r="6081" spans="1:22" x14ac:dyDescent="0.2">
      <c r="A6081" s="24">
        <f>1+LARGE($A$11:A6080,1)</f>
        <v>6070</v>
      </c>
      <c r="B6081" s="38" t="str">
        <f>_xlfn.IFNA(IF($U$8="set",VLOOKUP(Search!$A6081,Inventory!$AD$2:$AI$5552,6,FALSE),IF($U$8="Player",VLOOKUP(Search!$A6081,Inventory!$AF$2:$AI$5552,4,FALSE),IF($U$8="BV",VLOOKUP(Search!$A6081,Inventory!$AH$2:$AI$5552,2,FALSE),""))),"")</f>
        <v/>
      </c>
      <c r="C6081" s="38"/>
      <c r="D6081" s="38"/>
      <c r="E6081" s="38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22"/>
    </row>
    <row r="6082" spans="1:22" x14ac:dyDescent="0.2">
      <c r="A6082" s="24">
        <f>1+LARGE($A$11:A6081,1)</f>
        <v>6071</v>
      </c>
      <c r="B6082" s="38" t="str">
        <f>_xlfn.IFNA(IF($U$8="set",VLOOKUP(Search!$A6082,Inventory!$AD$2:$AI$5552,6,FALSE),IF($U$8="Player",VLOOKUP(Search!$A6082,Inventory!$AF$2:$AI$5552,4,FALSE),IF($U$8="BV",VLOOKUP(Search!$A6082,Inventory!$AH$2:$AI$5552,2,FALSE),""))),"")</f>
        <v/>
      </c>
      <c r="C6082" s="38"/>
      <c r="D6082" s="38"/>
      <c r="E6082" s="38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22"/>
    </row>
    <row r="6083" spans="1:22" x14ac:dyDescent="0.2">
      <c r="A6083" s="24">
        <f>1+LARGE($A$11:A6082,1)</f>
        <v>6072</v>
      </c>
      <c r="B6083" s="38" t="str">
        <f>_xlfn.IFNA(IF($U$8="set",VLOOKUP(Search!$A6083,Inventory!$AD$2:$AI$5552,6,FALSE),IF($U$8="Player",VLOOKUP(Search!$A6083,Inventory!$AF$2:$AI$5552,4,FALSE),IF($U$8="BV",VLOOKUP(Search!$A6083,Inventory!$AH$2:$AI$5552,2,FALSE),""))),"")</f>
        <v/>
      </c>
      <c r="C6083" s="38"/>
      <c r="D6083" s="38"/>
      <c r="E6083" s="38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22"/>
    </row>
    <row r="6084" spans="1:22" x14ac:dyDescent="0.2">
      <c r="A6084" s="24">
        <f>1+LARGE($A$11:A6083,1)</f>
        <v>6073</v>
      </c>
      <c r="B6084" s="38" t="str">
        <f>_xlfn.IFNA(IF($U$8="set",VLOOKUP(Search!$A6084,Inventory!$AD$2:$AI$5552,6,FALSE),IF($U$8="Player",VLOOKUP(Search!$A6084,Inventory!$AF$2:$AI$5552,4,FALSE),IF($U$8="BV",VLOOKUP(Search!$A6084,Inventory!$AH$2:$AI$5552,2,FALSE),""))),"")</f>
        <v/>
      </c>
      <c r="C6084" s="38"/>
      <c r="D6084" s="38"/>
      <c r="E6084" s="38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22"/>
    </row>
    <row r="6085" spans="1:22" x14ac:dyDescent="0.2">
      <c r="A6085" s="24">
        <f>1+LARGE($A$11:A6084,1)</f>
        <v>6074</v>
      </c>
      <c r="B6085" s="38" t="str">
        <f>_xlfn.IFNA(IF($U$8="set",VLOOKUP(Search!$A6085,Inventory!$AD$2:$AI$5552,6,FALSE),IF($U$8="Player",VLOOKUP(Search!$A6085,Inventory!$AF$2:$AI$5552,4,FALSE),IF($U$8="BV",VLOOKUP(Search!$A6085,Inventory!$AH$2:$AI$5552,2,FALSE),""))),"")</f>
        <v/>
      </c>
      <c r="C6085" s="38"/>
      <c r="D6085" s="38"/>
      <c r="E6085" s="38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22"/>
    </row>
    <row r="6086" spans="1:22" x14ac:dyDescent="0.2">
      <c r="A6086" s="24">
        <f>1+LARGE($A$11:A6085,1)</f>
        <v>6075</v>
      </c>
      <c r="B6086" s="38" t="str">
        <f>_xlfn.IFNA(IF($U$8="set",VLOOKUP(Search!$A6086,Inventory!$AD$2:$AI$5552,6,FALSE),IF($U$8="Player",VLOOKUP(Search!$A6086,Inventory!$AF$2:$AI$5552,4,FALSE),IF($U$8="BV",VLOOKUP(Search!$A6086,Inventory!$AH$2:$AI$5552,2,FALSE),""))),"")</f>
        <v/>
      </c>
      <c r="C6086" s="38"/>
      <c r="D6086" s="38"/>
      <c r="E6086" s="38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22"/>
    </row>
    <row r="6087" spans="1:22" x14ac:dyDescent="0.2">
      <c r="A6087" s="24">
        <f>1+LARGE($A$11:A6086,1)</f>
        <v>6076</v>
      </c>
      <c r="B6087" s="38" t="str">
        <f>_xlfn.IFNA(IF($U$8="set",VLOOKUP(Search!$A6087,Inventory!$AD$2:$AI$5552,6,FALSE),IF($U$8="Player",VLOOKUP(Search!$A6087,Inventory!$AF$2:$AI$5552,4,FALSE),IF($U$8="BV",VLOOKUP(Search!$A6087,Inventory!$AH$2:$AI$5552,2,FALSE),""))),"")</f>
        <v/>
      </c>
      <c r="C6087" s="38"/>
      <c r="D6087" s="38"/>
      <c r="E6087" s="38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22"/>
    </row>
    <row r="6088" spans="1:22" x14ac:dyDescent="0.2">
      <c r="A6088" s="24">
        <f>1+LARGE($A$11:A6087,1)</f>
        <v>6077</v>
      </c>
      <c r="B6088" s="38" t="str">
        <f>_xlfn.IFNA(IF($U$8="set",VLOOKUP(Search!$A6088,Inventory!$AD$2:$AI$5552,6,FALSE),IF($U$8="Player",VLOOKUP(Search!$A6088,Inventory!$AF$2:$AI$5552,4,FALSE),IF($U$8="BV",VLOOKUP(Search!$A6088,Inventory!$AH$2:$AI$5552,2,FALSE),""))),"")</f>
        <v/>
      </c>
      <c r="C6088" s="38"/>
      <c r="D6088" s="38"/>
      <c r="E6088" s="38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22"/>
    </row>
    <row r="6089" spans="1:22" x14ac:dyDescent="0.2">
      <c r="A6089" s="24">
        <f>1+LARGE($A$11:A6088,1)</f>
        <v>6078</v>
      </c>
      <c r="B6089" s="38" t="str">
        <f>_xlfn.IFNA(IF($U$8="set",VLOOKUP(Search!$A6089,Inventory!$AD$2:$AI$5552,6,FALSE),IF($U$8="Player",VLOOKUP(Search!$A6089,Inventory!$AF$2:$AI$5552,4,FALSE),IF($U$8="BV",VLOOKUP(Search!$A6089,Inventory!$AH$2:$AI$5552,2,FALSE),""))),"")</f>
        <v/>
      </c>
      <c r="C6089" s="38"/>
      <c r="D6089" s="38"/>
      <c r="E6089" s="38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22"/>
    </row>
    <row r="6090" spans="1:22" x14ac:dyDescent="0.2">
      <c r="A6090" s="24">
        <f>1+LARGE($A$11:A6089,1)</f>
        <v>6079</v>
      </c>
      <c r="B6090" s="38" t="str">
        <f>_xlfn.IFNA(IF($U$8="set",VLOOKUP(Search!$A6090,Inventory!$AD$2:$AI$5552,6,FALSE),IF($U$8="Player",VLOOKUP(Search!$A6090,Inventory!$AF$2:$AI$5552,4,FALSE),IF($U$8="BV",VLOOKUP(Search!$A6090,Inventory!$AH$2:$AI$5552,2,FALSE),""))),"")</f>
        <v/>
      </c>
      <c r="C6090" s="38"/>
      <c r="D6090" s="38"/>
      <c r="E6090" s="38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22"/>
    </row>
    <row r="6091" spans="1:22" x14ac:dyDescent="0.2">
      <c r="A6091" s="24">
        <f>1+LARGE($A$11:A6090,1)</f>
        <v>6080</v>
      </c>
      <c r="B6091" s="38" t="str">
        <f>_xlfn.IFNA(IF($U$8="set",VLOOKUP(Search!$A6091,Inventory!$AD$2:$AI$5552,6,FALSE),IF($U$8="Player",VLOOKUP(Search!$A6091,Inventory!$AF$2:$AI$5552,4,FALSE),IF($U$8="BV",VLOOKUP(Search!$A6091,Inventory!$AH$2:$AI$5552,2,FALSE),""))),"")</f>
        <v/>
      </c>
      <c r="C6091" s="38"/>
      <c r="D6091" s="38"/>
      <c r="E6091" s="38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22"/>
    </row>
    <row r="6092" spans="1:22" x14ac:dyDescent="0.2">
      <c r="A6092" s="24">
        <f>1+LARGE($A$11:A6091,1)</f>
        <v>6081</v>
      </c>
      <c r="B6092" s="38" t="str">
        <f>_xlfn.IFNA(IF($U$8="set",VLOOKUP(Search!$A6092,Inventory!$AD$2:$AI$5552,6,FALSE),IF($U$8="Player",VLOOKUP(Search!$A6092,Inventory!$AF$2:$AI$5552,4,FALSE),IF($U$8="BV",VLOOKUP(Search!$A6092,Inventory!$AH$2:$AI$5552,2,FALSE),""))),"")</f>
        <v/>
      </c>
      <c r="C6092" s="38"/>
      <c r="D6092" s="38"/>
      <c r="E6092" s="38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22"/>
    </row>
    <row r="6093" spans="1:22" x14ac:dyDescent="0.2">
      <c r="A6093" s="24">
        <f>1+LARGE($A$11:A6092,1)</f>
        <v>6082</v>
      </c>
      <c r="B6093" s="38" t="str">
        <f>_xlfn.IFNA(IF($U$8="set",VLOOKUP(Search!$A6093,Inventory!$AD$2:$AI$5552,6,FALSE),IF($U$8="Player",VLOOKUP(Search!$A6093,Inventory!$AF$2:$AI$5552,4,FALSE),IF($U$8="BV",VLOOKUP(Search!$A6093,Inventory!$AH$2:$AI$5552,2,FALSE),""))),"")</f>
        <v/>
      </c>
      <c r="C6093" s="38"/>
      <c r="D6093" s="38"/>
      <c r="E6093" s="38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22"/>
    </row>
    <row r="6094" spans="1:22" x14ac:dyDescent="0.2">
      <c r="A6094" s="24">
        <f>1+LARGE($A$11:A6093,1)</f>
        <v>6083</v>
      </c>
      <c r="B6094" s="38" t="str">
        <f>_xlfn.IFNA(IF($U$8="set",VLOOKUP(Search!$A6094,Inventory!$AD$2:$AI$5552,6,FALSE),IF($U$8="Player",VLOOKUP(Search!$A6094,Inventory!$AF$2:$AI$5552,4,FALSE),IF($U$8="BV",VLOOKUP(Search!$A6094,Inventory!$AH$2:$AI$5552,2,FALSE),""))),"")</f>
        <v/>
      </c>
      <c r="C6094" s="38"/>
      <c r="D6094" s="38"/>
      <c r="E6094" s="38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22"/>
    </row>
    <row r="6095" spans="1:22" x14ac:dyDescent="0.2">
      <c r="A6095" s="24">
        <f>1+LARGE($A$11:A6094,1)</f>
        <v>6084</v>
      </c>
      <c r="B6095" s="38" t="str">
        <f>_xlfn.IFNA(IF($U$8="set",VLOOKUP(Search!$A6095,Inventory!$AD$2:$AI$5552,6,FALSE),IF($U$8="Player",VLOOKUP(Search!$A6095,Inventory!$AF$2:$AI$5552,4,FALSE),IF($U$8="BV",VLOOKUP(Search!$A6095,Inventory!$AH$2:$AI$5552,2,FALSE),""))),"")</f>
        <v/>
      </c>
      <c r="C6095" s="38"/>
      <c r="D6095" s="38"/>
      <c r="E6095" s="38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22"/>
    </row>
    <row r="6096" spans="1:22" x14ac:dyDescent="0.2">
      <c r="A6096" s="24">
        <f>1+LARGE($A$11:A6095,1)</f>
        <v>6085</v>
      </c>
      <c r="B6096" s="38" t="str">
        <f>_xlfn.IFNA(IF($U$8="set",VLOOKUP(Search!$A6096,Inventory!$AD$2:$AI$5552,6,FALSE),IF($U$8="Player",VLOOKUP(Search!$A6096,Inventory!$AF$2:$AI$5552,4,FALSE),IF($U$8="BV",VLOOKUP(Search!$A6096,Inventory!$AH$2:$AI$5552,2,FALSE),""))),"")</f>
        <v/>
      </c>
      <c r="C6096" s="38"/>
      <c r="D6096" s="38"/>
      <c r="E6096" s="38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22"/>
    </row>
    <row r="6097" spans="1:22" x14ac:dyDescent="0.2">
      <c r="A6097" s="24">
        <f>1+LARGE($A$11:A6096,1)</f>
        <v>6086</v>
      </c>
      <c r="B6097" s="38" t="str">
        <f>_xlfn.IFNA(IF($U$8="set",VLOOKUP(Search!$A6097,Inventory!$AD$2:$AI$5552,6,FALSE),IF($U$8="Player",VLOOKUP(Search!$A6097,Inventory!$AF$2:$AI$5552,4,FALSE),IF($U$8="BV",VLOOKUP(Search!$A6097,Inventory!$AH$2:$AI$5552,2,FALSE),""))),"")</f>
        <v/>
      </c>
      <c r="C6097" s="38"/>
      <c r="D6097" s="38"/>
      <c r="E6097" s="38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22"/>
    </row>
    <row r="6098" spans="1:22" x14ac:dyDescent="0.2">
      <c r="A6098" s="24">
        <f>1+LARGE($A$11:A6097,1)</f>
        <v>6087</v>
      </c>
      <c r="B6098" s="38" t="str">
        <f>_xlfn.IFNA(IF($U$8="set",VLOOKUP(Search!$A6098,Inventory!$AD$2:$AI$5552,6,FALSE),IF($U$8="Player",VLOOKUP(Search!$A6098,Inventory!$AF$2:$AI$5552,4,FALSE),IF($U$8="BV",VLOOKUP(Search!$A6098,Inventory!$AH$2:$AI$5552,2,FALSE),""))),"")</f>
        <v/>
      </c>
      <c r="C6098" s="38"/>
      <c r="D6098" s="38"/>
      <c r="E6098" s="38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22"/>
    </row>
    <row r="6099" spans="1:22" x14ac:dyDescent="0.2">
      <c r="A6099" s="24">
        <f>1+LARGE($A$11:A6098,1)</f>
        <v>6088</v>
      </c>
      <c r="B6099" s="38" t="str">
        <f>_xlfn.IFNA(IF($U$8="set",VLOOKUP(Search!$A6099,Inventory!$AD$2:$AI$5552,6,FALSE),IF($U$8="Player",VLOOKUP(Search!$A6099,Inventory!$AF$2:$AI$5552,4,FALSE),IF($U$8="BV",VLOOKUP(Search!$A6099,Inventory!$AH$2:$AI$5552,2,FALSE),""))),"")</f>
        <v/>
      </c>
      <c r="C6099" s="38"/>
      <c r="D6099" s="38"/>
      <c r="E6099" s="38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22"/>
    </row>
    <row r="6100" spans="1:22" x14ac:dyDescent="0.2">
      <c r="A6100" s="24">
        <f>1+LARGE($A$11:A6099,1)</f>
        <v>6089</v>
      </c>
      <c r="B6100" s="38" t="str">
        <f>_xlfn.IFNA(IF($U$8="set",VLOOKUP(Search!$A6100,Inventory!$AD$2:$AI$5552,6,FALSE),IF($U$8="Player",VLOOKUP(Search!$A6100,Inventory!$AF$2:$AI$5552,4,FALSE),IF($U$8="BV",VLOOKUP(Search!$A6100,Inventory!$AH$2:$AI$5552,2,FALSE),""))),"")</f>
        <v/>
      </c>
      <c r="C6100" s="38"/>
      <c r="D6100" s="38"/>
      <c r="E6100" s="38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22"/>
    </row>
    <row r="6101" spans="1:22" x14ac:dyDescent="0.2">
      <c r="A6101" s="24">
        <f>1+LARGE($A$11:A6100,1)</f>
        <v>6090</v>
      </c>
      <c r="B6101" s="38" t="str">
        <f>_xlfn.IFNA(IF($U$8="set",VLOOKUP(Search!$A6101,Inventory!$AD$2:$AI$5552,6,FALSE),IF($U$8="Player",VLOOKUP(Search!$A6101,Inventory!$AF$2:$AI$5552,4,FALSE),IF($U$8="BV",VLOOKUP(Search!$A6101,Inventory!$AH$2:$AI$5552,2,FALSE),""))),"")</f>
        <v/>
      </c>
      <c r="C6101" s="38"/>
      <c r="D6101" s="38"/>
      <c r="E6101" s="38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22"/>
    </row>
    <row r="6102" spans="1:22" x14ac:dyDescent="0.2">
      <c r="A6102" s="24">
        <f>1+LARGE($A$11:A6101,1)</f>
        <v>6091</v>
      </c>
      <c r="B6102" s="38" t="str">
        <f>_xlfn.IFNA(IF($U$8="set",VLOOKUP(Search!$A6102,Inventory!$AD$2:$AI$5552,6,FALSE),IF($U$8="Player",VLOOKUP(Search!$A6102,Inventory!$AF$2:$AI$5552,4,FALSE),IF($U$8="BV",VLOOKUP(Search!$A6102,Inventory!$AH$2:$AI$5552,2,FALSE),""))),"")</f>
        <v/>
      </c>
      <c r="C6102" s="38"/>
      <c r="D6102" s="38"/>
      <c r="E6102" s="38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22"/>
    </row>
    <row r="6103" spans="1:22" x14ac:dyDescent="0.2">
      <c r="A6103" s="24">
        <f>1+LARGE($A$11:A6102,1)</f>
        <v>6092</v>
      </c>
      <c r="B6103" s="38" t="str">
        <f>_xlfn.IFNA(IF($U$8="set",VLOOKUP(Search!$A6103,Inventory!$AD$2:$AI$5552,6,FALSE),IF($U$8="Player",VLOOKUP(Search!$A6103,Inventory!$AF$2:$AI$5552,4,FALSE),IF($U$8="BV",VLOOKUP(Search!$A6103,Inventory!$AH$2:$AI$5552,2,FALSE),""))),"")</f>
        <v/>
      </c>
      <c r="C6103" s="38"/>
      <c r="D6103" s="38"/>
      <c r="E6103" s="38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22"/>
    </row>
    <row r="6104" spans="1:22" x14ac:dyDescent="0.2">
      <c r="A6104" s="24">
        <f>1+LARGE($A$11:A6103,1)</f>
        <v>6093</v>
      </c>
      <c r="B6104" s="38" t="str">
        <f>_xlfn.IFNA(IF($U$8="set",VLOOKUP(Search!$A6104,Inventory!$AD$2:$AI$5552,6,FALSE),IF($U$8="Player",VLOOKUP(Search!$A6104,Inventory!$AF$2:$AI$5552,4,FALSE),IF($U$8="BV",VLOOKUP(Search!$A6104,Inventory!$AH$2:$AI$5552,2,FALSE),""))),"")</f>
        <v/>
      </c>
      <c r="C6104" s="38"/>
      <c r="D6104" s="38"/>
      <c r="E6104" s="38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22"/>
    </row>
    <row r="6105" spans="1:22" x14ac:dyDescent="0.2">
      <c r="A6105" s="24">
        <f>1+LARGE($A$11:A6104,1)</f>
        <v>6094</v>
      </c>
      <c r="B6105" s="38" t="str">
        <f>_xlfn.IFNA(IF($U$8="set",VLOOKUP(Search!$A6105,Inventory!$AD$2:$AI$5552,6,FALSE),IF($U$8="Player",VLOOKUP(Search!$A6105,Inventory!$AF$2:$AI$5552,4,FALSE),IF($U$8="BV",VLOOKUP(Search!$A6105,Inventory!$AH$2:$AI$5552,2,FALSE),""))),"")</f>
        <v/>
      </c>
      <c r="C6105" s="38"/>
      <c r="D6105" s="38"/>
      <c r="E6105" s="38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22"/>
    </row>
    <row r="6106" spans="1:22" x14ac:dyDescent="0.2">
      <c r="A6106" s="24">
        <f>1+LARGE($A$11:A6105,1)</f>
        <v>6095</v>
      </c>
      <c r="B6106" s="38" t="str">
        <f>_xlfn.IFNA(IF($U$8="set",VLOOKUP(Search!$A6106,Inventory!$AD$2:$AI$5552,6,FALSE),IF($U$8="Player",VLOOKUP(Search!$A6106,Inventory!$AF$2:$AI$5552,4,FALSE),IF($U$8="BV",VLOOKUP(Search!$A6106,Inventory!$AH$2:$AI$5552,2,FALSE),""))),"")</f>
        <v/>
      </c>
      <c r="C6106" s="38"/>
      <c r="D6106" s="38"/>
      <c r="E6106" s="38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22"/>
    </row>
    <row r="6107" spans="1:22" x14ac:dyDescent="0.2">
      <c r="A6107" s="24">
        <f>1+LARGE($A$11:A6106,1)</f>
        <v>6096</v>
      </c>
      <c r="B6107" s="38" t="str">
        <f>_xlfn.IFNA(IF($U$8="set",VLOOKUP(Search!$A6107,Inventory!$AD$2:$AI$5552,6,FALSE),IF($U$8="Player",VLOOKUP(Search!$A6107,Inventory!$AF$2:$AI$5552,4,FALSE),IF($U$8="BV",VLOOKUP(Search!$A6107,Inventory!$AH$2:$AI$5552,2,FALSE),""))),"")</f>
        <v/>
      </c>
      <c r="C6107" s="38"/>
      <c r="D6107" s="38"/>
      <c r="E6107" s="38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22"/>
    </row>
    <row r="6108" spans="1:22" x14ac:dyDescent="0.2">
      <c r="A6108" s="24">
        <f>1+LARGE($A$11:A6107,1)</f>
        <v>6097</v>
      </c>
      <c r="B6108" s="38" t="str">
        <f>_xlfn.IFNA(IF($U$8="set",VLOOKUP(Search!$A6108,Inventory!$AD$2:$AI$5552,6,FALSE),IF($U$8="Player",VLOOKUP(Search!$A6108,Inventory!$AF$2:$AI$5552,4,FALSE),IF($U$8="BV",VLOOKUP(Search!$A6108,Inventory!$AH$2:$AI$5552,2,FALSE),""))),"")</f>
        <v/>
      </c>
      <c r="C6108" s="38"/>
      <c r="D6108" s="38"/>
      <c r="E6108" s="38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22"/>
    </row>
    <row r="6109" spans="1:22" x14ac:dyDescent="0.2">
      <c r="A6109" s="24">
        <f>1+LARGE($A$11:A6108,1)</f>
        <v>6098</v>
      </c>
      <c r="B6109" s="38" t="str">
        <f>_xlfn.IFNA(IF($U$8="set",VLOOKUP(Search!$A6109,Inventory!$AD$2:$AI$5552,6,FALSE),IF($U$8="Player",VLOOKUP(Search!$A6109,Inventory!$AF$2:$AI$5552,4,FALSE),IF($U$8="BV",VLOOKUP(Search!$A6109,Inventory!$AH$2:$AI$5552,2,FALSE),""))),"")</f>
        <v/>
      </c>
      <c r="C6109" s="38"/>
      <c r="D6109" s="38"/>
      <c r="E6109" s="38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22"/>
    </row>
    <row r="6110" spans="1:22" x14ac:dyDescent="0.2">
      <c r="A6110" s="24">
        <f>1+LARGE($A$11:A6109,1)</f>
        <v>6099</v>
      </c>
      <c r="B6110" s="38" t="str">
        <f>_xlfn.IFNA(IF($U$8="set",VLOOKUP(Search!$A6110,Inventory!$AD$2:$AI$5552,6,FALSE),IF($U$8="Player",VLOOKUP(Search!$A6110,Inventory!$AF$2:$AI$5552,4,FALSE),IF($U$8="BV",VLOOKUP(Search!$A6110,Inventory!$AH$2:$AI$5552,2,FALSE),""))),"")</f>
        <v/>
      </c>
      <c r="C6110" s="38"/>
      <c r="D6110" s="38"/>
      <c r="E6110" s="38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22"/>
    </row>
    <row r="6111" spans="1:22" x14ac:dyDescent="0.2">
      <c r="A6111" s="24">
        <f>1+LARGE($A$11:A6110,1)</f>
        <v>6100</v>
      </c>
      <c r="B6111" s="38" t="str">
        <f>_xlfn.IFNA(IF($U$8="set",VLOOKUP(Search!$A6111,Inventory!$AD$2:$AI$5552,6,FALSE),IF($U$8="Player",VLOOKUP(Search!$A6111,Inventory!$AF$2:$AI$5552,4,FALSE),IF($U$8="BV",VLOOKUP(Search!$A6111,Inventory!$AH$2:$AI$5552,2,FALSE),""))),"")</f>
        <v/>
      </c>
      <c r="C6111" s="38"/>
      <c r="D6111" s="38"/>
      <c r="E6111" s="38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22"/>
    </row>
    <row r="6112" spans="1:22" x14ac:dyDescent="0.2">
      <c r="A6112" s="24">
        <f>1+LARGE($A$11:A6111,1)</f>
        <v>6101</v>
      </c>
      <c r="B6112" s="38" t="str">
        <f>_xlfn.IFNA(IF($U$8="set",VLOOKUP(Search!$A6112,Inventory!$AD$2:$AI$5552,6,FALSE),IF($U$8="Player",VLOOKUP(Search!$A6112,Inventory!$AF$2:$AI$5552,4,FALSE),IF($U$8="BV",VLOOKUP(Search!$A6112,Inventory!$AH$2:$AI$5552,2,FALSE),""))),"")</f>
        <v/>
      </c>
      <c r="C6112" s="38"/>
      <c r="D6112" s="38"/>
      <c r="E6112" s="38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22"/>
    </row>
    <row r="6113" spans="1:22" x14ac:dyDescent="0.2">
      <c r="A6113" s="24">
        <f>1+LARGE($A$11:A6112,1)</f>
        <v>6102</v>
      </c>
      <c r="B6113" s="38" t="str">
        <f>_xlfn.IFNA(IF($U$8="set",VLOOKUP(Search!$A6113,Inventory!$AD$2:$AI$5552,6,FALSE),IF($U$8="Player",VLOOKUP(Search!$A6113,Inventory!$AF$2:$AI$5552,4,FALSE),IF($U$8="BV",VLOOKUP(Search!$A6113,Inventory!$AH$2:$AI$5552,2,FALSE),""))),"")</f>
        <v/>
      </c>
      <c r="C6113" s="38"/>
      <c r="D6113" s="38"/>
      <c r="E6113" s="38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22"/>
    </row>
    <row r="6114" spans="1:22" x14ac:dyDescent="0.2">
      <c r="A6114" s="24">
        <f>1+LARGE($A$11:A6113,1)</f>
        <v>6103</v>
      </c>
      <c r="B6114" s="38" t="str">
        <f>_xlfn.IFNA(IF($U$8="set",VLOOKUP(Search!$A6114,Inventory!$AD$2:$AI$5552,6,FALSE),IF($U$8="Player",VLOOKUP(Search!$A6114,Inventory!$AF$2:$AI$5552,4,FALSE),IF($U$8="BV",VLOOKUP(Search!$A6114,Inventory!$AH$2:$AI$5552,2,FALSE),""))),"")</f>
        <v/>
      </c>
      <c r="C6114" s="38"/>
      <c r="D6114" s="38"/>
      <c r="E6114" s="38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22"/>
    </row>
    <row r="6115" spans="1:22" x14ac:dyDescent="0.2">
      <c r="A6115" s="24">
        <f>1+LARGE($A$11:A6114,1)</f>
        <v>6104</v>
      </c>
      <c r="B6115" s="38" t="str">
        <f>_xlfn.IFNA(IF($U$8="set",VLOOKUP(Search!$A6115,Inventory!$AD$2:$AI$5552,6,FALSE),IF($U$8="Player",VLOOKUP(Search!$A6115,Inventory!$AF$2:$AI$5552,4,FALSE),IF($U$8="BV",VLOOKUP(Search!$A6115,Inventory!$AH$2:$AI$5552,2,FALSE),""))),"")</f>
        <v/>
      </c>
      <c r="C6115" s="38"/>
      <c r="D6115" s="38"/>
      <c r="E6115" s="38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22"/>
    </row>
    <row r="6116" spans="1:22" x14ac:dyDescent="0.2">
      <c r="A6116" s="24">
        <f>1+LARGE($A$11:A6115,1)</f>
        <v>6105</v>
      </c>
      <c r="B6116" s="38" t="str">
        <f>_xlfn.IFNA(IF($U$8="set",VLOOKUP(Search!$A6116,Inventory!$AD$2:$AI$5552,6,FALSE),IF($U$8="Player",VLOOKUP(Search!$A6116,Inventory!$AF$2:$AI$5552,4,FALSE),IF($U$8="BV",VLOOKUP(Search!$A6116,Inventory!$AH$2:$AI$5552,2,FALSE),""))),"")</f>
        <v/>
      </c>
      <c r="C6116" s="38"/>
      <c r="D6116" s="38"/>
      <c r="E6116" s="38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22"/>
    </row>
    <row r="6117" spans="1:22" x14ac:dyDescent="0.2">
      <c r="A6117" s="24">
        <f>1+LARGE($A$11:A6116,1)</f>
        <v>6106</v>
      </c>
      <c r="B6117" s="38" t="str">
        <f>_xlfn.IFNA(IF($U$8="set",VLOOKUP(Search!$A6117,Inventory!$AD$2:$AI$5552,6,FALSE),IF($U$8="Player",VLOOKUP(Search!$A6117,Inventory!$AF$2:$AI$5552,4,FALSE),IF($U$8="BV",VLOOKUP(Search!$A6117,Inventory!$AH$2:$AI$5552,2,FALSE),""))),"")</f>
        <v/>
      </c>
      <c r="C6117" s="38"/>
      <c r="D6117" s="38"/>
      <c r="E6117" s="38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22"/>
    </row>
    <row r="6118" spans="1:22" x14ac:dyDescent="0.2">
      <c r="A6118" s="24">
        <f>1+LARGE($A$11:A6117,1)</f>
        <v>6107</v>
      </c>
      <c r="B6118" s="38" t="str">
        <f>_xlfn.IFNA(IF($U$8="set",VLOOKUP(Search!$A6118,Inventory!$AD$2:$AI$5552,6,FALSE),IF($U$8="Player",VLOOKUP(Search!$A6118,Inventory!$AF$2:$AI$5552,4,FALSE),IF($U$8="BV",VLOOKUP(Search!$A6118,Inventory!$AH$2:$AI$5552,2,FALSE),""))),"")</f>
        <v/>
      </c>
      <c r="C6118" s="38"/>
      <c r="D6118" s="38"/>
      <c r="E6118" s="38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22"/>
    </row>
    <row r="6119" spans="1:22" x14ac:dyDescent="0.2">
      <c r="A6119" s="24">
        <f>1+LARGE($A$11:A6118,1)</f>
        <v>6108</v>
      </c>
      <c r="B6119" s="38" t="str">
        <f>_xlfn.IFNA(IF($U$8="set",VLOOKUP(Search!$A6119,Inventory!$AD$2:$AI$5552,6,FALSE),IF($U$8="Player",VLOOKUP(Search!$A6119,Inventory!$AF$2:$AI$5552,4,FALSE),IF($U$8="BV",VLOOKUP(Search!$A6119,Inventory!$AH$2:$AI$5552,2,FALSE),""))),"")</f>
        <v/>
      </c>
      <c r="C6119" s="38"/>
      <c r="D6119" s="38"/>
      <c r="E6119" s="38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22"/>
    </row>
    <row r="6120" spans="1:22" x14ac:dyDescent="0.2">
      <c r="A6120" s="24">
        <f>1+LARGE($A$11:A6119,1)</f>
        <v>6109</v>
      </c>
      <c r="B6120" s="38" t="str">
        <f>_xlfn.IFNA(IF($U$8="set",VLOOKUP(Search!$A6120,Inventory!$AD$2:$AI$5552,6,FALSE),IF($U$8="Player",VLOOKUP(Search!$A6120,Inventory!$AF$2:$AI$5552,4,FALSE),IF($U$8="BV",VLOOKUP(Search!$A6120,Inventory!$AH$2:$AI$5552,2,FALSE),""))),"")</f>
        <v/>
      </c>
      <c r="C6120" s="38"/>
      <c r="D6120" s="38"/>
      <c r="E6120" s="38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22"/>
    </row>
    <row r="6121" spans="1:22" x14ac:dyDescent="0.2">
      <c r="A6121" s="24">
        <f>1+LARGE($A$11:A6120,1)</f>
        <v>6110</v>
      </c>
      <c r="B6121" s="38" t="str">
        <f>_xlfn.IFNA(IF($U$8="set",VLOOKUP(Search!$A6121,Inventory!$AD$2:$AI$5552,6,FALSE),IF($U$8="Player",VLOOKUP(Search!$A6121,Inventory!$AF$2:$AI$5552,4,FALSE),IF($U$8="BV",VLOOKUP(Search!$A6121,Inventory!$AH$2:$AI$5552,2,FALSE),""))),"")</f>
        <v/>
      </c>
      <c r="C6121" s="38"/>
      <c r="D6121" s="38"/>
      <c r="E6121" s="38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22"/>
    </row>
    <row r="6122" spans="1:22" x14ac:dyDescent="0.2">
      <c r="A6122" s="24">
        <f>1+LARGE($A$11:A6121,1)</f>
        <v>6111</v>
      </c>
      <c r="B6122" s="38" t="str">
        <f>_xlfn.IFNA(IF($U$8="set",VLOOKUP(Search!$A6122,Inventory!$AD$2:$AI$5552,6,FALSE),IF($U$8="Player",VLOOKUP(Search!$A6122,Inventory!$AF$2:$AI$5552,4,FALSE),IF($U$8="BV",VLOOKUP(Search!$A6122,Inventory!$AH$2:$AI$5552,2,FALSE),""))),"")</f>
        <v/>
      </c>
      <c r="C6122" s="38"/>
      <c r="D6122" s="38"/>
      <c r="E6122" s="38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22"/>
    </row>
    <row r="6123" spans="1:22" x14ac:dyDescent="0.2">
      <c r="A6123" s="24">
        <f>1+LARGE($A$11:A6122,1)</f>
        <v>6112</v>
      </c>
      <c r="B6123" s="38" t="str">
        <f>_xlfn.IFNA(IF($U$8="set",VLOOKUP(Search!$A6123,Inventory!$AD$2:$AI$5552,6,FALSE),IF($U$8="Player",VLOOKUP(Search!$A6123,Inventory!$AF$2:$AI$5552,4,FALSE),IF($U$8="BV",VLOOKUP(Search!$A6123,Inventory!$AH$2:$AI$5552,2,FALSE),""))),"")</f>
        <v/>
      </c>
      <c r="C6123" s="38"/>
      <c r="D6123" s="38"/>
      <c r="E6123" s="38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22"/>
    </row>
    <row r="6124" spans="1:22" x14ac:dyDescent="0.2">
      <c r="A6124" s="24">
        <f>1+LARGE($A$11:A6123,1)</f>
        <v>6113</v>
      </c>
      <c r="B6124" s="38" t="str">
        <f>_xlfn.IFNA(IF($U$8="set",VLOOKUP(Search!$A6124,Inventory!$AD$2:$AI$5552,6,FALSE),IF($U$8="Player",VLOOKUP(Search!$A6124,Inventory!$AF$2:$AI$5552,4,FALSE),IF($U$8="BV",VLOOKUP(Search!$A6124,Inventory!$AH$2:$AI$5552,2,FALSE),""))),"")</f>
        <v/>
      </c>
      <c r="C6124" s="38"/>
      <c r="D6124" s="38"/>
      <c r="E6124" s="38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22"/>
    </row>
    <row r="6125" spans="1:22" x14ac:dyDescent="0.2">
      <c r="A6125" s="24">
        <f>1+LARGE($A$11:A6124,1)</f>
        <v>6114</v>
      </c>
      <c r="B6125" s="38" t="str">
        <f>_xlfn.IFNA(IF($U$8="set",VLOOKUP(Search!$A6125,Inventory!$AD$2:$AI$5552,6,FALSE),IF($U$8="Player",VLOOKUP(Search!$A6125,Inventory!$AF$2:$AI$5552,4,FALSE),IF($U$8="BV",VLOOKUP(Search!$A6125,Inventory!$AH$2:$AI$5552,2,FALSE),""))),"")</f>
        <v/>
      </c>
      <c r="C6125" s="38"/>
      <c r="D6125" s="38"/>
      <c r="E6125" s="38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22"/>
    </row>
    <row r="6126" spans="1:22" x14ac:dyDescent="0.2">
      <c r="A6126" s="24">
        <f>1+LARGE($A$11:A6125,1)</f>
        <v>6115</v>
      </c>
      <c r="B6126" s="38" t="str">
        <f>_xlfn.IFNA(IF($U$8="set",VLOOKUP(Search!$A6126,Inventory!$AD$2:$AI$5552,6,FALSE),IF($U$8="Player",VLOOKUP(Search!$A6126,Inventory!$AF$2:$AI$5552,4,FALSE),IF($U$8="BV",VLOOKUP(Search!$A6126,Inventory!$AH$2:$AI$5552,2,FALSE),""))),"")</f>
        <v/>
      </c>
      <c r="C6126" s="38"/>
      <c r="D6126" s="38"/>
      <c r="E6126" s="38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22"/>
    </row>
    <row r="6127" spans="1:22" x14ac:dyDescent="0.2">
      <c r="A6127" s="24">
        <f>1+LARGE($A$11:A6126,1)</f>
        <v>6116</v>
      </c>
      <c r="B6127" s="38" t="str">
        <f>_xlfn.IFNA(IF($U$8="set",VLOOKUP(Search!$A6127,Inventory!$AD$2:$AI$5552,6,FALSE),IF($U$8="Player",VLOOKUP(Search!$A6127,Inventory!$AF$2:$AI$5552,4,FALSE),IF($U$8="BV",VLOOKUP(Search!$A6127,Inventory!$AH$2:$AI$5552,2,FALSE),""))),"")</f>
        <v/>
      </c>
      <c r="C6127" s="38"/>
      <c r="D6127" s="38"/>
      <c r="E6127" s="38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22"/>
    </row>
    <row r="6128" spans="1:22" x14ac:dyDescent="0.2">
      <c r="A6128" s="24">
        <f>1+LARGE($A$11:A6127,1)</f>
        <v>6117</v>
      </c>
      <c r="B6128" s="38" t="str">
        <f>_xlfn.IFNA(IF($U$8="set",VLOOKUP(Search!$A6128,Inventory!$AD$2:$AI$5552,6,FALSE),IF($U$8="Player",VLOOKUP(Search!$A6128,Inventory!$AF$2:$AI$5552,4,FALSE),IF($U$8="BV",VLOOKUP(Search!$A6128,Inventory!$AH$2:$AI$5552,2,FALSE),""))),"")</f>
        <v/>
      </c>
      <c r="C6128" s="38"/>
      <c r="D6128" s="38"/>
      <c r="E6128" s="38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22"/>
    </row>
    <row r="6129" spans="1:22" x14ac:dyDescent="0.2">
      <c r="A6129" s="24">
        <f>1+LARGE($A$11:A6128,1)</f>
        <v>6118</v>
      </c>
      <c r="B6129" s="38" t="str">
        <f>_xlfn.IFNA(IF($U$8="set",VLOOKUP(Search!$A6129,Inventory!$AD$2:$AI$5552,6,FALSE),IF($U$8="Player",VLOOKUP(Search!$A6129,Inventory!$AF$2:$AI$5552,4,FALSE),IF($U$8="BV",VLOOKUP(Search!$A6129,Inventory!$AH$2:$AI$5552,2,FALSE),""))),"")</f>
        <v/>
      </c>
      <c r="C6129" s="38"/>
      <c r="D6129" s="38"/>
      <c r="E6129" s="38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22"/>
    </row>
    <row r="6130" spans="1:22" x14ac:dyDescent="0.2">
      <c r="A6130" s="24">
        <f>1+LARGE($A$11:A6129,1)</f>
        <v>6119</v>
      </c>
      <c r="B6130" s="38" t="str">
        <f>_xlfn.IFNA(IF($U$8="set",VLOOKUP(Search!$A6130,Inventory!$AD$2:$AI$5552,6,FALSE),IF($U$8="Player",VLOOKUP(Search!$A6130,Inventory!$AF$2:$AI$5552,4,FALSE),IF($U$8="BV",VLOOKUP(Search!$A6130,Inventory!$AH$2:$AI$5552,2,FALSE),""))),"")</f>
        <v/>
      </c>
      <c r="C6130" s="38"/>
      <c r="D6130" s="38"/>
      <c r="E6130" s="38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22"/>
    </row>
    <row r="6131" spans="1:22" x14ac:dyDescent="0.2">
      <c r="A6131" s="24">
        <f>1+LARGE($A$11:A6130,1)</f>
        <v>6120</v>
      </c>
      <c r="B6131" s="38" t="str">
        <f>_xlfn.IFNA(IF($U$8="set",VLOOKUP(Search!$A6131,Inventory!$AD$2:$AI$5552,6,FALSE),IF($U$8="Player",VLOOKUP(Search!$A6131,Inventory!$AF$2:$AI$5552,4,FALSE),IF($U$8="BV",VLOOKUP(Search!$A6131,Inventory!$AH$2:$AI$5552,2,FALSE),""))),"")</f>
        <v/>
      </c>
      <c r="C6131" s="38"/>
      <c r="D6131" s="38"/>
      <c r="E6131" s="38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22"/>
    </row>
    <row r="6132" spans="1:22" x14ac:dyDescent="0.2">
      <c r="A6132" s="24">
        <f>1+LARGE($A$11:A6131,1)</f>
        <v>6121</v>
      </c>
      <c r="B6132" s="38" t="str">
        <f>_xlfn.IFNA(IF($U$8="set",VLOOKUP(Search!$A6132,Inventory!$AD$2:$AI$5552,6,FALSE),IF($U$8="Player",VLOOKUP(Search!$A6132,Inventory!$AF$2:$AI$5552,4,FALSE),IF($U$8="BV",VLOOKUP(Search!$A6132,Inventory!$AH$2:$AI$5552,2,FALSE),""))),"")</f>
        <v/>
      </c>
      <c r="C6132" s="38"/>
      <c r="D6132" s="38"/>
      <c r="E6132" s="38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22"/>
    </row>
    <row r="6133" spans="1:22" x14ac:dyDescent="0.2">
      <c r="A6133" s="24">
        <f>1+LARGE($A$11:A6132,1)</f>
        <v>6122</v>
      </c>
      <c r="B6133" s="38" t="str">
        <f>_xlfn.IFNA(IF($U$8="set",VLOOKUP(Search!$A6133,Inventory!$AD$2:$AI$5552,6,FALSE),IF($U$8="Player",VLOOKUP(Search!$A6133,Inventory!$AF$2:$AI$5552,4,FALSE),IF($U$8="BV",VLOOKUP(Search!$A6133,Inventory!$AH$2:$AI$5552,2,FALSE),""))),"")</f>
        <v/>
      </c>
      <c r="C6133" s="38"/>
      <c r="D6133" s="38"/>
      <c r="E6133" s="38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22"/>
    </row>
    <row r="6134" spans="1:22" x14ac:dyDescent="0.2">
      <c r="A6134" s="24">
        <f>1+LARGE($A$11:A6133,1)</f>
        <v>6123</v>
      </c>
      <c r="B6134" s="38" t="str">
        <f>_xlfn.IFNA(IF($U$8="set",VLOOKUP(Search!$A6134,Inventory!$AD$2:$AI$5552,6,FALSE),IF($U$8="Player",VLOOKUP(Search!$A6134,Inventory!$AF$2:$AI$5552,4,FALSE),IF($U$8="BV",VLOOKUP(Search!$A6134,Inventory!$AH$2:$AI$5552,2,FALSE),""))),"")</f>
        <v/>
      </c>
      <c r="C6134" s="38"/>
      <c r="D6134" s="38"/>
      <c r="E6134" s="38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22"/>
    </row>
    <row r="6135" spans="1:22" x14ac:dyDescent="0.2">
      <c r="A6135" s="24">
        <f>1+LARGE($A$11:A6134,1)</f>
        <v>6124</v>
      </c>
      <c r="B6135" s="38" t="str">
        <f>_xlfn.IFNA(IF($U$8="set",VLOOKUP(Search!$A6135,Inventory!$AD$2:$AI$5552,6,FALSE),IF($U$8="Player",VLOOKUP(Search!$A6135,Inventory!$AF$2:$AI$5552,4,FALSE),IF($U$8="BV",VLOOKUP(Search!$A6135,Inventory!$AH$2:$AI$5552,2,FALSE),""))),"")</f>
        <v/>
      </c>
      <c r="C6135" s="38"/>
      <c r="D6135" s="38"/>
      <c r="E6135" s="38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22"/>
    </row>
    <row r="6136" spans="1:22" x14ac:dyDescent="0.2">
      <c r="A6136" s="24">
        <f>1+LARGE($A$11:A6135,1)</f>
        <v>6125</v>
      </c>
      <c r="B6136" s="38" t="str">
        <f>_xlfn.IFNA(IF($U$8="set",VLOOKUP(Search!$A6136,Inventory!$AD$2:$AI$5552,6,FALSE),IF($U$8="Player",VLOOKUP(Search!$A6136,Inventory!$AF$2:$AI$5552,4,FALSE),IF($U$8="BV",VLOOKUP(Search!$A6136,Inventory!$AH$2:$AI$5552,2,FALSE),""))),"")</f>
        <v/>
      </c>
      <c r="C6136" s="38"/>
      <c r="D6136" s="38"/>
      <c r="E6136" s="38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22"/>
    </row>
    <row r="6137" spans="1:22" x14ac:dyDescent="0.2">
      <c r="A6137" s="24">
        <f>1+LARGE($A$11:A6136,1)</f>
        <v>6126</v>
      </c>
      <c r="B6137" s="38" t="str">
        <f>_xlfn.IFNA(IF($U$8="set",VLOOKUP(Search!$A6137,Inventory!$AD$2:$AI$5552,6,FALSE),IF($U$8="Player",VLOOKUP(Search!$A6137,Inventory!$AF$2:$AI$5552,4,FALSE),IF($U$8="BV",VLOOKUP(Search!$A6137,Inventory!$AH$2:$AI$5552,2,FALSE),""))),"")</f>
        <v/>
      </c>
      <c r="C6137" s="38"/>
      <c r="D6137" s="38"/>
      <c r="E6137" s="38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22"/>
    </row>
    <row r="6138" spans="1:22" x14ac:dyDescent="0.2">
      <c r="A6138" s="24">
        <f>1+LARGE($A$11:A6137,1)</f>
        <v>6127</v>
      </c>
      <c r="B6138" s="38" t="str">
        <f>_xlfn.IFNA(IF($U$8="set",VLOOKUP(Search!$A6138,Inventory!$AD$2:$AI$5552,6,FALSE),IF($U$8="Player",VLOOKUP(Search!$A6138,Inventory!$AF$2:$AI$5552,4,FALSE),IF($U$8="BV",VLOOKUP(Search!$A6138,Inventory!$AH$2:$AI$5552,2,FALSE),""))),"")</f>
        <v/>
      </c>
      <c r="C6138" s="38"/>
      <c r="D6138" s="38"/>
      <c r="E6138" s="38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22"/>
    </row>
    <row r="6139" spans="1:22" x14ac:dyDescent="0.2">
      <c r="A6139" s="24">
        <f>1+LARGE($A$11:A6138,1)</f>
        <v>6128</v>
      </c>
      <c r="B6139" s="38" t="str">
        <f>_xlfn.IFNA(IF($U$8="set",VLOOKUP(Search!$A6139,Inventory!$AD$2:$AI$5552,6,FALSE),IF($U$8="Player",VLOOKUP(Search!$A6139,Inventory!$AF$2:$AI$5552,4,FALSE),IF($U$8="BV",VLOOKUP(Search!$A6139,Inventory!$AH$2:$AI$5552,2,FALSE),""))),"")</f>
        <v/>
      </c>
      <c r="C6139" s="38"/>
      <c r="D6139" s="38"/>
      <c r="E6139" s="38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22"/>
    </row>
    <row r="6140" spans="1:22" x14ac:dyDescent="0.2">
      <c r="A6140" s="24">
        <f>1+LARGE($A$11:A6139,1)</f>
        <v>6129</v>
      </c>
      <c r="B6140" s="38" t="str">
        <f>_xlfn.IFNA(IF($U$8="set",VLOOKUP(Search!$A6140,Inventory!$AD$2:$AI$5552,6,FALSE),IF($U$8="Player",VLOOKUP(Search!$A6140,Inventory!$AF$2:$AI$5552,4,FALSE),IF($U$8="BV",VLOOKUP(Search!$A6140,Inventory!$AH$2:$AI$5552,2,FALSE),""))),"")</f>
        <v/>
      </c>
      <c r="C6140" s="38"/>
      <c r="D6140" s="38"/>
      <c r="E6140" s="38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22"/>
    </row>
    <row r="6141" spans="1:22" x14ac:dyDescent="0.2">
      <c r="A6141" s="24">
        <f>1+LARGE($A$11:A6140,1)</f>
        <v>6130</v>
      </c>
      <c r="B6141" s="38" t="str">
        <f>_xlfn.IFNA(IF($U$8="set",VLOOKUP(Search!$A6141,Inventory!$AD$2:$AI$5552,6,FALSE),IF($U$8="Player",VLOOKUP(Search!$A6141,Inventory!$AF$2:$AI$5552,4,FALSE),IF($U$8="BV",VLOOKUP(Search!$A6141,Inventory!$AH$2:$AI$5552,2,FALSE),""))),"")</f>
        <v/>
      </c>
      <c r="C6141" s="38"/>
      <c r="D6141" s="38"/>
      <c r="E6141" s="38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22"/>
    </row>
    <row r="6142" spans="1:22" x14ac:dyDescent="0.2">
      <c r="A6142" s="24">
        <f>1+LARGE($A$11:A6141,1)</f>
        <v>6131</v>
      </c>
      <c r="B6142" s="38" t="str">
        <f>_xlfn.IFNA(IF($U$8="set",VLOOKUP(Search!$A6142,Inventory!$AD$2:$AI$5552,6,FALSE),IF($U$8="Player",VLOOKUP(Search!$A6142,Inventory!$AF$2:$AI$5552,4,FALSE),IF($U$8="BV",VLOOKUP(Search!$A6142,Inventory!$AH$2:$AI$5552,2,FALSE),""))),"")</f>
        <v/>
      </c>
      <c r="C6142" s="38"/>
      <c r="D6142" s="38"/>
      <c r="E6142" s="38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22"/>
    </row>
    <row r="6143" spans="1:22" x14ac:dyDescent="0.2">
      <c r="A6143" s="24">
        <f>1+LARGE($A$11:A6142,1)</f>
        <v>6132</v>
      </c>
      <c r="B6143" s="38" t="str">
        <f>_xlfn.IFNA(IF($U$8="set",VLOOKUP(Search!$A6143,Inventory!$AD$2:$AI$5552,6,FALSE),IF($U$8="Player",VLOOKUP(Search!$A6143,Inventory!$AF$2:$AI$5552,4,FALSE),IF($U$8="BV",VLOOKUP(Search!$A6143,Inventory!$AH$2:$AI$5552,2,FALSE),""))),"")</f>
        <v/>
      </c>
      <c r="C6143" s="38"/>
      <c r="D6143" s="38"/>
      <c r="E6143" s="38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22"/>
    </row>
    <row r="6144" spans="1:22" x14ac:dyDescent="0.2">
      <c r="A6144" s="24">
        <f>1+LARGE($A$11:A6143,1)</f>
        <v>6133</v>
      </c>
      <c r="B6144" s="38" t="str">
        <f>_xlfn.IFNA(IF($U$8="set",VLOOKUP(Search!$A6144,Inventory!$AD$2:$AI$5552,6,FALSE),IF($U$8="Player",VLOOKUP(Search!$A6144,Inventory!$AF$2:$AI$5552,4,FALSE),IF($U$8="BV",VLOOKUP(Search!$A6144,Inventory!$AH$2:$AI$5552,2,FALSE),""))),"")</f>
        <v/>
      </c>
      <c r="C6144" s="38"/>
      <c r="D6144" s="38"/>
      <c r="E6144" s="38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22"/>
    </row>
    <row r="6145" spans="1:22" x14ac:dyDescent="0.2">
      <c r="A6145" s="24">
        <f>1+LARGE($A$11:A6144,1)</f>
        <v>6134</v>
      </c>
      <c r="B6145" s="38" t="str">
        <f>_xlfn.IFNA(IF($U$8="set",VLOOKUP(Search!$A6145,Inventory!$AD$2:$AI$5552,6,FALSE),IF($U$8="Player",VLOOKUP(Search!$A6145,Inventory!$AF$2:$AI$5552,4,FALSE),IF($U$8="BV",VLOOKUP(Search!$A6145,Inventory!$AH$2:$AI$5552,2,FALSE),""))),"")</f>
        <v/>
      </c>
      <c r="C6145" s="38"/>
      <c r="D6145" s="38"/>
      <c r="E6145" s="38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22"/>
    </row>
    <row r="6146" spans="1:22" x14ac:dyDescent="0.2">
      <c r="A6146" s="24">
        <f>1+LARGE($A$11:A6145,1)</f>
        <v>6135</v>
      </c>
      <c r="B6146" s="38" t="str">
        <f>_xlfn.IFNA(IF($U$8="set",VLOOKUP(Search!$A6146,Inventory!$AD$2:$AI$5552,6,FALSE),IF($U$8="Player",VLOOKUP(Search!$A6146,Inventory!$AF$2:$AI$5552,4,FALSE),IF($U$8="BV",VLOOKUP(Search!$A6146,Inventory!$AH$2:$AI$5552,2,FALSE),""))),"")</f>
        <v/>
      </c>
      <c r="C6146" s="38"/>
      <c r="D6146" s="38"/>
      <c r="E6146" s="38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22"/>
    </row>
    <row r="6147" spans="1:22" x14ac:dyDescent="0.2">
      <c r="A6147" s="24">
        <f>1+LARGE($A$11:A6146,1)</f>
        <v>6136</v>
      </c>
      <c r="B6147" s="38" t="str">
        <f>_xlfn.IFNA(IF($U$8="set",VLOOKUP(Search!$A6147,Inventory!$AD$2:$AI$5552,6,FALSE),IF($U$8="Player",VLOOKUP(Search!$A6147,Inventory!$AF$2:$AI$5552,4,FALSE),IF($U$8="BV",VLOOKUP(Search!$A6147,Inventory!$AH$2:$AI$5552,2,FALSE),""))),"")</f>
        <v/>
      </c>
      <c r="C6147" s="38"/>
      <c r="D6147" s="38"/>
      <c r="E6147" s="38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22"/>
    </row>
    <row r="6148" spans="1:22" x14ac:dyDescent="0.2">
      <c r="A6148" s="24">
        <f>1+LARGE($A$11:A6147,1)</f>
        <v>6137</v>
      </c>
      <c r="B6148" s="38" t="str">
        <f>_xlfn.IFNA(IF($U$8="set",VLOOKUP(Search!$A6148,Inventory!$AD$2:$AI$5552,6,FALSE),IF($U$8="Player",VLOOKUP(Search!$A6148,Inventory!$AF$2:$AI$5552,4,FALSE),IF($U$8="BV",VLOOKUP(Search!$A6148,Inventory!$AH$2:$AI$5552,2,FALSE),""))),"")</f>
        <v/>
      </c>
      <c r="C6148" s="38"/>
      <c r="D6148" s="38"/>
      <c r="E6148" s="38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22"/>
    </row>
    <row r="6149" spans="1:22" x14ac:dyDescent="0.2">
      <c r="A6149" s="24">
        <f>1+LARGE($A$11:A6148,1)</f>
        <v>6138</v>
      </c>
      <c r="B6149" s="38" t="str">
        <f>_xlfn.IFNA(IF($U$8="set",VLOOKUP(Search!$A6149,Inventory!$AD$2:$AI$5552,6,FALSE),IF($U$8="Player",VLOOKUP(Search!$A6149,Inventory!$AF$2:$AI$5552,4,FALSE),IF($U$8="BV",VLOOKUP(Search!$A6149,Inventory!$AH$2:$AI$5552,2,FALSE),""))),"")</f>
        <v/>
      </c>
      <c r="C6149" s="38"/>
      <c r="D6149" s="38"/>
      <c r="E6149" s="38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22"/>
    </row>
    <row r="6150" spans="1:22" x14ac:dyDescent="0.2">
      <c r="A6150" s="24">
        <f>1+LARGE($A$11:A6149,1)</f>
        <v>6139</v>
      </c>
      <c r="B6150" s="38" t="str">
        <f>_xlfn.IFNA(IF($U$8="set",VLOOKUP(Search!$A6150,Inventory!$AD$2:$AI$5552,6,FALSE),IF($U$8="Player",VLOOKUP(Search!$A6150,Inventory!$AF$2:$AI$5552,4,FALSE),IF($U$8="BV",VLOOKUP(Search!$A6150,Inventory!$AH$2:$AI$5552,2,FALSE),""))),"")</f>
        <v/>
      </c>
      <c r="C6150" s="38"/>
      <c r="D6150" s="38"/>
      <c r="E6150" s="38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22"/>
    </row>
    <row r="6151" spans="1:22" x14ac:dyDescent="0.2">
      <c r="A6151" s="24">
        <f>1+LARGE($A$11:A6150,1)</f>
        <v>6140</v>
      </c>
      <c r="B6151" s="38" t="str">
        <f>_xlfn.IFNA(IF($U$8="set",VLOOKUP(Search!$A6151,Inventory!$AD$2:$AI$5552,6,FALSE),IF($U$8="Player",VLOOKUP(Search!$A6151,Inventory!$AF$2:$AI$5552,4,FALSE),IF($U$8="BV",VLOOKUP(Search!$A6151,Inventory!$AH$2:$AI$5552,2,FALSE),""))),"")</f>
        <v/>
      </c>
      <c r="C6151" s="38"/>
      <c r="D6151" s="38"/>
      <c r="E6151" s="38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22"/>
    </row>
    <row r="6152" spans="1:22" x14ac:dyDescent="0.2">
      <c r="A6152" s="24">
        <f>1+LARGE($A$11:A6151,1)</f>
        <v>6141</v>
      </c>
      <c r="B6152" s="38" t="str">
        <f>_xlfn.IFNA(IF($U$8="set",VLOOKUP(Search!$A6152,Inventory!$AD$2:$AI$5552,6,FALSE),IF($U$8="Player",VLOOKUP(Search!$A6152,Inventory!$AF$2:$AI$5552,4,FALSE),IF($U$8="BV",VLOOKUP(Search!$A6152,Inventory!$AH$2:$AI$5552,2,FALSE),""))),"")</f>
        <v/>
      </c>
      <c r="C6152" s="38"/>
      <c r="D6152" s="38"/>
      <c r="E6152" s="38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22"/>
    </row>
    <row r="6153" spans="1:22" x14ac:dyDescent="0.2">
      <c r="A6153" s="24">
        <f>1+LARGE($A$11:A6152,1)</f>
        <v>6142</v>
      </c>
      <c r="B6153" s="38" t="str">
        <f>_xlfn.IFNA(IF($U$8="set",VLOOKUP(Search!$A6153,Inventory!$AD$2:$AI$5552,6,FALSE),IF($U$8="Player",VLOOKUP(Search!$A6153,Inventory!$AF$2:$AI$5552,4,FALSE),IF($U$8="BV",VLOOKUP(Search!$A6153,Inventory!$AH$2:$AI$5552,2,FALSE),""))),"")</f>
        <v/>
      </c>
      <c r="C6153" s="38"/>
      <c r="D6153" s="38"/>
      <c r="E6153" s="38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22"/>
    </row>
    <row r="6154" spans="1:22" x14ac:dyDescent="0.2">
      <c r="A6154" s="24">
        <f>1+LARGE($A$11:A6153,1)</f>
        <v>6143</v>
      </c>
      <c r="B6154" s="38" t="str">
        <f>_xlfn.IFNA(IF($U$8="set",VLOOKUP(Search!$A6154,Inventory!$AD$2:$AI$5552,6,FALSE),IF($U$8="Player",VLOOKUP(Search!$A6154,Inventory!$AF$2:$AI$5552,4,FALSE),IF($U$8="BV",VLOOKUP(Search!$A6154,Inventory!$AH$2:$AI$5552,2,FALSE),""))),"")</f>
        <v/>
      </c>
      <c r="C6154" s="38"/>
      <c r="D6154" s="38"/>
      <c r="E6154" s="38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22"/>
    </row>
    <row r="6155" spans="1:22" x14ac:dyDescent="0.2">
      <c r="A6155" s="24">
        <f>1+LARGE($A$11:A6154,1)</f>
        <v>6144</v>
      </c>
      <c r="B6155" s="38" t="str">
        <f>_xlfn.IFNA(IF($U$8="set",VLOOKUP(Search!$A6155,Inventory!$AD$2:$AI$5552,6,FALSE),IF($U$8="Player",VLOOKUP(Search!$A6155,Inventory!$AF$2:$AI$5552,4,FALSE),IF($U$8="BV",VLOOKUP(Search!$A6155,Inventory!$AH$2:$AI$5552,2,FALSE),""))),"")</f>
        <v/>
      </c>
      <c r="C6155" s="38"/>
      <c r="D6155" s="38"/>
      <c r="E6155" s="38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22"/>
    </row>
    <row r="6156" spans="1:22" x14ac:dyDescent="0.2">
      <c r="A6156" s="24">
        <f>1+LARGE($A$11:A6155,1)</f>
        <v>6145</v>
      </c>
      <c r="B6156" s="38" t="str">
        <f>_xlfn.IFNA(IF($U$8="set",VLOOKUP(Search!$A6156,Inventory!$AD$2:$AI$5552,6,FALSE),IF($U$8="Player",VLOOKUP(Search!$A6156,Inventory!$AF$2:$AI$5552,4,FALSE),IF($U$8="BV",VLOOKUP(Search!$A6156,Inventory!$AH$2:$AI$5552,2,FALSE),""))),"")</f>
        <v/>
      </c>
      <c r="C6156" s="38"/>
      <c r="D6156" s="38"/>
      <c r="E6156" s="38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22"/>
    </row>
    <row r="6157" spans="1:22" x14ac:dyDescent="0.2">
      <c r="A6157" s="24">
        <f>1+LARGE($A$11:A6156,1)</f>
        <v>6146</v>
      </c>
      <c r="B6157" s="38" t="str">
        <f>_xlfn.IFNA(IF($U$8="set",VLOOKUP(Search!$A6157,Inventory!$AD$2:$AI$5552,6,FALSE),IF($U$8="Player",VLOOKUP(Search!$A6157,Inventory!$AF$2:$AI$5552,4,FALSE),IF($U$8="BV",VLOOKUP(Search!$A6157,Inventory!$AH$2:$AI$5552,2,FALSE),""))),"")</f>
        <v/>
      </c>
      <c r="C6157" s="38"/>
      <c r="D6157" s="38"/>
      <c r="E6157" s="38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22"/>
    </row>
    <row r="6158" spans="1:22" x14ac:dyDescent="0.2">
      <c r="A6158" s="24">
        <f>1+LARGE($A$11:A6157,1)</f>
        <v>6147</v>
      </c>
      <c r="B6158" s="38" t="str">
        <f>_xlfn.IFNA(IF($U$8="set",VLOOKUP(Search!$A6158,Inventory!$AD$2:$AI$5552,6,FALSE),IF($U$8="Player",VLOOKUP(Search!$A6158,Inventory!$AF$2:$AI$5552,4,FALSE),IF($U$8="BV",VLOOKUP(Search!$A6158,Inventory!$AH$2:$AI$5552,2,FALSE),""))),"")</f>
        <v/>
      </c>
      <c r="C6158" s="38"/>
      <c r="D6158" s="38"/>
      <c r="E6158" s="38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22"/>
    </row>
    <row r="6159" spans="1:22" x14ac:dyDescent="0.2">
      <c r="A6159" s="24">
        <f>1+LARGE($A$11:A6158,1)</f>
        <v>6148</v>
      </c>
      <c r="B6159" s="38" t="str">
        <f>_xlfn.IFNA(IF($U$8="set",VLOOKUP(Search!$A6159,Inventory!$AD$2:$AI$5552,6,FALSE),IF($U$8="Player",VLOOKUP(Search!$A6159,Inventory!$AF$2:$AI$5552,4,FALSE),IF($U$8="BV",VLOOKUP(Search!$A6159,Inventory!$AH$2:$AI$5552,2,FALSE),""))),"")</f>
        <v/>
      </c>
      <c r="C6159" s="38"/>
      <c r="D6159" s="38"/>
      <c r="E6159" s="38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22"/>
    </row>
    <row r="6160" spans="1:22" x14ac:dyDescent="0.2">
      <c r="A6160" s="24">
        <f>1+LARGE($A$11:A6159,1)</f>
        <v>6149</v>
      </c>
      <c r="B6160" s="38" t="str">
        <f>_xlfn.IFNA(IF($U$8="set",VLOOKUP(Search!$A6160,Inventory!$AD$2:$AI$5552,6,FALSE),IF($U$8="Player",VLOOKUP(Search!$A6160,Inventory!$AF$2:$AI$5552,4,FALSE),IF($U$8="BV",VLOOKUP(Search!$A6160,Inventory!$AH$2:$AI$5552,2,FALSE),""))),"")</f>
        <v/>
      </c>
      <c r="C6160" s="38"/>
      <c r="D6160" s="38"/>
      <c r="E6160" s="38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22"/>
    </row>
    <row r="6161" spans="1:22" x14ac:dyDescent="0.2">
      <c r="A6161" s="24">
        <f>1+LARGE($A$11:A6160,1)</f>
        <v>6150</v>
      </c>
      <c r="B6161" s="38" t="str">
        <f>_xlfn.IFNA(IF($U$8="set",VLOOKUP(Search!$A6161,Inventory!$AD$2:$AI$5552,6,FALSE),IF($U$8="Player",VLOOKUP(Search!$A6161,Inventory!$AF$2:$AI$5552,4,FALSE),IF($U$8="BV",VLOOKUP(Search!$A6161,Inventory!$AH$2:$AI$5552,2,FALSE),""))),"")</f>
        <v/>
      </c>
      <c r="C6161" s="38"/>
      <c r="D6161" s="38"/>
      <c r="E6161" s="38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22"/>
    </row>
    <row r="6162" spans="1:22" x14ac:dyDescent="0.2">
      <c r="A6162" s="24">
        <f>1+LARGE($A$11:A6161,1)</f>
        <v>6151</v>
      </c>
      <c r="B6162" s="38" t="str">
        <f>_xlfn.IFNA(IF($U$8="set",VLOOKUP(Search!$A6162,Inventory!$AD$2:$AI$5552,6,FALSE),IF($U$8="Player",VLOOKUP(Search!$A6162,Inventory!$AF$2:$AI$5552,4,FALSE),IF($U$8="BV",VLOOKUP(Search!$A6162,Inventory!$AH$2:$AI$5552,2,FALSE),""))),"")</f>
        <v/>
      </c>
      <c r="C6162" s="38"/>
      <c r="D6162" s="38"/>
      <c r="E6162" s="38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22"/>
    </row>
    <row r="6163" spans="1:22" x14ac:dyDescent="0.2">
      <c r="A6163" s="24">
        <f>1+LARGE($A$11:A6162,1)</f>
        <v>6152</v>
      </c>
      <c r="B6163" s="38" t="str">
        <f>_xlfn.IFNA(IF($U$8="set",VLOOKUP(Search!$A6163,Inventory!$AD$2:$AI$5552,6,FALSE),IF($U$8="Player",VLOOKUP(Search!$A6163,Inventory!$AF$2:$AI$5552,4,FALSE),IF($U$8="BV",VLOOKUP(Search!$A6163,Inventory!$AH$2:$AI$5552,2,FALSE),""))),"")</f>
        <v/>
      </c>
      <c r="C6163" s="38"/>
      <c r="D6163" s="38"/>
      <c r="E6163" s="38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22"/>
    </row>
    <row r="6164" spans="1:22" x14ac:dyDescent="0.2">
      <c r="A6164" s="24">
        <f>1+LARGE($A$11:A6163,1)</f>
        <v>6153</v>
      </c>
      <c r="B6164" s="38" t="str">
        <f>_xlfn.IFNA(IF($U$8="set",VLOOKUP(Search!$A6164,Inventory!$AD$2:$AI$5552,6,FALSE),IF($U$8="Player",VLOOKUP(Search!$A6164,Inventory!$AF$2:$AI$5552,4,FALSE),IF($U$8="BV",VLOOKUP(Search!$A6164,Inventory!$AH$2:$AI$5552,2,FALSE),""))),"")</f>
        <v/>
      </c>
      <c r="C6164" s="38"/>
      <c r="D6164" s="38"/>
      <c r="E6164" s="38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22"/>
    </row>
    <row r="6165" spans="1:22" x14ac:dyDescent="0.2">
      <c r="A6165" s="24">
        <f>1+LARGE($A$11:A6164,1)</f>
        <v>6154</v>
      </c>
      <c r="B6165" s="38" t="str">
        <f>_xlfn.IFNA(IF($U$8="set",VLOOKUP(Search!$A6165,Inventory!$AD$2:$AI$5552,6,FALSE),IF($U$8="Player",VLOOKUP(Search!$A6165,Inventory!$AF$2:$AI$5552,4,FALSE),IF($U$8="BV",VLOOKUP(Search!$A6165,Inventory!$AH$2:$AI$5552,2,FALSE),""))),"")</f>
        <v/>
      </c>
      <c r="C6165" s="38"/>
      <c r="D6165" s="38"/>
      <c r="E6165" s="38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22"/>
    </row>
    <row r="6166" spans="1:22" x14ac:dyDescent="0.2">
      <c r="A6166" s="24">
        <f>1+LARGE($A$11:A6165,1)</f>
        <v>6155</v>
      </c>
      <c r="B6166" s="38" t="str">
        <f>_xlfn.IFNA(IF($U$8="set",VLOOKUP(Search!$A6166,Inventory!$AD$2:$AI$5552,6,FALSE),IF($U$8="Player",VLOOKUP(Search!$A6166,Inventory!$AF$2:$AI$5552,4,FALSE),IF($U$8="BV",VLOOKUP(Search!$A6166,Inventory!$AH$2:$AI$5552,2,FALSE),""))),"")</f>
        <v/>
      </c>
      <c r="C6166" s="38"/>
      <c r="D6166" s="38"/>
      <c r="E6166" s="38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22"/>
    </row>
    <row r="6167" spans="1:22" x14ac:dyDescent="0.2">
      <c r="A6167" s="24">
        <f>1+LARGE($A$11:A6166,1)</f>
        <v>6156</v>
      </c>
      <c r="B6167" s="38" t="str">
        <f>_xlfn.IFNA(IF($U$8="set",VLOOKUP(Search!$A6167,Inventory!$AD$2:$AI$5552,6,FALSE),IF($U$8="Player",VLOOKUP(Search!$A6167,Inventory!$AF$2:$AI$5552,4,FALSE),IF($U$8="BV",VLOOKUP(Search!$A6167,Inventory!$AH$2:$AI$5552,2,FALSE),""))),"")</f>
        <v/>
      </c>
      <c r="C6167" s="38"/>
      <c r="D6167" s="38"/>
      <c r="E6167" s="38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22"/>
    </row>
    <row r="6168" spans="1:22" x14ac:dyDescent="0.2">
      <c r="A6168" s="24">
        <f>1+LARGE($A$11:A6167,1)</f>
        <v>6157</v>
      </c>
      <c r="B6168" s="38" t="str">
        <f>_xlfn.IFNA(IF($U$8="set",VLOOKUP(Search!$A6168,Inventory!$AD$2:$AI$5552,6,FALSE),IF($U$8="Player",VLOOKUP(Search!$A6168,Inventory!$AF$2:$AI$5552,4,FALSE),IF($U$8="BV",VLOOKUP(Search!$A6168,Inventory!$AH$2:$AI$5552,2,FALSE),""))),"")</f>
        <v/>
      </c>
      <c r="C6168" s="38"/>
      <c r="D6168" s="38"/>
      <c r="E6168" s="38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22"/>
    </row>
    <row r="6169" spans="1:22" x14ac:dyDescent="0.2">
      <c r="A6169" s="24">
        <f>1+LARGE($A$11:A6168,1)</f>
        <v>6158</v>
      </c>
      <c r="B6169" s="38" t="str">
        <f>_xlfn.IFNA(IF($U$8="set",VLOOKUP(Search!$A6169,Inventory!$AD$2:$AI$5552,6,FALSE),IF($U$8="Player",VLOOKUP(Search!$A6169,Inventory!$AF$2:$AI$5552,4,FALSE),IF($U$8="BV",VLOOKUP(Search!$A6169,Inventory!$AH$2:$AI$5552,2,FALSE),""))),"")</f>
        <v/>
      </c>
      <c r="C6169" s="38"/>
      <c r="D6169" s="38"/>
      <c r="E6169" s="38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22"/>
    </row>
    <row r="6170" spans="1:22" x14ac:dyDescent="0.2">
      <c r="A6170" s="24">
        <f>1+LARGE($A$11:A6169,1)</f>
        <v>6159</v>
      </c>
      <c r="B6170" s="38" t="str">
        <f>_xlfn.IFNA(IF($U$8="set",VLOOKUP(Search!$A6170,Inventory!$AD$2:$AI$5552,6,FALSE),IF($U$8="Player",VLOOKUP(Search!$A6170,Inventory!$AF$2:$AI$5552,4,FALSE),IF($U$8="BV",VLOOKUP(Search!$A6170,Inventory!$AH$2:$AI$5552,2,FALSE),""))),"")</f>
        <v/>
      </c>
      <c r="C6170" s="38"/>
      <c r="D6170" s="38"/>
      <c r="E6170" s="38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22"/>
    </row>
    <row r="6171" spans="1:22" x14ac:dyDescent="0.2">
      <c r="A6171" s="24">
        <f>1+LARGE($A$11:A6170,1)</f>
        <v>6160</v>
      </c>
      <c r="B6171" s="38" t="str">
        <f>_xlfn.IFNA(IF($U$8="set",VLOOKUP(Search!$A6171,Inventory!$AD$2:$AI$5552,6,FALSE),IF($U$8="Player",VLOOKUP(Search!$A6171,Inventory!$AF$2:$AI$5552,4,FALSE),IF($U$8="BV",VLOOKUP(Search!$A6171,Inventory!$AH$2:$AI$5552,2,FALSE),""))),"")</f>
        <v/>
      </c>
      <c r="C6171" s="38"/>
      <c r="D6171" s="38"/>
      <c r="E6171" s="38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22"/>
    </row>
    <row r="6172" spans="1:22" x14ac:dyDescent="0.2">
      <c r="A6172" s="24">
        <f>1+LARGE($A$11:A6171,1)</f>
        <v>6161</v>
      </c>
      <c r="B6172" s="38" t="str">
        <f>_xlfn.IFNA(IF($U$8="set",VLOOKUP(Search!$A6172,Inventory!$AD$2:$AI$5552,6,FALSE),IF($U$8="Player",VLOOKUP(Search!$A6172,Inventory!$AF$2:$AI$5552,4,FALSE),IF($U$8="BV",VLOOKUP(Search!$A6172,Inventory!$AH$2:$AI$5552,2,FALSE),""))),"")</f>
        <v/>
      </c>
      <c r="C6172" s="38"/>
      <c r="D6172" s="38"/>
      <c r="E6172" s="38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22"/>
    </row>
    <row r="6173" spans="1:22" x14ac:dyDescent="0.2">
      <c r="A6173" s="24">
        <f>1+LARGE($A$11:A6172,1)</f>
        <v>6162</v>
      </c>
      <c r="B6173" s="38" t="str">
        <f>_xlfn.IFNA(IF($U$8="set",VLOOKUP(Search!$A6173,Inventory!$AD$2:$AI$5552,6,FALSE),IF($U$8="Player",VLOOKUP(Search!$A6173,Inventory!$AF$2:$AI$5552,4,FALSE),IF($U$8="BV",VLOOKUP(Search!$A6173,Inventory!$AH$2:$AI$5552,2,FALSE),""))),"")</f>
        <v/>
      </c>
      <c r="C6173" s="38"/>
      <c r="D6173" s="38"/>
      <c r="E6173" s="38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22"/>
    </row>
    <row r="6174" spans="1:22" x14ac:dyDescent="0.2">
      <c r="A6174" s="24">
        <f>1+LARGE($A$11:A6173,1)</f>
        <v>6163</v>
      </c>
      <c r="B6174" s="38" t="str">
        <f>_xlfn.IFNA(IF($U$8="set",VLOOKUP(Search!$A6174,Inventory!$AD$2:$AI$5552,6,FALSE),IF($U$8="Player",VLOOKUP(Search!$A6174,Inventory!$AF$2:$AI$5552,4,FALSE),IF($U$8="BV",VLOOKUP(Search!$A6174,Inventory!$AH$2:$AI$5552,2,FALSE),""))),"")</f>
        <v/>
      </c>
      <c r="C6174" s="38"/>
      <c r="D6174" s="38"/>
      <c r="E6174" s="38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22"/>
    </row>
    <row r="6175" spans="1:22" x14ac:dyDescent="0.2">
      <c r="A6175" s="24">
        <f>1+LARGE($A$11:A6174,1)</f>
        <v>6164</v>
      </c>
      <c r="B6175" s="38" t="str">
        <f>_xlfn.IFNA(IF($U$8="set",VLOOKUP(Search!$A6175,Inventory!$AD$2:$AI$5552,6,FALSE),IF($U$8="Player",VLOOKUP(Search!$A6175,Inventory!$AF$2:$AI$5552,4,FALSE),IF($U$8="BV",VLOOKUP(Search!$A6175,Inventory!$AH$2:$AI$5552,2,FALSE),""))),"")</f>
        <v/>
      </c>
      <c r="C6175" s="38"/>
      <c r="D6175" s="38"/>
      <c r="E6175" s="38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22"/>
    </row>
    <row r="6176" spans="1:22" x14ac:dyDescent="0.2">
      <c r="A6176" s="24">
        <f>1+LARGE($A$11:A6175,1)</f>
        <v>6165</v>
      </c>
      <c r="B6176" s="38" t="str">
        <f>_xlfn.IFNA(IF($U$8="set",VLOOKUP(Search!$A6176,Inventory!$AD$2:$AI$5552,6,FALSE),IF($U$8="Player",VLOOKUP(Search!$A6176,Inventory!$AF$2:$AI$5552,4,FALSE),IF($U$8="BV",VLOOKUP(Search!$A6176,Inventory!$AH$2:$AI$5552,2,FALSE),""))),"")</f>
        <v/>
      </c>
      <c r="C6176" s="38"/>
      <c r="D6176" s="38"/>
      <c r="E6176" s="38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22"/>
    </row>
    <row r="6177" spans="1:22" x14ac:dyDescent="0.2">
      <c r="A6177" s="24">
        <f>1+LARGE($A$11:A6176,1)</f>
        <v>6166</v>
      </c>
      <c r="B6177" s="38" t="str">
        <f>_xlfn.IFNA(IF($U$8="set",VLOOKUP(Search!$A6177,Inventory!$AD$2:$AI$5552,6,FALSE),IF($U$8="Player",VLOOKUP(Search!$A6177,Inventory!$AF$2:$AI$5552,4,FALSE),IF($U$8="BV",VLOOKUP(Search!$A6177,Inventory!$AH$2:$AI$5552,2,FALSE),""))),"")</f>
        <v/>
      </c>
      <c r="C6177" s="38"/>
      <c r="D6177" s="38"/>
      <c r="E6177" s="38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22"/>
    </row>
    <row r="6178" spans="1:22" x14ac:dyDescent="0.2">
      <c r="A6178" s="24">
        <f>1+LARGE($A$11:A6177,1)</f>
        <v>6167</v>
      </c>
      <c r="B6178" s="38" t="str">
        <f>_xlfn.IFNA(IF($U$8="set",VLOOKUP(Search!$A6178,Inventory!$AD$2:$AI$5552,6,FALSE),IF($U$8="Player",VLOOKUP(Search!$A6178,Inventory!$AF$2:$AI$5552,4,FALSE),IF($U$8="BV",VLOOKUP(Search!$A6178,Inventory!$AH$2:$AI$5552,2,FALSE),""))),"")</f>
        <v/>
      </c>
      <c r="C6178" s="38"/>
      <c r="D6178" s="38"/>
      <c r="E6178" s="38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22"/>
    </row>
    <row r="6179" spans="1:22" x14ac:dyDescent="0.2">
      <c r="A6179" s="24">
        <f>1+LARGE($A$11:A6178,1)</f>
        <v>6168</v>
      </c>
      <c r="B6179" s="38" t="str">
        <f>_xlfn.IFNA(IF($U$8="set",VLOOKUP(Search!$A6179,Inventory!$AD$2:$AI$5552,6,FALSE),IF($U$8="Player",VLOOKUP(Search!$A6179,Inventory!$AF$2:$AI$5552,4,FALSE),IF($U$8="BV",VLOOKUP(Search!$A6179,Inventory!$AH$2:$AI$5552,2,FALSE),""))),"")</f>
        <v/>
      </c>
      <c r="C6179" s="38"/>
      <c r="D6179" s="38"/>
      <c r="E6179" s="38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22"/>
    </row>
    <row r="6180" spans="1:22" x14ac:dyDescent="0.2">
      <c r="A6180" s="24">
        <f>1+LARGE($A$11:A6179,1)</f>
        <v>6169</v>
      </c>
      <c r="B6180" s="38" t="str">
        <f>_xlfn.IFNA(IF($U$8="set",VLOOKUP(Search!$A6180,Inventory!$AD$2:$AI$5552,6,FALSE),IF($U$8="Player",VLOOKUP(Search!$A6180,Inventory!$AF$2:$AI$5552,4,FALSE),IF($U$8="BV",VLOOKUP(Search!$A6180,Inventory!$AH$2:$AI$5552,2,FALSE),""))),"")</f>
        <v/>
      </c>
      <c r="C6180" s="38"/>
      <c r="D6180" s="38"/>
      <c r="E6180" s="38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22"/>
    </row>
    <row r="6181" spans="1:22" x14ac:dyDescent="0.2">
      <c r="A6181" s="24">
        <f>1+LARGE($A$11:A6180,1)</f>
        <v>6170</v>
      </c>
      <c r="B6181" s="38" t="str">
        <f>_xlfn.IFNA(IF($U$8="set",VLOOKUP(Search!$A6181,Inventory!$AD$2:$AI$5552,6,FALSE),IF($U$8="Player",VLOOKUP(Search!$A6181,Inventory!$AF$2:$AI$5552,4,FALSE),IF($U$8="BV",VLOOKUP(Search!$A6181,Inventory!$AH$2:$AI$5552,2,FALSE),""))),"")</f>
        <v/>
      </c>
      <c r="C6181" s="38"/>
      <c r="D6181" s="38"/>
      <c r="E6181" s="38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22"/>
    </row>
    <row r="6182" spans="1:22" x14ac:dyDescent="0.2">
      <c r="A6182" s="24">
        <f>1+LARGE($A$11:A6181,1)</f>
        <v>6171</v>
      </c>
      <c r="B6182" s="38" t="str">
        <f>_xlfn.IFNA(IF($U$8="set",VLOOKUP(Search!$A6182,Inventory!$AD$2:$AI$5552,6,FALSE),IF($U$8="Player",VLOOKUP(Search!$A6182,Inventory!$AF$2:$AI$5552,4,FALSE),IF($U$8="BV",VLOOKUP(Search!$A6182,Inventory!$AH$2:$AI$5552,2,FALSE),""))),"")</f>
        <v/>
      </c>
      <c r="C6182" s="38"/>
      <c r="D6182" s="38"/>
      <c r="E6182" s="38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22"/>
    </row>
    <row r="6183" spans="1:22" x14ac:dyDescent="0.2">
      <c r="A6183" s="24">
        <f>1+LARGE($A$11:A6182,1)</f>
        <v>6172</v>
      </c>
      <c r="B6183" s="38" t="str">
        <f>_xlfn.IFNA(IF($U$8="set",VLOOKUP(Search!$A6183,Inventory!$AD$2:$AI$5552,6,FALSE),IF($U$8="Player",VLOOKUP(Search!$A6183,Inventory!$AF$2:$AI$5552,4,FALSE),IF($U$8="BV",VLOOKUP(Search!$A6183,Inventory!$AH$2:$AI$5552,2,FALSE),""))),"")</f>
        <v/>
      </c>
      <c r="C6183" s="38"/>
      <c r="D6183" s="38"/>
      <c r="E6183" s="38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22"/>
    </row>
    <row r="6184" spans="1:22" x14ac:dyDescent="0.2">
      <c r="A6184" s="24">
        <f>1+LARGE($A$11:A6183,1)</f>
        <v>6173</v>
      </c>
      <c r="B6184" s="38" t="str">
        <f>_xlfn.IFNA(IF($U$8="set",VLOOKUP(Search!$A6184,Inventory!$AD$2:$AI$5552,6,FALSE),IF($U$8="Player",VLOOKUP(Search!$A6184,Inventory!$AF$2:$AI$5552,4,FALSE),IF($U$8="BV",VLOOKUP(Search!$A6184,Inventory!$AH$2:$AI$5552,2,FALSE),""))),"")</f>
        <v/>
      </c>
      <c r="C6184" s="38"/>
      <c r="D6184" s="38"/>
      <c r="E6184" s="38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22"/>
    </row>
    <row r="6185" spans="1:22" x14ac:dyDescent="0.2">
      <c r="A6185" s="24">
        <f>1+LARGE($A$11:A6184,1)</f>
        <v>6174</v>
      </c>
      <c r="B6185" s="38" t="str">
        <f>_xlfn.IFNA(IF($U$8="set",VLOOKUP(Search!$A6185,Inventory!$AD$2:$AI$5552,6,FALSE),IF($U$8="Player",VLOOKUP(Search!$A6185,Inventory!$AF$2:$AI$5552,4,FALSE),IF($U$8="BV",VLOOKUP(Search!$A6185,Inventory!$AH$2:$AI$5552,2,FALSE),""))),"")</f>
        <v/>
      </c>
      <c r="C6185" s="38"/>
      <c r="D6185" s="38"/>
      <c r="E6185" s="38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22"/>
    </row>
    <row r="6186" spans="1:22" x14ac:dyDescent="0.2">
      <c r="A6186" s="24">
        <f>1+LARGE($A$11:A6185,1)</f>
        <v>6175</v>
      </c>
      <c r="B6186" s="38" t="str">
        <f>_xlfn.IFNA(IF($U$8="set",VLOOKUP(Search!$A6186,Inventory!$AD$2:$AI$5552,6,FALSE),IF($U$8="Player",VLOOKUP(Search!$A6186,Inventory!$AF$2:$AI$5552,4,FALSE),IF($U$8="BV",VLOOKUP(Search!$A6186,Inventory!$AH$2:$AI$5552,2,FALSE),""))),"")</f>
        <v/>
      </c>
      <c r="C6186" s="38"/>
      <c r="D6186" s="38"/>
      <c r="E6186" s="38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22"/>
    </row>
    <row r="6187" spans="1:22" x14ac:dyDescent="0.2">
      <c r="A6187" s="24">
        <f>1+LARGE($A$11:A6186,1)</f>
        <v>6176</v>
      </c>
      <c r="B6187" s="38" t="str">
        <f>_xlfn.IFNA(IF($U$8="set",VLOOKUP(Search!$A6187,Inventory!$AD$2:$AI$5552,6,FALSE),IF($U$8="Player",VLOOKUP(Search!$A6187,Inventory!$AF$2:$AI$5552,4,FALSE),IF($U$8="BV",VLOOKUP(Search!$A6187,Inventory!$AH$2:$AI$5552,2,FALSE),""))),"")</f>
        <v/>
      </c>
      <c r="C6187" s="38"/>
      <c r="D6187" s="38"/>
      <c r="E6187" s="38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22"/>
    </row>
    <row r="6188" spans="1:22" x14ac:dyDescent="0.2">
      <c r="A6188" s="24">
        <f>1+LARGE($A$11:A6187,1)</f>
        <v>6177</v>
      </c>
      <c r="B6188" s="38" t="str">
        <f>_xlfn.IFNA(IF($U$8="set",VLOOKUP(Search!$A6188,Inventory!$AD$2:$AI$5552,6,FALSE),IF($U$8="Player",VLOOKUP(Search!$A6188,Inventory!$AF$2:$AI$5552,4,FALSE),IF($U$8="BV",VLOOKUP(Search!$A6188,Inventory!$AH$2:$AI$5552,2,FALSE),""))),"")</f>
        <v/>
      </c>
      <c r="C6188" s="38"/>
      <c r="D6188" s="38"/>
      <c r="E6188" s="38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22"/>
    </row>
    <row r="6189" spans="1:22" x14ac:dyDescent="0.2">
      <c r="A6189" s="24">
        <f>1+LARGE($A$11:A6188,1)</f>
        <v>6178</v>
      </c>
      <c r="B6189" s="38" t="str">
        <f>_xlfn.IFNA(IF($U$8="set",VLOOKUP(Search!$A6189,Inventory!$AD$2:$AI$5552,6,FALSE),IF($U$8="Player",VLOOKUP(Search!$A6189,Inventory!$AF$2:$AI$5552,4,FALSE),IF($U$8="BV",VLOOKUP(Search!$A6189,Inventory!$AH$2:$AI$5552,2,FALSE),""))),"")</f>
        <v/>
      </c>
      <c r="C6189" s="38"/>
      <c r="D6189" s="38"/>
      <c r="E6189" s="38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22"/>
    </row>
    <row r="6190" spans="1:22" x14ac:dyDescent="0.2">
      <c r="A6190" s="24">
        <f>1+LARGE($A$11:A6189,1)</f>
        <v>6179</v>
      </c>
      <c r="B6190" s="38" t="str">
        <f>_xlfn.IFNA(IF($U$8="set",VLOOKUP(Search!$A6190,Inventory!$AD$2:$AI$5552,6,FALSE),IF($U$8="Player",VLOOKUP(Search!$A6190,Inventory!$AF$2:$AI$5552,4,FALSE),IF($U$8="BV",VLOOKUP(Search!$A6190,Inventory!$AH$2:$AI$5552,2,FALSE),""))),"")</f>
        <v/>
      </c>
      <c r="C6190" s="38"/>
      <c r="D6190" s="38"/>
      <c r="E6190" s="38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22"/>
    </row>
    <row r="6191" spans="1:22" x14ac:dyDescent="0.2">
      <c r="A6191" s="24">
        <f>1+LARGE($A$11:A6190,1)</f>
        <v>6180</v>
      </c>
      <c r="B6191" s="38" t="str">
        <f>_xlfn.IFNA(IF($U$8="set",VLOOKUP(Search!$A6191,Inventory!$AD$2:$AI$5552,6,FALSE),IF($U$8="Player",VLOOKUP(Search!$A6191,Inventory!$AF$2:$AI$5552,4,FALSE),IF($U$8="BV",VLOOKUP(Search!$A6191,Inventory!$AH$2:$AI$5552,2,FALSE),""))),"")</f>
        <v/>
      </c>
      <c r="C6191" s="38"/>
      <c r="D6191" s="38"/>
      <c r="E6191" s="38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22"/>
    </row>
    <row r="6192" spans="1:22" x14ac:dyDescent="0.2">
      <c r="A6192" s="24">
        <f>1+LARGE($A$11:A6191,1)</f>
        <v>6181</v>
      </c>
      <c r="B6192" s="38" t="str">
        <f>_xlfn.IFNA(IF($U$8="set",VLOOKUP(Search!$A6192,Inventory!$AD$2:$AI$5552,6,FALSE),IF($U$8="Player",VLOOKUP(Search!$A6192,Inventory!$AF$2:$AI$5552,4,FALSE),IF($U$8="BV",VLOOKUP(Search!$A6192,Inventory!$AH$2:$AI$5552,2,FALSE),""))),"")</f>
        <v/>
      </c>
      <c r="C6192" s="38"/>
      <c r="D6192" s="38"/>
      <c r="E6192" s="38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22"/>
    </row>
    <row r="6193" spans="1:22" x14ac:dyDescent="0.2">
      <c r="A6193" s="24">
        <f>1+LARGE($A$11:A6192,1)</f>
        <v>6182</v>
      </c>
      <c r="B6193" s="38" t="str">
        <f>_xlfn.IFNA(IF($U$8="set",VLOOKUP(Search!$A6193,Inventory!$AD$2:$AI$5552,6,FALSE),IF($U$8="Player",VLOOKUP(Search!$A6193,Inventory!$AF$2:$AI$5552,4,FALSE),IF($U$8="BV",VLOOKUP(Search!$A6193,Inventory!$AH$2:$AI$5552,2,FALSE),""))),"")</f>
        <v/>
      </c>
      <c r="C6193" s="38"/>
      <c r="D6193" s="38"/>
      <c r="E6193" s="38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22"/>
    </row>
    <row r="6194" spans="1:22" x14ac:dyDescent="0.2">
      <c r="A6194" s="24">
        <f>1+LARGE($A$11:A6193,1)</f>
        <v>6183</v>
      </c>
      <c r="B6194" s="38" t="str">
        <f>_xlfn.IFNA(IF($U$8="set",VLOOKUP(Search!$A6194,Inventory!$AD$2:$AI$5552,6,FALSE),IF($U$8="Player",VLOOKUP(Search!$A6194,Inventory!$AF$2:$AI$5552,4,FALSE),IF($U$8="BV",VLOOKUP(Search!$A6194,Inventory!$AH$2:$AI$5552,2,FALSE),""))),"")</f>
        <v/>
      </c>
      <c r="C6194" s="38"/>
      <c r="D6194" s="38"/>
      <c r="E6194" s="38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22"/>
    </row>
    <row r="6195" spans="1:22" x14ac:dyDescent="0.2">
      <c r="A6195" s="24">
        <f>1+LARGE($A$11:A6194,1)</f>
        <v>6184</v>
      </c>
      <c r="B6195" s="38" t="str">
        <f>_xlfn.IFNA(IF($U$8="set",VLOOKUP(Search!$A6195,Inventory!$AD$2:$AI$5552,6,FALSE),IF($U$8="Player",VLOOKUP(Search!$A6195,Inventory!$AF$2:$AI$5552,4,FALSE),IF($U$8="BV",VLOOKUP(Search!$A6195,Inventory!$AH$2:$AI$5552,2,FALSE),""))),"")</f>
        <v/>
      </c>
      <c r="C6195" s="38"/>
      <c r="D6195" s="38"/>
      <c r="E6195" s="38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22"/>
    </row>
    <row r="6196" spans="1:22" x14ac:dyDescent="0.2">
      <c r="A6196" s="24">
        <f>1+LARGE($A$11:A6195,1)</f>
        <v>6185</v>
      </c>
      <c r="B6196" s="38" t="str">
        <f>_xlfn.IFNA(IF($U$8="set",VLOOKUP(Search!$A6196,Inventory!$AD$2:$AI$5552,6,FALSE),IF($U$8="Player",VLOOKUP(Search!$A6196,Inventory!$AF$2:$AI$5552,4,FALSE),IF($U$8="BV",VLOOKUP(Search!$A6196,Inventory!$AH$2:$AI$5552,2,FALSE),""))),"")</f>
        <v/>
      </c>
      <c r="C6196" s="38"/>
      <c r="D6196" s="38"/>
      <c r="E6196" s="38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22"/>
    </row>
    <row r="6197" spans="1:22" x14ac:dyDescent="0.2">
      <c r="A6197" s="24">
        <f>1+LARGE($A$11:A6196,1)</f>
        <v>6186</v>
      </c>
      <c r="B6197" s="38" t="str">
        <f>_xlfn.IFNA(IF($U$8="set",VLOOKUP(Search!$A6197,Inventory!$AD$2:$AI$5552,6,FALSE),IF($U$8="Player",VLOOKUP(Search!$A6197,Inventory!$AF$2:$AI$5552,4,FALSE),IF($U$8="BV",VLOOKUP(Search!$A6197,Inventory!$AH$2:$AI$5552,2,FALSE),""))),"")</f>
        <v/>
      </c>
      <c r="C6197" s="38"/>
      <c r="D6197" s="38"/>
      <c r="E6197" s="38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22"/>
    </row>
    <row r="6198" spans="1:22" x14ac:dyDescent="0.2">
      <c r="A6198" s="24">
        <f>1+LARGE($A$11:A6197,1)</f>
        <v>6187</v>
      </c>
      <c r="B6198" s="38" t="str">
        <f>_xlfn.IFNA(IF($U$8="set",VLOOKUP(Search!$A6198,Inventory!$AD$2:$AI$5552,6,FALSE),IF($U$8="Player",VLOOKUP(Search!$A6198,Inventory!$AF$2:$AI$5552,4,FALSE),IF($U$8="BV",VLOOKUP(Search!$A6198,Inventory!$AH$2:$AI$5552,2,FALSE),""))),"")</f>
        <v/>
      </c>
      <c r="C6198" s="38"/>
      <c r="D6198" s="38"/>
      <c r="E6198" s="38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22"/>
    </row>
    <row r="6199" spans="1:22" x14ac:dyDescent="0.2">
      <c r="A6199" s="24">
        <f>1+LARGE($A$11:A6198,1)</f>
        <v>6188</v>
      </c>
      <c r="B6199" s="38" t="str">
        <f>_xlfn.IFNA(IF($U$8="set",VLOOKUP(Search!$A6199,Inventory!$AD$2:$AI$5552,6,FALSE),IF($U$8="Player",VLOOKUP(Search!$A6199,Inventory!$AF$2:$AI$5552,4,FALSE),IF($U$8="BV",VLOOKUP(Search!$A6199,Inventory!$AH$2:$AI$5552,2,FALSE),""))),"")</f>
        <v/>
      </c>
      <c r="C6199" s="38"/>
      <c r="D6199" s="38"/>
      <c r="E6199" s="38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22"/>
    </row>
    <row r="6200" spans="1:22" x14ac:dyDescent="0.2">
      <c r="A6200" s="24">
        <f>1+LARGE($A$11:A6199,1)</f>
        <v>6189</v>
      </c>
      <c r="B6200" s="38" t="str">
        <f>_xlfn.IFNA(IF($U$8="set",VLOOKUP(Search!$A6200,Inventory!$AD$2:$AI$5552,6,FALSE),IF($U$8="Player",VLOOKUP(Search!$A6200,Inventory!$AF$2:$AI$5552,4,FALSE),IF($U$8="BV",VLOOKUP(Search!$A6200,Inventory!$AH$2:$AI$5552,2,FALSE),""))),"")</f>
        <v/>
      </c>
      <c r="C6200" s="38"/>
      <c r="D6200" s="38"/>
      <c r="E6200" s="38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22"/>
    </row>
    <row r="6201" spans="1:22" x14ac:dyDescent="0.2">
      <c r="A6201" s="24">
        <f>1+LARGE($A$11:A6200,1)</f>
        <v>6190</v>
      </c>
      <c r="B6201" s="38" t="str">
        <f>_xlfn.IFNA(IF($U$8="set",VLOOKUP(Search!$A6201,Inventory!$AD$2:$AI$5552,6,FALSE),IF($U$8="Player",VLOOKUP(Search!$A6201,Inventory!$AF$2:$AI$5552,4,FALSE),IF($U$8="BV",VLOOKUP(Search!$A6201,Inventory!$AH$2:$AI$5552,2,FALSE),""))),"")</f>
        <v/>
      </c>
      <c r="C6201" s="38"/>
      <c r="D6201" s="38"/>
      <c r="E6201" s="38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22"/>
    </row>
    <row r="6202" spans="1:22" x14ac:dyDescent="0.2">
      <c r="A6202" s="24">
        <f>1+LARGE($A$11:A6201,1)</f>
        <v>6191</v>
      </c>
      <c r="B6202" s="38" t="str">
        <f>_xlfn.IFNA(IF($U$8="set",VLOOKUP(Search!$A6202,Inventory!$AD$2:$AI$5552,6,FALSE),IF($U$8="Player",VLOOKUP(Search!$A6202,Inventory!$AF$2:$AI$5552,4,FALSE),IF($U$8="BV",VLOOKUP(Search!$A6202,Inventory!$AH$2:$AI$5552,2,FALSE),""))),"")</f>
        <v/>
      </c>
      <c r="C6202" s="38"/>
      <c r="D6202" s="38"/>
      <c r="E6202" s="38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22"/>
    </row>
    <row r="6203" spans="1:22" x14ac:dyDescent="0.2">
      <c r="A6203" s="24">
        <f>1+LARGE($A$11:A6202,1)</f>
        <v>6192</v>
      </c>
      <c r="B6203" s="38" t="str">
        <f>_xlfn.IFNA(IF($U$8="set",VLOOKUP(Search!$A6203,Inventory!$AD$2:$AI$5552,6,FALSE),IF($U$8="Player",VLOOKUP(Search!$A6203,Inventory!$AF$2:$AI$5552,4,FALSE),IF($U$8="BV",VLOOKUP(Search!$A6203,Inventory!$AH$2:$AI$5552,2,FALSE),""))),"")</f>
        <v/>
      </c>
      <c r="C6203" s="38"/>
      <c r="D6203" s="38"/>
      <c r="E6203" s="38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22"/>
    </row>
    <row r="6204" spans="1:22" x14ac:dyDescent="0.2">
      <c r="A6204" s="24">
        <f>1+LARGE($A$11:A6203,1)</f>
        <v>6193</v>
      </c>
      <c r="B6204" s="38" t="str">
        <f>_xlfn.IFNA(IF($U$8="set",VLOOKUP(Search!$A6204,Inventory!$AD$2:$AI$5552,6,FALSE),IF($U$8="Player",VLOOKUP(Search!$A6204,Inventory!$AF$2:$AI$5552,4,FALSE),IF($U$8="BV",VLOOKUP(Search!$A6204,Inventory!$AH$2:$AI$5552,2,FALSE),""))),"")</f>
        <v/>
      </c>
      <c r="C6204" s="38"/>
      <c r="D6204" s="38"/>
      <c r="E6204" s="38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22"/>
    </row>
    <row r="6205" spans="1:22" x14ac:dyDescent="0.2">
      <c r="A6205" s="24">
        <f>1+LARGE($A$11:A6204,1)</f>
        <v>6194</v>
      </c>
      <c r="B6205" s="38" t="str">
        <f>_xlfn.IFNA(IF($U$8="set",VLOOKUP(Search!$A6205,Inventory!$AD$2:$AI$5552,6,FALSE),IF($U$8="Player",VLOOKUP(Search!$A6205,Inventory!$AF$2:$AI$5552,4,FALSE),IF($U$8="BV",VLOOKUP(Search!$A6205,Inventory!$AH$2:$AI$5552,2,FALSE),""))),"")</f>
        <v/>
      </c>
      <c r="C6205" s="38"/>
      <c r="D6205" s="38"/>
      <c r="E6205" s="38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22"/>
    </row>
    <row r="6206" spans="1:22" x14ac:dyDescent="0.2">
      <c r="A6206" s="24">
        <f>1+LARGE($A$11:A6205,1)</f>
        <v>6195</v>
      </c>
      <c r="B6206" s="38" t="str">
        <f>_xlfn.IFNA(IF($U$8="set",VLOOKUP(Search!$A6206,Inventory!$AD$2:$AI$5552,6,FALSE),IF($U$8="Player",VLOOKUP(Search!$A6206,Inventory!$AF$2:$AI$5552,4,FALSE),IF($U$8="BV",VLOOKUP(Search!$A6206,Inventory!$AH$2:$AI$5552,2,FALSE),""))),"")</f>
        <v/>
      </c>
      <c r="C6206" s="38"/>
      <c r="D6206" s="38"/>
      <c r="E6206" s="38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22"/>
    </row>
    <row r="6207" spans="1:22" x14ac:dyDescent="0.2">
      <c r="A6207" s="24">
        <f>1+LARGE($A$11:A6206,1)</f>
        <v>6196</v>
      </c>
      <c r="B6207" s="38" t="str">
        <f>_xlfn.IFNA(IF($U$8="set",VLOOKUP(Search!$A6207,Inventory!$AD$2:$AI$5552,6,FALSE),IF($U$8="Player",VLOOKUP(Search!$A6207,Inventory!$AF$2:$AI$5552,4,FALSE),IF($U$8="BV",VLOOKUP(Search!$A6207,Inventory!$AH$2:$AI$5552,2,FALSE),""))),"")</f>
        <v/>
      </c>
      <c r="C6207" s="38"/>
      <c r="D6207" s="38"/>
      <c r="E6207" s="38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22"/>
    </row>
    <row r="6208" spans="1:22" x14ac:dyDescent="0.2">
      <c r="A6208" s="24">
        <f>1+LARGE($A$11:A6207,1)</f>
        <v>6197</v>
      </c>
      <c r="B6208" s="38" t="str">
        <f>_xlfn.IFNA(IF($U$8="set",VLOOKUP(Search!$A6208,Inventory!$AD$2:$AI$5552,6,FALSE),IF($U$8="Player",VLOOKUP(Search!$A6208,Inventory!$AF$2:$AI$5552,4,FALSE),IF($U$8="BV",VLOOKUP(Search!$A6208,Inventory!$AH$2:$AI$5552,2,FALSE),""))),"")</f>
        <v/>
      </c>
      <c r="C6208" s="38"/>
      <c r="D6208" s="38"/>
      <c r="E6208" s="38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22"/>
    </row>
    <row r="6209" spans="1:22" x14ac:dyDescent="0.2">
      <c r="A6209" s="24">
        <f>1+LARGE($A$11:A6208,1)</f>
        <v>6198</v>
      </c>
      <c r="B6209" s="38" t="str">
        <f>_xlfn.IFNA(IF($U$8="set",VLOOKUP(Search!$A6209,Inventory!$AD$2:$AI$5552,6,FALSE),IF($U$8="Player",VLOOKUP(Search!$A6209,Inventory!$AF$2:$AI$5552,4,FALSE),IF($U$8="BV",VLOOKUP(Search!$A6209,Inventory!$AH$2:$AI$5552,2,FALSE),""))),"")</f>
        <v/>
      </c>
      <c r="C6209" s="38"/>
      <c r="D6209" s="38"/>
      <c r="E6209" s="38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22"/>
    </row>
    <row r="6210" spans="1:22" x14ac:dyDescent="0.2">
      <c r="A6210" s="24">
        <f>1+LARGE($A$11:A6209,1)</f>
        <v>6199</v>
      </c>
      <c r="B6210" s="38" t="str">
        <f>_xlfn.IFNA(IF($U$8="set",VLOOKUP(Search!$A6210,Inventory!$AD$2:$AI$5552,6,FALSE),IF($U$8="Player",VLOOKUP(Search!$A6210,Inventory!$AF$2:$AI$5552,4,FALSE),IF($U$8="BV",VLOOKUP(Search!$A6210,Inventory!$AH$2:$AI$5552,2,FALSE),""))),"")</f>
        <v/>
      </c>
      <c r="C6210" s="38"/>
      <c r="D6210" s="38"/>
      <c r="E6210" s="38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22"/>
    </row>
    <row r="6211" spans="1:22" x14ac:dyDescent="0.2">
      <c r="A6211" s="24">
        <f>1+LARGE($A$11:A6210,1)</f>
        <v>6200</v>
      </c>
      <c r="B6211" s="38" t="str">
        <f>_xlfn.IFNA(IF($U$8="set",VLOOKUP(Search!$A6211,Inventory!$AD$2:$AI$5552,6,FALSE),IF($U$8="Player",VLOOKUP(Search!$A6211,Inventory!$AF$2:$AI$5552,4,FALSE),IF($U$8="BV",VLOOKUP(Search!$A6211,Inventory!$AH$2:$AI$5552,2,FALSE),""))),"")</f>
        <v/>
      </c>
      <c r="C6211" s="38"/>
      <c r="D6211" s="38"/>
      <c r="E6211" s="38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22"/>
    </row>
    <row r="6212" spans="1:22" x14ac:dyDescent="0.2">
      <c r="A6212" s="24">
        <f>1+LARGE($A$11:A6211,1)</f>
        <v>6201</v>
      </c>
      <c r="B6212" s="38" t="str">
        <f>_xlfn.IFNA(IF($U$8="set",VLOOKUP(Search!$A6212,Inventory!$AD$2:$AI$5552,6,FALSE),IF($U$8="Player",VLOOKUP(Search!$A6212,Inventory!$AF$2:$AI$5552,4,FALSE),IF($U$8="BV",VLOOKUP(Search!$A6212,Inventory!$AH$2:$AI$5552,2,FALSE),""))),"")</f>
        <v/>
      </c>
      <c r="C6212" s="38"/>
      <c r="D6212" s="38"/>
      <c r="E6212" s="38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22"/>
    </row>
    <row r="6213" spans="1:22" x14ac:dyDescent="0.2">
      <c r="A6213" s="24">
        <f>1+LARGE($A$11:A6212,1)</f>
        <v>6202</v>
      </c>
      <c r="B6213" s="38" t="str">
        <f>_xlfn.IFNA(IF($U$8="set",VLOOKUP(Search!$A6213,Inventory!$AD$2:$AI$5552,6,FALSE),IF($U$8="Player",VLOOKUP(Search!$A6213,Inventory!$AF$2:$AI$5552,4,FALSE),IF($U$8="BV",VLOOKUP(Search!$A6213,Inventory!$AH$2:$AI$5552,2,FALSE),""))),"")</f>
        <v/>
      </c>
      <c r="C6213" s="38"/>
      <c r="D6213" s="38"/>
      <c r="E6213" s="38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22"/>
    </row>
    <row r="6214" spans="1:22" x14ac:dyDescent="0.2">
      <c r="A6214" s="24">
        <f>1+LARGE($A$11:A6213,1)</f>
        <v>6203</v>
      </c>
      <c r="B6214" s="38" t="str">
        <f>_xlfn.IFNA(IF($U$8="set",VLOOKUP(Search!$A6214,Inventory!$AD$2:$AI$5552,6,FALSE),IF($U$8="Player",VLOOKUP(Search!$A6214,Inventory!$AF$2:$AI$5552,4,FALSE),IF($U$8="BV",VLOOKUP(Search!$A6214,Inventory!$AH$2:$AI$5552,2,FALSE),""))),"")</f>
        <v/>
      </c>
      <c r="C6214" s="38"/>
      <c r="D6214" s="38"/>
      <c r="E6214" s="38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22"/>
    </row>
    <row r="6215" spans="1:22" x14ac:dyDescent="0.2">
      <c r="A6215" s="24">
        <f>1+LARGE($A$11:A6214,1)</f>
        <v>6204</v>
      </c>
      <c r="B6215" s="38" t="str">
        <f>_xlfn.IFNA(IF($U$8="set",VLOOKUP(Search!$A6215,Inventory!$AD$2:$AI$5552,6,FALSE),IF($U$8="Player",VLOOKUP(Search!$A6215,Inventory!$AF$2:$AI$5552,4,FALSE),IF($U$8="BV",VLOOKUP(Search!$A6215,Inventory!$AH$2:$AI$5552,2,FALSE),""))),"")</f>
        <v/>
      </c>
      <c r="C6215" s="38"/>
      <c r="D6215" s="38"/>
      <c r="E6215" s="38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22"/>
    </row>
    <row r="6216" spans="1:22" x14ac:dyDescent="0.2">
      <c r="A6216" s="24">
        <f>1+LARGE($A$11:A6215,1)</f>
        <v>6205</v>
      </c>
      <c r="B6216" s="38" t="str">
        <f>_xlfn.IFNA(IF($U$8="set",VLOOKUP(Search!$A6216,Inventory!$AD$2:$AI$5552,6,FALSE),IF($U$8="Player",VLOOKUP(Search!$A6216,Inventory!$AF$2:$AI$5552,4,FALSE),IF($U$8="BV",VLOOKUP(Search!$A6216,Inventory!$AH$2:$AI$5552,2,FALSE),""))),"")</f>
        <v/>
      </c>
      <c r="C6216" s="38"/>
      <c r="D6216" s="38"/>
      <c r="E6216" s="38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22"/>
    </row>
    <row r="6217" spans="1:22" x14ac:dyDescent="0.2">
      <c r="A6217" s="24">
        <f>1+LARGE($A$11:A6216,1)</f>
        <v>6206</v>
      </c>
      <c r="B6217" s="38" t="str">
        <f>_xlfn.IFNA(IF($U$8="set",VLOOKUP(Search!$A6217,Inventory!$AD$2:$AI$5552,6,FALSE),IF($U$8="Player",VLOOKUP(Search!$A6217,Inventory!$AF$2:$AI$5552,4,FALSE),IF($U$8="BV",VLOOKUP(Search!$A6217,Inventory!$AH$2:$AI$5552,2,FALSE),""))),"")</f>
        <v/>
      </c>
      <c r="C6217" s="38"/>
      <c r="D6217" s="38"/>
      <c r="E6217" s="38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22"/>
    </row>
    <row r="6218" spans="1:22" x14ac:dyDescent="0.2">
      <c r="A6218" s="24">
        <f>1+LARGE($A$11:A6217,1)</f>
        <v>6207</v>
      </c>
      <c r="B6218" s="38" t="str">
        <f>_xlfn.IFNA(IF($U$8="set",VLOOKUP(Search!$A6218,Inventory!$AD$2:$AI$5552,6,FALSE),IF($U$8="Player",VLOOKUP(Search!$A6218,Inventory!$AF$2:$AI$5552,4,FALSE),IF($U$8="BV",VLOOKUP(Search!$A6218,Inventory!$AH$2:$AI$5552,2,FALSE),""))),"")</f>
        <v/>
      </c>
      <c r="C6218" s="38"/>
      <c r="D6218" s="38"/>
      <c r="E6218" s="38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22"/>
    </row>
    <row r="6219" spans="1:22" x14ac:dyDescent="0.2">
      <c r="A6219" s="24">
        <f>1+LARGE($A$11:A6218,1)</f>
        <v>6208</v>
      </c>
      <c r="B6219" s="38" t="str">
        <f>_xlfn.IFNA(IF($U$8="set",VLOOKUP(Search!$A6219,Inventory!$AD$2:$AI$5552,6,FALSE),IF($U$8="Player",VLOOKUP(Search!$A6219,Inventory!$AF$2:$AI$5552,4,FALSE),IF($U$8="BV",VLOOKUP(Search!$A6219,Inventory!$AH$2:$AI$5552,2,FALSE),""))),"")</f>
        <v/>
      </c>
      <c r="C6219" s="38"/>
      <c r="D6219" s="38"/>
      <c r="E6219" s="38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22"/>
    </row>
    <row r="6220" spans="1:22" x14ac:dyDescent="0.2">
      <c r="A6220" s="24">
        <f>1+LARGE($A$11:A6219,1)</f>
        <v>6209</v>
      </c>
      <c r="B6220" s="38" t="str">
        <f>_xlfn.IFNA(IF($U$8="set",VLOOKUP(Search!$A6220,Inventory!$AD$2:$AI$5552,6,FALSE),IF($U$8="Player",VLOOKUP(Search!$A6220,Inventory!$AF$2:$AI$5552,4,FALSE),IF($U$8="BV",VLOOKUP(Search!$A6220,Inventory!$AH$2:$AI$5552,2,FALSE),""))),"")</f>
        <v/>
      </c>
      <c r="C6220" s="38"/>
      <c r="D6220" s="38"/>
      <c r="E6220" s="38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22"/>
    </row>
    <row r="6221" spans="1:22" x14ac:dyDescent="0.2">
      <c r="A6221" s="24">
        <f>1+LARGE($A$11:A6220,1)</f>
        <v>6210</v>
      </c>
      <c r="B6221" s="38" t="str">
        <f>_xlfn.IFNA(IF($U$8="set",VLOOKUP(Search!$A6221,Inventory!$AD$2:$AI$5552,6,FALSE),IF($U$8="Player",VLOOKUP(Search!$A6221,Inventory!$AF$2:$AI$5552,4,FALSE),IF($U$8="BV",VLOOKUP(Search!$A6221,Inventory!$AH$2:$AI$5552,2,FALSE),""))),"")</f>
        <v/>
      </c>
      <c r="C6221" s="38"/>
      <c r="D6221" s="38"/>
      <c r="E6221" s="38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22"/>
    </row>
    <row r="6222" spans="1:22" x14ac:dyDescent="0.2">
      <c r="A6222" s="24">
        <f>1+LARGE($A$11:A6221,1)</f>
        <v>6211</v>
      </c>
      <c r="B6222" s="38" t="str">
        <f>_xlfn.IFNA(IF($U$8="set",VLOOKUP(Search!$A6222,Inventory!$AD$2:$AI$5552,6,FALSE),IF($U$8="Player",VLOOKUP(Search!$A6222,Inventory!$AF$2:$AI$5552,4,FALSE),IF($U$8="BV",VLOOKUP(Search!$A6222,Inventory!$AH$2:$AI$5552,2,FALSE),""))),"")</f>
        <v/>
      </c>
      <c r="C6222" s="38"/>
      <c r="D6222" s="38"/>
      <c r="E6222" s="38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22"/>
    </row>
    <row r="6223" spans="1:22" x14ac:dyDescent="0.2">
      <c r="A6223" s="24">
        <f>1+LARGE($A$11:A6222,1)</f>
        <v>6212</v>
      </c>
      <c r="B6223" s="38" t="str">
        <f>_xlfn.IFNA(IF($U$8="set",VLOOKUP(Search!$A6223,Inventory!$AD$2:$AI$5552,6,FALSE),IF($U$8="Player",VLOOKUP(Search!$A6223,Inventory!$AF$2:$AI$5552,4,FALSE),IF($U$8="BV",VLOOKUP(Search!$A6223,Inventory!$AH$2:$AI$5552,2,FALSE),""))),"")</f>
        <v/>
      </c>
      <c r="C6223" s="38"/>
      <c r="D6223" s="38"/>
      <c r="E6223" s="38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22"/>
    </row>
    <row r="6224" spans="1:22" x14ac:dyDescent="0.2">
      <c r="A6224" s="24">
        <f>1+LARGE($A$11:A6223,1)</f>
        <v>6213</v>
      </c>
      <c r="B6224" s="38" t="str">
        <f>_xlfn.IFNA(IF($U$8="set",VLOOKUP(Search!$A6224,Inventory!$AD$2:$AI$5552,6,FALSE),IF($U$8="Player",VLOOKUP(Search!$A6224,Inventory!$AF$2:$AI$5552,4,FALSE),IF($U$8="BV",VLOOKUP(Search!$A6224,Inventory!$AH$2:$AI$5552,2,FALSE),""))),"")</f>
        <v/>
      </c>
      <c r="C6224" s="38"/>
      <c r="D6224" s="38"/>
      <c r="E6224" s="38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22"/>
    </row>
    <row r="6225" spans="1:22" x14ac:dyDescent="0.2">
      <c r="A6225" s="24">
        <f>1+LARGE($A$11:A6224,1)</f>
        <v>6214</v>
      </c>
      <c r="B6225" s="38" t="str">
        <f>_xlfn.IFNA(IF($U$8="set",VLOOKUP(Search!$A6225,Inventory!$AD$2:$AI$5552,6,FALSE),IF($U$8="Player",VLOOKUP(Search!$A6225,Inventory!$AF$2:$AI$5552,4,FALSE),IF($U$8="BV",VLOOKUP(Search!$A6225,Inventory!$AH$2:$AI$5552,2,FALSE),""))),"")</f>
        <v/>
      </c>
      <c r="C6225" s="38"/>
      <c r="D6225" s="38"/>
      <c r="E6225" s="38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22"/>
    </row>
    <row r="6226" spans="1:22" x14ac:dyDescent="0.2">
      <c r="A6226" s="24">
        <f>1+LARGE($A$11:A6225,1)</f>
        <v>6215</v>
      </c>
      <c r="B6226" s="38" t="str">
        <f>_xlfn.IFNA(IF($U$8="set",VLOOKUP(Search!$A6226,Inventory!$AD$2:$AI$5552,6,FALSE),IF($U$8="Player",VLOOKUP(Search!$A6226,Inventory!$AF$2:$AI$5552,4,FALSE),IF($U$8="BV",VLOOKUP(Search!$A6226,Inventory!$AH$2:$AI$5552,2,FALSE),""))),"")</f>
        <v/>
      </c>
      <c r="C6226" s="38"/>
      <c r="D6226" s="38"/>
      <c r="E6226" s="38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22"/>
    </row>
    <row r="6227" spans="1:22" x14ac:dyDescent="0.2">
      <c r="A6227" s="24">
        <f>1+LARGE($A$11:A6226,1)</f>
        <v>6216</v>
      </c>
      <c r="B6227" s="38" t="str">
        <f>_xlfn.IFNA(IF($U$8="set",VLOOKUP(Search!$A6227,Inventory!$AD$2:$AI$5552,6,FALSE),IF($U$8="Player",VLOOKUP(Search!$A6227,Inventory!$AF$2:$AI$5552,4,FALSE),IF($U$8="BV",VLOOKUP(Search!$A6227,Inventory!$AH$2:$AI$5552,2,FALSE),""))),"")</f>
        <v/>
      </c>
      <c r="C6227" s="38"/>
      <c r="D6227" s="38"/>
      <c r="E6227" s="38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22"/>
    </row>
    <row r="6228" spans="1:22" x14ac:dyDescent="0.2">
      <c r="A6228" s="24">
        <f>1+LARGE($A$11:A6227,1)</f>
        <v>6217</v>
      </c>
      <c r="B6228" s="38" t="str">
        <f>_xlfn.IFNA(IF($U$8="set",VLOOKUP(Search!$A6228,Inventory!$AD$2:$AI$5552,6,FALSE),IF($U$8="Player",VLOOKUP(Search!$A6228,Inventory!$AF$2:$AI$5552,4,FALSE),IF($U$8="BV",VLOOKUP(Search!$A6228,Inventory!$AH$2:$AI$5552,2,FALSE),""))),"")</f>
        <v/>
      </c>
      <c r="C6228" s="38"/>
      <c r="D6228" s="38"/>
      <c r="E6228" s="38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22"/>
    </row>
    <row r="6229" spans="1:22" x14ac:dyDescent="0.2">
      <c r="A6229" s="24">
        <f>1+LARGE($A$11:A6228,1)</f>
        <v>6218</v>
      </c>
      <c r="B6229" s="38" t="str">
        <f>_xlfn.IFNA(IF($U$8="set",VLOOKUP(Search!$A6229,Inventory!$AD$2:$AI$5552,6,FALSE),IF($U$8="Player",VLOOKUP(Search!$A6229,Inventory!$AF$2:$AI$5552,4,FALSE),IF($U$8="BV",VLOOKUP(Search!$A6229,Inventory!$AH$2:$AI$5552,2,FALSE),""))),"")</f>
        <v/>
      </c>
      <c r="C6229" s="38"/>
      <c r="D6229" s="38"/>
      <c r="E6229" s="38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22"/>
    </row>
    <row r="6230" spans="1:22" x14ac:dyDescent="0.2">
      <c r="A6230" s="24">
        <f>1+LARGE($A$11:A6229,1)</f>
        <v>6219</v>
      </c>
      <c r="B6230" s="38" t="str">
        <f>_xlfn.IFNA(IF($U$8="set",VLOOKUP(Search!$A6230,Inventory!$AD$2:$AI$5552,6,FALSE),IF($U$8="Player",VLOOKUP(Search!$A6230,Inventory!$AF$2:$AI$5552,4,FALSE),IF($U$8="BV",VLOOKUP(Search!$A6230,Inventory!$AH$2:$AI$5552,2,FALSE),""))),"")</f>
        <v/>
      </c>
      <c r="C6230" s="38"/>
      <c r="D6230" s="38"/>
      <c r="E6230" s="38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22"/>
    </row>
    <row r="6231" spans="1:22" x14ac:dyDescent="0.2">
      <c r="A6231" s="24">
        <f>1+LARGE($A$11:A6230,1)</f>
        <v>6220</v>
      </c>
      <c r="B6231" s="38" t="str">
        <f>_xlfn.IFNA(IF($U$8="set",VLOOKUP(Search!$A6231,Inventory!$AD$2:$AI$5552,6,FALSE),IF($U$8="Player",VLOOKUP(Search!$A6231,Inventory!$AF$2:$AI$5552,4,FALSE),IF($U$8="BV",VLOOKUP(Search!$A6231,Inventory!$AH$2:$AI$5552,2,FALSE),""))),"")</f>
        <v/>
      </c>
      <c r="C6231" s="38"/>
      <c r="D6231" s="38"/>
      <c r="E6231" s="38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22"/>
    </row>
    <row r="6232" spans="1:22" x14ac:dyDescent="0.2">
      <c r="A6232" s="24">
        <f>1+LARGE($A$11:A6231,1)</f>
        <v>6221</v>
      </c>
      <c r="B6232" s="38" t="str">
        <f>_xlfn.IFNA(IF($U$8="set",VLOOKUP(Search!$A6232,Inventory!$AD$2:$AI$5552,6,FALSE),IF($U$8="Player",VLOOKUP(Search!$A6232,Inventory!$AF$2:$AI$5552,4,FALSE),IF($U$8="BV",VLOOKUP(Search!$A6232,Inventory!$AH$2:$AI$5552,2,FALSE),""))),"")</f>
        <v/>
      </c>
      <c r="C6232" s="38"/>
      <c r="D6232" s="38"/>
      <c r="E6232" s="38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22"/>
    </row>
    <row r="6233" spans="1:22" x14ac:dyDescent="0.2">
      <c r="A6233" s="24">
        <f>1+LARGE($A$11:A6232,1)</f>
        <v>6222</v>
      </c>
      <c r="B6233" s="38" t="str">
        <f>_xlfn.IFNA(IF($U$8="set",VLOOKUP(Search!$A6233,Inventory!$AD$2:$AI$5552,6,FALSE),IF($U$8="Player",VLOOKUP(Search!$A6233,Inventory!$AF$2:$AI$5552,4,FALSE),IF($U$8="BV",VLOOKUP(Search!$A6233,Inventory!$AH$2:$AI$5552,2,FALSE),""))),"")</f>
        <v/>
      </c>
      <c r="C6233" s="38"/>
      <c r="D6233" s="38"/>
      <c r="E6233" s="38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22"/>
    </row>
    <row r="6234" spans="1:22" x14ac:dyDescent="0.2">
      <c r="A6234" s="24">
        <f>1+LARGE($A$11:A6233,1)</f>
        <v>6223</v>
      </c>
      <c r="B6234" s="38" t="str">
        <f>_xlfn.IFNA(IF($U$8="set",VLOOKUP(Search!$A6234,Inventory!$AD$2:$AI$5552,6,FALSE),IF($U$8="Player",VLOOKUP(Search!$A6234,Inventory!$AF$2:$AI$5552,4,FALSE),IF($U$8="BV",VLOOKUP(Search!$A6234,Inventory!$AH$2:$AI$5552,2,FALSE),""))),"")</f>
        <v/>
      </c>
      <c r="C6234" s="38"/>
      <c r="D6234" s="38"/>
      <c r="E6234" s="38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22"/>
    </row>
    <row r="6235" spans="1:22" x14ac:dyDescent="0.2">
      <c r="A6235" s="24">
        <f>1+LARGE($A$11:A6234,1)</f>
        <v>6224</v>
      </c>
      <c r="B6235" s="38" t="str">
        <f>_xlfn.IFNA(IF($U$8="set",VLOOKUP(Search!$A6235,Inventory!$AD$2:$AI$5552,6,FALSE),IF($U$8="Player",VLOOKUP(Search!$A6235,Inventory!$AF$2:$AI$5552,4,FALSE),IF($U$8="BV",VLOOKUP(Search!$A6235,Inventory!$AH$2:$AI$5552,2,FALSE),""))),"")</f>
        <v/>
      </c>
      <c r="C6235" s="38"/>
      <c r="D6235" s="38"/>
      <c r="E6235" s="38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22"/>
    </row>
    <row r="6236" spans="1:22" x14ac:dyDescent="0.2">
      <c r="A6236" s="24">
        <f>1+LARGE($A$11:A6235,1)</f>
        <v>6225</v>
      </c>
      <c r="B6236" s="38" t="str">
        <f>_xlfn.IFNA(IF($U$8="set",VLOOKUP(Search!$A6236,Inventory!$AD$2:$AI$5552,6,FALSE),IF($U$8="Player",VLOOKUP(Search!$A6236,Inventory!$AF$2:$AI$5552,4,FALSE),IF($U$8="BV",VLOOKUP(Search!$A6236,Inventory!$AH$2:$AI$5552,2,FALSE),""))),"")</f>
        <v/>
      </c>
      <c r="C6236" s="38"/>
      <c r="D6236" s="38"/>
      <c r="E6236" s="38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22"/>
    </row>
    <row r="6237" spans="1:22" x14ac:dyDescent="0.2">
      <c r="A6237" s="24">
        <f>1+LARGE($A$11:A6236,1)</f>
        <v>6226</v>
      </c>
      <c r="B6237" s="38" t="str">
        <f>_xlfn.IFNA(IF($U$8="set",VLOOKUP(Search!$A6237,Inventory!$AD$2:$AI$5552,6,FALSE),IF($U$8="Player",VLOOKUP(Search!$A6237,Inventory!$AF$2:$AI$5552,4,FALSE),IF($U$8="BV",VLOOKUP(Search!$A6237,Inventory!$AH$2:$AI$5552,2,FALSE),""))),"")</f>
        <v/>
      </c>
      <c r="C6237" s="38"/>
      <c r="D6237" s="38"/>
      <c r="E6237" s="38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22"/>
    </row>
    <row r="6238" spans="1:22" x14ac:dyDescent="0.2">
      <c r="A6238" s="24">
        <f>1+LARGE($A$11:A6237,1)</f>
        <v>6227</v>
      </c>
      <c r="B6238" s="38" t="str">
        <f>_xlfn.IFNA(IF($U$8="set",VLOOKUP(Search!$A6238,Inventory!$AD$2:$AI$5552,6,FALSE),IF($U$8="Player",VLOOKUP(Search!$A6238,Inventory!$AF$2:$AI$5552,4,FALSE),IF($U$8="BV",VLOOKUP(Search!$A6238,Inventory!$AH$2:$AI$5552,2,FALSE),""))),"")</f>
        <v/>
      </c>
      <c r="C6238" s="38"/>
      <c r="D6238" s="38"/>
      <c r="E6238" s="38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22"/>
    </row>
    <row r="6239" spans="1:22" x14ac:dyDescent="0.2">
      <c r="A6239" s="24">
        <f>1+LARGE($A$11:A6238,1)</f>
        <v>6228</v>
      </c>
      <c r="B6239" s="38" t="str">
        <f>_xlfn.IFNA(IF($U$8="set",VLOOKUP(Search!$A6239,Inventory!$AD$2:$AI$5552,6,FALSE),IF($U$8="Player",VLOOKUP(Search!$A6239,Inventory!$AF$2:$AI$5552,4,FALSE),IF($U$8="BV",VLOOKUP(Search!$A6239,Inventory!$AH$2:$AI$5552,2,FALSE),""))),"")</f>
        <v/>
      </c>
      <c r="C6239" s="38"/>
      <c r="D6239" s="38"/>
      <c r="E6239" s="38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22"/>
    </row>
    <row r="6240" spans="1:22" x14ac:dyDescent="0.2">
      <c r="A6240" s="24">
        <f>1+LARGE($A$11:A6239,1)</f>
        <v>6229</v>
      </c>
      <c r="B6240" s="38" t="str">
        <f>_xlfn.IFNA(IF($U$8="set",VLOOKUP(Search!$A6240,Inventory!$AD$2:$AI$5552,6,FALSE),IF($U$8="Player",VLOOKUP(Search!$A6240,Inventory!$AF$2:$AI$5552,4,FALSE),IF($U$8="BV",VLOOKUP(Search!$A6240,Inventory!$AH$2:$AI$5552,2,FALSE),""))),"")</f>
        <v/>
      </c>
      <c r="C6240" s="38"/>
      <c r="D6240" s="38"/>
      <c r="E6240" s="38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22"/>
    </row>
    <row r="6241" spans="1:22" x14ac:dyDescent="0.2">
      <c r="A6241" s="24">
        <f>1+LARGE($A$11:A6240,1)</f>
        <v>6230</v>
      </c>
      <c r="B6241" s="38" t="str">
        <f>_xlfn.IFNA(IF($U$8="set",VLOOKUP(Search!$A6241,Inventory!$AD$2:$AI$5552,6,FALSE),IF($U$8="Player",VLOOKUP(Search!$A6241,Inventory!$AF$2:$AI$5552,4,FALSE),IF($U$8="BV",VLOOKUP(Search!$A6241,Inventory!$AH$2:$AI$5552,2,FALSE),""))),"")</f>
        <v/>
      </c>
      <c r="C6241" s="38"/>
      <c r="D6241" s="38"/>
      <c r="E6241" s="38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22"/>
    </row>
    <row r="6242" spans="1:22" x14ac:dyDescent="0.2">
      <c r="A6242" s="24">
        <f>1+LARGE($A$11:A6241,1)</f>
        <v>6231</v>
      </c>
      <c r="B6242" s="38" t="str">
        <f>_xlfn.IFNA(IF($U$8="set",VLOOKUP(Search!$A6242,Inventory!$AD$2:$AI$5552,6,FALSE),IF($U$8="Player",VLOOKUP(Search!$A6242,Inventory!$AF$2:$AI$5552,4,FALSE),IF($U$8="BV",VLOOKUP(Search!$A6242,Inventory!$AH$2:$AI$5552,2,FALSE),""))),"")</f>
        <v/>
      </c>
      <c r="C6242" s="38"/>
      <c r="D6242" s="38"/>
      <c r="E6242" s="38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22"/>
    </row>
    <row r="6243" spans="1:22" x14ac:dyDescent="0.2">
      <c r="A6243" s="24">
        <f>1+LARGE($A$11:A6242,1)</f>
        <v>6232</v>
      </c>
      <c r="B6243" s="38" t="str">
        <f>_xlfn.IFNA(IF($U$8="set",VLOOKUP(Search!$A6243,Inventory!$AD$2:$AI$5552,6,FALSE),IF($U$8="Player",VLOOKUP(Search!$A6243,Inventory!$AF$2:$AI$5552,4,FALSE),IF($U$8="BV",VLOOKUP(Search!$A6243,Inventory!$AH$2:$AI$5552,2,FALSE),""))),"")</f>
        <v/>
      </c>
      <c r="C6243" s="38"/>
      <c r="D6243" s="38"/>
      <c r="E6243" s="38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22"/>
    </row>
    <row r="6244" spans="1:22" x14ac:dyDescent="0.2">
      <c r="A6244" s="24">
        <f>1+LARGE($A$11:A6243,1)</f>
        <v>6233</v>
      </c>
      <c r="B6244" s="38" t="str">
        <f>_xlfn.IFNA(IF($U$8="set",VLOOKUP(Search!$A6244,Inventory!$AD$2:$AI$5552,6,FALSE),IF($U$8="Player",VLOOKUP(Search!$A6244,Inventory!$AF$2:$AI$5552,4,FALSE),IF($U$8="BV",VLOOKUP(Search!$A6244,Inventory!$AH$2:$AI$5552,2,FALSE),""))),"")</f>
        <v/>
      </c>
      <c r="C6244" s="38"/>
      <c r="D6244" s="38"/>
      <c r="E6244" s="38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22"/>
    </row>
    <row r="6245" spans="1:22" x14ac:dyDescent="0.2">
      <c r="A6245" s="24">
        <f>1+LARGE($A$11:A6244,1)</f>
        <v>6234</v>
      </c>
      <c r="B6245" s="38" t="str">
        <f>_xlfn.IFNA(IF($U$8="set",VLOOKUP(Search!$A6245,Inventory!$AD$2:$AI$5552,6,FALSE),IF($U$8="Player",VLOOKUP(Search!$A6245,Inventory!$AF$2:$AI$5552,4,FALSE),IF($U$8="BV",VLOOKUP(Search!$A6245,Inventory!$AH$2:$AI$5552,2,FALSE),""))),"")</f>
        <v/>
      </c>
      <c r="C6245" s="38"/>
      <c r="D6245" s="38"/>
      <c r="E6245" s="38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22"/>
    </row>
    <row r="6246" spans="1:22" x14ac:dyDescent="0.2">
      <c r="A6246" s="24">
        <f>1+LARGE($A$11:A6245,1)</f>
        <v>6235</v>
      </c>
      <c r="B6246" s="38" t="str">
        <f>_xlfn.IFNA(IF($U$8="set",VLOOKUP(Search!$A6246,Inventory!$AD$2:$AI$5552,6,FALSE),IF($U$8="Player",VLOOKUP(Search!$A6246,Inventory!$AF$2:$AI$5552,4,FALSE),IF($U$8="BV",VLOOKUP(Search!$A6246,Inventory!$AH$2:$AI$5552,2,FALSE),""))),"")</f>
        <v/>
      </c>
      <c r="C6246" s="38"/>
      <c r="D6246" s="38"/>
      <c r="E6246" s="38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22"/>
    </row>
    <row r="6247" spans="1:22" x14ac:dyDescent="0.2">
      <c r="A6247" s="24">
        <f>1+LARGE($A$11:A6246,1)</f>
        <v>6236</v>
      </c>
      <c r="B6247" s="38" t="str">
        <f>_xlfn.IFNA(IF($U$8="set",VLOOKUP(Search!$A6247,Inventory!$AD$2:$AI$5552,6,FALSE),IF($U$8="Player",VLOOKUP(Search!$A6247,Inventory!$AF$2:$AI$5552,4,FALSE),IF($U$8="BV",VLOOKUP(Search!$A6247,Inventory!$AH$2:$AI$5552,2,FALSE),""))),"")</f>
        <v/>
      </c>
      <c r="C6247" s="38"/>
      <c r="D6247" s="38"/>
      <c r="E6247" s="38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22"/>
    </row>
    <row r="6248" spans="1:22" x14ac:dyDescent="0.2">
      <c r="A6248" s="24">
        <f>1+LARGE($A$11:A6247,1)</f>
        <v>6237</v>
      </c>
      <c r="B6248" s="38" t="str">
        <f>_xlfn.IFNA(IF($U$8="set",VLOOKUP(Search!$A6248,Inventory!$AD$2:$AI$5552,6,FALSE),IF($U$8="Player",VLOOKUP(Search!$A6248,Inventory!$AF$2:$AI$5552,4,FALSE),IF($U$8="BV",VLOOKUP(Search!$A6248,Inventory!$AH$2:$AI$5552,2,FALSE),""))),"")</f>
        <v/>
      </c>
      <c r="C6248" s="38"/>
      <c r="D6248" s="38"/>
      <c r="E6248" s="38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22"/>
    </row>
    <row r="6249" spans="1:22" x14ac:dyDescent="0.2">
      <c r="A6249" s="24">
        <f>1+LARGE($A$11:A6248,1)</f>
        <v>6238</v>
      </c>
      <c r="B6249" s="38" t="str">
        <f>_xlfn.IFNA(IF($U$8="set",VLOOKUP(Search!$A6249,Inventory!$AD$2:$AI$5552,6,FALSE),IF($U$8="Player",VLOOKUP(Search!$A6249,Inventory!$AF$2:$AI$5552,4,FALSE),IF($U$8="BV",VLOOKUP(Search!$A6249,Inventory!$AH$2:$AI$5552,2,FALSE),""))),"")</f>
        <v/>
      </c>
      <c r="C6249" s="38"/>
      <c r="D6249" s="38"/>
      <c r="E6249" s="38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22"/>
    </row>
    <row r="6250" spans="1:22" x14ac:dyDescent="0.2">
      <c r="A6250" s="24">
        <f>1+LARGE($A$11:A6249,1)</f>
        <v>6239</v>
      </c>
      <c r="B6250" s="38" t="str">
        <f>_xlfn.IFNA(IF($U$8="set",VLOOKUP(Search!$A6250,Inventory!$AD$2:$AI$5552,6,FALSE),IF($U$8="Player",VLOOKUP(Search!$A6250,Inventory!$AF$2:$AI$5552,4,FALSE),IF($U$8="BV",VLOOKUP(Search!$A6250,Inventory!$AH$2:$AI$5552,2,FALSE),""))),"")</f>
        <v/>
      </c>
      <c r="C6250" s="38"/>
      <c r="D6250" s="38"/>
      <c r="E6250" s="38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22"/>
    </row>
    <row r="6251" spans="1:22" x14ac:dyDescent="0.2">
      <c r="A6251" s="24">
        <f>1+LARGE($A$11:A6250,1)</f>
        <v>6240</v>
      </c>
      <c r="B6251" s="38" t="str">
        <f>_xlfn.IFNA(IF($U$8="set",VLOOKUP(Search!$A6251,Inventory!$AD$2:$AI$5552,6,FALSE),IF($U$8="Player",VLOOKUP(Search!$A6251,Inventory!$AF$2:$AI$5552,4,FALSE),IF($U$8="BV",VLOOKUP(Search!$A6251,Inventory!$AH$2:$AI$5552,2,FALSE),""))),"")</f>
        <v/>
      </c>
      <c r="C6251" s="38"/>
      <c r="D6251" s="38"/>
      <c r="E6251" s="38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22"/>
    </row>
    <row r="6252" spans="1:22" x14ac:dyDescent="0.2">
      <c r="A6252" s="24">
        <f>1+LARGE($A$11:A6251,1)</f>
        <v>6241</v>
      </c>
      <c r="B6252" s="38" t="str">
        <f>_xlfn.IFNA(IF($U$8="set",VLOOKUP(Search!$A6252,Inventory!$AD$2:$AI$5552,6,FALSE),IF($U$8="Player",VLOOKUP(Search!$A6252,Inventory!$AF$2:$AI$5552,4,FALSE),IF($U$8="BV",VLOOKUP(Search!$A6252,Inventory!$AH$2:$AI$5552,2,FALSE),""))),"")</f>
        <v/>
      </c>
      <c r="C6252" s="38"/>
      <c r="D6252" s="38"/>
      <c r="E6252" s="38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22"/>
    </row>
    <row r="6253" spans="1:22" x14ac:dyDescent="0.2">
      <c r="A6253" s="24">
        <f>1+LARGE($A$11:A6252,1)</f>
        <v>6242</v>
      </c>
      <c r="B6253" s="38" t="str">
        <f>_xlfn.IFNA(IF($U$8="set",VLOOKUP(Search!$A6253,Inventory!$AD$2:$AI$5552,6,FALSE),IF($U$8="Player",VLOOKUP(Search!$A6253,Inventory!$AF$2:$AI$5552,4,FALSE),IF($U$8="BV",VLOOKUP(Search!$A6253,Inventory!$AH$2:$AI$5552,2,FALSE),""))),"")</f>
        <v/>
      </c>
      <c r="C6253" s="38"/>
      <c r="D6253" s="38"/>
      <c r="E6253" s="38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22"/>
    </row>
    <row r="6254" spans="1:22" x14ac:dyDescent="0.2">
      <c r="A6254" s="24">
        <f>1+LARGE($A$11:A6253,1)</f>
        <v>6243</v>
      </c>
      <c r="B6254" s="38" t="str">
        <f>_xlfn.IFNA(IF($U$8="set",VLOOKUP(Search!$A6254,Inventory!$AD$2:$AI$5552,6,FALSE),IF($U$8="Player",VLOOKUP(Search!$A6254,Inventory!$AF$2:$AI$5552,4,FALSE),IF($U$8="BV",VLOOKUP(Search!$A6254,Inventory!$AH$2:$AI$5552,2,FALSE),""))),"")</f>
        <v/>
      </c>
      <c r="C6254" s="38"/>
      <c r="D6254" s="38"/>
      <c r="E6254" s="38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22"/>
    </row>
    <row r="6255" spans="1:22" x14ac:dyDescent="0.2">
      <c r="A6255" s="24">
        <f>1+LARGE($A$11:A6254,1)</f>
        <v>6244</v>
      </c>
      <c r="B6255" s="38" t="str">
        <f>_xlfn.IFNA(IF($U$8="set",VLOOKUP(Search!$A6255,Inventory!$AD$2:$AI$5552,6,FALSE),IF($U$8="Player",VLOOKUP(Search!$A6255,Inventory!$AF$2:$AI$5552,4,FALSE),IF($U$8="BV",VLOOKUP(Search!$A6255,Inventory!$AH$2:$AI$5552,2,FALSE),""))),"")</f>
        <v/>
      </c>
      <c r="C6255" s="38"/>
      <c r="D6255" s="38"/>
      <c r="E6255" s="38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22"/>
    </row>
    <row r="6256" spans="1:22" x14ac:dyDescent="0.2">
      <c r="A6256" s="24">
        <f>1+LARGE($A$11:A6255,1)</f>
        <v>6245</v>
      </c>
      <c r="B6256" s="38" t="str">
        <f>_xlfn.IFNA(IF($U$8="set",VLOOKUP(Search!$A6256,Inventory!$AD$2:$AI$5552,6,FALSE),IF($U$8="Player",VLOOKUP(Search!$A6256,Inventory!$AF$2:$AI$5552,4,FALSE),IF($U$8="BV",VLOOKUP(Search!$A6256,Inventory!$AH$2:$AI$5552,2,FALSE),""))),"")</f>
        <v/>
      </c>
      <c r="C6256" s="38"/>
      <c r="D6256" s="38"/>
      <c r="E6256" s="38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22"/>
    </row>
    <row r="6257" spans="1:22" x14ac:dyDescent="0.2">
      <c r="A6257" s="24">
        <f>1+LARGE($A$11:A6256,1)</f>
        <v>6246</v>
      </c>
      <c r="B6257" s="38" t="str">
        <f>_xlfn.IFNA(IF($U$8="set",VLOOKUP(Search!$A6257,Inventory!$AD$2:$AI$5552,6,FALSE),IF($U$8="Player",VLOOKUP(Search!$A6257,Inventory!$AF$2:$AI$5552,4,FALSE),IF($U$8="BV",VLOOKUP(Search!$A6257,Inventory!$AH$2:$AI$5552,2,FALSE),""))),"")</f>
        <v/>
      </c>
      <c r="C6257" s="38"/>
      <c r="D6257" s="38"/>
      <c r="E6257" s="38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22"/>
    </row>
    <row r="6258" spans="1:22" x14ac:dyDescent="0.2">
      <c r="A6258" s="24">
        <f>1+LARGE($A$11:A6257,1)</f>
        <v>6247</v>
      </c>
      <c r="B6258" s="38" t="str">
        <f>_xlfn.IFNA(IF($U$8="set",VLOOKUP(Search!$A6258,Inventory!$AD$2:$AI$5552,6,FALSE),IF($U$8="Player",VLOOKUP(Search!$A6258,Inventory!$AF$2:$AI$5552,4,FALSE),IF($U$8="BV",VLOOKUP(Search!$A6258,Inventory!$AH$2:$AI$5552,2,FALSE),""))),"")</f>
        <v/>
      </c>
      <c r="C6258" s="38"/>
      <c r="D6258" s="38"/>
      <c r="E6258" s="38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22"/>
    </row>
    <row r="6259" spans="1:22" x14ac:dyDescent="0.2">
      <c r="A6259" s="24">
        <f>1+LARGE($A$11:A6258,1)</f>
        <v>6248</v>
      </c>
      <c r="B6259" s="38" t="str">
        <f>_xlfn.IFNA(IF($U$8="set",VLOOKUP(Search!$A6259,Inventory!$AD$2:$AI$5552,6,FALSE),IF($U$8="Player",VLOOKUP(Search!$A6259,Inventory!$AF$2:$AI$5552,4,FALSE),IF($U$8="BV",VLOOKUP(Search!$A6259,Inventory!$AH$2:$AI$5552,2,FALSE),""))),"")</f>
        <v/>
      </c>
      <c r="C6259" s="38"/>
      <c r="D6259" s="38"/>
      <c r="E6259" s="38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22"/>
    </row>
    <row r="6260" spans="1:22" x14ac:dyDescent="0.2">
      <c r="A6260" s="24">
        <f>1+LARGE($A$11:A6259,1)</f>
        <v>6249</v>
      </c>
      <c r="B6260" s="38" t="str">
        <f>_xlfn.IFNA(IF($U$8="set",VLOOKUP(Search!$A6260,Inventory!$AD$2:$AI$5552,6,FALSE),IF($U$8="Player",VLOOKUP(Search!$A6260,Inventory!$AF$2:$AI$5552,4,FALSE),IF($U$8="BV",VLOOKUP(Search!$A6260,Inventory!$AH$2:$AI$5552,2,FALSE),""))),"")</f>
        <v/>
      </c>
      <c r="C6260" s="38"/>
      <c r="D6260" s="38"/>
      <c r="E6260" s="38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22"/>
    </row>
    <row r="6261" spans="1:22" x14ac:dyDescent="0.2">
      <c r="A6261" s="24">
        <f>1+LARGE($A$11:A6260,1)</f>
        <v>6250</v>
      </c>
      <c r="B6261" s="38" t="str">
        <f>_xlfn.IFNA(IF($U$8="set",VLOOKUP(Search!$A6261,Inventory!$AD$2:$AI$5552,6,FALSE),IF($U$8="Player",VLOOKUP(Search!$A6261,Inventory!$AF$2:$AI$5552,4,FALSE),IF($U$8="BV",VLOOKUP(Search!$A6261,Inventory!$AH$2:$AI$5552,2,FALSE),""))),"")</f>
        <v/>
      </c>
      <c r="C6261" s="38"/>
      <c r="D6261" s="38"/>
      <c r="E6261" s="38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22"/>
    </row>
    <row r="6262" spans="1:22" x14ac:dyDescent="0.2">
      <c r="A6262" s="24">
        <f>1+LARGE($A$11:A6261,1)</f>
        <v>6251</v>
      </c>
      <c r="B6262" s="38" t="str">
        <f>_xlfn.IFNA(IF($U$8="set",VLOOKUP(Search!$A6262,Inventory!$AD$2:$AI$5552,6,FALSE),IF($U$8="Player",VLOOKUP(Search!$A6262,Inventory!$AF$2:$AI$5552,4,FALSE),IF($U$8="BV",VLOOKUP(Search!$A6262,Inventory!$AH$2:$AI$5552,2,FALSE),""))),"")</f>
        <v/>
      </c>
      <c r="C6262" s="38"/>
      <c r="D6262" s="38"/>
      <c r="E6262" s="38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22"/>
    </row>
    <row r="6263" spans="1:22" x14ac:dyDescent="0.2">
      <c r="A6263" s="24">
        <f>1+LARGE($A$11:A6262,1)</f>
        <v>6252</v>
      </c>
      <c r="B6263" s="38" t="str">
        <f>_xlfn.IFNA(IF($U$8="set",VLOOKUP(Search!$A6263,Inventory!$AD$2:$AI$5552,6,FALSE),IF($U$8="Player",VLOOKUP(Search!$A6263,Inventory!$AF$2:$AI$5552,4,FALSE),IF($U$8="BV",VLOOKUP(Search!$A6263,Inventory!$AH$2:$AI$5552,2,FALSE),""))),"")</f>
        <v/>
      </c>
      <c r="C6263" s="38"/>
      <c r="D6263" s="38"/>
      <c r="E6263" s="38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22"/>
    </row>
    <row r="6264" spans="1:22" x14ac:dyDescent="0.2">
      <c r="A6264" s="24">
        <f>1+LARGE($A$11:A6263,1)</f>
        <v>6253</v>
      </c>
      <c r="B6264" s="38" t="str">
        <f>_xlfn.IFNA(IF($U$8="set",VLOOKUP(Search!$A6264,Inventory!$AD$2:$AI$5552,6,FALSE),IF($U$8="Player",VLOOKUP(Search!$A6264,Inventory!$AF$2:$AI$5552,4,FALSE),IF($U$8="BV",VLOOKUP(Search!$A6264,Inventory!$AH$2:$AI$5552,2,FALSE),""))),"")</f>
        <v/>
      </c>
      <c r="C6264" s="38"/>
      <c r="D6264" s="38"/>
      <c r="E6264" s="38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22"/>
    </row>
    <row r="6265" spans="1:22" x14ac:dyDescent="0.2">
      <c r="A6265" s="24">
        <f>1+LARGE($A$11:A6264,1)</f>
        <v>6254</v>
      </c>
      <c r="B6265" s="38" t="str">
        <f>_xlfn.IFNA(IF($U$8="set",VLOOKUP(Search!$A6265,Inventory!$AD$2:$AI$5552,6,FALSE),IF($U$8="Player",VLOOKUP(Search!$A6265,Inventory!$AF$2:$AI$5552,4,FALSE),IF($U$8="BV",VLOOKUP(Search!$A6265,Inventory!$AH$2:$AI$5552,2,FALSE),""))),"")</f>
        <v/>
      </c>
      <c r="C6265" s="38"/>
      <c r="D6265" s="38"/>
      <c r="E6265" s="38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22"/>
    </row>
    <row r="6266" spans="1:22" x14ac:dyDescent="0.2">
      <c r="A6266" s="24">
        <f>1+LARGE($A$11:A6265,1)</f>
        <v>6255</v>
      </c>
      <c r="B6266" s="38" t="str">
        <f>_xlfn.IFNA(IF($U$8="set",VLOOKUP(Search!$A6266,Inventory!$AD$2:$AI$5552,6,FALSE),IF($U$8="Player",VLOOKUP(Search!$A6266,Inventory!$AF$2:$AI$5552,4,FALSE),IF($U$8="BV",VLOOKUP(Search!$A6266,Inventory!$AH$2:$AI$5552,2,FALSE),""))),"")</f>
        <v/>
      </c>
      <c r="C6266" s="38"/>
      <c r="D6266" s="38"/>
      <c r="E6266" s="38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22"/>
    </row>
    <row r="6267" spans="1:22" x14ac:dyDescent="0.2">
      <c r="A6267" s="24">
        <f>1+LARGE($A$11:A6266,1)</f>
        <v>6256</v>
      </c>
      <c r="B6267" s="38" t="str">
        <f>_xlfn.IFNA(IF($U$8="set",VLOOKUP(Search!$A6267,Inventory!$AD$2:$AI$5552,6,FALSE),IF($U$8="Player",VLOOKUP(Search!$A6267,Inventory!$AF$2:$AI$5552,4,FALSE),IF($U$8="BV",VLOOKUP(Search!$A6267,Inventory!$AH$2:$AI$5552,2,FALSE),""))),"")</f>
        <v/>
      </c>
      <c r="C6267" s="38"/>
      <c r="D6267" s="38"/>
      <c r="E6267" s="38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22"/>
    </row>
    <row r="6268" spans="1:22" x14ac:dyDescent="0.2">
      <c r="A6268" s="24">
        <f>1+LARGE($A$11:A6267,1)</f>
        <v>6257</v>
      </c>
      <c r="B6268" s="38" t="str">
        <f>_xlfn.IFNA(IF($U$8="set",VLOOKUP(Search!$A6268,Inventory!$AD$2:$AI$5552,6,FALSE),IF($U$8="Player",VLOOKUP(Search!$A6268,Inventory!$AF$2:$AI$5552,4,FALSE),IF($U$8="BV",VLOOKUP(Search!$A6268,Inventory!$AH$2:$AI$5552,2,FALSE),""))),"")</f>
        <v/>
      </c>
      <c r="C6268" s="38"/>
      <c r="D6268" s="38"/>
      <c r="E6268" s="38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22"/>
    </row>
    <row r="6269" spans="1:22" x14ac:dyDescent="0.2">
      <c r="A6269" s="24">
        <f>1+LARGE($A$11:A6268,1)</f>
        <v>6258</v>
      </c>
      <c r="B6269" s="38" t="str">
        <f>_xlfn.IFNA(IF($U$8="set",VLOOKUP(Search!$A6269,Inventory!$AD$2:$AI$5552,6,FALSE),IF($U$8="Player",VLOOKUP(Search!$A6269,Inventory!$AF$2:$AI$5552,4,FALSE),IF($U$8="BV",VLOOKUP(Search!$A6269,Inventory!$AH$2:$AI$5552,2,FALSE),""))),"")</f>
        <v/>
      </c>
      <c r="C6269" s="38"/>
      <c r="D6269" s="38"/>
      <c r="E6269" s="38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22"/>
    </row>
    <row r="6270" spans="1:22" x14ac:dyDescent="0.2">
      <c r="A6270" s="24">
        <f>1+LARGE($A$11:A6269,1)</f>
        <v>6259</v>
      </c>
      <c r="B6270" s="38" t="str">
        <f>_xlfn.IFNA(IF($U$8="set",VLOOKUP(Search!$A6270,Inventory!$AD$2:$AI$5552,6,FALSE),IF($U$8="Player",VLOOKUP(Search!$A6270,Inventory!$AF$2:$AI$5552,4,FALSE),IF($U$8="BV",VLOOKUP(Search!$A6270,Inventory!$AH$2:$AI$5552,2,FALSE),""))),"")</f>
        <v/>
      </c>
      <c r="C6270" s="38"/>
      <c r="D6270" s="38"/>
      <c r="E6270" s="38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22"/>
    </row>
    <row r="6271" spans="1:22" x14ac:dyDescent="0.2">
      <c r="A6271" s="24">
        <f>1+LARGE($A$11:A6270,1)</f>
        <v>6260</v>
      </c>
      <c r="B6271" s="38" t="str">
        <f>_xlfn.IFNA(IF($U$8="set",VLOOKUP(Search!$A6271,Inventory!$AD$2:$AI$5552,6,FALSE),IF($U$8="Player",VLOOKUP(Search!$A6271,Inventory!$AF$2:$AI$5552,4,FALSE),IF($U$8="BV",VLOOKUP(Search!$A6271,Inventory!$AH$2:$AI$5552,2,FALSE),""))),"")</f>
        <v/>
      </c>
      <c r="C6271" s="38"/>
      <c r="D6271" s="38"/>
      <c r="E6271" s="38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22"/>
    </row>
    <row r="6272" spans="1:22" x14ac:dyDescent="0.2">
      <c r="A6272" s="24">
        <f>1+LARGE($A$11:A6271,1)</f>
        <v>6261</v>
      </c>
      <c r="B6272" s="38" t="str">
        <f>_xlfn.IFNA(IF($U$8="set",VLOOKUP(Search!$A6272,Inventory!$AD$2:$AI$5552,6,FALSE),IF($U$8="Player",VLOOKUP(Search!$A6272,Inventory!$AF$2:$AI$5552,4,FALSE),IF($U$8="BV",VLOOKUP(Search!$A6272,Inventory!$AH$2:$AI$5552,2,FALSE),""))),"")</f>
        <v/>
      </c>
      <c r="C6272" s="38"/>
      <c r="D6272" s="38"/>
      <c r="E6272" s="38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22"/>
    </row>
    <row r="6273" spans="1:22" x14ac:dyDescent="0.2">
      <c r="A6273" s="24">
        <f>1+LARGE($A$11:A6272,1)</f>
        <v>6262</v>
      </c>
      <c r="B6273" s="38" t="str">
        <f>_xlfn.IFNA(IF($U$8="set",VLOOKUP(Search!$A6273,Inventory!$AD$2:$AI$5552,6,FALSE),IF($U$8="Player",VLOOKUP(Search!$A6273,Inventory!$AF$2:$AI$5552,4,FALSE),IF($U$8="BV",VLOOKUP(Search!$A6273,Inventory!$AH$2:$AI$5552,2,FALSE),""))),"")</f>
        <v/>
      </c>
      <c r="C6273" s="38"/>
      <c r="D6273" s="38"/>
      <c r="E6273" s="38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22"/>
    </row>
    <row r="6274" spans="1:22" x14ac:dyDescent="0.2">
      <c r="A6274" s="24">
        <f>1+LARGE($A$11:A6273,1)</f>
        <v>6263</v>
      </c>
      <c r="B6274" s="38" t="str">
        <f>_xlfn.IFNA(IF($U$8="set",VLOOKUP(Search!$A6274,Inventory!$AD$2:$AI$5552,6,FALSE),IF($U$8="Player",VLOOKUP(Search!$A6274,Inventory!$AF$2:$AI$5552,4,FALSE),IF($U$8="BV",VLOOKUP(Search!$A6274,Inventory!$AH$2:$AI$5552,2,FALSE),""))),"")</f>
        <v/>
      </c>
      <c r="C6274" s="38"/>
      <c r="D6274" s="38"/>
      <c r="E6274" s="38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22"/>
    </row>
    <row r="6275" spans="1:22" x14ac:dyDescent="0.2">
      <c r="A6275" s="24">
        <f>1+LARGE($A$11:A6274,1)</f>
        <v>6264</v>
      </c>
      <c r="B6275" s="38" t="str">
        <f>_xlfn.IFNA(IF($U$8="set",VLOOKUP(Search!$A6275,Inventory!$AD$2:$AI$5552,6,FALSE),IF($U$8="Player",VLOOKUP(Search!$A6275,Inventory!$AF$2:$AI$5552,4,FALSE),IF($U$8="BV",VLOOKUP(Search!$A6275,Inventory!$AH$2:$AI$5552,2,FALSE),""))),"")</f>
        <v/>
      </c>
      <c r="C6275" s="38"/>
      <c r="D6275" s="38"/>
      <c r="E6275" s="38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22"/>
    </row>
    <row r="6276" spans="1:22" x14ac:dyDescent="0.2">
      <c r="A6276" s="24">
        <f>1+LARGE($A$11:A6275,1)</f>
        <v>6265</v>
      </c>
      <c r="B6276" s="38" t="str">
        <f>_xlfn.IFNA(IF($U$8="set",VLOOKUP(Search!$A6276,Inventory!$AD$2:$AI$5552,6,FALSE),IF($U$8="Player",VLOOKUP(Search!$A6276,Inventory!$AF$2:$AI$5552,4,FALSE),IF($U$8="BV",VLOOKUP(Search!$A6276,Inventory!$AH$2:$AI$5552,2,FALSE),""))),"")</f>
        <v/>
      </c>
      <c r="C6276" s="38"/>
      <c r="D6276" s="38"/>
      <c r="E6276" s="38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22"/>
    </row>
    <row r="6277" spans="1:22" x14ac:dyDescent="0.2">
      <c r="A6277" s="24">
        <f>1+LARGE($A$11:A6276,1)</f>
        <v>6266</v>
      </c>
      <c r="B6277" s="38" t="str">
        <f>_xlfn.IFNA(IF($U$8="set",VLOOKUP(Search!$A6277,Inventory!$AD$2:$AI$5552,6,FALSE),IF($U$8="Player",VLOOKUP(Search!$A6277,Inventory!$AF$2:$AI$5552,4,FALSE),IF($U$8="BV",VLOOKUP(Search!$A6277,Inventory!$AH$2:$AI$5552,2,FALSE),""))),"")</f>
        <v/>
      </c>
      <c r="C6277" s="38"/>
      <c r="D6277" s="38"/>
      <c r="E6277" s="38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22"/>
    </row>
    <row r="6278" spans="1:22" x14ac:dyDescent="0.2">
      <c r="A6278" s="24">
        <f>1+LARGE($A$11:A6277,1)</f>
        <v>6267</v>
      </c>
      <c r="B6278" s="38" t="str">
        <f>_xlfn.IFNA(IF($U$8="set",VLOOKUP(Search!$A6278,Inventory!$AD$2:$AI$5552,6,FALSE),IF($U$8="Player",VLOOKUP(Search!$A6278,Inventory!$AF$2:$AI$5552,4,FALSE),IF($U$8="BV",VLOOKUP(Search!$A6278,Inventory!$AH$2:$AI$5552,2,FALSE),""))),"")</f>
        <v/>
      </c>
      <c r="C6278" s="38"/>
      <c r="D6278" s="38"/>
      <c r="E6278" s="38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22"/>
    </row>
    <row r="6279" spans="1:22" x14ac:dyDescent="0.2">
      <c r="A6279" s="24">
        <f>1+LARGE($A$11:A6278,1)</f>
        <v>6268</v>
      </c>
      <c r="B6279" s="38" t="str">
        <f>_xlfn.IFNA(IF($U$8="set",VLOOKUP(Search!$A6279,Inventory!$AD$2:$AI$5552,6,FALSE),IF($U$8="Player",VLOOKUP(Search!$A6279,Inventory!$AF$2:$AI$5552,4,FALSE),IF($U$8="BV",VLOOKUP(Search!$A6279,Inventory!$AH$2:$AI$5552,2,FALSE),""))),"")</f>
        <v/>
      </c>
      <c r="C6279" s="38"/>
      <c r="D6279" s="38"/>
      <c r="E6279" s="38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22"/>
    </row>
    <row r="6280" spans="1:22" x14ac:dyDescent="0.2">
      <c r="A6280" s="24">
        <f>1+LARGE($A$11:A6279,1)</f>
        <v>6269</v>
      </c>
      <c r="B6280" s="38" t="str">
        <f>_xlfn.IFNA(IF($U$8="set",VLOOKUP(Search!$A6280,Inventory!$AD$2:$AI$5552,6,FALSE),IF($U$8="Player",VLOOKUP(Search!$A6280,Inventory!$AF$2:$AI$5552,4,FALSE),IF($U$8="BV",VLOOKUP(Search!$A6280,Inventory!$AH$2:$AI$5552,2,FALSE),""))),"")</f>
        <v/>
      </c>
      <c r="C6280" s="38"/>
      <c r="D6280" s="38"/>
      <c r="E6280" s="38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22"/>
    </row>
    <row r="6281" spans="1:22" x14ac:dyDescent="0.2">
      <c r="A6281" s="24">
        <f>1+LARGE($A$11:A6280,1)</f>
        <v>6270</v>
      </c>
      <c r="B6281" s="38" t="str">
        <f>_xlfn.IFNA(IF($U$8="set",VLOOKUP(Search!$A6281,Inventory!$AD$2:$AI$5552,6,FALSE),IF($U$8="Player",VLOOKUP(Search!$A6281,Inventory!$AF$2:$AI$5552,4,FALSE),IF($U$8="BV",VLOOKUP(Search!$A6281,Inventory!$AH$2:$AI$5552,2,FALSE),""))),"")</f>
        <v/>
      </c>
      <c r="C6281" s="38"/>
      <c r="D6281" s="38"/>
      <c r="E6281" s="38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22"/>
    </row>
    <row r="6282" spans="1:22" x14ac:dyDescent="0.2">
      <c r="A6282" s="24">
        <f>1+LARGE($A$11:A6281,1)</f>
        <v>6271</v>
      </c>
      <c r="B6282" s="38" t="str">
        <f>_xlfn.IFNA(IF($U$8="set",VLOOKUP(Search!$A6282,Inventory!$AD$2:$AI$5552,6,FALSE),IF($U$8="Player",VLOOKUP(Search!$A6282,Inventory!$AF$2:$AI$5552,4,FALSE),IF($U$8="BV",VLOOKUP(Search!$A6282,Inventory!$AH$2:$AI$5552,2,FALSE),""))),"")</f>
        <v/>
      </c>
      <c r="C6282" s="38"/>
      <c r="D6282" s="38"/>
      <c r="E6282" s="38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22"/>
    </row>
    <row r="6283" spans="1:22" x14ac:dyDescent="0.2">
      <c r="A6283" s="24">
        <f>1+LARGE($A$11:A6282,1)</f>
        <v>6272</v>
      </c>
      <c r="B6283" s="38" t="str">
        <f>_xlfn.IFNA(IF($U$8="set",VLOOKUP(Search!$A6283,Inventory!$AD$2:$AI$5552,6,FALSE),IF($U$8="Player",VLOOKUP(Search!$A6283,Inventory!$AF$2:$AI$5552,4,FALSE),IF($U$8="BV",VLOOKUP(Search!$A6283,Inventory!$AH$2:$AI$5552,2,FALSE),""))),"")</f>
        <v/>
      </c>
      <c r="C6283" s="38"/>
      <c r="D6283" s="38"/>
      <c r="E6283" s="38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22"/>
    </row>
    <row r="6284" spans="1:22" x14ac:dyDescent="0.2">
      <c r="A6284" s="24">
        <f>1+LARGE($A$11:A6283,1)</f>
        <v>6273</v>
      </c>
      <c r="B6284" s="38" t="str">
        <f>_xlfn.IFNA(IF($U$8="set",VLOOKUP(Search!$A6284,Inventory!$AD$2:$AI$5552,6,FALSE),IF($U$8="Player",VLOOKUP(Search!$A6284,Inventory!$AF$2:$AI$5552,4,FALSE),IF($U$8="BV",VLOOKUP(Search!$A6284,Inventory!$AH$2:$AI$5552,2,FALSE),""))),"")</f>
        <v/>
      </c>
      <c r="C6284" s="38"/>
      <c r="D6284" s="38"/>
      <c r="E6284" s="38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22"/>
    </row>
    <row r="6285" spans="1:22" x14ac:dyDescent="0.2">
      <c r="A6285" s="24">
        <f>1+LARGE($A$11:A6284,1)</f>
        <v>6274</v>
      </c>
      <c r="B6285" s="38" t="str">
        <f>_xlfn.IFNA(IF($U$8="set",VLOOKUP(Search!$A6285,Inventory!$AD$2:$AI$5552,6,FALSE),IF($U$8="Player",VLOOKUP(Search!$A6285,Inventory!$AF$2:$AI$5552,4,FALSE),IF($U$8="BV",VLOOKUP(Search!$A6285,Inventory!$AH$2:$AI$5552,2,FALSE),""))),"")</f>
        <v/>
      </c>
      <c r="C6285" s="38"/>
      <c r="D6285" s="38"/>
      <c r="E6285" s="38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22"/>
    </row>
    <row r="6286" spans="1:22" x14ac:dyDescent="0.2">
      <c r="A6286" s="24">
        <f>1+LARGE($A$11:A6285,1)</f>
        <v>6275</v>
      </c>
      <c r="B6286" s="38" t="str">
        <f>_xlfn.IFNA(IF($U$8="set",VLOOKUP(Search!$A6286,Inventory!$AD$2:$AI$5552,6,FALSE),IF($U$8="Player",VLOOKUP(Search!$A6286,Inventory!$AF$2:$AI$5552,4,FALSE),IF($U$8="BV",VLOOKUP(Search!$A6286,Inventory!$AH$2:$AI$5552,2,FALSE),""))),"")</f>
        <v/>
      </c>
      <c r="C6286" s="38"/>
      <c r="D6286" s="38"/>
      <c r="E6286" s="38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22"/>
    </row>
    <row r="6287" spans="1:22" x14ac:dyDescent="0.2">
      <c r="A6287" s="24">
        <f>1+LARGE($A$11:A6286,1)</f>
        <v>6276</v>
      </c>
      <c r="B6287" s="38" t="str">
        <f>_xlfn.IFNA(IF($U$8="set",VLOOKUP(Search!$A6287,Inventory!$AD$2:$AI$5552,6,FALSE),IF($U$8="Player",VLOOKUP(Search!$A6287,Inventory!$AF$2:$AI$5552,4,FALSE),IF($U$8="BV",VLOOKUP(Search!$A6287,Inventory!$AH$2:$AI$5552,2,FALSE),""))),"")</f>
        <v/>
      </c>
      <c r="C6287" s="38"/>
      <c r="D6287" s="38"/>
      <c r="E6287" s="38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22"/>
    </row>
    <row r="6288" spans="1:22" x14ac:dyDescent="0.2">
      <c r="A6288" s="24">
        <f>1+LARGE($A$11:A6287,1)</f>
        <v>6277</v>
      </c>
      <c r="B6288" s="38" t="str">
        <f>_xlfn.IFNA(IF($U$8="set",VLOOKUP(Search!$A6288,Inventory!$AD$2:$AI$5552,6,FALSE),IF($U$8="Player",VLOOKUP(Search!$A6288,Inventory!$AF$2:$AI$5552,4,FALSE),IF($U$8="BV",VLOOKUP(Search!$A6288,Inventory!$AH$2:$AI$5552,2,FALSE),""))),"")</f>
        <v/>
      </c>
      <c r="C6288" s="38"/>
      <c r="D6288" s="38"/>
      <c r="E6288" s="38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22"/>
    </row>
    <row r="6289" spans="1:22" x14ac:dyDescent="0.2">
      <c r="A6289" s="24">
        <f>1+LARGE($A$11:A6288,1)</f>
        <v>6278</v>
      </c>
      <c r="B6289" s="38" t="str">
        <f>_xlfn.IFNA(IF($U$8="set",VLOOKUP(Search!$A6289,Inventory!$AD$2:$AI$5552,6,FALSE),IF($U$8="Player",VLOOKUP(Search!$A6289,Inventory!$AF$2:$AI$5552,4,FALSE),IF($U$8="BV",VLOOKUP(Search!$A6289,Inventory!$AH$2:$AI$5552,2,FALSE),""))),"")</f>
        <v/>
      </c>
      <c r="C6289" s="38"/>
      <c r="D6289" s="38"/>
      <c r="E6289" s="38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22"/>
    </row>
    <row r="6290" spans="1:22" x14ac:dyDescent="0.2">
      <c r="A6290" s="24">
        <f>1+LARGE($A$11:A6289,1)</f>
        <v>6279</v>
      </c>
      <c r="B6290" s="38" t="str">
        <f>_xlfn.IFNA(IF($U$8="set",VLOOKUP(Search!$A6290,Inventory!$AD$2:$AI$5552,6,FALSE),IF($U$8="Player",VLOOKUP(Search!$A6290,Inventory!$AF$2:$AI$5552,4,FALSE),IF($U$8="BV",VLOOKUP(Search!$A6290,Inventory!$AH$2:$AI$5552,2,FALSE),""))),"")</f>
        <v/>
      </c>
      <c r="C6290" s="38"/>
      <c r="D6290" s="38"/>
      <c r="E6290" s="38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22"/>
    </row>
    <row r="6291" spans="1:22" x14ac:dyDescent="0.2">
      <c r="A6291" s="24">
        <f>1+LARGE($A$11:A6290,1)</f>
        <v>6280</v>
      </c>
      <c r="B6291" s="38" t="str">
        <f>_xlfn.IFNA(IF($U$8="set",VLOOKUP(Search!$A6291,Inventory!$AD$2:$AI$5552,6,FALSE),IF($U$8="Player",VLOOKUP(Search!$A6291,Inventory!$AF$2:$AI$5552,4,FALSE),IF($U$8="BV",VLOOKUP(Search!$A6291,Inventory!$AH$2:$AI$5552,2,FALSE),""))),"")</f>
        <v/>
      </c>
      <c r="C6291" s="38"/>
      <c r="D6291" s="38"/>
      <c r="E6291" s="38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22"/>
    </row>
    <row r="6292" spans="1:22" x14ac:dyDescent="0.2">
      <c r="A6292" s="24">
        <f>1+LARGE($A$11:A6291,1)</f>
        <v>6281</v>
      </c>
      <c r="B6292" s="38" t="str">
        <f>_xlfn.IFNA(IF($U$8="set",VLOOKUP(Search!$A6292,Inventory!$AD$2:$AI$5552,6,FALSE),IF($U$8="Player",VLOOKUP(Search!$A6292,Inventory!$AF$2:$AI$5552,4,FALSE),IF($U$8="BV",VLOOKUP(Search!$A6292,Inventory!$AH$2:$AI$5552,2,FALSE),""))),"")</f>
        <v/>
      </c>
      <c r="C6292" s="38"/>
      <c r="D6292" s="38"/>
      <c r="E6292" s="38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22"/>
    </row>
    <row r="6293" spans="1:22" x14ac:dyDescent="0.2">
      <c r="A6293" s="24">
        <f>1+LARGE($A$11:A6292,1)</f>
        <v>6282</v>
      </c>
      <c r="B6293" s="38" t="str">
        <f>_xlfn.IFNA(IF($U$8="set",VLOOKUP(Search!$A6293,Inventory!$AD$2:$AI$5552,6,FALSE),IF($U$8="Player",VLOOKUP(Search!$A6293,Inventory!$AF$2:$AI$5552,4,FALSE),IF($U$8="BV",VLOOKUP(Search!$A6293,Inventory!$AH$2:$AI$5552,2,FALSE),""))),"")</f>
        <v/>
      </c>
      <c r="C6293" s="38"/>
      <c r="D6293" s="38"/>
      <c r="E6293" s="38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22"/>
    </row>
    <row r="6294" spans="1:22" x14ac:dyDescent="0.2">
      <c r="A6294" s="24">
        <f>1+LARGE($A$11:A6293,1)</f>
        <v>6283</v>
      </c>
      <c r="B6294" s="38" t="str">
        <f>_xlfn.IFNA(IF($U$8="set",VLOOKUP(Search!$A6294,Inventory!$AD$2:$AI$5552,6,FALSE),IF($U$8="Player",VLOOKUP(Search!$A6294,Inventory!$AF$2:$AI$5552,4,FALSE),IF($U$8="BV",VLOOKUP(Search!$A6294,Inventory!$AH$2:$AI$5552,2,FALSE),""))),"")</f>
        <v/>
      </c>
      <c r="C6294" s="38"/>
      <c r="D6294" s="38"/>
      <c r="E6294" s="38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22"/>
    </row>
    <row r="6295" spans="1:22" x14ac:dyDescent="0.2">
      <c r="A6295" s="24">
        <f>1+LARGE($A$11:A6294,1)</f>
        <v>6284</v>
      </c>
      <c r="B6295" s="38" t="str">
        <f>_xlfn.IFNA(IF($U$8="set",VLOOKUP(Search!$A6295,Inventory!$AD$2:$AI$5552,6,FALSE),IF($U$8="Player",VLOOKUP(Search!$A6295,Inventory!$AF$2:$AI$5552,4,FALSE),IF($U$8="BV",VLOOKUP(Search!$A6295,Inventory!$AH$2:$AI$5552,2,FALSE),""))),"")</f>
        <v/>
      </c>
      <c r="C6295" s="38"/>
      <c r="D6295" s="38"/>
      <c r="E6295" s="38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22"/>
    </row>
    <row r="6296" spans="1:22" x14ac:dyDescent="0.2">
      <c r="A6296" s="24">
        <f>1+LARGE($A$11:A6295,1)</f>
        <v>6285</v>
      </c>
      <c r="B6296" s="38" t="str">
        <f>_xlfn.IFNA(IF($U$8="set",VLOOKUP(Search!$A6296,Inventory!$AD$2:$AI$5552,6,FALSE),IF($U$8="Player",VLOOKUP(Search!$A6296,Inventory!$AF$2:$AI$5552,4,FALSE),IF($U$8="BV",VLOOKUP(Search!$A6296,Inventory!$AH$2:$AI$5552,2,FALSE),""))),"")</f>
        <v/>
      </c>
      <c r="C6296" s="38"/>
      <c r="D6296" s="38"/>
      <c r="E6296" s="38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22"/>
    </row>
    <row r="6297" spans="1:22" x14ac:dyDescent="0.2">
      <c r="A6297" s="24">
        <f>1+LARGE($A$11:A6296,1)</f>
        <v>6286</v>
      </c>
      <c r="B6297" s="38" t="str">
        <f>_xlfn.IFNA(IF($U$8="set",VLOOKUP(Search!$A6297,Inventory!$AD$2:$AI$5552,6,FALSE),IF($U$8="Player",VLOOKUP(Search!$A6297,Inventory!$AF$2:$AI$5552,4,FALSE),IF($U$8="BV",VLOOKUP(Search!$A6297,Inventory!$AH$2:$AI$5552,2,FALSE),""))),"")</f>
        <v/>
      </c>
      <c r="C6297" s="38"/>
      <c r="D6297" s="38"/>
      <c r="E6297" s="38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22"/>
    </row>
    <row r="6298" spans="1:22" x14ac:dyDescent="0.2">
      <c r="A6298" s="24">
        <f>1+LARGE($A$11:A6297,1)</f>
        <v>6287</v>
      </c>
      <c r="B6298" s="38" t="str">
        <f>_xlfn.IFNA(IF($U$8="set",VLOOKUP(Search!$A6298,Inventory!$AD$2:$AI$5552,6,FALSE),IF($U$8="Player",VLOOKUP(Search!$A6298,Inventory!$AF$2:$AI$5552,4,FALSE),IF($U$8="BV",VLOOKUP(Search!$A6298,Inventory!$AH$2:$AI$5552,2,FALSE),""))),"")</f>
        <v/>
      </c>
      <c r="C6298" s="38"/>
      <c r="D6298" s="38"/>
      <c r="E6298" s="38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22"/>
    </row>
    <row r="6299" spans="1:22" x14ac:dyDescent="0.2">
      <c r="A6299" s="24">
        <f>1+LARGE($A$11:A6298,1)</f>
        <v>6288</v>
      </c>
      <c r="B6299" s="38" t="str">
        <f>_xlfn.IFNA(IF($U$8="set",VLOOKUP(Search!$A6299,Inventory!$AD$2:$AI$5552,6,FALSE),IF($U$8="Player",VLOOKUP(Search!$A6299,Inventory!$AF$2:$AI$5552,4,FALSE),IF($U$8="BV",VLOOKUP(Search!$A6299,Inventory!$AH$2:$AI$5552,2,FALSE),""))),"")</f>
        <v/>
      </c>
      <c r="C6299" s="38"/>
      <c r="D6299" s="38"/>
      <c r="E6299" s="38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22"/>
    </row>
    <row r="6300" spans="1:22" x14ac:dyDescent="0.2">
      <c r="A6300" s="24">
        <f>1+LARGE($A$11:A6299,1)</f>
        <v>6289</v>
      </c>
      <c r="B6300" s="38" t="str">
        <f>_xlfn.IFNA(IF($U$8="set",VLOOKUP(Search!$A6300,Inventory!$AD$2:$AI$5552,6,FALSE),IF($U$8="Player",VLOOKUP(Search!$A6300,Inventory!$AF$2:$AI$5552,4,FALSE),IF($U$8="BV",VLOOKUP(Search!$A6300,Inventory!$AH$2:$AI$5552,2,FALSE),""))),"")</f>
        <v/>
      </c>
      <c r="C6300" s="38"/>
      <c r="D6300" s="38"/>
      <c r="E6300" s="38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22"/>
    </row>
    <row r="6301" spans="1:22" x14ac:dyDescent="0.2">
      <c r="A6301" s="24">
        <f>1+LARGE($A$11:A6300,1)</f>
        <v>6290</v>
      </c>
      <c r="B6301" s="38" t="str">
        <f>_xlfn.IFNA(IF($U$8="set",VLOOKUP(Search!$A6301,Inventory!$AD$2:$AI$5552,6,FALSE),IF($U$8="Player",VLOOKUP(Search!$A6301,Inventory!$AF$2:$AI$5552,4,FALSE),IF($U$8="BV",VLOOKUP(Search!$A6301,Inventory!$AH$2:$AI$5552,2,FALSE),""))),"")</f>
        <v/>
      </c>
      <c r="C6301" s="38"/>
      <c r="D6301" s="38"/>
      <c r="E6301" s="38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22"/>
    </row>
    <row r="6302" spans="1:22" x14ac:dyDescent="0.2">
      <c r="A6302" s="24">
        <f>1+LARGE($A$11:A6301,1)</f>
        <v>6291</v>
      </c>
      <c r="B6302" s="38" t="str">
        <f>_xlfn.IFNA(IF($U$8="set",VLOOKUP(Search!$A6302,Inventory!$AD$2:$AI$5552,6,FALSE),IF($U$8="Player",VLOOKUP(Search!$A6302,Inventory!$AF$2:$AI$5552,4,FALSE),IF($U$8="BV",VLOOKUP(Search!$A6302,Inventory!$AH$2:$AI$5552,2,FALSE),""))),"")</f>
        <v/>
      </c>
      <c r="C6302" s="38"/>
      <c r="D6302" s="38"/>
      <c r="E6302" s="38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22"/>
    </row>
    <row r="6303" spans="1:22" x14ac:dyDescent="0.2">
      <c r="A6303" s="24">
        <f>1+LARGE($A$11:A6302,1)</f>
        <v>6292</v>
      </c>
      <c r="B6303" s="38" t="str">
        <f>_xlfn.IFNA(IF($U$8="set",VLOOKUP(Search!$A6303,Inventory!$AD$2:$AI$5552,6,FALSE),IF($U$8="Player",VLOOKUP(Search!$A6303,Inventory!$AF$2:$AI$5552,4,FALSE),IF($U$8="BV",VLOOKUP(Search!$A6303,Inventory!$AH$2:$AI$5552,2,FALSE),""))),"")</f>
        <v/>
      </c>
      <c r="C6303" s="38"/>
      <c r="D6303" s="38"/>
      <c r="E6303" s="38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22"/>
    </row>
    <row r="6304" spans="1:22" x14ac:dyDescent="0.2">
      <c r="A6304" s="24">
        <f>1+LARGE($A$11:A6303,1)</f>
        <v>6293</v>
      </c>
      <c r="B6304" s="38" t="str">
        <f>_xlfn.IFNA(IF($U$8="set",VLOOKUP(Search!$A6304,Inventory!$AD$2:$AI$5552,6,FALSE),IF($U$8="Player",VLOOKUP(Search!$A6304,Inventory!$AF$2:$AI$5552,4,FALSE),IF($U$8="BV",VLOOKUP(Search!$A6304,Inventory!$AH$2:$AI$5552,2,FALSE),""))),"")</f>
        <v/>
      </c>
      <c r="C6304" s="38"/>
      <c r="D6304" s="38"/>
      <c r="E6304" s="38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22"/>
    </row>
    <row r="6305" spans="1:22" x14ac:dyDescent="0.2">
      <c r="A6305" s="24">
        <f>1+LARGE($A$11:A6304,1)</f>
        <v>6294</v>
      </c>
      <c r="B6305" s="38" t="str">
        <f>_xlfn.IFNA(IF($U$8="set",VLOOKUP(Search!$A6305,Inventory!$AD$2:$AI$5552,6,FALSE),IF($U$8="Player",VLOOKUP(Search!$A6305,Inventory!$AF$2:$AI$5552,4,FALSE),IF($U$8="BV",VLOOKUP(Search!$A6305,Inventory!$AH$2:$AI$5552,2,FALSE),""))),"")</f>
        <v/>
      </c>
      <c r="C6305" s="38"/>
      <c r="D6305" s="38"/>
      <c r="E6305" s="38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22"/>
    </row>
    <row r="6306" spans="1:22" x14ac:dyDescent="0.2">
      <c r="A6306" s="24">
        <f>1+LARGE($A$11:A6305,1)</f>
        <v>6295</v>
      </c>
      <c r="B6306" s="38" t="str">
        <f>_xlfn.IFNA(IF($U$8="set",VLOOKUP(Search!$A6306,Inventory!$AD$2:$AI$5552,6,FALSE),IF($U$8="Player",VLOOKUP(Search!$A6306,Inventory!$AF$2:$AI$5552,4,FALSE),IF($U$8="BV",VLOOKUP(Search!$A6306,Inventory!$AH$2:$AI$5552,2,FALSE),""))),"")</f>
        <v/>
      </c>
      <c r="C6306" s="38"/>
      <c r="D6306" s="38"/>
      <c r="E6306" s="38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22"/>
    </row>
    <row r="6307" spans="1:22" x14ac:dyDescent="0.2">
      <c r="A6307" s="24">
        <f>1+LARGE($A$11:A6306,1)</f>
        <v>6296</v>
      </c>
      <c r="B6307" s="38" t="str">
        <f>_xlfn.IFNA(IF($U$8="set",VLOOKUP(Search!$A6307,Inventory!$AD$2:$AI$5552,6,FALSE),IF($U$8="Player",VLOOKUP(Search!$A6307,Inventory!$AF$2:$AI$5552,4,FALSE),IF($U$8="BV",VLOOKUP(Search!$A6307,Inventory!$AH$2:$AI$5552,2,FALSE),""))),"")</f>
        <v/>
      </c>
      <c r="C6307" s="38"/>
      <c r="D6307" s="38"/>
      <c r="E6307" s="38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22"/>
    </row>
    <row r="6308" spans="1:22" x14ac:dyDescent="0.2">
      <c r="A6308" s="24">
        <f>1+LARGE($A$11:A6307,1)</f>
        <v>6297</v>
      </c>
      <c r="B6308" s="38" t="str">
        <f>_xlfn.IFNA(IF($U$8="set",VLOOKUP(Search!$A6308,Inventory!$AD$2:$AI$5552,6,FALSE),IF($U$8="Player",VLOOKUP(Search!$A6308,Inventory!$AF$2:$AI$5552,4,FALSE),IF($U$8="BV",VLOOKUP(Search!$A6308,Inventory!$AH$2:$AI$5552,2,FALSE),""))),"")</f>
        <v/>
      </c>
      <c r="C6308" s="38"/>
      <c r="D6308" s="38"/>
      <c r="E6308" s="38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22"/>
    </row>
    <row r="6309" spans="1:22" x14ac:dyDescent="0.2">
      <c r="A6309" s="24">
        <f>1+LARGE($A$11:A6308,1)</f>
        <v>6298</v>
      </c>
      <c r="B6309" s="38" t="str">
        <f>_xlfn.IFNA(IF($U$8="set",VLOOKUP(Search!$A6309,Inventory!$AD$2:$AI$5552,6,FALSE),IF($U$8="Player",VLOOKUP(Search!$A6309,Inventory!$AF$2:$AI$5552,4,FALSE),IF($U$8="BV",VLOOKUP(Search!$A6309,Inventory!$AH$2:$AI$5552,2,FALSE),""))),"")</f>
        <v/>
      </c>
      <c r="C6309" s="38"/>
      <c r="D6309" s="38"/>
      <c r="E6309" s="38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22"/>
    </row>
    <row r="6310" spans="1:22" x14ac:dyDescent="0.2">
      <c r="A6310" s="24">
        <f>1+LARGE($A$11:A6309,1)</f>
        <v>6299</v>
      </c>
      <c r="B6310" s="38" t="str">
        <f>_xlfn.IFNA(IF($U$8="set",VLOOKUP(Search!$A6310,Inventory!$AD$2:$AI$5552,6,FALSE),IF($U$8="Player",VLOOKUP(Search!$A6310,Inventory!$AF$2:$AI$5552,4,FALSE),IF($U$8="BV",VLOOKUP(Search!$A6310,Inventory!$AH$2:$AI$5552,2,FALSE),""))),"")</f>
        <v/>
      </c>
      <c r="C6310" s="38"/>
      <c r="D6310" s="38"/>
      <c r="E6310" s="38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22"/>
    </row>
    <row r="6311" spans="1:22" x14ac:dyDescent="0.2">
      <c r="A6311" s="24">
        <f>1+LARGE($A$11:A6310,1)</f>
        <v>6300</v>
      </c>
      <c r="B6311" s="38" t="str">
        <f>_xlfn.IFNA(IF($U$8="set",VLOOKUP(Search!$A6311,Inventory!$AD$2:$AI$5552,6,FALSE),IF($U$8="Player",VLOOKUP(Search!$A6311,Inventory!$AF$2:$AI$5552,4,FALSE),IF($U$8="BV",VLOOKUP(Search!$A6311,Inventory!$AH$2:$AI$5552,2,FALSE),""))),"")</f>
        <v/>
      </c>
      <c r="C6311" s="38"/>
      <c r="D6311" s="38"/>
      <c r="E6311" s="38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22"/>
    </row>
    <row r="6312" spans="1:22" x14ac:dyDescent="0.2">
      <c r="A6312" s="24">
        <f>1+LARGE($A$11:A6311,1)</f>
        <v>6301</v>
      </c>
      <c r="B6312" s="38" t="str">
        <f>_xlfn.IFNA(IF($U$8="set",VLOOKUP(Search!$A6312,Inventory!$AD$2:$AI$5552,6,FALSE),IF($U$8="Player",VLOOKUP(Search!$A6312,Inventory!$AF$2:$AI$5552,4,FALSE),IF($U$8="BV",VLOOKUP(Search!$A6312,Inventory!$AH$2:$AI$5552,2,FALSE),""))),"")</f>
        <v/>
      </c>
      <c r="C6312" s="38"/>
      <c r="D6312" s="38"/>
      <c r="E6312" s="38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22"/>
    </row>
    <row r="6313" spans="1:22" x14ac:dyDescent="0.2">
      <c r="A6313" s="24">
        <f>1+LARGE($A$11:A6312,1)</f>
        <v>6302</v>
      </c>
      <c r="B6313" s="38" t="str">
        <f>_xlfn.IFNA(IF($U$8="set",VLOOKUP(Search!$A6313,Inventory!$AD$2:$AI$5552,6,FALSE),IF($U$8="Player",VLOOKUP(Search!$A6313,Inventory!$AF$2:$AI$5552,4,FALSE),IF($U$8="BV",VLOOKUP(Search!$A6313,Inventory!$AH$2:$AI$5552,2,FALSE),""))),"")</f>
        <v/>
      </c>
      <c r="C6313" s="38"/>
      <c r="D6313" s="38"/>
      <c r="E6313" s="38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22"/>
    </row>
    <row r="6314" spans="1:22" x14ac:dyDescent="0.2">
      <c r="A6314" s="24">
        <f>1+LARGE($A$11:A6313,1)</f>
        <v>6303</v>
      </c>
      <c r="B6314" s="38" t="str">
        <f>_xlfn.IFNA(IF($U$8="set",VLOOKUP(Search!$A6314,Inventory!$AD$2:$AI$5552,6,FALSE),IF($U$8="Player",VLOOKUP(Search!$A6314,Inventory!$AF$2:$AI$5552,4,FALSE),IF($U$8="BV",VLOOKUP(Search!$A6314,Inventory!$AH$2:$AI$5552,2,FALSE),""))),"")</f>
        <v/>
      </c>
      <c r="C6314" s="38"/>
      <c r="D6314" s="38"/>
      <c r="E6314" s="38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22"/>
    </row>
    <row r="6315" spans="1:22" x14ac:dyDescent="0.2">
      <c r="A6315" s="24">
        <f>1+LARGE($A$11:A6314,1)</f>
        <v>6304</v>
      </c>
      <c r="B6315" s="38" t="str">
        <f>_xlfn.IFNA(IF($U$8="set",VLOOKUP(Search!$A6315,Inventory!$AD$2:$AI$5552,6,FALSE),IF($U$8="Player",VLOOKUP(Search!$A6315,Inventory!$AF$2:$AI$5552,4,FALSE),IF($U$8="BV",VLOOKUP(Search!$A6315,Inventory!$AH$2:$AI$5552,2,FALSE),""))),"")</f>
        <v/>
      </c>
      <c r="C6315" s="38"/>
      <c r="D6315" s="38"/>
      <c r="E6315" s="38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22"/>
    </row>
    <row r="6316" spans="1:22" x14ac:dyDescent="0.2">
      <c r="A6316" s="24">
        <f>1+LARGE($A$11:A6315,1)</f>
        <v>6305</v>
      </c>
      <c r="B6316" s="38" t="str">
        <f>_xlfn.IFNA(IF($U$8="set",VLOOKUP(Search!$A6316,Inventory!$AD$2:$AI$5552,6,FALSE),IF($U$8="Player",VLOOKUP(Search!$A6316,Inventory!$AF$2:$AI$5552,4,FALSE),IF($U$8="BV",VLOOKUP(Search!$A6316,Inventory!$AH$2:$AI$5552,2,FALSE),""))),"")</f>
        <v/>
      </c>
      <c r="C6316" s="38"/>
      <c r="D6316" s="38"/>
      <c r="E6316" s="38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22"/>
    </row>
    <row r="6317" spans="1:22" x14ac:dyDescent="0.2">
      <c r="A6317" s="24">
        <f>1+LARGE($A$11:A6316,1)</f>
        <v>6306</v>
      </c>
      <c r="B6317" s="38" t="str">
        <f>_xlfn.IFNA(IF($U$8="set",VLOOKUP(Search!$A6317,Inventory!$AD$2:$AI$5552,6,FALSE),IF($U$8="Player",VLOOKUP(Search!$A6317,Inventory!$AF$2:$AI$5552,4,FALSE),IF($U$8="BV",VLOOKUP(Search!$A6317,Inventory!$AH$2:$AI$5552,2,FALSE),""))),"")</f>
        <v/>
      </c>
      <c r="C6317" s="38"/>
      <c r="D6317" s="38"/>
      <c r="E6317" s="38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22"/>
    </row>
    <row r="6318" spans="1:22" x14ac:dyDescent="0.2">
      <c r="A6318" s="24">
        <f>1+LARGE($A$11:A6317,1)</f>
        <v>6307</v>
      </c>
      <c r="B6318" s="38" t="str">
        <f>_xlfn.IFNA(IF($U$8="set",VLOOKUP(Search!$A6318,Inventory!$AD$2:$AI$5552,6,FALSE),IF($U$8="Player",VLOOKUP(Search!$A6318,Inventory!$AF$2:$AI$5552,4,FALSE),IF($U$8="BV",VLOOKUP(Search!$A6318,Inventory!$AH$2:$AI$5552,2,FALSE),""))),"")</f>
        <v/>
      </c>
      <c r="C6318" s="38"/>
      <c r="D6318" s="38"/>
      <c r="E6318" s="38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22"/>
    </row>
    <row r="6319" spans="1:22" x14ac:dyDescent="0.2">
      <c r="A6319" s="24">
        <f>1+LARGE($A$11:A6318,1)</f>
        <v>6308</v>
      </c>
      <c r="B6319" s="38" t="str">
        <f>_xlfn.IFNA(IF($U$8="set",VLOOKUP(Search!$A6319,Inventory!$AD$2:$AI$5552,6,FALSE),IF($U$8="Player",VLOOKUP(Search!$A6319,Inventory!$AF$2:$AI$5552,4,FALSE),IF($U$8="BV",VLOOKUP(Search!$A6319,Inventory!$AH$2:$AI$5552,2,FALSE),""))),"")</f>
        <v/>
      </c>
      <c r="C6319" s="38"/>
      <c r="D6319" s="38"/>
      <c r="E6319" s="38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22"/>
    </row>
    <row r="6320" spans="1:22" x14ac:dyDescent="0.2">
      <c r="A6320" s="24">
        <f>1+LARGE($A$11:A6319,1)</f>
        <v>6309</v>
      </c>
      <c r="B6320" s="38" t="str">
        <f>_xlfn.IFNA(IF($U$8="set",VLOOKUP(Search!$A6320,Inventory!$AD$2:$AI$5552,6,FALSE),IF($U$8="Player",VLOOKUP(Search!$A6320,Inventory!$AF$2:$AI$5552,4,FALSE),IF($U$8="BV",VLOOKUP(Search!$A6320,Inventory!$AH$2:$AI$5552,2,FALSE),""))),"")</f>
        <v/>
      </c>
      <c r="C6320" s="38"/>
      <c r="D6320" s="38"/>
      <c r="E6320" s="38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22"/>
    </row>
    <row r="6321" spans="1:22" x14ac:dyDescent="0.2">
      <c r="A6321" s="24">
        <f>1+LARGE($A$11:A6320,1)</f>
        <v>6310</v>
      </c>
      <c r="B6321" s="38" t="str">
        <f>_xlfn.IFNA(IF($U$8="set",VLOOKUP(Search!$A6321,Inventory!$AD$2:$AI$5552,6,FALSE),IF($U$8="Player",VLOOKUP(Search!$A6321,Inventory!$AF$2:$AI$5552,4,FALSE),IF($U$8="BV",VLOOKUP(Search!$A6321,Inventory!$AH$2:$AI$5552,2,FALSE),""))),"")</f>
        <v/>
      </c>
      <c r="C6321" s="38"/>
      <c r="D6321" s="38"/>
      <c r="E6321" s="38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22"/>
    </row>
    <row r="6322" spans="1:22" x14ac:dyDescent="0.2">
      <c r="A6322" s="24">
        <f>1+LARGE($A$11:A6321,1)</f>
        <v>6311</v>
      </c>
      <c r="B6322" s="38" t="str">
        <f>_xlfn.IFNA(IF($U$8="set",VLOOKUP(Search!$A6322,Inventory!$AD$2:$AI$5552,6,FALSE),IF($U$8="Player",VLOOKUP(Search!$A6322,Inventory!$AF$2:$AI$5552,4,FALSE),IF($U$8="BV",VLOOKUP(Search!$A6322,Inventory!$AH$2:$AI$5552,2,FALSE),""))),"")</f>
        <v/>
      </c>
      <c r="C6322" s="38"/>
      <c r="D6322" s="38"/>
      <c r="E6322" s="38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22"/>
    </row>
    <row r="6323" spans="1:22" x14ac:dyDescent="0.2">
      <c r="A6323" s="24">
        <f>1+LARGE($A$11:A6322,1)</f>
        <v>6312</v>
      </c>
      <c r="B6323" s="38" t="str">
        <f>_xlfn.IFNA(IF($U$8="set",VLOOKUP(Search!$A6323,Inventory!$AD$2:$AI$5552,6,FALSE),IF($U$8="Player",VLOOKUP(Search!$A6323,Inventory!$AF$2:$AI$5552,4,FALSE),IF($U$8="BV",VLOOKUP(Search!$A6323,Inventory!$AH$2:$AI$5552,2,FALSE),""))),"")</f>
        <v/>
      </c>
      <c r="C6323" s="38"/>
      <c r="D6323" s="38"/>
      <c r="E6323" s="38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22"/>
    </row>
    <row r="6324" spans="1:22" x14ac:dyDescent="0.2">
      <c r="A6324" s="24">
        <f>1+LARGE($A$11:A6323,1)</f>
        <v>6313</v>
      </c>
      <c r="B6324" s="38" t="str">
        <f>_xlfn.IFNA(IF($U$8="set",VLOOKUP(Search!$A6324,Inventory!$AD$2:$AI$5552,6,FALSE),IF($U$8="Player",VLOOKUP(Search!$A6324,Inventory!$AF$2:$AI$5552,4,FALSE),IF($U$8="BV",VLOOKUP(Search!$A6324,Inventory!$AH$2:$AI$5552,2,FALSE),""))),"")</f>
        <v/>
      </c>
      <c r="C6324" s="38"/>
      <c r="D6324" s="38"/>
      <c r="E6324" s="38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22"/>
    </row>
    <row r="6325" spans="1:22" x14ac:dyDescent="0.2">
      <c r="A6325" s="24">
        <f>1+LARGE($A$11:A6324,1)</f>
        <v>6314</v>
      </c>
      <c r="B6325" s="38" t="str">
        <f>_xlfn.IFNA(IF($U$8="set",VLOOKUP(Search!$A6325,Inventory!$AD$2:$AI$5552,6,FALSE),IF($U$8="Player",VLOOKUP(Search!$A6325,Inventory!$AF$2:$AI$5552,4,FALSE),IF($U$8="BV",VLOOKUP(Search!$A6325,Inventory!$AH$2:$AI$5552,2,FALSE),""))),"")</f>
        <v/>
      </c>
      <c r="C6325" s="38"/>
      <c r="D6325" s="38"/>
      <c r="E6325" s="38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22"/>
    </row>
    <row r="6326" spans="1:22" x14ac:dyDescent="0.2">
      <c r="A6326" s="24">
        <f>1+LARGE($A$11:A6325,1)</f>
        <v>6315</v>
      </c>
      <c r="B6326" s="38" t="str">
        <f>_xlfn.IFNA(IF($U$8="set",VLOOKUP(Search!$A6326,Inventory!$AD$2:$AI$5552,6,FALSE),IF($U$8="Player",VLOOKUP(Search!$A6326,Inventory!$AF$2:$AI$5552,4,FALSE),IF($U$8="BV",VLOOKUP(Search!$A6326,Inventory!$AH$2:$AI$5552,2,FALSE),""))),"")</f>
        <v/>
      </c>
      <c r="C6326" s="38"/>
      <c r="D6326" s="38"/>
      <c r="E6326" s="38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22"/>
    </row>
    <row r="6327" spans="1:22" x14ac:dyDescent="0.2">
      <c r="A6327" s="24">
        <f>1+LARGE($A$11:A6326,1)</f>
        <v>6316</v>
      </c>
      <c r="B6327" s="38" t="str">
        <f>_xlfn.IFNA(IF($U$8="set",VLOOKUP(Search!$A6327,Inventory!$AD$2:$AI$5552,6,FALSE),IF($U$8="Player",VLOOKUP(Search!$A6327,Inventory!$AF$2:$AI$5552,4,FALSE),IF($U$8="BV",VLOOKUP(Search!$A6327,Inventory!$AH$2:$AI$5552,2,FALSE),""))),"")</f>
        <v/>
      </c>
      <c r="C6327" s="38"/>
      <c r="D6327" s="38"/>
      <c r="E6327" s="38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22"/>
    </row>
    <row r="6328" spans="1:22" x14ac:dyDescent="0.2">
      <c r="A6328" s="24">
        <f>1+LARGE($A$11:A6327,1)</f>
        <v>6317</v>
      </c>
      <c r="B6328" s="38" t="str">
        <f>_xlfn.IFNA(IF($U$8="set",VLOOKUP(Search!$A6328,Inventory!$AD$2:$AI$5552,6,FALSE),IF($U$8="Player",VLOOKUP(Search!$A6328,Inventory!$AF$2:$AI$5552,4,FALSE),IF($U$8="BV",VLOOKUP(Search!$A6328,Inventory!$AH$2:$AI$5552,2,FALSE),""))),"")</f>
        <v/>
      </c>
      <c r="C6328" s="38"/>
      <c r="D6328" s="38"/>
      <c r="E6328" s="38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22"/>
    </row>
    <row r="6329" spans="1:22" x14ac:dyDescent="0.2">
      <c r="A6329" s="24">
        <f>1+LARGE($A$11:A6328,1)</f>
        <v>6318</v>
      </c>
      <c r="B6329" s="38" t="str">
        <f>_xlfn.IFNA(IF($U$8="set",VLOOKUP(Search!$A6329,Inventory!$AD$2:$AI$5552,6,FALSE),IF($U$8="Player",VLOOKUP(Search!$A6329,Inventory!$AF$2:$AI$5552,4,FALSE),IF($U$8="BV",VLOOKUP(Search!$A6329,Inventory!$AH$2:$AI$5552,2,FALSE),""))),"")</f>
        <v/>
      </c>
      <c r="C6329" s="38"/>
      <c r="D6329" s="38"/>
      <c r="E6329" s="38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22"/>
    </row>
    <row r="6330" spans="1:22" x14ac:dyDescent="0.2">
      <c r="A6330" s="24">
        <f>1+LARGE($A$11:A6329,1)</f>
        <v>6319</v>
      </c>
      <c r="B6330" s="38" t="str">
        <f>_xlfn.IFNA(IF($U$8="set",VLOOKUP(Search!$A6330,Inventory!$AD$2:$AI$5552,6,FALSE),IF($U$8="Player",VLOOKUP(Search!$A6330,Inventory!$AF$2:$AI$5552,4,FALSE),IF($U$8="BV",VLOOKUP(Search!$A6330,Inventory!$AH$2:$AI$5552,2,FALSE),""))),"")</f>
        <v/>
      </c>
      <c r="C6330" s="38"/>
      <c r="D6330" s="38"/>
      <c r="E6330" s="38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22"/>
    </row>
    <row r="6331" spans="1:22" x14ac:dyDescent="0.2">
      <c r="A6331" s="24">
        <f>1+LARGE($A$11:A6330,1)</f>
        <v>6320</v>
      </c>
      <c r="B6331" s="38" t="str">
        <f>_xlfn.IFNA(IF($U$8="set",VLOOKUP(Search!$A6331,Inventory!$AD$2:$AI$5552,6,FALSE),IF($U$8="Player",VLOOKUP(Search!$A6331,Inventory!$AF$2:$AI$5552,4,FALSE),IF($U$8="BV",VLOOKUP(Search!$A6331,Inventory!$AH$2:$AI$5552,2,FALSE),""))),"")</f>
        <v/>
      </c>
      <c r="C6331" s="38"/>
      <c r="D6331" s="38"/>
      <c r="E6331" s="38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22"/>
    </row>
    <row r="6332" spans="1:22" x14ac:dyDescent="0.2">
      <c r="A6332" s="24">
        <f>1+LARGE($A$11:A6331,1)</f>
        <v>6321</v>
      </c>
      <c r="B6332" s="38" t="str">
        <f>_xlfn.IFNA(IF($U$8="set",VLOOKUP(Search!$A6332,Inventory!$AD$2:$AI$5552,6,FALSE),IF($U$8="Player",VLOOKUP(Search!$A6332,Inventory!$AF$2:$AI$5552,4,FALSE),IF($U$8="BV",VLOOKUP(Search!$A6332,Inventory!$AH$2:$AI$5552,2,FALSE),""))),"")</f>
        <v/>
      </c>
      <c r="C6332" s="38"/>
      <c r="D6332" s="38"/>
      <c r="E6332" s="38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22"/>
    </row>
    <row r="6333" spans="1:22" x14ac:dyDescent="0.2">
      <c r="A6333" s="24">
        <f>1+LARGE($A$11:A6332,1)</f>
        <v>6322</v>
      </c>
      <c r="B6333" s="38" t="str">
        <f>_xlfn.IFNA(IF($U$8="set",VLOOKUP(Search!$A6333,Inventory!$AD$2:$AI$5552,6,FALSE),IF($U$8="Player",VLOOKUP(Search!$A6333,Inventory!$AF$2:$AI$5552,4,FALSE),IF($U$8="BV",VLOOKUP(Search!$A6333,Inventory!$AH$2:$AI$5552,2,FALSE),""))),"")</f>
        <v/>
      </c>
      <c r="C6333" s="38"/>
      <c r="D6333" s="38"/>
      <c r="E6333" s="38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22"/>
    </row>
    <row r="6334" spans="1:22" x14ac:dyDescent="0.2">
      <c r="A6334" s="24">
        <f>1+LARGE($A$11:A6333,1)</f>
        <v>6323</v>
      </c>
      <c r="B6334" s="38" t="str">
        <f>_xlfn.IFNA(IF($U$8="set",VLOOKUP(Search!$A6334,Inventory!$AD$2:$AI$5552,6,FALSE),IF($U$8="Player",VLOOKUP(Search!$A6334,Inventory!$AF$2:$AI$5552,4,FALSE),IF($U$8="BV",VLOOKUP(Search!$A6334,Inventory!$AH$2:$AI$5552,2,FALSE),""))),"")</f>
        <v/>
      </c>
      <c r="C6334" s="38"/>
      <c r="D6334" s="38"/>
      <c r="E6334" s="38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22"/>
    </row>
    <row r="6335" spans="1:22" x14ac:dyDescent="0.2">
      <c r="A6335" s="24">
        <f>1+LARGE($A$11:A6334,1)</f>
        <v>6324</v>
      </c>
      <c r="B6335" s="38" t="str">
        <f>_xlfn.IFNA(IF($U$8="set",VLOOKUP(Search!$A6335,Inventory!$AD$2:$AI$5552,6,FALSE),IF($U$8="Player",VLOOKUP(Search!$A6335,Inventory!$AF$2:$AI$5552,4,FALSE),IF($U$8="BV",VLOOKUP(Search!$A6335,Inventory!$AH$2:$AI$5552,2,FALSE),""))),"")</f>
        <v/>
      </c>
      <c r="C6335" s="38"/>
      <c r="D6335" s="38"/>
      <c r="E6335" s="38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22"/>
    </row>
    <row r="6336" spans="1:22" x14ac:dyDescent="0.2">
      <c r="A6336" s="24">
        <f>1+LARGE($A$11:A6335,1)</f>
        <v>6325</v>
      </c>
      <c r="B6336" s="38" t="str">
        <f>_xlfn.IFNA(IF($U$8="set",VLOOKUP(Search!$A6336,Inventory!$AD$2:$AI$5552,6,FALSE),IF($U$8="Player",VLOOKUP(Search!$A6336,Inventory!$AF$2:$AI$5552,4,FALSE),IF($U$8="BV",VLOOKUP(Search!$A6336,Inventory!$AH$2:$AI$5552,2,FALSE),""))),"")</f>
        <v/>
      </c>
      <c r="C6336" s="38"/>
      <c r="D6336" s="38"/>
      <c r="E6336" s="38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22"/>
    </row>
    <row r="6337" spans="1:22" x14ac:dyDescent="0.2">
      <c r="A6337" s="24">
        <f>1+LARGE($A$11:A6336,1)</f>
        <v>6326</v>
      </c>
      <c r="B6337" s="38" t="str">
        <f>_xlfn.IFNA(IF($U$8="set",VLOOKUP(Search!$A6337,Inventory!$AD$2:$AI$5552,6,FALSE),IF($U$8="Player",VLOOKUP(Search!$A6337,Inventory!$AF$2:$AI$5552,4,FALSE),IF($U$8="BV",VLOOKUP(Search!$A6337,Inventory!$AH$2:$AI$5552,2,FALSE),""))),"")</f>
        <v/>
      </c>
      <c r="C6337" s="38"/>
      <c r="D6337" s="38"/>
      <c r="E6337" s="38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22"/>
    </row>
    <row r="6338" spans="1:22" x14ac:dyDescent="0.2">
      <c r="A6338" s="24">
        <f>1+LARGE($A$11:A6337,1)</f>
        <v>6327</v>
      </c>
      <c r="B6338" s="38" t="str">
        <f>_xlfn.IFNA(IF($U$8="set",VLOOKUP(Search!$A6338,Inventory!$AD$2:$AI$5552,6,FALSE),IF($U$8="Player",VLOOKUP(Search!$A6338,Inventory!$AF$2:$AI$5552,4,FALSE),IF($U$8="BV",VLOOKUP(Search!$A6338,Inventory!$AH$2:$AI$5552,2,FALSE),""))),"")</f>
        <v/>
      </c>
      <c r="C6338" s="38"/>
      <c r="D6338" s="38"/>
      <c r="E6338" s="38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22"/>
    </row>
    <row r="6339" spans="1:22" x14ac:dyDescent="0.2">
      <c r="A6339" s="24">
        <f>1+LARGE($A$11:A6338,1)</f>
        <v>6328</v>
      </c>
      <c r="B6339" s="38" t="str">
        <f>_xlfn.IFNA(IF($U$8="set",VLOOKUP(Search!$A6339,Inventory!$AD$2:$AI$5552,6,FALSE),IF($U$8="Player",VLOOKUP(Search!$A6339,Inventory!$AF$2:$AI$5552,4,FALSE),IF($U$8="BV",VLOOKUP(Search!$A6339,Inventory!$AH$2:$AI$5552,2,FALSE),""))),"")</f>
        <v/>
      </c>
      <c r="C6339" s="38"/>
      <c r="D6339" s="38"/>
      <c r="E6339" s="38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22"/>
    </row>
    <row r="6340" spans="1:22" x14ac:dyDescent="0.2">
      <c r="A6340" s="24">
        <f>1+LARGE($A$11:A6339,1)</f>
        <v>6329</v>
      </c>
      <c r="B6340" s="38" t="str">
        <f>_xlfn.IFNA(IF($U$8="set",VLOOKUP(Search!$A6340,Inventory!$AD$2:$AI$5552,6,FALSE),IF($U$8="Player",VLOOKUP(Search!$A6340,Inventory!$AF$2:$AI$5552,4,FALSE),IF($U$8="BV",VLOOKUP(Search!$A6340,Inventory!$AH$2:$AI$5552,2,FALSE),""))),"")</f>
        <v/>
      </c>
      <c r="C6340" s="38"/>
      <c r="D6340" s="38"/>
      <c r="E6340" s="38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22"/>
    </row>
    <row r="6341" spans="1:22" x14ac:dyDescent="0.2">
      <c r="A6341" s="24">
        <f>1+LARGE($A$11:A6340,1)</f>
        <v>6330</v>
      </c>
      <c r="B6341" s="38" t="str">
        <f>_xlfn.IFNA(IF($U$8="set",VLOOKUP(Search!$A6341,Inventory!$AD$2:$AI$5552,6,FALSE),IF($U$8="Player",VLOOKUP(Search!$A6341,Inventory!$AF$2:$AI$5552,4,FALSE),IF($U$8="BV",VLOOKUP(Search!$A6341,Inventory!$AH$2:$AI$5552,2,FALSE),""))),"")</f>
        <v/>
      </c>
      <c r="C6341" s="38"/>
      <c r="D6341" s="38"/>
      <c r="E6341" s="38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22"/>
    </row>
    <row r="6342" spans="1:22" x14ac:dyDescent="0.2">
      <c r="A6342" s="24">
        <f>1+LARGE($A$11:A6341,1)</f>
        <v>6331</v>
      </c>
      <c r="B6342" s="38" t="str">
        <f>_xlfn.IFNA(IF($U$8="set",VLOOKUP(Search!$A6342,Inventory!$AD$2:$AI$5552,6,FALSE),IF($U$8="Player",VLOOKUP(Search!$A6342,Inventory!$AF$2:$AI$5552,4,FALSE),IF($U$8="BV",VLOOKUP(Search!$A6342,Inventory!$AH$2:$AI$5552,2,FALSE),""))),"")</f>
        <v/>
      </c>
      <c r="C6342" s="38"/>
      <c r="D6342" s="38"/>
      <c r="E6342" s="38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22"/>
    </row>
    <row r="6343" spans="1:22" x14ac:dyDescent="0.2">
      <c r="A6343" s="24">
        <f>1+LARGE($A$11:A6342,1)</f>
        <v>6332</v>
      </c>
      <c r="B6343" s="38" t="str">
        <f>_xlfn.IFNA(IF($U$8="set",VLOOKUP(Search!$A6343,Inventory!$AD$2:$AI$5552,6,FALSE),IF($U$8="Player",VLOOKUP(Search!$A6343,Inventory!$AF$2:$AI$5552,4,FALSE),IF($U$8="BV",VLOOKUP(Search!$A6343,Inventory!$AH$2:$AI$5552,2,FALSE),""))),"")</f>
        <v/>
      </c>
      <c r="C6343" s="38"/>
      <c r="D6343" s="38"/>
      <c r="E6343" s="38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22"/>
    </row>
    <row r="6344" spans="1:22" x14ac:dyDescent="0.2">
      <c r="A6344" s="24">
        <f>1+LARGE($A$11:A6343,1)</f>
        <v>6333</v>
      </c>
      <c r="B6344" s="38" t="str">
        <f>_xlfn.IFNA(IF($U$8="set",VLOOKUP(Search!$A6344,Inventory!$AD$2:$AI$5552,6,FALSE),IF($U$8="Player",VLOOKUP(Search!$A6344,Inventory!$AF$2:$AI$5552,4,FALSE),IF($U$8="BV",VLOOKUP(Search!$A6344,Inventory!$AH$2:$AI$5552,2,FALSE),""))),"")</f>
        <v/>
      </c>
      <c r="C6344" s="38"/>
      <c r="D6344" s="38"/>
      <c r="E6344" s="38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22"/>
    </row>
    <row r="6345" spans="1:22" x14ac:dyDescent="0.2">
      <c r="A6345" s="24">
        <f>1+LARGE($A$11:A6344,1)</f>
        <v>6334</v>
      </c>
      <c r="B6345" s="38" t="str">
        <f>_xlfn.IFNA(IF($U$8="set",VLOOKUP(Search!$A6345,Inventory!$AD$2:$AI$5552,6,FALSE),IF($U$8="Player",VLOOKUP(Search!$A6345,Inventory!$AF$2:$AI$5552,4,FALSE),IF($U$8="BV",VLOOKUP(Search!$A6345,Inventory!$AH$2:$AI$5552,2,FALSE),""))),"")</f>
        <v/>
      </c>
      <c r="C6345" s="38"/>
      <c r="D6345" s="38"/>
      <c r="E6345" s="38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22"/>
    </row>
    <row r="6346" spans="1:22" x14ac:dyDescent="0.2">
      <c r="A6346" s="24">
        <f>1+LARGE($A$11:A6345,1)</f>
        <v>6335</v>
      </c>
      <c r="B6346" s="38" t="str">
        <f>_xlfn.IFNA(IF($U$8="set",VLOOKUP(Search!$A6346,Inventory!$AD$2:$AI$5552,6,FALSE),IF($U$8="Player",VLOOKUP(Search!$A6346,Inventory!$AF$2:$AI$5552,4,FALSE),IF($U$8="BV",VLOOKUP(Search!$A6346,Inventory!$AH$2:$AI$5552,2,FALSE),""))),"")</f>
        <v/>
      </c>
      <c r="C6346" s="38"/>
      <c r="D6346" s="38"/>
      <c r="E6346" s="38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22"/>
    </row>
    <row r="6347" spans="1:22" x14ac:dyDescent="0.2">
      <c r="A6347" s="24">
        <f>1+LARGE($A$11:A6346,1)</f>
        <v>6336</v>
      </c>
      <c r="B6347" s="38" t="str">
        <f>_xlfn.IFNA(IF($U$8="set",VLOOKUP(Search!$A6347,Inventory!$AD$2:$AI$5552,6,FALSE),IF($U$8="Player",VLOOKUP(Search!$A6347,Inventory!$AF$2:$AI$5552,4,FALSE),IF($U$8="BV",VLOOKUP(Search!$A6347,Inventory!$AH$2:$AI$5552,2,FALSE),""))),"")</f>
        <v/>
      </c>
      <c r="C6347" s="38"/>
      <c r="D6347" s="38"/>
      <c r="E6347" s="38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22"/>
    </row>
    <row r="6348" spans="1:22" x14ac:dyDescent="0.2">
      <c r="A6348" s="24">
        <f>1+LARGE($A$11:A6347,1)</f>
        <v>6337</v>
      </c>
      <c r="B6348" s="38" t="str">
        <f>_xlfn.IFNA(IF($U$8="set",VLOOKUP(Search!$A6348,Inventory!$AD$2:$AI$5552,6,FALSE),IF($U$8="Player",VLOOKUP(Search!$A6348,Inventory!$AF$2:$AI$5552,4,FALSE),IF($U$8="BV",VLOOKUP(Search!$A6348,Inventory!$AH$2:$AI$5552,2,FALSE),""))),"")</f>
        <v/>
      </c>
      <c r="C6348" s="38"/>
      <c r="D6348" s="38"/>
      <c r="E6348" s="38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22"/>
    </row>
    <row r="6349" spans="1:22" x14ac:dyDescent="0.2">
      <c r="A6349" s="24">
        <f>1+LARGE($A$11:A6348,1)</f>
        <v>6338</v>
      </c>
      <c r="B6349" s="38" t="str">
        <f>_xlfn.IFNA(IF($U$8="set",VLOOKUP(Search!$A6349,Inventory!$AD$2:$AI$5552,6,FALSE),IF($U$8="Player",VLOOKUP(Search!$A6349,Inventory!$AF$2:$AI$5552,4,FALSE),IF($U$8="BV",VLOOKUP(Search!$A6349,Inventory!$AH$2:$AI$5552,2,FALSE),""))),"")</f>
        <v/>
      </c>
      <c r="C6349" s="38"/>
      <c r="D6349" s="38"/>
      <c r="E6349" s="38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22"/>
    </row>
    <row r="6350" spans="1:22" x14ac:dyDescent="0.2">
      <c r="A6350" s="24">
        <f>1+LARGE($A$11:A6349,1)</f>
        <v>6339</v>
      </c>
      <c r="B6350" s="38" t="str">
        <f>_xlfn.IFNA(IF($U$8="set",VLOOKUP(Search!$A6350,Inventory!$AD$2:$AI$5552,6,FALSE),IF($U$8="Player",VLOOKUP(Search!$A6350,Inventory!$AF$2:$AI$5552,4,FALSE),IF($U$8="BV",VLOOKUP(Search!$A6350,Inventory!$AH$2:$AI$5552,2,FALSE),""))),"")</f>
        <v/>
      </c>
      <c r="C6350" s="38"/>
      <c r="D6350" s="38"/>
      <c r="E6350" s="38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22"/>
    </row>
    <row r="6351" spans="1:22" x14ac:dyDescent="0.2">
      <c r="A6351" s="24">
        <f>1+LARGE($A$11:A6350,1)</f>
        <v>6340</v>
      </c>
      <c r="B6351" s="38" t="str">
        <f>_xlfn.IFNA(IF($U$8="set",VLOOKUP(Search!$A6351,Inventory!$AD$2:$AI$5552,6,FALSE),IF($U$8="Player",VLOOKUP(Search!$A6351,Inventory!$AF$2:$AI$5552,4,FALSE),IF($U$8="BV",VLOOKUP(Search!$A6351,Inventory!$AH$2:$AI$5552,2,FALSE),""))),"")</f>
        <v/>
      </c>
      <c r="C6351" s="38"/>
      <c r="D6351" s="38"/>
      <c r="E6351" s="38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22"/>
    </row>
    <row r="6352" spans="1:22" x14ac:dyDescent="0.2">
      <c r="A6352" s="24">
        <f>1+LARGE($A$11:A6351,1)</f>
        <v>6341</v>
      </c>
      <c r="B6352" s="38" t="str">
        <f>_xlfn.IFNA(IF($U$8="set",VLOOKUP(Search!$A6352,Inventory!$AD$2:$AI$5552,6,FALSE),IF($U$8="Player",VLOOKUP(Search!$A6352,Inventory!$AF$2:$AI$5552,4,FALSE),IF($U$8="BV",VLOOKUP(Search!$A6352,Inventory!$AH$2:$AI$5552,2,FALSE),""))),"")</f>
        <v/>
      </c>
      <c r="C6352" s="38"/>
      <c r="D6352" s="38"/>
      <c r="E6352" s="38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22"/>
    </row>
    <row r="6353" spans="1:22" x14ac:dyDescent="0.2">
      <c r="A6353" s="24">
        <f>1+LARGE($A$11:A6352,1)</f>
        <v>6342</v>
      </c>
      <c r="B6353" s="38" t="str">
        <f>_xlfn.IFNA(IF($U$8="set",VLOOKUP(Search!$A6353,Inventory!$AD$2:$AI$5552,6,FALSE),IF($U$8="Player",VLOOKUP(Search!$A6353,Inventory!$AF$2:$AI$5552,4,FALSE),IF($U$8="BV",VLOOKUP(Search!$A6353,Inventory!$AH$2:$AI$5552,2,FALSE),""))),"")</f>
        <v/>
      </c>
      <c r="C6353" s="38"/>
      <c r="D6353" s="38"/>
      <c r="E6353" s="38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22"/>
    </row>
    <row r="6354" spans="1:22" x14ac:dyDescent="0.2">
      <c r="A6354" s="24">
        <f>1+LARGE($A$11:A6353,1)</f>
        <v>6343</v>
      </c>
      <c r="B6354" s="38" t="str">
        <f>_xlfn.IFNA(IF($U$8="set",VLOOKUP(Search!$A6354,Inventory!$AD$2:$AI$5552,6,FALSE),IF($U$8="Player",VLOOKUP(Search!$A6354,Inventory!$AF$2:$AI$5552,4,FALSE),IF($U$8="BV",VLOOKUP(Search!$A6354,Inventory!$AH$2:$AI$5552,2,FALSE),""))),"")</f>
        <v/>
      </c>
      <c r="C6354" s="38"/>
      <c r="D6354" s="38"/>
      <c r="E6354" s="38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22"/>
    </row>
    <row r="6355" spans="1:22" x14ac:dyDescent="0.2">
      <c r="A6355" s="24">
        <f>1+LARGE($A$11:A6354,1)</f>
        <v>6344</v>
      </c>
      <c r="B6355" s="38" t="str">
        <f>_xlfn.IFNA(IF($U$8="set",VLOOKUP(Search!$A6355,Inventory!$AD$2:$AI$5552,6,FALSE),IF($U$8="Player",VLOOKUP(Search!$A6355,Inventory!$AF$2:$AI$5552,4,FALSE),IF($U$8="BV",VLOOKUP(Search!$A6355,Inventory!$AH$2:$AI$5552,2,FALSE),""))),"")</f>
        <v/>
      </c>
      <c r="C6355" s="38"/>
      <c r="D6355" s="38"/>
      <c r="E6355" s="38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22"/>
    </row>
    <row r="6356" spans="1:22" x14ac:dyDescent="0.2">
      <c r="A6356" s="24">
        <f>1+LARGE($A$11:A6355,1)</f>
        <v>6345</v>
      </c>
      <c r="B6356" s="38" t="str">
        <f>_xlfn.IFNA(IF($U$8="set",VLOOKUP(Search!$A6356,Inventory!$AD$2:$AI$5552,6,FALSE),IF($U$8="Player",VLOOKUP(Search!$A6356,Inventory!$AF$2:$AI$5552,4,FALSE),IF($U$8="BV",VLOOKUP(Search!$A6356,Inventory!$AH$2:$AI$5552,2,FALSE),""))),"")</f>
        <v/>
      </c>
      <c r="C6356" s="38"/>
      <c r="D6356" s="38"/>
      <c r="E6356" s="38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22"/>
    </row>
    <row r="6357" spans="1:22" x14ac:dyDescent="0.2">
      <c r="A6357" s="24">
        <f>1+LARGE($A$11:A6356,1)</f>
        <v>6346</v>
      </c>
      <c r="B6357" s="38" t="str">
        <f>_xlfn.IFNA(IF($U$8="set",VLOOKUP(Search!$A6357,Inventory!$AD$2:$AI$5552,6,FALSE),IF($U$8="Player",VLOOKUP(Search!$A6357,Inventory!$AF$2:$AI$5552,4,FALSE),IF($U$8="BV",VLOOKUP(Search!$A6357,Inventory!$AH$2:$AI$5552,2,FALSE),""))),"")</f>
        <v/>
      </c>
      <c r="C6357" s="38"/>
      <c r="D6357" s="38"/>
      <c r="E6357" s="38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22"/>
    </row>
    <row r="6358" spans="1:22" x14ac:dyDescent="0.2">
      <c r="A6358" s="24">
        <f>1+LARGE($A$11:A6357,1)</f>
        <v>6347</v>
      </c>
      <c r="B6358" s="38" t="str">
        <f>_xlfn.IFNA(IF($U$8="set",VLOOKUP(Search!$A6358,Inventory!$AD$2:$AI$5552,6,FALSE),IF($U$8="Player",VLOOKUP(Search!$A6358,Inventory!$AF$2:$AI$5552,4,FALSE),IF($U$8="BV",VLOOKUP(Search!$A6358,Inventory!$AH$2:$AI$5552,2,FALSE),""))),"")</f>
        <v/>
      </c>
      <c r="C6358" s="38"/>
      <c r="D6358" s="38"/>
      <c r="E6358" s="38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22"/>
    </row>
    <row r="6359" spans="1:22" x14ac:dyDescent="0.2">
      <c r="A6359" s="24">
        <f>1+LARGE($A$11:A6358,1)</f>
        <v>6348</v>
      </c>
      <c r="B6359" s="38" t="str">
        <f>_xlfn.IFNA(IF($U$8="set",VLOOKUP(Search!$A6359,Inventory!$AD$2:$AI$5552,6,FALSE),IF($U$8="Player",VLOOKUP(Search!$A6359,Inventory!$AF$2:$AI$5552,4,FALSE),IF($U$8="BV",VLOOKUP(Search!$A6359,Inventory!$AH$2:$AI$5552,2,FALSE),""))),"")</f>
        <v/>
      </c>
      <c r="C6359" s="38"/>
      <c r="D6359" s="38"/>
      <c r="E6359" s="38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22"/>
    </row>
    <row r="6360" spans="1:22" x14ac:dyDescent="0.2">
      <c r="A6360" s="24">
        <f>1+LARGE($A$11:A6359,1)</f>
        <v>6349</v>
      </c>
      <c r="B6360" s="38" t="str">
        <f>_xlfn.IFNA(IF($U$8="set",VLOOKUP(Search!$A6360,Inventory!$AD$2:$AI$5552,6,FALSE),IF($U$8="Player",VLOOKUP(Search!$A6360,Inventory!$AF$2:$AI$5552,4,FALSE),IF($U$8="BV",VLOOKUP(Search!$A6360,Inventory!$AH$2:$AI$5552,2,FALSE),""))),"")</f>
        <v/>
      </c>
      <c r="C6360" s="38"/>
      <c r="D6360" s="38"/>
      <c r="E6360" s="38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22"/>
    </row>
    <row r="6361" spans="1:22" x14ac:dyDescent="0.2">
      <c r="A6361" s="24">
        <f>1+LARGE($A$11:A6360,1)</f>
        <v>6350</v>
      </c>
      <c r="B6361" s="38" t="str">
        <f>_xlfn.IFNA(IF($U$8="set",VLOOKUP(Search!$A6361,Inventory!$AD$2:$AI$5552,6,FALSE),IF($U$8="Player",VLOOKUP(Search!$A6361,Inventory!$AF$2:$AI$5552,4,FALSE),IF($U$8="BV",VLOOKUP(Search!$A6361,Inventory!$AH$2:$AI$5552,2,FALSE),""))),"")</f>
        <v/>
      </c>
      <c r="C6361" s="38"/>
      <c r="D6361" s="38"/>
      <c r="E6361" s="38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22"/>
    </row>
    <row r="6362" spans="1:22" x14ac:dyDescent="0.2">
      <c r="A6362" s="24">
        <f>1+LARGE($A$11:A6361,1)</f>
        <v>6351</v>
      </c>
      <c r="B6362" s="38" t="str">
        <f>_xlfn.IFNA(IF($U$8="set",VLOOKUP(Search!$A6362,Inventory!$AD$2:$AI$5552,6,FALSE),IF($U$8="Player",VLOOKUP(Search!$A6362,Inventory!$AF$2:$AI$5552,4,FALSE),IF($U$8="BV",VLOOKUP(Search!$A6362,Inventory!$AH$2:$AI$5552,2,FALSE),""))),"")</f>
        <v/>
      </c>
      <c r="C6362" s="38"/>
      <c r="D6362" s="38"/>
      <c r="E6362" s="38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22"/>
    </row>
    <row r="6363" spans="1:22" x14ac:dyDescent="0.2">
      <c r="A6363" s="24">
        <f>1+LARGE($A$11:A6362,1)</f>
        <v>6352</v>
      </c>
      <c r="B6363" s="38" t="str">
        <f>_xlfn.IFNA(IF($U$8="set",VLOOKUP(Search!$A6363,Inventory!$AD$2:$AI$5552,6,FALSE),IF($U$8="Player",VLOOKUP(Search!$A6363,Inventory!$AF$2:$AI$5552,4,FALSE),IF($U$8="BV",VLOOKUP(Search!$A6363,Inventory!$AH$2:$AI$5552,2,FALSE),""))),"")</f>
        <v/>
      </c>
      <c r="C6363" s="38"/>
      <c r="D6363" s="38"/>
      <c r="E6363" s="38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22"/>
    </row>
    <row r="6364" spans="1:22" x14ac:dyDescent="0.2">
      <c r="A6364" s="24">
        <f>1+LARGE($A$11:A6363,1)</f>
        <v>6353</v>
      </c>
      <c r="B6364" s="38" t="str">
        <f>_xlfn.IFNA(IF($U$8="set",VLOOKUP(Search!$A6364,Inventory!$AD$2:$AI$5552,6,FALSE),IF($U$8="Player",VLOOKUP(Search!$A6364,Inventory!$AF$2:$AI$5552,4,FALSE),IF($U$8="BV",VLOOKUP(Search!$A6364,Inventory!$AH$2:$AI$5552,2,FALSE),""))),"")</f>
        <v/>
      </c>
      <c r="C6364" s="38"/>
      <c r="D6364" s="38"/>
      <c r="E6364" s="38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22"/>
    </row>
    <row r="6365" spans="1:22" x14ac:dyDescent="0.2">
      <c r="A6365" s="24">
        <f>1+LARGE($A$11:A6364,1)</f>
        <v>6354</v>
      </c>
      <c r="B6365" s="38" t="str">
        <f>_xlfn.IFNA(IF($U$8="set",VLOOKUP(Search!$A6365,Inventory!$AD$2:$AI$5552,6,FALSE),IF($U$8="Player",VLOOKUP(Search!$A6365,Inventory!$AF$2:$AI$5552,4,FALSE),IF($U$8="BV",VLOOKUP(Search!$A6365,Inventory!$AH$2:$AI$5552,2,FALSE),""))),"")</f>
        <v/>
      </c>
      <c r="C6365" s="38"/>
      <c r="D6365" s="38"/>
      <c r="E6365" s="38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22"/>
    </row>
    <row r="6366" spans="1:22" x14ac:dyDescent="0.2">
      <c r="A6366" s="24">
        <f>1+LARGE($A$11:A6365,1)</f>
        <v>6355</v>
      </c>
      <c r="B6366" s="38" t="str">
        <f>_xlfn.IFNA(IF($U$8="set",VLOOKUP(Search!$A6366,Inventory!$AD$2:$AI$5552,6,FALSE),IF($U$8="Player",VLOOKUP(Search!$A6366,Inventory!$AF$2:$AI$5552,4,FALSE),IF($U$8="BV",VLOOKUP(Search!$A6366,Inventory!$AH$2:$AI$5552,2,FALSE),""))),"")</f>
        <v/>
      </c>
      <c r="C6366" s="38"/>
      <c r="D6366" s="38"/>
      <c r="E6366" s="38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22"/>
    </row>
    <row r="6367" spans="1:22" x14ac:dyDescent="0.2">
      <c r="A6367" s="24">
        <f>1+LARGE($A$11:A6366,1)</f>
        <v>6356</v>
      </c>
      <c r="B6367" s="38" t="str">
        <f>_xlfn.IFNA(IF($U$8="set",VLOOKUP(Search!$A6367,Inventory!$AD$2:$AI$5552,6,FALSE),IF($U$8="Player",VLOOKUP(Search!$A6367,Inventory!$AF$2:$AI$5552,4,FALSE),IF($U$8="BV",VLOOKUP(Search!$A6367,Inventory!$AH$2:$AI$5552,2,FALSE),""))),"")</f>
        <v/>
      </c>
      <c r="C6367" s="38"/>
      <c r="D6367" s="38"/>
      <c r="E6367" s="38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22"/>
    </row>
    <row r="6368" spans="1:22" x14ac:dyDescent="0.2">
      <c r="A6368" s="24">
        <f>1+LARGE($A$11:A6367,1)</f>
        <v>6357</v>
      </c>
      <c r="B6368" s="38" t="str">
        <f>_xlfn.IFNA(IF($U$8="set",VLOOKUP(Search!$A6368,Inventory!$AD$2:$AI$5552,6,FALSE),IF($U$8="Player",VLOOKUP(Search!$A6368,Inventory!$AF$2:$AI$5552,4,FALSE),IF($U$8="BV",VLOOKUP(Search!$A6368,Inventory!$AH$2:$AI$5552,2,FALSE),""))),"")</f>
        <v/>
      </c>
      <c r="C6368" s="38"/>
      <c r="D6368" s="38"/>
      <c r="E6368" s="38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22"/>
    </row>
    <row r="6369" spans="1:22" x14ac:dyDescent="0.2">
      <c r="A6369" s="24">
        <f>1+LARGE($A$11:A6368,1)</f>
        <v>6358</v>
      </c>
      <c r="B6369" s="38" t="str">
        <f>_xlfn.IFNA(IF($U$8="set",VLOOKUP(Search!$A6369,Inventory!$AD$2:$AI$5552,6,FALSE),IF($U$8="Player",VLOOKUP(Search!$A6369,Inventory!$AF$2:$AI$5552,4,FALSE),IF($U$8="BV",VLOOKUP(Search!$A6369,Inventory!$AH$2:$AI$5552,2,FALSE),""))),"")</f>
        <v/>
      </c>
      <c r="C6369" s="38"/>
      <c r="D6369" s="38"/>
      <c r="E6369" s="38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22"/>
    </row>
    <row r="6370" spans="1:22" x14ac:dyDescent="0.2">
      <c r="A6370" s="24">
        <f>1+LARGE($A$11:A6369,1)</f>
        <v>6359</v>
      </c>
      <c r="B6370" s="38" t="str">
        <f>_xlfn.IFNA(IF($U$8="set",VLOOKUP(Search!$A6370,Inventory!$AD$2:$AI$5552,6,FALSE),IF($U$8="Player",VLOOKUP(Search!$A6370,Inventory!$AF$2:$AI$5552,4,FALSE),IF($U$8="BV",VLOOKUP(Search!$A6370,Inventory!$AH$2:$AI$5552,2,FALSE),""))),"")</f>
        <v/>
      </c>
      <c r="C6370" s="38"/>
      <c r="D6370" s="38"/>
      <c r="E6370" s="38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22"/>
    </row>
    <row r="6371" spans="1:22" x14ac:dyDescent="0.2">
      <c r="A6371" s="24">
        <f>1+LARGE($A$11:A6370,1)</f>
        <v>6360</v>
      </c>
      <c r="B6371" s="38" t="str">
        <f>_xlfn.IFNA(IF($U$8="set",VLOOKUP(Search!$A6371,Inventory!$AD$2:$AI$5552,6,FALSE),IF($U$8="Player",VLOOKUP(Search!$A6371,Inventory!$AF$2:$AI$5552,4,FALSE),IF($U$8="BV",VLOOKUP(Search!$A6371,Inventory!$AH$2:$AI$5552,2,FALSE),""))),"")</f>
        <v/>
      </c>
      <c r="C6371" s="38"/>
      <c r="D6371" s="38"/>
      <c r="E6371" s="38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22"/>
    </row>
    <row r="6372" spans="1:22" x14ac:dyDescent="0.2">
      <c r="A6372" s="24">
        <f>1+LARGE($A$11:A6371,1)</f>
        <v>6361</v>
      </c>
      <c r="B6372" s="38" t="str">
        <f>_xlfn.IFNA(IF($U$8="set",VLOOKUP(Search!$A6372,Inventory!$AD$2:$AI$5552,6,FALSE),IF($U$8="Player",VLOOKUP(Search!$A6372,Inventory!$AF$2:$AI$5552,4,FALSE),IF($U$8="BV",VLOOKUP(Search!$A6372,Inventory!$AH$2:$AI$5552,2,FALSE),""))),"")</f>
        <v/>
      </c>
      <c r="C6372" s="38"/>
      <c r="D6372" s="38"/>
      <c r="E6372" s="38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22"/>
    </row>
    <row r="6373" spans="1:22" x14ac:dyDescent="0.2">
      <c r="A6373" s="24">
        <f>1+LARGE($A$11:A6372,1)</f>
        <v>6362</v>
      </c>
      <c r="B6373" s="38" t="str">
        <f>_xlfn.IFNA(IF($U$8="set",VLOOKUP(Search!$A6373,Inventory!$AD$2:$AI$5552,6,FALSE),IF($U$8="Player",VLOOKUP(Search!$A6373,Inventory!$AF$2:$AI$5552,4,FALSE),IF($U$8="BV",VLOOKUP(Search!$A6373,Inventory!$AH$2:$AI$5552,2,FALSE),""))),"")</f>
        <v/>
      </c>
      <c r="C6373" s="38"/>
      <c r="D6373" s="38"/>
      <c r="E6373" s="38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22"/>
    </row>
    <row r="6374" spans="1:22" x14ac:dyDescent="0.2">
      <c r="A6374" s="24">
        <f>1+LARGE($A$11:A6373,1)</f>
        <v>6363</v>
      </c>
      <c r="B6374" s="38" t="str">
        <f>_xlfn.IFNA(IF($U$8="set",VLOOKUP(Search!$A6374,Inventory!$AD$2:$AI$5552,6,FALSE),IF($U$8="Player",VLOOKUP(Search!$A6374,Inventory!$AF$2:$AI$5552,4,FALSE),IF($U$8="BV",VLOOKUP(Search!$A6374,Inventory!$AH$2:$AI$5552,2,FALSE),""))),"")</f>
        <v/>
      </c>
      <c r="C6374" s="38"/>
      <c r="D6374" s="38"/>
      <c r="E6374" s="38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22"/>
    </row>
    <row r="6375" spans="1:22" x14ac:dyDescent="0.2">
      <c r="A6375" s="24">
        <f>1+LARGE($A$11:A6374,1)</f>
        <v>6364</v>
      </c>
      <c r="B6375" s="38" t="str">
        <f>_xlfn.IFNA(IF($U$8="set",VLOOKUP(Search!$A6375,Inventory!$AD$2:$AI$5552,6,FALSE),IF($U$8="Player",VLOOKUP(Search!$A6375,Inventory!$AF$2:$AI$5552,4,FALSE),IF($U$8="BV",VLOOKUP(Search!$A6375,Inventory!$AH$2:$AI$5552,2,FALSE),""))),"")</f>
        <v/>
      </c>
      <c r="C6375" s="38"/>
      <c r="D6375" s="38"/>
      <c r="E6375" s="38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22"/>
    </row>
    <row r="6376" spans="1:22" x14ac:dyDescent="0.2">
      <c r="A6376" s="24">
        <f>1+LARGE($A$11:A6375,1)</f>
        <v>6365</v>
      </c>
      <c r="B6376" s="38" t="str">
        <f>_xlfn.IFNA(IF($U$8="set",VLOOKUP(Search!$A6376,Inventory!$AD$2:$AI$5552,6,FALSE),IF($U$8="Player",VLOOKUP(Search!$A6376,Inventory!$AF$2:$AI$5552,4,FALSE),IF($U$8="BV",VLOOKUP(Search!$A6376,Inventory!$AH$2:$AI$5552,2,FALSE),""))),"")</f>
        <v/>
      </c>
      <c r="C6376" s="38"/>
      <c r="D6376" s="38"/>
      <c r="E6376" s="38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22"/>
    </row>
    <row r="6377" spans="1:22" x14ac:dyDescent="0.2">
      <c r="A6377" s="24">
        <f>1+LARGE($A$11:A6376,1)</f>
        <v>6366</v>
      </c>
      <c r="B6377" s="38" t="str">
        <f>_xlfn.IFNA(IF($U$8="set",VLOOKUP(Search!$A6377,Inventory!$AD$2:$AI$5552,6,FALSE),IF($U$8="Player",VLOOKUP(Search!$A6377,Inventory!$AF$2:$AI$5552,4,FALSE),IF($U$8="BV",VLOOKUP(Search!$A6377,Inventory!$AH$2:$AI$5552,2,FALSE),""))),"")</f>
        <v/>
      </c>
      <c r="C6377" s="38"/>
      <c r="D6377" s="38"/>
      <c r="E6377" s="38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22"/>
    </row>
    <row r="6378" spans="1:22" x14ac:dyDescent="0.2">
      <c r="A6378" s="24">
        <f>1+LARGE($A$11:A6377,1)</f>
        <v>6367</v>
      </c>
      <c r="B6378" s="38" t="str">
        <f>_xlfn.IFNA(IF($U$8="set",VLOOKUP(Search!$A6378,Inventory!$AD$2:$AI$5552,6,FALSE),IF($U$8="Player",VLOOKUP(Search!$A6378,Inventory!$AF$2:$AI$5552,4,FALSE),IF($U$8="BV",VLOOKUP(Search!$A6378,Inventory!$AH$2:$AI$5552,2,FALSE),""))),"")</f>
        <v/>
      </c>
      <c r="C6378" s="38"/>
      <c r="D6378" s="38"/>
      <c r="E6378" s="38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22"/>
    </row>
    <row r="6379" spans="1:22" x14ac:dyDescent="0.2">
      <c r="A6379" s="24">
        <f>1+LARGE($A$11:A6378,1)</f>
        <v>6368</v>
      </c>
      <c r="B6379" s="38" t="str">
        <f>_xlfn.IFNA(IF($U$8="set",VLOOKUP(Search!$A6379,Inventory!$AD$2:$AI$5552,6,FALSE),IF($U$8="Player",VLOOKUP(Search!$A6379,Inventory!$AF$2:$AI$5552,4,FALSE),IF($U$8="BV",VLOOKUP(Search!$A6379,Inventory!$AH$2:$AI$5552,2,FALSE),""))),"")</f>
        <v/>
      </c>
      <c r="C6379" s="38"/>
      <c r="D6379" s="38"/>
      <c r="E6379" s="38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22"/>
    </row>
    <row r="6380" spans="1:22" x14ac:dyDescent="0.2">
      <c r="A6380" s="24">
        <f>1+LARGE($A$11:A6379,1)</f>
        <v>6369</v>
      </c>
      <c r="B6380" s="38" t="str">
        <f>_xlfn.IFNA(IF($U$8="set",VLOOKUP(Search!$A6380,Inventory!$AD$2:$AI$5552,6,FALSE),IF($U$8="Player",VLOOKUP(Search!$A6380,Inventory!$AF$2:$AI$5552,4,FALSE),IF($U$8="BV",VLOOKUP(Search!$A6380,Inventory!$AH$2:$AI$5552,2,FALSE),""))),"")</f>
        <v/>
      </c>
      <c r="C6380" s="38"/>
      <c r="D6380" s="38"/>
      <c r="E6380" s="38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22"/>
    </row>
    <row r="6381" spans="1:22" x14ac:dyDescent="0.2">
      <c r="A6381" s="24">
        <f>1+LARGE($A$11:A6380,1)</f>
        <v>6370</v>
      </c>
      <c r="B6381" s="38" t="str">
        <f>_xlfn.IFNA(IF($U$8="set",VLOOKUP(Search!$A6381,Inventory!$AD$2:$AI$5552,6,FALSE),IF($U$8="Player",VLOOKUP(Search!$A6381,Inventory!$AF$2:$AI$5552,4,FALSE),IF($U$8="BV",VLOOKUP(Search!$A6381,Inventory!$AH$2:$AI$5552,2,FALSE),""))),"")</f>
        <v/>
      </c>
      <c r="C6381" s="38"/>
      <c r="D6381" s="38"/>
      <c r="E6381" s="38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22"/>
    </row>
    <row r="6382" spans="1:22" x14ac:dyDescent="0.2">
      <c r="A6382" s="24">
        <f>1+LARGE($A$11:A6381,1)</f>
        <v>6371</v>
      </c>
      <c r="B6382" s="38" t="str">
        <f>_xlfn.IFNA(IF($U$8="set",VLOOKUP(Search!$A6382,Inventory!$AD$2:$AI$5552,6,FALSE),IF($U$8="Player",VLOOKUP(Search!$A6382,Inventory!$AF$2:$AI$5552,4,FALSE),IF($U$8="BV",VLOOKUP(Search!$A6382,Inventory!$AH$2:$AI$5552,2,FALSE),""))),"")</f>
        <v/>
      </c>
      <c r="C6382" s="38"/>
      <c r="D6382" s="38"/>
      <c r="E6382" s="38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22"/>
    </row>
    <row r="6383" spans="1:22" x14ac:dyDescent="0.2">
      <c r="A6383" s="24">
        <f>1+LARGE($A$11:A6382,1)</f>
        <v>6372</v>
      </c>
      <c r="B6383" s="38" t="str">
        <f>_xlfn.IFNA(IF($U$8="set",VLOOKUP(Search!$A6383,Inventory!$AD$2:$AI$5552,6,FALSE),IF($U$8="Player",VLOOKUP(Search!$A6383,Inventory!$AF$2:$AI$5552,4,FALSE),IF($U$8="BV",VLOOKUP(Search!$A6383,Inventory!$AH$2:$AI$5552,2,FALSE),""))),"")</f>
        <v/>
      </c>
      <c r="C6383" s="38"/>
      <c r="D6383" s="38"/>
      <c r="E6383" s="38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22"/>
    </row>
    <row r="6384" spans="1:22" x14ac:dyDescent="0.2">
      <c r="A6384" s="24">
        <f>1+LARGE($A$11:A6383,1)</f>
        <v>6373</v>
      </c>
      <c r="B6384" s="38" t="str">
        <f>_xlfn.IFNA(IF($U$8="set",VLOOKUP(Search!$A6384,Inventory!$AD$2:$AI$5552,6,FALSE),IF($U$8="Player",VLOOKUP(Search!$A6384,Inventory!$AF$2:$AI$5552,4,FALSE),IF($U$8="BV",VLOOKUP(Search!$A6384,Inventory!$AH$2:$AI$5552,2,FALSE),""))),"")</f>
        <v/>
      </c>
      <c r="C6384" s="38"/>
      <c r="D6384" s="38"/>
      <c r="E6384" s="38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22"/>
    </row>
    <row r="6385" spans="1:22" x14ac:dyDescent="0.2">
      <c r="A6385" s="24">
        <f>1+LARGE($A$11:A6384,1)</f>
        <v>6374</v>
      </c>
      <c r="B6385" s="38" t="str">
        <f>_xlfn.IFNA(IF($U$8="set",VLOOKUP(Search!$A6385,Inventory!$AD$2:$AI$5552,6,FALSE),IF($U$8="Player",VLOOKUP(Search!$A6385,Inventory!$AF$2:$AI$5552,4,FALSE),IF($U$8="BV",VLOOKUP(Search!$A6385,Inventory!$AH$2:$AI$5552,2,FALSE),""))),"")</f>
        <v/>
      </c>
      <c r="C6385" s="38"/>
      <c r="D6385" s="38"/>
      <c r="E6385" s="38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22"/>
    </row>
    <row r="6386" spans="1:22" x14ac:dyDescent="0.2">
      <c r="A6386" s="24">
        <f>1+LARGE($A$11:A6385,1)</f>
        <v>6375</v>
      </c>
      <c r="B6386" s="38" t="str">
        <f>_xlfn.IFNA(IF($U$8="set",VLOOKUP(Search!$A6386,Inventory!$AD$2:$AI$5552,6,FALSE),IF($U$8="Player",VLOOKUP(Search!$A6386,Inventory!$AF$2:$AI$5552,4,FALSE),IF($U$8="BV",VLOOKUP(Search!$A6386,Inventory!$AH$2:$AI$5552,2,FALSE),""))),"")</f>
        <v/>
      </c>
      <c r="C6386" s="38"/>
      <c r="D6386" s="38"/>
      <c r="E6386" s="38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22"/>
    </row>
    <row r="6387" spans="1:22" x14ac:dyDescent="0.2">
      <c r="A6387" s="24">
        <f>1+LARGE($A$11:A6386,1)</f>
        <v>6376</v>
      </c>
      <c r="B6387" s="38" t="str">
        <f>_xlfn.IFNA(IF($U$8="set",VLOOKUP(Search!$A6387,Inventory!$AD$2:$AI$5552,6,FALSE),IF($U$8="Player",VLOOKUP(Search!$A6387,Inventory!$AF$2:$AI$5552,4,FALSE),IF($U$8="BV",VLOOKUP(Search!$A6387,Inventory!$AH$2:$AI$5552,2,FALSE),""))),"")</f>
        <v/>
      </c>
      <c r="C6387" s="38"/>
      <c r="D6387" s="38"/>
      <c r="E6387" s="38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22"/>
    </row>
    <row r="6388" spans="1:22" x14ac:dyDescent="0.2">
      <c r="A6388" s="24">
        <f>1+LARGE($A$11:A6387,1)</f>
        <v>6377</v>
      </c>
      <c r="B6388" s="38" t="str">
        <f>_xlfn.IFNA(IF($U$8="set",VLOOKUP(Search!$A6388,Inventory!$AD$2:$AI$5552,6,FALSE),IF($U$8="Player",VLOOKUP(Search!$A6388,Inventory!$AF$2:$AI$5552,4,FALSE),IF($U$8="BV",VLOOKUP(Search!$A6388,Inventory!$AH$2:$AI$5552,2,FALSE),""))),"")</f>
        <v/>
      </c>
      <c r="C6388" s="38"/>
      <c r="D6388" s="38"/>
      <c r="E6388" s="38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22"/>
    </row>
    <row r="6389" spans="1:22" x14ac:dyDescent="0.2">
      <c r="A6389" s="24">
        <f>1+LARGE($A$11:A6388,1)</f>
        <v>6378</v>
      </c>
      <c r="B6389" s="38" t="str">
        <f>_xlfn.IFNA(IF($U$8="set",VLOOKUP(Search!$A6389,Inventory!$AD$2:$AI$5552,6,FALSE),IF($U$8="Player",VLOOKUP(Search!$A6389,Inventory!$AF$2:$AI$5552,4,FALSE),IF($U$8="BV",VLOOKUP(Search!$A6389,Inventory!$AH$2:$AI$5552,2,FALSE),""))),"")</f>
        <v/>
      </c>
      <c r="C6389" s="38"/>
      <c r="D6389" s="38"/>
      <c r="E6389" s="38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22"/>
    </row>
    <row r="6390" spans="1:22" x14ac:dyDescent="0.2">
      <c r="A6390" s="24">
        <f>1+LARGE($A$11:A6389,1)</f>
        <v>6379</v>
      </c>
      <c r="B6390" s="38" t="str">
        <f>_xlfn.IFNA(IF($U$8="set",VLOOKUP(Search!$A6390,Inventory!$AD$2:$AI$5552,6,FALSE),IF($U$8="Player",VLOOKUP(Search!$A6390,Inventory!$AF$2:$AI$5552,4,FALSE),IF($U$8="BV",VLOOKUP(Search!$A6390,Inventory!$AH$2:$AI$5552,2,FALSE),""))),"")</f>
        <v/>
      </c>
      <c r="C6390" s="38"/>
      <c r="D6390" s="38"/>
      <c r="E6390" s="38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22"/>
    </row>
    <row r="6391" spans="1:22" x14ac:dyDescent="0.2">
      <c r="A6391" s="24">
        <f>1+LARGE($A$11:A6390,1)</f>
        <v>6380</v>
      </c>
      <c r="B6391" s="38" t="str">
        <f>_xlfn.IFNA(IF($U$8="set",VLOOKUP(Search!$A6391,Inventory!$AD$2:$AI$5552,6,FALSE),IF($U$8="Player",VLOOKUP(Search!$A6391,Inventory!$AF$2:$AI$5552,4,FALSE),IF($U$8="BV",VLOOKUP(Search!$A6391,Inventory!$AH$2:$AI$5552,2,FALSE),""))),"")</f>
        <v/>
      </c>
      <c r="C6391" s="38"/>
      <c r="D6391" s="38"/>
      <c r="E6391" s="38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22"/>
    </row>
    <row r="6392" spans="1:22" x14ac:dyDescent="0.2">
      <c r="A6392" s="24">
        <f>1+LARGE($A$11:A6391,1)</f>
        <v>6381</v>
      </c>
      <c r="B6392" s="38" t="str">
        <f>_xlfn.IFNA(IF($U$8="set",VLOOKUP(Search!$A6392,Inventory!$AD$2:$AI$5552,6,FALSE),IF($U$8="Player",VLOOKUP(Search!$A6392,Inventory!$AF$2:$AI$5552,4,FALSE),IF($U$8="BV",VLOOKUP(Search!$A6392,Inventory!$AH$2:$AI$5552,2,FALSE),""))),"")</f>
        <v/>
      </c>
      <c r="C6392" s="38"/>
      <c r="D6392" s="38"/>
      <c r="E6392" s="38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22"/>
    </row>
    <row r="6393" spans="1:22" x14ac:dyDescent="0.2">
      <c r="A6393" s="24">
        <f>1+LARGE($A$11:A6392,1)</f>
        <v>6382</v>
      </c>
      <c r="B6393" s="38" t="str">
        <f>_xlfn.IFNA(IF($U$8="set",VLOOKUP(Search!$A6393,Inventory!$AD$2:$AI$5552,6,FALSE),IF($U$8="Player",VLOOKUP(Search!$A6393,Inventory!$AF$2:$AI$5552,4,FALSE),IF($U$8="BV",VLOOKUP(Search!$A6393,Inventory!$AH$2:$AI$5552,2,FALSE),""))),"")</f>
        <v/>
      </c>
      <c r="C6393" s="38"/>
      <c r="D6393" s="38"/>
      <c r="E6393" s="38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22"/>
    </row>
    <row r="6394" spans="1:22" x14ac:dyDescent="0.2">
      <c r="A6394" s="24">
        <f>1+LARGE($A$11:A6393,1)</f>
        <v>6383</v>
      </c>
      <c r="B6394" s="38" t="str">
        <f>_xlfn.IFNA(IF($U$8="set",VLOOKUP(Search!$A6394,Inventory!$AD$2:$AI$5552,6,FALSE),IF($U$8="Player",VLOOKUP(Search!$A6394,Inventory!$AF$2:$AI$5552,4,FALSE),IF($U$8="BV",VLOOKUP(Search!$A6394,Inventory!$AH$2:$AI$5552,2,FALSE),""))),"")</f>
        <v/>
      </c>
      <c r="C6394" s="38"/>
      <c r="D6394" s="38"/>
      <c r="E6394" s="38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22"/>
    </row>
    <row r="6395" spans="1:22" x14ac:dyDescent="0.2">
      <c r="A6395" s="24">
        <f>1+LARGE($A$11:A6394,1)</f>
        <v>6384</v>
      </c>
      <c r="B6395" s="38" t="str">
        <f>_xlfn.IFNA(IF($U$8="set",VLOOKUP(Search!$A6395,Inventory!$AD$2:$AI$5552,6,FALSE),IF($U$8="Player",VLOOKUP(Search!$A6395,Inventory!$AF$2:$AI$5552,4,FALSE),IF($U$8="BV",VLOOKUP(Search!$A6395,Inventory!$AH$2:$AI$5552,2,FALSE),""))),"")</f>
        <v/>
      </c>
      <c r="C6395" s="38"/>
      <c r="D6395" s="38"/>
      <c r="E6395" s="38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22"/>
    </row>
    <row r="6396" spans="1:22" x14ac:dyDescent="0.2">
      <c r="A6396" s="24">
        <f>1+LARGE($A$11:A6395,1)</f>
        <v>6385</v>
      </c>
      <c r="B6396" s="38" t="str">
        <f>_xlfn.IFNA(IF($U$8="set",VLOOKUP(Search!$A6396,Inventory!$AD$2:$AI$5552,6,FALSE),IF($U$8="Player",VLOOKUP(Search!$A6396,Inventory!$AF$2:$AI$5552,4,FALSE),IF($U$8="BV",VLOOKUP(Search!$A6396,Inventory!$AH$2:$AI$5552,2,FALSE),""))),"")</f>
        <v/>
      </c>
      <c r="C6396" s="38"/>
      <c r="D6396" s="38"/>
      <c r="E6396" s="38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22"/>
    </row>
    <row r="6397" spans="1:22" x14ac:dyDescent="0.2">
      <c r="A6397" s="24">
        <f>1+LARGE($A$11:A6396,1)</f>
        <v>6386</v>
      </c>
      <c r="B6397" s="38" t="str">
        <f>_xlfn.IFNA(IF($U$8="set",VLOOKUP(Search!$A6397,Inventory!$AD$2:$AI$5552,6,FALSE),IF($U$8="Player",VLOOKUP(Search!$A6397,Inventory!$AF$2:$AI$5552,4,FALSE),IF($U$8="BV",VLOOKUP(Search!$A6397,Inventory!$AH$2:$AI$5552,2,FALSE),""))),"")</f>
        <v/>
      </c>
      <c r="C6397" s="38"/>
      <c r="D6397" s="38"/>
      <c r="E6397" s="38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22"/>
    </row>
    <row r="6398" spans="1:22" x14ac:dyDescent="0.2">
      <c r="A6398" s="24">
        <f>1+LARGE($A$11:A6397,1)</f>
        <v>6387</v>
      </c>
      <c r="B6398" s="38" t="str">
        <f>_xlfn.IFNA(IF($U$8="set",VLOOKUP(Search!$A6398,Inventory!$AD$2:$AI$5552,6,FALSE),IF($U$8="Player",VLOOKUP(Search!$A6398,Inventory!$AF$2:$AI$5552,4,FALSE),IF($U$8="BV",VLOOKUP(Search!$A6398,Inventory!$AH$2:$AI$5552,2,FALSE),""))),"")</f>
        <v/>
      </c>
      <c r="C6398" s="38"/>
      <c r="D6398" s="38"/>
      <c r="E6398" s="38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22"/>
    </row>
    <row r="6399" spans="1:22" x14ac:dyDescent="0.2">
      <c r="A6399" s="24">
        <f>1+LARGE($A$11:A6398,1)</f>
        <v>6388</v>
      </c>
      <c r="B6399" s="38" t="str">
        <f>_xlfn.IFNA(IF($U$8="set",VLOOKUP(Search!$A6399,Inventory!$AD$2:$AI$5552,6,FALSE),IF($U$8="Player",VLOOKUP(Search!$A6399,Inventory!$AF$2:$AI$5552,4,FALSE),IF($U$8="BV",VLOOKUP(Search!$A6399,Inventory!$AH$2:$AI$5552,2,FALSE),""))),"")</f>
        <v/>
      </c>
      <c r="C6399" s="38"/>
      <c r="D6399" s="38"/>
      <c r="E6399" s="38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22"/>
    </row>
    <row r="6400" spans="1:22" x14ac:dyDescent="0.2">
      <c r="A6400" s="24">
        <f>1+LARGE($A$11:A6399,1)</f>
        <v>6389</v>
      </c>
      <c r="B6400" s="38" t="str">
        <f>_xlfn.IFNA(IF($U$8="set",VLOOKUP(Search!$A6400,Inventory!$AD$2:$AI$5552,6,FALSE),IF($U$8="Player",VLOOKUP(Search!$A6400,Inventory!$AF$2:$AI$5552,4,FALSE),IF($U$8="BV",VLOOKUP(Search!$A6400,Inventory!$AH$2:$AI$5552,2,FALSE),""))),"")</f>
        <v/>
      </c>
      <c r="C6400" s="38"/>
      <c r="D6400" s="38"/>
      <c r="E6400" s="38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22"/>
    </row>
    <row r="6401" spans="1:22" x14ac:dyDescent="0.2">
      <c r="A6401" s="24">
        <f>1+LARGE($A$11:A6400,1)</f>
        <v>6390</v>
      </c>
      <c r="B6401" s="38" t="str">
        <f>_xlfn.IFNA(IF($U$8="set",VLOOKUP(Search!$A6401,Inventory!$AD$2:$AI$5552,6,FALSE),IF($U$8="Player",VLOOKUP(Search!$A6401,Inventory!$AF$2:$AI$5552,4,FALSE),IF($U$8="BV",VLOOKUP(Search!$A6401,Inventory!$AH$2:$AI$5552,2,FALSE),""))),"")</f>
        <v/>
      </c>
      <c r="C6401" s="38"/>
      <c r="D6401" s="38"/>
      <c r="E6401" s="38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22"/>
    </row>
    <row r="6402" spans="1:22" x14ac:dyDescent="0.2">
      <c r="A6402" s="24">
        <f>1+LARGE($A$11:A6401,1)</f>
        <v>6391</v>
      </c>
      <c r="B6402" s="38" t="str">
        <f>_xlfn.IFNA(IF($U$8="set",VLOOKUP(Search!$A6402,Inventory!$AD$2:$AI$5552,6,FALSE),IF($U$8="Player",VLOOKUP(Search!$A6402,Inventory!$AF$2:$AI$5552,4,FALSE),IF($U$8="BV",VLOOKUP(Search!$A6402,Inventory!$AH$2:$AI$5552,2,FALSE),""))),"")</f>
        <v/>
      </c>
      <c r="C6402" s="38"/>
      <c r="D6402" s="38"/>
      <c r="E6402" s="38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22"/>
    </row>
    <row r="6403" spans="1:22" x14ac:dyDescent="0.2">
      <c r="A6403" s="24">
        <f>1+LARGE($A$11:A6402,1)</f>
        <v>6392</v>
      </c>
      <c r="B6403" s="38" t="str">
        <f>_xlfn.IFNA(IF($U$8="set",VLOOKUP(Search!$A6403,Inventory!$AD$2:$AI$5552,6,FALSE),IF($U$8="Player",VLOOKUP(Search!$A6403,Inventory!$AF$2:$AI$5552,4,FALSE),IF($U$8="BV",VLOOKUP(Search!$A6403,Inventory!$AH$2:$AI$5552,2,FALSE),""))),"")</f>
        <v/>
      </c>
      <c r="C6403" s="38"/>
      <c r="D6403" s="38"/>
      <c r="E6403" s="38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22"/>
    </row>
    <row r="6404" spans="1:22" x14ac:dyDescent="0.2">
      <c r="A6404" s="24">
        <f>1+LARGE($A$11:A6403,1)</f>
        <v>6393</v>
      </c>
      <c r="B6404" s="38" t="str">
        <f>_xlfn.IFNA(IF($U$8="set",VLOOKUP(Search!$A6404,Inventory!$AD$2:$AI$5552,6,FALSE),IF($U$8="Player",VLOOKUP(Search!$A6404,Inventory!$AF$2:$AI$5552,4,FALSE),IF($U$8="BV",VLOOKUP(Search!$A6404,Inventory!$AH$2:$AI$5552,2,FALSE),""))),"")</f>
        <v/>
      </c>
      <c r="C6404" s="38"/>
      <c r="D6404" s="38"/>
      <c r="E6404" s="38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22"/>
    </row>
    <row r="6405" spans="1:22" x14ac:dyDescent="0.2">
      <c r="A6405" s="24">
        <f>1+LARGE($A$11:A6404,1)</f>
        <v>6394</v>
      </c>
      <c r="B6405" s="38" t="str">
        <f>_xlfn.IFNA(IF($U$8="set",VLOOKUP(Search!$A6405,Inventory!$AD$2:$AI$5552,6,FALSE),IF($U$8="Player",VLOOKUP(Search!$A6405,Inventory!$AF$2:$AI$5552,4,FALSE),IF($U$8="BV",VLOOKUP(Search!$A6405,Inventory!$AH$2:$AI$5552,2,FALSE),""))),"")</f>
        <v/>
      </c>
      <c r="C6405" s="38"/>
      <c r="D6405" s="38"/>
      <c r="E6405" s="38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22"/>
    </row>
    <row r="6406" spans="1:22" x14ac:dyDescent="0.2">
      <c r="A6406" s="24">
        <f>1+LARGE($A$11:A6405,1)</f>
        <v>6395</v>
      </c>
      <c r="B6406" s="38" t="str">
        <f>_xlfn.IFNA(IF($U$8="set",VLOOKUP(Search!$A6406,Inventory!$AD$2:$AI$5552,6,FALSE),IF($U$8="Player",VLOOKUP(Search!$A6406,Inventory!$AF$2:$AI$5552,4,FALSE),IF($U$8="BV",VLOOKUP(Search!$A6406,Inventory!$AH$2:$AI$5552,2,FALSE),""))),"")</f>
        <v/>
      </c>
      <c r="C6406" s="38"/>
      <c r="D6406" s="38"/>
      <c r="E6406" s="38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22"/>
    </row>
    <row r="6407" spans="1:22" x14ac:dyDescent="0.2">
      <c r="A6407" s="24">
        <f>1+LARGE($A$11:A6406,1)</f>
        <v>6396</v>
      </c>
      <c r="B6407" s="38" t="str">
        <f>_xlfn.IFNA(IF($U$8="set",VLOOKUP(Search!$A6407,Inventory!$AD$2:$AI$5552,6,FALSE),IF($U$8="Player",VLOOKUP(Search!$A6407,Inventory!$AF$2:$AI$5552,4,FALSE),IF($U$8="BV",VLOOKUP(Search!$A6407,Inventory!$AH$2:$AI$5552,2,FALSE),""))),"")</f>
        <v/>
      </c>
      <c r="C6407" s="38"/>
      <c r="D6407" s="38"/>
      <c r="E6407" s="38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22"/>
    </row>
    <row r="6408" spans="1:22" x14ac:dyDescent="0.2">
      <c r="A6408" s="24">
        <f>1+LARGE($A$11:A6407,1)</f>
        <v>6397</v>
      </c>
      <c r="B6408" s="38" t="str">
        <f>_xlfn.IFNA(IF($U$8="set",VLOOKUP(Search!$A6408,Inventory!$AD$2:$AI$5552,6,FALSE),IF($U$8="Player",VLOOKUP(Search!$A6408,Inventory!$AF$2:$AI$5552,4,FALSE),IF($U$8="BV",VLOOKUP(Search!$A6408,Inventory!$AH$2:$AI$5552,2,FALSE),""))),"")</f>
        <v/>
      </c>
      <c r="C6408" s="38"/>
      <c r="D6408" s="38"/>
      <c r="E6408" s="38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22"/>
    </row>
    <row r="6409" spans="1:22" x14ac:dyDescent="0.2">
      <c r="A6409" s="24">
        <f>1+LARGE($A$11:A6408,1)</f>
        <v>6398</v>
      </c>
      <c r="B6409" s="38" t="str">
        <f>_xlfn.IFNA(IF($U$8="set",VLOOKUP(Search!$A6409,Inventory!$AD$2:$AI$5552,6,FALSE),IF($U$8="Player",VLOOKUP(Search!$A6409,Inventory!$AF$2:$AI$5552,4,FALSE),IF($U$8="BV",VLOOKUP(Search!$A6409,Inventory!$AH$2:$AI$5552,2,FALSE),""))),"")</f>
        <v/>
      </c>
      <c r="C6409" s="38"/>
      <c r="D6409" s="38"/>
      <c r="E6409" s="38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22"/>
    </row>
    <row r="6410" spans="1:22" x14ac:dyDescent="0.2">
      <c r="A6410" s="24">
        <f>1+LARGE($A$11:A6409,1)</f>
        <v>6399</v>
      </c>
      <c r="B6410" s="38" t="str">
        <f>_xlfn.IFNA(IF($U$8="set",VLOOKUP(Search!$A6410,Inventory!$AD$2:$AI$5552,6,FALSE),IF($U$8="Player",VLOOKUP(Search!$A6410,Inventory!$AF$2:$AI$5552,4,FALSE),IF($U$8="BV",VLOOKUP(Search!$A6410,Inventory!$AH$2:$AI$5552,2,FALSE),""))),"")</f>
        <v/>
      </c>
      <c r="C6410" s="38"/>
      <c r="D6410" s="38"/>
      <c r="E6410" s="38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22"/>
    </row>
    <row r="6411" spans="1:22" x14ac:dyDescent="0.2">
      <c r="A6411" s="24">
        <f>1+LARGE($A$11:A6410,1)</f>
        <v>6400</v>
      </c>
      <c r="B6411" s="38" t="str">
        <f>_xlfn.IFNA(IF($U$8="set",VLOOKUP(Search!$A6411,Inventory!$AD$2:$AI$5552,6,FALSE),IF($U$8="Player",VLOOKUP(Search!$A6411,Inventory!$AF$2:$AI$5552,4,FALSE),IF($U$8="BV",VLOOKUP(Search!$A6411,Inventory!$AH$2:$AI$5552,2,FALSE),""))),"")</f>
        <v/>
      </c>
      <c r="C6411" s="38"/>
      <c r="D6411" s="38"/>
      <c r="E6411" s="38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22"/>
    </row>
    <row r="6412" spans="1:22" x14ac:dyDescent="0.2">
      <c r="A6412" s="24">
        <f>1+LARGE($A$11:A6411,1)</f>
        <v>6401</v>
      </c>
      <c r="B6412" s="38" t="str">
        <f>_xlfn.IFNA(IF($U$8="set",VLOOKUP(Search!$A6412,Inventory!$AD$2:$AI$5552,6,FALSE),IF($U$8="Player",VLOOKUP(Search!$A6412,Inventory!$AF$2:$AI$5552,4,FALSE),IF($U$8="BV",VLOOKUP(Search!$A6412,Inventory!$AH$2:$AI$5552,2,FALSE),""))),"")</f>
        <v/>
      </c>
      <c r="C6412" s="38"/>
      <c r="D6412" s="38"/>
      <c r="E6412" s="38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22"/>
    </row>
    <row r="6413" spans="1:22" x14ac:dyDescent="0.2">
      <c r="A6413" s="24">
        <f>1+LARGE($A$11:A6412,1)</f>
        <v>6402</v>
      </c>
      <c r="B6413" s="38" t="str">
        <f>_xlfn.IFNA(IF($U$8="set",VLOOKUP(Search!$A6413,Inventory!$AD$2:$AI$5552,6,FALSE),IF($U$8="Player",VLOOKUP(Search!$A6413,Inventory!$AF$2:$AI$5552,4,FALSE),IF($U$8="BV",VLOOKUP(Search!$A6413,Inventory!$AH$2:$AI$5552,2,FALSE),""))),"")</f>
        <v/>
      </c>
      <c r="C6413" s="38"/>
      <c r="D6413" s="38"/>
      <c r="E6413" s="38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22"/>
    </row>
    <row r="6414" spans="1:22" x14ac:dyDescent="0.2">
      <c r="A6414" s="24">
        <f>1+LARGE($A$11:A6413,1)</f>
        <v>6403</v>
      </c>
      <c r="B6414" s="38" t="str">
        <f>_xlfn.IFNA(IF($U$8="set",VLOOKUP(Search!$A6414,Inventory!$AD$2:$AI$5552,6,FALSE),IF($U$8="Player",VLOOKUP(Search!$A6414,Inventory!$AF$2:$AI$5552,4,FALSE),IF($U$8="BV",VLOOKUP(Search!$A6414,Inventory!$AH$2:$AI$5552,2,FALSE),""))),"")</f>
        <v/>
      </c>
      <c r="C6414" s="38"/>
      <c r="D6414" s="38"/>
      <c r="E6414" s="38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22"/>
    </row>
    <row r="6415" spans="1:22" x14ac:dyDescent="0.2">
      <c r="A6415" s="24">
        <f>1+LARGE($A$11:A6414,1)</f>
        <v>6404</v>
      </c>
      <c r="B6415" s="38" t="str">
        <f>_xlfn.IFNA(IF($U$8="set",VLOOKUP(Search!$A6415,Inventory!$AD$2:$AI$5552,6,FALSE),IF($U$8="Player",VLOOKUP(Search!$A6415,Inventory!$AF$2:$AI$5552,4,FALSE),IF($U$8="BV",VLOOKUP(Search!$A6415,Inventory!$AH$2:$AI$5552,2,FALSE),""))),"")</f>
        <v/>
      </c>
      <c r="C6415" s="38"/>
      <c r="D6415" s="38"/>
      <c r="E6415" s="38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22"/>
    </row>
    <row r="6416" spans="1:22" x14ac:dyDescent="0.2">
      <c r="A6416" s="24">
        <f>1+LARGE($A$11:A6415,1)</f>
        <v>6405</v>
      </c>
      <c r="B6416" s="38" t="str">
        <f>_xlfn.IFNA(IF($U$8="set",VLOOKUP(Search!$A6416,Inventory!$AD$2:$AI$5552,6,FALSE),IF($U$8="Player",VLOOKUP(Search!$A6416,Inventory!$AF$2:$AI$5552,4,FALSE),IF($U$8="BV",VLOOKUP(Search!$A6416,Inventory!$AH$2:$AI$5552,2,FALSE),""))),"")</f>
        <v/>
      </c>
      <c r="C6416" s="38"/>
      <c r="D6416" s="38"/>
      <c r="E6416" s="38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22"/>
    </row>
    <row r="6417" spans="1:22" x14ac:dyDescent="0.2">
      <c r="A6417" s="24">
        <f>1+LARGE($A$11:A6416,1)</f>
        <v>6406</v>
      </c>
      <c r="B6417" s="38" t="str">
        <f>_xlfn.IFNA(IF($U$8="set",VLOOKUP(Search!$A6417,Inventory!$AD$2:$AI$5552,6,FALSE),IF($U$8="Player",VLOOKUP(Search!$A6417,Inventory!$AF$2:$AI$5552,4,FALSE),IF($U$8="BV",VLOOKUP(Search!$A6417,Inventory!$AH$2:$AI$5552,2,FALSE),""))),"")</f>
        <v/>
      </c>
      <c r="C6417" s="38"/>
      <c r="D6417" s="38"/>
      <c r="E6417" s="38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22"/>
    </row>
    <row r="6418" spans="1:22" x14ac:dyDescent="0.2">
      <c r="A6418" s="24">
        <f>1+LARGE($A$11:A6417,1)</f>
        <v>6407</v>
      </c>
      <c r="B6418" s="38" t="str">
        <f>_xlfn.IFNA(IF($U$8="set",VLOOKUP(Search!$A6418,Inventory!$AD$2:$AI$5552,6,FALSE),IF($U$8="Player",VLOOKUP(Search!$A6418,Inventory!$AF$2:$AI$5552,4,FALSE),IF($U$8="BV",VLOOKUP(Search!$A6418,Inventory!$AH$2:$AI$5552,2,FALSE),""))),"")</f>
        <v/>
      </c>
      <c r="C6418" s="38"/>
      <c r="D6418" s="38"/>
      <c r="E6418" s="38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22"/>
    </row>
    <row r="6419" spans="1:22" x14ac:dyDescent="0.2">
      <c r="A6419" s="24">
        <f>1+LARGE($A$11:A6418,1)</f>
        <v>6408</v>
      </c>
      <c r="B6419" s="38" t="str">
        <f>_xlfn.IFNA(IF($U$8="set",VLOOKUP(Search!$A6419,Inventory!$AD$2:$AI$5552,6,FALSE),IF($U$8="Player",VLOOKUP(Search!$A6419,Inventory!$AF$2:$AI$5552,4,FALSE),IF($U$8="BV",VLOOKUP(Search!$A6419,Inventory!$AH$2:$AI$5552,2,FALSE),""))),"")</f>
        <v/>
      </c>
      <c r="C6419" s="38"/>
      <c r="D6419" s="38"/>
      <c r="E6419" s="38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22"/>
    </row>
    <row r="6420" spans="1:22" x14ac:dyDescent="0.2">
      <c r="A6420" s="24">
        <f>1+LARGE($A$11:A6419,1)</f>
        <v>6409</v>
      </c>
      <c r="B6420" s="38" t="str">
        <f>_xlfn.IFNA(IF($U$8="set",VLOOKUP(Search!$A6420,Inventory!$AD$2:$AI$5552,6,FALSE),IF($U$8="Player",VLOOKUP(Search!$A6420,Inventory!$AF$2:$AI$5552,4,FALSE),IF($U$8="BV",VLOOKUP(Search!$A6420,Inventory!$AH$2:$AI$5552,2,FALSE),""))),"")</f>
        <v/>
      </c>
      <c r="C6420" s="38"/>
      <c r="D6420" s="38"/>
      <c r="E6420" s="38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22"/>
    </row>
    <row r="6421" spans="1:22" x14ac:dyDescent="0.2">
      <c r="A6421" s="24">
        <f>1+LARGE($A$11:A6420,1)</f>
        <v>6410</v>
      </c>
      <c r="B6421" s="38" t="str">
        <f>_xlfn.IFNA(IF($U$8="set",VLOOKUP(Search!$A6421,Inventory!$AD$2:$AI$5552,6,FALSE),IF($U$8="Player",VLOOKUP(Search!$A6421,Inventory!$AF$2:$AI$5552,4,FALSE),IF($U$8="BV",VLOOKUP(Search!$A6421,Inventory!$AH$2:$AI$5552,2,FALSE),""))),"")</f>
        <v/>
      </c>
      <c r="C6421" s="38"/>
      <c r="D6421" s="38"/>
      <c r="E6421" s="38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22"/>
    </row>
    <row r="6422" spans="1:22" x14ac:dyDescent="0.2">
      <c r="A6422" s="24">
        <f>1+LARGE($A$11:A6421,1)</f>
        <v>6411</v>
      </c>
      <c r="B6422" s="38" t="str">
        <f>_xlfn.IFNA(IF($U$8="set",VLOOKUP(Search!$A6422,Inventory!$AD$2:$AI$5552,6,FALSE),IF($U$8="Player",VLOOKUP(Search!$A6422,Inventory!$AF$2:$AI$5552,4,FALSE),IF($U$8="BV",VLOOKUP(Search!$A6422,Inventory!$AH$2:$AI$5552,2,FALSE),""))),"")</f>
        <v/>
      </c>
      <c r="C6422" s="38"/>
      <c r="D6422" s="38"/>
      <c r="E6422" s="38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22"/>
    </row>
    <row r="6423" spans="1:22" x14ac:dyDescent="0.2">
      <c r="A6423" s="24">
        <f>1+LARGE($A$11:A6422,1)</f>
        <v>6412</v>
      </c>
      <c r="B6423" s="38" t="str">
        <f>_xlfn.IFNA(IF($U$8="set",VLOOKUP(Search!$A6423,Inventory!$AD$2:$AI$5552,6,FALSE),IF($U$8="Player",VLOOKUP(Search!$A6423,Inventory!$AF$2:$AI$5552,4,FALSE),IF($U$8="BV",VLOOKUP(Search!$A6423,Inventory!$AH$2:$AI$5552,2,FALSE),""))),"")</f>
        <v/>
      </c>
      <c r="C6423" s="38"/>
      <c r="D6423" s="38"/>
      <c r="E6423" s="38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22"/>
    </row>
    <row r="6424" spans="1:22" x14ac:dyDescent="0.2">
      <c r="A6424" s="24">
        <f>1+LARGE($A$11:A6423,1)</f>
        <v>6413</v>
      </c>
      <c r="B6424" s="38" t="str">
        <f>_xlfn.IFNA(IF($U$8="set",VLOOKUP(Search!$A6424,Inventory!$AD$2:$AI$5552,6,FALSE),IF($U$8="Player",VLOOKUP(Search!$A6424,Inventory!$AF$2:$AI$5552,4,FALSE),IF($U$8="BV",VLOOKUP(Search!$A6424,Inventory!$AH$2:$AI$5552,2,FALSE),""))),"")</f>
        <v/>
      </c>
      <c r="C6424" s="38"/>
      <c r="D6424" s="38"/>
      <c r="E6424" s="38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22"/>
    </row>
    <row r="6425" spans="1:22" x14ac:dyDescent="0.2">
      <c r="A6425" s="24">
        <f>1+LARGE($A$11:A6424,1)</f>
        <v>6414</v>
      </c>
      <c r="B6425" s="38" t="str">
        <f>_xlfn.IFNA(IF($U$8="set",VLOOKUP(Search!$A6425,Inventory!$AD$2:$AI$5552,6,FALSE),IF($U$8="Player",VLOOKUP(Search!$A6425,Inventory!$AF$2:$AI$5552,4,FALSE),IF($U$8="BV",VLOOKUP(Search!$A6425,Inventory!$AH$2:$AI$5552,2,FALSE),""))),"")</f>
        <v/>
      </c>
      <c r="C6425" s="38"/>
      <c r="D6425" s="38"/>
      <c r="E6425" s="38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22"/>
    </row>
    <row r="6426" spans="1:22" x14ac:dyDescent="0.2">
      <c r="A6426" s="24">
        <f>1+LARGE($A$11:A6425,1)</f>
        <v>6415</v>
      </c>
      <c r="B6426" s="38" t="str">
        <f>_xlfn.IFNA(IF($U$8="set",VLOOKUP(Search!$A6426,Inventory!$AD$2:$AI$5552,6,FALSE),IF($U$8="Player",VLOOKUP(Search!$A6426,Inventory!$AF$2:$AI$5552,4,FALSE),IF($U$8="BV",VLOOKUP(Search!$A6426,Inventory!$AH$2:$AI$5552,2,FALSE),""))),"")</f>
        <v/>
      </c>
      <c r="C6426" s="38"/>
      <c r="D6426" s="38"/>
      <c r="E6426" s="38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22"/>
    </row>
    <row r="6427" spans="1:22" x14ac:dyDescent="0.2">
      <c r="A6427" s="24">
        <f>1+LARGE($A$11:A6426,1)</f>
        <v>6416</v>
      </c>
      <c r="B6427" s="38" t="str">
        <f>_xlfn.IFNA(IF($U$8="set",VLOOKUP(Search!$A6427,Inventory!$AD$2:$AI$5552,6,FALSE),IF($U$8="Player",VLOOKUP(Search!$A6427,Inventory!$AF$2:$AI$5552,4,FALSE),IF($U$8="BV",VLOOKUP(Search!$A6427,Inventory!$AH$2:$AI$5552,2,FALSE),""))),"")</f>
        <v/>
      </c>
      <c r="C6427" s="38"/>
      <c r="D6427" s="38"/>
      <c r="E6427" s="38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22"/>
    </row>
    <row r="6428" spans="1:22" x14ac:dyDescent="0.2">
      <c r="A6428" s="24">
        <f>1+LARGE($A$11:A6427,1)</f>
        <v>6417</v>
      </c>
      <c r="B6428" s="38" t="str">
        <f>_xlfn.IFNA(IF($U$8="set",VLOOKUP(Search!$A6428,Inventory!$AD$2:$AI$5552,6,FALSE),IF($U$8="Player",VLOOKUP(Search!$A6428,Inventory!$AF$2:$AI$5552,4,FALSE),IF($U$8="BV",VLOOKUP(Search!$A6428,Inventory!$AH$2:$AI$5552,2,FALSE),""))),"")</f>
        <v/>
      </c>
      <c r="C6428" s="38"/>
      <c r="D6428" s="38"/>
      <c r="E6428" s="38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22"/>
    </row>
    <row r="6429" spans="1:22" x14ac:dyDescent="0.2">
      <c r="A6429" s="24">
        <f>1+LARGE($A$11:A6428,1)</f>
        <v>6418</v>
      </c>
      <c r="B6429" s="38" t="str">
        <f>_xlfn.IFNA(IF($U$8="set",VLOOKUP(Search!$A6429,Inventory!$AD$2:$AI$5552,6,FALSE),IF($U$8="Player",VLOOKUP(Search!$A6429,Inventory!$AF$2:$AI$5552,4,FALSE),IF($U$8="BV",VLOOKUP(Search!$A6429,Inventory!$AH$2:$AI$5552,2,FALSE),""))),"")</f>
        <v/>
      </c>
      <c r="C6429" s="38"/>
      <c r="D6429" s="38"/>
      <c r="E6429" s="38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22"/>
    </row>
    <row r="6430" spans="1:22" x14ac:dyDescent="0.2">
      <c r="A6430" s="24">
        <f>1+LARGE($A$11:A6429,1)</f>
        <v>6419</v>
      </c>
      <c r="B6430" s="38" t="str">
        <f>_xlfn.IFNA(IF($U$8="set",VLOOKUP(Search!$A6430,Inventory!$AD$2:$AI$5552,6,FALSE),IF($U$8="Player",VLOOKUP(Search!$A6430,Inventory!$AF$2:$AI$5552,4,FALSE),IF($U$8="BV",VLOOKUP(Search!$A6430,Inventory!$AH$2:$AI$5552,2,FALSE),""))),"")</f>
        <v/>
      </c>
      <c r="C6430" s="38"/>
      <c r="D6430" s="38"/>
      <c r="E6430" s="38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22"/>
    </row>
    <row r="6431" spans="1:22" x14ac:dyDescent="0.2">
      <c r="A6431" s="24">
        <f>1+LARGE($A$11:A6430,1)</f>
        <v>6420</v>
      </c>
      <c r="B6431" s="38" t="str">
        <f>_xlfn.IFNA(IF($U$8="set",VLOOKUP(Search!$A6431,Inventory!$AD$2:$AI$5552,6,FALSE),IF($U$8="Player",VLOOKUP(Search!$A6431,Inventory!$AF$2:$AI$5552,4,FALSE),IF($U$8="BV",VLOOKUP(Search!$A6431,Inventory!$AH$2:$AI$5552,2,FALSE),""))),"")</f>
        <v/>
      </c>
      <c r="C6431" s="38"/>
      <c r="D6431" s="38"/>
      <c r="E6431" s="38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22"/>
    </row>
    <row r="6432" spans="1:22" x14ac:dyDescent="0.2">
      <c r="A6432" s="24">
        <f>1+LARGE($A$11:A6431,1)</f>
        <v>6421</v>
      </c>
      <c r="B6432" s="38" t="str">
        <f>_xlfn.IFNA(IF($U$8="set",VLOOKUP(Search!$A6432,Inventory!$AD$2:$AI$5552,6,FALSE),IF($U$8="Player",VLOOKUP(Search!$A6432,Inventory!$AF$2:$AI$5552,4,FALSE),IF($U$8="BV",VLOOKUP(Search!$A6432,Inventory!$AH$2:$AI$5552,2,FALSE),""))),"")</f>
        <v/>
      </c>
      <c r="C6432" s="38"/>
      <c r="D6432" s="38"/>
      <c r="E6432" s="38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22"/>
    </row>
    <row r="6433" spans="1:22" x14ac:dyDescent="0.2">
      <c r="A6433" s="24">
        <f>1+LARGE($A$11:A6432,1)</f>
        <v>6422</v>
      </c>
      <c r="B6433" s="38" t="str">
        <f>_xlfn.IFNA(IF($U$8="set",VLOOKUP(Search!$A6433,Inventory!$AD$2:$AI$5552,6,FALSE),IF($U$8="Player",VLOOKUP(Search!$A6433,Inventory!$AF$2:$AI$5552,4,FALSE),IF($U$8="BV",VLOOKUP(Search!$A6433,Inventory!$AH$2:$AI$5552,2,FALSE),""))),"")</f>
        <v/>
      </c>
      <c r="C6433" s="38"/>
      <c r="D6433" s="38"/>
      <c r="E6433" s="38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22"/>
    </row>
    <row r="6434" spans="1:22" x14ac:dyDescent="0.2">
      <c r="A6434" s="24">
        <f>1+LARGE($A$11:A6433,1)</f>
        <v>6423</v>
      </c>
      <c r="B6434" s="38" t="str">
        <f>_xlfn.IFNA(IF($U$8="set",VLOOKUP(Search!$A6434,Inventory!$AD$2:$AI$5552,6,FALSE),IF($U$8="Player",VLOOKUP(Search!$A6434,Inventory!$AF$2:$AI$5552,4,FALSE),IF($U$8="BV",VLOOKUP(Search!$A6434,Inventory!$AH$2:$AI$5552,2,FALSE),""))),"")</f>
        <v/>
      </c>
      <c r="C6434" s="38"/>
      <c r="D6434" s="38"/>
      <c r="E6434" s="38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22"/>
    </row>
    <row r="6435" spans="1:22" x14ac:dyDescent="0.2">
      <c r="A6435" s="24">
        <f>1+LARGE($A$11:A6434,1)</f>
        <v>6424</v>
      </c>
      <c r="B6435" s="38" t="str">
        <f>_xlfn.IFNA(IF($U$8="set",VLOOKUP(Search!$A6435,Inventory!$AD$2:$AI$5552,6,FALSE),IF($U$8="Player",VLOOKUP(Search!$A6435,Inventory!$AF$2:$AI$5552,4,FALSE),IF($U$8="BV",VLOOKUP(Search!$A6435,Inventory!$AH$2:$AI$5552,2,FALSE),""))),"")</f>
        <v/>
      </c>
      <c r="C6435" s="38"/>
      <c r="D6435" s="38"/>
      <c r="E6435" s="38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22"/>
    </row>
    <row r="6436" spans="1:22" x14ac:dyDescent="0.2">
      <c r="A6436" s="24">
        <f>1+LARGE($A$11:A6435,1)</f>
        <v>6425</v>
      </c>
      <c r="B6436" s="38" t="str">
        <f>_xlfn.IFNA(IF($U$8="set",VLOOKUP(Search!$A6436,Inventory!$AD$2:$AI$5552,6,FALSE),IF($U$8="Player",VLOOKUP(Search!$A6436,Inventory!$AF$2:$AI$5552,4,FALSE),IF($U$8="BV",VLOOKUP(Search!$A6436,Inventory!$AH$2:$AI$5552,2,FALSE),""))),"")</f>
        <v/>
      </c>
      <c r="C6436" s="38"/>
      <c r="D6436" s="38"/>
      <c r="E6436" s="38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22"/>
    </row>
    <row r="6437" spans="1:22" x14ac:dyDescent="0.2">
      <c r="A6437" s="24">
        <f>1+LARGE($A$11:A6436,1)</f>
        <v>6426</v>
      </c>
      <c r="B6437" s="38" t="str">
        <f>_xlfn.IFNA(IF($U$8="set",VLOOKUP(Search!$A6437,Inventory!$AD$2:$AI$5552,6,FALSE),IF($U$8="Player",VLOOKUP(Search!$A6437,Inventory!$AF$2:$AI$5552,4,FALSE),IF($U$8="BV",VLOOKUP(Search!$A6437,Inventory!$AH$2:$AI$5552,2,FALSE),""))),"")</f>
        <v/>
      </c>
      <c r="C6437" s="38"/>
      <c r="D6437" s="38"/>
      <c r="E6437" s="38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22"/>
    </row>
    <row r="6438" spans="1:22" x14ac:dyDescent="0.2">
      <c r="A6438" s="24">
        <f>1+LARGE($A$11:A6437,1)</f>
        <v>6427</v>
      </c>
      <c r="B6438" s="38" t="str">
        <f>_xlfn.IFNA(IF($U$8="set",VLOOKUP(Search!$A6438,Inventory!$AD$2:$AI$5552,6,FALSE),IF($U$8="Player",VLOOKUP(Search!$A6438,Inventory!$AF$2:$AI$5552,4,FALSE),IF($U$8="BV",VLOOKUP(Search!$A6438,Inventory!$AH$2:$AI$5552,2,FALSE),""))),"")</f>
        <v/>
      </c>
      <c r="C6438" s="38"/>
      <c r="D6438" s="38"/>
      <c r="E6438" s="38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22"/>
    </row>
    <row r="6439" spans="1:22" x14ac:dyDescent="0.2">
      <c r="A6439" s="24">
        <f>1+LARGE($A$11:A6438,1)</f>
        <v>6428</v>
      </c>
      <c r="B6439" s="38" t="str">
        <f>_xlfn.IFNA(IF($U$8="set",VLOOKUP(Search!$A6439,Inventory!$AD$2:$AI$5552,6,FALSE),IF($U$8="Player",VLOOKUP(Search!$A6439,Inventory!$AF$2:$AI$5552,4,FALSE),IF($U$8="BV",VLOOKUP(Search!$A6439,Inventory!$AH$2:$AI$5552,2,FALSE),""))),"")</f>
        <v/>
      </c>
      <c r="C6439" s="38"/>
      <c r="D6439" s="38"/>
      <c r="E6439" s="38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22"/>
    </row>
    <row r="6440" spans="1:22" x14ac:dyDescent="0.2">
      <c r="A6440" s="24">
        <f>1+LARGE($A$11:A6439,1)</f>
        <v>6429</v>
      </c>
      <c r="B6440" s="38" t="str">
        <f>_xlfn.IFNA(IF($U$8="set",VLOOKUP(Search!$A6440,Inventory!$AD$2:$AI$5552,6,FALSE),IF($U$8="Player",VLOOKUP(Search!$A6440,Inventory!$AF$2:$AI$5552,4,FALSE),IF($U$8="BV",VLOOKUP(Search!$A6440,Inventory!$AH$2:$AI$5552,2,FALSE),""))),"")</f>
        <v/>
      </c>
      <c r="C6440" s="38"/>
      <c r="D6440" s="38"/>
      <c r="E6440" s="38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22"/>
    </row>
    <row r="6441" spans="1:22" x14ac:dyDescent="0.2">
      <c r="A6441" s="24">
        <f>1+LARGE($A$11:A6440,1)</f>
        <v>6430</v>
      </c>
      <c r="B6441" s="38" t="str">
        <f>_xlfn.IFNA(IF($U$8="set",VLOOKUP(Search!$A6441,Inventory!$AD$2:$AI$5552,6,FALSE),IF($U$8="Player",VLOOKUP(Search!$A6441,Inventory!$AF$2:$AI$5552,4,FALSE),IF($U$8="BV",VLOOKUP(Search!$A6441,Inventory!$AH$2:$AI$5552,2,FALSE),""))),"")</f>
        <v/>
      </c>
      <c r="C6441" s="38"/>
      <c r="D6441" s="38"/>
      <c r="E6441" s="38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22"/>
    </row>
    <row r="6442" spans="1:22" x14ac:dyDescent="0.2">
      <c r="A6442" s="24">
        <f>1+LARGE($A$11:A6441,1)</f>
        <v>6431</v>
      </c>
      <c r="B6442" s="38" t="str">
        <f>_xlfn.IFNA(IF($U$8="set",VLOOKUP(Search!$A6442,Inventory!$AD$2:$AI$5552,6,FALSE),IF($U$8="Player",VLOOKUP(Search!$A6442,Inventory!$AF$2:$AI$5552,4,FALSE),IF($U$8="BV",VLOOKUP(Search!$A6442,Inventory!$AH$2:$AI$5552,2,FALSE),""))),"")</f>
        <v/>
      </c>
      <c r="C6442" s="38"/>
      <c r="D6442" s="38"/>
      <c r="E6442" s="38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22"/>
    </row>
    <row r="6443" spans="1:22" x14ac:dyDescent="0.2">
      <c r="A6443" s="24">
        <f>1+LARGE($A$11:A6442,1)</f>
        <v>6432</v>
      </c>
      <c r="B6443" s="38" t="str">
        <f>_xlfn.IFNA(IF($U$8="set",VLOOKUP(Search!$A6443,Inventory!$AD$2:$AI$5552,6,FALSE),IF($U$8="Player",VLOOKUP(Search!$A6443,Inventory!$AF$2:$AI$5552,4,FALSE),IF($U$8="BV",VLOOKUP(Search!$A6443,Inventory!$AH$2:$AI$5552,2,FALSE),""))),"")</f>
        <v/>
      </c>
      <c r="C6443" s="38"/>
      <c r="D6443" s="38"/>
      <c r="E6443" s="38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22"/>
    </row>
    <row r="6444" spans="1:22" x14ac:dyDescent="0.2">
      <c r="A6444" s="24">
        <f>1+LARGE($A$11:A6443,1)</f>
        <v>6433</v>
      </c>
      <c r="B6444" s="38" t="str">
        <f>_xlfn.IFNA(IF($U$8="set",VLOOKUP(Search!$A6444,Inventory!$AD$2:$AI$5552,6,FALSE),IF($U$8="Player",VLOOKUP(Search!$A6444,Inventory!$AF$2:$AI$5552,4,FALSE),IF($U$8="BV",VLOOKUP(Search!$A6444,Inventory!$AH$2:$AI$5552,2,FALSE),""))),"")</f>
        <v/>
      </c>
      <c r="C6444" s="38"/>
      <c r="D6444" s="38"/>
      <c r="E6444" s="38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22"/>
    </row>
    <row r="6445" spans="1:22" x14ac:dyDescent="0.2">
      <c r="A6445" s="24">
        <f>1+LARGE($A$11:A6444,1)</f>
        <v>6434</v>
      </c>
      <c r="B6445" s="38" t="str">
        <f>_xlfn.IFNA(IF($U$8="set",VLOOKUP(Search!$A6445,Inventory!$AD$2:$AI$5552,6,FALSE),IF($U$8="Player",VLOOKUP(Search!$A6445,Inventory!$AF$2:$AI$5552,4,FALSE),IF($U$8="BV",VLOOKUP(Search!$A6445,Inventory!$AH$2:$AI$5552,2,FALSE),""))),"")</f>
        <v/>
      </c>
      <c r="C6445" s="38"/>
      <c r="D6445" s="38"/>
      <c r="E6445" s="38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22"/>
    </row>
    <row r="6446" spans="1:22" x14ac:dyDescent="0.2">
      <c r="A6446" s="24">
        <f>1+LARGE($A$11:A6445,1)</f>
        <v>6435</v>
      </c>
      <c r="B6446" s="38" t="str">
        <f>_xlfn.IFNA(IF($U$8="set",VLOOKUP(Search!$A6446,Inventory!$AD$2:$AI$5552,6,FALSE),IF($U$8="Player",VLOOKUP(Search!$A6446,Inventory!$AF$2:$AI$5552,4,FALSE),IF($U$8="BV",VLOOKUP(Search!$A6446,Inventory!$AH$2:$AI$5552,2,FALSE),""))),"")</f>
        <v/>
      </c>
      <c r="C6446" s="38"/>
      <c r="D6446" s="38"/>
      <c r="E6446" s="38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22"/>
    </row>
    <row r="6447" spans="1:22" x14ac:dyDescent="0.2">
      <c r="A6447" s="24">
        <f>1+LARGE($A$11:A6446,1)</f>
        <v>6436</v>
      </c>
      <c r="B6447" s="38" t="str">
        <f>_xlfn.IFNA(IF($U$8="set",VLOOKUP(Search!$A6447,Inventory!$AD$2:$AI$5552,6,FALSE),IF($U$8="Player",VLOOKUP(Search!$A6447,Inventory!$AF$2:$AI$5552,4,FALSE),IF($U$8="BV",VLOOKUP(Search!$A6447,Inventory!$AH$2:$AI$5552,2,FALSE),""))),"")</f>
        <v/>
      </c>
      <c r="C6447" s="38"/>
      <c r="D6447" s="38"/>
      <c r="E6447" s="38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22"/>
    </row>
    <row r="6448" spans="1:22" x14ac:dyDescent="0.2">
      <c r="A6448" s="24">
        <f>1+LARGE($A$11:A6447,1)</f>
        <v>6437</v>
      </c>
      <c r="B6448" s="38" t="str">
        <f>_xlfn.IFNA(IF($U$8="set",VLOOKUP(Search!$A6448,Inventory!$AD$2:$AI$5552,6,FALSE),IF($U$8="Player",VLOOKUP(Search!$A6448,Inventory!$AF$2:$AI$5552,4,FALSE),IF($U$8="BV",VLOOKUP(Search!$A6448,Inventory!$AH$2:$AI$5552,2,FALSE),""))),"")</f>
        <v/>
      </c>
      <c r="C6448" s="38"/>
      <c r="D6448" s="38"/>
      <c r="E6448" s="38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22"/>
    </row>
    <row r="6449" spans="1:22" x14ac:dyDescent="0.2">
      <c r="A6449" s="24">
        <f>1+LARGE($A$11:A6448,1)</f>
        <v>6438</v>
      </c>
      <c r="B6449" s="38" t="str">
        <f>_xlfn.IFNA(IF($U$8="set",VLOOKUP(Search!$A6449,Inventory!$AD$2:$AI$5552,6,FALSE),IF($U$8="Player",VLOOKUP(Search!$A6449,Inventory!$AF$2:$AI$5552,4,FALSE),IF($U$8="BV",VLOOKUP(Search!$A6449,Inventory!$AH$2:$AI$5552,2,FALSE),""))),"")</f>
        <v/>
      </c>
      <c r="C6449" s="38"/>
      <c r="D6449" s="38"/>
      <c r="E6449" s="38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22"/>
    </row>
    <row r="6450" spans="1:22" x14ac:dyDescent="0.2">
      <c r="A6450" s="24">
        <f>1+LARGE($A$11:A6449,1)</f>
        <v>6439</v>
      </c>
      <c r="B6450" s="38" t="str">
        <f>_xlfn.IFNA(IF($U$8="set",VLOOKUP(Search!$A6450,Inventory!$AD$2:$AI$5552,6,FALSE),IF($U$8="Player",VLOOKUP(Search!$A6450,Inventory!$AF$2:$AI$5552,4,FALSE),IF($U$8="BV",VLOOKUP(Search!$A6450,Inventory!$AH$2:$AI$5552,2,FALSE),""))),"")</f>
        <v/>
      </c>
      <c r="C6450" s="38"/>
      <c r="D6450" s="38"/>
      <c r="E6450" s="38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22"/>
    </row>
    <row r="6451" spans="1:22" x14ac:dyDescent="0.2">
      <c r="A6451" s="24">
        <f>1+LARGE($A$11:A6450,1)</f>
        <v>6440</v>
      </c>
      <c r="B6451" s="38" t="str">
        <f>_xlfn.IFNA(IF($U$8="set",VLOOKUP(Search!$A6451,Inventory!$AD$2:$AI$5552,6,FALSE),IF($U$8="Player",VLOOKUP(Search!$A6451,Inventory!$AF$2:$AI$5552,4,FALSE),IF($U$8="BV",VLOOKUP(Search!$A6451,Inventory!$AH$2:$AI$5552,2,FALSE),""))),"")</f>
        <v/>
      </c>
      <c r="C6451" s="38"/>
      <c r="D6451" s="38"/>
      <c r="E6451" s="38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22"/>
    </row>
    <row r="6452" spans="1:22" x14ac:dyDescent="0.2">
      <c r="A6452" s="24">
        <f>1+LARGE($A$11:A6451,1)</f>
        <v>6441</v>
      </c>
      <c r="B6452" s="38" t="str">
        <f>_xlfn.IFNA(IF($U$8="set",VLOOKUP(Search!$A6452,Inventory!$AD$2:$AI$5552,6,FALSE),IF($U$8="Player",VLOOKUP(Search!$A6452,Inventory!$AF$2:$AI$5552,4,FALSE),IF($U$8="BV",VLOOKUP(Search!$A6452,Inventory!$AH$2:$AI$5552,2,FALSE),""))),"")</f>
        <v/>
      </c>
      <c r="C6452" s="38"/>
      <c r="D6452" s="38"/>
      <c r="E6452" s="38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22"/>
    </row>
    <row r="6453" spans="1:22" x14ac:dyDescent="0.2">
      <c r="A6453" s="24">
        <f>1+LARGE($A$11:A6452,1)</f>
        <v>6442</v>
      </c>
      <c r="B6453" s="38" t="str">
        <f>_xlfn.IFNA(IF($U$8="set",VLOOKUP(Search!$A6453,Inventory!$AD$2:$AI$5552,6,FALSE),IF($U$8="Player",VLOOKUP(Search!$A6453,Inventory!$AF$2:$AI$5552,4,FALSE),IF($U$8="BV",VLOOKUP(Search!$A6453,Inventory!$AH$2:$AI$5552,2,FALSE),""))),"")</f>
        <v/>
      </c>
      <c r="C6453" s="38"/>
      <c r="D6453" s="38"/>
      <c r="E6453" s="38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22"/>
    </row>
    <row r="6454" spans="1:22" x14ac:dyDescent="0.2">
      <c r="A6454" s="24">
        <f>1+LARGE($A$11:A6453,1)</f>
        <v>6443</v>
      </c>
      <c r="B6454" s="38" t="str">
        <f>_xlfn.IFNA(IF($U$8="set",VLOOKUP(Search!$A6454,Inventory!$AD$2:$AI$5552,6,FALSE),IF($U$8="Player",VLOOKUP(Search!$A6454,Inventory!$AF$2:$AI$5552,4,FALSE),IF($U$8="BV",VLOOKUP(Search!$A6454,Inventory!$AH$2:$AI$5552,2,FALSE),""))),"")</f>
        <v/>
      </c>
      <c r="C6454" s="38"/>
      <c r="D6454" s="38"/>
      <c r="E6454" s="38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22"/>
    </row>
    <row r="6455" spans="1:22" x14ac:dyDescent="0.2">
      <c r="A6455" s="24">
        <f>1+LARGE($A$11:A6454,1)</f>
        <v>6444</v>
      </c>
      <c r="B6455" s="38" t="str">
        <f>_xlfn.IFNA(IF($U$8="set",VLOOKUP(Search!$A6455,Inventory!$AD$2:$AI$5552,6,FALSE),IF($U$8="Player",VLOOKUP(Search!$A6455,Inventory!$AF$2:$AI$5552,4,FALSE),IF($U$8="BV",VLOOKUP(Search!$A6455,Inventory!$AH$2:$AI$5552,2,FALSE),""))),"")</f>
        <v/>
      </c>
      <c r="C6455" s="38"/>
      <c r="D6455" s="38"/>
      <c r="E6455" s="38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22"/>
    </row>
    <row r="6456" spans="1:22" x14ac:dyDescent="0.2">
      <c r="A6456" s="24">
        <f>1+LARGE($A$11:A6455,1)</f>
        <v>6445</v>
      </c>
      <c r="B6456" s="38" t="str">
        <f>_xlfn.IFNA(IF($U$8="set",VLOOKUP(Search!$A6456,Inventory!$AD$2:$AI$5552,6,FALSE),IF($U$8="Player",VLOOKUP(Search!$A6456,Inventory!$AF$2:$AI$5552,4,FALSE),IF($U$8="BV",VLOOKUP(Search!$A6456,Inventory!$AH$2:$AI$5552,2,FALSE),""))),"")</f>
        <v/>
      </c>
      <c r="C6456" s="38"/>
      <c r="D6456" s="38"/>
      <c r="E6456" s="38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22"/>
    </row>
    <row r="6457" spans="1:22" x14ac:dyDescent="0.2">
      <c r="A6457" s="24">
        <f>1+LARGE($A$11:A6456,1)</f>
        <v>6446</v>
      </c>
      <c r="B6457" s="38" t="str">
        <f>_xlfn.IFNA(IF($U$8="set",VLOOKUP(Search!$A6457,Inventory!$AD$2:$AI$5552,6,FALSE),IF($U$8="Player",VLOOKUP(Search!$A6457,Inventory!$AF$2:$AI$5552,4,FALSE),IF($U$8="BV",VLOOKUP(Search!$A6457,Inventory!$AH$2:$AI$5552,2,FALSE),""))),"")</f>
        <v/>
      </c>
      <c r="C6457" s="38"/>
      <c r="D6457" s="38"/>
      <c r="E6457" s="38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22"/>
    </row>
    <row r="6458" spans="1:22" x14ac:dyDescent="0.2">
      <c r="A6458" s="24">
        <f>1+LARGE($A$11:A6457,1)</f>
        <v>6447</v>
      </c>
      <c r="B6458" s="38" t="str">
        <f>_xlfn.IFNA(IF($U$8="set",VLOOKUP(Search!$A6458,Inventory!$AD$2:$AI$5552,6,FALSE),IF($U$8="Player",VLOOKUP(Search!$A6458,Inventory!$AF$2:$AI$5552,4,FALSE),IF($U$8="BV",VLOOKUP(Search!$A6458,Inventory!$AH$2:$AI$5552,2,FALSE),""))),"")</f>
        <v/>
      </c>
      <c r="C6458" s="38"/>
      <c r="D6458" s="38"/>
      <c r="E6458" s="38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22"/>
    </row>
    <row r="6459" spans="1:22" x14ac:dyDescent="0.2">
      <c r="A6459" s="24">
        <f>1+LARGE($A$11:A6458,1)</f>
        <v>6448</v>
      </c>
      <c r="B6459" s="38" t="str">
        <f>_xlfn.IFNA(IF($U$8="set",VLOOKUP(Search!$A6459,Inventory!$AD$2:$AI$5552,6,FALSE),IF($U$8="Player",VLOOKUP(Search!$A6459,Inventory!$AF$2:$AI$5552,4,FALSE),IF($U$8="BV",VLOOKUP(Search!$A6459,Inventory!$AH$2:$AI$5552,2,FALSE),""))),"")</f>
        <v/>
      </c>
      <c r="C6459" s="38"/>
      <c r="D6459" s="38"/>
      <c r="E6459" s="38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22"/>
    </row>
    <row r="6460" spans="1:22" x14ac:dyDescent="0.2">
      <c r="A6460" s="24">
        <f>1+LARGE($A$11:A6459,1)</f>
        <v>6449</v>
      </c>
      <c r="B6460" s="38" t="str">
        <f>_xlfn.IFNA(IF($U$8="set",VLOOKUP(Search!$A6460,Inventory!$AD$2:$AI$5552,6,FALSE),IF($U$8="Player",VLOOKUP(Search!$A6460,Inventory!$AF$2:$AI$5552,4,FALSE),IF($U$8="BV",VLOOKUP(Search!$A6460,Inventory!$AH$2:$AI$5552,2,FALSE),""))),"")</f>
        <v/>
      </c>
      <c r="C6460" s="38"/>
      <c r="D6460" s="38"/>
      <c r="E6460" s="38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22"/>
    </row>
    <row r="6461" spans="1:22" x14ac:dyDescent="0.2">
      <c r="A6461" s="24">
        <f>1+LARGE($A$11:A6460,1)</f>
        <v>6450</v>
      </c>
      <c r="B6461" s="38" t="str">
        <f>_xlfn.IFNA(IF($U$8="set",VLOOKUP(Search!$A6461,Inventory!$AD$2:$AI$5552,6,FALSE),IF($U$8="Player",VLOOKUP(Search!$A6461,Inventory!$AF$2:$AI$5552,4,FALSE),IF($U$8="BV",VLOOKUP(Search!$A6461,Inventory!$AH$2:$AI$5552,2,FALSE),""))),"")</f>
        <v/>
      </c>
      <c r="C6461" s="38"/>
      <c r="D6461" s="38"/>
      <c r="E6461" s="38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22"/>
    </row>
    <row r="6462" spans="1:22" x14ac:dyDescent="0.2">
      <c r="A6462" s="24">
        <f>1+LARGE($A$11:A6461,1)</f>
        <v>6451</v>
      </c>
      <c r="B6462" s="38" t="str">
        <f>_xlfn.IFNA(IF($U$8="set",VLOOKUP(Search!$A6462,Inventory!$AD$2:$AI$5552,6,FALSE),IF($U$8="Player",VLOOKUP(Search!$A6462,Inventory!$AF$2:$AI$5552,4,FALSE),IF($U$8="BV",VLOOKUP(Search!$A6462,Inventory!$AH$2:$AI$5552,2,FALSE),""))),"")</f>
        <v/>
      </c>
      <c r="C6462" s="38"/>
      <c r="D6462" s="38"/>
      <c r="E6462" s="38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22"/>
    </row>
    <row r="6463" spans="1:22" x14ac:dyDescent="0.2">
      <c r="A6463" s="24">
        <f>1+LARGE($A$11:A6462,1)</f>
        <v>6452</v>
      </c>
      <c r="B6463" s="38" t="str">
        <f>_xlfn.IFNA(IF($U$8="set",VLOOKUP(Search!$A6463,Inventory!$AD$2:$AI$5552,6,FALSE),IF($U$8="Player",VLOOKUP(Search!$A6463,Inventory!$AF$2:$AI$5552,4,FALSE),IF($U$8="BV",VLOOKUP(Search!$A6463,Inventory!$AH$2:$AI$5552,2,FALSE),""))),"")</f>
        <v/>
      </c>
      <c r="C6463" s="38"/>
      <c r="D6463" s="38"/>
      <c r="E6463" s="38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22"/>
    </row>
    <row r="6464" spans="1:22" x14ac:dyDescent="0.2">
      <c r="A6464" s="24">
        <f>1+LARGE($A$11:A6463,1)</f>
        <v>6453</v>
      </c>
      <c r="B6464" s="38" t="str">
        <f>_xlfn.IFNA(IF($U$8="set",VLOOKUP(Search!$A6464,Inventory!$AD$2:$AI$5552,6,FALSE),IF($U$8="Player",VLOOKUP(Search!$A6464,Inventory!$AF$2:$AI$5552,4,FALSE),IF($U$8="BV",VLOOKUP(Search!$A6464,Inventory!$AH$2:$AI$5552,2,FALSE),""))),"")</f>
        <v/>
      </c>
      <c r="C6464" s="38"/>
      <c r="D6464" s="38"/>
      <c r="E6464" s="38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22"/>
    </row>
    <row r="6465" spans="1:22" x14ac:dyDescent="0.2">
      <c r="A6465" s="24">
        <f>1+LARGE($A$11:A6464,1)</f>
        <v>6454</v>
      </c>
      <c r="B6465" s="38" t="str">
        <f>_xlfn.IFNA(IF($U$8="set",VLOOKUP(Search!$A6465,Inventory!$AD$2:$AI$5552,6,FALSE),IF($U$8="Player",VLOOKUP(Search!$A6465,Inventory!$AF$2:$AI$5552,4,FALSE),IF($U$8="BV",VLOOKUP(Search!$A6465,Inventory!$AH$2:$AI$5552,2,FALSE),""))),"")</f>
        <v/>
      </c>
      <c r="C6465" s="38"/>
      <c r="D6465" s="38"/>
      <c r="E6465" s="38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22"/>
    </row>
    <row r="6466" spans="1:22" x14ac:dyDescent="0.2">
      <c r="A6466" s="24">
        <f>1+LARGE($A$11:A6465,1)</f>
        <v>6455</v>
      </c>
      <c r="B6466" s="38" t="str">
        <f>_xlfn.IFNA(IF($U$8="set",VLOOKUP(Search!$A6466,Inventory!$AD$2:$AI$5552,6,FALSE),IF($U$8="Player",VLOOKUP(Search!$A6466,Inventory!$AF$2:$AI$5552,4,FALSE),IF($U$8="BV",VLOOKUP(Search!$A6466,Inventory!$AH$2:$AI$5552,2,FALSE),""))),"")</f>
        <v/>
      </c>
      <c r="C6466" s="38"/>
      <c r="D6466" s="38"/>
      <c r="E6466" s="38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22"/>
    </row>
    <row r="6467" spans="1:22" x14ac:dyDescent="0.2">
      <c r="A6467" s="24">
        <f>1+LARGE($A$11:A6466,1)</f>
        <v>6456</v>
      </c>
      <c r="B6467" s="38" t="str">
        <f>_xlfn.IFNA(IF($U$8="set",VLOOKUP(Search!$A6467,Inventory!$AD$2:$AI$5552,6,FALSE),IF($U$8="Player",VLOOKUP(Search!$A6467,Inventory!$AF$2:$AI$5552,4,FALSE),IF($U$8="BV",VLOOKUP(Search!$A6467,Inventory!$AH$2:$AI$5552,2,FALSE),""))),"")</f>
        <v/>
      </c>
      <c r="C6467" s="38"/>
      <c r="D6467" s="38"/>
      <c r="E6467" s="38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22"/>
    </row>
    <row r="6468" spans="1:22" x14ac:dyDescent="0.2">
      <c r="A6468" s="24">
        <f>1+LARGE($A$11:A6467,1)</f>
        <v>6457</v>
      </c>
      <c r="B6468" s="38" t="str">
        <f>_xlfn.IFNA(IF($U$8="set",VLOOKUP(Search!$A6468,Inventory!$AD$2:$AI$5552,6,FALSE),IF($U$8="Player",VLOOKUP(Search!$A6468,Inventory!$AF$2:$AI$5552,4,FALSE),IF($U$8="BV",VLOOKUP(Search!$A6468,Inventory!$AH$2:$AI$5552,2,FALSE),""))),"")</f>
        <v/>
      </c>
      <c r="C6468" s="38"/>
      <c r="D6468" s="38"/>
      <c r="E6468" s="38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22"/>
    </row>
    <row r="6469" spans="1:22" x14ac:dyDescent="0.2">
      <c r="A6469" s="24">
        <f>1+LARGE($A$11:A6468,1)</f>
        <v>6458</v>
      </c>
      <c r="B6469" s="38" t="str">
        <f>_xlfn.IFNA(IF($U$8="set",VLOOKUP(Search!$A6469,Inventory!$AD$2:$AI$5552,6,FALSE),IF($U$8="Player",VLOOKUP(Search!$A6469,Inventory!$AF$2:$AI$5552,4,FALSE),IF($U$8="BV",VLOOKUP(Search!$A6469,Inventory!$AH$2:$AI$5552,2,FALSE),""))),"")</f>
        <v/>
      </c>
      <c r="C6469" s="38"/>
      <c r="D6469" s="38"/>
      <c r="E6469" s="38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22"/>
    </row>
    <row r="6470" spans="1:22" x14ac:dyDescent="0.2">
      <c r="A6470" s="24">
        <f>1+LARGE($A$11:A6469,1)</f>
        <v>6459</v>
      </c>
      <c r="B6470" s="38" t="str">
        <f>_xlfn.IFNA(IF($U$8="set",VLOOKUP(Search!$A6470,Inventory!$AD$2:$AI$5552,6,FALSE),IF($U$8="Player",VLOOKUP(Search!$A6470,Inventory!$AF$2:$AI$5552,4,FALSE),IF($U$8="BV",VLOOKUP(Search!$A6470,Inventory!$AH$2:$AI$5552,2,FALSE),""))),"")</f>
        <v/>
      </c>
      <c r="C6470" s="38"/>
      <c r="D6470" s="38"/>
      <c r="E6470" s="38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22"/>
    </row>
    <row r="6471" spans="1:22" x14ac:dyDescent="0.2">
      <c r="A6471" s="24">
        <f>1+LARGE($A$11:A6470,1)</f>
        <v>6460</v>
      </c>
      <c r="B6471" s="38" t="str">
        <f>_xlfn.IFNA(IF($U$8="set",VLOOKUP(Search!$A6471,Inventory!$AD$2:$AI$5552,6,FALSE),IF($U$8="Player",VLOOKUP(Search!$A6471,Inventory!$AF$2:$AI$5552,4,FALSE),IF($U$8="BV",VLOOKUP(Search!$A6471,Inventory!$AH$2:$AI$5552,2,FALSE),""))),"")</f>
        <v/>
      </c>
      <c r="C6471" s="38"/>
      <c r="D6471" s="38"/>
      <c r="E6471" s="38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22"/>
    </row>
    <row r="6472" spans="1:22" x14ac:dyDescent="0.2">
      <c r="A6472" s="24">
        <f>1+LARGE($A$11:A6471,1)</f>
        <v>6461</v>
      </c>
      <c r="B6472" s="38" t="str">
        <f>_xlfn.IFNA(IF($U$8="set",VLOOKUP(Search!$A6472,Inventory!$AD$2:$AI$5552,6,FALSE),IF($U$8="Player",VLOOKUP(Search!$A6472,Inventory!$AF$2:$AI$5552,4,FALSE),IF($U$8="BV",VLOOKUP(Search!$A6472,Inventory!$AH$2:$AI$5552,2,FALSE),""))),"")</f>
        <v/>
      </c>
      <c r="C6472" s="38"/>
      <c r="D6472" s="38"/>
      <c r="E6472" s="38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22"/>
    </row>
    <row r="6473" spans="1:22" x14ac:dyDescent="0.2">
      <c r="A6473" s="24">
        <f>1+LARGE($A$11:A6472,1)</f>
        <v>6462</v>
      </c>
      <c r="B6473" s="38" t="str">
        <f>_xlfn.IFNA(IF($U$8="set",VLOOKUP(Search!$A6473,Inventory!$AD$2:$AI$5552,6,FALSE),IF($U$8="Player",VLOOKUP(Search!$A6473,Inventory!$AF$2:$AI$5552,4,FALSE),IF($U$8="BV",VLOOKUP(Search!$A6473,Inventory!$AH$2:$AI$5552,2,FALSE),""))),"")</f>
        <v/>
      </c>
      <c r="C6473" s="38"/>
      <c r="D6473" s="38"/>
      <c r="E6473" s="38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22"/>
    </row>
    <row r="6474" spans="1:22" x14ac:dyDescent="0.2">
      <c r="A6474" s="24">
        <f>1+LARGE($A$11:A6473,1)</f>
        <v>6463</v>
      </c>
      <c r="B6474" s="38" t="str">
        <f>_xlfn.IFNA(IF($U$8="set",VLOOKUP(Search!$A6474,Inventory!$AD$2:$AI$5552,6,FALSE),IF($U$8="Player",VLOOKUP(Search!$A6474,Inventory!$AF$2:$AI$5552,4,FALSE),IF($U$8="BV",VLOOKUP(Search!$A6474,Inventory!$AH$2:$AI$5552,2,FALSE),""))),"")</f>
        <v/>
      </c>
      <c r="C6474" s="38"/>
      <c r="D6474" s="38"/>
      <c r="E6474" s="38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22"/>
    </row>
    <row r="6475" spans="1:22" x14ac:dyDescent="0.2">
      <c r="A6475" s="24">
        <f>1+LARGE($A$11:A6474,1)</f>
        <v>6464</v>
      </c>
      <c r="B6475" s="38" t="str">
        <f>_xlfn.IFNA(IF($U$8="set",VLOOKUP(Search!$A6475,Inventory!$AD$2:$AI$5552,6,FALSE),IF($U$8="Player",VLOOKUP(Search!$A6475,Inventory!$AF$2:$AI$5552,4,FALSE),IF($U$8="BV",VLOOKUP(Search!$A6475,Inventory!$AH$2:$AI$5552,2,FALSE),""))),"")</f>
        <v/>
      </c>
      <c r="C6475" s="38"/>
      <c r="D6475" s="38"/>
      <c r="E6475" s="38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22"/>
    </row>
    <row r="6476" spans="1:22" x14ac:dyDescent="0.2">
      <c r="A6476" s="24">
        <f>1+LARGE($A$11:A6475,1)</f>
        <v>6465</v>
      </c>
      <c r="B6476" s="38" t="str">
        <f>_xlfn.IFNA(IF($U$8="set",VLOOKUP(Search!$A6476,Inventory!$AD$2:$AI$5552,6,FALSE),IF($U$8="Player",VLOOKUP(Search!$A6476,Inventory!$AF$2:$AI$5552,4,FALSE),IF($U$8="BV",VLOOKUP(Search!$A6476,Inventory!$AH$2:$AI$5552,2,FALSE),""))),"")</f>
        <v/>
      </c>
      <c r="C6476" s="38"/>
      <c r="D6476" s="38"/>
      <c r="E6476" s="38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22"/>
    </row>
    <row r="6477" spans="1:22" x14ac:dyDescent="0.2">
      <c r="A6477" s="24">
        <f>1+LARGE($A$11:A6476,1)</f>
        <v>6466</v>
      </c>
      <c r="B6477" s="38" t="str">
        <f>_xlfn.IFNA(IF($U$8="set",VLOOKUP(Search!$A6477,Inventory!$AD$2:$AI$5552,6,FALSE),IF($U$8="Player",VLOOKUP(Search!$A6477,Inventory!$AF$2:$AI$5552,4,FALSE),IF($U$8="BV",VLOOKUP(Search!$A6477,Inventory!$AH$2:$AI$5552,2,FALSE),""))),"")</f>
        <v/>
      </c>
      <c r="C6477" s="38"/>
      <c r="D6477" s="38"/>
      <c r="E6477" s="38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22"/>
    </row>
    <row r="6478" spans="1:22" x14ac:dyDescent="0.2">
      <c r="A6478" s="24">
        <f>1+LARGE($A$11:A6477,1)</f>
        <v>6467</v>
      </c>
      <c r="B6478" s="38" t="str">
        <f>_xlfn.IFNA(IF($U$8="set",VLOOKUP(Search!$A6478,Inventory!$AD$2:$AI$5552,6,FALSE),IF($U$8="Player",VLOOKUP(Search!$A6478,Inventory!$AF$2:$AI$5552,4,FALSE),IF($U$8="BV",VLOOKUP(Search!$A6478,Inventory!$AH$2:$AI$5552,2,FALSE),""))),"")</f>
        <v/>
      </c>
      <c r="C6478" s="38"/>
      <c r="D6478" s="38"/>
      <c r="E6478" s="38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22"/>
    </row>
    <row r="6479" spans="1:22" x14ac:dyDescent="0.2">
      <c r="A6479" s="24">
        <f>1+LARGE($A$11:A6478,1)</f>
        <v>6468</v>
      </c>
      <c r="B6479" s="38" t="str">
        <f>_xlfn.IFNA(IF($U$8="set",VLOOKUP(Search!$A6479,Inventory!$AD$2:$AI$5552,6,FALSE),IF($U$8="Player",VLOOKUP(Search!$A6479,Inventory!$AF$2:$AI$5552,4,FALSE),IF($U$8="BV",VLOOKUP(Search!$A6479,Inventory!$AH$2:$AI$5552,2,FALSE),""))),"")</f>
        <v/>
      </c>
      <c r="C6479" s="38"/>
      <c r="D6479" s="38"/>
      <c r="E6479" s="38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22"/>
    </row>
    <row r="6480" spans="1:22" x14ac:dyDescent="0.2">
      <c r="A6480" s="24">
        <f>1+LARGE($A$11:A6479,1)</f>
        <v>6469</v>
      </c>
      <c r="B6480" s="38" t="str">
        <f>_xlfn.IFNA(IF($U$8="set",VLOOKUP(Search!$A6480,Inventory!$AD$2:$AI$5552,6,FALSE),IF($U$8="Player",VLOOKUP(Search!$A6480,Inventory!$AF$2:$AI$5552,4,FALSE),IF($U$8="BV",VLOOKUP(Search!$A6480,Inventory!$AH$2:$AI$5552,2,FALSE),""))),"")</f>
        <v/>
      </c>
      <c r="C6480" s="38"/>
      <c r="D6480" s="38"/>
      <c r="E6480" s="38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22"/>
    </row>
    <row r="6481" spans="1:22" x14ac:dyDescent="0.2">
      <c r="A6481" s="24">
        <f>1+LARGE($A$11:A6480,1)</f>
        <v>6470</v>
      </c>
      <c r="B6481" s="38" t="str">
        <f>_xlfn.IFNA(IF($U$8="set",VLOOKUP(Search!$A6481,Inventory!$AD$2:$AI$5552,6,FALSE),IF($U$8="Player",VLOOKUP(Search!$A6481,Inventory!$AF$2:$AI$5552,4,FALSE),IF($U$8="BV",VLOOKUP(Search!$A6481,Inventory!$AH$2:$AI$5552,2,FALSE),""))),"")</f>
        <v/>
      </c>
      <c r="C6481" s="38"/>
      <c r="D6481" s="38"/>
      <c r="E6481" s="38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22"/>
    </row>
    <row r="6482" spans="1:22" x14ac:dyDescent="0.2">
      <c r="A6482" s="24">
        <f>1+LARGE($A$11:A6481,1)</f>
        <v>6471</v>
      </c>
      <c r="B6482" s="38" t="str">
        <f>_xlfn.IFNA(IF($U$8="set",VLOOKUP(Search!$A6482,Inventory!$AD$2:$AI$5552,6,FALSE),IF($U$8="Player",VLOOKUP(Search!$A6482,Inventory!$AF$2:$AI$5552,4,FALSE),IF($U$8="BV",VLOOKUP(Search!$A6482,Inventory!$AH$2:$AI$5552,2,FALSE),""))),"")</f>
        <v/>
      </c>
      <c r="C6482" s="38"/>
      <c r="D6482" s="38"/>
      <c r="E6482" s="38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22"/>
    </row>
    <row r="6483" spans="1:22" x14ac:dyDescent="0.2">
      <c r="A6483" s="24">
        <f>1+LARGE($A$11:A6482,1)</f>
        <v>6472</v>
      </c>
      <c r="B6483" s="38" t="str">
        <f>_xlfn.IFNA(IF($U$8="set",VLOOKUP(Search!$A6483,Inventory!$AD$2:$AI$5552,6,FALSE),IF($U$8="Player",VLOOKUP(Search!$A6483,Inventory!$AF$2:$AI$5552,4,FALSE),IF($U$8="BV",VLOOKUP(Search!$A6483,Inventory!$AH$2:$AI$5552,2,FALSE),""))),"")</f>
        <v/>
      </c>
      <c r="C6483" s="38"/>
      <c r="D6483" s="38"/>
      <c r="E6483" s="38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22"/>
    </row>
    <row r="6484" spans="1:22" x14ac:dyDescent="0.2">
      <c r="A6484" s="24">
        <f>1+LARGE($A$11:A6483,1)</f>
        <v>6473</v>
      </c>
      <c r="B6484" s="38" t="str">
        <f>_xlfn.IFNA(IF($U$8="set",VLOOKUP(Search!$A6484,Inventory!$AD$2:$AI$5552,6,FALSE),IF($U$8="Player",VLOOKUP(Search!$A6484,Inventory!$AF$2:$AI$5552,4,FALSE),IF($U$8="BV",VLOOKUP(Search!$A6484,Inventory!$AH$2:$AI$5552,2,FALSE),""))),"")</f>
        <v/>
      </c>
      <c r="C6484" s="38"/>
      <c r="D6484" s="38"/>
      <c r="E6484" s="38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22"/>
    </row>
    <row r="6485" spans="1:22" x14ac:dyDescent="0.2">
      <c r="A6485" s="24">
        <f>1+LARGE($A$11:A6484,1)</f>
        <v>6474</v>
      </c>
      <c r="B6485" s="38" t="str">
        <f>_xlfn.IFNA(IF($U$8="set",VLOOKUP(Search!$A6485,Inventory!$AD$2:$AI$5552,6,FALSE),IF($U$8="Player",VLOOKUP(Search!$A6485,Inventory!$AF$2:$AI$5552,4,FALSE),IF($U$8="BV",VLOOKUP(Search!$A6485,Inventory!$AH$2:$AI$5552,2,FALSE),""))),"")</f>
        <v/>
      </c>
      <c r="C6485" s="38"/>
      <c r="D6485" s="38"/>
      <c r="E6485" s="38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22"/>
    </row>
    <row r="6486" spans="1:22" x14ac:dyDescent="0.2">
      <c r="A6486" s="24">
        <f>1+LARGE($A$11:A6485,1)</f>
        <v>6475</v>
      </c>
      <c r="B6486" s="38" t="str">
        <f>_xlfn.IFNA(IF($U$8="set",VLOOKUP(Search!$A6486,Inventory!$AD$2:$AI$5552,6,FALSE),IF($U$8="Player",VLOOKUP(Search!$A6486,Inventory!$AF$2:$AI$5552,4,FALSE),IF($U$8="BV",VLOOKUP(Search!$A6486,Inventory!$AH$2:$AI$5552,2,FALSE),""))),"")</f>
        <v/>
      </c>
      <c r="C6486" s="38"/>
      <c r="D6486" s="38"/>
      <c r="E6486" s="38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22"/>
    </row>
    <row r="6487" spans="1:22" x14ac:dyDescent="0.2">
      <c r="A6487" s="24">
        <f>1+LARGE($A$11:A6486,1)</f>
        <v>6476</v>
      </c>
      <c r="B6487" s="38" t="str">
        <f>_xlfn.IFNA(IF($U$8="set",VLOOKUP(Search!$A6487,Inventory!$AD$2:$AI$5552,6,FALSE),IF($U$8="Player",VLOOKUP(Search!$A6487,Inventory!$AF$2:$AI$5552,4,FALSE),IF($U$8="BV",VLOOKUP(Search!$A6487,Inventory!$AH$2:$AI$5552,2,FALSE),""))),"")</f>
        <v/>
      </c>
      <c r="C6487" s="38"/>
      <c r="D6487" s="38"/>
      <c r="E6487" s="38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22"/>
    </row>
    <row r="6488" spans="1:22" x14ac:dyDescent="0.2">
      <c r="A6488" s="24">
        <f>1+LARGE($A$11:A6487,1)</f>
        <v>6477</v>
      </c>
      <c r="B6488" s="38" t="str">
        <f>_xlfn.IFNA(IF($U$8="set",VLOOKUP(Search!$A6488,Inventory!$AD$2:$AI$5552,6,FALSE),IF($U$8="Player",VLOOKUP(Search!$A6488,Inventory!$AF$2:$AI$5552,4,FALSE),IF($U$8="BV",VLOOKUP(Search!$A6488,Inventory!$AH$2:$AI$5552,2,FALSE),""))),"")</f>
        <v/>
      </c>
      <c r="C6488" s="38"/>
      <c r="D6488" s="38"/>
      <c r="E6488" s="38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22"/>
    </row>
    <row r="6489" spans="1:22" x14ac:dyDescent="0.2">
      <c r="A6489" s="24">
        <f>1+LARGE($A$11:A6488,1)</f>
        <v>6478</v>
      </c>
      <c r="B6489" s="38" t="str">
        <f>_xlfn.IFNA(IF($U$8="set",VLOOKUP(Search!$A6489,Inventory!$AD$2:$AI$5552,6,FALSE),IF($U$8="Player",VLOOKUP(Search!$A6489,Inventory!$AF$2:$AI$5552,4,FALSE),IF($U$8="BV",VLOOKUP(Search!$A6489,Inventory!$AH$2:$AI$5552,2,FALSE),""))),"")</f>
        <v/>
      </c>
      <c r="C6489" s="38"/>
      <c r="D6489" s="38"/>
      <c r="E6489" s="38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22"/>
    </row>
    <row r="6490" spans="1:22" x14ac:dyDescent="0.2">
      <c r="A6490" s="24">
        <f>1+LARGE($A$11:A6489,1)</f>
        <v>6479</v>
      </c>
      <c r="B6490" s="38" t="str">
        <f>_xlfn.IFNA(IF($U$8="set",VLOOKUP(Search!$A6490,Inventory!$AD$2:$AI$5552,6,FALSE),IF($U$8="Player",VLOOKUP(Search!$A6490,Inventory!$AF$2:$AI$5552,4,FALSE),IF($U$8="BV",VLOOKUP(Search!$A6490,Inventory!$AH$2:$AI$5552,2,FALSE),""))),"")</f>
        <v/>
      </c>
      <c r="C6490" s="38"/>
      <c r="D6490" s="38"/>
      <c r="E6490" s="38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22"/>
    </row>
    <row r="6491" spans="1:22" x14ac:dyDescent="0.2">
      <c r="A6491" s="24">
        <f>1+LARGE($A$11:A6490,1)</f>
        <v>6480</v>
      </c>
      <c r="B6491" s="38" t="str">
        <f>_xlfn.IFNA(IF($U$8="set",VLOOKUP(Search!$A6491,Inventory!$AD$2:$AI$5552,6,FALSE),IF($U$8="Player",VLOOKUP(Search!$A6491,Inventory!$AF$2:$AI$5552,4,FALSE),IF($U$8="BV",VLOOKUP(Search!$A6491,Inventory!$AH$2:$AI$5552,2,FALSE),""))),"")</f>
        <v/>
      </c>
      <c r="C6491" s="38"/>
      <c r="D6491" s="38"/>
      <c r="E6491" s="38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22"/>
    </row>
    <row r="6492" spans="1:22" x14ac:dyDescent="0.2">
      <c r="A6492" s="24">
        <f>1+LARGE($A$11:A6491,1)</f>
        <v>6481</v>
      </c>
      <c r="B6492" s="38" t="str">
        <f>_xlfn.IFNA(IF($U$8="set",VLOOKUP(Search!$A6492,Inventory!$AD$2:$AI$5552,6,FALSE),IF($U$8="Player",VLOOKUP(Search!$A6492,Inventory!$AF$2:$AI$5552,4,FALSE),IF($U$8="BV",VLOOKUP(Search!$A6492,Inventory!$AH$2:$AI$5552,2,FALSE),""))),"")</f>
        <v/>
      </c>
      <c r="C6492" s="38"/>
      <c r="D6492" s="38"/>
      <c r="E6492" s="38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22"/>
    </row>
    <row r="6493" spans="1:22" x14ac:dyDescent="0.2">
      <c r="A6493" s="24">
        <f>1+LARGE($A$11:A6492,1)</f>
        <v>6482</v>
      </c>
      <c r="B6493" s="38" t="str">
        <f>_xlfn.IFNA(IF($U$8="set",VLOOKUP(Search!$A6493,Inventory!$AD$2:$AI$5552,6,FALSE),IF($U$8="Player",VLOOKUP(Search!$A6493,Inventory!$AF$2:$AI$5552,4,FALSE),IF($U$8="BV",VLOOKUP(Search!$A6493,Inventory!$AH$2:$AI$5552,2,FALSE),""))),"")</f>
        <v/>
      </c>
      <c r="C6493" s="38"/>
      <c r="D6493" s="38"/>
      <c r="E6493" s="38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22"/>
    </row>
    <row r="6494" spans="1:22" x14ac:dyDescent="0.2">
      <c r="A6494" s="24">
        <f>1+LARGE($A$11:A6493,1)</f>
        <v>6483</v>
      </c>
      <c r="B6494" s="38" t="str">
        <f>_xlfn.IFNA(IF($U$8="set",VLOOKUP(Search!$A6494,Inventory!$AD$2:$AI$5552,6,FALSE),IF($U$8="Player",VLOOKUP(Search!$A6494,Inventory!$AF$2:$AI$5552,4,FALSE),IF($U$8="BV",VLOOKUP(Search!$A6494,Inventory!$AH$2:$AI$5552,2,FALSE),""))),"")</f>
        <v/>
      </c>
      <c r="C6494" s="38"/>
      <c r="D6494" s="38"/>
      <c r="E6494" s="38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22"/>
    </row>
    <row r="6495" spans="1:22" x14ac:dyDescent="0.2">
      <c r="A6495" s="24">
        <f>1+LARGE($A$11:A6494,1)</f>
        <v>6484</v>
      </c>
      <c r="B6495" s="38" t="str">
        <f>_xlfn.IFNA(IF($U$8="set",VLOOKUP(Search!$A6495,Inventory!$AD$2:$AI$5552,6,FALSE),IF($U$8="Player",VLOOKUP(Search!$A6495,Inventory!$AF$2:$AI$5552,4,FALSE),IF($U$8="BV",VLOOKUP(Search!$A6495,Inventory!$AH$2:$AI$5552,2,FALSE),""))),"")</f>
        <v/>
      </c>
      <c r="C6495" s="38"/>
      <c r="D6495" s="38"/>
      <c r="E6495" s="38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22"/>
    </row>
    <row r="6496" spans="1:22" x14ac:dyDescent="0.2">
      <c r="A6496" s="24">
        <f>1+LARGE($A$11:A6495,1)</f>
        <v>6485</v>
      </c>
      <c r="B6496" s="38" t="str">
        <f>_xlfn.IFNA(IF($U$8="set",VLOOKUP(Search!$A6496,Inventory!$AD$2:$AI$5552,6,FALSE),IF($U$8="Player",VLOOKUP(Search!$A6496,Inventory!$AF$2:$AI$5552,4,FALSE),IF($U$8="BV",VLOOKUP(Search!$A6496,Inventory!$AH$2:$AI$5552,2,FALSE),""))),"")</f>
        <v/>
      </c>
      <c r="C6496" s="38"/>
      <c r="D6496" s="38"/>
      <c r="E6496" s="38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22"/>
    </row>
    <row r="6497" spans="1:22" x14ac:dyDescent="0.2">
      <c r="A6497" s="24">
        <f>1+LARGE($A$11:A6496,1)</f>
        <v>6486</v>
      </c>
      <c r="B6497" s="38" t="str">
        <f>_xlfn.IFNA(IF($U$8="set",VLOOKUP(Search!$A6497,Inventory!$AD$2:$AI$5552,6,FALSE),IF($U$8="Player",VLOOKUP(Search!$A6497,Inventory!$AF$2:$AI$5552,4,FALSE),IF($U$8="BV",VLOOKUP(Search!$A6497,Inventory!$AH$2:$AI$5552,2,FALSE),""))),"")</f>
        <v/>
      </c>
      <c r="C6497" s="38"/>
      <c r="D6497" s="38"/>
      <c r="E6497" s="38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22"/>
    </row>
    <row r="6498" spans="1:22" x14ac:dyDescent="0.2">
      <c r="A6498" s="24">
        <f>1+LARGE($A$11:A6497,1)</f>
        <v>6487</v>
      </c>
      <c r="B6498" s="38" t="str">
        <f>_xlfn.IFNA(IF($U$8="set",VLOOKUP(Search!$A6498,Inventory!$AD$2:$AI$5552,6,FALSE),IF($U$8="Player",VLOOKUP(Search!$A6498,Inventory!$AF$2:$AI$5552,4,FALSE),IF($U$8="BV",VLOOKUP(Search!$A6498,Inventory!$AH$2:$AI$5552,2,FALSE),""))),"")</f>
        <v/>
      </c>
      <c r="C6498" s="38"/>
      <c r="D6498" s="38"/>
      <c r="E6498" s="38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22"/>
    </row>
    <row r="6499" spans="1:22" x14ac:dyDescent="0.2">
      <c r="A6499" s="24">
        <f>1+LARGE($A$11:A6498,1)</f>
        <v>6488</v>
      </c>
      <c r="B6499" s="38" t="str">
        <f>_xlfn.IFNA(IF($U$8="set",VLOOKUP(Search!$A6499,Inventory!$AD$2:$AI$5552,6,FALSE),IF($U$8="Player",VLOOKUP(Search!$A6499,Inventory!$AF$2:$AI$5552,4,FALSE),IF($U$8="BV",VLOOKUP(Search!$A6499,Inventory!$AH$2:$AI$5552,2,FALSE),""))),"")</f>
        <v/>
      </c>
      <c r="C6499" s="38"/>
      <c r="D6499" s="38"/>
      <c r="E6499" s="38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22"/>
    </row>
    <row r="6500" spans="1:22" x14ac:dyDescent="0.2">
      <c r="A6500" s="24">
        <f>1+LARGE($A$11:A6499,1)</f>
        <v>6489</v>
      </c>
      <c r="B6500" s="38" t="str">
        <f>_xlfn.IFNA(IF($U$8="set",VLOOKUP(Search!$A6500,Inventory!$AD$2:$AI$5552,6,FALSE),IF($U$8="Player",VLOOKUP(Search!$A6500,Inventory!$AF$2:$AI$5552,4,FALSE),IF($U$8="BV",VLOOKUP(Search!$A6500,Inventory!$AH$2:$AI$5552,2,FALSE),""))),"")</f>
        <v/>
      </c>
      <c r="C6500" s="38"/>
      <c r="D6500" s="38"/>
      <c r="E6500" s="38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22"/>
    </row>
    <row r="6501" spans="1:22" x14ac:dyDescent="0.2">
      <c r="A6501" s="24">
        <f>1+LARGE($A$11:A6500,1)</f>
        <v>6490</v>
      </c>
      <c r="B6501" s="38" t="str">
        <f>_xlfn.IFNA(IF($U$8="set",VLOOKUP(Search!$A6501,Inventory!$AD$2:$AI$5552,6,FALSE),IF($U$8="Player",VLOOKUP(Search!$A6501,Inventory!$AF$2:$AI$5552,4,FALSE),IF($U$8="BV",VLOOKUP(Search!$A6501,Inventory!$AH$2:$AI$5552,2,FALSE),""))),"")</f>
        <v/>
      </c>
      <c r="C6501" s="38"/>
      <c r="D6501" s="38"/>
      <c r="E6501" s="38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22"/>
    </row>
    <row r="6502" spans="1:22" x14ac:dyDescent="0.2">
      <c r="A6502" s="24">
        <f>1+LARGE($A$11:A6501,1)</f>
        <v>6491</v>
      </c>
      <c r="B6502" s="38" t="str">
        <f>_xlfn.IFNA(IF($U$8="set",VLOOKUP(Search!$A6502,Inventory!$AD$2:$AI$5552,6,FALSE),IF($U$8="Player",VLOOKUP(Search!$A6502,Inventory!$AF$2:$AI$5552,4,FALSE),IF($U$8="BV",VLOOKUP(Search!$A6502,Inventory!$AH$2:$AI$5552,2,FALSE),""))),"")</f>
        <v/>
      </c>
      <c r="C6502" s="38"/>
      <c r="D6502" s="38"/>
      <c r="E6502" s="38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22"/>
    </row>
    <row r="6503" spans="1:22" x14ac:dyDescent="0.2">
      <c r="A6503" s="24">
        <f>1+LARGE($A$11:A6502,1)</f>
        <v>6492</v>
      </c>
      <c r="B6503" s="38" t="str">
        <f>_xlfn.IFNA(IF($U$8="set",VLOOKUP(Search!$A6503,Inventory!$AD$2:$AI$5552,6,FALSE),IF($U$8="Player",VLOOKUP(Search!$A6503,Inventory!$AF$2:$AI$5552,4,FALSE),IF($U$8="BV",VLOOKUP(Search!$A6503,Inventory!$AH$2:$AI$5552,2,FALSE),""))),"")</f>
        <v/>
      </c>
      <c r="C6503" s="38"/>
      <c r="D6503" s="38"/>
      <c r="E6503" s="38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22"/>
    </row>
    <row r="6504" spans="1:22" x14ac:dyDescent="0.2">
      <c r="A6504" s="24">
        <f>1+LARGE($A$11:A6503,1)</f>
        <v>6493</v>
      </c>
      <c r="B6504" s="38" t="str">
        <f>_xlfn.IFNA(IF($U$8="set",VLOOKUP(Search!$A6504,Inventory!$AD$2:$AI$5552,6,FALSE),IF($U$8="Player",VLOOKUP(Search!$A6504,Inventory!$AF$2:$AI$5552,4,FALSE),IF($U$8="BV",VLOOKUP(Search!$A6504,Inventory!$AH$2:$AI$5552,2,FALSE),""))),"")</f>
        <v/>
      </c>
      <c r="C6504" s="38"/>
      <c r="D6504" s="38"/>
      <c r="E6504" s="38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22"/>
    </row>
    <row r="6505" spans="1:22" x14ac:dyDescent="0.2">
      <c r="A6505" s="24">
        <f>1+LARGE($A$11:A6504,1)</f>
        <v>6494</v>
      </c>
      <c r="B6505" s="38" t="str">
        <f>_xlfn.IFNA(IF($U$8="set",VLOOKUP(Search!$A6505,Inventory!$AD$2:$AI$5552,6,FALSE),IF($U$8="Player",VLOOKUP(Search!$A6505,Inventory!$AF$2:$AI$5552,4,FALSE),IF($U$8="BV",VLOOKUP(Search!$A6505,Inventory!$AH$2:$AI$5552,2,FALSE),""))),"")</f>
        <v/>
      </c>
      <c r="C6505" s="38"/>
      <c r="D6505" s="38"/>
      <c r="E6505" s="38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22"/>
    </row>
    <row r="6506" spans="1:22" x14ac:dyDescent="0.2">
      <c r="A6506" s="24">
        <f>1+LARGE($A$11:A6505,1)</f>
        <v>6495</v>
      </c>
      <c r="B6506" s="38" t="str">
        <f>_xlfn.IFNA(IF($U$8="set",VLOOKUP(Search!$A6506,Inventory!$AD$2:$AI$5552,6,FALSE),IF($U$8="Player",VLOOKUP(Search!$A6506,Inventory!$AF$2:$AI$5552,4,FALSE),IF($U$8="BV",VLOOKUP(Search!$A6506,Inventory!$AH$2:$AI$5552,2,FALSE),""))),"")</f>
        <v/>
      </c>
      <c r="C6506" s="38"/>
      <c r="D6506" s="38"/>
      <c r="E6506" s="38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22"/>
    </row>
    <row r="6507" spans="1:22" x14ac:dyDescent="0.2">
      <c r="A6507" s="24">
        <f>1+LARGE($A$11:A6506,1)</f>
        <v>6496</v>
      </c>
      <c r="B6507" s="38" t="str">
        <f>_xlfn.IFNA(IF($U$8="set",VLOOKUP(Search!$A6507,Inventory!$AD$2:$AI$5552,6,FALSE),IF($U$8="Player",VLOOKUP(Search!$A6507,Inventory!$AF$2:$AI$5552,4,FALSE),IF($U$8="BV",VLOOKUP(Search!$A6507,Inventory!$AH$2:$AI$5552,2,FALSE),""))),"")</f>
        <v/>
      </c>
      <c r="C6507" s="38"/>
      <c r="D6507" s="38"/>
      <c r="E6507" s="38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22"/>
    </row>
    <row r="6508" spans="1:22" x14ac:dyDescent="0.2">
      <c r="A6508" s="24">
        <f>1+LARGE($A$11:A6507,1)</f>
        <v>6497</v>
      </c>
      <c r="B6508" s="38" t="str">
        <f>_xlfn.IFNA(IF($U$8="set",VLOOKUP(Search!$A6508,Inventory!$AD$2:$AI$5552,6,FALSE),IF($U$8="Player",VLOOKUP(Search!$A6508,Inventory!$AF$2:$AI$5552,4,FALSE),IF($U$8="BV",VLOOKUP(Search!$A6508,Inventory!$AH$2:$AI$5552,2,FALSE),""))),"")</f>
        <v/>
      </c>
      <c r="C6508" s="38"/>
      <c r="D6508" s="38"/>
      <c r="E6508" s="38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22"/>
    </row>
    <row r="6509" spans="1:22" x14ac:dyDescent="0.2">
      <c r="A6509" s="24">
        <f>1+LARGE($A$11:A6508,1)</f>
        <v>6498</v>
      </c>
      <c r="B6509" s="38" t="str">
        <f>_xlfn.IFNA(IF($U$8="set",VLOOKUP(Search!$A6509,Inventory!$AD$2:$AI$5552,6,FALSE),IF($U$8="Player",VLOOKUP(Search!$A6509,Inventory!$AF$2:$AI$5552,4,FALSE),IF($U$8="BV",VLOOKUP(Search!$A6509,Inventory!$AH$2:$AI$5552,2,FALSE),""))),"")</f>
        <v/>
      </c>
      <c r="C6509" s="38"/>
      <c r="D6509" s="38"/>
      <c r="E6509" s="38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22"/>
    </row>
    <row r="6510" spans="1:22" x14ac:dyDescent="0.2">
      <c r="A6510" s="24">
        <f>1+LARGE($A$11:A6509,1)</f>
        <v>6499</v>
      </c>
      <c r="B6510" s="38" t="str">
        <f>_xlfn.IFNA(IF($U$8="set",VLOOKUP(Search!$A6510,Inventory!$AD$2:$AI$5552,6,FALSE),IF($U$8="Player",VLOOKUP(Search!$A6510,Inventory!$AF$2:$AI$5552,4,FALSE),IF($U$8="BV",VLOOKUP(Search!$A6510,Inventory!$AH$2:$AI$5552,2,FALSE),""))),"")</f>
        <v/>
      </c>
      <c r="C6510" s="38"/>
      <c r="D6510" s="38"/>
      <c r="E6510" s="38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22"/>
    </row>
    <row r="6511" spans="1:22" x14ac:dyDescent="0.2">
      <c r="A6511" s="24">
        <f>1+LARGE($A$11:A6510,1)</f>
        <v>6500</v>
      </c>
      <c r="B6511" s="38" t="str">
        <f>_xlfn.IFNA(IF($U$8="set",VLOOKUP(Search!$A6511,Inventory!$AD$2:$AI$5552,6,FALSE),IF($U$8="Player",VLOOKUP(Search!$A6511,Inventory!$AF$2:$AI$5552,4,FALSE),IF($U$8="BV",VLOOKUP(Search!$A6511,Inventory!$AH$2:$AI$5552,2,FALSE),""))),"")</f>
        <v/>
      </c>
      <c r="C6511" s="38"/>
      <c r="D6511" s="38"/>
      <c r="E6511" s="38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22"/>
    </row>
    <row r="6512" spans="1:22" x14ac:dyDescent="0.2">
      <c r="A6512" s="24">
        <f>1+LARGE($A$11:A6511,1)</f>
        <v>6501</v>
      </c>
      <c r="B6512" s="38" t="str">
        <f>_xlfn.IFNA(IF($U$8="set",VLOOKUP(Search!$A6512,Inventory!$AD$2:$AI$5552,6,FALSE),IF($U$8="Player",VLOOKUP(Search!$A6512,Inventory!$AF$2:$AI$5552,4,FALSE),IF($U$8="BV",VLOOKUP(Search!$A6512,Inventory!$AH$2:$AI$5552,2,FALSE),""))),"")</f>
        <v/>
      </c>
      <c r="C6512" s="38"/>
      <c r="D6512" s="38"/>
      <c r="E6512" s="38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22"/>
    </row>
    <row r="6513" spans="1:22" x14ac:dyDescent="0.2">
      <c r="A6513" s="24">
        <f>1+LARGE($A$11:A6512,1)</f>
        <v>6502</v>
      </c>
      <c r="B6513" s="38" t="str">
        <f>_xlfn.IFNA(IF($U$8="set",VLOOKUP(Search!$A6513,Inventory!$AD$2:$AI$5552,6,FALSE),IF($U$8="Player",VLOOKUP(Search!$A6513,Inventory!$AF$2:$AI$5552,4,FALSE),IF($U$8="BV",VLOOKUP(Search!$A6513,Inventory!$AH$2:$AI$5552,2,FALSE),""))),"")</f>
        <v/>
      </c>
      <c r="C6513" s="38"/>
      <c r="D6513" s="38"/>
      <c r="E6513" s="38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22"/>
    </row>
    <row r="6514" spans="1:22" x14ac:dyDescent="0.2">
      <c r="A6514" s="24">
        <f>1+LARGE($A$11:A6513,1)</f>
        <v>6503</v>
      </c>
      <c r="B6514" s="38" t="str">
        <f>_xlfn.IFNA(IF($U$8="set",VLOOKUP(Search!$A6514,Inventory!$AD$2:$AI$5552,6,FALSE),IF($U$8="Player",VLOOKUP(Search!$A6514,Inventory!$AF$2:$AI$5552,4,FALSE),IF($U$8="BV",VLOOKUP(Search!$A6514,Inventory!$AH$2:$AI$5552,2,FALSE),""))),"")</f>
        <v/>
      </c>
      <c r="C6514" s="38"/>
      <c r="D6514" s="38"/>
      <c r="E6514" s="38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22"/>
    </row>
    <row r="6515" spans="1:22" x14ac:dyDescent="0.2">
      <c r="A6515" s="24">
        <f>1+LARGE($A$11:A6514,1)</f>
        <v>6504</v>
      </c>
      <c r="B6515" s="38" t="str">
        <f>_xlfn.IFNA(IF($U$8="set",VLOOKUP(Search!$A6515,Inventory!$AD$2:$AI$5552,6,FALSE),IF($U$8="Player",VLOOKUP(Search!$A6515,Inventory!$AF$2:$AI$5552,4,FALSE),IF($U$8="BV",VLOOKUP(Search!$A6515,Inventory!$AH$2:$AI$5552,2,FALSE),""))),"")</f>
        <v/>
      </c>
      <c r="C6515" s="38"/>
      <c r="D6515" s="38"/>
      <c r="E6515" s="38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22"/>
    </row>
    <row r="6516" spans="1:22" x14ac:dyDescent="0.2">
      <c r="A6516" s="24">
        <f>1+LARGE($A$11:A6515,1)</f>
        <v>6505</v>
      </c>
      <c r="B6516" s="38" t="str">
        <f>_xlfn.IFNA(IF($U$8="set",VLOOKUP(Search!$A6516,Inventory!$AD$2:$AI$5552,6,FALSE),IF($U$8="Player",VLOOKUP(Search!$A6516,Inventory!$AF$2:$AI$5552,4,FALSE),IF($U$8="BV",VLOOKUP(Search!$A6516,Inventory!$AH$2:$AI$5552,2,FALSE),""))),"")</f>
        <v/>
      </c>
      <c r="C6516" s="38"/>
      <c r="D6516" s="38"/>
      <c r="E6516" s="38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22"/>
    </row>
    <row r="6517" spans="1:22" x14ac:dyDescent="0.2">
      <c r="A6517" s="24">
        <f>1+LARGE($A$11:A6516,1)</f>
        <v>6506</v>
      </c>
      <c r="B6517" s="38" t="str">
        <f>_xlfn.IFNA(IF($U$8="set",VLOOKUP(Search!$A6517,Inventory!$AD$2:$AI$5552,6,FALSE),IF($U$8="Player",VLOOKUP(Search!$A6517,Inventory!$AF$2:$AI$5552,4,FALSE),IF($U$8="BV",VLOOKUP(Search!$A6517,Inventory!$AH$2:$AI$5552,2,FALSE),""))),"")</f>
        <v/>
      </c>
      <c r="C6517" s="38"/>
      <c r="D6517" s="38"/>
      <c r="E6517" s="38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22"/>
    </row>
    <row r="6518" spans="1:22" x14ac:dyDescent="0.2">
      <c r="A6518" s="24">
        <f>1+LARGE($A$11:A6517,1)</f>
        <v>6507</v>
      </c>
      <c r="B6518" s="38" t="str">
        <f>_xlfn.IFNA(IF($U$8="set",VLOOKUP(Search!$A6518,Inventory!$AD$2:$AI$5552,6,FALSE),IF($U$8="Player",VLOOKUP(Search!$A6518,Inventory!$AF$2:$AI$5552,4,FALSE),IF($U$8="BV",VLOOKUP(Search!$A6518,Inventory!$AH$2:$AI$5552,2,FALSE),""))),"")</f>
        <v/>
      </c>
      <c r="C6518" s="38"/>
      <c r="D6518" s="38"/>
      <c r="E6518" s="38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22"/>
    </row>
    <row r="6519" spans="1:22" x14ac:dyDescent="0.2">
      <c r="A6519" s="24">
        <f>1+LARGE($A$11:A6518,1)</f>
        <v>6508</v>
      </c>
      <c r="B6519" s="38" t="str">
        <f>_xlfn.IFNA(IF($U$8="set",VLOOKUP(Search!$A6519,Inventory!$AD$2:$AI$5552,6,FALSE),IF($U$8="Player",VLOOKUP(Search!$A6519,Inventory!$AF$2:$AI$5552,4,FALSE),IF($U$8="BV",VLOOKUP(Search!$A6519,Inventory!$AH$2:$AI$5552,2,FALSE),""))),"")</f>
        <v/>
      </c>
      <c r="C6519" s="38"/>
      <c r="D6519" s="38"/>
      <c r="E6519" s="38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22"/>
    </row>
    <row r="6520" spans="1:22" x14ac:dyDescent="0.2">
      <c r="A6520" s="24">
        <f>1+LARGE($A$11:A6519,1)</f>
        <v>6509</v>
      </c>
      <c r="B6520" s="38" t="str">
        <f>_xlfn.IFNA(IF($U$8="set",VLOOKUP(Search!$A6520,Inventory!$AD$2:$AI$5552,6,FALSE),IF($U$8="Player",VLOOKUP(Search!$A6520,Inventory!$AF$2:$AI$5552,4,FALSE),IF($U$8="BV",VLOOKUP(Search!$A6520,Inventory!$AH$2:$AI$5552,2,FALSE),""))),"")</f>
        <v/>
      </c>
      <c r="C6520" s="38"/>
      <c r="D6520" s="38"/>
      <c r="E6520" s="38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22"/>
    </row>
    <row r="6521" spans="1:22" x14ac:dyDescent="0.2">
      <c r="A6521" s="24">
        <f>1+LARGE($A$11:A6520,1)</f>
        <v>6510</v>
      </c>
      <c r="B6521" s="38" t="str">
        <f>_xlfn.IFNA(IF($U$8="set",VLOOKUP(Search!$A6521,Inventory!$AD$2:$AI$5552,6,FALSE),IF($U$8="Player",VLOOKUP(Search!$A6521,Inventory!$AF$2:$AI$5552,4,FALSE),IF($U$8="BV",VLOOKUP(Search!$A6521,Inventory!$AH$2:$AI$5552,2,FALSE),""))),"")</f>
        <v/>
      </c>
      <c r="C6521" s="38"/>
      <c r="D6521" s="38"/>
      <c r="E6521" s="38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22"/>
    </row>
    <row r="6522" spans="1:22" x14ac:dyDescent="0.2">
      <c r="A6522" s="24">
        <f>1+LARGE($A$11:A6521,1)</f>
        <v>6511</v>
      </c>
      <c r="B6522" s="38" t="str">
        <f>_xlfn.IFNA(IF($U$8="set",VLOOKUP(Search!$A6522,Inventory!$AD$2:$AI$5552,6,FALSE),IF($U$8="Player",VLOOKUP(Search!$A6522,Inventory!$AF$2:$AI$5552,4,FALSE),IF($U$8="BV",VLOOKUP(Search!$A6522,Inventory!$AH$2:$AI$5552,2,FALSE),""))),"")</f>
        <v/>
      </c>
      <c r="C6522" s="38"/>
      <c r="D6522" s="38"/>
      <c r="E6522" s="38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22"/>
    </row>
    <row r="6523" spans="1:22" x14ac:dyDescent="0.2">
      <c r="A6523" s="24">
        <f>1+LARGE($A$11:A6522,1)</f>
        <v>6512</v>
      </c>
      <c r="B6523" s="38" t="str">
        <f>_xlfn.IFNA(IF($U$8="set",VLOOKUP(Search!$A6523,Inventory!$AD$2:$AI$5552,6,FALSE),IF($U$8="Player",VLOOKUP(Search!$A6523,Inventory!$AF$2:$AI$5552,4,FALSE),IF($U$8="BV",VLOOKUP(Search!$A6523,Inventory!$AH$2:$AI$5552,2,FALSE),""))),"")</f>
        <v/>
      </c>
      <c r="C6523" s="38"/>
      <c r="D6523" s="38"/>
      <c r="E6523" s="38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22"/>
    </row>
    <row r="6524" spans="1:22" x14ac:dyDescent="0.2">
      <c r="A6524" s="24">
        <f>1+LARGE($A$11:A6523,1)</f>
        <v>6513</v>
      </c>
      <c r="B6524" s="38" t="str">
        <f>_xlfn.IFNA(IF($U$8="set",VLOOKUP(Search!$A6524,Inventory!$AD$2:$AI$5552,6,FALSE),IF($U$8="Player",VLOOKUP(Search!$A6524,Inventory!$AF$2:$AI$5552,4,FALSE),IF($U$8="BV",VLOOKUP(Search!$A6524,Inventory!$AH$2:$AI$5552,2,FALSE),""))),"")</f>
        <v/>
      </c>
      <c r="C6524" s="38"/>
      <c r="D6524" s="38"/>
      <c r="E6524" s="38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22"/>
    </row>
    <row r="6525" spans="1:22" x14ac:dyDescent="0.2">
      <c r="A6525" s="24">
        <f>1+LARGE($A$11:A6524,1)</f>
        <v>6514</v>
      </c>
      <c r="B6525" s="38" t="str">
        <f>_xlfn.IFNA(IF($U$8="set",VLOOKUP(Search!$A6525,Inventory!$AD$2:$AI$5552,6,FALSE),IF($U$8="Player",VLOOKUP(Search!$A6525,Inventory!$AF$2:$AI$5552,4,FALSE),IF($U$8="BV",VLOOKUP(Search!$A6525,Inventory!$AH$2:$AI$5552,2,FALSE),""))),"")</f>
        <v/>
      </c>
      <c r="C6525" s="38"/>
      <c r="D6525" s="38"/>
      <c r="E6525" s="38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22"/>
    </row>
    <row r="6526" spans="1:22" x14ac:dyDescent="0.2">
      <c r="A6526" s="24">
        <f>1+LARGE($A$11:A6525,1)</f>
        <v>6515</v>
      </c>
      <c r="B6526" s="38" t="str">
        <f>_xlfn.IFNA(IF($U$8="set",VLOOKUP(Search!$A6526,Inventory!$AD$2:$AI$5552,6,FALSE),IF($U$8="Player",VLOOKUP(Search!$A6526,Inventory!$AF$2:$AI$5552,4,FALSE),IF($U$8="BV",VLOOKUP(Search!$A6526,Inventory!$AH$2:$AI$5552,2,FALSE),""))),"")</f>
        <v/>
      </c>
      <c r="C6526" s="38"/>
      <c r="D6526" s="38"/>
      <c r="E6526" s="38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22"/>
    </row>
    <row r="6527" spans="1:22" x14ac:dyDescent="0.2">
      <c r="A6527" s="24">
        <f>1+LARGE($A$11:A6526,1)</f>
        <v>6516</v>
      </c>
      <c r="B6527" s="38" t="str">
        <f>_xlfn.IFNA(IF($U$8="set",VLOOKUP(Search!$A6527,Inventory!$AD$2:$AI$5552,6,FALSE),IF($U$8="Player",VLOOKUP(Search!$A6527,Inventory!$AF$2:$AI$5552,4,FALSE),IF($U$8="BV",VLOOKUP(Search!$A6527,Inventory!$AH$2:$AI$5552,2,FALSE),""))),"")</f>
        <v/>
      </c>
      <c r="C6527" s="38"/>
      <c r="D6527" s="38"/>
      <c r="E6527" s="38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22"/>
    </row>
    <row r="6528" spans="1:22" x14ac:dyDescent="0.2">
      <c r="A6528" s="24">
        <f>1+LARGE($A$11:A6527,1)</f>
        <v>6517</v>
      </c>
      <c r="B6528" s="38" t="str">
        <f>_xlfn.IFNA(IF($U$8="set",VLOOKUP(Search!$A6528,Inventory!$AD$2:$AI$5552,6,FALSE),IF($U$8="Player",VLOOKUP(Search!$A6528,Inventory!$AF$2:$AI$5552,4,FALSE),IF($U$8="BV",VLOOKUP(Search!$A6528,Inventory!$AH$2:$AI$5552,2,FALSE),""))),"")</f>
        <v/>
      </c>
      <c r="C6528" s="38"/>
      <c r="D6528" s="38"/>
      <c r="E6528" s="38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22"/>
    </row>
    <row r="6529" spans="1:22" x14ac:dyDescent="0.2">
      <c r="A6529" s="24">
        <f>1+LARGE($A$11:A6528,1)</f>
        <v>6518</v>
      </c>
      <c r="B6529" s="38" t="str">
        <f>_xlfn.IFNA(IF($U$8="set",VLOOKUP(Search!$A6529,Inventory!$AD$2:$AI$5552,6,FALSE),IF($U$8="Player",VLOOKUP(Search!$A6529,Inventory!$AF$2:$AI$5552,4,FALSE),IF($U$8="BV",VLOOKUP(Search!$A6529,Inventory!$AH$2:$AI$5552,2,FALSE),""))),"")</f>
        <v/>
      </c>
      <c r="C6529" s="38"/>
      <c r="D6529" s="38"/>
      <c r="E6529" s="38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22"/>
    </row>
    <row r="6530" spans="1:22" x14ac:dyDescent="0.2">
      <c r="A6530" s="24">
        <f>1+LARGE($A$11:A6529,1)</f>
        <v>6519</v>
      </c>
      <c r="B6530" s="38" t="str">
        <f>_xlfn.IFNA(IF($U$8="set",VLOOKUP(Search!$A6530,Inventory!$AD$2:$AI$5552,6,FALSE),IF($U$8="Player",VLOOKUP(Search!$A6530,Inventory!$AF$2:$AI$5552,4,FALSE),IF($U$8="BV",VLOOKUP(Search!$A6530,Inventory!$AH$2:$AI$5552,2,FALSE),""))),"")</f>
        <v/>
      </c>
      <c r="C6530" s="38"/>
      <c r="D6530" s="38"/>
      <c r="E6530" s="38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22"/>
    </row>
    <row r="6531" spans="1:22" x14ac:dyDescent="0.2">
      <c r="A6531" s="24">
        <f>1+LARGE($A$11:A6530,1)</f>
        <v>6520</v>
      </c>
      <c r="B6531" s="38" t="str">
        <f>_xlfn.IFNA(IF($U$8="set",VLOOKUP(Search!$A6531,Inventory!$AD$2:$AI$5552,6,FALSE),IF($U$8="Player",VLOOKUP(Search!$A6531,Inventory!$AF$2:$AI$5552,4,FALSE),IF($U$8="BV",VLOOKUP(Search!$A6531,Inventory!$AH$2:$AI$5552,2,FALSE),""))),"")</f>
        <v/>
      </c>
      <c r="C6531" s="38"/>
      <c r="D6531" s="38"/>
      <c r="E6531" s="38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22"/>
    </row>
    <row r="6532" spans="1:22" x14ac:dyDescent="0.2">
      <c r="A6532" s="24">
        <f>1+LARGE($A$11:A6531,1)</f>
        <v>6521</v>
      </c>
      <c r="B6532" s="38" t="str">
        <f>_xlfn.IFNA(IF($U$8="set",VLOOKUP(Search!$A6532,Inventory!$AD$2:$AI$5552,6,FALSE),IF($U$8="Player",VLOOKUP(Search!$A6532,Inventory!$AF$2:$AI$5552,4,FALSE),IF($U$8="BV",VLOOKUP(Search!$A6532,Inventory!$AH$2:$AI$5552,2,FALSE),""))),"")</f>
        <v/>
      </c>
      <c r="C6532" s="38"/>
      <c r="D6532" s="38"/>
      <c r="E6532" s="38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22"/>
    </row>
    <row r="6533" spans="1:22" x14ac:dyDescent="0.2">
      <c r="A6533" s="24">
        <f>1+LARGE($A$11:A6532,1)</f>
        <v>6522</v>
      </c>
      <c r="B6533" s="38" t="str">
        <f>_xlfn.IFNA(IF($U$8="set",VLOOKUP(Search!$A6533,Inventory!$AD$2:$AI$5552,6,FALSE),IF($U$8="Player",VLOOKUP(Search!$A6533,Inventory!$AF$2:$AI$5552,4,FALSE),IF($U$8="BV",VLOOKUP(Search!$A6533,Inventory!$AH$2:$AI$5552,2,FALSE),""))),"")</f>
        <v/>
      </c>
      <c r="C6533" s="38"/>
      <c r="D6533" s="38"/>
      <c r="E6533" s="38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22"/>
    </row>
    <row r="6534" spans="1:22" x14ac:dyDescent="0.2">
      <c r="A6534" s="24">
        <f>1+LARGE($A$11:A6533,1)</f>
        <v>6523</v>
      </c>
      <c r="B6534" s="38" t="str">
        <f>_xlfn.IFNA(IF($U$8="set",VLOOKUP(Search!$A6534,Inventory!$AD$2:$AI$5552,6,FALSE),IF($U$8="Player",VLOOKUP(Search!$A6534,Inventory!$AF$2:$AI$5552,4,FALSE),IF($U$8="BV",VLOOKUP(Search!$A6534,Inventory!$AH$2:$AI$5552,2,FALSE),""))),"")</f>
        <v/>
      </c>
      <c r="C6534" s="38"/>
      <c r="D6534" s="38"/>
      <c r="E6534" s="38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22"/>
    </row>
    <row r="6535" spans="1:22" x14ac:dyDescent="0.2">
      <c r="A6535" s="24">
        <f>1+LARGE($A$11:A6534,1)</f>
        <v>6524</v>
      </c>
      <c r="B6535" s="38" t="str">
        <f>_xlfn.IFNA(IF($U$8="set",VLOOKUP(Search!$A6535,Inventory!$AD$2:$AI$5552,6,FALSE),IF($U$8="Player",VLOOKUP(Search!$A6535,Inventory!$AF$2:$AI$5552,4,FALSE),IF($U$8="BV",VLOOKUP(Search!$A6535,Inventory!$AH$2:$AI$5552,2,FALSE),""))),"")</f>
        <v/>
      </c>
      <c r="C6535" s="38"/>
      <c r="D6535" s="38"/>
      <c r="E6535" s="38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22"/>
    </row>
    <row r="6536" spans="1:22" x14ac:dyDescent="0.2">
      <c r="A6536" s="24">
        <f>1+LARGE($A$11:A6535,1)</f>
        <v>6525</v>
      </c>
      <c r="B6536" s="38" t="str">
        <f>_xlfn.IFNA(IF($U$8="set",VLOOKUP(Search!$A6536,Inventory!$AD$2:$AI$5552,6,FALSE),IF($U$8="Player",VLOOKUP(Search!$A6536,Inventory!$AF$2:$AI$5552,4,FALSE),IF($U$8="BV",VLOOKUP(Search!$A6536,Inventory!$AH$2:$AI$5552,2,FALSE),""))),"")</f>
        <v/>
      </c>
      <c r="C6536" s="38"/>
      <c r="D6536" s="38"/>
      <c r="E6536" s="38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22"/>
    </row>
    <row r="6537" spans="1:22" x14ac:dyDescent="0.2">
      <c r="A6537" s="24">
        <f>1+LARGE($A$11:A6536,1)</f>
        <v>6526</v>
      </c>
      <c r="B6537" s="38" t="str">
        <f>_xlfn.IFNA(IF($U$8="set",VLOOKUP(Search!$A6537,Inventory!$AD$2:$AI$5552,6,FALSE),IF($U$8="Player",VLOOKUP(Search!$A6537,Inventory!$AF$2:$AI$5552,4,FALSE),IF($U$8="BV",VLOOKUP(Search!$A6537,Inventory!$AH$2:$AI$5552,2,FALSE),""))),"")</f>
        <v/>
      </c>
      <c r="C6537" s="38"/>
      <c r="D6537" s="38"/>
      <c r="E6537" s="38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22"/>
    </row>
    <row r="6538" spans="1:22" x14ac:dyDescent="0.2">
      <c r="A6538" s="24">
        <f>1+LARGE($A$11:A6537,1)</f>
        <v>6527</v>
      </c>
      <c r="B6538" s="38" t="str">
        <f>_xlfn.IFNA(IF($U$8="set",VLOOKUP(Search!$A6538,Inventory!$AD$2:$AI$5552,6,FALSE),IF($U$8="Player",VLOOKUP(Search!$A6538,Inventory!$AF$2:$AI$5552,4,FALSE),IF($U$8="BV",VLOOKUP(Search!$A6538,Inventory!$AH$2:$AI$5552,2,FALSE),""))),"")</f>
        <v/>
      </c>
      <c r="C6538" s="38"/>
      <c r="D6538" s="38"/>
      <c r="E6538" s="38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22"/>
    </row>
    <row r="6539" spans="1:22" x14ac:dyDescent="0.2">
      <c r="A6539" s="24">
        <f>1+LARGE($A$11:A6538,1)</f>
        <v>6528</v>
      </c>
      <c r="B6539" s="38" t="str">
        <f>_xlfn.IFNA(IF($U$8="set",VLOOKUP(Search!$A6539,Inventory!$AD$2:$AI$5552,6,FALSE),IF($U$8="Player",VLOOKUP(Search!$A6539,Inventory!$AF$2:$AI$5552,4,FALSE),IF($U$8="BV",VLOOKUP(Search!$A6539,Inventory!$AH$2:$AI$5552,2,FALSE),""))),"")</f>
        <v/>
      </c>
      <c r="C6539" s="38"/>
      <c r="D6539" s="38"/>
      <c r="E6539" s="38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22"/>
    </row>
    <row r="6540" spans="1:22" x14ac:dyDescent="0.2">
      <c r="A6540" s="24">
        <f>1+LARGE($A$11:A6539,1)</f>
        <v>6529</v>
      </c>
      <c r="B6540" s="38" t="str">
        <f>_xlfn.IFNA(IF($U$8="set",VLOOKUP(Search!$A6540,Inventory!$AD$2:$AI$5552,6,FALSE),IF($U$8="Player",VLOOKUP(Search!$A6540,Inventory!$AF$2:$AI$5552,4,FALSE),IF($U$8="BV",VLOOKUP(Search!$A6540,Inventory!$AH$2:$AI$5552,2,FALSE),""))),"")</f>
        <v/>
      </c>
      <c r="C6540" s="38"/>
      <c r="D6540" s="38"/>
      <c r="E6540" s="38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22"/>
    </row>
    <row r="6541" spans="1:22" x14ac:dyDescent="0.2">
      <c r="A6541" s="24">
        <f>1+LARGE($A$11:A6540,1)</f>
        <v>6530</v>
      </c>
      <c r="B6541" s="38" t="str">
        <f>_xlfn.IFNA(IF($U$8="set",VLOOKUP(Search!$A6541,Inventory!$AD$2:$AI$5552,6,FALSE),IF($U$8="Player",VLOOKUP(Search!$A6541,Inventory!$AF$2:$AI$5552,4,FALSE),IF($U$8="BV",VLOOKUP(Search!$A6541,Inventory!$AH$2:$AI$5552,2,FALSE),""))),"")</f>
        <v/>
      </c>
      <c r="C6541" s="38"/>
      <c r="D6541" s="38"/>
      <c r="E6541" s="38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22"/>
    </row>
    <row r="6542" spans="1:22" x14ac:dyDescent="0.2">
      <c r="A6542" s="24">
        <f>1+LARGE($A$11:A6541,1)</f>
        <v>6531</v>
      </c>
      <c r="B6542" s="38" t="str">
        <f>_xlfn.IFNA(IF($U$8="set",VLOOKUP(Search!$A6542,Inventory!$AD$2:$AI$5552,6,FALSE),IF($U$8="Player",VLOOKUP(Search!$A6542,Inventory!$AF$2:$AI$5552,4,FALSE),IF($U$8="BV",VLOOKUP(Search!$A6542,Inventory!$AH$2:$AI$5552,2,FALSE),""))),"")</f>
        <v/>
      </c>
      <c r="C6542" s="38"/>
      <c r="D6542" s="38"/>
      <c r="E6542" s="38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22"/>
    </row>
    <row r="6543" spans="1:22" x14ac:dyDescent="0.2">
      <c r="A6543" s="24">
        <f>1+LARGE($A$11:A6542,1)</f>
        <v>6532</v>
      </c>
      <c r="B6543" s="38" t="str">
        <f>_xlfn.IFNA(IF($U$8="set",VLOOKUP(Search!$A6543,Inventory!$AD$2:$AI$5552,6,FALSE),IF($U$8="Player",VLOOKUP(Search!$A6543,Inventory!$AF$2:$AI$5552,4,FALSE),IF($U$8="BV",VLOOKUP(Search!$A6543,Inventory!$AH$2:$AI$5552,2,FALSE),""))),"")</f>
        <v/>
      </c>
      <c r="C6543" s="38"/>
      <c r="D6543" s="38"/>
      <c r="E6543" s="38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22"/>
    </row>
    <row r="6544" spans="1:22" x14ac:dyDescent="0.2">
      <c r="A6544" s="24">
        <f>1+LARGE($A$11:A6543,1)</f>
        <v>6533</v>
      </c>
      <c r="B6544" s="38" t="str">
        <f>_xlfn.IFNA(IF($U$8="set",VLOOKUP(Search!$A6544,Inventory!$AD$2:$AI$5552,6,FALSE),IF($U$8="Player",VLOOKUP(Search!$A6544,Inventory!$AF$2:$AI$5552,4,FALSE),IF($U$8="BV",VLOOKUP(Search!$A6544,Inventory!$AH$2:$AI$5552,2,FALSE),""))),"")</f>
        <v/>
      </c>
      <c r="C6544" s="38"/>
      <c r="D6544" s="38"/>
      <c r="E6544" s="38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22"/>
    </row>
    <row r="6545" spans="1:22" x14ac:dyDescent="0.2">
      <c r="A6545" s="24">
        <f>1+LARGE($A$11:A6544,1)</f>
        <v>6534</v>
      </c>
      <c r="B6545" s="38" t="str">
        <f>_xlfn.IFNA(IF($U$8="set",VLOOKUP(Search!$A6545,Inventory!$AD$2:$AI$5552,6,FALSE),IF($U$8="Player",VLOOKUP(Search!$A6545,Inventory!$AF$2:$AI$5552,4,FALSE),IF($U$8="BV",VLOOKUP(Search!$A6545,Inventory!$AH$2:$AI$5552,2,FALSE),""))),"")</f>
        <v/>
      </c>
      <c r="C6545" s="38"/>
      <c r="D6545" s="38"/>
      <c r="E6545" s="38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22"/>
    </row>
    <row r="6546" spans="1:22" x14ac:dyDescent="0.2">
      <c r="A6546" s="24">
        <f>1+LARGE($A$11:A6545,1)</f>
        <v>6535</v>
      </c>
      <c r="B6546" s="38" t="str">
        <f>_xlfn.IFNA(IF($U$8="set",VLOOKUP(Search!$A6546,Inventory!$AD$2:$AI$5552,6,FALSE),IF($U$8="Player",VLOOKUP(Search!$A6546,Inventory!$AF$2:$AI$5552,4,FALSE),IF($U$8="BV",VLOOKUP(Search!$A6546,Inventory!$AH$2:$AI$5552,2,FALSE),""))),"")</f>
        <v/>
      </c>
      <c r="C6546" s="38"/>
      <c r="D6546" s="38"/>
      <c r="E6546" s="38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22"/>
    </row>
    <row r="6547" spans="1:22" x14ac:dyDescent="0.2">
      <c r="A6547" s="24">
        <f>1+LARGE($A$11:A6546,1)</f>
        <v>6536</v>
      </c>
      <c r="B6547" s="38" t="str">
        <f>_xlfn.IFNA(IF($U$8="set",VLOOKUP(Search!$A6547,Inventory!$AD$2:$AI$5552,6,FALSE),IF($U$8="Player",VLOOKUP(Search!$A6547,Inventory!$AF$2:$AI$5552,4,FALSE),IF($U$8="BV",VLOOKUP(Search!$A6547,Inventory!$AH$2:$AI$5552,2,FALSE),""))),"")</f>
        <v/>
      </c>
      <c r="C6547" s="38"/>
      <c r="D6547" s="38"/>
      <c r="E6547" s="38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22"/>
    </row>
    <row r="6548" spans="1:22" x14ac:dyDescent="0.2">
      <c r="A6548" s="24">
        <f>1+LARGE($A$11:A6547,1)</f>
        <v>6537</v>
      </c>
      <c r="B6548" s="38" t="str">
        <f>_xlfn.IFNA(IF($U$8="set",VLOOKUP(Search!$A6548,Inventory!$AD$2:$AI$5552,6,FALSE),IF($U$8="Player",VLOOKUP(Search!$A6548,Inventory!$AF$2:$AI$5552,4,FALSE),IF($U$8="BV",VLOOKUP(Search!$A6548,Inventory!$AH$2:$AI$5552,2,FALSE),""))),"")</f>
        <v/>
      </c>
      <c r="C6548" s="38"/>
      <c r="D6548" s="38"/>
      <c r="E6548" s="38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22"/>
    </row>
    <row r="6549" spans="1:22" x14ac:dyDescent="0.2">
      <c r="A6549" s="24">
        <f>1+LARGE($A$11:A6548,1)</f>
        <v>6538</v>
      </c>
      <c r="B6549" s="38" t="str">
        <f>_xlfn.IFNA(IF($U$8="set",VLOOKUP(Search!$A6549,Inventory!$AD$2:$AI$5552,6,FALSE),IF($U$8="Player",VLOOKUP(Search!$A6549,Inventory!$AF$2:$AI$5552,4,FALSE),IF($U$8="BV",VLOOKUP(Search!$A6549,Inventory!$AH$2:$AI$5552,2,FALSE),""))),"")</f>
        <v/>
      </c>
      <c r="C6549" s="38"/>
      <c r="D6549" s="38"/>
      <c r="E6549" s="38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22"/>
    </row>
    <row r="6550" spans="1:22" x14ac:dyDescent="0.2">
      <c r="A6550" s="24">
        <f>1+LARGE($A$11:A6549,1)</f>
        <v>6539</v>
      </c>
      <c r="B6550" s="38" t="str">
        <f>_xlfn.IFNA(IF($U$8="set",VLOOKUP(Search!$A6550,Inventory!$AD$2:$AI$5552,6,FALSE),IF($U$8="Player",VLOOKUP(Search!$A6550,Inventory!$AF$2:$AI$5552,4,FALSE),IF($U$8="BV",VLOOKUP(Search!$A6550,Inventory!$AH$2:$AI$5552,2,FALSE),""))),"")</f>
        <v/>
      </c>
      <c r="C6550" s="38"/>
      <c r="D6550" s="38"/>
      <c r="E6550" s="38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22"/>
    </row>
    <row r="6551" spans="1:22" x14ac:dyDescent="0.2">
      <c r="A6551" s="24">
        <f>1+LARGE($A$11:A6550,1)</f>
        <v>6540</v>
      </c>
      <c r="B6551" s="38" t="str">
        <f>_xlfn.IFNA(IF($U$8="set",VLOOKUP(Search!$A6551,Inventory!$AD$2:$AI$5552,6,FALSE),IF($U$8="Player",VLOOKUP(Search!$A6551,Inventory!$AF$2:$AI$5552,4,FALSE),IF($U$8="BV",VLOOKUP(Search!$A6551,Inventory!$AH$2:$AI$5552,2,FALSE),""))),"")</f>
        <v/>
      </c>
      <c r="C6551" s="38"/>
      <c r="D6551" s="38"/>
      <c r="E6551" s="38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22"/>
    </row>
    <row r="6552" spans="1:22" x14ac:dyDescent="0.2">
      <c r="A6552" s="24">
        <f>1+LARGE($A$11:A6551,1)</f>
        <v>6541</v>
      </c>
      <c r="B6552" s="38" t="str">
        <f>_xlfn.IFNA(IF($U$8="set",VLOOKUP(Search!$A6552,Inventory!$AD$2:$AI$5552,6,FALSE),IF($U$8="Player",VLOOKUP(Search!$A6552,Inventory!$AF$2:$AI$5552,4,FALSE),IF($U$8="BV",VLOOKUP(Search!$A6552,Inventory!$AH$2:$AI$5552,2,FALSE),""))),"")</f>
        <v/>
      </c>
      <c r="C6552" s="38"/>
      <c r="D6552" s="38"/>
      <c r="E6552" s="38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22"/>
    </row>
    <row r="6553" spans="1:22" x14ac:dyDescent="0.2">
      <c r="A6553" s="24">
        <f>1+LARGE($A$11:A6552,1)</f>
        <v>6542</v>
      </c>
      <c r="B6553" s="38" t="str">
        <f>_xlfn.IFNA(IF($U$8="set",VLOOKUP(Search!$A6553,Inventory!$AD$2:$AI$5552,6,FALSE),IF($U$8="Player",VLOOKUP(Search!$A6553,Inventory!$AF$2:$AI$5552,4,FALSE),IF($U$8="BV",VLOOKUP(Search!$A6553,Inventory!$AH$2:$AI$5552,2,FALSE),""))),"")</f>
        <v/>
      </c>
      <c r="C6553" s="38"/>
      <c r="D6553" s="38"/>
      <c r="E6553" s="38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22"/>
    </row>
    <row r="6554" spans="1:22" x14ac:dyDescent="0.2">
      <c r="A6554" s="24">
        <f>1+LARGE($A$11:A6553,1)</f>
        <v>6543</v>
      </c>
      <c r="B6554" s="38" t="str">
        <f>_xlfn.IFNA(IF($U$8="set",VLOOKUP(Search!$A6554,Inventory!$AD$2:$AI$5552,6,FALSE),IF($U$8="Player",VLOOKUP(Search!$A6554,Inventory!$AF$2:$AI$5552,4,FALSE),IF($U$8="BV",VLOOKUP(Search!$A6554,Inventory!$AH$2:$AI$5552,2,FALSE),""))),"")</f>
        <v/>
      </c>
      <c r="C6554" s="38"/>
      <c r="D6554" s="38"/>
      <c r="E6554" s="38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22"/>
    </row>
    <row r="6555" spans="1:22" x14ac:dyDescent="0.2">
      <c r="A6555" s="24">
        <f>1+LARGE($A$11:A6554,1)</f>
        <v>6544</v>
      </c>
      <c r="B6555" s="38" t="str">
        <f>_xlfn.IFNA(IF($U$8="set",VLOOKUP(Search!$A6555,Inventory!$AD$2:$AI$5552,6,FALSE),IF($U$8="Player",VLOOKUP(Search!$A6555,Inventory!$AF$2:$AI$5552,4,FALSE),IF($U$8="BV",VLOOKUP(Search!$A6555,Inventory!$AH$2:$AI$5552,2,FALSE),""))),"")</f>
        <v/>
      </c>
      <c r="C6555" s="38"/>
      <c r="D6555" s="38"/>
      <c r="E6555" s="38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22"/>
    </row>
    <row r="6556" spans="1:22" x14ac:dyDescent="0.2">
      <c r="A6556" s="24">
        <f>1+LARGE($A$11:A6555,1)</f>
        <v>6545</v>
      </c>
      <c r="B6556" s="38" t="str">
        <f>_xlfn.IFNA(IF($U$8="set",VLOOKUP(Search!$A6556,Inventory!$AD$2:$AI$5552,6,FALSE),IF($U$8="Player",VLOOKUP(Search!$A6556,Inventory!$AF$2:$AI$5552,4,FALSE),IF($U$8="BV",VLOOKUP(Search!$A6556,Inventory!$AH$2:$AI$5552,2,FALSE),""))),"")</f>
        <v/>
      </c>
      <c r="C6556" s="38"/>
      <c r="D6556" s="38"/>
      <c r="E6556" s="38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22"/>
    </row>
    <row r="6557" spans="1:22" x14ac:dyDescent="0.2">
      <c r="A6557" s="24">
        <f>1+LARGE($A$11:A6556,1)</f>
        <v>6546</v>
      </c>
      <c r="B6557" s="38" t="str">
        <f>_xlfn.IFNA(IF($U$8="set",VLOOKUP(Search!$A6557,Inventory!$AD$2:$AI$5552,6,FALSE),IF($U$8="Player",VLOOKUP(Search!$A6557,Inventory!$AF$2:$AI$5552,4,FALSE),IF($U$8="BV",VLOOKUP(Search!$A6557,Inventory!$AH$2:$AI$5552,2,FALSE),""))),"")</f>
        <v/>
      </c>
      <c r="C6557" s="38"/>
      <c r="D6557" s="38"/>
      <c r="E6557" s="38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22"/>
    </row>
    <row r="6558" spans="1:22" x14ac:dyDescent="0.2">
      <c r="A6558" s="24">
        <f>1+LARGE($A$11:A6557,1)</f>
        <v>6547</v>
      </c>
      <c r="B6558" s="38" t="str">
        <f>_xlfn.IFNA(IF($U$8="set",VLOOKUP(Search!$A6558,Inventory!$AD$2:$AI$5552,6,FALSE),IF($U$8="Player",VLOOKUP(Search!$A6558,Inventory!$AF$2:$AI$5552,4,FALSE),IF($U$8="BV",VLOOKUP(Search!$A6558,Inventory!$AH$2:$AI$5552,2,FALSE),""))),"")</f>
        <v/>
      </c>
      <c r="C6558" s="38"/>
      <c r="D6558" s="38"/>
      <c r="E6558" s="38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22"/>
    </row>
    <row r="6559" spans="1:22" x14ac:dyDescent="0.2">
      <c r="A6559" s="24">
        <f>1+LARGE($A$11:A6558,1)</f>
        <v>6548</v>
      </c>
      <c r="B6559" s="38" t="str">
        <f>_xlfn.IFNA(IF($U$8="set",VLOOKUP(Search!$A6559,Inventory!$AD$2:$AI$5552,6,FALSE),IF($U$8="Player",VLOOKUP(Search!$A6559,Inventory!$AF$2:$AI$5552,4,FALSE),IF($U$8="BV",VLOOKUP(Search!$A6559,Inventory!$AH$2:$AI$5552,2,FALSE),""))),"")</f>
        <v/>
      </c>
      <c r="C6559" s="38"/>
      <c r="D6559" s="38"/>
      <c r="E6559" s="38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22"/>
    </row>
    <row r="6560" spans="1:22" x14ac:dyDescent="0.2">
      <c r="A6560" s="24">
        <f>1+LARGE($A$11:A6559,1)</f>
        <v>6549</v>
      </c>
      <c r="B6560" s="38" t="str">
        <f>_xlfn.IFNA(IF($U$8="set",VLOOKUP(Search!$A6560,Inventory!$AD$2:$AI$5552,6,FALSE),IF($U$8="Player",VLOOKUP(Search!$A6560,Inventory!$AF$2:$AI$5552,4,FALSE),IF($U$8="BV",VLOOKUP(Search!$A6560,Inventory!$AH$2:$AI$5552,2,FALSE),""))),"")</f>
        <v/>
      </c>
      <c r="C6560" s="38"/>
      <c r="D6560" s="38"/>
      <c r="E6560" s="38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22"/>
    </row>
    <row r="6561" spans="1:22" x14ac:dyDescent="0.2">
      <c r="A6561" s="24">
        <f>1+LARGE($A$11:A6560,1)</f>
        <v>6550</v>
      </c>
      <c r="B6561" s="38" t="str">
        <f>_xlfn.IFNA(IF($U$8="set",VLOOKUP(Search!$A6561,Inventory!$AD$2:$AI$5552,6,FALSE),IF($U$8="Player",VLOOKUP(Search!$A6561,Inventory!$AF$2:$AI$5552,4,FALSE),IF($U$8="BV",VLOOKUP(Search!$A6561,Inventory!$AH$2:$AI$5552,2,FALSE),""))),"")</f>
        <v/>
      </c>
      <c r="C6561" s="38"/>
      <c r="D6561" s="38"/>
      <c r="E6561" s="38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22"/>
    </row>
    <row r="6562" spans="1:22" x14ac:dyDescent="0.2">
      <c r="A6562" s="24">
        <f>1+LARGE($A$11:A6561,1)</f>
        <v>6551</v>
      </c>
      <c r="B6562" s="38" t="str">
        <f>_xlfn.IFNA(IF($U$8="set",VLOOKUP(Search!$A6562,Inventory!$AD$2:$AI$5552,6,FALSE),IF($U$8="Player",VLOOKUP(Search!$A6562,Inventory!$AF$2:$AI$5552,4,FALSE),IF($U$8="BV",VLOOKUP(Search!$A6562,Inventory!$AH$2:$AI$5552,2,FALSE),""))),"")</f>
        <v/>
      </c>
      <c r="C6562" s="38"/>
      <c r="D6562" s="38"/>
      <c r="E6562" s="38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22"/>
    </row>
    <row r="6563" spans="1:22" x14ac:dyDescent="0.2">
      <c r="A6563" s="24">
        <f>1+LARGE($A$11:A6562,1)</f>
        <v>6552</v>
      </c>
      <c r="B6563" s="38" t="str">
        <f>_xlfn.IFNA(IF($U$8="set",VLOOKUP(Search!$A6563,Inventory!$AD$2:$AI$5552,6,FALSE),IF($U$8="Player",VLOOKUP(Search!$A6563,Inventory!$AF$2:$AI$5552,4,FALSE),IF($U$8="BV",VLOOKUP(Search!$A6563,Inventory!$AH$2:$AI$5552,2,FALSE),""))),"")</f>
        <v/>
      </c>
      <c r="C6563" s="38"/>
      <c r="D6563" s="38"/>
      <c r="E6563" s="38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22"/>
    </row>
    <row r="6564" spans="1:22" x14ac:dyDescent="0.2">
      <c r="A6564" s="24">
        <f>1+LARGE($A$11:A6563,1)</f>
        <v>6553</v>
      </c>
      <c r="B6564" s="38" t="str">
        <f>_xlfn.IFNA(IF($U$8="set",VLOOKUP(Search!$A6564,Inventory!$AD$2:$AI$5552,6,FALSE),IF($U$8="Player",VLOOKUP(Search!$A6564,Inventory!$AF$2:$AI$5552,4,FALSE),IF($U$8="BV",VLOOKUP(Search!$A6564,Inventory!$AH$2:$AI$5552,2,FALSE),""))),"")</f>
        <v/>
      </c>
      <c r="C6564" s="38"/>
      <c r="D6564" s="38"/>
      <c r="E6564" s="38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22"/>
    </row>
    <row r="6565" spans="1:22" x14ac:dyDescent="0.2">
      <c r="A6565" s="24">
        <f>1+LARGE($A$11:A6564,1)</f>
        <v>6554</v>
      </c>
      <c r="B6565" s="38" t="str">
        <f>_xlfn.IFNA(IF($U$8="set",VLOOKUP(Search!$A6565,Inventory!$AD$2:$AI$5552,6,FALSE),IF($U$8="Player",VLOOKUP(Search!$A6565,Inventory!$AF$2:$AI$5552,4,FALSE),IF($U$8="BV",VLOOKUP(Search!$A6565,Inventory!$AH$2:$AI$5552,2,FALSE),""))),"")</f>
        <v/>
      </c>
      <c r="C6565" s="38"/>
      <c r="D6565" s="38"/>
      <c r="E6565" s="38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22"/>
    </row>
    <row r="6566" spans="1:22" x14ac:dyDescent="0.2">
      <c r="A6566" s="24">
        <f>1+LARGE($A$11:A6565,1)</f>
        <v>6555</v>
      </c>
      <c r="B6566" s="38" t="str">
        <f>_xlfn.IFNA(IF($U$8="set",VLOOKUP(Search!$A6566,Inventory!$AD$2:$AI$5552,6,FALSE),IF($U$8="Player",VLOOKUP(Search!$A6566,Inventory!$AF$2:$AI$5552,4,FALSE),IF($U$8="BV",VLOOKUP(Search!$A6566,Inventory!$AH$2:$AI$5552,2,FALSE),""))),"")</f>
        <v/>
      </c>
      <c r="C6566" s="38"/>
      <c r="D6566" s="38"/>
      <c r="E6566" s="38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22"/>
    </row>
    <row r="6567" spans="1:22" x14ac:dyDescent="0.2">
      <c r="A6567" s="24">
        <f>1+LARGE($A$11:A6566,1)</f>
        <v>6556</v>
      </c>
      <c r="B6567" s="38" t="str">
        <f>_xlfn.IFNA(IF($U$8="set",VLOOKUP(Search!$A6567,Inventory!$AD$2:$AI$5552,6,FALSE),IF($U$8="Player",VLOOKUP(Search!$A6567,Inventory!$AF$2:$AI$5552,4,FALSE),IF($U$8="BV",VLOOKUP(Search!$A6567,Inventory!$AH$2:$AI$5552,2,FALSE),""))),"")</f>
        <v/>
      </c>
      <c r="C6567" s="38"/>
      <c r="D6567" s="38"/>
      <c r="E6567" s="38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22"/>
    </row>
    <row r="6568" spans="1:22" x14ac:dyDescent="0.2">
      <c r="A6568" s="24">
        <f>1+LARGE($A$11:A6567,1)</f>
        <v>6557</v>
      </c>
      <c r="B6568" s="38" t="str">
        <f>_xlfn.IFNA(IF($U$8="set",VLOOKUP(Search!$A6568,Inventory!$AD$2:$AI$5552,6,FALSE),IF($U$8="Player",VLOOKUP(Search!$A6568,Inventory!$AF$2:$AI$5552,4,FALSE),IF($U$8="BV",VLOOKUP(Search!$A6568,Inventory!$AH$2:$AI$5552,2,FALSE),""))),"")</f>
        <v/>
      </c>
      <c r="C6568" s="38"/>
      <c r="D6568" s="38"/>
      <c r="E6568" s="38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22"/>
    </row>
    <row r="6569" spans="1:22" x14ac:dyDescent="0.2">
      <c r="A6569" s="24">
        <f>1+LARGE($A$11:A6568,1)</f>
        <v>6558</v>
      </c>
      <c r="B6569" s="38" t="str">
        <f>_xlfn.IFNA(IF($U$8="set",VLOOKUP(Search!$A6569,Inventory!$AD$2:$AI$5552,6,FALSE),IF($U$8="Player",VLOOKUP(Search!$A6569,Inventory!$AF$2:$AI$5552,4,FALSE),IF($U$8="BV",VLOOKUP(Search!$A6569,Inventory!$AH$2:$AI$5552,2,FALSE),""))),"")</f>
        <v/>
      </c>
      <c r="C6569" s="38"/>
      <c r="D6569" s="38"/>
      <c r="E6569" s="38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22"/>
    </row>
    <row r="6570" spans="1:22" x14ac:dyDescent="0.2">
      <c r="A6570" s="24">
        <f>1+LARGE($A$11:A6569,1)</f>
        <v>6559</v>
      </c>
      <c r="B6570" s="38" t="str">
        <f>_xlfn.IFNA(IF($U$8="set",VLOOKUP(Search!$A6570,Inventory!$AD$2:$AI$5552,6,FALSE),IF($U$8="Player",VLOOKUP(Search!$A6570,Inventory!$AF$2:$AI$5552,4,FALSE),IF($U$8="BV",VLOOKUP(Search!$A6570,Inventory!$AH$2:$AI$5552,2,FALSE),""))),"")</f>
        <v/>
      </c>
      <c r="C6570" s="38"/>
      <c r="D6570" s="38"/>
      <c r="E6570" s="38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22"/>
    </row>
    <row r="6571" spans="1:22" x14ac:dyDescent="0.2">
      <c r="A6571" s="24">
        <f>1+LARGE($A$11:A6570,1)</f>
        <v>6560</v>
      </c>
      <c r="B6571" s="38" t="str">
        <f>_xlfn.IFNA(IF($U$8="set",VLOOKUP(Search!$A6571,Inventory!$AD$2:$AI$5552,6,FALSE),IF($U$8="Player",VLOOKUP(Search!$A6571,Inventory!$AF$2:$AI$5552,4,FALSE),IF($U$8="BV",VLOOKUP(Search!$A6571,Inventory!$AH$2:$AI$5552,2,FALSE),""))),"")</f>
        <v/>
      </c>
      <c r="C6571" s="38"/>
      <c r="D6571" s="38"/>
      <c r="E6571" s="38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22"/>
    </row>
    <row r="6572" spans="1:22" x14ac:dyDescent="0.2">
      <c r="A6572" s="24">
        <f>1+LARGE($A$11:A6571,1)</f>
        <v>6561</v>
      </c>
      <c r="B6572" s="38" t="str">
        <f>_xlfn.IFNA(IF($U$8="set",VLOOKUP(Search!$A6572,Inventory!$AD$2:$AI$5552,6,FALSE),IF($U$8="Player",VLOOKUP(Search!$A6572,Inventory!$AF$2:$AI$5552,4,FALSE),IF($U$8="BV",VLOOKUP(Search!$A6572,Inventory!$AH$2:$AI$5552,2,FALSE),""))),"")</f>
        <v/>
      </c>
      <c r="C6572" s="38"/>
      <c r="D6572" s="38"/>
      <c r="E6572" s="38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22"/>
    </row>
    <row r="6573" spans="1:22" x14ac:dyDescent="0.2">
      <c r="A6573" s="24">
        <f>1+LARGE($A$11:A6572,1)</f>
        <v>6562</v>
      </c>
      <c r="B6573" s="38" t="str">
        <f>_xlfn.IFNA(IF($U$8="set",VLOOKUP(Search!$A6573,Inventory!$AD$2:$AI$5552,6,FALSE),IF($U$8="Player",VLOOKUP(Search!$A6573,Inventory!$AF$2:$AI$5552,4,FALSE),IF($U$8="BV",VLOOKUP(Search!$A6573,Inventory!$AH$2:$AI$5552,2,FALSE),""))),"")</f>
        <v/>
      </c>
      <c r="C6573" s="38"/>
      <c r="D6573" s="38"/>
      <c r="E6573" s="38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22"/>
    </row>
    <row r="6574" spans="1:22" x14ac:dyDescent="0.2">
      <c r="A6574" s="24">
        <f>1+LARGE($A$11:A6573,1)</f>
        <v>6563</v>
      </c>
      <c r="B6574" s="38" t="str">
        <f>_xlfn.IFNA(IF($U$8="set",VLOOKUP(Search!$A6574,Inventory!$AD$2:$AI$5552,6,FALSE),IF($U$8="Player",VLOOKUP(Search!$A6574,Inventory!$AF$2:$AI$5552,4,FALSE),IF($U$8="BV",VLOOKUP(Search!$A6574,Inventory!$AH$2:$AI$5552,2,FALSE),""))),"")</f>
        <v/>
      </c>
      <c r="C6574" s="38"/>
      <c r="D6574" s="38"/>
      <c r="E6574" s="38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22"/>
    </row>
    <row r="6575" spans="1:22" x14ac:dyDescent="0.2">
      <c r="A6575" s="24">
        <f>1+LARGE($A$11:A6574,1)</f>
        <v>6564</v>
      </c>
      <c r="B6575" s="38" t="str">
        <f>_xlfn.IFNA(IF($U$8="set",VLOOKUP(Search!$A6575,Inventory!$AD$2:$AI$5552,6,FALSE),IF($U$8="Player",VLOOKUP(Search!$A6575,Inventory!$AF$2:$AI$5552,4,FALSE),IF($U$8="BV",VLOOKUP(Search!$A6575,Inventory!$AH$2:$AI$5552,2,FALSE),""))),"")</f>
        <v/>
      </c>
      <c r="C6575" s="38"/>
      <c r="D6575" s="38"/>
      <c r="E6575" s="38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22"/>
    </row>
    <row r="6576" spans="1:22" x14ac:dyDescent="0.2">
      <c r="A6576" s="24">
        <f>1+LARGE($A$11:A6575,1)</f>
        <v>6565</v>
      </c>
      <c r="B6576" s="38" t="str">
        <f>_xlfn.IFNA(IF($U$8="set",VLOOKUP(Search!$A6576,Inventory!$AD$2:$AI$5552,6,FALSE),IF($U$8="Player",VLOOKUP(Search!$A6576,Inventory!$AF$2:$AI$5552,4,FALSE),IF($U$8="BV",VLOOKUP(Search!$A6576,Inventory!$AH$2:$AI$5552,2,FALSE),""))),"")</f>
        <v/>
      </c>
      <c r="C6576" s="38"/>
      <c r="D6576" s="38"/>
      <c r="E6576" s="38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22"/>
    </row>
    <row r="6577" spans="1:22" x14ac:dyDescent="0.2">
      <c r="A6577" s="24">
        <f>1+LARGE($A$11:A6576,1)</f>
        <v>6566</v>
      </c>
      <c r="B6577" s="38" t="str">
        <f>_xlfn.IFNA(IF($U$8="set",VLOOKUP(Search!$A6577,Inventory!$AD$2:$AI$5552,6,FALSE),IF($U$8="Player",VLOOKUP(Search!$A6577,Inventory!$AF$2:$AI$5552,4,FALSE),IF($U$8="BV",VLOOKUP(Search!$A6577,Inventory!$AH$2:$AI$5552,2,FALSE),""))),"")</f>
        <v/>
      </c>
      <c r="C6577" s="38"/>
      <c r="D6577" s="38"/>
      <c r="E6577" s="38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22"/>
    </row>
    <row r="6578" spans="1:22" x14ac:dyDescent="0.2">
      <c r="A6578" s="24">
        <f>1+LARGE($A$11:A6577,1)</f>
        <v>6567</v>
      </c>
      <c r="B6578" s="38" t="str">
        <f>_xlfn.IFNA(IF($U$8="set",VLOOKUP(Search!$A6578,Inventory!$AD$2:$AI$5552,6,FALSE),IF($U$8="Player",VLOOKUP(Search!$A6578,Inventory!$AF$2:$AI$5552,4,FALSE),IF($U$8="BV",VLOOKUP(Search!$A6578,Inventory!$AH$2:$AI$5552,2,FALSE),""))),"")</f>
        <v/>
      </c>
      <c r="C6578" s="38"/>
      <c r="D6578" s="38"/>
      <c r="E6578" s="38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22"/>
    </row>
    <row r="6579" spans="1:22" x14ac:dyDescent="0.2">
      <c r="A6579" s="24">
        <f>1+LARGE($A$11:A6578,1)</f>
        <v>6568</v>
      </c>
      <c r="B6579" s="38" t="str">
        <f>_xlfn.IFNA(IF($U$8="set",VLOOKUP(Search!$A6579,Inventory!$AD$2:$AI$5552,6,FALSE),IF($U$8="Player",VLOOKUP(Search!$A6579,Inventory!$AF$2:$AI$5552,4,FALSE),IF($U$8="BV",VLOOKUP(Search!$A6579,Inventory!$AH$2:$AI$5552,2,FALSE),""))),"")</f>
        <v/>
      </c>
      <c r="C6579" s="38"/>
      <c r="D6579" s="38"/>
      <c r="E6579" s="38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22"/>
    </row>
    <row r="6580" spans="1:22" x14ac:dyDescent="0.2">
      <c r="A6580" s="24">
        <f>1+LARGE($A$11:A6579,1)</f>
        <v>6569</v>
      </c>
      <c r="B6580" s="38" t="str">
        <f>_xlfn.IFNA(IF($U$8="set",VLOOKUP(Search!$A6580,Inventory!$AD$2:$AI$5552,6,FALSE),IF($U$8="Player",VLOOKUP(Search!$A6580,Inventory!$AF$2:$AI$5552,4,FALSE),IF($U$8="BV",VLOOKUP(Search!$A6580,Inventory!$AH$2:$AI$5552,2,FALSE),""))),"")</f>
        <v/>
      </c>
      <c r="C6580" s="38"/>
      <c r="D6580" s="38"/>
      <c r="E6580" s="38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22"/>
    </row>
    <row r="6581" spans="1:22" x14ac:dyDescent="0.2">
      <c r="A6581" s="24">
        <f>1+LARGE($A$11:A6580,1)</f>
        <v>6570</v>
      </c>
      <c r="B6581" s="38" t="str">
        <f>_xlfn.IFNA(IF($U$8="set",VLOOKUP(Search!$A6581,Inventory!$AD$2:$AI$5552,6,FALSE),IF($U$8="Player",VLOOKUP(Search!$A6581,Inventory!$AF$2:$AI$5552,4,FALSE),IF($U$8="BV",VLOOKUP(Search!$A6581,Inventory!$AH$2:$AI$5552,2,FALSE),""))),"")</f>
        <v/>
      </c>
      <c r="C6581" s="38"/>
      <c r="D6581" s="38"/>
      <c r="E6581" s="38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22"/>
    </row>
    <row r="6582" spans="1:22" x14ac:dyDescent="0.2">
      <c r="A6582" s="24">
        <f>1+LARGE($A$11:A6581,1)</f>
        <v>6571</v>
      </c>
      <c r="B6582" s="38" t="str">
        <f>_xlfn.IFNA(IF($U$8="set",VLOOKUP(Search!$A6582,Inventory!$AD$2:$AI$5552,6,FALSE),IF($U$8="Player",VLOOKUP(Search!$A6582,Inventory!$AF$2:$AI$5552,4,FALSE),IF($U$8="BV",VLOOKUP(Search!$A6582,Inventory!$AH$2:$AI$5552,2,FALSE),""))),"")</f>
        <v/>
      </c>
      <c r="C6582" s="38"/>
      <c r="D6582" s="38"/>
      <c r="E6582" s="38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22"/>
    </row>
    <row r="6583" spans="1:22" x14ac:dyDescent="0.2">
      <c r="A6583" s="24">
        <f>1+LARGE($A$11:A6582,1)</f>
        <v>6572</v>
      </c>
      <c r="B6583" s="38" t="str">
        <f>_xlfn.IFNA(IF($U$8="set",VLOOKUP(Search!$A6583,Inventory!$AD$2:$AI$5552,6,FALSE),IF($U$8="Player",VLOOKUP(Search!$A6583,Inventory!$AF$2:$AI$5552,4,FALSE),IF($U$8="BV",VLOOKUP(Search!$A6583,Inventory!$AH$2:$AI$5552,2,FALSE),""))),"")</f>
        <v/>
      </c>
      <c r="C6583" s="38"/>
      <c r="D6583" s="38"/>
      <c r="E6583" s="38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22"/>
    </row>
    <row r="6584" spans="1:22" x14ac:dyDescent="0.2">
      <c r="A6584" s="24">
        <f>1+LARGE($A$11:A6583,1)</f>
        <v>6573</v>
      </c>
      <c r="B6584" s="38" t="str">
        <f>_xlfn.IFNA(IF($U$8="set",VLOOKUP(Search!$A6584,Inventory!$AD$2:$AI$5552,6,FALSE),IF($U$8="Player",VLOOKUP(Search!$A6584,Inventory!$AF$2:$AI$5552,4,FALSE),IF($U$8="BV",VLOOKUP(Search!$A6584,Inventory!$AH$2:$AI$5552,2,FALSE),""))),"")</f>
        <v/>
      </c>
      <c r="C6584" s="38"/>
      <c r="D6584" s="38"/>
      <c r="E6584" s="38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22"/>
    </row>
    <row r="6585" spans="1:22" x14ac:dyDescent="0.2">
      <c r="A6585" s="24">
        <f>1+LARGE($A$11:A6584,1)</f>
        <v>6574</v>
      </c>
      <c r="B6585" s="38" t="str">
        <f>_xlfn.IFNA(IF($U$8="set",VLOOKUP(Search!$A6585,Inventory!$AD$2:$AI$5552,6,FALSE),IF($U$8="Player",VLOOKUP(Search!$A6585,Inventory!$AF$2:$AI$5552,4,FALSE),IF($U$8="BV",VLOOKUP(Search!$A6585,Inventory!$AH$2:$AI$5552,2,FALSE),""))),"")</f>
        <v/>
      </c>
      <c r="C6585" s="38"/>
      <c r="D6585" s="38"/>
      <c r="E6585" s="38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22"/>
    </row>
    <row r="6586" spans="1:22" x14ac:dyDescent="0.2">
      <c r="A6586" s="24">
        <f>1+LARGE($A$11:A6585,1)</f>
        <v>6575</v>
      </c>
      <c r="B6586" s="38" t="str">
        <f>_xlfn.IFNA(IF($U$8="set",VLOOKUP(Search!$A6586,Inventory!$AD$2:$AI$5552,6,FALSE),IF($U$8="Player",VLOOKUP(Search!$A6586,Inventory!$AF$2:$AI$5552,4,FALSE),IF($U$8="BV",VLOOKUP(Search!$A6586,Inventory!$AH$2:$AI$5552,2,FALSE),""))),"")</f>
        <v/>
      </c>
      <c r="C6586" s="38"/>
      <c r="D6586" s="38"/>
      <c r="E6586" s="38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22"/>
    </row>
    <row r="6587" spans="1:22" x14ac:dyDescent="0.2">
      <c r="A6587" s="24">
        <f>1+LARGE($A$11:A6586,1)</f>
        <v>6576</v>
      </c>
      <c r="B6587" s="38" t="str">
        <f>_xlfn.IFNA(IF($U$8="set",VLOOKUP(Search!$A6587,Inventory!$AD$2:$AI$5552,6,FALSE),IF($U$8="Player",VLOOKUP(Search!$A6587,Inventory!$AF$2:$AI$5552,4,FALSE),IF($U$8="BV",VLOOKUP(Search!$A6587,Inventory!$AH$2:$AI$5552,2,FALSE),""))),"")</f>
        <v/>
      </c>
      <c r="C6587" s="38"/>
      <c r="D6587" s="38"/>
      <c r="E6587" s="38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22"/>
    </row>
    <row r="6588" spans="1:22" x14ac:dyDescent="0.2">
      <c r="A6588" s="24">
        <f>1+LARGE($A$11:A6587,1)</f>
        <v>6577</v>
      </c>
      <c r="B6588" s="38" t="str">
        <f>_xlfn.IFNA(IF($U$8="set",VLOOKUP(Search!$A6588,Inventory!$AD$2:$AI$5552,6,FALSE),IF($U$8="Player",VLOOKUP(Search!$A6588,Inventory!$AF$2:$AI$5552,4,FALSE),IF($U$8="BV",VLOOKUP(Search!$A6588,Inventory!$AH$2:$AI$5552,2,FALSE),""))),"")</f>
        <v/>
      </c>
      <c r="C6588" s="38"/>
      <c r="D6588" s="38"/>
      <c r="E6588" s="38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22"/>
    </row>
    <row r="6589" spans="1:22" x14ac:dyDescent="0.2">
      <c r="A6589" s="24">
        <f>1+LARGE($A$11:A6588,1)</f>
        <v>6578</v>
      </c>
      <c r="B6589" s="38" t="str">
        <f>_xlfn.IFNA(IF($U$8="set",VLOOKUP(Search!$A6589,Inventory!$AD$2:$AI$5552,6,FALSE),IF($U$8="Player",VLOOKUP(Search!$A6589,Inventory!$AF$2:$AI$5552,4,FALSE),IF($U$8="BV",VLOOKUP(Search!$A6589,Inventory!$AH$2:$AI$5552,2,FALSE),""))),"")</f>
        <v/>
      </c>
      <c r="C6589" s="38"/>
      <c r="D6589" s="38"/>
      <c r="E6589" s="38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22"/>
    </row>
    <row r="6590" spans="1:22" x14ac:dyDescent="0.2">
      <c r="A6590" s="24">
        <f>1+LARGE($A$11:A6589,1)</f>
        <v>6579</v>
      </c>
      <c r="B6590" s="38" t="str">
        <f>_xlfn.IFNA(IF($U$8="set",VLOOKUP(Search!$A6590,Inventory!$AD$2:$AI$5552,6,FALSE),IF($U$8="Player",VLOOKUP(Search!$A6590,Inventory!$AF$2:$AI$5552,4,FALSE),IF($U$8="BV",VLOOKUP(Search!$A6590,Inventory!$AH$2:$AI$5552,2,FALSE),""))),"")</f>
        <v/>
      </c>
      <c r="C6590" s="38"/>
      <c r="D6590" s="38"/>
      <c r="E6590" s="38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22"/>
    </row>
    <row r="6591" spans="1:22" x14ac:dyDescent="0.2">
      <c r="A6591" s="24">
        <f>1+LARGE($A$11:A6590,1)</f>
        <v>6580</v>
      </c>
      <c r="B6591" s="38" t="str">
        <f>_xlfn.IFNA(IF($U$8="set",VLOOKUP(Search!$A6591,Inventory!$AD$2:$AI$5552,6,FALSE),IF($U$8="Player",VLOOKUP(Search!$A6591,Inventory!$AF$2:$AI$5552,4,FALSE),IF($U$8="BV",VLOOKUP(Search!$A6591,Inventory!$AH$2:$AI$5552,2,FALSE),""))),"")</f>
        <v/>
      </c>
      <c r="C6591" s="38"/>
      <c r="D6591" s="38"/>
      <c r="E6591" s="38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22"/>
    </row>
    <row r="6592" spans="1:22" x14ac:dyDescent="0.2">
      <c r="A6592" s="24">
        <f>1+LARGE($A$11:A6591,1)</f>
        <v>6581</v>
      </c>
      <c r="B6592" s="38" t="str">
        <f>_xlfn.IFNA(IF($U$8="set",VLOOKUP(Search!$A6592,Inventory!$AD$2:$AI$5552,6,FALSE),IF($U$8="Player",VLOOKUP(Search!$A6592,Inventory!$AF$2:$AI$5552,4,FALSE),IF($U$8="BV",VLOOKUP(Search!$A6592,Inventory!$AH$2:$AI$5552,2,FALSE),""))),"")</f>
        <v/>
      </c>
      <c r="C6592" s="38"/>
      <c r="D6592" s="38"/>
      <c r="E6592" s="38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22"/>
    </row>
    <row r="6593" spans="1:22" x14ac:dyDescent="0.2">
      <c r="A6593" s="24">
        <f>1+LARGE($A$11:A6592,1)</f>
        <v>6582</v>
      </c>
      <c r="B6593" s="38" t="str">
        <f>_xlfn.IFNA(IF($U$8="set",VLOOKUP(Search!$A6593,Inventory!$AD$2:$AI$5552,6,FALSE),IF($U$8="Player",VLOOKUP(Search!$A6593,Inventory!$AF$2:$AI$5552,4,FALSE),IF($U$8="BV",VLOOKUP(Search!$A6593,Inventory!$AH$2:$AI$5552,2,FALSE),""))),"")</f>
        <v/>
      </c>
      <c r="C6593" s="38"/>
      <c r="D6593" s="38"/>
      <c r="E6593" s="38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22"/>
    </row>
    <row r="6594" spans="1:22" x14ac:dyDescent="0.2">
      <c r="A6594" s="24">
        <f>1+LARGE($A$11:A6593,1)</f>
        <v>6583</v>
      </c>
      <c r="B6594" s="38" t="str">
        <f>_xlfn.IFNA(IF($U$8="set",VLOOKUP(Search!$A6594,Inventory!$AD$2:$AI$5552,6,FALSE),IF($U$8="Player",VLOOKUP(Search!$A6594,Inventory!$AF$2:$AI$5552,4,FALSE),IF($U$8="BV",VLOOKUP(Search!$A6594,Inventory!$AH$2:$AI$5552,2,FALSE),""))),"")</f>
        <v/>
      </c>
      <c r="C6594" s="38"/>
      <c r="D6594" s="38"/>
      <c r="E6594" s="38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22"/>
    </row>
    <row r="6595" spans="1:22" x14ac:dyDescent="0.2">
      <c r="A6595" s="24">
        <f>1+LARGE($A$11:A6594,1)</f>
        <v>6584</v>
      </c>
      <c r="B6595" s="38" t="str">
        <f>_xlfn.IFNA(IF($U$8="set",VLOOKUP(Search!$A6595,Inventory!$AD$2:$AI$5552,6,FALSE),IF($U$8="Player",VLOOKUP(Search!$A6595,Inventory!$AF$2:$AI$5552,4,FALSE),IF($U$8="BV",VLOOKUP(Search!$A6595,Inventory!$AH$2:$AI$5552,2,FALSE),""))),"")</f>
        <v/>
      </c>
      <c r="C6595" s="38"/>
      <c r="D6595" s="38"/>
      <c r="E6595" s="38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22"/>
    </row>
    <row r="6596" spans="1:22" x14ac:dyDescent="0.2">
      <c r="A6596" s="24">
        <f>1+LARGE($A$11:A6595,1)</f>
        <v>6585</v>
      </c>
      <c r="B6596" s="38" t="str">
        <f>_xlfn.IFNA(IF($U$8="set",VLOOKUP(Search!$A6596,Inventory!$AD$2:$AI$5552,6,FALSE),IF($U$8="Player",VLOOKUP(Search!$A6596,Inventory!$AF$2:$AI$5552,4,FALSE),IF($U$8="BV",VLOOKUP(Search!$A6596,Inventory!$AH$2:$AI$5552,2,FALSE),""))),"")</f>
        <v/>
      </c>
      <c r="C6596" s="38"/>
      <c r="D6596" s="38"/>
      <c r="E6596" s="38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22"/>
    </row>
    <row r="6597" spans="1:22" x14ac:dyDescent="0.2">
      <c r="A6597" s="24">
        <f>1+LARGE($A$11:A6596,1)</f>
        <v>6586</v>
      </c>
      <c r="B6597" s="38" t="str">
        <f>_xlfn.IFNA(IF($U$8="set",VLOOKUP(Search!$A6597,Inventory!$AD$2:$AI$5552,6,FALSE),IF($U$8="Player",VLOOKUP(Search!$A6597,Inventory!$AF$2:$AI$5552,4,FALSE),IF($U$8="BV",VLOOKUP(Search!$A6597,Inventory!$AH$2:$AI$5552,2,FALSE),""))),"")</f>
        <v/>
      </c>
      <c r="C6597" s="38"/>
      <c r="D6597" s="38"/>
      <c r="E6597" s="38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22"/>
    </row>
    <row r="6598" spans="1:22" x14ac:dyDescent="0.2">
      <c r="A6598" s="24">
        <f>1+LARGE($A$11:A6597,1)</f>
        <v>6587</v>
      </c>
      <c r="B6598" s="38" t="str">
        <f>_xlfn.IFNA(IF($U$8="set",VLOOKUP(Search!$A6598,Inventory!$AD$2:$AI$5552,6,FALSE),IF($U$8="Player",VLOOKUP(Search!$A6598,Inventory!$AF$2:$AI$5552,4,FALSE),IF($U$8="BV",VLOOKUP(Search!$A6598,Inventory!$AH$2:$AI$5552,2,FALSE),""))),"")</f>
        <v/>
      </c>
      <c r="C6598" s="38"/>
      <c r="D6598" s="38"/>
      <c r="E6598" s="38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22"/>
    </row>
    <row r="6599" spans="1:22" x14ac:dyDescent="0.2">
      <c r="A6599" s="24">
        <f>1+LARGE($A$11:A6598,1)</f>
        <v>6588</v>
      </c>
      <c r="B6599" s="38" t="str">
        <f>_xlfn.IFNA(IF($U$8="set",VLOOKUP(Search!$A6599,Inventory!$AD$2:$AI$5552,6,FALSE),IF($U$8="Player",VLOOKUP(Search!$A6599,Inventory!$AF$2:$AI$5552,4,FALSE),IF($U$8="BV",VLOOKUP(Search!$A6599,Inventory!$AH$2:$AI$5552,2,FALSE),""))),"")</f>
        <v/>
      </c>
      <c r="C6599" s="38"/>
      <c r="D6599" s="38"/>
      <c r="E6599" s="38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22"/>
    </row>
    <row r="6600" spans="1:22" x14ac:dyDescent="0.2">
      <c r="A6600" s="24">
        <f>1+LARGE($A$11:A6599,1)</f>
        <v>6589</v>
      </c>
      <c r="B6600" s="38" t="str">
        <f>_xlfn.IFNA(IF($U$8="set",VLOOKUP(Search!$A6600,Inventory!$AD$2:$AI$5552,6,FALSE),IF($U$8="Player",VLOOKUP(Search!$A6600,Inventory!$AF$2:$AI$5552,4,FALSE),IF($U$8="BV",VLOOKUP(Search!$A6600,Inventory!$AH$2:$AI$5552,2,FALSE),""))),"")</f>
        <v/>
      </c>
      <c r="C6600" s="38"/>
      <c r="D6600" s="38"/>
      <c r="E6600" s="38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22"/>
    </row>
    <row r="6601" spans="1:22" x14ac:dyDescent="0.2">
      <c r="A6601" s="24">
        <f>1+LARGE($A$11:A6600,1)</f>
        <v>6590</v>
      </c>
      <c r="B6601" s="38" t="str">
        <f>_xlfn.IFNA(IF($U$8="set",VLOOKUP(Search!$A6601,Inventory!$AD$2:$AI$5552,6,FALSE),IF($U$8="Player",VLOOKUP(Search!$A6601,Inventory!$AF$2:$AI$5552,4,FALSE),IF($U$8="BV",VLOOKUP(Search!$A6601,Inventory!$AH$2:$AI$5552,2,FALSE),""))),"")</f>
        <v/>
      </c>
      <c r="C6601" s="38"/>
      <c r="D6601" s="38"/>
      <c r="E6601" s="38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22"/>
    </row>
    <row r="6602" spans="1:22" x14ac:dyDescent="0.2">
      <c r="A6602" s="24">
        <f>1+LARGE($A$11:A6601,1)</f>
        <v>6591</v>
      </c>
      <c r="B6602" s="38" t="str">
        <f>_xlfn.IFNA(IF($U$8="set",VLOOKUP(Search!$A6602,Inventory!$AD$2:$AI$5552,6,FALSE),IF($U$8="Player",VLOOKUP(Search!$A6602,Inventory!$AF$2:$AI$5552,4,FALSE),IF($U$8="BV",VLOOKUP(Search!$A6602,Inventory!$AH$2:$AI$5552,2,FALSE),""))),"")</f>
        <v/>
      </c>
      <c r="C6602" s="38"/>
      <c r="D6602" s="38"/>
      <c r="E6602" s="38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22"/>
    </row>
    <row r="6603" spans="1:22" x14ac:dyDescent="0.2">
      <c r="A6603" s="24">
        <f>1+LARGE($A$11:A6602,1)</f>
        <v>6592</v>
      </c>
      <c r="B6603" s="38" t="str">
        <f>_xlfn.IFNA(IF($U$8="set",VLOOKUP(Search!$A6603,Inventory!$AD$2:$AI$5552,6,FALSE),IF($U$8="Player",VLOOKUP(Search!$A6603,Inventory!$AF$2:$AI$5552,4,FALSE),IF($U$8="BV",VLOOKUP(Search!$A6603,Inventory!$AH$2:$AI$5552,2,FALSE),""))),"")</f>
        <v/>
      </c>
      <c r="C6603" s="38"/>
      <c r="D6603" s="38"/>
      <c r="E6603" s="38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22"/>
    </row>
    <row r="6604" spans="1:22" x14ac:dyDescent="0.2">
      <c r="A6604" s="24">
        <f>1+LARGE($A$11:A6603,1)</f>
        <v>6593</v>
      </c>
      <c r="B6604" s="38" t="str">
        <f>_xlfn.IFNA(IF($U$8="set",VLOOKUP(Search!$A6604,Inventory!$AD$2:$AI$5552,6,FALSE),IF($U$8="Player",VLOOKUP(Search!$A6604,Inventory!$AF$2:$AI$5552,4,FALSE),IF($U$8="BV",VLOOKUP(Search!$A6604,Inventory!$AH$2:$AI$5552,2,FALSE),""))),"")</f>
        <v/>
      </c>
      <c r="C6604" s="38"/>
      <c r="D6604" s="38"/>
      <c r="E6604" s="38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22"/>
    </row>
    <row r="6605" spans="1:22" x14ac:dyDescent="0.2">
      <c r="A6605" s="24">
        <f>1+LARGE($A$11:A6604,1)</f>
        <v>6594</v>
      </c>
      <c r="B6605" s="38" t="str">
        <f>_xlfn.IFNA(IF($U$8="set",VLOOKUP(Search!$A6605,Inventory!$AD$2:$AI$5552,6,FALSE),IF($U$8="Player",VLOOKUP(Search!$A6605,Inventory!$AF$2:$AI$5552,4,FALSE),IF($U$8="BV",VLOOKUP(Search!$A6605,Inventory!$AH$2:$AI$5552,2,FALSE),""))),"")</f>
        <v/>
      </c>
      <c r="C6605" s="38"/>
      <c r="D6605" s="38"/>
      <c r="E6605" s="38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22"/>
    </row>
    <row r="6606" spans="1:22" x14ac:dyDescent="0.2">
      <c r="A6606" s="24">
        <f>1+LARGE($A$11:A6605,1)</f>
        <v>6595</v>
      </c>
      <c r="B6606" s="38" t="str">
        <f>_xlfn.IFNA(IF($U$8="set",VLOOKUP(Search!$A6606,Inventory!$AD$2:$AI$5552,6,FALSE),IF($U$8="Player",VLOOKUP(Search!$A6606,Inventory!$AF$2:$AI$5552,4,FALSE),IF($U$8="BV",VLOOKUP(Search!$A6606,Inventory!$AH$2:$AI$5552,2,FALSE),""))),"")</f>
        <v/>
      </c>
      <c r="C6606" s="38"/>
      <c r="D6606" s="38"/>
      <c r="E6606" s="38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22"/>
    </row>
    <row r="6607" spans="1:22" x14ac:dyDescent="0.2">
      <c r="A6607" s="24">
        <f>1+LARGE($A$11:A6606,1)</f>
        <v>6596</v>
      </c>
      <c r="B6607" s="38" t="str">
        <f>_xlfn.IFNA(IF($U$8="set",VLOOKUP(Search!$A6607,Inventory!$AD$2:$AI$5552,6,FALSE),IF($U$8="Player",VLOOKUP(Search!$A6607,Inventory!$AF$2:$AI$5552,4,FALSE),IF($U$8="BV",VLOOKUP(Search!$A6607,Inventory!$AH$2:$AI$5552,2,FALSE),""))),"")</f>
        <v/>
      </c>
      <c r="C6607" s="38"/>
      <c r="D6607" s="38"/>
      <c r="E6607" s="38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22"/>
    </row>
    <row r="6608" spans="1:22" x14ac:dyDescent="0.2">
      <c r="A6608" s="24">
        <f>1+LARGE($A$11:A6607,1)</f>
        <v>6597</v>
      </c>
      <c r="B6608" s="38" t="str">
        <f>_xlfn.IFNA(IF($U$8="set",VLOOKUP(Search!$A6608,Inventory!$AD$2:$AI$5552,6,FALSE),IF($U$8="Player",VLOOKUP(Search!$A6608,Inventory!$AF$2:$AI$5552,4,FALSE),IF($U$8="BV",VLOOKUP(Search!$A6608,Inventory!$AH$2:$AI$5552,2,FALSE),""))),"")</f>
        <v/>
      </c>
      <c r="C6608" s="38"/>
      <c r="D6608" s="38"/>
      <c r="E6608" s="38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22"/>
    </row>
    <row r="6609" spans="1:22" x14ac:dyDescent="0.2">
      <c r="A6609" s="24">
        <f>1+LARGE($A$11:A6608,1)</f>
        <v>6598</v>
      </c>
      <c r="B6609" s="38" t="str">
        <f>_xlfn.IFNA(IF($U$8="set",VLOOKUP(Search!$A6609,Inventory!$AD$2:$AI$5552,6,FALSE),IF($U$8="Player",VLOOKUP(Search!$A6609,Inventory!$AF$2:$AI$5552,4,FALSE),IF($U$8="BV",VLOOKUP(Search!$A6609,Inventory!$AH$2:$AI$5552,2,FALSE),""))),"")</f>
        <v/>
      </c>
      <c r="C6609" s="38"/>
      <c r="D6609" s="38"/>
      <c r="E6609" s="38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22"/>
    </row>
    <row r="6610" spans="1:22" x14ac:dyDescent="0.2">
      <c r="A6610" s="24">
        <f>1+LARGE($A$11:A6609,1)</f>
        <v>6599</v>
      </c>
      <c r="B6610" s="38" t="str">
        <f>_xlfn.IFNA(IF($U$8="set",VLOOKUP(Search!$A6610,Inventory!$AD$2:$AI$5552,6,FALSE),IF($U$8="Player",VLOOKUP(Search!$A6610,Inventory!$AF$2:$AI$5552,4,FALSE),IF($U$8="BV",VLOOKUP(Search!$A6610,Inventory!$AH$2:$AI$5552,2,FALSE),""))),"")</f>
        <v/>
      </c>
      <c r="C6610" s="38"/>
      <c r="D6610" s="38"/>
      <c r="E6610" s="38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22"/>
    </row>
    <row r="6611" spans="1:22" x14ac:dyDescent="0.2">
      <c r="A6611" s="24">
        <f>1+LARGE($A$11:A6610,1)</f>
        <v>6600</v>
      </c>
      <c r="B6611" s="38" t="str">
        <f>_xlfn.IFNA(IF($U$8="set",VLOOKUP(Search!$A6611,Inventory!$AD$2:$AI$5552,6,FALSE),IF($U$8="Player",VLOOKUP(Search!$A6611,Inventory!$AF$2:$AI$5552,4,FALSE),IF($U$8="BV",VLOOKUP(Search!$A6611,Inventory!$AH$2:$AI$5552,2,FALSE),""))),"")</f>
        <v/>
      </c>
      <c r="C6611" s="38"/>
      <c r="D6611" s="38"/>
      <c r="E6611" s="38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22"/>
    </row>
    <row r="6612" spans="1:22" x14ac:dyDescent="0.2">
      <c r="A6612" s="24">
        <f>1+LARGE($A$11:A6611,1)</f>
        <v>6601</v>
      </c>
      <c r="B6612" s="38" t="str">
        <f>_xlfn.IFNA(IF($U$8="set",VLOOKUP(Search!$A6612,Inventory!$AD$2:$AI$5552,6,FALSE),IF($U$8="Player",VLOOKUP(Search!$A6612,Inventory!$AF$2:$AI$5552,4,FALSE),IF($U$8="BV",VLOOKUP(Search!$A6612,Inventory!$AH$2:$AI$5552,2,FALSE),""))),"")</f>
        <v/>
      </c>
      <c r="C6612" s="38"/>
      <c r="D6612" s="38"/>
      <c r="E6612" s="38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22"/>
    </row>
    <row r="6613" spans="1:22" x14ac:dyDescent="0.2">
      <c r="A6613" s="24">
        <f>1+LARGE($A$11:A6612,1)</f>
        <v>6602</v>
      </c>
      <c r="B6613" s="38" t="str">
        <f>_xlfn.IFNA(IF($U$8="set",VLOOKUP(Search!$A6613,Inventory!$AD$2:$AI$5552,6,FALSE),IF($U$8="Player",VLOOKUP(Search!$A6613,Inventory!$AF$2:$AI$5552,4,FALSE),IF($U$8="BV",VLOOKUP(Search!$A6613,Inventory!$AH$2:$AI$5552,2,FALSE),""))),"")</f>
        <v/>
      </c>
      <c r="C6613" s="38"/>
      <c r="D6613" s="38"/>
      <c r="E6613" s="38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22"/>
    </row>
    <row r="6614" spans="1:22" x14ac:dyDescent="0.2">
      <c r="A6614" s="24">
        <f>1+LARGE($A$11:A6613,1)</f>
        <v>6603</v>
      </c>
      <c r="B6614" s="38" t="str">
        <f>_xlfn.IFNA(IF($U$8="set",VLOOKUP(Search!$A6614,Inventory!$AD$2:$AI$5552,6,FALSE),IF($U$8="Player",VLOOKUP(Search!$A6614,Inventory!$AF$2:$AI$5552,4,FALSE),IF($U$8="BV",VLOOKUP(Search!$A6614,Inventory!$AH$2:$AI$5552,2,FALSE),""))),"")</f>
        <v/>
      </c>
      <c r="C6614" s="38"/>
      <c r="D6614" s="38"/>
      <c r="E6614" s="38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22"/>
    </row>
    <row r="6615" spans="1:22" x14ac:dyDescent="0.2">
      <c r="A6615" s="24">
        <f>1+LARGE($A$11:A6614,1)</f>
        <v>6604</v>
      </c>
      <c r="B6615" s="38" t="str">
        <f>_xlfn.IFNA(IF($U$8="set",VLOOKUP(Search!$A6615,Inventory!$AD$2:$AI$5552,6,FALSE),IF($U$8="Player",VLOOKUP(Search!$A6615,Inventory!$AF$2:$AI$5552,4,FALSE),IF($U$8="BV",VLOOKUP(Search!$A6615,Inventory!$AH$2:$AI$5552,2,FALSE),""))),"")</f>
        <v/>
      </c>
      <c r="C6615" s="38"/>
      <c r="D6615" s="38"/>
      <c r="E6615" s="38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22"/>
    </row>
    <row r="6616" spans="1:22" x14ac:dyDescent="0.2">
      <c r="A6616" s="24">
        <f>1+LARGE($A$11:A6615,1)</f>
        <v>6605</v>
      </c>
      <c r="B6616" s="38" t="str">
        <f>_xlfn.IFNA(IF($U$8="set",VLOOKUP(Search!$A6616,Inventory!$AD$2:$AI$5552,6,FALSE),IF($U$8="Player",VLOOKUP(Search!$A6616,Inventory!$AF$2:$AI$5552,4,FALSE),IF($U$8="BV",VLOOKUP(Search!$A6616,Inventory!$AH$2:$AI$5552,2,FALSE),""))),"")</f>
        <v/>
      </c>
      <c r="C6616" s="38"/>
      <c r="D6616" s="38"/>
      <c r="E6616" s="38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22"/>
    </row>
    <row r="6617" spans="1:22" x14ac:dyDescent="0.2">
      <c r="A6617" s="24">
        <f>1+LARGE($A$11:A6616,1)</f>
        <v>6606</v>
      </c>
      <c r="B6617" s="38" t="str">
        <f>_xlfn.IFNA(IF($U$8="set",VLOOKUP(Search!$A6617,Inventory!$AD$2:$AI$5552,6,FALSE),IF($U$8="Player",VLOOKUP(Search!$A6617,Inventory!$AF$2:$AI$5552,4,FALSE),IF($U$8="BV",VLOOKUP(Search!$A6617,Inventory!$AH$2:$AI$5552,2,FALSE),""))),"")</f>
        <v/>
      </c>
      <c r="C6617" s="38"/>
      <c r="D6617" s="38"/>
      <c r="E6617" s="38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22"/>
    </row>
    <row r="6618" spans="1:22" x14ac:dyDescent="0.2">
      <c r="A6618" s="24">
        <f>1+LARGE($A$11:A6617,1)</f>
        <v>6607</v>
      </c>
      <c r="B6618" s="38" t="str">
        <f>_xlfn.IFNA(IF($U$8="set",VLOOKUP(Search!$A6618,Inventory!$AD$2:$AI$5552,6,FALSE),IF($U$8="Player",VLOOKUP(Search!$A6618,Inventory!$AF$2:$AI$5552,4,FALSE),IF($U$8="BV",VLOOKUP(Search!$A6618,Inventory!$AH$2:$AI$5552,2,FALSE),""))),"")</f>
        <v/>
      </c>
      <c r="C6618" s="38"/>
      <c r="D6618" s="38"/>
      <c r="E6618" s="38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22"/>
    </row>
    <row r="6619" spans="1:22" x14ac:dyDescent="0.2">
      <c r="A6619" s="24">
        <f>1+LARGE($A$11:A6618,1)</f>
        <v>6608</v>
      </c>
      <c r="B6619" s="38" t="str">
        <f>_xlfn.IFNA(IF($U$8="set",VLOOKUP(Search!$A6619,Inventory!$AD$2:$AI$5552,6,FALSE),IF($U$8="Player",VLOOKUP(Search!$A6619,Inventory!$AF$2:$AI$5552,4,FALSE),IF($U$8="BV",VLOOKUP(Search!$A6619,Inventory!$AH$2:$AI$5552,2,FALSE),""))),"")</f>
        <v/>
      </c>
      <c r="C6619" s="38"/>
      <c r="D6619" s="38"/>
      <c r="E6619" s="38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22"/>
    </row>
    <row r="6620" spans="1:22" x14ac:dyDescent="0.2">
      <c r="A6620" s="24">
        <f>1+LARGE($A$11:A6619,1)</f>
        <v>6609</v>
      </c>
      <c r="B6620" s="38" t="str">
        <f>_xlfn.IFNA(IF($U$8="set",VLOOKUP(Search!$A6620,Inventory!$AD$2:$AI$5552,6,FALSE),IF($U$8="Player",VLOOKUP(Search!$A6620,Inventory!$AF$2:$AI$5552,4,FALSE),IF($U$8="BV",VLOOKUP(Search!$A6620,Inventory!$AH$2:$AI$5552,2,FALSE),""))),"")</f>
        <v/>
      </c>
      <c r="C6620" s="38"/>
      <c r="D6620" s="38"/>
      <c r="E6620" s="38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22"/>
    </row>
    <row r="6621" spans="1:22" x14ac:dyDescent="0.2">
      <c r="A6621" s="24">
        <f>1+LARGE($A$11:A6620,1)</f>
        <v>6610</v>
      </c>
      <c r="B6621" s="38" t="str">
        <f>_xlfn.IFNA(IF($U$8="set",VLOOKUP(Search!$A6621,Inventory!$AD$2:$AI$5552,6,FALSE),IF($U$8="Player",VLOOKUP(Search!$A6621,Inventory!$AF$2:$AI$5552,4,FALSE),IF($U$8="BV",VLOOKUP(Search!$A6621,Inventory!$AH$2:$AI$5552,2,FALSE),""))),"")</f>
        <v/>
      </c>
      <c r="C6621" s="38"/>
      <c r="D6621" s="38"/>
      <c r="E6621" s="38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22"/>
    </row>
    <row r="6622" spans="1:22" x14ac:dyDescent="0.2">
      <c r="A6622" s="24">
        <f>1+LARGE($A$11:A6621,1)</f>
        <v>6611</v>
      </c>
      <c r="B6622" s="38" t="str">
        <f>_xlfn.IFNA(IF($U$8="set",VLOOKUP(Search!$A6622,Inventory!$AD$2:$AI$5552,6,FALSE),IF($U$8="Player",VLOOKUP(Search!$A6622,Inventory!$AF$2:$AI$5552,4,FALSE),IF($U$8="BV",VLOOKUP(Search!$A6622,Inventory!$AH$2:$AI$5552,2,FALSE),""))),"")</f>
        <v/>
      </c>
      <c r="C6622" s="38"/>
      <c r="D6622" s="38"/>
      <c r="E6622" s="38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22"/>
    </row>
    <row r="6623" spans="1:22" x14ac:dyDescent="0.2">
      <c r="A6623" s="24">
        <f>1+LARGE($A$11:A6622,1)</f>
        <v>6612</v>
      </c>
      <c r="B6623" s="38" t="str">
        <f>_xlfn.IFNA(IF($U$8="set",VLOOKUP(Search!$A6623,Inventory!$AD$2:$AI$5552,6,FALSE),IF($U$8="Player",VLOOKUP(Search!$A6623,Inventory!$AF$2:$AI$5552,4,FALSE),IF($U$8="BV",VLOOKUP(Search!$A6623,Inventory!$AH$2:$AI$5552,2,FALSE),""))),"")</f>
        <v/>
      </c>
      <c r="C6623" s="38"/>
      <c r="D6623" s="38"/>
      <c r="E6623" s="38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22"/>
    </row>
    <row r="6624" spans="1:22" x14ac:dyDescent="0.2">
      <c r="A6624" s="24">
        <f>1+LARGE($A$11:A6623,1)</f>
        <v>6613</v>
      </c>
      <c r="B6624" s="38" t="str">
        <f>_xlfn.IFNA(IF($U$8="set",VLOOKUP(Search!$A6624,Inventory!$AD$2:$AI$5552,6,FALSE),IF($U$8="Player",VLOOKUP(Search!$A6624,Inventory!$AF$2:$AI$5552,4,FALSE),IF($U$8="BV",VLOOKUP(Search!$A6624,Inventory!$AH$2:$AI$5552,2,FALSE),""))),"")</f>
        <v/>
      </c>
      <c r="C6624" s="38"/>
      <c r="D6624" s="38"/>
      <c r="E6624" s="38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22"/>
    </row>
    <row r="6625" spans="1:22" x14ac:dyDescent="0.2">
      <c r="A6625" s="24">
        <f>1+LARGE($A$11:A6624,1)</f>
        <v>6614</v>
      </c>
      <c r="B6625" s="38" t="str">
        <f>_xlfn.IFNA(IF($U$8="set",VLOOKUP(Search!$A6625,Inventory!$AD$2:$AI$5552,6,FALSE),IF($U$8="Player",VLOOKUP(Search!$A6625,Inventory!$AF$2:$AI$5552,4,FALSE),IF($U$8="BV",VLOOKUP(Search!$A6625,Inventory!$AH$2:$AI$5552,2,FALSE),""))),"")</f>
        <v/>
      </c>
      <c r="C6625" s="38"/>
      <c r="D6625" s="38"/>
      <c r="E6625" s="38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22"/>
    </row>
    <row r="6626" spans="1:22" x14ac:dyDescent="0.2">
      <c r="A6626" s="24">
        <f>1+LARGE($A$11:A6625,1)</f>
        <v>6615</v>
      </c>
      <c r="B6626" s="38" t="str">
        <f>_xlfn.IFNA(IF($U$8="set",VLOOKUP(Search!$A6626,Inventory!$AD$2:$AI$5552,6,FALSE),IF($U$8="Player",VLOOKUP(Search!$A6626,Inventory!$AF$2:$AI$5552,4,FALSE),IF($U$8="BV",VLOOKUP(Search!$A6626,Inventory!$AH$2:$AI$5552,2,FALSE),""))),"")</f>
        <v/>
      </c>
      <c r="C6626" s="38"/>
      <c r="D6626" s="38"/>
      <c r="E6626" s="38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22"/>
    </row>
    <row r="6627" spans="1:22" x14ac:dyDescent="0.2">
      <c r="A6627" s="24">
        <f>1+LARGE($A$11:A6626,1)</f>
        <v>6616</v>
      </c>
      <c r="B6627" s="38" t="str">
        <f>_xlfn.IFNA(IF($U$8="set",VLOOKUP(Search!$A6627,Inventory!$AD$2:$AI$5552,6,FALSE),IF($U$8="Player",VLOOKUP(Search!$A6627,Inventory!$AF$2:$AI$5552,4,FALSE),IF($U$8="BV",VLOOKUP(Search!$A6627,Inventory!$AH$2:$AI$5552,2,FALSE),""))),"")</f>
        <v/>
      </c>
      <c r="C6627" s="38"/>
      <c r="D6627" s="38"/>
      <c r="E6627" s="38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22"/>
    </row>
    <row r="6628" spans="1:22" x14ac:dyDescent="0.2">
      <c r="A6628" s="24">
        <f>1+LARGE($A$11:A6627,1)</f>
        <v>6617</v>
      </c>
      <c r="B6628" s="38" t="str">
        <f>_xlfn.IFNA(IF($U$8="set",VLOOKUP(Search!$A6628,Inventory!$AD$2:$AI$5552,6,FALSE),IF($U$8="Player",VLOOKUP(Search!$A6628,Inventory!$AF$2:$AI$5552,4,FALSE),IF($U$8="BV",VLOOKUP(Search!$A6628,Inventory!$AH$2:$AI$5552,2,FALSE),""))),"")</f>
        <v/>
      </c>
      <c r="C6628" s="38"/>
      <c r="D6628" s="38"/>
      <c r="E6628" s="38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22"/>
    </row>
    <row r="6629" spans="1:22" x14ac:dyDescent="0.2">
      <c r="A6629" s="24">
        <f>1+LARGE($A$11:A6628,1)</f>
        <v>6618</v>
      </c>
      <c r="B6629" s="38" t="str">
        <f>_xlfn.IFNA(IF($U$8="set",VLOOKUP(Search!$A6629,Inventory!$AD$2:$AI$5552,6,FALSE),IF($U$8="Player",VLOOKUP(Search!$A6629,Inventory!$AF$2:$AI$5552,4,FALSE),IF($U$8="BV",VLOOKUP(Search!$A6629,Inventory!$AH$2:$AI$5552,2,FALSE),""))),"")</f>
        <v/>
      </c>
      <c r="C6629" s="38"/>
      <c r="D6629" s="38"/>
      <c r="E6629" s="38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22"/>
    </row>
    <row r="6630" spans="1:22" x14ac:dyDescent="0.2">
      <c r="A6630" s="24">
        <f>1+LARGE($A$11:A6629,1)</f>
        <v>6619</v>
      </c>
      <c r="B6630" s="38" t="str">
        <f>_xlfn.IFNA(IF($U$8="set",VLOOKUP(Search!$A6630,Inventory!$AD$2:$AI$5552,6,FALSE),IF($U$8="Player",VLOOKUP(Search!$A6630,Inventory!$AF$2:$AI$5552,4,FALSE),IF($U$8="BV",VLOOKUP(Search!$A6630,Inventory!$AH$2:$AI$5552,2,FALSE),""))),"")</f>
        <v/>
      </c>
      <c r="C6630" s="38"/>
      <c r="D6630" s="38"/>
      <c r="E6630" s="38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22"/>
    </row>
    <row r="6631" spans="1:22" x14ac:dyDescent="0.2">
      <c r="A6631" s="24">
        <f>1+LARGE($A$11:A6630,1)</f>
        <v>6620</v>
      </c>
      <c r="B6631" s="38" t="str">
        <f>_xlfn.IFNA(IF($U$8="set",VLOOKUP(Search!$A6631,Inventory!$AD$2:$AI$5552,6,FALSE),IF($U$8="Player",VLOOKUP(Search!$A6631,Inventory!$AF$2:$AI$5552,4,FALSE),IF($U$8="BV",VLOOKUP(Search!$A6631,Inventory!$AH$2:$AI$5552,2,FALSE),""))),"")</f>
        <v/>
      </c>
      <c r="C6631" s="38"/>
      <c r="D6631" s="38"/>
      <c r="E6631" s="38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22"/>
    </row>
    <row r="6632" spans="1:22" x14ac:dyDescent="0.2">
      <c r="A6632" s="24">
        <f>1+LARGE($A$11:A6631,1)</f>
        <v>6621</v>
      </c>
      <c r="B6632" s="38" t="str">
        <f>_xlfn.IFNA(IF($U$8="set",VLOOKUP(Search!$A6632,Inventory!$AD$2:$AI$5552,6,FALSE),IF($U$8="Player",VLOOKUP(Search!$A6632,Inventory!$AF$2:$AI$5552,4,FALSE),IF($U$8="BV",VLOOKUP(Search!$A6632,Inventory!$AH$2:$AI$5552,2,FALSE),""))),"")</f>
        <v/>
      </c>
      <c r="C6632" s="38"/>
      <c r="D6632" s="38"/>
      <c r="E6632" s="38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22"/>
    </row>
    <row r="6633" spans="1:22" x14ac:dyDescent="0.2">
      <c r="A6633" s="24">
        <f>1+LARGE($A$11:A6632,1)</f>
        <v>6622</v>
      </c>
      <c r="B6633" s="38" t="str">
        <f>_xlfn.IFNA(IF($U$8="set",VLOOKUP(Search!$A6633,Inventory!$AD$2:$AI$5552,6,FALSE),IF($U$8="Player",VLOOKUP(Search!$A6633,Inventory!$AF$2:$AI$5552,4,FALSE),IF($U$8="BV",VLOOKUP(Search!$A6633,Inventory!$AH$2:$AI$5552,2,FALSE),""))),"")</f>
        <v/>
      </c>
      <c r="C6633" s="38"/>
      <c r="D6633" s="38"/>
      <c r="E6633" s="38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22"/>
    </row>
    <row r="6634" spans="1:22" x14ac:dyDescent="0.2">
      <c r="A6634" s="24">
        <f>1+LARGE($A$11:A6633,1)</f>
        <v>6623</v>
      </c>
      <c r="B6634" s="38" t="str">
        <f>_xlfn.IFNA(IF($U$8="set",VLOOKUP(Search!$A6634,Inventory!$AD$2:$AI$5552,6,FALSE),IF($U$8="Player",VLOOKUP(Search!$A6634,Inventory!$AF$2:$AI$5552,4,FALSE),IF($U$8="BV",VLOOKUP(Search!$A6634,Inventory!$AH$2:$AI$5552,2,FALSE),""))),"")</f>
        <v/>
      </c>
      <c r="C6634" s="38"/>
      <c r="D6634" s="38"/>
      <c r="E6634" s="38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22"/>
    </row>
    <row r="6635" spans="1:22" x14ac:dyDescent="0.2">
      <c r="A6635" s="24">
        <f>1+LARGE($A$11:A6634,1)</f>
        <v>6624</v>
      </c>
      <c r="B6635" s="38" t="str">
        <f>_xlfn.IFNA(IF($U$8="set",VLOOKUP(Search!$A6635,Inventory!$AD$2:$AI$5552,6,FALSE),IF($U$8="Player",VLOOKUP(Search!$A6635,Inventory!$AF$2:$AI$5552,4,FALSE),IF($U$8="BV",VLOOKUP(Search!$A6635,Inventory!$AH$2:$AI$5552,2,FALSE),""))),"")</f>
        <v/>
      </c>
      <c r="C6635" s="38"/>
      <c r="D6635" s="38"/>
      <c r="E6635" s="38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22"/>
    </row>
    <row r="6636" spans="1:22" x14ac:dyDescent="0.2">
      <c r="A6636" s="24">
        <f>1+LARGE($A$11:A6635,1)</f>
        <v>6625</v>
      </c>
      <c r="B6636" s="38" t="str">
        <f>_xlfn.IFNA(IF($U$8="set",VLOOKUP(Search!$A6636,Inventory!$AD$2:$AI$5552,6,FALSE),IF($U$8="Player",VLOOKUP(Search!$A6636,Inventory!$AF$2:$AI$5552,4,FALSE),IF($U$8="BV",VLOOKUP(Search!$A6636,Inventory!$AH$2:$AI$5552,2,FALSE),""))),"")</f>
        <v/>
      </c>
      <c r="C6636" s="38"/>
      <c r="D6636" s="38"/>
      <c r="E6636" s="38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22"/>
    </row>
    <row r="6637" spans="1:22" x14ac:dyDescent="0.2">
      <c r="A6637" s="24">
        <f>1+LARGE($A$11:A6636,1)</f>
        <v>6626</v>
      </c>
      <c r="B6637" s="38" t="str">
        <f>_xlfn.IFNA(IF($U$8="set",VLOOKUP(Search!$A6637,Inventory!$AD$2:$AI$5552,6,FALSE),IF($U$8="Player",VLOOKUP(Search!$A6637,Inventory!$AF$2:$AI$5552,4,FALSE),IF($U$8="BV",VLOOKUP(Search!$A6637,Inventory!$AH$2:$AI$5552,2,FALSE),""))),"")</f>
        <v/>
      </c>
      <c r="C6637" s="38"/>
      <c r="D6637" s="38"/>
      <c r="E6637" s="38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22"/>
    </row>
    <row r="6638" spans="1:22" x14ac:dyDescent="0.2">
      <c r="A6638" s="24">
        <f>1+LARGE($A$11:A6637,1)</f>
        <v>6627</v>
      </c>
      <c r="B6638" s="38" t="str">
        <f>_xlfn.IFNA(IF($U$8="set",VLOOKUP(Search!$A6638,Inventory!$AD$2:$AI$5552,6,FALSE),IF($U$8="Player",VLOOKUP(Search!$A6638,Inventory!$AF$2:$AI$5552,4,FALSE),IF($U$8="BV",VLOOKUP(Search!$A6638,Inventory!$AH$2:$AI$5552,2,FALSE),""))),"")</f>
        <v/>
      </c>
      <c r="C6638" s="38"/>
      <c r="D6638" s="38"/>
      <c r="E6638" s="38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22"/>
    </row>
    <row r="6639" spans="1:22" x14ac:dyDescent="0.2">
      <c r="A6639" s="24">
        <f>1+LARGE($A$11:A6638,1)</f>
        <v>6628</v>
      </c>
      <c r="B6639" s="38" t="str">
        <f>_xlfn.IFNA(IF($U$8="set",VLOOKUP(Search!$A6639,Inventory!$AD$2:$AI$5552,6,FALSE),IF($U$8="Player",VLOOKUP(Search!$A6639,Inventory!$AF$2:$AI$5552,4,FALSE),IF($U$8="BV",VLOOKUP(Search!$A6639,Inventory!$AH$2:$AI$5552,2,FALSE),""))),"")</f>
        <v/>
      </c>
      <c r="C6639" s="38"/>
      <c r="D6639" s="38"/>
      <c r="E6639" s="38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22"/>
    </row>
    <row r="6640" spans="1:22" x14ac:dyDescent="0.2">
      <c r="A6640" s="24">
        <f>1+LARGE($A$11:A6639,1)</f>
        <v>6629</v>
      </c>
      <c r="B6640" s="38" t="str">
        <f>_xlfn.IFNA(IF($U$8="set",VLOOKUP(Search!$A6640,Inventory!$AD$2:$AI$5552,6,FALSE),IF($U$8="Player",VLOOKUP(Search!$A6640,Inventory!$AF$2:$AI$5552,4,FALSE),IF($U$8="BV",VLOOKUP(Search!$A6640,Inventory!$AH$2:$AI$5552,2,FALSE),""))),"")</f>
        <v/>
      </c>
      <c r="C6640" s="38"/>
      <c r="D6640" s="38"/>
      <c r="E6640" s="38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22"/>
    </row>
    <row r="6641" spans="1:22" x14ac:dyDescent="0.2">
      <c r="A6641" s="24">
        <f>1+LARGE($A$11:A6640,1)</f>
        <v>6630</v>
      </c>
      <c r="B6641" s="38" t="str">
        <f>_xlfn.IFNA(IF($U$8="set",VLOOKUP(Search!$A6641,Inventory!$AD$2:$AI$5552,6,FALSE),IF($U$8="Player",VLOOKUP(Search!$A6641,Inventory!$AF$2:$AI$5552,4,FALSE),IF($U$8="BV",VLOOKUP(Search!$A6641,Inventory!$AH$2:$AI$5552,2,FALSE),""))),"")</f>
        <v/>
      </c>
      <c r="C6641" s="38"/>
      <c r="D6641" s="38"/>
      <c r="E6641" s="38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22"/>
    </row>
    <row r="6642" spans="1:22" x14ac:dyDescent="0.2">
      <c r="A6642" s="24">
        <f>1+LARGE($A$11:A6641,1)</f>
        <v>6631</v>
      </c>
      <c r="B6642" s="38" t="str">
        <f>_xlfn.IFNA(IF($U$8="set",VLOOKUP(Search!$A6642,Inventory!$AD$2:$AI$5552,6,FALSE),IF($U$8="Player",VLOOKUP(Search!$A6642,Inventory!$AF$2:$AI$5552,4,FALSE),IF($U$8="BV",VLOOKUP(Search!$A6642,Inventory!$AH$2:$AI$5552,2,FALSE),""))),"")</f>
        <v/>
      </c>
      <c r="C6642" s="38"/>
      <c r="D6642" s="38"/>
      <c r="E6642" s="38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22"/>
    </row>
    <row r="6643" spans="1:22" x14ac:dyDescent="0.2">
      <c r="A6643" s="24">
        <f>1+LARGE($A$11:A6642,1)</f>
        <v>6632</v>
      </c>
      <c r="B6643" s="38" t="str">
        <f>_xlfn.IFNA(IF($U$8="set",VLOOKUP(Search!$A6643,Inventory!$AD$2:$AI$5552,6,FALSE),IF($U$8="Player",VLOOKUP(Search!$A6643,Inventory!$AF$2:$AI$5552,4,FALSE),IF($U$8="BV",VLOOKUP(Search!$A6643,Inventory!$AH$2:$AI$5552,2,FALSE),""))),"")</f>
        <v/>
      </c>
      <c r="C6643" s="38"/>
      <c r="D6643" s="38"/>
      <c r="E6643" s="38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22"/>
    </row>
    <row r="6644" spans="1:22" x14ac:dyDescent="0.2">
      <c r="A6644" s="24">
        <f>1+LARGE($A$11:A6643,1)</f>
        <v>6633</v>
      </c>
      <c r="B6644" s="38" t="str">
        <f>_xlfn.IFNA(IF($U$8="set",VLOOKUP(Search!$A6644,Inventory!$AD$2:$AI$5552,6,FALSE),IF($U$8="Player",VLOOKUP(Search!$A6644,Inventory!$AF$2:$AI$5552,4,FALSE),IF($U$8="BV",VLOOKUP(Search!$A6644,Inventory!$AH$2:$AI$5552,2,FALSE),""))),"")</f>
        <v/>
      </c>
      <c r="C6644" s="38"/>
      <c r="D6644" s="38"/>
      <c r="E6644" s="38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22"/>
    </row>
    <row r="6645" spans="1:22" x14ac:dyDescent="0.2">
      <c r="A6645" s="24">
        <f>1+LARGE($A$11:A6644,1)</f>
        <v>6634</v>
      </c>
      <c r="B6645" s="38" t="str">
        <f>_xlfn.IFNA(IF($U$8="set",VLOOKUP(Search!$A6645,Inventory!$AD$2:$AI$5552,6,FALSE),IF($U$8="Player",VLOOKUP(Search!$A6645,Inventory!$AF$2:$AI$5552,4,FALSE),IF($U$8="BV",VLOOKUP(Search!$A6645,Inventory!$AH$2:$AI$5552,2,FALSE),""))),"")</f>
        <v/>
      </c>
      <c r="C6645" s="38"/>
      <c r="D6645" s="38"/>
      <c r="E6645" s="38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22"/>
    </row>
    <row r="6646" spans="1:22" x14ac:dyDescent="0.2">
      <c r="A6646" s="24">
        <f>1+LARGE($A$11:A6645,1)</f>
        <v>6635</v>
      </c>
      <c r="B6646" s="38" t="str">
        <f>_xlfn.IFNA(IF($U$8="set",VLOOKUP(Search!$A6646,Inventory!$AD$2:$AI$5552,6,FALSE),IF($U$8="Player",VLOOKUP(Search!$A6646,Inventory!$AF$2:$AI$5552,4,FALSE),IF($U$8="BV",VLOOKUP(Search!$A6646,Inventory!$AH$2:$AI$5552,2,FALSE),""))),"")</f>
        <v/>
      </c>
      <c r="C6646" s="38"/>
      <c r="D6646" s="38"/>
      <c r="E6646" s="38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22"/>
    </row>
    <row r="6647" spans="1:22" x14ac:dyDescent="0.2">
      <c r="A6647" s="24">
        <f>1+LARGE($A$11:A6646,1)</f>
        <v>6636</v>
      </c>
      <c r="B6647" s="38" t="str">
        <f>_xlfn.IFNA(IF($U$8="set",VLOOKUP(Search!$A6647,Inventory!$AD$2:$AI$5552,6,FALSE),IF($U$8="Player",VLOOKUP(Search!$A6647,Inventory!$AF$2:$AI$5552,4,FALSE),IF($U$8="BV",VLOOKUP(Search!$A6647,Inventory!$AH$2:$AI$5552,2,FALSE),""))),"")</f>
        <v/>
      </c>
      <c r="C6647" s="38"/>
      <c r="D6647" s="38"/>
      <c r="E6647" s="38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22"/>
    </row>
    <row r="6648" spans="1:22" x14ac:dyDescent="0.2">
      <c r="A6648" s="24">
        <f>1+LARGE($A$11:A6647,1)</f>
        <v>6637</v>
      </c>
      <c r="B6648" s="38" t="str">
        <f>_xlfn.IFNA(IF($U$8="set",VLOOKUP(Search!$A6648,Inventory!$AD$2:$AI$5552,6,FALSE),IF($U$8="Player",VLOOKUP(Search!$A6648,Inventory!$AF$2:$AI$5552,4,FALSE),IF($U$8="BV",VLOOKUP(Search!$A6648,Inventory!$AH$2:$AI$5552,2,FALSE),""))),"")</f>
        <v/>
      </c>
      <c r="C6648" s="38"/>
      <c r="D6648" s="38"/>
      <c r="E6648" s="38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22"/>
    </row>
    <row r="6649" spans="1:22" x14ac:dyDescent="0.2">
      <c r="A6649" s="24">
        <f>1+LARGE($A$11:A6648,1)</f>
        <v>6638</v>
      </c>
      <c r="B6649" s="38" t="str">
        <f>_xlfn.IFNA(IF($U$8="set",VLOOKUP(Search!$A6649,Inventory!$AD$2:$AI$5552,6,FALSE),IF($U$8="Player",VLOOKUP(Search!$A6649,Inventory!$AF$2:$AI$5552,4,FALSE),IF($U$8="BV",VLOOKUP(Search!$A6649,Inventory!$AH$2:$AI$5552,2,FALSE),""))),"")</f>
        <v/>
      </c>
      <c r="C6649" s="38"/>
      <c r="D6649" s="38"/>
      <c r="E6649" s="38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22"/>
    </row>
    <row r="6650" spans="1:22" x14ac:dyDescent="0.2">
      <c r="A6650" s="24">
        <f>1+LARGE($A$11:A6649,1)</f>
        <v>6639</v>
      </c>
      <c r="B6650" s="38" t="str">
        <f>_xlfn.IFNA(IF($U$8="set",VLOOKUP(Search!$A6650,Inventory!$AD$2:$AI$5552,6,FALSE),IF($U$8="Player",VLOOKUP(Search!$A6650,Inventory!$AF$2:$AI$5552,4,FALSE),IF($U$8="BV",VLOOKUP(Search!$A6650,Inventory!$AH$2:$AI$5552,2,FALSE),""))),"")</f>
        <v/>
      </c>
      <c r="C6650" s="38"/>
      <c r="D6650" s="38"/>
      <c r="E6650" s="38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22"/>
    </row>
    <row r="6651" spans="1:22" x14ac:dyDescent="0.2">
      <c r="A6651" s="24">
        <f>1+LARGE($A$11:A6650,1)</f>
        <v>6640</v>
      </c>
      <c r="B6651" s="38" t="str">
        <f>_xlfn.IFNA(IF($U$8="set",VLOOKUP(Search!$A6651,Inventory!$AD$2:$AI$5552,6,FALSE),IF($U$8="Player",VLOOKUP(Search!$A6651,Inventory!$AF$2:$AI$5552,4,FALSE),IF($U$8="BV",VLOOKUP(Search!$A6651,Inventory!$AH$2:$AI$5552,2,FALSE),""))),"")</f>
        <v/>
      </c>
      <c r="C6651" s="38"/>
      <c r="D6651" s="38"/>
      <c r="E6651" s="38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22"/>
    </row>
    <row r="6652" spans="1:22" x14ac:dyDescent="0.2">
      <c r="A6652" s="24">
        <f>1+LARGE($A$11:A6651,1)</f>
        <v>6641</v>
      </c>
      <c r="B6652" s="38" t="str">
        <f>_xlfn.IFNA(IF($U$8="set",VLOOKUP(Search!$A6652,Inventory!$AD$2:$AI$5552,6,FALSE),IF($U$8="Player",VLOOKUP(Search!$A6652,Inventory!$AF$2:$AI$5552,4,FALSE),IF($U$8="BV",VLOOKUP(Search!$A6652,Inventory!$AH$2:$AI$5552,2,FALSE),""))),"")</f>
        <v/>
      </c>
      <c r="C6652" s="38"/>
      <c r="D6652" s="38"/>
      <c r="E6652" s="38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22"/>
    </row>
    <row r="6653" spans="1:22" x14ac:dyDescent="0.2">
      <c r="A6653" s="24">
        <f>1+LARGE($A$11:A6652,1)</f>
        <v>6642</v>
      </c>
      <c r="B6653" s="38" t="str">
        <f>_xlfn.IFNA(IF($U$8="set",VLOOKUP(Search!$A6653,Inventory!$AD$2:$AI$5552,6,FALSE),IF($U$8="Player",VLOOKUP(Search!$A6653,Inventory!$AF$2:$AI$5552,4,FALSE),IF($U$8="BV",VLOOKUP(Search!$A6653,Inventory!$AH$2:$AI$5552,2,FALSE),""))),"")</f>
        <v/>
      </c>
      <c r="C6653" s="38"/>
      <c r="D6653" s="38"/>
      <c r="E6653" s="38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22"/>
    </row>
    <row r="6654" spans="1:22" x14ac:dyDescent="0.2">
      <c r="A6654" s="24">
        <f>1+LARGE($A$11:A6653,1)</f>
        <v>6643</v>
      </c>
      <c r="B6654" s="38" t="str">
        <f>_xlfn.IFNA(IF($U$8="set",VLOOKUP(Search!$A6654,Inventory!$AD$2:$AI$5552,6,FALSE),IF($U$8="Player",VLOOKUP(Search!$A6654,Inventory!$AF$2:$AI$5552,4,FALSE),IF($U$8="BV",VLOOKUP(Search!$A6654,Inventory!$AH$2:$AI$5552,2,FALSE),""))),"")</f>
        <v/>
      </c>
      <c r="C6654" s="38"/>
      <c r="D6654" s="38"/>
      <c r="E6654" s="38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22"/>
    </row>
    <row r="6655" spans="1:22" x14ac:dyDescent="0.2">
      <c r="A6655" s="24">
        <f>1+LARGE($A$11:A6654,1)</f>
        <v>6644</v>
      </c>
      <c r="B6655" s="38" t="str">
        <f>_xlfn.IFNA(IF($U$8="set",VLOOKUP(Search!$A6655,Inventory!$AD$2:$AI$5552,6,FALSE),IF($U$8="Player",VLOOKUP(Search!$A6655,Inventory!$AF$2:$AI$5552,4,FALSE),IF($U$8="BV",VLOOKUP(Search!$A6655,Inventory!$AH$2:$AI$5552,2,FALSE),""))),"")</f>
        <v/>
      </c>
      <c r="C6655" s="38"/>
      <c r="D6655" s="38"/>
      <c r="E6655" s="38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22"/>
    </row>
    <row r="6656" spans="1:22" x14ac:dyDescent="0.2">
      <c r="A6656" s="24">
        <f>1+LARGE($A$11:A6655,1)</f>
        <v>6645</v>
      </c>
      <c r="B6656" s="38" t="str">
        <f>_xlfn.IFNA(IF($U$8="set",VLOOKUP(Search!$A6656,Inventory!$AD$2:$AI$5552,6,FALSE),IF($U$8="Player",VLOOKUP(Search!$A6656,Inventory!$AF$2:$AI$5552,4,FALSE),IF($U$8="BV",VLOOKUP(Search!$A6656,Inventory!$AH$2:$AI$5552,2,FALSE),""))),"")</f>
        <v/>
      </c>
      <c r="C6656" s="38"/>
      <c r="D6656" s="38"/>
      <c r="E6656" s="38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22"/>
    </row>
    <row r="6657" spans="1:22" x14ac:dyDescent="0.2">
      <c r="A6657" s="24">
        <f>1+LARGE($A$11:A6656,1)</f>
        <v>6646</v>
      </c>
      <c r="B6657" s="38" t="str">
        <f>_xlfn.IFNA(IF($U$8="set",VLOOKUP(Search!$A6657,Inventory!$AD$2:$AI$5552,6,FALSE),IF($U$8="Player",VLOOKUP(Search!$A6657,Inventory!$AF$2:$AI$5552,4,FALSE),IF($U$8="BV",VLOOKUP(Search!$A6657,Inventory!$AH$2:$AI$5552,2,FALSE),""))),"")</f>
        <v/>
      </c>
      <c r="C6657" s="38"/>
      <c r="D6657" s="38"/>
      <c r="E6657" s="38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22"/>
    </row>
    <row r="6658" spans="1:22" x14ac:dyDescent="0.2">
      <c r="A6658" s="24">
        <f>1+LARGE($A$11:A6657,1)</f>
        <v>6647</v>
      </c>
      <c r="B6658" s="38" t="str">
        <f>_xlfn.IFNA(IF($U$8="set",VLOOKUP(Search!$A6658,Inventory!$AD$2:$AI$5552,6,FALSE),IF($U$8="Player",VLOOKUP(Search!$A6658,Inventory!$AF$2:$AI$5552,4,FALSE),IF($U$8="BV",VLOOKUP(Search!$A6658,Inventory!$AH$2:$AI$5552,2,FALSE),""))),"")</f>
        <v/>
      </c>
      <c r="C6658" s="38"/>
      <c r="D6658" s="38"/>
      <c r="E6658" s="38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22"/>
    </row>
    <row r="6659" spans="1:22" x14ac:dyDescent="0.2">
      <c r="A6659" s="24">
        <f>1+LARGE($A$11:A6658,1)</f>
        <v>6648</v>
      </c>
      <c r="B6659" s="38" t="str">
        <f>_xlfn.IFNA(IF($U$8="set",VLOOKUP(Search!$A6659,Inventory!$AD$2:$AI$5552,6,FALSE),IF($U$8="Player",VLOOKUP(Search!$A6659,Inventory!$AF$2:$AI$5552,4,FALSE),IF($U$8="BV",VLOOKUP(Search!$A6659,Inventory!$AH$2:$AI$5552,2,FALSE),""))),"")</f>
        <v/>
      </c>
      <c r="C6659" s="38"/>
      <c r="D6659" s="38"/>
      <c r="E6659" s="38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22"/>
    </row>
    <row r="6660" spans="1:22" x14ac:dyDescent="0.2">
      <c r="A6660" s="24">
        <f>1+LARGE($A$11:A6659,1)</f>
        <v>6649</v>
      </c>
      <c r="B6660" s="38" t="str">
        <f>_xlfn.IFNA(IF($U$8="set",VLOOKUP(Search!$A6660,Inventory!$AD$2:$AI$5552,6,FALSE),IF($U$8="Player",VLOOKUP(Search!$A6660,Inventory!$AF$2:$AI$5552,4,FALSE),IF($U$8="BV",VLOOKUP(Search!$A6660,Inventory!$AH$2:$AI$5552,2,FALSE),""))),"")</f>
        <v/>
      </c>
      <c r="C6660" s="38"/>
      <c r="D6660" s="38"/>
      <c r="E6660" s="38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22"/>
    </row>
    <row r="6661" spans="1:22" x14ac:dyDescent="0.2">
      <c r="A6661" s="24">
        <f>1+LARGE($A$11:A6660,1)</f>
        <v>6650</v>
      </c>
      <c r="B6661" s="38" t="str">
        <f>_xlfn.IFNA(IF($U$8="set",VLOOKUP(Search!$A6661,Inventory!$AD$2:$AI$5552,6,FALSE),IF($U$8="Player",VLOOKUP(Search!$A6661,Inventory!$AF$2:$AI$5552,4,FALSE),IF($U$8="BV",VLOOKUP(Search!$A6661,Inventory!$AH$2:$AI$5552,2,FALSE),""))),"")</f>
        <v/>
      </c>
      <c r="C6661" s="38"/>
      <c r="D6661" s="38"/>
      <c r="E6661" s="38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22"/>
    </row>
    <row r="6662" spans="1:22" x14ac:dyDescent="0.2">
      <c r="A6662" s="24">
        <f>1+LARGE($A$11:A6661,1)</f>
        <v>6651</v>
      </c>
      <c r="B6662" s="38" t="str">
        <f>_xlfn.IFNA(IF($U$8="set",VLOOKUP(Search!$A6662,Inventory!$AD$2:$AI$5552,6,FALSE),IF($U$8="Player",VLOOKUP(Search!$A6662,Inventory!$AF$2:$AI$5552,4,FALSE),IF($U$8="BV",VLOOKUP(Search!$A6662,Inventory!$AH$2:$AI$5552,2,FALSE),""))),"")</f>
        <v/>
      </c>
      <c r="C6662" s="38"/>
      <c r="D6662" s="38"/>
      <c r="E6662" s="38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22"/>
    </row>
    <row r="6663" spans="1:22" x14ac:dyDescent="0.2">
      <c r="A6663" s="24">
        <f>1+LARGE($A$11:A6662,1)</f>
        <v>6652</v>
      </c>
      <c r="B6663" s="38" t="str">
        <f>_xlfn.IFNA(IF($U$8="set",VLOOKUP(Search!$A6663,Inventory!$AD$2:$AI$5552,6,FALSE),IF($U$8="Player",VLOOKUP(Search!$A6663,Inventory!$AF$2:$AI$5552,4,FALSE),IF($U$8="BV",VLOOKUP(Search!$A6663,Inventory!$AH$2:$AI$5552,2,FALSE),""))),"")</f>
        <v/>
      </c>
      <c r="C6663" s="38"/>
      <c r="D6663" s="38"/>
      <c r="E6663" s="38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22"/>
    </row>
    <row r="6664" spans="1:22" x14ac:dyDescent="0.2">
      <c r="A6664" s="24">
        <f>1+LARGE($A$11:A6663,1)</f>
        <v>6653</v>
      </c>
      <c r="B6664" s="38" t="str">
        <f>_xlfn.IFNA(IF($U$8="set",VLOOKUP(Search!$A6664,Inventory!$AD$2:$AI$5552,6,FALSE),IF($U$8="Player",VLOOKUP(Search!$A6664,Inventory!$AF$2:$AI$5552,4,FALSE),IF($U$8="BV",VLOOKUP(Search!$A6664,Inventory!$AH$2:$AI$5552,2,FALSE),""))),"")</f>
        <v/>
      </c>
      <c r="C6664" s="38"/>
      <c r="D6664" s="38"/>
      <c r="E6664" s="38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22"/>
    </row>
    <row r="6665" spans="1:22" x14ac:dyDescent="0.2">
      <c r="A6665" s="24">
        <f>1+LARGE($A$11:A6664,1)</f>
        <v>6654</v>
      </c>
      <c r="B6665" s="38" t="str">
        <f>_xlfn.IFNA(IF($U$8="set",VLOOKUP(Search!$A6665,Inventory!$AD$2:$AI$5552,6,FALSE),IF($U$8="Player",VLOOKUP(Search!$A6665,Inventory!$AF$2:$AI$5552,4,FALSE),IF($U$8="BV",VLOOKUP(Search!$A6665,Inventory!$AH$2:$AI$5552,2,FALSE),""))),"")</f>
        <v/>
      </c>
      <c r="C6665" s="38"/>
      <c r="D6665" s="38"/>
      <c r="E6665" s="38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22"/>
    </row>
    <row r="6666" spans="1:22" x14ac:dyDescent="0.2">
      <c r="A6666" s="24">
        <f>1+LARGE($A$11:A6665,1)</f>
        <v>6655</v>
      </c>
      <c r="B6666" s="38" t="str">
        <f>_xlfn.IFNA(IF($U$8="set",VLOOKUP(Search!$A6666,Inventory!$AD$2:$AI$5552,6,FALSE),IF($U$8="Player",VLOOKUP(Search!$A6666,Inventory!$AF$2:$AI$5552,4,FALSE),IF($U$8="BV",VLOOKUP(Search!$A6666,Inventory!$AH$2:$AI$5552,2,FALSE),""))),"")</f>
        <v/>
      </c>
      <c r="C6666" s="38"/>
      <c r="D6666" s="38"/>
      <c r="E6666" s="38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22"/>
    </row>
    <row r="6667" spans="1:22" x14ac:dyDescent="0.2">
      <c r="A6667" s="24">
        <f>1+LARGE($A$11:A6666,1)</f>
        <v>6656</v>
      </c>
      <c r="B6667" s="38" t="str">
        <f>_xlfn.IFNA(IF($U$8="set",VLOOKUP(Search!$A6667,Inventory!$AD$2:$AI$5552,6,FALSE),IF($U$8="Player",VLOOKUP(Search!$A6667,Inventory!$AF$2:$AI$5552,4,FALSE),IF($U$8="BV",VLOOKUP(Search!$A6667,Inventory!$AH$2:$AI$5552,2,FALSE),""))),"")</f>
        <v/>
      </c>
      <c r="C6667" s="38"/>
      <c r="D6667" s="38"/>
      <c r="E6667" s="38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22"/>
    </row>
    <row r="6668" spans="1:22" x14ac:dyDescent="0.2">
      <c r="A6668" s="24">
        <f>1+LARGE($A$11:A6667,1)</f>
        <v>6657</v>
      </c>
      <c r="B6668" s="38" t="str">
        <f>_xlfn.IFNA(IF($U$8="set",VLOOKUP(Search!$A6668,Inventory!$AD$2:$AI$5552,6,FALSE),IF($U$8="Player",VLOOKUP(Search!$A6668,Inventory!$AF$2:$AI$5552,4,FALSE),IF($U$8="BV",VLOOKUP(Search!$A6668,Inventory!$AH$2:$AI$5552,2,FALSE),""))),"")</f>
        <v/>
      </c>
      <c r="C6668" s="38"/>
      <c r="D6668" s="38"/>
      <c r="E6668" s="38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22"/>
    </row>
    <row r="6669" spans="1:22" x14ac:dyDescent="0.2">
      <c r="A6669" s="24">
        <f>1+LARGE($A$11:A6668,1)</f>
        <v>6658</v>
      </c>
      <c r="B6669" s="38" t="str">
        <f>_xlfn.IFNA(IF($U$8="set",VLOOKUP(Search!$A6669,Inventory!$AD$2:$AI$5552,6,FALSE),IF($U$8="Player",VLOOKUP(Search!$A6669,Inventory!$AF$2:$AI$5552,4,FALSE),IF($U$8="BV",VLOOKUP(Search!$A6669,Inventory!$AH$2:$AI$5552,2,FALSE),""))),"")</f>
        <v/>
      </c>
      <c r="C6669" s="38"/>
      <c r="D6669" s="38"/>
      <c r="E6669" s="38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22"/>
    </row>
    <row r="6670" spans="1:22" x14ac:dyDescent="0.2">
      <c r="A6670" s="24">
        <f>1+LARGE($A$11:A6669,1)</f>
        <v>6659</v>
      </c>
      <c r="B6670" s="38" t="str">
        <f>_xlfn.IFNA(IF($U$8="set",VLOOKUP(Search!$A6670,Inventory!$AD$2:$AI$5552,6,FALSE),IF($U$8="Player",VLOOKUP(Search!$A6670,Inventory!$AF$2:$AI$5552,4,FALSE),IF($U$8="BV",VLOOKUP(Search!$A6670,Inventory!$AH$2:$AI$5552,2,FALSE),""))),"")</f>
        <v/>
      </c>
      <c r="C6670" s="38"/>
      <c r="D6670" s="38"/>
      <c r="E6670" s="38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22"/>
    </row>
    <row r="6671" spans="1:22" x14ac:dyDescent="0.2">
      <c r="A6671" s="24">
        <f>1+LARGE($A$11:A6670,1)</f>
        <v>6660</v>
      </c>
      <c r="B6671" s="38" t="str">
        <f>_xlfn.IFNA(IF($U$8="set",VLOOKUP(Search!$A6671,Inventory!$AD$2:$AI$5552,6,FALSE),IF($U$8="Player",VLOOKUP(Search!$A6671,Inventory!$AF$2:$AI$5552,4,FALSE),IF($U$8="BV",VLOOKUP(Search!$A6671,Inventory!$AH$2:$AI$5552,2,FALSE),""))),"")</f>
        <v/>
      </c>
      <c r="C6671" s="38"/>
      <c r="D6671" s="38"/>
      <c r="E6671" s="38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22"/>
    </row>
    <row r="6672" spans="1:22" x14ac:dyDescent="0.2">
      <c r="A6672" s="24">
        <f>1+LARGE($A$11:A6671,1)</f>
        <v>6661</v>
      </c>
      <c r="B6672" s="38" t="str">
        <f>_xlfn.IFNA(IF($U$8="set",VLOOKUP(Search!$A6672,Inventory!$AD$2:$AI$5552,6,FALSE),IF($U$8="Player",VLOOKUP(Search!$A6672,Inventory!$AF$2:$AI$5552,4,FALSE),IF($U$8="BV",VLOOKUP(Search!$A6672,Inventory!$AH$2:$AI$5552,2,FALSE),""))),"")</f>
        <v/>
      </c>
      <c r="C6672" s="38"/>
      <c r="D6672" s="38"/>
      <c r="E6672" s="38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22"/>
    </row>
    <row r="6673" spans="1:22" x14ac:dyDescent="0.2">
      <c r="A6673" s="24">
        <f>1+LARGE($A$11:A6672,1)</f>
        <v>6662</v>
      </c>
      <c r="B6673" s="38" t="str">
        <f>_xlfn.IFNA(IF($U$8="set",VLOOKUP(Search!$A6673,Inventory!$AD$2:$AI$5552,6,FALSE),IF($U$8="Player",VLOOKUP(Search!$A6673,Inventory!$AF$2:$AI$5552,4,FALSE),IF($U$8="BV",VLOOKUP(Search!$A6673,Inventory!$AH$2:$AI$5552,2,FALSE),""))),"")</f>
        <v/>
      </c>
      <c r="C6673" s="38"/>
      <c r="D6673" s="38"/>
      <c r="E6673" s="38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22"/>
    </row>
    <row r="6674" spans="1:22" x14ac:dyDescent="0.2">
      <c r="A6674" s="24">
        <f>1+LARGE($A$11:A6673,1)</f>
        <v>6663</v>
      </c>
      <c r="B6674" s="38" t="str">
        <f>_xlfn.IFNA(IF($U$8="set",VLOOKUP(Search!$A6674,Inventory!$AD$2:$AI$5552,6,FALSE),IF($U$8="Player",VLOOKUP(Search!$A6674,Inventory!$AF$2:$AI$5552,4,FALSE),IF($U$8="BV",VLOOKUP(Search!$A6674,Inventory!$AH$2:$AI$5552,2,FALSE),""))),"")</f>
        <v/>
      </c>
      <c r="C6674" s="38"/>
      <c r="D6674" s="38"/>
      <c r="E6674" s="38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22"/>
    </row>
    <row r="6675" spans="1:22" x14ac:dyDescent="0.2">
      <c r="A6675" s="24">
        <f>1+LARGE($A$11:A6674,1)</f>
        <v>6664</v>
      </c>
      <c r="B6675" s="38" t="str">
        <f>_xlfn.IFNA(IF($U$8="set",VLOOKUP(Search!$A6675,Inventory!$AD$2:$AI$5552,6,FALSE),IF($U$8="Player",VLOOKUP(Search!$A6675,Inventory!$AF$2:$AI$5552,4,FALSE),IF($U$8="BV",VLOOKUP(Search!$A6675,Inventory!$AH$2:$AI$5552,2,FALSE),""))),"")</f>
        <v/>
      </c>
      <c r="C6675" s="38"/>
      <c r="D6675" s="38"/>
      <c r="E6675" s="38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22"/>
    </row>
    <row r="6676" spans="1:22" x14ac:dyDescent="0.2">
      <c r="A6676" s="24">
        <f>1+LARGE($A$11:A6675,1)</f>
        <v>6665</v>
      </c>
      <c r="B6676" s="38" t="str">
        <f>_xlfn.IFNA(IF($U$8="set",VLOOKUP(Search!$A6676,Inventory!$AD$2:$AI$5552,6,FALSE),IF($U$8="Player",VLOOKUP(Search!$A6676,Inventory!$AF$2:$AI$5552,4,FALSE),IF($U$8="BV",VLOOKUP(Search!$A6676,Inventory!$AH$2:$AI$5552,2,FALSE),""))),"")</f>
        <v/>
      </c>
      <c r="C6676" s="38"/>
      <c r="D6676" s="38"/>
      <c r="E6676" s="38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22"/>
    </row>
    <row r="6677" spans="1:22" x14ac:dyDescent="0.2">
      <c r="A6677" s="24">
        <f>1+LARGE($A$11:A6676,1)</f>
        <v>6666</v>
      </c>
      <c r="B6677" s="38" t="str">
        <f>_xlfn.IFNA(IF($U$8="set",VLOOKUP(Search!$A6677,Inventory!$AD$2:$AI$5552,6,FALSE),IF($U$8="Player",VLOOKUP(Search!$A6677,Inventory!$AF$2:$AI$5552,4,FALSE),IF($U$8="BV",VLOOKUP(Search!$A6677,Inventory!$AH$2:$AI$5552,2,FALSE),""))),"")</f>
        <v/>
      </c>
      <c r="C6677" s="38"/>
      <c r="D6677" s="38"/>
      <c r="E6677" s="38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22"/>
    </row>
    <row r="6678" spans="1:22" x14ac:dyDescent="0.2">
      <c r="A6678" s="24">
        <f>1+LARGE($A$11:A6677,1)</f>
        <v>6667</v>
      </c>
      <c r="B6678" s="38" t="str">
        <f>_xlfn.IFNA(IF($U$8="set",VLOOKUP(Search!$A6678,Inventory!$AD$2:$AI$5552,6,FALSE),IF($U$8="Player",VLOOKUP(Search!$A6678,Inventory!$AF$2:$AI$5552,4,FALSE),IF($U$8="BV",VLOOKUP(Search!$A6678,Inventory!$AH$2:$AI$5552,2,FALSE),""))),"")</f>
        <v/>
      </c>
      <c r="C6678" s="38"/>
      <c r="D6678" s="38"/>
      <c r="E6678" s="38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22"/>
    </row>
    <row r="6679" spans="1:22" x14ac:dyDescent="0.2">
      <c r="A6679" s="24">
        <f>1+LARGE($A$11:A6678,1)</f>
        <v>6668</v>
      </c>
      <c r="B6679" s="38" t="str">
        <f>_xlfn.IFNA(IF($U$8="set",VLOOKUP(Search!$A6679,Inventory!$AD$2:$AI$5552,6,FALSE),IF($U$8="Player",VLOOKUP(Search!$A6679,Inventory!$AF$2:$AI$5552,4,FALSE),IF($U$8="BV",VLOOKUP(Search!$A6679,Inventory!$AH$2:$AI$5552,2,FALSE),""))),"")</f>
        <v/>
      </c>
      <c r="C6679" s="38"/>
      <c r="D6679" s="38"/>
      <c r="E6679" s="38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22"/>
    </row>
    <row r="6680" spans="1:22" x14ac:dyDescent="0.2">
      <c r="A6680" s="24">
        <f>1+LARGE($A$11:A6679,1)</f>
        <v>6669</v>
      </c>
      <c r="B6680" s="38" t="str">
        <f>_xlfn.IFNA(IF($U$8="set",VLOOKUP(Search!$A6680,Inventory!$AD$2:$AI$5552,6,FALSE),IF($U$8="Player",VLOOKUP(Search!$A6680,Inventory!$AF$2:$AI$5552,4,FALSE),IF($U$8="BV",VLOOKUP(Search!$A6680,Inventory!$AH$2:$AI$5552,2,FALSE),""))),"")</f>
        <v/>
      </c>
      <c r="C6680" s="38"/>
      <c r="D6680" s="38"/>
      <c r="E6680" s="38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22"/>
    </row>
    <row r="6681" spans="1:22" x14ac:dyDescent="0.2">
      <c r="A6681" s="24">
        <f>1+LARGE($A$11:A6680,1)</f>
        <v>6670</v>
      </c>
      <c r="B6681" s="38" t="str">
        <f>_xlfn.IFNA(IF($U$8="set",VLOOKUP(Search!$A6681,Inventory!$AD$2:$AI$5552,6,FALSE),IF($U$8="Player",VLOOKUP(Search!$A6681,Inventory!$AF$2:$AI$5552,4,FALSE),IF($U$8="BV",VLOOKUP(Search!$A6681,Inventory!$AH$2:$AI$5552,2,FALSE),""))),"")</f>
        <v/>
      </c>
      <c r="C6681" s="38"/>
      <c r="D6681" s="38"/>
      <c r="E6681" s="38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22"/>
    </row>
    <row r="6682" spans="1:22" x14ac:dyDescent="0.2">
      <c r="A6682" s="24">
        <f>1+LARGE($A$11:A6681,1)</f>
        <v>6671</v>
      </c>
      <c r="B6682" s="38" t="str">
        <f>_xlfn.IFNA(IF($U$8="set",VLOOKUP(Search!$A6682,Inventory!$AD$2:$AI$5552,6,FALSE),IF($U$8="Player",VLOOKUP(Search!$A6682,Inventory!$AF$2:$AI$5552,4,FALSE),IF($U$8="BV",VLOOKUP(Search!$A6682,Inventory!$AH$2:$AI$5552,2,FALSE),""))),"")</f>
        <v/>
      </c>
      <c r="C6682" s="38"/>
      <c r="D6682" s="38"/>
      <c r="E6682" s="38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22"/>
    </row>
    <row r="6683" spans="1:22" x14ac:dyDescent="0.2">
      <c r="A6683" s="24">
        <f>1+LARGE($A$11:A6682,1)</f>
        <v>6672</v>
      </c>
      <c r="B6683" s="38" t="str">
        <f>_xlfn.IFNA(IF($U$8="set",VLOOKUP(Search!$A6683,Inventory!$AD$2:$AI$5552,6,FALSE),IF($U$8="Player",VLOOKUP(Search!$A6683,Inventory!$AF$2:$AI$5552,4,FALSE),IF($U$8="BV",VLOOKUP(Search!$A6683,Inventory!$AH$2:$AI$5552,2,FALSE),""))),"")</f>
        <v/>
      </c>
      <c r="C6683" s="38"/>
      <c r="D6683" s="38"/>
      <c r="E6683" s="38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22"/>
    </row>
    <row r="6684" spans="1:22" x14ac:dyDescent="0.2">
      <c r="A6684" s="24">
        <f>1+LARGE($A$11:A6683,1)</f>
        <v>6673</v>
      </c>
      <c r="B6684" s="38" t="str">
        <f>_xlfn.IFNA(IF($U$8="set",VLOOKUP(Search!$A6684,Inventory!$AD$2:$AI$5552,6,FALSE),IF($U$8="Player",VLOOKUP(Search!$A6684,Inventory!$AF$2:$AI$5552,4,FALSE),IF($U$8="BV",VLOOKUP(Search!$A6684,Inventory!$AH$2:$AI$5552,2,FALSE),""))),"")</f>
        <v/>
      </c>
      <c r="C6684" s="38"/>
      <c r="D6684" s="38"/>
      <c r="E6684" s="38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22"/>
    </row>
    <row r="6685" spans="1:22" x14ac:dyDescent="0.2">
      <c r="A6685" s="24">
        <f>1+LARGE($A$11:A6684,1)</f>
        <v>6674</v>
      </c>
      <c r="B6685" s="38" t="str">
        <f>_xlfn.IFNA(IF($U$8="set",VLOOKUP(Search!$A6685,Inventory!$AD$2:$AI$5552,6,FALSE),IF($U$8="Player",VLOOKUP(Search!$A6685,Inventory!$AF$2:$AI$5552,4,FALSE),IF($U$8="BV",VLOOKUP(Search!$A6685,Inventory!$AH$2:$AI$5552,2,FALSE),""))),"")</f>
        <v/>
      </c>
      <c r="C6685" s="38"/>
      <c r="D6685" s="38"/>
      <c r="E6685" s="38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22"/>
    </row>
    <row r="6686" spans="1:22" x14ac:dyDescent="0.2">
      <c r="A6686" s="24">
        <f>1+LARGE($A$11:A6685,1)</f>
        <v>6675</v>
      </c>
      <c r="B6686" s="38" t="str">
        <f>_xlfn.IFNA(IF($U$8="set",VLOOKUP(Search!$A6686,Inventory!$AD$2:$AI$5552,6,FALSE),IF($U$8="Player",VLOOKUP(Search!$A6686,Inventory!$AF$2:$AI$5552,4,FALSE),IF($U$8="BV",VLOOKUP(Search!$A6686,Inventory!$AH$2:$AI$5552,2,FALSE),""))),"")</f>
        <v/>
      </c>
      <c r="C6686" s="38"/>
      <c r="D6686" s="38"/>
      <c r="E6686" s="38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22"/>
    </row>
    <row r="6687" spans="1:22" x14ac:dyDescent="0.2">
      <c r="A6687" s="24">
        <f>1+LARGE($A$11:A6686,1)</f>
        <v>6676</v>
      </c>
      <c r="B6687" s="38" t="str">
        <f>_xlfn.IFNA(IF($U$8="set",VLOOKUP(Search!$A6687,Inventory!$AD$2:$AI$5552,6,FALSE),IF($U$8="Player",VLOOKUP(Search!$A6687,Inventory!$AF$2:$AI$5552,4,FALSE),IF($U$8="BV",VLOOKUP(Search!$A6687,Inventory!$AH$2:$AI$5552,2,FALSE),""))),"")</f>
        <v/>
      </c>
      <c r="C6687" s="38"/>
      <c r="D6687" s="38"/>
      <c r="E6687" s="38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22"/>
    </row>
    <row r="6688" spans="1:22" x14ac:dyDescent="0.2">
      <c r="A6688" s="24">
        <f>1+LARGE($A$11:A6687,1)</f>
        <v>6677</v>
      </c>
      <c r="B6688" s="38" t="str">
        <f>_xlfn.IFNA(IF($U$8="set",VLOOKUP(Search!$A6688,Inventory!$AD$2:$AI$5552,6,FALSE),IF($U$8="Player",VLOOKUP(Search!$A6688,Inventory!$AF$2:$AI$5552,4,FALSE),IF($U$8="BV",VLOOKUP(Search!$A6688,Inventory!$AH$2:$AI$5552,2,FALSE),""))),"")</f>
        <v/>
      </c>
      <c r="C6688" s="38"/>
      <c r="D6688" s="38"/>
      <c r="E6688" s="38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22"/>
    </row>
    <row r="6689" spans="1:22" x14ac:dyDescent="0.2">
      <c r="A6689" s="24">
        <f>1+LARGE($A$11:A6688,1)</f>
        <v>6678</v>
      </c>
      <c r="B6689" s="38" t="str">
        <f>_xlfn.IFNA(IF($U$8="set",VLOOKUP(Search!$A6689,Inventory!$AD$2:$AI$5552,6,FALSE),IF($U$8="Player",VLOOKUP(Search!$A6689,Inventory!$AF$2:$AI$5552,4,FALSE),IF($U$8="BV",VLOOKUP(Search!$A6689,Inventory!$AH$2:$AI$5552,2,FALSE),""))),"")</f>
        <v/>
      </c>
      <c r="C6689" s="38"/>
      <c r="D6689" s="38"/>
      <c r="E6689" s="38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22"/>
    </row>
    <row r="6690" spans="1:22" x14ac:dyDescent="0.2">
      <c r="A6690" s="24">
        <f>1+LARGE($A$11:A6689,1)</f>
        <v>6679</v>
      </c>
      <c r="B6690" s="38" t="str">
        <f>_xlfn.IFNA(IF($U$8="set",VLOOKUP(Search!$A6690,Inventory!$AD$2:$AI$5552,6,FALSE),IF($U$8="Player",VLOOKUP(Search!$A6690,Inventory!$AF$2:$AI$5552,4,FALSE),IF($U$8="BV",VLOOKUP(Search!$A6690,Inventory!$AH$2:$AI$5552,2,FALSE),""))),"")</f>
        <v/>
      </c>
      <c r="C6690" s="38"/>
      <c r="D6690" s="38"/>
      <c r="E6690" s="38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22"/>
    </row>
    <row r="6691" spans="1:22" x14ac:dyDescent="0.2">
      <c r="A6691" s="24">
        <f>1+LARGE($A$11:A6690,1)</f>
        <v>6680</v>
      </c>
      <c r="B6691" s="38" t="str">
        <f>_xlfn.IFNA(IF($U$8="set",VLOOKUP(Search!$A6691,Inventory!$AD$2:$AI$5552,6,FALSE),IF($U$8="Player",VLOOKUP(Search!$A6691,Inventory!$AF$2:$AI$5552,4,FALSE),IF($U$8="BV",VLOOKUP(Search!$A6691,Inventory!$AH$2:$AI$5552,2,FALSE),""))),"")</f>
        <v/>
      </c>
      <c r="C6691" s="38"/>
      <c r="D6691" s="38"/>
      <c r="E6691" s="38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22"/>
    </row>
    <row r="6692" spans="1:22" x14ac:dyDescent="0.2">
      <c r="A6692" s="24">
        <f>1+LARGE($A$11:A6691,1)</f>
        <v>6681</v>
      </c>
      <c r="B6692" s="38" t="str">
        <f>_xlfn.IFNA(IF($U$8="set",VLOOKUP(Search!$A6692,Inventory!$AD$2:$AI$5552,6,FALSE),IF($U$8="Player",VLOOKUP(Search!$A6692,Inventory!$AF$2:$AI$5552,4,FALSE),IF($U$8="BV",VLOOKUP(Search!$A6692,Inventory!$AH$2:$AI$5552,2,FALSE),""))),"")</f>
        <v/>
      </c>
      <c r="C6692" s="38"/>
      <c r="D6692" s="38"/>
      <c r="E6692" s="38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22"/>
    </row>
    <row r="6693" spans="1:22" x14ac:dyDescent="0.2">
      <c r="A6693" s="24">
        <f>1+LARGE($A$11:A6692,1)</f>
        <v>6682</v>
      </c>
      <c r="B6693" s="38" t="str">
        <f>_xlfn.IFNA(IF($U$8="set",VLOOKUP(Search!$A6693,Inventory!$AD$2:$AI$5552,6,FALSE),IF($U$8="Player",VLOOKUP(Search!$A6693,Inventory!$AF$2:$AI$5552,4,FALSE),IF($U$8="BV",VLOOKUP(Search!$A6693,Inventory!$AH$2:$AI$5552,2,FALSE),""))),"")</f>
        <v/>
      </c>
      <c r="C6693" s="38"/>
      <c r="D6693" s="38"/>
      <c r="E6693" s="38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22"/>
    </row>
    <row r="6694" spans="1:22" x14ac:dyDescent="0.2">
      <c r="A6694" s="24">
        <f>1+LARGE($A$11:A6693,1)</f>
        <v>6683</v>
      </c>
      <c r="B6694" s="38" t="str">
        <f>_xlfn.IFNA(IF($U$8="set",VLOOKUP(Search!$A6694,Inventory!$AD$2:$AI$5552,6,FALSE),IF($U$8="Player",VLOOKUP(Search!$A6694,Inventory!$AF$2:$AI$5552,4,FALSE),IF($U$8="BV",VLOOKUP(Search!$A6694,Inventory!$AH$2:$AI$5552,2,FALSE),""))),"")</f>
        <v/>
      </c>
      <c r="C6694" s="38"/>
      <c r="D6694" s="38"/>
      <c r="E6694" s="38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22"/>
    </row>
    <row r="6695" spans="1:22" x14ac:dyDescent="0.2">
      <c r="A6695" s="24">
        <f>1+LARGE($A$11:A6694,1)</f>
        <v>6684</v>
      </c>
      <c r="B6695" s="38" t="str">
        <f>_xlfn.IFNA(IF($U$8="set",VLOOKUP(Search!$A6695,Inventory!$AD$2:$AI$5552,6,FALSE),IF($U$8="Player",VLOOKUP(Search!$A6695,Inventory!$AF$2:$AI$5552,4,FALSE),IF($U$8="BV",VLOOKUP(Search!$A6695,Inventory!$AH$2:$AI$5552,2,FALSE),""))),"")</f>
        <v/>
      </c>
      <c r="C6695" s="38"/>
      <c r="D6695" s="38"/>
      <c r="E6695" s="38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22"/>
    </row>
    <row r="6696" spans="1:22" x14ac:dyDescent="0.2">
      <c r="A6696" s="24">
        <f>1+LARGE($A$11:A6695,1)</f>
        <v>6685</v>
      </c>
      <c r="B6696" s="38" t="str">
        <f>_xlfn.IFNA(IF($U$8="set",VLOOKUP(Search!$A6696,Inventory!$AD$2:$AI$5552,6,FALSE),IF($U$8="Player",VLOOKUP(Search!$A6696,Inventory!$AF$2:$AI$5552,4,FALSE),IF($U$8="BV",VLOOKUP(Search!$A6696,Inventory!$AH$2:$AI$5552,2,FALSE),""))),"")</f>
        <v/>
      </c>
      <c r="C6696" s="38"/>
      <c r="D6696" s="38"/>
      <c r="E6696" s="38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22"/>
    </row>
    <row r="6697" spans="1:22" x14ac:dyDescent="0.2">
      <c r="A6697" s="24">
        <f>1+LARGE($A$11:A6696,1)</f>
        <v>6686</v>
      </c>
      <c r="B6697" s="38" t="str">
        <f>_xlfn.IFNA(IF($U$8="set",VLOOKUP(Search!$A6697,Inventory!$AD$2:$AI$5552,6,FALSE),IF($U$8="Player",VLOOKUP(Search!$A6697,Inventory!$AF$2:$AI$5552,4,FALSE),IF($U$8="BV",VLOOKUP(Search!$A6697,Inventory!$AH$2:$AI$5552,2,FALSE),""))),"")</f>
        <v/>
      </c>
      <c r="C6697" s="38"/>
      <c r="D6697" s="38"/>
      <c r="E6697" s="38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22"/>
    </row>
    <row r="6698" spans="1:22" x14ac:dyDescent="0.2">
      <c r="A6698" s="24">
        <f>1+LARGE($A$11:A6697,1)</f>
        <v>6687</v>
      </c>
      <c r="B6698" s="38" t="str">
        <f>_xlfn.IFNA(IF($U$8="set",VLOOKUP(Search!$A6698,Inventory!$AD$2:$AI$5552,6,FALSE),IF($U$8="Player",VLOOKUP(Search!$A6698,Inventory!$AF$2:$AI$5552,4,FALSE),IF($U$8="BV",VLOOKUP(Search!$A6698,Inventory!$AH$2:$AI$5552,2,FALSE),""))),"")</f>
        <v/>
      </c>
      <c r="C6698" s="38"/>
      <c r="D6698" s="38"/>
      <c r="E6698" s="38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22"/>
    </row>
    <row r="6699" spans="1:22" x14ac:dyDescent="0.2">
      <c r="A6699" s="24">
        <f>1+LARGE($A$11:A6698,1)</f>
        <v>6688</v>
      </c>
      <c r="B6699" s="38" t="str">
        <f>_xlfn.IFNA(IF($U$8="set",VLOOKUP(Search!$A6699,Inventory!$AD$2:$AI$5552,6,FALSE),IF($U$8="Player",VLOOKUP(Search!$A6699,Inventory!$AF$2:$AI$5552,4,FALSE),IF($U$8="BV",VLOOKUP(Search!$A6699,Inventory!$AH$2:$AI$5552,2,FALSE),""))),"")</f>
        <v/>
      </c>
      <c r="C6699" s="38"/>
      <c r="D6699" s="38"/>
      <c r="E6699" s="38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22"/>
    </row>
    <row r="6700" spans="1:22" x14ac:dyDescent="0.2">
      <c r="A6700" s="24">
        <f>1+LARGE($A$11:A6699,1)</f>
        <v>6689</v>
      </c>
      <c r="B6700" s="38" t="str">
        <f>_xlfn.IFNA(IF($U$8="set",VLOOKUP(Search!$A6700,Inventory!$AD$2:$AI$5552,6,FALSE),IF($U$8="Player",VLOOKUP(Search!$A6700,Inventory!$AF$2:$AI$5552,4,FALSE),IF($U$8="BV",VLOOKUP(Search!$A6700,Inventory!$AH$2:$AI$5552,2,FALSE),""))),"")</f>
        <v/>
      </c>
      <c r="C6700" s="38"/>
      <c r="D6700" s="38"/>
      <c r="E6700" s="38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22"/>
    </row>
    <row r="6701" spans="1:22" x14ac:dyDescent="0.2">
      <c r="A6701" s="24">
        <f>1+LARGE($A$11:A6700,1)</f>
        <v>6690</v>
      </c>
      <c r="B6701" s="38" t="str">
        <f>_xlfn.IFNA(IF($U$8="set",VLOOKUP(Search!$A6701,Inventory!$AD$2:$AI$5552,6,FALSE),IF($U$8="Player",VLOOKUP(Search!$A6701,Inventory!$AF$2:$AI$5552,4,FALSE),IF($U$8="BV",VLOOKUP(Search!$A6701,Inventory!$AH$2:$AI$5552,2,FALSE),""))),"")</f>
        <v/>
      </c>
      <c r="C6701" s="38"/>
      <c r="D6701" s="38"/>
      <c r="E6701" s="38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22"/>
    </row>
    <row r="6702" spans="1:22" x14ac:dyDescent="0.2">
      <c r="A6702" s="24">
        <f>1+LARGE($A$11:A6701,1)</f>
        <v>6691</v>
      </c>
      <c r="B6702" s="38" t="str">
        <f>_xlfn.IFNA(IF($U$8="set",VLOOKUP(Search!$A6702,Inventory!$AD$2:$AI$5552,6,FALSE),IF($U$8="Player",VLOOKUP(Search!$A6702,Inventory!$AF$2:$AI$5552,4,FALSE),IF($U$8="BV",VLOOKUP(Search!$A6702,Inventory!$AH$2:$AI$5552,2,FALSE),""))),"")</f>
        <v/>
      </c>
      <c r="C6702" s="38"/>
      <c r="D6702" s="38"/>
      <c r="E6702" s="38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22"/>
    </row>
    <row r="6703" spans="1:22" x14ac:dyDescent="0.2">
      <c r="A6703" s="24">
        <f>1+LARGE($A$11:A6702,1)</f>
        <v>6692</v>
      </c>
      <c r="B6703" s="38" t="str">
        <f>_xlfn.IFNA(IF($U$8="set",VLOOKUP(Search!$A6703,Inventory!$AD$2:$AI$5552,6,FALSE),IF($U$8="Player",VLOOKUP(Search!$A6703,Inventory!$AF$2:$AI$5552,4,FALSE),IF($U$8="BV",VLOOKUP(Search!$A6703,Inventory!$AH$2:$AI$5552,2,FALSE),""))),"")</f>
        <v/>
      </c>
      <c r="C6703" s="38"/>
      <c r="D6703" s="38"/>
      <c r="E6703" s="38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22"/>
    </row>
    <row r="6704" spans="1:22" x14ac:dyDescent="0.2">
      <c r="A6704" s="24">
        <f>1+LARGE($A$11:A6703,1)</f>
        <v>6693</v>
      </c>
      <c r="B6704" s="38" t="str">
        <f>_xlfn.IFNA(IF($U$8="set",VLOOKUP(Search!$A6704,Inventory!$AD$2:$AI$5552,6,FALSE),IF($U$8="Player",VLOOKUP(Search!$A6704,Inventory!$AF$2:$AI$5552,4,FALSE),IF($U$8="BV",VLOOKUP(Search!$A6704,Inventory!$AH$2:$AI$5552,2,FALSE),""))),"")</f>
        <v/>
      </c>
      <c r="C6704" s="38"/>
      <c r="D6704" s="38"/>
      <c r="E6704" s="38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22"/>
    </row>
    <row r="6705" spans="1:22" x14ac:dyDescent="0.2">
      <c r="A6705" s="24">
        <f>1+LARGE($A$11:A6704,1)</f>
        <v>6694</v>
      </c>
      <c r="B6705" s="38" t="str">
        <f>_xlfn.IFNA(IF($U$8="set",VLOOKUP(Search!$A6705,Inventory!$AD$2:$AI$5552,6,FALSE),IF($U$8="Player",VLOOKUP(Search!$A6705,Inventory!$AF$2:$AI$5552,4,FALSE),IF($U$8="BV",VLOOKUP(Search!$A6705,Inventory!$AH$2:$AI$5552,2,FALSE),""))),"")</f>
        <v/>
      </c>
      <c r="C6705" s="38"/>
      <c r="D6705" s="38"/>
      <c r="E6705" s="38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22"/>
    </row>
    <row r="6706" spans="1:22" x14ac:dyDescent="0.2">
      <c r="A6706" s="24">
        <f>1+LARGE($A$11:A6705,1)</f>
        <v>6695</v>
      </c>
      <c r="B6706" s="38" t="str">
        <f>_xlfn.IFNA(IF($U$8="set",VLOOKUP(Search!$A6706,Inventory!$AD$2:$AI$5552,6,FALSE),IF($U$8="Player",VLOOKUP(Search!$A6706,Inventory!$AF$2:$AI$5552,4,FALSE),IF($U$8="BV",VLOOKUP(Search!$A6706,Inventory!$AH$2:$AI$5552,2,FALSE),""))),"")</f>
        <v/>
      </c>
      <c r="C6706" s="38"/>
      <c r="D6706" s="38"/>
      <c r="E6706" s="38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22"/>
    </row>
    <row r="6707" spans="1:22" x14ac:dyDescent="0.2">
      <c r="A6707" s="24">
        <f>1+LARGE($A$11:A6706,1)</f>
        <v>6696</v>
      </c>
      <c r="B6707" s="38" t="str">
        <f>_xlfn.IFNA(IF($U$8="set",VLOOKUP(Search!$A6707,Inventory!$AD$2:$AI$5552,6,FALSE),IF($U$8="Player",VLOOKUP(Search!$A6707,Inventory!$AF$2:$AI$5552,4,FALSE),IF($U$8="BV",VLOOKUP(Search!$A6707,Inventory!$AH$2:$AI$5552,2,FALSE),""))),"")</f>
        <v/>
      </c>
      <c r="C6707" s="38"/>
      <c r="D6707" s="38"/>
      <c r="E6707" s="38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22"/>
    </row>
    <row r="6708" spans="1:22" x14ac:dyDescent="0.2">
      <c r="A6708" s="24">
        <f>1+LARGE($A$11:A6707,1)</f>
        <v>6697</v>
      </c>
      <c r="B6708" s="38" t="str">
        <f>_xlfn.IFNA(IF($U$8="set",VLOOKUP(Search!$A6708,Inventory!$AD$2:$AI$5552,6,FALSE),IF($U$8="Player",VLOOKUP(Search!$A6708,Inventory!$AF$2:$AI$5552,4,FALSE),IF($U$8="BV",VLOOKUP(Search!$A6708,Inventory!$AH$2:$AI$5552,2,FALSE),""))),"")</f>
        <v/>
      </c>
      <c r="C6708" s="38"/>
      <c r="D6708" s="38"/>
      <c r="E6708" s="38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22"/>
    </row>
    <row r="6709" spans="1:22" x14ac:dyDescent="0.2">
      <c r="A6709" s="24">
        <f>1+LARGE($A$11:A6708,1)</f>
        <v>6698</v>
      </c>
      <c r="B6709" s="38" t="str">
        <f>_xlfn.IFNA(IF($U$8="set",VLOOKUP(Search!$A6709,Inventory!$AD$2:$AI$5552,6,FALSE),IF($U$8="Player",VLOOKUP(Search!$A6709,Inventory!$AF$2:$AI$5552,4,FALSE),IF($U$8="BV",VLOOKUP(Search!$A6709,Inventory!$AH$2:$AI$5552,2,FALSE),""))),"")</f>
        <v/>
      </c>
      <c r="C6709" s="38"/>
      <c r="D6709" s="38"/>
      <c r="E6709" s="38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22"/>
    </row>
    <row r="6710" spans="1:22" x14ac:dyDescent="0.2">
      <c r="A6710" s="24">
        <f>1+LARGE($A$11:A6709,1)</f>
        <v>6699</v>
      </c>
      <c r="B6710" s="38" t="str">
        <f>_xlfn.IFNA(IF($U$8="set",VLOOKUP(Search!$A6710,Inventory!$AD$2:$AI$5552,6,FALSE),IF($U$8="Player",VLOOKUP(Search!$A6710,Inventory!$AF$2:$AI$5552,4,FALSE),IF($U$8="BV",VLOOKUP(Search!$A6710,Inventory!$AH$2:$AI$5552,2,FALSE),""))),"")</f>
        <v/>
      </c>
      <c r="C6710" s="38"/>
      <c r="D6710" s="38"/>
      <c r="E6710" s="38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22"/>
    </row>
    <row r="6711" spans="1:22" x14ac:dyDescent="0.2">
      <c r="A6711" s="24">
        <f>1+LARGE($A$11:A6710,1)</f>
        <v>6700</v>
      </c>
      <c r="B6711" s="38" t="str">
        <f>_xlfn.IFNA(IF($U$8="set",VLOOKUP(Search!$A6711,Inventory!$AD$2:$AI$5552,6,FALSE),IF($U$8="Player",VLOOKUP(Search!$A6711,Inventory!$AF$2:$AI$5552,4,FALSE),IF($U$8="BV",VLOOKUP(Search!$A6711,Inventory!$AH$2:$AI$5552,2,FALSE),""))),"")</f>
        <v/>
      </c>
      <c r="C6711" s="38"/>
      <c r="D6711" s="38"/>
      <c r="E6711" s="38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22"/>
    </row>
    <row r="6712" spans="1:22" x14ac:dyDescent="0.2">
      <c r="A6712" s="24">
        <f>1+LARGE($A$11:A6711,1)</f>
        <v>6701</v>
      </c>
      <c r="B6712" s="38" t="str">
        <f>_xlfn.IFNA(IF($U$8="set",VLOOKUP(Search!$A6712,Inventory!$AD$2:$AI$5552,6,FALSE),IF($U$8="Player",VLOOKUP(Search!$A6712,Inventory!$AF$2:$AI$5552,4,FALSE),IF($U$8="BV",VLOOKUP(Search!$A6712,Inventory!$AH$2:$AI$5552,2,FALSE),""))),"")</f>
        <v/>
      </c>
      <c r="C6712" s="38"/>
      <c r="D6712" s="38"/>
      <c r="E6712" s="38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22"/>
    </row>
    <row r="6713" spans="1:22" x14ac:dyDescent="0.2">
      <c r="A6713" s="24">
        <f>1+LARGE($A$11:A6712,1)</f>
        <v>6702</v>
      </c>
      <c r="B6713" s="38" t="str">
        <f>_xlfn.IFNA(IF($U$8="set",VLOOKUP(Search!$A6713,Inventory!$AD$2:$AI$5552,6,FALSE),IF($U$8="Player",VLOOKUP(Search!$A6713,Inventory!$AF$2:$AI$5552,4,FALSE),IF($U$8="BV",VLOOKUP(Search!$A6713,Inventory!$AH$2:$AI$5552,2,FALSE),""))),"")</f>
        <v/>
      </c>
      <c r="C6713" s="38"/>
      <c r="D6713" s="38"/>
      <c r="E6713" s="38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22"/>
    </row>
    <row r="6714" spans="1:22" x14ac:dyDescent="0.2">
      <c r="A6714" s="24">
        <f>1+LARGE($A$11:A6713,1)</f>
        <v>6703</v>
      </c>
      <c r="B6714" s="38" t="str">
        <f>_xlfn.IFNA(IF($U$8="set",VLOOKUP(Search!$A6714,Inventory!$AD$2:$AI$5552,6,FALSE),IF($U$8="Player",VLOOKUP(Search!$A6714,Inventory!$AF$2:$AI$5552,4,FALSE),IF($U$8="BV",VLOOKUP(Search!$A6714,Inventory!$AH$2:$AI$5552,2,FALSE),""))),"")</f>
        <v/>
      </c>
      <c r="C6714" s="38"/>
      <c r="D6714" s="38"/>
      <c r="E6714" s="38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22"/>
    </row>
    <row r="6715" spans="1:22" x14ac:dyDescent="0.2">
      <c r="A6715" s="24">
        <f>1+LARGE($A$11:A6714,1)</f>
        <v>6704</v>
      </c>
      <c r="B6715" s="38" t="str">
        <f>_xlfn.IFNA(IF($U$8="set",VLOOKUP(Search!$A6715,Inventory!$AD$2:$AI$5552,6,FALSE),IF($U$8="Player",VLOOKUP(Search!$A6715,Inventory!$AF$2:$AI$5552,4,FALSE),IF($U$8="BV",VLOOKUP(Search!$A6715,Inventory!$AH$2:$AI$5552,2,FALSE),""))),"")</f>
        <v/>
      </c>
      <c r="C6715" s="38"/>
      <c r="D6715" s="38"/>
      <c r="E6715" s="38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22"/>
    </row>
    <row r="6716" spans="1:22" x14ac:dyDescent="0.2">
      <c r="A6716" s="24">
        <f>1+LARGE($A$11:A6715,1)</f>
        <v>6705</v>
      </c>
      <c r="B6716" s="38" t="str">
        <f>_xlfn.IFNA(IF($U$8="set",VLOOKUP(Search!$A6716,Inventory!$AD$2:$AI$5552,6,FALSE),IF($U$8="Player",VLOOKUP(Search!$A6716,Inventory!$AF$2:$AI$5552,4,FALSE),IF($U$8="BV",VLOOKUP(Search!$A6716,Inventory!$AH$2:$AI$5552,2,FALSE),""))),"")</f>
        <v/>
      </c>
      <c r="C6716" s="38"/>
      <c r="D6716" s="38"/>
      <c r="E6716" s="38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22"/>
    </row>
    <row r="6717" spans="1:22" x14ac:dyDescent="0.2">
      <c r="A6717" s="24">
        <f>1+LARGE($A$11:A6716,1)</f>
        <v>6706</v>
      </c>
      <c r="B6717" s="38" t="str">
        <f>_xlfn.IFNA(IF($U$8="set",VLOOKUP(Search!$A6717,Inventory!$AD$2:$AI$5552,6,FALSE),IF($U$8="Player",VLOOKUP(Search!$A6717,Inventory!$AF$2:$AI$5552,4,FALSE),IF($U$8="BV",VLOOKUP(Search!$A6717,Inventory!$AH$2:$AI$5552,2,FALSE),""))),"")</f>
        <v/>
      </c>
      <c r="C6717" s="38"/>
      <c r="D6717" s="38"/>
      <c r="E6717" s="38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22"/>
    </row>
    <row r="6718" spans="1:22" x14ac:dyDescent="0.2">
      <c r="A6718" s="24">
        <f>1+LARGE($A$11:A6717,1)</f>
        <v>6707</v>
      </c>
      <c r="B6718" s="38" t="str">
        <f>_xlfn.IFNA(IF($U$8="set",VLOOKUP(Search!$A6718,Inventory!$AD$2:$AI$5552,6,FALSE),IF($U$8="Player",VLOOKUP(Search!$A6718,Inventory!$AF$2:$AI$5552,4,FALSE),IF($U$8="BV",VLOOKUP(Search!$A6718,Inventory!$AH$2:$AI$5552,2,FALSE),""))),"")</f>
        <v/>
      </c>
      <c r="C6718" s="38"/>
      <c r="D6718" s="38"/>
      <c r="E6718" s="38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22"/>
    </row>
    <row r="6719" spans="1:22" x14ac:dyDescent="0.2">
      <c r="A6719" s="24">
        <f>1+LARGE($A$11:A6718,1)</f>
        <v>6708</v>
      </c>
      <c r="B6719" s="38" t="str">
        <f>_xlfn.IFNA(IF($U$8="set",VLOOKUP(Search!$A6719,Inventory!$AD$2:$AI$5552,6,FALSE),IF($U$8="Player",VLOOKUP(Search!$A6719,Inventory!$AF$2:$AI$5552,4,FALSE),IF($U$8="BV",VLOOKUP(Search!$A6719,Inventory!$AH$2:$AI$5552,2,FALSE),""))),"")</f>
        <v/>
      </c>
      <c r="C6719" s="38"/>
      <c r="D6719" s="38"/>
      <c r="E6719" s="38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22"/>
    </row>
    <row r="6720" spans="1:22" x14ac:dyDescent="0.2">
      <c r="A6720" s="24">
        <f>1+LARGE($A$11:A6719,1)</f>
        <v>6709</v>
      </c>
      <c r="B6720" s="38" t="str">
        <f>_xlfn.IFNA(IF($U$8="set",VLOOKUP(Search!$A6720,Inventory!$AD$2:$AI$5552,6,FALSE),IF($U$8="Player",VLOOKUP(Search!$A6720,Inventory!$AF$2:$AI$5552,4,FALSE),IF($U$8="BV",VLOOKUP(Search!$A6720,Inventory!$AH$2:$AI$5552,2,FALSE),""))),"")</f>
        <v/>
      </c>
      <c r="C6720" s="38"/>
      <c r="D6720" s="38"/>
      <c r="E6720" s="38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22"/>
    </row>
    <row r="6721" spans="1:22" x14ac:dyDescent="0.2">
      <c r="A6721" s="24">
        <f>1+LARGE($A$11:A6720,1)</f>
        <v>6710</v>
      </c>
      <c r="B6721" s="38" t="str">
        <f>_xlfn.IFNA(IF($U$8="set",VLOOKUP(Search!$A6721,Inventory!$AD$2:$AI$5552,6,FALSE),IF($U$8="Player",VLOOKUP(Search!$A6721,Inventory!$AF$2:$AI$5552,4,FALSE),IF($U$8="BV",VLOOKUP(Search!$A6721,Inventory!$AH$2:$AI$5552,2,FALSE),""))),"")</f>
        <v/>
      </c>
      <c r="C6721" s="38"/>
      <c r="D6721" s="38"/>
      <c r="E6721" s="38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22"/>
    </row>
    <row r="6722" spans="1:22" x14ac:dyDescent="0.2">
      <c r="A6722" s="24">
        <f>1+LARGE($A$11:A6721,1)</f>
        <v>6711</v>
      </c>
      <c r="B6722" s="38" t="str">
        <f>_xlfn.IFNA(IF($U$8="set",VLOOKUP(Search!$A6722,Inventory!$AD$2:$AI$5552,6,FALSE),IF($U$8="Player",VLOOKUP(Search!$A6722,Inventory!$AF$2:$AI$5552,4,FALSE),IF($U$8="BV",VLOOKUP(Search!$A6722,Inventory!$AH$2:$AI$5552,2,FALSE),""))),"")</f>
        <v/>
      </c>
      <c r="C6722" s="38"/>
      <c r="D6722" s="38"/>
      <c r="E6722" s="38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22"/>
    </row>
    <row r="6723" spans="1:22" x14ac:dyDescent="0.2">
      <c r="A6723" s="24">
        <f>1+LARGE($A$11:A6722,1)</f>
        <v>6712</v>
      </c>
      <c r="B6723" s="38" t="str">
        <f>_xlfn.IFNA(IF($U$8="set",VLOOKUP(Search!$A6723,Inventory!$AD$2:$AI$5552,6,FALSE),IF($U$8="Player",VLOOKUP(Search!$A6723,Inventory!$AF$2:$AI$5552,4,FALSE),IF($U$8="BV",VLOOKUP(Search!$A6723,Inventory!$AH$2:$AI$5552,2,FALSE),""))),"")</f>
        <v/>
      </c>
      <c r="C6723" s="38"/>
      <c r="D6723" s="38"/>
      <c r="E6723" s="38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22"/>
    </row>
    <row r="6724" spans="1:22" x14ac:dyDescent="0.2">
      <c r="A6724" s="24">
        <f>1+LARGE($A$11:A6723,1)</f>
        <v>6713</v>
      </c>
      <c r="B6724" s="38" t="str">
        <f>_xlfn.IFNA(IF($U$8="set",VLOOKUP(Search!$A6724,Inventory!$AD$2:$AI$5552,6,FALSE),IF($U$8="Player",VLOOKUP(Search!$A6724,Inventory!$AF$2:$AI$5552,4,FALSE),IF($U$8="BV",VLOOKUP(Search!$A6724,Inventory!$AH$2:$AI$5552,2,FALSE),""))),"")</f>
        <v/>
      </c>
      <c r="C6724" s="38"/>
      <c r="D6724" s="38"/>
      <c r="E6724" s="38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22"/>
    </row>
    <row r="6725" spans="1:22" x14ac:dyDescent="0.2">
      <c r="A6725" s="24">
        <f>1+LARGE($A$11:A6724,1)</f>
        <v>6714</v>
      </c>
      <c r="B6725" s="38" t="str">
        <f>_xlfn.IFNA(IF($U$8="set",VLOOKUP(Search!$A6725,Inventory!$AD$2:$AI$5552,6,FALSE),IF($U$8="Player",VLOOKUP(Search!$A6725,Inventory!$AF$2:$AI$5552,4,FALSE),IF($U$8="BV",VLOOKUP(Search!$A6725,Inventory!$AH$2:$AI$5552,2,FALSE),""))),"")</f>
        <v/>
      </c>
      <c r="C6725" s="38"/>
      <c r="D6725" s="38"/>
      <c r="E6725" s="38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22"/>
    </row>
    <row r="6726" spans="1:22" x14ac:dyDescent="0.2">
      <c r="A6726" s="24">
        <f>1+LARGE($A$11:A6725,1)</f>
        <v>6715</v>
      </c>
      <c r="B6726" s="38" t="str">
        <f>_xlfn.IFNA(IF($U$8="set",VLOOKUP(Search!$A6726,Inventory!$AD$2:$AI$5552,6,FALSE),IF($U$8="Player",VLOOKUP(Search!$A6726,Inventory!$AF$2:$AI$5552,4,FALSE),IF($U$8="BV",VLOOKUP(Search!$A6726,Inventory!$AH$2:$AI$5552,2,FALSE),""))),"")</f>
        <v/>
      </c>
      <c r="C6726" s="38"/>
      <c r="D6726" s="38"/>
      <c r="E6726" s="38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22"/>
    </row>
    <row r="6727" spans="1:22" x14ac:dyDescent="0.2">
      <c r="A6727" s="24">
        <f>1+LARGE($A$11:A6726,1)</f>
        <v>6716</v>
      </c>
      <c r="B6727" s="38" t="str">
        <f>_xlfn.IFNA(IF($U$8="set",VLOOKUP(Search!$A6727,Inventory!$AD$2:$AI$5552,6,FALSE),IF($U$8="Player",VLOOKUP(Search!$A6727,Inventory!$AF$2:$AI$5552,4,FALSE),IF($U$8="BV",VLOOKUP(Search!$A6727,Inventory!$AH$2:$AI$5552,2,FALSE),""))),"")</f>
        <v/>
      </c>
      <c r="C6727" s="38"/>
      <c r="D6727" s="38"/>
      <c r="E6727" s="38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22"/>
    </row>
    <row r="6728" spans="1:22" x14ac:dyDescent="0.2">
      <c r="A6728" s="24">
        <f>1+LARGE($A$11:A6727,1)</f>
        <v>6717</v>
      </c>
      <c r="B6728" s="38" t="str">
        <f>_xlfn.IFNA(IF($U$8="set",VLOOKUP(Search!$A6728,Inventory!$AD$2:$AI$5552,6,FALSE),IF($U$8="Player",VLOOKUP(Search!$A6728,Inventory!$AF$2:$AI$5552,4,FALSE),IF($U$8="BV",VLOOKUP(Search!$A6728,Inventory!$AH$2:$AI$5552,2,FALSE),""))),"")</f>
        <v/>
      </c>
      <c r="C6728" s="38"/>
      <c r="D6728" s="38"/>
      <c r="E6728" s="38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22"/>
    </row>
    <row r="6729" spans="1:22" x14ac:dyDescent="0.2">
      <c r="A6729" s="24">
        <f>1+LARGE($A$11:A6728,1)</f>
        <v>6718</v>
      </c>
      <c r="B6729" s="38" t="str">
        <f>_xlfn.IFNA(IF($U$8="set",VLOOKUP(Search!$A6729,Inventory!$AD$2:$AI$5552,6,FALSE),IF($U$8="Player",VLOOKUP(Search!$A6729,Inventory!$AF$2:$AI$5552,4,FALSE),IF($U$8="BV",VLOOKUP(Search!$A6729,Inventory!$AH$2:$AI$5552,2,FALSE),""))),"")</f>
        <v/>
      </c>
      <c r="C6729" s="38"/>
      <c r="D6729" s="38"/>
      <c r="E6729" s="38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22"/>
    </row>
    <row r="6730" spans="1:22" x14ac:dyDescent="0.2">
      <c r="A6730" s="24">
        <f>1+LARGE($A$11:A6729,1)</f>
        <v>6719</v>
      </c>
      <c r="B6730" s="38" t="str">
        <f>_xlfn.IFNA(IF($U$8="set",VLOOKUP(Search!$A6730,Inventory!$AD$2:$AI$5552,6,FALSE),IF($U$8="Player",VLOOKUP(Search!$A6730,Inventory!$AF$2:$AI$5552,4,FALSE),IF($U$8="BV",VLOOKUP(Search!$A6730,Inventory!$AH$2:$AI$5552,2,FALSE),""))),"")</f>
        <v/>
      </c>
      <c r="C6730" s="38"/>
      <c r="D6730" s="38"/>
      <c r="E6730" s="38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22"/>
    </row>
    <row r="6731" spans="1:22" x14ac:dyDescent="0.2">
      <c r="A6731" s="24">
        <f>1+LARGE($A$11:A6730,1)</f>
        <v>6720</v>
      </c>
      <c r="B6731" s="38" t="str">
        <f>_xlfn.IFNA(IF($U$8="set",VLOOKUP(Search!$A6731,Inventory!$AD$2:$AI$5552,6,FALSE),IF($U$8="Player",VLOOKUP(Search!$A6731,Inventory!$AF$2:$AI$5552,4,FALSE),IF($U$8="BV",VLOOKUP(Search!$A6731,Inventory!$AH$2:$AI$5552,2,FALSE),""))),"")</f>
        <v/>
      </c>
      <c r="C6731" s="38"/>
      <c r="D6731" s="38"/>
      <c r="E6731" s="38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22"/>
    </row>
    <row r="6732" spans="1:22" x14ac:dyDescent="0.2">
      <c r="A6732" s="24">
        <f>1+LARGE($A$11:A6731,1)</f>
        <v>6721</v>
      </c>
      <c r="B6732" s="38" t="str">
        <f>_xlfn.IFNA(IF($U$8="set",VLOOKUP(Search!$A6732,Inventory!$AD$2:$AI$5552,6,FALSE),IF($U$8="Player",VLOOKUP(Search!$A6732,Inventory!$AF$2:$AI$5552,4,FALSE),IF($U$8="BV",VLOOKUP(Search!$A6732,Inventory!$AH$2:$AI$5552,2,FALSE),""))),"")</f>
        <v/>
      </c>
      <c r="C6732" s="38"/>
      <c r="D6732" s="38"/>
      <c r="E6732" s="38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22"/>
    </row>
    <row r="6733" spans="1:22" x14ac:dyDescent="0.2">
      <c r="A6733" s="24">
        <f>1+LARGE($A$11:A6732,1)</f>
        <v>6722</v>
      </c>
      <c r="B6733" s="38" t="str">
        <f>_xlfn.IFNA(IF($U$8="set",VLOOKUP(Search!$A6733,Inventory!$AD$2:$AI$5552,6,FALSE),IF($U$8="Player",VLOOKUP(Search!$A6733,Inventory!$AF$2:$AI$5552,4,FALSE),IF($U$8="BV",VLOOKUP(Search!$A6733,Inventory!$AH$2:$AI$5552,2,FALSE),""))),"")</f>
        <v/>
      </c>
      <c r="C6733" s="38"/>
      <c r="D6733" s="38"/>
      <c r="E6733" s="38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22"/>
    </row>
    <row r="6734" spans="1:22" x14ac:dyDescent="0.2">
      <c r="A6734" s="24">
        <f>1+LARGE($A$11:A6733,1)</f>
        <v>6723</v>
      </c>
      <c r="B6734" s="38" t="str">
        <f>_xlfn.IFNA(IF($U$8="set",VLOOKUP(Search!$A6734,Inventory!$AD$2:$AI$5552,6,FALSE),IF($U$8="Player",VLOOKUP(Search!$A6734,Inventory!$AF$2:$AI$5552,4,FALSE),IF($U$8="BV",VLOOKUP(Search!$A6734,Inventory!$AH$2:$AI$5552,2,FALSE),""))),"")</f>
        <v/>
      </c>
      <c r="C6734" s="38"/>
      <c r="D6734" s="38"/>
      <c r="E6734" s="38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22"/>
    </row>
    <row r="6735" spans="1:22" x14ac:dyDescent="0.2">
      <c r="A6735" s="24">
        <f>1+LARGE($A$11:A6734,1)</f>
        <v>6724</v>
      </c>
      <c r="B6735" s="38" t="str">
        <f>_xlfn.IFNA(IF($U$8="set",VLOOKUP(Search!$A6735,Inventory!$AD$2:$AI$5552,6,FALSE),IF($U$8="Player",VLOOKUP(Search!$A6735,Inventory!$AF$2:$AI$5552,4,FALSE),IF($U$8="BV",VLOOKUP(Search!$A6735,Inventory!$AH$2:$AI$5552,2,FALSE),""))),"")</f>
        <v/>
      </c>
      <c r="C6735" s="38"/>
      <c r="D6735" s="38"/>
      <c r="E6735" s="38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22"/>
    </row>
    <row r="6736" spans="1:22" x14ac:dyDescent="0.2">
      <c r="A6736" s="24">
        <f>1+LARGE($A$11:A6735,1)</f>
        <v>6725</v>
      </c>
      <c r="B6736" s="38" t="str">
        <f>_xlfn.IFNA(IF($U$8="set",VLOOKUP(Search!$A6736,Inventory!$AD$2:$AI$5552,6,FALSE),IF($U$8="Player",VLOOKUP(Search!$A6736,Inventory!$AF$2:$AI$5552,4,FALSE),IF($U$8="BV",VLOOKUP(Search!$A6736,Inventory!$AH$2:$AI$5552,2,FALSE),""))),"")</f>
        <v/>
      </c>
      <c r="C6736" s="38"/>
      <c r="D6736" s="38"/>
      <c r="E6736" s="38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22"/>
    </row>
    <row r="6737" spans="1:22" x14ac:dyDescent="0.2">
      <c r="A6737" s="24">
        <f>1+LARGE($A$11:A6736,1)</f>
        <v>6726</v>
      </c>
      <c r="B6737" s="38" t="str">
        <f>_xlfn.IFNA(IF($U$8="set",VLOOKUP(Search!$A6737,Inventory!$AD$2:$AI$5552,6,FALSE),IF($U$8="Player",VLOOKUP(Search!$A6737,Inventory!$AF$2:$AI$5552,4,FALSE),IF($U$8="BV",VLOOKUP(Search!$A6737,Inventory!$AH$2:$AI$5552,2,FALSE),""))),"")</f>
        <v/>
      </c>
      <c r="C6737" s="38"/>
      <c r="D6737" s="38"/>
      <c r="E6737" s="38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22"/>
    </row>
    <row r="6738" spans="1:22" x14ac:dyDescent="0.2">
      <c r="A6738" s="24">
        <f>1+LARGE($A$11:A6737,1)</f>
        <v>6727</v>
      </c>
      <c r="B6738" s="38" t="str">
        <f>_xlfn.IFNA(IF($U$8="set",VLOOKUP(Search!$A6738,Inventory!$AD$2:$AI$5552,6,FALSE),IF($U$8="Player",VLOOKUP(Search!$A6738,Inventory!$AF$2:$AI$5552,4,FALSE),IF($U$8="BV",VLOOKUP(Search!$A6738,Inventory!$AH$2:$AI$5552,2,FALSE),""))),"")</f>
        <v/>
      </c>
      <c r="C6738" s="38"/>
      <c r="D6738" s="38"/>
      <c r="E6738" s="38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22"/>
    </row>
    <row r="6739" spans="1:22" x14ac:dyDescent="0.2">
      <c r="A6739" s="24">
        <f>1+LARGE($A$11:A6738,1)</f>
        <v>6728</v>
      </c>
      <c r="B6739" s="38" t="str">
        <f>_xlfn.IFNA(IF($U$8="set",VLOOKUP(Search!$A6739,Inventory!$AD$2:$AI$5552,6,FALSE),IF($U$8="Player",VLOOKUP(Search!$A6739,Inventory!$AF$2:$AI$5552,4,FALSE),IF($U$8="BV",VLOOKUP(Search!$A6739,Inventory!$AH$2:$AI$5552,2,FALSE),""))),"")</f>
        <v/>
      </c>
      <c r="C6739" s="38"/>
      <c r="D6739" s="38"/>
      <c r="E6739" s="38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22"/>
    </row>
    <row r="6740" spans="1:22" x14ac:dyDescent="0.2">
      <c r="A6740" s="24">
        <f>1+LARGE($A$11:A6739,1)</f>
        <v>6729</v>
      </c>
      <c r="B6740" s="38" t="str">
        <f>_xlfn.IFNA(IF($U$8="set",VLOOKUP(Search!$A6740,Inventory!$AD$2:$AI$5552,6,FALSE),IF($U$8="Player",VLOOKUP(Search!$A6740,Inventory!$AF$2:$AI$5552,4,FALSE),IF($U$8="BV",VLOOKUP(Search!$A6740,Inventory!$AH$2:$AI$5552,2,FALSE),""))),"")</f>
        <v/>
      </c>
      <c r="C6740" s="38"/>
      <c r="D6740" s="38"/>
      <c r="E6740" s="38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22"/>
    </row>
    <row r="6741" spans="1:22" x14ac:dyDescent="0.2">
      <c r="A6741" s="24">
        <f>1+LARGE($A$11:A6740,1)</f>
        <v>6730</v>
      </c>
      <c r="B6741" s="38" t="str">
        <f>_xlfn.IFNA(IF($U$8="set",VLOOKUP(Search!$A6741,Inventory!$AD$2:$AI$5552,6,FALSE),IF($U$8="Player",VLOOKUP(Search!$A6741,Inventory!$AF$2:$AI$5552,4,FALSE),IF($U$8="BV",VLOOKUP(Search!$A6741,Inventory!$AH$2:$AI$5552,2,FALSE),""))),"")</f>
        <v/>
      </c>
      <c r="C6741" s="38"/>
      <c r="D6741" s="38"/>
      <c r="E6741" s="38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22"/>
    </row>
    <row r="6742" spans="1:22" x14ac:dyDescent="0.2">
      <c r="A6742" s="24">
        <f>1+LARGE($A$11:A6741,1)</f>
        <v>6731</v>
      </c>
      <c r="B6742" s="38" t="str">
        <f>_xlfn.IFNA(IF($U$8="set",VLOOKUP(Search!$A6742,Inventory!$AD$2:$AI$5552,6,FALSE),IF($U$8="Player",VLOOKUP(Search!$A6742,Inventory!$AF$2:$AI$5552,4,FALSE),IF($U$8="BV",VLOOKUP(Search!$A6742,Inventory!$AH$2:$AI$5552,2,FALSE),""))),"")</f>
        <v/>
      </c>
      <c r="C6742" s="38"/>
      <c r="D6742" s="38"/>
      <c r="E6742" s="38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22"/>
    </row>
    <row r="6743" spans="1:22" x14ac:dyDescent="0.2">
      <c r="A6743" s="24">
        <f>1+LARGE($A$11:A6742,1)</f>
        <v>6732</v>
      </c>
      <c r="B6743" s="38" t="str">
        <f>_xlfn.IFNA(IF($U$8="set",VLOOKUP(Search!$A6743,Inventory!$AD$2:$AI$5552,6,FALSE),IF($U$8="Player",VLOOKUP(Search!$A6743,Inventory!$AF$2:$AI$5552,4,FALSE),IF($U$8="BV",VLOOKUP(Search!$A6743,Inventory!$AH$2:$AI$5552,2,FALSE),""))),"")</f>
        <v/>
      </c>
      <c r="C6743" s="38"/>
      <c r="D6743" s="38"/>
      <c r="E6743" s="38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22"/>
    </row>
    <row r="6744" spans="1:22" x14ac:dyDescent="0.2">
      <c r="A6744" s="24">
        <f>1+LARGE($A$11:A6743,1)</f>
        <v>6733</v>
      </c>
      <c r="B6744" s="38" t="str">
        <f>_xlfn.IFNA(IF($U$8="set",VLOOKUP(Search!$A6744,Inventory!$AD$2:$AI$5552,6,FALSE),IF($U$8="Player",VLOOKUP(Search!$A6744,Inventory!$AF$2:$AI$5552,4,FALSE),IF($U$8="BV",VLOOKUP(Search!$A6744,Inventory!$AH$2:$AI$5552,2,FALSE),""))),"")</f>
        <v/>
      </c>
      <c r="C6744" s="38"/>
      <c r="D6744" s="38"/>
      <c r="E6744" s="38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22"/>
    </row>
    <row r="6745" spans="1:22" x14ac:dyDescent="0.2">
      <c r="A6745" s="24">
        <f>1+LARGE($A$11:A6744,1)</f>
        <v>6734</v>
      </c>
      <c r="B6745" s="38" t="str">
        <f>_xlfn.IFNA(IF($U$8="set",VLOOKUP(Search!$A6745,Inventory!$AD$2:$AI$5552,6,FALSE),IF($U$8="Player",VLOOKUP(Search!$A6745,Inventory!$AF$2:$AI$5552,4,FALSE),IF($U$8="BV",VLOOKUP(Search!$A6745,Inventory!$AH$2:$AI$5552,2,FALSE),""))),"")</f>
        <v/>
      </c>
      <c r="C6745" s="38"/>
      <c r="D6745" s="38"/>
      <c r="E6745" s="38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22"/>
    </row>
    <row r="6746" spans="1:22" x14ac:dyDescent="0.2">
      <c r="A6746" s="24">
        <f>1+LARGE($A$11:A6745,1)</f>
        <v>6735</v>
      </c>
      <c r="B6746" s="38" t="str">
        <f>_xlfn.IFNA(IF($U$8="set",VLOOKUP(Search!$A6746,Inventory!$AD$2:$AI$5552,6,FALSE),IF($U$8="Player",VLOOKUP(Search!$A6746,Inventory!$AF$2:$AI$5552,4,FALSE),IF($U$8="BV",VLOOKUP(Search!$A6746,Inventory!$AH$2:$AI$5552,2,FALSE),""))),"")</f>
        <v/>
      </c>
      <c r="C6746" s="38"/>
      <c r="D6746" s="38"/>
      <c r="E6746" s="38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22"/>
    </row>
    <row r="6747" spans="1:22" x14ac:dyDescent="0.2">
      <c r="A6747" s="24">
        <f>1+LARGE($A$11:A6746,1)</f>
        <v>6736</v>
      </c>
      <c r="B6747" s="38" t="str">
        <f>_xlfn.IFNA(IF($U$8="set",VLOOKUP(Search!$A6747,Inventory!$AD$2:$AI$5552,6,FALSE),IF($U$8="Player",VLOOKUP(Search!$A6747,Inventory!$AF$2:$AI$5552,4,FALSE),IF($U$8="BV",VLOOKUP(Search!$A6747,Inventory!$AH$2:$AI$5552,2,FALSE),""))),"")</f>
        <v/>
      </c>
      <c r="C6747" s="38"/>
      <c r="D6747" s="38"/>
      <c r="E6747" s="38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22"/>
    </row>
    <row r="6748" spans="1:22" x14ac:dyDescent="0.2">
      <c r="A6748" s="24">
        <f>1+LARGE($A$11:A6747,1)</f>
        <v>6737</v>
      </c>
      <c r="B6748" s="38" t="str">
        <f>_xlfn.IFNA(IF($U$8="set",VLOOKUP(Search!$A6748,Inventory!$AD$2:$AI$5552,6,FALSE),IF($U$8="Player",VLOOKUP(Search!$A6748,Inventory!$AF$2:$AI$5552,4,FALSE),IF($U$8="BV",VLOOKUP(Search!$A6748,Inventory!$AH$2:$AI$5552,2,FALSE),""))),"")</f>
        <v/>
      </c>
      <c r="C6748" s="38"/>
      <c r="D6748" s="38"/>
      <c r="E6748" s="38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22"/>
    </row>
    <row r="6749" spans="1:22" x14ac:dyDescent="0.2">
      <c r="A6749" s="24">
        <f>1+LARGE($A$11:A6748,1)</f>
        <v>6738</v>
      </c>
      <c r="B6749" s="38" t="str">
        <f>_xlfn.IFNA(IF($U$8="set",VLOOKUP(Search!$A6749,Inventory!$AD$2:$AI$5552,6,FALSE),IF($U$8="Player",VLOOKUP(Search!$A6749,Inventory!$AF$2:$AI$5552,4,FALSE),IF($U$8="BV",VLOOKUP(Search!$A6749,Inventory!$AH$2:$AI$5552,2,FALSE),""))),"")</f>
        <v/>
      </c>
      <c r="C6749" s="38"/>
      <c r="D6749" s="38"/>
      <c r="E6749" s="38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22"/>
    </row>
    <row r="6750" spans="1:22" x14ac:dyDescent="0.2">
      <c r="A6750" s="24">
        <f>1+LARGE($A$11:A6749,1)</f>
        <v>6739</v>
      </c>
      <c r="B6750" s="38" t="str">
        <f>_xlfn.IFNA(IF($U$8="set",VLOOKUP(Search!$A6750,Inventory!$AD$2:$AI$5552,6,FALSE),IF($U$8="Player",VLOOKUP(Search!$A6750,Inventory!$AF$2:$AI$5552,4,FALSE),IF($U$8="BV",VLOOKUP(Search!$A6750,Inventory!$AH$2:$AI$5552,2,FALSE),""))),"")</f>
        <v/>
      </c>
      <c r="C6750" s="38"/>
      <c r="D6750" s="38"/>
      <c r="E6750" s="38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22"/>
    </row>
    <row r="6751" spans="1:22" x14ac:dyDescent="0.2">
      <c r="A6751" s="24">
        <f>1+LARGE($A$11:A6750,1)</f>
        <v>6740</v>
      </c>
      <c r="B6751" s="38" t="str">
        <f>_xlfn.IFNA(IF($U$8="set",VLOOKUP(Search!$A6751,Inventory!$AD$2:$AI$5552,6,FALSE),IF($U$8="Player",VLOOKUP(Search!$A6751,Inventory!$AF$2:$AI$5552,4,FALSE),IF($U$8="BV",VLOOKUP(Search!$A6751,Inventory!$AH$2:$AI$5552,2,FALSE),""))),"")</f>
        <v/>
      </c>
      <c r="C6751" s="38"/>
      <c r="D6751" s="38"/>
      <c r="E6751" s="38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22"/>
    </row>
    <row r="6752" spans="1:22" x14ac:dyDescent="0.2">
      <c r="A6752" s="24">
        <f>1+LARGE($A$11:A6751,1)</f>
        <v>6741</v>
      </c>
      <c r="B6752" s="38" t="str">
        <f>_xlfn.IFNA(IF($U$8="set",VLOOKUP(Search!$A6752,Inventory!$AD$2:$AI$5552,6,FALSE),IF($U$8="Player",VLOOKUP(Search!$A6752,Inventory!$AF$2:$AI$5552,4,FALSE),IF($U$8="BV",VLOOKUP(Search!$A6752,Inventory!$AH$2:$AI$5552,2,FALSE),""))),"")</f>
        <v/>
      </c>
      <c r="C6752" s="38"/>
      <c r="D6752" s="38"/>
      <c r="E6752" s="38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22"/>
    </row>
    <row r="6753" spans="1:22" x14ac:dyDescent="0.2">
      <c r="A6753" s="24">
        <f>1+LARGE($A$11:A6752,1)</f>
        <v>6742</v>
      </c>
      <c r="B6753" s="38" t="str">
        <f>_xlfn.IFNA(IF($U$8="set",VLOOKUP(Search!$A6753,Inventory!$AD$2:$AI$5552,6,FALSE),IF($U$8="Player",VLOOKUP(Search!$A6753,Inventory!$AF$2:$AI$5552,4,FALSE),IF($U$8="BV",VLOOKUP(Search!$A6753,Inventory!$AH$2:$AI$5552,2,FALSE),""))),"")</f>
        <v/>
      </c>
      <c r="C6753" s="38"/>
      <c r="D6753" s="38"/>
      <c r="E6753" s="38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22"/>
    </row>
    <row r="6754" spans="1:22" x14ac:dyDescent="0.2">
      <c r="A6754" s="24">
        <f>1+LARGE($A$11:A6753,1)</f>
        <v>6743</v>
      </c>
      <c r="B6754" s="38" t="str">
        <f>_xlfn.IFNA(IF($U$8="set",VLOOKUP(Search!$A6754,Inventory!$AD$2:$AI$5552,6,FALSE),IF($U$8="Player",VLOOKUP(Search!$A6754,Inventory!$AF$2:$AI$5552,4,FALSE),IF($U$8="BV",VLOOKUP(Search!$A6754,Inventory!$AH$2:$AI$5552,2,FALSE),""))),"")</f>
        <v/>
      </c>
      <c r="C6754" s="38"/>
      <c r="D6754" s="38"/>
      <c r="E6754" s="38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22"/>
    </row>
    <row r="6755" spans="1:22" x14ac:dyDescent="0.2">
      <c r="A6755" s="24">
        <f>1+LARGE($A$11:A6754,1)</f>
        <v>6744</v>
      </c>
      <c r="B6755" s="38" t="str">
        <f>_xlfn.IFNA(IF($U$8="set",VLOOKUP(Search!$A6755,Inventory!$AD$2:$AI$5552,6,FALSE),IF($U$8="Player",VLOOKUP(Search!$A6755,Inventory!$AF$2:$AI$5552,4,FALSE),IF($U$8="BV",VLOOKUP(Search!$A6755,Inventory!$AH$2:$AI$5552,2,FALSE),""))),"")</f>
        <v/>
      </c>
      <c r="C6755" s="38"/>
      <c r="D6755" s="38"/>
      <c r="E6755" s="38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22"/>
    </row>
    <row r="6756" spans="1:22" x14ac:dyDescent="0.2">
      <c r="A6756" s="24">
        <f>1+LARGE($A$11:A6755,1)</f>
        <v>6745</v>
      </c>
      <c r="B6756" s="38" t="str">
        <f>_xlfn.IFNA(IF($U$8="set",VLOOKUP(Search!$A6756,Inventory!$AD$2:$AI$5552,6,FALSE),IF($U$8="Player",VLOOKUP(Search!$A6756,Inventory!$AF$2:$AI$5552,4,FALSE),IF($U$8="BV",VLOOKUP(Search!$A6756,Inventory!$AH$2:$AI$5552,2,FALSE),""))),"")</f>
        <v/>
      </c>
      <c r="C6756" s="38"/>
      <c r="D6756" s="38"/>
      <c r="E6756" s="38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22"/>
    </row>
    <row r="6757" spans="1:22" x14ac:dyDescent="0.2">
      <c r="A6757" s="24">
        <f>1+LARGE($A$11:A6756,1)</f>
        <v>6746</v>
      </c>
      <c r="B6757" s="38" t="str">
        <f>_xlfn.IFNA(IF($U$8="set",VLOOKUP(Search!$A6757,Inventory!$AD$2:$AI$5552,6,FALSE),IF($U$8="Player",VLOOKUP(Search!$A6757,Inventory!$AF$2:$AI$5552,4,FALSE),IF($U$8="BV",VLOOKUP(Search!$A6757,Inventory!$AH$2:$AI$5552,2,FALSE),""))),"")</f>
        <v/>
      </c>
      <c r="C6757" s="38"/>
      <c r="D6757" s="38"/>
      <c r="E6757" s="38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22"/>
    </row>
    <row r="6758" spans="1:22" x14ac:dyDescent="0.2">
      <c r="A6758" s="24">
        <f>1+LARGE($A$11:A6757,1)</f>
        <v>6747</v>
      </c>
      <c r="B6758" s="38" t="str">
        <f>_xlfn.IFNA(IF($U$8="set",VLOOKUP(Search!$A6758,Inventory!$AD$2:$AI$5552,6,FALSE),IF($U$8="Player",VLOOKUP(Search!$A6758,Inventory!$AF$2:$AI$5552,4,FALSE),IF($U$8="BV",VLOOKUP(Search!$A6758,Inventory!$AH$2:$AI$5552,2,FALSE),""))),"")</f>
        <v/>
      </c>
      <c r="C6758" s="38"/>
      <c r="D6758" s="38"/>
      <c r="E6758" s="38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22"/>
    </row>
    <row r="6759" spans="1:22" x14ac:dyDescent="0.2">
      <c r="A6759" s="24">
        <f>1+LARGE($A$11:A6758,1)</f>
        <v>6748</v>
      </c>
      <c r="B6759" s="38" t="str">
        <f>_xlfn.IFNA(IF($U$8="set",VLOOKUP(Search!$A6759,Inventory!$AD$2:$AI$5552,6,FALSE),IF($U$8="Player",VLOOKUP(Search!$A6759,Inventory!$AF$2:$AI$5552,4,FALSE),IF($U$8="BV",VLOOKUP(Search!$A6759,Inventory!$AH$2:$AI$5552,2,FALSE),""))),"")</f>
        <v/>
      </c>
      <c r="C6759" s="38"/>
      <c r="D6759" s="38"/>
      <c r="E6759" s="38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22"/>
    </row>
    <row r="6760" spans="1:22" x14ac:dyDescent="0.2">
      <c r="A6760" s="24">
        <f>1+LARGE($A$11:A6759,1)</f>
        <v>6749</v>
      </c>
      <c r="B6760" s="38" t="str">
        <f>_xlfn.IFNA(IF($U$8="set",VLOOKUP(Search!$A6760,Inventory!$AD$2:$AI$5552,6,FALSE),IF($U$8="Player",VLOOKUP(Search!$A6760,Inventory!$AF$2:$AI$5552,4,FALSE),IF($U$8="BV",VLOOKUP(Search!$A6760,Inventory!$AH$2:$AI$5552,2,FALSE),""))),"")</f>
        <v/>
      </c>
      <c r="C6760" s="38"/>
      <c r="D6760" s="38"/>
      <c r="E6760" s="38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22"/>
    </row>
    <row r="6761" spans="1:22" x14ac:dyDescent="0.2">
      <c r="A6761" s="24">
        <f>1+LARGE($A$11:A6760,1)</f>
        <v>6750</v>
      </c>
      <c r="B6761" s="38" t="str">
        <f>_xlfn.IFNA(IF($U$8="set",VLOOKUP(Search!$A6761,Inventory!$AD$2:$AI$5552,6,FALSE),IF($U$8="Player",VLOOKUP(Search!$A6761,Inventory!$AF$2:$AI$5552,4,FALSE),IF($U$8="BV",VLOOKUP(Search!$A6761,Inventory!$AH$2:$AI$5552,2,FALSE),""))),"")</f>
        <v/>
      </c>
      <c r="C6761" s="38"/>
      <c r="D6761" s="38"/>
      <c r="E6761" s="38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22"/>
    </row>
    <row r="6762" spans="1:22" x14ac:dyDescent="0.2">
      <c r="A6762" s="24">
        <f>1+LARGE($A$11:A6761,1)</f>
        <v>6751</v>
      </c>
      <c r="B6762" s="38" t="str">
        <f>_xlfn.IFNA(IF($U$8="set",VLOOKUP(Search!$A6762,Inventory!$AD$2:$AI$5552,6,FALSE),IF($U$8="Player",VLOOKUP(Search!$A6762,Inventory!$AF$2:$AI$5552,4,FALSE),IF($U$8="BV",VLOOKUP(Search!$A6762,Inventory!$AH$2:$AI$5552,2,FALSE),""))),"")</f>
        <v/>
      </c>
      <c r="C6762" s="38"/>
      <c r="D6762" s="38"/>
      <c r="E6762" s="38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22"/>
    </row>
    <row r="6763" spans="1:22" x14ac:dyDescent="0.2">
      <c r="A6763" s="24">
        <f>1+LARGE($A$11:A6762,1)</f>
        <v>6752</v>
      </c>
      <c r="B6763" s="38" t="str">
        <f>_xlfn.IFNA(IF($U$8="set",VLOOKUP(Search!$A6763,Inventory!$AD$2:$AI$5552,6,FALSE),IF($U$8="Player",VLOOKUP(Search!$A6763,Inventory!$AF$2:$AI$5552,4,FALSE),IF($U$8="BV",VLOOKUP(Search!$A6763,Inventory!$AH$2:$AI$5552,2,FALSE),""))),"")</f>
        <v/>
      </c>
      <c r="C6763" s="38"/>
      <c r="D6763" s="38"/>
      <c r="E6763" s="38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22"/>
    </row>
    <row r="6764" spans="1:22" x14ac:dyDescent="0.2">
      <c r="A6764" s="24">
        <f>1+LARGE($A$11:A6763,1)</f>
        <v>6753</v>
      </c>
      <c r="B6764" s="38" t="str">
        <f>_xlfn.IFNA(IF($U$8="set",VLOOKUP(Search!$A6764,Inventory!$AD$2:$AI$5552,6,FALSE),IF($U$8="Player",VLOOKUP(Search!$A6764,Inventory!$AF$2:$AI$5552,4,FALSE),IF($U$8="BV",VLOOKUP(Search!$A6764,Inventory!$AH$2:$AI$5552,2,FALSE),""))),"")</f>
        <v/>
      </c>
      <c r="C6764" s="38"/>
      <c r="D6764" s="38"/>
      <c r="E6764" s="38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22"/>
    </row>
    <row r="6765" spans="1:22" x14ac:dyDescent="0.2">
      <c r="A6765" s="24">
        <f>1+LARGE($A$11:A6764,1)</f>
        <v>6754</v>
      </c>
      <c r="B6765" s="38" t="str">
        <f>_xlfn.IFNA(IF($U$8="set",VLOOKUP(Search!$A6765,Inventory!$AD$2:$AI$5552,6,FALSE),IF($U$8="Player",VLOOKUP(Search!$A6765,Inventory!$AF$2:$AI$5552,4,FALSE),IF($U$8="BV",VLOOKUP(Search!$A6765,Inventory!$AH$2:$AI$5552,2,FALSE),""))),"")</f>
        <v/>
      </c>
      <c r="C6765" s="38"/>
      <c r="D6765" s="38"/>
      <c r="E6765" s="38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22"/>
    </row>
    <row r="6766" spans="1:22" x14ac:dyDescent="0.2">
      <c r="A6766" s="24">
        <f>1+LARGE($A$11:A6765,1)</f>
        <v>6755</v>
      </c>
      <c r="B6766" s="38" t="str">
        <f>_xlfn.IFNA(IF($U$8="set",VLOOKUP(Search!$A6766,Inventory!$AD$2:$AI$5552,6,FALSE),IF($U$8="Player",VLOOKUP(Search!$A6766,Inventory!$AF$2:$AI$5552,4,FALSE),IF($U$8="BV",VLOOKUP(Search!$A6766,Inventory!$AH$2:$AI$5552,2,FALSE),""))),"")</f>
        <v/>
      </c>
      <c r="C6766" s="38"/>
      <c r="D6766" s="38"/>
      <c r="E6766" s="38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22"/>
    </row>
    <row r="6767" spans="1:22" x14ac:dyDescent="0.2">
      <c r="A6767" s="24">
        <f>1+LARGE($A$11:A6766,1)</f>
        <v>6756</v>
      </c>
      <c r="B6767" s="38" t="str">
        <f>_xlfn.IFNA(IF($U$8="set",VLOOKUP(Search!$A6767,Inventory!$AD$2:$AI$5552,6,FALSE),IF($U$8="Player",VLOOKUP(Search!$A6767,Inventory!$AF$2:$AI$5552,4,FALSE),IF($U$8="BV",VLOOKUP(Search!$A6767,Inventory!$AH$2:$AI$5552,2,FALSE),""))),"")</f>
        <v/>
      </c>
      <c r="C6767" s="38"/>
      <c r="D6767" s="38"/>
      <c r="E6767" s="38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22"/>
    </row>
    <row r="6768" spans="1:22" x14ac:dyDescent="0.2">
      <c r="A6768" s="24">
        <f>1+LARGE($A$11:A6767,1)</f>
        <v>6757</v>
      </c>
      <c r="B6768" s="38" t="str">
        <f>_xlfn.IFNA(IF($U$8="set",VLOOKUP(Search!$A6768,Inventory!$AD$2:$AI$5552,6,FALSE),IF($U$8="Player",VLOOKUP(Search!$A6768,Inventory!$AF$2:$AI$5552,4,FALSE),IF($U$8="BV",VLOOKUP(Search!$A6768,Inventory!$AH$2:$AI$5552,2,FALSE),""))),"")</f>
        <v/>
      </c>
      <c r="C6768" s="38"/>
      <c r="D6768" s="38"/>
      <c r="E6768" s="38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22"/>
    </row>
    <row r="6769" spans="1:22" x14ac:dyDescent="0.2">
      <c r="A6769" s="24">
        <f>1+LARGE($A$11:A6768,1)</f>
        <v>6758</v>
      </c>
      <c r="B6769" s="38" t="str">
        <f>_xlfn.IFNA(IF($U$8="set",VLOOKUP(Search!$A6769,Inventory!$AD$2:$AI$5552,6,FALSE),IF($U$8="Player",VLOOKUP(Search!$A6769,Inventory!$AF$2:$AI$5552,4,FALSE),IF($U$8="BV",VLOOKUP(Search!$A6769,Inventory!$AH$2:$AI$5552,2,FALSE),""))),"")</f>
        <v/>
      </c>
      <c r="C6769" s="38"/>
      <c r="D6769" s="38"/>
      <c r="E6769" s="38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22"/>
    </row>
    <row r="6770" spans="1:22" x14ac:dyDescent="0.2">
      <c r="A6770" s="24">
        <f>1+LARGE($A$11:A6769,1)</f>
        <v>6759</v>
      </c>
      <c r="B6770" s="38" t="str">
        <f>_xlfn.IFNA(IF($U$8="set",VLOOKUP(Search!$A6770,Inventory!$AD$2:$AI$5552,6,FALSE),IF($U$8="Player",VLOOKUP(Search!$A6770,Inventory!$AF$2:$AI$5552,4,FALSE),IF($U$8="BV",VLOOKUP(Search!$A6770,Inventory!$AH$2:$AI$5552,2,FALSE),""))),"")</f>
        <v/>
      </c>
      <c r="C6770" s="38"/>
      <c r="D6770" s="38"/>
      <c r="E6770" s="38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22"/>
    </row>
    <row r="6771" spans="1:22" x14ac:dyDescent="0.2">
      <c r="A6771" s="24">
        <f>1+LARGE($A$11:A6770,1)</f>
        <v>6760</v>
      </c>
      <c r="B6771" s="38" t="str">
        <f>_xlfn.IFNA(IF($U$8="set",VLOOKUP(Search!$A6771,Inventory!$AD$2:$AI$5552,6,FALSE),IF($U$8="Player",VLOOKUP(Search!$A6771,Inventory!$AF$2:$AI$5552,4,FALSE),IF($U$8="BV",VLOOKUP(Search!$A6771,Inventory!$AH$2:$AI$5552,2,FALSE),""))),"")</f>
        <v/>
      </c>
      <c r="C6771" s="38"/>
      <c r="D6771" s="38"/>
      <c r="E6771" s="38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22"/>
    </row>
    <row r="6772" spans="1:22" x14ac:dyDescent="0.2">
      <c r="A6772" s="24">
        <f>1+LARGE($A$11:A6771,1)</f>
        <v>6761</v>
      </c>
      <c r="B6772" s="38" t="str">
        <f>_xlfn.IFNA(IF($U$8="set",VLOOKUP(Search!$A6772,Inventory!$AD$2:$AI$5552,6,FALSE),IF($U$8="Player",VLOOKUP(Search!$A6772,Inventory!$AF$2:$AI$5552,4,FALSE),IF($U$8="BV",VLOOKUP(Search!$A6772,Inventory!$AH$2:$AI$5552,2,FALSE),""))),"")</f>
        <v/>
      </c>
      <c r="C6772" s="38"/>
      <c r="D6772" s="38"/>
      <c r="E6772" s="38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22"/>
    </row>
    <row r="6773" spans="1:22" x14ac:dyDescent="0.2">
      <c r="A6773" s="24">
        <f>1+LARGE($A$11:A6772,1)</f>
        <v>6762</v>
      </c>
      <c r="B6773" s="38" t="str">
        <f>_xlfn.IFNA(IF($U$8="set",VLOOKUP(Search!$A6773,Inventory!$AD$2:$AI$5552,6,FALSE),IF($U$8="Player",VLOOKUP(Search!$A6773,Inventory!$AF$2:$AI$5552,4,FALSE),IF($U$8="BV",VLOOKUP(Search!$A6773,Inventory!$AH$2:$AI$5552,2,FALSE),""))),"")</f>
        <v/>
      </c>
      <c r="C6773" s="38"/>
      <c r="D6773" s="38"/>
      <c r="E6773" s="38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22"/>
    </row>
    <row r="6774" spans="1:22" x14ac:dyDescent="0.2">
      <c r="A6774" s="24">
        <f>1+LARGE($A$11:A6773,1)</f>
        <v>6763</v>
      </c>
      <c r="B6774" s="38" t="str">
        <f>_xlfn.IFNA(IF($U$8="set",VLOOKUP(Search!$A6774,Inventory!$AD$2:$AI$5552,6,FALSE),IF($U$8="Player",VLOOKUP(Search!$A6774,Inventory!$AF$2:$AI$5552,4,FALSE),IF($U$8="BV",VLOOKUP(Search!$A6774,Inventory!$AH$2:$AI$5552,2,FALSE),""))),"")</f>
        <v/>
      </c>
      <c r="C6774" s="38"/>
      <c r="D6774" s="38"/>
      <c r="E6774" s="38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22"/>
    </row>
    <row r="6775" spans="1:22" x14ac:dyDescent="0.2">
      <c r="A6775" s="24">
        <f>1+LARGE($A$11:A6774,1)</f>
        <v>6764</v>
      </c>
      <c r="B6775" s="38" t="str">
        <f>_xlfn.IFNA(IF($U$8="set",VLOOKUP(Search!$A6775,Inventory!$AD$2:$AI$5552,6,FALSE),IF($U$8="Player",VLOOKUP(Search!$A6775,Inventory!$AF$2:$AI$5552,4,FALSE),IF($U$8="BV",VLOOKUP(Search!$A6775,Inventory!$AH$2:$AI$5552,2,FALSE),""))),"")</f>
        <v/>
      </c>
      <c r="C6775" s="38"/>
      <c r="D6775" s="38"/>
      <c r="E6775" s="38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22"/>
    </row>
    <row r="6776" spans="1:22" x14ac:dyDescent="0.2">
      <c r="A6776" s="24">
        <f>1+LARGE($A$11:A6775,1)</f>
        <v>6765</v>
      </c>
      <c r="B6776" s="38" t="str">
        <f>_xlfn.IFNA(IF($U$8="set",VLOOKUP(Search!$A6776,Inventory!$AD$2:$AI$5552,6,FALSE),IF($U$8="Player",VLOOKUP(Search!$A6776,Inventory!$AF$2:$AI$5552,4,FALSE),IF($U$8="BV",VLOOKUP(Search!$A6776,Inventory!$AH$2:$AI$5552,2,FALSE),""))),"")</f>
        <v/>
      </c>
      <c r="C6776" s="38"/>
      <c r="D6776" s="38"/>
      <c r="E6776" s="38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22"/>
    </row>
    <row r="6777" spans="1:22" x14ac:dyDescent="0.2">
      <c r="A6777" s="24">
        <f>1+LARGE($A$11:A6776,1)</f>
        <v>6766</v>
      </c>
      <c r="B6777" s="38" t="str">
        <f>_xlfn.IFNA(IF($U$8="set",VLOOKUP(Search!$A6777,Inventory!$AD$2:$AI$5552,6,FALSE),IF($U$8="Player",VLOOKUP(Search!$A6777,Inventory!$AF$2:$AI$5552,4,FALSE),IF($U$8="BV",VLOOKUP(Search!$A6777,Inventory!$AH$2:$AI$5552,2,FALSE),""))),"")</f>
        <v/>
      </c>
      <c r="C6777" s="38"/>
      <c r="D6777" s="38"/>
      <c r="E6777" s="38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22"/>
    </row>
    <row r="6778" spans="1:22" x14ac:dyDescent="0.2">
      <c r="A6778" s="24">
        <f>1+LARGE($A$11:A6777,1)</f>
        <v>6767</v>
      </c>
      <c r="B6778" s="38" t="str">
        <f>_xlfn.IFNA(IF($U$8="set",VLOOKUP(Search!$A6778,Inventory!$AD$2:$AI$5552,6,FALSE),IF($U$8="Player",VLOOKUP(Search!$A6778,Inventory!$AF$2:$AI$5552,4,FALSE),IF($U$8="BV",VLOOKUP(Search!$A6778,Inventory!$AH$2:$AI$5552,2,FALSE),""))),"")</f>
        <v/>
      </c>
      <c r="C6778" s="38"/>
      <c r="D6778" s="38"/>
      <c r="E6778" s="38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22"/>
    </row>
    <row r="6779" spans="1:22" x14ac:dyDescent="0.2">
      <c r="A6779" s="24">
        <f>1+LARGE($A$11:A6778,1)</f>
        <v>6768</v>
      </c>
      <c r="B6779" s="38" t="str">
        <f>_xlfn.IFNA(IF($U$8="set",VLOOKUP(Search!$A6779,Inventory!$AD$2:$AI$5552,6,FALSE),IF($U$8="Player",VLOOKUP(Search!$A6779,Inventory!$AF$2:$AI$5552,4,FALSE),IF($U$8="BV",VLOOKUP(Search!$A6779,Inventory!$AH$2:$AI$5552,2,FALSE),""))),"")</f>
        <v/>
      </c>
      <c r="C6779" s="38"/>
      <c r="D6779" s="38"/>
      <c r="E6779" s="38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22"/>
    </row>
    <row r="6780" spans="1:22" x14ac:dyDescent="0.2">
      <c r="A6780" s="24">
        <f>1+LARGE($A$11:A6779,1)</f>
        <v>6769</v>
      </c>
      <c r="B6780" s="38" t="str">
        <f>_xlfn.IFNA(IF($U$8="set",VLOOKUP(Search!$A6780,Inventory!$AD$2:$AI$5552,6,FALSE),IF($U$8="Player",VLOOKUP(Search!$A6780,Inventory!$AF$2:$AI$5552,4,FALSE),IF($U$8="BV",VLOOKUP(Search!$A6780,Inventory!$AH$2:$AI$5552,2,FALSE),""))),"")</f>
        <v/>
      </c>
      <c r="C6780" s="38"/>
      <c r="D6780" s="38"/>
      <c r="E6780" s="38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22"/>
    </row>
    <row r="6781" spans="1:22" x14ac:dyDescent="0.2">
      <c r="A6781" s="24">
        <f>1+LARGE($A$11:A6780,1)</f>
        <v>6770</v>
      </c>
      <c r="B6781" s="38" t="str">
        <f>_xlfn.IFNA(IF($U$8="set",VLOOKUP(Search!$A6781,Inventory!$AD$2:$AI$5552,6,FALSE),IF($U$8="Player",VLOOKUP(Search!$A6781,Inventory!$AF$2:$AI$5552,4,FALSE),IF($U$8="BV",VLOOKUP(Search!$A6781,Inventory!$AH$2:$AI$5552,2,FALSE),""))),"")</f>
        <v/>
      </c>
      <c r="C6781" s="38"/>
      <c r="D6781" s="38"/>
      <c r="E6781" s="38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22"/>
    </row>
    <row r="6782" spans="1:22" x14ac:dyDescent="0.2">
      <c r="A6782" s="24">
        <f>1+LARGE($A$11:A6781,1)</f>
        <v>6771</v>
      </c>
      <c r="B6782" s="38" t="str">
        <f>_xlfn.IFNA(IF($U$8="set",VLOOKUP(Search!$A6782,Inventory!$AD$2:$AI$5552,6,FALSE),IF($U$8="Player",VLOOKUP(Search!$A6782,Inventory!$AF$2:$AI$5552,4,FALSE),IF($U$8="BV",VLOOKUP(Search!$A6782,Inventory!$AH$2:$AI$5552,2,FALSE),""))),"")</f>
        <v/>
      </c>
      <c r="C6782" s="38"/>
      <c r="D6782" s="38"/>
      <c r="E6782" s="38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22"/>
    </row>
    <row r="6783" spans="1:22" x14ac:dyDescent="0.2">
      <c r="A6783" s="24">
        <f>1+LARGE($A$11:A6782,1)</f>
        <v>6772</v>
      </c>
      <c r="B6783" s="38" t="str">
        <f>_xlfn.IFNA(IF($U$8="set",VLOOKUP(Search!$A6783,Inventory!$AD$2:$AI$5552,6,FALSE),IF($U$8="Player",VLOOKUP(Search!$A6783,Inventory!$AF$2:$AI$5552,4,FALSE),IF($U$8="BV",VLOOKUP(Search!$A6783,Inventory!$AH$2:$AI$5552,2,FALSE),""))),"")</f>
        <v/>
      </c>
      <c r="C6783" s="38"/>
      <c r="D6783" s="38"/>
      <c r="E6783" s="38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22"/>
    </row>
    <row r="6784" spans="1:22" x14ac:dyDescent="0.2">
      <c r="A6784" s="24">
        <f>1+LARGE($A$11:A6783,1)</f>
        <v>6773</v>
      </c>
      <c r="B6784" s="38" t="str">
        <f>_xlfn.IFNA(IF($U$8="set",VLOOKUP(Search!$A6784,Inventory!$AD$2:$AI$5552,6,FALSE),IF($U$8="Player",VLOOKUP(Search!$A6784,Inventory!$AF$2:$AI$5552,4,FALSE),IF($U$8="BV",VLOOKUP(Search!$A6784,Inventory!$AH$2:$AI$5552,2,FALSE),""))),"")</f>
        <v/>
      </c>
      <c r="C6784" s="38"/>
      <c r="D6784" s="38"/>
      <c r="E6784" s="38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22"/>
    </row>
    <row r="6785" spans="1:22" x14ac:dyDescent="0.2">
      <c r="A6785" s="24">
        <f>1+LARGE($A$11:A6784,1)</f>
        <v>6774</v>
      </c>
      <c r="B6785" s="38" t="str">
        <f>_xlfn.IFNA(IF($U$8="set",VLOOKUP(Search!$A6785,Inventory!$AD$2:$AI$5552,6,FALSE),IF($U$8="Player",VLOOKUP(Search!$A6785,Inventory!$AF$2:$AI$5552,4,FALSE),IF($U$8="BV",VLOOKUP(Search!$A6785,Inventory!$AH$2:$AI$5552,2,FALSE),""))),"")</f>
        <v/>
      </c>
      <c r="C6785" s="38"/>
      <c r="D6785" s="38"/>
      <c r="E6785" s="38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22"/>
    </row>
    <row r="6786" spans="1:22" x14ac:dyDescent="0.2">
      <c r="A6786" s="24">
        <f>1+LARGE($A$11:A6785,1)</f>
        <v>6775</v>
      </c>
      <c r="B6786" s="38" t="str">
        <f>_xlfn.IFNA(IF($U$8="set",VLOOKUP(Search!$A6786,Inventory!$AD$2:$AI$5552,6,FALSE),IF($U$8="Player",VLOOKUP(Search!$A6786,Inventory!$AF$2:$AI$5552,4,FALSE),IF($U$8="BV",VLOOKUP(Search!$A6786,Inventory!$AH$2:$AI$5552,2,FALSE),""))),"")</f>
        <v/>
      </c>
      <c r="C6786" s="38"/>
      <c r="D6786" s="38"/>
      <c r="E6786" s="38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22"/>
    </row>
    <row r="6787" spans="1:22" x14ac:dyDescent="0.2">
      <c r="A6787" s="24">
        <f>1+LARGE($A$11:A6786,1)</f>
        <v>6776</v>
      </c>
      <c r="B6787" s="38" t="str">
        <f>_xlfn.IFNA(IF($U$8="set",VLOOKUP(Search!$A6787,Inventory!$AD$2:$AI$5552,6,FALSE),IF($U$8="Player",VLOOKUP(Search!$A6787,Inventory!$AF$2:$AI$5552,4,FALSE),IF($U$8="BV",VLOOKUP(Search!$A6787,Inventory!$AH$2:$AI$5552,2,FALSE),""))),"")</f>
        <v/>
      </c>
      <c r="C6787" s="38"/>
      <c r="D6787" s="38"/>
      <c r="E6787" s="38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22"/>
    </row>
    <row r="6788" spans="1:22" x14ac:dyDescent="0.2">
      <c r="A6788" s="24">
        <f>1+LARGE($A$11:A6787,1)</f>
        <v>6777</v>
      </c>
      <c r="B6788" s="38" t="str">
        <f>_xlfn.IFNA(IF($U$8="set",VLOOKUP(Search!$A6788,Inventory!$AD$2:$AI$5552,6,FALSE),IF($U$8="Player",VLOOKUP(Search!$A6788,Inventory!$AF$2:$AI$5552,4,FALSE),IF($U$8="BV",VLOOKUP(Search!$A6788,Inventory!$AH$2:$AI$5552,2,FALSE),""))),"")</f>
        <v/>
      </c>
      <c r="C6788" s="38"/>
      <c r="D6788" s="38"/>
      <c r="E6788" s="38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22"/>
    </row>
    <row r="6789" spans="1:22" x14ac:dyDescent="0.2">
      <c r="A6789" s="24">
        <f>1+LARGE($A$11:A6788,1)</f>
        <v>6778</v>
      </c>
      <c r="B6789" s="38" t="str">
        <f>_xlfn.IFNA(IF($U$8="set",VLOOKUP(Search!$A6789,Inventory!$AD$2:$AI$5552,6,FALSE),IF($U$8="Player",VLOOKUP(Search!$A6789,Inventory!$AF$2:$AI$5552,4,FALSE),IF($U$8="BV",VLOOKUP(Search!$A6789,Inventory!$AH$2:$AI$5552,2,FALSE),""))),"")</f>
        <v/>
      </c>
      <c r="C6789" s="38"/>
      <c r="D6789" s="38"/>
      <c r="E6789" s="38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22"/>
    </row>
    <row r="6790" spans="1:22" x14ac:dyDescent="0.2">
      <c r="A6790" s="24">
        <f>1+LARGE($A$11:A6789,1)</f>
        <v>6779</v>
      </c>
      <c r="B6790" s="38" t="str">
        <f>_xlfn.IFNA(IF($U$8="set",VLOOKUP(Search!$A6790,Inventory!$AD$2:$AI$5552,6,FALSE),IF($U$8="Player",VLOOKUP(Search!$A6790,Inventory!$AF$2:$AI$5552,4,FALSE),IF($U$8="BV",VLOOKUP(Search!$A6790,Inventory!$AH$2:$AI$5552,2,FALSE),""))),"")</f>
        <v/>
      </c>
      <c r="C6790" s="38"/>
      <c r="D6790" s="38"/>
      <c r="E6790" s="38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22"/>
    </row>
    <row r="6791" spans="1:22" x14ac:dyDescent="0.2">
      <c r="A6791" s="24">
        <f>1+LARGE($A$11:A6790,1)</f>
        <v>6780</v>
      </c>
      <c r="B6791" s="38" t="str">
        <f>_xlfn.IFNA(IF($U$8="set",VLOOKUP(Search!$A6791,Inventory!$AD$2:$AI$5552,6,FALSE),IF($U$8="Player",VLOOKUP(Search!$A6791,Inventory!$AF$2:$AI$5552,4,FALSE),IF($U$8="BV",VLOOKUP(Search!$A6791,Inventory!$AH$2:$AI$5552,2,FALSE),""))),"")</f>
        <v/>
      </c>
      <c r="C6791" s="38"/>
      <c r="D6791" s="38"/>
      <c r="E6791" s="38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22"/>
    </row>
    <row r="6792" spans="1:22" x14ac:dyDescent="0.2">
      <c r="A6792" s="24">
        <f>1+LARGE($A$11:A6791,1)</f>
        <v>6781</v>
      </c>
      <c r="B6792" s="38" t="str">
        <f>_xlfn.IFNA(IF($U$8="set",VLOOKUP(Search!$A6792,Inventory!$AD$2:$AI$5552,6,FALSE),IF($U$8="Player",VLOOKUP(Search!$A6792,Inventory!$AF$2:$AI$5552,4,FALSE),IF($U$8="BV",VLOOKUP(Search!$A6792,Inventory!$AH$2:$AI$5552,2,FALSE),""))),"")</f>
        <v/>
      </c>
      <c r="C6792" s="38"/>
      <c r="D6792" s="38"/>
      <c r="E6792" s="38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22"/>
    </row>
    <row r="6793" spans="1:22" x14ac:dyDescent="0.2">
      <c r="A6793" s="24">
        <f>1+LARGE($A$11:A6792,1)</f>
        <v>6782</v>
      </c>
      <c r="B6793" s="38" t="str">
        <f>_xlfn.IFNA(IF($U$8="set",VLOOKUP(Search!$A6793,Inventory!$AD$2:$AI$5552,6,FALSE),IF($U$8="Player",VLOOKUP(Search!$A6793,Inventory!$AF$2:$AI$5552,4,FALSE),IF($U$8="BV",VLOOKUP(Search!$A6793,Inventory!$AH$2:$AI$5552,2,FALSE),""))),"")</f>
        <v/>
      </c>
      <c r="C6793" s="38"/>
      <c r="D6793" s="38"/>
      <c r="E6793" s="38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22"/>
    </row>
    <row r="6794" spans="1:22" x14ac:dyDescent="0.2">
      <c r="A6794" s="24">
        <f>1+LARGE($A$11:A6793,1)</f>
        <v>6783</v>
      </c>
      <c r="B6794" s="38" t="str">
        <f>_xlfn.IFNA(IF($U$8="set",VLOOKUP(Search!$A6794,Inventory!$AD$2:$AI$5552,6,FALSE),IF($U$8="Player",VLOOKUP(Search!$A6794,Inventory!$AF$2:$AI$5552,4,FALSE),IF($U$8="BV",VLOOKUP(Search!$A6794,Inventory!$AH$2:$AI$5552,2,FALSE),""))),"")</f>
        <v/>
      </c>
      <c r="C6794" s="38"/>
      <c r="D6794" s="38"/>
      <c r="E6794" s="38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22"/>
    </row>
    <row r="6795" spans="1:22" x14ac:dyDescent="0.2">
      <c r="A6795" s="24">
        <f>1+LARGE($A$11:A6794,1)</f>
        <v>6784</v>
      </c>
      <c r="B6795" s="38" t="str">
        <f>_xlfn.IFNA(IF($U$8="set",VLOOKUP(Search!$A6795,Inventory!$AD$2:$AI$5552,6,FALSE),IF($U$8="Player",VLOOKUP(Search!$A6795,Inventory!$AF$2:$AI$5552,4,FALSE),IF($U$8="BV",VLOOKUP(Search!$A6795,Inventory!$AH$2:$AI$5552,2,FALSE),""))),"")</f>
        <v/>
      </c>
      <c r="C6795" s="38"/>
      <c r="D6795" s="38"/>
      <c r="E6795" s="38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22"/>
    </row>
    <row r="6796" spans="1:22" x14ac:dyDescent="0.2">
      <c r="A6796" s="24">
        <f>1+LARGE($A$11:A6795,1)</f>
        <v>6785</v>
      </c>
      <c r="B6796" s="38" t="str">
        <f>_xlfn.IFNA(IF($U$8="set",VLOOKUP(Search!$A6796,Inventory!$AD$2:$AI$5552,6,FALSE),IF($U$8="Player",VLOOKUP(Search!$A6796,Inventory!$AF$2:$AI$5552,4,FALSE),IF($U$8="BV",VLOOKUP(Search!$A6796,Inventory!$AH$2:$AI$5552,2,FALSE),""))),"")</f>
        <v/>
      </c>
      <c r="C6796" s="38"/>
      <c r="D6796" s="38"/>
      <c r="E6796" s="38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22"/>
    </row>
    <row r="6797" spans="1:22" x14ac:dyDescent="0.2">
      <c r="A6797" s="24">
        <f>1+LARGE($A$11:A6796,1)</f>
        <v>6786</v>
      </c>
      <c r="B6797" s="38" t="str">
        <f>_xlfn.IFNA(IF($U$8="set",VLOOKUP(Search!$A6797,Inventory!$AD$2:$AI$5552,6,FALSE),IF($U$8="Player",VLOOKUP(Search!$A6797,Inventory!$AF$2:$AI$5552,4,FALSE),IF($U$8="BV",VLOOKUP(Search!$A6797,Inventory!$AH$2:$AI$5552,2,FALSE),""))),"")</f>
        <v/>
      </c>
      <c r="C6797" s="38"/>
      <c r="D6797" s="38"/>
      <c r="E6797" s="38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22"/>
    </row>
    <row r="6798" spans="1:22" x14ac:dyDescent="0.2">
      <c r="A6798" s="24">
        <f>1+LARGE($A$11:A6797,1)</f>
        <v>6787</v>
      </c>
      <c r="B6798" s="38" t="str">
        <f>_xlfn.IFNA(IF($U$8="set",VLOOKUP(Search!$A6798,Inventory!$AD$2:$AI$5552,6,FALSE),IF($U$8="Player",VLOOKUP(Search!$A6798,Inventory!$AF$2:$AI$5552,4,FALSE),IF($U$8="BV",VLOOKUP(Search!$A6798,Inventory!$AH$2:$AI$5552,2,FALSE),""))),"")</f>
        <v/>
      </c>
      <c r="C6798" s="38"/>
      <c r="D6798" s="38"/>
      <c r="E6798" s="38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22"/>
    </row>
    <row r="6799" spans="1:22" x14ac:dyDescent="0.2">
      <c r="A6799" s="24">
        <f>1+LARGE($A$11:A6798,1)</f>
        <v>6788</v>
      </c>
      <c r="B6799" s="38" t="str">
        <f>_xlfn.IFNA(IF($U$8="set",VLOOKUP(Search!$A6799,Inventory!$AD$2:$AI$5552,6,FALSE),IF($U$8="Player",VLOOKUP(Search!$A6799,Inventory!$AF$2:$AI$5552,4,FALSE),IF($U$8="BV",VLOOKUP(Search!$A6799,Inventory!$AH$2:$AI$5552,2,FALSE),""))),"")</f>
        <v/>
      </c>
      <c r="C6799" s="38"/>
      <c r="D6799" s="38"/>
      <c r="E6799" s="38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22"/>
    </row>
    <row r="6800" spans="1:22" x14ac:dyDescent="0.2">
      <c r="A6800" s="24">
        <f>1+LARGE($A$11:A6799,1)</f>
        <v>6789</v>
      </c>
      <c r="B6800" s="38" t="str">
        <f>_xlfn.IFNA(IF($U$8="set",VLOOKUP(Search!$A6800,Inventory!$AD$2:$AI$5552,6,FALSE),IF($U$8="Player",VLOOKUP(Search!$A6800,Inventory!$AF$2:$AI$5552,4,FALSE),IF($U$8="BV",VLOOKUP(Search!$A6800,Inventory!$AH$2:$AI$5552,2,FALSE),""))),"")</f>
        <v/>
      </c>
      <c r="C6800" s="38"/>
      <c r="D6800" s="38"/>
      <c r="E6800" s="38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22"/>
    </row>
    <row r="6801" spans="1:22" x14ac:dyDescent="0.2">
      <c r="A6801" s="24">
        <f>1+LARGE($A$11:A6800,1)</f>
        <v>6790</v>
      </c>
      <c r="B6801" s="38" t="str">
        <f>_xlfn.IFNA(IF($U$8="set",VLOOKUP(Search!$A6801,Inventory!$AD$2:$AI$5552,6,FALSE),IF($U$8="Player",VLOOKUP(Search!$A6801,Inventory!$AF$2:$AI$5552,4,FALSE),IF($U$8="BV",VLOOKUP(Search!$A6801,Inventory!$AH$2:$AI$5552,2,FALSE),""))),"")</f>
        <v/>
      </c>
      <c r="C6801" s="38"/>
      <c r="D6801" s="38"/>
      <c r="E6801" s="38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22"/>
    </row>
    <row r="6802" spans="1:22" x14ac:dyDescent="0.2">
      <c r="A6802" s="24">
        <f>1+LARGE($A$11:A6801,1)</f>
        <v>6791</v>
      </c>
      <c r="B6802" s="38" t="str">
        <f>_xlfn.IFNA(IF($U$8="set",VLOOKUP(Search!$A6802,Inventory!$AD$2:$AI$5552,6,FALSE),IF($U$8="Player",VLOOKUP(Search!$A6802,Inventory!$AF$2:$AI$5552,4,FALSE),IF($U$8="BV",VLOOKUP(Search!$A6802,Inventory!$AH$2:$AI$5552,2,FALSE),""))),"")</f>
        <v/>
      </c>
      <c r="C6802" s="38"/>
      <c r="D6802" s="38"/>
      <c r="E6802" s="38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22"/>
    </row>
    <row r="6803" spans="1:22" x14ac:dyDescent="0.2">
      <c r="A6803" s="24">
        <f>1+LARGE($A$11:A6802,1)</f>
        <v>6792</v>
      </c>
      <c r="B6803" s="38" t="str">
        <f>_xlfn.IFNA(IF($U$8="set",VLOOKUP(Search!$A6803,Inventory!$AD$2:$AI$5552,6,FALSE),IF($U$8="Player",VLOOKUP(Search!$A6803,Inventory!$AF$2:$AI$5552,4,FALSE),IF($U$8="BV",VLOOKUP(Search!$A6803,Inventory!$AH$2:$AI$5552,2,FALSE),""))),"")</f>
        <v/>
      </c>
      <c r="C6803" s="38"/>
      <c r="D6803" s="38"/>
      <c r="E6803" s="38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22"/>
    </row>
    <row r="6804" spans="1:22" x14ac:dyDescent="0.2">
      <c r="A6804" s="24">
        <f>1+LARGE($A$11:A6803,1)</f>
        <v>6793</v>
      </c>
      <c r="B6804" s="38" t="str">
        <f>_xlfn.IFNA(IF($U$8="set",VLOOKUP(Search!$A6804,Inventory!$AD$2:$AI$5552,6,FALSE),IF($U$8="Player",VLOOKUP(Search!$A6804,Inventory!$AF$2:$AI$5552,4,FALSE),IF($U$8="BV",VLOOKUP(Search!$A6804,Inventory!$AH$2:$AI$5552,2,FALSE),""))),"")</f>
        <v/>
      </c>
      <c r="C6804" s="38"/>
      <c r="D6804" s="38"/>
      <c r="E6804" s="38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22"/>
    </row>
    <row r="6805" spans="1:22" x14ac:dyDescent="0.2">
      <c r="A6805" s="24">
        <f>1+LARGE($A$11:A6804,1)</f>
        <v>6794</v>
      </c>
      <c r="B6805" s="38" t="str">
        <f>_xlfn.IFNA(IF($U$8="set",VLOOKUP(Search!$A6805,Inventory!$AD$2:$AI$5552,6,FALSE),IF($U$8="Player",VLOOKUP(Search!$A6805,Inventory!$AF$2:$AI$5552,4,FALSE),IF($U$8="BV",VLOOKUP(Search!$A6805,Inventory!$AH$2:$AI$5552,2,FALSE),""))),"")</f>
        <v/>
      </c>
      <c r="C6805" s="38"/>
      <c r="D6805" s="38"/>
      <c r="E6805" s="38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22"/>
    </row>
    <row r="6806" spans="1:22" x14ac:dyDescent="0.2">
      <c r="A6806" s="24">
        <f>1+LARGE($A$11:A6805,1)</f>
        <v>6795</v>
      </c>
      <c r="B6806" s="38" t="str">
        <f>_xlfn.IFNA(IF($U$8="set",VLOOKUP(Search!$A6806,Inventory!$AD$2:$AI$5552,6,FALSE),IF($U$8="Player",VLOOKUP(Search!$A6806,Inventory!$AF$2:$AI$5552,4,FALSE),IF($U$8="BV",VLOOKUP(Search!$A6806,Inventory!$AH$2:$AI$5552,2,FALSE),""))),"")</f>
        <v/>
      </c>
      <c r="C6806" s="38"/>
      <c r="D6806" s="38"/>
      <c r="E6806" s="38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22"/>
    </row>
    <row r="6807" spans="1:22" x14ac:dyDescent="0.2">
      <c r="A6807" s="24">
        <f>1+LARGE($A$11:A6806,1)</f>
        <v>6796</v>
      </c>
      <c r="B6807" s="38" t="str">
        <f>_xlfn.IFNA(IF($U$8="set",VLOOKUP(Search!$A6807,Inventory!$AD$2:$AI$5552,6,FALSE),IF($U$8="Player",VLOOKUP(Search!$A6807,Inventory!$AF$2:$AI$5552,4,FALSE),IF($U$8="BV",VLOOKUP(Search!$A6807,Inventory!$AH$2:$AI$5552,2,FALSE),""))),"")</f>
        <v/>
      </c>
      <c r="C6807" s="38"/>
      <c r="D6807" s="38"/>
      <c r="E6807" s="38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22"/>
    </row>
    <row r="6808" spans="1:22" x14ac:dyDescent="0.2">
      <c r="A6808" s="24">
        <f>1+LARGE($A$11:A6807,1)</f>
        <v>6797</v>
      </c>
      <c r="B6808" s="38" t="str">
        <f>_xlfn.IFNA(IF($U$8="set",VLOOKUP(Search!$A6808,Inventory!$AD$2:$AI$5552,6,FALSE),IF($U$8="Player",VLOOKUP(Search!$A6808,Inventory!$AF$2:$AI$5552,4,FALSE),IF($U$8="BV",VLOOKUP(Search!$A6808,Inventory!$AH$2:$AI$5552,2,FALSE),""))),"")</f>
        <v/>
      </c>
      <c r="C6808" s="38"/>
      <c r="D6808" s="38"/>
      <c r="E6808" s="38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22"/>
    </row>
    <row r="6809" spans="1:22" x14ac:dyDescent="0.2">
      <c r="A6809" s="24">
        <f>1+LARGE($A$11:A6808,1)</f>
        <v>6798</v>
      </c>
      <c r="B6809" s="38" t="str">
        <f>_xlfn.IFNA(IF($U$8="set",VLOOKUP(Search!$A6809,Inventory!$AD$2:$AI$5552,6,FALSE),IF($U$8="Player",VLOOKUP(Search!$A6809,Inventory!$AF$2:$AI$5552,4,FALSE),IF($U$8="BV",VLOOKUP(Search!$A6809,Inventory!$AH$2:$AI$5552,2,FALSE),""))),"")</f>
        <v/>
      </c>
      <c r="C6809" s="38"/>
      <c r="D6809" s="38"/>
      <c r="E6809" s="38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22"/>
    </row>
    <row r="6810" spans="1:22" x14ac:dyDescent="0.2">
      <c r="A6810" s="24">
        <f>1+LARGE($A$11:A6809,1)</f>
        <v>6799</v>
      </c>
      <c r="B6810" s="38" t="str">
        <f>_xlfn.IFNA(IF($U$8="set",VLOOKUP(Search!$A6810,Inventory!$AD$2:$AI$5552,6,FALSE),IF($U$8="Player",VLOOKUP(Search!$A6810,Inventory!$AF$2:$AI$5552,4,FALSE),IF($U$8="BV",VLOOKUP(Search!$A6810,Inventory!$AH$2:$AI$5552,2,FALSE),""))),"")</f>
        <v/>
      </c>
      <c r="C6810" s="38"/>
      <c r="D6810" s="38"/>
      <c r="E6810" s="38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22"/>
    </row>
    <row r="6811" spans="1:22" x14ac:dyDescent="0.2">
      <c r="A6811" s="24">
        <f>1+LARGE($A$11:A6810,1)</f>
        <v>6800</v>
      </c>
      <c r="B6811" s="38" t="str">
        <f>_xlfn.IFNA(IF($U$8="set",VLOOKUP(Search!$A6811,Inventory!$AD$2:$AI$5552,6,FALSE),IF($U$8="Player",VLOOKUP(Search!$A6811,Inventory!$AF$2:$AI$5552,4,FALSE),IF($U$8="BV",VLOOKUP(Search!$A6811,Inventory!$AH$2:$AI$5552,2,FALSE),""))),"")</f>
        <v/>
      </c>
      <c r="C6811" s="38"/>
      <c r="D6811" s="38"/>
      <c r="E6811" s="38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22"/>
    </row>
    <row r="6812" spans="1:22" x14ac:dyDescent="0.2">
      <c r="A6812" s="24">
        <f>1+LARGE($A$11:A6811,1)</f>
        <v>6801</v>
      </c>
      <c r="B6812" s="38" t="str">
        <f>_xlfn.IFNA(IF($U$8="set",VLOOKUP(Search!$A6812,Inventory!$AD$2:$AI$5552,6,FALSE),IF($U$8="Player",VLOOKUP(Search!$A6812,Inventory!$AF$2:$AI$5552,4,FALSE),IF($U$8="BV",VLOOKUP(Search!$A6812,Inventory!$AH$2:$AI$5552,2,FALSE),""))),"")</f>
        <v/>
      </c>
      <c r="C6812" s="38"/>
      <c r="D6812" s="38"/>
      <c r="E6812" s="38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22"/>
    </row>
    <row r="6813" spans="1:22" x14ac:dyDescent="0.2">
      <c r="A6813" s="24">
        <f>1+LARGE($A$11:A6812,1)</f>
        <v>6802</v>
      </c>
      <c r="B6813" s="38" t="str">
        <f>_xlfn.IFNA(IF($U$8="set",VLOOKUP(Search!$A6813,Inventory!$AD$2:$AI$5552,6,FALSE),IF($U$8="Player",VLOOKUP(Search!$A6813,Inventory!$AF$2:$AI$5552,4,FALSE),IF($U$8="BV",VLOOKUP(Search!$A6813,Inventory!$AH$2:$AI$5552,2,FALSE),""))),"")</f>
        <v/>
      </c>
      <c r="C6813" s="38"/>
      <c r="D6813" s="38"/>
      <c r="E6813" s="38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22"/>
    </row>
    <row r="6814" spans="1:22" x14ac:dyDescent="0.2">
      <c r="A6814" s="24">
        <f>1+LARGE($A$11:A6813,1)</f>
        <v>6803</v>
      </c>
      <c r="B6814" s="38" t="str">
        <f>_xlfn.IFNA(IF($U$8="set",VLOOKUP(Search!$A6814,Inventory!$AD$2:$AI$5552,6,FALSE),IF($U$8="Player",VLOOKUP(Search!$A6814,Inventory!$AF$2:$AI$5552,4,FALSE),IF($U$8="BV",VLOOKUP(Search!$A6814,Inventory!$AH$2:$AI$5552,2,FALSE),""))),"")</f>
        <v/>
      </c>
      <c r="C6814" s="38"/>
      <c r="D6814" s="38"/>
      <c r="E6814" s="38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22"/>
    </row>
    <row r="6815" spans="1:22" x14ac:dyDescent="0.2">
      <c r="A6815" s="24">
        <f>1+LARGE($A$11:A6814,1)</f>
        <v>6804</v>
      </c>
      <c r="B6815" s="38" t="str">
        <f>_xlfn.IFNA(IF($U$8="set",VLOOKUP(Search!$A6815,Inventory!$AD$2:$AI$5552,6,FALSE),IF($U$8="Player",VLOOKUP(Search!$A6815,Inventory!$AF$2:$AI$5552,4,FALSE),IF($U$8="BV",VLOOKUP(Search!$A6815,Inventory!$AH$2:$AI$5552,2,FALSE),""))),"")</f>
        <v/>
      </c>
      <c r="C6815" s="38"/>
      <c r="D6815" s="38"/>
      <c r="E6815" s="38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22"/>
    </row>
    <row r="6816" spans="1:22" x14ac:dyDescent="0.2">
      <c r="A6816" s="24">
        <f>1+LARGE($A$11:A6815,1)</f>
        <v>6805</v>
      </c>
      <c r="B6816" s="38" t="str">
        <f>_xlfn.IFNA(IF($U$8="set",VLOOKUP(Search!$A6816,Inventory!$AD$2:$AI$5552,6,FALSE),IF($U$8="Player",VLOOKUP(Search!$A6816,Inventory!$AF$2:$AI$5552,4,FALSE),IF($U$8="BV",VLOOKUP(Search!$A6816,Inventory!$AH$2:$AI$5552,2,FALSE),""))),"")</f>
        <v/>
      </c>
      <c r="C6816" s="38"/>
      <c r="D6816" s="38"/>
      <c r="E6816" s="38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22"/>
    </row>
    <row r="6817" spans="1:22" x14ac:dyDescent="0.2">
      <c r="A6817" s="24">
        <f>1+LARGE($A$11:A6816,1)</f>
        <v>6806</v>
      </c>
      <c r="B6817" s="38" t="str">
        <f>_xlfn.IFNA(IF($U$8="set",VLOOKUP(Search!$A6817,Inventory!$AD$2:$AI$5552,6,FALSE),IF($U$8="Player",VLOOKUP(Search!$A6817,Inventory!$AF$2:$AI$5552,4,FALSE),IF($U$8="BV",VLOOKUP(Search!$A6817,Inventory!$AH$2:$AI$5552,2,FALSE),""))),"")</f>
        <v/>
      </c>
      <c r="C6817" s="38"/>
      <c r="D6817" s="38"/>
      <c r="E6817" s="38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22"/>
    </row>
    <row r="6818" spans="1:22" x14ac:dyDescent="0.2">
      <c r="A6818" s="24">
        <f>1+LARGE($A$11:A6817,1)</f>
        <v>6807</v>
      </c>
      <c r="B6818" s="38" t="str">
        <f>_xlfn.IFNA(IF($U$8="set",VLOOKUP(Search!$A6818,Inventory!$AD$2:$AI$5552,6,FALSE),IF($U$8="Player",VLOOKUP(Search!$A6818,Inventory!$AF$2:$AI$5552,4,FALSE),IF($U$8="BV",VLOOKUP(Search!$A6818,Inventory!$AH$2:$AI$5552,2,FALSE),""))),"")</f>
        <v/>
      </c>
      <c r="C6818" s="38"/>
      <c r="D6818" s="38"/>
      <c r="E6818" s="38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22"/>
    </row>
    <row r="6819" spans="1:22" x14ac:dyDescent="0.2">
      <c r="A6819" s="24">
        <f>1+LARGE($A$11:A6818,1)</f>
        <v>6808</v>
      </c>
      <c r="B6819" s="38" t="str">
        <f>_xlfn.IFNA(IF($U$8="set",VLOOKUP(Search!$A6819,Inventory!$AD$2:$AI$5552,6,FALSE),IF($U$8="Player",VLOOKUP(Search!$A6819,Inventory!$AF$2:$AI$5552,4,FALSE),IF($U$8="BV",VLOOKUP(Search!$A6819,Inventory!$AH$2:$AI$5552,2,FALSE),""))),"")</f>
        <v/>
      </c>
      <c r="C6819" s="38"/>
      <c r="D6819" s="38"/>
      <c r="E6819" s="38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22"/>
    </row>
    <row r="6820" spans="1:22" x14ac:dyDescent="0.2">
      <c r="A6820" s="24">
        <f>1+LARGE($A$11:A6819,1)</f>
        <v>6809</v>
      </c>
      <c r="B6820" s="38" t="str">
        <f>_xlfn.IFNA(IF($U$8="set",VLOOKUP(Search!$A6820,Inventory!$AD$2:$AI$5552,6,FALSE),IF($U$8="Player",VLOOKUP(Search!$A6820,Inventory!$AF$2:$AI$5552,4,FALSE),IF($U$8="BV",VLOOKUP(Search!$A6820,Inventory!$AH$2:$AI$5552,2,FALSE),""))),"")</f>
        <v/>
      </c>
      <c r="C6820" s="38"/>
      <c r="D6820" s="38"/>
      <c r="E6820" s="38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22"/>
    </row>
    <row r="6821" spans="1:22" x14ac:dyDescent="0.2">
      <c r="A6821" s="24">
        <f>1+LARGE($A$11:A6820,1)</f>
        <v>6810</v>
      </c>
      <c r="B6821" s="38" t="str">
        <f>_xlfn.IFNA(IF($U$8="set",VLOOKUP(Search!$A6821,Inventory!$AD$2:$AI$5552,6,FALSE),IF($U$8="Player",VLOOKUP(Search!$A6821,Inventory!$AF$2:$AI$5552,4,FALSE),IF($U$8="BV",VLOOKUP(Search!$A6821,Inventory!$AH$2:$AI$5552,2,FALSE),""))),"")</f>
        <v/>
      </c>
      <c r="C6821" s="38"/>
      <c r="D6821" s="38"/>
      <c r="E6821" s="38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22"/>
    </row>
    <row r="6822" spans="1:22" x14ac:dyDescent="0.2">
      <c r="A6822" s="24">
        <f>1+LARGE($A$11:A6821,1)</f>
        <v>6811</v>
      </c>
      <c r="B6822" s="38" t="str">
        <f>_xlfn.IFNA(IF($U$8="set",VLOOKUP(Search!$A6822,Inventory!$AD$2:$AI$5552,6,FALSE),IF($U$8="Player",VLOOKUP(Search!$A6822,Inventory!$AF$2:$AI$5552,4,FALSE),IF($U$8="BV",VLOOKUP(Search!$A6822,Inventory!$AH$2:$AI$5552,2,FALSE),""))),"")</f>
        <v/>
      </c>
      <c r="C6822" s="38"/>
      <c r="D6822" s="38"/>
      <c r="E6822" s="38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22"/>
    </row>
    <row r="6823" spans="1:22" x14ac:dyDescent="0.2">
      <c r="A6823" s="24">
        <f>1+LARGE($A$11:A6822,1)</f>
        <v>6812</v>
      </c>
      <c r="B6823" s="38" t="str">
        <f>_xlfn.IFNA(IF($U$8="set",VLOOKUP(Search!$A6823,Inventory!$AD$2:$AI$5552,6,FALSE),IF($U$8="Player",VLOOKUP(Search!$A6823,Inventory!$AF$2:$AI$5552,4,FALSE),IF($U$8="BV",VLOOKUP(Search!$A6823,Inventory!$AH$2:$AI$5552,2,FALSE),""))),"")</f>
        <v/>
      </c>
      <c r="C6823" s="38"/>
      <c r="D6823" s="38"/>
      <c r="E6823" s="38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22"/>
    </row>
    <row r="6824" spans="1:22" x14ac:dyDescent="0.2">
      <c r="A6824" s="24">
        <f>1+LARGE($A$11:A6823,1)</f>
        <v>6813</v>
      </c>
      <c r="B6824" s="38" t="str">
        <f>_xlfn.IFNA(IF($U$8="set",VLOOKUP(Search!$A6824,Inventory!$AD$2:$AI$5552,6,FALSE),IF($U$8="Player",VLOOKUP(Search!$A6824,Inventory!$AF$2:$AI$5552,4,FALSE),IF($U$8="BV",VLOOKUP(Search!$A6824,Inventory!$AH$2:$AI$5552,2,FALSE),""))),"")</f>
        <v/>
      </c>
      <c r="C6824" s="38"/>
      <c r="D6824" s="38"/>
      <c r="E6824" s="38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22"/>
    </row>
    <row r="6825" spans="1:22" x14ac:dyDescent="0.2">
      <c r="A6825" s="24">
        <f>1+LARGE($A$11:A6824,1)</f>
        <v>6814</v>
      </c>
      <c r="B6825" s="38" t="str">
        <f>_xlfn.IFNA(IF($U$8="set",VLOOKUP(Search!$A6825,Inventory!$AD$2:$AI$5552,6,FALSE),IF($U$8="Player",VLOOKUP(Search!$A6825,Inventory!$AF$2:$AI$5552,4,FALSE),IF($U$8="BV",VLOOKUP(Search!$A6825,Inventory!$AH$2:$AI$5552,2,FALSE),""))),"")</f>
        <v/>
      </c>
      <c r="C6825" s="38"/>
      <c r="D6825" s="38"/>
      <c r="E6825" s="38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22"/>
    </row>
    <row r="6826" spans="1:22" x14ac:dyDescent="0.2">
      <c r="A6826" s="24">
        <f>1+LARGE($A$11:A6825,1)</f>
        <v>6815</v>
      </c>
      <c r="B6826" s="38" t="str">
        <f>_xlfn.IFNA(IF($U$8="set",VLOOKUP(Search!$A6826,Inventory!$AD$2:$AI$5552,6,FALSE),IF($U$8="Player",VLOOKUP(Search!$A6826,Inventory!$AF$2:$AI$5552,4,FALSE),IF($U$8="BV",VLOOKUP(Search!$A6826,Inventory!$AH$2:$AI$5552,2,FALSE),""))),"")</f>
        <v/>
      </c>
      <c r="C6826" s="38"/>
      <c r="D6826" s="38"/>
      <c r="E6826" s="38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22"/>
    </row>
    <row r="6827" spans="1:22" x14ac:dyDescent="0.2">
      <c r="A6827" s="24">
        <f>1+LARGE($A$11:A6826,1)</f>
        <v>6816</v>
      </c>
      <c r="B6827" s="38" t="str">
        <f>_xlfn.IFNA(IF($U$8="set",VLOOKUP(Search!$A6827,Inventory!$AD$2:$AI$5552,6,FALSE),IF($U$8="Player",VLOOKUP(Search!$A6827,Inventory!$AF$2:$AI$5552,4,FALSE),IF($U$8="BV",VLOOKUP(Search!$A6827,Inventory!$AH$2:$AI$5552,2,FALSE),""))),"")</f>
        <v/>
      </c>
      <c r="C6827" s="38"/>
      <c r="D6827" s="38"/>
      <c r="E6827" s="38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22"/>
    </row>
    <row r="6828" spans="1:22" x14ac:dyDescent="0.2">
      <c r="A6828" s="24">
        <f>1+LARGE($A$11:A6827,1)</f>
        <v>6817</v>
      </c>
      <c r="B6828" s="38" t="str">
        <f>_xlfn.IFNA(IF($U$8="set",VLOOKUP(Search!$A6828,Inventory!$AD$2:$AI$5552,6,FALSE),IF($U$8="Player",VLOOKUP(Search!$A6828,Inventory!$AF$2:$AI$5552,4,FALSE),IF($U$8="BV",VLOOKUP(Search!$A6828,Inventory!$AH$2:$AI$5552,2,FALSE),""))),"")</f>
        <v/>
      </c>
      <c r="C6828" s="38"/>
      <c r="D6828" s="38"/>
      <c r="E6828" s="38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22"/>
    </row>
    <row r="6829" spans="1:22" x14ac:dyDescent="0.2">
      <c r="A6829" s="24">
        <f>1+LARGE($A$11:A6828,1)</f>
        <v>6818</v>
      </c>
      <c r="B6829" s="38" t="str">
        <f>_xlfn.IFNA(IF($U$8="set",VLOOKUP(Search!$A6829,Inventory!$AD$2:$AI$5552,6,FALSE),IF($U$8="Player",VLOOKUP(Search!$A6829,Inventory!$AF$2:$AI$5552,4,FALSE),IF($U$8="BV",VLOOKUP(Search!$A6829,Inventory!$AH$2:$AI$5552,2,FALSE),""))),"")</f>
        <v/>
      </c>
      <c r="C6829" s="38"/>
      <c r="D6829" s="38"/>
      <c r="E6829" s="38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22"/>
    </row>
    <row r="6830" spans="1:22" x14ac:dyDescent="0.2">
      <c r="A6830" s="24">
        <f>1+LARGE($A$11:A6829,1)</f>
        <v>6819</v>
      </c>
      <c r="B6830" s="38" t="str">
        <f>_xlfn.IFNA(IF($U$8="set",VLOOKUP(Search!$A6830,Inventory!$AD$2:$AI$5552,6,FALSE),IF($U$8="Player",VLOOKUP(Search!$A6830,Inventory!$AF$2:$AI$5552,4,FALSE),IF($U$8="BV",VLOOKUP(Search!$A6830,Inventory!$AH$2:$AI$5552,2,FALSE),""))),"")</f>
        <v/>
      </c>
      <c r="C6830" s="38"/>
      <c r="D6830" s="38"/>
      <c r="E6830" s="38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22"/>
    </row>
    <row r="6831" spans="1:22" x14ac:dyDescent="0.2">
      <c r="A6831" s="24">
        <f>1+LARGE($A$11:A6830,1)</f>
        <v>6820</v>
      </c>
      <c r="B6831" s="38" t="str">
        <f>_xlfn.IFNA(IF($U$8="set",VLOOKUP(Search!$A6831,Inventory!$AD$2:$AI$5552,6,FALSE),IF($U$8="Player",VLOOKUP(Search!$A6831,Inventory!$AF$2:$AI$5552,4,FALSE),IF($U$8="BV",VLOOKUP(Search!$A6831,Inventory!$AH$2:$AI$5552,2,FALSE),""))),"")</f>
        <v/>
      </c>
      <c r="C6831" s="38"/>
      <c r="D6831" s="38"/>
      <c r="E6831" s="38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22"/>
    </row>
    <row r="6832" spans="1:22" x14ac:dyDescent="0.2">
      <c r="A6832" s="24">
        <f>1+LARGE($A$11:A6831,1)</f>
        <v>6821</v>
      </c>
      <c r="B6832" s="38" t="str">
        <f>_xlfn.IFNA(IF($U$8="set",VLOOKUP(Search!$A6832,Inventory!$AD$2:$AI$5552,6,FALSE),IF($U$8="Player",VLOOKUP(Search!$A6832,Inventory!$AF$2:$AI$5552,4,FALSE),IF($U$8="BV",VLOOKUP(Search!$A6832,Inventory!$AH$2:$AI$5552,2,FALSE),""))),"")</f>
        <v/>
      </c>
      <c r="C6832" s="38"/>
      <c r="D6832" s="38"/>
      <c r="E6832" s="38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22"/>
    </row>
    <row r="6833" spans="1:22" x14ac:dyDescent="0.2">
      <c r="A6833" s="24">
        <f>1+LARGE($A$11:A6832,1)</f>
        <v>6822</v>
      </c>
      <c r="B6833" s="38" t="str">
        <f>_xlfn.IFNA(IF($U$8="set",VLOOKUP(Search!$A6833,Inventory!$AD$2:$AI$5552,6,FALSE),IF($U$8="Player",VLOOKUP(Search!$A6833,Inventory!$AF$2:$AI$5552,4,FALSE),IF($U$8="BV",VLOOKUP(Search!$A6833,Inventory!$AH$2:$AI$5552,2,FALSE),""))),"")</f>
        <v/>
      </c>
      <c r="C6833" s="38"/>
      <c r="D6833" s="38"/>
      <c r="E6833" s="38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22"/>
    </row>
    <row r="6834" spans="1:22" x14ac:dyDescent="0.2">
      <c r="A6834" s="24">
        <f>1+LARGE($A$11:A6833,1)</f>
        <v>6823</v>
      </c>
      <c r="B6834" s="38" t="str">
        <f>_xlfn.IFNA(IF($U$8="set",VLOOKUP(Search!$A6834,Inventory!$AD$2:$AI$5552,6,FALSE),IF($U$8="Player",VLOOKUP(Search!$A6834,Inventory!$AF$2:$AI$5552,4,FALSE),IF($U$8="BV",VLOOKUP(Search!$A6834,Inventory!$AH$2:$AI$5552,2,FALSE),""))),"")</f>
        <v/>
      </c>
      <c r="C6834" s="38"/>
      <c r="D6834" s="38"/>
      <c r="E6834" s="38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22"/>
    </row>
    <row r="6835" spans="1:22" x14ac:dyDescent="0.2">
      <c r="A6835" s="24">
        <f>1+LARGE($A$11:A6834,1)</f>
        <v>6824</v>
      </c>
      <c r="B6835" s="38" t="str">
        <f>_xlfn.IFNA(IF($U$8="set",VLOOKUP(Search!$A6835,Inventory!$AD$2:$AI$5552,6,FALSE),IF($U$8="Player",VLOOKUP(Search!$A6835,Inventory!$AF$2:$AI$5552,4,FALSE),IF($U$8="BV",VLOOKUP(Search!$A6835,Inventory!$AH$2:$AI$5552,2,FALSE),""))),"")</f>
        <v/>
      </c>
      <c r="C6835" s="38"/>
      <c r="D6835" s="38"/>
      <c r="E6835" s="38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22"/>
    </row>
    <row r="6836" spans="1:22" x14ac:dyDescent="0.2">
      <c r="A6836" s="24">
        <f>1+LARGE($A$11:A6835,1)</f>
        <v>6825</v>
      </c>
      <c r="B6836" s="38" t="str">
        <f>_xlfn.IFNA(IF($U$8="set",VLOOKUP(Search!$A6836,Inventory!$AD$2:$AI$5552,6,FALSE),IF($U$8="Player",VLOOKUP(Search!$A6836,Inventory!$AF$2:$AI$5552,4,FALSE),IF($U$8="BV",VLOOKUP(Search!$A6836,Inventory!$AH$2:$AI$5552,2,FALSE),""))),"")</f>
        <v/>
      </c>
      <c r="C6836" s="38"/>
      <c r="D6836" s="38"/>
      <c r="E6836" s="38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22"/>
    </row>
    <row r="6837" spans="1:22" x14ac:dyDescent="0.2">
      <c r="A6837" s="24">
        <f>1+LARGE($A$11:A6836,1)</f>
        <v>6826</v>
      </c>
      <c r="B6837" s="38" t="str">
        <f>_xlfn.IFNA(IF($U$8="set",VLOOKUP(Search!$A6837,Inventory!$AD$2:$AI$5552,6,FALSE),IF($U$8="Player",VLOOKUP(Search!$A6837,Inventory!$AF$2:$AI$5552,4,FALSE),IF($U$8="BV",VLOOKUP(Search!$A6837,Inventory!$AH$2:$AI$5552,2,FALSE),""))),"")</f>
        <v/>
      </c>
      <c r="C6837" s="38"/>
      <c r="D6837" s="38"/>
      <c r="E6837" s="38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22"/>
    </row>
    <row r="6838" spans="1:22" x14ac:dyDescent="0.2">
      <c r="A6838" s="24">
        <f>1+LARGE($A$11:A6837,1)</f>
        <v>6827</v>
      </c>
      <c r="B6838" s="38" t="str">
        <f>_xlfn.IFNA(IF($U$8="set",VLOOKUP(Search!$A6838,Inventory!$AD$2:$AI$5552,6,FALSE),IF($U$8="Player",VLOOKUP(Search!$A6838,Inventory!$AF$2:$AI$5552,4,FALSE),IF($U$8="BV",VLOOKUP(Search!$A6838,Inventory!$AH$2:$AI$5552,2,FALSE),""))),"")</f>
        <v/>
      </c>
      <c r="C6838" s="38"/>
      <c r="D6838" s="38"/>
      <c r="E6838" s="38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22"/>
    </row>
    <row r="6839" spans="1:22" x14ac:dyDescent="0.2">
      <c r="A6839" s="24">
        <f>1+LARGE($A$11:A6838,1)</f>
        <v>6828</v>
      </c>
      <c r="B6839" s="38" t="str">
        <f>_xlfn.IFNA(IF($U$8="set",VLOOKUP(Search!$A6839,Inventory!$AD$2:$AI$5552,6,FALSE),IF($U$8="Player",VLOOKUP(Search!$A6839,Inventory!$AF$2:$AI$5552,4,FALSE),IF($U$8="BV",VLOOKUP(Search!$A6839,Inventory!$AH$2:$AI$5552,2,FALSE),""))),"")</f>
        <v/>
      </c>
      <c r="C6839" s="38"/>
      <c r="D6839" s="38"/>
      <c r="E6839" s="38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22"/>
    </row>
    <row r="6840" spans="1:22" x14ac:dyDescent="0.2">
      <c r="A6840" s="24">
        <f>1+LARGE($A$11:A6839,1)</f>
        <v>6829</v>
      </c>
      <c r="B6840" s="38" t="str">
        <f>_xlfn.IFNA(IF($U$8="set",VLOOKUP(Search!$A6840,Inventory!$AD$2:$AI$5552,6,FALSE),IF($U$8="Player",VLOOKUP(Search!$A6840,Inventory!$AF$2:$AI$5552,4,FALSE),IF($U$8="BV",VLOOKUP(Search!$A6840,Inventory!$AH$2:$AI$5552,2,FALSE),""))),"")</f>
        <v/>
      </c>
      <c r="C6840" s="38"/>
      <c r="D6840" s="38"/>
      <c r="E6840" s="38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22"/>
    </row>
    <row r="6841" spans="1:22" x14ac:dyDescent="0.2">
      <c r="A6841" s="24">
        <f>1+LARGE($A$11:A6840,1)</f>
        <v>6830</v>
      </c>
      <c r="B6841" s="38" t="str">
        <f>_xlfn.IFNA(IF($U$8="set",VLOOKUP(Search!$A6841,Inventory!$AD$2:$AI$5552,6,FALSE),IF($U$8="Player",VLOOKUP(Search!$A6841,Inventory!$AF$2:$AI$5552,4,FALSE),IF($U$8="BV",VLOOKUP(Search!$A6841,Inventory!$AH$2:$AI$5552,2,FALSE),""))),"")</f>
        <v/>
      </c>
      <c r="C6841" s="38"/>
      <c r="D6841" s="38"/>
      <c r="E6841" s="38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22"/>
    </row>
    <row r="6842" spans="1:22" x14ac:dyDescent="0.2">
      <c r="A6842" s="24">
        <f>1+LARGE($A$11:A6841,1)</f>
        <v>6831</v>
      </c>
      <c r="B6842" s="38" t="str">
        <f>_xlfn.IFNA(IF($U$8="set",VLOOKUP(Search!$A6842,Inventory!$AD$2:$AI$5552,6,FALSE),IF($U$8="Player",VLOOKUP(Search!$A6842,Inventory!$AF$2:$AI$5552,4,FALSE),IF($U$8="BV",VLOOKUP(Search!$A6842,Inventory!$AH$2:$AI$5552,2,FALSE),""))),"")</f>
        <v/>
      </c>
      <c r="C6842" s="38"/>
      <c r="D6842" s="38"/>
      <c r="E6842" s="38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22"/>
    </row>
    <row r="6843" spans="1:22" x14ac:dyDescent="0.2">
      <c r="A6843" s="24">
        <f>1+LARGE($A$11:A6842,1)</f>
        <v>6832</v>
      </c>
      <c r="B6843" s="38" t="str">
        <f>_xlfn.IFNA(IF($U$8="set",VLOOKUP(Search!$A6843,Inventory!$AD$2:$AI$5552,6,FALSE),IF($U$8="Player",VLOOKUP(Search!$A6843,Inventory!$AF$2:$AI$5552,4,FALSE),IF($U$8="BV",VLOOKUP(Search!$A6843,Inventory!$AH$2:$AI$5552,2,FALSE),""))),"")</f>
        <v/>
      </c>
      <c r="C6843" s="38"/>
      <c r="D6843" s="38"/>
      <c r="E6843" s="38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22"/>
    </row>
    <row r="6844" spans="1:22" x14ac:dyDescent="0.2">
      <c r="A6844" s="24">
        <f>1+LARGE($A$11:A6843,1)</f>
        <v>6833</v>
      </c>
      <c r="B6844" s="38" t="str">
        <f>_xlfn.IFNA(IF($U$8="set",VLOOKUP(Search!$A6844,Inventory!$AD$2:$AI$5552,6,FALSE),IF($U$8="Player",VLOOKUP(Search!$A6844,Inventory!$AF$2:$AI$5552,4,FALSE),IF($U$8="BV",VLOOKUP(Search!$A6844,Inventory!$AH$2:$AI$5552,2,FALSE),""))),"")</f>
        <v/>
      </c>
      <c r="C6844" s="38"/>
      <c r="D6844" s="38"/>
      <c r="E6844" s="38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22"/>
    </row>
    <row r="6845" spans="1:22" x14ac:dyDescent="0.2">
      <c r="A6845" s="24">
        <f>1+LARGE($A$11:A6844,1)</f>
        <v>6834</v>
      </c>
      <c r="B6845" s="38" t="str">
        <f>_xlfn.IFNA(IF($U$8="set",VLOOKUP(Search!$A6845,Inventory!$AD$2:$AI$5552,6,FALSE),IF($U$8="Player",VLOOKUP(Search!$A6845,Inventory!$AF$2:$AI$5552,4,FALSE),IF($U$8="BV",VLOOKUP(Search!$A6845,Inventory!$AH$2:$AI$5552,2,FALSE),""))),"")</f>
        <v/>
      </c>
      <c r="C6845" s="38"/>
      <c r="D6845" s="38"/>
      <c r="E6845" s="38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22"/>
    </row>
    <row r="6846" spans="1:22" x14ac:dyDescent="0.2">
      <c r="A6846" s="24">
        <f>1+LARGE($A$11:A6845,1)</f>
        <v>6835</v>
      </c>
      <c r="B6846" s="38" t="str">
        <f>_xlfn.IFNA(IF($U$8="set",VLOOKUP(Search!$A6846,Inventory!$AD$2:$AI$5552,6,FALSE),IF($U$8="Player",VLOOKUP(Search!$A6846,Inventory!$AF$2:$AI$5552,4,FALSE),IF($U$8="BV",VLOOKUP(Search!$A6846,Inventory!$AH$2:$AI$5552,2,FALSE),""))),"")</f>
        <v/>
      </c>
      <c r="C6846" s="38"/>
      <c r="D6846" s="38"/>
      <c r="E6846" s="38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22"/>
    </row>
    <row r="6847" spans="1:22" x14ac:dyDescent="0.2">
      <c r="A6847" s="24">
        <f>1+LARGE($A$11:A6846,1)</f>
        <v>6836</v>
      </c>
      <c r="B6847" s="38" t="str">
        <f>_xlfn.IFNA(IF($U$8="set",VLOOKUP(Search!$A6847,Inventory!$AD$2:$AI$5552,6,FALSE),IF($U$8="Player",VLOOKUP(Search!$A6847,Inventory!$AF$2:$AI$5552,4,FALSE),IF($U$8="BV",VLOOKUP(Search!$A6847,Inventory!$AH$2:$AI$5552,2,FALSE),""))),"")</f>
        <v/>
      </c>
      <c r="C6847" s="38"/>
      <c r="D6847" s="38"/>
      <c r="E6847" s="38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22"/>
    </row>
    <row r="6848" spans="1:22" x14ac:dyDescent="0.2">
      <c r="A6848" s="24">
        <f>1+LARGE($A$11:A6847,1)</f>
        <v>6837</v>
      </c>
      <c r="B6848" s="38" t="str">
        <f>_xlfn.IFNA(IF($U$8="set",VLOOKUP(Search!$A6848,Inventory!$AD$2:$AI$5552,6,FALSE),IF($U$8="Player",VLOOKUP(Search!$A6848,Inventory!$AF$2:$AI$5552,4,FALSE),IF($U$8="BV",VLOOKUP(Search!$A6848,Inventory!$AH$2:$AI$5552,2,FALSE),""))),"")</f>
        <v/>
      </c>
      <c r="C6848" s="38"/>
      <c r="D6848" s="38"/>
      <c r="E6848" s="38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22"/>
    </row>
    <row r="6849" spans="1:22" x14ac:dyDescent="0.2">
      <c r="A6849" s="24">
        <f>1+LARGE($A$11:A6848,1)</f>
        <v>6838</v>
      </c>
      <c r="B6849" s="38" t="str">
        <f>_xlfn.IFNA(IF($U$8="set",VLOOKUP(Search!$A6849,Inventory!$AD$2:$AI$5552,6,FALSE),IF($U$8="Player",VLOOKUP(Search!$A6849,Inventory!$AF$2:$AI$5552,4,FALSE),IF($U$8="BV",VLOOKUP(Search!$A6849,Inventory!$AH$2:$AI$5552,2,FALSE),""))),"")</f>
        <v/>
      </c>
      <c r="C6849" s="38"/>
      <c r="D6849" s="38"/>
      <c r="E6849" s="38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22"/>
    </row>
    <row r="6850" spans="1:22" x14ac:dyDescent="0.2">
      <c r="A6850" s="24">
        <f>1+LARGE($A$11:A6849,1)</f>
        <v>6839</v>
      </c>
      <c r="B6850" s="38" t="str">
        <f>_xlfn.IFNA(IF($U$8="set",VLOOKUP(Search!$A6850,Inventory!$AD$2:$AI$5552,6,FALSE),IF($U$8="Player",VLOOKUP(Search!$A6850,Inventory!$AF$2:$AI$5552,4,FALSE),IF($U$8="BV",VLOOKUP(Search!$A6850,Inventory!$AH$2:$AI$5552,2,FALSE),""))),"")</f>
        <v/>
      </c>
      <c r="C6850" s="38"/>
      <c r="D6850" s="38"/>
      <c r="E6850" s="38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22"/>
    </row>
    <row r="6851" spans="1:22" x14ac:dyDescent="0.2">
      <c r="A6851" s="24">
        <f>1+LARGE($A$11:A6850,1)</f>
        <v>6840</v>
      </c>
      <c r="B6851" s="38" t="str">
        <f>_xlfn.IFNA(IF($U$8="set",VLOOKUP(Search!$A6851,Inventory!$AD$2:$AI$5552,6,FALSE),IF($U$8="Player",VLOOKUP(Search!$A6851,Inventory!$AF$2:$AI$5552,4,FALSE),IF($U$8="BV",VLOOKUP(Search!$A6851,Inventory!$AH$2:$AI$5552,2,FALSE),""))),"")</f>
        <v/>
      </c>
      <c r="C6851" s="38"/>
      <c r="D6851" s="38"/>
      <c r="E6851" s="38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22"/>
    </row>
    <row r="6852" spans="1:22" x14ac:dyDescent="0.2">
      <c r="A6852" s="24">
        <f>1+LARGE($A$11:A6851,1)</f>
        <v>6841</v>
      </c>
      <c r="B6852" s="38" t="str">
        <f>_xlfn.IFNA(IF($U$8="set",VLOOKUP(Search!$A6852,Inventory!$AD$2:$AI$5552,6,FALSE),IF($U$8="Player",VLOOKUP(Search!$A6852,Inventory!$AF$2:$AI$5552,4,FALSE),IF($U$8="BV",VLOOKUP(Search!$A6852,Inventory!$AH$2:$AI$5552,2,FALSE),""))),"")</f>
        <v/>
      </c>
      <c r="C6852" s="38"/>
      <c r="D6852" s="38"/>
      <c r="E6852" s="38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22"/>
    </row>
    <row r="6853" spans="1:22" x14ac:dyDescent="0.2">
      <c r="A6853" s="24">
        <f>1+LARGE($A$11:A6852,1)</f>
        <v>6842</v>
      </c>
      <c r="B6853" s="38" t="str">
        <f>_xlfn.IFNA(IF($U$8="set",VLOOKUP(Search!$A6853,Inventory!$AD$2:$AI$5552,6,FALSE),IF($U$8="Player",VLOOKUP(Search!$A6853,Inventory!$AF$2:$AI$5552,4,FALSE),IF($U$8="BV",VLOOKUP(Search!$A6853,Inventory!$AH$2:$AI$5552,2,FALSE),""))),"")</f>
        <v/>
      </c>
      <c r="C6853" s="38"/>
      <c r="D6853" s="38"/>
      <c r="E6853" s="38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22"/>
    </row>
    <row r="6854" spans="1:22" x14ac:dyDescent="0.2">
      <c r="A6854" s="24">
        <f>1+LARGE($A$11:A6853,1)</f>
        <v>6843</v>
      </c>
      <c r="B6854" s="38" t="str">
        <f>_xlfn.IFNA(IF($U$8="set",VLOOKUP(Search!$A6854,Inventory!$AD$2:$AI$5552,6,FALSE),IF($U$8="Player",VLOOKUP(Search!$A6854,Inventory!$AF$2:$AI$5552,4,FALSE),IF($U$8="BV",VLOOKUP(Search!$A6854,Inventory!$AH$2:$AI$5552,2,FALSE),""))),"")</f>
        <v/>
      </c>
      <c r="C6854" s="38"/>
      <c r="D6854" s="38"/>
      <c r="E6854" s="38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22"/>
    </row>
    <row r="6855" spans="1:22" x14ac:dyDescent="0.2">
      <c r="A6855" s="24">
        <f>1+LARGE($A$11:A6854,1)</f>
        <v>6844</v>
      </c>
      <c r="B6855" s="38" t="str">
        <f>_xlfn.IFNA(IF($U$8="set",VLOOKUP(Search!$A6855,Inventory!$AD$2:$AI$5552,6,FALSE),IF($U$8="Player",VLOOKUP(Search!$A6855,Inventory!$AF$2:$AI$5552,4,FALSE),IF($U$8="BV",VLOOKUP(Search!$A6855,Inventory!$AH$2:$AI$5552,2,FALSE),""))),"")</f>
        <v/>
      </c>
      <c r="C6855" s="38"/>
      <c r="D6855" s="38"/>
      <c r="E6855" s="38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22"/>
    </row>
    <row r="6856" spans="1:22" x14ac:dyDescent="0.2">
      <c r="A6856" s="24">
        <f>1+LARGE($A$11:A6855,1)</f>
        <v>6845</v>
      </c>
      <c r="B6856" s="38" t="str">
        <f>_xlfn.IFNA(IF($U$8="set",VLOOKUP(Search!$A6856,Inventory!$AD$2:$AI$5552,6,FALSE),IF($U$8="Player",VLOOKUP(Search!$A6856,Inventory!$AF$2:$AI$5552,4,FALSE),IF($U$8="BV",VLOOKUP(Search!$A6856,Inventory!$AH$2:$AI$5552,2,FALSE),""))),"")</f>
        <v/>
      </c>
      <c r="C6856" s="38"/>
      <c r="D6856" s="38"/>
      <c r="E6856" s="38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22"/>
    </row>
    <row r="6857" spans="1:22" x14ac:dyDescent="0.2">
      <c r="A6857" s="24">
        <f>1+LARGE($A$11:A6856,1)</f>
        <v>6846</v>
      </c>
      <c r="B6857" s="38" t="str">
        <f>_xlfn.IFNA(IF($U$8="set",VLOOKUP(Search!$A6857,Inventory!$AD$2:$AI$5552,6,FALSE),IF($U$8="Player",VLOOKUP(Search!$A6857,Inventory!$AF$2:$AI$5552,4,FALSE),IF($U$8="BV",VLOOKUP(Search!$A6857,Inventory!$AH$2:$AI$5552,2,FALSE),""))),"")</f>
        <v/>
      </c>
      <c r="C6857" s="38"/>
      <c r="D6857" s="38"/>
      <c r="E6857" s="38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22"/>
    </row>
    <row r="6858" spans="1:22" x14ac:dyDescent="0.2">
      <c r="A6858" s="24">
        <f>1+LARGE($A$11:A6857,1)</f>
        <v>6847</v>
      </c>
      <c r="B6858" s="38" t="str">
        <f>_xlfn.IFNA(IF($U$8="set",VLOOKUP(Search!$A6858,Inventory!$AD$2:$AI$5552,6,FALSE),IF($U$8="Player",VLOOKUP(Search!$A6858,Inventory!$AF$2:$AI$5552,4,FALSE),IF($U$8="BV",VLOOKUP(Search!$A6858,Inventory!$AH$2:$AI$5552,2,FALSE),""))),"")</f>
        <v/>
      </c>
      <c r="C6858" s="38"/>
      <c r="D6858" s="38"/>
      <c r="E6858" s="38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22"/>
    </row>
    <row r="6859" spans="1:22" x14ac:dyDescent="0.2">
      <c r="A6859" s="24">
        <f>1+LARGE($A$11:A6858,1)</f>
        <v>6848</v>
      </c>
      <c r="B6859" s="38" t="str">
        <f>_xlfn.IFNA(IF($U$8="set",VLOOKUP(Search!$A6859,Inventory!$AD$2:$AI$5552,6,FALSE),IF($U$8="Player",VLOOKUP(Search!$A6859,Inventory!$AF$2:$AI$5552,4,FALSE),IF($U$8="BV",VLOOKUP(Search!$A6859,Inventory!$AH$2:$AI$5552,2,FALSE),""))),"")</f>
        <v/>
      </c>
      <c r="C6859" s="38"/>
      <c r="D6859" s="38"/>
      <c r="E6859" s="38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22"/>
    </row>
    <row r="6860" spans="1:22" x14ac:dyDescent="0.2">
      <c r="A6860" s="24">
        <f>1+LARGE($A$11:A6859,1)</f>
        <v>6849</v>
      </c>
      <c r="B6860" s="38" t="str">
        <f>_xlfn.IFNA(IF($U$8="set",VLOOKUP(Search!$A6860,Inventory!$AD$2:$AI$5552,6,FALSE),IF($U$8="Player",VLOOKUP(Search!$A6860,Inventory!$AF$2:$AI$5552,4,FALSE),IF($U$8="BV",VLOOKUP(Search!$A6860,Inventory!$AH$2:$AI$5552,2,FALSE),""))),"")</f>
        <v/>
      </c>
      <c r="C6860" s="38"/>
      <c r="D6860" s="38"/>
      <c r="E6860" s="38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22"/>
    </row>
    <row r="6861" spans="1:22" x14ac:dyDescent="0.2">
      <c r="A6861" s="24">
        <f>1+LARGE($A$11:A6860,1)</f>
        <v>6850</v>
      </c>
      <c r="B6861" s="38" t="str">
        <f>_xlfn.IFNA(IF($U$8="set",VLOOKUP(Search!$A6861,Inventory!$AD$2:$AI$5552,6,FALSE),IF($U$8="Player",VLOOKUP(Search!$A6861,Inventory!$AF$2:$AI$5552,4,FALSE),IF($U$8="BV",VLOOKUP(Search!$A6861,Inventory!$AH$2:$AI$5552,2,FALSE),""))),"")</f>
        <v/>
      </c>
      <c r="C6861" s="38"/>
      <c r="D6861" s="38"/>
      <c r="E6861" s="38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22"/>
    </row>
    <row r="6862" spans="1:22" x14ac:dyDescent="0.2">
      <c r="A6862" s="24">
        <f>1+LARGE($A$11:A6861,1)</f>
        <v>6851</v>
      </c>
      <c r="B6862" s="38" t="str">
        <f>_xlfn.IFNA(IF($U$8="set",VLOOKUP(Search!$A6862,Inventory!$AD$2:$AI$5552,6,FALSE),IF($U$8="Player",VLOOKUP(Search!$A6862,Inventory!$AF$2:$AI$5552,4,FALSE),IF($U$8="BV",VLOOKUP(Search!$A6862,Inventory!$AH$2:$AI$5552,2,FALSE),""))),"")</f>
        <v/>
      </c>
      <c r="C6862" s="38"/>
      <c r="D6862" s="38"/>
      <c r="E6862" s="38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22"/>
    </row>
    <row r="6863" spans="1:22" x14ac:dyDescent="0.2">
      <c r="A6863" s="24">
        <f>1+LARGE($A$11:A6862,1)</f>
        <v>6852</v>
      </c>
      <c r="B6863" s="38" t="str">
        <f>_xlfn.IFNA(IF($U$8="set",VLOOKUP(Search!$A6863,Inventory!$AD$2:$AI$5552,6,FALSE),IF($U$8="Player",VLOOKUP(Search!$A6863,Inventory!$AF$2:$AI$5552,4,FALSE),IF($U$8="BV",VLOOKUP(Search!$A6863,Inventory!$AH$2:$AI$5552,2,FALSE),""))),"")</f>
        <v/>
      </c>
      <c r="C6863" s="38"/>
      <c r="D6863" s="38"/>
      <c r="E6863" s="38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22"/>
    </row>
    <row r="6864" spans="1:22" x14ac:dyDescent="0.2">
      <c r="A6864" s="24">
        <f>1+LARGE($A$11:A6863,1)</f>
        <v>6853</v>
      </c>
      <c r="B6864" s="38" t="str">
        <f>_xlfn.IFNA(IF($U$8="set",VLOOKUP(Search!$A6864,Inventory!$AD$2:$AI$5552,6,FALSE),IF($U$8="Player",VLOOKUP(Search!$A6864,Inventory!$AF$2:$AI$5552,4,FALSE),IF($U$8="BV",VLOOKUP(Search!$A6864,Inventory!$AH$2:$AI$5552,2,FALSE),""))),"")</f>
        <v/>
      </c>
      <c r="C6864" s="38"/>
      <c r="D6864" s="38"/>
      <c r="E6864" s="38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22"/>
    </row>
    <row r="6865" spans="1:22" x14ac:dyDescent="0.2">
      <c r="A6865" s="24">
        <f>1+LARGE($A$11:A6864,1)</f>
        <v>6854</v>
      </c>
      <c r="B6865" s="38" t="str">
        <f>_xlfn.IFNA(IF($U$8="set",VLOOKUP(Search!$A6865,Inventory!$AD$2:$AI$5552,6,FALSE),IF($U$8="Player",VLOOKUP(Search!$A6865,Inventory!$AF$2:$AI$5552,4,FALSE),IF($U$8="BV",VLOOKUP(Search!$A6865,Inventory!$AH$2:$AI$5552,2,FALSE),""))),"")</f>
        <v/>
      </c>
      <c r="C6865" s="38"/>
      <c r="D6865" s="38"/>
      <c r="E6865" s="38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22"/>
    </row>
    <row r="6866" spans="1:22" x14ac:dyDescent="0.2">
      <c r="A6866" s="24">
        <f>1+LARGE($A$11:A6865,1)</f>
        <v>6855</v>
      </c>
      <c r="B6866" s="38" t="str">
        <f>_xlfn.IFNA(IF($U$8="set",VLOOKUP(Search!$A6866,Inventory!$AD$2:$AI$5552,6,FALSE),IF($U$8="Player",VLOOKUP(Search!$A6866,Inventory!$AF$2:$AI$5552,4,FALSE),IF($U$8="BV",VLOOKUP(Search!$A6866,Inventory!$AH$2:$AI$5552,2,FALSE),""))),"")</f>
        <v/>
      </c>
      <c r="C6866" s="38"/>
      <c r="D6866" s="38"/>
      <c r="E6866" s="38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22"/>
    </row>
    <row r="6867" spans="1:22" x14ac:dyDescent="0.2">
      <c r="A6867" s="24">
        <f>1+LARGE($A$11:A6866,1)</f>
        <v>6856</v>
      </c>
      <c r="B6867" s="38" t="str">
        <f>_xlfn.IFNA(IF($U$8="set",VLOOKUP(Search!$A6867,Inventory!$AD$2:$AI$5552,6,FALSE),IF($U$8="Player",VLOOKUP(Search!$A6867,Inventory!$AF$2:$AI$5552,4,FALSE),IF($U$8="BV",VLOOKUP(Search!$A6867,Inventory!$AH$2:$AI$5552,2,FALSE),""))),"")</f>
        <v/>
      </c>
      <c r="C6867" s="38"/>
      <c r="D6867" s="38"/>
      <c r="E6867" s="38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22"/>
    </row>
    <row r="6868" spans="1:22" x14ac:dyDescent="0.2">
      <c r="A6868" s="24">
        <f>1+LARGE($A$11:A6867,1)</f>
        <v>6857</v>
      </c>
      <c r="B6868" s="38" t="str">
        <f>_xlfn.IFNA(IF($U$8="set",VLOOKUP(Search!$A6868,Inventory!$AD$2:$AI$5552,6,FALSE),IF($U$8="Player",VLOOKUP(Search!$A6868,Inventory!$AF$2:$AI$5552,4,FALSE),IF($U$8="BV",VLOOKUP(Search!$A6868,Inventory!$AH$2:$AI$5552,2,FALSE),""))),"")</f>
        <v/>
      </c>
      <c r="C6868" s="38"/>
      <c r="D6868" s="38"/>
      <c r="E6868" s="38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22"/>
    </row>
    <row r="6869" spans="1:22" x14ac:dyDescent="0.2">
      <c r="A6869" s="24">
        <f>1+LARGE($A$11:A6868,1)</f>
        <v>6858</v>
      </c>
      <c r="B6869" s="38" t="str">
        <f>_xlfn.IFNA(IF($U$8="set",VLOOKUP(Search!$A6869,Inventory!$AD$2:$AI$5552,6,FALSE),IF($U$8="Player",VLOOKUP(Search!$A6869,Inventory!$AF$2:$AI$5552,4,FALSE),IF($U$8="BV",VLOOKUP(Search!$A6869,Inventory!$AH$2:$AI$5552,2,FALSE),""))),"")</f>
        <v/>
      </c>
      <c r="C6869" s="38"/>
      <c r="D6869" s="38"/>
      <c r="E6869" s="38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22"/>
    </row>
    <row r="6870" spans="1:22" x14ac:dyDescent="0.2">
      <c r="A6870" s="24">
        <f>1+LARGE($A$11:A6869,1)</f>
        <v>6859</v>
      </c>
      <c r="B6870" s="38" t="str">
        <f>_xlfn.IFNA(IF($U$8="set",VLOOKUP(Search!$A6870,Inventory!$AD$2:$AI$5552,6,FALSE),IF($U$8="Player",VLOOKUP(Search!$A6870,Inventory!$AF$2:$AI$5552,4,FALSE),IF($U$8="BV",VLOOKUP(Search!$A6870,Inventory!$AH$2:$AI$5552,2,FALSE),""))),"")</f>
        <v/>
      </c>
      <c r="C6870" s="38"/>
      <c r="D6870" s="38"/>
      <c r="E6870" s="38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22"/>
    </row>
    <row r="6871" spans="1:22" x14ac:dyDescent="0.2">
      <c r="A6871" s="24">
        <f>1+LARGE($A$11:A6870,1)</f>
        <v>6860</v>
      </c>
      <c r="B6871" s="38" t="str">
        <f>_xlfn.IFNA(IF($U$8="set",VLOOKUP(Search!$A6871,Inventory!$AD$2:$AI$5552,6,FALSE),IF($U$8="Player",VLOOKUP(Search!$A6871,Inventory!$AF$2:$AI$5552,4,FALSE),IF($U$8="BV",VLOOKUP(Search!$A6871,Inventory!$AH$2:$AI$5552,2,FALSE),""))),"")</f>
        <v/>
      </c>
      <c r="C6871" s="38"/>
      <c r="D6871" s="38"/>
      <c r="E6871" s="38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22"/>
    </row>
    <row r="6872" spans="1:22" x14ac:dyDescent="0.2">
      <c r="A6872" s="24">
        <f>1+LARGE($A$11:A6871,1)</f>
        <v>6861</v>
      </c>
      <c r="B6872" s="38" t="str">
        <f>_xlfn.IFNA(IF($U$8="set",VLOOKUP(Search!$A6872,Inventory!$AD$2:$AI$5552,6,FALSE),IF($U$8="Player",VLOOKUP(Search!$A6872,Inventory!$AF$2:$AI$5552,4,FALSE),IF($U$8="BV",VLOOKUP(Search!$A6872,Inventory!$AH$2:$AI$5552,2,FALSE),""))),"")</f>
        <v/>
      </c>
      <c r="C6872" s="38"/>
      <c r="D6872" s="38"/>
      <c r="E6872" s="38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22"/>
    </row>
    <row r="6873" spans="1:22" x14ac:dyDescent="0.2">
      <c r="A6873" s="24">
        <f>1+LARGE($A$11:A6872,1)</f>
        <v>6862</v>
      </c>
      <c r="B6873" s="38" t="str">
        <f>_xlfn.IFNA(IF($U$8="set",VLOOKUP(Search!$A6873,Inventory!$AD$2:$AI$5552,6,FALSE),IF($U$8="Player",VLOOKUP(Search!$A6873,Inventory!$AF$2:$AI$5552,4,FALSE),IF($U$8="BV",VLOOKUP(Search!$A6873,Inventory!$AH$2:$AI$5552,2,FALSE),""))),"")</f>
        <v/>
      </c>
      <c r="C6873" s="38"/>
      <c r="D6873" s="38"/>
      <c r="E6873" s="38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22"/>
    </row>
    <row r="6874" spans="1:22" x14ac:dyDescent="0.2">
      <c r="A6874" s="24">
        <f>1+LARGE($A$11:A6873,1)</f>
        <v>6863</v>
      </c>
      <c r="B6874" s="38" t="str">
        <f>_xlfn.IFNA(IF($U$8="set",VLOOKUP(Search!$A6874,Inventory!$AD$2:$AI$5552,6,FALSE),IF($U$8="Player",VLOOKUP(Search!$A6874,Inventory!$AF$2:$AI$5552,4,FALSE),IF($U$8="BV",VLOOKUP(Search!$A6874,Inventory!$AH$2:$AI$5552,2,FALSE),""))),"")</f>
        <v/>
      </c>
      <c r="C6874" s="38"/>
      <c r="D6874" s="38"/>
      <c r="E6874" s="38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22"/>
    </row>
    <row r="6875" spans="1:22" x14ac:dyDescent="0.2">
      <c r="A6875" s="24">
        <f>1+LARGE($A$11:A6874,1)</f>
        <v>6864</v>
      </c>
      <c r="B6875" s="38" t="str">
        <f>_xlfn.IFNA(IF($U$8="set",VLOOKUP(Search!$A6875,Inventory!$AD$2:$AI$5552,6,FALSE),IF($U$8="Player",VLOOKUP(Search!$A6875,Inventory!$AF$2:$AI$5552,4,FALSE),IF($U$8="BV",VLOOKUP(Search!$A6875,Inventory!$AH$2:$AI$5552,2,FALSE),""))),"")</f>
        <v/>
      </c>
      <c r="C6875" s="38"/>
      <c r="D6875" s="38"/>
      <c r="E6875" s="38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22"/>
    </row>
    <row r="6876" spans="1:22" x14ac:dyDescent="0.2">
      <c r="A6876" s="24">
        <f>1+LARGE($A$11:A6875,1)</f>
        <v>6865</v>
      </c>
      <c r="B6876" s="38" t="str">
        <f>_xlfn.IFNA(IF($U$8="set",VLOOKUP(Search!$A6876,Inventory!$AD$2:$AI$5552,6,FALSE),IF($U$8="Player",VLOOKUP(Search!$A6876,Inventory!$AF$2:$AI$5552,4,FALSE),IF($U$8="BV",VLOOKUP(Search!$A6876,Inventory!$AH$2:$AI$5552,2,FALSE),""))),"")</f>
        <v/>
      </c>
      <c r="C6876" s="38"/>
      <c r="D6876" s="38"/>
      <c r="E6876" s="38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22"/>
    </row>
    <row r="6877" spans="1:22" x14ac:dyDescent="0.2">
      <c r="A6877" s="24">
        <f>1+LARGE($A$11:A6876,1)</f>
        <v>6866</v>
      </c>
      <c r="B6877" s="38" t="str">
        <f>_xlfn.IFNA(IF($U$8="set",VLOOKUP(Search!$A6877,Inventory!$AD$2:$AI$5552,6,FALSE),IF($U$8="Player",VLOOKUP(Search!$A6877,Inventory!$AF$2:$AI$5552,4,FALSE),IF($U$8="BV",VLOOKUP(Search!$A6877,Inventory!$AH$2:$AI$5552,2,FALSE),""))),"")</f>
        <v/>
      </c>
      <c r="C6877" s="38"/>
      <c r="D6877" s="38"/>
      <c r="E6877" s="38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22"/>
    </row>
    <row r="6878" spans="1:22" x14ac:dyDescent="0.2">
      <c r="A6878" s="24">
        <f>1+LARGE($A$11:A6877,1)</f>
        <v>6867</v>
      </c>
      <c r="B6878" s="38" t="str">
        <f>_xlfn.IFNA(IF($U$8="set",VLOOKUP(Search!$A6878,Inventory!$AD$2:$AI$5552,6,FALSE),IF($U$8="Player",VLOOKUP(Search!$A6878,Inventory!$AF$2:$AI$5552,4,FALSE),IF($U$8="BV",VLOOKUP(Search!$A6878,Inventory!$AH$2:$AI$5552,2,FALSE),""))),"")</f>
        <v/>
      </c>
      <c r="C6878" s="38"/>
      <c r="D6878" s="38"/>
      <c r="E6878" s="38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22"/>
    </row>
    <row r="6879" spans="1:22" x14ac:dyDescent="0.2">
      <c r="A6879" s="24">
        <f>1+LARGE($A$11:A6878,1)</f>
        <v>6868</v>
      </c>
      <c r="B6879" s="38" t="str">
        <f>_xlfn.IFNA(IF($U$8="set",VLOOKUP(Search!$A6879,Inventory!$AD$2:$AI$5552,6,FALSE),IF($U$8="Player",VLOOKUP(Search!$A6879,Inventory!$AF$2:$AI$5552,4,FALSE),IF($U$8="BV",VLOOKUP(Search!$A6879,Inventory!$AH$2:$AI$5552,2,FALSE),""))),"")</f>
        <v/>
      </c>
      <c r="C6879" s="38"/>
      <c r="D6879" s="38"/>
      <c r="E6879" s="38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22"/>
    </row>
    <row r="6880" spans="1:22" x14ac:dyDescent="0.2">
      <c r="A6880" s="24">
        <f>1+LARGE($A$11:A6879,1)</f>
        <v>6869</v>
      </c>
      <c r="B6880" s="38" t="str">
        <f>_xlfn.IFNA(IF($U$8="set",VLOOKUP(Search!$A6880,Inventory!$AD$2:$AI$5552,6,FALSE),IF($U$8="Player",VLOOKUP(Search!$A6880,Inventory!$AF$2:$AI$5552,4,FALSE),IF($U$8="BV",VLOOKUP(Search!$A6880,Inventory!$AH$2:$AI$5552,2,FALSE),""))),"")</f>
        <v/>
      </c>
      <c r="C6880" s="38"/>
      <c r="D6880" s="38"/>
      <c r="E6880" s="38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22"/>
    </row>
    <row r="6881" spans="1:22" x14ac:dyDescent="0.2">
      <c r="A6881" s="24">
        <f>1+LARGE($A$11:A6880,1)</f>
        <v>6870</v>
      </c>
      <c r="B6881" s="38" t="str">
        <f>_xlfn.IFNA(IF($U$8="set",VLOOKUP(Search!$A6881,Inventory!$AD$2:$AI$5552,6,FALSE),IF($U$8="Player",VLOOKUP(Search!$A6881,Inventory!$AF$2:$AI$5552,4,FALSE),IF($U$8="BV",VLOOKUP(Search!$A6881,Inventory!$AH$2:$AI$5552,2,FALSE),""))),"")</f>
        <v/>
      </c>
      <c r="C6881" s="38"/>
      <c r="D6881" s="38"/>
      <c r="E6881" s="38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22"/>
    </row>
    <row r="6882" spans="1:22" x14ac:dyDescent="0.2">
      <c r="A6882" s="24">
        <f>1+LARGE($A$11:A6881,1)</f>
        <v>6871</v>
      </c>
      <c r="B6882" s="38" t="str">
        <f>_xlfn.IFNA(IF($U$8="set",VLOOKUP(Search!$A6882,Inventory!$AD$2:$AI$5552,6,FALSE),IF($U$8="Player",VLOOKUP(Search!$A6882,Inventory!$AF$2:$AI$5552,4,FALSE),IF($U$8="BV",VLOOKUP(Search!$A6882,Inventory!$AH$2:$AI$5552,2,FALSE),""))),"")</f>
        <v/>
      </c>
      <c r="C6882" s="38"/>
      <c r="D6882" s="38"/>
      <c r="E6882" s="38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22"/>
    </row>
    <row r="6883" spans="1:22" x14ac:dyDescent="0.2">
      <c r="A6883" s="24">
        <f>1+LARGE($A$11:A6882,1)</f>
        <v>6872</v>
      </c>
      <c r="B6883" s="38" t="str">
        <f>_xlfn.IFNA(IF($U$8="set",VLOOKUP(Search!$A6883,Inventory!$AD$2:$AI$5552,6,FALSE),IF($U$8="Player",VLOOKUP(Search!$A6883,Inventory!$AF$2:$AI$5552,4,FALSE),IF($U$8="BV",VLOOKUP(Search!$A6883,Inventory!$AH$2:$AI$5552,2,FALSE),""))),"")</f>
        <v/>
      </c>
      <c r="C6883" s="38"/>
      <c r="D6883" s="38"/>
      <c r="E6883" s="38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22"/>
    </row>
    <row r="6884" spans="1:22" x14ac:dyDescent="0.2">
      <c r="A6884" s="24">
        <f>1+LARGE($A$11:A6883,1)</f>
        <v>6873</v>
      </c>
      <c r="B6884" s="38" t="str">
        <f>_xlfn.IFNA(IF($U$8="set",VLOOKUP(Search!$A6884,Inventory!$AD$2:$AI$5552,6,FALSE),IF($U$8="Player",VLOOKUP(Search!$A6884,Inventory!$AF$2:$AI$5552,4,FALSE),IF($U$8="BV",VLOOKUP(Search!$A6884,Inventory!$AH$2:$AI$5552,2,FALSE),""))),"")</f>
        <v/>
      </c>
      <c r="C6884" s="38"/>
      <c r="D6884" s="38"/>
      <c r="E6884" s="38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22"/>
    </row>
    <row r="6885" spans="1:22" x14ac:dyDescent="0.2">
      <c r="A6885" s="24">
        <f>1+LARGE($A$11:A6884,1)</f>
        <v>6874</v>
      </c>
      <c r="B6885" s="38" t="str">
        <f>_xlfn.IFNA(IF($U$8="set",VLOOKUP(Search!$A6885,Inventory!$AD$2:$AI$5552,6,FALSE),IF($U$8="Player",VLOOKUP(Search!$A6885,Inventory!$AF$2:$AI$5552,4,FALSE),IF($U$8="BV",VLOOKUP(Search!$A6885,Inventory!$AH$2:$AI$5552,2,FALSE),""))),"")</f>
        <v/>
      </c>
      <c r="C6885" s="38"/>
      <c r="D6885" s="38"/>
      <c r="E6885" s="38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22"/>
    </row>
    <row r="6886" spans="1:22" x14ac:dyDescent="0.2">
      <c r="A6886" s="24">
        <f>1+LARGE($A$11:A6885,1)</f>
        <v>6875</v>
      </c>
      <c r="B6886" s="38" t="str">
        <f>_xlfn.IFNA(IF($U$8="set",VLOOKUP(Search!$A6886,Inventory!$AD$2:$AI$5552,6,FALSE),IF($U$8="Player",VLOOKUP(Search!$A6886,Inventory!$AF$2:$AI$5552,4,FALSE),IF($U$8="BV",VLOOKUP(Search!$A6886,Inventory!$AH$2:$AI$5552,2,FALSE),""))),"")</f>
        <v/>
      </c>
      <c r="C6886" s="38"/>
      <c r="D6886" s="38"/>
      <c r="E6886" s="38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22"/>
    </row>
    <row r="6887" spans="1:22" x14ac:dyDescent="0.2">
      <c r="A6887" s="24">
        <f>1+LARGE($A$11:A6886,1)</f>
        <v>6876</v>
      </c>
      <c r="B6887" s="38" t="str">
        <f>_xlfn.IFNA(IF($U$8="set",VLOOKUP(Search!$A6887,Inventory!$AD$2:$AI$5552,6,FALSE),IF($U$8="Player",VLOOKUP(Search!$A6887,Inventory!$AF$2:$AI$5552,4,FALSE),IF($U$8="BV",VLOOKUP(Search!$A6887,Inventory!$AH$2:$AI$5552,2,FALSE),""))),"")</f>
        <v/>
      </c>
      <c r="C6887" s="38"/>
      <c r="D6887" s="38"/>
      <c r="E6887" s="38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22"/>
    </row>
    <row r="6888" spans="1:22" x14ac:dyDescent="0.2">
      <c r="A6888" s="24">
        <f>1+LARGE($A$11:A6887,1)</f>
        <v>6877</v>
      </c>
      <c r="B6888" s="38" t="str">
        <f>_xlfn.IFNA(IF($U$8="set",VLOOKUP(Search!$A6888,Inventory!$AD$2:$AI$5552,6,FALSE),IF($U$8="Player",VLOOKUP(Search!$A6888,Inventory!$AF$2:$AI$5552,4,FALSE),IF($U$8="BV",VLOOKUP(Search!$A6888,Inventory!$AH$2:$AI$5552,2,FALSE),""))),"")</f>
        <v/>
      </c>
      <c r="C6888" s="38"/>
      <c r="D6888" s="38"/>
      <c r="E6888" s="38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22"/>
    </row>
    <row r="6889" spans="1:22" x14ac:dyDescent="0.2">
      <c r="A6889" s="24">
        <f>1+LARGE($A$11:A6888,1)</f>
        <v>6878</v>
      </c>
      <c r="B6889" s="38" t="str">
        <f>_xlfn.IFNA(IF($U$8="set",VLOOKUP(Search!$A6889,Inventory!$AD$2:$AI$5552,6,FALSE),IF($U$8="Player",VLOOKUP(Search!$A6889,Inventory!$AF$2:$AI$5552,4,FALSE),IF($U$8="BV",VLOOKUP(Search!$A6889,Inventory!$AH$2:$AI$5552,2,FALSE),""))),"")</f>
        <v/>
      </c>
      <c r="C6889" s="38"/>
      <c r="D6889" s="38"/>
      <c r="E6889" s="38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22"/>
    </row>
    <row r="6890" spans="1:22" x14ac:dyDescent="0.2">
      <c r="A6890" s="24">
        <f>1+LARGE($A$11:A6889,1)</f>
        <v>6879</v>
      </c>
      <c r="B6890" s="38" t="str">
        <f>_xlfn.IFNA(IF($U$8="set",VLOOKUP(Search!$A6890,Inventory!$AD$2:$AI$5552,6,FALSE),IF($U$8="Player",VLOOKUP(Search!$A6890,Inventory!$AF$2:$AI$5552,4,FALSE),IF($U$8="BV",VLOOKUP(Search!$A6890,Inventory!$AH$2:$AI$5552,2,FALSE),""))),"")</f>
        <v/>
      </c>
      <c r="C6890" s="38"/>
      <c r="D6890" s="38"/>
      <c r="E6890" s="38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22"/>
    </row>
    <row r="6891" spans="1:22" x14ac:dyDescent="0.2">
      <c r="A6891" s="24">
        <f>1+LARGE($A$11:A6890,1)</f>
        <v>6880</v>
      </c>
      <c r="B6891" s="38" t="str">
        <f>_xlfn.IFNA(IF($U$8="set",VLOOKUP(Search!$A6891,Inventory!$AD$2:$AI$5552,6,FALSE),IF($U$8="Player",VLOOKUP(Search!$A6891,Inventory!$AF$2:$AI$5552,4,FALSE),IF($U$8="BV",VLOOKUP(Search!$A6891,Inventory!$AH$2:$AI$5552,2,FALSE),""))),"")</f>
        <v/>
      </c>
      <c r="C6891" s="38"/>
      <c r="D6891" s="38"/>
      <c r="E6891" s="38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22"/>
    </row>
    <row r="6892" spans="1:22" x14ac:dyDescent="0.2">
      <c r="A6892" s="24">
        <f>1+LARGE($A$11:A6891,1)</f>
        <v>6881</v>
      </c>
      <c r="B6892" s="38" t="str">
        <f>_xlfn.IFNA(IF($U$8="set",VLOOKUP(Search!$A6892,Inventory!$AD$2:$AI$5552,6,FALSE),IF($U$8="Player",VLOOKUP(Search!$A6892,Inventory!$AF$2:$AI$5552,4,FALSE),IF($U$8="BV",VLOOKUP(Search!$A6892,Inventory!$AH$2:$AI$5552,2,FALSE),""))),"")</f>
        <v/>
      </c>
      <c r="C6892" s="38"/>
      <c r="D6892" s="38"/>
      <c r="E6892" s="38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22"/>
    </row>
    <row r="6893" spans="1:22" x14ac:dyDescent="0.2">
      <c r="A6893" s="24">
        <f>1+LARGE($A$11:A6892,1)</f>
        <v>6882</v>
      </c>
      <c r="B6893" s="38" t="str">
        <f>_xlfn.IFNA(IF($U$8="set",VLOOKUP(Search!$A6893,Inventory!$AD$2:$AI$5552,6,FALSE),IF($U$8="Player",VLOOKUP(Search!$A6893,Inventory!$AF$2:$AI$5552,4,FALSE),IF($U$8="BV",VLOOKUP(Search!$A6893,Inventory!$AH$2:$AI$5552,2,FALSE),""))),"")</f>
        <v/>
      </c>
      <c r="C6893" s="38"/>
      <c r="D6893" s="38"/>
      <c r="E6893" s="38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22"/>
    </row>
    <row r="6894" spans="1:22" x14ac:dyDescent="0.2">
      <c r="A6894" s="24">
        <f>1+LARGE($A$11:A6893,1)</f>
        <v>6883</v>
      </c>
      <c r="B6894" s="38" t="str">
        <f>_xlfn.IFNA(IF($U$8="set",VLOOKUP(Search!$A6894,Inventory!$AD$2:$AI$5552,6,FALSE),IF($U$8="Player",VLOOKUP(Search!$A6894,Inventory!$AF$2:$AI$5552,4,FALSE),IF($U$8="BV",VLOOKUP(Search!$A6894,Inventory!$AH$2:$AI$5552,2,FALSE),""))),"")</f>
        <v/>
      </c>
      <c r="C6894" s="38"/>
      <c r="D6894" s="38"/>
      <c r="E6894" s="38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22"/>
    </row>
    <row r="6895" spans="1:22" x14ac:dyDescent="0.2">
      <c r="A6895" s="24">
        <f>1+LARGE($A$11:A6894,1)</f>
        <v>6884</v>
      </c>
      <c r="B6895" s="38" t="str">
        <f>_xlfn.IFNA(IF($U$8="set",VLOOKUP(Search!$A6895,Inventory!$AD$2:$AI$5552,6,FALSE),IF($U$8="Player",VLOOKUP(Search!$A6895,Inventory!$AF$2:$AI$5552,4,FALSE),IF($U$8="BV",VLOOKUP(Search!$A6895,Inventory!$AH$2:$AI$5552,2,FALSE),""))),"")</f>
        <v/>
      </c>
      <c r="C6895" s="38"/>
      <c r="D6895" s="38"/>
      <c r="E6895" s="38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22"/>
    </row>
    <row r="6896" spans="1:22" x14ac:dyDescent="0.2">
      <c r="A6896" s="24">
        <f>1+LARGE($A$11:A6895,1)</f>
        <v>6885</v>
      </c>
      <c r="B6896" s="38" t="str">
        <f>_xlfn.IFNA(IF($U$8="set",VLOOKUP(Search!$A6896,Inventory!$AD$2:$AI$5552,6,FALSE),IF($U$8="Player",VLOOKUP(Search!$A6896,Inventory!$AF$2:$AI$5552,4,FALSE),IF($U$8="BV",VLOOKUP(Search!$A6896,Inventory!$AH$2:$AI$5552,2,FALSE),""))),"")</f>
        <v/>
      </c>
      <c r="C6896" s="38"/>
      <c r="D6896" s="38"/>
      <c r="E6896" s="38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22"/>
    </row>
    <row r="6897" spans="1:22" x14ac:dyDescent="0.2">
      <c r="A6897" s="24">
        <f>1+LARGE($A$11:A6896,1)</f>
        <v>6886</v>
      </c>
      <c r="B6897" s="38" t="str">
        <f>_xlfn.IFNA(IF($U$8="set",VLOOKUP(Search!$A6897,Inventory!$AD$2:$AI$5552,6,FALSE),IF($U$8="Player",VLOOKUP(Search!$A6897,Inventory!$AF$2:$AI$5552,4,FALSE),IF($U$8="BV",VLOOKUP(Search!$A6897,Inventory!$AH$2:$AI$5552,2,FALSE),""))),"")</f>
        <v/>
      </c>
      <c r="C6897" s="38"/>
      <c r="D6897" s="38"/>
      <c r="E6897" s="38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22"/>
    </row>
    <row r="6898" spans="1:22" x14ac:dyDescent="0.2">
      <c r="A6898" s="24">
        <f>1+LARGE($A$11:A6897,1)</f>
        <v>6887</v>
      </c>
      <c r="B6898" s="38" t="str">
        <f>_xlfn.IFNA(IF($U$8="set",VLOOKUP(Search!$A6898,Inventory!$AD$2:$AI$5552,6,FALSE),IF($U$8="Player",VLOOKUP(Search!$A6898,Inventory!$AF$2:$AI$5552,4,FALSE),IF($U$8="BV",VLOOKUP(Search!$A6898,Inventory!$AH$2:$AI$5552,2,FALSE),""))),"")</f>
        <v/>
      </c>
      <c r="C6898" s="38"/>
      <c r="D6898" s="38"/>
      <c r="E6898" s="38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22"/>
    </row>
    <row r="6899" spans="1:22" x14ac:dyDescent="0.2">
      <c r="A6899" s="24">
        <f>1+LARGE($A$11:A6898,1)</f>
        <v>6888</v>
      </c>
      <c r="B6899" s="38" t="str">
        <f>_xlfn.IFNA(IF($U$8="set",VLOOKUP(Search!$A6899,Inventory!$AD$2:$AI$5552,6,FALSE),IF($U$8="Player",VLOOKUP(Search!$A6899,Inventory!$AF$2:$AI$5552,4,FALSE),IF($U$8="BV",VLOOKUP(Search!$A6899,Inventory!$AH$2:$AI$5552,2,FALSE),""))),"")</f>
        <v/>
      </c>
      <c r="C6899" s="38"/>
      <c r="D6899" s="38"/>
      <c r="E6899" s="38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22"/>
    </row>
    <row r="6900" spans="1:22" x14ac:dyDescent="0.2">
      <c r="A6900" s="24">
        <f>1+LARGE($A$11:A6899,1)</f>
        <v>6889</v>
      </c>
      <c r="B6900" s="38" t="str">
        <f>_xlfn.IFNA(IF($U$8="set",VLOOKUP(Search!$A6900,Inventory!$AD$2:$AI$5552,6,FALSE),IF($U$8="Player",VLOOKUP(Search!$A6900,Inventory!$AF$2:$AI$5552,4,FALSE),IF($U$8="BV",VLOOKUP(Search!$A6900,Inventory!$AH$2:$AI$5552,2,FALSE),""))),"")</f>
        <v/>
      </c>
      <c r="C6900" s="38"/>
      <c r="D6900" s="38"/>
      <c r="E6900" s="38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22"/>
    </row>
    <row r="6901" spans="1:22" x14ac:dyDescent="0.2">
      <c r="A6901" s="24">
        <f>1+LARGE($A$11:A6900,1)</f>
        <v>6890</v>
      </c>
      <c r="B6901" s="38" t="str">
        <f>_xlfn.IFNA(IF($U$8="set",VLOOKUP(Search!$A6901,Inventory!$AD$2:$AI$5552,6,FALSE),IF($U$8="Player",VLOOKUP(Search!$A6901,Inventory!$AF$2:$AI$5552,4,FALSE),IF($U$8="BV",VLOOKUP(Search!$A6901,Inventory!$AH$2:$AI$5552,2,FALSE),""))),"")</f>
        <v/>
      </c>
      <c r="C6901" s="38"/>
      <c r="D6901" s="38"/>
      <c r="E6901" s="38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22"/>
    </row>
    <row r="6902" spans="1:22" x14ac:dyDescent="0.2">
      <c r="A6902" s="24">
        <f>1+LARGE($A$11:A6901,1)</f>
        <v>6891</v>
      </c>
      <c r="B6902" s="38" t="str">
        <f>_xlfn.IFNA(IF($U$8="set",VLOOKUP(Search!$A6902,Inventory!$AD$2:$AI$5552,6,FALSE),IF($U$8="Player",VLOOKUP(Search!$A6902,Inventory!$AF$2:$AI$5552,4,FALSE),IF($U$8="BV",VLOOKUP(Search!$A6902,Inventory!$AH$2:$AI$5552,2,FALSE),""))),"")</f>
        <v/>
      </c>
      <c r="C6902" s="38"/>
      <c r="D6902" s="38"/>
      <c r="E6902" s="38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22"/>
    </row>
    <row r="6903" spans="1:22" x14ac:dyDescent="0.2">
      <c r="A6903" s="24">
        <f>1+LARGE($A$11:A6902,1)</f>
        <v>6892</v>
      </c>
      <c r="B6903" s="38" t="str">
        <f>_xlfn.IFNA(IF($U$8="set",VLOOKUP(Search!$A6903,Inventory!$AD$2:$AI$5552,6,FALSE),IF($U$8="Player",VLOOKUP(Search!$A6903,Inventory!$AF$2:$AI$5552,4,FALSE),IF($U$8="BV",VLOOKUP(Search!$A6903,Inventory!$AH$2:$AI$5552,2,FALSE),""))),"")</f>
        <v/>
      </c>
      <c r="C6903" s="38"/>
      <c r="D6903" s="38"/>
      <c r="E6903" s="38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22"/>
    </row>
    <row r="6904" spans="1:22" x14ac:dyDescent="0.2">
      <c r="A6904" s="24">
        <f>1+LARGE($A$11:A6903,1)</f>
        <v>6893</v>
      </c>
      <c r="B6904" s="38" t="str">
        <f>_xlfn.IFNA(IF($U$8="set",VLOOKUP(Search!$A6904,Inventory!$AD$2:$AI$5552,6,FALSE),IF($U$8="Player",VLOOKUP(Search!$A6904,Inventory!$AF$2:$AI$5552,4,FALSE),IF($U$8="BV",VLOOKUP(Search!$A6904,Inventory!$AH$2:$AI$5552,2,FALSE),""))),"")</f>
        <v/>
      </c>
      <c r="C6904" s="38"/>
      <c r="D6904" s="38"/>
      <c r="E6904" s="38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22"/>
    </row>
    <row r="6905" spans="1:22" x14ac:dyDescent="0.2">
      <c r="A6905" s="24">
        <f>1+LARGE($A$11:A6904,1)</f>
        <v>6894</v>
      </c>
      <c r="B6905" s="38" t="str">
        <f>_xlfn.IFNA(IF($U$8="set",VLOOKUP(Search!$A6905,Inventory!$AD$2:$AI$5552,6,FALSE),IF($U$8="Player",VLOOKUP(Search!$A6905,Inventory!$AF$2:$AI$5552,4,FALSE),IF($U$8="BV",VLOOKUP(Search!$A6905,Inventory!$AH$2:$AI$5552,2,FALSE),""))),"")</f>
        <v/>
      </c>
      <c r="C6905" s="38"/>
      <c r="D6905" s="38"/>
      <c r="E6905" s="38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22"/>
    </row>
    <row r="6906" spans="1:22" x14ac:dyDescent="0.2">
      <c r="A6906" s="24">
        <f>1+LARGE($A$11:A6905,1)</f>
        <v>6895</v>
      </c>
      <c r="B6906" s="38" t="str">
        <f>_xlfn.IFNA(IF($U$8="set",VLOOKUP(Search!$A6906,Inventory!$AD$2:$AI$5552,6,FALSE),IF($U$8="Player",VLOOKUP(Search!$A6906,Inventory!$AF$2:$AI$5552,4,FALSE),IF($U$8="BV",VLOOKUP(Search!$A6906,Inventory!$AH$2:$AI$5552,2,FALSE),""))),"")</f>
        <v/>
      </c>
      <c r="C6906" s="38"/>
      <c r="D6906" s="38"/>
      <c r="E6906" s="38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22"/>
    </row>
    <row r="6907" spans="1:22" x14ac:dyDescent="0.2">
      <c r="A6907" s="24">
        <f>1+LARGE($A$11:A6906,1)</f>
        <v>6896</v>
      </c>
      <c r="B6907" s="38" t="str">
        <f>_xlfn.IFNA(IF($U$8="set",VLOOKUP(Search!$A6907,Inventory!$AD$2:$AI$5552,6,FALSE),IF($U$8="Player",VLOOKUP(Search!$A6907,Inventory!$AF$2:$AI$5552,4,FALSE),IF($U$8="BV",VLOOKUP(Search!$A6907,Inventory!$AH$2:$AI$5552,2,FALSE),""))),"")</f>
        <v/>
      </c>
      <c r="C6907" s="38"/>
      <c r="D6907" s="38"/>
      <c r="E6907" s="38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22"/>
    </row>
    <row r="6908" spans="1:22" x14ac:dyDescent="0.2">
      <c r="A6908" s="24">
        <f>1+LARGE($A$11:A6907,1)</f>
        <v>6897</v>
      </c>
      <c r="B6908" s="38" t="str">
        <f>_xlfn.IFNA(IF($U$8="set",VLOOKUP(Search!$A6908,Inventory!$AD$2:$AI$5552,6,FALSE),IF($U$8="Player",VLOOKUP(Search!$A6908,Inventory!$AF$2:$AI$5552,4,FALSE),IF($U$8="BV",VLOOKUP(Search!$A6908,Inventory!$AH$2:$AI$5552,2,FALSE),""))),"")</f>
        <v/>
      </c>
      <c r="C6908" s="38"/>
      <c r="D6908" s="38"/>
      <c r="E6908" s="38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22"/>
    </row>
    <row r="6909" spans="1:22" x14ac:dyDescent="0.2">
      <c r="A6909" s="24">
        <f>1+LARGE($A$11:A6908,1)</f>
        <v>6898</v>
      </c>
      <c r="B6909" s="38" t="str">
        <f>_xlfn.IFNA(IF($U$8="set",VLOOKUP(Search!$A6909,Inventory!$AD$2:$AI$5552,6,FALSE),IF($U$8="Player",VLOOKUP(Search!$A6909,Inventory!$AF$2:$AI$5552,4,FALSE),IF($U$8="BV",VLOOKUP(Search!$A6909,Inventory!$AH$2:$AI$5552,2,FALSE),""))),"")</f>
        <v/>
      </c>
      <c r="C6909" s="38"/>
      <c r="D6909" s="38"/>
      <c r="E6909" s="38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22"/>
    </row>
    <row r="6910" spans="1:22" x14ac:dyDescent="0.2">
      <c r="A6910" s="24">
        <f>1+LARGE($A$11:A6909,1)</f>
        <v>6899</v>
      </c>
      <c r="B6910" s="38" t="str">
        <f>_xlfn.IFNA(IF($U$8="set",VLOOKUP(Search!$A6910,Inventory!$AD$2:$AI$5552,6,FALSE),IF($U$8="Player",VLOOKUP(Search!$A6910,Inventory!$AF$2:$AI$5552,4,FALSE),IF($U$8="BV",VLOOKUP(Search!$A6910,Inventory!$AH$2:$AI$5552,2,FALSE),""))),"")</f>
        <v/>
      </c>
      <c r="C6910" s="38"/>
      <c r="D6910" s="38"/>
      <c r="E6910" s="38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22"/>
    </row>
    <row r="6911" spans="1:22" x14ac:dyDescent="0.2">
      <c r="A6911" s="24">
        <f>1+LARGE($A$11:A6910,1)</f>
        <v>6900</v>
      </c>
      <c r="B6911" s="38" t="str">
        <f>_xlfn.IFNA(IF($U$8="set",VLOOKUP(Search!$A6911,Inventory!$AD$2:$AI$5552,6,FALSE),IF($U$8="Player",VLOOKUP(Search!$A6911,Inventory!$AF$2:$AI$5552,4,FALSE),IF($U$8="BV",VLOOKUP(Search!$A6911,Inventory!$AH$2:$AI$5552,2,FALSE),""))),"")</f>
        <v/>
      </c>
      <c r="C6911" s="38"/>
      <c r="D6911" s="38"/>
      <c r="E6911" s="38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22"/>
    </row>
    <row r="6912" spans="1:22" x14ac:dyDescent="0.2">
      <c r="A6912" s="24">
        <f>1+LARGE($A$11:A6911,1)</f>
        <v>6901</v>
      </c>
      <c r="B6912" s="38" t="str">
        <f>_xlfn.IFNA(IF($U$8="set",VLOOKUP(Search!$A6912,Inventory!$AD$2:$AI$5552,6,FALSE),IF($U$8="Player",VLOOKUP(Search!$A6912,Inventory!$AF$2:$AI$5552,4,FALSE),IF($U$8="BV",VLOOKUP(Search!$A6912,Inventory!$AH$2:$AI$5552,2,FALSE),""))),"")</f>
        <v/>
      </c>
      <c r="C6912" s="38"/>
      <c r="D6912" s="38"/>
      <c r="E6912" s="38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22"/>
    </row>
    <row r="6913" spans="1:22" x14ac:dyDescent="0.2">
      <c r="A6913" s="24">
        <f>1+LARGE($A$11:A6912,1)</f>
        <v>6902</v>
      </c>
      <c r="B6913" s="38" t="str">
        <f>_xlfn.IFNA(IF($U$8="set",VLOOKUP(Search!$A6913,Inventory!$AD$2:$AI$5552,6,FALSE),IF($U$8="Player",VLOOKUP(Search!$A6913,Inventory!$AF$2:$AI$5552,4,FALSE),IF($U$8="BV",VLOOKUP(Search!$A6913,Inventory!$AH$2:$AI$5552,2,FALSE),""))),"")</f>
        <v/>
      </c>
      <c r="C6913" s="38"/>
      <c r="D6913" s="38"/>
      <c r="E6913" s="38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22"/>
    </row>
    <row r="6914" spans="1:22" x14ac:dyDescent="0.2">
      <c r="A6914" s="24">
        <f>1+LARGE($A$11:A6913,1)</f>
        <v>6903</v>
      </c>
      <c r="B6914" s="38" t="str">
        <f>_xlfn.IFNA(IF($U$8="set",VLOOKUP(Search!$A6914,Inventory!$AD$2:$AI$5552,6,FALSE),IF($U$8="Player",VLOOKUP(Search!$A6914,Inventory!$AF$2:$AI$5552,4,FALSE),IF($U$8="BV",VLOOKUP(Search!$A6914,Inventory!$AH$2:$AI$5552,2,FALSE),""))),"")</f>
        <v/>
      </c>
      <c r="C6914" s="38"/>
      <c r="D6914" s="38"/>
      <c r="E6914" s="38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22"/>
    </row>
    <row r="6915" spans="1:22" x14ac:dyDescent="0.2">
      <c r="A6915" s="24">
        <f>1+LARGE($A$11:A6914,1)</f>
        <v>6904</v>
      </c>
      <c r="B6915" s="38" t="str">
        <f>_xlfn.IFNA(IF($U$8="set",VLOOKUP(Search!$A6915,Inventory!$AD$2:$AI$5552,6,FALSE),IF($U$8="Player",VLOOKUP(Search!$A6915,Inventory!$AF$2:$AI$5552,4,FALSE),IF($U$8="BV",VLOOKUP(Search!$A6915,Inventory!$AH$2:$AI$5552,2,FALSE),""))),"")</f>
        <v/>
      </c>
      <c r="C6915" s="38"/>
      <c r="D6915" s="38"/>
      <c r="E6915" s="38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22"/>
    </row>
    <row r="6916" spans="1:22" x14ac:dyDescent="0.2">
      <c r="A6916" s="24">
        <f>1+LARGE($A$11:A6915,1)</f>
        <v>6905</v>
      </c>
      <c r="B6916" s="38" t="str">
        <f>_xlfn.IFNA(IF($U$8="set",VLOOKUP(Search!$A6916,Inventory!$AD$2:$AI$5552,6,FALSE),IF($U$8="Player",VLOOKUP(Search!$A6916,Inventory!$AF$2:$AI$5552,4,FALSE),IF($U$8="BV",VLOOKUP(Search!$A6916,Inventory!$AH$2:$AI$5552,2,FALSE),""))),"")</f>
        <v/>
      </c>
      <c r="C6916" s="38"/>
      <c r="D6916" s="38"/>
      <c r="E6916" s="38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22"/>
    </row>
    <row r="6917" spans="1:22" x14ac:dyDescent="0.2">
      <c r="A6917" s="24">
        <f>1+LARGE($A$11:A6916,1)</f>
        <v>6906</v>
      </c>
      <c r="B6917" s="38" t="str">
        <f>_xlfn.IFNA(IF($U$8="set",VLOOKUP(Search!$A6917,Inventory!$AD$2:$AI$5552,6,FALSE),IF($U$8="Player",VLOOKUP(Search!$A6917,Inventory!$AF$2:$AI$5552,4,FALSE),IF($U$8="BV",VLOOKUP(Search!$A6917,Inventory!$AH$2:$AI$5552,2,FALSE),""))),"")</f>
        <v/>
      </c>
      <c r="C6917" s="38"/>
      <c r="D6917" s="38"/>
      <c r="E6917" s="38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22"/>
    </row>
    <row r="6918" spans="1:22" x14ac:dyDescent="0.2">
      <c r="A6918" s="24">
        <f>1+LARGE($A$11:A6917,1)</f>
        <v>6907</v>
      </c>
      <c r="B6918" s="38" t="str">
        <f>_xlfn.IFNA(IF($U$8="set",VLOOKUP(Search!$A6918,Inventory!$AD$2:$AI$5552,6,FALSE),IF($U$8="Player",VLOOKUP(Search!$A6918,Inventory!$AF$2:$AI$5552,4,FALSE),IF($U$8="BV",VLOOKUP(Search!$A6918,Inventory!$AH$2:$AI$5552,2,FALSE),""))),"")</f>
        <v/>
      </c>
      <c r="C6918" s="38"/>
      <c r="D6918" s="38"/>
      <c r="E6918" s="38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22"/>
    </row>
    <row r="6919" spans="1:22" x14ac:dyDescent="0.2">
      <c r="A6919" s="24">
        <f>1+LARGE($A$11:A6918,1)</f>
        <v>6908</v>
      </c>
      <c r="B6919" s="38" t="str">
        <f>_xlfn.IFNA(IF($U$8="set",VLOOKUP(Search!$A6919,Inventory!$AD$2:$AI$5552,6,FALSE),IF($U$8="Player",VLOOKUP(Search!$A6919,Inventory!$AF$2:$AI$5552,4,FALSE),IF($U$8="BV",VLOOKUP(Search!$A6919,Inventory!$AH$2:$AI$5552,2,FALSE),""))),"")</f>
        <v/>
      </c>
      <c r="C6919" s="38"/>
      <c r="D6919" s="38"/>
      <c r="E6919" s="38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22"/>
    </row>
    <row r="6920" spans="1:22" x14ac:dyDescent="0.2">
      <c r="A6920" s="24">
        <f>1+LARGE($A$11:A6919,1)</f>
        <v>6909</v>
      </c>
      <c r="B6920" s="38" t="str">
        <f>_xlfn.IFNA(IF($U$8="set",VLOOKUP(Search!$A6920,Inventory!$AD$2:$AI$5552,6,FALSE),IF($U$8="Player",VLOOKUP(Search!$A6920,Inventory!$AF$2:$AI$5552,4,FALSE),IF($U$8="BV",VLOOKUP(Search!$A6920,Inventory!$AH$2:$AI$5552,2,FALSE),""))),"")</f>
        <v/>
      </c>
      <c r="C6920" s="38"/>
      <c r="D6920" s="38"/>
      <c r="E6920" s="38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22"/>
    </row>
    <row r="6921" spans="1:22" x14ac:dyDescent="0.2">
      <c r="A6921" s="24">
        <f>1+LARGE($A$11:A6920,1)</f>
        <v>6910</v>
      </c>
      <c r="B6921" s="38" t="str">
        <f>_xlfn.IFNA(IF($U$8="set",VLOOKUP(Search!$A6921,Inventory!$AD$2:$AI$5552,6,FALSE),IF($U$8="Player",VLOOKUP(Search!$A6921,Inventory!$AF$2:$AI$5552,4,FALSE),IF($U$8="BV",VLOOKUP(Search!$A6921,Inventory!$AH$2:$AI$5552,2,FALSE),""))),"")</f>
        <v/>
      </c>
      <c r="C6921" s="38"/>
      <c r="D6921" s="38"/>
      <c r="E6921" s="38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22"/>
    </row>
    <row r="6922" spans="1:22" x14ac:dyDescent="0.2">
      <c r="A6922" s="24">
        <f>1+LARGE($A$11:A6921,1)</f>
        <v>6911</v>
      </c>
      <c r="B6922" s="38" t="str">
        <f>_xlfn.IFNA(IF($U$8="set",VLOOKUP(Search!$A6922,Inventory!$AD$2:$AI$5552,6,FALSE),IF($U$8="Player",VLOOKUP(Search!$A6922,Inventory!$AF$2:$AI$5552,4,FALSE),IF($U$8="BV",VLOOKUP(Search!$A6922,Inventory!$AH$2:$AI$5552,2,FALSE),""))),"")</f>
        <v/>
      </c>
      <c r="C6922" s="38"/>
      <c r="D6922" s="38"/>
      <c r="E6922" s="38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22"/>
    </row>
    <row r="6923" spans="1:22" x14ac:dyDescent="0.2">
      <c r="A6923" s="24">
        <f>1+LARGE($A$11:A6922,1)</f>
        <v>6912</v>
      </c>
      <c r="B6923" s="38" t="str">
        <f>_xlfn.IFNA(IF($U$8="set",VLOOKUP(Search!$A6923,Inventory!$AD$2:$AI$5552,6,FALSE),IF($U$8="Player",VLOOKUP(Search!$A6923,Inventory!$AF$2:$AI$5552,4,FALSE),IF($U$8="BV",VLOOKUP(Search!$A6923,Inventory!$AH$2:$AI$5552,2,FALSE),""))),"")</f>
        <v/>
      </c>
      <c r="C6923" s="38"/>
      <c r="D6923" s="38"/>
      <c r="E6923" s="38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22"/>
    </row>
    <row r="6924" spans="1:22" x14ac:dyDescent="0.2">
      <c r="A6924" s="24">
        <f>1+LARGE($A$11:A6923,1)</f>
        <v>6913</v>
      </c>
      <c r="B6924" s="38" t="str">
        <f>_xlfn.IFNA(IF($U$8="set",VLOOKUP(Search!$A6924,Inventory!$AD$2:$AI$5552,6,FALSE),IF($U$8="Player",VLOOKUP(Search!$A6924,Inventory!$AF$2:$AI$5552,4,FALSE),IF($U$8="BV",VLOOKUP(Search!$A6924,Inventory!$AH$2:$AI$5552,2,FALSE),""))),"")</f>
        <v/>
      </c>
      <c r="C6924" s="38"/>
      <c r="D6924" s="38"/>
      <c r="E6924" s="38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22"/>
    </row>
    <row r="6925" spans="1:22" x14ac:dyDescent="0.2">
      <c r="A6925" s="24">
        <f>1+LARGE($A$11:A6924,1)</f>
        <v>6914</v>
      </c>
      <c r="B6925" s="38" t="str">
        <f>_xlfn.IFNA(IF($U$8="set",VLOOKUP(Search!$A6925,Inventory!$AD$2:$AI$5552,6,FALSE),IF($U$8="Player",VLOOKUP(Search!$A6925,Inventory!$AF$2:$AI$5552,4,FALSE),IF($U$8="BV",VLOOKUP(Search!$A6925,Inventory!$AH$2:$AI$5552,2,FALSE),""))),"")</f>
        <v/>
      </c>
      <c r="C6925" s="38"/>
      <c r="D6925" s="38"/>
      <c r="E6925" s="38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22"/>
    </row>
    <row r="6926" spans="1:22" x14ac:dyDescent="0.2">
      <c r="A6926" s="24">
        <f>1+LARGE($A$11:A6925,1)</f>
        <v>6915</v>
      </c>
      <c r="B6926" s="38" t="str">
        <f>_xlfn.IFNA(IF($U$8="set",VLOOKUP(Search!$A6926,Inventory!$AD$2:$AI$5552,6,FALSE),IF($U$8="Player",VLOOKUP(Search!$A6926,Inventory!$AF$2:$AI$5552,4,FALSE),IF($U$8="BV",VLOOKUP(Search!$A6926,Inventory!$AH$2:$AI$5552,2,FALSE),""))),"")</f>
        <v/>
      </c>
      <c r="C6926" s="38"/>
      <c r="D6926" s="38"/>
      <c r="E6926" s="38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22"/>
    </row>
    <row r="6927" spans="1:22" x14ac:dyDescent="0.2">
      <c r="A6927" s="24">
        <f>1+LARGE($A$11:A6926,1)</f>
        <v>6916</v>
      </c>
      <c r="B6927" s="38" t="str">
        <f>_xlfn.IFNA(IF($U$8="set",VLOOKUP(Search!$A6927,Inventory!$AD$2:$AI$5552,6,FALSE),IF($U$8="Player",VLOOKUP(Search!$A6927,Inventory!$AF$2:$AI$5552,4,FALSE),IF($U$8="BV",VLOOKUP(Search!$A6927,Inventory!$AH$2:$AI$5552,2,FALSE),""))),"")</f>
        <v/>
      </c>
      <c r="C6927" s="38"/>
      <c r="D6927" s="38"/>
      <c r="E6927" s="38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22"/>
    </row>
    <row r="6928" spans="1:22" x14ac:dyDescent="0.2">
      <c r="A6928" s="24">
        <f>1+LARGE($A$11:A6927,1)</f>
        <v>6917</v>
      </c>
      <c r="B6928" s="38" t="str">
        <f>_xlfn.IFNA(IF($U$8="set",VLOOKUP(Search!$A6928,Inventory!$AD$2:$AI$5552,6,FALSE),IF($U$8="Player",VLOOKUP(Search!$A6928,Inventory!$AF$2:$AI$5552,4,FALSE),IF($U$8="BV",VLOOKUP(Search!$A6928,Inventory!$AH$2:$AI$5552,2,FALSE),""))),"")</f>
        <v/>
      </c>
      <c r="C6928" s="38"/>
      <c r="D6928" s="38"/>
      <c r="E6928" s="38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22"/>
    </row>
    <row r="6929" spans="1:22" x14ac:dyDescent="0.2">
      <c r="A6929" s="24">
        <f>1+LARGE($A$11:A6928,1)</f>
        <v>6918</v>
      </c>
      <c r="B6929" s="38" t="str">
        <f>_xlfn.IFNA(IF($U$8="set",VLOOKUP(Search!$A6929,Inventory!$AD$2:$AI$5552,6,FALSE),IF($U$8="Player",VLOOKUP(Search!$A6929,Inventory!$AF$2:$AI$5552,4,FALSE),IF($U$8="BV",VLOOKUP(Search!$A6929,Inventory!$AH$2:$AI$5552,2,FALSE),""))),"")</f>
        <v/>
      </c>
      <c r="C6929" s="38"/>
      <c r="D6929" s="38"/>
      <c r="E6929" s="38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22"/>
    </row>
    <row r="6930" spans="1:22" x14ac:dyDescent="0.2">
      <c r="A6930" s="24">
        <f>1+LARGE($A$11:A6929,1)</f>
        <v>6919</v>
      </c>
      <c r="B6930" s="38" t="str">
        <f>_xlfn.IFNA(IF($U$8="set",VLOOKUP(Search!$A6930,Inventory!$AD$2:$AI$5552,6,FALSE),IF($U$8="Player",VLOOKUP(Search!$A6930,Inventory!$AF$2:$AI$5552,4,FALSE),IF($U$8="BV",VLOOKUP(Search!$A6930,Inventory!$AH$2:$AI$5552,2,FALSE),""))),"")</f>
        <v/>
      </c>
      <c r="C6930" s="38"/>
      <c r="D6930" s="38"/>
      <c r="E6930" s="38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22"/>
    </row>
    <row r="6931" spans="1:22" x14ac:dyDescent="0.2">
      <c r="A6931" s="24">
        <f>1+LARGE($A$11:A6930,1)</f>
        <v>6920</v>
      </c>
      <c r="B6931" s="38" t="str">
        <f>_xlfn.IFNA(IF($U$8="set",VLOOKUP(Search!$A6931,Inventory!$AD$2:$AI$5552,6,FALSE),IF($U$8="Player",VLOOKUP(Search!$A6931,Inventory!$AF$2:$AI$5552,4,FALSE),IF($U$8="BV",VLOOKUP(Search!$A6931,Inventory!$AH$2:$AI$5552,2,FALSE),""))),"")</f>
        <v/>
      </c>
      <c r="C6931" s="38"/>
      <c r="D6931" s="38"/>
      <c r="E6931" s="38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22"/>
    </row>
    <row r="6932" spans="1:22" x14ac:dyDescent="0.2">
      <c r="A6932" s="24">
        <f>1+LARGE($A$11:A6931,1)</f>
        <v>6921</v>
      </c>
      <c r="B6932" s="38" t="str">
        <f>_xlfn.IFNA(IF($U$8="set",VLOOKUP(Search!$A6932,Inventory!$AD$2:$AI$5552,6,FALSE),IF($U$8="Player",VLOOKUP(Search!$A6932,Inventory!$AF$2:$AI$5552,4,FALSE),IF($U$8="BV",VLOOKUP(Search!$A6932,Inventory!$AH$2:$AI$5552,2,FALSE),""))),"")</f>
        <v/>
      </c>
      <c r="C6932" s="38"/>
      <c r="D6932" s="38"/>
      <c r="E6932" s="38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22"/>
    </row>
    <row r="6933" spans="1:22" x14ac:dyDescent="0.2">
      <c r="A6933" s="24">
        <f>1+LARGE($A$11:A6932,1)</f>
        <v>6922</v>
      </c>
      <c r="B6933" s="38" t="str">
        <f>_xlfn.IFNA(IF($U$8="set",VLOOKUP(Search!$A6933,Inventory!$AD$2:$AI$5552,6,FALSE),IF($U$8="Player",VLOOKUP(Search!$A6933,Inventory!$AF$2:$AI$5552,4,FALSE),IF($U$8="BV",VLOOKUP(Search!$A6933,Inventory!$AH$2:$AI$5552,2,FALSE),""))),"")</f>
        <v/>
      </c>
      <c r="C6933" s="38"/>
      <c r="D6933" s="38"/>
      <c r="E6933" s="38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22"/>
    </row>
    <row r="6934" spans="1:22" x14ac:dyDescent="0.2">
      <c r="A6934" s="24">
        <f>1+LARGE($A$11:A6933,1)</f>
        <v>6923</v>
      </c>
      <c r="B6934" s="38" t="str">
        <f>_xlfn.IFNA(IF($U$8="set",VLOOKUP(Search!$A6934,Inventory!$AD$2:$AI$5552,6,FALSE),IF($U$8="Player",VLOOKUP(Search!$A6934,Inventory!$AF$2:$AI$5552,4,FALSE),IF($U$8="BV",VLOOKUP(Search!$A6934,Inventory!$AH$2:$AI$5552,2,FALSE),""))),"")</f>
        <v/>
      </c>
      <c r="C6934" s="38"/>
      <c r="D6934" s="38"/>
      <c r="E6934" s="38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22"/>
    </row>
    <row r="6935" spans="1:22" x14ac:dyDescent="0.2">
      <c r="A6935" s="24">
        <f>1+LARGE($A$11:A6934,1)</f>
        <v>6924</v>
      </c>
      <c r="B6935" s="38" t="str">
        <f>_xlfn.IFNA(IF($U$8="set",VLOOKUP(Search!$A6935,Inventory!$AD$2:$AI$5552,6,FALSE),IF($U$8="Player",VLOOKUP(Search!$A6935,Inventory!$AF$2:$AI$5552,4,FALSE),IF($U$8="BV",VLOOKUP(Search!$A6935,Inventory!$AH$2:$AI$5552,2,FALSE),""))),"")</f>
        <v/>
      </c>
      <c r="C6935" s="38"/>
      <c r="D6935" s="38"/>
      <c r="E6935" s="38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22"/>
    </row>
    <row r="6936" spans="1:22" x14ac:dyDescent="0.2">
      <c r="A6936" s="24">
        <f>1+LARGE($A$11:A6935,1)</f>
        <v>6925</v>
      </c>
      <c r="B6936" s="38" t="str">
        <f>_xlfn.IFNA(IF($U$8="set",VLOOKUP(Search!$A6936,Inventory!$AD$2:$AI$5552,6,FALSE),IF($U$8="Player",VLOOKUP(Search!$A6936,Inventory!$AF$2:$AI$5552,4,FALSE),IF($U$8="BV",VLOOKUP(Search!$A6936,Inventory!$AH$2:$AI$5552,2,FALSE),""))),"")</f>
        <v/>
      </c>
      <c r="C6936" s="38"/>
      <c r="D6936" s="38"/>
      <c r="E6936" s="38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22"/>
    </row>
    <row r="6937" spans="1:22" x14ac:dyDescent="0.2">
      <c r="A6937" s="24">
        <f>1+LARGE($A$11:A6936,1)</f>
        <v>6926</v>
      </c>
      <c r="B6937" s="38" t="str">
        <f>_xlfn.IFNA(IF($U$8="set",VLOOKUP(Search!$A6937,Inventory!$AD$2:$AI$5552,6,FALSE),IF($U$8="Player",VLOOKUP(Search!$A6937,Inventory!$AF$2:$AI$5552,4,FALSE),IF($U$8="BV",VLOOKUP(Search!$A6937,Inventory!$AH$2:$AI$5552,2,FALSE),""))),"")</f>
        <v/>
      </c>
      <c r="C6937" s="38"/>
      <c r="D6937" s="38"/>
      <c r="E6937" s="38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22"/>
    </row>
    <row r="6938" spans="1:22" x14ac:dyDescent="0.2">
      <c r="A6938" s="24">
        <f>1+LARGE($A$11:A6937,1)</f>
        <v>6927</v>
      </c>
      <c r="B6938" s="38" t="str">
        <f>_xlfn.IFNA(IF($U$8="set",VLOOKUP(Search!$A6938,Inventory!$AD$2:$AI$5552,6,FALSE),IF($U$8="Player",VLOOKUP(Search!$A6938,Inventory!$AF$2:$AI$5552,4,FALSE),IF($U$8="BV",VLOOKUP(Search!$A6938,Inventory!$AH$2:$AI$5552,2,FALSE),""))),"")</f>
        <v/>
      </c>
      <c r="C6938" s="38"/>
      <c r="D6938" s="38"/>
      <c r="E6938" s="38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22"/>
    </row>
    <row r="6939" spans="1:22" x14ac:dyDescent="0.2">
      <c r="A6939" s="24">
        <f>1+LARGE($A$11:A6938,1)</f>
        <v>6928</v>
      </c>
      <c r="B6939" s="38" t="str">
        <f>_xlfn.IFNA(IF($U$8="set",VLOOKUP(Search!$A6939,Inventory!$AD$2:$AI$5552,6,FALSE),IF($U$8="Player",VLOOKUP(Search!$A6939,Inventory!$AF$2:$AI$5552,4,FALSE),IF($U$8="BV",VLOOKUP(Search!$A6939,Inventory!$AH$2:$AI$5552,2,FALSE),""))),"")</f>
        <v/>
      </c>
      <c r="C6939" s="38"/>
      <c r="D6939" s="38"/>
      <c r="E6939" s="38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22"/>
    </row>
    <row r="6940" spans="1:22" x14ac:dyDescent="0.2">
      <c r="A6940" s="24">
        <f>1+LARGE($A$11:A6939,1)</f>
        <v>6929</v>
      </c>
      <c r="B6940" s="38" t="str">
        <f>_xlfn.IFNA(IF($U$8="set",VLOOKUP(Search!$A6940,Inventory!$AD$2:$AI$5552,6,FALSE),IF($U$8="Player",VLOOKUP(Search!$A6940,Inventory!$AF$2:$AI$5552,4,FALSE),IF($U$8="BV",VLOOKUP(Search!$A6940,Inventory!$AH$2:$AI$5552,2,FALSE),""))),"")</f>
        <v/>
      </c>
      <c r="C6940" s="38"/>
      <c r="D6940" s="38"/>
      <c r="E6940" s="38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22"/>
    </row>
    <row r="6941" spans="1:22" x14ac:dyDescent="0.2">
      <c r="A6941" s="24">
        <f>1+LARGE($A$11:A6940,1)</f>
        <v>6930</v>
      </c>
      <c r="B6941" s="38" t="str">
        <f>_xlfn.IFNA(IF($U$8="set",VLOOKUP(Search!$A6941,Inventory!$AD$2:$AI$5552,6,FALSE),IF($U$8="Player",VLOOKUP(Search!$A6941,Inventory!$AF$2:$AI$5552,4,FALSE),IF($U$8="BV",VLOOKUP(Search!$A6941,Inventory!$AH$2:$AI$5552,2,FALSE),""))),"")</f>
        <v/>
      </c>
      <c r="C6941" s="38"/>
      <c r="D6941" s="38"/>
      <c r="E6941" s="38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22"/>
    </row>
    <row r="6942" spans="1:22" x14ac:dyDescent="0.2">
      <c r="A6942" s="24">
        <f>1+LARGE($A$11:A6941,1)</f>
        <v>6931</v>
      </c>
      <c r="B6942" s="38" t="str">
        <f>_xlfn.IFNA(IF($U$8="set",VLOOKUP(Search!$A6942,Inventory!$AD$2:$AI$5552,6,FALSE),IF($U$8="Player",VLOOKUP(Search!$A6942,Inventory!$AF$2:$AI$5552,4,FALSE),IF($U$8="BV",VLOOKUP(Search!$A6942,Inventory!$AH$2:$AI$5552,2,FALSE),""))),"")</f>
        <v/>
      </c>
      <c r="C6942" s="38"/>
      <c r="D6942" s="38"/>
      <c r="E6942" s="38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22"/>
    </row>
    <row r="6943" spans="1:22" x14ac:dyDescent="0.2">
      <c r="A6943" s="24">
        <f>1+LARGE($A$11:A6942,1)</f>
        <v>6932</v>
      </c>
      <c r="B6943" s="38" t="str">
        <f>_xlfn.IFNA(IF($U$8="set",VLOOKUP(Search!$A6943,Inventory!$AD$2:$AI$5552,6,FALSE),IF($U$8="Player",VLOOKUP(Search!$A6943,Inventory!$AF$2:$AI$5552,4,FALSE),IF($U$8="BV",VLOOKUP(Search!$A6943,Inventory!$AH$2:$AI$5552,2,FALSE),""))),"")</f>
        <v/>
      </c>
      <c r="C6943" s="38"/>
      <c r="D6943" s="38"/>
      <c r="E6943" s="38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22"/>
    </row>
    <row r="6944" spans="1:22" x14ac:dyDescent="0.2">
      <c r="A6944" s="24">
        <f>1+LARGE($A$11:A6943,1)</f>
        <v>6933</v>
      </c>
      <c r="B6944" s="38" t="str">
        <f>_xlfn.IFNA(IF($U$8="set",VLOOKUP(Search!$A6944,Inventory!$AD$2:$AI$5552,6,FALSE),IF($U$8="Player",VLOOKUP(Search!$A6944,Inventory!$AF$2:$AI$5552,4,FALSE),IF($U$8="BV",VLOOKUP(Search!$A6944,Inventory!$AH$2:$AI$5552,2,FALSE),""))),"")</f>
        <v/>
      </c>
      <c r="C6944" s="38"/>
      <c r="D6944" s="38"/>
      <c r="E6944" s="38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22"/>
    </row>
    <row r="6945" spans="1:22" x14ac:dyDescent="0.2">
      <c r="A6945" s="24">
        <f>1+LARGE($A$11:A6944,1)</f>
        <v>6934</v>
      </c>
      <c r="B6945" s="38" t="str">
        <f>_xlfn.IFNA(IF($U$8="set",VLOOKUP(Search!$A6945,Inventory!$AD$2:$AI$5552,6,FALSE),IF($U$8="Player",VLOOKUP(Search!$A6945,Inventory!$AF$2:$AI$5552,4,FALSE),IF($U$8="BV",VLOOKUP(Search!$A6945,Inventory!$AH$2:$AI$5552,2,FALSE),""))),"")</f>
        <v/>
      </c>
      <c r="C6945" s="38"/>
      <c r="D6945" s="38"/>
      <c r="E6945" s="38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22"/>
    </row>
    <row r="6946" spans="1:22" x14ac:dyDescent="0.2">
      <c r="A6946" s="24">
        <f>1+LARGE($A$11:A6945,1)</f>
        <v>6935</v>
      </c>
      <c r="B6946" s="38" t="str">
        <f>_xlfn.IFNA(IF($U$8="set",VLOOKUP(Search!$A6946,Inventory!$AD$2:$AI$5552,6,FALSE),IF($U$8="Player",VLOOKUP(Search!$A6946,Inventory!$AF$2:$AI$5552,4,FALSE),IF($U$8="BV",VLOOKUP(Search!$A6946,Inventory!$AH$2:$AI$5552,2,FALSE),""))),"")</f>
        <v/>
      </c>
      <c r="C6946" s="38"/>
      <c r="D6946" s="38"/>
      <c r="E6946" s="38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22"/>
    </row>
    <row r="6947" spans="1:22" x14ac:dyDescent="0.2">
      <c r="A6947" s="24">
        <f>1+LARGE($A$11:A6946,1)</f>
        <v>6936</v>
      </c>
      <c r="B6947" s="38" t="str">
        <f>_xlfn.IFNA(IF($U$8="set",VLOOKUP(Search!$A6947,Inventory!$AD$2:$AI$5552,6,FALSE),IF($U$8="Player",VLOOKUP(Search!$A6947,Inventory!$AF$2:$AI$5552,4,FALSE),IF($U$8="BV",VLOOKUP(Search!$A6947,Inventory!$AH$2:$AI$5552,2,FALSE),""))),"")</f>
        <v/>
      </c>
      <c r="C6947" s="38"/>
      <c r="D6947" s="38"/>
      <c r="E6947" s="38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22"/>
    </row>
    <row r="6948" spans="1:22" x14ac:dyDescent="0.2">
      <c r="A6948" s="24">
        <f>1+LARGE($A$11:A6947,1)</f>
        <v>6937</v>
      </c>
      <c r="B6948" s="38" t="str">
        <f>_xlfn.IFNA(IF($U$8="set",VLOOKUP(Search!$A6948,Inventory!$AD$2:$AI$5552,6,FALSE),IF($U$8="Player",VLOOKUP(Search!$A6948,Inventory!$AF$2:$AI$5552,4,FALSE),IF($U$8="BV",VLOOKUP(Search!$A6948,Inventory!$AH$2:$AI$5552,2,FALSE),""))),"")</f>
        <v/>
      </c>
      <c r="C6948" s="38"/>
      <c r="D6948" s="38"/>
      <c r="E6948" s="38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22"/>
    </row>
    <row r="6949" spans="1:22" x14ac:dyDescent="0.2">
      <c r="A6949" s="24">
        <f>1+LARGE($A$11:A6948,1)</f>
        <v>6938</v>
      </c>
      <c r="B6949" s="38" t="str">
        <f>_xlfn.IFNA(IF($U$8="set",VLOOKUP(Search!$A6949,Inventory!$AD$2:$AI$5552,6,FALSE),IF($U$8="Player",VLOOKUP(Search!$A6949,Inventory!$AF$2:$AI$5552,4,FALSE),IF($U$8="BV",VLOOKUP(Search!$A6949,Inventory!$AH$2:$AI$5552,2,FALSE),""))),"")</f>
        <v/>
      </c>
      <c r="C6949" s="38"/>
      <c r="D6949" s="38"/>
      <c r="E6949" s="38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22"/>
    </row>
    <row r="6950" spans="1:22" x14ac:dyDescent="0.2">
      <c r="A6950" s="24">
        <f>1+LARGE($A$11:A6949,1)</f>
        <v>6939</v>
      </c>
      <c r="B6950" s="38" t="str">
        <f>_xlfn.IFNA(IF($U$8="set",VLOOKUP(Search!$A6950,Inventory!$AD$2:$AI$5552,6,FALSE),IF($U$8="Player",VLOOKUP(Search!$A6950,Inventory!$AF$2:$AI$5552,4,FALSE),IF($U$8="BV",VLOOKUP(Search!$A6950,Inventory!$AH$2:$AI$5552,2,FALSE),""))),"")</f>
        <v/>
      </c>
      <c r="C6950" s="38"/>
      <c r="D6950" s="38"/>
      <c r="E6950" s="38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22"/>
    </row>
    <row r="6951" spans="1:22" x14ac:dyDescent="0.2">
      <c r="A6951" s="24">
        <f>1+LARGE($A$11:A6950,1)</f>
        <v>6940</v>
      </c>
      <c r="B6951" s="38" t="str">
        <f>_xlfn.IFNA(IF($U$8="set",VLOOKUP(Search!$A6951,Inventory!$AD$2:$AI$5552,6,FALSE),IF($U$8="Player",VLOOKUP(Search!$A6951,Inventory!$AF$2:$AI$5552,4,FALSE),IF($U$8="BV",VLOOKUP(Search!$A6951,Inventory!$AH$2:$AI$5552,2,FALSE),""))),"")</f>
        <v/>
      </c>
      <c r="C6951" s="38"/>
      <c r="D6951" s="38"/>
      <c r="E6951" s="38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22"/>
    </row>
    <row r="6952" spans="1:22" x14ac:dyDescent="0.2">
      <c r="A6952" s="24">
        <f>1+LARGE($A$11:A6951,1)</f>
        <v>6941</v>
      </c>
      <c r="B6952" s="38" t="str">
        <f>_xlfn.IFNA(IF($U$8="set",VLOOKUP(Search!$A6952,Inventory!$AD$2:$AI$5552,6,FALSE),IF($U$8="Player",VLOOKUP(Search!$A6952,Inventory!$AF$2:$AI$5552,4,FALSE),IF($U$8="BV",VLOOKUP(Search!$A6952,Inventory!$AH$2:$AI$5552,2,FALSE),""))),"")</f>
        <v/>
      </c>
      <c r="C6952" s="38"/>
      <c r="D6952" s="38"/>
      <c r="E6952" s="38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22"/>
    </row>
    <row r="6953" spans="1:22" x14ac:dyDescent="0.2">
      <c r="A6953" s="24">
        <f>1+LARGE($A$11:A6952,1)</f>
        <v>6942</v>
      </c>
      <c r="B6953" s="38" t="str">
        <f>_xlfn.IFNA(IF($U$8="set",VLOOKUP(Search!$A6953,Inventory!$AD$2:$AI$5552,6,FALSE),IF($U$8="Player",VLOOKUP(Search!$A6953,Inventory!$AF$2:$AI$5552,4,FALSE),IF($U$8="BV",VLOOKUP(Search!$A6953,Inventory!$AH$2:$AI$5552,2,FALSE),""))),"")</f>
        <v/>
      </c>
      <c r="C6953" s="38"/>
      <c r="D6953" s="38"/>
      <c r="E6953" s="38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22"/>
    </row>
    <row r="6954" spans="1:22" x14ac:dyDescent="0.2">
      <c r="A6954" s="24">
        <f>1+LARGE($A$11:A6953,1)</f>
        <v>6943</v>
      </c>
      <c r="B6954" s="38" t="str">
        <f>_xlfn.IFNA(IF($U$8="set",VLOOKUP(Search!$A6954,Inventory!$AD$2:$AI$5552,6,FALSE),IF($U$8="Player",VLOOKUP(Search!$A6954,Inventory!$AF$2:$AI$5552,4,FALSE),IF($U$8="BV",VLOOKUP(Search!$A6954,Inventory!$AH$2:$AI$5552,2,FALSE),""))),"")</f>
        <v/>
      </c>
      <c r="C6954" s="38"/>
      <c r="D6954" s="38"/>
      <c r="E6954" s="38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22"/>
    </row>
    <row r="6955" spans="1:22" x14ac:dyDescent="0.2">
      <c r="A6955" s="24">
        <f>1+LARGE($A$11:A6954,1)</f>
        <v>6944</v>
      </c>
      <c r="B6955" s="38" t="str">
        <f>_xlfn.IFNA(IF($U$8="set",VLOOKUP(Search!$A6955,Inventory!$AD$2:$AI$5552,6,FALSE),IF($U$8="Player",VLOOKUP(Search!$A6955,Inventory!$AF$2:$AI$5552,4,FALSE),IF($U$8="BV",VLOOKUP(Search!$A6955,Inventory!$AH$2:$AI$5552,2,FALSE),""))),"")</f>
        <v/>
      </c>
      <c r="C6955" s="38"/>
      <c r="D6955" s="38"/>
      <c r="E6955" s="38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22"/>
    </row>
    <row r="6956" spans="1:22" x14ac:dyDescent="0.2">
      <c r="A6956" s="24">
        <f>1+LARGE($A$11:A6955,1)</f>
        <v>6945</v>
      </c>
      <c r="B6956" s="38" t="str">
        <f>_xlfn.IFNA(IF($U$8="set",VLOOKUP(Search!$A6956,Inventory!$AD$2:$AI$5552,6,FALSE),IF($U$8="Player",VLOOKUP(Search!$A6956,Inventory!$AF$2:$AI$5552,4,FALSE),IF($U$8="BV",VLOOKUP(Search!$A6956,Inventory!$AH$2:$AI$5552,2,FALSE),""))),"")</f>
        <v/>
      </c>
      <c r="C6956" s="38"/>
      <c r="D6956" s="38"/>
      <c r="E6956" s="38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22"/>
    </row>
    <row r="6957" spans="1:22" x14ac:dyDescent="0.2">
      <c r="A6957" s="24">
        <f>1+LARGE($A$11:A6956,1)</f>
        <v>6946</v>
      </c>
      <c r="B6957" s="38" t="str">
        <f>_xlfn.IFNA(IF($U$8="set",VLOOKUP(Search!$A6957,Inventory!$AD$2:$AI$5552,6,FALSE),IF($U$8="Player",VLOOKUP(Search!$A6957,Inventory!$AF$2:$AI$5552,4,FALSE),IF($U$8="BV",VLOOKUP(Search!$A6957,Inventory!$AH$2:$AI$5552,2,FALSE),""))),"")</f>
        <v/>
      </c>
      <c r="C6957" s="38"/>
      <c r="D6957" s="38"/>
      <c r="E6957" s="38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22"/>
    </row>
    <row r="6958" spans="1:22" x14ac:dyDescent="0.2">
      <c r="A6958" s="24">
        <f>1+LARGE($A$11:A6957,1)</f>
        <v>6947</v>
      </c>
      <c r="B6958" s="38" t="str">
        <f>_xlfn.IFNA(IF($U$8="set",VLOOKUP(Search!$A6958,Inventory!$AD$2:$AI$5552,6,FALSE),IF($U$8="Player",VLOOKUP(Search!$A6958,Inventory!$AF$2:$AI$5552,4,FALSE),IF($U$8="BV",VLOOKUP(Search!$A6958,Inventory!$AH$2:$AI$5552,2,FALSE),""))),"")</f>
        <v/>
      </c>
      <c r="C6958" s="38"/>
      <c r="D6958" s="38"/>
      <c r="E6958" s="38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22"/>
    </row>
    <row r="6959" spans="1:22" x14ac:dyDescent="0.2">
      <c r="A6959" s="24">
        <f>1+LARGE($A$11:A6958,1)</f>
        <v>6948</v>
      </c>
      <c r="B6959" s="38" t="str">
        <f>_xlfn.IFNA(IF($U$8="set",VLOOKUP(Search!$A6959,Inventory!$AD$2:$AI$5552,6,FALSE),IF($U$8="Player",VLOOKUP(Search!$A6959,Inventory!$AF$2:$AI$5552,4,FALSE),IF($U$8="BV",VLOOKUP(Search!$A6959,Inventory!$AH$2:$AI$5552,2,FALSE),""))),"")</f>
        <v/>
      </c>
      <c r="C6959" s="38"/>
      <c r="D6959" s="38"/>
      <c r="E6959" s="38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22"/>
    </row>
    <row r="6960" spans="1:22" x14ac:dyDescent="0.2">
      <c r="A6960" s="24">
        <f>1+LARGE($A$11:A6959,1)</f>
        <v>6949</v>
      </c>
      <c r="B6960" s="38" t="str">
        <f>_xlfn.IFNA(IF($U$8="set",VLOOKUP(Search!$A6960,Inventory!$AD$2:$AI$5552,6,FALSE),IF($U$8="Player",VLOOKUP(Search!$A6960,Inventory!$AF$2:$AI$5552,4,FALSE),IF($U$8="BV",VLOOKUP(Search!$A6960,Inventory!$AH$2:$AI$5552,2,FALSE),""))),"")</f>
        <v/>
      </c>
      <c r="C6960" s="38"/>
      <c r="D6960" s="38"/>
      <c r="E6960" s="38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22"/>
    </row>
    <row r="6961" spans="1:22" x14ac:dyDescent="0.2">
      <c r="A6961" s="24">
        <f>1+LARGE($A$11:A6960,1)</f>
        <v>6950</v>
      </c>
      <c r="B6961" s="38" t="str">
        <f>_xlfn.IFNA(IF($U$8="set",VLOOKUP(Search!$A6961,Inventory!$AD$2:$AI$5552,6,FALSE),IF($U$8="Player",VLOOKUP(Search!$A6961,Inventory!$AF$2:$AI$5552,4,FALSE),IF($U$8="BV",VLOOKUP(Search!$A6961,Inventory!$AH$2:$AI$5552,2,FALSE),""))),"")</f>
        <v/>
      </c>
      <c r="C6961" s="38"/>
      <c r="D6961" s="38"/>
      <c r="E6961" s="38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22"/>
    </row>
    <row r="6962" spans="1:22" x14ac:dyDescent="0.2">
      <c r="A6962" s="24">
        <f>1+LARGE($A$11:A6961,1)</f>
        <v>6951</v>
      </c>
      <c r="B6962" s="38" t="str">
        <f>_xlfn.IFNA(IF($U$8="set",VLOOKUP(Search!$A6962,Inventory!$AD$2:$AI$5552,6,FALSE),IF($U$8="Player",VLOOKUP(Search!$A6962,Inventory!$AF$2:$AI$5552,4,FALSE),IF($U$8="BV",VLOOKUP(Search!$A6962,Inventory!$AH$2:$AI$5552,2,FALSE),""))),"")</f>
        <v/>
      </c>
      <c r="C6962" s="38"/>
      <c r="D6962" s="38"/>
      <c r="E6962" s="38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22"/>
    </row>
    <row r="6963" spans="1:22" x14ac:dyDescent="0.2">
      <c r="A6963" s="24">
        <f>1+LARGE($A$11:A6962,1)</f>
        <v>6952</v>
      </c>
      <c r="B6963" s="38" t="str">
        <f>_xlfn.IFNA(IF($U$8="set",VLOOKUP(Search!$A6963,Inventory!$AD$2:$AI$5552,6,FALSE),IF($U$8="Player",VLOOKUP(Search!$A6963,Inventory!$AF$2:$AI$5552,4,FALSE),IF($U$8="BV",VLOOKUP(Search!$A6963,Inventory!$AH$2:$AI$5552,2,FALSE),""))),"")</f>
        <v/>
      </c>
      <c r="C6963" s="38"/>
      <c r="D6963" s="38"/>
      <c r="E6963" s="38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22"/>
    </row>
    <row r="6964" spans="1:22" x14ac:dyDescent="0.2">
      <c r="A6964" s="24">
        <f>1+LARGE($A$11:A6963,1)</f>
        <v>6953</v>
      </c>
      <c r="B6964" s="38" t="str">
        <f>_xlfn.IFNA(IF($U$8="set",VLOOKUP(Search!$A6964,Inventory!$AD$2:$AI$5552,6,FALSE),IF($U$8="Player",VLOOKUP(Search!$A6964,Inventory!$AF$2:$AI$5552,4,FALSE),IF($U$8="BV",VLOOKUP(Search!$A6964,Inventory!$AH$2:$AI$5552,2,FALSE),""))),"")</f>
        <v/>
      </c>
      <c r="C6964" s="38"/>
      <c r="D6964" s="38"/>
      <c r="E6964" s="38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22"/>
    </row>
    <row r="6965" spans="1:22" x14ac:dyDescent="0.2">
      <c r="A6965" s="24">
        <f>1+LARGE($A$11:A6964,1)</f>
        <v>6954</v>
      </c>
      <c r="B6965" s="38" t="str">
        <f>_xlfn.IFNA(IF($U$8="set",VLOOKUP(Search!$A6965,Inventory!$AD$2:$AI$5552,6,FALSE),IF($U$8="Player",VLOOKUP(Search!$A6965,Inventory!$AF$2:$AI$5552,4,FALSE),IF($U$8="BV",VLOOKUP(Search!$A6965,Inventory!$AH$2:$AI$5552,2,FALSE),""))),"")</f>
        <v/>
      </c>
      <c r="C6965" s="38"/>
      <c r="D6965" s="38"/>
      <c r="E6965" s="38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22"/>
    </row>
    <row r="6966" spans="1:22" x14ac:dyDescent="0.2">
      <c r="A6966" s="24">
        <f>1+LARGE($A$11:A6965,1)</f>
        <v>6955</v>
      </c>
      <c r="B6966" s="38" t="str">
        <f>_xlfn.IFNA(IF($U$8="set",VLOOKUP(Search!$A6966,Inventory!$AD$2:$AI$5552,6,FALSE),IF($U$8="Player",VLOOKUP(Search!$A6966,Inventory!$AF$2:$AI$5552,4,FALSE),IF($U$8="BV",VLOOKUP(Search!$A6966,Inventory!$AH$2:$AI$5552,2,FALSE),""))),"")</f>
        <v/>
      </c>
      <c r="C6966" s="38"/>
      <c r="D6966" s="38"/>
      <c r="E6966" s="38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22"/>
    </row>
    <row r="6967" spans="1:22" x14ac:dyDescent="0.2">
      <c r="A6967" s="24">
        <f>1+LARGE($A$11:A6966,1)</f>
        <v>6956</v>
      </c>
      <c r="B6967" s="38" t="str">
        <f>_xlfn.IFNA(IF($U$8="set",VLOOKUP(Search!$A6967,Inventory!$AD$2:$AI$5552,6,FALSE),IF($U$8="Player",VLOOKUP(Search!$A6967,Inventory!$AF$2:$AI$5552,4,FALSE),IF($U$8="BV",VLOOKUP(Search!$A6967,Inventory!$AH$2:$AI$5552,2,FALSE),""))),"")</f>
        <v/>
      </c>
      <c r="C6967" s="38"/>
      <c r="D6967" s="38"/>
      <c r="E6967" s="38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22"/>
    </row>
    <row r="6968" spans="1:22" x14ac:dyDescent="0.2">
      <c r="A6968" s="24">
        <f>1+LARGE($A$11:A6967,1)</f>
        <v>6957</v>
      </c>
      <c r="B6968" s="38" t="str">
        <f>_xlfn.IFNA(IF($U$8="set",VLOOKUP(Search!$A6968,Inventory!$AD$2:$AI$5552,6,FALSE),IF($U$8="Player",VLOOKUP(Search!$A6968,Inventory!$AF$2:$AI$5552,4,FALSE),IF($U$8="BV",VLOOKUP(Search!$A6968,Inventory!$AH$2:$AI$5552,2,FALSE),""))),"")</f>
        <v/>
      </c>
      <c r="C6968" s="38"/>
      <c r="D6968" s="38"/>
      <c r="E6968" s="38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22"/>
    </row>
    <row r="6969" spans="1:22" x14ac:dyDescent="0.2">
      <c r="A6969" s="24">
        <f>1+LARGE($A$11:A6968,1)</f>
        <v>6958</v>
      </c>
      <c r="B6969" s="38" t="str">
        <f>_xlfn.IFNA(IF($U$8="set",VLOOKUP(Search!$A6969,Inventory!$AD$2:$AI$5552,6,FALSE),IF($U$8="Player",VLOOKUP(Search!$A6969,Inventory!$AF$2:$AI$5552,4,FALSE),IF($U$8="BV",VLOOKUP(Search!$A6969,Inventory!$AH$2:$AI$5552,2,FALSE),""))),"")</f>
        <v/>
      </c>
      <c r="C6969" s="38"/>
      <c r="D6969" s="38"/>
      <c r="E6969" s="38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22"/>
    </row>
    <row r="6970" spans="1:22" x14ac:dyDescent="0.2">
      <c r="A6970" s="24">
        <f>1+LARGE($A$11:A6969,1)</f>
        <v>6959</v>
      </c>
      <c r="B6970" s="38" t="str">
        <f>_xlfn.IFNA(IF($U$8="set",VLOOKUP(Search!$A6970,Inventory!$AD$2:$AI$5552,6,FALSE),IF($U$8="Player",VLOOKUP(Search!$A6970,Inventory!$AF$2:$AI$5552,4,FALSE),IF($U$8="BV",VLOOKUP(Search!$A6970,Inventory!$AH$2:$AI$5552,2,FALSE),""))),"")</f>
        <v/>
      </c>
      <c r="C6970" s="38"/>
      <c r="D6970" s="38"/>
      <c r="E6970" s="38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22"/>
    </row>
    <row r="6971" spans="1:22" x14ac:dyDescent="0.2">
      <c r="A6971" s="24">
        <f>1+LARGE($A$11:A6970,1)</f>
        <v>6960</v>
      </c>
      <c r="B6971" s="38" t="str">
        <f>_xlfn.IFNA(IF($U$8="set",VLOOKUP(Search!$A6971,Inventory!$AD$2:$AI$5552,6,FALSE),IF($U$8="Player",VLOOKUP(Search!$A6971,Inventory!$AF$2:$AI$5552,4,FALSE),IF($U$8="BV",VLOOKUP(Search!$A6971,Inventory!$AH$2:$AI$5552,2,FALSE),""))),"")</f>
        <v/>
      </c>
      <c r="C6971" s="38"/>
      <c r="D6971" s="38"/>
      <c r="E6971" s="38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22"/>
    </row>
    <row r="6972" spans="1:22" x14ac:dyDescent="0.2">
      <c r="A6972" s="24">
        <f>1+LARGE($A$11:A6971,1)</f>
        <v>6961</v>
      </c>
      <c r="B6972" s="38" t="str">
        <f>_xlfn.IFNA(IF($U$8="set",VLOOKUP(Search!$A6972,Inventory!$AD$2:$AI$5552,6,FALSE),IF($U$8="Player",VLOOKUP(Search!$A6972,Inventory!$AF$2:$AI$5552,4,FALSE),IF($U$8="BV",VLOOKUP(Search!$A6972,Inventory!$AH$2:$AI$5552,2,FALSE),""))),"")</f>
        <v/>
      </c>
      <c r="C6972" s="38"/>
      <c r="D6972" s="38"/>
      <c r="E6972" s="38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22"/>
    </row>
    <row r="6973" spans="1:22" x14ac:dyDescent="0.2">
      <c r="A6973" s="24">
        <f>1+LARGE($A$11:A6972,1)</f>
        <v>6962</v>
      </c>
      <c r="B6973" s="38" t="str">
        <f>_xlfn.IFNA(IF($U$8="set",VLOOKUP(Search!$A6973,Inventory!$AD$2:$AI$5552,6,FALSE),IF($U$8="Player",VLOOKUP(Search!$A6973,Inventory!$AF$2:$AI$5552,4,FALSE),IF($U$8="BV",VLOOKUP(Search!$A6973,Inventory!$AH$2:$AI$5552,2,FALSE),""))),"")</f>
        <v/>
      </c>
      <c r="C6973" s="38"/>
      <c r="D6973" s="38"/>
      <c r="E6973" s="38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22"/>
    </row>
    <row r="6974" spans="1:22" x14ac:dyDescent="0.2">
      <c r="A6974" s="24">
        <f>1+LARGE($A$11:A6973,1)</f>
        <v>6963</v>
      </c>
      <c r="B6974" s="38" t="str">
        <f>_xlfn.IFNA(IF($U$8="set",VLOOKUP(Search!$A6974,Inventory!$AD$2:$AI$5552,6,FALSE),IF($U$8="Player",VLOOKUP(Search!$A6974,Inventory!$AF$2:$AI$5552,4,FALSE),IF($U$8="BV",VLOOKUP(Search!$A6974,Inventory!$AH$2:$AI$5552,2,FALSE),""))),"")</f>
        <v/>
      </c>
      <c r="C6974" s="38"/>
      <c r="D6974" s="38"/>
      <c r="E6974" s="38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22"/>
    </row>
    <row r="6975" spans="1:22" x14ac:dyDescent="0.2">
      <c r="A6975" s="24">
        <f>1+LARGE($A$11:A6974,1)</f>
        <v>6964</v>
      </c>
      <c r="B6975" s="38" t="str">
        <f>_xlfn.IFNA(IF($U$8="set",VLOOKUP(Search!$A6975,Inventory!$AD$2:$AI$5552,6,FALSE),IF($U$8="Player",VLOOKUP(Search!$A6975,Inventory!$AF$2:$AI$5552,4,FALSE),IF($U$8="BV",VLOOKUP(Search!$A6975,Inventory!$AH$2:$AI$5552,2,FALSE),""))),"")</f>
        <v/>
      </c>
      <c r="C6975" s="38"/>
      <c r="D6975" s="38"/>
      <c r="E6975" s="38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22"/>
    </row>
    <row r="6976" spans="1:22" x14ac:dyDescent="0.2">
      <c r="A6976" s="24">
        <f>1+LARGE($A$11:A6975,1)</f>
        <v>6965</v>
      </c>
      <c r="B6976" s="38" t="str">
        <f>_xlfn.IFNA(IF($U$8="set",VLOOKUP(Search!$A6976,Inventory!$AD$2:$AI$5552,6,FALSE),IF($U$8="Player",VLOOKUP(Search!$A6976,Inventory!$AF$2:$AI$5552,4,FALSE),IF($U$8="BV",VLOOKUP(Search!$A6976,Inventory!$AH$2:$AI$5552,2,FALSE),""))),"")</f>
        <v/>
      </c>
      <c r="C6976" s="38"/>
      <c r="D6976" s="38"/>
      <c r="E6976" s="38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22"/>
    </row>
    <row r="6977" spans="1:22" x14ac:dyDescent="0.2">
      <c r="A6977" s="24">
        <f>1+LARGE($A$11:A6976,1)</f>
        <v>6966</v>
      </c>
      <c r="B6977" s="38" t="str">
        <f>_xlfn.IFNA(IF($U$8="set",VLOOKUP(Search!$A6977,Inventory!$AD$2:$AI$5552,6,FALSE),IF($U$8="Player",VLOOKUP(Search!$A6977,Inventory!$AF$2:$AI$5552,4,FALSE),IF($U$8="BV",VLOOKUP(Search!$A6977,Inventory!$AH$2:$AI$5552,2,FALSE),""))),"")</f>
        <v/>
      </c>
      <c r="C6977" s="38"/>
      <c r="D6977" s="38"/>
      <c r="E6977" s="38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22"/>
    </row>
    <row r="6978" spans="1:22" x14ac:dyDescent="0.2">
      <c r="A6978" s="24">
        <f>1+LARGE($A$11:A6977,1)</f>
        <v>6967</v>
      </c>
      <c r="B6978" s="38" t="str">
        <f>_xlfn.IFNA(IF($U$8="set",VLOOKUP(Search!$A6978,Inventory!$AD$2:$AI$5552,6,FALSE),IF($U$8="Player",VLOOKUP(Search!$A6978,Inventory!$AF$2:$AI$5552,4,FALSE),IF($U$8="BV",VLOOKUP(Search!$A6978,Inventory!$AH$2:$AI$5552,2,FALSE),""))),"")</f>
        <v/>
      </c>
      <c r="C6978" s="38"/>
      <c r="D6978" s="38"/>
      <c r="E6978" s="38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22"/>
    </row>
    <row r="6979" spans="1:22" x14ac:dyDescent="0.2">
      <c r="A6979" s="24">
        <f>1+LARGE($A$11:A6978,1)</f>
        <v>6968</v>
      </c>
      <c r="B6979" s="38" t="str">
        <f>_xlfn.IFNA(IF($U$8="set",VLOOKUP(Search!$A6979,Inventory!$AD$2:$AI$5552,6,FALSE),IF($U$8="Player",VLOOKUP(Search!$A6979,Inventory!$AF$2:$AI$5552,4,FALSE),IF($U$8="BV",VLOOKUP(Search!$A6979,Inventory!$AH$2:$AI$5552,2,FALSE),""))),"")</f>
        <v/>
      </c>
      <c r="C6979" s="38"/>
      <c r="D6979" s="38"/>
      <c r="E6979" s="38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22"/>
    </row>
    <row r="6980" spans="1:22" x14ac:dyDescent="0.2">
      <c r="A6980" s="24">
        <f>1+LARGE($A$11:A6979,1)</f>
        <v>6969</v>
      </c>
      <c r="B6980" s="38" t="str">
        <f>_xlfn.IFNA(IF($U$8="set",VLOOKUP(Search!$A6980,Inventory!$AD$2:$AI$5552,6,FALSE),IF($U$8="Player",VLOOKUP(Search!$A6980,Inventory!$AF$2:$AI$5552,4,FALSE),IF($U$8="BV",VLOOKUP(Search!$A6980,Inventory!$AH$2:$AI$5552,2,FALSE),""))),"")</f>
        <v/>
      </c>
      <c r="C6980" s="38"/>
      <c r="D6980" s="38"/>
      <c r="E6980" s="38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22"/>
    </row>
    <row r="6981" spans="1:22" x14ac:dyDescent="0.2">
      <c r="A6981" s="24">
        <f>1+LARGE($A$11:A6980,1)</f>
        <v>6970</v>
      </c>
      <c r="B6981" s="38" t="str">
        <f>_xlfn.IFNA(IF($U$8="set",VLOOKUP(Search!$A6981,Inventory!$AD$2:$AI$5552,6,FALSE),IF($U$8="Player",VLOOKUP(Search!$A6981,Inventory!$AF$2:$AI$5552,4,FALSE),IF($U$8="BV",VLOOKUP(Search!$A6981,Inventory!$AH$2:$AI$5552,2,FALSE),""))),"")</f>
        <v/>
      </c>
      <c r="C6981" s="38"/>
      <c r="D6981" s="38"/>
      <c r="E6981" s="38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22"/>
    </row>
    <row r="6982" spans="1:22" x14ac:dyDescent="0.2">
      <c r="A6982" s="24">
        <f>1+LARGE($A$11:A6981,1)</f>
        <v>6971</v>
      </c>
      <c r="B6982" s="38" t="str">
        <f>_xlfn.IFNA(IF($U$8="set",VLOOKUP(Search!$A6982,Inventory!$AD$2:$AI$5552,6,FALSE),IF($U$8="Player",VLOOKUP(Search!$A6982,Inventory!$AF$2:$AI$5552,4,FALSE),IF($U$8="BV",VLOOKUP(Search!$A6982,Inventory!$AH$2:$AI$5552,2,FALSE),""))),"")</f>
        <v/>
      </c>
      <c r="C6982" s="38"/>
      <c r="D6982" s="38"/>
      <c r="E6982" s="38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22"/>
    </row>
    <row r="6983" spans="1:22" x14ac:dyDescent="0.2">
      <c r="A6983" s="24">
        <f>1+LARGE($A$11:A6982,1)</f>
        <v>6972</v>
      </c>
      <c r="B6983" s="38" t="str">
        <f>_xlfn.IFNA(IF($U$8="set",VLOOKUP(Search!$A6983,Inventory!$AD$2:$AI$5552,6,FALSE),IF($U$8="Player",VLOOKUP(Search!$A6983,Inventory!$AF$2:$AI$5552,4,FALSE),IF($U$8="BV",VLOOKUP(Search!$A6983,Inventory!$AH$2:$AI$5552,2,FALSE),""))),"")</f>
        <v/>
      </c>
      <c r="C6983" s="38"/>
      <c r="D6983" s="38"/>
      <c r="E6983" s="38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22"/>
    </row>
    <row r="6984" spans="1:22" x14ac:dyDescent="0.2">
      <c r="A6984" s="24">
        <f>1+LARGE($A$11:A6983,1)</f>
        <v>6973</v>
      </c>
      <c r="B6984" s="38" t="str">
        <f>_xlfn.IFNA(IF($U$8="set",VLOOKUP(Search!$A6984,Inventory!$AD$2:$AI$5552,6,FALSE),IF($U$8="Player",VLOOKUP(Search!$A6984,Inventory!$AF$2:$AI$5552,4,FALSE),IF($U$8="BV",VLOOKUP(Search!$A6984,Inventory!$AH$2:$AI$5552,2,FALSE),""))),"")</f>
        <v/>
      </c>
      <c r="C6984" s="38"/>
      <c r="D6984" s="38"/>
      <c r="E6984" s="38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22"/>
    </row>
    <row r="6985" spans="1:22" x14ac:dyDescent="0.2">
      <c r="A6985" s="24">
        <f>1+LARGE($A$11:A6984,1)</f>
        <v>6974</v>
      </c>
      <c r="B6985" s="38" t="str">
        <f>_xlfn.IFNA(IF($U$8="set",VLOOKUP(Search!$A6985,Inventory!$AD$2:$AI$5552,6,FALSE),IF($U$8="Player",VLOOKUP(Search!$A6985,Inventory!$AF$2:$AI$5552,4,FALSE),IF($U$8="BV",VLOOKUP(Search!$A6985,Inventory!$AH$2:$AI$5552,2,FALSE),""))),"")</f>
        <v/>
      </c>
      <c r="C6985" s="38"/>
      <c r="D6985" s="38"/>
      <c r="E6985" s="38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22"/>
    </row>
    <row r="6986" spans="1:22" x14ac:dyDescent="0.2">
      <c r="A6986" s="24">
        <f>1+LARGE($A$11:A6985,1)</f>
        <v>6975</v>
      </c>
      <c r="B6986" s="38" t="str">
        <f>_xlfn.IFNA(IF($U$8="set",VLOOKUP(Search!$A6986,Inventory!$AD$2:$AI$5552,6,FALSE),IF($U$8="Player",VLOOKUP(Search!$A6986,Inventory!$AF$2:$AI$5552,4,FALSE),IF($U$8="BV",VLOOKUP(Search!$A6986,Inventory!$AH$2:$AI$5552,2,FALSE),""))),"")</f>
        <v/>
      </c>
      <c r="C6986" s="38"/>
      <c r="D6986" s="38"/>
      <c r="E6986" s="38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22"/>
    </row>
    <row r="6987" spans="1:22" x14ac:dyDescent="0.2">
      <c r="A6987" s="24">
        <f>1+LARGE($A$11:A6986,1)</f>
        <v>6976</v>
      </c>
      <c r="B6987" s="38" t="str">
        <f>_xlfn.IFNA(IF($U$8="set",VLOOKUP(Search!$A6987,Inventory!$AD$2:$AI$5552,6,FALSE),IF($U$8="Player",VLOOKUP(Search!$A6987,Inventory!$AF$2:$AI$5552,4,FALSE),IF($U$8="BV",VLOOKUP(Search!$A6987,Inventory!$AH$2:$AI$5552,2,FALSE),""))),"")</f>
        <v/>
      </c>
      <c r="C6987" s="38"/>
      <c r="D6987" s="38"/>
      <c r="E6987" s="38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22"/>
    </row>
    <row r="6988" spans="1:22" x14ac:dyDescent="0.2">
      <c r="A6988" s="24">
        <f>1+LARGE($A$11:A6987,1)</f>
        <v>6977</v>
      </c>
      <c r="B6988" s="38" t="str">
        <f>_xlfn.IFNA(IF($U$8="set",VLOOKUP(Search!$A6988,Inventory!$AD$2:$AI$5552,6,FALSE),IF($U$8="Player",VLOOKUP(Search!$A6988,Inventory!$AF$2:$AI$5552,4,FALSE),IF($U$8="BV",VLOOKUP(Search!$A6988,Inventory!$AH$2:$AI$5552,2,FALSE),""))),"")</f>
        <v/>
      </c>
      <c r="C6988" s="38"/>
      <c r="D6988" s="38"/>
      <c r="E6988" s="38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22"/>
    </row>
    <row r="6989" spans="1:22" x14ac:dyDescent="0.2">
      <c r="A6989" s="24">
        <f>1+LARGE($A$11:A6988,1)</f>
        <v>6978</v>
      </c>
      <c r="B6989" s="38" t="str">
        <f>_xlfn.IFNA(IF($U$8="set",VLOOKUP(Search!$A6989,Inventory!$AD$2:$AI$5552,6,FALSE),IF($U$8="Player",VLOOKUP(Search!$A6989,Inventory!$AF$2:$AI$5552,4,FALSE),IF($U$8="BV",VLOOKUP(Search!$A6989,Inventory!$AH$2:$AI$5552,2,FALSE),""))),"")</f>
        <v/>
      </c>
      <c r="C6989" s="38"/>
      <c r="D6989" s="38"/>
      <c r="E6989" s="38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22"/>
    </row>
    <row r="6990" spans="1:22" x14ac:dyDescent="0.2">
      <c r="A6990" s="24">
        <f>1+LARGE($A$11:A6989,1)</f>
        <v>6979</v>
      </c>
      <c r="B6990" s="38" t="str">
        <f>_xlfn.IFNA(IF($U$8="set",VLOOKUP(Search!$A6990,Inventory!$AD$2:$AI$5552,6,FALSE),IF($U$8="Player",VLOOKUP(Search!$A6990,Inventory!$AF$2:$AI$5552,4,FALSE),IF($U$8="BV",VLOOKUP(Search!$A6990,Inventory!$AH$2:$AI$5552,2,FALSE),""))),"")</f>
        <v/>
      </c>
      <c r="C6990" s="38"/>
      <c r="D6990" s="38"/>
      <c r="E6990" s="38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22"/>
    </row>
    <row r="6991" spans="1:22" x14ac:dyDescent="0.2">
      <c r="A6991" s="24">
        <f>1+LARGE($A$11:A6990,1)</f>
        <v>6980</v>
      </c>
      <c r="B6991" s="38" t="str">
        <f>_xlfn.IFNA(IF($U$8="set",VLOOKUP(Search!$A6991,Inventory!$AD$2:$AI$5552,6,FALSE),IF($U$8="Player",VLOOKUP(Search!$A6991,Inventory!$AF$2:$AI$5552,4,FALSE),IF($U$8="BV",VLOOKUP(Search!$A6991,Inventory!$AH$2:$AI$5552,2,FALSE),""))),"")</f>
        <v/>
      </c>
      <c r="C6991" s="38"/>
      <c r="D6991" s="38"/>
      <c r="E6991" s="38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22"/>
    </row>
    <row r="6992" spans="1:22" x14ac:dyDescent="0.2">
      <c r="A6992" s="24">
        <f>1+LARGE($A$11:A6991,1)</f>
        <v>6981</v>
      </c>
      <c r="B6992" s="38" t="str">
        <f>_xlfn.IFNA(IF($U$8="set",VLOOKUP(Search!$A6992,Inventory!$AD$2:$AI$5552,6,FALSE),IF($U$8="Player",VLOOKUP(Search!$A6992,Inventory!$AF$2:$AI$5552,4,FALSE),IF($U$8="BV",VLOOKUP(Search!$A6992,Inventory!$AH$2:$AI$5552,2,FALSE),""))),"")</f>
        <v/>
      </c>
      <c r="C6992" s="38"/>
      <c r="D6992" s="38"/>
      <c r="E6992" s="38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22"/>
    </row>
    <row r="6993" spans="1:22" x14ac:dyDescent="0.2">
      <c r="A6993" s="24">
        <f>1+LARGE($A$11:A6992,1)</f>
        <v>6982</v>
      </c>
      <c r="B6993" s="38" t="str">
        <f>_xlfn.IFNA(IF($U$8="set",VLOOKUP(Search!$A6993,Inventory!$AD$2:$AI$5552,6,FALSE),IF($U$8="Player",VLOOKUP(Search!$A6993,Inventory!$AF$2:$AI$5552,4,FALSE),IF($U$8="BV",VLOOKUP(Search!$A6993,Inventory!$AH$2:$AI$5552,2,FALSE),""))),"")</f>
        <v/>
      </c>
      <c r="C6993" s="38"/>
      <c r="D6993" s="38"/>
      <c r="E6993" s="38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22"/>
    </row>
    <row r="6994" spans="1:22" x14ac:dyDescent="0.2">
      <c r="A6994" s="24">
        <f>1+LARGE($A$11:A6993,1)</f>
        <v>6983</v>
      </c>
      <c r="B6994" s="38" t="str">
        <f>_xlfn.IFNA(IF($U$8="set",VLOOKUP(Search!$A6994,Inventory!$AD$2:$AI$5552,6,FALSE),IF($U$8="Player",VLOOKUP(Search!$A6994,Inventory!$AF$2:$AI$5552,4,FALSE),IF($U$8="BV",VLOOKUP(Search!$A6994,Inventory!$AH$2:$AI$5552,2,FALSE),""))),"")</f>
        <v/>
      </c>
      <c r="C6994" s="38"/>
      <c r="D6994" s="38"/>
      <c r="E6994" s="38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22"/>
    </row>
    <row r="6995" spans="1:22" x14ac:dyDescent="0.2">
      <c r="A6995" s="24">
        <f>1+LARGE($A$11:A6994,1)</f>
        <v>6984</v>
      </c>
      <c r="B6995" s="38" t="str">
        <f>_xlfn.IFNA(IF($U$8="set",VLOOKUP(Search!$A6995,Inventory!$AD$2:$AI$5552,6,FALSE),IF($U$8="Player",VLOOKUP(Search!$A6995,Inventory!$AF$2:$AI$5552,4,FALSE),IF($U$8="BV",VLOOKUP(Search!$A6995,Inventory!$AH$2:$AI$5552,2,FALSE),""))),"")</f>
        <v/>
      </c>
      <c r="C6995" s="38"/>
      <c r="D6995" s="38"/>
      <c r="E6995" s="38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22"/>
    </row>
    <row r="6996" spans="1:22" x14ac:dyDescent="0.2">
      <c r="A6996" s="24">
        <f>1+LARGE($A$11:A6995,1)</f>
        <v>6985</v>
      </c>
      <c r="B6996" s="38" t="str">
        <f>_xlfn.IFNA(IF($U$8="set",VLOOKUP(Search!$A6996,Inventory!$AD$2:$AI$5552,6,FALSE),IF($U$8="Player",VLOOKUP(Search!$A6996,Inventory!$AF$2:$AI$5552,4,FALSE),IF($U$8="BV",VLOOKUP(Search!$A6996,Inventory!$AH$2:$AI$5552,2,FALSE),""))),"")</f>
        <v/>
      </c>
      <c r="C6996" s="38"/>
      <c r="D6996" s="38"/>
      <c r="E6996" s="38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22"/>
    </row>
    <row r="6997" spans="1:22" x14ac:dyDescent="0.2">
      <c r="A6997" s="24">
        <f>1+LARGE($A$11:A6996,1)</f>
        <v>6986</v>
      </c>
      <c r="B6997" s="38" t="str">
        <f>_xlfn.IFNA(IF($U$8="set",VLOOKUP(Search!$A6997,Inventory!$AD$2:$AI$5552,6,FALSE),IF($U$8="Player",VLOOKUP(Search!$A6997,Inventory!$AF$2:$AI$5552,4,FALSE),IF($U$8="BV",VLOOKUP(Search!$A6997,Inventory!$AH$2:$AI$5552,2,FALSE),""))),"")</f>
        <v/>
      </c>
      <c r="C6997" s="38"/>
      <c r="D6997" s="38"/>
      <c r="E6997" s="38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22"/>
    </row>
    <row r="6998" spans="1:22" x14ac:dyDescent="0.2">
      <c r="A6998" s="24">
        <f>1+LARGE($A$11:A6997,1)</f>
        <v>6987</v>
      </c>
      <c r="B6998" s="38" t="str">
        <f>_xlfn.IFNA(IF($U$8="set",VLOOKUP(Search!$A6998,Inventory!$AD$2:$AI$5552,6,FALSE),IF($U$8="Player",VLOOKUP(Search!$A6998,Inventory!$AF$2:$AI$5552,4,FALSE),IF($U$8="BV",VLOOKUP(Search!$A6998,Inventory!$AH$2:$AI$5552,2,FALSE),""))),"")</f>
        <v/>
      </c>
      <c r="C6998" s="38"/>
      <c r="D6998" s="38"/>
      <c r="E6998" s="38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22"/>
    </row>
  </sheetData>
  <sheetProtection sheet="1" objects="1" scenarios="1" selectLockedCells="1"/>
  <mergeCells count="4">
    <mergeCell ref="B11:U11"/>
    <mergeCell ref="B1:U1"/>
    <mergeCell ref="B2:U2"/>
    <mergeCell ref="B10:U10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Lists!$C$1:$C$3</xm:f>
          </x14:formula1>
          <xm:sqref>I8 O4 I4 U4 L4:L8</xm:sqref>
        </x14:dataValidation>
        <x14:dataValidation type="list" allowBlank="1" showInputMessage="1" showErrorMessage="1">
          <x14:formula1>
            <xm:f>Lists!$D$1:$D$2</xm:f>
          </x14:formula1>
          <xm:sqref>I5:I6 C5:C6</xm:sqref>
        </x14:dataValidation>
        <x14:dataValidation type="list" allowBlank="1" showInputMessage="1" showErrorMessage="1">
          <x14:formula1>
            <xm:f>Lists!$H$1:$H$3</xm:f>
          </x14:formula1>
          <xm:sqref>U8</xm:sqref>
        </x14:dataValidation>
        <x14:dataValidation type="list" allowBlank="1" showInputMessage="1">
          <x14:formula1>
            <xm:f>Lists!$A$1:$A$34</xm:f>
          </x14:formula1>
          <xm:sqref>C8</xm:sqref>
        </x14:dataValidation>
        <x14:dataValidation type="list" allowBlank="1" showInputMessage="1" showErrorMessage="1">
          <x14:formula1>
            <xm:f>Lists!$F$1:$F$29</xm:f>
          </x14:formula1>
          <xm:sqref>C4</xm:sqref>
        </x14:dataValidation>
        <x14:dataValidation type="list" allowBlank="1" showInputMessage="1" showErrorMessage="1">
          <x14:formula1>
            <xm:f>Lists!$I$1:$I$4</xm:f>
          </x14:formula1>
          <xm:sqref>O8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autoPageBreaks="0"/>
  </sheetPr>
  <dimension ref="A1:BE3135"/>
  <sheetViews>
    <sheetView topLeftCell="AD1" zoomScale="80" zoomScaleNormal="80" zoomScalePageLayoutView="80" workbookViewId="0">
      <pane xSplit="27" ySplit="2" topLeftCell="BE170" activePane="bottomRight" state="frozen"/>
      <selection activeCell="AD1" sqref="AD1"/>
      <selection pane="topRight" activeCell="BE1" sqref="BE1"/>
      <selection pane="bottomLeft" activeCell="AD3" sqref="AD3"/>
      <selection pane="bottomRight" activeCell="AM188" sqref="AM188"/>
    </sheetView>
  </sheetViews>
  <sheetFormatPr baseColWidth="10" defaultColWidth="10.83203125" defaultRowHeight="16" x14ac:dyDescent="0.2"/>
  <cols>
    <col min="1" max="29" width="4.5" style="2" hidden="1" customWidth="1"/>
    <col min="30" max="30" width="4.83203125" style="46" customWidth="1"/>
    <col min="31" max="31" width="4.83203125" style="46" hidden="1" customWidth="1"/>
    <col min="32" max="32" width="4.83203125" style="46" customWidth="1"/>
    <col min="33" max="33" width="4.83203125" style="46" hidden="1" customWidth="1"/>
    <col min="34" max="34" width="4.83203125" style="46" customWidth="1"/>
    <col min="35" max="35" width="13.33203125" style="3" hidden="1" customWidth="1"/>
    <col min="36" max="36" width="7.1640625" style="7" customWidth="1"/>
    <col min="37" max="37" width="7.1640625" style="18" customWidth="1"/>
    <col min="38" max="38" width="57.33203125" style="4" bestFit="1" customWidth="1"/>
    <col min="39" max="39" width="7.83203125" style="3" customWidth="1"/>
    <col min="40" max="40" width="21.33203125" style="4" customWidth="1"/>
    <col min="41" max="41" width="7.1640625" style="2" customWidth="1"/>
    <col min="42" max="43" width="4.1640625" style="2" customWidth="1"/>
    <col min="44" max="44" width="27.33203125" style="2" bestFit="1" customWidth="1"/>
    <col min="45" max="47" width="7.1640625" style="2" customWidth="1"/>
    <col min="48" max="49" width="7.1640625" style="6" customWidth="1"/>
    <col min="50" max="52" width="7.1640625" style="2" customWidth="1"/>
    <col min="53" max="54" width="10.33203125" style="34" customWidth="1"/>
    <col min="55" max="55" width="10.6640625" style="37" bestFit="1" customWidth="1"/>
    <col min="56" max="56" width="7.83203125" style="4" bestFit="1" customWidth="1"/>
    <col min="57" max="16384" width="10.83203125" style="4"/>
  </cols>
  <sheetData>
    <row r="1" spans="1:56" s="1" customFormat="1" ht="159" customHeight="1" x14ac:dyDescent="0.2">
      <c r="A1" s="1" t="s">
        <v>1901</v>
      </c>
      <c r="B1" s="1" t="s">
        <v>1900</v>
      </c>
      <c r="C1" s="1" t="s">
        <v>2540</v>
      </c>
      <c r="D1" s="1" t="s">
        <v>2619</v>
      </c>
      <c r="E1" s="1" t="s">
        <v>1854</v>
      </c>
      <c r="F1" s="1" t="s">
        <v>1906</v>
      </c>
      <c r="G1" s="1" t="s">
        <v>1956</v>
      </c>
      <c r="H1" s="1" t="s">
        <v>1957</v>
      </c>
      <c r="I1" s="1" t="s">
        <v>1861</v>
      </c>
      <c r="J1" s="1" t="s">
        <v>1862</v>
      </c>
      <c r="K1" s="1" t="s">
        <v>5</v>
      </c>
      <c r="L1" s="1" t="s">
        <v>1943</v>
      </c>
      <c r="M1" s="1" t="s">
        <v>1942</v>
      </c>
      <c r="N1" s="1" t="s">
        <v>1856</v>
      </c>
      <c r="O1" s="1" t="s">
        <v>3</v>
      </c>
      <c r="P1" s="1" t="s">
        <v>18</v>
      </c>
      <c r="Q1" s="1" t="s">
        <v>1858</v>
      </c>
      <c r="R1" s="1" t="s">
        <v>1796</v>
      </c>
      <c r="S1" s="1" t="s">
        <v>1860</v>
      </c>
      <c r="T1" s="1" t="s">
        <v>1899</v>
      </c>
      <c r="U1" s="1" t="s">
        <v>1934</v>
      </c>
      <c r="V1" s="1" t="s">
        <v>1932</v>
      </c>
      <c r="W1" s="1" t="s">
        <v>1940</v>
      </c>
      <c r="X1" s="1" t="s">
        <v>1936</v>
      </c>
      <c r="Y1" s="1" t="s">
        <v>1935</v>
      </c>
      <c r="Z1" s="1" t="s">
        <v>1929</v>
      </c>
      <c r="AA1" s="1" t="s">
        <v>1930</v>
      </c>
      <c r="AB1" s="1" t="s">
        <v>1941</v>
      </c>
      <c r="AC1" s="1" t="s">
        <v>1941</v>
      </c>
      <c r="AD1" s="44">
        <v>0</v>
      </c>
      <c r="AE1" s="44" t="s">
        <v>2303</v>
      </c>
      <c r="AF1" s="44" t="s">
        <v>2304</v>
      </c>
      <c r="AG1" s="44" t="s">
        <v>2306</v>
      </c>
      <c r="AH1" s="44" t="s">
        <v>2307</v>
      </c>
      <c r="AI1" s="1" t="s">
        <v>1855</v>
      </c>
      <c r="AJ1" s="5" t="s">
        <v>1954</v>
      </c>
      <c r="AK1" s="16" t="s">
        <v>1955</v>
      </c>
      <c r="AL1" s="1" t="s">
        <v>0</v>
      </c>
      <c r="AM1" s="1" t="s">
        <v>1</v>
      </c>
      <c r="AN1" s="1" t="s">
        <v>32</v>
      </c>
      <c r="AO1" s="1" t="s">
        <v>1903</v>
      </c>
      <c r="AP1" s="1" t="s">
        <v>1901</v>
      </c>
      <c r="AQ1" s="1" t="s">
        <v>2540</v>
      </c>
      <c r="AR1" s="1" t="s">
        <v>1900</v>
      </c>
      <c r="AS1" s="1" t="s">
        <v>5</v>
      </c>
      <c r="AT1" s="1" t="s">
        <v>6</v>
      </c>
      <c r="AU1" s="1" t="s">
        <v>3</v>
      </c>
      <c r="AV1" s="5" t="s">
        <v>1754</v>
      </c>
      <c r="AW1" s="5" t="s">
        <v>1863</v>
      </c>
      <c r="AX1" s="1" t="s">
        <v>1936</v>
      </c>
      <c r="AY1" s="1" t="s">
        <v>4</v>
      </c>
      <c r="AZ1" s="1" t="s">
        <v>2132</v>
      </c>
      <c r="BA1" s="32" t="str">
        <f>CONCATENATE("BV - ",SUM(BA2:BA10543))</f>
        <v>BV - 19702.9</v>
      </c>
      <c r="BB1" s="32" t="str">
        <f>CONCATENATE("SV - ",SUM(BB2:BB10543))</f>
        <v>SV - 6847</v>
      </c>
      <c r="BC1" s="35" t="s">
        <v>33</v>
      </c>
      <c r="BD1" s="1" t="s">
        <v>1770</v>
      </c>
    </row>
    <row r="2" spans="1:56" s="12" customFormat="1" x14ac:dyDescent="0.2">
      <c r="A2" s="9" t="str">
        <f>IF(Search!$C$5="","",IF(COUNTA(Inventory!$AP2)=1,1,""))</f>
        <v/>
      </c>
      <c r="B2" s="9" t="str">
        <f>IF(Search!$C$4="","",IF(ISNUMBER(SEARCH(Search!$C$4,$AR2))=TRUE,1,""))</f>
        <v/>
      </c>
      <c r="C2" s="9" t="str">
        <f>IF(Search!$C$6="x",IF(COUNTA($AQ2)=1,1,"N"),IF(COUNTA($AQ2)=1,"N",""))</f>
        <v/>
      </c>
      <c r="D2" s="9" t="str">
        <f>IF(Search!$O$8="","",IF(ISNUMBER(SEARCH(Search!$O$8,$BD2))=TRUE,1,""))</f>
        <v/>
      </c>
      <c r="E2" s="9" t="str">
        <f>IF(Search!$C$7="","",IF(ISNUMBER(SEARCH(Search!$C$7,$AN2))=TRUE,1,""))</f>
        <v/>
      </c>
      <c r="F2" s="9" t="str">
        <f>IF(Search!$C$8="","",IF(ISNUMBER(SEARCH(Search!$C$8,$AO2))=TRUE,1,""))</f>
        <v/>
      </c>
      <c r="G2" s="9" t="str">
        <f>IF(Search!$F$4="","",IF(Inventory!$AJ2&lt;Search!$F$4,"",1))</f>
        <v/>
      </c>
      <c r="H2" s="9" t="str">
        <f>IF(Search!$F$5="","",IF(Inventory!$AJ2&gt;Search!$F$5,"",1))</f>
        <v/>
      </c>
      <c r="I2" s="9" t="str">
        <f>IF(Search!$F$7="","",IF(Search!$F$8="",IF(ISNUMBER(SEARCH(Search!$F$7,$AL2))=TRUE,1,""),""))</f>
        <v/>
      </c>
      <c r="J2" s="9" t="str">
        <f>IF($AL2=Search!$F$8,1,"")</f>
        <v/>
      </c>
      <c r="K2" s="9" t="str">
        <f>IF(Search!$I$4="","",IF(COUNTA($AS2)=1,IF(Search!$I$4="N","N",1),""))</f>
        <v/>
      </c>
      <c r="L2" s="9" t="str">
        <f>IF(Search!$I$5="","",IF($AS2="RC",1,""))</f>
        <v/>
      </c>
      <c r="M2" s="9" t="str">
        <f>IF(Search!$I$6="","",IF($AS2="RCP",1,""))</f>
        <v/>
      </c>
      <c r="N2" s="9" t="str">
        <f>IF(Search!$I$8="","",IF(COUNTA($AT2)=1,IF(Search!$I$8="N","N",1),""))</f>
        <v/>
      </c>
      <c r="O2" s="9" t="str">
        <f>IF(Search!$L$4="","",IF(COUNTA($AU2)=1,IF(Search!$L$4="N","N",1),""))</f>
        <v/>
      </c>
      <c r="P2" s="9" t="str">
        <f>IF(Search!$L$5="","",IF(ISNUMBER(SEARCH("Jersey",$AU2))=TRUE,IF(Search!$L$5="N","N",1),""))</f>
        <v/>
      </c>
      <c r="Q2" s="9" t="str">
        <f>IF(Search!$L$6="","",IF(ISNUMBER(SEARCH("Patch",$AU2))=TRUE,IF(Search!$L$6="N","N",1),""))</f>
        <v/>
      </c>
      <c r="R2" s="9" t="str">
        <f>IF(Search!$L$7="","",IF(ISNUMBER(SEARCH("Shield",$AU2))=TRUE,IF(Search!$L$7="N","N",1),""))</f>
        <v/>
      </c>
      <c r="S2" s="9" t="str">
        <f>IF(Search!$L$8="","",IF(ISNUMBER(SEARCH("Stick",$AU2))=TRUE,IF(Search!$L$8="N","N",1),""))</f>
        <v/>
      </c>
      <c r="T2" s="9" t="str">
        <f>IF(Search!$O$4="","",IF(COUNTA($AW2)=1,IF(Search!$O$4="N","N",1),""))</f>
        <v/>
      </c>
      <c r="U2" s="9" t="str">
        <f>IF(Search!$O$5="","",IF($AW2="","",IF($AW2&lt;Search!$O$5,"",1)))</f>
        <v/>
      </c>
      <c r="V2" s="9" t="str">
        <f>IF(Search!$O$6="","",IF($AW2="","",IF($AW2&gt;Search!$O$6,"",1)))</f>
        <v/>
      </c>
      <c r="W2" s="9" t="str">
        <f>IF(Search!$U$4="","",IF($AX2="","",1))</f>
        <v/>
      </c>
      <c r="X2" s="9" t="str">
        <f>IF(Search!$U$5="","",IF(ISNUMBER(SEARCH(Search!$U$5,$AX2))=TRUE,IF(Search!$U$5="N","N",1),""))</f>
        <v/>
      </c>
      <c r="Y2" s="9" t="str">
        <f>IF(Search!$U$6="","",IF($AY2&lt;Search!$U$6,"",1))</f>
        <v/>
      </c>
      <c r="Z2" s="9" t="str">
        <f>IF(Search!$R$4="","",IF(Inventory!$BA2&lt;Search!$R$4,"",1))</f>
        <v/>
      </c>
      <c r="AA2" s="9" t="str">
        <f>IF(Search!$R$5="","",IF($BA2&gt;Search!$R$5,"",1))</f>
        <v/>
      </c>
      <c r="AB2" s="9" t="str">
        <f>IF(Search!$R$6="","",IF($BB2&lt;Search!$R$6,"",1))</f>
        <v/>
      </c>
      <c r="AC2" s="9" t="str">
        <f>IF(Search!$R$7="","",IF($BB2&lt;Search!$R$7,"",1))</f>
        <v/>
      </c>
      <c r="AD2" s="45" t="str">
        <f>IF(COUNTIF($A2:$AC2,"n")&gt;0,"",IF(SUM($A2:$AC2)=COUNTA(Search!$C$4:$C$8,Search!$F$4:$F$8,Search!$I$4:$I$6,Search!$I$8,Search!$L$4:$L$8,Search!$O$4:$O$8,Search!$R$4:$R$7,Search!$U$4:$U$7)-COUNTIF(Search!$C$4:$U$7,"n"),1+LARGE($AD$1:AD1,1),""))</f>
        <v/>
      </c>
      <c r="AE2" s="45" t="str">
        <f t="shared" ref="AE2:AE65" si="0">IF(AD2="","",COUNTIF($AN$2:$AN$10540,"&lt;="&amp;AN2))</f>
        <v/>
      </c>
      <c r="AF2" s="45" t="str">
        <f>IF(AD2="","",COUNTIF($AE$1:$AE1,$AE2)+RANK($AE2,$AE$2:$AE$10540,1))</f>
        <v/>
      </c>
      <c r="AG2" s="45" t="str">
        <f t="shared" ref="AG2:AG65" si="1">IF($AD2="","",COUNTIF($BA$2:$BA$10540,"&lt;="&amp;$BA2))</f>
        <v/>
      </c>
      <c r="AH2" s="45" t="str">
        <f>IF($AD2="","",COUNTIF($AG$1:$AG1,$AG2)+RANK($AG2,$AG$1:$AG$10539,0))</f>
        <v/>
      </c>
      <c r="AI2" s="10" t="str">
        <f t="shared" ref="AI2:AI65" si="2">CONCATENATE(AJ2,"-",AK2," ",AL2," #",AM2," ",AN2," ",AO2," ",AS2," ",AT2," ",AU2," ",AV2,"/",AW2," ",AX2," ",AY2,AZ2," $",BA2)</f>
        <v>1933-34 O-Pee-Chee V304A #12 Joe Primeau TOR RC   /   $600</v>
      </c>
      <c r="AJ2" s="11">
        <v>1933</v>
      </c>
      <c r="AK2" s="17">
        <v>34</v>
      </c>
      <c r="AL2" s="12" t="s">
        <v>34</v>
      </c>
      <c r="AM2" s="10">
        <v>12</v>
      </c>
      <c r="AN2" s="12" t="s">
        <v>35</v>
      </c>
      <c r="AO2" s="9" t="s">
        <v>1904</v>
      </c>
      <c r="AP2" s="9"/>
      <c r="AQ2" s="9"/>
      <c r="AR2" s="14" t="s">
        <v>2461</v>
      </c>
      <c r="AS2" s="9" t="s">
        <v>2</v>
      </c>
      <c r="AT2" s="9"/>
      <c r="AU2" s="9"/>
      <c r="AV2" s="13"/>
      <c r="AW2" s="13"/>
      <c r="AX2" s="9"/>
      <c r="AY2" s="9"/>
      <c r="AZ2" s="9"/>
      <c r="BA2" s="33">
        <v>600</v>
      </c>
      <c r="BB2" s="33"/>
      <c r="BC2" s="36"/>
      <c r="BD2" s="12" t="s">
        <v>1771</v>
      </c>
    </row>
    <row r="3" spans="1:56" s="12" customFormat="1" x14ac:dyDescent="0.2">
      <c r="A3" s="9" t="str">
        <f>IF(Search!$C$5="","",IF(COUNTA(Inventory!$AP3)=1,1,""))</f>
        <v/>
      </c>
      <c r="B3" s="9" t="str">
        <f>IF(Search!$C$4="","",IF(ISNUMBER(SEARCH(Search!$C$4,$AR3))=TRUE,1,""))</f>
        <v/>
      </c>
      <c r="C3" s="9" t="str">
        <f>IF(Search!$C$6="x",IF(COUNTA($AQ3)=1,1,"N"),IF(COUNTA($AQ3)=1,"N",""))</f>
        <v/>
      </c>
      <c r="D3" s="9" t="str">
        <f>IF(Search!$O$8="","",IF(ISNUMBER(SEARCH(Search!$O$8,$BD3))=TRUE,1,""))</f>
        <v/>
      </c>
      <c r="E3" s="9" t="str">
        <f>IF(Search!$C$7="","",IF(ISNUMBER(SEARCH(Search!$C$7,$AN3))=TRUE,1,""))</f>
        <v/>
      </c>
      <c r="F3" s="9" t="str">
        <f>IF(Search!$C$8="","",IF(ISNUMBER(SEARCH(Search!$C$8,$AO3))=TRUE,1,""))</f>
        <v/>
      </c>
      <c r="G3" s="9" t="str">
        <f>IF(Search!$F$4="","",IF(Inventory!$AJ3&lt;Search!$F$4,"",1))</f>
        <v/>
      </c>
      <c r="H3" s="9" t="str">
        <f>IF(Search!$F$5="","",IF(Inventory!$AJ3&gt;Search!$F$5,"",1))</f>
        <v/>
      </c>
      <c r="I3" s="9" t="str">
        <f>IF(Search!$F$7="","",IF(Search!$F$8="",IF(ISNUMBER(SEARCH(Search!$F$7,$AL3))=TRUE,1,""),""))</f>
        <v/>
      </c>
      <c r="J3" s="9" t="str">
        <f>IF($AL3=Search!$F$8,1,"")</f>
        <v/>
      </c>
      <c r="K3" s="9" t="str">
        <f>IF(Search!$I$4="","",IF(COUNTA($AS3)=1,IF(Search!$I$4="N","N",1),""))</f>
        <v/>
      </c>
      <c r="L3" s="9" t="str">
        <f>IF(Search!$I$5="","",IF($AS3="RC",1,""))</f>
        <v/>
      </c>
      <c r="M3" s="9" t="str">
        <f>IF(Search!$I$6="","",IF($AS3="RCP",1,""))</f>
        <v/>
      </c>
      <c r="N3" s="9" t="str">
        <f>IF(Search!$I$8="","",IF(COUNTA($AT3)=1,IF(Search!$I$8="N","N",1),""))</f>
        <v/>
      </c>
      <c r="O3" s="9" t="str">
        <f>IF(Search!$L$4="","",IF(COUNTA($AU3)=1,IF(Search!$L$4="N","N",1),""))</f>
        <v/>
      </c>
      <c r="P3" s="9" t="str">
        <f>IF(Search!$L$5="","",IF(ISNUMBER(SEARCH("Jersey",$AU3))=TRUE,IF(Search!$L$5="N","N",1),""))</f>
        <v/>
      </c>
      <c r="Q3" s="9" t="str">
        <f>IF(Search!$L$6="","",IF(ISNUMBER(SEARCH("Patch",$AU3))=TRUE,IF(Search!$L$6="N","N",1),""))</f>
        <v/>
      </c>
      <c r="R3" s="9" t="str">
        <f>IF(Search!$L$7="","",IF(ISNUMBER(SEARCH("Shield",$AU3))=TRUE,IF(Search!$L$7="N","N",1),""))</f>
        <v/>
      </c>
      <c r="S3" s="9" t="str">
        <f>IF(Search!$L$8="","",IF(ISNUMBER(SEARCH("Stick",$AU3))=TRUE,IF(Search!$L$8="N","N",1),""))</f>
        <v/>
      </c>
      <c r="T3" s="9" t="str">
        <f>IF(Search!$O$4="","",IF(COUNTA($AW3)=1,IF(Search!$O$4="N","N",1),""))</f>
        <v/>
      </c>
      <c r="U3" s="9" t="str">
        <f>IF(Search!$O$5="","",IF($AW3="","",IF($AW3&lt;Search!$O$5,"",1)))</f>
        <v/>
      </c>
      <c r="V3" s="9" t="str">
        <f>IF(Search!$O$6="","",IF($AW3="","",IF($AW3&gt;Search!$O$6,"",1)))</f>
        <v/>
      </c>
      <c r="W3" s="9" t="str">
        <f>IF(Search!$U$4="","",IF($AX3="","",1))</f>
        <v/>
      </c>
      <c r="X3" s="9" t="str">
        <f>IF(Search!$U$5="","",IF(ISNUMBER(SEARCH(Search!$U$5,$AX3))=TRUE,IF(Search!$U$5="N","N",1),""))</f>
        <v/>
      </c>
      <c r="Y3" s="9" t="str">
        <f>IF(Search!$U$6="","",IF($AY3&lt;Search!$U$6,"",1))</f>
        <v/>
      </c>
      <c r="Z3" s="9" t="str">
        <f>IF(Search!$R$4="","",IF(Inventory!$BA3&lt;Search!$R$4,"",1))</f>
        <v/>
      </c>
      <c r="AA3" s="9" t="str">
        <f>IF(Search!$R$5="","",IF($BA3&gt;Search!$R$5,"",1))</f>
        <v/>
      </c>
      <c r="AB3" s="9" t="str">
        <f>IF(Search!$R$6="","",IF($BB3&lt;Search!$R$6,"",1))</f>
        <v/>
      </c>
      <c r="AC3" s="9" t="str">
        <f>IF(Search!$R$7="","",IF($BB3&lt;Search!$R$7,"",1))</f>
        <v/>
      </c>
      <c r="AD3" s="45" t="str">
        <f>IF(COUNTIF($A3:$AC3,"n")&gt;0,"",IF(SUM($A3:$AC3)=COUNTA(Search!$C$4:$C$8,Search!$F$4:$F$8,Search!$I$4:$I$6,Search!$I$8,Search!$L$4:$L$8,Search!$O$4:$O$8,Search!$R$4:$R$7,Search!$U$4:$U$7)-COUNTIF(Search!$C$4:$U$7,"n"),1+LARGE($AD$1:AD2,1),""))</f>
        <v/>
      </c>
      <c r="AE3" s="45" t="str">
        <f t="shared" si="0"/>
        <v/>
      </c>
      <c r="AF3" s="45" t="str">
        <f>IF(AD3="","",COUNTIF($AE$1:$AE2,$AE3)+RANK($AE3,$AE$2:$AE$10540,1))</f>
        <v/>
      </c>
      <c r="AG3" s="45" t="str">
        <f t="shared" si="1"/>
        <v/>
      </c>
      <c r="AH3" s="45" t="str">
        <f>IF($AD3="","",COUNTIF($AG$1:$AG2,$AG3)+RANK($AG3,$AG$1:$AG$10539,0))</f>
        <v/>
      </c>
      <c r="AI3" s="10" t="str">
        <f t="shared" si="2"/>
        <v>1933-34 O-Pee-Chee V304A #35 Harold Cotton TOR RC   /   $250</v>
      </c>
      <c r="AJ3" s="11">
        <v>1933</v>
      </c>
      <c r="AK3" s="17">
        <v>34</v>
      </c>
      <c r="AL3" s="12" t="s">
        <v>34</v>
      </c>
      <c r="AM3" s="10">
        <v>35</v>
      </c>
      <c r="AN3" s="12" t="s">
        <v>36</v>
      </c>
      <c r="AO3" s="9" t="s">
        <v>1904</v>
      </c>
      <c r="AP3" s="9"/>
      <c r="AQ3" s="9"/>
      <c r="AR3" s="14" t="s">
        <v>2461</v>
      </c>
      <c r="AS3" s="9" t="s">
        <v>2</v>
      </c>
      <c r="AT3" s="9"/>
      <c r="AU3" s="9"/>
      <c r="AV3" s="13"/>
      <c r="AW3" s="13"/>
      <c r="AX3" s="9"/>
      <c r="AY3" s="9"/>
      <c r="AZ3" s="9"/>
      <c r="BA3" s="33">
        <v>250</v>
      </c>
      <c r="BB3" s="33"/>
      <c r="BC3" s="36"/>
      <c r="BD3" s="12" t="s">
        <v>1771</v>
      </c>
    </row>
    <row r="4" spans="1:56" s="12" customFormat="1" x14ac:dyDescent="0.2">
      <c r="A4" s="9" t="str">
        <f>IF(Search!$C$5="","",IF(COUNTA(Inventory!$AP4)=1,1,""))</f>
        <v/>
      </c>
      <c r="B4" s="9" t="str">
        <f>IF(Search!$C$4="","",IF(ISNUMBER(SEARCH(Search!$C$4,$AR4))=TRUE,1,""))</f>
        <v/>
      </c>
      <c r="C4" s="9" t="str">
        <f>IF(Search!$C$6="x",IF(COUNTA($AQ4)=1,1,"N"),IF(COUNTA($AQ4)=1,"N",""))</f>
        <v/>
      </c>
      <c r="D4" s="9" t="str">
        <f>IF(Search!$O$8="","",IF(ISNUMBER(SEARCH(Search!$O$8,$BD4))=TRUE,1,""))</f>
        <v/>
      </c>
      <c r="E4" s="9" t="str">
        <f>IF(Search!$C$7="","",IF(ISNUMBER(SEARCH(Search!$C$7,$AN4))=TRUE,1,""))</f>
        <v/>
      </c>
      <c r="F4" s="9" t="str">
        <f>IF(Search!$C$8="","",IF(ISNUMBER(SEARCH(Search!$C$8,$AO4))=TRUE,1,""))</f>
        <v/>
      </c>
      <c r="G4" s="9" t="str">
        <f>IF(Search!$F$4="","",IF(Inventory!$AJ4&lt;Search!$F$4,"",1))</f>
        <v/>
      </c>
      <c r="H4" s="9" t="str">
        <f>IF(Search!$F$5="","",IF(Inventory!$AJ4&gt;Search!$F$5,"",1))</f>
        <v/>
      </c>
      <c r="I4" s="9" t="str">
        <f>IF(Search!$F$7="","",IF(Search!$F$8="",IF(ISNUMBER(SEARCH(Search!$F$7,$AL4))=TRUE,1,""),""))</f>
        <v/>
      </c>
      <c r="J4" s="9" t="str">
        <f>IF($AL4=Search!$F$8,1,"")</f>
        <v/>
      </c>
      <c r="K4" s="9" t="str">
        <f>IF(Search!$I$4="","",IF(COUNTA($AS4)=1,IF(Search!$I$4="N","N",1),""))</f>
        <v/>
      </c>
      <c r="L4" s="9" t="str">
        <f>IF(Search!$I$5="","",IF($AS4="RC",1,""))</f>
        <v/>
      </c>
      <c r="M4" s="9" t="str">
        <f>IF(Search!$I$6="","",IF($AS4="RCP",1,""))</f>
        <v/>
      </c>
      <c r="N4" s="9" t="str">
        <f>IF(Search!$I$8="","",IF(COUNTA($AT4)=1,IF(Search!$I$8="N","N",1),""))</f>
        <v/>
      </c>
      <c r="O4" s="9" t="str">
        <f>IF(Search!$L$4="","",IF(COUNTA($AU4)=1,IF(Search!$L$4="N","N",1),""))</f>
        <v/>
      </c>
      <c r="P4" s="9" t="str">
        <f>IF(Search!$L$5="","",IF(ISNUMBER(SEARCH("Jersey",$AU4))=TRUE,IF(Search!$L$5="N","N",1),""))</f>
        <v/>
      </c>
      <c r="Q4" s="9" t="str">
        <f>IF(Search!$L$6="","",IF(ISNUMBER(SEARCH("Patch",$AU4))=TRUE,IF(Search!$L$6="N","N",1),""))</f>
        <v/>
      </c>
      <c r="R4" s="9" t="str">
        <f>IF(Search!$L$7="","",IF(ISNUMBER(SEARCH("Shield",$AU4))=TRUE,IF(Search!$L$7="N","N",1),""))</f>
        <v/>
      </c>
      <c r="S4" s="9" t="str">
        <f>IF(Search!$L$8="","",IF(ISNUMBER(SEARCH("Stick",$AU4))=TRUE,IF(Search!$L$8="N","N",1),""))</f>
        <v/>
      </c>
      <c r="T4" s="9" t="str">
        <f>IF(Search!$O$4="","",IF(COUNTA($AW4)=1,IF(Search!$O$4="N","N",1),""))</f>
        <v/>
      </c>
      <c r="U4" s="9" t="str">
        <f>IF(Search!$O$5="","",IF($AW4="","",IF($AW4&lt;Search!$O$5,"",1)))</f>
        <v/>
      </c>
      <c r="V4" s="9" t="str">
        <f>IF(Search!$O$6="","",IF($AW4="","",IF($AW4&gt;Search!$O$6,"",1)))</f>
        <v/>
      </c>
      <c r="W4" s="9" t="str">
        <f>IF(Search!$U$4="","",IF($AX4="","",1))</f>
        <v/>
      </c>
      <c r="X4" s="9" t="str">
        <f>IF(Search!$U$5="","",IF(ISNUMBER(SEARCH(Search!$U$5,$AX4))=TRUE,IF(Search!$U$5="N","N",1),""))</f>
        <v/>
      </c>
      <c r="Y4" s="9" t="str">
        <f>IF(Search!$U$6="","",IF($AY4&lt;Search!$U$6,"",1))</f>
        <v/>
      </c>
      <c r="Z4" s="9" t="str">
        <f>IF(Search!$R$4="","",IF(Inventory!$BA4&lt;Search!$R$4,"",1))</f>
        <v/>
      </c>
      <c r="AA4" s="9" t="str">
        <f>IF(Search!$R$5="","",IF($BA4&gt;Search!$R$5,"",1))</f>
        <v/>
      </c>
      <c r="AB4" s="9" t="str">
        <f>IF(Search!$R$6="","",IF($BB4&lt;Search!$R$6,"",1))</f>
        <v/>
      </c>
      <c r="AC4" s="9" t="str">
        <f>IF(Search!$R$7="","",IF($BB4&lt;Search!$R$7,"",1))</f>
        <v/>
      </c>
      <c r="AD4" s="45" t="str">
        <f>IF(COUNTIF($A4:$AC4,"n")&gt;0,"",IF(SUM($A4:$AC4)=COUNTA(Search!$C$4:$C$8,Search!$F$4:$F$8,Search!$I$4:$I$6,Search!$I$8,Search!$L$4:$L$8,Search!$O$4:$O$8,Search!$R$4:$R$7,Search!$U$4:$U$7)-COUNTIF(Search!$C$4:$U$7,"n"),1+LARGE($AD$1:AD3,1),""))</f>
        <v/>
      </c>
      <c r="AE4" s="45" t="str">
        <f t="shared" si="0"/>
        <v/>
      </c>
      <c r="AF4" s="45" t="str">
        <f>IF(AD4="","",COUNTIF($AE$1:$AE3,$AE4)+RANK($AE4,$AE$2:$AE$10540,1))</f>
        <v/>
      </c>
      <c r="AG4" s="45" t="str">
        <f t="shared" si="1"/>
        <v/>
      </c>
      <c r="AH4" s="45" t="str">
        <f>IF($AD4="","",COUNTIF($AG$1:$AG3,$AG4)+RANK($AG4,$AG$1:$AG$10539,0))</f>
        <v/>
      </c>
      <c r="AI4" s="10" t="str">
        <f t="shared" si="2"/>
        <v>1951-52 Parkhurst #86 Teeder Kennedy TOR RC   / PSA 6 $275</v>
      </c>
      <c r="AJ4" s="11">
        <v>1951</v>
      </c>
      <c r="AK4" s="17">
        <v>52</v>
      </c>
      <c r="AL4" s="12" t="s">
        <v>37</v>
      </c>
      <c r="AM4" s="10">
        <v>86</v>
      </c>
      <c r="AN4" s="12" t="s">
        <v>38</v>
      </c>
      <c r="AO4" s="9" t="s">
        <v>1904</v>
      </c>
      <c r="AP4" s="9"/>
      <c r="AQ4" s="9"/>
      <c r="AR4" s="14" t="s">
        <v>2461</v>
      </c>
      <c r="AS4" s="9" t="s">
        <v>2</v>
      </c>
      <c r="AT4" s="9"/>
      <c r="AU4" s="9"/>
      <c r="AV4" s="13"/>
      <c r="AW4" s="13"/>
      <c r="AX4" s="9" t="s">
        <v>1937</v>
      </c>
      <c r="AY4" s="9">
        <v>6</v>
      </c>
      <c r="AZ4" s="9"/>
      <c r="BA4" s="33">
        <v>275</v>
      </c>
      <c r="BB4" s="33"/>
      <c r="BC4" s="36"/>
      <c r="BD4" s="12" t="s">
        <v>1771</v>
      </c>
    </row>
    <row r="5" spans="1:56" s="12" customFormat="1" x14ac:dyDescent="0.2">
      <c r="A5" s="9" t="str">
        <f>IF(Search!$C$5="","",IF(COUNTA(Inventory!$AP5)=1,1,""))</f>
        <v/>
      </c>
      <c r="B5" s="9" t="str">
        <f>IF(Search!$C$4="","",IF(ISNUMBER(SEARCH(Search!$C$4,$AR5))=TRUE,1,""))</f>
        <v/>
      </c>
      <c r="C5" s="9" t="str">
        <f>IF(Search!$C$6="x",IF(COUNTA($AQ5)=1,1,"N"),IF(COUNTA($AQ5)=1,"N",""))</f>
        <v/>
      </c>
      <c r="D5" s="9" t="str">
        <f>IF(Search!$O$8="","",IF(ISNUMBER(SEARCH(Search!$O$8,$BD5))=TRUE,1,""))</f>
        <v/>
      </c>
      <c r="E5" s="9" t="str">
        <f>IF(Search!$C$7="","",IF(ISNUMBER(SEARCH(Search!$C$7,$AN5))=TRUE,1,""))</f>
        <v/>
      </c>
      <c r="F5" s="9" t="str">
        <f>IF(Search!$C$8="","",IF(ISNUMBER(SEARCH(Search!$C$8,$AO5))=TRUE,1,""))</f>
        <v/>
      </c>
      <c r="G5" s="9" t="str">
        <f>IF(Search!$F$4="","",IF(Inventory!$AJ5&lt;Search!$F$4,"",1))</f>
        <v/>
      </c>
      <c r="H5" s="9" t="str">
        <f>IF(Search!$F$5="","",IF(Inventory!$AJ5&gt;Search!$F$5,"",1))</f>
        <v/>
      </c>
      <c r="I5" s="9" t="str">
        <f>IF(Search!$F$7="","",IF(Search!$F$8="",IF(ISNUMBER(SEARCH(Search!$F$7,$AL5))=TRUE,1,""),""))</f>
        <v/>
      </c>
      <c r="J5" s="9" t="str">
        <f>IF($AL5=Search!$F$8,1,"")</f>
        <v/>
      </c>
      <c r="K5" s="9" t="str">
        <f>IF(Search!$I$4="","",IF(COUNTA($AS5)=1,IF(Search!$I$4="N","N",1),""))</f>
        <v/>
      </c>
      <c r="L5" s="9" t="str">
        <f>IF(Search!$I$5="","",IF($AS5="RC",1,""))</f>
        <v/>
      </c>
      <c r="M5" s="9" t="str">
        <f>IF(Search!$I$6="","",IF($AS5="RCP",1,""))</f>
        <v/>
      </c>
      <c r="N5" s="9" t="str">
        <f>IF(Search!$I$8="","",IF(COUNTA($AT5)=1,IF(Search!$I$8="N","N",1),""))</f>
        <v/>
      </c>
      <c r="O5" s="9" t="str">
        <f>IF(Search!$L$4="","",IF(COUNTA($AU5)=1,IF(Search!$L$4="N","N",1),""))</f>
        <v/>
      </c>
      <c r="P5" s="9" t="str">
        <f>IF(Search!$L$5="","",IF(ISNUMBER(SEARCH("Jersey",$AU5))=TRUE,IF(Search!$L$5="N","N",1),""))</f>
        <v/>
      </c>
      <c r="Q5" s="9" t="str">
        <f>IF(Search!$L$6="","",IF(ISNUMBER(SEARCH("Patch",$AU5))=TRUE,IF(Search!$L$6="N","N",1),""))</f>
        <v/>
      </c>
      <c r="R5" s="9" t="str">
        <f>IF(Search!$L$7="","",IF(ISNUMBER(SEARCH("Shield",$AU5))=TRUE,IF(Search!$L$7="N","N",1),""))</f>
        <v/>
      </c>
      <c r="S5" s="9" t="str">
        <f>IF(Search!$L$8="","",IF(ISNUMBER(SEARCH("Stick",$AU5))=TRUE,IF(Search!$L$8="N","N",1),""))</f>
        <v/>
      </c>
      <c r="T5" s="9" t="str">
        <f>IF(Search!$O$4="","",IF(COUNTA($AW5)=1,IF(Search!$O$4="N","N",1),""))</f>
        <v/>
      </c>
      <c r="U5" s="9" t="str">
        <f>IF(Search!$O$5="","",IF($AW5="","",IF($AW5&lt;Search!$O$5,"",1)))</f>
        <v/>
      </c>
      <c r="V5" s="9" t="str">
        <f>IF(Search!$O$6="","",IF($AW5="","",IF($AW5&gt;Search!$O$6,"",1)))</f>
        <v/>
      </c>
      <c r="W5" s="9" t="str">
        <f>IF(Search!$U$4="","",IF($AX5="","",1))</f>
        <v/>
      </c>
      <c r="X5" s="9" t="str">
        <f>IF(Search!$U$5="","",IF(ISNUMBER(SEARCH(Search!$U$5,$AX5))=TRUE,IF(Search!$U$5="N","N",1),""))</f>
        <v/>
      </c>
      <c r="Y5" s="9" t="str">
        <f>IF(Search!$U$6="","",IF($AY5&lt;Search!$U$6,"",1))</f>
        <v/>
      </c>
      <c r="Z5" s="9" t="str">
        <f>IF(Search!$R$4="","",IF(Inventory!$BA5&lt;Search!$R$4,"",1))</f>
        <v/>
      </c>
      <c r="AA5" s="9" t="str">
        <f>IF(Search!$R$5="","",IF($BA5&gt;Search!$R$5,"",1))</f>
        <v/>
      </c>
      <c r="AB5" s="9" t="str">
        <f>IF(Search!$R$6="","",IF($BB5&lt;Search!$R$6,"",1))</f>
        <v/>
      </c>
      <c r="AC5" s="9" t="str">
        <f>IF(Search!$R$7="","",IF($BB5&lt;Search!$R$7,"",1))</f>
        <v/>
      </c>
      <c r="AD5" s="45" t="str">
        <f>IF(COUNTIF($A5:$AC5,"n")&gt;0,"",IF(SUM($A5:$AC5)=COUNTA(Search!$C$4:$C$8,Search!$F$4:$F$8,Search!$I$4:$I$6,Search!$I$8,Search!$L$4:$L$8,Search!$O$4:$O$8,Search!$R$4:$R$7,Search!$U$4:$U$7)-COUNTIF(Search!$C$4:$U$7,"n"),1+LARGE($AD$1:AD4,1),""))</f>
        <v/>
      </c>
      <c r="AE5" s="45" t="str">
        <f t="shared" si="0"/>
        <v/>
      </c>
      <c r="AF5" s="45" t="str">
        <f>IF(AD5="","",COUNTIF($AE$1:$AE4,$AE5)+RANK($AE5,$AE$2:$AE$10540,1))</f>
        <v/>
      </c>
      <c r="AG5" s="45" t="str">
        <f t="shared" si="1"/>
        <v/>
      </c>
      <c r="AH5" s="45" t="str">
        <f>IF($AD5="","",COUNTIF($AG$1:$AG4,$AG5)+RANK($AG5,$AG$1:$AG$10539,0))</f>
        <v/>
      </c>
      <c r="AI5" s="10" t="str">
        <f t="shared" si="2"/>
        <v>1952-53 Parkhurst #51 George Armstrong TOR RC   / PSA 6 $250</v>
      </c>
      <c r="AJ5" s="11">
        <v>1952</v>
      </c>
      <c r="AK5" s="17">
        <v>53</v>
      </c>
      <c r="AL5" s="12" t="s">
        <v>37</v>
      </c>
      <c r="AM5" s="10">
        <v>51</v>
      </c>
      <c r="AN5" s="12" t="s">
        <v>39</v>
      </c>
      <c r="AO5" s="9" t="s">
        <v>1904</v>
      </c>
      <c r="AP5" s="9"/>
      <c r="AQ5" s="9"/>
      <c r="AR5" s="14" t="s">
        <v>2461</v>
      </c>
      <c r="AS5" s="9" t="s">
        <v>2</v>
      </c>
      <c r="AT5" s="9"/>
      <c r="AU5" s="9"/>
      <c r="AV5" s="13"/>
      <c r="AW5" s="13"/>
      <c r="AX5" s="9" t="s">
        <v>1937</v>
      </c>
      <c r="AY5" s="9">
        <v>6</v>
      </c>
      <c r="AZ5" s="9"/>
      <c r="BA5" s="33">
        <v>250</v>
      </c>
      <c r="BB5" s="33"/>
      <c r="BC5" s="36"/>
      <c r="BD5" s="12" t="s">
        <v>1771</v>
      </c>
    </row>
    <row r="6" spans="1:56" s="12" customFormat="1" x14ac:dyDescent="0.2">
      <c r="A6" s="9" t="str">
        <f>IF(Search!$C$5="","",IF(COUNTA(Inventory!$AP6)=1,1,""))</f>
        <v/>
      </c>
      <c r="B6" s="9" t="str">
        <f>IF(Search!$C$4="","",IF(ISNUMBER(SEARCH(Search!$C$4,$AR6))=TRUE,1,""))</f>
        <v/>
      </c>
      <c r="C6" s="9" t="str">
        <f>IF(Search!$C$6="x",IF(COUNTA($AQ6)=1,1,"N"),IF(COUNTA($AQ6)=1,"N",""))</f>
        <v/>
      </c>
      <c r="D6" s="9" t="str">
        <f>IF(Search!$O$8="","",IF(ISNUMBER(SEARCH(Search!$O$8,$BD6))=TRUE,1,""))</f>
        <v/>
      </c>
      <c r="E6" s="9" t="str">
        <f>IF(Search!$C$7="","",IF(ISNUMBER(SEARCH(Search!$C$7,$AN6))=TRUE,1,""))</f>
        <v/>
      </c>
      <c r="F6" s="9" t="str">
        <f>IF(Search!$C$8="","",IF(ISNUMBER(SEARCH(Search!$C$8,$AO6))=TRUE,1,""))</f>
        <v/>
      </c>
      <c r="G6" s="9" t="str">
        <f>IF(Search!$F$4="","",IF(Inventory!$AJ6&lt;Search!$F$4,"",1))</f>
        <v/>
      </c>
      <c r="H6" s="9" t="str">
        <f>IF(Search!$F$5="","",IF(Inventory!$AJ6&gt;Search!$F$5,"",1))</f>
        <v/>
      </c>
      <c r="I6" s="9" t="str">
        <f>IF(Search!$F$7="","",IF(Search!$F$8="",IF(ISNUMBER(SEARCH(Search!$F$7,$AL6))=TRUE,1,""),""))</f>
        <v/>
      </c>
      <c r="J6" s="9" t="str">
        <f>IF($AL6=Search!$F$8,1,"")</f>
        <v/>
      </c>
      <c r="K6" s="9" t="str">
        <f>IF(Search!$I$4="","",IF(COUNTA($AS6)=1,IF(Search!$I$4="N","N",1),""))</f>
        <v/>
      </c>
      <c r="L6" s="9" t="str">
        <f>IF(Search!$I$5="","",IF($AS6="RC",1,""))</f>
        <v/>
      </c>
      <c r="M6" s="9" t="str">
        <f>IF(Search!$I$6="","",IF($AS6="RCP",1,""))</f>
        <v/>
      </c>
      <c r="N6" s="9" t="str">
        <f>IF(Search!$I$8="","",IF(COUNTA($AT6)=1,IF(Search!$I$8="N","N",1),""))</f>
        <v/>
      </c>
      <c r="O6" s="9" t="str">
        <f>IF(Search!$L$4="","",IF(COUNTA($AU6)=1,IF(Search!$L$4="N","N",1),""))</f>
        <v/>
      </c>
      <c r="P6" s="9" t="str">
        <f>IF(Search!$L$5="","",IF(ISNUMBER(SEARCH("Jersey",$AU6))=TRUE,IF(Search!$L$5="N","N",1),""))</f>
        <v/>
      </c>
      <c r="Q6" s="9" t="str">
        <f>IF(Search!$L$6="","",IF(ISNUMBER(SEARCH("Patch",$AU6))=TRUE,IF(Search!$L$6="N","N",1),""))</f>
        <v/>
      </c>
      <c r="R6" s="9" t="str">
        <f>IF(Search!$L$7="","",IF(ISNUMBER(SEARCH("Shield",$AU6))=TRUE,IF(Search!$L$7="N","N",1),""))</f>
        <v/>
      </c>
      <c r="S6" s="9" t="str">
        <f>IF(Search!$L$8="","",IF(ISNUMBER(SEARCH("Stick",$AU6))=TRUE,IF(Search!$L$8="N","N",1),""))</f>
        <v/>
      </c>
      <c r="T6" s="9" t="str">
        <f>IF(Search!$O$4="","",IF(COUNTA($AW6)=1,IF(Search!$O$4="N","N",1),""))</f>
        <v/>
      </c>
      <c r="U6" s="9" t="str">
        <f>IF(Search!$O$5="","",IF($AW6="","",IF($AW6&lt;Search!$O$5,"",1)))</f>
        <v/>
      </c>
      <c r="V6" s="9" t="str">
        <f>IF(Search!$O$6="","",IF($AW6="","",IF($AW6&gt;Search!$O$6,"",1)))</f>
        <v/>
      </c>
      <c r="W6" s="9" t="str">
        <f>IF(Search!$U$4="","",IF($AX6="","",1))</f>
        <v/>
      </c>
      <c r="X6" s="9" t="str">
        <f>IF(Search!$U$5="","",IF(ISNUMBER(SEARCH(Search!$U$5,$AX6))=TRUE,IF(Search!$U$5="N","N",1),""))</f>
        <v/>
      </c>
      <c r="Y6" s="9" t="str">
        <f>IF(Search!$U$6="","",IF($AY6&lt;Search!$U$6,"",1))</f>
        <v/>
      </c>
      <c r="Z6" s="9" t="str">
        <f>IF(Search!$R$4="","",IF(Inventory!$BA6&lt;Search!$R$4,"",1))</f>
        <v/>
      </c>
      <c r="AA6" s="9" t="str">
        <f>IF(Search!$R$5="","",IF($BA6&gt;Search!$R$5,"",1))</f>
        <v/>
      </c>
      <c r="AB6" s="9" t="str">
        <f>IF(Search!$R$6="","",IF($BB6&lt;Search!$R$6,"",1))</f>
        <v/>
      </c>
      <c r="AC6" s="9" t="str">
        <f>IF(Search!$R$7="","",IF($BB6&lt;Search!$R$7,"",1))</f>
        <v/>
      </c>
      <c r="AD6" s="45" t="str">
        <f>IF(COUNTIF($A6:$AC6,"n")&gt;0,"",IF(SUM($A6:$AC6)=COUNTA(Search!$C$4:$C$8,Search!$F$4:$F$8,Search!$I$4:$I$6,Search!$I$8,Search!$L$4:$L$8,Search!$O$4:$O$8,Search!$R$4:$R$7,Search!$U$4:$U$7)-COUNTIF(Search!$C$4:$U$7,"n"),1+LARGE($AD$1:AD5,1),""))</f>
        <v/>
      </c>
      <c r="AE6" s="45" t="str">
        <f t="shared" si="0"/>
        <v/>
      </c>
      <c r="AF6" s="45" t="str">
        <f>IF(AD6="","",COUNTIF($AE$1:$AE5,$AE6)+RANK($AE6,$AE$2:$AE$10540,1))</f>
        <v/>
      </c>
      <c r="AG6" s="45" t="str">
        <f t="shared" si="1"/>
        <v/>
      </c>
      <c r="AH6" s="45" t="str">
        <f>IF($AD6="","",COUNTIF($AG$1:$AG5,$AG6)+RANK($AG6,$AG$1:$AG$10539,0))</f>
        <v/>
      </c>
      <c r="AI6" s="10" t="str">
        <f t="shared" si="2"/>
        <v>1952-53 Parkhurst #58 Tim Horton TOR RC   / BGS 3 $700</v>
      </c>
      <c r="AJ6" s="11">
        <v>1952</v>
      </c>
      <c r="AK6" s="17">
        <v>53</v>
      </c>
      <c r="AL6" s="12" t="s">
        <v>37</v>
      </c>
      <c r="AM6" s="10">
        <v>58</v>
      </c>
      <c r="AN6" s="12" t="s">
        <v>40</v>
      </c>
      <c r="AO6" s="9" t="s">
        <v>1904</v>
      </c>
      <c r="AP6" s="9"/>
      <c r="AQ6" s="9"/>
      <c r="AR6" s="14" t="s">
        <v>2461</v>
      </c>
      <c r="AS6" s="9" t="s">
        <v>2</v>
      </c>
      <c r="AT6" s="9"/>
      <c r="AU6" s="9"/>
      <c r="AV6" s="13"/>
      <c r="AW6" s="13"/>
      <c r="AX6" s="9" t="s">
        <v>1938</v>
      </c>
      <c r="AY6" s="9">
        <v>3</v>
      </c>
      <c r="AZ6" s="9"/>
      <c r="BA6" s="33">
        <v>700</v>
      </c>
      <c r="BB6" s="33"/>
      <c r="BC6" s="36"/>
      <c r="BD6" s="12" t="s">
        <v>1771</v>
      </c>
    </row>
    <row r="7" spans="1:56" s="12" customFormat="1" x14ac:dyDescent="0.2">
      <c r="A7" s="9" t="str">
        <f>IF(Search!$C$5="","",IF(COUNTA(Inventory!$AP7)=1,1,""))</f>
        <v/>
      </c>
      <c r="B7" s="9" t="str">
        <f>IF(Search!$C$4="","",IF(ISNUMBER(SEARCH(Search!$C$4,$AR7))=TRUE,1,""))</f>
        <v/>
      </c>
      <c r="C7" s="9" t="str">
        <f>IF(Search!$C$6="x",IF(COUNTA($AQ7)=1,1,"N"),IF(COUNTA($AQ7)=1,"N",""))</f>
        <v/>
      </c>
      <c r="D7" s="9" t="str">
        <f>IF(Search!$O$8="","",IF(ISNUMBER(SEARCH(Search!$O$8,$BD7))=TRUE,1,""))</f>
        <v/>
      </c>
      <c r="E7" s="9" t="str">
        <f>IF(Search!$C$7="","",IF(ISNUMBER(SEARCH(Search!$C$7,$AN7))=TRUE,1,""))</f>
        <v/>
      </c>
      <c r="F7" s="9" t="str">
        <f>IF(Search!$C$8="","",IF(ISNUMBER(SEARCH(Search!$C$8,$AO7))=TRUE,1,""))</f>
        <v/>
      </c>
      <c r="G7" s="9" t="str">
        <f>IF(Search!$F$4="","",IF(Inventory!$AJ7&lt;Search!$F$4,"",1))</f>
        <v/>
      </c>
      <c r="H7" s="9" t="str">
        <f>IF(Search!$F$5="","",IF(Inventory!$AJ7&gt;Search!$F$5,"",1))</f>
        <v/>
      </c>
      <c r="I7" s="9" t="str">
        <f>IF(Search!$F$7="","",IF(Search!$F$8="",IF(ISNUMBER(SEARCH(Search!$F$7,$AL7))=TRUE,1,""),""))</f>
        <v/>
      </c>
      <c r="J7" s="9" t="str">
        <f>IF($AL7=Search!$F$8,1,"")</f>
        <v/>
      </c>
      <c r="K7" s="9" t="str">
        <f>IF(Search!$I$4="","",IF(COUNTA($AS7)=1,IF(Search!$I$4="N","N",1),""))</f>
        <v/>
      </c>
      <c r="L7" s="9" t="str">
        <f>IF(Search!$I$5="","",IF($AS7="RC",1,""))</f>
        <v/>
      </c>
      <c r="M7" s="9" t="str">
        <f>IF(Search!$I$6="","",IF($AS7="RCP",1,""))</f>
        <v/>
      </c>
      <c r="N7" s="9" t="str">
        <f>IF(Search!$I$8="","",IF(COUNTA($AT7)=1,IF(Search!$I$8="N","N",1),""))</f>
        <v/>
      </c>
      <c r="O7" s="9" t="str">
        <f>IF(Search!$L$4="","",IF(COUNTA($AU7)=1,IF(Search!$L$4="N","N",1),""))</f>
        <v/>
      </c>
      <c r="P7" s="9" t="str">
        <f>IF(Search!$L$5="","",IF(ISNUMBER(SEARCH("Jersey",$AU7))=TRUE,IF(Search!$L$5="N","N",1),""))</f>
        <v/>
      </c>
      <c r="Q7" s="9" t="str">
        <f>IF(Search!$L$6="","",IF(ISNUMBER(SEARCH("Patch",$AU7))=TRUE,IF(Search!$L$6="N","N",1),""))</f>
        <v/>
      </c>
      <c r="R7" s="9" t="str">
        <f>IF(Search!$L$7="","",IF(ISNUMBER(SEARCH("Shield",$AU7))=TRUE,IF(Search!$L$7="N","N",1),""))</f>
        <v/>
      </c>
      <c r="S7" s="9" t="str">
        <f>IF(Search!$L$8="","",IF(ISNUMBER(SEARCH("Stick",$AU7))=TRUE,IF(Search!$L$8="N","N",1),""))</f>
        <v/>
      </c>
      <c r="T7" s="9" t="str">
        <f>IF(Search!$O$4="","",IF(COUNTA($AW7)=1,IF(Search!$O$4="N","N",1),""))</f>
        <v/>
      </c>
      <c r="U7" s="9" t="str">
        <f>IF(Search!$O$5="","",IF($AW7="","",IF($AW7&lt;Search!$O$5,"",1)))</f>
        <v/>
      </c>
      <c r="V7" s="9" t="str">
        <f>IF(Search!$O$6="","",IF($AW7="","",IF($AW7&gt;Search!$O$6,"",1)))</f>
        <v/>
      </c>
      <c r="W7" s="9" t="str">
        <f>IF(Search!$U$4="","",IF($AX7="","",1))</f>
        <v/>
      </c>
      <c r="X7" s="9" t="str">
        <f>IF(Search!$U$5="","",IF(ISNUMBER(SEARCH(Search!$U$5,$AX7))=TRUE,IF(Search!$U$5="N","N",1),""))</f>
        <v/>
      </c>
      <c r="Y7" s="9" t="str">
        <f>IF(Search!$U$6="","",IF($AY7&lt;Search!$U$6,"",1))</f>
        <v/>
      </c>
      <c r="Z7" s="9" t="str">
        <f>IF(Search!$R$4="","",IF(Inventory!$BA7&lt;Search!$R$4,"",1))</f>
        <v/>
      </c>
      <c r="AA7" s="9" t="str">
        <f>IF(Search!$R$5="","",IF($BA7&gt;Search!$R$5,"",1))</f>
        <v/>
      </c>
      <c r="AB7" s="9" t="str">
        <f>IF(Search!$R$6="","",IF($BB7&lt;Search!$R$6,"",1))</f>
        <v/>
      </c>
      <c r="AC7" s="9" t="str">
        <f>IF(Search!$R$7="","",IF($BB7&lt;Search!$R$7,"",1))</f>
        <v/>
      </c>
      <c r="AD7" s="45" t="str">
        <f>IF(COUNTIF($A7:$AC7,"n")&gt;0,"",IF(SUM($A7:$AC7)=COUNTA(Search!$C$4:$C$8,Search!$F$4:$F$8,Search!$I$4:$I$6,Search!$I$8,Search!$L$4:$L$8,Search!$O$4:$O$8,Search!$R$4:$R$7,Search!$U$4:$U$7)-COUNTIF(Search!$C$4:$U$7,"n"),1+LARGE($AD$1:AD6,1),""))</f>
        <v/>
      </c>
      <c r="AE7" s="45" t="str">
        <f t="shared" si="0"/>
        <v/>
      </c>
      <c r="AF7" s="45" t="str">
        <f>IF(AD7="","",COUNTIF($AE$1:$AE6,$AE7)+RANK($AE7,$AE$2:$AE$10540,1))</f>
        <v/>
      </c>
      <c r="AG7" s="45" t="str">
        <f t="shared" si="1"/>
        <v/>
      </c>
      <c r="AH7" s="45" t="str">
        <f>IF($AD7="","",COUNTIF($AG$1:$AG6,$AG7)+RANK($AG7,$AG$1:$AG$10539,0))</f>
        <v/>
      </c>
      <c r="AI7" s="10" t="str">
        <f t="shared" si="2"/>
        <v>1953-54 Parkhurst #10 Eric Nesterenko TOR RC   /   $100</v>
      </c>
      <c r="AJ7" s="11">
        <v>1953</v>
      </c>
      <c r="AK7" s="17">
        <v>54</v>
      </c>
      <c r="AL7" s="12" t="s">
        <v>37</v>
      </c>
      <c r="AM7" s="10">
        <v>10</v>
      </c>
      <c r="AN7" s="12" t="s">
        <v>41</v>
      </c>
      <c r="AO7" s="9" t="s">
        <v>1904</v>
      </c>
      <c r="AP7" s="9"/>
      <c r="AQ7" s="9"/>
      <c r="AR7" s="14" t="s">
        <v>2461</v>
      </c>
      <c r="AS7" s="9" t="s">
        <v>2</v>
      </c>
      <c r="AT7" s="9"/>
      <c r="AU7" s="9"/>
      <c r="AV7" s="13"/>
      <c r="AW7" s="13"/>
      <c r="AX7" s="9"/>
      <c r="AY7" s="9"/>
      <c r="AZ7" s="9"/>
      <c r="BA7" s="33">
        <v>100</v>
      </c>
      <c r="BB7" s="33"/>
      <c r="BC7" s="36"/>
      <c r="BD7" s="12" t="s">
        <v>1771</v>
      </c>
    </row>
    <row r="8" spans="1:56" s="12" customFormat="1" x14ac:dyDescent="0.2">
      <c r="A8" s="9" t="str">
        <f>IF(Search!$C$5="","",IF(COUNTA(Inventory!$AP8)=1,1,""))</f>
        <v/>
      </c>
      <c r="B8" s="9" t="str">
        <f>IF(Search!$C$4="","",IF(ISNUMBER(SEARCH(Search!$C$4,$AR8))=TRUE,1,""))</f>
        <v/>
      </c>
      <c r="C8" s="9" t="str">
        <f>IF(Search!$C$6="x",IF(COUNTA($AQ8)=1,1,"N"),IF(COUNTA($AQ8)=1,"N",""))</f>
        <v/>
      </c>
      <c r="D8" s="9" t="str">
        <f>IF(Search!$O$8="","",IF(ISNUMBER(SEARCH(Search!$O$8,$BD8))=TRUE,1,""))</f>
        <v/>
      </c>
      <c r="E8" s="9" t="str">
        <f>IF(Search!$C$7="","",IF(ISNUMBER(SEARCH(Search!$C$7,$AN8))=TRUE,1,""))</f>
        <v/>
      </c>
      <c r="F8" s="9" t="str">
        <f>IF(Search!$C$8="","",IF(ISNUMBER(SEARCH(Search!$C$8,$AO8))=TRUE,1,""))</f>
        <v/>
      </c>
      <c r="G8" s="9" t="str">
        <f>IF(Search!$F$4="","",IF(Inventory!$AJ8&lt;Search!$F$4,"",1))</f>
        <v/>
      </c>
      <c r="H8" s="9" t="str">
        <f>IF(Search!$F$5="","",IF(Inventory!$AJ8&gt;Search!$F$5,"",1))</f>
        <v/>
      </c>
      <c r="I8" s="9" t="str">
        <f>IF(Search!$F$7="","",IF(Search!$F$8="",IF(ISNUMBER(SEARCH(Search!$F$7,$AL8))=TRUE,1,""),""))</f>
        <v/>
      </c>
      <c r="J8" s="9" t="str">
        <f>IF($AL8=Search!$F$8,1,"")</f>
        <v/>
      </c>
      <c r="K8" s="9" t="str">
        <f>IF(Search!$I$4="","",IF(COUNTA($AS8)=1,IF(Search!$I$4="N","N",1),""))</f>
        <v/>
      </c>
      <c r="L8" s="9" t="str">
        <f>IF(Search!$I$5="","",IF($AS8="RC",1,""))</f>
        <v/>
      </c>
      <c r="M8" s="9" t="str">
        <f>IF(Search!$I$6="","",IF($AS8="RCP",1,""))</f>
        <v/>
      </c>
      <c r="N8" s="9" t="str">
        <f>IF(Search!$I$8="","",IF(COUNTA($AT8)=1,IF(Search!$I$8="N","N",1),""))</f>
        <v/>
      </c>
      <c r="O8" s="9" t="str">
        <f>IF(Search!$L$4="","",IF(COUNTA($AU8)=1,IF(Search!$L$4="N","N",1),""))</f>
        <v/>
      </c>
      <c r="P8" s="9" t="str">
        <f>IF(Search!$L$5="","",IF(ISNUMBER(SEARCH("Jersey",$AU8))=TRUE,IF(Search!$L$5="N","N",1),""))</f>
        <v/>
      </c>
      <c r="Q8" s="9" t="str">
        <f>IF(Search!$L$6="","",IF(ISNUMBER(SEARCH("Patch",$AU8))=TRUE,IF(Search!$L$6="N","N",1),""))</f>
        <v/>
      </c>
      <c r="R8" s="9" t="str">
        <f>IF(Search!$L$7="","",IF(ISNUMBER(SEARCH("Shield",$AU8))=TRUE,IF(Search!$L$7="N","N",1),""))</f>
        <v/>
      </c>
      <c r="S8" s="9" t="str">
        <f>IF(Search!$L$8="","",IF(ISNUMBER(SEARCH("Stick",$AU8))=TRUE,IF(Search!$L$8="N","N",1),""))</f>
        <v/>
      </c>
      <c r="T8" s="9" t="str">
        <f>IF(Search!$O$4="","",IF(COUNTA($AW8)=1,IF(Search!$O$4="N","N",1),""))</f>
        <v/>
      </c>
      <c r="U8" s="9" t="str">
        <f>IF(Search!$O$5="","",IF($AW8="","",IF($AW8&lt;Search!$O$5,"",1)))</f>
        <v/>
      </c>
      <c r="V8" s="9" t="str">
        <f>IF(Search!$O$6="","",IF($AW8="","",IF($AW8&gt;Search!$O$6,"",1)))</f>
        <v/>
      </c>
      <c r="W8" s="9" t="str">
        <f>IF(Search!$U$4="","",IF($AX8="","",1))</f>
        <v/>
      </c>
      <c r="X8" s="9" t="str">
        <f>IF(Search!$U$5="","",IF(ISNUMBER(SEARCH(Search!$U$5,$AX8))=TRUE,IF(Search!$U$5="N","N",1),""))</f>
        <v/>
      </c>
      <c r="Y8" s="9" t="str">
        <f>IF(Search!$U$6="","",IF($AY8&lt;Search!$U$6,"",1))</f>
        <v/>
      </c>
      <c r="Z8" s="9" t="str">
        <f>IF(Search!$R$4="","",IF(Inventory!$BA8&lt;Search!$R$4,"",1))</f>
        <v/>
      </c>
      <c r="AA8" s="9" t="str">
        <f>IF(Search!$R$5="","",IF($BA8&gt;Search!$R$5,"",1))</f>
        <v/>
      </c>
      <c r="AB8" s="9" t="str">
        <f>IF(Search!$R$6="","",IF($BB8&lt;Search!$R$6,"",1))</f>
        <v/>
      </c>
      <c r="AC8" s="9" t="str">
        <f>IF(Search!$R$7="","",IF($BB8&lt;Search!$R$7,"",1))</f>
        <v/>
      </c>
      <c r="AD8" s="45" t="str">
        <f>IF(COUNTIF($A8:$AC8,"n")&gt;0,"",IF(SUM($A8:$AC8)=COUNTA(Search!$C$4:$C$8,Search!$F$4:$F$8,Search!$I$4:$I$6,Search!$I$8,Search!$L$4:$L$8,Search!$O$4:$O$8,Search!$R$4:$R$7,Search!$U$4:$U$7)-COUNTIF(Search!$C$4:$U$7,"n"),1+LARGE($AD$1:AD7,1),""))</f>
        <v/>
      </c>
      <c r="AE8" s="45" t="str">
        <f t="shared" si="0"/>
        <v/>
      </c>
      <c r="AF8" s="45" t="str">
        <f>IF(AD8="","",COUNTIF($AE$1:$AE7,$AE8)+RANK($AE8,$AE$2:$AE$10540,1))</f>
        <v/>
      </c>
      <c r="AG8" s="45" t="str">
        <f t="shared" si="1"/>
        <v/>
      </c>
      <c r="AH8" s="45" t="str">
        <f>IF($AD8="","",COUNTIF($AG$1:$AG7,$AG8)+RANK($AG8,$AG$1:$AG$10539,0))</f>
        <v/>
      </c>
      <c r="AI8" s="10" t="str">
        <f t="shared" si="2"/>
        <v>1955-56 Parkhurst #9 Parker MacDonald TOR RC   /   $20</v>
      </c>
      <c r="AJ8" s="11">
        <v>1955</v>
      </c>
      <c r="AK8" s="17">
        <v>56</v>
      </c>
      <c r="AL8" s="12" t="s">
        <v>37</v>
      </c>
      <c r="AM8" s="10">
        <v>9</v>
      </c>
      <c r="AN8" s="12" t="s">
        <v>42</v>
      </c>
      <c r="AO8" s="9" t="s">
        <v>1904</v>
      </c>
      <c r="AP8" s="9"/>
      <c r="AQ8" s="9"/>
      <c r="AR8" s="14" t="s">
        <v>2461</v>
      </c>
      <c r="AS8" s="9" t="s">
        <v>2</v>
      </c>
      <c r="AT8" s="9"/>
      <c r="AU8" s="9"/>
      <c r="AV8" s="13"/>
      <c r="AW8" s="13"/>
      <c r="AX8" s="9"/>
      <c r="AY8" s="9"/>
      <c r="AZ8" s="9"/>
      <c r="BA8" s="33">
        <v>20</v>
      </c>
      <c r="BB8" s="33"/>
      <c r="BC8" s="36"/>
      <c r="BD8" s="12" t="s">
        <v>1771</v>
      </c>
    </row>
    <row r="9" spans="1:56" s="12" customFormat="1" x14ac:dyDescent="0.2">
      <c r="A9" s="9" t="str">
        <f>IF(Search!$C$5="","",IF(COUNTA(Inventory!$AP9)=1,1,""))</f>
        <v/>
      </c>
      <c r="B9" s="9" t="str">
        <f>IF(Search!$C$4="","",IF(ISNUMBER(SEARCH(Search!$C$4,$AR9))=TRUE,1,""))</f>
        <v/>
      </c>
      <c r="C9" s="9" t="str">
        <f>IF(Search!$C$6="x",IF(COUNTA($AQ9)=1,1,"N"),IF(COUNTA($AQ9)=1,"N",""))</f>
        <v/>
      </c>
      <c r="D9" s="9" t="str">
        <f>IF(Search!$O$8="","",IF(ISNUMBER(SEARCH(Search!$O$8,$BD9))=TRUE,1,""))</f>
        <v/>
      </c>
      <c r="E9" s="9" t="str">
        <f>IF(Search!$C$7="","",IF(ISNUMBER(SEARCH(Search!$C$7,$AN9))=TRUE,1,""))</f>
        <v/>
      </c>
      <c r="F9" s="9" t="str">
        <f>IF(Search!$C$8="","",IF(ISNUMBER(SEARCH(Search!$C$8,$AO9))=TRUE,1,""))</f>
        <v/>
      </c>
      <c r="G9" s="9" t="str">
        <f>IF(Search!$F$4="","",IF(Inventory!$AJ9&lt;Search!$F$4,"",1))</f>
        <v/>
      </c>
      <c r="H9" s="9" t="str">
        <f>IF(Search!$F$5="","",IF(Inventory!$AJ9&gt;Search!$F$5,"",1))</f>
        <v/>
      </c>
      <c r="I9" s="9" t="str">
        <f>IF(Search!$F$7="","",IF(Search!$F$8="",IF(ISNUMBER(SEARCH(Search!$F$7,$AL9))=TRUE,1,""),""))</f>
        <v/>
      </c>
      <c r="J9" s="9" t="str">
        <f>IF($AL9=Search!$F$8,1,"")</f>
        <v/>
      </c>
      <c r="K9" s="9" t="str">
        <f>IF(Search!$I$4="","",IF(COUNTA($AS9)=1,IF(Search!$I$4="N","N",1),""))</f>
        <v/>
      </c>
      <c r="L9" s="9" t="str">
        <f>IF(Search!$I$5="","",IF($AS9="RC",1,""))</f>
        <v/>
      </c>
      <c r="M9" s="9" t="str">
        <f>IF(Search!$I$6="","",IF($AS9="RCP",1,""))</f>
        <v/>
      </c>
      <c r="N9" s="9" t="str">
        <f>IF(Search!$I$8="","",IF(COUNTA($AT9)=1,IF(Search!$I$8="N","N",1),""))</f>
        <v/>
      </c>
      <c r="O9" s="9" t="str">
        <f>IF(Search!$L$4="","",IF(COUNTA($AU9)=1,IF(Search!$L$4="N","N",1),""))</f>
        <v/>
      </c>
      <c r="P9" s="9" t="str">
        <f>IF(Search!$L$5="","",IF(ISNUMBER(SEARCH("Jersey",$AU9))=TRUE,IF(Search!$L$5="N","N",1),""))</f>
        <v/>
      </c>
      <c r="Q9" s="9" t="str">
        <f>IF(Search!$L$6="","",IF(ISNUMBER(SEARCH("Patch",$AU9))=TRUE,IF(Search!$L$6="N","N",1),""))</f>
        <v/>
      </c>
      <c r="R9" s="9" t="str">
        <f>IF(Search!$L$7="","",IF(ISNUMBER(SEARCH("Shield",$AU9))=TRUE,IF(Search!$L$7="N","N",1),""))</f>
        <v/>
      </c>
      <c r="S9" s="9" t="str">
        <f>IF(Search!$L$8="","",IF(ISNUMBER(SEARCH("Stick",$AU9))=TRUE,IF(Search!$L$8="N","N",1),""))</f>
        <v/>
      </c>
      <c r="T9" s="9" t="str">
        <f>IF(Search!$O$4="","",IF(COUNTA($AW9)=1,IF(Search!$O$4="N","N",1),""))</f>
        <v/>
      </c>
      <c r="U9" s="9" t="str">
        <f>IF(Search!$O$5="","",IF($AW9="","",IF($AW9&lt;Search!$O$5,"",1)))</f>
        <v/>
      </c>
      <c r="V9" s="9" t="str">
        <f>IF(Search!$O$6="","",IF($AW9="","",IF($AW9&gt;Search!$O$6,"",1)))</f>
        <v/>
      </c>
      <c r="W9" s="9" t="str">
        <f>IF(Search!$U$4="","",IF($AX9="","",1))</f>
        <v/>
      </c>
      <c r="X9" s="9" t="str">
        <f>IF(Search!$U$5="","",IF(ISNUMBER(SEARCH(Search!$U$5,$AX9))=TRUE,IF(Search!$U$5="N","N",1),""))</f>
        <v/>
      </c>
      <c r="Y9" s="9" t="str">
        <f>IF(Search!$U$6="","",IF($AY9&lt;Search!$U$6,"",1))</f>
        <v/>
      </c>
      <c r="Z9" s="9" t="str">
        <f>IF(Search!$R$4="","",IF(Inventory!$BA9&lt;Search!$R$4,"",1))</f>
        <v/>
      </c>
      <c r="AA9" s="9" t="str">
        <f>IF(Search!$R$5="","",IF($BA9&gt;Search!$R$5,"",1))</f>
        <v/>
      </c>
      <c r="AB9" s="9" t="str">
        <f>IF(Search!$R$6="","",IF($BB9&lt;Search!$R$6,"",1))</f>
        <v/>
      </c>
      <c r="AC9" s="9" t="str">
        <f>IF(Search!$R$7="","",IF($BB9&lt;Search!$R$7,"",1))</f>
        <v/>
      </c>
      <c r="AD9" s="45" t="str">
        <f>IF(COUNTIF($A9:$AC9,"n")&gt;0,"",IF(SUM($A9:$AC9)=COUNTA(Search!$C$4:$C$8,Search!$F$4:$F$8,Search!$I$4:$I$6,Search!$I$8,Search!$L$4:$L$8,Search!$O$4:$O$8,Search!$R$4:$R$7,Search!$U$4:$U$7)-COUNTIF(Search!$C$4:$U$7,"n"),1+LARGE($AD$1:AD8,1),""))</f>
        <v/>
      </c>
      <c r="AE9" s="45" t="str">
        <f t="shared" si="0"/>
        <v/>
      </c>
      <c r="AF9" s="45" t="str">
        <f>IF(AD9="","",COUNTIF($AE$1:$AE8,$AE9)+RANK($AE9,$AE$2:$AE$10540,1))</f>
        <v/>
      </c>
      <c r="AG9" s="45" t="str">
        <f t="shared" si="1"/>
        <v/>
      </c>
      <c r="AH9" s="45" t="str">
        <f>IF($AD9="","",COUNTIF($AG$1:$AG8,$AG9)+RANK($AG9,$AG$1:$AG$10539,0))</f>
        <v/>
      </c>
      <c r="AI9" s="10" t="str">
        <f t="shared" si="2"/>
        <v>1955-56 Parkhurst #16 Larry Cahan TOR RC   /   $20</v>
      </c>
      <c r="AJ9" s="11">
        <v>1955</v>
      </c>
      <c r="AK9" s="17">
        <v>56</v>
      </c>
      <c r="AL9" s="12" t="s">
        <v>37</v>
      </c>
      <c r="AM9" s="10">
        <v>16</v>
      </c>
      <c r="AN9" s="12" t="s">
        <v>43</v>
      </c>
      <c r="AO9" s="9" t="s">
        <v>1904</v>
      </c>
      <c r="AP9" s="9"/>
      <c r="AQ9" s="9"/>
      <c r="AR9" s="14" t="s">
        <v>2461</v>
      </c>
      <c r="AS9" s="9" t="s">
        <v>2</v>
      </c>
      <c r="AT9" s="9"/>
      <c r="AU9" s="9"/>
      <c r="AV9" s="13"/>
      <c r="AW9" s="13"/>
      <c r="AX9" s="9"/>
      <c r="AY9" s="9"/>
      <c r="AZ9" s="9"/>
      <c r="BA9" s="33">
        <v>20</v>
      </c>
      <c r="BB9" s="33"/>
      <c r="BC9" s="36"/>
      <c r="BD9" s="12" t="s">
        <v>1771</v>
      </c>
    </row>
    <row r="10" spans="1:56" s="12" customFormat="1" x14ac:dyDescent="0.2">
      <c r="A10" s="9" t="str">
        <f>IF(Search!$C$5="","",IF(COUNTA(Inventory!$AP10)=1,1,""))</f>
        <v/>
      </c>
      <c r="B10" s="9" t="str">
        <f>IF(Search!$C$4="","",IF(ISNUMBER(SEARCH(Search!$C$4,$AR10))=TRUE,1,""))</f>
        <v/>
      </c>
      <c r="C10" s="9" t="str">
        <f>IF(Search!$C$6="x",IF(COUNTA($AQ10)=1,1,"N"),IF(COUNTA($AQ10)=1,"N",""))</f>
        <v/>
      </c>
      <c r="D10" s="9" t="str">
        <f>IF(Search!$O$8="","",IF(ISNUMBER(SEARCH(Search!$O$8,$BD10))=TRUE,1,""))</f>
        <v/>
      </c>
      <c r="E10" s="9" t="str">
        <f>IF(Search!$C$7="","",IF(ISNUMBER(SEARCH(Search!$C$7,$AN10))=TRUE,1,""))</f>
        <v/>
      </c>
      <c r="F10" s="9" t="str">
        <f>IF(Search!$C$8="","",IF(ISNUMBER(SEARCH(Search!$C$8,$AO10))=TRUE,1,""))</f>
        <v/>
      </c>
      <c r="G10" s="9" t="str">
        <f>IF(Search!$F$4="","",IF(Inventory!$AJ10&lt;Search!$F$4,"",1))</f>
        <v/>
      </c>
      <c r="H10" s="9" t="str">
        <f>IF(Search!$F$5="","",IF(Inventory!$AJ10&gt;Search!$F$5,"",1))</f>
        <v/>
      </c>
      <c r="I10" s="9" t="str">
        <f>IF(Search!$F$7="","",IF(Search!$F$8="",IF(ISNUMBER(SEARCH(Search!$F$7,$AL10))=TRUE,1,""),""))</f>
        <v/>
      </c>
      <c r="J10" s="9" t="str">
        <f>IF($AL10=Search!$F$8,1,"")</f>
        <v/>
      </c>
      <c r="K10" s="9" t="str">
        <f>IF(Search!$I$4="","",IF(COUNTA($AS10)=1,IF(Search!$I$4="N","N",1),""))</f>
        <v/>
      </c>
      <c r="L10" s="9" t="str">
        <f>IF(Search!$I$5="","",IF($AS10="RC",1,""))</f>
        <v/>
      </c>
      <c r="M10" s="9" t="str">
        <f>IF(Search!$I$6="","",IF($AS10="RCP",1,""))</f>
        <v/>
      </c>
      <c r="N10" s="9" t="str">
        <f>IF(Search!$I$8="","",IF(COUNTA($AT10)=1,IF(Search!$I$8="N","N",1),""))</f>
        <v/>
      </c>
      <c r="O10" s="9" t="str">
        <f>IF(Search!$L$4="","",IF(COUNTA($AU10)=1,IF(Search!$L$4="N","N",1),""))</f>
        <v/>
      </c>
      <c r="P10" s="9" t="str">
        <f>IF(Search!$L$5="","",IF(ISNUMBER(SEARCH("Jersey",$AU10))=TRUE,IF(Search!$L$5="N","N",1),""))</f>
        <v/>
      </c>
      <c r="Q10" s="9" t="str">
        <f>IF(Search!$L$6="","",IF(ISNUMBER(SEARCH("Patch",$AU10))=TRUE,IF(Search!$L$6="N","N",1),""))</f>
        <v/>
      </c>
      <c r="R10" s="9" t="str">
        <f>IF(Search!$L$7="","",IF(ISNUMBER(SEARCH("Shield",$AU10))=TRUE,IF(Search!$L$7="N","N",1),""))</f>
        <v/>
      </c>
      <c r="S10" s="9" t="str">
        <f>IF(Search!$L$8="","",IF(ISNUMBER(SEARCH("Stick",$AU10))=TRUE,IF(Search!$L$8="N","N",1),""))</f>
        <v/>
      </c>
      <c r="T10" s="9" t="str">
        <f>IF(Search!$O$4="","",IF(COUNTA($AW10)=1,IF(Search!$O$4="N","N",1),""))</f>
        <v/>
      </c>
      <c r="U10" s="9" t="str">
        <f>IF(Search!$O$5="","",IF($AW10="","",IF($AW10&lt;Search!$O$5,"",1)))</f>
        <v/>
      </c>
      <c r="V10" s="9" t="str">
        <f>IF(Search!$O$6="","",IF($AW10="","",IF($AW10&gt;Search!$O$6,"",1)))</f>
        <v/>
      </c>
      <c r="W10" s="9" t="str">
        <f>IF(Search!$U$4="","",IF($AX10="","",1))</f>
        <v/>
      </c>
      <c r="X10" s="9" t="str">
        <f>IF(Search!$U$5="","",IF(ISNUMBER(SEARCH(Search!$U$5,$AX10))=TRUE,IF(Search!$U$5="N","N",1),""))</f>
        <v/>
      </c>
      <c r="Y10" s="9" t="str">
        <f>IF(Search!$U$6="","",IF($AY10&lt;Search!$U$6,"",1))</f>
        <v/>
      </c>
      <c r="Z10" s="9" t="str">
        <f>IF(Search!$R$4="","",IF(Inventory!$BA10&lt;Search!$R$4,"",1))</f>
        <v/>
      </c>
      <c r="AA10" s="9" t="str">
        <f>IF(Search!$R$5="","",IF($BA10&gt;Search!$R$5,"",1))</f>
        <v/>
      </c>
      <c r="AB10" s="9" t="str">
        <f>IF(Search!$R$6="","",IF($BB10&lt;Search!$R$6,"",1))</f>
        <v/>
      </c>
      <c r="AC10" s="9" t="str">
        <f>IF(Search!$R$7="","",IF($BB10&lt;Search!$R$7,"",1))</f>
        <v/>
      </c>
      <c r="AD10" s="45" t="str">
        <f>IF(COUNTIF($A10:$AC10,"n")&gt;0,"",IF(SUM($A10:$AC10)=COUNTA(Search!$C$4:$C$8,Search!$F$4:$F$8,Search!$I$4:$I$6,Search!$I$8,Search!$L$4:$L$8,Search!$O$4:$O$8,Search!$R$4:$R$7,Search!$U$4:$U$7)-COUNTIF(Search!$C$4:$U$7,"n"),1+LARGE($AD$1:AD9,1),""))</f>
        <v/>
      </c>
      <c r="AE10" s="45" t="str">
        <f t="shared" si="0"/>
        <v/>
      </c>
      <c r="AF10" s="45" t="str">
        <f>IF(AD10="","",COUNTIF($AE$1:$AE9,$AE10)+RANK($AE10,$AE$2:$AE$10540,1))</f>
        <v/>
      </c>
      <c r="AG10" s="45" t="str">
        <f t="shared" si="1"/>
        <v/>
      </c>
      <c r="AH10" s="45" t="str">
        <f>IF($AD10="","",COUNTIF($AG$1:$AG9,$AG10)+RANK($AG10,$AG$1:$AG$10539,0))</f>
        <v/>
      </c>
      <c r="AI10" s="10" t="str">
        <f t="shared" si="2"/>
        <v>1955-56 Parkhurst #18 Dick Duff TOR RC   /   $100</v>
      </c>
      <c r="AJ10" s="11">
        <v>1955</v>
      </c>
      <c r="AK10" s="17">
        <v>56</v>
      </c>
      <c r="AL10" s="12" t="s">
        <v>37</v>
      </c>
      <c r="AM10" s="10">
        <v>18</v>
      </c>
      <c r="AN10" s="12" t="s">
        <v>44</v>
      </c>
      <c r="AO10" s="9" t="s">
        <v>1904</v>
      </c>
      <c r="AP10" s="9"/>
      <c r="AQ10" s="9"/>
      <c r="AR10" s="14" t="s">
        <v>2461</v>
      </c>
      <c r="AS10" s="9" t="s">
        <v>2</v>
      </c>
      <c r="AT10" s="9"/>
      <c r="AU10" s="9"/>
      <c r="AV10" s="13"/>
      <c r="AW10" s="13"/>
      <c r="AX10" s="9"/>
      <c r="AY10" s="9"/>
      <c r="AZ10" s="9"/>
      <c r="BA10" s="33">
        <v>100</v>
      </c>
      <c r="BB10" s="33"/>
      <c r="BC10" s="36"/>
      <c r="BD10" s="12" t="s">
        <v>1771</v>
      </c>
    </row>
    <row r="11" spans="1:56" s="12" customFormat="1" x14ac:dyDescent="0.2">
      <c r="A11" s="9" t="str">
        <f>IF(Search!$C$5="","",IF(COUNTA(Inventory!$AP11)=1,1,""))</f>
        <v/>
      </c>
      <c r="B11" s="9" t="str">
        <f>IF(Search!$C$4="","",IF(ISNUMBER(SEARCH(Search!$C$4,$AR11))=TRUE,1,""))</f>
        <v/>
      </c>
      <c r="C11" s="9" t="str">
        <f>IF(Search!$C$6="x",IF(COUNTA($AQ11)=1,1,"N"),IF(COUNTA($AQ11)=1,"N",""))</f>
        <v/>
      </c>
      <c r="D11" s="9" t="str">
        <f>IF(Search!$O$8="","",IF(ISNUMBER(SEARCH(Search!$O$8,$BD11))=TRUE,1,""))</f>
        <v/>
      </c>
      <c r="E11" s="9" t="str">
        <f>IF(Search!$C$7="","",IF(ISNUMBER(SEARCH(Search!$C$7,$AN11))=TRUE,1,""))</f>
        <v/>
      </c>
      <c r="F11" s="9" t="str">
        <f>IF(Search!$C$8="","",IF(ISNUMBER(SEARCH(Search!$C$8,$AO11))=TRUE,1,""))</f>
        <v/>
      </c>
      <c r="G11" s="9" t="str">
        <f>IF(Search!$F$4="","",IF(Inventory!$AJ11&lt;Search!$F$4,"",1))</f>
        <v/>
      </c>
      <c r="H11" s="9" t="str">
        <f>IF(Search!$F$5="","",IF(Inventory!$AJ11&gt;Search!$F$5,"",1))</f>
        <v/>
      </c>
      <c r="I11" s="9" t="str">
        <f>IF(Search!$F$7="","",IF(Search!$F$8="",IF(ISNUMBER(SEARCH(Search!$F$7,$AL11))=TRUE,1,""),""))</f>
        <v/>
      </c>
      <c r="J11" s="9" t="str">
        <f>IF($AL11=Search!$F$8,1,"")</f>
        <v/>
      </c>
      <c r="K11" s="9" t="str">
        <f>IF(Search!$I$4="","",IF(COUNTA($AS11)=1,IF(Search!$I$4="N","N",1),""))</f>
        <v/>
      </c>
      <c r="L11" s="9" t="str">
        <f>IF(Search!$I$5="","",IF($AS11="RC",1,""))</f>
        <v/>
      </c>
      <c r="M11" s="9" t="str">
        <f>IF(Search!$I$6="","",IF($AS11="RCP",1,""))</f>
        <v/>
      </c>
      <c r="N11" s="9" t="str">
        <f>IF(Search!$I$8="","",IF(COUNTA($AT11)=1,IF(Search!$I$8="N","N",1),""))</f>
        <v/>
      </c>
      <c r="O11" s="9" t="str">
        <f>IF(Search!$L$4="","",IF(COUNTA($AU11)=1,IF(Search!$L$4="N","N",1),""))</f>
        <v/>
      </c>
      <c r="P11" s="9" t="str">
        <f>IF(Search!$L$5="","",IF(ISNUMBER(SEARCH("Jersey",$AU11))=TRUE,IF(Search!$L$5="N","N",1),""))</f>
        <v/>
      </c>
      <c r="Q11" s="9" t="str">
        <f>IF(Search!$L$6="","",IF(ISNUMBER(SEARCH("Patch",$AU11))=TRUE,IF(Search!$L$6="N","N",1),""))</f>
        <v/>
      </c>
      <c r="R11" s="9" t="str">
        <f>IF(Search!$L$7="","",IF(ISNUMBER(SEARCH("Shield",$AU11))=TRUE,IF(Search!$L$7="N","N",1),""))</f>
        <v/>
      </c>
      <c r="S11" s="9" t="str">
        <f>IF(Search!$L$8="","",IF(ISNUMBER(SEARCH("Stick",$AU11))=TRUE,IF(Search!$L$8="N","N",1),""))</f>
        <v/>
      </c>
      <c r="T11" s="9" t="str">
        <f>IF(Search!$O$4="","",IF(COUNTA($AW11)=1,IF(Search!$O$4="N","N",1),""))</f>
        <v/>
      </c>
      <c r="U11" s="9" t="str">
        <f>IF(Search!$O$5="","",IF($AW11="","",IF($AW11&lt;Search!$O$5,"",1)))</f>
        <v/>
      </c>
      <c r="V11" s="9" t="str">
        <f>IF(Search!$O$6="","",IF($AW11="","",IF($AW11&gt;Search!$O$6,"",1)))</f>
        <v/>
      </c>
      <c r="W11" s="9" t="str">
        <f>IF(Search!$U$4="","",IF($AX11="","",1))</f>
        <v/>
      </c>
      <c r="X11" s="9" t="str">
        <f>IF(Search!$U$5="","",IF(ISNUMBER(SEARCH(Search!$U$5,$AX11))=TRUE,IF(Search!$U$5="N","N",1),""))</f>
        <v/>
      </c>
      <c r="Y11" s="9" t="str">
        <f>IF(Search!$U$6="","",IF($AY11&lt;Search!$U$6,"",1))</f>
        <v/>
      </c>
      <c r="Z11" s="9" t="str">
        <f>IF(Search!$R$4="","",IF(Inventory!$BA11&lt;Search!$R$4,"",1))</f>
        <v/>
      </c>
      <c r="AA11" s="9" t="str">
        <f>IF(Search!$R$5="","",IF($BA11&gt;Search!$R$5,"",1))</f>
        <v/>
      </c>
      <c r="AB11" s="9" t="str">
        <f>IF(Search!$R$6="","",IF($BB11&lt;Search!$R$6,"",1))</f>
        <v/>
      </c>
      <c r="AC11" s="9" t="str">
        <f>IF(Search!$R$7="","",IF($BB11&lt;Search!$R$7,"",1))</f>
        <v/>
      </c>
      <c r="AD11" s="45" t="str">
        <f>IF(COUNTIF($A11:$AC11,"n")&gt;0,"",IF(SUM($A11:$AC11)=COUNTA(Search!$C$4:$C$8,Search!$F$4:$F$8,Search!$I$4:$I$6,Search!$I$8,Search!$L$4:$L$8,Search!$O$4:$O$8,Search!$R$4:$R$7,Search!$U$4:$U$7)-COUNTIF(Search!$C$4:$U$7,"n"),1+LARGE($AD$1:AD10,1),""))</f>
        <v/>
      </c>
      <c r="AE11" s="45" t="str">
        <f t="shared" si="0"/>
        <v/>
      </c>
      <c r="AF11" s="45" t="str">
        <f>IF(AD11="","",COUNTIF($AE$1:$AE10,$AE11)+RANK($AE11,$AE$2:$AE$10540,1))</f>
        <v/>
      </c>
      <c r="AG11" s="45" t="str">
        <f t="shared" si="1"/>
        <v/>
      </c>
      <c r="AH11" s="45" t="str">
        <f>IF($AD11="","",COUNTIF($AG$1:$AG10,$AG11)+RANK($AG11,$AG$1:$AG$10539,0))</f>
        <v/>
      </c>
      <c r="AI11" s="10" t="str">
        <f t="shared" si="2"/>
        <v>1955-56 Parkhurst #20 Billy Harris TOR RC   /   $20</v>
      </c>
      <c r="AJ11" s="11">
        <v>1955</v>
      </c>
      <c r="AK11" s="17">
        <v>56</v>
      </c>
      <c r="AL11" s="12" t="s">
        <v>37</v>
      </c>
      <c r="AM11" s="10">
        <v>20</v>
      </c>
      <c r="AN11" s="12" t="s">
        <v>45</v>
      </c>
      <c r="AO11" s="9" t="s">
        <v>1904</v>
      </c>
      <c r="AP11" s="9"/>
      <c r="AQ11" s="9"/>
      <c r="AR11" s="14" t="s">
        <v>2461</v>
      </c>
      <c r="AS11" s="9" t="s">
        <v>2</v>
      </c>
      <c r="AT11" s="9"/>
      <c r="AU11" s="9"/>
      <c r="AV11" s="13"/>
      <c r="AW11" s="13"/>
      <c r="AX11" s="9"/>
      <c r="AY11" s="9"/>
      <c r="AZ11" s="9"/>
      <c r="BA11" s="33">
        <v>20</v>
      </c>
      <c r="BB11" s="33"/>
      <c r="BC11" s="36"/>
      <c r="BD11" s="12" t="s">
        <v>1771</v>
      </c>
    </row>
    <row r="12" spans="1:56" s="12" customFormat="1" x14ac:dyDescent="0.2">
      <c r="A12" s="9" t="str">
        <f>IF(Search!$C$5="","",IF(COUNTA(Inventory!$AP12)=1,1,""))</f>
        <v/>
      </c>
      <c r="B12" s="9" t="str">
        <f>IF(Search!$C$4="","",IF(ISNUMBER(SEARCH(Search!$C$4,$AR12))=TRUE,1,""))</f>
        <v/>
      </c>
      <c r="C12" s="9" t="str">
        <f>IF(Search!$C$6="x",IF(COUNTA($AQ12)=1,1,"N"),IF(COUNTA($AQ12)=1,"N",""))</f>
        <v/>
      </c>
      <c r="D12" s="9" t="str">
        <f>IF(Search!$O$8="","",IF(ISNUMBER(SEARCH(Search!$O$8,$BD12))=TRUE,1,""))</f>
        <v/>
      </c>
      <c r="E12" s="9" t="str">
        <f>IF(Search!$C$7="","",IF(ISNUMBER(SEARCH(Search!$C$7,$AN12))=TRUE,1,""))</f>
        <v/>
      </c>
      <c r="F12" s="9" t="str">
        <f>IF(Search!$C$8="","",IF(ISNUMBER(SEARCH(Search!$C$8,$AO12))=TRUE,1,""))</f>
        <v/>
      </c>
      <c r="G12" s="9" t="str">
        <f>IF(Search!$F$4="","",IF(Inventory!$AJ12&lt;Search!$F$4,"",1))</f>
        <v/>
      </c>
      <c r="H12" s="9" t="str">
        <f>IF(Search!$F$5="","",IF(Inventory!$AJ12&gt;Search!$F$5,"",1))</f>
        <v/>
      </c>
      <c r="I12" s="9" t="str">
        <f>IF(Search!$F$7="","",IF(Search!$F$8="",IF(ISNUMBER(SEARCH(Search!$F$7,$AL12))=TRUE,1,""),""))</f>
        <v/>
      </c>
      <c r="J12" s="9" t="str">
        <f>IF($AL12=Search!$F$8,1,"")</f>
        <v/>
      </c>
      <c r="K12" s="9" t="str">
        <f>IF(Search!$I$4="","",IF(COUNTA($AS12)=1,IF(Search!$I$4="N","N",1),""))</f>
        <v/>
      </c>
      <c r="L12" s="9" t="str">
        <f>IF(Search!$I$5="","",IF($AS12="RC",1,""))</f>
        <v/>
      </c>
      <c r="M12" s="9" t="str">
        <f>IF(Search!$I$6="","",IF($AS12="RCP",1,""))</f>
        <v/>
      </c>
      <c r="N12" s="9" t="str">
        <f>IF(Search!$I$8="","",IF(COUNTA($AT12)=1,IF(Search!$I$8="N","N",1),""))</f>
        <v/>
      </c>
      <c r="O12" s="9" t="str">
        <f>IF(Search!$L$4="","",IF(COUNTA($AU12)=1,IF(Search!$L$4="N","N",1),""))</f>
        <v/>
      </c>
      <c r="P12" s="9" t="str">
        <f>IF(Search!$L$5="","",IF(ISNUMBER(SEARCH("Jersey",$AU12))=TRUE,IF(Search!$L$5="N","N",1),""))</f>
        <v/>
      </c>
      <c r="Q12" s="9" t="str">
        <f>IF(Search!$L$6="","",IF(ISNUMBER(SEARCH("Patch",$AU12))=TRUE,IF(Search!$L$6="N","N",1),""))</f>
        <v/>
      </c>
      <c r="R12" s="9" t="str">
        <f>IF(Search!$L$7="","",IF(ISNUMBER(SEARCH("Shield",$AU12))=TRUE,IF(Search!$L$7="N","N",1),""))</f>
        <v/>
      </c>
      <c r="S12" s="9" t="str">
        <f>IF(Search!$L$8="","",IF(ISNUMBER(SEARCH("Stick",$AU12))=TRUE,IF(Search!$L$8="N","N",1),""))</f>
        <v/>
      </c>
      <c r="T12" s="9" t="str">
        <f>IF(Search!$O$4="","",IF(COUNTA($AW12)=1,IF(Search!$O$4="N","N",1),""))</f>
        <v/>
      </c>
      <c r="U12" s="9" t="str">
        <f>IF(Search!$O$5="","",IF($AW12="","",IF($AW12&lt;Search!$O$5,"",1)))</f>
        <v/>
      </c>
      <c r="V12" s="9" t="str">
        <f>IF(Search!$O$6="","",IF($AW12="","",IF($AW12&gt;Search!$O$6,"",1)))</f>
        <v/>
      </c>
      <c r="W12" s="9" t="str">
        <f>IF(Search!$U$4="","",IF($AX12="","",1))</f>
        <v/>
      </c>
      <c r="X12" s="9" t="str">
        <f>IF(Search!$U$5="","",IF(ISNUMBER(SEARCH(Search!$U$5,$AX12))=TRUE,IF(Search!$U$5="N","N",1),""))</f>
        <v/>
      </c>
      <c r="Y12" s="9" t="str">
        <f>IF(Search!$U$6="","",IF($AY12&lt;Search!$U$6,"",1))</f>
        <v/>
      </c>
      <c r="Z12" s="9" t="str">
        <f>IF(Search!$R$4="","",IF(Inventory!$BA12&lt;Search!$R$4,"",1))</f>
        <v/>
      </c>
      <c r="AA12" s="9" t="str">
        <f>IF(Search!$R$5="","",IF($BA12&gt;Search!$R$5,"",1))</f>
        <v/>
      </c>
      <c r="AB12" s="9" t="str">
        <f>IF(Search!$R$6="","",IF($BB12&lt;Search!$R$6,"",1))</f>
        <v/>
      </c>
      <c r="AC12" s="9" t="str">
        <f>IF(Search!$R$7="","",IF($BB12&lt;Search!$R$7,"",1))</f>
        <v/>
      </c>
      <c r="AD12" s="45" t="str">
        <f>IF(COUNTIF($A12:$AC12,"n")&gt;0,"",IF(SUM($A12:$AC12)=COUNTA(Search!$C$4:$C$8,Search!$F$4:$F$8,Search!$I$4:$I$6,Search!$I$8,Search!$L$4:$L$8,Search!$O$4:$O$8,Search!$R$4:$R$7,Search!$U$4:$U$7)-COUNTIF(Search!$C$4:$U$7,"n"),1+LARGE($AD$1:AD11,1),""))</f>
        <v/>
      </c>
      <c r="AE12" s="45" t="str">
        <f t="shared" si="0"/>
        <v/>
      </c>
      <c r="AF12" s="45" t="str">
        <f>IF(AD12="","",COUNTIF($AE$1:$AE11,$AE12)+RANK($AE12,$AE$2:$AE$10540,1))</f>
        <v/>
      </c>
      <c r="AG12" s="45" t="str">
        <f t="shared" si="1"/>
        <v/>
      </c>
      <c r="AH12" s="45" t="str">
        <f>IF($AD12="","",COUNTIF($AG$1:$AG11,$AG12)+RANK($AG12,$AG$1:$AG$10539,0))</f>
        <v/>
      </c>
      <c r="AI12" s="10" t="str">
        <f t="shared" si="2"/>
        <v>1957-58 Parkhurst #T17 Frank Mahovlich TOR RC   / BGS 5 $500</v>
      </c>
      <c r="AJ12" s="11">
        <v>1957</v>
      </c>
      <c r="AK12" s="17">
        <v>58</v>
      </c>
      <c r="AL12" s="12" t="s">
        <v>37</v>
      </c>
      <c r="AM12" s="10" t="s">
        <v>46</v>
      </c>
      <c r="AN12" s="12" t="s">
        <v>47</v>
      </c>
      <c r="AO12" s="9" t="s">
        <v>1904</v>
      </c>
      <c r="AP12" s="9"/>
      <c r="AQ12" s="9"/>
      <c r="AR12" s="14" t="s">
        <v>2461</v>
      </c>
      <c r="AS12" s="9" t="s">
        <v>2</v>
      </c>
      <c r="AT12" s="9"/>
      <c r="AU12" s="9"/>
      <c r="AV12" s="13"/>
      <c r="AW12" s="13"/>
      <c r="AX12" s="9" t="s">
        <v>1938</v>
      </c>
      <c r="AY12" s="9">
        <v>5</v>
      </c>
      <c r="AZ12" s="9"/>
      <c r="BA12" s="33">
        <v>500</v>
      </c>
      <c r="BB12" s="33"/>
      <c r="BC12" s="36"/>
      <c r="BD12" s="12" t="s">
        <v>1771</v>
      </c>
    </row>
    <row r="13" spans="1:56" s="12" customFormat="1" x14ac:dyDescent="0.2">
      <c r="A13" s="9">
        <f>IF(Search!$C$5="","",IF(COUNTA(Inventory!$AP13)=1,1,""))</f>
        <v>1</v>
      </c>
      <c r="B13" s="9" t="str">
        <f>IF(Search!$C$4="","",IF(ISNUMBER(SEARCH(Search!$C$4,$AR13))=TRUE,1,""))</f>
        <v/>
      </c>
      <c r="C13" s="9" t="str">
        <f>IF(Search!$C$6="x",IF(COUNTA($AQ13)=1,1,"N"),IF(COUNTA($AQ13)=1,"N",""))</f>
        <v>N</v>
      </c>
      <c r="D13" s="9" t="str">
        <f>IF(Search!$O$8="","",IF(ISNUMBER(SEARCH(Search!$O$8,$BD13))=TRUE,1,""))</f>
        <v/>
      </c>
      <c r="E13" s="9" t="str">
        <f>IF(Search!$C$7="","",IF(ISNUMBER(SEARCH(Search!$C$7,$AN13))=TRUE,1,""))</f>
        <v/>
      </c>
      <c r="F13" s="9" t="str">
        <f>IF(Search!$C$8="","",IF(ISNUMBER(SEARCH(Search!$C$8,$AO13))=TRUE,1,""))</f>
        <v/>
      </c>
      <c r="G13" s="9" t="str">
        <f>IF(Search!$F$4="","",IF(Inventory!$AJ13&lt;Search!$F$4,"",1))</f>
        <v/>
      </c>
      <c r="H13" s="9" t="str">
        <f>IF(Search!$F$5="","",IF(Inventory!$AJ13&gt;Search!$F$5,"",1))</f>
        <v/>
      </c>
      <c r="I13" s="9" t="str">
        <f>IF(Search!$F$7="","",IF(Search!$F$8="",IF(ISNUMBER(SEARCH(Search!$F$7,$AL13))=TRUE,1,""),""))</f>
        <v/>
      </c>
      <c r="J13" s="9" t="str">
        <f>IF($AL13=Search!$F$8,1,"")</f>
        <v/>
      </c>
      <c r="K13" s="9" t="str">
        <f>IF(Search!$I$4="","",IF(COUNTA($AS13)=1,IF(Search!$I$4="N","N",1),""))</f>
        <v/>
      </c>
      <c r="L13" s="9" t="str">
        <f>IF(Search!$I$5="","",IF($AS13="RC",1,""))</f>
        <v/>
      </c>
      <c r="M13" s="9" t="str">
        <f>IF(Search!$I$6="","",IF($AS13="RCP",1,""))</f>
        <v/>
      </c>
      <c r="N13" s="9" t="str">
        <f>IF(Search!$I$8="","",IF(COUNTA($AT13)=1,IF(Search!$I$8="N","N",1),""))</f>
        <v/>
      </c>
      <c r="O13" s="9" t="str">
        <f>IF(Search!$L$4="","",IF(COUNTA($AU13)=1,IF(Search!$L$4="N","N",1),""))</f>
        <v/>
      </c>
      <c r="P13" s="9" t="str">
        <f>IF(Search!$L$5="","",IF(ISNUMBER(SEARCH("Jersey",$AU13))=TRUE,IF(Search!$L$5="N","N",1),""))</f>
        <v/>
      </c>
      <c r="Q13" s="9" t="str">
        <f>IF(Search!$L$6="","",IF(ISNUMBER(SEARCH("Patch",$AU13))=TRUE,IF(Search!$L$6="N","N",1),""))</f>
        <v/>
      </c>
      <c r="R13" s="9" t="str">
        <f>IF(Search!$L$7="","",IF(ISNUMBER(SEARCH("Shield",$AU13))=TRUE,IF(Search!$L$7="N","N",1),""))</f>
        <v/>
      </c>
      <c r="S13" s="9" t="str">
        <f>IF(Search!$L$8="","",IF(ISNUMBER(SEARCH("Stick",$AU13))=TRUE,IF(Search!$L$8="N","N",1),""))</f>
        <v/>
      </c>
      <c r="T13" s="9" t="str">
        <f>IF(Search!$O$4="","",IF(COUNTA($AW13)=1,IF(Search!$O$4="N","N",1),""))</f>
        <v/>
      </c>
      <c r="U13" s="9" t="str">
        <f>IF(Search!$O$5="","",IF($AW13="","",IF($AW13&lt;Search!$O$5,"",1)))</f>
        <v/>
      </c>
      <c r="V13" s="9" t="str">
        <f>IF(Search!$O$6="","",IF($AW13="","",IF($AW13&gt;Search!$O$6,"",1)))</f>
        <v/>
      </c>
      <c r="W13" s="9" t="str">
        <f>IF(Search!$U$4="","",IF($AX13="","",1))</f>
        <v/>
      </c>
      <c r="X13" s="9" t="str">
        <f>IF(Search!$U$5="","",IF(ISNUMBER(SEARCH(Search!$U$5,$AX13))=TRUE,IF(Search!$U$5="N","N",1),""))</f>
        <v/>
      </c>
      <c r="Y13" s="9" t="str">
        <f>IF(Search!$U$6="","",IF($AY13&lt;Search!$U$6,"",1))</f>
        <v/>
      </c>
      <c r="Z13" s="9" t="str">
        <f>IF(Search!$R$4="","",IF(Inventory!$BA13&lt;Search!$R$4,"",1))</f>
        <v/>
      </c>
      <c r="AA13" s="9" t="str">
        <f>IF(Search!$R$5="","",IF($BA13&gt;Search!$R$5,"",1))</f>
        <v/>
      </c>
      <c r="AB13" s="9" t="str">
        <f>IF(Search!$R$6="","",IF($BB13&lt;Search!$R$6,"",1))</f>
        <v/>
      </c>
      <c r="AC13" s="9" t="str">
        <f>IF(Search!$R$7="","",IF($BB13&lt;Search!$R$7,"",1))</f>
        <v/>
      </c>
      <c r="AD13" s="45" t="str">
        <f>IF(COUNTIF($A13:$AC13,"n")&gt;0,"",IF(SUM($A13:$AC13)=COUNTA(Search!$C$4:$C$8,Search!$F$4:$F$8,Search!$I$4:$I$6,Search!$I$8,Search!$L$4:$L$8,Search!$O$4:$O$8,Search!$R$4:$R$7,Search!$U$4:$U$7)-COUNTIF(Search!$C$4:$U$7,"n"),1+LARGE($AD$1:AD12,1),""))</f>
        <v/>
      </c>
      <c r="AE13" s="45" t="str">
        <f t="shared" si="0"/>
        <v/>
      </c>
      <c r="AF13" s="45" t="str">
        <f>IF(AD13="","",COUNTIF($AE$1:$AE12,$AE13)+RANK($AE13,$AE$2:$AE$10540,1))</f>
        <v/>
      </c>
      <c r="AG13" s="45" t="str">
        <f t="shared" si="1"/>
        <v/>
      </c>
      <c r="AH13" s="45" t="str">
        <f>IF($AD13="","",COUNTIF($AG$1:$AG12,$AG13)+RANK($AG13,$AG$1:$AG$10539,0))</f>
        <v/>
      </c>
      <c r="AI13" s="10" t="str">
        <f t="shared" si="2"/>
        <v>1961-62 Parkhurst #5 Dave Keon TOR RC   /   $250</v>
      </c>
      <c r="AJ13" s="11">
        <v>1961</v>
      </c>
      <c r="AK13" s="17" t="s">
        <v>2542</v>
      </c>
      <c r="AL13" s="12" t="s">
        <v>37</v>
      </c>
      <c r="AM13" s="10">
        <v>5</v>
      </c>
      <c r="AN13" s="12" t="s">
        <v>65</v>
      </c>
      <c r="AO13" s="9" t="s">
        <v>1904</v>
      </c>
      <c r="AP13" s="9">
        <f>COUNTA(AQ13)</f>
        <v>1</v>
      </c>
      <c r="AQ13" s="9" t="s">
        <v>2543</v>
      </c>
      <c r="AR13" s="14"/>
      <c r="AS13" s="9" t="s">
        <v>2</v>
      </c>
      <c r="AT13" s="9"/>
      <c r="AU13" s="9"/>
      <c r="AV13" s="13"/>
      <c r="AW13" s="13"/>
      <c r="AX13" s="9"/>
      <c r="AY13" s="9"/>
      <c r="AZ13" s="9"/>
      <c r="BA13" s="33">
        <v>250</v>
      </c>
      <c r="BB13" s="33"/>
      <c r="BC13" s="36"/>
      <c r="BD13" s="12" t="s">
        <v>1771</v>
      </c>
    </row>
    <row r="14" spans="1:56" s="12" customFormat="1" x14ac:dyDescent="0.2">
      <c r="A14" s="9" t="str">
        <f>IF(Search!$C$5="","",IF(COUNTA(Inventory!$AP14)=1,1,""))</f>
        <v/>
      </c>
      <c r="B14" s="9" t="str">
        <f>IF(Search!$C$4="","",IF(ISNUMBER(SEARCH(Search!$C$4,$AR14))=TRUE,1,""))</f>
        <v/>
      </c>
      <c r="C14" s="9" t="str">
        <f>IF(Search!$C$6="x",IF(COUNTA($AQ14)=1,1,"N"),IF(COUNTA($AQ14)=1,"N",""))</f>
        <v/>
      </c>
      <c r="D14" s="9" t="str">
        <f>IF(Search!$O$8="","",IF(ISNUMBER(SEARCH(Search!$O$8,$BD14))=TRUE,1,""))</f>
        <v/>
      </c>
      <c r="E14" s="9" t="str">
        <f>IF(Search!$C$7="","",IF(ISNUMBER(SEARCH(Search!$C$7,$AN14))=TRUE,1,""))</f>
        <v/>
      </c>
      <c r="F14" s="9" t="str">
        <f>IF(Search!$C$8="","",IF(ISNUMBER(SEARCH(Search!$C$8,$AO14))=TRUE,1,""))</f>
        <v/>
      </c>
      <c r="G14" s="9" t="str">
        <f>IF(Search!$F$4="","",IF(Inventory!$AJ14&lt;Search!$F$4,"",1))</f>
        <v/>
      </c>
      <c r="H14" s="9" t="str">
        <f>IF(Search!$F$5="","",IF(Inventory!$AJ14&gt;Search!$F$5,"",1))</f>
        <v/>
      </c>
      <c r="I14" s="9" t="str">
        <f>IF(Search!$F$7="","",IF(Search!$F$8="",IF(ISNUMBER(SEARCH(Search!$F$7,$AL14))=TRUE,1,""),""))</f>
        <v/>
      </c>
      <c r="J14" s="9" t="str">
        <f>IF($AL14=Search!$F$8,1,"")</f>
        <v/>
      </c>
      <c r="K14" s="9" t="str">
        <f>IF(Search!$I$4="","",IF(COUNTA($AS14)=1,IF(Search!$I$4="N","N",1),""))</f>
        <v/>
      </c>
      <c r="L14" s="9" t="str">
        <f>IF(Search!$I$5="","",IF($AS14="RC",1,""))</f>
        <v/>
      </c>
      <c r="M14" s="9" t="str">
        <f>IF(Search!$I$6="","",IF($AS14="RCP",1,""))</f>
        <v/>
      </c>
      <c r="N14" s="9" t="str">
        <f>IF(Search!$I$8="","",IF(COUNTA($AT14)=1,IF(Search!$I$8="N","N",1),""))</f>
        <v/>
      </c>
      <c r="O14" s="9" t="str">
        <f>IF(Search!$L$4="","",IF(COUNTA($AU14)=1,IF(Search!$L$4="N","N",1),""))</f>
        <v/>
      </c>
      <c r="P14" s="9" t="str">
        <f>IF(Search!$L$5="","",IF(ISNUMBER(SEARCH("Jersey",$AU14))=TRUE,IF(Search!$L$5="N","N",1),""))</f>
        <v/>
      </c>
      <c r="Q14" s="9" t="str">
        <f>IF(Search!$L$6="","",IF(ISNUMBER(SEARCH("Patch",$AU14))=TRUE,IF(Search!$L$6="N","N",1),""))</f>
        <v/>
      </c>
      <c r="R14" s="9" t="str">
        <f>IF(Search!$L$7="","",IF(ISNUMBER(SEARCH("Shield",$AU14))=TRUE,IF(Search!$L$7="N","N",1),""))</f>
        <v/>
      </c>
      <c r="S14" s="9" t="str">
        <f>IF(Search!$L$8="","",IF(ISNUMBER(SEARCH("Stick",$AU14))=TRUE,IF(Search!$L$8="N","N",1),""))</f>
        <v/>
      </c>
      <c r="T14" s="9" t="str">
        <f>IF(Search!$O$4="","",IF(COUNTA($AW14)=1,IF(Search!$O$4="N","N",1),""))</f>
        <v/>
      </c>
      <c r="U14" s="9" t="str">
        <f>IF(Search!$O$5="","",IF($AW14="","",IF($AW14&lt;Search!$O$5,"",1)))</f>
        <v/>
      </c>
      <c r="V14" s="9" t="str">
        <f>IF(Search!$O$6="","",IF($AW14="","",IF($AW14&gt;Search!$O$6,"",1)))</f>
        <v/>
      </c>
      <c r="W14" s="9" t="str">
        <f>IF(Search!$U$4="","",IF($AX14="","",1))</f>
        <v/>
      </c>
      <c r="X14" s="9" t="str">
        <f>IF(Search!$U$5="","",IF(ISNUMBER(SEARCH(Search!$U$5,$AX14))=TRUE,IF(Search!$U$5="N","N",1),""))</f>
        <v/>
      </c>
      <c r="Y14" s="9" t="str">
        <f>IF(Search!$U$6="","",IF($AY14&lt;Search!$U$6,"",1))</f>
        <v/>
      </c>
      <c r="Z14" s="9" t="str">
        <f>IF(Search!$R$4="","",IF(Inventory!$BA14&lt;Search!$R$4,"",1))</f>
        <v/>
      </c>
      <c r="AA14" s="9" t="str">
        <f>IF(Search!$R$5="","",IF($BA14&gt;Search!$R$5,"",1))</f>
        <v/>
      </c>
      <c r="AB14" s="9" t="str">
        <f>IF(Search!$R$6="","",IF($BB14&lt;Search!$R$6,"",1))</f>
        <v/>
      </c>
      <c r="AC14" s="9" t="str">
        <f>IF(Search!$R$7="","",IF($BB14&lt;Search!$R$7,"",1))</f>
        <v/>
      </c>
      <c r="AD14" s="45" t="str">
        <f>IF(COUNTIF($A14:$AC14,"n")&gt;0,"",IF(SUM($A14:$AC14)=COUNTA(Search!$C$4:$C$8,Search!$F$4:$F$8,Search!$I$4:$I$6,Search!$I$8,Search!$L$4:$L$8,Search!$O$4:$O$8,Search!$R$4:$R$7,Search!$U$4:$U$7)-COUNTIF(Search!$C$4:$U$7,"n"),1+LARGE($AD$1:AD13,1),""))</f>
        <v/>
      </c>
      <c r="AE14" s="45" t="str">
        <f t="shared" si="0"/>
        <v/>
      </c>
      <c r="AF14" s="45" t="str">
        <f>IF(AD14="","",COUNTIF($AE$1:$AE13,$AE14)+RANK($AE14,$AE$2:$AE$10540,1))</f>
        <v/>
      </c>
      <c r="AG14" s="45" t="str">
        <f t="shared" si="1"/>
        <v/>
      </c>
      <c r="AH14" s="45" t="str">
        <f>IF($AD14="","",COUNTIF($AG$1:$AG13,$AG14)+RANK($AG14,$AG$1:$AG$10539,0))</f>
        <v/>
      </c>
      <c r="AI14" s="10" t="str">
        <f t="shared" si="2"/>
        <v>1966-67 Topps #18 Brit Selby TOR RC   /   $</v>
      </c>
      <c r="AJ14" s="11">
        <v>1966</v>
      </c>
      <c r="AK14" s="17">
        <v>67</v>
      </c>
      <c r="AL14" s="12" t="s">
        <v>48</v>
      </c>
      <c r="AM14" s="10">
        <v>18</v>
      </c>
      <c r="AN14" s="12" t="s">
        <v>49</v>
      </c>
      <c r="AO14" s="9" t="s">
        <v>1904</v>
      </c>
      <c r="AP14" s="9"/>
      <c r="AQ14" s="9"/>
      <c r="AR14" s="14" t="s">
        <v>2461</v>
      </c>
      <c r="AS14" s="9" t="s">
        <v>2</v>
      </c>
      <c r="AT14" s="9"/>
      <c r="AU14" s="9"/>
      <c r="AV14" s="13"/>
      <c r="AW14" s="13"/>
      <c r="AX14" s="9"/>
      <c r="AY14" s="9"/>
      <c r="AZ14" s="9"/>
      <c r="BA14" s="33"/>
      <c r="BB14" s="33"/>
      <c r="BC14" s="36"/>
      <c r="BD14" s="12" t="s">
        <v>1771</v>
      </c>
    </row>
    <row r="15" spans="1:56" s="12" customFormat="1" x14ac:dyDescent="0.2">
      <c r="A15" s="9" t="str">
        <f>IF(Search!$C$5="","",IF(COUNTA(Inventory!$AP15)=1,1,""))</f>
        <v/>
      </c>
      <c r="B15" s="9" t="str">
        <f>IF(Search!$C$4="","",IF(ISNUMBER(SEARCH(Search!$C$4,$AR15))=TRUE,1,""))</f>
        <v/>
      </c>
      <c r="C15" s="9" t="str">
        <f>IF(Search!$C$6="x",IF(COUNTA($AQ15)=1,1,"N"),IF(COUNTA($AQ15)=1,"N",""))</f>
        <v/>
      </c>
      <c r="D15" s="9" t="str">
        <f>IF(Search!$O$8="","",IF(ISNUMBER(SEARCH(Search!$O$8,$BD15))=TRUE,1,""))</f>
        <v/>
      </c>
      <c r="E15" s="9" t="str">
        <f>IF(Search!$C$7="","",IF(ISNUMBER(SEARCH(Search!$C$7,$AN15))=TRUE,1,""))</f>
        <v/>
      </c>
      <c r="F15" s="9" t="str">
        <f>IF(Search!$C$8="","",IF(ISNUMBER(SEARCH(Search!$C$8,$AO15))=TRUE,1,""))</f>
        <v/>
      </c>
      <c r="G15" s="9" t="str">
        <f>IF(Search!$F$4="","",IF(Inventory!$AJ15&lt;Search!$F$4,"",1))</f>
        <v/>
      </c>
      <c r="H15" s="9" t="str">
        <f>IF(Search!$F$5="","",IF(Inventory!$AJ15&gt;Search!$F$5,"",1))</f>
        <v/>
      </c>
      <c r="I15" s="9" t="str">
        <f>IF(Search!$F$7="","",IF(Search!$F$8="",IF(ISNUMBER(SEARCH(Search!$F$7,$AL15))=TRUE,1,""),""))</f>
        <v/>
      </c>
      <c r="J15" s="9" t="str">
        <f>IF($AL15=Search!$F$8,1,"")</f>
        <v/>
      </c>
      <c r="K15" s="9" t="str">
        <f>IF(Search!$I$4="","",IF(COUNTA($AS15)=1,IF(Search!$I$4="N","N",1),""))</f>
        <v/>
      </c>
      <c r="L15" s="9" t="str">
        <f>IF(Search!$I$5="","",IF($AS15="RC",1,""))</f>
        <v/>
      </c>
      <c r="M15" s="9" t="str">
        <f>IF(Search!$I$6="","",IF($AS15="RCP",1,""))</f>
        <v/>
      </c>
      <c r="N15" s="9" t="str">
        <f>IF(Search!$I$8="","",IF(COUNTA($AT15)=1,IF(Search!$I$8="N","N",1),""))</f>
        <v/>
      </c>
      <c r="O15" s="9" t="str">
        <f>IF(Search!$L$4="","",IF(COUNTA($AU15)=1,IF(Search!$L$4="N","N",1),""))</f>
        <v/>
      </c>
      <c r="P15" s="9" t="str">
        <f>IF(Search!$L$5="","",IF(ISNUMBER(SEARCH("Jersey",$AU15))=TRUE,IF(Search!$L$5="N","N",1),""))</f>
        <v/>
      </c>
      <c r="Q15" s="9" t="str">
        <f>IF(Search!$L$6="","",IF(ISNUMBER(SEARCH("Patch",$AU15))=TRUE,IF(Search!$L$6="N","N",1),""))</f>
        <v/>
      </c>
      <c r="R15" s="9" t="str">
        <f>IF(Search!$L$7="","",IF(ISNUMBER(SEARCH("Shield",$AU15))=TRUE,IF(Search!$L$7="N","N",1),""))</f>
        <v/>
      </c>
      <c r="S15" s="9" t="str">
        <f>IF(Search!$L$8="","",IF(ISNUMBER(SEARCH("Stick",$AU15))=TRUE,IF(Search!$L$8="N","N",1),""))</f>
        <v/>
      </c>
      <c r="T15" s="9" t="str">
        <f>IF(Search!$O$4="","",IF(COUNTA($AW15)=1,IF(Search!$O$4="N","N",1),""))</f>
        <v/>
      </c>
      <c r="U15" s="9" t="str">
        <f>IF(Search!$O$5="","",IF($AW15="","",IF($AW15&lt;Search!$O$5,"",1)))</f>
        <v/>
      </c>
      <c r="V15" s="9" t="str">
        <f>IF(Search!$O$6="","",IF($AW15="","",IF($AW15&gt;Search!$O$6,"",1)))</f>
        <v/>
      </c>
      <c r="W15" s="9" t="str">
        <f>IF(Search!$U$4="","",IF($AX15="","",1))</f>
        <v/>
      </c>
      <c r="X15" s="9" t="str">
        <f>IF(Search!$U$5="","",IF(ISNUMBER(SEARCH(Search!$U$5,$AX15))=TRUE,IF(Search!$U$5="N","N",1),""))</f>
        <v/>
      </c>
      <c r="Y15" s="9" t="str">
        <f>IF(Search!$U$6="","",IF($AY15&lt;Search!$U$6,"",1))</f>
        <v/>
      </c>
      <c r="Z15" s="9" t="str">
        <f>IF(Search!$R$4="","",IF(Inventory!$BA15&lt;Search!$R$4,"",1))</f>
        <v/>
      </c>
      <c r="AA15" s="9" t="str">
        <f>IF(Search!$R$5="","",IF($BA15&gt;Search!$R$5,"",1))</f>
        <v/>
      </c>
      <c r="AB15" s="9" t="str">
        <f>IF(Search!$R$6="","",IF($BB15&lt;Search!$R$6,"",1))</f>
        <v/>
      </c>
      <c r="AC15" s="9" t="str">
        <f>IF(Search!$R$7="","",IF($BB15&lt;Search!$R$7,"",1))</f>
        <v/>
      </c>
      <c r="AD15" s="45" t="str">
        <f>IF(COUNTIF($A15:$AC15,"n")&gt;0,"",IF(SUM($A15:$AC15)=COUNTA(Search!$C$4:$C$8,Search!$F$4:$F$8,Search!$I$4:$I$6,Search!$I$8,Search!$L$4:$L$8,Search!$O$4:$O$8,Search!$R$4:$R$7,Search!$U$4:$U$7)-COUNTIF(Search!$C$4:$U$7,"n"),1+LARGE($AD$1:AD14,1),""))</f>
        <v/>
      </c>
      <c r="AE15" s="45" t="str">
        <f t="shared" si="0"/>
        <v/>
      </c>
      <c r="AF15" s="45" t="str">
        <f>IF(AD15="","",COUNTIF($AE$1:$AE14,$AE15)+RANK($AE15,$AE$2:$AE$10540,1))</f>
        <v/>
      </c>
      <c r="AG15" s="45" t="str">
        <f t="shared" si="1"/>
        <v/>
      </c>
      <c r="AH15" s="45" t="str">
        <f>IF($AD15="","",COUNTIF($AG$1:$AG14,$AG15)+RANK($AG15,$AG$1:$AG$10539,0))</f>
        <v/>
      </c>
      <c r="AI15" s="10" t="str">
        <f t="shared" si="2"/>
        <v>1967-68 Topps #17 Brian Conacher TOR RC   /   $</v>
      </c>
      <c r="AJ15" s="11">
        <v>1967</v>
      </c>
      <c r="AK15" s="17">
        <v>68</v>
      </c>
      <c r="AL15" s="12" t="s">
        <v>48</v>
      </c>
      <c r="AM15" s="10">
        <v>17</v>
      </c>
      <c r="AN15" s="12" t="s">
        <v>50</v>
      </c>
      <c r="AO15" s="9" t="s">
        <v>1904</v>
      </c>
      <c r="AP15" s="9"/>
      <c r="AQ15" s="9"/>
      <c r="AR15" s="14" t="s">
        <v>2461</v>
      </c>
      <c r="AS15" s="9" t="s">
        <v>2</v>
      </c>
      <c r="AT15" s="9"/>
      <c r="AU15" s="9"/>
      <c r="AV15" s="13"/>
      <c r="AW15" s="13"/>
      <c r="AX15" s="9"/>
      <c r="AY15" s="9"/>
      <c r="AZ15" s="9"/>
      <c r="BA15" s="33"/>
      <c r="BB15" s="33"/>
      <c r="BC15" s="36"/>
      <c r="BD15" s="12" t="s">
        <v>1771</v>
      </c>
    </row>
    <row r="16" spans="1:56" s="12" customFormat="1" x14ac:dyDescent="0.2">
      <c r="A16" s="9" t="str">
        <f>IF(Search!$C$5="","",IF(COUNTA(Inventory!$AP16)=1,1,""))</f>
        <v/>
      </c>
      <c r="B16" s="9" t="str">
        <f>IF(Search!$C$4="","",IF(ISNUMBER(SEARCH(Search!$C$4,$AR16))=TRUE,1,""))</f>
        <v/>
      </c>
      <c r="C16" s="9" t="str">
        <f>IF(Search!$C$6="x",IF(COUNTA($AQ16)=1,1,"N"),IF(COUNTA($AQ16)=1,"N",""))</f>
        <v/>
      </c>
      <c r="D16" s="9" t="str">
        <f>IF(Search!$O$8="","",IF(ISNUMBER(SEARCH(Search!$O$8,$BD16))=TRUE,1,""))</f>
        <v/>
      </c>
      <c r="E16" s="9" t="str">
        <f>IF(Search!$C$7="","",IF(ISNUMBER(SEARCH(Search!$C$7,$AN16))=TRUE,1,""))</f>
        <v/>
      </c>
      <c r="F16" s="9" t="str">
        <f>IF(Search!$C$8="","",IF(ISNUMBER(SEARCH(Search!$C$8,$AO16))=TRUE,1,""))</f>
        <v/>
      </c>
      <c r="G16" s="9" t="str">
        <f>IF(Search!$F$4="","",IF(Inventory!$AJ16&lt;Search!$F$4,"",1))</f>
        <v/>
      </c>
      <c r="H16" s="9" t="str">
        <f>IF(Search!$F$5="","",IF(Inventory!$AJ16&gt;Search!$F$5,"",1))</f>
        <v/>
      </c>
      <c r="I16" s="9" t="str">
        <f>IF(Search!$F$7="","",IF(Search!$F$8="",IF(ISNUMBER(SEARCH(Search!$F$7,$AL16))=TRUE,1,""),""))</f>
        <v/>
      </c>
      <c r="J16" s="9" t="str">
        <f>IF($AL16=Search!$F$8,1,"")</f>
        <v/>
      </c>
      <c r="K16" s="9" t="str">
        <f>IF(Search!$I$4="","",IF(COUNTA($AS16)=1,IF(Search!$I$4="N","N",1),""))</f>
        <v/>
      </c>
      <c r="L16" s="9" t="str">
        <f>IF(Search!$I$5="","",IF($AS16="RC",1,""))</f>
        <v/>
      </c>
      <c r="M16" s="9" t="str">
        <f>IF(Search!$I$6="","",IF($AS16="RCP",1,""))</f>
        <v/>
      </c>
      <c r="N16" s="9" t="str">
        <f>IF(Search!$I$8="","",IF(COUNTA($AT16)=1,IF(Search!$I$8="N","N",1),""))</f>
        <v/>
      </c>
      <c r="O16" s="9" t="str">
        <f>IF(Search!$L$4="","",IF(COUNTA($AU16)=1,IF(Search!$L$4="N","N",1),""))</f>
        <v/>
      </c>
      <c r="P16" s="9" t="str">
        <f>IF(Search!$L$5="","",IF(ISNUMBER(SEARCH("Jersey",$AU16))=TRUE,IF(Search!$L$5="N","N",1),""))</f>
        <v/>
      </c>
      <c r="Q16" s="9" t="str">
        <f>IF(Search!$L$6="","",IF(ISNUMBER(SEARCH("Patch",$AU16))=TRUE,IF(Search!$L$6="N","N",1),""))</f>
        <v/>
      </c>
      <c r="R16" s="9" t="str">
        <f>IF(Search!$L$7="","",IF(ISNUMBER(SEARCH("Shield",$AU16))=TRUE,IF(Search!$L$7="N","N",1),""))</f>
        <v/>
      </c>
      <c r="S16" s="9" t="str">
        <f>IF(Search!$L$8="","",IF(ISNUMBER(SEARCH("Stick",$AU16))=TRUE,IF(Search!$L$8="N","N",1),""))</f>
        <v/>
      </c>
      <c r="T16" s="9" t="str">
        <f>IF(Search!$O$4="","",IF(COUNTA($AW16)=1,IF(Search!$O$4="N","N",1),""))</f>
        <v/>
      </c>
      <c r="U16" s="9" t="str">
        <f>IF(Search!$O$5="","",IF($AW16="","",IF($AW16&lt;Search!$O$5,"",1)))</f>
        <v/>
      </c>
      <c r="V16" s="9" t="str">
        <f>IF(Search!$O$6="","",IF($AW16="","",IF($AW16&gt;Search!$O$6,"",1)))</f>
        <v/>
      </c>
      <c r="W16" s="9" t="str">
        <f>IF(Search!$U$4="","",IF($AX16="","",1))</f>
        <v/>
      </c>
      <c r="X16" s="9" t="str">
        <f>IF(Search!$U$5="","",IF(ISNUMBER(SEARCH(Search!$U$5,$AX16))=TRUE,IF(Search!$U$5="N","N",1),""))</f>
        <v/>
      </c>
      <c r="Y16" s="9" t="str">
        <f>IF(Search!$U$6="","",IF($AY16&lt;Search!$U$6,"",1))</f>
        <v/>
      </c>
      <c r="Z16" s="9" t="str">
        <f>IF(Search!$R$4="","",IF(Inventory!$BA16&lt;Search!$R$4,"",1))</f>
        <v/>
      </c>
      <c r="AA16" s="9" t="str">
        <f>IF(Search!$R$5="","",IF($BA16&gt;Search!$R$5,"",1))</f>
        <v/>
      </c>
      <c r="AB16" s="9" t="str">
        <f>IF(Search!$R$6="","",IF($BB16&lt;Search!$R$6,"",1))</f>
        <v/>
      </c>
      <c r="AC16" s="9" t="str">
        <f>IF(Search!$R$7="","",IF($BB16&lt;Search!$R$7,"",1))</f>
        <v/>
      </c>
      <c r="AD16" s="45" t="str">
        <f>IF(COUNTIF($A16:$AC16,"n")&gt;0,"",IF(SUM($A16:$AC16)=COUNTA(Search!$C$4:$C$8,Search!$F$4:$F$8,Search!$I$4:$I$6,Search!$I$8,Search!$L$4:$L$8,Search!$O$4:$O$8,Search!$R$4:$R$7,Search!$U$4:$U$7)-COUNTIF(Search!$C$4:$U$7,"n"),1+LARGE($AD$1:AD15,1),""))</f>
        <v/>
      </c>
      <c r="AE16" s="45" t="str">
        <f t="shared" si="0"/>
        <v/>
      </c>
      <c r="AF16" s="45" t="str">
        <f>IF(AD16="","",COUNTIF($AE$1:$AE15,$AE16)+RANK($AE16,$AE$2:$AE$10540,1))</f>
        <v/>
      </c>
      <c r="AG16" s="45" t="str">
        <f t="shared" si="1"/>
        <v/>
      </c>
      <c r="AH16" s="45" t="str">
        <f>IF($AD16="","",COUNTIF($AG$1:$AG15,$AG16)+RANK($AG16,$AG$1:$AG$10539,0))</f>
        <v/>
      </c>
      <c r="AI16" s="10" t="str">
        <f t="shared" si="2"/>
        <v>1970-71 Esso Power Players #183 Tim Horton 3 NYR  AU  / PSA Authentic $</v>
      </c>
      <c r="AJ16" s="11">
        <v>1970</v>
      </c>
      <c r="AK16" s="17">
        <v>71</v>
      </c>
      <c r="AL16" s="12" t="s">
        <v>51</v>
      </c>
      <c r="AM16" s="10">
        <v>183</v>
      </c>
      <c r="AN16" s="12" t="s">
        <v>52</v>
      </c>
      <c r="AO16" s="9" t="s">
        <v>1905</v>
      </c>
      <c r="AP16" s="9"/>
      <c r="AQ16" s="9"/>
      <c r="AR16" s="14" t="s">
        <v>2125</v>
      </c>
      <c r="AS16" s="9"/>
      <c r="AT16" s="9" t="s">
        <v>1857</v>
      </c>
      <c r="AU16" s="9"/>
      <c r="AV16" s="13"/>
      <c r="AW16" s="13"/>
      <c r="AX16" s="9" t="s">
        <v>1937</v>
      </c>
      <c r="AY16" s="9" t="s">
        <v>2134</v>
      </c>
      <c r="AZ16" s="9"/>
      <c r="BA16" s="33"/>
      <c r="BB16" s="33"/>
      <c r="BC16" s="36"/>
      <c r="BD16" s="12" t="s">
        <v>1771</v>
      </c>
    </row>
    <row r="17" spans="1:56" s="12" customFormat="1" x14ac:dyDescent="0.2">
      <c r="A17" s="9" t="str">
        <f>IF(Search!$C$5="","",IF(COUNTA(Inventory!$AP17)=1,1,""))</f>
        <v/>
      </c>
      <c r="B17" s="9" t="str">
        <f>IF(Search!$C$4="","",IF(ISNUMBER(SEARCH(Search!$C$4,$AR17))=TRUE,1,""))</f>
        <v/>
      </c>
      <c r="C17" s="9" t="str">
        <f>IF(Search!$C$6="x",IF(COUNTA($AQ17)=1,1,"N"),IF(COUNTA($AQ17)=1,"N",""))</f>
        <v/>
      </c>
      <c r="D17" s="9" t="str">
        <f>IF(Search!$O$8="","",IF(ISNUMBER(SEARCH(Search!$O$8,$BD17))=TRUE,1,""))</f>
        <v/>
      </c>
      <c r="E17" s="9" t="str">
        <f>IF(Search!$C$7="","",IF(ISNUMBER(SEARCH(Search!$C$7,$AN17))=TRUE,1,""))</f>
        <v/>
      </c>
      <c r="F17" s="9" t="str">
        <f>IF(Search!$C$8="","",IF(ISNUMBER(SEARCH(Search!$C$8,$AO17))=TRUE,1,""))</f>
        <v/>
      </c>
      <c r="G17" s="9" t="str">
        <f>IF(Search!$F$4="","",IF(Inventory!$AJ17&lt;Search!$F$4,"",1))</f>
        <v/>
      </c>
      <c r="H17" s="9" t="str">
        <f>IF(Search!$F$5="","",IF(Inventory!$AJ17&gt;Search!$F$5,"",1))</f>
        <v/>
      </c>
      <c r="I17" s="9" t="str">
        <f>IF(Search!$F$7="","",IF(Search!$F$8="",IF(ISNUMBER(SEARCH(Search!$F$7,$AL17))=TRUE,1,""),""))</f>
        <v/>
      </c>
      <c r="J17" s="9" t="str">
        <f>IF($AL17=Search!$F$8,1,"")</f>
        <v/>
      </c>
      <c r="K17" s="9" t="str">
        <f>IF(Search!$I$4="","",IF(COUNTA($AS17)=1,IF(Search!$I$4="N","N",1),""))</f>
        <v/>
      </c>
      <c r="L17" s="9" t="str">
        <f>IF(Search!$I$5="","",IF($AS17="RC",1,""))</f>
        <v/>
      </c>
      <c r="M17" s="9" t="str">
        <f>IF(Search!$I$6="","",IF($AS17="RCP",1,""))</f>
        <v/>
      </c>
      <c r="N17" s="9" t="str">
        <f>IF(Search!$I$8="","",IF(COUNTA($AT17)=1,IF(Search!$I$8="N","N",1),""))</f>
        <v/>
      </c>
      <c r="O17" s="9" t="str">
        <f>IF(Search!$L$4="","",IF(COUNTA($AU17)=1,IF(Search!$L$4="N","N",1),""))</f>
        <v/>
      </c>
      <c r="P17" s="9" t="str">
        <f>IF(Search!$L$5="","",IF(ISNUMBER(SEARCH("Jersey",$AU17))=TRUE,IF(Search!$L$5="N","N",1),""))</f>
        <v/>
      </c>
      <c r="Q17" s="9" t="str">
        <f>IF(Search!$L$6="","",IF(ISNUMBER(SEARCH("Patch",$AU17))=TRUE,IF(Search!$L$6="N","N",1),""))</f>
        <v/>
      </c>
      <c r="R17" s="9" t="str">
        <f>IF(Search!$L$7="","",IF(ISNUMBER(SEARCH("Shield",$AU17))=TRUE,IF(Search!$L$7="N","N",1),""))</f>
        <v/>
      </c>
      <c r="S17" s="9" t="str">
        <f>IF(Search!$L$8="","",IF(ISNUMBER(SEARCH("Stick",$AU17))=TRUE,IF(Search!$L$8="N","N",1),""))</f>
        <v/>
      </c>
      <c r="T17" s="9" t="str">
        <f>IF(Search!$O$4="","",IF(COUNTA($AW17)=1,IF(Search!$O$4="N","N",1),""))</f>
        <v/>
      </c>
      <c r="U17" s="9" t="str">
        <f>IF(Search!$O$5="","",IF($AW17="","",IF($AW17&lt;Search!$O$5,"",1)))</f>
        <v/>
      </c>
      <c r="V17" s="9" t="str">
        <f>IF(Search!$O$6="","",IF($AW17="","",IF($AW17&gt;Search!$O$6,"",1)))</f>
        <v/>
      </c>
      <c r="W17" s="9" t="str">
        <f>IF(Search!$U$4="","",IF($AX17="","",1))</f>
        <v/>
      </c>
      <c r="X17" s="9" t="str">
        <f>IF(Search!$U$5="","",IF(ISNUMBER(SEARCH(Search!$U$5,$AX17))=TRUE,IF(Search!$U$5="N","N",1),""))</f>
        <v/>
      </c>
      <c r="Y17" s="9" t="str">
        <f>IF(Search!$U$6="","",IF($AY17&lt;Search!$U$6,"",1))</f>
        <v/>
      </c>
      <c r="Z17" s="9" t="str">
        <f>IF(Search!$R$4="","",IF(Inventory!$BA17&lt;Search!$R$4,"",1))</f>
        <v/>
      </c>
      <c r="AA17" s="9" t="str">
        <f>IF(Search!$R$5="","",IF($BA17&gt;Search!$R$5,"",1))</f>
        <v/>
      </c>
      <c r="AB17" s="9" t="str">
        <f>IF(Search!$R$6="","",IF($BB17&lt;Search!$R$6,"",1))</f>
        <v/>
      </c>
      <c r="AC17" s="9" t="str">
        <f>IF(Search!$R$7="","",IF($BB17&lt;Search!$R$7,"",1))</f>
        <v/>
      </c>
      <c r="AD17" s="45" t="str">
        <f>IF(COUNTIF($A17:$AC17,"n")&gt;0,"",IF(SUM($A17:$AC17)=COUNTA(Search!$C$4:$C$8,Search!$F$4:$F$8,Search!$I$4:$I$6,Search!$I$8,Search!$L$4:$L$8,Search!$O$4:$O$8,Search!$R$4:$R$7,Search!$U$4:$U$7)-COUNTIF(Search!$C$4:$U$7,"n"),1+LARGE($AD$1:AD16,1),""))</f>
        <v/>
      </c>
      <c r="AE17" s="45" t="str">
        <f t="shared" si="0"/>
        <v/>
      </c>
      <c r="AF17" s="45" t="str">
        <f>IF(AD17="","",COUNTIF($AE$1:$AE16,$AE17)+RANK($AE17,$AE$2:$AE$10540,1))</f>
        <v/>
      </c>
      <c r="AG17" s="45" t="str">
        <f t="shared" si="1"/>
        <v/>
      </c>
      <c r="AH17" s="45" t="str">
        <f>IF($AD17="","",COUNTIF($AG$1:$AG16,$AG17)+RANK($AG17,$AG$1:$AG$10539,0))</f>
        <v/>
      </c>
      <c r="AI17" s="10" t="str">
        <f t="shared" si="2"/>
        <v>1970-71 O-Pee-Chee #105 Bruce Gamble TOR    /   $</v>
      </c>
      <c r="AJ17" s="11">
        <v>1970</v>
      </c>
      <c r="AK17" s="17">
        <v>71</v>
      </c>
      <c r="AL17" s="12" t="s">
        <v>53</v>
      </c>
      <c r="AM17" s="10">
        <v>105</v>
      </c>
      <c r="AN17" s="12" t="s">
        <v>54</v>
      </c>
      <c r="AO17" s="9" t="s">
        <v>1904</v>
      </c>
      <c r="AP17" s="9"/>
      <c r="AQ17" s="9"/>
      <c r="AR17" s="14" t="s">
        <v>2131</v>
      </c>
      <c r="AS17" s="9"/>
      <c r="AT17" s="9"/>
      <c r="AU17" s="9"/>
      <c r="AV17" s="13"/>
      <c r="AW17" s="13"/>
      <c r="AX17" s="9"/>
      <c r="AY17" s="9"/>
      <c r="AZ17" s="9"/>
      <c r="BA17" s="33"/>
      <c r="BB17" s="33"/>
      <c r="BC17" s="36"/>
      <c r="BD17" s="12" t="s">
        <v>1771</v>
      </c>
    </row>
    <row r="18" spans="1:56" s="12" customFormat="1" x14ac:dyDescent="0.2">
      <c r="A18" s="9" t="str">
        <f>IF(Search!$C$5="","",IF(COUNTA(Inventory!$AP18)=1,1,""))</f>
        <v/>
      </c>
      <c r="B18" s="9" t="str">
        <f>IF(Search!$C$4="","",IF(ISNUMBER(SEARCH(Search!$C$4,$AR18))=TRUE,1,""))</f>
        <v/>
      </c>
      <c r="C18" s="9" t="str">
        <f>IF(Search!$C$6="x",IF(COUNTA($AQ18)=1,1,"N"),IF(COUNTA($AQ18)=1,"N",""))</f>
        <v/>
      </c>
      <c r="D18" s="9" t="str">
        <f>IF(Search!$O$8="","",IF(ISNUMBER(SEARCH(Search!$O$8,$BD18))=TRUE,1,""))</f>
        <v/>
      </c>
      <c r="E18" s="9" t="str">
        <f>IF(Search!$C$7="","",IF(ISNUMBER(SEARCH(Search!$C$7,$AN18))=TRUE,1,""))</f>
        <v/>
      </c>
      <c r="F18" s="9" t="str">
        <f>IF(Search!$C$8="","",IF(ISNUMBER(SEARCH(Search!$C$8,$AO18))=TRUE,1,""))</f>
        <v/>
      </c>
      <c r="G18" s="9" t="str">
        <f>IF(Search!$F$4="","",IF(Inventory!$AJ18&lt;Search!$F$4,"",1))</f>
        <v/>
      </c>
      <c r="H18" s="9" t="str">
        <f>IF(Search!$F$5="","",IF(Inventory!$AJ18&gt;Search!$F$5,"",1))</f>
        <v/>
      </c>
      <c r="I18" s="9" t="str">
        <f>IF(Search!$F$7="","",IF(Search!$F$8="",IF(ISNUMBER(SEARCH(Search!$F$7,$AL18))=TRUE,1,""),""))</f>
        <v/>
      </c>
      <c r="J18" s="9" t="str">
        <f>IF($AL18=Search!$F$8,1,"")</f>
        <v/>
      </c>
      <c r="K18" s="9" t="str">
        <f>IF(Search!$I$4="","",IF(COUNTA($AS18)=1,IF(Search!$I$4="N","N",1),""))</f>
        <v/>
      </c>
      <c r="L18" s="9" t="str">
        <f>IF(Search!$I$5="","",IF($AS18="RC",1,""))</f>
        <v/>
      </c>
      <c r="M18" s="9" t="str">
        <f>IF(Search!$I$6="","",IF($AS18="RCP",1,""))</f>
        <v/>
      </c>
      <c r="N18" s="9" t="str">
        <f>IF(Search!$I$8="","",IF(COUNTA($AT18)=1,IF(Search!$I$8="N","N",1),""))</f>
        <v/>
      </c>
      <c r="O18" s="9" t="str">
        <f>IF(Search!$L$4="","",IF(COUNTA($AU18)=1,IF(Search!$L$4="N","N",1),""))</f>
        <v/>
      </c>
      <c r="P18" s="9" t="str">
        <f>IF(Search!$L$5="","",IF(ISNUMBER(SEARCH("Jersey",$AU18))=TRUE,IF(Search!$L$5="N","N",1),""))</f>
        <v/>
      </c>
      <c r="Q18" s="9" t="str">
        <f>IF(Search!$L$6="","",IF(ISNUMBER(SEARCH("Patch",$AU18))=TRUE,IF(Search!$L$6="N","N",1),""))</f>
        <v/>
      </c>
      <c r="R18" s="9" t="str">
        <f>IF(Search!$L$7="","",IF(ISNUMBER(SEARCH("Shield",$AU18))=TRUE,IF(Search!$L$7="N","N",1),""))</f>
        <v/>
      </c>
      <c r="S18" s="9" t="str">
        <f>IF(Search!$L$8="","",IF(ISNUMBER(SEARCH("Stick",$AU18))=TRUE,IF(Search!$L$8="N","N",1),""))</f>
        <v/>
      </c>
      <c r="T18" s="9" t="str">
        <f>IF(Search!$O$4="","",IF(COUNTA($AW18)=1,IF(Search!$O$4="N","N",1),""))</f>
        <v/>
      </c>
      <c r="U18" s="9" t="str">
        <f>IF(Search!$O$5="","",IF($AW18="","",IF($AW18&lt;Search!$O$5,"",1)))</f>
        <v/>
      </c>
      <c r="V18" s="9" t="str">
        <f>IF(Search!$O$6="","",IF($AW18="","",IF($AW18&gt;Search!$O$6,"",1)))</f>
        <v/>
      </c>
      <c r="W18" s="9" t="str">
        <f>IF(Search!$U$4="","",IF($AX18="","",1))</f>
        <v/>
      </c>
      <c r="X18" s="9" t="str">
        <f>IF(Search!$U$5="","",IF(ISNUMBER(SEARCH(Search!$U$5,$AX18))=TRUE,IF(Search!$U$5="N","N",1),""))</f>
        <v/>
      </c>
      <c r="Y18" s="9" t="str">
        <f>IF(Search!$U$6="","",IF($AY18&lt;Search!$U$6,"",1))</f>
        <v/>
      </c>
      <c r="Z18" s="9" t="str">
        <f>IF(Search!$R$4="","",IF(Inventory!$BA18&lt;Search!$R$4,"",1))</f>
        <v/>
      </c>
      <c r="AA18" s="9" t="str">
        <f>IF(Search!$R$5="","",IF($BA18&gt;Search!$R$5,"",1))</f>
        <v/>
      </c>
      <c r="AB18" s="9" t="str">
        <f>IF(Search!$R$6="","",IF($BB18&lt;Search!$R$6,"",1))</f>
        <v/>
      </c>
      <c r="AC18" s="9" t="str">
        <f>IF(Search!$R$7="","",IF($BB18&lt;Search!$R$7,"",1))</f>
        <v/>
      </c>
      <c r="AD18" s="45" t="str">
        <f>IF(COUNTIF($A18:$AC18,"n")&gt;0,"",IF(SUM($A18:$AC18)=COUNTA(Search!$C$4:$C$8,Search!$F$4:$F$8,Search!$I$4:$I$6,Search!$I$8,Search!$L$4:$L$8,Search!$O$4:$O$8,Search!$R$4:$R$7,Search!$U$4:$U$7)-COUNTIF(Search!$C$4:$U$7,"n"),1+LARGE($AD$1:AD17,1),""))</f>
        <v/>
      </c>
      <c r="AE18" s="45" t="str">
        <f t="shared" si="0"/>
        <v/>
      </c>
      <c r="AF18" s="45" t="str">
        <f>IF(AD18="","",COUNTIF($AE$1:$AE17,$AE18)+RANK($AE18,$AE$2:$AE$10540,1))</f>
        <v/>
      </c>
      <c r="AG18" s="45" t="str">
        <f t="shared" si="1"/>
        <v/>
      </c>
      <c r="AH18" s="45" t="str">
        <f>IF($AD18="","",COUNTIF($AG$1:$AG17,$AG18)+RANK($AG18,$AG$1:$AG$10539,0))</f>
        <v/>
      </c>
      <c r="AI18" s="10" t="str">
        <f t="shared" si="2"/>
        <v>1970-71 O-Pee-Chee #106 Jim Dorey TOR    /   $</v>
      </c>
      <c r="AJ18" s="11">
        <v>1970</v>
      </c>
      <c r="AK18" s="17">
        <v>71</v>
      </c>
      <c r="AL18" s="12" t="s">
        <v>53</v>
      </c>
      <c r="AM18" s="10">
        <v>106</v>
      </c>
      <c r="AN18" s="12" t="s">
        <v>55</v>
      </c>
      <c r="AO18" s="9" t="s">
        <v>1904</v>
      </c>
      <c r="AP18" s="9"/>
      <c r="AQ18" s="9"/>
      <c r="AR18" s="14" t="s">
        <v>2131</v>
      </c>
      <c r="AS18" s="9"/>
      <c r="AT18" s="9"/>
      <c r="AU18" s="9"/>
      <c r="AV18" s="13"/>
      <c r="AW18" s="13"/>
      <c r="AX18" s="9"/>
      <c r="AY18" s="9"/>
      <c r="AZ18" s="9"/>
      <c r="BA18" s="33"/>
      <c r="BB18" s="33"/>
      <c r="BC18" s="36"/>
      <c r="BD18" s="12" t="s">
        <v>1771</v>
      </c>
    </row>
    <row r="19" spans="1:56" s="12" customFormat="1" x14ac:dyDescent="0.2">
      <c r="A19" s="9" t="str">
        <f>IF(Search!$C$5="","",IF(COUNTA(Inventory!$AP19)=1,1,""))</f>
        <v/>
      </c>
      <c r="B19" s="9" t="str">
        <f>IF(Search!$C$4="","",IF(ISNUMBER(SEARCH(Search!$C$4,$AR19))=TRUE,1,""))</f>
        <v/>
      </c>
      <c r="C19" s="9" t="str">
        <f>IF(Search!$C$6="x",IF(COUNTA($AQ19)=1,1,"N"),IF(COUNTA($AQ19)=1,"N",""))</f>
        <v/>
      </c>
      <c r="D19" s="9" t="str">
        <f>IF(Search!$O$8="","",IF(ISNUMBER(SEARCH(Search!$O$8,$BD19))=TRUE,1,""))</f>
        <v/>
      </c>
      <c r="E19" s="9" t="str">
        <f>IF(Search!$C$7="","",IF(ISNUMBER(SEARCH(Search!$C$7,$AN19))=TRUE,1,""))</f>
        <v/>
      </c>
      <c r="F19" s="9" t="str">
        <f>IF(Search!$C$8="","",IF(ISNUMBER(SEARCH(Search!$C$8,$AO19))=TRUE,1,""))</f>
        <v/>
      </c>
      <c r="G19" s="9" t="str">
        <f>IF(Search!$F$4="","",IF(Inventory!$AJ19&lt;Search!$F$4,"",1))</f>
        <v/>
      </c>
      <c r="H19" s="9" t="str">
        <f>IF(Search!$F$5="","",IF(Inventory!$AJ19&gt;Search!$F$5,"",1))</f>
        <v/>
      </c>
      <c r="I19" s="9" t="str">
        <f>IF(Search!$F$7="","",IF(Search!$F$8="",IF(ISNUMBER(SEARCH(Search!$F$7,$AL19))=TRUE,1,""),""))</f>
        <v/>
      </c>
      <c r="J19" s="9" t="str">
        <f>IF($AL19=Search!$F$8,1,"")</f>
        <v/>
      </c>
      <c r="K19" s="9" t="str">
        <f>IF(Search!$I$4="","",IF(COUNTA($AS19)=1,IF(Search!$I$4="N","N",1),""))</f>
        <v/>
      </c>
      <c r="L19" s="9" t="str">
        <f>IF(Search!$I$5="","",IF($AS19="RC",1,""))</f>
        <v/>
      </c>
      <c r="M19" s="9" t="str">
        <f>IF(Search!$I$6="","",IF($AS19="RCP",1,""))</f>
        <v/>
      </c>
      <c r="N19" s="9" t="str">
        <f>IF(Search!$I$8="","",IF(COUNTA($AT19)=1,IF(Search!$I$8="N","N",1),""))</f>
        <v/>
      </c>
      <c r="O19" s="9" t="str">
        <f>IF(Search!$L$4="","",IF(COUNTA($AU19)=1,IF(Search!$L$4="N","N",1),""))</f>
        <v/>
      </c>
      <c r="P19" s="9" t="str">
        <f>IF(Search!$L$5="","",IF(ISNUMBER(SEARCH("Jersey",$AU19))=TRUE,IF(Search!$L$5="N","N",1),""))</f>
        <v/>
      </c>
      <c r="Q19" s="9" t="str">
        <f>IF(Search!$L$6="","",IF(ISNUMBER(SEARCH("Patch",$AU19))=TRUE,IF(Search!$L$6="N","N",1),""))</f>
        <v/>
      </c>
      <c r="R19" s="9" t="str">
        <f>IF(Search!$L$7="","",IF(ISNUMBER(SEARCH("Shield",$AU19))=TRUE,IF(Search!$L$7="N","N",1),""))</f>
        <v/>
      </c>
      <c r="S19" s="9" t="str">
        <f>IF(Search!$L$8="","",IF(ISNUMBER(SEARCH("Stick",$AU19))=TRUE,IF(Search!$L$8="N","N",1),""))</f>
        <v/>
      </c>
      <c r="T19" s="9" t="str">
        <f>IF(Search!$O$4="","",IF(COUNTA($AW19)=1,IF(Search!$O$4="N","N",1),""))</f>
        <v/>
      </c>
      <c r="U19" s="9" t="str">
        <f>IF(Search!$O$5="","",IF($AW19="","",IF($AW19&lt;Search!$O$5,"",1)))</f>
        <v/>
      </c>
      <c r="V19" s="9" t="str">
        <f>IF(Search!$O$6="","",IF($AW19="","",IF($AW19&gt;Search!$O$6,"",1)))</f>
        <v/>
      </c>
      <c r="W19" s="9" t="str">
        <f>IF(Search!$U$4="","",IF($AX19="","",1))</f>
        <v/>
      </c>
      <c r="X19" s="9" t="str">
        <f>IF(Search!$U$5="","",IF(ISNUMBER(SEARCH(Search!$U$5,$AX19))=TRUE,IF(Search!$U$5="N","N",1),""))</f>
        <v/>
      </c>
      <c r="Y19" s="9" t="str">
        <f>IF(Search!$U$6="","",IF($AY19&lt;Search!$U$6,"",1))</f>
        <v/>
      </c>
      <c r="Z19" s="9" t="str">
        <f>IF(Search!$R$4="","",IF(Inventory!$BA19&lt;Search!$R$4,"",1))</f>
        <v/>
      </c>
      <c r="AA19" s="9" t="str">
        <f>IF(Search!$R$5="","",IF($BA19&gt;Search!$R$5,"",1))</f>
        <v/>
      </c>
      <c r="AB19" s="9" t="str">
        <f>IF(Search!$R$6="","",IF($BB19&lt;Search!$R$6,"",1))</f>
        <v/>
      </c>
      <c r="AC19" s="9" t="str">
        <f>IF(Search!$R$7="","",IF($BB19&lt;Search!$R$7,"",1))</f>
        <v/>
      </c>
      <c r="AD19" s="45" t="str">
        <f>IF(COUNTIF($A19:$AC19,"n")&gt;0,"",IF(SUM($A19:$AC19)=COUNTA(Search!$C$4:$C$8,Search!$F$4:$F$8,Search!$I$4:$I$6,Search!$I$8,Search!$L$4:$L$8,Search!$O$4:$O$8,Search!$R$4:$R$7,Search!$U$4:$U$7)-COUNTIF(Search!$C$4:$U$7,"n"),1+LARGE($AD$1:AD18,1),""))</f>
        <v/>
      </c>
      <c r="AE19" s="45" t="str">
        <f t="shared" si="0"/>
        <v/>
      </c>
      <c r="AF19" s="45" t="str">
        <f>IF(AD19="","",COUNTIF($AE$1:$AE18,$AE19)+RANK($AE19,$AE$2:$AE$10540,1))</f>
        <v/>
      </c>
      <c r="AG19" s="45" t="str">
        <f t="shared" si="1"/>
        <v/>
      </c>
      <c r="AH19" s="45" t="str">
        <f>IF($AD19="","",COUNTIF($AG$1:$AG18,$AG19)+RANK($AG19,$AG$1:$AG$10539,0))</f>
        <v/>
      </c>
      <c r="AI19" s="10" t="str">
        <f t="shared" si="2"/>
        <v>1970-71 O-Pee-Chee #107 Mike Pelyk TOR    /   $</v>
      </c>
      <c r="AJ19" s="11">
        <v>1970</v>
      </c>
      <c r="AK19" s="17">
        <v>71</v>
      </c>
      <c r="AL19" s="12" t="s">
        <v>53</v>
      </c>
      <c r="AM19" s="10">
        <v>107</v>
      </c>
      <c r="AN19" s="12" t="s">
        <v>56</v>
      </c>
      <c r="AO19" s="9" t="s">
        <v>1904</v>
      </c>
      <c r="AP19" s="9"/>
      <c r="AQ19" s="9"/>
      <c r="AR19" s="14" t="s">
        <v>2131</v>
      </c>
      <c r="AS19" s="9"/>
      <c r="AT19" s="9"/>
      <c r="AU19" s="9"/>
      <c r="AV19" s="13"/>
      <c r="AW19" s="13"/>
      <c r="AX19" s="9"/>
      <c r="AY19" s="9"/>
      <c r="AZ19" s="9"/>
      <c r="BA19" s="33"/>
      <c r="BB19" s="33"/>
      <c r="BC19" s="36"/>
      <c r="BD19" s="12" t="s">
        <v>1771</v>
      </c>
    </row>
    <row r="20" spans="1:56" s="12" customFormat="1" x14ac:dyDescent="0.2">
      <c r="A20" s="9" t="str">
        <f>IF(Search!$C$5="","",IF(COUNTA(Inventory!$AP20)=1,1,""))</f>
        <v/>
      </c>
      <c r="B20" s="9" t="str">
        <f>IF(Search!$C$4="","",IF(ISNUMBER(SEARCH(Search!$C$4,$AR20))=TRUE,1,""))</f>
        <v/>
      </c>
      <c r="C20" s="9" t="str">
        <f>IF(Search!$C$6="x",IF(COUNTA($AQ20)=1,1,"N"),IF(COUNTA($AQ20)=1,"N",""))</f>
        <v/>
      </c>
      <c r="D20" s="9" t="str">
        <f>IF(Search!$O$8="","",IF(ISNUMBER(SEARCH(Search!$O$8,$BD20))=TRUE,1,""))</f>
        <v/>
      </c>
      <c r="E20" s="9" t="str">
        <f>IF(Search!$C$7="","",IF(ISNUMBER(SEARCH(Search!$C$7,$AN20))=TRUE,1,""))</f>
        <v/>
      </c>
      <c r="F20" s="9" t="str">
        <f>IF(Search!$C$8="","",IF(ISNUMBER(SEARCH(Search!$C$8,$AO20))=TRUE,1,""))</f>
        <v/>
      </c>
      <c r="G20" s="9" t="str">
        <f>IF(Search!$F$4="","",IF(Inventory!$AJ20&lt;Search!$F$4,"",1))</f>
        <v/>
      </c>
      <c r="H20" s="9" t="str">
        <f>IF(Search!$F$5="","",IF(Inventory!$AJ20&gt;Search!$F$5,"",1))</f>
        <v/>
      </c>
      <c r="I20" s="9" t="str">
        <f>IF(Search!$F$7="","",IF(Search!$F$8="",IF(ISNUMBER(SEARCH(Search!$F$7,$AL20))=TRUE,1,""),""))</f>
        <v/>
      </c>
      <c r="J20" s="9" t="str">
        <f>IF($AL20=Search!$F$8,1,"")</f>
        <v/>
      </c>
      <c r="K20" s="9" t="str">
        <f>IF(Search!$I$4="","",IF(COUNTA($AS20)=1,IF(Search!$I$4="N","N",1),""))</f>
        <v/>
      </c>
      <c r="L20" s="9" t="str">
        <f>IF(Search!$I$5="","",IF($AS20="RC",1,""))</f>
        <v/>
      </c>
      <c r="M20" s="9" t="str">
        <f>IF(Search!$I$6="","",IF($AS20="RCP",1,""))</f>
        <v/>
      </c>
      <c r="N20" s="9" t="str">
        <f>IF(Search!$I$8="","",IF(COUNTA($AT20)=1,IF(Search!$I$8="N","N",1),""))</f>
        <v/>
      </c>
      <c r="O20" s="9" t="str">
        <f>IF(Search!$L$4="","",IF(COUNTA($AU20)=1,IF(Search!$L$4="N","N",1),""))</f>
        <v/>
      </c>
      <c r="P20" s="9" t="str">
        <f>IF(Search!$L$5="","",IF(ISNUMBER(SEARCH("Jersey",$AU20))=TRUE,IF(Search!$L$5="N","N",1),""))</f>
        <v/>
      </c>
      <c r="Q20" s="9" t="str">
        <f>IF(Search!$L$6="","",IF(ISNUMBER(SEARCH("Patch",$AU20))=TRUE,IF(Search!$L$6="N","N",1),""))</f>
        <v/>
      </c>
      <c r="R20" s="9" t="str">
        <f>IF(Search!$L$7="","",IF(ISNUMBER(SEARCH("Shield",$AU20))=TRUE,IF(Search!$L$7="N","N",1),""))</f>
        <v/>
      </c>
      <c r="S20" s="9" t="str">
        <f>IF(Search!$L$8="","",IF(ISNUMBER(SEARCH("Stick",$AU20))=TRUE,IF(Search!$L$8="N","N",1),""))</f>
        <v/>
      </c>
      <c r="T20" s="9" t="str">
        <f>IF(Search!$O$4="","",IF(COUNTA($AW20)=1,IF(Search!$O$4="N","N",1),""))</f>
        <v/>
      </c>
      <c r="U20" s="9" t="str">
        <f>IF(Search!$O$5="","",IF($AW20="","",IF($AW20&lt;Search!$O$5,"",1)))</f>
        <v/>
      </c>
      <c r="V20" s="9" t="str">
        <f>IF(Search!$O$6="","",IF($AW20="","",IF($AW20&gt;Search!$O$6,"",1)))</f>
        <v/>
      </c>
      <c r="W20" s="9" t="str">
        <f>IF(Search!$U$4="","",IF($AX20="","",1))</f>
        <v/>
      </c>
      <c r="X20" s="9" t="str">
        <f>IF(Search!$U$5="","",IF(ISNUMBER(SEARCH(Search!$U$5,$AX20))=TRUE,IF(Search!$U$5="N","N",1),""))</f>
        <v/>
      </c>
      <c r="Y20" s="9" t="str">
        <f>IF(Search!$U$6="","",IF($AY20&lt;Search!$U$6,"",1))</f>
        <v/>
      </c>
      <c r="Z20" s="9" t="str">
        <f>IF(Search!$R$4="","",IF(Inventory!$BA20&lt;Search!$R$4,"",1))</f>
        <v/>
      </c>
      <c r="AA20" s="9" t="str">
        <f>IF(Search!$R$5="","",IF($BA20&gt;Search!$R$5,"",1))</f>
        <v/>
      </c>
      <c r="AB20" s="9" t="str">
        <f>IF(Search!$R$6="","",IF($BB20&lt;Search!$R$6,"",1))</f>
        <v/>
      </c>
      <c r="AC20" s="9" t="str">
        <f>IF(Search!$R$7="","",IF($BB20&lt;Search!$R$7,"",1))</f>
        <v/>
      </c>
      <c r="AD20" s="45" t="str">
        <f>IF(COUNTIF($A20:$AC20,"n")&gt;0,"",IF(SUM($A20:$AC20)=COUNTA(Search!$C$4:$C$8,Search!$F$4:$F$8,Search!$I$4:$I$6,Search!$I$8,Search!$L$4:$L$8,Search!$O$4:$O$8,Search!$R$4:$R$7,Search!$U$4:$U$7)-COUNTIF(Search!$C$4:$U$7,"n"),1+LARGE($AD$1:AD19,1),""))</f>
        <v/>
      </c>
      <c r="AE20" s="45" t="str">
        <f t="shared" si="0"/>
        <v/>
      </c>
      <c r="AF20" s="45" t="str">
        <f>IF(AD20="","",COUNTIF($AE$1:$AE19,$AE20)+RANK($AE20,$AE$2:$AE$10540,1))</f>
        <v/>
      </c>
      <c r="AG20" s="45" t="str">
        <f t="shared" si="1"/>
        <v/>
      </c>
      <c r="AH20" s="45" t="str">
        <f>IF($AD20="","",COUNTIF($AG$1:$AG19,$AG20)+RANK($AG20,$AG$1:$AG$10539,0))</f>
        <v/>
      </c>
      <c r="AI20" s="10" t="str">
        <f t="shared" si="2"/>
        <v>1970-71 O-Pee-Chee #108 Rick Ley TOR    /   $</v>
      </c>
      <c r="AJ20" s="11">
        <v>1970</v>
      </c>
      <c r="AK20" s="17">
        <v>71</v>
      </c>
      <c r="AL20" s="12" t="s">
        <v>53</v>
      </c>
      <c r="AM20" s="10">
        <v>108</v>
      </c>
      <c r="AN20" s="12" t="s">
        <v>57</v>
      </c>
      <c r="AO20" s="9" t="s">
        <v>1904</v>
      </c>
      <c r="AP20" s="9"/>
      <c r="AQ20" s="9"/>
      <c r="AR20" s="14" t="s">
        <v>2131</v>
      </c>
      <c r="AS20" s="9"/>
      <c r="AT20" s="9"/>
      <c r="AU20" s="9"/>
      <c r="AV20" s="13"/>
      <c r="AW20" s="13"/>
      <c r="AX20" s="9"/>
      <c r="AY20" s="9"/>
      <c r="AZ20" s="9"/>
      <c r="BA20" s="33"/>
      <c r="BB20" s="33"/>
      <c r="BC20" s="36"/>
      <c r="BD20" s="12" t="s">
        <v>1771</v>
      </c>
    </row>
    <row r="21" spans="1:56" s="12" customFormat="1" x14ac:dyDescent="0.2">
      <c r="A21" s="9" t="str">
        <f>IF(Search!$C$5="","",IF(COUNTA(Inventory!$AP21)=1,1,""))</f>
        <v/>
      </c>
      <c r="B21" s="9" t="str">
        <f>IF(Search!$C$4="","",IF(ISNUMBER(SEARCH(Search!$C$4,$AR21))=TRUE,1,""))</f>
        <v/>
      </c>
      <c r="C21" s="9" t="str">
        <f>IF(Search!$C$6="x",IF(COUNTA($AQ21)=1,1,"N"),IF(COUNTA($AQ21)=1,"N",""))</f>
        <v/>
      </c>
      <c r="D21" s="9" t="str">
        <f>IF(Search!$O$8="","",IF(ISNUMBER(SEARCH(Search!$O$8,$BD21))=TRUE,1,""))</f>
        <v/>
      </c>
      <c r="E21" s="9" t="str">
        <f>IF(Search!$C$7="","",IF(ISNUMBER(SEARCH(Search!$C$7,$AN21))=TRUE,1,""))</f>
        <v/>
      </c>
      <c r="F21" s="9" t="str">
        <f>IF(Search!$C$8="","",IF(ISNUMBER(SEARCH(Search!$C$8,$AO21))=TRUE,1,""))</f>
        <v/>
      </c>
      <c r="G21" s="9" t="str">
        <f>IF(Search!$F$4="","",IF(Inventory!$AJ21&lt;Search!$F$4,"",1))</f>
        <v/>
      </c>
      <c r="H21" s="9" t="str">
        <f>IF(Search!$F$5="","",IF(Inventory!$AJ21&gt;Search!$F$5,"",1))</f>
        <v/>
      </c>
      <c r="I21" s="9" t="str">
        <f>IF(Search!$F$7="","",IF(Search!$F$8="",IF(ISNUMBER(SEARCH(Search!$F$7,$AL21))=TRUE,1,""),""))</f>
        <v/>
      </c>
      <c r="J21" s="9" t="str">
        <f>IF($AL21=Search!$F$8,1,"")</f>
        <v/>
      </c>
      <c r="K21" s="9" t="str">
        <f>IF(Search!$I$4="","",IF(COUNTA($AS21)=1,IF(Search!$I$4="N","N",1),""))</f>
        <v/>
      </c>
      <c r="L21" s="9" t="str">
        <f>IF(Search!$I$5="","",IF($AS21="RC",1,""))</f>
        <v/>
      </c>
      <c r="M21" s="9" t="str">
        <f>IF(Search!$I$6="","",IF($AS21="RCP",1,""))</f>
        <v/>
      </c>
      <c r="N21" s="9" t="str">
        <f>IF(Search!$I$8="","",IF(COUNTA($AT21)=1,IF(Search!$I$8="N","N",1),""))</f>
        <v/>
      </c>
      <c r="O21" s="9" t="str">
        <f>IF(Search!$L$4="","",IF(COUNTA($AU21)=1,IF(Search!$L$4="N","N",1),""))</f>
        <v/>
      </c>
      <c r="P21" s="9" t="str">
        <f>IF(Search!$L$5="","",IF(ISNUMBER(SEARCH("Jersey",$AU21))=TRUE,IF(Search!$L$5="N","N",1),""))</f>
        <v/>
      </c>
      <c r="Q21" s="9" t="str">
        <f>IF(Search!$L$6="","",IF(ISNUMBER(SEARCH("Patch",$AU21))=TRUE,IF(Search!$L$6="N","N",1),""))</f>
        <v/>
      </c>
      <c r="R21" s="9" t="str">
        <f>IF(Search!$L$7="","",IF(ISNUMBER(SEARCH("Shield",$AU21))=TRUE,IF(Search!$L$7="N","N",1),""))</f>
        <v/>
      </c>
      <c r="S21" s="9" t="str">
        <f>IF(Search!$L$8="","",IF(ISNUMBER(SEARCH("Stick",$AU21))=TRUE,IF(Search!$L$8="N","N",1),""))</f>
        <v/>
      </c>
      <c r="T21" s="9" t="str">
        <f>IF(Search!$O$4="","",IF(COUNTA($AW21)=1,IF(Search!$O$4="N","N",1),""))</f>
        <v/>
      </c>
      <c r="U21" s="9" t="str">
        <f>IF(Search!$O$5="","",IF($AW21="","",IF($AW21&lt;Search!$O$5,"",1)))</f>
        <v/>
      </c>
      <c r="V21" s="9" t="str">
        <f>IF(Search!$O$6="","",IF($AW21="","",IF($AW21&gt;Search!$O$6,"",1)))</f>
        <v/>
      </c>
      <c r="W21" s="9" t="str">
        <f>IF(Search!$U$4="","",IF($AX21="","",1))</f>
        <v/>
      </c>
      <c r="X21" s="9" t="str">
        <f>IF(Search!$U$5="","",IF(ISNUMBER(SEARCH(Search!$U$5,$AX21))=TRUE,IF(Search!$U$5="N","N",1),""))</f>
        <v/>
      </c>
      <c r="Y21" s="9" t="str">
        <f>IF(Search!$U$6="","",IF($AY21&lt;Search!$U$6,"",1))</f>
        <v/>
      </c>
      <c r="Z21" s="9" t="str">
        <f>IF(Search!$R$4="","",IF(Inventory!$BA21&lt;Search!$R$4,"",1))</f>
        <v/>
      </c>
      <c r="AA21" s="9" t="str">
        <f>IF(Search!$R$5="","",IF($BA21&gt;Search!$R$5,"",1))</f>
        <v/>
      </c>
      <c r="AB21" s="9" t="str">
        <f>IF(Search!$R$6="","",IF($BB21&lt;Search!$R$6,"",1))</f>
        <v/>
      </c>
      <c r="AC21" s="9" t="str">
        <f>IF(Search!$R$7="","",IF($BB21&lt;Search!$R$7,"",1))</f>
        <v/>
      </c>
      <c r="AD21" s="45" t="str">
        <f>IF(COUNTIF($A21:$AC21,"n")&gt;0,"",IF(SUM($A21:$AC21)=COUNTA(Search!$C$4:$C$8,Search!$F$4:$F$8,Search!$I$4:$I$6,Search!$I$8,Search!$L$4:$L$8,Search!$O$4:$O$8,Search!$R$4:$R$7,Search!$U$4:$U$7)-COUNTIF(Search!$C$4:$U$7,"n"),1+LARGE($AD$1:AD20,1),""))</f>
        <v/>
      </c>
      <c r="AE21" s="45" t="str">
        <f t="shared" si="0"/>
        <v/>
      </c>
      <c r="AF21" s="45" t="str">
        <f>IF(AD21="","",COUNTIF($AE$1:$AE20,$AE21)+RANK($AE21,$AE$2:$AE$10540,1))</f>
        <v/>
      </c>
      <c r="AG21" s="45" t="str">
        <f t="shared" si="1"/>
        <v/>
      </c>
      <c r="AH21" s="45" t="str">
        <f>IF($AD21="","",COUNTIF($AG$1:$AG20,$AG21)+RANK($AG21,$AG$1:$AG$10539,0))</f>
        <v/>
      </c>
      <c r="AI21" s="10" t="str">
        <f t="shared" si="2"/>
        <v>1970-71 O-Pee-Chee #109 Mike Walton TOR    /   $</v>
      </c>
      <c r="AJ21" s="11">
        <v>1970</v>
      </c>
      <c r="AK21" s="17">
        <v>71</v>
      </c>
      <c r="AL21" s="12" t="s">
        <v>53</v>
      </c>
      <c r="AM21" s="10">
        <v>109</v>
      </c>
      <c r="AN21" s="12" t="s">
        <v>58</v>
      </c>
      <c r="AO21" s="9" t="s">
        <v>1904</v>
      </c>
      <c r="AP21" s="9"/>
      <c r="AQ21" s="9"/>
      <c r="AR21" s="14" t="s">
        <v>2131</v>
      </c>
      <c r="AS21" s="9"/>
      <c r="AT21" s="9"/>
      <c r="AU21" s="9"/>
      <c r="AV21" s="13"/>
      <c r="AW21" s="13"/>
      <c r="AX21" s="9"/>
      <c r="AY21" s="9"/>
      <c r="AZ21" s="9"/>
      <c r="BA21" s="33"/>
      <c r="BB21" s="33"/>
      <c r="BC21" s="36"/>
      <c r="BD21" s="12" t="s">
        <v>1771</v>
      </c>
    </row>
    <row r="22" spans="1:56" s="12" customFormat="1" x14ac:dyDescent="0.2">
      <c r="A22" s="9" t="str">
        <f>IF(Search!$C$5="","",IF(COUNTA(Inventory!$AP22)=1,1,""))</f>
        <v/>
      </c>
      <c r="B22" s="9" t="str">
        <f>IF(Search!$C$4="","",IF(ISNUMBER(SEARCH(Search!$C$4,$AR22))=TRUE,1,""))</f>
        <v/>
      </c>
      <c r="C22" s="9" t="str">
        <f>IF(Search!$C$6="x",IF(COUNTA($AQ22)=1,1,"N"),IF(COUNTA($AQ22)=1,"N",""))</f>
        <v/>
      </c>
      <c r="D22" s="9" t="str">
        <f>IF(Search!$O$8="","",IF(ISNUMBER(SEARCH(Search!$O$8,$BD22))=TRUE,1,""))</f>
        <v/>
      </c>
      <c r="E22" s="9" t="str">
        <f>IF(Search!$C$7="","",IF(ISNUMBER(SEARCH(Search!$C$7,$AN22))=TRUE,1,""))</f>
        <v/>
      </c>
      <c r="F22" s="9" t="str">
        <f>IF(Search!$C$8="","",IF(ISNUMBER(SEARCH(Search!$C$8,$AO22))=TRUE,1,""))</f>
        <v/>
      </c>
      <c r="G22" s="9" t="str">
        <f>IF(Search!$F$4="","",IF(Inventory!$AJ22&lt;Search!$F$4,"",1))</f>
        <v/>
      </c>
      <c r="H22" s="9" t="str">
        <f>IF(Search!$F$5="","",IF(Inventory!$AJ22&gt;Search!$F$5,"",1))</f>
        <v/>
      </c>
      <c r="I22" s="9" t="str">
        <f>IF(Search!$F$7="","",IF(Search!$F$8="",IF(ISNUMBER(SEARCH(Search!$F$7,$AL22))=TRUE,1,""),""))</f>
        <v/>
      </c>
      <c r="J22" s="9" t="str">
        <f>IF($AL22=Search!$F$8,1,"")</f>
        <v/>
      </c>
      <c r="K22" s="9" t="str">
        <f>IF(Search!$I$4="","",IF(COUNTA($AS22)=1,IF(Search!$I$4="N","N",1),""))</f>
        <v/>
      </c>
      <c r="L22" s="9" t="str">
        <f>IF(Search!$I$5="","",IF($AS22="RC",1,""))</f>
        <v/>
      </c>
      <c r="M22" s="9" t="str">
        <f>IF(Search!$I$6="","",IF($AS22="RCP",1,""))</f>
        <v/>
      </c>
      <c r="N22" s="9" t="str">
        <f>IF(Search!$I$8="","",IF(COUNTA($AT22)=1,IF(Search!$I$8="N","N",1),""))</f>
        <v/>
      </c>
      <c r="O22" s="9" t="str">
        <f>IF(Search!$L$4="","",IF(COUNTA($AU22)=1,IF(Search!$L$4="N","N",1),""))</f>
        <v/>
      </c>
      <c r="P22" s="9" t="str">
        <f>IF(Search!$L$5="","",IF(ISNUMBER(SEARCH("Jersey",$AU22))=TRUE,IF(Search!$L$5="N","N",1),""))</f>
        <v/>
      </c>
      <c r="Q22" s="9" t="str">
        <f>IF(Search!$L$6="","",IF(ISNUMBER(SEARCH("Patch",$AU22))=TRUE,IF(Search!$L$6="N","N",1),""))</f>
        <v/>
      </c>
      <c r="R22" s="9" t="str">
        <f>IF(Search!$L$7="","",IF(ISNUMBER(SEARCH("Shield",$AU22))=TRUE,IF(Search!$L$7="N","N",1),""))</f>
        <v/>
      </c>
      <c r="S22" s="9" t="str">
        <f>IF(Search!$L$8="","",IF(ISNUMBER(SEARCH("Stick",$AU22))=TRUE,IF(Search!$L$8="N","N",1),""))</f>
        <v/>
      </c>
      <c r="T22" s="9" t="str">
        <f>IF(Search!$O$4="","",IF(COUNTA($AW22)=1,IF(Search!$O$4="N","N",1),""))</f>
        <v/>
      </c>
      <c r="U22" s="9" t="str">
        <f>IF(Search!$O$5="","",IF($AW22="","",IF($AW22&lt;Search!$O$5,"",1)))</f>
        <v/>
      </c>
      <c r="V22" s="9" t="str">
        <f>IF(Search!$O$6="","",IF($AW22="","",IF($AW22&gt;Search!$O$6,"",1)))</f>
        <v/>
      </c>
      <c r="W22" s="9" t="str">
        <f>IF(Search!$U$4="","",IF($AX22="","",1))</f>
        <v/>
      </c>
      <c r="X22" s="9" t="str">
        <f>IF(Search!$U$5="","",IF(ISNUMBER(SEARCH(Search!$U$5,$AX22))=TRUE,IF(Search!$U$5="N","N",1),""))</f>
        <v/>
      </c>
      <c r="Y22" s="9" t="str">
        <f>IF(Search!$U$6="","",IF($AY22&lt;Search!$U$6,"",1))</f>
        <v/>
      </c>
      <c r="Z22" s="9" t="str">
        <f>IF(Search!$R$4="","",IF(Inventory!$BA22&lt;Search!$R$4,"",1))</f>
        <v/>
      </c>
      <c r="AA22" s="9" t="str">
        <f>IF(Search!$R$5="","",IF($BA22&gt;Search!$R$5,"",1))</f>
        <v/>
      </c>
      <c r="AB22" s="9" t="str">
        <f>IF(Search!$R$6="","",IF($BB22&lt;Search!$R$6,"",1))</f>
        <v/>
      </c>
      <c r="AC22" s="9" t="str">
        <f>IF(Search!$R$7="","",IF($BB22&lt;Search!$R$7,"",1))</f>
        <v/>
      </c>
      <c r="AD22" s="45" t="str">
        <f>IF(COUNTIF($A22:$AC22,"n")&gt;0,"",IF(SUM($A22:$AC22)=COUNTA(Search!$C$4:$C$8,Search!$F$4:$F$8,Search!$I$4:$I$6,Search!$I$8,Search!$L$4:$L$8,Search!$O$4:$O$8,Search!$R$4:$R$7,Search!$U$4:$U$7)-COUNTIF(Search!$C$4:$U$7,"n"),1+LARGE($AD$1:AD21,1),""))</f>
        <v/>
      </c>
      <c r="AE22" s="45" t="str">
        <f t="shared" si="0"/>
        <v/>
      </c>
      <c r="AF22" s="45" t="str">
        <f>IF(AD22="","",COUNTIF($AE$1:$AE21,$AE22)+RANK($AE22,$AE$2:$AE$10540,1))</f>
        <v/>
      </c>
      <c r="AG22" s="45" t="str">
        <f t="shared" si="1"/>
        <v/>
      </c>
      <c r="AH22" s="45" t="str">
        <f>IF($AD22="","",COUNTIF($AG$1:$AG21,$AG22)+RANK($AG22,$AG$1:$AG$10539,0))</f>
        <v/>
      </c>
      <c r="AI22" s="10" t="str">
        <f t="shared" si="2"/>
        <v>1970-71 O-Pee-Chee #110 Norm Ullman TOR    /   $</v>
      </c>
      <c r="AJ22" s="11">
        <v>1970</v>
      </c>
      <c r="AK22" s="17">
        <v>71</v>
      </c>
      <c r="AL22" s="12" t="s">
        <v>53</v>
      </c>
      <c r="AM22" s="10">
        <v>110</v>
      </c>
      <c r="AN22" s="12" t="s">
        <v>59</v>
      </c>
      <c r="AO22" s="9" t="s">
        <v>1904</v>
      </c>
      <c r="AP22" s="9"/>
      <c r="AQ22" s="9"/>
      <c r="AR22" s="14" t="s">
        <v>2131</v>
      </c>
      <c r="AS22" s="9"/>
      <c r="AT22" s="9"/>
      <c r="AU22" s="9"/>
      <c r="AV22" s="13"/>
      <c r="AW22" s="13"/>
      <c r="AX22" s="9"/>
      <c r="AY22" s="9"/>
      <c r="AZ22" s="9"/>
      <c r="BA22" s="33"/>
      <c r="BB22" s="33"/>
      <c r="BC22" s="36"/>
      <c r="BD22" s="12" t="s">
        <v>1771</v>
      </c>
    </row>
    <row r="23" spans="1:56" s="12" customFormat="1" x14ac:dyDescent="0.2">
      <c r="A23" s="9" t="str">
        <f>IF(Search!$C$5="","",IF(COUNTA(Inventory!$AP23)=1,1,""))</f>
        <v/>
      </c>
      <c r="B23" s="9" t="str">
        <f>IF(Search!$C$4="","",IF(ISNUMBER(SEARCH(Search!$C$4,$AR23))=TRUE,1,""))</f>
        <v/>
      </c>
      <c r="C23" s="9" t="str">
        <f>IF(Search!$C$6="x",IF(COUNTA($AQ23)=1,1,"N"),IF(COUNTA($AQ23)=1,"N",""))</f>
        <v/>
      </c>
      <c r="D23" s="9" t="str">
        <f>IF(Search!$O$8="","",IF(ISNUMBER(SEARCH(Search!$O$8,$BD23))=TRUE,1,""))</f>
        <v/>
      </c>
      <c r="E23" s="9" t="str">
        <f>IF(Search!$C$7="","",IF(ISNUMBER(SEARCH(Search!$C$7,$AN23))=TRUE,1,""))</f>
        <v/>
      </c>
      <c r="F23" s="9" t="str">
        <f>IF(Search!$C$8="","",IF(ISNUMBER(SEARCH(Search!$C$8,$AO23))=TRUE,1,""))</f>
        <v/>
      </c>
      <c r="G23" s="9" t="str">
        <f>IF(Search!$F$4="","",IF(Inventory!$AJ23&lt;Search!$F$4,"",1))</f>
        <v/>
      </c>
      <c r="H23" s="9" t="str">
        <f>IF(Search!$F$5="","",IF(Inventory!$AJ23&gt;Search!$F$5,"",1))</f>
        <v/>
      </c>
      <c r="I23" s="9" t="str">
        <f>IF(Search!$F$7="","",IF(Search!$F$8="",IF(ISNUMBER(SEARCH(Search!$F$7,$AL23))=TRUE,1,""),""))</f>
        <v/>
      </c>
      <c r="J23" s="9" t="str">
        <f>IF($AL23=Search!$F$8,1,"")</f>
        <v/>
      </c>
      <c r="K23" s="9" t="str">
        <f>IF(Search!$I$4="","",IF(COUNTA($AS23)=1,IF(Search!$I$4="N","N",1),""))</f>
        <v/>
      </c>
      <c r="L23" s="9" t="str">
        <f>IF(Search!$I$5="","",IF($AS23="RC",1,""))</f>
        <v/>
      </c>
      <c r="M23" s="9" t="str">
        <f>IF(Search!$I$6="","",IF($AS23="RCP",1,""))</f>
        <v/>
      </c>
      <c r="N23" s="9" t="str">
        <f>IF(Search!$I$8="","",IF(COUNTA($AT23)=1,IF(Search!$I$8="N","N",1),""))</f>
        <v/>
      </c>
      <c r="O23" s="9" t="str">
        <f>IF(Search!$L$4="","",IF(COUNTA($AU23)=1,IF(Search!$L$4="N","N",1),""))</f>
        <v/>
      </c>
      <c r="P23" s="9" t="str">
        <f>IF(Search!$L$5="","",IF(ISNUMBER(SEARCH("Jersey",$AU23))=TRUE,IF(Search!$L$5="N","N",1),""))</f>
        <v/>
      </c>
      <c r="Q23" s="9" t="str">
        <f>IF(Search!$L$6="","",IF(ISNUMBER(SEARCH("Patch",$AU23))=TRUE,IF(Search!$L$6="N","N",1),""))</f>
        <v/>
      </c>
      <c r="R23" s="9" t="str">
        <f>IF(Search!$L$7="","",IF(ISNUMBER(SEARCH("Shield",$AU23))=TRUE,IF(Search!$L$7="N","N",1),""))</f>
        <v/>
      </c>
      <c r="S23" s="9" t="str">
        <f>IF(Search!$L$8="","",IF(ISNUMBER(SEARCH("Stick",$AU23))=TRUE,IF(Search!$L$8="N","N",1),""))</f>
        <v/>
      </c>
      <c r="T23" s="9" t="str">
        <f>IF(Search!$O$4="","",IF(COUNTA($AW23)=1,IF(Search!$O$4="N","N",1),""))</f>
        <v/>
      </c>
      <c r="U23" s="9" t="str">
        <f>IF(Search!$O$5="","",IF($AW23="","",IF($AW23&lt;Search!$O$5,"",1)))</f>
        <v/>
      </c>
      <c r="V23" s="9" t="str">
        <f>IF(Search!$O$6="","",IF($AW23="","",IF($AW23&gt;Search!$O$6,"",1)))</f>
        <v/>
      </c>
      <c r="W23" s="9" t="str">
        <f>IF(Search!$U$4="","",IF($AX23="","",1))</f>
        <v/>
      </c>
      <c r="X23" s="9" t="str">
        <f>IF(Search!$U$5="","",IF(ISNUMBER(SEARCH(Search!$U$5,$AX23))=TRUE,IF(Search!$U$5="N","N",1),""))</f>
        <v/>
      </c>
      <c r="Y23" s="9" t="str">
        <f>IF(Search!$U$6="","",IF($AY23&lt;Search!$U$6,"",1))</f>
        <v/>
      </c>
      <c r="Z23" s="9" t="str">
        <f>IF(Search!$R$4="","",IF(Inventory!$BA23&lt;Search!$R$4,"",1))</f>
        <v/>
      </c>
      <c r="AA23" s="9" t="str">
        <f>IF(Search!$R$5="","",IF($BA23&gt;Search!$R$5,"",1))</f>
        <v/>
      </c>
      <c r="AB23" s="9" t="str">
        <f>IF(Search!$R$6="","",IF($BB23&lt;Search!$R$6,"",1))</f>
        <v/>
      </c>
      <c r="AC23" s="9" t="str">
        <f>IF(Search!$R$7="","",IF($BB23&lt;Search!$R$7,"",1))</f>
        <v/>
      </c>
      <c r="AD23" s="45" t="str">
        <f>IF(COUNTIF($A23:$AC23,"n")&gt;0,"",IF(SUM($A23:$AC23)=COUNTA(Search!$C$4:$C$8,Search!$F$4:$F$8,Search!$I$4:$I$6,Search!$I$8,Search!$L$4:$L$8,Search!$O$4:$O$8,Search!$R$4:$R$7,Search!$U$4:$U$7)-COUNTIF(Search!$C$4:$U$7,"n"),1+LARGE($AD$1:AD22,1),""))</f>
        <v/>
      </c>
      <c r="AE23" s="45" t="str">
        <f t="shared" si="0"/>
        <v/>
      </c>
      <c r="AF23" s="45" t="str">
        <f>IF(AD23="","",COUNTIF($AE$1:$AE22,$AE23)+RANK($AE23,$AE$2:$AE$10540,1))</f>
        <v/>
      </c>
      <c r="AG23" s="45" t="str">
        <f t="shared" si="1"/>
        <v/>
      </c>
      <c r="AH23" s="45" t="str">
        <f>IF($AD23="","",COUNTIF($AG$1:$AG22,$AG23)+RANK($AG23,$AG$1:$AG$10539,0))</f>
        <v/>
      </c>
      <c r="AI23" s="10" t="str">
        <f t="shared" si="2"/>
        <v>1970-71 O-Pee-Chee #112 Garry Monahan TOR    /   $</v>
      </c>
      <c r="AJ23" s="11">
        <v>1970</v>
      </c>
      <c r="AK23" s="17">
        <v>71</v>
      </c>
      <c r="AL23" s="12" t="s">
        <v>53</v>
      </c>
      <c r="AM23" s="10">
        <v>112</v>
      </c>
      <c r="AN23" s="12" t="s">
        <v>61</v>
      </c>
      <c r="AO23" s="9" t="s">
        <v>1904</v>
      </c>
      <c r="AP23" s="9"/>
      <c r="AQ23" s="9"/>
      <c r="AR23" s="14" t="s">
        <v>2131</v>
      </c>
      <c r="AS23" s="9"/>
      <c r="AT23" s="9"/>
      <c r="AU23" s="9"/>
      <c r="AV23" s="13"/>
      <c r="AW23" s="13"/>
      <c r="AX23" s="9"/>
      <c r="AY23" s="9"/>
      <c r="AZ23" s="9"/>
      <c r="BA23" s="33"/>
      <c r="BB23" s="33"/>
      <c r="BC23" s="36"/>
      <c r="BD23" s="12" t="s">
        <v>1771</v>
      </c>
    </row>
    <row r="24" spans="1:56" s="12" customFormat="1" x14ac:dyDescent="0.2">
      <c r="A24" s="9" t="str">
        <f>IF(Search!$C$5="","",IF(COUNTA(Inventory!$AP24)=1,1,""))</f>
        <v/>
      </c>
      <c r="B24" s="9" t="str">
        <f>IF(Search!$C$4="","",IF(ISNUMBER(SEARCH(Search!$C$4,$AR24))=TRUE,1,""))</f>
        <v/>
      </c>
      <c r="C24" s="9" t="str">
        <f>IF(Search!$C$6="x",IF(COUNTA($AQ24)=1,1,"N"),IF(COUNTA($AQ24)=1,"N",""))</f>
        <v/>
      </c>
      <c r="D24" s="9" t="str">
        <f>IF(Search!$O$8="","",IF(ISNUMBER(SEARCH(Search!$O$8,$BD24))=TRUE,1,""))</f>
        <v/>
      </c>
      <c r="E24" s="9" t="str">
        <f>IF(Search!$C$7="","",IF(ISNUMBER(SEARCH(Search!$C$7,$AN24))=TRUE,1,""))</f>
        <v/>
      </c>
      <c r="F24" s="9" t="str">
        <f>IF(Search!$C$8="","",IF(ISNUMBER(SEARCH(Search!$C$8,$AO24))=TRUE,1,""))</f>
        <v/>
      </c>
      <c r="G24" s="9" t="str">
        <f>IF(Search!$F$4="","",IF(Inventory!$AJ24&lt;Search!$F$4,"",1))</f>
        <v/>
      </c>
      <c r="H24" s="9" t="str">
        <f>IF(Search!$F$5="","",IF(Inventory!$AJ24&gt;Search!$F$5,"",1))</f>
        <v/>
      </c>
      <c r="I24" s="9" t="str">
        <f>IF(Search!$F$7="","",IF(Search!$F$8="",IF(ISNUMBER(SEARCH(Search!$F$7,$AL24))=TRUE,1,""),""))</f>
        <v/>
      </c>
      <c r="J24" s="9" t="str">
        <f>IF($AL24=Search!$F$8,1,"")</f>
        <v/>
      </c>
      <c r="K24" s="9" t="str">
        <f>IF(Search!$I$4="","",IF(COUNTA($AS24)=1,IF(Search!$I$4="N","N",1),""))</f>
        <v/>
      </c>
      <c r="L24" s="9" t="str">
        <f>IF(Search!$I$5="","",IF($AS24="RC",1,""))</f>
        <v/>
      </c>
      <c r="M24" s="9" t="str">
        <f>IF(Search!$I$6="","",IF($AS24="RCP",1,""))</f>
        <v/>
      </c>
      <c r="N24" s="9" t="str">
        <f>IF(Search!$I$8="","",IF(COUNTA($AT24)=1,IF(Search!$I$8="N","N",1),""))</f>
        <v/>
      </c>
      <c r="O24" s="9" t="str">
        <f>IF(Search!$L$4="","",IF(COUNTA($AU24)=1,IF(Search!$L$4="N","N",1),""))</f>
        <v/>
      </c>
      <c r="P24" s="9" t="str">
        <f>IF(Search!$L$5="","",IF(ISNUMBER(SEARCH("Jersey",$AU24))=TRUE,IF(Search!$L$5="N","N",1),""))</f>
        <v/>
      </c>
      <c r="Q24" s="9" t="str">
        <f>IF(Search!$L$6="","",IF(ISNUMBER(SEARCH("Patch",$AU24))=TRUE,IF(Search!$L$6="N","N",1),""))</f>
        <v/>
      </c>
      <c r="R24" s="9" t="str">
        <f>IF(Search!$L$7="","",IF(ISNUMBER(SEARCH("Shield",$AU24))=TRUE,IF(Search!$L$7="N","N",1),""))</f>
        <v/>
      </c>
      <c r="S24" s="9" t="str">
        <f>IF(Search!$L$8="","",IF(ISNUMBER(SEARCH("Stick",$AU24))=TRUE,IF(Search!$L$8="N","N",1),""))</f>
        <v/>
      </c>
      <c r="T24" s="9" t="str">
        <f>IF(Search!$O$4="","",IF(COUNTA($AW24)=1,IF(Search!$O$4="N","N",1),""))</f>
        <v/>
      </c>
      <c r="U24" s="9" t="str">
        <f>IF(Search!$O$5="","",IF($AW24="","",IF($AW24&lt;Search!$O$5,"",1)))</f>
        <v/>
      </c>
      <c r="V24" s="9" t="str">
        <f>IF(Search!$O$6="","",IF($AW24="","",IF($AW24&gt;Search!$O$6,"",1)))</f>
        <v/>
      </c>
      <c r="W24" s="9" t="str">
        <f>IF(Search!$U$4="","",IF($AX24="","",1))</f>
        <v/>
      </c>
      <c r="X24" s="9" t="str">
        <f>IF(Search!$U$5="","",IF(ISNUMBER(SEARCH(Search!$U$5,$AX24))=TRUE,IF(Search!$U$5="N","N",1),""))</f>
        <v/>
      </c>
      <c r="Y24" s="9" t="str">
        <f>IF(Search!$U$6="","",IF($AY24&lt;Search!$U$6,"",1))</f>
        <v/>
      </c>
      <c r="Z24" s="9" t="str">
        <f>IF(Search!$R$4="","",IF(Inventory!$BA24&lt;Search!$R$4,"",1))</f>
        <v/>
      </c>
      <c r="AA24" s="9" t="str">
        <f>IF(Search!$R$5="","",IF($BA24&gt;Search!$R$5,"",1))</f>
        <v/>
      </c>
      <c r="AB24" s="9" t="str">
        <f>IF(Search!$R$6="","",IF($BB24&lt;Search!$R$6,"",1))</f>
        <v/>
      </c>
      <c r="AC24" s="9" t="str">
        <f>IF(Search!$R$7="","",IF($BB24&lt;Search!$R$7,"",1))</f>
        <v/>
      </c>
      <c r="AD24" s="45" t="str">
        <f>IF(COUNTIF($A24:$AC24,"n")&gt;0,"",IF(SUM($A24:$AC24)=COUNTA(Search!$C$4:$C$8,Search!$F$4:$F$8,Search!$I$4:$I$6,Search!$I$8,Search!$L$4:$L$8,Search!$O$4:$O$8,Search!$R$4:$R$7,Search!$U$4:$U$7)-COUNTIF(Search!$C$4:$U$7,"n"),1+LARGE($AD$1:AD23,1),""))</f>
        <v/>
      </c>
      <c r="AE24" s="45" t="str">
        <f t="shared" si="0"/>
        <v/>
      </c>
      <c r="AF24" s="45" t="str">
        <f>IF(AD24="","",COUNTIF($AE$1:$AE23,$AE24)+RANK($AE24,$AE$2:$AE$10540,1))</f>
        <v/>
      </c>
      <c r="AG24" s="45" t="str">
        <f t="shared" si="1"/>
        <v/>
      </c>
      <c r="AH24" s="45" t="str">
        <f>IF($AD24="","",COUNTIF($AG$1:$AG23,$AG24)+RANK($AG24,$AG$1:$AG$10539,0))</f>
        <v/>
      </c>
      <c r="AI24" s="10" t="str">
        <f t="shared" si="2"/>
        <v>1970-71 O-Pee-Chee #113 George Armstrong TOR    / PSA 8 $</v>
      </c>
      <c r="AJ24" s="11">
        <v>1970</v>
      </c>
      <c r="AK24" s="17">
        <v>71</v>
      </c>
      <c r="AL24" s="12" t="s">
        <v>53</v>
      </c>
      <c r="AM24" s="10">
        <v>113</v>
      </c>
      <c r="AN24" s="12" t="s">
        <v>39</v>
      </c>
      <c r="AO24" s="9" t="s">
        <v>1904</v>
      </c>
      <c r="AP24" s="9"/>
      <c r="AQ24" s="9"/>
      <c r="AR24" s="14" t="s">
        <v>2131</v>
      </c>
      <c r="AS24" s="9"/>
      <c r="AT24" s="9"/>
      <c r="AU24" s="9"/>
      <c r="AV24" s="13"/>
      <c r="AW24" s="13"/>
      <c r="AX24" s="9" t="s">
        <v>1937</v>
      </c>
      <c r="AY24" s="9">
        <v>8</v>
      </c>
      <c r="AZ24" s="9"/>
      <c r="BA24" s="33"/>
      <c r="BB24" s="33"/>
      <c r="BC24" s="36"/>
      <c r="BD24" s="12" t="s">
        <v>1771</v>
      </c>
    </row>
    <row r="25" spans="1:56" s="12" customFormat="1" x14ac:dyDescent="0.2">
      <c r="A25" s="9" t="str">
        <f>IF(Search!$C$5="","",IF(COUNTA(Inventory!$AP25)=1,1,""))</f>
        <v/>
      </c>
      <c r="B25" s="9" t="str">
        <f>IF(Search!$C$4="","",IF(ISNUMBER(SEARCH(Search!$C$4,$AR25))=TRUE,1,""))</f>
        <v/>
      </c>
      <c r="C25" s="9" t="str">
        <f>IF(Search!$C$6="x",IF(COUNTA($AQ25)=1,1,"N"),IF(COUNTA($AQ25)=1,"N",""))</f>
        <v/>
      </c>
      <c r="D25" s="9" t="str">
        <f>IF(Search!$O$8="","",IF(ISNUMBER(SEARCH(Search!$O$8,$BD25))=TRUE,1,""))</f>
        <v/>
      </c>
      <c r="E25" s="9" t="str">
        <f>IF(Search!$C$7="","",IF(ISNUMBER(SEARCH(Search!$C$7,$AN25))=TRUE,1,""))</f>
        <v/>
      </c>
      <c r="F25" s="9" t="str">
        <f>IF(Search!$C$8="","",IF(ISNUMBER(SEARCH(Search!$C$8,$AO25))=TRUE,1,""))</f>
        <v/>
      </c>
      <c r="G25" s="9" t="str">
        <f>IF(Search!$F$4="","",IF(Inventory!$AJ25&lt;Search!$F$4,"",1))</f>
        <v/>
      </c>
      <c r="H25" s="9" t="str">
        <f>IF(Search!$F$5="","",IF(Inventory!$AJ25&gt;Search!$F$5,"",1))</f>
        <v/>
      </c>
      <c r="I25" s="9" t="str">
        <f>IF(Search!$F$7="","",IF(Search!$F$8="",IF(ISNUMBER(SEARCH(Search!$F$7,$AL25))=TRUE,1,""),""))</f>
        <v/>
      </c>
      <c r="J25" s="9" t="str">
        <f>IF($AL25=Search!$F$8,1,"")</f>
        <v/>
      </c>
      <c r="K25" s="9" t="str">
        <f>IF(Search!$I$4="","",IF(COUNTA($AS25)=1,IF(Search!$I$4="N","N",1),""))</f>
        <v/>
      </c>
      <c r="L25" s="9" t="str">
        <f>IF(Search!$I$5="","",IF($AS25="RC",1,""))</f>
        <v/>
      </c>
      <c r="M25" s="9" t="str">
        <f>IF(Search!$I$6="","",IF($AS25="RCP",1,""))</f>
        <v/>
      </c>
      <c r="N25" s="9" t="str">
        <f>IF(Search!$I$8="","",IF(COUNTA($AT25)=1,IF(Search!$I$8="N","N",1),""))</f>
        <v/>
      </c>
      <c r="O25" s="9" t="str">
        <f>IF(Search!$L$4="","",IF(COUNTA($AU25)=1,IF(Search!$L$4="N","N",1),""))</f>
        <v/>
      </c>
      <c r="P25" s="9" t="str">
        <f>IF(Search!$L$5="","",IF(ISNUMBER(SEARCH("Jersey",$AU25))=TRUE,IF(Search!$L$5="N","N",1),""))</f>
        <v/>
      </c>
      <c r="Q25" s="9" t="str">
        <f>IF(Search!$L$6="","",IF(ISNUMBER(SEARCH("Patch",$AU25))=TRUE,IF(Search!$L$6="N","N",1),""))</f>
        <v/>
      </c>
      <c r="R25" s="9" t="str">
        <f>IF(Search!$L$7="","",IF(ISNUMBER(SEARCH("Shield",$AU25))=TRUE,IF(Search!$L$7="N","N",1),""))</f>
        <v/>
      </c>
      <c r="S25" s="9" t="str">
        <f>IF(Search!$L$8="","",IF(ISNUMBER(SEARCH("Stick",$AU25))=TRUE,IF(Search!$L$8="N","N",1),""))</f>
        <v/>
      </c>
      <c r="T25" s="9" t="str">
        <f>IF(Search!$O$4="","",IF(COUNTA($AW25)=1,IF(Search!$O$4="N","N",1),""))</f>
        <v/>
      </c>
      <c r="U25" s="9" t="str">
        <f>IF(Search!$O$5="","",IF($AW25="","",IF($AW25&lt;Search!$O$5,"",1)))</f>
        <v/>
      </c>
      <c r="V25" s="9" t="str">
        <f>IF(Search!$O$6="","",IF($AW25="","",IF($AW25&gt;Search!$O$6,"",1)))</f>
        <v/>
      </c>
      <c r="W25" s="9" t="str">
        <f>IF(Search!$U$4="","",IF($AX25="","",1))</f>
        <v/>
      </c>
      <c r="X25" s="9" t="str">
        <f>IF(Search!$U$5="","",IF(ISNUMBER(SEARCH(Search!$U$5,$AX25))=TRUE,IF(Search!$U$5="N","N",1),""))</f>
        <v/>
      </c>
      <c r="Y25" s="9" t="str">
        <f>IF(Search!$U$6="","",IF($AY25&lt;Search!$U$6,"",1))</f>
        <v/>
      </c>
      <c r="Z25" s="9" t="str">
        <f>IF(Search!$R$4="","",IF(Inventory!$BA25&lt;Search!$R$4,"",1))</f>
        <v/>
      </c>
      <c r="AA25" s="9" t="str">
        <f>IF(Search!$R$5="","",IF($BA25&gt;Search!$R$5,"",1))</f>
        <v/>
      </c>
      <c r="AB25" s="9" t="str">
        <f>IF(Search!$R$6="","",IF($BB25&lt;Search!$R$6,"",1))</f>
        <v/>
      </c>
      <c r="AC25" s="9" t="str">
        <f>IF(Search!$R$7="","",IF($BB25&lt;Search!$R$7,"",1))</f>
        <v/>
      </c>
      <c r="AD25" s="45" t="str">
        <f>IF(COUNTIF($A25:$AC25,"n")&gt;0,"",IF(SUM($A25:$AC25)=COUNTA(Search!$C$4:$C$8,Search!$F$4:$F$8,Search!$I$4:$I$6,Search!$I$8,Search!$L$4:$L$8,Search!$O$4:$O$8,Search!$R$4:$R$7,Search!$U$4:$U$7)-COUNTIF(Search!$C$4:$U$7,"n"),1+LARGE($AD$1:AD24,1),""))</f>
        <v/>
      </c>
      <c r="AE25" s="45" t="str">
        <f t="shared" si="0"/>
        <v/>
      </c>
      <c r="AF25" s="45" t="str">
        <f>IF(AD25="","",COUNTIF($AE$1:$AE24,$AE25)+RANK($AE25,$AE$2:$AE$10540,1))</f>
        <v/>
      </c>
      <c r="AG25" s="45" t="str">
        <f t="shared" si="1"/>
        <v/>
      </c>
      <c r="AH25" s="45" t="str">
        <f>IF($AD25="","",COUNTIF($AG$1:$AG24,$AG25)+RANK($AG25,$AG$1:$AG$10539,0))</f>
        <v/>
      </c>
      <c r="AI25" s="10" t="str">
        <f t="shared" si="2"/>
        <v>1970-71 O-Pee-Chee #216 Brian Glennie TOR RC   /   $</v>
      </c>
      <c r="AJ25" s="11">
        <v>1970</v>
      </c>
      <c r="AK25" s="17">
        <v>71</v>
      </c>
      <c r="AL25" s="12" t="s">
        <v>53</v>
      </c>
      <c r="AM25" s="10">
        <v>216</v>
      </c>
      <c r="AN25" s="12" t="s">
        <v>62</v>
      </c>
      <c r="AO25" s="9" t="s">
        <v>1904</v>
      </c>
      <c r="AP25" s="9"/>
      <c r="AQ25" s="9"/>
      <c r="AR25" s="14" t="s">
        <v>2462</v>
      </c>
      <c r="AS25" s="9" t="s">
        <v>2</v>
      </c>
      <c r="AT25" s="9"/>
      <c r="AU25" s="9"/>
      <c r="AV25" s="13"/>
      <c r="AW25" s="13"/>
      <c r="AX25" s="9"/>
      <c r="AY25" s="9"/>
      <c r="AZ25" s="9"/>
      <c r="BA25" s="33"/>
      <c r="BB25" s="33"/>
      <c r="BC25" s="36"/>
      <c r="BD25" s="12" t="s">
        <v>1771</v>
      </c>
    </row>
    <row r="26" spans="1:56" s="12" customFormat="1" x14ac:dyDescent="0.2">
      <c r="A26" s="9" t="str">
        <f>IF(Search!$C$5="","",IF(COUNTA(Inventory!$AP26)=1,1,""))</f>
        <v/>
      </c>
      <c r="B26" s="9" t="str">
        <f>IF(Search!$C$4="","",IF(ISNUMBER(SEARCH(Search!$C$4,$AR26))=TRUE,1,""))</f>
        <v/>
      </c>
      <c r="C26" s="9" t="str">
        <f>IF(Search!$C$6="x",IF(COUNTA($AQ26)=1,1,"N"),IF(COUNTA($AQ26)=1,"N",""))</f>
        <v/>
      </c>
      <c r="D26" s="9" t="str">
        <f>IF(Search!$O$8="","",IF(ISNUMBER(SEARCH(Search!$O$8,$BD26))=TRUE,1,""))</f>
        <v/>
      </c>
      <c r="E26" s="9" t="str">
        <f>IF(Search!$C$7="","",IF(ISNUMBER(SEARCH(Search!$C$7,$AN26))=TRUE,1,""))</f>
        <v/>
      </c>
      <c r="F26" s="9" t="str">
        <f>IF(Search!$C$8="","",IF(ISNUMBER(SEARCH(Search!$C$8,$AO26))=TRUE,1,""))</f>
        <v/>
      </c>
      <c r="G26" s="9" t="str">
        <f>IF(Search!$F$4="","",IF(Inventory!$AJ26&lt;Search!$F$4,"",1))</f>
        <v/>
      </c>
      <c r="H26" s="9" t="str">
        <f>IF(Search!$F$5="","",IF(Inventory!$AJ26&gt;Search!$F$5,"",1))</f>
        <v/>
      </c>
      <c r="I26" s="9" t="str">
        <f>IF(Search!$F$7="","",IF(Search!$F$8="",IF(ISNUMBER(SEARCH(Search!$F$7,$AL26))=TRUE,1,""),""))</f>
        <v/>
      </c>
      <c r="J26" s="9" t="str">
        <f>IF($AL26=Search!$F$8,1,"")</f>
        <v/>
      </c>
      <c r="K26" s="9" t="str">
        <f>IF(Search!$I$4="","",IF(COUNTA($AS26)=1,IF(Search!$I$4="N","N",1),""))</f>
        <v/>
      </c>
      <c r="L26" s="9" t="str">
        <f>IF(Search!$I$5="","",IF($AS26="RC",1,""))</f>
        <v/>
      </c>
      <c r="M26" s="9" t="str">
        <f>IF(Search!$I$6="","",IF($AS26="RCP",1,""))</f>
        <v/>
      </c>
      <c r="N26" s="9" t="str">
        <f>IF(Search!$I$8="","",IF(COUNTA($AT26)=1,IF(Search!$I$8="N","N",1),""))</f>
        <v/>
      </c>
      <c r="O26" s="9" t="str">
        <f>IF(Search!$L$4="","",IF(COUNTA($AU26)=1,IF(Search!$L$4="N","N",1),""))</f>
        <v/>
      </c>
      <c r="P26" s="9" t="str">
        <f>IF(Search!$L$5="","",IF(ISNUMBER(SEARCH("Jersey",$AU26))=TRUE,IF(Search!$L$5="N","N",1),""))</f>
        <v/>
      </c>
      <c r="Q26" s="9" t="str">
        <f>IF(Search!$L$6="","",IF(ISNUMBER(SEARCH("Patch",$AU26))=TRUE,IF(Search!$L$6="N","N",1),""))</f>
        <v/>
      </c>
      <c r="R26" s="9" t="str">
        <f>IF(Search!$L$7="","",IF(ISNUMBER(SEARCH("Shield",$AU26))=TRUE,IF(Search!$L$7="N","N",1),""))</f>
        <v/>
      </c>
      <c r="S26" s="9" t="str">
        <f>IF(Search!$L$8="","",IF(ISNUMBER(SEARCH("Stick",$AU26))=TRUE,IF(Search!$L$8="N","N",1),""))</f>
        <v/>
      </c>
      <c r="T26" s="9" t="str">
        <f>IF(Search!$O$4="","",IF(COUNTA($AW26)=1,IF(Search!$O$4="N","N",1),""))</f>
        <v/>
      </c>
      <c r="U26" s="9" t="str">
        <f>IF(Search!$O$5="","",IF($AW26="","",IF($AW26&lt;Search!$O$5,"",1)))</f>
        <v/>
      </c>
      <c r="V26" s="9" t="str">
        <f>IF(Search!$O$6="","",IF($AW26="","",IF($AW26&gt;Search!$O$6,"",1)))</f>
        <v/>
      </c>
      <c r="W26" s="9" t="str">
        <f>IF(Search!$U$4="","",IF($AX26="","",1))</f>
        <v/>
      </c>
      <c r="X26" s="9" t="str">
        <f>IF(Search!$U$5="","",IF(ISNUMBER(SEARCH(Search!$U$5,$AX26))=TRUE,IF(Search!$U$5="N","N",1),""))</f>
        <v/>
      </c>
      <c r="Y26" s="9" t="str">
        <f>IF(Search!$U$6="","",IF($AY26&lt;Search!$U$6,"",1))</f>
        <v/>
      </c>
      <c r="Z26" s="9" t="str">
        <f>IF(Search!$R$4="","",IF(Inventory!$BA26&lt;Search!$R$4,"",1))</f>
        <v/>
      </c>
      <c r="AA26" s="9" t="str">
        <f>IF(Search!$R$5="","",IF($BA26&gt;Search!$R$5,"",1))</f>
        <v/>
      </c>
      <c r="AB26" s="9" t="str">
        <f>IF(Search!$R$6="","",IF($BB26&lt;Search!$R$6,"",1))</f>
        <v/>
      </c>
      <c r="AC26" s="9" t="str">
        <f>IF(Search!$R$7="","",IF($BB26&lt;Search!$R$7,"",1))</f>
        <v/>
      </c>
      <c r="AD26" s="45" t="str">
        <f>IF(COUNTIF($A26:$AC26,"n")&gt;0,"",IF(SUM($A26:$AC26)=COUNTA(Search!$C$4:$C$8,Search!$F$4:$F$8,Search!$I$4:$I$6,Search!$I$8,Search!$L$4:$L$8,Search!$O$4:$O$8,Search!$R$4:$R$7,Search!$U$4:$U$7)-COUNTIF(Search!$C$4:$U$7,"n"),1+LARGE($AD$1:AD25,1),""))</f>
        <v/>
      </c>
      <c r="AE26" s="45" t="str">
        <f t="shared" si="0"/>
        <v/>
      </c>
      <c r="AF26" s="45" t="str">
        <f>IF(AD26="","",COUNTIF($AE$1:$AE25,$AE26)+RANK($AE26,$AE$2:$AE$10540,1))</f>
        <v/>
      </c>
      <c r="AG26" s="45" t="str">
        <f t="shared" si="1"/>
        <v/>
      </c>
      <c r="AH26" s="45" t="str">
        <f>IF($AD26="","",COUNTIF($AG$1:$AG25,$AG26)+RANK($AG26,$AG$1:$AG$10539,0))</f>
        <v/>
      </c>
      <c r="AI26" s="10" t="str">
        <f t="shared" si="2"/>
        <v>1970-71 O-Pee-Chee #217 Paul Henderson TOR    /   $</v>
      </c>
      <c r="AJ26" s="11">
        <v>1970</v>
      </c>
      <c r="AK26" s="17">
        <v>71</v>
      </c>
      <c r="AL26" s="12" t="s">
        <v>53</v>
      </c>
      <c r="AM26" s="10">
        <v>217</v>
      </c>
      <c r="AN26" s="12" t="s">
        <v>63</v>
      </c>
      <c r="AO26" s="9" t="s">
        <v>1904</v>
      </c>
      <c r="AP26" s="9"/>
      <c r="AQ26" s="9"/>
      <c r="AR26" s="14" t="s">
        <v>2131</v>
      </c>
      <c r="AS26" s="9"/>
      <c r="AT26" s="9"/>
      <c r="AU26" s="9"/>
      <c r="AV26" s="13"/>
      <c r="AW26" s="13"/>
      <c r="AX26" s="9"/>
      <c r="AY26" s="9"/>
      <c r="AZ26" s="9"/>
      <c r="BA26" s="33"/>
      <c r="BB26" s="33"/>
      <c r="BC26" s="36"/>
      <c r="BD26" s="12" t="s">
        <v>1771</v>
      </c>
    </row>
    <row r="27" spans="1:56" s="12" customFormat="1" x14ac:dyDescent="0.2">
      <c r="A27" s="9" t="str">
        <f>IF(Search!$C$5="","",IF(COUNTA(Inventory!$AP27)=1,1,""))</f>
        <v/>
      </c>
      <c r="B27" s="9" t="str">
        <f>IF(Search!$C$4="","",IF(ISNUMBER(SEARCH(Search!$C$4,$AR27))=TRUE,1,""))</f>
        <v/>
      </c>
      <c r="C27" s="9" t="str">
        <f>IF(Search!$C$6="x",IF(COUNTA($AQ27)=1,1,"N"),IF(COUNTA($AQ27)=1,"N",""))</f>
        <v/>
      </c>
      <c r="D27" s="9" t="str">
        <f>IF(Search!$O$8="","",IF(ISNUMBER(SEARCH(Search!$O$8,$BD27))=TRUE,1,""))</f>
        <v/>
      </c>
      <c r="E27" s="9" t="str">
        <f>IF(Search!$C$7="","",IF(ISNUMBER(SEARCH(Search!$C$7,$AN27))=TRUE,1,""))</f>
        <v/>
      </c>
      <c r="F27" s="9" t="str">
        <f>IF(Search!$C$8="","",IF(ISNUMBER(SEARCH(Search!$C$8,$AO27))=TRUE,1,""))</f>
        <v/>
      </c>
      <c r="G27" s="9" t="str">
        <f>IF(Search!$F$4="","",IF(Inventory!$AJ27&lt;Search!$F$4,"",1))</f>
        <v/>
      </c>
      <c r="H27" s="9" t="str">
        <f>IF(Search!$F$5="","",IF(Inventory!$AJ27&gt;Search!$F$5,"",1))</f>
        <v/>
      </c>
      <c r="I27" s="9" t="str">
        <f>IF(Search!$F$7="","",IF(Search!$F$8="",IF(ISNUMBER(SEARCH(Search!$F$7,$AL27))=TRUE,1,""),""))</f>
        <v/>
      </c>
      <c r="J27" s="9" t="str">
        <f>IF($AL27=Search!$F$8,1,"")</f>
        <v/>
      </c>
      <c r="K27" s="9" t="str">
        <f>IF(Search!$I$4="","",IF(COUNTA($AS27)=1,IF(Search!$I$4="N","N",1),""))</f>
        <v/>
      </c>
      <c r="L27" s="9" t="str">
        <f>IF(Search!$I$5="","",IF($AS27="RC",1,""))</f>
        <v/>
      </c>
      <c r="M27" s="9" t="str">
        <f>IF(Search!$I$6="","",IF($AS27="RCP",1,""))</f>
        <v/>
      </c>
      <c r="N27" s="9" t="str">
        <f>IF(Search!$I$8="","",IF(COUNTA($AT27)=1,IF(Search!$I$8="N","N",1),""))</f>
        <v/>
      </c>
      <c r="O27" s="9" t="str">
        <f>IF(Search!$L$4="","",IF(COUNTA($AU27)=1,IF(Search!$L$4="N","N",1),""))</f>
        <v/>
      </c>
      <c r="P27" s="9" t="str">
        <f>IF(Search!$L$5="","",IF(ISNUMBER(SEARCH("Jersey",$AU27))=TRUE,IF(Search!$L$5="N","N",1),""))</f>
        <v/>
      </c>
      <c r="Q27" s="9" t="str">
        <f>IF(Search!$L$6="","",IF(ISNUMBER(SEARCH("Patch",$AU27))=TRUE,IF(Search!$L$6="N","N",1),""))</f>
        <v/>
      </c>
      <c r="R27" s="9" t="str">
        <f>IF(Search!$L$7="","",IF(ISNUMBER(SEARCH("Shield",$AU27))=TRUE,IF(Search!$L$7="N","N",1),""))</f>
        <v/>
      </c>
      <c r="S27" s="9" t="str">
        <f>IF(Search!$L$8="","",IF(ISNUMBER(SEARCH("Stick",$AU27))=TRUE,IF(Search!$L$8="N","N",1),""))</f>
        <v/>
      </c>
      <c r="T27" s="9" t="str">
        <f>IF(Search!$O$4="","",IF(COUNTA($AW27)=1,IF(Search!$O$4="N","N",1),""))</f>
        <v/>
      </c>
      <c r="U27" s="9" t="str">
        <f>IF(Search!$O$5="","",IF($AW27="","",IF($AW27&lt;Search!$O$5,"",1)))</f>
        <v/>
      </c>
      <c r="V27" s="9" t="str">
        <f>IF(Search!$O$6="","",IF($AW27="","",IF($AW27&gt;Search!$O$6,"",1)))</f>
        <v/>
      </c>
      <c r="W27" s="9" t="str">
        <f>IF(Search!$U$4="","",IF($AX27="","",1))</f>
        <v/>
      </c>
      <c r="X27" s="9" t="str">
        <f>IF(Search!$U$5="","",IF(ISNUMBER(SEARCH(Search!$U$5,$AX27))=TRUE,IF(Search!$U$5="N","N",1),""))</f>
        <v/>
      </c>
      <c r="Y27" s="9" t="str">
        <f>IF(Search!$U$6="","",IF($AY27&lt;Search!$U$6,"",1))</f>
        <v/>
      </c>
      <c r="Z27" s="9" t="str">
        <f>IF(Search!$R$4="","",IF(Inventory!$BA27&lt;Search!$R$4,"",1))</f>
        <v/>
      </c>
      <c r="AA27" s="9" t="str">
        <f>IF(Search!$R$5="","",IF($BA27&gt;Search!$R$5,"",1))</f>
        <v/>
      </c>
      <c r="AB27" s="9" t="str">
        <f>IF(Search!$R$6="","",IF($BB27&lt;Search!$R$6,"",1))</f>
        <v/>
      </c>
      <c r="AC27" s="9" t="str">
        <f>IF(Search!$R$7="","",IF($BB27&lt;Search!$R$7,"",1))</f>
        <v/>
      </c>
      <c r="AD27" s="45" t="str">
        <f>IF(COUNTIF($A27:$AC27,"n")&gt;0,"",IF(SUM($A27:$AC27)=COUNTA(Search!$C$4:$C$8,Search!$F$4:$F$8,Search!$I$4:$I$6,Search!$I$8,Search!$L$4:$L$8,Search!$O$4:$O$8,Search!$R$4:$R$7,Search!$U$4:$U$7)-COUNTIF(Search!$C$4:$U$7,"n"),1+LARGE($AD$1:AD26,1),""))</f>
        <v/>
      </c>
      <c r="AE27" s="45" t="str">
        <f t="shared" si="0"/>
        <v/>
      </c>
      <c r="AF27" s="45" t="str">
        <f>IF(AD27="","",COUNTIF($AE$1:$AE26,$AE27)+RANK($AE27,$AE$2:$AE$10540,1))</f>
        <v/>
      </c>
      <c r="AG27" s="45" t="str">
        <f t="shared" si="1"/>
        <v/>
      </c>
      <c r="AH27" s="45" t="str">
        <f>IF($AD27="","",COUNTIF($AG$1:$AG26,$AG27)+RANK($AG27,$AG$1:$AG$10539,0))</f>
        <v/>
      </c>
      <c r="AI27" s="10" t="str">
        <f t="shared" si="2"/>
        <v>1970-71 O-Pee-Chee #218 Darryl Sittler TOR RC   / PSA 8 $</v>
      </c>
      <c r="AJ27" s="11">
        <v>1970</v>
      </c>
      <c r="AK27" s="17">
        <v>71</v>
      </c>
      <c r="AL27" s="12" t="s">
        <v>53</v>
      </c>
      <c r="AM27" s="10">
        <v>218</v>
      </c>
      <c r="AN27" s="12" t="s">
        <v>64</v>
      </c>
      <c r="AO27" s="9" t="s">
        <v>1904</v>
      </c>
      <c r="AP27" s="9"/>
      <c r="AQ27" s="9"/>
      <c r="AR27" s="14" t="s">
        <v>2130</v>
      </c>
      <c r="AS27" s="9" t="s">
        <v>2</v>
      </c>
      <c r="AT27" s="9"/>
      <c r="AU27" s="9"/>
      <c r="AV27" s="13"/>
      <c r="AW27" s="13"/>
      <c r="AX27" s="9" t="s">
        <v>1937</v>
      </c>
      <c r="AY27" s="9">
        <v>8</v>
      </c>
      <c r="AZ27" s="9"/>
      <c r="BA27" s="33"/>
      <c r="BB27" s="33"/>
      <c r="BC27" s="36"/>
      <c r="BD27" s="12" t="s">
        <v>1771</v>
      </c>
    </row>
    <row r="28" spans="1:56" s="12" customFormat="1" x14ac:dyDescent="0.2">
      <c r="A28" s="9" t="str">
        <f>IF(Search!$C$5="","",IF(COUNTA(Inventory!$AP28)=1,1,""))</f>
        <v/>
      </c>
      <c r="B28" s="9" t="str">
        <f>IF(Search!$C$4="","",IF(ISNUMBER(SEARCH(Search!$C$4,$AR28))=TRUE,1,""))</f>
        <v/>
      </c>
      <c r="C28" s="9" t="str">
        <f>IF(Search!$C$6="x",IF(COUNTA($AQ28)=1,1,"N"),IF(COUNTA($AQ28)=1,"N",""))</f>
        <v/>
      </c>
      <c r="D28" s="9" t="str">
        <f>IF(Search!$O$8="","",IF(ISNUMBER(SEARCH(Search!$O$8,$BD28))=TRUE,1,""))</f>
        <v/>
      </c>
      <c r="E28" s="9" t="str">
        <f>IF(Search!$C$7="","",IF(ISNUMBER(SEARCH(Search!$C$7,$AN28))=TRUE,1,""))</f>
        <v/>
      </c>
      <c r="F28" s="9" t="str">
        <f>IF(Search!$C$8="","",IF(ISNUMBER(SEARCH(Search!$C$8,$AO28))=TRUE,1,""))</f>
        <v/>
      </c>
      <c r="G28" s="9" t="str">
        <f>IF(Search!$F$4="","",IF(Inventory!$AJ28&lt;Search!$F$4,"",1))</f>
        <v/>
      </c>
      <c r="H28" s="9" t="str">
        <f>IF(Search!$F$5="","",IF(Inventory!$AJ28&gt;Search!$F$5,"",1))</f>
        <v/>
      </c>
      <c r="I28" s="9" t="str">
        <f>IF(Search!$F$7="","",IF(Search!$F$8="",IF(ISNUMBER(SEARCH(Search!$F$7,$AL28))=TRUE,1,""),""))</f>
        <v/>
      </c>
      <c r="J28" s="9" t="str">
        <f>IF($AL28=Search!$F$8,1,"")</f>
        <v/>
      </c>
      <c r="K28" s="9" t="str">
        <f>IF(Search!$I$4="","",IF(COUNTA($AS28)=1,IF(Search!$I$4="N","N",1),""))</f>
        <v/>
      </c>
      <c r="L28" s="9" t="str">
        <f>IF(Search!$I$5="","",IF($AS28="RC",1,""))</f>
        <v/>
      </c>
      <c r="M28" s="9" t="str">
        <f>IF(Search!$I$6="","",IF($AS28="RCP",1,""))</f>
        <v/>
      </c>
      <c r="N28" s="9" t="str">
        <f>IF(Search!$I$8="","",IF(COUNTA($AT28)=1,IF(Search!$I$8="N","N",1),""))</f>
        <v/>
      </c>
      <c r="O28" s="9" t="str">
        <f>IF(Search!$L$4="","",IF(COUNTA($AU28)=1,IF(Search!$L$4="N","N",1),""))</f>
        <v/>
      </c>
      <c r="P28" s="9" t="str">
        <f>IF(Search!$L$5="","",IF(ISNUMBER(SEARCH("Jersey",$AU28))=TRUE,IF(Search!$L$5="N","N",1),""))</f>
        <v/>
      </c>
      <c r="Q28" s="9" t="str">
        <f>IF(Search!$L$6="","",IF(ISNUMBER(SEARCH("Patch",$AU28))=TRUE,IF(Search!$L$6="N","N",1),""))</f>
        <v/>
      </c>
      <c r="R28" s="9" t="str">
        <f>IF(Search!$L$7="","",IF(ISNUMBER(SEARCH("Shield",$AU28))=TRUE,IF(Search!$L$7="N","N",1),""))</f>
        <v/>
      </c>
      <c r="S28" s="9" t="str">
        <f>IF(Search!$L$8="","",IF(ISNUMBER(SEARCH("Stick",$AU28))=TRUE,IF(Search!$L$8="N","N",1),""))</f>
        <v/>
      </c>
      <c r="T28" s="9" t="str">
        <f>IF(Search!$O$4="","",IF(COUNTA($AW28)=1,IF(Search!$O$4="N","N",1),""))</f>
        <v/>
      </c>
      <c r="U28" s="9" t="str">
        <f>IF(Search!$O$5="","",IF($AW28="","",IF($AW28&lt;Search!$O$5,"",1)))</f>
        <v/>
      </c>
      <c r="V28" s="9" t="str">
        <f>IF(Search!$O$6="","",IF($AW28="","",IF($AW28&gt;Search!$O$6,"",1)))</f>
        <v/>
      </c>
      <c r="W28" s="9" t="str">
        <f>IF(Search!$U$4="","",IF($AX28="","",1))</f>
        <v/>
      </c>
      <c r="X28" s="9" t="str">
        <f>IF(Search!$U$5="","",IF(ISNUMBER(SEARCH(Search!$U$5,$AX28))=TRUE,IF(Search!$U$5="N","N",1),""))</f>
        <v/>
      </c>
      <c r="Y28" s="9" t="str">
        <f>IF(Search!$U$6="","",IF($AY28&lt;Search!$U$6,"",1))</f>
        <v/>
      </c>
      <c r="Z28" s="9" t="str">
        <f>IF(Search!$R$4="","",IF(Inventory!$BA28&lt;Search!$R$4,"",1))</f>
        <v/>
      </c>
      <c r="AA28" s="9" t="str">
        <f>IF(Search!$R$5="","",IF($BA28&gt;Search!$R$5,"",1))</f>
        <v/>
      </c>
      <c r="AB28" s="9" t="str">
        <f>IF(Search!$R$6="","",IF($BB28&lt;Search!$R$6,"",1))</f>
        <v/>
      </c>
      <c r="AC28" s="9" t="str">
        <f>IF(Search!$R$7="","",IF($BB28&lt;Search!$R$7,"",1))</f>
        <v/>
      </c>
      <c r="AD28" s="45" t="str">
        <f>IF(COUNTIF($A28:$AC28,"n")&gt;0,"",IF(SUM($A28:$AC28)=COUNTA(Search!$C$4:$C$8,Search!$F$4:$F$8,Search!$I$4:$I$6,Search!$I$8,Search!$L$4:$L$8,Search!$O$4:$O$8,Search!$R$4:$R$7,Search!$U$4:$U$7)-COUNTIF(Search!$C$4:$U$7,"n"),1+LARGE($AD$1:AD27,1),""))</f>
        <v/>
      </c>
      <c r="AE28" s="45" t="str">
        <f t="shared" si="0"/>
        <v/>
      </c>
      <c r="AF28" s="45" t="str">
        <f>IF(AD28="","",COUNTIF($AE$1:$AE27,$AE28)+RANK($AE28,$AE$2:$AE$10540,1))</f>
        <v/>
      </c>
      <c r="AG28" s="45" t="str">
        <f t="shared" si="1"/>
        <v/>
      </c>
      <c r="AH28" s="45" t="str">
        <f>IF($AD28="","",COUNTIF($AG$1:$AG27,$AG28)+RANK($AG28,$AG$1:$AG$10539,0))</f>
        <v/>
      </c>
      <c r="AI28" s="10" t="str">
        <f t="shared" si="2"/>
        <v>1970-71 O-Pee-Chee #219 Dave Keon TOR    /   $</v>
      </c>
      <c r="AJ28" s="11">
        <v>1970</v>
      </c>
      <c r="AK28" s="17">
        <v>71</v>
      </c>
      <c r="AL28" s="12" t="s">
        <v>53</v>
      </c>
      <c r="AM28" s="10">
        <v>219</v>
      </c>
      <c r="AN28" s="12" t="s">
        <v>65</v>
      </c>
      <c r="AO28" s="9" t="s">
        <v>1904</v>
      </c>
      <c r="AP28" s="9"/>
      <c r="AQ28" s="9"/>
      <c r="AR28" s="14" t="s">
        <v>2131</v>
      </c>
      <c r="AS28" s="9"/>
      <c r="AT28" s="9"/>
      <c r="AU28" s="9"/>
      <c r="AV28" s="13"/>
      <c r="AW28" s="13"/>
      <c r="AX28" s="9"/>
      <c r="AY28" s="9"/>
      <c r="AZ28" s="9"/>
      <c r="BA28" s="33"/>
      <c r="BB28" s="33"/>
      <c r="BC28" s="36"/>
      <c r="BD28" s="12" t="s">
        <v>1771</v>
      </c>
    </row>
    <row r="29" spans="1:56" s="12" customFormat="1" x14ac:dyDescent="0.2">
      <c r="A29" s="9" t="str">
        <f>IF(Search!$C$5="","",IF(COUNTA(Inventory!$AP29)=1,1,""))</f>
        <v/>
      </c>
      <c r="B29" s="9" t="str">
        <f>IF(Search!$C$4="","",IF(ISNUMBER(SEARCH(Search!$C$4,$AR29))=TRUE,1,""))</f>
        <v/>
      </c>
      <c r="C29" s="9" t="str">
        <f>IF(Search!$C$6="x",IF(COUNTA($AQ29)=1,1,"N"),IF(COUNTA($AQ29)=1,"N",""))</f>
        <v/>
      </c>
      <c r="D29" s="9" t="str">
        <f>IF(Search!$O$8="","",IF(ISNUMBER(SEARCH(Search!$O$8,$BD29))=TRUE,1,""))</f>
        <v/>
      </c>
      <c r="E29" s="9" t="str">
        <f>IF(Search!$C$7="","",IF(ISNUMBER(SEARCH(Search!$C$7,$AN29))=TRUE,1,""))</f>
        <v/>
      </c>
      <c r="F29" s="9" t="str">
        <f>IF(Search!$C$8="","",IF(ISNUMBER(SEARCH(Search!$C$8,$AO29))=TRUE,1,""))</f>
        <v/>
      </c>
      <c r="G29" s="9" t="str">
        <f>IF(Search!$F$4="","",IF(Inventory!$AJ29&lt;Search!$F$4,"",1))</f>
        <v/>
      </c>
      <c r="H29" s="9" t="str">
        <f>IF(Search!$F$5="","",IF(Inventory!$AJ29&gt;Search!$F$5,"",1))</f>
        <v/>
      </c>
      <c r="I29" s="9" t="str">
        <f>IF(Search!$F$7="","",IF(Search!$F$8="",IF(ISNUMBER(SEARCH(Search!$F$7,$AL29))=TRUE,1,""),""))</f>
        <v/>
      </c>
      <c r="J29" s="9" t="str">
        <f>IF($AL29=Search!$F$8,1,"")</f>
        <v/>
      </c>
      <c r="K29" s="9" t="str">
        <f>IF(Search!$I$4="","",IF(COUNTA($AS29)=1,IF(Search!$I$4="N","N",1),""))</f>
        <v/>
      </c>
      <c r="L29" s="9" t="str">
        <f>IF(Search!$I$5="","",IF($AS29="RC",1,""))</f>
        <v/>
      </c>
      <c r="M29" s="9" t="str">
        <f>IF(Search!$I$6="","",IF($AS29="RCP",1,""))</f>
        <v/>
      </c>
      <c r="N29" s="9" t="str">
        <f>IF(Search!$I$8="","",IF(COUNTA($AT29)=1,IF(Search!$I$8="N","N",1),""))</f>
        <v/>
      </c>
      <c r="O29" s="9" t="str">
        <f>IF(Search!$L$4="","",IF(COUNTA($AU29)=1,IF(Search!$L$4="N","N",1),""))</f>
        <v/>
      </c>
      <c r="P29" s="9" t="str">
        <f>IF(Search!$L$5="","",IF(ISNUMBER(SEARCH("Jersey",$AU29))=TRUE,IF(Search!$L$5="N","N",1),""))</f>
        <v/>
      </c>
      <c r="Q29" s="9" t="str">
        <f>IF(Search!$L$6="","",IF(ISNUMBER(SEARCH("Patch",$AU29))=TRUE,IF(Search!$L$6="N","N",1),""))</f>
        <v/>
      </c>
      <c r="R29" s="9" t="str">
        <f>IF(Search!$L$7="","",IF(ISNUMBER(SEARCH("Shield",$AU29))=TRUE,IF(Search!$L$7="N","N",1),""))</f>
        <v/>
      </c>
      <c r="S29" s="9" t="str">
        <f>IF(Search!$L$8="","",IF(ISNUMBER(SEARCH("Stick",$AU29))=TRUE,IF(Search!$L$8="N","N",1),""))</f>
        <v/>
      </c>
      <c r="T29" s="9" t="str">
        <f>IF(Search!$O$4="","",IF(COUNTA($AW29)=1,IF(Search!$O$4="N","N",1),""))</f>
        <v/>
      </c>
      <c r="U29" s="9" t="str">
        <f>IF(Search!$O$5="","",IF($AW29="","",IF($AW29&lt;Search!$O$5,"",1)))</f>
        <v/>
      </c>
      <c r="V29" s="9" t="str">
        <f>IF(Search!$O$6="","",IF($AW29="","",IF($AW29&gt;Search!$O$6,"",1)))</f>
        <v/>
      </c>
      <c r="W29" s="9" t="str">
        <f>IF(Search!$U$4="","",IF($AX29="","",1))</f>
        <v/>
      </c>
      <c r="X29" s="9" t="str">
        <f>IF(Search!$U$5="","",IF(ISNUMBER(SEARCH(Search!$U$5,$AX29))=TRUE,IF(Search!$U$5="N","N",1),""))</f>
        <v/>
      </c>
      <c r="Y29" s="9" t="str">
        <f>IF(Search!$U$6="","",IF($AY29&lt;Search!$U$6,"",1))</f>
        <v/>
      </c>
      <c r="Z29" s="9" t="str">
        <f>IF(Search!$R$4="","",IF(Inventory!$BA29&lt;Search!$R$4,"",1))</f>
        <v/>
      </c>
      <c r="AA29" s="9" t="str">
        <f>IF(Search!$R$5="","",IF($BA29&gt;Search!$R$5,"",1))</f>
        <v/>
      </c>
      <c r="AB29" s="9" t="str">
        <f>IF(Search!$R$6="","",IF($BB29&lt;Search!$R$6,"",1))</f>
        <v/>
      </c>
      <c r="AC29" s="9" t="str">
        <f>IF(Search!$R$7="","",IF($BB29&lt;Search!$R$7,"",1))</f>
        <v/>
      </c>
      <c r="AD29" s="45" t="str">
        <f>IF(COUNTIF($A29:$AC29,"n")&gt;0,"",IF(SUM($A29:$AC29)=COUNTA(Search!$C$4:$C$8,Search!$F$4:$F$8,Search!$I$4:$I$6,Search!$I$8,Search!$L$4:$L$8,Search!$O$4:$O$8,Search!$R$4:$R$7,Search!$U$4:$U$7)-COUNTIF(Search!$C$4:$U$7,"n"),1+LARGE($AD$1:AD28,1),""))</f>
        <v/>
      </c>
      <c r="AE29" s="45" t="str">
        <f t="shared" si="0"/>
        <v/>
      </c>
      <c r="AF29" s="45" t="str">
        <f>IF(AD29="","",COUNTIF($AE$1:$AE28,$AE29)+RANK($AE29,$AE$2:$AE$10540,1))</f>
        <v/>
      </c>
      <c r="AG29" s="45" t="str">
        <f t="shared" si="1"/>
        <v/>
      </c>
      <c r="AH29" s="45" t="str">
        <f>IF($AD29="","",COUNTIF($AG$1:$AG28,$AG29)+RANK($AG29,$AG$1:$AG$10539,0))</f>
        <v/>
      </c>
      <c r="AI29" s="10" t="str">
        <f t="shared" si="2"/>
        <v>1970-71 O-Pee-Chee #220 Jim Harrison TOR    /   $</v>
      </c>
      <c r="AJ29" s="11">
        <v>1970</v>
      </c>
      <c r="AK29" s="17">
        <v>71</v>
      </c>
      <c r="AL29" s="12" t="s">
        <v>53</v>
      </c>
      <c r="AM29" s="10">
        <v>220</v>
      </c>
      <c r="AN29" s="12" t="s">
        <v>66</v>
      </c>
      <c r="AO29" s="9" t="s">
        <v>1904</v>
      </c>
      <c r="AP29" s="9"/>
      <c r="AQ29" s="9"/>
      <c r="AR29" s="14" t="s">
        <v>2131</v>
      </c>
      <c r="AS29" s="9"/>
      <c r="AT29" s="9"/>
      <c r="AU29" s="9"/>
      <c r="AV29" s="13"/>
      <c r="AW29" s="13"/>
      <c r="AX29" s="9"/>
      <c r="AY29" s="9"/>
      <c r="AZ29" s="9"/>
      <c r="BA29" s="33"/>
      <c r="BB29" s="33"/>
      <c r="BC29" s="36"/>
      <c r="BD29" s="12" t="s">
        <v>1771</v>
      </c>
    </row>
    <row r="30" spans="1:56" s="12" customFormat="1" x14ac:dyDescent="0.2">
      <c r="A30" s="9" t="str">
        <f>IF(Search!$C$5="","",IF(COUNTA(Inventory!$AP30)=1,1,""))</f>
        <v/>
      </c>
      <c r="B30" s="9" t="str">
        <f>IF(Search!$C$4="","",IF(ISNUMBER(SEARCH(Search!$C$4,$AR30))=TRUE,1,""))</f>
        <v/>
      </c>
      <c r="C30" s="9" t="str">
        <f>IF(Search!$C$6="x",IF(COUNTA($AQ30)=1,1,"N"),IF(COUNTA($AQ30)=1,"N",""))</f>
        <v/>
      </c>
      <c r="D30" s="9" t="str">
        <f>IF(Search!$O$8="","",IF(ISNUMBER(SEARCH(Search!$O$8,$BD30))=TRUE,1,""))</f>
        <v/>
      </c>
      <c r="E30" s="9" t="str">
        <f>IF(Search!$C$7="","",IF(ISNUMBER(SEARCH(Search!$C$7,$AN30))=TRUE,1,""))</f>
        <v/>
      </c>
      <c r="F30" s="9" t="str">
        <f>IF(Search!$C$8="","",IF(ISNUMBER(SEARCH(Search!$C$8,$AO30))=TRUE,1,""))</f>
        <v/>
      </c>
      <c r="G30" s="9" t="str">
        <f>IF(Search!$F$4="","",IF(Inventory!$AJ30&lt;Search!$F$4,"",1))</f>
        <v/>
      </c>
      <c r="H30" s="9" t="str">
        <f>IF(Search!$F$5="","",IF(Inventory!$AJ30&gt;Search!$F$5,"",1))</f>
        <v/>
      </c>
      <c r="I30" s="9" t="str">
        <f>IF(Search!$F$7="","",IF(Search!$F$8="",IF(ISNUMBER(SEARCH(Search!$F$7,$AL30))=TRUE,1,""),""))</f>
        <v/>
      </c>
      <c r="J30" s="9" t="str">
        <f>IF($AL30=Search!$F$8,1,"")</f>
        <v/>
      </c>
      <c r="K30" s="9" t="str">
        <f>IF(Search!$I$4="","",IF(COUNTA($AS30)=1,IF(Search!$I$4="N","N",1),""))</f>
        <v/>
      </c>
      <c r="L30" s="9" t="str">
        <f>IF(Search!$I$5="","",IF($AS30="RC",1,""))</f>
        <v/>
      </c>
      <c r="M30" s="9" t="str">
        <f>IF(Search!$I$6="","",IF($AS30="RCP",1,""))</f>
        <v/>
      </c>
      <c r="N30" s="9" t="str">
        <f>IF(Search!$I$8="","",IF(COUNTA($AT30)=1,IF(Search!$I$8="N","N",1),""))</f>
        <v/>
      </c>
      <c r="O30" s="9" t="str">
        <f>IF(Search!$L$4="","",IF(COUNTA($AU30)=1,IF(Search!$L$4="N","N",1),""))</f>
        <v/>
      </c>
      <c r="P30" s="9" t="str">
        <f>IF(Search!$L$5="","",IF(ISNUMBER(SEARCH("Jersey",$AU30))=TRUE,IF(Search!$L$5="N","N",1),""))</f>
        <v/>
      </c>
      <c r="Q30" s="9" t="str">
        <f>IF(Search!$L$6="","",IF(ISNUMBER(SEARCH("Patch",$AU30))=TRUE,IF(Search!$L$6="N","N",1),""))</f>
        <v/>
      </c>
      <c r="R30" s="9" t="str">
        <f>IF(Search!$L$7="","",IF(ISNUMBER(SEARCH("Shield",$AU30))=TRUE,IF(Search!$L$7="N","N",1),""))</f>
        <v/>
      </c>
      <c r="S30" s="9" t="str">
        <f>IF(Search!$L$8="","",IF(ISNUMBER(SEARCH("Stick",$AU30))=TRUE,IF(Search!$L$8="N","N",1),""))</f>
        <v/>
      </c>
      <c r="T30" s="9" t="str">
        <f>IF(Search!$O$4="","",IF(COUNTA($AW30)=1,IF(Search!$O$4="N","N",1),""))</f>
        <v/>
      </c>
      <c r="U30" s="9" t="str">
        <f>IF(Search!$O$5="","",IF($AW30="","",IF($AW30&lt;Search!$O$5,"",1)))</f>
        <v/>
      </c>
      <c r="V30" s="9" t="str">
        <f>IF(Search!$O$6="","",IF($AW30="","",IF($AW30&gt;Search!$O$6,"",1)))</f>
        <v/>
      </c>
      <c r="W30" s="9" t="str">
        <f>IF(Search!$U$4="","",IF($AX30="","",1))</f>
        <v/>
      </c>
      <c r="X30" s="9" t="str">
        <f>IF(Search!$U$5="","",IF(ISNUMBER(SEARCH(Search!$U$5,$AX30))=TRUE,IF(Search!$U$5="N","N",1),""))</f>
        <v/>
      </c>
      <c r="Y30" s="9" t="str">
        <f>IF(Search!$U$6="","",IF($AY30&lt;Search!$U$6,"",1))</f>
        <v/>
      </c>
      <c r="Z30" s="9" t="str">
        <f>IF(Search!$R$4="","",IF(Inventory!$BA30&lt;Search!$R$4,"",1))</f>
        <v/>
      </c>
      <c r="AA30" s="9" t="str">
        <f>IF(Search!$R$5="","",IF($BA30&gt;Search!$R$5,"",1))</f>
        <v/>
      </c>
      <c r="AB30" s="9" t="str">
        <f>IF(Search!$R$6="","",IF($BB30&lt;Search!$R$6,"",1))</f>
        <v/>
      </c>
      <c r="AC30" s="9" t="str">
        <f>IF(Search!$R$7="","",IF($BB30&lt;Search!$R$7,"",1))</f>
        <v/>
      </c>
      <c r="AD30" s="45" t="str">
        <f>IF(COUNTIF($A30:$AC30,"n")&gt;0,"",IF(SUM($A30:$AC30)=COUNTA(Search!$C$4:$C$8,Search!$F$4:$F$8,Search!$I$4:$I$6,Search!$I$8,Search!$L$4:$L$8,Search!$O$4:$O$8,Search!$R$4:$R$7,Search!$U$4:$U$7)-COUNTIF(Search!$C$4:$U$7,"n"),1+LARGE($AD$1:AD29,1),""))</f>
        <v/>
      </c>
      <c r="AE30" s="45" t="str">
        <f t="shared" si="0"/>
        <v/>
      </c>
      <c r="AF30" s="45" t="str">
        <f>IF(AD30="","",COUNTIF($AE$1:$AE29,$AE30)+RANK($AE30,$AE$2:$AE$10540,1))</f>
        <v/>
      </c>
      <c r="AG30" s="45" t="str">
        <f t="shared" si="1"/>
        <v/>
      </c>
      <c r="AH30" s="45" t="str">
        <f>IF($AD30="","",COUNTIF($AG$1:$AG29,$AG30)+RANK($AG30,$AG$1:$AG$10539,0))</f>
        <v/>
      </c>
      <c r="AI30" s="10" t="str">
        <f t="shared" si="2"/>
        <v>1970-71 O-Pee-Chee #221 Ron Ellis TOR    /   $</v>
      </c>
      <c r="AJ30" s="11">
        <v>1970</v>
      </c>
      <c r="AK30" s="17">
        <v>71</v>
      </c>
      <c r="AL30" s="12" t="s">
        <v>53</v>
      </c>
      <c r="AM30" s="10">
        <v>221</v>
      </c>
      <c r="AN30" s="12" t="s">
        <v>67</v>
      </c>
      <c r="AO30" s="9" t="s">
        <v>1904</v>
      </c>
      <c r="AP30" s="9"/>
      <c r="AQ30" s="9"/>
      <c r="AR30" s="14" t="s">
        <v>2131</v>
      </c>
      <c r="AS30" s="9"/>
      <c r="AT30" s="9"/>
      <c r="AU30" s="9"/>
      <c r="AV30" s="13"/>
      <c r="AW30" s="13"/>
      <c r="AX30" s="9"/>
      <c r="AY30" s="9"/>
      <c r="AZ30" s="9"/>
      <c r="BA30" s="33"/>
      <c r="BB30" s="33"/>
      <c r="BC30" s="36"/>
      <c r="BD30" s="12" t="s">
        <v>1771</v>
      </c>
    </row>
    <row r="31" spans="1:56" s="12" customFormat="1" x14ac:dyDescent="0.2">
      <c r="A31" s="9" t="str">
        <f>IF(Search!$C$5="","",IF(COUNTA(Inventory!$AP31)=1,1,""))</f>
        <v/>
      </c>
      <c r="B31" s="9" t="str">
        <f>IF(Search!$C$4="","",IF(ISNUMBER(SEARCH(Search!$C$4,$AR31))=TRUE,1,""))</f>
        <v/>
      </c>
      <c r="C31" s="9" t="str">
        <f>IF(Search!$C$6="x",IF(COUNTA($AQ31)=1,1,"N"),IF(COUNTA($AQ31)=1,"N",""))</f>
        <v/>
      </c>
      <c r="D31" s="9" t="str">
        <f>IF(Search!$O$8="","",IF(ISNUMBER(SEARCH(Search!$O$8,$BD31))=TRUE,1,""))</f>
        <v/>
      </c>
      <c r="E31" s="9" t="str">
        <f>IF(Search!$C$7="","",IF(ISNUMBER(SEARCH(Search!$C$7,$AN31))=TRUE,1,""))</f>
        <v/>
      </c>
      <c r="F31" s="9" t="str">
        <f>IF(Search!$C$8="","",IF(ISNUMBER(SEARCH(Search!$C$8,$AO31))=TRUE,1,""))</f>
        <v/>
      </c>
      <c r="G31" s="9" t="str">
        <f>IF(Search!$F$4="","",IF(Inventory!$AJ31&lt;Search!$F$4,"",1))</f>
        <v/>
      </c>
      <c r="H31" s="9" t="str">
        <f>IF(Search!$F$5="","",IF(Inventory!$AJ31&gt;Search!$F$5,"",1))</f>
        <v/>
      </c>
      <c r="I31" s="9" t="str">
        <f>IF(Search!$F$7="","",IF(Search!$F$8="",IF(ISNUMBER(SEARCH(Search!$F$7,$AL31))=TRUE,1,""),""))</f>
        <v/>
      </c>
      <c r="J31" s="9" t="str">
        <f>IF($AL31=Search!$F$8,1,"")</f>
        <v/>
      </c>
      <c r="K31" s="9" t="str">
        <f>IF(Search!$I$4="","",IF(COUNTA($AS31)=1,IF(Search!$I$4="N","N",1),""))</f>
        <v/>
      </c>
      <c r="L31" s="9" t="str">
        <f>IF(Search!$I$5="","",IF($AS31="RC",1,""))</f>
        <v/>
      </c>
      <c r="M31" s="9" t="str">
        <f>IF(Search!$I$6="","",IF($AS31="RCP",1,""))</f>
        <v/>
      </c>
      <c r="N31" s="9" t="str">
        <f>IF(Search!$I$8="","",IF(COUNTA($AT31)=1,IF(Search!$I$8="N","N",1),""))</f>
        <v/>
      </c>
      <c r="O31" s="9" t="str">
        <f>IF(Search!$L$4="","",IF(COUNTA($AU31)=1,IF(Search!$L$4="N","N",1),""))</f>
        <v/>
      </c>
      <c r="P31" s="9" t="str">
        <f>IF(Search!$L$5="","",IF(ISNUMBER(SEARCH("Jersey",$AU31))=TRUE,IF(Search!$L$5="N","N",1),""))</f>
        <v/>
      </c>
      <c r="Q31" s="9" t="str">
        <f>IF(Search!$L$6="","",IF(ISNUMBER(SEARCH("Patch",$AU31))=TRUE,IF(Search!$L$6="N","N",1),""))</f>
        <v/>
      </c>
      <c r="R31" s="9" t="str">
        <f>IF(Search!$L$7="","",IF(ISNUMBER(SEARCH("Shield",$AU31))=TRUE,IF(Search!$L$7="N","N",1),""))</f>
        <v/>
      </c>
      <c r="S31" s="9" t="str">
        <f>IF(Search!$L$8="","",IF(ISNUMBER(SEARCH("Stick",$AU31))=TRUE,IF(Search!$L$8="N","N",1),""))</f>
        <v/>
      </c>
      <c r="T31" s="9" t="str">
        <f>IF(Search!$O$4="","",IF(COUNTA($AW31)=1,IF(Search!$O$4="N","N",1),""))</f>
        <v/>
      </c>
      <c r="U31" s="9" t="str">
        <f>IF(Search!$O$5="","",IF($AW31="","",IF($AW31&lt;Search!$O$5,"",1)))</f>
        <v/>
      </c>
      <c r="V31" s="9" t="str">
        <f>IF(Search!$O$6="","",IF($AW31="","",IF($AW31&gt;Search!$O$6,"",1)))</f>
        <v/>
      </c>
      <c r="W31" s="9" t="str">
        <f>IF(Search!$U$4="","",IF($AX31="","",1))</f>
        <v/>
      </c>
      <c r="X31" s="9" t="str">
        <f>IF(Search!$U$5="","",IF(ISNUMBER(SEARCH(Search!$U$5,$AX31))=TRUE,IF(Search!$U$5="N","N",1),""))</f>
        <v/>
      </c>
      <c r="Y31" s="9" t="str">
        <f>IF(Search!$U$6="","",IF($AY31&lt;Search!$U$6,"",1))</f>
        <v/>
      </c>
      <c r="Z31" s="9" t="str">
        <f>IF(Search!$R$4="","",IF(Inventory!$BA31&lt;Search!$R$4,"",1))</f>
        <v/>
      </c>
      <c r="AA31" s="9" t="str">
        <f>IF(Search!$R$5="","",IF($BA31&gt;Search!$R$5,"",1))</f>
        <v/>
      </c>
      <c r="AB31" s="9" t="str">
        <f>IF(Search!$R$6="","",IF($BB31&lt;Search!$R$6,"",1))</f>
        <v/>
      </c>
      <c r="AC31" s="9" t="str">
        <f>IF(Search!$R$7="","",IF($BB31&lt;Search!$R$7,"",1))</f>
        <v/>
      </c>
      <c r="AD31" s="45" t="str">
        <f>IF(COUNTIF($A31:$AC31,"n")&gt;0,"",IF(SUM($A31:$AC31)=COUNTA(Search!$C$4:$C$8,Search!$F$4:$F$8,Search!$I$4:$I$6,Search!$I$8,Search!$L$4:$L$8,Search!$O$4:$O$8,Search!$R$4:$R$7,Search!$U$4:$U$7)-COUNTIF(Search!$C$4:$U$7,"n"),1+LARGE($AD$1:AD30,1),""))</f>
        <v/>
      </c>
      <c r="AE31" s="45" t="str">
        <f t="shared" si="0"/>
        <v/>
      </c>
      <c r="AF31" s="45" t="str">
        <f>IF(AD31="","",COUNTIF($AE$1:$AE30,$AE31)+RANK($AE31,$AE$2:$AE$10540,1))</f>
        <v/>
      </c>
      <c r="AG31" s="45" t="str">
        <f t="shared" si="1"/>
        <v/>
      </c>
      <c r="AH31" s="45" t="str">
        <f>IF($AD31="","",COUNTIF($AG$1:$AG30,$AG31)+RANK($AG31,$AG$1:$AG$10539,0))</f>
        <v/>
      </c>
      <c r="AI31" s="10" t="str">
        <f t="shared" si="2"/>
        <v>1970-71 O-Pee-Chee #222 Jacques Plante TOR    /   $</v>
      </c>
      <c r="AJ31" s="11">
        <v>1970</v>
      </c>
      <c r="AK31" s="17">
        <v>71</v>
      </c>
      <c r="AL31" s="12" t="s">
        <v>53</v>
      </c>
      <c r="AM31" s="10">
        <v>222</v>
      </c>
      <c r="AN31" s="12" t="s">
        <v>68</v>
      </c>
      <c r="AO31" s="9" t="s">
        <v>1904</v>
      </c>
      <c r="AP31" s="9"/>
      <c r="AQ31" s="9"/>
      <c r="AR31" s="14" t="s">
        <v>2131</v>
      </c>
      <c r="AS31" s="9"/>
      <c r="AT31" s="9"/>
      <c r="AU31" s="9"/>
      <c r="AV31" s="13"/>
      <c r="AW31" s="13"/>
      <c r="AX31" s="9"/>
      <c r="AY31" s="9"/>
      <c r="AZ31" s="9"/>
      <c r="BA31" s="33"/>
      <c r="BB31" s="33"/>
      <c r="BC31" s="36"/>
      <c r="BD31" s="12" t="s">
        <v>1771</v>
      </c>
    </row>
    <row r="32" spans="1:56" s="12" customFormat="1" x14ac:dyDescent="0.2">
      <c r="A32" s="9" t="str">
        <f>IF(Search!$C$5="","",IF(COUNTA(Inventory!$AP32)=1,1,""))</f>
        <v/>
      </c>
      <c r="B32" s="9" t="str">
        <f>IF(Search!$C$4="","",IF(ISNUMBER(SEARCH(Search!$C$4,$AR32))=TRUE,1,""))</f>
        <v/>
      </c>
      <c r="C32" s="9" t="str">
        <f>IF(Search!$C$6="x",IF(COUNTA($AQ32)=1,1,"N"),IF(COUNTA($AQ32)=1,"N",""))</f>
        <v/>
      </c>
      <c r="D32" s="9" t="str">
        <f>IF(Search!$O$8="","",IF(ISNUMBER(SEARCH(Search!$O$8,$BD32))=TRUE,1,""))</f>
        <v/>
      </c>
      <c r="E32" s="9" t="str">
        <f>IF(Search!$C$7="","",IF(ISNUMBER(SEARCH(Search!$C$7,$AN32))=TRUE,1,""))</f>
        <v/>
      </c>
      <c r="F32" s="9" t="str">
        <f>IF(Search!$C$8="","",IF(ISNUMBER(SEARCH(Search!$C$8,$AO32))=TRUE,1,""))</f>
        <v/>
      </c>
      <c r="G32" s="9" t="str">
        <f>IF(Search!$F$4="","",IF(Inventory!$AJ32&lt;Search!$F$4,"",1))</f>
        <v/>
      </c>
      <c r="H32" s="9" t="str">
        <f>IF(Search!$F$5="","",IF(Inventory!$AJ32&gt;Search!$F$5,"",1))</f>
        <v/>
      </c>
      <c r="I32" s="9" t="str">
        <f>IF(Search!$F$7="","",IF(Search!$F$8="",IF(ISNUMBER(SEARCH(Search!$F$7,$AL32))=TRUE,1,""),""))</f>
        <v/>
      </c>
      <c r="J32" s="9" t="str">
        <f>IF($AL32=Search!$F$8,1,"")</f>
        <v/>
      </c>
      <c r="K32" s="9" t="str">
        <f>IF(Search!$I$4="","",IF(COUNTA($AS32)=1,IF(Search!$I$4="N","N",1),""))</f>
        <v/>
      </c>
      <c r="L32" s="9" t="str">
        <f>IF(Search!$I$5="","",IF($AS32="RC",1,""))</f>
        <v/>
      </c>
      <c r="M32" s="9" t="str">
        <f>IF(Search!$I$6="","",IF($AS32="RCP",1,""))</f>
        <v/>
      </c>
      <c r="N32" s="9" t="str">
        <f>IF(Search!$I$8="","",IF(COUNTA($AT32)=1,IF(Search!$I$8="N","N",1),""))</f>
        <v/>
      </c>
      <c r="O32" s="9" t="str">
        <f>IF(Search!$L$4="","",IF(COUNTA($AU32)=1,IF(Search!$L$4="N","N",1),""))</f>
        <v/>
      </c>
      <c r="P32" s="9" t="str">
        <f>IF(Search!$L$5="","",IF(ISNUMBER(SEARCH("Jersey",$AU32))=TRUE,IF(Search!$L$5="N","N",1),""))</f>
        <v/>
      </c>
      <c r="Q32" s="9" t="str">
        <f>IF(Search!$L$6="","",IF(ISNUMBER(SEARCH("Patch",$AU32))=TRUE,IF(Search!$L$6="N","N",1),""))</f>
        <v/>
      </c>
      <c r="R32" s="9" t="str">
        <f>IF(Search!$L$7="","",IF(ISNUMBER(SEARCH("Shield",$AU32))=TRUE,IF(Search!$L$7="N","N",1),""))</f>
        <v/>
      </c>
      <c r="S32" s="9" t="str">
        <f>IF(Search!$L$8="","",IF(ISNUMBER(SEARCH("Stick",$AU32))=TRUE,IF(Search!$L$8="N","N",1),""))</f>
        <v/>
      </c>
      <c r="T32" s="9" t="str">
        <f>IF(Search!$O$4="","",IF(COUNTA($AW32)=1,IF(Search!$O$4="N","N",1),""))</f>
        <v/>
      </c>
      <c r="U32" s="9" t="str">
        <f>IF(Search!$O$5="","",IF($AW32="","",IF($AW32&lt;Search!$O$5,"",1)))</f>
        <v/>
      </c>
      <c r="V32" s="9" t="str">
        <f>IF(Search!$O$6="","",IF($AW32="","",IF($AW32&gt;Search!$O$6,"",1)))</f>
        <v/>
      </c>
      <c r="W32" s="9" t="str">
        <f>IF(Search!$U$4="","",IF($AX32="","",1))</f>
        <v/>
      </c>
      <c r="X32" s="9" t="str">
        <f>IF(Search!$U$5="","",IF(ISNUMBER(SEARCH(Search!$U$5,$AX32))=TRUE,IF(Search!$U$5="N","N",1),""))</f>
        <v/>
      </c>
      <c r="Y32" s="9" t="str">
        <f>IF(Search!$U$6="","",IF($AY32&lt;Search!$U$6,"",1))</f>
        <v/>
      </c>
      <c r="Z32" s="9" t="str">
        <f>IF(Search!$R$4="","",IF(Inventory!$BA32&lt;Search!$R$4,"",1))</f>
        <v/>
      </c>
      <c r="AA32" s="9" t="str">
        <f>IF(Search!$R$5="","",IF($BA32&gt;Search!$R$5,"",1))</f>
        <v/>
      </c>
      <c r="AB32" s="9" t="str">
        <f>IF(Search!$R$6="","",IF($BB32&lt;Search!$R$6,"",1))</f>
        <v/>
      </c>
      <c r="AC32" s="9" t="str">
        <f>IF(Search!$R$7="","",IF($BB32&lt;Search!$R$7,"",1))</f>
        <v/>
      </c>
      <c r="AD32" s="45" t="str">
        <f>IF(COUNTIF($A32:$AC32,"n")&gt;0,"",IF(SUM($A32:$AC32)=COUNTA(Search!$C$4:$C$8,Search!$F$4:$F$8,Search!$I$4:$I$6,Search!$I$8,Search!$L$4:$L$8,Search!$O$4:$O$8,Search!$R$4:$R$7,Search!$U$4:$U$7)-COUNTIF(Search!$C$4:$U$7,"n"),1+LARGE($AD$1:AD31,1),""))</f>
        <v/>
      </c>
      <c r="AE32" s="45" t="str">
        <f t="shared" si="0"/>
        <v/>
      </c>
      <c r="AF32" s="45" t="str">
        <f>IF(AD32="","",COUNTIF($AE$1:$AE31,$AE32)+RANK($AE32,$AE$2:$AE$10540,1))</f>
        <v/>
      </c>
      <c r="AG32" s="45" t="str">
        <f t="shared" si="1"/>
        <v/>
      </c>
      <c r="AH32" s="45" t="str">
        <f>IF($AD32="","",COUNTIF($AG$1:$AG31,$AG32)+RANK($AG32,$AG$1:$AG$10539,0))</f>
        <v/>
      </c>
      <c r="AI32" s="10" t="str">
        <f t="shared" si="2"/>
        <v>1970-71 O-Pee-Chee #223 Bob Baun TOR    /   $</v>
      </c>
      <c r="AJ32" s="11">
        <v>1970</v>
      </c>
      <c r="AK32" s="17">
        <v>71</v>
      </c>
      <c r="AL32" s="12" t="s">
        <v>53</v>
      </c>
      <c r="AM32" s="10">
        <v>223</v>
      </c>
      <c r="AN32" s="12" t="s">
        <v>69</v>
      </c>
      <c r="AO32" s="9" t="s">
        <v>1904</v>
      </c>
      <c r="AP32" s="9"/>
      <c r="AQ32" s="9"/>
      <c r="AR32" s="14" t="s">
        <v>2131</v>
      </c>
      <c r="AS32" s="9"/>
      <c r="AT32" s="9"/>
      <c r="AU32" s="9"/>
      <c r="AV32" s="13"/>
      <c r="AW32" s="13"/>
      <c r="AX32" s="9"/>
      <c r="AY32" s="9"/>
      <c r="AZ32" s="9"/>
      <c r="BA32" s="33"/>
      <c r="BB32" s="33"/>
      <c r="BC32" s="36"/>
      <c r="BD32" s="12" t="s">
        <v>1771</v>
      </c>
    </row>
    <row r="33" spans="1:56" s="12" customFormat="1" x14ac:dyDescent="0.2">
      <c r="A33" s="9" t="str">
        <f>IF(Search!$C$5="","",IF(COUNTA(Inventory!$AP33)=1,1,""))</f>
        <v/>
      </c>
      <c r="B33" s="9" t="str">
        <f>IF(Search!$C$4="","",IF(ISNUMBER(SEARCH(Search!$C$4,$AR33))=TRUE,1,""))</f>
        <v/>
      </c>
      <c r="C33" s="9" t="str">
        <f>IF(Search!$C$6="x",IF(COUNTA($AQ33)=1,1,"N"),IF(COUNTA($AQ33)=1,"N",""))</f>
        <v/>
      </c>
      <c r="D33" s="9" t="str">
        <f>IF(Search!$O$8="","",IF(ISNUMBER(SEARCH(Search!$O$8,$BD33))=TRUE,1,""))</f>
        <v/>
      </c>
      <c r="E33" s="9" t="str">
        <f>IF(Search!$C$7="","",IF(ISNUMBER(SEARCH(Search!$C$7,$AN33))=TRUE,1,""))</f>
        <v/>
      </c>
      <c r="F33" s="9" t="str">
        <f>IF(Search!$C$8="","",IF(ISNUMBER(SEARCH(Search!$C$8,$AO33))=TRUE,1,""))</f>
        <v/>
      </c>
      <c r="G33" s="9" t="str">
        <f>IF(Search!$F$4="","",IF(Inventory!$AJ33&lt;Search!$F$4,"",1))</f>
        <v/>
      </c>
      <c r="H33" s="9" t="str">
        <f>IF(Search!$F$5="","",IF(Inventory!$AJ33&gt;Search!$F$5,"",1))</f>
        <v/>
      </c>
      <c r="I33" s="9" t="str">
        <f>IF(Search!$F$7="","",IF(Search!$F$8="",IF(ISNUMBER(SEARCH(Search!$F$7,$AL33))=TRUE,1,""),""))</f>
        <v/>
      </c>
      <c r="J33" s="9" t="str">
        <f>IF($AL33=Search!$F$8,1,"")</f>
        <v/>
      </c>
      <c r="K33" s="9" t="str">
        <f>IF(Search!$I$4="","",IF(COUNTA($AS33)=1,IF(Search!$I$4="N","N",1),""))</f>
        <v/>
      </c>
      <c r="L33" s="9" t="str">
        <f>IF(Search!$I$5="","",IF($AS33="RC",1,""))</f>
        <v/>
      </c>
      <c r="M33" s="9" t="str">
        <f>IF(Search!$I$6="","",IF($AS33="RCP",1,""))</f>
        <v/>
      </c>
      <c r="N33" s="9" t="str">
        <f>IF(Search!$I$8="","",IF(COUNTA($AT33)=1,IF(Search!$I$8="N","N",1),""))</f>
        <v/>
      </c>
      <c r="O33" s="9" t="str">
        <f>IF(Search!$L$4="","",IF(COUNTA($AU33)=1,IF(Search!$L$4="N","N",1),""))</f>
        <v/>
      </c>
      <c r="P33" s="9" t="str">
        <f>IF(Search!$L$5="","",IF(ISNUMBER(SEARCH("Jersey",$AU33))=TRUE,IF(Search!$L$5="N","N",1),""))</f>
        <v/>
      </c>
      <c r="Q33" s="9" t="str">
        <f>IF(Search!$L$6="","",IF(ISNUMBER(SEARCH("Patch",$AU33))=TRUE,IF(Search!$L$6="N","N",1),""))</f>
        <v/>
      </c>
      <c r="R33" s="9" t="str">
        <f>IF(Search!$L$7="","",IF(ISNUMBER(SEARCH("Shield",$AU33))=TRUE,IF(Search!$L$7="N","N",1),""))</f>
        <v/>
      </c>
      <c r="S33" s="9" t="str">
        <f>IF(Search!$L$8="","",IF(ISNUMBER(SEARCH("Stick",$AU33))=TRUE,IF(Search!$L$8="N","N",1),""))</f>
        <v/>
      </c>
      <c r="T33" s="9" t="str">
        <f>IF(Search!$O$4="","",IF(COUNTA($AW33)=1,IF(Search!$O$4="N","N",1),""))</f>
        <v/>
      </c>
      <c r="U33" s="9" t="str">
        <f>IF(Search!$O$5="","",IF($AW33="","",IF($AW33&lt;Search!$O$5,"",1)))</f>
        <v/>
      </c>
      <c r="V33" s="9" t="str">
        <f>IF(Search!$O$6="","",IF($AW33="","",IF($AW33&gt;Search!$O$6,"",1)))</f>
        <v/>
      </c>
      <c r="W33" s="9" t="str">
        <f>IF(Search!$U$4="","",IF($AX33="","",1))</f>
        <v/>
      </c>
      <c r="X33" s="9" t="str">
        <f>IF(Search!$U$5="","",IF(ISNUMBER(SEARCH(Search!$U$5,$AX33))=TRUE,IF(Search!$U$5="N","N",1),""))</f>
        <v/>
      </c>
      <c r="Y33" s="9" t="str">
        <f>IF(Search!$U$6="","",IF($AY33&lt;Search!$U$6,"",1))</f>
        <v/>
      </c>
      <c r="Z33" s="9" t="str">
        <f>IF(Search!$R$4="","",IF(Inventory!$BA33&lt;Search!$R$4,"",1))</f>
        <v/>
      </c>
      <c r="AA33" s="9" t="str">
        <f>IF(Search!$R$5="","",IF($BA33&gt;Search!$R$5,"",1))</f>
        <v/>
      </c>
      <c r="AB33" s="9" t="str">
        <f>IF(Search!$R$6="","",IF($BB33&lt;Search!$R$6,"",1))</f>
        <v/>
      </c>
      <c r="AC33" s="9" t="str">
        <f>IF(Search!$R$7="","",IF($BB33&lt;Search!$R$7,"",1))</f>
        <v/>
      </c>
      <c r="AD33" s="45" t="str">
        <f>IF(COUNTIF($A33:$AC33,"n")&gt;0,"",IF(SUM($A33:$AC33)=COUNTA(Search!$C$4:$C$8,Search!$F$4:$F$8,Search!$I$4:$I$6,Search!$I$8,Search!$L$4:$L$8,Search!$O$4:$O$8,Search!$R$4:$R$7,Search!$U$4:$U$7)-COUNTIF(Search!$C$4:$U$7,"n"),1+LARGE($AD$1:AD32,1),""))</f>
        <v/>
      </c>
      <c r="AE33" s="45" t="str">
        <f t="shared" si="0"/>
        <v/>
      </c>
      <c r="AF33" s="45" t="str">
        <f>IF(AD33="","",COUNTIF($AE$1:$AE32,$AE33)+RANK($AE33,$AE$2:$AE$10540,1))</f>
        <v/>
      </c>
      <c r="AG33" s="45" t="str">
        <f t="shared" si="1"/>
        <v/>
      </c>
      <c r="AH33" s="45" t="str">
        <f>IF($AD33="","",COUNTIF($AG$1:$AG32,$AG33)+RANK($AG33,$AG$1:$AG$10539,0))</f>
        <v/>
      </c>
      <c r="AI33" s="10" t="str">
        <f t="shared" si="2"/>
        <v>1970-71 O-Pee-Chee #111A Brit Selby TOR    /   $</v>
      </c>
      <c r="AJ33" s="11">
        <v>1970</v>
      </c>
      <c r="AK33" s="17">
        <v>71</v>
      </c>
      <c r="AL33" s="12" t="s">
        <v>53</v>
      </c>
      <c r="AM33" s="10" t="s">
        <v>60</v>
      </c>
      <c r="AN33" s="12" t="s">
        <v>49</v>
      </c>
      <c r="AO33" s="9" t="s">
        <v>1904</v>
      </c>
      <c r="AP33" s="9"/>
      <c r="AQ33" s="9"/>
      <c r="AR33" s="14" t="s">
        <v>2131</v>
      </c>
      <c r="AS33" s="9"/>
      <c r="AT33" s="9"/>
      <c r="AU33" s="9"/>
      <c r="AV33" s="13"/>
      <c r="AW33" s="13"/>
      <c r="AX33" s="9"/>
      <c r="AY33" s="9"/>
      <c r="AZ33" s="9"/>
      <c r="BA33" s="33"/>
      <c r="BB33" s="33"/>
      <c r="BC33" s="36"/>
      <c r="BD33" s="12" t="s">
        <v>1771</v>
      </c>
    </row>
    <row r="34" spans="1:56" s="12" customFormat="1" x14ac:dyDescent="0.2">
      <c r="A34" s="9">
        <f>IF(Search!$C$5="","",IF(COUNTA(Inventory!$AP34)=1,1,""))</f>
        <v>1</v>
      </c>
      <c r="B34" s="9" t="str">
        <f>IF(Search!$C$4="","",IF(ISNUMBER(SEARCH(Search!$C$4,$AR34))=TRUE,1,""))</f>
        <v/>
      </c>
      <c r="C34" s="9" t="str">
        <f>IF(Search!$C$6="x",IF(COUNTA($AQ34)=1,1,"N"),IF(COUNTA($AQ34)=1,"N",""))</f>
        <v/>
      </c>
      <c r="D34" s="9" t="str">
        <f>IF(Search!$O$8="","",IF(ISNUMBER(SEARCH(Search!$O$8,$BD34))=TRUE,1,""))</f>
        <v/>
      </c>
      <c r="E34" s="9" t="str">
        <f>IF(Search!$C$7="","",IF(ISNUMBER(SEARCH(Search!$C$7,$AN34))=TRUE,1,""))</f>
        <v/>
      </c>
      <c r="F34" s="9" t="str">
        <f>IF(Search!$C$8="","",IF(ISNUMBER(SEARCH(Search!$C$8,$AO34))=TRUE,1,""))</f>
        <v/>
      </c>
      <c r="G34" s="9" t="str">
        <f>IF(Search!$F$4="","",IF(Inventory!$AJ34&lt;Search!$F$4,"",1))</f>
        <v/>
      </c>
      <c r="H34" s="9" t="str">
        <f>IF(Search!$F$5="","",IF(Inventory!$AJ34&gt;Search!$F$5,"",1))</f>
        <v/>
      </c>
      <c r="I34" s="9" t="str">
        <f>IF(Search!$F$7="","",IF(Search!$F$8="",IF(ISNUMBER(SEARCH(Search!$F$7,$AL34))=TRUE,1,""),""))</f>
        <v/>
      </c>
      <c r="J34" s="9" t="str">
        <f>IF($AL34=Search!$F$8,1,"")</f>
        <v/>
      </c>
      <c r="K34" s="9" t="str">
        <f>IF(Search!$I$4="","",IF(COUNTA($AS34)=1,IF(Search!$I$4="N","N",1),""))</f>
        <v/>
      </c>
      <c r="L34" s="9" t="str">
        <f>IF(Search!$I$5="","",IF($AS34="RC",1,""))</f>
        <v/>
      </c>
      <c r="M34" s="9" t="str">
        <f>IF(Search!$I$6="","",IF($AS34="RCP",1,""))</f>
        <v/>
      </c>
      <c r="N34" s="9" t="str">
        <f>IF(Search!$I$8="","",IF(COUNTA($AT34)=1,IF(Search!$I$8="N","N",1),""))</f>
        <v/>
      </c>
      <c r="O34" s="9" t="str">
        <f>IF(Search!$L$4="","",IF(COUNTA($AU34)=1,IF(Search!$L$4="N","N",1),""))</f>
        <v/>
      </c>
      <c r="P34" s="9" t="str">
        <f>IF(Search!$L$5="","",IF(ISNUMBER(SEARCH("Jersey",$AU34))=TRUE,IF(Search!$L$5="N","N",1),""))</f>
        <v/>
      </c>
      <c r="Q34" s="9" t="str">
        <f>IF(Search!$L$6="","",IF(ISNUMBER(SEARCH("Patch",$AU34))=TRUE,IF(Search!$L$6="N","N",1),""))</f>
        <v/>
      </c>
      <c r="R34" s="9" t="str">
        <f>IF(Search!$L$7="","",IF(ISNUMBER(SEARCH("Shield",$AU34))=TRUE,IF(Search!$L$7="N","N",1),""))</f>
        <v/>
      </c>
      <c r="S34" s="9" t="str">
        <f>IF(Search!$L$8="","",IF(ISNUMBER(SEARCH("Stick",$AU34))=TRUE,IF(Search!$L$8="N","N",1),""))</f>
        <v/>
      </c>
      <c r="T34" s="9" t="str">
        <f>IF(Search!$O$4="","",IF(COUNTA($AW34)=1,IF(Search!$O$4="N","N",1),""))</f>
        <v/>
      </c>
      <c r="U34" s="9" t="str">
        <f>IF(Search!$O$5="","",IF($AW34="","",IF($AW34&lt;Search!$O$5,"",1)))</f>
        <v/>
      </c>
      <c r="V34" s="9" t="str">
        <f>IF(Search!$O$6="","",IF($AW34="","",IF($AW34&gt;Search!$O$6,"",1)))</f>
        <v/>
      </c>
      <c r="W34" s="9" t="str">
        <f>IF(Search!$U$4="","",IF($AX34="","",1))</f>
        <v/>
      </c>
      <c r="X34" s="9" t="str">
        <f>IF(Search!$U$5="","",IF(ISNUMBER(SEARCH(Search!$U$5,$AX34))=TRUE,IF(Search!$U$5="N","N",1),""))</f>
        <v/>
      </c>
      <c r="Y34" s="9" t="str">
        <f>IF(Search!$U$6="","",IF($AY34&lt;Search!$U$6,"",1))</f>
        <v/>
      </c>
      <c r="Z34" s="9" t="str">
        <f>IF(Search!$R$4="","",IF(Inventory!$BA34&lt;Search!$R$4,"",1))</f>
        <v/>
      </c>
      <c r="AA34" s="9" t="str">
        <f>IF(Search!$R$5="","",IF($BA34&gt;Search!$R$5,"",1))</f>
        <v/>
      </c>
      <c r="AB34" s="9" t="str">
        <f>IF(Search!$R$6="","",IF($BB34&lt;Search!$R$6,"",1))</f>
        <v/>
      </c>
      <c r="AC34" s="9" t="str">
        <f>IF(Search!$R$7="","",IF($BB34&lt;Search!$R$7,"",1))</f>
        <v/>
      </c>
      <c r="AD34" s="45">
        <f>IF(COUNTIF($A34:$AC34,"n")&gt;0,"",IF(SUM($A34:$AC34)=COUNTA(Search!$C$4:$C$8,Search!$F$4:$F$8,Search!$I$4:$I$6,Search!$I$8,Search!$L$4:$L$8,Search!$O$4:$O$8,Search!$R$4:$R$7,Search!$U$4:$U$7)-COUNTIF(Search!$C$4:$U$7,"n"),1+LARGE($AD$1:AD33,1),""))</f>
        <v>1</v>
      </c>
      <c r="AE34" s="45">
        <f t="shared" si="0"/>
        <v>2176</v>
      </c>
      <c r="AF34" s="45">
        <f>IF(AD34="","",COUNTIF($AE$1:$AE33,$AE34)+RANK($AE34,$AE$2:$AE$10540,1))</f>
        <v>410</v>
      </c>
      <c r="AG34" s="45">
        <f t="shared" si="1"/>
        <v>206</v>
      </c>
      <c r="AH34" s="45">
        <f>IF($AD34="","",COUNTIF($AG$1:$AG33,$AG34)+RANK($AG34,$AG$1:$AG$10539,0))</f>
        <v>81</v>
      </c>
      <c r="AI34" s="10" t="str">
        <f t="shared" si="2"/>
        <v>1970-71 Topps OPC Sticker Stamps #10 Rod Gilbert NYR    /   $3</v>
      </c>
      <c r="AJ34" s="11">
        <v>1970</v>
      </c>
      <c r="AK34" s="17" t="s">
        <v>2300</v>
      </c>
      <c r="AL34" s="12" t="s">
        <v>2301</v>
      </c>
      <c r="AM34" s="10">
        <v>10</v>
      </c>
      <c r="AN34" s="15" t="s">
        <v>2302</v>
      </c>
      <c r="AO34" s="14" t="s">
        <v>1905</v>
      </c>
      <c r="AP34" s="14" t="s">
        <v>1902</v>
      </c>
      <c r="AQ34" s="14"/>
      <c r="AR34" s="14"/>
      <c r="AS34" s="9"/>
      <c r="AT34" s="9"/>
      <c r="AU34" s="9"/>
      <c r="AV34" s="13"/>
      <c r="AW34" s="13"/>
      <c r="AX34" s="9"/>
      <c r="AY34" s="9"/>
      <c r="AZ34" s="9"/>
      <c r="BA34" s="33">
        <v>3</v>
      </c>
      <c r="BB34" s="33"/>
      <c r="BC34" s="36">
        <v>42860</v>
      </c>
      <c r="BD34" s="12" t="s">
        <v>1771</v>
      </c>
    </row>
    <row r="35" spans="1:56" s="12" customFormat="1" x14ac:dyDescent="0.2">
      <c r="A35" s="9" t="str">
        <f>IF(Search!$C$5="","",IF(COUNTA(Inventory!$AP35)=1,1,""))</f>
        <v/>
      </c>
      <c r="B35" s="9" t="str">
        <f>IF(Search!$C$4="","",IF(ISNUMBER(SEARCH(Search!$C$4,$AR35))=TRUE,1,""))</f>
        <v/>
      </c>
      <c r="C35" s="9" t="str">
        <f>IF(Search!$C$6="x",IF(COUNTA($AQ35)=1,1,"N"),IF(COUNTA($AQ35)=1,"N",""))</f>
        <v/>
      </c>
      <c r="D35" s="9" t="str">
        <f>IF(Search!$O$8="","",IF(ISNUMBER(SEARCH(Search!$O$8,$BD35))=TRUE,1,""))</f>
        <v/>
      </c>
      <c r="E35" s="9" t="str">
        <f>IF(Search!$C$7="","",IF(ISNUMBER(SEARCH(Search!$C$7,$AN35))=TRUE,1,""))</f>
        <v/>
      </c>
      <c r="F35" s="9" t="str">
        <f>IF(Search!$C$8="","",IF(ISNUMBER(SEARCH(Search!$C$8,$AO35))=TRUE,1,""))</f>
        <v/>
      </c>
      <c r="G35" s="9" t="str">
        <f>IF(Search!$F$4="","",IF(Inventory!$AJ35&lt;Search!$F$4,"",1))</f>
        <v/>
      </c>
      <c r="H35" s="9" t="str">
        <f>IF(Search!$F$5="","",IF(Inventory!$AJ35&gt;Search!$F$5,"",1))</f>
        <v/>
      </c>
      <c r="I35" s="9" t="str">
        <f>IF(Search!$F$7="","",IF(Search!$F$8="",IF(ISNUMBER(SEARCH(Search!$F$7,$AL35))=TRUE,1,""),""))</f>
        <v/>
      </c>
      <c r="J35" s="9" t="str">
        <f>IF($AL35=Search!$F$8,1,"")</f>
        <v/>
      </c>
      <c r="K35" s="9" t="str">
        <f>IF(Search!$I$4="","",IF(COUNTA($AS35)=1,IF(Search!$I$4="N","N",1),""))</f>
        <v/>
      </c>
      <c r="L35" s="9" t="str">
        <f>IF(Search!$I$5="","",IF($AS35="RC",1,""))</f>
        <v/>
      </c>
      <c r="M35" s="9" t="str">
        <f>IF(Search!$I$6="","",IF($AS35="RCP",1,""))</f>
        <v/>
      </c>
      <c r="N35" s="9" t="str">
        <f>IF(Search!$I$8="","",IF(COUNTA($AT35)=1,IF(Search!$I$8="N","N",1),""))</f>
        <v/>
      </c>
      <c r="O35" s="9" t="str">
        <f>IF(Search!$L$4="","",IF(COUNTA($AU35)=1,IF(Search!$L$4="N","N",1),""))</f>
        <v/>
      </c>
      <c r="P35" s="9" t="str">
        <f>IF(Search!$L$5="","",IF(ISNUMBER(SEARCH("Jersey",$AU35))=TRUE,IF(Search!$L$5="N","N",1),""))</f>
        <v/>
      </c>
      <c r="Q35" s="9" t="str">
        <f>IF(Search!$L$6="","",IF(ISNUMBER(SEARCH("Patch",$AU35))=TRUE,IF(Search!$L$6="N","N",1),""))</f>
        <v/>
      </c>
      <c r="R35" s="9" t="str">
        <f>IF(Search!$L$7="","",IF(ISNUMBER(SEARCH("Shield",$AU35))=TRUE,IF(Search!$L$7="N","N",1),""))</f>
        <v/>
      </c>
      <c r="S35" s="9" t="str">
        <f>IF(Search!$L$8="","",IF(ISNUMBER(SEARCH("Stick",$AU35))=TRUE,IF(Search!$L$8="N","N",1),""))</f>
        <v/>
      </c>
      <c r="T35" s="9" t="str">
        <f>IF(Search!$O$4="","",IF(COUNTA($AW35)=1,IF(Search!$O$4="N","N",1),""))</f>
        <v/>
      </c>
      <c r="U35" s="9" t="str">
        <f>IF(Search!$O$5="","",IF($AW35="","",IF($AW35&lt;Search!$O$5,"",1)))</f>
        <v/>
      </c>
      <c r="V35" s="9" t="str">
        <f>IF(Search!$O$6="","",IF($AW35="","",IF($AW35&gt;Search!$O$6,"",1)))</f>
        <v/>
      </c>
      <c r="W35" s="9" t="str">
        <f>IF(Search!$U$4="","",IF($AX35="","",1))</f>
        <v/>
      </c>
      <c r="X35" s="9" t="str">
        <f>IF(Search!$U$5="","",IF(ISNUMBER(SEARCH(Search!$U$5,$AX35))=TRUE,IF(Search!$U$5="N","N",1),""))</f>
        <v/>
      </c>
      <c r="Y35" s="9" t="str">
        <f>IF(Search!$U$6="","",IF($AY35&lt;Search!$U$6,"",1))</f>
        <v/>
      </c>
      <c r="Z35" s="9" t="str">
        <f>IF(Search!$R$4="","",IF(Inventory!$BA35&lt;Search!$R$4,"",1))</f>
        <v/>
      </c>
      <c r="AA35" s="9" t="str">
        <f>IF(Search!$R$5="","",IF($BA35&gt;Search!$R$5,"",1))</f>
        <v/>
      </c>
      <c r="AB35" s="9" t="str">
        <f>IF(Search!$R$6="","",IF($BB35&lt;Search!$R$6,"",1))</f>
        <v/>
      </c>
      <c r="AC35" s="9" t="str">
        <f>IF(Search!$R$7="","",IF($BB35&lt;Search!$R$7,"",1))</f>
        <v/>
      </c>
      <c r="AD35" s="45" t="str">
        <f>IF(COUNTIF($A35:$AC35,"n")&gt;0,"",IF(SUM($A35:$AC35)=COUNTA(Search!$C$4:$C$8,Search!$F$4:$F$8,Search!$I$4:$I$6,Search!$I$8,Search!$L$4:$L$8,Search!$O$4:$O$8,Search!$R$4:$R$7,Search!$U$4:$U$7)-COUNTIF(Search!$C$4:$U$7,"n"),1+LARGE($AD$1:AD34,1),""))</f>
        <v/>
      </c>
      <c r="AE35" s="45" t="str">
        <f t="shared" si="0"/>
        <v/>
      </c>
      <c r="AF35" s="45" t="str">
        <f>IF(AD35="","",COUNTIF($AE$1:$AE34,$AE35)+RANK($AE35,$AE$2:$AE$10540,1))</f>
        <v/>
      </c>
      <c r="AG35" s="45" t="str">
        <f t="shared" si="1"/>
        <v/>
      </c>
      <c r="AH35" s="45" t="str">
        <f>IF($AD35="","",COUNTIF($AG$1:$AG34,$AG35)+RANK($AG35,$AG$1:$AG$10539,0))</f>
        <v/>
      </c>
      <c r="AI35" s="10" t="str">
        <f t="shared" si="2"/>
        <v>1971-72 O-Pee-Chee #57 Jim Dorey TOR    /   $</v>
      </c>
      <c r="AJ35" s="11">
        <v>1971</v>
      </c>
      <c r="AK35" s="17">
        <v>72</v>
      </c>
      <c r="AL35" s="12" t="s">
        <v>53</v>
      </c>
      <c r="AM35" s="10">
        <v>57</v>
      </c>
      <c r="AN35" s="12" t="s">
        <v>55</v>
      </c>
      <c r="AO35" s="9" t="s">
        <v>1904</v>
      </c>
      <c r="AP35" s="9"/>
      <c r="AQ35" s="9"/>
      <c r="AR35" s="14" t="s">
        <v>2131</v>
      </c>
      <c r="AS35" s="9"/>
      <c r="AT35" s="9"/>
      <c r="AU35" s="9"/>
      <c r="AV35" s="13"/>
      <c r="AW35" s="13"/>
      <c r="AX35" s="9"/>
      <c r="AY35" s="9"/>
      <c r="AZ35" s="9"/>
      <c r="BA35" s="33"/>
      <c r="BB35" s="33"/>
      <c r="BC35" s="36"/>
      <c r="BD35" s="12" t="s">
        <v>1771</v>
      </c>
    </row>
    <row r="36" spans="1:56" s="12" customFormat="1" x14ac:dyDescent="0.2">
      <c r="A36" s="9" t="str">
        <f>IF(Search!$C$5="","",IF(COUNTA(Inventory!$AP36)=1,1,""))</f>
        <v/>
      </c>
      <c r="B36" s="9" t="str">
        <f>IF(Search!$C$4="","",IF(ISNUMBER(SEARCH(Search!$C$4,$AR36))=TRUE,1,""))</f>
        <v/>
      </c>
      <c r="C36" s="9" t="str">
        <f>IF(Search!$C$6="x",IF(COUNTA($AQ36)=1,1,"N"),IF(COUNTA($AQ36)=1,"N",""))</f>
        <v/>
      </c>
      <c r="D36" s="9" t="str">
        <f>IF(Search!$O$8="","",IF(ISNUMBER(SEARCH(Search!$O$8,$BD36))=TRUE,1,""))</f>
        <v/>
      </c>
      <c r="E36" s="9" t="str">
        <f>IF(Search!$C$7="","",IF(ISNUMBER(SEARCH(Search!$C$7,$AN36))=TRUE,1,""))</f>
        <v/>
      </c>
      <c r="F36" s="9" t="str">
        <f>IF(Search!$C$8="","",IF(ISNUMBER(SEARCH(Search!$C$8,$AO36))=TRUE,1,""))</f>
        <v/>
      </c>
      <c r="G36" s="9" t="str">
        <f>IF(Search!$F$4="","",IF(Inventory!$AJ36&lt;Search!$F$4,"",1))</f>
        <v/>
      </c>
      <c r="H36" s="9" t="str">
        <f>IF(Search!$F$5="","",IF(Inventory!$AJ36&gt;Search!$F$5,"",1))</f>
        <v/>
      </c>
      <c r="I36" s="9" t="str">
        <f>IF(Search!$F$7="","",IF(Search!$F$8="",IF(ISNUMBER(SEARCH(Search!$F$7,$AL36))=TRUE,1,""),""))</f>
        <v/>
      </c>
      <c r="J36" s="9" t="str">
        <f>IF($AL36=Search!$F$8,1,"")</f>
        <v/>
      </c>
      <c r="K36" s="9" t="str">
        <f>IF(Search!$I$4="","",IF(COUNTA($AS36)=1,IF(Search!$I$4="N","N",1),""))</f>
        <v/>
      </c>
      <c r="L36" s="9" t="str">
        <f>IF(Search!$I$5="","",IF($AS36="RC",1,""))</f>
        <v/>
      </c>
      <c r="M36" s="9" t="str">
        <f>IF(Search!$I$6="","",IF($AS36="RCP",1,""))</f>
        <v/>
      </c>
      <c r="N36" s="9" t="str">
        <f>IF(Search!$I$8="","",IF(COUNTA($AT36)=1,IF(Search!$I$8="N","N",1),""))</f>
        <v/>
      </c>
      <c r="O36" s="9" t="str">
        <f>IF(Search!$L$4="","",IF(COUNTA($AU36)=1,IF(Search!$L$4="N","N",1),""))</f>
        <v/>
      </c>
      <c r="P36" s="9" t="str">
        <f>IF(Search!$L$5="","",IF(ISNUMBER(SEARCH("Jersey",$AU36))=TRUE,IF(Search!$L$5="N","N",1),""))</f>
        <v/>
      </c>
      <c r="Q36" s="9" t="str">
        <f>IF(Search!$L$6="","",IF(ISNUMBER(SEARCH("Patch",$AU36))=TRUE,IF(Search!$L$6="N","N",1),""))</f>
        <v/>
      </c>
      <c r="R36" s="9" t="str">
        <f>IF(Search!$L$7="","",IF(ISNUMBER(SEARCH("Shield",$AU36))=TRUE,IF(Search!$L$7="N","N",1),""))</f>
        <v/>
      </c>
      <c r="S36" s="9" t="str">
        <f>IF(Search!$L$8="","",IF(ISNUMBER(SEARCH("Stick",$AU36))=TRUE,IF(Search!$L$8="N","N",1),""))</f>
        <v/>
      </c>
      <c r="T36" s="9" t="str">
        <f>IF(Search!$O$4="","",IF(COUNTA($AW36)=1,IF(Search!$O$4="N","N",1),""))</f>
        <v/>
      </c>
      <c r="U36" s="9" t="str">
        <f>IF(Search!$O$5="","",IF($AW36="","",IF($AW36&lt;Search!$O$5,"",1)))</f>
        <v/>
      </c>
      <c r="V36" s="9" t="str">
        <f>IF(Search!$O$6="","",IF($AW36="","",IF($AW36&gt;Search!$O$6,"",1)))</f>
        <v/>
      </c>
      <c r="W36" s="9" t="str">
        <f>IF(Search!$U$4="","",IF($AX36="","",1))</f>
        <v/>
      </c>
      <c r="X36" s="9" t="str">
        <f>IF(Search!$U$5="","",IF(ISNUMBER(SEARCH(Search!$U$5,$AX36))=TRUE,IF(Search!$U$5="N","N",1),""))</f>
        <v/>
      </c>
      <c r="Y36" s="9" t="str">
        <f>IF(Search!$U$6="","",IF($AY36&lt;Search!$U$6,"",1))</f>
        <v/>
      </c>
      <c r="Z36" s="9" t="str">
        <f>IF(Search!$R$4="","",IF(Inventory!$BA36&lt;Search!$R$4,"",1))</f>
        <v/>
      </c>
      <c r="AA36" s="9" t="str">
        <f>IF(Search!$R$5="","",IF($BA36&gt;Search!$R$5,"",1))</f>
        <v/>
      </c>
      <c r="AB36" s="9" t="str">
        <f>IF(Search!$R$6="","",IF($BB36&lt;Search!$R$6,"",1))</f>
        <v/>
      </c>
      <c r="AC36" s="9" t="str">
        <f>IF(Search!$R$7="","",IF($BB36&lt;Search!$R$7,"",1))</f>
        <v/>
      </c>
      <c r="AD36" s="45" t="str">
        <f>IF(COUNTIF($A36:$AC36,"n")&gt;0,"",IF(SUM($A36:$AC36)=COUNTA(Search!$C$4:$C$8,Search!$F$4:$F$8,Search!$I$4:$I$6,Search!$I$8,Search!$L$4:$L$8,Search!$O$4:$O$8,Search!$R$4:$R$7,Search!$U$4:$U$7)-COUNTIF(Search!$C$4:$U$7,"n"),1+LARGE($AD$1:AD35,1),""))</f>
        <v/>
      </c>
      <c r="AE36" s="45" t="str">
        <f t="shared" si="0"/>
        <v/>
      </c>
      <c r="AF36" s="45" t="str">
        <f>IF(AD36="","",COUNTIF($AE$1:$AE35,$AE36)+RANK($AE36,$AE$2:$AE$10540,1))</f>
        <v/>
      </c>
      <c r="AG36" s="45" t="str">
        <f t="shared" si="1"/>
        <v/>
      </c>
      <c r="AH36" s="45" t="str">
        <f>IF($AD36="","",COUNTIF($AG$1:$AG35,$AG36)+RANK($AG36,$AG$1:$AG$10539,0))</f>
        <v/>
      </c>
      <c r="AI36" s="10" t="str">
        <f t="shared" si="2"/>
        <v>1971-72 O-Pee-Chee #67 Paul Henderson TOR    /   $</v>
      </c>
      <c r="AJ36" s="11">
        <v>1971</v>
      </c>
      <c r="AK36" s="17">
        <v>72</v>
      </c>
      <c r="AL36" s="12" t="s">
        <v>53</v>
      </c>
      <c r="AM36" s="10">
        <v>67</v>
      </c>
      <c r="AN36" s="12" t="s">
        <v>63</v>
      </c>
      <c r="AO36" s="9" t="s">
        <v>1904</v>
      </c>
      <c r="AP36" s="9"/>
      <c r="AQ36" s="9"/>
      <c r="AR36" s="14" t="s">
        <v>2131</v>
      </c>
      <c r="AS36" s="9"/>
      <c r="AT36" s="9"/>
      <c r="AU36" s="9"/>
      <c r="AV36" s="13"/>
      <c r="AW36" s="13"/>
      <c r="AX36" s="9"/>
      <c r="AY36" s="9"/>
      <c r="AZ36" s="9"/>
      <c r="BA36" s="33"/>
      <c r="BB36" s="33"/>
      <c r="BC36" s="36"/>
      <c r="BD36" s="12" t="s">
        <v>1771</v>
      </c>
    </row>
    <row r="37" spans="1:56" s="12" customFormat="1" x14ac:dyDescent="0.2">
      <c r="A37" s="9" t="str">
        <f>IF(Search!$C$5="","",IF(COUNTA(Inventory!$AP37)=1,1,""))</f>
        <v/>
      </c>
      <c r="B37" s="9" t="str">
        <f>IF(Search!$C$4="","",IF(ISNUMBER(SEARCH(Search!$C$4,$AR37))=TRUE,1,""))</f>
        <v/>
      </c>
      <c r="C37" s="9" t="str">
        <f>IF(Search!$C$6="x",IF(COUNTA($AQ37)=1,1,"N"),IF(COUNTA($AQ37)=1,"N",""))</f>
        <v/>
      </c>
      <c r="D37" s="9" t="str">
        <f>IF(Search!$O$8="","",IF(ISNUMBER(SEARCH(Search!$O$8,$BD37))=TRUE,1,""))</f>
        <v/>
      </c>
      <c r="E37" s="9" t="str">
        <f>IF(Search!$C$7="","",IF(ISNUMBER(SEARCH(Search!$C$7,$AN37))=TRUE,1,""))</f>
        <v/>
      </c>
      <c r="F37" s="9" t="str">
        <f>IF(Search!$C$8="","",IF(ISNUMBER(SEARCH(Search!$C$8,$AO37))=TRUE,1,""))</f>
        <v/>
      </c>
      <c r="G37" s="9" t="str">
        <f>IF(Search!$F$4="","",IF(Inventory!$AJ37&lt;Search!$F$4,"",1))</f>
        <v/>
      </c>
      <c r="H37" s="9" t="str">
        <f>IF(Search!$F$5="","",IF(Inventory!$AJ37&gt;Search!$F$5,"",1))</f>
        <v/>
      </c>
      <c r="I37" s="9" t="str">
        <f>IF(Search!$F$7="","",IF(Search!$F$8="",IF(ISNUMBER(SEARCH(Search!$F$7,$AL37))=TRUE,1,""),""))</f>
        <v/>
      </c>
      <c r="J37" s="9" t="str">
        <f>IF($AL37=Search!$F$8,1,"")</f>
        <v/>
      </c>
      <c r="K37" s="9" t="str">
        <f>IF(Search!$I$4="","",IF(COUNTA($AS37)=1,IF(Search!$I$4="N","N",1),""))</f>
        <v/>
      </c>
      <c r="L37" s="9" t="str">
        <f>IF(Search!$I$5="","",IF($AS37="RC",1,""))</f>
        <v/>
      </c>
      <c r="M37" s="9" t="str">
        <f>IF(Search!$I$6="","",IF($AS37="RCP",1,""))</f>
        <v/>
      </c>
      <c r="N37" s="9" t="str">
        <f>IF(Search!$I$8="","",IF(COUNTA($AT37)=1,IF(Search!$I$8="N","N",1),""))</f>
        <v/>
      </c>
      <c r="O37" s="9" t="str">
        <f>IF(Search!$L$4="","",IF(COUNTA($AU37)=1,IF(Search!$L$4="N","N",1),""))</f>
        <v/>
      </c>
      <c r="P37" s="9" t="str">
        <f>IF(Search!$L$5="","",IF(ISNUMBER(SEARCH("Jersey",$AU37))=TRUE,IF(Search!$L$5="N","N",1),""))</f>
        <v/>
      </c>
      <c r="Q37" s="9" t="str">
        <f>IF(Search!$L$6="","",IF(ISNUMBER(SEARCH("Patch",$AU37))=TRUE,IF(Search!$L$6="N","N",1),""))</f>
        <v/>
      </c>
      <c r="R37" s="9" t="str">
        <f>IF(Search!$L$7="","",IF(ISNUMBER(SEARCH("Shield",$AU37))=TRUE,IF(Search!$L$7="N","N",1),""))</f>
        <v/>
      </c>
      <c r="S37" s="9" t="str">
        <f>IF(Search!$L$8="","",IF(ISNUMBER(SEARCH("Stick",$AU37))=TRUE,IF(Search!$L$8="N","N",1),""))</f>
        <v/>
      </c>
      <c r="T37" s="9" t="str">
        <f>IF(Search!$O$4="","",IF(COUNTA($AW37)=1,IF(Search!$O$4="N","N",1),""))</f>
        <v/>
      </c>
      <c r="U37" s="9" t="str">
        <f>IF(Search!$O$5="","",IF($AW37="","",IF($AW37&lt;Search!$O$5,"",1)))</f>
        <v/>
      </c>
      <c r="V37" s="9" t="str">
        <f>IF(Search!$O$6="","",IF($AW37="","",IF($AW37&gt;Search!$O$6,"",1)))</f>
        <v/>
      </c>
      <c r="W37" s="9" t="str">
        <f>IF(Search!$U$4="","",IF($AX37="","",1))</f>
        <v/>
      </c>
      <c r="X37" s="9" t="str">
        <f>IF(Search!$U$5="","",IF(ISNUMBER(SEARCH(Search!$U$5,$AX37))=TRUE,IF(Search!$U$5="N","N",1),""))</f>
        <v/>
      </c>
      <c r="Y37" s="9" t="str">
        <f>IF(Search!$U$6="","",IF($AY37&lt;Search!$U$6,"",1))</f>
        <v/>
      </c>
      <c r="Z37" s="9" t="str">
        <f>IF(Search!$R$4="","",IF(Inventory!$BA37&lt;Search!$R$4,"",1))</f>
        <v/>
      </c>
      <c r="AA37" s="9" t="str">
        <f>IF(Search!$R$5="","",IF($BA37&gt;Search!$R$5,"",1))</f>
        <v/>
      </c>
      <c r="AB37" s="9" t="str">
        <f>IF(Search!$R$6="","",IF($BB37&lt;Search!$R$6,"",1))</f>
        <v/>
      </c>
      <c r="AC37" s="9" t="str">
        <f>IF(Search!$R$7="","",IF($BB37&lt;Search!$R$7,"",1))</f>
        <v/>
      </c>
      <c r="AD37" s="45" t="str">
        <f>IF(COUNTIF($A37:$AC37,"n")&gt;0,"",IF(SUM($A37:$AC37)=COUNTA(Search!$C$4:$C$8,Search!$F$4:$F$8,Search!$I$4:$I$6,Search!$I$8,Search!$L$4:$L$8,Search!$O$4:$O$8,Search!$R$4:$R$7,Search!$U$4:$U$7)-COUNTIF(Search!$C$4:$U$7,"n"),1+LARGE($AD$1:AD36,1),""))</f>
        <v/>
      </c>
      <c r="AE37" s="45" t="str">
        <f t="shared" si="0"/>
        <v/>
      </c>
      <c r="AF37" s="45" t="str">
        <f>IF(AD37="","",COUNTIF($AE$1:$AE36,$AE37)+RANK($AE37,$AE$2:$AE$10540,1))</f>
        <v/>
      </c>
      <c r="AG37" s="45" t="str">
        <f t="shared" si="1"/>
        <v/>
      </c>
      <c r="AH37" s="45" t="str">
        <f>IF($AD37="","",COUNTIF($AG$1:$AG36,$AG37)+RANK($AG37,$AG$1:$AG$10539,0))</f>
        <v/>
      </c>
      <c r="AI37" s="10" t="str">
        <f t="shared" si="2"/>
        <v>1971-72 O-Pee-Chee #92 Mike Pelyk TOR    /   $</v>
      </c>
      <c r="AJ37" s="11">
        <v>1971</v>
      </c>
      <c r="AK37" s="17">
        <v>72</v>
      </c>
      <c r="AL37" s="12" t="s">
        <v>53</v>
      </c>
      <c r="AM37" s="10">
        <v>92</v>
      </c>
      <c r="AN37" s="12" t="s">
        <v>56</v>
      </c>
      <c r="AO37" s="9" t="s">
        <v>1904</v>
      </c>
      <c r="AP37" s="9"/>
      <c r="AQ37" s="9"/>
      <c r="AR37" s="14" t="s">
        <v>2131</v>
      </c>
      <c r="AS37" s="9"/>
      <c r="AT37" s="9"/>
      <c r="AU37" s="9"/>
      <c r="AV37" s="13"/>
      <c r="AW37" s="13"/>
      <c r="AX37" s="9"/>
      <c r="AY37" s="9"/>
      <c r="AZ37" s="9"/>
      <c r="BA37" s="33"/>
      <c r="BB37" s="33"/>
      <c r="BC37" s="36"/>
      <c r="BD37" s="12" t="s">
        <v>1771</v>
      </c>
    </row>
    <row r="38" spans="1:56" s="12" customFormat="1" x14ac:dyDescent="0.2">
      <c r="A38" s="9" t="str">
        <f>IF(Search!$C$5="","",IF(COUNTA(Inventory!$AP38)=1,1,""))</f>
        <v/>
      </c>
      <c r="B38" s="9" t="str">
        <f>IF(Search!$C$4="","",IF(ISNUMBER(SEARCH(Search!$C$4,$AR38))=TRUE,1,""))</f>
        <v/>
      </c>
      <c r="C38" s="9" t="str">
        <f>IF(Search!$C$6="x",IF(COUNTA($AQ38)=1,1,"N"),IF(COUNTA($AQ38)=1,"N",""))</f>
        <v/>
      </c>
      <c r="D38" s="9" t="str">
        <f>IF(Search!$O$8="","",IF(ISNUMBER(SEARCH(Search!$O$8,$BD38))=TRUE,1,""))</f>
        <v/>
      </c>
      <c r="E38" s="9" t="str">
        <f>IF(Search!$C$7="","",IF(ISNUMBER(SEARCH(Search!$C$7,$AN38))=TRUE,1,""))</f>
        <v/>
      </c>
      <c r="F38" s="9" t="str">
        <f>IF(Search!$C$8="","",IF(ISNUMBER(SEARCH(Search!$C$8,$AO38))=TRUE,1,""))</f>
        <v/>
      </c>
      <c r="G38" s="9" t="str">
        <f>IF(Search!$F$4="","",IF(Inventory!$AJ38&lt;Search!$F$4,"",1))</f>
        <v/>
      </c>
      <c r="H38" s="9" t="str">
        <f>IF(Search!$F$5="","",IF(Inventory!$AJ38&gt;Search!$F$5,"",1))</f>
        <v/>
      </c>
      <c r="I38" s="9" t="str">
        <f>IF(Search!$F$7="","",IF(Search!$F$8="",IF(ISNUMBER(SEARCH(Search!$F$7,$AL38))=TRUE,1,""),""))</f>
        <v/>
      </c>
      <c r="J38" s="9" t="str">
        <f>IF($AL38=Search!$F$8,1,"")</f>
        <v/>
      </c>
      <c r="K38" s="9" t="str">
        <f>IF(Search!$I$4="","",IF(COUNTA($AS38)=1,IF(Search!$I$4="N","N",1),""))</f>
        <v/>
      </c>
      <c r="L38" s="9" t="str">
        <f>IF(Search!$I$5="","",IF($AS38="RC",1,""))</f>
        <v/>
      </c>
      <c r="M38" s="9" t="str">
        <f>IF(Search!$I$6="","",IF($AS38="RCP",1,""))</f>
        <v/>
      </c>
      <c r="N38" s="9" t="str">
        <f>IF(Search!$I$8="","",IF(COUNTA($AT38)=1,IF(Search!$I$8="N","N",1),""))</f>
        <v/>
      </c>
      <c r="O38" s="9" t="str">
        <f>IF(Search!$L$4="","",IF(COUNTA($AU38)=1,IF(Search!$L$4="N","N",1),""))</f>
        <v/>
      </c>
      <c r="P38" s="9" t="str">
        <f>IF(Search!$L$5="","",IF(ISNUMBER(SEARCH("Jersey",$AU38))=TRUE,IF(Search!$L$5="N","N",1),""))</f>
        <v/>
      </c>
      <c r="Q38" s="9" t="str">
        <f>IF(Search!$L$6="","",IF(ISNUMBER(SEARCH("Patch",$AU38))=TRUE,IF(Search!$L$6="N","N",1),""))</f>
        <v/>
      </c>
      <c r="R38" s="9" t="str">
        <f>IF(Search!$L$7="","",IF(ISNUMBER(SEARCH("Shield",$AU38))=TRUE,IF(Search!$L$7="N","N",1),""))</f>
        <v/>
      </c>
      <c r="S38" s="9" t="str">
        <f>IF(Search!$L$8="","",IF(ISNUMBER(SEARCH("Stick",$AU38))=TRUE,IF(Search!$L$8="N","N",1),""))</f>
        <v/>
      </c>
      <c r="T38" s="9" t="str">
        <f>IF(Search!$O$4="","",IF(COUNTA($AW38)=1,IF(Search!$O$4="N","N",1),""))</f>
        <v/>
      </c>
      <c r="U38" s="9" t="str">
        <f>IF(Search!$O$5="","",IF($AW38="","",IF($AW38&lt;Search!$O$5,"",1)))</f>
        <v/>
      </c>
      <c r="V38" s="9" t="str">
        <f>IF(Search!$O$6="","",IF($AW38="","",IF($AW38&gt;Search!$O$6,"",1)))</f>
        <v/>
      </c>
      <c r="W38" s="9" t="str">
        <f>IF(Search!$U$4="","",IF($AX38="","",1))</f>
        <v/>
      </c>
      <c r="X38" s="9" t="str">
        <f>IF(Search!$U$5="","",IF(ISNUMBER(SEARCH(Search!$U$5,$AX38))=TRUE,IF(Search!$U$5="N","N",1),""))</f>
        <v/>
      </c>
      <c r="Y38" s="9" t="str">
        <f>IF(Search!$U$6="","",IF($AY38&lt;Search!$U$6,"",1))</f>
        <v/>
      </c>
      <c r="Z38" s="9" t="str">
        <f>IF(Search!$R$4="","",IF(Inventory!$BA38&lt;Search!$R$4,"",1))</f>
        <v/>
      </c>
      <c r="AA38" s="9" t="str">
        <f>IF(Search!$R$5="","",IF($BA38&gt;Search!$R$5,"",1))</f>
        <v/>
      </c>
      <c r="AB38" s="9" t="str">
        <f>IF(Search!$R$6="","",IF($BB38&lt;Search!$R$6,"",1))</f>
        <v/>
      </c>
      <c r="AC38" s="9" t="str">
        <f>IF(Search!$R$7="","",IF($BB38&lt;Search!$R$7,"",1))</f>
        <v/>
      </c>
      <c r="AD38" s="45" t="str">
        <f>IF(COUNTIF($A38:$AC38,"n")&gt;0,"",IF(SUM($A38:$AC38)=COUNTA(Search!$C$4:$C$8,Search!$F$4:$F$8,Search!$I$4:$I$6,Search!$I$8,Search!$L$4:$L$8,Search!$O$4:$O$8,Search!$R$4:$R$7,Search!$U$4:$U$7)-COUNTIF(Search!$C$4:$U$7,"n"),1+LARGE($AD$1:AD37,1),""))</f>
        <v/>
      </c>
      <c r="AE38" s="45" t="str">
        <f t="shared" si="0"/>
        <v/>
      </c>
      <c r="AF38" s="45" t="str">
        <f>IF(AD38="","",COUNTIF($AE$1:$AE37,$AE38)+RANK($AE38,$AE$2:$AE$10540,1))</f>
        <v/>
      </c>
      <c r="AG38" s="45" t="str">
        <f t="shared" si="1"/>
        <v/>
      </c>
      <c r="AH38" s="45" t="str">
        <f>IF($AD38="","",COUNTIF($AG$1:$AG37,$AG38)+RANK($AG38,$AG$1:$AG$10539,0))</f>
        <v/>
      </c>
      <c r="AI38" s="10" t="str">
        <f t="shared" si="2"/>
        <v>1971-72 O-Pee-Chee #194 Rick Ley TOR    /   $</v>
      </c>
      <c r="AJ38" s="11">
        <v>1971</v>
      </c>
      <c r="AK38" s="17">
        <v>72</v>
      </c>
      <c r="AL38" s="12" t="s">
        <v>53</v>
      </c>
      <c r="AM38" s="10">
        <v>194</v>
      </c>
      <c r="AN38" s="12" t="s">
        <v>57</v>
      </c>
      <c r="AO38" s="9" t="s">
        <v>1904</v>
      </c>
      <c r="AP38" s="9"/>
      <c r="AQ38" s="9"/>
      <c r="AR38" s="14" t="s">
        <v>2131</v>
      </c>
      <c r="AS38" s="9"/>
      <c r="AT38" s="9"/>
      <c r="AU38" s="9"/>
      <c r="AV38" s="13"/>
      <c r="AW38" s="13"/>
      <c r="AX38" s="9"/>
      <c r="AY38" s="9"/>
      <c r="AZ38" s="9"/>
      <c r="BA38" s="33"/>
      <c r="BB38" s="33"/>
      <c r="BC38" s="36"/>
      <c r="BD38" s="12" t="s">
        <v>1771</v>
      </c>
    </row>
    <row r="39" spans="1:56" s="12" customFormat="1" x14ac:dyDescent="0.2">
      <c r="A39" s="9" t="str">
        <f>IF(Search!$C$5="","",IF(COUNTA(Inventory!$AP39)=1,1,""))</f>
        <v/>
      </c>
      <c r="B39" s="9" t="str">
        <f>IF(Search!$C$4="","",IF(ISNUMBER(SEARCH(Search!$C$4,$AR39))=TRUE,1,""))</f>
        <v/>
      </c>
      <c r="C39" s="9" t="str">
        <f>IF(Search!$C$6="x",IF(COUNTA($AQ39)=1,1,"N"),IF(COUNTA($AQ39)=1,"N",""))</f>
        <v/>
      </c>
      <c r="D39" s="9" t="str">
        <f>IF(Search!$O$8="","",IF(ISNUMBER(SEARCH(Search!$O$8,$BD39))=TRUE,1,""))</f>
        <v/>
      </c>
      <c r="E39" s="9" t="str">
        <f>IF(Search!$C$7="","",IF(ISNUMBER(SEARCH(Search!$C$7,$AN39))=TRUE,1,""))</f>
        <v/>
      </c>
      <c r="F39" s="9" t="str">
        <f>IF(Search!$C$8="","",IF(ISNUMBER(SEARCH(Search!$C$8,$AO39))=TRUE,1,""))</f>
        <v/>
      </c>
      <c r="G39" s="9" t="str">
        <f>IF(Search!$F$4="","",IF(Inventory!$AJ39&lt;Search!$F$4,"",1))</f>
        <v/>
      </c>
      <c r="H39" s="9" t="str">
        <f>IF(Search!$F$5="","",IF(Inventory!$AJ39&gt;Search!$F$5,"",1))</f>
        <v/>
      </c>
      <c r="I39" s="9" t="str">
        <f>IF(Search!$F$7="","",IF(Search!$F$8="",IF(ISNUMBER(SEARCH(Search!$F$7,$AL39))=TRUE,1,""),""))</f>
        <v/>
      </c>
      <c r="J39" s="9" t="str">
        <f>IF($AL39=Search!$F$8,1,"")</f>
        <v/>
      </c>
      <c r="K39" s="9" t="str">
        <f>IF(Search!$I$4="","",IF(COUNTA($AS39)=1,IF(Search!$I$4="N","N",1),""))</f>
        <v/>
      </c>
      <c r="L39" s="9" t="str">
        <f>IF(Search!$I$5="","",IF($AS39="RC",1,""))</f>
        <v/>
      </c>
      <c r="M39" s="9" t="str">
        <f>IF(Search!$I$6="","",IF($AS39="RCP",1,""))</f>
        <v/>
      </c>
      <c r="N39" s="9" t="str">
        <f>IF(Search!$I$8="","",IF(COUNTA($AT39)=1,IF(Search!$I$8="N","N",1),""))</f>
        <v/>
      </c>
      <c r="O39" s="9" t="str">
        <f>IF(Search!$L$4="","",IF(COUNTA($AU39)=1,IF(Search!$L$4="N","N",1),""))</f>
        <v/>
      </c>
      <c r="P39" s="9" t="str">
        <f>IF(Search!$L$5="","",IF(ISNUMBER(SEARCH("Jersey",$AU39))=TRUE,IF(Search!$L$5="N","N",1),""))</f>
        <v/>
      </c>
      <c r="Q39" s="9" t="str">
        <f>IF(Search!$L$6="","",IF(ISNUMBER(SEARCH("Patch",$AU39))=TRUE,IF(Search!$L$6="N","N",1),""))</f>
        <v/>
      </c>
      <c r="R39" s="9" t="str">
        <f>IF(Search!$L$7="","",IF(ISNUMBER(SEARCH("Shield",$AU39))=TRUE,IF(Search!$L$7="N","N",1),""))</f>
        <v/>
      </c>
      <c r="S39" s="9" t="str">
        <f>IF(Search!$L$8="","",IF(ISNUMBER(SEARCH("Stick",$AU39))=TRUE,IF(Search!$L$8="N","N",1),""))</f>
        <v/>
      </c>
      <c r="T39" s="9" t="str">
        <f>IF(Search!$O$4="","",IF(COUNTA($AW39)=1,IF(Search!$O$4="N","N",1),""))</f>
        <v/>
      </c>
      <c r="U39" s="9" t="str">
        <f>IF(Search!$O$5="","",IF($AW39="","",IF($AW39&lt;Search!$O$5,"",1)))</f>
        <v/>
      </c>
      <c r="V39" s="9" t="str">
        <f>IF(Search!$O$6="","",IF($AW39="","",IF($AW39&gt;Search!$O$6,"",1)))</f>
        <v/>
      </c>
      <c r="W39" s="9" t="str">
        <f>IF(Search!$U$4="","",IF($AX39="","",1))</f>
        <v/>
      </c>
      <c r="X39" s="9" t="str">
        <f>IF(Search!$U$5="","",IF(ISNUMBER(SEARCH(Search!$U$5,$AX39))=TRUE,IF(Search!$U$5="N","N",1),""))</f>
        <v/>
      </c>
      <c r="Y39" s="9" t="str">
        <f>IF(Search!$U$6="","",IF($AY39&lt;Search!$U$6,"",1))</f>
        <v/>
      </c>
      <c r="Z39" s="9" t="str">
        <f>IF(Search!$R$4="","",IF(Inventory!$BA39&lt;Search!$R$4,"",1))</f>
        <v/>
      </c>
      <c r="AA39" s="9" t="str">
        <f>IF(Search!$R$5="","",IF($BA39&gt;Search!$R$5,"",1))</f>
        <v/>
      </c>
      <c r="AB39" s="9" t="str">
        <f>IF(Search!$R$6="","",IF($BB39&lt;Search!$R$6,"",1))</f>
        <v/>
      </c>
      <c r="AC39" s="9" t="str">
        <f>IF(Search!$R$7="","",IF($BB39&lt;Search!$R$7,"",1))</f>
        <v/>
      </c>
      <c r="AD39" s="45" t="str">
        <f>IF(COUNTIF($A39:$AC39,"n")&gt;0,"",IF(SUM($A39:$AC39)=COUNTA(Search!$C$4:$C$8,Search!$F$4:$F$8,Search!$I$4:$I$6,Search!$I$8,Search!$L$4:$L$8,Search!$O$4:$O$8,Search!$R$4:$R$7,Search!$U$4:$U$7)-COUNTIF(Search!$C$4:$U$7,"n"),1+LARGE($AD$1:AD38,1),""))</f>
        <v/>
      </c>
      <c r="AE39" s="45" t="str">
        <f t="shared" si="0"/>
        <v/>
      </c>
      <c r="AF39" s="45" t="str">
        <f>IF(AD39="","",COUNTIF($AE$1:$AE38,$AE39)+RANK($AE39,$AE$2:$AE$10540,1))</f>
        <v/>
      </c>
      <c r="AG39" s="45" t="str">
        <f t="shared" si="1"/>
        <v/>
      </c>
      <c r="AH39" s="45" t="str">
        <f>IF($AD39="","",COUNTIF($AG$1:$AG38,$AG39)+RANK($AG39,$AG$1:$AG$10539,0))</f>
        <v/>
      </c>
      <c r="AI39" s="10" t="str">
        <f t="shared" si="2"/>
        <v>1971-72 O-Pee-Chee #195 Jacques Plante TOR    /   $</v>
      </c>
      <c r="AJ39" s="11">
        <v>1971</v>
      </c>
      <c r="AK39" s="17">
        <v>72</v>
      </c>
      <c r="AL39" s="12" t="s">
        <v>53</v>
      </c>
      <c r="AM39" s="10">
        <v>195</v>
      </c>
      <c r="AN39" s="12" t="s">
        <v>68</v>
      </c>
      <c r="AO39" s="9" t="s">
        <v>1904</v>
      </c>
      <c r="AP39" s="9"/>
      <c r="AQ39" s="9"/>
      <c r="AR39" s="14" t="s">
        <v>2131</v>
      </c>
      <c r="AS39" s="9"/>
      <c r="AT39" s="9"/>
      <c r="AU39" s="9"/>
      <c r="AV39" s="13"/>
      <c r="AW39" s="13"/>
      <c r="AX39" s="9"/>
      <c r="AY39" s="9"/>
      <c r="AZ39" s="9"/>
      <c r="BA39" s="33"/>
      <c r="BB39" s="33"/>
      <c r="BC39" s="36"/>
      <c r="BD39" s="12" t="s">
        <v>1771</v>
      </c>
    </row>
    <row r="40" spans="1:56" s="12" customFormat="1" x14ac:dyDescent="0.2">
      <c r="A40" s="9" t="str">
        <f>IF(Search!$C$5="","",IF(COUNTA(Inventory!$AP40)=1,1,""))</f>
        <v/>
      </c>
      <c r="B40" s="9" t="str">
        <f>IF(Search!$C$4="","",IF(ISNUMBER(SEARCH(Search!$C$4,$AR40))=TRUE,1,""))</f>
        <v/>
      </c>
      <c r="C40" s="9" t="str">
        <f>IF(Search!$C$6="x",IF(COUNTA($AQ40)=1,1,"N"),IF(COUNTA($AQ40)=1,"N",""))</f>
        <v/>
      </c>
      <c r="D40" s="9" t="str">
        <f>IF(Search!$O$8="","",IF(ISNUMBER(SEARCH(Search!$O$8,$BD40))=TRUE,1,""))</f>
        <v/>
      </c>
      <c r="E40" s="9" t="str">
        <f>IF(Search!$C$7="","",IF(ISNUMBER(SEARCH(Search!$C$7,$AN40))=TRUE,1,""))</f>
        <v/>
      </c>
      <c r="F40" s="9" t="str">
        <f>IF(Search!$C$8="","",IF(ISNUMBER(SEARCH(Search!$C$8,$AO40))=TRUE,1,""))</f>
        <v/>
      </c>
      <c r="G40" s="9" t="str">
        <f>IF(Search!$F$4="","",IF(Inventory!$AJ40&lt;Search!$F$4,"",1))</f>
        <v/>
      </c>
      <c r="H40" s="9" t="str">
        <f>IF(Search!$F$5="","",IF(Inventory!$AJ40&gt;Search!$F$5,"",1))</f>
        <v/>
      </c>
      <c r="I40" s="9" t="str">
        <f>IF(Search!$F$7="","",IF(Search!$F$8="",IF(ISNUMBER(SEARCH(Search!$F$7,$AL40))=TRUE,1,""),""))</f>
        <v/>
      </c>
      <c r="J40" s="9" t="str">
        <f>IF($AL40=Search!$F$8,1,"")</f>
        <v/>
      </c>
      <c r="K40" s="9" t="str">
        <f>IF(Search!$I$4="","",IF(COUNTA($AS40)=1,IF(Search!$I$4="N","N",1),""))</f>
        <v/>
      </c>
      <c r="L40" s="9" t="str">
        <f>IF(Search!$I$5="","",IF($AS40="RC",1,""))</f>
        <v/>
      </c>
      <c r="M40" s="9" t="str">
        <f>IF(Search!$I$6="","",IF($AS40="RCP",1,""))</f>
        <v/>
      </c>
      <c r="N40" s="9" t="str">
        <f>IF(Search!$I$8="","",IF(COUNTA($AT40)=1,IF(Search!$I$8="N","N",1),""))</f>
        <v/>
      </c>
      <c r="O40" s="9" t="str">
        <f>IF(Search!$L$4="","",IF(COUNTA($AU40)=1,IF(Search!$L$4="N","N",1),""))</f>
        <v/>
      </c>
      <c r="P40" s="9" t="str">
        <f>IF(Search!$L$5="","",IF(ISNUMBER(SEARCH("Jersey",$AU40))=TRUE,IF(Search!$L$5="N","N",1),""))</f>
        <v/>
      </c>
      <c r="Q40" s="9" t="str">
        <f>IF(Search!$L$6="","",IF(ISNUMBER(SEARCH("Patch",$AU40))=TRUE,IF(Search!$L$6="N","N",1),""))</f>
        <v/>
      </c>
      <c r="R40" s="9" t="str">
        <f>IF(Search!$L$7="","",IF(ISNUMBER(SEARCH("Shield",$AU40))=TRUE,IF(Search!$L$7="N","N",1),""))</f>
        <v/>
      </c>
      <c r="S40" s="9" t="str">
        <f>IF(Search!$L$8="","",IF(ISNUMBER(SEARCH("Stick",$AU40))=TRUE,IF(Search!$L$8="N","N",1),""))</f>
        <v/>
      </c>
      <c r="T40" s="9" t="str">
        <f>IF(Search!$O$4="","",IF(COUNTA($AW40)=1,IF(Search!$O$4="N","N",1),""))</f>
        <v/>
      </c>
      <c r="U40" s="9" t="str">
        <f>IF(Search!$O$5="","",IF($AW40="","",IF($AW40&lt;Search!$O$5,"",1)))</f>
        <v/>
      </c>
      <c r="V40" s="9" t="str">
        <f>IF(Search!$O$6="","",IF($AW40="","",IF($AW40&gt;Search!$O$6,"",1)))</f>
        <v/>
      </c>
      <c r="W40" s="9" t="str">
        <f>IF(Search!$U$4="","",IF($AX40="","",1))</f>
        <v/>
      </c>
      <c r="X40" s="9" t="str">
        <f>IF(Search!$U$5="","",IF(ISNUMBER(SEARCH(Search!$U$5,$AX40))=TRUE,IF(Search!$U$5="N","N",1),""))</f>
        <v/>
      </c>
      <c r="Y40" s="9" t="str">
        <f>IF(Search!$U$6="","",IF($AY40&lt;Search!$U$6,"",1))</f>
        <v/>
      </c>
      <c r="Z40" s="9" t="str">
        <f>IF(Search!$R$4="","",IF(Inventory!$BA40&lt;Search!$R$4,"",1))</f>
        <v/>
      </c>
      <c r="AA40" s="9" t="str">
        <f>IF(Search!$R$5="","",IF($BA40&gt;Search!$R$5,"",1))</f>
        <v/>
      </c>
      <c r="AB40" s="9" t="str">
        <f>IF(Search!$R$6="","",IF($BB40&lt;Search!$R$6,"",1))</f>
        <v/>
      </c>
      <c r="AC40" s="9" t="str">
        <f>IF(Search!$R$7="","",IF($BB40&lt;Search!$R$7,"",1))</f>
        <v/>
      </c>
      <c r="AD40" s="45" t="str">
        <f>IF(COUNTIF($A40:$AC40,"n")&gt;0,"",IF(SUM($A40:$AC40)=COUNTA(Search!$C$4:$C$8,Search!$F$4:$F$8,Search!$I$4:$I$6,Search!$I$8,Search!$L$4:$L$8,Search!$O$4:$O$8,Search!$R$4:$R$7,Search!$U$4:$U$7)-COUNTIF(Search!$C$4:$U$7,"n"),1+LARGE($AD$1:AD39,1),""))</f>
        <v/>
      </c>
      <c r="AE40" s="45" t="str">
        <f t="shared" si="0"/>
        <v/>
      </c>
      <c r="AF40" s="45" t="str">
        <f>IF(AD40="","",COUNTIF($AE$1:$AE39,$AE40)+RANK($AE40,$AE$2:$AE$10540,1))</f>
        <v/>
      </c>
      <c r="AG40" s="45" t="str">
        <f t="shared" si="1"/>
        <v/>
      </c>
      <c r="AH40" s="45" t="str">
        <f>IF($AD40="","",COUNTIF($AG$1:$AG39,$AG40)+RANK($AG40,$AG$1:$AG$10539,0))</f>
        <v/>
      </c>
      <c r="AI40" s="10" t="str">
        <f t="shared" si="2"/>
        <v>1971-72 O-Pee-Chee #196 Bob Baun TOR    /   $</v>
      </c>
      <c r="AJ40" s="11">
        <v>1971</v>
      </c>
      <c r="AK40" s="17">
        <v>72</v>
      </c>
      <c r="AL40" s="12" t="s">
        <v>53</v>
      </c>
      <c r="AM40" s="10">
        <v>196</v>
      </c>
      <c r="AN40" s="12" t="s">
        <v>69</v>
      </c>
      <c r="AO40" s="9" t="s">
        <v>1904</v>
      </c>
      <c r="AP40" s="9"/>
      <c r="AQ40" s="9"/>
      <c r="AR40" s="14" t="s">
        <v>2131</v>
      </c>
      <c r="AS40" s="9"/>
      <c r="AT40" s="9"/>
      <c r="AU40" s="9"/>
      <c r="AV40" s="13"/>
      <c r="AW40" s="13"/>
      <c r="AX40" s="9"/>
      <c r="AY40" s="9"/>
      <c r="AZ40" s="9"/>
      <c r="BA40" s="33"/>
      <c r="BB40" s="33"/>
      <c r="BC40" s="36"/>
      <c r="BD40" s="12" t="s">
        <v>1771</v>
      </c>
    </row>
    <row r="41" spans="1:56" s="12" customFormat="1" x14ac:dyDescent="0.2">
      <c r="A41" s="9" t="str">
        <f>IF(Search!$C$5="","",IF(COUNTA(Inventory!$AP41)=1,1,""))</f>
        <v/>
      </c>
      <c r="B41" s="9" t="str">
        <f>IF(Search!$C$4="","",IF(ISNUMBER(SEARCH(Search!$C$4,$AR41))=TRUE,1,""))</f>
        <v/>
      </c>
      <c r="C41" s="9" t="str">
        <f>IF(Search!$C$6="x",IF(COUNTA($AQ41)=1,1,"N"),IF(COUNTA($AQ41)=1,"N",""))</f>
        <v/>
      </c>
      <c r="D41" s="9" t="str">
        <f>IF(Search!$O$8="","",IF(ISNUMBER(SEARCH(Search!$O$8,$BD41))=TRUE,1,""))</f>
        <v/>
      </c>
      <c r="E41" s="9" t="str">
        <f>IF(Search!$C$7="","",IF(ISNUMBER(SEARCH(Search!$C$7,$AN41))=TRUE,1,""))</f>
        <v/>
      </c>
      <c r="F41" s="9" t="str">
        <f>IF(Search!$C$8="","",IF(ISNUMBER(SEARCH(Search!$C$8,$AO41))=TRUE,1,""))</f>
        <v/>
      </c>
      <c r="G41" s="9" t="str">
        <f>IF(Search!$F$4="","",IF(Inventory!$AJ41&lt;Search!$F$4,"",1))</f>
        <v/>
      </c>
      <c r="H41" s="9" t="str">
        <f>IF(Search!$F$5="","",IF(Inventory!$AJ41&gt;Search!$F$5,"",1))</f>
        <v/>
      </c>
      <c r="I41" s="9" t="str">
        <f>IF(Search!$F$7="","",IF(Search!$F$8="",IF(ISNUMBER(SEARCH(Search!$F$7,$AL41))=TRUE,1,""),""))</f>
        <v/>
      </c>
      <c r="J41" s="9" t="str">
        <f>IF($AL41=Search!$F$8,1,"")</f>
        <v/>
      </c>
      <c r="K41" s="9" t="str">
        <f>IF(Search!$I$4="","",IF(COUNTA($AS41)=1,IF(Search!$I$4="N","N",1),""))</f>
        <v/>
      </c>
      <c r="L41" s="9" t="str">
        <f>IF(Search!$I$5="","",IF($AS41="RC",1,""))</f>
        <v/>
      </c>
      <c r="M41" s="9" t="str">
        <f>IF(Search!$I$6="","",IF($AS41="RCP",1,""))</f>
        <v/>
      </c>
      <c r="N41" s="9" t="str">
        <f>IF(Search!$I$8="","",IF(COUNTA($AT41)=1,IF(Search!$I$8="N","N",1),""))</f>
        <v/>
      </c>
      <c r="O41" s="9" t="str">
        <f>IF(Search!$L$4="","",IF(COUNTA($AU41)=1,IF(Search!$L$4="N","N",1),""))</f>
        <v/>
      </c>
      <c r="P41" s="9" t="str">
        <f>IF(Search!$L$5="","",IF(ISNUMBER(SEARCH("Jersey",$AU41))=TRUE,IF(Search!$L$5="N","N",1),""))</f>
        <v/>
      </c>
      <c r="Q41" s="9" t="str">
        <f>IF(Search!$L$6="","",IF(ISNUMBER(SEARCH("Patch",$AU41))=TRUE,IF(Search!$L$6="N","N",1),""))</f>
        <v/>
      </c>
      <c r="R41" s="9" t="str">
        <f>IF(Search!$L$7="","",IF(ISNUMBER(SEARCH("Shield",$AU41))=TRUE,IF(Search!$L$7="N","N",1),""))</f>
        <v/>
      </c>
      <c r="S41" s="9" t="str">
        <f>IF(Search!$L$8="","",IF(ISNUMBER(SEARCH("Stick",$AU41))=TRUE,IF(Search!$L$8="N","N",1),""))</f>
        <v/>
      </c>
      <c r="T41" s="9" t="str">
        <f>IF(Search!$O$4="","",IF(COUNTA($AW41)=1,IF(Search!$O$4="N","N",1),""))</f>
        <v/>
      </c>
      <c r="U41" s="9" t="str">
        <f>IF(Search!$O$5="","",IF($AW41="","",IF($AW41&lt;Search!$O$5,"",1)))</f>
        <v/>
      </c>
      <c r="V41" s="9" t="str">
        <f>IF(Search!$O$6="","",IF($AW41="","",IF($AW41&gt;Search!$O$6,"",1)))</f>
        <v/>
      </c>
      <c r="W41" s="9" t="str">
        <f>IF(Search!$U$4="","",IF($AX41="","",1))</f>
        <v/>
      </c>
      <c r="X41" s="9" t="str">
        <f>IF(Search!$U$5="","",IF(ISNUMBER(SEARCH(Search!$U$5,$AX41))=TRUE,IF(Search!$U$5="N","N",1),""))</f>
        <v/>
      </c>
      <c r="Y41" s="9" t="str">
        <f>IF(Search!$U$6="","",IF($AY41&lt;Search!$U$6,"",1))</f>
        <v/>
      </c>
      <c r="Z41" s="9" t="str">
        <f>IF(Search!$R$4="","",IF(Inventory!$BA41&lt;Search!$R$4,"",1))</f>
        <v/>
      </c>
      <c r="AA41" s="9" t="str">
        <f>IF(Search!$R$5="","",IF($BA41&gt;Search!$R$5,"",1))</f>
        <v/>
      </c>
      <c r="AB41" s="9" t="str">
        <f>IF(Search!$R$6="","",IF($BB41&lt;Search!$R$6,"",1))</f>
        <v/>
      </c>
      <c r="AC41" s="9" t="str">
        <f>IF(Search!$R$7="","",IF($BB41&lt;Search!$R$7,"",1))</f>
        <v/>
      </c>
      <c r="AD41" s="45" t="str">
        <f>IF(COUNTIF($A41:$AC41,"n")&gt;0,"",IF(SUM($A41:$AC41)=COUNTA(Search!$C$4:$C$8,Search!$F$4:$F$8,Search!$I$4:$I$6,Search!$I$8,Search!$L$4:$L$8,Search!$O$4:$O$8,Search!$R$4:$R$7,Search!$U$4:$U$7)-COUNTIF(Search!$C$4:$U$7,"n"),1+LARGE($AD$1:AD40,1),""))</f>
        <v/>
      </c>
      <c r="AE41" s="45" t="str">
        <f t="shared" si="0"/>
        <v/>
      </c>
      <c r="AF41" s="45" t="str">
        <f>IF(AD41="","",COUNTIF($AE$1:$AE40,$AE41)+RANK($AE41,$AE$2:$AE$10540,1))</f>
        <v/>
      </c>
      <c r="AG41" s="45" t="str">
        <f t="shared" si="1"/>
        <v/>
      </c>
      <c r="AH41" s="45" t="str">
        <f>IF($AD41="","",COUNTIF($AG$1:$AG40,$AG41)+RANK($AG41,$AG$1:$AG$10539,0))</f>
        <v/>
      </c>
      <c r="AI41" s="10" t="str">
        <f t="shared" si="2"/>
        <v>1971-72 O-Pee-Chee #197 Brian Glennie     /   $</v>
      </c>
      <c r="AJ41" s="11">
        <v>1971</v>
      </c>
      <c r="AK41" s="17">
        <v>72</v>
      </c>
      <c r="AL41" s="12" t="s">
        <v>53</v>
      </c>
      <c r="AM41" s="10">
        <v>197</v>
      </c>
      <c r="AN41" s="15" t="s">
        <v>62</v>
      </c>
      <c r="AO41" s="14"/>
      <c r="AP41" s="14"/>
      <c r="AQ41" s="14"/>
      <c r="AR41" s="14"/>
      <c r="AS41" s="9"/>
      <c r="AT41" s="9"/>
      <c r="AU41" s="9"/>
      <c r="AV41" s="13"/>
      <c r="AW41" s="13"/>
      <c r="AX41" s="9"/>
      <c r="AY41" s="9"/>
      <c r="AZ41" s="9"/>
      <c r="BA41" s="33"/>
      <c r="BB41" s="33"/>
      <c r="BC41" s="36"/>
      <c r="BD41" s="12" t="s">
        <v>1771</v>
      </c>
    </row>
    <row r="42" spans="1:56" s="12" customFormat="1" x14ac:dyDescent="0.2">
      <c r="A42" s="9" t="str">
        <f>IF(Search!$C$5="","",IF(COUNTA(Inventory!$AP42)=1,1,""))</f>
        <v/>
      </c>
      <c r="B42" s="9" t="str">
        <f>IF(Search!$C$4="","",IF(ISNUMBER(SEARCH(Search!$C$4,$AR42))=TRUE,1,""))</f>
        <v/>
      </c>
      <c r="C42" s="9" t="str">
        <f>IF(Search!$C$6="x",IF(COUNTA($AQ42)=1,1,"N"),IF(COUNTA($AQ42)=1,"N",""))</f>
        <v/>
      </c>
      <c r="D42" s="9" t="str">
        <f>IF(Search!$O$8="","",IF(ISNUMBER(SEARCH(Search!$O$8,$BD42))=TRUE,1,""))</f>
        <v/>
      </c>
      <c r="E42" s="9" t="str">
        <f>IF(Search!$C$7="","",IF(ISNUMBER(SEARCH(Search!$C$7,$AN42))=TRUE,1,""))</f>
        <v/>
      </c>
      <c r="F42" s="9" t="str">
        <f>IF(Search!$C$8="","",IF(ISNUMBER(SEARCH(Search!$C$8,$AO42))=TRUE,1,""))</f>
        <v/>
      </c>
      <c r="G42" s="9" t="str">
        <f>IF(Search!$F$4="","",IF(Inventory!$AJ42&lt;Search!$F$4,"",1))</f>
        <v/>
      </c>
      <c r="H42" s="9" t="str">
        <f>IF(Search!$F$5="","",IF(Inventory!$AJ42&gt;Search!$F$5,"",1))</f>
        <v/>
      </c>
      <c r="I42" s="9" t="str">
        <f>IF(Search!$F$7="","",IF(Search!$F$8="",IF(ISNUMBER(SEARCH(Search!$F$7,$AL42))=TRUE,1,""),""))</f>
        <v/>
      </c>
      <c r="J42" s="9" t="str">
        <f>IF($AL42=Search!$F$8,1,"")</f>
        <v/>
      </c>
      <c r="K42" s="9" t="str">
        <f>IF(Search!$I$4="","",IF(COUNTA($AS42)=1,IF(Search!$I$4="N","N",1),""))</f>
        <v/>
      </c>
      <c r="L42" s="9" t="str">
        <f>IF(Search!$I$5="","",IF($AS42="RC",1,""))</f>
        <v/>
      </c>
      <c r="M42" s="9" t="str">
        <f>IF(Search!$I$6="","",IF($AS42="RCP",1,""))</f>
        <v/>
      </c>
      <c r="N42" s="9" t="str">
        <f>IF(Search!$I$8="","",IF(COUNTA($AT42)=1,IF(Search!$I$8="N","N",1),""))</f>
        <v/>
      </c>
      <c r="O42" s="9" t="str">
        <f>IF(Search!$L$4="","",IF(COUNTA($AU42)=1,IF(Search!$L$4="N","N",1),""))</f>
        <v/>
      </c>
      <c r="P42" s="9" t="str">
        <f>IF(Search!$L$5="","",IF(ISNUMBER(SEARCH("Jersey",$AU42))=TRUE,IF(Search!$L$5="N","N",1),""))</f>
        <v/>
      </c>
      <c r="Q42" s="9" t="str">
        <f>IF(Search!$L$6="","",IF(ISNUMBER(SEARCH("Patch",$AU42))=TRUE,IF(Search!$L$6="N","N",1),""))</f>
        <v/>
      </c>
      <c r="R42" s="9" t="str">
        <f>IF(Search!$L$7="","",IF(ISNUMBER(SEARCH("Shield",$AU42))=TRUE,IF(Search!$L$7="N","N",1),""))</f>
        <v/>
      </c>
      <c r="S42" s="9" t="str">
        <f>IF(Search!$L$8="","",IF(ISNUMBER(SEARCH("Stick",$AU42))=TRUE,IF(Search!$L$8="N","N",1),""))</f>
        <v/>
      </c>
      <c r="T42" s="9" t="str">
        <f>IF(Search!$O$4="","",IF(COUNTA($AW42)=1,IF(Search!$O$4="N","N",1),""))</f>
        <v/>
      </c>
      <c r="U42" s="9" t="str">
        <f>IF(Search!$O$5="","",IF($AW42="","",IF($AW42&lt;Search!$O$5,"",1)))</f>
        <v/>
      </c>
      <c r="V42" s="9" t="str">
        <f>IF(Search!$O$6="","",IF($AW42="","",IF($AW42&gt;Search!$O$6,"",1)))</f>
        <v/>
      </c>
      <c r="W42" s="9" t="str">
        <f>IF(Search!$U$4="","",IF($AX42="","",1))</f>
        <v/>
      </c>
      <c r="X42" s="9" t="str">
        <f>IF(Search!$U$5="","",IF(ISNUMBER(SEARCH(Search!$U$5,$AX42))=TRUE,IF(Search!$U$5="N","N",1),""))</f>
        <v/>
      </c>
      <c r="Y42" s="9" t="str">
        <f>IF(Search!$U$6="","",IF($AY42&lt;Search!$U$6,"",1))</f>
        <v/>
      </c>
      <c r="Z42" s="9" t="str">
        <f>IF(Search!$R$4="","",IF(Inventory!$BA42&lt;Search!$R$4,"",1))</f>
        <v/>
      </c>
      <c r="AA42" s="9" t="str">
        <f>IF(Search!$R$5="","",IF($BA42&gt;Search!$R$5,"",1))</f>
        <v/>
      </c>
      <c r="AB42" s="9" t="str">
        <f>IF(Search!$R$6="","",IF($BB42&lt;Search!$R$6,"",1))</f>
        <v/>
      </c>
      <c r="AC42" s="9" t="str">
        <f>IF(Search!$R$7="","",IF($BB42&lt;Search!$R$7,"",1))</f>
        <v/>
      </c>
      <c r="AD42" s="45" t="str">
        <f>IF(COUNTIF($A42:$AC42,"n")&gt;0,"",IF(SUM($A42:$AC42)=COUNTA(Search!$C$4:$C$8,Search!$F$4:$F$8,Search!$I$4:$I$6,Search!$I$8,Search!$L$4:$L$8,Search!$O$4:$O$8,Search!$R$4:$R$7,Search!$U$4:$U$7)-COUNTIF(Search!$C$4:$U$7,"n"),1+LARGE($AD$1:AD41,1),""))</f>
        <v/>
      </c>
      <c r="AE42" s="45" t="str">
        <f t="shared" si="0"/>
        <v/>
      </c>
      <c r="AF42" s="45" t="str">
        <f>IF(AD42="","",COUNTIF($AE$1:$AE41,$AE42)+RANK($AE42,$AE$2:$AE$10540,1))</f>
        <v/>
      </c>
      <c r="AG42" s="45" t="str">
        <f t="shared" si="1"/>
        <v/>
      </c>
      <c r="AH42" s="45" t="str">
        <f>IF($AD42="","",COUNTIF($AG$1:$AG41,$AG42)+RANK($AG42,$AG$1:$AG$10539,0))</f>
        <v/>
      </c>
      <c r="AI42" s="10" t="str">
        <f t="shared" si="2"/>
        <v>1971-72 O-Pee-Chee #198 Brian Spencer TOR    /   $</v>
      </c>
      <c r="AJ42" s="11">
        <v>1971</v>
      </c>
      <c r="AK42" s="17">
        <v>72</v>
      </c>
      <c r="AL42" s="12" t="s">
        <v>53</v>
      </c>
      <c r="AM42" s="10">
        <v>198</v>
      </c>
      <c r="AN42" s="12" t="s">
        <v>70</v>
      </c>
      <c r="AO42" s="9" t="s">
        <v>1904</v>
      </c>
      <c r="AP42" s="9"/>
      <c r="AQ42" s="9"/>
      <c r="AR42" s="14" t="s">
        <v>2131</v>
      </c>
      <c r="AS42" s="9"/>
      <c r="AT42" s="9"/>
      <c r="AU42" s="9"/>
      <c r="AV42" s="13"/>
      <c r="AW42" s="13"/>
      <c r="AX42" s="9"/>
      <c r="AY42" s="9"/>
      <c r="AZ42" s="9"/>
      <c r="BA42" s="33"/>
      <c r="BB42" s="33"/>
      <c r="BC42" s="36"/>
      <c r="BD42" s="12" t="s">
        <v>1771</v>
      </c>
    </row>
    <row r="43" spans="1:56" s="12" customFormat="1" x14ac:dyDescent="0.2">
      <c r="A43" s="9" t="str">
        <f>IF(Search!$C$5="","",IF(COUNTA(Inventory!$AP43)=1,1,""))</f>
        <v/>
      </c>
      <c r="B43" s="9" t="str">
        <f>IF(Search!$C$4="","",IF(ISNUMBER(SEARCH(Search!$C$4,$AR43))=TRUE,1,""))</f>
        <v/>
      </c>
      <c r="C43" s="9" t="str">
        <f>IF(Search!$C$6="x",IF(COUNTA($AQ43)=1,1,"N"),IF(COUNTA($AQ43)=1,"N",""))</f>
        <v/>
      </c>
      <c r="D43" s="9" t="str">
        <f>IF(Search!$O$8="","",IF(ISNUMBER(SEARCH(Search!$O$8,$BD43))=TRUE,1,""))</f>
        <v/>
      </c>
      <c r="E43" s="9" t="str">
        <f>IF(Search!$C$7="","",IF(ISNUMBER(SEARCH(Search!$C$7,$AN43))=TRUE,1,""))</f>
        <v/>
      </c>
      <c r="F43" s="9" t="str">
        <f>IF(Search!$C$8="","",IF(ISNUMBER(SEARCH(Search!$C$8,$AO43))=TRUE,1,""))</f>
        <v/>
      </c>
      <c r="G43" s="9" t="str">
        <f>IF(Search!$F$4="","",IF(Inventory!$AJ43&lt;Search!$F$4,"",1))</f>
        <v/>
      </c>
      <c r="H43" s="9" t="str">
        <f>IF(Search!$F$5="","",IF(Inventory!$AJ43&gt;Search!$F$5,"",1))</f>
        <v/>
      </c>
      <c r="I43" s="9" t="str">
        <f>IF(Search!$F$7="","",IF(Search!$F$8="",IF(ISNUMBER(SEARCH(Search!$F$7,$AL43))=TRUE,1,""),""))</f>
        <v/>
      </c>
      <c r="J43" s="9" t="str">
        <f>IF($AL43=Search!$F$8,1,"")</f>
        <v/>
      </c>
      <c r="K43" s="9" t="str">
        <f>IF(Search!$I$4="","",IF(COUNTA($AS43)=1,IF(Search!$I$4="N","N",1),""))</f>
        <v/>
      </c>
      <c r="L43" s="9" t="str">
        <f>IF(Search!$I$5="","",IF($AS43="RC",1,""))</f>
        <v/>
      </c>
      <c r="M43" s="9" t="str">
        <f>IF(Search!$I$6="","",IF($AS43="RCP",1,""))</f>
        <v/>
      </c>
      <c r="N43" s="9" t="str">
        <f>IF(Search!$I$8="","",IF(COUNTA($AT43)=1,IF(Search!$I$8="N","N",1),""))</f>
        <v/>
      </c>
      <c r="O43" s="9" t="str">
        <f>IF(Search!$L$4="","",IF(COUNTA($AU43)=1,IF(Search!$L$4="N","N",1),""))</f>
        <v/>
      </c>
      <c r="P43" s="9" t="str">
        <f>IF(Search!$L$5="","",IF(ISNUMBER(SEARCH("Jersey",$AU43))=TRUE,IF(Search!$L$5="N","N",1),""))</f>
        <v/>
      </c>
      <c r="Q43" s="9" t="str">
        <f>IF(Search!$L$6="","",IF(ISNUMBER(SEARCH("Patch",$AU43))=TRUE,IF(Search!$L$6="N","N",1),""))</f>
        <v/>
      </c>
      <c r="R43" s="9" t="str">
        <f>IF(Search!$L$7="","",IF(ISNUMBER(SEARCH("Shield",$AU43))=TRUE,IF(Search!$L$7="N","N",1),""))</f>
        <v/>
      </c>
      <c r="S43" s="9" t="str">
        <f>IF(Search!$L$8="","",IF(ISNUMBER(SEARCH("Stick",$AU43))=TRUE,IF(Search!$L$8="N","N",1),""))</f>
        <v/>
      </c>
      <c r="T43" s="9" t="str">
        <f>IF(Search!$O$4="","",IF(COUNTA($AW43)=1,IF(Search!$O$4="N","N",1),""))</f>
        <v/>
      </c>
      <c r="U43" s="9" t="str">
        <f>IF(Search!$O$5="","",IF($AW43="","",IF($AW43&lt;Search!$O$5,"",1)))</f>
        <v/>
      </c>
      <c r="V43" s="9" t="str">
        <f>IF(Search!$O$6="","",IF($AW43="","",IF($AW43&gt;Search!$O$6,"",1)))</f>
        <v/>
      </c>
      <c r="W43" s="9" t="str">
        <f>IF(Search!$U$4="","",IF($AX43="","",1))</f>
        <v/>
      </c>
      <c r="X43" s="9" t="str">
        <f>IF(Search!$U$5="","",IF(ISNUMBER(SEARCH(Search!$U$5,$AX43))=TRUE,IF(Search!$U$5="N","N",1),""))</f>
        <v/>
      </c>
      <c r="Y43" s="9" t="str">
        <f>IF(Search!$U$6="","",IF($AY43&lt;Search!$U$6,"",1))</f>
        <v/>
      </c>
      <c r="Z43" s="9" t="str">
        <f>IF(Search!$R$4="","",IF(Inventory!$BA43&lt;Search!$R$4,"",1))</f>
        <v/>
      </c>
      <c r="AA43" s="9" t="str">
        <f>IF(Search!$R$5="","",IF($BA43&gt;Search!$R$5,"",1))</f>
        <v/>
      </c>
      <c r="AB43" s="9" t="str">
        <f>IF(Search!$R$6="","",IF($BB43&lt;Search!$R$6,"",1))</f>
        <v/>
      </c>
      <c r="AC43" s="9" t="str">
        <f>IF(Search!$R$7="","",IF($BB43&lt;Search!$R$7,"",1))</f>
        <v/>
      </c>
      <c r="AD43" s="45" t="str">
        <f>IF(COUNTIF($A43:$AC43,"n")&gt;0,"",IF(SUM($A43:$AC43)=COUNTA(Search!$C$4:$C$8,Search!$F$4:$F$8,Search!$I$4:$I$6,Search!$I$8,Search!$L$4:$L$8,Search!$O$4:$O$8,Search!$R$4:$R$7,Search!$U$4:$U$7)-COUNTIF(Search!$C$4:$U$7,"n"),1+LARGE($AD$1:AD42,1),""))</f>
        <v/>
      </c>
      <c r="AE43" s="45" t="str">
        <f t="shared" si="0"/>
        <v/>
      </c>
      <c r="AF43" s="45" t="str">
        <f>IF(AD43="","",COUNTIF($AE$1:$AE42,$AE43)+RANK($AE43,$AE$2:$AE$10540,1))</f>
        <v/>
      </c>
      <c r="AG43" s="45" t="str">
        <f t="shared" si="1"/>
        <v/>
      </c>
      <c r="AH43" s="45" t="str">
        <f>IF($AD43="","",COUNTIF($AG$1:$AG42,$AG43)+RANK($AG43,$AG$1:$AG$10539,0))</f>
        <v/>
      </c>
      <c r="AI43" s="10" t="str">
        <f t="shared" si="2"/>
        <v>1971-72 O-Pee-Chee #199 Don Marshall TOR    /   $</v>
      </c>
      <c r="AJ43" s="11">
        <v>1971</v>
      </c>
      <c r="AK43" s="17">
        <v>72</v>
      </c>
      <c r="AL43" s="12" t="s">
        <v>53</v>
      </c>
      <c r="AM43" s="10">
        <v>199</v>
      </c>
      <c r="AN43" s="12" t="s">
        <v>71</v>
      </c>
      <c r="AO43" s="9" t="s">
        <v>1904</v>
      </c>
      <c r="AP43" s="9"/>
      <c r="AQ43" s="9"/>
      <c r="AR43" s="14" t="s">
        <v>2131</v>
      </c>
      <c r="AS43" s="9"/>
      <c r="AT43" s="9"/>
      <c r="AU43" s="9"/>
      <c r="AV43" s="13"/>
      <c r="AW43" s="13"/>
      <c r="AX43" s="9"/>
      <c r="AY43" s="9"/>
      <c r="AZ43" s="9"/>
      <c r="BA43" s="33"/>
      <c r="BB43" s="33"/>
      <c r="BC43" s="36"/>
      <c r="BD43" s="12" t="s">
        <v>1771</v>
      </c>
    </row>
    <row r="44" spans="1:56" s="12" customFormat="1" x14ac:dyDescent="0.2">
      <c r="A44" s="9" t="str">
        <f>IF(Search!$C$5="","",IF(COUNTA(Inventory!$AP44)=1,1,""))</f>
        <v/>
      </c>
      <c r="B44" s="9" t="str">
        <f>IF(Search!$C$4="","",IF(ISNUMBER(SEARCH(Search!$C$4,$AR44))=TRUE,1,""))</f>
        <v/>
      </c>
      <c r="C44" s="9" t="str">
        <f>IF(Search!$C$6="x",IF(COUNTA($AQ44)=1,1,"N"),IF(COUNTA($AQ44)=1,"N",""))</f>
        <v/>
      </c>
      <c r="D44" s="9" t="str">
        <f>IF(Search!$O$8="","",IF(ISNUMBER(SEARCH(Search!$O$8,$BD44))=TRUE,1,""))</f>
        <v/>
      </c>
      <c r="E44" s="9" t="str">
        <f>IF(Search!$C$7="","",IF(ISNUMBER(SEARCH(Search!$C$7,$AN44))=TRUE,1,""))</f>
        <v/>
      </c>
      <c r="F44" s="9" t="str">
        <f>IF(Search!$C$8="","",IF(ISNUMBER(SEARCH(Search!$C$8,$AO44))=TRUE,1,""))</f>
        <v/>
      </c>
      <c r="G44" s="9" t="str">
        <f>IF(Search!$F$4="","",IF(Inventory!$AJ44&lt;Search!$F$4,"",1))</f>
        <v/>
      </c>
      <c r="H44" s="9" t="str">
        <f>IF(Search!$F$5="","",IF(Inventory!$AJ44&gt;Search!$F$5,"",1))</f>
        <v/>
      </c>
      <c r="I44" s="9" t="str">
        <f>IF(Search!$F$7="","",IF(Search!$F$8="",IF(ISNUMBER(SEARCH(Search!$F$7,$AL44))=TRUE,1,""),""))</f>
        <v/>
      </c>
      <c r="J44" s="9" t="str">
        <f>IF($AL44=Search!$F$8,1,"")</f>
        <v/>
      </c>
      <c r="K44" s="9" t="str">
        <f>IF(Search!$I$4="","",IF(COUNTA($AS44)=1,IF(Search!$I$4="N","N",1),""))</f>
        <v/>
      </c>
      <c r="L44" s="9" t="str">
        <f>IF(Search!$I$5="","",IF($AS44="RC",1,""))</f>
        <v/>
      </c>
      <c r="M44" s="9" t="str">
        <f>IF(Search!$I$6="","",IF($AS44="RCP",1,""))</f>
        <v/>
      </c>
      <c r="N44" s="9" t="str">
        <f>IF(Search!$I$8="","",IF(COUNTA($AT44)=1,IF(Search!$I$8="N","N",1),""))</f>
        <v/>
      </c>
      <c r="O44" s="9" t="str">
        <f>IF(Search!$L$4="","",IF(COUNTA($AU44)=1,IF(Search!$L$4="N","N",1),""))</f>
        <v/>
      </c>
      <c r="P44" s="9" t="str">
        <f>IF(Search!$L$5="","",IF(ISNUMBER(SEARCH("Jersey",$AU44))=TRUE,IF(Search!$L$5="N","N",1),""))</f>
        <v/>
      </c>
      <c r="Q44" s="9" t="str">
        <f>IF(Search!$L$6="","",IF(ISNUMBER(SEARCH("Patch",$AU44))=TRUE,IF(Search!$L$6="N","N",1),""))</f>
        <v/>
      </c>
      <c r="R44" s="9" t="str">
        <f>IF(Search!$L$7="","",IF(ISNUMBER(SEARCH("Shield",$AU44))=TRUE,IF(Search!$L$7="N","N",1),""))</f>
        <v/>
      </c>
      <c r="S44" s="9" t="str">
        <f>IF(Search!$L$8="","",IF(ISNUMBER(SEARCH("Stick",$AU44))=TRUE,IF(Search!$L$8="N","N",1),""))</f>
        <v/>
      </c>
      <c r="T44" s="9" t="str">
        <f>IF(Search!$O$4="","",IF(COUNTA($AW44)=1,IF(Search!$O$4="N","N",1),""))</f>
        <v/>
      </c>
      <c r="U44" s="9" t="str">
        <f>IF(Search!$O$5="","",IF($AW44="","",IF($AW44&lt;Search!$O$5,"",1)))</f>
        <v/>
      </c>
      <c r="V44" s="9" t="str">
        <f>IF(Search!$O$6="","",IF($AW44="","",IF($AW44&gt;Search!$O$6,"",1)))</f>
        <v/>
      </c>
      <c r="W44" s="9" t="str">
        <f>IF(Search!$U$4="","",IF($AX44="","",1))</f>
        <v/>
      </c>
      <c r="X44" s="9" t="str">
        <f>IF(Search!$U$5="","",IF(ISNUMBER(SEARCH(Search!$U$5,$AX44))=TRUE,IF(Search!$U$5="N","N",1),""))</f>
        <v/>
      </c>
      <c r="Y44" s="9" t="str">
        <f>IF(Search!$U$6="","",IF($AY44&lt;Search!$U$6,"",1))</f>
        <v/>
      </c>
      <c r="Z44" s="9" t="str">
        <f>IF(Search!$R$4="","",IF(Inventory!$BA44&lt;Search!$R$4,"",1))</f>
        <v/>
      </c>
      <c r="AA44" s="9" t="str">
        <f>IF(Search!$R$5="","",IF($BA44&gt;Search!$R$5,"",1))</f>
        <v/>
      </c>
      <c r="AB44" s="9" t="str">
        <f>IF(Search!$R$6="","",IF($BB44&lt;Search!$R$6,"",1))</f>
        <v/>
      </c>
      <c r="AC44" s="9" t="str">
        <f>IF(Search!$R$7="","",IF($BB44&lt;Search!$R$7,"",1))</f>
        <v/>
      </c>
      <c r="AD44" s="45" t="str">
        <f>IF(COUNTIF($A44:$AC44,"n")&gt;0,"",IF(SUM($A44:$AC44)=COUNTA(Search!$C$4:$C$8,Search!$F$4:$F$8,Search!$I$4:$I$6,Search!$I$8,Search!$L$4:$L$8,Search!$O$4:$O$8,Search!$R$4:$R$7,Search!$U$4:$U$7)-COUNTIF(Search!$C$4:$U$7,"n"),1+LARGE($AD$1:AD43,1),""))</f>
        <v/>
      </c>
      <c r="AE44" s="45" t="str">
        <f t="shared" si="0"/>
        <v/>
      </c>
      <c r="AF44" s="45" t="str">
        <f>IF(AD44="","",COUNTIF($AE$1:$AE43,$AE44)+RANK($AE44,$AE$2:$AE$10540,1))</f>
        <v/>
      </c>
      <c r="AG44" s="45" t="str">
        <f t="shared" si="1"/>
        <v/>
      </c>
      <c r="AH44" s="45" t="str">
        <f>IF($AD44="","",COUNTIF($AG$1:$AG43,$AG44)+RANK($AG44,$AG$1:$AG$10539,0))</f>
        <v/>
      </c>
      <c r="AI44" s="10" t="str">
        <f t="shared" si="2"/>
        <v>1971-72 O-Pee-Chee #200 Denis Dupere TOR    /   $</v>
      </c>
      <c r="AJ44" s="11">
        <v>1971</v>
      </c>
      <c r="AK44" s="17">
        <v>72</v>
      </c>
      <c r="AL44" s="12" t="s">
        <v>53</v>
      </c>
      <c r="AM44" s="10">
        <v>200</v>
      </c>
      <c r="AN44" s="12" t="s">
        <v>72</v>
      </c>
      <c r="AO44" s="9" t="s">
        <v>1904</v>
      </c>
      <c r="AP44" s="9"/>
      <c r="AQ44" s="9"/>
      <c r="AR44" s="14" t="s">
        <v>2131</v>
      </c>
      <c r="AS44" s="9"/>
      <c r="AT44" s="9"/>
      <c r="AU44" s="9"/>
      <c r="AV44" s="13"/>
      <c r="AW44" s="13"/>
      <c r="AX44" s="9"/>
      <c r="AY44" s="9"/>
      <c r="AZ44" s="9"/>
      <c r="BA44" s="33"/>
      <c r="BB44" s="33"/>
      <c r="BC44" s="36"/>
      <c r="BD44" s="12" t="s">
        <v>1771</v>
      </c>
    </row>
    <row r="45" spans="1:56" s="12" customFormat="1" x14ac:dyDescent="0.2">
      <c r="A45" s="9" t="str">
        <f>IF(Search!$C$5="","",IF(COUNTA(Inventory!$AP45)=1,1,""))</f>
        <v/>
      </c>
      <c r="B45" s="9" t="str">
        <f>IF(Search!$C$4="","",IF(ISNUMBER(SEARCH(Search!$C$4,$AR45))=TRUE,1,""))</f>
        <v/>
      </c>
      <c r="C45" s="9" t="str">
        <f>IF(Search!$C$6="x",IF(COUNTA($AQ45)=1,1,"N"),IF(COUNTA($AQ45)=1,"N",""))</f>
        <v/>
      </c>
      <c r="D45" s="9" t="str">
        <f>IF(Search!$O$8="","",IF(ISNUMBER(SEARCH(Search!$O$8,$BD45))=TRUE,1,""))</f>
        <v/>
      </c>
      <c r="E45" s="9" t="str">
        <f>IF(Search!$C$7="","",IF(ISNUMBER(SEARCH(Search!$C$7,$AN45))=TRUE,1,""))</f>
        <v/>
      </c>
      <c r="F45" s="9" t="str">
        <f>IF(Search!$C$8="","",IF(ISNUMBER(SEARCH(Search!$C$8,$AO45))=TRUE,1,""))</f>
        <v/>
      </c>
      <c r="G45" s="9" t="str">
        <f>IF(Search!$F$4="","",IF(Inventory!$AJ45&lt;Search!$F$4,"",1))</f>
        <v/>
      </c>
      <c r="H45" s="9" t="str">
        <f>IF(Search!$F$5="","",IF(Inventory!$AJ45&gt;Search!$F$5,"",1))</f>
        <v/>
      </c>
      <c r="I45" s="9" t="str">
        <f>IF(Search!$F$7="","",IF(Search!$F$8="",IF(ISNUMBER(SEARCH(Search!$F$7,$AL45))=TRUE,1,""),""))</f>
        <v/>
      </c>
      <c r="J45" s="9" t="str">
        <f>IF($AL45=Search!$F$8,1,"")</f>
        <v/>
      </c>
      <c r="K45" s="9" t="str">
        <f>IF(Search!$I$4="","",IF(COUNTA($AS45)=1,IF(Search!$I$4="N","N",1),""))</f>
        <v/>
      </c>
      <c r="L45" s="9" t="str">
        <f>IF(Search!$I$5="","",IF($AS45="RC",1,""))</f>
        <v/>
      </c>
      <c r="M45" s="9" t="str">
        <f>IF(Search!$I$6="","",IF($AS45="RCP",1,""))</f>
        <v/>
      </c>
      <c r="N45" s="9" t="str">
        <f>IF(Search!$I$8="","",IF(COUNTA($AT45)=1,IF(Search!$I$8="N","N",1),""))</f>
        <v/>
      </c>
      <c r="O45" s="9" t="str">
        <f>IF(Search!$L$4="","",IF(COUNTA($AU45)=1,IF(Search!$L$4="N","N",1),""))</f>
        <v/>
      </c>
      <c r="P45" s="9" t="str">
        <f>IF(Search!$L$5="","",IF(ISNUMBER(SEARCH("Jersey",$AU45))=TRUE,IF(Search!$L$5="N","N",1),""))</f>
        <v/>
      </c>
      <c r="Q45" s="9" t="str">
        <f>IF(Search!$L$6="","",IF(ISNUMBER(SEARCH("Patch",$AU45))=TRUE,IF(Search!$L$6="N","N",1),""))</f>
        <v/>
      </c>
      <c r="R45" s="9" t="str">
        <f>IF(Search!$L$7="","",IF(ISNUMBER(SEARCH("Shield",$AU45))=TRUE,IF(Search!$L$7="N","N",1),""))</f>
        <v/>
      </c>
      <c r="S45" s="9" t="str">
        <f>IF(Search!$L$8="","",IF(ISNUMBER(SEARCH("Stick",$AU45))=TRUE,IF(Search!$L$8="N","N",1),""))</f>
        <v/>
      </c>
      <c r="T45" s="9" t="str">
        <f>IF(Search!$O$4="","",IF(COUNTA($AW45)=1,IF(Search!$O$4="N","N",1),""))</f>
        <v/>
      </c>
      <c r="U45" s="9" t="str">
        <f>IF(Search!$O$5="","",IF($AW45="","",IF($AW45&lt;Search!$O$5,"",1)))</f>
        <v/>
      </c>
      <c r="V45" s="9" t="str">
        <f>IF(Search!$O$6="","",IF($AW45="","",IF($AW45&gt;Search!$O$6,"",1)))</f>
        <v/>
      </c>
      <c r="W45" s="9" t="str">
        <f>IF(Search!$U$4="","",IF($AX45="","",1))</f>
        <v/>
      </c>
      <c r="X45" s="9" t="str">
        <f>IF(Search!$U$5="","",IF(ISNUMBER(SEARCH(Search!$U$5,$AX45))=TRUE,IF(Search!$U$5="N","N",1),""))</f>
        <v/>
      </c>
      <c r="Y45" s="9" t="str">
        <f>IF(Search!$U$6="","",IF($AY45&lt;Search!$U$6,"",1))</f>
        <v/>
      </c>
      <c r="Z45" s="9" t="str">
        <f>IF(Search!$R$4="","",IF(Inventory!$BA45&lt;Search!$R$4,"",1))</f>
        <v/>
      </c>
      <c r="AA45" s="9" t="str">
        <f>IF(Search!$R$5="","",IF($BA45&gt;Search!$R$5,"",1))</f>
        <v/>
      </c>
      <c r="AB45" s="9" t="str">
        <f>IF(Search!$R$6="","",IF($BB45&lt;Search!$R$6,"",1))</f>
        <v/>
      </c>
      <c r="AC45" s="9" t="str">
        <f>IF(Search!$R$7="","",IF($BB45&lt;Search!$R$7,"",1))</f>
        <v/>
      </c>
      <c r="AD45" s="45" t="str">
        <f>IF(COUNTIF($A45:$AC45,"n")&gt;0,"",IF(SUM($A45:$AC45)=COUNTA(Search!$C$4:$C$8,Search!$F$4:$F$8,Search!$I$4:$I$6,Search!$I$8,Search!$L$4:$L$8,Search!$O$4:$O$8,Search!$R$4:$R$7,Search!$U$4:$U$7)-COUNTIF(Search!$C$4:$U$7,"n"),1+LARGE($AD$1:AD44,1),""))</f>
        <v/>
      </c>
      <c r="AE45" s="45" t="str">
        <f t="shared" si="0"/>
        <v/>
      </c>
      <c r="AF45" s="45" t="str">
        <f>IF(AD45="","",COUNTIF($AE$1:$AE44,$AE45)+RANK($AE45,$AE$2:$AE$10540,1))</f>
        <v/>
      </c>
      <c r="AG45" s="45" t="str">
        <f t="shared" si="1"/>
        <v/>
      </c>
      <c r="AH45" s="45" t="str">
        <f>IF($AD45="","",COUNTIF($AG$1:$AG44,$AG45)+RANK($AG45,$AG$1:$AG$10539,0))</f>
        <v/>
      </c>
      <c r="AI45" s="10" t="str">
        <f t="shared" si="2"/>
        <v>1971-72 Topps #10 Jacques Plante TOR    /   $</v>
      </c>
      <c r="AJ45" s="11">
        <v>1971</v>
      </c>
      <c r="AK45" s="17">
        <v>72</v>
      </c>
      <c r="AL45" s="12" t="s">
        <v>48</v>
      </c>
      <c r="AM45" s="10">
        <v>10</v>
      </c>
      <c r="AN45" s="12" t="s">
        <v>68</v>
      </c>
      <c r="AO45" s="9" t="s">
        <v>1904</v>
      </c>
      <c r="AP45" s="9"/>
      <c r="AQ45" s="9"/>
      <c r="AR45" s="14"/>
      <c r="AS45" s="9"/>
      <c r="AT45" s="9"/>
      <c r="AU45" s="9"/>
      <c r="AV45" s="13"/>
      <c r="AW45" s="13"/>
      <c r="AX45" s="9"/>
      <c r="AY45" s="9"/>
      <c r="AZ45" s="9"/>
      <c r="BA45" s="33"/>
      <c r="BB45" s="33"/>
      <c r="BC45" s="36"/>
      <c r="BD45" s="12" t="s">
        <v>1771</v>
      </c>
    </row>
    <row r="46" spans="1:56" s="12" customFormat="1" x14ac:dyDescent="0.2">
      <c r="A46" s="9" t="str">
        <f>IF(Search!$C$5="","",IF(COUNTA(Inventory!$AP46)=1,1,""))</f>
        <v/>
      </c>
      <c r="B46" s="9" t="str">
        <f>IF(Search!$C$4="","",IF(ISNUMBER(SEARCH(Search!$C$4,$AR46))=TRUE,1,""))</f>
        <v/>
      </c>
      <c r="C46" s="9" t="str">
        <f>IF(Search!$C$6="x",IF(COUNTA($AQ46)=1,1,"N"),IF(COUNTA($AQ46)=1,"N",""))</f>
        <v/>
      </c>
      <c r="D46" s="9" t="str">
        <f>IF(Search!$O$8="","",IF(ISNUMBER(SEARCH(Search!$O$8,$BD46))=TRUE,1,""))</f>
        <v/>
      </c>
      <c r="E46" s="9" t="str">
        <f>IF(Search!$C$7="","",IF(ISNUMBER(SEARCH(Search!$C$7,$AN46))=TRUE,1,""))</f>
        <v/>
      </c>
      <c r="F46" s="9" t="str">
        <f>IF(Search!$C$8="","",IF(ISNUMBER(SEARCH(Search!$C$8,$AO46))=TRUE,1,""))</f>
        <v/>
      </c>
      <c r="G46" s="9" t="str">
        <f>IF(Search!$F$4="","",IF(Inventory!$AJ46&lt;Search!$F$4,"",1))</f>
        <v/>
      </c>
      <c r="H46" s="9" t="str">
        <f>IF(Search!$F$5="","",IF(Inventory!$AJ46&gt;Search!$F$5,"",1))</f>
        <v/>
      </c>
      <c r="I46" s="9" t="str">
        <f>IF(Search!$F$7="","",IF(Search!$F$8="",IF(ISNUMBER(SEARCH(Search!$F$7,$AL46))=TRUE,1,""),""))</f>
        <v/>
      </c>
      <c r="J46" s="9" t="str">
        <f>IF($AL46=Search!$F$8,1,"")</f>
        <v/>
      </c>
      <c r="K46" s="9" t="str">
        <f>IF(Search!$I$4="","",IF(COUNTA($AS46)=1,IF(Search!$I$4="N","N",1),""))</f>
        <v/>
      </c>
      <c r="L46" s="9" t="str">
        <f>IF(Search!$I$5="","",IF($AS46="RC",1,""))</f>
        <v/>
      </c>
      <c r="M46" s="9" t="str">
        <f>IF(Search!$I$6="","",IF($AS46="RCP",1,""))</f>
        <v/>
      </c>
      <c r="N46" s="9" t="str">
        <f>IF(Search!$I$8="","",IF(COUNTA($AT46)=1,IF(Search!$I$8="N","N",1),""))</f>
        <v/>
      </c>
      <c r="O46" s="9" t="str">
        <f>IF(Search!$L$4="","",IF(COUNTA($AU46)=1,IF(Search!$L$4="N","N",1),""))</f>
        <v/>
      </c>
      <c r="P46" s="9" t="str">
        <f>IF(Search!$L$5="","",IF(ISNUMBER(SEARCH("Jersey",$AU46))=TRUE,IF(Search!$L$5="N","N",1),""))</f>
        <v/>
      </c>
      <c r="Q46" s="9" t="str">
        <f>IF(Search!$L$6="","",IF(ISNUMBER(SEARCH("Patch",$AU46))=TRUE,IF(Search!$L$6="N","N",1),""))</f>
        <v/>
      </c>
      <c r="R46" s="9" t="str">
        <f>IF(Search!$L$7="","",IF(ISNUMBER(SEARCH("Shield",$AU46))=TRUE,IF(Search!$L$7="N","N",1),""))</f>
        <v/>
      </c>
      <c r="S46" s="9" t="str">
        <f>IF(Search!$L$8="","",IF(ISNUMBER(SEARCH("Stick",$AU46))=TRUE,IF(Search!$L$8="N","N",1),""))</f>
        <v/>
      </c>
      <c r="T46" s="9" t="str">
        <f>IF(Search!$O$4="","",IF(COUNTA($AW46)=1,IF(Search!$O$4="N","N",1),""))</f>
        <v/>
      </c>
      <c r="U46" s="9" t="str">
        <f>IF(Search!$O$5="","",IF($AW46="","",IF($AW46&lt;Search!$O$5,"",1)))</f>
        <v/>
      </c>
      <c r="V46" s="9" t="str">
        <f>IF(Search!$O$6="","",IF($AW46="","",IF($AW46&gt;Search!$O$6,"",1)))</f>
        <v/>
      </c>
      <c r="W46" s="9" t="str">
        <f>IF(Search!$U$4="","",IF($AX46="","",1))</f>
        <v/>
      </c>
      <c r="X46" s="9" t="str">
        <f>IF(Search!$U$5="","",IF(ISNUMBER(SEARCH(Search!$U$5,$AX46))=TRUE,IF(Search!$U$5="N","N",1),""))</f>
        <v/>
      </c>
      <c r="Y46" s="9" t="str">
        <f>IF(Search!$U$6="","",IF($AY46&lt;Search!$U$6,"",1))</f>
        <v/>
      </c>
      <c r="Z46" s="9" t="str">
        <f>IF(Search!$R$4="","",IF(Inventory!$BA46&lt;Search!$R$4,"",1))</f>
        <v/>
      </c>
      <c r="AA46" s="9" t="str">
        <f>IF(Search!$R$5="","",IF($BA46&gt;Search!$R$5,"",1))</f>
        <v/>
      </c>
      <c r="AB46" s="9" t="str">
        <f>IF(Search!$R$6="","",IF($BB46&lt;Search!$R$6,"",1))</f>
        <v/>
      </c>
      <c r="AC46" s="9" t="str">
        <f>IF(Search!$R$7="","",IF($BB46&lt;Search!$R$7,"",1))</f>
        <v/>
      </c>
      <c r="AD46" s="45" t="str">
        <f>IF(COUNTIF($A46:$AC46,"n")&gt;0,"",IF(SUM($A46:$AC46)=COUNTA(Search!$C$4:$C$8,Search!$F$4:$F$8,Search!$I$4:$I$6,Search!$I$8,Search!$L$4:$L$8,Search!$O$4:$O$8,Search!$R$4:$R$7,Search!$U$4:$U$7)-COUNTIF(Search!$C$4:$U$7,"n"),1+LARGE($AD$1:AD45,1),""))</f>
        <v/>
      </c>
      <c r="AE46" s="45" t="str">
        <f t="shared" si="0"/>
        <v/>
      </c>
      <c r="AF46" s="45" t="str">
        <f>IF(AD46="","",COUNTIF($AE$1:$AE45,$AE46)+RANK($AE46,$AE$2:$AE$10540,1))</f>
        <v/>
      </c>
      <c r="AG46" s="45" t="str">
        <f t="shared" si="1"/>
        <v/>
      </c>
      <c r="AH46" s="45" t="str">
        <f>IF($AD46="","",COUNTIF($AG$1:$AG45,$AG46)+RANK($AG46,$AG$1:$AG$10539,0))</f>
        <v/>
      </c>
      <c r="AI46" s="10" t="str">
        <f t="shared" si="2"/>
        <v>1971-72 Topps #30 Norm Ullman TOR    /   $</v>
      </c>
      <c r="AJ46" s="11">
        <v>1971</v>
      </c>
      <c r="AK46" s="17">
        <v>72</v>
      </c>
      <c r="AL46" s="12" t="s">
        <v>48</v>
      </c>
      <c r="AM46" s="10">
        <v>30</v>
      </c>
      <c r="AN46" s="12" t="s">
        <v>59</v>
      </c>
      <c r="AO46" s="9" t="s">
        <v>1904</v>
      </c>
      <c r="AP46" s="9"/>
      <c r="AQ46" s="9"/>
      <c r="AR46" s="14"/>
      <c r="AS46" s="9"/>
      <c r="AT46" s="9"/>
      <c r="AU46" s="9"/>
      <c r="AV46" s="13"/>
      <c r="AW46" s="13"/>
      <c r="AX46" s="9"/>
      <c r="AY46" s="9"/>
      <c r="AZ46" s="9"/>
      <c r="BA46" s="33"/>
      <c r="BB46" s="33"/>
      <c r="BC46" s="36"/>
      <c r="BD46" s="12" t="s">
        <v>1771</v>
      </c>
    </row>
    <row r="47" spans="1:56" s="12" customFormat="1" x14ac:dyDescent="0.2">
      <c r="A47" s="9" t="str">
        <f>IF(Search!$C$5="","",IF(COUNTA(Inventory!$AP47)=1,1,""))</f>
        <v/>
      </c>
      <c r="B47" s="9" t="str">
        <f>IF(Search!$C$4="","",IF(ISNUMBER(SEARCH(Search!$C$4,$AR47))=TRUE,1,""))</f>
        <v/>
      </c>
      <c r="C47" s="9" t="str">
        <f>IF(Search!$C$6="x",IF(COUNTA($AQ47)=1,1,"N"),IF(COUNTA($AQ47)=1,"N",""))</f>
        <v/>
      </c>
      <c r="D47" s="9" t="str">
        <f>IF(Search!$O$8="","",IF(ISNUMBER(SEARCH(Search!$O$8,$BD47))=TRUE,1,""))</f>
        <v/>
      </c>
      <c r="E47" s="9" t="str">
        <f>IF(Search!$C$7="","",IF(ISNUMBER(SEARCH(Search!$C$7,$AN47))=TRUE,1,""))</f>
        <v/>
      </c>
      <c r="F47" s="9" t="str">
        <f>IF(Search!$C$8="","",IF(ISNUMBER(SEARCH(Search!$C$8,$AO47))=TRUE,1,""))</f>
        <v/>
      </c>
      <c r="G47" s="9" t="str">
        <f>IF(Search!$F$4="","",IF(Inventory!$AJ47&lt;Search!$F$4,"",1))</f>
        <v/>
      </c>
      <c r="H47" s="9" t="str">
        <f>IF(Search!$F$5="","",IF(Inventory!$AJ47&gt;Search!$F$5,"",1))</f>
        <v/>
      </c>
      <c r="I47" s="9" t="str">
        <f>IF(Search!$F$7="","",IF(Search!$F$8="",IF(ISNUMBER(SEARCH(Search!$F$7,$AL47))=TRUE,1,""),""))</f>
        <v/>
      </c>
      <c r="J47" s="9" t="str">
        <f>IF($AL47=Search!$F$8,1,"")</f>
        <v/>
      </c>
      <c r="K47" s="9" t="str">
        <f>IF(Search!$I$4="","",IF(COUNTA($AS47)=1,IF(Search!$I$4="N","N",1),""))</f>
        <v/>
      </c>
      <c r="L47" s="9" t="str">
        <f>IF(Search!$I$5="","",IF($AS47="RC",1,""))</f>
        <v/>
      </c>
      <c r="M47" s="9" t="str">
        <f>IF(Search!$I$6="","",IF($AS47="RCP",1,""))</f>
        <v/>
      </c>
      <c r="N47" s="9" t="str">
        <f>IF(Search!$I$8="","",IF(COUNTA($AT47)=1,IF(Search!$I$8="N","N",1),""))</f>
        <v/>
      </c>
      <c r="O47" s="9" t="str">
        <f>IF(Search!$L$4="","",IF(COUNTA($AU47)=1,IF(Search!$L$4="N","N",1),""))</f>
        <v/>
      </c>
      <c r="P47" s="9" t="str">
        <f>IF(Search!$L$5="","",IF(ISNUMBER(SEARCH("Jersey",$AU47))=TRUE,IF(Search!$L$5="N","N",1),""))</f>
        <v/>
      </c>
      <c r="Q47" s="9" t="str">
        <f>IF(Search!$L$6="","",IF(ISNUMBER(SEARCH("Patch",$AU47))=TRUE,IF(Search!$L$6="N","N",1),""))</f>
        <v/>
      </c>
      <c r="R47" s="9" t="str">
        <f>IF(Search!$L$7="","",IF(ISNUMBER(SEARCH("Shield",$AU47))=TRUE,IF(Search!$L$7="N","N",1),""))</f>
        <v/>
      </c>
      <c r="S47" s="9" t="str">
        <f>IF(Search!$L$8="","",IF(ISNUMBER(SEARCH("Stick",$AU47))=TRUE,IF(Search!$L$8="N","N",1),""))</f>
        <v/>
      </c>
      <c r="T47" s="9" t="str">
        <f>IF(Search!$O$4="","",IF(COUNTA($AW47)=1,IF(Search!$O$4="N","N",1),""))</f>
        <v/>
      </c>
      <c r="U47" s="9" t="str">
        <f>IF(Search!$O$5="","",IF($AW47="","",IF($AW47&lt;Search!$O$5,"",1)))</f>
        <v/>
      </c>
      <c r="V47" s="9" t="str">
        <f>IF(Search!$O$6="","",IF($AW47="","",IF($AW47&gt;Search!$O$6,"",1)))</f>
        <v/>
      </c>
      <c r="W47" s="9" t="str">
        <f>IF(Search!$U$4="","",IF($AX47="","",1))</f>
        <v/>
      </c>
      <c r="X47" s="9" t="str">
        <f>IF(Search!$U$5="","",IF(ISNUMBER(SEARCH(Search!$U$5,$AX47))=TRUE,IF(Search!$U$5="N","N",1),""))</f>
        <v/>
      </c>
      <c r="Y47" s="9" t="str">
        <f>IF(Search!$U$6="","",IF($AY47&lt;Search!$U$6,"",1))</f>
        <v/>
      </c>
      <c r="Z47" s="9" t="str">
        <f>IF(Search!$R$4="","",IF(Inventory!$BA47&lt;Search!$R$4,"",1))</f>
        <v/>
      </c>
      <c r="AA47" s="9" t="str">
        <f>IF(Search!$R$5="","",IF($BA47&gt;Search!$R$5,"",1))</f>
        <v/>
      </c>
      <c r="AB47" s="9" t="str">
        <f>IF(Search!$R$6="","",IF($BB47&lt;Search!$R$6,"",1))</f>
        <v/>
      </c>
      <c r="AC47" s="9" t="str">
        <f>IF(Search!$R$7="","",IF($BB47&lt;Search!$R$7,"",1))</f>
        <v/>
      </c>
      <c r="AD47" s="45" t="str">
        <f>IF(COUNTIF($A47:$AC47,"n")&gt;0,"",IF(SUM($A47:$AC47)=COUNTA(Search!$C$4:$C$8,Search!$F$4:$F$8,Search!$I$4:$I$6,Search!$I$8,Search!$L$4:$L$8,Search!$O$4:$O$8,Search!$R$4:$R$7,Search!$U$4:$U$7)-COUNTIF(Search!$C$4:$U$7,"n"),1+LARGE($AD$1:AD46,1),""))</f>
        <v/>
      </c>
      <c r="AE47" s="45" t="str">
        <f t="shared" si="0"/>
        <v/>
      </c>
      <c r="AF47" s="45" t="str">
        <f>IF(AD47="","",COUNTIF($AE$1:$AE46,$AE47)+RANK($AE47,$AE$2:$AE$10540,1))</f>
        <v/>
      </c>
      <c r="AG47" s="45" t="str">
        <f t="shared" si="1"/>
        <v/>
      </c>
      <c r="AH47" s="45" t="str">
        <f>IF($AD47="","",COUNTIF($AG$1:$AG46,$AG47)+RANK($AG47,$AG$1:$AG$10539,0))</f>
        <v/>
      </c>
      <c r="AI47" s="10" t="str">
        <f t="shared" si="2"/>
        <v>1971-72 Topps #43 Jim McKenny TOR    /   $</v>
      </c>
      <c r="AJ47" s="11">
        <v>1971</v>
      </c>
      <c r="AK47" s="17">
        <v>72</v>
      </c>
      <c r="AL47" s="12" t="s">
        <v>48</v>
      </c>
      <c r="AM47" s="10">
        <v>43</v>
      </c>
      <c r="AN47" s="12" t="s">
        <v>73</v>
      </c>
      <c r="AO47" s="9" t="s">
        <v>1904</v>
      </c>
      <c r="AP47" s="9"/>
      <c r="AQ47" s="9"/>
      <c r="AR47" s="14"/>
      <c r="AS47" s="9"/>
      <c r="AT47" s="9"/>
      <c r="AU47" s="9"/>
      <c r="AV47" s="13"/>
      <c r="AW47" s="13"/>
      <c r="AX47" s="9"/>
      <c r="AY47" s="9"/>
      <c r="AZ47" s="9"/>
      <c r="BA47" s="33"/>
      <c r="BB47" s="33"/>
      <c r="BC47" s="36"/>
      <c r="BD47" s="12" t="s">
        <v>1771</v>
      </c>
    </row>
    <row r="48" spans="1:56" s="12" customFormat="1" x14ac:dyDescent="0.2">
      <c r="A48" s="9" t="str">
        <f>IF(Search!$C$5="","",IF(COUNTA(Inventory!$AP48)=1,1,""))</f>
        <v/>
      </c>
      <c r="B48" s="9" t="str">
        <f>IF(Search!$C$4="","",IF(ISNUMBER(SEARCH(Search!$C$4,$AR48))=TRUE,1,""))</f>
        <v/>
      </c>
      <c r="C48" s="9" t="str">
        <f>IF(Search!$C$6="x",IF(COUNTA($AQ48)=1,1,"N"),IF(COUNTA($AQ48)=1,"N",""))</f>
        <v/>
      </c>
      <c r="D48" s="9" t="str">
        <f>IF(Search!$O$8="","",IF(ISNUMBER(SEARCH(Search!$O$8,$BD48))=TRUE,1,""))</f>
        <v/>
      </c>
      <c r="E48" s="9" t="str">
        <f>IF(Search!$C$7="","",IF(ISNUMBER(SEARCH(Search!$C$7,$AN48))=TRUE,1,""))</f>
        <v/>
      </c>
      <c r="F48" s="9" t="str">
        <f>IF(Search!$C$8="","",IF(ISNUMBER(SEARCH(Search!$C$8,$AO48))=TRUE,1,""))</f>
        <v/>
      </c>
      <c r="G48" s="9" t="str">
        <f>IF(Search!$F$4="","",IF(Inventory!$AJ48&lt;Search!$F$4,"",1))</f>
        <v/>
      </c>
      <c r="H48" s="9" t="str">
        <f>IF(Search!$F$5="","",IF(Inventory!$AJ48&gt;Search!$F$5,"",1))</f>
        <v/>
      </c>
      <c r="I48" s="9" t="str">
        <f>IF(Search!$F$7="","",IF(Search!$F$8="",IF(ISNUMBER(SEARCH(Search!$F$7,$AL48))=TRUE,1,""),""))</f>
        <v/>
      </c>
      <c r="J48" s="9" t="str">
        <f>IF($AL48=Search!$F$8,1,"")</f>
        <v/>
      </c>
      <c r="K48" s="9" t="str">
        <f>IF(Search!$I$4="","",IF(COUNTA($AS48)=1,IF(Search!$I$4="N","N",1),""))</f>
        <v/>
      </c>
      <c r="L48" s="9" t="str">
        <f>IF(Search!$I$5="","",IF($AS48="RC",1,""))</f>
        <v/>
      </c>
      <c r="M48" s="9" t="str">
        <f>IF(Search!$I$6="","",IF($AS48="RCP",1,""))</f>
        <v/>
      </c>
      <c r="N48" s="9" t="str">
        <f>IF(Search!$I$8="","",IF(COUNTA($AT48)=1,IF(Search!$I$8="N","N",1),""))</f>
        <v/>
      </c>
      <c r="O48" s="9" t="str">
        <f>IF(Search!$L$4="","",IF(COUNTA($AU48)=1,IF(Search!$L$4="N","N",1),""))</f>
        <v/>
      </c>
      <c r="P48" s="9" t="str">
        <f>IF(Search!$L$5="","",IF(ISNUMBER(SEARCH("Jersey",$AU48))=TRUE,IF(Search!$L$5="N","N",1),""))</f>
        <v/>
      </c>
      <c r="Q48" s="9" t="str">
        <f>IF(Search!$L$6="","",IF(ISNUMBER(SEARCH("Patch",$AU48))=TRUE,IF(Search!$L$6="N","N",1),""))</f>
        <v/>
      </c>
      <c r="R48" s="9" t="str">
        <f>IF(Search!$L$7="","",IF(ISNUMBER(SEARCH("Shield",$AU48))=TRUE,IF(Search!$L$7="N","N",1),""))</f>
        <v/>
      </c>
      <c r="S48" s="9" t="str">
        <f>IF(Search!$L$8="","",IF(ISNUMBER(SEARCH("Stick",$AU48))=TRUE,IF(Search!$L$8="N","N",1),""))</f>
        <v/>
      </c>
      <c r="T48" s="9" t="str">
        <f>IF(Search!$O$4="","",IF(COUNTA($AW48)=1,IF(Search!$O$4="N","N",1),""))</f>
        <v/>
      </c>
      <c r="U48" s="9" t="str">
        <f>IF(Search!$O$5="","",IF($AW48="","",IF($AW48&lt;Search!$O$5,"",1)))</f>
        <v/>
      </c>
      <c r="V48" s="9" t="str">
        <f>IF(Search!$O$6="","",IF($AW48="","",IF($AW48&gt;Search!$O$6,"",1)))</f>
        <v/>
      </c>
      <c r="W48" s="9" t="str">
        <f>IF(Search!$U$4="","",IF($AX48="","",1))</f>
        <v/>
      </c>
      <c r="X48" s="9" t="str">
        <f>IF(Search!$U$5="","",IF(ISNUMBER(SEARCH(Search!$U$5,$AX48))=TRUE,IF(Search!$U$5="N","N",1),""))</f>
        <v/>
      </c>
      <c r="Y48" s="9" t="str">
        <f>IF(Search!$U$6="","",IF($AY48&lt;Search!$U$6,"",1))</f>
        <v/>
      </c>
      <c r="Z48" s="9" t="str">
        <f>IF(Search!$R$4="","",IF(Inventory!$BA48&lt;Search!$R$4,"",1))</f>
        <v/>
      </c>
      <c r="AA48" s="9" t="str">
        <f>IF(Search!$R$5="","",IF($BA48&gt;Search!$R$5,"",1))</f>
        <v/>
      </c>
      <c r="AB48" s="9" t="str">
        <f>IF(Search!$R$6="","",IF($BB48&lt;Search!$R$6,"",1))</f>
        <v/>
      </c>
      <c r="AC48" s="9" t="str">
        <f>IF(Search!$R$7="","",IF($BB48&lt;Search!$R$7,"",1))</f>
        <v/>
      </c>
      <c r="AD48" s="45" t="str">
        <f>IF(COUNTIF($A48:$AC48,"n")&gt;0,"",IF(SUM($A48:$AC48)=COUNTA(Search!$C$4:$C$8,Search!$F$4:$F$8,Search!$I$4:$I$6,Search!$I$8,Search!$L$4:$L$8,Search!$O$4:$O$8,Search!$R$4:$R$7,Search!$U$4:$U$7)-COUNTIF(Search!$C$4:$U$7,"n"),1+LARGE($AD$1:AD47,1),""))</f>
        <v/>
      </c>
      <c r="AE48" s="45" t="str">
        <f t="shared" si="0"/>
        <v/>
      </c>
      <c r="AF48" s="45" t="str">
        <f>IF(AD48="","",COUNTIF($AE$1:$AE47,$AE48)+RANK($AE48,$AE$2:$AE$10540,1))</f>
        <v/>
      </c>
      <c r="AG48" s="45" t="str">
        <f t="shared" si="1"/>
        <v/>
      </c>
      <c r="AH48" s="45" t="str">
        <f>IF($AD48="","",COUNTIF($AG$1:$AG47,$AG48)+RANK($AG48,$AG$1:$AG$10539,0))</f>
        <v/>
      </c>
      <c r="AI48" s="10" t="str">
        <f t="shared" si="2"/>
        <v>1971-72 Topps #57 Jim Dorey TOR    /   $</v>
      </c>
      <c r="AJ48" s="11">
        <v>1971</v>
      </c>
      <c r="AK48" s="17">
        <v>72</v>
      </c>
      <c r="AL48" s="12" t="s">
        <v>48</v>
      </c>
      <c r="AM48" s="10">
        <v>57</v>
      </c>
      <c r="AN48" s="12" t="s">
        <v>55</v>
      </c>
      <c r="AO48" s="9" t="s">
        <v>1904</v>
      </c>
      <c r="AP48" s="9"/>
      <c r="AQ48" s="9"/>
      <c r="AR48" s="14"/>
      <c r="AS48" s="9"/>
      <c r="AT48" s="9"/>
      <c r="AU48" s="9"/>
      <c r="AV48" s="13"/>
      <c r="AW48" s="13"/>
      <c r="AX48" s="9"/>
      <c r="AY48" s="9"/>
      <c r="AZ48" s="9"/>
      <c r="BA48" s="33"/>
      <c r="BB48" s="33"/>
      <c r="BC48" s="36"/>
      <c r="BD48" s="12" t="s">
        <v>1771</v>
      </c>
    </row>
    <row r="49" spans="1:56" s="12" customFormat="1" x14ac:dyDescent="0.2">
      <c r="A49" s="9" t="str">
        <f>IF(Search!$C$5="","",IF(COUNTA(Inventory!$AP49)=1,1,""))</f>
        <v/>
      </c>
      <c r="B49" s="9" t="str">
        <f>IF(Search!$C$4="","",IF(ISNUMBER(SEARCH(Search!$C$4,$AR49))=TRUE,1,""))</f>
        <v/>
      </c>
      <c r="C49" s="9" t="str">
        <f>IF(Search!$C$6="x",IF(COUNTA($AQ49)=1,1,"N"),IF(COUNTA($AQ49)=1,"N",""))</f>
        <v/>
      </c>
      <c r="D49" s="9" t="str">
        <f>IF(Search!$O$8="","",IF(ISNUMBER(SEARCH(Search!$O$8,$BD49))=TRUE,1,""))</f>
        <v/>
      </c>
      <c r="E49" s="9" t="str">
        <f>IF(Search!$C$7="","",IF(ISNUMBER(SEARCH(Search!$C$7,$AN49))=TRUE,1,""))</f>
        <v/>
      </c>
      <c r="F49" s="9" t="str">
        <f>IF(Search!$C$8="","",IF(ISNUMBER(SEARCH(Search!$C$8,$AO49))=TRUE,1,""))</f>
        <v/>
      </c>
      <c r="G49" s="9" t="str">
        <f>IF(Search!$F$4="","",IF(Inventory!$AJ49&lt;Search!$F$4,"",1))</f>
        <v/>
      </c>
      <c r="H49" s="9" t="str">
        <f>IF(Search!$F$5="","",IF(Inventory!$AJ49&gt;Search!$F$5,"",1))</f>
        <v/>
      </c>
      <c r="I49" s="9" t="str">
        <f>IF(Search!$F$7="","",IF(Search!$F$8="",IF(ISNUMBER(SEARCH(Search!$F$7,$AL49))=TRUE,1,""),""))</f>
        <v/>
      </c>
      <c r="J49" s="9" t="str">
        <f>IF($AL49=Search!$F$8,1,"")</f>
        <v/>
      </c>
      <c r="K49" s="9" t="str">
        <f>IF(Search!$I$4="","",IF(COUNTA($AS49)=1,IF(Search!$I$4="N","N",1),""))</f>
        <v/>
      </c>
      <c r="L49" s="9" t="str">
        <f>IF(Search!$I$5="","",IF($AS49="RC",1,""))</f>
        <v/>
      </c>
      <c r="M49" s="9" t="str">
        <f>IF(Search!$I$6="","",IF($AS49="RCP",1,""))</f>
        <v/>
      </c>
      <c r="N49" s="9" t="str">
        <f>IF(Search!$I$8="","",IF(COUNTA($AT49)=1,IF(Search!$I$8="N","N",1),""))</f>
        <v/>
      </c>
      <c r="O49" s="9" t="str">
        <f>IF(Search!$L$4="","",IF(COUNTA($AU49)=1,IF(Search!$L$4="N","N",1),""))</f>
        <v/>
      </c>
      <c r="P49" s="9" t="str">
        <f>IF(Search!$L$5="","",IF(ISNUMBER(SEARCH("Jersey",$AU49))=TRUE,IF(Search!$L$5="N","N",1),""))</f>
        <v/>
      </c>
      <c r="Q49" s="9" t="str">
        <f>IF(Search!$L$6="","",IF(ISNUMBER(SEARCH("Patch",$AU49))=TRUE,IF(Search!$L$6="N","N",1),""))</f>
        <v/>
      </c>
      <c r="R49" s="9" t="str">
        <f>IF(Search!$L$7="","",IF(ISNUMBER(SEARCH("Shield",$AU49))=TRUE,IF(Search!$L$7="N","N",1),""))</f>
        <v/>
      </c>
      <c r="S49" s="9" t="str">
        <f>IF(Search!$L$8="","",IF(ISNUMBER(SEARCH("Stick",$AU49))=TRUE,IF(Search!$L$8="N","N",1),""))</f>
        <v/>
      </c>
      <c r="T49" s="9" t="str">
        <f>IF(Search!$O$4="","",IF(COUNTA($AW49)=1,IF(Search!$O$4="N","N",1),""))</f>
        <v/>
      </c>
      <c r="U49" s="9" t="str">
        <f>IF(Search!$O$5="","",IF($AW49="","",IF($AW49&lt;Search!$O$5,"",1)))</f>
        <v/>
      </c>
      <c r="V49" s="9" t="str">
        <f>IF(Search!$O$6="","",IF($AW49="","",IF($AW49&gt;Search!$O$6,"",1)))</f>
        <v/>
      </c>
      <c r="W49" s="9" t="str">
        <f>IF(Search!$U$4="","",IF($AX49="","",1))</f>
        <v/>
      </c>
      <c r="X49" s="9" t="str">
        <f>IF(Search!$U$5="","",IF(ISNUMBER(SEARCH(Search!$U$5,$AX49))=TRUE,IF(Search!$U$5="N","N",1),""))</f>
        <v/>
      </c>
      <c r="Y49" s="9" t="str">
        <f>IF(Search!$U$6="","",IF($AY49&lt;Search!$U$6,"",1))</f>
        <v/>
      </c>
      <c r="Z49" s="9" t="str">
        <f>IF(Search!$R$4="","",IF(Inventory!$BA49&lt;Search!$R$4,"",1))</f>
        <v/>
      </c>
      <c r="AA49" s="9" t="str">
        <f>IF(Search!$R$5="","",IF($BA49&gt;Search!$R$5,"",1))</f>
        <v/>
      </c>
      <c r="AB49" s="9" t="str">
        <f>IF(Search!$R$6="","",IF($BB49&lt;Search!$R$6,"",1))</f>
        <v/>
      </c>
      <c r="AC49" s="9" t="str">
        <f>IF(Search!$R$7="","",IF($BB49&lt;Search!$R$7,"",1))</f>
        <v/>
      </c>
      <c r="AD49" s="45" t="str">
        <f>IF(COUNTIF($A49:$AC49,"n")&gt;0,"",IF(SUM($A49:$AC49)=COUNTA(Search!$C$4:$C$8,Search!$F$4:$F$8,Search!$I$4:$I$6,Search!$I$8,Search!$L$4:$L$8,Search!$O$4:$O$8,Search!$R$4:$R$7,Search!$U$4:$U$7)-COUNTIF(Search!$C$4:$U$7,"n"),1+LARGE($AD$1:AD48,1),""))</f>
        <v/>
      </c>
      <c r="AE49" s="45" t="str">
        <f t="shared" si="0"/>
        <v/>
      </c>
      <c r="AF49" s="45" t="str">
        <f>IF(AD49="","",COUNTIF($AE$1:$AE48,$AE49)+RANK($AE49,$AE$2:$AE$10540,1))</f>
        <v/>
      </c>
      <c r="AG49" s="45" t="str">
        <f t="shared" si="1"/>
        <v/>
      </c>
      <c r="AH49" s="45" t="str">
        <f>IF($AD49="","",COUNTIF($AG$1:$AG48,$AG49)+RANK($AG49,$AG$1:$AG$10539,0))</f>
        <v/>
      </c>
      <c r="AI49" s="10" t="str">
        <f t="shared" si="2"/>
        <v>1971-72 Topps #67 Paul Henderson TOR    /   $</v>
      </c>
      <c r="AJ49" s="11">
        <v>1971</v>
      </c>
      <c r="AK49" s="17">
        <v>72</v>
      </c>
      <c r="AL49" s="12" t="s">
        <v>48</v>
      </c>
      <c r="AM49" s="10">
        <v>67</v>
      </c>
      <c r="AN49" s="12" t="s">
        <v>63</v>
      </c>
      <c r="AO49" s="9" t="s">
        <v>1904</v>
      </c>
      <c r="AP49" s="9"/>
      <c r="AQ49" s="9"/>
      <c r="AR49" s="14"/>
      <c r="AS49" s="9"/>
      <c r="AT49" s="9"/>
      <c r="AU49" s="9"/>
      <c r="AV49" s="13"/>
      <c r="AW49" s="13"/>
      <c r="AX49" s="9"/>
      <c r="AY49" s="9"/>
      <c r="AZ49" s="9"/>
      <c r="BA49" s="33"/>
      <c r="BB49" s="33"/>
      <c r="BC49" s="36"/>
      <c r="BD49" s="12" t="s">
        <v>1771</v>
      </c>
    </row>
    <row r="50" spans="1:56" s="12" customFormat="1" x14ac:dyDescent="0.2">
      <c r="A50" s="9" t="str">
        <f>IF(Search!$C$5="","",IF(COUNTA(Inventory!$AP50)=1,1,""))</f>
        <v/>
      </c>
      <c r="B50" s="9" t="str">
        <f>IF(Search!$C$4="","",IF(ISNUMBER(SEARCH(Search!$C$4,$AR50))=TRUE,1,""))</f>
        <v/>
      </c>
      <c r="C50" s="9" t="str">
        <f>IF(Search!$C$6="x",IF(COUNTA($AQ50)=1,1,"N"),IF(COUNTA($AQ50)=1,"N",""))</f>
        <v/>
      </c>
      <c r="D50" s="9" t="str">
        <f>IF(Search!$O$8="","",IF(ISNUMBER(SEARCH(Search!$O$8,$BD50))=TRUE,1,""))</f>
        <v/>
      </c>
      <c r="E50" s="9" t="str">
        <f>IF(Search!$C$7="","",IF(ISNUMBER(SEARCH(Search!$C$7,$AN50))=TRUE,1,""))</f>
        <v/>
      </c>
      <c r="F50" s="9" t="str">
        <f>IF(Search!$C$8="","",IF(ISNUMBER(SEARCH(Search!$C$8,$AO50))=TRUE,1,""))</f>
        <v/>
      </c>
      <c r="G50" s="9" t="str">
        <f>IF(Search!$F$4="","",IF(Inventory!$AJ50&lt;Search!$F$4,"",1))</f>
        <v/>
      </c>
      <c r="H50" s="9" t="str">
        <f>IF(Search!$F$5="","",IF(Inventory!$AJ50&gt;Search!$F$5,"",1))</f>
        <v/>
      </c>
      <c r="I50" s="9" t="str">
        <f>IF(Search!$F$7="","",IF(Search!$F$8="",IF(ISNUMBER(SEARCH(Search!$F$7,$AL50))=TRUE,1,""),""))</f>
        <v/>
      </c>
      <c r="J50" s="9" t="str">
        <f>IF($AL50=Search!$F$8,1,"")</f>
        <v/>
      </c>
      <c r="K50" s="9" t="str">
        <f>IF(Search!$I$4="","",IF(COUNTA($AS50)=1,IF(Search!$I$4="N","N",1),""))</f>
        <v/>
      </c>
      <c r="L50" s="9" t="str">
        <f>IF(Search!$I$5="","",IF($AS50="RC",1,""))</f>
        <v/>
      </c>
      <c r="M50" s="9" t="str">
        <f>IF(Search!$I$6="","",IF($AS50="RCP",1,""))</f>
        <v/>
      </c>
      <c r="N50" s="9" t="str">
        <f>IF(Search!$I$8="","",IF(COUNTA($AT50)=1,IF(Search!$I$8="N","N",1),""))</f>
        <v/>
      </c>
      <c r="O50" s="9" t="str">
        <f>IF(Search!$L$4="","",IF(COUNTA($AU50)=1,IF(Search!$L$4="N","N",1),""))</f>
        <v/>
      </c>
      <c r="P50" s="9" t="str">
        <f>IF(Search!$L$5="","",IF(ISNUMBER(SEARCH("Jersey",$AU50))=TRUE,IF(Search!$L$5="N","N",1),""))</f>
        <v/>
      </c>
      <c r="Q50" s="9" t="str">
        <f>IF(Search!$L$6="","",IF(ISNUMBER(SEARCH("Patch",$AU50))=TRUE,IF(Search!$L$6="N","N",1),""))</f>
        <v/>
      </c>
      <c r="R50" s="9" t="str">
        <f>IF(Search!$L$7="","",IF(ISNUMBER(SEARCH("Shield",$AU50))=TRUE,IF(Search!$L$7="N","N",1),""))</f>
        <v/>
      </c>
      <c r="S50" s="9" t="str">
        <f>IF(Search!$L$8="","",IF(ISNUMBER(SEARCH("Stick",$AU50))=TRUE,IF(Search!$L$8="N","N",1),""))</f>
        <v/>
      </c>
      <c r="T50" s="9" t="str">
        <f>IF(Search!$O$4="","",IF(COUNTA($AW50)=1,IF(Search!$O$4="N","N",1),""))</f>
        <v/>
      </c>
      <c r="U50" s="9" t="str">
        <f>IF(Search!$O$5="","",IF($AW50="","",IF($AW50&lt;Search!$O$5,"",1)))</f>
        <v/>
      </c>
      <c r="V50" s="9" t="str">
        <f>IF(Search!$O$6="","",IF($AW50="","",IF($AW50&gt;Search!$O$6,"",1)))</f>
        <v/>
      </c>
      <c r="W50" s="9" t="str">
        <f>IF(Search!$U$4="","",IF($AX50="","",1))</f>
        <v/>
      </c>
      <c r="X50" s="9" t="str">
        <f>IF(Search!$U$5="","",IF(ISNUMBER(SEARCH(Search!$U$5,$AX50))=TRUE,IF(Search!$U$5="N","N",1),""))</f>
        <v/>
      </c>
      <c r="Y50" s="9" t="str">
        <f>IF(Search!$U$6="","",IF($AY50&lt;Search!$U$6,"",1))</f>
        <v/>
      </c>
      <c r="Z50" s="9" t="str">
        <f>IF(Search!$R$4="","",IF(Inventory!$BA50&lt;Search!$R$4,"",1))</f>
        <v/>
      </c>
      <c r="AA50" s="9" t="str">
        <f>IF(Search!$R$5="","",IF($BA50&gt;Search!$R$5,"",1))</f>
        <v/>
      </c>
      <c r="AB50" s="9" t="str">
        <f>IF(Search!$R$6="","",IF($BB50&lt;Search!$R$6,"",1))</f>
        <v/>
      </c>
      <c r="AC50" s="9" t="str">
        <f>IF(Search!$R$7="","",IF($BB50&lt;Search!$R$7,"",1))</f>
        <v/>
      </c>
      <c r="AD50" s="45" t="str">
        <f>IF(COUNTIF($A50:$AC50,"n")&gt;0,"",IF(SUM($A50:$AC50)=COUNTA(Search!$C$4:$C$8,Search!$F$4:$F$8,Search!$I$4:$I$6,Search!$I$8,Search!$L$4:$L$8,Search!$O$4:$O$8,Search!$R$4:$R$7,Search!$U$4:$U$7)-COUNTIF(Search!$C$4:$U$7,"n"),1+LARGE($AD$1:AD49,1),""))</f>
        <v/>
      </c>
      <c r="AE50" s="45" t="str">
        <f t="shared" si="0"/>
        <v/>
      </c>
      <c r="AF50" s="45" t="str">
        <f>IF(AD50="","",COUNTIF($AE$1:$AE49,$AE50)+RANK($AE50,$AE$2:$AE$10540,1))</f>
        <v/>
      </c>
      <c r="AG50" s="45" t="str">
        <f t="shared" si="1"/>
        <v/>
      </c>
      <c r="AH50" s="45" t="str">
        <f>IF($AD50="","",COUNTIF($AG$1:$AG49,$AG50)+RANK($AG50,$AG$1:$AG$10539,0))</f>
        <v/>
      </c>
      <c r="AI50" s="10" t="str">
        <f t="shared" si="2"/>
        <v>1971-72 Topps #80 Dave Keon TOR    /   $</v>
      </c>
      <c r="AJ50" s="11">
        <v>1971</v>
      </c>
      <c r="AK50" s="17">
        <v>72</v>
      </c>
      <c r="AL50" s="12" t="s">
        <v>48</v>
      </c>
      <c r="AM50" s="10">
        <v>80</v>
      </c>
      <c r="AN50" s="12" t="s">
        <v>65</v>
      </c>
      <c r="AO50" s="9" t="s">
        <v>1904</v>
      </c>
      <c r="AP50" s="9"/>
      <c r="AQ50" s="9"/>
      <c r="AR50" s="14"/>
      <c r="AS50" s="9"/>
      <c r="AT50" s="9"/>
      <c r="AU50" s="9"/>
      <c r="AV50" s="13"/>
      <c r="AW50" s="13"/>
      <c r="AX50" s="9"/>
      <c r="AY50" s="9"/>
      <c r="AZ50" s="9"/>
      <c r="BA50" s="33"/>
      <c r="BB50" s="33"/>
      <c r="BC50" s="36"/>
      <c r="BD50" s="12" t="s">
        <v>1771</v>
      </c>
    </row>
    <row r="51" spans="1:56" s="12" customFormat="1" x14ac:dyDescent="0.2">
      <c r="A51" s="9" t="str">
        <f>IF(Search!$C$5="","",IF(COUNTA(Inventory!$AP51)=1,1,""))</f>
        <v/>
      </c>
      <c r="B51" s="9" t="str">
        <f>IF(Search!$C$4="","",IF(ISNUMBER(SEARCH(Search!$C$4,$AR51))=TRUE,1,""))</f>
        <v/>
      </c>
      <c r="C51" s="9" t="str">
        <f>IF(Search!$C$6="x",IF(COUNTA($AQ51)=1,1,"N"),IF(COUNTA($AQ51)=1,"N",""))</f>
        <v/>
      </c>
      <c r="D51" s="9" t="str">
        <f>IF(Search!$O$8="","",IF(ISNUMBER(SEARCH(Search!$O$8,$BD51))=TRUE,1,""))</f>
        <v/>
      </c>
      <c r="E51" s="9" t="str">
        <f>IF(Search!$C$7="","",IF(ISNUMBER(SEARCH(Search!$C$7,$AN51))=TRUE,1,""))</f>
        <v/>
      </c>
      <c r="F51" s="9" t="str">
        <f>IF(Search!$C$8="","",IF(ISNUMBER(SEARCH(Search!$C$8,$AO51))=TRUE,1,""))</f>
        <v/>
      </c>
      <c r="G51" s="9" t="str">
        <f>IF(Search!$F$4="","",IF(Inventory!$AJ51&lt;Search!$F$4,"",1))</f>
        <v/>
      </c>
      <c r="H51" s="9" t="str">
        <f>IF(Search!$F$5="","",IF(Inventory!$AJ51&gt;Search!$F$5,"",1))</f>
        <v/>
      </c>
      <c r="I51" s="9" t="str">
        <f>IF(Search!$F$7="","",IF(Search!$F$8="",IF(ISNUMBER(SEARCH(Search!$F$7,$AL51))=TRUE,1,""),""))</f>
        <v/>
      </c>
      <c r="J51" s="9" t="str">
        <f>IF($AL51=Search!$F$8,1,"")</f>
        <v/>
      </c>
      <c r="K51" s="9" t="str">
        <f>IF(Search!$I$4="","",IF(COUNTA($AS51)=1,IF(Search!$I$4="N","N",1),""))</f>
        <v/>
      </c>
      <c r="L51" s="9" t="str">
        <f>IF(Search!$I$5="","",IF($AS51="RC",1,""))</f>
        <v/>
      </c>
      <c r="M51" s="9" t="str">
        <f>IF(Search!$I$6="","",IF($AS51="RCP",1,""))</f>
        <v/>
      </c>
      <c r="N51" s="9" t="str">
        <f>IF(Search!$I$8="","",IF(COUNTA($AT51)=1,IF(Search!$I$8="N","N",1),""))</f>
        <v/>
      </c>
      <c r="O51" s="9" t="str">
        <f>IF(Search!$L$4="","",IF(COUNTA($AU51)=1,IF(Search!$L$4="N","N",1),""))</f>
        <v/>
      </c>
      <c r="P51" s="9" t="str">
        <f>IF(Search!$L$5="","",IF(ISNUMBER(SEARCH("Jersey",$AU51))=TRUE,IF(Search!$L$5="N","N",1),""))</f>
        <v/>
      </c>
      <c r="Q51" s="9" t="str">
        <f>IF(Search!$L$6="","",IF(ISNUMBER(SEARCH("Patch",$AU51))=TRUE,IF(Search!$L$6="N","N",1),""))</f>
        <v/>
      </c>
      <c r="R51" s="9" t="str">
        <f>IF(Search!$L$7="","",IF(ISNUMBER(SEARCH("Shield",$AU51))=TRUE,IF(Search!$L$7="N","N",1),""))</f>
        <v/>
      </c>
      <c r="S51" s="9" t="str">
        <f>IF(Search!$L$8="","",IF(ISNUMBER(SEARCH("Stick",$AU51))=TRUE,IF(Search!$L$8="N","N",1),""))</f>
        <v/>
      </c>
      <c r="T51" s="9" t="str">
        <f>IF(Search!$O$4="","",IF(COUNTA($AW51)=1,IF(Search!$O$4="N","N",1),""))</f>
        <v/>
      </c>
      <c r="U51" s="9" t="str">
        <f>IF(Search!$O$5="","",IF($AW51="","",IF($AW51&lt;Search!$O$5,"",1)))</f>
        <v/>
      </c>
      <c r="V51" s="9" t="str">
        <f>IF(Search!$O$6="","",IF($AW51="","",IF($AW51&gt;Search!$O$6,"",1)))</f>
        <v/>
      </c>
      <c r="W51" s="9" t="str">
        <f>IF(Search!$U$4="","",IF($AX51="","",1))</f>
        <v/>
      </c>
      <c r="X51" s="9" t="str">
        <f>IF(Search!$U$5="","",IF(ISNUMBER(SEARCH(Search!$U$5,$AX51))=TRUE,IF(Search!$U$5="N","N",1),""))</f>
        <v/>
      </c>
      <c r="Y51" s="9" t="str">
        <f>IF(Search!$U$6="","",IF($AY51&lt;Search!$U$6,"",1))</f>
        <v/>
      </c>
      <c r="Z51" s="9" t="str">
        <f>IF(Search!$R$4="","",IF(Inventory!$BA51&lt;Search!$R$4,"",1))</f>
        <v/>
      </c>
      <c r="AA51" s="9" t="str">
        <f>IF(Search!$R$5="","",IF($BA51&gt;Search!$R$5,"",1))</f>
        <v/>
      </c>
      <c r="AB51" s="9" t="str">
        <f>IF(Search!$R$6="","",IF($BB51&lt;Search!$R$6,"",1))</f>
        <v/>
      </c>
      <c r="AC51" s="9" t="str">
        <f>IF(Search!$R$7="","",IF($BB51&lt;Search!$R$7,"",1))</f>
        <v/>
      </c>
      <c r="AD51" s="45" t="str">
        <f>IF(COUNTIF($A51:$AC51,"n")&gt;0,"",IF(SUM($A51:$AC51)=COUNTA(Search!$C$4:$C$8,Search!$F$4:$F$8,Search!$I$4:$I$6,Search!$I$8,Search!$L$4:$L$8,Search!$O$4:$O$8,Search!$R$4:$R$7,Search!$U$4:$U$7)-COUNTIF(Search!$C$4:$U$7,"n"),1+LARGE($AD$1:AD50,1),""))</f>
        <v/>
      </c>
      <c r="AE51" s="45" t="str">
        <f t="shared" si="0"/>
        <v/>
      </c>
      <c r="AF51" s="45" t="str">
        <f>IF(AD51="","",COUNTIF($AE$1:$AE50,$AE51)+RANK($AE51,$AE$2:$AE$10540,1))</f>
        <v/>
      </c>
      <c r="AG51" s="45" t="str">
        <f t="shared" si="1"/>
        <v/>
      </c>
      <c r="AH51" s="45" t="str">
        <f>IF($AD51="","",COUNTIF($AG$1:$AG50,$AG51)+RANK($AG51,$AG$1:$AG$10539,0))</f>
        <v/>
      </c>
      <c r="AI51" s="10" t="str">
        <f t="shared" si="2"/>
        <v>1971-72 Topps #92 Mike Pelyk TOR    /   $</v>
      </c>
      <c r="AJ51" s="11">
        <v>1971</v>
      </c>
      <c r="AK51" s="17">
        <v>72</v>
      </c>
      <c r="AL51" s="12" t="s">
        <v>48</v>
      </c>
      <c r="AM51" s="10">
        <v>92</v>
      </c>
      <c r="AN51" s="12" t="s">
        <v>56</v>
      </c>
      <c r="AO51" s="9" t="s">
        <v>1904</v>
      </c>
      <c r="AP51" s="9"/>
      <c r="AQ51" s="9"/>
      <c r="AR51" s="14"/>
      <c r="AS51" s="9"/>
      <c r="AT51" s="9"/>
      <c r="AU51" s="9"/>
      <c r="AV51" s="13"/>
      <c r="AW51" s="13"/>
      <c r="AX51" s="9"/>
      <c r="AY51" s="9"/>
      <c r="AZ51" s="9"/>
      <c r="BA51" s="33"/>
      <c r="BB51" s="33"/>
      <c r="BC51" s="36"/>
      <c r="BD51" s="12" t="s">
        <v>1771</v>
      </c>
    </row>
    <row r="52" spans="1:56" s="12" customFormat="1" x14ac:dyDescent="0.2">
      <c r="A52" s="9" t="str">
        <f>IF(Search!$C$5="","",IF(COUNTA(Inventory!$AP52)=1,1,""))</f>
        <v/>
      </c>
      <c r="B52" s="9" t="str">
        <f>IF(Search!$C$4="","",IF(ISNUMBER(SEARCH(Search!$C$4,$AR52))=TRUE,1,""))</f>
        <v/>
      </c>
      <c r="C52" s="9" t="str">
        <f>IF(Search!$C$6="x",IF(COUNTA($AQ52)=1,1,"N"),IF(COUNTA($AQ52)=1,"N",""))</f>
        <v/>
      </c>
      <c r="D52" s="9" t="str">
        <f>IF(Search!$O$8="","",IF(ISNUMBER(SEARCH(Search!$O$8,$BD52))=TRUE,1,""))</f>
        <v/>
      </c>
      <c r="E52" s="9" t="str">
        <f>IF(Search!$C$7="","",IF(ISNUMBER(SEARCH(Search!$C$7,$AN52))=TRUE,1,""))</f>
        <v/>
      </c>
      <c r="F52" s="9" t="str">
        <f>IF(Search!$C$8="","",IF(ISNUMBER(SEARCH(Search!$C$8,$AO52))=TRUE,1,""))</f>
        <v/>
      </c>
      <c r="G52" s="9" t="str">
        <f>IF(Search!$F$4="","",IF(Inventory!$AJ52&lt;Search!$F$4,"",1))</f>
        <v/>
      </c>
      <c r="H52" s="9" t="str">
        <f>IF(Search!$F$5="","",IF(Inventory!$AJ52&gt;Search!$F$5,"",1))</f>
        <v/>
      </c>
      <c r="I52" s="9" t="str">
        <f>IF(Search!$F$7="","",IF(Search!$F$8="",IF(ISNUMBER(SEARCH(Search!$F$7,$AL52))=TRUE,1,""),""))</f>
        <v/>
      </c>
      <c r="J52" s="9" t="str">
        <f>IF($AL52=Search!$F$8,1,"")</f>
        <v/>
      </c>
      <c r="K52" s="9" t="str">
        <f>IF(Search!$I$4="","",IF(COUNTA($AS52)=1,IF(Search!$I$4="N","N",1),""))</f>
        <v/>
      </c>
      <c r="L52" s="9" t="str">
        <f>IF(Search!$I$5="","",IF($AS52="RC",1,""))</f>
        <v/>
      </c>
      <c r="M52" s="9" t="str">
        <f>IF(Search!$I$6="","",IF($AS52="RCP",1,""))</f>
        <v/>
      </c>
      <c r="N52" s="9" t="str">
        <f>IF(Search!$I$8="","",IF(COUNTA($AT52)=1,IF(Search!$I$8="N","N",1),""))</f>
        <v/>
      </c>
      <c r="O52" s="9" t="str">
        <f>IF(Search!$L$4="","",IF(COUNTA($AU52)=1,IF(Search!$L$4="N","N",1),""))</f>
        <v/>
      </c>
      <c r="P52" s="9" t="str">
        <f>IF(Search!$L$5="","",IF(ISNUMBER(SEARCH("Jersey",$AU52))=TRUE,IF(Search!$L$5="N","N",1),""))</f>
        <v/>
      </c>
      <c r="Q52" s="9" t="str">
        <f>IF(Search!$L$6="","",IF(ISNUMBER(SEARCH("Patch",$AU52))=TRUE,IF(Search!$L$6="N","N",1),""))</f>
        <v/>
      </c>
      <c r="R52" s="9" t="str">
        <f>IF(Search!$L$7="","",IF(ISNUMBER(SEARCH("Shield",$AU52))=TRUE,IF(Search!$L$7="N","N",1),""))</f>
        <v/>
      </c>
      <c r="S52" s="9" t="str">
        <f>IF(Search!$L$8="","",IF(ISNUMBER(SEARCH("Stick",$AU52))=TRUE,IF(Search!$L$8="N","N",1),""))</f>
        <v/>
      </c>
      <c r="T52" s="9" t="str">
        <f>IF(Search!$O$4="","",IF(COUNTA($AW52)=1,IF(Search!$O$4="N","N",1),""))</f>
        <v/>
      </c>
      <c r="U52" s="9" t="str">
        <f>IF(Search!$O$5="","",IF($AW52="","",IF($AW52&lt;Search!$O$5,"",1)))</f>
        <v/>
      </c>
      <c r="V52" s="9" t="str">
        <f>IF(Search!$O$6="","",IF($AW52="","",IF($AW52&gt;Search!$O$6,"",1)))</f>
        <v/>
      </c>
      <c r="W52" s="9" t="str">
        <f>IF(Search!$U$4="","",IF($AX52="","",1))</f>
        <v/>
      </c>
      <c r="X52" s="9" t="str">
        <f>IF(Search!$U$5="","",IF(ISNUMBER(SEARCH(Search!$U$5,$AX52))=TRUE,IF(Search!$U$5="N","N",1),""))</f>
        <v/>
      </c>
      <c r="Y52" s="9" t="str">
        <f>IF(Search!$U$6="","",IF($AY52&lt;Search!$U$6,"",1))</f>
        <v/>
      </c>
      <c r="Z52" s="9" t="str">
        <f>IF(Search!$R$4="","",IF(Inventory!$BA52&lt;Search!$R$4,"",1))</f>
        <v/>
      </c>
      <c r="AA52" s="9" t="str">
        <f>IF(Search!$R$5="","",IF($BA52&gt;Search!$R$5,"",1))</f>
        <v/>
      </c>
      <c r="AB52" s="9" t="str">
        <f>IF(Search!$R$6="","",IF($BB52&lt;Search!$R$6,"",1))</f>
        <v/>
      </c>
      <c r="AC52" s="9" t="str">
        <f>IF(Search!$R$7="","",IF($BB52&lt;Search!$R$7,"",1))</f>
        <v/>
      </c>
      <c r="AD52" s="45" t="str">
        <f>IF(COUNTIF($A52:$AC52,"n")&gt;0,"",IF(SUM($A52:$AC52)=COUNTA(Search!$C$4:$C$8,Search!$F$4:$F$8,Search!$I$4:$I$6,Search!$I$8,Search!$L$4:$L$8,Search!$O$4:$O$8,Search!$R$4:$R$7,Search!$U$4:$U$7)-COUNTIF(Search!$C$4:$U$7,"n"),1+LARGE($AD$1:AD51,1),""))</f>
        <v/>
      </c>
      <c r="AE52" s="45" t="str">
        <f t="shared" si="0"/>
        <v/>
      </c>
      <c r="AF52" s="45" t="str">
        <f>IF(AD52="","",COUNTIF($AE$1:$AE51,$AE52)+RANK($AE52,$AE$2:$AE$10540,1))</f>
        <v/>
      </c>
      <c r="AG52" s="45" t="str">
        <f t="shared" si="1"/>
        <v/>
      </c>
      <c r="AH52" s="45" t="str">
        <f>IF($AD52="","",COUNTIF($AG$1:$AG51,$AG52)+RANK($AG52,$AG$1:$AG$10539,0))</f>
        <v/>
      </c>
      <c r="AI52" s="10" t="str">
        <f t="shared" si="2"/>
        <v>1971-72 Topps #113 Ron Ellis TOR    /   $</v>
      </c>
      <c r="AJ52" s="11">
        <v>1971</v>
      </c>
      <c r="AK52" s="17">
        <v>72</v>
      </c>
      <c r="AL52" s="12" t="s">
        <v>48</v>
      </c>
      <c r="AM52" s="10">
        <v>113</v>
      </c>
      <c r="AN52" s="12" t="s">
        <v>67</v>
      </c>
      <c r="AO52" s="9" t="s">
        <v>1904</v>
      </c>
      <c r="AP52" s="9"/>
      <c r="AQ52" s="9"/>
      <c r="AR52" s="14"/>
      <c r="AS52" s="9"/>
      <c r="AT52" s="9"/>
      <c r="AU52" s="9"/>
      <c r="AV52" s="13"/>
      <c r="AW52" s="13"/>
      <c r="AX52" s="9"/>
      <c r="AY52" s="9"/>
      <c r="AZ52" s="9"/>
      <c r="BA52" s="33"/>
      <c r="BB52" s="33"/>
      <c r="BC52" s="36"/>
      <c r="BD52" s="12" t="s">
        <v>1771</v>
      </c>
    </row>
    <row r="53" spans="1:56" s="12" customFormat="1" x14ac:dyDescent="0.2">
      <c r="A53" s="9" t="str">
        <f>IF(Search!$C$5="","",IF(COUNTA(Inventory!$AP53)=1,1,""))</f>
        <v/>
      </c>
      <c r="B53" s="9" t="str">
        <f>IF(Search!$C$4="","",IF(ISNUMBER(SEARCH(Search!$C$4,$AR53))=TRUE,1,""))</f>
        <v/>
      </c>
      <c r="C53" s="9" t="str">
        <f>IF(Search!$C$6="x",IF(COUNTA($AQ53)=1,1,"N"),IF(COUNTA($AQ53)=1,"N",""))</f>
        <v/>
      </c>
      <c r="D53" s="9" t="str">
        <f>IF(Search!$O$8="","",IF(ISNUMBER(SEARCH(Search!$O$8,$BD53))=TRUE,1,""))</f>
        <v/>
      </c>
      <c r="E53" s="9" t="str">
        <f>IF(Search!$C$7="","",IF(ISNUMBER(SEARCH(Search!$C$7,$AN53))=TRUE,1,""))</f>
        <v/>
      </c>
      <c r="F53" s="9" t="str">
        <f>IF(Search!$C$8="","",IF(ISNUMBER(SEARCH(Search!$C$8,$AO53))=TRUE,1,""))</f>
        <v/>
      </c>
      <c r="G53" s="9" t="str">
        <f>IF(Search!$F$4="","",IF(Inventory!$AJ53&lt;Search!$F$4,"",1))</f>
        <v/>
      </c>
      <c r="H53" s="9" t="str">
        <f>IF(Search!$F$5="","",IF(Inventory!$AJ53&gt;Search!$F$5,"",1))</f>
        <v/>
      </c>
      <c r="I53" s="9" t="str">
        <f>IF(Search!$F$7="","",IF(Search!$F$8="",IF(ISNUMBER(SEARCH(Search!$F$7,$AL53))=TRUE,1,""),""))</f>
        <v/>
      </c>
      <c r="J53" s="9" t="str">
        <f>IF($AL53=Search!$F$8,1,"")</f>
        <v/>
      </c>
      <c r="K53" s="9" t="str">
        <f>IF(Search!$I$4="","",IF(COUNTA($AS53)=1,IF(Search!$I$4="N","N",1),""))</f>
        <v/>
      </c>
      <c r="L53" s="9" t="str">
        <f>IF(Search!$I$5="","",IF($AS53="RC",1,""))</f>
        <v/>
      </c>
      <c r="M53" s="9" t="str">
        <f>IF(Search!$I$6="","",IF($AS53="RCP",1,""))</f>
        <v/>
      </c>
      <c r="N53" s="9" t="str">
        <f>IF(Search!$I$8="","",IF(COUNTA($AT53)=1,IF(Search!$I$8="N","N",1),""))</f>
        <v/>
      </c>
      <c r="O53" s="9" t="str">
        <f>IF(Search!$L$4="","",IF(COUNTA($AU53)=1,IF(Search!$L$4="N","N",1),""))</f>
        <v/>
      </c>
      <c r="P53" s="9" t="str">
        <f>IF(Search!$L$5="","",IF(ISNUMBER(SEARCH("Jersey",$AU53))=TRUE,IF(Search!$L$5="N","N",1),""))</f>
        <v/>
      </c>
      <c r="Q53" s="9" t="str">
        <f>IF(Search!$L$6="","",IF(ISNUMBER(SEARCH("Patch",$AU53))=TRUE,IF(Search!$L$6="N","N",1),""))</f>
        <v/>
      </c>
      <c r="R53" s="9" t="str">
        <f>IF(Search!$L$7="","",IF(ISNUMBER(SEARCH("Shield",$AU53))=TRUE,IF(Search!$L$7="N","N",1),""))</f>
        <v/>
      </c>
      <c r="S53" s="9" t="str">
        <f>IF(Search!$L$8="","",IF(ISNUMBER(SEARCH("Stick",$AU53))=TRUE,IF(Search!$L$8="N","N",1),""))</f>
        <v/>
      </c>
      <c r="T53" s="9" t="str">
        <f>IF(Search!$O$4="","",IF(COUNTA($AW53)=1,IF(Search!$O$4="N","N",1),""))</f>
        <v/>
      </c>
      <c r="U53" s="9" t="str">
        <f>IF(Search!$O$5="","",IF($AW53="","",IF($AW53&lt;Search!$O$5,"",1)))</f>
        <v/>
      </c>
      <c r="V53" s="9" t="str">
        <f>IF(Search!$O$6="","",IF($AW53="","",IF($AW53&gt;Search!$O$6,"",1)))</f>
        <v/>
      </c>
      <c r="W53" s="9" t="str">
        <f>IF(Search!$U$4="","",IF($AX53="","",1))</f>
        <v/>
      </c>
      <c r="X53" s="9" t="str">
        <f>IF(Search!$U$5="","",IF(ISNUMBER(SEARCH(Search!$U$5,$AX53))=TRUE,IF(Search!$U$5="N","N",1),""))</f>
        <v/>
      </c>
      <c r="Y53" s="9" t="str">
        <f>IF(Search!$U$6="","",IF($AY53&lt;Search!$U$6,"",1))</f>
        <v/>
      </c>
      <c r="Z53" s="9" t="str">
        <f>IF(Search!$R$4="","",IF(Inventory!$BA53&lt;Search!$R$4,"",1))</f>
        <v/>
      </c>
      <c r="AA53" s="9" t="str">
        <f>IF(Search!$R$5="","",IF($BA53&gt;Search!$R$5,"",1))</f>
        <v/>
      </c>
      <c r="AB53" s="9" t="str">
        <f>IF(Search!$R$6="","",IF($BB53&lt;Search!$R$6,"",1))</f>
        <v/>
      </c>
      <c r="AC53" s="9" t="str">
        <f>IF(Search!$R$7="","",IF($BB53&lt;Search!$R$7,"",1))</f>
        <v/>
      </c>
      <c r="AD53" s="45" t="str">
        <f>IF(COUNTIF($A53:$AC53,"n")&gt;0,"",IF(SUM($A53:$AC53)=COUNTA(Search!$C$4:$C$8,Search!$F$4:$F$8,Search!$I$4:$I$6,Search!$I$8,Search!$L$4:$L$8,Search!$O$4:$O$8,Search!$R$4:$R$7,Search!$U$4:$U$7)-COUNTIF(Search!$C$4:$U$7,"n"),1+LARGE($AD$1:AD52,1),""))</f>
        <v/>
      </c>
      <c r="AE53" s="45" t="str">
        <f t="shared" si="0"/>
        <v/>
      </c>
      <c r="AF53" s="45" t="str">
        <f>IF(AD53="","",COUNTIF($AE$1:$AE52,$AE53)+RANK($AE53,$AE$2:$AE$10540,1))</f>
        <v/>
      </c>
      <c r="AG53" s="45" t="str">
        <f t="shared" si="1"/>
        <v/>
      </c>
      <c r="AH53" s="45" t="str">
        <f>IF($AD53="","",COUNTIF($AG$1:$AG52,$AG53)+RANK($AG53,$AG$1:$AG$10539,0))</f>
        <v/>
      </c>
      <c r="AI53" s="10" t="str">
        <f t="shared" si="2"/>
        <v>1971-72 Topps #131 Bernie Parent TOR    /   $</v>
      </c>
      <c r="AJ53" s="11">
        <v>1971</v>
      </c>
      <c r="AK53" s="17">
        <v>72</v>
      </c>
      <c r="AL53" s="12" t="s">
        <v>48</v>
      </c>
      <c r="AM53" s="10">
        <v>131</v>
      </c>
      <c r="AN53" s="12" t="s">
        <v>74</v>
      </c>
      <c r="AO53" s="9" t="s">
        <v>1904</v>
      </c>
      <c r="AP53" s="9"/>
      <c r="AQ53" s="9"/>
      <c r="AR53" s="14"/>
      <c r="AS53" s="9"/>
      <c r="AT53" s="9"/>
      <c r="AU53" s="9"/>
      <c r="AV53" s="13"/>
      <c r="AW53" s="13"/>
      <c r="AX53" s="9"/>
      <c r="AY53" s="9"/>
      <c r="AZ53" s="9"/>
      <c r="BA53" s="33"/>
      <c r="BB53" s="33"/>
      <c r="BC53" s="36"/>
      <c r="BD53" s="12" t="s">
        <v>1771</v>
      </c>
    </row>
    <row r="54" spans="1:56" s="12" customFormat="1" x14ac:dyDescent="0.2">
      <c r="A54" s="9" t="str">
        <f>IF(Search!$C$5="","",IF(COUNTA(Inventory!$AP54)=1,1,""))</f>
        <v/>
      </c>
      <c r="B54" s="9" t="str">
        <f>IF(Search!$C$4="","",IF(ISNUMBER(SEARCH(Search!$C$4,$AR54))=TRUE,1,""))</f>
        <v/>
      </c>
      <c r="C54" s="9" t="str">
        <f>IF(Search!$C$6="x",IF(COUNTA($AQ54)=1,1,"N"),IF(COUNTA($AQ54)=1,"N",""))</f>
        <v/>
      </c>
      <c r="D54" s="9" t="str">
        <f>IF(Search!$O$8="","",IF(ISNUMBER(SEARCH(Search!$O$8,$BD54))=TRUE,1,""))</f>
        <v/>
      </c>
      <c r="E54" s="9" t="str">
        <f>IF(Search!$C$7="","",IF(ISNUMBER(SEARCH(Search!$C$7,$AN54))=TRUE,1,""))</f>
        <v/>
      </c>
      <c r="F54" s="9" t="str">
        <f>IF(Search!$C$8="","",IF(ISNUMBER(SEARCH(Search!$C$8,$AO54))=TRUE,1,""))</f>
        <v/>
      </c>
      <c r="G54" s="9" t="str">
        <f>IF(Search!$F$4="","",IF(Inventory!$AJ54&lt;Search!$F$4,"",1))</f>
        <v/>
      </c>
      <c r="H54" s="9" t="str">
        <f>IF(Search!$F$5="","",IF(Inventory!$AJ54&gt;Search!$F$5,"",1))</f>
        <v/>
      </c>
      <c r="I54" s="9" t="str">
        <f>IF(Search!$F$7="","",IF(Search!$F$8="",IF(ISNUMBER(SEARCH(Search!$F$7,$AL54))=TRUE,1,""),""))</f>
        <v/>
      </c>
      <c r="J54" s="9" t="str">
        <f>IF($AL54=Search!$F$8,1,"")</f>
        <v/>
      </c>
      <c r="K54" s="9" t="str">
        <f>IF(Search!$I$4="","",IF(COUNTA($AS54)=1,IF(Search!$I$4="N","N",1),""))</f>
        <v/>
      </c>
      <c r="L54" s="9" t="str">
        <f>IF(Search!$I$5="","",IF($AS54="RC",1,""))</f>
        <v/>
      </c>
      <c r="M54" s="9" t="str">
        <f>IF(Search!$I$6="","",IF($AS54="RCP",1,""))</f>
        <v/>
      </c>
      <c r="N54" s="9" t="str">
        <f>IF(Search!$I$8="","",IF(COUNTA($AT54)=1,IF(Search!$I$8="N","N",1),""))</f>
        <v/>
      </c>
      <c r="O54" s="9" t="str">
        <f>IF(Search!$L$4="","",IF(COUNTA($AU54)=1,IF(Search!$L$4="N","N",1),""))</f>
        <v/>
      </c>
      <c r="P54" s="9" t="str">
        <f>IF(Search!$L$5="","",IF(ISNUMBER(SEARCH("Jersey",$AU54))=TRUE,IF(Search!$L$5="N","N",1),""))</f>
        <v/>
      </c>
      <c r="Q54" s="9" t="str">
        <f>IF(Search!$L$6="","",IF(ISNUMBER(SEARCH("Patch",$AU54))=TRUE,IF(Search!$L$6="N","N",1),""))</f>
        <v/>
      </c>
      <c r="R54" s="9" t="str">
        <f>IF(Search!$L$7="","",IF(ISNUMBER(SEARCH("Shield",$AU54))=TRUE,IF(Search!$L$7="N","N",1),""))</f>
        <v/>
      </c>
      <c r="S54" s="9" t="str">
        <f>IF(Search!$L$8="","",IF(ISNUMBER(SEARCH("Stick",$AU54))=TRUE,IF(Search!$L$8="N","N",1),""))</f>
        <v/>
      </c>
      <c r="T54" s="9" t="str">
        <f>IF(Search!$O$4="","",IF(COUNTA($AW54)=1,IF(Search!$O$4="N","N",1),""))</f>
        <v/>
      </c>
      <c r="U54" s="9" t="str">
        <f>IF(Search!$O$5="","",IF($AW54="","",IF($AW54&lt;Search!$O$5,"",1)))</f>
        <v/>
      </c>
      <c r="V54" s="9" t="str">
        <f>IF(Search!$O$6="","",IF($AW54="","",IF($AW54&gt;Search!$O$6,"",1)))</f>
        <v/>
      </c>
      <c r="W54" s="9" t="str">
        <f>IF(Search!$U$4="","",IF($AX54="","",1))</f>
        <v/>
      </c>
      <c r="X54" s="9" t="str">
        <f>IF(Search!$U$5="","",IF(ISNUMBER(SEARCH(Search!$U$5,$AX54))=TRUE,IF(Search!$U$5="N","N",1),""))</f>
        <v/>
      </c>
      <c r="Y54" s="9" t="str">
        <f>IF(Search!$U$6="","",IF($AY54&lt;Search!$U$6,"",1))</f>
        <v/>
      </c>
      <c r="Z54" s="9" t="str">
        <f>IF(Search!$R$4="","",IF(Inventory!$BA54&lt;Search!$R$4,"",1))</f>
        <v/>
      </c>
      <c r="AA54" s="9" t="str">
        <f>IF(Search!$R$5="","",IF($BA54&gt;Search!$R$5,"",1))</f>
        <v/>
      </c>
      <c r="AB54" s="9" t="str">
        <f>IF(Search!$R$6="","",IF($BB54&lt;Search!$R$6,"",1))</f>
        <v/>
      </c>
      <c r="AC54" s="9" t="str">
        <f>IF(Search!$R$7="","",IF($BB54&lt;Search!$R$7,"",1))</f>
        <v/>
      </c>
      <c r="AD54" s="45" t="str">
        <f>IF(COUNTIF($A54:$AC54,"n")&gt;0,"",IF(SUM($A54:$AC54)=COUNTA(Search!$C$4:$C$8,Search!$F$4:$F$8,Search!$I$4:$I$6,Search!$I$8,Search!$L$4:$L$8,Search!$O$4:$O$8,Search!$R$4:$R$7,Search!$U$4:$U$7)-COUNTIF(Search!$C$4:$U$7,"n"),1+LARGE($AD$1:AD53,1),""))</f>
        <v/>
      </c>
      <c r="AE54" s="45" t="str">
        <f t="shared" si="0"/>
        <v/>
      </c>
      <c r="AF54" s="45" t="str">
        <f>IF(AD54="","",COUNTIF($AE$1:$AE53,$AE54)+RANK($AE54,$AE$2:$AE$10540,1))</f>
        <v/>
      </c>
      <c r="AG54" s="45" t="str">
        <f t="shared" si="1"/>
        <v/>
      </c>
      <c r="AH54" s="45" t="str">
        <f>IF($AD54="","",COUNTIF($AG$1:$AG53,$AG54)+RANK($AG54,$AG$1:$AG$10539,0))</f>
        <v/>
      </c>
      <c r="AI54" s="10" t="str">
        <f t="shared" si="2"/>
        <v>1972-73 O-Pee-Chee #17 Mike Pelyk TOR    /   $</v>
      </c>
      <c r="AJ54" s="11">
        <v>1972</v>
      </c>
      <c r="AK54" s="17">
        <v>73</v>
      </c>
      <c r="AL54" s="12" t="s">
        <v>53</v>
      </c>
      <c r="AM54" s="10">
        <v>17</v>
      </c>
      <c r="AN54" s="12" t="s">
        <v>56</v>
      </c>
      <c r="AO54" s="9" t="s">
        <v>1904</v>
      </c>
      <c r="AP54" s="9"/>
      <c r="AQ54" s="9"/>
      <c r="AR54" s="14" t="s">
        <v>2131</v>
      </c>
      <c r="AS54" s="9"/>
      <c r="AT54" s="9"/>
      <c r="AU54" s="9"/>
      <c r="AV54" s="13"/>
      <c r="AW54" s="13"/>
      <c r="AX54" s="9"/>
      <c r="AY54" s="9"/>
      <c r="AZ54" s="9"/>
      <c r="BA54" s="33"/>
      <c r="BB54" s="33"/>
      <c r="BC54" s="36"/>
      <c r="BD54" s="12" t="s">
        <v>1771</v>
      </c>
    </row>
    <row r="55" spans="1:56" s="12" customFormat="1" x14ac:dyDescent="0.2">
      <c r="A55" s="9" t="str">
        <f>IF(Search!$C$5="","",IF(COUNTA(Inventory!$AP55)=1,1,""))</f>
        <v/>
      </c>
      <c r="B55" s="9" t="str">
        <f>IF(Search!$C$4="","",IF(ISNUMBER(SEARCH(Search!$C$4,$AR55))=TRUE,1,""))</f>
        <v/>
      </c>
      <c r="C55" s="9" t="str">
        <f>IF(Search!$C$6="x",IF(COUNTA($AQ55)=1,1,"N"),IF(COUNTA($AQ55)=1,"N",""))</f>
        <v/>
      </c>
      <c r="D55" s="9" t="str">
        <f>IF(Search!$O$8="","",IF(ISNUMBER(SEARCH(Search!$O$8,$BD55))=TRUE,1,""))</f>
        <v/>
      </c>
      <c r="E55" s="9" t="str">
        <f>IF(Search!$C$7="","",IF(ISNUMBER(SEARCH(Search!$C$7,$AN55))=TRUE,1,""))</f>
        <v/>
      </c>
      <c r="F55" s="9" t="str">
        <f>IF(Search!$C$8="","",IF(ISNUMBER(SEARCH(Search!$C$8,$AO55))=TRUE,1,""))</f>
        <v/>
      </c>
      <c r="G55" s="9" t="str">
        <f>IF(Search!$F$4="","",IF(Inventory!$AJ55&lt;Search!$F$4,"",1))</f>
        <v/>
      </c>
      <c r="H55" s="9" t="str">
        <f>IF(Search!$F$5="","",IF(Inventory!$AJ55&gt;Search!$F$5,"",1))</f>
        <v/>
      </c>
      <c r="I55" s="9" t="str">
        <f>IF(Search!$F$7="","",IF(Search!$F$8="",IF(ISNUMBER(SEARCH(Search!$F$7,$AL55))=TRUE,1,""),""))</f>
        <v/>
      </c>
      <c r="J55" s="9" t="str">
        <f>IF($AL55=Search!$F$8,1,"")</f>
        <v/>
      </c>
      <c r="K55" s="9" t="str">
        <f>IF(Search!$I$4="","",IF(COUNTA($AS55)=1,IF(Search!$I$4="N","N",1),""))</f>
        <v/>
      </c>
      <c r="L55" s="9" t="str">
        <f>IF(Search!$I$5="","",IF($AS55="RC",1,""))</f>
        <v/>
      </c>
      <c r="M55" s="9" t="str">
        <f>IF(Search!$I$6="","",IF($AS55="RCP",1,""))</f>
        <v/>
      </c>
      <c r="N55" s="9" t="str">
        <f>IF(Search!$I$8="","",IF(COUNTA($AT55)=1,IF(Search!$I$8="N","N",1),""))</f>
        <v/>
      </c>
      <c r="O55" s="9" t="str">
        <f>IF(Search!$L$4="","",IF(COUNTA($AU55)=1,IF(Search!$L$4="N","N",1),""))</f>
        <v/>
      </c>
      <c r="P55" s="9" t="str">
        <f>IF(Search!$L$5="","",IF(ISNUMBER(SEARCH("Jersey",$AU55))=TRUE,IF(Search!$L$5="N","N",1),""))</f>
        <v/>
      </c>
      <c r="Q55" s="9" t="str">
        <f>IF(Search!$L$6="","",IF(ISNUMBER(SEARCH("Patch",$AU55))=TRUE,IF(Search!$L$6="N","N",1),""))</f>
        <v/>
      </c>
      <c r="R55" s="9" t="str">
        <f>IF(Search!$L$7="","",IF(ISNUMBER(SEARCH("Shield",$AU55))=TRUE,IF(Search!$L$7="N","N",1),""))</f>
        <v/>
      </c>
      <c r="S55" s="9" t="str">
        <f>IF(Search!$L$8="","",IF(ISNUMBER(SEARCH("Stick",$AU55))=TRUE,IF(Search!$L$8="N","N",1),""))</f>
        <v/>
      </c>
      <c r="T55" s="9" t="str">
        <f>IF(Search!$O$4="","",IF(COUNTA($AW55)=1,IF(Search!$O$4="N","N",1),""))</f>
        <v/>
      </c>
      <c r="U55" s="9" t="str">
        <f>IF(Search!$O$5="","",IF($AW55="","",IF($AW55&lt;Search!$O$5,"",1)))</f>
        <v/>
      </c>
      <c r="V55" s="9" t="str">
        <f>IF(Search!$O$6="","",IF($AW55="","",IF($AW55&gt;Search!$O$6,"",1)))</f>
        <v/>
      </c>
      <c r="W55" s="9" t="str">
        <f>IF(Search!$U$4="","",IF($AX55="","",1))</f>
        <v/>
      </c>
      <c r="X55" s="9" t="str">
        <f>IF(Search!$U$5="","",IF(ISNUMBER(SEARCH(Search!$U$5,$AX55))=TRUE,IF(Search!$U$5="N","N",1),""))</f>
        <v/>
      </c>
      <c r="Y55" s="9" t="str">
        <f>IF(Search!$U$6="","",IF($AY55&lt;Search!$U$6,"",1))</f>
        <v/>
      </c>
      <c r="Z55" s="9" t="str">
        <f>IF(Search!$R$4="","",IF(Inventory!$BA55&lt;Search!$R$4,"",1))</f>
        <v/>
      </c>
      <c r="AA55" s="9" t="str">
        <f>IF(Search!$R$5="","",IF($BA55&gt;Search!$R$5,"",1))</f>
        <v/>
      </c>
      <c r="AB55" s="9" t="str">
        <f>IF(Search!$R$6="","",IF($BB55&lt;Search!$R$6,"",1))</f>
        <v/>
      </c>
      <c r="AC55" s="9" t="str">
        <f>IF(Search!$R$7="","",IF($BB55&lt;Search!$R$7,"",1))</f>
        <v/>
      </c>
      <c r="AD55" s="45" t="str">
        <f>IF(COUNTIF($A55:$AC55,"n")&gt;0,"",IF(SUM($A55:$AC55)=COUNTA(Search!$C$4:$C$8,Search!$F$4:$F$8,Search!$I$4:$I$6,Search!$I$8,Search!$L$4:$L$8,Search!$O$4:$O$8,Search!$R$4:$R$7,Search!$U$4:$U$7)-COUNTIF(Search!$C$4:$U$7,"n"),1+LARGE($AD$1:AD54,1),""))</f>
        <v/>
      </c>
      <c r="AE55" s="45" t="str">
        <f t="shared" si="0"/>
        <v/>
      </c>
      <c r="AF55" s="45" t="str">
        <f>IF(AD55="","",COUNTIF($AE$1:$AE54,$AE55)+RANK($AE55,$AE$2:$AE$10540,1))</f>
        <v/>
      </c>
      <c r="AG55" s="45" t="str">
        <f t="shared" si="1"/>
        <v/>
      </c>
      <c r="AH55" s="45" t="str">
        <f>IF($AD55="","",COUNTIF($AG$1:$AG54,$AG55)+RANK($AG55,$AG$1:$AG$10539,0))</f>
        <v/>
      </c>
      <c r="AI55" s="10" t="str">
        <f t="shared" si="2"/>
        <v>1972-73 O-Pee-Chee #28 Gump Worsley TOR    /   $</v>
      </c>
      <c r="AJ55" s="11">
        <v>1972</v>
      </c>
      <c r="AK55" s="17">
        <v>73</v>
      </c>
      <c r="AL55" s="12" t="s">
        <v>53</v>
      </c>
      <c r="AM55" s="10">
        <v>28</v>
      </c>
      <c r="AN55" s="12" t="s">
        <v>75</v>
      </c>
      <c r="AO55" s="9" t="s">
        <v>1904</v>
      </c>
      <c r="AP55" s="9"/>
      <c r="AQ55" s="9"/>
      <c r="AR55" s="14" t="s">
        <v>2131</v>
      </c>
      <c r="AS55" s="9"/>
      <c r="AT55" s="9"/>
      <c r="AU55" s="9"/>
      <c r="AV55" s="13"/>
      <c r="AW55" s="13"/>
      <c r="AX55" s="9"/>
      <c r="AY55" s="9"/>
      <c r="AZ55" s="9"/>
      <c r="BA55" s="33"/>
      <c r="BB55" s="33"/>
      <c r="BC55" s="36"/>
      <c r="BD55" s="12" t="s">
        <v>1771</v>
      </c>
    </row>
    <row r="56" spans="1:56" s="12" customFormat="1" x14ac:dyDescent="0.2">
      <c r="A56" s="9" t="str">
        <f>IF(Search!$C$5="","",IF(COUNTA(Inventory!$AP56)=1,1,""))</f>
        <v/>
      </c>
      <c r="B56" s="9" t="str">
        <f>IF(Search!$C$4="","",IF(ISNUMBER(SEARCH(Search!$C$4,$AR56))=TRUE,1,""))</f>
        <v/>
      </c>
      <c r="C56" s="9" t="str">
        <f>IF(Search!$C$6="x",IF(COUNTA($AQ56)=1,1,"N"),IF(COUNTA($AQ56)=1,"N",""))</f>
        <v/>
      </c>
      <c r="D56" s="9" t="str">
        <f>IF(Search!$O$8="","",IF(ISNUMBER(SEARCH(Search!$O$8,$BD56))=TRUE,1,""))</f>
        <v/>
      </c>
      <c r="E56" s="9" t="str">
        <f>IF(Search!$C$7="","",IF(ISNUMBER(SEARCH(Search!$C$7,$AN56))=TRUE,1,""))</f>
        <v/>
      </c>
      <c r="F56" s="9" t="str">
        <f>IF(Search!$C$8="","",IF(ISNUMBER(SEARCH(Search!$C$8,$AO56))=TRUE,1,""))</f>
        <v/>
      </c>
      <c r="G56" s="9" t="str">
        <f>IF(Search!$F$4="","",IF(Inventory!$AJ56&lt;Search!$F$4,"",1))</f>
        <v/>
      </c>
      <c r="H56" s="9" t="str">
        <f>IF(Search!$F$5="","",IF(Inventory!$AJ56&gt;Search!$F$5,"",1))</f>
        <v/>
      </c>
      <c r="I56" s="9" t="str">
        <f>IF(Search!$F$7="","",IF(Search!$F$8="",IF(ISNUMBER(SEARCH(Search!$F$7,$AL56))=TRUE,1,""),""))</f>
        <v/>
      </c>
      <c r="J56" s="9" t="str">
        <f>IF($AL56=Search!$F$8,1,"")</f>
        <v/>
      </c>
      <c r="K56" s="9" t="str">
        <f>IF(Search!$I$4="","",IF(COUNTA($AS56)=1,IF(Search!$I$4="N","N",1),""))</f>
        <v/>
      </c>
      <c r="L56" s="9" t="str">
        <f>IF(Search!$I$5="","",IF($AS56="RC",1,""))</f>
        <v/>
      </c>
      <c r="M56" s="9" t="str">
        <f>IF(Search!$I$6="","",IF($AS56="RCP",1,""))</f>
        <v/>
      </c>
      <c r="N56" s="9" t="str">
        <f>IF(Search!$I$8="","",IF(COUNTA($AT56)=1,IF(Search!$I$8="N","N",1),""))</f>
        <v/>
      </c>
      <c r="O56" s="9" t="str">
        <f>IF(Search!$L$4="","",IF(COUNTA($AU56)=1,IF(Search!$L$4="N","N",1),""))</f>
        <v/>
      </c>
      <c r="P56" s="9" t="str">
        <f>IF(Search!$L$5="","",IF(ISNUMBER(SEARCH("Jersey",$AU56))=TRUE,IF(Search!$L$5="N","N",1),""))</f>
        <v/>
      </c>
      <c r="Q56" s="9" t="str">
        <f>IF(Search!$L$6="","",IF(ISNUMBER(SEARCH("Patch",$AU56))=TRUE,IF(Search!$L$6="N","N",1),""))</f>
        <v/>
      </c>
      <c r="R56" s="9" t="str">
        <f>IF(Search!$L$7="","",IF(ISNUMBER(SEARCH("Shield",$AU56))=TRUE,IF(Search!$L$7="N","N",1),""))</f>
        <v/>
      </c>
      <c r="S56" s="9" t="str">
        <f>IF(Search!$L$8="","",IF(ISNUMBER(SEARCH("Stick",$AU56))=TRUE,IF(Search!$L$8="N","N",1),""))</f>
        <v/>
      </c>
      <c r="T56" s="9" t="str">
        <f>IF(Search!$O$4="","",IF(COUNTA($AW56)=1,IF(Search!$O$4="N","N",1),""))</f>
        <v/>
      </c>
      <c r="U56" s="9" t="str">
        <f>IF(Search!$O$5="","",IF($AW56="","",IF($AW56&lt;Search!$O$5,"",1)))</f>
        <v/>
      </c>
      <c r="V56" s="9" t="str">
        <f>IF(Search!$O$6="","",IF($AW56="","",IF($AW56&gt;Search!$O$6,"",1)))</f>
        <v/>
      </c>
      <c r="W56" s="9" t="str">
        <f>IF(Search!$U$4="","",IF($AX56="","",1))</f>
        <v/>
      </c>
      <c r="X56" s="9" t="str">
        <f>IF(Search!$U$5="","",IF(ISNUMBER(SEARCH(Search!$U$5,$AX56))=TRUE,IF(Search!$U$5="N","N",1),""))</f>
        <v/>
      </c>
      <c r="Y56" s="9" t="str">
        <f>IF(Search!$U$6="","",IF($AY56&lt;Search!$U$6,"",1))</f>
        <v/>
      </c>
      <c r="Z56" s="9" t="str">
        <f>IF(Search!$R$4="","",IF(Inventory!$BA56&lt;Search!$R$4,"",1))</f>
        <v/>
      </c>
      <c r="AA56" s="9" t="str">
        <f>IF(Search!$R$5="","",IF($BA56&gt;Search!$R$5,"",1))</f>
        <v/>
      </c>
      <c r="AB56" s="9" t="str">
        <f>IF(Search!$R$6="","",IF($BB56&lt;Search!$R$6,"",1))</f>
        <v/>
      </c>
      <c r="AC56" s="9" t="str">
        <f>IF(Search!$R$7="","",IF($BB56&lt;Search!$R$7,"",1))</f>
        <v/>
      </c>
      <c r="AD56" s="45" t="str">
        <f>IF(COUNTIF($A56:$AC56,"n")&gt;0,"",IF(SUM($A56:$AC56)=COUNTA(Search!$C$4:$C$8,Search!$F$4:$F$8,Search!$I$4:$I$6,Search!$I$8,Search!$L$4:$L$8,Search!$O$4:$O$8,Search!$R$4:$R$7,Search!$U$4:$U$7)-COUNTIF(Search!$C$4:$U$7,"n"),1+LARGE($AD$1:AD55,1),""))</f>
        <v/>
      </c>
      <c r="AE56" s="45" t="str">
        <f t="shared" si="0"/>
        <v/>
      </c>
      <c r="AF56" s="45" t="str">
        <f>IF(AD56="","",COUNTIF($AE$1:$AE55,$AE56)+RANK($AE56,$AE$2:$AE$10540,1))</f>
        <v/>
      </c>
      <c r="AG56" s="45" t="str">
        <f t="shared" si="1"/>
        <v/>
      </c>
      <c r="AH56" s="45" t="str">
        <f>IF($AD56="","",COUNTIF($AG$1:$AG55,$AG56)+RANK($AG56,$AG$1:$AG$10539,0))</f>
        <v/>
      </c>
      <c r="AI56" s="10" t="str">
        <f t="shared" si="2"/>
        <v>1972-73 O-Pee-Chee #36 Ron Ellis TOR    /   $</v>
      </c>
      <c r="AJ56" s="11">
        <v>1972</v>
      </c>
      <c r="AK56" s="17">
        <v>73</v>
      </c>
      <c r="AL56" s="12" t="s">
        <v>53</v>
      </c>
      <c r="AM56" s="10">
        <v>36</v>
      </c>
      <c r="AN56" s="12" t="s">
        <v>67</v>
      </c>
      <c r="AO56" s="9" t="s">
        <v>1904</v>
      </c>
      <c r="AP56" s="9"/>
      <c r="AQ56" s="9"/>
      <c r="AR56" s="14" t="s">
        <v>2131</v>
      </c>
      <c r="AS56" s="9"/>
      <c r="AT56" s="9"/>
      <c r="AU56" s="9"/>
      <c r="AV56" s="13"/>
      <c r="AW56" s="13"/>
      <c r="AX56" s="9"/>
      <c r="AY56" s="9"/>
      <c r="AZ56" s="9"/>
      <c r="BA56" s="33"/>
      <c r="BB56" s="33"/>
      <c r="BC56" s="36"/>
      <c r="BD56" s="12" t="s">
        <v>1771</v>
      </c>
    </row>
    <row r="57" spans="1:56" s="12" customFormat="1" x14ac:dyDescent="0.2">
      <c r="A57" s="9" t="str">
        <f>IF(Search!$C$5="","",IF(COUNTA(Inventory!$AP57)=1,1,""))</f>
        <v/>
      </c>
      <c r="B57" s="9" t="str">
        <f>IF(Search!$C$4="","",IF(ISNUMBER(SEARCH(Search!$C$4,$AR57))=TRUE,1,""))</f>
        <v/>
      </c>
      <c r="C57" s="9" t="str">
        <f>IF(Search!$C$6="x",IF(COUNTA($AQ57)=1,1,"N"),IF(COUNTA($AQ57)=1,"N",""))</f>
        <v/>
      </c>
      <c r="D57" s="9" t="str">
        <f>IF(Search!$O$8="","",IF(ISNUMBER(SEARCH(Search!$O$8,$BD57))=TRUE,1,""))</f>
        <v/>
      </c>
      <c r="E57" s="9" t="str">
        <f>IF(Search!$C$7="","",IF(ISNUMBER(SEARCH(Search!$C$7,$AN57))=TRUE,1,""))</f>
        <v/>
      </c>
      <c r="F57" s="9" t="str">
        <f>IF(Search!$C$8="","",IF(ISNUMBER(SEARCH(Search!$C$8,$AO57))=TRUE,1,""))</f>
        <v/>
      </c>
      <c r="G57" s="9" t="str">
        <f>IF(Search!$F$4="","",IF(Inventory!$AJ57&lt;Search!$F$4,"",1))</f>
        <v/>
      </c>
      <c r="H57" s="9" t="str">
        <f>IF(Search!$F$5="","",IF(Inventory!$AJ57&gt;Search!$F$5,"",1))</f>
        <v/>
      </c>
      <c r="I57" s="9" t="str">
        <f>IF(Search!$F$7="","",IF(Search!$F$8="",IF(ISNUMBER(SEARCH(Search!$F$7,$AL57))=TRUE,1,""),""))</f>
        <v/>
      </c>
      <c r="J57" s="9" t="str">
        <f>IF($AL57=Search!$F$8,1,"")</f>
        <v/>
      </c>
      <c r="K57" s="9" t="str">
        <f>IF(Search!$I$4="","",IF(COUNTA($AS57)=1,IF(Search!$I$4="N","N",1),""))</f>
        <v/>
      </c>
      <c r="L57" s="9" t="str">
        <f>IF(Search!$I$5="","",IF($AS57="RC",1,""))</f>
        <v/>
      </c>
      <c r="M57" s="9" t="str">
        <f>IF(Search!$I$6="","",IF($AS57="RCP",1,""))</f>
        <v/>
      </c>
      <c r="N57" s="9" t="str">
        <f>IF(Search!$I$8="","",IF(COUNTA($AT57)=1,IF(Search!$I$8="N","N",1),""))</f>
        <v/>
      </c>
      <c r="O57" s="9" t="str">
        <f>IF(Search!$L$4="","",IF(COUNTA($AU57)=1,IF(Search!$L$4="N","N",1),""))</f>
        <v/>
      </c>
      <c r="P57" s="9" t="str">
        <f>IF(Search!$L$5="","",IF(ISNUMBER(SEARCH("Jersey",$AU57))=TRUE,IF(Search!$L$5="N","N",1),""))</f>
        <v/>
      </c>
      <c r="Q57" s="9" t="str">
        <f>IF(Search!$L$6="","",IF(ISNUMBER(SEARCH("Patch",$AU57))=TRUE,IF(Search!$L$6="N","N",1),""))</f>
        <v/>
      </c>
      <c r="R57" s="9" t="str">
        <f>IF(Search!$L$7="","",IF(ISNUMBER(SEARCH("Shield",$AU57))=TRUE,IF(Search!$L$7="N","N",1),""))</f>
        <v/>
      </c>
      <c r="S57" s="9" t="str">
        <f>IF(Search!$L$8="","",IF(ISNUMBER(SEARCH("Stick",$AU57))=TRUE,IF(Search!$L$8="N","N",1),""))</f>
        <v/>
      </c>
      <c r="T57" s="9" t="str">
        <f>IF(Search!$O$4="","",IF(COUNTA($AW57)=1,IF(Search!$O$4="N","N",1),""))</f>
        <v/>
      </c>
      <c r="U57" s="9" t="str">
        <f>IF(Search!$O$5="","",IF($AW57="","",IF($AW57&lt;Search!$O$5,"",1)))</f>
        <v/>
      </c>
      <c r="V57" s="9" t="str">
        <f>IF(Search!$O$6="","",IF($AW57="","",IF($AW57&gt;Search!$O$6,"",1)))</f>
        <v/>
      </c>
      <c r="W57" s="9" t="str">
        <f>IF(Search!$U$4="","",IF($AX57="","",1))</f>
        <v/>
      </c>
      <c r="X57" s="9" t="str">
        <f>IF(Search!$U$5="","",IF(ISNUMBER(SEARCH(Search!$U$5,$AX57))=TRUE,IF(Search!$U$5="N","N",1),""))</f>
        <v/>
      </c>
      <c r="Y57" s="9" t="str">
        <f>IF(Search!$U$6="","",IF($AY57&lt;Search!$U$6,"",1))</f>
        <v/>
      </c>
      <c r="Z57" s="9" t="str">
        <f>IF(Search!$R$4="","",IF(Inventory!$BA57&lt;Search!$R$4,"",1))</f>
        <v/>
      </c>
      <c r="AA57" s="9" t="str">
        <f>IF(Search!$R$5="","",IF($BA57&gt;Search!$R$5,"",1))</f>
        <v/>
      </c>
      <c r="AB57" s="9" t="str">
        <f>IF(Search!$R$6="","",IF($BB57&lt;Search!$R$6,"",1))</f>
        <v/>
      </c>
      <c r="AC57" s="9" t="str">
        <f>IF(Search!$R$7="","",IF($BB57&lt;Search!$R$7,"",1))</f>
        <v/>
      </c>
      <c r="AD57" s="45" t="str">
        <f>IF(COUNTIF($A57:$AC57,"n")&gt;0,"",IF(SUM($A57:$AC57)=COUNTA(Search!$C$4:$C$8,Search!$F$4:$F$8,Search!$I$4:$I$6,Search!$I$8,Search!$L$4:$L$8,Search!$O$4:$O$8,Search!$R$4:$R$7,Search!$U$4:$U$7)-COUNTIF(Search!$C$4:$U$7,"n"),1+LARGE($AD$1:AD56,1),""))</f>
        <v/>
      </c>
      <c r="AE57" s="45" t="str">
        <f t="shared" si="0"/>
        <v/>
      </c>
      <c r="AF57" s="45" t="str">
        <f>IF(AD57="","",COUNTIF($AE$1:$AE56,$AE57)+RANK($AE57,$AE$2:$AE$10540,1))</f>
        <v/>
      </c>
      <c r="AG57" s="45" t="str">
        <f t="shared" si="1"/>
        <v/>
      </c>
      <c r="AH57" s="45" t="str">
        <f>IF($AD57="","",COUNTIF($AG$1:$AG56,$AG57)+RANK($AG57,$AG$1:$AG$10539,0))</f>
        <v/>
      </c>
      <c r="AI57" s="10" t="str">
        <f t="shared" si="2"/>
        <v>1972-73 O-Pee-Chee #66 Bob Baun TOR    /   $</v>
      </c>
      <c r="AJ57" s="11">
        <v>1972</v>
      </c>
      <c r="AK57" s="17">
        <v>73</v>
      </c>
      <c r="AL57" s="12" t="s">
        <v>53</v>
      </c>
      <c r="AM57" s="10">
        <v>66</v>
      </c>
      <c r="AN57" s="12" t="s">
        <v>69</v>
      </c>
      <c r="AO57" s="9" t="s">
        <v>1904</v>
      </c>
      <c r="AP57" s="9"/>
      <c r="AQ57" s="9"/>
      <c r="AR57" s="14" t="s">
        <v>2131</v>
      </c>
      <c r="AS57" s="9"/>
      <c r="AT57" s="9"/>
      <c r="AU57" s="9"/>
      <c r="AV57" s="13"/>
      <c r="AW57" s="13"/>
      <c r="AX57" s="9"/>
      <c r="AY57" s="9"/>
      <c r="AZ57" s="9"/>
      <c r="BA57" s="33"/>
      <c r="BB57" s="33"/>
      <c r="BC57" s="36"/>
      <c r="BD57" s="12" t="s">
        <v>1771</v>
      </c>
    </row>
    <row r="58" spans="1:56" s="12" customFormat="1" x14ac:dyDescent="0.2">
      <c r="A58" s="9" t="str">
        <f>IF(Search!$C$5="","",IF(COUNTA(Inventory!$AP58)=1,1,""))</f>
        <v/>
      </c>
      <c r="B58" s="9" t="str">
        <f>IF(Search!$C$4="","",IF(ISNUMBER(SEARCH(Search!$C$4,$AR58))=TRUE,1,""))</f>
        <v/>
      </c>
      <c r="C58" s="9" t="str">
        <f>IF(Search!$C$6="x",IF(COUNTA($AQ58)=1,1,"N"),IF(COUNTA($AQ58)=1,"N",""))</f>
        <v/>
      </c>
      <c r="D58" s="9" t="str">
        <f>IF(Search!$O$8="","",IF(ISNUMBER(SEARCH(Search!$O$8,$BD58))=TRUE,1,""))</f>
        <v/>
      </c>
      <c r="E58" s="9" t="str">
        <f>IF(Search!$C$7="","",IF(ISNUMBER(SEARCH(Search!$C$7,$AN58))=TRUE,1,""))</f>
        <v/>
      </c>
      <c r="F58" s="9" t="str">
        <f>IF(Search!$C$8="","",IF(ISNUMBER(SEARCH(Search!$C$8,$AO58))=TRUE,1,""))</f>
        <v/>
      </c>
      <c r="G58" s="9" t="str">
        <f>IF(Search!$F$4="","",IF(Inventory!$AJ58&lt;Search!$F$4,"",1))</f>
        <v/>
      </c>
      <c r="H58" s="9" t="str">
        <f>IF(Search!$F$5="","",IF(Inventory!$AJ58&gt;Search!$F$5,"",1))</f>
        <v/>
      </c>
      <c r="I58" s="9" t="str">
        <f>IF(Search!$F$7="","",IF(Search!$F$8="",IF(ISNUMBER(SEARCH(Search!$F$7,$AL58))=TRUE,1,""),""))</f>
        <v/>
      </c>
      <c r="J58" s="9" t="str">
        <f>IF($AL58=Search!$F$8,1,"")</f>
        <v/>
      </c>
      <c r="K58" s="9" t="str">
        <f>IF(Search!$I$4="","",IF(COUNTA($AS58)=1,IF(Search!$I$4="N","N",1),""))</f>
        <v/>
      </c>
      <c r="L58" s="9" t="str">
        <f>IF(Search!$I$5="","",IF($AS58="RC",1,""))</f>
        <v/>
      </c>
      <c r="M58" s="9" t="str">
        <f>IF(Search!$I$6="","",IF($AS58="RCP",1,""))</f>
        <v/>
      </c>
      <c r="N58" s="9" t="str">
        <f>IF(Search!$I$8="","",IF(COUNTA($AT58)=1,IF(Search!$I$8="N","N",1),""))</f>
        <v/>
      </c>
      <c r="O58" s="9" t="str">
        <f>IF(Search!$L$4="","",IF(COUNTA($AU58)=1,IF(Search!$L$4="N","N",1),""))</f>
        <v/>
      </c>
      <c r="P58" s="9" t="str">
        <f>IF(Search!$L$5="","",IF(ISNUMBER(SEARCH("Jersey",$AU58))=TRUE,IF(Search!$L$5="N","N",1),""))</f>
        <v/>
      </c>
      <c r="Q58" s="9" t="str">
        <f>IF(Search!$L$6="","",IF(ISNUMBER(SEARCH("Patch",$AU58))=TRUE,IF(Search!$L$6="N","N",1),""))</f>
        <v/>
      </c>
      <c r="R58" s="9" t="str">
        <f>IF(Search!$L$7="","",IF(ISNUMBER(SEARCH("Shield",$AU58))=TRUE,IF(Search!$L$7="N","N",1),""))</f>
        <v/>
      </c>
      <c r="S58" s="9" t="str">
        <f>IF(Search!$L$8="","",IF(ISNUMBER(SEARCH("Stick",$AU58))=TRUE,IF(Search!$L$8="N","N",1),""))</f>
        <v/>
      </c>
      <c r="T58" s="9" t="str">
        <f>IF(Search!$O$4="","",IF(COUNTA($AW58)=1,IF(Search!$O$4="N","N",1),""))</f>
        <v/>
      </c>
      <c r="U58" s="9" t="str">
        <f>IF(Search!$O$5="","",IF($AW58="","",IF($AW58&lt;Search!$O$5,"",1)))</f>
        <v/>
      </c>
      <c r="V58" s="9" t="str">
        <f>IF(Search!$O$6="","",IF($AW58="","",IF($AW58&gt;Search!$O$6,"",1)))</f>
        <v/>
      </c>
      <c r="W58" s="9" t="str">
        <f>IF(Search!$U$4="","",IF($AX58="","",1))</f>
        <v/>
      </c>
      <c r="X58" s="9" t="str">
        <f>IF(Search!$U$5="","",IF(ISNUMBER(SEARCH(Search!$U$5,$AX58))=TRUE,IF(Search!$U$5="N","N",1),""))</f>
        <v/>
      </c>
      <c r="Y58" s="9" t="str">
        <f>IF(Search!$U$6="","",IF($AY58&lt;Search!$U$6,"",1))</f>
        <v/>
      </c>
      <c r="Z58" s="9" t="str">
        <f>IF(Search!$R$4="","",IF(Inventory!$BA58&lt;Search!$R$4,"",1))</f>
        <v/>
      </c>
      <c r="AA58" s="9" t="str">
        <f>IF(Search!$R$5="","",IF($BA58&gt;Search!$R$5,"",1))</f>
        <v/>
      </c>
      <c r="AB58" s="9" t="str">
        <f>IF(Search!$R$6="","",IF($BB58&lt;Search!$R$6,"",1))</f>
        <v/>
      </c>
      <c r="AC58" s="9" t="str">
        <f>IF(Search!$R$7="","",IF($BB58&lt;Search!$R$7,"",1))</f>
        <v/>
      </c>
      <c r="AD58" s="45" t="str">
        <f>IF(COUNTIF($A58:$AC58,"n")&gt;0,"",IF(SUM($A58:$AC58)=COUNTA(Search!$C$4:$C$8,Search!$F$4:$F$8,Search!$I$4:$I$6,Search!$I$8,Search!$L$4:$L$8,Search!$O$4:$O$8,Search!$R$4:$R$7,Search!$U$4:$U$7)-COUNTIF(Search!$C$4:$U$7,"n"),1+LARGE($AD$1:AD57,1),""))</f>
        <v/>
      </c>
      <c r="AE58" s="45" t="str">
        <f t="shared" si="0"/>
        <v/>
      </c>
      <c r="AF58" s="45" t="str">
        <f>IF(AD58="","",COUNTIF($AE$1:$AE57,$AE58)+RANK($AE58,$AE$2:$AE$10540,1))</f>
        <v/>
      </c>
      <c r="AG58" s="45" t="str">
        <f t="shared" si="1"/>
        <v/>
      </c>
      <c r="AH58" s="45" t="str">
        <f>IF($AD58="","",COUNTIF($AG$1:$AG57,$AG58)+RANK($AG58,$AG$1:$AG$10539,0))</f>
        <v/>
      </c>
      <c r="AI58" s="10" t="str">
        <f t="shared" si="2"/>
        <v>1972-73 O-Pee-Chee #83 Jim McKenny TOR    /   $</v>
      </c>
      <c r="AJ58" s="11">
        <v>1972</v>
      </c>
      <c r="AK58" s="17">
        <v>73</v>
      </c>
      <c r="AL58" s="12" t="s">
        <v>53</v>
      </c>
      <c r="AM58" s="10">
        <v>83</v>
      </c>
      <c r="AN58" s="12" t="s">
        <v>73</v>
      </c>
      <c r="AO58" s="9" t="s">
        <v>1904</v>
      </c>
      <c r="AP58" s="9"/>
      <c r="AQ58" s="9"/>
      <c r="AR58" s="14" t="s">
        <v>2131</v>
      </c>
      <c r="AS58" s="9"/>
      <c r="AT58" s="9"/>
      <c r="AU58" s="9"/>
      <c r="AV58" s="13"/>
      <c r="AW58" s="13"/>
      <c r="AX58" s="9"/>
      <c r="AY58" s="9"/>
      <c r="AZ58" s="9"/>
      <c r="BA58" s="33"/>
      <c r="BB58" s="33"/>
      <c r="BC58" s="36"/>
      <c r="BD58" s="12" t="s">
        <v>1771</v>
      </c>
    </row>
    <row r="59" spans="1:56" s="12" customFormat="1" x14ac:dyDescent="0.2">
      <c r="A59" s="9" t="str">
        <f>IF(Search!$C$5="","",IF(COUNTA(Inventory!$AP59)=1,1,""))</f>
        <v/>
      </c>
      <c r="B59" s="9" t="str">
        <f>IF(Search!$C$4="","",IF(ISNUMBER(SEARCH(Search!$C$4,$AR59))=TRUE,1,""))</f>
        <v/>
      </c>
      <c r="C59" s="9" t="str">
        <f>IF(Search!$C$6="x",IF(COUNTA($AQ59)=1,1,"N"),IF(COUNTA($AQ59)=1,"N",""))</f>
        <v/>
      </c>
      <c r="D59" s="9" t="str">
        <f>IF(Search!$O$8="","",IF(ISNUMBER(SEARCH(Search!$O$8,$BD59))=TRUE,1,""))</f>
        <v/>
      </c>
      <c r="E59" s="9" t="str">
        <f>IF(Search!$C$7="","",IF(ISNUMBER(SEARCH(Search!$C$7,$AN59))=TRUE,1,""))</f>
        <v/>
      </c>
      <c r="F59" s="9" t="str">
        <f>IF(Search!$C$8="","",IF(ISNUMBER(SEARCH(Search!$C$8,$AO59))=TRUE,1,""))</f>
        <v/>
      </c>
      <c r="G59" s="9" t="str">
        <f>IF(Search!$F$4="","",IF(Inventory!$AJ59&lt;Search!$F$4,"",1))</f>
        <v/>
      </c>
      <c r="H59" s="9" t="str">
        <f>IF(Search!$F$5="","",IF(Inventory!$AJ59&gt;Search!$F$5,"",1))</f>
        <v/>
      </c>
      <c r="I59" s="9" t="str">
        <f>IF(Search!$F$7="","",IF(Search!$F$8="",IF(ISNUMBER(SEARCH(Search!$F$7,$AL59))=TRUE,1,""),""))</f>
        <v/>
      </c>
      <c r="J59" s="9" t="str">
        <f>IF($AL59=Search!$F$8,1,"")</f>
        <v/>
      </c>
      <c r="K59" s="9" t="str">
        <f>IF(Search!$I$4="","",IF(COUNTA($AS59)=1,IF(Search!$I$4="N","N",1),""))</f>
        <v/>
      </c>
      <c r="L59" s="9" t="str">
        <f>IF(Search!$I$5="","",IF($AS59="RC",1,""))</f>
        <v/>
      </c>
      <c r="M59" s="9" t="str">
        <f>IF(Search!$I$6="","",IF($AS59="RCP",1,""))</f>
        <v/>
      </c>
      <c r="N59" s="9" t="str">
        <f>IF(Search!$I$8="","",IF(COUNTA($AT59)=1,IF(Search!$I$8="N","N",1),""))</f>
        <v/>
      </c>
      <c r="O59" s="9" t="str">
        <f>IF(Search!$L$4="","",IF(COUNTA($AU59)=1,IF(Search!$L$4="N","N",1),""))</f>
        <v/>
      </c>
      <c r="P59" s="9" t="str">
        <f>IF(Search!$L$5="","",IF(ISNUMBER(SEARCH("Jersey",$AU59))=TRUE,IF(Search!$L$5="N","N",1),""))</f>
        <v/>
      </c>
      <c r="Q59" s="9" t="str">
        <f>IF(Search!$L$6="","",IF(ISNUMBER(SEARCH("Patch",$AU59))=TRUE,IF(Search!$L$6="N","N",1),""))</f>
        <v/>
      </c>
      <c r="R59" s="9" t="str">
        <f>IF(Search!$L$7="","",IF(ISNUMBER(SEARCH("Shield",$AU59))=TRUE,IF(Search!$L$7="N","N",1),""))</f>
        <v/>
      </c>
      <c r="S59" s="9" t="str">
        <f>IF(Search!$L$8="","",IF(ISNUMBER(SEARCH("Stick",$AU59))=TRUE,IF(Search!$L$8="N","N",1),""))</f>
        <v/>
      </c>
      <c r="T59" s="9" t="str">
        <f>IF(Search!$O$4="","",IF(COUNTA($AW59)=1,IF(Search!$O$4="N","N",1),""))</f>
        <v/>
      </c>
      <c r="U59" s="9" t="str">
        <f>IF(Search!$O$5="","",IF($AW59="","",IF($AW59&lt;Search!$O$5,"",1)))</f>
        <v/>
      </c>
      <c r="V59" s="9" t="str">
        <f>IF(Search!$O$6="","",IF($AW59="","",IF($AW59&gt;Search!$O$6,"",1)))</f>
        <v/>
      </c>
      <c r="W59" s="9" t="str">
        <f>IF(Search!$U$4="","",IF($AX59="","",1))</f>
        <v/>
      </c>
      <c r="X59" s="9" t="str">
        <f>IF(Search!$U$5="","",IF(ISNUMBER(SEARCH(Search!$U$5,$AX59))=TRUE,IF(Search!$U$5="N","N",1),""))</f>
        <v/>
      </c>
      <c r="Y59" s="9" t="str">
        <f>IF(Search!$U$6="","",IF($AY59&lt;Search!$U$6,"",1))</f>
        <v/>
      </c>
      <c r="Z59" s="9" t="str">
        <f>IF(Search!$R$4="","",IF(Inventory!$BA59&lt;Search!$R$4,"",1))</f>
        <v/>
      </c>
      <c r="AA59" s="9" t="str">
        <f>IF(Search!$R$5="","",IF($BA59&gt;Search!$R$5,"",1))</f>
        <v/>
      </c>
      <c r="AB59" s="9" t="str">
        <f>IF(Search!$R$6="","",IF($BB59&lt;Search!$R$6,"",1))</f>
        <v/>
      </c>
      <c r="AC59" s="9" t="str">
        <f>IF(Search!$R$7="","",IF($BB59&lt;Search!$R$7,"",1))</f>
        <v/>
      </c>
      <c r="AD59" s="45" t="str">
        <f>IF(COUNTIF($A59:$AC59,"n")&gt;0,"",IF(SUM($A59:$AC59)=COUNTA(Search!$C$4:$C$8,Search!$F$4:$F$8,Search!$I$4:$I$6,Search!$I$8,Search!$L$4:$L$8,Search!$O$4:$O$8,Search!$R$4:$R$7,Search!$U$4:$U$7)-COUNTIF(Search!$C$4:$U$7,"n"),1+LARGE($AD$1:AD58,1),""))</f>
        <v/>
      </c>
      <c r="AE59" s="45" t="str">
        <f t="shared" si="0"/>
        <v/>
      </c>
      <c r="AF59" s="45" t="str">
        <f>IF(AD59="","",COUNTIF($AE$1:$AE58,$AE59)+RANK($AE59,$AE$2:$AE$10540,1))</f>
        <v/>
      </c>
      <c r="AG59" s="45" t="str">
        <f t="shared" si="1"/>
        <v/>
      </c>
      <c r="AH59" s="45" t="str">
        <f>IF($AD59="","",COUNTIF($AG$1:$AG58,$AG59)+RANK($AG59,$AG$1:$AG$10539,0))</f>
        <v/>
      </c>
      <c r="AI59" s="10" t="str">
        <f t="shared" si="2"/>
        <v>1972-73 O-Pee-Chee #92 Jacques Plante TOR    /   $</v>
      </c>
      <c r="AJ59" s="11">
        <v>1972</v>
      </c>
      <c r="AK59" s="17">
        <v>73</v>
      </c>
      <c r="AL59" s="12" t="s">
        <v>53</v>
      </c>
      <c r="AM59" s="10">
        <v>92</v>
      </c>
      <c r="AN59" s="12" t="s">
        <v>68</v>
      </c>
      <c r="AO59" s="9" t="s">
        <v>1904</v>
      </c>
      <c r="AP59" s="9"/>
      <c r="AQ59" s="9"/>
      <c r="AR59" s="14" t="s">
        <v>2131</v>
      </c>
      <c r="AS59" s="9"/>
      <c r="AT59" s="9"/>
      <c r="AU59" s="9"/>
      <c r="AV59" s="13"/>
      <c r="AW59" s="13"/>
      <c r="AX59" s="9"/>
      <c r="AY59" s="9"/>
      <c r="AZ59" s="9"/>
      <c r="BA59" s="33"/>
      <c r="BB59" s="33"/>
      <c r="BC59" s="36"/>
      <c r="BD59" s="12" t="s">
        <v>1771</v>
      </c>
    </row>
    <row r="60" spans="1:56" s="12" customFormat="1" x14ac:dyDescent="0.2">
      <c r="A60" s="9" t="str">
        <f>IF(Search!$C$5="","",IF(COUNTA(Inventory!$AP60)=1,1,""))</f>
        <v/>
      </c>
      <c r="B60" s="9" t="str">
        <f>IF(Search!$C$4="","",IF(ISNUMBER(SEARCH(Search!$C$4,$AR60))=TRUE,1,""))</f>
        <v/>
      </c>
      <c r="C60" s="9" t="str">
        <f>IF(Search!$C$6="x",IF(COUNTA($AQ60)=1,1,"N"),IF(COUNTA($AQ60)=1,"N",""))</f>
        <v/>
      </c>
      <c r="D60" s="9" t="str">
        <f>IF(Search!$O$8="","",IF(ISNUMBER(SEARCH(Search!$O$8,$BD60))=TRUE,1,""))</f>
        <v/>
      </c>
      <c r="E60" s="9" t="str">
        <f>IF(Search!$C$7="","",IF(ISNUMBER(SEARCH(Search!$C$7,$AN60))=TRUE,1,""))</f>
        <v/>
      </c>
      <c r="F60" s="9" t="str">
        <f>IF(Search!$C$8="","",IF(ISNUMBER(SEARCH(Search!$C$8,$AO60))=TRUE,1,""))</f>
        <v/>
      </c>
      <c r="G60" s="9" t="str">
        <f>IF(Search!$F$4="","",IF(Inventory!$AJ60&lt;Search!$F$4,"",1))</f>
        <v/>
      </c>
      <c r="H60" s="9" t="str">
        <f>IF(Search!$F$5="","",IF(Inventory!$AJ60&gt;Search!$F$5,"",1))</f>
        <v/>
      </c>
      <c r="I60" s="9" t="str">
        <f>IF(Search!$F$7="","",IF(Search!$F$8="",IF(ISNUMBER(SEARCH(Search!$F$7,$AL60))=TRUE,1,""),""))</f>
        <v/>
      </c>
      <c r="J60" s="9" t="str">
        <f>IF($AL60=Search!$F$8,1,"")</f>
        <v/>
      </c>
      <c r="K60" s="9" t="str">
        <f>IF(Search!$I$4="","",IF(COUNTA($AS60)=1,IF(Search!$I$4="N","N",1),""))</f>
        <v/>
      </c>
      <c r="L60" s="9" t="str">
        <f>IF(Search!$I$5="","",IF($AS60="RC",1,""))</f>
        <v/>
      </c>
      <c r="M60" s="9" t="str">
        <f>IF(Search!$I$6="","",IF($AS60="RCP",1,""))</f>
        <v/>
      </c>
      <c r="N60" s="9" t="str">
        <f>IF(Search!$I$8="","",IF(COUNTA($AT60)=1,IF(Search!$I$8="N","N",1),""))</f>
        <v/>
      </c>
      <c r="O60" s="9" t="str">
        <f>IF(Search!$L$4="","",IF(COUNTA($AU60)=1,IF(Search!$L$4="N","N",1),""))</f>
        <v/>
      </c>
      <c r="P60" s="9" t="str">
        <f>IF(Search!$L$5="","",IF(ISNUMBER(SEARCH("Jersey",$AU60))=TRUE,IF(Search!$L$5="N","N",1),""))</f>
        <v/>
      </c>
      <c r="Q60" s="9" t="str">
        <f>IF(Search!$L$6="","",IF(ISNUMBER(SEARCH("Patch",$AU60))=TRUE,IF(Search!$L$6="N","N",1),""))</f>
        <v/>
      </c>
      <c r="R60" s="9" t="str">
        <f>IF(Search!$L$7="","",IF(ISNUMBER(SEARCH("Shield",$AU60))=TRUE,IF(Search!$L$7="N","N",1),""))</f>
        <v/>
      </c>
      <c r="S60" s="9" t="str">
        <f>IF(Search!$L$8="","",IF(ISNUMBER(SEARCH("Stick",$AU60))=TRUE,IF(Search!$L$8="N","N",1),""))</f>
        <v/>
      </c>
      <c r="T60" s="9" t="str">
        <f>IF(Search!$O$4="","",IF(COUNTA($AW60)=1,IF(Search!$O$4="N","N",1),""))</f>
        <v/>
      </c>
      <c r="U60" s="9" t="str">
        <f>IF(Search!$O$5="","",IF($AW60="","",IF($AW60&lt;Search!$O$5,"",1)))</f>
        <v/>
      </c>
      <c r="V60" s="9" t="str">
        <f>IF(Search!$O$6="","",IF($AW60="","",IF($AW60&gt;Search!$O$6,"",1)))</f>
        <v/>
      </c>
      <c r="W60" s="9" t="str">
        <f>IF(Search!$U$4="","",IF($AX60="","",1))</f>
        <v/>
      </c>
      <c r="X60" s="9" t="str">
        <f>IF(Search!$U$5="","",IF(ISNUMBER(SEARCH(Search!$U$5,$AX60))=TRUE,IF(Search!$U$5="N","N",1),""))</f>
        <v/>
      </c>
      <c r="Y60" s="9" t="str">
        <f>IF(Search!$U$6="","",IF($AY60&lt;Search!$U$6,"",1))</f>
        <v/>
      </c>
      <c r="Z60" s="9" t="str">
        <f>IF(Search!$R$4="","",IF(Inventory!$BA60&lt;Search!$R$4,"",1))</f>
        <v/>
      </c>
      <c r="AA60" s="9" t="str">
        <f>IF(Search!$R$5="","",IF($BA60&gt;Search!$R$5,"",1))</f>
        <v/>
      </c>
      <c r="AB60" s="9" t="str">
        <f>IF(Search!$R$6="","",IF($BB60&lt;Search!$R$6,"",1))</f>
        <v/>
      </c>
      <c r="AC60" s="9" t="str">
        <f>IF(Search!$R$7="","",IF($BB60&lt;Search!$R$7,"",1))</f>
        <v/>
      </c>
      <c r="AD60" s="45" t="str">
        <f>IF(COUNTIF($A60:$AC60,"n")&gt;0,"",IF(SUM($A60:$AC60)=COUNTA(Search!$C$4:$C$8,Search!$F$4:$F$8,Search!$I$4:$I$6,Search!$I$8,Search!$L$4:$L$8,Search!$O$4:$O$8,Search!$R$4:$R$7,Search!$U$4:$U$7)-COUNTIF(Search!$C$4:$U$7,"n"),1+LARGE($AD$1:AD59,1),""))</f>
        <v/>
      </c>
      <c r="AE60" s="45" t="str">
        <f t="shared" si="0"/>
        <v/>
      </c>
      <c r="AF60" s="45" t="str">
        <f>IF(AD60="","",COUNTIF($AE$1:$AE59,$AE60)+RANK($AE60,$AE$2:$AE$10540,1))</f>
        <v/>
      </c>
      <c r="AG60" s="45" t="str">
        <f t="shared" si="1"/>
        <v/>
      </c>
      <c r="AH60" s="45" t="str">
        <f>IF($AD60="","",COUNTIF($AG$1:$AG59,$AG60)+RANK($AG60,$AG$1:$AG$10539,0))</f>
        <v/>
      </c>
      <c r="AI60" s="10" t="str">
        <f t="shared" si="2"/>
        <v>1972-73 O-Pee-Chee #108 Dave Keon TOR    /   $</v>
      </c>
      <c r="AJ60" s="11">
        <v>1972</v>
      </c>
      <c r="AK60" s="17">
        <v>73</v>
      </c>
      <c r="AL60" s="12" t="s">
        <v>53</v>
      </c>
      <c r="AM60" s="10">
        <v>108</v>
      </c>
      <c r="AN60" s="12" t="s">
        <v>65</v>
      </c>
      <c r="AO60" s="9" t="s">
        <v>1904</v>
      </c>
      <c r="AP60" s="9"/>
      <c r="AQ60" s="9"/>
      <c r="AR60" s="14" t="s">
        <v>2131</v>
      </c>
      <c r="AS60" s="9"/>
      <c r="AT60" s="9"/>
      <c r="AU60" s="9"/>
      <c r="AV60" s="13"/>
      <c r="AW60" s="13"/>
      <c r="AX60" s="9"/>
      <c r="AY60" s="9"/>
      <c r="AZ60" s="9"/>
      <c r="BA60" s="33"/>
      <c r="BB60" s="33"/>
      <c r="BC60" s="36"/>
      <c r="BD60" s="12" t="s">
        <v>1771</v>
      </c>
    </row>
    <row r="61" spans="1:56" s="12" customFormat="1" x14ac:dyDescent="0.2">
      <c r="A61" s="9" t="str">
        <f>IF(Search!$C$5="","",IF(COUNTA(Inventory!$AP61)=1,1,""))</f>
        <v/>
      </c>
      <c r="B61" s="9" t="str">
        <f>IF(Search!$C$4="","",IF(ISNUMBER(SEARCH(Search!$C$4,$AR61))=TRUE,1,""))</f>
        <v/>
      </c>
      <c r="C61" s="9" t="str">
        <f>IF(Search!$C$6="x",IF(COUNTA($AQ61)=1,1,"N"),IF(COUNTA($AQ61)=1,"N",""))</f>
        <v/>
      </c>
      <c r="D61" s="9" t="str">
        <f>IF(Search!$O$8="","",IF(ISNUMBER(SEARCH(Search!$O$8,$BD61))=TRUE,1,""))</f>
        <v/>
      </c>
      <c r="E61" s="9" t="str">
        <f>IF(Search!$C$7="","",IF(ISNUMBER(SEARCH(Search!$C$7,$AN61))=TRUE,1,""))</f>
        <v/>
      </c>
      <c r="F61" s="9" t="str">
        <f>IF(Search!$C$8="","",IF(ISNUMBER(SEARCH(Search!$C$8,$AO61))=TRUE,1,""))</f>
        <v/>
      </c>
      <c r="G61" s="9" t="str">
        <f>IF(Search!$F$4="","",IF(Inventory!$AJ61&lt;Search!$F$4,"",1))</f>
        <v/>
      </c>
      <c r="H61" s="9" t="str">
        <f>IF(Search!$F$5="","",IF(Inventory!$AJ61&gt;Search!$F$5,"",1))</f>
        <v/>
      </c>
      <c r="I61" s="9" t="str">
        <f>IF(Search!$F$7="","",IF(Search!$F$8="",IF(ISNUMBER(SEARCH(Search!$F$7,$AL61))=TRUE,1,""),""))</f>
        <v/>
      </c>
      <c r="J61" s="9" t="str">
        <f>IF($AL61=Search!$F$8,1,"")</f>
        <v/>
      </c>
      <c r="K61" s="9" t="str">
        <f>IF(Search!$I$4="","",IF(COUNTA($AS61)=1,IF(Search!$I$4="N","N",1),""))</f>
        <v/>
      </c>
      <c r="L61" s="9" t="str">
        <f>IF(Search!$I$5="","",IF($AS61="RC",1,""))</f>
        <v/>
      </c>
      <c r="M61" s="9" t="str">
        <f>IF(Search!$I$6="","",IF($AS61="RCP",1,""))</f>
        <v/>
      </c>
      <c r="N61" s="9" t="str">
        <f>IF(Search!$I$8="","",IF(COUNTA($AT61)=1,IF(Search!$I$8="N","N",1),""))</f>
        <v/>
      </c>
      <c r="O61" s="9" t="str">
        <f>IF(Search!$L$4="","",IF(COUNTA($AU61)=1,IF(Search!$L$4="N","N",1),""))</f>
        <v/>
      </c>
      <c r="P61" s="9" t="str">
        <f>IF(Search!$L$5="","",IF(ISNUMBER(SEARCH("Jersey",$AU61))=TRUE,IF(Search!$L$5="N","N",1),""))</f>
        <v/>
      </c>
      <c r="Q61" s="9" t="str">
        <f>IF(Search!$L$6="","",IF(ISNUMBER(SEARCH("Patch",$AU61))=TRUE,IF(Search!$L$6="N","N",1),""))</f>
        <v/>
      </c>
      <c r="R61" s="9" t="str">
        <f>IF(Search!$L$7="","",IF(ISNUMBER(SEARCH("Shield",$AU61))=TRUE,IF(Search!$L$7="N","N",1),""))</f>
        <v/>
      </c>
      <c r="S61" s="9" t="str">
        <f>IF(Search!$L$8="","",IF(ISNUMBER(SEARCH("Stick",$AU61))=TRUE,IF(Search!$L$8="N","N",1),""))</f>
        <v/>
      </c>
      <c r="T61" s="9" t="str">
        <f>IF(Search!$O$4="","",IF(COUNTA($AW61)=1,IF(Search!$O$4="N","N",1),""))</f>
        <v/>
      </c>
      <c r="U61" s="9" t="str">
        <f>IF(Search!$O$5="","",IF($AW61="","",IF($AW61&lt;Search!$O$5,"",1)))</f>
        <v/>
      </c>
      <c r="V61" s="9" t="str">
        <f>IF(Search!$O$6="","",IF($AW61="","",IF($AW61&gt;Search!$O$6,"",1)))</f>
        <v/>
      </c>
      <c r="W61" s="9" t="str">
        <f>IF(Search!$U$4="","",IF($AX61="","",1))</f>
        <v/>
      </c>
      <c r="X61" s="9" t="str">
        <f>IF(Search!$U$5="","",IF(ISNUMBER(SEARCH(Search!$U$5,$AX61))=TRUE,IF(Search!$U$5="N","N",1),""))</f>
        <v/>
      </c>
      <c r="Y61" s="9" t="str">
        <f>IF(Search!$U$6="","",IF($AY61&lt;Search!$U$6,"",1))</f>
        <v/>
      </c>
      <c r="Z61" s="9" t="str">
        <f>IF(Search!$R$4="","",IF(Inventory!$BA61&lt;Search!$R$4,"",1))</f>
        <v/>
      </c>
      <c r="AA61" s="9" t="str">
        <f>IF(Search!$R$5="","",IF($BA61&gt;Search!$R$5,"",1))</f>
        <v/>
      </c>
      <c r="AB61" s="9" t="str">
        <f>IF(Search!$R$6="","",IF($BB61&lt;Search!$R$6,"",1))</f>
        <v/>
      </c>
      <c r="AC61" s="9" t="str">
        <f>IF(Search!$R$7="","",IF($BB61&lt;Search!$R$7,"",1))</f>
        <v/>
      </c>
      <c r="AD61" s="45" t="str">
        <f>IF(COUNTIF($A61:$AC61,"n")&gt;0,"",IF(SUM($A61:$AC61)=COUNTA(Search!$C$4:$C$8,Search!$F$4:$F$8,Search!$I$4:$I$6,Search!$I$8,Search!$L$4:$L$8,Search!$O$4:$O$8,Search!$R$4:$R$7,Search!$U$4:$U$7)-COUNTIF(Search!$C$4:$U$7,"n"),1+LARGE($AD$1:AD60,1),""))</f>
        <v/>
      </c>
      <c r="AE61" s="45" t="str">
        <f t="shared" si="0"/>
        <v/>
      </c>
      <c r="AF61" s="45" t="str">
        <f>IF(AD61="","",COUNTIF($AE$1:$AE60,$AE61)+RANK($AE61,$AE$2:$AE$10540,1))</f>
        <v/>
      </c>
      <c r="AG61" s="45" t="str">
        <f t="shared" si="1"/>
        <v/>
      </c>
      <c r="AH61" s="45" t="str">
        <f>IF($AD61="","",COUNTIF($AG$1:$AG60,$AG61)+RANK($AG61,$AG$1:$AG$10539,0))</f>
        <v/>
      </c>
      <c r="AI61" s="10" t="str">
        <f t="shared" si="2"/>
        <v>1972-73 O-Pee-Chee #126 Paul Henderson TOR    /   $</v>
      </c>
      <c r="AJ61" s="11">
        <v>1972</v>
      </c>
      <c r="AK61" s="17">
        <v>73</v>
      </c>
      <c r="AL61" s="12" t="s">
        <v>53</v>
      </c>
      <c r="AM61" s="10">
        <v>126</v>
      </c>
      <c r="AN61" s="12" t="s">
        <v>63</v>
      </c>
      <c r="AO61" s="9" t="s">
        <v>1904</v>
      </c>
      <c r="AP61" s="9"/>
      <c r="AQ61" s="9"/>
      <c r="AR61" s="14" t="s">
        <v>2131</v>
      </c>
      <c r="AS61" s="9"/>
      <c r="AT61" s="9"/>
      <c r="AU61" s="9"/>
      <c r="AV61" s="13"/>
      <c r="AW61" s="13"/>
      <c r="AX61" s="9"/>
      <c r="AY61" s="9"/>
      <c r="AZ61" s="9"/>
      <c r="BA61" s="33"/>
      <c r="BB61" s="33"/>
      <c r="BC61" s="36"/>
      <c r="BD61" s="12" t="s">
        <v>1771</v>
      </c>
    </row>
    <row r="62" spans="1:56" s="12" customFormat="1" x14ac:dyDescent="0.2">
      <c r="A62" s="9" t="str">
        <f>IF(Search!$C$5="","",IF(COUNTA(Inventory!$AP62)=1,1,""))</f>
        <v/>
      </c>
      <c r="B62" s="9" t="str">
        <f>IF(Search!$C$4="","",IF(ISNUMBER(SEARCH(Search!$C$4,$AR62))=TRUE,1,""))</f>
        <v/>
      </c>
      <c r="C62" s="9" t="str">
        <f>IF(Search!$C$6="x",IF(COUNTA($AQ62)=1,1,"N"),IF(COUNTA($AQ62)=1,"N",""))</f>
        <v/>
      </c>
      <c r="D62" s="9" t="str">
        <f>IF(Search!$O$8="","",IF(ISNUMBER(SEARCH(Search!$O$8,$BD62))=TRUE,1,""))</f>
        <v/>
      </c>
      <c r="E62" s="9" t="str">
        <f>IF(Search!$C$7="","",IF(ISNUMBER(SEARCH(Search!$C$7,$AN62))=TRUE,1,""))</f>
        <v/>
      </c>
      <c r="F62" s="9" t="str">
        <f>IF(Search!$C$8="","",IF(ISNUMBER(SEARCH(Search!$C$8,$AO62))=TRUE,1,""))</f>
        <v/>
      </c>
      <c r="G62" s="9" t="str">
        <f>IF(Search!$F$4="","",IF(Inventory!$AJ62&lt;Search!$F$4,"",1))</f>
        <v/>
      </c>
      <c r="H62" s="9" t="str">
        <f>IF(Search!$F$5="","",IF(Inventory!$AJ62&gt;Search!$F$5,"",1))</f>
        <v/>
      </c>
      <c r="I62" s="9" t="str">
        <f>IF(Search!$F$7="","",IF(Search!$F$8="",IF(ISNUMBER(SEARCH(Search!$F$7,$AL62))=TRUE,1,""),""))</f>
        <v/>
      </c>
      <c r="J62" s="9" t="str">
        <f>IF($AL62=Search!$F$8,1,"")</f>
        <v/>
      </c>
      <c r="K62" s="9" t="str">
        <f>IF(Search!$I$4="","",IF(COUNTA($AS62)=1,IF(Search!$I$4="N","N",1),""))</f>
        <v/>
      </c>
      <c r="L62" s="9" t="str">
        <f>IF(Search!$I$5="","",IF($AS62="RC",1,""))</f>
        <v/>
      </c>
      <c r="M62" s="9" t="str">
        <f>IF(Search!$I$6="","",IF($AS62="RCP",1,""))</f>
        <v/>
      </c>
      <c r="N62" s="9" t="str">
        <f>IF(Search!$I$8="","",IF(COUNTA($AT62)=1,IF(Search!$I$8="N","N",1),""))</f>
        <v/>
      </c>
      <c r="O62" s="9" t="str">
        <f>IF(Search!$L$4="","",IF(COUNTA($AU62)=1,IF(Search!$L$4="N","N",1),""))</f>
        <v/>
      </c>
      <c r="P62" s="9" t="str">
        <f>IF(Search!$L$5="","",IF(ISNUMBER(SEARCH("Jersey",$AU62))=TRUE,IF(Search!$L$5="N","N",1),""))</f>
        <v/>
      </c>
      <c r="Q62" s="9" t="str">
        <f>IF(Search!$L$6="","",IF(ISNUMBER(SEARCH("Patch",$AU62))=TRUE,IF(Search!$L$6="N","N",1),""))</f>
        <v/>
      </c>
      <c r="R62" s="9" t="str">
        <f>IF(Search!$L$7="","",IF(ISNUMBER(SEARCH("Shield",$AU62))=TRUE,IF(Search!$L$7="N","N",1),""))</f>
        <v/>
      </c>
      <c r="S62" s="9" t="str">
        <f>IF(Search!$L$8="","",IF(ISNUMBER(SEARCH("Stick",$AU62))=TRUE,IF(Search!$L$8="N","N",1),""))</f>
        <v/>
      </c>
      <c r="T62" s="9" t="str">
        <f>IF(Search!$O$4="","",IF(COUNTA($AW62)=1,IF(Search!$O$4="N","N",1),""))</f>
        <v/>
      </c>
      <c r="U62" s="9" t="str">
        <f>IF(Search!$O$5="","",IF($AW62="","",IF($AW62&lt;Search!$O$5,"",1)))</f>
        <v/>
      </c>
      <c r="V62" s="9" t="str">
        <f>IF(Search!$O$6="","",IF($AW62="","",IF($AW62&gt;Search!$O$6,"",1)))</f>
        <v/>
      </c>
      <c r="W62" s="9" t="str">
        <f>IF(Search!$U$4="","",IF($AX62="","",1))</f>
        <v/>
      </c>
      <c r="X62" s="9" t="str">
        <f>IF(Search!$U$5="","",IF(ISNUMBER(SEARCH(Search!$U$5,$AX62))=TRUE,IF(Search!$U$5="N","N",1),""))</f>
        <v/>
      </c>
      <c r="Y62" s="9" t="str">
        <f>IF(Search!$U$6="","",IF($AY62&lt;Search!$U$6,"",1))</f>
        <v/>
      </c>
      <c r="Z62" s="9" t="str">
        <f>IF(Search!$R$4="","",IF(Inventory!$BA62&lt;Search!$R$4,"",1))</f>
        <v/>
      </c>
      <c r="AA62" s="9" t="str">
        <f>IF(Search!$R$5="","",IF($BA62&gt;Search!$R$5,"",1))</f>
        <v/>
      </c>
      <c r="AB62" s="9" t="str">
        <f>IF(Search!$R$6="","",IF($BB62&lt;Search!$R$6,"",1))</f>
        <v/>
      </c>
      <c r="AC62" s="9" t="str">
        <f>IF(Search!$R$7="","",IF($BB62&lt;Search!$R$7,"",1))</f>
        <v/>
      </c>
      <c r="AD62" s="45" t="str">
        <f>IF(COUNTIF($A62:$AC62,"n")&gt;0,"",IF(SUM($A62:$AC62)=COUNTA(Search!$C$4:$C$8,Search!$F$4:$F$8,Search!$I$4:$I$6,Search!$I$8,Search!$L$4:$L$8,Search!$O$4:$O$8,Search!$R$4:$R$7,Search!$U$4:$U$7)-COUNTIF(Search!$C$4:$U$7,"n"),1+LARGE($AD$1:AD61,1),""))</f>
        <v/>
      </c>
      <c r="AE62" s="45" t="str">
        <f t="shared" si="0"/>
        <v/>
      </c>
      <c r="AF62" s="45" t="str">
        <f>IF(AD62="","",COUNTIF($AE$1:$AE61,$AE62)+RANK($AE62,$AE$2:$AE$10540,1))</f>
        <v/>
      </c>
      <c r="AG62" s="45" t="str">
        <f t="shared" si="1"/>
        <v/>
      </c>
      <c r="AH62" s="45" t="str">
        <f>IF($AD62="","",COUNTIF($AG$1:$AG61,$AG62)+RANK($AG62,$AG$1:$AG$10539,0))</f>
        <v/>
      </c>
      <c r="AI62" s="10" t="str">
        <f t="shared" si="2"/>
        <v>1972-73 O-Pee-Chee #147 Norm Ullman TOR    /   $</v>
      </c>
      <c r="AJ62" s="11">
        <v>1972</v>
      </c>
      <c r="AK62" s="17">
        <v>73</v>
      </c>
      <c r="AL62" s="12" t="s">
        <v>53</v>
      </c>
      <c r="AM62" s="10">
        <v>147</v>
      </c>
      <c r="AN62" s="12" t="s">
        <v>59</v>
      </c>
      <c r="AO62" s="9" t="s">
        <v>1904</v>
      </c>
      <c r="AP62" s="9"/>
      <c r="AQ62" s="9"/>
      <c r="AR62" s="14" t="s">
        <v>2131</v>
      </c>
      <c r="AS62" s="9"/>
      <c r="AT62" s="9"/>
      <c r="AU62" s="9"/>
      <c r="AV62" s="13"/>
      <c r="AW62" s="13"/>
      <c r="AX62" s="9"/>
      <c r="AY62" s="9"/>
      <c r="AZ62" s="9"/>
      <c r="BA62" s="33"/>
      <c r="BB62" s="33"/>
      <c r="BC62" s="36"/>
      <c r="BD62" s="12" t="s">
        <v>1771</v>
      </c>
    </row>
    <row r="63" spans="1:56" s="12" customFormat="1" x14ac:dyDescent="0.2">
      <c r="A63" s="9" t="str">
        <f>IF(Search!$C$5="","",IF(COUNTA(Inventory!$AP63)=1,1,""))</f>
        <v/>
      </c>
      <c r="B63" s="9" t="str">
        <f>IF(Search!$C$4="","",IF(ISNUMBER(SEARCH(Search!$C$4,$AR63))=TRUE,1,""))</f>
        <v/>
      </c>
      <c r="C63" s="9" t="str">
        <f>IF(Search!$C$6="x",IF(COUNTA($AQ63)=1,1,"N"),IF(COUNTA($AQ63)=1,"N",""))</f>
        <v/>
      </c>
      <c r="D63" s="9" t="str">
        <f>IF(Search!$O$8="","",IF(ISNUMBER(SEARCH(Search!$O$8,$BD63))=TRUE,1,""))</f>
        <v/>
      </c>
      <c r="E63" s="9" t="str">
        <f>IF(Search!$C$7="","",IF(ISNUMBER(SEARCH(Search!$C$7,$AN63))=TRUE,1,""))</f>
        <v/>
      </c>
      <c r="F63" s="9" t="str">
        <f>IF(Search!$C$8="","",IF(ISNUMBER(SEARCH(Search!$C$8,$AO63))=TRUE,1,""))</f>
        <v/>
      </c>
      <c r="G63" s="9" t="str">
        <f>IF(Search!$F$4="","",IF(Inventory!$AJ63&lt;Search!$F$4,"",1))</f>
        <v/>
      </c>
      <c r="H63" s="9" t="str">
        <f>IF(Search!$F$5="","",IF(Inventory!$AJ63&gt;Search!$F$5,"",1))</f>
        <v/>
      </c>
      <c r="I63" s="9" t="str">
        <f>IF(Search!$F$7="","",IF(Search!$F$8="",IF(ISNUMBER(SEARCH(Search!$F$7,$AL63))=TRUE,1,""),""))</f>
        <v/>
      </c>
      <c r="J63" s="9" t="str">
        <f>IF($AL63=Search!$F$8,1,"")</f>
        <v/>
      </c>
      <c r="K63" s="9" t="str">
        <f>IF(Search!$I$4="","",IF(COUNTA($AS63)=1,IF(Search!$I$4="N","N",1),""))</f>
        <v/>
      </c>
      <c r="L63" s="9" t="str">
        <f>IF(Search!$I$5="","",IF($AS63="RC",1,""))</f>
        <v/>
      </c>
      <c r="M63" s="9" t="str">
        <f>IF(Search!$I$6="","",IF($AS63="RCP",1,""))</f>
        <v/>
      </c>
      <c r="N63" s="9" t="str">
        <f>IF(Search!$I$8="","",IF(COUNTA($AT63)=1,IF(Search!$I$8="N","N",1),""))</f>
        <v/>
      </c>
      <c r="O63" s="9" t="str">
        <f>IF(Search!$L$4="","",IF(COUNTA($AU63)=1,IF(Search!$L$4="N","N",1),""))</f>
        <v/>
      </c>
      <c r="P63" s="9" t="str">
        <f>IF(Search!$L$5="","",IF(ISNUMBER(SEARCH("Jersey",$AU63))=TRUE,IF(Search!$L$5="N","N",1),""))</f>
        <v/>
      </c>
      <c r="Q63" s="9" t="str">
        <f>IF(Search!$L$6="","",IF(ISNUMBER(SEARCH("Patch",$AU63))=TRUE,IF(Search!$L$6="N","N",1),""))</f>
        <v/>
      </c>
      <c r="R63" s="9" t="str">
        <f>IF(Search!$L$7="","",IF(ISNUMBER(SEARCH("Shield",$AU63))=TRUE,IF(Search!$L$7="N","N",1),""))</f>
        <v/>
      </c>
      <c r="S63" s="9" t="str">
        <f>IF(Search!$L$8="","",IF(ISNUMBER(SEARCH("Stick",$AU63))=TRUE,IF(Search!$L$8="N","N",1),""))</f>
        <v/>
      </c>
      <c r="T63" s="9" t="str">
        <f>IF(Search!$O$4="","",IF(COUNTA($AW63)=1,IF(Search!$O$4="N","N",1),""))</f>
        <v/>
      </c>
      <c r="U63" s="9" t="str">
        <f>IF(Search!$O$5="","",IF($AW63="","",IF($AW63&lt;Search!$O$5,"",1)))</f>
        <v/>
      </c>
      <c r="V63" s="9" t="str">
        <f>IF(Search!$O$6="","",IF($AW63="","",IF($AW63&gt;Search!$O$6,"",1)))</f>
        <v/>
      </c>
      <c r="W63" s="9" t="str">
        <f>IF(Search!$U$4="","",IF($AX63="","",1))</f>
        <v/>
      </c>
      <c r="X63" s="9" t="str">
        <f>IF(Search!$U$5="","",IF(ISNUMBER(SEARCH(Search!$U$5,$AX63))=TRUE,IF(Search!$U$5="N","N",1),""))</f>
        <v/>
      </c>
      <c r="Y63" s="9" t="str">
        <f>IF(Search!$U$6="","",IF($AY63&lt;Search!$U$6,"",1))</f>
        <v/>
      </c>
      <c r="Z63" s="9" t="str">
        <f>IF(Search!$R$4="","",IF(Inventory!$BA63&lt;Search!$R$4,"",1))</f>
        <v/>
      </c>
      <c r="AA63" s="9" t="str">
        <f>IF(Search!$R$5="","",IF($BA63&gt;Search!$R$5,"",1))</f>
        <v/>
      </c>
      <c r="AB63" s="9" t="str">
        <f>IF(Search!$R$6="","",IF($BB63&lt;Search!$R$6,"",1))</f>
        <v/>
      </c>
      <c r="AC63" s="9" t="str">
        <f>IF(Search!$R$7="","",IF($BB63&lt;Search!$R$7,"",1))</f>
        <v/>
      </c>
      <c r="AD63" s="45" t="str">
        <f>IF(COUNTIF($A63:$AC63,"n")&gt;0,"",IF(SUM($A63:$AC63)=COUNTA(Search!$C$4:$C$8,Search!$F$4:$F$8,Search!$I$4:$I$6,Search!$I$8,Search!$L$4:$L$8,Search!$O$4:$O$8,Search!$R$4:$R$7,Search!$U$4:$U$7)-COUNTIF(Search!$C$4:$U$7,"n"),1+LARGE($AD$1:AD62,1),""))</f>
        <v/>
      </c>
      <c r="AE63" s="45" t="str">
        <f t="shared" si="0"/>
        <v/>
      </c>
      <c r="AF63" s="45" t="str">
        <f>IF(AD63="","",COUNTIF($AE$1:$AE62,$AE63)+RANK($AE63,$AE$2:$AE$10540,1))</f>
        <v/>
      </c>
      <c r="AG63" s="45" t="str">
        <f t="shared" si="1"/>
        <v/>
      </c>
      <c r="AH63" s="45" t="str">
        <f>IF($AD63="","",COUNTIF($AG$1:$AG62,$AG63)+RANK($AG63,$AG$1:$AG$10539,0))</f>
        <v/>
      </c>
      <c r="AI63" s="10" t="str">
        <f t="shared" si="2"/>
        <v>1972-73 O-Pee-Chee #167 Denis Dupere TOR    /   $</v>
      </c>
      <c r="AJ63" s="11">
        <v>1972</v>
      </c>
      <c r="AK63" s="17">
        <v>73</v>
      </c>
      <c r="AL63" s="12" t="s">
        <v>53</v>
      </c>
      <c r="AM63" s="10">
        <v>167</v>
      </c>
      <c r="AN63" s="12" t="s">
        <v>72</v>
      </c>
      <c r="AO63" s="9" t="s">
        <v>1904</v>
      </c>
      <c r="AP63" s="9"/>
      <c r="AQ63" s="9"/>
      <c r="AR63" s="14" t="s">
        <v>2131</v>
      </c>
      <c r="AS63" s="9"/>
      <c r="AT63" s="9"/>
      <c r="AU63" s="9"/>
      <c r="AV63" s="13"/>
      <c r="AW63" s="13"/>
      <c r="AX63" s="9"/>
      <c r="AY63" s="9"/>
      <c r="AZ63" s="9"/>
      <c r="BA63" s="33"/>
      <c r="BB63" s="33"/>
      <c r="BC63" s="36"/>
      <c r="BD63" s="12" t="s">
        <v>1771</v>
      </c>
    </row>
    <row r="64" spans="1:56" s="12" customFormat="1" x14ac:dyDescent="0.2">
      <c r="A64" s="9" t="str">
        <f>IF(Search!$C$5="","",IF(COUNTA(Inventory!$AP64)=1,1,""))</f>
        <v/>
      </c>
      <c r="B64" s="9" t="str">
        <f>IF(Search!$C$4="","",IF(ISNUMBER(SEARCH(Search!$C$4,$AR64))=TRUE,1,""))</f>
        <v/>
      </c>
      <c r="C64" s="9" t="str">
        <f>IF(Search!$C$6="x",IF(COUNTA($AQ64)=1,1,"N"),IF(COUNTA($AQ64)=1,"N",""))</f>
        <v/>
      </c>
      <c r="D64" s="9" t="str">
        <f>IF(Search!$O$8="","",IF(ISNUMBER(SEARCH(Search!$O$8,$BD64))=TRUE,1,""))</f>
        <v/>
      </c>
      <c r="E64" s="9" t="str">
        <f>IF(Search!$C$7="","",IF(ISNUMBER(SEARCH(Search!$C$7,$AN64))=TRUE,1,""))</f>
        <v/>
      </c>
      <c r="F64" s="9" t="str">
        <f>IF(Search!$C$8="","",IF(ISNUMBER(SEARCH(Search!$C$8,$AO64))=TRUE,1,""))</f>
        <v/>
      </c>
      <c r="G64" s="9" t="str">
        <f>IF(Search!$F$4="","",IF(Inventory!$AJ64&lt;Search!$F$4,"",1))</f>
        <v/>
      </c>
      <c r="H64" s="9" t="str">
        <f>IF(Search!$F$5="","",IF(Inventory!$AJ64&gt;Search!$F$5,"",1))</f>
        <v/>
      </c>
      <c r="I64" s="9" t="str">
        <f>IF(Search!$F$7="","",IF(Search!$F$8="",IF(ISNUMBER(SEARCH(Search!$F$7,$AL64))=TRUE,1,""),""))</f>
        <v/>
      </c>
      <c r="J64" s="9" t="str">
        <f>IF($AL64=Search!$F$8,1,"")</f>
        <v/>
      </c>
      <c r="K64" s="9" t="str">
        <f>IF(Search!$I$4="","",IF(COUNTA($AS64)=1,IF(Search!$I$4="N","N",1),""))</f>
        <v/>
      </c>
      <c r="L64" s="9" t="str">
        <f>IF(Search!$I$5="","",IF($AS64="RC",1,""))</f>
        <v/>
      </c>
      <c r="M64" s="9" t="str">
        <f>IF(Search!$I$6="","",IF($AS64="RCP",1,""))</f>
        <v/>
      </c>
      <c r="N64" s="9" t="str">
        <f>IF(Search!$I$8="","",IF(COUNTA($AT64)=1,IF(Search!$I$8="N","N",1),""))</f>
        <v/>
      </c>
      <c r="O64" s="9" t="str">
        <f>IF(Search!$L$4="","",IF(COUNTA($AU64)=1,IF(Search!$L$4="N","N",1),""))</f>
        <v/>
      </c>
      <c r="P64" s="9" t="str">
        <f>IF(Search!$L$5="","",IF(ISNUMBER(SEARCH("Jersey",$AU64))=TRUE,IF(Search!$L$5="N","N",1),""))</f>
        <v/>
      </c>
      <c r="Q64" s="9" t="str">
        <f>IF(Search!$L$6="","",IF(ISNUMBER(SEARCH("Patch",$AU64))=TRUE,IF(Search!$L$6="N","N",1),""))</f>
        <v/>
      </c>
      <c r="R64" s="9" t="str">
        <f>IF(Search!$L$7="","",IF(ISNUMBER(SEARCH("Shield",$AU64))=TRUE,IF(Search!$L$7="N","N",1),""))</f>
        <v/>
      </c>
      <c r="S64" s="9" t="str">
        <f>IF(Search!$L$8="","",IF(ISNUMBER(SEARCH("Stick",$AU64))=TRUE,IF(Search!$L$8="N","N",1),""))</f>
        <v/>
      </c>
      <c r="T64" s="9" t="str">
        <f>IF(Search!$O$4="","",IF(COUNTA($AW64)=1,IF(Search!$O$4="N","N",1),""))</f>
        <v/>
      </c>
      <c r="U64" s="9" t="str">
        <f>IF(Search!$O$5="","",IF($AW64="","",IF($AW64&lt;Search!$O$5,"",1)))</f>
        <v/>
      </c>
      <c r="V64" s="9" t="str">
        <f>IF(Search!$O$6="","",IF($AW64="","",IF($AW64&gt;Search!$O$6,"",1)))</f>
        <v/>
      </c>
      <c r="W64" s="9" t="str">
        <f>IF(Search!$U$4="","",IF($AX64="","",1))</f>
        <v/>
      </c>
      <c r="X64" s="9" t="str">
        <f>IF(Search!$U$5="","",IF(ISNUMBER(SEARCH(Search!$U$5,$AX64))=TRUE,IF(Search!$U$5="N","N",1),""))</f>
        <v/>
      </c>
      <c r="Y64" s="9" t="str">
        <f>IF(Search!$U$6="","",IF($AY64&lt;Search!$U$6,"",1))</f>
        <v/>
      </c>
      <c r="Z64" s="9" t="str">
        <f>IF(Search!$R$4="","",IF(Inventory!$BA64&lt;Search!$R$4,"",1))</f>
        <v/>
      </c>
      <c r="AA64" s="9" t="str">
        <f>IF(Search!$R$5="","",IF($BA64&gt;Search!$R$5,"",1))</f>
        <v/>
      </c>
      <c r="AB64" s="9" t="str">
        <f>IF(Search!$R$6="","",IF($BB64&lt;Search!$R$6,"",1))</f>
        <v/>
      </c>
      <c r="AC64" s="9" t="str">
        <f>IF(Search!$R$7="","",IF($BB64&lt;Search!$R$7,"",1))</f>
        <v/>
      </c>
      <c r="AD64" s="45" t="str">
        <f>IF(COUNTIF($A64:$AC64,"n")&gt;0,"",IF(SUM($A64:$AC64)=COUNTA(Search!$C$4:$C$8,Search!$F$4:$F$8,Search!$I$4:$I$6,Search!$I$8,Search!$L$4:$L$8,Search!$O$4:$O$8,Search!$R$4:$R$7,Search!$U$4:$U$7)-COUNTIF(Search!$C$4:$U$7,"n"),1+LARGE($AD$1:AD63,1),""))</f>
        <v/>
      </c>
      <c r="AE64" s="45" t="str">
        <f t="shared" si="0"/>
        <v/>
      </c>
      <c r="AF64" s="45" t="str">
        <f>IF(AD64="","",COUNTIF($AE$1:$AE63,$AE64)+RANK($AE64,$AE$2:$AE$10540,1))</f>
        <v/>
      </c>
      <c r="AG64" s="45" t="str">
        <f t="shared" si="1"/>
        <v/>
      </c>
      <c r="AH64" s="45" t="str">
        <f>IF($AD64="","",COUNTIF($AG$1:$AG63,$AG64)+RANK($AG64,$AG$1:$AG$10539,0))</f>
        <v/>
      </c>
      <c r="AI64" s="10" t="str">
        <f t="shared" si="2"/>
        <v>1972-73 O-Pee-Chee #207 Garry Monahan TOR    /   $</v>
      </c>
      <c r="AJ64" s="11">
        <v>1972</v>
      </c>
      <c r="AK64" s="17">
        <v>73</v>
      </c>
      <c r="AL64" s="12" t="s">
        <v>53</v>
      </c>
      <c r="AM64" s="10">
        <v>207</v>
      </c>
      <c r="AN64" s="12" t="s">
        <v>61</v>
      </c>
      <c r="AO64" s="9" t="s">
        <v>1904</v>
      </c>
      <c r="AP64" s="9"/>
      <c r="AQ64" s="9"/>
      <c r="AR64" s="14" t="s">
        <v>2131</v>
      </c>
      <c r="AS64" s="9"/>
      <c r="AT64" s="9"/>
      <c r="AU64" s="9"/>
      <c r="AV64" s="13"/>
      <c r="AW64" s="13"/>
      <c r="AX64" s="9"/>
      <c r="AY64" s="9"/>
      <c r="AZ64" s="9"/>
      <c r="BA64" s="33"/>
      <c r="BB64" s="33"/>
      <c r="BC64" s="36"/>
      <c r="BD64" s="12" t="s">
        <v>1771</v>
      </c>
    </row>
    <row r="65" spans="1:56" s="12" customFormat="1" x14ac:dyDescent="0.2">
      <c r="A65" s="9" t="str">
        <f>IF(Search!$C$5="","",IF(COUNTA(Inventory!$AP65)=1,1,""))</f>
        <v/>
      </c>
      <c r="B65" s="9" t="str">
        <f>IF(Search!$C$4="","",IF(ISNUMBER(SEARCH(Search!$C$4,$AR65))=TRUE,1,""))</f>
        <v/>
      </c>
      <c r="C65" s="9" t="str">
        <f>IF(Search!$C$6="x",IF(COUNTA($AQ65)=1,1,"N"),IF(COUNTA($AQ65)=1,"N",""))</f>
        <v/>
      </c>
      <c r="D65" s="9" t="str">
        <f>IF(Search!$O$8="","",IF(ISNUMBER(SEARCH(Search!$O$8,$BD65))=TRUE,1,""))</f>
        <v/>
      </c>
      <c r="E65" s="9" t="str">
        <f>IF(Search!$C$7="","",IF(ISNUMBER(SEARCH(Search!$C$7,$AN65))=TRUE,1,""))</f>
        <v/>
      </c>
      <c r="F65" s="9" t="str">
        <f>IF(Search!$C$8="","",IF(ISNUMBER(SEARCH(Search!$C$8,$AO65))=TRUE,1,""))</f>
        <v/>
      </c>
      <c r="G65" s="9" t="str">
        <f>IF(Search!$F$4="","",IF(Inventory!$AJ65&lt;Search!$F$4,"",1))</f>
        <v/>
      </c>
      <c r="H65" s="9" t="str">
        <f>IF(Search!$F$5="","",IF(Inventory!$AJ65&gt;Search!$F$5,"",1))</f>
        <v/>
      </c>
      <c r="I65" s="9" t="str">
        <f>IF(Search!$F$7="","",IF(Search!$F$8="",IF(ISNUMBER(SEARCH(Search!$F$7,$AL65))=TRUE,1,""),""))</f>
        <v/>
      </c>
      <c r="J65" s="9" t="str">
        <f>IF($AL65=Search!$F$8,1,"")</f>
        <v/>
      </c>
      <c r="K65" s="9" t="str">
        <f>IF(Search!$I$4="","",IF(COUNTA($AS65)=1,IF(Search!$I$4="N","N",1),""))</f>
        <v/>
      </c>
      <c r="L65" s="9" t="str">
        <f>IF(Search!$I$5="","",IF($AS65="RC",1,""))</f>
        <v/>
      </c>
      <c r="M65" s="9" t="str">
        <f>IF(Search!$I$6="","",IF($AS65="RCP",1,""))</f>
        <v/>
      </c>
      <c r="N65" s="9" t="str">
        <f>IF(Search!$I$8="","",IF(COUNTA($AT65)=1,IF(Search!$I$8="N","N",1),""))</f>
        <v/>
      </c>
      <c r="O65" s="9" t="str">
        <f>IF(Search!$L$4="","",IF(COUNTA($AU65)=1,IF(Search!$L$4="N","N",1),""))</f>
        <v/>
      </c>
      <c r="P65" s="9" t="str">
        <f>IF(Search!$L$5="","",IF(ISNUMBER(SEARCH("Jersey",$AU65))=TRUE,IF(Search!$L$5="N","N",1),""))</f>
        <v/>
      </c>
      <c r="Q65" s="9" t="str">
        <f>IF(Search!$L$6="","",IF(ISNUMBER(SEARCH("Patch",$AU65))=TRUE,IF(Search!$L$6="N","N",1),""))</f>
        <v/>
      </c>
      <c r="R65" s="9" t="str">
        <f>IF(Search!$L$7="","",IF(ISNUMBER(SEARCH("Shield",$AU65))=TRUE,IF(Search!$L$7="N","N",1),""))</f>
        <v/>
      </c>
      <c r="S65" s="9" t="str">
        <f>IF(Search!$L$8="","",IF(ISNUMBER(SEARCH("Stick",$AU65))=TRUE,IF(Search!$L$8="N","N",1),""))</f>
        <v/>
      </c>
      <c r="T65" s="9" t="str">
        <f>IF(Search!$O$4="","",IF(COUNTA($AW65)=1,IF(Search!$O$4="N","N",1),""))</f>
        <v/>
      </c>
      <c r="U65" s="9" t="str">
        <f>IF(Search!$O$5="","",IF($AW65="","",IF($AW65&lt;Search!$O$5,"",1)))</f>
        <v/>
      </c>
      <c r="V65" s="9" t="str">
        <f>IF(Search!$O$6="","",IF($AW65="","",IF($AW65&gt;Search!$O$6,"",1)))</f>
        <v/>
      </c>
      <c r="W65" s="9" t="str">
        <f>IF(Search!$U$4="","",IF($AX65="","",1))</f>
        <v/>
      </c>
      <c r="X65" s="9" t="str">
        <f>IF(Search!$U$5="","",IF(ISNUMBER(SEARCH(Search!$U$5,$AX65))=TRUE,IF(Search!$U$5="N","N",1),""))</f>
        <v/>
      </c>
      <c r="Y65" s="9" t="str">
        <f>IF(Search!$U$6="","",IF($AY65&lt;Search!$U$6,"",1))</f>
        <v/>
      </c>
      <c r="Z65" s="9" t="str">
        <f>IF(Search!$R$4="","",IF(Inventory!$BA65&lt;Search!$R$4,"",1))</f>
        <v/>
      </c>
      <c r="AA65" s="9" t="str">
        <f>IF(Search!$R$5="","",IF($BA65&gt;Search!$R$5,"",1))</f>
        <v/>
      </c>
      <c r="AB65" s="9" t="str">
        <f>IF(Search!$R$6="","",IF($BB65&lt;Search!$R$6,"",1))</f>
        <v/>
      </c>
      <c r="AC65" s="9" t="str">
        <f>IF(Search!$R$7="","",IF($BB65&lt;Search!$R$7,"",1))</f>
        <v/>
      </c>
      <c r="AD65" s="45" t="str">
        <f>IF(COUNTIF($A65:$AC65,"n")&gt;0,"",IF(SUM($A65:$AC65)=COUNTA(Search!$C$4:$C$8,Search!$F$4:$F$8,Search!$I$4:$I$6,Search!$I$8,Search!$L$4:$L$8,Search!$O$4:$O$8,Search!$R$4:$R$7,Search!$U$4:$U$7)-COUNTIF(Search!$C$4:$U$7,"n"),1+LARGE($AD$1:AD64,1),""))</f>
        <v/>
      </c>
      <c r="AE65" s="45" t="str">
        <f t="shared" si="0"/>
        <v/>
      </c>
      <c r="AF65" s="45" t="str">
        <f>IF(AD65="","",COUNTIF($AE$1:$AE64,$AE65)+RANK($AE65,$AE$2:$AE$10540,1))</f>
        <v/>
      </c>
      <c r="AG65" s="45" t="str">
        <f t="shared" si="1"/>
        <v/>
      </c>
      <c r="AH65" s="45" t="str">
        <f>IF($AD65="","",COUNTIF($AG$1:$AG64,$AG65)+RANK($AG65,$AG$1:$AG$10539,0))</f>
        <v/>
      </c>
      <c r="AI65" s="10" t="str">
        <f t="shared" si="2"/>
        <v>1972-73 O-Pee-Chee #216 Brian Glennie TOR    /   $</v>
      </c>
      <c r="AJ65" s="11">
        <v>1972</v>
      </c>
      <c r="AK65" s="17">
        <v>73</v>
      </c>
      <c r="AL65" s="12" t="s">
        <v>53</v>
      </c>
      <c r="AM65" s="10">
        <v>216</v>
      </c>
      <c r="AN65" s="12" t="s">
        <v>62</v>
      </c>
      <c r="AO65" s="9" t="s">
        <v>1904</v>
      </c>
      <c r="AP65" s="9"/>
      <c r="AQ65" s="9"/>
      <c r="AR65" s="14" t="s">
        <v>2131</v>
      </c>
      <c r="AS65" s="9"/>
      <c r="AT65" s="9"/>
      <c r="AU65" s="9"/>
      <c r="AV65" s="13"/>
      <c r="AW65" s="13"/>
      <c r="AX65" s="9"/>
      <c r="AY65" s="9"/>
      <c r="AZ65" s="9"/>
      <c r="BA65" s="33"/>
      <c r="BB65" s="33"/>
      <c r="BC65" s="36"/>
      <c r="BD65" s="12" t="s">
        <v>1771</v>
      </c>
    </row>
    <row r="66" spans="1:56" s="12" customFormat="1" x14ac:dyDescent="0.2">
      <c r="A66" s="9" t="str">
        <f>IF(Search!$C$5="","",IF(COUNTA(Inventory!$AP66)=1,1,""))</f>
        <v/>
      </c>
      <c r="B66" s="9" t="str">
        <f>IF(Search!$C$4="","",IF(ISNUMBER(SEARCH(Search!$C$4,$AR66))=TRUE,1,""))</f>
        <v/>
      </c>
      <c r="C66" s="9" t="str">
        <f>IF(Search!$C$6="x",IF(COUNTA($AQ66)=1,1,"N"),IF(COUNTA($AQ66)=1,"N",""))</f>
        <v/>
      </c>
      <c r="D66" s="9" t="str">
        <f>IF(Search!$O$8="","",IF(ISNUMBER(SEARCH(Search!$O$8,$BD66))=TRUE,1,""))</f>
        <v/>
      </c>
      <c r="E66" s="9" t="str">
        <f>IF(Search!$C$7="","",IF(ISNUMBER(SEARCH(Search!$C$7,$AN66))=TRUE,1,""))</f>
        <v/>
      </c>
      <c r="F66" s="9" t="str">
        <f>IF(Search!$C$8="","",IF(ISNUMBER(SEARCH(Search!$C$8,$AO66))=TRUE,1,""))</f>
        <v/>
      </c>
      <c r="G66" s="9" t="str">
        <f>IF(Search!$F$4="","",IF(Inventory!$AJ66&lt;Search!$F$4,"",1))</f>
        <v/>
      </c>
      <c r="H66" s="9" t="str">
        <f>IF(Search!$F$5="","",IF(Inventory!$AJ66&gt;Search!$F$5,"",1))</f>
        <v/>
      </c>
      <c r="I66" s="9" t="str">
        <f>IF(Search!$F$7="","",IF(Search!$F$8="",IF(ISNUMBER(SEARCH(Search!$F$7,$AL66))=TRUE,1,""),""))</f>
        <v/>
      </c>
      <c r="J66" s="9" t="str">
        <f>IF($AL66=Search!$F$8,1,"")</f>
        <v/>
      </c>
      <c r="K66" s="9" t="str">
        <f>IF(Search!$I$4="","",IF(COUNTA($AS66)=1,IF(Search!$I$4="N","N",1),""))</f>
        <v/>
      </c>
      <c r="L66" s="9" t="str">
        <f>IF(Search!$I$5="","",IF($AS66="RC",1,""))</f>
        <v/>
      </c>
      <c r="M66" s="9" t="str">
        <f>IF(Search!$I$6="","",IF($AS66="RCP",1,""))</f>
        <v/>
      </c>
      <c r="N66" s="9" t="str">
        <f>IF(Search!$I$8="","",IF(COUNTA($AT66)=1,IF(Search!$I$8="N","N",1),""))</f>
        <v/>
      </c>
      <c r="O66" s="9" t="str">
        <f>IF(Search!$L$4="","",IF(COUNTA($AU66)=1,IF(Search!$L$4="N","N",1),""))</f>
        <v/>
      </c>
      <c r="P66" s="9" t="str">
        <f>IF(Search!$L$5="","",IF(ISNUMBER(SEARCH("Jersey",$AU66))=TRUE,IF(Search!$L$5="N","N",1),""))</f>
        <v/>
      </c>
      <c r="Q66" s="9" t="str">
        <f>IF(Search!$L$6="","",IF(ISNUMBER(SEARCH("Patch",$AU66))=TRUE,IF(Search!$L$6="N","N",1),""))</f>
        <v/>
      </c>
      <c r="R66" s="9" t="str">
        <f>IF(Search!$L$7="","",IF(ISNUMBER(SEARCH("Shield",$AU66))=TRUE,IF(Search!$L$7="N","N",1),""))</f>
        <v/>
      </c>
      <c r="S66" s="9" t="str">
        <f>IF(Search!$L$8="","",IF(ISNUMBER(SEARCH("Stick",$AU66))=TRUE,IF(Search!$L$8="N","N",1),""))</f>
        <v/>
      </c>
      <c r="T66" s="9" t="str">
        <f>IF(Search!$O$4="","",IF(COUNTA($AW66)=1,IF(Search!$O$4="N","N",1),""))</f>
        <v/>
      </c>
      <c r="U66" s="9" t="str">
        <f>IF(Search!$O$5="","",IF($AW66="","",IF($AW66&lt;Search!$O$5,"",1)))</f>
        <v/>
      </c>
      <c r="V66" s="9" t="str">
        <f>IF(Search!$O$6="","",IF($AW66="","",IF($AW66&gt;Search!$O$6,"",1)))</f>
        <v/>
      </c>
      <c r="W66" s="9" t="str">
        <f>IF(Search!$U$4="","",IF($AX66="","",1))</f>
        <v/>
      </c>
      <c r="X66" s="9" t="str">
        <f>IF(Search!$U$5="","",IF(ISNUMBER(SEARCH(Search!$U$5,$AX66))=TRUE,IF(Search!$U$5="N","N",1),""))</f>
        <v/>
      </c>
      <c r="Y66" s="9" t="str">
        <f>IF(Search!$U$6="","",IF($AY66&lt;Search!$U$6,"",1))</f>
        <v/>
      </c>
      <c r="Z66" s="9" t="str">
        <f>IF(Search!$R$4="","",IF(Inventory!$BA66&lt;Search!$R$4,"",1))</f>
        <v/>
      </c>
      <c r="AA66" s="9" t="str">
        <f>IF(Search!$R$5="","",IF($BA66&gt;Search!$R$5,"",1))</f>
        <v/>
      </c>
      <c r="AB66" s="9" t="str">
        <f>IF(Search!$R$6="","",IF($BB66&lt;Search!$R$6,"",1))</f>
        <v/>
      </c>
      <c r="AC66" s="9" t="str">
        <f>IF(Search!$R$7="","",IF($BB66&lt;Search!$R$7,"",1))</f>
        <v/>
      </c>
      <c r="AD66" s="45" t="str">
        <f>IF(COUNTIF($A66:$AC66,"n")&gt;0,"",IF(SUM($A66:$AC66)=COUNTA(Search!$C$4:$C$8,Search!$F$4:$F$8,Search!$I$4:$I$6,Search!$I$8,Search!$L$4:$L$8,Search!$O$4:$O$8,Search!$R$4:$R$7,Search!$U$4:$U$7)-COUNTIF(Search!$C$4:$U$7,"n"),1+LARGE($AD$1:AD65,1),""))</f>
        <v/>
      </c>
      <c r="AE66" s="45" t="str">
        <f t="shared" ref="AE66:AE129" si="3">IF(AD66="","",COUNTIF($AN$2:$AN$10540,"&lt;="&amp;AN66))</f>
        <v/>
      </c>
      <c r="AF66" s="45" t="str">
        <f>IF(AD66="","",COUNTIF($AE$1:$AE65,$AE66)+RANK($AE66,$AE$2:$AE$10540,1))</f>
        <v/>
      </c>
      <c r="AG66" s="45" t="str">
        <f t="shared" ref="AG66:AG129" si="4">IF($AD66="","",COUNTIF($BA$2:$BA$10540,"&lt;="&amp;$BA66))</f>
        <v/>
      </c>
      <c r="AH66" s="45" t="str">
        <f>IF($AD66="","",COUNTIF($AG$1:$AG65,$AG66)+RANK($AG66,$AG$1:$AG$10539,0))</f>
        <v/>
      </c>
      <c r="AI66" s="10" t="str">
        <f t="shared" ref="AI66:AI129" si="5">CONCATENATE(AJ66,"-",AK66," ",AL66," #",AM66," ",AN66," ",AO66," ",AS66," ",AT66," ",AU66," ",AV66,"/",AW66," ",AX66," ",AY66,AZ66," $",BA66)</f>
        <v>1972-73 O-Pee-Chee #237 Pierre Jarry TOR    /   $</v>
      </c>
      <c r="AJ66" s="11">
        <v>1972</v>
      </c>
      <c r="AK66" s="17">
        <v>73</v>
      </c>
      <c r="AL66" s="12" t="s">
        <v>53</v>
      </c>
      <c r="AM66" s="10">
        <v>237</v>
      </c>
      <c r="AN66" s="12" t="s">
        <v>76</v>
      </c>
      <c r="AO66" s="9" t="s">
        <v>1904</v>
      </c>
      <c r="AP66" s="9"/>
      <c r="AQ66" s="9"/>
      <c r="AR66" s="14" t="s">
        <v>2131</v>
      </c>
      <c r="AS66" s="9"/>
      <c r="AT66" s="9"/>
      <c r="AU66" s="9"/>
      <c r="AV66" s="13"/>
      <c r="AW66" s="13"/>
      <c r="AX66" s="9"/>
      <c r="AY66" s="9"/>
      <c r="AZ66" s="9"/>
      <c r="BA66" s="33"/>
      <c r="BB66" s="33"/>
      <c r="BC66" s="36"/>
      <c r="BD66" s="12" t="s">
        <v>1771</v>
      </c>
    </row>
    <row r="67" spans="1:56" s="12" customFormat="1" x14ac:dyDescent="0.2">
      <c r="A67" s="9" t="str">
        <f>IF(Search!$C$5="","",IF(COUNTA(Inventory!$AP67)=1,1,""))</f>
        <v/>
      </c>
      <c r="B67" s="9" t="str">
        <f>IF(Search!$C$4="","",IF(ISNUMBER(SEARCH(Search!$C$4,$AR67))=TRUE,1,""))</f>
        <v/>
      </c>
      <c r="C67" s="9" t="str">
        <f>IF(Search!$C$6="x",IF(COUNTA($AQ67)=1,1,"N"),IF(COUNTA($AQ67)=1,"N",""))</f>
        <v/>
      </c>
      <c r="D67" s="9" t="str">
        <f>IF(Search!$O$8="","",IF(ISNUMBER(SEARCH(Search!$O$8,$BD67))=TRUE,1,""))</f>
        <v/>
      </c>
      <c r="E67" s="9" t="str">
        <f>IF(Search!$C$7="","",IF(ISNUMBER(SEARCH(Search!$C$7,$AN67))=TRUE,1,""))</f>
        <v/>
      </c>
      <c r="F67" s="9" t="str">
        <f>IF(Search!$C$8="","",IF(ISNUMBER(SEARCH(Search!$C$8,$AO67))=TRUE,1,""))</f>
        <v/>
      </c>
      <c r="G67" s="9" t="str">
        <f>IF(Search!$F$4="","",IF(Inventory!$AJ67&lt;Search!$F$4,"",1))</f>
        <v/>
      </c>
      <c r="H67" s="9" t="str">
        <f>IF(Search!$F$5="","",IF(Inventory!$AJ67&gt;Search!$F$5,"",1))</f>
        <v/>
      </c>
      <c r="I67" s="9" t="str">
        <f>IF(Search!$F$7="","",IF(Search!$F$8="",IF(ISNUMBER(SEARCH(Search!$F$7,$AL67))=TRUE,1,""),""))</f>
        <v/>
      </c>
      <c r="J67" s="9" t="str">
        <f>IF($AL67=Search!$F$8,1,"")</f>
        <v/>
      </c>
      <c r="K67" s="9" t="str">
        <f>IF(Search!$I$4="","",IF(COUNTA($AS67)=1,IF(Search!$I$4="N","N",1),""))</f>
        <v/>
      </c>
      <c r="L67" s="9" t="str">
        <f>IF(Search!$I$5="","",IF($AS67="RC",1,""))</f>
        <v/>
      </c>
      <c r="M67" s="9" t="str">
        <f>IF(Search!$I$6="","",IF($AS67="RCP",1,""))</f>
        <v/>
      </c>
      <c r="N67" s="9" t="str">
        <f>IF(Search!$I$8="","",IF(COUNTA($AT67)=1,IF(Search!$I$8="N","N",1),""))</f>
        <v/>
      </c>
      <c r="O67" s="9" t="str">
        <f>IF(Search!$L$4="","",IF(COUNTA($AU67)=1,IF(Search!$L$4="N","N",1),""))</f>
        <v/>
      </c>
      <c r="P67" s="9" t="str">
        <f>IF(Search!$L$5="","",IF(ISNUMBER(SEARCH("Jersey",$AU67))=TRUE,IF(Search!$L$5="N","N",1),""))</f>
        <v/>
      </c>
      <c r="Q67" s="9" t="str">
        <f>IF(Search!$L$6="","",IF(ISNUMBER(SEARCH("Patch",$AU67))=TRUE,IF(Search!$L$6="N","N",1),""))</f>
        <v/>
      </c>
      <c r="R67" s="9" t="str">
        <f>IF(Search!$L$7="","",IF(ISNUMBER(SEARCH("Shield",$AU67))=TRUE,IF(Search!$L$7="N","N",1),""))</f>
        <v/>
      </c>
      <c r="S67" s="9" t="str">
        <f>IF(Search!$L$8="","",IF(ISNUMBER(SEARCH("Stick",$AU67))=TRUE,IF(Search!$L$8="N","N",1),""))</f>
        <v/>
      </c>
      <c r="T67" s="9" t="str">
        <f>IF(Search!$O$4="","",IF(COUNTA($AW67)=1,IF(Search!$O$4="N","N",1),""))</f>
        <v/>
      </c>
      <c r="U67" s="9" t="str">
        <f>IF(Search!$O$5="","",IF($AW67="","",IF($AW67&lt;Search!$O$5,"",1)))</f>
        <v/>
      </c>
      <c r="V67" s="9" t="str">
        <f>IF(Search!$O$6="","",IF($AW67="","",IF($AW67&gt;Search!$O$6,"",1)))</f>
        <v/>
      </c>
      <c r="W67" s="9" t="str">
        <f>IF(Search!$U$4="","",IF($AX67="","",1))</f>
        <v/>
      </c>
      <c r="X67" s="9" t="str">
        <f>IF(Search!$U$5="","",IF(ISNUMBER(SEARCH(Search!$U$5,$AX67))=TRUE,IF(Search!$U$5="N","N",1),""))</f>
        <v/>
      </c>
      <c r="Y67" s="9" t="str">
        <f>IF(Search!$U$6="","",IF($AY67&lt;Search!$U$6,"",1))</f>
        <v/>
      </c>
      <c r="Z67" s="9" t="str">
        <f>IF(Search!$R$4="","",IF(Inventory!$BA67&lt;Search!$R$4,"",1))</f>
        <v/>
      </c>
      <c r="AA67" s="9" t="str">
        <f>IF(Search!$R$5="","",IF($BA67&gt;Search!$R$5,"",1))</f>
        <v/>
      </c>
      <c r="AB67" s="9" t="str">
        <f>IF(Search!$R$6="","",IF($BB67&lt;Search!$R$6,"",1))</f>
        <v/>
      </c>
      <c r="AC67" s="9" t="str">
        <f>IF(Search!$R$7="","",IF($BB67&lt;Search!$R$7,"",1))</f>
        <v/>
      </c>
      <c r="AD67" s="45" t="str">
        <f>IF(COUNTIF($A67:$AC67,"n")&gt;0,"",IF(SUM($A67:$AC67)=COUNTA(Search!$C$4:$C$8,Search!$F$4:$F$8,Search!$I$4:$I$6,Search!$I$8,Search!$L$4:$L$8,Search!$O$4:$O$8,Search!$R$4:$R$7,Search!$U$4:$U$7)-COUNTIF(Search!$C$4:$U$7,"n"),1+LARGE($AD$1:AD66,1),""))</f>
        <v/>
      </c>
      <c r="AE67" s="45" t="str">
        <f t="shared" si="3"/>
        <v/>
      </c>
      <c r="AF67" s="45" t="str">
        <f>IF(AD67="","",COUNTIF($AE$1:$AE66,$AE67)+RANK($AE67,$AE$2:$AE$10540,1))</f>
        <v/>
      </c>
      <c r="AG67" s="45" t="str">
        <f t="shared" si="4"/>
        <v/>
      </c>
      <c r="AH67" s="45" t="str">
        <f>IF($AD67="","",COUNTIF($AG$1:$AG66,$AG67)+RANK($AG67,$AG$1:$AG$10539,0))</f>
        <v/>
      </c>
      <c r="AI67" s="10" t="str">
        <f t="shared" si="5"/>
        <v>1972-73 O-Pee-Chee #258 Ron Low TOR    /   $</v>
      </c>
      <c r="AJ67" s="11">
        <v>1972</v>
      </c>
      <c r="AK67" s="17">
        <v>73</v>
      </c>
      <c r="AL67" s="12" t="s">
        <v>53</v>
      </c>
      <c r="AM67" s="10">
        <v>258</v>
      </c>
      <c r="AN67" s="12" t="s">
        <v>77</v>
      </c>
      <c r="AO67" s="9" t="s">
        <v>1904</v>
      </c>
      <c r="AP67" s="9"/>
      <c r="AQ67" s="9"/>
      <c r="AR67" s="14" t="s">
        <v>2131</v>
      </c>
      <c r="AS67" s="9"/>
      <c r="AT67" s="9"/>
      <c r="AU67" s="9"/>
      <c r="AV67" s="13"/>
      <c r="AW67" s="13"/>
      <c r="AX67" s="9"/>
      <c r="AY67" s="9"/>
      <c r="AZ67" s="9"/>
      <c r="BA67" s="33"/>
      <c r="BB67" s="33"/>
      <c r="BC67" s="36"/>
      <c r="BD67" s="12" t="s">
        <v>1771</v>
      </c>
    </row>
    <row r="68" spans="1:56" s="12" customFormat="1" x14ac:dyDescent="0.2">
      <c r="A68" s="9" t="str">
        <f>IF(Search!$C$5="","",IF(COUNTA(Inventory!$AP68)=1,1,""))</f>
        <v/>
      </c>
      <c r="B68" s="9" t="str">
        <f>IF(Search!$C$4="","",IF(ISNUMBER(SEARCH(Search!$C$4,$AR68))=TRUE,1,""))</f>
        <v/>
      </c>
      <c r="C68" s="9" t="str">
        <f>IF(Search!$C$6="x",IF(COUNTA($AQ68)=1,1,"N"),IF(COUNTA($AQ68)=1,"N",""))</f>
        <v/>
      </c>
      <c r="D68" s="9" t="str">
        <f>IF(Search!$O$8="","",IF(ISNUMBER(SEARCH(Search!$O$8,$BD68))=TRUE,1,""))</f>
        <v/>
      </c>
      <c r="E68" s="9" t="str">
        <f>IF(Search!$C$7="","",IF(ISNUMBER(SEARCH(Search!$C$7,$AN68))=TRUE,1,""))</f>
        <v/>
      </c>
      <c r="F68" s="9" t="str">
        <f>IF(Search!$C$8="","",IF(ISNUMBER(SEARCH(Search!$C$8,$AO68))=TRUE,1,""))</f>
        <v/>
      </c>
      <c r="G68" s="9" t="str">
        <f>IF(Search!$F$4="","",IF(Inventory!$AJ68&lt;Search!$F$4,"",1))</f>
        <v/>
      </c>
      <c r="H68" s="9" t="str">
        <f>IF(Search!$F$5="","",IF(Inventory!$AJ68&gt;Search!$F$5,"",1))</f>
        <v/>
      </c>
      <c r="I68" s="9" t="str">
        <f>IF(Search!$F$7="","",IF(Search!$F$8="",IF(ISNUMBER(SEARCH(Search!$F$7,$AL68))=TRUE,1,""),""))</f>
        <v/>
      </c>
      <c r="J68" s="9" t="str">
        <f>IF($AL68=Search!$F$8,1,"")</f>
        <v/>
      </c>
      <c r="K68" s="9" t="str">
        <f>IF(Search!$I$4="","",IF(COUNTA($AS68)=1,IF(Search!$I$4="N","N",1),""))</f>
        <v/>
      </c>
      <c r="L68" s="9" t="str">
        <f>IF(Search!$I$5="","",IF($AS68="RC",1,""))</f>
        <v/>
      </c>
      <c r="M68" s="9" t="str">
        <f>IF(Search!$I$6="","",IF($AS68="RCP",1,""))</f>
        <v/>
      </c>
      <c r="N68" s="9" t="str">
        <f>IF(Search!$I$8="","",IF(COUNTA($AT68)=1,IF(Search!$I$8="N","N",1),""))</f>
        <v/>
      </c>
      <c r="O68" s="9" t="str">
        <f>IF(Search!$L$4="","",IF(COUNTA($AU68)=1,IF(Search!$L$4="N","N",1),""))</f>
        <v/>
      </c>
      <c r="P68" s="9" t="str">
        <f>IF(Search!$L$5="","",IF(ISNUMBER(SEARCH("Jersey",$AU68))=TRUE,IF(Search!$L$5="N","N",1),""))</f>
        <v/>
      </c>
      <c r="Q68" s="9" t="str">
        <f>IF(Search!$L$6="","",IF(ISNUMBER(SEARCH("Patch",$AU68))=TRUE,IF(Search!$L$6="N","N",1),""))</f>
        <v/>
      </c>
      <c r="R68" s="9" t="str">
        <f>IF(Search!$L$7="","",IF(ISNUMBER(SEARCH("Shield",$AU68))=TRUE,IF(Search!$L$7="N","N",1),""))</f>
        <v/>
      </c>
      <c r="S68" s="9" t="str">
        <f>IF(Search!$L$8="","",IF(ISNUMBER(SEARCH("Stick",$AU68))=TRUE,IF(Search!$L$8="N","N",1),""))</f>
        <v/>
      </c>
      <c r="T68" s="9" t="str">
        <f>IF(Search!$O$4="","",IF(COUNTA($AW68)=1,IF(Search!$O$4="N","N",1),""))</f>
        <v/>
      </c>
      <c r="U68" s="9" t="str">
        <f>IF(Search!$O$5="","",IF($AW68="","",IF($AW68&lt;Search!$O$5,"",1)))</f>
        <v/>
      </c>
      <c r="V68" s="9" t="str">
        <f>IF(Search!$O$6="","",IF($AW68="","",IF($AW68&gt;Search!$O$6,"",1)))</f>
        <v/>
      </c>
      <c r="W68" s="9" t="str">
        <f>IF(Search!$U$4="","",IF($AX68="","",1))</f>
        <v/>
      </c>
      <c r="X68" s="9" t="str">
        <f>IF(Search!$U$5="","",IF(ISNUMBER(SEARCH(Search!$U$5,$AX68))=TRUE,IF(Search!$U$5="N","N",1),""))</f>
        <v/>
      </c>
      <c r="Y68" s="9" t="str">
        <f>IF(Search!$U$6="","",IF($AY68&lt;Search!$U$6,"",1))</f>
        <v/>
      </c>
      <c r="Z68" s="9" t="str">
        <f>IF(Search!$R$4="","",IF(Inventory!$BA68&lt;Search!$R$4,"",1))</f>
        <v/>
      </c>
      <c r="AA68" s="9" t="str">
        <f>IF(Search!$R$5="","",IF($BA68&gt;Search!$R$5,"",1))</f>
        <v/>
      </c>
      <c r="AB68" s="9" t="str">
        <f>IF(Search!$R$6="","",IF($BB68&lt;Search!$R$6,"",1))</f>
        <v/>
      </c>
      <c r="AC68" s="9" t="str">
        <f>IF(Search!$R$7="","",IF($BB68&lt;Search!$R$7,"",1))</f>
        <v/>
      </c>
      <c r="AD68" s="45" t="str">
        <f>IF(COUNTIF($A68:$AC68,"n")&gt;0,"",IF(SUM($A68:$AC68)=COUNTA(Search!$C$4:$C$8,Search!$F$4:$F$8,Search!$I$4:$I$6,Search!$I$8,Search!$L$4:$L$8,Search!$O$4:$O$8,Search!$R$4:$R$7,Search!$U$4:$U$7)-COUNTIF(Search!$C$4:$U$7,"n"),1+LARGE($AD$1:AD67,1),""))</f>
        <v/>
      </c>
      <c r="AE68" s="45" t="str">
        <f t="shared" si="3"/>
        <v/>
      </c>
      <c r="AF68" s="45" t="str">
        <f>IF(AD68="","",COUNTIF($AE$1:$AE67,$AE68)+RANK($AE68,$AE$2:$AE$10540,1))</f>
        <v/>
      </c>
      <c r="AG68" s="45" t="str">
        <f t="shared" si="4"/>
        <v/>
      </c>
      <c r="AH68" s="45" t="str">
        <f>IF($AD68="","",COUNTIF($AG$1:$AG67,$AG68)+RANK($AG68,$AG$1:$AG$10539,0))</f>
        <v/>
      </c>
      <c r="AI68" s="10" t="str">
        <f t="shared" si="5"/>
        <v>1972-73 O-Pee-Chee #277 Rick Kehoe TOR    /   $</v>
      </c>
      <c r="AJ68" s="11">
        <v>1972</v>
      </c>
      <c r="AK68" s="17">
        <v>73</v>
      </c>
      <c r="AL68" s="12" t="s">
        <v>53</v>
      </c>
      <c r="AM68" s="10">
        <v>277</v>
      </c>
      <c r="AN68" s="12" t="s">
        <v>78</v>
      </c>
      <c r="AO68" s="9" t="s">
        <v>1904</v>
      </c>
      <c r="AP68" s="9"/>
      <c r="AQ68" s="9"/>
      <c r="AR68" s="14" t="s">
        <v>2131</v>
      </c>
      <c r="AS68" s="9"/>
      <c r="AT68" s="9"/>
      <c r="AU68" s="9"/>
      <c r="AV68" s="13"/>
      <c r="AW68" s="13"/>
      <c r="AX68" s="9"/>
      <c r="AY68" s="9"/>
      <c r="AZ68" s="9"/>
      <c r="BA68" s="33"/>
      <c r="BB68" s="33"/>
      <c r="BC68" s="36"/>
      <c r="BD68" s="12" t="s">
        <v>1771</v>
      </c>
    </row>
    <row r="69" spans="1:56" s="12" customFormat="1" x14ac:dyDescent="0.2">
      <c r="A69" s="9" t="str">
        <f>IF(Search!$C$5="","",IF(COUNTA(Inventory!$AP69)=1,1,""))</f>
        <v/>
      </c>
      <c r="B69" s="9" t="str">
        <f>IF(Search!$C$4="","",IF(ISNUMBER(SEARCH(Search!$C$4,$AR69))=TRUE,1,""))</f>
        <v/>
      </c>
      <c r="C69" s="9" t="str">
        <f>IF(Search!$C$6="x",IF(COUNTA($AQ69)=1,1,"N"),IF(COUNTA($AQ69)=1,"N",""))</f>
        <v/>
      </c>
      <c r="D69" s="9" t="str">
        <f>IF(Search!$O$8="","",IF(ISNUMBER(SEARCH(Search!$O$8,$BD69))=TRUE,1,""))</f>
        <v/>
      </c>
      <c r="E69" s="9" t="str">
        <f>IF(Search!$C$7="","",IF(ISNUMBER(SEARCH(Search!$C$7,$AN69))=TRUE,1,""))</f>
        <v/>
      </c>
      <c r="F69" s="9" t="str">
        <f>IF(Search!$C$8="","",IF(ISNUMBER(SEARCH(Search!$C$8,$AO69))=TRUE,1,""))</f>
        <v/>
      </c>
      <c r="G69" s="9" t="str">
        <f>IF(Search!$F$4="","",IF(Inventory!$AJ69&lt;Search!$F$4,"",1))</f>
        <v/>
      </c>
      <c r="H69" s="9" t="str">
        <f>IF(Search!$F$5="","",IF(Inventory!$AJ69&gt;Search!$F$5,"",1))</f>
        <v/>
      </c>
      <c r="I69" s="9" t="str">
        <f>IF(Search!$F$7="","",IF(Search!$F$8="",IF(ISNUMBER(SEARCH(Search!$F$7,$AL69))=TRUE,1,""),""))</f>
        <v/>
      </c>
      <c r="J69" s="9" t="str">
        <f>IF($AL69=Search!$F$8,1,"")</f>
        <v/>
      </c>
      <c r="K69" s="9" t="str">
        <f>IF(Search!$I$4="","",IF(COUNTA($AS69)=1,IF(Search!$I$4="N","N",1),""))</f>
        <v/>
      </c>
      <c r="L69" s="9" t="str">
        <f>IF(Search!$I$5="","",IF($AS69="RC",1,""))</f>
        <v/>
      </c>
      <c r="M69" s="9" t="str">
        <f>IF(Search!$I$6="","",IF($AS69="RCP",1,""))</f>
        <v/>
      </c>
      <c r="N69" s="9" t="str">
        <f>IF(Search!$I$8="","",IF(COUNTA($AT69)=1,IF(Search!$I$8="N","N",1),""))</f>
        <v/>
      </c>
      <c r="O69" s="9" t="str">
        <f>IF(Search!$L$4="","",IF(COUNTA($AU69)=1,IF(Search!$L$4="N","N",1),""))</f>
        <v/>
      </c>
      <c r="P69" s="9" t="str">
        <f>IF(Search!$L$5="","",IF(ISNUMBER(SEARCH("Jersey",$AU69))=TRUE,IF(Search!$L$5="N","N",1),""))</f>
        <v/>
      </c>
      <c r="Q69" s="9" t="str">
        <f>IF(Search!$L$6="","",IF(ISNUMBER(SEARCH("Patch",$AU69))=TRUE,IF(Search!$L$6="N","N",1),""))</f>
        <v/>
      </c>
      <c r="R69" s="9" t="str">
        <f>IF(Search!$L$7="","",IF(ISNUMBER(SEARCH("Shield",$AU69))=TRUE,IF(Search!$L$7="N","N",1),""))</f>
        <v/>
      </c>
      <c r="S69" s="9" t="str">
        <f>IF(Search!$L$8="","",IF(ISNUMBER(SEARCH("Stick",$AU69))=TRUE,IF(Search!$L$8="N","N",1),""))</f>
        <v/>
      </c>
      <c r="T69" s="9" t="str">
        <f>IF(Search!$O$4="","",IF(COUNTA($AW69)=1,IF(Search!$O$4="N","N",1),""))</f>
        <v/>
      </c>
      <c r="U69" s="9" t="str">
        <f>IF(Search!$O$5="","",IF($AW69="","",IF($AW69&lt;Search!$O$5,"",1)))</f>
        <v/>
      </c>
      <c r="V69" s="9" t="str">
        <f>IF(Search!$O$6="","",IF($AW69="","",IF($AW69&gt;Search!$O$6,"",1)))</f>
        <v/>
      </c>
      <c r="W69" s="9" t="str">
        <f>IF(Search!$U$4="","",IF($AX69="","",1))</f>
        <v/>
      </c>
      <c r="X69" s="9" t="str">
        <f>IF(Search!$U$5="","",IF(ISNUMBER(SEARCH(Search!$U$5,$AX69))=TRUE,IF(Search!$U$5="N","N",1),""))</f>
        <v/>
      </c>
      <c r="Y69" s="9" t="str">
        <f>IF(Search!$U$6="","",IF($AY69&lt;Search!$U$6,"",1))</f>
        <v/>
      </c>
      <c r="Z69" s="9" t="str">
        <f>IF(Search!$R$4="","",IF(Inventory!$BA69&lt;Search!$R$4,"",1))</f>
        <v/>
      </c>
      <c r="AA69" s="9" t="str">
        <f>IF(Search!$R$5="","",IF($BA69&gt;Search!$R$5,"",1))</f>
        <v/>
      </c>
      <c r="AB69" s="9" t="str">
        <f>IF(Search!$R$6="","",IF($BB69&lt;Search!$R$6,"",1))</f>
        <v/>
      </c>
      <c r="AC69" s="9" t="str">
        <f>IF(Search!$R$7="","",IF($BB69&lt;Search!$R$7,"",1))</f>
        <v/>
      </c>
      <c r="AD69" s="45" t="str">
        <f>IF(COUNTIF($A69:$AC69,"n")&gt;0,"",IF(SUM($A69:$AC69)=COUNTA(Search!$C$4:$C$8,Search!$F$4:$F$8,Search!$I$4:$I$6,Search!$I$8,Search!$L$4:$L$8,Search!$O$4:$O$8,Search!$R$4:$R$7,Search!$U$4:$U$7)-COUNTIF(Search!$C$4:$U$7,"n"),1+LARGE($AD$1:AD68,1),""))</f>
        <v/>
      </c>
      <c r="AE69" s="45" t="str">
        <f t="shared" si="3"/>
        <v/>
      </c>
      <c r="AF69" s="45" t="str">
        <f>IF(AD69="","",COUNTIF($AE$1:$AE68,$AE69)+RANK($AE69,$AE$2:$AE$10540,1))</f>
        <v/>
      </c>
      <c r="AG69" s="45" t="str">
        <f t="shared" si="4"/>
        <v/>
      </c>
      <c r="AH69" s="45" t="str">
        <f>IF($AD69="","",COUNTIF($AG$1:$AG68,$AG69)+RANK($AG69,$AG$1:$AG$10539,0))</f>
        <v/>
      </c>
      <c r="AI69" s="10" t="str">
        <f t="shared" si="5"/>
        <v>1973-74 O-Pee-Chee #23 Ed Johnston TOR    /   $</v>
      </c>
      <c r="AJ69" s="11">
        <v>1973</v>
      </c>
      <c r="AK69" s="17">
        <v>74</v>
      </c>
      <c r="AL69" s="12" t="s">
        <v>53</v>
      </c>
      <c r="AM69" s="10">
        <v>23</v>
      </c>
      <c r="AN69" s="12" t="s">
        <v>79</v>
      </c>
      <c r="AO69" s="9" t="s">
        <v>1904</v>
      </c>
      <c r="AP69" s="9"/>
      <c r="AQ69" s="9"/>
      <c r="AR69" s="14" t="s">
        <v>2131</v>
      </c>
      <c r="AS69" s="9"/>
      <c r="AT69" s="9"/>
      <c r="AU69" s="9"/>
      <c r="AV69" s="13"/>
      <c r="AW69" s="13"/>
      <c r="AX69" s="9"/>
      <c r="AY69" s="9"/>
      <c r="AZ69" s="9"/>
      <c r="BA69" s="33"/>
      <c r="BB69" s="33"/>
      <c r="BC69" s="36"/>
      <c r="BD69" s="12" t="s">
        <v>1771</v>
      </c>
    </row>
    <row r="70" spans="1:56" s="12" customFormat="1" x14ac:dyDescent="0.2">
      <c r="A70" s="9" t="str">
        <f>IF(Search!$C$5="","",IF(COUNTA(Inventory!$AP70)=1,1,""))</f>
        <v/>
      </c>
      <c r="B70" s="9" t="str">
        <f>IF(Search!$C$4="","",IF(ISNUMBER(SEARCH(Search!$C$4,$AR70))=TRUE,1,""))</f>
        <v/>
      </c>
      <c r="C70" s="9" t="str">
        <f>IF(Search!$C$6="x",IF(COUNTA($AQ70)=1,1,"N"),IF(COUNTA($AQ70)=1,"N",""))</f>
        <v/>
      </c>
      <c r="D70" s="9" t="str">
        <f>IF(Search!$O$8="","",IF(ISNUMBER(SEARCH(Search!$O$8,$BD70))=TRUE,1,""))</f>
        <v/>
      </c>
      <c r="E70" s="9" t="str">
        <f>IF(Search!$C$7="","",IF(ISNUMBER(SEARCH(Search!$C$7,$AN70))=TRUE,1,""))</f>
        <v/>
      </c>
      <c r="F70" s="9" t="str">
        <f>IF(Search!$C$8="","",IF(ISNUMBER(SEARCH(Search!$C$8,$AO70))=TRUE,1,""))</f>
        <v/>
      </c>
      <c r="G70" s="9" t="str">
        <f>IF(Search!$F$4="","",IF(Inventory!$AJ70&lt;Search!$F$4,"",1))</f>
        <v/>
      </c>
      <c r="H70" s="9" t="str">
        <f>IF(Search!$F$5="","",IF(Inventory!$AJ70&gt;Search!$F$5,"",1))</f>
        <v/>
      </c>
      <c r="I70" s="9" t="str">
        <f>IF(Search!$F$7="","",IF(Search!$F$8="",IF(ISNUMBER(SEARCH(Search!$F$7,$AL70))=TRUE,1,""),""))</f>
        <v/>
      </c>
      <c r="J70" s="9" t="str">
        <f>IF($AL70=Search!$F$8,1,"")</f>
        <v/>
      </c>
      <c r="K70" s="9" t="str">
        <f>IF(Search!$I$4="","",IF(COUNTA($AS70)=1,IF(Search!$I$4="N","N",1),""))</f>
        <v/>
      </c>
      <c r="L70" s="9" t="str">
        <f>IF(Search!$I$5="","",IF($AS70="RC",1,""))</f>
        <v/>
      </c>
      <c r="M70" s="9" t="str">
        <f>IF(Search!$I$6="","",IF($AS70="RCP",1,""))</f>
        <v/>
      </c>
      <c r="N70" s="9" t="str">
        <f>IF(Search!$I$8="","",IF(COUNTA($AT70)=1,IF(Search!$I$8="N","N",1),""))</f>
        <v/>
      </c>
      <c r="O70" s="9" t="str">
        <f>IF(Search!$L$4="","",IF(COUNTA($AU70)=1,IF(Search!$L$4="N","N",1),""))</f>
        <v/>
      </c>
      <c r="P70" s="9" t="str">
        <f>IF(Search!$L$5="","",IF(ISNUMBER(SEARCH("Jersey",$AU70))=TRUE,IF(Search!$L$5="N","N",1),""))</f>
        <v/>
      </c>
      <c r="Q70" s="9" t="str">
        <f>IF(Search!$L$6="","",IF(ISNUMBER(SEARCH("Patch",$AU70))=TRUE,IF(Search!$L$6="N","N",1),""))</f>
        <v/>
      </c>
      <c r="R70" s="9" t="str">
        <f>IF(Search!$L$7="","",IF(ISNUMBER(SEARCH("Shield",$AU70))=TRUE,IF(Search!$L$7="N","N",1),""))</f>
        <v/>
      </c>
      <c r="S70" s="9" t="str">
        <f>IF(Search!$L$8="","",IF(ISNUMBER(SEARCH("Stick",$AU70))=TRUE,IF(Search!$L$8="N","N",1),""))</f>
        <v/>
      </c>
      <c r="T70" s="9" t="str">
        <f>IF(Search!$O$4="","",IF(COUNTA($AW70)=1,IF(Search!$O$4="N","N",1),""))</f>
        <v/>
      </c>
      <c r="U70" s="9" t="str">
        <f>IF(Search!$O$5="","",IF($AW70="","",IF($AW70&lt;Search!$O$5,"",1)))</f>
        <v/>
      </c>
      <c r="V70" s="9" t="str">
        <f>IF(Search!$O$6="","",IF($AW70="","",IF($AW70&gt;Search!$O$6,"",1)))</f>
        <v/>
      </c>
      <c r="W70" s="9" t="str">
        <f>IF(Search!$U$4="","",IF($AX70="","",1))</f>
        <v/>
      </c>
      <c r="X70" s="9" t="str">
        <f>IF(Search!$U$5="","",IF(ISNUMBER(SEARCH(Search!$U$5,$AX70))=TRUE,IF(Search!$U$5="N","N",1),""))</f>
        <v/>
      </c>
      <c r="Y70" s="9" t="str">
        <f>IF(Search!$U$6="","",IF($AY70&lt;Search!$U$6,"",1))</f>
        <v/>
      </c>
      <c r="Z70" s="9" t="str">
        <f>IF(Search!$R$4="","",IF(Inventory!$BA70&lt;Search!$R$4,"",1))</f>
        <v/>
      </c>
      <c r="AA70" s="9" t="str">
        <f>IF(Search!$R$5="","",IF($BA70&gt;Search!$R$5,"",1))</f>
        <v/>
      </c>
      <c r="AB70" s="9" t="str">
        <f>IF(Search!$R$6="","",IF($BB70&lt;Search!$R$6,"",1))</f>
        <v/>
      </c>
      <c r="AC70" s="9" t="str">
        <f>IF(Search!$R$7="","",IF($BB70&lt;Search!$R$7,"",1))</f>
        <v/>
      </c>
      <c r="AD70" s="45" t="str">
        <f>IF(COUNTIF($A70:$AC70,"n")&gt;0,"",IF(SUM($A70:$AC70)=COUNTA(Search!$C$4:$C$8,Search!$F$4:$F$8,Search!$I$4:$I$6,Search!$I$8,Search!$L$4:$L$8,Search!$O$4:$O$8,Search!$R$4:$R$7,Search!$U$4:$U$7)-COUNTIF(Search!$C$4:$U$7,"n"),1+LARGE($AD$1:AD69,1),""))</f>
        <v/>
      </c>
      <c r="AE70" s="45" t="str">
        <f t="shared" si="3"/>
        <v/>
      </c>
      <c r="AF70" s="45" t="str">
        <f>IF(AD70="","",COUNTIF($AE$1:$AE69,$AE70)+RANK($AE70,$AE$2:$AE$10540,1))</f>
        <v/>
      </c>
      <c r="AG70" s="45" t="str">
        <f t="shared" si="4"/>
        <v/>
      </c>
      <c r="AH70" s="45" t="str">
        <f>IF($AD70="","",COUNTIF($AG$1:$AG69,$AG70)+RANK($AG70,$AG$1:$AG$10539,0))</f>
        <v/>
      </c>
      <c r="AI70" s="10" t="str">
        <f t="shared" si="5"/>
        <v>1973-74 O-Pee-Chee #27 Norm Ullman TOR    /   $</v>
      </c>
      <c r="AJ70" s="11">
        <v>1973</v>
      </c>
      <c r="AK70" s="17">
        <v>74</v>
      </c>
      <c r="AL70" s="12" t="s">
        <v>53</v>
      </c>
      <c r="AM70" s="10">
        <v>27</v>
      </c>
      <c r="AN70" s="12" t="s">
        <v>59</v>
      </c>
      <c r="AO70" s="9" t="s">
        <v>1904</v>
      </c>
      <c r="AP70" s="9"/>
      <c r="AQ70" s="9"/>
      <c r="AR70" s="14" t="s">
        <v>2131</v>
      </c>
      <c r="AS70" s="9"/>
      <c r="AT70" s="9"/>
      <c r="AU70" s="9"/>
      <c r="AV70" s="13"/>
      <c r="AW70" s="13"/>
      <c r="AX70" s="9"/>
      <c r="AY70" s="9"/>
      <c r="AZ70" s="9"/>
      <c r="BA70" s="33"/>
      <c r="BB70" s="33"/>
      <c r="BC70" s="36"/>
      <c r="BD70" s="12" t="s">
        <v>1771</v>
      </c>
    </row>
    <row r="71" spans="1:56" s="12" customFormat="1" x14ac:dyDescent="0.2">
      <c r="A71" s="9" t="str">
        <f>IF(Search!$C$5="","",IF(COUNTA(Inventory!$AP71)=1,1,""))</f>
        <v/>
      </c>
      <c r="B71" s="9" t="str">
        <f>IF(Search!$C$4="","",IF(ISNUMBER(SEARCH(Search!$C$4,$AR71))=TRUE,1,""))</f>
        <v/>
      </c>
      <c r="C71" s="9" t="str">
        <f>IF(Search!$C$6="x",IF(COUNTA($AQ71)=1,1,"N"),IF(COUNTA($AQ71)=1,"N",""))</f>
        <v/>
      </c>
      <c r="D71" s="9" t="str">
        <f>IF(Search!$O$8="","",IF(ISNUMBER(SEARCH(Search!$O$8,$BD71))=TRUE,1,""))</f>
        <v/>
      </c>
      <c r="E71" s="9" t="str">
        <f>IF(Search!$C$7="","",IF(ISNUMBER(SEARCH(Search!$C$7,$AN71))=TRUE,1,""))</f>
        <v/>
      </c>
      <c r="F71" s="9" t="str">
        <f>IF(Search!$C$8="","",IF(ISNUMBER(SEARCH(Search!$C$8,$AO71))=TRUE,1,""))</f>
        <v/>
      </c>
      <c r="G71" s="9" t="str">
        <f>IF(Search!$F$4="","",IF(Inventory!$AJ71&lt;Search!$F$4,"",1))</f>
        <v/>
      </c>
      <c r="H71" s="9" t="str">
        <f>IF(Search!$F$5="","",IF(Inventory!$AJ71&gt;Search!$F$5,"",1))</f>
        <v/>
      </c>
      <c r="I71" s="9" t="str">
        <f>IF(Search!$F$7="","",IF(Search!$F$8="",IF(ISNUMBER(SEARCH(Search!$F$7,$AL71))=TRUE,1,""),""))</f>
        <v/>
      </c>
      <c r="J71" s="9" t="str">
        <f>IF($AL71=Search!$F$8,1,"")</f>
        <v/>
      </c>
      <c r="K71" s="9" t="str">
        <f>IF(Search!$I$4="","",IF(COUNTA($AS71)=1,IF(Search!$I$4="N","N",1),""))</f>
        <v/>
      </c>
      <c r="L71" s="9" t="str">
        <f>IF(Search!$I$5="","",IF($AS71="RC",1,""))</f>
        <v/>
      </c>
      <c r="M71" s="9" t="str">
        <f>IF(Search!$I$6="","",IF($AS71="RCP",1,""))</f>
        <v/>
      </c>
      <c r="N71" s="9" t="str">
        <f>IF(Search!$I$8="","",IF(COUNTA($AT71)=1,IF(Search!$I$8="N","N",1),""))</f>
        <v/>
      </c>
      <c r="O71" s="9" t="str">
        <f>IF(Search!$L$4="","",IF(COUNTA($AU71)=1,IF(Search!$L$4="N","N",1),""))</f>
        <v/>
      </c>
      <c r="P71" s="9" t="str">
        <f>IF(Search!$L$5="","",IF(ISNUMBER(SEARCH("Jersey",$AU71))=TRUE,IF(Search!$L$5="N","N",1),""))</f>
        <v/>
      </c>
      <c r="Q71" s="9" t="str">
        <f>IF(Search!$L$6="","",IF(ISNUMBER(SEARCH("Patch",$AU71))=TRUE,IF(Search!$L$6="N","N",1),""))</f>
        <v/>
      </c>
      <c r="R71" s="9" t="str">
        <f>IF(Search!$L$7="","",IF(ISNUMBER(SEARCH("Shield",$AU71))=TRUE,IF(Search!$L$7="N","N",1),""))</f>
        <v/>
      </c>
      <c r="S71" s="9" t="str">
        <f>IF(Search!$L$8="","",IF(ISNUMBER(SEARCH("Stick",$AU71))=TRUE,IF(Search!$L$8="N","N",1),""))</f>
        <v/>
      </c>
      <c r="T71" s="9" t="str">
        <f>IF(Search!$O$4="","",IF(COUNTA($AW71)=1,IF(Search!$O$4="N","N",1),""))</f>
        <v/>
      </c>
      <c r="U71" s="9" t="str">
        <f>IF(Search!$O$5="","",IF($AW71="","",IF($AW71&lt;Search!$O$5,"",1)))</f>
        <v/>
      </c>
      <c r="V71" s="9" t="str">
        <f>IF(Search!$O$6="","",IF($AW71="","",IF($AW71&gt;Search!$O$6,"",1)))</f>
        <v/>
      </c>
      <c r="W71" s="9" t="str">
        <f>IF(Search!$U$4="","",IF($AX71="","",1))</f>
        <v/>
      </c>
      <c r="X71" s="9" t="str">
        <f>IF(Search!$U$5="","",IF(ISNUMBER(SEARCH(Search!$U$5,$AX71))=TRUE,IF(Search!$U$5="N","N",1),""))</f>
        <v/>
      </c>
      <c r="Y71" s="9" t="str">
        <f>IF(Search!$U$6="","",IF($AY71&lt;Search!$U$6,"",1))</f>
        <v/>
      </c>
      <c r="Z71" s="9" t="str">
        <f>IF(Search!$R$4="","",IF(Inventory!$BA71&lt;Search!$R$4,"",1))</f>
        <v/>
      </c>
      <c r="AA71" s="9" t="str">
        <f>IF(Search!$R$5="","",IF($BA71&gt;Search!$R$5,"",1))</f>
        <v/>
      </c>
      <c r="AB71" s="9" t="str">
        <f>IF(Search!$R$6="","",IF($BB71&lt;Search!$R$6,"",1))</f>
        <v/>
      </c>
      <c r="AC71" s="9" t="str">
        <f>IF(Search!$R$7="","",IF($BB71&lt;Search!$R$7,"",1))</f>
        <v/>
      </c>
      <c r="AD71" s="45" t="str">
        <f>IF(COUNTIF($A71:$AC71,"n")&gt;0,"",IF(SUM($A71:$AC71)=COUNTA(Search!$C$4:$C$8,Search!$F$4:$F$8,Search!$I$4:$I$6,Search!$I$8,Search!$L$4:$L$8,Search!$O$4:$O$8,Search!$R$4:$R$7,Search!$U$4:$U$7)-COUNTIF(Search!$C$4:$U$7,"n"),1+LARGE($AD$1:AD70,1),""))</f>
        <v/>
      </c>
      <c r="AE71" s="45" t="str">
        <f t="shared" si="3"/>
        <v/>
      </c>
      <c r="AF71" s="45" t="str">
        <f>IF(AD71="","",COUNTIF($AE$1:$AE70,$AE71)+RANK($AE71,$AE$2:$AE$10540,1))</f>
        <v/>
      </c>
      <c r="AG71" s="45" t="str">
        <f t="shared" si="4"/>
        <v/>
      </c>
      <c r="AH71" s="45" t="str">
        <f>IF($AD71="","",COUNTIF($AG$1:$AG70,$AG71)+RANK($AG71,$AG$1:$AG$10539,0))</f>
        <v/>
      </c>
      <c r="AI71" s="10" t="str">
        <f t="shared" si="5"/>
        <v>1973-74 O-Pee-Chee #55 Ron Ellis TOR    /   $</v>
      </c>
      <c r="AJ71" s="11">
        <v>1973</v>
      </c>
      <c r="AK71" s="17">
        <v>74</v>
      </c>
      <c r="AL71" s="12" t="s">
        <v>53</v>
      </c>
      <c r="AM71" s="10">
        <v>55</v>
      </c>
      <c r="AN71" s="12" t="s">
        <v>67</v>
      </c>
      <c r="AO71" s="9" t="s">
        <v>1904</v>
      </c>
      <c r="AP71" s="9"/>
      <c r="AQ71" s="9"/>
      <c r="AR71" s="14" t="s">
        <v>2131</v>
      </c>
      <c r="AS71" s="9"/>
      <c r="AT71" s="9"/>
      <c r="AU71" s="9"/>
      <c r="AV71" s="13"/>
      <c r="AW71" s="13"/>
      <c r="AX71" s="9"/>
      <c r="AY71" s="9"/>
      <c r="AZ71" s="9"/>
      <c r="BA71" s="33"/>
      <c r="BB71" s="33"/>
      <c r="BC71" s="36"/>
      <c r="BD71" s="12" t="s">
        <v>1771</v>
      </c>
    </row>
    <row r="72" spans="1:56" s="12" customFormat="1" x14ac:dyDescent="0.2">
      <c r="A72" s="9" t="str">
        <f>IF(Search!$C$5="","",IF(COUNTA(Inventory!$AP72)=1,1,""))</f>
        <v/>
      </c>
      <c r="B72" s="9" t="str">
        <f>IF(Search!$C$4="","",IF(ISNUMBER(SEARCH(Search!$C$4,$AR72))=TRUE,1,""))</f>
        <v/>
      </c>
      <c r="C72" s="9" t="str">
        <f>IF(Search!$C$6="x",IF(COUNTA($AQ72)=1,1,"N"),IF(COUNTA($AQ72)=1,"N",""))</f>
        <v/>
      </c>
      <c r="D72" s="9" t="str">
        <f>IF(Search!$O$8="","",IF(ISNUMBER(SEARCH(Search!$O$8,$BD72))=TRUE,1,""))</f>
        <v/>
      </c>
      <c r="E72" s="9" t="str">
        <f>IF(Search!$C$7="","",IF(ISNUMBER(SEARCH(Search!$C$7,$AN72))=TRUE,1,""))</f>
        <v/>
      </c>
      <c r="F72" s="9" t="str">
        <f>IF(Search!$C$8="","",IF(ISNUMBER(SEARCH(Search!$C$8,$AO72))=TRUE,1,""))</f>
        <v/>
      </c>
      <c r="G72" s="9" t="str">
        <f>IF(Search!$F$4="","",IF(Inventory!$AJ72&lt;Search!$F$4,"",1))</f>
        <v/>
      </c>
      <c r="H72" s="9" t="str">
        <f>IF(Search!$F$5="","",IF(Inventory!$AJ72&gt;Search!$F$5,"",1))</f>
        <v/>
      </c>
      <c r="I72" s="9" t="str">
        <f>IF(Search!$F$7="","",IF(Search!$F$8="",IF(ISNUMBER(SEARCH(Search!$F$7,$AL72))=TRUE,1,""),""))</f>
        <v/>
      </c>
      <c r="J72" s="9" t="str">
        <f>IF($AL72=Search!$F$8,1,"")</f>
        <v/>
      </c>
      <c r="K72" s="9" t="str">
        <f>IF(Search!$I$4="","",IF(COUNTA($AS72)=1,IF(Search!$I$4="N","N",1),""))</f>
        <v/>
      </c>
      <c r="L72" s="9" t="str">
        <f>IF(Search!$I$5="","",IF($AS72="RC",1,""))</f>
        <v/>
      </c>
      <c r="M72" s="9" t="str">
        <f>IF(Search!$I$6="","",IF($AS72="RCP",1,""))</f>
        <v/>
      </c>
      <c r="N72" s="9" t="str">
        <f>IF(Search!$I$8="","",IF(COUNTA($AT72)=1,IF(Search!$I$8="N","N",1),""))</f>
        <v/>
      </c>
      <c r="O72" s="9" t="str">
        <f>IF(Search!$L$4="","",IF(COUNTA($AU72)=1,IF(Search!$L$4="N","N",1),""))</f>
        <v/>
      </c>
      <c r="P72" s="9" t="str">
        <f>IF(Search!$L$5="","",IF(ISNUMBER(SEARCH("Jersey",$AU72))=TRUE,IF(Search!$L$5="N","N",1),""))</f>
        <v/>
      </c>
      <c r="Q72" s="9" t="str">
        <f>IF(Search!$L$6="","",IF(ISNUMBER(SEARCH("Patch",$AU72))=TRUE,IF(Search!$L$6="N","N",1),""))</f>
        <v/>
      </c>
      <c r="R72" s="9" t="str">
        <f>IF(Search!$L$7="","",IF(ISNUMBER(SEARCH("Shield",$AU72))=TRUE,IF(Search!$L$7="N","N",1),""))</f>
        <v/>
      </c>
      <c r="S72" s="9" t="str">
        <f>IF(Search!$L$8="","",IF(ISNUMBER(SEARCH("Stick",$AU72))=TRUE,IF(Search!$L$8="N","N",1),""))</f>
        <v/>
      </c>
      <c r="T72" s="9" t="str">
        <f>IF(Search!$O$4="","",IF(COUNTA($AW72)=1,IF(Search!$O$4="N","N",1),""))</f>
        <v/>
      </c>
      <c r="U72" s="9" t="str">
        <f>IF(Search!$O$5="","",IF($AW72="","",IF($AW72&lt;Search!$O$5,"",1)))</f>
        <v/>
      </c>
      <c r="V72" s="9" t="str">
        <f>IF(Search!$O$6="","",IF($AW72="","",IF($AW72&gt;Search!$O$6,"",1)))</f>
        <v/>
      </c>
      <c r="W72" s="9" t="str">
        <f>IF(Search!$U$4="","",IF($AX72="","",1))</f>
        <v/>
      </c>
      <c r="X72" s="9" t="str">
        <f>IF(Search!$U$5="","",IF(ISNUMBER(SEARCH(Search!$U$5,$AX72))=TRUE,IF(Search!$U$5="N","N",1),""))</f>
        <v/>
      </c>
      <c r="Y72" s="9" t="str">
        <f>IF(Search!$U$6="","",IF($AY72&lt;Search!$U$6,"",1))</f>
        <v/>
      </c>
      <c r="Z72" s="9" t="str">
        <f>IF(Search!$R$4="","",IF(Inventory!$BA72&lt;Search!$R$4,"",1))</f>
        <v/>
      </c>
      <c r="AA72" s="9" t="str">
        <f>IF(Search!$R$5="","",IF($BA72&gt;Search!$R$5,"",1))</f>
        <v/>
      </c>
      <c r="AB72" s="9" t="str">
        <f>IF(Search!$R$6="","",IF($BB72&lt;Search!$R$6,"",1))</f>
        <v/>
      </c>
      <c r="AC72" s="9" t="str">
        <f>IF(Search!$R$7="","",IF($BB72&lt;Search!$R$7,"",1))</f>
        <v/>
      </c>
      <c r="AD72" s="45" t="str">
        <f>IF(COUNTIF($A72:$AC72,"n")&gt;0,"",IF(SUM($A72:$AC72)=COUNTA(Search!$C$4:$C$8,Search!$F$4:$F$8,Search!$I$4:$I$6,Search!$I$8,Search!$L$4:$L$8,Search!$O$4:$O$8,Search!$R$4:$R$7,Search!$U$4:$U$7)-COUNTIF(Search!$C$4:$U$7,"n"),1+LARGE($AD$1:AD71,1),""))</f>
        <v/>
      </c>
      <c r="AE72" s="45" t="str">
        <f t="shared" si="3"/>
        <v/>
      </c>
      <c r="AF72" s="45" t="str">
        <f>IF(AD72="","",COUNTIF($AE$1:$AE71,$AE72)+RANK($AE72,$AE$2:$AE$10540,1))</f>
        <v/>
      </c>
      <c r="AG72" s="45" t="str">
        <f t="shared" si="4"/>
        <v/>
      </c>
      <c r="AH72" s="45" t="str">
        <f>IF($AD72="","",COUNTIF($AG$1:$AG71,$AG72)+RANK($AG72,$AG$1:$AG$10539,0))</f>
        <v/>
      </c>
      <c r="AI72" s="10" t="str">
        <f t="shared" si="5"/>
        <v>1973-74 O-Pee-Chee #60 Rick Kehoe TOR    /   $</v>
      </c>
      <c r="AJ72" s="11">
        <v>1973</v>
      </c>
      <c r="AK72" s="17">
        <v>74</v>
      </c>
      <c r="AL72" s="12" t="s">
        <v>53</v>
      </c>
      <c r="AM72" s="10">
        <v>60</v>
      </c>
      <c r="AN72" s="12" t="s">
        <v>78</v>
      </c>
      <c r="AO72" s="9" t="s">
        <v>1904</v>
      </c>
      <c r="AP72" s="9"/>
      <c r="AQ72" s="9"/>
      <c r="AR72" s="14" t="s">
        <v>2131</v>
      </c>
      <c r="AS72" s="9"/>
      <c r="AT72" s="9"/>
      <c r="AU72" s="9"/>
      <c r="AV72" s="13"/>
      <c r="AW72" s="13"/>
      <c r="AX72" s="9"/>
      <c r="AY72" s="9"/>
      <c r="AZ72" s="9"/>
      <c r="BA72" s="33"/>
      <c r="BB72" s="33"/>
      <c r="BC72" s="36"/>
      <c r="BD72" s="12" t="s">
        <v>1771</v>
      </c>
    </row>
    <row r="73" spans="1:56" s="12" customFormat="1" x14ac:dyDescent="0.2">
      <c r="A73" s="9" t="str">
        <f>IF(Search!$C$5="","",IF(COUNTA(Inventory!$AP73)=1,1,""))</f>
        <v/>
      </c>
      <c r="B73" s="9" t="str">
        <f>IF(Search!$C$4="","",IF(ISNUMBER(SEARCH(Search!$C$4,$AR73))=TRUE,1,""))</f>
        <v/>
      </c>
      <c r="C73" s="9" t="str">
        <f>IF(Search!$C$6="x",IF(COUNTA($AQ73)=1,1,"N"),IF(COUNTA($AQ73)=1,"N",""))</f>
        <v/>
      </c>
      <c r="D73" s="9" t="str">
        <f>IF(Search!$O$8="","",IF(ISNUMBER(SEARCH(Search!$O$8,$BD73))=TRUE,1,""))</f>
        <v/>
      </c>
      <c r="E73" s="9" t="str">
        <f>IF(Search!$C$7="","",IF(ISNUMBER(SEARCH(Search!$C$7,$AN73))=TRUE,1,""))</f>
        <v/>
      </c>
      <c r="F73" s="9" t="str">
        <f>IF(Search!$C$8="","",IF(ISNUMBER(SEARCH(Search!$C$8,$AO73))=TRUE,1,""))</f>
        <v/>
      </c>
      <c r="G73" s="9" t="str">
        <f>IF(Search!$F$4="","",IF(Inventory!$AJ73&lt;Search!$F$4,"",1))</f>
        <v/>
      </c>
      <c r="H73" s="9" t="str">
        <f>IF(Search!$F$5="","",IF(Inventory!$AJ73&gt;Search!$F$5,"",1))</f>
        <v/>
      </c>
      <c r="I73" s="9" t="str">
        <f>IF(Search!$F$7="","",IF(Search!$F$8="",IF(ISNUMBER(SEARCH(Search!$F$7,$AL73))=TRUE,1,""),""))</f>
        <v/>
      </c>
      <c r="J73" s="9" t="str">
        <f>IF($AL73=Search!$F$8,1,"")</f>
        <v/>
      </c>
      <c r="K73" s="9" t="str">
        <f>IF(Search!$I$4="","",IF(COUNTA($AS73)=1,IF(Search!$I$4="N","N",1),""))</f>
        <v/>
      </c>
      <c r="L73" s="9" t="str">
        <f>IF(Search!$I$5="","",IF($AS73="RC",1,""))</f>
        <v/>
      </c>
      <c r="M73" s="9" t="str">
        <f>IF(Search!$I$6="","",IF($AS73="RCP",1,""))</f>
        <v/>
      </c>
      <c r="N73" s="9" t="str">
        <f>IF(Search!$I$8="","",IF(COUNTA($AT73)=1,IF(Search!$I$8="N","N",1),""))</f>
        <v/>
      </c>
      <c r="O73" s="9" t="str">
        <f>IF(Search!$L$4="","",IF(COUNTA($AU73)=1,IF(Search!$L$4="N","N",1),""))</f>
        <v/>
      </c>
      <c r="P73" s="9" t="str">
        <f>IF(Search!$L$5="","",IF(ISNUMBER(SEARCH("Jersey",$AU73))=TRUE,IF(Search!$L$5="N","N",1),""))</f>
        <v/>
      </c>
      <c r="Q73" s="9" t="str">
        <f>IF(Search!$L$6="","",IF(ISNUMBER(SEARCH("Patch",$AU73))=TRUE,IF(Search!$L$6="N","N",1),""))</f>
        <v/>
      </c>
      <c r="R73" s="9" t="str">
        <f>IF(Search!$L$7="","",IF(ISNUMBER(SEARCH("Shield",$AU73))=TRUE,IF(Search!$L$7="N","N",1),""))</f>
        <v/>
      </c>
      <c r="S73" s="9" t="str">
        <f>IF(Search!$L$8="","",IF(ISNUMBER(SEARCH("Stick",$AU73))=TRUE,IF(Search!$L$8="N","N",1),""))</f>
        <v/>
      </c>
      <c r="T73" s="9" t="str">
        <f>IF(Search!$O$4="","",IF(COUNTA($AW73)=1,IF(Search!$O$4="N","N",1),""))</f>
        <v/>
      </c>
      <c r="U73" s="9" t="str">
        <f>IF(Search!$O$5="","",IF($AW73="","",IF($AW73&lt;Search!$O$5,"",1)))</f>
        <v/>
      </c>
      <c r="V73" s="9" t="str">
        <f>IF(Search!$O$6="","",IF($AW73="","",IF($AW73&gt;Search!$O$6,"",1)))</f>
        <v/>
      </c>
      <c r="W73" s="9" t="str">
        <f>IF(Search!$U$4="","",IF($AX73="","",1))</f>
        <v/>
      </c>
      <c r="X73" s="9" t="str">
        <f>IF(Search!$U$5="","",IF(ISNUMBER(SEARCH(Search!$U$5,$AX73))=TRUE,IF(Search!$U$5="N","N",1),""))</f>
        <v/>
      </c>
      <c r="Y73" s="9" t="str">
        <f>IF(Search!$U$6="","",IF($AY73&lt;Search!$U$6,"",1))</f>
        <v/>
      </c>
      <c r="Z73" s="9" t="str">
        <f>IF(Search!$R$4="","",IF(Inventory!$BA73&lt;Search!$R$4,"",1))</f>
        <v/>
      </c>
      <c r="AA73" s="9" t="str">
        <f>IF(Search!$R$5="","",IF($BA73&gt;Search!$R$5,"",1))</f>
        <v/>
      </c>
      <c r="AB73" s="9" t="str">
        <f>IF(Search!$R$6="","",IF($BB73&lt;Search!$R$6,"",1))</f>
        <v/>
      </c>
      <c r="AC73" s="9" t="str">
        <f>IF(Search!$R$7="","",IF($BB73&lt;Search!$R$7,"",1))</f>
        <v/>
      </c>
      <c r="AD73" s="45" t="str">
        <f>IF(COUNTIF($A73:$AC73,"n")&gt;0,"",IF(SUM($A73:$AC73)=COUNTA(Search!$C$4:$C$8,Search!$F$4:$F$8,Search!$I$4:$I$6,Search!$I$8,Search!$L$4:$L$8,Search!$O$4:$O$8,Search!$R$4:$R$7,Search!$U$4:$U$7)-COUNTIF(Search!$C$4:$U$7,"n"),1+LARGE($AD$1:AD72,1),""))</f>
        <v/>
      </c>
      <c r="AE73" s="45" t="str">
        <f t="shared" si="3"/>
        <v/>
      </c>
      <c r="AF73" s="45" t="str">
        <f>IF(AD73="","",COUNTIF($AE$1:$AE72,$AE73)+RANK($AE73,$AE$2:$AE$10540,1))</f>
        <v/>
      </c>
      <c r="AG73" s="45" t="str">
        <f t="shared" si="4"/>
        <v/>
      </c>
      <c r="AH73" s="45" t="str">
        <f>IF($AD73="","",COUNTIF($AG$1:$AG72,$AG73)+RANK($AG73,$AG$1:$AG$10539,0))</f>
        <v/>
      </c>
      <c r="AI73" s="10" t="str">
        <f t="shared" si="5"/>
        <v>1973-74 O-Pee-Chee #132 Darryl Sittler     /   $</v>
      </c>
      <c r="AJ73" s="11">
        <v>1973</v>
      </c>
      <c r="AK73" s="17">
        <v>74</v>
      </c>
      <c r="AL73" s="12" t="s">
        <v>53</v>
      </c>
      <c r="AM73" s="10">
        <v>132</v>
      </c>
      <c r="AN73" s="15" t="s">
        <v>64</v>
      </c>
      <c r="AO73" s="14"/>
      <c r="AP73" s="14"/>
      <c r="AQ73" s="14"/>
      <c r="AR73" s="14"/>
      <c r="AS73" s="9"/>
      <c r="AT73" s="9"/>
      <c r="AU73" s="9"/>
      <c r="AV73" s="13"/>
      <c r="AW73" s="13"/>
      <c r="AX73" s="9"/>
      <c r="AY73" s="9"/>
      <c r="AZ73" s="9"/>
      <c r="BA73" s="33"/>
      <c r="BB73" s="33"/>
      <c r="BC73" s="36"/>
      <c r="BD73" s="12" t="s">
        <v>1771</v>
      </c>
    </row>
    <row r="74" spans="1:56" s="12" customFormat="1" x14ac:dyDescent="0.2">
      <c r="A74" s="9" t="str">
        <f>IF(Search!$C$5="","",IF(COUNTA(Inventory!$AP74)=1,1,""))</f>
        <v/>
      </c>
      <c r="B74" s="9" t="str">
        <f>IF(Search!$C$4="","",IF(ISNUMBER(SEARCH(Search!$C$4,$AR74))=TRUE,1,""))</f>
        <v/>
      </c>
      <c r="C74" s="9" t="str">
        <f>IF(Search!$C$6="x",IF(COUNTA($AQ74)=1,1,"N"),IF(COUNTA($AQ74)=1,"N",""))</f>
        <v/>
      </c>
      <c r="D74" s="9" t="str">
        <f>IF(Search!$O$8="","",IF(ISNUMBER(SEARCH(Search!$O$8,$BD74))=TRUE,1,""))</f>
        <v/>
      </c>
      <c r="E74" s="9" t="str">
        <f>IF(Search!$C$7="","",IF(ISNUMBER(SEARCH(Search!$C$7,$AN74))=TRUE,1,""))</f>
        <v/>
      </c>
      <c r="F74" s="9" t="str">
        <f>IF(Search!$C$8="","",IF(ISNUMBER(SEARCH(Search!$C$8,$AO74))=TRUE,1,""))</f>
        <v/>
      </c>
      <c r="G74" s="9" t="str">
        <f>IF(Search!$F$4="","",IF(Inventory!$AJ74&lt;Search!$F$4,"",1))</f>
        <v/>
      </c>
      <c r="H74" s="9" t="str">
        <f>IF(Search!$F$5="","",IF(Inventory!$AJ74&gt;Search!$F$5,"",1))</f>
        <v/>
      </c>
      <c r="I74" s="9" t="str">
        <f>IF(Search!$F$7="","",IF(Search!$F$8="",IF(ISNUMBER(SEARCH(Search!$F$7,$AL74))=TRUE,1,""),""))</f>
        <v/>
      </c>
      <c r="J74" s="9" t="str">
        <f>IF($AL74=Search!$F$8,1,"")</f>
        <v/>
      </c>
      <c r="K74" s="9" t="str">
        <f>IF(Search!$I$4="","",IF(COUNTA($AS74)=1,IF(Search!$I$4="N","N",1),""))</f>
        <v/>
      </c>
      <c r="L74" s="9" t="str">
        <f>IF(Search!$I$5="","",IF($AS74="RC",1,""))</f>
        <v/>
      </c>
      <c r="M74" s="9" t="str">
        <f>IF(Search!$I$6="","",IF($AS74="RCP",1,""))</f>
        <v/>
      </c>
      <c r="N74" s="9" t="str">
        <f>IF(Search!$I$8="","",IF(COUNTA($AT74)=1,IF(Search!$I$8="N","N",1),""))</f>
        <v/>
      </c>
      <c r="O74" s="9" t="str">
        <f>IF(Search!$L$4="","",IF(COUNTA($AU74)=1,IF(Search!$L$4="N","N",1),""))</f>
        <v/>
      </c>
      <c r="P74" s="9" t="str">
        <f>IF(Search!$L$5="","",IF(ISNUMBER(SEARCH("Jersey",$AU74))=TRUE,IF(Search!$L$5="N","N",1),""))</f>
        <v/>
      </c>
      <c r="Q74" s="9" t="str">
        <f>IF(Search!$L$6="","",IF(ISNUMBER(SEARCH("Patch",$AU74))=TRUE,IF(Search!$L$6="N","N",1),""))</f>
        <v/>
      </c>
      <c r="R74" s="9" t="str">
        <f>IF(Search!$L$7="","",IF(ISNUMBER(SEARCH("Shield",$AU74))=TRUE,IF(Search!$L$7="N","N",1),""))</f>
        <v/>
      </c>
      <c r="S74" s="9" t="str">
        <f>IF(Search!$L$8="","",IF(ISNUMBER(SEARCH("Stick",$AU74))=TRUE,IF(Search!$L$8="N","N",1),""))</f>
        <v/>
      </c>
      <c r="T74" s="9" t="str">
        <f>IF(Search!$O$4="","",IF(COUNTA($AW74)=1,IF(Search!$O$4="N","N",1),""))</f>
        <v/>
      </c>
      <c r="U74" s="9" t="str">
        <f>IF(Search!$O$5="","",IF($AW74="","",IF($AW74&lt;Search!$O$5,"",1)))</f>
        <v/>
      </c>
      <c r="V74" s="9" t="str">
        <f>IF(Search!$O$6="","",IF($AW74="","",IF($AW74&gt;Search!$O$6,"",1)))</f>
        <v/>
      </c>
      <c r="W74" s="9" t="str">
        <f>IF(Search!$U$4="","",IF($AX74="","",1))</f>
        <v/>
      </c>
      <c r="X74" s="9" t="str">
        <f>IF(Search!$U$5="","",IF(ISNUMBER(SEARCH(Search!$U$5,$AX74))=TRUE,IF(Search!$U$5="N","N",1),""))</f>
        <v/>
      </c>
      <c r="Y74" s="9" t="str">
        <f>IF(Search!$U$6="","",IF($AY74&lt;Search!$U$6,"",1))</f>
        <v/>
      </c>
      <c r="Z74" s="9" t="str">
        <f>IF(Search!$R$4="","",IF(Inventory!$BA74&lt;Search!$R$4,"",1))</f>
        <v/>
      </c>
      <c r="AA74" s="9" t="str">
        <f>IF(Search!$R$5="","",IF($BA74&gt;Search!$R$5,"",1))</f>
        <v/>
      </c>
      <c r="AB74" s="9" t="str">
        <f>IF(Search!$R$6="","",IF($BB74&lt;Search!$R$6,"",1))</f>
        <v/>
      </c>
      <c r="AC74" s="9" t="str">
        <f>IF(Search!$R$7="","",IF($BB74&lt;Search!$R$7,"",1))</f>
        <v/>
      </c>
      <c r="AD74" s="45" t="str">
        <f>IF(COUNTIF($A74:$AC74,"n")&gt;0,"",IF(SUM($A74:$AC74)=COUNTA(Search!$C$4:$C$8,Search!$F$4:$F$8,Search!$I$4:$I$6,Search!$I$8,Search!$L$4:$L$8,Search!$O$4:$O$8,Search!$R$4:$R$7,Search!$U$4:$U$7)-COUNTIF(Search!$C$4:$U$7,"n"),1+LARGE($AD$1:AD73,1),""))</f>
        <v/>
      </c>
      <c r="AE74" s="45" t="str">
        <f t="shared" si="3"/>
        <v/>
      </c>
      <c r="AF74" s="45" t="str">
        <f>IF(AD74="","",COUNTIF($AE$1:$AE73,$AE74)+RANK($AE74,$AE$2:$AE$10540,1))</f>
        <v/>
      </c>
      <c r="AG74" s="45" t="str">
        <f t="shared" si="4"/>
        <v/>
      </c>
      <c r="AH74" s="45" t="str">
        <f>IF($AD74="","",COUNTIF($AG$1:$AG73,$AG74)+RANK($AG74,$AG$1:$AG$10539,0))</f>
        <v/>
      </c>
      <c r="AI74" s="10" t="str">
        <f t="shared" si="5"/>
        <v>1973-74 O-Pee-Chee #170 Brian Glennie TOR    /   $</v>
      </c>
      <c r="AJ74" s="11">
        <v>1973</v>
      </c>
      <c r="AK74" s="17">
        <v>74</v>
      </c>
      <c r="AL74" s="12" t="s">
        <v>53</v>
      </c>
      <c r="AM74" s="10">
        <v>170</v>
      </c>
      <c r="AN74" s="12" t="s">
        <v>62</v>
      </c>
      <c r="AO74" s="9" t="s">
        <v>1904</v>
      </c>
      <c r="AP74" s="9"/>
      <c r="AQ74" s="9"/>
      <c r="AR74" s="14" t="s">
        <v>2131</v>
      </c>
      <c r="AS74" s="9"/>
      <c r="AT74" s="9"/>
      <c r="AU74" s="9"/>
      <c r="AV74" s="13"/>
      <c r="AW74" s="13"/>
      <c r="AX74" s="9"/>
      <c r="AY74" s="9"/>
      <c r="AZ74" s="9"/>
      <c r="BA74" s="33"/>
      <c r="BB74" s="33"/>
      <c r="BC74" s="36"/>
      <c r="BD74" s="12" t="s">
        <v>1771</v>
      </c>
    </row>
    <row r="75" spans="1:56" s="12" customFormat="1" x14ac:dyDescent="0.2">
      <c r="A75" s="9" t="str">
        <f>IF(Search!$C$5="","",IF(COUNTA(Inventory!$AP75)=1,1,""))</f>
        <v/>
      </c>
      <c r="B75" s="9" t="str">
        <f>IF(Search!$C$4="","",IF(ISNUMBER(SEARCH(Search!$C$4,$AR75))=TRUE,1,""))</f>
        <v/>
      </c>
      <c r="C75" s="9" t="str">
        <f>IF(Search!$C$6="x",IF(COUNTA($AQ75)=1,1,"N"),IF(COUNTA($AQ75)=1,"N",""))</f>
        <v/>
      </c>
      <c r="D75" s="9" t="str">
        <f>IF(Search!$O$8="","",IF(ISNUMBER(SEARCH(Search!$O$8,$BD75))=TRUE,1,""))</f>
        <v/>
      </c>
      <c r="E75" s="9" t="str">
        <f>IF(Search!$C$7="","",IF(ISNUMBER(SEARCH(Search!$C$7,$AN75))=TRUE,1,""))</f>
        <v/>
      </c>
      <c r="F75" s="9" t="str">
        <f>IF(Search!$C$8="","",IF(ISNUMBER(SEARCH(Search!$C$8,$AO75))=TRUE,1,""))</f>
        <v/>
      </c>
      <c r="G75" s="9" t="str">
        <f>IF(Search!$F$4="","",IF(Inventory!$AJ75&lt;Search!$F$4,"",1))</f>
        <v/>
      </c>
      <c r="H75" s="9" t="str">
        <f>IF(Search!$F$5="","",IF(Inventory!$AJ75&gt;Search!$F$5,"",1))</f>
        <v/>
      </c>
      <c r="I75" s="9" t="str">
        <f>IF(Search!$F$7="","",IF(Search!$F$8="",IF(ISNUMBER(SEARCH(Search!$F$7,$AL75))=TRUE,1,""),""))</f>
        <v/>
      </c>
      <c r="J75" s="9" t="str">
        <f>IF($AL75=Search!$F$8,1,"")</f>
        <v/>
      </c>
      <c r="K75" s="9" t="str">
        <f>IF(Search!$I$4="","",IF(COUNTA($AS75)=1,IF(Search!$I$4="N","N",1),""))</f>
        <v/>
      </c>
      <c r="L75" s="9" t="str">
        <f>IF(Search!$I$5="","",IF($AS75="RC",1,""))</f>
        <v/>
      </c>
      <c r="M75" s="9" t="str">
        <f>IF(Search!$I$6="","",IF($AS75="RCP",1,""))</f>
        <v/>
      </c>
      <c r="N75" s="9" t="str">
        <f>IF(Search!$I$8="","",IF(COUNTA($AT75)=1,IF(Search!$I$8="N","N",1),""))</f>
        <v/>
      </c>
      <c r="O75" s="9" t="str">
        <f>IF(Search!$L$4="","",IF(COUNTA($AU75)=1,IF(Search!$L$4="N","N",1),""))</f>
        <v/>
      </c>
      <c r="P75" s="9" t="str">
        <f>IF(Search!$L$5="","",IF(ISNUMBER(SEARCH("Jersey",$AU75))=TRUE,IF(Search!$L$5="N","N",1),""))</f>
        <v/>
      </c>
      <c r="Q75" s="9" t="str">
        <f>IF(Search!$L$6="","",IF(ISNUMBER(SEARCH("Patch",$AU75))=TRUE,IF(Search!$L$6="N","N",1),""))</f>
        <v/>
      </c>
      <c r="R75" s="9" t="str">
        <f>IF(Search!$L$7="","",IF(ISNUMBER(SEARCH("Shield",$AU75))=TRUE,IF(Search!$L$7="N","N",1),""))</f>
        <v/>
      </c>
      <c r="S75" s="9" t="str">
        <f>IF(Search!$L$8="","",IF(ISNUMBER(SEARCH("Stick",$AU75))=TRUE,IF(Search!$L$8="N","N",1),""))</f>
        <v/>
      </c>
      <c r="T75" s="9" t="str">
        <f>IF(Search!$O$4="","",IF(COUNTA($AW75)=1,IF(Search!$O$4="N","N",1),""))</f>
        <v/>
      </c>
      <c r="U75" s="9" t="str">
        <f>IF(Search!$O$5="","",IF($AW75="","",IF($AW75&lt;Search!$O$5,"",1)))</f>
        <v/>
      </c>
      <c r="V75" s="9" t="str">
        <f>IF(Search!$O$6="","",IF($AW75="","",IF($AW75&gt;Search!$O$6,"",1)))</f>
        <v/>
      </c>
      <c r="W75" s="9" t="str">
        <f>IF(Search!$U$4="","",IF($AX75="","",1))</f>
        <v/>
      </c>
      <c r="X75" s="9" t="str">
        <f>IF(Search!$U$5="","",IF(ISNUMBER(SEARCH(Search!$U$5,$AX75))=TRUE,IF(Search!$U$5="N","N",1),""))</f>
        <v/>
      </c>
      <c r="Y75" s="9" t="str">
        <f>IF(Search!$U$6="","",IF($AY75&lt;Search!$U$6,"",1))</f>
        <v/>
      </c>
      <c r="Z75" s="9" t="str">
        <f>IF(Search!$R$4="","",IF(Inventory!$BA75&lt;Search!$R$4,"",1))</f>
        <v/>
      </c>
      <c r="AA75" s="9" t="str">
        <f>IF(Search!$R$5="","",IF($BA75&gt;Search!$R$5,"",1))</f>
        <v/>
      </c>
      <c r="AB75" s="9" t="str">
        <f>IF(Search!$R$6="","",IF($BB75&lt;Search!$R$6,"",1))</f>
        <v/>
      </c>
      <c r="AC75" s="9" t="str">
        <f>IF(Search!$R$7="","",IF($BB75&lt;Search!$R$7,"",1))</f>
        <v/>
      </c>
      <c r="AD75" s="45" t="str">
        <f>IF(COUNTIF($A75:$AC75,"n")&gt;0,"",IF(SUM($A75:$AC75)=COUNTA(Search!$C$4:$C$8,Search!$F$4:$F$8,Search!$I$4:$I$6,Search!$I$8,Search!$L$4:$L$8,Search!$O$4:$O$8,Search!$R$4:$R$7,Search!$U$4:$U$7)-COUNTIF(Search!$C$4:$U$7,"n"),1+LARGE($AD$1:AD74,1),""))</f>
        <v/>
      </c>
      <c r="AE75" s="45" t="str">
        <f t="shared" si="3"/>
        <v/>
      </c>
      <c r="AF75" s="45" t="str">
        <f>IF(AD75="","",COUNTIF($AE$1:$AE74,$AE75)+RANK($AE75,$AE$2:$AE$10540,1))</f>
        <v/>
      </c>
      <c r="AG75" s="45" t="str">
        <f t="shared" si="4"/>
        <v/>
      </c>
      <c r="AH75" s="45" t="str">
        <f>IF($AD75="","",COUNTIF($AG$1:$AG74,$AG75)+RANK($AG75,$AG$1:$AG$10539,0))</f>
        <v/>
      </c>
      <c r="AI75" s="10" t="str">
        <f t="shared" si="5"/>
        <v>1973-74 O-Pee-Chee #210 Denis Dupere TOR    /   $</v>
      </c>
      <c r="AJ75" s="11">
        <v>1973</v>
      </c>
      <c r="AK75" s="17">
        <v>74</v>
      </c>
      <c r="AL75" s="12" t="s">
        <v>53</v>
      </c>
      <c r="AM75" s="10">
        <v>210</v>
      </c>
      <c r="AN75" s="12" t="s">
        <v>72</v>
      </c>
      <c r="AO75" s="9" t="s">
        <v>1904</v>
      </c>
      <c r="AP75" s="9"/>
      <c r="AQ75" s="9"/>
      <c r="AR75" s="14" t="s">
        <v>2131</v>
      </c>
      <c r="AS75" s="9"/>
      <c r="AT75" s="9"/>
      <c r="AU75" s="9"/>
      <c r="AV75" s="13"/>
      <c r="AW75" s="13"/>
      <c r="AX75" s="9"/>
      <c r="AY75" s="9"/>
      <c r="AZ75" s="9"/>
      <c r="BA75" s="33"/>
      <c r="BB75" s="33"/>
      <c r="BC75" s="36"/>
      <c r="BD75" s="12" t="s">
        <v>1771</v>
      </c>
    </row>
    <row r="76" spans="1:56" s="12" customFormat="1" x14ac:dyDescent="0.2">
      <c r="A76" s="9" t="str">
        <f>IF(Search!$C$5="","",IF(COUNTA(Inventory!$AP76)=1,1,""))</f>
        <v/>
      </c>
      <c r="B76" s="9" t="str">
        <f>IF(Search!$C$4="","",IF(ISNUMBER(SEARCH(Search!$C$4,$AR76))=TRUE,1,""))</f>
        <v/>
      </c>
      <c r="C76" s="9" t="str">
        <f>IF(Search!$C$6="x",IF(COUNTA($AQ76)=1,1,"N"),IF(COUNTA($AQ76)=1,"N",""))</f>
        <v/>
      </c>
      <c r="D76" s="9" t="str">
        <f>IF(Search!$O$8="","",IF(ISNUMBER(SEARCH(Search!$O$8,$BD76))=TRUE,1,""))</f>
        <v/>
      </c>
      <c r="E76" s="9" t="str">
        <f>IF(Search!$C$7="","",IF(ISNUMBER(SEARCH(Search!$C$7,$AN76))=TRUE,1,""))</f>
        <v/>
      </c>
      <c r="F76" s="9" t="str">
        <f>IF(Search!$C$8="","",IF(ISNUMBER(SEARCH(Search!$C$8,$AO76))=TRUE,1,""))</f>
        <v/>
      </c>
      <c r="G76" s="9" t="str">
        <f>IF(Search!$F$4="","",IF(Inventory!$AJ76&lt;Search!$F$4,"",1))</f>
        <v/>
      </c>
      <c r="H76" s="9" t="str">
        <f>IF(Search!$F$5="","",IF(Inventory!$AJ76&gt;Search!$F$5,"",1))</f>
        <v/>
      </c>
      <c r="I76" s="9" t="str">
        <f>IF(Search!$F$7="","",IF(Search!$F$8="",IF(ISNUMBER(SEARCH(Search!$F$7,$AL76))=TRUE,1,""),""))</f>
        <v/>
      </c>
      <c r="J76" s="9" t="str">
        <f>IF($AL76=Search!$F$8,1,"")</f>
        <v/>
      </c>
      <c r="K76" s="9" t="str">
        <f>IF(Search!$I$4="","",IF(COUNTA($AS76)=1,IF(Search!$I$4="N","N",1),""))</f>
        <v/>
      </c>
      <c r="L76" s="9" t="str">
        <f>IF(Search!$I$5="","",IF($AS76="RC",1,""))</f>
        <v/>
      </c>
      <c r="M76" s="9" t="str">
        <f>IF(Search!$I$6="","",IF($AS76="RCP",1,""))</f>
        <v/>
      </c>
      <c r="N76" s="9" t="str">
        <f>IF(Search!$I$8="","",IF(COUNTA($AT76)=1,IF(Search!$I$8="N","N",1),""))</f>
        <v/>
      </c>
      <c r="O76" s="9" t="str">
        <f>IF(Search!$L$4="","",IF(COUNTA($AU76)=1,IF(Search!$L$4="N","N",1),""))</f>
        <v/>
      </c>
      <c r="P76" s="9" t="str">
        <f>IF(Search!$L$5="","",IF(ISNUMBER(SEARCH("Jersey",$AU76))=TRUE,IF(Search!$L$5="N","N",1),""))</f>
        <v/>
      </c>
      <c r="Q76" s="9" t="str">
        <f>IF(Search!$L$6="","",IF(ISNUMBER(SEARCH("Patch",$AU76))=TRUE,IF(Search!$L$6="N","N",1),""))</f>
        <v/>
      </c>
      <c r="R76" s="9" t="str">
        <f>IF(Search!$L$7="","",IF(ISNUMBER(SEARCH("Shield",$AU76))=TRUE,IF(Search!$L$7="N","N",1),""))</f>
        <v/>
      </c>
      <c r="S76" s="9" t="str">
        <f>IF(Search!$L$8="","",IF(ISNUMBER(SEARCH("Stick",$AU76))=TRUE,IF(Search!$L$8="N","N",1),""))</f>
        <v/>
      </c>
      <c r="T76" s="9" t="str">
        <f>IF(Search!$O$4="","",IF(COUNTA($AW76)=1,IF(Search!$O$4="N","N",1),""))</f>
        <v/>
      </c>
      <c r="U76" s="9" t="str">
        <f>IF(Search!$O$5="","",IF($AW76="","",IF($AW76&lt;Search!$O$5,"",1)))</f>
        <v/>
      </c>
      <c r="V76" s="9" t="str">
        <f>IF(Search!$O$6="","",IF($AW76="","",IF($AW76&gt;Search!$O$6,"",1)))</f>
        <v/>
      </c>
      <c r="W76" s="9" t="str">
        <f>IF(Search!$U$4="","",IF($AX76="","",1))</f>
        <v/>
      </c>
      <c r="X76" s="9" t="str">
        <f>IF(Search!$U$5="","",IF(ISNUMBER(SEARCH(Search!$U$5,$AX76))=TRUE,IF(Search!$U$5="N","N",1),""))</f>
        <v/>
      </c>
      <c r="Y76" s="9" t="str">
        <f>IF(Search!$U$6="","",IF($AY76&lt;Search!$U$6,"",1))</f>
        <v/>
      </c>
      <c r="Z76" s="9" t="str">
        <f>IF(Search!$R$4="","",IF(Inventory!$BA76&lt;Search!$R$4,"",1))</f>
        <v/>
      </c>
      <c r="AA76" s="9" t="str">
        <f>IF(Search!$R$5="","",IF($BA76&gt;Search!$R$5,"",1))</f>
        <v/>
      </c>
      <c r="AB76" s="9" t="str">
        <f>IF(Search!$R$6="","",IF($BB76&lt;Search!$R$6,"",1))</f>
        <v/>
      </c>
      <c r="AC76" s="9" t="str">
        <f>IF(Search!$R$7="","",IF($BB76&lt;Search!$R$7,"",1))</f>
        <v/>
      </c>
      <c r="AD76" s="45" t="str">
        <f>IF(COUNTIF($A76:$AC76,"n")&gt;0,"",IF(SUM($A76:$AC76)=COUNTA(Search!$C$4:$C$8,Search!$F$4:$F$8,Search!$I$4:$I$6,Search!$I$8,Search!$L$4:$L$8,Search!$O$4:$O$8,Search!$R$4:$R$7,Search!$U$4:$U$7)-COUNTIF(Search!$C$4:$U$7,"n"),1+LARGE($AD$1:AD75,1),""))</f>
        <v/>
      </c>
      <c r="AE76" s="45" t="str">
        <f t="shared" si="3"/>
        <v/>
      </c>
      <c r="AF76" s="45" t="str">
        <f>IF(AD76="","",COUNTIF($AE$1:$AE75,$AE76)+RANK($AE76,$AE$2:$AE$10540,1))</f>
        <v/>
      </c>
      <c r="AG76" s="45" t="str">
        <f t="shared" si="4"/>
        <v/>
      </c>
      <c r="AH76" s="45" t="str">
        <f>IF($AD76="","",COUNTIF($AG$1:$AG75,$AG76)+RANK($AG76,$AG$1:$AG$10539,0))</f>
        <v/>
      </c>
      <c r="AI76" s="10" t="str">
        <f t="shared" si="5"/>
        <v>1973-74 O-Pee-Chee #226 Garry Monahan TOR    /   $</v>
      </c>
      <c r="AJ76" s="11">
        <v>1973</v>
      </c>
      <c r="AK76" s="17">
        <v>74</v>
      </c>
      <c r="AL76" s="12" t="s">
        <v>53</v>
      </c>
      <c r="AM76" s="10">
        <v>226</v>
      </c>
      <c r="AN76" s="12" t="s">
        <v>61</v>
      </c>
      <c r="AO76" s="9" t="s">
        <v>1904</v>
      </c>
      <c r="AP76" s="9"/>
      <c r="AQ76" s="9"/>
      <c r="AR76" s="14" t="s">
        <v>2131</v>
      </c>
      <c r="AS76" s="9"/>
      <c r="AT76" s="9"/>
      <c r="AU76" s="9"/>
      <c r="AV76" s="13"/>
      <c r="AW76" s="13"/>
      <c r="AX76" s="9"/>
      <c r="AY76" s="9"/>
      <c r="AZ76" s="9"/>
      <c r="BA76" s="33"/>
      <c r="BB76" s="33"/>
      <c r="BC76" s="36"/>
      <c r="BD76" s="12" t="s">
        <v>1771</v>
      </c>
    </row>
    <row r="77" spans="1:56" s="12" customFormat="1" x14ac:dyDescent="0.2">
      <c r="A77" s="9" t="str">
        <f>IF(Search!$C$5="","",IF(COUNTA(Inventory!$AP77)=1,1,""))</f>
        <v/>
      </c>
      <c r="B77" s="9" t="str">
        <f>IF(Search!$C$4="","",IF(ISNUMBER(SEARCH(Search!$C$4,$AR77))=TRUE,1,""))</f>
        <v/>
      </c>
      <c r="C77" s="9" t="str">
        <f>IF(Search!$C$6="x",IF(COUNTA($AQ77)=1,1,"N"),IF(COUNTA($AQ77)=1,"N",""))</f>
        <v/>
      </c>
      <c r="D77" s="9" t="str">
        <f>IF(Search!$O$8="","",IF(ISNUMBER(SEARCH(Search!$O$8,$BD77))=TRUE,1,""))</f>
        <v/>
      </c>
      <c r="E77" s="9" t="str">
        <f>IF(Search!$C$7="","",IF(ISNUMBER(SEARCH(Search!$C$7,$AN77))=TRUE,1,""))</f>
        <v/>
      </c>
      <c r="F77" s="9" t="str">
        <f>IF(Search!$C$8="","",IF(ISNUMBER(SEARCH(Search!$C$8,$AO77))=TRUE,1,""))</f>
        <v/>
      </c>
      <c r="G77" s="9" t="str">
        <f>IF(Search!$F$4="","",IF(Inventory!$AJ77&lt;Search!$F$4,"",1))</f>
        <v/>
      </c>
      <c r="H77" s="9" t="str">
        <f>IF(Search!$F$5="","",IF(Inventory!$AJ77&gt;Search!$F$5,"",1))</f>
        <v/>
      </c>
      <c r="I77" s="9" t="str">
        <f>IF(Search!$F$7="","",IF(Search!$F$8="",IF(ISNUMBER(SEARCH(Search!$F$7,$AL77))=TRUE,1,""),""))</f>
        <v/>
      </c>
      <c r="J77" s="9" t="str">
        <f>IF($AL77=Search!$F$8,1,"")</f>
        <v/>
      </c>
      <c r="K77" s="9" t="str">
        <f>IF(Search!$I$4="","",IF(COUNTA($AS77)=1,IF(Search!$I$4="N","N",1),""))</f>
        <v/>
      </c>
      <c r="L77" s="9" t="str">
        <f>IF(Search!$I$5="","",IF($AS77="RC",1,""))</f>
        <v/>
      </c>
      <c r="M77" s="9" t="str">
        <f>IF(Search!$I$6="","",IF($AS77="RCP",1,""))</f>
        <v/>
      </c>
      <c r="N77" s="9" t="str">
        <f>IF(Search!$I$8="","",IF(COUNTA($AT77)=1,IF(Search!$I$8="N","N",1),""))</f>
        <v/>
      </c>
      <c r="O77" s="9" t="str">
        <f>IF(Search!$L$4="","",IF(COUNTA($AU77)=1,IF(Search!$L$4="N","N",1),""))</f>
        <v/>
      </c>
      <c r="P77" s="9" t="str">
        <f>IF(Search!$L$5="","",IF(ISNUMBER(SEARCH("Jersey",$AU77))=TRUE,IF(Search!$L$5="N","N",1),""))</f>
        <v/>
      </c>
      <c r="Q77" s="9" t="str">
        <f>IF(Search!$L$6="","",IF(ISNUMBER(SEARCH("Patch",$AU77))=TRUE,IF(Search!$L$6="N","N",1),""))</f>
        <v/>
      </c>
      <c r="R77" s="9" t="str">
        <f>IF(Search!$L$7="","",IF(ISNUMBER(SEARCH("Shield",$AU77))=TRUE,IF(Search!$L$7="N","N",1),""))</f>
        <v/>
      </c>
      <c r="S77" s="9" t="str">
        <f>IF(Search!$L$8="","",IF(ISNUMBER(SEARCH("Stick",$AU77))=TRUE,IF(Search!$L$8="N","N",1),""))</f>
        <v/>
      </c>
      <c r="T77" s="9" t="str">
        <f>IF(Search!$O$4="","",IF(COUNTA($AW77)=1,IF(Search!$O$4="N","N",1),""))</f>
        <v/>
      </c>
      <c r="U77" s="9" t="str">
        <f>IF(Search!$O$5="","",IF($AW77="","",IF($AW77&lt;Search!$O$5,"",1)))</f>
        <v/>
      </c>
      <c r="V77" s="9" t="str">
        <f>IF(Search!$O$6="","",IF($AW77="","",IF($AW77&gt;Search!$O$6,"",1)))</f>
        <v/>
      </c>
      <c r="W77" s="9" t="str">
        <f>IF(Search!$U$4="","",IF($AX77="","",1))</f>
        <v/>
      </c>
      <c r="X77" s="9" t="str">
        <f>IF(Search!$U$5="","",IF(ISNUMBER(SEARCH(Search!$U$5,$AX77))=TRUE,IF(Search!$U$5="N","N",1),""))</f>
        <v/>
      </c>
      <c r="Y77" s="9" t="str">
        <f>IF(Search!$U$6="","",IF($AY77&lt;Search!$U$6,"",1))</f>
        <v/>
      </c>
      <c r="Z77" s="9" t="str">
        <f>IF(Search!$R$4="","",IF(Inventory!$BA77&lt;Search!$R$4,"",1))</f>
        <v/>
      </c>
      <c r="AA77" s="9" t="str">
        <f>IF(Search!$R$5="","",IF($BA77&gt;Search!$R$5,"",1))</f>
        <v/>
      </c>
      <c r="AB77" s="9" t="str">
        <f>IF(Search!$R$6="","",IF($BB77&lt;Search!$R$6,"",1))</f>
        <v/>
      </c>
      <c r="AC77" s="9" t="str">
        <f>IF(Search!$R$7="","",IF($BB77&lt;Search!$R$7,"",1))</f>
        <v/>
      </c>
      <c r="AD77" s="45" t="str">
        <f>IF(COUNTIF($A77:$AC77,"n")&gt;0,"",IF(SUM($A77:$AC77)=COUNTA(Search!$C$4:$C$8,Search!$F$4:$F$8,Search!$I$4:$I$6,Search!$I$8,Search!$L$4:$L$8,Search!$O$4:$O$8,Search!$R$4:$R$7,Search!$U$4:$U$7)-COUNTIF(Search!$C$4:$U$7,"n"),1+LARGE($AD$1:AD76,1),""))</f>
        <v/>
      </c>
      <c r="AE77" s="45" t="str">
        <f t="shared" si="3"/>
        <v/>
      </c>
      <c r="AF77" s="45" t="str">
        <f>IF(AD77="","",COUNTIF($AE$1:$AE76,$AE77)+RANK($AE77,$AE$2:$AE$10540,1))</f>
        <v/>
      </c>
      <c r="AG77" s="45" t="str">
        <f t="shared" si="4"/>
        <v/>
      </c>
      <c r="AH77" s="45" t="str">
        <f>IF($AD77="","",COUNTIF($AG$1:$AG76,$AG77)+RANK($AG77,$AG$1:$AG$10539,0))</f>
        <v/>
      </c>
      <c r="AI77" s="10" t="str">
        <f t="shared" si="5"/>
        <v>1973-74 Topps #163 Brian Glennie TOR    /   $</v>
      </c>
      <c r="AJ77" s="11">
        <v>1973</v>
      </c>
      <c r="AK77" s="17">
        <v>74</v>
      </c>
      <c r="AL77" s="12" t="s">
        <v>48</v>
      </c>
      <c r="AM77" s="10">
        <v>163</v>
      </c>
      <c r="AN77" s="12" t="s">
        <v>62</v>
      </c>
      <c r="AO77" s="9" t="s">
        <v>1904</v>
      </c>
      <c r="AP77" s="9"/>
      <c r="AQ77" s="9"/>
      <c r="AR77" s="14"/>
      <c r="AS77" s="9"/>
      <c r="AT77" s="9"/>
      <c r="AU77" s="9"/>
      <c r="AV77" s="13"/>
      <c r="AW77" s="13"/>
      <c r="AX77" s="9"/>
      <c r="AY77" s="9"/>
      <c r="AZ77" s="9"/>
      <c r="BA77" s="33"/>
      <c r="BB77" s="33"/>
      <c r="BC77" s="36"/>
      <c r="BD77" s="12" t="s">
        <v>1771</v>
      </c>
    </row>
    <row r="78" spans="1:56" s="12" customFormat="1" x14ac:dyDescent="0.2">
      <c r="A78" s="9" t="str">
        <f>IF(Search!$C$5="","",IF(COUNTA(Inventory!$AP78)=1,1,""))</f>
        <v/>
      </c>
      <c r="B78" s="9" t="str">
        <f>IF(Search!$C$4="","",IF(ISNUMBER(SEARCH(Search!$C$4,$AR78))=TRUE,1,""))</f>
        <v/>
      </c>
      <c r="C78" s="9" t="str">
        <f>IF(Search!$C$6="x",IF(COUNTA($AQ78)=1,1,"N"),IF(COUNTA($AQ78)=1,"N",""))</f>
        <v/>
      </c>
      <c r="D78" s="9" t="str">
        <f>IF(Search!$O$8="","",IF(ISNUMBER(SEARCH(Search!$O$8,$BD78))=TRUE,1,""))</f>
        <v/>
      </c>
      <c r="E78" s="9" t="str">
        <f>IF(Search!$C$7="","",IF(ISNUMBER(SEARCH(Search!$C$7,$AN78))=TRUE,1,""))</f>
        <v/>
      </c>
      <c r="F78" s="9" t="str">
        <f>IF(Search!$C$8="","",IF(ISNUMBER(SEARCH(Search!$C$8,$AO78))=TRUE,1,""))</f>
        <v/>
      </c>
      <c r="G78" s="9" t="str">
        <f>IF(Search!$F$4="","",IF(Inventory!$AJ78&lt;Search!$F$4,"",1))</f>
        <v/>
      </c>
      <c r="H78" s="9" t="str">
        <f>IF(Search!$F$5="","",IF(Inventory!$AJ78&gt;Search!$F$5,"",1))</f>
        <v/>
      </c>
      <c r="I78" s="9" t="str">
        <f>IF(Search!$F$7="","",IF(Search!$F$8="",IF(ISNUMBER(SEARCH(Search!$F$7,$AL78))=TRUE,1,""),""))</f>
        <v/>
      </c>
      <c r="J78" s="9" t="str">
        <f>IF($AL78=Search!$F$8,1,"")</f>
        <v/>
      </c>
      <c r="K78" s="9" t="str">
        <f>IF(Search!$I$4="","",IF(COUNTA($AS78)=1,IF(Search!$I$4="N","N",1),""))</f>
        <v/>
      </c>
      <c r="L78" s="9" t="str">
        <f>IF(Search!$I$5="","",IF($AS78="RC",1,""))</f>
        <v/>
      </c>
      <c r="M78" s="9" t="str">
        <f>IF(Search!$I$6="","",IF($AS78="RCP",1,""))</f>
        <v/>
      </c>
      <c r="N78" s="9" t="str">
        <f>IF(Search!$I$8="","",IF(COUNTA($AT78)=1,IF(Search!$I$8="N","N",1),""))</f>
        <v/>
      </c>
      <c r="O78" s="9" t="str">
        <f>IF(Search!$L$4="","",IF(COUNTA($AU78)=1,IF(Search!$L$4="N","N",1),""))</f>
        <v/>
      </c>
      <c r="P78" s="9" t="str">
        <f>IF(Search!$L$5="","",IF(ISNUMBER(SEARCH("Jersey",$AU78))=TRUE,IF(Search!$L$5="N","N",1),""))</f>
        <v/>
      </c>
      <c r="Q78" s="9" t="str">
        <f>IF(Search!$L$6="","",IF(ISNUMBER(SEARCH("Patch",$AU78))=TRUE,IF(Search!$L$6="N","N",1),""))</f>
        <v/>
      </c>
      <c r="R78" s="9" t="str">
        <f>IF(Search!$L$7="","",IF(ISNUMBER(SEARCH("Shield",$AU78))=TRUE,IF(Search!$L$7="N","N",1),""))</f>
        <v/>
      </c>
      <c r="S78" s="9" t="str">
        <f>IF(Search!$L$8="","",IF(ISNUMBER(SEARCH("Stick",$AU78))=TRUE,IF(Search!$L$8="N","N",1),""))</f>
        <v/>
      </c>
      <c r="T78" s="9" t="str">
        <f>IF(Search!$O$4="","",IF(COUNTA($AW78)=1,IF(Search!$O$4="N","N",1),""))</f>
        <v/>
      </c>
      <c r="U78" s="9" t="str">
        <f>IF(Search!$O$5="","",IF($AW78="","",IF($AW78&lt;Search!$O$5,"",1)))</f>
        <v/>
      </c>
      <c r="V78" s="9" t="str">
        <f>IF(Search!$O$6="","",IF($AW78="","",IF($AW78&gt;Search!$O$6,"",1)))</f>
        <v/>
      </c>
      <c r="W78" s="9" t="str">
        <f>IF(Search!$U$4="","",IF($AX78="","",1))</f>
        <v/>
      </c>
      <c r="X78" s="9" t="str">
        <f>IF(Search!$U$5="","",IF(ISNUMBER(SEARCH(Search!$U$5,$AX78))=TRUE,IF(Search!$U$5="N","N",1),""))</f>
        <v/>
      </c>
      <c r="Y78" s="9" t="str">
        <f>IF(Search!$U$6="","",IF($AY78&lt;Search!$U$6,"",1))</f>
        <v/>
      </c>
      <c r="Z78" s="9" t="str">
        <f>IF(Search!$R$4="","",IF(Inventory!$BA78&lt;Search!$R$4,"",1))</f>
        <v/>
      </c>
      <c r="AA78" s="9" t="str">
        <f>IF(Search!$R$5="","",IF($BA78&gt;Search!$R$5,"",1))</f>
        <v/>
      </c>
      <c r="AB78" s="9" t="str">
        <f>IF(Search!$R$6="","",IF($BB78&lt;Search!$R$6,"",1))</f>
        <v/>
      </c>
      <c r="AC78" s="9" t="str">
        <f>IF(Search!$R$7="","",IF($BB78&lt;Search!$R$7,"",1))</f>
        <v/>
      </c>
      <c r="AD78" s="45" t="str">
        <f>IF(COUNTIF($A78:$AC78,"n")&gt;0,"",IF(SUM($A78:$AC78)=COUNTA(Search!$C$4:$C$8,Search!$F$4:$F$8,Search!$I$4:$I$6,Search!$I$8,Search!$L$4:$L$8,Search!$O$4:$O$8,Search!$R$4:$R$7,Search!$U$4:$U$7)-COUNTIF(Search!$C$4:$U$7,"n"),1+LARGE($AD$1:AD77,1),""))</f>
        <v/>
      </c>
      <c r="AE78" s="45" t="str">
        <f t="shared" si="3"/>
        <v/>
      </c>
      <c r="AF78" s="45" t="str">
        <f>IF(AD78="","",COUNTIF($AE$1:$AE77,$AE78)+RANK($AE78,$AE$2:$AE$10540,1))</f>
        <v/>
      </c>
      <c r="AG78" s="45" t="str">
        <f t="shared" si="4"/>
        <v/>
      </c>
      <c r="AH78" s="45" t="str">
        <f>IF($AD78="","",COUNTIF($AG$1:$AG77,$AG78)+RANK($AG78,$AG$1:$AG$10539,0))</f>
        <v/>
      </c>
      <c r="AI78" s="10" t="str">
        <f t="shared" si="5"/>
        <v>1974-75 O-Pee-Chee #88 Inge Hammarstrom TOR RC   /   $</v>
      </c>
      <c r="AJ78" s="11">
        <v>1974</v>
      </c>
      <c r="AK78" s="17">
        <v>75</v>
      </c>
      <c r="AL78" s="12" t="s">
        <v>53</v>
      </c>
      <c r="AM78" s="10">
        <v>88</v>
      </c>
      <c r="AN78" s="12" t="s">
        <v>82</v>
      </c>
      <c r="AO78" s="9" t="s">
        <v>1904</v>
      </c>
      <c r="AP78" s="9"/>
      <c r="AQ78" s="9"/>
      <c r="AR78" s="14" t="s">
        <v>2473</v>
      </c>
      <c r="AS78" s="9" t="s">
        <v>2</v>
      </c>
      <c r="AT78" s="9"/>
      <c r="AU78" s="9"/>
      <c r="AV78" s="13"/>
      <c r="AW78" s="13"/>
      <c r="AX78" s="9"/>
      <c r="AY78" s="9"/>
      <c r="AZ78" s="9"/>
      <c r="BA78" s="33"/>
      <c r="BB78" s="33"/>
      <c r="BC78" s="36"/>
      <c r="BD78" s="12" t="s">
        <v>1771</v>
      </c>
    </row>
    <row r="79" spans="1:56" s="12" customFormat="1" x14ac:dyDescent="0.2">
      <c r="A79" s="9" t="str">
        <f>IF(Search!$C$5="","",IF(COUNTA(Inventory!$AP79)=1,1,""))</f>
        <v/>
      </c>
      <c r="B79" s="9" t="str">
        <f>IF(Search!$C$4="","",IF(ISNUMBER(SEARCH(Search!$C$4,$AR79))=TRUE,1,""))</f>
        <v/>
      </c>
      <c r="C79" s="9" t="str">
        <f>IF(Search!$C$6="x",IF(COUNTA($AQ79)=1,1,"N"),IF(COUNTA($AQ79)=1,"N",""))</f>
        <v/>
      </c>
      <c r="D79" s="9" t="str">
        <f>IF(Search!$O$8="","",IF(ISNUMBER(SEARCH(Search!$O$8,$BD79))=TRUE,1,""))</f>
        <v/>
      </c>
      <c r="E79" s="9" t="str">
        <f>IF(Search!$C$7="","",IF(ISNUMBER(SEARCH(Search!$C$7,$AN79))=TRUE,1,""))</f>
        <v/>
      </c>
      <c r="F79" s="9" t="str">
        <f>IF(Search!$C$8="","",IF(ISNUMBER(SEARCH(Search!$C$8,$AO79))=TRUE,1,""))</f>
        <v/>
      </c>
      <c r="G79" s="9" t="str">
        <f>IF(Search!$F$4="","",IF(Inventory!$AJ79&lt;Search!$F$4,"",1))</f>
        <v/>
      </c>
      <c r="H79" s="9" t="str">
        <f>IF(Search!$F$5="","",IF(Inventory!$AJ79&gt;Search!$F$5,"",1))</f>
        <v/>
      </c>
      <c r="I79" s="9" t="str">
        <f>IF(Search!$F$7="","",IF(Search!$F$8="",IF(ISNUMBER(SEARCH(Search!$F$7,$AL79))=TRUE,1,""),""))</f>
        <v/>
      </c>
      <c r="J79" s="9" t="str">
        <f>IF($AL79=Search!$F$8,1,"")</f>
        <v/>
      </c>
      <c r="K79" s="9" t="str">
        <f>IF(Search!$I$4="","",IF(COUNTA($AS79)=1,IF(Search!$I$4="N","N",1),""))</f>
        <v/>
      </c>
      <c r="L79" s="9" t="str">
        <f>IF(Search!$I$5="","",IF($AS79="RC",1,""))</f>
        <v/>
      </c>
      <c r="M79" s="9" t="str">
        <f>IF(Search!$I$6="","",IF($AS79="RCP",1,""))</f>
        <v/>
      </c>
      <c r="N79" s="9" t="str">
        <f>IF(Search!$I$8="","",IF(COUNTA($AT79)=1,IF(Search!$I$8="N","N",1),""))</f>
        <v/>
      </c>
      <c r="O79" s="9" t="str">
        <f>IF(Search!$L$4="","",IF(COUNTA($AU79)=1,IF(Search!$L$4="N","N",1),""))</f>
        <v/>
      </c>
      <c r="P79" s="9" t="str">
        <f>IF(Search!$L$5="","",IF(ISNUMBER(SEARCH("Jersey",$AU79))=TRUE,IF(Search!$L$5="N","N",1),""))</f>
        <v/>
      </c>
      <c r="Q79" s="9" t="str">
        <f>IF(Search!$L$6="","",IF(ISNUMBER(SEARCH("Patch",$AU79))=TRUE,IF(Search!$L$6="N","N",1),""))</f>
        <v/>
      </c>
      <c r="R79" s="9" t="str">
        <f>IF(Search!$L$7="","",IF(ISNUMBER(SEARCH("Shield",$AU79))=TRUE,IF(Search!$L$7="N","N",1),""))</f>
        <v/>
      </c>
      <c r="S79" s="9" t="str">
        <f>IF(Search!$L$8="","",IF(ISNUMBER(SEARCH("Stick",$AU79))=TRUE,IF(Search!$L$8="N","N",1),""))</f>
        <v/>
      </c>
      <c r="T79" s="9" t="str">
        <f>IF(Search!$O$4="","",IF(COUNTA($AW79)=1,IF(Search!$O$4="N","N",1),""))</f>
        <v/>
      </c>
      <c r="U79" s="9" t="str">
        <f>IF(Search!$O$5="","",IF($AW79="","",IF($AW79&lt;Search!$O$5,"",1)))</f>
        <v/>
      </c>
      <c r="V79" s="9" t="str">
        <f>IF(Search!$O$6="","",IF($AW79="","",IF($AW79&gt;Search!$O$6,"",1)))</f>
        <v/>
      </c>
      <c r="W79" s="9" t="str">
        <f>IF(Search!$U$4="","",IF($AX79="","",1))</f>
        <v/>
      </c>
      <c r="X79" s="9" t="str">
        <f>IF(Search!$U$5="","",IF(ISNUMBER(SEARCH(Search!$U$5,$AX79))=TRUE,IF(Search!$U$5="N","N",1),""))</f>
        <v/>
      </c>
      <c r="Y79" s="9" t="str">
        <f>IF(Search!$U$6="","",IF($AY79&lt;Search!$U$6,"",1))</f>
        <v/>
      </c>
      <c r="Z79" s="9" t="str">
        <f>IF(Search!$R$4="","",IF(Inventory!$BA79&lt;Search!$R$4,"",1))</f>
        <v/>
      </c>
      <c r="AA79" s="9" t="str">
        <f>IF(Search!$R$5="","",IF($BA79&gt;Search!$R$5,"",1))</f>
        <v/>
      </c>
      <c r="AB79" s="9" t="str">
        <f>IF(Search!$R$6="","",IF($BB79&lt;Search!$R$6,"",1))</f>
        <v/>
      </c>
      <c r="AC79" s="9" t="str">
        <f>IF(Search!$R$7="","",IF($BB79&lt;Search!$R$7,"",1))</f>
        <v/>
      </c>
      <c r="AD79" s="45" t="str">
        <f>IF(COUNTIF($A79:$AC79,"n")&gt;0,"",IF(SUM($A79:$AC79)=COUNTA(Search!$C$4:$C$8,Search!$F$4:$F$8,Search!$I$4:$I$6,Search!$I$8,Search!$L$4:$L$8,Search!$O$4:$O$8,Search!$R$4:$R$7,Search!$U$4:$U$7)-COUNTIF(Search!$C$4:$U$7,"n"),1+LARGE($AD$1:AD78,1),""))</f>
        <v/>
      </c>
      <c r="AE79" s="45" t="str">
        <f t="shared" si="3"/>
        <v/>
      </c>
      <c r="AF79" s="45" t="str">
        <f>IF(AD79="","",COUNTIF($AE$1:$AE78,$AE79)+RANK($AE79,$AE$2:$AE$10540,1))</f>
        <v/>
      </c>
      <c r="AG79" s="45" t="str">
        <f t="shared" si="4"/>
        <v/>
      </c>
      <c r="AH79" s="45" t="str">
        <f>IF($AD79="","",COUNTIF($AG$1:$AG78,$AG79)+RANK($AG79,$AG$1:$AG$10539,0))</f>
        <v/>
      </c>
      <c r="AI79" s="10" t="str">
        <f t="shared" si="5"/>
        <v>1974-75 O-Pee-Chee #168 Lanny McDonald TOR RC   / PSA 6 $</v>
      </c>
      <c r="AJ79" s="11">
        <v>1974</v>
      </c>
      <c r="AK79" s="17">
        <v>75</v>
      </c>
      <c r="AL79" s="12" t="s">
        <v>53</v>
      </c>
      <c r="AM79" s="10">
        <v>168</v>
      </c>
      <c r="AN79" s="12" t="s">
        <v>83</v>
      </c>
      <c r="AO79" s="9" t="s">
        <v>1904</v>
      </c>
      <c r="AP79" s="9"/>
      <c r="AQ79" s="9"/>
      <c r="AR79" s="14" t="s">
        <v>2462</v>
      </c>
      <c r="AS79" s="9" t="s">
        <v>2</v>
      </c>
      <c r="AT79" s="9"/>
      <c r="AU79" s="9"/>
      <c r="AV79" s="13"/>
      <c r="AW79" s="13"/>
      <c r="AX79" s="9" t="s">
        <v>1937</v>
      </c>
      <c r="AY79" s="9">
        <v>6</v>
      </c>
      <c r="AZ79" s="9"/>
      <c r="BA79" s="33"/>
      <c r="BB79" s="33"/>
      <c r="BC79" s="36"/>
      <c r="BD79" s="12" t="s">
        <v>1771</v>
      </c>
    </row>
    <row r="80" spans="1:56" s="12" customFormat="1" x14ac:dyDescent="0.2">
      <c r="A80" s="9" t="str">
        <f>IF(Search!$C$5="","",IF(COUNTA(Inventory!$AP80)=1,1,""))</f>
        <v/>
      </c>
      <c r="B80" s="9" t="str">
        <f>IF(Search!$C$4="","",IF(ISNUMBER(SEARCH(Search!$C$4,$AR80))=TRUE,1,""))</f>
        <v/>
      </c>
      <c r="C80" s="9" t="str">
        <f>IF(Search!$C$6="x",IF(COUNTA($AQ80)=1,1,"N"),IF(COUNTA($AQ80)=1,"N",""))</f>
        <v/>
      </c>
      <c r="D80" s="9" t="str">
        <f>IF(Search!$O$8="","",IF(ISNUMBER(SEARCH(Search!$O$8,$BD80))=TRUE,1,""))</f>
        <v/>
      </c>
      <c r="E80" s="9" t="str">
        <f>IF(Search!$C$7="","",IF(ISNUMBER(SEARCH(Search!$C$7,$AN80))=TRUE,1,""))</f>
        <v/>
      </c>
      <c r="F80" s="9" t="str">
        <f>IF(Search!$C$8="","",IF(ISNUMBER(SEARCH(Search!$C$8,$AO80))=TRUE,1,""))</f>
        <v/>
      </c>
      <c r="G80" s="9" t="str">
        <f>IF(Search!$F$4="","",IF(Inventory!$AJ80&lt;Search!$F$4,"",1))</f>
        <v/>
      </c>
      <c r="H80" s="9" t="str">
        <f>IF(Search!$F$5="","",IF(Inventory!$AJ80&gt;Search!$F$5,"",1))</f>
        <v/>
      </c>
      <c r="I80" s="9" t="str">
        <f>IF(Search!$F$7="","",IF(Search!$F$8="",IF(ISNUMBER(SEARCH(Search!$F$7,$AL80))=TRUE,1,""),""))</f>
        <v/>
      </c>
      <c r="J80" s="9" t="str">
        <f>IF($AL80=Search!$F$8,1,"")</f>
        <v/>
      </c>
      <c r="K80" s="9" t="str">
        <f>IF(Search!$I$4="","",IF(COUNTA($AS80)=1,IF(Search!$I$4="N","N",1),""))</f>
        <v/>
      </c>
      <c r="L80" s="9" t="str">
        <f>IF(Search!$I$5="","",IF($AS80="RC",1,""))</f>
        <v/>
      </c>
      <c r="M80" s="9" t="str">
        <f>IF(Search!$I$6="","",IF($AS80="RCP",1,""))</f>
        <v/>
      </c>
      <c r="N80" s="9" t="str">
        <f>IF(Search!$I$8="","",IF(COUNTA($AT80)=1,IF(Search!$I$8="N","N",1),""))</f>
        <v/>
      </c>
      <c r="O80" s="9" t="str">
        <f>IF(Search!$L$4="","",IF(COUNTA($AU80)=1,IF(Search!$L$4="N","N",1),""))</f>
        <v/>
      </c>
      <c r="P80" s="9" t="str">
        <f>IF(Search!$L$5="","",IF(ISNUMBER(SEARCH("Jersey",$AU80))=TRUE,IF(Search!$L$5="N","N",1),""))</f>
        <v/>
      </c>
      <c r="Q80" s="9" t="str">
        <f>IF(Search!$L$6="","",IF(ISNUMBER(SEARCH("Patch",$AU80))=TRUE,IF(Search!$L$6="N","N",1),""))</f>
        <v/>
      </c>
      <c r="R80" s="9" t="str">
        <f>IF(Search!$L$7="","",IF(ISNUMBER(SEARCH("Shield",$AU80))=TRUE,IF(Search!$L$7="N","N",1),""))</f>
        <v/>
      </c>
      <c r="S80" s="9" t="str">
        <f>IF(Search!$L$8="","",IF(ISNUMBER(SEARCH("Stick",$AU80))=TRUE,IF(Search!$L$8="N","N",1),""))</f>
        <v/>
      </c>
      <c r="T80" s="9" t="str">
        <f>IF(Search!$O$4="","",IF(COUNTA($AW80)=1,IF(Search!$O$4="N","N",1),""))</f>
        <v/>
      </c>
      <c r="U80" s="9" t="str">
        <f>IF(Search!$O$5="","",IF($AW80="","",IF($AW80&lt;Search!$O$5,"",1)))</f>
        <v/>
      </c>
      <c r="V80" s="9" t="str">
        <f>IF(Search!$O$6="","",IF($AW80="","",IF($AW80&gt;Search!$O$6,"",1)))</f>
        <v/>
      </c>
      <c r="W80" s="9" t="str">
        <f>IF(Search!$U$4="","",IF($AX80="","",1))</f>
        <v/>
      </c>
      <c r="X80" s="9" t="str">
        <f>IF(Search!$U$5="","",IF(ISNUMBER(SEARCH(Search!$U$5,$AX80))=TRUE,IF(Search!$U$5="N","N",1),""))</f>
        <v/>
      </c>
      <c r="Y80" s="9" t="str">
        <f>IF(Search!$U$6="","",IF($AY80&lt;Search!$U$6,"",1))</f>
        <v/>
      </c>
      <c r="Z80" s="9" t="str">
        <f>IF(Search!$R$4="","",IF(Inventory!$BA80&lt;Search!$R$4,"",1))</f>
        <v/>
      </c>
      <c r="AA80" s="9" t="str">
        <f>IF(Search!$R$5="","",IF($BA80&gt;Search!$R$5,"",1))</f>
        <v/>
      </c>
      <c r="AB80" s="9" t="str">
        <f>IF(Search!$R$6="","",IF($BB80&lt;Search!$R$6,"",1))</f>
        <v/>
      </c>
      <c r="AC80" s="9" t="str">
        <f>IF(Search!$R$7="","",IF($BB80&lt;Search!$R$7,"",1))</f>
        <v/>
      </c>
      <c r="AD80" s="45" t="str">
        <f>IF(COUNTIF($A80:$AC80,"n")&gt;0,"",IF(SUM($A80:$AC80)=COUNTA(Search!$C$4:$C$8,Search!$F$4:$F$8,Search!$I$4:$I$6,Search!$I$8,Search!$L$4:$L$8,Search!$O$4:$O$8,Search!$R$4:$R$7,Search!$U$4:$U$7)-COUNTIF(Search!$C$4:$U$7,"n"),1+LARGE($AD$1:AD79,1),""))</f>
        <v/>
      </c>
      <c r="AE80" s="45" t="str">
        <f t="shared" si="3"/>
        <v/>
      </c>
      <c r="AF80" s="45" t="str">
        <f>IF(AD80="","",COUNTIF($AE$1:$AE79,$AE80)+RANK($AE80,$AE$2:$AE$10540,1))</f>
        <v/>
      </c>
      <c r="AG80" s="45" t="str">
        <f t="shared" si="4"/>
        <v/>
      </c>
      <c r="AH80" s="45" t="str">
        <f>IF($AD80="","",COUNTIF($AG$1:$AG79,$AG80)+RANK($AG80,$AG$1:$AG$10539,0))</f>
        <v/>
      </c>
      <c r="AI80" s="10" t="str">
        <f t="shared" si="5"/>
        <v>1974-75 O-Pee-Chee #180 Borje Salming TOR RC   / PSA 8 $</v>
      </c>
      <c r="AJ80" s="11">
        <v>1974</v>
      </c>
      <c r="AK80" s="17">
        <v>75</v>
      </c>
      <c r="AL80" s="12" t="s">
        <v>53</v>
      </c>
      <c r="AM80" s="10">
        <v>180</v>
      </c>
      <c r="AN80" s="12" t="s">
        <v>84</v>
      </c>
      <c r="AO80" s="9" t="s">
        <v>1904</v>
      </c>
      <c r="AP80" s="9"/>
      <c r="AQ80" s="9"/>
      <c r="AR80" s="14" t="s">
        <v>2462</v>
      </c>
      <c r="AS80" s="9" t="s">
        <v>2</v>
      </c>
      <c r="AT80" s="9"/>
      <c r="AU80" s="9"/>
      <c r="AV80" s="13"/>
      <c r="AW80" s="13"/>
      <c r="AX80" s="9" t="s">
        <v>1937</v>
      </c>
      <c r="AY80" s="9">
        <v>8</v>
      </c>
      <c r="AZ80" s="9"/>
      <c r="BA80" s="33"/>
      <c r="BB80" s="33"/>
      <c r="BC80" s="36"/>
      <c r="BD80" s="12" t="s">
        <v>1771</v>
      </c>
    </row>
    <row r="81" spans="1:56" s="12" customFormat="1" x14ac:dyDescent="0.2">
      <c r="A81" s="9" t="str">
        <f>IF(Search!$C$5="","",IF(COUNTA(Inventory!$AP81)=1,1,""))</f>
        <v/>
      </c>
      <c r="B81" s="9" t="str">
        <f>IF(Search!$C$4="","",IF(ISNUMBER(SEARCH(Search!$C$4,$AR81))=TRUE,1,""))</f>
        <v/>
      </c>
      <c r="C81" s="9" t="str">
        <f>IF(Search!$C$6="x",IF(COUNTA($AQ81)=1,1,"N"),IF(COUNTA($AQ81)=1,"N",""))</f>
        <v/>
      </c>
      <c r="D81" s="9" t="str">
        <f>IF(Search!$O$8="","",IF(ISNUMBER(SEARCH(Search!$O$8,$BD81))=TRUE,1,""))</f>
        <v/>
      </c>
      <c r="E81" s="9" t="str">
        <f>IF(Search!$C$7="","",IF(ISNUMBER(SEARCH(Search!$C$7,$AN81))=TRUE,1,""))</f>
        <v/>
      </c>
      <c r="F81" s="9" t="str">
        <f>IF(Search!$C$8="","",IF(ISNUMBER(SEARCH(Search!$C$8,$AO81))=TRUE,1,""))</f>
        <v/>
      </c>
      <c r="G81" s="9" t="str">
        <f>IF(Search!$F$4="","",IF(Inventory!$AJ81&lt;Search!$F$4,"",1))</f>
        <v/>
      </c>
      <c r="H81" s="9" t="str">
        <f>IF(Search!$F$5="","",IF(Inventory!$AJ81&gt;Search!$F$5,"",1))</f>
        <v/>
      </c>
      <c r="I81" s="9" t="str">
        <f>IF(Search!$F$7="","",IF(Search!$F$8="",IF(ISNUMBER(SEARCH(Search!$F$7,$AL81))=TRUE,1,""),""))</f>
        <v/>
      </c>
      <c r="J81" s="9" t="str">
        <f>IF($AL81=Search!$F$8,1,"")</f>
        <v/>
      </c>
      <c r="K81" s="9" t="str">
        <f>IF(Search!$I$4="","",IF(COUNTA($AS81)=1,IF(Search!$I$4="N","N",1),""))</f>
        <v/>
      </c>
      <c r="L81" s="9" t="str">
        <f>IF(Search!$I$5="","",IF($AS81="RC",1,""))</f>
        <v/>
      </c>
      <c r="M81" s="9" t="str">
        <f>IF(Search!$I$6="","",IF($AS81="RCP",1,""))</f>
        <v/>
      </c>
      <c r="N81" s="9" t="str">
        <f>IF(Search!$I$8="","",IF(COUNTA($AT81)=1,IF(Search!$I$8="N","N",1),""))</f>
        <v/>
      </c>
      <c r="O81" s="9" t="str">
        <f>IF(Search!$L$4="","",IF(COUNTA($AU81)=1,IF(Search!$L$4="N","N",1),""))</f>
        <v/>
      </c>
      <c r="P81" s="9" t="str">
        <f>IF(Search!$L$5="","",IF(ISNUMBER(SEARCH("Jersey",$AU81))=TRUE,IF(Search!$L$5="N","N",1),""))</f>
        <v/>
      </c>
      <c r="Q81" s="9" t="str">
        <f>IF(Search!$L$6="","",IF(ISNUMBER(SEARCH("Patch",$AU81))=TRUE,IF(Search!$L$6="N","N",1),""))</f>
        <v/>
      </c>
      <c r="R81" s="9" t="str">
        <f>IF(Search!$L$7="","",IF(ISNUMBER(SEARCH("Shield",$AU81))=TRUE,IF(Search!$L$7="N","N",1),""))</f>
        <v/>
      </c>
      <c r="S81" s="9" t="str">
        <f>IF(Search!$L$8="","",IF(ISNUMBER(SEARCH("Stick",$AU81))=TRUE,IF(Search!$L$8="N","N",1),""))</f>
        <v/>
      </c>
      <c r="T81" s="9" t="str">
        <f>IF(Search!$O$4="","",IF(COUNTA($AW81)=1,IF(Search!$O$4="N","N",1),""))</f>
        <v/>
      </c>
      <c r="U81" s="9" t="str">
        <f>IF(Search!$O$5="","",IF($AW81="","",IF($AW81&lt;Search!$O$5,"",1)))</f>
        <v/>
      </c>
      <c r="V81" s="9" t="str">
        <f>IF(Search!$O$6="","",IF($AW81="","",IF($AW81&gt;Search!$O$6,"",1)))</f>
        <v/>
      </c>
      <c r="W81" s="9" t="str">
        <f>IF(Search!$U$4="","",IF($AX81="","",1))</f>
        <v/>
      </c>
      <c r="X81" s="9" t="str">
        <f>IF(Search!$U$5="","",IF(ISNUMBER(SEARCH(Search!$U$5,$AX81))=TRUE,IF(Search!$U$5="N","N",1),""))</f>
        <v/>
      </c>
      <c r="Y81" s="9" t="str">
        <f>IF(Search!$U$6="","",IF($AY81&lt;Search!$U$6,"",1))</f>
        <v/>
      </c>
      <c r="Z81" s="9" t="str">
        <f>IF(Search!$R$4="","",IF(Inventory!$BA81&lt;Search!$R$4,"",1))</f>
        <v/>
      </c>
      <c r="AA81" s="9" t="str">
        <f>IF(Search!$R$5="","",IF($BA81&gt;Search!$R$5,"",1))</f>
        <v/>
      </c>
      <c r="AB81" s="9" t="str">
        <f>IF(Search!$R$6="","",IF($BB81&lt;Search!$R$6,"",1))</f>
        <v/>
      </c>
      <c r="AC81" s="9" t="str">
        <f>IF(Search!$R$7="","",IF($BB81&lt;Search!$R$7,"",1))</f>
        <v/>
      </c>
      <c r="AD81" s="45" t="str">
        <f>IF(COUNTIF($A81:$AC81,"n")&gt;0,"",IF(SUM($A81:$AC81)=COUNTA(Search!$C$4:$C$8,Search!$F$4:$F$8,Search!$I$4:$I$6,Search!$I$8,Search!$L$4:$L$8,Search!$O$4:$O$8,Search!$R$4:$R$7,Search!$U$4:$U$7)-COUNTIF(Search!$C$4:$U$7,"n"),1+LARGE($AD$1:AD80,1),""))</f>
        <v/>
      </c>
      <c r="AE81" s="45" t="str">
        <f t="shared" si="3"/>
        <v/>
      </c>
      <c r="AF81" s="45" t="str">
        <f>IF(AD81="","",COUNTIF($AE$1:$AE80,$AE81)+RANK($AE81,$AE$2:$AE$10540,1))</f>
        <v/>
      </c>
      <c r="AG81" s="45" t="str">
        <f t="shared" si="4"/>
        <v/>
      </c>
      <c r="AH81" s="45" t="str">
        <f>IF($AD81="","",COUNTIF($AG$1:$AG80,$AG81)+RANK($AG81,$AG$1:$AG$10539,0))</f>
        <v/>
      </c>
      <c r="AI81" s="10" t="str">
        <f t="shared" si="5"/>
        <v>1974-75 O-Pee-Chee NHL #76 Red Kelly CO TOR    /   $</v>
      </c>
      <c r="AJ81" s="11">
        <v>1974</v>
      </c>
      <c r="AK81" s="17">
        <v>75</v>
      </c>
      <c r="AL81" s="12" t="s">
        <v>80</v>
      </c>
      <c r="AM81" s="10">
        <v>76</v>
      </c>
      <c r="AN81" s="12" t="s">
        <v>81</v>
      </c>
      <c r="AO81" s="9" t="s">
        <v>1904</v>
      </c>
      <c r="AP81" s="9"/>
      <c r="AQ81" s="9"/>
      <c r="AR81" s="14" t="s">
        <v>2131</v>
      </c>
      <c r="AS81" s="9"/>
      <c r="AT81" s="9"/>
      <c r="AU81" s="9"/>
      <c r="AV81" s="13"/>
      <c r="AW81" s="13"/>
      <c r="AX81" s="9"/>
      <c r="AY81" s="9"/>
      <c r="AZ81" s="9"/>
      <c r="BA81" s="33"/>
      <c r="BB81" s="33"/>
      <c r="BC81" s="36"/>
      <c r="BD81" s="12" t="s">
        <v>1771</v>
      </c>
    </row>
    <row r="82" spans="1:56" s="12" customFormat="1" x14ac:dyDescent="0.2">
      <c r="A82" s="9" t="str">
        <f>IF(Search!$C$5="","",IF(COUNTA(Inventory!$AP82)=1,1,""))</f>
        <v/>
      </c>
      <c r="B82" s="9" t="str">
        <f>IF(Search!$C$4="","",IF(ISNUMBER(SEARCH(Search!$C$4,$AR82))=TRUE,1,""))</f>
        <v/>
      </c>
      <c r="C82" s="9" t="str">
        <f>IF(Search!$C$6="x",IF(COUNTA($AQ82)=1,1,"N"),IF(COUNTA($AQ82)=1,"N",""))</f>
        <v/>
      </c>
      <c r="D82" s="9" t="str">
        <f>IF(Search!$O$8="","",IF(ISNUMBER(SEARCH(Search!$O$8,$BD82))=TRUE,1,""))</f>
        <v/>
      </c>
      <c r="E82" s="9" t="str">
        <f>IF(Search!$C$7="","",IF(ISNUMBER(SEARCH(Search!$C$7,$AN82))=TRUE,1,""))</f>
        <v/>
      </c>
      <c r="F82" s="9" t="str">
        <f>IF(Search!$C$8="","",IF(ISNUMBER(SEARCH(Search!$C$8,$AO82))=TRUE,1,""))</f>
        <v/>
      </c>
      <c r="G82" s="9" t="str">
        <f>IF(Search!$F$4="","",IF(Inventory!$AJ82&lt;Search!$F$4,"",1))</f>
        <v/>
      </c>
      <c r="H82" s="9" t="str">
        <f>IF(Search!$F$5="","",IF(Inventory!$AJ82&gt;Search!$F$5,"",1))</f>
        <v/>
      </c>
      <c r="I82" s="9" t="str">
        <f>IF(Search!$F$7="","",IF(Search!$F$8="",IF(ISNUMBER(SEARCH(Search!$F$7,$AL82))=TRUE,1,""),""))</f>
        <v/>
      </c>
      <c r="J82" s="9" t="str">
        <f>IF($AL82=Search!$F$8,1,"")</f>
        <v/>
      </c>
      <c r="K82" s="9" t="str">
        <f>IF(Search!$I$4="","",IF(COUNTA($AS82)=1,IF(Search!$I$4="N","N",1),""))</f>
        <v/>
      </c>
      <c r="L82" s="9" t="str">
        <f>IF(Search!$I$5="","",IF($AS82="RC",1,""))</f>
        <v/>
      </c>
      <c r="M82" s="9" t="str">
        <f>IF(Search!$I$6="","",IF($AS82="RCP",1,""))</f>
        <v/>
      </c>
      <c r="N82" s="9" t="str">
        <f>IF(Search!$I$8="","",IF(COUNTA($AT82)=1,IF(Search!$I$8="N","N",1),""))</f>
        <v/>
      </c>
      <c r="O82" s="9" t="str">
        <f>IF(Search!$L$4="","",IF(COUNTA($AU82)=1,IF(Search!$L$4="N","N",1),""))</f>
        <v/>
      </c>
      <c r="P82" s="9" t="str">
        <f>IF(Search!$L$5="","",IF(ISNUMBER(SEARCH("Jersey",$AU82))=TRUE,IF(Search!$L$5="N","N",1),""))</f>
        <v/>
      </c>
      <c r="Q82" s="9" t="str">
        <f>IF(Search!$L$6="","",IF(ISNUMBER(SEARCH("Patch",$AU82))=TRUE,IF(Search!$L$6="N","N",1),""))</f>
        <v/>
      </c>
      <c r="R82" s="9" t="str">
        <f>IF(Search!$L$7="","",IF(ISNUMBER(SEARCH("Shield",$AU82))=TRUE,IF(Search!$L$7="N","N",1),""))</f>
        <v/>
      </c>
      <c r="S82" s="9" t="str">
        <f>IF(Search!$L$8="","",IF(ISNUMBER(SEARCH("Stick",$AU82))=TRUE,IF(Search!$L$8="N","N",1),""))</f>
        <v/>
      </c>
      <c r="T82" s="9" t="str">
        <f>IF(Search!$O$4="","",IF(COUNTA($AW82)=1,IF(Search!$O$4="N","N",1),""))</f>
        <v/>
      </c>
      <c r="U82" s="9" t="str">
        <f>IF(Search!$O$5="","",IF($AW82="","",IF($AW82&lt;Search!$O$5,"",1)))</f>
        <v/>
      </c>
      <c r="V82" s="9" t="str">
        <f>IF(Search!$O$6="","",IF($AW82="","",IF($AW82&gt;Search!$O$6,"",1)))</f>
        <v/>
      </c>
      <c r="W82" s="9" t="str">
        <f>IF(Search!$U$4="","",IF($AX82="","",1))</f>
        <v/>
      </c>
      <c r="X82" s="9" t="str">
        <f>IF(Search!$U$5="","",IF(ISNUMBER(SEARCH(Search!$U$5,$AX82))=TRUE,IF(Search!$U$5="N","N",1),""))</f>
        <v/>
      </c>
      <c r="Y82" s="9" t="str">
        <f>IF(Search!$U$6="","",IF($AY82&lt;Search!$U$6,"",1))</f>
        <v/>
      </c>
      <c r="Z82" s="9" t="str">
        <f>IF(Search!$R$4="","",IF(Inventory!$BA82&lt;Search!$R$4,"",1))</f>
        <v/>
      </c>
      <c r="AA82" s="9" t="str">
        <f>IF(Search!$R$5="","",IF($BA82&gt;Search!$R$5,"",1))</f>
        <v/>
      </c>
      <c r="AB82" s="9" t="str">
        <f>IF(Search!$R$6="","",IF($BB82&lt;Search!$R$6,"",1))</f>
        <v/>
      </c>
      <c r="AC82" s="9" t="str">
        <f>IF(Search!$R$7="","",IF($BB82&lt;Search!$R$7,"",1))</f>
        <v/>
      </c>
      <c r="AD82" s="45" t="str">
        <f>IF(COUNTIF($A82:$AC82,"n")&gt;0,"",IF(SUM($A82:$AC82)=COUNTA(Search!$C$4:$C$8,Search!$F$4:$F$8,Search!$I$4:$I$6,Search!$I$8,Search!$L$4:$L$8,Search!$O$4:$O$8,Search!$R$4:$R$7,Search!$U$4:$U$7)-COUNTIF(Search!$C$4:$U$7,"n"),1+LARGE($AD$1:AD81,1),""))</f>
        <v/>
      </c>
      <c r="AE82" s="45" t="str">
        <f t="shared" si="3"/>
        <v/>
      </c>
      <c r="AF82" s="45" t="str">
        <f>IF(AD82="","",COUNTIF($AE$1:$AE81,$AE82)+RANK($AE82,$AE$2:$AE$10540,1))</f>
        <v/>
      </c>
      <c r="AG82" s="45" t="str">
        <f t="shared" si="4"/>
        <v/>
      </c>
      <c r="AH82" s="45" t="str">
        <f>IF($AD82="","",COUNTIF($AG$1:$AG81,$AG82)+RANK($AG82,$AG$1:$AG$10539,0))</f>
        <v/>
      </c>
      <c r="AI82" s="10" t="str">
        <f t="shared" si="5"/>
        <v>1974-75 O-Pee-Chee NHL #81 Rick Kehoe TOR    /   $</v>
      </c>
      <c r="AJ82" s="11">
        <v>1974</v>
      </c>
      <c r="AK82" s="17">
        <v>75</v>
      </c>
      <c r="AL82" s="12" t="s">
        <v>80</v>
      </c>
      <c r="AM82" s="10">
        <v>81</v>
      </c>
      <c r="AN82" s="12" t="s">
        <v>78</v>
      </c>
      <c r="AO82" s="9" t="s">
        <v>1904</v>
      </c>
      <c r="AP82" s="9"/>
      <c r="AQ82" s="9"/>
      <c r="AR82" s="14" t="s">
        <v>2131</v>
      </c>
      <c r="AS82" s="9"/>
      <c r="AT82" s="9"/>
      <c r="AU82" s="9"/>
      <c r="AV82" s="13"/>
      <c r="AW82" s="13"/>
      <c r="AX82" s="9"/>
      <c r="AY82" s="9"/>
      <c r="AZ82" s="9"/>
      <c r="BA82" s="33"/>
      <c r="BB82" s="33"/>
      <c r="BC82" s="36"/>
      <c r="BD82" s="12" t="s">
        <v>1771</v>
      </c>
    </row>
    <row r="83" spans="1:56" s="12" customFormat="1" x14ac:dyDescent="0.2">
      <c r="A83" s="9" t="str">
        <f>IF(Search!$C$5="","",IF(COUNTA(Inventory!$AP83)=1,1,""))</f>
        <v/>
      </c>
      <c r="B83" s="9" t="str">
        <f>IF(Search!$C$4="","",IF(ISNUMBER(SEARCH(Search!$C$4,$AR83))=TRUE,1,""))</f>
        <v/>
      </c>
      <c r="C83" s="9" t="str">
        <f>IF(Search!$C$6="x",IF(COUNTA($AQ83)=1,1,"N"),IF(COUNTA($AQ83)=1,"N",""))</f>
        <v/>
      </c>
      <c r="D83" s="9" t="str">
        <f>IF(Search!$O$8="","",IF(ISNUMBER(SEARCH(Search!$O$8,$BD83))=TRUE,1,""))</f>
        <v/>
      </c>
      <c r="E83" s="9" t="str">
        <f>IF(Search!$C$7="","",IF(ISNUMBER(SEARCH(Search!$C$7,$AN83))=TRUE,1,""))</f>
        <v/>
      </c>
      <c r="F83" s="9" t="str">
        <f>IF(Search!$C$8="","",IF(ISNUMBER(SEARCH(Search!$C$8,$AO83))=TRUE,1,""))</f>
        <v/>
      </c>
      <c r="G83" s="9" t="str">
        <f>IF(Search!$F$4="","",IF(Inventory!$AJ83&lt;Search!$F$4,"",1))</f>
        <v/>
      </c>
      <c r="H83" s="9" t="str">
        <f>IF(Search!$F$5="","",IF(Inventory!$AJ83&gt;Search!$F$5,"",1))</f>
        <v/>
      </c>
      <c r="I83" s="9" t="str">
        <f>IF(Search!$F$7="","",IF(Search!$F$8="",IF(ISNUMBER(SEARCH(Search!$F$7,$AL83))=TRUE,1,""),""))</f>
        <v/>
      </c>
      <c r="J83" s="9" t="str">
        <f>IF($AL83=Search!$F$8,1,"")</f>
        <v/>
      </c>
      <c r="K83" s="9" t="str">
        <f>IF(Search!$I$4="","",IF(COUNTA($AS83)=1,IF(Search!$I$4="N","N",1),""))</f>
        <v/>
      </c>
      <c r="L83" s="9" t="str">
        <f>IF(Search!$I$5="","",IF($AS83="RC",1,""))</f>
        <v/>
      </c>
      <c r="M83" s="9" t="str">
        <f>IF(Search!$I$6="","",IF($AS83="RCP",1,""))</f>
        <v/>
      </c>
      <c r="N83" s="9" t="str">
        <f>IF(Search!$I$8="","",IF(COUNTA($AT83)=1,IF(Search!$I$8="N","N",1),""))</f>
        <v/>
      </c>
      <c r="O83" s="9" t="str">
        <f>IF(Search!$L$4="","",IF(COUNTA($AU83)=1,IF(Search!$L$4="N","N",1),""))</f>
        <v/>
      </c>
      <c r="P83" s="9" t="str">
        <f>IF(Search!$L$5="","",IF(ISNUMBER(SEARCH("Jersey",$AU83))=TRUE,IF(Search!$L$5="N","N",1),""))</f>
        <v/>
      </c>
      <c r="Q83" s="9" t="str">
        <f>IF(Search!$L$6="","",IF(ISNUMBER(SEARCH("Patch",$AU83))=TRUE,IF(Search!$L$6="N","N",1),""))</f>
        <v/>
      </c>
      <c r="R83" s="9" t="str">
        <f>IF(Search!$L$7="","",IF(ISNUMBER(SEARCH("Shield",$AU83))=TRUE,IF(Search!$L$7="N","N",1),""))</f>
        <v/>
      </c>
      <c r="S83" s="9" t="str">
        <f>IF(Search!$L$8="","",IF(ISNUMBER(SEARCH("Stick",$AU83))=TRUE,IF(Search!$L$8="N","N",1),""))</f>
        <v/>
      </c>
      <c r="T83" s="9" t="str">
        <f>IF(Search!$O$4="","",IF(COUNTA($AW83)=1,IF(Search!$O$4="N","N",1),""))</f>
        <v/>
      </c>
      <c r="U83" s="9" t="str">
        <f>IF(Search!$O$5="","",IF($AW83="","",IF($AW83&lt;Search!$O$5,"",1)))</f>
        <v/>
      </c>
      <c r="V83" s="9" t="str">
        <f>IF(Search!$O$6="","",IF($AW83="","",IF($AW83&gt;Search!$O$6,"",1)))</f>
        <v/>
      </c>
      <c r="W83" s="9" t="str">
        <f>IF(Search!$U$4="","",IF($AX83="","",1))</f>
        <v/>
      </c>
      <c r="X83" s="9" t="str">
        <f>IF(Search!$U$5="","",IF(ISNUMBER(SEARCH(Search!$U$5,$AX83))=TRUE,IF(Search!$U$5="N","N",1),""))</f>
        <v/>
      </c>
      <c r="Y83" s="9" t="str">
        <f>IF(Search!$U$6="","",IF($AY83&lt;Search!$U$6,"",1))</f>
        <v/>
      </c>
      <c r="Z83" s="9" t="str">
        <f>IF(Search!$R$4="","",IF(Inventory!$BA83&lt;Search!$R$4,"",1))</f>
        <v/>
      </c>
      <c r="AA83" s="9" t="str">
        <f>IF(Search!$R$5="","",IF($BA83&gt;Search!$R$5,"",1))</f>
        <v/>
      </c>
      <c r="AB83" s="9" t="str">
        <f>IF(Search!$R$6="","",IF($BB83&lt;Search!$R$6,"",1))</f>
        <v/>
      </c>
      <c r="AC83" s="9" t="str">
        <f>IF(Search!$R$7="","",IF($BB83&lt;Search!$R$7,"",1))</f>
        <v/>
      </c>
      <c r="AD83" s="45" t="str">
        <f>IF(COUNTIF($A83:$AC83,"n")&gt;0,"",IF(SUM($A83:$AC83)=COUNTA(Search!$C$4:$C$8,Search!$F$4:$F$8,Search!$I$4:$I$6,Search!$I$8,Search!$L$4:$L$8,Search!$O$4:$O$8,Search!$R$4:$R$7,Search!$U$4:$U$7)-COUNTIF(Search!$C$4:$U$7,"n"),1+LARGE($AD$1:AD82,1),""))</f>
        <v/>
      </c>
      <c r="AE83" s="45" t="str">
        <f t="shared" si="3"/>
        <v/>
      </c>
      <c r="AF83" s="45" t="str">
        <f>IF(AD83="","",COUNTIF($AE$1:$AE82,$AE83)+RANK($AE83,$AE$2:$AE$10540,1))</f>
        <v/>
      </c>
      <c r="AG83" s="45" t="str">
        <f t="shared" si="4"/>
        <v/>
      </c>
      <c r="AH83" s="45" t="str">
        <f>IF($AD83="","",COUNTIF($AG$1:$AG82,$AG83)+RANK($AG83,$AG$1:$AG$10539,0))</f>
        <v/>
      </c>
      <c r="AI83" s="10" t="str">
        <f t="shared" si="5"/>
        <v>1974-75 O-Pee-Chee NHL #168 Lanny McDonald     /   $</v>
      </c>
      <c r="AJ83" s="11">
        <v>1974</v>
      </c>
      <c r="AK83" s="17">
        <v>75</v>
      </c>
      <c r="AL83" s="12" t="s">
        <v>80</v>
      </c>
      <c r="AM83" s="10">
        <v>168</v>
      </c>
      <c r="AN83" s="15" t="s">
        <v>83</v>
      </c>
      <c r="AO83" s="14"/>
      <c r="AP83" s="14"/>
      <c r="AQ83" s="14"/>
      <c r="AR83" s="14"/>
      <c r="AS83" s="9"/>
      <c r="AT83" s="9"/>
      <c r="AU83" s="9"/>
      <c r="AV83" s="13"/>
      <c r="AW83" s="13"/>
      <c r="AX83" s="9"/>
      <c r="AY83" s="9"/>
      <c r="AZ83" s="9"/>
      <c r="BA83" s="33"/>
      <c r="BB83" s="33"/>
      <c r="BC83" s="36"/>
      <c r="BD83" s="12" t="s">
        <v>1771</v>
      </c>
    </row>
    <row r="84" spans="1:56" s="12" customFormat="1" x14ac:dyDescent="0.2">
      <c r="A84" s="9" t="str">
        <f>IF(Search!$C$5="","",IF(COUNTA(Inventory!$AP84)=1,1,""))</f>
        <v/>
      </c>
      <c r="B84" s="9" t="str">
        <f>IF(Search!$C$4="","",IF(ISNUMBER(SEARCH(Search!$C$4,$AR84))=TRUE,1,""))</f>
        <v/>
      </c>
      <c r="C84" s="9" t="str">
        <f>IF(Search!$C$6="x",IF(COUNTA($AQ84)=1,1,"N"),IF(COUNTA($AQ84)=1,"N",""))</f>
        <v/>
      </c>
      <c r="D84" s="9" t="str">
        <f>IF(Search!$O$8="","",IF(ISNUMBER(SEARCH(Search!$O$8,$BD84))=TRUE,1,""))</f>
        <v/>
      </c>
      <c r="E84" s="9" t="str">
        <f>IF(Search!$C$7="","",IF(ISNUMBER(SEARCH(Search!$C$7,$AN84))=TRUE,1,""))</f>
        <v/>
      </c>
      <c r="F84" s="9" t="str">
        <f>IF(Search!$C$8="","",IF(ISNUMBER(SEARCH(Search!$C$8,$AO84))=TRUE,1,""))</f>
        <v/>
      </c>
      <c r="G84" s="9" t="str">
        <f>IF(Search!$F$4="","",IF(Inventory!$AJ84&lt;Search!$F$4,"",1))</f>
        <v/>
      </c>
      <c r="H84" s="9" t="str">
        <f>IF(Search!$F$5="","",IF(Inventory!$AJ84&gt;Search!$F$5,"",1))</f>
        <v/>
      </c>
      <c r="I84" s="9" t="str">
        <f>IF(Search!$F$7="","",IF(Search!$F$8="",IF(ISNUMBER(SEARCH(Search!$F$7,$AL84))=TRUE,1,""),""))</f>
        <v/>
      </c>
      <c r="J84" s="9" t="str">
        <f>IF($AL84=Search!$F$8,1,"")</f>
        <v/>
      </c>
      <c r="K84" s="9" t="str">
        <f>IF(Search!$I$4="","",IF(COUNTA($AS84)=1,IF(Search!$I$4="N","N",1),""))</f>
        <v/>
      </c>
      <c r="L84" s="9" t="str">
        <f>IF(Search!$I$5="","",IF($AS84="RC",1,""))</f>
        <v/>
      </c>
      <c r="M84" s="9" t="str">
        <f>IF(Search!$I$6="","",IF($AS84="RCP",1,""))</f>
        <v/>
      </c>
      <c r="N84" s="9" t="str">
        <f>IF(Search!$I$8="","",IF(COUNTA($AT84)=1,IF(Search!$I$8="N","N",1),""))</f>
        <v/>
      </c>
      <c r="O84" s="9" t="str">
        <f>IF(Search!$L$4="","",IF(COUNTA($AU84)=1,IF(Search!$L$4="N","N",1),""))</f>
        <v/>
      </c>
      <c r="P84" s="9" t="str">
        <f>IF(Search!$L$5="","",IF(ISNUMBER(SEARCH("Jersey",$AU84))=TRUE,IF(Search!$L$5="N","N",1),""))</f>
        <v/>
      </c>
      <c r="Q84" s="9" t="str">
        <f>IF(Search!$L$6="","",IF(ISNUMBER(SEARCH("Patch",$AU84))=TRUE,IF(Search!$L$6="N","N",1),""))</f>
        <v/>
      </c>
      <c r="R84" s="9" t="str">
        <f>IF(Search!$L$7="","",IF(ISNUMBER(SEARCH("Shield",$AU84))=TRUE,IF(Search!$L$7="N","N",1),""))</f>
        <v/>
      </c>
      <c r="S84" s="9" t="str">
        <f>IF(Search!$L$8="","",IF(ISNUMBER(SEARCH("Stick",$AU84))=TRUE,IF(Search!$L$8="N","N",1),""))</f>
        <v/>
      </c>
      <c r="T84" s="9" t="str">
        <f>IF(Search!$O$4="","",IF(COUNTA($AW84)=1,IF(Search!$O$4="N","N",1),""))</f>
        <v/>
      </c>
      <c r="U84" s="9" t="str">
        <f>IF(Search!$O$5="","",IF($AW84="","",IF($AW84&lt;Search!$O$5,"",1)))</f>
        <v/>
      </c>
      <c r="V84" s="9" t="str">
        <f>IF(Search!$O$6="","",IF($AW84="","",IF($AW84&gt;Search!$O$6,"",1)))</f>
        <v/>
      </c>
      <c r="W84" s="9" t="str">
        <f>IF(Search!$U$4="","",IF($AX84="","",1))</f>
        <v/>
      </c>
      <c r="X84" s="9" t="str">
        <f>IF(Search!$U$5="","",IF(ISNUMBER(SEARCH(Search!$U$5,$AX84))=TRUE,IF(Search!$U$5="N","N",1),""))</f>
        <v/>
      </c>
      <c r="Y84" s="9" t="str">
        <f>IF(Search!$U$6="","",IF($AY84&lt;Search!$U$6,"",1))</f>
        <v/>
      </c>
      <c r="Z84" s="9" t="str">
        <f>IF(Search!$R$4="","",IF(Inventory!$BA84&lt;Search!$R$4,"",1))</f>
        <v/>
      </c>
      <c r="AA84" s="9" t="str">
        <f>IF(Search!$R$5="","",IF($BA84&gt;Search!$R$5,"",1))</f>
        <v/>
      </c>
      <c r="AB84" s="9" t="str">
        <f>IF(Search!$R$6="","",IF($BB84&lt;Search!$R$6,"",1))</f>
        <v/>
      </c>
      <c r="AC84" s="9" t="str">
        <f>IF(Search!$R$7="","",IF($BB84&lt;Search!$R$7,"",1))</f>
        <v/>
      </c>
      <c r="AD84" s="45" t="str">
        <f>IF(COUNTIF($A84:$AC84,"n")&gt;0,"",IF(SUM($A84:$AC84)=COUNTA(Search!$C$4:$C$8,Search!$F$4:$F$8,Search!$I$4:$I$6,Search!$I$8,Search!$L$4:$L$8,Search!$O$4:$O$8,Search!$R$4:$R$7,Search!$U$4:$U$7)-COUNTIF(Search!$C$4:$U$7,"n"),1+LARGE($AD$1:AD83,1),""))</f>
        <v/>
      </c>
      <c r="AE84" s="45" t="str">
        <f t="shared" si="3"/>
        <v/>
      </c>
      <c r="AF84" s="45" t="str">
        <f>IF(AD84="","",COUNTIF($AE$1:$AE83,$AE84)+RANK($AE84,$AE$2:$AE$10540,1))</f>
        <v/>
      </c>
      <c r="AG84" s="45" t="str">
        <f t="shared" si="4"/>
        <v/>
      </c>
      <c r="AH84" s="45" t="str">
        <f>IF($AD84="","",COUNTIF($AG$1:$AG83,$AG84)+RANK($AG84,$AG$1:$AG$10539,0))</f>
        <v/>
      </c>
      <c r="AI84" s="10" t="str">
        <f t="shared" si="5"/>
        <v>1974-75 O-Pee-Chee NHL #198 Jim McKenny TOR    /   $</v>
      </c>
      <c r="AJ84" s="11">
        <v>1974</v>
      </c>
      <c r="AK84" s="17">
        <v>75</v>
      </c>
      <c r="AL84" s="12" t="s">
        <v>80</v>
      </c>
      <c r="AM84" s="10">
        <v>198</v>
      </c>
      <c r="AN84" s="12" t="s">
        <v>73</v>
      </c>
      <c r="AO84" s="9" t="s">
        <v>1904</v>
      </c>
      <c r="AP84" s="9"/>
      <c r="AQ84" s="9"/>
      <c r="AR84" s="14" t="s">
        <v>2131</v>
      </c>
      <c r="AS84" s="9"/>
      <c r="AT84" s="9"/>
      <c r="AU84" s="9"/>
      <c r="AV84" s="13"/>
      <c r="AW84" s="13"/>
      <c r="AX84" s="9"/>
      <c r="AY84" s="9"/>
      <c r="AZ84" s="9"/>
      <c r="BA84" s="33"/>
      <c r="BB84" s="33"/>
      <c r="BC84" s="36"/>
      <c r="BD84" s="12" t="s">
        <v>1771</v>
      </c>
    </row>
    <row r="85" spans="1:56" s="12" customFormat="1" x14ac:dyDescent="0.2">
      <c r="A85" s="9" t="str">
        <f>IF(Search!$C$5="","",IF(COUNTA(Inventory!$AP85)=1,1,""))</f>
        <v/>
      </c>
      <c r="B85" s="9" t="str">
        <f>IF(Search!$C$4="","",IF(ISNUMBER(SEARCH(Search!$C$4,$AR85))=TRUE,1,""))</f>
        <v/>
      </c>
      <c r="C85" s="9" t="str">
        <f>IF(Search!$C$6="x",IF(COUNTA($AQ85)=1,1,"N"),IF(COUNTA($AQ85)=1,"N",""))</f>
        <v/>
      </c>
      <c r="D85" s="9" t="str">
        <f>IF(Search!$O$8="","",IF(ISNUMBER(SEARCH(Search!$O$8,$BD85))=TRUE,1,""))</f>
        <v/>
      </c>
      <c r="E85" s="9" t="str">
        <f>IF(Search!$C$7="","",IF(ISNUMBER(SEARCH(Search!$C$7,$AN85))=TRUE,1,""))</f>
        <v/>
      </c>
      <c r="F85" s="9" t="str">
        <f>IF(Search!$C$8="","",IF(ISNUMBER(SEARCH(Search!$C$8,$AO85))=TRUE,1,""))</f>
        <v/>
      </c>
      <c r="G85" s="9" t="str">
        <f>IF(Search!$F$4="","",IF(Inventory!$AJ85&lt;Search!$F$4,"",1))</f>
        <v/>
      </c>
      <c r="H85" s="9" t="str">
        <f>IF(Search!$F$5="","",IF(Inventory!$AJ85&gt;Search!$F$5,"",1))</f>
        <v/>
      </c>
      <c r="I85" s="9" t="str">
        <f>IF(Search!$F$7="","",IF(Search!$F$8="",IF(ISNUMBER(SEARCH(Search!$F$7,$AL85))=TRUE,1,""),""))</f>
        <v/>
      </c>
      <c r="J85" s="9" t="str">
        <f>IF($AL85=Search!$F$8,1,"")</f>
        <v/>
      </c>
      <c r="K85" s="9" t="str">
        <f>IF(Search!$I$4="","",IF(COUNTA($AS85)=1,IF(Search!$I$4="N","N",1),""))</f>
        <v/>
      </c>
      <c r="L85" s="9" t="str">
        <f>IF(Search!$I$5="","",IF($AS85="RC",1,""))</f>
        <v/>
      </c>
      <c r="M85" s="9" t="str">
        <f>IF(Search!$I$6="","",IF($AS85="RCP",1,""))</f>
        <v/>
      </c>
      <c r="N85" s="9" t="str">
        <f>IF(Search!$I$8="","",IF(COUNTA($AT85)=1,IF(Search!$I$8="N","N",1),""))</f>
        <v/>
      </c>
      <c r="O85" s="9" t="str">
        <f>IF(Search!$L$4="","",IF(COUNTA($AU85)=1,IF(Search!$L$4="N","N",1),""))</f>
        <v/>
      </c>
      <c r="P85" s="9" t="str">
        <f>IF(Search!$L$5="","",IF(ISNUMBER(SEARCH("Jersey",$AU85))=TRUE,IF(Search!$L$5="N","N",1),""))</f>
        <v/>
      </c>
      <c r="Q85" s="9" t="str">
        <f>IF(Search!$L$6="","",IF(ISNUMBER(SEARCH("Patch",$AU85))=TRUE,IF(Search!$L$6="N","N",1),""))</f>
        <v/>
      </c>
      <c r="R85" s="9" t="str">
        <f>IF(Search!$L$7="","",IF(ISNUMBER(SEARCH("Shield",$AU85))=TRUE,IF(Search!$L$7="N","N",1),""))</f>
        <v/>
      </c>
      <c r="S85" s="9" t="str">
        <f>IF(Search!$L$8="","",IF(ISNUMBER(SEARCH("Stick",$AU85))=TRUE,IF(Search!$L$8="N","N",1),""))</f>
        <v/>
      </c>
      <c r="T85" s="9" t="str">
        <f>IF(Search!$O$4="","",IF(COUNTA($AW85)=1,IF(Search!$O$4="N","N",1),""))</f>
        <v/>
      </c>
      <c r="U85" s="9" t="str">
        <f>IF(Search!$O$5="","",IF($AW85="","",IF($AW85&lt;Search!$O$5,"",1)))</f>
        <v/>
      </c>
      <c r="V85" s="9" t="str">
        <f>IF(Search!$O$6="","",IF($AW85="","",IF($AW85&gt;Search!$O$6,"",1)))</f>
        <v/>
      </c>
      <c r="W85" s="9" t="str">
        <f>IF(Search!$U$4="","",IF($AX85="","",1))</f>
        <v/>
      </c>
      <c r="X85" s="9" t="str">
        <f>IF(Search!$U$5="","",IF(ISNUMBER(SEARCH(Search!$U$5,$AX85))=TRUE,IF(Search!$U$5="N","N",1),""))</f>
        <v/>
      </c>
      <c r="Y85" s="9" t="str">
        <f>IF(Search!$U$6="","",IF($AY85&lt;Search!$U$6,"",1))</f>
        <v/>
      </c>
      <c r="Z85" s="9" t="str">
        <f>IF(Search!$R$4="","",IF(Inventory!$BA85&lt;Search!$R$4,"",1))</f>
        <v/>
      </c>
      <c r="AA85" s="9" t="str">
        <f>IF(Search!$R$5="","",IF($BA85&gt;Search!$R$5,"",1))</f>
        <v/>
      </c>
      <c r="AB85" s="9" t="str">
        <f>IF(Search!$R$6="","",IF($BB85&lt;Search!$R$6,"",1))</f>
        <v/>
      </c>
      <c r="AC85" s="9" t="str">
        <f>IF(Search!$R$7="","",IF($BB85&lt;Search!$R$7,"",1))</f>
        <v/>
      </c>
      <c r="AD85" s="45" t="str">
        <f>IF(COUNTIF($A85:$AC85,"n")&gt;0,"",IF(SUM($A85:$AC85)=COUNTA(Search!$C$4:$C$8,Search!$F$4:$F$8,Search!$I$4:$I$6,Search!$I$8,Search!$L$4:$L$8,Search!$O$4:$O$8,Search!$R$4:$R$7,Search!$U$4:$U$7)-COUNTIF(Search!$C$4:$U$7,"n"),1+LARGE($AD$1:AD84,1),""))</f>
        <v/>
      </c>
      <c r="AE85" s="45" t="str">
        <f t="shared" si="3"/>
        <v/>
      </c>
      <c r="AF85" s="45" t="str">
        <f>IF(AD85="","",COUNTIF($AE$1:$AE84,$AE85)+RANK($AE85,$AE$2:$AE$10540,1))</f>
        <v/>
      </c>
      <c r="AG85" s="45" t="str">
        <f t="shared" si="4"/>
        <v/>
      </c>
      <c r="AH85" s="45" t="str">
        <f>IF($AD85="","",COUNTIF($AG$1:$AG84,$AG85)+RANK($AG85,$AG$1:$AG$10539,0))</f>
        <v/>
      </c>
      <c r="AI85" s="10" t="str">
        <f t="shared" si="5"/>
        <v>1974-75 O-Pee-Chee NHL #236 Norm Ullman TOR    /   $</v>
      </c>
      <c r="AJ85" s="11">
        <v>1974</v>
      </c>
      <c r="AK85" s="17">
        <v>75</v>
      </c>
      <c r="AL85" s="12" t="s">
        <v>80</v>
      </c>
      <c r="AM85" s="10">
        <v>236</v>
      </c>
      <c r="AN85" s="12" t="s">
        <v>59</v>
      </c>
      <c r="AO85" s="9" t="s">
        <v>1904</v>
      </c>
      <c r="AP85" s="9"/>
      <c r="AQ85" s="9"/>
      <c r="AR85" s="14" t="s">
        <v>2131</v>
      </c>
      <c r="AS85" s="9"/>
      <c r="AT85" s="9"/>
      <c r="AU85" s="9"/>
      <c r="AV85" s="13"/>
      <c r="AW85" s="13"/>
      <c r="AX85" s="9"/>
      <c r="AY85" s="9"/>
      <c r="AZ85" s="9"/>
      <c r="BA85" s="33"/>
      <c r="BB85" s="33"/>
      <c r="BC85" s="36"/>
      <c r="BD85" s="12" t="s">
        <v>1771</v>
      </c>
    </row>
    <row r="86" spans="1:56" s="12" customFormat="1" x14ac:dyDescent="0.2">
      <c r="A86" s="9" t="str">
        <f>IF(Search!$C$5="","",IF(COUNTA(Inventory!$AP86)=1,1,""))</f>
        <v/>
      </c>
      <c r="B86" s="9" t="str">
        <f>IF(Search!$C$4="","",IF(ISNUMBER(SEARCH(Search!$C$4,$AR86))=TRUE,1,""))</f>
        <v/>
      </c>
      <c r="C86" s="9" t="str">
        <f>IF(Search!$C$6="x",IF(COUNTA($AQ86)=1,1,"N"),IF(COUNTA($AQ86)=1,"N",""))</f>
        <v/>
      </c>
      <c r="D86" s="9" t="str">
        <f>IF(Search!$O$8="","",IF(ISNUMBER(SEARCH(Search!$O$8,$BD86))=TRUE,1,""))</f>
        <v/>
      </c>
      <c r="E86" s="9" t="str">
        <f>IF(Search!$C$7="","",IF(ISNUMBER(SEARCH(Search!$C$7,$AN86))=TRUE,1,""))</f>
        <v/>
      </c>
      <c r="F86" s="9" t="str">
        <f>IF(Search!$C$8="","",IF(ISNUMBER(SEARCH(Search!$C$8,$AO86))=TRUE,1,""))</f>
        <v/>
      </c>
      <c r="G86" s="9" t="str">
        <f>IF(Search!$F$4="","",IF(Inventory!$AJ86&lt;Search!$F$4,"",1))</f>
        <v/>
      </c>
      <c r="H86" s="9" t="str">
        <f>IF(Search!$F$5="","",IF(Inventory!$AJ86&gt;Search!$F$5,"",1))</f>
        <v/>
      </c>
      <c r="I86" s="9" t="str">
        <f>IF(Search!$F$7="","",IF(Search!$F$8="",IF(ISNUMBER(SEARCH(Search!$F$7,$AL86))=TRUE,1,""),""))</f>
        <v/>
      </c>
      <c r="J86" s="9" t="str">
        <f>IF($AL86=Search!$F$8,1,"")</f>
        <v/>
      </c>
      <c r="K86" s="9" t="str">
        <f>IF(Search!$I$4="","",IF(COUNTA($AS86)=1,IF(Search!$I$4="N","N",1),""))</f>
        <v/>
      </c>
      <c r="L86" s="9" t="str">
        <f>IF(Search!$I$5="","",IF($AS86="RC",1,""))</f>
        <v/>
      </c>
      <c r="M86" s="9" t="str">
        <f>IF(Search!$I$6="","",IF($AS86="RCP",1,""))</f>
        <v/>
      </c>
      <c r="N86" s="9" t="str">
        <f>IF(Search!$I$8="","",IF(COUNTA($AT86)=1,IF(Search!$I$8="N","N",1),""))</f>
        <v/>
      </c>
      <c r="O86" s="9" t="str">
        <f>IF(Search!$L$4="","",IF(COUNTA($AU86)=1,IF(Search!$L$4="N","N",1),""))</f>
        <v/>
      </c>
      <c r="P86" s="9" t="str">
        <f>IF(Search!$L$5="","",IF(ISNUMBER(SEARCH("Jersey",$AU86))=TRUE,IF(Search!$L$5="N","N",1),""))</f>
        <v/>
      </c>
      <c r="Q86" s="9" t="str">
        <f>IF(Search!$L$6="","",IF(ISNUMBER(SEARCH("Patch",$AU86))=TRUE,IF(Search!$L$6="N","N",1),""))</f>
        <v/>
      </c>
      <c r="R86" s="9" t="str">
        <f>IF(Search!$L$7="","",IF(ISNUMBER(SEARCH("Shield",$AU86))=TRUE,IF(Search!$L$7="N","N",1),""))</f>
        <v/>
      </c>
      <c r="S86" s="9" t="str">
        <f>IF(Search!$L$8="","",IF(ISNUMBER(SEARCH("Stick",$AU86))=TRUE,IF(Search!$L$8="N","N",1),""))</f>
        <v/>
      </c>
      <c r="T86" s="9" t="str">
        <f>IF(Search!$O$4="","",IF(COUNTA($AW86)=1,IF(Search!$O$4="N","N",1),""))</f>
        <v/>
      </c>
      <c r="U86" s="9" t="str">
        <f>IF(Search!$O$5="","",IF($AW86="","",IF($AW86&lt;Search!$O$5,"",1)))</f>
        <v/>
      </c>
      <c r="V86" s="9" t="str">
        <f>IF(Search!$O$6="","",IF($AW86="","",IF($AW86&gt;Search!$O$6,"",1)))</f>
        <v/>
      </c>
      <c r="W86" s="9" t="str">
        <f>IF(Search!$U$4="","",IF($AX86="","",1))</f>
        <v/>
      </c>
      <c r="X86" s="9" t="str">
        <f>IF(Search!$U$5="","",IF(ISNUMBER(SEARCH(Search!$U$5,$AX86))=TRUE,IF(Search!$U$5="N","N",1),""))</f>
        <v/>
      </c>
      <c r="Y86" s="9" t="str">
        <f>IF(Search!$U$6="","",IF($AY86&lt;Search!$U$6,"",1))</f>
        <v/>
      </c>
      <c r="Z86" s="9" t="str">
        <f>IF(Search!$R$4="","",IF(Inventory!$BA86&lt;Search!$R$4,"",1))</f>
        <v/>
      </c>
      <c r="AA86" s="9" t="str">
        <f>IF(Search!$R$5="","",IF($BA86&gt;Search!$R$5,"",1))</f>
        <v/>
      </c>
      <c r="AB86" s="9" t="str">
        <f>IF(Search!$R$6="","",IF($BB86&lt;Search!$R$6,"",1))</f>
        <v/>
      </c>
      <c r="AC86" s="9" t="str">
        <f>IF(Search!$R$7="","",IF($BB86&lt;Search!$R$7,"",1))</f>
        <v/>
      </c>
      <c r="AD86" s="45" t="str">
        <f>IF(COUNTIF($A86:$AC86,"n")&gt;0,"",IF(SUM($A86:$AC86)=COUNTA(Search!$C$4:$C$8,Search!$F$4:$F$8,Search!$I$4:$I$6,Search!$I$8,Search!$L$4:$L$8,Search!$O$4:$O$8,Search!$R$4:$R$7,Search!$U$4:$U$7)-COUNTIF(Search!$C$4:$U$7,"n"),1+LARGE($AD$1:AD85,1),""))</f>
        <v/>
      </c>
      <c r="AE86" s="45" t="str">
        <f t="shared" si="3"/>
        <v/>
      </c>
      <c r="AF86" s="45" t="str">
        <f>IF(AD86="","",COUNTIF($AE$1:$AE85,$AE86)+RANK($AE86,$AE$2:$AE$10540,1))</f>
        <v/>
      </c>
      <c r="AG86" s="45" t="str">
        <f t="shared" si="4"/>
        <v/>
      </c>
      <c r="AH86" s="45" t="str">
        <f>IF($AD86="","",COUNTIF($AG$1:$AG85,$AG86)+RANK($AG86,$AG$1:$AG$10539,0))</f>
        <v/>
      </c>
      <c r="AI86" s="10" t="str">
        <f t="shared" si="5"/>
        <v>1974-75 O-Pee-Chee NHL #272 Bob Neely TOR    /   $</v>
      </c>
      <c r="AJ86" s="11">
        <v>1974</v>
      </c>
      <c r="AK86" s="17">
        <v>75</v>
      </c>
      <c r="AL86" s="12" t="s">
        <v>80</v>
      </c>
      <c r="AM86" s="10">
        <v>272</v>
      </c>
      <c r="AN86" s="12" t="s">
        <v>85</v>
      </c>
      <c r="AO86" s="9" t="s">
        <v>1904</v>
      </c>
      <c r="AP86" s="9"/>
      <c r="AQ86" s="9"/>
      <c r="AR86" s="14" t="s">
        <v>2131</v>
      </c>
      <c r="AS86" s="9"/>
      <c r="AT86" s="9"/>
      <c r="AU86" s="9"/>
      <c r="AV86" s="13"/>
      <c r="AW86" s="13"/>
      <c r="AX86" s="9"/>
      <c r="AY86" s="9"/>
      <c r="AZ86" s="9"/>
      <c r="BA86" s="33"/>
      <c r="BB86" s="33"/>
      <c r="BC86" s="36"/>
      <c r="BD86" s="12" t="s">
        <v>1771</v>
      </c>
    </row>
    <row r="87" spans="1:56" s="12" customFormat="1" x14ac:dyDescent="0.2">
      <c r="A87" s="9" t="str">
        <f>IF(Search!$C$5="","",IF(COUNTA(Inventory!$AP87)=1,1,""))</f>
        <v/>
      </c>
      <c r="B87" s="9" t="str">
        <f>IF(Search!$C$4="","",IF(ISNUMBER(SEARCH(Search!$C$4,$AR87))=TRUE,1,""))</f>
        <v/>
      </c>
      <c r="C87" s="9" t="str">
        <f>IF(Search!$C$6="x",IF(COUNTA($AQ87)=1,1,"N"),IF(COUNTA($AQ87)=1,"N",""))</f>
        <v/>
      </c>
      <c r="D87" s="9" t="str">
        <f>IF(Search!$O$8="","",IF(ISNUMBER(SEARCH(Search!$O$8,$BD87))=TRUE,1,""))</f>
        <v/>
      </c>
      <c r="E87" s="9" t="str">
        <f>IF(Search!$C$7="","",IF(ISNUMBER(SEARCH(Search!$C$7,$AN87))=TRUE,1,""))</f>
        <v/>
      </c>
      <c r="F87" s="9" t="str">
        <f>IF(Search!$C$8="","",IF(ISNUMBER(SEARCH(Search!$C$8,$AO87))=TRUE,1,""))</f>
        <v/>
      </c>
      <c r="G87" s="9" t="str">
        <f>IF(Search!$F$4="","",IF(Inventory!$AJ87&lt;Search!$F$4,"",1))</f>
        <v/>
      </c>
      <c r="H87" s="9" t="str">
        <f>IF(Search!$F$5="","",IF(Inventory!$AJ87&gt;Search!$F$5,"",1))</f>
        <v/>
      </c>
      <c r="I87" s="9" t="str">
        <f>IF(Search!$F$7="","",IF(Search!$F$8="",IF(ISNUMBER(SEARCH(Search!$F$7,$AL87))=TRUE,1,""),""))</f>
        <v/>
      </c>
      <c r="J87" s="9" t="str">
        <f>IF($AL87=Search!$F$8,1,"")</f>
        <v/>
      </c>
      <c r="K87" s="9" t="str">
        <f>IF(Search!$I$4="","",IF(COUNTA($AS87)=1,IF(Search!$I$4="N","N",1),""))</f>
        <v/>
      </c>
      <c r="L87" s="9" t="str">
        <f>IF(Search!$I$5="","",IF($AS87="RC",1,""))</f>
        <v/>
      </c>
      <c r="M87" s="9" t="str">
        <f>IF(Search!$I$6="","",IF($AS87="RCP",1,""))</f>
        <v/>
      </c>
      <c r="N87" s="9" t="str">
        <f>IF(Search!$I$8="","",IF(COUNTA($AT87)=1,IF(Search!$I$8="N","N",1),""))</f>
        <v/>
      </c>
      <c r="O87" s="9" t="str">
        <f>IF(Search!$L$4="","",IF(COUNTA($AU87)=1,IF(Search!$L$4="N","N",1),""))</f>
        <v/>
      </c>
      <c r="P87" s="9" t="str">
        <f>IF(Search!$L$5="","",IF(ISNUMBER(SEARCH("Jersey",$AU87))=TRUE,IF(Search!$L$5="N","N",1),""))</f>
        <v/>
      </c>
      <c r="Q87" s="9" t="str">
        <f>IF(Search!$L$6="","",IF(ISNUMBER(SEARCH("Patch",$AU87))=TRUE,IF(Search!$L$6="N","N",1),""))</f>
        <v/>
      </c>
      <c r="R87" s="9" t="str">
        <f>IF(Search!$L$7="","",IF(ISNUMBER(SEARCH("Shield",$AU87))=TRUE,IF(Search!$L$7="N","N",1),""))</f>
        <v/>
      </c>
      <c r="S87" s="9" t="str">
        <f>IF(Search!$L$8="","",IF(ISNUMBER(SEARCH("Stick",$AU87))=TRUE,IF(Search!$L$8="N","N",1),""))</f>
        <v/>
      </c>
      <c r="T87" s="9" t="str">
        <f>IF(Search!$O$4="","",IF(COUNTA($AW87)=1,IF(Search!$O$4="N","N",1),""))</f>
        <v/>
      </c>
      <c r="U87" s="9" t="str">
        <f>IF(Search!$O$5="","",IF($AW87="","",IF($AW87&lt;Search!$O$5,"",1)))</f>
        <v/>
      </c>
      <c r="V87" s="9" t="str">
        <f>IF(Search!$O$6="","",IF($AW87="","",IF($AW87&gt;Search!$O$6,"",1)))</f>
        <v/>
      </c>
      <c r="W87" s="9" t="str">
        <f>IF(Search!$U$4="","",IF($AX87="","",1))</f>
        <v/>
      </c>
      <c r="X87" s="9" t="str">
        <f>IF(Search!$U$5="","",IF(ISNUMBER(SEARCH(Search!$U$5,$AX87))=TRUE,IF(Search!$U$5="N","N",1),""))</f>
        <v/>
      </c>
      <c r="Y87" s="9" t="str">
        <f>IF(Search!$U$6="","",IF($AY87&lt;Search!$U$6,"",1))</f>
        <v/>
      </c>
      <c r="Z87" s="9" t="str">
        <f>IF(Search!$R$4="","",IF(Inventory!$BA87&lt;Search!$R$4,"",1))</f>
        <v/>
      </c>
      <c r="AA87" s="9" t="str">
        <f>IF(Search!$R$5="","",IF($BA87&gt;Search!$R$5,"",1))</f>
        <v/>
      </c>
      <c r="AB87" s="9" t="str">
        <f>IF(Search!$R$6="","",IF($BB87&lt;Search!$R$6,"",1))</f>
        <v/>
      </c>
      <c r="AC87" s="9" t="str">
        <f>IF(Search!$R$7="","",IF($BB87&lt;Search!$R$7,"",1))</f>
        <v/>
      </c>
      <c r="AD87" s="45" t="str">
        <f>IF(COUNTIF($A87:$AC87,"n")&gt;0,"",IF(SUM($A87:$AC87)=COUNTA(Search!$C$4:$C$8,Search!$F$4:$F$8,Search!$I$4:$I$6,Search!$I$8,Search!$L$4:$L$8,Search!$O$4:$O$8,Search!$R$4:$R$7,Search!$U$4:$U$7)-COUNTIF(Search!$C$4:$U$7,"n"),1+LARGE($AD$1:AD86,1),""))</f>
        <v/>
      </c>
      <c r="AE87" s="45" t="str">
        <f t="shared" si="3"/>
        <v/>
      </c>
      <c r="AF87" s="45" t="str">
        <f>IF(AD87="","",COUNTIF($AE$1:$AE86,$AE87)+RANK($AE87,$AE$2:$AE$10540,1))</f>
        <v/>
      </c>
      <c r="AG87" s="45" t="str">
        <f t="shared" si="4"/>
        <v/>
      </c>
      <c r="AH87" s="45" t="str">
        <f>IF($AD87="","",COUNTIF($AG$1:$AG86,$AG87)+RANK($AG87,$AG$1:$AG$10539,0))</f>
        <v/>
      </c>
      <c r="AI87" s="10" t="str">
        <f t="shared" si="5"/>
        <v>1974-75 O-Pee-Chee NHL #310 Brian Glennie TOR    /   $</v>
      </c>
      <c r="AJ87" s="11">
        <v>1974</v>
      </c>
      <c r="AK87" s="17">
        <v>75</v>
      </c>
      <c r="AL87" s="12" t="s">
        <v>80</v>
      </c>
      <c r="AM87" s="10">
        <v>310</v>
      </c>
      <c r="AN87" s="12" t="s">
        <v>62</v>
      </c>
      <c r="AO87" s="9" t="s">
        <v>1904</v>
      </c>
      <c r="AP87" s="9"/>
      <c r="AQ87" s="9"/>
      <c r="AR87" s="14" t="s">
        <v>2131</v>
      </c>
      <c r="AS87" s="9"/>
      <c r="AT87" s="9"/>
      <c r="AU87" s="9"/>
      <c r="AV87" s="13"/>
      <c r="AW87" s="13"/>
      <c r="AX87" s="9"/>
      <c r="AY87" s="9"/>
      <c r="AZ87" s="9"/>
      <c r="BA87" s="33"/>
      <c r="BB87" s="33"/>
      <c r="BC87" s="36"/>
      <c r="BD87" s="12" t="s">
        <v>1771</v>
      </c>
    </row>
    <row r="88" spans="1:56" s="12" customFormat="1" x14ac:dyDescent="0.2">
      <c r="A88" s="9" t="str">
        <f>IF(Search!$C$5="","",IF(COUNTA(Inventory!$AP88)=1,1,""))</f>
        <v/>
      </c>
      <c r="B88" s="9" t="str">
        <f>IF(Search!$C$4="","",IF(ISNUMBER(SEARCH(Search!$C$4,$AR88))=TRUE,1,""))</f>
        <v/>
      </c>
      <c r="C88" s="9" t="str">
        <f>IF(Search!$C$6="x",IF(COUNTA($AQ88)=1,1,"N"),IF(COUNTA($AQ88)=1,"N",""))</f>
        <v/>
      </c>
      <c r="D88" s="9" t="str">
        <f>IF(Search!$O$8="","",IF(ISNUMBER(SEARCH(Search!$O$8,$BD88))=TRUE,1,""))</f>
        <v/>
      </c>
      <c r="E88" s="9" t="str">
        <f>IF(Search!$C$7="","",IF(ISNUMBER(SEARCH(Search!$C$7,$AN88))=TRUE,1,""))</f>
        <v/>
      </c>
      <c r="F88" s="9" t="str">
        <f>IF(Search!$C$8="","",IF(ISNUMBER(SEARCH(Search!$C$8,$AO88))=TRUE,1,""))</f>
        <v/>
      </c>
      <c r="G88" s="9" t="str">
        <f>IF(Search!$F$4="","",IF(Inventory!$AJ88&lt;Search!$F$4,"",1))</f>
        <v/>
      </c>
      <c r="H88" s="9" t="str">
        <f>IF(Search!$F$5="","",IF(Inventory!$AJ88&gt;Search!$F$5,"",1))</f>
        <v/>
      </c>
      <c r="I88" s="9" t="str">
        <f>IF(Search!$F$7="","",IF(Search!$F$8="",IF(ISNUMBER(SEARCH(Search!$F$7,$AL88))=TRUE,1,""),""))</f>
        <v/>
      </c>
      <c r="J88" s="9" t="str">
        <f>IF($AL88=Search!$F$8,1,"")</f>
        <v/>
      </c>
      <c r="K88" s="9" t="str">
        <f>IF(Search!$I$4="","",IF(COUNTA($AS88)=1,IF(Search!$I$4="N","N",1),""))</f>
        <v/>
      </c>
      <c r="L88" s="9" t="str">
        <f>IF(Search!$I$5="","",IF($AS88="RC",1,""))</f>
        <v/>
      </c>
      <c r="M88" s="9" t="str">
        <f>IF(Search!$I$6="","",IF($AS88="RCP",1,""))</f>
        <v/>
      </c>
      <c r="N88" s="9" t="str">
        <f>IF(Search!$I$8="","",IF(COUNTA($AT88)=1,IF(Search!$I$8="N","N",1),""))</f>
        <v/>
      </c>
      <c r="O88" s="9" t="str">
        <f>IF(Search!$L$4="","",IF(COUNTA($AU88)=1,IF(Search!$L$4="N","N",1),""))</f>
        <v/>
      </c>
      <c r="P88" s="9" t="str">
        <f>IF(Search!$L$5="","",IF(ISNUMBER(SEARCH("Jersey",$AU88))=TRUE,IF(Search!$L$5="N","N",1),""))</f>
        <v/>
      </c>
      <c r="Q88" s="9" t="str">
        <f>IF(Search!$L$6="","",IF(ISNUMBER(SEARCH("Patch",$AU88))=TRUE,IF(Search!$L$6="N","N",1),""))</f>
        <v/>
      </c>
      <c r="R88" s="9" t="str">
        <f>IF(Search!$L$7="","",IF(ISNUMBER(SEARCH("Shield",$AU88))=TRUE,IF(Search!$L$7="N","N",1),""))</f>
        <v/>
      </c>
      <c r="S88" s="9" t="str">
        <f>IF(Search!$L$8="","",IF(ISNUMBER(SEARCH("Stick",$AU88))=TRUE,IF(Search!$L$8="N","N",1),""))</f>
        <v/>
      </c>
      <c r="T88" s="9" t="str">
        <f>IF(Search!$O$4="","",IF(COUNTA($AW88)=1,IF(Search!$O$4="N","N",1),""))</f>
        <v/>
      </c>
      <c r="U88" s="9" t="str">
        <f>IF(Search!$O$5="","",IF($AW88="","",IF($AW88&lt;Search!$O$5,"",1)))</f>
        <v/>
      </c>
      <c r="V88" s="9" t="str">
        <f>IF(Search!$O$6="","",IF($AW88="","",IF($AW88&gt;Search!$O$6,"",1)))</f>
        <v/>
      </c>
      <c r="W88" s="9" t="str">
        <f>IF(Search!$U$4="","",IF($AX88="","",1))</f>
        <v/>
      </c>
      <c r="X88" s="9" t="str">
        <f>IF(Search!$U$5="","",IF(ISNUMBER(SEARCH(Search!$U$5,$AX88))=TRUE,IF(Search!$U$5="N","N",1),""))</f>
        <v/>
      </c>
      <c r="Y88" s="9" t="str">
        <f>IF(Search!$U$6="","",IF($AY88&lt;Search!$U$6,"",1))</f>
        <v/>
      </c>
      <c r="Z88" s="9" t="str">
        <f>IF(Search!$R$4="","",IF(Inventory!$BA88&lt;Search!$R$4,"",1))</f>
        <v/>
      </c>
      <c r="AA88" s="9" t="str">
        <f>IF(Search!$R$5="","",IF($BA88&gt;Search!$R$5,"",1))</f>
        <v/>
      </c>
      <c r="AB88" s="9" t="str">
        <f>IF(Search!$R$6="","",IF($BB88&lt;Search!$R$6,"",1))</f>
        <v/>
      </c>
      <c r="AC88" s="9" t="str">
        <f>IF(Search!$R$7="","",IF($BB88&lt;Search!$R$7,"",1))</f>
        <v/>
      </c>
      <c r="AD88" s="45" t="str">
        <f>IF(COUNTIF($A88:$AC88,"n")&gt;0,"",IF(SUM($A88:$AC88)=COUNTA(Search!$C$4:$C$8,Search!$F$4:$F$8,Search!$I$4:$I$6,Search!$I$8,Search!$L$4:$L$8,Search!$O$4:$O$8,Search!$R$4:$R$7,Search!$U$4:$U$7)-COUNTIF(Search!$C$4:$U$7,"n"),1+LARGE($AD$1:AD87,1),""))</f>
        <v/>
      </c>
      <c r="AE88" s="45" t="str">
        <f t="shared" si="3"/>
        <v/>
      </c>
      <c r="AF88" s="45" t="str">
        <f>IF(AD88="","",COUNTIF($AE$1:$AE87,$AE88)+RANK($AE88,$AE$2:$AE$10540,1))</f>
        <v/>
      </c>
      <c r="AG88" s="45" t="str">
        <f t="shared" si="4"/>
        <v/>
      </c>
      <c r="AH88" s="45" t="str">
        <f>IF($AD88="","",COUNTIF($AG$1:$AG87,$AG88)+RANK($AG88,$AG$1:$AG$10539,0))</f>
        <v/>
      </c>
      <c r="AI88" s="10" t="str">
        <f t="shared" si="5"/>
        <v>1974-75 O-Pee-Chee NHL #327 Dunc Wilson TOR    /   $</v>
      </c>
      <c r="AJ88" s="11">
        <v>1974</v>
      </c>
      <c r="AK88" s="17">
        <v>75</v>
      </c>
      <c r="AL88" s="12" t="s">
        <v>80</v>
      </c>
      <c r="AM88" s="10">
        <v>327</v>
      </c>
      <c r="AN88" s="12" t="s">
        <v>86</v>
      </c>
      <c r="AO88" s="9" t="s">
        <v>1904</v>
      </c>
      <c r="AP88" s="9"/>
      <c r="AQ88" s="9"/>
      <c r="AR88" s="14" t="s">
        <v>2131</v>
      </c>
      <c r="AS88" s="9"/>
      <c r="AT88" s="9"/>
      <c r="AU88" s="9"/>
      <c r="AV88" s="13"/>
      <c r="AW88" s="13"/>
      <c r="AX88" s="9"/>
      <c r="AY88" s="9"/>
      <c r="AZ88" s="9"/>
      <c r="BA88" s="33"/>
      <c r="BB88" s="33"/>
      <c r="BC88" s="36"/>
      <c r="BD88" s="12" t="s">
        <v>1771</v>
      </c>
    </row>
    <row r="89" spans="1:56" s="12" customFormat="1" x14ac:dyDescent="0.2">
      <c r="A89" s="9" t="str">
        <f>IF(Search!$C$5="","",IF(COUNTA(Inventory!$AP89)=1,1,""))</f>
        <v/>
      </c>
      <c r="B89" s="9" t="str">
        <f>IF(Search!$C$4="","",IF(ISNUMBER(SEARCH(Search!$C$4,$AR89))=TRUE,1,""))</f>
        <v/>
      </c>
      <c r="C89" s="9" t="str">
        <f>IF(Search!$C$6="x",IF(COUNTA($AQ89)=1,1,"N"),IF(COUNTA($AQ89)=1,"N",""))</f>
        <v/>
      </c>
      <c r="D89" s="9" t="str">
        <f>IF(Search!$O$8="","",IF(ISNUMBER(SEARCH(Search!$O$8,$BD89))=TRUE,1,""))</f>
        <v/>
      </c>
      <c r="E89" s="9" t="str">
        <f>IF(Search!$C$7="","",IF(ISNUMBER(SEARCH(Search!$C$7,$AN89))=TRUE,1,""))</f>
        <v/>
      </c>
      <c r="F89" s="9" t="str">
        <f>IF(Search!$C$8="","",IF(ISNUMBER(SEARCH(Search!$C$8,$AO89))=TRUE,1,""))</f>
        <v/>
      </c>
      <c r="G89" s="9" t="str">
        <f>IF(Search!$F$4="","",IF(Inventory!$AJ89&lt;Search!$F$4,"",1))</f>
        <v/>
      </c>
      <c r="H89" s="9" t="str">
        <f>IF(Search!$F$5="","",IF(Inventory!$AJ89&gt;Search!$F$5,"",1))</f>
        <v/>
      </c>
      <c r="I89" s="9" t="str">
        <f>IF(Search!$F$7="","",IF(Search!$F$8="",IF(ISNUMBER(SEARCH(Search!$F$7,$AL89))=TRUE,1,""),""))</f>
        <v/>
      </c>
      <c r="J89" s="9" t="str">
        <f>IF($AL89=Search!$F$8,1,"")</f>
        <v/>
      </c>
      <c r="K89" s="9" t="str">
        <f>IF(Search!$I$4="","",IF(COUNTA($AS89)=1,IF(Search!$I$4="N","N",1),""))</f>
        <v/>
      </c>
      <c r="L89" s="9" t="str">
        <f>IF(Search!$I$5="","",IF($AS89="RC",1,""))</f>
        <v/>
      </c>
      <c r="M89" s="9" t="str">
        <f>IF(Search!$I$6="","",IF($AS89="RCP",1,""))</f>
        <v/>
      </c>
      <c r="N89" s="9" t="str">
        <f>IF(Search!$I$8="","",IF(COUNTA($AT89)=1,IF(Search!$I$8="N","N",1),""))</f>
        <v/>
      </c>
      <c r="O89" s="9" t="str">
        <f>IF(Search!$L$4="","",IF(COUNTA($AU89)=1,IF(Search!$L$4="N","N",1),""))</f>
        <v/>
      </c>
      <c r="P89" s="9" t="str">
        <f>IF(Search!$L$5="","",IF(ISNUMBER(SEARCH("Jersey",$AU89))=TRUE,IF(Search!$L$5="N","N",1),""))</f>
        <v/>
      </c>
      <c r="Q89" s="9" t="str">
        <f>IF(Search!$L$6="","",IF(ISNUMBER(SEARCH("Patch",$AU89))=TRUE,IF(Search!$L$6="N","N",1),""))</f>
        <v/>
      </c>
      <c r="R89" s="9" t="str">
        <f>IF(Search!$L$7="","",IF(ISNUMBER(SEARCH("Shield",$AU89))=TRUE,IF(Search!$L$7="N","N",1),""))</f>
        <v/>
      </c>
      <c r="S89" s="9" t="str">
        <f>IF(Search!$L$8="","",IF(ISNUMBER(SEARCH("Stick",$AU89))=TRUE,IF(Search!$L$8="N","N",1),""))</f>
        <v/>
      </c>
      <c r="T89" s="9" t="str">
        <f>IF(Search!$O$4="","",IF(COUNTA($AW89)=1,IF(Search!$O$4="N","N",1),""))</f>
        <v/>
      </c>
      <c r="U89" s="9" t="str">
        <f>IF(Search!$O$5="","",IF($AW89="","",IF($AW89&lt;Search!$O$5,"",1)))</f>
        <v/>
      </c>
      <c r="V89" s="9" t="str">
        <f>IF(Search!$O$6="","",IF($AW89="","",IF($AW89&gt;Search!$O$6,"",1)))</f>
        <v/>
      </c>
      <c r="W89" s="9" t="str">
        <f>IF(Search!$U$4="","",IF($AX89="","",1))</f>
        <v/>
      </c>
      <c r="X89" s="9" t="str">
        <f>IF(Search!$U$5="","",IF(ISNUMBER(SEARCH(Search!$U$5,$AX89))=TRUE,IF(Search!$U$5="N","N",1),""))</f>
        <v/>
      </c>
      <c r="Y89" s="9" t="str">
        <f>IF(Search!$U$6="","",IF($AY89&lt;Search!$U$6,"",1))</f>
        <v/>
      </c>
      <c r="Z89" s="9" t="str">
        <f>IF(Search!$R$4="","",IF(Inventory!$BA89&lt;Search!$R$4,"",1))</f>
        <v/>
      </c>
      <c r="AA89" s="9" t="str">
        <f>IF(Search!$R$5="","",IF($BA89&gt;Search!$R$5,"",1))</f>
        <v/>
      </c>
      <c r="AB89" s="9" t="str">
        <f>IF(Search!$R$6="","",IF($BB89&lt;Search!$R$6,"",1))</f>
        <v/>
      </c>
      <c r="AC89" s="9" t="str">
        <f>IF(Search!$R$7="","",IF($BB89&lt;Search!$R$7,"",1))</f>
        <v/>
      </c>
      <c r="AD89" s="45" t="str">
        <f>IF(COUNTIF($A89:$AC89,"n")&gt;0,"",IF(SUM($A89:$AC89)=COUNTA(Search!$C$4:$C$8,Search!$F$4:$F$8,Search!$I$4:$I$6,Search!$I$8,Search!$L$4:$L$8,Search!$O$4:$O$8,Search!$R$4:$R$7,Search!$U$4:$U$7)-COUNTIF(Search!$C$4:$U$7,"n"),1+LARGE($AD$1:AD88,1),""))</f>
        <v/>
      </c>
      <c r="AE89" s="45" t="str">
        <f t="shared" si="3"/>
        <v/>
      </c>
      <c r="AF89" s="45" t="str">
        <f>IF(AD89="","",COUNTIF($AE$1:$AE88,$AE89)+RANK($AE89,$AE$2:$AE$10540,1))</f>
        <v/>
      </c>
      <c r="AG89" s="45" t="str">
        <f t="shared" si="4"/>
        <v/>
      </c>
      <c r="AH89" s="45" t="str">
        <f>IF($AD89="","",COUNTIF($AG$1:$AG88,$AG89)+RANK($AG89,$AG$1:$AG$10539,0))</f>
        <v/>
      </c>
      <c r="AI89" s="10" t="str">
        <f t="shared" si="5"/>
        <v>1974-75 O-Pee-Chee NHL #379 Lyle Moffat TOR    /   $</v>
      </c>
      <c r="AJ89" s="11">
        <v>1974</v>
      </c>
      <c r="AK89" s="17">
        <v>75</v>
      </c>
      <c r="AL89" s="12" t="s">
        <v>80</v>
      </c>
      <c r="AM89" s="10">
        <v>379</v>
      </c>
      <c r="AN89" s="12" t="s">
        <v>87</v>
      </c>
      <c r="AO89" s="9" t="s">
        <v>1904</v>
      </c>
      <c r="AP89" s="9"/>
      <c r="AQ89" s="9"/>
      <c r="AR89" s="14" t="s">
        <v>2131</v>
      </c>
      <c r="AS89" s="9"/>
      <c r="AT89" s="9"/>
      <c r="AU89" s="9"/>
      <c r="AV89" s="13"/>
      <c r="AW89" s="13"/>
      <c r="AX89" s="9"/>
      <c r="AY89" s="9"/>
      <c r="AZ89" s="9"/>
      <c r="BA89" s="33"/>
      <c r="BB89" s="33"/>
      <c r="BC89" s="36"/>
      <c r="BD89" s="12" t="s">
        <v>1771</v>
      </c>
    </row>
    <row r="90" spans="1:56" s="12" customFormat="1" x14ac:dyDescent="0.2">
      <c r="A90" s="9" t="str">
        <f>IF(Search!$C$5="","",IF(COUNTA(Inventory!$AP90)=1,1,""))</f>
        <v/>
      </c>
      <c r="B90" s="9" t="str">
        <f>IF(Search!$C$4="","",IF(ISNUMBER(SEARCH(Search!$C$4,$AR90))=TRUE,1,""))</f>
        <v/>
      </c>
      <c r="C90" s="9" t="str">
        <f>IF(Search!$C$6="x",IF(COUNTA($AQ90)=1,1,"N"),IF(COUNTA($AQ90)=1,"N",""))</f>
        <v/>
      </c>
      <c r="D90" s="9" t="str">
        <f>IF(Search!$O$8="","",IF(ISNUMBER(SEARCH(Search!$O$8,$BD90))=TRUE,1,""))</f>
        <v/>
      </c>
      <c r="E90" s="9" t="str">
        <f>IF(Search!$C$7="","",IF(ISNUMBER(SEARCH(Search!$C$7,$AN90))=TRUE,1,""))</f>
        <v/>
      </c>
      <c r="F90" s="9" t="str">
        <f>IF(Search!$C$8="","",IF(ISNUMBER(SEARCH(Search!$C$8,$AO90))=TRUE,1,""))</f>
        <v/>
      </c>
      <c r="G90" s="9" t="str">
        <f>IF(Search!$F$4="","",IF(Inventory!$AJ90&lt;Search!$F$4,"",1))</f>
        <v/>
      </c>
      <c r="H90" s="9" t="str">
        <f>IF(Search!$F$5="","",IF(Inventory!$AJ90&gt;Search!$F$5,"",1))</f>
        <v/>
      </c>
      <c r="I90" s="9" t="str">
        <f>IF(Search!$F$7="","",IF(Search!$F$8="",IF(ISNUMBER(SEARCH(Search!$F$7,$AL90))=TRUE,1,""),""))</f>
        <v/>
      </c>
      <c r="J90" s="9" t="str">
        <f>IF($AL90=Search!$F$8,1,"")</f>
        <v/>
      </c>
      <c r="K90" s="9" t="str">
        <f>IF(Search!$I$4="","",IF(COUNTA($AS90)=1,IF(Search!$I$4="N","N",1),""))</f>
        <v/>
      </c>
      <c r="L90" s="9" t="str">
        <f>IF(Search!$I$5="","",IF($AS90="RC",1,""))</f>
        <v/>
      </c>
      <c r="M90" s="9" t="str">
        <f>IF(Search!$I$6="","",IF($AS90="RCP",1,""))</f>
        <v/>
      </c>
      <c r="N90" s="9" t="str">
        <f>IF(Search!$I$8="","",IF(COUNTA($AT90)=1,IF(Search!$I$8="N","N",1),""))</f>
        <v/>
      </c>
      <c r="O90" s="9" t="str">
        <f>IF(Search!$L$4="","",IF(COUNTA($AU90)=1,IF(Search!$L$4="N","N",1),""))</f>
        <v/>
      </c>
      <c r="P90" s="9" t="str">
        <f>IF(Search!$L$5="","",IF(ISNUMBER(SEARCH("Jersey",$AU90))=TRUE,IF(Search!$L$5="N","N",1),""))</f>
        <v/>
      </c>
      <c r="Q90" s="9" t="str">
        <f>IF(Search!$L$6="","",IF(ISNUMBER(SEARCH("Patch",$AU90))=TRUE,IF(Search!$L$6="N","N",1),""))</f>
        <v/>
      </c>
      <c r="R90" s="9" t="str">
        <f>IF(Search!$L$7="","",IF(ISNUMBER(SEARCH("Shield",$AU90))=TRUE,IF(Search!$L$7="N","N",1),""))</f>
        <v/>
      </c>
      <c r="S90" s="9" t="str">
        <f>IF(Search!$L$8="","",IF(ISNUMBER(SEARCH("Stick",$AU90))=TRUE,IF(Search!$L$8="N","N",1),""))</f>
        <v/>
      </c>
      <c r="T90" s="9" t="str">
        <f>IF(Search!$O$4="","",IF(COUNTA($AW90)=1,IF(Search!$O$4="N","N",1),""))</f>
        <v/>
      </c>
      <c r="U90" s="9" t="str">
        <f>IF(Search!$O$5="","",IF($AW90="","",IF($AW90&lt;Search!$O$5,"",1)))</f>
        <v/>
      </c>
      <c r="V90" s="9" t="str">
        <f>IF(Search!$O$6="","",IF($AW90="","",IF($AW90&gt;Search!$O$6,"",1)))</f>
        <v/>
      </c>
      <c r="W90" s="9" t="str">
        <f>IF(Search!$U$4="","",IF($AX90="","",1))</f>
        <v/>
      </c>
      <c r="X90" s="9" t="str">
        <f>IF(Search!$U$5="","",IF(ISNUMBER(SEARCH(Search!$U$5,$AX90))=TRUE,IF(Search!$U$5="N","N",1),""))</f>
        <v/>
      </c>
      <c r="Y90" s="9" t="str">
        <f>IF(Search!$U$6="","",IF($AY90&lt;Search!$U$6,"",1))</f>
        <v/>
      </c>
      <c r="Z90" s="9" t="str">
        <f>IF(Search!$R$4="","",IF(Inventory!$BA90&lt;Search!$R$4,"",1))</f>
        <v/>
      </c>
      <c r="AA90" s="9" t="str">
        <f>IF(Search!$R$5="","",IF($BA90&gt;Search!$R$5,"",1))</f>
        <v/>
      </c>
      <c r="AB90" s="9" t="str">
        <f>IF(Search!$R$6="","",IF($BB90&lt;Search!$R$6,"",1))</f>
        <v/>
      </c>
      <c r="AC90" s="9" t="str">
        <f>IF(Search!$R$7="","",IF($BB90&lt;Search!$R$7,"",1))</f>
        <v/>
      </c>
      <c r="AD90" s="45" t="str">
        <f>IF(COUNTIF($A90:$AC90,"n")&gt;0,"",IF(SUM($A90:$AC90)=COUNTA(Search!$C$4:$C$8,Search!$F$4:$F$8,Search!$I$4:$I$6,Search!$I$8,Search!$L$4:$L$8,Search!$O$4:$O$8,Search!$R$4:$R$7,Search!$U$4:$U$7)-COUNTIF(Search!$C$4:$U$7,"n"),1+LARGE($AD$1:AD89,1),""))</f>
        <v/>
      </c>
      <c r="AE90" s="45" t="str">
        <f t="shared" si="3"/>
        <v/>
      </c>
      <c r="AF90" s="45" t="str">
        <f>IF(AD90="","",COUNTIF($AE$1:$AE89,$AE90)+RANK($AE90,$AE$2:$AE$10540,1))</f>
        <v/>
      </c>
      <c r="AG90" s="45" t="str">
        <f t="shared" si="4"/>
        <v/>
      </c>
      <c r="AH90" s="45" t="str">
        <f>IF($AD90="","",COUNTIF($AG$1:$AG89,$AG90)+RANK($AG90,$AG$1:$AG$10539,0))</f>
        <v/>
      </c>
      <c r="AI90" s="10" t="str">
        <f t="shared" si="5"/>
        <v>1974-75 Topps #12 Ron Ellis TOR    /   $</v>
      </c>
      <c r="AJ90" s="11">
        <v>1974</v>
      </c>
      <c r="AK90" s="17">
        <v>75</v>
      </c>
      <c r="AL90" s="12" t="s">
        <v>48</v>
      </c>
      <c r="AM90" s="10">
        <v>12</v>
      </c>
      <c r="AN90" s="12" t="s">
        <v>67</v>
      </c>
      <c r="AO90" s="9" t="s">
        <v>1904</v>
      </c>
      <c r="AP90" s="9"/>
      <c r="AQ90" s="9"/>
      <c r="AR90" s="14"/>
      <c r="AS90" s="9"/>
      <c r="AT90" s="9"/>
      <c r="AU90" s="9"/>
      <c r="AV90" s="13"/>
      <c r="AW90" s="13"/>
      <c r="AX90" s="9"/>
      <c r="AY90" s="9"/>
      <c r="AZ90" s="9"/>
      <c r="BA90" s="33"/>
      <c r="BB90" s="33"/>
      <c r="BC90" s="36"/>
      <c r="BD90" s="12" t="s">
        <v>1771</v>
      </c>
    </row>
    <row r="91" spans="1:56" s="12" customFormat="1" x14ac:dyDescent="0.2">
      <c r="A91" s="9" t="str">
        <f>IF(Search!$C$5="","",IF(COUNTA(Inventory!$AP91)=1,1,""))</f>
        <v/>
      </c>
      <c r="B91" s="9" t="str">
        <f>IF(Search!$C$4="","",IF(ISNUMBER(SEARCH(Search!$C$4,$AR91))=TRUE,1,""))</f>
        <v/>
      </c>
      <c r="C91" s="9" t="str">
        <f>IF(Search!$C$6="x",IF(COUNTA($AQ91)=1,1,"N"),IF(COUNTA($AQ91)=1,"N",""))</f>
        <v/>
      </c>
      <c r="D91" s="9" t="str">
        <f>IF(Search!$O$8="","",IF(ISNUMBER(SEARCH(Search!$O$8,$BD91))=TRUE,1,""))</f>
        <v/>
      </c>
      <c r="E91" s="9" t="str">
        <f>IF(Search!$C$7="","",IF(ISNUMBER(SEARCH(Search!$C$7,$AN91))=TRUE,1,""))</f>
        <v/>
      </c>
      <c r="F91" s="9" t="str">
        <f>IF(Search!$C$8="","",IF(ISNUMBER(SEARCH(Search!$C$8,$AO91))=TRUE,1,""))</f>
        <v/>
      </c>
      <c r="G91" s="9" t="str">
        <f>IF(Search!$F$4="","",IF(Inventory!$AJ91&lt;Search!$F$4,"",1))</f>
        <v/>
      </c>
      <c r="H91" s="9" t="str">
        <f>IF(Search!$F$5="","",IF(Inventory!$AJ91&gt;Search!$F$5,"",1))</f>
        <v/>
      </c>
      <c r="I91" s="9" t="str">
        <f>IF(Search!$F$7="","",IF(Search!$F$8="",IF(ISNUMBER(SEARCH(Search!$F$7,$AL91))=TRUE,1,""),""))</f>
        <v/>
      </c>
      <c r="J91" s="9" t="str">
        <f>IF($AL91=Search!$F$8,1,"")</f>
        <v/>
      </c>
      <c r="K91" s="9" t="str">
        <f>IF(Search!$I$4="","",IF(COUNTA($AS91)=1,IF(Search!$I$4="N","N",1),""))</f>
        <v/>
      </c>
      <c r="L91" s="9" t="str">
        <f>IF(Search!$I$5="","",IF($AS91="RC",1,""))</f>
        <v/>
      </c>
      <c r="M91" s="9" t="str">
        <f>IF(Search!$I$6="","",IF($AS91="RCP",1,""))</f>
        <v/>
      </c>
      <c r="N91" s="9" t="str">
        <f>IF(Search!$I$8="","",IF(COUNTA($AT91)=1,IF(Search!$I$8="N","N",1),""))</f>
        <v/>
      </c>
      <c r="O91" s="9" t="str">
        <f>IF(Search!$L$4="","",IF(COUNTA($AU91)=1,IF(Search!$L$4="N","N",1),""))</f>
        <v/>
      </c>
      <c r="P91" s="9" t="str">
        <f>IF(Search!$L$5="","",IF(ISNUMBER(SEARCH("Jersey",$AU91))=TRUE,IF(Search!$L$5="N","N",1),""))</f>
        <v/>
      </c>
      <c r="Q91" s="9" t="str">
        <f>IF(Search!$L$6="","",IF(ISNUMBER(SEARCH("Patch",$AU91))=TRUE,IF(Search!$L$6="N","N",1),""))</f>
        <v/>
      </c>
      <c r="R91" s="9" t="str">
        <f>IF(Search!$L$7="","",IF(ISNUMBER(SEARCH("Shield",$AU91))=TRUE,IF(Search!$L$7="N","N",1),""))</f>
        <v/>
      </c>
      <c r="S91" s="9" t="str">
        <f>IF(Search!$L$8="","",IF(ISNUMBER(SEARCH("Stick",$AU91))=TRUE,IF(Search!$L$8="N","N",1),""))</f>
        <v/>
      </c>
      <c r="T91" s="9" t="str">
        <f>IF(Search!$O$4="","",IF(COUNTA($AW91)=1,IF(Search!$O$4="N","N",1),""))</f>
        <v/>
      </c>
      <c r="U91" s="9" t="str">
        <f>IF(Search!$O$5="","",IF($AW91="","",IF($AW91&lt;Search!$O$5,"",1)))</f>
        <v/>
      </c>
      <c r="V91" s="9" t="str">
        <f>IF(Search!$O$6="","",IF($AW91="","",IF($AW91&gt;Search!$O$6,"",1)))</f>
        <v/>
      </c>
      <c r="W91" s="9" t="str">
        <f>IF(Search!$U$4="","",IF($AX91="","",1))</f>
        <v/>
      </c>
      <c r="X91" s="9" t="str">
        <f>IF(Search!$U$5="","",IF(ISNUMBER(SEARCH(Search!$U$5,$AX91))=TRUE,IF(Search!$U$5="N","N",1),""))</f>
        <v/>
      </c>
      <c r="Y91" s="9" t="str">
        <f>IF(Search!$U$6="","",IF($AY91&lt;Search!$U$6,"",1))</f>
        <v/>
      </c>
      <c r="Z91" s="9" t="str">
        <f>IF(Search!$R$4="","",IF(Inventory!$BA91&lt;Search!$R$4,"",1))</f>
        <v/>
      </c>
      <c r="AA91" s="9" t="str">
        <f>IF(Search!$R$5="","",IF($BA91&gt;Search!$R$5,"",1))</f>
        <v/>
      </c>
      <c r="AB91" s="9" t="str">
        <f>IF(Search!$R$6="","",IF($BB91&lt;Search!$R$6,"",1))</f>
        <v/>
      </c>
      <c r="AC91" s="9" t="str">
        <f>IF(Search!$R$7="","",IF($BB91&lt;Search!$R$7,"",1))</f>
        <v/>
      </c>
      <c r="AD91" s="45" t="str">
        <f>IF(COUNTIF($A91:$AC91,"n")&gt;0,"",IF(SUM($A91:$AC91)=COUNTA(Search!$C$4:$C$8,Search!$F$4:$F$8,Search!$I$4:$I$6,Search!$I$8,Search!$L$4:$L$8,Search!$O$4:$O$8,Search!$R$4:$R$7,Search!$U$4:$U$7)-COUNTIF(Search!$C$4:$U$7,"n"),1+LARGE($AD$1:AD90,1),""))</f>
        <v/>
      </c>
      <c r="AE91" s="45" t="str">
        <f t="shared" si="3"/>
        <v/>
      </c>
      <c r="AF91" s="45" t="str">
        <f>IF(AD91="","",COUNTIF($AE$1:$AE90,$AE91)+RANK($AE91,$AE$2:$AE$10540,1))</f>
        <v/>
      </c>
      <c r="AG91" s="45" t="str">
        <f t="shared" si="4"/>
        <v/>
      </c>
      <c r="AH91" s="45" t="str">
        <f>IF($AD91="","",COUNTIF($AG$1:$AG90,$AG91)+RANK($AG91,$AG$1:$AG$10539,0))</f>
        <v/>
      </c>
      <c r="AI91" s="10" t="str">
        <f t="shared" si="5"/>
        <v>1974-75 Topps #46 Doug Favell TOR    /   $</v>
      </c>
      <c r="AJ91" s="11">
        <v>1974</v>
      </c>
      <c r="AK91" s="17">
        <v>75</v>
      </c>
      <c r="AL91" s="12" t="s">
        <v>48</v>
      </c>
      <c r="AM91" s="10">
        <v>46</v>
      </c>
      <c r="AN91" s="12" t="s">
        <v>88</v>
      </c>
      <c r="AO91" s="9" t="s">
        <v>1904</v>
      </c>
      <c r="AP91" s="9"/>
      <c r="AQ91" s="9"/>
      <c r="AR91" s="14"/>
      <c r="AS91" s="9"/>
      <c r="AT91" s="9"/>
      <c r="AU91" s="9"/>
      <c r="AV91" s="13"/>
      <c r="AW91" s="13"/>
      <c r="AX91" s="9"/>
      <c r="AY91" s="9"/>
      <c r="AZ91" s="9"/>
      <c r="BA91" s="33"/>
      <c r="BB91" s="33"/>
      <c r="BC91" s="36"/>
      <c r="BD91" s="12" t="s">
        <v>1771</v>
      </c>
    </row>
    <row r="92" spans="1:56" s="12" customFormat="1" x14ac:dyDescent="0.2">
      <c r="A92" s="9" t="str">
        <f>IF(Search!$C$5="","",IF(COUNTA(Inventory!$AP92)=1,1,""))</f>
        <v/>
      </c>
      <c r="B92" s="9" t="str">
        <f>IF(Search!$C$4="","",IF(ISNUMBER(SEARCH(Search!$C$4,$AR92))=TRUE,1,""))</f>
        <v/>
      </c>
      <c r="C92" s="9" t="str">
        <f>IF(Search!$C$6="x",IF(COUNTA($AQ92)=1,1,"N"),IF(COUNTA($AQ92)=1,"N",""))</f>
        <v/>
      </c>
      <c r="D92" s="9" t="str">
        <f>IF(Search!$O$8="","",IF(ISNUMBER(SEARCH(Search!$O$8,$BD92))=TRUE,1,""))</f>
        <v/>
      </c>
      <c r="E92" s="9" t="str">
        <f>IF(Search!$C$7="","",IF(ISNUMBER(SEARCH(Search!$C$7,$AN92))=TRUE,1,""))</f>
        <v/>
      </c>
      <c r="F92" s="9" t="str">
        <f>IF(Search!$C$8="","",IF(ISNUMBER(SEARCH(Search!$C$8,$AO92))=TRUE,1,""))</f>
        <v/>
      </c>
      <c r="G92" s="9" t="str">
        <f>IF(Search!$F$4="","",IF(Inventory!$AJ92&lt;Search!$F$4,"",1))</f>
        <v/>
      </c>
      <c r="H92" s="9" t="str">
        <f>IF(Search!$F$5="","",IF(Inventory!$AJ92&gt;Search!$F$5,"",1))</f>
        <v/>
      </c>
      <c r="I92" s="9" t="str">
        <f>IF(Search!$F$7="","",IF(Search!$F$8="",IF(ISNUMBER(SEARCH(Search!$F$7,$AL92))=TRUE,1,""),""))</f>
        <v/>
      </c>
      <c r="J92" s="9" t="str">
        <f>IF($AL92=Search!$F$8,1,"")</f>
        <v/>
      </c>
      <c r="K92" s="9" t="str">
        <f>IF(Search!$I$4="","",IF(COUNTA($AS92)=1,IF(Search!$I$4="N","N",1),""))</f>
        <v/>
      </c>
      <c r="L92" s="9" t="str">
        <f>IF(Search!$I$5="","",IF($AS92="RC",1,""))</f>
        <v/>
      </c>
      <c r="M92" s="9" t="str">
        <f>IF(Search!$I$6="","",IF($AS92="RCP",1,""))</f>
        <v/>
      </c>
      <c r="N92" s="9" t="str">
        <f>IF(Search!$I$8="","",IF(COUNTA($AT92)=1,IF(Search!$I$8="N","N",1),""))</f>
        <v/>
      </c>
      <c r="O92" s="9" t="str">
        <f>IF(Search!$L$4="","",IF(COUNTA($AU92)=1,IF(Search!$L$4="N","N",1),""))</f>
        <v/>
      </c>
      <c r="P92" s="9" t="str">
        <f>IF(Search!$L$5="","",IF(ISNUMBER(SEARCH("Jersey",$AU92))=TRUE,IF(Search!$L$5="N","N",1),""))</f>
        <v/>
      </c>
      <c r="Q92" s="9" t="str">
        <f>IF(Search!$L$6="","",IF(ISNUMBER(SEARCH("Patch",$AU92))=TRUE,IF(Search!$L$6="N","N",1),""))</f>
        <v/>
      </c>
      <c r="R92" s="9" t="str">
        <f>IF(Search!$L$7="","",IF(ISNUMBER(SEARCH("Shield",$AU92))=TRUE,IF(Search!$L$7="N","N",1),""))</f>
        <v/>
      </c>
      <c r="S92" s="9" t="str">
        <f>IF(Search!$L$8="","",IF(ISNUMBER(SEARCH("Stick",$AU92))=TRUE,IF(Search!$L$8="N","N",1),""))</f>
        <v/>
      </c>
      <c r="T92" s="9" t="str">
        <f>IF(Search!$O$4="","",IF(COUNTA($AW92)=1,IF(Search!$O$4="N","N",1),""))</f>
        <v/>
      </c>
      <c r="U92" s="9" t="str">
        <f>IF(Search!$O$5="","",IF($AW92="","",IF($AW92&lt;Search!$O$5,"",1)))</f>
        <v/>
      </c>
      <c r="V92" s="9" t="str">
        <f>IF(Search!$O$6="","",IF($AW92="","",IF($AW92&gt;Search!$O$6,"",1)))</f>
        <v/>
      </c>
      <c r="W92" s="9" t="str">
        <f>IF(Search!$U$4="","",IF($AX92="","",1))</f>
        <v/>
      </c>
      <c r="X92" s="9" t="str">
        <f>IF(Search!$U$5="","",IF(ISNUMBER(SEARCH(Search!$U$5,$AX92))=TRUE,IF(Search!$U$5="N","N",1),""))</f>
        <v/>
      </c>
      <c r="Y92" s="9" t="str">
        <f>IF(Search!$U$6="","",IF($AY92&lt;Search!$U$6,"",1))</f>
        <v/>
      </c>
      <c r="Z92" s="9" t="str">
        <f>IF(Search!$R$4="","",IF(Inventory!$BA92&lt;Search!$R$4,"",1))</f>
        <v/>
      </c>
      <c r="AA92" s="9" t="str">
        <f>IF(Search!$R$5="","",IF($BA92&gt;Search!$R$5,"",1))</f>
        <v/>
      </c>
      <c r="AB92" s="9" t="str">
        <f>IF(Search!$R$6="","",IF($BB92&lt;Search!$R$6,"",1))</f>
        <v/>
      </c>
      <c r="AC92" s="9" t="str">
        <f>IF(Search!$R$7="","",IF($BB92&lt;Search!$R$7,"",1))</f>
        <v/>
      </c>
      <c r="AD92" s="45" t="str">
        <f>IF(COUNTIF($A92:$AC92,"n")&gt;0,"",IF(SUM($A92:$AC92)=COUNTA(Search!$C$4:$C$8,Search!$F$4:$F$8,Search!$I$4:$I$6,Search!$I$8,Search!$L$4:$L$8,Search!$O$4:$O$8,Search!$R$4:$R$7,Search!$U$4:$U$7)-COUNTIF(Search!$C$4:$U$7,"n"),1+LARGE($AD$1:AD91,1),""))</f>
        <v/>
      </c>
      <c r="AE92" s="45" t="str">
        <f t="shared" si="3"/>
        <v/>
      </c>
      <c r="AF92" s="45" t="str">
        <f>IF(AD92="","",COUNTIF($AE$1:$AE91,$AE92)+RANK($AE92,$AE$2:$AE$10540,1))</f>
        <v/>
      </c>
      <c r="AG92" s="45" t="str">
        <f t="shared" si="4"/>
        <v/>
      </c>
      <c r="AH92" s="45" t="str">
        <f>IF($AD92="","",COUNTIF($AG$1:$AG91,$AG92)+RANK($AG92,$AG$1:$AG$10539,0))</f>
        <v/>
      </c>
      <c r="AI92" s="10" t="str">
        <f t="shared" si="5"/>
        <v>1974-75 Topps #64 Bill Flett TOR    /   $</v>
      </c>
      <c r="AJ92" s="11">
        <v>1974</v>
      </c>
      <c r="AK92" s="17">
        <v>75</v>
      </c>
      <c r="AL92" s="12" t="s">
        <v>48</v>
      </c>
      <c r="AM92" s="10">
        <v>64</v>
      </c>
      <c r="AN92" s="12" t="s">
        <v>89</v>
      </c>
      <c r="AO92" s="9" t="s">
        <v>1904</v>
      </c>
      <c r="AP92" s="9"/>
      <c r="AQ92" s="9"/>
      <c r="AR92" s="14"/>
      <c r="AS92" s="9"/>
      <c r="AT92" s="9"/>
      <c r="AU92" s="9"/>
      <c r="AV92" s="13"/>
      <c r="AW92" s="13"/>
      <c r="AX92" s="9"/>
      <c r="AY92" s="9"/>
      <c r="AZ92" s="9"/>
      <c r="BA92" s="33"/>
      <c r="BB92" s="33"/>
      <c r="BC92" s="36"/>
      <c r="BD92" s="12" t="s">
        <v>1771</v>
      </c>
    </row>
    <row r="93" spans="1:56" s="12" customFormat="1" x14ac:dyDescent="0.2">
      <c r="A93" s="9" t="str">
        <f>IF(Search!$C$5="","",IF(COUNTA(Inventory!$AP93)=1,1,""))</f>
        <v/>
      </c>
      <c r="B93" s="9" t="str">
        <f>IF(Search!$C$4="","",IF(ISNUMBER(SEARCH(Search!$C$4,$AR93))=TRUE,1,""))</f>
        <v/>
      </c>
      <c r="C93" s="9" t="str">
        <f>IF(Search!$C$6="x",IF(COUNTA($AQ93)=1,1,"N"),IF(COUNTA($AQ93)=1,"N",""))</f>
        <v/>
      </c>
      <c r="D93" s="9" t="str">
        <f>IF(Search!$O$8="","",IF(ISNUMBER(SEARCH(Search!$O$8,$BD93))=TRUE,1,""))</f>
        <v/>
      </c>
      <c r="E93" s="9" t="str">
        <f>IF(Search!$C$7="","",IF(ISNUMBER(SEARCH(Search!$C$7,$AN93))=TRUE,1,""))</f>
        <v/>
      </c>
      <c r="F93" s="9" t="str">
        <f>IF(Search!$C$8="","",IF(ISNUMBER(SEARCH(Search!$C$8,$AO93))=TRUE,1,""))</f>
        <v/>
      </c>
      <c r="G93" s="9" t="str">
        <f>IF(Search!$F$4="","",IF(Inventory!$AJ93&lt;Search!$F$4,"",1))</f>
        <v/>
      </c>
      <c r="H93" s="9" t="str">
        <f>IF(Search!$F$5="","",IF(Inventory!$AJ93&gt;Search!$F$5,"",1))</f>
        <v/>
      </c>
      <c r="I93" s="9" t="str">
        <f>IF(Search!$F$7="","",IF(Search!$F$8="",IF(ISNUMBER(SEARCH(Search!$F$7,$AL93))=TRUE,1,""),""))</f>
        <v/>
      </c>
      <c r="J93" s="9" t="str">
        <f>IF($AL93=Search!$F$8,1,"")</f>
        <v/>
      </c>
      <c r="K93" s="9" t="str">
        <f>IF(Search!$I$4="","",IF(COUNTA($AS93)=1,IF(Search!$I$4="N","N",1),""))</f>
        <v/>
      </c>
      <c r="L93" s="9" t="str">
        <f>IF(Search!$I$5="","",IF($AS93="RC",1,""))</f>
        <v/>
      </c>
      <c r="M93" s="9" t="str">
        <f>IF(Search!$I$6="","",IF($AS93="RCP",1,""))</f>
        <v/>
      </c>
      <c r="N93" s="9" t="str">
        <f>IF(Search!$I$8="","",IF(COUNTA($AT93)=1,IF(Search!$I$8="N","N",1),""))</f>
        <v/>
      </c>
      <c r="O93" s="9" t="str">
        <f>IF(Search!$L$4="","",IF(COUNTA($AU93)=1,IF(Search!$L$4="N","N",1),""))</f>
        <v/>
      </c>
      <c r="P93" s="9" t="str">
        <f>IF(Search!$L$5="","",IF(ISNUMBER(SEARCH("Jersey",$AU93))=TRUE,IF(Search!$L$5="N","N",1),""))</f>
        <v/>
      </c>
      <c r="Q93" s="9" t="str">
        <f>IF(Search!$L$6="","",IF(ISNUMBER(SEARCH("Patch",$AU93))=TRUE,IF(Search!$L$6="N","N",1),""))</f>
        <v/>
      </c>
      <c r="R93" s="9" t="str">
        <f>IF(Search!$L$7="","",IF(ISNUMBER(SEARCH("Shield",$AU93))=TRUE,IF(Search!$L$7="N","N",1),""))</f>
        <v/>
      </c>
      <c r="S93" s="9" t="str">
        <f>IF(Search!$L$8="","",IF(ISNUMBER(SEARCH("Stick",$AU93))=TRUE,IF(Search!$L$8="N","N",1),""))</f>
        <v/>
      </c>
      <c r="T93" s="9" t="str">
        <f>IF(Search!$O$4="","",IF(COUNTA($AW93)=1,IF(Search!$O$4="N","N",1),""))</f>
        <v/>
      </c>
      <c r="U93" s="9" t="str">
        <f>IF(Search!$O$5="","",IF($AW93="","",IF($AW93&lt;Search!$O$5,"",1)))</f>
        <v/>
      </c>
      <c r="V93" s="9" t="str">
        <f>IF(Search!$O$6="","",IF($AW93="","",IF($AW93&gt;Search!$O$6,"",1)))</f>
        <v/>
      </c>
      <c r="W93" s="9" t="str">
        <f>IF(Search!$U$4="","",IF($AX93="","",1))</f>
        <v/>
      </c>
      <c r="X93" s="9" t="str">
        <f>IF(Search!$U$5="","",IF(ISNUMBER(SEARCH(Search!$U$5,$AX93))=TRUE,IF(Search!$U$5="N","N",1),""))</f>
        <v/>
      </c>
      <c r="Y93" s="9" t="str">
        <f>IF(Search!$U$6="","",IF($AY93&lt;Search!$U$6,"",1))</f>
        <v/>
      </c>
      <c r="Z93" s="9" t="str">
        <f>IF(Search!$R$4="","",IF(Inventory!$BA93&lt;Search!$R$4,"",1))</f>
        <v/>
      </c>
      <c r="AA93" s="9" t="str">
        <f>IF(Search!$R$5="","",IF($BA93&gt;Search!$R$5,"",1))</f>
        <v/>
      </c>
      <c r="AB93" s="9" t="str">
        <f>IF(Search!$R$6="","",IF($BB93&lt;Search!$R$6,"",1))</f>
        <v/>
      </c>
      <c r="AC93" s="9" t="str">
        <f>IF(Search!$R$7="","",IF($BB93&lt;Search!$R$7,"",1))</f>
        <v/>
      </c>
      <c r="AD93" s="45" t="str">
        <f>IF(COUNTIF($A93:$AC93,"n")&gt;0,"",IF(SUM($A93:$AC93)=COUNTA(Search!$C$4:$C$8,Search!$F$4:$F$8,Search!$I$4:$I$6,Search!$I$8,Search!$L$4:$L$8,Search!$O$4:$O$8,Search!$R$4:$R$7,Search!$U$4:$U$7)-COUNTIF(Search!$C$4:$U$7,"n"),1+LARGE($AD$1:AD92,1),""))</f>
        <v/>
      </c>
      <c r="AE93" s="45" t="str">
        <f t="shared" si="3"/>
        <v/>
      </c>
      <c r="AF93" s="45" t="str">
        <f>IF(AD93="","",COUNTIF($AE$1:$AE92,$AE93)+RANK($AE93,$AE$2:$AE$10540,1))</f>
        <v/>
      </c>
      <c r="AG93" s="45" t="str">
        <f t="shared" si="4"/>
        <v/>
      </c>
      <c r="AH93" s="45" t="str">
        <f>IF($AD93="","",COUNTIF($AG$1:$AG92,$AG93)+RANK($AG93,$AG$1:$AG$10539,0))</f>
        <v/>
      </c>
      <c r="AI93" s="10" t="str">
        <f t="shared" si="5"/>
        <v>1974-75 Topps #81 Rick Kehoe TOR    /   $</v>
      </c>
      <c r="AJ93" s="11">
        <v>1974</v>
      </c>
      <c r="AK93" s="17">
        <v>75</v>
      </c>
      <c r="AL93" s="12" t="s">
        <v>48</v>
      </c>
      <c r="AM93" s="10">
        <v>81</v>
      </c>
      <c r="AN93" s="12" t="s">
        <v>78</v>
      </c>
      <c r="AO93" s="9" t="s">
        <v>1904</v>
      </c>
      <c r="AP93" s="9"/>
      <c r="AQ93" s="9"/>
      <c r="AR93" s="14"/>
      <c r="AS93" s="9"/>
      <c r="AT93" s="9"/>
      <c r="AU93" s="9"/>
      <c r="AV93" s="13"/>
      <c r="AW93" s="13"/>
      <c r="AX93" s="9"/>
      <c r="AY93" s="9"/>
      <c r="AZ93" s="9"/>
      <c r="BA93" s="33"/>
      <c r="BB93" s="33"/>
      <c r="BC93" s="36"/>
      <c r="BD93" s="12" t="s">
        <v>1771</v>
      </c>
    </row>
    <row r="94" spans="1:56" s="12" customFormat="1" x14ac:dyDescent="0.2">
      <c r="A94" s="9" t="str">
        <f>IF(Search!$C$5="","",IF(COUNTA(Inventory!$AP94)=1,1,""))</f>
        <v/>
      </c>
      <c r="B94" s="9" t="str">
        <f>IF(Search!$C$4="","",IF(ISNUMBER(SEARCH(Search!$C$4,$AR94))=TRUE,1,""))</f>
        <v/>
      </c>
      <c r="C94" s="9" t="str">
        <f>IF(Search!$C$6="x",IF(COUNTA($AQ94)=1,1,"N"),IF(COUNTA($AQ94)=1,"N",""))</f>
        <v/>
      </c>
      <c r="D94" s="9" t="str">
        <f>IF(Search!$O$8="","",IF(ISNUMBER(SEARCH(Search!$O$8,$BD94))=TRUE,1,""))</f>
        <v/>
      </c>
      <c r="E94" s="9" t="str">
        <f>IF(Search!$C$7="","",IF(ISNUMBER(SEARCH(Search!$C$7,$AN94))=TRUE,1,""))</f>
        <v/>
      </c>
      <c r="F94" s="9" t="str">
        <f>IF(Search!$C$8="","",IF(ISNUMBER(SEARCH(Search!$C$8,$AO94))=TRUE,1,""))</f>
        <v/>
      </c>
      <c r="G94" s="9" t="str">
        <f>IF(Search!$F$4="","",IF(Inventory!$AJ94&lt;Search!$F$4,"",1))</f>
        <v/>
      </c>
      <c r="H94" s="9" t="str">
        <f>IF(Search!$F$5="","",IF(Inventory!$AJ94&gt;Search!$F$5,"",1))</f>
        <v/>
      </c>
      <c r="I94" s="9" t="str">
        <f>IF(Search!$F$7="","",IF(Search!$F$8="",IF(ISNUMBER(SEARCH(Search!$F$7,$AL94))=TRUE,1,""),""))</f>
        <v/>
      </c>
      <c r="J94" s="9" t="str">
        <f>IF($AL94=Search!$F$8,1,"")</f>
        <v/>
      </c>
      <c r="K94" s="9" t="str">
        <f>IF(Search!$I$4="","",IF(COUNTA($AS94)=1,IF(Search!$I$4="N","N",1),""))</f>
        <v/>
      </c>
      <c r="L94" s="9" t="str">
        <f>IF(Search!$I$5="","",IF($AS94="RC",1,""))</f>
        <v/>
      </c>
      <c r="M94" s="9" t="str">
        <f>IF(Search!$I$6="","",IF($AS94="RCP",1,""))</f>
        <v/>
      </c>
      <c r="N94" s="9" t="str">
        <f>IF(Search!$I$8="","",IF(COUNTA($AT94)=1,IF(Search!$I$8="N","N",1),""))</f>
        <v/>
      </c>
      <c r="O94" s="9" t="str">
        <f>IF(Search!$L$4="","",IF(COUNTA($AU94)=1,IF(Search!$L$4="N","N",1),""))</f>
        <v/>
      </c>
      <c r="P94" s="9" t="str">
        <f>IF(Search!$L$5="","",IF(ISNUMBER(SEARCH("Jersey",$AU94))=TRUE,IF(Search!$L$5="N","N",1),""))</f>
        <v/>
      </c>
      <c r="Q94" s="9" t="str">
        <f>IF(Search!$L$6="","",IF(ISNUMBER(SEARCH("Patch",$AU94))=TRUE,IF(Search!$L$6="N","N",1),""))</f>
        <v/>
      </c>
      <c r="R94" s="9" t="str">
        <f>IF(Search!$L$7="","",IF(ISNUMBER(SEARCH("Shield",$AU94))=TRUE,IF(Search!$L$7="N","N",1),""))</f>
        <v/>
      </c>
      <c r="S94" s="9" t="str">
        <f>IF(Search!$L$8="","",IF(ISNUMBER(SEARCH("Stick",$AU94))=TRUE,IF(Search!$L$8="N","N",1),""))</f>
        <v/>
      </c>
      <c r="T94" s="9" t="str">
        <f>IF(Search!$O$4="","",IF(COUNTA($AW94)=1,IF(Search!$O$4="N","N",1),""))</f>
        <v/>
      </c>
      <c r="U94" s="9" t="str">
        <f>IF(Search!$O$5="","",IF($AW94="","",IF($AW94&lt;Search!$O$5,"",1)))</f>
        <v/>
      </c>
      <c r="V94" s="9" t="str">
        <f>IF(Search!$O$6="","",IF($AW94="","",IF($AW94&gt;Search!$O$6,"",1)))</f>
        <v/>
      </c>
      <c r="W94" s="9" t="str">
        <f>IF(Search!$U$4="","",IF($AX94="","",1))</f>
        <v/>
      </c>
      <c r="X94" s="9" t="str">
        <f>IF(Search!$U$5="","",IF(ISNUMBER(SEARCH(Search!$U$5,$AX94))=TRUE,IF(Search!$U$5="N","N",1),""))</f>
        <v/>
      </c>
      <c r="Y94" s="9" t="str">
        <f>IF(Search!$U$6="","",IF($AY94&lt;Search!$U$6,"",1))</f>
        <v/>
      </c>
      <c r="Z94" s="9" t="str">
        <f>IF(Search!$R$4="","",IF(Inventory!$BA94&lt;Search!$R$4,"",1))</f>
        <v/>
      </c>
      <c r="AA94" s="9" t="str">
        <f>IF(Search!$R$5="","",IF($BA94&gt;Search!$R$5,"",1))</f>
        <v/>
      </c>
      <c r="AB94" s="9" t="str">
        <f>IF(Search!$R$6="","",IF($BB94&lt;Search!$R$6,"",1))</f>
        <v/>
      </c>
      <c r="AC94" s="9" t="str">
        <f>IF(Search!$R$7="","",IF($BB94&lt;Search!$R$7,"",1))</f>
        <v/>
      </c>
      <c r="AD94" s="45" t="str">
        <f>IF(COUNTIF($A94:$AC94,"n")&gt;0,"",IF(SUM($A94:$AC94)=COUNTA(Search!$C$4:$C$8,Search!$F$4:$F$8,Search!$I$4:$I$6,Search!$I$8,Search!$L$4:$L$8,Search!$O$4:$O$8,Search!$R$4:$R$7,Search!$U$4:$U$7)-COUNTIF(Search!$C$4:$U$7,"n"),1+LARGE($AD$1:AD93,1),""))</f>
        <v/>
      </c>
      <c r="AE94" s="45" t="str">
        <f t="shared" si="3"/>
        <v/>
      </c>
      <c r="AF94" s="45" t="str">
        <f>IF(AD94="","",COUNTIF($AE$1:$AE93,$AE94)+RANK($AE94,$AE$2:$AE$10540,1))</f>
        <v/>
      </c>
      <c r="AG94" s="45" t="str">
        <f t="shared" si="4"/>
        <v/>
      </c>
      <c r="AH94" s="45" t="str">
        <f>IF($AD94="","",COUNTIF($AG$1:$AG93,$AG94)+RANK($AG94,$AG$1:$AG$10539,0))</f>
        <v/>
      </c>
      <c r="AI94" s="10" t="str">
        <f t="shared" si="5"/>
        <v>1974-75 Topps #88 Inge Hammarstrom TOR RC   /   $</v>
      </c>
      <c r="AJ94" s="11">
        <v>1974</v>
      </c>
      <c r="AK94" s="17">
        <v>75</v>
      </c>
      <c r="AL94" s="12" t="s">
        <v>48</v>
      </c>
      <c r="AM94" s="10">
        <v>88</v>
      </c>
      <c r="AN94" s="12" t="s">
        <v>82</v>
      </c>
      <c r="AO94" s="9" t="s">
        <v>1904</v>
      </c>
      <c r="AP94" s="9"/>
      <c r="AQ94" s="9"/>
      <c r="AR94" s="14"/>
      <c r="AS94" s="9" t="s">
        <v>2</v>
      </c>
      <c r="AT94" s="9"/>
      <c r="AU94" s="9"/>
      <c r="AV94" s="13"/>
      <c r="AW94" s="13"/>
      <c r="AX94" s="9"/>
      <c r="AY94" s="9"/>
      <c r="AZ94" s="9"/>
      <c r="BA94" s="33"/>
      <c r="BB94" s="33"/>
      <c r="BC94" s="36"/>
      <c r="BD94" s="12" t="s">
        <v>1771</v>
      </c>
    </row>
    <row r="95" spans="1:56" s="12" customFormat="1" x14ac:dyDescent="0.2">
      <c r="A95" s="9" t="str">
        <f>IF(Search!$C$5="","",IF(COUNTA(Inventory!$AP95)=1,1,""))</f>
        <v/>
      </c>
      <c r="B95" s="9" t="str">
        <f>IF(Search!$C$4="","",IF(ISNUMBER(SEARCH(Search!$C$4,$AR95))=TRUE,1,""))</f>
        <v/>
      </c>
      <c r="C95" s="9" t="str">
        <f>IF(Search!$C$6="x",IF(COUNTA($AQ95)=1,1,"N"),IF(COUNTA($AQ95)=1,"N",""))</f>
        <v/>
      </c>
      <c r="D95" s="9" t="str">
        <f>IF(Search!$O$8="","",IF(ISNUMBER(SEARCH(Search!$O$8,$BD95))=TRUE,1,""))</f>
        <v/>
      </c>
      <c r="E95" s="9" t="str">
        <f>IF(Search!$C$7="","",IF(ISNUMBER(SEARCH(Search!$C$7,$AN95))=TRUE,1,""))</f>
        <v/>
      </c>
      <c r="F95" s="9" t="str">
        <f>IF(Search!$C$8="","",IF(ISNUMBER(SEARCH(Search!$C$8,$AO95))=TRUE,1,""))</f>
        <v/>
      </c>
      <c r="G95" s="9" t="str">
        <f>IF(Search!$F$4="","",IF(Inventory!$AJ95&lt;Search!$F$4,"",1))</f>
        <v/>
      </c>
      <c r="H95" s="9" t="str">
        <f>IF(Search!$F$5="","",IF(Inventory!$AJ95&gt;Search!$F$5,"",1))</f>
        <v/>
      </c>
      <c r="I95" s="9" t="str">
        <f>IF(Search!$F$7="","",IF(Search!$F$8="",IF(ISNUMBER(SEARCH(Search!$F$7,$AL95))=TRUE,1,""),""))</f>
        <v/>
      </c>
      <c r="J95" s="9" t="str">
        <f>IF($AL95=Search!$F$8,1,"")</f>
        <v/>
      </c>
      <c r="K95" s="9" t="str">
        <f>IF(Search!$I$4="","",IF(COUNTA($AS95)=1,IF(Search!$I$4="N","N",1),""))</f>
        <v/>
      </c>
      <c r="L95" s="9" t="str">
        <f>IF(Search!$I$5="","",IF($AS95="RC",1,""))</f>
        <v/>
      </c>
      <c r="M95" s="9" t="str">
        <f>IF(Search!$I$6="","",IF($AS95="RCP",1,""))</f>
        <v/>
      </c>
      <c r="N95" s="9" t="str">
        <f>IF(Search!$I$8="","",IF(COUNTA($AT95)=1,IF(Search!$I$8="N","N",1),""))</f>
        <v/>
      </c>
      <c r="O95" s="9" t="str">
        <f>IF(Search!$L$4="","",IF(COUNTA($AU95)=1,IF(Search!$L$4="N","N",1),""))</f>
        <v/>
      </c>
      <c r="P95" s="9" t="str">
        <f>IF(Search!$L$5="","",IF(ISNUMBER(SEARCH("Jersey",$AU95))=TRUE,IF(Search!$L$5="N","N",1),""))</f>
        <v/>
      </c>
      <c r="Q95" s="9" t="str">
        <f>IF(Search!$L$6="","",IF(ISNUMBER(SEARCH("Patch",$AU95))=TRUE,IF(Search!$L$6="N","N",1),""))</f>
        <v/>
      </c>
      <c r="R95" s="9" t="str">
        <f>IF(Search!$L$7="","",IF(ISNUMBER(SEARCH("Shield",$AU95))=TRUE,IF(Search!$L$7="N","N",1),""))</f>
        <v/>
      </c>
      <c r="S95" s="9" t="str">
        <f>IF(Search!$L$8="","",IF(ISNUMBER(SEARCH("Stick",$AU95))=TRUE,IF(Search!$L$8="N","N",1),""))</f>
        <v/>
      </c>
      <c r="T95" s="9" t="str">
        <f>IF(Search!$O$4="","",IF(COUNTA($AW95)=1,IF(Search!$O$4="N","N",1),""))</f>
        <v/>
      </c>
      <c r="U95" s="9" t="str">
        <f>IF(Search!$O$5="","",IF($AW95="","",IF($AW95&lt;Search!$O$5,"",1)))</f>
        <v/>
      </c>
      <c r="V95" s="9" t="str">
        <f>IF(Search!$O$6="","",IF($AW95="","",IF($AW95&gt;Search!$O$6,"",1)))</f>
        <v/>
      </c>
      <c r="W95" s="9" t="str">
        <f>IF(Search!$U$4="","",IF($AX95="","",1))</f>
        <v/>
      </c>
      <c r="X95" s="9" t="str">
        <f>IF(Search!$U$5="","",IF(ISNUMBER(SEARCH(Search!$U$5,$AX95))=TRUE,IF(Search!$U$5="N","N",1),""))</f>
        <v/>
      </c>
      <c r="Y95" s="9" t="str">
        <f>IF(Search!$U$6="","",IF($AY95&lt;Search!$U$6,"",1))</f>
        <v/>
      </c>
      <c r="Z95" s="9" t="str">
        <f>IF(Search!$R$4="","",IF(Inventory!$BA95&lt;Search!$R$4,"",1))</f>
        <v/>
      </c>
      <c r="AA95" s="9" t="str">
        <f>IF(Search!$R$5="","",IF($BA95&gt;Search!$R$5,"",1))</f>
        <v/>
      </c>
      <c r="AB95" s="9" t="str">
        <f>IF(Search!$R$6="","",IF($BB95&lt;Search!$R$6,"",1))</f>
        <v/>
      </c>
      <c r="AC95" s="9" t="str">
        <f>IF(Search!$R$7="","",IF($BB95&lt;Search!$R$7,"",1))</f>
        <v/>
      </c>
      <c r="AD95" s="45" t="str">
        <f>IF(COUNTIF($A95:$AC95,"n")&gt;0,"",IF(SUM($A95:$AC95)=COUNTA(Search!$C$4:$C$8,Search!$F$4:$F$8,Search!$I$4:$I$6,Search!$I$8,Search!$L$4:$L$8,Search!$O$4:$O$8,Search!$R$4:$R$7,Search!$U$4:$U$7)-COUNTIF(Search!$C$4:$U$7,"n"),1+LARGE($AD$1:AD94,1),""))</f>
        <v/>
      </c>
      <c r="AE95" s="45" t="str">
        <f t="shared" si="3"/>
        <v/>
      </c>
      <c r="AF95" s="45" t="str">
        <f>IF(AD95="","",COUNTIF($AE$1:$AE94,$AE95)+RANK($AE95,$AE$2:$AE$10540,1))</f>
        <v/>
      </c>
      <c r="AG95" s="45" t="str">
        <f t="shared" si="4"/>
        <v/>
      </c>
      <c r="AH95" s="45" t="str">
        <f>IF($AD95="","",COUNTIF($AG$1:$AG94,$AG95)+RANK($AG95,$AG$1:$AG$10539,0))</f>
        <v/>
      </c>
      <c r="AI95" s="10" t="str">
        <f t="shared" si="5"/>
        <v>1974-75 Topps #198 Jim McKenny TOR    /   $</v>
      </c>
      <c r="AJ95" s="11">
        <v>1974</v>
      </c>
      <c r="AK95" s="17">
        <v>75</v>
      </c>
      <c r="AL95" s="12" t="s">
        <v>48</v>
      </c>
      <c r="AM95" s="10">
        <v>198</v>
      </c>
      <c r="AN95" s="12" t="s">
        <v>73</v>
      </c>
      <c r="AO95" s="9" t="s">
        <v>1904</v>
      </c>
      <c r="AP95" s="9"/>
      <c r="AQ95" s="9"/>
      <c r="AR95" s="14"/>
      <c r="AS95" s="9"/>
      <c r="AT95" s="9"/>
      <c r="AU95" s="9"/>
      <c r="AV95" s="13"/>
      <c r="AW95" s="13"/>
      <c r="AX95" s="9"/>
      <c r="AY95" s="9"/>
      <c r="AZ95" s="9"/>
      <c r="BA95" s="33"/>
      <c r="BB95" s="33"/>
      <c r="BC95" s="36"/>
      <c r="BD95" s="12" t="s">
        <v>1771</v>
      </c>
    </row>
    <row r="96" spans="1:56" s="12" customFormat="1" x14ac:dyDescent="0.2">
      <c r="A96" s="9" t="str">
        <f>IF(Search!$C$5="","",IF(COUNTA(Inventory!$AP96)=1,1,""))</f>
        <v/>
      </c>
      <c r="B96" s="9" t="str">
        <f>IF(Search!$C$4="","",IF(ISNUMBER(SEARCH(Search!$C$4,$AR96))=TRUE,1,""))</f>
        <v/>
      </c>
      <c r="C96" s="9" t="str">
        <f>IF(Search!$C$6="x",IF(COUNTA($AQ96)=1,1,"N"),IF(COUNTA($AQ96)=1,"N",""))</f>
        <v/>
      </c>
      <c r="D96" s="9" t="str">
        <f>IF(Search!$O$8="","",IF(ISNUMBER(SEARCH(Search!$O$8,$BD96))=TRUE,1,""))</f>
        <v/>
      </c>
      <c r="E96" s="9" t="str">
        <f>IF(Search!$C$7="","",IF(ISNUMBER(SEARCH(Search!$C$7,$AN96))=TRUE,1,""))</f>
        <v/>
      </c>
      <c r="F96" s="9" t="str">
        <f>IF(Search!$C$8="","",IF(ISNUMBER(SEARCH(Search!$C$8,$AO96))=TRUE,1,""))</f>
        <v/>
      </c>
      <c r="G96" s="9" t="str">
        <f>IF(Search!$F$4="","",IF(Inventory!$AJ96&lt;Search!$F$4,"",1))</f>
        <v/>
      </c>
      <c r="H96" s="9" t="str">
        <f>IF(Search!$F$5="","",IF(Inventory!$AJ96&gt;Search!$F$5,"",1))</f>
        <v/>
      </c>
      <c r="I96" s="9" t="str">
        <f>IF(Search!$F$7="","",IF(Search!$F$8="",IF(ISNUMBER(SEARCH(Search!$F$7,$AL96))=TRUE,1,""),""))</f>
        <v/>
      </c>
      <c r="J96" s="9" t="str">
        <f>IF($AL96=Search!$F$8,1,"")</f>
        <v/>
      </c>
      <c r="K96" s="9" t="str">
        <f>IF(Search!$I$4="","",IF(COUNTA($AS96)=1,IF(Search!$I$4="N","N",1),""))</f>
        <v/>
      </c>
      <c r="L96" s="9" t="str">
        <f>IF(Search!$I$5="","",IF($AS96="RC",1,""))</f>
        <v/>
      </c>
      <c r="M96" s="9" t="str">
        <f>IF(Search!$I$6="","",IF($AS96="RCP",1,""))</f>
        <v/>
      </c>
      <c r="N96" s="9" t="str">
        <f>IF(Search!$I$8="","",IF(COUNTA($AT96)=1,IF(Search!$I$8="N","N",1),""))</f>
        <v/>
      </c>
      <c r="O96" s="9" t="str">
        <f>IF(Search!$L$4="","",IF(COUNTA($AU96)=1,IF(Search!$L$4="N","N",1),""))</f>
        <v/>
      </c>
      <c r="P96" s="9" t="str">
        <f>IF(Search!$L$5="","",IF(ISNUMBER(SEARCH("Jersey",$AU96))=TRUE,IF(Search!$L$5="N","N",1),""))</f>
        <v/>
      </c>
      <c r="Q96" s="9" t="str">
        <f>IF(Search!$L$6="","",IF(ISNUMBER(SEARCH("Patch",$AU96))=TRUE,IF(Search!$L$6="N","N",1),""))</f>
        <v/>
      </c>
      <c r="R96" s="9" t="str">
        <f>IF(Search!$L$7="","",IF(ISNUMBER(SEARCH("Shield",$AU96))=TRUE,IF(Search!$L$7="N","N",1),""))</f>
        <v/>
      </c>
      <c r="S96" s="9" t="str">
        <f>IF(Search!$L$8="","",IF(ISNUMBER(SEARCH("Stick",$AU96))=TRUE,IF(Search!$L$8="N","N",1),""))</f>
        <v/>
      </c>
      <c r="T96" s="9" t="str">
        <f>IF(Search!$O$4="","",IF(COUNTA($AW96)=1,IF(Search!$O$4="N","N",1),""))</f>
        <v/>
      </c>
      <c r="U96" s="9" t="str">
        <f>IF(Search!$O$5="","",IF($AW96="","",IF($AW96&lt;Search!$O$5,"",1)))</f>
        <v/>
      </c>
      <c r="V96" s="9" t="str">
        <f>IF(Search!$O$6="","",IF($AW96="","",IF($AW96&gt;Search!$O$6,"",1)))</f>
        <v/>
      </c>
      <c r="W96" s="9" t="str">
        <f>IF(Search!$U$4="","",IF($AX96="","",1))</f>
        <v/>
      </c>
      <c r="X96" s="9" t="str">
        <f>IF(Search!$U$5="","",IF(ISNUMBER(SEARCH(Search!$U$5,$AX96))=TRUE,IF(Search!$U$5="N","N",1),""))</f>
        <v/>
      </c>
      <c r="Y96" s="9" t="str">
        <f>IF(Search!$U$6="","",IF($AY96&lt;Search!$U$6,"",1))</f>
        <v/>
      </c>
      <c r="Z96" s="9" t="str">
        <f>IF(Search!$R$4="","",IF(Inventory!$BA96&lt;Search!$R$4,"",1))</f>
        <v/>
      </c>
      <c r="AA96" s="9" t="str">
        <f>IF(Search!$R$5="","",IF($BA96&gt;Search!$R$5,"",1))</f>
        <v/>
      </c>
      <c r="AB96" s="9" t="str">
        <f>IF(Search!$R$6="","",IF($BB96&lt;Search!$R$6,"",1))</f>
        <v/>
      </c>
      <c r="AC96" s="9" t="str">
        <f>IF(Search!$R$7="","",IF($BB96&lt;Search!$R$7,"",1))</f>
        <v/>
      </c>
      <c r="AD96" s="45" t="str">
        <f>IF(COUNTIF($A96:$AC96,"n")&gt;0,"",IF(SUM($A96:$AC96)=COUNTA(Search!$C$4:$C$8,Search!$F$4:$F$8,Search!$I$4:$I$6,Search!$I$8,Search!$L$4:$L$8,Search!$O$4:$O$8,Search!$R$4:$R$7,Search!$U$4:$U$7)-COUNTIF(Search!$C$4:$U$7,"n"),1+LARGE($AD$1:AD95,1),""))</f>
        <v/>
      </c>
      <c r="AE96" s="45" t="str">
        <f t="shared" si="3"/>
        <v/>
      </c>
      <c r="AF96" s="45" t="str">
        <f>IF(AD96="","",COUNTIF($AE$1:$AE95,$AE96)+RANK($AE96,$AE$2:$AE$10540,1))</f>
        <v/>
      </c>
      <c r="AG96" s="45" t="str">
        <f t="shared" si="4"/>
        <v/>
      </c>
      <c r="AH96" s="45" t="str">
        <f>IF($AD96="","",COUNTIF($AG$1:$AG95,$AG96)+RANK($AG96,$AG$1:$AG$10539,0))</f>
        <v/>
      </c>
      <c r="AI96" s="10" t="str">
        <f t="shared" si="5"/>
        <v>1975-76 O-Pee-Chee NHL #114 Errol Thompson TOR    /   $</v>
      </c>
      <c r="AJ96" s="11">
        <v>1975</v>
      </c>
      <c r="AK96" s="17">
        <v>76</v>
      </c>
      <c r="AL96" s="12" t="s">
        <v>80</v>
      </c>
      <c r="AM96" s="10">
        <v>114</v>
      </c>
      <c r="AN96" s="12" t="s">
        <v>90</v>
      </c>
      <c r="AO96" s="9" t="s">
        <v>1904</v>
      </c>
      <c r="AP96" s="9"/>
      <c r="AQ96" s="9"/>
      <c r="AR96" s="14" t="s">
        <v>2131</v>
      </c>
      <c r="AS96" s="9"/>
      <c r="AT96" s="9"/>
      <c r="AU96" s="9"/>
      <c r="AV96" s="13"/>
      <c r="AW96" s="13"/>
      <c r="AX96" s="9"/>
      <c r="AY96" s="9"/>
      <c r="AZ96" s="9"/>
      <c r="BA96" s="33"/>
      <c r="BB96" s="33"/>
      <c r="BC96" s="36"/>
      <c r="BD96" s="12" t="s">
        <v>1771</v>
      </c>
    </row>
    <row r="97" spans="1:56" s="12" customFormat="1" x14ac:dyDescent="0.2">
      <c r="A97" s="9" t="str">
        <f>IF(Search!$C$5="","",IF(COUNTA(Inventory!$AP97)=1,1,""))</f>
        <v/>
      </c>
      <c r="B97" s="9" t="str">
        <f>IF(Search!$C$4="","",IF(ISNUMBER(SEARCH(Search!$C$4,$AR97))=TRUE,1,""))</f>
        <v/>
      </c>
      <c r="C97" s="9" t="str">
        <f>IF(Search!$C$6="x",IF(COUNTA($AQ97)=1,1,"N"),IF(COUNTA($AQ97)=1,"N",""))</f>
        <v/>
      </c>
      <c r="D97" s="9" t="str">
        <f>IF(Search!$O$8="","",IF(ISNUMBER(SEARCH(Search!$O$8,$BD97))=TRUE,1,""))</f>
        <v/>
      </c>
      <c r="E97" s="9" t="str">
        <f>IF(Search!$C$7="","",IF(ISNUMBER(SEARCH(Search!$C$7,$AN97))=TRUE,1,""))</f>
        <v/>
      </c>
      <c r="F97" s="9" t="str">
        <f>IF(Search!$C$8="","",IF(ISNUMBER(SEARCH(Search!$C$8,$AO97))=TRUE,1,""))</f>
        <v/>
      </c>
      <c r="G97" s="9" t="str">
        <f>IF(Search!$F$4="","",IF(Inventory!$AJ97&lt;Search!$F$4,"",1))</f>
        <v/>
      </c>
      <c r="H97" s="9" t="str">
        <f>IF(Search!$F$5="","",IF(Inventory!$AJ97&gt;Search!$F$5,"",1))</f>
        <v/>
      </c>
      <c r="I97" s="9" t="str">
        <f>IF(Search!$F$7="","",IF(Search!$F$8="",IF(ISNUMBER(SEARCH(Search!$F$7,$AL97))=TRUE,1,""),""))</f>
        <v/>
      </c>
      <c r="J97" s="9" t="str">
        <f>IF($AL97=Search!$F$8,1,"")</f>
        <v/>
      </c>
      <c r="K97" s="9" t="str">
        <f>IF(Search!$I$4="","",IF(COUNTA($AS97)=1,IF(Search!$I$4="N","N",1),""))</f>
        <v/>
      </c>
      <c r="L97" s="9" t="str">
        <f>IF(Search!$I$5="","",IF($AS97="RC",1,""))</f>
        <v/>
      </c>
      <c r="M97" s="9" t="str">
        <f>IF(Search!$I$6="","",IF($AS97="RCP",1,""))</f>
        <v/>
      </c>
      <c r="N97" s="9" t="str">
        <f>IF(Search!$I$8="","",IF(COUNTA($AT97)=1,IF(Search!$I$8="N","N",1),""))</f>
        <v/>
      </c>
      <c r="O97" s="9" t="str">
        <f>IF(Search!$L$4="","",IF(COUNTA($AU97)=1,IF(Search!$L$4="N","N",1),""))</f>
        <v/>
      </c>
      <c r="P97" s="9" t="str">
        <f>IF(Search!$L$5="","",IF(ISNUMBER(SEARCH("Jersey",$AU97))=TRUE,IF(Search!$L$5="N","N",1),""))</f>
        <v/>
      </c>
      <c r="Q97" s="9" t="str">
        <f>IF(Search!$L$6="","",IF(ISNUMBER(SEARCH("Patch",$AU97))=TRUE,IF(Search!$L$6="N","N",1),""))</f>
        <v/>
      </c>
      <c r="R97" s="9" t="str">
        <f>IF(Search!$L$7="","",IF(ISNUMBER(SEARCH("Shield",$AU97))=TRUE,IF(Search!$L$7="N","N",1),""))</f>
        <v/>
      </c>
      <c r="S97" s="9" t="str">
        <f>IF(Search!$L$8="","",IF(ISNUMBER(SEARCH("Stick",$AU97))=TRUE,IF(Search!$L$8="N","N",1),""))</f>
        <v/>
      </c>
      <c r="T97" s="9" t="str">
        <f>IF(Search!$O$4="","",IF(COUNTA($AW97)=1,IF(Search!$O$4="N","N",1),""))</f>
        <v/>
      </c>
      <c r="U97" s="9" t="str">
        <f>IF(Search!$O$5="","",IF($AW97="","",IF($AW97&lt;Search!$O$5,"",1)))</f>
        <v/>
      </c>
      <c r="V97" s="9" t="str">
        <f>IF(Search!$O$6="","",IF($AW97="","",IF($AW97&gt;Search!$O$6,"",1)))</f>
        <v/>
      </c>
      <c r="W97" s="9" t="str">
        <f>IF(Search!$U$4="","",IF($AX97="","",1))</f>
        <v/>
      </c>
      <c r="X97" s="9" t="str">
        <f>IF(Search!$U$5="","",IF(ISNUMBER(SEARCH(Search!$U$5,$AX97))=TRUE,IF(Search!$U$5="N","N",1),""))</f>
        <v/>
      </c>
      <c r="Y97" s="9" t="str">
        <f>IF(Search!$U$6="","",IF($AY97&lt;Search!$U$6,"",1))</f>
        <v/>
      </c>
      <c r="Z97" s="9" t="str">
        <f>IF(Search!$R$4="","",IF(Inventory!$BA97&lt;Search!$R$4,"",1))</f>
        <v/>
      </c>
      <c r="AA97" s="9" t="str">
        <f>IF(Search!$R$5="","",IF($BA97&gt;Search!$R$5,"",1))</f>
        <v/>
      </c>
      <c r="AB97" s="9" t="str">
        <f>IF(Search!$R$6="","",IF($BB97&lt;Search!$R$6,"",1))</f>
        <v/>
      </c>
      <c r="AC97" s="9" t="str">
        <f>IF(Search!$R$7="","",IF($BB97&lt;Search!$R$7,"",1))</f>
        <v/>
      </c>
      <c r="AD97" s="45" t="str">
        <f>IF(COUNTIF($A97:$AC97,"n")&gt;0,"",IF(SUM($A97:$AC97)=COUNTA(Search!$C$4:$C$8,Search!$F$4:$F$8,Search!$I$4:$I$6,Search!$I$8,Search!$L$4:$L$8,Search!$O$4:$O$8,Search!$R$4:$R$7,Search!$U$4:$U$7)-COUNTIF(Search!$C$4:$U$7,"n"),1+LARGE($AD$1:AD96,1),""))</f>
        <v/>
      </c>
      <c r="AE97" s="45" t="str">
        <f t="shared" si="3"/>
        <v/>
      </c>
      <c r="AF97" s="45" t="str">
        <f>IF(AD97="","",COUNTIF($AE$1:$AE96,$AE97)+RANK($AE97,$AE$2:$AE$10540,1))</f>
        <v/>
      </c>
      <c r="AG97" s="45" t="str">
        <f t="shared" si="4"/>
        <v/>
      </c>
      <c r="AH97" s="45" t="str">
        <f>IF($AD97="","",COUNTIF($AG$1:$AG96,$AG97)+RANK($AG97,$AG$1:$AG$10539,0))</f>
        <v/>
      </c>
      <c r="AI97" s="10" t="str">
        <f t="shared" si="5"/>
        <v>1975-76 O-Pee-Chee NHL #132 Stan Weir TOR    /   $</v>
      </c>
      <c r="AJ97" s="11">
        <v>1975</v>
      </c>
      <c r="AK97" s="17">
        <v>76</v>
      </c>
      <c r="AL97" s="12" t="s">
        <v>80</v>
      </c>
      <c r="AM97" s="10">
        <v>132</v>
      </c>
      <c r="AN97" s="12" t="s">
        <v>91</v>
      </c>
      <c r="AO97" s="9" t="s">
        <v>1904</v>
      </c>
      <c r="AP97" s="9"/>
      <c r="AQ97" s="9"/>
      <c r="AR97" s="14" t="s">
        <v>2131</v>
      </c>
      <c r="AS97" s="9"/>
      <c r="AT97" s="9"/>
      <c r="AU97" s="9"/>
      <c r="AV97" s="13"/>
      <c r="AW97" s="13"/>
      <c r="AX97" s="9"/>
      <c r="AY97" s="9"/>
      <c r="AZ97" s="9"/>
      <c r="BA97" s="33"/>
      <c r="BB97" s="33"/>
      <c r="BC97" s="36"/>
      <c r="BD97" s="12" t="s">
        <v>1771</v>
      </c>
    </row>
    <row r="98" spans="1:56" s="12" customFormat="1" x14ac:dyDescent="0.2">
      <c r="A98" s="9" t="str">
        <f>IF(Search!$C$5="","",IF(COUNTA(Inventory!$AP98)=1,1,""))</f>
        <v/>
      </c>
      <c r="B98" s="9" t="str">
        <f>IF(Search!$C$4="","",IF(ISNUMBER(SEARCH(Search!$C$4,$AR98))=TRUE,1,""))</f>
        <v/>
      </c>
      <c r="C98" s="9" t="str">
        <f>IF(Search!$C$6="x",IF(COUNTA($AQ98)=1,1,"N"),IF(COUNTA($AQ98)=1,"N",""))</f>
        <v/>
      </c>
      <c r="D98" s="9" t="str">
        <f>IF(Search!$O$8="","",IF(ISNUMBER(SEARCH(Search!$O$8,$BD98))=TRUE,1,""))</f>
        <v/>
      </c>
      <c r="E98" s="9" t="str">
        <f>IF(Search!$C$7="","",IF(ISNUMBER(SEARCH(Search!$C$7,$AN98))=TRUE,1,""))</f>
        <v/>
      </c>
      <c r="F98" s="9" t="str">
        <f>IF(Search!$C$8="","",IF(ISNUMBER(SEARCH(Search!$C$8,$AO98))=TRUE,1,""))</f>
        <v/>
      </c>
      <c r="G98" s="9" t="str">
        <f>IF(Search!$F$4="","",IF(Inventory!$AJ98&lt;Search!$F$4,"",1))</f>
        <v/>
      </c>
      <c r="H98" s="9" t="str">
        <f>IF(Search!$F$5="","",IF(Inventory!$AJ98&gt;Search!$F$5,"",1))</f>
        <v/>
      </c>
      <c r="I98" s="9" t="str">
        <f>IF(Search!$F$7="","",IF(Search!$F$8="",IF(ISNUMBER(SEARCH(Search!$F$7,$AL98))=TRUE,1,""),""))</f>
        <v/>
      </c>
      <c r="J98" s="9" t="str">
        <f>IF($AL98=Search!$F$8,1,"")</f>
        <v/>
      </c>
      <c r="K98" s="9" t="str">
        <f>IF(Search!$I$4="","",IF(COUNTA($AS98)=1,IF(Search!$I$4="N","N",1),""))</f>
        <v/>
      </c>
      <c r="L98" s="9" t="str">
        <f>IF(Search!$I$5="","",IF($AS98="RC",1,""))</f>
        <v/>
      </c>
      <c r="M98" s="9" t="str">
        <f>IF(Search!$I$6="","",IF($AS98="RCP",1,""))</f>
        <v/>
      </c>
      <c r="N98" s="9" t="str">
        <f>IF(Search!$I$8="","",IF(COUNTA($AT98)=1,IF(Search!$I$8="N","N",1),""))</f>
        <v/>
      </c>
      <c r="O98" s="9" t="str">
        <f>IF(Search!$L$4="","",IF(COUNTA($AU98)=1,IF(Search!$L$4="N","N",1),""))</f>
        <v/>
      </c>
      <c r="P98" s="9" t="str">
        <f>IF(Search!$L$5="","",IF(ISNUMBER(SEARCH("Jersey",$AU98))=TRUE,IF(Search!$L$5="N","N",1),""))</f>
        <v/>
      </c>
      <c r="Q98" s="9" t="str">
        <f>IF(Search!$L$6="","",IF(ISNUMBER(SEARCH("Patch",$AU98))=TRUE,IF(Search!$L$6="N","N",1),""))</f>
        <v/>
      </c>
      <c r="R98" s="9" t="str">
        <f>IF(Search!$L$7="","",IF(ISNUMBER(SEARCH("Shield",$AU98))=TRUE,IF(Search!$L$7="N","N",1),""))</f>
        <v/>
      </c>
      <c r="S98" s="9" t="str">
        <f>IF(Search!$L$8="","",IF(ISNUMBER(SEARCH("Stick",$AU98))=TRUE,IF(Search!$L$8="N","N",1),""))</f>
        <v/>
      </c>
      <c r="T98" s="9" t="str">
        <f>IF(Search!$O$4="","",IF(COUNTA($AW98)=1,IF(Search!$O$4="N","N",1),""))</f>
        <v/>
      </c>
      <c r="U98" s="9" t="str">
        <f>IF(Search!$O$5="","",IF($AW98="","",IF($AW98&lt;Search!$O$5,"",1)))</f>
        <v/>
      </c>
      <c r="V98" s="9" t="str">
        <f>IF(Search!$O$6="","",IF($AW98="","",IF($AW98&gt;Search!$O$6,"",1)))</f>
        <v/>
      </c>
      <c r="W98" s="9" t="str">
        <f>IF(Search!$U$4="","",IF($AX98="","",1))</f>
        <v/>
      </c>
      <c r="X98" s="9" t="str">
        <f>IF(Search!$U$5="","",IF(ISNUMBER(SEARCH(Search!$U$5,$AX98))=TRUE,IF(Search!$U$5="N","N",1),""))</f>
        <v/>
      </c>
      <c r="Y98" s="9" t="str">
        <f>IF(Search!$U$6="","",IF($AY98&lt;Search!$U$6,"",1))</f>
        <v/>
      </c>
      <c r="Z98" s="9" t="str">
        <f>IF(Search!$R$4="","",IF(Inventory!$BA98&lt;Search!$R$4,"",1))</f>
        <v/>
      </c>
      <c r="AA98" s="9" t="str">
        <f>IF(Search!$R$5="","",IF($BA98&gt;Search!$R$5,"",1))</f>
        <v/>
      </c>
      <c r="AB98" s="9" t="str">
        <f>IF(Search!$R$6="","",IF($BB98&lt;Search!$R$6,"",1))</f>
        <v/>
      </c>
      <c r="AC98" s="9" t="str">
        <f>IF(Search!$R$7="","",IF($BB98&lt;Search!$R$7,"",1))</f>
        <v/>
      </c>
      <c r="AD98" s="45" t="str">
        <f>IF(COUNTIF($A98:$AC98,"n")&gt;0,"",IF(SUM($A98:$AC98)=COUNTA(Search!$C$4:$C$8,Search!$F$4:$F$8,Search!$I$4:$I$6,Search!$I$8,Search!$L$4:$L$8,Search!$O$4:$O$8,Search!$R$4:$R$7,Search!$U$4:$U$7)-COUNTIF(Search!$C$4:$U$7,"n"),1+LARGE($AD$1:AD97,1),""))</f>
        <v/>
      </c>
      <c r="AE98" s="45" t="str">
        <f t="shared" si="3"/>
        <v/>
      </c>
      <c r="AF98" s="45" t="str">
        <f>IF(AD98="","",COUNTIF($AE$1:$AE97,$AE98)+RANK($AE98,$AE$2:$AE$10540,1))</f>
        <v/>
      </c>
      <c r="AG98" s="45" t="str">
        <f t="shared" si="4"/>
        <v/>
      </c>
      <c r="AH98" s="45" t="str">
        <f>IF($AD98="","",COUNTIF($AG$1:$AG97,$AG98)+RANK($AG98,$AG$1:$AG$10539,0))</f>
        <v/>
      </c>
      <c r="AI98" s="10" t="str">
        <f t="shared" si="5"/>
        <v>1975-76 O-Pee-Chee NHL #150 Darryl Sittler TOR    /   $</v>
      </c>
      <c r="AJ98" s="11">
        <v>1975</v>
      </c>
      <c r="AK98" s="17">
        <v>76</v>
      </c>
      <c r="AL98" s="12" t="s">
        <v>80</v>
      </c>
      <c r="AM98" s="10">
        <v>150</v>
      </c>
      <c r="AN98" s="12" t="s">
        <v>64</v>
      </c>
      <c r="AO98" s="9" t="s">
        <v>1904</v>
      </c>
      <c r="AP98" s="9"/>
      <c r="AQ98" s="9"/>
      <c r="AR98" s="14" t="s">
        <v>2131</v>
      </c>
      <c r="AS98" s="9"/>
      <c r="AT98" s="9"/>
      <c r="AU98" s="9"/>
      <c r="AV98" s="13"/>
      <c r="AW98" s="13"/>
      <c r="AX98" s="9"/>
      <c r="AY98" s="9"/>
      <c r="AZ98" s="9"/>
      <c r="BA98" s="33"/>
      <c r="BB98" s="33"/>
      <c r="BC98" s="36"/>
      <c r="BD98" s="12" t="s">
        <v>1771</v>
      </c>
    </row>
    <row r="99" spans="1:56" s="12" customFormat="1" x14ac:dyDescent="0.2">
      <c r="A99" s="9" t="str">
        <f>IF(Search!$C$5="","",IF(COUNTA(Inventory!$AP99)=1,1,""))</f>
        <v/>
      </c>
      <c r="B99" s="9" t="str">
        <f>IF(Search!$C$4="","",IF(ISNUMBER(SEARCH(Search!$C$4,$AR99))=TRUE,1,""))</f>
        <v/>
      </c>
      <c r="C99" s="9" t="str">
        <f>IF(Search!$C$6="x",IF(COUNTA($AQ99)=1,1,"N"),IF(COUNTA($AQ99)=1,"N",""))</f>
        <v/>
      </c>
      <c r="D99" s="9" t="str">
        <f>IF(Search!$O$8="","",IF(ISNUMBER(SEARCH(Search!$O$8,$BD99))=TRUE,1,""))</f>
        <v/>
      </c>
      <c r="E99" s="9" t="str">
        <f>IF(Search!$C$7="","",IF(ISNUMBER(SEARCH(Search!$C$7,$AN99))=TRUE,1,""))</f>
        <v/>
      </c>
      <c r="F99" s="9" t="str">
        <f>IF(Search!$C$8="","",IF(ISNUMBER(SEARCH(Search!$C$8,$AO99))=TRUE,1,""))</f>
        <v/>
      </c>
      <c r="G99" s="9" t="str">
        <f>IF(Search!$F$4="","",IF(Inventory!$AJ99&lt;Search!$F$4,"",1))</f>
        <v/>
      </c>
      <c r="H99" s="9" t="str">
        <f>IF(Search!$F$5="","",IF(Inventory!$AJ99&gt;Search!$F$5,"",1))</f>
        <v/>
      </c>
      <c r="I99" s="9" t="str">
        <f>IF(Search!$F$7="","",IF(Search!$F$8="",IF(ISNUMBER(SEARCH(Search!$F$7,$AL99))=TRUE,1,""),""))</f>
        <v/>
      </c>
      <c r="J99" s="9" t="str">
        <f>IF($AL99=Search!$F$8,1,"")</f>
        <v/>
      </c>
      <c r="K99" s="9" t="str">
        <f>IF(Search!$I$4="","",IF(COUNTA($AS99)=1,IF(Search!$I$4="N","N",1),""))</f>
        <v/>
      </c>
      <c r="L99" s="9" t="str">
        <f>IF(Search!$I$5="","",IF($AS99="RC",1,""))</f>
        <v/>
      </c>
      <c r="M99" s="9" t="str">
        <f>IF(Search!$I$6="","",IF($AS99="RCP",1,""))</f>
        <v/>
      </c>
      <c r="N99" s="9" t="str">
        <f>IF(Search!$I$8="","",IF(COUNTA($AT99)=1,IF(Search!$I$8="N","N",1),""))</f>
        <v/>
      </c>
      <c r="O99" s="9" t="str">
        <f>IF(Search!$L$4="","",IF(COUNTA($AU99)=1,IF(Search!$L$4="N","N",1),""))</f>
        <v/>
      </c>
      <c r="P99" s="9" t="str">
        <f>IF(Search!$L$5="","",IF(ISNUMBER(SEARCH("Jersey",$AU99))=TRUE,IF(Search!$L$5="N","N",1),""))</f>
        <v/>
      </c>
      <c r="Q99" s="9" t="str">
        <f>IF(Search!$L$6="","",IF(ISNUMBER(SEARCH("Patch",$AU99))=TRUE,IF(Search!$L$6="N","N",1),""))</f>
        <v/>
      </c>
      <c r="R99" s="9" t="str">
        <f>IF(Search!$L$7="","",IF(ISNUMBER(SEARCH("Shield",$AU99))=TRUE,IF(Search!$L$7="N","N",1),""))</f>
        <v/>
      </c>
      <c r="S99" s="9" t="str">
        <f>IF(Search!$L$8="","",IF(ISNUMBER(SEARCH("Stick",$AU99))=TRUE,IF(Search!$L$8="N","N",1),""))</f>
        <v/>
      </c>
      <c r="T99" s="9" t="str">
        <f>IF(Search!$O$4="","",IF(COUNTA($AW99)=1,IF(Search!$O$4="N","N",1),""))</f>
        <v/>
      </c>
      <c r="U99" s="9" t="str">
        <f>IF(Search!$O$5="","",IF($AW99="","",IF($AW99&lt;Search!$O$5,"",1)))</f>
        <v/>
      </c>
      <c r="V99" s="9" t="str">
        <f>IF(Search!$O$6="","",IF($AW99="","",IF($AW99&gt;Search!$O$6,"",1)))</f>
        <v/>
      </c>
      <c r="W99" s="9" t="str">
        <f>IF(Search!$U$4="","",IF($AX99="","",1))</f>
        <v/>
      </c>
      <c r="X99" s="9" t="str">
        <f>IF(Search!$U$5="","",IF(ISNUMBER(SEARCH(Search!$U$5,$AX99))=TRUE,IF(Search!$U$5="N","N",1),""))</f>
        <v/>
      </c>
      <c r="Y99" s="9" t="str">
        <f>IF(Search!$U$6="","",IF($AY99&lt;Search!$U$6,"",1))</f>
        <v/>
      </c>
      <c r="Z99" s="9" t="str">
        <f>IF(Search!$R$4="","",IF(Inventory!$BA99&lt;Search!$R$4,"",1))</f>
        <v/>
      </c>
      <c r="AA99" s="9" t="str">
        <f>IF(Search!$R$5="","",IF($BA99&gt;Search!$R$5,"",1))</f>
        <v/>
      </c>
      <c r="AB99" s="9" t="str">
        <f>IF(Search!$R$6="","",IF($BB99&lt;Search!$R$6,"",1))</f>
        <v/>
      </c>
      <c r="AC99" s="9" t="str">
        <f>IF(Search!$R$7="","",IF($BB99&lt;Search!$R$7,"",1))</f>
        <v/>
      </c>
      <c r="AD99" s="45" t="str">
        <f>IF(COUNTIF($A99:$AC99,"n")&gt;0,"",IF(SUM($A99:$AC99)=COUNTA(Search!$C$4:$C$8,Search!$F$4:$F$8,Search!$I$4:$I$6,Search!$I$8,Search!$L$4:$L$8,Search!$O$4:$O$8,Search!$R$4:$R$7,Search!$U$4:$U$7)-COUNTIF(Search!$C$4:$U$7,"n"),1+LARGE($AD$1:AD98,1),""))</f>
        <v/>
      </c>
      <c r="AE99" s="45" t="str">
        <f t="shared" si="3"/>
        <v/>
      </c>
      <c r="AF99" s="45" t="str">
        <f>IF(AD99="","",COUNTIF($AE$1:$AE98,$AE99)+RANK($AE99,$AE$2:$AE$10540,1))</f>
        <v/>
      </c>
      <c r="AG99" s="45" t="str">
        <f t="shared" si="4"/>
        <v/>
      </c>
      <c r="AH99" s="45" t="str">
        <f>IF($AD99="","",COUNTIF($AG$1:$AG98,$AG99)+RANK($AG99,$AG$1:$AG$10539,0))</f>
        <v/>
      </c>
      <c r="AI99" s="10" t="str">
        <f t="shared" si="5"/>
        <v>1975-76 O-Pee-Chee NHL #168 Inge Hammarstrom TOR    /   $</v>
      </c>
      <c r="AJ99" s="11">
        <v>1975</v>
      </c>
      <c r="AK99" s="17">
        <v>76</v>
      </c>
      <c r="AL99" s="12" t="s">
        <v>80</v>
      </c>
      <c r="AM99" s="10">
        <v>168</v>
      </c>
      <c r="AN99" s="12" t="s">
        <v>82</v>
      </c>
      <c r="AO99" s="9" t="s">
        <v>1904</v>
      </c>
      <c r="AP99" s="9"/>
      <c r="AQ99" s="9"/>
      <c r="AR99" s="14" t="s">
        <v>2131</v>
      </c>
      <c r="AS99" s="9"/>
      <c r="AT99" s="9"/>
      <c r="AU99" s="9"/>
      <c r="AV99" s="13"/>
      <c r="AW99" s="13"/>
      <c r="AX99" s="9"/>
      <c r="AY99" s="9"/>
      <c r="AZ99" s="9"/>
      <c r="BA99" s="33"/>
      <c r="BB99" s="33"/>
      <c r="BC99" s="36"/>
      <c r="BD99" s="12" t="s">
        <v>1771</v>
      </c>
    </row>
    <row r="100" spans="1:56" s="12" customFormat="1" x14ac:dyDescent="0.2">
      <c r="A100" s="9" t="str">
        <f>IF(Search!$C$5="","",IF(COUNTA(Inventory!$AP100)=1,1,""))</f>
        <v/>
      </c>
      <c r="B100" s="9" t="str">
        <f>IF(Search!$C$4="","",IF(ISNUMBER(SEARCH(Search!$C$4,$AR100))=TRUE,1,""))</f>
        <v/>
      </c>
      <c r="C100" s="9" t="str">
        <f>IF(Search!$C$6="x",IF(COUNTA($AQ100)=1,1,"N"),IF(COUNTA($AQ100)=1,"N",""))</f>
        <v/>
      </c>
      <c r="D100" s="9" t="str">
        <f>IF(Search!$O$8="","",IF(ISNUMBER(SEARCH(Search!$O$8,$BD100))=TRUE,1,""))</f>
        <v/>
      </c>
      <c r="E100" s="9" t="str">
        <f>IF(Search!$C$7="","",IF(ISNUMBER(SEARCH(Search!$C$7,$AN100))=TRUE,1,""))</f>
        <v/>
      </c>
      <c r="F100" s="9" t="str">
        <f>IF(Search!$C$8="","",IF(ISNUMBER(SEARCH(Search!$C$8,$AO100))=TRUE,1,""))</f>
        <v/>
      </c>
      <c r="G100" s="9" t="str">
        <f>IF(Search!$F$4="","",IF(Inventory!$AJ100&lt;Search!$F$4,"",1))</f>
        <v/>
      </c>
      <c r="H100" s="9" t="str">
        <f>IF(Search!$F$5="","",IF(Inventory!$AJ100&gt;Search!$F$5,"",1))</f>
        <v/>
      </c>
      <c r="I100" s="9" t="str">
        <f>IF(Search!$F$7="","",IF(Search!$F$8="",IF(ISNUMBER(SEARCH(Search!$F$7,$AL100))=TRUE,1,""),""))</f>
        <v/>
      </c>
      <c r="J100" s="9" t="str">
        <f>IF($AL100=Search!$F$8,1,"")</f>
        <v/>
      </c>
      <c r="K100" s="9" t="str">
        <f>IF(Search!$I$4="","",IF(COUNTA($AS100)=1,IF(Search!$I$4="N","N",1),""))</f>
        <v/>
      </c>
      <c r="L100" s="9" t="str">
        <f>IF(Search!$I$5="","",IF($AS100="RC",1,""))</f>
        <v/>
      </c>
      <c r="M100" s="9" t="str">
        <f>IF(Search!$I$6="","",IF($AS100="RCP",1,""))</f>
        <v/>
      </c>
      <c r="N100" s="9" t="str">
        <f>IF(Search!$I$8="","",IF(COUNTA($AT100)=1,IF(Search!$I$8="N","N",1),""))</f>
        <v/>
      </c>
      <c r="O100" s="9" t="str">
        <f>IF(Search!$L$4="","",IF(COUNTA($AU100)=1,IF(Search!$L$4="N","N",1),""))</f>
        <v/>
      </c>
      <c r="P100" s="9" t="str">
        <f>IF(Search!$L$5="","",IF(ISNUMBER(SEARCH("Jersey",$AU100))=TRUE,IF(Search!$L$5="N","N",1),""))</f>
        <v/>
      </c>
      <c r="Q100" s="9" t="str">
        <f>IF(Search!$L$6="","",IF(ISNUMBER(SEARCH("Patch",$AU100))=TRUE,IF(Search!$L$6="N","N",1),""))</f>
        <v/>
      </c>
      <c r="R100" s="9" t="str">
        <f>IF(Search!$L$7="","",IF(ISNUMBER(SEARCH("Shield",$AU100))=TRUE,IF(Search!$L$7="N","N",1),""))</f>
        <v/>
      </c>
      <c r="S100" s="9" t="str">
        <f>IF(Search!$L$8="","",IF(ISNUMBER(SEARCH("Stick",$AU100))=TRUE,IF(Search!$L$8="N","N",1),""))</f>
        <v/>
      </c>
      <c r="T100" s="9" t="str">
        <f>IF(Search!$O$4="","",IF(COUNTA($AW100)=1,IF(Search!$O$4="N","N",1),""))</f>
        <v/>
      </c>
      <c r="U100" s="9" t="str">
        <f>IF(Search!$O$5="","",IF($AW100="","",IF($AW100&lt;Search!$O$5,"",1)))</f>
        <v/>
      </c>
      <c r="V100" s="9" t="str">
        <f>IF(Search!$O$6="","",IF($AW100="","",IF($AW100&gt;Search!$O$6,"",1)))</f>
        <v/>
      </c>
      <c r="W100" s="9" t="str">
        <f>IF(Search!$U$4="","",IF($AX100="","",1))</f>
        <v/>
      </c>
      <c r="X100" s="9" t="str">
        <f>IF(Search!$U$5="","",IF(ISNUMBER(SEARCH(Search!$U$5,$AX100))=TRUE,IF(Search!$U$5="N","N",1),""))</f>
        <v/>
      </c>
      <c r="Y100" s="9" t="str">
        <f>IF(Search!$U$6="","",IF($AY100&lt;Search!$U$6,"",1))</f>
        <v/>
      </c>
      <c r="Z100" s="9" t="str">
        <f>IF(Search!$R$4="","",IF(Inventory!$BA100&lt;Search!$R$4,"",1))</f>
        <v/>
      </c>
      <c r="AA100" s="9" t="str">
        <f>IF(Search!$R$5="","",IF($BA100&gt;Search!$R$5,"",1))</f>
        <v/>
      </c>
      <c r="AB100" s="9" t="str">
        <f>IF(Search!$R$6="","",IF($BB100&lt;Search!$R$6,"",1))</f>
        <v/>
      </c>
      <c r="AC100" s="9" t="str">
        <f>IF(Search!$R$7="","",IF($BB100&lt;Search!$R$7,"",1))</f>
        <v/>
      </c>
      <c r="AD100" s="45" t="str">
        <f>IF(COUNTIF($A100:$AC100,"n")&gt;0,"",IF(SUM($A100:$AC100)=COUNTA(Search!$C$4:$C$8,Search!$F$4:$F$8,Search!$I$4:$I$6,Search!$I$8,Search!$L$4:$L$8,Search!$O$4:$O$8,Search!$R$4:$R$7,Search!$U$4:$U$7)-COUNTIF(Search!$C$4:$U$7,"n"),1+LARGE($AD$1:AD99,1),""))</f>
        <v/>
      </c>
      <c r="AE100" s="45" t="str">
        <f t="shared" si="3"/>
        <v/>
      </c>
      <c r="AF100" s="45" t="str">
        <f>IF(AD100="","",COUNTIF($AE$1:$AE99,$AE100)+RANK($AE100,$AE$2:$AE$10540,1))</f>
        <v/>
      </c>
      <c r="AG100" s="45" t="str">
        <f t="shared" si="4"/>
        <v/>
      </c>
      <c r="AH100" s="45" t="str">
        <f>IF($AD100="","",COUNTIF($AG$1:$AG99,$AG100)+RANK($AG100,$AG$1:$AG$10539,0))</f>
        <v/>
      </c>
      <c r="AI100" s="10" t="str">
        <f t="shared" si="5"/>
        <v>1975-76 O-Pee-Chee NHL #187 Dave Dunn TOR    /   $</v>
      </c>
      <c r="AJ100" s="11">
        <v>1975</v>
      </c>
      <c r="AK100" s="17">
        <v>76</v>
      </c>
      <c r="AL100" s="12" t="s">
        <v>80</v>
      </c>
      <c r="AM100" s="10">
        <v>187</v>
      </c>
      <c r="AN100" s="12" t="s">
        <v>92</v>
      </c>
      <c r="AO100" s="9" t="s">
        <v>1904</v>
      </c>
      <c r="AP100" s="9"/>
      <c r="AQ100" s="9"/>
      <c r="AR100" s="14" t="s">
        <v>2131</v>
      </c>
      <c r="AS100" s="9"/>
      <c r="AT100" s="9"/>
      <c r="AU100" s="9"/>
      <c r="AV100" s="13"/>
      <c r="AW100" s="13"/>
      <c r="AX100" s="9"/>
      <c r="AY100" s="9"/>
      <c r="AZ100" s="9"/>
      <c r="BA100" s="33"/>
      <c r="BB100" s="33"/>
      <c r="BC100" s="36"/>
      <c r="BD100" s="12" t="s">
        <v>1771</v>
      </c>
    </row>
    <row r="101" spans="1:56" s="12" customFormat="1" x14ac:dyDescent="0.2">
      <c r="A101" s="9" t="str">
        <f>IF(Search!$C$5="","",IF(COUNTA(Inventory!$AP101)=1,1,""))</f>
        <v/>
      </c>
      <c r="B101" s="9" t="str">
        <f>IF(Search!$C$4="","",IF(ISNUMBER(SEARCH(Search!$C$4,$AR101))=TRUE,1,""))</f>
        <v/>
      </c>
      <c r="C101" s="9" t="str">
        <f>IF(Search!$C$6="x",IF(COUNTA($AQ101)=1,1,"N"),IF(COUNTA($AQ101)=1,"N",""))</f>
        <v/>
      </c>
      <c r="D101" s="9" t="str">
        <f>IF(Search!$O$8="","",IF(ISNUMBER(SEARCH(Search!$O$8,$BD101))=TRUE,1,""))</f>
        <v/>
      </c>
      <c r="E101" s="9" t="str">
        <f>IF(Search!$C$7="","",IF(ISNUMBER(SEARCH(Search!$C$7,$AN101))=TRUE,1,""))</f>
        <v/>
      </c>
      <c r="F101" s="9" t="str">
        <f>IF(Search!$C$8="","",IF(ISNUMBER(SEARCH(Search!$C$8,$AO101))=TRUE,1,""))</f>
        <v/>
      </c>
      <c r="G101" s="9" t="str">
        <f>IF(Search!$F$4="","",IF(Inventory!$AJ101&lt;Search!$F$4,"",1))</f>
        <v/>
      </c>
      <c r="H101" s="9" t="str">
        <f>IF(Search!$F$5="","",IF(Inventory!$AJ101&gt;Search!$F$5,"",1))</f>
        <v/>
      </c>
      <c r="I101" s="9" t="str">
        <f>IF(Search!$F$7="","",IF(Search!$F$8="",IF(ISNUMBER(SEARCH(Search!$F$7,$AL101))=TRUE,1,""),""))</f>
        <v/>
      </c>
      <c r="J101" s="9" t="str">
        <f>IF($AL101=Search!$F$8,1,"")</f>
        <v/>
      </c>
      <c r="K101" s="9" t="str">
        <f>IF(Search!$I$4="","",IF(COUNTA($AS101)=1,IF(Search!$I$4="N","N",1),""))</f>
        <v/>
      </c>
      <c r="L101" s="9" t="str">
        <f>IF(Search!$I$5="","",IF($AS101="RC",1,""))</f>
        <v/>
      </c>
      <c r="M101" s="9" t="str">
        <f>IF(Search!$I$6="","",IF($AS101="RCP",1,""))</f>
        <v/>
      </c>
      <c r="N101" s="9" t="str">
        <f>IF(Search!$I$8="","",IF(COUNTA($AT101)=1,IF(Search!$I$8="N","N",1),""))</f>
        <v/>
      </c>
      <c r="O101" s="9" t="str">
        <f>IF(Search!$L$4="","",IF(COUNTA($AU101)=1,IF(Search!$L$4="N","N",1),""))</f>
        <v/>
      </c>
      <c r="P101" s="9" t="str">
        <f>IF(Search!$L$5="","",IF(ISNUMBER(SEARCH("Jersey",$AU101))=TRUE,IF(Search!$L$5="N","N",1),""))</f>
        <v/>
      </c>
      <c r="Q101" s="9" t="str">
        <f>IF(Search!$L$6="","",IF(ISNUMBER(SEARCH("Patch",$AU101))=TRUE,IF(Search!$L$6="N","N",1),""))</f>
        <v/>
      </c>
      <c r="R101" s="9" t="str">
        <f>IF(Search!$L$7="","",IF(ISNUMBER(SEARCH("Shield",$AU101))=TRUE,IF(Search!$L$7="N","N",1),""))</f>
        <v/>
      </c>
      <c r="S101" s="9" t="str">
        <f>IF(Search!$L$8="","",IF(ISNUMBER(SEARCH("Stick",$AU101))=TRUE,IF(Search!$L$8="N","N",1),""))</f>
        <v/>
      </c>
      <c r="T101" s="9" t="str">
        <f>IF(Search!$O$4="","",IF(COUNTA($AW101)=1,IF(Search!$O$4="N","N",1),""))</f>
        <v/>
      </c>
      <c r="U101" s="9" t="str">
        <f>IF(Search!$O$5="","",IF($AW101="","",IF($AW101&lt;Search!$O$5,"",1)))</f>
        <v/>
      </c>
      <c r="V101" s="9" t="str">
        <f>IF(Search!$O$6="","",IF($AW101="","",IF($AW101&gt;Search!$O$6,"",1)))</f>
        <v/>
      </c>
      <c r="W101" s="9" t="str">
        <f>IF(Search!$U$4="","",IF($AX101="","",1))</f>
        <v/>
      </c>
      <c r="X101" s="9" t="str">
        <f>IF(Search!$U$5="","",IF(ISNUMBER(SEARCH(Search!$U$5,$AX101))=TRUE,IF(Search!$U$5="N","N",1),""))</f>
        <v/>
      </c>
      <c r="Y101" s="9" t="str">
        <f>IF(Search!$U$6="","",IF($AY101&lt;Search!$U$6,"",1))</f>
        <v/>
      </c>
      <c r="Z101" s="9" t="str">
        <f>IF(Search!$R$4="","",IF(Inventory!$BA101&lt;Search!$R$4,"",1))</f>
        <v/>
      </c>
      <c r="AA101" s="9" t="str">
        <f>IF(Search!$R$5="","",IF($BA101&gt;Search!$R$5,"",1))</f>
        <v/>
      </c>
      <c r="AB101" s="9" t="str">
        <f>IF(Search!$R$6="","",IF($BB101&lt;Search!$R$6,"",1))</f>
        <v/>
      </c>
      <c r="AC101" s="9" t="str">
        <f>IF(Search!$R$7="","",IF($BB101&lt;Search!$R$7,"",1))</f>
        <v/>
      </c>
      <c r="AD101" s="45" t="str">
        <f>IF(COUNTIF($A101:$AC101,"n")&gt;0,"",IF(SUM($A101:$AC101)=COUNTA(Search!$C$4:$C$8,Search!$F$4:$F$8,Search!$I$4:$I$6,Search!$I$8,Search!$L$4:$L$8,Search!$O$4:$O$8,Search!$R$4:$R$7,Search!$U$4:$U$7)-COUNTIF(Search!$C$4:$U$7,"n"),1+LARGE($AD$1:AD100,1),""))</f>
        <v/>
      </c>
      <c r="AE101" s="45" t="str">
        <f t="shared" si="3"/>
        <v/>
      </c>
      <c r="AF101" s="45" t="str">
        <f>IF(AD101="","",COUNTIF($AE$1:$AE100,$AE101)+RANK($AE101,$AE$2:$AE$10540,1))</f>
        <v/>
      </c>
      <c r="AG101" s="45" t="str">
        <f t="shared" si="4"/>
        <v/>
      </c>
      <c r="AH101" s="45" t="str">
        <f>IF($AD101="","",COUNTIF($AG$1:$AG100,$AG101)+RANK($AG101,$AG$1:$AG$10539,0))</f>
        <v/>
      </c>
      <c r="AI101" s="10" t="str">
        <f t="shared" si="5"/>
        <v>1975-76 O-Pee-Chee NHL #203 Gord McRae TOR    /   $</v>
      </c>
      <c r="AJ101" s="11">
        <v>1975</v>
      </c>
      <c r="AK101" s="17">
        <v>76</v>
      </c>
      <c r="AL101" s="12" t="s">
        <v>80</v>
      </c>
      <c r="AM101" s="10">
        <v>203</v>
      </c>
      <c r="AN101" s="12" t="s">
        <v>93</v>
      </c>
      <c r="AO101" s="9" t="s">
        <v>1904</v>
      </c>
      <c r="AP101" s="9"/>
      <c r="AQ101" s="9"/>
      <c r="AR101" s="14" t="s">
        <v>2131</v>
      </c>
      <c r="AS101" s="9"/>
      <c r="AT101" s="9"/>
      <c r="AU101" s="9"/>
      <c r="AV101" s="13"/>
      <c r="AW101" s="13"/>
      <c r="AX101" s="9"/>
      <c r="AY101" s="9"/>
      <c r="AZ101" s="9"/>
      <c r="BA101" s="33"/>
      <c r="BB101" s="33"/>
      <c r="BC101" s="36"/>
      <c r="BD101" s="12" t="s">
        <v>1771</v>
      </c>
    </row>
    <row r="102" spans="1:56" s="12" customFormat="1" x14ac:dyDescent="0.2">
      <c r="A102" s="9" t="str">
        <f>IF(Search!$C$5="","",IF(COUNTA(Inventory!$AP102)=1,1,""))</f>
        <v/>
      </c>
      <c r="B102" s="9" t="str">
        <f>IF(Search!$C$4="","",IF(ISNUMBER(SEARCH(Search!$C$4,$AR102))=TRUE,1,""))</f>
        <v/>
      </c>
      <c r="C102" s="9" t="str">
        <f>IF(Search!$C$6="x",IF(COUNTA($AQ102)=1,1,"N"),IF(COUNTA($AQ102)=1,"N",""))</f>
        <v/>
      </c>
      <c r="D102" s="9" t="str">
        <f>IF(Search!$O$8="","",IF(ISNUMBER(SEARCH(Search!$O$8,$BD102))=TRUE,1,""))</f>
        <v/>
      </c>
      <c r="E102" s="9" t="str">
        <f>IF(Search!$C$7="","",IF(ISNUMBER(SEARCH(Search!$C$7,$AN102))=TRUE,1,""))</f>
        <v/>
      </c>
      <c r="F102" s="9" t="str">
        <f>IF(Search!$C$8="","",IF(ISNUMBER(SEARCH(Search!$C$8,$AO102))=TRUE,1,""))</f>
        <v/>
      </c>
      <c r="G102" s="9" t="str">
        <f>IF(Search!$F$4="","",IF(Inventory!$AJ102&lt;Search!$F$4,"",1))</f>
        <v/>
      </c>
      <c r="H102" s="9" t="str">
        <f>IF(Search!$F$5="","",IF(Inventory!$AJ102&gt;Search!$F$5,"",1))</f>
        <v/>
      </c>
      <c r="I102" s="9" t="str">
        <f>IF(Search!$F$7="","",IF(Search!$F$8="",IF(ISNUMBER(SEARCH(Search!$F$7,$AL102))=TRUE,1,""),""))</f>
        <v/>
      </c>
      <c r="J102" s="9" t="str">
        <f>IF($AL102=Search!$F$8,1,"")</f>
        <v/>
      </c>
      <c r="K102" s="9" t="str">
        <f>IF(Search!$I$4="","",IF(COUNTA($AS102)=1,IF(Search!$I$4="N","N",1),""))</f>
        <v/>
      </c>
      <c r="L102" s="9" t="str">
        <f>IF(Search!$I$5="","",IF($AS102="RC",1,""))</f>
        <v/>
      </c>
      <c r="M102" s="9" t="str">
        <f>IF(Search!$I$6="","",IF($AS102="RCP",1,""))</f>
        <v/>
      </c>
      <c r="N102" s="9" t="str">
        <f>IF(Search!$I$8="","",IF(COUNTA($AT102)=1,IF(Search!$I$8="N","N",1),""))</f>
        <v/>
      </c>
      <c r="O102" s="9" t="str">
        <f>IF(Search!$L$4="","",IF(COUNTA($AU102)=1,IF(Search!$L$4="N","N",1),""))</f>
        <v/>
      </c>
      <c r="P102" s="9" t="str">
        <f>IF(Search!$L$5="","",IF(ISNUMBER(SEARCH("Jersey",$AU102))=TRUE,IF(Search!$L$5="N","N",1),""))</f>
        <v/>
      </c>
      <c r="Q102" s="9" t="str">
        <f>IF(Search!$L$6="","",IF(ISNUMBER(SEARCH("Patch",$AU102))=TRUE,IF(Search!$L$6="N","N",1),""))</f>
        <v/>
      </c>
      <c r="R102" s="9" t="str">
        <f>IF(Search!$L$7="","",IF(ISNUMBER(SEARCH("Shield",$AU102))=TRUE,IF(Search!$L$7="N","N",1),""))</f>
        <v/>
      </c>
      <c r="S102" s="9" t="str">
        <f>IF(Search!$L$8="","",IF(ISNUMBER(SEARCH("Stick",$AU102))=TRUE,IF(Search!$L$8="N","N",1),""))</f>
        <v/>
      </c>
      <c r="T102" s="9" t="str">
        <f>IF(Search!$O$4="","",IF(COUNTA($AW102)=1,IF(Search!$O$4="N","N",1),""))</f>
        <v/>
      </c>
      <c r="U102" s="9" t="str">
        <f>IF(Search!$O$5="","",IF($AW102="","",IF($AW102&lt;Search!$O$5,"",1)))</f>
        <v/>
      </c>
      <c r="V102" s="9" t="str">
        <f>IF(Search!$O$6="","",IF($AW102="","",IF($AW102&gt;Search!$O$6,"",1)))</f>
        <v/>
      </c>
      <c r="W102" s="9" t="str">
        <f>IF(Search!$U$4="","",IF($AX102="","",1))</f>
        <v/>
      </c>
      <c r="X102" s="9" t="str">
        <f>IF(Search!$U$5="","",IF(ISNUMBER(SEARCH(Search!$U$5,$AX102))=TRUE,IF(Search!$U$5="N","N",1),""))</f>
        <v/>
      </c>
      <c r="Y102" s="9" t="str">
        <f>IF(Search!$U$6="","",IF($AY102&lt;Search!$U$6,"",1))</f>
        <v/>
      </c>
      <c r="Z102" s="9" t="str">
        <f>IF(Search!$R$4="","",IF(Inventory!$BA102&lt;Search!$R$4,"",1))</f>
        <v/>
      </c>
      <c r="AA102" s="9" t="str">
        <f>IF(Search!$R$5="","",IF($BA102&gt;Search!$R$5,"",1))</f>
        <v/>
      </c>
      <c r="AB102" s="9" t="str">
        <f>IF(Search!$R$6="","",IF($BB102&lt;Search!$R$6,"",1))</f>
        <v/>
      </c>
      <c r="AC102" s="9" t="str">
        <f>IF(Search!$R$7="","",IF($BB102&lt;Search!$R$7,"",1))</f>
        <v/>
      </c>
      <c r="AD102" s="45" t="str">
        <f>IF(COUNTIF($A102:$AC102,"n")&gt;0,"",IF(SUM($A102:$AC102)=COUNTA(Search!$C$4:$C$8,Search!$F$4:$F$8,Search!$I$4:$I$6,Search!$I$8,Search!$L$4:$L$8,Search!$O$4:$O$8,Search!$R$4:$R$7,Search!$U$4:$U$7)-COUNTIF(Search!$C$4:$U$7,"n"),1+LARGE($AD$1:AD101,1),""))</f>
        <v/>
      </c>
      <c r="AE102" s="45" t="str">
        <f t="shared" si="3"/>
        <v/>
      </c>
      <c r="AF102" s="45" t="str">
        <f>IF(AD102="","",COUNTIF($AE$1:$AE101,$AE102)+RANK($AE102,$AE$2:$AE$10540,1))</f>
        <v/>
      </c>
      <c r="AG102" s="45" t="str">
        <f t="shared" si="4"/>
        <v/>
      </c>
      <c r="AH102" s="45" t="str">
        <f>IF($AD102="","",COUNTIF($AG$1:$AG101,$AG102)+RANK($AG102,$AG$1:$AG$10539,0))</f>
        <v/>
      </c>
      <c r="AI102" s="10" t="str">
        <f t="shared" si="5"/>
        <v>1975-76 O-Pee-Chee NHL #229 Rod Seiling TOR    /   $</v>
      </c>
      <c r="AJ102" s="11">
        <v>1975</v>
      </c>
      <c r="AK102" s="17">
        <v>76</v>
      </c>
      <c r="AL102" s="12" t="s">
        <v>80</v>
      </c>
      <c r="AM102" s="10">
        <v>229</v>
      </c>
      <c r="AN102" s="12" t="s">
        <v>94</v>
      </c>
      <c r="AO102" s="9" t="s">
        <v>1904</v>
      </c>
      <c r="AP102" s="9"/>
      <c r="AQ102" s="9"/>
      <c r="AR102" s="14" t="s">
        <v>2131</v>
      </c>
      <c r="AS102" s="9"/>
      <c r="AT102" s="9"/>
      <c r="AU102" s="9"/>
      <c r="AV102" s="13"/>
      <c r="AW102" s="13"/>
      <c r="AX102" s="9"/>
      <c r="AY102" s="9"/>
      <c r="AZ102" s="9"/>
      <c r="BA102" s="33"/>
      <c r="BB102" s="33"/>
      <c r="BC102" s="36"/>
      <c r="BD102" s="12" t="s">
        <v>1771</v>
      </c>
    </row>
    <row r="103" spans="1:56" s="12" customFormat="1" x14ac:dyDescent="0.2">
      <c r="A103" s="9" t="str">
        <f>IF(Search!$C$5="","",IF(COUNTA(Inventory!$AP103)=1,1,""))</f>
        <v/>
      </c>
      <c r="B103" s="9" t="str">
        <f>IF(Search!$C$4="","",IF(ISNUMBER(SEARCH(Search!$C$4,$AR103))=TRUE,1,""))</f>
        <v/>
      </c>
      <c r="C103" s="9" t="str">
        <f>IF(Search!$C$6="x",IF(COUNTA($AQ103)=1,1,"N"),IF(COUNTA($AQ103)=1,"N",""))</f>
        <v/>
      </c>
      <c r="D103" s="9" t="str">
        <f>IF(Search!$O$8="","",IF(ISNUMBER(SEARCH(Search!$O$8,$BD103))=TRUE,1,""))</f>
        <v/>
      </c>
      <c r="E103" s="9" t="str">
        <f>IF(Search!$C$7="","",IF(ISNUMBER(SEARCH(Search!$C$7,$AN103))=TRUE,1,""))</f>
        <v/>
      </c>
      <c r="F103" s="9" t="str">
        <f>IF(Search!$C$8="","",IF(ISNUMBER(SEARCH(Search!$C$8,$AO103))=TRUE,1,""))</f>
        <v/>
      </c>
      <c r="G103" s="9" t="str">
        <f>IF(Search!$F$4="","",IF(Inventory!$AJ103&lt;Search!$F$4,"",1))</f>
        <v/>
      </c>
      <c r="H103" s="9" t="str">
        <f>IF(Search!$F$5="","",IF(Inventory!$AJ103&gt;Search!$F$5,"",1))</f>
        <v/>
      </c>
      <c r="I103" s="9" t="str">
        <f>IF(Search!$F$7="","",IF(Search!$F$8="",IF(ISNUMBER(SEARCH(Search!$F$7,$AL103))=TRUE,1,""),""))</f>
        <v/>
      </c>
      <c r="J103" s="9" t="str">
        <f>IF($AL103=Search!$F$8,1,"")</f>
        <v/>
      </c>
      <c r="K103" s="9" t="str">
        <f>IF(Search!$I$4="","",IF(COUNTA($AS103)=1,IF(Search!$I$4="N","N",1),""))</f>
        <v/>
      </c>
      <c r="L103" s="9" t="str">
        <f>IF(Search!$I$5="","",IF($AS103="RC",1,""))</f>
        <v/>
      </c>
      <c r="M103" s="9" t="str">
        <f>IF(Search!$I$6="","",IF($AS103="RCP",1,""))</f>
        <v/>
      </c>
      <c r="N103" s="9" t="str">
        <f>IF(Search!$I$8="","",IF(COUNTA($AT103)=1,IF(Search!$I$8="N","N",1),""))</f>
        <v/>
      </c>
      <c r="O103" s="9" t="str">
        <f>IF(Search!$L$4="","",IF(COUNTA($AU103)=1,IF(Search!$L$4="N","N",1),""))</f>
        <v/>
      </c>
      <c r="P103" s="9" t="str">
        <f>IF(Search!$L$5="","",IF(ISNUMBER(SEARCH("Jersey",$AU103))=TRUE,IF(Search!$L$5="N","N",1),""))</f>
        <v/>
      </c>
      <c r="Q103" s="9" t="str">
        <f>IF(Search!$L$6="","",IF(ISNUMBER(SEARCH("Patch",$AU103))=TRUE,IF(Search!$L$6="N","N",1),""))</f>
        <v/>
      </c>
      <c r="R103" s="9" t="str">
        <f>IF(Search!$L$7="","",IF(ISNUMBER(SEARCH("Shield",$AU103))=TRUE,IF(Search!$L$7="N","N",1),""))</f>
        <v/>
      </c>
      <c r="S103" s="9" t="str">
        <f>IF(Search!$L$8="","",IF(ISNUMBER(SEARCH("Stick",$AU103))=TRUE,IF(Search!$L$8="N","N",1),""))</f>
        <v/>
      </c>
      <c r="T103" s="9" t="str">
        <f>IF(Search!$O$4="","",IF(COUNTA($AW103)=1,IF(Search!$O$4="N","N",1),""))</f>
        <v/>
      </c>
      <c r="U103" s="9" t="str">
        <f>IF(Search!$O$5="","",IF($AW103="","",IF($AW103&lt;Search!$O$5,"",1)))</f>
        <v/>
      </c>
      <c r="V103" s="9" t="str">
        <f>IF(Search!$O$6="","",IF($AW103="","",IF($AW103&gt;Search!$O$6,"",1)))</f>
        <v/>
      </c>
      <c r="W103" s="9" t="str">
        <f>IF(Search!$U$4="","",IF($AX103="","",1))</f>
        <v/>
      </c>
      <c r="X103" s="9" t="str">
        <f>IF(Search!$U$5="","",IF(ISNUMBER(SEARCH(Search!$U$5,$AX103))=TRUE,IF(Search!$U$5="N","N",1),""))</f>
        <v/>
      </c>
      <c r="Y103" s="9" t="str">
        <f>IF(Search!$U$6="","",IF($AY103&lt;Search!$U$6,"",1))</f>
        <v/>
      </c>
      <c r="Z103" s="9" t="str">
        <f>IF(Search!$R$4="","",IF(Inventory!$BA103&lt;Search!$R$4,"",1))</f>
        <v/>
      </c>
      <c r="AA103" s="9" t="str">
        <f>IF(Search!$R$5="","",IF($BA103&gt;Search!$R$5,"",1))</f>
        <v/>
      </c>
      <c r="AB103" s="9" t="str">
        <f>IF(Search!$R$6="","",IF($BB103&lt;Search!$R$6,"",1))</f>
        <v/>
      </c>
      <c r="AC103" s="9" t="str">
        <f>IF(Search!$R$7="","",IF($BB103&lt;Search!$R$7,"",1))</f>
        <v/>
      </c>
      <c r="AD103" s="45" t="str">
        <f>IF(COUNTIF($A103:$AC103,"n")&gt;0,"",IF(SUM($A103:$AC103)=COUNTA(Search!$C$4:$C$8,Search!$F$4:$F$8,Search!$I$4:$I$6,Search!$I$8,Search!$L$4:$L$8,Search!$O$4:$O$8,Search!$R$4:$R$7,Search!$U$4:$U$7)-COUNTIF(Search!$C$4:$U$7,"n"),1+LARGE($AD$1:AD102,1),""))</f>
        <v/>
      </c>
      <c r="AE103" s="45" t="str">
        <f t="shared" si="3"/>
        <v/>
      </c>
      <c r="AF103" s="45" t="str">
        <f>IF(AD103="","",COUNTIF($AE$1:$AE102,$AE103)+RANK($AE103,$AE$2:$AE$10540,1))</f>
        <v/>
      </c>
      <c r="AG103" s="45" t="str">
        <f t="shared" si="4"/>
        <v/>
      </c>
      <c r="AH103" s="45" t="str">
        <f>IF($AD103="","",COUNTIF($AG$1:$AG102,$AG103)+RANK($AG103,$AG$1:$AG$10539,0))</f>
        <v/>
      </c>
      <c r="AI103" s="10" t="str">
        <f t="shared" si="5"/>
        <v>1975-76 O-Pee-Chee NHL #245 Bob Neely TOR    /   $</v>
      </c>
      <c r="AJ103" s="11">
        <v>1975</v>
      </c>
      <c r="AK103" s="17">
        <v>76</v>
      </c>
      <c r="AL103" s="12" t="s">
        <v>80</v>
      </c>
      <c r="AM103" s="10">
        <v>245</v>
      </c>
      <c r="AN103" s="12" t="s">
        <v>85</v>
      </c>
      <c r="AO103" s="9" t="s">
        <v>1904</v>
      </c>
      <c r="AP103" s="9"/>
      <c r="AQ103" s="9"/>
      <c r="AR103" s="14" t="s">
        <v>2131</v>
      </c>
      <c r="AS103" s="9"/>
      <c r="AT103" s="9"/>
      <c r="AU103" s="9"/>
      <c r="AV103" s="13"/>
      <c r="AW103" s="13"/>
      <c r="AX103" s="9"/>
      <c r="AY103" s="9"/>
      <c r="AZ103" s="9"/>
      <c r="BA103" s="33"/>
      <c r="BB103" s="33"/>
      <c r="BC103" s="36"/>
      <c r="BD103" s="12" t="s">
        <v>1771</v>
      </c>
    </row>
    <row r="104" spans="1:56" s="12" customFormat="1" x14ac:dyDescent="0.2">
      <c r="A104" s="9" t="str">
        <f>IF(Search!$C$5="","",IF(COUNTA(Inventory!$AP104)=1,1,""))</f>
        <v/>
      </c>
      <c r="B104" s="9" t="str">
        <f>IF(Search!$C$4="","",IF(ISNUMBER(SEARCH(Search!$C$4,$AR104))=TRUE,1,""))</f>
        <v/>
      </c>
      <c r="C104" s="9" t="str">
        <f>IF(Search!$C$6="x",IF(COUNTA($AQ104)=1,1,"N"),IF(COUNTA($AQ104)=1,"N",""))</f>
        <v/>
      </c>
      <c r="D104" s="9" t="str">
        <f>IF(Search!$O$8="","",IF(ISNUMBER(SEARCH(Search!$O$8,$BD104))=TRUE,1,""))</f>
        <v/>
      </c>
      <c r="E104" s="9" t="str">
        <f>IF(Search!$C$7="","",IF(ISNUMBER(SEARCH(Search!$C$7,$AN104))=TRUE,1,""))</f>
        <v/>
      </c>
      <c r="F104" s="9" t="str">
        <f>IF(Search!$C$8="","",IF(ISNUMBER(SEARCH(Search!$C$8,$AO104))=TRUE,1,""))</f>
        <v/>
      </c>
      <c r="G104" s="9" t="str">
        <f>IF(Search!$F$4="","",IF(Inventory!$AJ104&lt;Search!$F$4,"",1))</f>
        <v/>
      </c>
      <c r="H104" s="9" t="str">
        <f>IF(Search!$F$5="","",IF(Inventory!$AJ104&gt;Search!$F$5,"",1))</f>
        <v/>
      </c>
      <c r="I104" s="9" t="str">
        <f>IF(Search!$F$7="","",IF(Search!$F$8="",IF(ISNUMBER(SEARCH(Search!$F$7,$AL104))=TRUE,1,""),""))</f>
        <v/>
      </c>
      <c r="J104" s="9" t="str">
        <f>IF($AL104=Search!$F$8,1,"")</f>
        <v/>
      </c>
      <c r="K104" s="9" t="str">
        <f>IF(Search!$I$4="","",IF(COUNTA($AS104)=1,IF(Search!$I$4="N","N",1),""))</f>
        <v/>
      </c>
      <c r="L104" s="9" t="str">
        <f>IF(Search!$I$5="","",IF($AS104="RC",1,""))</f>
        <v/>
      </c>
      <c r="M104" s="9" t="str">
        <f>IF(Search!$I$6="","",IF($AS104="RCP",1,""))</f>
        <v/>
      </c>
      <c r="N104" s="9" t="str">
        <f>IF(Search!$I$8="","",IF(COUNTA($AT104)=1,IF(Search!$I$8="N","N",1),""))</f>
        <v/>
      </c>
      <c r="O104" s="9" t="str">
        <f>IF(Search!$L$4="","",IF(COUNTA($AU104)=1,IF(Search!$L$4="N","N",1),""))</f>
        <v/>
      </c>
      <c r="P104" s="9" t="str">
        <f>IF(Search!$L$5="","",IF(ISNUMBER(SEARCH("Jersey",$AU104))=TRUE,IF(Search!$L$5="N","N",1),""))</f>
        <v/>
      </c>
      <c r="Q104" s="9" t="str">
        <f>IF(Search!$L$6="","",IF(ISNUMBER(SEARCH("Patch",$AU104))=TRUE,IF(Search!$L$6="N","N",1),""))</f>
        <v/>
      </c>
      <c r="R104" s="9" t="str">
        <f>IF(Search!$L$7="","",IF(ISNUMBER(SEARCH("Shield",$AU104))=TRUE,IF(Search!$L$7="N","N",1),""))</f>
        <v/>
      </c>
      <c r="S104" s="9" t="str">
        <f>IF(Search!$L$8="","",IF(ISNUMBER(SEARCH("Stick",$AU104))=TRUE,IF(Search!$L$8="N","N",1),""))</f>
        <v/>
      </c>
      <c r="T104" s="9" t="str">
        <f>IF(Search!$O$4="","",IF(COUNTA($AW104)=1,IF(Search!$O$4="N","N",1),""))</f>
        <v/>
      </c>
      <c r="U104" s="9" t="str">
        <f>IF(Search!$O$5="","",IF($AW104="","",IF($AW104&lt;Search!$O$5,"",1)))</f>
        <v/>
      </c>
      <c r="V104" s="9" t="str">
        <f>IF(Search!$O$6="","",IF($AW104="","",IF($AW104&gt;Search!$O$6,"",1)))</f>
        <v/>
      </c>
      <c r="W104" s="9" t="str">
        <f>IF(Search!$U$4="","",IF($AX104="","",1))</f>
        <v/>
      </c>
      <c r="X104" s="9" t="str">
        <f>IF(Search!$U$5="","",IF(ISNUMBER(SEARCH(Search!$U$5,$AX104))=TRUE,IF(Search!$U$5="N","N",1),""))</f>
        <v/>
      </c>
      <c r="Y104" s="9" t="str">
        <f>IF(Search!$U$6="","",IF($AY104&lt;Search!$U$6,"",1))</f>
        <v/>
      </c>
      <c r="Z104" s="9" t="str">
        <f>IF(Search!$R$4="","",IF(Inventory!$BA104&lt;Search!$R$4,"",1))</f>
        <v/>
      </c>
      <c r="AA104" s="9" t="str">
        <f>IF(Search!$R$5="","",IF($BA104&gt;Search!$R$5,"",1))</f>
        <v/>
      </c>
      <c r="AB104" s="9" t="str">
        <f>IF(Search!$R$6="","",IF($BB104&lt;Search!$R$6,"",1))</f>
        <v/>
      </c>
      <c r="AC104" s="9" t="str">
        <f>IF(Search!$R$7="","",IF($BB104&lt;Search!$R$7,"",1))</f>
        <v/>
      </c>
      <c r="AD104" s="45" t="str">
        <f>IF(COUNTIF($A104:$AC104,"n")&gt;0,"",IF(SUM($A104:$AC104)=COUNTA(Search!$C$4:$C$8,Search!$F$4:$F$8,Search!$I$4:$I$6,Search!$I$8,Search!$L$4:$L$8,Search!$O$4:$O$8,Search!$R$4:$R$7,Search!$U$4:$U$7)-COUNTIF(Search!$C$4:$U$7,"n"),1+LARGE($AD$1:AD103,1),""))</f>
        <v/>
      </c>
      <c r="AE104" s="45" t="str">
        <f t="shared" si="3"/>
        <v/>
      </c>
      <c r="AF104" s="45" t="str">
        <f>IF(AD104="","",COUNTIF($AE$1:$AE103,$AE104)+RANK($AE104,$AE$2:$AE$10540,1))</f>
        <v/>
      </c>
      <c r="AG104" s="45" t="str">
        <f t="shared" si="4"/>
        <v/>
      </c>
      <c r="AH104" s="45" t="str">
        <f>IF($AD104="","",COUNTIF($AG$1:$AG103,$AG104)+RANK($AG104,$AG$1:$AG$10539,0))</f>
        <v/>
      </c>
      <c r="AI104" s="10" t="str">
        <f t="shared" si="5"/>
        <v>1975-76 O-Pee-Chee NHL #265 Blaine Stoughton TOR    /   $</v>
      </c>
      <c r="AJ104" s="11">
        <v>1975</v>
      </c>
      <c r="AK104" s="17">
        <v>76</v>
      </c>
      <c r="AL104" s="12" t="s">
        <v>80</v>
      </c>
      <c r="AM104" s="10">
        <v>265</v>
      </c>
      <c r="AN104" s="12" t="s">
        <v>95</v>
      </c>
      <c r="AO104" s="9" t="s">
        <v>1904</v>
      </c>
      <c r="AP104" s="9"/>
      <c r="AQ104" s="9"/>
      <c r="AR104" s="14" t="s">
        <v>2131</v>
      </c>
      <c r="AS104" s="9"/>
      <c r="AT104" s="9"/>
      <c r="AU104" s="9"/>
      <c r="AV104" s="13"/>
      <c r="AW104" s="13"/>
      <c r="AX104" s="9"/>
      <c r="AY104" s="9"/>
      <c r="AZ104" s="9"/>
      <c r="BA104" s="33"/>
      <c r="BB104" s="33"/>
      <c r="BC104" s="36"/>
      <c r="BD104" s="12" t="s">
        <v>1771</v>
      </c>
    </row>
    <row r="105" spans="1:56" s="12" customFormat="1" x14ac:dyDescent="0.2">
      <c r="A105" s="9" t="str">
        <f>IF(Search!$C$5="","",IF(COUNTA(Inventory!$AP105)=1,1,""))</f>
        <v/>
      </c>
      <c r="B105" s="9" t="str">
        <f>IF(Search!$C$4="","",IF(ISNUMBER(SEARCH(Search!$C$4,$AR105))=TRUE,1,""))</f>
        <v/>
      </c>
      <c r="C105" s="9" t="str">
        <f>IF(Search!$C$6="x",IF(COUNTA($AQ105)=1,1,"N"),IF(COUNTA($AQ105)=1,"N",""))</f>
        <v/>
      </c>
      <c r="D105" s="9" t="str">
        <f>IF(Search!$O$8="","",IF(ISNUMBER(SEARCH(Search!$O$8,$BD105))=TRUE,1,""))</f>
        <v/>
      </c>
      <c r="E105" s="9" t="str">
        <f>IF(Search!$C$7="","",IF(ISNUMBER(SEARCH(Search!$C$7,$AN105))=TRUE,1,""))</f>
        <v/>
      </c>
      <c r="F105" s="9" t="str">
        <f>IF(Search!$C$8="","",IF(ISNUMBER(SEARCH(Search!$C$8,$AO105))=TRUE,1,""))</f>
        <v/>
      </c>
      <c r="G105" s="9" t="str">
        <f>IF(Search!$F$4="","",IF(Inventory!$AJ105&lt;Search!$F$4,"",1))</f>
        <v/>
      </c>
      <c r="H105" s="9" t="str">
        <f>IF(Search!$F$5="","",IF(Inventory!$AJ105&gt;Search!$F$5,"",1))</f>
        <v/>
      </c>
      <c r="I105" s="9" t="str">
        <f>IF(Search!$F$7="","",IF(Search!$F$8="",IF(ISNUMBER(SEARCH(Search!$F$7,$AL105))=TRUE,1,""),""))</f>
        <v/>
      </c>
      <c r="J105" s="9" t="str">
        <f>IF($AL105=Search!$F$8,1,"")</f>
        <v/>
      </c>
      <c r="K105" s="9" t="str">
        <f>IF(Search!$I$4="","",IF(COUNTA($AS105)=1,IF(Search!$I$4="N","N",1),""))</f>
        <v/>
      </c>
      <c r="L105" s="9" t="str">
        <f>IF(Search!$I$5="","",IF($AS105="RC",1,""))</f>
        <v/>
      </c>
      <c r="M105" s="9" t="str">
        <f>IF(Search!$I$6="","",IF($AS105="RCP",1,""))</f>
        <v/>
      </c>
      <c r="N105" s="9" t="str">
        <f>IF(Search!$I$8="","",IF(COUNTA($AT105)=1,IF(Search!$I$8="N","N",1),""))</f>
        <v/>
      </c>
      <c r="O105" s="9" t="str">
        <f>IF(Search!$L$4="","",IF(COUNTA($AU105)=1,IF(Search!$L$4="N","N",1),""))</f>
        <v/>
      </c>
      <c r="P105" s="9" t="str">
        <f>IF(Search!$L$5="","",IF(ISNUMBER(SEARCH("Jersey",$AU105))=TRUE,IF(Search!$L$5="N","N",1),""))</f>
        <v/>
      </c>
      <c r="Q105" s="9" t="str">
        <f>IF(Search!$L$6="","",IF(ISNUMBER(SEARCH("Patch",$AU105))=TRUE,IF(Search!$L$6="N","N",1),""))</f>
        <v/>
      </c>
      <c r="R105" s="9" t="str">
        <f>IF(Search!$L$7="","",IF(ISNUMBER(SEARCH("Shield",$AU105))=TRUE,IF(Search!$L$7="N","N",1),""))</f>
        <v/>
      </c>
      <c r="S105" s="9" t="str">
        <f>IF(Search!$L$8="","",IF(ISNUMBER(SEARCH("Stick",$AU105))=TRUE,IF(Search!$L$8="N","N",1),""))</f>
        <v/>
      </c>
      <c r="T105" s="9" t="str">
        <f>IF(Search!$O$4="","",IF(COUNTA($AW105)=1,IF(Search!$O$4="N","N",1),""))</f>
        <v/>
      </c>
      <c r="U105" s="9" t="str">
        <f>IF(Search!$O$5="","",IF($AW105="","",IF($AW105&lt;Search!$O$5,"",1)))</f>
        <v/>
      </c>
      <c r="V105" s="9" t="str">
        <f>IF(Search!$O$6="","",IF($AW105="","",IF($AW105&gt;Search!$O$6,"",1)))</f>
        <v/>
      </c>
      <c r="W105" s="9" t="str">
        <f>IF(Search!$U$4="","",IF($AX105="","",1))</f>
        <v/>
      </c>
      <c r="X105" s="9" t="str">
        <f>IF(Search!$U$5="","",IF(ISNUMBER(SEARCH(Search!$U$5,$AX105))=TRUE,IF(Search!$U$5="N","N",1),""))</f>
        <v/>
      </c>
      <c r="Y105" s="9" t="str">
        <f>IF(Search!$U$6="","",IF($AY105&lt;Search!$U$6,"",1))</f>
        <v/>
      </c>
      <c r="Z105" s="9" t="str">
        <f>IF(Search!$R$4="","",IF(Inventory!$BA105&lt;Search!$R$4,"",1))</f>
        <v/>
      </c>
      <c r="AA105" s="9" t="str">
        <f>IF(Search!$R$5="","",IF($BA105&gt;Search!$R$5,"",1))</f>
        <v/>
      </c>
      <c r="AB105" s="9" t="str">
        <f>IF(Search!$R$6="","",IF($BB105&lt;Search!$R$6,"",1))</f>
        <v/>
      </c>
      <c r="AC105" s="9" t="str">
        <f>IF(Search!$R$7="","",IF($BB105&lt;Search!$R$7,"",1))</f>
        <v/>
      </c>
      <c r="AD105" s="45" t="str">
        <f>IF(COUNTIF($A105:$AC105,"n")&gt;0,"",IF(SUM($A105:$AC105)=COUNTA(Search!$C$4:$C$8,Search!$F$4:$F$8,Search!$I$4:$I$6,Search!$I$8,Search!$L$4:$L$8,Search!$O$4:$O$8,Search!$R$4:$R$7,Search!$U$4:$U$7)-COUNTIF(Search!$C$4:$U$7,"n"),1+LARGE($AD$1:AD104,1),""))</f>
        <v/>
      </c>
      <c r="AE105" s="45" t="str">
        <f t="shared" si="3"/>
        <v/>
      </c>
      <c r="AF105" s="45" t="str">
        <f>IF(AD105="","",COUNTIF($AE$1:$AE104,$AE105)+RANK($AE105,$AE$2:$AE$10540,1))</f>
        <v/>
      </c>
      <c r="AG105" s="45" t="str">
        <f t="shared" si="4"/>
        <v/>
      </c>
      <c r="AH105" s="45" t="str">
        <f>IF($AD105="","",COUNTIF($AG$1:$AG104,$AG105)+RANK($AG105,$AG$1:$AG$10539,0))</f>
        <v/>
      </c>
      <c r="AI105" s="10" t="str">
        <f t="shared" si="5"/>
        <v>1975-76 O-Pee-Chee NHL #283 Borje Salming TOR    /   $</v>
      </c>
      <c r="AJ105" s="11">
        <v>1975</v>
      </c>
      <c r="AK105" s="17">
        <v>76</v>
      </c>
      <c r="AL105" s="12" t="s">
        <v>80</v>
      </c>
      <c r="AM105" s="10">
        <v>283</v>
      </c>
      <c r="AN105" s="12" t="s">
        <v>84</v>
      </c>
      <c r="AO105" s="9" t="s">
        <v>1904</v>
      </c>
      <c r="AP105" s="9"/>
      <c r="AQ105" s="9"/>
      <c r="AR105" s="14" t="s">
        <v>2131</v>
      </c>
      <c r="AS105" s="9"/>
      <c r="AT105" s="9"/>
      <c r="AU105" s="9"/>
      <c r="AV105" s="13"/>
      <c r="AW105" s="13"/>
      <c r="AX105" s="9"/>
      <c r="AY105" s="9"/>
      <c r="AZ105" s="9"/>
      <c r="BA105" s="33"/>
      <c r="BB105" s="33"/>
      <c r="BC105" s="36"/>
      <c r="BD105" s="12" t="s">
        <v>1771</v>
      </c>
    </row>
    <row r="106" spans="1:56" s="12" customFormat="1" x14ac:dyDescent="0.2">
      <c r="A106" s="9" t="str">
        <f>IF(Search!$C$5="","",IF(COUNTA(Inventory!$AP106)=1,1,""))</f>
        <v/>
      </c>
      <c r="B106" s="9" t="str">
        <f>IF(Search!$C$4="","",IF(ISNUMBER(SEARCH(Search!$C$4,$AR106))=TRUE,1,""))</f>
        <v/>
      </c>
      <c r="C106" s="9" t="str">
        <f>IF(Search!$C$6="x",IF(COUNTA($AQ106)=1,1,"N"),IF(COUNTA($AQ106)=1,"N",""))</f>
        <v/>
      </c>
      <c r="D106" s="9" t="str">
        <f>IF(Search!$O$8="","",IF(ISNUMBER(SEARCH(Search!$O$8,$BD106))=TRUE,1,""))</f>
        <v/>
      </c>
      <c r="E106" s="9" t="str">
        <f>IF(Search!$C$7="","",IF(ISNUMBER(SEARCH(Search!$C$7,$AN106))=TRUE,1,""))</f>
        <v/>
      </c>
      <c r="F106" s="9" t="str">
        <f>IF(Search!$C$8="","",IF(ISNUMBER(SEARCH(Search!$C$8,$AO106))=TRUE,1,""))</f>
        <v/>
      </c>
      <c r="G106" s="9" t="str">
        <f>IF(Search!$F$4="","",IF(Inventory!$AJ106&lt;Search!$F$4,"",1))</f>
        <v/>
      </c>
      <c r="H106" s="9" t="str">
        <f>IF(Search!$F$5="","",IF(Inventory!$AJ106&gt;Search!$F$5,"",1))</f>
        <v/>
      </c>
      <c r="I106" s="9" t="str">
        <f>IF(Search!$F$7="","",IF(Search!$F$8="",IF(ISNUMBER(SEARCH(Search!$F$7,$AL106))=TRUE,1,""),""))</f>
        <v/>
      </c>
      <c r="J106" s="9" t="str">
        <f>IF($AL106=Search!$F$8,1,"")</f>
        <v/>
      </c>
      <c r="K106" s="9" t="str">
        <f>IF(Search!$I$4="","",IF(COUNTA($AS106)=1,IF(Search!$I$4="N","N",1),""))</f>
        <v/>
      </c>
      <c r="L106" s="9" t="str">
        <f>IF(Search!$I$5="","",IF($AS106="RC",1,""))</f>
        <v/>
      </c>
      <c r="M106" s="9" t="str">
        <f>IF(Search!$I$6="","",IF($AS106="RCP",1,""))</f>
        <v/>
      </c>
      <c r="N106" s="9" t="str">
        <f>IF(Search!$I$8="","",IF(COUNTA($AT106)=1,IF(Search!$I$8="N","N",1),""))</f>
        <v/>
      </c>
      <c r="O106" s="9" t="str">
        <f>IF(Search!$L$4="","",IF(COUNTA($AU106)=1,IF(Search!$L$4="N","N",1),""))</f>
        <v/>
      </c>
      <c r="P106" s="9" t="str">
        <f>IF(Search!$L$5="","",IF(ISNUMBER(SEARCH("Jersey",$AU106))=TRUE,IF(Search!$L$5="N","N",1),""))</f>
        <v/>
      </c>
      <c r="Q106" s="9" t="str">
        <f>IF(Search!$L$6="","",IF(ISNUMBER(SEARCH("Patch",$AU106))=TRUE,IF(Search!$L$6="N","N",1),""))</f>
        <v/>
      </c>
      <c r="R106" s="9" t="str">
        <f>IF(Search!$L$7="","",IF(ISNUMBER(SEARCH("Shield",$AU106))=TRUE,IF(Search!$L$7="N","N",1),""))</f>
        <v/>
      </c>
      <c r="S106" s="9" t="str">
        <f>IF(Search!$L$8="","",IF(ISNUMBER(SEARCH("Stick",$AU106))=TRUE,IF(Search!$L$8="N","N",1),""))</f>
        <v/>
      </c>
      <c r="T106" s="9" t="str">
        <f>IF(Search!$O$4="","",IF(COUNTA($AW106)=1,IF(Search!$O$4="N","N",1),""))</f>
        <v/>
      </c>
      <c r="U106" s="9" t="str">
        <f>IF(Search!$O$5="","",IF($AW106="","",IF($AW106&lt;Search!$O$5,"",1)))</f>
        <v/>
      </c>
      <c r="V106" s="9" t="str">
        <f>IF(Search!$O$6="","",IF($AW106="","",IF($AW106&gt;Search!$O$6,"",1)))</f>
        <v/>
      </c>
      <c r="W106" s="9" t="str">
        <f>IF(Search!$U$4="","",IF($AX106="","",1))</f>
        <v/>
      </c>
      <c r="X106" s="9" t="str">
        <f>IF(Search!$U$5="","",IF(ISNUMBER(SEARCH(Search!$U$5,$AX106))=TRUE,IF(Search!$U$5="N","N",1),""))</f>
        <v/>
      </c>
      <c r="Y106" s="9" t="str">
        <f>IF(Search!$U$6="","",IF($AY106&lt;Search!$U$6,"",1))</f>
        <v/>
      </c>
      <c r="Z106" s="9" t="str">
        <f>IF(Search!$R$4="","",IF(Inventory!$BA106&lt;Search!$R$4,"",1))</f>
        <v/>
      </c>
      <c r="AA106" s="9" t="str">
        <f>IF(Search!$R$5="","",IF($BA106&gt;Search!$R$5,"",1))</f>
        <v/>
      </c>
      <c r="AB106" s="9" t="str">
        <f>IF(Search!$R$6="","",IF($BB106&lt;Search!$R$6,"",1))</f>
        <v/>
      </c>
      <c r="AC106" s="9" t="str">
        <f>IF(Search!$R$7="","",IF($BB106&lt;Search!$R$7,"",1))</f>
        <v/>
      </c>
      <c r="AD106" s="45" t="str">
        <f>IF(COUNTIF($A106:$AC106,"n")&gt;0,"",IF(SUM($A106:$AC106)=COUNTA(Search!$C$4:$C$8,Search!$F$4:$F$8,Search!$I$4:$I$6,Search!$I$8,Search!$L$4:$L$8,Search!$O$4:$O$8,Search!$R$4:$R$7,Search!$U$4:$U$7)-COUNTIF(Search!$C$4:$U$7,"n"),1+LARGE($AD$1:AD105,1),""))</f>
        <v/>
      </c>
      <c r="AE106" s="45" t="str">
        <f t="shared" si="3"/>
        <v/>
      </c>
      <c r="AF106" s="45" t="str">
        <f>IF(AD106="","",COUNTIF($AE$1:$AE105,$AE106)+RANK($AE106,$AE$2:$AE$10540,1))</f>
        <v/>
      </c>
      <c r="AG106" s="45" t="str">
        <f t="shared" si="4"/>
        <v/>
      </c>
      <c r="AH106" s="45" t="str">
        <f>IF($AD106="","",COUNTIF($AG$1:$AG105,$AG106)+RANK($AG106,$AG$1:$AG$10539,0))</f>
        <v/>
      </c>
      <c r="AI106" s="10" t="str">
        <f t="shared" si="5"/>
        <v>1975-76 O-Pee-Chee NHL #294 Borje Salming TOR    /   $</v>
      </c>
      <c r="AJ106" s="11">
        <v>1975</v>
      </c>
      <c r="AK106" s="17">
        <v>76</v>
      </c>
      <c r="AL106" s="12" t="s">
        <v>80</v>
      </c>
      <c r="AM106" s="10">
        <v>294</v>
      </c>
      <c r="AN106" s="12" t="s">
        <v>84</v>
      </c>
      <c r="AO106" s="9" t="s">
        <v>1904</v>
      </c>
      <c r="AP106" s="9"/>
      <c r="AQ106" s="9"/>
      <c r="AR106" s="14" t="s">
        <v>2131</v>
      </c>
      <c r="AS106" s="9"/>
      <c r="AT106" s="9"/>
      <c r="AU106" s="9"/>
      <c r="AV106" s="13"/>
      <c r="AW106" s="13"/>
      <c r="AX106" s="9"/>
      <c r="AY106" s="9"/>
      <c r="AZ106" s="9"/>
      <c r="BA106" s="33"/>
      <c r="BB106" s="33"/>
      <c r="BC106" s="36"/>
      <c r="BD106" s="12" t="s">
        <v>1771</v>
      </c>
    </row>
    <row r="107" spans="1:56" s="12" customFormat="1" x14ac:dyDescent="0.2">
      <c r="A107" s="9" t="str">
        <f>IF(Search!$C$5="","",IF(COUNTA(Inventory!$AP107)=1,1,""))</f>
        <v/>
      </c>
      <c r="B107" s="9" t="str">
        <f>IF(Search!$C$4="","",IF(ISNUMBER(SEARCH(Search!$C$4,$AR107))=TRUE,1,""))</f>
        <v/>
      </c>
      <c r="C107" s="9" t="str">
        <f>IF(Search!$C$6="x",IF(COUNTA($AQ107)=1,1,"N"),IF(COUNTA($AQ107)=1,"N",""))</f>
        <v/>
      </c>
      <c r="D107" s="9" t="str">
        <f>IF(Search!$O$8="","",IF(ISNUMBER(SEARCH(Search!$O$8,$BD107))=TRUE,1,""))</f>
        <v/>
      </c>
      <c r="E107" s="9" t="str">
        <f>IF(Search!$C$7="","",IF(ISNUMBER(SEARCH(Search!$C$7,$AN107))=TRUE,1,""))</f>
        <v/>
      </c>
      <c r="F107" s="9" t="str">
        <f>IF(Search!$C$8="","",IF(ISNUMBER(SEARCH(Search!$C$8,$AO107))=TRUE,1,""))</f>
        <v/>
      </c>
      <c r="G107" s="9" t="str">
        <f>IF(Search!$F$4="","",IF(Inventory!$AJ107&lt;Search!$F$4,"",1))</f>
        <v/>
      </c>
      <c r="H107" s="9" t="str">
        <f>IF(Search!$F$5="","",IF(Inventory!$AJ107&gt;Search!$F$5,"",1))</f>
        <v/>
      </c>
      <c r="I107" s="9" t="str">
        <f>IF(Search!$F$7="","",IF(Search!$F$8="",IF(ISNUMBER(SEARCH(Search!$F$7,$AL107))=TRUE,1,""),""))</f>
        <v/>
      </c>
      <c r="J107" s="9" t="str">
        <f>IF($AL107=Search!$F$8,1,"")</f>
        <v/>
      </c>
      <c r="K107" s="9" t="str">
        <f>IF(Search!$I$4="","",IF(COUNTA($AS107)=1,IF(Search!$I$4="N","N",1),""))</f>
        <v/>
      </c>
      <c r="L107" s="9" t="str">
        <f>IF(Search!$I$5="","",IF($AS107="RC",1,""))</f>
        <v/>
      </c>
      <c r="M107" s="9" t="str">
        <f>IF(Search!$I$6="","",IF($AS107="RCP",1,""))</f>
        <v/>
      </c>
      <c r="N107" s="9" t="str">
        <f>IF(Search!$I$8="","",IF(COUNTA($AT107)=1,IF(Search!$I$8="N","N",1),""))</f>
        <v/>
      </c>
      <c r="O107" s="9" t="str">
        <f>IF(Search!$L$4="","",IF(COUNTA($AU107)=1,IF(Search!$L$4="N","N",1),""))</f>
        <v/>
      </c>
      <c r="P107" s="9" t="str">
        <f>IF(Search!$L$5="","",IF(ISNUMBER(SEARCH("Jersey",$AU107))=TRUE,IF(Search!$L$5="N","N",1),""))</f>
        <v/>
      </c>
      <c r="Q107" s="9" t="str">
        <f>IF(Search!$L$6="","",IF(ISNUMBER(SEARCH("Patch",$AU107))=TRUE,IF(Search!$L$6="N","N",1),""))</f>
        <v/>
      </c>
      <c r="R107" s="9" t="str">
        <f>IF(Search!$L$7="","",IF(ISNUMBER(SEARCH("Shield",$AU107))=TRUE,IF(Search!$L$7="N","N",1),""))</f>
        <v/>
      </c>
      <c r="S107" s="9" t="str">
        <f>IF(Search!$L$8="","",IF(ISNUMBER(SEARCH("Stick",$AU107))=TRUE,IF(Search!$L$8="N","N",1),""))</f>
        <v/>
      </c>
      <c r="T107" s="9" t="str">
        <f>IF(Search!$O$4="","",IF(COUNTA($AW107)=1,IF(Search!$O$4="N","N",1),""))</f>
        <v/>
      </c>
      <c r="U107" s="9" t="str">
        <f>IF(Search!$O$5="","",IF($AW107="","",IF($AW107&lt;Search!$O$5,"",1)))</f>
        <v/>
      </c>
      <c r="V107" s="9" t="str">
        <f>IF(Search!$O$6="","",IF($AW107="","",IF($AW107&gt;Search!$O$6,"",1)))</f>
        <v/>
      </c>
      <c r="W107" s="9" t="str">
        <f>IF(Search!$U$4="","",IF($AX107="","",1))</f>
        <v/>
      </c>
      <c r="X107" s="9" t="str">
        <f>IF(Search!$U$5="","",IF(ISNUMBER(SEARCH(Search!$U$5,$AX107))=TRUE,IF(Search!$U$5="N","N",1),""))</f>
        <v/>
      </c>
      <c r="Y107" s="9" t="str">
        <f>IF(Search!$U$6="","",IF($AY107&lt;Search!$U$6,"",1))</f>
        <v/>
      </c>
      <c r="Z107" s="9" t="str">
        <f>IF(Search!$R$4="","",IF(Inventory!$BA107&lt;Search!$R$4,"",1))</f>
        <v/>
      </c>
      <c r="AA107" s="9" t="str">
        <f>IF(Search!$R$5="","",IF($BA107&gt;Search!$R$5,"",1))</f>
        <v/>
      </c>
      <c r="AB107" s="9" t="str">
        <f>IF(Search!$R$6="","",IF($BB107&lt;Search!$R$6,"",1))</f>
        <v/>
      </c>
      <c r="AC107" s="9" t="str">
        <f>IF(Search!$R$7="","",IF($BB107&lt;Search!$R$7,"",1))</f>
        <v/>
      </c>
      <c r="AD107" s="45" t="str">
        <f>IF(COUNTIF($A107:$AC107,"n")&gt;0,"",IF(SUM($A107:$AC107)=COUNTA(Search!$C$4:$C$8,Search!$F$4:$F$8,Search!$I$4:$I$6,Search!$I$8,Search!$L$4:$L$8,Search!$O$4:$O$8,Search!$R$4:$R$7,Search!$U$4:$U$7)-COUNTIF(Search!$C$4:$U$7,"n"),1+LARGE($AD$1:AD106,1),""))</f>
        <v/>
      </c>
      <c r="AE107" s="45" t="str">
        <f t="shared" si="3"/>
        <v/>
      </c>
      <c r="AF107" s="45" t="str">
        <f>IF(AD107="","",COUNTIF($AE$1:$AE106,$AE107)+RANK($AE107,$AE$2:$AE$10540,1))</f>
        <v/>
      </c>
      <c r="AG107" s="45" t="str">
        <f t="shared" si="4"/>
        <v/>
      </c>
      <c r="AH107" s="45" t="str">
        <f>IF($AD107="","",COUNTIF($AG$1:$AG106,$AG107)+RANK($AG107,$AG$1:$AG$10539,0))</f>
        <v/>
      </c>
      <c r="AI107" s="10" t="str">
        <f t="shared" si="5"/>
        <v>1975-76 O-Pee-Chee NHL #365 Brian Glennie TOR    /   $</v>
      </c>
      <c r="AJ107" s="11">
        <v>1975</v>
      </c>
      <c r="AK107" s="17">
        <v>76</v>
      </c>
      <c r="AL107" s="12" t="s">
        <v>80</v>
      </c>
      <c r="AM107" s="10">
        <v>365</v>
      </c>
      <c r="AN107" s="12" t="s">
        <v>62</v>
      </c>
      <c r="AO107" s="9" t="s">
        <v>1904</v>
      </c>
      <c r="AP107" s="9"/>
      <c r="AQ107" s="9"/>
      <c r="AR107" s="14" t="s">
        <v>2131</v>
      </c>
      <c r="AS107" s="9"/>
      <c r="AT107" s="9"/>
      <c r="AU107" s="9"/>
      <c r="AV107" s="13"/>
      <c r="AW107" s="13"/>
      <c r="AX107" s="9"/>
      <c r="AY107" s="9"/>
      <c r="AZ107" s="9"/>
      <c r="BA107" s="33"/>
      <c r="BB107" s="33"/>
      <c r="BC107" s="36"/>
      <c r="BD107" s="12" t="s">
        <v>1771</v>
      </c>
    </row>
    <row r="108" spans="1:56" s="12" customFormat="1" x14ac:dyDescent="0.2">
      <c r="A108" s="9" t="str">
        <f>IF(Search!$C$5="","",IF(COUNTA(Inventory!$AP108)=1,1,""))</f>
        <v/>
      </c>
      <c r="B108" s="9" t="str">
        <f>IF(Search!$C$4="","",IF(ISNUMBER(SEARCH(Search!$C$4,$AR108))=TRUE,1,""))</f>
        <v/>
      </c>
      <c r="C108" s="9" t="str">
        <f>IF(Search!$C$6="x",IF(COUNTA($AQ108)=1,1,"N"),IF(COUNTA($AQ108)=1,"N",""))</f>
        <v/>
      </c>
      <c r="D108" s="9" t="str">
        <f>IF(Search!$O$8="","",IF(ISNUMBER(SEARCH(Search!$O$8,$BD108))=TRUE,1,""))</f>
        <v/>
      </c>
      <c r="E108" s="9" t="str">
        <f>IF(Search!$C$7="","",IF(ISNUMBER(SEARCH(Search!$C$7,$AN108))=TRUE,1,""))</f>
        <v/>
      </c>
      <c r="F108" s="9" t="str">
        <f>IF(Search!$C$8="","",IF(ISNUMBER(SEARCH(Search!$C$8,$AO108))=TRUE,1,""))</f>
        <v/>
      </c>
      <c r="G108" s="9" t="str">
        <f>IF(Search!$F$4="","",IF(Inventory!$AJ108&lt;Search!$F$4,"",1))</f>
        <v/>
      </c>
      <c r="H108" s="9" t="str">
        <f>IF(Search!$F$5="","",IF(Inventory!$AJ108&gt;Search!$F$5,"",1))</f>
        <v/>
      </c>
      <c r="I108" s="9" t="str">
        <f>IF(Search!$F$7="","",IF(Search!$F$8="",IF(ISNUMBER(SEARCH(Search!$F$7,$AL108))=TRUE,1,""),""))</f>
        <v/>
      </c>
      <c r="J108" s="9" t="str">
        <f>IF($AL108=Search!$F$8,1,"")</f>
        <v/>
      </c>
      <c r="K108" s="9" t="str">
        <f>IF(Search!$I$4="","",IF(COUNTA($AS108)=1,IF(Search!$I$4="N","N",1),""))</f>
        <v/>
      </c>
      <c r="L108" s="9" t="str">
        <f>IF(Search!$I$5="","",IF($AS108="RC",1,""))</f>
        <v/>
      </c>
      <c r="M108" s="9" t="str">
        <f>IF(Search!$I$6="","",IF($AS108="RCP",1,""))</f>
        <v/>
      </c>
      <c r="N108" s="9" t="str">
        <f>IF(Search!$I$8="","",IF(COUNTA($AT108)=1,IF(Search!$I$8="N","N",1),""))</f>
        <v/>
      </c>
      <c r="O108" s="9" t="str">
        <f>IF(Search!$L$4="","",IF(COUNTA($AU108)=1,IF(Search!$L$4="N","N",1),""))</f>
        <v/>
      </c>
      <c r="P108" s="9" t="str">
        <f>IF(Search!$L$5="","",IF(ISNUMBER(SEARCH("Jersey",$AU108))=TRUE,IF(Search!$L$5="N","N",1),""))</f>
        <v/>
      </c>
      <c r="Q108" s="9" t="str">
        <f>IF(Search!$L$6="","",IF(ISNUMBER(SEARCH("Patch",$AU108))=TRUE,IF(Search!$L$6="N","N",1),""))</f>
        <v/>
      </c>
      <c r="R108" s="9" t="str">
        <f>IF(Search!$L$7="","",IF(ISNUMBER(SEARCH("Shield",$AU108))=TRUE,IF(Search!$L$7="N","N",1),""))</f>
        <v/>
      </c>
      <c r="S108" s="9" t="str">
        <f>IF(Search!$L$8="","",IF(ISNUMBER(SEARCH("Stick",$AU108))=TRUE,IF(Search!$L$8="N","N",1),""))</f>
        <v/>
      </c>
      <c r="T108" s="9" t="str">
        <f>IF(Search!$O$4="","",IF(COUNTA($AW108)=1,IF(Search!$O$4="N","N",1),""))</f>
        <v/>
      </c>
      <c r="U108" s="9" t="str">
        <f>IF(Search!$O$5="","",IF($AW108="","",IF($AW108&lt;Search!$O$5,"",1)))</f>
        <v/>
      </c>
      <c r="V108" s="9" t="str">
        <f>IF(Search!$O$6="","",IF($AW108="","",IF($AW108&gt;Search!$O$6,"",1)))</f>
        <v/>
      </c>
      <c r="W108" s="9" t="str">
        <f>IF(Search!$U$4="","",IF($AX108="","",1))</f>
        <v/>
      </c>
      <c r="X108" s="9" t="str">
        <f>IF(Search!$U$5="","",IF(ISNUMBER(SEARCH(Search!$U$5,$AX108))=TRUE,IF(Search!$U$5="N","N",1),""))</f>
        <v/>
      </c>
      <c r="Y108" s="9" t="str">
        <f>IF(Search!$U$6="","",IF($AY108&lt;Search!$U$6,"",1))</f>
        <v/>
      </c>
      <c r="Z108" s="9" t="str">
        <f>IF(Search!$R$4="","",IF(Inventory!$BA108&lt;Search!$R$4,"",1))</f>
        <v/>
      </c>
      <c r="AA108" s="9" t="str">
        <f>IF(Search!$R$5="","",IF($BA108&gt;Search!$R$5,"",1))</f>
        <v/>
      </c>
      <c r="AB108" s="9" t="str">
        <f>IF(Search!$R$6="","",IF($BB108&lt;Search!$R$6,"",1))</f>
        <v/>
      </c>
      <c r="AC108" s="9" t="str">
        <f>IF(Search!$R$7="","",IF($BB108&lt;Search!$R$7,"",1))</f>
        <v/>
      </c>
      <c r="AD108" s="45" t="str">
        <f>IF(COUNTIF($A108:$AC108,"n")&gt;0,"",IF(SUM($A108:$AC108)=COUNTA(Search!$C$4:$C$8,Search!$F$4:$F$8,Search!$I$4:$I$6,Search!$I$8,Search!$L$4:$L$8,Search!$O$4:$O$8,Search!$R$4:$R$7,Search!$U$4:$U$7)-COUNTIF(Search!$C$4:$U$7,"n"),1+LARGE($AD$1:AD107,1),""))</f>
        <v/>
      </c>
      <c r="AE108" s="45" t="str">
        <f t="shared" si="3"/>
        <v/>
      </c>
      <c r="AF108" s="45" t="str">
        <f>IF(AD108="","",COUNTIF($AE$1:$AE107,$AE108)+RANK($AE108,$AE$2:$AE$10540,1))</f>
        <v/>
      </c>
      <c r="AG108" s="45" t="str">
        <f t="shared" si="4"/>
        <v/>
      </c>
      <c r="AH108" s="45" t="str">
        <f>IF($AD108="","",COUNTIF($AG$1:$AG107,$AG108)+RANK($AG108,$AG$1:$AG$10539,0))</f>
        <v/>
      </c>
      <c r="AI108" s="10" t="str">
        <f t="shared" si="5"/>
        <v>1975-76 Topps #59 Ron Ellis TOR    /   $</v>
      </c>
      <c r="AJ108" s="11">
        <v>1975</v>
      </c>
      <c r="AK108" s="17">
        <v>76</v>
      </c>
      <c r="AL108" s="12" t="s">
        <v>48</v>
      </c>
      <c r="AM108" s="10">
        <v>59</v>
      </c>
      <c r="AN108" s="12" t="s">
        <v>67</v>
      </c>
      <c r="AO108" s="9" t="s">
        <v>1904</v>
      </c>
      <c r="AP108" s="9"/>
      <c r="AQ108" s="9"/>
      <c r="AR108" s="14"/>
      <c r="AS108" s="9"/>
      <c r="AT108" s="9"/>
      <c r="AU108" s="9"/>
      <c r="AV108" s="13"/>
      <c r="AW108" s="13"/>
      <c r="AX108" s="9"/>
      <c r="AY108" s="9"/>
      <c r="AZ108" s="9"/>
      <c r="BA108" s="33"/>
      <c r="BB108" s="33"/>
      <c r="BC108" s="36"/>
      <c r="BD108" s="12" t="s">
        <v>1771</v>
      </c>
    </row>
    <row r="109" spans="1:56" s="12" customFormat="1" x14ac:dyDescent="0.2">
      <c r="A109" s="9" t="str">
        <f>IF(Search!$C$5="","",IF(COUNTA(Inventory!$AP109)=1,1,""))</f>
        <v/>
      </c>
      <c r="B109" s="9" t="str">
        <f>IF(Search!$C$4="","",IF(ISNUMBER(SEARCH(Search!$C$4,$AR109))=TRUE,1,""))</f>
        <v/>
      </c>
      <c r="C109" s="9" t="str">
        <f>IF(Search!$C$6="x",IF(COUNTA($AQ109)=1,1,"N"),IF(COUNTA($AQ109)=1,"N",""))</f>
        <v/>
      </c>
      <c r="D109" s="9" t="str">
        <f>IF(Search!$O$8="","",IF(ISNUMBER(SEARCH(Search!$O$8,$BD109))=TRUE,1,""))</f>
        <v/>
      </c>
      <c r="E109" s="9" t="str">
        <f>IF(Search!$C$7="","",IF(ISNUMBER(SEARCH(Search!$C$7,$AN109))=TRUE,1,""))</f>
        <v/>
      </c>
      <c r="F109" s="9" t="str">
        <f>IF(Search!$C$8="","",IF(ISNUMBER(SEARCH(Search!$C$8,$AO109))=TRUE,1,""))</f>
        <v/>
      </c>
      <c r="G109" s="9" t="str">
        <f>IF(Search!$F$4="","",IF(Inventory!$AJ109&lt;Search!$F$4,"",1))</f>
        <v/>
      </c>
      <c r="H109" s="9" t="str">
        <f>IF(Search!$F$5="","",IF(Inventory!$AJ109&gt;Search!$F$5,"",1))</f>
        <v/>
      </c>
      <c r="I109" s="9" t="str">
        <f>IF(Search!$F$7="","",IF(Search!$F$8="",IF(ISNUMBER(SEARCH(Search!$F$7,$AL109))=TRUE,1,""),""))</f>
        <v/>
      </c>
      <c r="J109" s="9" t="str">
        <f>IF($AL109=Search!$F$8,1,"")</f>
        <v/>
      </c>
      <c r="K109" s="9" t="str">
        <f>IF(Search!$I$4="","",IF(COUNTA($AS109)=1,IF(Search!$I$4="N","N",1),""))</f>
        <v/>
      </c>
      <c r="L109" s="9" t="str">
        <f>IF(Search!$I$5="","",IF($AS109="RC",1,""))</f>
        <v/>
      </c>
      <c r="M109" s="9" t="str">
        <f>IF(Search!$I$6="","",IF($AS109="RCP",1,""))</f>
        <v/>
      </c>
      <c r="N109" s="9" t="str">
        <f>IF(Search!$I$8="","",IF(COUNTA($AT109)=1,IF(Search!$I$8="N","N",1),""))</f>
        <v/>
      </c>
      <c r="O109" s="9" t="str">
        <f>IF(Search!$L$4="","",IF(COUNTA($AU109)=1,IF(Search!$L$4="N","N",1),""))</f>
        <v/>
      </c>
      <c r="P109" s="9" t="str">
        <f>IF(Search!$L$5="","",IF(ISNUMBER(SEARCH("Jersey",$AU109))=TRUE,IF(Search!$L$5="N","N",1),""))</f>
        <v/>
      </c>
      <c r="Q109" s="9" t="str">
        <f>IF(Search!$L$6="","",IF(ISNUMBER(SEARCH("Patch",$AU109))=TRUE,IF(Search!$L$6="N","N",1),""))</f>
        <v/>
      </c>
      <c r="R109" s="9" t="str">
        <f>IF(Search!$L$7="","",IF(ISNUMBER(SEARCH("Shield",$AU109))=TRUE,IF(Search!$L$7="N","N",1),""))</f>
        <v/>
      </c>
      <c r="S109" s="9" t="str">
        <f>IF(Search!$L$8="","",IF(ISNUMBER(SEARCH("Stick",$AU109))=TRUE,IF(Search!$L$8="N","N",1),""))</f>
        <v/>
      </c>
      <c r="T109" s="9" t="str">
        <f>IF(Search!$O$4="","",IF(COUNTA($AW109)=1,IF(Search!$O$4="N","N",1),""))</f>
        <v/>
      </c>
      <c r="U109" s="9" t="str">
        <f>IF(Search!$O$5="","",IF($AW109="","",IF($AW109&lt;Search!$O$5,"",1)))</f>
        <v/>
      </c>
      <c r="V109" s="9" t="str">
        <f>IF(Search!$O$6="","",IF($AW109="","",IF($AW109&gt;Search!$O$6,"",1)))</f>
        <v/>
      </c>
      <c r="W109" s="9" t="str">
        <f>IF(Search!$U$4="","",IF($AX109="","",1))</f>
        <v/>
      </c>
      <c r="X109" s="9" t="str">
        <f>IF(Search!$U$5="","",IF(ISNUMBER(SEARCH(Search!$U$5,$AX109))=TRUE,IF(Search!$U$5="N","N",1),""))</f>
        <v/>
      </c>
      <c r="Y109" s="9" t="str">
        <f>IF(Search!$U$6="","",IF($AY109&lt;Search!$U$6,"",1))</f>
        <v/>
      </c>
      <c r="Z109" s="9" t="str">
        <f>IF(Search!$R$4="","",IF(Inventory!$BA109&lt;Search!$R$4,"",1))</f>
        <v/>
      </c>
      <c r="AA109" s="9" t="str">
        <f>IF(Search!$R$5="","",IF($BA109&gt;Search!$R$5,"",1))</f>
        <v/>
      </c>
      <c r="AB109" s="9" t="str">
        <f>IF(Search!$R$6="","",IF($BB109&lt;Search!$R$6,"",1))</f>
        <v/>
      </c>
      <c r="AC109" s="9" t="str">
        <f>IF(Search!$R$7="","",IF($BB109&lt;Search!$R$7,"",1))</f>
        <v/>
      </c>
      <c r="AD109" s="45" t="str">
        <f>IF(COUNTIF($A109:$AC109,"n")&gt;0,"",IF(SUM($A109:$AC109)=COUNTA(Search!$C$4:$C$8,Search!$F$4:$F$8,Search!$I$4:$I$6,Search!$I$8,Search!$L$4:$L$8,Search!$O$4:$O$8,Search!$R$4:$R$7,Search!$U$4:$U$7)-COUNTIF(Search!$C$4:$U$7,"n"),1+LARGE($AD$1:AD108,1),""))</f>
        <v/>
      </c>
      <c r="AE109" s="45" t="str">
        <f t="shared" si="3"/>
        <v/>
      </c>
      <c r="AF109" s="45" t="str">
        <f>IF(AD109="","",COUNTIF($AE$1:$AE108,$AE109)+RANK($AE109,$AE$2:$AE$10540,1))</f>
        <v/>
      </c>
      <c r="AG109" s="45" t="str">
        <f t="shared" si="4"/>
        <v/>
      </c>
      <c r="AH109" s="45" t="str">
        <f>IF($AD109="","",COUNTIF($AG$1:$AG108,$AG109)+RANK($AG109,$AG$1:$AG$10539,0))</f>
        <v/>
      </c>
      <c r="AI109" s="10" t="str">
        <f t="shared" si="5"/>
        <v>1975-76 Topps #132 Stan Weir TOR    /   $</v>
      </c>
      <c r="AJ109" s="11">
        <v>1975</v>
      </c>
      <c r="AK109" s="17">
        <v>76</v>
      </c>
      <c r="AL109" s="12" t="s">
        <v>48</v>
      </c>
      <c r="AM109" s="10">
        <v>132</v>
      </c>
      <c r="AN109" s="12" t="s">
        <v>91</v>
      </c>
      <c r="AO109" s="9" t="s">
        <v>1904</v>
      </c>
      <c r="AP109" s="9"/>
      <c r="AQ109" s="9"/>
      <c r="AR109" s="14"/>
      <c r="AS109" s="9"/>
      <c r="AT109" s="9"/>
      <c r="AU109" s="9"/>
      <c r="AV109" s="13"/>
      <c r="AW109" s="13"/>
      <c r="AX109" s="9"/>
      <c r="AY109" s="9"/>
      <c r="AZ109" s="9"/>
      <c r="BA109" s="33"/>
      <c r="BB109" s="33"/>
      <c r="BC109" s="36"/>
      <c r="BD109" s="12" t="s">
        <v>1771</v>
      </c>
    </row>
    <row r="110" spans="1:56" s="12" customFormat="1" x14ac:dyDescent="0.2">
      <c r="A110" s="9" t="str">
        <f>IF(Search!$C$5="","",IF(COUNTA(Inventory!$AP110)=1,1,""))</f>
        <v/>
      </c>
      <c r="B110" s="9" t="str">
        <f>IF(Search!$C$4="","",IF(ISNUMBER(SEARCH(Search!$C$4,$AR110))=TRUE,1,""))</f>
        <v/>
      </c>
      <c r="C110" s="9" t="str">
        <f>IF(Search!$C$6="x",IF(COUNTA($AQ110)=1,1,"N"),IF(COUNTA($AQ110)=1,"N",""))</f>
        <v/>
      </c>
      <c r="D110" s="9" t="str">
        <f>IF(Search!$O$8="","",IF(ISNUMBER(SEARCH(Search!$O$8,$BD110))=TRUE,1,""))</f>
        <v/>
      </c>
      <c r="E110" s="9" t="str">
        <f>IF(Search!$C$7="","",IF(ISNUMBER(SEARCH(Search!$C$7,$AN110))=TRUE,1,""))</f>
        <v/>
      </c>
      <c r="F110" s="9" t="str">
        <f>IF(Search!$C$8="","",IF(ISNUMBER(SEARCH(Search!$C$8,$AO110))=TRUE,1,""))</f>
        <v/>
      </c>
      <c r="G110" s="9" t="str">
        <f>IF(Search!$F$4="","",IF(Inventory!$AJ110&lt;Search!$F$4,"",1))</f>
        <v/>
      </c>
      <c r="H110" s="9" t="str">
        <f>IF(Search!$F$5="","",IF(Inventory!$AJ110&gt;Search!$F$5,"",1))</f>
        <v/>
      </c>
      <c r="I110" s="9" t="str">
        <f>IF(Search!$F$7="","",IF(Search!$F$8="",IF(ISNUMBER(SEARCH(Search!$F$7,$AL110))=TRUE,1,""),""))</f>
        <v/>
      </c>
      <c r="J110" s="9" t="str">
        <f>IF($AL110=Search!$F$8,1,"")</f>
        <v/>
      </c>
      <c r="K110" s="9" t="str">
        <f>IF(Search!$I$4="","",IF(COUNTA($AS110)=1,IF(Search!$I$4="N","N",1),""))</f>
        <v/>
      </c>
      <c r="L110" s="9" t="str">
        <f>IF(Search!$I$5="","",IF($AS110="RC",1,""))</f>
        <v/>
      </c>
      <c r="M110" s="9" t="str">
        <f>IF(Search!$I$6="","",IF($AS110="RCP",1,""))</f>
        <v/>
      </c>
      <c r="N110" s="9" t="str">
        <f>IF(Search!$I$8="","",IF(COUNTA($AT110)=1,IF(Search!$I$8="N","N",1),""))</f>
        <v/>
      </c>
      <c r="O110" s="9" t="str">
        <f>IF(Search!$L$4="","",IF(COUNTA($AU110)=1,IF(Search!$L$4="N","N",1),""))</f>
        <v/>
      </c>
      <c r="P110" s="9" t="str">
        <f>IF(Search!$L$5="","",IF(ISNUMBER(SEARCH("Jersey",$AU110))=TRUE,IF(Search!$L$5="N","N",1),""))</f>
        <v/>
      </c>
      <c r="Q110" s="9" t="str">
        <f>IF(Search!$L$6="","",IF(ISNUMBER(SEARCH("Patch",$AU110))=TRUE,IF(Search!$L$6="N","N",1),""))</f>
        <v/>
      </c>
      <c r="R110" s="9" t="str">
        <f>IF(Search!$L$7="","",IF(ISNUMBER(SEARCH("Shield",$AU110))=TRUE,IF(Search!$L$7="N","N",1),""))</f>
        <v/>
      </c>
      <c r="S110" s="9" t="str">
        <f>IF(Search!$L$8="","",IF(ISNUMBER(SEARCH("Stick",$AU110))=TRUE,IF(Search!$L$8="N","N",1),""))</f>
        <v/>
      </c>
      <c r="T110" s="9" t="str">
        <f>IF(Search!$O$4="","",IF(COUNTA($AW110)=1,IF(Search!$O$4="N","N",1),""))</f>
        <v/>
      </c>
      <c r="U110" s="9" t="str">
        <f>IF(Search!$O$5="","",IF($AW110="","",IF($AW110&lt;Search!$O$5,"",1)))</f>
        <v/>
      </c>
      <c r="V110" s="9" t="str">
        <f>IF(Search!$O$6="","",IF($AW110="","",IF($AW110&gt;Search!$O$6,"",1)))</f>
        <v/>
      </c>
      <c r="W110" s="9" t="str">
        <f>IF(Search!$U$4="","",IF($AX110="","",1))</f>
        <v/>
      </c>
      <c r="X110" s="9" t="str">
        <f>IF(Search!$U$5="","",IF(ISNUMBER(SEARCH(Search!$U$5,$AX110))=TRUE,IF(Search!$U$5="N","N",1),""))</f>
        <v/>
      </c>
      <c r="Y110" s="9" t="str">
        <f>IF(Search!$U$6="","",IF($AY110&lt;Search!$U$6,"",1))</f>
        <v/>
      </c>
      <c r="Z110" s="9" t="str">
        <f>IF(Search!$R$4="","",IF(Inventory!$BA110&lt;Search!$R$4,"",1))</f>
        <v/>
      </c>
      <c r="AA110" s="9" t="str">
        <f>IF(Search!$R$5="","",IF($BA110&gt;Search!$R$5,"",1))</f>
        <v/>
      </c>
      <c r="AB110" s="9" t="str">
        <f>IF(Search!$R$6="","",IF($BB110&lt;Search!$R$6,"",1))</f>
        <v/>
      </c>
      <c r="AC110" s="9" t="str">
        <f>IF(Search!$R$7="","",IF($BB110&lt;Search!$R$7,"",1))</f>
        <v/>
      </c>
      <c r="AD110" s="45" t="str">
        <f>IF(COUNTIF($A110:$AC110,"n")&gt;0,"",IF(SUM($A110:$AC110)=COUNTA(Search!$C$4:$C$8,Search!$F$4:$F$8,Search!$I$4:$I$6,Search!$I$8,Search!$L$4:$L$8,Search!$O$4:$O$8,Search!$R$4:$R$7,Search!$U$4:$U$7)-COUNTIF(Search!$C$4:$U$7,"n"),1+LARGE($AD$1:AD109,1),""))</f>
        <v/>
      </c>
      <c r="AE110" s="45" t="str">
        <f t="shared" si="3"/>
        <v/>
      </c>
      <c r="AF110" s="45" t="str">
        <f>IF(AD110="","",COUNTIF($AE$1:$AE109,$AE110)+RANK($AE110,$AE$2:$AE$10540,1))</f>
        <v/>
      </c>
      <c r="AG110" s="45" t="str">
        <f t="shared" si="4"/>
        <v/>
      </c>
      <c r="AH110" s="45" t="str">
        <f>IF($AD110="","",COUNTIF($AG$1:$AG109,$AG110)+RANK($AG110,$AG$1:$AG$10539,0))</f>
        <v/>
      </c>
      <c r="AI110" s="10" t="str">
        <f t="shared" si="5"/>
        <v>1975-76 Topps #150 Darryl Sittler TOR    /   $</v>
      </c>
      <c r="AJ110" s="11">
        <v>1975</v>
      </c>
      <c r="AK110" s="17">
        <v>76</v>
      </c>
      <c r="AL110" s="12" t="s">
        <v>48</v>
      </c>
      <c r="AM110" s="10">
        <v>150</v>
      </c>
      <c r="AN110" s="12" t="s">
        <v>64</v>
      </c>
      <c r="AO110" s="9" t="s">
        <v>1904</v>
      </c>
      <c r="AP110" s="9"/>
      <c r="AQ110" s="9"/>
      <c r="AR110" s="14"/>
      <c r="AS110" s="9"/>
      <c r="AT110" s="9"/>
      <c r="AU110" s="9"/>
      <c r="AV110" s="13"/>
      <c r="AW110" s="13"/>
      <c r="AX110" s="9"/>
      <c r="AY110" s="9"/>
      <c r="AZ110" s="9"/>
      <c r="BA110" s="33"/>
      <c r="BB110" s="33"/>
      <c r="BC110" s="36"/>
      <c r="BD110" s="12" t="s">
        <v>1771</v>
      </c>
    </row>
    <row r="111" spans="1:56" s="12" customFormat="1" x14ac:dyDescent="0.2">
      <c r="A111" s="9" t="str">
        <f>IF(Search!$C$5="","",IF(COUNTA(Inventory!$AP111)=1,1,""))</f>
        <v/>
      </c>
      <c r="B111" s="9" t="str">
        <f>IF(Search!$C$4="","",IF(ISNUMBER(SEARCH(Search!$C$4,$AR111))=TRUE,1,""))</f>
        <v/>
      </c>
      <c r="C111" s="9" t="str">
        <f>IF(Search!$C$6="x",IF(COUNTA($AQ111)=1,1,"N"),IF(COUNTA($AQ111)=1,"N",""))</f>
        <v/>
      </c>
      <c r="D111" s="9" t="str">
        <f>IF(Search!$O$8="","",IF(ISNUMBER(SEARCH(Search!$O$8,$BD111))=TRUE,1,""))</f>
        <v/>
      </c>
      <c r="E111" s="9" t="str">
        <f>IF(Search!$C$7="","",IF(ISNUMBER(SEARCH(Search!$C$7,$AN111))=TRUE,1,""))</f>
        <v/>
      </c>
      <c r="F111" s="9" t="str">
        <f>IF(Search!$C$8="","",IF(ISNUMBER(SEARCH(Search!$C$8,$AO111))=TRUE,1,""))</f>
        <v/>
      </c>
      <c r="G111" s="9" t="str">
        <f>IF(Search!$F$4="","",IF(Inventory!$AJ111&lt;Search!$F$4,"",1))</f>
        <v/>
      </c>
      <c r="H111" s="9" t="str">
        <f>IF(Search!$F$5="","",IF(Inventory!$AJ111&gt;Search!$F$5,"",1))</f>
        <v/>
      </c>
      <c r="I111" s="9" t="str">
        <f>IF(Search!$F$7="","",IF(Search!$F$8="",IF(ISNUMBER(SEARCH(Search!$F$7,$AL111))=TRUE,1,""),""))</f>
        <v/>
      </c>
      <c r="J111" s="9" t="str">
        <f>IF($AL111=Search!$F$8,1,"")</f>
        <v/>
      </c>
      <c r="K111" s="9" t="str">
        <f>IF(Search!$I$4="","",IF(COUNTA($AS111)=1,IF(Search!$I$4="N","N",1),""))</f>
        <v/>
      </c>
      <c r="L111" s="9" t="str">
        <f>IF(Search!$I$5="","",IF($AS111="RC",1,""))</f>
        <v/>
      </c>
      <c r="M111" s="9" t="str">
        <f>IF(Search!$I$6="","",IF($AS111="RCP",1,""))</f>
        <v/>
      </c>
      <c r="N111" s="9" t="str">
        <f>IF(Search!$I$8="","",IF(COUNTA($AT111)=1,IF(Search!$I$8="N","N",1),""))</f>
        <v/>
      </c>
      <c r="O111" s="9" t="str">
        <f>IF(Search!$L$4="","",IF(COUNTA($AU111)=1,IF(Search!$L$4="N","N",1),""))</f>
        <v/>
      </c>
      <c r="P111" s="9" t="str">
        <f>IF(Search!$L$5="","",IF(ISNUMBER(SEARCH("Jersey",$AU111))=TRUE,IF(Search!$L$5="N","N",1),""))</f>
        <v/>
      </c>
      <c r="Q111" s="9" t="str">
        <f>IF(Search!$L$6="","",IF(ISNUMBER(SEARCH("Patch",$AU111))=TRUE,IF(Search!$L$6="N","N",1),""))</f>
        <v/>
      </c>
      <c r="R111" s="9" t="str">
        <f>IF(Search!$L$7="","",IF(ISNUMBER(SEARCH("Shield",$AU111))=TRUE,IF(Search!$L$7="N","N",1),""))</f>
        <v/>
      </c>
      <c r="S111" s="9" t="str">
        <f>IF(Search!$L$8="","",IF(ISNUMBER(SEARCH("Stick",$AU111))=TRUE,IF(Search!$L$8="N","N",1),""))</f>
        <v/>
      </c>
      <c r="T111" s="9" t="str">
        <f>IF(Search!$O$4="","",IF(COUNTA($AW111)=1,IF(Search!$O$4="N","N",1),""))</f>
        <v/>
      </c>
      <c r="U111" s="9" t="str">
        <f>IF(Search!$O$5="","",IF($AW111="","",IF($AW111&lt;Search!$O$5,"",1)))</f>
        <v/>
      </c>
      <c r="V111" s="9" t="str">
        <f>IF(Search!$O$6="","",IF($AW111="","",IF($AW111&gt;Search!$O$6,"",1)))</f>
        <v/>
      </c>
      <c r="W111" s="9" t="str">
        <f>IF(Search!$U$4="","",IF($AX111="","",1))</f>
        <v/>
      </c>
      <c r="X111" s="9" t="str">
        <f>IF(Search!$U$5="","",IF(ISNUMBER(SEARCH(Search!$U$5,$AX111))=TRUE,IF(Search!$U$5="N","N",1),""))</f>
        <v/>
      </c>
      <c r="Y111" s="9" t="str">
        <f>IF(Search!$U$6="","",IF($AY111&lt;Search!$U$6,"",1))</f>
        <v/>
      </c>
      <c r="Z111" s="9" t="str">
        <f>IF(Search!$R$4="","",IF(Inventory!$BA111&lt;Search!$R$4,"",1))</f>
        <v/>
      </c>
      <c r="AA111" s="9" t="str">
        <f>IF(Search!$R$5="","",IF($BA111&gt;Search!$R$5,"",1))</f>
        <v/>
      </c>
      <c r="AB111" s="9" t="str">
        <f>IF(Search!$R$6="","",IF($BB111&lt;Search!$R$6,"",1))</f>
        <v/>
      </c>
      <c r="AC111" s="9" t="str">
        <f>IF(Search!$R$7="","",IF($BB111&lt;Search!$R$7,"",1))</f>
        <v/>
      </c>
      <c r="AD111" s="45" t="str">
        <f>IF(COUNTIF($A111:$AC111,"n")&gt;0,"",IF(SUM($A111:$AC111)=COUNTA(Search!$C$4:$C$8,Search!$F$4:$F$8,Search!$I$4:$I$6,Search!$I$8,Search!$L$4:$L$8,Search!$O$4:$O$8,Search!$R$4:$R$7,Search!$U$4:$U$7)-COUNTIF(Search!$C$4:$U$7,"n"),1+LARGE($AD$1:AD110,1),""))</f>
        <v/>
      </c>
      <c r="AE111" s="45" t="str">
        <f t="shared" si="3"/>
        <v/>
      </c>
      <c r="AF111" s="45" t="str">
        <f>IF(AD111="","",COUNTIF($AE$1:$AE110,$AE111)+RANK($AE111,$AE$2:$AE$10540,1))</f>
        <v/>
      </c>
      <c r="AG111" s="45" t="str">
        <f t="shared" si="4"/>
        <v/>
      </c>
      <c r="AH111" s="45" t="str">
        <f>IF($AD111="","",COUNTIF($AG$1:$AG110,$AG111)+RANK($AG111,$AG$1:$AG$10539,0))</f>
        <v/>
      </c>
      <c r="AI111" s="10" t="str">
        <f t="shared" si="5"/>
        <v>1975-76 Topps #168 Inge Hammarstrom TOR    /   $</v>
      </c>
      <c r="AJ111" s="11">
        <v>1975</v>
      </c>
      <c r="AK111" s="17">
        <v>76</v>
      </c>
      <c r="AL111" s="12" t="s">
        <v>48</v>
      </c>
      <c r="AM111" s="10">
        <v>168</v>
      </c>
      <c r="AN111" s="12" t="s">
        <v>82</v>
      </c>
      <c r="AO111" s="9" t="s">
        <v>1904</v>
      </c>
      <c r="AP111" s="9"/>
      <c r="AQ111" s="9"/>
      <c r="AR111" s="14"/>
      <c r="AS111" s="9"/>
      <c r="AT111" s="9"/>
      <c r="AU111" s="9"/>
      <c r="AV111" s="13"/>
      <c r="AW111" s="13"/>
      <c r="AX111" s="9"/>
      <c r="AY111" s="9"/>
      <c r="AZ111" s="9"/>
      <c r="BA111" s="33"/>
      <c r="BB111" s="33"/>
      <c r="BC111" s="36"/>
      <c r="BD111" s="12" t="s">
        <v>1771</v>
      </c>
    </row>
    <row r="112" spans="1:56" s="12" customFormat="1" x14ac:dyDescent="0.2">
      <c r="A112" s="9" t="str">
        <f>IF(Search!$C$5="","",IF(COUNTA(Inventory!$AP112)=1,1,""))</f>
        <v/>
      </c>
      <c r="B112" s="9" t="str">
        <f>IF(Search!$C$4="","",IF(ISNUMBER(SEARCH(Search!$C$4,$AR112))=TRUE,1,""))</f>
        <v/>
      </c>
      <c r="C112" s="9" t="str">
        <f>IF(Search!$C$6="x",IF(COUNTA($AQ112)=1,1,"N"),IF(COUNTA($AQ112)=1,"N",""))</f>
        <v/>
      </c>
      <c r="D112" s="9" t="str">
        <f>IF(Search!$O$8="","",IF(ISNUMBER(SEARCH(Search!$O$8,$BD112))=TRUE,1,""))</f>
        <v/>
      </c>
      <c r="E112" s="9" t="str">
        <f>IF(Search!$C$7="","",IF(ISNUMBER(SEARCH(Search!$C$7,$AN112))=TRUE,1,""))</f>
        <v/>
      </c>
      <c r="F112" s="9" t="str">
        <f>IF(Search!$C$8="","",IF(ISNUMBER(SEARCH(Search!$C$8,$AO112))=TRUE,1,""))</f>
        <v/>
      </c>
      <c r="G112" s="9" t="str">
        <f>IF(Search!$F$4="","",IF(Inventory!$AJ112&lt;Search!$F$4,"",1))</f>
        <v/>
      </c>
      <c r="H112" s="9" t="str">
        <f>IF(Search!$F$5="","",IF(Inventory!$AJ112&gt;Search!$F$5,"",1))</f>
        <v/>
      </c>
      <c r="I112" s="9" t="str">
        <f>IF(Search!$F$7="","",IF(Search!$F$8="",IF(ISNUMBER(SEARCH(Search!$F$7,$AL112))=TRUE,1,""),""))</f>
        <v/>
      </c>
      <c r="J112" s="9" t="str">
        <f>IF($AL112=Search!$F$8,1,"")</f>
        <v/>
      </c>
      <c r="K112" s="9" t="str">
        <f>IF(Search!$I$4="","",IF(COUNTA($AS112)=1,IF(Search!$I$4="N","N",1),""))</f>
        <v/>
      </c>
      <c r="L112" s="9" t="str">
        <f>IF(Search!$I$5="","",IF($AS112="RC",1,""))</f>
        <v/>
      </c>
      <c r="M112" s="9" t="str">
        <f>IF(Search!$I$6="","",IF($AS112="RCP",1,""))</f>
        <v/>
      </c>
      <c r="N112" s="9" t="str">
        <f>IF(Search!$I$8="","",IF(COUNTA($AT112)=1,IF(Search!$I$8="N","N",1),""))</f>
        <v/>
      </c>
      <c r="O112" s="9" t="str">
        <f>IF(Search!$L$4="","",IF(COUNTA($AU112)=1,IF(Search!$L$4="N","N",1),""))</f>
        <v/>
      </c>
      <c r="P112" s="9" t="str">
        <f>IF(Search!$L$5="","",IF(ISNUMBER(SEARCH("Jersey",$AU112))=TRUE,IF(Search!$L$5="N","N",1),""))</f>
        <v/>
      </c>
      <c r="Q112" s="9" t="str">
        <f>IF(Search!$L$6="","",IF(ISNUMBER(SEARCH("Patch",$AU112))=TRUE,IF(Search!$L$6="N","N",1),""))</f>
        <v/>
      </c>
      <c r="R112" s="9" t="str">
        <f>IF(Search!$L$7="","",IF(ISNUMBER(SEARCH("Shield",$AU112))=TRUE,IF(Search!$L$7="N","N",1),""))</f>
        <v/>
      </c>
      <c r="S112" s="9" t="str">
        <f>IF(Search!$L$8="","",IF(ISNUMBER(SEARCH("Stick",$AU112))=TRUE,IF(Search!$L$8="N","N",1),""))</f>
        <v/>
      </c>
      <c r="T112" s="9" t="str">
        <f>IF(Search!$O$4="","",IF(COUNTA($AW112)=1,IF(Search!$O$4="N","N",1),""))</f>
        <v/>
      </c>
      <c r="U112" s="9" t="str">
        <f>IF(Search!$O$5="","",IF($AW112="","",IF($AW112&lt;Search!$O$5,"",1)))</f>
        <v/>
      </c>
      <c r="V112" s="9" t="str">
        <f>IF(Search!$O$6="","",IF($AW112="","",IF($AW112&gt;Search!$O$6,"",1)))</f>
        <v/>
      </c>
      <c r="W112" s="9" t="str">
        <f>IF(Search!$U$4="","",IF($AX112="","",1))</f>
        <v/>
      </c>
      <c r="X112" s="9" t="str">
        <f>IF(Search!$U$5="","",IF(ISNUMBER(SEARCH(Search!$U$5,$AX112))=TRUE,IF(Search!$U$5="N","N",1),""))</f>
        <v/>
      </c>
      <c r="Y112" s="9" t="str">
        <f>IF(Search!$U$6="","",IF($AY112&lt;Search!$U$6,"",1))</f>
        <v/>
      </c>
      <c r="Z112" s="9" t="str">
        <f>IF(Search!$R$4="","",IF(Inventory!$BA112&lt;Search!$R$4,"",1))</f>
        <v/>
      </c>
      <c r="AA112" s="9" t="str">
        <f>IF(Search!$R$5="","",IF($BA112&gt;Search!$R$5,"",1))</f>
        <v/>
      </c>
      <c r="AB112" s="9" t="str">
        <f>IF(Search!$R$6="","",IF($BB112&lt;Search!$R$6,"",1))</f>
        <v/>
      </c>
      <c r="AC112" s="9" t="str">
        <f>IF(Search!$R$7="","",IF($BB112&lt;Search!$R$7,"",1))</f>
        <v/>
      </c>
      <c r="AD112" s="45" t="str">
        <f>IF(COUNTIF($A112:$AC112,"n")&gt;0,"",IF(SUM($A112:$AC112)=COUNTA(Search!$C$4:$C$8,Search!$F$4:$F$8,Search!$I$4:$I$6,Search!$I$8,Search!$L$4:$L$8,Search!$O$4:$O$8,Search!$R$4:$R$7,Search!$U$4:$U$7)-COUNTIF(Search!$C$4:$U$7,"n"),1+LARGE($AD$1:AD111,1),""))</f>
        <v/>
      </c>
      <c r="AE112" s="45" t="str">
        <f t="shared" si="3"/>
        <v/>
      </c>
      <c r="AF112" s="45" t="str">
        <f>IF(AD112="","",COUNTIF($AE$1:$AE111,$AE112)+RANK($AE112,$AE$2:$AE$10540,1))</f>
        <v/>
      </c>
      <c r="AG112" s="45" t="str">
        <f t="shared" si="4"/>
        <v/>
      </c>
      <c r="AH112" s="45" t="str">
        <f>IF($AD112="","",COUNTIF($AG$1:$AG111,$AG112)+RANK($AG112,$AG$1:$AG$10539,0))</f>
        <v/>
      </c>
      <c r="AI112" s="10" t="str">
        <f t="shared" si="5"/>
        <v>1975-76 Topps #187 Dave Dunn TOR    /   $</v>
      </c>
      <c r="AJ112" s="11">
        <v>1975</v>
      </c>
      <c r="AK112" s="17">
        <v>76</v>
      </c>
      <c r="AL112" s="12" t="s">
        <v>48</v>
      </c>
      <c r="AM112" s="10">
        <v>187</v>
      </c>
      <c r="AN112" s="12" t="s">
        <v>92</v>
      </c>
      <c r="AO112" s="9" t="s">
        <v>1904</v>
      </c>
      <c r="AP112" s="9"/>
      <c r="AQ112" s="9"/>
      <c r="AR112" s="14"/>
      <c r="AS112" s="9"/>
      <c r="AT112" s="9"/>
      <c r="AU112" s="9"/>
      <c r="AV112" s="13"/>
      <c r="AW112" s="13"/>
      <c r="AX112" s="9"/>
      <c r="AY112" s="9"/>
      <c r="AZ112" s="9"/>
      <c r="BA112" s="33"/>
      <c r="BB112" s="33"/>
      <c r="BC112" s="36"/>
      <c r="BD112" s="12" t="s">
        <v>1771</v>
      </c>
    </row>
    <row r="113" spans="1:56" s="12" customFormat="1" x14ac:dyDescent="0.2">
      <c r="A113" s="9" t="str">
        <f>IF(Search!$C$5="","",IF(COUNTA(Inventory!$AP113)=1,1,""))</f>
        <v/>
      </c>
      <c r="B113" s="9" t="str">
        <f>IF(Search!$C$4="","",IF(ISNUMBER(SEARCH(Search!$C$4,$AR113))=TRUE,1,""))</f>
        <v/>
      </c>
      <c r="C113" s="9" t="str">
        <f>IF(Search!$C$6="x",IF(COUNTA($AQ113)=1,1,"N"),IF(COUNTA($AQ113)=1,"N",""))</f>
        <v/>
      </c>
      <c r="D113" s="9" t="str">
        <f>IF(Search!$O$8="","",IF(ISNUMBER(SEARCH(Search!$O$8,$BD113))=TRUE,1,""))</f>
        <v/>
      </c>
      <c r="E113" s="9" t="str">
        <f>IF(Search!$C$7="","",IF(ISNUMBER(SEARCH(Search!$C$7,$AN113))=TRUE,1,""))</f>
        <v/>
      </c>
      <c r="F113" s="9" t="str">
        <f>IF(Search!$C$8="","",IF(ISNUMBER(SEARCH(Search!$C$8,$AO113))=TRUE,1,""))</f>
        <v/>
      </c>
      <c r="G113" s="9" t="str">
        <f>IF(Search!$F$4="","",IF(Inventory!$AJ113&lt;Search!$F$4,"",1))</f>
        <v/>
      </c>
      <c r="H113" s="9" t="str">
        <f>IF(Search!$F$5="","",IF(Inventory!$AJ113&gt;Search!$F$5,"",1))</f>
        <v/>
      </c>
      <c r="I113" s="9" t="str">
        <f>IF(Search!$F$7="","",IF(Search!$F$8="",IF(ISNUMBER(SEARCH(Search!$F$7,$AL113))=TRUE,1,""),""))</f>
        <v/>
      </c>
      <c r="J113" s="9" t="str">
        <f>IF($AL113=Search!$F$8,1,"")</f>
        <v/>
      </c>
      <c r="K113" s="9" t="str">
        <f>IF(Search!$I$4="","",IF(COUNTA($AS113)=1,IF(Search!$I$4="N","N",1),""))</f>
        <v/>
      </c>
      <c r="L113" s="9" t="str">
        <f>IF(Search!$I$5="","",IF($AS113="RC",1,""))</f>
        <v/>
      </c>
      <c r="M113" s="9" t="str">
        <f>IF(Search!$I$6="","",IF($AS113="RCP",1,""))</f>
        <v/>
      </c>
      <c r="N113" s="9" t="str">
        <f>IF(Search!$I$8="","",IF(COUNTA($AT113)=1,IF(Search!$I$8="N","N",1),""))</f>
        <v/>
      </c>
      <c r="O113" s="9" t="str">
        <f>IF(Search!$L$4="","",IF(COUNTA($AU113)=1,IF(Search!$L$4="N","N",1),""))</f>
        <v/>
      </c>
      <c r="P113" s="9" t="str">
        <f>IF(Search!$L$5="","",IF(ISNUMBER(SEARCH("Jersey",$AU113))=TRUE,IF(Search!$L$5="N","N",1),""))</f>
        <v/>
      </c>
      <c r="Q113" s="9" t="str">
        <f>IF(Search!$L$6="","",IF(ISNUMBER(SEARCH("Patch",$AU113))=TRUE,IF(Search!$L$6="N","N",1),""))</f>
        <v/>
      </c>
      <c r="R113" s="9" t="str">
        <f>IF(Search!$L$7="","",IF(ISNUMBER(SEARCH("Shield",$AU113))=TRUE,IF(Search!$L$7="N","N",1),""))</f>
        <v/>
      </c>
      <c r="S113" s="9" t="str">
        <f>IF(Search!$L$8="","",IF(ISNUMBER(SEARCH("Stick",$AU113))=TRUE,IF(Search!$L$8="N","N",1),""))</f>
        <v/>
      </c>
      <c r="T113" s="9" t="str">
        <f>IF(Search!$O$4="","",IF(COUNTA($AW113)=1,IF(Search!$O$4="N","N",1),""))</f>
        <v/>
      </c>
      <c r="U113" s="9" t="str">
        <f>IF(Search!$O$5="","",IF($AW113="","",IF($AW113&lt;Search!$O$5,"",1)))</f>
        <v/>
      </c>
      <c r="V113" s="9" t="str">
        <f>IF(Search!$O$6="","",IF($AW113="","",IF($AW113&gt;Search!$O$6,"",1)))</f>
        <v/>
      </c>
      <c r="W113" s="9" t="str">
        <f>IF(Search!$U$4="","",IF($AX113="","",1))</f>
        <v/>
      </c>
      <c r="X113" s="9" t="str">
        <f>IF(Search!$U$5="","",IF(ISNUMBER(SEARCH(Search!$U$5,$AX113))=TRUE,IF(Search!$U$5="N","N",1),""))</f>
        <v/>
      </c>
      <c r="Y113" s="9" t="str">
        <f>IF(Search!$U$6="","",IF($AY113&lt;Search!$U$6,"",1))</f>
        <v/>
      </c>
      <c r="Z113" s="9" t="str">
        <f>IF(Search!$R$4="","",IF(Inventory!$BA113&lt;Search!$R$4,"",1))</f>
        <v/>
      </c>
      <c r="AA113" s="9" t="str">
        <f>IF(Search!$R$5="","",IF($BA113&gt;Search!$R$5,"",1))</f>
        <v/>
      </c>
      <c r="AB113" s="9" t="str">
        <f>IF(Search!$R$6="","",IF($BB113&lt;Search!$R$6,"",1))</f>
        <v/>
      </c>
      <c r="AC113" s="9" t="str">
        <f>IF(Search!$R$7="","",IF($BB113&lt;Search!$R$7,"",1))</f>
        <v/>
      </c>
      <c r="AD113" s="45" t="str">
        <f>IF(COUNTIF($A113:$AC113,"n")&gt;0,"",IF(SUM($A113:$AC113)=COUNTA(Search!$C$4:$C$8,Search!$F$4:$F$8,Search!$I$4:$I$6,Search!$I$8,Search!$L$4:$L$8,Search!$O$4:$O$8,Search!$R$4:$R$7,Search!$U$4:$U$7)-COUNTIF(Search!$C$4:$U$7,"n"),1+LARGE($AD$1:AD112,1),""))</f>
        <v/>
      </c>
      <c r="AE113" s="45" t="str">
        <f t="shared" si="3"/>
        <v/>
      </c>
      <c r="AF113" s="45" t="str">
        <f>IF(AD113="","",COUNTIF($AE$1:$AE112,$AE113)+RANK($AE113,$AE$2:$AE$10540,1))</f>
        <v/>
      </c>
      <c r="AG113" s="45" t="str">
        <f t="shared" si="4"/>
        <v/>
      </c>
      <c r="AH113" s="45" t="str">
        <f>IF($AD113="","",COUNTIF($AG$1:$AG112,$AG113)+RANK($AG113,$AG$1:$AG$10539,0))</f>
        <v/>
      </c>
      <c r="AI113" s="10" t="str">
        <f t="shared" si="5"/>
        <v>1975-76 Topps #203 Gord McRae TOR    /   $</v>
      </c>
      <c r="AJ113" s="11">
        <v>1975</v>
      </c>
      <c r="AK113" s="17">
        <v>76</v>
      </c>
      <c r="AL113" s="12" t="s">
        <v>48</v>
      </c>
      <c r="AM113" s="10">
        <v>203</v>
      </c>
      <c r="AN113" s="12" t="s">
        <v>93</v>
      </c>
      <c r="AO113" s="9" t="s">
        <v>1904</v>
      </c>
      <c r="AP113" s="9"/>
      <c r="AQ113" s="9"/>
      <c r="AR113" s="14"/>
      <c r="AS113" s="9"/>
      <c r="AT113" s="9"/>
      <c r="AU113" s="9"/>
      <c r="AV113" s="13"/>
      <c r="AW113" s="13"/>
      <c r="AX113" s="9"/>
      <c r="AY113" s="9"/>
      <c r="AZ113" s="9"/>
      <c r="BA113" s="33"/>
      <c r="BB113" s="33"/>
      <c r="BC113" s="36"/>
      <c r="BD113" s="12" t="s">
        <v>1771</v>
      </c>
    </row>
    <row r="114" spans="1:56" s="12" customFormat="1" x14ac:dyDescent="0.2">
      <c r="A114" s="9" t="str">
        <f>IF(Search!$C$5="","",IF(COUNTA(Inventory!$AP114)=1,1,""))</f>
        <v/>
      </c>
      <c r="B114" s="9" t="str">
        <f>IF(Search!$C$4="","",IF(ISNUMBER(SEARCH(Search!$C$4,$AR114))=TRUE,1,""))</f>
        <v/>
      </c>
      <c r="C114" s="9" t="str">
        <f>IF(Search!$C$6="x",IF(COUNTA($AQ114)=1,1,"N"),IF(COUNTA($AQ114)=1,"N",""))</f>
        <v/>
      </c>
      <c r="D114" s="9" t="str">
        <f>IF(Search!$O$8="","",IF(ISNUMBER(SEARCH(Search!$O$8,$BD114))=TRUE,1,""))</f>
        <v/>
      </c>
      <c r="E114" s="9" t="str">
        <f>IF(Search!$C$7="","",IF(ISNUMBER(SEARCH(Search!$C$7,$AN114))=TRUE,1,""))</f>
        <v/>
      </c>
      <c r="F114" s="9" t="str">
        <f>IF(Search!$C$8="","",IF(ISNUMBER(SEARCH(Search!$C$8,$AO114))=TRUE,1,""))</f>
        <v/>
      </c>
      <c r="G114" s="9" t="str">
        <f>IF(Search!$F$4="","",IF(Inventory!$AJ114&lt;Search!$F$4,"",1))</f>
        <v/>
      </c>
      <c r="H114" s="9" t="str">
        <f>IF(Search!$F$5="","",IF(Inventory!$AJ114&gt;Search!$F$5,"",1))</f>
        <v/>
      </c>
      <c r="I114" s="9" t="str">
        <f>IF(Search!$F$7="","",IF(Search!$F$8="",IF(ISNUMBER(SEARCH(Search!$F$7,$AL114))=TRUE,1,""),""))</f>
        <v/>
      </c>
      <c r="J114" s="9" t="str">
        <f>IF($AL114=Search!$F$8,1,"")</f>
        <v/>
      </c>
      <c r="K114" s="9" t="str">
        <f>IF(Search!$I$4="","",IF(COUNTA($AS114)=1,IF(Search!$I$4="N","N",1),""))</f>
        <v/>
      </c>
      <c r="L114" s="9" t="str">
        <f>IF(Search!$I$5="","",IF($AS114="RC",1,""))</f>
        <v/>
      </c>
      <c r="M114" s="9" t="str">
        <f>IF(Search!$I$6="","",IF($AS114="RCP",1,""))</f>
        <v/>
      </c>
      <c r="N114" s="9" t="str">
        <f>IF(Search!$I$8="","",IF(COUNTA($AT114)=1,IF(Search!$I$8="N","N",1),""))</f>
        <v/>
      </c>
      <c r="O114" s="9" t="str">
        <f>IF(Search!$L$4="","",IF(COUNTA($AU114)=1,IF(Search!$L$4="N","N",1),""))</f>
        <v/>
      </c>
      <c r="P114" s="9" t="str">
        <f>IF(Search!$L$5="","",IF(ISNUMBER(SEARCH("Jersey",$AU114))=TRUE,IF(Search!$L$5="N","N",1),""))</f>
        <v/>
      </c>
      <c r="Q114" s="9" t="str">
        <f>IF(Search!$L$6="","",IF(ISNUMBER(SEARCH("Patch",$AU114))=TRUE,IF(Search!$L$6="N","N",1),""))</f>
        <v/>
      </c>
      <c r="R114" s="9" t="str">
        <f>IF(Search!$L$7="","",IF(ISNUMBER(SEARCH("Shield",$AU114))=TRUE,IF(Search!$L$7="N","N",1),""))</f>
        <v/>
      </c>
      <c r="S114" s="9" t="str">
        <f>IF(Search!$L$8="","",IF(ISNUMBER(SEARCH("Stick",$AU114))=TRUE,IF(Search!$L$8="N","N",1),""))</f>
        <v/>
      </c>
      <c r="T114" s="9" t="str">
        <f>IF(Search!$O$4="","",IF(COUNTA($AW114)=1,IF(Search!$O$4="N","N",1),""))</f>
        <v/>
      </c>
      <c r="U114" s="9" t="str">
        <f>IF(Search!$O$5="","",IF($AW114="","",IF($AW114&lt;Search!$O$5,"",1)))</f>
        <v/>
      </c>
      <c r="V114" s="9" t="str">
        <f>IF(Search!$O$6="","",IF($AW114="","",IF($AW114&gt;Search!$O$6,"",1)))</f>
        <v/>
      </c>
      <c r="W114" s="9" t="str">
        <f>IF(Search!$U$4="","",IF($AX114="","",1))</f>
        <v/>
      </c>
      <c r="X114" s="9" t="str">
        <f>IF(Search!$U$5="","",IF(ISNUMBER(SEARCH(Search!$U$5,$AX114))=TRUE,IF(Search!$U$5="N","N",1),""))</f>
        <v/>
      </c>
      <c r="Y114" s="9" t="str">
        <f>IF(Search!$U$6="","",IF($AY114&lt;Search!$U$6,"",1))</f>
        <v/>
      </c>
      <c r="Z114" s="9" t="str">
        <f>IF(Search!$R$4="","",IF(Inventory!$BA114&lt;Search!$R$4,"",1))</f>
        <v/>
      </c>
      <c r="AA114" s="9" t="str">
        <f>IF(Search!$R$5="","",IF($BA114&gt;Search!$R$5,"",1))</f>
        <v/>
      </c>
      <c r="AB114" s="9" t="str">
        <f>IF(Search!$R$6="","",IF($BB114&lt;Search!$R$6,"",1))</f>
        <v/>
      </c>
      <c r="AC114" s="9" t="str">
        <f>IF(Search!$R$7="","",IF($BB114&lt;Search!$R$7,"",1))</f>
        <v/>
      </c>
      <c r="AD114" s="45" t="str">
        <f>IF(COUNTIF($A114:$AC114,"n")&gt;0,"",IF(SUM($A114:$AC114)=COUNTA(Search!$C$4:$C$8,Search!$F$4:$F$8,Search!$I$4:$I$6,Search!$I$8,Search!$L$4:$L$8,Search!$O$4:$O$8,Search!$R$4:$R$7,Search!$U$4:$U$7)-COUNTIF(Search!$C$4:$U$7,"n"),1+LARGE($AD$1:AD113,1),""))</f>
        <v/>
      </c>
      <c r="AE114" s="45" t="str">
        <f t="shared" si="3"/>
        <v/>
      </c>
      <c r="AF114" s="45" t="str">
        <f>IF(AD114="","",COUNTIF($AE$1:$AE113,$AE114)+RANK($AE114,$AE$2:$AE$10540,1))</f>
        <v/>
      </c>
      <c r="AG114" s="45" t="str">
        <f t="shared" si="4"/>
        <v/>
      </c>
      <c r="AH114" s="45" t="str">
        <f>IF($AD114="","",COUNTIF($AG$1:$AG113,$AG114)+RANK($AG114,$AG$1:$AG$10539,0))</f>
        <v/>
      </c>
      <c r="AI114" s="10" t="str">
        <f t="shared" si="5"/>
        <v>1975-76 Topps #229 Rod Seiling TOR    /   $</v>
      </c>
      <c r="AJ114" s="11">
        <v>1975</v>
      </c>
      <c r="AK114" s="17">
        <v>76</v>
      </c>
      <c r="AL114" s="12" t="s">
        <v>48</v>
      </c>
      <c r="AM114" s="10">
        <v>229</v>
      </c>
      <c r="AN114" s="12" t="s">
        <v>94</v>
      </c>
      <c r="AO114" s="9" t="s">
        <v>1904</v>
      </c>
      <c r="AP114" s="9"/>
      <c r="AQ114" s="9"/>
      <c r="AR114" s="14"/>
      <c r="AS114" s="9"/>
      <c r="AT114" s="9"/>
      <c r="AU114" s="9"/>
      <c r="AV114" s="13"/>
      <c r="AW114" s="13"/>
      <c r="AX114" s="9"/>
      <c r="AY114" s="9"/>
      <c r="AZ114" s="9"/>
      <c r="BA114" s="33"/>
      <c r="BB114" s="33"/>
      <c r="BC114" s="36"/>
      <c r="BD114" s="12" t="s">
        <v>1771</v>
      </c>
    </row>
    <row r="115" spans="1:56" s="12" customFormat="1" x14ac:dyDescent="0.2">
      <c r="A115" s="9" t="str">
        <f>IF(Search!$C$5="","",IF(COUNTA(Inventory!$AP115)=1,1,""))</f>
        <v/>
      </c>
      <c r="B115" s="9" t="str">
        <f>IF(Search!$C$4="","",IF(ISNUMBER(SEARCH(Search!$C$4,$AR115))=TRUE,1,""))</f>
        <v/>
      </c>
      <c r="C115" s="9" t="str">
        <f>IF(Search!$C$6="x",IF(COUNTA($AQ115)=1,1,"N"),IF(COUNTA($AQ115)=1,"N",""))</f>
        <v/>
      </c>
      <c r="D115" s="9" t="str">
        <f>IF(Search!$O$8="","",IF(ISNUMBER(SEARCH(Search!$O$8,$BD115))=TRUE,1,""))</f>
        <v/>
      </c>
      <c r="E115" s="9" t="str">
        <f>IF(Search!$C$7="","",IF(ISNUMBER(SEARCH(Search!$C$7,$AN115))=TRUE,1,""))</f>
        <v/>
      </c>
      <c r="F115" s="9" t="str">
        <f>IF(Search!$C$8="","",IF(ISNUMBER(SEARCH(Search!$C$8,$AO115))=TRUE,1,""))</f>
        <v/>
      </c>
      <c r="G115" s="9" t="str">
        <f>IF(Search!$F$4="","",IF(Inventory!$AJ115&lt;Search!$F$4,"",1))</f>
        <v/>
      </c>
      <c r="H115" s="9" t="str">
        <f>IF(Search!$F$5="","",IF(Inventory!$AJ115&gt;Search!$F$5,"",1))</f>
        <v/>
      </c>
      <c r="I115" s="9" t="str">
        <f>IF(Search!$F$7="","",IF(Search!$F$8="",IF(ISNUMBER(SEARCH(Search!$F$7,$AL115))=TRUE,1,""),""))</f>
        <v/>
      </c>
      <c r="J115" s="9" t="str">
        <f>IF($AL115=Search!$F$8,1,"")</f>
        <v/>
      </c>
      <c r="K115" s="9" t="str">
        <f>IF(Search!$I$4="","",IF(COUNTA($AS115)=1,IF(Search!$I$4="N","N",1),""))</f>
        <v/>
      </c>
      <c r="L115" s="9" t="str">
        <f>IF(Search!$I$5="","",IF($AS115="RC",1,""))</f>
        <v/>
      </c>
      <c r="M115" s="9" t="str">
        <f>IF(Search!$I$6="","",IF($AS115="RCP",1,""))</f>
        <v/>
      </c>
      <c r="N115" s="9" t="str">
        <f>IF(Search!$I$8="","",IF(COUNTA($AT115)=1,IF(Search!$I$8="N","N",1),""))</f>
        <v/>
      </c>
      <c r="O115" s="9" t="str">
        <f>IF(Search!$L$4="","",IF(COUNTA($AU115)=1,IF(Search!$L$4="N","N",1),""))</f>
        <v/>
      </c>
      <c r="P115" s="9" t="str">
        <f>IF(Search!$L$5="","",IF(ISNUMBER(SEARCH("Jersey",$AU115))=TRUE,IF(Search!$L$5="N","N",1),""))</f>
        <v/>
      </c>
      <c r="Q115" s="9" t="str">
        <f>IF(Search!$L$6="","",IF(ISNUMBER(SEARCH("Patch",$AU115))=TRUE,IF(Search!$L$6="N","N",1),""))</f>
        <v/>
      </c>
      <c r="R115" s="9" t="str">
        <f>IF(Search!$L$7="","",IF(ISNUMBER(SEARCH("Shield",$AU115))=TRUE,IF(Search!$L$7="N","N",1),""))</f>
        <v/>
      </c>
      <c r="S115" s="9" t="str">
        <f>IF(Search!$L$8="","",IF(ISNUMBER(SEARCH("Stick",$AU115))=TRUE,IF(Search!$L$8="N","N",1),""))</f>
        <v/>
      </c>
      <c r="T115" s="9" t="str">
        <f>IF(Search!$O$4="","",IF(COUNTA($AW115)=1,IF(Search!$O$4="N","N",1),""))</f>
        <v/>
      </c>
      <c r="U115" s="9" t="str">
        <f>IF(Search!$O$5="","",IF($AW115="","",IF($AW115&lt;Search!$O$5,"",1)))</f>
        <v/>
      </c>
      <c r="V115" s="9" t="str">
        <f>IF(Search!$O$6="","",IF($AW115="","",IF($AW115&gt;Search!$O$6,"",1)))</f>
        <v/>
      </c>
      <c r="W115" s="9" t="str">
        <f>IF(Search!$U$4="","",IF($AX115="","",1))</f>
        <v/>
      </c>
      <c r="X115" s="9" t="str">
        <f>IF(Search!$U$5="","",IF(ISNUMBER(SEARCH(Search!$U$5,$AX115))=TRUE,IF(Search!$U$5="N","N",1),""))</f>
        <v/>
      </c>
      <c r="Y115" s="9" t="str">
        <f>IF(Search!$U$6="","",IF($AY115&lt;Search!$U$6,"",1))</f>
        <v/>
      </c>
      <c r="Z115" s="9" t="str">
        <f>IF(Search!$R$4="","",IF(Inventory!$BA115&lt;Search!$R$4,"",1))</f>
        <v/>
      </c>
      <c r="AA115" s="9" t="str">
        <f>IF(Search!$R$5="","",IF($BA115&gt;Search!$R$5,"",1))</f>
        <v/>
      </c>
      <c r="AB115" s="9" t="str">
        <f>IF(Search!$R$6="","",IF($BB115&lt;Search!$R$6,"",1))</f>
        <v/>
      </c>
      <c r="AC115" s="9" t="str">
        <f>IF(Search!$R$7="","",IF($BB115&lt;Search!$R$7,"",1))</f>
        <v/>
      </c>
      <c r="AD115" s="45" t="str">
        <f>IF(COUNTIF($A115:$AC115,"n")&gt;0,"",IF(SUM($A115:$AC115)=COUNTA(Search!$C$4:$C$8,Search!$F$4:$F$8,Search!$I$4:$I$6,Search!$I$8,Search!$L$4:$L$8,Search!$O$4:$O$8,Search!$R$4:$R$7,Search!$U$4:$U$7)-COUNTIF(Search!$C$4:$U$7,"n"),1+LARGE($AD$1:AD114,1),""))</f>
        <v/>
      </c>
      <c r="AE115" s="45" t="str">
        <f t="shared" si="3"/>
        <v/>
      </c>
      <c r="AF115" s="45" t="str">
        <f>IF(AD115="","",COUNTIF($AE$1:$AE114,$AE115)+RANK($AE115,$AE$2:$AE$10540,1))</f>
        <v/>
      </c>
      <c r="AG115" s="45" t="str">
        <f t="shared" si="4"/>
        <v/>
      </c>
      <c r="AH115" s="45" t="str">
        <f>IF($AD115="","",COUNTIF($AG$1:$AG114,$AG115)+RANK($AG115,$AG$1:$AG$10539,0))</f>
        <v/>
      </c>
      <c r="AI115" s="10" t="str">
        <f t="shared" si="5"/>
        <v>1976-77 O-Pee-Chee NHL #22 Borje Salming     /   $</v>
      </c>
      <c r="AJ115" s="11">
        <v>1976</v>
      </c>
      <c r="AK115" s="17">
        <v>77</v>
      </c>
      <c r="AL115" s="12" t="s">
        <v>80</v>
      </c>
      <c r="AM115" s="10">
        <v>22</v>
      </c>
      <c r="AN115" s="15" t="s">
        <v>84</v>
      </c>
      <c r="AO115" s="14"/>
      <c r="AP115" s="14"/>
      <c r="AQ115" s="14"/>
      <c r="AR115" s="14"/>
      <c r="AS115" s="9"/>
      <c r="AT115" s="9"/>
      <c r="AU115" s="9"/>
      <c r="AV115" s="13"/>
      <c r="AW115" s="13"/>
      <c r="AX115" s="9"/>
      <c r="AY115" s="9"/>
      <c r="AZ115" s="9"/>
      <c r="BA115" s="33"/>
      <c r="BB115" s="33"/>
      <c r="BC115" s="36"/>
      <c r="BD115" s="12" t="s">
        <v>1771</v>
      </c>
    </row>
    <row r="116" spans="1:56" s="12" customFormat="1" x14ac:dyDescent="0.2">
      <c r="A116" s="9" t="str">
        <f>IF(Search!$C$5="","",IF(COUNTA(Inventory!$AP116)=1,1,""))</f>
        <v/>
      </c>
      <c r="B116" s="9" t="str">
        <f>IF(Search!$C$4="","",IF(ISNUMBER(SEARCH(Search!$C$4,$AR116))=TRUE,1,""))</f>
        <v/>
      </c>
      <c r="C116" s="9" t="str">
        <f>IF(Search!$C$6="x",IF(COUNTA($AQ116)=1,1,"N"),IF(COUNTA($AQ116)=1,"N",""))</f>
        <v/>
      </c>
      <c r="D116" s="9" t="str">
        <f>IF(Search!$O$8="","",IF(ISNUMBER(SEARCH(Search!$O$8,$BD116))=TRUE,1,""))</f>
        <v/>
      </c>
      <c r="E116" s="9" t="str">
        <f>IF(Search!$C$7="","",IF(ISNUMBER(SEARCH(Search!$C$7,$AN116))=TRUE,1,""))</f>
        <v/>
      </c>
      <c r="F116" s="9" t="str">
        <f>IF(Search!$C$8="","",IF(ISNUMBER(SEARCH(Search!$C$8,$AO116))=TRUE,1,""))</f>
        <v/>
      </c>
      <c r="G116" s="9" t="str">
        <f>IF(Search!$F$4="","",IF(Inventory!$AJ116&lt;Search!$F$4,"",1))</f>
        <v/>
      </c>
      <c r="H116" s="9" t="str">
        <f>IF(Search!$F$5="","",IF(Inventory!$AJ116&gt;Search!$F$5,"",1))</f>
        <v/>
      </c>
      <c r="I116" s="9" t="str">
        <f>IF(Search!$F$7="","",IF(Search!$F$8="",IF(ISNUMBER(SEARCH(Search!$F$7,$AL116))=TRUE,1,""),""))</f>
        <v/>
      </c>
      <c r="J116" s="9" t="str">
        <f>IF($AL116=Search!$F$8,1,"")</f>
        <v/>
      </c>
      <c r="K116" s="9" t="str">
        <f>IF(Search!$I$4="","",IF(COUNTA($AS116)=1,IF(Search!$I$4="N","N",1),""))</f>
        <v/>
      </c>
      <c r="L116" s="9" t="str">
        <f>IF(Search!$I$5="","",IF($AS116="RC",1,""))</f>
        <v/>
      </c>
      <c r="M116" s="9" t="str">
        <f>IF(Search!$I$6="","",IF($AS116="RCP",1,""))</f>
        <v/>
      </c>
      <c r="N116" s="9" t="str">
        <f>IF(Search!$I$8="","",IF(COUNTA($AT116)=1,IF(Search!$I$8="N","N",1),""))</f>
        <v/>
      </c>
      <c r="O116" s="9" t="str">
        <f>IF(Search!$L$4="","",IF(COUNTA($AU116)=1,IF(Search!$L$4="N","N",1),""))</f>
        <v/>
      </c>
      <c r="P116" s="9" t="str">
        <f>IF(Search!$L$5="","",IF(ISNUMBER(SEARCH("Jersey",$AU116))=TRUE,IF(Search!$L$5="N","N",1),""))</f>
        <v/>
      </c>
      <c r="Q116" s="9" t="str">
        <f>IF(Search!$L$6="","",IF(ISNUMBER(SEARCH("Patch",$AU116))=TRUE,IF(Search!$L$6="N","N",1),""))</f>
        <v/>
      </c>
      <c r="R116" s="9" t="str">
        <f>IF(Search!$L$7="","",IF(ISNUMBER(SEARCH("Shield",$AU116))=TRUE,IF(Search!$L$7="N","N",1),""))</f>
        <v/>
      </c>
      <c r="S116" s="9" t="str">
        <f>IF(Search!$L$8="","",IF(ISNUMBER(SEARCH("Stick",$AU116))=TRUE,IF(Search!$L$8="N","N",1),""))</f>
        <v/>
      </c>
      <c r="T116" s="9" t="str">
        <f>IF(Search!$O$4="","",IF(COUNTA($AW116)=1,IF(Search!$O$4="N","N",1),""))</f>
        <v/>
      </c>
      <c r="U116" s="9" t="str">
        <f>IF(Search!$O$5="","",IF($AW116="","",IF($AW116&lt;Search!$O$5,"",1)))</f>
        <v/>
      </c>
      <c r="V116" s="9" t="str">
        <f>IF(Search!$O$6="","",IF($AW116="","",IF($AW116&gt;Search!$O$6,"",1)))</f>
        <v/>
      </c>
      <c r="W116" s="9" t="str">
        <f>IF(Search!$U$4="","",IF($AX116="","",1))</f>
        <v/>
      </c>
      <c r="X116" s="9" t="str">
        <f>IF(Search!$U$5="","",IF(ISNUMBER(SEARCH(Search!$U$5,$AX116))=TRUE,IF(Search!$U$5="N","N",1),""))</f>
        <v/>
      </c>
      <c r="Y116" s="9" t="str">
        <f>IF(Search!$U$6="","",IF($AY116&lt;Search!$U$6,"",1))</f>
        <v/>
      </c>
      <c r="Z116" s="9" t="str">
        <f>IF(Search!$R$4="","",IF(Inventory!$BA116&lt;Search!$R$4,"",1))</f>
        <v/>
      </c>
      <c r="AA116" s="9" t="str">
        <f>IF(Search!$R$5="","",IF($BA116&gt;Search!$R$5,"",1))</f>
        <v/>
      </c>
      <c r="AB116" s="9" t="str">
        <f>IF(Search!$R$6="","",IF($BB116&lt;Search!$R$6,"",1))</f>
        <v/>
      </c>
      <c r="AC116" s="9" t="str">
        <f>IF(Search!$R$7="","",IF($BB116&lt;Search!$R$7,"",1))</f>
        <v/>
      </c>
      <c r="AD116" s="45" t="str">
        <f>IF(COUNTIF($A116:$AC116,"n")&gt;0,"",IF(SUM($A116:$AC116)=COUNTA(Search!$C$4:$C$8,Search!$F$4:$F$8,Search!$I$4:$I$6,Search!$I$8,Search!$L$4:$L$8,Search!$O$4:$O$8,Search!$R$4:$R$7,Search!$U$4:$U$7)-COUNTIF(Search!$C$4:$U$7,"n"),1+LARGE($AD$1:AD115,1),""))</f>
        <v/>
      </c>
      <c r="AE116" s="45" t="str">
        <f t="shared" si="3"/>
        <v/>
      </c>
      <c r="AF116" s="45" t="str">
        <f>IF(AD116="","",COUNTIF($AE$1:$AE115,$AE116)+RANK($AE116,$AE$2:$AE$10540,1))</f>
        <v/>
      </c>
      <c r="AG116" s="45" t="str">
        <f t="shared" si="4"/>
        <v/>
      </c>
      <c r="AH116" s="45" t="str">
        <f>IF($AD116="","",COUNTIF($AG$1:$AG115,$AG116)+RANK($AG116,$AG$1:$AG$10539,0))</f>
        <v/>
      </c>
      <c r="AI116" s="10" t="str">
        <f t="shared" si="5"/>
        <v>1976-77 O-Pee-Chee NHL #39 Ian Turnbull TOR    /   $</v>
      </c>
      <c r="AJ116" s="11">
        <v>1976</v>
      </c>
      <c r="AK116" s="17">
        <v>77</v>
      </c>
      <c r="AL116" s="12" t="s">
        <v>80</v>
      </c>
      <c r="AM116" s="10">
        <v>39</v>
      </c>
      <c r="AN116" s="12" t="s">
        <v>96</v>
      </c>
      <c r="AO116" s="9" t="s">
        <v>1904</v>
      </c>
      <c r="AP116" s="9"/>
      <c r="AQ116" s="9"/>
      <c r="AR116" s="14" t="s">
        <v>2131</v>
      </c>
      <c r="AS116" s="9"/>
      <c r="AT116" s="9"/>
      <c r="AU116" s="9"/>
      <c r="AV116" s="13"/>
      <c r="AW116" s="13"/>
      <c r="AX116" s="9"/>
      <c r="AY116" s="9"/>
      <c r="AZ116" s="9"/>
      <c r="BA116" s="33"/>
      <c r="BB116" s="33"/>
      <c r="BC116" s="36"/>
      <c r="BD116" s="12" t="s">
        <v>1771</v>
      </c>
    </row>
    <row r="117" spans="1:56" s="12" customFormat="1" x14ac:dyDescent="0.2">
      <c r="A117" s="9" t="str">
        <f>IF(Search!$C$5="","",IF(COUNTA(Inventory!$AP117)=1,1,""))</f>
        <v/>
      </c>
      <c r="B117" s="9" t="str">
        <f>IF(Search!$C$4="","",IF(ISNUMBER(SEARCH(Search!$C$4,$AR117))=TRUE,1,""))</f>
        <v/>
      </c>
      <c r="C117" s="9" t="str">
        <f>IF(Search!$C$6="x",IF(COUNTA($AQ117)=1,1,"N"),IF(COUNTA($AQ117)=1,"N",""))</f>
        <v/>
      </c>
      <c r="D117" s="9" t="str">
        <f>IF(Search!$O$8="","",IF(ISNUMBER(SEARCH(Search!$O$8,$BD117))=TRUE,1,""))</f>
        <v/>
      </c>
      <c r="E117" s="9" t="str">
        <f>IF(Search!$C$7="","",IF(ISNUMBER(SEARCH(Search!$C$7,$AN117))=TRUE,1,""))</f>
        <v/>
      </c>
      <c r="F117" s="9" t="str">
        <f>IF(Search!$C$8="","",IF(ISNUMBER(SEARCH(Search!$C$8,$AO117))=TRUE,1,""))</f>
        <v/>
      </c>
      <c r="G117" s="9" t="str">
        <f>IF(Search!$F$4="","",IF(Inventory!$AJ117&lt;Search!$F$4,"",1))</f>
        <v/>
      </c>
      <c r="H117" s="9" t="str">
        <f>IF(Search!$F$5="","",IF(Inventory!$AJ117&gt;Search!$F$5,"",1))</f>
        <v/>
      </c>
      <c r="I117" s="9" t="str">
        <f>IF(Search!$F$7="","",IF(Search!$F$8="",IF(ISNUMBER(SEARCH(Search!$F$7,$AL117))=TRUE,1,""),""))</f>
        <v/>
      </c>
      <c r="J117" s="9" t="str">
        <f>IF($AL117=Search!$F$8,1,"")</f>
        <v/>
      </c>
      <c r="K117" s="9" t="str">
        <f>IF(Search!$I$4="","",IF(COUNTA($AS117)=1,IF(Search!$I$4="N","N",1),""))</f>
        <v/>
      </c>
      <c r="L117" s="9" t="str">
        <f>IF(Search!$I$5="","",IF($AS117="RC",1,""))</f>
        <v/>
      </c>
      <c r="M117" s="9" t="str">
        <f>IF(Search!$I$6="","",IF($AS117="RCP",1,""))</f>
        <v/>
      </c>
      <c r="N117" s="9" t="str">
        <f>IF(Search!$I$8="","",IF(COUNTA($AT117)=1,IF(Search!$I$8="N","N",1),""))</f>
        <v/>
      </c>
      <c r="O117" s="9" t="str">
        <f>IF(Search!$L$4="","",IF(COUNTA($AU117)=1,IF(Search!$L$4="N","N",1),""))</f>
        <v/>
      </c>
      <c r="P117" s="9" t="str">
        <f>IF(Search!$L$5="","",IF(ISNUMBER(SEARCH("Jersey",$AU117))=TRUE,IF(Search!$L$5="N","N",1),""))</f>
        <v/>
      </c>
      <c r="Q117" s="9" t="str">
        <f>IF(Search!$L$6="","",IF(ISNUMBER(SEARCH("Patch",$AU117))=TRUE,IF(Search!$L$6="N","N",1),""))</f>
        <v/>
      </c>
      <c r="R117" s="9" t="str">
        <f>IF(Search!$L$7="","",IF(ISNUMBER(SEARCH("Shield",$AU117))=TRUE,IF(Search!$L$7="N","N",1),""))</f>
        <v/>
      </c>
      <c r="S117" s="9" t="str">
        <f>IF(Search!$L$8="","",IF(ISNUMBER(SEARCH("Stick",$AU117))=TRUE,IF(Search!$L$8="N","N",1),""))</f>
        <v/>
      </c>
      <c r="T117" s="9" t="str">
        <f>IF(Search!$O$4="","",IF(COUNTA($AW117)=1,IF(Search!$O$4="N","N",1),""))</f>
        <v/>
      </c>
      <c r="U117" s="9" t="str">
        <f>IF(Search!$O$5="","",IF($AW117="","",IF($AW117&lt;Search!$O$5,"",1)))</f>
        <v/>
      </c>
      <c r="V117" s="9" t="str">
        <f>IF(Search!$O$6="","",IF($AW117="","",IF($AW117&gt;Search!$O$6,"",1)))</f>
        <v/>
      </c>
      <c r="W117" s="9" t="str">
        <f>IF(Search!$U$4="","",IF($AX117="","",1))</f>
        <v/>
      </c>
      <c r="X117" s="9" t="str">
        <f>IF(Search!$U$5="","",IF(ISNUMBER(SEARCH(Search!$U$5,$AX117))=TRUE,IF(Search!$U$5="N","N",1),""))</f>
        <v/>
      </c>
      <c r="Y117" s="9" t="str">
        <f>IF(Search!$U$6="","",IF($AY117&lt;Search!$U$6,"",1))</f>
        <v/>
      </c>
      <c r="Z117" s="9" t="str">
        <f>IF(Search!$R$4="","",IF(Inventory!$BA117&lt;Search!$R$4,"",1))</f>
        <v/>
      </c>
      <c r="AA117" s="9" t="str">
        <f>IF(Search!$R$5="","",IF($BA117&gt;Search!$R$5,"",1))</f>
        <v/>
      </c>
      <c r="AB117" s="9" t="str">
        <f>IF(Search!$R$6="","",IF($BB117&lt;Search!$R$6,"",1))</f>
        <v/>
      </c>
      <c r="AC117" s="9" t="str">
        <f>IF(Search!$R$7="","",IF($BB117&lt;Search!$R$7,"",1))</f>
        <v/>
      </c>
      <c r="AD117" s="45" t="str">
        <f>IF(COUNTIF($A117:$AC117,"n")&gt;0,"",IF(SUM($A117:$AC117)=COUNTA(Search!$C$4:$C$8,Search!$F$4:$F$8,Search!$I$4:$I$6,Search!$I$8,Search!$L$4:$L$8,Search!$O$4:$O$8,Search!$R$4:$R$7,Search!$U$4:$U$7)-COUNTIF(Search!$C$4:$U$7,"n"),1+LARGE($AD$1:AD116,1),""))</f>
        <v/>
      </c>
      <c r="AE117" s="45" t="str">
        <f t="shared" si="3"/>
        <v/>
      </c>
      <c r="AF117" s="45" t="str">
        <f>IF(AD117="","",COUNTIF($AE$1:$AE116,$AE117)+RANK($AE117,$AE$2:$AE$10540,1))</f>
        <v/>
      </c>
      <c r="AG117" s="45" t="str">
        <f t="shared" si="4"/>
        <v/>
      </c>
      <c r="AH117" s="45" t="str">
        <f>IF($AD117="","",COUNTIF($AG$1:$AG116,$AG117)+RANK($AG117,$AG$1:$AG$10539,0))</f>
        <v/>
      </c>
      <c r="AI117" s="10" t="str">
        <f t="shared" si="5"/>
        <v>1976-77 O-Pee-Chee NHL #84 Wayne Thomas TOR    /   $</v>
      </c>
      <c r="AJ117" s="11">
        <v>1976</v>
      </c>
      <c r="AK117" s="17">
        <v>77</v>
      </c>
      <c r="AL117" s="12" t="s">
        <v>80</v>
      </c>
      <c r="AM117" s="10">
        <v>84</v>
      </c>
      <c r="AN117" s="12" t="s">
        <v>97</v>
      </c>
      <c r="AO117" s="9" t="s">
        <v>1904</v>
      </c>
      <c r="AP117" s="9"/>
      <c r="AQ117" s="9"/>
      <c r="AR117" s="14" t="s">
        <v>2131</v>
      </c>
      <c r="AS117" s="9"/>
      <c r="AT117" s="9"/>
      <c r="AU117" s="9"/>
      <c r="AV117" s="13"/>
      <c r="AW117" s="13"/>
      <c r="AX117" s="9"/>
      <c r="AY117" s="9"/>
      <c r="AZ117" s="9"/>
      <c r="BA117" s="33"/>
      <c r="BB117" s="33"/>
      <c r="BC117" s="36"/>
      <c r="BD117" s="12" t="s">
        <v>1771</v>
      </c>
    </row>
    <row r="118" spans="1:56" s="12" customFormat="1" x14ac:dyDescent="0.2">
      <c r="A118" s="9" t="str">
        <f>IF(Search!$C$5="","",IF(COUNTA(Inventory!$AP118)=1,1,""))</f>
        <v/>
      </c>
      <c r="B118" s="9" t="str">
        <f>IF(Search!$C$4="","",IF(ISNUMBER(SEARCH(Search!$C$4,$AR118))=TRUE,1,""))</f>
        <v/>
      </c>
      <c r="C118" s="9" t="str">
        <f>IF(Search!$C$6="x",IF(COUNTA($AQ118)=1,1,"N"),IF(COUNTA($AQ118)=1,"N",""))</f>
        <v/>
      </c>
      <c r="D118" s="9" t="str">
        <f>IF(Search!$O$8="","",IF(ISNUMBER(SEARCH(Search!$O$8,$BD118))=TRUE,1,""))</f>
        <v/>
      </c>
      <c r="E118" s="9" t="str">
        <f>IF(Search!$C$7="","",IF(ISNUMBER(SEARCH(Search!$C$7,$AN118))=TRUE,1,""))</f>
        <v/>
      </c>
      <c r="F118" s="9" t="str">
        <f>IF(Search!$C$8="","",IF(ISNUMBER(SEARCH(Search!$C$8,$AO118))=TRUE,1,""))</f>
        <v/>
      </c>
      <c r="G118" s="9" t="str">
        <f>IF(Search!$F$4="","",IF(Inventory!$AJ118&lt;Search!$F$4,"",1))</f>
        <v/>
      </c>
      <c r="H118" s="9" t="str">
        <f>IF(Search!$F$5="","",IF(Inventory!$AJ118&gt;Search!$F$5,"",1))</f>
        <v/>
      </c>
      <c r="I118" s="9" t="str">
        <f>IF(Search!$F$7="","",IF(Search!$F$8="",IF(ISNUMBER(SEARCH(Search!$F$7,$AL118))=TRUE,1,""),""))</f>
        <v/>
      </c>
      <c r="J118" s="9" t="str">
        <f>IF($AL118=Search!$F$8,1,"")</f>
        <v/>
      </c>
      <c r="K118" s="9" t="str">
        <f>IF(Search!$I$4="","",IF(COUNTA($AS118)=1,IF(Search!$I$4="N","N",1),""))</f>
        <v/>
      </c>
      <c r="L118" s="9" t="str">
        <f>IF(Search!$I$5="","",IF($AS118="RC",1,""))</f>
        <v/>
      </c>
      <c r="M118" s="9" t="str">
        <f>IF(Search!$I$6="","",IF($AS118="RCP",1,""))</f>
        <v/>
      </c>
      <c r="N118" s="9" t="str">
        <f>IF(Search!$I$8="","",IF(COUNTA($AT118)=1,IF(Search!$I$8="N","N",1),""))</f>
        <v/>
      </c>
      <c r="O118" s="9" t="str">
        <f>IF(Search!$L$4="","",IF(COUNTA($AU118)=1,IF(Search!$L$4="N","N",1),""))</f>
        <v/>
      </c>
      <c r="P118" s="9" t="str">
        <f>IF(Search!$L$5="","",IF(ISNUMBER(SEARCH("Jersey",$AU118))=TRUE,IF(Search!$L$5="N","N",1),""))</f>
        <v/>
      </c>
      <c r="Q118" s="9" t="str">
        <f>IF(Search!$L$6="","",IF(ISNUMBER(SEARCH("Patch",$AU118))=TRUE,IF(Search!$L$6="N","N",1),""))</f>
        <v/>
      </c>
      <c r="R118" s="9" t="str">
        <f>IF(Search!$L$7="","",IF(ISNUMBER(SEARCH("Shield",$AU118))=TRUE,IF(Search!$L$7="N","N",1),""))</f>
        <v/>
      </c>
      <c r="S118" s="9" t="str">
        <f>IF(Search!$L$8="","",IF(ISNUMBER(SEARCH("Stick",$AU118))=TRUE,IF(Search!$L$8="N","N",1),""))</f>
        <v/>
      </c>
      <c r="T118" s="9" t="str">
        <f>IF(Search!$O$4="","",IF(COUNTA($AW118)=1,IF(Search!$O$4="N","N",1),""))</f>
        <v/>
      </c>
      <c r="U118" s="9" t="str">
        <f>IF(Search!$O$5="","",IF($AW118="","",IF($AW118&lt;Search!$O$5,"",1)))</f>
        <v/>
      </c>
      <c r="V118" s="9" t="str">
        <f>IF(Search!$O$6="","",IF($AW118="","",IF($AW118&gt;Search!$O$6,"",1)))</f>
        <v/>
      </c>
      <c r="W118" s="9" t="str">
        <f>IF(Search!$U$4="","",IF($AX118="","",1))</f>
        <v/>
      </c>
      <c r="X118" s="9" t="str">
        <f>IF(Search!$U$5="","",IF(ISNUMBER(SEARCH(Search!$U$5,$AX118))=TRUE,IF(Search!$U$5="N","N",1),""))</f>
        <v/>
      </c>
      <c r="Y118" s="9" t="str">
        <f>IF(Search!$U$6="","",IF($AY118&lt;Search!$U$6,"",1))</f>
        <v/>
      </c>
      <c r="Z118" s="9" t="str">
        <f>IF(Search!$R$4="","",IF(Inventory!$BA118&lt;Search!$R$4,"",1))</f>
        <v/>
      </c>
      <c r="AA118" s="9" t="str">
        <f>IF(Search!$R$5="","",IF($BA118&gt;Search!$R$5,"",1))</f>
        <v/>
      </c>
      <c r="AB118" s="9" t="str">
        <f>IF(Search!$R$6="","",IF($BB118&lt;Search!$R$6,"",1))</f>
        <v/>
      </c>
      <c r="AC118" s="9" t="str">
        <f>IF(Search!$R$7="","",IF($BB118&lt;Search!$R$7,"",1))</f>
        <v/>
      </c>
      <c r="AD118" s="45" t="str">
        <f>IF(COUNTIF($A118:$AC118,"n")&gt;0,"",IF(SUM($A118:$AC118)=COUNTA(Search!$C$4:$C$8,Search!$F$4:$F$8,Search!$I$4:$I$6,Search!$I$8,Search!$L$4:$L$8,Search!$O$4:$O$8,Search!$R$4:$R$7,Search!$U$4:$U$7)-COUNTIF(Search!$C$4:$U$7,"n"),1+LARGE($AD$1:AD117,1),""))</f>
        <v/>
      </c>
      <c r="AE118" s="45" t="str">
        <f t="shared" si="3"/>
        <v/>
      </c>
      <c r="AF118" s="45" t="str">
        <f>IF(AD118="","",COUNTIF($AE$1:$AE117,$AE118)+RANK($AE118,$AE$2:$AE$10540,1))</f>
        <v/>
      </c>
      <c r="AG118" s="45" t="str">
        <f t="shared" si="4"/>
        <v/>
      </c>
      <c r="AH118" s="45" t="str">
        <f>IF($AD118="","",COUNTIF($AG$1:$AG117,$AG118)+RANK($AG118,$AG$1:$AG$10539,0))</f>
        <v/>
      </c>
      <c r="AI118" s="10" t="str">
        <f t="shared" si="5"/>
        <v>1976-77 O-Pee-Chee NHL #99 Brian Glennie TOR    /   $</v>
      </c>
      <c r="AJ118" s="11">
        <v>1976</v>
      </c>
      <c r="AK118" s="17">
        <v>77</v>
      </c>
      <c r="AL118" s="12" t="s">
        <v>80</v>
      </c>
      <c r="AM118" s="10">
        <v>99</v>
      </c>
      <c r="AN118" s="12" t="s">
        <v>62</v>
      </c>
      <c r="AO118" s="9" t="s">
        <v>1904</v>
      </c>
      <c r="AP118" s="9"/>
      <c r="AQ118" s="9"/>
      <c r="AR118" s="14" t="s">
        <v>2131</v>
      </c>
      <c r="AS118" s="9"/>
      <c r="AT118" s="9"/>
      <c r="AU118" s="9"/>
      <c r="AV118" s="13"/>
      <c r="AW118" s="13"/>
      <c r="AX118" s="9"/>
      <c r="AY118" s="9"/>
      <c r="AZ118" s="9"/>
      <c r="BA118" s="33"/>
      <c r="BB118" s="33"/>
      <c r="BC118" s="36"/>
      <c r="BD118" s="12" t="s">
        <v>1771</v>
      </c>
    </row>
    <row r="119" spans="1:56" s="12" customFormat="1" x14ac:dyDescent="0.2">
      <c r="A119" s="9" t="str">
        <f>IF(Search!$C$5="","",IF(COUNTA(Inventory!$AP119)=1,1,""))</f>
        <v/>
      </c>
      <c r="B119" s="9" t="str">
        <f>IF(Search!$C$4="","",IF(ISNUMBER(SEARCH(Search!$C$4,$AR119))=TRUE,1,""))</f>
        <v/>
      </c>
      <c r="C119" s="9" t="str">
        <f>IF(Search!$C$6="x",IF(COUNTA($AQ119)=1,1,"N"),IF(COUNTA($AQ119)=1,"N",""))</f>
        <v/>
      </c>
      <c r="D119" s="9" t="str">
        <f>IF(Search!$O$8="","",IF(ISNUMBER(SEARCH(Search!$O$8,$BD119))=TRUE,1,""))</f>
        <v/>
      </c>
      <c r="E119" s="9" t="str">
        <f>IF(Search!$C$7="","",IF(ISNUMBER(SEARCH(Search!$C$7,$AN119))=TRUE,1,""))</f>
        <v/>
      </c>
      <c r="F119" s="9" t="str">
        <f>IF(Search!$C$8="","",IF(ISNUMBER(SEARCH(Search!$C$8,$AO119))=TRUE,1,""))</f>
        <v/>
      </c>
      <c r="G119" s="9" t="str">
        <f>IF(Search!$F$4="","",IF(Inventory!$AJ119&lt;Search!$F$4,"",1))</f>
        <v/>
      </c>
      <c r="H119" s="9" t="str">
        <f>IF(Search!$F$5="","",IF(Inventory!$AJ119&gt;Search!$F$5,"",1))</f>
        <v/>
      </c>
      <c r="I119" s="9" t="str">
        <f>IF(Search!$F$7="","",IF(Search!$F$8="",IF(ISNUMBER(SEARCH(Search!$F$7,$AL119))=TRUE,1,""),""))</f>
        <v/>
      </c>
      <c r="J119" s="9" t="str">
        <f>IF($AL119=Search!$F$8,1,"")</f>
        <v/>
      </c>
      <c r="K119" s="9" t="str">
        <f>IF(Search!$I$4="","",IF(COUNTA($AS119)=1,IF(Search!$I$4="N","N",1),""))</f>
        <v/>
      </c>
      <c r="L119" s="9" t="str">
        <f>IF(Search!$I$5="","",IF($AS119="RC",1,""))</f>
        <v/>
      </c>
      <c r="M119" s="9" t="str">
        <f>IF(Search!$I$6="","",IF($AS119="RCP",1,""))</f>
        <v/>
      </c>
      <c r="N119" s="9" t="str">
        <f>IF(Search!$I$8="","",IF(COUNTA($AT119)=1,IF(Search!$I$8="N","N",1),""))</f>
        <v/>
      </c>
      <c r="O119" s="9" t="str">
        <f>IF(Search!$L$4="","",IF(COUNTA($AU119)=1,IF(Search!$L$4="N","N",1),""))</f>
        <v/>
      </c>
      <c r="P119" s="9" t="str">
        <f>IF(Search!$L$5="","",IF(ISNUMBER(SEARCH("Jersey",$AU119))=TRUE,IF(Search!$L$5="N","N",1),""))</f>
        <v/>
      </c>
      <c r="Q119" s="9" t="str">
        <f>IF(Search!$L$6="","",IF(ISNUMBER(SEARCH("Patch",$AU119))=TRUE,IF(Search!$L$6="N","N",1),""))</f>
        <v/>
      </c>
      <c r="R119" s="9" t="str">
        <f>IF(Search!$L$7="","",IF(ISNUMBER(SEARCH("Shield",$AU119))=TRUE,IF(Search!$L$7="N","N",1),""))</f>
        <v/>
      </c>
      <c r="S119" s="9" t="str">
        <f>IF(Search!$L$8="","",IF(ISNUMBER(SEARCH("Stick",$AU119))=TRUE,IF(Search!$L$8="N","N",1),""))</f>
        <v/>
      </c>
      <c r="T119" s="9" t="str">
        <f>IF(Search!$O$4="","",IF(COUNTA($AW119)=1,IF(Search!$O$4="N","N",1),""))</f>
        <v/>
      </c>
      <c r="U119" s="9" t="str">
        <f>IF(Search!$O$5="","",IF($AW119="","",IF($AW119&lt;Search!$O$5,"",1)))</f>
        <v/>
      </c>
      <c r="V119" s="9" t="str">
        <f>IF(Search!$O$6="","",IF($AW119="","",IF($AW119&gt;Search!$O$6,"",1)))</f>
        <v/>
      </c>
      <c r="W119" s="9" t="str">
        <f>IF(Search!$U$4="","",IF($AX119="","",1))</f>
        <v/>
      </c>
      <c r="X119" s="9" t="str">
        <f>IF(Search!$U$5="","",IF(ISNUMBER(SEARCH(Search!$U$5,$AX119))=TRUE,IF(Search!$U$5="N","N",1),""))</f>
        <v/>
      </c>
      <c r="Y119" s="9" t="str">
        <f>IF(Search!$U$6="","",IF($AY119&lt;Search!$U$6,"",1))</f>
        <v/>
      </c>
      <c r="Z119" s="9" t="str">
        <f>IF(Search!$R$4="","",IF(Inventory!$BA119&lt;Search!$R$4,"",1))</f>
        <v/>
      </c>
      <c r="AA119" s="9" t="str">
        <f>IF(Search!$R$5="","",IF($BA119&gt;Search!$R$5,"",1))</f>
        <v/>
      </c>
      <c r="AB119" s="9" t="str">
        <f>IF(Search!$R$6="","",IF($BB119&lt;Search!$R$6,"",1))</f>
        <v/>
      </c>
      <c r="AC119" s="9" t="str">
        <f>IF(Search!$R$7="","",IF($BB119&lt;Search!$R$7,"",1))</f>
        <v/>
      </c>
      <c r="AD119" s="45" t="str">
        <f>IF(COUNTIF($A119:$AC119,"n")&gt;0,"",IF(SUM($A119:$AC119)=COUNTA(Search!$C$4:$C$8,Search!$F$4:$F$8,Search!$I$4:$I$6,Search!$I$8,Search!$L$4:$L$8,Search!$O$4:$O$8,Search!$R$4:$R$7,Search!$U$4:$U$7)-COUNTIF(Search!$C$4:$U$7,"n"),1+LARGE($AD$1:AD118,1),""))</f>
        <v/>
      </c>
      <c r="AE119" s="45" t="str">
        <f t="shared" si="3"/>
        <v/>
      </c>
      <c r="AF119" s="45" t="str">
        <f>IF(AD119="","",COUNTIF($AE$1:$AE118,$AE119)+RANK($AE119,$AE$2:$AE$10540,1))</f>
        <v/>
      </c>
      <c r="AG119" s="45" t="str">
        <f t="shared" si="4"/>
        <v/>
      </c>
      <c r="AH119" s="45" t="str">
        <f>IF($AD119="","",COUNTIF($AG$1:$AG118,$AG119)+RANK($AG119,$AG$1:$AG$10539,0))</f>
        <v/>
      </c>
      <c r="AI119" s="10" t="str">
        <f t="shared" si="5"/>
        <v>1976-77 O-Pee-Chee NHL #147 Maple Leafs Team TOR    /   $</v>
      </c>
      <c r="AJ119" s="11">
        <v>1976</v>
      </c>
      <c r="AK119" s="17">
        <v>77</v>
      </c>
      <c r="AL119" s="12" t="s">
        <v>80</v>
      </c>
      <c r="AM119" s="10">
        <v>147</v>
      </c>
      <c r="AN119" s="12" t="s">
        <v>98</v>
      </c>
      <c r="AO119" s="9" t="s">
        <v>1904</v>
      </c>
      <c r="AP119" s="9"/>
      <c r="AQ119" s="9"/>
      <c r="AR119" s="14" t="s">
        <v>2131</v>
      </c>
      <c r="AS119" s="9"/>
      <c r="AT119" s="9"/>
      <c r="AU119" s="9"/>
      <c r="AV119" s="13"/>
      <c r="AW119" s="13"/>
      <c r="AX119" s="9"/>
      <c r="AY119" s="9"/>
      <c r="AZ119" s="9"/>
      <c r="BA119" s="33"/>
      <c r="BB119" s="33"/>
      <c r="BC119" s="36"/>
      <c r="BD119" s="12" t="s">
        <v>1771</v>
      </c>
    </row>
    <row r="120" spans="1:56" s="12" customFormat="1" x14ac:dyDescent="0.2">
      <c r="A120" s="9" t="str">
        <f>IF(Search!$C$5="","",IF(COUNTA(Inventory!$AP120)=1,1,""))</f>
        <v/>
      </c>
      <c r="B120" s="9" t="str">
        <f>IF(Search!$C$4="","",IF(ISNUMBER(SEARCH(Search!$C$4,$AR120))=TRUE,1,""))</f>
        <v/>
      </c>
      <c r="C120" s="9" t="str">
        <f>IF(Search!$C$6="x",IF(COUNTA($AQ120)=1,1,"N"),IF(COUNTA($AQ120)=1,"N",""))</f>
        <v/>
      </c>
      <c r="D120" s="9" t="str">
        <f>IF(Search!$O$8="","",IF(ISNUMBER(SEARCH(Search!$O$8,$BD120))=TRUE,1,""))</f>
        <v/>
      </c>
      <c r="E120" s="9" t="str">
        <f>IF(Search!$C$7="","",IF(ISNUMBER(SEARCH(Search!$C$7,$AN120))=TRUE,1,""))</f>
        <v/>
      </c>
      <c r="F120" s="9" t="str">
        <f>IF(Search!$C$8="","",IF(ISNUMBER(SEARCH(Search!$C$8,$AO120))=TRUE,1,""))</f>
        <v/>
      </c>
      <c r="G120" s="9" t="str">
        <f>IF(Search!$F$4="","",IF(Inventory!$AJ120&lt;Search!$F$4,"",1))</f>
        <v/>
      </c>
      <c r="H120" s="9" t="str">
        <f>IF(Search!$F$5="","",IF(Inventory!$AJ120&gt;Search!$F$5,"",1))</f>
        <v/>
      </c>
      <c r="I120" s="9" t="str">
        <f>IF(Search!$F$7="","",IF(Search!$F$8="",IF(ISNUMBER(SEARCH(Search!$F$7,$AL120))=TRUE,1,""),""))</f>
        <v/>
      </c>
      <c r="J120" s="9" t="str">
        <f>IF($AL120=Search!$F$8,1,"")</f>
        <v/>
      </c>
      <c r="K120" s="9" t="str">
        <f>IF(Search!$I$4="","",IF(COUNTA($AS120)=1,IF(Search!$I$4="N","N",1),""))</f>
        <v/>
      </c>
      <c r="L120" s="9" t="str">
        <f>IF(Search!$I$5="","",IF($AS120="RC",1,""))</f>
        <v/>
      </c>
      <c r="M120" s="9" t="str">
        <f>IF(Search!$I$6="","",IF($AS120="RCP",1,""))</f>
        <v/>
      </c>
      <c r="N120" s="9" t="str">
        <f>IF(Search!$I$8="","",IF(COUNTA($AT120)=1,IF(Search!$I$8="N","N",1),""))</f>
        <v/>
      </c>
      <c r="O120" s="9" t="str">
        <f>IF(Search!$L$4="","",IF(COUNTA($AU120)=1,IF(Search!$L$4="N","N",1),""))</f>
        <v/>
      </c>
      <c r="P120" s="9" t="str">
        <f>IF(Search!$L$5="","",IF(ISNUMBER(SEARCH("Jersey",$AU120))=TRUE,IF(Search!$L$5="N","N",1),""))</f>
        <v/>
      </c>
      <c r="Q120" s="9" t="str">
        <f>IF(Search!$L$6="","",IF(ISNUMBER(SEARCH("Patch",$AU120))=TRUE,IF(Search!$L$6="N","N",1),""))</f>
        <v/>
      </c>
      <c r="R120" s="9" t="str">
        <f>IF(Search!$L$7="","",IF(ISNUMBER(SEARCH("Shield",$AU120))=TRUE,IF(Search!$L$7="N","N",1),""))</f>
        <v/>
      </c>
      <c r="S120" s="9" t="str">
        <f>IF(Search!$L$8="","",IF(ISNUMBER(SEARCH("Stick",$AU120))=TRUE,IF(Search!$L$8="N","N",1),""))</f>
        <v/>
      </c>
      <c r="T120" s="9" t="str">
        <f>IF(Search!$O$4="","",IF(COUNTA($AW120)=1,IF(Search!$O$4="N","N",1),""))</f>
        <v/>
      </c>
      <c r="U120" s="9" t="str">
        <f>IF(Search!$O$5="","",IF($AW120="","",IF($AW120&lt;Search!$O$5,"",1)))</f>
        <v/>
      </c>
      <c r="V120" s="9" t="str">
        <f>IF(Search!$O$6="","",IF($AW120="","",IF($AW120&gt;Search!$O$6,"",1)))</f>
        <v/>
      </c>
      <c r="W120" s="9" t="str">
        <f>IF(Search!$U$4="","",IF($AX120="","",1))</f>
        <v/>
      </c>
      <c r="X120" s="9" t="str">
        <f>IF(Search!$U$5="","",IF(ISNUMBER(SEARCH(Search!$U$5,$AX120))=TRUE,IF(Search!$U$5="N","N",1),""))</f>
        <v/>
      </c>
      <c r="Y120" s="9" t="str">
        <f>IF(Search!$U$6="","",IF($AY120&lt;Search!$U$6,"",1))</f>
        <v/>
      </c>
      <c r="Z120" s="9" t="str">
        <f>IF(Search!$R$4="","",IF(Inventory!$BA120&lt;Search!$R$4,"",1))</f>
        <v/>
      </c>
      <c r="AA120" s="9" t="str">
        <f>IF(Search!$R$5="","",IF($BA120&gt;Search!$R$5,"",1))</f>
        <v/>
      </c>
      <c r="AB120" s="9" t="str">
        <f>IF(Search!$R$6="","",IF($BB120&lt;Search!$R$6,"",1))</f>
        <v/>
      </c>
      <c r="AC120" s="9" t="str">
        <f>IF(Search!$R$7="","",IF($BB120&lt;Search!$R$7,"",1))</f>
        <v/>
      </c>
      <c r="AD120" s="45" t="str">
        <f>IF(COUNTIF($A120:$AC120,"n")&gt;0,"",IF(SUM($A120:$AC120)=COUNTA(Search!$C$4:$C$8,Search!$F$4:$F$8,Search!$I$4:$I$6,Search!$I$8,Search!$L$4:$L$8,Search!$O$4:$O$8,Search!$R$4:$R$7,Search!$U$4:$U$7)-COUNTIF(Search!$C$4:$U$7,"n"),1+LARGE($AD$1:AD119,1),""))</f>
        <v/>
      </c>
      <c r="AE120" s="45" t="str">
        <f t="shared" si="3"/>
        <v/>
      </c>
      <c r="AF120" s="45" t="str">
        <f>IF(AD120="","",COUNTIF($AE$1:$AE119,$AE120)+RANK($AE120,$AE$2:$AE$10540,1))</f>
        <v/>
      </c>
      <c r="AG120" s="45" t="str">
        <f t="shared" si="4"/>
        <v/>
      </c>
      <c r="AH120" s="45" t="str">
        <f>IF($AD120="","",COUNTIF($AG$1:$AG119,$AG120)+RANK($AG120,$AG$1:$AG$10539,0))</f>
        <v/>
      </c>
      <c r="AI120" s="10" t="str">
        <f t="shared" si="5"/>
        <v>1976-77 O-Pee-Chee NHL #194 Bob Neely TOR    /   $</v>
      </c>
      <c r="AJ120" s="11">
        <v>1976</v>
      </c>
      <c r="AK120" s="17">
        <v>77</v>
      </c>
      <c r="AL120" s="12" t="s">
        <v>80</v>
      </c>
      <c r="AM120" s="10">
        <v>194</v>
      </c>
      <c r="AN120" s="12" t="s">
        <v>85</v>
      </c>
      <c r="AO120" s="9" t="s">
        <v>1904</v>
      </c>
      <c r="AP120" s="9"/>
      <c r="AQ120" s="9"/>
      <c r="AR120" s="14" t="s">
        <v>2131</v>
      </c>
      <c r="AS120" s="9"/>
      <c r="AT120" s="9"/>
      <c r="AU120" s="9"/>
      <c r="AV120" s="13"/>
      <c r="AW120" s="13"/>
      <c r="AX120" s="9"/>
      <c r="AY120" s="9"/>
      <c r="AZ120" s="9"/>
      <c r="BA120" s="33"/>
      <c r="BB120" s="33"/>
      <c r="BC120" s="36"/>
      <c r="BD120" s="12" t="s">
        <v>1771</v>
      </c>
    </row>
    <row r="121" spans="1:56" s="12" customFormat="1" x14ac:dyDescent="0.2">
      <c r="A121" s="9" t="str">
        <f>IF(Search!$C$5="","",IF(COUNTA(Inventory!$AP121)=1,1,""))</f>
        <v/>
      </c>
      <c r="B121" s="9" t="str">
        <f>IF(Search!$C$4="","",IF(ISNUMBER(SEARCH(Search!$C$4,$AR121))=TRUE,1,""))</f>
        <v/>
      </c>
      <c r="C121" s="9" t="str">
        <f>IF(Search!$C$6="x",IF(COUNTA($AQ121)=1,1,"N"),IF(COUNTA($AQ121)=1,"N",""))</f>
        <v/>
      </c>
      <c r="D121" s="9" t="str">
        <f>IF(Search!$O$8="","",IF(ISNUMBER(SEARCH(Search!$O$8,$BD121))=TRUE,1,""))</f>
        <v/>
      </c>
      <c r="E121" s="9" t="str">
        <f>IF(Search!$C$7="","",IF(ISNUMBER(SEARCH(Search!$C$7,$AN121))=TRUE,1,""))</f>
        <v/>
      </c>
      <c r="F121" s="9" t="str">
        <f>IF(Search!$C$8="","",IF(ISNUMBER(SEARCH(Search!$C$8,$AO121))=TRUE,1,""))</f>
        <v/>
      </c>
      <c r="G121" s="9" t="str">
        <f>IF(Search!$F$4="","",IF(Inventory!$AJ121&lt;Search!$F$4,"",1))</f>
        <v/>
      </c>
      <c r="H121" s="9" t="str">
        <f>IF(Search!$F$5="","",IF(Inventory!$AJ121&gt;Search!$F$5,"",1))</f>
        <v/>
      </c>
      <c r="I121" s="9" t="str">
        <f>IF(Search!$F$7="","",IF(Search!$F$8="",IF(ISNUMBER(SEARCH(Search!$F$7,$AL121))=TRUE,1,""),""))</f>
        <v/>
      </c>
      <c r="J121" s="9" t="str">
        <f>IF($AL121=Search!$F$8,1,"")</f>
        <v/>
      </c>
      <c r="K121" s="9" t="str">
        <f>IF(Search!$I$4="","",IF(COUNTA($AS121)=1,IF(Search!$I$4="N","N",1),""))</f>
        <v/>
      </c>
      <c r="L121" s="9" t="str">
        <f>IF(Search!$I$5="","",IF($AS121="RC",1,""))</f>
        <v/>
      </c>
      <c r="M121" s="9" t="str">
        <f>IF(Search!$I$6="","",IF($AS121="RCP",1,""))</f>
        <v/>
      </c>
      <c r="N121" s="9" t="str">
        <f>IF(Search!$I$8="","",IF(COUNTA($AT121)=1,IF(Search!$I$8="N","N",1),""))</f>
        <v/>
      </c>
      <c r="O121" s="9" t="str">
        <f>IF(Search!$L$4="","",IF(COUNTA($AU121)=1,IF(Search!$L$4="N","N",1),""))</f>
        <v/>
      </c>
      <c r="P121" s="9" t="str">
        <f>IF(Search!$L$5="","",IF(ISNUMBER(SEARCH("Jersey",$AU121))=TRUE,IF(Search!$L$5="N","N",1),""))</f>
        <v/>
      </c>
      <c r="Q121" s="9" t="str">
        <f>IF(Search!$L$6="","",IF(ISNUMBER(SEARCH("Patch",$AU121))=TRUE,IF(Search!$L$6="N","N",1),""))</f>
        <v/>
      </c>
      <c r="R121" s="9" t="str">
        <f>IF(Search!$L$7="","",IF(ISNUMBER(SEARCH("Shield",$AU121))=TRUE,IF(Search!$L$7="N","N",1),""))</f>
        <v/>
      </c>
      <c r="S121" s="9" t="str">
        <f>IF(Search!$L$8="","",IF(ISNUMBER(SEARCH("Stick",$AU121))=TRUE,IF(Search!$L$8="N","N",1),""))</f>
        <v/>
      </c>
      <c r="T121" s="9" t="str">
        <f>IF(Search!$O$4="","",IF(COUNTA($AW121)=1,IF(Search!$O$4="N","N",1),""))</f>
        <v/>
      </c>
      <c r="U121" s="9" t="str">
        <f>IF(Search!$O$5="","",IF($AW121="","",IF($AW121&lt;Search!$O$5,"",1)))</f>
        <v/>
      </c>
      <c r="V121" s="9" t="str">
        <f>IF(Search!$O$6="","",IF($AW121="","",IF($AW121&gt;Search!$O$6,"",1)))</f>
        <v/>
      </c>
      <c r="W121" s="9" t="str">
        <f>IF(Search!$U$4="","",IF($AX121="","",1))</f>
        <v/>
      </c>
      <c r="X121" s="9" t="str">
        <f>IF(Search!$U$5="","",IF(ISNUMBER(SEARCH(Search!$U$5,$AX121))=TRUE,IF(Search!$U$5="N","N",1),""))</f>
        <v/>
      </c>
      <c r="Y121" s="9" t="str">
        <f>IF(Search!$U$6="","",IF($AY121&lt;Search!$U$6,"",1))</f>
        <v/>
      </c>
      <c r="Z121" s="9" t="str">
        <f>IF(Search!$R$4="","",IF(Inventory!$BA121&lt;Search!$R$4,"",1))</f>
        <v/>
      </c>
      <c r="AA121" s="9" t="str">
        <f>IF(Search!$R$5="","",IF($BA121&gt;Search!$R$5,"",1))</f>
        <v/>
      </c>
      <c r="AB121" s="9" t="str">
        <f>IF(Search!$R$6="","",IF($BB121&lt;Search!$R$6,"",1))</f>
        <v/>
      </c>
      <c r="AC121" s="9" t="str">
        <f>IF(Search!$R$7="","",IF($BB121&lt;Search!$R$7,"",1))</f>
        <v/>
      </c>
      <c r="AD121" s="45" t="str">
        <f>IF(COUNTIF($A121:$AC121,"n")&gt;0,"",IF(SUM($A121:$AC121)=COUNTA(Search!$C$4:$C$8,Search!$F$4:$F$8,Search!$I$4:$I$6,Search!$I$8,Search!$L$4:$L$8,Search!$O$4:$O$8,Search!$R$4:$R$7,Search!$U$4:$U$7)-COUNTIF(Search!$C$4:$U$7,"n"),1+LARGE($AD$1:AD120,1),""))</f>
        <v/>
      </c>
      <c r="AE121" s="45" t="str">
        <f t="shared" si="3"/>
        <v/>
      </c>
      <c r="AF121" s="45" t="str">
        <f>IF(AD121="","",COUNTIF($AE$1:$AE120,$AE121)+RANK($AE121,$AE$2:$AE$10540,1))</f>
        <v/>
      </c>
      <c r="AG121" s="45" t="str">
        <f t="shared" si="4"/>
        <v/>
      </c>
      <c r="AH121" s="45" t="str">
        <f>IF($AD121="","",COUNTIF($AG$1:$AG120,$AG121)+RANK($AG121,$AG$1:$AG$10539,0))</f>
        <v/>
      </c>
      <c r="AI121" s="10" t="str">
        <f t="shared" si="5"/>
        <v>1976-77 O-Pee-Chee NHL #207 Darryl Sittler TOR    /   $</v>
      </c>
      <c r="AJ121" s="11">
        <v>1976</v>
      </c>
      <c r="AK121" s="17">
        <v>77</v>
      </c>
      <c r="AL121" s="12" t="s">
        <v>80</v>
      </c>
      <c r="AM121" s="10">
        <v>207</v>
      </c>
      <c r="AN121" s="12" t="s">
        <v>64</v>
      </c>
      <c r="AO121" s="9" t="s">
        <v>1904</v>
      </c>
      <c r="AP121" s="9"/>
      <c r="AQ121" s="9"/>
      <c r="AR121" s="14" t="s">
        <v>2131</v>
      </c>
      <c r="AS121" s="9"/>
      <c r="AT121" s="9"/>
      <c r="AU121" s="9"/>
      <c r="AV121" s="13"/>
      <c r="AW121" s="13"/>
      <c r="AX121" s="9"/>
      <c r="AY121" s="9"/>
      <c r="AZ121" s="9"/>
      <c r="BA121" s="33"/>
      <c r="BB121" s="33"/>
      <c r="BC121" s="36"/>
      <c r="BD121" s="12" t="s">
        <v>1771</v>
      </c>
    </row>
    <row r="122" spans="1:56" s="12" customFormat="1" x14ac:dyDescent="0.2">
      <c r="A122" s="9" t="str">
        <f>IF(Search!$C$5="","",IF(COUNTA(Inventory!$AP122)=1,1,""))</f>
        <v/>
      </c>
      <c r="B122" s="9" t="str">
        <f>IF(Search!$C$4="","",IF(ISNUMBER(SEARCH(Search!$C$4,$AR122))=TRUE,1,""))</f>
        <v/>
      </c>
      <c r="C122" s="9" t="str">
        <f>IF(Search!$C$6="x",IF(COUNTA($AQ122)=1,1,"N"),IF(COUNTA($AQ122)=1,"N",""))</f>
        <v/>
      </c>
      <c r="D122" s="9" t="str">
        <f>IF(Search!$O$8="","",IF(ISNUMBER(SEARCH(Search!$O$8,$BD122))=TRUE,1,""))</f>
        <v/>
      </c>
      <c r="E122" s="9" t="str">
        <f>IF(Search!$C$7="","",IF(ISNUMBER(SEARCH(Search!$C$7,$AN122))=TRUE,1,""))</f>
        <v/>
      </c>
      <c r="F122" s="9" t="str">
        <f>IF(Search!$C$8="","",IF(ISNUMBER(SEARCH(Search!$C$8,$AO122))=TRUE,1,""))</f>
        <v/>
      </c>
      <c r="G122" s="9" t="str">
        <f>IF(Search!$F$4="","",IF(Inventory!$AJ122&lt;Search!$F$4,"",1))</f>
        <v/>
      </c>
      <c r="H122" s="9" t="str">
        <f>IF(Search!$F$5="","",IF(Inventory!$AJ122&gt;Search!$F$5,"",1))</f>
        <v/>
      </c>
      <c r="I122" s="9" t="str">
        <f>IF(Search!$F$7="","",IF(Search!$F$8="",IF(ISNUMBER(SEARCH(Search!$F$7,$AL122))=TRUE,1,""),""))</f>
        <v/>
      </c>
      <c r="J122" s="9" t="str">
        <f>IF($AL122=Search!$F$8,1,"")</f>
        <v/>
      </c>
      <c r="K122" s="9" t="str">
        <f>IF(Search!$I$4="","",IF(COUNTA($AS122)=1,IF(Search!$I$4="N","N",1),""))</f>
        <v/>
      </c>
      <c r="L122" s="9" t="str">
        <f>IF(Search!$I$5="","",IF($AS122="RC",1,""))</f>
        <v/>
      </c>
      <c r="M122" s="9" t="str">
        <f>IF(Search!$I$6="","",IF($AS122="RCP",1,""))</f>
        <v/>
      </c>
      <c r="N122" s="9" t="str">
        <f>IF(Search!$I$8="","",IF(COUNTA($AT122)=1,IF(Search!$I$8="N","N",1),""))</f>
        <v/>
      </c>
      <c r="O122" s="9" t="str">
        <f>IF(Search!$L$4="","",IF(COUNTA($AU122)=1,IF(Search!$L$4="N","N",1),""))</f>
        <v/>
      </c>
      <c r="P122" s="9" t="str">
        <f>IF(Search!$L$5="","",IF(ISNUMBER(SEARCH("Jersey",$AU122))=TRUE,IF(Search!$L$5="N","N",1),""))</f>
        <v/>
      </c>
      <c r="Q122" s="9" t="str">
        <f>IF(Search!$L$6="","",IF(ISNUMBER(SEARCH("Patch",$AU122))=TRUE,IF(Search!$L$6="N","N",1),""))</f>
        <v/>
      </c>
      <c r="R122" s="9" t="str">
        <f>IF(Search!$L$7="","",IF(ISNUMBER(SEARCH("Shield",$AU122))=TRUE,IF(Search!$L$7="N","N",1),""))</f>
        <v/>
      </c>
      <c r="S122" s="9" t="str">
        <f>IF(Search!$L$8="","",IF(ISNUMBER(SEARCH("Stick",$AU122))=TRUE,IF(Search!$L$8="N","N",1),""))</f>
        <v/>
      </c>
      <c r="T122" s="9" t="str">
        <f>IF(Search!$O$4="","",IF(COUNTA($AW122)=1,IF(Search!$O$4="N","N",1),""))</f>
        <v/>
      </c>
      <c r="U122" s="9" t="str">
        <f>IF(Search!$O$5="","",IF($AW122="","",IF($AW122&lt;Search!$O$5,"",1)))</f>
        <v/>
      </c>
      <c r="V122" s="9" t="str">
        <f>IF(Search!$O$6="","",IF($AW122="","",IF($AW122&gt;Search!$O$6,"",1)))</f>
        <v/>
      </c>
      <c r="W122" s="9" t="str">
        <f>IF(Search!$U$4="","",IF($AX122="","",1))</f>
        <v/>
      </c>
      <c r="X122" s="9" t="str">
        <f>IF(Search!$U$5="","",IF(ISNUMBER(SEARCH(Search!$U$5,$AX122))=TRUE,IF(Search!$U$5="N","N",1),""))</f>
        <v/>
      </c>
      <c r="Y122" s="9" t="str">
        <f>IF(Search!$U$6="","",IF($AY122&lt;Search!$U$6,"",1))</f>
        <v/>
      </c>
      <c r="Z122" s="9" t="str">
        <f>IF(Search!$R$4="","",IF(Inventory!$BA122&lt;Search!$R$4,"",1))</f>
        <v/>
      </c>
      <c r="AA122" s="9" t="str">
        <f>IF(Search!$R$5="","",IF($BA122&gt;Search!$R$5,"",1))</f>
        <v/>
      </c>
      <c r="AB122" s="9" t="str">
        <f>IF(Search!$R$6="","",IF($BB122&lt;Search!$R$6,"",1))</f>
        <v/>
      </c>
      <c r="AC122" s="9" t="str">
        <f>IF(Search!$R$7="","",IF($BB122&lt;Search!$R$7,"",1))</f>
        <v/>
      </c>
      <c r="AD122" s="45" t="str">
        <f>IF(COUNTIF($A122:$AC122,"n")&gt;0,"",IF(SUM($A122:$AC122)=COUNTA(Search!$C$4:$C$8,Search!$F$4:$F$8,Search!$I$4:$I$6,Search!$I$8,Search!$L$4:$L$8,Search!$O$4:$O$8,Search!$R$4:$R$7,Search!$U$4:$U$7)-COUNTIF(Search!$C$4:$U$7,"n"),1+LARGE($AD$1:AD121,1),""))</f>
        <v/>
      </c>
      <c r="AE122" s="45" t="str">
        <f t="shared" si="3"/>
        <v/>
      </c>
      <c r="AF122" s="45" t="str">
        <f>IF(AD122="","",COUNTIF($AE$1:$AE121,$AE122)+RANK($AE122,$AE$2:$AE$10540,1))</f>
        <v/>
      </c>
      <c r="AG122" s="45" t="str">
        <f t="shared" si="4"/>
        <v/>
      </c>
      <c r="AH122" s="45" t="str">
        <f>IF($AD122="","",COUNTIF($AG$1:$AG121,$AG122)+RANK($AG122,$AG$1:$AG$10539,0))</f>
        <v/>
      </c>
      <c r="AI122" s="10" t="str">
        <f t="shared" si="5"/>
        <v>1976-77 O-Pee-Chee NHL #243 Scott Garland TOR    /   $</v>
      </c>
      <c r="AJ122" s="11">
        <v>1976</v>
      </c>
      <c r="AK122" s="17">
        <v>77</v>
      </c>
      <c r="AL122" s="12" t="s">
        <v>80</v>
      </c>
      <c r="AM122" s="10">
        <v>243</v>
      </c>
      <c r="AN122" s="12" t="s">
        <v>99</v>
      </c>
      <c r="AO122" s="9" t="s">
        <v>1904</v>
      </c>
      <c r="AP122" s="9"/>
      <c r="AQ122" s="9"/>
      <c r="AR122" s="14" t="s">
        <v>2131</v>
      </c>
      <c r="AS122" s="9"/>
      <c r="AT122" s="9"/>
      <c r="AU122" s="9"/>
      <c r="AV122" s="13"/>
      <c r="AW122" s="13"/>
      <c r="AX122" s="9"/>
      <c r="AY122" s="9"/>
      <c r="AZ122" s="9"/>
      <c r="BA122" s="33"/>
      <c r="BB122" s="33"/>
      <c r="BC122" s="36"/>
      <c r="BD122" s="12" t="s">
        <v>1771</v>
      </c>
    </row>
    <row r="123" spans="1:56" s="12" customFormat="1" x14ac:dyDescent="0.2">
      <c r="A123" s="9" t="str">
        <f>IF(Search!$C$5="","",IF(COUNTA(Inventory!$AP123)=1,1,""))</f>
        <v/>
      </c>
      <c r="B123" s="9" t="str">
        <f>IF(Search!$C$4="","",IF(ISNUMBER(SEARCH(Search!$C$4,$AR123))=TRUE,1,""))</f>
        <v/>
      </c>
      <c r="C123" s="9" t="str">
        <f>IF(Search!$C$6="x",IF(COUNTA($AQ123)=1,1,"N"),IF(COUNTA($AQ123)=1,"N",""))</f>
        <v/>
      </c>
      <c r="D123" s="9" t="str">
        <f>IF(Search!$O$8="","",IF(ISNUMBER(SEARCH(Search!$O$8,$BD123))=TRUE,1,""))</f>
        <v/>
      </c>
      <c r="E123" s="9" t="str">
        <f>IF(Search!$C$7="","",IF(ISNUMBER(SEARCH(Search!$C$7,$AN123))=TRUE,1,""))</f>
        <v/>
      </c>
      <c r="F123" s="9" t="str">
        <f>IF(Search!$C$8="","",IF(ISNUMBER(SEARCH(Search!$C$8,$AO123))=TRUE,1,""))</f>
        <v/>
      </c>
      <c r="G123" s="9" t="str">
        <f>IF(Search!$F$4="","",IF(Inventory!$AJ123&lt;Search!$F$4,"",1))</f>
        <v/>
      </c>
      <c r="H123" s="9" t="str">
        <f>IF(Search!$F$5="","",IF(Inventory!$AJ123&gt;Search!$F$5,"",1))</f>
        <v/>
      </c>
      <c r="I123" s="9" t="str">
        <f>IF(Search!$F$7="","",IF(Search!$F$8="",IF(ISNUMBER(SEARCH(Search!$F$7,$AL123))=TRUE,1,""),""))</f>
        <v/>
      </c>
      <c r="J123" s="9" t="str">
        <f>IF($AL123=Search!$F$8,1,"")</f>
        <v/>
      </c>
      <c r="K123" s="9" t="str">
        <f>IF(Search!$I$4="","",IF(COUNTA($AS123)=1,IF(Search!$I$4="N","N",1),""))</f>
        <v/>
      </c>
      <c r="L123" s="9" t="str">
        <f>IF(Search!$I$5="","",IF($AS123="RC",1,""))</f>
        <v/>
      </c>
      <c r="M123" s="9" t="str">
        <f>IF(Search!$I$6="","",IF($AS123="RCP",1,""))</f>
        <v/>
      </c>
      <c r="N123" s="9" t="str">
        <f>IF(Search!$I$8="","",IF(COUNTA($AT123)=1,IF(Search!$I$8="N","N",1),""))</f>
        <v/>
      </c>
      <c r="O123" s="9" t="str">
        <f>IF(Search!$L$4="","",IF(COUNTA($AU123)=1,IF(Search!$L$4="N","N",1),""))</f>
        <v/>
      </c>
      <c r="P123" s="9" t="str">
        <f>IF(Search!$L$5="","",IF(ISNUMBER(SEARCH("Jersey",$AU123))=TRUE,IF(Search!$L$5="N","N",1),""))</f>
        <v/>
      </c>
      <c r="Q123" s="9" t="str">
        <f>IF(Search!$L$6="","",IF(ISNUMBER(SEARCH("Patch",$AU123))=TRUE,IF(Search!$L$6="N","N",1),""))</f>
        <v/>
      </c>
      <c r="R123" s="9" t="str">
        <f>IF(Search!$L$7="","",IF(ISNUMBER(SEARCH("Shield",$AU123))=TRUE,IF(Search!$L$7="N","N",1),""))</f>
        <v/>
      </c>
      <c r="S123" s="9" t="str">
        <f>IF(Search!$L$8="","",IF(ISNUMBER(SEARCH("Stick",$AU123))=TRUE,IF(Search!$L$8="N","N",1),""))</f>
        <v/>
      </c>
      <c r="T123" s="9" t="str">
        <f>IF(Search!$O$4="","",IF(COUNTA($AW123)=1,IF(Search!$O$4="N","N",1),""))</f>
        <v/>
      </c>
      <c r="U123" s="9" t="str">
        <f>IF(Search!$O$5="","",IF($AW123="","",IF($AW123&lt;Search!$O$5,"",1)))</f>
        <v/>
      </c>
      <c r="V123" s="9" t="str">
        <f>IF(Search!$O$6="","",IF($AW123="","",IF($AW123&gt;Search!$O$6,"",1)))</f>
        <v/>
      </c>
      <c r="W123" s="9" t="str">
        <f>IF(Search!$U$4="","",IF($AX123="","",1))</f>
        <v/>
      </c>
      <c r="X123" s="9" t="str">
        <f>IF(Search!$U$5="","",IF(ISNUMBER(SEARCH(Search!$U$5,$AX123))=TRUE,IF(Search!$U$5="N","N",1),""))</f>
        <v/>
      </c>
      <c r="Y123" s="9" t="str">
        <f>IF(Search!$U$6="","",IF($AY123&lt;Search!$U$6,"",1))</f>
        <v/>
      </c>
      <c r="Z123" s="9" t="str">
        <f>IF(Search!$R$4="","",IF(Inventory!$BA123&lt;Search!$R$4,"",1))</f>
        <v/>
      </c>
      <c r="AA123" s="9" t="str">
        <f>IF(Search!$R$5="","",IF($BA123&gt;Search!$R$5,"",1))</f>
        <v/>
      </c>
      <c r="AB123" s="9" t="str">
        <f>IF(Search!$R$6="","",IF($BB123&lt;Search!$R$6,"",1))</f>
        <v/>
      </c>
      <c r="AC123" s="9" t="str">
        <f>IF(Search!$R$7="","",IF($BB123&lt;Search!$R$7,"",1))</f>
        <v/>
      </c>
      <c r="AD123" s="45" t="str">
        <f>IF(COUNTIF($A123:$AC123,"n")&gt;0,"",IF(SUM($A123:$AC123)=COUNTA(Search!$C$4:$C$8,Search!$F$4:$F$8,Search!$I$4:$I$6,Search!$I$8,Search!$L$4:$L$8,Search!$O$4:$O$8,Search!$R$4:$R$7,Search!$U$4:$U$7)-COUNTIF(Search!$C$4:$U$7,"n"),1+LARGE($AD$1:AD122,1),""))</f>
        <v/>
      </c>
      <c r="AE123" s="45" t="str">
        <f t="shared" si="3"/>
        <v/>
      </c>
      <c r="AF123" s="45" t="str">
        <f>IF(AD123="","",COUNTIF($AE$1:$AE122,$AE123)+RANK($AE123,$AE$2:$AE$10540,1))</f>
        <v/>
      </c>
      <c r="AG123" s="45" t="str">
        <f t="shared" si="4"/>
        <v/>
      </c>
      <c r="AH123" s="45" t="str">
        <f>IF($AD123="","",COUNTIF($AG$1:$AG122,$AG123)+RANK($AG123,$AG$1:$AG$10539,0))</f>
        <v/>
      </c>
      <c r="AI123" s="10" t="str">
        <f t="shared" si="5"/>
        <v>1976-77 O-Pee-Chee NHL #259 Errol Thompson TOR    /   $</v>
      </c>
      <c r="AJ123" s="11">
        <v>1976</v>
      </c>
      <c r="AK123" s="17">
        <v>77</v>
      </c>
      <c r="AL123" s="12" t="s">
        <v>80</v>
      </c>
      <c r="AM123" s="10">
        <v>259</v>
      </c>
      <c r="AN123" s="12" t="s">
        <v>90</v>
      </c>
      <c r="AO123" s="9" t="s">
        <v>1904</v>
      </c>
      <c r="AP123" s="9"/>
      <c r="AQ123" s="9"/>
      <c r="AR123" s="14" t="s">
        <v>2131</v>
      </c>
      <c r="AS123" s="9"/>
      <c r="AT123" s="9"/>
      <c r="AU123" s="9"/>
      <c r="AV123" s="13"/>
      <c r="AW123" s="13"/>
      <c r="AX123" s="9"/>
      <c r="AY123" s="9"/>
      <c r="AZ123" s="9"/>
      <c r="BA123" s="33"/>
      <c r="BB123" s="33"/>
      <c r="BC123" s="36"/>
      <c r="BD123" s="12" t="s">
        <v>1771</v>
      </c>
    </row>
    <row r="124" spans="1:56" s="12" customFormat="1" x14ac:dyDescent="0.2">
      <c r="A124" s="9" t="str">
        <f>IF(Search!$C$5="","",IF(COUNTA(Inventory!$AP124)=1,1,""))</f>
        <v/>
      </c>
      <c r="B124" s="9" t="str">
        <f>IF(Search!$C$4="","",IF(ISNUMBER(SEARCH(Search!$C$4,$AR124))=TRUE,1,""))</f>
        <v/>
      </c>
      <c r="C124" s="9" t="str">
        <f>IF(Search!$C$6="x",IF(COUNTA($AQ124)=1,1,"N"),IF(COUNTA($AQ124)=1,"N",""))</f>
        <v/>
      </c>
      <c r="D124" s="9" t="str">
        <f>IF(Search!$O$8="","",IF(ISNUMBER(SEARCH(Search!$O$8,$BD124))=TRUE,1,""))</f>
        <v/>
      </c>
      <c r="E124" s="9" t="str">
        <f>IF(Search!$C$7="","",IF(ISNUMBER(SEARCH(Search!$C$7,$AN124))=TRUE,1,""))</f>
        <v/>
      </c>
      <c r="F124" s="9" t="str">
        <f>IF(Search!$C$8="","",IF(ISNUMBER(SEARCH(Search!$C$8,$AO124))=TRUE,1,""))</f>
        <v/>
      </c>
      <c r="G124" s="9" t="str">
        <f>IF(Search!$F$4="","",IF(Inventory!$AJ124&lt;Search!$F$4,"",1))</f>
        <v/>
      </c>
      <c r="H124" s="9" t="str">
        <f>IF(Search!$F$5="","",IF(Inventory!$AJ124&gt;Search!$F$5,"",1))</f>
        <v/>
      </c>
      <c r="I124" s="9" t="str">
        <f>IF(Search!$F$7="","",IF(Search!$F$8="",IF(ISNUMBER(SEARCH(Search!$F$7,$AL124))=TRUE,1,""),""))</f>
        <v/>
      </c>
      <c r="J124" s="9" t="str">
        <f>IF($AL124=Search!$F$8,1,"")</f>
        <v/>
      </c>
      <c r="K124" s="9" t="str">
        <f>IF(Search!$I$4="","",IF(COUNTA($AS124)=1,IF(Search!$I$4="N","N",1),""))</f>
        <v/>
      </c>
      <c r="L124" s="9" t="str">
        <f>IF(Search!$I$5="","",IF($AS124="RC",1,""))</f>
        <v/>
      </c>
      <c r="M124" s="9" t="str">
        <f>IF(Search!$I$6="","",IF($AS124="RCP",1,""))</f>
        <v/>
      </c>
      <c r="N124" s="9" t="str">
        <f>IF(Search!$I$8="","",IF(COUNTA($AT124)=1,IF(Search!$I$8="N","N",1),""))</f>
        <v/>
      </c>
      <c r="O124" s="9" t="str">
        <f>IF(Search!$L$4="","",IF(COUNTA($AU124)=1,IF(Search!$L$4="N","N",1),""))</f>
        <v/>
      </c>
      <c r="P124" s="9" t="str">
        <f>IF(Search!$L$5="","",IF(ISNUMBER(SEARCH("Jersey",$AU124))=TRUE,IF(Search!$L$5="N","N",1),""))</f>
        <v/>
      </c>
      <c r="Q124" s="9" t="str">
        <f>IF(Search!$L$6="","",IF(ISNUMBER(SEARCH("Patch",$AU124))=TRUE,IF(Search!$L$6="N","N",1),""))</f>
        <v/>
      </c>
      <c r="R124" s="9" t="str">
        <f>IF(Search!$L$7="","",IF(ISNUMBER(SEARCH("Shield",$AU124))=TRUE,IF(Search!$L$7="N","N",1),""))</f>
        <v/>
      </c>
      <c r="S124" s="9" t="str">
        <f>IF(Search!$L$8="","",IF(ISNUMBER(SEARCH("Stick",$AU124))=TRUE,IF(Search!$L$8="N","N",1),""))</f>
        <v/>
      </c>
      <c r="T124" s="9" t="str">
        <f>IF(Search!$O$4="","",IF(COUNTA($AW124)=1,IF(Search!$O$4="N","N",1),""))</f>
        <v/>
      </c>
      <c r="U124" s="9" t="str">
        <f>IF(Search!$O$5="","",IF($AW124="","",IF($AW124&lt;Search!$O$5,"",1)))</f>
        <v/>
      </c>
      <c r="V124" s="9" t="str">
        <f>IF(Search!$O$6="","",IF($AW124="","",IF($AW124&gt;Search!$O$6,"",1)))</f>
        <v/>
      </c>
      <c r="W124" s="9" t="str">
        <f>IF(Search!$U$4="","",IF($AX124="","",1))</f>
        <v/>
      </c>
      <c r="X124" s="9" t="str">
        <f>IF(Search!$U$5="","",IF(ISNUMBER(SEARCH(Search!$U$5,$AX124))=TRUE,IF(Search!$U$5="N","N",1),""))</f>
        <v/>
      </c>
      <c r="Y124" s="9" t="str">
        <f>IF(Search!$U$6="","",IF($AY124&lt;Search!$U$6,"",1))</f>
        <v/>
      </c>
      <c r="Z124" s="9" t="str">
        <f>IF(Search!$R$4="","",IF(Inventory!$BA124&lt;Search!$R$4,"",1))</f>
        <v/>
      </c>
      <c r="AA124" s="9" t="str">
        <f>IF(Search!$R$5="","",IF($BA124&gt;Search!$R$5,"",1))</f>
        <v/>
      </c>
      <c r="AB124" s="9" t="str">
        <f>IF(Search!$R$6="","",IF($BB124&lt;Search!$R$6,"",1))</f>
        <v/>
      </c>
      <c r="AC124" s="9" t="str">
        <f>IF(Search!$R$7="","",IF($BB124&lt;Search!$R$7,"",1))</f>
        <v/>
      </c>
      <c r="AD124" s="45" t="str">
        <f>IF(COUNTIF($A124:$AC124,"n")&gt;0,"",IF(SUM($A124:$AC124)=COUNTA(Search!$C$4:$C$8,Search!$F$4:$F$8,Search!$I$4:$I$6,Search!$I$8,Search!$L$4:$L$8,Search!$O$4:$O$8,Search!$R$4:$R$7,Search!$U$4:$U$7)-COUNTIF(Search!$C$4:$U$7,"n"),1+LARGE($AD$1:AD123,1),""))</f>
        <v/>
      </c>
      <c r="AE124" s="45" t="str">
        <f t="shared" si="3"/>
        <v/>
      </c>
      <c r="AF124" s="45" t="str">
        <f>IF(AD124="","",COUNTIF($AE$1:$AE123,$AE124)+RANK($AE124,$AE$2:$AE$10540,1))</f>
        <v/>
      </c>
      <c r="AG124" s="45" t="str">
        <f t="shared" si="4"/>
        <v/>
      </c>
      <c r="AH124" s="45" t="str">
        <f>IF($AD124="","",COUNTIF($AG$1:$AG123,$AG124)+RANK($AG124,$AG$1:$AG$10539,0))</f>
        <v/>
      </c>
      <c r="AI124" s="10" t="str">
        <f t="shared" si="5"/>
        <v>1976-77 O-Pee-Chee NHL #270 Stan Weir TOR    /   $</v>
      </c>
      <c r="AJ124" s="11">
        <v>1976</v>
      </c>
      <c r="AK124" s="17">
        <v>77</v>
      </c>
      <c r="AL124" s="12" t="s">
        <v>80</v>
      </c>
      <c r="AM124" s="10">
        <v>270</v>
      </c>
      <c r="AN124" s="12" t="s">
        <v>91</v>
      </c>
      <c r="AO124" s="9" t="s">
        <v>1904</v>
      </c>
      <c r="AP124" s="9"/>
      <c r="AQ124" s="9"/>
      <c r="AR124" s="14" t="s">
        <v>2131</v>
      </c>
      <c r="AS124" s="9"/>
      <c r="AT124" s="9"/>
      <c r="AU124" s="9"/>
      <c r="AV124" s="13"/>
      <c r="AW124" s="13"/>
      <c r="AX124" s="9"/>
      <c r="AY124" s="9"/>
      <c r="AZ124" s="9"/>
      <c r="BA124" s="33"/>
      <c r="BB124" s="33"/>
      <c r="BC124" s="36"/>
      <c r="BD124" s="12" t="s">
        <v>1771</v>
      </c>
    </row>
    <row r="125" spans="1:56" s="12" customFormat="1" x14ac:dyDescent="0.2">
      <c r="A125" s="9" t="str">
        <f>IF(Search!$C$5="","",IF(COUNTA(Inventory!$AP125)=1,1,""))</f>
        <v/>
      </c>
      <c r="B125" s="9" t="str">
        <f>IF(Search!$C$4="","",IF(ISNUMBER(SEARCH(Search!$C$4,$AR125))=TRUE,1,""))</f>
        <v/>
      </c>
      <c r="C125" s="9" t="str">
        <f>IF(Search!$C$6="x",IF(COUNTA($AQ125)=1,1,"N"),IF(COUNTA($AQ125)=1,"N",""))</f>
        <v/>
      </c>
      <c r="D125" s="9" t="str">
        <f>IF(Search!$O$8="","",IF(ISNUMBER(SEARCH(Search!$O$8,$BD125))=TRUE,1,""))</f>
        <v/>
      </c>
      <c r="E125" s="9" t="str">
        <f>IF(Search!$C$7="","",IF(ISNUMBER(SEARCH(Search!$C$7,$AN125))=TRUE,1,""))</f>
        <v/>
      </c>
      <c r="F125" s="9" t="str">
        <f>IF(Search!$C$8="","",IF(ISNUMBER(SEARCH(Search!$C$8,$AO125))=TRUE,1,""))</f>
        <v/>
      </c>
      <c r="G125" s="9" t="str">
        <f>IF(Search!$F$4="","",IF(Inventory!$AJ125&lt;Search!$F$4,"",1))</f>
        <v/>
      </c>
      <c r="H125" s="9" t="str">
        <f>IF(Search!$F$5="","",IF(Inventory!$AJ125&gt;Search!$F$5,"",1))</f>
        <v/>
      </c>
      <c r="I125" s="9" t="str">
        <f>IF(Search!$F$7="","",IF(Search!$F$8="",IF(ISNUMBER(SEARCH(Search!$F$7,$AL125))=TRUE,1,""),""))</f>
        <v/>
      </c>
      <c r="J125" s="9" t="str">
        <f>IF($AL125=Search!$F$8,1,"")</f>
        <v/>
      </c>
      <c r="K125" s="9" t="str">
        <f>IF(Search!$I$4="","",IF(COUNTA($AS125)=1,IF(Search!$I$4="N","N",1),""))</f>
        <v/>
      </c>
      <c r="L125" s="9" t="str">
        <f>IF(Search!$I$5="","",IF($AS125="RC",1,""))</f>
        <v/>
      </c>
      <c r="M125" s="9" t="str">
        <f>IF(Search!$I$6="","",IF($AS125="RCP",1,""))</f>
        <v/>
      </c>
      <c r="N125" s="9" t="str">
        <f>IF(Search!$I$8="","",IF(COUNTA($AT125)=1,IF(Search!$I$8="N","N",1),""))</f>
        <v/>
      </c>
      <c r="O125" s="9" t="str">
        <f>IF(Search!$L$4="","",IF(COUNTA($AU125)=1,IF(Search!$L$4="N","N",1),""))</f>
        <v/>
      </c>
      <c r="P125" s="9" t="str">
        <f>IF(Search!$L$5="","",IF(ISNUMBER(SEARCH("Jersey",$AU125))=TRUE,IF(Search!$L$5="N","N",1),""))</f>
        <v/>
      </c>
      <c r="Q125" s="9" t="str">
        <f>IF(Search!$L$6="","",IF(ISNUMBER(SEARCH("Patch",$AU125))=TRUE,IF(Search!$L$6="N","N",1),""))</f>
        <v/>
      </c>
      <c r="R125" s="9" t="str">
        <f>IF(Search!$L$7="","",IF(ISNUMBER(SEARCH("Shield",$AU125))=TRUE,IF(Search!$L$7="N","N",1),""))</f>
        <v/>
      </c>
      <c r="S125" s="9" t="str">
        <f>IF(Search!$L$8="","",IF(ISNUMBER(SEARCH("Stick",$AU125))=TRUE,IF(Search!$L$8="N","N",1),""))</f>
        <v/>
      </c>
      <c r="T125" s="9" t="str">
        <f>IF(Search!$O$4="","",IF(COUNTA($AW125)=1,IF(Search!$O$4="N","N",1),""))</f>
        <v/>
      </c>
      <c r="U125" s="9" t="str">
        <f>IF(Search!$O$5="","",IF($AW125="","",IF($AW125&lt;Search!$O$5,"",1)))</f>
        <v/>
      </c>
      <c r="V125" s="9" t="str">
        <f>IF(Search!$O$6="","",IF($AW125="","",IF($AW125&gt;Search!$O$6,"",1)))</f>
        <v/>
      </c>
      <c r="W125" s="9" t="str">
        <f>IF(Search!$U$4="","",IF($AX125="","",1))</f>
        <v/>
      </c>
      <c r="X125" s="9" t="str">
        <f>IF(Search!$U$5="","",IF(ISNUMBER(SEARCH(Search!$U$5,$AX125))=TRUE,IF(Search!$U$5="N","N",1),""))</f>
        <v/>
      </c>
      <c r="Y125" s="9" t="str">
        <f>IF(Search!$U$6="","",IF($AY125&lt;Search!$U$6,"",1))</f>
        <v/>
      </c>
      <c r="Z125" s="9" t="str">
        <f>IF(Search!$R$4="","",IF(Inventory!$BA125&lt;Search!$R$4,"",1))</f>
        <v/>
      </c>
      <c r="AA125" s="9" t="str">
        <f>IF(Search!$R$5="","",IF($BA125&gt;Search!$R$5,"",1))</f>
        <v/>
      </c>
      <c r="AB125" s="9" t="str">
        <f>IF(Search!$R$6="","",IF($BB125&lt;Search!$R$6,"",1))</f>
        <v/>
      </c>
      <c r="AC125" s="9" t="str">
        <f>IF(Search!$R$7="","",IF($BB125&lt;Search!$R$7,"",1))</f>
        <v/>
      </c>
      <c r="AD125" s="45" t="str">
        <f>IF(COUNTIF($A125:$AC125,"n")&gt;0,"",IF(SUM($A125:$AC125)=COUNTA(Search!$C$4:$C$8,Search!$F$4:$F$8,Search!$I$4:$I$6,Search!$I$8,Search!$L$4:$L$8,Search!$O$4:$O$8,Search!$R$4:$R$7,Search!$U$4:$U$7)-COUNTIF(Search!$C$4:$U$7,"n"),1+LARGE($AD$1:AD124,1),""))</f>
        <v/>
      </c>
      <c r="AE125" s="45" t="str">
        <f t="shared" si="3"/>
        <v/>
      </c>
      <c r="AF125" s="45" t="str">
        <f>IF(AD125="","",COUNTIF($AE$1:$AE124,$AE125)+RANK($AE125,$AE$2:$AE$10540,1))</f>
        <v/>
      </c>
      <c r="AG125" s="45" t="str">
        <f t="shared" si="4"/>
        <v/>
      </c>
      <c r="AH125" s="45" t="str">
        <f>IF($AD125="","",COUNTIF($AG$1:$AG124,$AG125)+RANK($AG125,$AG$1:$AG$10539,0))</f>
        <v/>
      </c>
      <c r="AI125" s="10" t="str">
        <f t="shared" si="5"/>
        <v>1976-77 O-Pee-Chee NHL #286 George Ferguson TOR    /   $</v>
      </c>
      <c r="AJ125" s="11">
        <v>1976</v>
      </c>
      <c r="AK125" s="17">
        <v>77</v>
      </c>
      <c r="AL125" s="12" t="s">
        <v>80</v>
      </c>
      <c r="AM125" s="10">
        <v>286</v>
      </c>
      <c r="AN125" s="12" t="s">
        <v>100</v>
      </c>
      <c r="AO125" s="9" t="s">
        <v>1904</v>
      </c>
      <c r="AP125" s="9"/>
      <c r="AQ125" s="9"/>
      <c r="AR125" s="14" t="s">
        <v>2131</v>
      </c>
      <c r="AS125" s="9"/>
      <c r="AT125" s="9"/>
      <c r="AU125" s="9"/>
      <c r="AV125" s="13"/>
      <c r="AW125" s="13"/>
      <c r="AX125" s="9"/>
      <c r="AY125" s="9"/>
      <c r="AZ125" s="9"/>
      <c r="BA125" s="33"/>
      <c r="BB125" s="33"/>
      <c r="BC125" s="36"/>
      <c r="BD125" s="12" t="s">
        <v>1771</v>
      </c>
    </row>
    <row r="126" spans="1:56" s="12" customFormat="1" x14ac:dyDescent="0.2">
      <c r="A126" s="9" t="str">
        <f>IF(Search!$C$5="","",IF(COUNTA(Inventory!$AP126)=1,1,""))</f>
        <v/>
      </c>
      <c r="B126" s="9" t="str">
        <f>IF(Search!$C$4="","",IF(ISNUMBER(SEARCH(Search!$C$4,$AR126))=TRUE,1,""))</f>
        <v/>
      </c>
      <c r="C126" s="9" t="str">
        <f>IF(Search!$C$6="x",IF(COUNTA($AQ126)=1,1,"N"),IF(COUNTA($AQ126)=1,"N",""))</f>
        <v/>
      </c>
      <c r="D126" s="9" t="str">
        <f>IF(Search!$O$8="","",IF(ISNUMBER(SEARCH(Search!$O$8,$BD126))=TRUE,1,""))</f>
        <v/>
      </c>
      <c r="E126" s="9" t="str">
        <f>IF(Search!$C$7="","",IF(ISNUMBER(SEARCH(Search!$C$7,$AN126))=TRUE,1,""))</f>
        <v/>
      </c>
      <c r="F126" s="9" t="str">
        <f>IF(Search!$C$8="","",IF(ISNUMBER(SEARCH(Search!$C$8,$AO126))=TRUE,1,""))</f>
        <v/>
      </c>
      <c r="G126" s="9" t="str">
        <f>IF(Search!$F$4="","",IF(Inventory!$AJ126&lt;Search!$F$4,"",1))</f>
        <v/>
      </c>
      <c r="H126" s="9" t="str">
        <f>IF(Search!$F$5="","",IF(Inventory!$AJ126&gt;Search!$F$5,"",1))</f>
        <v/>
      </c>
      <c r="I126" s="9" t="str">
        <f>IF(Search!$F$7="","",IF(Search!$F$8="",IF(ISNUMBER(SEARCH(Search!$F$7,$AL126))=TRUE,1,""),""))</f>
        <v/>
      </c>
      <c r="J126" s="9" t="str">
        <f>IF($AL126=Search!$F$8,1,"")</f>
        <v/>
      </c>
      <c r="K126" s="9" t="str">
        <f>IF(Search!$I$4="","",IF(COUNTA($AS126)=1,IF(Search!$I$4="N","N",1),""))</f>
        <v/>
      </c>
      <c r="L126" s="9" t="str">
        <f>IF(Search!$I$5="","",IF($AS126="RC",1,""))</f>
        <v/>
      </c>
      <c r="M126" s="9" t="str">
        <f>IF(Search!$I$6="","",IF($AS126="RCP",1,""))</f>
        <v/>
      </c>
      <c r="N126" s="9" t="str">
        <f>IF(Search!$I$8="","",IF(COUNTA($AT126)=1,IF(Search!$I$8="N","N",1),""))</f>
        <v/>
      </c>
      <c r="O126" s="9" t="str">
        <f>IF(Search!$L$4="","",IF(COUNTA($AU126)=1,IF(Search!$L$4="N","N",1),""))</f>
        <v/>
      </c>
      <c r="P126" s="9" t="str">
        <f>IF(Search!$L$5="","",IF(ISNUMBER(SEARCH("Jersey",$AU126))=TRUE,IF(Search!$L$5="N","N",1),""))</f>
        <v/>
      </c>
      <c r="Q126" s="9" t="str">
        <f>IF(Search!$L$6="","",IF(ISNUMBER(SEARCH("Patch",$AU126))=TRUE,IF(Search!$L$6="N","N",1),""))</f>
        <v/>
      </c>
      <c r="R126" s="9" t="str">
        <f>IF(Search!$L$7="","",IF(ISNUMBER(SEARCH("Shield",$AU126))=TRUE,IF(Search!$L$7="N","N",1),""))</f>
        <v/>
      </c>
      <c r="S126" s="9" t="str">
        <f>IF(Search!$L$8="","",IF(ISNUMBER(SEARCH("Stick",$AU126))=TRUE,IF(Search!$L$8="N","N",1),""))</f>
        <v/>
      </c>
      <c r="T126" s="9" t="str">
        <f>IF(Search!$O$4="","",IF(COUNTA($AW126)=1,IF(Search!$O$4="N","N",1),""))</f>
        <v/>
      </c>
      <c r="U126" s="9" t="str">
        <f>IF(Search!$O$5="","",IF($AW126="","",IF($AW126&lt;Search!$O$5,"",1)))</f>
        <v/>
      </c>
      <c r="V126" s="9" t="str">
        <f>IF(Search!$O$6="","",IF($AW126="","",IF($AW126&gt;Search!$O$6,"",1)))</f>
        <v/>
      </c>
      <c r="W126" s="9" t="str">
        <f>IF(Search!$U$4="","",IF($AX126="","",1))</f>
        <v/>
      </c>
      <c r="X126" s="9" t="str">
        <f>IF(Search!$U$5="","",IF(ISNUMBER(SEARCH(Search!$U$5,$AX126))=TRUE,IF(Search!$U$5="N","N",1),""))</f>
        <v/>
      </c>
      <c r="Y126" s="9" t="str">
        <f>IF(Search!$U$6="","",IF($AY126&lt;Search!$U$6,"",1))</f>
        <v/>
      </c>
      <c r="Z126" s="9" t="str">
        <f>IF(Search!$R$4="","",IF(Inventory!$BA126&lt;Search!$R$4,"",1))</f>
        <v/>
      </c>
      <c r="AA126" s="9" t="str">
        <f>IF(Search!$R$5="","",IF($BA126&gt;Search!$R$5,"",1))</f>
        <v/>
      </c>
      <c r="AB126" s="9" t="str">
        <f>IF(Search!$R$6="","",IF($BB126&lt;Search!$R$6,"",1))</f>
        <v/>
      </c>
      <c r="AC126" s="9" t="str">
        <f>IF(Search!$R$7="","",IF($BB126&lt;Search!$R$7,"",1))</f>
        <v/>
      </c>
      <c r="AD126" s="45" t="str">
        <f>IF(COUNTIF($A126:$AC126,"n")&gt;0,"",IF(SUM($A126:$AC126)=COUNTA(Search!$C$4:$C$8,Search!$F$4:$F$8,Search!$I$4:$I$6,Search!$I$8,Search!$L$4:$L$8,Search!$O$4:$O$8,Search!$R$4:$R$7,Search!$U$4:$U$7)-COUNTIF(Search!$C$4:$U$7,"n"),1+LARGE($AD$1:AD125,1),""))</f>
        <v/>
      </c>
      <c r="AE126" s="45" t="str">
        <f t="shared" si="3"/>
        <v/>
      </c>
      <c r="AF126" s="45" t="str">
        <f>IF(AD126="","",COUNTIF($AE$1:$AE125,$AE126)+RANK($AE126,$AE$2:$AE$10540,1))</f>
        <v/>
      </c>
      <c r="AG126" s="45" t="str">
        <f t="shared" si="4"/>
        <v/>
      </c>
      <c r="AH126" s="45" t="str">
        <f>IF($AD126="","",COUNTIF($AG$1:$AG125,$AG126)+RANK($AG126,$AG$1:$AG$10539,0))</f>
        <v/>
      </c>
      <c r="AI126" s="10" t="str">
        <f t="shared" si="5"/>
        <v>1976-77 O-Pee-Chee NHL #294 Jack Valiquette TOR    /   $</v>
      </c>
      <c r="AJ126" s="11">
        <v>1976</v>
      </c>
      <c r="AK126" s="17">
        <v>77</v>
      </c>
      <c r="AL126" s="12" t="s">
        <v>80</v>
      </c>
      <c r="AM126" s="10">
        <v>294</v>
      </c>
      <c r="AN126" s="12" t="s">
        <v>101</v>
      </c>
      <c r="AO126" s="9" t="s">
        <v>1904</v>
      </c>
      <c r="AP126" s="9"/>
      <c r="AQ126" s="9"/>
      <c r="AR126" s="14" t="s">
        <v>2131</v>
      </c>
      <c r="AS126" s="9"/>
      <c r="AT126" s="9"/>
      <c r="AU126" s="9"/>
      <c r="AV126" s="13"/>
      <c r="AW126" s="13"/>
      <c r="AX126" s="9"/>
      <c r="AY126" s="9"/>
      <c r="AZ126" s="9"/>
      <c r="BA126" s="33"/>
      <c r="BB126" s="33"/>
      <c r="BC126" s="36"/>
      <c r="BD126" s="12" t="s">
        <v>1771</v>
      </c>
    </row>
    <row r="127" spans="1:56" s="12" customFormat="1" x14ac:dyDescent="0.2">
      <c r="A127" s="9" t="str">
        <f>IF(Search!$C$5="","",IF(COUNTA(Inventory!$AP127)=1,1,""))</f>
        <v/>
      </c>
      <c r="B127" s="9" t="str">
        <f>IF(Search!$C$4="","",IF(ISNUMBER(SEARCH(Search!$C$4,$AR127))=TRUE,1,""))</f>
        <v/>
      </c>
      <c r="C127" s="9" t="str">
        <f>IF(Search!$C$6="x",IF(COUNTA($AQ127)=1,1,"N"),IF(COUNTA($AQ127)=1,"N",""))</f>
        <v/>
      </c>
      <c r="D127" s="9" t="str">
        <f>IF(Search!$O$8="","",IF(ISNUMBER(SEARCH(Search!$O$8,$BD127))=TRUE,1,""))</f>
        <v/>
      </c>
      <c r="E127" s="9" t="str">
        <f>IF(Search!$C$7="","",IF(ISNUMBER(SEARCH(Search!$C$7,$AN127))=TRUE,1,""))</f>
        <v/>
      </c>
      <c r="F127" s="9" t="str">
        <f>IF(Search!$C$8="","",IF(ISNUMBER(SEARCH(Search!$C$8,$AO127))=TRUE,1,""))</f>
        <v/>
      </c>
      <c r="G127" s="9" t="str">
        <f>IF(Search!$F$4="","",IF(Inventory!$AJ127&lt;Search!$F$4,"",1))</f>
        <v/>
      </c>
      <c r="H127" s="9" t="str">
        <f>IF(Search!$F$5="","",IF(Inventory!$AJ127&gt;Search!$F$5,"",1))</f>
        <v/>
      </c>
      <c r="I127" s="9" t="str">
        <f>IF(Search!$F$7="","",IF(Search!$F$8="",IF(ISNUMBER(SEARCH(Search!$F$7,$AL127))=TRUE,1,""),""))</f>
        <v/>
      </c>
      <c r="J127" s="9" t="str">
        <f>IF($AL127=Search!$F$8,1,"")</f>
        <v/>
      </c>
      <c r="K127" s="9" t="str">
        <f>IF(Search!$I$4="","",IF(COUNTA($AS127)=1,IF(Search!$I$4="N","N",1),""))</f>
        <v/>
      </c>
      <c r="L127" s="9" t="str">
        <f>IF(Search!$I$5="","",IF($AS127="RC",1,""))</f>
        <v/>
      </c>
      <c r="M127" s="9" t="str">
        <f>IF(Search!$I$6="","",IF($AS127="RCP",1,""))</f>
        <v/>
      </c>
      <c r="N127" s="9" t="str">
        <f>IF(Search!$I$8="","",IF(COUNTA($AT127)=1,IF(Search!$I$8="N","N",1),""))</f>
        <v/>
      </c>
      <c r="O127" s="9" t="str">
        <f>IF(Search!$L$4="","",IF(COUNTA($AU127)=1,IF(Search!$L$4="N","N",1),""))</f>
        <v/>
      </c>
      <c r="P127" s="9" t="str">
        <f>IF(Search!$L$5="","",IF(ISNUMBER(SEARCH("Jersey",$AU127))=TRUE,IF(Search!$L$5="N","N",1),""))</f>
        <v/>
      </c>
      <c r="Q127" s="9" t="str">
        <f>IF(Search!$L$6="","",IF(ISNUMBER(SEARCH("Patch",$AU127))=TRUE,IF(Search!$L$6="N","N",1),""))</f>
        <v/>
      </c>
      <c r="R127" s="9" t="str">
        <f>IF(Search!$L$7="","",IF(ISNUMBER(SEARCH("Shield",$AU127))=TRUE,IF(Search!$L$7="N","N",1),""))</f>
        <v/>
      </c>
      <c r="S127" s="9" t="str">
        <f>IF(Search!$L$8="","",IF(ISNUMBER(SEARCH("Stick",$AU127))=TRUE,IF(Search!$L$8="N","N",1),""))</f>
        <v/>
      </c>
      <c r="T127" s="9" t="str">
        <f>IF(Search!$O$4="","",IF(COUNTA($AW127)=1,IF(Search!$O$4="N","N",1),""))</f>
        <v/>
      </c>
      <c r="U127" s="9" t="str">
        <f>IF(Search!$O$5="","",IF($AW127="","",IF($AW127&lt;Search!$O$5,"",1)))</f>
        <v/>
      </c>
      <c r="V127" s="9" t="str">
        <f>IF(Search!$O$6="","",IF($AW127="","",IF($AW127&gt;Search!$O$6,"",1)))</f>
        <v/>
      </c>
      <c r="W127" s="9" t="str">
        <f>IF(Search!$U$4="","",IF($AX127="","",1))</f>
        <v/>
      </c>
      <c r="X127" s="9" t="str">
        <f>IF(Search!$U$5="","",IF(ISNUMBER(SEARCH(Search!$U$5,$AX127))=TRUE,IF(Search!$U$5="N","N",1),""))</f>
        <v/>
      </c>
      <c r="Y127" s="9" t="str">
        <f>IF(Search!$U$6="","",IF($AY127&lt;Search!$U$6,"",1))</f>
        <v/>
      </c>
      <c r="Z127" s="9" t="str">
        <f>IF(Search!$R$4="","",IF(Inventory!$BA127&lt;Search!$R$4,"",1))</f>
        <v/>
      </c>
      <c r="AA127" s="9" t="str">
        <f>IF(Search!$R$5="","",IF($BA127&gt;Search!$R$5,"",1))</f>
        <v/>
      </c>
      <c r="AB127" s="9" t="str">
        <f>IF(Search!$R$6="","",IF($BB127&lt;Search!$R$6,"",1))</f>
        <v/>
      </c>
      <c r="AC127" s="9" t="str">
        <f>IF(Search!$R$7="","",IF($BB127&lt;Search!$R$7,"",1))</f>
        <v/>
      </c>
      <c r="AD127" s="45" t="str">
        <f>IF(COUNTIF($A127:$AC127,"n")&gt;0,"",IF(SUM($A127:$AC127)=COUNTA(Search!$C$4:$C$8,Search!$F$4:$F$8,Search!$I$4:$I$6,Search!$I$8,Search!$L$4:$L$8,Search!$O$4:$O$8,Search!$R$4:$R$7,Search!$U$4:$U$7)-COUNTIF(Search!$C$4:$U$7,"n"),1+LARGE($AD$1:AD126,1),""))</f>
        <v/>
      </c>
      <c r="AE127" s="45" t="str">
        <f t="shared" si="3"/>
        <v/>
      </c>
      <c r="AF127" s="45" t="str">
        <f>IF(AD127="","",COUNTIF($AE$1:$AE126,$AE127)+RANK($AE127,$AE$2:$AE$10540,1))</f>
        <v/>
      </c>
      <c r="AG127" s="45" t="str">
        <f t="shared" si="4"/>
        <v/>
      </c>
      <c r="AH127" s="45" t="str">
        <f>IF($AD127="","",COUNTIF($AG$1:$AG126,$AG127)+RANK($AG127,$AG$1:$AG$10539,0))</f>
        <v/>
      </c>
      <c r="AI127" s="10" t="str">
        <f t="shared" si="5"/>
        <v>1976-77 O-Pee-Chee NHL #321 Claire Alexander TOR    /   $</v>
      </c>
      <c r="AJ127" s="11">
        <v>1976</v>
      </c>
      <c r="AK127" s="17">
        <v>77</v>
      </c>
      <c r="AL127" s="12" t="s">
        <v>80</v>
      </c>
      <c r="AM127" s="10">
        <v>321</v>
      </c>
      <c r="AN127" s="12" t="s">
        <v>102</v>
      </c>
      <c r="AO127" s="9" t="s">
        <v>1904</v>
      </c>
      <c r="AP127" s="9"/>
      <c r="AQ127" s="9"/>
      <c r="AR127" s="14" t="s">
        <v>2131</v>
      </c>
      <c r="AS127" s="9"/>
      <c r="AT127" s="9"/>
      <c r="AU127" s="9"/>
      <c r="AV127" s="13"/>
      <c r="AW127" s="13"/>
      <c r="AX127" s="9"/>
      <c r="AY127" s="9"/>
      <c r="AZ127" s="9"/>
      <c r="BA127" s="33"/>
      <c r="BB127" s="33"/>
      <c r="BC127" s="36"/>
      <c r="BD127" s="12" t="s">
        <v>1771</v>
      </c>
    </row>
    <row r="128" spans="1:56" s="12" customFormat="1" x14ac:dyDescent="0.2">
      <c r="A128" s="9" t="str">
        <f>IF(Search!$C$5="","",IF(COUNTA(Inventory!$AP128)=1,1,""))</f>
        <v/>
      </c>
      <c r="B128" s="9" t="str">
        <f>IF(Search!$C$4="","",IF(ISNUMBER(SEARCH(Search!$C$4,$AR128))=TRUE,1,""))</f>
        <v/>
      </c>
      <c r="C128" s="9" t="str">
        <f>IF(Search!$C$6="x",IF(COUNTA($AQ128)=1,1,"N"),IF(COUNTA($AQ128)=1,"N",""))</f>
        <v/>
      </c>
      <c r="D128" s="9" t="str">
        <f>IF(Search!$O$8="","",IF(ISNUMBER(SEARCH(Search!$O$8,$BD128))=TRUE,1,""))</f>
        <v/>
      </c>
      <c r="E128" s="9" t="str">
        <f>IF(Search!$C$7="","",IF(ISNUMBER(SEARCH(Search!$C$7,$AN128))=TRUE,1,""))</f>
        <v/>
      </c>
      <c r="F128" s="9" t="str">
        <f>IF(Search!$C$8="","",IF(ISNUMBER(SEARCH(Search!$C$8,$AO128))=TRUE,1,""))</f>
        <v/>
      </c>
      <c r="G128" s="9" t="str">
        <f>IF(Search!$F$4="","",IF(Inventory!$AJ128&lt;Search!$F$4,"",1))</f>
        <v/>
      </c>
      <c r="H128" s="9" t="str">
        <f>IF(Search!$F$5="","",IF(Inventory!$AJ128&gt;Search!$F$5,"",1))</f>
        <v/>
      </c>
      <c r="I128" s="9" t="str">
        <f>IF(Search!$F$7="","",IF(Search!$F$8="",IF(ISNUMBER(SEARCH(Search!$F$7,$AL128))=TRUE,1,""),""))</f>
        <v/>
      </c>
      <c r="J128" s="9" t="str">
        <f>IF($AL128=Search!$F$8,1,"")</f>
        <v/>
      </c>
      <c r="K128" s="9" t="str">
        <f>IF(Search!$I$4="","",IF(COUNTA($AS128)=1,IF(Search!$I$4="N","N",1),""))</f>
        <v/>
      </c>
      <c r="L128" s="9" t="str">
        <f>IF(Search!$I$5="","",IF($AS128="RC",1,""))</f>
        <v/>
      </c>
      <c r="M128" s="9" t="str">
        <f>IF(Search!$I$6="","",IF($AS128="RCP",1,""))</f>
        <v/>
      </c>
      <c r="N128" s="9" t="str">
        <f>IF(Search!$I$8="","",IF(COUNTA($AT128)=1,IF(Search!$I$8="N","N",1),""))</f>
        <v/>
      </c>
      <c r="O128" s="9" t="str">
        <f>IF(Search!$L$4="","",IF(COUNTA($AU128)=1,IF(Search!$L$4="N","N",1),""))</f>
        <v/>
      </c>
      <c r="P128" s="9" t="str">
        <f>IF(Search!$L$5="","",IF(ISNUMBER(SEARCH("Jersey",$AU128))=TRUE,IF(Search!$L$5="N","N",1),""))</f>
        <v/>
      </c>
      <c r="Q128" s="9" t="str">
        <f>IF(Search!$L$6="","",IF(ISNUMBER(SEARCH("Patch",$AU128))=TRUE,IF(Search!$L$6="N","N",1),""))</f>
        <v/>
      </c>
      <c r="R128" s="9" t="str">
        <f>IF(Search!$L$7="","",IF(ISNUMBER(SEARCH("Shield",$AU128))=TRUE,IF(Search!$L$7="N","N",1),""))</f>
        <v/>
      </c>
      <c r="S128" s="9" t="str">
        <f>IF(Search!$L$8="","",IF(ISNUMBER(SEARCH("Stick",$AU128))=TRUE,IF(Search!$L$8="N","N",1),""))</f>
        <v/>
      </c>
      <c r="T128" s="9" t="str">
        <f>IF(Search!$O$4="","",IF(COUNTA($AW128)=1,IF(Search!$O$4="N","N",1),""))</f>
        <v/>
      </c>
      <c r="U128" s="9" t="str">
        <f>IF(Search!$O$5="","",IF($AW128="","",IF($AW128&lt;Search!$O$5,"",1)))</f>
        <v/>
      </c>
      <c r="V128" s="9" t="str">
        <f>IF(Search!$O$6="","",IF($AW128="","",IF($AW128&gt;Search!$O$6,"",1)))</f>
        <v/>
      </c>
      <c r="W128" s="9" t="str">
        <f>IF(Search!$U$4="","",IF($AX128="","",1))</f>
        <v/>
      </c>
      <c r="X128" s="9" t="str">
        <f>IF(Search!$U$5="","",IF(ISNUMBER(SEARCH(Search!$U$5,$AX128))=TRUE,IF(Search!$U$5="N","N",1),""))</f>
        <v/>
      </c>
      <c r="Y128" s="9" t="str">
        <f>IF(Search!$U$6="","",IF($AY128&lt;Search!$U$6,"",1))</f>
        <v/>
      </c>
      <c r="Z128" s="9" t="str">
        <f>IF(Search!$R$4="","",IF(Inventory!$BA128&lt;Search!$R$4,"",1))</f>
        <v/>
      </c>
      <c r="AA128" s="9" t="str">
        <f>IF(Search!$R$5="","",IF($BA128&gt;Search!$R$5,"",1))</f>
        <v/>
      </c>
      <c r="AB128" s="9" t="str">
        <f>IF(Search!$R$6="","",IF($BB128&lt;Search!$R$6,"",1))</f>
        <v/>
      </c>
      <c r="AC128" s="9" t="str">
        <f>IF(Search!$R$7="","",IF($BB128&lt;Search!$R$7,"",1))</f>
        <v/>
      </c>
      <c r="AD128" s="45" t="str">
        <f>IF(COUNTIF($A128:$AC128,"n")&gt;0,"",IF(SUM($A128:$AC128)=COUNTA(Search!$C$4:$C$8,Search!$F$4:$F$8,Search!$I$4:$I$6,Search!$I$8,Search!$L$4:$L$8,Search!$O$4:$O$8,Search!$R$4:$R$7,Search!$U$4:$U$7)-COUNTIF(Search!$C$4:$U$7,"n"),1+LARGE($AD$1:AD127,1),""))</f>
        <v/>
      </c>
      <c r="AE128" s="45" t="str">
        <f t="shared" si="3"/>
        <v/>
      </c>
      <c r="AF128" s="45" t="str">
        <f>IF(AD128="","",COUNTIF($AE$1:$AE127,$AE128)+RANK($AE128,$AE$2:$AE$10540,1))</f>
        <v/>
      </c>
      <c r="AG128" s="45" t="str">
        <f t="shared" si="4"/>
        <v/>
      </c>
      <c r="AH128" s="45" t="str">
        <f>IF($AD128="","",COUNTIF($AG$1:$AG127,$AG128)+RANK($AG128,$AG$1:$AG$10539,0))</f>
        <v/>
      </c>
      <c r="AI128" s="10" t="str">
        <f t="shared" si="5"/>
        <v>1976-77 O-Pee-Chee NHL #342 Mike Pelyk TOR    /   $</v>
      </c>
      <c r="AJ128" s="11">
        <v>1976</v>
      </c>
      <c r="AK128" s="17">
        <v>77</v>
      </c>
      <c r="AL128" s="12" t="s">
        <v>80</v>
      </c>
      <c r="AM128" s="10">
        <v>342</v>
      </c>
      <c r="AN128" s="12" t="s">
        <v>56</v>
      </c>
      <c r="AO128" s="9" t="s">
        <v>1904</v>
      </c>
      <c r="AP128" s="9"/>
      <c r="AQ128" s="9"/>
      <c r="AR128" s="14" t="s">
        <v>2131</v>
      </c>
      <c r="AS128" s="9"/>
      <c r="AT128" s="9"/>
      <c r="AU128" s="9"/>
      <c r="AV128" s="13"/>
      <c r="AW128" s="13"/>
      <c r="AX128" s="9"/>
      <c r="AY128" s="9"/>
      <c r="AZ128" s="9"/>
      <c r="BA128" s="33"/>
      <c r="BB128" s="33"/>
      <c r="BC128" s="36"/>
      <c r="BD128" s="12" t="s">
        <v>1771</v>
      </c>
    </row>
    <row r="129" spans="1:56" s="12" customFormat="1" x14ac:dyDescent="0.2">
      <c r="A129" s="9" t="str">
        <f>IF(Search!$C$5="","",IF(COUNTA(Inventory!$AP129)=1,1,""))</f>
        <v/>
      </c>
      <c r="B129" s="9" t="str">
        <f>IF(Search!$C$4="","",IF(ISNUMBER(SEARCH(Search!$C$4,$AR129))=TRUE,1,""))</f>
        <v/>
      </c>
      <c r="C129" s="9" t="str">
        <f>IF(Search!$C$6="x",IF(COUNTA($AQ129)=1,1,"N"),IF(COUNTA($AQ129)=1,"N",""))</f>
        <v/>
      </c>
      <c r="D129" s="9" t="str">
        <f>IF(Search!$O$8="","",IF(ISNUMBER(SEARCH(Search!$O$8,$BD129))=TRUE,1,""))</f>
        <v/>
      </c>
      <c r="E129" s="9" t="str">
        <f>IF(Search!$C$7="","",IF(ISNUMBER(SEARCH(Search!$C$7,$AN129))=TRUE,1,""))</f>
        <v/>
      </c>
      <c r="F129" s="9" t="str">
        <f>IF(Search!$C$8="","",IF(ISNUMBER(SEARCH(Search!$C$8,$AO129))=TRUE,1,""))</f>
        <v/>
      </c>
      <c r="G129" s="9" t="str">
        <f>IF(Search!$F$4="","",IF(Inventory!$AJ129&lt;Search!$F$4,"",1))</f>
        <v/>
      </c>
      <c r="H129" s="9" t="str">
        <f>IF(Search!$F$5="","",IF(Inventory!$AJ129&gt;Search!$F$5,"",1))</f>
        <v/>
      </c>
      <c r="I129" s="9" t="str">
        <f>IF(Search!$F$7="","",IF(Search!$F$8="",IF(ISNUMBER(SEARCH(Search!$F$7,$AL129))=TRUE,1,""),""))</f>
        <v/>
      </c>
      <c r="J129" s="9" t="str">
        <f>IF($AL129=Search!$F$8,1,"")</f>
        <v/>
      </c>
      <c r="K129" s="9" t="str">
        <f>IF(Search!$I$4="","",IF(COUNTA($AS129)=1,IF(Search!$I$4="N","N",1),""))</f>
        <v/>
      </c>
      <c r="L129" s="9" t="str">
        <f>IF(Search!$I$5="","",IF($AS129="RC",1,""))</f>
        <v/>
      </c>
      <c r="M129" s="9" t="str">
        <f>IF(Search!$I$6="","",IF($AS129="RCP",1,""))</f>
        <v/>
      </c>
      <c r="N129" s="9" t="str">
        <f>IF(Search!$I$8="","",IF(COUNTA($AT129)=1,IF(Search!$I$8="N","N",1),""))</f>
        <v/>
      </c>
      <c r="O129" s="9" t="str">
        <f>IF(Search!$L$4="","",IF(COUNTA($AU129)=1,IF(Search!$L$4="N","N",1),""))</f>
        <v/>
      </c>
      <c r="P129" s="9" t="str">
        <f>IF(Search!$L$5="","",IF(ISNUMBER(SEARCH("Jersey",$AU129))=TRUE,IF(Search!$L$5="N","N",1),""))</f>
        <v/>
      </c>
      <c r="Q129" s="9" t="str">
        <f>IF(Search!$L$6="","",IF(ISNUMBER(SEARCH("Patch",$AU129))=TRUE,IF(Search!$L$6="N","N",1),""))</f>
        <v/>
      </c>
      <c r="R129" s="9" t="str">
        <f>IF(Search!$L$7="","",IF(ISNUMBER(SEARCH("Shield",$AU129))=TRUE,IF(Search!$L$7="N","N",1),""))</f>
        <v/>
      </c>
      <c r="S129" s="9" t="str">
        <f>IF(Search!$L$8="","",IF(ISNUMBER(SEARCH("Stick",$AU129))=TRUE,IF(Search!$L$8="N","N",1),""))</f>
        <v/>
      </c>
      <c r="T129" s="9" t="str">
        <f>IF(Search!$O$4="","",IF(COUNTA($AW129)=1,IF(Search!$O$4="N","N",1),""))</f>
        <v/>
      </c>
      <c r="U129" s="9" t="str">
        <f>IF(Search!$O$5="","",IF($AW129="","",IF($AW129&lt;Search!$O$5,"",1)))</f>
        <v/>
      </c>
      <c r="V129" s="9" t="str">
        <f>IF(Search!$O$6="","",IF($AW129="","",IF($AW129&gt;Search!$O$6,"",1)))</f>
        <v/>
      </c>
      <c r="W129" s="9" t="str">
        <f>IF(Search!$U$4="","",IF($AX129="","",1))</f>
        <v/>
      </c>
      <c r="X129" s="9" t="str">
        <f>IF(Search!$U$5="","",IF(ISNUMBER(SEARCH(Search!$U$5,$AX129))=TRUE,IF(Search!$U$5="N","N",1),""))</f>
        <v/>
      </c>
      <c r="Y129" s="9" t="str">
        <f>IF(Search!$U$6="","",IF($AY129&lt;Search!$U$6,"",1))</f>
        <v/>
      </c>
      <c r="Z129" s="9" t="str">
        <f>IF(Search!$R$4="","",IF(Inventory!$BA129&lt;Search!$R$4,"",1))</f>
        <v/>
      </c>
      <c r="AA129" s="9" t="str">
        <f>IF(Search!$R$5="","",IF($BA129&gt;Search!$R$5,"",1))</f>
        <v/>
      </c>
      <c r="AB129" s="9" t="str">
        <f>IF(Search!$R$6="","",IF($BB129&lt;Search!$R$6,"",1))</f>
        <v/>
      </c>
      <c r="AC129" s="9" t="str">
        <f>IF(Search!$R$7="","",IF($BB129&lt;Search!$R$7,"",1))</f>
        <v/>
      </c>
      <c r="AD129" s="45" t="str">
        <f>IF(COUNTIF($A129:$AC129,"n")&gt;0,"",IF(SUM($A129:$AC129)=COUNTA(Search!$C$4:$C$8,Search!$F$4:$F$8,Search!$I$4:$I$6,Search!$I$8,Search!$L$4:$L$8,Search!$O$4:$O$8,Search!$R$4:$R$7,Search!$U$4:$U$7)-COUNTIF(Search!$C$4:$U$7,"n"),1+LARGE($AD$1:AD128,1),""))</f>
        <v/>
      </c>
      <c r="AE129" s="45" t="str">
        <f t="shared" si="3"/>
        <v/>
      </c>
      <c r="AF129" s="45" t="str">
        <f>IF(AD129="","",COUNTIF($AE$1:$AE128,$AE129)+RANK($AE129,$AE$2:$AE$10540,1))</f>
        <v/>
      </c>
      <c r="AG129" s="45" t="str">
        <f t="shared" si="4"/>
        <v/>
      </c>
      <c r="AH129" s="45" t="str">
        <f>IF($AD129="","",COUNTIF($AG$1:$AG128,$AG129)+RANK($AG129,$AG$1:$AG$10539,0))</f>
        <v/>
      </c>
      <c r="AI129" s="10" t="str">
        <f t="shared" si="5"/>
        <v>1976-77 O-Pee-Chee NHL #358 Inge Hammarstrom TOR    /   $</v>
      </c>
      <c r="AJ129" s="11">
        <v>1976</v>
      </c>
      <c r="AK129" s="17">
        <v>77</v>
      </c>
      <c r="AL129" s="12" t="s">
        <v>80</v>
      </c>
      <c r="AM129" s="10">
        <v>358</v>
      </c>
      <c r="AN129" s="12" t="s">
        <v>82</v>
      </c>
      <c r="AO129" s="9" t="s">
        <v>1904</v>
      </c>
      <c r="AP129" s="9"/>
      <c r="AQ129" s="9"/>
      <c r="AR129" s="14" t="s">
        <v>2131</v>
      </c>
      <c r="AS129" s="9"/>
      <c r="AT129" s="9"/>
      <c r="AU129" s="9"/>
      <c r="AV129" s="13"/>
      <c r="AW129" s="13"/>
      <c r="AX129" s="9"/>
      <c r="AY129" s="9"/>
      <c r="AZ129" s="9"/>
      <c r="BA129" s="33"/>
      <c r="BB129" s="33"/>
      <c r="BC129" s="36"/>
      <c r="BD129" s="12" t="s">
        <v>1771</v>
      </c>
    </row>
    <row r="130" spans="1:56" s="12" customFormat="1" x14ac:dyDescent="0.2">
      <c r="A130" s="9" t="str">
        <f>IF(Search!$C$5="","",IF(COUNTA(Inventory!$AP130)=1,1,""))</f>
        <v/>
      </c>
      <c r="B130" s="9" t="str">
        <f>IF(Search!$C$4="","",IF(ISNUMBER(SEARCH(Search!$C$4,$AR130))=TRUE,1,""))</f>
        <v/>
      </c>
      <c r="C130" s="9" t="str">
        <f>IF(Search!$C$6="x",IF(COUNTA($AQ130)=1,1,"N"),IF(COUNTA($AQ130)=1,"N",""))</f>
        <v/>
      </c>
      <c r="D130" s="9" t="str">
        <f>IF(Search!$O$8="","",IF(ISNUMBER(SEARCH(Search!$O$8,$BD130))=TRUE,1,""))</f>
        <v/>
      </c>
      <c r="E130" s="9" t="str">
        <f>IF(Search!$C$7="","",IF(ISNUMBER(SEARCH(Search!$C$7,$AN130))=TRUE,1,""))</f>
        <v/>
      </c>
      <c r="F130" s="9" t="str">
        <f>IF(Search!$C$8="","",IF(ISNUMBER(SEARCH(Search!$C$8,$AO130))=TRUE,1,""))</f>
        <v/>
      </c>
      <c r="G130" s="9" t="str">
        <f>IF(Search!$F$4="","",IF(Inventory!$AJ130&lt;Search!$F$4,"",1))</f>
        <v/>
      </c>
      <c r="H130" s="9" t="str">
        <f>IF(Search!$F$5="","",IF(Inventory!$AJ130&gt;Search!$F$5,"",1))</f>
        <v/>
      </c>
      <c r="I130" s="9" t="str">
        <f>IF(Search!$F$7="","",IF(Search!$F$8="",IF(ISNUMBER(SEARCH(Search!$F$7,$AL130))=TRUE,1,""),""))</f>
        <v/>
      </c>
      <c r="J130" s="9" t="str">
        <f>IF($AL130=Search!$F$8,1,"")</f>
        <v/>
      </c>
      <c r="K130" s="9" t="str">
        <f>IF(Search!$I$4="","",IF(COUNTA($AS130)=1,IF(Search!$I$4="N","N",1),""))</f>
        <v/>
      </c>
      <c r="L130" s="9" t="str">
        <f>IF(Search!$I$5="","",IF($AS130="RC",1,""))</f>
        <v/>
      </c>
      <c r="M130" s="9" t="str">
        <f>IF(Search!$I$6="","",IF($AS130="RCP",1,""))</f>
        <v/>
      </c>
      <c r="N130" s="9" t="str">
        <f>IF(Search!$I$8="","",IF(COUNTA($AT130)=1,IF(Search!$I$8="N","N",1),""))</f>
        <v/>
      </c>
      <c r="O130" s="9" t="str">
        <f>IF(Search!$L$4="","",IF(COUNTA($AU130)=1,IF(Search!$L$4="N","N",1),""))</f>
        <v/>
      </c>
      <c r="P130" s="9" t="str">
        <f>IF(Search!$L$5="","",IF(ISNUMBER(SEARCH("Jersey",$AU130))=TRUE,IF(Search!$L$5="N","N",1),""))</f>
        <v/>
      </c>
      <c r="Q130" s="9" t="str">
        <f>IF(Search!$L$6="","",IF(ISNUMBER(SEARCH("Patch",$AU130))=TRUE,IF(Search!$L$6="N","N",1),""))</f>
        <v/>
      </c>
      <c r="R130" s="9" t="str">
        <f>IF(Search!$L$7="","",IF(ISNUMBER(SEARCH("Shield",$AU130))=TRUE,IF(Search!$L$7="N","N",1),""))</f>
        <v/>
      </c>
      <c r="S130" s="9" t="str">
        <f>IF(Search!$L$8="","",IF(ISNUMBER(SEARCH("Stick",$AU130))=TRUE,IF(Search!$L$8="N","N",1),""))</f>
        <v/>
      </c>
      <c r="T130" s="9" t="str">
        <f>IF(Search!$O$4="","",IF(COUNTA($AW130)=1,IF(Search!$O$4="N","N",1),""))</f>
        <v/>
      </c>
      <c r="U130" s="9" t="str">
        <f>IF(Search!$O$5="","",IF($AW130="","",IF($AW130&lt;Search!$O$5,"",1)))</f>
        <v/>
      </c>
      <c r="V130" s="9" t="str">
        <f>IF(Search!$O$6="","",IF($AW130="","",IF($AW130&gt;Search!$O$6,"",1)))</f>
        <v/>
      </c>
      <c r="W130" s="9" t="str">
        <f>IF(Search!$U$4="","",IF($AX130="","",1))</f>
        <v/>
      </c>
      <c r="X130" s="9" t="str">
        <f>IF(Search!$U$5="","",IF(ISNUMBER(SEARCH(Search!$U$5,$AX130))=TRUE,IF(Search!$U$5="N","N",1),""))</f>
        <v/>
      </c>
      <c r="Y130" s="9" t="str">
        <f>IF(Search!$U$6="","",IF($AY130&lt;Search!$U$6,"",1))</f>
        <v/>
      </c>
      <c r="Z130" s="9" t="str">
        <f>IF(Search!$R$4="","",IF(Inventory!$BA130&lt;Search!$R$4,"",1))</f>
        <v/>
      </c>
      <c r="AA130" s="9" t="str">
        <f>IF(Search!$R$5="","",IF($BA130&gt;Search!$R$5,"",1))</f>
        <v/>
      </c>
      <c r="AB130" s="9" t="str">
        <f>IF(Search!$R$6="","",IF($BB130&lt;Search!$R$6,"",1))</f>
        <v/>
      </c>
      <c r="AC130" s="9" t="str">
        <f>IF(Search!$R$7="","",IF($BB130&lt;Search!$R$7,"",1))</f>
        <v/>
      </c>
      <c r="AD130" s="45" t="str">
        <f>IF(COUNTIF($A130:$AC130,"n")&gt;0,"",IF(SUM($A130:$AC130)=COUNTA(Search!$C$4:$C$8,Search!$F$4:$F$8,Search!$I$4:$I$6,Search!$I$8,Search!$L$4:$L$8,Search!$O$4:$O$8,Search!$R$4:$R$7,Search!$U$4:$U$7)-COUNTIF(Search!$C$4:$U$7,"n"),1+LARGE($AD$1:AD129,1),""))</f>
        <v/>
      </c>
      <c r="AE130" s="45" t="str">
        <f t="shared" ref="AE130:AE194" si="6">IF(AD130="","",COUNTIF($AN$2:$AN$10540,"&lt;="&amp;AN130))</f>
        <v/>
      </c>
      <c r="AF130" s="45" t="str">
        <f>IF(AD130="","",COUNTIF($AE$1:$AE129,$AE130)+RANK($AE130,$AE$2:$AE$10540,1))</f>
        <v/>
      </c>
      <c r="AG130" s="45" t="str">
        <f t="shared" ref="AG130:AG194" si="7">IF($AD130="","",COUNTIF($BA$2:$BA$10540,"&lt;="&amp;$BA130))</f>
        <v/>
      </c>
      <c r="AH130" s="45" t="str">
        <f>IF($AD130="","",COUNTIF($AG$1:$AG129,$AG130)+RANK($AG130,$AG$1:$AG$10539,0))</f>
        <v/>
      </c>
      <c r="AI130" s="10" t="str">
        <f t="shared" ref="AI130:AI194" si="8">CONCATENATE(AJ130,"-",AK130," ",AL130," #",AM130," ",AN130," ",AO130," ",AS130," ",AT130," ",AU130," ",AV130,"/",AW130," ",AX130," ",AY130,AZ130," $",BA130)</f>
        <v>1976-77 O-Pee-Chee NHL #367 Pat Boutette TOR    /   $</v>
      </c>
      <c r="AJ130" s="11">
        <v>1976</v>
      </c>
      <c r="AK130" s="17">
        <v>77</v>
      </c>
      <c r="AL130" s="12" t="s">
        <v>80</v>
      </c>
      <c r="AM130" s="10">
        <v>367</v>
      </c>
      <c r="AN130" s="12" t="s">
        <v>103</v>
      </c>
      <c r="AO130" s="9" t="s">
        <v>1904</v>
      </c>
      <c r="AP130" s="9"/>
      <c r="AQ130" s="9"/>
      <c r="AR130" s="14" t="s">
        <v>2131</v>
      </c>
      <c r="AS130" s="9"/>
      <c r="AT130" s="9"/>
      <c r="AU130" s="9"/>
      <c r="AV130" s="13"/>
      <c r="AW130" s="13"/>
      <c r="AX130" s="9"/>
      <c r="AY130" s="9"/>
      <c r="AZ130" s="9"/>
      <c r="BA130" s="33"/>
      <c r="BB130" s="33"/>
      <c r="BC130" s="36"/>
      <c r="BD130" s="12" t="s">
        <v>1771</v>
      </c>
    </row>
    <row r="131" spans="1:56" s="12" customFormat="1" x14ac:dyDescent="0.2">
      <c r="A131" s="9" t="str">
        <f>IF(Search!$C$5="","",IF(COUNTA(Inventory!$AP131)=1,1,""))</f>
        <v/>
      </c>
      <c r="B131" s="9" t="str">
        <f>IF(Search!$C$4="","",IF(ISNUMBER(SEARCH(Search!$C$4,$AR131))=TRUE,1,""))</f>
        <v/>
      </c>
      <c r="C131" s="9" t="str">
        <f>IF(Search!$C$6="x",IF(COUNTA($AQ131)=1,1,"N"),IF(COUNTA($AQ131)=1,"N",""))</f>
        <v/>
      </c>
      <c r="D131" s="9" t="str">
        <f>IF(Search!$O$8="","",IF(ISNUMBER(SEARCH(Search!$O$8,$BD131))=TRUE,1,""))</f>
        <v/>
      </c>
      <c r="E131" s="9" t="str">
        <f>IF(Search!$C$7="","",IF(ISNUMBER(SEARCH(Search!$C$7,$AN131))=TRUE,1,""))</f>
        <v/>
      </c>
      <c r="F131" s="9" t="str">
        <f>IF(Search!$C$8="","",IF(ISNUMBER(SEARCH(Search!$C$8,$AO131))=TRUE,1,""))</f>
        <v/>
      </c>
      <c r="G131" s="9" t="str">
        <f>IF(Search!$F$4="","",IF(Inventory!$AJ131&lt;Search!$F$4,"",1))</f>
        <v/>
      </c>
      <c r="H131" s="9" t="str">
        <f>IF(Search!$F$5="","",IF(Inventory!$AJ131&gt;Search!$F$5,"",1))</f>
        <v/>
      </c>
      <c r="I131" s="9" t="str">
        <f>IF(Search!$F$7="","",IF(Search!$F$8="",IF(ISNUMBER(SEARCH(Search!$F$7,$AL131))=TRUE,1,""),""))</f>
        <v/>
      </c>
      <c r="J131" s="9" t="str">
        <f>IF($AL131=Search!$F$8,1,"")</f>
        <v/>
      </c>
      <c r="K131" s="9" t="str">
        <f>IF(Search!$I$4="","",IF(COUNTA($AS131)=1,IF(Search!$I$4="N","N",1),""))</f>
        <v/>
      </c>
      <c r="L131" s="9" t="str">
        <f>IF(Search!$I$5="","",IF($AS131="RC",1,""))</f>
        <v/>
      </c>
      <c r="M131" s="9" t="str">
        <f>IF(Search!$I$6="","",IF($AS131="RCP",1,""))</f>
        <v/>
      </c>
      <c r="N131" s="9" t="str">
        <f>IF(Search!$I$8="","",IF(COUNTA($AT131)=1,IF(Search!$I$8="N","N",1),""))</f>
        <v/>
      </c>
      <c r="O131" s="9" t="str">
        <f>IF(Search!$L$4="","",IF(COUNTA($AU131)=1,IF(Search!$L$4="N","N",1),""))</f>
        <v/>
      </c>
      <c r="P131" s="9" t="str">
        <f>IF(Search!$L$5="","",IF(ISNUMBER(SEARCH("Jersey",$AU131))=TRUE,IF(Search!$L$5="N","N",1),""))</f>
        <v/>
      </c>
      <c r="Q131" s="9" t="str">
        <f>IF(Search!$L$6="","",IF(ISNUMBER(SEARCH("Patch",$AU131))=TRUE,IF(Search!$L$6="N","N",1),""))</f>
        <v/>
      </c>
      <c r="R131" s="9" t="str">
        <f>IF(Search!$L$7="","",IF(ISNUMBER(SEARCH("Shield",$AU131))=TRUE,IF(Search!$L$7="N","N",1),""))</f>
        <v/>
      </c>
      <c r="S131" s="9" t="str">
        <f>IF(Search!$L$8="","",IF(ISNUMBER(SEARCH("Stick",$AU131))=TRUE,IF(Search!$L$8="N","N",1),""))</f>
        <v/>
      </c>
      <c r="T131" s="9" t="str">
        <f>IF(Search!$O$4="","",IF(COUNTA($AW131)=1,IF(Search!$O$4="N","N",1),""))</f>
        <v/>
      </c>
      <c r="U131" s="9" t="str">
        <f>IF(Search!$O$5="","",IF($AW131="","",IF($AW131&lt;Search!$O$5,"",1)))</f>
        <v/>
      </c>
      <c r="V131" s="9" t="str">
        <f>IF(Search!$O$6="","",IF($AW131="","",IF($AW131&gt;Search!$O$6,"",1)))</f>
        <v/>
      </c>
      <c r="W131" s="9" t="str">
        <f>IF(Search!$U$4="","",IF($AX131="","",1))</f>
        <v/>
      </c>
      <c r="X131" s="9" t="str">
        <f>IF(Search!$U$5="","",IF(ISNUMBER(SEARCH(Search!$U$5,$AX131))=TRUE,IF(Search!$U$5="N","N",1),""))</f>
        <v/>
      </c>
      <c r="Y131" s="9" t="str">
        <f>IF(Search!$U$6="","",IF($AY131&lt;Search!$U$6,"",1))</f>
        <v/>
      </c>
      <c r="Z131" s="9" t="str">
        <f>IF(Search!$R$4="","",IF(Inventory!$BA131&lt;Search!$R$4,"",1))</f>
        <v/>
      </c>
      <c r="AA131" s="9" t="str">
        <f>IF(Search!$R$5="","",IF($BA131&gt;Search!$R$5,"",1))</f>
        <v/>
      </c>
      <c r="AB131" s="9" t="str">
        <f>IF(Search!$R$6="","",IF($BB131&lt;Search!$R$6,"",1))</f>
        <v/>
      </c>
      <c r="AC131" s="9" t="str">
        <f>IF(Search!$R$7="","",IF($BB131&lt;Search!$R$7,"",1))</f>
        <v/>
      </c>
      <c r="AD131" s="45" t="str">
        <f>IF(COUNTIF($A131:$AC131,"n")&gt;0,"",IF(SUM($A131:$AC131)=COUNTA(Search!$C$4:$C$8,Search!$F$4:$F$8,Search!$I$4:$I$6,Search!$I$8,Search!$L$4:$L$8,Search!$O$4:$O$8,Search!$R$4:$R$7,Search!$U$4:$U$7)-COUNTIF(Search!$C$4:$U$7,"n"),1+LARGE($AD$1:AD130,1),""))</f>
        <v/>
      </c>
      <c r="AE131" s="45" t="str">
        <f t="shared" si="6"/>
        <v/>
      </c>
      <c r="AF131" s="45" t="str">
        <f>IF(AD131="","",COUNTIF($AE$1:$AE130,$AE131)+RANK($AE131,$AE$2:$AE$10540,1))</f>
        <v/>
      </c>
      <c r="AG131" s="45" t="str">
        <f t="shared" si="7"/>
        <v/>
      </c>
      <c r="AH131" s="45" t="str">
        <f>IF($AD131="","",COUNTIF($AG$1:$AG130,$AG131)+RANK($AG131,$AG$1:$AG$10539,0))</f>
        <v/>
      </c>
      <c r="AI131" s="10" t="str">
        <f t="shared" si="8"/>
        <v>1976-77 O-Pee-Chee NHL #373 Dave Williams     /   $</v>
      </c>
      <c r="AJ131" s="11">
        <v>1976</v>
      </c>
      <c r="AK131" s="17">
        <v>77</v>
      </c>
      <c r="AL131" s="12" t="s">
        <v>80</v>
      </c>
      <c r="AM131" s="10">
        <v>373</v>
      </c>
      <c r="AN131" s="15" t="s">
        <v>109</v>
      </c>
      <c r="AO131" s="14"/>
      <c r="AP131" s="14"/>
      <c r="AQ131" s="14"/>
      <c r="AR131" s="14"/>
      <c r="AS131" s="9"/>
      <c r="AT131" s="9"/>
      <c r="AU131" s="9"/>
      <c r="AV131" s="13"/>
      <c r="AW131" s="13"/>
      <c r="AX131" s="9"/>
      <c r="AY131" s="9"/>
      <c r="AZ131" s="9"/>
      <c r="BA131" s="33"/>
      <c r="BB131" s="33"/>
      <c r="BC131" s="36"/>
      <c r="BD131" s="12" t="s">
        <v>1771</v>
      </c>
    </row>
    <row r="132" spans="1:56" s="12" customFormat="1" x14ac:dyDescent="0.2">
      <c r="A132" s="9" t="str">
        <f>IF(Search!$C$5="","",IF(COUNTA(Inventory!$AP132)=1,1,""))</f>
        <v/>
      </c>
      <c r="B132" s="9" t="str">
        <f>IF(Search!$C$4="","",IF(ISNUMBER(SEARCH(Search!$C$4,$AR132))=TRUE,1,""))</f>
        <v/>
      </c>
      <c r="C132" s="9" t="str">
        <f>IF(Search!$C$6="x",IF(COUNTA($AQ132)=1,1,"N"),IF(COUNTA($AQ132)=1,"N",""))</f>
        <v/>
      </c>
      <c r="D132" s="9" t="str">
        <f>IF(Search!$O$8="","",IF(ISNUMBER(SEARCH(Search!$O$8,$BD132))=TRUE,1,""))</f>
        <v/>
      </c>
      <c r="E132" s="9" t="str">
        <f>IF(Search!$C$7="","",IF(ISNUMBER(SEARCH(Search!$C$7,$AN132))=TRUE,1,""))</f>
        <v/>
      </c>
      <c r="F132" s="9" t="str">
        <f>IF(Search!$C$8="","",IF(ISNUMBER(SEARCH(Search!$C$8,$AO132))=TRUE,1,""))</f>
        <v/>
      </c>
      <c r="G132" s="9" t="str">
        <f>IF(Search!$F$4="","",IF(Inventory!$AJ132&lt;Search!$F$4,"",1))</f>
        <v/>
      </c>
      <c r="H132" s="9" t="str">
        <f>IF(Search!$F$5="","",IF(Inventory!$AJ132&gt;Search!$F$5,"",1))</f>
        <v/>
      </c>
      <c r="I132" s="9" t="str">
        <f>IF(Search!$F$7="","",IF(Search!$F$8="",IF(ISNUMBER(SEARCH(Search!$F$7,$AL132))=TRUE,1,""),""))</f>
        <v/>
      </c>
      <c r="J132" s="9" t="str">
        <f>IF($AL132=Search!$F$8,1,"")</f>
        <v/>
      </c>
      <c r="K132" s="9" t="str">
        <f>IF(Search!$I$4="","",IF(COUNTA($AS132)=1,IF(Search!$I$4="N","N",1),""))</f>
        <v/>
      </c>
      <c r="L132" s="9" t="str">
        <f>IF(Search!$I$5="","",IF($AS132="RC",1,""))</f>
        <v/>
      </c>
      <c r="M132" s="9" t="str">
        <f>IF(Search!$I$6="","",IF($AS132="RCP",1,""))</f>
        <v/>
      </c>
      <c r="N132" s="9" t="str">
        <f>IF(Search!$I$8="","",IF(COUNTA($AT132)=1,IF(Search!$I$8="N","N",1),""))</f>
        <v/>
      </c>
      <c r="O132" s="9" t="str">
        <f>IF(Search!$L$4="","",IF(COUNTA($AU132)=1,IF(Search!$L$4="N","N",1),""))</f>
        <v/>
      </c>
      <c r="P132" s="9" t="str">
        <f>IF(Search!$L$5="","",IF(ISNUMBER(SEARCH("Jersey",$AU132))=TRUE,IF(Search!$L$5="N","N",1),""))</f>
        <v/>
      </c>
      <c r="Q132" s="9" t="str">
        <f>IF(Search!$L$6="","",IF(ISNUMBER(SEARCH("Patch",$AU132))=TRUE,IF(Search!$L$6="N","N",1),""))</f>
        <v/>
      </c>
      <c r="R132" s="9" t="str">
        <f>IF(Search!$L$7="","",IF(ISNUMBER(SEARCH("Shield",$AU132))=TRUE,IF(Search!$L$7="N","N",1),""))</f>
        <v/>
      </c>
      <c r="S132" s="9" t="str">
        <f>IF(Search!$L$8="","",IF(ISNUMBER(SEARCH("Stick",$AU132))=TRUE,IF(Search!$L$8="N","N",1),""))</f>
        <v/>
      </c>
      <c r="T132" s="9" t="str">
        <f>IF(Search!$O$4="","",IF(COUNTA($AW132)=1,IF(Search!$O$4="N","N",1),""))</f>
        <v/>
      </c>
      <c r="U132" s="9" t="str">
        <f>IF(Search!$O$5="","",IF($AW132="","",IF($AW132&lt;Search!$O$5,"",1)))</f>
        <v/>
      </c>
      <c r="V132" s="9" t="str">
        <f>IF(Search!$O$6="","",IF($AW132="","",IF($AW132&gt;Search!$O$6,"",1)))</f>
        <v/>
      </c>
      <c r="W132" s="9" t="str">
        <f>IF(Search!$U$4="","",IF($AX132="","",1))</f>
        <v/>
      </c>
      <c r="X132" s="9" t="str">
        <f>IF(Search!$U$5="","",IF(ISNUMBER(SEARCH(Search!$U$5,$AX132))=TRUE,IF(Search!$U$5="N","N",1),""))</f>
        <v/>
      </c>
      <c r="Y132" s="9" t="str">
        <f>IF(Search!$U$6="","",IF($AY132&lt;Search!$U$6,"",1))</f>
        <v/>
      </c>
      <c r="Z132" s="9" t="str">
        <f>IF(Search!$R$4="","",IF(Inventory!$BA132&lt;Search!$R$4,"",1))</f>
        <v/>
      </c>
      <c r="AA132" s="9" t="str">
        <f>IF(Search!$R$5="","",IF($BA132&gt;Search!$R$5,"",1))</f>
        <v/>
      </c>
      <c r="AB132" s="9" t="str">
        <f>IF(Search!$R$6="","",IF($BB132&lt;Search!$R$6,"",1))</f>
        <v/>
      </c>
      <c r="AC132" s="9" t="str">
        <f>IF(Search!$R$7="","",IF($BB132&lt;Search!$R$7,"",1))</f>
        <v/>
      </c>
      <c r="AD132" s="45" t="str">
        <f>IF(COUNTIF($A132:$AC132,"n")&gt;0,"",IF(SUM($A132:$AC132)=COUNTA(Search!$C$4:$C$8,Search!$F$4:$F$8,Search!$I$4:$I$6,Search!$I$8,Search!$L$4:$L$8,Search!$O$4:$O$8,Search!$R$4:$R$7,Search!$U$4:$U$7)-COUNTIF(Search!$C$4:$U$7,"n"),1+LARGE($AD$1:AD131,1),""))</f>
        <v/>
      </c>
      <c r="AE132" s="45" t="str">
        <f t="shared" si="6"/>
        <v/>
      </c>
      <c r="AF132" s="45" t="str">
        <f>IF(AD132="","",COUNTIF($AE$1:$AE131,$AE132)+RANK($AE132,$AE$2:$AE$10540,1))</f>
        <v/>
      </c>
      <c r="AG132" s="45" t="str">
        <f t="shared" si="7"/>
        <v/>
      </c>
      <c r="AH132" s="45" t="str">
        <f>IF($AD132="","",COUNTIF($AG$1:$AG131,$AG132)+RANK($AG132,$AG$1:$AG$10539,0))</f>
        <v/>
      </c>
      <c r="AI132" s="10" t="str">
        <f t="shared" si="8"/>
        <v>1976-77 O-Pee-Chee NHL #394 Maple Leafs Leaders/ Errol Thompson/ Darryl Sittler/ Dave(Tiger) Williams TOR    /   $</v>
      </c>
      <c r="AJ132" s="11">
        <v>1976</v>
      </c>
      <c r="AK132" s="17">
        <v>77</v>
      </c>
      <c r="AL132" s="12" t="s">
        <v>80</v>
      </c>
      <c r="AM132" s="10">
        <v>394</v>
      </c>
      <c r="AN132" s="12" t="s">
        <v>104</v>
      </c>
      <c r="AO132" s="9" t="s">
        <v>1904</v>
      </c>
      <c r="AP132" s="9"/>
      <c r="AQ132" s="9"/>
      <c r="AR132" s="14" t="s">
        <v>2131</v>
      </c>
      <c r="AS132" s="9"/>
      <c r="AT132" s="9"/>
      <c r="AU132" s="9"/>
      <c r="AV132" s="13"/>
      <c r="AW132" s="13"/>
      <c r="AX132" s="9"/>
      <c r="AY132" s="9"/>
      <c r="AZ132" s="9"/>
      <c r="BA132" s="33"/>
      <c r="BB132" s="33"/>
      <c r="BC132" s="36"/>
      <c r="BD132" s="12" t="s">
        <v>1771</v>
      </c>
    </row>
    <row r="133" spans="1:56" s="12" customFormat="1" x14ac:dyDescent="0.2">
      <c r="A133" s="9" t="str">
        <f>IF(Search!$C$5="","",IF(COUNTA(Inventory!$AP133)=1,1,""))</f>
        <v/>
      </c>
      <c r="B133" s="9" t="str">
        <f>IF(Search!$C$4="","",IF(ISNUMBER(SEARCH(Search!$C$4,$AR133))=TRUE,1,""))</f>
        <v/>
      </c>
      <c r="C133" s="9" t="str">
        <f>IF(Search!$C$6="x",IF(COUNTA($AQ133)=1,1,"N"),IF(COUNTA($AQ133)=1,"N",""))</f>
        <v/>
      </c>
      <c r="D133" s="9" t="str">
        <f>IF(Search!$O$8="","",IF(ISNUMBER(SEARCH(Search!$O$8,$BD133))=TRUE,1,""))</f>
        <v/>
      </c>
      <c r="E133" s="9" t="str">
        <f>IF(Search!$C$7="","",IF(ISNUMBER(SEARCH(Search!$C$7,$AN133))=TRUE,1,""))</f>
        <v/>
      </c>
      <c r="F133" s="9" t="str">
        <f>IF(Search!$C$8="","",IF(ISNUMBER(SEARCH(Search!$C$8,$AO133))=TRUE,1,""))</f>
        <v/>
      </c>
      <c r="G133" s="9" t="str">
        <f>IF(Search!$F$4="","",IF(Inventory!$AJ133&lt;Search!$F$4,"",1))</f>
        <v/>
      </c>
      <c r="H133" s="9" t="str">
        <f>IF(Search!$F$5="","",IF(Inventory!$AJ133&gt;Search!$F$5,"",1))</f>
        <v/>
      </c>
      <c r="I133" s="9" t="str">
        <f>IF(Search!$F$7="","",IF(Search!$F$8="",IF(ISNUMBER(SEARCH(Search!$F$7,$AL133))=TRUE,1,""),""))</f>
        <v/>
      </c>
      <c r="J133" s="9" t="str">
        <f>IF($AL133=Search!$F$8,1,"")</f>
        <v/>
      </c>
      <c r="K133" s="9" t="str">
        <f>IF(Search!$I$4="","",IF(COUNTA($AS133)=1,IF(Search!$I$4="N","N",1),""))</f>
        <v/>
      </c>
      <c r="L133" s="9" t="str">
        <f>IF(Search!$I$5="","",IF($AS133="RC",1,""))</f>
        <v/>
      </c>
      <c r="M133" s="9" t="str">
        <f>IF(Search!$I$6="","",IF($AS133="RCP",1,""))</f>
        <v/>
      </c>
      <c r="N133" s="9" t="str">
        <f>IF(Search!$I$8="","",IF(COUNTA($AT133)=1,IF(Search!$I$8="N","N",1),""))</f>
        <v/>
      </c>
      <c r="O133" s="9" t="str">
        <f>IF(Search!$L$4="","",IF(COUNTA($AU133)=1,IF(Search!$L$4="N","N",1),""))</f>
        <v/>
      </c>
      <c r="P133" s="9" t="str">
        <f>IF(Search!$L$5="","",IF(ISNUMBER(SEARCH("Jersey",$AU133))=TRUE,IF(Search!$L$5="N","N",1),""))</f>
        <v/>
      </c>
      <c r="Q133" s="9" t="str">
        <f>IF(Search!$L$6="","",IF(ISNUMBER(SEARCH("Patch",$AU133))=TRUE,IF(Search!$L$6="N","N",1),""))</f>
        <v/>
      </c>
      <c r="R133" s="9" t="str">
        <f>IF(Search!$L$7="","",IF(ISNUMBER(SEARCH("Shield",$AU133))=TRUE,IF(Search!$L$7="N","N",1),""))</f>
        <v/>
      </c>
      <c r="S133" s="9" t="str">
        <f>IF(Search!$L$8="","",IF(ISNUMBER(SEARCH("Stick",$AU133))=TRUE,IF(Search!$L$8="N","N",1),""))</f>
        <v/>
      </c>
      <c r="T133" s="9" t="str">
        <f>IF(Search!$O$4="","",IF(COUNTA($AW133)=1,IF(Search!$O$4="N","N",1),""))</f>
        <v/>
      </c>
      <c r="U133" s="9" t="str">
        <f>IF(Search!$O$5="","",IF($AW133="","",IF($AW133&lt;Search!$O$5,"",1)))</f>
        <v/>
      </c>
      <c r="V133" s="9" t="str">
        <f>IF(Search!$O$6="","",IF($AW133="","",IF($AW133&gt;Search!$O$6,"",1)))</f>
        <v/>
      </c>
      <c r="W133" s="9" t="str">
        <f>IF(Search!$U$4="","",IF($AX133="","",1))</f>
        <v/>
      </c>
      <c r="X133" s="9" t="str">
        <f>IF(Search!$U$5="","",IF(ISNUMBER(SEARCH(Search!$U$5,$AX133))=TRUE,IF(Search!$U$5="N","N",1),""))</f>
        <v/>
      </c>
      <c r="Y133" s="9" t="str">
        <f>IF(Search!$U$6="","",IF($AY133&lt;Search!$U$6,"",1))</f>
        <v/>
      </c>
      <c r="Z133" s="9" t="str">
        <f>IF(Search!$R$4="","",IF(Inventory!$BA133&lt;Search!$R$4,"",1))</f>
        <v/>
      </c>
      <c r="AA133" s="9" t="str">
        <f>IF(Search!$R$5="","",IF($BA133&gt;Search!$R$5,"",1))</f>
        <v/>
      </c>
      <c r="AB133" s="9" t="str">
        <f>IF(Search!$R$6="","",IF($BB133&lt;Search!$R$6,"",1))</f>
        <v/>
      </c>
      <c r="AC133" s="9" t="str">
        <f>IF(Search!$R$7="","",IF($BB133&lt;Search!$R$7,"",1))</f>
        <v/>
      </c>
      <c r="AD133" s="45" t="str">
        <f>IF(COUNTIF($A133:$AC133,"n")&gt;0,"",IF(SUM($A133:$AC133)=COUNTA(Search!$C$4:$C$8,Search!$F$4:$F$8,Search!$I$4:$I$6,Search!$I$8,Search!$L$4:$L$8,Search!$O$4:$O$8,Search!$R$4:$R$7,Search!$U$4:$U$7)-COUNTIF(Search!$C$4:$U$7,"n"),1+LARGE($AD$1:AD132,1),""))</f>
        <v/>
      </c>
      <c r="AE133" s="45" t="str">
        <f t="shared" si="6"/>
        <v/>
      </c>
      <c r="AF133" s="45" t="str">
        <f>IF(AD133="","",COUNTIF($AE$1:$AE132,$AE133)+RANK($AE133,$AE$2:$AE$10540,1))</f>
        <v/>
      </c>
      <c r="AG133" s="45" t="str">
        <f t="shared" si="7"/>
        <v/>
      </c>
      <c r="AH133" s="45" t="str">
        <f>IF($AD133="","",COUNTIF($AG$1:$AG132,$AG133)+RANK($AG133,$AG$1:$AG$10539,0))</f>
        <v/>
      </c>
      <c r="AI133" s="10" t="str">
        <f t="shared" si="8"/>
        <v>1976-77 Topps #22 Borje Salming TOR    /   $</v>
      </c>
      <c r="AJ133" s="11">
        <v>1976</v>
      </c>
      <c r="AK133" s="17">
        <v>77</v>
      </c>
      <c r="AL133" s="12" t="s">
        <v>48</v>
      </c>
      <c r="AM133" s="10">
        <v>22</v>
      </c>
      <c r="AN133" s="12" t="s">
        <v>84</v>
      </c>
      <c r="AO133" s="9" t="s">
        <v>1904</v>
      </c>
      <c r="AP133" s="9"/>
      <c r="AQ133" s="9"/>
      <c r="AR133" s="14"/>
      <c r="AS133" s="9"/>
      <c r="AT133" s="9"/>
      <c r="AU133" s="9"/>
      <c r="AV133" s="13"/>
      <c r="AW133" s="13"/>
      <c r="AX133" s="9"/>
      <c r="AY133" s="9"/>
      <c r="AZ133" s="9"/>
      <c r="BA133" s="33"/>
      <c r="BB133" s="33"/>
      <c r="BC133" s="36"/>
      <c r="BD133" s="12" t="s">
        <v>1771</v>
      </c>
    </row>
    <row r="134" spans="1:56" s="12" customFormat="1" x14ac:dyDescent="0.2">
      <c r="A134" s="9" t="str">
        <f>IF(Search!$C$5="","",IF(COUNTA(Inventory!$AP134)=1,1,""))</f>
        <v/>
      </c>
      <c r="B134" s="9" t="str">
        <f>IF(Search!$C$4="","",IF(ISNUMBER(SEARCH(Search!$C$4,$AR134))=TRUE,1,""))</f>
        <v/>
      </c>
      <c r="C134" s="9" t="str">
        <f>IF(Search!$C$6="x",IF(COUNTA($AQ134)=1,1,"N"),IF(COUNTA($AQ134)=1,"N",""))</f>
        <v/>
      </c>
      <c r="D134" s="9" t="str">
        <f>IF(Search!$O$8="","",IF(ISNUMBER(SEARCH(Search!$O$8,$BD134))=TRUE,1,""))</f>
        <v/>
      </c>
      <c r="E134" s="9" t="str">
        <f>IF(Search!$C$7="","",IF(ISNUMBER(SEARCH(Search!$C$7,$AN134))=TRUE,1,""))</f>
        <v/>
      </c>
      <c r="F134" s="9" t="str">
        <f>IF(Search!$C$8="","",IF(ISNUMBER(SEARCH(Search!$C$8,$AO134))=TRUE,1,""))</f>
        <v/>
      </c>
      <c r="G134" s="9" t="str">
        <f>IF(Search!$F$4="","",IF(Inventory!$AJ134&lt;Search!$F$4,"",1))</f>
        <v/>
      </c>
      <c r="H134" s="9" t="str">
        <f>IF(Search!$F$5="","",IF(Inventory!$AJ134&gt;Search!$F$5,"",1))</f>
        <v/>
      </c>
      <c r="I134" s="9" t="str">
        <f>IF(Search!$F$7="","",IF(Search!$F$8="",IF(ISNUMBER(SEARCH(Search!$F$7,$AL134))=TRUE,1,""),""))</f>
        <v/>
      </c>
      <c r="J134" s="9" t="str">
        <f>IF($AL134=Search!$F$8,1,"")</f>
        <v/>
      </c>
      <c r="K134" s="9" t="str">
        <f>IF(Search!$I$4="","",IF(COUNTA($AS134)=1,IF(Search!$I$4="N","N",1),""))</f>
        <v/>
      </c>
      <c r="L134" s="9" t="str">
        <f>IF(Search!$I$5="","",IF($AS134="RC",1,""))</f>
        <v/>
      </c>
      <c r="M134" s="9" t="str">
        <f>IF(Search!$I$6="","",IF($AS134="RCP",1,""))</f>
        <v/>
      </c>
      <c r="N134" s="9" t="str">
        <f>IF(Search!$I$8="","",IF(COUNTA($AT134)=1,IF(Search!$I$8="N","N",1),""))</f>
        <v/>
      </c>
      <c r="O134" s="9" t="str">
        <f>IF(Search!$L$4="","",IF(COUNTA($AU134)=1,IF(Search!$L$4="N","N",1),""))</f>
        <v/>
      </c>
      <c r="P134" s="9" t="str">
        <f>IF(Search!$L$5="","",IF(ISNUMBER(SEARCH("Jersey",$AU134))=TRUE,IF(Search!$L$5="N","N",1),""))</f>
        <v/>
      </c>
      <c r="Q134" s="9" t="str">
        <f>IF(Search!$L$6="","",IF(ISNUMBER(SEARCH("Patch",$AU134))=TRUE,IF(Search!$L$6="N","N",1),""))</f>
        <v/>
      </c>
      <c r="R134" s="9" t="str">
        <f>IF(Search!$L$7="","",IF(ISNUMBER(SEARCH("Shield",$AU134))=TRUE,IF(Search!$L$7="N","N",1),""))</f>
        <v/>
      </c>
      <c r="S134" s="9" t="str">
        <f>IF(Search!$L$8="","",IF(ISNUMBER(SEARCH("Stick",$AU134))=TRUE,IF(Search!$L$8="N","N",1),""))</f>
        <v/>
      </c>
      <c r="T134" s="9" t="str">
        <f>IF(Search!$O$4="","",IF(COUNTA($AW134)=1,IF(Search!$O$4="N","N",1),""))</f>
        <v/>
      </c>
      <c r="U134" s="9" t="str">
        <f>IF(Search!$O$5="","",IF($AW134="","",IF($AW134&lt;Search!$O$5,"",1)))</f>
        <v/>
      </c>
      <c r="V134" s="9" t="str">
        <f>IF(Search!$O$6="","",IF($AW134="","",IF($AW134&gt;Search!$O$6,"",1)))</f>
        <v/>
      </c>
      <c r="W134" s="9" t="str">
        <f>IF(Search!$U$4="","",IF($AX134="","",1))</f>
        <v/>
      </c>
      <c r="X134" s="9" t="str">
        <f>IF(Search!$U$5="","",IF(ISNUMBER(SEARCH(Search!$U$5,$AX134))=TRUE,IF(Search!$U$5="N","N",1),""))</f>
        <v/>
      </c>
      <c r="Y134" s="9" t="str">
        <f>IF(Search!$U$6="","",IF($AY134&lt;Search!$U$6,"",1))</f>
        <v/>
      </c>
      <c r="Z134" s="9" t="str">
        <f>IF(Search!$R$4="","",IF(Inventory!$BA134&lt;Search!$R$4,"",1))</f>
        <v/>
      </c>
      <c r="AA134" s="9" t="str">
        <f>IF(Search!$R$5="","",IF($BA134&gt;Search!$R$5,"",1))</f>
        <v/>
      </c>
      <c r="AB134" s="9" t="str">
        <f>IF(Search!$R$6="","",IF($BB134&lt;Search!$R$6,"",1))</f>
        <v/>
      </c>
      <c r="AC134" s="9" t="str">
        <f>IF(Search!$R$7="","",IF($BB134&lt;Search!$R$7,"",1))</f>
        <v/>
      </c>
      <c r="AD134" s="45" t="str">
        <f>IF(COUNTIF($A134:$AC134,"n")&gt;0,"",IF(SUM($A134:$AC134)=COUNTA(Search!$C$4:$C$8,Search!$F$4:$F$8,Search!$I$4:$I$6,Search!$I$8,Search!$L$4:$L$8,Search!$O$4:$O$8,Search!$R$4:$R$7,Search!$U$4:$U$7)-COUNTIF(Search!$C$4:$U$7,"n"),1+LARGE($AD$1:AD133,1),""))</f>
        <v/>
      </c>
      <c r="AE134" s="45" t="str">
        <f t="shared" si="6"/>
        <v/>
      </c>
      <c r="AF134" s="45" t="str">
        <f>IF(AD134="","",COUNTIF($AE$1:$AE133,$AE134)+RANK($AE134,$AE$2:$AE$10540,1))</f>
        <v/>
      </c>
      <c r="AG134" s="45" t="str">
        <f t="shared" si="7"/>
        <v/>
      </c>
      <c r="AH134" s="45" t="str">
        <f>IF($AD134="","",COUNTIF($AG$1:$AG133,$AG134)+RANK($AG134,$AG$1:$AG$10539,0))</f>
        <v/>
      </c>
      <c r="AI134" s="10" t="str">
        <f t="shared" si="8"/>
        <v>1976-77 Topps #39 Ian Turnbull TOR    /   $</v>
      </c>
      <c r="AJ134" s="11">
        <v>1976</v>
      </c>
      <c r="AK134" s="17">
        <v>77</v>
      </c>
      <c r="AL134" s="12" t="s">
        <v>48</v>
      </c>
      <c r="AM134" s="10">
        <v>39</v>
      </c>
      <c r="AN134" s="12" t="s">
        <v>96</v>
      </c>
      <c r="AO134" s="9" t="s">
        <v>1904</v>
      </c>
      <c r="AP134" s="9"/>
      <c r="AQ134" s="9"/>
      <c r="AR134" s="14"/>
      <c r="AS134" s="9"/>
      <c r="AT134" s="9"/>
      <c r="AU134" s="9"/>
      <c r="AV134" s="13"/>
      <c r="AW134" s="13"/>
      <c r="AX134" s="9"/>
      <c r="AY134" s="9"/>
      <c r="AZ134" s="9"/>
      <c r="BA134" s="33"/>
      <c r="BB134" s="33"/>
      <c r="BC134" s="36"/>
      <c r="BD134" s="12" t="s">
        <v>1771</v>
      </c>
    </row>
    <row r="135" spans="1:56" s="12" customFormat="1" x14ac:dyDescent="0.2">
      <c r="A135" s="9" t="str">
        <f>IF(Search!$C$5="","",IF(COUNTA(Inventory!$AP135)=1,1,""))</f>
        <v/>
      </c>
      <c r="B135" s="9" t="str">
        <f>IF(Search!$C$4="","",IF(ISNUMBER(SEARCH(Search!$C$4,$AR135))=TRUE,1,""))</f>
        <v/>
      </c>
      <c r="C135" s="9" t="str">
        <f>IF(Search!$C$6="x",IF(COUNTA($AQ135)=1,1,"N"),IF(COUNTA($AQ135)=1,"N",""))</f>
        <v/>
      </c>
      <c r="D135" s="9" t="str">
        <f>IF(Search!$O$8="","",IF(ISNUMBER(SEARCH(Search!$O$8,$BD135))=TRUE,1,""))</f>
        <v/>
      </c>
      <c r="E135" s="9" t="str">
        <f>IF(Search!$C$7="","",IF(ISNUMBER(SEARCH(Search!$C$7,$AN135))=TRUE,1,""))</f>
        <v/>
      </c>
      <c r="F135" s="9" t="str">
        <f>IF(Search!$C$8="","",IF(ISNUMBER(SEARCH(Search!$C$8,$AO135))=TRUE,1,""))</f>
        <v/>
      </c>
      <c r="G135" s="9" t="str">
        <f>IF(Search!$F$4="","",IF(Inventory!$AJ135&lt;Search!$F$4,"",1))</f>
        <v/>
      </c>
      <c r="H135" s="9" t="str">
        <f>IF(Search!$F$5="","",IF(Inventory!$AJ135&gt;Search!$F$5,"",1))</f>
        <v/>
      </c>
      <c r="I135" s="9" t="str">
        <f>IF(Search!$F$7="","",IF(Search!$F$8="",IF(ISNUMBER(SEARCH(Search!$F$7,$AL135))=TRUE,1,""),""))</f>
        <v/>
      </c>
      <c r="J135" s="9" t="str">
        <f>IF($AL135=Search!$F$8,1,"")</f>
        <v/>
      </c>
      <c r="K135" s="9" t="str">
        <f>IF(Search!$I$4="","",IF(COUNTA($AS135)=1,IF(Search!$I$4="N","N",1),""))</f>
        <v/>
      </c>
      <c r="L135" s="9" t="str">
        <f>IF(Search!$I$5="","",IF($AS135="RC",1,""))</f>
        <v/>
      </c>
      <c r="M135" s="9" t="str">
        <f>IF(Search!$I$6="","",IF($AS135="RCP",1,""))</f>
        <v/>
      </c>
      <c r="N135" s="9" t="str">
        <f>IF(Search!$I$8="","",IF(COUNTA($AT135)=1,IF(Search!$I$8="N","N",1),""))</f>
        <v/>
      </c>
      <c r="O135" s="9" t="str">
        <f>IF(Search!$L$4="","",IF(COUNTA($AU135)=1,IF(Search!$L$4="N","N",1),""))</f>
        <v/>
      </c>
      <c r="P135" s="9" t="str">
        <f>IF(Search!$L$5="","",IF(ISNUMBER(SEARCH("Jersey",$AU135))=TRUE,IF(Search!$L$5="N","N",1),""))</f>
        <v/>
      </c>
      <c r="Q135" s="9" t="str">
        <f>IF(Search!$L$6="","",IF(ISNUMBER(SEARCH("Patch",$AU135))=TRUE,IF(Search!$L$6="N","N",1),""))</f>
        <v/>
      </c>
      <c r="R135" s="9" t="str">
        <f>IF(Search!$L$7="","",IF(ISNUMBER(SEARCH("Shield",$AU135))=TRUE,IF(Search!$L$7="N","N",1),""))</f>
        <v/>
      </c>
      <c r="S135" s="9" t="str">
        <f>IF(Search!$L$8="","",IF(ISNUMBER(SEARCH("Stick",$AU135))=TRUE,IF(Search!$L$8="N","N",1),""))</f>
        <v/>
      </c>
      <c r="T135" s="9" t="str">
        <f>IF(Search!$O$4="","",IF(COUNTA($AW135)=1,IF(Search!$O$4="N","N",1),""))</f>
        <v/>
      </c>
      <c r="U135" s="9" t="str">
        <f>IF(Search!$O$5="","",IF($AW135="","",IF($AW135&lt;Search!$O$5,"",1)))</f>
        <v/>
      </c>
      <c r="V135" s="9" t="str">
        <f>IF(Search!$O$6="","",IF($AW135="","",IF($AW135&gt;Search!$O$6,"",1)))</f>
        <v/>
      </c>
      <c r="W135" s="9" t="str">
        <f>IF(Search!$U$4="","",IF($AX135="","",1))</f>
        <v/>
      </c>
      <c r="X135" s="9" t="str">
        <f>IF(Search!$U$5="","",IF(ISNUMBER(SEARCH(Search!$U$5,$AX135))=TRUE,IF(Search!$U$5="N","N",1),""))</f>
        <v/>
      </c>
      <c r="Y135" s="9" t="str">
        <f>IF(Search!$U$6="","",IF($AY135&lt;Search!$U$6,"",1))</f>
        <v/>
      </c>
      <c r="Z135" s="9" t="str">
        <f>IF(Search!$R$4="","",IF(Inventory!$BA135&lt;Search!$R$4,"",1))</f>
        <v/>
      </c>
      <c r="AA135" s="9" t="str">
        <f>IF(Search!$R$5="","",IF($BA135&gt;Search!$R$5,"",1))</f>
        <v/>
      </c>
      <c r="AB135" s="9" t="str">
        <f>IF(Search!$R$6="","",IF($BB135&lt;Search!$R$6,"",1))</f>
        <v/>
      </c>
      <c r="AC135" s="9" t="str">
        <f>IF(Search!$R$7="","",IF($BB135&lt;Search!$R$7,"",1))</f>
        <v/>
      </c>
      <c r="AD135" s="45" t="str">
        <f>IF(COUNTIF($A135:$AC135,"n")&gt;0,"",IF(SUM($A135:$AC135)=COUNTA(Search!$C$4:$C$8,Search!$F$4:$F$8,Search!$I$4:$I$6,Search!$I$8,Search!$L$4:$L$8,Search!$O$4:$O$8,Search!$R$4:$R$7,Search!$U$4:$U$7)-COUNTIF(Search!$C$4:$U$7,"n"),1+LARGE($AD$1:AD134,1),""))</f>
        <v/>
      </c>
      <c r="AE135" s="45" t="str">
        <f t="shared" si="6"/>
        <v/>
      </c>
      <c r="AF135" s="45" t="str">
        <f>IF(AD135="","",COUNTIF($AE$1:$AE134,$AE135)+RANK($AE135,$AE$2:$AE$10540,1))</f>
        <v/>
      </c>
      <c r="AG135" s="45" t="str">
        <f t="shared" si="7"/>
        <v/>
      </c>
      <c r="AH135" s="45" t="str">
        <f>IF($AD135="","",COUNTIF($AG$1:$AG134,$AG135)+RANK($AG135,$AG$1:$AG$10539,0))</f>
        <v/>
      </c>
      <c r="AI135" s="10" t="str">
        <f t="shared" si="8"/>
        <v>1976-77 Topps #84 Wayne Thomas TOR    /   $</v>
      </c>
      <c r="AJ135" s="11">
        <v>1976</v>
      </c>
      <c r="AK135" s="17">
        <v>77</v>
      </c>
      <c r="AL135" s="12" t="s">
        <v>48</v>
      </c>
      <c r="AM135" s="10">
        <v>84</v>
      </c>
      <c r="AN135" s="12" t="s">
        <v>97</v>
      </c>
      <c r="AO135" s="9" t="s">
        <v>1904</v>
      </c>
      <c r="AP135" s="9"/>
      <c r="AQ135" s="9"/>
      <c r="AR135" s="14"/>
      <c r="AS135" s="9"/>
      <c r="AT135" s="9"/>
      <c r="AU135" s="9"/>
      <c r="AV135" s="13"/>
      <c r="AW135" s="13"/>
      <c r="AX135" s="9"/>
      <c r="AY135" s="9"/>
      <c r="AZ135" s="9"/>
      <c r="BA135" s="33"/>
      <c r="BB135" s="33"/>
      <c r="BC135" s="36"/>
      <c r="BD135" s="12" t="s">
        <v>1771</v>
      </c>
    </row>
    <row r="136" spans="1:56" s="12" customFormat="1" x14ac:dyDescent="0.2">
      <c r="A136" s="9" t="str">
        <f>IF(Search!$C$5="","",IF(COUNTA(Inventory!$AP136)=1,1,""))</f>
        <v/>
      </c>
      <c r="B136" s="9" t="str">
        <f>IF(Search!$C$4="","",IF(ISNUMBER(SEARCH(Search!$C$4,$AR136))=TRUE,1,""))</f>
        <v/>
      </c>
      <c r="C136" s="9" t="str">
        <f>IF(Search!$C$6="x",IF(COUNTA($AQ136)=1,1,"N"),IF(COUNTA($AQ136)=1,"N",""))</f>
        <v/>
      </c>
      <c r="D136" s="9" t="str">
        <f>IF(Search!$O$8="","",IF(ISNUMBER(SEARCH(Search!$O$8,$BD136))=TRUE,1,""))</f>
        <v/>
      </c>
      <c r="E136" s="9" t="str">
        <f>IF(Search!$C$7="","",IF(ISNUMBER(SEARCH(Search!$C$7,$AN136))=TRUE,1,""))</f>
        <v/>
      </c>
      <c r="F136" s="9" t="str">
        <f>IF(Search!$C$8="","",IF(ISNUMBER(SEARCH(Search!$C$8,$AO136))=TRUE,1,""))</f>
        <v/>
      </c>
      <c r="G136" s="9" t="str">
        <f>IF(Search!$F$4="","",IF(Inventory!$AJ136&lt;Search!$F$4,"",1))</f>
        <v/>
      </c>
      <c r="H136" s="9" t="str">
        <f>IF(Search!$F$5="","",IF(Inventory!$AJ136&gt;Search!$F$5,"",1))</f>
        <v/>
      </c>
      <c r="I136" s="9" t="str">
        <f>IF(Search!$F$7="","",IF(Search!$F$8="",IF(ISNUMBER(SEARCH(Search!$F$7,$AL136))=TRUE,1,""),""))</f>
        <v/>
      </c>
      <c r="J136" s="9" t="str">
        <f>IF($AL136=Search!$F$8,1,"")</f>
        <v/>
      </c>
      <c r="K136" s="9" t="str">
        <f>IF(Search!$I$4="","",IF(COUNTA($AS136)=1,IF(Search!$I$4="N","N",1),""))</f>
        <v/>
      </c>
      <c r="L136" s="9" t="str">
        <f>IF(Search!$I$5="","",IF($AS136="RC",1,""))</f>
        <v/>
      </c>
      <c r="M136" s="9" t="str">
        <f>IF(Search!$I$6="","",IF($AS136="RCP",1,""))</f>
        <v/>
      </c>
      <c r="N136" s="9" t="str">
        <f>IF(Search!$I$8="","",IF(COUNTA($AT136)=1,IF(Search!$I$8="N","N",1),""))</f>
        <v/>
      </c>
      <c r="O136" s="9" t="str">
        <f>IF(Search!$L$4="","",IF(COUNTA($AU136)=1,IF(Search!$L$4="N","N",1),""))</f>
        <v/>
      </c>
      <c r="P136" s="9" t="str">
        <f>IF(Search!$L$5="","",IF(ISNUMBER(SEARCH("Jersey",$AU136))=TRUE,IF(Search!$L$5="N","N",1),""))</f>
        <v/>
      </c>
      <c r="Q136" s="9" t="str">
        <f>IF(Search!$L$6="","",IF(ISNUMBER(SEARCH("Patch",$AU136))=TRUE,IF(Search!$L$6="N","N",1),""))</f>
        <v/>
      </c>
      <c r="R136" s="9" t="str">
        <f>IF(Search!$L$7="","",IF(ISNUMBER(SEARCH("Shield",$AU136))=TRUE,IF(Search!$L$7="N","N",1),""))</f>
        <v/>
      </c>
      <c r="S136" s="9" t="str">
        <f>IF(Search!$L$8="","",IF(ISNUMBER(SEARCH("Stick",$AU136))=TRUE,IF(Search!$L$8="N","N",1),""))</f>
        <v/>
      </c>
      <c r="T136" s="9" t="str">
        <f>IF(Search!$O$4="","",IF(COUNTA($AW136)=1,IF(Search!$O$4="N","N",1),""))</f>
        <v/>
      </c>
      <c r="U136" s="9" t="str">
        <f>IF(Search!$O$5="","",IF($AW136="","",IF($AW136&lt;Search!$O$5,"",1)))</f>
        <v/>
      </c>
      <c r="V136" s="9" t="str">
        <f>IF(Search!$O$6="","",IF($AW136="","",IF($AW136&gt;Search!$O$6,"",1)))</f>
        <v/>
      </c>
      <c r="W136" s="9" t="str">
        <f>IF(Search!$U$4="","",IF($AX136="","",1))</f>
        <v/>
      </c>
      <c r="X136" s="9" t="str">
        <f>IF(Search!$U$5="","",IF(ISNUMBER(SEARCH(Search!$U$5,$AX136))=TRUE,IF(Search!$U$5="N","N",1),""))</f>
        <v/>
      </c>
      <c r="Y136" s="9" t="str">
        <f>IF(Search!$U$6="","",IF($AY136&lt;Search!$U$6,"",1))</f>
        <v/>
      </c>
      <c r="Z136" s="9" t="str">
        <f>IF(Search!$R$4="","",IF(Inventory!$BA136&lt;Search!$R$4,"",1))</f>
        <v/>
      </c>
      <c r="AA136" s="9" t="str">
        <f>IF(Search!$R$5="","",IF($BA136&gt;Search!$R$5,"",1))</f>
        <v/>
      </c>
      <c r="AB136" s="9" t="str">
        <f>IF(Search!$R$6="","",IF($BB136&lt;Search!$R$6,"",1))</f>
        <v/>
      </c>
      <c r="AC136" s="9" t="str">
        <f>IF(Search!$R$7="","",IF($BB136&lt;Search!$R$7,"",1))</f>
        <v/>
      </c>
      <c r="AD136" s="45" t="str">
        <f>IF(COUNTIF($A136:$AC136,"n")&gt;0,"",IF(SUM($A136:$AC136)=COUNTA(Search!$C$4:$C$8,Search!$F$4:$F$8,Search!$I$4:$I$6,Search!$I$8,Search!$L$4:$L$8,Search!$O$4:$O$8,Search!$R$4:$R$7,Search!$U$4:$U$7)-COUNTIF(Search!$C$4:$U$7,"n"),1+LARGE($AD$1:AD135,1),""))</f>
        <v/>
      </c>
      <c r="AE136" s="45" t="str">
        <f t="shared" si="6"/>
        <v/>
      </c>
      <c r="AF136" s="45" t="str">
        <f>IF(AD136="","",COUNTIF($AE$1:$AE135,$AE136)+RANK($AE136,$AE$2:$AE$10540,1))</f>
        <v/>
      </c>
      <c r="AG136" s="45" t="str">
        <f t="shared" si="7"/>
        <v/>
      </c>
      <c r="AH136" s="45" t="str">
        <f>IF($AD136="","",COUNTIF($AG$1:$AG135,$AG136)+RANK($AG136,$AG$1:$AG$10539,0))</f>
        <v/>
      </c>
      <c r="AI136" s="10" t="str">
        <f t="shared" si="8"/>
        <v>1976-77 Topps #99 Brian Glennie TOR    /   $</v>
      </c>
      <c r="AJ136" s="11">
        <v>1976</v>
      </c>
      <c r="AK136" s="17">
        <v>77</v>
      </c>
      <c r="AL136" s="12" t="s">
        <v>48</v>
      </c>
      <c r="AM136" s="10">
        <v>99</v>
      </c>
      <c r="AN136" s="12" t="s">
        <v>62</v>
      </c>
      <c r="AO136" s="9" t="s">
        <v>1904</v>
      </c>
      <c r="AP136" s="9"/>
      <c r="AQ136" s="9"/>
      <c r="AR136" s="14"/>
      <c r="AS136" s="9"/>
      <c r="AT136" s="9"/>
      <c r="AU136" s="9"/>
      <c r="AV136" s="13"/>
      <c r="AW136" s="13"/>
      <c r="AX136" s="9"/>
      <c r="AY136" s="9"/>
      <c r="AZ136" s="9"/>
      <c r="BA136" s="33"/>
      <c r="BB136" s="33"/>
      <c r="BC136" s="36"/>
      <c r="BD136" s="12" t="s">
        <v>1771</v>
      </c>
    </row>
    <row r="137" spans="1:56" s="12" customFormat="1" x14ac:dyDescent="0.2">
      <c r="A137" s="9" t="str">
        <f>IF(Search!$C$5="","",IF(COUNTA(Inventory!$AP137)=1,1,""))</f>
        <v/>
      </c>
      <c r="B137" s="9" t="str">
        <f>IF(Search!$C$4="","",IF(ISNUMBER(SEARCH(Search!$C$4,$AR137))=TRUE,1,""))</f>
        <v/>
      </c>
      <c r="C137" s="9" t="str">
        <f>IF(Search!$C$6="x",IF(COUNTA($AQ137)=1,1,"N"),IF(COUNTA($AQ137)=1,"N",""))</f>
        <v/>
      </c>
      <c r="D137" s="9" t="str">
        <f>IF(Search!$O$8="","",IF(ISNUMBER(SEARCH(Search!$O$8,$BD137))=TRUE,1,""))</f>
        <v/>
      </c>
      <c r="E137" s="9" t="str">
        <f>IF(Search!$C$7="","",IF(ISNUMBER(SEARCH(Search!$C$7,$AN137))=TRUE,1,""))</f>
        <v/>
      </c>
      <c r="F137" s="9" t="str">
        <f>IF(Search!$C$8="","",IF(ISNUMBER(SEARCH(Search!$C$8,$AO137))=TRUE,1,""))</f>
        <v/>
      </c>
      <c r="G137" s="9" t="str">
        <f>IF(Search!$F$4="","",IF(Inventory!$AJ137&lt;Search!$F$4,"",1))</f>
        <v/>
      </c>
      <c r="H137" s="9" t="str">
        <f>IF(Search!$F$5="","",IF(Inventory!$AJ137&gt;Search!$F$5,"",1))</f>
        <v/>
      </c>
      <c r="I137" s="9" t="str">
        <f>IF(Search!$F$7="","",IF(Search!$F$8="",IF(ISNUMBER(SEARCH(Search!$F$7,$AL137))=TRUE,1,""),""))</f>
        <v/>
      </c>
      <c r="J137" s="9" t="str">
        <f>IF($AL137=Search!$F$8,1,"")</f>
        <v/>
      </c>
      <c r="K137" s="9" t="str">
        <f>IF(Search!$I$4="","",IF(COUNTA($AS137)=1,IF(Search!$I$4="N","N",1),""))</f>
        <v/>
      </c>
      <c r="L137" s="9" t="str">
        <f>IF(Search!$I$5="","",IF($AS137="RC",1,""))</f>
        <v/>
      </c>
      <c r="M137" s="9" t="str">
        <f>IF(Search!$I$6="","",IF($AS137="RCP",1,""))</f>
        <v/>
      </c>
      <c r="N137" s="9" t="str">
        <f>IF(Search!$I$8="","",IF(COUNTA($AT137)=1,IF(Search!$I$8="N","N",1),""))</f>
        <v/>
      </c>
      <c r="O137" s="9" t="str">
        <f>IF(Search!$L$4="","",IF(COUNTA($AU137)=1,IF(Search!$L$4="N","N",1),""))</f>
        <v/>
      </c>
      <c r="P137" s="9" t="str">
        <f>IF(Search!$L$5="","",IF(ISNUMBER(SEARCH("Jersey",$AU137))=TRUE,IF(Search!$L$5="N","N",1),""))</f>
        <v/>
      </c>
      <c r="Q137" s="9" t="str">
        <f>IF(Search!$L$6="","",IF(ISNUMBER(SEARCH("Patch",$AU137))=TRUE,IF(Search!$L$6="N","N",1),""))</f>
        <v/>
      </c>
      <c r="R137" s="9" t="str">
        <f>IF(Search!$L$7="","",IF(ISNUMBER(SEARCH("Shield",$AU137))=TRUE,IF(Search!$L$7="N","N",1),""))</f>
        <v/>
      </c>
      <c r="S137" s="9" t="str">
        <f>IF(Search!$L$8="","",IF(ISNUMBER(SEARCH("Stick",$AU137))=TRUE,IF(Search!$L$8="N","N",1),""))</f>
        <v/>
      </c>
      <c r="T137" s="9" t="str">
        <f>IF(Search!$O$4="","",IF(COUNTA($AW137)=1,IF(Search!$O$4="N","N",1),""))</f>
        <v/>
      </c>
      <c r="U137" s="9" t="str">
        <f>IF(Search!$O$5="","",IF($AW137="","",IF($AW137&lt;Search!$O$5,"",1)))</f>
        <v/>
      </c>
      <c r="V137" s="9" t="str">
        <f>IF(Search!$O$6="","",IF($AW137="","",IF($AW137&gt;Search!$O$6,"",1)))</f>
        <v/>
      </c>
      <c r="W137" s="9" t="str">
        <f>IF(Search!$U$4="","",IF($AX137="","",1))</f>
        <v/>
      </c>
      <c r="X137" s="9" t="str">
        <f>IF(Search!$U$5="","",IF(ISNUMBER(SEARCH(Search!$U$5,$AX137))=TRUE,IF(Search!$U$5="N","N",1),""))</f>
        <v/>
      </c>
      <c r="Y137" s="9" t="str">
        <f>IF(Search!$U$6="","",IF($AY137&lt;Search!$U$6,"",1))</f>
        <v/>
      </c>
      <c r="Z137" s="9" t="str">
        <f>IF(Search!$R$4="","",IF(Inventory!$BA137&lt;Search!$R$4,"",1))</f>
        <v/>
      </c>
      <c r="AA137" s="9" t="str">
        <f>IF(Search!$R$5="","",IF($BA137&gt;Search!$R$5,"",1))</f>
        <v/>
      </c>
      <c r="AB137" s="9" t="str">
        <f>IF(Search!$R$6="","",IF($BB137&lt;Search!$R$6,"",1))</f>
        <v/>
      </c>
      <c r="AC137" s="9" t="str">
        <f>IF(Search!$R$7="","",IF($BB137&lt;Search!$R$7,"",1))</f>
        <v/>
      </c>
      <c r="AD137" s="45" t="str">
        <f>IF(COUNTIF($A137:$AC137,"n")&gt;0,"",IF(SUM($A137:$AC137)=COUNTA(Search!$C$4:$C$8,Search!$F$4:$F$8,Search!$I$4:$I$6,Search!$I$8,Search!$L$4:$L$8,Search!$O$4:$O$8,Search!$R$4:$R$7,Search!$U$4:$U$7)-COUNTIF(Search!$C$4:$U$7,"n"),1+LARGE($AD$1:AD136,1),""))</f>
        <v/>
      </c>
      <c r="AE137" s="45" t="str">
        <f t="shared" si="6"/>
        <v/>
      </c>
      <c r="AF137" s="45" t="str">
        <f>IF(AD137="","",COUNTIF($AE$1:$AE136,$AE137)+RANK($AE137,$AE$2:$AE$10540,1))</f>
        <v/>
      </c>
      <c r="AG137" s="45" t="str">
        <f t="shared" si="7"/>
        <v/>
      </c>
      <c r="AH137" s="45" t="str">
        <f>IF($AD137="","",COUNTIF($AG$1:$AG136,$AG137)+RANK($AG137,$AG$1:$AG$10539,0))</f>
        <v/>
      </c>
      <c r="AI137" s="10" t="str">
        <f t="shared" si="8"/>
        <v>1976-77 Topps #147 Maple Leafs Team TOR    /   $</v>
      </c>
      <c r="AJ137" s="11">
        <v>1976</v>
      </c>
      <c r="AK137" s="17">
        <v>77</v>
      </c>
      <c r="AL137" s="12" t="s">
        <v>48</v>
      </c>
      <c r="AM137" s="10">
        <v>147</v>
      </c>
      <c r="AN137" s="12" t="s">
        <v>98</v>
      </c>
      <c r="AO137" s="9" t="s">
        <v>1904</v>
      </c>
      <c r="AP137" s="9"/>
      <c r="AQ137" s="9"/>
      <c r="AR137" s="14"/>
      <c r="AS137" s="9"/>
      <c r="AT137" s="9"/>
      <c r="AU137" s="9"/>
      <c r="AV137" s="13"/>
      <c r="AW137" s="13"/>
      <c r="AX137" s="9"/>
      <c r="AY137" s="9"/>
      <c r="AZ137" s="9"/>
      <c r="BA137" s="33"/>
      <c r="BB137" s="33"/>
      <c r="BC137" s="36"/>
      <c r="BD137" s="12" t="s">
        <v>1771</v>
      </c>
    </row>
    <row r="138" spans="1:56" s="12" customFormat="1" x14ac:dyDescent="0.2">
      <c r="A138" s="9" t="str">
        <f>IF(Search!$C$5="","",IF(COUNTA(Inventory!$AP138)=1,1,""))</f>
        <v/>
      </c>
      <c r="B138" s="9" t="str">
        <f>IF(Search!$C$4="","",IF(ISNUMBER(SEARCH(Search!$C$4,$AR138))=TRUE,1,""))</f>
        <v/>
      </c>
      <c r="C138" s="9" t="str">
        <f>IF(Search!$C$6="x",IF(COUNTA($AQ138)=1,1,"N"),IF(COUNTA($AQ138)=1,"N",""))</f>
        <v/>
      </c>
      <c r="D138" s="9" t="str">
        <f>IF(Search!$O$8="","",IF(ISNUMBER(SEARCH(Search!$O$8,$BD138))=TRUE,1,""))</f>
        <v/>
      </c>
      <c r="E138" s="9" t="str">
        <f>IF(Search!$C$7="","",IF(ISNUMBER(SEARCH(Search!$C$7,$AN138))=TRUE,1,""))</f>
        <v/>
      </c>
      <c r="F138" s="9" t="str">
        <f>IF(Search!$C$8="","",IF(ISNUMBER(SEARCH(Search!$C$8,$AO138))=TRUE,1,""))</f>
        <v/>
      </c>
      <c r="G138" s="9" t="str">
        <f>IF(Search!$F$4="","",IF(Inventory!$AJ138&lt;Search!$F$4,"",1))</f>
        <v/>
      </c>
      <c r="H138" s="9" t="str">
        <f>IF(Search!$F$5="","",IF(Inventory!$AJ138&gt;Search!$F$5,"",1))</f>
        <v/>
      </c>
      <c r="I138" s="9" t="str">
        <f>IF(Search!$F$7="","",IF(Search!$F$8="",IF(ISNUMBER(SEARCH(Search!$F$7,$AL138))=TRUE,1,""),""))</f>
        <v/>
      </c>
      <c r="J138" s="9" t="str">
        <f>IF($AL138=Search!$F$8,1,"")</f>
        <v/>
      </c>
      <c r="K138" s="9" t="str">
        <f>IF(Search!$I$4="","",IF(COUNTA($AS138)=1,IF(Search!$I$4="N","N",1),""))</f>
        <v/>
      </c>
      <c r="L138" s="9" t="str">
        <f>IF(Search!$I$5="","",IF($AS138="RC",1,""))</f>
        <v/>
      </c>
      <c r="M138" s="9" t="str">
        <f>IF(Search!$I$6="","",IF($AS138="RCP",1,""))</f>
        <v/>
      </c>
      <c r="N138" s="9" t="str">
        <f>IF(Search!$I$8="","",IF(COUNTA($AT138)=1,IF(Search!$I$8="N","N",1),""))</f>
        <v/>
      </c>
      <c r="O138" s="9" t="str">
        <f>IF(Search!$L$4="","",IF(COUNTA($AU138)=1,IF(Search!$L$4="N","N",1),""))</f>
        <v/>
      </c>
      <c r="P138" s="9" t="str">
        <f>IF(Search!$L$5="","",IF(ISNUMBER(SEARCH("Jersey",$AU138))=TRUE,IF(Search!$L$5="N","N",1),""))</f>
        <v/>
      </c>
      <c r="Q138" s="9" t="str">
        <f>IF(Search!$L$6="","",IF(ISNUMBER(SEARCH("Patch",$AU138))=TRUE,IF(Search!$L$6="N","N",1),""))</f>
        <v/>
      </c>
      <c r="R138" s="9" t="str">
        <f>IF(Search!$L$7="","",IF(ISNUMBER(SEARCH("Shield",$AU138))=TRUE,IF(Search!$L$7="N","N",1),""))</f>
        <v/>
      </c>
      <c r="S138" s="9" t="str">
        <f>IF(Search!$L$8="","",IF(ISNUMBER(SEARCH("Stick",$AU138))=TRUE,IF(Search!$L$8="N","N",1),""))</f>
        <v/>
      </c>
      <c r="T138" s="9" t="str">
        <f>IF(Search!$O$4="","",IF(COUNTA($AW138)=1,IF(Search!$O$4="N","N",1),""))</f>
        <v/>
      </c>
      <c r="U138" s="9" t="str">
        <f>IF(Search!$O$5="","",IF($AW138="","",IF($AW138&lt;Search!$O$5,"",1)))</f>
        <v/>
      </c>
      <c r="V138" s="9" t="str">
        <f>IF(Search!$O$6="","",IF($AW138="","",IF($AW138&gt;Search!$O$6,"",1)))</f>
        <v/>
      </c>
      <c r="W138" s="9" t="str">
        <f>IF(Search!$U$4="","",IF($AX138="","",1))</f>
        <v/>
      </c>
      <c r="X138" s="9" t="str">
        <f>IF(Search!$U$5="","",IF(ISNUMBER(SEARCH(Search!$U$5,$AX138))=TRUE,IF(Search!$U$5="N","N",1),""))</f>
        <v/>
      </c>
      <c r="Y138" s="9" t="str">
        <f>IF(Search!$U$6="","",IF($AY138&lt;Search!$U$6,"",1))</f>
        <v/>
      </c>
      <c r="Z138" s="9" t="str">
        <f>IF(Search!$R$4="","",IF(Inventory!$BA138&lt;Search!$R$4,"",1))</f>
        <v/>
      </c>
      <c r="AA138" s="9" t="str">
        <f>IF(Search!$R$5="","",IF($BA138&gt;Search!$R$5,"",1))</f>
        <v/>
      </c>
      <c r="AB138" s="9" t="str">
        <f>IF(Search!$R$6="","",IF($BB138&lt;Search!$R$6,"",1))</f>
        <v/>
      </c>
      <c r="AC138" s="9" t="str">
        <f>IF(Search!$R$7="","",IF($BB138&lt;Search!$R$7,"",1))</f>
        <v/>
      </c>
      <c r="AD138" s="45" t="str">
        <f>IF(COUNTIF($A138:$AC138,"n")&gt;0,"",IF(SUM($A138:$AC138)=COUNTA(Search!$C$4:$C$8,Search!$F$4:$F$8,Search!$I$4:$I$6,Search!$I$8,Search!$L$4:$L$8,Search!$O$4:$O$8,Search!$R$4:$R$7,Search!$U$4:$U$7)-COUNTIF(Search!$C$4:$U$7,"n"),1+LARGE($AD$1:AD137,1),""))</f>
        <v/>
      </c>
      <c r="AE138" s="45" t="str">
        <f t="shared" si="6"/>
        <v/>
      </c>
      <c r="AF138" s="45" t="str">
        <f>IF(AD138="","",COUNTIF($AE$1:$AE137,$AE138)+RANK($AE138,$AE$2:$AE$10540,1))</f>
        <v/>
      </c>
      <c r="AG138" s="45" t="str">
        <f t="shared" si="7"/>
        <v/>
      </c>
      <c r="AH138" s="45" t="str">
        <f>IF($AD138="","",COUNTIF($AG$1:$AG137,$AG138)+RANK($AG138,$AG$1:$AG$10539,0))</f>
        <v/>
      </c>
      <c r="AI138" s="10" t="str">
        <f t="shared" si="8"/>
        <v>1976-77 Topps #194 Bob Neely TOR    /   $</v>
      </c>
      <c r="AJ138" s="11">
        <v>1976</v>
      </c>
      <c r="AK138" s="17">
        <v>77</v>
      </c>
      <c r="AL138" s="12" t="s">
        <v>48</v>
      </c>
      <c r="AM138" s="10">
        <v>194</v>
      </c>
      <c r="AN138" s="12" t="s">
        <v>85</v>
      </c>
      <c r="AO138" s="9" t="s">
        <v>1904</v>
      </c>
      <c r="AP138" s="9"/>
      <c r="AQ138" s="9"/>
      <c r="AR138" s="14"/>
      <c r="AS138" s="9"/>
      <c r="AT138" s="9"/>
      <c r="AU138" s="9"/>
      <c r="AV138" s="13"/>
      <c r="AW138" s="13"/>
      <c r="AX138" s="9"/>
      <c r="AY138" s="9"/>
      <c r="AZ138" s="9"/>
      <c r="BA138" s="33"/>
      <c r="BB138" s="33"/>
      <c r="BC138" s="36"/>
      <c r="BD138" s="12" t="s">
        <v>1771</v>
      </c>
    </row>
    <row r="139" spans="1:56" s="12" customFormat="1" x14ac:dyDescent="0.2">
      <c r="A139" s="9" t="str">
        <f>IF(Search!$C$5="","",IF(COUNTA(Inventory!$AP139)=1,1,""))</f>
        <v/>
      </c>
      <c r="B139" s="9" t="str">
        <f>IF(Search!$C$4="","",IF(ISNUMBER(SEARCH(Search!$C$4,$AR139))=TRUE,1,""))</f>
        <v/>
      </c>
      <c r="C139" s="9" t="str">
        <f>IF(Search!$C$6="x",IF(COUNTA($AQ139)=1,1,"N"),IF(COUNTA($AQ139)=1,"N",""))</f>
        <v/>
      </c>
      <c r="D139" s="9" t="str">
        <f>IF(Search!$O$8="","",IF(ISNUMBER(SEARCH(Search!$O$8,$BD139))=TRUE,1,""))</f>
        <v/>
      </c>
      <c r="E139" s="9" t="str">
        <f>IF(Search!$C$7="","",IF(ISNUMBER(SEARCH(Search!$C$7,$AN139))=TRUE,1,""))</f>
        <v/>
      </c>
      <c r="F139" s="9" t="str">
        <f>IF(Search!$C$8="","",IF(ISNUMBER(SEARCH(Search!$C$8,$AO139))=TRUE,1,""))</f>
        <v/>
      </c>
      <c r="G139" s="9" t="str">
        <f>IF(Search!$F$4="","",IF(Inventory!$AJ139&lt;Search!$F$4,"",1))</f>
        <v/>
      </c>
      <c r="H139" s="9" t="str">
        <f>IF(Search!$F$5="","",IF(Inventory!$AJ139&gt;Search!$F$5,"",1))</f>
        <v/>
      </c>
      <c r="I139" s="9" t="str">
        <f>IF(Search!$F$7="","",IF(Search!$F$8="",IF(ISNUMBER(SEARCH(Search!$F$7,$AL139))=TRUE,1,""),""))</f>
        <v/>
      </c>
      <c r="J139" s="9" t="str">
        <f>IF($AL139=Search!$F$8,1,"")</f>
        <v/>
      </c>
      <c r="K139" s="9" t="str">
        <f>IF(Search!$I$4="","",IF(COUNTA($AS139)=1,IF(Search!$I$4="N","N",1),""))</f>
        <v/>
      </c>
      <c r="L139" s="9" t="str">
        <f>IF(Search!$I$5="","",IF($AS139="RC",1,""))</f>
        <v/>
      </c>
      <c r="M139" s="9" t="str">
        <f>IF(Search!$I$6="","",IF($AS139="RCP",1,""))</f>
        <v/>
      </c>
      <c r="N139" s="9" t="str">
        <f>IF(Search!$I$8="","",IF(COUNTA($AT139)=1,IF(Search!$I$8="N","N",1),""))</f>
        <v/>
      </c>
      <c r="O139" s="9" t="str">
        <f>IF(Search!$L$4="","",IF(COUNTA($AU139)=1,IF(Search!$L$4="N","N",1),""))</f>
        <v/>
      </c>
      <c r="P139" s="9" t="str">
        <f>IF(Search!$L$5="","",IF(ISNUMBER(SEARCH("Jersey",$AU139))=TRUE,IF(Search!$L$5="N","N",1),""))</f>
        <v/>
      </c>
      <c r="Q139" s="9" t="str">
        <f>IF(Search!$L$6="","",IF(ISNUMBER(SEARCH("Patch",$AU139))=TRUE,IF(Search!$L$6="N","N",1),""))</f>
        <v/>
      </c>
      <c r="R139" s="9" t="str">
        <f>IF(Search!$L$7="","",IF(ISNUMBER(SEARCH("Shield",$AU139))=TRUE,IF(Search!$L$7="N","N",1),""))</f>
        <v/>
      </c>
      <c r="S139" s="9" t="str">
        <f>IF(Search!$L$8="","",IF(ISNUMBER(SEARCH("Stick",$AU139))=TRUE,IF(Search!$L$8="N","N",1),""))</f>
        <v/>
      </c>
      <c r="T139" s="9" t="str">
        <f>IF(Search!$O$4="","",IF(COUNTA($AW139)=1,IF(Search!$O$4="N","N",1),""))</f>
        <v/>
      </c>
      <c r="U139" s="9" t="str">
        <f>IF(Search!$O$5="","",IF($AW139="","",IF($AW139&lt;Search!$O$5,"",1)))</f>
        <v/>
      </c>
      <c r="V139" s="9" t="str">
        <f>IF(Search!$O$6="","",IF($AW139="","",IF($AW139&gt;Search!$O$6,"",1)))</f>
        <v/>
      </c>
      <c r="W139" s="9" t="str">
        <f>IF(Search!$U$4="","",IF($AX139="","",1))</f>
        <v/>
      </c>
      <c r="X139" s="9" t="str">
        <f>IF(Search!$U$5="","",IF(ISNUMBER(SEARCH(Search!$U$5,$AX139))=TRUE,IF(Search!$U$5="N","N",1),""))</f>
        <v/>
      </c>
      <c r="Y139" s="9" t="str">
        <f>IF(Search!$U$6="","",IF($AY139&lt;Search!$U$6,"",1))</f>
        <v/>
      </c>
      <c r="Z139" s="9" t="str">
        <f>IF(Search!$R$4="","",IF(Inventory!$BA139&lt;Search!$R$4,"",1))</f>
        <v/>
      </c>
      <c r="AA139" s="9" t="str">
        <f>IF(Search!$R$5="","",IF($BA139&gt;Search!$R$5,"",1))</f>
        <v/>
      </c>
      <c r="AB139" s="9" t="str">
        <f>IF(Search!$R$6="","",IF($BB139&lt;Search!$R$6,"",1))</f>
        <v/>
      </c>
      <c r="AC139" s="9" t="str">
        <f>IF(Search!$R$7="","",IF($BB139&lt;Search!$R$7,"",1))</f>
        <v/>
      </c>
      <c r="AD139" s="45" t="str">
        <f>IF(COUNTIF($A139:$AC139,"n")&gt;0,"",IF(SUM($A139:$AC139)=COUNTA(Search!$C$4:$C$8,Search!$F$4:$F$8,Search!$I$4:$I$6,Search!$I$8,Search!$L$4:$L$8,Search!$O$4:$O$8,Search!$R$4:$R$7,Search!$U$4:$U$7)-COUNTIF(Search!$C$4:$U$7,"n"),1+LARGE($AD$1:AD138,1),""))</f>
        <v/>
      </c>
      <c r="AE139" s="45" t="str">
        <f t="shared" si="6"/>
        <v/>
      </c>
      <c r="AF139" s="45" t="str">
        <f>IF(AD139="","",COUNTIF($AE$1:$AE138,$AE139)+RANK($AE139,$AE$2:$AE$10540,1))</f>
        <v/>
      </c>
      <c r="AG139" s="45" t="str">
        <f t="shared" si="7"/>
        <v/>
      </c>
      <c r="AH139" s="45" t="str">
        <f>IF($AD139="","",COUNTIF($AG$1:$AG138,$AG139)+RANK($AG139,$AG$1:$AG$10539,0))</f>
        <v/>
      </c>
      <c r="AI139" s="10" t="str">
        <f t="shared" si="8"/>
        <v>1976-77 Topps #207 Darryl Sittler TOR    /   $</v>
      </c>
      <c r="AJ139" s="11">
        <v>1976</v>
      </c>
      <c r="AK139" s="17">
        <v>77</v>
      </c>
      <c r="AL139" s="12" t="s">
        <v>48</v>
      </c>
      <c r="AM139" s="10">
        <v>207</v>
      </c>
      <c r="AN139" s="12" t="s">
        <v>64</v>
      </c>
      <c r="AO139" s="9" t="s">
        <v>1904</v>
      </c>
      <c r="AP139" s="9"/>
      <c r="AQ139" s="9"/>
      <c r="AR139" s="14"/>
      <c r="AS139" s="9"/>
      <c r="AT139" s="9"/>
      <c r="AU139" s="9"/>
      <c r="AV139" s="13"/>
      <c r="AW139" s="13"/>
      <c r="AX139" s="9"/>
      <c r="AY139" s="9"/>
      <c r="AZ139" s="9"/>
      <c r="BA139" s="33"/>
      <c r="BB139" s="33"/>
      <c r="BC139" s="36"/>
      <c r="BD139" s="12" t="s">
        <v>1771</v>
      </c>
    </row>
    <row r="140" spans="1:56" s="12" customFormat="1" x14ac:dyDescent="0.2">
      <c r="A140" s="9" t="str">
        <f>IF(Search!$C$5="","",IF(COUNTA(Inventory!$AP140)=1,1,""))</f>
        <v/>
      </c>
      <c r="B140" s="9" t="str">
        <f>IF(Search!$C$4="","",IF(ISNUMBER(SEARCH(Search!$C$4,$AR140))=TRUE,1,""))</f>
        <v/>
      </c>
      <c r="C140" s="9" t="str">
        <f>IF(Search!$C$6="x",IF(COUNTA($AQ140)=1,1,"N"),IF(COUNTA($AQ140)=1,"N",""))</f>
        <v/>
      </c>
      <c r="D140" s="9" t="str">
        <f>IF(Search!$O$8="","",IF(ISNUMBER(SEARCH(Search!$O$8,$BD140))=TRUE,1,""))</f>
        <v/>
      </c>
      <c r="E140" s="9" t="str">
        <f>IF(Search!$C$7="","",IF(ISNUMBER(SEARCH(Search!$C$7,$AN140))=TRUE,1,""))</f>
        <v/>
      </c>
      <c r="F140" s="9" t="str">
        <f>IF(Search!$C$8="","",IF(ISNUMBER(SEARCH(Search!$C$8,$AO140))=TRUE,1,""))</f>
        <v/>
      </c>
      <c r="G140" s="9" t="str">
        <f>IF(Search!$F$4="","",IF(Inventory!$AJ140&lt;Search!$F$4,"",1))</f>
        <v/>
      </c>
      <c r="H140" s="9" t="str">
        <f>IF(Search!$F$5="","",IF(Inventory!$AJ140&gt;Search!$F$5,"",1))</f>
        <v/>
      </c>
      <c r="I140" s="9" t="str">
        <f>IF(Search!$F$7="","",IF(Search!$F$8="",IF(ISNUMBER(SEARCH(Search!$F$7,$AL140))=TRUE,1,""),""))</f>
        <v/>
      </c>
      <c r="J140" s="9" t="str">
        <f>IF($AL140=Search!$F$8,1,"")</f>
        <v/>
      </c>
      <c r="K140" s="9" t="str">
        <f>IF(Search!$I$4="","",IF(COUNTA($AS140)=1,IF(Search!$I$4="N","N",1),""))</f>
        <v/>
      </c>
      <c r="L140" s="9" t="str">
        <f>IF(Search!$I$5="","",IF($AS140="RC",1,""))</f>
        <v/>
      </c>
      <c r="M140" s="9" t="str">
        <f>IF(Search!$I$6="","",IF($AS140="RCP",1,""))</f>
        <v/>
      </c>
      <c r="N140" s="9" t="str">
        <f>IF(Search!$I$8="","",IF(COUNTA($AT140)=1,IF(Search!$I$8="N","N",1),""))</f>
        <v/>
      </c>
      <c r="O140" s="9" t="str">
        <f>IF(Search!$L$4="","",IF(COUNTA($AU140)=1,IF(Search!$L$4="N","N",1),""))</f>
        <v/>
      </c>
      <c r="P140" s="9" t="str">
        <f>IF(Search!$L$5="","",IF(ISNUMBER(SEARCH("Jersey",$AU140))=TRUE,IF(Search!$L$5="N","N",1),""))</f>
        <v/>
      </c>
      <c r="Q140" s="9" t="str">
        <f>IF(Search!$L$6="","",IF(ISNUMBER(SEARCH("Patch",$AU140))=TRUE,IF(Search!$L$6="N","N",1),""))</f>
        <v/>
      </c>
      <c r="R140" s="9" t="str">
        <f>IF(Search!$L$7="","",IF(ISNUMBER(SEARCH("Shield",$AU140))=TRUE,IF(Search!$L$7="N","N",1),""))</f>
        <v/>
      </c>
      <c r="S140" s="9" t="str">
        <f>IF(Search!$L$8="","",IF(ISNUMBER(SEARCH("Stick",$AU140))=TRUE,IF(Search!$L$8="N","N",1),""))</f>
        <v/>
      </c>
      <c r="T140" s="9" t="str">
        <f>IF(Search!$O$4="","",IF(COUNTA($AW140)=1,IF(Search!$O$4="N","N",1),""))</f>
        <v/>
      </c>
      <c r="U140" s="9" t="str">
        <f>IF(Search!$O$5="","",IF($AW140="","",IF($AW140&lt;Search!$O$5,"",1)))</f>
        <v/>
      </c>
      <c r="V140" s="9" t="str">
        <f>IF(Search!$O$6="","",IF($AW140="","",IF($AW140&gt;Search!$O$6,"",1)))</f>
        <v/>
      </c>
      <c r="W140" s="9" t="str">
        <f>IF(Search!$U$4="","",IF($AX140="","",1))</f>
        <v/>
      </c>
      <c r="X140" s="9" t="str">
        <f>IF(Search!$U$5="","",IF(ISNUMBER(SEARCH(Search!$U$5,$AX140))=TRUE,IF(Search!$U$5="N","N",1),""))</f>
        <v/>
      </c>
      <c r="Y140" s="9" t="str">
        <f>IF(Search!$U$6="","",IF($AY140&lt;Search!$U$6,"",1))</f>
        <v/>
      </c>
      <c r="Z140" s="9" t="str">
        <f>IF(Search!$R$4="","",IF(Inventory!$BA140&lt;Search!$R$4,"",1))</f>
        <v/>
      </c>
      <c r="AA140" s="9" t="str">
        <f>IF(Search!$R$5="","",IF($BA140&gt;Search!$R$5,"",1))</f>
        <v/>
      </c>
      <c r="AB140" s="9" t="str">
        <f>IF(Search!$R$6="","",IF($BB140&lt;Search!$R$6,"",1))</f>
        <v/>
      </c>
      <c r="AC140" s="9" t="str">
        <f>IF(Search!$R$7="","",IF($BB140&lt;Search!$R$7,"",1))</f>
        <v/>
      </c>
      <c r="AD140" s="45" t="str">
        <f>IF(COUNTIF($A140:$AC140,"n")&gt;0,"",IF(SUM($A140:$AC140)=COUNTA(Search!$C$4:$C$8,Search!$F$4:$F$8,Search!$I$4:$I$6,Search!$I$8,Search!$L$4:$L$8,Search!$O$4:$O$8,Search!$R$4:$R$7,Search!$U$4:$U$7)-COUNTIF(Search!$C$4:$U$7,"n"),1+LARGE($AD$1:AD139,1),""))</f>
        <v/>
      </c>
      <c r="AE140" s="45" t="str">
        <f t="shared" si="6"/>
        <v/>
      </c>
      <c r="AF140" s="45" t="str">
        <f>IF(AD140="","",COUNTIF($AE$1:$AE139,$AE140)+RANK($AE140,$AE$2:$AE$10540,1))</f>
        <v/>
      </c>
      <c r="AG140" s="45" t="str">
        <f t="shared" si="7"/>
        <v/>
      </c>
      <c r="AH140" s="45" t="str">
        <f>IF($AD140="","",COUNTIF($AG$1:$AG139,$AG140)+RANK($AG140,$AG$1:$AG$10539,0))</f>
        <v/>
      </c>
      <c r="AI140" s="10" t="str">
        <f t="shared" si="8"/>
        <v>1976-77 Topps #259 Errol Thompson TOR    /   $</v>
      </c>
      <c r="AJ140" s="11">
        <v>1976</v>
      </c>
      <c r="AK140" s="17">
        <v>77</v>
      </c>
      <c r="AL140" s="12" t="s">
        <v>48</v>
      </c>
      <c r="AM140" s="10">
        <v>259</v>
      </c>
      <c r="AN140" s="12" t="s">
        <v>90</v>
      </c>
      <c r="AO140" s="9" t="s">
        <v>1904</v>
      </c>
      <c r="AP140" s="9"/>
      <c r="AQ140" s="9"/>
      <c r="AR140" s="14"/>
      <c r="AS140" s="9"/>
      <c r="AT140" s="9"/>
      <c r="AU140" s="9"/>
      <c r="AV140" s="13"/>
      <c r="AW140" s="13"/>
      <c r="AX140" s="9"/>
      <c r="AY140" s="9"/>
      <c r="AZ140" s="9"/>
      <c r="BA140" s="33"/>
      <c r="BB140" s="33"/>
      <c r="BC140" s="36"/>
      <c r="BD140" s="12" t="s">
        <v>1771</v>
      </c>
    </row>
    <row r="141" spans="1:56" s="12" customFormat="1" x14ac:dyDescent="0.2">
      <c r="A141" s="9" t="str">
        <f>IF(Search!$C$5="","",IF(COUNTA(Inventory!$AP141)=1,1,""))</f>
        <v/>
      </c>
      <c r="B141" s="9" t="str">
        <f>IF(Search!$C$4="","",IF(ISNUMBER(SEARCH(Search!$C$4,$AR141))=TRUE,1,""))</f>
        <v/>
      </c>
      <c r="C141" s="9" t="str">
        <f>IF(Search!$C$6="x",IF(COUNTA($AQ141)=1,1,"N"),IF(COUNTA($AQ141)=1,"N",""))</f>
        <v/>
      </c>
      <c r="D141" s="9" t="str">
        <f>IF(Search!$O$8="","",IF(ISNUMBER(SEARCH(Search!$O$8,$BD141))=TRUE,1,""))</f>
        <v/>
      </c>
      <c r="E141" s="9" t="str">
        <f>IF(Search!$C$7="","",IF(ISNUMBER(SEARCH(Search!$C$7,$AN141))=TRUE,1,""))</f>
        <v/>
      </c>
      <c r="F141" s="9" t="str">
        <f>IF(Search!$C$8="","",IF(ISNUMBER(SEARCH(Search!$C$8,$AO141))=TRUE,1,""))</f>
        <v/>
      </c>
      <c r="G141" s="9" t="str">
        <f>IF(Search!$F$4="","",IF(Inventory!$AJ141&lt;Search!$F$4,"",1))</f>
        <v/>
      </c>
      <c r="H141" s="9" t="str">
        <f>IF(Search!$F$5="","",IF(Inventory!$AJ141&gt;Search!$F$5,"",1))</f>
        <v/>
      </c>
      <c r="I141" s="9" t="str">
        <f>IF(Search!$F$7="","",IF(Search!$F$8="",IF(ISNUMBER(SEARCH(Search!$F$7,$AL141))=TRUE,1,""),""))</f>
        <v/>
      </c>
      <c r="J141" s="9" t="str">
        <f>IF($AL141=Search!$F$8,1,"")</f>
        <v/>
      </c>
      <c r="K141" s="9" t="str">
        <f>IF(Search!$I$4="","",IF(COUNTA($AS141)=1,IF(Search!$I$4="N","N",1),""))</f>
        <v/>
      </c>
      <c r="L141" s="9" t="str">
        <f>IF(Search!$I$5="","",IF($AS141="RC",1,""))</f>
        <v/>
      </c>
      <c r="M141" s="9" t="str">
        <f>IF(Search!$I$6="","",IF($AS141="RCP",1,""))</f>
        <v/>
      </c>
      <c r="N141" s="9" t="str">
        <f>IF(Search!$I$8="","",IF(COUNTA($AT141)=1,IF(Search!$I$8="N","N",1),""))</f>
        <v/>
      </c>
      <c r="O141" s="9" t="str">
        <f>IF(Search!$L$4="","",IF(COUNTA($AU141)=1,IF(Search!$L$4="N","N",1),""))</f>
        <v/>
      </c>
      <c r="P141" s="9" t="str">
        <f>IF(Search!$L$5="","",IF(ISNUMBER(SEARCH("Jersey",$AU141))=TRUE,IF(Search!$L$5="N","N",1),""))</f>
        <v/>
      </c>
      <c r="Q141" s="9" t="str">
        <f>IF(Search!$L$6="","",IF(ISNUMBER(SEARCH("Patch",$AU141))=TRUE,IF(Search!$L$6="N","N",1),""))</f>
        <v/>
      </c>
      <c r="R141" s="9" t="str">
        <f>IF(Search!$L$7="","",IF(ISNUMBER(SEARCH("Shield",$AU141))=TRUE,IF(Search!$L$7="N","N",1),""))</f>
        <v/>
      </c>
      <c r="S141" s="9" t="str">
        <f>IF(Search!$L$8="","",IF(ISNUMBER(SEARCH("Stick",$AU141))=TRUE,IF(Search!$L$8="N","N",1),""))</f>
        <v/>
      </c>
      <c r="T141" s="9" t="str">
        <f>IF(Search!$O$4="","",IF(COUNTA($AW141)=1,IF(Search!$O$4="N","N",1),""))</f>
        <v/>
      </c>
      <c r="U141" s="9" t="str">
        <f>IF(Search!$O$5="","",IF($AW141="","",IF($AW141&lt;Search!$O$5,"",1)))</f>
        <v/>
      </c>
      <c r="V141" s="9" t="str">
        <f>IF(Search!$O$6="","",IF($AW141="","",IF($AW141&gt;Search!$O$6,"",1)))</f>
        <v/>
      </c>
      <c r="W141" s="9" t="str">
        <f>IF(Search!$U$4="","",IF($AX141="","",1))</f>
        <v/>
      </c>
      <c r="X141" s="9" t="str">
        <f>IF(Search!$U$5="","",IF(ISNUMBER(SEARCH(Search!$U$5,$AX141))=TRUE,IF(Search!$U$5="N","N",1),""))</f>
        <v/>
      </c>
      <c r="Y141" s="9" t="str">
        <f>IF(Search!$U$6="","",IF($AY141&lt;Search!$U$6,"",1))</f>
        <v/>
      </c>
      <c r="Z141" s="9" t="str">
        <f>IF(Search!$R$4="","",IF(Inventory!$BA141&lt;Search!$R$4,"",1))</f>
        <v/>
      </c>
      <c r="AA141" s="9" t="str">
        <f>IF(Search!$R$5="","",IF($BA141&gt;Search!$R$5,"",1))</f>
        <v/>
      </c>
      <c r="AB141" s="9" t="str">
        <f>IF(Search!$R$6="","",IF($BB141&lt;Search!$R$6,"",1))</f>
        <v/>
      </c>
      <c r="AC141" s="9" t="str">
        <f>IF(Search!$R$7="","",IF($BB141&lt;Search!$R$7,"",1))</f>
        <v/>
      </c>
      <c r="AD141" s="45" t="str">
        <f>IF(COUNTIF($A141:$AC141,"n")&gt;0,"",IF(SUM($A141:$AC141)=COUNTA(Search!$C$4:$C$8,Search!$F$4:$F$8,Search!$I$4:$I$6,Search!$I$8,Search!$L$4:$L$8,Search!$O$4:$O$8,Search!$R$4:$R$7,Search!$U$4:$U$7)-COUNTIF(Search!$C$4:$U$7,"n"),1+LARGE($AD$1:AD140,1),""))</f>
        <v/>
      </c>
      <c r="AE141" s="45" t="str">
        <f t="shared" si="6"/>
        <v/>
      </c>
      <c r="AF141" s="45" t="str">
        <f>IF(AD141="","",COUNTIF($AE$1:$AE140,$AE141)+RANK($AE141,$AE$2:$AE$10540,1))</f>
        <v/>
      </c>
      <c r="AG141" s="45" t="str">
        <f t="shared" si="7"/>
        <v/>
      </c>
      <c r="AH141" s="45" t="str">
        <f>IF($AD141="","",COUNTIF($AG$1:$AG140,$AG141)+RANK($AG141,$AG$1:$AG$10539,0))</f>
        <v/>
      </c>
      <c r="AI141" s="10" t="str">
        <f t="shared" si="8"/>
        <v>1977-78 O-Pee-Chee #211 Mike Palmateer TOR RC   / PSA 7 $</v>
      </c>
      <c r="AJ141" s="11">
        <v>1977</v>
      </c>
      <c r="AK141" s="17">
        <v>78</v>
      </c>
      <c r="AL141" s="12" t="s">
        <v>53</v>
      </c>
      <c r="AM141" s="10">
        <v>211</v>
      </c>
      <c r="AN141" s="12" t="s">
        <v>105</v>
      </c>
      <c r="AO141" s="9" t="s">
        <v>1904</v>
      </c>
      <c r="AP141" s="9"/>
      <c r="AQ141" s="9"/>
      <c r="AR141" s="14" t="s">
        <v>2462</v>
      </c>
      <c r="AS141" s="9" t="s">
        <v>2</v>
      </c>
      <c r="AT141" s="9"/>
      <c r="AU141" s="9"/>
      <c r="AV141" s="13"/>
      <c r="AW141" s="13"/>
      <c r="AX141" s="9" t="s">
        <v>1937</v>
      </c>
      <c r="AY141" s="9">
        <v>7</v>
      </c>
      <c r="AZ141" s="9"/>
      <c r="BA141" s="33"/>
      <c r="BB141" s="33"/>
      <c r="BC141" s="36"/>
      <c r="BD141" s="12" t="s">
        <v>1771</v>
      </c>
    </row>
    <row r="142" spans="1:56" s="12" customFormat="1" x14ac:dyDescent="0.2">
      <c r="A142" s="9" t="str">
        <f>IF(Search!$C$5="","",IF(COUNTA(Inventory!$AP142)=1,1,""))</f>
        <v/>
      </c>
      <c r="B142" s="9" t="str">
        <f>IF(Search!$C$4="","",IF(ISNUMBER(SEARCH(Search!$C$4,$AR142))=TRUE,1,""))</f>
        <v/>
      </c>
      <c r="C142" s="9" t="str">
        <f>IF(Search!$C$6="x",IF(COUNTA($AQ142)=1,1,"N"),IF(COUNTA($AQ142)=1,"N",""))</f>
        <v/>
      </c>
      <c r="D142" s="9" t="str">
        <f>IF(Search!$O$8="","",IF(ISNUMBER(SEARCH(Search!$O$8,$BD142))=TRUE,1,""))</f>
        <v/>
      </c>
      <c r="E142" s="9" t="str">
        <f>IF(Search!$C$7="","",IF(ISNUMBER(SEARCH(Search!$C$7,$AN142))=TRUE,1,""))</f>
        <v/>
      </c>
      <c r="F142" s="9" t="str">
        <f>IF(Search!$C$8="","",IF(ISNUMBER(SEARCH(Search!$C$8,$AO142))=TRUE,1,""))</f>
        <v/>
      </c>
      <c r="G142" s="9" t="str">
        <f>IF(Search!$F$4="","",IF(Inventory!$AJ142&lt;Search!$F$4,"",1))</f>
        <v/>
      </c>
      <c r="H142" s="9" t="str">
        <f>IF(Search!$F$5="","",IF(Inventory!$AJ142&gt;Search!$F$5,"",1))</f>
        <v/>
      </c>
      <c r="I142" s="9" t="str">
        <f>IF(Search!$F$7="","",IF(Search!$F$8="",IF(ISNUMBER(SEARCH(Search!$F$7,$AL142))=TRUE,1,""),""))</f>
        <v/>
      </c>
      <c r="J142" s="9" t="str">
        <f>IF($AL142=Search!$F$8,1,"")</f>
        <v/>
      </c>
      <c r="K142" s="9" t="str">
        <f>IF(Search!$I$4="","",IF(COUNTA($AS142)=1,IF(Search!$I$4="N","N",1),""))</f>
        <v/>
      </c>
      <c r="L142" s="9" t="str">
        <f>IF(Search!$I$5="","",IF($AS142="RC",1,""))</f>
        <v/>
      </c>
      <c r="M142" s="9" t="str">
        <f>IF(Search!$I$6="","",IF($AS142="RCP",1,""))</f>
        <v/>
      </c>
      <c r="N142" s="9" t="str">
        <f>IF(Search!$I$8="","",IF(COUNTA($AT142)=1,IF(Search!$I$8="N","N",1),""))</f>
        <v/>
      </c>
      <c r="O142" s="9" t="str">
        <f>IF(Search!$L$4="","",IF(COUNTA($AU142)=1,IF(Search!$L$4="N","N",1),""))</f>
        <v/>
      </c>
      <c r="P142" s="9" t="str">
        <f>IF(Search!$L$5="","",IF(ISNUMBER(SEARCH("Jersey",$AU142))=TRUE,IF(Search!$L$5="N","N",1),""))</f>
        <v/>
      </c>
      <c r="Q142" s="9" t="str">
        <f>IF(Search!$L$6="","",IF(ISNUMBER(SEARCH("Patch",$AU142))=TRUE,IF(Search!$L$6="N","N",1),""))</f>
        <v/>
      </c>
      <c r="R142" s="9" t="str">
        <f>IF(Search!$L$7="","",IF(ISNUMBER(SEARCH("Shield",$AU142))=TRUE,IF(Search!$L$7="N","N",1),""))</f>
        <v/>
      </c>
      <c r="S142" s="9" t="str">
        <f>IF(Search!$L$8="","",IF(ISNUMBER(SEARCH("Stick",$AU142))=TRUE,IF(Search!$L$8="N","N",1),""))</f>
        <v/>
      </c>
      <c r="T142" s="9" t="str">
        <f>IF(Search!$O$4="","",IF(COUNTA($AW142)=1,IF(Search!$O$4="N","N",1),""))</f>
        <v/>
      </c>
      <c r="U142" s="9" t="str">
        <f>IF(Search!$O$5="","",IF($AW142="","",IF($AW142&lt;Search!$O$5,"",1)))</f>
        <v/>
      </c>
      <c r="V142" s="9" t="str">
        <f>IF(Search!$O$6="","",IF($AW142="","",IF($AW142&gt;Search!$O$6,"",1)))</f>
        <v/>
      </c>
      <c r="W142" s="9" t="str">
        <f>IF(Search!$U$4="","",IF($AX142="","",1))</f>
        <v/>
      </c>
      <c r="X142" s="9" t="str">
        <f>IF(Search!$U$5="","",IF(ISNUMBER(SEARCH(Search!$U$5,$AX142))=TRUE,IF(Search!$U$5="N","N",1),""))</f>
        <v/>
      </c>
      <c r="Y142" s="9" t="str">
        <f>IF(Search!$U$6="","",IF($AY142&lt;Search!$U$6,"",1))</f>
        <v/>
      </c>
      <c r="Z142" s="9" t="str">
        <f>IF(Search!$R$4="","",IF(Inventory!$BA142&lt;Search!$R$4,"",1))</f>
        <v/>
      </c>
      <c r="AA142" s="9" t="str">
        <f>IF(Search!$R$5="","",IF($BA142&gt;Search!$R$5,"",1))</f>
        <v/>
      </c>
      <c r="AB142" s="9" t="str">
        <f>IF(Search!$R$6="","",IF($BB142&lt;Search!$R$6,"",1))</f>
        <v/>
      </c>
      <c r="AC142" s="9" t="str">
        <f>IF(Search!$R$7="","",IF($BB142&lt;Search!$R$7,"",1))</f>
        <v/>
      </c>
      <c r="AD142" s="45" t="str">
        <f>IF(COUNTIF($A142:$AC142,"n")&gt;0,"",IF(SUM($A142:$AC142)=COUNTA(Search!$C$4:$C$8,Search!$F$4:$F$8,Search!$I$4:$I$6,Search!$I$8,Search!$L$4:$L$8,Search!$O$4:$O$8,Search!$R$4:$R$7,Search!$U$4:$U$7)-COUNTIF(Search!$C$4:$U$7,"n"),1+LARGE($AD$1:AD141,1),""))</f>
        <v/>
      </c>
      <c r="AE142" s="45" t="str">
        <f t="shared" si="6"/>
        <v/>
      </c>
      <c r="AF142" s="45" t="str">
        <f>IF(AD142="","",COUNTIF($AE$1:$AE141,$AE142)+RANK($AE142,$AE$2:$AE$10540,1))</f>
        <v/>
      </c>
      <c r="AG142" s="45" t="str">
        <f t="shared" si="7"/>
        <v/>
      </c>
      <c r="AH142" s="45" t="str">
        <f>IF($AD142="","",COUNTIF($AG$1:$AG141,$AG142)+RANK($AG142,$AG$1:$AG$10539,0))</f>
        <v/>
      </c>
      <c r="AI142" s="10" t="str">
        <f t="shared" si="8"/>
        <v>1977-78 O-Pee-Chee NHL #38 Darryl Sittler TOR    /   $</v>
      </c>
      <c r="AJ142" s="11">
        <v>1977</v>
      </c>
      <c r="AK142" s="17">
        <v>78</v>
      </c>
      <c r="AL142" s="12" t="s">
        <v>80</v>
      </c>
      <c r="AM142" s="10">
        <v>38</v>
      </c>
      <c r="AN142" s="12" t="s">
        <v>64</v>
      </c>
      <c r="AO142" s="9" t="s">
        <v>1904</v>
      </c>
      <c r="AP142" s="9"/>
      <c r="AQ142" s="9"/>
      <c r="AR142" s="14" t="s">
        <v>2131</v>
      </c>
      <c r="AS142" s="9"/>
      <c r="AT142" s="9"/>
      <c r="AU142" s="9"/>
      <c r="AV142" s="13"/>
      <c r="AW142" s="13"/>
      <c r="AX142" s="9"/>
      <c r="AY142" s="9"/>
      <c r="AZ142" s="9"/>
      <c r="BA142" s="33"/>
      <c r="BB142" s="33"/>
      <c r="BC142" s="36"/>
      <c r="BD142" s="12" t="s">
        <v>1771</v>
      </c>
    </row>
    <row r="143" spans="1:56" s="12" customFormat="1" x14ac:dyDescent="0.2">
      <c r="A143" s="9" t="str">
        <f>IF(Search!$C$5="","",IF(COUNTA(Inventory!$AP143)=1,1,""))</f>
        <v/>
      </c>
      <c r="B143" s="9" t="str">
        <f>IF(Search!$C$4="","",IF(ISNUMBER(SEARCH(Search!$C$4,$AR143))=TRUE,1,""))</f>
        <v/>
      </c>
      <c r="C143" s="9" t="str">
        <f>IF(Search!$C$6="x",IF(COUNTA($AQ143)=1,1,"N"),IF(COUNTA($AQ143)=1,"N",""))</f>
        <v/>
      </c>
      <c r="D143" s="9" t="str">
        <f>IF(Search!$O$8="","",IF(ISNUMBER(SEARCH(Search!$O$8,$BD143))=TRUE,1,""))</f>
        <v/>
      </c>
      <c r="E143" s="9" t="str">
        <f>IF(Search!$C$7="","",IF(ISNUMBER(SEARCH(Search!$C$7,$AN143))=TRUE,1,""))</f>
        <v/>
      </c>
      <c r="F143" s="9" t="str">
        <f>IF(Search!$C$8="","",IF(ISNUMBER(SEARCH(Search!$C$8,$AO143))=TRUE,1,""))</f>
        <v/>
      </c>
      <c r="G143" s="9" t="str">
        <f>IF(Search!$F$4="","",IF(Inventory!$AJ143&lt;Search!$F$4,"",1))</f>
        <v/>
      </c>
      <c r="H143" s="9" t="str">
        <f>IF(Search!$F$5="","",IF(Inventory!$AJ143&gt;Search!$F$5,"",1))</f>
        <v/>
      </c>
      <c r="I143" s="9" t="str">
        <f>IF(Search!$F$7="","",IF(Search!$F$8="",IF(ISNUMBER(SEARCH(Search!$F$7,$AL143))=TRUE,1,""),""))</f>
        <v/>
      </c>
      <c r="J143" s="9" t="str">
        <f>IF($AL143=Search!$F$8,1,"")</f>
        <v/>
      </c>
      <c r="K143" s="9" t="str">
        <f>IF(Search!$I$4="","",IF(COUNTA($AS143)=1,IF(Search!$I$4="N","N",1),""))</f>
        <v/>
      </c>
      <c r="L143" s="9" t="str">
        <f>IF(Search!$I$5="","",IF($AS143="RC",1,""))</f>
        <v/>
      </c>
      <c r="M143" s="9" t="str">
        <f>IF(Search!$I$6="","",IF($AS143="RCP",1,""))</f>
        <v/>
      </c>
      <c r="N143" s="9" t="str">
        <f>IF(Search!$I$8="","",IF(COUNTA($AT143)=1,IF(Search!$I$8="N","N",1),""))</f>
        <v/>
      </c>
      <c r="O143" s="9" t="str">
        <f>IF(Search!$L$4="","",IF(COUNTA($AU143)=1,IF(Search!$L$4="N","N",1),""))</f>
        <v/>
      </c>
      <c r="P143" s="9" t="str">
        <f>IF(Search!$L$5="","",IF(ISNUMBER(SEARCH("Jersey",$AU143))=TRUE,IF(Search!$L$5="N","N",1),""))</f>
        <v/>
      </c>
      <c r="Q143" s="9" t="str">
        <f>IF(Search!$L$6="","",IF(ISNUMBER(SEARCH("Patch",$AU143))=TRUE,IF(Search!$L$6="N","N",1),""))</f>
        <v/>
      </c>
      <c r="R143" s="9" t="str">
        <f>IF(Search!$L$7="","",IF(ISNUMBER(SEARCH("Shield",$AU143))=TRUE,IF(Search!$L$7="N","N",1),""))</f>
        <v/>
      </c>
      <c r="S143" s="9" t="str">
        <f>IF(Search!$L$8="","",IF(ISNUMBER(SEARCH("Stick",$AU143))=TRUE,IF(Search!$L$8="N","N",1),""))</f>
        <v/>
      </c>
      <c r="T143" s="9" t="str">
        <f>IF(Search!$O$4="","",IF(COUNTA($AW143)=1,IF(Search!$O$4="N","N",1),""))</f>
        <v/>
      </c>
      <c r="U143" s="9" t="str">
        <f>IF(Search!$O$5="","",IF($AW143="","",IF($AW143&lt;Search!$O$5,"",1)))</f>
        <v/>
      </c>
      <c r="V143" s="9" t="str">
        <f>IF(Search!$O$6="","",IF($AW143="","",IF($AW143&gt;Search!$O$6,"",1)))</f>
        <v/>
      </c>
      <c r="W143" s="9" t="str">
        <f>IF(Search!$U$4="","",IF($AX143="","",1))</f>
        <v/>
      </c>
      <c r="X143" s="9" t="str">
        <f>IF(Search!$U$5="","",IF(ISNUMBER(SEARCH(Search!$U$5,$AX143))=TRUE,IF(Search!$U$5="N","N",1),""))</f>
        <v/>
      </c>
      <c r="Y143" s="9" t="str">
        <f>IF(Search!$U$6="","",IF($AY143&lt;Search!$U$6,"",1))</f>
        <v/>
      </c>
      <c r="Z143" s="9" t="str">
        <f>IF(Search!$R$4="","",IF(Inventory!$BA143&lt;Search!$R$4,"",1))</f>
        <v/>
      </c>
      <c r="AA143" s="9" t="str">
        <f>IF(Search!$R$5="","",IF($BA143&gt;Search!$R$5,"",1))</f>
        <v/>
      </c>
      <c r="AB143" s="9" t="str">
        <f>IF(Search!$R$6="","",IF($BB143&lt;Search!$R$6,"",1))</f>
        <v/>
      </c>
      <c r="AC143" s="9" t="str">
        <f>IF(Search!$R$7="","",IF($BB143&lt;Search!$R$7,"",1))</f>
        <v/>
      </c>
      <c r="AD143" s="45" t="str">
        <f>IF(COUNTIF($A143:$AC143,"n")&gt;0,"",IF(SUM($A143:$AC143)=COUNTA(Search!$C$4:$C$8,Search!$F$4:$F$8,Search!$I$4:$I$6,Search!$I$8,Search!$L$4:$L$8,Search!$O$4:$O$8,Search!$R$4:$R$7,Search!$U$4:$U$7)-COUNTIF(Search!$C$4:$U$7,"n"),1+LARGE($AD$1:AD142,1),""))</f>
        <v/>
      </c>
      <c r="AE143" s="45" t="str">
        <f t="shared" si="6"/>
        <v/>
      </c>
      <c r="AF143" s="45" t="str">
        <f>IF(AD143="","",COUNTIF($AE$1:$AE142,$AE143)+RANK($AE143,$AE$2:$AE$10540,1))</f>
        <v/>
      </c>
      <c r="AG143" s="45" t="str">
        <f t="shared" si="7"/>
        <v/>
      </c>
      <c r="AH143" s="45" t="str">
        <f>IF($AD143="","",COUNTIF($AG$1:$AG142,$AG143)+RANK($AG143,$AG$1:$AG$10539,0))</f>
        <v/>
      </c>
      <c r="AI143" s="10" t="str">
        <f t="shared" si="8"/>
        <v>1977-78 O-Pee-Chee NHL #64 Jack Valiquette TOR    /   $</v>
      </c>
      <c r="AJ143" s="11">
        <v>1977</v>
      </c>
      <c r="AK143" s="17">
        <v>78</v>
      </c>
      <c r="AL143" s="12" t="s">
        <v>80</v>
      </c>
      <c r="AM143" s="10">
        <v>64</v>
      </c>
      <c r="AN143" s="12" t="s">
        <v>101</v>
      </c>
      <c r="AO143" s="9" t="s">
        <v>1904</v>
      </c>
      <c r="AP143" s="9"/>
      <c r="AQ143" s="9"/>
      <c r="AR143" s="14" t="s">
        <v>2131</v>
      </c>
      <c r="AS143" s="9"/>
      <c r="AT143" s="9"/>
      <c r="AU143" s="9"/>
      <c r="AV143" s="13"/>
      <c r="AW143" s="13"/>
      <c r="AX143" s="9"/>
      <c r="AY143" s="9"/>
      <c r="AZ143" s="9"/>
      <c r="BA143" s="33"/>
      <c r="BB143" s="33"/>
      <c r="BC143" s="36"/>
      <c r="BD143" s="12" t="s">
        <v>1771</v>
      </c>
    </row>
    <row r="144" spans="1:56" s="12" customFormat="1" x14ac:dyDescent="0.2">
      <c r="A144" s="9" t="str">
        <f>IF(Search!$C$5="","",IF(COUNTA(Inventory!$AP144)=1,1,""))</f>
        <v/>
      </c>
      <c r="B144" s="9" t="str">
        <f>IF(Search!$C$4="","",IF(ISNUMBER(SEARCH(Search!$C$4,$AR144))=TRUE,1,""))</f>
        <v/>
      </c>
      <c r="C144" s="9" t="str">
        <f>IF(Search!$C$6="x",IF(COUNTA($AQ144)=1,1,"N"),IF(COUNTA($AQ144)=1,"N",""))</f>
        <v/>
      </c>
      <c r="D144" s="9" t="str">
        <f>IF(Search!$O$8="","",IF(ISNUMBER(SEARCH(Search!$O$8,$BD144))=TRUE,1,""))</f>
        <v/>
      </c>
      <c r="E144" s="9" t="str">
        <f>IF(Search!$C$7="","",IF(ISNUMBER(SEARCH(Search!$C$7,$AN144))=TRUE,1,""))</f>
        <v/>
      </c>
      <c r="F144" s="9" t="str">
        <f>IF(Search!$C$8="","",IF(ISNUMBER(SEARCH(Search!$C$8,$AO144))=TRUE,1,""))</f>
        <v/>
      </c>
      <c r="G144" s="9" t="str">
        <f>IF(Search!$F$4="","",IF(Inventory!$AJ144&lt;Search!$F$4,"",1))</f>
        <v/>
      </c>
      <c r="H144" s="9" t="str">
        <f>IF(Search!$F$5="","",IF(Inventory!$AJ144&gt;Search!$F$5,"",1))</f>
        <v/>
      </c>
      <c r="I144" s="9" t="str">
        <f>IF(Search!$F$7="","",IF(Search!$F$8="",IF(ISNUMBER(SEARCH(Search!$F$7,$AL144))=TRUE,1,""),""))</f>
        <v/>
      </c>
      <c r="J144" s="9" t="str">
        <f>IF($AL144=Search!$F$8,1,"")</f>
        <v/>
      </c>
      <c r="K144" s="9" t="str">
        <f>IF(Search!$I$4="","",IF(COUNTA($AS144)=1,IF(Search!$I$4="N","N",1),""))</f>
        <v/>
      </c>
      <c r="L144" s="9" t="str">
        <f>IF(Search!$I$5="","",IF($AS144="RC",1,""))</f>
        <v/>
      </c>
      <c r="M144" s="9" t="str">
        <f>IF(Search!$I$6="","",IF($AS144="RCP",1,""))</f>
        <v/>
      </c>
      <c r="N144" s="9" t="str">
        <f>IF(Search!$I$8="","",IF(COUNTA($AT144)=1,IF(Search!$I$8="N","N",1),""))</f>
        <v/>
      </c>
      <c r="O144" s="9" t="str">
        <f>IF(Search!$L$4="","",IF(COUNTA($AU144)=1,IF(Search!$L$4="N","N",1),""))</f>
        <v/>
      </c>
      <c r="P144" s="9" t="str">
        <f>IF(Search!$L$5="","",IF(ISNUMBER(SEARCH("Jersey",$AU144))=TRUE,IF(Search!$L$5="N","N",1),""))</f>
        <v/>
      </c>
      <c r="Q144" s="9" t="str">
        <f>IF(Search!$L$6="","",IF(ISNUMBER(SEARCH("Patch",$AU144))=TRUE,IF(Search!$L$6="N","N",1),""))</f>
        <v/>
      </c>
      <c r="R144" s="9" t="str">
        <f>IF(Search!$L$7="","",IF(ISNUMBER(SEARCH("Shield",$AU144))=TRUE,IF(Search!$L$7="N","N",1),""))</f>
        <v/>
      </c>
      <c r="S144" s="9" t="str">
        <f>IF(Search!$L$8="","",IF(ISNUMBER(SEARCH("Stick",$AU144))=TRUE,IF(Search!$L$8="N","N",1),""))</f>
        <v/>
      </c>
      <c r="T144" s="9" t="str">
        <f>IF(Search!$O$4="","",IF(COUNTA($AW144)=1,IF(Search!$O$4="N","N",1),""))</f>
        <v/>
      </c>
      <c r="U144" s="9" t="str">
        <f>IF(Search!$O$5="","",IF($AW144="","",IF($AW144&lt;Search!$O$5,"",1)))</f>
        <v/>
      </c>
      <c r="V144" s="9" t="str">
        <f>IF(Search!$O$6="","",IF($AW144="","",IF($AW144&gt;Search!$O$6,"",1)))</f>
        <v/>
      </c>
      <c r="W144" s="9" t="str">
        <f>IF(Search!$U$4="","",IF($AX144="","",1))</f>
        <v/>
      </c>
      <c r="X144" s="9" t="str">
        <f>IF(Search!$U$5="","",IF(ISNUMBER(SEARCH(Search!$U$5,$AX144))=TRUE,IF(Search!$U$5="N","N",1),""))</f>
        <v/>
      </c>
      <c r="Y144" s="9" t="str">
        <f>IF(Search!$U$6="","",IF($AY144&lt;Search!$U$6,"",1))</f>
        <v/>
      </c>
      <c r="Z144" s="9" t="str">
        <f>IF(Search!$R$4="","",IF(Inventory!$BA144&lt;Search!$R$4,"",1))</f>
        <v/>
      </c>
      <c r="AA144" s="9" t="str">
        <f>IF(Search!$R$5="","",IF($BA144&gt;Search!$R$5,"",1))</f>
        <v/>
      </c>
      <c r="AB144" s="9" t="str">
        <f>IF(Search!$R$6="","",IF($BB144&lt;Search!$R$6,"",1))</f>
        <v/>
      </c>
      <c r="AC144" s="9" t="str">
        <f>IF(Search!$R$7="","",IF($BB144&lt;Search!$R$7,"",1))</f>
        <v/>
      </c>
      <c r="AD144" s="45" t="str">
        <f>IF(COUNTIF($A144:$AC144,"n")&gt;0,"",IF(SUM($A144:$AC144)=COUNTA(Search!$C$4:$C$8,Search!$F$4:$F$8,Search!$I$4:$I$6,Search!$I$8,Search!$L$4:$L$8,Search!$O$4:$O$8,Search!$R$4:$R$7,Search!$U$4:$U$7)-COUNTIF(Search!$C$4:$U$7,"n"),1+LARGE($AD$1:AD143,1),""))</f>
        <v/>
      </c>
      <c r="AE144" s="45" t="str">
        <f t="shared" si="6"/>
        <v/>
      </c>
      <c r="AF144" s="45" t="str">
        <f>IF(AD144="","",COUNTIF($AE$1:$AE143,$AE144)+RANK($AE144,$AE$2:$AE$10540,1))</f>
        <v/>
      </c>
      <c r="AG144" s="45" t="str">
        <f t="shared" si="7"/>
        <v/>
      </c>
      <c r="AH144" s="45" t="str">
        <f>IF($AD144="","",COUNTIF($AG$1:$AG143,$AG144)+RANK($AG144,$AG$1:$AG$10539,0))</f>
        <v/>
      </c>
      <c r="AI144" s="10" t="str">
        <f t="shared" si="8"/>
        <v>1977-78 O-Pee-Chee NHL #86 Maple Leafs Team TOR    /   $</v>
      </c>
      <c r="AJ144" s="11">
        <v>1977</v>
      </c>
      <c r="AK144" s="17">
        <v>78</v>
      </c>
      <c r="AL144" s="12" t="s">
        <v>80</v>
      </c>
      <c r="AM144" s="10">
        <v>86</v>
      </c>
      <c r="AN144" s="12" t="s">
        <v>98</v>
      </c>
      <c r="AO144" s="9" t="s">
        <v>1904</v>
      </c>
      <c r="AP144" s="9"/>
      <c r="AQ144" s="9"/>
      <c r="AR144" s="14" t="s">
        <v>2131</v>
      </c>
      <c r="AS144" s="9"/>
      <c r="AT144" s="9"/>
      <c r="AU144" s="9"/>
      <c r="AV144" s="13"/>
      <c r="AW144" s="13"/>
      <c r="AX144" s="9"/>
      <c r="AY144" s="9"/>
      <c r="AZ144" s="9"/>
      <c r="BA144" s="33"/>
      <c r="BB144" s="33"/>
      <c r="BC144" s="36"/>
      <c r="BD144" s="12" t="s">
        <v>1771</v>
      </c>
    </row>
    <row r="145" spans="1:56" s="12" customFormat="1" x14ac:dyDescent="0.2">
      <c r="A145" s="9" t="str">
        <f>IF(Search!$C$5="","",IF(COUNTA(Inventory!$AP145)=1,1,""))</f>
        <v/>
      </c>
      <c r="B145" s="9" t="str">
        <f>IF(Search!$C$4="","",IF(ISNUMBER(SEARCH(Search!$C$4,$AR145))=TRUE,1,""))</f>
        <v/>
      </c>
      <c r="C145" s="9" t="str">
        <f>IF(Search!$C$6="x",IF(COUNTA($AQ145)=1,1,"N"),IF(COUNTA($AQ145)=1,"N",""))</f>
        <v/>
      </c>
      <c r="D145" s="9" t="str">
        <f>IF(Search!$O$8="","",IF(ISNUMBER(SEARCH(Search!$O$8,$BD145))=TRUE,1,""))</f>
        <v/>
      </c>
      <c r="E145" s="9" t="str">
        <f>IF(Search!$C$7="","",IF(ISNUMBER(SEARCH(Search!$C$7,$AN145))=TRUE,1,""))</f>
        <v/>
      </c>
      <c r="F145" s="9" t="str">
        <f>IF(Search!$C$8="","",IF(ISNUMBER(SEARCH(Search!$C$8,$AO145))=TRUE,1,""))</f>
        <v/>
      </c>
      <c r="G145" s="9" t="str">
        <f>IF(Search!$F$4="","",IF(Inventory!$AJ145&lt;Search!$F$4,"",1))</f>
        <v/>
      </c>
      <c r="H145" s="9" t="str">
        <f>IF(Search!$F$5="","",IF(Inventory!$AJ145&gt;Search!$F$5,"",1))</f>
        <v/>
      </c>
      <c r="I145" s="9" t="str">
        <f>IF(Search!$F$7="","",IF(Search!$F$8="",IF(ISNUMBER(SEARCH(Search!$F$7,$AL145))=TRUE,1,""),""))</f>
        <v/>
      </c>
      <c r="J145" s="9" t="str">
        <f>IF($AL145=Search!$F$8,1,"")</f>
        <v/>
      </c>
      <c r="K145" s="9" t="str">
        <f>IF(Search!$I$4="","",IF(COUNTA($AS145)=1,IF(Search!$I$4="N","N",1),""))</f>
        <v/>
      </c>
      <c r="L145" s="9" t="str">
        <f>IF(Search!$I$5="","",IF($AS145="RC",1,""))</f>
        <v/>
      </c>
      <c r="M145" s="9" t="str">
        <f>IF(Search!$I$6="","",IF($AS145="RCP",1,""))</f>
        <v/>
      </c>
      <c r="N145" s="9" t="str">
        <f>IF(Search!$I$8="","",IF(COUNTA($AT145)=1,IF(Search!$I$8="N","N",1),""))</f>
        <v/>
      </c>
      <c r="O145" s="9" t="str">
        <f>IF(Search!$L$4="","",IF(COUNTA($AU145)=1,IF(Search!$L$4="N","N",1),""))</f>
        <v/>
      </c>
      <c r="P145" s="9" t="str">
        <f>IF(Search!$L$5="","",IF(ISNUMBER(SEARCH("Jersey",$AU145))=TRUE,IF(Search!$L$5="N","N",1),""))</f>
        <v/>
      </c>
      <c r="Q145" s="9" t="str">
        <f>IF(Search!$L$6="","",IF(ISNUMBER(SEARCH("Patch",$AU145))=TRUE,IF(Search!$L$6="N","N",1),""))</f>
        <v/>
      </c>
      <c r="R145" s="9" t="str">
        <f>IF(Search!$L$7="","",IF(ISNUMBER(SEARCH("Shield",$AU145))=TRUE,IF(Search!$L$7="N","N",1),""))</f>
        <v/>
      </c>
      <c r="S145" s="9" t="str">
        <f>IF(Search!$L$8="","",IF(ISNUMBER(SEARCH("Stick",$AU145))=TRUE,IF(Search!$L$8="N","N",1),""))</f>
        <v/>
      </c>
      <c r="T145" s="9" t="str">
        <f>IF(Search!$O$4="","",IF(COUNTA($AW145)=1,IF(Search!$O$4="N","N",1),""))</f>
        <v/>
      </c>
      <c r="U145" s="9" t="str">
        <f>IF(Search!$O$5="","",IF($AW145="","",IF($AW145&lt;Search!$O$5,"",1)))</f>
        <v/>
      </c>
      <c r="V145" s="9" t="str">
        <f>IF(Search!$O$6="","",IF($AW145="","",IF($AW145&gt;Search!$O$6,"",1)))</f>
        <v/>
      </c>
      <c r="W145" s="9" t="str">
        <f>IF(Search!$U$4="","",IF($AX145="","",1))</f>
        <v/>
      </c>
      <c r="X145" s="9" t="str">
        <f>IF(Search!$U$5="","",IF(ISNUMBER(SEARCH(Search!$U$5,$AX145))=TRUE,IF(Search!$U$5="N","N",1),""))</f>
        <v/>
      </c>
      <c r="Y145" s="9" t="str">
        <f>IF(Search!$U$6="","",IF($AY145&lt;Search!$U$6,"",1))</f>
        <v/>
      </c>
      <c r="Z145" s="9" t="str">
        <f>IF(Search!$R$4="","",IF(Inventory!$BA145&lt;Search!$R$4,"",1))</f>
        <v/>
      </c>
      <c r="AA145" s="9" t="str">
        <f>IF(Search!$R$5="","",IF($BA145&gt;Search!$R$5,"",1))</f>
        <v/>
      </c>
      <c r="AB145" s="9" t="str">
        <f>IF(Search!$R$6="","",IF($BB145&lt;Search!$R$6,"",1))</f>
        <v/>
      </c>
      <c r="AC145" s="9" t="str">
        <f>IF(Search!$R$7="","",IF($BB145&lt;Search!$R$7,"",1))</f>
        <v/>
      </c>
      <c r="AD145" s="45" t="str">
        <f>IF(COUNTIF($A145:$AC145,"n")&gt;0,"",IF(SUM($A145:$AC145)=COUNTA(Search!$C$4:$C$8,Search!$F$4:$F$8,Search!$I$4:$I$6,Search!$I$8,Search!$L$4:$L$8,Search!$O$4:$O$8,Search!$R$4:$R$7,Search!$U$4:$U$7)-COUNTIF(Search!$C$4:$U$7,"n"),1+LARGE($AD$1:AD144,1),""))</f>
        <v/>
      </c>
      <c r="AE145" s="45" t="str">
        <f t="shared" si="6"/>
        <v/>
      </c>
      <c r="AF145" s="45" t="str">
        <f>IF(AD145="","",COUNTIF($AE$1:$AE144,$AE145)+RANK($AE145,$AE$2:$AE$10540,1))</f>
        <v/>
      </c>
      <c r="AG145" s="45" t="str">
        <f t="shared" si="7"/>
        <v/>
      </c>
      <c r="AH145" s="45" t="str">
        <f>IF($AD145="","",COUNTIF($AG$1:$AG144,$AG145)+RANK($AG145,$AG$1:$AG$10539,0))</f>
        <v/>
      </c>
      <c r="AI145" s="10" t="str">
        <f t="shared" si="8"/>
        <v>1977-78 O-Pee-Chee NHL #110 Lanny McDonald TOR    /   $</v>
      </c>
      <c r="AJ145" s="11">
        <v>1977</v>
      </c>
      <c r="AK145" s="17">
        <v>78</v>
      </c>
      <c r="AL145" s="12" t="s">
        <v>80</v>
      </c>
      <c r="AM145" s="10">
        <v>110</v>
      </c>
      <c r="AN145" s="12" t="s">
        <v>83</v>
      </c>
      <c r="AO145" s="9" t="s">
        <v>1904</v>
      </c>
      <c r="AP145" s="9"/>
      <c r="AQ145" s="9"/>
      <c r="AR145" s="14" t="s">
        <v>2131</v>
      </c>
      <c r="AS145" s="9"/>
      <c r="AT145" s="9"/>
      <c r="AU145" s="9"/>
      <c r="AV145" s="13"/>
      <c r="AW145" s="13"/>
      <c r="AX145" s="9"/>
      <c r="AY145" s="9"/>
      <c r="AZ145" s="9"/>
      <c r="BA145" s="33"/>
      <c r="BB145" s="33"/>
      <c r="BC145" s="36"/>
      <c r="BD145" s="12" t="s">
        <v>1771</v>
      </c>
    </row>
    <row r="146" spans="1:56" s="12" customFormat="1" x14ac:dyDescent="0.2">
      <c r="A146" s="9" t="str">
        <f>IF(Search!$C$5="","",IF(COUNTA(Inventory!$AP146)=1,1,""))</f>
        <v/>
      </c>
      <c r="B146" s="9" t="str">
        <f>IF(Search!$C$4="","",IF(ISNUMBER(SEARCH(Search!$C$4,$AR146))=TRUE,1,""))</f>
        <v/>
      </c>
      <c r="C146" s="9" t="str">
        <f>IF(Search!$C$6="x",IF(COUNTA($AQ146)=1,1,"N"),IF(COUNTA($AQ146)=1,"N",""))</f>
        <v/>
      </c>
      <c r="D146" s="9" t="str">
        <f>IF(Search!$O$8="","",IF(ISNUMBER(SEARCH(Search!$O$8,$BD146))=TRUE,1,""))</f>
        <v/>
      </c>
      <c r="E146" s="9" t="str">
        <f>IF(Search!$C$7="","",IF(ISNUMBER(SEARCH(Search!$C$7,$AN146))=TRUE,1,""))</f>
        <v/>
      </c>
      <c r="F146" s="9" t="str">
        <f>IF(Search!$C$8="","",IF(ISNUMBER(SEARCH(Search!$C$8,$AO146))=TRUE,1,""))</f>
        <v/>
      </c>
      <c r="G146" s="9" t="str">
        <f>IF(Search!$F$4="","",IF(Inventory!$AJ146&lt;Search!$F$4,"",1))</f>
        <v/>
      </c>
      <c r="H146" s="9" t="str">
        <f>IF(Search!$F$5="","",IF(Inventory!$AJ146&gt;Search!$F$5,"",1))</f>
        <v/>
      </c>
      <c r="I146" s="9" t="str">
        <f>IF(Search!$F$7="","",IF(Search!$F$8="",IF(ISNUMBER(SEARCH(Search!$F$7,$AL146))=TRUE,1,""),""))</f>
        <v/>
      </c>
      <c r="J146" s="9" t="str">
        <f>IF($AL146=Search!$F$8,1,"")</f>
        <v/>
      </c>
      <c r="K146" s="9" t="str">
        <f>IF(Search!$I$4="","",IF(COUNTA($AS146)=1,IF(Search!$I$4="N","N",1),""))</f>
        <v/>
      </c>
      <c r="L146" s="9" t="str">
        <f>IF(Search!$I$5="","",IF($AS146="RC",1,""))</f>
        <v/>
      </c>
      <c r="M146" s="9" t="str">
        <f>IF(Search!$I$6="","",IF($AS146="RCP",1,""))</f>
        <v/>
      </c>
      <c r="N146" s="9" t="str">
        <f>IF(Search!$I$8="","",IF(COUNTA($AT146)=1,IF(Search!$I$8="N","N",1),""))</f>
        <v/>
      </c>
      <c r="O146" s="9" t="str">
        <f>IF(Search!$L$4="","",IF(COUNTA($AU146)=1,IF(Search!$L$4="N","N",1),""))</f>
        <v/>
      </c>
      <c r="P146" s="9" t="str">
        <f>IF(Search!$L$5="","",IF(ISNUMBER(SEARCH("Jersey",$AU146))=TRUE,IF(Search!$L$5="N","N",1),""))</f>
        <v/>
      </c>
      <c r="Q146" s="9" t="str">
        <f>IF(Search!$L$6="","",IF(ISNUMBER(SEARCH("Patch",$AU146))=TRUE,IF(Search!$L$6="N","N",1),""))</f>
        <v/>
      </c>
      <c r="R146" s="9" t="str">
        <f>IF(Search!$L$7="","",IF(ISNUMBER(SEARCH("Shield",$AU146))=TRUE,IF(Search!$L$7="N","N",1),""))</f>
        <v/>
      </c>
      <c r="S146" s="9" t="str">
        <f>IF(Search!$L$8="","",IF(ISNUMBER(SEARCH("Stick",$AU146))=TRUE,IF(Search!$L$8="N","N",1),""))</f>
        <v/>
      </c>
      <c r="T146" s="9" t="str">
        <f>IF(Search!$O$4="","",IF(COUNTA($AW146)=1,IF(Search!$O$4="N","N",1),""))</f>
        <v/>
      </c>
      <c r="U146" s="9" t="str">
        <f>IF(Search!$O$5="","",IF($AW146="","",IF($AW146&lt;Search!$O$5,"",1)))</f>
        <v/>
      </c>
      <c r="V146" s="9" t="str">
        <f>IF(Search!$O$6="","",IF($AW146="","",IF($AW146&gt;Search!$O$6,"",1)))</f>
        <v/>
      </c>
      <c r="W146" s="9" t="str">
        <f>IF(Search!$U$4="","",IF($AX146="","",1))</f>
        <v/>
      </c>
      <c r="X146" s="9" t="str">
        <f>IF(Search!$U$5="","",IF(ISNUMBER(SEARCH(Search!$U$5,$AX146))=TRUE,IF(Search!$U$5="N","N",1),""))</f>
        <v/>
      </c>
      <c r="Y146" s="9" t="str">
        <f>IF(Search!$U$6="","",IF($AY146&lt;Search!$U$6,"",1))</f>
        <v/>
      </c>
      <c r="Z146" s="9" t="str">
        <f>IF(Search!$R$4="","",IF(Inventory!$BA146&lt;Search!$R$4,"",1))</f>
        <v/>
      </c>
      <c r="AA146" s="9" t="str">
        <f>IF(Search!$R$5="","",IF($BA146&gt;Search!$R$5,"",1))</f>
        <v/>
      </c>
      <c r="AB146" s="9" t="str">
        <f>IF(Search!$R$6="","",IF($BB146&lt;Search!$R$6,"",1))</f>
        <v/>
      </c>
      <c r="AC146" s="9" t="str">
        <f>IF(Search!$R$7="","",IF($BB146&lt;Search!$R$7,"",1))</f>
        <v/>
      </c>
      <c r="AD146" s="45" t="str">
        <f>IF(COUNTIF($A146:$AC146,"n")&gt;0,"",IF(SUM($A146:$AC146)=COUNTA(Search!$C$4:$C$8,Search!$F$4:$F$8,Search!$I$4:$I$6,Search!$I$8,Search!$L$4:$L$8,Search!$O$4:$O$8,Search!$R$4:$R$7,Search!$U$4:$U$7)-COUNTIF(Search!$C$4:$U$7,"n"),1+LARGE($AD$1:AD145,1),""))</f>
        <v/>
      </c>
      <c r="AE146" s="45" t="str">
        <f t="shared" si="6"/>
        <v/>
      </c>
      <c r="AF146" s="45" t="str">
        <f>IF(AD146="","",COUNTIF($AE$1:$AE145,$AE146)+RANK($AE146,$AE$2:$AE$10540,1))</f>
        <v/>
      </c>
      <c r="AG146" s="45" t="str">
        <f t="shared" si="7"/>
        <v/>
      </c>
      <c r="AH146" s="45" t="str">
        <f>IF($AD146="","",COUNTIF($AG$1:$AG145,$AG146)+RANK($AG146,$AG$1:$AG$10539,0))</f>
        <v/>
      </c>
      <c r="AI146" s="10" t="str">
        <f t="shared" si="8"/>
        <v>1977-78 O-Pee-Chee NHL #140 Borje Salming TOR    /   $</v>
      </c>
      <c r="AJ146" s="11">
        <v>1977</v>
      </c>
      <c r="AK146" s="17">
        <v>78</v>
      </c>
      <c r="AL146" s="12" t="s">
        <v>80</v>
      </c>
      <c r="AM146" s="10">
        <v>140</v>
      </c>
      <c r="AN146" s="12" t="s">
        <v>84</v>
      </c>
      <c r="AO146" s="9" t="s">
        <v>1904</v>
      </c>
      <c r="AP146" s="9"/>
      <c r="AQ146" s="9"/>
      <c r="AR146" s="14" t="s">
        <v>2131</v>
      </c>
      <c r="AS146" s="9"/>
      <c r="AT146" s="9"/>
      <c r="AU146" s="9"/>
      <c r="AV146" s="13"/>
      <c r="AW146" s="13"/>
      <c r="AX146" s="9"/>
      <c r="AY146" s="9"/>
      <c r="AZ146" s="9"/>
      <c r="BA146" s="33"/>
      <c r="BB146" s="33"/>
      <c r="BC146" s="36"/>
      <c r="BD146" s="12" t="s">
        <v>1771</v>
      </c>
    </row>
    <row r="147" spans="1:56" s="12" customFormat="1" x14ac:dyDescent="0.2">
      <c r="A147" s="9" t="str">
        <f>IF(Search!$C$5="","",IF(COUNTA(Inventory!$AP147)=1,1,""))</f>
        <v/>
      </c>
      <c r="B147" s="9" t="str">
        <f>IF(Search!$C$4="","",IF(ISNUMBER(SEARCH(Search!$C$4,$AR147))=TRUE,1,""))</f>
        <v/>
      </c>
      <c r="C147" s="9" t="str">
        <f>IF(Search!$C$6="x",IF(COUNTA($AQ147)=1,1,"N"),IF(COUNTA($AQ147)=1,"N",""))</f>
        <v/>
      </c>
      <c r="D147" s="9" t="str">
        <f>IF(Search!$O$8="","",IF(ISNUMBER(SEARCH(Search!$O$8,$BD147))=TRUE,1,""))</f>
        <v/>
      </c>
      <c r="E147" s="9" t="str">
        <f>IF(Search!$C$7="","",IF(ISNUMBER(SEARCH(Search!$C$7,$AN147))=TRUE,1,""))</f>
        <v/>
      </c>
      <c r="F147" s="9" t="str">
        <f>IF(Search!$C$8="","",IF(ISNUMBER(SEARCH(Search!$C$8,$AO147))=TRUE,1,""))</f>
        <v/>
      </c>
      <c r="G147" s="9" t="str">
        <f>IF(Search!$F$4="","",IF(Inventory!$AJ147&lt;Search!$F$4,"",1))</f>
        <v/>
      </c>
      <c r="H147" s="9" t="str">
        <f>IF(Search!$F$5="","",IF(Inventory!$AJ147&gt;Search!$F$5,"",1))</f>
        <v/>
      </c>
      <c r="I147" s="9" t="str">
        <f>IF(Search!$F$7="","",IF(Search!$F$8="",IF(ISNUMBER(SEARCH(Search!$F$7,$AL147))=TRUE,1,""),""))</f>
        <v/>
      </c>
      <c r="J147" s="9" t="str">
        <f>IF($AL147=Search!$F$8,1,"")</f>
        <v/>
      </c>
      <c r="K147" s="9" t="str">
        <f>IF(Search!$I$4="","",IF(COUNTA($AS147)=1,IF(Search!$I$4="N","N",1),""))</f>
        <v/>
      </c>
      <c r="L147" s="9" t="str">
        <f>IF(Search!$I$5="","",IF($AS147="RC",1,""))</f>
        <v/>
      </c>
      <c r="M147" s="9" t="str">
        <f>IF(Search!$I$6="","",IF($AS147="RCP",1,""))</f>
        <v/>
      </c>
      <c r="N147" s="9" t="str">
        <f>IF(Search!$I$8="","",IF(COUNTA($AT147)=1,IF(Search!$I$8="N","N",1),""))</f>
        <v/>
      </c>
      <c r="O147" s="9" t="str">
        <f>IF(Search!$L$4="","",IF(COUNTA($AU147)=1,IF(Search!$L$4="N","N",1),""))</f>
        <v/>
      </c>
      <c r="P147" s="9" t="str">
        <f>IF(Search!$L$5="","",IF(ISNUMBER(SEARCH("Jersey",$AU147))=TRUE,IF(Search!$L$5="N","N",1),""))</f>
        <v/>
      </c>
      <c r="Q147" s="9" t="str">
        <f>IF(Search!$L$6="","",IF(ISNUMBER(SEARCH("Patch",$AU147))=TRUE,IF(Search!$L$6="N","N",1),""))</f>
        <v/>
      </c>
      <c r="R147" s="9" t="str">
        <f>IF(Search!$L$7="","",IF(ISNUMBER(SEARCH("Shield",$AU147))=TRUE,IF(Search!$L$7="N","N",1),""))</f>
        <v/>
      </c>
      <c r="S147" s="9" t="str">
        <f>IF(Search!$L$8="","",IF(ISNUMBER(SEARCH("Stick",$AU147))=TRUE,IF(Search!$L$8="N","N",1),""))</f>
        <v/>
      </c>
      <c r="T147" s="9" t="str">
        <f>IF(Search!$O$4="","",IF(COUNTA($AW147)=1,IF(Search!$O$4="N","N",1),""))</f>
        <v/>
      </c>
      <c r="U147" s="9" t="str">
        <f>IF(Search!$O$5="","",IF($AW147="","",IF($AW147&lt;Search!$O$5,"",1)))</f>
        <v/>
      </c>
      <c r="V147" s="9" t="str">
        <f>IF(Search!$O$6="","",IF($AW147="","",IF($AW147&gt;Search!$O$6,"",1)))</f>
        <v/>
      </c>
      <c r="W147" s="9" t="str">
        <f>IF(Search!$U$4="","",IF($AX147="","",1))</f>
        <v/>
      </c>
      <c r="X147" s="9" t="str">
        <f>IF(Search!$U$5="","",IF(ISNUMBER(SEARCH(Search!$U$5,$AX147))=TRUE,IF(Search!$U$5="N","N",1),""))</f>
        <v/>
      </c>
      <c r="Y147" s="9" t="str">
        <f>IF(Search!$U$6="","",IF($AY147&lt;Search!$U$6,"",1))</f>
        <v/>
      </c>
      <c r="Z147" s="9" t="str">
        <f>IF(Search!$R$4="","",IF(Inventory!$BA147&lt;Search!$R$4,"",1))</f>
        <v/>
      </c>
      <c r="AA147" s="9" t="str">
        <f>IF(Search!$R$5="","",IF($BA147&gt;Search!$R$5,"",1))</f>
        <v/>
      </c>
      <c r="AB147" s="9" t="str">
        <f>IF(Search!$R$6="","",IF($BB147&lt;Search!$R$6,"",1))</f>
        <v/>
      </c>
      <c r="AC147" s="9" t="str">
        <f>IF(Search!$R$7="","",IF($BB147&lt;Search!$R$7,"",1))</f>
        <v/>
      </c>
      <c r="AD147" s="45" t="str">
        <f>IF(COUNTIF($A147:$AC147,"n")&gt;0,"",IF(SUM($A147:$AC147)=COUNTA(Search!$C$4:$C$8,Search!$F$4:$F$8,Search!$I$4:$I$6,Search!$I$8,Search!$L$4:$L$8,Search!$O$4:$O$8,Search!$R$4:$R$7,Search!$U$4:$U$7)-COUNTIF(Search!$C$4:$U$7,"n"),1+LARGE($AD$1:AD146,1),""))</f>
        <v/>
      </c>
      <c r="AE147" s="45" t="str">
        <f t="shared" si="6"/>
        <v/>
      </c>
      <c r="AF147" s="45" t="str">
        <f>IF(AD147="","",COUNTIF($AE$1:$AE146,$AE147)+RANK($AE147,$AE$2:$AE$10540,1))</f>
        <v/>
      </c>
      <c r="AG147" s="45" t="str">
        <f t="shared" si="7"/>
        <v/>
      </c>
      <c r="AH147" s="45" t="str">
        <f>IF($AD147="","",COUNTIF($AG$1:$AG146,$AG147)+RANK($AG147,$AG$1:$AG$10539,0))</f>
        <v/>
      </c>
      <c r="AI147" s="10" t="str">
        <f t="shared" si="8"/>
        <v>1977-78 O-Pee-Chee NHL #186 Ian Turnbull TOR    /   $</v>
      </c>
      <c r="AJ147" s="11">
        <v>1977</v>
      </c>
      <c r="AK147" s="17">
        <v>78</v>
      </c>
      <c r="AL147" s="12" t="s">
        <v>80</v>
      </c>
      <c r="AM147" s="10">
        <v>186</v>
      </c>
      <c r="AN147" s="12" t="s">
        <v>96</v>
      </c>
      <c r="AO147" s="9" t="s">
        <v>1904</v>
      </c>
      <c r="AP147" s="9"/>
      <c r="AQ147" s="9"/>
      <c r="AR147" s="14" t="s">
        <v>2131</v>
      </c>
      <c r="AS147" s="9"/>
      <c r="AT147" s="9"/>
      <c r="AU147" s="9"/>
      <c r="AV147" s="13"/>
      <c r="AW147" s="13"/>
      <c r="AX147" s="9"/>
      <c r="AY147" s="9"/>
      <c r="AZ147" s="9"/>
      <c r="BA147" s="33"/>
      <c r="BB147" s="33"/>
      <c r="BC147" s="36"/>
      <c r="BD147" s="12" t="s">
        <v>1771</v>
      </c>
    </row>
    <row r="148" spans="1:56" s="12" customFormat="1" x14ac:dyDescent="0.2">
      <c r="A148" s="9" t="str">
        <f>IF(Search!$C$5="","",IF(COUNTA(Inventory!$AP148)=1,1,""))</f>
        <v/>
      </c>
      <c r="B148" s="9" t="str">
        <f>IF(Search!$C$4="","",IF(ISNUMBER(SEARCH(Search!$C$4,$AR148))=TRUE,1,""))</f>
        <v/>
      </c>
      <c r="C148" s="9" t="str">
        <f>IF(Search!$C$6="x",IF(COUNTA($AQ148)=1,1,"N"),IF(COUNTA($AQ148)=1,"N",""))</f>
        <v/>
      </c>
      <c r="D148" s="9" t="str">
        <f>IF(Search!$O$8="","",IF(ISNUMBER(SEARCH(Search!$O$8,$BD148))=TRUE,1,""))</f>
        <v/>
      </c>
      <c r="E148" s="9" t="str">
        <f>IF(Search!$C$7="","",IF(ISNUMBER(SEARCH(Search!$C$7,$AN148))=TRUE,1,""))</f>
        <v/>
      </c>
      <c r="F148" s="9" t="str">
        <f>IF(Search!$C$8="","",IF(ISNUMBER(SEARCH(Search!$C$8,$AO148))=TRUE,1,""))</f>
        <v/>
      </c>
      <c r="G148" s="9" t="str">
        <f>IF(Search!$F$4="","",IF(Inventory!$AJ148&lt;Search!$F$4,"",1))</f>
        <v/>
      </c>
      <c r="H148" s="9" t="str">
        <f>IF(Search!$F$5="","",IF(Inventory!$AJ148&gt;Search!$F$5,"",1))</f>
        <v/>
      </c>
      <c r="I148" s="9" t="str">
        <f>IF(Search!$F$7="","",IF(Search!$F$8="",IF(ISNUMBER(SEARCH(Search!$F$7,$AL148))=TRUE,1,""),""))</f>
        <v/>
      </c>
      <c r="J148" s="9" t="str">
        <f>IF($AL148=Search!$F$8,1,"")</f>
        <v/>
      </c>
      <c r="K148" s="9" t="str">
        <f>IF(Search!$I$4="","",IF(COUNTA($AS148)=1,IF(Search!$I$4="N","N",1),""))</f>
        <v/>
      </c>
      <c r="L148" s="9" t="str">
        <f>IF(Search!$I$5="","",IF($AS148="RC",1,""))</f>
        <v/>
      </c>
      <c r="M148" s="9" t="str">
        <f>IF(Search!$I$6="","",IF($AS148="RCP",1,""))</f>
        <v/>
      </c>
      <c r="N148" s="9" t="str">
        <f>IF(Search!$I$8="","",IF(COUNTA($AT148)=1,IF(Search!$I$8="N","N",1),""))</f>
        <v/>
      </c>
      <c r="O148" s="9" t="str">
        <f>IF(Search!$L$4="","",IF(COUNTA($AU148)=1,IF(Search!$L$4="N","N",1),""))</f>
        <v/>
      </c>
      <c r="P148" s="9" t="str">
        <f>IF(Search!$L$5="","",IF(ISNUMBER(SEARCH("Jersey",$AU148))=TRUE,IF(Search!$L$5="N","N",1),""))</f>
        <v/>
      </c>
      <c r="Q148" s="9" t="str">
        <f>IF(Search!$L$6="","",IF(ISNUMBER(SEARCH("Patch",$AU148))=TRUE,IF(Search!$L$6="N","N",1),""))</f>
        <v/>
      </c>
      <c r="R148" s="9" t="str">
        <f>IF(Search!$L$7="","",IF(ISNUMBER(SEARCH("Shield",$AU148))=TRUE,IF(Search!$L$7="N","N",1),""))</f>
        <v/>
      </c>
      <c r="S148" s="9" t="str">
        <f>IF(Search!$L$8="","",IF(ISNUMBER(SEARCH("Stick",$AU148))=TRUE,IF(Search!$L$8="N","N",1),""))</f>
        <v/>
      </c>
      <c r="T148" s="9" t="str">
        <f>IF(Search!$O$4="","",IF(COUNTA($AW148)=1,IF(Search!$O$4="N","N",1),""))</f>
        <v/>
      </c>
      <c r="U148" s="9" t="str">
        <f>IF(Search!$O$5="","",IF($AW148="","",IF($AW148&lt;Search!$O$5,"",1)))</f>
        <v/>
      </c>
      <c r="V148" s="9" t="str">
        <f>IF(Search!$O$6="","",IF($AW148="","",IF($AW148&gt;Search!$O$6,"",1)))</f>
        <v/>
      </c>
      <c r="W148" s="9" t="str">
        <f>IF(Search!$U$4="","",IF($AX148="","",1))</f>
        <v/>
      </c>
      <c r="X148" s="9" t="str">
        <f>IF(Search!$U$5="","",IF(ISNUMBER(SEARCH(Search!$U$5,$AX148))=TRUE,IF(Search!$U$5="N","N",1),""))</f>
        <v/>
      </c>
      <c r="Y148" s="9" t="str">
        <f>IF(Search!$U$6="","",IF($AY148&lt;Search!$U$6,"",1))</f>
        <v/>
      </c>
      <c r="Z148" s="9" t="str">
        <f>IF(Search!$R$4="","",IF(Inventory!$BA148&lt;Search!$R$4,"",1))</f>
        <v/>
      </c>
      <c r="AA148" s="9" t="str">
        <f>IF(Search!$R$5="","",IF($BA148&gt;Search!$R$5,"",1))</f>
        <v/>
      </c>
      <c r="AB148" s="9" t="str">
        <f>IF(Search!$R$6="","",IF($BB148&lt;Search!$R$6,"",1))</f>
        <v/>
      </c>
      <c r="AC148" s="9" t="str">
        <f>IF(Search!$R$7="","",IF($BB148&lt;Search!$R$7,"",1))</f>
        <v/>
      </c>
      <c r="AD148" s="45" t="str">
        <f>IF(COUNTIF($A148:$AC148,"n")&gt;0,"",IF(SUM($A148:$AC148)=COUNTA(Search!$C$4:$C$8,Search!$F$4:$F$8,Search!$I$4:$I$6,Search!$I$8,Search!$L$4:$L$8,Search!$O$4:$O$8,Search!$R$4:$R$7,Search!$U$4:$U$7)-COUNTIF(Search!$C$4:$U$7,"n"),1+LARGE($AD$1:AD147,1),""))</f>
        <v/>
      </c>
      <c r="AE148" s="45" t="str">
        <f t="shared" si="6"/>
        <v/>
      </c>
      <c r="AF148" s="45" t="str">
        <f>IF(AD148="","",COUNTIF($AE$1:$AE147,$AE148)+RANK($AE148,$AE$2:$AE$10540,1))</f>
        <v/>
      </c>
      <c r="AG148" s="45" t="str">
        <f t="shared" si="7"/>
        <v/>
      </c>
      <c r="AH148" s="45" t="str">
        <f>IF($AD148="","",COUNTIF($AG$1:$AG147,$AG148)+RANK($AG148,$AG$1:$AG$10539,0))</f>
        <v/>
      </c>
      <c r="AI148" s="10" t="str">
        <f t="shared" si="8"/>
        <v>1977-78 O-Pee-Chee NHL #215 Ian Turnbull TOR    /   $</v>
      </c>
      <c r="AJ148" s="11">
        <v>1977</v>
      </c>
      <c r="AK148" s="17">
        <v>78</v>
      </c>
      <c r="AL148" s="12" t="s">
        <v>80</v>
      </c>
      <c r="AM148" s="10">
        <v>215</v>
      </c>
      <c r="AN148" s="12" t="s">
        <v>96</v>
      </c>
      <c r="AO148" s="9" t="s">
        <v>1904</v>
      </c>
      <c r="AP148" s="9"/>
      <c r="AQ148" s="9"/>
      <c r="AR148" s="14" t="s">
        <v>2131</v>
      </c>
      <c r="AS148" s="9"/>
      <c r="AT148" s="9"/>
      <c r="AU148" s="9"/>
      <c r="AV148" s="13"/>
      <c r="AW148" s="13"/>
      <c r="AX148" s="9"/>
      <c r="AY148" s="9"/>
      <c r="AZ148" s="9"/>
      <c r="BA148" s="33"/>
      <c r="BB148" s="33"/>
      <c r="BC148" s="36"/>
      <c r="BD148" s="12" t="s">
        <v>1771</v>
      </c>
    </row>
    <row r="149" spans="1:56" s="12" customFormat="1" x14ac:dyDescent="0.2">
      <c r="A149" s="9" t="str">
        <f>IF(Search!$C$5="","",IF(COUNTA(Inventory!$AP149)=1,1,""))</f>
        <v/>
      </c>
      <c r="B149" s="9" t="str">
        <f>IF(Search!$C$4="","",IF(ISNUMBER(SEARCH(Search!$C$4,$AR149))=TRUE,1,""))</f>
        <v/>
      </c>
      <c r="C149" s="9" t="str">
        <f>IF(Search!$C$6="x",IF(COUNTA($AQ149)=1,1,"N"),IF(COUNTA($AQ149)=1,"N",""))</f>
        <v/>
      </c>
      <c r="D149" s="9" t="str">
        <f>IF(Search!$O$8="","",IF(ISNUMBER(SEARCH(Search!$O$8,$BD149))=TRUE,1,""))</f>
        <v/>
      </c>
      <c r="E149" s="9" t="str">
        <f>IF(Search!$C$7="","",IF(ISNUMBER(SEARCH(Search!$C$7,$AN149))=TRUE,1,""))</f>
        <v/>
      </c>
      <c r="F149" s="9" t="str">
        <f>IF(Search!$C$8="","",IF(ISNUMBER(SEARCH(Search!$C$8,$AO149))=TRUE,1,""))</f>
        <v/>
      </c>
      <c r="G149" s="9" t="str">
        <f>IF(Search!$F$4="","",IF(Inventory!$AJ149&lt;Search!$F$4,"",1))</f>
        <v/>
      </c>
      <c r="H149" s="9" t="str">
        <f>IF(Search!$F$5="","",IF(Inventory!$AJ149&gt;Search!$F$5,"",1))</f>
        <v/>
      </c>
      <c r="I149" s="9" t="str">
        <f>IF(Search!$F$7="","",IF(Search!$F$8="",IF(ISNUMBER(SEARCH(Search!$F$7,$AL149))=TRUE,1,""),""))</f>
        <v/>
      </c>
      <c r="J149" s="9" t="str">
        <f>IF($AL149=Search!$F$8,1,"")</f>
        <v/>
      </c>
      <c r="K149" s="9" t="str">
        <f>IF(Search!$I$4="","",IF(COUNTA($AS149)=1,IF(Search!$I$4="N","N",1),""))</f>
        <v/>
      </c>
      <c r="L149" s="9" t="str">
        <f>IF(Search!$I$5="","",IF($AS149="RC",1,""))</f>
        <v/>
      </c>
      <c r="M149" s="9" t="str">
        <f>IF(Search!$I$6="","",IF($AS149="RCP",1,""))</f>
        <v/>
      </c>
      <c r="N149" s="9" t="str">
        <f>IF(Search!$I$8="","",IF(COUNTA($AT149)=1,IF(Search!$I$8="N","N",1),""))</f>
        <v/>
      </c>
      <c r="O149" s="9" t="str">
        <f>IF(Search!$L$4="","",IF(COUNTA($AU149)=1,IF(Search!$L$4="N","N",1),""))</f>
        <v/>
      </c>
      <c r="P149" s="9" t="str">
        <f>IF(Search!$L$5="","",IF(ISNUMBER(SEARCH("Jersey",$AU149))=TRUE,IF(Search!$L$5="N","N",1),""))</f>
        <v/>
      </c>
      <c r="Q149" s="9" t="str">
        <f>IF(Search!$L$6="","",IF(ISNUMBER(SEARCH("Patch",$AU149))=TRUE,IF(Search!$L$6="N","N",1),""))</f>
        <v/>
      </c>
      <c r="R149" s="9" t="str">
        <f>IF(Search!$L$7="","",IF(ISNUMBER(SEARCH("Shield",$AU149))=TRUE,IF(Search!$L$7="N","N",1),""))</f>
        <v/>
      </c>
      <c r="S149" s="9" t="str">
        <f>IF(Search!$L$8="","",IF(ISNUMBER(SEARCH("Stick",$AU149))=TRUE,IF(Search!$L$8="N","N",1),""))</f>
        <v/>
      </c>
      <c r="T149" s="9" t="str">
        <f>IF(Search!$O$4="","",IF(COUNTA($AW149)=1,IF(Search!$O$4="N","N",1),""))</f>
        <v/>
      </c>
      <c r="U149" s="9" t="str">
        <f>IF(Search!$O$5="","",IF($AW149="","",IF($AW149&lt;Search!$O$5,"",1)))</f>
        <v/>
      </c>
      <c r="V149" s="9" t="str">
        <f>IF(Search!$O$6="","",IF($AW149="","",IF($AW149&gt;Search!$O$6,"",1)))</f>
        <v/>
      </c>
      <c r="W149" s="9" t="str">
        <f>IF(Search!$U$4="","",IF($AX149="","",1))</f>
        <v/>
      </c>
      <c r="X149" s="9" t="str">
        <f>IF(Search!$U$5="","",IF(ISNUMBER(SEARCH(Search!$U$5,$AX149))=TRUE,IF(Search!$U$5="N","N",1),""))</f>
        <v/>
      </c>
      <c r="Y149" s="9" t="str">
        <f>IF(Search!$U$6="","",IF($AY149&lt;Search!$U$6,"",1))</f>
        <v/>
      </c>
      <c r="Z149" s="9" t="str">
        <f>IF(Search!$R$4="","",IF(Inventory!$BA149&lt;Search!$R$4,"",1))</f>
        <v/>
      </c>
      <c r="AA149" s="9" t="str">
        <f>IF(Search!$R$5="","",IF($BA149&gt;Search!$R$5,"",1))</f>
        <v/>
      </c>
      <c r="AB149" s="9" t="str">
        <f>IF(Search!$R$6="","",IF($BB149&lt;Search!$R$6,"",1))</f>
        <v/>
      </c>
      <c r="AC149" s="9" t="str">
        <f>IF(Search!$R$7="","",IF($BB149&lt;Search!$R$7,"",1))</f>
        <v/>
      </c>
      <c r="AD149" s="45" t="str">
        <f>IF(COUNTIF($A149:$AC149,"n")&gt;0,"",IF(SUM($A149:$AC149)=COUNTA(Search!$C$4:$C$8,Search!$F$4:$F$8,Search!$I$4:$I$6,Search!$I$8,Search!$L$4:$L$8,Search!$O$4:$O$8,Search!$R$4:$R$7,Search!$U$4:$U$7)-COUNTIF(Search!$C$4:$U$7,"n"),1+LARGE($AD$1:AD148,1),""))</f>
        <v/>
      </c>
      <c r="AE149" s="45" t="str">
        <f t="shared" si="6"/>
        <v/>
      </c>
      <c r="AF149" s="45" t="str">
        <f>IF(AD149="","",COUNTIF($AE$1:$AE148,$AE149)+RANK($AE149,$AE$2:$AE$10540,1))</f>
        <v/>
      </c>
      <c r="AG149" s="45" t="str">
        <f t="shared" si="7"/>
        <v/>
      </c>
      <c r="AH149" s="45" t="str">
        <f>IF($AD149="","",COUNTIF($AG$1:$AG148,$AG149)+RANK($AG149,$AG$1:$AG$10539,0))</f>
        <v/>
      </c>
      <c r="AI149" s="10" t="str">
        <f t="shared" si="8"/>
        <v>1977-78 O-Pee-Chee NHL #266 George Ferguson TOR    /   $</v>
      </c>
      <c r="AJ149" s="11">
        <v>1977</v>
      </c>
      <c r="AK149" s="17">
        <v>78</v>
      </c>
      <c r="AL149" s="12" t="s">
        <v>80</v>
      </c>
      <c r="AM149" s="10">
        <v>266</v>
      </c>
      <c r="AN149" s="12" t="s">
        <v>100</v>
      </c>
      <c r="AO149" s="9" t="s">
        <v>1904</v>
      </c>
      <c r="AP149" s="9"/>
      <c r="AQ149" s="9"/>
      <c r="AR149" s="14" t="s">
        <v>2131</v>
      </c>
      <c r="AS149" s="9"/>
      <c r="AT149" s="9"/>
      <c r="AU149" s="9"/>
      <c r="AV149" s="13"/>
      <c r="AW149" s="13"/>
      <c r="AX149" s="9"/>
      <c r="AY149" s="9"/>
      <c r="AZ149" s="9"/>
      <c r="BA149" s="33"/>
      <c r="BB149" s="33"/>
      <c r="BC149" s="36"/>
      <c r="BD149" s="12" t="s">
        <v>1771</v>
      </c>
    </row>
    <row r="150" spans="1:56" s="12" customFormat="1" x14ac:dyDescent="0.2">
      <c r="A150" s="9" t="str">
        <f>IF(Search!$C$5="","",IF(COUNTA(Inventory!$AP150)=1,1,""))</f>
        <v/>
      </c>
      <c r="B150" s="9" t="str">
        <f>IF(Search!$C$4="","",IF(ISNUMBER(SEARCH(Search!$C$4,$AR150))=TRUE,1,""))</f>
        <v/>
      </c>
      <c r="C150" s="9" t="str">
        <f>IF(Search!$C$6="x",IF(COUNTA($AQ150)=1,1,"N"),IF(COUNTA($AQ150)=1,"N",""))</f>
        <v/>
      </c>
      <c r="D150" s="9" t="str">
        <f>IF(Search!$O$8="","",IF(ISNUMBER(SEARCH(Search!$O$8,$BD150))=TRUE,1,""))</f>
        <v/>
      </c>
      <c r="E150" s="9" t="str">
        <f>IF(Search!$C$7="","",IF(ISNUMBER(SEARCH(Search!$C$7,$AN150))=TRUE,1,""))</f>
        <v/>
      </c>
      <c r="F150" s="9" t="str">
        <f>IF(Search!$C$8="","",IF(ISNUMBER(SEARCH(Search!$C$8,$AO150))=TRUE,1,""))</f>
        <v/>
      </c>
      <c r="G150" s="9" t="str">
        <f>IF(Search!$F$4="","",IF(Inventory!$AJ150&lt;Search!$F$4,"",1))</f>
        <v/>
      </c>
      <c r="H150" s="9" t="str">
        <f>IF(Search!$F$5="","",IF(Inventory!$AJ150&gt;Search!$F$5,"",1))</f>
        <v/>
      </c>
      <c r="I150" s="9" t="str">
        <f>IF(Search!$F$7="","",IF(Search!$F$8="",IF(ISNUMBER(SEARCH(Search!$F$7,$AL150))=TRUE,1,""),""))</f>
        <v/>
      </c>
      <c r="J150" s="9" t="str">
        <f>IF($AL150=Search!$F$8,1,"")</f>
        <v/>
      </c>
      <c r="K150" s="9" t="str">
        <f>IF(Search!$I$4="","",IF(COUNTA($AS150)=1,IF(Search!$I$4="N","N",1),""))</f>
        <v/>
      </c>
      <c r="L150" s="9" t="str">
        <f>IF(Search!$I$5="","",IF($AS150="RC",1,""))</f>
        <v/>
      </c>
      <c r="M150" s="9" t="str">
        <f>IF(Search!$I$6="","",IF($AS150="RCP",1,""))</f>
        <v/>
      </c>
      <c r="N150" s="9" t="str">
        <f>IF(Search!$I$8="","",IF(COUNTA($AT150)=1,IF(Search!$I$8="N","N",1),""))</f>
        <v/>
      </c>
      <c r="O150" s="9" t="str">
        <f>IF(Search!$L$4="","",IF(COUNTA($AU150)=1,IF(Search!$L$4="N","N",1),""))</f>
        <v/>
      </c>
      <c r="P150" s="9" t="str">
        <f>IF(Search!$L$5="","",IF(ISNUMBER(SEARCH("Jersey",$AU150))=TRUE,IF(Search!$L$5="N","N",1),""))</f>
        <v/>
      </c>
      <c r="Q150" s="9" t="str">
        <f>IF(Search!$L$6="","",IF(ISNUMBER(SEARCH("Patch",$AU150))=TRUE,IF(Search!$L$6="N","N",1),""))</f>
        <v/>
      </c>
      <c r="R150" s="9" t="str">
        <f>IF(Search!$L$7="","",IF(ISNUMBER(SEARCH("Shield",$AU150))=TRUE,IF(Search!$L$7="N","N",1),""))</f>
        <v/>
      </c>
      <c r="S150" s="9" t="str">
        <f>IF(Search!$L$8="","",IF(ISNUMBER(SEARCH("Stick",$AU150))=TRUE,IF(Search!$L$8="N","N",1),""))</f>
        <v/>
      </c>
      <c r="T150" s="9" t="str">
        <f>IF(Search!$O$4="","",IF(COUNTA($AW150)=1,IF(Search!$O$4="N","N",1),""))</f>
        <v/>
      </c>
      <c r="U150" s="9" t="str">
        <f>IF(Search!$O$5="","",IF($AW150="","",IF($AW150&lt;Search!$O$5,"",1)))</f>
        <v/>
      </c>
      <c r="V150" s="9" t="str">
        <f>IF(Search!$O$6="","",IF($AW150="","",IF($AW150&gt;Search!$O$6,"",1)))</f>
        <v/>
      </c>
      <c r="W150" s="9" t="str">
        <f>IF(Search!$U$4="","",IF($AX150="","",1))</f>
        <v/>
      </c>
      <c r="X150" s="9" t="str">
        <f>IF(Search!$U$5="","",IF(ISNUMBER(SEARCH(Search!$U$5,$AX150))=TRUE,IF(Search!$U$5="N","N",1),""))</f>
        <v/>
      </c>
      <c r="Y150" s="9" t="str">
        <f>IF(Search!$U$6="","",IF($AY150&lt;Search!$U$6,"",1))</f>
        <v/>
      </c>
      <c r="Z150" s="9" t="str">
        <f>IF(Search!$R$4="","",IF(Inventory!$BA150&lt;Search!$R$4,"",1))</f>
        <v/>
      </c>
      <c r="AA150" s="9" t="str">
        <f>IF(Search!$R$5="","",IF($BA150&gt;Search!$R$5,"",1))</f>
        <v/>
      </c>
      <c r="AB150" s="9" t="str">
        <f>IF(Search!$R$6="","",IF($BB150&lt;Search!$R$6,"",1))</f>
        <v/>
      </c>
      <c r="AC150" s="9" t="str">
        <f>IF(Search!$R$7="","",IF($BB150&lt;Search!$R$7,"",1))</f>
        <v/>
      </c>
      <c r="AD150" s="45" t="str">
        <f>IF(COUNTIF($A150:$AC150,"n")&gt;0,"",IF(SUM($A150:$AC150)=COUNTA(Search!$C$4:$C$8,Search!$F$4:$F$8,Search!$I$4:$I$6,Search!$I$8,Search!$L$4:$L$8,Search!$O$4:$O$8,Search!$R$4:$R$7,Search!$U$4:$U$7)-COUNTIF(Search!$C$4:$U$7,"n"),1+LARGE($AD$1:AD149,1),""))</f>
        <v/>
      </c>
      <c r="AE150" s="45" t="str">
        <f t="shared" si="6"/>
        <v/>
      </c>
      <c r="AF150" s="45" t="str">
        <f>IF(AD150="","",COUNTIF($AE$1:$AE149,$AE150)+RANK($AE150,$AE$2:$AE$10540,1))</f>
        <v/>
      </c>
      <c r="AG150" s="45" t="str">
        <f t="shared" si="7"/>
        <v/>
      </c>
      <c r="AH150" s="45" t="str">
        <f>IF($AD150="","",COUNTIF($AG$1:$AG149,$AG150)+RANK($AG150,$AG$1:$AG$10539,0))</f>
        <v/>
      </c>
      <c r="AI150" s="10" t="str">
        <f t="shared" si="8"/>
        <v>1977-78 O-Pee-Chee NHL #275 Brian Glennie TOR    /   $</v>
      </c>
      <c r="AJ150" s="11">
        <v>1977</v>
      </c>
      <c r="AK150" s="17">
        <v>78</v>
      </c>
      <c r="AL150" s="12" t="s">
        <v>80</v>
      </c>
      <c r="AM150" s="10">
        <v>275</v>
      </c>
      <c r="AN150" s="12" t="s">
        <v>62</v>
      </c>
      <c r="AO150" s="9" t="s">
        <v>1904</v>
      </c>
      <c r="AP150" s="9"/>
      <c r="AQ150" s="9"/>
      <c r="AR150" s="14" t="s">
        <v>2131</v>
      </c>
      <c r="AS150" s="9"/>
      <c r="AT150" s="9"/>
      <c r="AU150" s="9"/>
      <c r="AV150" s="13"/>
      <c r="AW150" s="13"/>
      <c r="AX150" s="9"/>
      <c r="AY150" s="9"/>
      <c r="AZ150" s="9"/>
      <c r="BA150" s="33"/>
      <c r="BB150" s="33"/>
      <c r="BC150" s="36"/>
      <c r="BD150" s="12" t="s">
        <v>1771</v>
      </c>
    </row>
    <row r="151" spans="1:56" s="12" customFormat="1" x14ac:dyDescent="0.2">
      <c r="A151" s="9" t="str">
        <f>IF(Search!$C$5="","",IF(COUNTA(Inventory!$AP151)=1,1,""))</f>
        <v/>
      </c>
      <c r="B151" s="9" t="str">
        <f>IF(Search!$C$4="","",IF(ISNUMBER(SEARCH(Search!$C$4,$AR151))=TRUE,1,""))</f>
        <v/>
      </c>
      <c r="C151" s="9" t="str">
        <f>IF(Search!$C$6="x",IF(COUNTA($AQ151)=1,1,"N"),IF(COUNTA($AQ151)=1,"N",""))</f>
        <v/>
      </c>
      <c r="D151" s="9" t="str">
        <f>IF(Search!$O$8="","",IF(ISNUMBER(SEARCH(Search!$O$8,$BD151))=TRUE,1,""))</f>
        <v/>
      </c>
      <c r="E151" s="9" t="str">
        <f>IF(Search!$C$7="","",IF(ISNUMBER(SEARCH(Search!$C$7,$AN151))=TRUE,1,""))</f>
        <v/>
      </c>
      <c r="F151" s="9" t="str">
        <f>IF(Search!$C$8="","",IF(ISNUMBER(SEARCH(Search!$C$8,$AO151))=TRUE,1,""))</f>
        <v/>
      </c>
      <c r="G151" s="9" t="str">
        <f>IF(Search!$F$4="","",IF(Inventory!$AJ151&lt;Search!$F$4,"",1))</f>
        <v/>
      </c>
      <c r="H151" s="9" t="str">
        <f>IF(Search!$F$5="","",IF(Inventory!$AJ151&gt;Search!$F$5,"",1))</f>
        <v/>
      </c>
      <c r="I151" s="9" t="str">
        <f>IF(Search!$F$7="","",IF(Search!$F$8="",IF(ISNUMBER(SEARCH(Search!$F$7,$AL151))=TRUE,1,""),""))</f>
        <v/>
      </c>
      <c r="J151" s="9" t="str">
        <f>IF($AL151=Search!$F$8,1,"")</f>
        <v/>
      </c>
      <c r="K151" s="9" t="str">
        <f>IF(Search!$I$4="","",IF(COUNTA($AS151)=1,IF(Search!$I$4="N","N",1),""))</f>
        <v/>
      </c>
      <c r="L151" s="9" t="str">
        <f>IF(Search!$I$5="","",IF($AS151="RC",1,""))</f>
        <v/>
      </c>
      <c r="M151" s="9" t="str">
        <f>IF(Search!$I$6="","",IF($AS151="RCP",1,""))</f>
        <v/>
      </c>
      <c r="N151" s="9" t="str">
        <f>IF(Search!$I$8="","",IF(COUNTA($AT151)=1,IF(Search!$I$8="N","N",1),""))</f>
        <v/>
      </c>
      <c r="O151" s="9" t="str">
        <f>IF(Search!$L$4="","",IF(COUNTA($AU151)=1,IF(Search!$L$4="N","N",1),""))</f>
        <v/>
      </c>
      <c r="P151" s="9" t="str">
        <f>IF(Search!$L$5="","",IF(ISNUMBER(SEARCH("Jersey",$AU151))=TRUE,IF(Search!$L$5="N","N",1),""))</f>
        <v/>
      </c>
      <c r="Q151" s="9" t="str">
        <f>IF(Search!$L$6="","",IF(ISNUMBER(SEARCH("Patch",$AU151))=TRUE,IF(Search!$L$6="N","N",1),""))</f>
        <v/>
      </c>
      <c r="R151" s="9" t="str">
        <f>IF(Search!$L$7="","",IF(ISNUMBER(SEARCH("Shield",$AU151))=TRUE,IF(Search!$L$7="N","N",1),""))</f>
        <v/>
      </c>
      <c r="S151" s="9" t="str">
        <f>IF(Search!$L$8="","",IF(ISNUMBER(SEARCH("Stick",$AU151))=TRUE,IF(Search!$L$8="N","N",1),""))</f>
        <v/>
      </c>
      <c r="T151" s="9" t="str">
        <f>IF(Search!$O$4="","",IF(COUNTA($AW151)=1,IF(Search!$O$4="N","N",1),""))</f>
        <v/>
      </c>
      <c r="U151" s="9" t="str">
        <f>IF(Search!$O$5="","",IF($AW151="","",IF($AW151&lt;Search!$O$5,"",1)))</f>
        <v/>
      </c>
      <c r="V151" s="9" t="str">
        <f>IF(Search!$O$6="","",IF($AW151="","",IF($AW151&gt;Search!$O$6,"",1)))</f>
        <v/>
      </c>
      <c r="W151" s="9" t="str">
        <f>IF(Search!$U$4="","",IF($AX151="","",1))</f>
        <v/>
      </c>
      <c r="X151" s="9" t="str">
        <f>IF(Search!$U$5="","",IF(ISNUMBER(SEARCH(Search!$U$5,$AX151))=TRUE,IF(Search!$U$5="N","N",1),""))</f>
        <v/>
      </c>
      <c r="Y151" s="9" t="str">
        <f>IF(Search!$U$6="","",IF($AY151&lt;Search!$U$6,"",1))</f>
        <v/>
      </c>
      <c r="Z151" s="9" t="str">
        <f>IF(Search!$R$4="","",IF(Inventory!$BA151&lt;Search!$R$4,"",1))</f>
        <v/>
      </c>
      <c r="AA151" s="9" t="str">
        <f>IF(Search!$R$5="","",IF($BA151&gt;Search!$R$5,"",1))</f>
        <v/>
      </c>
      <c r="AB151" s="9" t="str">
        <f>IF(Search!$R$6="","",IF($BB151&lt;Search!$R$6,"",1))</f>
        <v/>
      </c>
      <c r="AC151" s="9" t="str">
        <f>IF(Search!$R$7="","",IF($BB151&lt;Search!$R$7,"",1))</f>
        <v/>
      </c>
      <c r="AD151" s="45" t="str">
        <f>IF(COUNTIF($A151:$AC151,"n")&gt;0,"",IF(SUM($A151:$AC151)=COUNTA(Search!$C$4:$C$8,Search!$F$4:$F$8,Search!$I$4:$I$6,Search!$I$8,Search!$L$4:$L$8,Search!$O$4:$O$8,Search!$R$4:$R$7,Search!$U$4:$U$7)-COUNTIF(Search!$C$4:$U$7,"n"),1+LARGE($AD$1:AD150,1),""))</f>
        <v/>
      </c>
      <c r="AE151" s="45" t="str">
        <f t="shared" si="6"/>
        <v/>
      </c>
      <c r="AF151" s="45" t="str">
        <f>IF(AD151="","",COUNTIF($AE$1:$AE150,$AE151)+RANK($AE151,$AE$2:$AE$10540,1))</f>
        <v/>
      </c>
      <c r="AG151" s="45" t="str">
        <f t="shared" si="7"/>
        <v/>
      </c>
      <c r="AH151" s="45" t="str">
        <f>IF($AD151="","",COUNTIF($AG$1:$AG150,$AG151)+RANK($AG151,$AG$1:$AG$10539,0))</f>
        <v/>
      </c>
      <c r="AI151" s="10" t="str">
        <f t="shared" si="8"/>
        <v>1977-78 O-Pee-Chee NHL #284 Pat Boutette TOR    /   $</v>
      </c>
      <c r="AJ151" s="11">
        <v>1977</v>
      </c>
      <c r="AK151" s="17">
        <v>78</v>
      </c>
      <c r="AL151" s="12" t="s">
        <v>80</v>
      </c>
      <c r="AM151" s="10">
        <v>284</v>
      </c>
      <c r="AN151" s="12" t="s">
        <v>103</v>
      </c>
      <c r="AO151" s="9" t="s">
        <v>1904</v>
      </c>
      <c r="AP151" s="9"/>
      <c r="AQ151" s="9"/>
      <c r="AR151" s="14" t="s">
        <v>2131</v>
      </c>
      <c r="AS151" s="9"/>
      <c r="AT151" s="9"/>
      <c r="AU151" s="9"/>
      <c r="AV151" s="13"/>
      <c r="AW151" s="13"/>
      <c r="AX151" s="9"/>
      <c r="AY151" s="9"/>
      <c r="AZ151" s="9"/>
      <c r="BA151" s="33"/>
      <c r="BB151" s="33"/>
      <c r="BC151" s="36"/>
      <c r="BD151" s="12" t="s">
        <v>1771</v>
      </c>
    </row>
    <row r="152" spans="1:56" s="12" customFormat="1" x14ac:dyDescent="0.2">
      <c r="A152" s="9" t="str">
        <f>IF(Search!$C$5="","",IF(COUNTA(Inventory!$AP152)=1,1,""))</f>
        <v/>
      </c>
      <c r="B152" s="9" t="str">
        <f>IF(Search!$C$4="","",IF(ISNUMBER(SEARCH(Search!$C$4,$AR152))=TRUE,1,""))</f>
        <v/>
      </c>
      <c r="C152" s="9" t="str">
        <f>IF(Search!$C$6="x",IF(COUNTA($AQ152)=1,1,"N"),IF(COUNTA($AQ152)=1,"N",""))</f>
        <v/>
      </c>
      <c r="D152" s="9" t="str">
        <f>IF(Search!$O$8="","",IF(ISNUMBER(SEARCH(Search!$O$8,$BD152))=TRUE,1,""))</f>
        <v/>
      </c>
      <c r="E152" s="9" t="str">
        <f>IF(Search!$C$7="","",IF(ISNUMBER(SEARCH(Search!$C$7,$AN152))=TRUE,1,""))</f>
        <v/>
      </c>
      <c r="F152" s="9" t="str">
        <f>IF(Search!$C$8="","",IF(ISNUMBER(SEARCH(Search!$C$8,$AO152))=TRUE,1,""))</f>
        <v/>
      </c>
      <c r="G152" s="9" t="str">
        <f>IF(Search!$F$4="","",IF(Inventory!$AJ152&lt;Search!$F$4,"",1))</f>
        <v/>
      </c>
      <c r="H152" s="9" t="str">
        <f>IF(Search!$F$5="","",IF(Inventory!$AJ152&gt;Search!$F$5,"",1))</f>
        <v/>
      </c>
      <c r="I152" s="9" t="str">
        <f>IF(Search!$F$7="","",IF(Search!$F$8="",IF(ISNUMBER(SEARCH(Search!$F$7,$AL152))=TRUE,1,""),""))</f>
        <v/>
      </c>
      <c r="J152" s="9" t="str">
        <f>IF($AL152=Search!$F$8,1,"")</f>
        <v/>
      </c>
      <c r="K152" s="9" t="str">
        <f>IF(Search!$I$4="","",IF(COUNTA($AS152)=1,IF(Search!$I$4="N","N",1),""))</f>
        <v/>
      </c>
      <c r="L152" s="9" t="str">
        <f>IF(Search!$I$5="","",IF($AS152="RC",1,""))</f>
        <v/>
      </c>
      <c r="M152" s="9" t="str">
        <f>IF(Search!$I$6="","",IF($AS152="RCP",1,""))</f>
        <v/>
      </c>
      <c r="N152" s="9" t="str">
        <f>IF(Search!$I$8="","",IF(COUNTA($AT152)=1,IF(Search!$I$8="N","N",1),""))</f>
        <v/>
      </c>
      <c r="O152" s="9" t="str">
        <f>IF(Search!$L$4="","",IF(COUNTA($AU152)=1,IF(Search!$L$4="N","N",1),""))</f>
        <v/>
      </c>
      <c r="P152" s="9" t="str">
        <f>IF(Search!$L$5="","",IF(ISNUMBER(SEARCH("Jersey",$AU152))=TRUE,IF(Search!$L$5="N","N",1),""))</f>
        <v/>
      </c>
      <c r="Q152" s="9" t="str">
        <f>IF(Search!$L$6="","",IF(ISNUMBER(SEARCH("Patch",$AU152))=TRUE,IF(Search!$L$6="N","N",1),""))</f>
        <v/>
      </c>
      <c r="R152" s="9" t="str">
        <f>IF(Search!$L$7="","",IF(ISNUMBER(SEARCH("Shield",$AU152))=TRUE,IF(Search!$L$7="N","N",1),""))</f>
        <v/>
      </c>
      <c r="S152" s="9" t="str">
        <f>IF(Search!$L$8="","",IF(ISNUMBER(SEARCH("Stick",$AU152))=TRUE,IF(Search!$L$8="N","N",1),""))</f>
        <v/>
      </c>
      <c r="T152" s="9" t="str">
        <f>IF(Search!$O$4="","",IF(COUNTA($AW152)=1,IF(Search!$O$4="N","N",1),""))</f>
        <v/>
      </c>
      <c r="U152" s="9" t="str">
        <f>IF(Search!$O$5="","",IF($AW152="","",IF($AW152&lt;Search!$O$5,"",1)))</f>
        <v/>
      </c>
      <c r="V152" s="9" t="str">
        <f>IF(Search!$O$6="","",IF($AW152="","",IF($AW152&gt;Search!$O$6,"",1)))</f>
        <v/>
      </c>
      <c r="W152" s="9" t="str">
        <f>IF(Search!$U$4="","",IF($AX152="","",1))</f>
        <v/>
      </c>
      <c r="X152" s="9" t="str">
        <f>IF(Search!$U$5="","",IF(ISNUMBER(SEARCH(Search!$U$5,$AX152))=TRUE,IF(Search!$U$5="N","N",1),""))</f>
        <v/>
      </c>
      <c r="Y152" s="9" t="str">
        <f>IF(Search!$U$6="","",IF($AY152&lt;Search!$U$6,"",1))</f>
        <v/>
      </c>
      <c r="Z152" s="9" t="str">
        <f>IF(Search!$R$4="","",IF(Inventory!$BA152&lt;Search!$R$4,"",1))</f>
        <v/>
      </c>
      <c r="AA152" s="9" t="str">
        <f>IF(Search!$R$5="","",IF($BA152&gt;Search!$R$5,"",1))</f>
        <v/>
      </c>
      <c r="AB152" s="9" t="str">
        <f>IF(Search!$R$6="","",IF($BB152&lt;Search!$R$6,"",1))</f>
        <v/>
      </c>
      <c r="AC152" s="9" t="str">
        <f>IF(Search!$R$7="","",IF($BB152&lt;Search!$R$7,"",1))</f>
        <v/>
      </c>
      <c r="AD152" s="45" t="str">
        <f>IF(COUNTIF($A152:$AC152,"n")&gt;0,"",IF(SUM($A152:$AC152)=COUNTA(Search!$C$4:$C$8,Search!$F$4:$F$8,Search!$I$4:$I$6,Search!$I$8,Search!$L$4:$L$8,Search!$O$4:$O$8,Search!$R$4:$R$7,Search!$U$4:$U$7)-COUNTIF(Search!$C$4:$U$7,"n"),1+LARGE($AD$1:AD151,1),""))</f>
        <v/>
      </c>
      <c r="AE152" s="45" t="str">
        <f t="shared" si="6"/>
        <v/>
      </c>
      <c r="AF152" s="45" t="str">
        <f>IF(AD152="","",COUNTIF($AE$1:$AE151,$AE152)+RANK($AE152,$AE$2:$AE$10540,1))</f>
        <v/>
      </c>
      <c r="AG152" s="45" t="str">
        <f t="shared" si="7"/>
        <v/>
      </c>
      <c r="AH152" s="45" t="str">
        <f>IF($AD152="","",COUNTIF($AG$1:$AG151,$AG152)+RANK($AG152,$AG$1:$AG$10539,0))</f>
        <v/>
      </c>
      <c r="AI152" s="10" t="str">
        <f t="shared" si="8"/>
        <v>1977-78 O-Pee-Chee NHL #293 Errol Thompson TOR    /   $</v>
      </c>
      <c r="AJ152" s="11">
        <v>1977</v>
      </c>
      <c r="AK152" s="17">
        <v>78</v>
      </c>
      <c r="AL152" s="12" t="s">
        <v>80</v>
      </c>
      <c r="AM152" s="10">
        <v>293</v>
      </c>
      <c r="AN152" s="12" t="s">
        <v>90</v>
      </c>
      <c r="AO152" s="9" t="s">
        <v>1904</v>
      </c>
      <c r="AP152" s="9"/>
      <c r="AQ152" s="9"/>
      <c r="AR152" s="14" t="s">
        <v>2131</v>
      </c>
      <c r="AS152" s="9"/>
      <c r="AT152" s="9"/>
      <c r="AU152" s="9"/>
      <c r="AV152" s="13"/>
      <c r="AW152" s="13"/>
      <c r="AX152" s="9"/>
      <c r="AY152" s="9"/>
      <c r="AZ152" s="9"/>
      <c r="BA152" s="33"/>
      <c r="BB152" s="33"/>
      <c r="BC152" s="36"/>
      <c r="BD152" s="12" t="s">
        <v>1771</v>
      </c>
    </row>
    <row r="153" spans="1:56" s="12" customFormat="1" x14ac:dyDescent="0.2">
      <c r="A153" s="9" t="str">
        <f>IF(Search!$C$5="","",IF(COUNTA(Inventory!$AP153)=1,1,""))</f>
        <v/>
      </c>
      <c r="B153" s="9" t="str">
        <f>IF(Search!$C$4="","",IF(ISNUMBER(SEARCH(Search!$C$4,$AR153))=TRUE,1,""))</f>
        <v/>
      </c>
      <c r="C153" s="9" t="str">
        <f>IF(Search!$C$6="x",IF(COUNTA($AQ153)=1,1,"N"),IF(COUNTA($AQ153)=1,"N",""))</f>
        <v/>
      </c>
      <c r="D153" s="9" t="str">
        <f>IF(Search!$O$8="","",IF(ISNUMBER(SEARCH(Search!$O$8,$BD153))=TRUE,1,""))</f>
        <v/>
      </c>
      <c r="E153" s="9" t="str">
        <f>IF(Search!$C$7="","",IF(ISNUMBER(SEARCH(Search!$C$7,$AN153))=TRUE,1,""))</f>
        <v/>
      </c>
      <c r="F153" s="9" t="str">
        <f>IF(Search!$C$8="","",IF(ISNUMBER(SEARCH(Search!$C$8,$AO153))=TRUE,1,""))</f>
        <v/>
      </c>
      <c r="G153" s="9" t="str">
        <f>IF(Search!$F$4="","",IF(Inventory!$AJ153&lt;Search!$F$4,"",1))</f>
        <v/>
      </c>
      <c r="H153" s="9" t="str">
        <f>IF(Search!$F$5="","",IF(Inventory!$AJ153&gt;Search!$F$5,"",1))</f>
        <v/>
      </c>
      <c r="I153" s="9" t="str">
        <f>IF(Search!$F$7="","",IF(Search!$F$8="",IF(ISNUMBER(SEARCH(Search!$F$7,$AL153))=TRUE,1,""),""))</f>
        <v/>
      </c>
      <c r="J153" s="9" t="str">
        <f>IF($AL153=Search!$F$8,1,"")</f>
        <v/>
      </c>
      <c r="K153" s="9" t="str">
        <f>IF(Search!$I$4="","",IF(COUNTA($AS153)=1,IF(Search!$I$4="N","N",1),""))</f>
        <v/>
      </c>
      <c r="L153" s="9" t="str">
        <f>IF(Search!$I$5="","",IF($AS153="RC",1,""))</f>
        <v/>
      </c>
      <c r="M153" s="9" t="str">
        <f>IF(Search!$I$6="","",IF($AS153="RCP",1,""))</f>
        <v/>
      </c>
      <c r="N153" s="9" t="str">
        <f>IF(Search!$I$8="","",IF(COUNTA($AT153)=1,IF(Search!$I$8="N","N",1),""))</f>
        <v/>
      </c>
      <c r="O153" s="9" t="str">
        <f>IF(Search!$L$4="","",IF(COUNTA($AU153)=1,IF(Search!$L$4="N","N",1),""))</f>
        <v/>
      </c>
      <c r="P153" s="9" t="str">
        <f>IF(Search!$L$5="","",IF(ISNUMBER(SEARCH("Jersey",$AU153))=TRUE,IF(Search!$L$5="N","N",1),""))</f>
        <v/>
      </c>
      <c r="Q153" s="9" t="str">
        <f>IF(Search!$L$6="","",IF(ISNUMBER(SEARCH("Patch",$AU153))=TRUE,IF(Search!$L$6="N","N",1),""))</f>
        <v/>
      </c>
      <c r="R153" s="9" t="str">
        <f>IF(Search!$L$7="","",IF(ISNUMBER(SEARCH("Shield",$AU153))=TRUE,IF(Search!$L$7="N","N",1),""))</f>
        <v/>
      </c>
      <c r="S153" s="9" t="str">
        <f>IF(Search!$L$8="","",IF(ISNUMBER(SEARCH("Stick",$AU153))=TRUE,IF(Search!$L$8="N","N",1),""))</f>
        <v/>
      </c>
      <c r="T153" s="9" t="str">
        <f>IF(Search!$O$4="","",IF(COUNTA($AW153)=1,IF(Search!$O$4="N","N",1),""))</f>
        <v/>
      </c>
      <c r="U153" s="9" t="str">
        <f>IF(Search!$O$5="","",IF($AW153="","",IF($AW153&lt;Search!$O$5,"",1)))</f>
        <v/>
      </c>
      <c r="V153" s="9" t="str">
        <f>IF(Search!$O$6="","",IF($AW153="","",IF($AW153&gt;Search!$O$6,"",1)))</f>
        <v/>
      </c>
      <c r="W153" s="9" t="str">
        <f>IF(Search!$U$4="","",IF($AX153="","",1))</f>
        <v/>
      </c>
      <c r="X153" s="9" t="str">
        <f>IF(Search!$U$5="","",IF(ISNUMBER(SEARCH(Search!$U$5,$AX153))=TRUE,IF(Search!$U$5="N","N",1),""))</f>
        <v/>
      </c>
      <c r="Y153" s="9" t="str">
        <f>IF(Search!$U$6="","",IF($AY153&lt;Search!$U$6,"",1))</f>
        <v/>
      </c>
      <c r="Z153" s="9" t="str">
        <f>IF(Search!$R$4="","",IF(Inventory!$BA153&lt;Search!$R$4,"",1))</f>
        <v/>
      </c>
      <c r="AA153" s="9" t="str">
        <f>IF(Search!$R$5="","",IF($BA153&gt;Search!$R$5,"",1))</f>
        <v/>
      </c>
      <c r="AB153" s="9" t="str">
        <f>IF(Search!$R$6="","",IF($BB153&lt;Search!$R$6,"",1))</f>
        <v/>
      </c>
      <c r="AC153" s="9" t="str">
        <f>IF(Search!$R$7="","",IF($BB153&lt;Search!$R$7,"",1))</f>
        <v/>
      </c>
      <c r="AD153" s="45" t="str">
        <f>IF(COUNTIF($A153:$AC153,"n")&gt;0,"",IF(SUM($A153:$AC153)=COUNTA(Search!$C$4:$C$8,Search!$F$4:$F$8,Search!$I$4:$I$6,Search!$I$8,Search!$L$4:$L$8,Search!$O$4:$O$8,Search!$R$4:$R$7,Search!$U$4:$U$7)-COUNTIF(Search!$C$4:$U$7,"n"),1+LARGE($AD$1:AD152,1),""))</f>
        <v/>
      </c>
      <c r="AE153" s="45" t="str">
        <f t="shared" si="6"/>
        <v/>
      </c>
      <c r="AF153" s="45" t="str">
        <f>IF(AD153="","",COUNTIF($AE$1:$AE152,$AE153)+RANK($AE153,$AE$2:$AE$10540,1))</f>
        <v/>
      </c>
      <c r="AG153" s="45" t="str">
        <f t="shared" si="7"/>
        <v/>
      </c>
      <c r="AH153" s="45" t="str">
        <f>IF($AD153="","",COUNTIF($AG$1:$AG152,$AG153)+RANK($AG153,$AG$1:$AG$10539,0))</f>
        <v/>
      </c>
      <c r="AI153" s="10" t="str">
        <f t="shared" si="8"/>
        <v>1977-78 O-Pee-Chee NHL #302 Scott Garland TOR    /   $</v>
      </c>
      <c r="AJ153" s="11">
        <v>1977</v>
      </c>
      <c r="AK153" s="17">
        <v>78</v>
      </c>
      <c r="AL153" s="12" t="s">
        <v>80</v>
      </c>
      <c r="AM153" s="10">
        <v>302</v>
      </c>
      <c r="AN153" s="12" t="s">
        <v>99</v>
      </c>
      <c r="AO153" s="9" t="s">
        <v>1904</v>
      </c>
      <c r="AP153" s="9"/>
      <c r="AQ153" s="9"/>
      <c r="AR153" s="14" t="s">
        <v>2131</v>
      </c>
      <c r="AS153" s="9"/>
      <c r="AT153" s="9"/>
      <c r="AU153" s="9"/>
      <c r="AV153" s="13"/>
      <c r="AW153" s="13"/>
      <c r="AX153" s="9"/>
      <c r="AY153" s="9"/>
      <c r="AZ153" s="9"/>
      <c r="BA153" s="33"/>
      <c r="BB153" s="33"/>
      <c r="BC153" s="36"/>
      <c r="BD153" s="12" t="s">
        <v>1771</v>
      </c>
    </row>
    <row r="154" spans="1:56" s="12" customFormat="1" x14ac:dyDescent="0.2">
      <c r="A154" s="9" t="str">
        <f>IF(Search!$C$5="","",IF(COUNTA(Inventory!$AP154)=1,1,""))</f>
        <v/>
      </c>
      <c r="B154" s="9" t="str">
        <f>IF(Search!$C$4="","",IF(ISNUMBER(SEARCH(Search!$C$4,$AR154))=TRUE,1,""))</f>
        <v/>
      </c>
      <c r="C154" s="9" t="str">
        <f>IF(Search!$C$6="x",IF(COUNTA($AQ154)=1,1,"N"),IF(COUNTA($AQ154)=1,"N",""))</f>
        <v/>
      </c>
      <c r="D154" s="9" t="str">
        <f>IF(Search!$O$8="","",IF(ISNUMBER(SEARCH(Search!$O$8,$BD154))=TRUE,1,""))</f>
        <v/>
      </c>
      <c r="E154" s="9" t="str">
        <f>IF(Search!$C$7="","",IF(ISNUMBER(SEARCH(Search!$C$7,$AN154))=TRUE,1,""))</f>
        <v/>
      </c>
      <c r="F154" s="9" t="str">
        <f>IF(Search!$C$8="","",IF(ISNUMBER(SEARCH(Search!$C$8,$AO154))=TRUE,1,""))</f>
        <v/>
      </c>
      <c r="G154" s="9" t="str">
        <f>IF(Search!$F$4="","",IF(Inventory!$AJ154&lt;Search!$F$4,"",1))</f>
        <v/>
      </c>
      <c r="H154" s="9" t="str">
        <f>IF(Search!$F$5="","",IF(Inventory!$AJ154&gt;Search!$F$5,"",1))</f>
        <v/>
      </c>
      <c r="I154" s="9" t="str">
        <f>IF(Search!$F$7="","",IF(Search!$F$8="",IF(ISNUMBER(SEARCH(Search!$F$7,$AL154))=TRUE,1,""),""))</f>
        <v/>
      </c>
      <c r="J154" s="9" t="str">
        <f>IF($AL154=Search!$F$8,1,"")</f>
        <v/>
      </c>
      <c r="K154" s="9" t="str">
        <f>IF(Search!$I$4="","",IF(COUNTA($AS154)=1,IF(Search!$I$4="N","N",1),""))</f>
        <v/>
      </c>
      <c r="L154" s="9" t="str">
        <f>IF(Search!$I$5="","",IF($AS154="RC",1,""))</f>
        <v/>
      </c>
      <c r="M154" s="9" t="str">
        <f>IF(Search!$I$6="","",IF($AS154="RCP",1,""))</f>
        <v/>
      </c>
      <c r="N154" s="9" t="str">
        <f>IF(Search!$I$8="","",IF(COUNTA($AT154)=1,IF(Search!$I$8="N","N",1),""))</f>
        <v/>
      </c>
      <c r="O154" s="9" t="str">
        <f>IF(Search!$L$4="","",IF(COUNTA($AU154)=1,IF(Search!$L$4="N","N",1),""))</f>
        <v/>
      </c>
      <c r="P154" s="9" t="str">
        <f>IF(Search!$L$5="","",IF(ISNUMBER(SEARCH("Jersey",$AU154))=TRUE,IF(Search!$L$5="N","N",1),""))</f>
        <v/>
      </c>
      <c r="Q154" s="9" t="str">
        <f>IF(Search!$L$6="","",IF(ISNUMBER(SEARCH("Patch",$AU154))=TRUE,IF(Search!$L$6="N","N",1),""))</f>
        <v/>
      </c>
      <c r="R154" s="9" t="str">
        <f>IF(Search!$L$7="","",IF(ISNUMBER(SEARCH("Shield",$AU154))=TRUE,IF(Search!$L$7="N","N",1),""))</f>
        <v/>
      </c>
      <c r="S154" s="9" t="str">
        <f>IF(Search!$L$8="","",IF(ISNUMBER(SEARCH("Stick",$AU154))=TRUE,IF(Search!$L$8="N","N",1),""))</f>
        <v/>
      </c>
      <c r="T154" s="9" t="str">
        <f>IF(Search!$O$4="","",IF(COUNTA($AW154)=1,IF(Search!$O$4="N","N",1),""))</f>
        <v/>
      </c>
      <c r="U154" s="9" t="str">
        <f>IF(Search!$O$5="","",IF($AW154="","",IF($AW154&lt;Search!$O$5,"",1)))</f>
        <v/>
      </c>
      <c r="V154" s="9" t="str">
        <f>IF(Search!$O$6="","",IF($AW154="","",IF($AW154&gt;Search!$O$6,"",1)))</f>
        <v/>
      </c>
      <c r="W154" s="9" t="str">
        <f>IF(Search!$U$4="","",IF($AX154="","",1))</f>
        <v/>
      </c>
      <c r="X154" s="9" t="str">
        <f>IF(Search!$U$5="","",IF(ISNUMBER(SEARCH(Search!$U$5,$AX154))=TRUE,IF(Search!$U$5="N","N",1),""))</f>
        <v/>
      </c>
      <c r="Y154" s="9" t="str">
        <f>IF(Search!$U$6="","",IF($AY154&lt;Search!$U$6,"",1))</f>
        <v/>
      </c>
      <c r="Z154" s="9" t="str">
        <f>IF(Search!$R$4="","",IF(Inventory!$BA154&lt;Search!$R$4,"",1))</f>
        <v/>
      </c>
      <c r="AA154" s="9" t="str">
        <f>IF(Search!$R$5="","",IF($BA154&gt;Search!$R$5,"",1))</f>
        <v/>
      </c>
      <c r="AB154" s="9" t="str">
        <f>IF(Search!$R$6="","",IF($BB154&lt;Search!$R$6,"",1))</f>
        <v/>
      </c>
      <c r="AC154" s="9" t="str">
        <f>IF(Search!$R$7="","",IF($BB154&lt;Search!$R$7,"",1))</f>
        <v/>
      </c>
      <c r="AD154" s="45" t="str">
        <f>IF(COUNTIF($A154:$AC154,"n")&gt;0,"",IF(SUM($A154:$AC154)=COUNTA(Search!$C$4:$C$8,Search!$F$4:$F$8,Search!$I$4:$I$6,Search!$I$8,Search!$L$4:$L$8,Search!$O$4:$O$8,Search!$R$4:$R$7,Search!$U$4:$U$7)-COUNTIF(Search!$C$4:$U$7,"n"),1+LARGE($AD$1:AD153,1),""))</f>
        <v/>
      </c>
      <c r="AE154" s="45" t="str">
        <f t="shared" si="6"/>
        <v/>
      </c>
      <c r="AF154" s="45" t="str">
        <f>IF(AD154="","",COUNTIF($AE$1:$AE153,$AE154)+RANK($AE154,$AE$2:$AE$10540,1))</f>
        <v/>
      </c>
      <c r="AG154" s="45" t="str">
        <f t="shared" si="7"/>
        <v/>
      </c>
      <c r="AH154" s="45" t="str">
        <f>IF($AD154="","",COUNTIF($AG$1:$AG153,$AG154)+RANK($AG154,$AG$1:$AG$10539,0))</f>
        <v/>
      </c>
      <c r="AI154" s="10" t="str">
        <f t="shared" si="8"/>
        <v>1977-78 O-Pee-Chee NHL #311 Ron Ellis TOR    /   $</v>
      </c>
      <c r="AJ154" s="11">
        <v>1977</v>
      </c>
      <c r="AK154" s="17">
        <v>78</v>
      </c>
      <c r="AL154" s="12" t="s">
        <v>80</v>
      </c>
      <c r="AM154" s="10">
        <v>311</v>
      </c>
      <c r="AN154" s="12" t="s">
        <v>67</v>
      </c>
      <c r="AO154" s="9" t="s">
        <v>1904</v>
      </c>
      <c r="AP154" s="9"/>
      <c r="AQ154" s="9"/>
      <c r="AR154" s="14" t="s">
        <v>2131</v>
      </c>
      <c r="AS154" s="9"/>
      <c r="AT154" s="9"/>
      <c r="AU154" s="9"/>
      <c r="AV154" s="13"/>
      <c r="AW154" s="13"/>
      <c r="AX154" s="9"/>
      <c r="AY154" s="9"/>
      <c r="AZ154" s="9"/>
      <c r="BA154" s="33"/>
      <c r="BB154" s="33"/>
      <c r="BC154" s="36"/>
      <c r="BD154" s="12" t="s">
        <v>1771</v>
      </c>
    </row>
    <row r="155" spans="1:56" s="12" customFormat="1" x14ac:dyDescent="0.2">
      <c r="A155" s="9" t="str">
        <f>IF(Search!$C$5="","",IF(COUNTA(Inventory!$AP155)=1,1,""))</f>
        <v/>
      </c>
      <c r="B155" s="9" t="str">
        <f>IF(Search!$C$4="","",IF(ISNUMBER(SEARCH(Search!$C$4,$AR155))=TRUE,1,""))</f>
        <v/>
      </c>
      <c r="C155" s="9" t="str">
        <f>IF(Search!$C$6="x",IF(COUNTA($AQ155)=1,1,"N"),IF(COUNTA($AQ155)=1,"N",""))</f>
        <v/>
      </c>
      <c r="D155" s="9" t="str">
        <f>IF(Search!$O$8="","",IF(ISNUMBER(SEARCH(Search!$O$8,$BD155))=TRUE,1,""))</f>
        <v/>
      </c>
      <c r="E155" s="9" t="str">
        <f>IF(Search!$C$7="","",IF(ISNUMBER(SEARCH(Search!$C$7,$AN155))=TRUE,1,""))</f>
        <v/>
      </c>
      <c r="F155" s="9" t="str">
        <f>IF(Search!$C$8="","",IF(ISNUMBER(SEARCH(Search!$C$8,$AO155))=TRUE,1,""))</f>
        <v/>
      </c>
      <c r="G155" s="9" t="str">
        <f>IF(Search!$F$4="","",IF(Inventory!$AJ155&lt;Search!$F$4,"",1))</f>
        <v/>
      </c>
      <c r="H155" s="9" t="str">
        <f>IF(Search!$F$5="","",IF(Inventory!$AJ155&gt;Search!$F$5,"",1))</f>
        <v/>
      </c>
      <c r="I155" s="9" t="str">
        <f>IF(Search!$F$7="","",IF(Search!$F$8="",IF(ISNUMBER(SEARCH(Search!$F$7,$AL155))=TRUE,1,""),""))</f>
        <v/>
      </c>
      <c r="J155" s="9" t="str">
        <f>IF($AL155=Search!$F$8,1,"")</f>
        <v/>
      </c>
      <c r="K155" s="9" t="str">
        <f>IF(Search!$I$4="","",IF(COUNTA($AS155)=1,IF(Search!$I$4="N","N",1),""))</f>
        <v/>
      </c>
      <c r="L155" s="9" t="str">
        <f>IF(Search!$I$5="","",IF($AS155="RC",1,""))</f>
        <v/>
      </c>
      <c r="M155" s="9" t="str">
        <f>IF(Search!$I$6="","",IF($AS155="RCP",1,""))</f>
        <v/>
      </c>
      <c r="N155" s="9" t="str">
        <f>IF(Search!$I$8="","",IF(COUNTA($AT155)=1,IF(Search!$I$8="N","N",1),""))</f>
        <v/>
      </c>
      <c r="O155" s="9" t="str">
        <f>IF(Search!$L$4="","",IF(COUNTA($AU155)=1,IF(Search!$L$4="N","N",1),""))</f>
        <v/>
      </c>
      <c r="P155" s="9" t="str">
        <f>IF(Search!$L$5="","",IF(ISNUMBER(SEARCH("Jersey",$AU155))=TRUE,IF(Search!$L$5="N","N",1),""))</f>
        <v/>
      </c>
      <c r="Q155" s="9" t="str">
        <f>IF(Search!$L$6="","",IF(ISNUMBER(SEARCH("Patch",$AU155))=TRUE,IF(Search!$L$6="N","N",1),""))</f>
        <v/>
      </c>
      <c r="R155" s="9" t="str">
        <f>IF(Search!$L$7="","",IF(ISNUMBER(SEARCH("Shield",$AU155))=TRUE,IF(Search!$L$7="N","N",1),""))</f>
        <v/>
      </c>
      <c r="S155" s="9" t="str">
        <f>IF(Search!$L$8="","",IF(ISNUMBER(SEARCH("Stick",$AU155))=TRUE,IF(Search!$L$8="N","N",1),""))</f>
        <v/>
      </c>
      <c r="T155" s="9" t="str">
        <f>IF(Search!$O$4="","",IF(COUNTA($AW155)=1,IF(Search!$O$4="N","N",1),""))</f>
        <v/>
      </c>
      <c r="U155" s="9" t="str">
        <f>IF(Search!$O$5="","",IF($AW155="","",IF($AW155&lt;Search!$O$5,"",1)))</f>
        <v/>
      </c>
      <c r="V155" s="9" t="str">
        <f>IF(Search!$O$6="","",IF($AW155="","",IF($AW155&gt;Search!$O$6,"",1)))</f>
        <v/>
      </c>
      <c r="W155" s="9" t="str">
        <f>IF(Search!$U$4="","",IF($AX155="","",1))</f>
        <v/>
      </c>
      <c r="X155" s="9" t="str">
        <f>IF(Search!$U$5="","",IF(ISNUMBER(SEARCH(Search!$U$5,$AX155))=TRUE,IF(Search!$U$5="N","N",1),""))</f>
        <v/>
      </c>
      <c r="Y155" s="9" t="str">
        <f>IF(Search!$U$6="","",IF($AY155&lt;Search!$U$6,"",1))</f>
        <v/>
      </c>
      <c r="Z155" s="9" t="str">
        <f>IF(Search!$R$4="","",IF(Inventory!$BA155&lt;Search!$R$4,"",1))</f>
        <v/>
      </c>
      <c r="AA155" s="9" t="str">
        <f>IF(Search!$R$5="","",IF($BA155&gt;Search!$R$5,"",1))</f>
        <v/>
      </c>
      <c r="AB155" s="9" t="str">
        <f>IF(Search!$R$6="","",IF($BB155&lt;Search!$R$6,"",1))</f>
        <v/>
      </c>
      <c r="AC155" s="9" t="str">
        <f>IF(Search!$R$7="","",IF($BB155&lt;Search!$R$7,"",1))</f>
        <v/>
      </c>
      <c r="AD155" s="45" t="str">
        <f>IF(COUNTIF($A155:$AC155,"n")&gt;0,"",IF(SUM($A155:$AC155)=COUNTA(Search!$C$4:$C$8,Search!$F$4:$F$8,Search!$I$4:$I$6,Search!$I$8,Search!$L$4:$L$8,Search!$O$4:$O$8,Search!$R$4:$R$7,Search!$U$4:$U$7)-COUNTIF(Search!$C$4:$U$7,"n"),1+LARGE($AD$1:AD154,1),""))</f>
        <v/>
      </c>
      <c r="AE155" s="45" t="str">
        <f t="shared" si="6"/>
        <v/>
      </c>
      <c r="AF155" s="45" t="str">
        <f>IF(AD155="","",COUNTIF($AE$1:$AE154,$AE155)+RANK($AE155,$AE$2:$AE$10540,1))</f>
        <v/>
      </c>
      <c r="AG155" s="45" t="str">
        <f t="shared" si="7"/>
        <v/>
      </c>
      <c r="AH155" s="45" t="str">
        <f>IF($AD155="","",COUNTIF($AG$1:$AG154,$AG155)+RANK($AG155,$AG$1:$AG$10539,0))</f>
        <v/>
      </c>
      <c r="AI155" s="10" t="str">
        <f t="shared" si="8"/>
        <v>1977-78 O-Pee-Chee NHL #337 Maple Leafs Logo TOR    /   $</v>
      </c>
      <c r="AJ155" s="11">
        <v>1977</v>
      </c>
      <c r="AK155" s="17">
        <v>78</v>
      </c>
      <c r="AL155" s="12" t="s">
        <v>80</v>
      </c>
      <c r="AM155" s="10">
        <v>337</v>
      </c>
      <c r="AN155" s="12" t="s">
        <v>106</v>
      </c>
      <c r="AO155" s="9" t="s">
        <v>1904</v>
      </c>
      <c r="AP155" s="9"/>
      <c r="AQ155" s="9"/>
      <c r="AR155" s="14" t="s">
        <v>2131</v>
      </c>
      <c r="AS155" s="9"/>
      <c r="AT155" s="9"/>
      <c r="AU155" s="9"/>
      <c r="AV155" s="13"/>
      <c r="AW155" s="13"/>
      <c r="AX155" s="9"/>
      <c r="AY155" s="9"/>
      <c r="AZ155" s="9"/>
      <c r="BA155" s="33"/>
      <c r="BB155" s="33"/>
      <c r="BC155" s="36"/>
      <c r="BD155" s="12" t="s">
        <v>1771</v>
      </c>
    </row>
    <row r="156" spans="1:56" s="12" customFormat="1" x14ac:dyDescent="0.2">
      <c r="A156" s="9" t="str">
        <f>IF(Search!$C$5="","",IF(COUNTA(Inventory!$AP156)=1,1,""))</f>
        <v/>
      </c>
      <c r="B156" s="9" t="str">
        <f>IF(Search!$C$4="","",IF(ISNUMBER(SEARCH(Search!$C$4,$AR156))=TRUE,1,""))</f>
        <v/>
      </c>
      <c r="C156" s="9" t="str">
        <f>IF(Search!$C$6="x",IF(COUNTA($AQ156)=1,1,"N"),IF(COUNTA($AQ156)=1,"N",""))</f>
        <v/>
      </c>
      <c r="D156" s="9" t="str">
        <f>IF(Search!$O$8="","",IF(ISNUMBER(SEARCH(Search!$O$8,$BD156))=TRUE,1,""))</f>
        <v/>
      </c>
      <c r="E156" s="9" t="str">
        <f>IF(Search!$C$7="","",IF(ISNUMBER(SEARCH(Search!$C$7,$AN156))=TRUE,1,""))</f>
        <v/>
      </c>
      <c r="F156" s="9" t="str">
        <f>IF(Search!$C$8="","",IF(ISNUMBER(SEARCH(Search!$C$8,$AO156))=TRUE,1,""))</f>
        <v/>
      </c>
      <c r="G156" s="9" t="str">
        <f>IF(Search!$F$4="","",IF(Inventory!$AJ156&lt;Search!$F$4,"",1))</f>
        <v/>
      </c>
      <c r="H156" s="9" t="str">
        <f>IF(Search!$F$5="","",IF(Inventory!$AJ156&gt;Search!$F$5,"",1))</f>
        <v/>
      </c>
      <c r="I156" s="9" t="str">
        <f>IF(Search!$F$7="","",IF(Search!$F$8="",IF(ISNUMBER(SEARCH(Search!$F$7,$AL156))=TRUE,1,""),""))</f>
        <v/>
      </c>
      <c r="J156" s="9" t="str">
        <f>IF($AL156=Search!$F$8,1,"")</f>
        <v/>
      </c>
      <c r="K156" s="9" t="str">
        <f>IF(Search!$I$4="","",IF(COUNTA($AS156)=1,IF(Search!$I$4="N","N",1),""))</f>
        <v/>
      </c>
      <c r="L156" s="9" t="str">
        <f>IF(Search!$I$5="","",IF($AS156="RC",1,""))</f>
        <v/>
      </c>
      <c r="M156" s="9" t="str">
        <f>IF(Search!$I$6="","",IF($AS156="RCP",1,""))</f>
        <v/>
      </c>
      <c r="N156" s="9" t="str">
        <f>IF(Search!$I$8="","",IF(COUNTA($AT156)=1,IF(Search!$I$8="N","N",1),""))</f>
        <v/>
      </c>
      <c r="O156" s="9" t="str">
        <f>IF(Search!$L$4="","",IF(COUNTA($AU156)=1,IF(Search!$L$4="N","N",1),""))</f>
        <v/>
      </c>
      <c r="P156" s="9" t="str">
        <f>IF(Search!$L$5="","",IF(ISNUMBER(SEARCH("Jersey",$AU156))=TRUE,IF(Search!$L$5="N","N",1),""))</f>
        <v/>
      </c>
      <c r="Q156" s="9" t="str">
        <f>IF(Search!$L$6="","",IF(ISNUMBER(SEARCH("Patch",$AU156))=TRUE,IF(Search!$L$6="N","N",1),""))</f>
        <v/>
      </c>
      <c r="R156" s="9" t="str">
        <f>IF(Search!$L$7="","",IF(ISNUMBER(SEARCH("Shield",$AU156))=TRUE,IF(Search!$L$7="N","N",1),""))</f>
        <v/>
      </c>
      <c r="S156" s="9" t="str">
        <f>IF(Search!$L$8="","",IF(ISNUMBER(SEARCH("Stick",$AU156))=TRUE,IF(Search!$L$8="N","N",1),""))</f>
        <v/>
      </c>
      <c r="T156" s="9" t="str">
        <f>IF(Search!$O$4="","",IF(COUNTA($AW156)=1,IF(Search!$O$4="N","N",1),""))</f>
        <v/>
      </c>
      <c r="U156" s="9" t="str">
        <f>IF(Search!$O$5="","",IF($AW156="","",IF($AW156&lt;Search!$O$5,"",1)))</f>
        <v/>
      </c>
      <c r="V156" s="9" t="str">
        <f>IF(Search!$O$6="","",IF($AW156="","",IF($AW156&gt;Search!$O$6,"",1)))</f>
        <v/>
      </c>
      <c r="W156" s="9" t="str">
        <f>IF(Search!$U$4="","",IF($AX156="","",1))</f>
        <v/>
      </c>
      <c r="X156" s="9" t="str">
        <f>IF(Search!$U$5="","",IF(ISNUMBER(SEARCH(Search!$U$5,$AX156))=TRUE,IF(Search!$U$5="N","N",1),""))</f>
        <v/>
      </c>
      <c r="Y156" s="9" t="str">
        <f>IF(Search!$U$6="","",IF($AY156&lt;Search!$U$6,"",1))</f>
        <v/>
      </c>
      <c r="Z156" s="9" t="str">
        <f>IF(Search!$R$4="","",IF(Inventory!$BA156&lt;Search!$R$4,"",1))</f>
        <v/>
      </c>
      <c r="AA156" s="9" t="str">
        <f>IF(Search!$R$5="","",IF($BA156&gt;Search!$R$5,"",1))</f>
        <v/>
      </c>
      <c r="AB156" s="9" t="str">
        <f>IF(Search!$R$6="","",IF($BB156&lt;Search!$R$6,"",1))</f>
        <v/>
      </c>
      <c r="AC156" s="9" t="str">
        <f>IF(Search!$R$7="","",IF($BB156&lt;Search!$R$7,"",1))</f>
        <v/>
      </c>
      <c r="AD156" s="45" t="str">
        <f>IF(COUNTIF($A156:$AC156,"n")&gt;0,"",IF(SUM($A156:$AC156)=COUNTA(Search!$C$4:$C$8,Search!$F$4:$F$8,Search!$I$4:$I$6,Search!$I$8,Search!$L$4:$L$8,Search!$O$4:$O$8,Search!$R$4:$R$7,Search!$U$4:$U$7)-COUNTIF(Search!$C$4:$U$7,"n"),1+LARGE($AD$1:AD155,1),""))</f>
        <v/>
      </c>
      <c r="AE156" s="45" t="str">
        <f t="shared" si="6"/>
        <v/>
      </c>
      <c r="AF156" s="45" t="str">
        <f>IF(AD156="","",COUNTIF($AE$1:$AE155,$AE156)+RANK($AE156,$AE$2:$AE$10540,1))</f>
        <v/>
      </c>
      <c r="AG156" s="45" t="str">
        <f t="shared" si="7"/>
        <v/>
      </c>
      <c r="AH156" s="45" t="str">
        <f>IF($AD156="","",COUNTIF($AG$1:$AG155,$AG156)+RANK($AG156,$AG$1:$AG$10539,0))</f>
        <v/>
      </c>
      <c r="AI156" s="10" t="str">
        <f t="shared" si="8"/>
        <v>1977-78 O-Pee-Chee NHL #347 Bob Neely TOR    /   $</v>
      </c>
      <c r="AJ156" s="11">
        <v>1977</v>
      </c>
      <c r="AK156" s="17">
        <v>78</v>
      </c>
      <c r="AL156" s="12" t="s">
        <v>80</v>
      </c>
      <c r="AM156" s="10">
        <v>347</v>
      </c>
      <c r="AN156" s="12" t="s">
        <v>85</v>
      </c>
      <c r="AO156" s="9" t="s">
        <v>1904</v>
      </c>
      <c r="AP156" s="9"/>
      <c r="AQ156" s="9"/>
      <c r="AR156" s="14" t="s">
        <v>2131</v>
      </c>
      <c r="AS156" s="9"/>
      <c r="AT156" s="9"/>
      <c r="AU156" s="9"/>
      <c r="AV156" s="13"/>
      <c r="AW156" s="13"/>
      <c r="AX156" s="9"/>
      <c r="AY156" s="9"/>
      <c r="AZ156" s="9"/>
      <c r="BA156" s="33"/>
      <c r="BB156" s="33"/>
      <c r="BC156" s="36"/>
      <c r="BD156" s="12" t="s">
        <v>1771</v>
      </c>
    </row>
    <row r="157" spans="1:56" s="12" customFormat="1" x14ac:dyDescent="0.2">
      <c r="A157" s="9" t="str">
        <f>IF(Search!$C$5="","",IF(COUNTA(Inventory!$AP157)=1,1,""))</f>
        <v/>
      </c>
      <c r="B157" s="9" t="str">
        <f>IF(Search!$C$4="","",IF(ISNUMBER(SEARCH(Search!$C$4,$AR157))=TRUE,1,""))</f>
        <v/>
      </c>
      <c r="C157" s="9" t="str">
        <f>IF(Search!$C$6="x",IF(COUNTA($AQ157)=1,1,"N"),IF(COUNTA($AQ157)=1,"N",""))</f>
        <v/>
      </c>
      <c r="D157" s="9" t="str">
        <f>IF(Search!$O$8="","",IF(ISNUMBER(SEARCH(Search!$O$8,$BD157))=TRUE,1,""))</f>
        <v/>
      </c>
      <c r="E157" s="9" t="str">
        <f>IF(Search!$C$7="","",IF(ISNUMBER(SEARCH(Search!$C$7,$AN157))=TRUE,1,""))</f>
        <v/>
      </c>
      <c r="F157" s="9" t="str">
        <f>IF(Search!$C$8="","",IF(ISNUMBER(SEARCH(Search!$C$8,$AO157))=TRUE,1,""))</f>
        <v/>
      </c>
      <c r="G157" s="9" t="str">
        <f>IF(Search!$F$4="","",IF(Inventory!$AJ157&lt;Search!$F$4,"",1))</f>
        <v/>
      </c>
      <c r="H157" s="9" t="str">
        <f>IF(Search!$F$5="","",IF(Inventory!$AJ157&gt;Search!$F$5,"",1))</f>
        <v/>
      </c>
      <c r="I157" s="9" t="str">
        <f>IF(Search!$F$7="","",IF(Search!$F$8="",IF(ISNUMBER(SEARCH(Search!$F$7,$AL157))=TRUE,1,""),""))</f>
        <v/>
      </c>
      <c r="J157" s="9" t="str">
        <f>IF($AL157=Search!$F$8,1,"")</f>
        <v/>
      </c>
      <c r="K157" s="9" t="str">
        <f>IF(Search!$I$4="","",IF(COUNTA($AS157)=1,IF(Search!$I$4="N","N",1),""))</f>
        <v/>
      </c>
      <c r="L157" s="9" t="str">
        <f>IF(Search!$I$5="","",IF($AS157="RC",1,""))</f>
        <v/>
      </c>
      <c r="M157" s="9" t="str">
        <f>IF(Search!$I$6="","",IF($AS157="RCP",1,""))</f>
        <v/>
      </c>
      <c r="N157" s="9" t="str">
        <f>IF(Search!$I$8="","",IF(COUNTA($AT157)=1,IF(Search!$I$8="N","N",1),""))</f>
        <v/>
      </c>
      <c r="O157" s="9" t="str">
        <f>IF(Search!$L$4="","",IF(COUNTA($AU157)=1,IF(Search!$L$4="N","N",1),""))</f>
        <v/>
      </c>
      <c r="P157" s="9" t="str">
        <f>IF(Search!$L$5="","",IF(ISNUMBER(SEARCH("Jersey",$AU157))=TRUE,IF(Search!$L$5="N","N",1),""))</f>
        <v/>
      </c>
      <c r="Q157" s="9" t="str">
        <f>IF(Search!$L$6="","",IF(ISNUMBER(SEARCH("Patch",$AU157))=TRUE,IF(Search!$L$6="N","N",1),""))</f>
        <v/>
      </c>
      <c r="R157" s="9" t="str">
        <f>IF(Search!$L$7="","",IF(ISNUMBER(SEARCH("Shield",$AU157))=TRUE,IF(Search!$L$7="N","N",1),""))</f>
        <v/>
      </c>
      <c r="S157" s="9" t="str">
        <f>IF(Search!$L$8="","",IF(ISNUMBER(SEARCH("Stick",$AU157))=TRUE,IF(Search!$L$8="N","N",1),""))</f>
        <v/>
      </c>
      <c r="T157" s="9" t="str">
        <f>IF(Search!$O$4="","",IF(COUNTA($AW157)=1,IF(Search!$O$4="N","N",1),""))</f>
        <v/>
      </c>
      <c r="U157" s="9" t="str">
        <f>IF(Search!$O$5="","",IF($AW157="","",IF($AW157&lt;Search!$O$5,"",1)))</f>
        <v/>
      </c>
      <c r="V157" s="9" t="str">
        <f>IF(Search!$O$6="","",IF($AW157="","",IF($AW157&gt;Search!$O$6,"",1)))</f>
        <v/>
      </c>
      <c r="W157" s="9" t="str">
        <f>IF(Search!$U$4="","",IF($AX157="","",1))</f>
        <v/>
      </c>
      <c r="X157" s="9" t="str">
        <f>IF(Search!$U$5="","",IF(ISNUMBER(SEARCH(Search!$U$5,$AX157))=TRUE,IF(Search!$U$5="N","N",1),""))</f>
        <v/>
      </c>
      <c r="Y157" s="9" t="str">
        <f>IF(Search!$U$6="","",IF($AY157&lt;Search!$U$6,"",1))</f>
        <v/>
      </c>
      <c r="Z157" s="9" t="str">
        <f>IF(Search!$R$4="","",IF(Inventory!$BA157&lt;Search!$R$4,"",1))</f>
        <v/>
      </c>
      <c r="AA157" s="9" t="str">
        <f>IF(Search!$R$5="","",IF($BA157&gt;Search!$R$5,"",1))</f>
        <v/>
      </c>
      <c r="AB157" s="9" t="str">
        <f>IF(Search!$R$6="","",IF($BB157&lt;Search!$R$6,"",1))</f>
        <v/>
      </c>
      <c r="AC157" s="9" t="str">
        <f>IF(Search!$R$7="","",IF($BB157&lt;Search!$R$7,"",1))</f>
        <v/>
      </c>
      <c r="AD157" s="45" t="str">
        <f>IF(COUNTIF($A157:$AC157,"n")&gt;0,"",IF(SUM($A157:$AC157)=COUNTA(Search!$C$4:$C$8,Search!$F$4:$F$8,Search!$I$4:$I$6,Search!$I$8,Search!$L$4:$L$8,Search!$O$4:$O$8,Search!$R$4:$R$7,Search!$U$4:$U$7)-COUNTIF(Search!$C$4:$U$7,"n"),1+LARGE($AD$1:AD156,1),""))</f>
        <v/>
      </c>
      <c r="AE157" s="45" t="str">
        <f t="shared" si="6"/>
        <v/>
      </c>
      <c r="AF157" s="45" t="str">
        <f>IF(AD157="","",COUNTIF($AE$1:$AE156,$AE157)+RANK($AE157,$AE$2:$AE$10540,1))</f>
        <v/>
      </c>
      <c r="AG157" s="45" t="str">
        <f t="shared" si="7"/>
        <v/>
      </c>
      <c r="AH157" s="45" t="str">
        <f>IF($AD157="","",COUNTIF($AG$1:$AG156,$AG157)+RANK($AG157,$AG$1:$AG$10539,0))</f>
        <v/>
      </c>
      <c r="AI157" s="10" t="str">
        <f t="shared" si="8"/>
        <v>1977-78 O-Pee-Chee NHL #349 Jerry Butler TOR    /   $</v>
      </c>
      <c r="AJ157" s="11">
        <v>1977</v>
      </c>
      <c r="AK157" s="17">
        <v>78</v>
      </c>
      <c r="AL157" s="12" t="s">
        <v>80</v>
      </c>
      <c r="AM157" s="10">
        <v>349</v>
      </c>
      <c r="AN157" s="12" t="s">
        <v>107</v>
      </c>
      <c r="AO157" s="9" t="s">
        <v>1904</v>
      </c>
      <c r="AP157" s="9"/>
      <c r="AQ157" s="9"/>
      <c r="AR157" s="14" t="s">
        <v>2131</v>
      </c>
      <c r="AS157" s="9"/>
      <c r="AT157" s="9"/>
      <c r="AU157" s="9"/>
      <c r="AV157" s="13"/>
      <c r="AW157" s="13"/>
      <c r="AX157" s="9"/>
      <c r="AY157" s="9"/>
      <c r="AZ157" s="9"/>
      <c r="BA157" s="33"/>
      <c r="BB157" s="33"/>
      <c r="BC157" s="36"/>
      <c r="BD157" s="12" t="s">
        <v>1771</v>
      </c>
    </row>
    <row r="158" spans="1:56" s="12" customFormat="1" x14ac:dyDescent="0.2">
      <c r="A158" s="9" t="str">
        <f>IF(Search!$C$5="","",IF(COUNTA(Inventory!$AP158)=1,1,""))</f>
        <v/>
      </c>
      <c r="B158" s="9" t="str">
        <f>IF(Search!$C$4="","",IF(ISNUMBER(SEARCH(Search!$C$4,$AR158))=TRUE,1,""))</f>
        <v/>
      </c>
      <c r="C158" s="9" t="str">
        <f>IF(Search!$C$6="x",IF(COUNTA($AQ158)=1,1,"N"),IF(COUNTA($AQ158)=1,"N",""))</f>
        <v/>
      </c>
      <c r="D158" s="9" t="str">
        <f>IF(Search!$O$8="","",IF(ISNUMBER(SEARCH(Search!$O$8,$BD158))=TRUE,1,""))</f>
        <v/>
      </c>
      <c r="E158" s="9" t="str">
        <f>IF(Search!$C$7="","",IF(ISNUMBER(SEARCH(Search!$C$7,$AN158))=TRUE,1,""))</f>
        <v/>
      </c>
      <c r="F158" s="9" t="str">
        <f>IF(Search!$C$8="","",IF(ISNUMBER(SEARCH(Search!$C$8,$AO158))=TRUE,1,""))</f>
        <v/>
      </c>
      <c r="G158" s="9" t="str">
        <f>IF(Search!$F$4="","",IF(Inventory!$AJ158&lt;Search!$F$4,"",1))</f>
        <v/>
      </c>
      <c r="H158" s="9" t="str">
        <f>IF(Search!$F$5="","",IF(Inventory!$AJ158&gt;Search!$F$5,"",1))</f>
        <v/>
      </c>
      <c r="I158" s="9" t="str">
        <f>IF(Search!$F$7="","",IF(Search!$F$8="",IF(ISNUMBER(SEARCH(Search!$F$7,$AL158))=TRUE,1,""),""))</f>
        <v/>
      </c>
      <c r="J158" s="9" t="str">
        <f>IF($AL158=Search!$F$8,1,"")</f>
        <v/>
      </c>
      <c r="K158" s="9" t="str">
        <f>IF(Search!$I$4="","",IF(COUNTA($AS158)=1,IF(Search!$I$4="N","N",1),""))</f>
        <v/>
      </c>
      <c r="L158" s="9" t="str">
        <f>IF(Search!$I$5="","",IF($AS158="RC",1,""))</f>
        <v/>
      </c>
      <c r="M158" s="9" t="str">
        <f>IF(Search!$I$6="","",IF($AS158="RCP",1,""))</f>
        <v/>
      </c>
      <c r="N158" s="9" t="str">
        <f>IF(Search!$I$8="","",IF(COUNTA($AT158)=1,IF(Search!$I$8="N","N",1),""))</f>
        <v/>
      </c>
      <c r="O158" s="9" t="str">
        <f>IF(Search!$L$4="","",IF(COUNTA($AU158)=1,IF(Search!$L$4="N","N",1),""))</f>
        <v/>
      </c>
      <c r="P158" s="9" t="str">
        <f>IF(Search!$L$5="","",IF(ISNUMBER(SEARCH("Jersey",$AU158))=TRUE,IF(Search!$L$5="N","N",1),""))</f>
        <v/>
      </c>
      <c r="Q158" s="9" t="str">
        <f>IF(Search!$L$6="","",IF(ISNUMBER(SEARCH("Patch",$AU158))=TRUE,IF(Search!$L$6="N","N",1),""))</f>
        <v/>
      </c>
      <c r="R158" s="9" t="str">
        <f>IF(Search!$L$7="","",IF(ISNUMBER(SEARCH("Shield",$AU158))=TRUE,IF(Search!$L$7="N","N",1),""))</f>
        <v/>
      </c>
      <c r="S158" s="9" t="str">
        <f>IF(Search!$L$8="","",IF(ISNUMBER(SEARCH("Stick",$AU158))=TRUE,IF(Search!$L$8="N","N",1),""))</f>
        <v/>
      </c>
      <c r="T158" s="9" t="str">
        <f>IF(Search!$O$4="","",IF(COUNTA($AW158)=1,IF(Search!$O$4="N","N",1),""))</f>
        <v/>
      </c>
      <c r="U158" s="9" t="str">
        <f>IF(Search!$O$5="","",IF($AW158="","",IF($AW158&lt;Search!$O$5,"",1)))</f>
        <v/>
      </c>
      <c r="V158" s="9" t="str">
        <f>IF(Search!$O$6="","",IF($AW158="","",IF($AW158&gt;Search!$O$6,"",1)))</f>
        <v/>
      </c>
      <c r="W158" s="9" t="str">
        <f>IF(Search!$U$4="","",IF($AX158="","",1))</f>
        <v/>
      </c>
      <c r="X158" s="9" t="str">
        <f>IF(Search!$U$5="","",IF(ISNUMBER(SEARCH(Search!$U$5,$AX158))=TRUE,IF(Search!$U$5="N","N",1),""))</f>
        <v/>
      </c>
      <c r="Y158" s="9" t="str">
        <f>IF(Search!$U$6="","",IF($AY158&lt;Search!$U$6,"",1))</f>
        <v/>
      </c>
      <c r="Z158" s="9" t="str">
        <f>IF(Search!$R$4="","",IF(Inventory!$BA158&lt;Search!$R$4,"",1))</f>
        <v/>
      </c>
      <c r="AA158" s="9" t="str">
        <f>IF(Search!$R$5="","",IF($BA158&gt;Search!$R$5,"",1))</f>
        <v/>
      </c>
      <c r="AB158" s="9" t="str">
        <f>IF(Search!$R$6="","",IF($BB158&lt;Search!$R$6,"",1))</f>
        <v/>
      </c>
      <c r="AC158" s="9" t="str">
        <f>IF(Search!$R$7="","",IF($BB158&lt;Search!$R$7,"",1))</f>
        <v/>
      </c>
      <c r="AD158" s="45" t="str">
        <f>IF(COUNTIF($A158:$AC158,"n")&gt;0,"",IF(SUM($A158:$AC158)=COUNTA(Search!$C$4:$C$8,Search!$F$4:$F$8,Search!$I$4:$I$6,Search!$I$8,Search!$L$4:$L$8,Search!$O$4:$O$8,Search!$R$4:$R$7,Search!$U$4:$U$7)-COUNTIF(Search!$C$4:$U$7,"n"),1+LARGE($AD$1:AD157,1),""))</f>
        <v/>
      </c>
      <c r="AE158" s="45" t="str">
        <f t="shared" si="6"/>
        <v/>
      </c>
      <c r="AF158" s="45" t="str">
        <f>IF(AD158="","",COUNTIF($AE$1:$AE157,$AE158)+RANK($AE158,$AE$2:$AE$10540,1))</f>
        <v/>
      </c>
      <c r="AG158" s="45" t="str">
        <f t="shared" si="7"/>
        <v/>
      </c>
      <c r="AH158" s="45" t="str">
        <f>IF($AD158="","",COUNTIF($AG$1:$AG157,$AG158)+RANK($AG158,$AG$1:$AG$10539,0))</f>
        <v/>
      </c>
      <c r="AI158" s="10" t="str">
        <f t="shared" si="8"/>
        <v>1977-78 O-Pee-Chee NHL #356 Stan Weir TOR    /   $</v>
      </c>
      <c r="AJ158" s="11">
        <v>1977</v>
      </c>
      <c r="AK158" s="17">
        <v>78</v>
      </c>
      <c r="AL158" s="12" t="s">
        <v>80</v>
      </c>
      <c r="AM158" s="10">
        <v>356</v>
      </c>
      <c r="AN158" s="12" t="s">
        <v>91</v>
      </c>
      <c r="AO158" s="9" t="s">
        <v>1904</v>
      </c>
      <c r="AP158" s="9"/>
      <c r="AQ158" s="9"/>
      <c r="AR158" s="14" t="s">
        <v>2131</v>
      </c>
      <c r="AS158" s="9"/>
      <c r="AT158" s="9"/>
      <c r="AU158" s="9"/>
      <c r="AV158" s="13"/>
      <c r="AW158" s="13"/>
      <c r="AX158" s="9"/>
      <c r="AY158" s="9"/>
      <c r="AZ158" s="9"/>
      <c r="BA158" s="33"/>
      <c r="BB158" s="33"/>
      <c r="BC158" s="36"/>
      <c r="BD158" s="12" t="s">
        <v>1771</v>
      </c>
    </row>
    <row r="159" spans="1:56" s="12" customFormat="1" x14ac:dyDescent="0.2">
      <c r="A159" s="9" t="str">
        <f>IF(Search!$C$5="","",IF(COUNTA(Inventory!$AP159)=1,1,""))</f>
        <v/>
      </c>
      <c r="B159" s="9" t="str">
        <f>IF(Search!$C$4="","",IF(ISNUMBER(SEARCH(Search!$C$4,$AR159))=TRUE,1,""))</f>
        <v/>
      </c>
      <c r="C159" s="9" t="str">
        <f>IF(Search!$C$6="x",IF(COUNTA($AQ159)=1,1,"N"),IF(COUNTA($AQ159)=1,"N",""))</f>
        <v/>
      </c>
      <c r="D159" s="9" t="str">
        <f>IF(Search!$O$8="","",IF(ISNUMBER(SEARCH(Search!$O$8,$BD159))=TRUE,1,""))</f>
        <v/>
      </c>
      <c r="E159" s="9" t="str">
        <f>IF(Search!$C$7="","",IF(ISNUMBER(SEARCH(Search!$C$7,$AN159))=TRUE,1,""))</f>
        <v/>
      </c>
      <c r="F159" s="9" t="str">
        <f>IF(Search!$C$8="","",IF(ISNUMBER(SEARCH(Search!$C$8,$AO159))=TRUE,1,""))</f>
        <v/>
      </c>
      <c r="G159" s="9" t="str">
        <f>IF(Search!$F$4="","",IF(Inventory!$AJ159&lt;Search!$F$4,"",1))</f>
        <v/>
      </c>
      <c r="H159" s="9" t="str">
        <f>IF(Search!$F$5="","",IF(Inventory!$AJ159&gt;Search!$F$5,"",1))</f>
        <v/>
      </c>
      <c r="I159" s="9" t="str">
        <f>IF(Search!$F$7="","",IF(Search!$F$8="",IF(ISNUMBER(SEARCH(Search!$F$7,$AL159))=TRUE,1,""),""))</f>
        <v/>
      </c>
      <c r="J159" s="9" t="str">
        <f>IF($AL159=Search!$F$8,1,"")</f>
        <v/>
      </c>
      <c r="K159" s="9" t="str">
        <f>IF(Search!$I$4="","",IF(COUNTA($AS159)=1,IF(Search!$I$4="N","N",1),""))</f>
        <v/>
      </c>
      <c r="L159" s="9" t="str">
        <f>IF(Search!$I$5="","",IF($AS159="RC",1,""))</f>
        <v/>
      </c>
      <c r="M159" s="9" t="str">
        <f>IF(Search!$I$6="","",IF($AS159="RCP",1,""))</f>
        <v/>
      </c>
      <c r="N159" s="9" t="str">
        <f>IF(Search!$I$8="","",IF(COUNTA($AT159)=1,IF(Search!$I$8="N","N",1),""))</f>
        <v/>
      </c>
      <c r="O159" s="9" t="str">
        <f>IF(Search!$L$4="","",IF(COUNTA($AU159)=1,IF(Search!$L$4="N","N",1),""))</f>
        <v/>
      </c>
      <c r="P159" s="9" t="str">
        <f>IF(Search!$L$5="","",IF(ISNUMBER(SEARCH("Jersey",$AU159))=TRUE,IF(Search!$L$5="N","N",1),""))</f>
        <v/>
      </c>
      <c r="Q159" s="9" t="str">
        <f>IF(Search!$L$6="","",IF(ISNUMBER(SEARCH("Patch",$AU159))=TRUE,IF(Search!$L$6="N","N",1),""))</f>
        <v/>
      </c>
      <c r="R159" s="9" t="str">
        <f>IF(Search!$L$7="","",IF(ISNUMBER(SEARCH("Shield",$AU159))=TRUE,IF(Search!$L$7="N","N",1),""))</f>
        <v/>
      </c>
      <c r="S159" s="9" t="str">
        <f>IF(Search!$L$8="","",IF(ISNUMBER(SEARCH("Stick",$AU159))=TRUE,IF(Search!$L$8="N","N",1),""))</f>
        <v/>
      </c>
      <c r="T159" s="9" t="str">
        <f>IF(Search!$O$4="","",IF(COUNTA($AW159)=1,IF(Search!$O$4="N","N",1),""))</f>
        <v/>
      </c>
      <c r="U159" s="9" t="str">
        <f>IF(Search!$O$5="","",IF($AW159="","",IF($AW159&lt;Search!$O$5,"",1)))</f>
        <v/>
      </c>
      <c r="V159" s="9" t="str">
        <f>IF(Search!$O$6="","",IF($AW159="","",IF($AW159&gt;Search!$O$6,"",1)))</f>
        <v/>
      </c>
      <c r="W159" s="9" t="str">
        <f>IF(Search!$U$4="","",IF($AX159="","",1))</f>
        <v/>
      </c>
      <c r="X159" s="9" t="str">
        <f>IF(Search!$U$5="","",IF(ISNUMBER(SEARCH(Search!$U$5,$AX159))=TRUE,IF(Search!$U$5="N","N",1),""))</f>
        <v/>
      </c>
      <c r="Y159" s="9" t="str">
        <f>IF(Search!$U$6="","",IF($AY159&lt;Search!$U$6,"",1))</f>
        <v/>
      </c>
      <c r="Z159" s="9" t="str">
        <f>IF(Search!$R$4="","",IF(Inventory!$BA159&lt;Search!$R$4,"",1))</f>
        <v/>
      </c>
      <c r="AA159" s="9" t="str">
        <f>IF(Search!$R$5="","",IF($BA159&gt;Search!$R$5,"",1))</f>
        <v/>
      </c>
      <c r="AB159" s="9" t="str">
        <f>IF(Search!$R$6="","",IF($BB159&lt;Search!$R$6,"",1))</f>
        <v/>
      </c>
      <c r="AC159" s="9" t="str">
        <f>IF(Search!$R$7="","",IF($BB159&lt;Search!$R$7,"",1))</f>
        <v/>
      </c>
      <c r="AD159" s="45" t="str">
        <f>IF(COUNTIF($A159:$AC159,"n")&gt;0,"",IF(SUM($A159:$AC159)=COUNTA(Search!$C$4:$C$8,Search!$F$4:$F$8,Search!$I$4:$I$6,Search!$I$8,Search!$L$4:$L$8,Search!$O$4:$O$8,Search!$R$4:$R$7,Search!$U$4:$U$7)-COUNTIF(Search!$C$4:$U$7,"n"),1+LARGE($AD$1:AD158,1),""))</f>
        <v/>
      </c>
      <c r="AE159" s="45" t="str">
        <f t="shared" si="6"/>
        <v/>
      </c>
      <c r="AF159" s="45" t="str">
        <f>IF(AD159="","",COUNTIF($AE$1:$AE158,$AE159)+RANK($AE159,$AE$2:$AE$10540,1))</f>
        <v/>
      </c>
      <c r="AG159" s="45" t="str">
        <f t="shared" si="7"/>
        <v/>
      </c>
      <c r="AH159" s="45" t="str">
        <f>IF($AD159="","",COUNTIF($AG$1:$AG158,$AG159)+RANK($AG159,$AG$1:$AG$10539,0))</f>
        <v/>
      </c>
      <c r="AI159" s="10" t="str">
        <f t="shared" si="8"/>
        <v>1977-78 O-Pee-Chee NHL #365 Don Ashby TOR    /   $</v>
      </c>
      <c r="AJ159" s="11">
        <v>1977</v>
      </c>
      <c r="AK159" s="17">
        <v>78</v>
      </c>
      <c r="AL159" s="12" t="s">
        <v>80</v>
      </c>
      <c r="AM159" s="10">
        <v>365</v>
      </c>
      <c r="AN159" s="12" t="s">
        <v>108</v>
      </c>
      <c r="AO159" s="9" t="s">
        <v>1904</v>
      </c>
      <c r="AP159" s="9"/>
      <c r="AQ159" s="9"/>
      <c r="AR159" s="14" t="s">
        <v>2131</v>
      </c>
      <c r="AS159" s="9"/>
      <c r="AT159" s="9"/>
      <c r="AU159" s="9"/>
      <c r="AV159" s="13"/>
      <c r="AW159" s="13"/>
      <c r="AX159" s="9"/>
      <c r="AY159" s="9"/>
      <c r="AZ159" s="9"/>
      <c r="BA159" s="33"/>
      <c r="BB159" s="33"/>
      <c r="BC159" s="36"/>
      <c r="BD159" s="12" t="s">
        <v>1771</v>
      </c>
    </row>
    <row r="160" spans="1:56" s="12" customFormat="1" x14ac:dyDescent="0.2">
      <c r="A160" s="9" t="str">
        <f>IF(Search!$C$5="","",IF(COUNTA(Inventory!$AP160)=1,1,""))</f>
        <v/>
      </c>
      <c r="B160" s="9" t="str">
        <f>IF(Search!$C$4="","",IF(ISNUMBER(SEARCH(Search!$C$4,$AR160))=TRUE,1,""))</f>
        <v/>
      </c>
      <c r="C160" s="9" t="str">
        <f>IF(Search!$C$6="x",IF(COUNTA($AQ160)=1,1,"N"),IF(COUNTA($AQ160)=1,"N",""))</f>
        <v/>
      </c>
      <c r="D160" s="9" t="str">
        <f>IF(Search!$O$8="","",IF(ISNUMBER(SEARCH(Search!$O$8,$BD160))=TRUE,1,""))</f>
        <v/>
      </c>
      <c r="E160" s="9" t="str">
        <f>IF(Search!$C$7="","",IF(ISNUMBER(SEARCH(Search!$C$7,$AN160))=TRUE,1,""))</f>
        <v/>
      </c>
      <c r="F160" s="9" t="str">
        <f>IF(Search!$C$8="","",IF(ISNUMBER(SEARCH(Search!$C$8,$AO160))=TRUE,1,""))</f>
        <v/>
      </c>
      <c r="G160" s="9" t="str">
        <f>IF(Search!$F$4="","",IF(Inventory!$AJ160&lt;Search!$F$4,"",1))</f>
        <v/>
      </c>
      <c r="H160" s="9" t="str">
        <f>IF(Search!$F$5="","",IF(Inventory!$AJ160&gt;Search!$F$5,"",1))</f>
        <v/>
      </c>
      <c r="I160" s="9" t="str">
        <f>IF(Search!$F$7="","",IF(Search!$F$8="",IF(ISNUMBER(SEARCH(Search!$F$7,$AL160))=TRUE,1,""),""))</f>
        <v/>
      </c>
      <c r="J160" s="9" t="str">
        <f>IF($AL160=Search!$F$8,1,"")</f>
        <v/>
      </c>
      <c r="K160" s="9" t="str">
        <f>IF(Search!$I$4="","",IF(COUNTA($AS160)=1,IF(Search!$I$4="N","N",1),""))</f>
        <v/>
      </c>
      <c r="L160" s="9" t="str">
        <f>IF(Search!$I$5="","",IF($AS160="RC",1,""))</f>
        <v/>
      </c>
      <c r="M160" s="9" t="str">
        <f>IF(Search!$I$6="","",IF($AS160="RCP",1,""))</f>
        <v/>
      </c>
      <c r="N160" s="9" t="str">
        <f>IF(Search!$I$8="","",IF(COUNTA($AT160)=1,IF(Search!$I$8="N","N",1),""))</f>
        <v/>
      </c>
      <c r="O160" s="9" t="str">
        <f>IF(Search!$L$4="","",IF(COUNTA($AU160)=1,IF(Search!$L$4="N","N",1),""))</f>
        <v/>
      </c>
      <c r="P160" s="9" t="str">
        <f>IF(Search!$L$5="","",IF(ISNUMBER(SEARCH("Jersey",$AU160))=TRUE,IF(Search!$L$5="N","N",1),""))</f>
        <v/>
      </c>
      <c r="Q160" s="9" t="str">
        <f>IF(Search!$L$6="","",IF(ISNUMBER(SEARCH("Patch",$AU160))=TRUE,IF(Search!$L$6="N","N",1),""))</f>
        <v/>
      </c>
      <c r="R160" s="9" t="str">
        <f>IF(Search!$L$7="","",IF(ISNUMBER(SEARCH("Shield",$AU160))=TRUE,IF(Search!$L$7="N","N",1),""))</f>
        <v/>
      </c>
      <c r="S160" s="9" t="str">
        <f>IF(Search!$L$8="","",IF(ISNUMBER(SEARCH("Stick",$AU160))=TRUE,IF(Search!$L$8="N","N",1),""))</f>
        <v/>
      </c>
      <c r="T160" s="9" t="str">
        <f>IF(Search!$O$4="","",IF(COUNTA($AW160)=1,IF(Search!$O$4="N","N",1),""))</f>
        <v/>
      </c>
      <c r="U160" s="9" t="str">
        <f>IF(Search!$O$5="","",IF($AW160="","",IF($AW160&lt;Search!$O$5,"",1)))</f>
        <v/>
      </c>
      <c r="V160" s="9" t="str">
        <f>IF(Search!$O$6="","",IF($AW160="","",IF($AW160&gt;Search!$O$6,"",1)))</f>
        <v/>
      </c>
      <c r="W160" s="9" t="str">
        <f>IF(Search!$U$4="","",IF($AX160="","",1))</f>
        <v/>
      </c>
      <c r="X160" s="9" t="str">
        <f>IF(Search!$U$5="","",IF(ISNUMBER(SEARCH(Search!$U$5,$AX160))=TRUE,IF(Search!$U$5="N","N",1),""))</f>
        <v/>
      </c>
      <c r="Y160" s="9" t="str">
        <f>IF(Search!$U$6="","",IF($AY160&lt;Search!$U$6,"",1))</f>
        <v/>
      </c>
      <c r="Z160" s="9" t="str">
        <f>IF(Search!$R$4="","",IF(Inventory!$BA160&lt;Search!$R$4,"",1))</f>
        <v/>
      </c>
      <c r="AA160" s="9" t="str">
        <f>IF(Search!$R$5="","",IF($BA160&gt;Search!$R$5,"",1))</f>
        <v/>
      </c>
      <c r="AB160" s="9" t="str">
        <f>IF(Search!$R$6="","",IF($BB160&lt;Search!$R$6,"",1))</f>
        <v/>
      </c>
      <c r="AC160" s="9" t="str">
        <f>IF(Search!$R$7="","",IF($BB160&lt;Search!$R$7,"",1))</f>
        <v/>
      </c>
      <c r="AD160" s="45" t="str">
        <f>IF(COUNTIF($A160:$AC160,"n")&gt;0,"",IF(SUM($A160:$AC160)=COUNTA(Search!$C$4:$C$8,Search!$F$4:$F$8,Search!$I$4:$I$6,Search!$I$8,Search!$L$4:$L$8,Search!$O$4:$O$8,Search!$R$4:$R$7,Search!$U$4:$U$7)-COUNTIF(Search!$C$4:$U$7,"n"),1+LARGE($AD$1:AD159,1),""))</f>
        <v/>
      </c>
      <c r="AE160" s="45" t="str">
        <f t="shared" si="6"/>
        <v/>
      </c>
      <c r="AF160" s="45" t="str">
        <f>IF(AD160="","",COUNTIF($AE$1:$AE159,$AE160)+RANK($AE160,$AE$2:$AE$10540,1))</f>
        <v/>
      </c>
      <c r="AG160" s="45" t="str">
        <f t="shared" si="7"/>
        <v/>
      </c>
      <c r="AH160" s="45" t="str">
        <f>IF($AD160="","",COUNTIF($AG$1:$AG159,$AG160)+RANK($AG160,$AG$1:$AG$10539,0))</f>
        <v/>
      </c>
      <c r="AI160" s="10" t="str">
        <f t="shared" si="8"/>
        <v>1977-78 O-Pee-Chee NHL #374 Jim McKenny TOR    /   $</v>
      </c>
      <c r="AJ160" s="11">
        <v>1977</v>
      </c>
      <c r="AK160" s="17">
        <v>78</v>
      </c>
      <c r="AL160" s="12" t="s">
        <v>80</v>
      </c>
      <c r="AM160" s="10">
        <v>374</v>
      </c>
      <c r="AN160" s="12" t="s">
        <v>73</v>
      </c>
      <c r="AO160" s="9" t="s">
        <v>1904</v>
      </c>
      <c r="AP160" s="9"/>
      <c r="AQ160" s="9"/>
      <c r="AR160" s="14" t="s">
        <v>2131</v>
      </c>
      <c r="AS160" s="9"/>
      <c r="AT160" s="9"/>
      <c r="AU160" s="9"/>
      <c r="AV160" s="13"/>
      <c r="AW160" s="13"/>
      <c r="AX160" s="9"/>
      <c r="AY160" s="9"/>
      <c r="AZ160" s="9"/>
      <c r="BA160" s="33"/>
      <c r="BB160" s="33"/>
      <c r="BC160" s="36"/>
      <c r="BD160" s="12" t="s">
        <v>1771</v>
      </c>
    </row>
    <row r="161" spans="1:56" s="12" customFormat="1" x14ac:dyDescent="0.2">
      <c r="A161" s="9" t="str">
        <f>IF(Search!$C$5="","",IF(COUNTA(Inventory!$AP161)=1,1,""))</f>
        <v/>
      </c>
      <c r="B161" s="9" t="str">
        <f>IF(Search!$C$4="","",IF(ISNUMBER(SEARCH(Search!$C$4,$AR161))=TRUE,1,""))</f>
        <v/>
      </c>
      <c r="C161" s="9" t="str">
        <f>IF(Search!$C$6="x",IF(COUNTA($AQ161)=1,1,"N"),IF(COUNTA($AQ161)=1,"N",""))</f>
        <v/>
      </c>
      <c r="D161" s="9" t="str">
        <f>IF(Search!$O$8="","",IF(ISNUMBER(SEARCH(Search!$O$8,$BD161))=TRUE,1,""))</f>
        <v/>
      </c>
      <c r="E161" s="9" t="str">
        <f>IF(Search!$C$7="","",IF(ISNUMBER(SEARCH(Search!$C$7,$AN161))=TRUE,1,""))</f>
        <v/>
      </c>
      <c r="F161" s="9" t="str">
        <f>IF(Search!$C$8="","",IF(ISNUMBER(SEARCH(Search!$C$8,$AO161))=TRUE,1,""))</f>
        <v/>
      </c>
      <c r="G161" s="9" t="str">
        <f>IF(Search!$F$4="","",IF(Inventory!$AJ161&lt;Search!$F$4,"",1))</f>
        <v/>
      </c>
      <c r="H161" s="9" t="str">
        <f>IF(Search!$F$5="","",IF(Inventory!$AJ161&gt;Search!$F$5,"",1))</f>
        <v/>
      </c>
      <c r="I161" s="9" t="str">
        <f>IF(Search!$F$7="","",IF(Search!$F$8="",IF(ISNUMBER(SEARCH(Search!$F$7,$AL161))=TRUE,1,""),""))</f>
        <v/>
      </c>
      <c r="J161" s="9" t="str">
        <f>IF($AL161=Search!$F$8,1,"")</f>
        <v/>
      </c>
      <c r="K161" s="9" t="str">
        <f>IF(Search!$I$4="","",IF(COUNTA($AS161)=1,IF(Search!$I$4="N","N",1),""))</f>
        <v/>
      </c>
      <c r="L161" s="9" t="str">
        <f>IF(Search!$I$5="","",IF($AS161="RC",1,""))</f>
        <v/>
      </c>
      <c r="M161" s="9" t="str">
        <f>IF(Search!$I$6="","",IF($AS161="RCP",1,""))</f>
        <v/>
      </c>
      <c r="N161" s="9" t="str">
        <f>IF(Search!$I$8="","",IF(COUNTA($AT161)=1,IF(Search!$I$8="N","N",1),""))</f>
        <v/>
      </c>
      <c r="O161" s="9" t="str">
        <f>IF(Search!$L$4="","",IF(COUNTA($AU161)=1,IF(Search!$L$4="N","N",1),""))</f>
        <v/>
      </c>
      <c r="P161" s="9" t="str">
        <f>IF(Search!$L$5="","",IF(ISNUMBER(SEARCH("Jersey",$AU161))=TRUE,IF(Search!$L$5="N","N",1),""))</f>
        <v/>
      </c>
      <c r="Q161" s="9" t="str">
        <f>IF(Search!$L$6="","",IF(ISNUMBER(SEARCH("Patch",$AU161))=TRUE,IF(Search!$L$6="N","N",1),""))</f>
        <v/>
      </c>
      <c r="R161" s="9" t="str">
        <f>IF(Search!$L$7="","",IF(ISNUMBER(SEARCH("Shield",$AU161))=TRUE,IF(Search!$L$7="N","N",1),""))</f>
        <v/>
      </c>
      <c r="S161" s="9" t="str">
        <f>IF(Search!$L$8="","",IF(ISNUMBER(SEARCH("Stick",$AU161))=TRUE,IF(Search!$L$8="N","N",1),""))</f>
        <v/>
      </c>
      <c r="T161" s="9" t="str">
        <f>IF(Search!$O$4="","",IF(COUNTA($AW161)=1,IF(Search!$O$4="N","N",1),""))</f>
        <v/>
      </c>
      <c r="U161" s="9" t="str">
        <f>IF(Search!$O$5="","",IF($AW161="","",IF($AW161&lt;Search!$O$5,"",1)))</f>
        <v/>
      </c>
      <c r="V161" s="9" t="str">
        <f>IF(Search!$O$6="","",IF($AW161="","",IF($AW161&gt;Search!$O$6,"",1)))</f>
        <v/>
      </c>
      <c r="W161" s="9" t="str">
        <f>IF(Search!$U$4="","",IF($AX161="","",1))</f>
        <v/>
      </c>
      <c r="X161" s="9" t="str">
        <f>IF(Search!$U$5="","",IF(ISNUMBER(SEARCH(Search!$U$5,$AX161))=TRUE,IF(Search!$U$5="N","N",1),""))</f>
        <v/>
      </c>
      <c r="Y161" s="9" t="str">
        <f>IF(Search!$U$6="","",IF($AY161&lt;Search!$U$6,"",1))</f>
        <v/>
      </c>
      <c r="Z161" s="9" t="str">
        <f>IF(Search!$R$4="","",IF(Inventory!$BA161&lt;Search!$R$4,"",1))</f>
        <v/>
      </c>
      <c r="AA161" s="9" t="str">
        <f>IF(Search!$R$5="","",IF($BA161&gt;Search!$R$5,"",1))</f>
        <v/>
      </c>
      <c r="AB161" s="9" t="str">
        <f>IF(Search!$R$6="","",IF($BB161&lt;Search!$R$6,"",1))</f>
        <v/>
      </c>
      <c r="AC161" s="9" t="str">
        <f>IF(Search!$R$7="","",IF($BB161&lt;Search!$R$7,"",1))</f>
        <v/>
      </c>
      <c r="AD161" s="45" t="str">
        <f>IF(COUNTIF($A161:$AC161,"n")&gt;0,"",IF(SUM($A161:$AC161)=COUNTA(Search!$C$4:$C$8,Search!$F$4:$F$8,Search!$I$4:$I$6,Search!$I$8,Search!$L$4:$L$8,Search!$O$4:$O$8,Search!$R$4:$R$7,Search!$U$4:$U$7)-COUNTIF(Search!$C$4:$U$7,"n"),1+LARGE($AD$1:AD160,1),""))</f>
        <v/>
      </c>
      <c r="AE161" s="45" t="str">
        <f t="shared" si="6"/>
        <v/>
      </c>
      <c r="AF161" s="45" t="str">
        <f>IF(AD161="","",COUNTIF($AE$1:$AE160,$AE161)+RANK($AE161,$AE$2:$AE$10540,1))</f>
        <v/>
      </c>
      <c r="AG161" s="45" t="str">
        <f t="shared" si="7"/>
        <v/>
      </c>
      <c r="AH161" s="45" t="str">
        <f>IF($AD161="","",COUNTIF($AG$1:$AG160,$AG161)+RANK($AG161,$AG$1:$AG$10539,0))</f>
        <v/>
      </c>
      <c r="AI161" s="10" t="str">
        <f t="shared" si="8"/>
        <v>1977-78 O-Pee-Chee NHL #383 Dave Williams TOR    /   $</v>
      </c>
      <c r="AJ161" s="11">
        <v>1977</v>
      </c>
      <c r="AK161" s="17">
        <v>78</v>
      </c>
      <c r="AL161" s="12" t="s">
        <v>80</v>
      </c>
      <c r="AM161" s="10">
        <v>383</v>
      </c>
      <c r="AN161" s="12" t="s">
        <v>109</v>
      </c>
      <c r="AO161" s="9" t="s">
        <v>1904</v>
      </c>
      <c r="AP161" s="9"/>
      <c r="AQ161" s="9"/>
      <c r="AR161" s="14" t="s">
        <v>2131</v>
      </c>
      <c r="AS161" s="9"/>
      <c r="AT161" s="9"/>
      <c r="AU161" s="9"/>
      <c r="AV161" s="13"/>
      <c r="AW161" s="13"/>
      <c r="AX161" s="9"/>
      <c r="AY161" s="9"/>
      <c r="AZ161" s="9"/>
      <c r="BA161" s="33"/>
      <c r="BB161" s="33"/>
      <c r="BC161" s="36"/>
      <c r="BD161" s="12" t="s">
        <v>1771</v>
      </c>
    </row>
    <row r="162" spans="1:56" s="12" customFormat="1" x14ac:dyDescent="0.2">
      <c r="A162" s="9" t="str">
        <f>IF(Search!$C$5="","",IF(COUNTA(Inventory!$AP162)=1,1,""))</f>
        <v/>
      </c>
      <c r="B162" s="9" t="str">
        <f>IF(Search!$C$4="","",IF(ISNUMBER(SEARCH(Search!$C$4,$AR162))=TRUE,1,""))</f>
        <v/>
      </c>
      <c r="C162" s="9" t="str">
        <f>IF(Search!$C$6="x",IF(COUNTA($AQ162)=1,1,"N"),IF(COUNTA($AQ162)=1,"N",""))</f>
        <v/>
      </c>
      <c r="D162" s="9" t="str">
        <f>IF(Search!$O$8="","",IF(ISNUMBER(SEARCH(Search!$O$8,$BD162))=TRUE,1,""))</f>
        <v/>
      </c>
      <c r="E162" s="9" t="str">
        <f>IF(Search!$C$7="","",IF(ISNUMBER(SEARCH(Search!$C$7,$AN162))=TRUE,1,""))</f>
        <v/>
      </c>
      <c r="F162" s="9" t="str">
        <f>IF(Search!$C$8="","",IF(ISNUMBER(SEARCH(Search!$C$8,$AO162))=TRUE,1,""))</f>
        <v/>
      </c>
      <c r="G162" s="9" t="str">
        <f>IF(Search!$F$4="","",IF(Inventory!$AJ162&lt;Search!$F$4,"",1))</f>
        <v/>
      </c>
      <c r="H162" s="9" t="str">
        <f>IF(Search!$F$5="","",IF(Inventory!$AJ162&gt;Search!$F$5,"",1))</f>
        <v/>
      </c>
      <c r="I162" s="9" t="str">
        <f>IF(Search!$F$7="","",IF(Search!$F$8="",IF(ISNUMBER(SEARCH(Search!$F$7,$AL162))=TRUE,1,""),""))</f>
        <v/>
      </c>
      <c r="J162" s="9" t="str">
        <f>IF($AL162=Search!$F$8,1,"")</f>
        <v/>
      </c>
      <c r="K162" s="9" t="str">
        <f>IF(Search!$I$4="","",IF(COUNTA($AS162)=1,IF(Search!$I$4="N","N",1),""))</f>
        <v/>
      </c>
      <c r="L162" s="9" t="str">
        <f>IF(Search!$I$5="","",IF($AS162="RC",1,""))</f>
        <v/>
      </c>
      <c r="M162" s="9" t="str">
        <f>IF(Search!$I$6="","",IF($AS162="RCP",1,""))</f>
        <v/>
      </c>
      <c r="N162" s="9" t="str">
        <f>IF(Search!$I$8="","",IF(COUNTA($AT162)=1,IF(Search!$I$8="N","N",1),""))</f>
        <v/>
      </c>
      <c r="O162" s="9" t="str">
        <f>IF(Search!$L$4="","",IF(COUNTA($AU162)=1,IF(Search!$L$4="N","N",1),""))</f>
        <v/>
      </c>
      <c r="P162" s="9" t="str">
        <f>IF(Search!$L$5="","",IF(ISNUMBER(SEARCH("Jersey",$AU162))=TRUE,IF(Search!$L$5="N","N",1),""))</f>
        <v/>
      </c>
      <c r="Q162" s="9" t="str">
        <f>IF(Search!$L$6="","",IF(ISNUMBER(SEARCH("Patch",$AU162))=TRUE,IF(Search!$L$6="N","N",1),""))</f>
        <v/>
      </c>
      <c r="R162" s="9" t="str">
        <f>IF(Search!$L$7="","",IF(ISNUMBER(SEARCH("Shield",$AU162))=TRUE,IF(Search!$L$7="N","N",1),""))</f>
        <v/>
      </c>
      <c r="S162" s="9" t="str">
        <f>IF(Search!$L$8="","",IF(ISNUMBER(SEARCH("Stick",$AU162))=TRUE,IF(Search!$L$8="N","N",1),""))</f>
        <v/>
      </c>
      <c r="T162" s="9" t="str">
        <f>IF(Search!$O$4="","",IF(COUNTA($AW162)=1,IF(Search!$O$4="N","N",1),""))</f>
        <v/>
      </c>
      <c r="U162" s="9" t="str">
        <f>IF(Search!$O$5="","",IF($AW162="","",IF($AW162&lt;Search!$O$5,"",1)))</f>
        <v/>
      </c>
      <c r="V162" s="9" t="str">
        <f>IF(Search!$O$6="","",IF($AW162="","",IF($AW162&gt;Search!$O$6,"",1)))</f>
        <v/>
      </c>
      <c r="W162" s="9" t="str">
        <f>IF(Search!$U$4="","",IF($AX162="","",1))</f>
        <v/>
      </c>
      <c r="X162" s="9" t="str">
        <f>IF(Search!$U$5="","",IF(ISNUMBER(SEARCH(Search!$U$5,$AX162))=TRUE,IF(Search!$U$5="N","N",1),""))</f>
        <v/>
      </c>
      <c r="Y162" s="9" t="str">
        <f>IF(Search!$U$6="","",IF($AY162&lt;Search!$U$6,"",1))</f>
        <v/>
      </c>
      <c r="Z162" s="9" t="str">
        <f>IF(Search!$R$4="","",IF(Inventory!$BA162&lt;Search!$R$4,"",1))</f>
        <v/>
      </c>
      <c r="AA162" s="9" t="str">
        <f>IF(Search!$R$5="","",IF($BA162&gt;Search!$R$5,"",1))</f>
        <v/>
      </c>
      <c r="AB162" s="9" t="str">
        <f>IF(Search!$R$6="","",IF($BB162&lt;Search!$R$6,"",1))</f>
        <v/>
      </c>
      <c r="AC162" s="9" t="str">
        <f>IF(Search!$R$7="","",IF($BB162&lt;Search!$R$7,"",1))</f>
        <v/>
      </c>
      <c r="AD162" s="45" t="str">
        <f>IF(COUNTIF($A162:$AC162,"n")&gt;0,"",IF(SUM($A162:$AC162)=COUNTA(Search!$C$4:$C$8,Search!$F$4:$F$8,Search!$I$4:$I$6,Search!$I$8,Search!$L$4:$L$8,Search!$O$4:$O$8,Search!$R$4:$R$7,Search!$U$4:$U$7)-COUNTIF(Search!$C$4:$U$7,"n"),1+LARGE($AD$1:AD161,1),""))</f>
        <v/>
      </c>
      <c r="AE162" s="45" t="str">
        <f t="shared" si="6"/>
        <v/>
      </c>
      <c r="AF162" s="45" t="str">
        <f>IF(AD162="","",COUNTIF($AE$1:$AE161,$AE162)+RANK($AE162,$AE$2:$AE$10540,1))</f>
        <v/>
      </c>
      <c r="AG162" s="45" t="str">
        <f t="shared" si="7"/>
        <v/>
      </c>
      <c r="AH162" s="45" t="str">
        <f>IF($AD162="","",COUNTIF($AG$1:$AG161,$AG162)+RANK($AG162,$AG$1:$AG$10539,0))</f>
        <v/>
      </c>
      <c r="AI162" s="10" t="str">
        <f t="shared" si="8"/>
        <v>1977-78 Topps #10 Denis Potvin TOR    /   $</v>
      </c>
      <c r="AJ162" s="11">
        <v>1977</v>
      </c>
      <c r="AK162" s="17">
        <v>78</v>
      </c>
      <c r="AL162" s="12" t="s">
        <v>48</v>
      </c>
      <c r="AM162" s="10">
        <v>10</v>
      </c>
      <c r="AN162" s="12" t="s">
        <v>110</v>
      </c>
      <c r="AO162" s="9" t="s">
        <v>1904</v>
      </c>
      <c r="AP162" s="9"/>
      <c r="AQ162" s="9"/>
      <c r="AR162" s="14"/>
      <c r="AS162" s="9"/>
      <c r="AT162" s="9"/>
      <c r="AU162" s="9"/>
      <c r="AV162" s="13"/>
      <c r="AW162" s="13"/>
      <c r="AX162" s="9"/>
      <c r="AY162" s="9"/>
      <c r="AZ162" s="9"/>
      <c r="BA162" s="33"/>
      <c r="BB162" s="33"/>
      <c r="BC162" s="36"/>
      <c r="BD162" s="12" t="s">
        <v>1771</v>
      </c>
    </row>
    <row r="163" spans="1:56" s="12" customFormat="1" x14ac:dyDescent="0.2">
      <c r="A163" s="9" t="str">
        <f>IF(Search!$C$5="","",IF(COUNTA(Inventory!$AP163)=1,1,""))</f>
        <v/>
      </c>
      <c r="B163" s="9" t="str">
        <f>IF(Search!$C$4="","",IF(ISNUMBER(SEARCH(Search!$C$4,$AR163))=TRUE,1,""))</f>
        <v/>
      </c>
      <c r="C163" s="9" t="str">
        <f>IF(Search!$C$6="x",IF(COUNTA($AQ163)=1,1,"N"),IF(COUNTA($AQ163)=1,"N",""))</f>
        <v/>
      </c>
      <c r="D163" s="9" t="str">
        <f>IF(Search!$O$8="","",IF(ISNUMBER(SEARCH(Search!$O$8,$BD163))=TRUE,1,""))</f>
        <v/>
      </c>
      <c r="E163" s="9" t="str">
        <f>IF(Search!$C$7="","",IF(ISNUMBER(SEARCH(Search!$C$7,$AN163))=TRUE,1,""))</f>
        <v/>
      </c>
      <c r="F163" s="9" t="str">
        <f>IF(Search!$C$8="","",IF(ISNUMBER(SEARCH(Search!$C$8,$AO163))=TRUE,1,""))</f>
        <v/>
      </c>
      <c r="G163" s="9" t="str">
        <f>IF(Search!$F$4="","",IF(Inventory!$AJ163&lt;Search!$F$4,"",1))</f>
        <v/>
      </c>
      <c r="H163" s="9" t="str">
        <f>IF(Search!$F$5="","",IF(Inventory!$AJ163&gt;Search!$F$5,"",1))</f>
        <v/>
      </c>
      <c r="I163" s="9" t="str">
        <f>IF(Search!$F$7="","",IF(Search!$F$8="",IF(ISNUMBER(SEARCH(Search!$F$7,$AL163))=TRUE,1,""),""))</f>
        <v/>
      </c>
      <c r="J163" s="9" t="str">
        <f>IF($AL163=Search!$F$8,1,"")</f>
        <v/>
      </c>
      <c r="K163" s="9" t="str">
        <f>IF(Search!$I$4="","",IF(COUNTA($AS163)=1,IF(Search!$I$4="N","N",1),""))</f>
        <v/>
      </c>
      <c r="L163" s="9" t="str">
        <f>IF(Search!$I$5="","",IF($AS163="RC",1,""))</f>
        <v/>
      </c>
      <c r="M163" s="9" t="str">
        <f>IF(Search!$I$6="","",IF($AS163="RCP",1,""))</f>
        <v/>
      </c>
      <c r="N163" s="9" t="str">
        <f>IF(Search!$I$8="","",IF(COUNTA($AT163)=1,IF(Search!$I$8="N","N",1),""))</f>
        <v/>
      </c>
      <c r="O163" s="9" t="str">
        <f>IF(Search!$L$4="","",IF(COUNTA($AU163)=1,IF(Search!$L$4="N","N",1),""))</f>
        <v/>
      </c>
      <c r="P163" s="9" t="str">
        <f>IF(Search!$L$5="","",IF(ISNUMBER(SEARCH("Jersey",$AU163))=TRUE,IF(Search!$L$5="N","N",1),""))</f>
        <v/>
      </c>
      <c r="Q163" s="9" t="str">
        <f>IF(Search!$L$6="","",IF(ISNUMBER(SEARCH("Patch",$AU163))=TRUE,IF(Search!$L$6="N","N",1),""))</f>
        <v/>
      </c>
      <c r="R163" s="9" t="str">
        <f>IF(Search!$L$7="","",IF(ISNUMBER(SEARCH("Shield",$AU163))=TRUE,IF(Search!$L$7="N","N",1),""))</f>
        <v/>
      </c>
      <c r="S163" s="9" t="str">
        <f>IF(Search!$L$8="","",IF(ISNUMBER(SEARCH("Stick",$AU163))=TRUE,IF(Search!$L$8="N","N",1),""))</f>
        <v/>
      </c>
      <c r="T163" s="9" t="str">
        <f>IF(Search!$O$4="","",IF(COUNTA($AW163)=1,IF(Search!$O$4="N","N",1),""))</f>
        <v/>
      </c>
      <c r="U163" s="9" t="str">
        <f>IF(Search!$O$5="","",IF($AW163="","",IF($AW163&lt;Search!$O$5,"",1)))</f>
        <v/>
      </c>
      <c r="V163" s="9" t="str">
        <f>IF(Search!$O$6="","",IF($AW163="","",IF($AW163&gt;Search!$O$6,"",1)))</f>
        <v/>
      </c>
      <c r="W163" s="9" t="str">
        <f>IF(Search!$U$4="","",IF($AX163="","",1))</f>
        <v/>
      </c>
      <c r="X163" s="9" t="str">
        <f>IF(Search!$U$5="","",IF(ISNUMBER(SEARCH(Search!$U$5,$AX163))=TRUE,IF(Search!$U$5="N","N",1),""))</f>
        <v/>
      </c>
      <c r="Y163" s="9" t="str">
        <f>IF(Search!$U$6="","",IF($AY163&lt;Search!$U$6,"",1))</f>
        <v/>
      </c>
      <c r="Z163" s="9" t="str">
        <f>IF(Search!$R$4="","",IF(Inventory!$BA163&lt;Search!$R$4,"",1))</f>
        <v/>
      </c>
      <c r="AA163" s="9" t="str">
        <f>IF(Search!$R$5="","",IF($BA163&gt;Search!$R$5,"",1))</f>
        <v/>
      </c>
      <c r="AB163" s="9" t="str">
        <f>IF(Search!$R$6="","",IF($BB163&lt;Search!$R$6,"",1))</f>
        <v/>
      </c>
      <c r="AC163" s="9" t="str">
        <f>IF(Search!$R$7="","",IF($BB163&lt;Search!$R$7,"",1))</f>
        <v/>
      </c>
      <c r="AD163" s="45" t="str">
        <f>IF(COUNTIF($A163:$AC163,"n")&gt;0,"",IF(SUM($A163:$AC163)=COUNTA(Search!$C$4:$C$8,Search!$F$4:$F$8,Search!$I$4:$I$6,Search!$I$8,Search!$L$4:$L$8,Search!$O$4:$O$8,Search!$R$4:$R$7,Search!$U$4:$U$7)-COUNTIF(Search!$C$4:$U$7,"n"),1+LARGE($AD$1:AD162,1),""))</f>
        <v/>
      </c>
      <c r="AE163" s="45" t="str">
        <f t="shared" si="6"/>
        <v/>
      </c>
      <c r="AF163" s="45" t="str">
        <f>IF(AD163="","",COUNTIF($AE$1:$AE162,$AE163)+RANK($AE163,$AE$2:$AE$10540,1))</f>
        <v/>
      </c>
      <c r="AG163" s="45" t="str">
        <f t="shared" si="7"/>
        <v/>
      </c>
      <c r="AH163" s="45" t="str">
        <f>IF($AD163="","",COUNTIF($AG$1:$AG162,$AG163)+RANK($AG163,$AG$1:$AG$10539,0))</f>
        <v/>
      </c>
      <c r="AI163" s="10" t="str">
        <f t="shared" si="8"/>
        <v>1977-78 Topps #186 Ian Turnbull TOR    /   $</v>
      </c>
      <c r="AJ163" s="11">
        <v>1977</v>
      </c>
      <c r="AK163" s="17">
        <v>78</v>
      </c>
      <c r="AL163" s="12" t="s">
        <v>48</v>
      </c>
      <c r="AM163" s="10">
        <v>186</v>
      </c>
      <c r="AN163" s="12" t="s">
        <v>96</v>
      </c>
      <c r="AO163" s="9" t="s">
        <v>1904</v>
      </c>
      <c r="AP163" s="9"/>
      <c r="AQ163" s="9"/>
      <c r="AR163" s="14"/>
      <c r="AS163" s="9"/>
      <c r="AT163" s="9"/>
      <c r="AU163" s="9"/>
      <c r="AV163" s="13"/>
      <c r="AW163" s="13"/>
      <c r="AX163" s="9"/>
      <c r="AY163" s="9"/>
      <c r="AZ163" s="9"/>
      <c r="BA163" s="33"/>
      <c r="BB163" s="33"/>
      <c r="BC163" s="36"/>
      <c r="BD163" s="12" t="s">
        <v>1771</v>
      </c>
    </row>
    <row r="164" spans="1:56" s="12" customFormat="1" x14ac:dyDescent="0.2">
      <c r="A164" s="9" t="str">
        <f>IF(Search!$C$5="","",IF(COUNTA(Inventory!$AP164)=1,1,""))</f>
        <v/>
      </c>
      <c r="B164" s="9" t="str">
        <f>IF(Search!$C$4="","",IF(ISNUMBER(SEARCH(Search!$C$4,$AR164))=TRUE,1,""))</f>
        <v/>
      </c>
      <c r="C164" s="9" t="str">
        <f>IF(Search!$C$6="x",IF(COUNTA($AQ164)=1,1,"N"),IF(COUNTA($AQ164)=1,"N",""))</f>
        <v/>
      </c>
      <c r="D164" s="9" t="str">
        <f>IF(Search!$O$8="","",IF(ISNUMBER(SEARCH(Search!$O$8,$BD164))=TRUE,1,""))</f>
        <v/>
      </c>
      <c r="E164" s="9" t="str">
        <f>IF(Search!$C$7="","",IF(ISNUMBER(SEARCH(Search!$C$7,$AN164))=TRUE,1,""))</f>
        <v/>
      </c>
      <c r="F164" s="9" t="str">
        <f>IF(Search!$C$8="","",IF(ISNUMBER(SEARCH(Search!$C$8,$AO164))=TRUE,1,""))</f>
        <v/>
      </c>
      <c r="G164" s="9" t="str">
        <f>IF(Search!$F$4="","",IF(Inventory!$AJ164&lt;Search!$F$4,"",1))</f>
        <v/>
      </c>
      <c r="H164" s="9" t="str">
        <f>IF(Search!$F$5="","",IF(Inventory!$AJ164&gt;Search!$F$5,"",1))</f>
        <v/>
      </c>
      <c r="I164" s="9" t="str">
        <f>IF(Search!$F$7="","",IF(Search!$F$8="",IF(ISNUMBER(SEARCH(Search!$F$7,$AL164))=TRUE,1,""),""))</f>
        <v/>
      </c>
      <c r="J164" s="9" t="str">
        <f>IF($AL164=Search!$F$8,1,"")</f>
        <v/>
      </c>
      <c r="K164" s="9" t="str">
        <f>IF(Search!$I$4="","",IF(COUNTA($AS164)=1,IF(Search!$I$4="N","N",1),""))</f>
        <v/>
      </c>
      <c r="L164" s="9" t="str">
        <f>IF(Search!$I$5="","",IF($AS164="RC",1,""))</f>
        <v/>
      </c>
      <c r="M164" s="9" t="str">
        <f>IF(Search!$I$6="","",IF($AS164="RCP",1,""))</f>
        <v/>
      </c>
      <c r="N164" s="9" t="str">
        <f>IF(Search!$I$8="","",IF(COUNTA($AT164)=1,IF(Search!$I$8="N","N",1),""))</f>
        <v/>
      </c>
      <c r="O164" s="9" t="str">
        <f>IF(Search!$L$4="","",IF(COUNTA($AU164)=1,IF(Search!$L$4="N","N",1),""))</f>
        <v/>
      </c>
      <c r="P164" s="9" t="str">
        <f>IF(Search!$L$5="","",IF(ISNUMBER(SEARCH("Jersey",$AU164))=TRUE,IF(Search!$L$5="N","N",1),""))</f>
        <v/>
      </c>
      <c r="Q164" s="9" t="str">
        <f>IF(Search!$L$6="","",IF(ISNUMBER(SEARCH("Patch",$AU164))=TRUE,IF(Search!$L$6="N","N",1),""))</f>
        <v/>
      </c>
      <c r="R164" s="9" t="str">
        <f>IF(Search!$L$7="","",IF(ISNUMBER(SEARCH("Shield",$AU164))=TRUE,IF(Search!$L$7="N","N",1),""))</f>
        <v/>
      </c>
      <c r="S164" s="9" t="str">
        <f>IF(Search!$L$8="","",IF(ISNUMBER(SEARCH("Stick",$AU164))=TRUE,IF(Search!$L$8="N","N",1),""))</f>
        <v/>
      </c>
      <c r="T164" s="9" t="str">
        <f>IF(Search!$O$4="","",IF(COUNTA($AW164)=1,IF(Search!$O$4="N","N",1),""))</f>
        <v/>
      </c>
      <c r="U164" s="9" t="str">
        <f>IF(Search!$O$5="","",IF($AW164="","",IF($AW164&lt;Search!$O$5,"",1)))</f>
        <v/>
      </c>
      <c r="V164" s="9" t="str">
        <f>IF(Search!$O$6="","",IF($AW164="","",IF($AW164&gt;Search!$O$6,"",1)))</f>
        <v/>
      </c>
      <c r="W164" s="9" t="str">
        <f>IF(Search!$U$4="","",IF($AX164="","",1))</f>
        <v/>
      </c>
      <c r="X164" s="9" t="str">
        <f>IF(Search!$U$5="","",IF(ISNUMBER(SEARCH(Search!$U$5,$AX164))=TRUE,IF(Search!$U$5="N","N",1),""))</f>
        <v/>
      </c>
      <c r="Y164" s="9" t="str">
        <f>IF(Search!$U$6="","",IF($AY164&lt;Search!$U$6,"",1))</f>
        <v/>
      </c>
      <c r="Z164" s="9" t="str">
        <f>IF(Search!$R$4="","",IF(Inventory!$BA164&lt;Search!$R$4,"",1))</f>
        <v/>
      </c>
      <c r="AA164" s="9" t="str">
        <f>IF(Search!$R$5="","",IF($BA164&gt;Search!$R$5,"",1))</f>
        <v/>
      </c>
      <c r="AB164" s="9" t="str">
        <f>IF(Search!$R$6="","",IF($BB164&lt;Search!$R$6,"",1))</f>
        <v/>
      </c>
      <c r="AC164" s="9" t="str">
        <f>IF(Search!$R$7="","",IF($BB164&lt;Search!$R$7,"",1))</f>
        <v/>
      </c>
      <c r="AD164" s="45" t="str">
        <f>IF(COUNTIF($A164:$AC164,"n")&gt;0,"",IF(SUM($A164:$AC164)=COUNTA(Search!$C$4:$C$8,Search!$F$4:$F$8,Search!$I$4:$I$6,Search!$I$8,Search!$L$4:$L$8,Search!$O$4:$O$8,Search!$R$4:$R$7,Search!$U$4:$U$7)-COUNTIF(Search!$C$4:$U$7,"n"),1+LARGE($AD$1:AD163,1),""))</f>
        <v/>
      </c>
      <c r="AE164" s="45" t="str">
        <f t="shared" si="6"/>
        <v/>
      </c>
      <c r="AF164" s="45" t="str">
        <f>IF(AD164="","",COUNTIF($AE$1:$AE163,$AE164)+RANK($AE164,$AE$2:$AE$10540,1))</f>
        <v/>
      </c>
      <c r="AG164" s="45" t="str">
        <f t="shared" si="7"/>
        <v/>
      </c>
      <c r="AH164" s="45" t="str">
        <f>IF($AD164="","",COUNTIF($AG$1:$AG163,$AG164)+RANK($AG164,$AG$1:$AG$10539,0))</f>
        <v/>
      </c>
      <c r="AI164" s="10" t="str">
        <f t="shared" si="8"/>
        <v>1977-78 Topps #215 Ian Turnbull TOR    /   $</v>
      </c>
      <c r="AJ164" s="11">
        <v>1977</v>
      </c>
      <c r="AK164" s="17">
        <v>78</v>
      </c>
      <c r="AL164" s="12" t="s">
        <v>48</v>
      </c>
      <c r="AM164" s="10">
        <v>215</v>
      </c>
      <c r="AN164" s="12" t="s">
        <v>96</v>
      </c>
      <c r="AO164" s="9" t="s">
        <v>1904</v>
      </c>
      <c r="AP164" s="9"/>
      <c r="AQ164" s="9"/>
      <c r="AR164" s="14"/>
      <c r="AS164" s="9"/>
      <c r="AT164" s="9"/>
      <c r="AU164" s="9"/>
      <c r="AV164" s="13"/>
      <c r="AW164" s="13"/>
      <c r="AX164" s="9"/>
      <c r="AY164" s="9"/>
      <c r="AZ164" s="9"/>
      <c r="BA164" s="33"/>
      <c r="BB164" s="33"/>
      <c r="BC164" s="36"/>
      <c r="BD164" s="12" t="s">
        <v>1771</v>
      </c>
    </row>
    <row r="165" spans="1:56" s="12" customFormat="1" x14ac:dyDescent="0.2">
      <c r="A165" s="9" t="str">
        <f>IF(Search!$C$5="","",IF(COUNTA(Inventory!$AP165)=1,1,""))</f>
        <v/>
      </c>
      <c r="B165" s="9" t="str">
        <f>IF(Search!$C$4="","",IF(ISNUMBER(SEARCH(Search!$C$4,$AR165))=TRUE,1,""))</f>
        <v/>
      </c>
      <c r="C165" s="9" t="str">
        <f>IF(Search!$C$6="x",IF(COUNTA($AQ165)=1,1,"N"),IF(COUNTA($AQ165)=1,"N",""))</f>
        <v/>
      </c>
      <c r="D165" s="9" t="str">
        <f>IF(Search!$O$8="","",IF(ISNUMBER(SEARCH(Search!$O$8,$BD165))=TRUE,1,""))</f>
        <v/>
      </c>
      <c r="E165" s="9" t="str">
        <f>IF(Search!$C$7="","",IF(ISNUMBER(SEARCH(Search!$C$7,$AN165))=TRUE,1,""))</f>
        <v/>
      </c>
      <c r="F165" s="9" t="str">
        <f>IF(Search!$C$8="","",IF(ISNUMBER(SEARCH(Search!$C$8,$AO165))=TRUE,1,""))</f>
        <v/>
      </c>
      <c r="G165" s="9" t="str">
        <f>IF(Search!$F$4="","",IF(Inventory!$AJ165&lt;Search!$F$4,"",1))</f>
        <v/>
      </c>
      <c r="H165" s="9" t="str">
        <f>IF(Search!$F$5="","",IF(Inventory!$AJ165&gt;Search!$F$5,"",1))</f>
        <v/>
      </c>
      <c r="I165" s="9" t="str">
        <f>IF(Search!$F$7="","",IF(Search!$F$8="",IF(ISNUMBER(SEARCH(Search!$F$7,$AL165))=TRUE,1,""),""))</f>
        <v/>
      </c>
      <c r="J165" s="9" t="str">
        <f>IF($AL165=Search!$F$8,1,"")</f>
        <v/>
      </c>
      <c r="K165" s="9" t="str">
        <f>IF(Search!$I$4="","",IF(COUNTA($AS165)=1,IF(Search!$I$4="N","N",1),""))</f>
        <v/>
      </c>
      <c r="L165" s="9" t="str">
        <f>IF(Search!$I$5="","",IF($AS165="RC",1,""))</f>
        <v/>
      </c>
      <c r="M165" s="9" t="str">
        <f>IF(Search!$I$6="","",IF($AS165="RCP",1,""))</f>
        <v/>
      </c>
      <c r="N165" s="9" t="str">
        <f>IF(Search!$I$8="","",IF(COUNTA($AT165)=1,IF(Search!$I$8="N","N",1),""))</f>
        <v/>
      </c>
      <c r="O165" s="9" t="str">
        <f>IF(Search!$L$4="","",IF(COUNTA($AU165)=1,IF(Search!$L$4="N","N",1),""))</f>
        <v/>
      </c>
      <c r="P165" s="9" t="str">
        <f>IF(Search!$L$5="","",IF(ISNUMBER(SEARCH("Jersey",$AU165))=TRUE,IF(Search!$L$5="N","N",1),""))</f>
        <v/>
      </c>
      <c r="Q165" s="9" t="str">
        <f>IF(Search!$L$6="","",IF(ISNUMBER(SEARCH("Patch",$AU165))=TRUE,IF(Search!$L$6="N","N",1),""))</f>
        <v/>
      </c>
      <c r="R165" s="9" t="str">
        <f>IF(Search!$L$7="","",IF(ISNUMBER(SEARCH("Shield",$AU165))=TRUE,IF(Search!$L$7="N","N",1),""))</f>
        <v/>
      </c>
      <c r="S165" s="9" t="str">
        <f>IF(Search!$L$8="","",IF(ISNUMBER(SEARCH("Stick",$AU165))=TRUE,IF(Search!$L$8="N","N",1),""))</f>
        <v/>
      </c>
      <c r="T165" s="9" t="str">
        <f>IF(Search!$O$4="","",IF(COUNTA($AW165)=1,IF(Search!$O$4="N","N",1),""))</f>
        <v/>
      </c>
      <c r="U165" s="9" t="str">
        <f>IF(Search!$O$5="","",IF($AW165="","",IF($AW165&lt;Search!$O$5,"",1)))</f>
        <v/>
      </c>
      <c r="V165" s="9" t="str">
        <f>IF(Search!$O$6="","",IF($AW165="","",IF($AW165&gt;Search!$O$6,"",1)))</f>
        <v/>
      </c>
      <c r="W165" s="9" t="str">
        <f>IF(Search!$U$4="","",IF($AX165="","",1))</f>
        <v/>
      </c>
      <c r="X165" s="9" t="str">
        <f>IF(Search!$U$5="","",IF(ISNUMBER(SEARCH(Search!$U$5,$AX165))=TRUE,IF(Search!$U$5="N","N",1),""))</f>
        <v/>
      </c>
      <c r="Y165" s="9" t="str">
        <f>IF(Search!$U$6="","",IF($AY165&lt;Search!$U$6,"",1))</f>
        <v/>
      </c>
      <c r="Z165" s="9" t="str">
        <f>IF(Search!$R$4="","",IF(Inventory!$BA165&lt;Search!$R$4,"",1))</f>
        <v/>
      </c>
      <c r="AA165" s="9" t="str">
        <f>IF(Search!$R$5="","",IF($BA165&gt;Search!$R$5,"",1))</f>
        <v/>
      </c>
      <c r="AB165" s="9" t="str">
        <f>IF(Search!$R$6="","",IF($BB165&lt;Search!$R$6,"",1))</f>
        <v/>
      </c>
      <c r="AC165" s="9" t="str">
        <f>IF(Search!$R$7="","",IF($BB165&lt;Search!$R$7,"",1))</f>
        <v/>
      </c>
      <c r="AD165" s="45" t="str">
        <f>IF(COUNTIF($A165:$AC165,"n")&gt;0,"",IF(SUM($A165:$AC165)=COUNTA(Search!$C$4:$C$8,Search!$F$4:$F$8,Search!$I$4:$I$6,Search!$I$8,Search!$L$4:$L$8,Search!$O$4:$O$8,Search!$R$4:$R$7,Search!$U$4:$U$7)-COUNTIF(Search!$C$4:$U$7,"n"),1+LARGE($AD$1:AD164,1),""))</f>
        <v/>
      </c>
      <c r="AE165" s="45" t="str">
        <f t="shared" si="6"/>
        <v/>
      </c>
      <c r="AF165" s="45" t="str">
        <f>IF(AD165="","",COUNTIF($AE$1:$AE164,$AE165)+RANK($AE165,$AE$2:$AE$10540,1))</f>
        <v/>
      </c>
      <c r="AG165" s="45" t="str">
        <f t="shared" si="7"/>
        <v/>
      </c>
      <c r="AH165" s="45" t="str">
        <f>IF($AD165="","",COUNTIF($AG$1:$AG164,$AG165)+RANK($AG165,$AG$1:$AG$10539,0))</f>
        <v/>
      </c>
      <c r="AI165" s="10" t="str">
        <f t="shared" si="8"/>
        <v>1978-79 O-Pee-Chee #21 Dan Maloney TOR    /   $</v>
      </c>
      <c r="AJ165" s="11">
        <v>1978</v>
      </c>
      <c r="AK165" s="17">
        <v>79</v>
      </c>
      <c r="AL165" s="12" t="s">
        <v>53</v>
      </c>
      <c r="AM165" s="10">
        <v>21</v>
      </c>
      <c r="AN165" s="12" t="s">
        <v>111</v>
      </c>
      <c r="AO165" s="9" t="s">
        <v>1904</v>
      </c>
      <c r="AP165" s="9"/>
      <c r="AQ165" s="9"/>
      <c r="AR165" s="14" t="s">
        <v>2131</v>
      </c>
      <c r="AS165" s="9"/>
      <c r="AT165" s="9"/>
      <c r="AU165" s="9"/>
      <c r="AV165" s="13"/>
      <c r="AW165" s="13"/>
      <c r="AX165" s="9"/>
      <c r="AY165" s="9"/>
      <c r="AZ165" s="9"/>
      <c r="BA165" s="33"/>
      <c r="BB165" s="33"/>
      <c r="BC165" s="36"/>
      <c r="BD165" s="12" t="s">
        <v>1771</v>
      </c>
    </row>
    <row r="166" spans="1:56" s="12" customFormat="1" x14ac:dyDescent="0.2">
      <c r="A166" s="9" t="str">
        <f>IF(Search!$C$5="","",IF(COUNTA(Inventory!$AP166)=1,1,""))</f>
        <v/>
      </c>
      <c r="B166" s="9" t="str">
        <f>IF(Search!$C$4="","",IF(ISNUMBER(SEARCH(Search!$C$4,$AR166))=TRUE,1,""))</f>
        <v/>
      </c>
      <c r="C166" s="9" t="str">
        <f>IF(Search!$C$6="x",IF(COUNTA($AQ166)=1,1,"N"),IF(COUNTA($AQ166)=1,"N",""))</f>
        <v/>
      </c>
      <c r="D166" s="9" t="str">
        <f>IF(Search!$O$8="","",IF(ISNUMBER(SEARCH(Search!$O$8,$BD166))=TRUE,1,""))</f>
        <v/>
      </c>
      <c r="E166" s="9" t="str">
        <f>IF(Search!$C$7="","",IF(ISNUMBER(SEARCH(Search!$C$7,$AN166))=TRUE,1,""))</f>
        <v/>
      </c>
      <c r="F166" s="9" t="str">
        <f>IF(Search!$C$8="","",IF(ISNUMBER(SEARCH(Search!$C$8,$AO166))=TRUE,1,""))</f>
        <v/>
      </c>
      <c r="G166" s="9" t="str">
        <f>IF(Search!$F$4="","",IF(Inventory!$AJ166&lt;Search!$F$4,"",1))</f>
        <v/>
      </c>
      <c r="H166" s="9" t="str">
        <f>IF(Search!$F$5="","",IF(Inventory!$AJ166&gt;Search!$F$5,"",1))</f>
        <v/>
      </c>
      <c r="I166" s="9" t="str">
        <f>IF(Search!$F$7="","",IF(Search!$F$8="",IF(ISNUMBER(SEARCH(Search!$F$7,$AL166))=TRUE,1,""),""))</f>
        <v/>
      </c>
      <c r="J166" s="9" t="str">
        <f>IF($AL166=Search!$F$8,1,"")</f>
        <v/>
      </c>
      <c r="K166" s="9" t="str">
        <f>IF(Search!$I$4="","",IF(COUNTA($AS166)=1,IF(Search!$I$4="N","N",1),""))</f>
        <v/>
      </c>
      <c r="L166" s="9" t="str">
        <f>IF(Search!$I$5="","",IF($AS166="RC",1,""))</f>
        <v/>
      </c>
      <c r="M166" s="9" t="str">
        <f>IF(Search!$I$6="","",IF($AS166="RCP",1,""))</f>
        <v/>
      </c>
      <c r="N166" s="9" t="str">
        <f>IF(Search!$I$8="","",IF(COUNTA($AT166)=1,IF(Search!$I$8="N","N",1),""))</f>
        <v/>
      </c>
      <c r="O166" s="9" t="str">
        <f>IF(Search!$L$4="","",IF(COUNTA($AU166)=1,IF(Search!$L$4="N","N",1),""))</f>
        <v/>
      </c>
      <c r="P166" s="9" t="str">
        <f>IF(Search!$L$5="","",IF(ISNUMBER(SEARCH("Jersey",$AU166))=TRUE,IF(Search!$L$5="N","N",1),""))</f>
        <v/>
      </c>
      <c r="Q166" s="9" t="str">
        <f>IF(Search!$L$6="","",IF(ISNUMBER(SEARCH("Patch",$AU166))=TRUE,IF(Search!$L$6="N","N",1),""))</f>
        <v/>
      </c>
      <c r="R166" s="9" t="str">
        <f>IF(Search!$L$7="","",IF(ISNUMBER(SEARCH("Shield",$AU166))=TRUE,IF(Search!$L$7="N","N",1),""))</f>
        <v/>
      </c>
      <c r="S166" s="9" t="str">
        <f>IF(Search!$L$8="","",IF(ISNUMBER(SEARCH("Stick",$AU166))=TRUE,IF(Search!$L$8="N","N",1),""))</f>
        <v/>
      </c>
      <c r="T166" s="9" t="str">
        <f>IF(Search!$O$4="","",IF(COUNTA($AW166)=1,IF(Search!$O$4="N","N",1),""))</f>
        <v/>
      </c>
      <c r="U166" s="9" t="str">
        <f>IF(Search!$O$5="","",IF($AW166="","",IF($AW166&lt;Search!$O$5,"",1)))</f>
        <v/>
      </c>
      <c r="V166" s="9" t="str">
        <f>IF(Search!$O$6="","",IF($AW166="","",IF($AW166&gt;Search!$O$6,"",1)))</f>
        <v/>
      </c>
      <c r="W166" s="9" t="str">
        <f>IF(Search!$U$4="","",IF($AX166="","",1))</f>
        <v/>
      </c>
      <c r="X166" s="9" t="str">
        <f>IF(Search!$U$5="","",IF(ISNUMBER(SEARCH(Search!$U$5,$AX166))=TRUE,IF(Search!$U$5="N","N",1),""))</f>
        <v/>
      </c>
      <c r="Y166" s="9" t="str">
        <f>IF(Search!$U$6="","",IF($AY166&lt;Search!$U$6,"",1))</f>
        <v/>
      </c>
      <c r="Z166" s="9" t="str">
        <f>IF(Search!$R$4="","",IF(Inventory!$BA166&lt;Search!$R$4,"",1))</f>
        <v/>
      </c>
      <c r="AA166" s="9" t="str">
        <f>IF(Search!$R$5="","",IF($BA166&gt;Search!$R$5,"",1))</f>
        <v/>
      </c>
      <c r="AB166" s="9" t="str">
        <f>IF(Search!$R$6="","",IF($BB166&lt;Search!$R$6,"",1))</f>
        <v/>
      </c>
      <c r="AC166" s="9" t="str">
        <f>IF(Search!$R$7="","",IF($BB166&lt;Search!$R$7,"",1))</f>
        <v/>
      </c>
      <c r="AD166" s="45" t="str">
        <f>IF(COUNTIF($A166:$AC166,"n")&gt;0,"",IF(SUM($A166:$AC166)=COUNTA(Search!$C$4:$C$8,Search!$F$4:$F$8,Search!$I$4:$I$6,Search!$I$8,Search!$L$4:$L$8,Search!$O$4:$O$8,Search!$R$4:$R$7,Search!$U$4:$U$7)-COUNTIF(Search!$C$4:$U$7,"n"),1+LARGE($AD$1:AD165,1),""))</f>
        <v/>
      </c>
      <c r="AE166" s="45" t="str">
        <f t="shared" si="6"/>
        <v/>
      </c>
      <c r="AF166" s="45" t="str">
        <f>IF(AD166="","",COUNTIF($AE$1:$AE165,$AE166)+RANK($AE166,$AE$2:$AE$10540,1))</f>
        <v/>
      </c>
      <c r="AG166" s="45" t="str">
        <f t="shared" si="7"/>
        <v/>
      </c>
      <c r="AH166" s="45" t="str">
        <f>IF($AD166="","",COUNTIF($AG$1:$AG165,$AG166)+RANK($AG166,$AG$1:$AG$10539,0))</f>
        <v/>
      </c>
      <c r="AI166" s="10" t="str">
        <f t="shared" si="8"/>
        <v>1978-79 O-Pee-Chee #92 Ron Ellis TOR    /   $</v>
      </c>
      <c r="AJ166" s="11">
        <v>1978</v>
      </c>
      <c r="AK166" s="17">
        <v>79</v>
      </c>
      <c r="AL166" s="12" t="s">
        <v>53</v>
      </c>
      <c r="AM166" s="10">
        <v>92</v>
      </c>
      <c r="AN166" s="12" t="s">
        <v>67</v>
      </c>
      <c r="AO166" s="9" t="s">
        <v>1904</v>
      </c>
      <c r="AP166" s="9"/>
      <c r="AQ166" s="9"/>
      <c r="AR166" s="14" t="s">
        <v>2131</v>
      </c>
      <c r="AS166" s="9"/>
      <c r="AT166" s="9"/>
      <c r="AU166" s="9"/>
      <c r="AV166" s="13"/>
      <c r="AW166" s="13"/>
      <c r="AX166" s="9"/>
      <c r="AY166" s="9"/>
      <c r="AZ166" s="9"/>
      <c r="BA166" s="33"/>
      <c r="BB166" s="33"/>
      <c r="BC166" s="36"/>
      <c r="BD166" s="12" t="s">
        <v>1771</v>
      </c>
    </row>
    <row r="167" spans="1:56" s="12" customFormat="1" x14ac:dyDescent="0.2">
      <c r="A167" s="9" t="str">
        <f>IF(Search!$C$5="","",IF(COUNTA(Inventory!$AP167)=1,1,""))</f>
        <v/>
      </c>
      <c r="B167" s="9" t="str">
        <f>IF(Search!$C$4="","",IF(ISNUMBER(SEARCH(Search!$C$4,$AR167))=TRUE,1,""))</f>
        <v/>
      </c>
      <c r="C167" s="9" t="str">
        <f>IF(Search!$C$6="x",IF(COUNTA($AQ167)=1,1,"N"),IF(COUNTA($AQ167)=1,"N",""))</f>
        <v/>
      </c>
      <c r="D167" s="9" t="str">
        <f>IF(Search!$O$8="","",IF(ISNUMBER(SEARCH(Search!$O$8,$BD167))=TRUE,1,""))</f>
        <v/>
      </c>
      <c r="E167" s="9" t="str">
        <f>IF(Search!$C$7="","",IF(ISNUMBER(SEARCH(Search!$C$7,$AN167))=TRUE,1,""))</f>
        <v/>
      </c>
      <c r="F167" s="9" t="str">
        <f>IF(Search!$C$8="","",IF(ISNUMBER(SEARCH(Search!$C$8,$AO167))=TRUE,1,""))</f>
        <v/>
      </c>
      <c r="G167" s="9" t="str">
        <f>IF(Search!$F$4="","",IF(Inventory!$AJ167&lt;Search!$F$4,"",1))</f>
        <v/>
      </c>
      <c r="H167" s="9" t="str">
        <f>IF(Search!$F$5="","",IF(Inventory!$AJ167&gt;Search!$F$5,"",1))</f>
        <v/>
      </c>
      <c r="I167" s="9" t="str">
        <f>IF(Search!$F$7="","",IF(Search!$F$8="",IF(ISNUMBER(SEARCH(Search!$F$7,$AL167))=TRUE,1,""),""))</f>
        <v/>
      </c>
      <c r="J167" s="9" t="str">
        <f>IF($AL167=Search!$F$8,1,"")</f>
        <v/>
      </c>
      <c r="K167" s="9" t="str">
        <f>IF(Search!$I$4="","",IF(COUNTA($AS167)=1,IF(Search!$I$4="N","N",1),""))</f>
        <v/>
      </c>
      <c r="L167" s="9" t="str">
        <f>IF(Search!$I$5="","",IF($AS167="RC",1,""))</f>
        <v/>
      </c>
      <c r="M167" s="9" t="str">
        <f>IF(Search!$I$6="","",IF($AS167="RCP",1,""))</f>
        <v/>
      </c>
      <c r="N167" s="9" t="str">
        <f>IF(Search!$I$8="","",IF(COUNTA($AT167)=1,IF(Search!$I$8="N","N",1),""))</f>
        <v/>
      </c>
      <c r="O167" s="9" t="str">
        <f>IF(Search!$L$4="","",IF(COUNTA($AU167)=1,IF(Search!$L$4="N","N",1),""))</f>
        <v/>
      </c>
      <c r="P167" s="9" t="str">
        <f>IF(Search!$L$5="","",IF(ISNUMBER(SEARCH("Jersey",$AU167))=TRUE,IF(Search!$L$5="N","N",1),""))</f>
        <v/>
      </c>
      <c r="Q167" s="9" t="str">
        <f>IF(Search!$L$6="","",IF(ISNUMBER(SEARCH("Patch",$AU167))=TRUE,IF(Search!$L$6="N","N",1),""))</f>
        <v/>
      </c>
      <c r="R167" s="9" t="str">
        <f>IF(Search!$L$7="","",IF(ISNUMBER(SEARCH("Shield",$AU167))=TRUE,IF(Search!$L$7="N","N",1),""))</f>
        <v/>
      </c>
      <c r="S167" s="9" t="str">
        <f>IF(Search!$L$8="","",IF(ISNUMBER(SEARCH("Stick",$AU167))=TRUE,IF(Search!$L$8="N","N",1),""))</f>
        <v/>
      </c>
      <c r="T167" s="9" t="str">
        <f>IF(Search!$O$4="","",IF(COUNTA($AW167)=1,IF(Search!$O$4="N","N",1),""))</f>
        <v/>
      </c>
      <c r="U167" s="9" t="str">
        <f>IF(Search!$O$5="","",IF($AW167="","",IF($AW167&lt;Search!$O$5,"",1)))</f>
        <v/>
      </c>
      <c r="V167" s="9" t="str">
        <f>IF(Search!$O$6="","",IF($AW167="","",IF($AW167&gt;Search!$O$6,"",1)))</f>
        <v/>
      </c>
      <c r="W167" s="9" t="str">
        <f>IF(Search!$U$4="","",IF($AX167="","",1))</f>
        <v/>
      </c>
      <c r="X167" s="9" t="str">
        <f>IF(Search!$U$5="","",IF(ISNUMBER(SEARCH(Search!$U$5,$AX167))=TRUE,IF(Search!$U$5="N","N",1),""))</f>
        <v/>
      </c>
      <c r="Y167" s="9" t="str">
        <f>IF(Search!$U$6="","",IF($AY167&lt;Search!$U$6,"",1))</f>
        <v/>
      </c>
      <c r="Z167" s="9" t="str">
        <f>IF(Search!$R$4="","",IF(Inventory!$BA167&lt;Search!$R$4,"",1))</f>
        <v/>
      </c>
      <c r="AA167" s="9" t="str">
        <f>IF(Search!$R$5="","",IF($BA167&gt;Search!$R$5,"",1))</f>
        <v/>
      </c>
      <c r="AB167" s="9" t="str">
        <f>IF(Search!$R$6="","",IF($BB167&lt;Search!$R$6,"",1))</f>
        <v/>
      </c>
      <c r="AC167" s="9" t="str">
        <f>IF(Search!$R$7="","",IF($BB167&lt;Search!$R$7,"",1))</f>
        <v/>
      </c>
      <c r="AD167" s="45" t="str">
        <f>IF(COUNTIF($A167:$AC167,"n")&gt;0,"",IF(SUM($A167:$AC167)=COUNTA(Search!$C$4:$C$8,Search!$F$4:$F$8,Search!$I$4:$I$6,Search!$I$8,Search!$L$4:$L$8,Search!$O$4:$O$8,Search!$R$4:$R$7,Search!$U$4:$U$7)-COUNTIF(Search!$C$4:$U$7,"n"),1+LARGE($AD$1:AD166,1),""))</f>
        <v/>
      </c>
      <c r="AE167" s="45" t="str">
        <f t="shared" si="6"/>
        <v/>
      </c>
      <c r="AF167" s="45" t="str">
        <f>IF(AD167="","",COUNTIF($AE$1:$AE166,$AE167)+RANK($AE167,$AE$2:$AE$10540,1))</f>
        <v/>
      </c>
      <c r="AG167" s="45" t="str">
        <f t="shared" si="7"/>
        <v/>
      </c>
      <c r="AH167" s="45" t="str">
        <f>IF($AD167="","",COUNTIF($AG$1:$AG166,$AG167)+RANK($AG167,$AG$1:$AG$10539,0))</f>
        <v/>
      </c>
      <c r="AI167" s="10" t="str">
        <f t="shared" si="8"/>
        <v>1978-79 O-Pee-Chee #123 Paul Harrison TOR    /   $</v>
      </c>
      <c r="AJ167" s="11">
        <v>1978</v>
      </c>
      <c r="AK167" s="17">
        <v>79</v>
      </c>
      <c r="AL167" s="12" t="s">
        <v>53</v>
      </c>
      <c r="AM167" s="10">
        <v>123</v>
      </c>
      <c r="AN167" s="12" t="s">
        <v>112</v>
      </c>
      <c r="AO167" s="9" t="s">
        <v>1904</v>
      </c>
      <c r="AP167" s="9"/>
      <c r="AQ167" s="9"/>
      <c r="AR167" s="14" t="s">
        <v>2131</v>
      </c>
      <c r="AS167" s="9"/>
      <c r="AT167" s="9"/>
      <c r="AU167" s="9"/>
      <c r="AV167" s="13"/>
      <c r="AW167" s="13"/>
      <c r="AX167" s="9"/>
      <c r="AY167" s="9"/>
      <c r="AZ167" s="9"/>
      <c r="BA167" s="33"/>
      <c r="BB167" s="33"/>
      <c r="BC167" s="36"/>
      <c r="BD167" s="12" t="s">
        <v>1771</v>
      </c>
    </row>
    <row r="168" spans="1:56" s="12" customFormat="1" x14ac:dyDescent="0.2">
      <c r="A168" s="9" t="str">
        <f>IF(Search!$C$5="","",IF(COUNTA(Inventory!$AP168)=1,1,""))</f>
        <v/>
      </c>
      <c r="B168" s="9" t="str">
        <f>IF(Search!$C$4="","",IF(ISNUMBER(SEARCH(Search!$C$4,$AR168))=TRUE,1,""))</f>
        <v/>
      </c>
      <c r="C168" s="9" t="str">
        <f>IF(Search!$C$6="x",IF(COUNTA($AQ168)=1,1,"N"),IF(COUNTA($AQ168)=1,"N",""))</f>
        <v/>
      </c>
      <c r="D168" s="9" t="str">
        <f>IF(Search!$O$8="","",IF(ISNUMBER(SEARCH(Search!$O$8,$BD168))=TRUE,1,""))</f>
        <v/>
      </c>
      <c r="E168" s="9" t="str">
        <f>IF(Search!$C$7="","",IF(ISNUMBER(SEARCH(Search!$C$7,$AN168))=TRUE,1,""))</f>
        <v/>
      </c>
      <c r="F168" s="9" t="str">
        <f>IF(Search!$C$8="","",IF(ISNUMBER(SEARCH(Search!$C$8,$AO168))=TRUE,1,""))</f>
        <v/>
      </c>
      <c r="G168" s="9" t="str">
        <f>IF(Search!$F$4="","",IF(Inventory!$AJ168&lt;Search!$F$4,"",1))</f>
        <v/>
      </c>
      <c r="H168" s="9" t="str">
        <f>IF(Search!$F$5="","",IF(Inventory!$AJ168&gt;Search!$F$5,"",1))</f>
        <v/>
      </c>
      <c r="I168" s="9" t="str">
        <f>IF(Search!$F$7="","",IF(Search!$F$8="",IF(ISNUMBER(SEARCH(Search!$F$7,$AL168))=TRUE,1,""),""))</f>
        <v/>
      </c>
      <c r="J168" s="9" t="str">
        <f>IF($AL168=Search!$F$8,1,"")</f>
        <v/>
      </c>
      <c r="K168" s="9" t="str">
        <f>IF(Search!$I$4="","",IF(COUNTA($AS168)=1,IF(Search!$I$4="N","N",1),""))</f>
        <v/>
      </c>
      <c r="L168" s="9" t="str">
        <f>IF(Search!$I$5="","",IF($AS168="RC",1,""))</f>
        <v/>
      </c>
      <c r="M168" s="9" t="str">
        <f>IF(Search!$I$6="","",IF($AS168="RCP",1,""))</f>
        <v/>
      </c>
      <c r="N168" s="9" t="str">
        <f>IF(Search!$I$8="","",IF(COUNTA($AT168)=1,IF(Search!$I$8="N","N",1),""))</f>
        <v/>
      </c>
      <c r="O168" s="9" t="str">
        <f>IF(Search!$L$4="","",IF(COUNTA($AU168)=1,IF(Search!$L$4="N","N",1),""))</f>
        <v/>
      </c>
      <c r="P168" s="9" t="str">
        <f>IF(Search!$L$5="","",IF(ISNUMBER(SEARCH("Jersey",$AU168))=TRUE,IF(Search!$L$5="N","N",1),""))</f>
        <v/>
      </c>
      <c r="Q168" s="9" t="str">
        <f>IF(Search!$L$6="","",IF(ISNUMBER(SEARCH("Patch",$AU168))=TRUE,IF(Search!$L$6="N","N",1),""))</f>
        <v/>
      </c>
      <c r="R168" s="9" t="str">
        <f>IF(Search!$L$7="","",IF(ISNUMBER(SEARCH("Shield",$AU168))=TRUE,IF(Search!$L$7="N","N",1),""))</f>
        <v/>
      </c>
      <c r="S168" s="9" t="str">
        <f>IF(Search!$L$8="","",IF(ISNUMBER(SEARCH("Stick",$AU168))=TRUE,IF(Search!$L$8="N","N",1),""))</f>
        <v/>
      </c>
      <c r="T168" s="9" t="str">
        <f>IF(Search!$O$4="","",IF(COUNTA($AW168)=1,IF(Search!$O$4="N","N",1),""))</f>
        <v/>
      </c>
      <c r="U168" s="9" t="str">
        <f>IF(Search!$O$5="","",IF($AW168="","",IF($AW168&lt;Search!$O$5,"",1)))</f>
        <v/>
      </c>
      <c r="V168" s="9" t="str">
        <f>IF(Search!$O$6="","",IF($AW168="","",IF($AW168&gt;Search!$O$6,"",1)))</f>
        <v/>
      </c>
      <c r="W168" s="9" t="str">
        <f>IF(Search!$U$4="","",IF($AX168="","",1))</f>
        <v/>
      </c>
      <c r="X168" s="9" t="str">
        <f>IF(Search!$U$5="","",IF(ISNUMBER(SEARCH(Search!$U$5,$AX168))=TRUE,IF(Search!$U$5="N","N",1),""))</f>
        <v/>
      </c>
      <c r="Y168" s="9" t="str">
        <f>IF(Search!$U$6="","",IF($AY168&lt;Search!$U$6,"",1))</f>
        <v/>
      </c>
      <c r="Z168" s="9" t="str">
        <f>IF(Search!$R$4="","",IF(Inventory!$BA168&lt;Search!$R$4,"",1))</f>
        <v/>
      </c>
      <c r="AA168" s="9" t="str">
        <f>IF(Search!$R$5="","",IF($BA168&gt;Search!$R$5,"",1))</f>
        <v/>
      </c>
      <c r="AB168" s="9" t="str">
        <f>IF(Search!$R$6="","",IF($BB168&lt;Search!$R$6,"",1))</f>
        <v/>
      </c>
      <c r="AC168" s="9" t="str">
        <f>IF(Search!$R$7="","",IF($BB168&lt;Search!$R$7,"",1))</f>
        <v/>
      </c>
      <c r="AD168" s="45" t="str">
        <f>IF(COUNTIF($A168:$AC168,"n")&gt;0,"",IF(SUM($A168:$AC168)=COUNTA(Search!$C$4:$C$8,Search!$F$4:$F$8,Search!$I$4:$I$6,Search!$I$8,Search!$L$4:$L$8,Search!$O$4:$O$8,Search!$R$4:$R$7,Search!$U$4:$U$7)-COUNTIF(Search!$C$4:$U$7,"n"),1+LARGE($AD$1:AD167,1),""))</f>
        <v/>
      </c>
      <c r="AE168" s="45" t="str">
        <f t="shared" si="6"/>
        <v/>
      </c>
      <c r="AF168" s="45" t="str">
        <f>IF(AD168="","",COUNTIF($AE$1:$AE167,$AE168)+RANK($AE168,$AE$2:$AE$10540,1))</f>
        <v/>
      </c>
      <c r="AG168" s="45" t="str">
        <f t="shared" si="7"/>
        <v/>
      </c>
      <c r="AH168" s="45" t="str">
        <f>IF($AD168="","",COUNTIF($AG$1:$AG167,$AG168)+RANK($AG168,$AG$1:$AG$10539,0))</f>
        <v/>
      </c>
      <c r="AI168" s="10" t="str">
        <f t="shared" si="8"/>
        <v>1978-79 O-Pee-Chee #127 Ian Turnbull TOR    /   $</v>
      </c>
      <c r="AJ168" s="11">
        <v>1978</v>
      </c>
      <c r="AK168" s="17">
        <v>79</v>
      </c>
      <c r="AL168" s="12" t="s">
        <v>53</v>
      </c>
      <c r="AM168" s="10">
        <v>127</v>
      </c>
      <c r="AN168" s="12" t="s">
        <v>96</v>
      </c>
      <c r="AO168" s="9" t="s">
        <v>1904</v>
      </c>
      <c r="AP168" s="9"/>
      <c r="AQ168" s="9"/>
      <c r="AR168" s="14" t="s">
        <v>2131</v>
      </c>
      <c r="AS168" s="9"/>
      <c r="AT168" s="9"/>
      <c r="AU168" s="9"/>
      <c r="AV168" s="13"/>
      <c r="AW168" s="13"/>
      <c r="AX168" s="9"/>
      <c r="AY168" s="9"/>
      <c r="AZ168" s="9"/>
      <c r="BA168" s="33"/>
      <c r="BB168" s="33"/>
      <c r="BC168" s="36"/>
      <c r="BD168" s="12" t="s">
        <v>1771</v>
      </c>
    </row>
    <row r="169" spans="1:56" s="12" customFormat="1" x14ac:dyDescent="0.2">
      <c r="A169" s="9" t="str">
        <f>IF(Search!$C$5="","",IF(COUNTA(Inventory!$AP169)=1,1,""))</f>
        <v/>
      </c>
      <c r="B169" s="9" t="str">
        <f>IF(Search!$C$4="","",IF(ISNUMBER(SEARCH(Search!$C$4,$AR169))=TRUE,1,""))</f>
        <v/>
      </c>
      <c r="C169" s="9" t="str">
        <f>IF(Search!$C$6="x",IF(COUNTA($AQ169)=1,1,"N"),IF(COUNTA($AQ169)=1,"N",""))</f>
        <v/>
      </c>
      <c r="D169" s="9" t="str">
        <f>IF(Search!$O$8="","",IF(ISNUMBER(SEARCH(Search!$O$8,$BD169))=TRUE,1,""))</f>
        <v/>
      </c>
      <c r="E169" s="9" t="str">
        <f>IF(Search!$C$7="","",IF(ISNUMBER(SEARCH(Search!$C$7,$AN169))=TRUE,1,""))</f>
        <v/>
      </c>
      <c r="F169" s="9" t="str">
        <f>IF(Search!$C$8="","",IF(ISNUMBER(SEARCH(Search!$C$8,$AO169))=TRUE,1,""))</f>
        <v/>
      </c>
      <c r="G169" s="9" t="str">
        <f>IF(Search!$F$4="","",IF(Inventory!$AJ169&lt;Search!$F$4,"",1))</f>
        <v/>
      </c>
      <c r="H169" s="9" t="str">
        <f>IF(Search!$F$5="","",IF(Inventory!$AJ169&gt;Search!$F$5,"",1))</f>
        <v/>
      </c>
      <c r="I169" s="9" t="str">
        <f>IF(Search!$F$7="","",IF(Search!$F$8="",IF(ISNUMBER(SEARCH(Search!$F$7,$AL169))=TRUE,1,""),""))</f>
        <v/>
      </c>
      <c r="J169" s="9" t="str">
        <f>IF($AL169=Search!$F$8,1,"")</f>
        <v/>
      </c>
      <c r="K169" s="9" t="str">
        <f>IF(Search!$I$4="","",IF(COUNTA($AS169)=1,IF(Search!$I$4="N","N",1),""))</f>
        <v/>
      </c>
      <c r="L169" s="9" t="str">
        <f>IF(Search!$I$5="","",IF($AS169="RC",1,""))</f>
        <v/>
      </c>
      <c r="M169" s="9" t="str">
        <f>IF(Search!$I$6="","",IF($AS169="RCP",1,""))</f>
        <v/>
      </c>
      <c r="N169" s="9" t="str">
        <f>IF(Search!$I$8="","",IF(COUNTA($AT169)=1,IF(Search!$I$8="N","N",1),""))</f>
        <v/>
      </c>
      <c r="O169" s="9" t="str">
        <f>IF(Search!$L$4="","",IF(COUNTA($AU169)=1,IF(Search!$L$4="N","N",1),""))</f>
        <v/>
      </c>
      <c r="P169" s="9" t="str">
        <f>IF(Search!$L$5="","",IF(ISNUMBER(SEARCH("Jersey",$AU169))=TRUE,IF(Search!$L$5="N","N",1),""))</f>
        <v/>
      </c>
      <c r="Q169" s="9" t="str">
        <f>IF(Search!$L$6="","",IF(ISNUMBER(SEARCH("Patch",$AU169))=TRUE,IF(Search!$L$6="N","N",1),""))</f>
        <v/>
      </c>
      <c r="R169" s="9" t="str">
        <f>IF(Search!$L$7="","",IF(ISNUMBER(SEARCH("Shield",$AU169))=TRUE,IF(Search!$L$7="N","N",1),""))</f>
        <v/>
      </c>
      <c r="S169" s="9" t="str">
        <f>IF(Search!$L$8="","",IF(ISNUMBER(SEARCH("Stick",$AU169))=TRUE,IF(Search!$L$8="N","N",1),""))</f>
        <v/>
      </c>
      <c r="T169" s="9" t="str">
        <f>IF(Search!$O$4="","",IF(COUNTA($AW169)=1,IF(Search!$O$4="N","N",1),""))</f>
        <v/>
      </c>
      <c r="U169" s="9" t="str">
        <f>IF(Search!$O$5="","",IF($AW169="","",IF($AW169&lt;Search!$O$5,"",1)))</f>
        <v/>
      </c>
      <c r="V169" s="9" t="str">
        <f>IF(Search!$O$6="","",IF($AW169="","",IF($AW169&gt;Search!$O$6,"",1)))</f>
        <v/>
      </c>
      <c r="W169" s="9" t="str">
        <f>IF(Search!$U$4="","",IF($AX169="","",1))</f>
        <v/>
      </c>
      <c r="X169" s="9" t="str">
        <f>IF(Search!$U$5="","",IF(ISNUMBER(SEARCH(Search!$U$5,$AX169))=TRUE,IF(Search!$U$5="N","N",1),""))</f>
        <v/>
      </c>
      <c r="Y169" s="9" t="str">
        <f>IF(Search!$U$6="","",IF($AY169&lt;Search!$U$6,"",1))</f>
        <v/>
      </c>
      <c r="Z169" s="9" t="str">
        <f>IF(Search!$R$4="","",IF(Inventory!$BA169&lt;Search!$R$4,"",1))</f>
        <v/>
      </c>
      <c r="AA169" s="9" t="str">
        <f>IF(Search!$R$5="","",IF($BA169&gt;Search!$R$5,"",1))</f>
        <v/>
      </c>
      <c r="AB169" s="9" t="str">
        <f>IF(Search!$R$6="","",IF($BB169&lt;Search!$R$6,"",1))</f>
        <v/>
      </c>
      <c r="AC169" s="9" t="str">
        <f>IF(Search!$R$7="","",IF($BB169&lt;Search!$R$7,"",1))</f>
        <v/>
      </c>
      <c r="AD169" s="45" t="str">
        <f>IF(COUNTIF($A169:$AC169,"n")&gt;0,"",IF(SUM($A169:$AC169)=COUNTA(Search!$C$4:$C$8,Search!$F$4:$F$8,Search!$I$4:$I$6,Search!$I$8,Search!$L$4:$L$8,Search!$O$4:$O$8,Search!$R$4:$R$7,Search!$U$4:$U$7)-COUNTIF(Search!$C$4:$U$7,"n"),1+LARGE($AD$1:AD168,1),""))</f>
        <v/>
      </c>
      <c r="AE169" s="45" t="str">
        <f t="shared" si="6"/>
        <v/>
      </c>
      <c r="AF169" s="45" t="str">
        <f>IF(AD169="","",COUNTIF($AE$1:$AE168,$AE169)+RANK($AE169,$AE$2:$AE$10540,1))</f>
        <v/>
      </c>
      <c r="AG169" s="45" t="str">
        <f t="shared" si="7"/>
        <v/>
      </c>
      <c r="AH169" s="45" t="str">
        <f>IF($AD169="","",COUNTIF($AG$1:$AG168,$AG169)+RANK($AG169,$AG$1:$AG$10539,0))</f>
        <v/>
      </c>
      <c r="AI169" s="10" t="str">
        <f t="shared" si="8"/>
        <v>1978-79 O-Pee-Chee #206 Maple Leafs Team TOR    /   $</v>
      </c>
      <c r="AJ169" s="11">
        <v>1978</v>
      </c>
      <c r="AK169" s="17">
        <v>79</v>
      </c>
      <c r="AL169" s="12" t="s">
        <v>53</v>
      </c>
      <c r="AM169" s="10">
        <v>206</v>
      </c>
      <c r="AN169" s="12" t="s">
        <v>98</v>
      </c>
      <c r="AO169" s="9" t="s">
        <v>1904</v>
      </c>
      <c r="AP169" s="9"/>
      <c r="AQ169" s="9"/>
      <c r="AR169" s="14" t="s">
        <v>2131</v>
      </c>
      <c r="AS169" s="9"/>
      <c r="AT169" s="9"/>
      <c r="AU169" s="9"/>
      <c r="AV169" s="13"/>
      <c r="AW169" s="13"/>
      <c r="AX169" s="9"/>
      <c r="AY169" s="9"/>
      <c r="AZ169" s="9"/>
      <c r="BA169" s="33"/>
      <c r="BB169" s="33"/>
      <c r="BC169" s="36"/>
      <c r="BD169" s="12" t="s">
        <v>1771</v>
      </c>
    </row>
    <row r="170" spans="1:56" s="12" customFormat="1" x14ac:dyDescent="0.2">
      <c r="A170" s="9" t="str">
        <f>IF(Search!$C$5="","",IF(COUNTA(Inventory!$AP170)=1,1,""))</f>
        <v/>
      </c>
      <c r="B170" s="9" t="str">
        <f>IF(Search!$C$4="","",IF(ISNUMBER(SEARCH(Search!$C$4,$AR170))=TRUE,1,""))</f>
        <v/>
      </c>
      <c r="C170" s="9" t="str">
        <f>IF(Search!$C$6="x",IF(COUNTA($AQ170)=1,1,"N"),IF(COUNTA($AQ170)=1,"N",""))</f>
        <v/>
      </c>
      <c r="D170" s="9" t="str">
        <f>IF(Search!$O$8="","",IF(ISNUMBER(SEARCH(Search!$O$8,$BD170))=TRUE,1,""))</f>
        <v/>
      </c>
      <c r="E170" s="9" t="str">
        <f>IF(Search!$C$7="","",IF(ISNUMBER(SEARCH(Search!$C$7,$AN170))=TRUE,1,""))</f>
        <v/>
      </c>
      <c r="F170" s="9" t="str">
        <f>IF(Search!$C$8="","",IF(ISNUMBER(SEARCH(Search!$C$8,$AO170))=TRUE,1,""))</f>
        <v/>
      </c>
      <c r="G170" s="9" t="str">
        <f>IF(Search!$F$4="","",IF(Inventory!$AJ170&lt;Search!$F$4,"",1))</f>
        <v/>
      </c>
      <c r="H170" s="9" t="str">
        <f>IF(Search!$F$5="","",IF(Inventory!$AJ170&gt;Search!$F$5,"",1))</f>
        <v/>
      </c>
      <c r="I170" s="9" t="str">
        <f>IF(Search!$F$7="","",IF(Search!$F$8="",IF(ISNUMBER(SEARCH(Search!$F$7,$AL170))=TRUE,1,""),""))</f>
        <v/>
      </c>
      <c r="J170" s="9" t="str">
        <f>IF($AL170=Search!$F$8,1,"")</f>
        <v/>
      </c>
      <c r="K170" s="9" t="str">
        <f>IF(Search!$I$4="","",IF(COUNTA($AS170)=1,IF(Search!$I$4="N","N",1),""))</f>
        <v/>
      </c>
      <c r="L170" s="9" t="str">
        <f>IF(Search!$I$5="","",IF($AS170="RC",1,""))</f>
        <v/>
      </c>
      <c r="M170" s="9" t="str">
        <f>IF(Search!$I$6="","",IF($AS170="RCP",1,""))</f>
        <v/>
      </c>
      <c r="N170" s="9" t="str">
        <f>IF(Search!$I$8="","",IF(COUNTA($AT170)=1,IF(Search!$I$8="N","N",1),""))</f>
        <v/>
      </c>
      <c r="O170" s="9" t="str">
        <f>IF(Search!$L$4="","",IF(COUNTA($AU170)=1,IF(Search!$L$4="N","N",1),""))</f>
        <v/>
      </c>
      <c r="P170" s="9" t="str">
        <f>IF(Search!$L$5="","",IF(ISNUMBER(SEARCH("Jersey",$AU170))=TRUE,IF(Search!$L$5="N","N",1),""))</f>
        <v/>
      </c>
      <c r="Q170" s="9" t="str">
        <f>IF(Search!$L$6="","",IF(ISNUMBER(SEARCH("Patch",$AU170))=TRUE,IF(Search!$L$6="N","N",1),""))</f>
        <v/>
      </c>
      <c r="R170" s="9" t="str">
        <f>IF(Search!$L$7="","",IF(ISNUMBER(SEARCH("Shield",$AU170))=TRUE,IF(Search!$L$7="N","N",1),""))</f>
        <v/>
      </c>
      <c r="S170" s="9" t="str">
        <f>IF(Search!$L$8="","",IF(ISNUMBER(SEARCH("Stick",$AU170))=TRUE,IF(Search!$L$8="N","N",1),""))</f>
        <v/>
      </c>
      <c r="T170" s="9" t="str">
        <f>IF(Search!$O$4="","",IF(COUNTA($AW170)=1,IF(Search!$O$4="N","N",1),""))</f>
        <v/>
      </c>
      <c r="U170" s="9" t="str">
        <f>IF(Search!$O$5="","",IF($AW170="","",IF($AW170&lt;Search!$O$5,"",1)))</f>
        <v/>
      </c>
      <c r="V170" s="9" t="str">
        <f>IF(Search!$O$6="","",IF($AW170="","",IF($AW170&gt;Search!$O$6,"",1)))</f>
        <v/>
      </c>
      <c r="W170" s="9" t="str">
        <f>IF(Search!$U$4="","",IF($AX170="","",1))</f>
        <v/>
      </c>
      <c r="X170" s="9" t="str">
        <f>IF(Search!$U$5="","",IF(ISNUMBER(SEARCH(Search!$U$5,$AX170))=TRUE,IF(Search!$U$5="N","N",1),""))</f>
        <v/>
      </c>
      <c r="Y170" s="9" t="str">
        <f>IF(Search!$U$6="","",IF($AY170&lt;Search!$U$6,"",1))</f>
        <v/>
      </c>
      <c r="Z170" s="9" t="str">
        <f>IF(Search!$R$4="","",IF(Inventory!$BA170&lt;Search!$R$4,"",1))</f>
        <v/>
      </c>
      <c r="AA170" s="9" t="str">
        <f>IF(Search!$R$5="","",IF($BA170&gt;Search!$R$5,"",1))</f>
        <v/>
      </c>
      <c r="AB170" s="9" t="str">
        <f>IF(Search!$R$6="","",IF($BB170&lt;Search!$R$6,"",1))</f>
        <v/>
      </c>
      <c r="AC170" s="9" t="str">
        <f>IF(Search!$R$7="","",IF($BB170&lt;Search!$R$7,"",1))</f>
        <v/>
      </c>
      <c r="AD170" s="45" t="str">
        <f>IF(COUNTIF($A170:$AC170,"n")&gt;0,"",IF(SUM($A170:$AC170)=COUNTA(Search!$C$4:$C$8,Search!$F$4:$F$8,Search!$I$4:$I$6,Search!$I$8,Search!$L$4:$L$8,Search!$O$4:$O$8,Search!$R$4:$R$7,Search!$U$4:$U$7)-COUNTIF(Search!$C$4:$U$7,"n"),1+LARGE($AD$1:AD169,1),""))</f>
        <v/>
      </c>
      <c r="AE170" s="45" t="str">
        <f t="shared" si="6"/>
        <v/>
      </c>
      <c r="AF170" s="45" t="str">
        <f>IF(AD170="","",COUNTIF($AE$1:$AE169,$AE170)+RANK($AE170,$AE$2:$AE$10540,1))</f>
        <v/>
      </c>
      <c r="AG170" s="45" t="str">
        <f t="shared" si="7"/>
        <v/>
      </c>
      <c r="AH170" s="45" t="str">
        <f>IF($AD170="","",COUNTIF($AG$1:$AG169,$AG170)+RANK($AG170,$AG$1:$AG$10539,0))</f>
        <v/>
      </c>
      <c r="AI170" s="10" t="str">
        <f t="shared" si="8"/>
        <v>1978-79 O-Pee-Chee #240 Borje Salming TOR    /   $</v>
      </c>
      <c r="AJ170" s="11">
        <v>1978</v>
      </c>
      <c r="AK170" s="17">
        <v>79</v>
      </c>
      <c r="AL170" s="12" t="s">
        <v>53</v>
      </c>
      <c r="AM170" s="10">
        <v>240</v>
      </c>
      <c r="AN170" s="12" t="s">
        <v>84</v>
      </c>
      <c r="AO170" s="9" t="s">
        <v>1904</v>
      </c>
      <c r="AP170" s="9"/>
      <c r="AQ170" s="9"/>
      <c r="AR170" s="14" t="s">
        <v>2131</v>
      </c>
      <c r="AS170" s="9"/>
      <c r="AT170" s="9"/>
      <c r="AU170" s="9"/>
      <c r="AV170" s="13"/>
      <c r="AW170" s="13"/>
      <c r="AX170" s="9"/>
      <c r="AY170" s="9"/>
      <c r="AZ170" s="9"/>
      <c r="BA170" s="33"/>
      <c r="BB170" s="33"/>
      <c r="BC170" s="36"/>
      <c r="BD170" s="12" t="s">
        <v>1771</v>
      </c>
    </row>
    <row r="171" spans="1:56" s="12" customFormat="1" x14ac:dyDescent="0.2">
      <c r="A171" s="9" t="str">
        <f>IF(Search!$C$5="","",IF(COUNTA(Inventory!$AP171)=1,1,""))</f>
        <v/>
      </c>
      <c r="B171" s="9" t="str">
        <f>IF(Search!$C$4="","",IF(ISNUMBER(SEARCH(Search!$C$4,$AR171))=TRUE,1,""))</f>
        <v/>
      </c>
      <c r="C171" s="9" t="str">
        <f>IF(Search!$C$6="x",IF(COUNTA($AQ171)=1,1,"N"),IF(COUNTA($AQ171)=1,"N",""))</f>
        <v/>
      </c>
      <c r="D171" s="9" t="str">
        <f>IF(Search!$O$8="","",IF(ISNUMBER(SEARCH(Search!$O$8,$BD171))=TRUE,1,""))</f>
        <v/>
      </c>
      <c r="E171" s="9" t="str">
        <f>IF(Search!$C$7="","",IF(ISNUMBER(SEARCH(Search!$C$7,$AN171))=TRUE,1,""))</f>
        <v/>
      </c>
      <c r="F171" s="9" t="str">
        <f>IF(Search!$C$8="","",IF(ISNUMBER(SEARCH(Search!$C$8,$AO171))=TRUE,1,""))</f>
        <v/>
      </c>
      <c r="G171" s="9" t="str">
        <f>IF(Search!$F$4="","",IF(Inventory!$AJ171&lt;Search!$F$4,"",1))</f>
        <v/>
      </c>
      <c r="H171" s="9" t="str">
        <f>IF(Search!$F$5="","",IF(Inventory!$AJ171&gt;Search!$F$5,"",1))</f>
        <v/>
      </c>
      <c r="I171" s="9" t="str">
        <f>IF(Search!$F$7="","",IF(Search!$F$8="",IF(ISNUMBER(SEARCH(Search!$F$7,$AL171))=TRUE,1,""),""))</f>
        <v/>
      </c>
      <c r="J171" s="9" t="str">
        <f>IF($AL171=Search!$F$8,1,"")</f>
        <v/>
      </c>
      <c r="K171" s="9" t="str">
        <f>IF(Search!$I$4="","",IF(COUNTA($AS171)=1,IF(Search!$I$4="N","N",1),""))</f>
        <v/>
      </c>
      <c r="L171" s="9" t="str">
        <f>IF(Search!$I$5="","",IF($AS171="RC",1,""))</f>
        <v/>
      </c>
      <c r="M171" s="9" t="str">
        <f>IF(Search!$I$6="","",IF($AS171="RCP",1,""))</f>
        <v/>
      </c>
      <c r="N171" s="9" t="str">
        <f>IF(Search!$I$8="","",IF(COUNTA($AT171)=1,IF(Search!$I$8="N","N",1),""))</f>
        <v/>
      </c>
      <c r="O171" s="9" t="str">
        <f>IF(Search!$L$4="","",IF(COUNTA($AU171)=1,IF(Search!$L$4="N","N",1),""))</f>
        <v/>
      </c>
      <c r="P171" s="9" t="str">
        <f>IF(Search!$L$5="","",IF(ISNUMBER(SEARCH("Jersey",$AU171))=TRUE,IF(Search!$L$5="N","N",1),""))</f>
        <v/>
      </c>
      <c r="Q171" s="9" t="str">
        <f>IF(Search!$L$6="","",IF(ISNUMBER(SEARCH("Patch",$AU171))=TRUE,IF(Search!$L$6="N","N",1),""))</f>
        <v/>
      </c>
      <c r="R171" s="9" t="str">
        <f>IF(Search!$L$7="","",IF(ISNUMBER(SEARCH("Shield",$AU171))=TRUE,IF(Search!$L$7="N","N",1),""))</f>
        <v/>
      </c>
      <c r="S171" s="9" t="str">
        <f>IF(Search!$L$8="","",IF(ISNUMBER(SEARCH("Stick",$AU171))=TRUE,IF(Search!$L$8="N","N",1),""))</f>
        <v/>
      </c>
      <c r="T171" s="9" t="str">
        <f>IF(Search!$O$4="","",IF(COUNTA($AW171)=1,IF(Search!$O$4="N","N",1),""))</f>
        <v/>
      </c>
      <c r="U171" s="9" t="str">
        <f>IF(Search!$O$5="","",IF($AW171="","",IF($AW171&lt;Search!$O$5,"",1)))</f>
        <v/>
      </c>
      <c r="V171" s="9" t="str">
        <f>IF(Search!$O$6="","",IF($AW171="","",IF($AW171&gt;Search!$O$6,"",1)))</f>
        <v/>
      </c>
      <c r="W171" s="9" t="str">
        <f>IF(Search!$U$4="","",IF($AX171="","",1))</f>
        <v/>
      </c>
      <c r="X171" s="9" t="str">
        <f>IF(Search!$U$5="","",IF(ISNUMBER(SEARCH(Search!$U$5,$AX171))=TRUE,IF(Search!$U$5="N","N",1),""))</f>
        <v/>
      </c>
      <c r="Y171" s="9" t="str">
        <f>IF(Search!$U$6="","",IF($AY171&lt;Search!$U$6,"",1))</f>
        <v/>
      </c>
      <c r="Z171" s="9" t="str">
        <f>IF(Search!$R$4="","",IF(Inventory!$BA171&lt;Search!$R$4,"",1))</f>
        <v/>
      </c>
      <c r="AA171" s="9" t="str">
        <f>IF(Search!$R$5="","",IF($BA171&gt;Search!$R$5,"",1))</f>
        <v/>
      </c>
      <c r="AB171" s="9" t="str">
        <f>IF(Search!$R$6="","",IF($BB171&lt;Search!$R$6,"",1))</f>
        <v/>
      </c>
      <c r="AC171" s="9" t="str">
        <f>IF(Search!$R$7="","",IF($BB171&lt;Search!$R$7,"",1))</f>
        <v/>
      </c>
      <c r="AD171" s="45" t="str">
        <f>IF(COUNTIF($A171:$AC171,"n")&gt;0,"",IF(SUM($A171:$AC171)=COUNTA(Search!$C$4:$C$8,Search!$F$4:$F$8,Search!$I$4:$I$6,Search!$I$8,Search!$L$4:$L$8,Search!$O$4:$O$8,Search!$R$4:$R$7,Search!$U$4:$U$7)-COUNTIF(Search!$C$4:$U$7,"n"),1+LARGE($AD$1:AD170,1),""))</f>
        <v/>
      </c>
      <c r="AE171" s="45" t="str">
        <f t="shared" si="6"/>
        <v/>
      </c>
      <c r="AF171" s="45" t="str">
        <f>IF(AD171="","",COUNTIF($AE$1:$AE170,$AE171)+RANK($AE171,$AE$2:$AE$10540,1))</f>
        <v/>
      </c>
      <c r="AG171" s="45" t="str">
        <f t="shared" si="7"/>
        <v/>
      </c>
      <c r="AH171" s="45" t="str">
        <f>IF($AD171="","",COUNTIF($AG$1:$AG170,$AG171)+RANK($AG171,$AG$1:$AG$10539,0))</f>
        <v/>
      </c>
      <c r="AI171" s="10" t="str">
        <f t="shared" si="8"/>
        <v>1978-79 O-Pee-Chee #289 Dave Hutchinson TOR    /   $</v>
      </c>
      <c r="AJ171" s="11">
        <v>1978</v>
      </c>
      <c r="AK171" s="17">
        <v>79</v>
      </c>
      <c r="AL171" s="12" t="s">
        <v>53</v>
      </c>
      <c r="AM171" s="10">
        <v>289</v>
      </c>
      <c r="AN171" s="12" t="s">
        <v>113</v>
      </c>
      <c r="AO171" s="9" t="s">
        <v>1904</v>
      </c>
      <c r="AP171" s="9"/>
      <c r="AQ171" s="9"/>
      <c r="AR171" s="14" t="s">
        <v>2131</v>
      </c>
      <c r="AS171" s="9"/>
      <c r="AT171" s="9"/>
      <c r="AU171" s="9"/>
      <c r="AV171" s="13"/>
      <c r="AW171" s="13"/>
      <c r="AX171" s="9"/>
      <c r="AY171" s="9"/>
      <c r="AZ171" s="9"/>
      <c r="BA171" s="33"/>
      <c r="BB171" s="33"/>
      <c r="BC171" s="36"/>
      <c r="BD171" s="12" t="s">
        <v>1771</v>
      </c>
    </row>
    <row r="172" spans="1:56" s="12" customFormat="1" x14ac:dyDescent="0.2">
      <c r="A172" s="9" t="str">
        <f>IF(Search!$C$5="","",IF(COUNTA(Inventory!$AP172)=1,1,""))</f>
        <v/>
      </c>
      <c r="B172" s="9" t="str">
        <f>IF(Search!$C$4="","",IF(ISNUMBER(SEARCH(Search!$C$4,$AR172))=TRUE,1,""))</f>
        <v/>
      </c>
      <c r="C172" s="9" t="str">
        <f>IF(Search!$C$6="x",IF(COUNTA($AQ172)=1,1,"N"),IF(COUNTA($AQ172)=1,"N",""))</f>
        <v/>
      </c>
      <c r="D172" s="9" t="str">
        <f>IF(Search!$O$8="","",IF(ISNUMBER(SEARCH(Search!$O$8,$BD172))=TRUE,1,""))</f>
        <v/>
      </c>
      <c r="E172" s="9" t="str">
        <f>IF(Search!$C$7="","",IF(ISNUMBER(SEARCH(Search!$C$7,$AN172))=TRUE,1,""))</f>
        <v/>
      </c>
      <c r="F172" s="9" t="str">
        <f>IF(Search!$C$8="","",IF(ISNUMBER(SEARCH(Search!$C$8,$AO172))=TRUE,1,""))</f>
        <v/>
      </c>
      <c r="G172" s="9" t="str">
        <f>IF(Search!$F$4="","",IF(Inventory!$AJ172&lt;Search!$F$4,"",1))</f>
        <v/>
      </c>
      <c r="H172" s="9" t="str">
        <f>IF(Search!$F$5="","",IF(Inventory!$AJ172&gt;Search!$F$5,"",1))</f>
        <v/>
      </c>
      <c r="I172" s="9" t="str">
        <f>IF(Search!$F$7="","",IF(Search!$F$8="",IF(ISNUMBER(SEARCH(Search!$F$7,$AL172))=TRUE,1,""),""))</f>
        <v/>
      </c>
      <c r="J172" s="9" t="str">
        <f>IF($AL172=Search!$F$8,1,"")</f>
        <v/>
      </c>
      <c r="K172" s="9" t="str">
        <f>IF(Search!$I$4="","",IF(COUNTA($AS172)=1,IF(Search!$I$4="N","N",1),""))</f>
        <v/>
      </c>
      <c r="L172" s="9" t="str">
        <f>IF(Search!$I$5="","",IF($AS172="RC",1,""))</f>
        <v/>
      </c>
      <c r="M172" s="9" t="str">
        <f>IF(Search!$I$6="","",IF($AS172="RCP",1,""))</f>
        <v/>
      </c>
      <c r="N172" s="9" t="str">
        <f>IF(Search!$I$8="","",IF(COUNTA($AT172)=1,IF(Search!$I$8="N","N",1),""))</f>
        <v/>
      </c>
      <c r="O172" s="9" t="str">
        <f>IF(Search!$L$4="","",IF(COUNTA($AU172)=1,IF(Search!$L$4="N","N",1),""))</f>
        <v/>
      </c>
      <c r="P172" s="9" t="str">
        <f>IF(Search!$L$5="","",IF(ISNUMBER(SEARCH("Jersey",$AU172))=TRUE,IF(Search!$L$5="N","N",1),""))</f>
        <v/>
      </c>
      <c r="Q172" s="9" t="str">
        <f>IF(Search!$L$6="","",IF(ISNUMBER(SEARCH("Patch",$AU172))=TRUE,IF(Search!$L$6="N","N",1),""))</f>
        <v/>
      </c>
      <c r="R172" s="9" t="str">
        <f>IF(Search!$L$7="","",IF(ISNUMBER(SEARCH("Shield",$AU172))=TRUE,IF(Search!$L$7="N","N",1),""))</f>
        <v/>
      </c>
      <c r="S172" s="9" t="str">
        <f>IF(Search!$L$8="","",IF(ISNUMBER(SEARCH("Stick",$AU172))=TRUE,IF(Search!$L$8="N","N",1),""))</f>
        <v/>
      </c>
      <c r="T172" s="9" t="str">
        <f>IF(Search!$O$4="","",IF(COUNTA($AW172)=1,IF(Search!$O$4="N","N",1),""))</f>
        <v/>
      </c>
      <c r="U172" s="9" t="str">
        <f>IF(Search!$O$5="","",IF($AW172="","",IF($AW172&lt;Search!$O$5,"",1)))</f>
        <v/>
      </c>
      <c r="V172" s="9" t="str">
        <f>IF(Search!$O$6="","",IF($AW172="","",IF($AW172&gt;Search!$O$6,"",1)))</f>
        <v/>
      </c>
      <c r="W172" s="9" t="str">
        <f>IF(Search!$U$4="","",IF($AX172="","",1))</f>
        <v/>
      </c>
      <c r="X172" s="9" t="str">
        <f>IF(Search!$U$5="","",IF(ISNUMBER(SEARCH(Search!$U$5,$AX172))=TRUE,IF(Search!$U$5="N","N",1),""))</f>
        <v/>
      </c>
      <c r="Y172" s="9" t="str">
        <f>IF(Search!$U$6="","",IF($AY172&lt;Search!$U$6,"",1))</f>
        <v/>
      </c>
      <c r="Z172" s="9" t="str">
        <f>IF(Search!$R$4="","",IF(Inventory!$BA172&lt;Search!$R$4,"",1))</f>
        <v/>
      </c>
      <c r="AA172" s="9" t="str">
        <f>IF(Search!$R$5="","",IF($BA172&gt;Search!$R$5,"",1))</f>
        <v/>
      </c>
      <c r="AB172" s="9" t="str">
        <f>IF(Search!$R$6="","",IF($BB172&lt;Search!$R$6,"",1))</f>
        <v/>
      </c>
      <c r="AC172" s="9" t="str">
        <f>IF(Search!$R$7="","",IF($BB172&lt;Search!$R$7,"",1))</f>
        <v/>
      </c>
      <c r="AD172" s="45" t="str">
        <f>IF(COUNTIF($A172:$AC172,"n")&gt;0,"",IF(SUM($A172:$AC172)=COUNTA(Search!$C$4:$C$8,Search!$F$4:$F$8,Search!$I$4:$I$6,Search!$I$8,Search!$L$4:$L$8,Search!$O$4:$O$8,Search!$R$4:$R$7,Search!$U$4:$U$7)-COUNTIF(Search!$C$4:$U$7,"n"),1+LARGE($AD$1:AD171,1),""))</f>
        <v/>
      </c>
      <c r="AE172" s="45" t="str">
        <f t="shared" si="6"/>
        <v/>
      </c>
      <c r="AF172" s="45" t="str">
        <f>IF(AD172="","",COUNTIF($AE$1:$AE171,$AE172)+RANK($AE172,$AE$2:$AE$10540,1))</f>
        <v/>
      </c>
      <c r="AG172" s="45" t="str">
        <f t="shared" si="7"/>
        <v/>
      </c>
      <c r="AH172" s="45" t="str">
        <f>IF($AD172="","",COUNTIF($AG$1:$AG171,$AG172)+RANK($AG172,$AG$1:$AG$10539,0))</f>
        <v/>
      </c>
      <c r="AI172" s="10" t="str">
        <f t="shared" si="8"/>
        <v>1978-79 O-Pee-Chee #301 Lorne Stamler TOR    /   $</v>
      </c>
      <c r="AJ172" s="11">
        <v>1978</v>
      </c>
      <c r="AK172" s="17">
        <v>79</v>
      </c>
      <c r="AL172" s="12" t="s">
        <v>53</v>
      </c>
      <c r="AM172" s="10">
        <v>301</v>
      </c>
      <c r="AN172" s="12" t="s">
        <v>114</v>
      </c>
      <c r="AO172" s="9" t="s">
        <v>1904</v>
      </c>
      <c r="AP172" s="9"/>
      <c r="AQ172" s="9"/>
      <c r="AR172" s="14" t="s">
        <v>2131</v>
      </c>
      <c r="AS172" s="9"/>
      <c r="AT172" s="9"/>
      <c r="AU172" s="9"/>
      <c r="AV172" s="13"/>
      <c r="AW172" s="13"/>
      <c r="AX172" s="9"/>
      <c r="AY172" s="9"/>
      <c r="AZ172" s="9"/>
      <c r="BA172" s="33"/>
      <c r="BB172" s="33"/>
      <c r="BC172" s="36"/>
      <c r="BD172" s="12" t="s">
        <v>1771</v>
      </c>
    </row>
    <row r="173" spans="1:56" s="12" customFormat="1" x14ac:dyDescent="0.2">
      <c r="A173" s="9" t="str">
        <f>IF(Search!$C$5="","",IF(COUNTA(Inventory!$AP173)=1,1,""))</f>
        <v/>
      </c>
      <c r="B173" s="9" t="str">
        <f>IF(Search!$C$4="","",IF(ISNUMBER(SEARCH(Search!$C$4,$AR173))=TRUE,1,""))</f>
        <v/>
      </c>
      <c r="C173" s="9" t="str">
        <f>IF(Search!$C$6="x",IF(COUNTA($AQ173)=1,1,"N"),IF(COUNTA($AQ173)=1,"N",""))</f>
        <v/>
      </c>
      <c r="D173" s="9" t="str">
        <f>IF(Search!$O$8="","",IF(ISNUMBER(SEARCH(Search!$O$8,$BD173))=TRUE,1,""))</f>
        <v/>
      </c>
      <c r="E173" s="9" t="str">
        <f>IF(Search!$C$7="","",IF(ISNUMBER(SEARCH(Search!$C$7,$AN173))=TRUE,1,""))</f>
        <v/>
      </c>
      <c r="F173" s="9" t="str">
        <f>IF(Search!$C$8="","",IF(ISNUMBER(SEARCH(Search!$C$8,$AO173))=TRUE,1,""))</f>
        <v/>
      </c>
      <c r="G173" s="9" t="str">
        <f>IF(Search!$F$4="","",IF(Inventory!$AJ173&lt;Search!$F$4,"",1))</f>
        <v/>
      </c>
      <c r="H173" s="9" t="str">
        <f>IF(Search!$F$5="","",IF(Inventory!$AJ173&gt;Search!$F$5,"",1))</f>
        <v/>
      </c>
      <c r="I173" s="9" t="str">
        <f>IF(Search!$F$7="","",IF(Search!$F$8="",IF(ISNUMBER(SEARCH(Search!$F$7,$AL173))=TRUE,1,""),""))</f>
        <v/>
      </c>
      <c r="J173" s="9" t="str">
        <f>IF($AL173=Search!$F$8,1,"")</f>
        <v/>
      </c>
      <c r="K173" s="9" t="str">
        <f>IF(Search!$I$4="","",IF(COUNTA($AS173)=1,IF(Search!$I$4="N","N",1),""))</f>
        <v/>
      </c>
      <c r="L173" s="9" t="str">
        <f>IF(Search!$I$5="","",IF($AS173="RC",1,""))</f>
        <v/>
      </c>
      <c r="M173" s="9" t="str">
        <f>IF(Search!$I$6="","",IF($AS173="RCP",1,""))</f>
        <v/>
      </c>
      <c r="N173" s="9" t="str">
        <f>IF(Search!$I$8="","",IF(COUNTA($AT173)=1,IF(Search!$I$8="N","N",1),""))</f>
        <v/>
      </c>
      <c r="O173" s="9" t="str">
        <f>IF(Search!$L$4="","",IF(COUNTA($AU173)=1,IF(Search!$L$4="N","N",1),""))</f>
        <v/>
      </c>
      <c r="P173" s="9" t="str">
        <f>IF(Search!$L$5="","",IF(ISNUMBER(SEARCH("Jersey",$AU173))=TRUE,IF(Search!$L$5="N","N",1),""))</f>
        <v/>
      </c>
      <c r="Q173" s="9" t="str">
        <f>IF(Search!$L$6="","",IF(ISNUMBER(SEARCH("Patch",$AU173))=TRUE,IF(Search!$L$6="N","N",1),""))</f>
        <v/>
      </c>
      <c r="R173" s="9" t="str">
        <f>IF(Search!$L$7="","",IF(ISNUMBER(SEARCH("Shield",$AU173))=TRUE,IF(Search!$L$7="N","N",1),""))</f>
        <v/>
      </c>
      <c r="S173" s="9" t="str">
        <f>IF(Search!$L$8="","",IF(ISNUMBER(SEARCH("Stick",$AU173))=TRUE,IF(Search!$L$8="N","N",1),""))</f>
        <v/>
      </c>
      <c r="T173" s="9" t="str">
        <f>IF(Search!$O$4="","",IF(COUNTA($AW173)=1,IF(Search!$O$4="N","N",1),""))</f>
        <v/>
      </c>
      <c r="U173" s="9" t="str">
        <f>IF(Search!$O$5="","",IF($AW173="","",IF($AW173&lt;Search!$O$5,"",1)))</f>
        <v/>
      </c>
      <c r="V173" s="9" t="str">
        <f>IF(Search!$O$6="","",IF($AW173="","",IF($AW173&gt;Search!$O$6,"",1)))</f>
        <v/>
      </c>
      <c r="W173" s="9" t="str">
        <f>IF(Search!$U$4="","",IF($AX173="","",1))</f>
        <v/>
      </c>
      <c r="X173" s="9" t="str">
        <f>IF(Search!$U$5="","",IF(ISNUMBER(SEARCH(Search!$U$5,$AX173))=TRUE,IF(Search!$U$5="N","N",1),""))</f>
        <v/>
      </c>
      <c r="Y173" s="9" t="str">
        <f>IF(Search!$U$6="","",IF($AY173&lt;Search!$U$6,"",1))</f>
        <v/>
      </c>
      <c r="Z173" s="9" t="str">
        <f>IF(Search!$R$4="","",IF(Inventory!$BA173&lt;Search!$R$4,"",1))</f>
        <v/>
      </c>
      <c r="AA173" s="9" t="str">
        <f>IF(Search!$R$5="","",IF($BA173&gt;Search!$R$5,"",1))</f>
        <v/>
      </c>
      <c r="AB173" s="9" t="str">
        <f>IF(Search!$R$6="","",IF($BB173&lt;Search!$R$6,"",1))</f>
        <v/>
      </c>
      <c r="AC173" s="9" t="str">
        <f>IF(Search!$R$7="","",IF($BB173&lt;Search!$R$7,"",1))</f>
        <v/>
      </c>
      <c r="AD173" s="45" t="str">
        <f>IF(COUNTIF($A173:$AC173,"n")&gt;0,"",IF(SUM($A173:$AC173)=COUNTA(Search!$C$4:$C$8,Search!$F$4:$F$8,Search!$I$4:$I$6,Search!$I$8,Search!$L$4:$L$8,Search!$O$4:$O$8,Search!$R$4:$R$7,Search!$U$4:$U$7)-COUNTIF(Search!$C$4:$U$7,"n"),1+LARGE($AD$1:AD172,1),""))</f>
        <v/>
      </c>
      <c r="AE173" s="45" t="str">
        <f t="shared" si="6"/>
        <v/>
      </c>
      <c r="AF173" s="45" t="str">
        <f>IF(AD173="","",COUNTIF($AE$1:$AE172,$AE173)+RANK($AE173,$AE$2:$AE$10540,1))</f>
        <v/>
      </c>
      <c r="AG173" s="45" t="str">
        <f t="shared" si="7"/>
        <v/>
      </c>
      <c r="AH173" s="45" t="str">
        <f>IF($AD173="","",COUNTIF($AG$1:$AG172,$AG173)+RANK($AG173,$AG$1:$AG$10539,0))</f>
        <v/>
      </c>
      <c r="AI173" s="10" t="str">
        <f t="shared" si="8"/>
        <v>1978-79 O-Pee-Chee #304 Jerry Butler TOR    /   $</v>
      </c>
      <c r="AJ173" s="11">
        <v>1978</v>
      </c>
      <c r="AK173" s="17">
        <v>79</v>
      </c>
      <c r="AL173" s="12" t="s">
        <v>53</v>
      </c>
      <c r="AM173" s="10">
        <v>304</v>
      </c>
      <c r="AN173" s="12" t="s">
        <v>107</v>
      </c>
      <c r="AO173" s="9" t="s">
        <v>1904</v>
      </c>
      <c r="AP173" s="9"/>
      <c r="AQ173" s="9"/>
      <c r="AR173" s="14" t="s">
        <v>2131</v>
      </c>
      <c r="AS173" s="9"/>
      <c r="AT173" s="9"/>
      <c r="AU173" s="9"/>
      <c r="AV173" s="13"/>
      <c r="AW173" s="13"/>
      <c r="AX173" s="9"/>
      <c r="AY173" s="9"/>
      <c r="AZ173" s="9"/>
      <c r="BA173" s="33"/>
      <c r="BB173" s="33"/>
      <c r="BC173" s="36"/>
      <c r="BD173" s="12" t="s">
        <v>1771</v>
      </c>
    </row>
    <row r="174" spans="1:56" s="12" customFormat="1" x14ac:dyDescent="0.2">
      <c r="A174" s="9" t="str">
        <f>IF(Search!$C$5="","",IF(COUNTA(Inventory!$AP174)=1,1,""))</f>
        <v/>
      </c>
      <c r="B174" s="9" t="str">
        <f>IF(Search!$C$4="","",IF(ISNUMBER(SEARCH(Search!$C$4,$AR174))=TRUE,1,""))</f>
        <v/>
      </c>
      <c r="C174" s="9" t="str">
        <f>IF(Search!$C$6="x",IF(COUNTA($AQ174)=1,1,"N"),IF(COUNTA($AQ174)=1,"N",""))</f>
        <v/>
      </c>
      <c r="D174" s="9" t="str">
        <f>IF(Search!$O$8="","",IF(ISNUMBER(SEARCH(Search!$O$8,$BD174))=TRUE,1,""))</f>
        <v/>
      </c>
      <c r="E174" s="9" t="str">
        <f>IF(Search!$C$7="","",IF(ISNUMBER(SEARCH(Search!$C$7,$AN174))=TRUE,1,""))</f>
        <v/>
      </c>
      <c r="F174" s="9" t="str">
        <f>IF(Search!$C$8="","",IF(ISNUMBER(SEARCH(Search!$C$8,$AO174))=TRUE,1,""))</f>
        <v/>
      </c>
      <c r="G174" s="9" t="str">
        <f>IF(Search!$F$4="","",IF(Inventory!$AJ174&lt;Search!$F$4,"",1))</f>
        <v/>
      </c>
      <c r="H174" s="9" t="str">
        <f>IF(Search!$F$5="","",IF(Inventory!$AJ174&gt;Search!$F$5,"",1))</f>
        <v/>
      </c>
      <c r="I174" s="9" t="str">
        <f>IF(Search!$F$7="","",IF(Search!$F$8="",IF(ISNUMBER(SEARCH(Search!$F$7,$AL174))=TRUE,1,""),""))</f>
        <v/>
      </c>
      <c r="J174" s="9" t="str">
        <f>IF($AL174=Search!$F$8,1,"")</f>
        <v/>
      </c>
      <c r="K174" s="9" t="str">
        <f>IF(Search!$I$4="","",IF(COUNTA($AS174)=1,IF(Search!$I$4="N","N",1),""))</f>
        <v/>
      </c>
      <c r="L174" s="9" t="str">
        <f>IF(Search!$I$5="","",IF($AS174="RC",1,""))</f>
        <v/>
      </c>
      <c r="M174" s="9" t="str">
        <f>IF(Search!$I$6="","",IF($AS174="RCP",1,""))</f>
        <v/>
      </c>
      <c r="N174" s="9" t="str">
        <f>IF(Search!$I$8="","",IF(COUNTA($AT174)=1,IF(Search!$I$8="N","N",1),""))</f>
        <v/>
      </c>
      <c r="O174" s="9" t="str">
        <f>IF(Search!$L$4="","",IF(COUNTA($AU174)=1,IF(Search!$L$4="N","N",1),""))</f>
        <v/>
      </c>
      <c r="P174" s="9" t="str">
        <f>IF(Search!$L$5="","",IF(ISNUMBER(SEARCH("Jersey",$AU174))=TRUE,IF(Search!$L$5="N","N",1),""))</f>
        <v/>
      </c>
      <c r="Q174" s="9" t="str">
        <f>IF(Search!$L$6="","",IF(ISNUMBER(SEARCH("Patch",$AU174))=TRUE,IF(Search!$L$6="N","N",1),""))</f>
        <v/>
      </c>
      <c r="R174" s="9" t="str">
        <f>IF(Search!$L$7="","",IF(ISNUMBER(SEARCH("Shield",$AU174))=TRUE,IF(Search!$L$7="N","N",1),""))</f>
        <v/>
      </c>
      <c r="S174" s="9" t="str">
        <f>IF(Search!$L$8="","",IF(ISNUMBER(SEARCH("Stick",$AU174))=TRUE,IF(Search!$L$8="N","N",1),""))</f>
        <v/>
      </c>
      <c r="T174" s="9" t="str">
        <f>IF(Search!$O$4="","",IF(COUNTA($AW174)=1,IF(Search!$O$4="N","N",1),""))</f>
        <v/>
      </c>
      <c r="U174" s="9" t="str">
        <f>IF(Search!$O$5="","",IF($AW174="","",IF($AW174&lt;Search!$O$5,"",1)))</f>
        <v/>
      </c>
      <c r="V174" s="9" t="str">
        <f>IF(Search!$O$6="","",IF($AW174="","",IF($AW174&gt;Search!$O$6,"",1)))</f>
        <v/>
      </c>
      <c r="W174" s="9" t="str">
        <f>IF(Search!$U$4="","",IF($AX174="","",1))</f>
        <v/>
      </c>
      <c r="X174" s="9" t="str">
        <f>IF(Search!$U$5="","",IF(ISNUMBER(SEARCH(Search!$U$5,$AX174))=TRUE,IF(Search!$U$5="N","N",1),""))</f>
        <v/>
      </c>
      <c r="Y174" s="9" t="str">
        <f>IF(Search!$U$6="","",IF($AY174&lt;Search!$U$6,"",1))</f>
        <v/>
      </c>
      <c r="Z174" s="9" t="str">
        <f>IF(Search!$R$4="","",IF(Inventory!$BA174&lt;Search!$R$4,"",1))</f>
        <v/>
      </c>
      <c r="AA174" s="9" t="str">
        <f>IF(Search!$R$5="","",IF($BA174&gt;Search!$R$5,"",1))</f>
        <v/>
      </c>
      <c r="AB174" s="9" t="str">
        <f>IF(Search!$R$6="","",IF($BB174&lt;Search!$R$6,"",1))</f>
        <v/>
      </c>
      <c r="AC174" s="9" t="str">
        <f>IF(Search!$R$7="","",IF($BB174&lt;Search!$R$7,"",1))</f>
        <v/>
      </c>
      <c r="AD174" s="45" t="str">
        <f>IF(COUNTIF($A174:$AC174,"n")&gt;0,"",IF(SUM($A174:$AC174)=COUNTA(Search!$C$4:$C$8,Search!$F$4:$F$8,Search!$I$4:$I$6,Search!$I$8,Search!$L$4:$L$8,Search!$O$4:$O$8,Search!$R$4:$R$7,Search!$U$4:$U$7)-COUNTIF(Search!$C$4:$U$7,"n"),1+LARGE($AD$1:AD173,1),""))</f>
        <v/>
      </c>
      <c r="AE174" s="45" t="str">
        <f t="shared" si="6"/>
        <v/>
      </c>
      <c r="AF174" s="45" t="str">
        <f>IF(AD174="","",COUNTIF($AE$1:$AE173,$AE174)+RANK($AE174,$AE$2:$AE$10540,1))</f>
        <v/>
      </c>
      <c r="AG174" s="45" t="str">
        <f t="shared" si="7"/>
        <v/>
      </c>
      <c r="AH174" s="45" t="str">
        <f>IF($AD174="","",COUNTIF($AG$1:$AG173,$AG174)+RANK($AG174,$AG$1:$AG$10539,0))</f>
        <v/>
      </c>
      <c r="AI174" s="10" t="str">
        <f t="shared" si="8"/>
        <v>1978-79 O-Pee-Chee #320 Trevor Johansen TOR    /   $</v>
      </c>
      <c r="AJ174" s="11">
        <v>1978</v>
      </c>
      <c r="AK174" s="17">
        <v>79</v>
      </c>
      <c r="AL174" s="12" t="s">
        <v>53</v>
      </c>
      <c r="AM174" s="10">
        <v>320</v>
      </c>
      <c r="AN174" s="12" t="s">
        <v>115</v>
      </c>
      <c r="AO174" s="9" t="s">
        <v>1904</v>
      </c>
      <c r="AP174" s="9"/>
      <c r="AQ174" s="9"/>
      <c r="AR174" s="14" t="s">
        <v>2131</v>
      </c>
      <c r="AS174" s="9"/>
      <c r="AT174" s="9"/>
      <c r="AU174" s="9"/>
      <c r="AV174" s="13"/>
      <c r="AW174" s="13"/>
      <c r="AX174" s="9"/>
      <c r="AY174" s="9"/>
      <c r="AZ174" s="9"/>
      <c r="BA174" s="33"/>
      <c r="BB174" s="33"/>
      <c r="BC174" s="36"/>
      <c r="BD174" s="12" t="s">
        <v>1771</v>
      </c>
    </row>
    <row r="175" spans="1:56" s="12" customFormat="1" x14ac:dyDescent="0.2">
      <c r="A175" s="9" t="str">
        <f>IF(Search!$C$5="","",IF(COUNTA(Inventory!$AP175)=1,1,""))</f>
        <v/>
      </c>
      <c r="B175" s="9" t="str">
        <f>IF(Search!$C$4="","",IF(ISNUMBER(SEARCH(Search!$C$4,$AR175))=TRUE,1,""))</f>
        <v/>
      </c>
      <c r="C175" s="9" t="str">
        <f>IF(Search!$C$6="x",IF(COUNTA($AQ175)=1,1,"N"),IF(COUNTA($AQ175)=1,"N",""))</f>
        <v/>
      </c>
      <c r="D175" s="9" t="str">
        <f>IF(Search!$O$8="","",IF(ISNUMBER(SEARCH(Search!$O$8,$BD175))=TRUE,1,""))</f>
        <v/>
      </c>
      <c r="E175" s="9" t="str">
        <f>IF(Search!$C$7="","",IF(ISNUMBER(SEARCH(Search!$C$7,$AN175))=TRUE,1,""))</f>
        <v/>
      </c>
      <c r="F175" s="9" t="str">
        <f>IF(Search!$C$8="","",IF(ISNUMBER(SEARCH(Search!$C$8,$AO175))=TRUE,1,""))</f>
        <v/>
      </c>
      <c r="G175" s="9" t="str">
        <f>IF(Search!$F$4="","",IF(Inventory!$AJ175&lt;Search!$F$4,"",1))</f>
        <v/>
      </c>
      <c r="H175" s="9" t="str">
        <f>IF(Search!$F$5="","",IF(Inventory!$AJ175&gt;Search!$F$5,"",1))</f>
        <v/>
      </c>
      <c r="I175" s="9" t="str">
        <f>IF(Search!$F$7="","",IF(Search!$F$8="",IF(ISNUMBER(SEARCH(Search!$F$7,$AL175))=TRUE,1,""),""))</f>
        <v/>
      </c>
      <c r="J175" s="9" t="str">
        <f>IF($AL175=Search!$F$8,1,"")</f>
        <v/>
      </c>
      <c r="K175" s="9" t="str">
        <f>IF(Search!$I$4="","",IF(COUNTA($AS175)=1,IF(Search!$I$4="N","N",1),""))</f>
        <v/>
      </c>
      <c r="L175" s="9" t="str">
        <f>IF(Search!$I$5="","",IF($AS175="RC",1,""))</f>
        <v/>
      </c>
      <c r="M175" s="9" t="str">
        <f>IF(Search!$I$6="","",IF($AS175="RCP",1,""))</f>
        <v/>
      </c>
      <c r="N175" s="9" t="str">
        <f>IF(Search!$I$8="","",IF(COUNTA($AT175)=1,IF(Search!$I$8="N","N",1),""))</f>
        <v/>
      </c>
      <c r="O175" s="9" t="str">
        <f>IF(Search!$L$4="","",IF(COUNTA($AU175)=1,IF(Search!$L$4="N","N",1),""))</f>
        <v/>
      </c>
      <c r="P175" s="9" t="str">
        <f>IF(Search!$L$5="","",IF(ISNUMBER(SEARCH("Jersey",$AU175))=TRUE,IF(Search!$L$5="N","N",1),""))</f>
        <v/>
      </c>
      <c r="Q175" s="9" t="str">
        <f>IF(Search!$L$6="","",IF(ISNUMBER(SEARCH("Patch",$AU175))=TRUE,IF(Search!$L$6="N","N",1),""))</f>
        <v/>
      </c>
      <c r="R175" s="9" t="str">
        <f>IF(Search!$L$7="","",IF(ISNUMBER(SEARCH("Shield",$AU175))=TRUE,IF(Search!$L$7="N","N",1),""))</f>
        <v/>
      </c>
      <c r="S175" s="9" t="str">
        <f>IF(Search!$L$8="","",IF(ISNUMBER(SEARCH("Stick",$AU175))=TRUE,IF(Search!$L$8="N","N",1),""))</f>
        <v/>
      </c>
      <c r="T175" s="9" t="str">
        <f>IF(Search!$O$4="","",IF(COUNTA($AW175)=1,IF(Search!$O$4="N","N",1),""))</f>
        <v/>
      </c>
      <c r="U175" s="9" t="str">
        <f>IF(Search!$O$5="","",IF($AW175="","",IF($AW175&lt;Search!$O$5,"",1)))</f>
        <v/>
      </c>
      <c r="V175" s="9" t="str">
        <f>IF(Search!$O$6="","",IF($AW175="","",IF($AW175&gt;Search!$O$6,"",1)))</f>
        <v/>
      </c>
      <c r="W175" s="9" t="str">
        <f>IF(Search!$U$4="","",IF($AX175="","",1))</f>
        <v/>
      </c>
      <c r="X175" s="9" t="str">
        <f>IF(Search!$U$5="","",IF(ISNUMBER(SEARCH(Search!$U$5,$AX175))=TRUE,IF(Search!$U$5="N","N",1),""))</f>
        <v/>
      </c>
      <c r="Y175" s="9" t="str">
        <f>IF(Search!$U$6="","",IF($AY175&lt;Search!$U$6,"",1))</f>
        <v/>
      </c>
      <c r="Z175" s="9" t="str">
        <f>IF(Search!$R$4="","",IF(Inventory!$BA175&lt;Search!$R$4,"",1))</f>
        <v/>
      </c>
      <c r="AA175" s="9" t="str">
        <f>IF(Search!$R$5="","",IF($BA175&gt;Search!$R$5,"",1))</f>
        <v/>
      </c>
      <c r="AB175" s="9" t="str">
        <f>IF(Search!$R$6="","",IF($BB175&lt;Search!$R$6,"",1))</f>
        <v/>
      </c>
      <c r="AC175" s="9" t="str">
        <f>IF(Search!$R$7="","",IF($BB175&lt;Search!$R$7,"",1))</f>
        <v/>
      </c>
      <c r="AD175" s="45" t="str">
        <f>IF(COUNTIF($A175:$AC175,"n")&gt;0,"",IF(SUM($A175:$AC175)=COUNTA(Search!$C$4:$C$8,Search!$F$4:$F$8,Search!$I$4:$I$6,Search!$I$8,Search!$L$4:$L$8,Search!$O$4:$O$8,Search!$R$4:$R$7,Search!$U$4:$U$7)-COUNTIF(Search!$C$4:$U$7,"n"),1+LARGE($AD$1:AD174,1),""))</f>
        <v/>
      </c>
      <c r="AE175" s="45" t="str">
        <f t="shared" si="6"/>
        <v/>
      </c>
      <c r="AF175" s="45" t="str">
        <f>IF(AD175="","",COUNTIF($AE$1:$AE174,$AE175)+RANK($AE175,$AE$2:$AE$10540,1))</f>
        <v/>
      </c>
      <c r="AG175" s="45" t="str">
        <f t="shared" si="7"/>
        <v/>
      </c>
      <c r="AH175" s="45" t="str">
        <f>IF($AD175="","",COUNTIF($AG$1:$AG174,$AG175)+RANK($AG175,$AG$1:$AG$10539,0))</f>
        <v/>
      </c>
      <c r="AI175" s="10" t="str">
        <f t="shared" si="8"/>
        <v>1978-79 O-Pee-Chee #328 Borje Salming TOR    /   $</v>
      </c>
      <c r="AJ175" s="11">
        <v>1978</v>
      </c>
      <c r="AK175" s="17">
        <v>79</v>
      </c>
      <c r="AL175" s="12" t="s">
        <v>53</v>
      </c>
      <c r="AM175" s="10">
        <v>328</v>
      </c>
      <c r="AN175" s="12" t="s">
        <v>84</v>
      </c>
      <c r="AO175" s="9" t="s">
        <v>1904</v>
      </c>
      <c r="AP175" s="9"/>
      <c r="AQ175" s="9"/>
      <c r="AR175" s="14" t="s">
        <v>2131</v>
      </c>
      <c r="AS175" s="9"/>
      <c r="AT175" s="9"/>
      <c r="AU175" s="9"/>
      <c r="AV175" s="13"/>
      <c r="AW175" s="13"/>
      <c r="AX175" s="9"/>
      <c r="AY175" s="9"/>
      <c r="AZ175" s="9"/>
      <c r="BA175" s="33"/>
      <c r="BB175" s="33"/>
      <c r="BC175" s="36"/>
      <c r="BD175" s="12" t="s">
        <v>1771</v>
      </c>
    </row>
    <row r="176" spans="1:56" s="12" customFormat="1" x14ac:dyDescent="0.2">
      <c r="A176" s="9" t="str">
        <f>IF(Search!$C$5="","",IF(COUNTA(Inventory!$AP176)=1,1,""))</f>
        <v/>
      </c>
      <c r="B176" s="9" t="str">
        <f>IF(Search!$C$4="","",IF(ISNUMBER(SEARCH(Search!$C$4,$AR176))=TRUE,1,""))</f>
        <v/>
      </c>
      <c r="C176" s="9" t="str">
        <f>IF(Search!$C$6="x",IF(COUNTA($AQ176)=1,1,"N"),IF(COUNTA($AQ176)=1,"N",""))</f>
        <v/>
      </c>
      <c r="D176" s="9" t="str">
        <f>IF(Search!$O$8="","",IF(ISNUMBER(SEARCH(Search!$O$8,$BD176))=TRUE,1,""))</f>
        <v/>
      </c>
      <c r="E176" s="9" t="str">
        <f>IF(Search!$C$7="","",IF(ISNUMBER(SEARCH(Search!$C$7,$AN176))=TRUE,1,""))</f>
        <v/>
      </c>
      <c r="F176" s="9" t="str">
        <f>IF(Search!$C$8="","",IF(ISNUMBER(SEARCH(Search!$C$8,$AO176))=TRUE,1,""))</f>
        <v/>
      </c>
      <c r="G176" s="9" t="str">
        <f>IF(Search!$F$4="","",IF(Inventory!$AJ176&lt;Search!$F$4,"",1))</f>
        <v/>
      </c>
      <c r="H176" s="9" t="str">
        <f>IF(Search!$F$5="","",IF(Inventory!$AJ176&gt;Search!$F$5,"",1))</f>
        <v/>
      </c>
      <c r="I176" s="9" t="str">
        <f>IF(Search!$F$7="","",IF(Search!$F$8="",IF(ISNUMBER(SEARCH(Search!$F$7,$AL176))=TRUE,1,""),""))</f>
        <v/>
      </c>
      <c r="J176" s="9" t="str">
        <f>IF($AL176=Search!$F$8,1,"")</f>
        <v/>
      </c>
      <c r="K176" s="9" t="str">
        <f>IF(Search!$I$4="","",IF(COUNTA($AS176)=1,IF(Search!$I$4="N","N",1),""))</f>
        <v/>
      </c>
      <c r="L176" s="9" t="str">
        <f>IF(Search!$I$5="","",IF($AS176="RC",1,""))</f>
        <v/>
      </c>
      <c r="M176" s="9" t="str">
        <f>IF(Search!$I$6="","",IF($AS176="RCP",1,""))</f>
        <v/>
      </c>
      <c r="N176" s="9" t="str">
        <f>IF(Search!$I$8="","",IF(COUNTA($AT176)=1,IF(Search!$I$8="N","N",1),""))</f>
        <v/>
      </c>
      <c r="O176" s="9" t="str">
        <f>IF(Search!$L$4="","",IF(COUNTA($AU176)=1,IF(Search!$L$4="N","N",1),""))</f>
        <v/>
      </c>
      <c r="P176" s="9" t="str">
        <f>IF(Search!$L$5="","",IF(ISNUMBER(SEARCH("Jersey",$AU176))=TRUE,IF(Search!$L$5="N","N",1),""))</f>
        <v/>
      </c>
      <c r="Q176" s="9" t="str">
        <f>IF(Search!$L$6="","",IF(ISNUMBER(SEARCH("Patch",$AU176))=TRUE,IF(Search!$L$6="N","N",1),""))</f>
        <v/>
      </c>
      <c r="R176" s="9" t="str">
        <f>IF(Search!$L$7="","",IF(ISNUMBER(SEARCH("Shield",$AU176))=TRUE,IF(Search!$L$7="N","N",1),""))</f>
        <v/>
      </c>
      <c r="S176" s="9" t="str">
        <f>IF(Search!$L$8="","",IF(ISNUMBER(SEARCH("Stick",$AU176))=TRUE,IF(Search!$L$8="N","N",1),""))</f>
        <v/>
      </c>
      <c r="T176" s="9" t="str">
        <f>IF(Search!$O$4="","",IF(COUNTA($AW176)=1,IF(Search!$O$4="N","N",1),""))</f>
        <v/>
      </c>
      <c r="U176" s="9" t="str">
        <f>IF(Search!$O$5="","",IF($AW176="","",IF($AW176&lt;Search!$O$5,"",1)))</f>
        <v/>
      </c>
      <c r="V176" s="9" t="str">
        <f>IF(Search!$O$6="","",IF($AW176="","",IF($AW176&gt;Search!$O$6,"",1)))</f>
        <v/>
      </c>
      <c r="W176" s="9" t="str">
        <f>IF(Search!$U$4="","",IF($AX176="","",1))</f>
        <v/>
      </c>
      <c r="X176" s="9" t="str">
        <f>IF(Search!$U$5="","",IF(ISNUMBER(SEARCH(Search!$U$5,$AX176))=TRUE,IF(Search!$U$5="N","N",1),""))</f>
        <v/>
      </c>
      <c r="Y176" s="9" t="str">
        <f>IF(Search!$U$6="","",IF($AY176&lt;Search!$U$6,"",1))</f>
        <v/>
      </c>
      <c r="Z176" s="9" t="str">
        <f>IF(Search!$R$4="","",IF(Inventory!$BA176&lt;Search!$R$4,"",1))</f>
        <v/>
      </c>
      <c r="AA176" s="9" t="str">
        <f>IF(Search!$R$5="","",IF($BA176&gt;Search!$R$5,"",1))</f>
        <v/>
      </c>
      <c r="AB176" s="9" t="str">
        <f>IF(Search!$R$6="","",IF($BB176&lt;Search!$R$6,"",1))</f>
        <v/>
      </c>
      <c r="AC176" s="9" t="str">
        <f>IF(Search!$R$7="","",IF($BB176&lt;Search!$R$7,"",1))</f>
        <v/>
      </c>
      <c r="AD176" s="45" t="str">
        <f>IF(COUNTIF($A176:$AC176,"n")&gt;0,"",IF(SUM($A176:$AC176)=COUNTA(Search!$C$4:$C$8,Search!$F$4:$F$8,Search!$I$4:$I$6,Search!$I$8,Search!$L$4:$L$8,Search!$O$4:$O$8,Search!$R$4:$R$7,Search!$U$4:$U$7)-COUNTIF(Search!$C$4:$U$7,"n"),1+LARGE($AD$1:AD175,1),""))</f>
        <v/>
      </c>
      <c r="AE176" s="45" t="str">
        <f t="shared" si="6"/>
        <v/>
      </c>
      <c r="AF176" s="45" t="str">
        <f>IF(AD176="","",COUNTIF($AE$1:$AE175,$AE176)+RANK($AE176,$AE$2:$AE$10540,1))</f>
        <v/>
      </c>
      <c r="AG176" s="45" t="str">
        <f t="shared" si="7"/>
        <v/>
      </c>
      <c r="AH176" s="45" t="str">
        <f>IF($AD176="","",COUNTIF($AG$1:$AG175,$AG176)+RANK($AG176,$AG$1:$AG$10539,0))</f>
        <v/>
      </c>
      <c r="AI176" s="10" t="str">
        <f t="shared" si="8"/>
        <v>1978-79 O-Pee-Chee #344 Walt McKechnie TOR    /   $</v>
      </c>
      <c r="AJ176" s="11">
        <v>1978</v>
      </c>
      <c r="AK176" s="17">
        <v>79</v>
      </c>
      <c r="AL176" s="12" t="s">
        <v>53</v>
      </c>
      <c r="AM176" s="10">
        <v>344</v>
      </c>
      <c r="AN176" s="12" t="s">
        <v>116</v>
      </c>
      <c r="AO176" s="9" t="s">
        <v>1904</v>
      </c>
      <c r="AP176" s="9"/>
      <c r="AQ176" s="9"/>
      <c r="AR176" s="14" t="s">
        <v>2131</v>
      </c>
      <c r="AS176" s="9"/>
      <c r="AT176" s="9"/>
      <c r="AU176" s="9"/>
      <c r="AV176" s="13"/>
      <c r="AW176" s="13"/>
      <c r="AX176" s="9"/>
      <c r="AY176" s="9"/>
      <c r="AZ176" s="9"/>
      <c r="BA176" s="33"/>
      <c r="BB176" s="33"/>
      <c r="BC176" s="36"/>
      <c r="BD176" s="12" t="s">
        <v>1771</v>
      </c>
    </row>
    <row r="177" spans="1:56" s="12" customFormat="1" x14ac:dyDescent="0.2">
      <c r="A177" s="9" t="str">
        <f>IF(Search!$C$5="","",IF(COUNTA(Inventory!$AP177)=1,1,""))</f>
        <v/>
      </c>
      <c r="B177" s="9" t="str">
        <f>IF(Search!$C$4="","",IF(ISNUMBER(SEARCH(Search!$C$4,$AR177))=TRUE,1,""))</f>
        <v/>
      </c>
      <c r="C177" s="9" t="str">
        <f>IF(Search!$C$6="x",IF(COUNTA($AQ177)=1,1,"N"),IF(COUNTA($AQ177)=1,"N",""))</f>
        <v/>
      </c>
      <c r="D177" s="9" t="str">
        <f>IF(Search!$O$8="","",IF(ISNUMBER(SEARCH(Search!$O$8,$BD177))=TRUE,1,""))</f>
        <v/>
      </c>
      <c r="E177" s="9" t="str">
        <f>IF(Search!$C$7="","",IF(ISNUMBER(SEARCH(Search!$C$7,$AN177))=TRUE,1,""))</f>
        <v/>
      </c>
      <c r="F177" s="9" t="str">
        <f>IF(Search!$C$8="","",IF(ISNUMBER(SEARCH(Search!$C$8,$AO177))=TRUE,1,""))</f>
        <v/>
      </c>
      <c r="G177" s="9" t="str">
        <f>IF(Search!$F$4="","",IF(Inventory!$AJ177&lt;Search!$F$4,"",1))</f>
        <v/>
      </c>
      <c r="H177" s="9" t="str">
        <f>IF(Search!$F$5="","",IF(Inventory!$AJ177&gt;Search!$F$5,"",1))</f>
        <v/>
      </c>
      <c r="I177" s="9" t="str">
        <f>IF(Search!$F$7="","",IF(Search!$F$8="",IF(ISNUMBER(SEARCH(Search!$F$7,$AL177))=TRUE,1,""),""))</f>
        <v/>
      </c>
      <c r="J177" s="9" t="str">
        <f>IF($AL177=Search!$F$8,1,"")</f>
        <v/>
      </c>
      <c r="K177" s="9" t="str">
        <f>IF(Search!$I$4="","",IF(COUNTA($AS177)=1,IF(Search!$I$4="N","N",1),""))</f>
        <v/>
      </c>
      <c r="L177" s="9" t="str">
        <f>IF(Search!$I$5="","",IF($AS177="RC",1,""))</f>
        <v/>
      </c>
      <c r="M177" s="9" t="str">
        <f>IF(Search!$I$6="","",IF($AS177="RCP",1,""))</f>
        <v/>
      </c>
      <c r="N177" s="9" t="str">
        <f>IF(Search!$I$8="","",IF(COUNTA($AT177)=1,IF(Search!$I$8="N","N",1),""))</f>
        <v/>
      </c>
      <c r="O177" s="9" t="str">
        <f>IF(Search!$L$4="","",IF(COUNTA($AU177)=1,IF(Search!$L$4="N","N",1),""))</f>
        <v/>
      </c>
      <c r="P177" s="9" t="str">
        <f>IF(Search!$L$5="","",IF(ISNUMBER(SEARCH("Jersey",$AU177))=TRUE,IF(Search!$L$5="N","N",1),""))</f>
        <v/>
      </c>
      <c r="Q177" s="9" t="str">
        <f>IF(Search!$L$6="","",IF(ISNUMBER(SEARCH("Patch",$AU177))=TRUE,IF(Search!$L$6="N","N",1),""))</f>
        <v/>
      </c>
      <c r="R177" s="9" t="str">
        <f>IF(Search!$L$7="","",IF(ISNUMBER(SEARCH("Shield",$AU177))=TRUE,IF(Search!$L$7="N","N",1),""))</f>
        <v/>
      </c>
      <c r="S177" s="9" t="str">
        <f>IF(Search!$L$8="","",IF(ISNUMBER(SEARCH("Stick",$AU177))=TRUE,IF(Search!$L$8="N","N",1),""))</f>
        <v/>
      </c>
      <c r="T177" s="9" t="str">
        <f>IF(Search!$O$4="","",IF(COUNTA($AW177)=1,IF(Search!$O$4="N","N",1),""))</f>
        <v/>
      </c>
      <c r="U177" s="9" t="str">
        <f>IF(Search!$O$5="","",IF($AW177="","",IF($AW177&lt;Search!$O$5,"",1)))</f>
        <v/>
      </c>
      <c r="V177" s="9" t="str">
        <f>IF(Search!$O$6="","",IF($AW177="","",IF($AW177&gt;Search!$O$6,"",1)))</f>
        <v/>
      </c>
      <c r="W177" s="9" t="str">
        <f>IF(Search!$U$4="","",IF($AX177="","",1))</f>
        <v/>
      </c>
      <c r="X177" s="9" t="str">
        <f>IF(Search!$U$5="","",IF(ISNUMBER(SEARCH(Search!$U$5,$AX177))=TRUE,IF(Search!$U$5="N","N",1),""))</f>
        <v/>
      </c>
      <c r="Y177" s="9" t="str">
        <f>IF(Search!$U$6="","",IF($AY177&lt;Search!$U$6,"",1))</f>
        <v/>
      </c>
      <c r="Z177" s="9" t="str">
        <f>IF(Search!$R$4="","",IF(Inventory!$BA177&lt;Search!$R$4,"",1))</f>
        <v/>
      </c>
      <c r="AA177" s="9" t="str">
        <f>IF(Search!$R$5="","",IF($BA177&gt;Search!$R$5,"",1))</f>
        <v/>
      </c>
      <c r="AB177" s="9" t="str">
        <f>IF(Search!$R$6="","",IF($BB177&lt;Search!$R$6,"",1))</f>
        <v/>
      </c>
      <c r="AC177" s="9" t="str">
        <f>IF(Search!$R$7="","",IF($BB177&lt;Search!$R$7,"",1))</f>
        <v/>
      </c>
      <c r="AD177" s="45" t="str">
        <f>IF(COUNTIF($A177:$AC177,"n")&gt;0,"",IF(SUM($A177:$AC177)=COUNTA(Search!$C$4:$C$8,Search!$F$4:$F$8,Search!$I$4:$I$6,Search!$I$8,Search!$L$4:$L$8,Search!$O$4:$O$8,Search!$R$4:$R$7,Search!$U$4:$U$7)-COUNTIF(Search!$C$4:$U$7,"n"),1+LARGE($AD$1:AD176,1),""))</f>
        <v/>
      </c>
      <c r="AE177" s="45" t="str">
        <f t="shared" si="6"/>
        <v/>
      </c>
      <c r="AF177" s="45" t="str">
        <f>IF(AD177="","",COUNTIF($AE$1:$AE176,$AE177)+RANK($AE177,$AE$2:$AE$10540,1))</f>
        <v/>
      </c>
      <c r="AG177" s="45" t="str">
        <f t="shared" si="7"/>
        <v/>
      </c>
      <c r="AH177" s="45" t="str">
        <f>IF($AD177="","",COUNTIF($AG$1:$AG176,$AG177)+RANK($AG177,$AG$1:$AG$10539,0))</f>
        <v/>
      </c>
      <c r="AI177" s="10" t="str">
        <f t="shared" si="8"/>
        <v>1978-79 O-Pee-Chee #359 Dave Williams TOR    /   $</v>
      </c>
      <c r="AJ177" s="11">
        <v>1978</v>
      </c>
      <c r="AK177" s="17">
        <v>79</v>
      </c>
      <c r="AL177" s="12" t="s">
        <v>53</v>
      </c>
      <c r="AM177" s="10">
        <v>359</v>
      </c>
      <c r="AN177" s="12" t="s">
        <v>109</v>
      </c>
      <c r="AO177" s="9" t="s">
        <v>1904</v>
      </c>
      <c r="AP177" s="9"/>
      <c r="AQ177" s="9"/>
      <c r="AR177" s="14" t="s">
        <v>2131</v>
      </c>
      <c r="AS177" s="9"/>
      <c r="AT177" s="9"/>
      <c r="AU177" s="9"/>
      <c r="AV177" s="13"/>
      <c r="AW177" s="13"/>
      <c r="AX177" s="9"/>
      <c r="AY177" s="9"/>
      <c r="AZ177" s="9"/>
      <c r="BA177" s="33"/>
      <c r="BB177" s="33"/>
      <c r="BC177" s="36"/>
      <c r="BD177" s="12" t="s">
        <v>1771</v>
      </c>
    </row>
    <row r="178" spans="1:56" s="12" customFormat="1" x14ac:dyDescent="0.2">
      <c r="A178" s="9" t="str">
        <f>IF(Search!$C$5="","",IF(COUNTA(Inventory!$AP178)=1,1,""))</f>
        <v/>
      </c>
      <c r="B178" s="9" t="str">
        <f>IF(Search!$C$4="","",IF(ISNUMBER(SEARCH(Search!$C$4,$AR178))=TRUE,1,""))</f>
        <v/>
      </c>
      <c r="C178" s="9" t="str">
        <f>IF(Search!$C$6="x",IF(COUNTA($AQ178)=1,1,"N"),IF(COUNTA($AQ178)=1,"N",""))</f>
        <v/>
      </c>
      <c r="D178" s="9" t="str">
        <f>IF(Search!$O$8="","",IF(ISNUMBER(SEARCH(Search!$O$8,$BD178))=TRUE,1,""))</f>
        <v/>
      </c>
      <c r="E178" s="9" t="str">
        <f>IF(Search!$C$7="","",IF(ISNUMBER(SEARCH(Search!$C$7,$AN178))=TRUE,1,""))</f>
        <v/>
      </c>
      <c r="F178" s="9" t="str">
        <f>IF(Search!$C$8="","",IF(ISNUMBER(SEARCH(Search!$C$8,$AO178))=TRUE,1,""))</f>
        <v/>
      </c>
      <c r="G178" s="9" t="str">
        <f>IF(Search!$F$4="","",IF(Inventory!$AJ178&lt;Search!$F$4,"",1))</f>
        <v/>
      </c>
      <c r="H178" s="9" t="str">
        <f>IF(Search!$F$5="","",IF(Inventory!$AJ178&gt;Search!$F$5,"",1))</f>
        <v/>
      </c>
      <c r="I178" s="9" t="str">
        <f>IF(Search!$F$7="","",IF(Search!$F$8="",IF(ISNUMBER(SEARCH(Search!$F$7,$AL178))=TRUE,1,""),""))</f>
        <v/>
      </c>
      <c r="J178" s="9" t="str">
        <f>IF($AL178=Search!$F$8,1,"")</f>
        <v/>
      </c>
      <c r="K178" s="9" t="str">
        <f>IF(Search!$I$4="","",IF(COUNTA($AS178)=1,IF(Search!$I$4="N","N",1),""))</f>
        <v/>
      </c>
      <c r="L178" s="9" t="str">
        <f>IF(Search!$I$5="","",IF($AS178="RC",1,""))</f>
        <v/>
      </c>
      <c r="M178" s="9" t="str">
        <f>IF(Search!$I$6="","",IF($AS178="RCP",1,""))</f>
        <v/>
      </c>
      <c r="N178" s="9" t="str">
        <f>IF(Search!$I$8="","",IF(COUNTA($AT178)=1,IF(Search!$I$8="N","N",1),""))</f>
        <v/>
      </c>
      <c r="O178" s="9" t="str">
        <f>IF(Search!$L$4="","",IF(COUNTA($AU178)=1,IF(Search!$L$4="N","N",1),""))</f>
        <v/>
      </c>
      <c r="P178" s="9" t="str">
        <f>IF(Search!$L$5="","",IF(ISNUMBER(SEARCH("Jersey",$AU178))=TRUE,IF(Search!$L$5="N","N",1),""))</f>
        <v/>
      </c>
      <c r="Q178" s="9" t="str">
        <f>IF(Search!$L$6="","",IF(ISNUMBER(SEARCH("Patch",$AU178))=TRUE,IF(Search!$L$6="N","N",1),""))</f>
        <v/>
      </c>
      <c r="R178" s="9" t="str">
        <f>IF(Search!$L$7="","",IF(ISNUMBER(SEARCH("Shield",$AU178))=TRUE,IF(Search!$L$7="N","N",1),""))</f>
        <v/>
      </c>
      <c r="S178" s="9" t="str">
        <f>IF(Search!$L$8="","",IF(ISNUMBER(SEARCH("Stick",$AU178))=TRUE,IF(Search!$L$8="N","N",1),""))</f>
        <v/>
      </c>
      <c r="T178" s="9" t="str">
        <f>IF(Search!$O$4="","",IF(COUNTA($AW178)=1,IF(Search!$O$4="N","N",1),""))</f>
        <v/>
      </c>
      <c r="U178" s="9" t="str">
        <f>IF(Search!$O$5="","",IF($AW178="","",IF($AW178&lt;Search!$O$5,"",1)))</f>
        <v/>
      </c>
      <c r="V178" s="9" t="str">
        <f>IF(Search!$O$6="","",IF($AW178="","",IF($AW178&gt;Search!$O$6,"",1)))</f>
        <v/>
      </c>
      <c r="W178" s="9" t="str">
        <f>IF(Search!$U$4="","",IF($AX178="","",1))</f>
        <v/>
      </c>
      <c r="X178" s="9" t="str">
        <f>IF(Search!$U$5="","",IF(ISNUMBER(SEARCH(Search!$U$5,$AX178))=TRUE,IF(Search!$U$5="N","N",1),""))</f>
        <v/>
      </c>
      <c r="Y178" s="9" t="str">
        <f>IF(Search!$U$6="","",IF($AY178&lt;Search!$U$6,"",1))</f>
        <v/>
      </c>
      <c r="Z178" s="9" t="str">
        <f>IF(Search!$R$4="","",IF(Inventory!$BA178&lt;Search!$R$4,"",1))</f>
        <v/>
      </c>
      <c r="AA178" s="9" t="str">
        <f>IF(Search!$R$5="","",IF($BA178&gt;Search!$R$5,"",1))</f>
        <v/>
      </c>
      <c r="AB178" s="9" t="str">
        <f>IF(Search!$R$6="","",IF($BB178&lt;Search!$R$6,"",1))</f>
        <v/>
      </c>
      <c r="AC178" s="9" t="str">
        <f>IF(Search!$R$7="","",IF($BB178&lt;Search!$R$7,"",1))</f>
        <v/>
      </c>
      <c r="AD178" s="45" t="str">
        <f>IF(COUNTIF($A178:$AC178,"n")&gt;0,"",IF(SUM($A178:$AC178)=COUNTA(Search!$C$4:$C$8,Search!$F$4:$F$8,Search!$I$4:$I$6,Search!$I$8,Search!$L$4:$L$8,Search!$O$4:$O$8,Search!$R$4:$R$7,Search!$U$4:$U$7)-COUNTIF(Search!$C$4:$U$7,"n"),1+LARGE($AD$1:AD177,1),""))</f>
        <v/>
      </c>
      <c r="AE178" s="45" t="str">
        <f t="shared" si="6"/>
        <v/>
      </c>
      <c r="AF178" s="45" t="str">
        <f>IF(AD178="","",COUNTIF($AE$1:$AE177,$AE178)+RANK($AE178,$AE$2:$AE$10540,1))</f>
        <v/>
      </c>
      <c r="AG178" s="45" t="str">
        <f t="shared" si="7"/>
        <v/>
      </c>
      <c r="AH178" s="45" t="str">
        <f>IF($AD178="","",COUNTIF($AG$1:$AG177,$AG178)+RANK($AG178,$AG$1:$AG$10539,0))</f>
        <v/>
      </c>
      <c r="AI178" s="10" t="str">
        <f t="shared" si="8"/>
        <v>1978-79 Topps #4 Darryl Sittler TOR    /   $</v>
      </c>
      <c r="AJ178" s="11">
        <v>1978</v>
      </c>
      <c r="AK178" s="17">
        <v>79</v>
      </c>
      <c r="AL178" s="12" t="s">
        <v>48</v>
      </c>
      <c r="AM178" s="10">
        <v>4</v>
      </c>
      <c r="AN178" s="12" t="s">
        <v>64</v>
      </c>
      <c r="AO178" s="9" t="s">
        <v>1904</v>
      </c>
      <c r="AP178" s="9"/>
      <c r="AQ178" s="9"/>
      <c r="AR178" s="14"/>
      <c r="AS178" s="9"/>
      <c r="AT178" s="9"/>
      <c r="AU178" s="9"/>
      <c r="AV178" s="13"/>
      <c r="AW178" s="13"/>
      <c r="AX178" s="9"/>
      <c r="AY178" s="9"/>
      <c r="AZ178" s="9"/>
      <c r="BA178" s="33"/>
      <c r="BB178" s="33"/>
      <c r="BC178" s="36"/>
      <c r="BD178" s="12" t="s">
        <v>1771</v>
      </c>
    </row>
    <row r="179" spans="1:56" s="12" customFormat="1" x14ac:dyDescent="0.2">
      <c r="A179" s="9" t="str">
        <f>IF(Search!$C$5="","",IF(COUNTA(Inventory!$AP179)=1,1,""))</f>
        <v/>
      </c>
      <c r="B179" s="9" t="str">
        <f>IF(Search!$C$4="","",IF(ISNUMBER(SEARCH(Search!$C$4,$AR179))=TRUE,1,""))</f>
        <v/>
      </c>
      <c r="C179" s="9" t="str">
        <f>IF(Search!$C$6="x",IF(COUNTA($AQ179)=1,1,"N"),IF(COUNTA($AQ179)=1,"N",""))</f>
        <v/>
      </c>
      <c r="D179" s="9" t="str">
        <f>IF(Search!$O$8="","",IF(ISNUMBER(SEARCH(Search!$O$8,$BD179))=TRUE,1,""))</f>
        <v/>
      </c>
      <c r="E179" s="9" t="str">
        <f>IF(Search!$C$7="","",IF(ISNUMBER(SEARCH(Search!$C$7,$AN179))=TRUE,1,""))</f>
        <v/>
      </c>
      <c r="F179" s="9" t="str">
        <f>IF(Search!$C$8="","",IF(ISNUMBER(SEARCH(Search!$C$8,$AO179))=TRUE,1,""))</f>
        <v/>
      </c>
      <c r="G179" s="9" t="str">
        <f>IF(Search!$F$4="","",IF(Inventory!$AJ179&lt;Search!$F$4,"",1))</f>
        <v/>
      </c>
      <c r="H179" s="9" t="str">
        <f>IF(Search!$F$5="","",IF(Inventory!$AJ179&gt;Search!$F$5,"",1))</f>
        <v/>
      </c>
      <c r="I179" s="9" t="str">
        <f>IF(Search!$F$7="","",IF(Search!$F$8="",IF(ISNUMBER(SEARCH(Search!$F$7,$AL179))=TRUE,1,""),""))</f>
        <v/>
      </c>
      <c r="J179" s="9" t="str">
        <f>IF($AL179=Search!$F$8,1,"")</f>
        <v/>
      </c>
      <c r="K179" s="9" t="str">
        <f>IF(Search!$I$4="","",IF(COUNTA($AS179)=1,IF(Search!$I$4="N","N",1),""))</f>
        <v/>
      </c>
      <c r="L179" s="9" t="str">
        <f>IF(Search!$I$5="","",IF($AS179="RC",1,""))</f>
        <v/>
      </c>
      <c r="M179" s="9" t="str">
        <f>IF(Search!$I$6="","",IF($AS179="RCP",1,""))</f>
        <v/>
      </c>
      <c r="N179" s="9" t="str">
        <f>IF(Search!$I$8="","",IF(COUNTA($AT179)=1,IF(Search!$I$8="N","N",1),""))</f>
        <v/>
      </c>
      <c r="O179" s="9" t="str">
        <f>IF(Search!$L$4="","",IF(COUNTA($AU179)=1,IF(Search!$L$4="N","N",1),""))</f>
        <v/>
      </c>
      <c r="P179" s="9" t="str">
        <f>IF(Search!$L$5="","",IF(ISNUMBER(SEARCH("Jersey",$AU179))=TRUE,IF(Search!$L$5="N","N",1),""))</f>
        <v/>
      </c>
      <c r="Q179" s="9" t="str">
        <f>IF(Search!$L$6="","",IF(ISNUMBER(SEARCH("Patch",$AU179))=TRUE,IF(Search!$L$6="N","N",1),""))</f>
        <v/>
      </c>
      <c r="R179" s="9" t="str">
        <f>IF(Search!$L$7="","",IF(ISNUMBER(SEARCH("Shield",$AU179))=TRUE,IF(Search!$L$7="N","N",1),""))</f>
        <v/>
      </c>
      <c r="S179" s="9" t="str">
        <f>IF(Search!$L$8="","",IF(ISNUMBER(SEARCH("Stick",$AU179))=TRUE,IF(Search!$L$8="N","N",1),""))</f>
        <v/>
      </c>
      <c r="T179" s="9" t="str">
        <f>IF(Search!$O$4="","",IF(COUNTA($AW179)=1,IF(Search!$O$4="N","N",1),""))</f>
        <v/>
      </c>
      <c r="U179" s="9" t="str">
        <f>IF(Search!$O$5="","",IF($AW179="","",IF($AW179&lt;Search!$O$5,"",1)))</f>
        <v/>
      </c>
      <c r="V179" s="9" t="str">
        <f>IF(Search!$O$6="","",IF($AW179="","",IF($AW179&gt;Search!$O$6,"",1)))</f>
        <v/>
      </c>
      <c r="W179" s="9" t="str">
        <f>IF(Search!$U$4="","",IF($AX179="","",1))</f>
        <v/>
      </c>
      <c r="X179" s="9" t="str">
        <f>IF(Search!$U$5="","",IF(ISNUMBER(SEARCH(Search!$U$5,$AX179))=TRUE,IF(Search!$U$5="N","N",1),""))</f>
        <v/>
      </c>
      <c r="Y179" s="9" t="str">
        <f>IF(Search!$U$6="","",IF($AY179&lt;Search!$U$6,"",1))</f>
        <v/>
      </c>
      <c r="Z179" s="9" t="str">
        <f>IF(Search!$R$4="","",IF(Inventory!$BA179&lt;Search!$R$4,"",1))</f>
        <v/>
      </c>
      <c r="AA179" s="9" t="str">
        <f>IF(Search!$R$5="","",IF($BA179&gt;Search!$R$5,"",1))</f>
        <v/>
      </c>
      <c r="AB179" s="9" t="str">
        <f>IF(Search!$R$6="","",IF($BB179&lt;Search!$R$6,"",1))</f>
        <v/>
      </c>
      <c r="AC179" s="9" t="str">
        <f>IF(Search!$R$7="","",IF($BB179&lt;Search!$R$7,"",1))</f>
        <v/>
      </c>
      <c r="AD179" s="45" t="str">
        <f>IF(COUNTIF($A179:$AC179,"n")&gt;0,"",IF(SUM($A179:$AC179)=COUNTA(Search!$C$4:$C$8,Search!$F$4:$F$8,Search!$I$4:$I$6,Search!$I$8,Search!$L$4:$L$8,Search!$O$4:$O$8,Search!$R$4:$R$7,Search!$U$4:$U$7)-COUNTIF(Search!$C$4:$U$7,"n"),1+LARGE($AD$1:AD178,1),""))</f>
        <v/>
      </c>
      <c r="AE179" s="45" t="str">
        <f t="shared" si="6"/>
        <v/>
      </c>
      <c r="AF179" s="45" t="str">
        <f>IF(AD179="","",COUNTIF($AE$1:$AE178,$AE179)+RANK($AE179,$AE$2:$AE$10540,1))</f>
        <v/>
      </c>
      <c r="AG179" s="45" t="str">
        <f t="shared" si="7"/>
        <v/>
      </c>
      <c r="AH179" s="45" t="str">
        <f>IF($AD179="","",COUNTIF($AG$1:$AG178,$AG179)+RANK($AG179,$AG$1:$AG$10539,0))</f>
        <v/>
      </c>
      <c r="AI179" s="10" t="str">
        <f t="shared" si="8"/>
        <v>1978-79 Topps #21 Dan Maloney TOR    /   $</v>
      </c>
      <c r="AJ179" s="11">
        <v>1978</v>
      </c>
      <c r="AK179" s="17">
        <v>79</v>
      </c>
      <c r="AL179" s="12" t="s">
        <v>48</v>
      </c>
      <c r="AM179" s="10">
        <v>21</v>
      </c>
      <c r="AN179" s="12" t="s">
        <v>111</v>
      </c>
      <c r="AO179" s="9" t="s">
        <v>1904</v>
      </c>
      <c r="AP179" s="9"/>
      <c r="AQ179" s="9"/>
      <c r="AR179" s="14"/>
      <c r="AS179" s="9"/>
      <c r="AT179" s="9"/>
      <c r="AU179" s="9"/>
      <c r="AV179" s="13"/>
      <c r="AW179" s="13"/>
      <c r="AX179" s="9"/>
      <c r="AY179" s="9"/>
      <c r="AZ179" s="9"/>
      <c r="BA179" s="33"/>
      <c r="BB179" s="33"/>
      <c r="BC179" s="36"/>
      <c r="BD179" s="12" t="s">
        <v>1771</v>
      </c>
    </row>
    <row r="180" spans="1:56" s="12" customFormat="1" x14ac:dyDescent="0.2">
      <c r="A180" s="9" t="str">
        <f>IF(Search!$C$5="","",IF(COUNTA(Inventory!$AP180)=1,1,""))</f>
        <v/>
      </c>
      <c r="B180" s="9" t="str">
        <f>IF(Search!$C$4="","",IF(ISNUMBER(SEARCH(Search!$C$4,$AR180))=TRUE,1,""))</f>
        <v/>
      </c>
      <c r="C180" s="9" t="str">
        <f>IF(Search!$C$6="x",IF(COUNTA($AQ180)=1,1,"N"),IF(COUNTA($AQ180)=1,"N",""))</f>
        <v/>
      </c>
      <c r="D180" s="9" t="str">
        <f>IF(Search!$O$8="","",IF(ISNUMBER(SEARCH(Search!$O$8,$BD180))=TRUE,1,""))</f>
        <v/>
      </c>
      <c r="E180" s="9" t="str">
        <f>IF(Search!$C$7="","",IF(ISNUMBER(SEARCH(Search!$C$7,$AN180))=TRUE,1,""))</f>
        <v/>
      </c>
      <c r="F180" s="9" t="str">
        <f>IF(Search!$C$8="","",IF(ISNUMBER(SEARCH(Search!$C$8,$AO180))=TRUE,1,""))</f>
        <v/>
      </c>
      <c r="G180" s="9" t="str">
        <f>IF(Search!$F$4="","",IF(Inventory!$AJ180&lt;Search!$F$4,"",1))</f>
        <v/>
      </c>
      <c r="H180" s="9" t="str">
        <f>IF(Search!$F$5="","",IF(Inventory!$AJ180&gt;Search!$F$5,"",1))</f>
        <v/>
      </c>
      <c r="I180" s="9" t="str">
        <f>IF(Search!$F$7="","",IF(Search!$F$8="",IF(ISNUMBER(SEARCH(Search!$F$7,$AL180))=TRUE,1,""),""))</f>
        <v/>
      </c>
      <c r="J180" s="9" t="str">
        <f>IF($AL180=Search!$F$8,1,"")</f>
        <v/>
      </c>
      <c r="K180" s="9" t="str">
        <f>IF(Search!$I$4="","",IF(COUNTA($AS180)=1,IF(Search!$I$4="N","N",1),""))</f>
        <v/>
      </c>
      <c r="L180" s="9" t="str">
        <f>IF(Search!$I$5="","",IF($AS180="RC",1,""))</f>
        <v/>
      </c>
      <c r="M180" s="9" t="str">
        <f>IF(Search!$I$6="","",IF($AS180="RCP",1,""))</f>
        <v/>
      </c>
      <c r="N180" s="9" t="str">
        <f>IF(Search!$I$8="","",IF(COUNTA($AT180)=1,IF(Search!$I$8="N","N",1),""))</f>
        <v/>
      </c>
      <c r="O180" s="9" t="str">
        <f>IF(Search!$L$4="","",IF(COUNTA($AU180)=1,IF(Search!$L$4="N","N",1),""))</f>
        <v/>
      </c>
      <c r="P180" s="9" t="str">
        <f>IF(Search!$L$5="","",IF(ISNUMBER(SEARCH("Jersey",$AU180))=TRUE,IF(Search!$L$5="N","N",1),""))</f>
        <v/>
      </c>
      <c r="Q180" s="9" t="str">
        <f>IF(Search!$L$6="","",IF(ISNUMBER(SEARCH("Patch",$AU180))=TRUE,IF(Search!$L$6="N","N",1),""))</f>
        <v/>
      </c>
      <c r="R180" s="9" t="str">
        <f>IF(Search!$L$7="","",IF(ISNUMBER(SEARCH("Shield",$AU180))=TRUE,IF(Search!$L$7="N","N",1),""))</f>
        <v/>
      </c>
      <c r="S180" s="9" t="str">
        <f>IF(Search!$L$8="","",IF(ISNUMBER(SEARCH("Stick",$AU180))=TRUE,IF(Search!$L$8="N","N",1),""))</f>
        <v/>
      </c>
      <c r="T180" s="9" t="str">
        <f>IF(Search!$O$4="","",IF(COUNTA($AW180)=1,IF(Search!$O$4="N","N",1),""))</f>
        <v/>
      </c>
      <c r="U180" s="9" t="str">
        <f>IF(Search!$O$5="","",IF($AW180="","",IF($AW180&lt;Search!$O$5,"",1)))</f>
        <v/>
      </c>
      <c r="V180" s="9" t="str">
        <f>IF(Search!$O$6="","",IF($AW180="","",IF($AW180&gt;Search!$O$6,"",1)))</f>
        <v/>
      </c>
      <c r="W180" s="9" t="str">
        <f>IF(Search!$U$4="","",IF($AX180="","",1))</f>
        <v/>
      </c>
      <c r="X180" s="9" t="str">
        <f>IF(Search!$U$5="","",IF(ISNUMBER(SEARCH(Search!$U$5,$AX180))=TRUE,IF(Search!$U$5="N","N",1),""))</f>
        <v/>
      </c>
      <c r="Y180" s="9" t="str">
        <f>IF(Search!$U$6="","",IF($AY180&lt;Search!$U$6,"",1))</f>
        <v/>
      </c>
      <c r="Z180" s="9" t="str">
        <f>IF(Search!$R$4="","",IF(Inventory!$BA180&lt;Search!$R$4,"",1))</f>
        <v/>
      </c>
      <c r="AA180" s="9" t="str">
        <f>IF(Search!$R$5="","",IF($BA180&gt;Search!$R$5,"",1))</f>
        <v/>
      </c>
      <c r="AB180" s="9" t="str">
        <f>IF(Search!$R$6="","",IF($BB180&lt;Search!$R$6,"",1))</f>
        <v/>
      </c>
      <c r="AC180" s="9" t="str">
        <f>IF(Search!$R$7="","",IF($BB180&lt;Search!$R$7,"",1))</f>
        <v/>
      </c>
      <c r="AD180" s="45" t="str">
        <f>IF(COUNTIF($A180:$AC180,"n")&gt;0,"",IF(SUM($A180:$AC180)=COUNTA(Search!$C$4:$C$8,Search!$F$4:$F$8,Search!$I$4:$I$6,Search!$I$8,Search!$L$4:$L$8,Search!$O$4:$O$8,Search!$R$4:$R$7,Search!$U$4:$U$7)-COUNTIF(Search!$C$4:$U$7,"n"),1+LARGE($AD$1:AD179,1),""))</f>
        <v/>
      </c>
      <c r="AE180" s="45" t="str">
        <f t="shared" si="6"/>
        <v/>
      </c>
      <c r="AF180" s="45" t="str">
        <f>IF(AD180="","",COUNTIF($AE$1:$AE179,$AE180)+RANK($AE180,$AE$2:$AE$10540,1))</f>
        <v/>
      </c>
      <c r="AG180" s="45" t="str">
        <f t="shared" si="7"/>
        <v/>
      </c>
      <c r="AH180" s="45" t="str">
        <f>IF($AD180="","",COUNTIF($AG$1:$AG179,$AG180)+RANK($AG180,$AG$1:$AG$10539,0))</f>
        <v/>
      </c>
      <c r="AI180" s="10" t="str">
        <f t="shared" si="8"/>
        <v>1978-79 Topps #30 Darryl Sittler TOR    /   $</v>
      </c>
      <c r="AJ180" s="11">
        <v>1978</v>
      </c>
      <c r="AK180" s="17">
        <v>79</v>
      </c>
      <c r="AL180" s="12" t="s">
        <v>48</v>
      </c>
      <c r="AM180" s="10">
        <v>30</v>
      </c>
      <c r="AN180" s="12" t="s">
        <v>64</v>
      </c>
      <c r="AO180" s="9" t="s">
        <v>1904</v>
      </c>
      <c r="AP180" s="9"/>
      <c r="AQ180" s="9"/>
      <c r="AR180" s="14"/>
      <c r="AS180" s="9"/>
      <c r="AT180" s="9"/>
      <c r="AU180" s="9"/>
      <c r="AV180" s="13"/>
      <c r="AW180" s="13"/>
      <c r="AX180" s="9"/>
      <c r="AY180" s="9"/>
      <c r="AZ180" s="9"/>
      <c r="BA180" s="33"/>
      <c r="BB180" s="33"/>
      <c r="BC180" s="36"/>
      <c r="BD180" s="12" t="s">
        <v>1771</v>
      </c>
    </row>
    <row r="181" spans="1:56" s="12" customFormat="1" x14ac:dyDescent="0.2">
      <c r="A181" s="9" t="str">
        <f>IF(Search!$C$5="","",IF(COUNTA(Inventory!$AP181)=1,1,""))</f>
        <v/>
      </c>
      <c r="B181" s="9" t="str">
        <f>IF(Search!$C$4="","",IF(ISNUMBER(SEARCH(Search!$C$4,$AR181))=TRUE,1,""))</f>
        <v/>
      </c>
      <c r="C181" s="9" t="str">
        <f>IF(Search!$C$6="x",IF(COUNTA($AQ181)=1,1,"N"),IF(COUNTA($AQ181)=1,"N",""))</f>
        <v/>
      </c>
      <c r="D181" s="9" t="str">
        <f>IF(Search!$O$8="","",IF(ISNUMBER(SEARCH(Search!$O$8,$BD181))=TRUE,1,""))</f>
        <v/>
      </c>
      <c r="E181" s="9" t="str">
        <f>IF(Search!$C$7="","",IF(ISNUMBER(SEARCH(Search!$C$7,$AN181))=TRUE,1,""))</f>
        <v/>
      </c>
      <c r="F181" s="9" t="str">
        <f>IF(Search!$C$8="","",IF(ISNUMBER(SEARCH(Search!$C$8,$AO181))=TRUE,1,""))</f>
        <v/>
      </c>
      <c r="G181" s="9" t="str">
        <f>IF(Search!$F$4="","",IF(Inventory!$AJ181&lt;Search!$F$4,"",1))</f>
        <v/>
      </c>
      <c r="H181" s="9" t="str">
        <f>IF(Search!$F$5="","",IF(Inventory!$AJ181&gt;Search!$F$5,"",1))</f>
        <v/>
      </c>
      <c r="I181" s="9" t="str">
        <f>IF(Search!$F$7="","",IF(Search!$F$8="",IF(ISNUMBER(SEARCH(Search!$F$7,$AL181))=TRUE,1,""),""))</f>
        <v/>
      </c>
      <c r="J181" s="9" t="str">
        <f>IF($AL181=Search!$F$8,1,"")</f>
        <v/>
      </c>
      <c r="K181" s="9" t="str">
        <f>IF(Search!$I$4="","",IF(COUNTA($AS181)=1,IF(Search!$I$4="N","N",1),""))</f>
        <v/>
      </c>
      <c r="L181" s="9" t="str">
        <f>IF(Search!$I$5="","",IF($AS181="RC",1,""))</f>
        <v/>
      </c>
      <c r="M181" s="9" t="str">
        <f>IF(Search!$I$6="","",IF($AS181="RCP",1,""))</f>
        <v/>
      </c>
      <c r="N181" s="9" t="str">
        <f>IF(Search!$I$8="","",IF(COUNTA($AT181)=1,IF(Search!$I$8="N","N",1),""))</f>
        <v/>
      </c>
      <c r="O181" s="9" t="str">
        <f>IF(Search!$L$4="","",IF(COUNTA($AU181)=1,IF(Search!$L$4="N","N",1),""))</f>
        <v/>
      </c>
      <c r="P181" s="9" t="str">
        <f>IF(Search!$L$5="","",IF(ISNUMBER(SEARCH("Jersey",$AU181))=TRUE,IF(Search!$L$5="N","N",1),""))</f>
        <v/>
      </c>
      <c r="Q181" s="9" t="str">
        <f>IF(Search!$L$6="","",IF(ISNUMBER(SEARCH("Patch",$AU181))=TRUE,IF(Search!$L$6="N","N",1),""))</f>
        <v/>
      </c>
      <c r="R181" s="9" t="str">
        <f>IF(Search!$L$7="","",IF(ISNUMBER(SEARCH("Shield",$AU181))=TRUE,IF(Search!$L$7="N","N",1),""))</f>
        <v/>
      </c>
      <c r="S181" s="9" t="str">
        <f>IF(Search!$L$8="","",IF(ISNUMBER(SEARCH("Stick",$AU181))=TRUE,IF(Search!$L$8="N","N",1),""))</f>
        <v/>
      </c>
      <c r="T181" s="9" t="str">
        <f>IF(Search!$O$4="","",IF(COUNTA($AW181)=1,IF(Search!$O$4="N","N",1),""))</f>
        <v/>
      </c>
      <c r="U181" s="9" t="str">
        <f>IF(Search!$O$5="","",IF($AW181="","",IF($AW181&lt;Search!$O$5,"",1)))</f>
        <v/>
      </c>
      <c r="V181" s="9" t="str">
        <f>IF(Search!$O$6="","",IF($AW181="","",IF($AW181&gt;Search!$O$6,"",1)))</f>
        <v/>
      </c>
      <c r="W181" s="9" t="str">
        <f>IF(Search!$U$4="","",IF($AX181="","",1))</f>
        <v/>
      </c>
      <c r="X181" s="9" t="str">
        <f>IF(Search!$U$5="","",IF(ISNUMBER(SEARCH(Search!$U$5,$AX181))=TRUE,IF(Search!$U$5="N","N",1),""))</f>
        <v/>
      </c>
      <c r="Y181" s="9" t="str">
        <f>IF(Search!$U$6="","",IF($AY181&lt;Search!$U$6,"",1))</f>
        <v/>
      </c>
      <c r="Z181" s="9" t="str">
        <f>IF(Search!$R$4="","",IF(Inventory!$BA181&lt;Search!$R$4,"",1))</f>
        <v/>
      </c>
      <c r="AA181" s="9" t="str">
        <f>IF(Search!$R$5="","",IF($BA181&gt;Search!$R$5,"",1))</f>
        <v/>
      </c>
      <c r="AB181" s="9" t="str">
        <f>IF(Search!$R$6="","",IF($BB181&lt;Search!$R$6,"",1))</f>
        <v/>
      </c>
      <c r="AC181" s="9" t="str">
        <f>IF(Search!$R$7="","",IF($BB181&lt;Search!$R$7,"",1))</f>
        <v/>
      </c>
      <c r="AD181" s="45" t="str">
        <f>IF(COUNTIF($A181:$AC181,"n")&gt;0,"",IF(SUM($A181:$AC181)=COUNTA(Search!$C$4:$C$8,Search!$F$4:$F$8,Search!$I$4:$I$6,Search!$I$8,Search!$L$4:$L$8,Search!$O$4:$O$8,Search!$R$4:$R$7,Search!$U$4:$U$7)-COUNTIF(Search!$C$4:$U$7,"n"),1+LARGE($AD$1:AD180,1),""))</f>
        <v/>
      </c>
      <c r="AE181" s="45" t="str">
        <f t="shared" si="6"/>
        <v/>
      </c>
      <c r="AF181" s="45" t="str">
        <f>IF(AD181="","",COUNTIF($AE$1:$AE180,$AE181)+RANK($AE181,$AE$2:$AE$10540,1))</f>
        <v/>
      </c>
      <c r="AG181" s="45" t="str">
        <f t="shared" si="7"/>
        <v/>
      </c>
      <c r="AH181" s="45" t="str">
        <f>IF($AD181="","",COUNTIF($AG$1:$AG180,$AG181)+RANK($AG181,$AG$1:$AG$10539,0))</f>
        <v/>
      </c>
      <c r="AI181" s="10" t="str">
        <f t="shared" si="8"/>
        <v>1978-79 Topps #92 Ron Ellis TOR    /   $</v>
      </c>
      <c r="AJ181" s="11">
        <v>1978</v>
      </c>
      <c r="AK181" s="17">
        <v>79</v>
      </c>
      <c r="AL181" s="12" t="s">
        <v>48</v>
      </c>
      <c r="AM181" s="10">
        <v>92</v>
      </c>
      <c r="AN181" s="12" t="s">
        <v>67</v>
      </c>
      <c r="AO181" s="9" t="s">
        <v>1904</v>
      </c>
      <c r="AP181" s="9"/>
      <c r="AQ181" s="9"/>
      <c r="AR181" s="14"/>
      <c r="AS181" s="9"/>
      <c r="AT181" s="9"/>
      <c r="AU181" s="9"/>
      <c r="AV181" s="13"/>
      <c r="AW181" s="13"/>
      <c r="AX181" s="9"/>
      <c r="AY181" s="9"/>
      <c r="AZ181" s="9"/>
      <c r="BA181" s="33"/>
      <c r="BB181" s="33"/>
      <c r="BC181" s="36"/>
      <c r="BD181" s="12" t="s">
        <v>1771</v>
      </c>
    </row>
    <row r="182" spans="1:56" s="12" customFormat="1" x14ac:dyDescent="0.2">
      <c r="A182" s="9" t="str">
        <f>IF(Search!$C$5="","",IF(COUNTA(Inventory!$AP182)=1,1,""))</f>
        <v/>
      </c>
      <c r="B182" s="9" t="str">
        <f>IF(Search!$C$4="","",IF(ISNUMBER(SEARCH(Search!$C$4,$AR182))=TRUE,1,""))</f>
        <v/>
      </c>
      <c r="C182" s="9" t="str">
        <f>IF(Search!$C$6="x",IF(COUNTA($AQ182)=1,1,"N"),IF(COUNTA($AQ182)=1,"N",""))</f>
        <v/>
      </c>
      <c r="D182" s="9" t="str">
        <f>IF(Search!$O$8="","",IF(ISNUMBER(SEARCH(Search!$O$8,$BD182))=TRUE,1,""))</f>
        <v/>
      </c>
      <c r="E182" s="9" t="str">
        <f>IF(Search!$C$7="","",IF(ISNUMBER(SEARCH(Search!$C$7,$AN182))=TRUE,1,""))</f>
        <v/>
      </c>
      <c r="F182" s="9" t="str">
        <f>IF(Search!$C$8="","",IF(ISNUMBER(SEARCH(Search!$C$8,$AO182))=TRUE,1,""))</f>
        <v/>
      </c>
      <c r="G182" s="9" t="str">
        <f>IF(Search!$F$4="","",IF(Inventory!$AJ182&lt;Search!$F$4,"",1))</f>
        <v/>
      </c>
      <c r="H182" s="9" t="str">
        <f>IF(Search!$F$5="","",IF(Inventory!$AJ182&gt;Search!$F$5,"",1))</f>
        <v/>
      </c>
      <c r="I182" s="9" t="str">
        <f>IF(Search!$F$7="","",IF(Search!$F$8="",IF(ISNUMBER(SEARCH(Search!$F$7,$AL182))=TRUE,1,""),""))</f>
        <v/>
      </c>
      <c r="J182" s="9" t="str">
        <f>IF($AL182=Search!$F$8,1,"")</f>
        <v/>
      </c>
      <c r="K182" s="9" t="str">
        <f>IF(Search!$I$4="","",IF(COUNTA($AS182)=1,IF(Search!$I$4="N","N",1),""))</f>
        <v/>
      </c>
      <c r="L182" s="9" t="str">
        <f>IF(Search!$I$5="","",IF($AS182="RC",1,""))</f>
        <v/>
      </c>
      <c r="M182" s="9" t="str">
        <f>IF(Search!$I$6="","",IF($AS182="RCP",1,""))</f>
        <v/>
      </c>
      <c r="N182" s="9" t="str">
        <f>IF(Search!$I$8="","",IF(COUNTA($AT182)=1,IF(Search!$I$8="N","N",1),""))</f>
        <v/>
      </c>
      <c r="O182" s="9" t="str">
        <f>IF(Search!$L$4="","",IF(COUNTA($AU182)=1,IF(Search!$L$4="N","N",1),""))</f>
        <v/>
      </c>
      <c r="P182" s="9" t="str">
        <f>IF(Search!$L$5="","",IF(ISNUMBER(SEARCH("Jersey",$AU182))=TRUE,IF(Search!$L$5="N","N",1),""))</f>
        <v/>
      </c>
      <c r="Q182" s="9" t="str">
        <f>IF(Search!$L$6="","",IF(ISNUMBER(SEARCH("Patch",$AU182))=TRUE,IF(Search!$L$6="N","N",1),""))</f>
        <v/>
      </c>
      <c r="R182" s="9" t="str">
        <f>IF(Search!$L$7="","",IF(ISNUMBER(SEARCH("Shield",$AU182))=TRUE,IF(Search!$L$7="N","N",1),""))</f>
        <v/>
      </c>
      <c r="S182" s="9" t="str">
        <f>IF(Search!$L$8="","",IF(ISNUMBER(SEARCH("Stick",$AU182))=TRUE,IF(Search!$L$8="N","N",1),""))</f>
        <v/>
      </c>
      <c r="T182" s="9" t="str">
        <f>IF(Search!$O$4="","",IF(COUNTA($AW182)=1,IF(Search!$O$4="N","N",1),""))</f>
        <v/>
      </c>
      <c r="U182" s="9" t="str">
        <f>IF(Search!$O$5="","",IF($AW182="","",IF($AW182&lt;Search!$O$5,"",1)))</f>
        <v/>
      </c>
      <c r="V182" s="9" t="str">
        <f>IF(Search!$O$6="","",IF($AW182="","",IF($AW182&gt;Search!$O$6,"",1)))</f>
        <v/>
      </c>
      <c r="W182" s="9" t="str">
        <f>IF(Search!$U$4="","",IF($AX182="","",1))</f>
        <v/>
      </c>
      <c r="X182" s="9" t="str">
        <f>IF(Search!$U$5="","",IF(ISNUMBER(SEARCH(Search!$U$5,$AX182))=TRUE,IF(Search!$U$5="N","N",1),""))</f>
        <v/>
      </c>
      <c r="Y182" s="9" t="str">
        <f>IF(Search!$U$6="","",IF($AY182&lt;Search!$U$6,"",1))</f>
        <v/>
      </c>
      <c r="Z182" s="9" t="str">
        <f>IF(Search!$R$4="","",IF(Inventory!$BA182&lt;Search!$R$4,"",1))</f>
        <v/>
      </c>
      <c r="AA182" s="9" t="str">
        <f>IF(Search!$R$5="","",IF($BA182&gt;Search!$R$5,"",1))</f>
        <v/>
      </c>
      <c r="AB182" s="9" t="str">
        <f>IF(Search!$R$6="","",IF($BB182&lt;Search!$R$6,"",1))</f>
        <v/>
      </c>
      <c r="AC182" s="9" t="str">
        <f>IF(Search!$R$7="","",IF($BB182&lt;Search!$R$7,"",1))</f>
        <v/>
      </c>
      <c r="AD182" s="45" t="str">
        <f>IF(COUNTIF($A182:$AC182,"n")&gt;0,"",IF(SUM($A182:$AC182)=COUNTA(Search!$C$4:$C$8,Search!$F$4:$F$8,Search!$I$4:$I$6,Search!$I$8,Search!$L$4:$L$8,Search!$O$4:$O$8,Search!$R$4:$R$7,Search!$U$4:$U$7)-COUNTIF(Search!$C$4:$U$7,"n"),1+LARGE($AD$1:AD181,1),""))</f>
        <v/>
      </c>
      <c r="AE182" s="45" t="str">
        <f t="shared" si="6"/>
        <v/>
      </c>
      <c r="AF182" s="45" t="str">
        <f>IF(AD182="","",COUNTIF($AE$1:$AE181,$AE182)+RANK($AE182,$AE$2:$AE$10540,1))</f>
        <v/>
      </c>
      <c r="AG182" s="45" t="str">
        <f t="shared" si="7"/>
        <v/>
      </c>
      <c r="AH182" s="45" t="str">
        <f>IF($AD182="","",COUNTIF($AG$1:$AG181,$AG182)+RANK($AG182,$AG$1:$AG$10539,0))</f>
        <v/>
      </c>
      <c r="AI182" s="10" t="str">
        <f t="shared" si="8"/>
        <v>1978-79 Topps #123 Paul Harrison TOR    /   $</v>
      </c>
      <c r="AJ182" s="11">
        <v>1978</v>
      </c>
      <c r="AK182" s="17">
        <v>79</v>
      </c>
      <c r="AL182" s="12" t="s">
        <v>48</v>
      </c>
      <c r="AM182" s="10">
        <v>123</v>
      </c>
      <c r="AN182" s="12" t="s">
        <v>112</v>
      </c>
      <c r="AO182" s="9" t="s">
        <v>1904</v>
      </c>
      <c r="AP182" s="9"/>
      <c r="AQ182" s="9"/>
      <c r="AR182" s="14"/>
      <c r="AS182" s="9"/>
      <c r="AT182" s="9"/>
      <c r="AU182" s="9"/>
      <c r="AV182" s="13"/>
      <c r="AW182" s="13"/>
      <c r="AX182" s="9"/>
      <c r="AY182" s="9"/>
      <c r="AZ182" s="9"/>
      <c r="BA182" s="33"/>
      <c r="BB182" s="33"/>
      <c r="BC182" s="36"/>
      <c r="BD182" s="12" t="s">
        <v>1771</v>
      </c>
    </row>
    <row r="183" spans="1:56" s="12" customFormat="1" x14ac:dyDescent="0.2">
      <c r="A183" s="9" t="str">
        <f>IF(Search!$C$5="","",IF(COUNTA(Inventory!$AP183)=1,1,""))</f>
        <v/>
      </c>
      <c r="B183" s="9" t="str">
        <f>IF(Search!$C$4="","",IF(ISNUMBER(SEARCH(Search!$C$4,$AR183))=TRUE,1,""))</f>
        <v/>
      </c>
      <c r="C183" s="9" t="str">
        <f>IF(Search!$C$6="x",IF(COUNTA($AQ183)=1,1,"N"),IF(COUNTA($AQ183)=1,"N",""))</f>
        <v/>
      </c>
      <c r="D183" s="9" t="str">
        <f>IF(Search!$O$8="","",IF(ISNUMBER(SEARCH(Search!$O$8,$BD183))=TRUE,1,""))</f>
        <v/>
      </c>
      <c r="E183" s="9" t="str">
        <f>IF(Search!$C$7="","",IF(ISNUMBER(SEARCH(Search!$C$7,$AN183))=TRUE,1,""))</f>
        <v/>
      </c>
      <c r="F183" s="9" t="str">
        <f>IF(Search!$C$8="","",IF(ISNUMBER(SEARCH(Search!$C$8,$AO183))=TRUE,1,""))</f>
        <v/>
      </c>
      <c r="G183" s="9" t="str">
        <f>IF(Search!$F$4="","",IF(Inventory!$AJ183&lt;Search!$F$4,"",1))</f>
        <v/>
      </c>
      <c r="H183" s="9" t="str">
        <f>IF(Search!$F$5="","",IF(Inventory!$AJ183&gt;Search!$F$5,"",1))</f>
        <v/>
      </c>
      <c r="I183" s="9" t="str">
        <f>IF(Search!$F$7="","",IF(Search!$F$8="",IF(ISNUMBER(SEARCH(Search!$F$7,$AL183))=TRUE,1,""),""))</f>
        <v/>
      </c>
      <c r="J183" s="9" t="str">
        <f>IF($AL183=Search!$F$8,1,"")</f>
        <v/>
      </c>
      <c r="K183" s="9" t="str">
        <f>IF(Search!$I$4="","",IF(COUNTA($AS183)=1,IF(Search!$I$4="N","N",1),""))</f>
        <v/>
      </c>
      <c r="L183" s="9" t="str">
        <f>IF(Search!$I$5="","",IF($AS183="RC",1,""))</f>
        <v/>
      </c>
      <c r="M183" s="9" t="str">
        <f>IF(Search!$I$6="","",IF($AS183="RCP",1,""))</f>
        <v/>
      </c>
      <c r="N183" s="9" t="str">
        <f>IF(Search!$I$8="","",IF(COUNTA($AT183)=1,IF(Search!$I$8="N","N",1),""))</f>
        <v/>
      </c>
      <c r="O183" s="9" t="str">
        <f>IF(Search!$L$4="","",IF(COUNTA($AU183)=1,IF(Search!$L$4="N","N",1),""))</f>
        <v/>
      </c>
      <c r="P183" s="9" t="str">
        <f>IF(Search!$L$5="","",IF(ISNUMBER(SEARCH("Jersey",$AU183))=TRUE,IF(Search!$L$5="N","N",1),""))</f>
        <v/>
      </c>
      <c r="Q183" s="9" t="str">
        <f>IF(Search!$L$6="","",IF(ISNUMBER(SEARCH("Patch",$AU183))=TRUE,IF(Search!$L$6="N","N",1),""))</f>
        <v/>
      </c>
      <c r="R183" s="9" t="str">
        <f>IF(Search!$L$7="","",IF(ISNUMBER(SEARCH("Shield",$AU183))=TRUE,IF(Search!$L$7="N","N",1),""))</f>
        <v/>
      </c>
      <c r="S183" s="9" t="str">
        <f>IF(Search!$L$8="","",IF(ISNUMBER(SEARCH("Stick",$AU183))=TRUE,IF(Search!$L$8="N","N",1),""))</f>
        <v/>
      </c>
      <c r="T183" s="9" t="str">
        <f>IF(Search!$O$4="","",IF(COUNTA($AW183)=1,IF(Search!$O$4="N","N",1),""))</f>
        <v/>
      </c>
      <c r="U183" s="9" t="str">
        <f>IF(Search!$O$5="","",IF($AW183="","",IF($AW183&lt;Search!$O$5,"",1)))</f>
        <v/>
      </c>
      <c r="V183" s="9" t="str">
        <f>IF(Search!$O$6="","",IF($AW183="","",IF($AW183&gt;Search!$O$6,"",1)))</f>
        <v/>
      </c>
      <c r="W183" s="9" t="str">
        <f>IF(Search!$U$4="","",IF($AX183="","",1))</f>
        <v/>
      </c>
      <c r="X183" s="9" t="str">
        <f>IF(Search!$U$5="","",IF(ISNUMBER(SEARCH(Search!$U$5,$AX183))=TRUE,IF(Search!$U$5="N","N",1),""))</f>
        <v/>
      </c>
      <c r="Y183" s="9" t="str">
        <f>IF(Search!$U$6="","",IF($AY183&lt;Search!$U$6,"",1))</f>
        <v/>
      </c>
      <c r="Z183" s="9" t="str">
        <f>IF(Search!$R$4="","",IF(Inventory!$BA183&lt;Search!$R$4,"",1))</f>
        <v/>
      </c>
      <c r="AA183" s="9" t="str">
        <f>IF(Search!$R$5="","",IF($BA183&gt;Search!$R$5,"",1))</f>
        <v/>
      </c>
      <c r="AB183" s="9" t="str">
        <f>IF(Search!$R$6="","",IF($BB183&lt;Search!$R$6,"",1))</f>
        <v/>
      </c>
      <c r="AC183" s="9" t="str">
        <f>IF(Search!$R$7="","",IF($BB183&lt;Search!$R$7,"",1))</f>
        <v/>
      </c>
      <c r="AD183" s="45" t="str">
        <f>IF(COUNTIF($A183:$AC183,"n")&gt;0,"",IF(SUM($A183:$AC183)=COUNTA(Search!$C$4:$C$8,Search!$F$4:$F$8,Search!$I$4:$I$6,Search!$I$8,Search!$L$4:$L$8,Search!$O$4:$O$8,Search!$R$4:$R$7,Search!$U$4:$U$7)-COUNTIF(Search!$C$4:$U$7,"n"),1+LARGE($AD$1:AD182,1),""))</f>
        <v/>
      </c>
      <c r="AE183" s="45" t="str">
        <f t="shared" si="6"/>
        <v/>
      </c>
      <c r="AF183" s="45" t="str">
        <f>IF(AD183="","",COUNTIF($AE$1:$AE182,$AE183)+RANK($AE183,$AE$2:$AE$10540,1))</f>
        <v/>
      </c>
      <c r="AG183" s="45" t="str">
        <f t="shared" si="7"/>
        <v/>
      </c>
      <c r="AH183" s="45" t="str">
        <f>IF($AD183="","",COUNTIF($AG$1:$AG182,$AG183)+RANK($AG183,$AG$1:$AG$10539,0))</f>
        <v/>
      </c>
      <c r="AI183" s="10" t="str">
        <f t="shared" si="8"/>
        <v>1978-79 Topps #127 Ian Turnbull TOR    /   $</v>
      </c>
      <c r="AJ183" s="11">
        <v>1978</v>
      </c>
      <c r="AK183" s="17">
        <v>79</v>
      </c>
      <c r="AL183" s="12" t="s">
        <v>48</v>
      </c>
      <c r="AM183" s="10">
        <v>127</v>
      </c>
      <c r="AN183" s="12" t="s">
        <v>96</v>
      </c>
      <c r="AO183" s="9" t="s">
        <v>1904</v>
      </c>
      <c r="AP183" s="9"/>
      <c r="AQ183" s="9"/>
      <c r="AR183" s="14"/>
      <c r="AS183" s="9"/>
      <c r="AT183" s="9"/>
      <c r="AU183" s="9"/>
      <c r="AV183" s="13"/>
      <c r="AW183" s="13"/>
      <c r="AX183" s="9"/>
      <c r="AY183" s="9"/>
      <c r="AZ183" s="9"/>
      <c r="BA183" s="33"/>
      <c r="BB183" s="33"/>
      <c r="BC183" s="36"/>
      <c r="BD183" s="12" t="s">
        <v>1771</v>
      </c>
    </row>
    <row r="184" spans="1:56" s="12" customFormat="1" x14ac:dyDescent="0.2">
      <c r="A184" s="9" t="str">
        <f>IF(Search!$C$5="","",IF(COUNTA(Inventory!$AP184)=1,1,""))</f>
        <v/>
      </c>
      <c r="B184" s="9" t="str">
        <f>IF(Search!$C$4="","",IF(ISNUMBER(SEARCH(Search!$C$4,$AR184))=TRUE,1,""))</f>
        <v/>
      </c>
      <c r="C184" s="9" t="str">
        <f>IF(Search!$C$6="x",IF(COUNTA($AQ184)=1,1,"N"),IF(COUNTA($AQ184)=1,"N",""))</f>
        <v/>
      </c>
      <c r="D184" s="9" t="str">
        <f>IF(Search!$O$8="","",IF(ISNUMBER(SEARCH(Search!$O$8,$BD184))=TRUE,1,""))</f>
        <v/>
      </c>
      <c r="E184" s="9" t="str">
        <f>IF(Search!$C$7="","",IF(ISNUMBER(SEARCH(Search!$C$7,$AN184))=TRUE,1,""))</f>
        <v/>
      </c>
      <c r="F184" s="9" t="str">
        <f>IF(Search!$C$8="","",IF(ISNUMBER(SEARCH(Search!$C$8,$AO184))=TRUE,1,""))</f>
        <v/>
      </c>
      <c r="G184" s="9" t="str">
        <f>IF(Search!$F$4="","",IF(Inventory!$AJ184&lt;Search!$F$4,"",1))</f>
        <v/>
      </c>
      <c r="H184" s="9" t="str">
        <f>IF(Search!$F$5="","",IF(Inventory!$AJ184&gt;Search!$F$5,"",1))</f>
        <v/>
      </c>
      <c r="I184" s="9" t="str">
        <f>IF(Search!$F$7="","",IF(Search!$F$8="",IF(ISNUMBER(SEARCH(Search!$F$7,$AL184))=TRUE,1,""),""))</f>
        <v/>
      </c>
      <c r="J184" s="9" t="str">
        <f>IF($AL184=Search!$F$8,1,"")</f>
        <v/>
      </c>
      <c r="K184" s="9" t="str">
        <f>IF(Search!$I$4="","",IF(COUNTA($AS184)=1,IF(Search!$I$4="N","N",1),""))</f>
        <v/>
      </c>
      <c r="L184" s="9" t="str">
        <f>IF(Search!$I$5="","",IF($AS184="RC",1,""))</f>
        <v/>
      </c>
      <c r="M184" s="9" t="str">
        <f>IF(Search!$I$6="","",IF($AS184="RCP",1,""))</f>
        <v/>
      </c>
      <c r="N184" s="9" t="str">
        <f>IF(Search!$I$8="","",IF(COUNTA($AT184)=1,IF(Search!$I$8="N","N",1),""))</f>
        <v/>
      </c>
      <c r="O184" s="9" t="str">
        <f>IF(Search!$L$4="","",IF(COUNTA($AU184)=1,IF(Search!$L$4="N","N",1),""))</f>
        <v/>
      </c>
      <c r="P184" s="9" t="str">
        <f>IF(Search!$L$5="","",IF(ISNUMBER(SEARCH("Jersey",$AU184))=TRUE,IF(Search!$L$5="N","N",1),""))</f>
        <v/>
      </c>
      <c r="Q184" s="9" t="str">
        <f>IF(Search!$L$6="","",IF(ISNUMBER(SEARCH("Patch",$AU184))=TRUE,IF(Search!$L$6="N","N",1),""))</f>
        <v/>
      </c>
      <c r="R184" s="9" t="str">
        <f>IF(Search!$L$7="","",IF(ISNUMBER(SEARCH("Shield",$AU184))=TRUE,IF(Search!$L$7="N","N",1),""))</f>
        <v/>
      </c>
      <c r="S184" s="9" t="str">
        <f>IF(Search!$L$8="","",IF(ISNUMBER(SEARCH("Stick",$AU184))=TRUE,IF(Search!$L$8="N","N",1),""))</f>
        <v/>
      </c>
      <c r="T184" s="9" t="str">
        <f>IF(Search!$O$4="","",IF(COUNTA($AW184)=1,IF(Search!$O$4="N","N",1),""))</f>
        <v/>
      </c>
      <c r="U184" s="9" t="str">
        <f>IF(Search!$O$5="","",IF($AW184="","",IF($AW184&lt;Search!$O$5,"",1)))</f>
        <v/>
      </c>
      <c r="V184" s="9" t="str">
        <f>IF(Search!$O$6="","",IF($AW184="","",IF($AW184&gt;Search!$O$6,"",1)))</f>
        <v/>
      </c>
      <c r="W184" s="9" t="str">
        <f>IF(Search!$U$4="","",IF($AX184="","",1))</f>
        <v/>
      </c>
      <c r="X184" s="9" t="str">
        <f>IF(Search!$U$5="","",IF(ISNUMBER(SEARCH(Search!$U$5,$AX184))=TRUE,IF(Search!$U$5="N","N",1),""))</f>
        <v/>
      </c>
      <c r="Y184" s="9" t="str">
        <f>IF(Search!$U$6="","",IF($AY184&lt;Search!$U$6,"",1))</f>
        <v/>
      </c>
      <c r="Z184" s="9" t="str">
        <f>IF(Search!$R$4="","",IF(Inventory!$BA184&lt;Search!$R$4,"",1))</f>
        <v/>
      </c>
      <c r="AA184" s="9" t="str">
        <f>IF(Search!$R$5="","",IF($BA184&gt;Search!$R$5,"",1))</f>
        <v/>
      </c>
      <c r="AB184" s="9" t="str">
        <f>IF(Search!$R$6="","",IF($BB184&lt;Search!$R$6,"",1))</f>
        <v/>
      </c>
      <c r="AC184" s="9" t="str">
        <f>IF(Search!$R$7="","",IF($BB184&lt;Search!$R$7,"",1))</f>
        <v/>
      </c>
      <c r="AD184" s="45" t="str">
        <f>IF(COUNTIF($A184:$AC184,"n")&gt;0,"",IF(SUM($A184:$AC184)=COUNTA(Search!$C$4:$C$8,Search!$F$4:$F$8,Search!$I$4:$I$6,Search!$I$8,Search!$L$4:$L$8,Search!$O$4:$O$8,Search!$R$4:$R$7,Search!$U$4:$U$7)-COUNTIF(Search!$C$4:$U$7,"n"),1+LARGE($AD$1:AD183,1),""))</f>
        <v/>
      </c>
      <c r="AE184" s="45" t="str">
        <f t="shared" si="6"/>
        <v/>
      </c>
      <c r="AF184" s="45" t="str">
        <f>IF(AD184="","",COUNTIF($AE$1:$AE183,$AE184)+RANK($AE184,$AE$2:$AE$10540,1))</f>
        <v/>
      </c>
      <c r="AG184" s="45" t="str">
        <f t="shared" si="7"/>
        <v/>
      </c>
      <c r="AH184" s="45" t="str">
        <f>IF($AD184="","",COUNTIF($AG$1:$AG183,$AG184)+RANK($AG184,$AG$1:$AG$10539,0))</f>
        <v/>
      </c>
      <c r="AI184" s="10" t="str">
        <f t="shared" si="8"/>
        <v>1978-79 Topps #160 Mike Palmateer TOR    /   $</v>
      </c>
      <c r="AJ184" s="11">
        <v>1978</v>
      </c>
      <c r="AK184" s="17">
        <v>79</v>
      </c>
      <c r="AL184" s="12" t="s">
        <v>48</v>
      </c>
      <c r="AM184" s="10">
        <v>160</v>
      </c>
      <c r="AN184" s="12" t="s">
        <v>105</v>
      </c>
      <c r="AO184" s="9" t="s">
        <v>1904</v>
      </c>
      <c r="AP184" s="9"/>
      <c r="AQ184" s="9"/>
      <c r="AR184" s="14"/>
      <c r="AS184" s="9"/>
      <c r="AT184" s="9"/>
      <c r="AU184" s="9"/>
      <c r="AV184" s="13"/>
      <c r="AW184" s="13"/>
      <c r="AX184" s="9"/>
      <c r="AY184" s="9"/>
      <c r="AZ184" s="9"/>
      <c r="BA184" s="33"/>
      <c r="BB184" s="33"/>
      <c r="BC184" s="36"/>
      <c r="BD184" s="12" t="s">
        <v>1771</v>
      </c>
    </row>
    <row r="185" spans="1:56" s="12" customFormat="1" x14ac:dyDescent="0.2">
      <c r="A185" s="9" t="str">
        <f>IF(Search!$C$5="","",IF(COUNTA(Inventory!$AP185)=1,1,""))</f>
        <v/>
      </c>
      <c r="B185" s="9" t="str">
        <f>IF(Search!$C$4="","",IF(ISNUMBER(SEARCH(Search!$C$4,$AR185))=TRUE,1,""))</f>
        <v/>
      </c>
      <c r="C185" s="9" t="str">
        <f>IF(Search!$C$6="x",IF(COUNTA($AQ185)=1,1,"N"),IF(COUNTA($AQ185)=1,"N",""))</f>
        <v/>
      </c>
      <c r="D185" s="9" t="str">
        <f>IF(Search!$O$8="","",IF(ISNUMBER(SEARCH(Search!$O$8,$BD185))=TRUE,1,""))</f>
        <v/>
      </c>
      <c r="E185" s="9" t="str">
        <f>IF(Search!$C$7="","",IF(ISNUMBER(SEARCH(Search!$C$7,$AN185))=TRUE,1,""))</f>
        <v/>
      </c>
      <c r="F185" s="9" t="str">
        <f>IF(Search!$C$8="","",IF(ISNUMBER(SEARCH(Search!$C$8,$AO185))=TRUE,1,""))</f>
        <v/>
      </c>
      <c r="G185" s="9" t="str">
        <f>IF(Search!$F$4="","",IF(Inventory!$AJ185&lt;Search!$F$4,"",1))</f>
        <v/>
      </c>
      <c r="H185" s="9" t="str">
        <f>IF(Search!$F$5="","",IF(Inventory!$AJ185&gt;Search!$F$5,"",1))</f>
        <v/>
      </c>
      <c r="I185" s="9" t="str">
        <f>IF(Search!$F$7="","",IF(Search!$F$8="",IF(ISNUMBER(SEARCH(Search!$F$7,$AL185))=TRUE,1,""),""))</f>
        <v/>
      </c>
      <c r="J185" s="9" t="str">
        <f>IF($AL185=Search!$F$8,1,"")</f>
        <v/>
      </c>
      <c r="K185" s="9" t="str">
        <f>IF(Search!$I$4="","",IF(COUNTA($AS185)=1,IF(Search!$I$4="N","N",1),""))</f>
        <v/>
      </c>
      <c r="L185" s="9" t="str">
        <f>IF(Search!$I$5="","",IF($AS185="RC",1,""))</f>
        <v/>
      </c>
      <c r="M185" s="9" t="str">
        <f>IF(Search!$I$6="","",IF($AS185="RCP",1,""))</f>
        <v/>
      </c>
      <c r="N185" s="9" t="str">
        <f>IF(Search!$I$8="","",IF(COUNTA($AT185)=1,IF(Search!$I$8="N","N",1),""))</f>
        <v/>
      </c>
      <c r="O185" s="9" t="str">
        <f>IF(Search!$L$4="","",IF(COUNTA($AU185)=1,IF(Search!$L$4="N","N",1),""))</f>
        <v/>
      </c>
      <c r="P185" s="9" t="str">
        <f>IF(Search!$L$5="","",IF(ISNUMBER(SEARCH("Jersey",$AU185))=TRUE,IF(Search!$L$5="N","N",1),""))</f>
        <v/>
      </c>
      <c r="Q185" s="9" t="str">
        <f>IF(Search!$L$6="","",IF(ISNUMBER(SEARCH("Patch",$AU185))=TRUE,IF(Search!$L$6="N","N",1),""))</f>
        <v/>
      </c>
      <c r="R185" s="9" t="str">
        <f>IF(Search!$L$7="","",IF(ISNUMBER(SEARCH("Shield",$AU185))=TRUE,IF(Search!$L$7="N","N",1),""))</f>
        <v/>
      </c>
      <c r="S185" s="9" t="str">
        <f>IF(Search!$L$8="","",IF(ISNUMBER(SEARCH("Stick",$AU185))=TRUE,IF(Search!$L$8="N","N",1),""))</f>
        <v/>
      </c>
      <c r="T185" s="9" t="str">
        <f>IF(Search!$O$4="","",IF(COUNTA($AW185)=1,IF(Search!$O$4="N","N",1),""))</f>
        <v/>
      </c>
      <c r="U185" s="9" t="str">
        <f>IF(Search!$O$5="","",IF($AW185="","",IF($AW185&lt;Search!$O$5,"",1)))</f>
        <v/>
      </c>
      <c r="V185" s="9" t="str">
        <f>IF(Search!$O$6="","",IF($AW185="","",IF($AW185&gt;Search!$O$6,"",1)))</f>
        <v/>
      </c>
      <c r="W185" s="9" t="str">
        <f>IF(Search!$U$4="","",IF($AX185="","",1))</f>
        <v/>
      </c>
      <c r="X185" s="9" t="str">
        <f>IF(Search!$U$5="","",IF(ISNUMBER(SEARCH(Search!$U$5,$AX185))=TRUE,IF(Search!$U$5="N","N",1),""))</f>
        <v/>
      </c>
      <c r="Y185" s="9" t="str">
        <f>IF(Search!$U$6="","",IF($AY185&lt;Search!$U$6,"",1))</f>
        <v/>
      </c>
      <c r="Z185" s="9" t="str">
        <f>IF(Search!$R$4="","",IF(Inventory!$BA185&lt;Search!$R$4,"",1))</f>
        <v/>
      </c>
      <c r="AA185" s="9" t="str">
        <f>IF(Search!$R$5="","",IF($BA185&gt;Search!$R$5,"",1))</f>
        <v/>
      </c>
      <c r="AB185" s="9" t="str">
        <f>IF(Search!$R$6="","",IF($BB185&lt;Search!$R$6,"",1))</f>
        <v/>
      </c>
      <c r="AC185" s="9" t="str">
        <f>IF(Search!$R$7="","",IF($BB185&lt;Search!$R$7,"",1))</f>
        <v/>
      </c>
      <c r="AD185" s="45" t="str">
        <f>IF(COUNTIF($A185:$AC185,"n")&gt;0,"",IF(SUM($A185:$AC185)=COUNTA(Search!$C$4:$C$8,Search!$F$4:$F$8,Search!$I$4:$I$6,Search!$I$8,Search!$L$4:$L$8,Search!$O$4:$O$8,Search!$R$4:$R$7,Search!$U$4:$U$7)-COUNTIF(Search!$C$4:$U$7,"n"),1+LARGE($AD$1:AD184,1),""))</f>
        <v/>
      </c>
      <c r="AE185" s="45" t="str">
        <f t="shared" si="6"/>
        <v/>
      </c>
      <c r="AF185" s="45" t="str">
        <f>IF(AD185="","",COUNTIF($AE$1:$AE184,$AE185)+RANK($AE185,$AE$2:$AE$10540,1))</f>
        <v/>
      </c>
      <c r="AG185" s="45" t="str">
        <f t="shared" si="7"/>
        <v/>
      </c>
      <c r="AH185" s="45" t="str">
        <f>IF($AD185="","",COUNTIF($AG$1:$AG184,$AG185)+RANK($AG185,$AG$1:$AG$10539,0))</f>
        <v/>
      </c>
      <c r="AI185" s="10" t="str">
        <f t="shared" si="8"/>
        <v>1978-79 Topps #254 Dave Burrows TOR    /   $</v>
      </c>
      <c r="AJ185" s="11">
        <v>1978</v>
      </c>
      <c r="AK185" s="17">
        <v>79</v>
      </c>
      <c r="AL185" s="12" t="s">
        <v>48</v>
      </c>
      <c r="AM185" s="10">
        <v>254</v>
      </c>
      <c r="AN185" s="12" t="s">
        <v>117</v>
      </c>
      <c r="AO185" s="9" t="s">
        <v>1904</v>
      </c>
      <c r="AP185" s="9"/>
      <c r="AQ185" s="9"/>
      <c r="AR185" s="14"/>
      <c r="AS185" s="9"/>
      <c r="AT185" s="9"/>
      <c r="AU185" s="9"/>
      <c r="AV185" s="13"/>
      <c r="AW185" s="13"/>
      <c r="AX185" s="9"/>
      <c r="AY185" s="9"/>
      <c r="AZ185" s="9"/>
      <c r="BA185" s="33"/>
      <c r="BB185" s="33"/>
      <c r="BC185" s="36"/>
      <c r="BD185" s="12" t="s">
        <v>1771</v>
      </c>
    </row>
    <row r="186" spans="1:56" s="12" customFormat="1" x14ac:dyDescent="0.2">
      <c r="A186" s="9" t="str">
        <f>IF(Search!$C$5="","",IF(COUNTA(Inventory!$AP186)=1,1,""))</f>
        <v/>
      </c>
      <c r="B186" s="9" t="str">
        <f>IF(Search!$C$4="","",IF(ISNUMBER(SEARCH(Search!$C$4,$AR186))=TRUE,1,""))</f>
        <v/>
      </c>
      <c r="C186" s="9" t="str">
        <f>IF(Search!$C$6="x",IF(COUNTA($AQ186)=1,1,"N"),IF(COUNTA($AQ186)=1,"N",""))</f>
        <v/>
      </c>
      <c r="D186" s="9" t="str">
        <f>IF(Search!$O$8="","",IF(ISNUMBER(SEARCH(Search!$O$8,$BD186))=TRUE,1,""))</f>
        <v/>
      </c>
      <c r="E186" s="9" t="str">
        <f>IF(Search!$C$7="","",IF(ISNUMBER(SEARCH(Search!$C$7,$AN186))=TRUE,1,""))</f>
        <v/>
      </c>
      <c r="F186" s="9" t="str">
        <f>IF(Search!$C$8="","",IF(ISNUMBER(SEARCH(Search!$C$8,$AO186))=TRUE,1,""))</f>
        <v/>
      </c>
      <c r="G186" s="9" t="str">
        <f>IF(Search!$F$4="","",IF(Inventory!$AJ186&lt;Search!$F$4,"",1))</f>
        <v/>
      </c>
      <c r="H186" s="9" t="str">
        <f>IF(Search!$F$5="","",IF(Inventory!$AJ186&gt;Search!$F$5,"",1))</f>
        <v/>
      </c>
      <c r="I186" s="9" t="str">
        <f>IF(Search!$F$7="","",IF(Search!$F$8="",IF(ISNUMBER(SEARCH(Search!$F$7,$AL186))=TRUE,1,""),""))</f>
        <v/>
      </c>
      <c r="J186" s="9" t="str">
        <f>IF($AL186=Search!$F$8,1,"")</f>
        <v/>
      </c>
      <c r="K186" s="9" t="str">
        <f>IF(Search!$I$4="","",IF(COUNTA($AS186)=1,IF(Search!$I$4="N","N",1),""))</f>
        <v/>
      </c>
      <c r="L186" s="9" t="str">
        <f>IF(Search!$I$5="","",IF($AS186="RC",1,""))</f>
        <v/>
      </c>
      <c r="M186" s="9" t="str">
        <f>IF(Search!$I$6="","",IF($AS186="RCP",1,""))</f>
        <v/>
      </c>
      <c r="N186" s="9" t="str">
        <f>IF(Search!$I$8="","",IF(COUNTA($AT186)=1,IF(Search!$I$8="N","N",1),""))</f>
        <v/>
      </c>
      <c r="O186" s="9" t="str">
        <f>IF(Search!$L$4="","",IF(COUNTA($AU186)=1,IF(Search!$L$4="N","N",1),""))</f>
        <v/>
      </c>
      <c r="P186" s="9" t="str">
        <f>IF(Search!$L$5="","",IF(ISNUMBER(SEARCH("Jersey",$AU186))=TRUE,IF(Search!$L$5="N","N",1),""))</f>
        <v/>
      </c>
      <c r="Q186" s="9" t="str">
        <f>IF(Search!$L$6="","",IF(ISNUMBER(SEARCH("Patch",$AU186))=TRUE,IF(Search!$L$6="N","N",1),""))</f>
        <v/>
      </c>
      <c r="R186" s="9" t="str">
        <f>IF(Search!$L$7="","",IF(ISNUMBER(SEARCH("Shield",$AU186))=TRUE,IF(Search!$L$7="N","N",1),""))</f>
        <v/>
      </c>
      <c r="S186" s="9" t="str">
        <f>IF(Search!$L$8="","",IF(ISNUMBER(SEARCH("Stick",$AU186))=TRUE,IF(Search!$L$8="N","N",1),""))</f>
        <v/>
      </c>
      <c r="T186" s="9" t="str">
        <f>IF(Search!$O$4="","",IF(COUNTA($AW186)=1,IF(Search!$O$4="N","N",1),""))</f>
        <v/>
      </c>
      <c r="U186" s="9" t="str">
        <f>IF(Search!$O$5="","",IF($AW186="","",IF($AW186&lt;Search!$O$5,"",1)))</f>
        <v/>
      </c>
      <c r="V186" s="9" t="str">
        <f>IF(Search!$O$6="","",IF($AW186="","",IF($AW186&gt;Search!$O$6,"",1)))</f>
        <v/>
      </c>
      <c r="W186" s="9" t="str">
        <f>IF(Search!$U$4="","",IF($AX186="","",1))</f>
        <v/>
      </c>
      <c r="X186" s="9" t="str">
        <f>IF(Search!$U$5="","",IF(ISNUMBER(SEARCH(Search!$U$5,$AX186))=TRUE,IF(Search!$U$5="N","N",1),""))</f>
        <v/>
      </c>
      <c r="Y186" s="9" t="str">
        <f>IF(Search!$U$6="","",IF($AY186&lt;Search!$U$6,"",1))</f>
        <v/>
      </c>
      <c r="Z186" s="9" t="str">
        <f>IF(Search!$R$4="","",IF(Inventory!$BA186&lt;Search!$R$4,"",1))</f>
        <v/>
      </c>
      <c r="AA186" s="9" t="str">
        <f>IF(Search!$R$5="","",IF($BA186&gt;Search!$R$5,"",1))</f>
        <v/>
      </c>
      <c r="AB186" s="9" t="str">
        <f>IF(Search!$R$6="","",IF($BB186&lt;Search!$R$6,"",1))</f>
        <v/>
      </c>
      <c r="AC186" s="9" t="str">
        <f>IF(Search!$R$7="","",IF($BB186&lt;Search!$R$7,"",1))</f>
        <v/>
      </c>
      <c r="AD186" s="45" t="str">
        <f>IF(COUNTIF($A186:$AC186,"n")&gt;0,"",IF(SUM($A186:$AC186)=COUNTA(Search!$C$4:$C$8,Search!$F$4:$F$8,Search!$I$4:$I$6,Search!$I$8,Search!$L$4:$L$8,Search!$O$4:$O$8,Search!$R$4:$R$7,Search!$U$4:$U$7)-COUNTIF(Search!$C$4:$U$7,"n"),1+LARGE($AD$1:AD184,1),""))</f>
        <v/>
      </c>
      <c r="AE186" s="45" t="str">
        <f t="shared" ref="AE186" si="9">IF(AD186="","",COUNTIF($AN$2:$AN$10540,"&lt;="&amp;AN186))</f>
        <v/>
      </c>
      <c r="AF186" s="45" t="str">
        <f>IF(AD186="","",COUNTIF($AE$1:$AE184,$AE186)+RANK($AE186,$AE$2:$AE$10540,1))</f>
        <v/>
      </c>
      <c r="AG186" s="45" t="str">
        <f t="shared" si="7"/>
        <v/>
      </c>
      <c r="AH186" s="45" t="str">
        <f>IF($AD186="","",COUNTIF($AG$1:$AG184,$AG186)+RANK($AG186,$AG$1:$AG$10539,0))</f>
        <v/>
      </c>
      <c r="AI186" s="10" t="str">
        <f t="shared" ref="AI186" si="10">CONCATENATE(AJ186,"-",AK186," ",AL186," #",AM186," ",AN186," ",AO186," ",AS186," ",AT186," ",AU186," ",AV186,"/",AW186," ",AX186," ",AY186,AZ186," $",BA186)</f>
        <v>1979-80 O-Pee-Chee #5 Mike Bossy/ Marcel Dionne/ Paul Gardner/ Lanny McDonald TOR    /   $</v>
      </c>
      <c r="AJ186" s="11">
        <v>1979</v>
      </c>
      <c r="AK186" s="17">
        <v>80</v>
      </c>
      <c r="AL186" s="12" t="s">
        <v>53</v>
      </c>
      <c r="AM186" s="10">
        <v>5</v>
      </c>
      <c r="AN186" s="12" t="s">
        <v>118</v>
      </c>
      <c r="AO186" s="9" t="s">
        <v>1904</v>
      </c>
      <c r="AP186" s="9"/>
      <c r="AQ186" s="9"/>
      <c r="AR186" s="14" t="s">
        <v>2131</v>
      </c>
      <c r="AS186" s="9"/>
      <c r="AT186" s="9"/>
      <c r="AU186" s="9"/>
      <c r="AV186" s="13"/>
      <c r="AW186" s="13"/>
      <c r="AX186" s="9"/>
      <c r="AY186" s="9"/>
      <c r="AZ186" s="9"/>
      <c r="BA186" s="33"/>
      <c r="BB186" s="33"/>
      <c r="BC186" s="36"/>
      <c r="BD186" s="12" t="s">
        <v>1771</v>
      </c>
    </row>
    <row r="187" spans="1:56" s="12" customFormat="1" x14ac:dyDescent="0.2">
      <c r="A187" s="9" t="str">
        <f>IF(Search!$C$5="","",IF(COUNTA(Inventory!$AP187)=1,1,""))</f>
        <v/>
      </c>
      <c r="B187" s="9" t="str">
        <f>IF(Search!$C$4="","",IF(ISNUMBER(SEARCH(Search!$C$4,$AR187))=TRUE,1,""))</f>
        <v/>
      </c>
      <c r="C187" s="9" t="str">
        <f>IF(Search!$C$6="x",IF(COUNTA($AQ187)=1,1,"N"),IF(COUNTA($AQ187)=1,"N",""))</f>
        <v/>
      </c>
      <c r="D187" s="9" t="str">
        <f>IF(Search!$O$8="","",IF(ISNUMBER(SEARCH(Search!$O$8,$BD187))=TRUE,1,""))</f>
        <v/>
      </c>
      <c r="E187" s="9" t="str">
        <f>IF(Search!$C$7="","",IF(ISNUMBER(SEARCH(Search!$C$7,$AN187))=TRUE,1,""))</f>
        <v/>
      </c>
      <c r="F187" s="9" t="str">
        <f>IF(Search!$C$8="","",IF(ISNUMBER(SEARCH(Search!$C$8,$AO187))=TRUE,1,""))</f>
        <v/>
      </c>
      <c r="G187" s="9" t="str">
        <f>IF(Search!$F$4="","",IF(Inventory!$AJ187&lt;Search!$F$4,"",1))</f>
        <v/>
      </c>
      <c r="H187" s="9" t="str">
        <f>IF(Search!$F$5="","",IF(Inventory!$AJ187&gt;Search!$F$5,"",1))</f>
        <v/>
      </c>
      <c r="I187" s="9" t="str">
        <f>IF(Search!$F$7="","",IF(Search!$F$8="",IF(ISNUMBER(SEARCH(Search!$F$7,$AL187))=TRUE,1,""),""))</f>
        <v/>
      </c>
      <c r="J187" s="9" t="str">
        <f>IF($AL187=Search!$F$8,1,"")</f>
        <v/>
      </c>
      <c r="K187" s="9" t="str">
        <f>IF(Search!$I$4="","",IF(COUNTA($AS187)=1,IF(Search!$I$4="N","N",1),""))</f>
        <v/>
      </c>
      <c r="L187" s="9" t="str">
        <f>IF(Search!$I$5="","",IF($AS187="RC",1,""))</f>
        <v/>
      </c>
      <c r="M187" s="9" t="str">
        <f>IF(Search!$I$6="","",IF($AS187="RCP",1,""))</f>
        <v/>
      </c>
      <c r="N187" s="9" t="str">
        <f>IF(Search!$I$8="","",IF(COUNTA($AT187)=1,IF(Search!$I$8="N","N",1),""))</f>
        <v/>
      </c>
      <c r="O187" s="9" t="str">
        <f>IF(Search!$L$4="","",IF(COUNTA($AU187)=1,IF(Search!$L$4="N","N",1),""))</f>
        <v/>
      </c>
      <c r="P187" s="9" t="str">
        <f>IF(Search!$L$5="","",IF(ISNUMBER(SEARCH("Jersey",$AU187))=TRUE,IF(Search!$L$5="N","N",1),""))</f>
        <v/>
      </c>
      <c r="Q187" s="9" t="str">
        <f>IF(Search!$L$6="","",IF(ISNUMBER(SEARCH("Patch",$AU187))=TRUE,IF(Search!$L$6="N","N",1),""))</f>
        <v/>
      </c>
      <c r="R187" s="9" t="str">
        <f>IF(Search!$L$7="","",IF(ISNUMBER(SEARCH("Shield",$AU187))=TRUE,IF(Search!$L$7="N","N",1),""))</f>
        <v/>
      </c>
      <c r="S187" s="9" t="str">
        <f>IF(Search!$L$8="","",IF(ISNUMBER(SEARCH("Stick",$AU187))=TRUE,IF(Search!$L$8="N","N",1),""))</f>
        <v/>
      </c>
      <c r="T187" s="9" t="str">
        <f>IF(Search!$O$4="","",IF(COUNTA($AW187)=1,IF(Search!$O$4="N","N",1),""))</f>
        <v/>
      </c>
      <c r="U187" s="9" t="str">
        <f>IF(Search!$O$5="","",IF($AW187="","",IF($AW187&lt;Search!$O$5,"",1)))</f>
        <v/>
      </c>
      <c r="V187" s="9" t="str">
        <f>IF(Search!$O$6="","",IF($AW187="","",IF($AW187&gt;Search!$O$6,"",1)))</f>
        <v/>
      </c>
      <c r="W187" s="9" t="str">
        <f>IF(Search!$U$4="","",IF($AX187="","",1))</f>
        <v/>
      </c>
      <c r="X187" s="9" t="str">
        <f>IF(Search!$U$5="","",IF(ISNUMBER(SEARCH(Search!$U$5,$AX187))=TRUE,IF(Search!$U$5="N","N",1),""))</f>
        <v/>
      </c>
      <c r="Y187" s="9" t="str">
        <f>IF(Search!$U$6="","",IF($AY187&lt;Search!$U$6,"",1))</f>
        <v/>
      </c>
      <c r="Z187" s="9" t="str">
        <f>IF(Search!$R$4="","",IF(Inventory!$BA187&lt;Search!$R$4,"",1))</f>
        <v/>
      </c>
      <c r="AA187" s="9" t="str">
        <f>IF(Search!$R$5="","",IF($BA187&gt;Search!$R$5,"",1))</f>
        <v/>
      </c>
      <c r="AB187" s="9" t="str">
        <f>IF(Search!$R$6="","",IF($BB187&lt;Search!$R$6,"",1))</f>
        <v/>
      </c>
      <c r="AC187" s="9" t="str">
        <f>IF(Search!$R$7="","",IF($BB187&lt;Search!$R$7,"",1))</f>
        <v/>
      </c>
      <c r="AD187" s="45" t="str">
        <f>IF(COUNTIF($A187:$AC187,"n")&gt;0,"",IF(SUM($A187:$AC187)=COUNTA(Search!$C$4:$C$8,Search!$F$4:$F$8,Search!$I$4:$I$6,Search!$I$8,Search!$L$4:$L$8,Search!$O$4:$O$8,Search!$R$4:$R$7,Search!$U$4:$U$7)-COUNTIF(Search!$C$4:$U$7,"n"),1+LARGE($AD$1:AD185,1),""))</f>
        <v/>
      </c>
      <c r="AE187" s="45" t="str">
        <f t="shared" si="6"/>
        <v/>
      </c>
      <c r="AF187" s="45" t="str">
        <f>IF(AD187="","",COUNTIF($AE$1:$AE185,$AE187)+RANK($AE187,$AE$2:$AE$10540,1))</f>
        <v/>
      </c>
      <c r="AG187" s="45" t="str">
        <f t="shared" si="7"/>
        <v/>
      </c>
      <c r="AH187" s="45" t="str">
        <f>IF($AD187="","",COUNTIF($AG$1:$AG185,$AG187)+RANK($AG187,$AG$1:$AG$10539,0))</f>
        <v/>
      </c>
      <c r="AI187" s="10" t="str">
        <f t="shared" si="8"/>
        <v>1979-80 O-Pee-Chee #18 Wayne Gretzky EDM RC   / PSA 6 $800</v>
      </c>
      <c r="AJ187" s="11">
        <v>1979</v>
      </c>
      <c r="AK187" s="17">
        <v>80</v>
      </c>
      <c r="AL187" s="12" t="s">
        <v>53</v>
      </c>
      <c r="AM187" s="10">
        <v>18</v>
      </c>
      <c r="AN187" s="12" t="s">
        <v>163</v>
      </c>
      <c r="AO187" s="9" t="s">
        <v>1909</v>
      </c>
      <c r="AP187" s="9"/>
      <c r="AQ187" s="9"/>
      <c r="AR187" s="14" t="s">
        <v>2462</v>
      </c>
      <c r="AS187" s="9" t="s">
        <v>2</v>
      </c>
      <c r="AT187" s="9"/>
      <c r="AU187" s="9"/>
      <c r="AV187" s="13"/>
      <c r="AW187" s="13"/>
      <c r="AX187" s="9" t="s">
        <v>1937</v>
      </c>
      <c r="AY187" s="9">
        <v>6</v>
      </c>
      <c r="AZ187" s="9"/>
      <c r="BA187" s="33">
        <v>800</v>
      </c>
      <c r="BB187" s="33">
        <v>950</v>
      </c>
      <c r="BC187" s="36"/>
      <c r="BD187" s="12" t="s">
        <v>1771</v>
      </c>
    </row>
    <row r="188" spans="1:56" s="12" customFormat="1" x14ac:dyDescent="0.2">
      <c r="A188" s="9" t="str">
        <f>IF(Search!$C$5="","",IF(COUNTA(Inventory!$AP188)=1,1,""))</f>
        <v/>
      </c>
      <c r="B188" s="9" t="str">
        <f>IF(Search!$C$4="","",IF(ISNUMBER(SEARCH(Search!$C$4,$AR188))=TRUE,1,""))</f>
        <v/>
      </c>
      <c r="C188" s="9" t="str">
        <f>IF(Search!$C$6="x",IF(COUNTA($AQ188)=1,1,"N"),IF(COUNTA($AQ188)=1,"N",""))</f>
        <v/>
      </c>
      <c r="D188" s="9" t="str">
        <f>IF(Search!$O$8="","",IF(ISNUMBER(SEARCH(Search!$O$8,$BD188))=TRUE,1,""))</f>
        <v/>
      </c>
      <c r="E188" s="9" t="str">
        <f>IF(Search!$C$7="","",IF(ISNUMBER(SEARCH(Search!$C$7,$AN188))=TRUE,1,""))</f>
        <v/>
      </c>
      <c r="F188" s="9" t="str">
        <f>IF(Search!$C$8="","",IF(ISNUMBER(SEARCH(Search!$C$8,$AO188))=TRUE,1,""))</f>
        <v/>
      </c>
      <c r="G188" s="9" t="str">
        <f>IF(Search!$F$4="","",IF(Inventory!$AJ188&lt;Search!$F$4,"",1))</f>
        <v/>
      </c>
      <c r="H188" s="9" t="str">
        <f>IF(Search!$F$5="","",IF(Inventory!$AJ188&gt;Search!$F$5,"",1))</f>
        <v/>
      </c>
      <c r="I188" s="9" t="str">
        <f>IF(Search!$F$7="","",IF(Search!$F$8="",IF(ISNUMBER(SEARCH(Search!$F$7,$AL188))=TRUE,1,""),""))</f>
        <v/>
      </c>
      <c r="J188" s="9" t="str">
        <f>IF($AL188=Search!$F$8,1,"")</f>
        <v/>
      </c>
      <c r="K188" s="9" t="str">
        <f>IF(Search!$I$4="","",IF(COUNTA($AS188)=1,IF(Search!$I$4="N","N",1),""))</f>
        <v/>
      </c>
      <c r="L188" s="9" t="str">
        <f>IF(Search!$I$5="","",IF($AS188="RC",1,""))</f>
        <v/>
      </c>
      <c r="M188" s="9" t="str">
        <f>IF(Search!$I$6="","",IF($AS188="RCP",1,""))</f>
        <v/>
      </c>
      <c r="N188" s="9" t="str">
        <f>IF(Search!$I$8="","",IF(COUNTA($AT188)=1,IF(Search!$I$8="N","N",1),""))</f>
        <v/>
      </c>
      <c r="O188" s="9" t="str">
        <f>IF(Search!$L$4="","",IF(COUNTA($AU188)=1,IF(Search!$L$4="N","N",1),""))</f>
        <v/>
      </c>
      <c r="P188" s="9" t="str">
        <f>IF(Search!$L$5="","",IF(ISNUMBER(SEARCH("Jersey",$AU188))=TRUE,IF(Search!$L$5="N","N",1),""))</f>
        <v/>
      </c>
      <c r="Q188" s="9" t="str">
        <f>IF(Search!$L$6="","",IF(ISNUMBER(SEARCH("Patch",$AU188))=TRUE,IF(Search!$L$6="N","N",1),""))</f>
        <v/>
      </c>
      <c r="R188" s="9" t="str">
        <f>IF(Search!$L$7="","",IF(ISNUMBER(SEARCH("Shield",$AU188))=TRUE,IF(Search!$L$7="N","N",1),""))</f>
        <v/>
      </c>
      <c r="S188" s="9" t="str">
        <f>IF(Search!$L$8="","",IF(ISNUMBER(SEARCH("Stick",$AU188))=TRUE,IF(Search!$L$8="N","N",1),""))</f>
        <v/>
      </c>
      <c r="T188" s="9" t="str">
        <f>IF(Search!$O$4="","",IF(COUNTA($AW188)=1,IF(Search!$O$4="N","N",1),""))</f>
        <v/>
      </c>
      <c r="U188" s="9" t="str">
        <f>IF(Search!$O$5="","",IF($AW188="","",IF($AW188&lt;Search!$O$5,"",1)))</f>
        <v/>
      </c>
      <c r="V188" s="9" t="str">
        <f>IF(Search!$O$6="","",IF($AW188="","",IF($AW188&gt;Search!$O$6,"",1)))</f>
        <v/>
      </c>
      <c r="W188" s="9" t="str">
        <f>IF(Search!$U$4="","",IF($AX188="","",1))</f>
        <v/>
      </c>
      <c r="X188" s="9" t="str">
        <f>IF(Search!$U$5="","",IF(ISNUMBER(SEARCH(Search!$U$5,$AX188))=TRUE,IF(Search!$U$5="N","N",1),""))</f>
        <v/>
      </c>
      <c r="Y188" s="9" t="str">
        <f>IF(Search!$U$6="","",IF($AY188&lt;Search!$U$6,"",1))</f>
        <v/>
      </c>
      <c r="Z188" s="9" t="str">
        <f>IF(Search!$R$4="","",IF(Inventory!$BA188&lt;Search!$R$4,"",1))</f>
        <v/>
      </c>
      <c r="AA188" s="9" t="str">
        <f>IF(Search!$R$5="","",IF($BA188&gt;Search!$R$5,"",1))</f>
        <v/>
      </c>
      <c r="AB188" s="9" t="str">
        <f>IF(Search!$R$6="","",IF($BB188&lt;Search!$R$6,"",1))</f>
        <v/>
      </c>
      <c r="AC188" s="9" t="str">
        <f>IF(Search!$R$7="","",IF($BB188&lt;Search!$R$7,"",1))</f>
        <v/>
      </c>
      <c r="AD188" s="45" t="str">
        <f>IF(COUNTIF($A188:$AC188,"n")&gt;0,"",IF(SUM($A188:$AC188)=COUNTA(Search!$C$4:$C$8,Search!$F$4:$F$8,Search!$I$4:$I$6,Search!$I$8,Search!$L$4:$L$8,Search!$O$4:$O$8,Search!$R$4:$R$7,Search!$U$4:$U$7)-COUNTIF(Search!$C$4:$U$7,"n"),1+LARGE($AD$1:AD187,1),""))</f>
        <v/>
      </c>
      <c r="AE188" s="45" t="str">
        <f t="shared" si="6"/>
        <v/>
      </c>
      <c r="AF188" s="45" t="str">
        <f>IF(AD188="","",COUNTIF($AE$1:$AE187,$AE188)+RANK($AE188,$AE$2:$AE$10540,1))</f>
        <v/>
      </c>
      <c r="AG188" s="45" t="str">
        <f t="shared" si="7"/>
        <v/>
      </c>
      <c r="AH188" s="45" t="str">
        <f>IF($AD188="","",COUNTIF($AG$1:$AG187,$AG188)+RANK($AG188,$AG$1:$AG$10539,0))</f>
        <v/>
      </c>
      <c r="AI188" s="10" t="str">
        <f t="shared" si="8"/>
        <v>1979-80 O-Pee-Chee #97 Dave Williams TOR    /   $</v>
      </c>
      <c r="AJ188" s="11">
        <v>1979</v>
      </c>
      <c r="AK188" s="17">
        <v>80</v>
      </c>
      <c r="AL188" s="12" t="s">
        <v>53</v>
      </c>
      <c r="AM188" s="10">
        <v>97</v>
      </c>
      <c r="AN188" s="12" t="s">
        <v>109</v>
      </c>
      <c r="AO188" s="9" t="s">
        <v>1904</v>
      </c>
      <c r="AP188" s="9"/>
      <c r="AQ188" s="9"/>
      <c r="AR188" s="14" t="s">
        <v>2131</v>
      </c>
      <c r="AS188" s="9"/>
      <c r="AT188" s="9"/>
      <c r="AU188" s="9"/>
      <c r="AV188" s="13"/>
      <c r="AW188" s="13"/>
      <c r="AX188" s="9"/>
      <c r="AY188" s="9"/>
      <c r="AZ188" s="9"/>
      <c r="BA188" s="33"/>
      <c r="BB188" s="33"/>
      <c r="BC188" s="36"/>
      <c r="BD188" s="12" t="s">
        <v>1771</v>
      </c>
    </row>
    <row r="189" spans="1:56" s="12" customFormat="1" x14ac:dyDescent="0.2">
      <c r="A189" s="9" t="str">
        <f>IF(Search!$C$5="","",IF(COUNTA(Inventory!$AP189)=1,1,""))</f>
        <v/>
      </c>
      <c r="B189" s="9" t="str">
        <f>IF(Search!$C$4="","",IF(ISNUMBER(SEARCH(Search!$C$4,$AR189))=TRUE,1,""))</f>
        <v/>
      </c>
      <c r="C189" s="9" t="str">
        <f>IF(Search!$C$6="x",IF(COUNTA($AQ189)=1,1,"N"),IF(COUNTA($AQ189)=1,"N",""))</f>
        <v/>
      </c>
      <c r="D189" s="9" t="str">
        <f>IF(Search!$O$8="","",IF(ISNUMBER(SEARCH(Search!$O$8,$BD189))=TRUE,1,""))</f>
        <v/>
      </c>
      <c r="E189" s="9" t="str">
        <f>IF(Search!$C$7="","",IF(ISNUMBER(SEARCH(Search!$C$7,$AN189))=TRUE,1,""))</f>
        <v/>
      </c>
      <c r="F189" s="9" t="str">
        <f>IF(Search!$C$8="","",IF(ISNUMBER(SEARCH(Search!$C$8,$AO189))=TRUE,1,""))</f>
        <v/>
      </c>
      <c r="G189" s="9" t="str">
        <f>IF(Search!$F$4="","",IF(Inventory!$AJ189&lt;Search!$F$4,"",1))</f>
        <v/>
      </c>
      <c r="H189" s="9" t="str">
        <f>IF(Search!$F$5="","",IF(Inventory!$AJ189&gt;Search!$F$5,"",1))</f>
        <v/>
      </c>
      <c r="I189" s="9" t="str">
        <f>IF(Search!$F$7="","",IF(Search!$F$8="",IF(ISNUMBER(SEARCH(Search!$F$7,$AL189))=TRUE,1,""),""))</f>
        <v/>
      </c>
      <c r="J189" s="9" t="str">
        <f>IF($AL189=Search!$F$8,1,"")</f>
        <v/>
      </c>
      <c r="K189" s="9" t="str">
        <f>IF(Search!$I$4="","",IF(COUNTA($AS189)=1,IF(Search!$I$4="N","N",1),""))</f>
        <v/>
      </c>
      <c r="L189" s="9" t="str">
        <f>IF(Search!$I$5="","",IF($AS189="RC",1,""))</f>
        <v/>
      </c>
      <c r="M189" s="9" t="str">
        <f>IF(Search!$I$6="","",IF($AS189="RCP",1,""))</f>
        <v/>
      </c>
      <c r="N189" s="9" t="str">
        <f>IF(Search!$I$8="","",IF(COUNTA($AT189)=1,IF(Search!$I$8="N","N",1),""))</f>
        <v/>
      </c>
      <c r="O189" s="9" t="str">
        <f>IF(Search!$L$4="","",IF(COUNTA($AU189)=1,IF(Search!$L$4="N","N",1),""))</f>
        <v/>
      </c>
      <c r="P189" s="9" t="str">
        <f>IF(Search!$L$5="","",IF(ISNUMBER(SEARCH("Jersey",$AU189))=TRUE,IF(Search!$L$5="N","N",1),""))</f>
        <v/>
      </c>
      <c r="Q189" s="9" t="str">
        <f>IF(Search!$L$6="","",IF(ISNUMBER(SEARCH("Patch",$AU189))=TRUE,IF(Search!$L$6="N","N",1),""))</f>
        <v/>
      </c>
      <c r="R189" s="9" t="str">
        <f>IF(Search!$L$7="","",IF(ISNUMBER(SEARCH("Shield",$AU189))=TRUE,IF(Search!$L$7="N","N",1),""))</f>
        <v/>
      </c>
      <c r="S189" s="9" t="str">
        <f>IF(Search!$L$8="","",IF(ISNUMBER(SEARCH("Stick",$AU189))=TRUE,IF(Search!$L$8="N","N",1),""))</f>
        <v/>
      </c>
      <c r="T189" s="9" t="str">
        <f>IF(Search!$O$4="","",IF(COUNTA($AW189)=1,IF(Search!$O$4="N","N",1),""))</f>
        <v/>
      </c>
      <c r="U189" s="9" t="str">
        <f>IF(Search!$O$5="","",IF($AW189="","",IF($AW189&lt;Search!$O$5,"",1)))</f>
        <v/>
      </c>
      <c r="V189" s="9" t="str">
        <f>IF(Search!$O$6="","",IF($AW189="","",IF($AW189&gt;Search!$O$6,"",1)))</f>
        <v/>
      </c>
      <c r="W189" s="9" t="str">
        <f>IF(Search!$U$4="","",IF($AX189="","",1))</f>
        <v/>
      </c>
      <c r="X189" s="9" t="str">
        <f>IF(Search!$U$5="","",IF(ISNUMBER(SEARCH(Search!$U$5,$AX189))=TRUE,IF(Search!$U$5="N","N",1),""))</f>
        <v/>
      </c>
      <c r="Y189" s="9" t="str">
        <f>IF(Search!$U$6="","",IF($AY189&lt;Search!$U$6,"",1))</f>
        <v/>
      </c>
      <c r="Z189" s="9" t="str">
        <f>IF(Search!$R$4="","",IF(Inventory!$BA189&lt;Search!$R$4,"",1))</f>
        <v/>
      </c>
      <c r="AA189" s="9" t="str">
        <f>IF(Search!$R$5="","",IF($BA189&gt;Search!$R$5,"",1))</f>
        <v/>
      </c>
      <c r="AB189" s="9" t="str">
        <f>IF(Search!$R$6="","",IF($BB189&lt;Search!$R$6,"",1))</f>
        <v/>
      </c>
      <c r="AC189" s="9" t="str">
        <f>IF(Search!$R$7="","",IF($BB189&lt;Search!$R$7,"",1))</f>
        <v/>
      </c>
      <c r="AD189" s="45" t="str">
        <f>IF(COUNTIF($A189:$AC189,"n")&gt;0,"",IF(SUM($A189:$AC189)=COUNTA(Search!$C$4:$C$8,Search!$F$4:$F$8,Search!$I$4:$I$6,Search!$I$8,Search!$L$4:$L$8,Search!$O$4:$O$8,Search!$R$4:$R$7,Search!$U$4:$U$7)-COUNTIF(Search!$C$4:$U$7,"n"),1+LARGE($AD$1:AD188,1),""))</f>
        <v/>
      </c>
      <c r="AE189" s="45" t="str">
        <f t="shared" si="6"/>
        <v/>
      </c>
      <c r="AF189" s="45" t="str">
        <f>IF(AD189="","",COUNTIF($AE$1:$AE188,$AE189)+RANK($AE189,$AE$2:$AE$10540,1))</f>
        <v/>
      </c>
      <c r="AG189" s="45" t="str">
        <f t="shared" si="7"/>
        <v/>
      </c>
      <c r="AH189" s="45" t="str">
        <f>IF($AD189="","",COUNTIF($AG$1:$AG188,$AG189)+RANK($AG189,$AG$1:$AG$10539,0))</f>
        <v/>
      </c>
      <c r="AI189" s="10" t="str">
        <f t="shared" si="8"/>
        <v>1979-80 O-Pee-Chee #228 Ian Turnbull TOR    /   $</v>
      </c>
      <c r="AJ189" s="11">
        <v>1979</v>
      </c>
      <c r="AK189" s="17">
        <v>80</v>
      </c>
      <c r="AL189" s="12" t="s">
        <v>53</v>
      </c>
      <c r="AM189" s="10">
        <v>228</v>
      </c>
      <c r="AN189" s="12" t="s">
        <v>96</v>
      </c>
      <c r="AO189" s="9" t="s">
        <v>1904</v>
      </c>
      <c r="AP189" s="9"/>
      <c r="AQ189" s="9"/>
      <c r="AR189" s="14" t="s">
        <v>2131</v>
      </c>
      <c r="AS189" s="9"/>
      <c r="AT189" s="9"/>
      <c r="AU189" s="9"/>
      <c r="AV189" s="13"/>
      <c r="AW189" s="13"/>
      <c r="AX189" s="9"/>
      <c r="AY189" s="9"/>
      <c r="AZ189" s="9"/>
      <c r="BA189" s="33"/>
      <c r="BB189" s="33"/>
      <c r="BC189" s="36"/>
      <c r="BD189" s="12" t="s">
        <v>1771</v>
      </c>
    </row>
    <row r="190" spans="1:56" s="12" customFormat="1" x14ac:dyDescent="0.2">
      <c r="A190" s="9" t="str">
        <f>IF(Search!$C$5="","",IF(COUNTA(Inventory!$AP190)=1,1,""))</f>
        <v/>
      </c>
      <c r="B190" s="9" t="str">
        <f>IF(Search!$C$4="","",IF(ISNUMBER(SEARCH(Search!$C$4,$AR190))=TRUE,1,""))</f>
        <v/>
      </c>
      <c r="C190" s="9" t="str">
        <f>IF(Search!$C$6="x",IF(COUNTA($AQ190)=1,1,"N"),IF(COUNTA($AQ190)=1,"N",""))</f>
        <v/>
      </c>
      <c r="D190" s="9" t="str">
        <f>IF(Search!$O$8="","",IF(ISNUMBER(SEARCH(Search!$O$8,$BD190))=TRUE,1,""))</f>
        <v/>
      </c>
      <c r="E190" s="9" t="str">
        <f>IF(Search!$C$7="","",IF(ISNUMBER(SEARCH(Search!$C$7,$AN190))=TRUE,1,""))</f>
        <v/>
      </c>
      <c r="F190" s="9" t="str">
        <f>IF(Search!$C$8="","",IF(ISNUMBER(SEARCH(Search!$C$8,$AO190))=TRUE,1,""))</f>
        <v/>
      </c>
      <c r="G190" s="9" t="str">
        <f>IF(Search!$F$4="","",IF(Inventory!$AJ190&lt;Search!$F$4,"",1))</f>
        <v/>
      </c>
      <c r="H190" s="9" t="str">
        <f>IF(Search!$F$5="","",IF(Inventory!$AJ190&gt;Search!$F$5,"",1))</f>
        <v/>
      </c>
      <c r="I190" s="9" t="str">
        <f>IF(Search!$F$7="","",IF(Search!$F$8="",IF(ISNUMBER(SEARCH(Search!$F$7,$AL190))=TRUE,1,""),""))</f>
        <v/>
      </c>
      <c r="J190" s="9" t="str">
        <f>IF($AL190=Search!$F$8,1,"")</f>
        <v/>
      </c>
      <c r="K190" s="9" t="str">
        <f>IF(Search!$I$4="","",IF(COUNTA($AS190)=1,IF(Search!$I$4="N","N",1),""))</f>
        <v/>
      </c>
      <c r="L190" s="9" t="str">
        <f>IF(Search!$I$5="","",IF($AS190="RC",1,""))</f>
        <v/>
      </c>
      <c r="M190" s="9" t="str">
        <f>IF(Search!$I$6="","",IF($AS190="RCP",1,""))</f>
        <v/>
      </c>
      <c r="N190" s="9" t="str">
        <f>IF(Search!$I$8="","",IF(COUNTA($AT190)=1,IF(Search!$I$8="N","N",1),""))</f>
        <v/>
      </c>
      <c r="O190" s="9" t="str">
        <f>IF(Search!$L$4="","",IF(COUNTA($AU190)=1,IF(Search!$L$4="N","N",1),""))</f>
        <v/>
      </c>
      <c r="P190" s="9" t="str">
        <f>IF(Search!$L$5="","",IF(ISNUMBER(SEARCH("Jersey",$AU190))=TRUE,IF(Search!$L$5="N","N",1),""))</f>
        <v/>
      </c>
      <c r="Q190" s="9" t="str">
        <f>IF(Search!$L$6="","",IF(ISNUMBER(SEARCH("Patch",$AU190))=TRUE,IF(Search!$L$6="N","N",1),""))</f>
        <v/>
      </c>
      <c r="R190" s="9" t="str">
        <f>IF(Search!$L$7="","",IF(ISNUMBER(SEARCH("Shield",$AU190))=TRUE,IF(Search!$L$7="N","N",1),""))</f>
        <v/>
      </c>
      <c r="S190" s="9" t="str">
        <f>IF(Search!$L$8="","",IF(ISNUMBER(SEARCH("Stick",$AU190))=TRUE,IF(Search!$L$8="N","N",1),""))</f>
        <v/>
      </c>
      <c r="T190" s="9" t="str">
        <f>IF(Search!$O$4="","",IF(COUNTA($AW190)=1,IF(Search!$O$4="N","N",1),""))</f>
        <v/>
      </c>
      <c r="U190" s="9" t="str">
        <f>IF(Search!$O$5="","",IF($AW190="","",IF($AW190&lt;Search!$O$5,"",1)))</f>
        <v/>
      </c>
      <c r="V190" s="9" t="str">
        <f>IF(Search!$O$6="","",IF($AW190="","",IF($AW190&gt;Search!$O$6,"",1)))</f>
        <v/>
      </c>
      <c r="W190" s="9" t="str">
        <f>IF(Search!$U$4="","",IF($AX190="","",1))</f>
        <v/>
      </c>
      <c r="X190" s="9" t="str">
        <f>IF(Search!$U$5="","",IF(ISNUMBER(SEARCH(Search!$U$5,$AX190))=TRUE,IF(Search!$U$5="N","N",1),""))</f>
        <v/>
      </c>
      <c r="Y190" s="9" t="str">
        <f>IF(Search!$U$6="","",IF($AY190&lt;Search!$U$6,"",1))</f>
        <v/>
      </c>
      <c r="Z190" s="9" t="str">
        <f>IF(Search!$R$4="","",IF(Inventory!$BA190&lt;Search!$R$4,"",1))</f>
        <v/>
      </c>
      <c r="AA190" s="9" t="str">
        <f>IF(Search!$R$5="","",IF($BA190&gt;Search!$R$5,"",1))</f>
        <v/>
      </c>
      <c r="AB190" s="9" t="str">
        <f>IF(Search!$R$6="","",IF($BB190&lt;Search!$R$6,"",1))</f>
        <v/>
      </c>
      <c r="AC190" s="9" t="str">
        <f>IF(Search!$R$7="","",IF($BB190&lt;Search!$R$7,"",1))</f>
        <v/>
      </c>
      <c r="AD190" s="45" t="str">
        <f>IF(COUNTIF($A190:$AC190,"n")&gt;0,"",IF(SUM($A190:$AC190)=COUNTA(Search!$C$4:$C$8,Search!$F$4:$F$8,Search!$I$4:$I$6,Search!$I$8,Search!$L$4:$L$8,Search!$O$4:$O$8,Search!$R$4:$R$7,Search!$U$4:$U$7)-COUNTIF(Search!$C$4:$U$7,"n"),1+LARGE($AD$1:AD189,1),""))</f>
        <v/>
      </c>
      <c r="AE190" s="45" t="str">
        <f t="shared" si="6"/>
        <v/>
      </c>
      <c r="AF190" s="45" t="str">
        <f>IF(AD190="","",COUNTIF($AE$1:$AE189,$AE190)+RANK($AE190,$AE$2:$AE$10540,1))</f>
        <v/>
      </c>
      <c r="AG190" s="45" t="str">
        <f t="shared" si="7"/>
        <v/>
      </c>
      <c r="AH190" s="45" t="str">
        <f>IF($AD190="","",COUNTIF($AG$1:$AG189,$AG190)+RANK($AG190,$AG$1:$AG$10539,0))</f>
        <v/>
      </c>
      <c r="AI190" s="10" t="str">
        <f t="shared" si="8"/>
        <v>1979-80 O-Pee-Chee #288 Jimmy Jones TOR    /   $</v>
      </c>
      <c r="AJ190" s="11">
        <v>1979</v>
      </c>
      <c r="AK190" s="17">
        <v>80</v>
      </c>
      <c r="AL190" s="12" t="s">
        <v>53</v>
      </c>
      <c r="AM190" s="10">
        <v>288</v>
      </c>
      <c r="AN190" s="12" t="s">
        <v>119</v>
      </c>
      <c r="AO190" s="9" t="s">
        <v>1904</v>
      </c>
      <c r="AP190" s="9"/>
      <c r="AQ190" s="9"/>
      <c r="AR190" s="14" t="s">
        <v>2131</v>
      </c>
      <c r="AS190" s="9"/>
      <c r="AT190" s="9"/>
      <c r="AU190" s="9"/>
      <c r="AV190" s="13"/>
      <c r="AW190" s="13"/>
      <c r="AX190" s="9"/>
      <c r="AY190" s="9"/>
      <c r="AZ190" s="9"/>
      <c r="BA190" s="33"/>
      <c r="BB190" s="33"/>
      <c r="BC190" s="36"/>
      <c r="BD190" s="12" t="s">
        <v>1771</v>
      </c>
    </row>
    <row r="191" spans="1:56" s="12" customFormat="1" x14ac:dyDescent="0.2">
      <c r="A191" s="9" t="str">
        <f>IF(Search!$C$5="","",IF(COUNTA(Inventory!$AP191)=1,1,""))</f>
        <v/>
      </c>
      <c r="B191" s="9" t="str">
        <f>IF(Search!$C$4="","",IF(ISNUMBER(SEARCH(Search!$C$4,$AR191))=TRUE,1,""))</f>
        <v/>
      </c>
      <c r="C191" s="9" t="str">
        <f>IF(Search!$C$6="x",IF(COUNTA($AQ191)=1,1,"N"),IF(COUNTA($AQ191)=1,"N",""))</f>
        <v/>
      </c>
      <c r="D191" s="9" t="str">
        <f>IF(Search!$O$8="","",IF(ISNUMBER(SEARCH(Search!$O$8,$BD191))=TRUE,1,""))</f>
        <v/>
      </c>
      <c r="E191" s="9" t="str">
        <f>IF(Search!$C$7="","",IF(ISNUMBER(SEARCH(Search!$C$7,$AN191))=TRUE,1,""))</f>
        <v/>
      </c>
      <c r="F191" s="9" t="str">
        <f>IF(Search!$C$8="","",IF(ISNUMBER(SEARCH(Search!$C$8,$AO191))=TRUE,1,""))</f>
        <v/>
      </c>
      <c r="G191" s="9" t="str">
        <f>IF(Search!$F$4="","",IF(Inventory!$AJ191&lt;Search!$F$4,"",1))</f>
        <v/>
      </c>
      <c r="H191" s="9" t="str">
        <f>IF(Search!$F$5="","",IF(Inventory!$AJ191&gt;Search!$F$5,"",1))</f>
        <v/>
      </c>
      <c r="I191" s="9" t="str">
        <f>IF(Search!$F$7="","",IF(Search!$F$8="",IF(ISNUMBER(SEARCH(Search!$F$7,$AL191))=TRUE,1,""),""))</f>
        <v/>
      </c>
      <c r="J191" s="9" t="str">
        <f>IF($AL191=Search!$F$8,1,"")</f>
        <v/>
      </c>
      <c r="K191" s="9" t="str">
        <f>IF(Search!$I$4="","",IF(COUNTA($AS191)=1,IF(Search!$I$4="N","N",1),""))</f>
        <v/>
      </c>
      <c r="L191" s="9" t="str">
        <f>IF(Search!$I$5="","",IF($AS191="RC",1,""))</f>
        <v/>
      </c>
      <c r="M191" s="9" t="str">
        <f>IF(Search!$I$6="","",IF($AS191="RCP",1,""))</f>
        <v/>
      </c>
      <c r="N191" s="9" t="str">
        <f>IF(Search!$I$8="","",IF(COUNTA($AT191)=1,IF(Search!$I$8="N","N",1),""))</f>
        <v/>
      </c>
      <c r="O191" s="9" t="str">
        <f>IF(Search!$L$4="","",IF(COUNTA($AU191)=1,IF(Search!$L$4="N","N",1),""))</f>
        <v/>
      </c>
      <c r="P191" s="9" t="str">
        <f>IF(Search!$L$5="","",IF(ISNUMBER(SEARCH("Jersey",$AU191))=TRUE,IF(Search!$L$5="N","N",1),""))</f>
        <v/>
      </c>
      <c r="Q191" s="9" t="str">
        <f>IF(Search!$L$6="","",IF(ISNUMBER(SEARCH("Patch",$AU191))=TRUE,IF(Search!$L$6="N","N",1),""))</f>
        <v/>
      </c>
      <c r="R191" s="9" t="str">
        <f>IF(Search!$L$7="","",IF(ISNUMBER(SEARCH("Shield",$AU191))=TRUE,IF(Search!$L$7="N","N",1),""))</f>
        <v/>
      </c>
      <c r="S191" s="9" t="str">
        <f>IF(Search!$L$8="","",IF(ISNUMBER(SEARCH("Stick",$AU191))=TRUE,IF(Search!$L$8="N","N",1),""))</f>
        <v/>
      </c>
      <c r="T191" s="9" t="str">
        <f>IF(Search!$O$4="","",IF(COUNTA($AW191)=1,IF(Search!$O$4="N","N",1),""))</f>
        <v/>
      </c>
      <c r="U191" s="9" t="str">
        <f>IF(Search!$O$5="","",IF($AW191="","",IF($AW191&lt;Search!$O$5,"",1)))</f>
        <v/>
      </c>
      <c r="V191" s="9" t="str">
        <f>IF(Search!$O$6="","",IF($AW191="","",IF($AW191&gt;Search!$O$6,"",1)))</f>
        <v/>
      </c>
      <c r="W191" s="9" t="str">
        <f>IF(Search!$U$4="","",IF($AX191="","",1))</f>
        <v/>
      </c>
      <c r="X191" s="9" t="str">
        <f>IF(Search!$U$5="","",IF(ISNUMBER(SEARCH(Search!$U$5,$AX191))=TRUE,IF(Search!$U$5="N","N",1),""))</f>
        <v/>
      </c>
      <c r="Y191" s="9" t="str">
        <f>IF(Search!$U$6="","",IF($AY191&lt;Search!$U$6,"",1))</f>
        <v/>
      </c>
      <c r="Z191" s="9" t="str">
        <f>IF(Search!$R$4="","",IF(Inventory!$BA191&lt;Search!$R$4,"",1))</f>
        <v/>
      </c>
      <c r="AA191" s="9" t="str">
        <f>IF(Search!$R$5="","",IF($BA191&gt;Search!$R$5,"",1))</f>
        <v/>
      </c>
      <c r="AB191" s="9" t="str">
        <f>IF(Search!$R$6="","",IF($BB191&lt;Search!$R$6,"",1))</f>
        <v/>
      </c>
      <c r="AC191" s="9" t="str">
        <f>IF(Search!$R$7="","",IF($BB191&lt;Search!$R$7,"",1))</f>
        <v/>
      </c>
      <c r="AD191" s="45" t="str">
        <f>IF(COUNTIF($A191:$AC191,"n")&gt;0,"",IF(SUM($A191:$AC191)=COUNTA(Search!$C$4:$C$8,Search!$F$4:$F$8,Search!$I$4:$I$6,Search!$I$8,Search!$L$4:$L$8,Search!$O$4:$O$8,Search!$R$4:$R$7,Search!$U$4:$U$7)-COUNTIF(Search!$C$4:$U$7,"n"),1+LARGE($AD$1:AD190,1),""))</f>
        <v/>
      </c>
      <c r="AE191" s="45" t="str">
        <f t="shared" si="6"/>
        <v/>
      </c>
      <c r="AF191" s="45" t="str">
        <f>IF(AD191="","",COUNTIF($AE$1:$AE190,$AE191)+RANK($AE191,$AE$2:$AE$10540,1))</f>
        <v/>
      </c>
      <c r="AG191" s="45" t="str">
        <f t="shared" si="7"/>
        <v/>
      </c>
      <c r="AH191" s="45" t="str">
        <f>IF($AD191="","",COUNTIF($AG$1:$AG190,$AG191)+RANK($AG191,$AG$1:$AG$10539,0))</f>
        <v/>
      </c>
      <c r="AI191" s="10" t="str">
        <f t="shared" si="8"/>
        <v>1979-80 O-Pee-Chee #302 Dave Hutchinson TOR    /   $</v>
      </c>
      <c r="AJ191" s="11">
        <v>1979</v>
      </c>
      <c r="AK191" s="17">
        <v>80</v>
      </c>
      <c r="AL191" s="12" t="s">
        <v>53</v>
      </c>
      <c r="AM191" s="10">
        <v>302</v>
      </c>
      <c r="AN191" s="12" t="s">
        <v>113</v>
      </c>
      <c r="AO191" s="9" t="s">
        <v>1904</v>
      </c>
      <c r="AP191" s="9"/>
      <c r="AQ191" s="9"/>
      <c r="AR191" s="14" t="s">
        <v>2131</v>
      </c>
      <c r="AS191" s="9"/>
      <c r="AT191" s="9"/>
      <c r="AU191" s="9"/>
      <c r="AV191" s="13"/>
      <c r="AW191" s="13"/>
      <c r="AX191" s="9"/>
      <c r="AY191" s="9"/>
      <c r="AZ191" s="9"/>
      <c r="BA191" s="33"/>
      <c r="BB191" s="33"/>
      <c r="BC191" s="36"/>
      <c r="BD191" s="12" t="s">
        <v>1771</v>
      </c>
    </row>
    <row r="192" spans="1:56" s="12" customFormat="1" x14ac:dyDescent="0.2">
      <c r="A192" s="9" t="str">
        <f>IF(Search!$C$5="","",IF(COUNTA(Inventory!$AP192)=1,1,""))</f>
        <v/>
      </c>
      <c r="B192" s="9" t="str">
        <f>IF(Search!$C$4="","",IF(ISNUMBER(SEARCH(Search!$C$4,$AR192))=TRUE,1,""))</f>
        <v/>
      </c>
      <c r="C192" s="9" t="str">
        <f>IF(Search!$C$6="x",IF(COUNTA($AQ192)=1,1,"N"),IF(COUNTA($AQ192)=1,"N",""))</f>
        <v/>
      </c>
      <c r="D192" s="9" t="str">
        <f>IF(Search!$O$8="","",IF(ISNUMBER(SEARCH(Search!$O$8,$BD192))=TRUE,1,""))</f>
        <v/>
      </c>
      <c r="E192" s="9" t="str">
        <f>IF(Search!$C$7="","",IF(ISNUMBER(SEARCH(Search!$C$7,$AN192))=TRUE,1,""))</f>
        <v/>
      </c>
      <c r="F192" s="9" t="str">
        <f>IF(Search!$C$8="","",IF(ISNUMBER(SEARCH(Search!$C$8,$AO192))=TRUE,1,""))</f>
        <v/>
      </c>
      <c r="G192" s="9" t="str">
        <f>IF(Search!$F$4="","",IF(Inventory!$AJ192&lt;Search!$F$4,"",1))</f>
        <v/>
      </c>
      <c r="H192" s="9" t="str">
        <f>IF(Search!$F$5="","",IF(Inventory!$AJ192&gt;Search!$F$5,"",1))</f>
        <v/>
      </c>
      <c r="I192" s="9" t="str">
        <f>IF(Search!$F$7="","",IF(Search!$F$8="",IF(ISNUMBER(SEARCH(Search!$F$7,$AL192))=TRUE,1,""),""))</f>
        <v/>
      </c>
      <c r="J192" s="9" t="str">
        <f>IF($AL192=Search!$F$8,1,"")</f>
        <v/>
      </c>
      <c r="K192" s="9" t="str">
        <f>IF(Search!$I$4="","",IF(COUNTA($AS192)=1,IF(Search!$I$4="N","N",1),""))</f>
        <v/>
      </c>
      <c r="L192" s="9" t="str">
        <f>IF(Search!$I$5="","",IF($AS192="RC",1,""))</f>
        <v/>
      </c>
      <c r="M192" s="9" t="str">
        <f>IF(Search!$I$6="","",IF($AS192="RCP",1,""))</f>
        <v/>
      </c>
      <c r="N192" s="9" t="str">
        <f>IF(Search!$I$8="","",IF(COUNTA($AT192)=1,IF(Search!$I$8="N","N",1),""))</f>
        <v/>
      </c>
      <c r="O192" s="9" t="str">
        <f>IF(Search!$L$4="","",IF(COUNTA($AU192)=1,IF(Search!$L$4="N","N",1),""))</f>
        <v/>
      </c>
      <c r="P192" s="9" t="str">
        <f>IF(Search!$L$5="","",IF(ISNUMBER(SEARCH("Jersey",$AU192))=TRUE,IF(Search!$L$5="N","N",1),""))</f>
        <v/>
      </c>
      <c r="Q192" s="9" t="str">
        <f>IF(Search!$L$6="","",IF(ISNUMBER(SEARCH("Patch",$AU192))=TRUE,IF(Search!$L$6="N","N",1),""))</f>
        <v/>
      </c>
      <c r="R192" s="9" t="str">
        <f>IF(Search!$L$7="","",IF(ISNUMBER(SEARCH("Shield",$AU192))=TRUE,IF(Search!$L$7="N","N",1),""))</f>
        <v/>
      </c>
      <c r="S192" s="9" t="str">
        <f>IF(Search!$L$8="","",IF(ISNUMBER(SEARCH("Stick",$AU192))=TRUE,IF(Search!$L$8="N","N",1),""))</f>
        <v/>
      </c>
      <c r="T192" s="9" t="str">
        <f>IF(Search!$O$4="","",IF(COUNTA($AW192)=1,IF(Search!$O$4="N","N",1),""))</f>
        <v/>
      </c>
      <c r="U192" s="9" t="str">
        <f>IF(Search!$O$5="","",IF($AW192="","",IF($AW192&lt;Search!$O$5,"",1)))</f>
        <v/>
      </c>
      <c r="V192" s="9" t="str">
        <f>IF(Search!$O$6="","",IF($AW192="","",IF($AW192&gt;Search!$O$6,"",1)))</f>
        <v/>
      </c>
      <c r="W192" s="9" t="str">
        <f>IF(Search!$U$4="","",IF($AX192="","",1))</f>
        <v/>
      </c>
      <c r="X192" s="9" t="str">
        <f>IF(Search!$U$5="","",IF(ISNUMBER(SEARCH(Search!$U$5,$AX192))=TRUE,IF(Search!$U$5="N","N",1),""))</f>
        <v/>
      </c>
      <c r="Y192" s="9" t="str">
        <f>IF(Search!$U$6="","",IF($AY192&lt;Search!$U$6,"",1))</f>
        <v/>
      </c>
      <c r="Z192" s="9" t="str">
        <f>IF(Search!$R$4="","",IF(Inventory!$BA192&lt;Search!$R$4,"",1))</f>
        <v/>
      </c>
      <c r="AA192" s="9" t="str">
        <f>IF(Search!$R$5="","",IF($BA192&gt;Search!$R$5,"",1))</f>
        <v/>
      </c>
      <c r="AB192" s="9" t="str">
        <f>IF(Search!$R$6="","",IF($BB192&lt;Search!$R$6,"",1))</f>
        <v/>
      </c>
      <c r="AC192" s="9" t="str">
        <f>IF(Search!$R$7="","",IF($BB192&lt;Search!$R$7,"",1))</f>
        <v/>
      </c>
      <c r="AD192" s="45" t="str">
        <f>IF(COUNTIF($A192:$AC192,"n")&gt;0,"",IF(SUM($A192:$AC192)=COUNTA(Search!$C$4:$C$8,Search!$F$4:$F$8,Search!$I$4:$I$6,Search!$I$8,Search!$L$4:$L$8,Search!$O$4:$O$8,Search!$R$4:$R$7,Search!$U$4:$U$7)-COUNTIF(Search!$C$4:$U$7,"n"),1+LARGE($AD$1:AD191,1),""))</f>
        <v/>
      </c>
      <c r="AE192" s="45" t="str">
        <f t="shared" si="6"/>
        <v/>
      </c>
      <c r="AF192" s="45" t="str">
        <f>IF(AD192="","",COUNTIF($AE$1:$AE191,$AE192)+RANK($AE192,$AE$2:$AE$10540,1))</f>
        <v/>
      </c>
      <c r="AG192" s="45" t="str">
        <f t="shared" si="7"/>
        <v/>
      </c>
      <c r="AH192" s="45" t="str">
        <f>IF($AD192="","",COUNTIF($AG$1:$AG191,$AG192)+RANK($AG192,$AG$1:$AG$10539,0))</f>
        <v/>
      </c>
      <c r="AI192" s="10" t="str">
        <f t="shared" si="8"/>
        <v>1979-80 O-Pee-Chee #319 Pat Boutette TOR    /   $</v>
      </c>
      <c r="AJ192" s="11">
        <v>1979</v>
      </c>
      <c r="AK192" s="17">
        <v>80</v>
      </c>
      <c r="AL192" s="12" t="s">
        <v>53</v>
      </c>
      <c r="AM192" s="10">
        <v>319</v>
      </c>
      <c r="AN192" s="12" t="s">
        <v>103</v>
      </c>
      <c r="AO192" s="9" t="s">
        <v>1904</v>
      </c>
      <c r="AP192" s="9"/>
      <c r="AQ192" s="9"/>
      <c r="AR192" s="14" t="s">
        <v>2131</v>
      </c>
      <c r="AS192" s="9"/>
      <c r="AT192" s="9"/>
      <c r="AU192" s="9"/>
      <c r="AV192" s="13"/>
      <c r="AW192" s="13"/>
      <c r="AX192" s="9"/>
      <c r="AY192" s="9"/>
      <c r="AZ192" s="9"/>
      <c r="BA192" s="33"/>
      <c r="BB192" s="33"/>
      <c r="BC192" s="36"/>
      <c r="BD192" s="12" t="s">
        <v>1771</v>
      </c>
    </row>
    <row r="193" spans="1:56" s="12" customFormat="1" x14ac:dyDescent="0.2">
      <c r="A193" s="9" t="str">
        <f>IF(Search!$C$5="","",IF(COUNTA(Inventory!$AP193)=1,1,""))</f>
        <v/>
      </c>
      <c r="B193" s="9" t="str">
        <f>IF(Search!$C$4="","",IF(ISNUMBER(SEARCH(Search!$C$4,$AR193))=TRUE,1,""))</f>
        <v/>
      </c>
      <c r="C193" s="9" t="str">
        <f>IF(Search!$C$6="x",IF(COUNTA($AQ193)=1,1,"N"),IF(COUNTA($AQ193)=1,"N",""))</f>
        <v/>
      </c>
      <c r="D193" s="9" t="str">
        <f>IF(Search!$O$8="","",IF(ISNUMBER(SEARCH(Search!$O$8,$BD193))=TRUE,1,""))</f>
        <v/>
      </c>
      <c r="E193" s="9" t="str">
        <f>IF(Search!$C$7="","",IF(ISNUMBER(SEARCH(Search!$C$7,$AN193))=TRUE,1,""))</f>
        <v/>
      </c>
      <c r="F193" s="9" t="str">
        <f>IF(Search!$C$8="","",IF(ISNUMBER(SEARCH(Search!$C$8,$AO193))=TRUE,1,""))</f>
        <v/>
      </c>
      <c r="G193" s="9" t="str">
        <f>IF(Search!$F$4="","",IF(Inventory!$AJ193&lt;Search!$F$4,"",1))</f>
        <v/>
      </c>
      <c r="H193" s="9" t="str">
        <f>IF(Search!$F$5="","",IF(Inventory!$AJ193&gt;Search!$F$5,"",1))</f>
        <v/>
      </c>
      <c r="I193" s="9" t="str">
        <f>IF(Search!$F$7="","",IF(Search!$F$8="",IF(ISNUMBER(SEARCH(Search!$F$7,$AL193))=TRUE,1,""),""))</f>
        <v/>
      </c>
      <c r="J193" s="9" t="str">
        <f>IF($AL193=Search!$F$8,1,"")</f>
        <v/>
      </c>
      <c r="K193" s="9" t="str">
        <f>IF(Search!$I$4="","",IF(COUNTA($AS193)=1,IF(Search!$I$4="N","N",1),""))</f>
        <v/>
      </c>
      <c r="L193" s="9" t="str">
        <f>IF(Search!$I$5="","",IF($AS193="RC",1,""))</f>
        <v/>
      </c>
      <c r="M193" s="9" t="str">
        <f>IF(Search!$I$6="","",IF($AS193="RCP",1,""))</f>
        <v/>
      </c>
      <c r="N193" s="9" t="str">
        <f>IF(Search!$I$8="","",IF(COUNTA($AT193)=1,IF(Search!$I$8="N","N",1),""))</f>
        <v/>
      </c>
      <c r="O193" s="9" t="str">
        <f>IF(Search!$L$4="","",IF(COUNTA($AU193)=1,IF(Search!$L$4="N","N",1),""))</f>
        <v/>
      </c>
      <c r="P193" s="9" t="str">
        <f>IF(Search!$L$5="","",IF(ISNUMBER(SEARCH("Jersey",$AU193))=TRUE,IF(Search!$L$5="N","N",1),""))</f>
        <v/>
      </c>
      <c r="Q193" s="9" t="str">
        <f>IF(Search!$L$6="","",IF(ISNUMBER(SEARCH("Patch",$AU193))=TRUE,IF(Search!$L$6="N","N",1),""))</f>
        <v/>
      </c>
      <c r="R193" s="9" t="str">
        <f>IF(Search!$L$7="","",IF(ISNUMBER(SEARCH("Shield",$AU193))=TRUE,IF(Search!$L$7="N","N",1),""))</f>
        <v/>
      </c>
      <c r="S193" s="9" t="str">
        <f>IF(Search!$L$8="","",IF(ISNUMBER(SEARCH("Stick",$AU193))=TRUE,IF(Search!$L$8="N","N",1),""))</f>
        <v/>
      </c>
      <c r="T193" s="9" t="str">
        <f>IF(Search!$O$4="","",IF(COUNTA($AW193)=1,IF(Search!$O$4="N","N",1),""))</f>
        <v/>
      </c>
      <c r="U193" s="9" t="str">
        <f>IF(Search!$O$5="","",IF($AW193="","",IF($AW193&lt;Search!$O$5,"",1)))</f>
        <v/>
      </c>
      <c r="V193" s="9" t="str">
        <f>IF(Search!$O$6="","",IF($AW193="","",IF($AW193&gt;Search!$O$6,"",1)))</f>
        <v/>
      </c>
      <c r="W193" s="9" t="str">
        <f>IF(Search!$U$4="","",IF($AX193="","",1))</f>
        <v/>
      </c>
      <c r="X193" s="9" t="str">
        <f>IF(Search!$U$5="","",IF(ISNUMBER(SEARCH(Search!$U$5,$AX193))=TRUE,IF(Search!$U$5="N","N",1),""))</f>
        <v/>
      </c>
      <c r="Y193" s="9" t="str">
        <f>IF(Search!$U$6="","",IF($AY193&lt;Search!$U$6,"",1))</f>
        <v/>
      </c>
      <c r="Z193" s="9" t="str">
        <f>IF(Search!$R$4="","",IF(Inventory!$BA193&lt;Search!$R$4,"",1))</f>
        <v/>
      </c>
      <c r="AA193" s="9" t="str">
        <f>IF(Search!$R$5="","",IF($BA193&gt;Search!$R$5,"",1))</f>
        <v/>
      </c>
      <c r="AB193" s="9" t="str">
        <f>IF(Search!$R$6="","",IF($BB193&lt;Search!$R$6,"",1))</f>
        <v/>
      </c>
      <c r="AC193" s="9" t="str">
        <f>IF(Search!$R$7="","",IF($BB193&lt;Search!$R$7,"",1))</f>
        <v/>
      </c>
      <c r="AD193" s="45" t="str">
        <f>IF(COUNTIF($A193:$AC193,"n")&gt;0,"",IF(SUM($A193:$AC193)=COUNTA(Search!$C$4:$C$8,Search!$F$4:$F$8,Search!$I$4:$I$6,Search!$I$8,Search!$L$4:$L$8,Search!$O$4:$O$8,Search!$R$4:$R$7,Search!$U$4:$U$7)-COUNTIF(Search!$C$4:$U$7,"n"),1+LARGE($AD$1:AD192,1),""))</f>
        <v/>
      </c>
      <c r="AE193" s="45" t="str">
        <f t="shared" si="6"/>
        <v/>
      </c>
      <c r="AF193" s="45" t="str">
        <f>IF(AD193="","",COUNTIF($AE$1:$AE192,$AE193)+RANK($AE193,$AE$2:$AE$10540,1))</f>
        <v/>
      </c>
      <c r="AG193" s="45" t="str">
        <f t="shared" si="7"/>
        <v/>
      </c>
      <c r="AH193" s="45" t="str">
        <f>IF($AD193="","",COUNTIF($AG$1:$AG192,$AG193)+RANK($AG193,$AG$1:$AG$10539,0))</f>
        <v/>
      </c>
      <c r="AI193" s="10" t="str">
        <f t="shared" si="8"/>
        <v>1979-80 O-Pee-Chee #336 Joel Quenneville TOR    /   $</v>
      </c>
      <c r="AJ193" s="11">
        <v>1979</v>
      </c>
      <c r="AK193" s="17">
        <v>80</v>
      </c>
      <c r="AL193" s="12" t="s">
        <v>53</v>
      </c>
      <c r="AM193" s="10">
        <v>336</v>
      </c>
      <c r="AN193" s="12" t="s">
        <v>120</v>
      </c>
      <c r="AO193" s="9" t="s">
        <v>1904</v>
      </c>
      <c r="AP193" s="9"/>
      <c r="AQ193" s="9"/>
      <c r="AR193" s="14" t="s">
        <v>2131</v>
      </c>
      <c r="AS193" s="9"/>
      <c r="AT193" s="9"/>
      <c r="AU193" s="9"/>
      <c r="AV193" s="13"/>
      <c r="AW193" s="13"/>
      <c r="AX193" s="9"/>
      <c r="AY193" s="9"/>
      <c r="AZ193" s="9"/>
      <c r="BA193" s="33"/>
      <c r="BB193" s="33"/>
      <c r="BC193" s="36"/>
      <c r="BD193" s="12" t="s">
        <v>1771</v>
      </c>
    </row>
    <row r="194" spans="1:56" s="12" customFormat="1" x14ac:dyDescent="0.2">
      <c r="A194" s="9" t="str">
        <f>IF(Search!$C$5="","",IF(COUNTA(Inventory!$AP194)=1,1,""))</f>
        <v/>
      </c>
      <c r="B194" s="9" t="str">
        <f>IF(Search!$C$4="","",IF(ISNUMBER(SEARCH(Search!$C$4,$AR194))=TRUE,1,""))</f>
        <v/>
      </c>
      <c r="C194" s="9" t="str">
        <f>IF(Search!$C$6="x",IF(COUNTA($AQ194)=1,1,"N"),IF(COUNTA($AQ194)=1,"N",""))</f>
        <v/>
      </c>
      <c r="D194" s="9" t="str">
        <f>IF(Search!$O$8="","",IF(ISNUMBER(SEARCH(Search!$O$8,$BD194))=TRUE,1,""))</f>
        <v/>
      </c>
      <c r="E194" s="9" t="str">
        <f>IF(Search!$C$7="","",IF(ISNUMBER(SEARCH(Search!$C$7,$AN194))=TRUE,1,""))</f>
        <v/>
      </c>
      <c r="F194" s="9" t="str">
        <f>IF(Search!$C$8="","",IF(ISNUMBER(SEARCH(Search!$C$8,$AO194))=TRUE,1,""))</f>
        <v/>
      </c>
      <c r="G194" s="9" t="str">
        <f>IF(Search!$F$4="","",IF(Inventory!$AJ194&lt;Search!$F$4,"",1))</f>
        <v/>
      </c>
      <c r="H194" s="9" t="str">
        <f>IF(Search!$F$5="","",IF(Inventory!$AJ194&gt;Search!$F$5,"",1))</f>
        <v/>
      </c>
      <c r="I194" s="9" t="str">
        <f>IF(Search!$F$7="","",IF(Search!$F$8="",IF(ISNUMBER(SEARCH(Search!$F$7,$AL194))=TRUE,1,""),""))</f>
        <v/>
      </c>
      <c r="J194" s="9" t="str">
        <f>IF($AL194=Search!$F$8,1,"")</f>
        <v/>
      </c>
      <c r="K194" s="9" t="str">
        <f>IF(Search!$I$4="","",IF(COUNTA($AS194)=1,IF(Search!$I$4="N","N",1),""))</f>
        <v/>
      </c>
      <c r="L194" s="9" t="str">
        <f>IF(Search!$I$5="","",IF($AS194="RC",1,""))</f>
        <v/>
      </c>
      <c r="M194" s="9" t="str">
        <f>IF(Search!$I$6="","",IF($AS194="RCP",1,""))</f>
        <v/>
      </c>
      <c r="N194" s="9" t="str">
        <f>IF(Search!$I$8="","",IF(COUNTA($AT194)=1,IF(Search!$I$8="N","N",1),""))</f>
        <v/>
      </c>
      <c r="O194" s="9" t="str">
        <f>IF(Search!$L$4="","",IF(COUNTA($AU194)=1,IF(Search!$L$4="N","N",1),""))</f>
        <v/>
      </c>
      <c r="P194" s="9" t="str">
        <f>IF(Search!$L$5="","",IF(ISNUMBER(SEARCH("Jersey",$AU194))=TRUE,IF(Search!$L$5="N","N",1),""))</f>
        <v/>
      </c>
      <c r="Q194" s="9" t="str">
        <f>IF(Search!$L$6="","",IF(ISNUMBER(SEARCH("Patch",$AU194))=TRUE,IF(Search!$L$6="N","N",1),""))</f>
        <v/>
      </c>
      <c r="R194" s="9" t="str">
        <f>IF(Search!$L$7="","",IF(ISNUMBER(SEARCH("Shield",$AU194))=TRUE,IF(Search!$L$7="N","N",1),""))</f>
        <v/>
      </c>
      <c r="S194" s="9" t="str">
        <f>IF(Search!$L$8="","",IF(ISNUMBER(SEARCH("Stick",$AU194))=TRUE,IF(Search!$L$8="N","N",1),""))</f>
        <v/>
      </c>
      <c r="T194" s="9" t="str">
        <f>IF(Search!$O$4="","",IF(COUNTA($AW194)=1,IF(Search!$O$4="N","N",1),""))</f>
        <v/>
      </c>
      <c r="U194" s="9" t="str">
        <f>IF(Search!$O$5="","",IF($AW194="","",IF($AW194&lt;Search!$O$5,"",1)))</f>
        <v/>
      </c>
      <c r="V194" s="9" t="str">
        <f>IF(Search!$O$6="","",IF($AW194="","",IF($AW194&gt;Search!$O$6,"",1)))</f>
        <v/>
      </c>
      <c r="W194" s="9" t="str">
        <f>IF(Search!$U$4="","",IF($AX194="","",1))</f>
        <v/>
      </c>
      <c r="X194" s="9" t="str">
        <f>IF(Search!$U$5="","",IF(ISNUMBER(SEARCH(Search!$U$5,$AX194))=TRUE,IF(Search!$U$5="N","N",1),""))</f>
        <v/>
      </c>
      <c r="Y194" s="9" t="str">
        <f>IF(Search!$U$6="","",IF($AY194&lt;Search!$U$6,"",1))</f>
        <v/>
      </c>
      <c r="Z194" s="9" t="str">
        <f>IF(Search!$R$4="","",IF(Inventory!$BA194&lt;Search!$R$4,"",1))</f>
        <v/>
      </c>
      <c r="AA194" s="9" t="str">
        <f>IF(Search!$R$5="","",IF($BA194&gt;Search!$R$5,"",1))</f>
        <v/>
      </c>
      <c r="AB194" s="9" t="str">
        <f>IF(Search!$R$6="","",IF($BB194&lt;Search!$R$6,"",1))</f>
        <v/>
      </c>
      <c r="AC194" s="9" t="str">
        <f>IF(Search!$R$7="","",IF($BB194&lt;Search!$R$7,"",1))</f>
        <v/>
      </c>
      <c r="AD194" s="45" t="str">
        <f>IF(COUNTIF($A194:$AC194,"n")&gt;0,"",IF(SUM($A194:$AC194)=COUNTA(Search!$C$4:$C$8,Search!$F$4:$F$8,Search!$I$4:$I$6,Search!$I$8,Search!$L$4:$L$8,Search!$O$4:$O$8,Search!$R$4:$R$7,Search!$U$4:$U$7)-COUNTIF(Search!$C$4:$U$7,"n"),1+LARGE($AD$1:AD193,1),""))</f>
        <v/>
      </c>
      <c r="AE194" s="45" t="str">
        <f t="shared" si="6"/>
        <v/>
      </c>
      <c r="AF194" s="45" t="str">
        <f>IF(AD194="","",COUNTIF($AE$1:$AE193,$AE194)+RANK($AE194,$AE$2:$AE$10540,1))</f>
        <v/>
      </c>
      <c r="AG194" s="45" t="str">
        <f t="shared" si="7"/>
        <v/>
      </c>
      <c r="AH194" s="45" t="str">
        <f>IF($AD194="","",COUNTIF($AG$1:$AG193,$AG194)+RANK($AG194,$AG$1:$AG$10539,0))</f>
        <v/>
      </c>
      <c r="AI194" s="10" t="str">
        <f t="shared" si="8"/>
        <v>1979-80 O-Pee-Chee #354 Bruce Boudreau TOR    /   $</v>
      </c>
      <c r="AJ194" s="11">
        <v>1979</v>
      </c>
      <c r="AK194" s="17">
        <v>80</v>
      </c>
      <c r="AL194" s="12" t="s">
        <v>53</v>
      </c>
      <c r="AM194" s="10">
        <v>354</v>
      </c>
      <c r="AN194" s="12" t="s">
        <v>121</v>
      </c>
      <c r="AO194" s="9" t="s">
        <v>1904</v>
      </c>
      <c r="AP194" s="9"/>
      <c r="AQ194" s="9"/>
      <c r="AR194" s="14" t="s">
        <v>2131</v>
      </c>
      <c r="AS194" s="9"/>
      <c r="AT194" s="9"/>
      <c r="AU194" s="9"/>
      <c r="AV194" s="13"/>
      <c r="AW194" s="13"/>
      <c r="AX194" s="9"/>
      <c r="AY194" s="9"/>
      <c r="AZ194" s="9"/>
      <c r="BA194" s="33"/>
      <c r="BB194" s="33"/>
      <c r="BC194" s="36"/>
      <c r="BD194" s="12" t="s">
        <v>1771</v>
      </c>
    </row>
    <row r="195" spans="1:56" s="12" customFormat="1" x14ac:dyDescent="0.2">
      <c r="A195" s="9" t="str">
        <f>IF(Search!$C$5="","",IF(COUNTA(Inventory!$AP195)=1,1,""))</f>
        <v/>
      </c>
      <c r="B195" s="9" t="str">
        <f>IF(Search!$C$4="","",IF(ISNUMBER(SEARCH(Search!$C$4,$AR195))=TRUE,1,""))</f>
        <v/>
      </c>
      <c r="C195" s="9" t="str">
        <f>IF(Search!$C$6="x",IF(COUNTA($AQ195)=1,1,"N"),IF(COUNTA($AQ195)=1,"N",""))</f>
        <v/>
      </c>
      <c r="D195" s="9" t="str">
        <f>IF(Search!$O$8="","",IF(ISNUMBER(SEARCH(Search!$O$8,$BD195))=TRUE,1,""))</f>
        <v/>
      </c>
      <c r="E195" s="9" t="str">
        <f>IF(Search!$C$7="","",IF(ISNUMBER(SEARCH(Search!$C$7,$AN195))=TRUE,1,""))</f>
        <v/>
      </c>
      <c r="F195" s="9" t="str">
        <f>IF(Search!$C$8="","",IF(ISNUMBER(SEARCH(Search!$C$8,$AO195))=TRUE,1,""))</f>
        <v/>
      </c>
      <c r="G195" s="9" t="str">
        <f>IF(Search!$F$4="","",IF(Inventory!$AJ195&lt;Search!$F$4,"",1))</f>
        <v/>
      </c>
      <c r="H195" s="9" t="str">
        <f>IF(Search!$F$5="","",IF(Inventory!$AJ195&gt;Search!$F$5,"",1))</f>
        <v/>
      </c>
      <c r="I195" s="9" t="str">
        <f>IF(Search!$F$7="","",IF(Search!$F$8="",IF(ISNUMBER(SEARCH(Search!$F$7,$AL195))=TRUE,1,""),""))</f>
        <v/>
      </c>
      <c r="J195" s="9" t="str">
        <f>IF($AL195=Search!$F$8,1,"")</f>
        <v/>
      </c>
      <c r="K195" s="9" t="str">
        <f>IF(Search!$I$4="","",IF(COUNTA($AS195)=1,IF(Search!$I$4="N","N",1),""))</f>
        <v/>
      </c>
      <c r="L195" s="9" t="str">
        <f>IF(Search!$I$5="","",IF($AS195="RC",1,""))</f>
        <v/>
      </c>
      <c r="M195" s="9" t="str">
        <f>IF(Search!$I$6="","",IF($AS195="RCP",1,""))</f>
        <v/>
      </c>
      <c r="N195" s="9" t="str">
        <f>IF(Search!$I$8="","",IF(COUNTA($AT195)=1,IF(Search!$I$8="N","N",1),""))</f>
        <v/>
      </c>
      <c r="O195" s="9" t="str">
        <f>IF(Search!$L$4="","",IF(COUNTA($AU195)=1,IF(Search!$L$4="N","N",1),""))</f>
        <v/>
      </c>
      <c r="P195" s="9" t="str">
        <f>IF(Search!$L$5="","",IF(ISNUMBER(SEARCH("Jersey",$AU195))=TRUE,IF(Search!$L$5="N","N",1),""))</f>
        <v/>
      </c>
      <c r="Q195" s="9" t="str">
        <f>IF(Search!$L$6="","",IF(ISNUMBER(SEARCH("Patch",$AU195))=TRUE,IF(Search!$L$6="N","N",1),""))</f>
        <v/>
      </c>
      <c r="R195" s="9" t="str">
        <f>IF(Search!$L$7="","",IF(ISNUMBER(SEARCH("Shield",$AU195))=TRUE,IF(Search!$L$7="N","N",1),""))</f>
        <v/>
      </c>
      <c r="S195" s="9" t="str">
        <f>IF(Search!$L$8="","",IF(ISNUMBER(SEARCH("Stick",$AU195))=TRUE,IF(Search!$L$8="N","N",1),""))</f>
        <v/>
      </c>
      <c r="T195" s="9" t="str">
        <f>IF(Search!$O$4="","",IF(COUNTA($AW195)=1,IF(Search!$O$4="N","N",1),""))</f>
        <v/>
      </c>
      <c r="U195" s="9" t="str">
        <f>IF(Search!$O$5="","",IF($AW195="","",IF($AW195&lt;Search!$O$5,"",1)))</f>
        <v/>
      </c>
      <c r="V195" s="9" t="str">
        <f>IF(Search!$O$6="","",IF($AW195="","",IF($AW195&gt;Search!$O$6,"",1)))</f>
        <v/>
      </c>
      <c r="W195" s="9" t="str">
        <f>IF(Search!$U$4="","",IF($AX195="","",1))</f>
        <v/>
      </c>
      <c r="X195" s="9" t="str">
        <f>IF(Search!$U$5="","",IF(ISNUMBER(SEARCH(Search!$U$5,$AX195))=TRUE,IF(Search!$U$5="N","N",1),""))</f>
        <v/>
      </c>
      <c r="Y195" s="9" t="str">
        <f>IF(Search!$U$6="","",IF($AY195&lt;Search!$U$6,"",1))</f>
        <v/>
      </c>
      <c r="Z195" s="9" t="str">
        <f>IF(Search!$R$4="","",IF(Inventory!$BA195&lt;Search!$R$4,"",1))</f>
        <v/>
      </c>
      <c r="AA195" s="9" t="str">
        <f>IF(Search!$R$5="","",IF($BA195&gt;Search!$R$5,"",1))</f>
        <v/>
      </c>
      <c r="AB195" s="9" t="str">
        <f>IF(Search!$R$6="","",IF($BB195&lt;Search!$R$6,"",1))</f>
        <v/>
      </c>
      <c r="AC195" s="9" t="str">
        <f>IF(Search!$R$7="","",IF($BB195&lt;Search!$R$7,"",1))</f>
        <v/>
      </c>
      <c r="AD195" s="45" t="str">
        <f>IF(COUNTIF($A195:$AC195,"n")&gt;0,"",IF(SUM($A195:$AC195)=COUNTA(Search!$C$4:$C$8,Search!$F$4:$F$8,Search!$I$4:$I$6,Search!$I$8,Search!$L$4:$L$8,Search!$O$4:$O$8,Search!$R$4:$R$7,Search!$U$4:$U$7)-COUNTIF(Search!$C$4:$U$7,"n"),1+LARGE($AD$1:AD194,1),""))</f>
        <v/>
      </c>
      <c r="AE195" s="45" t="str">
        <f t="shared" ref="AE195:AE258" si="11">IF(AD195="","",COUNTIF($AN$2:$AN$10540,"&lt;="&amp;AN195))</f>
        <v/>
      </c>
      <c r="AF195" s="45" t="str">
        <f>IF(AD195="","",COUNTIF($AE$1:$AE194,$AE195)+RANK($AE195,$AE$2:$AE$10540,1))</f>
        <v/>
      </c>
      <c r="AG195" s="45" t="str">
        <f t="shared" ref="AG195:AG258" si="12">IF($AD195="","",COUNTIF($BA$2:$BA$10540,"&lt;="&amp;$BA195))</f>
        <v/>
      </c>
      <c r="AH195" s="45" t="str">
        <f>IF($AD195="","",COUNTIF($AG$1:$AG194,$AG195)+RANK($AG195,$AG$1:$AG$10539,0))</f>
        <v/>
      </c>
      <c r="AI195" s="10" t="str">
        <f t="shared" ref="AI195:AI258" si="13">CONCATENATE(AJ195,"-",AK195," ",AL195," #",AM195," ",AN195," ",AO195," ",AS195," ",AT195," ",AU195," ",AV195,"/",AW195," ",AX195," ",AY195,AZ195," $",BA195)</f>
        <v>1979-80 O-Pee-Chee #373 Ron Ellis TOR    /   $</v>
      </c>
      <c r="AJ195" s="11">
        <v>1979</v>
      </c>
      <c r="AK195" s="17">
        <v>80</v>
      </c>
      <c r="AL195" s="12" t="s">
        <v>53</v>
      </c>
      <c r="AM195" s="10">
        <v>373</v>
      </c>
      <c r="AN195" s="12" t="s">
        <v>67</v>
      </c>
      <c r="AO195" s="9" t="s">
        <v>1904</v>
      </c>
      <c r="AP195" s="9"/>
      <c r="AQ195" s="9"/>
      <c r="AR195" s="14" t="s">
        <v>2131</v>
      </c>
      <c r="AS195" s="9"/>
      <c r="AT195" s="9"/>
      <c r="AU195" s="9"/>
      <c r="AV195" s="13"/>
      <c r="AW195" s="13"/>
      <c r="AX195" s="9"/>
      <c r="AY195" s="9"/>
      <c r="AZ195" s="9"/>
      <c r="BA195" s="33"/>
      <c r="BB195" s="33"/>
      <c r="BC195" s="36"/>
      <c r="BD195" s="12" t="s">
        <v>1771</v>
      </c>
    </row>
    <row r="196" spans="1:56" s="12" customFormat="1" x14ac:dyDescent="0.2">
      <c r="A196" s="9" t="str">
        <f>IF(Search!$C$5="","",IF(COUNTA(Inventory!$AP196)=1,1,""))</f>
        <v/>
      </c>
      <c r="B196" s="9" t="str">
        <f>IF(Search!$C$4="","",IF(ISNUMBER(SEARCH(Search!$C$4,$AR196))=TRUE,1,""))</f>
        <v/>
      </c>
      <c r="C196" s="9" t="str">
        <f>IF(Search!$C$6="x",IF(COUNTA($AQ196)=1,1,"N"),IF(COUNTA($AQ196)=1,"N",""))</f>
        <v/>
      </c>
      <c r="D196" s="9" t="str">
        <f>IF(Search!$O$8="","",IF(ISNUMBER(SEARCH(Search!$O$8,$BD196))=TRUE,1,""))</f>
        <v/>
      </c>
      <c r="E196" s="9" t="str">
        <f>IF(Search!$C$7="","",IF(ISNUMBER(SEARCH(Search!$C$7,$AN196))=TRUE,1,""))</f>
        <v/>
      </c>
      <c r="F196" s="9" t="str">
        <f>IF(Search!$C$8="","",IF(ISNUMBER(SEARCH(Search!$C$8,$AO196))=TRUE,1,""))</f>
        <v/>
      </c>
      <c r="G196" s="9" t="str">
        <f>IF(Search!$F$4="","",IF(Inventory!$AJ196&lt;Search!$F$4,"",1))</f>
        <v/>
      </c>
      <c r="H196" s="9" t="str">
        <f>IF(Search!$F$5="","",IF(Inventory!$AJ196&gt;Search!$F$5,"",1))</f>
        <v/>
      </c>
      <c r="I196" s="9" t="str">
        <f>IF(Search!$F$7="","",IF(Search!$F$8="",IF(ISNUMBER(SEARCH(Search!$F$7,$AL196))=TRUE,1,""),""))</f>
        <v/>
      </c>
      <c r="J196" s="9" t="str">
        <f>IF($AL196=Search!$F$8,1,"")</f>
        <v/>
      </c>
      <c r="K196" s="9" t="str">
        <f>IF(Search!$I$4="","",IF(COUNTA($AS196)=1,IF(Search!$I$4="N","N",1),""))</f>
        <v/>
      </c>
      <c r="L196" s="9" t="str">
        <f>IF(Search!$I$5="","",IF($AS196="RC",1,""))</f>
        <v/>
      </c>
      <c r="M196" s="9" t="str">
        <f>IF(Search!$I$6="","",IF($AS196="RCP",1,""))</f>
        <v/>
      </c>
      <c r="N196" s="9" t="str">
        <f>IF(Search!$I$8="","",IF(COUNTA($AT196)=1,IF(Search!$I$8="N","N",1),""))</f>
        <v/>
      </c>
      <c r="O196" s="9" t="str">
        <f>IF(Search!$L$4="","",IF(COUNTA($AU196)=1,IF(Search!$L$4="N","N",1),""))</f>
        <v/>
      </c>
      <c r="P196" s="9" t="str">
        <f>IF(Search!$L$5="","",IF(ISNUMBER(SEARCH("Jersey",$AU196))=TRUE,IF(Search!$L$5="N","N",1),""))</f>
        <v/>
      </c>
      <c r="Q196" s="9" t="str">
        <f>IF(Search!$L$6="","",IF(ISNUMBER(SEARCH("Patch",$AU196))=TRUE,IF(Search!$L$6="N","N",1),""))</f>
        <v/>
      </c>
      <c r="R196" s="9" t="str">
        <f>IF(Search!$L$7="","",IF(ISNUMBER(SEARCH("Shield",$AU196))=TRUE,IF(Search!$L$7="N","N",1),""))</f>
        <v/>
      </c>
      <c r="S196" s="9" t="str">
        <f>IF(Search!$L$8="","",IF(ISNUMBER(SEARCH("Stick",$AU196))=TRUE,IF(Search!$L$8="N","N",1),""))</f>
        <v/>
      </c>
      <c r="T196" s="9" t="str">
        <f>IF(Search!$O$4="","",IF(COUNTA($AW196)=1,IF(Search!$O$4="N","N",1),""))</f>
        <v/>
      </c>
      <c r="U196" s="9" t="str">
        <f>IF(Search!$O$5="","",IF($AW196="","",IF($AW196&lt;Search!$O$5,"",1)))</f>
        <v/>
      </c>
      <c r="V196" s="9" t="str">
        <f>IF(Search!$O$6="","",IF($AW196="","",IF($AW196&gt;Search!$O$6,"",1)))</f>
        <v/>
      </c>
      <c r="W196" s="9" t="str">
        <f>IF(Search!$U$4="","",IF($AX196="","",1))</f>
        <v/>
      </c>
      <c r="X196" s="9" t="str">
        <f>IF(Search!$U$5="","",IF(ISNUMBER(SEARCH(Search!$U$5,$AX196))=TRUE,IF(Search!$U$5="N","N",1),""))</f>
        <v/>
      </c>
      <c r="Y196" s="9" t="str">
        <f>IF(Search!$U$6="","",IF($AY196&lt;Search!$U$6,"",1))</f>
        <v/>
      </c>
      <c r="Z196" s="9" t="str">
        <f>IF(Search!$R$4="","",IF(Inventory!$BA196&lt;Search!$R$4,"",1))</f>
        <v/>
      </c>
      <c r="AA196" s="9" t="str">
        <f>IF(Search!$R$5="","",IF($BA196&gt;Search!$R$5,"",1))</f>
        <v/>
      </c>
      <c r="AB196" s="9" t="str">
        <f>IF(Search!$R$6="","",IF($BB196&lt;Search!$R$6,"",1))</f>
        <v/>
      </c>
      <c r="AC196" s="9" t="str">
        <f>IF(Search!$R$7="","",IF($BB196&lt;Search!$R$7,"",1))</f>
        <v/>
      </c>
      <c r="AD196" s="45" t="str">
        <f>IF(COUNTIF($A196:$AC196,"n")&gt;0,"",IF(SUM($A196:$AC196)=COUNTA(Search!$C$4:$C$8,Search!$F$4:$F$8,Search!$I$4:$I$6,Search!$I$8,Search!$L$4:$L$8,Search!$O$4:$O$8,Search!$R$4:$R$7,Search!$U$4:$U$7)-COUNTIF(Search!$C$4:$U$7,"n"),1+LARGE($AD$1:AD195,1),""))</f>
        <v/>
      </c>
      <c r="AE196" s="45" t="str">
        <f t="shared" si="11"/>
        <v/>
      </c>
      <c r="AF196" s="45" t="str">
        <f>IF(AD196="","",COUNTIF($AE$1:$AE195,$AE196)+RANK($AE196,$AE$2:$AE$10540,1))</f>
        <v/>
      </c>
      <c r="AG196" s="45" t="str">
        <f t="shared" si="12"/>
        <v/>
      </c>
      <c r="AH196" s="45" t="str">
        <f>IF($AD196="","",COUNTIF($AG$1:$AG195,$AG196)+RANK($AG196,$AG$1:$AG$10539,0))</f>
        <v/>
      </c>
      <c r="AI196" s="10" t="str">
        <f t="shared" si="13"/>
        <v>1979-80 O-Pee-Chee #393 Jerry Butler TOR    /   $</v>
      </c>
      <c r="AJ196" s="11">
        <v>1979</v>
      </c>
      <c r="AK196" s="17">
        <v>80</v>
      </c>
      <c r="AL196" s="12" t="s">
        <v>53</v>
      </c>
      <c r="AM196" s="10">
        <v>393</v>
      </c>
      <c r="AN196" s="12" t="s">
        <v>107</v>
      </c>
      <c r="AO196" s="9" t="s">
        <v>1904</v>
      </c>
      <c r="AP196" s="9"/>
      <c r="AQ196" s="9"/>
      <c r="AR196" s="14" t="s">
        <v>2131</v>
      </c>
      <c r="AS196" s="9"/>
      <c r="AT196" s="9"/>
      <c r="AU196" s="9"/>
      <c r="AV196" s="13"/>
      <c r="AW196" s="13"/>
      <c r="AX196" s="9"/>
      <c r="AY196" s="9"/>
      <c r="AZ196" s="9"/>
      <c r="BA196" s="33"/>
      <c r="BB196" s="33"/>
      <c r="BC196" s="36"/>
      <c r="BD196" s="12" t="s">
        <v>1771</v>
      </c>
    </row>
    <row r="197" spans="1:56" s="12" customFormat="1" x14ac:dyDescent="0.2">
      <c r="A197" s="9" t="str">
        <f>IF(Search!$C$5="","",IF(COUNTA(Inventory!$AP197)=1,1,""))</f>
        <v/>
      </c>
      <c r="B197" s="9" t="str">
        <f>IF(Search!$C$4="","",IF(ISNUMBER(SEARCH(Search!$C$4,$AR197))=TRUE,1,""))</f>
        <v/>
      </c>
      <c r="C197" s="9" t="str">
        <f>IF(Search!$C$6="x",IF(COUNTA($AQ197)=1,1,"N"),IF(COUNTA($AQ197)=1,"N",""))</f>
        <v/>
      </c>
      <c r="D197" s="9" t="str">
        <f>IF(Search!$O$8="","",IF(ISNUMBER(SEARCH(Search!$O$8,$BD197))=TRUE,1,""))</f>
        <v/>
      </c>
      <c r="E197" s="9" t="str">
        <f>IF(Search!$C$7="","",IF(ISNUMBER(SEARCH(Search!$C$7,$AN197))=TRUE,1,""))</f>
        <v/>
      </c>
      <c r="F197" s="9" t="str">
        <f>IF(Search!$C$8="","",IF(ISNUMBER(SEARCH(Search!$C$8,$AO197))=TRUE,1,""))</f>
        <v/>
      </c>
      <c r="G197" s="9" t="str">
        <f>IF(Search!$F$4="","",IF(Inventory!$AJ197&lt;Search!$F$4,"",1))</f>
        <v/>
      </c>
      <c r="H197" s="9" t="str">
        <f>IF(Search!$F$5="","",IF(Inventory!$AJ197&gt;Search!$F$5,"",1))</f>
        <v/>
      </c>
      <c r="I197" s="9" t="str">
        <f>IF(Search!$F$7="","",IF(Search!$F$8="",IF(ISNUMBER(SEARCH(Search!$F$7,$AL197))=TRUE,1,""),""))</f>
        <v/>
      </c>
      <c r="J197" s="9" t="str">
        <f>IF($AL197=Search!$F$8,1,"")</f>
        <v/>
      </c>
      <c r="K197" s="9" t="str">
        <f>IF(Search!$I$4="","",IF(COUNTA($AS197)=1,IF(Search!$I$4="N","N",1),""))</f>
        <v/>
      </c>
      <c r="L197" s="9" t="str">
        <f>IF(Search!$I$5="","",IF($AS197="RC",1,""))</f>
        <v/>
      </c>
      <c r="M197" s="9" t="str">
        <f>IF(Search!$I$6="","",IF($AS197="RCP",1,""))</f>
        <v/>
      </c>
      <c r="N197" s="9" t="str">
        <f>IF(Search!$I$8="","",IF(COUNTA($AT197)=1,IF(Search!$I$8="N","N",1),""))</f>
        <v/>
      </c>
      <c r="O197" s="9" t="str">
        <f>IF(Search!$L$4="","",IF(COUNTA($AU197)=1,IF(Search!$L$4="N","N",1),""))</f>
        <v/>
      </c>
      <c r="P197" s="9" t="str">
        <f>IF(Search!$L$5="","",IF(ISNUMBER(SEARCH("Jersey",$AU197))=TRUE,IF(Search!$L$5="N","N",1),""))</f>
        <v/>
      </c>
      <c r="Q197" s="9" t="str">
        <f>IF(Search!$L$6="","",IF(ISNUMBER(SEARCH("Patch",$AU197))=TRUE,IF(Search!$L$6="N","N",1),""))</f>
        <v/>
      </c>
      <c r="R197" s="9" t="str">
        <f>IF(Search!$L$7="","",IF(ISNUMBER(SEARCH("Shield",$AU197))=TRUE,IF(Search!$L$7="N","N",1),""))</f>
        <v/>
      </c>
      <c r="S197" s="9" t="str">
        <f>IF(Search!$L$8="","",IF(ISNUMBER(SEARCH("Stick",$AU197))=TRUE,IF(Search!$L$8="N","N",1),""))</f>
        <v/>
      </c>
      <c r="T197" s="9" t="str">
        <f>IF(Search!$O$4="","",IF(COUNTA($AW197)=1,IF(Search!$O$4="N","N",1),""))</f>
        <v/>
      </c>
      <c r="U197" s="9" t="str">
        <f>IF(Search!$O$5="","",IF($AW197="","",IF($AW197&lt;Search!$O$5,"",1)))</f>
        <v/>
      </c>
      <c r="V197" s="9" t="str">
        <f>IF(Search!$O$6="","",IF($AW197="","",IF($AW197&gt;Search!$O$6,"",1)))</f>
        <v/>
      </c>
      <c r="W197" s="9" t="str">
        <f>IF(Search!$U$4="","",IF($AX197="","",1))</f>
        <v/>
      </c>
      <c r="X197" s="9" t="str">
        <f>IF(Search!$U$5="","",IF(ISNUMBER(SEARCH(Search!$U$5,$AX197))=TRUE,IF(Search!$U$5="N","N",1),""))</f>
        <v/>
      </c>
      <c r="Y197" s="9" t="str">
        <f>IF(Search!$U$6="","",IF($AY197&lt;Search!$U$6,"",1))</f>
        <v/>
      </c>
      <c r="Z197" s="9" t="str">
        <f>IF(Search!$R$4="","",IF(Inventory!$BA197&lt;Search!$R$4,"",1))</f>
        <v/>
      </c>
      <c r="AA197" s="9" t="str">
        <f>IF(Search!$R$5="","",IF($BA197&gt;Search!$R$5,"",1))</f>
        <v/>
      </c>
      <c r="AB197" s="9" t="str">
        <f>IF(Search!$R$6="","",IF($BB197&lt;Search!$R$6,"",1))</f>
        <v/>
      </c>
      <c r="AC197" s="9" t="str">
        <f>IF(Search!$R$7="","",IF($BB197&lt;Search!$R$7,"",1))</f>
        <v/>
      </c>
      <c r="AD197" s="45" t="str">
        <f>IF(COUNTIF($A197:$AC197,"n")&gt;0,"",IF(SUM($A197:$AC197)=COUNTA(Search!$C$4:$C$8,Search!$F$4:$F$8,Search!$I$4:$I$6,Search!$I$8,Search!$L$4:$L$8,Search!$O$4:$O$8,Search!$R$4:$R$7,Search!$U$4:$U$7)-COUNTIF(Search!$C$4:$U$7,"n"),1+LARGE($AD$1:AD196,1),""))</f>
        <v/>
      </c>
      <c r="AE197" s="45" t="str">
        <f t="shared" si="11"/>
        <v/>
      </c>
      <c r="AF197" s="45" t="str">
        <f>IF(AD197="","",COUNTIF($AE$1:$AE196,$AE197)+RANK($AE197,$AE$2:$AE$10540,1))</f>
        <v/>
      </c>
      <c r="AG197" s="45" t="str">
        <f t="shared" si="12"/>
        <v/>
      </c>
      <c r="AH197" s="45" t="str">
        <f>IF($AD197="","",COUNTIF($AG$1:$AG196,$AG197)+RANK($AG197,$AG$1:$AG$10539,0))</f>
        <v/>
      </c>
      <c r="AI197" s="10" t="str">
        <f t="shared" si="13"/>
        <v>1980-81 O-Pee-Chee #11 Bill Derlago TOR    /   $</v>
      </c>
      <c r="AJ197" s="11">
        <v>1980</v>
      </c>
      <c r="AK197" s="17">
        <v>81</v>
      </c>
      <c r="AL197" s="12" t="s">
        <v>53</v>
      </c>
      <c r="AM197" s="10">
        <v>11</v>
      </c>
      <c r="AN197" s="12" t="s">
        <v>122</v>
      </c>
      <c r="AO197" s="9" t="s">
        <v>1904</v>
      </c>
      <c r="AP197" s="9"/>
      <c r="AQ197" s="9"/>
      <c r="AR197" s="14" t="s">
        <v>2131</v>
      </c>
      <c r="AS197" s="9"/>
      <c r="AT197" s="9"/>
      <c r="AU197" s="9"/>
      <c r="AV197" s="13"/>
      <c r="AW197" s="13"/>
      <c r="AX197" s="9"/>
      <c r="AY197" s="9"/>
      <c r="AZ197" s="9"/>
      <c r="BA197" s="33"/>
      <c r="BB197" s="33"/>
      <c r="BC197" s="36"/>
      <c r="BD197" s="12" t="s">
        <v>1771</v>
      </c>
    </row>
    <row r="198" spans="1:56" s="12" customFormat="1" x14ac:dyDescent="0.2">
      <c r="A198" s="9" t="str">
        <f>IF(Search!$C$5="","",IF(COUNTA(Inventory!$AP198)=1,1,""))</f>
        <v/>
      </c>
      <c r="B198" s="9" t="str">
        <f>IF(Search!$C$4="","",IF(ISNUMBER(SEARCH(Search!$C$4,$AR198))=TRUE,1,""))</f>
        <v/>
      </c>
      <c r="C198" s="9" t="str">
        <f>IF(Search!$C$6="x",IF(COUNTA($AQ198)=1,1,"N"),IF(COUNTA($AQ198)=1,"N",""))</f>
        <v/>
      </c>
      <c r="D198" s="9" t="str">
        <f>IF(Search!$O$8="","",IF(ISNUMBER(SEARCH(Search!$O$8,$BD198))=TRUE,1,""))</f>
        <v/>
      </c>
      <c r="E198" s="9" t="str">
        <f>IF(Search!$C$7="","",IF(ISNUMBER(SEARCH(Search!$C$7,$AN198))=TRUE,1,""))</f>
        <v/>
      </c>
      <c r="F198" s="9" t="str">
        <f>IF(Search!$C$8="","",IF(ISNUMBER(SEARCH(Search!$C$8,$AO198))=TRUE,1,""))</f>
        <v/>
      </c>
      <c r="G198" s="9" t="str">
        <f>IF(Search!$F$4="","",IF(Inventory!$AJ198&lt;Search!$F$4,"",1))</f>
        <v/>
      </c>
      <c r="H198" s="9" t="str">
        <f>IF(Search!$F$5="","",IF(Inventory!$AJ198&gt;Search!$F$5,"",1))</f>
        <v/>
      </c>
      <c r="I198" s="9" t="str">
        <f>IF(Search!$F$7="","",IF(Search!$F$8="",IF(ISNUMBER(SEARCH(Search!$F$7,$AL198))=TRUE,1,""),""))</f>
        <v/>
      </c>
      <c r="J198" s="9" t="str">
        <f>IF($AL198=Search!$F$8,1,"")</f>
        <v/>
      </c>
      <c r="K198" s="9" t="str">
        <f>IF(Search!$I$4="","",IF(COUNTA($AS198)=1,IF(Search!$I$4="N","N",1),""))</f>
        <v/>
      </c>
      <c r="L198" s="9" t="str">
        <f>IF(Search!$I$5="","",IF($AS198="RC",1,""))</f>
        <v/>
      </c>
      <c r="M198" s="9" t="str">
        <f>IF(Search!$I$6="","",IF($AS198="RCP",1,""))</f>
        <v/>
      </c>
      <c r="N198" s="9" t="str">
        <f>IF(Search!$I$8="","",IF(COUNTA($AT198)=1,IF(Search!$I$8="N","N",1),""))</f>
        <v/>
      </c>
      <c r="O198" s="9" t="str">
        <f>IF(Search!$L$4="","",IF(COUNTA($AU198)=1,IF(Search!$L$4="N","N",1),""))</f>
        <v/>
      </c>
      <c r="P198" s="9" t="str">
        <f>IF(Search!$L$5="","",IF(ISNUMBER(SEARCH("Jersey",$AU198))=TRUE,IF(Search!$L$5="N","N",1),""))</f>
        <v/>
      </c>
      <c r="Q198" s="9" t="str">
        <f>IF(Search!$L$6="","",IF(ISNUMBER(SEARCH("Patch",$AU198))=TRUE,IF(Search!$L$6="N","N",1),""))</f>
        <v/>
      </c>
      <c r="R198" s="9" t="str">
        <f>IF(Search!$L$7="","",IF(ISNUMBER(SEARCH("Shield",$AU198))=TRUE,IF(Search!$L$7="N","N",1),""))</f>
        <v/>
      </c>
      <c r="S198" s="9" t="str">
        <f>IF(Search!$L$8="","",IF(ISNUMBER(SEARCH("Stick",$AU198))=TRUE,IF(Search!$L$8="N","N",1),""))</f>
        <v/>
      </c>
      <c r="T198" s="9" t="str">
        <f>IF(Search!$O$4="","",IF(COUNTA($AW198)=1,IF(Search!$O$4="N","N",1),""))</f>
        <v/>
      </c>
      <c r="U198" s="9" t="str">
        <f>IF(Search!$O$5="","",IF($AW198="","",IF($AW198&lt;Search!$O$5,"",1)))</f>
        <v/>
      </c>
      <c r="V198" s="9" t="str">
        <f>IF(Search!$O$6="","",IF($AW198="","",IF($AW198&gt;Search!$O$6,"",1)))</f>
        <v/>
      </c>
      <c r="W198" s="9" t="str">
        <f>IF(Search!$U$4="","",IF($AX198="","",1))</f>
        <v/>
      </c>
      <c r="X198" s="9" t="str">
        <f>IF(Search!$U$5="","",IF(ISNUMBER(SEARCH(Search!$U$5,$AX198))=TRUE,IF(Search!$U$5="N","N",1),""))</f>
        <v/>
      </c>
      <c r="Y198" s="9" t="str">
        <f>IF(Search!$U$6="","",IF($AY198&lt;Search!$U$6,"",1))</f>
        <v/>
      </c>
      <c r="Z198" s="9" t="str">
        <f>IF(Search!$R$4="","",IF(Inventory!$BA198&lt;Search!$R$4,"",1))</f>
        <v/>
      </c>
      <c r="AA198" s="9" t="str">
        <f>IF(Search!$R$5="","",IF($BA198&gt;Search!$R$5,"",1))</f>
        <v/>
      </c>
      <c r="AB198" s="9" t="str">
        <f>IF(Search!$R$6="","",IF($BB198&lt;Search!$R$6,"",1))</f>
        <v/>
      </c>
      <c r="AC198" s="9" t="str">
        <f>IF(Search!$R$7="","",IF($BB198&lt;Search!$R$7,"",1))</f>
        <v/>
      </c>
      <c r="AD198" s="45" t="str">
        <f>IF(COUNTIF($A198:$AC198,"n")&gt;0,"",IF(SUM($A198:$AC198)=COUNTA(Search!$C$4:$C$8,Search!$F$4:$F$8,Search!$I$4:$I$6,Search!$I$8,Search!$L$4:$L$8,Search!$O$4:$O$8,Search!$R$4:$R$7,Search!$U$4:$U$7)-COUNTIF(Search!$C$4:$U$7,"n"),1+LARGE($AD$1:AD197,1),""))</f>
        <v/>
      </c>
      <c r="AE198" s="45" t="str">
        <f t="shared" si="11"/>
        <v/>
      </c>
      <c r="AF198" s="45" t="str">
        <f>IF(AD198="","",COUNTIF($AE$1:$AE197,$AE198)+RANK($AE198,$AE$2:$AE$10540,1))</f>
        <v/>
      </c>
      <c r="AG198" s="45" t="str">
        <f t="shared" si="12"/>
        <v/>
      </c>
      <c r="AH198" s="45" t="str">
        <f>IF($AD198="","",COUNTIF($AG$1:$AG197,$AG198)+RANK($AG198,$AG$1:$AG$10539,0))</f>
        <v/>
      </c>
      <c r="AI198" s="10" t="str">
        <f t="shared" si="13"/>
        <v>1980-81 O-Pee-Chee #118 Dan Maloney TOR    /   $</v>
      </c>
      <c r="AJ198" s="11">
        <v>1980</v>
      </c>
      <c r="AK198" s="17">
        <v>81</v>
      </c>
      <c r="AL198" s="12" t="s">
        <v>53</v>
      </c>
      <c r="AM198" s="10">
        <v>118</v>
      </c>
      <c r="AN198" s="12" t="s">
        <v>111</v>
      </c>
      <c r="AO198" s="9" t="s">
        <v>1904</v>
      </c>
      <c r="AP198" s="9"/>
      <c r="AQ198" s="9"/>
      <c r="AR198" s="14" t="s">
        <v>2131</v>
      </c>
      <c r="AS198" s="9"/>
      <c r="AT198" s="9"/>
      <c r="AU198" s="9"/>
      <c r="AV198" s="13"/>
      <c r="AW198" s="13"/>
      <c r="AX198" s="9"/>
      <c r="AY198" s="9"/>
      <c r="AZ198" s="9"/>
      <c r="BA198" s="33"/>
      <c r="BB198" s="33"/>
      <c r="BC198" s="36"/>
      <c r="BD198" s="12" t="s">
        <v>1771</v>
      </c>
    </row>
    <row r="199" spans="1:56" s="12" customFormat="1" x14ac:dyDescent="0.2">
      <c r="A199" s="9" t="str">
        <f>IF(Search!$C$5="","",IF(COUNTA(Inventory!$AP199)=1,1,""))</f>
        <v/>
      </c>
      <c r="B199" s="9" t="str">
        <f>IF(Search!$C$4="","",IF(ISNUMBER(SEARCH(Search!$C$4,$AR199))=TRUE,1,""))</f>
        <v/>
      </c>
      <c r="C199" s="9" t="str">
        <f>IF(Search!$C$6="x",IF(COUNTA($AQ199)=1,1,"N"),IF(COUNTA($AQ199)=1,"N",""))</f>
        <v/>
      </c>
      <c r="D199" s="9" t="str">
        <f>IF(Search!$O$8="","",IF(ISNUMBER(SEARCH(Search!$O$8,$BD199))=TRUE,1,""))</f>
        <v/>
      </c>
      <c r="E199" s="9" t="str">
        <f>IF(Search!$C$7="","",IF(ISNUMBER(SEARCH(Search!$C$7,$AN199))=TRUE,1,""))</f>
        <v/>
      </c>
      <c r="F199" s="9" t="str">
        <f>IF(Search!$C$8="","",IF(ISNUMBER(SEARCH(Search!$C$8,$AO199))=TRUE,1,""))</f>
        <v/>
      </c>
      <c r="G199" s="9" t="str">
        <f>IF(Search!$F$4="","",IF(Inventory!$AJ199&lt;Search!$F$4,"",1))</f>
        <v/>
      </c>
      <c r="H199" s="9" t="str">
        <f>IF(Search!$F$5="","",IF(Inventory!$AJ199&gt;Search!$F$5,"",1))</f>
        <v/>
      </c>
      <c r="I199" s="9" t="str">
        <f>IF(Search!$F$7="","",IF(Search!$F$8="",IF(ISNUMBER(SEARCH(Search!$F$7,$AL199))=TRUE,1,""),""))</f>
        <v/>
      </c>
      <c r="J199" s="9" t="str">
        <f>IF($AL199=Search!$F$8,1,"")</f>
        <v/>
      </c>
      <c r="K199" s="9" t="str">
        <f>IF(Search!$I$4="","",IF(COUNTA($AS199)=1,IF(Search!$I$4="N","N",1),""))</f>
        <v/>
      </c>
      <c r="L199" s="9" t="str">
        <f>IF(Search!$I$5="","",IF($AS199="RC",1,""))</f>
        <v/>
      </c>
      <c r="M199" s="9" t="str">
        <f>IF(Search!$I$6="","",IF($AS199="RCP",1,""))</f>
        <v/>
      </c>
      <c r="N199" s="9" t="str">
        <f>IF(Search!$I$8="","",IF(COUNTA($AT199)=1,IF(Search!$I$8="N","N",1),""))</f>
        <v/>
      </c>
      <c r="O199" s="9" t="str">
        <f>IF(Search!$L$4="","",IF(COUNTA($AU199)=1,IF(Search!$L$4="N","N",1),""))</f>
        <v/>
      </c>
      <c r="P199" s="9" t="str">
        <f>IF(Search!$L$5="","",IF(ISNUMBER(SEARCH("Jersey",$AU199))=TRUE,IF(Search!$L$5="N","N",1),""))</f>
        <v/>
      </c>
      <c r="Q199" s="9" t="str">
        <f>IF(Search!$L$6="","",IF(ISNUMBER(SEARCH("Patch",$AU199))=TRUE,IF(Search!$L$6="N","N",1),""))</f>
        <v/>
      </c>
      <c r="R199" s="9" t="str">
        <f>IF(Search!$L$7="","",IF(ISNUMBER(SEARCH("Shield",$AU199))=TRUE,IF(Search!$L$7="N","N",1),""))</f>
        <v/>
      </c>
      <c r="S199" s="9" t="str">
        <f>IF(Search!$L$8="","",IF(ISNUMBER(SEARCH("Stick",$AU199))=TRUE,IF(Search!$L$8="N","N",1),""))</f>
        <v/>
      </c>
      <c r="T199" s="9" t="str">
        <f>IF(Search!$O$4="","",IF(COUNTA($AW199)=1,IF(Search!$O$4="N","N",1),""))</f>
        <v/>
      </c>
      <c r="U199" s="9" t="str">
        <f>IF(Search!$O$5="","",IF($AW199="","",IF($AW199&lt;Search!$O$5,"",1)))</f>
        <v/>
      </c>
      <c r="V199" s="9" t="str">
        <f>IF(Search!$O$6="","",IF($AW199="","",IF($AW199&gt;Search!$O$6,"",1)))</f>
        <v/>
      </c>
      <c r="W199" s="9" t="str">
        <f>IF(Search!$U$4="","",IF($AX199="","",1))</f>
        <v/>
      </c>
      <c r="X199" s="9" t="str">
        <f>IF(Search!$U$5="","",IF(ISNUMBER(SEARCH(Search!$U$5,$AX199))=TRUE,IF(Search!$U$5="N","N",1),""))</f>
        <v/>
      </c>
      <c r="Y199" s="9" t="str">
        <f>IF(Search!$U$6="","",IF($AY199&lt;Search!$U$6,"",1))</f>
        <v/>
      </c>
      <c r="Z199" s="9" t="str">
        <f>IF(Search!$R$4="","",IF(Inventory!$BA199&lt;Search!$R$4,"",1))</f>
        <v/>
      </c>
      <c r="AA199" s="9" t="str">
        <f>IF(Search!$R$5="","",IF($BA199&gt;Search!$R$5,"",1))</f>
        <v/>
      </c>
      <c r="AB199" s="9" t="str">
        <f>IF(Search!$R$6="","",IF($BB199&lt;Search!$R$6,"",1))</f>
        <v/>
      </c>
      <c r="AC199" s="9" t="str">
        <f>IF(Search!$R$7="","",IF($BB199&lt;Search!$R$7,"",1))</f>
        <v/>
      </c>
      <c r="AD199" s="45" t="str">
        <f>IF(COUNTIF($A199:$AC199,"n")&gt;0,"",IF(SUM($A199:$AC199)=COUNTA(Search!$C$4:$C$8,Search!$F$4:$F$8,Search!$I$4:$I$6,Search!$I$8,Search!$L$4:$L$8,Search!$O$4:$O$8,Search!$R$4:$R$7,Search!$U$4:$U$7)-COUNTIF(Search!$C$4:$U$7,"n"),1+LARGE($AD$1:AD198,1),""))</f>
        <v/>
      </c>
      <c r="AE199" s="45" t="str">
        <f t="shared" si="11"/>
        <v/>
      </c>
      <c r="AF199" s="45" t="str">
        <f>IF(AD199="","",COUNTIF($AE$1:$AE198,$AE199)+RANK($AE199,$AE$2:$AE$10540,1))</f>
        <v/>
      </c>
      <c r="AG199" s="45" t="str">
        <f t="shared" si="12"/>
        <v/>
      </c>
      <c r="AH199" s="45" t="str">
        <f>IF($AD199="","",COUNTIF($AG$1:$AG198,$AG199)+RANK($AG199,$AG$1:$AG$10539,0))</f>
        <v/>
      </c>
      <c r="AI199" s="10" t="str">
        <f t="shared" si="13"/>
        <v>1980-81 O-Pee-Chee #133 Ian Turnbull TOR    /   $</v>
      </c>
      <c r="AJ199" s="11">
        <v>1980</v>
      </c>
      <c r="AK199" s="17">
        <v>81</v>
      </c>
      <c r="AL199" s="12" t="s">
        <v>53</v>
      </c>
      <c r="AM199" s="10">
        <v>133</v>
      </c>
      <c r="AN199" s="12" t="s">
        <v>96</v>
      </c>
      <c r="AO199" s="9" t="s">
        <v>1904</v>
      </c>
      <c r="AP199" s="9"/>
      <c r="AQ199" s="9"/>
      <c r="AR199" s="14" t="s">
        <v>2131</v>
      </c>
      <c r="AS199" s="9"/>
      <c r="AT199" s="9"/>
      <c r="AU199" s="9"/>
      <c r="AV199" s="13"/>
      <c r="AW199" s="13"/>
      <c r="AX199" s="9"/>
      <c r="AY199" s="9"/>
      <c r="AZ199" s="9"/>
      <c r="BA199" s="33"/>
      <c r="BB199" s="33"/>
      <c r="BC199" s="36"/>
      <c r="BD199" s="12" t="s">
        <v>1771</v>
      </c>
    </row>
    <row r="200" spans="1:56" s="12" customFormat="1" x14ac:dyDescent="0.2">
      <c r="A200" s="9" t="str">
        <f>IF(Search!$C$5="","",IF(COUNTA(Inventory!$AP200)=1,1,""))</f>
        <v/>
      </c>
      <c r="B200" s="9" t="str">
        <f>IF(Search!$C$4="","",IF(ISNUMBER(SEARCH(Search!$C$4,$AR200))=TRUE,1,""))</f>
        <v/>
      </c>
      <c r="C200" s="9" t="str">
        <f>IF(Search!$C$6="x",IF(COUNTA($AQ200)=1,1,"N"),IF(COUNTA($AQ200)=1,"N",""))</f>
        <v/>
      </c>
      <c r="D200" s="9" t="str">
        <f>IF(Search!$O$8="","",IF(ISNUMBER(SEARCH(Search!$O$8,$BD200))=TRUE,1,""))</f>
        <v/>
      </c>
      <c r="E200" s="9" t="str">
        <f>IF(Search!$C$7="","",IF(ISNUMBER(SEARCH(Search!$C$7,$AN200))=TRUE,1,""))</f>
        <v/>
      </c>
      <c r="F200" s="9" t="str">
        <f>IF(Search!$C$8="","",IF(ISNUMBER(SEARCH(Search!$C$8,$AO200))=TRUE,1,""))</f>
        <v/>
      </c>
      <c r="G200" s="9" t="str">
        <f>IF(Search!$F$4="","",IF(Inventory!$AJ200&lt;Search!$F$4,"",1))</f>
        <v/>
      </c>
      <c r="H200" s="9" t="str">
        <f>IF(Search!$F$5="","",IF(Inventory!$AJ200&gt;Search!$F$5,"",1))</f>
        <v/>
      </c>
      <c r="I200" s="9" t="str">
        <f>IF(Search!$F$7="","",IF(Search!$F$8="",IF(ISNUMBER(SEARCH(Search!$F$7,$AL200))=TRUE,1,""),""))</f>
        <v/>
      </c>
      <c r="J200" s="9" t="str">
        <f>IF($AL200=Search!$F$8,1,"")</f>
        <v/>
      </c>
      <c r="K200" s="9" t="str">
        <f>IF(Search!$I$4="","",IF(COUNTA($AS200)=1,IF(Search!$I$4="N","N",1),""))</f>
        <v/>
      </c>
      <c r="L200" s="9" t="str">
        <f>IF(Search!$I$5="","",IF($AS200="RC",1,""))</f>
        <v/>
      </c>
      <c r="M200" s="9" t="str">
        <f>IF(Search!$I$6="","",IF($AS200="RCP",1,""))</f>
        <v/>
      </c>
      <c r="N200" s="9" t="str">
        <f>IF(Search!$I$8="","",IF(COUNTA($AT200)=1,IF(Search!$I$8="N","N",1),""))</f>
        <v/>
      </c>
      <c r="O200" s="9" t="str">
        <f>IF(Search!$L$4="","",IF(COUNTA($AU200)=1,IF(Search!$L$4="N","N",1),""))</f>
        <v/>
      </c>
      <c r="P200" s="9" t="str">
        <f>IF(Search!$L$5="","",IF(ISNUMBER(SEARCH("Jersey",$AU200))=TRUE,IF(Search!$L$5="N","N",1),""))</f>
        <v/>
      </c>
      <c r="Q200" s="9" t="str">
        <f>IF(Search!$L$6="","",IF(ISNUMBER(SEARCH("Patch",$AU200))=TRUE,IF(Search!$L$6="N","N",1),""))</f>
        <v/>
      </c>
      <c r="R200" s="9" t="str">
        <f>IF(Search!$L$7="","",IF(ISNUMBER(SEARCH("Shield",$AU200))=TRUE,IF(Search!$L$7="N","N",1),""))</f>
        <v/>
      </c>
      <c r="S200" s="9" t="str">
        <f>IF(Search!$L$8="","",IF(ISNUMBER(SEARCH("Stick",$AU200))=TRUE,IF(Search!$L$8="N","N",1),""))</f>
        <v/>
      </c>
      <c r="T200" s="9" t="str">
        <f>IF(Search!$O$4="","",IF(COUNTA($AW200)=1,IF(Search!$O$4="N","N",1),""))</f>
        <v/>
      </c>
      <c r="U200" s="9" t="str">
        <f>IF(Search!$O$5="","",IF($AW200="","",IF($AW200&lt;Search!$O$5,"",1)))</f>
        <v/>
      </c>
      <c r="V200" s="9" t="str">
        <f>IF(Search!$O$6="","",IF($AW200="","",IF($AW200&gt;Search!$O$6,"",1)))</f>
        <v/>
      </c>
      <c r="W200" s="9" t="str">
        <f>IF(Search!$U$4="","",IF($AX200="","",1))</f>
        <v/>
      </c>
      <c r="X200" s="9" t="str">
        <f>IF(Search!$U$5="","",IF(ISNUMBER(SEARCH(Search!$U$5,$AX200))=TRUE,IF(Search!$U$5="N","N",1),""))</f>
        <v/>
      </c>
      <c r="Y200" s="9" t="str">
        <f>IF(Search!$U$6="","",IF($AY200&lt;Search!$U$6,"",1))</f>
        <v/>
      </c>
      <c r="Z200" s="9" t="str">
        <f>IF(Search!$R$4="","",IF(Inventory!$BA200&lt;Search!$R$4,"",1))</f>
        <v/>
      </c>
      <c r="AA200" s="9" t="str">
        <f>IF(Search!$R$5="","",IF($BA200&gt;Search!$R$5,"",1))</f>
        <v/>
      </c>
      <c r="AB200" s="9" t="str">
        <f>IF(Search!$R$6="","",IF($BB200&lt;Search!$R$6,"",1))</f>
        <v/>
      </c>
      <c r="AC200" s="9" t="str">
        <f>IF(Search!$R$7="","",IF($BB200&lt;Search!$R$7,"",1))</f>
        <v/>
      </c>
      <c r="AD200" s="45" t="str">
        <f>IF(COUNTIF($A200:$AC200,"n")&gt;0,"",IF(SUM($A200:$AC200)=COUNTA(Search!$C$4:$C$8,Search!$F$4:$F$8,Search!$I$4:$I$6,Search!$I$8,Search!$L$4:$L$8,Search!$O$4:$O$8,Search!$R$4:$R$7,Search!$U$4:$U$7)-COUNTIF(Search!$C$4:$U$7,"n"),1+LARGE($AD$1:AD199,1),""))</f>
        <v/>
      </c>
      <c r="AE200" s="45" t="str">
        <f t="shared" si="11"/>
        <v/>
      </c>
      <c r="AF200" s="45" t="str">
        <f>IF(AD200="","",COUNTIF($AE$1:$AE199,$AE200)+RANK($AE200,$AE$2:$AE$10540,1))</f>
        <v/>
      </c>
      <c r="AG200" s="45" t="str">
        <f t="shared" si="12"/>
        <v/>
      </c>
      <c r="AH200" s="45" t="str">
        <f>IF($AD200="","",COUNTIF($AG$1:$AG199,$AG200)+RANK($AG200,$AG$1:$AG$10539,0))</f>
        <v/>
      </c>
      <c r="AI200" s="10" t="str">
        <f t="shared" si="13"/>
        <v>1980-81 O-Pee-Chee #225 Wilf Paiement TOR    /   $</v>
      </c>
      <c r="AJ200" s="11">
        <v>1980</v>
      </c>
      <c r="AK200" s="17">
        <v>81</v>
      </c>
      <c r="AL200" s="12" t="s">
        <v>53</v>
      </c>
      <c r="AM200" s="10">
        <v>225</v>
      </c>
      <c r="AN200" s="12" t="s">
        <v>123</v>
      </c>
      <c r="AO200" s="9" t="s">
        <v>1904</v>
      </c>
      <c r="AP200" s="9"/>
      <c r="AQ200" s="9"/>
      <c r="AR200" s="14" t="s">
        <v>2131</v>
      </c>
      <c r="AS200" s="9"/>
      <c r="AT200" s="9"/>
      <c r="AU200" s="9"/>
      <c r="AV200" s="13"/>
      <c r="AW200" s="13"/>
      <c r="AX200" s="9"/>
      <c r="AY200" s="9"/>
      <c r="AZ200" s="9"/>
      <c r="BA200" s="33"/>
      <c r="BB200" s="33"/>
      <c r="BC200" s="36"/>
      <c r="BD200" s="12" t="s">
        <v>1771</v>
      </c>
    </row>
    <row r="201" spans="1:56" s="12" customFormat="1" x14ac:dyDescent="0.2">
      <c r="A201" s="9" t="str">
        <f>IF(Search!$C$5="","",IF(COUNTA(Inventory!$AP201)=1,1,""))</f>
        <v/>
      </c>
      <c r="B201" s="9" t="str">
        <f>IF(Search!$C$4="","",IF(ISNUMBER(SEARCH(Search!$C$4,$AR201))=TRUE,1,""))</f>
        <v/>
      </c>
      <c r="C201" s="9" t="str">
        <f>IF(Search!$C$6="x",IF(COUNTA($AQ201)=1,1,"N"),IF(COUNTA($AQ201)=1,"N",""))</f>
        <v/>
      </c>
      <c r="D201" s="9" t="str">
        <f>IF(Search!$O$8="","",IF(ISNUMBER(SEARCH(Search!$O$8,$BD201))=TRUE,1,""))</f>
        <v/>
      </c>
      <c r="E201" s="9" t="str">
        <f>IF(Search!$C$7="","",IF(ISNUMBER(SEARCH(Search!$C$7,$AN201))=TRUE,1,""))</f>
        <v/>
      </c>
      <c r="F201" s="9" t="str">
        <f>IF(Search!$C$8="","",IF(ISNUMBER(SEARCH(Search!$C$8,$AO201))=TRUE,1,""))</f>
        <v/>
      </c>
      <c r="G201" s="9" t="str">
        <f>IF(Search!$F$4="","",IF(Inventory!$AJ201&lt;Search!$F$4,"",1))</f>
        <v/>
      </c>
      <c r="H201" s="9" t="str">
        <f>IF(Search!$F$5="","",IF(Inventory!$AJ201&gt;Search!$F$5,"",1))</f>
        <v/>
      </c>
      <c r="I201" s="9" t="str">
        <f>IF(Search!$F$7="","",IF(Search!$F$8="",IF(ISNUMBER(SEARCH(Search!$F$7,$AL201))=TRUE,1,""),""))</f>
        <v/>
      </c>
      <c r="J201" s="9" t="str">
        <f>IF($AL201=Search!$F$8,1,"")</f>
        <v/>
      </c>
      <c r="K201" s="9" t="str">
        <f>IF(Search!$I$4="","",IF(COUNTA($AS201)=1,IF(Search!$I$4="N","N",1),""))</f>
        <v/>
      </c>
      <c r="L201" s="9" t="str">
        <f>IF(Search!$I$5="","",IF($AS201="RC",1,""))</f>
        <v/>
      </c>
      <c r="M201" s="9" t="str">
        <f>IF(Search!$I$6="","",IF($AS201="RCP",1,""))</f>
        <v/>
      </c>
      <c r="N201" s="9" t="str">
        <f>IF(Search!$I$8="","",IF(COUNTA($AT201)=1,IF(Search!$I$8="N","N",1),""))</f>
        <v/>
      </c>
      <c r="O201" s="9" t="str">
        <f>IF(Search!$L$4="","",IF(COUNTA($AU201)=1,IF(Search!$L$4="N","N",1),""))</f>
        <v/>
      </c>
      <c r="P201" s="9" t="str">
        <f>IF(Search!$L$5="","",IF(ISNUMBER(SEARCH("Jersey",$AU201))=TRUE,IF(Search!$L$5="N","N",1),""))</f>
        <v/>
      </c>
      <c r="Q201" s="9" t="str">
        <f>IF(Search!$L$6="","",IF(ISNUMBER(SEARCH("Patch",$AU201))=TRUE,IF(Search!$L$6="N","N",1),""))</f>
        <v/>
      </c>
      <c r="R201" s="9" t="str">
        <f>IF(Search!$L$7="","",IF(ISNUMBER(SEARCH("Shield",$AU201))=TRUE,IF(Search!$L$7="N","N",1),""))</f>
        <v/>
      </c>
      <c r="S201" s="9" t="str">
        <f>IF(Search!$L$8="","",IF(ISNUMBER(SEARCH("Stick",$AU201))=TRUE,IF(Search!$L$8="N","N",1),""))</f>
        <v/>
      </c>
      <c r="T201" s="9" t="str">
        <f>IF(Search!$O$4="","",IF(COUNTA($AW201)=1,IF(Search!$O$4="N","N",1),""))</f>
        <v/>
      </c>
      <c r="U201" s="9" t="str">
        <f>IF(Search!$O$5="","",IF($AW201="","",IF($AW201&lt;Search!$O$5,"",1)))</f>
        <v/>
      </c>
      <c r="V201" s="9" t="str">
        <f>IF(Search!$O$6="","",IF($AW201="","",IF($AW201&gt;Search!$O$6,"",1)))</f>
        <v/>
      </c>
      <c r="W201" s="9" t="str">
        <f>IF(Search!$U$4="","",IF($AX201="","",1))</f>
        <v/>
      </c>
      <c r="X201" s="9" t="str">
        <f>IF(Search!$U$5="","",IF(ISNUMBER(SEARCH(Search!$U$5,$AX201))=TRUE,IF(Search!$U$5="N","N",1),""))</f>
        <v/>
      </c>
      <c r="Y201" s="9" t="str">
        <f>IF(Search!$U$6="","",IF($AY201&lt;Search!$U$6,"",1))</f>
        <v/>
      </c>
      <c r="Z201" s="9" t="str">
        <f>IF(Search!$R$4="","",IF(Inventory!$BA201&lt;Search!$R$4,"",1))</f>
        <v/>
      </c>
      <c r="AA201" s="9" t="str">
        <f>IF(Search!$R$5="","",IF($BA201&gt;Search!$R$5,"",1))</f>
        <v/>
      </c>
      <c r="AB201" s="9" t="str">
        <f>IF(Search!$R$6="","",IF($BB201&lt;Search!$R$6,"",1))</f>
        <v/>
      </c>
      <c r="AC201" s="9" t="str">
        <f>IF(Search!$R$7="","",IF($BB201&lt;Search!$R$7,"",1))</f>
        <v/>
      </c>
      <c r="AD201" s="45" t="str">
        <f>IF(COUNTIF($A201:$AC201,"n")&gt;0,"",IF(SUM($A201:$AC201)=COUNTA(Search!$C$4:$C$8,Search!$F$4:$F$8,Search!$I$4:$I$6,Search!$I$8,Search!$L$4:$L$8,Search!$O$4:$O$8,Search!$R$4:$R$7,Search!$U$4:$U$7)-COUNTIF(Search!$C$4:$U$7,"n"),1+LARGE($AD$1:AD200,1),""))</f>
        <v/>
      </c>
      <c r="AE201" s="45" t="str">
        <f t="shared" si="11"/>
        <v/>
      </c>
      <c r="AF201" s="45" t="str">
        <f>IF(AD201="","",COUNTIF($AE$1:$AE200,$AE201)+RANK($AE201,$AE$2:$AE$10540,1))</f>
        <v/>
      </c>
      <c r="AG201" s="45" t="str">
        <f t="shared" si="12"/>
        <v/>
      </c>
      <c r="AH201" s="45" t="str">
        <f>IF($AD201="","",COUNTIF($AG$1:$AG200,$AG201)+RANK($AG201,$AG$1:$AG$10539,0))</f>
        <v/>
      </c>
      <c r="AI201" s="10" t="str">
        <f t="shared" si="13"/>
        <v>1980-81 O-Pee-Chee #242 Rick Vaive TOR RC   /   $</v>
      </c>
      <c r="AJ201" s="11">
        <v>1980</v>
      </c>
      <c r="AK201" s="17">
        <v>81</v>
      </c>
      <c r="AL201" s="12" t="s">
        <v>53</v>
      </c>
      <c r="AM201" s="10">
        <v>242</v>
      </c>
      <c r="AN201" s="12" t="s">
        <v>124</v>
      </c>
      <c r="AO201" s="9" t="s">
        <v>1904</v>
      </c>
      <c r="AP201" s="9"/>
      <c r="AQ201" s="9"/>
      <c r="AR201" s="14" t="s">
        <v>2462</v>
      </c>
      <c r="AS201" s="9" t="s">
        <v>2</v>
      </c>
      <c r="AT201" s="9"/>
      <c r="AU201" s="9"/>
      <c r="AV201" s="13"/>
      <c r="AW201" s="13"/>
      <c r="AX201" s="9"/>
      <c r="AY201" s="9"/>
      <c r="AZ201" s="9"/>
      <c r="BA201" s="33"/>
      <c r="BB201" s="33"/>
      <c r="BC201" s="36"/>
      <c r="BD201" s="12" t="s">
        <v>1771</v>
      </c>
    </row>
    <row r="202" spans="1:56" s="12" customFormat="1" x14ac:dyDescent="0.2">
      <c r="A202" s="9" t="str">
        <f>IF(Search!$C$5="","",IF(COUNTA(Inventory!$AP202)=1,1,""))</f>
        <v/>
      </c>
      <c r="B202" s="9" t="str">
        <f>IF(Search!$C$4="","",IF(ISNUMBER(SEARCH(Search!$C$4,$AR202))=TRUE,1,""))</f>
        <v/>
      </c>
      <c r="C202" s="9" t="str">
        <f>IF(Search!$C$6="x",IF(COUNTA($AQ202)=1,1,"N"),IF(COUNTA($AQ202)=1,"N",""))</f>
        <v/>
      </c>
      <c r="D202" s="9" t="str">
        <f>IF(Search!$O$8="","",IF(ISNUMBER(SEARCH(Search!$O$8,$BD202))=TRUE,1,""))</f>
        <v/>
      </c>
      <c r="E202" s="9" t="str">
        <f>IF(Search!$C$7="","",IF(ISNUMBER(SEARCH(Search!$C$7,$AN202))=TRUE,1,""))</f>
        <v/>
      </c>
      <c r="F202" s="9" t="str">
        <f>IF(Search!$C$8="","",IF(ISNUMBER(SEARCH(Search!$C$8,$AO202))=TRUE,1,""))</f>
        <v/>
      </c>
      <c r="G202" s="9" t="str">
        <f>IF(Search!$F$4="","",IF(Inventory!$AJ202&lt;Search!$F$4,"",1))</f>
        <v/>
      </c>
      <c r="H202" s="9" t="str">
        <f>IF(Search!$F$5="","",IF(Inventory!$AJ202&gt;Search!$F$5,"",1))</f>
        <v/>
      </c>
      <c r="I202" s="9" t="str">
        <f>IF(Search!$F$7="","",IF(Search!$F$8="",IF(ISNUMBER(SEARCH(Search!$F$7,$AL202))=TRUE,1,""),""))</f>
        <v/>
      </c>
      <c r="J202" s="9" t="str">
        <f>IF($AL202=Search!$F$8,1,"")</f>
        <v/>
      </c>
      <c r="K202" s="9" t="str">
        <f>IF(Search!$I$4="","",IF(COUNTA($AS202)=1,IF(Search!$I$4="N","N",1),""))</f>
        <v/>
      </c>
      <c r="L202" s="9" t="str">
        <f>IF(Search!$I$5="","",IF($AS202="RC",1,""))</f>
        <v/>
      </c>
      <c r="M202" s="9" t="str">
        <f>IF(Search!$I$6="","",IF($AS202="RCP",1,""))</f>
        <v/>
      </c>
      <c r="N202" s="9" t="str">
        <f>IF(Search!$I$8="","",IF(COUNTA($AT202)=1,IF(Search!$I$8="N","N",1),""))</f>
        <v/>
      </c>
      <c r="O202" s="9" t="str">
        <f>IF(Search!$L$4="","",IF(COUNTA($AU202)=1,IF(Search!$L$4="N","N",1),""))</f>
        <v/>
      </c>
      <c r="P202" s="9" t="str">
        <f>IF(Search!$L$5="","",IF(ISNUMBER(SEARCH("Jersey",$AU202))=TRUE,IF(Search!$L$5="N","N",1),""))</f>
        <v/>
      </c>
      <c r="Q202" s="9" t="str">
        <f>IF(Search!$L$6="","",IF(ISNUMBER(SEARCH("Patch",$AU202))=TRUE,IF(Search!$L$6="N","N",1),""))</f>
        <v/>
      </c>
      <c r="R202" s="9" t="str">
        <f>IF(Search!$L$7="","",IF(ISNUMBER(SEARCH("Shield",$AU202))=TRUE,IF(Search!$L$7="N","N",1),""))</f>
        <v/>
      </c>
      <c r="S202" s="9" t="str">
        <f>IF(Search!$L$8="","",IF(ISNUMBER(SEARCH("Stick",$AU202))=TRUE,IF(Search!$L$8="N","N",1),""))</f>
        <v/>
      </c>
      <c r="T202" s="9" t="str">
        <f>IF(Search!$O$4="","",IF(COUNTA($AW202)=1,IF(Search!$O$4="N","N",1),""))</f>
        <v/>
      </c>
      <c r="U202" s="9" t="str">
        <f>IF(Search!$O$5="","",IF($AW202="","",IF($AW202&lt;Search!$O$5,"",1)))</f>
        <v/>
      </c>
      <c r="V202" s="9" t="str">
        <f>IF(Search!$O$6="","",IF($AW202="","",IF($AW202&gt;Search!$O$6,"",1)))</f>
        <v/>
      </c>
      <c r="W202" s="9" t="str">
        <f>IF(Search!$U$4="","",IF($AX202="","",1))</f>
        <v/>
      </c>
      <c r="X202" s="9" t="str">
        <f>IF(Search!$U$5="","",IF(ISNUMBER(SEARCH(Search!$U$5,$AX202))=TRUE,IF(Search!$U$5="N","N",1),""))</f>
        <v/>
      </c>
      <c r="Y202" s="9" t="str">
        <f>IF(Search!$U$6="","",IF($AY202&lt;Search!$U$6,"",1))</f>
        <v/>
      </c>
      <c r="Z202" s="9" t="str">
        <f>IF(Search!$R$4="","",IF(Inventory!$BA202&lt;Search!$R$4,"",1))</f>
        <v/>
      </c>
      <c r="AA202" s="9" t="str">
        <f>IF(Search!$R$5="","",IF($BA202&gt;Search!$R$5,"",1))</f>
        <v/>
      </c>
      <c r="AB202" s="9" t="str">
        <f>IF(Search!$R$6="","",IF($BB202&lt;Search!$R$6,"",1))</f>
        <v/>
      </c>
      <c r="AC202" s="9" t="str">
        <f>IF(Search!$R$7="","",IF($BB202&lt;Search!$R$7,"",1))</f>
        <v/>
      </c>
      <c r="AD202" s="45" t="str">
        <f>IF(COUNTIF($A202:$AC202,"n")&gt;0,"",IF(SUM($A202:$AC202)=COUNTA(Search!$C$4:$C$8,Search!$F$4:$F$8,Search!$I$4:$I$6,Search!$I$8,Search!$L$4:$L$8,Search!$O$4:$O$8,Search!$R$4:$R$7,Search!$U$4:$U$7)-COUNTIF(Search!$C$4:$U$7,"n"),1+LARGE($AD$1:AD201,1),""))</f>
        <v/>
      </c>
      <c r="AE202" s="45" t="str">
        <f t="shared" si="11"/>
        <v/>
      </c>
      <c r="AF202" s="45" t="str">
        <f>IF(AD202="","",COUNTIF($AE$1:$AE201,$AE202)+RANK($AE202,$AE$2:$AE$10540,1))</f>
        <v/>
      </c>
      <c r="AG202" s="45" t="str">
        <f t="shared" si="12"/>
        <v/>
      </c>
      <c r="AH202" s="45" t="str">
        <f>IF($AD202="","",COUNTIF($AG$1:$AG201,$AG202)+RANK($AG202,$AG$1:$AG$10539,0))</f>
        <v/>
      </c>
      <c r="AI202" s="10" t="str">
        <f t="shared" si="13"/>
        <v>1980-81 O-Pee-Chee #242 Rick Vaive     /   $</v>
      </c>
      <c r="AJ202" s="11">
        <v>1980</v>
      </c>
      <c r="AK202" s="17">
        <v>81</v>
      </c>
      <c r="AL202" s="12" t="s">
        <v>53</v>
      </c>
      <c r="AM202" s="10">
        <v>242</v>
      </c>
      <c r="AN202" s="15" t="s">
        <v>124</v>
      </c>
      <c r="AO202" s="14"/>
      <c r="AP202" s="14"/>
      <c r="AQ202" s="14"/>
      <c r="AR202" s="14"/>
      <c r="AS202" s="9"/>
      <c r="AT202" s="9"/>
      <c r="AU202" s="9"/>
      <c r="AV202" s="13"/>
      <c r="AW202" s="13"/>
      <c r="AX202" s="9"/>
      <c r="AY202" s="9"/>
      <c r="AZ202" s="9"/>
      <c r="BA202" s="33"/>
      <c r="BB202" s="33"/>
      <c r="BC202" s="36"/>
      <c r="BD202" s="12" t="s">
        <v>1771</v>
      </c>
    </row>
    <row r="203" spans="1:56" s="12" customFormat="1" x14ac:dyDescent="0.2">
      <c r="A203" s="9" t="str">
        <f>IF(Search!$C$5="","",IF(COUNTA(Inventory!$AP203)=1,1,""))</f>
        <v/>
      </c>
      <c r="B203" s="9" t="str">
        <f>IF(Search!$C$4="","",IF(ISNUMBER(SEARCH(Search!$C$4,$AR203))=TRUE,1,""))</f>
        <v/>
      </c>
      <c r="C203" s="9" t="str">
        <f>IF(Search!$C$6="x",IF(COUNTA($AQ203)=1,1,"N"),IF(COUNTA($AQ203)=1,"N",""))</f>
        <v/>
      </c>
      <c r="D203" s="9" t="str">
        <f>IF(Search!$O$8="","",IF(ISNUMBER(SEARCH(Search!$O$8,$BD203))=TRUE,1,""))</f>
        <v/>
      </c>
      <c r="E203" s="9" t="str">
        <f>IF(Search!$C$7="","",IF(ISNUMBER(SEARCH(Search!$C$7,$AN203))=TRUE,1,""))</f>
        <v/>
      </c>
      <c r="F203" s="9" t="str">
        <f>IF(Search!$C$8="","",IF(ISNUMBER(SEARCH(Search!$C$8,$AO203))=TRUE,1,""))</f>
        <v/>
      </c>
      <c r="G203" s="9" t="str">
        <f>IF(Search!$F$4="","",IF(Inventory!$AJ203&lt;Search!$F$4,"",1))</f>
        <v/>
      </c>
      <c r="H203" s="9" t="str">
        <f>IF(Search!$F$5="","",IF(Inventory!$AJ203&gt;Search!$F$5,"",1))</f>
        <v/>
      </c>
      <c r="I203" s="9" t="str">
        <f>IF(Search!$F$7="","",IF(Search!$F$8="",IF(ISNUMBER(SEARCH(Search!$F$7,$AL203))=TRUE,1,""),""))</f>
        <v/>
      </c>
      <c r="J203" s="9" t="str">
        <f>IF($AL203=Search!$F$8,1,"")</f>
        <v/>
      </c>
      <c r="K203" s="9" t="str">
        <f>IF(Search!$I$4="","",IF(COUNTA($AS203)=1,IF(Search!$I$4="N","N",1),""))</f>
        <v/>
      </c>
      <c r="L203" s="9" t="str">
        <f>IF(Search!$I$5="","",IF($AS203="RC",1,""))</f>
        <v/>
      </c>
      <c r="M203" s="9" t="str">
        <f>IF(Search!$I$6="","",IF($AS203="RCP",1,""))</f>
        <v/>
      </c>
      <c r="N203" s="9" t="str">
        <f>IF(Search!$I$8="","",IF(COUNTA($AT203)=1,IF(Search!$I$8="N","N",1),""))</f>
        <v/>
      </c>
      <c r="O203" s="9" t="str">
        <f>IF(Search!$L$4="","",IF(COUNTA($AU203)=1,IF(Search!$L$4="N","N",1),""))</f>
        <v/>
      </c>
      <c r="P203" s="9" t="str">
        <f>IF(Search!$L$5="","",IF(ISNUMBER(SEARCH("Jersey",$AU203))=TRUE,IF(Search!$L$5="N","N",1),""))</f>
        <v/>
      </c>
      <c r="Q203" s="9" t="str">
        <f>IF(Search!$L$6="","",IF(ISNUMBER(SEARCH("Patch",$AU203))=TRUE,IF(Search!$L$6="N","N",1),""))</f>
        <v/>
      </c>
      <c r="R203" s="9" t="str">
        <f>IF(Search!$L$7="","",IF(ISNUMBER(SEARCH("Shield",$AU203))=TRUE,IF(Search!$L$7="N","N",1),""))</f>
        <v/>
      </c>
      <c r="S203" s="9" t="str">
        <f>IF(Search!$L$8="","",IF(ISNUMBER(SEARCH("Stick",$AU203))=TRUE,IF(Search!$L$8="N","N",1),""))</f>
        <v/>
      </c>
      <c r="T203" s="9" t="str">
        <f>IF(Search!$O$4="","",IF(COUNTA($AW203)=1,IF(Search!$O$4="N","N",1),""))</f>
        <v/>
      </c>
      <c r="U203" s="9" t="str">
        <f>IF(Search!$O$5="","",IF($AW203="","",IF($AW203&lt;Search!$O$5,"",1)))</f>
        <v/>
      </c>
      <c r="V203" s="9" t="str">
        <f>IF(Search!$O$6="","",IF($AW203="","",IF($AW203&gt;Search!$O$6,"",1)))</f>
        <v/>
      </c>
      <c r="W203" s="9" t="str">
        <f>IF(Search!$U$4="","",IF($AX203="","",1))</f>
        <v/>
      </c>
      <c r="X203" s="9" t="str">
        <f>IF(Search!$U$5="","",IF(ISNUMBER(SEARCH(Search!$U$5,$AX203))=TRUE,IF(Search!$U$5="N","N",1),""))</f>
        <v/>
      </c>
      <c r="Y203" s="9" t="str">
        <f>IF(Search!$U$6="","",IF($AY203&lt;Search!$U$6,"",1))</f>
        <v/>
      </c>
      <c r="Z203" s="9" t="str">
        <f>IF(Search!$R$4="","",IF(Inventory!$BA203&lt;Search!$R$4,"",1))</f>
        <v/>
      </c>
      <c r="AA203" s="9" t="str">
        <f>IF(Search!$R$5="","",IF($BA203&gt;Search!$R$5,"",1))</f>
        <v/>
      </c>
      <c r="AB203" s="9" t="str">
        <f>IF(Search!$R$6="","",IF($BB203&lt;Search!$R$6,"",1))</f>
        <v/>
      </c>
      <c r="AC203" s="9" t="str">
        <f>IF(Search!$R$7="","",IF($BB203&lt;Search!$R$7,"",1))</f>
        <v/>
      </c>
      <c r="AD203" s="45" t="str">
        <f>IF(COUNTIF($A203:$AC203,"n")&gt;0,"",IF(SUM($A203:$AC203)=COUNTA(Search!$C$4:$C$8,Search!$F$4:$F$8,Search!$I$4:$I$6,Search!$I$8,Search!$L$4:$L$8,Search!$O$4:$O$8,Search!$R$4:$R$7,Search!$U$4:$U$7)-COUNTIF(Search!$C$4:$U$7,"n"),1+LARGE($AD$1:AD202,1),""))</f>
        <v/>
      </c>
      <c r="AE203" s="45" t="str">
        <f t="shared" si="11"/>
        <v/>
      </c>
      <c r="AF203" s="45" t="str">
        <f>IF(AD203="","",COUNTIF($AE$1:$AE202,$AE203)+RANK($AE203,$AE$2:$AE$10540,1))</f>
        <v/>
      </c>
      <c r="AG203" s="45" t="str">
        <f t="shared" si="12"/>
        <v/>
      </c>
      <c r="AH203" s="45" t="str">
        <f>IF($AD203="","",COUNTIF($AG$1:$AG202,$AG203)+RANK($AG203,$AG$1:$AG$10539,0))</f>
        <v/>
      </c>
      <c r="AI203" s="10" t="str">
        <f t="shared" si="13"/>
        <v>1980-81 O-Pee-Chee #255 Robert Picard TOR    /   $</v>
      </c>
      <c r="AJ203" s="11">
        <v>1980</v>
      </c>
      <c r="AK203" s="17">
        <v>81</v>
      </c>
      <c r="AL203" s="12" t="s">
        <v>53</v>
      </c>
      <c r="AM203" s="10">
        <v>255</v>
      </c>
      <c r="AN203" s="12" t="s">
        <v>125</v>
      </c>
      <c r="AO203" s="9" t="s">
        <v>1904</v>
      </c>
      <c r="AP203" s="9"/>
      <c r="AQ203" s="9"/>
      <c r="AR203" s="14" t="s">
        <v>2131</v>
      </c>
      <c r="AS203" s="9"/>
      <c r="AT203" s="9"/>
      <c r="AU203" s="9"/>
      <c r="AV203" s="13"/>
      <c r="AW203" s="13"/>
      <c r="AX203" s="9"/>
      <c r="AY203" s="9"/>
      <c r="AZ203" s="9"/>
      <c r="BA203" s="33"/>
      <c r="BB203" s="33"/>
      <c r="BC203" s="36"/>
      <c r="BD203" s="12" t="s">
        <v>1771</v>
      </c>
    </row>
    <row r="204" spans="1:56" s="12" customFormat="1" x14ac:dyDescent="0.2">
      <c r="A204" s="9" t="str">
        <f>IF(Search!$C$5="","",IF(COUNTA(Inventory!$AP204)=1,1,""))</f>
        <v/>
      </c>
      <c r="B204" s="9" t="str">
        <f>IF(Search!$C$4="","",IF(ISNUMBER(SEARCH(Search!$C$4,$AR204))=TRUE,1,""))</f>
        <v/>
      </c>
      <c r="C204" s="9" t="str">
        <f>IF(Search!$C$6="x",IF(COUNTA($AQ204)=1,1,"N"),IF(COUNTA($AQ204)=1,"N",""))</f>
        <v/>
      </c>
      <c r="D204" s="9" t="str">
        <f>IF(Search!$O$8="","",IF(ISNUMBER(SEARCH(Search!$O$8,$BD204))=TRUE,1,""))</f>
        <v/>
      </c>
      <c r="E204" s="9" t="str">
        <f>IF(Search!$C$7="","",IF(ISNUMBER(SEARCH(Search!$C$7,$AN204))=TRUE,1,""))</f>
        <v/>
      </c>
      <c r="F204" s="9" t="str">
        <f>IF(Search!$C$8="","",IF(ISNUMBER(SEARCH(Search!$C$8,$AO204))=TRUE,1,""))</f>
        <v/>
      </c>
      <c r="G204" s="9" t="str">
        <f>IF(Search!$F$4="","",IF(Inventory!$AJ204&lt;Search!$F$4,"",1))</f>
        <v/>
      </c>
      <c r="H204" s="9" t="str">
        <f>IF(Search!$F$5="","",IF(Inventory!$AJ204&gt;Search!$F$5,"",1))</f>
        <v/>
      </c>
      <c r="I204" s="9" t="str">
        <f>IF(Search!$F$7="","",IF(Search!$F$8="",IF(ISNUMBER(SEARCH(Search!$F$7,$AL204))=TRUE,1,""),""))</f>
        <v/>
      </c>
      <c r="J204" s="9" t="str">
        <f>IF($AL204=Search!$F$8,1,"")</f>
        <v/>
      </c>
      <c r="K204" s="9" t="str">
        <f>IF(Search!$I$4="","",IF(COUNTA($AS204)=1,IF(Search!$I$4="N","N",1),""))</f>
        <v/>
      </c>
      <c r="L204" s="9" t="str">
        <f>IF(Search!$I$5="","",IF($AS204="RC",1,""))</f>
        <v/>
      </c>
      <c r="M204" s="9" t="str">
        <f>IF(Search!$I$6="","",IF($AS204="RCP",1,""))</f>
        <v/>
      </c>
      <c r="N204" s="9" t="str">
        <f>IF(Search!$I$8="","",IF(COUNTA($AT204)=1,IF(Search!$I$8="N","N",1),""))</f>
        <v/>
      </c>
      <c r="O204" s="9" t="str">
        <f>IF(Search!$L$4="","",IF(COUNTA($AU204)=1,IF(Search!$L$4="N","N",1),""))</f>
        <v/>
      </c>
      <c r="P204" s="9" t="str">
        <f>IF(Search!$L$5="","",IF(ISNUMBER(SEARCH("Jersey",$AU204))=TRUE,IF(Search!$L$5="N","N",1),""))</f>
        <v/>
      </c>
      <c r="Q204" s="9" t="str">
        <f>IF(Search!$L$6="","",IF(ISNUMBER(SEARCH("Patch",$AU204))=TRUE,IF(Search!$L$6="N","N",1),""))</f>
        <v/>
      </c>
      <c r="R204" s="9" t="str">
        <f>IF(Search!$L$7="","",IF(ISNUMBER(SEARCH("Shield",$AU204))=TRUE,IF(Search!$L$7="N","N",1),""))</f>
        <v/>
      </c>
      <c r="S204" s="9" t="str">
        <f>IF(Search!$L$8="","",IF(ISNUMBER(SEARCH("Stick",$AU204))=TRUE,IF(Search!$L$8="N","N",1),""))</f>
        <v/>
      </c>
      <c r="T204" s="9" t="str">
        <f>IF(Search!$O$4="","",IF(COUNTA($AW204)=1,IF(Search!$O$4="N","N",1),""))</f>
        <v/>
      </c>
      <c r="U204" s="9" t="str">
        <f>IF(Search!$O$5="","",IF($AW204="","",IF($AW204&lt;Search!$O$5,"",1)))</f>
        <v/>
      </c>
      <c r="V204" s="9" t="str">
        <f>IF(Search!$O$6="","",IF($AW204="","",IF($AW204&gt;Search!$O$6,"",1)))</f>
        <v/>
      </c>
      <c r="W204" s="9" t="str">
        <f>IF(Search!$U$4="","",IF($AX204="","",1))</f>
        <v/>
      </c>
      <c r="X204" s="9" t="str">
        <f>IF(Search!$U$5="","",IF(ISNUMBER(SEARCH(Search!$U$5,$AX204))=TRUE,IF(Search!$U$5="N","N",1),""))</f>
        <v/>
      </c>
      <c r="Y204" s="9" t="str">
        <f>IF(Search!$U$6="","",IF($AY204&lt;Search!$U$6,"",1))</f>
        <v/>
      </c>
      <c r="Z204" s="9" t="str">
        <f>IF(Search!$R$4="","",IF(Inventory!$BA204&lt;Search!$R$4,"",1))</f>
        <v/>
      </c>
      <c r="AA204" s="9" t="str">
        <f>IF(Search!$R$5="","",IF($BA204&gt;Search!$R$5,"",1))</f>
        <v/>
      </c>
      <c r="AB204" s="9" t="str">
        <f>IF(Search!$R$6="","",IF($BB204&lt;Search!$R$6,"",1))</f>
        <v/>
      </c>
      <c r="AC204" s="9" t="str">
        <f>IF(Search!$R$7="","",IF($BB204&lt;Search!$R$7,"",1))</f>
        <v/>
      </c>
      <c r="AD204" s="45" t="str">
        <f>IF(COUNTIF($A204:$AC204,"n")&gt;0,"",IF(SUM($A204:$AC204)=COUNTA(Search!$C$4:$C$8,Search!$F$4:$F$8,Search!$I$4:$I$6,Search!$I$8,Search!$L$4:$L$8,Search!$O$4:$O$8,Search!$R$4:$R$7,Search!$U$4:$U$7)-COUNTIF(Search!$C$4:$U$7,"n"),1+LARGE($AD$1:AD203,1),""))</f>
        <v/>
      </c>
      <c r="AE204" s="45" t="str">
        <f t="shared" si="11"/>
        <v/>
      </c>
      <c r="AF204" s="45" t="str">
        <f>IF(AD204="","",COUNTIF($AE$1:$AE203,$AE204)+RANK($AE204,$AE$2:$AE$10540,1))</f>
        <v/>
      </c>
      <c r="AG204" s="45" t="str">
        <f t="shared" si="12"/>
        <v/>
      </c>
      <c r="AH204" s="45" t="str">
        <f>IF($AD204="","",COUNTIF($AG$1:$AG203,$AG204)+RANK($AG204,$AG$1:$AG$10539,0))</f>
        <v/>
      </c>
      <c r="AI204" s="10" t="str">
        <f t="shared" si="13"/>
        <v>1980-81 O-Pee-Chee #289 Mark Messier EDM RC   / PSA 9(ST) $</v>
      </c>
      <c r="AJ204" s="11">
        <v>1980</v>
      </c>
      <c r="AK204" s="17">
        <v>81</v>
      </c>
      <c r="AL204" s="12" t="s">
        <v>53</v>
      </c>
      <c r="AM204" s="10">
        <v>289</v>
      </c>
      <c r="AN204" s="12" t="s">
        <v>126</v>
      </c>
      <c r="AO204" s="9" t="s">
        <v>1909</v>
      </c>
      <c r="AP204" s="9"/>
      <c r="AQ204" s="9"/>
      <c r="AR204" s="14" t="s">
        <v>2462</v>
      </c>
      <c r="AS204" s="9" t="s">
        <v>2</v>
      </c>
      <c r="AT204" s="9"/>
      <c r="AU204" s="9"/>
      <c r="AV204" s="13"/>
      <c r="AW204" s="13"/>
      <c r="AX204" s="9" t="s">
        <v>1937</v>
      </c>
      <c r="AY204" s="9">
        <v>9</v>
      </c>
      <c r="AZ204" s="9" t="s">
        <v>2133</v>
      </c>
      <c r="BA204" s="33"/>
      <c r="BB204" s="33"/>
      <c r="BC204" s="36"/>
      <c r="BD204" s="12" t="s">
        <v>1771</v>
      </c>
    </row>
    <row r="205" spans="1:56" s="12" customFormat="1" x14ac:dyDescent="0.2">
      <c r="A205" s="9" t="str">
        <f>IF(Search!$C$5="","",IF(COUNTA(Inventory!$AP205)=1,1,""))</f>
        <v/>
      </c>
      <c r="B205" s="9" t="str">
        <f>IF(Search!$C$4="","",IF(ISNUMBER(SEARCH(Search!$C$4,$AR205))=TRUE,1,""))</f>
        <v/>
      </c>
      <c r="C205" s="9" t="str">
        <f>IF(Search!$C$6="x",IF(COUNTA($AQ205)=1,1,"N"),IF(COUNTA($AQ205)=1,"N",""))</f>
        <v/>
      </c>
      <c r="D205" s="9" t="str">
        <f>IF(Search!$O$8="","",IF(ISNUMBER(SEARCH(Search!$O$8,$BD205))=TRUE,1,""))</f>
        <v/>
      </c>
      <c r="E205" s="9" t="str">
        <f>IF(Search!$C$7="","",IF(ISNUMBER(SEARCH(Search!$C$7,$AN205))=TRUE,1,""))</f>
        <v/>
      </c>
      <c r="F205" s="9" t="str">
        <f>IF(Search!$C$8="","",IF(ISNUMBER(SEARCH(Search!$C$8,$AO205))=TRUE,1,""))</f>
        <v/>
      </c>
      <c r="G205" s="9" t="str">
        <f>IF(Search!$F$4="","",IF(Inventory!$AJ205&lt;Search!$F$4,"",1))</f>
        <v/>
      </c>
      <c r="H205" s="9" t="str">
        <f>IF(Search!$F$5="","",IF(Inventory!$AJ205&gt;Search!$F$5,"",1))</f>
        <v/>
      </c>
      <c r="I205" s="9" t="str">
        <f>IF(Search!$F$7="","",IF(Search!$F$8="",IF(ISNUMBER(SEARCH(Search!$F$7,$AL205))=TRUE,1,""),""))</f>
        <v/>
      </c>
      <c r="J205" s="9" t="str">
        <f>IF($AL205=Search!$F$8,1,"")</f>
        <v/>
      </c>
      <c r="K205" s="9" t="str">
        <f>IF(Search!$I$4="","",IF(COUNTA($AS205)=1,IF(Search!$I$4="N","N",1),""))</f>
        <v/>
      </c>
      <c r="L205" s="9" t="str">
        <f>IF(Search!$I$5="","",IF($AS205="RC",1,""))</f>
        <v/>
      </c>
      <c r="M205" s="9" t="str">
        <f>IF(Search!$I$6="","",IF($AS205="RCP",1,""))</f>
        <v/>
      </c>
      <c r="N205" s="9" t="str">
        <f>IF(Search!$I$8="","",IF(COUNTA($AT205)=1,IF(Search!$I$8="N","N",1),""))</f>
        <v/>
      </c>
      <c r="O205" s="9" t="str">
        <f>IF(Search!$L$4="","",IF(COUNTA($AU205)=1,IF(Search!$L$4="N","N",1),""))</f>
        <v/>
      </c>
      <c r="P205" s="9" t="str">
        <f>IF(Search!$L$5="","",IF(ISNUMBER(SEARCH("Jersey",$AU205))=TRUE,IF(Search!$L$5="N","N",1),""))</f>
        <v/>
      </c>
      <c r="Q205" s="9" t="str">
        <f>IF(Search!$L$6="","",IF(ISNUMBER(SEARCH("Patch",$AU205))=TRUE,IF(Search!$L$6="N","N",1),""))</f>
        <v/>
      </c>
      <c r="R205" s="9" t="str">
        <f>IF(Search!$L$7="","",IF(ISNUMBER(SEARCH("Shield",$AU205))=TRUE,IF(Search!$L$7="N","N",1),""))</f>
        <v/>
      </c>
      <c r="S205" s="9" t="str">
        <f>IF(Search!$L$8="","",IF(ISNUMBER(SEARCH("Stick",$AU205))=TRUE,IF(Search!$L$8="N","N",1),""))</f>
        <v/>
      </c>
      <c r="T205" s="9" t="str">
        <f>IF(Search!$O$4="","",IF(COUNTA($AW205)=1,IF(Search!$O$4="N","N",1),""))</f>
        <v/>
      </c>
      <c r="U205" s="9" t="str">
        <f>IF(Search!$O$5="","",IF($AW205="","",IF($AW205&lt;Search!$O$5,"",1)))</f>
        <v/>
      </c>
      <c r="V205" s="9" t="str">
        <f>IF(Search!$O$6="","",IF($AW205="","",IF($AW205&gt;Search!$O$6,"",1)))</f>
        <v/>
      </c>
      <c r="W205" s="9" t="str">
        <f>IF(Search!$U$4="","",IF($AX205="","",1))</f>
        <v/>
      </c>
      <c r="X205" s="9" t="str">
        <f>IF(Search!$U$5="","",IF(ISNUMBER(SEARCH(Search!$U$5,$AX205))=TRUE,IF(Search!$U$5="N","N",1),""))</f>
        <v/>
      </c>
      <c r="Y205" s="9" t="str">
        <f>IF(Search!$U$6="","",IF($AY205&lt;Search!$U$6,"",1))</f>
        <v/>
      </c>
      <c r="Z205" s="9" t="str">
        <f>IF(Search!$R$4="","",IF(Inventory!$BA205&lt;Search!$R$4,"",1))</f>
        <v/>
      </c>
      <c r="AA205" s="9" t="str">
        <f>IF(Search!$R$5="","",IF($BA205&gt;Search!$R$5,"",1))</f>
        <v/>
      </c>
      <c r="AB205" s="9" t="str">
        <f>IF(Search!$R$6="","",IF($BB205&lt;Search!$R$6,"",1))</f>
        <v/>
      </c>
      <c r="AC205" s="9" t="str">
        <f>IF(Search!$R$7="","",IF($BB205&lt;Search!$R$7,"",1))</f>
        <v/>
      </c>
      <c r="AD205" s="45" t="str">
        <f>IF(COUNTIF($A205:$AC205,"n")&gt;0,"",IF(SUM($A205:$AC205)=COUNTA(Search!$C$4:$C$8,Search!$F$4:$F$8,Search!$I$4:$I$6,Search!$I$8,Search!$L$4:$L$8,Search!$O$4:$O$8,Search!$R$4:$R$7,Search!$U$4:$U$7)-COUNTIF(Search!$C$4:$U$7,"n"),1+LARGE($AD$1:AD204,1),""))</f>
        <v/>
      </c>
      <c r="AE205" s="45" t="str">
        <f t="shared" si="11"/>
        <v/>
      </c>
      <c r="AF205" s="45" t="str">
        <f>IF(AD205="","",COUNTIF($AE$1:$AE204,$AE205)+RANK($AE205,$AE$2:$AE$10540,1))</f>
        <v/>
      </c>
      <c r="AG205" s="45" t="str">
        <f t="shared" si="12"/>
        <v/>
      </c>
      <c r="AH205" s="45" t="str">
        <f>IF($AD205="","",COUNTIF($AG$1:$AG204,$AG205)+RANK($AG205,$AG$1:$AG$10539,0))</f>
        <v/>
      </c>
      <c r="AI205" s="10" t="str">
        <f t="shared" si="13"/>
        <v>1980-81 O-Pee-Chee #329 Ron Ellis TOR    /   $</v>
      </c>
      <c r="AJ205" s="11">
        <v>1980</v>
      </c>
      <c r="AK205" s="17">
        <v>81</v>
      </c>
      <c r="AL205" s="12" t="s">
        <v>53</v>
      </c>
      <c r="AM205" s="10">
        <v>329</v>
      </c>
      <c r="AN205" s="12" t="s">
        <v>67</v>
      </c>
      <c r="AO205" s="9" t="s">
        <v>1904</v>
      </c>
      <c r="AP205" s="9"/>
      <c r="AQ205" s="9"/>
      <c r="AR205" s="14" t="s">
        <v>2131</v>
      </c>
      <c r="AS205" s="9"/>
      <c r="AT205" s="9"/>
      <c r="AU205" s="9"/>
      <c r="AV205" s="13"/>
      <c r="AW205" s="13"/>
      <c r="AX205" s="9"/>
      <c r="AY205" s="9"/>
      <c r="AZ205" s="9"/>
      <c r="BA205" s="33"/>
      <c r="BB205" s="33"/>
      <c r="BC205" s="36"/>
      <c r="BD205" s="12" t="s">
        <v>1771</v>
      </c>
    </row>
    <row r="206" spans="1:56" s="12" customFormat="1" x14ac:dyDescent="0.2">
      <c r="A206" s="9" t="str">
        <f>IF(Search!$C$5="","",IF(COUNTA(Inventory!$AP206)=1,1,""))</f>
        <v/>
      </c>
      <c r="B206" s="9" t="str">
        <f>IF(Search!$C$4="","",IF(ISNUMBER(SEARCH(Search!$C$4,$AR206))=TRUE,1,""))</f>
        <v/>
      </c>
      <c r="C206" s="9" t="str">
        <f>IF(Search!$C$6="x",IF(COUNTA($AQ206)=1,1,"N"),IF(COUNTA($AQ206)=1,"N",""))</f>
        <v/>
      </c>
      <c r="D206" s="9" t="str">
        <f>IF(Search!$O$8="","",IF(ISNUMBER(SEARCH(Search!$O$8,$BD206))=TRUE,1,""))</f>
        <v/>
      </c>
      <c r="E206" s="9" t="str">
        <f>IF(Search!$C$7="","",IF(ISNUMBER(SEARCH(Search!$C$7,$AN206))=TRUE,1,""))</f>
        <v/>
      </c>
      <c r="F206" s="9" t="str">
        <f>IF(Search!$C$8="","",IF(ISNUMBER(SEARCH(Search!$C$8,$AO206))=TRUE,1,""))</f>
        <v/>
      </c>
      <c r="G206" s="9" t="str">
        <f>IF(Search!$F$4="","",IF(Inventory!$AJ206&lt;Search!$F$4,"",1))</f>
        <v/>
      </c>
      <c r="H206" s="9" t="str">
        <f>IF(Search!$F$5="","",IF(Inventory!$AJ206&gt;Search!$F$5,"",1))</f>
        <v/>
      </c>
      <c r="I206" s="9" t="str">
        <f>IF(Search!$F$7="","",IF(Search!$F$8="",IF(ISNUMBER(SEARCH(Search!$F$7,$AL206))=TRUE,1,""),""))</f>
        <v/>
      </c>
      <c r="J206" s="9" t="str">
        <f>IF($AL206=Search!$F$8,1,"")</f>
        <v/>
      </c>
      <c r="K206" s="9" t="str">
        <f>IF(Search!$I$4="","",IF(COUNTA($AS206)=1,IF(Search!$I$4="N","N",1),""))</f>
        <v/>
      </c>
      <c r="L206" s="9" t="str">
        <f>IF(Search!$I$5="","",IF($AS206="RC",1,""))</f>
        <v/>
      </c>
      <c r="M206" s="9" t="str">
        <f>IF(Search!$I$6="","",IF($AS206="RCP",1,""))</f>
        <v/>
      </c>
      <c r="N206" s="9" t="str">
        <f>IF(Search!$I$8="","",IF(COUNTA($AT206)=1,IF(Search!$I$8="N","N",1),""))</f>
        <v/>
      </c>
      <c r="O206" s="9" t="str">
        <f>IF(Search!$L$4="","",IF(COUNTA($AU206)=1,IF(Search!$L$4="N","N",1),""))</f>
        <v/>
      </c>
      <c r="P206" s="9" t="str">
        <f>IF(Search!$L$5="","",IF(ISNUMBER(SEARCH("Jersey",$AU206))=TRUE,IF(Search!$L$5="N","N",1),""))</f>
        <v/>
      </c>
      <c r="Q206" s="9" t="str">
        <f>IF(Search!$L$6="","",IF(ISNUMBER(SEARCH("Patch",$AU206))=TRUE,IF(Search!$L$6="N","N",1),""))</f>
        <v/>
      </c>
      <c r="R206" s="9" t="str">
        <f>IF(Search!$L$7="","",IF(ISNUMBER(SEARCH("Shield",$AU206))=TRUE,IF(Search!$L$7="N","N",1),""))</f>
        <v/>
      </c>
      <c r="S206" s="9" t="str">
        <f>IF(Search!$L$8="","",IF(ISNUMBER(SEARCH("Stick",$AU206))=TRUE,IF(Search!$L$8="N","N",1),""))</f>
        <v/>
      </c>
      <c r="T206" s="9" t="str">
        <f>IF(Search!$O$4="","",IF(COUNTA($AW206)=1,IF(Search!$O$4="N","N",1),""))</f>
        <v/>
      </c>
      <c r="U206" s="9" t="str">
        <f>IF(Search!$O$5="","",IF($AW206="","",IF($AW206&lt;Search!$O$5,"",1)))</f>
        <v/>
      </c>
      <c r="V206" s="9" t="str">
        <f>IF(Search!$O$6="","",IF($AW206="","",IF($AW206&gt;Search!$O$6,"",1)))</f>
        <v/>
      </c>
      <c r="W206" s="9" t="str">
        <f>IF(Search!$U$4="","",IF($AX206="","",1))</f>
        <v/>
      </c>
      <c r="X206" s="9" t="str">
        <f>IF(Search!$U$5="","",IF(ISNUMBER(SEARCH(Search!$U$5,$AX206))=TRUE,IF(Search!$U$5="N","N",1),""))</f>
        <v/>
      </c>
      <c r="Y206" s="9" t="str">
        <f>IF(Search!$U$6="","",IF($AY206&lt;Search!$U$6,"",1))</f>
        <v/>
      </c>
      <c r="Z206" s="9" t="str">
        <f>IF(Search!$R$4="","",IF(Inventory!$BA206&lt;Search!$R$4,"",1))</f>
        <v/>
      </c>
      <c r="AA206" s="9" t="str">
        <f>IF(Search!$R$5="","",IF($BA206&gt;Search!$R$5,"",1))</f>
        <v/>
      </c>
      <c r="AB206" s="9" t="str">
        <f>IF(Search!$R$6="","",IF($BB206&lt;Search!$R$6,"",1))</f>
        <v/>
      </c>
      <c r="AC206" s="9" t="str">
        <f>IF(Search!$R$7="","",IF($BB206&lt;Search!$R$7,"",1))</f>
        <v/>
      </c>
      <c r="AD206" s="45" t="str">
        <f>IF(COUNTIF($A206:$AC206,"n")&gt;0,"",IF(SUM($A206:$AC206)=COUNTA(Search!$C$4:$C$8,Search!$F$4:$F$8,Search!$I$4:$I$6,Search!$I$8,Search!$L$4:$L$8,Search!$O$4:$O$8,Search!$R$4:$R$7,Search!$U$4:$U$7)-COUNTIF(Search!$C$4:$U$7,"n"),1+LARGE($AD$1:AD205,1),""))</f>
        <v/>
      </c>
      <c r="AE206" s="45" t="str">
        <f t="shared" si="11"/>
        <v/>
      </c>
      <c r="AF206" s="45" t="str">
        <f>IF(AD206="","",COUNTIF($AE$1:$AE205,$AE206)+RANK($AE206,$AE$2:$AE$10540,1))</f>
        <v/>
      </c>
      <c r="AG206" s="45" t="str">
        <f t="shared" si="12"/>
        <v/>
      </c>
      <c r="AH206" s="45" t="str">
        <f>IF($AD206="","",COUNTIF($AG$1:$AG205,$AG206)+RANK($AG206,$AG$1:$AG$10539,0))</f>
        <v/>
      </c>
      <c r="AI206" s="10" t="str">
        <f t="shared" si="13"/>
        <v>1981-82 O-Pee-Chee #144 Billy Harris TOR    /   $</v>
      </c>
      <c r="AJ206" s="11">
        <v>1981</v>
      </c>
      <c r="AK206" s="17">
        <v>82</v>
      </c>
      <c r="AL206" s="12" t="s">
        <v>53</v>
      </c>
      <c r="AM206" s="10">
        <v>144</v>
      </c>
      <c r="AN206" s="12" t="s">
        <v>45</v>
      </c>
      <c r="AO206" s="9" t="s">
        <v>1904</v>
      </c>
      <c r="AP206" s="9"/>
      <c r="AQ206" s="9"/>
      <c r="AR206" s="14" t="s">
        <v>2131</v>
      </c>
      <c r="AS206" s="9"/>
      <c r="AT206" s="9"/>
      <c r="AU206" s="9"/>
      <c r="AV206" s="13"/>
      <c r="AW206" s="13"/>
      <c r="AX206" s="9"/>
      <c r="AY206" s="9"/>
      <c r="AZ206" s="9"/>
      <c r="BA206" s="33"/>
      <c r="BB206" s="33"/>
      <c r="BC206" s="36"/>
      <c r="BD206" s="12" t="s">
        <v>1771</v>
      </c>
    </row>
    <row r="207" spans="1:56" s="12" customFormat="1" x14ac:dyDescent="0.2">
      <c r="A207" s="9" t="str">
        <f>IF(Search!$C$5="","",IF(COUNTA(Inventory!$AP207)=1,1,""))</f>
        <v/>
      </c>
      <c r="B207" s="9" t="str">
        <f>IF(Search!$C$4="","",IF(ISNUMBER(SEARCH(Search!$C$4,$AR207))=TRUE,1,""))</f>
        <v/>
      </c>
      <c r="C207" s="9" t="str">
        <f>IF(Search!$C$6="x",IF(COUNTA($AQ207)=1,1,"N"),IF(COUNTA($AQ207)=1,"N",""))</f>
        <v/>
      </c>
      <c r="D207" s="9" t="str">
        <f>IF(Search!$O$8="","",IF(ISNUMBER(SEARCH(Search!$O$8,$BD207))=TRUE,1,""))</f>
        <v/>
      </c>
      <c r="E207" s="9" t="str">
        <f>IF(Search!$C$7="","",IF(ISNUMBER(SEARCH(Search!$C$7,$AN207))=TRUE,1,""))</f>
        <v/>
      </c>
      <c r="F207" s="9" t="str">
        <f>IF(Search!$C$8="","",IF(ISNUMBER(SEARCH(Search!$C$8,$AO207))=TRUE,1,""))</f>
        <v/>
      </c>
      <c r="G207" s="9" t="str">
        <f>IF(Search!$F$4="","",IF(Inventory!$AJ207&lt;Search!$F$4,"",1))</f>
        <v/>
      </c>
      <c r="H207" s="9" t="str">
        <f>IF(Search!$F$5="","",IF(Inventory!$AJ207&gt;Search!$F$5,"",1))</f>
        <v/>
      </c>
      <c r="I207" s="9" t="str">
        <f>IF(Search!$F$7="","",IF(Search!$F$8="",IF(ISNUMBER(SEARCH(Search!$F$7,$AL207))=TRUE,1,""),""))</f>
        <v/>
      </c>
      <c r="J207" s="9" t="str">
        <f>IF($AL207=Search!$F$8,1,"")</f>
        <v/>
      </c>
      <c r="K207" s="9" t="str">
        <f>IF(Search!$I$4="","",IF(COUNTA($AS207)=1,IF(Search!$I$4="N","N",1),""))</f>
        <v/>
      </c>
      <c r="L207" s="9" t="str">
        <f>IF(Search!$I$5="","",IF($AS207="RC",1,""))</f>
        <v/>
      </c>
      <c r="M207" s="9" t="str">
        <f>IF(Search!$I$6="","",IF($AS207="RCP",1,""))</f>
        <v/>
      </c>
      <c r="N207" s="9" t="str">
        <f>IF(Search!$I$8="","",IF(COUNTA($AT207)=1,IF(Search!$I$8="N","N",1),""))</f>
        <v/>
      </c>
      <c r="O207" s="9" t="str">
        <f>IF(Search!$L$4="","",IF(COUNTA($AU207)=1,IF(Search!$L$4="N","N",1),""))</f>
        <v/>
      </c>
      <c r="P207" s="9" t="str">
        <f>IF(Search!$L$5="","",IF(ISNUMBER(SEARCH("Jersey",$AU207))=TRUE,IF(Search!$L$5="N","N",1),""))</f>
        <v/>
      </c>
      <c r="Q207" s="9" t="str">
        <f>IF(Search!$L$6="","",IF(ISNUMBER(SEARCH("Patch",$AU207))=TRUE,IF(Search!$L$6="N","N",1),""))</f>
        <v/>
      </c>
      <c r="R207" s="9" t="str">
        <f>IF(Search!$L$7="","",IF(ISNUMBER(SEARCH("Shield",$AU207))=TRUE,IF(Search!$L$7="N","N",1),""))</f>
        <v/>
      </c>
      <c r="S207" s="9" t="str">
        <f>IF(Search!$L$8="","",IF(ISNUMBER(SEARCH("Stick",$AU207))=TRUE,IF(Search!$L$8="N","N",1),""))</f>
        <v/>
      </c>
      <c r="T207" s="9" t="str">
        <f>IF(Search!$O$4="","",IF(COUNTA($AW207)=1,IF(Search!$O$4="N","N",1),""))</f>
        <v/>
      </c>
      <c r="U207" s="9" t="str">
        <f>IF(Search!$O$5="","",IF($AW207="","",IF($AW207&lt;Search!$O$5,"",1)))</f>
        <v/>
      </c>
      <c r="V207" s="9" t="str">
        <f>IF(Search!$O$6="","",IF($AW207="","",IF($AW207&gt;Search!$O$6,"",1)))</f>
        <v/>
      </c>
      <c r="W207" s="9" t="str">
        <f>IF(Search!$U$4="","",IF($AX207="","",1))</f>
        <v/>
      </c>
      <c r="X207" s="9" t="str">
        <f>IF(Search!$U$5="","",IF(ISNUMBER(SEARCH(Search!$U$5,$AX207))=TRUE,IF(Search!$U$5="N","N",1),""))</f>
        <v/>
      </c>
      <c r="Y207" s="9" t="str">
        <f>IF(Search!$U$6="","",IF($AY207&lt;Search!$U$6,"",1))</f>
        <v/>
      </c>
      <c r="Z207" s="9" t="str">
        <f>IF(Search!$R$4="","",IF(Inventory!$BA207&lt;Search!$R$4,"",1))</f>
        <v/>
      </c>
      <c r="AA207" s="9" t="str">
        <f>IF(Search!$R$5="","",IF($BA207&gt;Search!$R$5,"",1))</f>
        <v/>
      </c>
      <c r="AB207" s="9" t="str">
        <f>IF(Search!$R$6="","",IF($BB207&lt;Search!$R$6,"",1))</f>
        <v/>
      </c>
      <c r="AC207" s="9" t="str">
        <f>IF(Search!$R$7="","",IF($BB207&lt;Search!$R$7,"",1))</f>
        <v/>
      </c>
      <c r="AD207" s="45" t="str">
        <f>IF(COUNTIF($A207:$AC207,"n")&gt;0,"",IF(SUM($A207:$AC207)=COUNTA(Search!$C$4:$C$8,Search!$F$4:$F$8,Search!$I$4:$I$6,Search!$I$8,Search!$L$4:$L$8,Search!$O$4:$O$8,Search!$R$4:$R$7,Search!$U$4:$U$7)-COUNTIF(Search!$C$4:$U$7,"n"),1+LARGE($AD$1:AD206,1),""))</f>
        <v/>
      </c>
      <c r="AE207" s="45" t="str">
        <f t="shared" si="11"/>
        <v/>
      </c>
      <c r="AF207" s="45" t="str">
        <f>IF(AD207="","",COUNTIF($AE$1:$AE206,$AE207)+RANK($AE207,$AE$2:$AE$10540,1))</f>
        <v/>
      </c>
      <c r="AG207" s="45" t="str">
        <f t="shared" si="12"/>
        <v/>
      </c>
      <c r="AH207" s="45" t="str">
        <f>IF($AD207="","",COUNTIF($AG$1:$AG206,$AG207)+RANK($AG207,$AG$1:$AG$10539,0))</f>
        <v/>
      </c>
      <c r="AI207" s="10" t="str">
        <f t="shared" si="13"/>
        <v>1981-82 O-Pee-Chee #147 Don Luce TOR    /   $</v>
      </c>
      <c r="AJ207" s="11">
        <v>1981</v>
      </c>
      <c r="AK207" s="17">
        <v>82</v>
      </c>
      <c r="AL207" s="12" t="s">
        <v>53</v>
      </c>
      <c r="AM207" s="10">
        <v>147</v>
      </c>
      <c r="AN207" s="12" t="s">
        <v>127</v>
      </c>
      <c r="AO207" s="9" t="s">
        <v>1904</v>
      </c>
      <c r="AP207" s="9"/>
      <c r="AQ207" s="9"/>
      <c r="AR207" s="14" t="s">
        <v>2131</v>
      </c>
      <c r="AS207" s="9"/>
      <c r="AT207" s="9"/>
      <c r="AU207" s="9"/>
      <c r="AV207" s="13"/>
      <c r="AW207" s="13"/>
      <c r="AX207" s="9"/>
      <c r="AY207" s="9"/>
      <c r="AZ207" s="9"/>
      <c r="BA207" s="33"/>
      <c r="BB207" s="33"/>
      <c r="BC207" s="36"/>
      <c r="BD207" s="12" t="s">
        <v>1771</v>
      </c>
    </row>
    <row r="208" spans="1:56" s="12" customFormat="1" x14ac:dyDescent="0.2">
      <c r="A208" s="9" t="str">
        <f>IF(Search!$C$5="","",IF(COUNTA(Inventory!$AP208)=1,1,""))</f>
        <v/>
      </c>
      <c r="B208" s="9" t="str">
        <f>IF(Search!$C$4="","",IF(ISNUMBER(SEARCH(Search!$C$4,$AR208))=TRUE,1,""))</f>
        <v/>
      </c>
      <c r="C208" s="9" t="str">
        <f>IF(Search!$C$6="x",IF(COUNTA($AQ208)=1,1,"N"),IF(COUNTA($AQ208)=1,"N",""))</f>
        <v/>
      </c>
      <c r="D208" s="9" t="str">
        <f>IF(Search!$O$8="","",IF(ISNUMBER(SEARCH(Search!$O$8,$BD208))=TRUE,1,""))</f>
        <v/>
      </c>
      <c r="E208" s="9" t="str">
        <f>IF(Search!$C$7="","",IF(ISNUMBER(SEARCH(Search!$C$7,$AN208))=TRUE,1,""))</f>
        <v/>
      </c>
      <c r="F208" s="9" t="str">
        <f>IF(Search!$C$8="","",IF(ISNUMBER(SEARCH(Search!$C$8,$AO208))=TRUE,1,""))</f>
        <v/>
      </c>
      <c r="G208" s="9" t="str">
        <f>IF(Search!$F$4="","",IF(Inventory!$AJ208&lt;Search!$F$4,"",1))</f>
        <v/>
      </c>
      <c r="H208" s="9" t="str">
        <f>IF(Search!$F$5="","",IF(Inventory!$AJ208&gt;Search!$F$5,"",1))</f>
        <v/>
      </c>
      <c r="I208" s="9" t="str">
        <f>IF(Search!$F$7="","",IF(Search!$F$8="",IF(ISNUMBER(SEARCH(Search!$F$7,$AL208))=TRUE,1,""),""))</f>
        <v/>
      </c>
      <c r="J208" s="9" t="str">
        <f>IF($AL208=Search!$F$8,1,"")</f>
        <v/>
      </c>
      <c r="K208" s="9" t="str">
        <f>IF(Search!$I$4="","",IF(COUNTA($AS208)=1,IF(Search!$I$4="N","N",1),""))</f>
        <v/>
      </c>
      <c r="L208" s="9" t="str">
        <f>IF(Search!$I$5="","",IF($AS208="RC",1,""))</f>
        <v/>
      </c>
      <c r="M208" s="9" t="str">
        <f>IF(Search!$I$6="","",IF($AS208="RCP",1,""))</f>
        <v/>
      </c>
      <c r="N208" s="9" t="str">
        <f>IF(Search!$I$8="","",IF(COUNTA($AT208)=1,IF(Search!$I$8="N","N",1),""))</f>
        <v/>
      </c>
      <c r="O208" s="9" t="str">
        <f>IF(Search!$L$4="","",IF(COUNTA($AU208)=1,IF(Search!$L$4="N","N",1),""))</f>
        <v/>
      </c>
      <c r="P208" s="9" t="str">
        <f>IF(Search!$L$5="","",IF(ISNUMBER(SEARCH("Jersey",$AU208))=TRUE,IF(Search!$L$5="N","N",1),""))</f>
        <v/>
      </c>
      <c r="Q208" s="9" t="str">
        <f>IF(Search!$L$6="","",IF(ISNUMBER(SEARCH("Patch",$AU208))=TRUE,IF(Search!$L$6="N","N",1),""))</f>
        <v/>
      </c>
      <c r="R208" s="9" t="str">
        <f>IF(Search!$L$7="","",IF(ISNUMBER(SEARCH("Shield",$AU208))=TRUE,IF(Search!$L$7="N","N",1),""))</f>
        <v/>
      </c>
      <c r="S208" s="9" t="str">
        <f>IF(Search!$L$8="","",IF(ISNUMBER(SEARCH("Stick",$AU208))=TRUE,IF(Search!$L$8="N","N",1),""))</f>
        <v/>
      </c>
      <c r="T208" s="9" t="str">
        <f>IF(Search!$O$4="","",IF(COUNTA($AW208)=1,IF(Search!$O$4="N","N",1),""))</f>
        <v/>
      </c>
      <c r="U208" s="9" t="str">
        <f>IF(Search!$O$5="","",IF($AW208="","",IF($AW208&lt;Search!$O$5,"",1)))</f>
        <v/>
      </c>
      <c r="V208" s="9" t="str">
        <f>IF(Search!$O$6="","",IF($AW208="","",IF($AW208&gt;Search!$O$6,"",1)))</f>
        <v/>
      </c>
      <c r="W208" s="9" t="str">
        <f>IF(Search!$U$4="","",IF($AX208="","",1))</f>
        <v/>
      </c>
      <c r="X208" s="9" t="str">
        <f>IF(Search!$U$5="","",IF(ISNUMBER(SEARCH(Search!$U$5,$AX208))=TRUE,IF(Search!$U$5="N","N",1),""))</f>
        <v/>
      </c>
      <c r="Y208" s="9" t="str">
        <f>IF(Search!$U$6="","",IF($AY208&lt;Search!$U$6,"",1))</f>
        <v/>
      </c>
      <c r="Z208" s="9" t="str">
        <f>IF(Search!$R$4="","",IF(Inventory!$BA208&lt;Search!$R$4,"",1))</f>
        <v/>
      </c>
      <c r="AA208" s="9" t="str">
        <f>IF(Search!$R$5="","",IF($BA208&gt;Search!$R$5,"",1))</f>
        <v/>
      </c>
      <c r="AB208" s="9" t="str">
        <f>IF(Search!$R$6="","",IF($BB208&lt;Search!$R$6,"",1))</f>
        <v/>
      </c>
      <c r="AC208" s="9" t="str">
        <f>IF(Search!$R$7="","",IF($BB208&lt;Search!$R$7,"",1))</f>
        <v/>
      </c>
      <c r="AD208" s="45" t="str">
        <f>IF(COUNTIF($A208:$AC208,"n")&gt;0,"",IF(SUM($A208:$AC208)=COUNTA(Search!$C$4:$C$8,Search!$F$4:$F$8,Search!$I$4:$I$6,Search!$I$8,Search!$L$4:$L$8,Search!$O$4:$O$8,Search!$R$4:$R$7,Search!$U$4:$U$7)-COUNTIF(Search!$C$4:$U$7,"n"),1+LARGE($AD$1:AD207,1),""))</f>
        <v/>
      </c>
      <c r="AE208" s="45" t="str">
        <f t="shared" si="11"/>
        <v/>
      </c>
      <c r="AF208" s="45" t="str">
        <f>IF(AD208="","",COUNTIF($AE$1:$AE207,$AE208)+RANK($AE208,$AE$2:$AE$10540,1))</f>
        <v/>
      </c>
      <c r="AG208" s="45" t="str">
        <f t="shared" si="12"/>
        <v/>
      </c>
      <c r="AH208" s="45" t="str">
        <f>IF($AD208="","",COUNTIF($AG$1:$AG207,$AG208)+RANK($AG208,$AG$1:$AG$10539,0))</f>
        <v/>
      </c>
      <c r="AI208" s="10" t="str">
        <f t="shared" si="13"/>
        <v>1981-82 O-Pee-Chee #271 Kim Clackson TOR    /   $</v>
      </c>
      <c r="AJ208" s="11">
        <v>1981</v>
      </c>
      <c r="AK208" s="17">
        <v>82</v>
      </c>
      <c r="AL208" s="12" t="s">
        <v>53</v>
      </c>
      <c r="AM208" s="10">
        <v>271</v>
      </c>
      <c r="AN208" s="12" t="s">
        <v>128</v>
      </c>
      <c r="AO208" s="9" t="s">
        <v>1904</v>
      </c>
      <c r="AP208" s="9"/>
      <c r="AQ208" s="9"/>
      <c r="AR208" s="14" t="s">
        <v>2131</v>
      </c>
      <c r="AS208" s="9"/>
      <c r="AT208" s="9"/>
      <c r="AU208" s="9"/>
      <c r="AV208" s="13"/>
      <c r="AW208" s="13"/>
      <c r="AX208" s="9"/>
      <c r="AY208" s="9"/>
      <c r="AZ208" s="9"/>
      <c r="BA208" s="33"/>
      <c r="BB208" s="33"/>
      <c r="BC208" s="36"/>
      <c r="BD208" s="12" t="s">
        <v>1771</v>
      </c>
    </row>
    <row r="209" spans="1:56" s="12" customFormat="1" x14ac:dyDescent="0.2">
      <c r="A209" s="9" t="str">
        <f>IF(Search!$C$5="","",IF(COUNTA(Inventory!$AP209)=1,1,""))</f>
        <v/>
      </c>
      <c r="B209" s="9" t="str">
        <f>IF(Search!$C$4="","",IF(ISNUMBER(SEARCH(Search!$C$4,$AR209))=TRUE,1,""))</f>
        <v/>
      </c>
      <c r="C209" s="9" t="str">
        <f>IF(Search!$C$6="x",IF(COUNTA($AQ209)=1,1,"N"),IF(COUNTA($AQ209)=1,"N",""))</f>
        <v/>
      </c>
      <c r="D209" s="9" t="str">
        <f>IF(Search!$O$8="","",IF(ISNUMBER(SEARCH(Search!$O$8,$BD209))=TRUE,1,""))</f>
        <v/>
      </c>
      <c r="E209" s="9" t="str">
        <f>IF(Search!$C$7="","",IF(ISNUMBER(SEARCH(Search!$C$7,$AN209))=TRUE,1,""))</f>
        <v/>
      </c>
      <c r="F209" s="9" t="str">
        <f>IF(Search!$C$8="","",IF(ISNUMBER(SEARCH(Search!$C$8,$AO209))=TRUE,1,""))</f>
        <v/>
      </c>
      <c r="G209" s="9" t="str">
        <f>IF(Search!$F$4="","",IF(Inventory!$AJ209&lt;Search!$F$4,"",1))</f>
        <v/>
      </c>
      <c r="H209" s="9" t="str">
        <f>IF(Search!$F$5="","",IF(Inventory!$AJ209&gt;Search!$F$5,"",1))</f>
        <v/>
      </c>
      <c r="I209" s="9" t="str">
        <f>IF(Search!$F$7="","",IF(Search!$F$8="",IF(ISNUMBER(SEARCH(Search!$F$7,$AL209))=TRUE,1,""),""))</f>
        <v/>
      </c>
      <c r="J209" s="9" t="str">
        <f>IF($AL209=Search!$F$8,1,"")</f>
        <v/>
      </c>
      <c r="K209" s="9" t="str">
        <f>IF(Search!$I$4="","",IF(COUNTA($AS209)=1,IF(Search!$I$4="N","N",1),""))</f>
        <v/>
      </c>
      <c r="L209" s="9" t="str">
        <f>IF(Search!$I$5="","",IF($AS209="RC",1,""))</f>
        <v/>
      </c>
      <c r="M209" s="9" t="str">
        <f>IF(Search!$I$6="","",IF($AS209="RCP",1,""))</f>
        <v/>
      </c>
      <c r="N209" s="9" t="str">
        <f>IF(Search!$I$8="","",IF(COUNTA($AT209)=1,IF(Search!$I$8="N","N",1),""))</f>
        <v/>
      </c>
      <c r="O209" s="9" t="str">
        <f>IF(Search!$L$4="","",IF(COUNTA($AU209)=1,IF(Search!$L$4="N","N",1),""))</f>
        <v/>
      </c>
      <c r="P209" s="9" t="str">
        <f>IF(Search!$L$5="","",IF(ISNUMBER(SEARCH("Jersey",$AU209))=TRUE,IF(Search!$L$5="N","N",1),""))</f>
        <v/>
      </c>
      <c r="Q209" s="9" t="str">
        <f>IF(Search!$L$6="","",IF(ISNUMBER(SEARCH("Patch",$AU209))=TRUE,IF(Search!$L$6="N","N",1),""))</f>
        <v/>
      </c>
      <c r="R209" s="9" t="str">
        <f>IF(Search!$L$7="","",IF(ISNUMBER(SEARCH("Shield",$AU209))=TRUE,IF(Search!$L$7="N","N",1),""))</f>
        <v/>
      </c>
      <c r="S209" s="9" t="str">
        <f>IF(Search!$L$8="","",IF(ISNUMBER(SEARCH("Stick",$AU209))=TRUE,IF(Search!$L$8="N","N",1),""))</f>
        <v/>
      </c>
      <c r="T209" s="9" t="str">
        <f>IF(Search!$O$4="","",IF(COUNTA($AW209)=1,IF(Search!$O$4="N","N",1),""))</f>
        <v/>
      </c>
      <c r="U209" s="9" t="str">
        <f>IF(Search!$O$5="","",IF($AW209="","",IF($AW209&lt;Search!$O$5,"",1)))</f>
        <v/>
      </c>
      <c r="V209" s="9" t="str">
        <f>IF(Search!$O$6="","",IF($AW209="","",IF($AW209&gt;Search!$O$6,"",1)))</f>
        <v/>
      </c>
      <c r="W209" s="9" t="str">
        <f>IF(Search!$U$4="","",IF($AX209="","",1))</f>
        <v/>
      </c>
      <c r="X209" s="9" t="str">
        <f>IF(Search!$U$5="","",IF(ISNUMBER(SEARCH(Search!$U$5,$AX209))=TRUE,IF(Search!$U$5="N","N",1),""))</f>
        <v/>
      </c>
      <c r="Y209" s="9" t="str">
        <f>IF(Search!$U$6="","",IF($AY209&lt;Search!$U$6,"",1))</f>
        <v/>
      </c>
      <c r="Z209" s="9" t="str">
        <f>IF(Search!$R$4="","",IF(Inventory!$BA209&lt;Search!$R$4,"",1))</f>
        <v/>
      </c>
      <c r="AA209" s="9" t="str">
        <f>IF(Search!$R$5="","",IF($BA209&gt;Search!$R$5,"",1))</f>
        <v/>
      </c>
      <c r="AB209" s="9" t="str">
        <f>IF(Search!$R$6="","",IF($BB209&lt;Search!$R$6,"",1))</f>
        <v/>
      </c>
      <c r="AC209" s="9" t="str">
        <f>IF(Search!$R$7="","",IF($BB209&lt;Search!$R$7,"",1))</f>
        <v/>
      </c>
      <c r="AD209" s="45" t="str">
        <f>IF(COUNTIF($A209:$AC209,"n")&gt;0,"",IF(SUM($A209:$AC209)=COUNTA(Search!$C$4:$C$8,Search!$F$4:$F$8,Search!$I$4:$I$6,Search!$I$8,Search!$L$4:$L$8,Search!$O$4:$O$8,Search!$R$4:$R$7,Search!$U$4:$U$7)-COUNTIF(Search!$C$4:$U$7,"n"),1+LARGE($AD$1:AD208,1),""))</f>
        <v/>
      </c>
      <c r="AE209" s="45" t="str">
        <f t="shared" si="11"/>
        <v/>
      </c>
      <c r="AF209" s="45" t="str">
        <f>IF(AD209="","",COUNTIF($AE$1:$AE208,$AE209)+RANK($AE209,$AE$2:$AE$10540,1))</f>
        <v/>
      </c>
      <c r="AG209" s="45" t="str">
        <f t="shared" si="12"/>
        <v/>
      </c>
      <c r="AH209" s="45" t="str">
        <f>IF($AD209="","",COUNTIF($AG$1:$AG208,$AG209)+RANK($AG209,$AG$1:$AG$10539,0))</f>
        <v/>
      </c>
      <c r="AI209" s="10" t="str">
        <f t="shared" si="13"/>
        <v>1981-82 O-Pee-Chee #305 Bill Derlago TOR    /   $</v>
      </c>
      <c r="AJ209" s="11">
        <v>1981</v>
      </c>
      <c r="AK209" s="17">
        <v>82</v>
      </c>
      <c r="AL209" s="12" t="s">
        <v>53</v>
      </c>
      <c r="AM209" s="10">
        <v>305</v>
      </c>
      <c r="AN209" s="12" t="s">
        <v>122</v>
      </c>
      <c r="AO209" s="9" t="s">
        <v>1904</v>
      </c>
      <c r="AP209" s="9"/>
      <c r="AQ209" s="9"/>
      <c r="AR209" s="14" t="s">
        <v>2131</v>
      </c>
      <c r="AS209" s="9"/>
      <c r="AT209" s="9"/>
      <c r="AU209" s="9"/>
      <c r="AV209" s="13"/>
      <c r="AW209" s="13"/>
      <c r="AX209" s="9"/>
      <c r="AY209" s="9"/>
      <c r="AZ209" s="9"/>
      <c r="BA209" s="33"/>
      <c r="BB209" s="33"/>
      <c r="BC209" s="36"/>
      <c r="BD209" s="12" t="s">
        <v>1771</v>
      </c>
    </row>
    <row r="210" spans="1:56" s="12" customFormat="1" x14ac:dyDescent="0.2">
      <c r="A210" s="9" t="str">
        <f>IF(Search!$C$5="","",IF(COUNTA(Inventory!$AP210)=1,1,""))</f>
        <v/>
      </c>
      <c r="B210" s="9" t="str">
        <f>IF(Search!$C$4="","",IF(ISNUMBER(SEARCH(Search!$C$4,$AR210))=TRUE,1,""))</f>
        <v/>
      </c>
      <c r="C210" s="9" t="str">
        <f>IF(Search!$C$6="x",IF(COUNTA($AQ210)=1,1,"N"),IF(COUNTA($AQ210)=1,"N",""))</f>
        <v/>
      </c>
      <c r="D210" s="9" t="str">
        <f>IF(Search!$O$8="","",IF(ISNUMBER(SEARCH(Search!$O$8,$BD210))=TRUE,1,""))</f>
        <v/>
      </c>
      <c r="E210" s="9" t="str">
        <f>IF(Search!$C$7="","",IF(ISNUMBER(SEARCH(Search!$C$7,$AN210))=TRUE,1,""))</f>
        <v/>
      </c>
      <c r="F210" s="9" t="str">
        <f>IF(Search!$C$8="","",IF(ISNUMBER(SEARCH(Search!$C$8,$AO210))=TRUE,1,""))</f>
        <v/>
      </c>
      <c r="G210" s="9" t="str">
        <f>IF(Search!$F$4="","",IF(Inventory!$AJ210&lt;Search!$F$4,"",1))</f>
        <v/>
      </c>
      <c r="H210" s="9" t="str">
        <f>IF(Search!$F$5="","",IF(Inventory!$AJ210&gt;Search!$F$5,"",1))</f>
        <v/>
      </c>
      <c r="I210" s="9" t="str">
        <f>IF(Search!$F$7="","",IF(Search!$F$8="",IF(ISNUMBER(SEARCH(Search!$F$7,$AL210))=TRUE,1,""),""))</f>
        <v/>
      </c>
      <c r="J210" s="9" t="str">
        <f>IF($AL210=Search!$F$8,1,"")</f>
        <v/>
      </c>
      <c r="K210" s="9" t="str">
        <f>IF(Search!$I$4="","",IF(COUNTA($AS210)=1,IF(Search!$I$4="N","N",1),""))</f>
        <v/>
      </c>
      <c r="L210" s="9" t="str">
        <f>IF(Search!$I$5="","",IF($AS210="RC",1,""))</f>
        <v/>
      </c>
      <c r="M210" s="9" t="str">
        <f>IF(Search!$I$6="","",IF($AS210="RCP",1,""))</f>
        <v/>
      </c>
      <c r="N210" s="9" t="str">
        <f>IF(Search!$I$8="","",IF(COUNTA($AT210)=1,IF(Search!$I$8="N","N",1),""))</f>
        <v/>
      </c>
      <c r="O210" s="9" t="str">
        <f>IF(Search!$L$4="","",IF(COUNTA($AU210)=1,IF(Search!$L$4="N","N",1),""))</f>
        <v/>
      </c>
      <c r="P210" s="9" t="str">
        <f>IF(Search!$L$5="","",IF(ISNUMBER(SEARCH("Jersey",$AU210))=TRUE,IF(Search!$L$5="N","N",1),""))</f>
        <v/>
      </c>
      <c r="Q210" s="9" t="str">
        <f>IF(Search!$L$6="","",IF(ISNUMBER(SEARCH("Patch",$AU210))=TRUE,IF(Search!$L$6="N","N",1),""))</f>
        <v/>
      </c>
      <c r="R210" s="9" t="str">
        <f>IF(Search!$L$7="","",IF(ISNUMBER(SEARCH("Shield",$AU210))=TRUE,IF(Search!$L$7="N","N",1),""))</f>
        <v/>
      </c>
      <c r="S210" s="9" t="str">
        <f>IF(Search!$L$8="","",IF(ISNUMBER(SEARCH("Stick",$AU210))=TRUE,IF(Search!$L$8="N","N",1),""))</f>
        <v/>
      </c>
      <c r="T210" s="9" t="str">
        <f>IF(Search!$O$4="","",IF(COUNTA($AW210)=1,IF(Search!$O$4="N","N",1),""))</f>
        <v/>
      </c>
      <c r="U210" s="9" t="str">
        <f>IF(Search!$O$5="","",IF($AW210="","",IF($AW210&lt;Search!$O$5,"",1)))</f>
        <v/>
      </c>
      <c r="V210" s="9" t="str">
        <f>IF(Search!$O$6="","",IF($AW210="","",IF($AW210&gt;Search!$O$6,"",1)))</f>
        <v/>
      </c>
      <c r="W210" s="9" t="str">
        <f>IF(Search!$U$4="","",IF($AX210="","",1))</f>
        <v/>
      </c>
      <c r="X210" s="9" t="str">
        <f>IF(Search!$U$5="","",IF(ISNUMBER(SEARCH(Search!$U$5,$AX210))=TRUE,IF(Search!$U$5="N","N",1),""))</f>
        <v/>
      </c>
      <c r="Y210" s="9" t="str">
        <f>IF(Search!$U$6="","",IF($AY210&lt;Search!$U$6,"",1))</f>
        <v/>
      </c>
      <c r="Z210" s="9" t="str">
        <f>IF(Search!$R$4="","",IF(Inventory!$BA210&lt;Search!$R$4,"",1))</f>
        <v/>
      </c>
      <c r="AA210" s="9" t="str">
        <f>IF(Search!$R$5="","",IF($BA210&gt;Search!$R$5,"",1))</f>
        <v/>
      </c>
      <c r="AB210" s="9" t="str">
        <f>IF(Search!$R$6="","",IF($BB210&lt;Search!$R$6,"",1))</f>
        <v/>
      </c>
      <c r="AC210" s="9" t="str">
        <f>IF(Search!$R$7="","",IF($BB210&lt;Search!$R$7,"",1))</f>
        <v/>
      </c>
      <c r="AD210" s="45" t="str">
        <f>IF(COUNTIF($A210:$AC210,"n")&gt;0,"",IF(SUM($A210:$AC210)=COUNTA(Search!$C$4:$C$8,Search!$F$4:$F$8,Search!$I$4:$I$6,Search!$I$8,Search!$L$4:$L$8,Search!$O$4:$O$8,Search!$R$4:$R$7,Search!$U$4:$U$7)-COUNTIF(Search!$C$4:$U$7,"n"),1+LARGE($AD$1:AD209,1),""))</f>
        <v/>
      </c>
      <c r="AE210" s="45" t="str">
        <f t="shared" si="11"/>
        <v/>
      </c>
      <c r="AF210" s="45" t="str">
        <f>IF(AD210="","",COUNTIF($AE$1:$AE209,$AE210)+RANK($AE210,$AE$2:$AE$10540,1))</f>
        <v/>
      </c>
      <c r="AG210" s="45" t="str">
        <f t="shared" si="12"/>
        <v/>
      </c>
      <c r="AH210" s="45" t="str">
        <f>IF($AD210="","",COUNTIF($AG$1:$AG209,$AG210)+RANK($AG210,$AG$1:$AG$10539,0))</f>
        <v/>
      </c>
      <c r="AI210" s="10" t="str">
        <f t="shared" si="13"/>
        <v>1981-82 O-Pee-Chee #306 Wilf Paiement TOR    /   $</v>
      </c>
      <c r="AJ210" s="11">
        <v>1981</v>
      </c>
      <c r="AK210" s="17">
        <v>82</v>
      </c>
      <c r="AL210" s="12" t="s">
        <v>53</v>
      </c>
      <c r="AM210" s="10">
        <v>306</v>
      </c>
      <c r="AN210" s="12" t="s">
        <v>123</v>
      </c>
      <c r="AO210" s="9" t="s">
        <v>1904</v>
      </c>
      <c r="AP210" s="9"/>
      <c r="AQ210" s="9"/>
      <c r="AR210" s="14" t="s">
        <v>2131</v>
      </c>
      <c r="AS210" s="9"/>
      <c r="AT210" s="9"/>
      <c r="AU210" s="9"/>
      <c r="AV210" s="13"/>
      <c r="AW210" s="13"/>
      <c r="AX210" s="9"/>
      <c r="AY210" s="9"/>
      <c r="AZ210" s="9"/>
      <c r="BA210" s="33"/>
      <c r="BB210" s="33"/>
      <c r="BC210" s="36"/>
      <c r="BD210" s="12" t="s">
        <v>1771</v>
      </c>
    </row>
    <row r="211" spans="1:56" s="12" customFormat="1" x14ac:dyDescent="0.2">
      <c r="A211" s="9" t="str">
        <f>IF(Search!$C$5="","",IF(COUNTA(Inventory!$AP211)=1,1,""))</f>
        <v/>
      </c>
      <c r="B211" s="9" t="str">
        <f>IF(Search!$C$4="","",IF(ISNUMBER(SEARCH(Search!$C$4,$AR211))=TRUE,1,""))</f>
        <v/>
      </c>
      <c r="C211" s="9" t="str">
        <f>IF(Search!$C$6="x",IF(COUNTA($AQ211)=1,1,"N"),IF(COUNTA($AQ211)=1,"N",""))</f>
        <v/>
      </c>
      <c r="D211" s="9" t="str">
        <f>IF(Search!$O$8="","",IF(ISNUMBER(SEARCH(Search!$O$8,$BD211))=TRUE,1,""))</f>
        <v/>
      </c>
      <c r="E211" s="9" t="str">
        <f>IF(Search!$C$7="","",IF(ISNUMBER(SEARCH(Search!$C$7,$AN211))=TRUE,1,""))</f>
        <v/>
      </c>
      <c r="F211" s="9" t="str">
        <f>IF(Search!$C$8="","",IF(ISNUMBER(SEARCH(Search!$C$8,$AO211))=TRUE,1,""))</f>
        <v/>
      </c>
      <c r="G211" s="9" t="str">
        <f>IF(Search!$F$4="","",IF(Inventory!$AJ211&lt;Search!$F$4,"",1))</f>
        <v/>
      </c>
      <c r="H211" s="9" t="str">
        <f>IF(Search!$F$5="","",IF(Inventory!$AJ211&gt;Search!$F$5,"",1))</f>
        <v/>
      </c>
      <c r="I211" s="9" t="str">
        <f>IF(Search!$F$7="","",IF(Search!$F$8="",IF(ISNUMBER(SEARCH(Search!$F$7,$AL211))=TRUE,1,""),""))</f>
        <v/>
      </c>
      <c r="J211" s="9" t="str">
        <f>IF($AL211=Search!$F$8,1,"")</f>
        <v/>
      </c>
      <c r="K211" s="9" t="str">
        <f>IF(Search!$I$4="","",IF(COUNTA($AS211)=1,IF(Search!$I$4="N","N",1),""))</f>
        <v/>
      </c>
      <c r="L211" s="9" t="str">
        <f>IF(Search!$I$5="","",IF($AS211="RC",1,""))</f>
        <v/>
      </c>
      <c r="M211" s="9" t="str">
        <f>IF(Search!$I$6="","",IF($AS211="RCP",1,""))</f>
        <v/>
      </c>
      <c r="N211" s="9" t="str">
        <f>IF(Search!$I$8="","",IF(COUNTA($AT211)=1,IF(Search!$I$8="N","N",1),""))</f>
        <v/>
      </c>
      <c r="O211" s="9" t="str">
        <f>IF(Search!$L$4="","",IF(COUNTA($AU211)=1,IF(Search!$L$4="N","N",1),""))</f>
        <v/>
      </c>
      <c r="P211" s="9" t="str">
        <f>IF(Search!$L$5="","",IF(ISNUMBER(SEARCH("Jersey",$AU211))=TRUE,IF(Search!$L$5="N","N",1),""))</f>
        <v/>
      </c>
      <c r="Q211" s="9" t="str">
        <f>IF(Search!$L$6="","",IF(ISNUMBER(SEARCH("Patch",$AU211))=TRUE,IF(Search!$L$6="N","N",1),""))</f>
        <v/>
      </c>
      <c r="R211" s="9" t="str">
        <f>IF(Search!$L$7="","",IF(ISNUMBER(SEARCH("Shield",$AU211))=TRUE,IF(Search!$L$7="N","N",1),""))</f>
        <v/>
      </c>
      <c r="S211" s="9" t="str">
        <f>IF(Search!$L$8="","",IF(ISNUMBER(SEARCH("Stick",$AU211))=TRUE,IF(Search!$L$8="N","N",1),""))</f>
        <v/>
      </c>
      <c r="T211" s="9" t="str">
        <f>IF(Search!$O$4="","",IF(COUNTA($AW211)=1,IF(Search!$O$4="N","N",1),""))</f>
        <v/>
      </c>
      <c r="U211" s="9" t="str">
        <f>IF(Search!$O$5="","",IF($AW211="","",IF($AW211&lt;Search!$O$5,"",1)))</f>
        <v/>
      </c>
      <c r="V211" s="9" t="str">
        <f>IF(Search!$O$6="","",IF($AW211="","",IF($AW211&gt;Search!$O$6,"",1)))</f>
        <v/>
      </c>
      <c r="W211" s="9" t="str">
        <f>IF(Search!$U$4="","",IF($AX211="","",1))</f>
        <v/>
      </c>
      <c r="X211" s="9" t="str">
        <f>IF(Search!$U$5="","",IF(ISNUMBER(SEARCH(Search!$U$5,$AX211))=TRUE,IF(Search!$U$5="N","N",1),""))</f>
        <v/>
      </c>
      <c r="Y211" s="9" t="str">
        <f>IF(Search!$U$6="","",IF($AY211&lt;Search!$U$6,"",1))</f>
        <v/>
      </c>
      <c r="Z211" s="9" t="str">
        <f>IF(Search!$R$4="","",IF(Inventory!$BA211&lt;Search!$R$4,"",1))</f>
        <v/>
      </c>
      <c r="AA211" s="9" t="str">
        <f>IF(Search!$R$5="","",IF($BA211&gt;Search!$R$5,"",1))</f>
        <v/>
      </c>
      <c r="AB211" s="9" t="str">
        <f>IF(Search!$R$6="","",IF($BB211&lt;Search!$R$6,"",1))</f>
        <v/>
      </c>
      <c r="AC211" s="9" t="str">
        <f>IF(Search!$R$7="","",IF($BB211&lt;Search!$R$7,"",1))</f>
        <v/>
      </c>
      <c r="AD211" s="45" t="str">
        <f>IF(COUNTIF($A211:$AC211,"n")&gt;0,"",IF(SUM($A211:$AC211)=COUNTA(Search!$C$4:$C$8,Search!$F$4:$F$8,Search!$I$4:$I$6,Search!$I$8,Search!$L$4:$L$8,Search!$O$4:$O$8,Search!$R$4:$R$7,Search!$U$4:$U$7)-COUNTIF(Search!$C$4:$U$7,"n"),1+LARGE($AD$1:AD210,1),""))</f>
        <v/>
      </c>
      <c r="AE211" s="45" t="str">
        <f t="shared" si="11"/>
        <v/>
      </c>
      <c r="AF211" s="45" t="str">
        <f>IF(AD211="","",COUNTIF($AE$1:$AE210,$AE211)+RANK($AE211,$AE$2:$AE$10540,1))</f>
        <v/>
      </c>
      <c r="AG211" s="45" t="str">
        <f t="shared" si="12"/>
        <v/>
      </c>
      <c r="AH211" s="45" t="str">
        <f>IF($AD211="","",COUNTIF($AG$1:$AG210,$AG211)+RANK($AG211,$AG$1:$AG$10539,0))</f>
        <v/>
      </c>
      <c r="AI211" s="10" t="str">
        <f t="shared" si="13"/>
        <v>1981-82 O-Pee-Chee #307 Borje Salming TOR    /   $</v>
      </c>
      <c r="AJ211" s="11">
        <v>1981</v>
      </c>
      <c r="AK211" s="17">
        <v>82</v>
      </c>
      <c r="AL211" s="12" t="s">
        <v>53</v>
      </c>
      <c r="AM211" s="10">
        <v>307</v>
      </c>
      <c r="AN211" s="12" t="s">
        <v>84</v>
      </c>
      <c r="AO211" s="9" t="s">
        <v>1904</v>
      </c>
      <c r="AP211" s="9"/>
      <c r="AQ211" s="9"/>
      <c r="AR211" s="14" t="s">
        <v>2131</v>
      </c>
      <c r="AS211" s="9"/>
      <c r="AT211" s="9"/>
      <c r="AU211" s="9"/>
      <c r="AV211" s="13"/>
      <c r="AW211" s="13"/>
      <c r="AX211" s="9"/>
      <c r="AY211" s="9"/>
      <c r="AZ211" s="9"/>
      <c r="BA211" s="33"/>
      <c r="BB211" s="33"/>
      <c r="BC211" s="36"/>
      <c r="BD211" s="12" t="s">
        <v>1771</v>
      </c>
    </row>
    <row r="212" spans="1:56" s="12" customFormat="1" x14ac:dyDescent="0.2">
      <c r="A212" s="9" t="str">
        <f>IF(Search!$C$5="","",IF(COUNTA(Inventory!$AP212)=1,1,""))</f>
        <v/>
      </c>
      <c r="B212" s="9" t="str">
        <f>IF(Search!$C$4="","",IF(ISNUMBER(SEARCH(Search!$C$4,$AR212))=TRUE,1,""))</f>
        <v/>
      </c>
      <c r="C212" s="9" t="str">
        <f>IF(Search!$C$6="x",IF(COUNTA($AQ212)=1,1,"N"),IF(COUNTA($AQ212)=1,"N",""))</f>
        <v/>
      </c>
      <c r="D212" s="9" t="str">
        <f>IF(Search!$O$8="","",IF(ISNUMBER(SEARCH(Search!$O$8,$BD212))=TRUE,1,""))</f>
        <v/>
      </c>
      <c r="E212" s="9" t="str">
        <f>IF(Search!$C$7="","",IF(ISNUMBER(SEARCH(Search!$C$7,$AN212))=TRUE,1,""))</f>
        <v/>
      </c>
      <c r="F212" s="9" t="str">
        <f>IF(Search!$C$8="","",IF(ISNUMBER(SEARCH(Search!$C$8,$AO212))=TRUE,1,""))</f>
        <v/>
      </c>
      <c r="G212" s="9" t="str">
        <f>IF(Search!$F$4="","",IF(Inventory!$AJ212&lt;Search!$F$4,"",1))</f>
        <v/>
      </c>
      <c r="H212" s="9" t="str">
        <f>IF(Search!$F$5="","",IF(Inventory!$AJ212&gt;Search!$F$5,"",1))</f>
        <v/>
      </c>
      <c r="I212" s="9" t="str">
        <f>IF(Search!$F$7="","",IF(Search!$F$8="",IF(ISNUMBER(SEARCH(Search!$F$7,$AL212))=TRUE,1,""),""))</f>
        <v/>
      </c>
      <c r="J212" s="9" t="str">
        <f>IF($AL212=Search!$F$8,1,"")</f>
        <v/>
      </c>
      <c r="K212" s="9" t="str">
        <f>IF(Search!$I$4="","",IF(COUNTA($AS212)=1,IF(Search!$I$4="N","N",1),""))</f>
        <v/>
      </c>
      <c r="L212" s="9" t="str">
        <f>IF(Search!$I$5="","",IF($AS212="RC",1,""))</f>
        <v/>
      </c>
      <c r="M212" s="9" t="str">
        <f>IF(Search!$I$6="","",IF($AS212="RCP",1,""))</f>
        <v/>
      </c>
      <c r="N212" s="9" t="str">
        <f>IF(Search!$I$8="","",IF(COUNTA($AT212)=1,IF(Search!$I$8="N","N",1),""))</f>
        <v/>
      </c>
      <c r="O212" s="9" t="str">
        <f>IF(Search!$L$4="","",IF(COUNTA($AU212)=1,IF(Search!$L$4="N","N",1),""))</f>
        <v/>
      </c>
      <c r="P212" s="9" t="str">
        <f>IF(Search!$L$5="","",IF(ISNUMBER(SEARCH("Jersey",$AU212))=TRUE,IF(Search!$L$5="N","N",1),""))</f>
        <v/>
      </c>
      <c r="Q212" s="9" t="str">
        <f>IF(Search!$L$6="","",IF(ISNUMBER(SEARCH("Patch",$AU212))=TRUE,IF(Search!$L$6="N","N",1),""))</f>
        <v/>
      </c>
      <c r="R212" s="9" t="str">
        <f>IF(Search!$L$7="","",IF(ISNUMBER(SEARCH("Shield",$AU212))=TRUE,IF(Search!$L$7="N","N",1),""))</f>
        <v/>
      </c>
      <c r="S212" s="9" t="str">
        <f>IF(Search!$L$8="","",IF(ISNUMBER(SEARCH("Stick",$AU212))=TRUE,IF(Search!$L$8="N","N",1),""))</f>
        <v/>
      </c>
      <c r="T212" s="9" t="str">
        <f>IF(Search!$O$4="","",IF(COUNTA($AW212)=1,IF(Search!$O$4="N","N",1),""))</f>
        <v/>
      </c>
      <c r="U212" s="9" t="str">
        <f>IF(Search!$O$5="","",IF($AW212="","",IF($AW212&lt;Search!$O$5,"",1)))</f>
        <v/>
      </c>
      <c r="V212" s="9" t="str">
        <f>IF(Search!$O$6="","",IF($AW212="","",IF($AW212&gt;Search!$O$6,"",1)))</f>
        <v/>
      </c>
      <c r="W212" s="9" t="str">
        <f>IF(Search!$U$4="","",IF($AX212="","",1))</f>
        <v/>
      </c>
      <c r="X212" s="9" t="str">
        <f>IF(Search!$U$5="","",IF(ISNUMBER(SEARCH(Search!$U$5,$AX212))=TRUE,IF(Search!$U$5="N","N",1),""))</f>
        <v/>
      </c>
      <c r="Y212" s="9" t="str">
        <f>IF(Search!$U$6="","",IF($AY212&lt;Search!$U$6,"",1))</f>
        <v/>
      </c>
      <c r="Z212" s="9" t="str">
        <f>IF(Search!$R$4="","",IF(Inventory!$BA212&lt;Search!$R$4,"",1))</f>
        <v/>
      </c>
      <c r="AA212" s="9" t="str">
        <f>IF(Search!$R$5="","",IF($BA212&gt;Search!$R$5,"",1))</f>
        <v/>
      </c>
      <c r="AB212" s="9" t="str">
        <f>IF(Search!$R$6="","",IF($BB212&lt;Search!$R$6,"",1))</f>
        <v/>
      </c>
      <c r="AC212" s="9" t="str">
        <f>IF(Search!$R$7="","",IF($BB212&lt;Search!$R$7,"",1))</f>
        <v/>
      </c>
      <c r="AD212" s="45" t="str">
        <f>IF(COUNTIF($A212:$AC212,"n")&gt;0,"",IF(SUM($A212:$AC212)=COUNTA(Search!$C$4:$C$8,Search!$F$4:$F$8,Search!$I$4:$I$6,Search!$I$8,Search!$L$4:$L$8,Search!$O$4:$O$8,Search!$R$4:$R$7,Search!$U$4:$U$7)-COUNTIF(Search!$C$4:$U$7,"n"),1+LARGE($AD$1:AD211,1),""))</f>
        <v/>
      </c>
      <c r="AE212" s="45" t="str">
        <f t="shared" si="11"/>
        <v/>
      </c>
      <c r="AF212" s="45" t="str">
        <f>IF(AD212="","",COUNTIF($AE$1:$AE211,$AE212)+RANK($AE212,$AE$2:$AE$10540,1))</f>
        <v/>
      </c>
      <c r="AG212" s="45" t="str">
        <f t="shared" si="12"/>
        <v/>
      </c>
      <c r="AH212" s="45" t="str">
        <f>IF($AD212="","",COUNTIF($AG$1:$AG211,$AG212)+RANK($AG212,$AG$1:$AG$10539,0))</f>
        <v/>
      </c>
      <c r="AI212" s="10" t="str">
        <f t="shared" si="13"/>
        <v>1981-82 O-Pee-Chee #308 Darryl Sittler TOR    /   $</v>
      </c>
      <c r="AJ212" s="11">
        <v>1981</v>
      </c>
      <c r="AK212" s="17">
        <v>82</v>
      </c>
      <c r="AL212" s="12" t="s">
        <v>53</v>
      </c>
      <c r="AM212" s="10">
        <v>308</v>
      </c>
      <c r="AN212" s="12" t="s">
        <v>64</v>
      </c>
      <c r="AO212" s="9" t="s">
        <v>1904</v>
      </c>
      <c r="AP212" s="9"/>
      <c r="AQ212" s="9"/>
      <c r="AR212" s="14" t="s">
        <v>2131</v>
      </c>
      <c r="AS212" s="9"/>
      <c r="AT212" s="9"/>
      <c r="AU212" s="9"/>
      <c r="AV212" s="13"/>
      <c r="AW212" s="13"/>
      <c r="AX212" s="9"/>
      <c r="AY212" s="9"/>
      <c r="AZ212" s="9"/>
      <c r="BA212" s="33"/>
      <c r="BB212" s="33"/>
      <c r="BC212" s="36"/>
      <c r="BD212" s="12" t="s">
        <v>1771</v>
      </c>
    </row>
    <row r="213" spans="1:56" s="12" customFormat="1" x14ac:dyDescent="0.2">
      <c r="A213" s="9" t="str">
        <f>IF(Search!$C$5="","",IF(COUNTA(Inventory!$AP213)=1,1,""))</f>
        <v/>
      </c>
      <c r="B213" s="9" t="str">
        <f>IF(Search!$C$4="","",IF(ISNUMBER(SEARCH(Search!$C$4,$AR213))=TRUE,1,""))</f>
        <v/>
      </c>
      <c r="C213" s="9" t="str">
        <f>IF(Search!$C$6="x",IF(COUNTA($AQ213)=1,1,"N"),IF(COUNTA($AQ213)=1,"N",""))</f>
        <v/>
      </c>
      <c r="D213" s="9" t="str">
        <f>IF(Search!$O$8="","",IF(ISNUMBER(SEARCH(Search!$O$8,$BD213))=TRUE,1,""))</f>
        <v/>
      </c>
      <c r="E213" s="9" t="str">
        <f>IF(Search!$C$7="","",IF(ISNUMBER(SEARCH(Search!$C$7,$AN213))=TRUE,1,""))</f>
        <v/>
      </c>
      <c r="F213" s="9" t="str">
        <f>IF(Search!$C$8="","",IF(ISNUMBER(SEARCH(Search!$C$8,$AO213))=TRUE,1,""))</f>
        <v/>
      </c>
      <c r="G213" s="9" t="str">
        <f>IF(Search!$F$4="","",IF(Inventory!$AJ213&lt;Search!$F$4,"",1))</f>
        <v/>
      </c>
      <c r="H213" s="9" t="str">
        <f>IF(Search!$F$5="","",IF(Inventory!$AJ213&gt;Search!$F$5,"",1))</f>
        <v/>
      </c>
      <c r="I213" s="9" t="str">
        <f>IF(Search!$F$7="","",IF(Search!$F$8="",IF(ISNUMBER(SEARCH(Search!$F$7,$AL213))=TRUE,1,""),""))</f>
        <v/>
      </c>
      <c r="J213" s="9" t="str">
        <f>IF($AL213=Search!$F$8,1,"")</f>
        <v/>
      </c>
      <c r="K213" s="9" t="str">
        <f>IF(Search!$I$4="","",IF(COUNTA($AS213)=1,IF(Search!$I$4="N","N",1),""))</f>
        <v/>
      </c>
      <c r="L213" s="9" t="str">
        <f>IF(Search!$I$5="","",IF($AS213="RC",1,""))</f>
        <v/>
      </c>
      <c r="M213" s="9" t="str">
        <f>IF(Search!$I$6="","",IF($AS213="RCP",1,""))</f>
        <v/>
      </c>
      <c r="N213" s="9" t="str">
        <f>IF(Search!$I$8="","",IF(COUNTA($AT213)=1,IF(Search!$I$8="N","N",1),""))</f>
        <v/>
      </c>
      <c r="O213" s="9" t="str">
        <f>IF(Search!$L$4="","",IF(COUNTA($AU213)=1,IF(Search!$L$4="N","N",1),""))</f>
        <v/>
      </c>
      <c r="P213" s="9" t="str">
        <f>IF(Search!$L$5="","",IF(ISNUMBER(SEARCH("Jersey",$AU213))=TRUE,IF(Search!$L$5="N","N",1),""))</f>
        <v/>
      </c>
      <c r="Q213" s="9" t="str">
        <f>IF(Search!$L$6="","",IF(ISNUMBER(SEARCH("Patch",$AU213))=TRUE,IF(Search!$L$6="N","N",1),""))</f>
        <v/>
      </c>
      <c r="R213" s="9" t="str">
        <f>IF(Search!$L$7="","",IF(ISNUMBER(SEARCH("Shield",$AU213))=TRUE,IF(Search!$L$7="N","N",1),""))</f>
        <v/>
      </c>
      <c r="S213" s="9" t="str">
        <f>IF(Search!$L$8="","",IF(ISNUMBER(SEARCH("Stick",$AU213))=TRUE,IF(Search!$L$8="N","N",1),""))</f>
        <v/>
      </c>
      <c r="T213" s="9" t="str">
        <f>IF(Search!$O$4="","",IF(COUNTA($AW213)=1,IF(Search!$O$4="N","N",1),""))</f>
        <v/>
      </c>
      <c r="U213" s="9" t="str">
        <f>IF(Search!$O$5="","",IF($AW213="","",IF($AW213&lt;Search!$O$5,"",1)))</f>
        <v/>
      </c>
      <c r="V213" s="9" t="str">
        <f>IF(Search!$O$6="","",IF($AW213="","",IF($AW213&gt;Search!$O$6,"",1)))</f>
        <v/>
      </c>
      <c r="W213" s="9" t="str">
        <f>IF(Search!$U$4="","",IF($AX213="","",1))</f>
        <v/>
      </c>
      <c r="X213" s="9" t="str">
        <f>IF(Search!$U$5="","",IF(ISNUMBER(SEARCH(Search!$U$5,$AX213))=TRUE,IF(Search!$U$5="N","N",1),""))</f>
        <v/>
      </c>
      <c r="Y213" s="9" t="str">
        <f>IF(Search!$U$6="","",IF($AY213&lt;Search!$U$6,"",1))</f>
        <v/>
      </c>
      <c r="Z213" s="9" t="str">
        <f>IF(Search!$R$4="","",IF(Inventory!$BA213&lt;Search!$R$4,"",1))</f>
        <v/>
      </c>
      <c r="AA213" s="9" t="str">
        <f>IF(Search!$R$5="","",IF($BA213&gt;Search!$R$5,"",1))</f>
        <v/>
      </c>
      <c r="AB213" s="9" t="str">
        <f>IF(Search!$R$6="","",IF($BB213&lt;Search!$R$6,"",1))</f>
        <v/>
      </c>
      <c r="AC213" s="9" t="str">
        <f>IF(Search!$R$7="","",IF($BB213&lt;Search!$R$7,"",1))</f>
        <v/>
      </c>
      <c r="AD213" s="45" t="str">
        <f>IF(COUNTIF($A213:$AC213,"n")&gt;0,"",IF(SUM($A213:$AC213)=COUNTA(Search!$C$4:$C$8,Search!$F$4:$F$8,Search!$I$4:$I$6,Search!$I$8,Search!$L$4:$L$8,Search!$O$4:$O$8,Search!$R$4:$R$7,Search!$U$4:$U$7)-COUNTIF(Search!$C$4:$U$7,"n"),1+LARGE($AD$1:AD212,1),""))</f>
        <v/>
      </c>
      <c r="AE213" s="45" t="str">
        <f t="shared" si="11"/>
        <v/>
      </c>
      <c r="AF213" s="45" t="str">
        <f>IF(AD213="","",COUNTIF($AE$1:$AE212,$AE213)+RANK($AE213,$AE$2:$AE$10540,1))</f>
        <v/>
      </c>
      <c r="AG213" s="45" t="str">
        <f t="shared" si="12"/>
        <v/>
      </c>
      <c r="AH213" s="45" t="str">
        <f>IF($AD213="","",COUNTIF($AG$1:$AG212,$AG213)+RANK($AG213,$AG$1:$AG$10539,0))</f>
        <v/>
      </c>
      <c r="AI213" s="10" t="str">
        <f t="shared" si="13"/>
        <v>1981-82 O-Pee-Chee #310 Rick Vaive TOR    /   $</v>
      </c>
      <c r="AJ213" s="11">
        <v>1981</v>
      </c>
      <c r="AK213" s="17">
        <v>82</v>
      </c>
      <c r="AL213" s="12" t="s">
        <v>53</v>
      </c>
      <c r="AM213" s="10">
        <v>310</v>
      </c>
      <c r="AN213" s="12" t="s">
        <v>124</v>
      </c>
      <c r="AO213" s="9" t="s">
        <v>1904</v>
      </c>
      <c r="AP213" s="9"/>
      <c r="AQ213" s="9"/>
      <c r="AR213" s="14" t="s">
        <v>2131</v>
      </c>
      <c r="AS213" s="9"/>
      <c r="AT213" s="9"/>
      <c r="AU213" s="9"/>
      <c r="AV213" s="13"/>
      <c r="AW213" s="13"/>
      <c r="AX213" s="9"/>
      <c r="AY213" s="9"/>
      <c r="AZ213" s="9"/>
      <c r="BA213" s="33"/>
      <c r="BB213" s="33"/>
      <c r="BC213" s="36"/>
      <c r="BD213" s="12" t="s">
        <v>1771</v>
      </c>
    </row>
    <row r="214" spans="1:56" s="12" customFormat="1" x14ac:dyDescent="0.2">
      <c r="A214" s="9" t="str">
        <f>IF(Search!$C$5="","",IF(COUNTA(Inventory!$AP214)=1,1,""))</f>
        <v/>
      </c>
      <c r="B214" s="9" t="str">
        <f>IF(Search!$C$4="","",IF(ISNUMBER(SEARCH(Search!$C$4,$AR214))=TRUE,1,""))</f>
        <v/>
      </c>
      <c r="C214" s="9" t="str">
        <f>IF(Search!$C$6="x",IF(COUNTA($AQ214)=1,1,"N"),IF(COUNTA($AQ214)=1,"N",""))</f>
        <v/>
      </c>
      <c r="D214" s="9" t="str">
        <f>IF(Search!$O$8="","",IF(ISNUMBER(SEARCH(Search!$O$8,$BD214))=TRUE,1,""))</f>
        <v/>
      </c>
      <c r="E214" s="9" t="str">
        <f>IF(Search!$C$7="","",IF(ISNUMBER(SEARCH(Search!$C$7,$AN214))=TRUE,1,""))</f>
        <v/>
      </c>
      <c r="F214" s="9" t="str">
        <f>IF(Search!$C$8="","",IF(ISNUMBER(SEARCH(Search!$C$8,$AO214))=TRUE,1,""))</f>
        <v/>
      </c>
      <c r="G214" s="9" t="str">
        <f>IF(Search!$F$4="","",IF(Inventory!$AJ214&lt;Search!$F$4,"",1))</f>
        <v/>
      </c>
      <c r="H214" s="9" t="str">
        <f>IF(Search!$F$5="","",IF(Inventory!$AJ214&gt;Search!$F$5,"",1))</f>
        <v/>
      </c>
      <c r="I214" s="9" t="str">
        <f>IF(Search!$F$7="","",IF(Search!$F$8="",IF(ISNUMBER(SEARCH(Search!$F$7,$AL214))=TRUE,1,""),""))</f>
        <v/>
      </c>
      <c r="J214" s="9" t="str">
        <f>IF($AL214=Search!$F$8,1,"")</f>
        <v/>
      </c>
      <c r="K214" s="9" t="str">
        <f>IF(Search!$I$4="","",IF(COUNTA($AS214)=1,IF(Search!$I$4="N","N",1),""))</f>
        <v/>
      </c>
      <c r="L214" s="9" t="str">
        <f>IF(Search!$I$5="","",IF($AS214="RC",1,""))</f>
        <v/>
      </c>
      <c r="M214" s="9" t="str">
        <f>IF(Search!$I$6="","",IF($AS214="RCP",1,""))</f>
        <v/>
      </c>
      <c r="N214" s="9" t="str">
        <f>IF(Search!$I$8="","",IF(COUNTA($AT214)=1,IF(Search!$I$8="N","N",1),""))</f>
        <v/>
      </c>
      <c r="O214" s="9" t="str">
        <f>IF(Search!$L$4="","",IF(COUNTA($AU214)=1,IF(Search!$L$4="N","N",1),""))</f>
        <v/>
      </c>
      <c r="P214" s="9" t="str">
        <f>IF(Search!$L$5="","",IF(ISNUMBER(SEARCH("Jersey",$AU214))=TRUE,IF(Search!$L$5="N","N",1),""))</f>
        <v/>
      </c>
      <c r="Q214" s="9" t="str">
        <f>IF(Search!$L$6="","",IF(ISNUMBER(SEARCH("Patch",$AU214))=TRUE,IF(Search!$L$6="N","N",1),""))</f>
        <v/>
      </c>
      <c r="R214" s="9" t="str">
        <f>IF(Search!$L$7="","",IF(ISNUMBER(SEARCH("Shield",$AU214))=TRUE,IF(Search!$L$7="N","N",1),""))</f>
        <v/>
      </c>
      <c r="S214" s="9" t="str">
        <f>IF(Search!$L$8="","",IF(ISNUMBER(SEARCH("Stick",$AU214))=TRUE,IF(Search!$L$8="N","N",1),""))</f>
        <v/>
      </c>
      <c r="T214" s="9" t="str">
        <f>IF(Search!$O$4="","",IF(COUNTA($AW214)=1,IF(Search!$O$4="N","N",1),""))</f>
        <v/>
      </c>
      <c r="U214" s="9" t="str">
        <f>IF(Search!$O$5="","",IF($AW214="","",IF($AW214&lt;Search!$O$5,"",1)))</f>
        <v/>
      </c>
      <c r="V214" s="9" t="str">
        <f>IF(Search!$O$6="","",IF($AW214="","",IF($AW214&gt;Search!$O$6,"",1)))</f>
        <v/>
      </c>
      <c r="W214" s="9" t="str">
        <f>IF(Search!$U$4="","",IF($AX214="","",1))</f>
        <v/>
      </c>
      <c r="X214" s="9" t="str">
        <f>IF(Search!$U$5="","",IF(ISNUMBER(SEARCH(Search!$U$5,$AX214))=TRUE,IF(Search!$U$5="N","N",1),""))</f>
        <v/>
      </c>
      <c r="Y214" s="9" t="str">
        <f>IF(Search!$U$6="","",IF($AY214&lt;Search!$U$6,"",1))</f>
        <v/>
      </c>
      <c r="Z214" s="9" t="str">
        <f>IF(Search!$R$4="","",IF(Inventory!$BA214&lt;Search!$R$4,"",1))</f>
        <v/>
      </c>
      <c r="AA214" s="9" t="str">
        <f>IF(Search!$R$5="","",IF($BA214&gt;Search!$R$5,"",1))</f>
        <v/>
      </c>
      <c r="AB214" s="9" t="str">
        <f>IF(Search!$R$6="","",IF($BB214&lt;Search!$R$6,"",1))</f>
        <v/>
      </c>
      <c r="AC214" s="9" t="str">
        <f>IF(Search!$R$7="","",IF($BB214&lt;Search!$R$7,"",1))</f>
        <v/>
      </c>
      <c r="AD214" s="45" t="str">
        <f>IF(COUNTIF($A214:$AC214,"n")&gt;0,"",IF(SUM($A214:$AC214)=COUNTA(Search!$C$4:$C$8,Search!$F$4:$F$8,Search!$I$4:$I$6,Search!$I$8,Search!$L$4:$L$8,Search!$O$4:$O$8,Search!$R$4:$R$7,Search!$U$4:$U$7)-COUNTIF(Search!$C$4:$U$7,"n"),1+LARGE($AD$1:AD213,1),""))</f>
        <v/>
      </c>
      <c r="AE214" s="45" t="str">
        <f t="shared" si="11"/>
        <v/>
      </c>
      <c r="AF214" s="45" t="str">
        <f>IF(AD214="","",COUNTIF($AE$1:$AE213,$AE214)+RANK($AE214,$AE$2:$AE$10540,1))</f>
        <v/>
      </c>
      <c r="AG214" s="45" t="str">
        <f t="shared" si="12"/>
        <v/>
      </c>
      <c r="AH214" s="45" t="str">
        <f>IF($AD214="","",COUNTIF($AG$1:$AG213,$AG214)+RANK($AG214,$AG$1:$AG$10539,0))</f>
        <v/>
      </c>
      <c r="AI214" s="10" t="str">
        <f t="shared" si="13"/>
        <v>1981-82 O-Pee-Chee #311 Wilf Paiement TOR    /   $</v>
      </c>
      <c r="AJ214" s="11">
        <v>1981</v>
      </c>
      <c r="AK214" s="17">
        <v>82</v>
      </c>
      <c r="AL214" s="12" t="s">
        <v>53</v>
      </c>
      <c r="AM214" s="10">
        <v>311</v>
      </c>
      <c r="AN214" s="12" t="s">
        <v>123</v>
      </c>
      <c r="AO214" s="9" t="s">
        <v>1904</v>
      </c>
      <c r="AP214" s="9"/>
      <c r="AQ214" s="9"/>
      <c r="AR214" s="14" t="s">
        <v>2131</v>
      </c>
      <c r="AS214" s="9"/>
      <c r="AT214" s="9"/>
      <c r="AU214" s="9"/>
      <c r="AV214" s="13"/>
      <c r="AW214" s="13"/>
      <c r="AX214" s="9"/>
      <c r="AY214" s="9"/>
      <c r="AZ214" s="9"/>
      <c r="BA214" s="33"/>
      <c r="BB214" s="33"/>
      <c r="BC214" s="36"/>
      <c r="BD214" s="12" t="s">
        <v>1771</v>
      </c>
    </row>
    <row r="215" spans="1:56" s="12" customFormat="1" x14ac:dyDescent="0.2">
      <c r="A215" s="9" t="str">
        <f>IF(Search!$C$5="","",IF(COUNTA(Inventory!$AP215)=1,1,""))</f>
        <v/>
      </c>
      <c r="B215" s="9" t="str">
        <f>IF(Search!$C$4="","",IF(ISNUMBER(SEARCH(Search!$C$4,$AR215))=TRUE,1,""))</f>
        <v/>
      </c>
      <c r="C215" s="9" t="str">
        <f>IF(Search!$C$6="x",IF(COUNTA($AQ215)=1,1,"N"),IF(COUNTA($AQ215)=1,"N",""))</f>
        <v/>
      </c>
      <c r="D215" s="9" t="str">
        <f>IF(Search!$O$8="","",IF(ISNUMBER(SEARCH(Search!$O$8,$BD215))=TRUE,1,""))</f>
        <v/>
      </c>
      <c r="E215" s="9" t="str">
        <f>IF(Search!$C$7="","",IF(ISNUMBER(SEARCH(Search!$C$7,$AN215))=TRUE,1,""))</f>
        <v/>
      </c>
      <c r="F215" s="9" t="str">
        <f>IF(Search!$C$8="","",IF(ISNUMBER(SEARCH(Search!$C$8,$AO215))=TRUE,1,""))</f>
        <v/>
      </c>
      <c r="G215" s="9" t="str">
        <f>IF(Search!$F$4="","",IF(Inventory!$AJ215&lt;Search!$F$4,"",1))</f>
        <v/>
      </c>
      <c r="H215" s="9" t="str">
        <f>IF(Search!$F$5="","",IF(Inventory!$AJ215&gt;Search!$F$5,"",1))</f>
        <v/>
      </c>
      <c r="I215" s="9" t="str">
        <f>IF(Search!$F$7="","",IF(Search!$F$8="",IF(ISNUMBER(SEARCH(Search!$F$7,$AL215))=TRUE,1,""),""))</f>
        <v/>
      </c>
      <c r="J215" s="9" t="str">
        <f>IF($AL215=Search!$F$8,1,"")</f>
        <v/>
      </c>
      <c r="K215" s="9" t="str">
        <f>IF(Search!$I$4="","",IF(COUNTA($AS215)=1,IF(Search!$I$4="N","N",1),""))</f>
        <v/>
      </c>
      <c r="L215" s="9" t="str">
        <f>IF(Search!$I$5="","",IF($AS215="RC",1,""))</f>
        <v/>
      </c>
      <c r="M215" s="9" t="str">
        <f>IF(Search!$I$6="","",IF($AS215="RCP",1,""))</f>
        <v/>
      </c>
      <c r="N215" s="9" t="str">
        <f>IF(Search!$I$8="","",IF(COUNTA($AT215)=1,IF(Search!$I$8="N","N",1),""))</f>
        <v/>
      </c>
      <c r="O215" s="9" t="str">
        <f>IF(Search!$L$4="","",IF(COUNTA($AU215)=1,IF(Search!$L$4="N","N",1),""))</f>
        <v/>
      </c>
      <c r="P215" s="9" t="str">
        <f>IF(Search!$L$5="","",IF(ISNUMBER(SEARCH("Jersey",$AU215))=TRUE,IF(Search!$L$5="N","N",1),""))</f>
        <v/>
      </c>
      <c r="Q215" s="9" t="str">
        <f>IF(Search!$L$6="","",IF(ISNUMBER(SEARCH("Patch",$AU215))=TRUE,IF(Search!$L$6="N","N",1),""))</f>
        <v/>
      </c>
      <c r="R215" s="9" t="str">
        <f>IF(Search!$L$7="","",IF(ISNUMBER(SEARCH("Shield",$AU215))=TRUE,IF(Search!$L$7="N","N",1),""))</f>
        <v/>
      </c>
      <c r="S215" s="9" t="str">
        <f>IF(Search!$L$8="","",IF(ISNUMBER(SEARCH("Stick",$AU215))=TRUE,IF(Search!$L$8="N","N",1),""))</f>
        <v/>
      </c>
      <c r="T215" s="9" t="str">
        <f>IF(Search!$O$4="","",IF(COUNTA($AW215)=1,IF(Search!$O$4="N","N",1),""))</f>
        <v/>
      </c>
      <c r="U215" s="9" t="str">
        <f>IF(Search!$O$5="","",IF($AW215="","",IF($AW215&lt;Search!$O$5,"",1)))</f>
        <v/>
      </c>
      <c r="V215" s="9" t="str">
        <f>IF(Search!$O$6="","",IF($AW215="","",IF($AW215&gt;Search!$O$6,"",1)))</f>
        <v/>
      </c>
      <c r="W215" s="9" t="str">
        <f>IF(Search!$U$4="","",IF($AX215="","",1))</f>
        <v/>
      </c>
      <c r="X215" s="9" t="str">
        <f>IF(Search!$U$5="","",IF(ISNUMBER(SEARCH(Search!$U$5,$AX215))=TRUE,IF(Search!$U$5="N","N",1),""))</f>
        <v/>
      </c>
      <c r="Y215" s="9" t="str">
        <f>IF(Search!$U$6="","",IF($AY215&lt;Search!$U$6,"",1))</f>
        <v/>
      </c>
      <c r="Z215" s="9" t="str">
        <f>IF(Search!$R$4="","",IF(Inventory!$BA215&lt;Search!$R$4,"",1))</f>
        <v/>
      </c>
      <c r="AA215" s="9" t="str">
        <f>IF(Search!$R$5="","",IF($BA215&gt;Search!$R$5,"",1))</f>
        <v/>
      </c>
      <c r="AB215" s="9" t="str">
        <f>IF(Search!$R$6="","",IF($BB215&lt;Search!$R$6,"",1))</f>
        <v/>
      </c>
      <c r="AC215" s="9" t="str">
        <f>IF(Search!$R$7="","",IF($BB215&lt;Search!$R$7,"",1))</f>
        <v/>
      </c>
      <c r="AD215" s="45" t="str">
        <f>IF(COUNTIF($A215:$AC215,"n")&gt;0,"",IF(SUM($A215:$AC215)=COUNTA(Search!$C$4:$C$8,Search!$F$4:$F$8,Search!$I$4:$I$6,Search!$I$8,Search!$L$4:$L$8,Search!$O$4:$O$8,Search!$R$4:$R$7,Search!$U$4:$U$7)-COUNTIF(Search!$C$4:$U$7,"n"),1+LARGE($AD$1:AD214,1),""))</f>
        <v/>
      </c>
      <c r="AE215" s="45" t="str">
        <f t="shared" si="11"/>
        <v/>
      </c>
      <c r="AF215" s="45" t="str">
        <f>IF(AD215="","",COUNTIF($AE$1:$AE214,$AE215)+RANK($AE215,$AE$2:$AE$10540,1))</f>
        <v/>
      </c>
      <c r="AG215" s="45" t="str">
        <f t="shared" si="12"/>
        <v/>
      </c>
      <c r="AH215" s="45" t="str">
        <f>IF($AD215="","",COUNTIF($AG$1:$AG214,$AG215)+RANK($AG215,$AG$1:$AG$10539,0))</f>
        <v/>
      </c>
      <c r="AI215" s="10" t="str">
        <f t="shared" si="13"/>
        <v>1981-82 O-Pee-Chee #312 Darryl Sittler TOR    /   $</v>
      </c>
      <c r="AJ215" s="11">
        <v>1981</v>
      </c>
      <c r="AK215" s="17">
        <v>82</v>
      </c>
      <c r="AL215" s="12" t="s">
        <v>53</v>
      </c>
      <c r="AM215" s="10">
        <v>312</v>
      </c>
      <c r="AN215" s="12" t="s">
        <v>64</v>
      </c>
      <c r="AO215" s="9" t="s">
        <v>1904</v>
      </c>
      <c r="AP215" s="9"/>
      <c r="AQ215" s="9"/>
      <c r="AR215" s="14" t="s">
        <v>2131</v>
      </c>
      <c r="AS215" s="9"/>
      <c r="AT215" s="9"/>
      <c r="AU215" s="9"/>
      <c r="AV215" s="13"/>
      <c r="AW215" s="13"/>
      <c r="AX215" s="9"/>
      <c r="AY215" s="9"/>
      <c r="AZ215" s="9"/>
      <c r="BA215" s="33"/>
      <c r="BB215" s="33"/>
      <c r="BC215" s="36"/>
      <c r="BD215" s="12" t="s">
        <v>1771</v>
      </c>
    </row>
    <row r="216" spans="1:56" s="12" customFormat="1" x14ac:dyDescent="0.2">
      <c r="A216" s="9" t="str">
        <f>IF(Search!$C$5="","",IF(COUNTA(Inventory!$AP216)=1,1,""))</f>
        <v/>
      </c>
      <c r="B216" s="9" t="str">
        <f>IF(Search!$C$4="","",IF(ISNUMBER(SEARCH(Search!$C$4,$AR216))=TRUE,1,""))</f>
        <v/>
      </c>
      <c r="C216" s="9" t="str">
        <f>IF(Search!$C$6="x",IF(COUNTA($AQ216)=1,1,"N"),IF(COUNTA($AQ216)=1,"N",""))</f>
        <v/>
      </c>
      <c r="D216" s="9" t="str">
        <f>IF(Search!$O$8="","",IF(ISNUMBER(SEARCH(Search!$O$8,$BD216))=TRUE,1,""))</f>
        <v/>
      </c>
      <c r="E216" s="9" t="str">
        <f>IF(Search!$C$7="","",IF(ISNUMBER(SEARCH(Search!$C$7,$AN216))=TRUE,1,""))</f>
        <v/>
      </c>
      <c r="F216" s="9" t="str">
        <f>IF(Search!$C$8="","",IF(ISNUMBER(SEARCH(Search!$C$8,$AO216))=TRUE,1,""))</f>
        <v/>
      </c>
      <c r="G216" s="9" t="str">
        <f>IF(Search!$F$4="","",IF(Inventory!$AJ216&lt;Search!$F$4,"",1))</f>
        <v/>
      </c>
      <c r="H216" s="9" t="str">
        <f>IF(Search!$F$5="","",IF(Inventory!$AJ216&gt;Search!$F$5,"",1))</f>
        <v/>
      </c>
      <c r="I216" s="9" t="str">
        <f>IF(Search!$F$7="","",IF(Search!$F$8="",IF(ISNUMBER(SEARCH(Search!$F$7,$AL216))=TRUE,1,""),""))</f>
        <v/>
      </c>
      <c r="J216" s="9" t="str">
        <f>IF($AL216=Search!$F$8,1,"")</f>
        <v/>
      </c>
      <c r="K216" s="9" t="str">
        <f>IF(Search!$I$4="","",IF(COUNTA($AS216)=1,IF(Search!$I$4="N","N",1),""))</f>
        <v/>
      </c>
      <c r="L216" s="9" t="str">
        <f>IF(Search!$I$5="","",IF($AS216="RC",1,""))</f>
        <v/>
      </c>
      <c r="M216" s="9" t="str">
        <f>IF(Search!$I$6="","",IF($AS216="RCP",1,""))</f>
        <v/>
      </c>
      <c r="N216" s="9" t="str">
        <f>IF(Search!$I$8="","",IF(COUNTA($AT216)=1,IF(Search!$I$8="N","N",1),""))</f>
        <v/>
      </c>
      <c r="O216" s="9" t="str">
        <f>IF(Search!$L$4="","",IF(COUNTA($AU216)=1,IF(Search!$L$4="N","N",1),""))</f>
        <v/>
      </c>
      <c r="P216" s="9" t="str">
        <f>IF(Search!$L$5="","",IF(ISNUMBER(SEARCH("Jersey",$AU216))=TRUE,IF(Search!$L$5="N","N",1),""))</f>
        <v/>
      </c>
      <c r="Q216" s="9" t="str">
        <f>IF(Search!$L$6="","",IF(ISNUMBER(SEARCH("Patch",$AU216))=TRUE,IF(Search!$L$6="N","N",1),""))</f>
        <v/>
      </c>
      <c r="R216" s="9" t="str">
        <f>IF(Search!$L$7="","",IF(ISNUMBER(SEARCH("Shield",$AU216))=TRUE,IF(Search!$L$7="N","N",1),""))</f>
        <v/>
      </c>
      <c r="S216" s="9" t="str">
        <f>IF(Search!$L$8="","",IF(ISNUMBER(SEARCH("Stick",$AU216))=TRUE,IF(Search!$L$8="N","N",1),""))</f>
        <v/>
      </c>
      <c r="T216" s="9" t="str">
        <f>IF(Search!$O$4="","",IF(COUNTA($AW216)=1,IF(Search!$O$4="N","N",1),""))</f>
        <v/>
      </c>
      <c r="U216" s="9" t="str">
        <f>IF(Search!$O$5="","",IF($AW216="","",IF($AW216&lt;Search!$O$5,"",1)))</f>
        <v/>
      </c>
      <c r="V216" s="9" t="str">
        <f>IF(Search!$O$6="","",IF($AW216="","",IF($AW216&gt;Search!$O$6,"",1)))</f>
        <v/>
      </c>
      <c r="W216" s="9" t="str">
        <f>IF(Search!$U$4="","",IF($AX216="","",1))</f>
        <v/>
      </c>
      <c r="X216" s="9" t="str">
        <f>IF(Search!$U$5="","",IF(ISNUMBER(SEARCH(Search!$U$5,$AX216))=TRUE,IF(Search!$U$5="N","N",1),""))</f>
        <v/>
      </c>
      <c r="Y216" s="9" t="str">
        <f>IF(Search!$U$6="","",IF($AY216&lt;Search!$U$6,"",1))</f>
        <v/>
      </c>
      <c r="Z216" s="9" t="str">
        <f>IF(Search!$R$4="","",IF(Inventory!$BA216&lt;Search!$R$4,"",1))</f>
        <v/>
      </c>
      <c r="AA216" s="9" t="str">
        <f>IF(Search!$R$5="","",IF($BA216&gt;Search!$R$5,"",1))</f>
        <v/>
      </c>
      <c r="AB216" s="9" t="str">
        <f>IF(Search!$R$6="","",IF($BB216&lt;Search!$R$6,"",1))</f>
        <v/>
      </c>
      <c r="AC216" s="9" t="str">
        <f>IF(Search!$R$7="","",IF($BB216&lt;Search!$R$7,"",1))</f>
        <v/>
      </c>
      <c r="AD216" s="45" t="str">
        <f>IF(COUNTIF($A216:$AC216,"n")&gt;0,"",IF(SUM($A216:$AC216)=COUNTA(Search!$C$4:$C$8,Search!$F$4:$F$8,Search!$I$4:$I$6,Search!$I$8,Search!$L$4:$L$8,Search!$O$4:$O$8,Search!$R$4:$R$7,Search!$U$4:$U$7)-COUNTIF(Search!$C$4:$U$7,"n"),1+LARGE($AD$1:AD215,1),""))</f>
        <v/>
      </c>
      <c r="AE216" s="45" t="str">
        <f t="shared" si="11"/>
        <v/>
      </c>
      <c r="AF216" s="45" t="str">
        <f>IF(AD216="","",COUNTIF($AE$1:$AE215,$AE216)+RANK($AE216,$AE$2:$AE$10540,1))</f>
        <v/>
      </c>
      <c r="AG216" s="45" t="str">
        <f t="shared" si="12"/>
        <v/>
      </c>
      <c r="AH216" s="45" t="str">
        <f>IF($AD216="","",COUNTIF($AG$1:$AG215,$AG216)+RANK($AG216,$AG$1:$AG$10539,0))</f>
        <v/>
      </c>
      <c r="AI216" s="10" t="str">
        <f t="shared" si="13"/>
        <v>1981-82 O-Pee-Chee #313 John Anderson TOR    /   $</v>
      </c>
      <c r="AJ216" s="11">
        <v>1981</v>
      </c>
      <c r="AK216" s="17">
        <v>82</v>
      </c>
      <c r="AL216" s="12" t="s">
        <v>53</v>
      </c>
      <c r="AM216" s="10">
        <v>313</v>
      </c>
      <c r="AN216" s="12" t="s">
        <v>129</v>
      </c>
      <c r="AO216" s="9" t="s">
        <v>1904</v>
      </c>
      <c r="AP216" s="9"/>
      <c r="AQ216" s="9"/>
      <c r="AR216" s="14" t="s">
        <v>2131</v>
      </c>
      <c r="AS216" s="9"/>
      <c r="AT216" s="9"/>
      <c r="AU216" s="9"/>
      <c r="AV216" s="13"/>
      <c r="AW216" s="13"/>
      <c r="AX216" s="9"/>
      <c r="AY216" s="9"/>
      <c r="AZ216" s="9"/>
      <c r="BA216" s="33"/>
      <c r="BB216" s="33"/>
      <c r="BC216" s="36"/>
      <c r="BD216" s="12" t="s">
        <v>1771</v>
      </c>
    </row>
    <row r="217" spans="1:56" s="12" customFormat="1" x14ac:dyDescent="0.2">
      <c r="A217" s="9" t="str">
        <f>IF(Search!$C$5="","",IF(COUNTA(Inventory!$AP217)=1,1,""))</f>
        <v/>
      </c>
      <c r="B217" s="9" t="str">
        <f>IF(Search!$C$4="","",IF(ISNUMBER(SEARCH(Search!$C$4,$AR217))=TRUE,1,""))</f>
        <v/>
      </c>
      <c r="C217" s="9" t="str">
        <f>IF(Search!$C$6="x",IF(COUNTA($AQ217)=1,1,"N"),IF(COUNTA($AQ217)=1,"N",""))</f>
        <v/>
      </c>
      <c r="D217" s="9" t="str">
        <f>IF(Search!$O$8="","",IF(ISNUMBER(SEARCH(Search!$O$8,$BD217))=TRUE,1,""))</f>
        <v/>
      </c>
      <c r="E217" s="9" t="str">
        <f>IF(Search!$C$7="","",IF(ISNUMBER(SEARCH(Search!$C$7,$AN217))=TRUE,1,""))</f>
        <v/>
      </c>
      <c r="F217" s="9" t="str">
        <f>IF(Search!$C$8="","",IF(ISNUMBER(SEARCH(Search!$C$8,$AO217))=TRUE,1,""))</f>
        <v/>
      </c>
      <c r="G217" s="9" t="str">
        <f>IF(Search!$F$4="","",IF(Inventory!$AJ217&lt;Search!$F$4,"",1))</f>
        <v/>
      </c>
      <c r="H217" s="9" t="str">
        <f>IF(Search!$F$5="","",IF(Inventory!$AJ217&gt;Search!$F$5,"",1))</f>
        <v/>
      </c>
      <c r="I217" s="9" t="str">
        <f>IF(Search!$F$7="","",IF(Search!$F$8="",IF(ISNUMBER(SEARCH(Search!$F$7,$AL217))=TRUE,1,""),""))</f>
        <v/>
      </c>
      <c r="J217" s="9" t="str">
        <f>IF($AL217=Search!$F$8,1,"")</f>
        <v/>
      </c>
      <c r="K217" s="9" t="str">
        <f>IF(Search!$I$4="","",IF(COUNTA($AS217)=1,IF(Search!$I$4="N","N",1),""))</f>
        <v/>
      </c>
      <c r="L217" s="9" t="str">
        <f>IF(Search!$I$5="","",IF($AS217="RC",1,""))</f>
        <v/>
      </c>
      <c r="M217" s="9" t="str">
        <f>IF(Search!$I$6="","",IF($AS217="RCP",1,""))</f>
        <v/>
      </c>
      <c r="N217" s="9" t="str">
        <f>IF(Search!$I$8="","",IF(COUNTA($AT217)=1,IF(Search!$I$8="N","N",1),""))</f>
        <v/>
      </c>
      <c r="O217" s="9" t="str">
        <f>IF(Search!$L$4="","",IF(COUNTA($AU217)=1,IF(Search!$L$4="N","N",1),""))</f>
        <v/>
      </c>
      <c r="P217" s="9" t="str">
        <f>IF(Search!$L$5="","",IF(ISNUMBER(SEARCH("Jersey",$AU217))=TRUE,IF(Search!$L$5="N","N",1),""))</f>
        <v/>
      </c>
      <c r="Q217" s="9" t="str">
        <f>IF(Search!$L$6="","",IF(ISNUMBER(SEARCH("Patch",$AU217))=TRUE,IF(Search!$L$6="N","N",1),""))</f>
        <v/>
      </c>
      <c r="R217" s="9" t="str">
        <f>IF(Search!$L$7="","",IF(ISNUMBER(SEARCH("Shield",$AU217))=TRUE,IF(Search!$L$7="N","N",1),""))</f>
        <v/>
      </c>
      <c r="S217" s="9" t="str">
        <f>IF(Search!$L$8="","",IF(ISNUMBER(SEARCH("Stick",$AU217))=TRUE,IF(Search!$L$8="N","N",1),""))</f>
        <v/>
      </c>
      <c r="T217" s="9" t="str">
        <f>IF(Search!$O$4="","",IF(COUNTA($AW217)=1,IF(Search!$O$4="N","N",1),""))</f>
        <v/>
      </c>
      <c r="U217" s="9" t="str">
        <f>IF(Search!$O$5="","",IF($AW217="","",IF($AW217&lt;Search!$O$5,"",1)))</f>
        <v/>
      </c>
      <c r="V217" s="9" t="str">
        <f>IF(Search!$O$6="","",IF($AW217="","",IF($AW217&gt;Search!$O$6,"",1)))</f>
        <v/>
      </c>
      <c r="W217" s="9" t="str">
        <f>IF(Search!$U$4="","",IF($AX217="","",1))</f>
        <v/>
      </c>
      <c r="X217" s="9" t="str">
        <f>IF(Search!$U$5="","",IF(ISNUMBER(SEARCH(Search!$U$5,$AX217))=TRUE,IF(Search!$U$5="N","N",1),""))</f>
        <v/>
      </c>
      <c r="Y217" s="9" t="str">
        <f>IF(Search!$U$6="","",IF($AY217&lt;Search!$U$6,"",1))</f>
        <v/>
      </c>
      <c r="Z217" s="9" t="str">
        <f>IF(Search!$R$4="","",IF(Inventory!$BA217&lt;Search!$R$4,"",1))</f>
        <v/>
      </c>
      <c r="AA217" s="9" t="str">
        <f>IF(Search!$R$5="","",IF($BA217&gt;Search!$R$5,"",1))</f>
        <v/>
      </c>
      <c r="AB217" s="9" t="str">
        <f>IF(Search!$R$6="","",IF($BB217&lt;Search!$R$6,"",1))</f>
        <v/>
      </c>
      <c r="AC217" s="9" t="str">
        <f>IF(Search!$R$7="","",IF($BB217&lt;Search!$R$7,"",1))</f>
        <v/>
      </c>
      <c r="AD217" s="45" t="str">
        <f>IF(COUNTIF($A217:$AC217,"n")&gt;0,"",IF(SUM($A217:$AC217)=COUNTA(Search!$C$4:$C$8,Search!$F$4:$F$8,Search!$I$4:$I$6,Search!$I$8,Search!$L$4:$L$8,Search!$O$4:$O$8,Search!$R$4:$R$7,Search!$U$4:$U$7)-COUNTIF(Search!$C$4:$U$7,"n"),1+LARGE($AD$1:AD216,1),""))</f>
        <v/>
      </c>
      <c r="AE217" s="45" t="str">
        <f t="shared" si="11"/>
        <v/>
      </c>
      <c r="AF217" s="45" t="str">
        <f>IF(AD217="","",COUNTIF($AE$1:$AE216,$AE217)+RANK($AE217,$AE$2:$AE$10540,1))</f>
        <v/>
      </c>
      <c r="AG217" s="45" t="str">
        <f t="shared" si="12"/>
        <v/>
      </c>
      <c r="AH217" s="45" t="str">
        <f>IF($AD217="","",COUNTIF($AG$1:$AG216,$AG217)+RANK($AG217,$AG$1:$AG$10539,0))</f>
        <v/>
      </c>
      <c r="AI217" s="10" t="str">
        <f t="shared" si="13"/>
        <v>1981-82 O-Pee-Chee #314 Laurie Boschman TOR    /   $</v>
      </c>
      <c r="AJ217" s="11">
        <v>1981</v>
      </c>
      <c r="AK217" s="17">
        <v>82</v>
      </c>
      <c r="AL217" s="12" t="s">
        <v>53</v>
      </c>
      <c r="AM217" s="10">
        <v>314</v>
      </c>
      <c r="AN217" s="12" t="s">
        <v>130</v>
      </c>
      <c r="AO217" s="9" t="s">
        <v>1904</v>
      </c>
      <c r="AP217" s="9"/>
      <c r="AQ217" s="9"/>
      <c r="AR217" s="14" t="s">
        <v>2131</v>
      </c>
      <c r="AS217" s="9"/>
      <c r="AT217" s="9"/>
      <c r="AU217" s="9"/>
      <c r="AV217" s="13"/>
      <c r="AW217" s="13"/>
      <c r="AX217" s="9"/>
      <c r="AY217" s="9"/>
      <c r="AZ217" s="9"/>
      <c r="BA217" s="33"/>
      <c r="BB217" s="33"/>
      <c r="BC217" s="36"/>
      <c r="BD217" s="12" t="s">
        <v>1771</v>
      </c>
    </row>
    <row r="218" spans="1:56" s="12" customFormat="1" x14ac:dyDescent="0.2">
      <c r="A218" s="9" t="str">
        <f>IF(Search!$C$5="","",IF(COUNTA(Inventory!$AP218)=1,1,""))</f>
        <v/>
      </c>
      <c r="B218" s="9" t="str">
        <f>IF(Search!$C$4="","",IF(ISNUMBER(SEARCH(Search!$C$4,$AR218))=TRUE,1,""))</f>
        <v/>
      </c>
      <c r="C218" s="9" t="str">
        <f>IF(Search!$C$6="x",IF(COUNTA($AQ218)=1,1,"N"),IF(COUNTA($AQ218)=1,"N",""))</f>
        <v/>
      </c>
      <c r="D218" s="9" t="str">
        <f>IF(Search!$O$8="","",IF(ISNUMBER(SEARCH(Search!$O$8,$BD218))=TRUE,1,""))</f>
        <v/>
      </c>
      <c r="E218" s="9" t="str">
        <f>IF(Search!$C$7="","",IF(ISNUMBER(SEARCH(Search!$C$7,$AN218))=TRUE,1,""))</f>
        <v/>
      </c>
      <c r="F218" s="9" t="str">
        <f>IF(Search!$C$8="","",IF(ISNUMBER(SEARCH(Search!$C$8,$AO218))=TRUE,1,""))</f>
        <v/>
      </c>
      <c r="G218" s="9" t="str">
        <f>IF(Search!$F$4="","",IF(Inventory!$AJ218&lt;Search!$F$4,"",1))</f>
        <v/>
      </c>
      <c r="H218" s="9" t="str">
        <f>IF(Search!$F$5="","",IF(Inventory!$AJ218&gt;Search!$F$5,"",1))</f>
        <v/>
      </c>
      <c r="I218" s="9" t="str">
        <f>IF(Search!$F$7="","",IF(Search!$F$8="",IF(ISNUMBER(SEARCH(Search!$F$7,$AL218))=TRUE,1,""),""))</f>
        <v/>
      </c>
      <c r="J218" s="9" t="str">
        <f>IF($AL218=Search!$F$8,1,"")</f>
        <v/>
      </c>
      <c r="K218" s="9" t="str">
        <f>IF(Search!$I$4="","",IF(COUNTA($AS218)=1,IF(Search!$I$4="N","N",1),""))</f>
        <v/>
      </c>
      <c r="L218" s="9" t="str">
        <f>IF(Search!$I$5="","",IF($AS218="RC",1,""))</f>
        <v/>
      </c>
      <c r="M218" s="9" t="str">
        <f>IF(Search!$I$6="","",IF($AS218="RCP",1,""))</f>
        <v/>
      </c>
      <c r="N218" s="9" t="str">
        <f>IF(Search!$I$8="","",IF(COUNTA($AT218)=1,IF(Search!$I$8="N","N",1),""))</f>
        <v/>
      </c>
      <c r="O218" s="9" t="str">
        <f>IF(Search!$L$4="","",IF(COUNTA($AU218)=1,IF(Search!$L$4="N","N",1),""))</f>
        <v/>
      </c>
      <c r="P218" s="9" t="str">
        <f>IF(Search!$L$5="","",IF(ISNUMBER(SEARCH("Jersey",$AU218))=TRUE,IF(Search!$L$5="N","N",1),""))</f>
        <v/>
      </c>
      <c r="Q218" s="9" t="str">
        <f>IF(Search!$L$6="","",IF(ISNUMBER(SEARCH("Patch",$AU218))=TRUE,IF(Search!$L$6="N","N",1),""))</f>
        <v/>
      </c>
      <c r="R218" s="9" t="str">
        <f>IF(Search!$L$7="","",IF(ISNUMBER(SEARCH("Shield",$AU218))=TRUE,IF(Search!$L$7="N","N",1),""))</f>
        <v/>
      </c>
      <c r="S218" s="9" t="str">
        <f>IF(Search!$L$8="","",IF(ISNUMBER(SEARCH("Stick",$AU218))=TRUE,IF(Search!$L$8="N","N",1),""))</f>
        <v/>
      </c>
      <c r="T218" s="9" t="str">
        <f>IF(Search!$O$4="","",IF(COUNTA($AW218)=1,IF(Search!$O$4="N","N",1),""))</f>
        <v/>
      </c>
      <c r="U218" s="9" t="str">
        <f>IF(Search!$O$5="","",IF($AW218="","",IF($AW218&lt;Search!$O$5,"",1)))</f>
        <v/>
      </c>
      <c r="V218" s="9" t="str">
        <f>IF(Search!$O$6="","",IF($AW218="","",IF($AW218&gt;Search!$O$6,"",1)))</f>
        <v/>
      </c>
      <c r="W218" s="9" t="str">
        <f>IF(Search!$U$4="","",IF($AX218="","",1))</f>
        <v/>
      </c>
      <c r="X218" s="9" t="str">
        <f>IF(Search!$U$5="","",IF(ISNUMBER(SEARCH(Search!$U$5,$AX218))=TRUE,IF(Search!$U$5="N","N",1),""))</f>
        <v/>
      </c>
      <c r="Y218" s="9" t="str">
        <f>IF(Search!$U$6="","",IF($AY218&lt;Search!$U$6,"",1))</f>
        <v/>
      </c>
      <c r="Z218" s="9" t="str">
        <f>IF(Search!$R$4="","",IF(Inventory!$BA218&lt;Search!$R$4,"",1))</f>
        <v/>
      </c>
      <c r="AA218" s="9" t="str">
        <f>IF(Search!$R$5="","",IF($BA218&gt;Search!$R$5,"",1))</f>
        <v/>
      </c>
      <c r="AB218" s="9" t="str">
        <f>IF(Search!$R$6="","",IF($BB218&lt;Search!$R$6,"",1))</f>
        <v/>
      </c>
      <c r="AC218" s="9" t="str">
        <f>IF(Search!$R$7="","",IF($BB218&lt;Search!$R$7,"",1))</f>
        <v/>
      </c>
      <c r="AD218" s="45" t="str">
        <f>IF(COUNTIF($A218:$AC218,"n")&gt;0,"",IF(SUM($A218:$AC218)=COUNTA(Search!$C$4:$C$8,Search!$F$4:$F$8,Search!$I$4:$I$6,Search!$I$8,Search!$L$4:$L$8,Search!$O$4:$O$8,Search!$R$4:$R$7,Search!$U$4:$U$7)-COUNTIF(Search!$C$4:$U$7,"n"),1+LARGE($AD$1:AD217,1),""))</f>
        <v/>
      </c>
      <c r="AE218" s="45" t="str">
        <f t="shared" si="11"/>
        <v/>
      </c>
      <c r="AF218" s="45" t="str">
        <f>IF(AD218="","",COUNTIF($AE$1:$AE217,$AE218)+RANK($AE218,$AE$2:$AE$10540,1))</f>
        <v/>
      </c>
      <c r="AG218" s="45" t="str">
        <f t="shared" si="12"/>
        <v/>
      </c>
      <c r="AH218" s="45" t="str">
        <f>IF($AD218="","",COUNTIF($AG$1:$AG217,$AG218)+RANK($AG218,$AG$1:$AG$10539,0))</f>
        <v/>
      </c>
      <c r="AI218" s="10" t="str">
        <f t="shared" si="13"/>
        <v>1981-82 O-Pee-Chee #315 Jiri Crha TOR    /   $</v>
      </c>
      <c r="AJ218" s="11">
        <v>1981</v>
      </c>
      <c r="AK218" s="17">
        <v>82</v>
      </c>
      <c r="AL218" s="12" t="s">
        <v>53</v>
      </c>
      <c r="AM218" s="10">
        <v>315</v>
      </c>
      <c r="AN218" s="12" t="s">
        <v>131</v>
      </c>
      <c r="AO218" s="9" t="s">
        <v>1904</v>
      </c>
      <c r="AP218" s="9"/>
      <c r="AQ218" s="9"/>
      <c r="AR218" s="14" t="s">
        <v>2131</v>
      </c>
      <c r="AS218" s="9"/>
      <c r="AT218" s="9"/>
      <c r="AU218" s="9"/>
      <c r="AV218" s="13"/>
      <c r="AW218" s="13"/>
      <c r="AX218" s="9"/>
      <c r="AY218" s="9"/>
      <c r="AZ218" s="9"/>
      <c r="BA218" s="33"/>
      <c r="BB218" s="33"/>
      <c r="BC218" s="36"/>
      <c r="BD218" s="12" t="s">
        <v>1771</v>
      </c>
    </row>
    <row r="219" spans="1:56" s="12" customFormat="1" x14ac:dyDescent="0.2">
      <c r="A219" s="9" t="str">
        <f>IF(Search!$C$5="","",IF(COUNTA(Inventory!$AP219)=1,1,""))</f>
        <v/>
      </c>
      <c r="B219" s="9" t="str">
        <f>IF(Search!$C$4="","",IF(ISNUMBER(SEARCH(Search!$C$4,$AR219))=TRUE,1,""))</f>
        <v/>
      </c>
      <c r="C219" s="9" t="str">
        <f>IF(Search!$C$6="x",IF(COUNTA($AQ219)=1,1,"N"),IF(COUNTA($AQ219)=1,"N",""))</f>
        <v/>
      </c>
      <c r="D219" s="9" t="str">
        <f>IF(Search!$O$8="","",IF(ISNUMBER(SEARCH(Search!$O$8,$BD219))=TRUE,1,""))</f>
        <v/>
      </c>
      <c r="E219" s="9" t="str">
        <f>IF(Search!$C$7="","",IF(ISNUMBER(SEARCH(Search!$C$7,$AN219))=TRUE,1,""))</f>
        <v/>
      </c>
      <c r="F219" s="9" t="str">
        <f>IF(Search!$C$8="","",IF(ISNUMBER(SEARCH(Search!$C$8,$AO219))=TRUE,1,""))</f>
        <v/>
      </c>
      <c r="G219" s="9" t="str">
        <f>IF(Search!$F$4="","",IF(Inventory!$AJ219&lt;Search!$F$4,"",1))</f>
        <v/>
      </c>
      <c r="H219" s="9" t="str">
        <f>IF(Search!$F$5="","",IF(Inventory!$AJ219&gt;Search!$F$5,"",1))</f>
        <v/>
      </c>
      <c r="I219" s="9" t="str">
        <f>IF(Search!$F$7="","",IF(Search!$F$8="",IF(ISNUMBER(SEARCH(Search!$F$7,$AL219))=TRUE,1,""),""))</f>
        <v/>
      </c>
      <c r="J219" s="9" t="str">
        <f>IF($AL219=Search!$F$8,1,"")</f>
        <v/>
      </c>
      <c r="K219" s="9" t="str">
        <f>IF(Search!$I$4="","",IF(COUNTA($AS219)=1,IF(Search!$I$4="N","N",1),""))</f>
        <v/>
      </c>
      <c r="L219" s="9" t="str">
        <f>IF(Search!$I$5="","",IF($AS219="RC",1,""))</f>
        <v/>
      </c>
      <c r="M219" s="9" t="str">
        <f>IF(Search!$I$6="","",IF($AS219="RCP",1,""))</f>
        <v/>
      </c>
      <c r="N219" s="9" t="str">
        <f>IF(Search!$I$8="","",IF(COUNTA($AT219)=1,IF(Search!$I$8="N","N",1),""))</f>
        <v/>
      </c>
      <c r="O219" s="9" t="str">
        <f>IF(Search!$L$4="","",IF(COUNTA($AU219)=1,IF(Search!$L$4="N","N",1),""))</f>
        <v/>
      </c>
      <c r="P219" s="9" t="str">
        <f>IF(Search!$L$5="","",IF(ISNUMBER(SEARCH("Jersey",$AU219))=TRUE,IF(Search!$L$5="N","N",1),""))</f>
        <v/>
      </c>
      <c r="Q219" s="9" t="str">
        <f>IF(Search!$L$6="","",IF(ISNUMBER(SEARCH("Patch",$AU219))=TRUE,IF(Search!$L$6="N","N",1),""))</f>
        <v/>
      </c>
      <c r="R219" s="9" t="str">
        <f>IF(Search!$L$7="","",IF(ISNUMBER(SEARCH("Shield",$AU219))=TRUE,IF(Search!$L$7="N","N",1),""))</f>
        <v/>
      </c>
      <c r="S219" s="9" t="str">
        <f>IF(Search!$L$8="","",IF(ISNUMBER(SEARCH("Stick",$AU219))=TRUE,IF(Search!$L$8="N","N",1),""))</f>
        <v/>
      </c>
      <c r="T219" s="9" t="str">
        <f>IF(Search!$O$4="","",IF(COUNTA($AW219)=1,IF(Search!$O$4="N","N",1),""))</f>
        <v/>
      </c>
      <c r="U219" s="9" t="str">
        <f>IF(Search!$O$5="","",IF($AW219="","",IF($AW219&lt;Search!$O$5,"",1)))</f>
        <v/>
      </c>
      <c r="V219" s="9" t="str">
        <f>IF(Search!$O$6="","",IF($AW219="","",IF($AW219&gt;Search!$O$6,"",1)))</f>
        <v/>
      </c>
      <c r="W219" s="9" t="str">
        <f>IF(Search!$U$4="","",IF($AX219="","",1))</f>
        <v/>
      </c>
      <c r="X219" s="9" t="str">
        <f>IF(Search!$U$5="","",IF(ISNUMBER(SEARCH(Search!$U$5,$AX219))=TRUE,IF(Search!$U$5="N","N",1),""))</f>
        <v/>
      </c>
      <c r="Y219" s="9" t="str">
        <f>IF(Search!$U$6="","",IF($AY219&lt;Search!$U$6,"",1))</f>
        <v/>
      </c>
      <c r="Z219" s="9" t="str">
        <f>IF(Search!$R$4="","",IF(Inventory!$BA219&lt;Search!$R$4,"",1))</f>
        <v/>
      </c>
      <c r="AA219" s="9" t="str">
        <f>IF(Search!$R$5="","",IF($BA219&gt;Search!$R$5,"",1))</f>
        <v/>
      </c>
      <c r="AB219" s="9" t="str">
        <f>IF(Search!$R$6="","",IF($BB219&lt;Search!$R$6,"",1))</f>
        <v/>
      </c>
      <c r="AC219" s="9" t="str">
        <f>IF(Search!$R$7="","",IF($BB219&lt;Search!$R$7,"",1))</f>
        <v/>
      </c>
      <c r="AD219" s="45" t="str">
        <f>IF(COUNTIF($A219:$AC219,"n")&gt;0,"",IF(SUM($A219:$AC219)=COUNTA(Search!$C$4:$C$8,Search!$F$4:$F$8,Search!$I$4:$I$6,Search!$I$8,Search!$L$4:$L$8,Search!$O$4:$O$8,Search!$R$4:$R$7,Search!$U$4:$U$7)-COUNTIF(Search!$C$4:$U$7,"n"),1+LARGE($AD$1:AD218,1),""))</f>
        <v/>
      </c>
      <c r="AE219" s="45" t="str">
        <f t="shared" si="11"/>
        <v/>
      </c>
      <c r="AF219" s="45" t="str">
        <f>IF(AD219="","",COUNTIF($AE$1:$AE218,$AE219)+RANK($AE219,$AE$2:$AE$10540,1))</f>
        <v/>
      </c>
      <c r="AG219" s="45" t="str">
        <f t="shared" si="12"/>
        <v/>
      </c>
      <c r="AH219" s="45" t="str">
        <f>IF($AD219="","",COUNTIF($AG$1:$AG218,$AG219)+RANK($AG219,$AG$1:$AG$10539,0))</f>
        <v/>
      </c>
      <c r="AI219" s="10" t="str">
        <f t="shared" si="13"/>
        <v>1981-82 O-Pee-Chee #316 Vitezslav Duris TOR    /   $</v>
      </c>
      <c r="AJ219" s="11">
        <v>1981</v>
      </c>
      <c r="AK219" s="17">
        <v>82</v>
      </c>
      <c r="AL219" s="12" t="s">
        <v>53</v>
      </c>
      <c r="AM219" s="10">
        <v>316</v>
      </c>
      <c r="AN219" s="12" t="s">
        <v>132</v>
      </c>
      <c r="AO219" s="9" t="s">
        <v>1904</v>
      </c>
      <c r="AP219" s="9"/>
      <c r="AQ219" s="9"/>
      <c r="AR219" s="14" t="s">
        <v>2131</v>
      </c>
      <c r="AS219" s="9"/>
      <c r="AT219" s="9"/>
      <c r="AU219" s="9"/>
      <c r="AV219" s="13"/>
      <c r="AW219" s="13"/>
      <c r="AX219" s="9"/>
      <c r="AY219" s="9"/>
      <c r="AZ219" s="9"/>
      <c r="BA219" s="33"/>
      <c r="BB219" s="33"/>
      <c r="BC219" s="36"/>
      <c r="BD219" s="12" t="s">
        <v>1771</v>
      </c>
    </row>
    <row r="220" spans="1:56" s="12" customFormat="1" x14ac:dyDescent="0.2">
      <c r="A220" s="9" t="str">
        <f>IF(Search!$C$5="","",IF(COUNTA(Inventory!$AP220)=1,1,""))</f>
        <v/>
      </c>
      <c r="B220" s="9" t="str">
        <f>IF(Search!$C$4="","",IF(ISNUMBER(SEARCH(Search!$C$4,$AR220))=TRUE,1,""))</f>
        <v/>
      </c>
      <c r="C220" s="9" t="str">
        <f>IF(Search!$C$6="x",IF(COUNTA($AQ220)=1,1,"N"),IF(COUNTA($AQ220)=1,"N",""))</f>
        <v/>
      </c>
      <c r="D220" s="9" t="str">
        <f>IF(Search!$O$8="","",IF(ISNUMBER(SEARCH(Search!$O$8,$BD220))=TRUE,1,""))</f>
        <v/>
      </c>
      <c r="E220" s="9" t="str">
        <f>IF(Search!$C$7="","",IF(ISNUMBER(SEARCH(Search!$C$7,$AN220))=TRUE,1,""))</f>
        <v/>
      </c>
      <c r="F220" s="9" t="str">
        <f>IF(Search!$C$8="","",IF(ISNUMBER(SEARCH(Search!$C$8,$AO220))=TRUE,1,""))</f>
        <v/>
      </c>
      <c r="G220" s="9" t="str">
        <f>IF(Search!$F$4="","",IF(Inventory!$AJ220&lt;Search!$F$4,"",1))</f>
        <v/>
      </c>
      <c r="H220" s="9" t="str">
        <f>IF(Search!$F$5="","",IF(Inventory!$AJ220&gt;Search!$F$5,"",1))</f>
        <v/>
      </c>
      <c r="I220" s="9" t="str">
        <f>IF(Search!$F$7="","",IF(Search!$F$8="",IF(ISNUMBER(SEARCH(Search!$F$7,$AL220))=TRUE,1,""),""))</f>
        <v/>
      </c>
      <c r="J220" s="9" t="str">
        <f>IF($AL220=Search!$F$8,1,"")</f>
        <v/>
      </c>
      <c r="K220" s="9" t="str">
        <f>IF(Search!$I$4="","",IF(COUNTA($AS220)=1,IF(Search!$I$4="N","N",1),""))</f>
        <v/>
      </c>
      <c r="L220" s="9" t="str">
        <f>IF(Search!$I$5="","",IF($AS220="RC",1,""))</f>
        <v/>
      </c>
      <c r="M220" s="9" t="str">
        <f>IF(Search!$I$6="","",IF($AS220="RCP",1,""))</f>
        <v/>
      </c>
      <c r="N220" s="9" t="str">
        <f>IF(Search!$I$8="","",IF(COUNTA($AT220)=1,IF(Search!$I$8="N","N",1),""))</f>
        <v/>
      </c>
      <c r="O220" s="9" t="str">
        <f>IF(Search!$L$4="","",IF(COUNTA($AU220)=1,IF(Search!$L$4="N","N",1),""))</f>
        <v/>
      </c>
      <c r="P220" s="9" t="str">
        <f>IF(Search!$L$5="","",IF(ISNUMBER(SEARCH("Jersey",$AU220))=TRUE,IF(Search!$L$5="N","N",1),""))</f>
        <v/>
      </c>
      <c r="Q220" s="9" t="str">
        <f>IF(Search!$L$6="","",IF(ISNUMBER(SEARCH("Patch",$AU220))=TRUE,IF(Search!$L$6="N","N",1),""))</f>
        <v/>
      </c>
      <c r="R220" s="9" t="str">
        <f>IF(Search!$L$7="","",IF(ISNUMBER(SEARCH("Shield",$AU220))=TRUE,IF(Search!$L$7="N","N",1),""))</f>
        <v/>
      </c>
      <c r="S220" s="9" t="str">
        <f>IF(Search!$L$8="","",IF(ISNUMBER(SEARCH("Stick",$AU220))=TRUE,IF(Search!$L$8="N","N",1),""))</f>
        <v/>
      </c>
      <c r="T220" s="9" t="str">
        <f>IF(Search!$O$4="","",IF(COUNTA($AW220)=1,IF(Search!$O$4="N","N",1),""))</f>
        <v/>
      </c>
      <c r="U220" s="9" t="str">
        <f>IF(Search!$O$5="","",IF($AW220="","",IF($AW220&lt;Search!$O$5,"",1)))</f>
        <v/>
      </c>
      <c r="V220" s="9" t="str">
        <f>IF(Search!$O$6="","",IF($AW220="","",IF($AW220&gt;Search!$O$6,"",1)))</f>
        <v/>
      </c>
      <c r="W220" s="9" t="str">
        <f>IF(Search!$U$4="","",IF($AX220="","",1))</f>
        <v/>
      </c>
      <c r="X220" s="9" t="str">
        <f>IF(Search!$U$5="","",IF(ISNUMBER(SEARCH(Search!$U$5,$AX220))=TRUE,IF(Search!$U$5="N","N",1),""))</f>
        <v/>
      </c>
      <c r="Y220" s="9" t="str">
        <f>IF(Search!$U$6="","",IF($AY220&lt;Search!$U$6,"",1))</f>
        <v/>
      </c>
      <c r="Z220" s="9" t="str">
        <f>IF(Search!$R$4="","",IF(Inventory!$BA220&lt;Search!$R$4,"",1))</f>
        <v/>
      </c>
      <c r="AA220" s="9" t="str">
        <f>IF(Search!$R$5="","",IF($BA220&gt;Search!$R$5,"",1))</f>
        <v/>
      </c>
      <c r="AB220" s="9" t="str">
        <f>IF(Search!$R$6="","",IF($BB220&lt;Search!$R$6,"",1))</f>
        <v/>
      </c>
      <c r="AC220" s="9" t="str">
        <f>IF(Search!$R$7="","",IF($BB220&lt;Search!$R$7,"",1))</f>
        <v/>
      </c>
      <c r="AD220" s="45" t="str">
        <f>IF(COUNTIF($A220:$AC220,"n")&gt;0,"",IF(SUM($A220:$AC220)=COUNTA(Search!$C$4:$C$8,Search!$F$4:$F$8,Search!$I$4:$I$6,Search!$I$8,Search!$L$4:$L$8,Search!$O$4:$O$8,Search!$R$4:$R$7,Search!$U$4:$U$7)-COUNTIF(Search!$C$4:$U$7,"n"),1+LARGE($AD$1:AD219,1),""))</f>
        <v/>
      </c>
      <c r="AE220" s="45" t="str">
        <f t="shared" si="11"/>
        <v/>
      </c>
      <c r="AF220" s="45" t="str">
        <f>IF(AD220="","",COUNTIF($AE$1:$AE219,$AE220)+RANK($AE220,$AE$2:$AE$10540,1))</f>
        <v/>
      </c>
      <c r="AG220" s="45" t="str">
        <f t="shared" si="12"/>
        <v/>
      </c>
      <c r="AH220" s="45" t="str">
        <f>IF($AD220="","",COUNTIF($AG$1:$AG219,$AG220)+RANK($AG220,$AG$1:$AG$10539,0))</f>
        <v/>
      </c>
      <c r="AI220" s="10" t="str">
        <f t="shared" si="13"/>
        <v>1981-82 O-Pee-Chee #317 Dave Farrish TOR    /   $</v>
      </c>
      <c r="AJ220" s="11">
        <v>1981</v>
      </c>
      <c r="AK220" s="17">
        <v>82</v>
      </c>
      <c r="AL220" s="12" t="s">
        <v>53</v>
      </c>
      <c r="AM220" s="10">
        <v>317</v>
      </c>
      <c r="AN220" s="12" t="s">
        <v>133</v>
      </c>
      <c r="AO220" s="9" t="s">
        <v>1904</v>
      </c>
      <c r="AP220" s="9"/>
      <c r="AQ220" s="9"/>
      <c r="AR220" s="14" t="s">
        <v>2131</v>
      </c>
      <c r="AS220" s="9"/>
      <c r="AT220" s="9"/>
      <c r="AU220" s="9"/>
      <c r="AV220" s="13"/>
      <c r="AW220" s="13"/>
      <c r="AX220" s="9"/>
      <c r="AY220" s="9"/>
      <c r="AZ220" s="9"/>
      <c r="BA220" s="33"/>
      <c r="BB220" s="33"/>
      <c r="BC220" s="36"/>
      <c r="BD220" s="12" t="s">
        <v>1771</v>
      </c>
    </row>
    <row r="221" spans="1:56" s="12" customFormat="1" x14ac:dyDescent="0.2">
      <c r="A221" s="9" t="str">
        <f>IF(Search!$C$5="","",IF(COUNTA(Inventory!$AP221)=1,1,""))</f>
        <v/>
      </c>
      <c r="B221" s="9" t="str">
        <f>IF(Search!$C$4="","",IF(ISNUMBER(SEARCH(Search!$C$4,$AR221))=TRUE,1,""))</f>
        <v/>
      </c>
      <c r="C221" s="9" t="str">
        <f>IF(Search!$C$6="x",IF(COUNTA($AQ221)=1,1,"N"),IF(COUNTA($AQ221)=1,"N",""))</f>
        <v/>
      </c>
      <c r="D221" s="9" t="str">
        <f>IF(Search!$O$8="","",IF(ISNUMBER(SEARCH(Search!$O$8,$BD221))=TRUE,1,""))</f>
        <v/>
      </c>
      <c r="E221" s="9" t="str">
        <f>IF(Search!$C$7="","",IF(ISNUMBER(SEARCH(Search!$C$7,$AN221))=TRUE,1,""))</f>
        <v/>
      </c>
      <c r="F221" s="9" t="str">
        <f>IF(Search!$C$8="","",IF(ISNUMBER(SEARCH(Search!$C$8,$AO221))=TRUE,1,""))</f>
        <v/>
      </c>
      <c r="G221" s="9" t="str">
        <f>IF(Search!$F$4="","",IF(Inventory!$AJ221&lt;Search!$F$4,"",1))</f>
        <v/>
      </c>
      <c r="H221" s="9" t="str">
        <f>IF(Search!$F$5="","",IF(Inventory!$AJ221&gt;Search!$F$5,"",1))</f>
        <v/>
      </c>
      <c r="I221" s="9" t="str">
        <f>IF(Search!$F$7="","",IF(Search!$F$8="",IF(ISNUMBER(SEARCH(Search!$F$7,$AL221))=TRUE,1,""),""))</f>
        <v/>
      </c>
      <c r="J221" s="9" t="str">
        <f>IF($AL221=Search!$F$8,1,"")</f>
        <v/>
      </c>
      <c r="K221" s="9" t="str">
        <f>IF(Search!$I$4="","",IF(COUNTA($AS221)=1,IF(Search!$I$4="N","N",1),""))</f>
        <v/>
      </c>
      <c r="L221" s="9" t="str">
        <f>IF(Search!$I$5="","",IF($AS221="RC",1,""))</f>
        <v/>
      </c>
      <c r="M221" s="9" t="str">
        <f>IF(Search!$I$6="","",IF($AS221="RCP",1,""))</f>
        <v/>
      </c>
      <c r="N221" s="9" t="str">
        <f>IF(Search!$I$8="","",IF(COUNTA($AT221)=1,IF(Search!$I$8="N","N",1),""))</f>
        <v/>
      </c>
      <c r="O221" s="9" t="str">
        <f>IF(Search!$L$4="","",IF(COUNTA($AU221)=1,IF(Search!$L$4="N","N",1),""))</f>
        <v/>
      </c>
      <c r="P221" s="9" t="str">
        <f>IF(Search!$L$5="","",IF(ISNUMBER(SEARCH("Jersey",$AU221))=TRUE,IF(Search!$L$5="N","N",1),""))</f>
        <v/>
      </c>
      <c r="Q221" s="9" t="str">
        <f>IF(Search!$L$6="","",IF(ISNUMBER(SEARCH("Patch",$AU221))=TRUE,IF(Search!$L$6="N","N",1),""))</f>
        <v/>
      </c>
      <c r="R221" s="9" t="str">
        <f>IF(Search!$L$7="","",IF(ISNUMBER(SEARCH("Shield",$AU221))=TRUE,IF(Search!$L$7="N","N",1),""))</f>
        <v/>
      </c>
      <c r="S221" s="9" t="str">
        <f>IF(Search!$L$8="","",IF(ISNUMBER(SEARCH("Stick",$AU221))=TRUE,IF(Search!$L$8="N","N",1),""))</f>
        <v/>
      </c>
      <c r="T221" s="9" t="str">
        <f>IF(Search!$O$4="","",IF(COUNTA($AW221)=1,IF(Search!$O$4="N","N",1),""))</f>
        <v/>
      </c>
      <c r="U221" s="9" t="str">
        <f>IF(Search!$O$5="","",IF($AW221="","",IF($AW221&lt;Search!$O$5,"",1)))</f>
        <v/>
      </c>
      <c r="V221" s="9" t="str">
        <f>IF(Search!$O$6="","",IF($AW221="","",IF($AW221&gt;Search!$O$6,"",1)))</f>
        <v/>
      </c>
      <c r="W221" s="9" t="str">
        <f>IF(Search!$U$4="","",IF($AX221="","",1))</f>
        <v/>
      </c>
      <c r="X221" s="9" t="str">
        <f>IF(Search!$U$5="","",IF(ISNUMBER(SEARCH(Search!$U$5,$AX221))=TRUE,IF(Search!$U$5="N","N",1),""))</f>
        <v/>
      </c>
      <c r="Y221" s="9" t="str">
        <f>IF(Search!$U$6="","",IF($AY221&lt;Search!$U$6,"",1))</f>
        <v/>
      </c>
      <c r="Z221" s="9" t="str">
        <f>IF(Search!$R$4="","",IF(Inventory!$BA221&lt;Search!$R$4,"",1))</f>
        <v/>
      </c>
      <c r="AA221" s="9" t="str">
        <f>IF(Search!$R$5="","",IF($BA221&gt;Search!$R$5,"",1))</f>
        <v/>
      </c>
      <c r="AB221" s="9" t="str">
        <f>IF(Search!$R$6="","",IF($BB221&lt;Search!$R$6,"",1))</f>
        <v/>
      </c>
      <c r="AC221" s="9" t="str">
        <f>IF(Search!$R$7="","",IF($BB221&lt;Search!$R$7,"",1))</f>
        <v/>
      </c>
      <c r="AD221" s="45" t="str">
        <f>IF(COUNTIF($A221:$AC221,"n")&gt;0,"",IF(SUM($A221:$AC221)=COUNTA(Search!$C$4:$C$8,Search!$F$4:$F$8,Search!$I$4:$I$6,Search!$I$8,Search!$L$4:$L$8,Search!$O$4:$O$8,Search!$R$4:$R$7,Search!$U$4:$U$7)-COUNTIF(Search!$C$4:$U$7,"n"),1+LARGE($AD$1:AD220,1),""))</f>
        <v/>
      </c>
      <c r="AE221" s="45" t="str">
        <f t="shared" si="11"/>
        <v/>
      </c>
      <c r="AF221" s="45" t="str">
        <f>IF(AD221="","",COUNTIF($AE$1:$AE220,$AE221)+RANK($AE221,$AE$2:$AE$10540,1))</f>
        <v/>
      </c>
      <c r="AG221" s="45" t="str">
        <f t="shared" si="12"/>
        <v/>
      </c>
      <c r="AH221" s="45" t="str">
        <f>IF($AD221="","",COUNTIF($AG$1:$AG220,$AG221)+RANK($AG221,$AG$1:$AG$10539,0))</f>
        <v/>
      </c>
      <c r="AI221" s="10" t="str">
        <f t="shared" si="13"/>
        <v>1981-82 O-Pee-Chee #319 Michel Larocque TOR    /   $</v>
      </c>
      <c r="AJ221" s="11">
        <v>1981</v>
      </c>
      <c r="AK221" s="17">
        <v>82</v>
      </c>
      <c r="AL221" s="12" t="s">
        <v>53</v>
      </c>
      <c r="AM221" s="10">
        <v>319</v>
      </c>
      <c r="AN221" s="12" t="s">
        <v>134</v>
      </c>
      <c r="AO221" s="9" t="s">
        <v>1904</v>
      </c>
      <c r="AP221" s="9"/>
      <c r="AQ221" s="9"/>
      <c r="AR221" s="14" t="s">
        <v>2131</v>
      </c>
      <c r="AS221" s="9"/>
      <c r="AT221" s="9"/>
      <c r="AU221" s="9"/>
      <c r="AV221" s="13"/>
      <c r="AW221" s="13"/>
      <c r="AX221" s="9"/>
      <c r="AY221" s="9"/>
      <c r="AZ221" s="9"/>
      <c r="BA221" s="33"/>
      <c r="BB221" s="33"/>
      <c r="BC221" s="36"/>
      <c r="BD221" s="12" t="s">
        <v>1771</v>
      </c>
    </row>
    <row r="222" spans="1:56" s="12" customFormat="1" x14ac:dyDescent="0.2">
      <c r="A222" s="9" t="str">
        <f>IF(Search!$C$5="","",IF(COUNTA(Inventory!$AP222)=1,1,""))</f>
        <v/>
      </c>
      <c r="B222" s="9" t="str">
        <f>IF(Search!$C$4="","",IF(ISNUMBER(SEARCH(Search!$C$4,$AR222))=TRUE,1,""))</f>
        <v/>
      </c>
      <c r="C222" s="9" t="str">
        <f>IF(Search!$C$6="x",IF(COUNTA($AQ222)=1,1,"N"),IF(COUNTA($AQ222)=1,"N",""))</f>
        <v/>
      </c>
      <c r="D222" s="9" t="str">
        <f>IF(Search!$O$8="","",IF(ISNUMBER(SEARCH(Search!$O$8,$BD222))=TRUE,1,""))</f>
        <v/>
      </c>
      <c r="E222" s="9" t="str">
        <f>IF(Search!$C$7="","",IF(ISNUMBER(SEARCH(Search!$C$7,$AN222))=TRUE,1,""))</f>
        <v/>
      </c>
      <c r="F222" s="9" t="str">
        <f>IF(Search!$C$8="","",IF(ISNUMBER(SEARCH(Search!$C$8,$AO222))=TRUE,1,""))</f>
        <v/>
      </c>
      <c r="G222" s="9" t="str">
        <f>IF(Search!$F$4="","",IF(Inventory!$AJ222&lt;Search!$F$4,"",1))</f>
        <v/>
      </c>
      <c r="H222" s="9" t="str">
        <f>IF(Search!$F$5="","",IF(Inventory!$AJ222&gt;Search!$F$5,"",1))</f>
        <v/>
      </c>
      <c r="I222" s="9" t="str">
        <f>IF(Search!$F$7="","",IF(Search!$F$8="",IF(ISNUMBER(SEARCH(Search!$F$7,$AL222))=TRUE,1,""),""))</f>
        <v/>
      </c>
      <c r="J222" s="9" t="str">
        <f>IF($AL222=Search!$F$8,1,"")</f>
        <v/>
      </c>
      <c r="K222" s="9" t="str">
        <f>IF(Search!$I$4="","",IF(COUNTA($AS222)=1,IF(Search!$I$4="N","N",1),""))</f>
        <v/>
      </c>
      <c r="L222" s="9" t="str">
        <f>IF(Search!$I$5="","",IF($AS222="RC",1,""))</f>
        <v/>
      </c>
      <c r="M222" s="9" t="str">
        <f>IF(Search!$I$6="","",IF($AS222="RCP",1,""))</f>
        <v/>
      </c>
      <c r="N222" s="9" t="str">
        <f>IF(Search!$I$8="","",IF(COUNTA($AT222)=1,IF(Search!$I$8="N","N",1),""))</f>
        <v/>
      </c>
      <c r="O222" s="9" t="str">
        <f>IF(Search!$L$4="","",IF(COUNTA($AU222)=1,IF(Search!$L$4="N","N",1),""))</f>
        <v/>
      </c>
      <c r="P222" s="9" t="str">
        <f>IF(Search!$L$5="","",IF(ISNUMBER(SEARCH("Jersey",$AU222))=TRUE,IF(Search!$L$5="N","N",1),""))</f>
        <v/>
      </c>
      <c r="Q222" s="9" t="str">
        <f>IF(Search!$L$6="","",IF(ISNUMBER(SEARCH("Patch",$AU222))=TRUE,IF(Search!$L$6="N","N",1),""))</f>
        <v/>
      </c>
      <c r="R222" s="9" t="str">
        <f>IF(Search!$L$7="","",IF(ISNUMBER(SEARCH("Shield",$AU222))=TRUE,IF(Search!$L$7="N","N",1),""))</f>
        <v/>
      </c>
      <c r="S222" s="9" t="str">
        <f>IF(Search!$L$8="","",IF(ISNUMBER(SEARCH("Stick",$AU222))=TRUE,IF(Search!$L$8="N","N",1),""))</f>
        <v/>
      </c>
      <c r="T222" s="9" t="str">
        <f>IF(Search!$O$4="","",IF(COUNTA($AW222)=1,IF(Search!$O$4="N","N",1),""))</f>
        <v/>
      </c>
      <c r="U222" s="9" t="str">
        <f>IF(Search!$O$5="","",IF($AW222="","",IF($AW222&lt;Search!$O$5,"",1)))</f>
        <v/>
      </c>
      <c r="V222" s="9" t="str">
        <f>IF(Search!$O$6="","",IF($AW222="","",IF($AW222&gt;Search!$O$6,"",1)))</f>
        <v/>
      </c>
      <c r="W222" s="9" t="str">
        <f>IF(Search!$U$4="","",IF($AX222="","",1))</f>
        <v/>
      </c>
      <c r="X222" s="9" t="str">
        <f>IF(Search!$U$5="","",IF(ISNUMBER(SEARCH(Search!$U$5,$AX222))=TRUE,IF(Search!$U$5="N","N",1),""))</f>
        <v/>
      </c>
      <c r="Y222" s="9" t="str">
        <f>IF(Search!$U$6="","",IF($AY222&lt;Search!$U$6,"",1))</f>
        <v/>
      </c>
      <c r="Z222" s="9" t="str">
        <f>IF(Search!$R$4="","",IF(Inventory!$BA222&lt;Search!$R$4,"",1))</f>
        <v/>
      </c>
      <c r="AA222" s="9" t="str">
        <f>IF(Search!$R$5="","",IF($BA222&gt;Search!$R$5,"",1))</f>
        <v/>
      </c>
      <c r="AB222" s="9" t="str">
        <f>IF(Search!$R$6="","",IF($BB222&lt;Search!$R$6,"",1))</f>
        <v/>
      </c>
      <c r="AC222" s="9" t="str">
        <f>IF(Search!$R$7="","",IF($BB222&lt;Search!$R$7,"",1))</f>
        <v/>
      </c>
      <c r="AD222" s="45" t="str">
        <f>IF(COUNTIF($A222:$AC222,"n")&gt;0,"",IF(SUM($A222:$AC222)=COUNTA(Search!$C$4:$C$8,Search!$F$4:$F$8,Search!$I$4:$I$6,Search!$I$8,Search!$L$4:$L$8,Search!$O$4:$O$8,Search!$R$4:$R$7,Search!$U$4:$U$7)-COUNTIF(Search!$C$4:$U$7,"n"),1+LARGE($AD$1:AD221,1),""))</f>
        <v/>
      </c>
      <c r="AE222" s="45" t="str">
        <f t="shared" si="11"/>
        <v/>
      </c>
      <c r="AF222" s="45" t="str">
        <f>IF(AD222="","",COUNTIF($AE$1:$AE221,$AE222)+RANK($AE222,$AE$2:$AE$10540,1))</f>
        <v/>
      </c>
      <c r="AG222" s="45" t="str">
        <f t="shared" si="12"/>
        <v/>
      </c>
      <c r="AH222" s="45" t="str">
        <f>IF($AD222="","",COUNTIF($AG$1:$AG221,$AG222)+RANK($AG222,$AG$1:$AG$10539,0))</f>
        <v/>
      </c>
      <c r="AI222" s="10" t="str">
        <f t="shared" si="13"/>
        <v>1981-82 O-Pee-Chee #320 Dan Maloney TOR    /   $</v>
      </c>
      <c r="AJ222" s="11">
        <v>1981</v>
      </c>
      <c r="AK222" s="17">
        <v>82</v>
      </c>
      <c r="AL222" s="12" t="s">
        <v>53</v>
      </c>
      <c r="AM222" s="10">
        <v>320</v>
      </c>
      <c r="AN222" s="12" t="s">
        <v>111</v>
      </c>
      <c r="AO222" s="9" t="s">
        <v>1904</v>
      </c>
      <c r="AP222" s="9"/>
      <c r="AQ222" s="9"/>
      <c r="AR222" s="14" t="s">
        <v>2131</v>
      </c>
      <c r="AS222" s="9"/>
      <c r="AT222" s="9"/>
      <c r="AU222" s="9"/>
      <c r="AV222" s="13"/>
      <c r="AW222" s="13"/>
      <c r="AX222" s="9"/>
      <c r="AY222" s="9"/>
      <c r="AZ222" s="9"/>
      <c r="BA222" s="33"/>
      <c r="BB222" s="33"/>
      <c r="BC222" s="36"/>
      <c r="BD222" s="12" t="s">
        <v>1771</v>
      </c>
    </row>
    <row r="223" spans="1:56" s="12" customFormat="1" x14ac:dyDescent="0.2">
      <c r="A223" s="9" t="str">
        <f>IF(Search!$C$5="","",IF(COUNTA(Inventory!$AP223)=1,1,""))</f>
        <v/>
      </c>
      <c r="B223" s="9" t="str">
        <f>IF(Search!$C$4="","",IF(ISNUMBER(SEARCH(Search!$C$4,$AR223))=TRUE,1,""))</f>
        <v/>
      </c>
      <c r="C223" s="9" t="str">
        <f>IF(Search!$C$6="x",IF(COUNTA($AQ223)=1,1,"N"),IF(COUNTA($AQ223)=1,"N",""))</f>
        <v/>
      </c>
      <c r="D223" s="9" t="str">
        <f>IF(Search!$O$8="","",IF(ISNUMBER(SEARCH(Search!$O$8,$BD223))=TRUE,1,""))</f>
        <v/>
      </c>
      <c r="E223" s="9" t="str">
        <f>IF(Search!$C$7="","",IF(ISNUMBER(SEARCH(Search!$C$7,$AN223))=TRUE,1,""))</f>
        <v/>
      </c>
      <c r="F223" s="9" t="str">
        <f>IF(Search!$C$8="","",IF(ISNUMBER(SEARCH(Search!$C$8,$AO223))=TRUE,1,""))</f>
        <v/>
      </c>
      <c r="G223" s="9" t="str">
        <f>IF(Search!$F$4="","",IF(Inventory!$AJ223&lt;Search!$F$4,"",1))</f>
        <v/>
      </c>
      <c r="H223" s="9" t="str">
        <f>IF(Search!$F$5="","",IF(Inventory!$AJ223&gt;Search!$F$5,"",1))</f>
        <v/>
      </c>
      <c r="I223" s="9" t="str">
        <f>IF(Search!$F$7="","",IF(Search!$F$8="",IF(ISNUMBER(SEARCH(Search!$F$7,$AL223))=TRUE,1,""),""))</f>
        <v/>
      </c>
      <c r="J223" s="9" t="str">
        <f>IF($AL223=Search!$F$8,1,"")</f>
        <v/>
      </c>
      <c r="K223" s="9" t="str">
        <f>IF(Search!$I$4="","",IF(COUNTA($AS223)=1,IF(Search!$I$4="N","N",1),""))</f>
        <v/>
      </c>
      <c r="L223" s="9" t="str">
        <f>IF(Search!$I$5="","",IF($AS223="RC",1,""))</f>
        <v/>
      </c>
      <c r="M223" s="9" t="str">
        <f>IF(Search!$I$6="","",IF($AS223="RCP",1,""))</f>
        <v/>
      </c>
      <c r="N223" s="9" t="str">
        <f>IF(Search!$I$8="","",IF(COUNTA($AT223)=1,IF(Search!$I$8="N","N",1),""))</f>
        <v/>
      </c>
      <c r="O223" s="9" t="str">
        <f>IF(Search!$L$4="","",IF(COUNTA($AU223)=1,IF(Search!$L$4="N","N",1),""))</f>
        <v/>
      </c>
      <c r="P223" s="9" t="str">
        <f>IF(Search!$L$5="","",IF(ISNUMBER(SEARCH("Jersey",$AU223))=TRUE,IF(Search!$L$5="N","N",1),""))</f>
        <v/>
      </c>
      <c r="Q223" s="9" t="str">
        <f>IF(Search!$L$6="","",IF(ISNUMBER(SEARCH("Patch",$AU223))=TRUE,IF(Search!$L$6="N","N",1),""))</f>
        <v/>
      </c>
      <c r="R223" s="9" t="str">
        <f>IF(Search!$L$7="","",IF(ISNUMBER(SEARCH("Shield",$AU223))=TRUE,IF(Search!$L$7="N","N",1),""))</f>
        <v/>
      </c>
      <c r="S223" s="9" t="str">
        <f>IF(Search!$L$8="","",IF(ISNUMBER(SEARCH("Stick",$AU223))=TRUE,IF(Search!$L$8="N","N",1),""))</f>
        <v/>
      </c>
      <c r="T223" s="9" t="str">
        <f>IF(Search!$O$4="","",IF(COUNTA($AW223)=1,IF(Search!$O$4="N","N",1),""))</f>
        <v/>
      </c>
      <c r="U223" s="9" t="str">
        <f>IF(Search!$O$5="","",IF($AW223="","",IF($AW223&lt;Search!$O$5,"",1)))</f>
        <v/>
      </c>
      <c r="V223" s="9" t="str">
        <f>IF(Search!$O$6="","",IF($AW223="","",IF($AW223&gt;Search!$O$6,"",1)))</f>
        <v/>
      </c>
      <c r="W223" s="9" t="str">
        <f>IF(Search!$U$4="","",IF($AX223="","",1))</f>
        <v/>
      </c>
      <c r="X223" s="9" t="str">
        <f>IF(Search!$U$5="","",IF(ISNUMBER(SEARCH(Search!$U$5,$AX223))=TRUE,IF(Search!$U$5="N","N",1),""))</f>
        <v/>
      </c>
      <c r="Y223" s="9" t="str">
        <f>IF(Search!$U$6="","",IF($AY223&lt;Search!$U$6,"",1))</f>
        <v/>
      </c>
      <c r="Z223" s="9" t="str">
        <f>IF(Search!$R$4="","",IF(Inventory!$BA223&lt;Search!$R$4,"",1))</f>
        <v/>
      </c>
      <c r="AA223" s="9" t="str">
        <f>IF(Search!$R$5="","",IF($BA223&gt;Search!$R$5,"",1))</f>
        <v/>
      </c>
      <c r="AB223" s="9" t="str">
        <f>IF(Search!$R$6="","",IF($BB223&lt;Search!$R$6,"",1))</f>
        <v/>
      </c>
      <c r="AC223" s="9" t="str">
        <f>IF(Search!$R$7="","",IF($BB223&lt;Search!$R$7,"",1))</f>
        <v/>
      </c>
      <c r="AD223" s="45" t="str">
        <f>IF(COUNTIF($A223:$AC223,"n")&gt;0,"",IF(SUM($A223:$AC223)=COUNTA(Search!$C$4:$C$8,Search!$F$4:$F$8,Search!$I$4:$I$6,Search!$I$8,Search!$L$4:$L$8,Search!$O$4:$O$8,Search!$R$4:$R$7,Search!$U$4:$U$7)-COUNTIF(Search!$C$4:$U$7,"n"),1+LARGE($AD$1:AD222,1),""))</f>
        <v/>
      </c>
      <c r="AE223" s="45" t="str">
        <f t="shared" si="11"/>
        <v/>
      </c>
      <c r="AF223" s="45" t="str">
        <f>IF(AD223="","",COUNTIF($AE$1:$AE222,$AE223)+RANK($AE223,$AE$2:$AE$10540,1))</f>
        <v/>
      </c>
      <c r="AG223" s="45" t="str">
        <f t="shared" si="12"/>
        <v/>
      </c>
      <c r="AH223" s="45" t="str">
        <f>IF($AD223="","",COUNTIF($AG$1:$AG222,$AG223)+RANK($AG223,$AG$1:$AG$10539,0))</f>
        <v/>
      </c>
      <c r="AI223" s="10" t="str">
        <f t="shared" si="13"/>
        <v>1981-82 O-Pee-Chee #321 Terry Martin TOR    /   $</v>
      </c>
      <c r="AJ223" s="11">
        <v>1981</v>
      </c>
      <c r="AK223" s="17">
        <v>82</v>
      </c>
      <c r="AL223" s="12" t="s">
        <v>53</v>
      </c>
      <c r="AM223" s="10">
        <v>321</v>
      </c>
      <c r="AN223" s="12" t="s">
        <v>135</v>
      </c>
      <c r="AO223" s="9" t="s">
        <v>1904</v>
      </c>
      <c r="AP223" s="9"/>
      <c r="AQ223" s="9"/>
      <c r="AR223" s="14" t="s">
        <v>2131</v>
      </c>
      <c r="AS223" s="9"/>
      <c r="AT223" s="9"/>
      <c r="AU223" s="9"/>
      <c r="AV223" s="13"/>
      <c r="AW223" s="13"/>
      <c r="AX223" s="9"/>
      <c r="AY223" s="9"/>
      <c r="AZ223" s="9"/>
      <c r="BA223" s="33"/>
      <c r="BB223" s="33"/>
      <c r="BC223" s="36"/>
      <c r="BD223" s="12" t="s">
        <v>1771</v>
      </c>
    </row>
    <row r="224" spans="1:56" s="12" customFormat="1" x14ac:dyDescent="0.2">
      <c r="A224" s="9" t="str">
        <f>IF(Search!$C$5="","",IF(COUNTA(Inventory!$AP224)=1,1,""))</f>
        <v/>
      </c>
      <c r="B224" s="9" t="str">
        <f>IF(Search!$C$4="","",IF(ISNUMBER(SEARCH(Search!$C$4,$AR224))=TRUE,1,""))</f>
        <v/>
      </c>
      <c r="C224" s="9" t="str">
        <f>IF(Search!$C$6="x",IF(COUNTA($AQ224)=1,1,"N"),IF(COUNTA($AQ224)=1,"N",""))</f>
        <v/>
      </c>
      <c r="D224" s="9" t="str">
        <f>IF(Search!$O$8="","",IF(ISNUMBER(SEARCH(Search!$O$8,$BD224))=TRUE,1,""))</f>
        <v/>
      </c>
      <c r="E224" s="9" t="str">
        <f>IF(Search!$C$7="","",IF(ISNUMBER(SEARCH(Search!$C$7,$AN224))=TRUE,1,""))</f>
        <v/>
      </c>
      <c r="F224" s="9" t="str">
        <f>IF(Search!$C$8="","",IF(ISNUMBER(SEARCH(Search!$C$8,$AO224))=TRUE,1,""))</f>
        <v/>
      </c>
      <c r="G224" s="9" t="str">
        <f>IF(Search!$F$4="","",IF(Inventory!$AJ224&lt;Search!$F$4,"",1))</f>
        <v/>
      </c>
      <c r="H224" s="9" t="str">
        <f>IF(Search!$F$5="","",IF(Inventory!$AJ224&gt;Search!$F$5,"",1))</f>
        <v/>
      </c>
      <c r="I224" s="9" t="str">
        <f>IF(Search!$F$7="","",IF(Search!$F$8="",IF(ISNUMBER(SEARCH(Search!$F$7,$AL224))=TRUE,1,""),""))</f>
        <v/>
      </c>
      <c r="J224" s="9" t="str">
        <f>IF($AL224=Search!$F$8,1,"")</f>
        <v/>
      </c>
      <c r="K224" s="9" t="str">
        <f>IF(Search!$I$4="","",IF(COUNTA($AS224)=1,IF(Search!$I$4="N","N",1),""))</f>
        <v/>
      </c>
      <c r="L224" s="9" t="str">
        <f>IF(Search!$I$5="","",IF($AS224="RC",1,""))</f>
        <v/>
      </c>
      <c r="M224" s="9" t="str">
        <f>IF(Search!$I$6="","",IF($AS224="RCP",1,""))</f>
        <v/>
      </c>
      <c r="N224" s="9" t="str">
        <f>IF(Search!$I$8="","",IF(COUNTA($AT224)=1,IF(Search!$I$8="N","N",1),""))</f>
        <v/>
      </c>
      <c r="O224" s="9" t="str">
        <f>IF(Search!$L$4="","",IF(COUNTA($AU224)=1,IF(Search!$L$4="N","N",1),""))</f>
        <v/>
      </c>
      <c r="P224" s="9" t="str">
        <f>IF(Search!$L$5="","",IF(ISNUMBER(SEARCH("Jersey",$AU224))=TRUE,IF(Search!$L$5="N","N",1),""))</f>
        <v/>
      </c>
      <c r="Q224" s="9" t="str">
        <f>IF(Search!$L$6="","",IF(ISNUMBER(SEARCH("Patch",$AU224))=TRUE,IF(Search!$L$6="N","N",1),""))</f>
        <v/>
      </c>
      <c r="R224" s="9" t="str">
        <f>IF(Search!$L$7="","",IF(ISNUMBER(SEARCH("Shield",$AU224))=TRUE,IF(Search!$L$7="N","N",1),""))</f>
        <v/>
      </c>
      <c r="S224" s="9" t="str">
        <f>IF(Search!$L$8="","",IF(ISNUMBER(SEARCH("Stick",$AU224))=TRUE,IF(Search!$L$8="N","N",1),""))</f>
        <v/>
      </c>
      <c r="T224" s="9" t="str">
        <f>IF(Search!$O$4="","",IF(COUNTA($AW224)=1,IF(Search!$O$4="N","N",1),""))</f>
        <v/>
      </c>
      <c r="U224" s="9" t="str">
        <f>IF(Search!$O$5="","",IF($AW224="","",IF($AW224&lt;Search!$O$5,"",1)))</f>
        <v/>
      </c>
      <c r="V224" s="9" t="str">
        <f>IF(Search!$O$6="","",IF($AW224="","",IF($AW224&gt;Search!$O$6,"",1)))</f>
        <v/>
      </c>
      <c r="W224" s="9" t="str">
        <f>IF(Search!$U$4="","",IF($AX224="","",1))</f>
        <v/>
      </c>
      <c r="X224" s="9" t="str">
        <f>IF(Search!$U$5="","",IF(ISNUMBER(SEARCH(Search!$U$5,$AX224))=TRUE,IF(Search!$U$5="N","N",1),""))</f>
        <v/>
      </c>
      <c r="Y224" s="9" t="str">
        <f>IF(Search!$U$6="","",IF($AY224&lt;Search!$U$6,"",1))</f>
        <v/>
      </c>
      <c r="Z224" s="9" t="str">
        <f>IF(Search!$R$4="","",IF(Inventory!$BA224&lt;Search!$R$4,"",1))</f>
        <v/>
      </c>
      <c r="AA224" s="9" t="str">
        <f>IF(Search!$R$5="","",IF($BA224&gt;Search!$R$5,"",1))</f>
        <v/>
      </c>
      <c r="AB224" s="9" t="str">
        <f>IF(Search!$R$6="","",IF($BB224&lt;Search!$R$6,"",1))</f>
        <v/>
      </c>
      <c r="AC224" s="9" t="str">
        <f>IF(Search!$R$7="","",IF($BB224&lt;Search!$R$7,"",1))</f>
        <v/>
      </c>
      <c r="AD224" s="45" t="str">
        <f>IF(COUNTIF($A224:$AC224,"n")&gt;0,"",IF(SUM($A224:$AC224)=COUNTA(Search!$C$4:$C$8,Search!$F$4:$F$8,Search!$I$4:$I$6,Search!$I$8,Search!$L$4:$L$8,Search!$O$4:$O$8,Search!$R$4:$R$7,Search!$U$4:$U$7)-COUNTIF(Search!$C$4:$U$7,"n"),1+LARGE($AD$1:AD223,1),""))</f>
        <v/>
      </c>
      <c r="AE224" s="45" t="str">
        <f t="shared" si="11"/>
        <v/>
      </c>
      <c r="AF224" s="45" t="str">
        <f>IF(AD224="","",COUNTIF($AE$1:$AE223,$AE224)+RANK($AE224,$AE$2:$AE$10540,1))</f>
        <v/>
      </c>
      <c r="AG224" s="45" t="str">
        <f t="shared" si="12"/>
        <v/>
      </c>
      <c r="AH224" s="45" t="str">
        <f>IF($AD224="","",COUNTIF($AG$1:$AG223,$AG224)+RANK($AG224,$AG$1:$AG$10539,0))</f>
        <v/>
      </c>
      <c r="AI224" s="10" t="str">
        <f t="shared" si="13"/>
        <v>1981-82 O-Pee-Chee #322 Rene Robert TOR    /   $</v>
      </c>
      <c r="AJ224" s="11">
        <v>1981</v>
      </c>
      <c r="AK224" s="17">
        <v>82</v>
      </c>
      <c r="AL224" s="12" t="s">
        <v>53</v>
      </c>
      <c r="AM224" s="10">
        <v>322</v>
      </c>
      <c r="AN224" s="12" t="s">
        <v>136</v>
      </c>
      <c r="AO224" s="9" t="s">
        <v>1904</v>
      </c>
      <c r="AP224" s="9"/>
      <c r="AQ224" s="9"/>
      <c r="AR224" s="14" t="s">
        <v>2131</v>
      </c>
      <c r="AS224" s="9"/>
      <c r="AT224" s="9"/>
      <c r="AU224" s="9"/>
      <c r="AV224" s="13"/>
      <c r="AW224" s="13"/>
      <c r="AX224" s="9"/>
      <c r="AY224" s="9"/>
      <c r="AZ224" s="9"/>
      <c r="BA224" s="33"/>
      <c r="BB224" s="33"/>
      <c r="BC224" s="36"/>
      <c r="BD224" s="12" t="s">
        <v>1771</v>
      </c>
    </row>
    <row r="225" spans="1:56" s="12" customFormat="1" x14ac:dyDescent="0.2">
      <c r="A225" s="9" t="str">
        <f>IF(Search!$C$5="","",IF(COUNTA(Inventory!$AP225)=1,1,""))</f>
        <v/>
      </c>
      <c r="B225" s="9" t="str">
        <f>IF(Search!$C$4="","",IF(ISNUMBER(SEARCH(Search!$C$4,$AR225))=TRUE,1,""))</f>
        <v/>
      </c>
      <c r="C225" s="9" t="str">
        <f>IF(Search!$C$6="x",IF(COUNTA($AQ225)=1,1,"N"),IF(COUNTA($AQ225)=1,"N",""))</f>
        <v/>
      </c>
      <c r="D225" s="9" t="str">
        <f>IF(Search!$O$8="","",IF(ISNUMBER(SEARCH(Search!$O$8,$BD225))=TRUE,1,""))</f>
        <v/>
      </c>
      <c r="E225" s="9" t="str">
        <f>IF(Search!$C$7="","",IF(ISNUMBER(SEARCH(Search!$C$7,$AN225))=TRUE,1,""))</f>
        <v/>
      </c>
      <c r="F225" s="9" t="str">
        <f>IF(Search!$C$8="","",IF(ISNUMBER(SEARCH(Search!$C$8,$AO225))=TRUE,1,""))</f>
        <v/>
      </c>
      <c r="G225" s="9" t="str">
        <f>IF(Search!$F$4="","",IF(Inventory!$AJ225&lt;Search!$F$4,"",1))</f>
        <v/>
      </c>
      <c r="H225" s="9" t="str">
        <f>IF(Search!$F$5="","",IF(Inventory!$AJ225&gt;Search!$F$5,"",1))</f>
        <v/>
      </c>
      <c r="I225" s="9" t="str">
        <f>IF(Search!$F$7="","",IF(Search!$F$8="",IF(ISNUMBER(SEARCH(Search!$F$7,$AL225))=TRUE,1,""),""))</f>
        <v/>
      </c>
      <c r="J225" s="9" t="str">
        <f>IF($AL225=Search!$F$8,1,"")</f>
        <v/>
      </c>
      <c r="K225" s="9" t="str">
        <f>IF(Search!$I$4="","",IF(COUNTA($AS225)=1,IF(Search!$I$4="N","N",1),""))</f>
        <v/>
      </c>
      <c r="L225" s="9" t="str">
        <f>IF(Search!$I$5="","",IF($AS225="RC",1,""))</f>
        <v/>
      </c>
      <c r="M225" s="9" t="str">
        <f>IF(Search!$I$6="","",IF($AS225="RCP",1,""))</f>
        <v/>
      </c>
      <c r="N225" s="9" t="str">
        <f>IF(Search!$I$8="","",IF(COUNTA($AT225)=1,IF(Search!$I$8="N","N",1),""))</f>
        <v/>
      </c>
      <c r="O225" s="9" t="str">
        <f>IF(Search!$L$4="","",IF(COUNTA($AU225)=1,IF(Search!$L$4="N","N",1),""))</f>
        <v/>
      </c>
      <c r="P225" s="9" t="str">
        <f>IF(Search!$L$5="","",IF(ISNUMBER(SEARCH("Jersey",$AU225))=TRUE,IF(Search!$L$5="N","N",1),""))</f>
        <v/>
      </c>
      <c r="Q225" s="9" t="str">
        <f>IF(Search!$L$6="","",IF(ISNUMBER(SEARCH("Patch",$AU225))=TRUE,IF(Search!$L$6="N","N",1),""))</f>
        <v/>
      </c>
      <c r="R225" s="9" t="str">
        <f>IF(Search!$L$7="","",IF(ISNUMBER(SEARCH("Shield",$AU225))=TRUE,IF(Search!$L$7="N","N",1),""))</f>
        <v/>
      </c>
      <c r="S225" s="9" t="str">
        <f>IF(Search!$L$8="","",IF(ISNUMBER(SEARCH("Stick",$AU225))=TRUE,IF(Search!$L$8="N","N",1),""))</f>
        <v/>
      </c>
      <c r="T225" s="9" t="str">
        <f>IF(Search!$O$4="","",IF(COUNTA($AW225)=1,IF(Search!$O$4="N","N",1),""))</f>
        <v/>
      </c>
      <c r="U225" s="9" t="str">
        <f>IF(Search!$O$5="","",IF($AW225="","",IF($AW225&lt;Search!$O$5,"",1)))</f>
        <v/>
      </c>
      <c r="V225" s="9" t="str">
        <f>IF(Search!$O$6="","",IF($AW225="","",IF($AW225&gt;Search!$O$6,"",1)))</f>
        <v/>
      </c>
      <c r="W225" s="9" t="str">
        <f>IF(Search!$U$4="","",IF($AX225="","",1))</f>
        <v/>
      </c>
      <c r="X225" s="9" t="str">
        <f>IF(Search!$U$5="","",IF(ISNUMBER(SEARCH(Search!$U$5,$AX225))=TRUE,IF(Search!$U$5="N","N",1),""))</f>
        <v/>
      </c>
      <c r="Y225" s="9" t="str">
        <f>IF(Search!$U$6="","",IF($AY225&lt;Search!$U$6,"",1))</f>
        <v/>
      </c>
      <c r="Z225" s="9" t="str">
        <f>IF(Search!$R$4="","",IF(Inventory!$BA225&lt;Search!$R$4,"",1))</f>
        <v/>
      </c>
      <c r="AA225" s="9" t="str">
        <f>IF(Search!$R$5="","",IF($BA225&gt;Search!$R$5,"",1))</f>
        <v/>
      </c>
      <c r="AB225" s="9" t="str">
        <f>IF(Search!$R$6="","",IF($BB225&lt;Search!$R$6,"",1))</f>
        <v/>
      </c>
      <c r="AC225" s="9" t="str">
        <f>IF(Search!$R$7="","",IF($BB225&lt;Search!$R$7,"",1))</f>
        <v/>
      </c>
      <c r="AD225" s="45" t="str">
        <f>IF(COUNTIF($A225:$AC225,"n")&gt;0,"",IF(SUM($A225:$AC225)=COUNTA(Search!$C$4:$C$8,Search!$F$4:$F$8,Search!$I$4:$I$6,Search!$I$8,Search!$L$4:$L$8,Search!$O$4:$O$8,Search!$R$4:$R$7,Search!$U$4:$U$7)-COUNTIF(Search!$C$4:$U$7,"n"),1+LARGE($AD$1:AD224,1),""))</f>
        <v/>
      </c>
      <c r="AE225" s="45" t="str">
        <f t="shared" si="11"/>
        <v/>
      </c>
      <c r="AF225" s="45" t="str">
        <f>IF(AD225="","",COUNTIF($AE$1:$AE224,$AE225)+RANK($AE225,$AE$2:$AE$10540,1))</f>
        <v/>
      </c>
      <c r="AG225" s="45" t="str">
        <f t="shared" si="12"/>
        <v/>
      </c>
      <c r="AH225" s="45" t="str">
        <f>IF($AD225="","",COUNTIF($AG$1:$AG224,$AG225)+RANK($AG225,$AG$1:$AG$10539,0))</f>
        <v/>
      </c>
      <c r="AI225" s="10" t="str">
        <f t="shared" si="13"/>
        <v>1981-82 O-Pee-Chee #323 Rocky Saganiuk TOR    /   $</v>
      </c>
      <c r="AJ225" s="11">
        <v>1981</v>
      </c>
      <c r="AK225" s="17">
        <v>82</v>
      </c>
      <c r="AL225" s="12" t="s">
        <v>53</v>
      </c>
      <c r="AM225" s="10">
        <v>323</v>
      </c>
      <c r="AN225" s="12" t="s">
        <v>137</v>
      </c>
      <c r="AO225" s="9" t="s">
        <v>1904</v>
      </c>
      <c r="AP225" s="9"/>
      <c r="AQ225" s="9"/>
      <c r="AR225" s="14" t="s">
        <v>2131</v>
      </c>
      <c r="AS225" s="9"/>
      <c r="AT225" s="9"/>
      <c r="AU225" s="9"/>
      <c r="AV225" s="13"/>
      <c r="AW225" s="13"/>
      <c r="AX225" s="9"/>
      <c r="AY225" s="9"/>
      <c r="AZ225" s="9"/>
      <c r="BA225" s="33"/>
      <c r="BB225" s="33"/>
      <c r="BC225" s="36"/>
      <c r="BD225" s="12" t="s">
        <v>1771</v>
      </c>
    </row>
    <row r="226" spans="1:56" s="12" customFormat="1" x14ac:dyDescent="0.2">
      <c r="A226" s="9" t="str">
        <f>IF(Search!$C$5="","",IF(COUNTA(Inventory!$AP226)=1,1,""))</f>
        <v/>
      </c>
      <c r="B226" s="9" t="str">
        <f>IF(Search!$C$4="","",IF(ISNUMBER(SEARCH(Search!$C$4,$AR226))=TRUE,1,""))</f>
        <v/>
      </c>
      <c r="C226" s="9" t="str">
        <f>IF(Search!$C$6="x",IF(COUNTA($AQ226)=1,1,"N"),IF(COUNTA($AQ226)=1,"N",""))</f>
        <v/>
      </c>
      <c r="D226" s="9" t="str">
        <f>IF(Search!$O$8="","",IF(ISNUMBER(SEARCH(Search!$O$8,$BD226))=TRUE,1,""))</f>
        <v/>
      </c>
      <c r="E226" s="9" t="str">
        <f>IF(Search!$C$7="","",IF(ISNUMBER(SEARCH(Search!$C$7,$AN226))=TRUE,1,""))</f>
        <v/>
      </c>
      <c r="F226" s="9" t="str">
        <f>IF(Search!$C$8="","",IF(ISNUMBER(SEARCH(Search!$C$8,$AO226))=TRUE,1,""))</f>
        <v/>
      </c>
      <c r="G226" s="9" t="str">
        <f>IF(Search!$F$4="","",IF(Inventory!$AJ226&lt;Search!$F$4,"",1))</f>
        <v/>
      </c>
      <c r="H226" s="9" t="str">
        <f>IF(Search!$F$5="","",IF(Inventory!$AJ226&gt;Search!$F$5,"",1))</f>
        <v/>
      </c>
      <c r="I226" s="9" t="str">
        <f>IF(Search!$F$7="","",IF(Search!$F$8="",IF(ISNUMBER(SEARCH(Search!$F$7,$AL226))=TRUE,1,""),""))</f>
        <v/>
      </c>
      <c r="J226" s="9" t="str">
        <f>IF($AL226=Search!$F$8,1,"")</f>
        <v/>
      </c>
      <c r="K226" s="9" t="str">
        <f>IF(Search!$I$4="","",IF(COUNTA($AS226)=1,IF(Search!$I$4="N","N",1),""))</f>
        <v/>
      </c>
      <c r="L226" s="9" t="str">
        <f>IF(Search!$I$5="","",IF($AS226="RC",1,""))</f>
        <v/>
      </c>
      <c r="M226" s="9" t="str">
        <f>IF(Search!$I$6="","",IF($AS226="RCP",1,""))</f>
        <v/>
      </c>
      <c r="N226" s="9" t="str">
        <f>IF(Search!$I$8="","",IF(COUNTA($AT226)=1,IF(Search!$I$8="N","N",1),""))</f>
        <v/>
      </c>
      <c r="O226" s="9" t="str">
        <f>IF(Search!$L$4="","",IF(COUNTA($AU226)=1,IF(Search!$L$4="N","N",1),""))</f>
        <v/>
      </c>
      <c r="P226" s="9" t="str">
        <f>IF(Search!$L$5="","",IF(ISNUMBER(SEARCH("Jersey",$AU226))=TRUE,IF(Search!$L$5="N","N",1),""))</f>
        <v/>
      </c>
      <c r="Q226" s="9" t="str">
        <f>IF(Search!$L$6="","",IF(ISNUMBER(SEARCH("Patch",$AU226))=TRUE,IF(Search!$L$6="N","N",1),""))</f>
        <v/>
      </c>
      <c r="R226" s="9" t="str">
        <f>IF(Search!$L$7="","",IF(ISNUMBER(SEARCH("Shield",$AU226))=TRUE,IF(Search!$L$7="N","N",1),""))</f>
        <v/>
      </c>
      <c r="S226" s="9" t="str">
        <f>IF(Search!$L$8="","",IF(ISNUMBER(SEARCH("Stick",$AU226))=TRUE,IF(Search!$L$8="N","N",1),""))</f>
        <v/>
      </c>
      <c r="T226" s="9" t="str">
        <f>IF(Search!$O$4="","",IF(COUNTA($AW226)=1,IF(Search!$O$4="N","N",1),""))</f>
        <v/>
      </c>
      <c r="U226" s="9" t="str">
        <f>IF(Search!$O$5="","",IF($AW226="","",IF($AW226&lt;Search!$O$5,"",1)))</f>
        <v/>
      </c>
      <c r="V226" s="9" t="str">
        <f>IF(Search!$O$6="","",IF($AW226="","",IF($AW226&gt;Search!$O$6,"",1)))</f>
        <v/>
      </c>
      <c r="W226" s="9" t="str">
        <f>IF(Search!$U$4="","",IF($AX226="","",1))</f>
        <v/>
      </c>
      <c r="X226" s="9" t="str">
        <f>IF(Search!$U$5="","",IF(ISNUMBER(SEARCH(Search!$U$5,$AX226))=TRUE,IF(Search!$U$5="N","N",1),""))</f>
        <v/>
      </c>
      <c r="Y226" s="9" t="str">
        <f>IF(Search!$U$6="","",IF($AY226&lt;Search!$U$6,"",1))</f>
        <v/>
      </c>
      <c r="Z226" s="9" t="str">
        <f>IF(Search!$R$4="","",IF(Inventory!$BA226&lt;Search!$R$4,"",1))</f>
        <v/>
      </c>
      <c r="AA226" s="9" t="str">
        <f>IF(Search!$R$5="","",IF($BA226&gt;Search!$R$5,"",1))</f>
        <v/>
      </c>
      <c r="AB226" s="9" t="str">
        <f>IF(Search!$R$6="","",IF($BB226&lt;Search!$R$6,"",1))</f>
        <v/>
      </c>
      <c r="AC226" s="9" t="str">
        <f>IF(Search!$R$7="","",IF($BB226&lt;Search!$R$7,"",1))</f>
        <v/>
      </c>
      <c r="AD226" s="45" t="str">
        <f>IF(COUNTIF($A226:$AC226,"n")&gt;0,"",IF(SUM($A226:$AC226)=COUNTA(Search!$C$4:$C$8,Search!$F$4:$F$8,Search!$I$4:$I$6,Search!$I$8,Search!$L$4:$L$8,Search!$O$4:$O$8,Search!$R$4:$R$7,Search!$U$4:$U$7)-COUNTIF(Search!$C$4:$U$7,"n"),1+LARGE($AD$1:AD225,1),""))</f>
        <v/>
      </c>
      <c r="AE226" s="45" t="str">
        <f t="shared" si="11"/>
        <v/>
      </c>
      <c r="AF226" s="45" t="str">
        <f>IF(AD226="","",COUNTIF($AE$1:$AE225,$AE226)+RANK($AE226,$AE$2:$AE$10540,1))</f>
        <v/>
      </c>
      <c r="AG226" s="45" t="str">
        <f t="shared" si="12"/>
        <v/>
      </c>
      <c r="AH226" s="45" t="str">
        <f>IF($AD226="","",COUNTIF($AG$1:$AG225,$AG226)+RANK($AG226,$AG$1:$AG$10539,0))</f>
        <v/>
      </c>
      <c r="AI226" s="10" t="str">
        <f t="shared" si="13"/>
        <v>1981-82 O-Pee-Chee #324 Ron Sedlbauer TOR    /   $</v>
      </c>
      <c r="AJ226" s="11">
        <v>1981</v>
      </c>
      <c r="AK226" s="17">
        <v>82</v>
      </c>
      <c r="AL226" s="12" t="s">
        <v>53</v>
      </c>
      <c r="AM226" s="10">
        <v>324</v>
      </c>
      <c r="AN226" s="12" t="s">
        <v>138</v>
      </c>
      <c r="AO226" s="9" t="s">
        <v>1904</v>
      </c>
      <c r="AP226" s="9"/>
      <c r="AQ226" s="9"/>
      <c r="AR226" s="14" t="s">
        <v>2131</v>
      </c>
      <c r="AS226" s="9"/>
      <c r="AT226" s="9"/>
      <c r="AU226" s="9"/>
      <c r="AV226" s="13"/>
      <c r="AW226" s="13"/>
      <c r="AX226" s="9"/>
      <c r="AY226" s="9"/>
      <c r="AZ226" s="9"/>
      <c r="BA226" s="33"/>
      <c r="BB226" s="33"/>
      <c r="BC226" s="36"/>
      <c r="BD226" s="12" t="s">
        <v>1771</v>
      </c>
    </row>
    <row r="227" spans="1:56" s="12" customFormat="1" x14ac:dyDescent="0.2">
      <c r="A227" s="9" t="str">
        <f>IF(Search!$C$5="","",IF(COUNTA(Inventory!$AP227)=1,1,""))</f>
        <v/>
      </c>
      <c r="B227" s="9" t="str">
        <f>IF(Search!$C$4="","",IF(ISNUMBER(SEARCH(Search!$C$4,$AR227))=TRUE,1,""))</f>
        <v/>
      </c>
      <c r="C227" s="9" t="str">
        <f>IF(Search!$C$6="x",IF(COUNTA($AQ227)=1,1,"N"),IF(COUNTA($AQ227)=1,"N",""))</f>
        <v/>
      </c>
      <c r="D227" s="9" t="str">
        <f>IF(Search!$O$8="","",IF(ISNUMBER(SEARCH(Search!$O$8,$BD227))=TRUE,1,""))</f>
        <v/>
      </c>
      <c r="E227" s="9" t="str">
        <f>IF(Search!$C$7="","",IF(ISNUMBER(SEARCH(Search!$C$7,$AN227))=TRUE,1,""))</f>
        <v/>
      </c>
      <c r="F227" s="9" t="str">
        <f>IF(Search!$C$8="","",IF(ISNUMBER(SEARCH(Search!$C$8,$AO227))=TRUE,1,""))</f>
        <v/>
      </c>
      <c r="G227" s="9" t="str">
        <f>IF(Search!$F$4="","",IF(Inventory!$AJ227&lt;Search!$F$4,"",1))</f>
        <v/>
      </c>
      <c r="H227" s="9" t="str">
        <f>IF(Search!$F$5="","",IF(Inventory!$AJ227&gt;Search!$F$5,"",1))</f>
        <v/>
      </c>
      <c r="I227" s="9" t="str">
        <f>IF(Search!$F$7="","",IF(Search!$F$8="",IF(ISNUMBER(SEARCH(Search!$F$7,$AL227))=TRUE,1,""),""))</f>
        <v/>
      </c>
      <c r="J227" s="9" t="str">
        <f>IF($AL227=Search!$F$8,1,"")</f>
        <v/>
      </c>
      <c r="K227" s="9" t="str">
        <f>IF(Search!$I$4="","",IF(COUNTA($AS227)=1,IF(Search!$I$4="N","N",1),""))</f>
        <v/>
      </c>
      <c r="L227" s="9" t="str">
        <f>IF(Search!$I$5="","",IF($AS227="RC",1,""))</f>
        <v/>
      </c>
      <c r="M227" s="9" t="str">
        <f>IF(Search!$I$6="","",IF($AS227="RCP",1,""))</f>
        <v/>
      </c>
      <c r="N227" s="9" t="str">
        <f>IF(Search!$I$8="","",IF(COUNTA($AT227)=1,IF(Search!$I$8="N","N",1),""))</f>
        <v/>
      </c>
      <c r="O227" s="9" t="str">
        <f>IF(Search!$L$4="","",IF(COUNTA($AU227)=1,IF(Search!$L$4="N","N",1),""))</f>
        <v/>
      </c>
      <c r="P227" s="9" t="str">
        <f>IF(Search!$L$5="","",IF(ISNUMBER(SEARCH("Jersey",$AU227))=TRUE,IF(Search!$L$5="N","N",1),""))</f>
        <v/>
      </c>
      <c r="Q227" s="9" t="str">
        <f>IF(Search!$L$6="","",IF(ISNUMBER(SEARCH("Patch",$AU227))=TRUE,IF(Search!$L$6="N","N",1),""))</f>
        <v/>
      </c>
      <c r="R227" s="9" t="str">
        <f>IF(Search!$L$7="","",IF(ISNUMBER(SEARCH("Shield",$AU227))=TRUE,IF(Search!$L$7="N","N",1),""))</f>
        <v/>
      </c>
      <c r="S227" s="9" t="str">
        <f>IF(Search!$L$8="","",IF(ISNUMBER(SEARCH("Stick",$AU227))=TRUE,IF(Search!$L$8="N","N",1),""))</f>
        <v/>
      </c>
      <c r="T227" s="9" t="str">
        <f>IF(Search!$O$4="","",IF(COUNTA($AW227)=1,IF(Search!$O$4="N","N",1),""))</f>
        <v/>
      </c>
      <c r="U227" s="9" t="str">
        <f>IF(Search!$O$5="","",IF($AW227="","",IF($AW227&lt;Search!$O$5,"",1)))</f>
        <v/>
      </c>
      <c r="V227" s="9" t="str">
        <f>IF(Search!$O$6="","",IF($AW227="","",IF($AW227&gt;Search!$O$6,"",1)))</f>
        <v/>
      </c>
      <c r="W227" s="9" t="str">
        <f>IF(Search!$U$4="","",IF($AX227="","",1))</f>
        <v/>
      </c>
      <c r="X227" s="9" t="str">
        <f>IF(Search!$U$5="","",IF(ISNUMBER(SEARCH(Search!$U$5,$AX227))=TRUE,IF(Search!$U$5="N","N",1),""))</f>
        <v/>
      </c>
      <c r="Y227" s="9" t="str">
        <f>IF(Search!$U$6="","",IF($AY227&lt;Search!$U$6,"",1))</f>
        <v/>
      </c>
      <c r="Z227" s="9" t="str">
        <f>IF(Search!$R$4="","",IF(Inventory!$BA227&lt;Search!$R$4,"",1))</f>
        <v/>
      </c>
      <c r="AA227" s="9" t="str">
        <f>IF(Search!$R$5="","",IF($BA227&gt;Search!$R$5,"",1))</f>
        <v/>
      </c>
      <c r="AB227" s="9" t="str">
        <f>IF(Search!$R$6="","",IF($BB227&lt;Search!$R$6,"",1))</f>
        <v/>
      </c>
      <c r="AC227" s="9" t="str">
        <f>IF(Search!$R$7="","",IF($BB227&lt;Search!$R$7,"",1))</f>
        <v/>
      </c>
      <c r="AD227" s="45" t="str">
        <f>IF(COUNTIF($A227:$AC227,"n")&gt;0,"",IF(SUM($A227:$AC227)=COUNTA(Search!$C$4:$C$8,Search!$F$4:$F$8,Search!$I$4:$I$6,Search!$I$8,Search!$L$4:$L$8,Search!$O$4:$O$8,Search!$R$4:$R$7,Search!$U$4:$U$7)-COUNTIF(Search!$C$4:$U$7,"n"),1+LARGE($AD$1:AD226,1),""))</f>
        <v/>
      </c>
      <c r="AE227" s="45" t="str">
        <f t="shared" si="11"/>
        <v/>
      </c>
      <c r="AF227" s="45" t="str">
        <f>IF(AD227="","",COUNTIF($AE$1:$AE226,$AE227)+RANK($AE227,$AE$2:$AE$10540,1))</f>
        <v/>
      </c>
      <c r="AG227" s="45" t="str">
        <f t="shared" si="12"/>
        <v/>
      </c>
      <c r="AH227" s="45" t="str">
        <f>IF($AD227="","",COUNTIF($AG$1:$AG226,$AG227)+RANK($AG227,$AG$1:$AG$10539,0))</f>
        <v/>
      </c>
      <c r="AI227" s="10" t="str">
        <f t="shared" si="13"/>
        <v>1981-82 O-Pee-Chee #325 Ron Zanussi TOR    /   $</v>
      </c>
      <c r="AJ227" s="11">
        <v>1981</v>
      </c>
      <c r="AK227" s="17">
        <v>82</v>
      </c>
      <c r="AL227" s="12" t="s">
        <v>53</v>
      </c>
      <c r="AM227" s="10">
        <v>325</v>
      </c>
      <c r="AN227" s="12" t="s">
        <v>139</v>
      </c>
      <c r="AO227" s="9" t="s">
        <v>1904</v>
      </c>
      <c r="AP227" s="9"/>
      <c r="AQ227" s="9"/>
      <c r="AR227" s="14" t="s">
        <v>2131</v>
      </c>
      <c r="AS227" s="9"/>
      <c r="AT227" s="9"/>
      <c r="AU227" s="9"/>
      <c r="AV227" s="13"/>
      <c r="AW227" s="13"/>
      <c r="AX227" s="9"/>
      <c r="AY227" s="9"/>
      <c r="AZ227" s="9"/>
      <c r="BA227" s="33"/>
      <c r="BB227" s="33"/>
      <c r="BC227" s="36"/>
      <c r="BD227" s="12" t="s">
        <v>1771</v>
      </c>
    </row>
    <row r="228" spans="1:56" s="12" customFormat="1" x14ac:dyDescent="0.2">
      <c r="A228" s="9" t="str">
        <f>IF(Search!$C$5="","",IF(COUNTA(Inventory!$AP228)=1,1,""))</f>
        <v/>
      </c>
      <c r="B228" s="9" t="str">
        <f>IF(Search!$C$4="","",IF(ISNUMBER(SEARCH(Search!$C$4,$AR228))=TRUE,1,""))</f>
        <v/>
      </c>
      <c r="C228" s="9" t="str">
        <f>IF(Search!$C$6="x",IF(COUNTA($AQ228)=1,1,"N"),IF(COUNTA($AQ228)=1,"N",""))</f>
        <v/>
      </c>
      <c r="D228" s="9" t="str">
        <f>IF(Search!$O$8="","",IF(ISNUMBER(SEARCH(Search!$O$8,$BD228))=TRUE,1,""))</f>
        <v/>
      </c>
      <c r="E228" s="9" t="str">
        <f>IF(Search!$C$7="","",IF(ISNUMBER(SEARCH(Search!$C$7,$AN228))=TRUE,1,""))</f>
        <v/>
      </c>
      <c r="F228" s="9" t="str">
        <f>IF(Search!$C$8="","",IF(ISNUMBER(SEARCH(Search!$C$8,$AO228))=TRUE,1,""))</f>
        <v/>
      </c>
      <c r="G228" s="9" t="str">
        <f>IF(Search!$F$4="","",IF(Inventory!$AJ228&lt;Search!$F$4,"",1))</f>
        <v/>
      </c>
      <c r="H228" s="9" t="str">
        <f>IF(Search!$F$5="","",IF(Inventory!$AJ228&gt;Search!$F$5,"",1))</f>
        <v/>
      </c>
      <c r="I228" s="9" t="str">
        <f>IF(Search!$F$7="","",IF(Search!$F$8="",IF(ISNUMBER(SEARCH(Search!$F$7,$AL228))=TRUE,1,""),""))</f>
        <v/>
      </c>
      <c r="J228" s="9" t="str">
        <f>IF($AL228=Search!$F$8,1,"")</f>
        <v/>
      </c>
      <c r="K228" s="9" t="str">
        <f>IF(Search!$I$4="","",IF(COUNTA($AS228)=1,IF(Search!$I$4="N","N",1),""))</f>
        <v/>
      </c>
      <c r="L228" s="9" t="str">
        <f>IF(Search!$I$5="","",IF($AS228="RC",1,""))</f>
        <v/>
      </c>
      <c r="M228" s="9" t="str">
        <f>IF(Search!$I$6="","",IF($AS228="RCP",1,""))</f>
        <v/>
      </c>
      <c r="N228" s="9" t="str">
        <f>IF(Search!$I$8="","",IF(COUNTA($AT228)=1,IF(Search!$I$8="N","N",1),""))</f>
        <v/>
      </c>
      <c r="O228" s="9" t="str">
        <f>IF(Search!$L$4="","",IF(COUNTA($AU228)=1,IF(Search!$L$4="N","N",1),""))</f>
        <v/>
      </c>
      <c r="P228" s="9" t="str">
        <f>IF(Search!$L$5="","",IF(ISNUMBER(SEARCH("Jersey",$AU228))=TRUE,IF(Search!$L$5="N","N",1),""))</f>
        <v/>
      </c>
      <c r="Q228" s="9" t="str">
        <f>IF(Search!$L$6="","",IF(ISNUMBER(SEARCH("Patch",$AU228))=TRUE,IF(Search!$L$6="N","N",1),""))</f>
        <v/>
      </c>
      <c r="R228" s="9" t="str">
        <f>IF(Search!$L$7="","",IF(ISNUMBER(SEARCH("Shield",$AU228))=TRUE,IF(Search!$L$7="N","N",1),""))</f>
        <v/>
      </c>
      <c r="S228" s="9" t="str">
        <f>IF(Search!$L$8="","",IF(ISNUMBER(SEARCH("Stick",$AU228))=TRUE,IF(Search!$L$8="N","N",1),""))</f>
        <v/>
      </c>
      <c r="T228" s="9" t="str">
        <f>IF(Search!$O$4="","",IF(COUNTA($AW228)=1,IF(Search!$O$4="N","N",1),""))</f>
        <v/>
      </c>
      <c r="U228" s="9" t="str">
        <f>IF(Search!$O$5="","",IF($AW228="","",IF($AW228&lt;Search!$O$5,"",1)))</f>
        <v/>
      </c>
      <c r="V228" s="9" t="str">
        <f>IF(Search!$O$6="","",IF($AW228="","",IF($AW228&gt;Search!$O$6,"",1)))</f>
        <v/>
      </c>
      <c r="W228" s="9" t="str">
        <f>IF(Search!$U$4="","",IF($AX228="","",1))</f>
        <v/>
      </c>
      <c r="X228" s="9" t="str">
        <f>IF(Search!$U$5="","",IF(ISNUMBER(SEARCH(Search!$U$5,$AX228))=TRUE,IF(Search!$U$5="N","N",1),""))</f>
        <v/>
      </c>
      <c r="Y228" s="9" t="str">
        <f>IF(Search!$U$6="","",IF($AY228&lt;Search!$U$6,"",1))</f>
        <v/>
      </c>
      <c r="Z228" s="9" t="str">
        <f>IF(Search!$R$4="","",IF(Inventory!$BA228&lt;Search!$R$4,"",1))</f>
        <v/>
      </c>
      <c r="AA228" s="9" t="str">
        <f>IF(Search!$R$5="","",IF($BA228&gt;Search!$R$5,"",1))</f>
        <v/>
      </c>
      <c r="AB228" s="9" t="str">
        <f>IF(Search!$R$6="","",IF($BB228&lt;Search!$R$6,"",1))</f>
        <v/>
      </c>
      <c r="AC228" s="9" t="str">
        <f>IF(Search!$R$7="","",IF($BB228&lt;Search!$R$7,"",1))</f>
        <v/>
      </c>
      <c r="AD228" s="45" t="str">
        <f>IF(COUNTIF($A228:$AC228,"n")&gt;0,"",IF(SUM($A228:$AC228)=COUNTA(Search!$C$4:$C$8,Search!$F$4:$F$8,Search!$I$4:$I$6,Search!$I$8,Search!$L$4:$L$8,Search!$O$4:$O$8,Search!$R$4:$R$7,Search!$U$4:$U$7)-COUNTIF(Search!$C$4:$U$7,"n"),1+LARGE($AD$1:AD227,1),""))</f>
        <v/>
      </c>
      <c r="AE228" s="45" t="str">
        <f t="shared" si="11"/>
        <v/>
      </c>
      <c r="AF228" s="45" t="str">
        <f>IF(AD228="","",COUNTIF($AE$1:$AE227,$AE228)+RANK($AE228,$AE$2:$AE$10540,1))</f>
        <v/>
      </c>
      <c r="AG228" s="45" t="str">
        <f t="shared" si="12"/>
        <v/>
      </c>
      <c r="AH228" s="45" t="str">
        <f>IF($AD228="","",COUNTIF($AG$1:$AG227,$AG228)+RANK($AG228,$AG$1:$AG$10539,0))</f>
        <v/>
      </c>
      <c r="AI228" s="10" t="str">
        <f t="shared" si="13"/>
        <v>1981-82 O-Pee-Chee #326 Wilf Paiement TOR    /   $</v>
      </c>
      <c r="AJ228" s="11">
        <v>1981</v>
      </c>
      <c r="AK228" s="17">
        <v>82</v>
      </c>
      <c r="AL228" s="12" t="s">
        <v>53</v>
      </c>
      <c r="AM228" s="10">
        <v>326</v>
      </c>
      <c r="AN228" s="12" t="s">
        <v>123</v>
      </c>
      <c r="AO228" s="9" t="s">
        <v>1904</v>
      </c>
      <c r="AP228" s="9"/>
      <c r="AQ228" s="9"/>
      <c r="AR228" s="14" t="s">
        <v>2131</v>
      </c>
      <c r="AS228" s="9"/>
      <c r="AT228" s="9"/>
      <c r="AU228" s="9"/>
      <c r="AV228" s="13"/>
      <c r="AW228" s="13"/>
      <c r="AX228" s="9"/>
      <c r="AY228" s="9"/>
      <c r="AZ228" s="9"/>
      <c r="BA228" s="33"/>
      <c r="BB228" s="33"/>
      <c r="BC228" s="36"/>
      <c r="BD228" s="12" t="s">
        <v>1771</v>
      </c>
    </row>
    <row r="229" spans="1:56" s="12" customFormat="1" x14ac:dyDescent="0.2">
      <c r="A229" s="9" t="str">
        <f>IF(Search!$C$5="","",IF(COUNTA(Inventory!$AP229)=1,1,""))</f>
        <v/>
      </c>
      <c r="B229" s="9" t="str">
        <f>IF(Search!$C$4="","",IF(ISNUMBER(SEARCH(Search!$C$4,$AR229))=TRUE,1,""))</f>
        <v/>
      </c>
      <c r="C229" s="9" t="str">
        <f>IF(Search!$C$6="x",IF(COUNTA($AQ229)=1,1,"N"),IF(COUNTA($AQ229)=1,"N",""))</f>
        <v/>
      </c>
      <c r="D229" s="9" t="str">
        <f>IF(Search!$O$8="","",IF(ISNUMBER(SEARCH(Search!$O$8,$BD229))=TRUE,1,""))</f>
        <v/>
      </c>
      <c r="E229" s="9" t="str">
        <f>IF(Search!$C$7="","",IF(ISNUMBER(SEARCH(Search!$C$7,$AN229))=TRUE,1,""))</f>
        <v/>
      </c>
      <c r="F229" s="9" t="str">
        <f>IF(Search!$C$8="","",IF(ISNUMBER(SEARCH(Search!$C$8,$AO229))=TRUE,1,""))</f>
        <v/>
      </c>
      <c r="G229" s="9" t="str">
        <f>IF(Search!$F$4="","",IF(Inventory!$AJ229&lt;Search!$F$4,"",1))</f>
        <v/>
      </c>
      <c r="H229" s="9" t="str">
        <f>IF(Search!$F$5="","",IF(Inventory!$AJ229&gt;Search!$F$5,"",1))</f>
        <v/>
      </c>
      <c r="I229" s="9" t="str">
        <f>IF(Search!$F$7="","",IF(Search!$F$8="",IF(ISNUMBER(SEARCH(Search!$F$7,$AL229))=TRUE,1,""),""))</f>
        <v/>
      </c>
      <c r="J229" s="9" t="str">
        <f>IF($AL229=Search!$F$8,1,"")</f>
        <v/>
      </c>
      <c r="K229" s="9" t="str">
        <f>IF(Search!$I$4="","",IF(COUNTA($AS229)=1,IF(Search!$I$4="N","N",1),""))</f>
        <v/>
      </c>
      <c r="L229" s="9" t="str">
        <f>IF(Search!$I$5="","",IF($AS229="RC",1,""))</f>
        <v/>
      </c>
      <c r="M229" s="9" t="str">
        <f>IF(Search!$I$6="","",IF($AS229="RCP",1,""))</f>
        <v/>
      </c>
      <c r="N229" s="9" t="str">
        <f>IF(Search!$I$8="","",IF(COUNTA($AT229)=1,IF(Search!$I$8="N","N",1),""))</f>
        <v/>
      </c>
      <c r="O229" s="9" t="str">
        <f>IF(Search!$L$4="","",IF(COUNTA($AU229)=1,IF(Search!$L$4="N","N",1),""))</f>
        <v/>
      </c>
      <c r="P229" s="9" t="str">
        <f>IF(Search!$L$5="","",IF(ISNUMBER(SEARCH("Jersey",$AU229))=TRUE,IF(Search!$L$5="N","N",1),""))</f>
        <v/>
      </c>
      <c r="Q229" s="9" t="str">
        <f>IF(Search!$L$6="","",IF(ISNUMBER(SEARCH("Patch",$AU229))=TRUE,IF(Search!$L$6="N","N",1),""))</f>
        <v/>
      </c>
      <c r="R229" s="9" t="str">
        <f>IF(Search!$L$7="","",IF(ISNUMBER(SEARCH("Shield",$AU229))=TRUE,IF(Search!$L$7="N","N",1),""))</f>
        <v/>
      </c>
      <c r="S229" s="9" t="str">
        <f>IF(Search!$L$8="","",IF(ISNUMBER(SEARCH("Stick",$AU229))=TRUE,IF(Search!$L$8="N","N",1),""))</f>
        <v/>
      </c>
      <c r="T229" s="9" t="str">
        <f>IF(Search!$O$4="","",IF(COUNTA($AW229)=1,IF(Search!$O$4="N","N",1),""))</f>
        <v/>
      </c>
      <c r="U229" s="9" t="str">
        <f>IF(Search!$O$5="","",IF($AW229="","",IF($AW229&lt;Search!$O$5,"",1)))</f>
        <v/>
      </c>
      <c r="V229" s="9" t="str">
        <f>IF(Search!$O$6="","",IF($AW229="","",IF($AW229&gt;Search!$O$6,"",1)))</f>
        <v/>
      </c>
      <c r="W229" s="9" t="str">
        <f>IF(Search!$U$4="","",IF($AX229="","",1))</f>
        <v/>
      </c>
      <c r="X229" s="9" t="str">
        <f>IF(Search!$U$5="","",IF(ISNUMBER(SEARCH(Search!$U$5,$AX229))=TRUE,IF(Search!$U$5="N","N",1),""))</f>
        <v/>
      </c>
      <c r="Y229" s="9" t="str">
        <f>IF(Search!$U$6="","",IF($AY229&lt;Search!$U$6,"",1))</f>
        <v/>
      </c>
      <c r="Z229" s="9" t="str">
        <f>IF(Search!$R$4="","",IF(Inventory!$BA229&lt;Search!$R$4,"",1))</f>
        <v/>
      </c>
      <c r="AA229" s="9" t="str">
        <f>IF(Search!$R$5="","",IF($BA229&gt;Search!$R$5,"",1))</f>
        <v/>
      </c>
      <c r="AB229" s="9" t="str">
        <f>IF(Search!$R$6="","",IF($BB229&lt;Search!$R$6,"",1))</f>
        <v/>
      </c>
      <c r="AC229" s="9" t="str">
        <f>IF(Search!$R$7="","",IF($BB229&lt;Search!$R$7,"",1))</f>
        <v/>
      </c>
      <c r="AD229" s="45" t="str">
        <f>IF(COUNTIF($A229:$AC229,"n")&gt;0,"",IF(SUM($A229:$AC229)=COUNTA(Search!$C$4:$C$8,Search!$F$4:$F$8,Search!$I$4:$I$6,Search!$I$8,Search!$L$4:$L$8,Search!$O$4:$O$8,Search!$R$4:$R$7,Search!$U$4:$U$7)-COUNTIF(Search!$C$4:$U$7,"n"),1+LARGE($AD$1:AD228,1),""))</f>
        <v/>
      </c>
      <c r="AE229" s="45" t="str">
        <f t="shared" si="11"/>
        <v/>
      </c>
      <c r="AF229" s="45" t="str">
        <f>IF(AD229="","",COUNTIF($AE$1:$AE228,$AE229)+RANK($AE229,$AE$2:$AE$10540,1))</f>
        <v/>
      </c>
      <c r="AG229" s="45" t="str">
        <f t="shared" si="12"/>
        <v/>
      </c>
      <c r="AH229" s="45" t="str">
        <f>IF($AD229="","",COUNTIF($AG$1:$AG228,$AG229)+RANK($AG229,$AG$1:$AG$10539,0))</f>
        <v/>
      </c>
      <c r="AI229" s="10" t="str">
        <f t="shared" si="13"/>
        <v>1981-82 O-Pee-Chee #396 Bob Manno TOR    /   $</v>
      </c>
      <c r="AJ229" s="11">
        <v>1981</v>
      </c>
      <c r="AK229" s="17">
        <v>82</v>
      </c>
      <c r="AL229" s="12" t="s">
        <v>53</v>
      </c>
      <c r="AM229" s="10">
        <v>396</v>
      </c>
      <c r="AN229" s="12" t="s">
        <v>140</v>
      </c>
      <c r="AO229" s="9" t="s">
        <v>1904</v>
      </c>
      <c r="AP229" s="9"/>
      <c r="AQ229" s="9"/>
      <c r="AR229" s="14" t="s">
        <v>2131</v>
      </c>
      <c r="AS229" s="9"/>
      <c r="AT229" s="9"/>
      <c r="AU229" s="9"/>
      <c r="AV229" s="13"/>
      <c r="AW229" s="13"/>
      <c r="AX229" s="9"/>
      <c r="AY229" s="9"/>
      <c r="AZ229" s="9"/>
      <c r="BA229" s="33"/>
      <c r="BB229" s="33"/>
      <c r="BC229" s="36"/>
      <c r="BD229" s="12" t="s">
        <v>1771</v>
      </c>
    </row>
    <row r="230" spans="1:56" s="12" customFormat="1" x14ac:dyDescent="0.2">
      <c r="A230" s="9" t="str">
        <f>IF(Search!$C$5="","",IF(COUNTA(Inventory!$AP230)=1,1,""))</f>
        <v/>
      </c>
      <c r="B230" s="9" t="str">
        <f>IF(Search!$C$4="","",IF(ISNUMBER(SEARCH(Search!$C$4,$AR230))=TRUE,1,""))</f>
        <v/>
      </c>
      <c r="C230" s="9" t="str">
        <f>IF(Search!$C$6="x",IF(COUNTA($AQ230)=1,1,"N"),IF(COUNTA($AQ230)=1,"N",""))</f>
        <v/>
      </c>
      <c r="D230" s="9" t="str">
        <f>IF(Search!$O$8="","",IF(ISNUMBER(SEARCH(Search!$O$8,$BD230))=TRUE,1,""))</f>
        <v/>
      </c>
      <c r="E230" s="9" t="str">
        <f>IF(Search!$C$7="","",IF(ISNUMBER(SEARCH(Search!$C$7,$AN230))=TRUE,1,""))</f>
        <v/>
      </c>
      <c r="F230" s="9" t="str">
        <f>IF(Search!$C$8="","",IF(ISNUMBER(SEARCH(Search!$C$8,$AO230))=TRUE,1,""))</f>
        <v/>
      </c>
      <c r="G230" s="9" t="str">
        <f>IF(Search!$F$4="","",IF(Inventory!$AJ230&lt;Search!$F$4,"",1))</f>
        <v/>
      </c>
      <c r="H230" s="9" t="str">
        <f>IF(Search!$F$5="","",IF(Inventory!$AJ230&gt;Search!$F$5,"",1))</f>
        <v/>
      </c>
      <c r="I230" s="9" t="str">
        <f>IF(Search!$F$7="","",IF(Search!$F$8="",IF(ISNUMBER(SEARCH(Search!$F$7,$AL230))=TRUE,1,""),""))</f>
        <v/>
      </c>
      <c r="J230" s="9" t="str">
        <f>IF($AL230=Search!$F$8,1,"")</f>
        <v/>
      </c>
      <c r="K230" s="9" t="str">
        <f>IF(Search!$I$4="","",IF(COUNTA($AS230)=1,IF(Search!$I$4="N","N",1),""))</f>
        <v/>
      </c>
      <c r="L230" s="9" t="str">
        <f>IF(Search!$I$5="","",IF($AS230="RC",1,""))</f>
        <v/>
      </c>
      <c r="M230" s="9" t="str">
        <f>IF(Search!$I$6="","",IF($AS230="RCP",1,""))</f>
        <v/>
      </c>
      <c r="N230" s="9" t="str">
        <f>IF(Search!$I$8="","",IF(COUNTA($AT230)=1,IF(Search!$I$8="N","N",1),""))</f>
        <v/>
      </c>
      <c r="O230" s="9" t="str">
        <f>IF(Search!$L$4="","",IF(COUNTA($AU230)=1,IF(Search!$L$4="N","N",1),""))</f>
        <v/>
      </c>
      <c r="P230" s="9" t="str">
        <f>IF(Search!$L$5="","",IF(ISNUMBER(SEARCH("Jersey",$AU230))=TRUE,IF(Search!$L$5="N","N",1),""))</f>
        <v/>
      </c>
      <c r="Q230" s="9" t="str">
        <f>IF(Search!$L$6="","",IF(ISNUMBER(SEARCH("Patch",$AU230))=TRUE,IF(Search!$L$6="N","N",1),""))</f>
        <v/>
      </c>
      <c r="R230" s="9" t="str">
        <f>IF(Search!$L$7="","",IF(ISNUMBER(SEARCH("Shield",$AU230))=TRUE,IF(Search!$L$7="N","N",1),""))</f>
        <v/>
      </c>
      <c r="S230" s="9" t="str">
        <f>IF(Search!$L$8="","",IF(ISNUMBER(SEARCH("Stick",$AU230))=TRUE,IF(Search!$L$8="N","N",1),""))</f>
        <v/>
      </c>
      <c r="T230" s="9" t="str">
        <f>IF(Search!$O$4="","",IF(COUNTA($AW230)=1,IF(Search!$O$4="N","N",1),""))</f>
        <v/>
      </c>
      <c r="U230" s="9" t="str">
        <f>IF(Search!$O$5="","",IF($AW230="","",IF($AW230&lt;Search!$O$5,"",1)))</f>
        <v/>
      </c>
      <c r="V230" s="9" t="str">
        <f>IF(Search!$O$6="","",IF($AW230="","",IF($AW230&gt;Search!$O$6,"",1)))</f>
        <v/>
      </c>
      <c r="W230" s="9" t="str">
        <f>IF(Search!$U$4="","",IF($AX230="","",1))</f>
        <v/>
      </c>
      <c r="X230" s="9" t="str">
        <f>IF(Search!$U$5="","",IF(ISNUMBER(SEARCH(Search!$U$5,$AX230))=TRUE,IF(Search!$U$5="N","N",1),""))</f>
        <v/>
      </c>
      <c r="Y230" s="9" t="str">
        <f>IF(Search!$U$6="","",IF($AY230&lt;Search!$U$6,"",1))</f>
        <v/>
      </c>
      <c r="Z230" s="9" t="str">
        <f>IF(Search!$R$4="","",IF(Inventory!$BA230&lt;Search!$R$4,"",1))</f>
        <v/>
      </c>
      <c r="AA230" s="9" t="str">
        <f>IF(Search!$R$5="","",IF($BA230&gt;Search!$R$5,"",1))</f>
        <v/>
      </c>
      <c r="AB230" s="9" t="str">
        <f>IF(Search!$R$6="","",IF($BB230&lt;Search!$R$6,"",1))</f>
        <v/>
      </c>
      <c r="AC230" s="9" t="str">
        <f>IF(Search!$R$7="","",IF($BB230&lt;Search!$R$7,"",1))</f>
        <v/>
      </c>
      <c r="AD230" s="45" t="str">
        <f>IF(COUNTIF($A230:$AC230,"n")&gt;0,"",IF(SUM($A230:$AC230)=COUNTA(Search!$C$4:$C$8,Search!$F$4:$F$8,Search!$I$4:$I$6,Search!$I$8,Search!$L$4:$L$8,Search!$O$4:$O$8,Search!$R$4:$R$7,Search!$U$4:$U$7)-COUNTIF(Search!$C$4:$U$7,"n"),1+LARGE($AD$1:AD229,1),""))</f>
        <v/>
      </c>
      <c r="AE230" s="45" t="str">
        <f t="shared" si="11"/>
        <v/>
      </c>
      <c r="AF230" s="45" t="str">
        <f>IF(AD230="","",COUNTIF($AE$1:$AE229,$AE230)+RANK($AE230,$AE$2:$AE$10540,1))</f>
        <v/>
      </c>
      <c r="AG230" s="45" t="str">
        <f t="shared" si="12"/>
        <v/>
      </c>
      <c r="AH230" s="45" t="str">
        <f>IF($AD230="","",COUNTIF($AG$1:$AG229,$AG230)+RANK($AG230,$AG$1:$AG$10539,0))</f>
        <v/>
      </c>
      <c r="AI230" s="10" t="str">
        <f t="shared" si="13"/>
        <v>1981-82 Topps #36 Darryl Sittler TOR    /   $</v>
      </c>
      <c r="AJ230" s="11">
        <v>1981</v>
      </c>
      <c r="AK230" s="17">
        <v>82</v>
      </c>
      <c r="AL230" s="12" t="s">
        <v>48</v>
      </c>
      <c r="AM230" s="10">
        <v>36</v>
      </c>
      <c r="AN230" s="12" t="s">
        <v>64</v>
      </c>
      <c r="AO230" s="9" t="s">
        <v>1904</v>
      </c>
      <c r="AP230" s="9"/>
      <c r="AQ230" s="9"/>
      <c r="AR230" s="14"/>
      <c r="AS230" s="9"/>
      <c r="AT230" s="9"/>
      <c r="AU230" s="9"/>
      <c r="AV230" s="13"/>
      <c r="AW230" s="13"/>
      <c r="AX230" s="9"/>
      <c r="AY230" s="9"/>
      <c r="AZ230" s="9"/>
      <c r="BA230" s="33"/>
      <c r="BB230" s="33"/>
      <c r="BC230" s="36"/>
      <c r="BD230" s="12" t="s">
        <v>1771</v>
      </c>
    </row>
    <row r="231" spans="1:56" s="12" customFormat="1" x14ac:dyDescent="0.2">
      <c r="A231" s="9" t="str">
        <f>IF(Search!$C$5="","",IF(COUNTA(Inventory!$AP231)=1,1,""))</f>
        <v/>
      </c>
      <c r="B231" s="9" t="str">
        <f>IF(Search!$C$4="","",IF(ISNUMBER(SEARCH(Search!$C$4,$AR231))=TRUE,1,""))</f>
        <v/>
      </c>
      <c r="C231" s="9" t="str">
        <f>IF(Search!$C$6="x",IF(COUNTA($AQ231)=1,1,"N"),IF(COUNTA($AQ231)=1,"N",""))</f>
        <v/>
      </c>
      <c r="D231" s="9" t="str">
        <f>IF(Search!$O$8="","",IF(ISNUMBER(SEARCH(Search!$O$8,$BD231))=TRUE,1,""))</f>
        <v/>
      </c>
      <c r="E231" s="9" t="str">
        <f>IF(Search!$C$7="","",IF(ISNUMBER(SEARCH(Search!$C$7,$AN231))=TRUE,1,""))</f>
        <v/>
      </c>
      <c r="F231" s="9" t="str">
        <f>IF(Search!$C$8="","",IF(ISNUMBER(SEARCH(Search!$C$8,$AO231))=TRUE,1,""))</f>
        <v/>
      </c>
      <c r="G231" s="9" t="str">
        <f>IF(Search!$F$4="","",IF(Inventory!$AJ231&lt;Search!$F$4,"",1))</f>
        <v/>
      </c>
      <c r="H231" s="9" t="str">
        <f>IF(Search!$F$5="","",IF(Inventory!$AJ231&gt;Search!$F$5,"",1))</f>
        <v/>
      </c>
      <c r="I231" s="9" t="str">
        <f>IF(Search!$F$7="","",IF(Search!$F$8="",IF(ISNUMBER(SEARCH(Search!$F$7,$AL231))=TRUE,1,""),""))</f>
        <v/>
      </c>
      <c r="J231" s="9" t="str">
        <f>IF($AL231=Search!$F$8,1,"")</f>
        <v/>
      </c>
      <c r="K231" s="9" t="str">
        <f>IF(Search!$I$4="","",IF(COUNTA($AS231)=1,IF(Search!$I$4="N","N",1),""))</f>
        <v/>
      </c>
      <c r="L231" s="9" t="str">
        <f>IF(Search!$I$5="","",IF($AS231="RC",1,""))</f>
        <v/>
      </c>
      <c r="M231" s="9" t="str">
        <f>IF(Search!$I$6="","",IF($AS231="RCP",1,""))</f>
        <v/>
      </c>
      <c r="N231" s="9" t="str">
        <f>IF(Search!$I$8="","",IF(COUNTA($AT231)=1,IF(Search!$I$8="N","N",1),""))</f>
        <v/>
      </c>
      <c r="O231" s="9" t="str">
        <f>IF(Search!$L$4="","",IF(COUNTA($AU231)=1,IF(Search!$L$4="N","N",1),""))</f>
        <v/>
      </c>
      <c r="P231" s="9" t="str">
        <f>IF(Search!$L$5="","",IF(ISNUMBER(SEARCH("Jersey",$AU231))=TRUE,IF(Search!$L$5="N","N",1),""))</f>
        <v/>
      </c>
      <c r="Q231" s="9" t="str">
        <f>IF(Search!$L$6="","",IF(ISNUMBER(SEARCH("Patch",$AU231))=TRUE,IF(Search!$L$6="N","N",1),""))</f>
        <v/>
      </c>
      <c r="R231" s="9" t="str">
        <f>IF(Search!$L$7="","",IF(ISNUMBER(SEARCH("Shield",$AU231))=TRUE,IF(Search!$L$7="N","N",1),""))</f>
        <v/>
      </c>
      <c r="S231" s="9" t="str">
        <f>IF(Search!$L$8="","",IF(ISNUMBER(SEARCH("Stick",$AU231))=TRUE,IF(Search!$L$8="N","N",1),""))</f>
        <v/>
      </c>
      <c r="T231" s="9" t="str">
        <f>IF(Search!$O$4="","",IF(COUNTA($AW231)=1,IF(Search!$O$4="N","N",1),""))</f>
        <v/>
      </c>
      <c r="U231" s="9" t="str">
        <f>IF(Search!$O$5="","",IF($AW231="","",IF($AW231&lt;Search!$O$5,"",1)))</f>
        <v/>
      </c>
      <c r="V231" s="9" t="str">
        <f>IF(Search!$O$6="","",IF($AW231="","",IF($AW231&gt;Search!$O$6,"",1)))</f>
        <v/>
      </c>
      <c r="W231" s="9" t="str">
        <f>IF(Search!$U$4="","",IF($AX231="","",1))</f>
        <v/>
      </c>
      <c r="X231" s="9" t="str">
        <f>IF(Search!$U$5="","",IF(ISNUMBER(SEARCH(Search!$U$5,$AX231))=TRUE,IF(Search!$U$5="N","N",1),""))</f>
        <v/>
      </c>
      <c r="Y231" s="9" t="str">
        <f>IF(Search!$U$6="","",IF($AY231&lt;Search!$U$6,"",1))</f>
        <v/>
      </c>
      <c r="Z231" s="9" t="str">
        <f>IF(Search!$R$4="","",IF(Inventory!$BA231&lt;Search!$R$4,"",1))</f>
        <v/>
      </c>
      <c r="AA231" s="9" t="str">
        <f>IF(Search!$R$5="","",IF($BA231&gt;Search!$R$5,"",1))</f>
        <v/>
      </c>
      <c r="AB231" s="9" t="str">
        <f>IF(Search!$R$6="","",IF($BB231&lt;Search!$R$6,"",1))</f>
        <v/>
      </c>
      <c r="AC231" s="9" t="str">
        <f>IF(Search!$R$7="","",IF($BB231&lt;Search!$R$7,"",1))</f>
        <v/>
      </c>
      <c r="AD231" s="45" t="str">
        <f>IF(COUNTIF($A231:$AC231,"n")&gt;0,"",IF(SUM($A231:$AC231)=COUNTA(Search!$C$4:$C$8,Search!$F$4:$F$8,Search!$I$4:$I$6,Search!$I$8,Search!$L$4:$L$8,Search!$O$4:$O$8,Search!$R$4:$R$7,Search!$U$4:$U$7)-COUNTIF(Search!$C$4:$U$7,"n"),1+LARGE($AD$1:AD230,1),""))</f>
        <v/>
      </c>
      <c r="AE231" s="45" t="str">
        <f t="shared" si="11"/>
        <v/>
      </c>
      <c r="AF231" s="45" t="str">
        <f>IF(AD231="","",COUNTIF($AE$1:$AE230,$AE231)+RANK($AE231,$AE$2:$AE$10540,1))</f>
        <v/>
      </c>
      <c r="AG231" s="45" t="str">
        <f t="shared" si="12"/>
        <v/>
      </c>
      <c r="AH231" s="45" t="str">
        <f>IF($AD231="","",COUNTIF($AG$1:$AG230,$AG231)+RANK($AG231,$AG$1:$AG$10539,0))</f>
        <v/>
      </c>
      <c r="AI231" s="10" t="str">
        <f t="shared" si="13"/>
        <v>1981-82 Topps #42 Ian Turnbull TOR    /   $</v>
      </c>
      <c r="AJ231" s="11">
        <v>1981</v>
      </c>
      <c r="AK231" s="17">
        <v>82</v>
      </c>
      <c r="AL231" s="12" t="s">
        <v>48</v>
      </c>
      <c r="AM231" s="10">
        <v>42</v>
      </c>
      <c r="AN231" s="12" t="s">
        <v>96</v>
      </c>
      <c r="AO231" s="9" t="s">
        <v>1904</v>
      </c>
      <c r="AP231" s="9"/>
      <c r="AQ231" s="9"/>
      <c r="AR231" s="14"/>
      <c r="AS231" s="9"/>
      <c r="AT231" s="9"/>
      <c r="AU231" s="9"/>
      <c r="AV231" s="13"/>
      <c r="AW231" s="13"/>
      <c r="AX231" s="9"/>
      <c r="AY231" s="9"/>
      <c r="AZ231" s="9"/>
      <c r="BA231" s="33"/>
      <c r="BB231" s="33"/>
      <c r="BC231" s="36"/>
      <c r="BD231" s="12" t="s">
        <v>1771</v>
      </c>
    </row>
    <row r="232" spans="1:56" s="12" customFormat="1" x14ac:dyDescent="0.2">
      <c r="A232" s="9" t="str">
        <f>IF(Search!$C$5="","",IF(COUNTA(Inventory!$AP232)=1,1,""))</f>
        <v/>
      </c>
      <c r="B232" s="9" t="str">
        <f>IF(Search!$C$4="","",IF(ISNUMBER(SEARCH(Search!$C$4,$AR232))=TRUE,1,""))</f>
        <v/>
      </c>
      <c r="C232" s="9" t="str">
        <f>IF(Search!$C$6="x",IF(COUNTA($AQ232)=1,1,"N"),IF(COUNTA($AQ232)=1,"N",""))</f>
        <v/>
      </c>
      <c r="D232" s="9" t="str">
        <f>IF(Search!$O$8="","",IF(ISNUMBER(SEARCH(Search!$O$8,$BD232))=TRUE,1,""))</f>
        <v/>
      </c>
      <c r="E232" s="9" t="str">
        <f>IF(Search!$C$7="","",IF(ISNUMBER(SEARCH(Search!$C$7,$AN232))=TRUE,1,""))</f>
        <v/>
      </c>
      <c r="F232" s="9" t="str">
        <f>IF(Search!$C$8="","",IF(ISNUMBER(SEARCH(Search!$C$8,$AO232))=TRUE,1,""))</f>
        <v/>
      </c>
      <c r="G232" s="9" t="str">
        <f>IF(Search!$F$4="","",IF(Inventory!$AJ232&lt;Search!$F$4,"",1))</f>
        <v/>
      </c>
      <c r="H232" s="9" t="str">
        <f>IF(Search!$F$5="","",IF(Inventory!$AJ232&gt;Search!$F$5,"",1))</f>
        <v/>
      </c>
      <c r="I232" s="9" t="str">
        <f>IF(Search!$F$7="","",IF(Search!$F$8="",IF(ISNUMBER(SEARCH(Search!$F$7,$AL232))=TRUE,1,""),""))</f>
        <v/>
      </c>
      <c r="J232" s="9" t="str">
        <f>IF($AL232=Search!$F$8,1,"")</f>
        <v/>
      </c>
      <c r="K232" s="9" t="str">
        <f>IF(Search!$I$4="","",IF(COUNTA($AS232)=1,IF(Search!$I$4="N","N",1),""))</f>
        <v/>
      </c>
      <c r="L232" s="9" t="str">
        <f>IF(Search!$I$5="","",IF($AS232="RC",1,""))</f>
        <v/>
      </c>
      <c r="M232" s="9" t="str">
        <f>IF(Search!$I$6="","",IF($AS232="RCP",1,""))</f>
        <v/>
      </c>
      <c r="N232" s="9" t="str">
        <f>IF(Search!$I$8="","",IF(COUNTA($AT232)=1,IF(Search!$I$8="N","N",1),""))</f>
        <v/>
      </c>
      <c r="O232" s="9" t="str">
        <f>IF(Search!$L$4="","",IF(COUNTA($AU232)=1,IF(Search!$L$4="N","N",1),""))</f>
        <v/>
      </c>
      <c r="P232" s="9" t="str">
        <f>IF(Search!$L$5="","",IF(ISNUMBER(SEARCH("Jersey",$AU232))=TRUE,IF(Search!$L$5="N","N",1),""))</f>
        <v/>
      </c>
      <c r="Q232" s="9" t="str">
        <f>IF(Search!$L$6="","",IF(ISNUMBER(SEARCH("Patch",$AU232))=TRUE,IF(Search!$L$6="N","N",1),""))</f>
        <v/>
      </c>
      <c r="R232" s="9" t="str">
        <f>IF(Search!$L$7="","",IF(ISNUMBER(SEARCH("Shield",$AU232))=TRUE,IF(Search!$L$7="N","N",1),""))</f>
        <v/>
      </c>
      <c r="S232" s="9" t="str">
        <f>IF(Search!$L$8="","",IF(ISNUMBER(SEARCH("Stick",$AU232))=TRUE,IF(Search!$L$8="N","N",1),""))</f>
        <v/>
      </c>
      <c r="T232" s="9" t="str">
        <f>IF(Search!$O$4="","",IF(COUNTA($AW232)=1,IF(Search!$O$4="N","N",1),""))</f>
        <v/>
      </c>
      <c r="U232" s="9" t="str">
        <f>IF(Search!$O$5="","",IF($AW232="","",IF($AW232&lt;Search!$O$5,"",1)))</f>
        <v/>
      </c>
      <c r="V232" s="9" t="str">
        <f>IF(Search!$O$6="","",IF($AW232="","",IF($AW232&gt;Search!$O$6,"",1)))</f>
        <v/>
      </c>
      <c r="W232" s="9" t="str">
        <f>IF(Search!$U$4="","",IF($AX232="","",1))</f>
        <v/>
      </c>
      <c r="X232" s="9" t="str">
        <f>IF(Search!$U$5="","",IF(ISNUMBER(SEARCH(Search!$U$5,$AX232))=TRUE,IF(Search!$U$5="N","N",1),""))</f>
        <v/>
      </c>
      <c r="Y232" s="9" t="str">
        <f>IF(Search!$U$6="","",IF($AY232&lt;Search!$U$6,"",1))</f>
        <v/>
      </c>
      <c r="Z232" s="9" t="str">
        <f>IF(Search!$R$4="","",IF(Inventory!$BA232&lt;Search!$R$4,"",1))</f>
        <v/>
      </c>
      <c r="AA232" s="9" t="str">
        <f>IF(Search!$R$5="","",IF($BA232&gt;Search!$R$5,"",1))</f>
        <v/>
      </c>
      <c r="AB232" s="9" t="str">
        <f>IF(Search!$R$6="","",IF($BB232&lt;Search!$R$6,"",1))</f>
        <v/>
      </c>
      <c r="AC232" s="9" t="str">
        <f>IF(Search!$R$7="","",IF($BB232&lt;Search!$R$7,"",1))</f>
        <v/>
      </c>
      <c r="AD232" s="45" t="str">
        <f>IF(COUNTIF($A232:$AC232,"n")&gt;0,"",IF(SUM($A232:$AC232)=COUNTA(Search!$C$4:$C$8,Search!$F$4:$F$8,Search!$I$4:$I$6,Search!$I$8,Search!$L$4:$L$8,Search!$O$4:$O$8,Search!$R$4:$R$7,Search!$U$4:$U$7)-COUNTIF(Search!$C$4:$U$7,"n"),1+LARGE($AD$1:AD231,1),""))</f>
        <v/>
      </c>
      <c r="AE232" s="45" t="str">
        <f t="shared" si="11"/>
        <v/>
      </c>
      <c r="AF232" s="45" t="str">
        <f>IF(AD232="","",COUNTIF($AE$1:$AE231,$AE232)+RANK($AE232,$AE$2:$AE$10540,1))</f>
        <v/>
      </c>
      <c r="AG232" s="45" t="str">
        <f t="shared" si="12"/>
        <v/>
      </c>
      <c r="AH232" s="45" t="str">
        <f>IF($AD232="","",COUNTIF($AG$1:$AG231,$AG232)+RANK($AG232,$AG$1:$AG$10539,0))</f>
        <v/>
      </c>
      <c r="AI232" s="10" t="str">
        <f t="shared" si="13"/>
        <v>1982-83 O-Pee-Chee #314 Rick Vaive TOR    /   $</v>
      </c>
      <c r="AJ232" s="11">
        <v>1982</v>
      </c>
      <c r="AK232" s="17">
        <v>83</v>
      </c>
      <c r="AL232" s="12" t="s">
        <v>53</v>
      </c>
      <c r="AM232" s="10">
        <v>314</v>
      </c>
      <c r="AN232" s="12" t="s">
        <v>124</v>
      </c>
      <c r="AO232" s="9" t="s">
        <v>1904</v>
      </c>
      <c r="AP232" s="9"/>
      <c r="AQ232" s="9"/>
      <c r="AR232" s="14" t="s">
        <v>2131</v>
      </c>
      <c r="AS232" s="9"/>
      <c r="AT232" s="9"/>
      <c r="AU232" s="9"/>
      <c r="AV232" s="13"/>
      <c r="AW232" s="13"/>
      <c r="AX232" s="9"/>
      <c r="AY232" s="9"/>
      <c r="AZ232" s="9"/>
      <c r="BA232" s="33"/>
      <c r="BB232" s="33"/>
      <c r="BC232" s="36"/>
      <c r="BD232" s="12" t="s">
        <v>1771</v>
      </c>
    </row>
    <row r="233" spans="1:56" s="12" customFormat="1" x14ac:dyDescent="0.2">
      <c r="A233" s="9" t="str">
        <f>IF(Search!$C$5="","",IF(COUNTA(Inventory!$AP233)=1,1,""))</f>
        <v/>
      </c>
      <c r="B233" s="9" t="str">
        <f>IF(Search!$C$4="","",IF(ISNUMBER(SEARCH(Search!$C$4,$AR233))=TRUE,1,""))</f>
        <v/>
      </c>
      <c r="C233" s="9" t="str">
        <f>IF(Search!$C$6="x",IF(COUNTA($AQ233)=1,1,"N"),IF(COUNTA($AQ233)=1,"N",""))</f>
        <v/>
      </c>
      <c r="D233" s="9" t="str">
        <f>IF(Search!$O$8="","",IF(ISNUMBER(SEARCH(Search!$O$8,$BD233))=TRUE,1,""))</f>
        <v/>
      </c>
      <c r="E233" s="9" t="str">
        <f>IF(Search!$C$7="","",IF(ISNUMBER(SEARCH(Search!$C$7,$AN233))=TRUE,1,""))</f>
        <v/>
      </c>
      <c r="F233" s="9" t="str">
        <f>IF(Search!$C$8="","",IF(ISNUMBER(SEARCH(Search!$C$8,$AO233))=TRUE,1,""))</f>
        <v/>
      </c>
      <c r="G233" s="9" t="str">
        <f>IF(Search!$F$4="","",IF(Inventory!$AJ233&lt;Search!$F$4,"",1))</f>
        <v/>
      </c>
      <c r="H233" s="9" t="str">
        <f>IF(Search!$F$5="","",IF(Inventory!$AJ233&gt;Search!$F$5,"",1))</f>
        <v/>
      </c>
      <c r="I233" s="9" t="str">
        <f>IF(Search!$F$7="","",IF(Search!$F$8="",IF(ISNUMBER(SEARCH(Search!$F$7,$AL233))=TRUE,1,""),""))</f>
        <v/>
      </c>
      <c r="J233" s="9" t="str">
        <f>IF($AL233=Search!$F$8,1,"")</f>
        <v/>
      </c>
      <c r="K233" s="9" t="str">
        <f>IF(Search!$I$4="","",IF(COUNTA($AS233)=1,IF(Search!$I$4="N","N",1),""))</f>
        <v/>
      </c>
      <c r="L233" s="9" t="str">
        <f>IF(Search!$I$5="","",IF($AS233="RC",1,""))</f>
        <v/>
      </c>
      <c r="M233" s="9" t="str">
        <f>IF(Search!$I$6="","",IF($AS233="RCP",1,""))</f>
        <v/>
      </c>
      <c r="N233" s="9" t="str">
        <f>IF(Search!$I$8="","",IF(COUNTA($AT233)=1,IF(Search!$I$8="N","N",1),""))</f>
        <v/>
      </c>
      <c r="O233" s="9" t="str">
        <f>IF(Search!$L$4="","",IF(COUNTA($AU233)=1,IF(Search!$L$4="N","N",1),""))</f>
        <v/>
      </c>
      <c r="P233" s="9" t="str">
        <f>IF(Search!$L$5="","",IF(ISNUMBER(SEARCH("Jersey",$AU233))=TRUE,IF(Search!$L$5="N","N",1),""))</f>
        <v/>
      </c>
      <c r="Q233" s="9" t="str">
        <f>IF(Search!$L$6="","",IF(ISNUMBER(SEARCH("Patch",$AU233))=TRUE,IF(Search!$L$6="N","N",1),""))</f>
        <v/>
      </c>
      <c r="R233" s="9" t="str">
        <f>IF(Search!$L$7="","",IF(ISNUMBER(SEARCH("Shield",$AU233))=TRUE,IF(Search!$L$7="N","N",1),""))</f>
        <v/>
      </c>
      <c r="S233" s="9" t="str">
        <f>IF(Search!$L$8="","",IF(ISNUMBER(SEARCH("Stick",$AU233))=TRUE,IF(Search!$L$8="N","N",1),""))</f>
        <v/>
      </c>
      <c r="T233" s="9" t="str">
        <f>IF(Search!$O$4="","",IF(COUNTA($AW233)=1,IF(Search!$O$4="N","N",1),""))</f>
        <v/>
      </c>
      <c r="U233" s="9" t="str">
        <f>IF(Search!$O$5="","",IF($AW233="","",IF($AW233&lt;Search!$O$5,"",1)))</f>
        <v/>
      </c>
      <c r="V233" s="9" t="str">
        <f>IF(Search!$O$6="","",IF($AW233="","",IF($AW233&gt;Search!$O$6,"",1)))</f>
        <v/>
      </c>
      <c r="W233" s="9" t="str">
        <f>IF(Search!$U$4="","",IF($AX233="","",1))</f>
        <v/>
      </c>
      <c r="X233" s="9" t="str">
        <f>IF(Search!$U$5="","",IF(ISNUMBER(SEARCH(Search!$U$5,$AX233))=TRUE,IF(Search!$U$5="N","N",1),""))</f>
        <v/>
      </c>
      <c r="Y233" s="9" t="str">
        <f>IF(Search!$U$6="","",IF($AY233&lt;Search!$U$6,"",1))</f>
        <v/>
      </c>
      <c r="Z233" s="9" t="str">
        <f>IF(Search!$R$4="","",IF(Inventory!$BA233&lt;Search!$R$4,"",1))</f>
        <v/>
      </c>
      <c r="AA233" s="9" t="str">
        <f>IF(Search!$R$5="","",IF($BA233&gt;Search!$R$5,"",1))</f>
        <v/>
      </c>
      <c r="AB233" s="9" t="str">
        <f>IF(Search!$R$6="","",IF($BB233&lt;Search!$R$6,"",1))</f>
        <v/>
      </c>
      <c r="AC233" s="9" t="str">
        <f>IF(Search!$R$7="","",IF($BB233&lt;Search!$R$7,"",1))</f>
        <v/>
      </c>
      <c r="AD233" s="45" t="str">
        <f>IF(COUNTIF($A233:$AC233,"n")&gt;0,"",IF(SUM($A233:$AC233)=COUNTA(Search!$C$4:$C$8,Search!$F$4:$F$8,Search!$I$4:$I$6,Search!$I$8,Search!$L$4:$L$8,Search!$O$4:$O$8,Search!$R$4:$R$7,Search!$U$4:$U$7)-COUNTIF(Search!$C$4:$U$7,"n"),1+LARGE($AD$1:AD232,1),""))</f>
        <v/>
      </c>
      <c r="AE233" s="45" t="str">
        <f t="shared" si="11"/>
        <v/>
      </c>
      <c r="AF233" s="45" t="str">
        <f>IF(AD233="","",COUNTIF($AE$1:$AE232,$AE233)+RANK($AE233,$AE$2:$AE$10540,1))</f>
        <v/>
      </c>
      <c r="AG233" s="45" t="str">
        <f t="shared" si="12"/>
        <v/>
      </c>
      <c r="AH233" s="45" t="str">
        <f>IF($AD233="","",COUNTIF($AG$1:$AG232,$AG233)+RANK($AG233,$AG$1:$AG$10539,0))</f>
        <v/>
      </c>
      <c r="AI233" s="10" t="str">
        <f t="shared" si="13"/>
        <v>1982-83 O-Pee-Chee #315 John Anderson TOR    /   $</v>
      </c>
      <c r="AJ233" s="11">
        <v>1982</v>
      </c>
      <c r="AK233" s="17">
        <v>83</v>
      </c>
      <c r="AL233" s="12" t="s">
        <v>53</v>
      </c>
      <c r="AM233" s="10">
        <v>315</v>
      </c>
      <c r="AN233" s="12" t="s">
        <v>129</v>
      </c>
      <c r="AO233" s="9" t="s">
        <v>1904</v>
      </c>
      <c r="AP233" s="9"/>
      <c r="AQ233" s="9"/>
      <c r="AR233" s="14" t="s">
        <v>2131</v>
      </c>
      <c r="AS233" s="9"/>
      <c r="AT233" s="9"/>
      <c r="AU233" s="9"/>
      <c r="AV233" s="13"/>
      <c r="AW233" s="13"/>
      <c r="AX233" s="9"/>
      <c r="AY233" s="9"/>
      <c r="AZ233" s="9"/>
      <c r="BA233" s="33"/>
      <c r="BB233" s="33"/>
      <c r="BC233" s="36"/>
      <c r="BD233" s="12" t="s">
        <v>1771</v>
      </c>
    </row>
    <row r="234" spans="1:56" s="12" customFormat="1" x14ac:dyDescent="0.2">
      <c r="A234" s="9" t="str">
        <f>IF(Search!$C$5="","",IF(COUNTA(Inventory!$AP234)=1,1,""))</f>
        <v/>
      </c>
      <c r="B234" s="9" t="str">
        <f>IF(Search!$C$4="","",IF(ISNUMBER(SEARCH(Search!$C$4,$AR234))=TRUE,1,""))</f>
        <v/>
      </c>
      <c r="C234" s="9" t="str">
        <f>IF(Search!$C$6="x",IF(COUNTA($AQ234)=1,1,"N"),IF(COUNTA($AQ234)=1,"N",""))</f>
        <v/>
      </c>
      <c r="D234" s="9" t="str">
        <f>IF(Search!$O$8="","",IF(ISNUMBER(SEARCH(Search!$O$8,$BD234))=TRUE,1,""))</f>
        <v/>
      </c>
      <c r="E234" s="9" t="str">
        <f>IF(Search!$C$7="","",IF(ISNUMBER(SEARCH(Search!$C$7,$AN234))=TRUE,1,""))</f>
        <v/>
      </c>
      <c r="F234" s="9" t="str">
        <f>IF(Search!$C$8="","",IF(ISNUMBER(SEARCH(Search!$C$8,$AO234))=TRUE,1,""))</f>
        <v/>
      </c>
      <c r="G234" s="9" t="str">
        <f>IF(Search!$F$4="","",IF(Inventory!$AJ234&lt;Search!$F$4,"",1))</f>
        <v/>
      </c>
      <c r="H234" s="9" t="str">
        <f>IF(Search!$F$5="","",IF(Inventory!$AJ234&gt;Search!$F$5,"",1))</f>
        <v/>
      </c>
      <c r="I234" s="9" t="str">
        <f>IF(Search!$F$7="","",IF(Search!$F$8="",IF(ISNUMBER(SEARCH(Search!$F$7,$AL234))=TRUE,1,""),""))</f>
        <v/>
      </c>
      <c r="J234" s="9" t="str">
        <f>IF($AL234=Search!$F$8,1,"")</f>
        <v/>
      </c>
      <c r="K234" s="9" t="str">
        <f>IF(Search!$I$4="","",IF(COUNTA($AS234)=1,IF(Search!$I$4="N","N",1),""))</f>
        <v/>
      </c>
      <c r="L234" s="9" t="str">
        <f>IF(Search!$I$5="","",IF($AS234="RC",1,""))</f>
        <v/>
      </c>
      <c r="M234" s="9" t="str">
        <f>IF(Search!$I$6="","",IF($AS234="RCP",1,""))</f>
        <v/>
      </c>
      <c r="N234" s="9" t="str">
        <f>IF(Search!$I$8="","",IF(COUNTA($AT234)=1,IF(Search!$I$8="N","N",1),""))</f>
        <v/>
      </c>
      <c r="O234" s="9" t="str">
        <f>IF(Search!$L$4="","",IF(COUNTA($AU234)=1,IF(Search!$L$4="N","N",1),""))</f>
        <v/>
      </c>
      <c r="P234" s="9" t="str">
        <f>IF(Search!$L$5="","",IF(ISNUMBER(SEARCH("Jersey",$AU234))=TRUE,IF(Search!$L$5="N","N",1),""))</f>
        <v/>
      </c>
      <c r="Q234" s="9" t="str">
        <f>IF(Search!$L$6="","",IF(ISNUMBER(SEARCH("Patch",$AU234))=TRUE,IF(Search!$L$6="N","N",1),""))</f>
        <v/>
      </c>
      <c r="R234" s="9" t="str">
        <f>IF(Search!$L$7="","",IF(ISNUMBER(SEARCH("Shield",$AU234))=TRUE,IF(Search!$L$7="N","N",1),""))</f>
        <v/>
      </c>
      <c r="S234" s="9" t="str">
        <f>IF(Search!$L$8="","",IF(ISNUMBER(SEARCH("Stick",$AU234))=TRUE,IF(Search!$L$8="N","N",1),""))</f>
        <v/>
      </c>
      <c r="T234" s="9" t="str">
        <f>IF(Search!$O$4="","",IF(COUNTA($AW234)=1,IF(Search!$O$4="N","N",1),""))</f>
        <v/>
      </c>
      <c r="U234" s="9" t="str">
        <f>IF(Search!$O$5="","",IF($AW234="","",IF($AW234&lt;Search!$O$5,"",1)))</f>
        <v/>
      </c>
      <c r="V234" s="9" t="str">
        <f>IF(Search!$O$6="","",IF($AW234="","",IF($AW234&gt;Search!$O$6,"",1)))</f>
        <v/>
      </c>
      <c r="W234" s="9" t="str">
        <f>IF(Search!$U$4="","",IF($AX234="","",1))</f>
        <v/>
      </c>
      <c r="X234" s="9" t="str">
        <f>IF(Search!$U$5="","",IF(ISNUMBER(SEARCH(Search!$U$5,$AX234))=TRUE,IF(Search!$U$5="N","N",1),""))</f>
        <v/>
      </c>
      <c r="Y234" s="9" t="str">
        <f>IF(Search!$U$6="","",IF($AY234&lt;Search!$U$6,"",1))</f>
        <v/>
      </c>
      <c r="Z234" s="9" t="str">
        <f>IF(Search!$R$4="","",IF(Inventory!$BA234&lt;Search!$R$4,"",1))</f>
        <v/>
      </c>
      <c r="AA234" s="9" t="str">
        <f>IF(Search!$R$5="","",IF($BA234&gt;Search!$R$5,"",1))</f>
        <v/>
      </c>
      <c r="AB234" s="9" t="str">
        <f>IF(Search!$R$6="","",IF($BB234&lt;Search!$R$6,"",1))</f>
        <v/>
      </c>
      <c r="AC234" s="9" t="str">
        <f>IF(Search!$R$7="","",IF($BB234&lt;Search!$R$7,"",1))</f>
        <v/>
      </c>
      <c r="AD234" s="45" t="str">
        <f>IF(COUNTIF($A234:$AC234,"n")&gt;0,"",IF(SUM($A234:$AC234)=COUNTA(Search!$C$4:$C$8,Search!$F$4:$F$8,Search!$I$4:$I$6,Search!$I$8,Search!$L$4:$L$8,Search!$O$4:$O$8,Search!$R$4:$R$7,Search!$U$4:$U$7)-COUNTIF(Search!$C$4:$U$7,"n"),1+LARGE($AD$1:AD233,1),""))</f>
        <v/>
      </c>
      <c r="AE234" s="45" t="str">
        <f t="shared" si="11"/>
        <v/>
      </c>
      <c r="AF234" s="45" t="str">
        <f>IF(AD234="","",COUNTIF($AE$1:$AE233,$AE234)+RANK($AE234,$AE$2:$AE$10540,1))</f>
        <v/>
      </c>
      <c r="AG234" s="45" t="str">
        <f t="shared" si="12"/>
        <v/>
      </c>
      <c r="AH234" s="45" t="str">
        <f>IF($AD234="","",COUNTIF($AG$1:$AG233,$AG234)+RANK($AG234,$AG$1:$AG$10539,0))</f>
        <v/>
      </c>
      <c r="AI234" s="10" t="str">
        <f t="shared" si="13"/>
        <v>1982-83 O-Pee-Chee #316 Normand Aubin TOR    /   $</v>
      </c>
      <c r="AJ234" s="11">
        <v>1982</v>
      </c>
      <c r="AK234" s="17">
        <v>83</v>
      </c>
      <c r="AL234" s="12" t="s">
        <v>53</v>
      </c>
      <c r="AM234" s="10">
        <v>316</v>
      </c>
      <c r="AN234" s="12" t="s">
        <v>141</v>
      </c>
      <c r="AO234" s="9" t="s">
        <v>1904</v>
      </c>
      <c r="AP234" s="9"/>
      <c r="AQ234" s="9"/>
      <c r="AR234" s="14" t="s">
        <v>2131</v>
      </c>
      <c r="AS234" s="9"/>
      <c r="AT234" s="9"/>
      <c r="AU234" s="9"/>
      <c r="AV234" s="13"/>
      <c r="AW234" s="13"/>
      <c r="AX234" s="9"/>
      <c r="AY234" s="9"/>
      <c r="AZ234" s="9"/>
      <c r="BA234" s="33"/>
      <c r="BB234" s="33"/>
      <c r="BC234" s="36"/>
      <c r="BD234" s="12" t="s">
        <v>1771</v>
      </c>
    </row>
    <row r="235" spans="1:56" s="12" customFormat="1" x14ac:dyDescent="0.2">
      <c r="A235" s="9" t="str">
        <f>IF(Search!$C$5="","",IF(COUNTA(Inventory!$AP235)=1,1,""))</f>
        <v/>
      </c>
      <c r="B235" s="9" t="str">
        <f>IF(Search!$C$4="","",IF(ISNUMBER(SEARCH(Search!$C$4,$AR235))=TRUE,1,""))</f>
        <v/>
      </c>
      <c r="C235" s="9" t="str">
        <f>IF(Search!$C$6="x",IF(COUNTA($AQ235)=1,1,"N"),IF(COUNTA($AQ235)=1,"N",""))</f>
        <v/>
      </c>
      <c r="D235" s="9" t="str">
        <f>IF(Search!$O$8="","",IF(ISNUMBER(SEARCH(Search!$O$8,$BD235))=TRUE,1,""))</f>
        <v/>
      </c>
      <c r="E235" s="9" t="str">
        <f>IF(Search!$C$7="","",IF(ISNUMBER(SEARCH(Search!$C$7,$AN235))=TRUE,1,""))</f>
        <v/>
      </c>
      <c r="F235" s="9" t="str">
        <f>IF(Search!$C$8="","",IF(ISNUMBER(SEARCH(Search!$C$8,$AO235))=TRUE,1,""))</f>
        <v/>
      </c>
      <c r="G235" s="9" t="str">
        <f>IF(Search!$F$4="","",IF(Inventory!$AJ235&lt;Search!$F$4,"",1))</f>
        <v/>
      </c>
      <c r="H235" s="9" t="str">
        <f>IF(Search!$F$5="","",IF(Inventory!$AJ235&gt;Search!$F$5,"",1))</f>
        <v/>
      </c>
      <c r="I235" s="9" t="str">
        <f>IF(Search!$F$7="","",IF(Search!$F$8="",IF(ISNUMBER(SEARCH(Search!$F$7,$AL235))=TRUE,1,""),""))</f>
        <v/>
      </c>
      <c r="J235" s="9" t="str">
        <f>IF($AL235=Search!$F$8,1,"")</f>
        <v/>
      </c>
      <c r="K235" s="9" t="str">
        <f>IF(Search!$I$4="","",IF(COUNTA($AS235)=1,IF(Search!$I$4="N","N",1),""))</f>
        <v/>
      </c>
      <c r="L235" s="9" t="str">
        <f>IF(Search!$I$5="","",IF($AS235="RC",1,""))</f>
        <v/>
      </c>
      <c r="M235" s="9" t="str">
        <f>IF(Search!$I$6="","",IF($AS235="RCP",1,""))</f>
        <v/>
      </c>
      <c r="N235" s="9" t="str">
        <f>IF(Search!$I$8="","",IF(COUNTA($AT235)=1,IF(Search!$I$8="N","N",1),""))</f>
        <v/>
      </c>
      <c r="O235" s="9" t="str">
        <f>IF(Search!$L$4="","",IF(COUNTA($AU235)=1,IF(Search!$L$4="N","N",1),""))</f>
        <v/>
      </c>
      <c r="P235" s="9" t="str">
        <f>IF(Search!$L$5="","",IF(ISNUMBER(SEARCH("Jersey",$AU235))=TRUE,IF(Search!$L$5="N","N",1),""))</f>
        <v/>
      </c>
      <c r="Q235" s="9" t="str">
        <f>IF(Search!$L$6="","",IF(ISNUMBER(SEARCH("Patch",$AU235))=TRUE,IF(Search!$L$6="N","N",1),""))</f>
        <v/>
      </c>
      <c r="R235" s="9" t="str">
        <f>IF(Search!$L$7="","",IF(ISNUMBER(SEARCH("Shield",$AU235))=TRUE,IF(Search!$L$7="N","N",1),""))</f>
        <v/>
      </c>
      <c r="S235" s="9" t="str">
        <f>IF(Search!$L$8="","",IF(ISNUMBER(SEARCH("Stick",$AU235))=TRUE,IF(Search!$L$8="N","N",1),""))</f>
        <v/>
      </c>
      <c r="T235" s="9" t="str">
        <f>IF(Search!$O$4="","",IF(COUNTA($AW235)=1,IF(Search!$O$4="N","N",1),""))</f>
        <v/>
      </c>
      <c r="U235" s="9" t="str">
        <f>IF(Search!$O$5="","",IF($AW235="","",IF($AW235&lt;Search!$O$5,"",1)))</f>
        <v/>
      </c>
      <c r="V235" s="9" t="str">
        <f>IF(Search!$O$6="","",IF($AW235="","",IF($AW235&gt;Search!$O$6,"",1)))</f>
        <v/>
      </c>
      <c r="W235" s="9" t="str">
        <f>IF(Search!$U$4="","",IF($AX235="","",1))</f>
        <v/>
      </c>
      <c r="X235" s="9" t="str">
        <f>IF(Search!$U$5="","",IF(ISNUMBER(SEARCH(Search!$U$5,$AX235))=TRUE,IF(Search!$U$5="N","N",1),""))</f>
        <v/>
      </c>
      <c r="Y235" s="9" t="str">
        <f>IF(Search!$U$6="","",IF($AY235&lt;Search!$U$6,"",1))</f>
        <v/>
      </c>
      <c r="Z235" s="9" t="str">
        <f>IF(Search!$R$4="","",IF(Inventory!$BA235&lt;Search!$R$4,"",1))</f>
        <v/>
      </c>
      <c r="AA235" s="9" t="str">
        <f>IF(Search!$R$5="","",IF($BA235&gt;Search!$R$5,"",1))</f>
        <v/>
      </c>
      <c r="AB235" s="9" t="str">
        <f>IF(Search!$R$6="","",IF($BB235&lt;Search!$R$6,"",1))</f>
        <v/>
      </c>
      <c r="AC235" s="9" t="str">
        <f>IF(Search!$R$7="","",IF($BB235&lt;Search!$R$7,"",1))</f>
        <v/>
      </c>
      <c r="AD235" s="45" t="str">
        <f>IF(COUNTIF($A235:$AC235,"n")&gt;0,"",IF(SUM($A235:$AC235)=COUNTA(Search!$C$4:$C$8,Search!$F$4:$F$8,Search!$I$4:$I$6,Search!$I$8,Search!$L$4:$L$8,Search!$O$4:$O$8,Search!$R$4:$R$7,Search!$U$4:$U$7)-COUNTIF(Search!$C$4:$U$7,"n"),1+LARGE($AD$1:AD234,1),""))</f>
        <v/>
      </c>
      <c r="AE235" s="45" t="str">
        <f t="shared" si="11"/>
        <v/>
      </c>
      <c r="AF235" s="45" t="str">
        <f>IF(AD235="","",COUNTIF($AE$1:$AE234,$AE235)+RANK($AE235,$AE$2:$AE$10540,1))</f>
        <v/>
      </c>
      <c r="AG235" s="45" t="str">
        <f t="shared" si="12"/>
        <v/>
      </c>
      <c r="AH235" s="45" t="str">
        <f>IF($AD235="","",COUNTIF($AG$1:$AG234,$AG235)+RANK($AG235,$AG$1:$AG$10539,0))</f>
        <v/>
      </c>
      <c r="AI235" s="10" t="str">
        <f t="shared" si="13"/>
        <v>1982-83 O-Pee-Chee #317 Jim Benning TOR    /   $</v>
      </c>
      <c r="AJ235" s="11">
        <v>1982</v>
      </c>
      <c r="AK235" s="17">
        <v>83</v>
      </c>
      <c r="AL235" s="12" t="s">
        <v>53</v>
      </c>
      <c r="AM235" s="10">
        <v>317</v>
      </c>
      <c r="AN235" s="12" t="s">
        <v>142</v>
      </c>
      <c r="AO235" s="9" t="s">
        <v>1904</v>
      </c>
      <c r="AP235" s="9"/>
      <c r="AQ235" s="9"/>
      <c r="AR235" s="14" t="s">
        <v>2131</v>
      </c>
      <c r="AS235" s="9"/>
      <c r="AT235" s="9"/>
      <c r="AU235" s="9"/>
      <c r="AV235" s="13"/>
      <c r="AW235" s="13"/>
      <c r="AX235" s="9"/>
      <c r="AY235" s="9"/>
      <c r="AZ235" s="9"/>
      <c r="BA235" s="33"/>
      <c r="BB235" s="33"/>
      <c r="BC235" s="36"/>
      <c r="BD235" s="12" t="s">
        <v>1771</v>
      </c>
    </row>
    <row r="236" spans="1:56" s="12" customFormat="1" x14ac:dyDescent="0.2">
      <c r="A236" s="9" t="str">
        <f>IF(Search!$C$5="","",IF(COUNTA(Inventory!$AP236)=1,1,""))</f>
        <v/>
      </c>
      <c r="B236" s="9" t="str">
        <f>IF(Search!$C$4="","",IF(ISNUMBER(SEARCH(Search!$C$4,$AR236))=TRUE,1,""))</f>
        <v/>
      </c>
      <c r="C236" s="9" t="str">
        <f>IF(Search!$C$6="x",IF(COUNTA($AQ236)=1,1,"N"),IF(COUNTA($AQ236)=1,"N",""))</f>
        <v/>
      </c>
      <c r="D236" s="9" t="str">
        <f>IF(Search!$O$8="","",IF(ISNUMBER(SEARCH(Search!$O$8,$BD236))=TRUE,1,""))</f>
        <v/>
      </c>
      <c r="E236" s="9" t="str">
        <f>IF(Search!$C$7="","",IF(ISNUMBER(SEARCH(Search!$C$7,$AN236))=TRUE,1,""))</f>
        <v/>
      </c>
      <c r="F236" s="9" t="str">
        <f>IF(Search!$C$8="","",IF(ISNUMBER(SEARCH(Search!$C$8,$AO236))=TRUE,1,""))</f>
        <v/>
      </c>
      <c r="G236" s="9" t="str">
        <f>IF(Search!$F$4="","",IF(Inventory!$AJ236&lt;Search!$F$4,"",1))</f>
        <v/>
      </c>
      <c r="H236" s="9" t="str">
        <f>IF(Search!$F$5="","",IF(Inventory!$AJ236&gt;Search!$F$5,"",1))</f>
        <v/>
      </c>
      <c r="I236" s="9" t="str">
        <f>IF(Search!$F$7="","",IF(Search!$F$8="",IF(ISNUMBER(SEARCH(Search!$F$7,$AL236))=TRUE,1,""),""))</f>
        <v/>
      </c>
      <c r="J236" s="9" t="str">
        <f>IF($AL236=Search!$F$8,1,"")</f>
        <v/>
      </c>
      <c r="K236" s="9" t="str">
        <f>IF(Search!$I$4="","",IF(COUNTA($AS236)=1,IF(Search!$I$4="N","N",1),""))</f>
        <v/>
      </c>
      <c r="L236" s="9" t="str">
        <f>IF(Search!$I$5="","",IF($AS236="RC",1,""))</f>
        <v/>
      </c>
      <c r="M236" s="9" t="str">
        <f>IF(Search!$I$6="","",IF($AS236="RCP",1,""))</f>
        <v/>
      </c>
      <c r="N236" s="9" t="str">
        <f>IF(Search!$I$8="","",IF(COUNTA($AT236)=1,IF(Search!$I$8="N","N",1),""))</f>
        <v/>
      </c>
      <c r="O236" s="9" t="str">
        <f>IF(Search!$L$4="","",IF(COUNTA($AU236)=1,IF(Search!$L$4="N","N",1),""))</f>
        <v/>
      </c>
      <c r="P236" s="9" t="str">
        <f>IF(Search!$L$5="","",IF(ISNUMBER(SEARCH("Jersey",$AU236))=TRUE,IF(Search!$L$5="N","N",1),""))</f>
        <v/>
      </c>
      <c r="Q236" s="9" t="str">
        <f>IF(Search!$L$6="","",IF(ISNUMBER(SEARCH("Patch",$AU236))=TRUE,IF(Search!$L$6="N","N",1),""))</f>
        <v/>
      </c>
      <c r="R236" s="9" t="str">
        <f>IF(Search!$L$7="","",IF(ISNUMBER(SEARCH("Shield",$AU236))=TRUE,IF(Search!$L$7="N","N",1),""))</f>
        <v/>
      </c>
      <c r="S236" s="9" t="str">
        <f>IF(Search!$L$8="","",IF(ISNUMBER(SEARCH("Stick",$AU236))=TRUE,IF(Search!$L$8="N","N",1),""))</f>
        <v/>
      </c>
      <c r="T236" s="9" t="str">
        <f>IF(Search!$O$4="","",IF(COUNTA($AW236)=1,IF(Search!$O$4="N","N",1),""))</f>
        <v/>
      </c>
      <c r="U236" s="9" t="str">
        <f>IF(Search!$O$5="","",IF($AW236="","",IF($AW236&lt;Search!$O$5,"",1)))</f>
        <v/>
      </c>
      <c r="V236" s="9" t="str">
        <f>IF(Search!$O$6="","",IF($AW236="","",IF($AW236&gt;Search!$O$6,"",1)))</f>
        <v/>
      </c>
      <c r="W236" s="9" t="str">
        <f>IF(Search!$U$4="","",IF($AX236="","",1))</f>
        <v/>
      </c>
      <c r="X236" s="9" t="str">
        <f>IF(Search!$U$5="","",IF(ISNUMBER(SEARCH(Search!$U$5,$AX236))=TRUE,IF(Search!$U$5="N","N",1),""))</f>
        <v/>
      </c>
      <c r="Y236" s="9" t="str">
        <f>IF(Search!$U$6="","",IF($AY236&lt;Search!$U$6,"",1))</f>
        <v/>
      </c>
      <c r="Z236" s="9" t="str">
        <f>IF(Search!$R$4="","",IF(Inventory!$BA236&lt;Search!$R$4,"",1))</f>
        <v/>
      </c>
      <c r="AA236" s="9" t="str">
        <f>IF(Search!$R$5="","",IF($BA236&gt;Search!$R$5,"",1))</f>
        <v/>
      </c>
      <c r="AB236" s="9" t="str">
        <f>IF(Search!$R$6="","",IF($BB236&lt;Search!$R$6,"",1))</f>
        <v/>
      </c>
      <c r="AC236" s="9" t="str">
        <f>IF(Search!$R$7="","",IF($BB236&lt;Search!$R$7,"",1))</f>
        <v/>
      </c>
      <c r="AD236" s="45" t="str">
        <f>IF(COUNTIF($A236:$AC236,"n")&gt;0,"",IF(SUM($A236:$AC236)=COUNTA(Search!$C$4:$C$8,Search!$F$4:$F$8,Search!$I$4:$I$6,Search!$I$8,Search!$L$4:$L$8,Search!$O$4:$O$8,Search!$R$4:$R$7,Search!$U$4:$U$7)-COUNTIF(Search!$C$4:$U$7,"n"),1+LARGE($AD$1:AD235,1),""))</f>
        <v/>
      </c>
      <c r="AE236" s="45" t="str">
        <f t="shared" si="11"/>
        <v/>
      </c>
      <c r="AF236" s="45" t="str">
        <f>IF(AD236="","",COUNTIF($AE$1:$AE235,$AE236)+RANK($AE236,$AE$2:$AE$10540,1))</f>
        <v/>
      </c>
      <c r="AG236" s="45" t="str">
        <f t="shared" si="12"/>
        <v/>
      </c>
      <c r="AH236" s="45" t="str">
        <f>IF($AD236="","",COUNTIF($AG$1:$AG235,$AG236)+RANK($AG236,$AG$1:$AG$10539,0))</f>
        <v/>
      </c>
      <c r="AI236" s="10" t="str">
        <f t="shared" si="13"/>
        <v>1982-83 O-Pee-Chee #318 Fred Boimistruck TOR    /   $</v>
      </c>
      <c r="AJ236" s="11">
        <v>1982</v>
      </c>
      <c r="AK236" s="17">
        <v>83</v>
      </c>
      <c r="AL236" s="12" t="s">
        <v>53</v>
      </c>
      <c r="AM236" s="10">
        <v>318</v>
      </c>
      <c r="AN236" s="12" t="s">
        <v>143</v>
      </c>
      <c r="AO236" s="9" t="s">
        <v>1904</v>
      </c>
      <c r="AP236" s="9"/>
      <c r="AQ236" s="9"/>
      <c r="AR236" s="14" t="s">
        <v>2131</v>
      </c>
      <c r="AS236" s="9"/>
      <c r="AT236" s="9"/>
      <c r="AU236" s="9"/>
      <c r="AV236" s="13"/>
      <c r="AW236" s="13"/>
      <c r="AX236" s="9"/>
      <c r="AY236" s="9"/>
      <c r="AZ236" s="9"/>
      <c r="BA236" s="33"/>
      <c r="BB236" s="33"/>
      <c r="BC236" s="36"/>
      <c r="BD236" s="12" t="s">
        <v>1771</v>
      </c>
    </row>
    <row r="237" spans="1:56" s="12" customFormat="1" x14ac:dyDescent="0.2">
      <c r="A237" s="9" t="str">
        <f>IF(Search!$C$5="","",IF(COUNTA(Inventory!$AP237)=1,1,""))</f>
        <v/>
      </c>
      <c r="B237" s="9" t="str">
        <f>IF(Search!$C$4="","",IF(ISNUMBER(SEARCH(Search!$C$4,$AR237))=TRUE,1,""))</f>
        <v/>
      </c>
      <c r="C237" s="9" t="str">
        <f>IF(Search!$C$6="x",IF(COUNTA($AQ237)=1,1,"N"),IF(COUNTA($AQ237)=1,"N",""))</f>
        <v/>
      </c>
      <c r="D237" s="9" t="str">
        <f>IF(Search!$O$8="","",IF(ISNUMBER(SEARCH(Search!$O$8,$BD237))=TRUE,1,""))</f>
        <v/>
      </c>
      <c r="E237" s="9" t="str">
        <f>IF(Search!$C$7="","",IF(ISNUMBER(SEARCH(Search!$C$7,$AN237))=TRUE,1,""))</f>
        <v/>
      </c>
      <c r="F237" s="9" t="str">
        <f>IF(Search!$C$8="","",IF(ISNUMBER(SEARCH(Search!$C$8,$AO237))=TRUE,1,""))</f>
        <v/>
      </c>
      <c r="G237" s="9" t="str">
        <f>IF(Search!$F$4="","",IF(Inventory!$AJ237&lt;Search!$F$4,"",1))</f>
        <v/>
      </c>
      <c r="H237" s="9" t="str">
        <f>IF(Search!$F$5="","",IF(Inventory!$AJ237&gt;Search!$F$5,"",1))</f>
        <v/>
      </c>
      <c r="I237" s="9" t="str">
        <f>IF(Search!$F$7="","",IF(Search!$F$8="",IF(ISNUMBER(SEARCH(Search!$F$7,$AL237))=TRUE,1,""),""))</f>
        <v/>
      </c>
      <c r="J237" s="9" t="str">
        <f>IF($AL237=Search!$F$8,1,"")</f>
        <v/>
      </c>
      <c r="K237" s="9" t="str">
        <f>IF(Search!$I$4="","",IF(COUNTA($AS237)=1,IF(Search!$I$4="N","N",1),""))</f>
        <v/>
      </c>
      <c r="L237" s="9" t="str">
        <f>IF(Search!$I$5="","",IF($AS237="RC",1,""))</f>
        <v/>
      </c>
      <c r="M237" s="9" t="str">
        <f>IF(Search!$I$6="","",IF($AS237="RCP",1,""))</f>
        <v/>
      </c>
      <c r="N237" s="9" t="str">
        <f>IF(Search!$I$8="","",IF(COUNTA($AT237)=1,IF(Search!$I$8="N","N",1),""))</f>
        <v/>
      </c>
      <c r="O237" s="9" t="str">
        <f>IF(Search!$L$4="","",IF(COUNTA($AU237)=1,IF(Search!$L$4="N","N",1),""))</f>
        <v/>
      </c>
      <c r="P237" s="9" t="str">
        <f>IF(Search!$L$5="","",IF(ISNUMBER(SEARCH("Jersey",$AU237))=TRUE,IF(Search!$L$5="N","N",1),""))</f>
        <v/>
      </c>
      <c r="Q237" s="9" t="str">
        <f>IF(Search!$L$6="","",IF(ISNUMBER(SEARCH("Patch",$AU237))=TRUE,IF(Search!$L$6="N","N",1),""))</f>
        <v/>
      </c>
      <c r="R237" s="9" t="str">
        <f>IF(Search!$L$7="","",IF(ISNUMBER(SEARCH("Shield",$AU237))=TRUE,IF(Search!$L$7="N","N",1),""))</f>
        <v/>
      </c>
      <c r="S237" s="9" t="str">
        <f>IF(Search!$L$8="","",IF(ISNUMBER(SEARCH("Stick",$AU237))=TRUE,IF(Search!$L$8="N","N",1),""))</f>
        <v/>
      </c>
      <c r="T237" s="9" t="str">
        <f>IF(Search!$O$4="","",IF(COUNTA($AW237)=1,IF(Search!$O$4="N","N",1),""))</f>
        <v/>
      </c>
      <c r="U237" s="9" t="str">
        <f>IF(Search!$O$5="","",IF($AW237="","",IF($AW237&lt;Search!$O$5,"",1)))</f>
        <v/>
      </c>
      <c r="V237" s="9" t="str">
        <f>IF(Search!$O$6="","",IF($AW237="","",IF($AW237&gt;Search!$O$6,"",1)))</f>
        <v/>
      </c>
      <c r="W237" s="9" t="str">
        <f>IF(Search!$U$4="","",IF($AX237="","",1))</f>
        <v/>
      </c>
      <c r="X237" s="9" t="str">
        <f>IF(Search!$U$5="","",IF(ISNUMBER(SEARCH(Search!$U$5,$AX237))=TRUE,IF(Search!$U$5="N","N",1),""))</f>
        <v/>
      </c>
      <c r="Y237" s="9" t="str">
        <f>IF(Search!$U$6="","",IF($AY237&lt;Search!$U$6,"",1))</f>
        <v/>
      </c>
      <c r="Z237" s="9" t="str">
        <f>IF(Search!$R$4="","",IF(Inventory!$BA237&lt;Search!$R$4,"",1))</f>
        <v/>
      </c>
      <c r="AA237" s="9" t="str">
        <f>IF(Search!$R$5="","",IF($BA237&gt;Search!$R$5,"",1))</f>
        <v/>
      </c>
      <c r="AB237" s="9" t="str">
        <f>IF(Search!$R$6="","",IF($BB237&lt;Search!$R$6,"",1))</f>
        <v/>
      </c>
      <c r="AC237" s="9" t="str">
        <f>IF(Search!$R$7="","",IF($BB237&lt;Search!$R$7,"",1))</f>
        <v/>
      </c>
      <c r="AD237" s="45" t="str">
        <f>IF(COUNTIF($A237:$AC237,"n")&gt;0,"",IF(SUM($A237:$AC237)=COUNTA(Search!$C$4:$C$8,Search!$F$4:$F$8,Search!$I$4:$I$6,Search!$I$8,Search!$L$4:$L$8,Search!$O$4:$O$8,Search!$R$4:$R$7,Search!$U$4:$U$7)-COUNTIF(Search!$C$4:$U$7,"n"),1+LARGE($AD$1:AD236,1),""))</f>
        <v/>
      </c>
      <c r="AE237" s="45" t="str">
        <f t="shared" si="11"/>
        <v/>
      </c>
      <c r="AF237" s="45" t="str">
        <f>IF(AD237="","",COUNTIF($AE$1:$AE236,$AE237)+RANK($AE237,$AE$2:$AE$10540,1))</f>
        <v/>
      </c>
      <c r="AG237" s="45" t="str">
        <f t="shared" si="12"/>
        <v/>
      </c>
      <c r="AH237" s="45" t="str">
        <f>IF($AD237="","",COUNTIF($AG$1:$AG236,$AG237)+RANK($AG237,$AG$1:$AG$10539,0))</f>
        <v/>
      </c>
      <c r="AI237" s="10" t="str">
        <f t="shared" si="13"/>
        <v>1982-83 O-Pee-Chee #319 Bill Derlago TOR    /   $</v>
      </c>
      <c r="AJ237" s="11">
        <v>1982</v>
      </c>
      <c r="AK237" s="17">
        <v>83</v>
      </c>
      <c r="AL237" s="12" t="s">
        <v>53</v>
      </c>
      <c r="AM237" s="10">
        <v>319</v>
      </c>
      <c r="AN237" s="12" t="s">
        <v>122</v>
      </c>
      <c r="AO237" s="9" t="s">
        <v>1904</v>
      </c>
      <c r="AP237" s="9"/>
      <c r="AQ237" s="9"/>
      <c r="AR237" s="14" t="s">
        <v>2131</v>
      </c>
      <c r="AS237" s="9"/>
      <c r="AT237" s="9"/>
      <c r="AU237" s="9"/>
      <c r="AV237" s="13"/>
      <c r="AW237" s="13"/>
      <c r="AX237" s="9"/>
      <c r="AY237" s="9"/>
      <c r="AZ237" s="9"/>
      <c r="BA237" s="33"/>
      <c r="BB237" s="33"/>
      <c r="BC237" s="36"/>
      <c r="BD237" s="12" t="s">
        <v>1771</v>
      </c>
    </row>
    <row r="238" spans="1:56" s="12" customFormat="1" x14ac:dyDescent="0.2">
      <c r="A238" s="9" t="str">
        <f>IF(Search!$C$5="","",IF(COUNTA(Inventory!$AP238)=1,1,""))</f>
        <v/>
      </c>
      <c r="B238" s="9" t="str">
        <f>IF(Search!$C$4="","",IF(ISNUMBER(SEARCH(Search!$C$4,$AR238))=TRUE,1,""))</f>
        <v/>
      </c>
      <c r="C238" s="9" t="str">
        <f>IF(Search!$C$6="x",IF(COUNTA($AQ238)=1,1,"N"),IF(COUNTA($AQ238)=1,"N",""))</f>
        <v/>
      </c>
      <c r="D238" s="9" t="str">
        <f>IF(Search!$O$8="","",IF(ISNUMBER(SEARCH(Search!$O$8,$BD238))=TRUE,1,""))</f>
        <v/>
      </c>
      <c r="E238" s="9" t="str">
        <f>IF(Search!$C$7="","",IF(ISNUMBER(SEARCH(Search!$C$7,$AN238))=TRUE,1,""))</f>
        <v/>
      </c>
      <c r="F238" s="9" t="str">
        <f>IF(Search!$C$8="","",IF(ISNUMBER(SEARCH(Search!$C$8,$AO238))=TRUE,1,""))</f>
        <v/>
      </c>
      <c r="G238" s="9" t="str">
        <f>IF(Search!$F$4="","",IF(Inventory!$AJ238&lt;Search!$F$4,"",1))</f>
        <v/>
      </c>
      <c r="H238" s="9" t="str">
        <f>IF(Search!$F$5="","",IF(Inventory!$AJ238&gt;Search!$F$5,"",1))</f>
        <v/>
      </c>
      <c r="I238" s="9" t="str">
        <f>IF(Search!$F$7="","",IF(Search!$F$8="",IF(ISNUMBER(SEARCH(Search!$F$7,$AL238))=TRUE,1,""),""))</f>
        <v/>
      </c>
      <c r="J238" s="9" t="str">
        <f>IF($AL238=Search!$F$8,1,"")</f>
        <v/>
      </c>
      <c r="K238" s="9" t="str">
        <f>IF(Search!$I$4="","",IF(COUNTA($AS238)=1,IF(Search!$I$4="N","N",1),""))</f>
        <v/>
      </c>
      <c r="L238" s="9" t="str">
        <f>IF(Search!$I$5="","",IF($AS238="RC",1,""))</f>
        <v/>
      </c>
      <c r="M238" s="9" t="str">
        <f>IF(Search!$I$6="","",IF($AS238="RCP",1,""))</f>
        <v/>
      </c>
      <c r="N238" s="9" t="str">
        <f>IF(Search!$I$8="","",IF(COUNTA($AT238)=1,IF(Search!$I$8="N","N",1),""))</f>
        <v/>
      </c>
      <c r="O238" s="9" t="str">
        <f>IF(Search!$L$4="","",IF(COUNTA($AU238)=1,IF(Search!$L$4="N","N",1),""))</f>
        <v/>
      </c>
      <c r="P238" s="9" t="str">
        <f>IF(Search!$L$5="","",IF(ISNUMBER(SEARCH("Jersey",$AU238))=TRUE,IF(Search!$L$5="N","N",1),""))</f>
        <v/>
      </c>
      <c r="Q238" s="9" t="str">
        <f>IF(Search!$L$6="","",IF(ISNUMBER(SEARCH("Patch",$AU238))=TRUE,IF(Search!$L$6="N","N",1),""))</f>
        <v/>
      </c>
      <c r="R238" s="9" t="str">
        <f>IF(Search!$L$7="","",IF(ISNUMBER(SEARCH("Shield",$AU238))=TRUE,IF(Search!$L$7="N","N",1),""))</f>
        <v/>
      </c>
      <c r="S238" s="9" t="str">
        <f>IF(Search!$L$8="","",IF(ISNUMBER(SEARCH("Stick",$AU238))=TRUE,IF(Search!$L$8="N","N",1),""))</f>
        <v/>
      </c>
      <c r="T238" s="9" t="str">
        <f>IF(Search!$O$4="","",IF(COUNTA($AW238)=1,IF(Search!$O$4="N","N",1),""))</f>
        <v/>
      </c>
      <c r="U238" s="9" t="str">
        <f>IF(Search!$O$5="","",IF($AW238="","",IF($AW238&lt;Search!$O$5,"",1)))</f>
        <v/>
      </c>
      <c r="V238" s="9" t="str">
        <f>IF(Search!$O$6="","",IF($AW238="","",IF($AW238&gt;Search!$O$6,"",1)))</f>
        <v/>
      </c>
      <c r="W238" s="9" t="str">
        <f>IF(Search!$U$4="","",IF($AX238="","",1))</f>
        <v/>
      </c>
      <c r="X238" s="9" t="str">
        <f>IF(Search!$U$5="","",IF(ISNUMBER(SEARCH(Search!$U$5,$AX238))=TRUE,IF(Search!$U$5="N","N",1),""))</f>
        <v/>
      </c>
      <c r="Y238" s="9" t="str">
        <f>IF(Search!$U$6="","",IF($AY238&lt;Search!$U$6,"",1))</f>
        <v/>
      </c>
      <c r="Z238" s="9" t="str">
        <f>IF(Search!$R$4="","",IF(Inventory!$BA238&lt;Search!$R$4,"",1))</f>
        <v/>
      </c>
      <c r="AA238" s="9" t="str">
        <f>IF(Search!$R$5="","",IF($BA238&gt;Search!$R$5,"",1))</f>
        <v/>
      </c>
      <c r="AB238" s="9" t="str">
        <f>IF(Search!$R$6="","",IF($BB238&lt;Search!$R$6,"",1))</f>
        <v/>
      </c>
      <c r="AC238" s="9" t="str">
        <f>IF(Search!$R$7="","",IF($BB238&lt;Search!$R$7,"",1))</f>
        <v/>
      </c>
      <c r="AD238" s="45" t="str">
        <f>IF(COUNTIF($A238:$AC238,"n")&gt;0,"",IF(SUM($A238:$AC238)=COUNTA(Search!$C$4:$C$8,Search!$F$4:$F$8,Search!$I$4:$I$6,Search!$I$8,Search!$L$4:$L$8,Search!$O$4:$O$8,Search!$R$4:$R$7,Search!$U$4:$U$7)-COUNTIF(Search!$C$4:$U$7,"n"),1+LARGE($AD$1:AD237,1),""))</f>
        <v/>
      </c>
      <c r="AE238" s="45" t="str">
        <f t="shared" si="11"/>
        <v/>
      </c>
      <c r="AF238" s="45" t="str">
        <f>IF(AD238="","",COUNTIF($AE$1:$AE237,$AE238)+RANK($AE238,$AE$2:$AE$10540,1))</f>
        <v/>
      </c>
      <c r="AG238" s="45" t="str">
        <f t="shared" si="12"/>
        <v/>
      </c>
      <c r="AH238" s="45" t="str">
        <f>IF($AD238="","",COUNTIF($AG$1:$AG237,$AG238)+RANK($AG238,$AG$1:$AG$10539,0))</f>
        <v/>
      </c>
      <c r="AI238" s="10" t="str">
        <f t="shared" si="13"/>
        <v>1982-83 O-Pee-Chee #320 Bill Derlago TOR    /   $</v>
      </c>
      <c r="AJ238" s="11">
        <v>1982</v>
      </c>
      <c r="AK238" s="17">
        <v>83</v>
      </c>
      <c r="AL238" s="12" t="s">
        <v>53</v>
      </c>
      <c r="AM238" s="10">
        <v>320</v>
      </c>
      <c r="AN238" s="12" t="s">
        <v>122</v>
      </c>
      <c r="AO238" s="9" t="s">
        <v>1904</v>
      </c>
      <c r="AP238" s="9"/>
      <c r="AQ238" s="9"/>
      <c r="AR238" s="14" t="s">
        <v>2131</v>
      </c>
      <c r="AS238" s="9"/>
      <c r="AT238" s="9"/>
      <c r="AU238" s="9"/>
      <c r="AV238" s="13"/>
      <c r="AW238" s="13"/>
      <c r="AX238" s="9"/>
      <c r="AY238" s="9"/>
      <c r="AZ238" s="9"/>
      <c r="BA238" s="33"/>
      <c r="BB238" s="33"/>
      <c r="BC238" s="36"/>
      <c r="BD238" s="12" t="s">
        <v>1771</v>
      </c>
    </row>
    <row r="239" spans="1:56" s="12" customFormat="1" x14ac:dyDescent="0.2">
      <c r="A239" s="9" t="str">
        <f>IF(Search!$C$5="","",IF(COUNTA(Inventory!$AP239)=1,1,""))</f>
        <v/>
      </c>
      <c r="B239" s="9" t="str">
        <f>IF(Search!$C$4="","",IF(ISNUMBER(SEARCH(Search!$C$4,$AR239))=TRUE,1,""))</f>
        <v/>
      </c>
      <c r="C239" s="9" t="str">
        <f>IF(Search!$C$6="x",IF(COUNTA($AQ239)=1,1,"N"),IF(COUNTA($AQ239)=1,"N",""))</f>
        <v/>
      </c>
      <c r="D239" s="9" t="str">
        <f>IF(Search!$O$8="","",IF(ISNUMBER(SEARCH(Search!$O$8,$BD239))=TRUE,1,""))</f>
        <v/>
      </c>
      <c r="E239" s="9" t="str">
        <f>IF(Search!$C$7="","",IF(ISNUMBER(SEARCH(Search!$C$7,$AN239))=TRUE,1,""))</f>
        <v/>
      </c>
      <c r="F239" s="9" t="str">
        <f>IF(Search!$C$8="","",IF(ISNUMBER(SEARCH(Search!$C$8,$AO239))=TRUE,1,""))</f>
        <v/>
      </c>
      <c r="G239" s="9" t="str">
        <f>IF(Search!$F$4="","",IF(Inventory!$AJ239&lt;Search!$F$4,"",1))</f>
        <v/>
      </c>
      <c r="H239" s="9" t="str">
        <f>IF(Search!$F$5="","",IF(Inventory!$AJ239&gt;Search!$F$5,"",1))</f>
        <v/>
      </c>
      <c r="I239" s="9" t="str">
        <f>IF(Search!$F$7="","",IF(Search!$F$8="",IF(ISNUMBER(SEARCH(Search!$F$7,$AL239))=TRUE,1,""),""))</f>
        <v/>
      </c>
      <c r="J239" s="9" t="str">
        <f>IF($AL239=Search!$F$8,1,"")</f>
        <v/>
      </c>
      <c r="K239" s="9" t="str">
        <f>IF(Search!$I$4="","",IF(COUNTA($AS239)=1,IF(Search!$I$4="N","N",1),""))</f>
        <v/>
      </c>
      <c r="L239" s="9" t="str">
        <f>IF(Search!$I$5="","",IF($AS239="RC",1,""))</f>
        <v/>
      </c>
      <c r="M239" s="9" t="str">
        <f>IF(Search!$I$6="","",IF($AS239="RCP",1,""))</f>
        <v/>
      </c>
      <c r="N239" s="9" t="str">
        <f>IF(Search!$I$8="","",IF(COUNTA($AT239)=1,IF(Search!$I$8="N","N",1),""))</f>
        <v/>
      </c>
      <c r="O239" s="9" t="str">
        <f>IF(Search!$L$4="","",IF(COUNTA($AU239)=1,IF(Search!$L$4="N","N",1),""))</f>
        <v/>
      </c>
      <c r="P239" s="9" t="str">
        <f>IF(Search!$L$5="","",IF(ISNUMBER(SEARCH("Jersey",$AU239))=TRUE,IF(Search!$L$5="N","N",1),""))</f>
        <v/>
      </c>
      <c r="Q239" s="9" t="str">
        <f>IF(Search!$L$6="","",IF(ISNUMBER(SEARCH("Patch",$AU239))=TRUE,IF(Search!$L$6="N","N",1),""))</f>
        <v/>
      </c>
      <c r="R239" s="9" t="str">
        <f>IF(Search!$L$7="","",IF(ISNUMBER(SEARCH("Shield",$AU239))=TRUE,IF(Search!$L$7="N","N",1),""))</f>
        <v/>
      </c>
      <c r="S239" s="9" t="str">
        <f>IF(Search!$L$8="","",IF(ISNUMBER(SEARCH("Stick",$AU239))=TRUE,IF(Search!$L$8="N","N",1),""))</f>
        <v/>
      </c>
      <c r="T239" s="9" t="str">
        <f>IF(Search!$O$4="","",IF(COUNTA($AW239)=1,IF(Search!$O$4="N","N",1),""))</f>
        <v/>
      </c>
      <c r="U239" s="9" t="str">
        <f>IF(Search!$O$5="","",IF($AW239="","",IF($AW239&lt;Search!$O$5,"",1)))</f>
        <v/>
      </c>
      <c r="V239" s="9" t="str">
        <f>IF(Search!$O$6="","",IF($AW239="","",IF($AW239&gt;Search!$O$6,"",1)))</f>
        <v/>
      </c>
      <c r="W239" s="9" t="str">
        <f>IF(Search!$U$4="","",IF($AX239="","",1))</f>
        <v/>
      </c>
      <c r="X239" s="9" t="str">
        <f>IF(Search!$U$5="","",IF(ISNUMBER(SEARCH(Search!$U$5,$AX239))=TRUE,IF(Search!$U$5="N","N",1),""))</f>
        <v/>
      </c>
      <c r="Y239" s="9" t="str">
        <f>IF(Search!$U$6="","",IF($AY239&lt;Search!$U$6,"",1))</f>
        <v/>
      </c>
      <c r="Z239" s="9" t="str">
        <f>IF(Search!$R$4="","",IF(Inventory!$BA239&lt;Search!$R$4,"",1))</f>
        <v/>
      </c>
      <c r="AA239" s="9" t="str">
        <f>IF(Search!$R$5="","",IF($BA239&gt;Search!$R$5,"",1))</f>
        <v/>
      </c>
      <c r="AB239" s="9" t="str">
        <f>IF(Search!$R$6="","",IF($BB239&lt;Search!$R$6,"",1))</f>
        <v/>
      </c>
      <c r="AC239" s="9" t="str">
        <f>IF(Search!$R$7="","",IF($BB239&lt;Search!$R$7,"",1))</f>
        <v/>
      </c>
      <c r="AD239" s="45" t="str">
        <f>IF(COUNTIF($A239:$AC239,"n")&gt;0,"",IF(SUM($A239:$AC239)=COUNTA(Search!$C$4:$C$8,Search!$F$4:$F$8,Search!$I$4:$I$6,Search!$I$8,Search!$L$4:$L$8,Search!$O$4:$O$8,Search!$R$4:$R$7,Search!$U$4:$U$7)-COUNTIF(Search!$C$4:$U$7,"n"),1+LARGE($AD$1:AD238,1),""))</f>
        <v/>
      </c>
      <c r="AE239" s="45" t="str">
        <f t="shared" si="11"/>
        <v/>
      </c>
      <c r="AF239" s="45" t="str">
        <f>IF(AD239="","",COUNTIF($AE$1:$AE238,$AE239)+RANK($AE239,$AE$2:$AE$10540,1))</f>
        <v/>
      </c>
      <c r="AG239" s="45" t="str">
        <f t="shared" si="12"/>
        <v/>
      </c>
      <c r="AH239" s="45" t="str">
        <f>IF($AD239="","",COUNTIF($AG$1:$AG238,$AG239)+RANK($AG239,$AG$1:$AG$10539,0))</f>
        <v/>
      </c>
      <c r="AI239" s="10" t="str">
        <f t="shared" si="13"/>
        <v>1982-83 O-Pee-Chee #321 Miroslav Frycer TOR    /   $</v>
      </c>
      <c r="AJ239" s="11">
        <v>1982</v>
      </c>
      <c r="AK239" s="17">
        <v>83</v>
      </c>
      <c r="AL239" s="12" t="s">
        <v>53</v>
      </c>
      <c r="AM239" s="10">
        <v>321</v>
      </c>
      <c r="AN239" s="12" t="s">
        <v>144</v>
      </c>
      <c r="AO239" s="9" t="s">
        <v>1904</v>
      </c>
      <c r="AP239" s="9"/>
      <c r="AQ239" s="9"/>
      <c r="AR239" s="14" t="s">
        <v>2131</v>
      </c>
      <c r="AS239" s="9"/>
      <c r="AT239" s="9"/>
      <c r="AU239" s="9"/>
      <c r="AV239" s="13"/>
      <c r="AW239" s="13"/>
      <c r="AX239" s="9"/>
      <c r="AY239" s="9"/>
      <c r="AZ239" s="9"/>
      <c r="BA239" s="33"/>
      <c r="BB239" s="33"/>
      <c r="BC239" s="36"/>
      <c r="BD239" s="12" t="s">
        <v>1771</v>
      </c>
    </row>
    <row r="240" spans="1:56" s="12" customFormat="1" x14ac:dyDescent="0.2">
      <c r="A240" s="9" t="str">
        <f>IF(Search!$C$5="","",IF(COUNTA(Inventory!$AP240)=1,1,""))</f>
        <v/>
      </c>
      <c r="B240" s="9" t="str">
        <f>IF(Search!$C$4="","",IF(ISNUMBER(SEARCH(Search!$C$4,$AR240))=TRUE,1,""))</f>
        <v/>
      </c>
      <c r="C240" s="9" t="str">
        <f>IF(Search!$C$6="x",IF(COUNTA($AQ240)=1,1,"N"),IF(COUNTA($AQ240)=1,"N",""))</f>
        <v/>
      </c>
      <c r="D240" s="9" t="str">
        <f>IF(Search!$O$8="","",IF(ISNUMBER(SEARCH(Search!$O$8,$BD240))=TRUE,1,""))</f>
        <v/>
      </c>
      <c r="E240" s="9" t="str">
        <f>IF(Search!$C$7="","",IF(ISNUMBER(SEARCH(Search!$C$7,$AN240))=TRUE,1,""))</f>
        <v/>
      </c>
      <c r="F240" s="9" t="str">
        <f>IF(Search!$C$8="","",IF(ISNUMBER(SEARCH(Search!$C$8,$AO240))=TRUE,1,""))</f>
        <v/>
      </c>
      <c r="G240" s="9" t="str">
        <f>IF(Search!$F$4="","",IF(Inventory!$AJ240&lt;Search!$F$4,"",1))</f>
        <v/>
      </c>
      <c r="H240" s="9" t="str">
        <f>IF(Search!$F$5="","",IF(Inventory!$AJ240&gt;Search!$F$5,"",1))</f>
        <v/>
      </c>
      <c r="I240" s="9" t="str">
        <f>IF(Search!$F$7="","",IF(Search!$F$8="",IF(ISNUMBER(SEARCH(Search!$F$7,$AL240))=TRUE,1,""),""))</f>
        <v/>
      </c>
      <c r="J240" s="9" t="str">
        <f>IF($AL240=Search!$F$8,1,"")</f>
        <v/>
      </c>
      <c r="K240" s="9" t="str">
        <f>IF(Search!$I$4="","",IF(COUNTA($AS240)=1,IF(Search!$I$4="N","N",1),""))</f>
        <v/>
      </c>
      <c r="L240" s="9" t="str">
        <f>IF(Search!$I$5="","",IF($AS240="RC",1,""))</f>
        <v/>
      </c>
      <c r="M240" s="9" t="str">
        <f>IF(Search!$I$6="","",IF($AS240="RCP",1,""))</f>
        <v/>
      </c>
      <c r="N240" s="9" t="str">
        <f>IF(Search!$I$8="","",IF(COUNTA($AT240)=1,IF(Search!$I$8="N","N",1),""))</f>
        <v/>
      </c>
      <c r="O240" s="9" t="str">
        <f>IF(Search!$L$4="","",IF(COUNTA($AU240)=1,IF(Search!$L$4="N","N",1),""))</f>
        <v/>
      </c>
      <c r="P240" s="9" t="str">
        <f>IF(Search!$L$5="","",IF(ISNUMBER(SEARCH("Jersey",$AU240))=TRUE,IF(Search!$L$5="N","N",1),""))</f>
        <v/>
      </c>
      <c r="Q240" s="9" t="str">
        <f>IF(Search!$L$6="","",IF(ISNUMBER(SEARCH("Patch",$AU240))=TRUE,IF(Search!$L$6="N","N",1),""))</f>
        <v/>
      </c>
      <c r="R240" s="9" t="str">
        <f>IF(Search!$L$7="","",IF(ISNUMBER(SEARCH("Shield",$AU240))=TRUE,IF(Search!$L$7="N","N",1),""))</f>
        <v/>
      </c>
      <c r="S240" s="9" t="str">
        <f>IF(Search!$L$8="","",IF(ISNUMBER(SEARCH("Stick",$AU240))=TRUE,IF(Search!$L$8="N","N",1),""))</f>
        <v/>
      </c>
      <c r="T240" s="9" t="str">
        <f>IF(Search!$O$4="","",IF(COUNTA($AW240)=1,IF(Search!$O$4="N","N",1),""))</f>
        <v/>
      </c>
      <c r="U240" s="9" t="str">
        <f>IF(Search!$O$5="","",IF($AW240="","",IF($AW240&lt;Search!$O$5,"",1)))</f>
        <v/>
      </c>
      <c r="V240" s="9" t="str">
        <f>IF(Search!$O$6="","",IF($AW240="","",IF($AW240&gt;Search!$O$6,"",1)))</f>
        <v/>
      </c>
      <c r="W240" s="9" t="str">
        <f>IF(Search!$U$4="","",IF($AX240="","",1))</f>
        <v/>
      </c>
      <c r="X240" s="9" t="str">
        <f>IF(Search!$U$5="","",IF(ISNUMBER(SEARCH(Search!$U$5,$AX240))=TRUE,IF(Search!$U$5="N","N",1),""))</f>
        <v/>
      </c>
      <c r="Y240" s="9" t="str">
        <f>IF(Search!$U$6="","",IF($AY240&lt;Search!$U$6,"",1))</f>
        <v/>
      </c>
      <c r="Z240" s="9" t="str">
        <f>IF(Search!$R$4="","",IF(Inventory!$BA240&lt;Search!$R$4,"",1))</f>
        <v/>
      </c>
      <c r="AA240" s="9" t="str">
        <f>IF(Search!$R$5="","",IF($BA240&gt;Search!$R$5,"",1))</f>
        <v/>
      </c>
      <c r="AB240" s="9" t="str">
        <f>IF(Search!$R$6="","",IF($BB240&lt;Search!$R$6,"",1))</f>
        <v/>
      </c>
      <c r="AC240" s="9" t="str">
        <f>IF(Search!$R$7="","",IF($BB240&lt;Search!$R$7,"",1))</f>
        <v/>
      </c>
      <c r="AD240" s="45" t="str">
        <f>IF(COUNTIF($A240:$AC240,"n")&gt;0,"",IF(SUM($A240:$AC240)=COUNTA(Search!$C$4:$C$8,Search!$F$4:$F$8,Search!$I$4:$I$6,Search!$I$8,Search!$L$4:$L$8,Search!$O$4:$O$8,Search!$R$4:$R$7,Search!$U$4:$U$7)-COUNTIF(Search!$C$4:$U$7,"n"),1+LARGE($AD$1:AD239,1),""))</f>
        <v/>
      </c>
      <c r="AE240" s="45" t="str">
        <f t="shared" si="11"/>
        <v/>
      </c>
      <c r="AF240" s="45" t="str">
        <f>IF(AD240="","",COUNTIF($AE$1:$AE239,$AE240)+RANK($AE240,$AE$2:$AE$10540,1))</f>
        <v/>
      </c>
      <c r="AG240" s="45" t="str">
        <f t="shared" si="12"/>
        <v/>
      </c>
      <c r="AH240" s="45" t="str">
        <f>IF($AD240="","",COUNTIF($AG$1:$AG239,$AG240)+RANK($AG240,$AG$1:$AG$10539,0))</f>
        <v/>
      </c>
      <c r="AI240" s="10" t="str">
        <f t="shared" si="13"/>
        <v>1982-83 O-Pee-Chee #322 Billy Harris TOR    /   $</v>
      </c>
      <c r="AJ240" s="11">
        <v>1982</v>
      </c>
      <c r="AK240" s="17">
        <v>83</v>
      </c>
      <c r="AL240" s="12" t="s">
        <v>53</v>
      </c>
      <c r="AM240" s="10">
        <v>322</v>
      </c>
      <c r="AN240" s="12" t="s">
        <v>45</v>
      </c>
      <c r="AO240" s="9" t="s">
        <v>1904</v>
      </c>
      <c r="AP240" s="9"/>
      <c r="AQ240" s="9"/>
      <c r="AR240" s="14" t="s">
        <v>2131</v>
      </c>
      <c r="AS240" s="9"/>
      <c r="AT240" s="9"/>
      <c r="AU240" s="9"/>
      <c r="AV240" s="13"/>
      <c r="AW240" s="13"/>
      <c r="AX240" s="9"/>
      <c r="AY240" s="9"/>
      <c r="AZ240" s="9"/>
      <c r="BA240" s="33"/>
      <c r="BB240" s="33"/>
      <c r="BC240" s="36"/>
      <c r="BD240" s="12" t="s">
        <v>1771</v>
      </c>
    </row>
    <row r="241" spans="1:56" s="12" customFormat="1" x14ac:dyDescent="0.2">
      <c r="A241" s="9" t="str">
        <f>IF(Search!$C$5="","",IF(COUNTA(Inventory!$AP241)=1,1,""))</f>
        <v/>
      </c>
      <c r="B241" s="9" t="str">
        <f>IF(Search!$C$4="","",IF(ISNUMBER(SEARCH(Search!$C$4,$AR241))=TRUE,1,""))</f>
        <v/>
      </c>
      <c r="C241" s="9" t="str">
        <f>IF(Search!$C$6="x",IF(COUNTA($AQ241)=1,1,"N"),IF(COUNTA($AQ241)=1,"N",""))</f>
        <v/>
      </c>
      <c r="D241" s="9" t="str">
        <f>IF(Search!$O$8="","",IF(ISNUMBER(SEARCH(Search!$O$8,$BD241))=TRUE,1,""))</f>
        <v/>
      </c>
      <c r="E241" s="9" t="str">
        <f>IF(Search!$C$7="","",IF(ISNUMBER(SEARCH(Search!$C$7,$AN241))=TRUE,1,""))</f>
        <v/>
      </c>
      <c r="F241" s="9" t="str">
        <f>IF(Search!$C$8="","",IF(ISNUMBER(SEARCH(Search!$C$8,$AO241))=TRUE,1,""))</f>
        <v/>
      </c>
      <c r="G241" s="9" t="str">
        <f>IF(Search!$F$4="","",IF(Inventory!$AJ241&lt;Search!$F$4,"",1))</f>
        <v/>
      </c>
      <c r="H241" s="9" t="str">
        <f>IF(Search!$F$5="","",IF(Inventory!$AJ241&gt;Search!$F$5,"",1))</f>
        <v/>
      </c>
      <c r="I241" s="9" t="str">
        <f>IF(Search!$F$7="","",IF(Search!$F$8="",IF(ISNUMBER(SEARCH(Search!$F$7,$AL241))=TRUE,1,""),""))</f>
        <v/>
      </c>
      <c r="J241" s="9" t="str">
        <f>IF($AL241=Search!$F$8,1,"")</f>
        <v/>
      </c>
      <c r="K241" s="9" t="str">
        <f>IF(Search!$I$4="","",IF(COUNTA($AS241)=1,IF(Search!$I$4="N","N",1),""))</f>
        <v/>
      </c>
      <c r="L241" s="9" t="str">
        <f>IF(Search!$I$5="","",IF($AS241="RC",1,""))</f>
        <v/>
      </c>
      <c r="M241" s="9" t="str">
        <f>IF(Search!$I$6="","",IF($AS241="RCP",1,""))</f>
        <v/>
      </c>
      <c r="N241" s="9" t="str">
        <f>IF(Search!$I$8="","",IF(COUNTA($AT241)=1,IF(Search!$I$8="N","N",1),""))</f>
        <v/>
      </c>
      <c r="O241" s="9" t="str">
        <f>IF(Search!$L$4="","",IF(COUNTA($AU241)=1,IF(Search!$L$4="N","N",1),""))</f>
        <v/>
      </c>
      <c r="P241" s="9" t="str">
        <f>IF(Search!$L$5="","",IF(ISNUMBER(SEARCH("Jersey",$AU241))=TRUE,IF(Search!$L$5="N","N",1),""))</f>
        <v/>
      </c>
      <c r="Q241" s="9" t="str">
        <f>IF(Search!$L$6="","",IF(ISNUMBER(SEARCH("Patch",$AU241))=TRUE,IF(Search!$L$6="N","N",1),""))</f>
        <v/>
      </c>
      <c r="R241" s="9" t="str">
        <f>IF(Search!$L$7="","",IF(ISNUMBER(SEARCH("Shield",$AU241))=TRUE,IF(Search!$L$7="N","N",1),""))</f>
        <v/>
      </c>
      <c r="S241" s="9" t="str">
        <f>IF(Search!$L$8="","",IF(ISNUMBER(SEARCH("Stick",$AU241))=TRUE,IF(Search!$L$8="N","N",1),""))</f>
        <v/>
      </c>
      <c r="T241" s="9" t="str">
        <f>IF(Search!$O$4="","",IF(COUNTA($AW241)=1,IF(Search!$O$4="N","N",1),""))</f>
        <v/>
      </c>
      <c r="U241" s="9" t="str">
        <f>IF(Search!$O$5="","",IF($AW241="","",IF($AW241&lt;Search!$O$5,"",1)))</f>
        <v/>
      </c>
      <c r="V241" s="9" t="str">
        <f>IF(Search!$O$6="","",IF($AW241="","",IF($AW241&gt;Search!$O$6,"",1)))</f>
        <v/>
      </c>
      <c r="W241" s="9" t="str">
        <f>IF(Search!$U$4="","",IF($AX241="","",1))</f>
        <v/>
      </c>
      <c r="X241" s="9" t="str">
        <f>IF(Search!$U$5="","",IF(ISNUMBER(SEARCH(Search!$U$5,$AX241))=TRUE,IF(Search!$U$5="N","N",1),""))</f>
        <v/>
      </c>
      <c r="Y241" s="9" t="str">
        <f>IF(Search!$U$6="","",IF($AY241&lt;Search!$U$6,"",1))</f>
        <v/>
      </c>
      <c r="Z241" s="9" t="str">
        <f>IF(Search!$R$4="","",IF(Inventory!$BA241&lt;Search!$R$4,"",1))</f>
        <v/>
      </c>
      <c r="AA241" s="9" t="str">
        <f>IF(Search!$R$5="","",IF($BA241&gt;Search!$R$5,"",1))</f>
        <v/>
      </c>
      <c r="AB241" s="9" t="str">
        <f>IF(Search!$R$6="","",IF($BB241&lt;Search!$R$6,"",1))</f>
        <v/>
      </c>
      <c r="AC241" s="9" t="str">
        <f>IF(Search!$R$7="","",IF($BB241&lt;Search!$R$7,"",1))</f>
        <v/>
      </c>
      <c r="AD241" s="45" t="str">
        <f>IF(COUNTIF($A241:$AC241,"n")&gt;0,"",IF(SUM($A241:$AC241)=COUNTA(Search!$C$4:$C$8,Search!$F$4:$F$8,Search!$I$4:$I$6,Search!$I$8,Search!$L$4:$L$8,Search!$O$4:$O$8,Search!$R$4:$R$7,Search!$U$4:$U$7)-COUNTIF(Search!$C$4:$U$7,"n"),1+LARGE($AD$1:AD240,1),""))</f>
        <v/>
      </c>
      <c r="AE241" s="45" t="str">
        <f t="shared" si="11"/>
        <v/>
      </c>
      <c r="AF241" s="45" t="str">
        <f>IF(AD241="","",COUNTIF($AE$1:$AE240,$AE241)+RANK($AE241,$AE$2:$AE$10540,1))</f>
        <v/>
      </c>
      <c r="AG241" s="45" t="str">
        <f t="shared" si="12"/>
        <v/>
      </c>
      <c r="AH241" s="45" t="str">
        <f>IF($AD241="","",COUNTIF($AG$1:$AG240,$AG241)+RANK($AG241,$AG$1:$AG$10539,0))</f>
        <v/>
      </c>
      <c r="AI241" s="10" t="str">
        <f t="shared" si="13"/>
        <v>1982-83 O-Pee-Chee #323 Jim Korn TOR    /   $</v>
      </c>
      <c r="AJ241" s="11">
        <v>1982</v>
      </c>
      <c r="AK241" s="17">
        <v>83</v>
      </c>
      <c r="AL241" s="12" t="s">
        <v>53</v>
      </c>
      <c r="AM241" s="10">
        <v>323</v>
      </c>
      <c r="AN241" s="12" t="s">
        <v>145</v>
      </c>
      <c r="AO241" s="9" t="s">
        <v>1904</v>
      </c>
      <c r="AP241" s="9"/>
      <c r="AQ241" s="9"/>
      <c r="AR241" s="14" t="s">
        <v>2131</v>
      </c>
      <c r="AS241" s="9"/>
      <c r="AT241" s="9"/>
      <c r="AU241" s="9"/>
      <c r="AV241" s="13"/>
      <c r="AW241" s="13"/>
      <c r="AX241" s="9"/>
      <c r="AY241" s="9"/>
      <c r="AZ241" s="9"/>
      <c r="BA241" s="33"/>
      <c r="BB241" s="33"/>
      <c r="BC241" s="36"/>
      <c r="BD241" s="12" t="s">
        <v>1771</v>
      </c>
    </row>
    <row r="242" spans="1:56" s="12" customFormat="1" x14ac:dyDescent="0.2">
      <c r="A242" s="9" t="str">
        <f>IF(Search!$C$5="","",IF(COUNTA(Inventory!$AP242)=1,1,""))</f>
        <v/>
      </c>
      <c r="B242" s="9" t="str">
        <f>IF(Search!$C$4="","",IF(ISNUMBER(SEARCH(Search!$C$4,$AR242))=TRUE,1,""))</f>
        <v/>
      </c>
      <c r="C242" s="9" t="str">
        <f>IF(Search!$C$6="x",IF(COUNTA($AQ242)=1,1,"N"),IF(COUNTA($AQ242)=1,"N",""))</f>
        <v/>
      </c>
      <c r="D242" s="9" t="str">
        <f>IF(Search!$O$8="","",IF(ISNUMBER(SEARCH(Search!$O$8,$BD242))=TRUE,1,""))</f>
        <v/>
      </c>
      <c r="E242" s="9" t="str">
        <f>IF(Search!$C$7="","",IF(ISNUMBER(SEARCH(Search!$C$7,$AN242))=TRUE,1,""))</f>
        <v/>
      </c>
      <c r="F242" s="9" t="str">
        <f>IF(Search!$C$8="","",IF(ISNUMBER(SEARCH(Search!$C$8,$AO242))=TRUE,1,""))</f>
        <v/>
      </c>
      <c r="G242" s="9" t="str">
        <f>IF(Search!$F$4="","",IF(Inventory!$AJ242&lt;Search!$F$4,"",1))</f>
        <v/>
      </c>
      <c r="H242" s="9" t="str">
        <f>IF(Search!$F$5="","",IF(Inventory!$AJ242&gt;Search!$F$5,"",1))</f>
        <v/>
      </c>
      <c r="I242" s="9" t="str">
        <f>IF(Search!$F$7="","",IF(Search!$F$8="",IF(ISNUMBER(SEARCH(Search!$F$7,$AL242))=TRUE,1,""),""))</f>
        <v/>
      </c>
      <c r="J242" s="9" t="str">
        <f>IF($AL242=Search!$F$8,1,"")</f>
        <v/>
      </c>
      <c r="K242" s="9" t="str">
        <f>IF(Search!$I$4="","",IF(COUNTA($AS242)=1,IF(Search!$I$4="N","N",1),""))</f>
        <v/>
      </c>
      <c r="L242" s="9" t="str">
        <f>IF(Search!$I$5="","",IF($AS242="RC",1,""))</f>
        <v/>
      </c>
      <c r="M242" s="9" t="str">
        <f>IF(Search!$I$6="","",IF($AS242="RCP",1,""))</f>
        <v/>
      </c>
      <c r="N242" s="9" t="str">
        <f>IF(Search!$I$8="","",IF(COUNTA($AT242)=1,IF(Search!$I$8="N","N",1),""))</f>
        <v/>
      </c>
      <c r="O242" s="9" t="str">
        <f>IF(Search!$L$4="","",IF(COUNTA($AU242)=1,IF(Search!$L$4="N","N",1),""))</f>
        <v/>
      </c>
      <c r="P242" s="9" t="str">
        <f>IF(Search!$L$5="","",IF(ISNUMBER(SEARCH("Jersey",$AU242))=TRUE,IF(Search!$L$5="N","N",1),""))</f>
        <v/>
      </c>
      <c r="Q242" s="9" t="str">
        <f>IF(Search!$L$6="","",IF(ISNUMBER(SEARCH("Patch",$AU242))=TRUE,IF(Search!$L$6="N","N",1),""))</f>
        <v/>
      </c>
      <c r="R242" s="9" t="str">
        <f>IF(Search!$L$7="","",IF(ISNUMBER(SEARCH("Shield",$AU242))=TRUE,IF(Search!$L$7="N","N",1),""))</f>
        <v/>
      </c>
      <c r="S242" s="9" t="str">
        <f>IF(Search!$L$8="","",IF(ISNUMBER(SEARCH("Stick",$AU242))=TRUE,IF(Search!$L$8="N","N",1),""))</f>
        <v/>
      </c>
      <c r="T242" s="9" t="str">
        <f>IF(Search!$O$4="","",IF(COUNTA($AW242)=1,IF(Search!$O$4="N","N",1),""))</f>
        <v/>
      </c>
      <c r="U242" s="9" t="str">
        <f>IF(Search!$O$5="","",IF($AW242="","",IF($AW242&lt;Search!$O$5,"",1)))</f>
        <v/>
      </c>
      <c r="V242" s="9" t="str">
        <f>IF(Search!$O$6="","",IF($AW242="","",IF($AW242&gt;Search!$O$6,"",1)))</f>
        <v/>
      </c>
      <c r="W242" s="9" t="str">
        <f>IF(Search!$U$4="","",IF($AX242="","",1))</f>
        <v/>
      </c>
      <c r="X242" s="9" t="str">
        <f>IF(Search!$U$5="","",IF(ISNUMBER(SEARCH(Search!$U$5,$AX242))=TRUE,IF(Search!$U$5="N","N",1),""))</f>
        <v/>
      </c>
      <c r="Y242" s="9" t="str">
        <f>IF(Search!$U$6="","",IF($AY242&lt;Search!$U$6,"",1))</f>
        <v/>
      </c>
      <c r="Z242" s="9" t="str">
        <f>IF(Search!$R$4="","",IF(Inventory!$BA242&lt;Search!$R$4,"",1))</f>
        <v/>
      </c>
      <c r="AA242" s="9" t="str">
        <f>IF(Search!$R$5="","",IF($BA242&gt;Search!$R$5,"",1))</f>
        <v/>
      </c>
      <c r="AB242" s="9" t="str">
        <f>IF(Search!$R$6="","",IF($BB242&lt;Search!$R$6,"",1))</f>
        <v/>
      </c>
      <c r="AC242" s="9" t="str">
        <f>IF(Search!$R$7="","",IF($BB242&lt;Search!$R$7,"",1))</f>
        <v/>
      </c>
      <c r="AD242" s="45" t="str">
        <f>IF(COUNTIF($A242:$AC242,"n")&gt;0,"",IF(SUM($A242:$AC242)=COUNTA(Search!$C$4:$C$8,Search!$F$4:$F$8,Search!$I$4:$I$6,Search!$I$8,Search!$L$4:$L$8,Search!$O$4:$O$8,Search!$R$4:$R$7,Search!$U$4:$U$7)-COUNTIF(Search!$C$4:$U$7,"n"),1+LARGE($AD$1:AD241,1),""))</f>
        <v/>
      </c>
      <c r="AE242" s="45" t="str">
        <f t="shared" si="11"/>
        <v/>
      </c>
      <c r="AF242" s="45" t="str">
        <f>IF(AD242="","",COUNTIF($AE$1:$AE241,$AE242)+RANK($AE242,$AE$2:$AE$10540,1))</f>
        <v/>
      </c>
      <c r="AG242" s="45" t="str">
        <f t="shared" si="12"/>
        <v/>
      </c>
      <c r="AH242" s="45" t="str">
        <f>IF($AD242="","",COUNTIF($AG$1:$AG241,$AG242)+RANK($AG242,$AG$1:$AG$10539,0))</f>
        <v/>
      </c>
      <c r="AI242" s="10" t="str">
        <f t="shared" si="13"/>
        <v>1982-83 O-Pee-Chee #324 Michel Larocque TOR    /   $</v>
      </c>
      <c r="AJ242" s="11">
        <v>1982</v>
      </c>
      <c r="AK242" s="17">
        <v>83</v>
      </c>
      <c r="AL242" s="12" t="s">
        <v>53</v>
      </c>
      <c r="AM242" s="10">
        <v>324</v>
      </c>
      <c r="AN242" s="12" t="s">
        <v>134</v>
      </c>
      <c r="AO242" s="9" t="s">
        <v>1904</v>
      </c>
      <c r="AP242" s="9"/>
      <c r="AQ242" s="9"/>
      <c r="AR242" s="14" t="s">
        <v>2131</v>
      </c>
      <c r="AS242" s="9"/>
      <c r="AT242" s="9"/>
      <c r="AU242" s="9"/>
      <c r="AV242" s="13"/>
      <c r="AW242" s="13"/>
      <c r="AX242" s="9"/>
      <c r="AY242" s="9"/>
      <c r="AZ242" s="9"/>
      <c r="BA242" s="33"/>
      <c r="BB242" s="33"/>
      <c r="BC242" s="36"/>
      <c r="BD242" s="12" t="s">
        <v>1771</v>
      </c>
    </row>
    <row r="243" spans="1:56" s="12" customFormat="1" x14ac:dyDescent="0.2">
      <c r="A243" s="9" t="str">
        <f>IF(Search!$C$5="","",IF(COUNTA(Inventory!$AP243)=1,1,""))</f>
        <v/>
      </c>
      <c r="B243" s="9" t="str">
        <f>IF(Search!$C$4="","",IF(ISNUMBER(SEARCH(Search!$C$4,$AR243))=TRUE,1,""))</f>
        <v/>
      </c>
      <c r="C243" s="9" t="str">
        <f>IF(Search!$C$6="x",IF(COUNTA($AQ243)=1,1,"N"),IF(COUNTA($AQ243)=1,"N",""))</f>
        <v/>
      </c>
      <c r="D243" s="9" t="str">
        <f>IF(Search!$O$8="","",IF(ISNUMBER(SEARCH(Search!$O$8,$BD243))=TRUE,1,""))</f>
        <v/>
      </c>
      <c r="E243" s="9" t="str">
        <f>IF(Search!$C$7="","",IF(ISNUMBER(SEARCH(Search!$C$7,$AN243))=TRUE,1,""))</f>
        <v/>
      </c>
      <c r="F243" s="9" t="str">
        <f>IF(Search!$C$8="","",IF(ISNUMBER(SEARCH(Search!$C$8,$AO243))=TRUE,1,""))</f>
        <v/>
      </c>
      <c r="G243" s="9" t="str">
        <f>IF(Search!$F$4="","",IF(Inventory!$AJ243&lt;Search!$F$4,"",1))</f>
        <v/>
      </c>
      <c r="H243" s="9" t="str">
        <f>IF(Search!$F$5="","",IF(Inventory!$AJ243&gt;Search!$F$5,"",1))</f>
        <v/>
      </c>
      <c r="I243" s="9" t="str">
        <f>IF(Search!$F$7="","",IF(Search!$F$8="",IF(ISNUMBER(SEARCH(Search!$F$7,$AL243))=TRUE,1,""),""))</f>
        <v/>
      </c>
      <c r="J243" s="9" t="str">
        <f>IF($AL243=Search!$F$8,1,"")</f>
        <v/>
      </c>
      <c r="K243" s="9" t="str">
        <f>IF(Search!$I$4="","",IF(COUNTA($AS243)=1,IF(Search!$I$4="N","N",1),""))</f>
        <v/>
      </c>
      <c r="L243" s="9" t="str">
        <f>IF(Search!$I$5="","",IF($AS243="RC",1,""))</f>
        <v/>
      </c>
      <c r="M243" s="9" t="str">
        <f>IF(Search!$I$6="","",IF($AS243="RCP",1,""))</f>
        <v/>
      </c>
      <c r="N243" s="9" t="str">
        <f>IF(Search!$I$8="","",IF(COUNTA($AT243)=1,IF(Search!$I$8="N","N",1),""))</f>
        <v/>
      </c>
      <c r="O243" s="9" t="str">
        <f>IF(Search!$L$4="","",IF(COUNTA($AU243)=1,IF(Search!$L$4="N","N",1),""))</f>
        <v/>
      </c>
      <c r="P243" s="9" t="str">
        <f>IF(Search!$L$5="","",IF(ISNUMBER(SEARCH("Jersey",$AU243))=TRUE,IF(Search!$L$5="N","N",1),""))</f>
        <v/>
      </c>
      <c r="Q243" s="9" t="str">
        <f>IF(Search!$L$6="","",IF(ISNUMBER(SEARCH("Patch",$AU243))=TRUE,IF(Search!$L$6="N","N",1),""))</f>
        <v/>
      </c>
      <c r="R243" s="9" t="str">
        <f>IF(Search!$L$7="","",IF(ISNUMBER(SEARCH("Shield",$AU243))=TRUE,IF(Search!$L$7="N","N",1),""))</f>
        <v/>
      </c>
      <c r="S243" s="9" t="str">
        <f>IF(Search!$L$8="","",IF(ISNUMBER(SEARCH("Stick",$AU243))=TRUE,IF(Search!$L$8="N","N",1),""))</f>
        <v/>
      </c>
      <c r="T243" s="9" t="str">
        <f>IF(Search!$O$4="","",IF(COUNTA($AW243)=1,IF(Search!$O$4="N","N",1),""))</f>
        <v/>
      </c>
      <c r="U243" s="9" t="str">
        <f>IF(Search!$O$5="","",IF($AW243="","",IF($AW243&lt;Search!$O$5,"",1)))</f>
        <v/>
      </c>
      <c r="V243" s="9" t="str">
        <f>IF(Search!$O$6="","",IF($AW243="","",IF($AW243&gt;Search!$O$6,"",1)))</f>
        <v/>
      </c>
      <c r="W243" s="9" t="str">
        <f>IF(Search!$U$4="","",IF($AX243="","",1))</f>
        <v/>
      </c>
      <c r="X243" s="9" t="str">
        <f>IF(Search!$U$5="","",IF(ISNUMBER(SEARCH(Search!$U$5,$AX243))=TRUE,IF(Search!$U$5="N","N",1),""))</f>
        <v/>
      </c>
      <c r="Y243" s="9" t="str">
        <f>IF(Search!$U$6="","",IF($AY243&lt;Search!$U$6,"",1))</f>
        <v/>
      </c>
      <c r="Z243" s="9" t="str">
        <f>IF(Search!$R$4="","",IF(Inventory!$BA243&lt;Search!$R$4,"",1))</f>
        <v/>
      </c>
      <c r="AA243" s="9" t="str">
        <f>IF(Search!$R$5="","",IF($BA243&gt;Search!$R$5,"",1))</f>
        <v/>
      </c>
      <c r="AB243" s="9" t="str">
        <f>IF(Search!$R$6="","",IF($BB243&lt;Search!$R$6,"",1))</f>
        <v/>
      </c>
      <c r="AC243" s="9" t="str">
        <f>IF(Search!$R$7="","",IF($BB243&lt;Search!$R$7,"",1))</f>
        <v/>
      </c>
      <c r="AD243" s="45" t="str">
        <f>IF(COUNTIF($A243:$AC243,"n")&gt;0,"",IF(SUM($A243:$AC243)=COUNTA(Search!$C$4:$C$8,Search!$F$4:$F$8,Search!$I$4:$I$6,Search!$I$8,Search!$L$4:$L$8,Search!$O$4:$O$8,Search!$R$4:$R$7,Search!$U$4:$U$7)-COUNTIF(Search!$C$4:$U$7,"n"),1+LARGE($AD$1:AD242,1),""))</f>
        <v/>
      </c>
      <c r="AE243" s="45" t="str">
        <f t="shared" si="11"/>
        <v/>
      </c>
      <c r="AF243" s="45" t="str">
        <f>IF(AD243="","",COUNTIF($AE$1:$AE242,$AE243)+RANK($AE243,$AE$2:$AE$10540,1))</f>
        <v/>
      </c>
      <c r="AG243" s="45" t="str">
        <f t="shared" si="12"/>
        <v/>
      </c>
      <c r="AH243" s="45" t="str">
        <f>IF($AD243="","",COUNTIF($AG$1:$AG242,$AG243)+RANK($AG243,$AG$1:$AG$10539,0))</f>
        <v/>
      </c>
      <c r="AI243" s="10" t="str">
        <f t="shared" si="13"/>
        <v>1982-83 O-Pee-Chee #325 Bob Manno TOR    /   $</v>
      </c>
      <c r="AJ243" s="11">
        <v>1982</v>
      </c>
      <c r="AK243" s="17">
        <v>83</v>
      </c>
      <c r="AL243" s="12" t="s">
        <v>53</v>
      </c>
      <c r="AM243" s="10">
        <v>325</v>
      </c>
      <c r="AN243" s="12" t="s">
        <v>140</v>
      </c>
      <c r="AO243" s="9" t="s">
        <v>1904</v>
      </c>
      <c r="AP243" s="9"/>
      <c r="AQ243" s="9"/>
      <c r="AR243" s="14" t="s">
        <v>2131</v>
      </c>
      <c r="AS243" s="9"/>
      <c r="AT243" s="9"/>
      <c r="AU243" s="9"/>
      <c r="AV243" s="13"/>
      <c r="AW243" s="13"/>
      <c r="AX243" s="9"/>
      <c r="AY243" s="9"/>
      <c r="AZ243" s="9"/>
      <c r="BA243" s="33"/>
      <c r="BB243" s="33"/>
      <c r="BC243" s="36"/>
      <c r="BD243" s="12" t="s">
        <v>1771</v>
      </c>
    </row>
    <row r="244" spans="1:56" s="12" customFormat="1" x14ac:dyDescent="0.2">
      <c r="A244" s="9" t="str">
        <f>IF(Search!$C$5="","",IF(COUNTA(Inventory!$AP244)=1,1,""))</f>
        <v/>
      </c>
      <c r="B244" s="9" t="str">
        <f>IF(Search!$C$4="","",IF(ISNUMBER(SEARCH(Search!$C$4,$AR244))=TRUE,1,""))</f>
        <v/>
      </c>
      <c r="C244" s="9" t="str">
        <f>IF(Search!$C$6="x",IF(COUNTA($AQ244)=1,1,"N"),IF(COUNTA($AQ244)=1,"N",""))</f>
        <v/>
      </c>
      <c r="D244" s="9" t="str">
        <f>IF(Search!$O$8="","",IF(ISNUMBER(SEARCH(Search!$O$8,$BD244))=TRUE,1,""))</f>
        <v/>
      </c>
      <c r="E244" s="9" t="str">
        <f>IF(Search!$C$7="","",IF(ISNUMBER(SEARCH(Search!$C$7,$AN244))=TRUE,1,""))</f>
        <v/>
      </c>
      <c r="F244" s="9" t="str">
        <f>IF(Search!$C$8="","",IF(ISNUMBER(SEARCH(Search!$C$8,$AO244))=TRUE,1,""))</f>
        <v/>
      </c>
      <c r="G244" s="9" t="str">
        <f>IF(Search!$F$4="","",IF(Inventory!$AJ244&lt;Search!$F$4,"",1))</f>
        <v/>
      </c>
      <c r="H244" s="9" t="str">
        <f>IF(Search!$F$5="","",IF(Inventory!$AJ244&gt;Search!$F$5,"",1))</f>
        <v/>
      </c>
      <c r="I244" s="9" t="str">
        <f>IF(Search!$F$7="","",IF(Search!$F$8="",IF(ISNUMBER(SEARCH(Search!$F$7,$AL244))=TRUE,1,""),""))</f>
        <v/>
      </c>
      <c r="J244" s="9" t="str">
        <f>IF($AL244=Search!$F$8,1,"")</f>
        <v/>
      </c>
      <c r="K244" s="9" t="str">
        <f>IF(Search!$I$4="","",IF(COUNTA($AS244)=1,IF(Search!$I$4="N","N",1),""))</f>
        <v/>
      </c>
      <c r="L244" s="9" t="str">
        <f>IF(Search!$I$5="","",IF($AS244="RC",1,""))</f>
        <v/>
      </c>
      <c r="M244" s="9" t="str">
        <f>IF(Search!$I$6="","",IF($AS244="RCP",1,""))</f>
        <v/>
      </c>
      <c r="N244" s="9" t="str">
        <f>IF(Search!$I$8="","",IF(COUNTA($AT244)=1,IF(Search!$I$8="N","N",1),""))</f>
        <v/>
      </c>
      <c r="O244" s="9" t="str">
        <f>IF(Search!$L$4="","",IF(COUNTA($AU244)=1,IF(Search!$L$4="N","N",1),""))</f>
        <v/>
      </c>
      <c r="P244" s="9" t="str">
        <f>IF(Search!$L$5="","",IF(ISNUMBER(SEARCH("Jersey",$AU244))=TRUE,IF(Search!$L$5="N","N",1),""))</f>
        <v/>
      </c>
      <c r="Q244" s="9" t="str">
        <f>IF(Search!$L$6="","",IF(ISNUMBER(SEARCH("Patch",$AU244))=TRUE,IF(Search!$L$6="N","N",1),""))</f>
        <v/>
      </c>
      <c r="R244" s="9" t="str">
        <f>IF(Search!$L$7="","",IF(ISNUMBER(SEARCH("Shield",$AU244))=TRUE,IF(Search!$L$7="N","N",1),""))</f>
        <v/>
      </c>
      <c r="S244" s="9" t="str">
        <f>IF(Search!$L$8="","",IF(ISNUMBER(SEARCH("Stick",$AU244))=TRUE,IF(Search!$L$8="N","N",1),""))</f>
        <v/>
      </c>
      <c r="T244" s="9" t="str">
        <f>IF(Search!$O$4="","",IF(COUNTA($AW244)=1,IF(Search!$O$4="N","N",1),""))</f>
        <v/>
      </c>
      <c r="U244" s="9" t="str">
        <f>IF(Search!$O$5="","",IF($AW244="","",IF($AW244&lt;Search!$O$5,"",1)))</f>
        <v/>
      </c>
      <c r="V244" s="9" t="str">
        <f>IF(Search!$O$6="","",IF($AW244="","",IF($AW244&gt;Search!$O$6,"",1)))</f>
        <v/>
      </c>
      <c r="W244" s="9" t="str">
        <f>IF(Search!$U$4="","",IF($AX244="","",1))</f>
        <v/>
      </c>
      <c r="X244" s="9" t="str">
        <f>IF(Search!$U$5="","",IF(ISNUMBER(SEARCH(Search!$U$5,$AX244))=TRUE,IF(Search!$U$5="N","N",1),""))</f>
        <v/>
      </c>
      <c r="Y244" s="9" t="str">
        <f>IF(Search!$U$6="","",IF($AY244&lt;Search!$U$6,"",1))</f>
        <v/>
      </c>
      <c r="Z244" s="9" t="str">
        <f>IF(Search!$R$4="","",IF(Inventory!$BA244&lt;Search!$R$4,"",1))</f>
        <v/>
      </c>
      <c r="AA244" s="9" t="str">
        <f>IF(Search!$R$5="","",IF($BA244&gt;Search!$R$5,"",1))</f>
        <v/>
      </c>
      <c r="AB244" s="9" t="str">
        <f>IF(Search!$R$6="","",IF($BB244&lt;Search!$R$6,"",1))</f>
        <v/>
      </c>
      <c r="AC244" s="9" t="str">
        <f>IF(Search!$R$7="","",IF($BB244&lt;Search!$R$7,"",1))</f>
        <v/>
      </c>
      <c r="AD244" s="45" t="str">
        <f>IF(COUNTIF($A244:$AC244,"n")&gt;0,"",IF(SUM($A244:$AC244)=COUNTA(Search!$C$4:$C$8,Search!$F$4:$F$8,Search!$I$4:$I$6,Search!$I$8,Search!$L$4:$L$8,Search!$O$4:$O$8,Search!$R$4:$R$7,Search!$U$4:$U$7)-COUNTIF(Search!$C$4:$U$7,"n"),1+LARGE($AD$1:AD243,1),""))</f>
        <v/>
      </c>
      <c r="AE244" s="45" t="str">
        <f t="shared" si="11"/>
        <v/>
      </c>
      <c r="AF244" s="45" t="str">
        <f>IF(AD244="","",COUNTIF($AE$1:$AE243,$AE244)+RANK($AE244,$AE$2:$AE$10540,1))</f>
        <v/>
      </c>
      <c r="AG244" s="45" t="str">
        <f t="shared" si="12"/>
        <v/>
      </c>
      <c r="AH244" s="45" t="str">
        <f>IF($AD244="","",COUNTIF($AG$1:$AG243,$AG244)+RANK($AG244,$AG$1:$AG$10539,0))</f>
        <v/>
      </c>
      <c r="AI244" s="10" t="str">
        <f t="shared" si="13"/>
        <v>1982-83 O-Pee-Chee #326 Dan Maloney TOR    /   $</v>
      </c>
      <c r="AJ244" s="11">
        <v>1982</v>
      </c>
      <c r="AK244" s="17">
        <v>83</v>
      </c>
      <c r="AL244" s="12" t="s">
        <v>53</v>
      </c>
      <c r="AM244" s="10">
        <v>326</v>
      </c>
      <c r="AN244" s="12" t="s">
        <v>111</v>
      </c>
      <c r="AO244" s="9" t="s">
        <v>1904</v>
      </c>
      <c r="AP244" s="9"/>
      <c r="AQ244" s="9"/>
      <c r="AR244" s="14" t="s">
        <v>2131</v>
      </c>
      <c r="AS244" s="9"/>
      <c r="AT244" s="9"/>
      <c r="AU244" s="9"/>
      <c r="AV244" s="13"/>
      <c r="AW244" s="13"/>
      <c r="AX244" s="9"/>
      <c r="AY244" s="9"/>
      <c r="AZ244" s="9"/>
      <c r="BA244" s="33"/>
      <c r="BB244" s="33"/>
      <c r="BC244" s="36"/>
      <c r="BD244" s="12" t="s">
        <v>1771</v>
      </c>
    </row>
    <row r="245" spans="1:56" s="12" customFormat="1" x14ac:dyDescent="0.2">
      <c r="A245" s="9" t="str">
        <f>IF(Search!$C$5="","",IF(COUNTA(Inventory!$AP245)=1,1,""))</f>
        <v/>
      </c>
      <c r="B245" s="9" t="str">
        <f>IF(Search!$C$4="","",IF(ISNUMBER(SEARCH(Search!$C$4,$AR245))=TRUE,1,""))</f>
        <v/>
      </c>
      <c r="C245" s="9" t="str">
        <f>IF(Search!$C$6="x",IF(COUNTA($AQ245)=1,1,"N"),IF(COUNTA($AQ245)=1,"N",""))</f>
        <v/>
      </c>
      <c r="D245" s="9" t="str">
        <f>IF(Search!$O$8="","",IF(ISNUMBER(SEARCH(Search!$O$8,$BD245))=TRUE,1,""))</f>
        <v/>
      </c>
      <c r="E245" s="9" t="str">
        <f>IF(Search!$C$7="","",IF(ISNUMBER(SEARCH(Search!$C$7,$AN245))=TRUE,1,""))</f>
        <v/>
      </c>
      <c r="F245" s="9" t="str">
        <f>IF(Search!$C$8="","",IF(ISNUMBER(SEARCH(Search!$C$8,$AO245))=TRUE,1,""))</f>
        <v/>
      </c>
      <c r="G245" s="9" t="str">
        <f>IF(Search!$F$4="","",IF(Inventory!$AJ245&lt;Search!$F$4,"",1))</f>
        <v/>
      </c>
      <c r="H245" s="9" t="str">
        <f>IF(Search!$F$5="","",IF(Inventory!$AJ245&gt;Search!$F$5,"",1))</f>
        <v/>
      </c>
      <c r="I245" s="9" t="str">
        <f>IF(Search!$F$7="","",IF(Search!$F$8="",IF(ISNUMBER(SEARCH(Search!$F$7,$AL245))=TRUE,1,""),""))</f>
        <v/>
      </c>
      <c r="J245" s="9" t="str">
        <f>IF($AL245=Search!$F$8,1,"")</f>
        <v/>
      </c>
      <c r="K245" s="9" t="str">
        <f>IF(Search!$I$4="","",IF(COUNTA($AS245)=1,IF(Search!$I$4="N","N",1),""))</f>
        <v/>
      </c>
      <c r="L245" s="9" t="str">
        <f>IF(Search!$I$5="","",IF($AS245="RC",1,""))</f>
        <v/>
      </c>
      <c r="M245" s="9" t="str">
        <f>IF(Search!$I$6="","",IF($AS245="RCP",1,""))</f>
        <v/>
      </c>
      <c r="N245" s="9" t="str">
        <f>IF(Search!$I$8="","",IF(COUNTA($AT245)=1,IF(Search!$I$8="N","N",1),""))</f>
        <v/>
      </c>
      <c r="O245" s="9" t="str">
        <f>IF(Search!$L$4="","",IF(COUNTA($AU245)=1,IF(Search!$L$4="N","N",1),""))</f>
        <v/>
      </c>
      <c r="P245" s="9" t="str">
        <f>IF(Search!$L$5="","",IF(ISNUMBER(SEARCH("Jersey",$AU245))=TRUE,IF(Search!$L$5="N","N",1),""))</f>
        <v/>
      </c>
      <c r="Q245" s="9" t="str">
        <f>IF(Search!$L$6="","",IF(ISNUMBER(SEARCH("Patch",$AU245))=TRUE,IF(Search!$L$6="N","N",1),""))</f>
        <v/>
      </c>
      <c r="R245" s="9" t="str">
        <f>IF(Search!$L$7="","",IF(ISNUMBER(SEARCH("Shield",$AU245))=TRUE,IF(Search!$L$7="N","N",1),""))</f>
        <v/>
      </c>
      <c r="S245" s="9" t="str">
        <f>IF(Search!$L$8="","",IF(ISNUMBER(SEARCH("Stick",$AU245))=TRUE,IF(Search!$L$8="N","N",1),""))</f>
        <v/>
      </c>
      <c r="T245" s="9" t="str">
        <f>IF(Search!$O$4="","",IF(COUNTA($AW245)=1,IF(Search!$O$4="N","N",1),""))</f>
        <v/>
      </c>
      <c r="U245" s="9" t="str">
        <f>IF(Search!$O$5="","",IF($AW245="","",IF($AW245&lt;Search!$O$5,"",1)))</f>
        <v/>
      </c>
      <c r="V245" s="9" t="str">
        <f>IF(Search!$O$6="","",IF($AW245="","",IF($AW245&gt;Search!$O$6,"",1)))</f>
        <v/>
      </c>
      <c r="W245" s="9" t="str">
        <f>IF(Search!$U$4="","",IF($AX245="","",1))</f>
        <v/>
      </c>
      <c r="X245" s="9" t="str">
        <f>IF(Search!$U$5="","",IF(ISNUMBER(SEARCH(Search!$U$5,$AX245))=TRUE,IF(Search!$U$5="N","N",1),""))</f>
        <v/>
      </c>
      <c r="Y245" s="9" t="str">
        <f>IF(Search!$U$6="","",IF($AY245&lt;Search!$U$6,"",1))</f>
        <v/>
      </c>
      <c r="Z245" s="9" t="str">
        <f>IF(Search!$R$4="","",IF(Inventory!$BA245&lt;Search!$R$4,"",1))</f>
        <v/>
      </c>
      <c r="AA245" s="9" t="str">
        <f>IF(Search!$R$5="","",IF($BA245&gt;Search!$R$5,"",1))</f>
        <v/>
      </c>
      <c r="AB245" s="9" t="str">
        <f>IF(Search!$R$6="","",IF($BB245&lt;Search!$R$6,"",1))</f>
        <v/>
      </c>
      <c r="AC245" s="9" t="str">
        <f>IF(Search!$R$7="","",IF($BB245&lt;Search!$R$7,"",1))</f>
        <v/>
      </c>
      <c r="AD245" s="45" t="str">
        <f>IF(COUNTIF($A245:$AC245,"n")&gt;0,"",IF(SUM($A245:$AC245)=COUNTA(Search!$C$4:$C$8,Search!$F$4:$F$8,Search!$I$4:$I$6,Search!$I$8,Search!$L$4:$L$8,Search!$O$4:$O$8,Search!$R$4:$R$7,Search!$U$4:$U$7)-COUNTIF(Search!$C$4:$U$7,"n"),1+LARGE($AD$1:AD244,1),""))</f>
        <v/>
      </c>
      <c r="AE245" s="45" t="str">
        <f t="shared" si="11"/>
        <v/>
      </c>
      <c r="AF245" s="45" t="str">
        <f>IF(AD245="","",COUNTIF($AE$1:$AE244,$AE245)+RANK($AE245,$AE$2:$AE$10540,1))</f>
        <v/>
      </c>
      <c r="AG245" s="45" t="str">
        <f t="shared" si="12"/>
        <v/>
      </c>
      <c r="AH245" s="45" t="str">
        <f>IF($AD245="","",COUNTIF($AG$1:$AG244,$AG245)+RANK($AG245,$AG$1:$AG$10539,0))</f>
        <v/>
      </c>
      <c r="AI245" s="10" t="str">
        <f t="shared" si="13"/>
        <v>1982-83 O-Pee-Chee #327 Bob McGill TOR    /   $</v>
      </c>
      <c r="AJ245" s="11">
        <v>1982</v>
      </c>
      <c r="AK245" s="17">
        <v>83</v>
      </c>
      <c r="AL245" s="12" t="s">
        <v>53</v>
      </c>
      <c r="AM245" s="10">
        <v>327</v>
      </c>
      <c r="AN245" s="12" t="s">
        <v>146</v>
      </c>
      <c r="AO245" s="9" t="s">
        <v>1904</v>
      </c>
      <c r="AP245" s="9"/>
      <c r="AQ245" s="9"/>
      <c r="AR245" s="14" t="s">
        <v>2131</v>
      </c>
      <c r="AS245" s="9"/>
      <c r="AT245" s="9"/>
      <c r="AU245" s="9"/>
      <c r="AV245" s="13"/>
      <c r="AW245" s="13"/>
      <c r="AX245" s="9"/>
      <c r="AY245" s="9"/>
      <c r="AZ245" s="9"/>
      <c r="BA245" s="33"/>
      <c r="BB245" s="33"/>
      <c r="BC245" s="36"/>
      <c r="BD245" s="12" t="s">
        <v>1771</v>
      </c>
    </row>
    <row r="246" spans="1:56" s="12" customFormat="1" x14ac:dyDescent="0.2">
      <c r="A246" s="9" t="str">
        <f>IF(Search!$C$5="","",IF(COUNTA(Inventory!$AP246)=1,1,""))</f>
        <v/>
      </c>
      <c r="B246" s="9" t="str">
        <f>IF(Search!$C$4="","",IF(ISNUMBER(SEARCH(Search!$C$4,$AR246))=TRUE,1,""))</f>
        <v/>
      </c>
      <c r="C246" s="9" t="str">
        <f>IF(Search!$C$6="x",IF(COUNTA($AQ246)=1,1,"N"),IF(COUNTA($AQ246)=1,"N",""))</f>
        <v/>
      </c>
      <c r="D246" s="9" t="str">
        <f>IF(Search!$O$8="","",IF(ISNUMBER(SEARCH(Search!$O$8,$BD246))=TRUE,1,""))</f>
        <v/>
      </c>
      <c r="E246" s="9" t="str">
        <f>IF(Search!$C$7="","",IF(ISNUMBER(SEARCH(Search!$C$7,$AN246))=TRUE,1,""))</f>
        <v/>
      </c>
      <c r="F246" s="9" t="str">
        <f>IF(Search!$C$8="","",IF(ISNUMBER(SEARCH(Search!$C$8,$AO246))=TRUE,1,""))</f>
        <v/>
      </c>
      <c r="G246" s="9" t="str">
        <f>IF(Search!$F$4="","",IF(Inventory!$AJ246&lt;Search!$F$4,"",1))</f>
        <v/>
      </c>
      <c r="H246" s="9" t="str">
        <f>IF(Search!$F$5="","",IF(Inventory!$AJ246&gt;Search!$F$5,"",1))</f>
        <v/>
      </c>
      <c r="I246" s="9" t="str">
        <f>IF(Search!$F$7="","",IF(Search!$F$8="",IF(ISNUMBER(SEARCH(Search!$F$7,$AL246))=TRUE,1,""),""))</f>
        <v/>
      </c>
      <c r="J246" s="9" t="str">
        <f>IF($AL246=Search!$F$8,1,"")</f>
        <v/>
      </c>
      <c r="K246" s="9" t="str">
        <f>IF(Search!$I$4="","",IF(COUNTA($AS246)=1,IF(Search!$I$4="N","N",1),""))</f>
        <v/>
      </c>
      <c r="L246" s="9" t="str">
        <f>IF(Search!$I$5="","",IF($AS246="RC",1,""))</f>
        <v/>
      </c>
      <c r="M246" s="9" t="str">
        <f>IF(Search!$I$6="","",IF($AS246="RCP",1,""))</f>
        <v/>
      </c>
      <c r="N246" s="9" t="str">
        <f>IF(Search!$I$8="","",IF(COUNTA($AT246)=1,IF(Search!$I$8="N","N",1),""))</f>
        <v/>
      </c>
      <c r="O246" s="9" t="str">
        <f>IF(Search!$L$4="","",IF(COUNTA($AU246)=1,IF(Search!$L$4="N","N",1),""))</f>
        <v/>
      </c>
      <c r="P246" s="9" t="str">
        <f>IF(Search!$L$5="","",IF(ISNUMBER(SEARCH("Jersey",$AU246))=TRUE,IF(Search!$L$5="N","N",1),""))</f>
        <v/>
      </c>
      <c r="Q246" s="9" t="str">
        <f>IF(Search!$L$6="","",IF(ISNUMBER(SEARCH("Patch",$AU246))=TRUE,IF(Search!$L$6="N","N",1),""))</f>
        <v/>
      </c>
      <c r="R246" s="9" t="str">
        <f>IF(Search!$L$7="","",IF(ISNUMBER(SEARCH("Shield",$AU246))=TRUE,IF(Search!$L$7="N","N",1),""))</f>
        <v/>
      </c>
      <c r="S246" s="9" t="str">
        <f>IF(Search!$L$8="","",IF(ISNUMBER(SEARCH("Stick",$AU246))=TRUE,IF(Search!$L$8="N","N",1),""))</f>
        <v/>
      </c>
      <c r="T246" s="9" t="str">
        <f>IF(Search!$O$4="","",IF(COUNTA($AW246)=1,IF(Search!$O$4="N","N",1),""))</f>
        <v/>
      </c>
      <c r="U246" s="9" t="str">
        <f>IF(Search!$O$5="","",IF($AW246="","",IF($AW246&lt;Search!$O$5,"",1)))</f>
        <v/>
      </c>
      <c r="V246" s="9" t="str">
        <f>IF(Search!$O$6="","",IF($AW246="","",IF($AW246&gt;Search!$O$6,"",1)))</f>
        <v/>
      </c>
      <c r="W246" s="9" t="str">
        <f>IF(Search!$U$4="","",IF($AX246="","",1))</f>
        <v/>
      </c>
      <c r="X246" s="9" t="str">
        <f>IF(Search!$U$5="","",IF(ISNUMBER(SEARCH(Search!$U$5,$AX246))=TRUE,IF(Search!$U$5="N","N",1),""))</f>
        <v/>
      </c>
      <c r="Y246" s="9" t="str">
        <f>IF(Search!$U$6="","",IF($AY246&lt;Search!$U$6,"",1))</f>
        <v/>
      </c>
      <c r="Z246" s="9" t="str">
        <f>IF(Search!$R$4="","",IF(Inventory!$BA246&lt;Search!$R$4,"",1))</f>
        <v/>
      </c>
      <c r="AA246" s="9" t="str">
        <f>IF(Search!$R$5="","",IF($BA246&gt;Search!$R$5,"",1))</f>
        <v/>
      </c>
      <c r="AB246" s="9" t="str">
        <f>IF(Search!$R$6="","",IF($BB246&lt;Search!$R$6,"",1))</f>
        <v/>
      </c>
      <c r="AC246" s="9" t="str">
        <f>IF(Search!$R$7="","",IF($BB246&lt;Search!$R$7,"",1))</f>
        <v/>
      </c>
      <c r="AD246" s="45" t="str">
        <f>IF(COUNTIF($A246:$AC246,"n")&gt;0,"",IF(SUM($A246:$AC246)=COUNTA(Search!$C$4:$C$8,Search!$F$4:$F$8,Search!$I$4:$I$6,Search!$I$8,Search!$L$4:$L$8,Search!$O$4:$O$8,Search!$R$4:$R$7,Search!$U$4:$U$7)-COUNTIF(Search!$C$4:$U$7,"n"),1+LARGE($AD$1:AD245,1),""))</f>
        <v/>
      </c>
      <c r="AE246" s="45" t="str">
        <f t="shared" si="11"/>
        <v/>
      </c>
      <c r="AF246" s="45" t="str">
        <f>IF(AD246="","",COUNTIF($AE$1:$AE245,$AE246)+RANK($AE246,$AE$2:$AE$10540,1))</f>
        <v/>
      </c>
      <c r="AG246" s="45" t="str">
        <f t="shared" si="12"/>
        <v/>
      </c>
      <c r="AH246" s="45" t="str">
        <f>IF($AD246="","",COUNTIF($AG$1:$AG245,$AG246)+RANK($AG246,$AG$1:$AG$10539,0))</f>
        <v/>
      </c>
      <c r="AI246" s="10" t="str">
        <f t="shared" si="13"/>
        <v>1982-83 O-Pee-Chee #328 Barry Melrose TOR    /   $</v>
      </c>
      <c r="AJ246" s="11">
        <v>1982</v>
      </c>
      <c r="AK246" s="17">
        <v>83</v>
      </c>
      <c r="AL246" s="12" t="s">
        <v>53</v>
      </c>
      <c r="AM246" s="10">
        <v>328</v>
      </c>
      <c r="AN246" s="12" t="s">
        <v>147</v>
      </c>
      <c r="AO246" s="9" t="s">
        <v>1904</v>
      </c>
      <c r="AP246" s="9"/>
      <c r="AQ246" s="9"/>
      <c r="AR246" s="14" t="s">
        <v>2131</v>
      </c>
      <c r="AS246" s="9"/>
      <c r="AT246" s="9"/>
      <c r="AU246" s="9"/>
      <c r="AV246" s="13"/>
      <c r="AW246" s="13"/>
      <c r="AX246" s="9"/>
      <c r="AY246" s="9"/>
      <c r="AZ246" s="9"/>
      <c r="BA246" s="33"/>
      <c r="BB246" s="33"/>
      <c r="BC246" s="36"/>
      <c r="BD246" s="12" t="s">
        <v>1771</v>
      </c>
    </row>
    <row r="247" spans="1:56" s="12" customFormat="1" x14ac:dyDescent="0.2">
      <c r="A247" s="9" t="str">
        <f>IF(Search!$C$5="","",IF(COUNTA(Inventory!$AP247)=1,1,""))</f>
        <v/>
      </c>
      <c r="B247" s="9" t="str">
        <f>IF(Search!$C$4="","",IF(ISNUMBER(SEARCH(Search!$C$4,$AR247))=TRUE,1,""))</f>
        <v/>
      </c>
      <c r="C247" s="9" t="str">
        <f>IF(Search!$C$6="x",IF(COUNTA($AQ247)=1,1,"N"),IF(COUNTA($AQ247)=1,"N",""))</f>
        <v/>
      </c>
      <c r="D247" s="9" t="str">
        <f>IF(Search!$O$8="","",IF(ISNUMBER(SEARCH(Search!$O$8,$BD247))=TRUE,1,""))</f>
        <v/>
      </c>
      <c r="E247" s="9" t="str">
        <f>IF(Search!$C$7="","",IF(ISNUMBER(SEARCH(Search!$C$7,$AN247))=TRUE,1,""))</f>
        <v/>
      </c>
      <c r="F247" s="9" t="str">
        <f>IF(Search!$C$8="","",IF(ISNUMBER(SEARCH(Search!$C$8,$AO247))=TRUE,1,""))</f>
        <v/>
      </c>
      <c r="G247" s="9" t="str">
        <f>IF(Search!$F$4="","",IF(Inventory!$AJ247&lt;Search!$F$4,"",1))</f>
        <v/>
      </c>
      <c r="H247" s="9" t="str">
        <f>IF(Search!$F$5="","",IF(Inventory!$AJ247&gt;Search!$F$5,"",1))</f>
        <v/>
      </c>
      <c r="I247" s="9" t="str">
        <f>IF(Search!$F$7="","",IF(Search!$F$8="",IF(ISNUMBER(SEARCH(Search!$F$7,$AL247))=TRUE,1,""),""))</f>
        <v/>
      </c>
      <c r="J247" s="9" t="str">
        <f>IF($AL247=Search!$F$8,1,"")</f>
        <v/>
      </c>
      <c r="K247" s="9" t="str">
        <f>IF(Search!$I$4="","",IF(COUNTA($AS247)=1,IF(Search!$I$4="N","N",1),""))</f>
        <v/>
      </c>
      <c r="L247" s="9" t="str">
        <f>IF(Search!$I$5="","",IF($AS247="RC",1,""))</f>
        <v/>
      </c>
      <c r="M247" s="9" t="str">
        <f>IF(Search!$I$6="","",IF($AS247="RCP",1,""))</f>
        <v/>
      </c>
      <c r="N247" s="9" t="str">
        <f>IF(Search!$I$8="","",IF(COUNTA($AT247)=1,IF(Search!$I$8="N","N",1),""))</f>
        <v/>
      </c>
      <c r="O247" s="9" t="str">
        <f>IF(Search!$L$4="","",IF(COUNTA($AU247)=1,IF(Search!$L$4="N","N",1),""))</f>
        <v/>
      </c>
      <c r="P247" s="9" t="str">
        <f>IF(Search!$L$5="","",IF(ISNUMBER(SEARCH("Jersey",$AU247))=TRUE,IF(Search!$L$5="N","N",1),""))</f>
        <v/>
      </c>
      <c r="Q247" s="9" t="str">
        <f>IF(Search!$L$6="","",IF(ISNUMBER(SEARCH("Patch",$AU247))=TRUE,IF(Search!$L$6="N","N",1),""))</f>
        <v/>
      </c>
      <c r="R247" s="9" t="str">
        <f>IF(Search!$L$7="","",IF(ISNUMBER(SEARCH("Shield",$AU247))=TRUE,IF(Search!$L$7="N","N",1),""))</f>
        <v/>
      </c>
      <c r="S247" s="9" t="str">
        <f>IF(Search!$L$8="","",IF(ISNUMBER(SEARCH("Stick",$AU247))=TRUE,IF(Search!$L$8="N","N",1),""))</f>
        <v/>
      </c>
      <c r="T247" s="9" t="str">
        <f>IF(Search!$O$4="","",IF(COUNTA($AW247)=1,IF(Search!$O$4="N","N",1),""))</f>
        <v/>
      </c>
      <c r="U247" s="9" t="str">
        <f>IF(Search!$O$5="","",IF($AW247="","",IF($AW247&lt;Search!$O$5,"",1)))</f>
        <v/>
      </c>
      <c r="V247" s="9" t="str">
        <f>IF(Search!$O$6="","",IF($AW247="","",IF($AW247&gt;Search!$O$6,"",1)))</f>
        <v/>
      </c>
      <c r="W247" s="9" t="str">
        <f>IF(Search!$U$4="","",IF($AX247="","",1))</f>
        <v/>
      </c>
      <c r="X247" s="9" t="str">
        <f>IF(Search!$U$5="","",IF(ISNUMBER(SEARCH(Search!$U$5,$AX247))=TRUE,IF(Search!$U$5="N","N",1),""))</f>
        <v/>
      </c>
      <c r="Y247" s="9" t="str">
        <f>IF(Search!$U$6="","",IF($AY247&lt;Search!$U$6,"",1))</f>
        <v/>
      </c>
      <c r="Z247" s="9" t="str">
        <f>IF(Search!$R$4="","",IF(Inventory!$BA247&lt;Search!$R$4,"",1))</f>
        <v/>
      </c>
      <c r="AA247" s="9" t="str">
        <f>IF(Search!$R$5="","",IF($BA247&gt;Search!$R$5,"",1))</f>
        <v/>
      </c>
      <c r="AB247" s="9" t="str">
        <f>IF(Search!$R$6="","",IF($BB247&lt;Search!$R$6,"",1))</f>
        <v/>
      </c>
      <c r="AC247" s="9" t="str">
        <f>IF(Search!$R$7="","",IF($BB247&lt;Search!$R$7,"",1))</f>
        <v/>
      </c>
      <c r="AD247" s="45" t="str">
        <f>IF(COUNTIF($A247:$AC247,"n")&gt;0,"",IF(SUM($A247:$AC247)=COUNTA(Search!$C$4:$C$8,Search!$F$4:$F$8,Search!$I$4:$I$6,Search!$I$8,Search!$L$4:$L$8,Search!$O$4:$O$8,Search!$R$4:$R$7,Search!$U$4:$U$7)-COUNTIF(Search!$C$4:$U$7,"n"),1+LARGE($AD$1:AD246,1),""))</f>
        <v/>
      </c>
      <c r="AE247" s="45" t="str">
        <f t="shared" si="11"/>
        <v/>
      </c>
      <c r="AF247" s="45" t="str">
        <f>IF(AD247="","",COUNTIF($AE$1:$AE246,$AE247)+RANK($AE247,$AE$2:$AE$10540,1))</f>
        <v/>
      </c>
      <c r="AG247" s="45" t="str">
        <f t="shared" si="12"/>
        <v/>
      </c>
      <c r="AH247" s="45" t="str">
        <f>IF($AD247="","",COUNTIF($AG$1:$AG246,$AG247)+RANK($AG247,$AG$1:$AG$10539,0))</f>
        <v/>
      </c>
      <c r="AI247" s="10" t="str">
        <f t="shared" si="13"/>
        <v>1982-83 O-Pee-Chee #329 Terry Martin TOR    /   $</v>
      </c>
      <c r="AJ247" s="11">
        <v>1982</v>
      </c>
      <c r="AK247" s="17">
        <v>83</v>
      </c>
      <c r="AL247" s="12" t="s">
        <v>53</v>
      </c>
      <c r="AM247" s="10">
        <v>329</v>
      </c>
      <c r="AN247" s="12" t="s">
        <v>135</v>
      </c>
      <c r="AO247" s="9" t="s">
        <v>1904</v>
      </c>
      <c r="AP247" s="9"/>
      <c r="AQ247" s="9"/>
      <c r="AR247" s="14" t="s">
        <v>2131</v>
      </c>
      <c r="AS247" s="9"/>
      <c r="AT247" s="9"/>
      <c r="AU247" s="9"/>
      <c r="AV247" s="13"/>
      <c r="AW247" s="13"/>
      <c r="AX247" s="9"/>
      <c r="AY247" s="9"/>
      <c r="AZ247" s="9"/>
      <c r="BA247" s="33"/>
      <c r="BB247" s="33"/>
      <c r="BC247" s="36"/>
      <c r="BD247" s="12" t="s">
        <v>1771</v>
      </c>
    </row>
    <row r="248" spans="1:56" s="12" customFormat="1" x14ac:dyDescent="0.2">
      <c r="A248" s="9" t="str">
        <f>IF(Search!$C$5="","",IF(COUNTA(Inventory!$AP248)=1,1,""))</f>
        <v/>
      </c>
      <c r="B248" s="9" t="str">
        <f>IF(Search!$C$4="","",IF(ISNUMBER(SEARCH(Search!$C$4,$AR248))=TRUE,1,""))</f>
        <v/>
      </c>
      <c r="C248" s="9" t="str">
        <f>IF(Search!$C$6="x",IF(COUNTA($AQ248)=1,1,"N"),IF(COUNTA($AQ248)=1,"N",""))</f>
        <v/>
      </c>
      <c r="D248" s="9" t="str">
        <f>IF(Search!$O$8="","",IF(ISNUMBER(SEARCH(Search!$O$8,$BD248))=TRUE,1,""))</f>
        <v/>
      </c>
      <c r="E248" s="9" t="str">
        <f>IF(Search!$C$7="","",IF(ISNUMBER(SEARCH(Search!$C$7,$AN248))=TRUE,1,""))</f>
        <v/>
      </c>
      <c r="F248" s="9" t="str">
        <f>IF(Search!$C$8="","",IF(ISNUMBER(SEARCH(Search!$C$8,$AO248))=TRUE,1,""))</f>
        <v/>
      </c>
      <c r="G248" s="9" t="str">
        <f>IF(Search!$F$4="","",IF(Inventory!$AJ248&lt;Search!$F$4,"",1))</f>
        <v/>
      </c>
      <c r="H248" s="9" t="str">
        <f>IF(Search!$F$5="","",IF(Inventory!$AJ248&gt;Search!$F$5,"",1))</f>
        <v/>
      </c>
      <c r="I248" s="9" t="str">
        <f>IF(Search!$F$7="","",IF(Search!$F$8="",IF(ISNUMBER(SEARCH(Search!$F$7,$AL248))=TRUE,1,""),""))</f>
        <v/>
      </c>
      <c r="J248" s="9" t="str">
        <f>IF($AL248=Search!$F$8,1,"")</f>
        <v/>
      </c>
      <c r="K248" s="9" t="str">
        <f>IF(Search!$I$4="","",IF(COUNTA($AS248)=1,IF(Search!$I$4="N","N",1),""))</f>
        <v/>
      </c>
      <c r="L248" s="9" t="str">
        <f>IF(Search!$I$5="","",IF($AS248="RC",1,""))</f>
        <v/>
      </c>
      <c r="M248" s="9" t="str">
        <f>IF(Search!$I$6="","",IF($AS248="RCP",1,""))</f>
        <v/>
      </c>
      <c r="N248" s="9" t="str">
        <f>IF(Search!$I$8="","",IF(COUNTA($AT248)=1,IF(Search!$I$8="N","N",1),""))</f>
        <v/>
      </c>
      <c r="O248" s="9" t="str">
        <f>IF(Search!$L$4="","",IF(COUNTA($AU248)=1,IF(Search!$L$4="N","N",1),""))</f>
        <v/>
      </c>
      <c r="P248" s="9" t="str">
        <f>IF(Search!$L$5="","",IF(ISNUMBER(SEARCH("Jersey",$AU248))=TRUE,IF(Search!$L$5="N","N",1),""))</f>
        <v/>
      </c>
      <c r="Q248" s="9" t="str">
        <f>IF(Search!$L$6="","",IF(ISNUMBER(SEARCH("Patch",$AU248))=TRUE,IF(Search!$L$6="N","N",1),""))</f>
        <v/>
      </c>
      <c r="R248" s="9" t="str">
        <f>IF(Search!$L$7="","",IF(ISNUMBER(SEARCH("Shield",$AU248))=TRUE,IF(Search!$L$7="N","N",1),""))</f>
        <v/>
      </c>
      <c r="S248" s="9" t="str">
        <f>IF(Search!$L$8="","",IF(ISNUMBER(SEARCH("Stick",$AU248))=TRUE,IF(Search!$L$8="N","N",1),""))</f>
        <v/>
      </c>
      <c r="T248" s="9" t="str">
        <f>IF(Search!$O$4="","",IF(COUNTA($AW248)=1,IF(Search!$O$4="N","N",1),""))</f>
        <v/>
      </c>
      <c r="U248" s="9" t="str">
        <f>IF(Search!$O$5="","",IF($AW248="","",IF($AW248&lt;Search!$O$5,"",1)))</f>
        <v/>
      </c>
      <c r="V248" s="9" t="str">
        <f>IF(Search!$O$6="","",IF($AW248="","",IF($AW248&gt;Search!$O$6,"",1)))</f>
        <v/>
      </c>
      <c r="W248" s="9" t="str">
        <f>IF(Search!$U$4="","",IF($AX248="","",1))</f>
        <v/>
      </c>
      <c r="X248" s="9" t="str">
        <f>IF(Search!$U$5="","",IF(ISNUMBER(SEARCH(Search!$U$5,$AX248))=TRUE,IF(Search!$U$5="N","N",1),""))</f>
        <v/>
      </c>
      <c r="Y248" s="9" t="str">
        <f>IF(Search!$U$6="","",IF($AY248&lt;Search!$U$6,"",1))</f>
        <v/>
      </c>
      <c r="Z248" s="9" t="str">
        <f>IF(Search!$R$4="","",IF(Inventory!$BA248&lt;Search!$R$4,"",1))</f>
        <v/>
      </c>
      <c r="AA248" s="9" t="str">
        <f>IF(Search!$R$5="","",IF($BA248&gt;Search!$R$5,"",1))</f>
        <v/>
      </c>
      <c r="AB248" s="9" t="str">
        <f>IF(Search!$R$6="","",IF($BB248&lt;Search!$R$6,"",1))</f>
        <v/>
      </c>
      <c r="AC248" s="9" t="str">
        <f>IF(Search!$R$7="","",IF($BB248&lt;Search!$R$7,"",1))</f>
        <v/>
      </c>
      <c r="AD248" s="45" t="str">
        <f>IF(COUNTIF($A248:$AC248,"n")&gt;0,"",IF(SUM($A248:$AC248)=COUNTA(Search!$C$4:$C$8,Search!$F$4:$F$8,Search!$I$4:$I$6,Search!$I$8,Search!$L$4:$L$8,Search!$O$4:$O$8,Search!$R$4:$R$7,Search!$U$4:$U$7)-COUNTIF(Search!$C$4:$U$7,"n"),1+LARGE($AD$1:AD247,1),""))</f>
        <v/>
      </c>
      <c r="AE248" s="45" t="str">
        <f t="shared" si="11"/>
        <v/>
      </c>
      <c r="AF248" s="45" t="str">
        <f>IF(AD248="","",COUNTIF($AE$1:$AE247,$AE248)+RANK($AE248,$AE$2:$AE$10540,1))</f>
        <v/>
      </c>
      <c r="AG248" s="45" t="str">
        <f t="shared" si="12"/>
        <v/>
      </c>
      <c r="AH248" s="45" t="str">
        <f>IF($AD248="","",COUNTIF($AG$1:$AG247,$AG248)+RANK($AG248,$AG$1:$AG$10539,0))</f>
        <v/>
      </c>
      <c r="AI248" s="10" t="str">
        <f t="shared" si="13"/>
        <v>1982-83 O-Pee-Chee #330 Rene Robert TOR    /   $</v>
      </c>
      <c r="AJ248" s="11">
        <v>1982</v>
      </c>
      <c r="AK248" s="17">
        <v>83</v>
      </c>
      <c r="AL248" s="12" t="s">
        <v>53</v>
      </c>
      <c r="AM248" s="10">
        <v>330</v>
      </c>
      <c r="AN248" s="12" t="s">
        <v>136</v>
      </c>
      <c r="AO248" s="9" t="s">
        <v>1904</v>
      </c>
      <c r="AP248" s="9"/>
      <c r="AQ248" s="9"/>
      <c r="AR248" s="14" t="s">
        <v>2131</v>
      </c>
      <c r="AS248" s="9"/>
      <c r="AT248" s="9"/>
      <c r="AU248" s="9"/>
      <c r="AV248" s="13"/>
      <c r="AW248" s="13"/>
      <c r="AX248" s="9"/>
      <c r="AY248" s="9"/>
      <c r="AZ248" s="9"/>
      <c r="BA248" s="33"/>
      <c r="BB248" s="33"/>
      <c r="BC248" s="36"/>
      <c r="BD248" s="12" t="s">
        <v>1771</v>
      </c>
    </row>
    <row r="249" spans="1:56" s="12" customFormat="1" x14ac:dyDescent="0.2">
      <c r="A249" s="9" t="str">
        <f>IF(Search!$C$5="","",IF(COUNTA(Inventory!$AP249)=1,1,""))</f>
        <v/>
      </c>
      <c r="B249" s="9" t="str">
        <f>IF(Search!$C$4="","",IF(ISNUMBER(SEARCH(Search!$C$4,$AR249))=TRUE,1,""))</f>
        <v/>
      </c>
      <c r="C249" s="9" t="str">
        <f>IF(Search!$C$6="x",IF(COUNTA($AQ249)=1,1,"N"),IF(COUNTA($AQ249)=1,"N",""))</f>
        <v/>
      </c>
      <c r="D249" s="9" t="str">
        <f>IF(Search!$O$8="","",IF(ISNUMBER(SEARCH(Search!$O$8,$BD249))=TRUE,1,""))</f>
        <v/>
      </c>
      <c r="E249" s="9" t="str">
        <f>IF(Search!$C$7="","",IF(ISNUMBER(SEARCH(Search!$C$7,$AN249))=TRUE,1,""))</f>
        <v/>
      </c>
      <c r="F249" s="9" t="str">
        <f>IF(Search!$C$8="","",IF(ISNUMBER(SEARCH(Search!$C$8,$AO249))=TRUE,1,""))</f>
        <v/>
      </c>
      <c r="G249" s="9" t="str">
        <f>IF(Search!$F$4="","",IF(Inventory!$AJ249&lt;Search!$F$4,"",1))</f>
        <v/>
      </c>
      <c r="H249" s="9" t="str">
        <f>IF(Search!$F$5="","",IF(Inventory!$AJ249&gt;Search!$F$5,"",1))</f>
        <v/>
      </c>
      <c r="I249" s="9" t="str">
        <f>IF(Search!$F$7="","",IF(Search!$F$8="",IF(ISNUMBER(SEARCH(Search!$F$7,$AL249))=TRUE,1,""),""))</f>
        <v/>
      </c>
      <c r="J249" s="9" t="str">
        <f>IF($AL249=Search!$F$8,1,"")</f>
        <v/>
      </c>
      <c r="K249" s="9" t="str">
        <f>IF(Search!$I$4="","",IF(COUNTA($AS249)=1,IF(Search!$I$4="N","N",1),""))</f>
        <v/>
      </c>
      <c r="L249" s="9" t="str">
        <f>IF(Search!$I$5="","",IF($AS249="RC",1,""))</f>
        <v/>
      </c>
      <c r="M249" s="9" t="str">
        <f>IF(Search!$I$6="","",IF($AS249="RCP",1,""))</f>
        <v/>
      </c>
      <c r="N249" s="9" t="str">
        <f>IF(Search!$I$8="","",IF(COUNTA($AT249)=1,IF(Search!$I$8="N","N",1),""))</f>
        <v/>
      </c>
      <c r="O249" s="9" t="str">
        <f>IF(Search!$L$4="","",IF(COUNTA($AU249)=1,IF(Search!$L$4="N","N",1),""))</f>
        <v/>
      </c>
      <c r="P249" s="9" t="str">
        <f>IF(Search!$L$5="","",IF(ISNUMBER(SEARCH("Jersey",$AU249))=TRUE,IF(Search!$L$5="N","N",1),""))</f>
        <v/>
      </c>
      <c r="Q249" s="9" t="str">
        <f>IF(Search!$L$6="","",IF(ISNUMBER(SEARCH("Patch",$AU249))=TRUE,IF(Search!$L$6="N","N",1),""))</f>
        <v/>
      </c>
      <c r="R249" s="9" t="str">
        <f>IF(Search!$L$7="","",IF(ISNUMBER(SEARCH("Shield",$AU249))=TRUE,IF(Search!$L$7="N","N",1),""))</f>
        <v/>
      </c>
      <c r="S249" s="9" t="str">
        <f>IF(Search!$L$8="","",IF(ISNUMBER(SEARCH("Stick",$AU249))=TRUE,IF(Search!$L$8="N","N",1),""))</f>
        <v/>
      </c>
      <c r="T249" s="9" t="str">
        <f>IF(Search!$O$4="","",IF(COUNTA($AW249)=1,IF(Search!$O$4="N","N",1),""))</f>
        <v/>
      </c>
      <c r="U249" s="9" t="str">
        <f>IF(Search!$O$5="","",IF($AW249="","",IF($AW249&lt;Search!$O$5,"",1)))</f>
        <v/>
      </c>
      <c r="V249" s="9" t="str">
        <f>IF(Search!$O$6="","",IF($AW249="","",IF($AW249&gt;Search!$O$6,"",1)))</f>
        <v/>
      </c>
      <c r="W249" s="9" t="str">
        <f>IF(Search!$U$4="","",IF($AX249="","",1))</f>
        <v/>
      </c>
      <c r="X249" s="9" t="str">
        <f>IF(Search!$U$5="","",IF(ISNUMBER(SEARCH(Search!$U$5,$AX249))=TRUE,IF(Search!$U$5="N","N",1),""))</f>
        <v/>
      </c>
      <c r="Y249" s="9" t="str">
        <f>IF(Search!$U$6="","",IF($AY249&lt;Search!$U$6,"",1))</f>
        <v/>
      </c>
      <c r="Z249" s="9" t="str">
        <f>IF(Search!$R$4="","",IF(Inventory!$BA249&lt;Search!$R$4,"",1))</f>
        <v/>
      </c>
      <c r="AA249" s="9" t="str">
        <f>IF(Search!$R$5="","",IF($BA249&gt;Search!$R$5,"",1))</f>
        <v/>
      </c>
      <c r="AB249" s="9" t="str">
        <f>IF(Search!$R$6="","",IF($BB249&lt;Search!$R$6,"",1))</f>
        <v/>
      </c>
      <c r="AC249" s="9" t="str">
        <f>IF(Search!$R$7="","",IF($BB249&lt;Search!$R$7,"",1))</f>
        <v/>
      </c>
      <c r="AD249" s="45" t="str">
        <f>IF(COUNTIF($A249:$AC249,"n")&gt;0,"",IF(SUM($A249:$AC249)=COUNTA(Search!$C$4:$C$8,Search!$F$4:$F$8,Search!$I$4:$I$6,Search!$I$8,Search!$L$4:$L$8,Search!$O$4:$O$8,Search!$R$4:$R$7,Search!$U$4:$U$7)-COUNTIF(Search!$C$4:$U$7,"n"),1+LARGE($AD$1:AD248,1),""))</f>
        <v/>
      </c>
      <c r="AE249" s="45" t="str">
        <f t="shared" si="11"/>
        <v/>
      </c>
      <c r="AF249" s="45" t="str">
        <f>IF(AD249="","",COUNTIF($AE$1:$AE248,$AE249)+RANK($AE249,$AE$2:$AE$10540,1))</f>
        <v/>
      </c>
      <c r="AG249" s="45" t="str">
        <f t="shared" si="12"/>
        <v/>
      </c>
      <c r="AH249" s="45" t="str">
        <f>IF($AD249="","",COUNTIF($AG$1:$AG248,$AG249)+RANK($AG249,$AG$1:$AG$10539,0))</f>
        <v/>
      </c>
      <c r="AI249" s="10" t="str">
        <f t="shared" si="13"/>
        <v>1982-83 O-Pee-Chee #331 Rocky Saganiuk TOR    /   $</v>
      </c>
      <c r="AJ249" s="11">
        <v>1982</v>
      </c>
      <c r="AK249" s="17">
        <v>83</v>
      </c>
      <c r="AL249" s="12" t="s">
        <v>53</v>
      </c>
      <c r="AM249" s="10">
        <v>331</v>
      </c>
      <c r="AN249" s="12" t="s">
        <v>137</v>
      </c>
      <c r="AO249" s="9" t="s">
        <v>1904</v>
      </c>
      <c r="AP249" s="9"/>
      <c r="AQ249" s="9"/>
      <c r="AR249" s="14" t="s">
        <v>2131</v>
      </c>
      <c r="AS249" s="9"/>
      <c r="AT249" s="9"/>
      <c r="AU249" s="9"/>
      <c r="AV249" s="13"/>
      <c r="AW249" s="13"/>
      <c r="AX249" s="9"/>
      <c r="AY249" s="9"/>
      <c r="AZ249" s="9"/>
      <c r="BA249" s="33"/>
      <c r="BB249" s="33"/>
      <c r="BC249" s="36"/>
      <c r="BD249" s="12" t="s">
        <v>1771</v>
      </c>
    </row>
    <row r="250" spans="1:56" s="12" customFormat="1" x14ac:dyDescent="0.2">
      <c r="A250" s="9" t="str">
        <f>IF(Search!$C$5="","",IF(COUNTA(Inventory!$AP250)=1,1,""))</f>
        <v/>
      </c>
      <c r="B250" s="9" t="str">
        <f>IF(Search!$C$4="","",IF(ISNUMBER(SEARCH(Search!$C$4,$AR250))=TRUE,1,""))</f>
        <v/>
      </c>
      <c r="C250" s="9" t="str">
        <f>IF(Search!$C$6="x",IF(COUNTA($AQ250)=1,1,"N"),IF(COUNTA($AQ250)=1,"N",""))</f>
        <v/>
      </c>
      <c r="D250" s="9" t="str">
        <f>IF(Search!$O$8="","",IF(ISNUMBER(SEARCH(Search!$O$8,$BD250))=TRUE,1,""))</f>
        <v/>
      </c>
      <c r="E250" s="9" t="str">
        <f>IF(Search!$C$7="","",IF(ISNUMBER(SEARCH(Search!$C$7,$AN250))=TRUE,1,""))</f>
        <v/>
      </c>
      <c r="F250" s="9" t="str">
        <f>IF(Search!$C$8="","",IF(ISNUMBER(SEARCH(Search!$C$8,$AO250))=TRUE,1,""))</f>
        <v/>
      </c>
      <c r="G250" s="9" t="str">
        <f>IF(Search!$F$4="","",IF(Inventory!$AJ250&lt;Search!$F$4,"",1))</f>
        <v/>
      </c>
      <c r="H250" s="9" t="str">
        <f>IF(Search!$F$5="","",IF(Inventory!$AJ250&gt;Search!$F$5,"",1))</f>
        <v/>
      </c>
      <c r="I250" s="9" t="str">
        <f>IF(Search!$F$7="","",IF(Search!$F$8="",IF(ISNUMBER(SEARCH(Search!$F$7,$AL250))=TRUE,1,""),""))</f>
        <v/>
      </c>
      <c r="J250" s="9" t="str">
        <f>IF($AL250=Search!$F$8,1,"")</f>
        <v/>
      </c>
      <c r="K250" s="9" t="str">
        <f>IF(Search!$I$4="","",IF(COUNTA($AS250)=1,IF(Search!$I$4="N","N",1),""))</f>
        <v/>
      </c>
      <c r="L250" s="9" t="str">
        <f>IF(Search!$I$5="","",IF($AS250="RC",1,""))</f>
        <v/>
      </c>
      <c r="M250" s="9" t="str">
        <f>IF(Search!$I$6="","",IF($AS250="RCP",1,""))</f>
        <v/>
      </c>
      <c r="N250" s="9" t="str">
        <f>IF(Search!$I$8="","",IF(COUNTA($AT250)=1,IF(Search!$I$8="N","N",1),""))</f>
        <v/>
      </c>
      <c r="O250" s="9" t="str">
        <f>IF(Search!$L$4="","",IF(COUNTA($AU250)=1,IF(Search!$L$4="N","N",1),""))</f>
        <v/>
      </c>
      <c r="P250" s="9" t="str">
        <f>IF(Search!$L$5="","",IF(ISNUMBER(SEARCH("Jersey",$AU250))=TRUE,IF(Search!$L$5="N","N",1),""))</f>
        <v/>
      </c>
      <c r="Q250" s="9" t="str">
        <f>IF(Search!$L$6="","",IF(ISNUMBER(SEARCH("Patch",$AU250))=TRUE,IF(Search!$L$6="N","N",1),""))</f>
        <v/>
      </c>
      <c r="R250" s="9" t="str">
        <f>IF(Search!$L$7="","",IF(ISNUMBER(SEARCH("Shield",$AU250))=TRUE,IF(Search!$L$7="N","N",1),""))</f>
        <v/>
      </c>
      <c r="S250" s="9" t="str">
        <f>IF(Search!$L$8="","",IF(ISNUMBER(SEARCH("Stick",$AU250))=TRUE,IF(Search!$L$8="N","N",1),""))</f>
        <v/>
      </c>
      <c r="T250" s="9" t="str">
        <f>IF(Search!$O$4="","",IF(COUNTA($AW250)=1,IF(Search!$O$4="N","N",1),""))</f>
        <v/>
      </c>
      <c r="U250" s="9" t="str">
        <f>IF(Search!$O$5="","",IF($AW250="","",IF($AW250&lt;Search!$O$5,"",1)))</f>
        <v/>
      </c>
      <c r="V250" s="9" t="str">
        <f>IF(Search!$O$6="","",IF($AW250="","",IF($AW250&gt;Search!$O$6,"",1)))</f>
        <v/>
      </c>
      <c r="W250" s="9" t="str">
        <f>IF(Search!$U$4="","",IF($AX250="","",1))</f>
        <v/>
      </c>
      <c r="X250" s="9" t="str">
        <f>IF(Search!$U$5="","",IF(ISNUMBER(SEARCH(Search!$U$5,$AX250))=TRUE,IF(Search!$U$5="N","N",1),""))</f>
        <v/>
      </c>
      <c r="Y250" s="9" t="str">
        <f>IF(Search!$U$6="","",IF($AY250&lt;Search!$U$6,"",1))</f>
        <v/>
      </c>
      <c r="Z250" s="9" t="str">
        <f>IF(Search!$R$4="","",IF(Inventory!$BA250&lt;Search!$R$4,"",1))</f>
        <v/>
      </c>
      <c r="AA250" s="9" t="str">
        <f>IF(Search!$R$5="","",IF($BA250&gt;Search!$R$5,"",1))</f>
        <v/>
      </c>
      <c r="AB250" s="9" t="str">
        <f>IF(Search!$R$6="","",IF($BB250&lt;Search!$R$6,"",1))</f>
        <v/>
      </c>
      <c r="AC250" s="9" t="str">
        <f>IF(Search!$R$7="","",IF($BB250&lt;Search!$R$7,"",1))</f>
        <v/>
      </c>
      <c r="AD250" s="45" t="str">
        <f>IF(COUNTIF($A250:$AC250,"n")&gt;0,"",IF(SUM($A250:$AC250)=COUNTA(Search!$C$4:$C$8,Search!$F$4:$F$8,Search!$I$4:$I$6,Search!$I$8,Search!$L$4:$L$8,Search!$O$4:$O$8,Search!$R$4:$R$7,Search!$U$4:$U$7)-COUNTIF(Search!$C$4:$U$7,"n"),1+LARGE($AD$1:AD249,1),""))</f>
        <v/>
      </c>
      <c r="AE250" s="45" t="str">
        <f t="shared" si="11"/>
        <v/>
      </c>
      <c r="AF250" s="45" t="str">
        <f>IF(AD250="","",COUNTIF($AE$1:$AE249,$AE250)+RANK($AE250,$AE$2:$AE$10540,1))</f>
        <v/>
      </c>
      <c r="AG250" s="45" t="str">
        <f t="shared" si="12"/>
        <v/>
      </c>
      <c r="AH250" s="45" t="str">
        <f>IF($AD250="","",COUNTIF($AG$1:$AG249,$AG250)+RANK($AG250,$AG$1:$AG$10539,0))</f>
        <v/>
      </c>
      <c r="AI250" s="10" t="str">
        <f t="shared" si="13"/>
        <v>1982-83 O-Pee-Chee #332 Borje Salming TOR    /   $</v>
      </c>
      <c r="AJ250" s="11">
        <v>1982</v>
      </c>
      <c r="AK250" s="17">
        <v>83</v>
      </c>
      <c r="AL250" s="12" t="s">
        <v>53</v>
      </c>
      <c r="AM250" s="10">
        <v>332</v>
      </c>
      <c r="AN250" s="12" t="s">
        <v>84</v>
      </c>
      <c r="AO250" s="9" t="s">
        <v>1904</v>
      </c>
      <c r="AP250" s="9"/>
      <c r="AQ250" s="9"/>
      <c r="AR250" s="14" t="s">
        <v>2131</v>
      </c>
      <c r="AS250" s="9"/>
      <c r="AT250" s="9"/>
      <c r="AU250" s="9"/>
      <c r="AV250" s="13"/>
      <c r="AW250" s="13"/>
      <c r="AX250" s="9"/>
      <c r="AY250" s="9"/>
      <c r="AZ250" s="9"/>
      <c r="BA250" s="33"/>
      <c r="BB250" s="33"/>
      <c r="BC250" s="36"/>
      <c r="BD250" s="12" t="s">
        <v>1771</v>
      </c>
    </row>
    <row r="251" spans="1:56" s="12" customFormat="1" x14ac:dyDescent="0.2">
      <c r="A251" s="9" t="str">
        <f>IF(Search!$C$5="","",IF(COUNTA(Inventory!$AP251)=1,1,""))</f>
        <v/>
      </c>
      <c r="B251" s="9" t="str">
        <f>IF(Search!$C$4="","",IF(ISNUMBER(SEARCH(Search!$C$4,$AR251))=TRUE,1,""))</f>
        <v/>
      </c>
      <c r="C251" s="9" t="str">
        <f>IF(Search!$C$6="x",IF(COUNTA($AQ251)=1,1,"N"),IF(COUNTA($AQ251)=1,"N",""))</f>
        <v/>
      </c>
      <c r="D251" s="9" t="str">
        <f>IF(Search!$O$8="","",IF(ISNUMBER(SEARCH(Search!$O$8,$BD251))=TRUE,1,""))</f>
        <v/>
      </c>
      <c r="E251" s="9" t="str">
        <f>IF(Search!$C$7="","",IF(ISNUMBER(SEARCH(Search!$C$7,$AN251))=TRUE,1,""))</f>
        <v/>
      </c>
      <c r="F251" s="9" t="str">
        <f>IF(Search!$C$8="","",IF(ISNUMBER(SEARCH(Search!$C$8,$AO251))=TRUE,1,""))</f>
        <v/>
      </c>
      <c r="G251" s="9" t="str">
        <f>IF(Search!$F$4="","",IF(Inventory!$AJ251&lt;Search!$F$4,"",1))</f>
        <v/>
      </c>
      <c r="H251" s="9" t="str">
        <f>IF(Search!$F$5="","",IF(Inventory!$AJ251&gt;Search!$F$5,"",1))</f>
        <v/>
      </c>
      <c r="I251" s="9" t="str">
        <f>IF(Search!$F$7="","",IF(Search!$F$8="",IF(ISNUMBER(SEARCH(Search!$F$7,$AL251))=TRUE,1,""),""))</f>
        <v/>
      </c>
      <c r="J251" s="9" t="str">
        <f>IF($AL251=Search!$F$8,1,"")</f>
        <v/>
      </c>
      <c r="K251" s="9" t="str">
        <f>IF(Search!$I$4="","",IF(COUNTA($AS251)=1,IF(Search!$I$4="N","N",1),""))</f>
        <v/>
      </c>
      <c r="L251" s="9" t="str">
        <f>IF(Search!$I$5="","",IF($AS251="RC",1,""))</f>
        <v/>
      </c>
      <c r="M251" s="9" t="str">
        <f>IF(Search!$I$6="","",IF($AS251="RCP",1,""))</f>
        <v/>
      </c>
      <c r="N251" s="9" t="str">
        <f>IF(Search!$I$8="","",IF(COUNTA($AT251)=1,IF(Search!$I$8="N","N",1),""))</f>
        <v/>
      </c>
      <c r="O251" s="9" t="str">
        <f>IF(Search!$L$4="","",IF(COUNTA($AU251)=1,IF(Search!$L$4="N","N",1),""))</f>
        <v/>
      </c>
      <c r="P251" s="9" t="str">
        <f>IF(Search!$L$5="","",IF(ISNUMBER(SEARCH("Jersey",$AU251))=TRUE,IF(Search!$L$5="N","N",1),""))</f>
        <v/>
      </c>
      <c r="Q251" s="9" t="str">
        <f>IF(Search!$L$6="","",IF(ISNUMBER(SEARCH("Patch",$AU251))=TRUE,IF(Search!$L$6="N","N",1),""))</f>
        <v/>
      </c>
      <c r="R251" s="9" t="str">
        <f>IF(Search!$L$7="","",IF(ISNUMBER(SEARCH("Shield",$AU251))=TRUE,IF(Search!$L$7="N","N",1),""))</f>
        <v/>
      </c>
      <c r="S251" s="9" t="str">
        <f>IF(Search!$L$8="","",IF(ISNUMBER(SEARCH("Stick",$AU251))=TRUE,IF(Search!$L$8="N","N",1),""))</f>
        <v/>
      </c>
      <c r="T251" s="9" t="str">
        <f>IF(Search!$O$4="","",IF(COUNTA($AW251)=1,IF(Search!$O$4="N","N",1),""))</f>
        <v/>
      </c>
      <c r="U251" s="9" t="str">
        <f>IF(Search!$O$5="","",IF($AW251="","",IF($AW251&lt;Search!$O$5,"",1)))</f>
        <v/>
      </c>
      <c r="V251" s="9" t="str">
        <f>IF(Search!$O$6="","",IF($AW251="","",IF($AW251&gt;Search!$O$6,"",1)))</f>
        <v/>
      </c>
      <c r="W251" s="9" t="str">
        <f>IF(Search!$U$4="","",IF($AX251="","",1))</f>
        <v/>
      </c>
      <c r="X251" s="9" t="str">
        <f>IF(Search!$U$5="","",IF(ISNUMBER(SEARCH(Search!$U$5,$AX251))=TRUE,IF(Search!$U$5="N","N",1),""))</f>
        <v/>
      </c>
      <c r="Y251" s="9" t="str">
        <f>IF(Search!$U$6="","",IF($AY251&lt;Search!$U$6,"",1))</f>
        <v/>
      </c>
      <c r="Z251" s="9" t="str">
        <f>IF(Search!$R$4="","",IF(Inventory!$BA251&lt;Search!$R$4,"",1))</f>
        <v/>
      </c>
      <c r="AA251" s="9" t="str">
        <f>IF(Search!$R$5="","",IF($BA251&gt;Search!$R$5,"",1))</f>
        <v/>
      </c>
      <c r="AB251" s="9" t="str">
        <f>IF(Search!$R$6="","",IF($BB251&lt;Search!$R$6,"",1))</f>
        <v/>
      </c>
      <c r="AC251" s="9" t="str">
        <f>IF(Search!$R$7="","",IF($BB251&lt;Search!$R$7,"",1))</f>
        <v/>
      </c>
      <c r="AD251" s="45" t="str">
        <f>IF(COUNTIF($A251:$AC251,"n")&gt;0,"",IF(SUM($A251:$AC251)=COUNTA(Search!$C$4:$C$8,Search!$F$4:$F$8,Search!$I$4:$I$6,Search!$I$8,Search!$L$4:$L$8,Search!$O$4:$O$8,Search!$R$4:$R$7,Search!$U$4:$U$7)-COUNTIF(Search!$C$4:$U$7,"n"),1+LARGE($AD$1:AD250,1),""))</f>
        <v/>
      </c>
      <c r="AE251" s="45" t="str">
        <f t="shared" si="11"/>
        <v/>
      </c>
      <c r="AF251" s="45" t="str">
        <f>IF(AD251="","",COUNTIF($AE$1:$AE250,$AE251)+RANK($AE251,$AE$2:$AE$10540,1))</f>
        <v/>
      </c>
      <c r="AG251" s="45" t="str">
        <f t="shared" si="12"/>
        <v/>
      </c>
      <c r="AH251" s="45" t="str">
        <f>IF($AD251="","",COUNTIF($AG$1:$AG250,$AG251)+RANK($AG251,$AG$1:$AG$10539,0))</f>
        <v/>
      </c>
      <c r="AI251" s="10" t="str">
        <f t="shared" si="13"/>
        <v>1982-83 O-Pee-Chee #333 Greg Terrion TOR    /   $</v>
      </c>
      <c r="AJ251" s="11">
        <v>1982</v>
      </c>
      <c r="AK251" s="17">
        <v>83</v>
      </c>
      <c r="AL251" s="12" t="s">
        <v>53</v>
      </c>
      <c r="AM251" s="10">
        <v>333</v>
      </c>
      <c r="AN251" s="12" t="s">
        <v>148</v>
      </c>
      <c r="AO251" s="9" t="s">
        <v>1904</v>
      </c>
      <c r="AP251" s="9"/>
      <c r="AQ251" s="9"/>
      <c r="AR251" s="14" t="s">
        <v>2131</v>
      </c>
      <c r="AS251" s="9"/>
      <c r="AT251" s="9"/>
      <c r="AU251" s="9"/>
      <c r="AV251" s="13"/>
      <c r="AW251" s="13"/>
      <c r="AX251" s="9"/>
      <c r="AY251" s="9"/>
      <c r="AZ251" s="9"/>
      <c r="BA251" s="33"/>
      <c r="BB251" s="33"/>
      <c r="BC251" s="36"/>
      <c r="BD251" s="12" t="s">
        <v>1771</v>
      </c>
    </row>
    <row r="252" spans="1:56" s="12" customFormat="1" x14ac:dyDescent="0.2">
      <c r="A252" s="9" t="str">
        <f>IF(Search!$C$5="","",IF(COUNTA(Inventory!$AP252)=1,1,""))</f>
        <v/>
      </c>
      <c r="B252" s="9" t="str">
        <f>IF(Search!$C$4="","",IF(ISNUMBER(SEARCH(Search!$C$4,$AR252))=TRUE,1,""))</f>
        <v/>
      </c>
      <c r="C252" s="9" t="str">
        <f>IF(Search!$C$6="x",IF(COUNTA($AQ252)=1,1,"N"),IF(COUNTA($AQ252)=1,"N",""))</f>
        <v/>
      </c>
      <c r="D252" s="9" t="str">
        <f>IF(Search!$O$8="","",IF(ISNUMBER(SEARCH(Search!$O$8,$BD252))=TRUE,1,""))</f>
        <v/>
      </c>
      <c r="E252" s="9" t="str">
        <f>IF(Search!$C$7="","",IF(ISNUMBER(SEARCH(Search!$C$7,$AN252))=TRUE,1,""))</f>
        <v/>
      </c>
      <c r="F252" s="9" t="str">
        <f>IF(Search!$C$8="","",IF(ISNUMBER(SEARCH(Search!$C$8,$AO252))=TRUE,1,""))</f>
        <v/>
      </c>
      <c r="G252" s="9" t="str">
        <f>IF(Search!$F$4="","",IF(Inventory!$AJ252&lt;Search!$F$4,"",1))</f>
        <v/>
      </c>
      <c r="H252" s="9" t="str">
        <f>IF(Search!$F$5="","",IF(Inventory!$AJ252&gt;Search!$F$5,"",1))</f>
        <v/>
      </c>
      <c r="I252" s="9" t="str">
        <f>IF(Search!$F$7="","",IF(Search!$F$8="",IF(ISNUMBER(SEARCH(Search!$F$7,$AL252))=TRUE,1,""),""))</f>
        <v/>
      </c>
      <c r="J252" s="9" t="str">
        <f>IF($AL252=Search!$F$8,1,"")</f>
        <v/>
      </c>
      <c r="K252" s="9" t="str">
        <f>IF(Search!$I$4="","",IF(COUNTA($AS252)=1,IF(Search!$I$4="N","N",1),""))</f>
        <v/>
      </c>
      <c r="L252" s="9" t="str">
        <f>IF(Search!$I$5="","",IF($AS252="RC",1,""))</f>
        <v/>
      </c>
      <c r="M252" s="9" t="str">
        <f>IF(Search!$I$6="","",IF($AS252="RCP",1,""))</f>
        <v/>
      </c>
      <c r="N252" s="9" t="str">
        <f>IF(Search!$I$8="","",IF(COUNTA($AT252)=1,IF(Search!$I$8="N","N",1),""))</f>
        <v/>
      </c>
      <c r="O252" s="9" t="str">
        <f>IF(Search!$L$4="","",IF(COUNTA($AU252)=1,IF(Search!$L$4="N","N",1),""))</f>
        <v/>
      </c>
      <c r="P252" s="9" t="str">
        <f>IF(Search!$L$5="","",IF(ISNUMBER(SEARCH("Jersey",$AU252))=TRUE,IF(Search!$L$5="N","N",1),""))</f>
        <v/>
      </c>
      <c r="Q252" s="9" t="str">
        <f>IF(Search!$L$6="","",IF(ISNUMBER(SEARCH("Patch",$AU252))=TRUE,IF(Search!$L$6="N","N",1),""))</f>
        <v/>
      </c>
      <c r="R252" s="9" t="str">
        <f>IF(Search!$L$7="","",IF(ISNUMBER(SEARCH("Shield",$AU252))=TRUE,IF(Search!$L$7="N","N",1),""))</f>
        <v/>
      </c>
      <c r="S252" s="9" t="str">
        <f>IF(Search!$L$8="","",IF(ISNUMBER(SEARCH("Stick",$AU252))=TRUE,IF(Search!$L$8="N","N",1),""))</f>
        <v/>
      </c>
      <c r="T252" s="9" t="str">
        <f>IF(Search!$O$4="","",IF(COUNTA($AW252)=1,IF(Search!$O$4="N","N",1),""))</f>
        <v/>
      </c>
      <c r="U252" s="9" t="str">
        <f>IF(Search!$O$5="","",IF($AW252="","",IF($AW252&lt;Search!$O$5,"",1)))</f>
        <v/>
      </c>
      <c r="V252" s="9" t="str">
        <f>IF(Search!$O$6="","",IF($AW252="","",IF($AW252&gt;Search!$O$6,"",1)))</f>
        <v/>
      </c>
      <c r="W252" s="9" t="str">
        <f>IF(Search!$U$4="","",IF($AX252="","",1))</f>
        <v/>
      </c>
      <c r="X252" s="9" t="str">
        <f>IF(Search!$U$5="","",IF(ISNUMBER(SEARCH(Search!$U$5,$AX252))=TRUE,IF(Search!$U$5="N","N",1),""))</f>
        <v/>
      </c>
      <c r="Y252" s="9" t="str">
        <f>IF(Search!$U$6="","",IF($AY252&lt;Search!$U$6,"",1))</f>
        <v/>
      </c>
      <c r="Z252" s="9" t="str">
        <f>IF(Search!$R$4="","",IF(Inventory!$BA252&lt;Search!$R$4,"",1))</f>
        <v/>
      </c>
      <c r="AA252" s="9" t="str">
        <f>IF(Search!$R$5="","",IF($BA252&gt;Search!$R$5,"",1))</f>
        <v/>
      </c>
      <c r="AB252" s="9" t="str">
        <f>IF(Search!$R$6="","",IF($BB252&lt;Search!$R$6,"",1))</f>
        <v/>
      </c>
      <c r="AC252" s="9" t="str">
        <f>IF(Search!$R$7="","",IF($BB252&lt;Search!$R$7,"",1))</f>
        <v/>
      </c>
      <c r="AD252" s="45" t="str">
        <f>IF(COUNTIF($A252:$AC252,"n")&gt;0,"",IF(SUM($A252:$AC252)=COUNTA(Search!$C$4:$C$8,Search!$F$4:$F$8,Search!$I$4:$I$6,Search!$I$8,Search!$L$4:$L$8,Search!$O$4:$O$8,Search!$R$4:$R$7,Search!$U$4:$U$7)-COUNTIF(Search!$C$4:$U$7,"n"),1+LARGE($AD$1:AD251,1),""))</f>
        <v/>
      </c>
      <c r="AE252" s="45" t="str">
        <f t="shared" si="11"/>
        <v/>
      </c>
      <c r="AF252" s="45" t="str">
        <f>IF(AD252="","",COUNTIF($AE$1:$AE251,$AE252)+RANK($AE252,$AE$2:$AE$10540,1))</f>
        <v/>
      </c>
      <c r="AG252" s="45" t="str">
        <f t="shared" si="12"/>
        <v/>
      </c>
      <c r="AH252" s="45" t="str">
        <f>IF($AD252="","",COUNTIF($AG$1:$AG251,$AG252)+RANK($AG252,$AG$1:$AG$10539,0))</f>
        <v/>
      </c>
      <c r="AI252" s="10" t="str">
        <f t="shared" si="13"/>
        <v>1982-83 O-Pee-Chee #334 Vincent Tremblay TOR    /   $</v>
      </c>
      <c r="AJ252" s="11">
        <v>1982</v>
      </c>
      <c r="AK252" s="17">
        <v>83</v>
      </c>
      <c r="AL252" s="12" t="s">
        <v>53</v>
      </c>
      <c r="AM252" s="10">
        <v>334</v>
      </c>
      <c r="AN252" s="12" t="s">
        <v>149</v>
      </c>
      <c r="AO252" s="9" t="s">
        <v>1904</v>
      </c>
      <c r="AP252" s="9"/>
      <c r="AQ252" s="9"/>
      <c r="AR252" s="14" t="s">
        <v>2131</v>
      </c>
      <c r="AS252" s="9"/>
      <c r="AT252" s="9"/>
      <c r="AU252" s="9"/>
      <c r="AV252" s="13"/>
      <c r="AW252" s="13"/>
      <c r="AX252" s="9"/>
      <c r="AY252" s="9"/>
      <c r="AZ252" s="9"/>
      <c r="BA252" s="33"/>
      <c r="BB252" s="33"/>
      <c r="BC252" s="36"/>
      <c r="BD252" s="12" t="s">
        <v>1771</v>
      </c>
    </row>
    <row r="253" spans="1:56" s="12" customFormat="1" x14ac:dyDescent="0.2">
      <c r="A253" s="9" t="str">
        <f>IF(Search!$C$5="","",IF(COUNTA(Inventory!$AP253)=1,1,""))</f>
        <v/>
      </c>
      <c r="B253" s="9" t="str">
        <f>IF(Search!$C$4="","",IF(ISNUMBER(SEARCH(Search!$C$4,$AR253))=TRUE,1,""))</f>
        <v/>
      </c>
      <c r="C253" s="9" t="str">
        <f>IF(Search!$C$6="x",IF(COUNTA($AQ253)=1,1,"N"),IF(COUNTA($AQ253)=1,"N",""))</f>
        <v/>
      </c>
      <c r="D253" s="9" t="str">
        <f>IF(Search!$O$8="","",IF(ISNUMBER(SEARCH(Search!$O$8,$BD253))=TRUE,1,""))</f>
        <v/>
      </c>
      <c r="E253" s="9" t="str">
        <f>IF(Search!$C$7="","",IF(ISNUMBER(SEARCH(Search!$C$7,$AN253))=TRUE,1,""))</f>
        <v/>
      </c>
      <c r="F253" s="9" t="str">
        <f>IF(Search!$C$8="","",IF(ISNUMBER(SEARCH(Search!$C$8,$AO253))=TRUE,1,""))</f>
        <v/>
      </c>
      <c r="G253" s="9" t="str">
        <f>IF(Search!$F$4="","",IF(Inventory!$AJ253&lt;Search!$F$4,"",1))</f>
        <v/>
      </c>
      <c r="H253" s="9" t="str">
        <f>IF(Search!$F$5="","",IF(Inventory!$AJ253&gt;Search!$F$5,"",1))</f>
        <v/>
      </c>
      <c r="I253" s="9" t="str">
        <f>IF(Search!$F$7="","",IF(Search!$F$8="",IF(ISNUMBER(SEARCH(Search!$F$7,$AL253))=TRUE,1,""),""))</f>
        <v/>
      </c>
      <c r="J253" s="9" t="str">
        <f>IF($AL253=Search!$F$8,1,"")</f>
        <v/>
      </c>
      <c r="K253" s="9" t="str">
        <f>IF(Search!$I$4="","",IF(COUNTA($AS253)=1,IF(Search!$I$4="N","N",1),""))</f>
        <v/>
      </c>
      <c r="L253" s="9" t="str">
        <f>IF(Search!$I$5="","",IF($AS253="RC",1,""))</f>
        <v/>
      </c>
      <c r="M253" s="9" t="str">
        <f>IF(Search!$I$6="","",IF($AS253="RCP",1,""))</f>
        <v/>
      </c>
      <c r="N253" s="9" t="str">
        <f>IF(Search!$I$8="","",IF(COUNTA($AT253)=1,IF(Search!$I$8="N","N",1),""))</f>
        <v/>
      </c>
      <c r="O253" s="9" t="str">
        <f>IF(Search!$L$4="","",IF(COUNTA($AU253)=1,IF(Search!$L$4="N","N",1),""))</f>
        <v/>
      </c>
      <c r="P253" s="9" t="str">
        <f>IF(Search!$L$5="","",IF(ISNUMBER(SEARCH("Jersey",$AU253))=TRUE,IF(Search!$L$5="N","N",1),""))</f>
        <v/>
      </c>
      <c r="Q253" s="9" t="str">
        <f>IF(Search!$L$6="","",IF(ISNUMBER(SEARCH("Patch",$AU253))=TRUE,IF(Search!$L$6="N","N",1),""))</f>
        <v/>
      </c>
      <c r="R253" s="9" t="str">
        <f>IF(Search!$L$7="","",IF(ISNUMBER(SEARCH("Shield",$AU253))=TRUE,IF(Search!$L$7="N","N",1),""))</f>
        <v/>
      </c>
      <c r="S253" s="9" t="str">
        <f>IF(Search!$L$8="","",IF(ISNUMBER(SEARCH("Stick",$AU253))=TRUE,IF(Search!$L$8="N","N",1),""))</f>
        <v/>
      </c>
      <c r="T253" s="9" t="str">
        <f>IF(Search!$O$4="","",IF(COUNTA($AW253)=1,IF(Search!$O$4="N","N",1),""))</f>
        <v/>
      </c>
      <c r="U253" s="9" t="str">
        <f>IF(Search!$O$5="","",IF($AW253="","",IF($AW253&lt;Search!$O$5,"",1)))</f>
        <v/>
      </c>
      <c r="V253" s="9" t="str">
        <f>IF(Search!$O$6="","",IF($AW253="","",IF($AW253&gt;Search!$O$6,"",1)))</f>
        <v/>
      </c>
      <c r="W253" s="9" t="str">
        <f>IF(Search!$U$4="","",IF($AX253="","",1))</f>
        <v/>
      </c>
      <c r="X253" s="9" t="str">
        <f>IF(Search!$U$5="","",IF(ISNUMBER(SEARCH(Search!$U$5,$AX253))=TRUE,IF(Search!$U$5="N","N",1),""))</f>
        <v/>
      </c>
      <c r="Y253" s="9" t="str">
        <f>IF(Search!$U$6="","",IF($AY253&lt;Search!$U$6,"",1))</f>
        <v/>
      </c>
      <c r="Z253" s="9" t="str">
        <f>IF(Search!$R$4="","",IF(Inventory!$BA253&lt;Search!$R$4,"",1))</f>
        <v/>
      </c>
      <c r="AA253" s="9" t="str">
        <f>IF(Search!$R$5="","",IF($BA253&gt;Search!$R$5,"",1))</f>
        <v/>
      </c>
      <c r="AB253" s="9" t="str">
        <f>IF(Search!$R$6="","",IF($BB253&lt;Search!$R$6,"",1))</f>
        <v/>
      </c>
      <c r="AC253" s="9" t="str">
        <f>IF(Search!$R$7="","",IF($BB253&lt;Search!$R$7,"",1))</f>
        <v/>
      </c>
      <c r="AD253" s="45" t="str">
        <f>IF(COUNTIF($A253:$AC253,"n")&gt;0,"",IF(SUM($A253:$AC253)=COUNTA(Search!$C$4:$C$8,Search!$F$4:$F$8,Search!$I$4:$I$6,Search!$I$8,Search!$L$4:$L$8,Search!$O$4:$O$8,Search!$R$4:$R$7,Search!$U$4:$U$7)-COUNTIF(Search!$C$4:$U$7,"n"),1+LARGE($AD$1:AD252,1),""))</f>
        <v/>
      </c>
      <c r="AE253" s="45" t="str">
        <f t="shared" si="11"/>
        <v/>
      </c>
      <c r="AF253" s="45" t="str">
        <f>IF(AD253="","",COUNTIF($AE$1:$AE252,$AE253)+RANK($AE253,$AE$2:$AE$10540,1))</f>
        <v/>
      </c>
      <c r="AG253" s="45" t="str">
        <f t="shared" si="12"/>
        <v/>
      </c>
      <c r="AH253" s="45" t="str">
        <f>IF($AD253="","",COUNTIF($AG$1:$AG252,$AG253)+RANK($AG253,$AG$1:$AG$10539,0))</f>
        <v/>
      </c>
      <c r="AI253" s="10" t="str">
        <f t="shared" si="13"/>
        <v>1982-83 O-Pee-Chee #335 Rick Vaive TOR    /   $</v>
      </c>
      <c r="AJ253" s="11">
        <v>1982</v>
      </c>
      <c r="AK253" s="17">
        <v>83</v>
      </c>
      <c r="AL253" s="12" t="s">
        <v>53</v>
      </c>
      <c r="AM253" s="10">
        <v>335</v>
      </c>
      <c r="AN253" s="12" t="s">
        <v>124</v>
      </c>
      <c r="AO253" s="9" t="s">
        <v>1904</v>
      </c>
      <c r="AP253" s="9"/>
      <c r="AQ253" s="9"/>
      <c r="AR253" s="14" t="s">
        <v>2131</v>
      </c>
      <c r="AS253" s="9"/>
      <c r="AT253" s="9"/>
      <c r="AU253" s="9"/>
      <c r="AV253" s="13"/>
      <c r="AW253" s="13"/>
      <c r="AX253" s="9"/>
      <c r="AY253" s="9"/>
      <c r="AZ253" s="9"/>
      <c r="BA253" s="33"/>
      <c r="BB253" s="33"/>
      <c r="BC253" s="36"/>
      <c r="BD253" s="12" t="s">
        <v>1771</v>
      </c>
    </row>
    <row r="254" spans="1:56" s="12" customFormat="1" x14ac:dyDescent="0.2">
      <c r="A254" s="9" t="str">
        <f>IF(Search!$C$5="","",IF(COUNTA(Inventory!$AP254)=1,1,""))</f>
        <v/>
      </c>
      <c r="B254" s="9" t="str">
        <f>IF(Search!$C$4="","",IF(ISNUMBER(SEARCH(Search!$C$4,$AR254))=TRUE,1,""))</f>
        <v/>
      </c>
      <c r="C254" s="9" t="str">
        <f>IF(Search!$C$6="x",IF(COUNTA($AQ254)=1,1,"N"),IF(COUNTA($AQ254)=1,"N",""))</f>
        <v/>
      </c>
      <c r="D254" s="9" t="str">
        <f>IF(Search!$O$8="","",IF(ISNUMBER(SEARCH(Search!$O$8,$BD254))=TRUE,1,""))</f>
        <v/>
      </c>
      <c r="E254" s="9" t="str">
        <f>IF(Search!$C$7="","",IF(ISNUMBER(SEARCH(Search!$C$7,$AN254))=TRUE,1,""))</f>
        <v/>
      </c>
      <c r="F254" s="9" t="str">
        <f>IF(Search!$C$8="","",IF(ISNUMBER(SEARCH(Search!$C$8,$AO254))=TRUE,1,""))</f>
        <v/>
      </c>
      <c r="G254" s="9" t="str">
        <f>IF(Search!$F$4="","",IF(Inventory!$AJ254&lt;Search!$F$4,"",1))</f>
        <v/>
      </c>
      <c r="H254" s="9" t="str">
        <f>IF(Search!$F$5="","",IF(Inventory!$AJ254&gt;Search!$F$5,"",1))</f>
        <v/>
      </c>
      <c r="I254" s="9" t="str">
        <f>IF(Search!$F$7="","",IF(Search!$F$8="",IF(ISNUMBER(SEARCH(Search!$F$7,$AL254))=TRUE,1,""),""))</f>
        <v/>
      </c>
      <c r="J254" s="9" t="str">
        <f>IF($AL254=Search!$F$8,1,"")</f>
        <v/>
      </c>
      <c r="K254" s="9" t="str">
        <f>IF(Search!$I$4="","",IF(COUNTA($AS254)=1,IF(Search!$I$4="N","N",1),""))</f>
        <v/>
      </c>
      <c r="L254" s="9" t="str">
        <f>IF(Search!$I$5="","",IF($AS254="RC",1,""))</f>
        <v/>
      </c>
      <c r="M254" s="9" t="str">
        <f>IF(Search!$I$6="","",IF($AS254="RCP",1,""))</f>
        <v/>
      </c>
      <c r="N254" s="9" t="str">
        <f>IF(Search!$I$8="","",IF(COUNTA($AT254)=1,IF(Search!$I$8="N","N",1),""))</f>
        <v/>
      </c>
      <c r="O254" s="9" t="str">
        <f>IF(Search!$L$4="","",IF(COUNTA($AU254)=1,IF(Search!$L$4="N","N",1),""))</f>
        <v/>
      </c>
      <c r="P254" s="9" t="str">
        <f>IF(Search!$L$5="","",IF(ISNUMBER(SEARCH("Jersey",$AU254))=TRUE,IF(Search!$L$5="N","N",1),""))</f>
        <v/>
      </c>
      <c r="Q254" s="9" t="str">
        <f>IF(Search!$L$6="","",IF(ISNUMBER(SEARCH("Patch",$AU254))=TRUE,IF(Search!$L$6="N","N",1),""))</f>
        <v/>
      </c>
      <c r="R254" s="9" t="str">
        <f>IF(Search!$L$7="","",IF(ISNUMBER(SEARCH("Shield",$AU254))=TRUE,IF(Search!$L$7="N","N",1),""))</f>
        <v/>
      </c>
      <c r="S254" s="9" t="str">
        <f>IF(Search!$L$8="","",IF(ISNUMBER(SEARCH("Stick",$AU254))=TRUE,IF(Search!$L$8="N","N",1),""))</f>
        <v/>
      </c>
      <c r="T254" s="9" t="str">
        <f>IF(Search!$O$4="","",IF(COUNTA($AW254)=1,IF(Search!$O$4="N","N",1),""))</f>
        <v/>
      </c>
      <c r="U254" s="9" t="str">
        <f>IF(Search!$O$5="","",IF($AW254="","",IF($AW254&lt;Search!$O$5,"",1)))</f>
        <v/>
      </c>
      <c r="V254" s="9" t="str">
        <f>IF(Search!$O$6="","",IF($AW254="","",IF($AW254&gt;Search!$O$6,"",1)))</f>
        <v/>
      </c>
      <c r="W254" s="9" t="str">
        <f>IF(Search!$U$4="","",IF($AX254="","",1))</f>
        <v/>
      </c>
      <c r="X254" s="9" t="str">
        <f>IF(Search!$U$5="","",IF(ISNUMBER(SEARCH(Search!$U$5,$AX254))=TRUE,IF(Search!$U$5="N","N",1),""))</f>
        <v/>
      </c>
      <c r="Y254" s="9" t="str">
        <f>IF(Search!$U$6="","",IF($AY254&lt;Search!$U$6,"",1))</f>
        <v/>
      </c>
      <c r="Z254" s="9" t="str">
        <f>IF(Search!$R$4="","",IF(Inventory!$BA254&lt;Search!$R$4,"",1))</f>
        <v/>
      </c>
      <c r="AA254" s="9" t="str">
        <f>IF(Search!$R$5="","",IF($BA254&gt;Search!$R$5,"",1))</f>
        <v/>
      </c>
      <c r="AB254" s="9" t="str">
        <f>IF(Search!$R$6="","",IF($BB254&lt;Search!$R$6,"",1))</f>
        <v/>
      </c>
      <c r="AC254" s="9" t="str">
        <f>IF(Search!$R$7="","",IF($BB254&lt;Search!$R$7,"",1))</f>
        <v/>
      </c>
      <c r="AD254" s="45" t="str">
        <f>IF(COUNTIF($A254:$AC254,"n")&gt;0,"",IF(SUM($A254:$AC254)=COUNTA(Search!$C$4:$C$8,Search!$F$4:$F$8,Search!$I$4:$I$6,Search!$I$8,Search!$L$4:$L$8,Search!$O$4:$O$8,Search!$R$4:$R$7,Search!$U$4:$U$7)-COUNTIF(Search!$C$4:$U$7,"n"),1+LARGE($AD$1:AD253,1),""))</f>
        <v/>
      </c>
      <c r="AE254" s="45" t="str">
        <f t="shared" si="11"/>
        <v/>
      </c>
      <c r="AF254" s="45" t="str">
        <f>IF(AD254="","",COUNTIF($AE$1:$AE253,$AE254)+RANK($AE254,$AE$2:$AE$10540,1))</f>
        <v/>
      </c>
      <c r="AG254" s="45" t="str">
        <f t="shared" si="12"/>
        <v/>
      </c>
      <c r="AH254" s="45" t="str">
        <f>IF($AD254="","",COUNTIF($AG$1:$AG253,$AG254)+RANK($AG254,$AG$1:$AG$10539,0))</f>
        <v/>
      </c>
      <c r="AI254" s="10" t="str">
        <f t="shared" si="13"/>
        <v>1982-83 O-Pee-Chee #336 Rick Vaive TOR    /   $</v>
      </c>
      <c r="AJ254" s="11">
        <v>1982</v>
      </c>
      <c r="AK254" s="17">
        <v>83</v>
      </c>
      <c r="AL254" s="12" t="s">
        <v>53</v>
      </c>
      <c r="AM254" s="10">
        <v>336</v>
      </c>
      <c r="AN254" s="12" t="s">
        <v>124</v>
      </c>
      <c r="AO254" s="9" t="s">
        <v>1904</v>
      </c>
      <c r="AP254" s="9"/>
      <c r="AQ254" s="9"/>
      <c r="AR254" s="14" t="s">
        <v>2131</v>
      </c>
      <c r="AS254" s="9"/>
      <c r="AT254" s="9"/>
      <c r="AU254" s="9"/>
      <c r="AV254" s="13"/>
      <c r="AW254" s="13"/>
      <c r="AX254" s="9"/>
      <c r="AY254" s="9"/>
      <c r="AZ254" s="9"/>
      <c r="BA254" s="33"/>
      <c r="BB254" s="33"/>
      <c r="BC254" s="36"/>
      <c r="BD254" s="12" t="s">
        <v>1771</v>
      </c>
    </row>
    <row r="255" spans="1:56" s="12" customFormat="1" x14ac:dyDescent="0.2">
      <c r="A255" s="9" t="str">
        <f>IF(Search!$C$5="","",IF(COUNTA(Inventory!$AP255)=1,1,""))</f>
        <v/>
      </c>
      <c r="B255" s="9" t="str">
        <f>IF(Search!$C$4="","",IF(ISNUMBER(SEARCH(Search!$C$4,$AR255))=TRUE,1,""))</f>
        <v/>
      </c>
      <c r="C255" s="9" t="str">
        <f>IF(Search!$C$6="x",IF(COUNTA($AQ255)=1,1,"N"),IF(COUNTA($AQ255)=1,"N",""))</f>
        <v/>
      </c>
      <c r="D255" s="9" t="str">
        <f>IF(Search!$O$8="","",IF(ISNUMBER(SEARCH(Search!$O$8,$BD255))=TRUE,1,""))</f>
        <v/>
      </c>
      <c r="E255" s="9" t="str">
        <f>IF(Search!$C$7="","",IF(ISNUMBER(SEARCH(Search!$C$7,$AN255))=TRUE,1,""))</f>
        <v/>
      </c>
      <c r="F255" s="9" t="str">
        <f>IF(Search!$C$8="","",IF(ISNUMBER(SEARCH(Search!$C$8,$AO255))=TRUE,1,""))</f>
        <v/>
      </c>
      <c r="G255" s="9" t="str">
        <f>IF(Search!$F$4="","",IF(Inventory!$AJ255&lt;Search!$F$4,"",1))</f>
        <v/>
      </c>
      <c r="H255" s="9" t="str">
        <f>IF(Search!$F$5="","",IF(Inventory!$AJ255&gt;Search!$F$5,"",1))</f>
        <v/>
      </c>
      <c r="I255" s="9" t="str">
        <f>IF(Search!$F$7="","",IF(Search!$F$8="",IF(ISNUMBER(SEARCH(Search!$F$7,$AL255))=TRUE,1,""),""))</f>
        <v/>
      </c>
      <c r="J255" s="9" t="str">
        <f>IF($AL255=Search!$F$8,1,"")</f>
        <v/>
      </c>
      <c r="K255" s="9" t="str">
        <f>IF(Search!$I$4="","",IF(COUNTA($AS255)=1,IF(Search!$I$4="N","N",1),""))</f>
        <v/>
      </c>
      <c r="L255" s="9" t="str">
        <f>IF(Search!$I$5="","",IF($AS255="RC",1,""))</f>
        <v/>
      </c>
      <c r="M255" s="9" t="str">
        <f>IF(Search!$I$6="","",IF($AS255="RCP",1,""))</f>
        <v/>
      </c>
      <c r="N255" s="9" t="str">
        <f>IF(Search!$I$8="","",IF(COUNTA($AT255)=1,IF(Search!$I$8="N","N",1),""))</f>
        <v/>
      </c>
      <c r="O255" s="9" t="str">
        <f>IF(Search!$L$4="","",IF(COUNTA($AU255)=1,IF(Search!$L$4="N","N",1),""))</f>
        <v/>
      </c>
      <c r="P255" s="9" t="str">
        <f>IF(Search!$L$5="","",IF(ISNUMBER(SEARCH("Jersey",$AU255))=TRUE,IF(Search!$L$5="N","N",1),""))</f>
        <v/>
      </c>
      <c r="Q255" s="9" t="str">
        <f>IF(Search!$L$6="","",IF(ISNUMBER(SEARCH("Patch",$AU255))=TRUE,IF(Search!$L$6="N","N",1),""))</f>
        <v/>
      </c>
      <c r="R255" s="9" t="str">
        <f>IF(Search!$L$7="","",IF(ISNUMBER(SEARCH("Shield",$AU255))=TRUE,IF(Search!$L$7="N","N",1),""))</f>
        <v/>
      </c>
      <c r="S255" s="9" t="str">
        <f>IF(Search!$L$8="","",IF(ISNUMBER(SEARCH("Stick",$AU255))=TRUE,IF(Search!$L$8="N","N",1),""))</f>
        <v/>
      </c>
      <c r="T255" s="9" t="str">
        <f>IF(Search!$O$4="","",IF(COUNTA($AW255)=1,IF(Search!$O$4="N","N",1),""))</f>
        <v/>
      </c>
      <c r="U255" s="9" t="str">
        <f>IF(Search!$O$5="","",IF($AW255="","",IF($AW255&lt;Search!$O$5,"",1)))</f>
        <v/>
      </c>
      <c r="V255" s="9" t="str">
        <f>IF(Search!$O$6="","",IF($AW255="","",IF($AW255&gt;Search!$O$6,"",1)))</f>
        <v/>
      </c>
      <c r="W255" s="9" t="str">
        <f>IF(Search!$U$4="","",IF($AX255="","",1))</f>
        <v/>
      </c>
      <c r="X255" s="9" t="str">
        <f>IF(Search!$U$5="","",IF(ISNUMBER(SEARCH(Search!$U$5,$AX255))=TRUE,IF(Search!$U$5="N","N",1),""))</f>
        <v/>
      </c>
      <c r="Y255" s="9" t="str">
        <f>IF(Search!$U$6="","",IF($AY255&lt;Search!$U$6,"",1))</f>
        <v/>
      </c>
      <c r="Z255" s="9" t="str">
        <f>IF(Search!$R$4="","",IF(Inventory!$BA255&lt;Search!$R$4,"",1))</f>
        <v/>
      </c>
      <c r="AA255" s="9" t="str">
        <f>IF(Search!$R$5="","",IF($BA255&gt;Search!$R$5,"",1))</f>
        <v/>
      </c>
      <c r="AB255" s="9" t="str">
        <f>IF(Search!$R$6="","",IF($BB255&lt;Search!$R$6,"",1))</f>
        <v/>
      </c>
      <c r="AC255" s="9" t="str">
        <f>IF(Search!$R$7="","",IF($BB255&lt;Search!$R$7,"",1))</f>
        <v/>
      </c>
      <c r="AD255" s="45" t="str">
        <f>IF(COUNTIF($A255:$AC255,"n")&gt;0,"",IF(SUM($A255:$AC255)=COUNTA(Search!$C$4:$C$8,Search!$F$4:$F$8,Search!$I$4:$I$6,Search!$I$8,Search!$L$4:$L$8,Search!$O$4:$O$8,Search!$R$4:$R$7,Search!$U$4:$U$7)-COUNTIF(Search!$C$4:$U$7,"n"),1+LARGE($AD$1:AD254,1),""))</f>
        <v/>
      </c>
      <c r="AE255" s="45" t="str">
        <f t="shared" si="11"/>
        <v/>
      </c>
      <c r="AF255" s="45" t="str">
        <f>IF(AD255="","",COUNTIF($AE$1:$AE254,$AE255)+RANK($AE255,$AE$2:$AE$10540,1))</f>
        <v/>
      </c>
      <c r="AG255" s="45" t="str">
        <f t="shared" si="12"/>
        <v/>
      </c>
      <c r="AH255" s="45" t="str">
        <f>IF($AD255="","",COUNTIF($AG$1:$AG254,$AG255)+RANK($AG255,$AG$1:$AG$10539,0))</f>
        <v/>
      </c>
      <c r="AI255" s="10" t="str">
        <f t="shared" si="13"/>
        <v>1983-84 O-Pee-Chee #66 Dale McCourt TOR    /   $</v>
      </c>
      <c r="AJ255" s="11">
        <v>1983</v>
      </c>
      <c r="AK255" s="17">
        <v>84</v>
      </c>
      <c r="AL255" s="12" t="s">
        <v>53</v>
      </c>
      <c r="AM255" s="10">
        <v>66</v>
      </c>
      <c r="AN255" s="12" t="s">
        <v>150</v>
      </c>
      <c r="AO255" s="9" t="s">
        <v>1904</v>
      </c>
      <c r="AP255" s="9"/>
      <c r="AQ255" s="9"/>
      <c r="AR255" s="14" t="s">
        <v>2131</v>
      </c>
      <c r="AS255" s="9"/>
      <c r="AT255" s="9"/>
      <c r="AU255" s="9"/>
      <c r="AV255" s="13"/>
      <c r="AW255" s="13"/>
      <c r="AX255" s="9"/>
      <c r="AY255" s="9"/>
      <c r="AZ255" s="9"/>
      <c r="BA255" s="33"/>
      <c r="BB255" s="33"/>
      <c r="BC255" s="36"/>
      <c r="BD255" s="12" t="s">
        <v>1771</v>
      </c>
    </row>
    <row r="256" spans="1:56" s="12" customFormat="1" x14ac:dyDescent="0.2">
      <c r="A256" s="9" t="str">
        <f>IF(Search!$C$5="","",IF(COUNTA(Inventory!$AP256)=1,1,""))</f>
        <v/>
      </c>
      <c r="B256" s="9" t="str">
        <f>IF(Search!$C$4="","",IF(ISNUMBER(SEARCH(Search!$C$4,$AR256))=TRUE,1,""))</f>
        <v/>
      </c>
      <c r="C256" s="9" t="str">
        <f>IF(Search!$C$6="x",IF(COUNTA($AQ256)=1,1,"N"),IF(COUNTA($AQ256)=1,"N",""))</f>
        <v/>
      </c>
      <c r="D256" s="9" t="str">
        <f>IF(Search!$O$8="","",IF(ISNUMBER(SEARCH(Search!$O$8,$BD256))=TRUE,1,""))</f>
        <v/>
      </c>
      <c r="E256" s="9" t="str">
        <f>IF(Search!$C$7="","",IF(ISNUMBER(SEARCH(Search!$C$7,$AN256))=TRUE,1,""))</f>
        <v/>
      </c>
      <c r="F256" s="9" t="str">
        <f>IF(Search!$C$8="","",IF(ISNUMBER(SEARCH(Search!$C$8,$AO256))=TRUE,1,""))</f>
        <v/>
      </c>
      <c r="G256" s="9" t="str">
        <f>IF(Search!$F$4="","",IF(Inventory!$AJ256&lt;Search!$F$4,"",1))</f>
        <v/>
      </c>
      <c r="H256" s="9" t="str">
        <f>IF(Search!$F$5="","",IF(Inventory!$AJ256&gt;Search!$F$5,"",1))</f>
        <v/>
      </c>
      <c r="I256" s="9" t="str">
        <f>IF(Search!$F$7="","",IF(Search!$F$8="",IF(ISNUMBER(SEARCH(Search!$F$7,$AL256))=TRUE,1,""),""))</f>
        <v/>
      </c>
      <c r="J256" s="9" t="str">
        <f>IF($AL256=Search!$F$8,1,"")</f>
        <v/>
      </c>
      <c r="K256" s="9" t="str">
        <f>IF(Search!$I$4="","",IF(COUNTA($AS256)=1,IF(Search!$I$4="N","N",1),""))</f>
        <v/>
      </c>
      <c r="L256" s="9" t="str">
        <f>IF(Search!$I$5="","",IF($AS256="RC",1,""))</f>
        <v/>
      </c>
      <c r="M256" s="9" t="str">
        <f>IF(Search!$I$6="","",IF($AS256="RCP",1,""))</f>
        <v/>
      </c>
      <c r="N256" s="9" t="str">
        <f>IF(Search!$I$8="","",IF(COUNTA($AT256)=1,IF(Search!$I$8="N","N",1),""))</f>
        <v/>
      </c>
      <c r="O256" s="9" t="str">
        <f>IF(Search!$L$4="","",IF(COUNTA($AU256)=1,IF(Search!$L$4="N","N",1),""))</f>
        <v/>
      </c>
      <c r="P256" s="9" t="str">
        <f>IF(Search!$L$5="","",IF(ISNUMBER(SEARCH("Jersey",$AU256))=TRUE,IF(Search!$L$5="N","N",1),""))</f>
        <v/>
      </c>
      <c r="Q256" s="9" t="str">
        <f>IF(Search!$L$6="","",IF(ISNUMBER(SEARCH("Patch",$AU256))=TRUE,IF(Search!$L$6="N","N",1),""))</f>
        <v/>
      </c>
      <c r="R256" s="9" t="str">
        <f>IF(Search!$L$7="","",IF(ISNUMBER(SEARCH("Shield",$AU256))=TRUE,IF(Search!$L$7="N","N",1),""))</f>
        <v/>
      </c>
      <c r="S256" s="9" t="str">
        <f>IF(Search!$L$8="","",IF(ISNUMBER(SEARCH("Stick",$AU256))=TRUE,IF(Search!$L$8="N","N",1),""))</f>
        <v/>
      </c>
      <c r="T256" s="9" t="str">
        <f>IF(Search!$O$4="","",IF(COUNTA($AW256)=1,IF(Search!$O$4="N","N",1),""))</f>
        <v/>
      </c>
      <c r="U256" s="9" t="str">
        <f>IF(Search!$O$5="","",IF($AW256="","",IF($AW256&lt;Search!$O$5,"",1)))</f>
        <v/>
      </c>
      <c r="V256" s="9" t="str">
        <f>IF(Search!$O$6="","",IF($AW256="","",IF($AW256&gt;Search!$O$6,"",1)))</f>
        <v/>
      </c>
      <c r="W256" s="9" t="str">
        <f>IF(Search!$U$4="","",IF($AX256="","",1))</f>
        <v/>
      </c>
      <c r="X256" s="9" t="str">
        <f>IF(Search!$U$5="","",IF(ISNUMBER(SEARCH(Search!$U$5,$AX256))=TRUE,IF(Search!$U$5="N","N",1),""))</f>
        <v/>
      </c>
      <c r="Y256" s="9" t="str">
        <f>IF(Search!$U$6="","",IF($AY256&lt;Search!$U$6,"",1))</f>
        <v/>
      </c>
      <c r="Z256" s="9" t="str">
        <f>IF(Search!$R$4="","",IF(Inventory!$BA256&lt;Search!$R$4,"",1))</f>
        <v/>
      </c>
      <c r="AA256" s="9" t="str">
        <f>IF(Search!$R$5="","",IF($BA256&gt;Search!$R$5,"",1))</f>
        <v/>
      </c>
      <c r="AB256" s="9" t="str">
        <f>IF(Search!$R$6="","",IF($BB256&lt;Search!$R$6,"",1))</f>
        <v/>
      </c>
      <c r="AC256" s="9" t="str">
        <f>IF(Search!$R$7="","",IF($BB256&lt;Search!$R$7,"",1))</f>
        <v/>
      </c>
      <c r="AD256" s="45" t="str">
        <f>IF(COUNTIF($A256:$AC256,"n")&gt;0,"",IF(SUM($A256:$AC256)=COUNTA(Search!$C$4:$C$8,Search!$F$4:$F$8,Search!$I$4:$I$6,Search!$I$8,Search!$L$4:$L$8,Search!$O$4:$O$8,Search!$R$4:$R$7,Search!$U$4:$U$7)-COUNTIF(Search!$C$4:$U$7,"n"),1+LARGE($AD$1:AD255,1),""))</f>
        <v/>
      </c>
      <c r="AE256" s="45" t="str">
        <f t="shared" si="11"/>
        <v/>
      </c>
      <c r="AF256" s="45" t="str">
        <f>IF(AD256="","",COUNTIF($AE$1:$AE255,$AE256)+RANK($AE256,$AE$2:$AE$10540,1))</f>
        <v/>
      </c>
      <c r="AG256" s="45" t="str">
        <f t="shared" si="12"/>
        <v/>
      </c>
      <c r="AH256" s="45" t="str">
        <f>IF($AD256="","",COUNTIF($AG$1:$AG255,$AG256)+RANK($AG256,$AG$1:$AG$10539,0))</f>
        <v/>
      </c>
      <c r="AI256" s="10" t="str">
        <f t="shared" si="13"/>
        <v>1983-84 O-Pee-Chee #323 Rick Vaive SL TOR    /   $</v>
      </c>
      <c r="AJ256" s="11">
        <v>1983</v>
      </c>
      <c r="AK256" s="17">
        <v>84</v>
      </c>
      <c r="AL256" s="12" t="s">
        <v>53</v>
      </c>
      <c r="AM256" s="10">
        <v>323</v>
      </c>
      <c r="AN256" s="12" t="s">
        <v>151</v>
      </c>
      <c r="AO256" s="9" t="s">
        <v>1904</v>
      </c>
      <c r="AP256" s="9"/>
      <c r="AQ256" s="9"/>
      <c r="AR256" s="14" t="s">
        <v>2131</v>
      </c>
      <c r="AS256" s="9"/>
      <c r="AT256" s="9"/>
      <c r="AU256" s="9"/>
      <c r="AV256" s="13"/>
      <c r="AW256" s="13"/>
      <c r="AX256" s="9"/>
      <c r="AY256" s="9"/>
      <c r="AZ256" s="9"/>
      <c r="BA256" s="33"/>
      <c r="BB256" s="33"/>
      <c r="BC256" s="36"/>
      <c r="BD256" s="12" t="s">
        <v>1771</v>
      </c>
    </row>
    <row r="257" spans="1:56" s="12" customFormat="1" x14ac:dyDescent="0.2">
      <c r="A257" s="9" t="str">
        <f>IF(Search!$C$5="","",IF(COUNTA(Inventory!$AP257)=1,1,""))</f>
        <v/>
      </c>
      <c r="B257" s="9" t="str">
        <f>IF(Search!$C$4="","",IF(ISNUMBER(SEARCH(Search!$C$4,$AR257))=TRUE,1,""))</f>
        <v/>
      </c>
      <c r="C257" s="9" t="str">
        <f>IF(Search!$C$6="x",IF(COUNTA($AQ257)=1,1,"N"),IF(COUNTA($AQ257)=1,"N",""))</f>
        <v/>
      </c>
      <c r="D257" s="9" t="str">
        <f>IF(Search!$O$8="","",IF(ISNUMBER(SEARCH(Search!$O$8,$BD257))=TRUE,1,""))</f>
        <v/>
      </c>
      <c r="E257" s="9" t="str">
        <f>IF(Search!$C$7="","",IF(ISNUMBER(SEARCH(Search!$C$7,$AN257))=TRUE,1,""))</f>
        <v/>
      </c>
      <c r="F257" s="9" t="str">
        <f>IF(Search!$C$8="","",IF(ISNUMBER(SEARCH(Search!$C$8,$AO257))=TRUE,1,""))</f>
        <v/>
      </c>
      <c r="G257" s="9" t="str">
        <f>IF(Search!$F$4="","",IF(Inventory!$AJ257&lt;Search!$F$4,"",1))</f>
        <v/>
      </c>
      <c r="H257" s="9" t="str">
        <f>IF(Search!$F$5="","",IF(Inventory!$AJ257&gt;Search!$F$5,"",1))</f>
        <v/>
      </c>
      <c r="I257" s="9" t="str">
        <f>IF(Search!$F$7="","",IF(Search!$F$8="",IF(ISNUMBER(SEARCH(Search!$F$7,$AL257))=TRUE,1,""),""))</f>
        <v/>
      </c>
      <c r="J257" s="9" t="str">
        <f>IF($AL257=Search!$F$8,1,"")</f>
        <v/>
      </c>
      <c r="K257" s="9" t="str">
        <f>IF(Search!$I$4="","",IF(COUNTA($AS257)=1,IF(Search!$I$4="N","N",1),""))</f>
        <v/>
      </c>
      <c r="L257" s="9" t="str">
        <f>IF(Search!$I$5="","",IF($AS257="RC",1,""))</f>
        <v/>
      </c>
      <c r="M257" s="9" t="str">
        <f>IF(Search!$I$6="","",IF($AS257="RCP",1,""))</f>
        <v/>
      </c>
      <c r="N257" s="9" t="str">
        <f>IF(Search!$I$8="","",IF(COUNTA($AT257)=1,IF(Search!$I$8="N","N",1),""))</f>
        <v/>
      </c>
      <c r="O257" s="9" t="str">
        <f>IF(Search!$L$4="","",IF(COUNTA($AU257)=1,IF(Search!$L$4="N","N",1),""))</f>
        <v/>
      </c>
      <c r="P257" s="9" t="str">
        <f>IF(Search!$L$5="","",IF(ISNUMBER(SEARCH("Jersey",$AU257))=TRUE,IF(Search!$L$5="N","N",1),""))</f>
        <v/>
      </c>
      <c r="Q257" s="9" t="str">
        <f>IF(Search!$L$6="","",IF(ISNUMBER(SEARCH("Patch",$AU257))=TRUE,IF(Search!$L$6="N","N",1),""))</f>
        <v/>
      </c>
      <c r="R257" s="9" t="str">
        <f>IF(Search!$L$7="","",IF(ISNUMBER(SEARCH("Shield",$AU257))=TRUE,IF(Search!$L$7="N","N",1),""))</f>
        <v/>
      </c>
      <c r="S257" s="9" t="str">
        <f>IF(Search!$L$8="","",IF(ISNUMBER(SEARCH("Stick",$AU257))=TRUE,IF(Search!$L$8="N","N",1),""))</f>
        <v/>
      </c>
      <c r="T257" s="9" t="str">
        <f>IF(Search!$O$4="","",IF(COUNTA($AW257)=1,IF(Search!$O$4="N","N",1),""))</f>
        <v/>
      </c>
      <c r="U257" s="9" t="str">
        <f>IF(Search!$O$5="","",IF($AW257="","",IF($AW257&lt;Search!$O$5,"",1)))</f>
        <v/>
      </c>
      <c r="V257" s="9" t="str">
        <f>IF(Search!$O$6="","",IF($AW257="","",IF($AW257&gt;Search!$O$6,"",1)))</f>
        <v/>
      </c>
      <c r="W257" s="9" t="str">
        <f>IF(Search!$U$4="","",IF($AX257="","",1))</f>
        <v/>
      </c>
      <c r="X257" s="9" t="str">
        <f>IF(Search!$U$5="","",IF(ISNUMBER(SEARCH(Search!$U$5,$AX257))=TRUE,IF(Search!$U$5="N","N",1),""))</f>
        <v/>
      </c>
      <c r="Y257" s="9" t="str">
        <f>IF(Search!$U$6="","",IF($AY257&lt;Search!$U$6,"",1))</f>
        <v/>
      </c>
      <c r="Z257" s="9" t="str">
        <f>IF(Search!$R$4="","",IF(Inventory!$BA257&lt;Search!$R$4,"",1))</f>
        <v/>
      </c>
      <c r="AA257" s="9" t="str">
        <f>IF(Search!$R$5="","",IF($BA257&gt;Search!$R$5,"",1))</f>
        <v/>
      </c>
      <c r="AB257" s="9" t="str">
        <f>IF(Search!$R$6="","",IF($BB257&lt;Search!$R$6,"",1))</f>
        <v/>
      </c>
      <c r="AC257" s="9" t="str">
        <f>IF(Search!$R$7="","",IF($BB257&lt;Search!$R$7,"",1))</f>
        <v/>
      </c>
      <c r="AD257" s="45" t="str">
        <f>IF(COUNTIF($A257:$AC257,"n")&gt;0,"",IF(SUM($A257:$AC257)=COUNTA(Search!$C$4:$C$8,Search!$F$4:$F$8,Search!$I$4:$I$6,Search!$I$8,Search!$L$4:$L$8,Search!$O$4:$O$8,Search!$R$4:$R$7,Search!$U$4:$U$7)-COUNTIF(Search!$C$4:$U$7,"n"),1+LARGE($AD$1:AD256,1),""))</f>
        <v/>
      </c>
      <c r="AE257" s="45" t="str">
        <f t="shared" si="11"/>
        <v/>
      </c>
      <c r="AF257" s="45" t="str">
        <f>IF(AD257="","",COUNTIF($AE$1:$AE256,$AE257)+RANK($AE257,$AE$2:$AE$10540,1))</f>
        <v/>
      </c>
      <c r="AG257" s="45" t="str">
        <f t="shared" si="12"/>
        <v/>
      </c>
      <c r="AH257" s="45" t="str">
        <f>IF($AD257="","",COUNTIF($AG$1:$AG256,$AG257)+RANK($AG257,$AG$1:$AG$10539,0))</f>
        <v/>
      </c>
      <c r="AI257" s="10" t="str">
        <f t="shared" si="13"/>
        <v>1983-84 O-Pee-Chee #324 Rick Vaive HL TOR    /   $</v>
      </c>
      <c r="AJ257" s="11">
        <v>1983</v>
      </c>
      <c r="AK257" s="17">
        <v>84</v>
      </c>
      <c r="AL257" s="12" t="s">
        <v>53</v>
      </c>
      <c r="AM257" s="10">
        <v>324</v>
      </c>
      <c r="AN257" s="12" t="s">
        <v>152</v>
      </c>
      <c r="AO257" s="9" t="s">
        <v>1904</v>
      </c>
      <c r="AP257" s="9"/>
      <c r="AQ257" s="9"/>
      <c r="AR257" s="14" t="s">
        <v>2131</v>
      </c>
      <c r="AS257" s="9"/>
      <c r="AT257" s="9"/>
      <c r="AU257" s="9"/>
      <c r="AV257" s="13"/>
      <c r="AW257" s="13"/>
      <c r="AX257" s="9"/>
      <c r="AY257" s="9"/>
      <c r="AZ257" s="9"/>
      <c r="BA257" s="33"/>
      <c r="BB257" s="33"/>
      <c r="BC257" s="36"/>
      <c r="BD257" s="12" t="s">
        <v>1771</v>
      </c>
    </row>
    <row r="258" spans="1:56" s="12" customFormat="1" x14ac:dyDescent="0.2">
      <c r="A258" s="9" t="str">
        <f>IF(Search!$C$5="","",IF(COUNTA(Inventory!$AP258)=1,1,""))</f>
        <v/>
      </c>
      <c r="B258" s="9" t="str">
        <f>IF(Search!$C$4="","",IF(ISNUMBER(SEARCH(Search!$C$4,$AR258))=TRUE,1,""))</f>
        <v/>
      </c>
      <c r="C258" s="9" t="str">
        <f>IF(Search!$C$6="x",IF(COUNTA($AQ258)=1,1,"N"),IF(COUNTA($AQ258)=1,"N",""))</f>
        <v/>
      </c>
      <c r="D258" s="9" t="str">
        <f>IF(Search!$O$8="","",IF(ISNUMBER(SEARCH(Search!$O$8,$BD258))=TRUE,1,""))</f>
        <v/>
      </c>
      <c r="E258" s="9" t="str">
        <f>IF(Search!$C$7="","",IF(ISNUMBER(SEARCH(Search!$C$7,$AN258))=TRUE,1,""))</f>
        <v/>
      </c>
      <c r="F258" s="9" t="str">
        <f>IF(Search!$C$8="","",IF(ISNUMBER(SEARCH(Search!$C$8,$AO258))=TRUE,1,""))</f>
        <v/>
      </c>
      <c r="G258" s="9" t="str">
        <f>IF(Search!$F$4="","",IF(Inventory!$AJ258&lt;Search!$F$4,"",1))</f>
        <v/>
      </c>
      <c r="H258" s="9" t="str">
        <f>IF(Search!$F$5="","",IF(Inventory!$AJ258&gt;Search!$F$5,"",1))</f>
        <v/>
      </c>
      <c r="I258" s="9" t="str">
        <f>IF(Search!$F$7="","",IF(Search!$F$8="",IF(ISNUMBER(SEARCH(Search!$F$7,$AL258))=TRUE,1,""),""))</f>
        <v/>
      </c>
      <c r="J258" s="9" t="str">
        <f>IF($AL258=Search!$F$8,1,"")</f>
        <v/>
      </c>
      <c r="K258" s="9" t="str">
        <f>IF(Search!$I$4="","",IF(COUNTA($AS258)=1,IF(Search!$I$4="N","N",1),""))</f>
        <v/>
      </c>
      <c r="L258" s="9" t="str">
        <f>IF(Search!$I$5="","",IF($AS258="RC",1,""))</f>
        <v/>
      </c>
      <c r="M258" s="9" t="str">
        <f>IF(Search!$I$6="","",IF($AS258="RCP",1,""))</f>
        <v/>
      </c>
      <c r="N258" s="9" t="str">
        <f>IF(Search!$I$8="","",IF(COUNTA($AT258)=1,IF(Search!$I$8="N","N",1),""))</f>
        <v/>
      </c>
      <c r="O258" s="9" t="str">
        <f>IF(Search!$L$4="","",IF(COUNTA($AU258)=1,IF(Search!$L$4="N","N",1),""))</f>
        <v/>
      </c>
      <c r="P258" s="9" t="str">
        <f>IF(Search!$L$5="","",IF(ISNUMBER(SEARCH("Jersey",$AU258))=TRUE,IF(Search!$L$5="N","N",1),""))</f>
        <v/>
      </c>
      <c r="Q258" s="9" t="str">
        <f>IF(Search!$L$6="","",IF(ISNUMBER(SEARCH("Patch",$AU258))=TRUE,IF(Search!$L$6="N","N",1),""))</f>
        <v/>
      </c>
      <c r="R258" s="9" t="str">
        <f>IF(Search!$L$7="","",IF(ISNUMBER(SEARCH("Shield",$AU258))=TRUE,IF(Search!$L$7="N","N",1),""))</f>
        <v/>
      </c>
      <c r="S258" s="9" t="str">
        <f>IF(Search!$L$8="","",IF(ISNUMBER(SEARCH("Stick",$AU258))=TRUE,IF(Search!$L$8="N","N",1),""))</f>
        <v/>
      </c>
      <c r="T258" s="9" t="str">
        <f>IF(Search!$O$4="","",IF(COUNTA($AW258)=1,IF(Search!$O$4="N","N",1),""))</f>
        <v/>
      </c>
      <c r="U258" s="9" t="str">
        <f>IF(Search!$O$5="","",IF($AW258="","",IF($AW258&lt;Search!$O$5,"",1)))</f>
        <v/>
      </c>
      <c r="V258" s="9" t="str">
        <f>IF(Search!$O$6="","",IF($AW258="","",IF($AW258&gt;Search!$O$6,"",1)))</f>
        <v/>
      </c>
      <c r="W258" s="9" t="str">
        <f>IF(Search!$U$4="","",IF($AX258="","",1))</f>
        <v/>
      </c>
      <c r="X258" s="9" t="str">
        <f>IF(Search!$U$5="","",IF(ISNUMBER(SEARCH(Search!$U$5,$AX258))=TRUE,IF(Search!$U$5="N","N",1),""))</f>
        <v/>
      </c>
      <c r="Y258" s="9" t="str">
        <f>IF(Search!$U$6="","",IF($AY258&lt;Search!$U$6,"",1))</f>
        <v/>
      </c>
      <c r="Z258" s="9" t="str">
        <f>IF(Search!$R$4="","",IF(Inventory!$BA258&lt;Search!$R$4,"",1))</f>
        <v/>
      </c>
      <c r="AA258" s="9" t="str">
        <f>IF(Search!$R$5="","",IF($BA258&gt;Search!$R$5,"",1))</f>
        <v/>
      </c>
      <c r="AB258" s="9" t="str">
        <f>IF(Search!$R$6="","",IF($BB258&lt;Search!$R$6,"",1))</f>
        <v/>
      </c>
      <c r="AC258" s="9" t="str">
        <f>IF(Search!$R$7="","",IF($BB258&lt;Search!$R$7,"",1))</f>
        <v/>
      </c>
      <c r="AD258" s="45" t="str">
        <f>IF(COUNTIF($A258:$AC258,"n")&gt;0,"",IF(SUM($A258:$AC258)=COUNTA(Search!$C$4:$C$8,Search!$F$4:$F$8,Search!$I$4:$I$6,Search!$I$8,Search!$L$4:$L$8,Search!$O$4:$O$8,Search!$R$4:$R$7,Search!$U$4:$U$7)-COUNTIF(Search!$C$4:$U$7,"n"),1+LARGE($AD$1:AD257,1),""))</f>
        <v/>
      </c>
      <c r="AE258" s="45" t="str">
        <f t="shared" si="11"/>
        <v/>
      </c>
      <c r="AF258" s="45" t="str">
        <f>IF(AD258="","",COUNTIF($AE$1:$AE257,$AE258)+RANK($AE258,$AE$2:$AE$10540,1))</f>
        <v/>
      </c>
      <c r="AG258" s="45" t="str">
        <f t="shared" si="12"/>
        <v/>
      </c>
      <c r="AH258" s="45" t="str">
        <f>IF($AD258="","",COUNTIF($AG$1:$AG257,$AG258)+RANK($AG258,$AG$1:$AG$10539,0))</f>
        <v/>
      </c>
      <c r="AI258" s="10" t="str">
        <f t="shared" si="13"/>
        <v>1983-84 O-Pee-Chee #325 John Anderson TOR    /   $</v>
      </c>
      <c r="AJ258" s="11">
        <v>1983</v>
      </c>
      <c r="AK258" s="17">
        <v>84</v>
      </c>
      <c r="AL258" s="12" t="s">
        <v>53</v>
      </c>
      <c r="AM258" s="10">
        <v>325</v>
      </c>
      <c r="AN258" s="12" t="s">
        <v>129</v>
      </c>
      <c r="AO258" s="9" t="s">
        <v>1904</v>
      </c>
      <c r="AP258" s="9"/>
      <c r="AQ258" s="9"/>
      <c r="AR258" s="14" t="s">
        <v>2131</v>
      </c>
      <c r="AS258" s="9"/>
      <c r="AT258" s="9"/>
      <c r="AU258" s="9"/>
      <c r="AV258" s="13"/>
      <c r="AW258" s="13"/>
      <c r="AX258" s="9"/>
      <c r="AY258" s="9"/>
      <c r="AZ258" s="9"/>
      <c r="BA258" s="33"/>
      <c r="BB258" s="33"/>
      <c r="BC258" s="36"/>
      <c r="BD258" s="12" t="s">
        <v>1771</v>
      </c>
    </row>
    <row r="259" spans="1:56" s="12" customFormat="1" x14ac:dyDescent="0.2">
      <c r="A259" s="9" t="str">
        <f>IF(Search!$C$5="","",IF(COUNTA(Inventory!$AP259)=1,1,""))</f>
        <v/>
      </c>
      <c r="B259" s="9" t="str">
        <f>IF(Search!$C$4="","",IF(ISNUMBER(SEARCH(Search!$C$4,$AR259))=TRUE,1,""))</f>
        <v/>
      </c>
      <c r="C259" s="9" t="str">
        <f>IF(Search!$C$6="x",IF(COUNTA($AQ259)=1,1,"N"),IF(COUNTA($AQ259)=1,"N",""))</f>
        <v/>
      </c>
      <c r="D259" s="9" t="str">
        <f>IF(Search!$O$8="","",IF(ISNUMBER(SEARCH(Search!$O$8,$BD259))=TRUE,1,""))</f>
        <v/>
      </c>
      <c r="E259" s="9" t="str">
        <f>IF(Search!$C$7="","",IF(ISNUMBER(SEARCH(Search!$C$7,$AN259))=TRUE,1,""))</f>
        <v/>
      </c>
      <c r="F259" s="9" t="str">
        <f>IF(Search!$C$8="","",IF(ISNUMBER(SEARCH(Search!$C$8,$AO259))=TRUE,1,""))</f>
        <v/>
      </c>
      <c r="G259" s="9" t="str">
        <f>IF(Search!$F$4="","",IF(Inventory!$AJ259&lt;Search!$F$4,"",1))</f>
        <v/>
      </c>
      <c r="H259" s="9" t="str">
        <f>IF(Search!$F$5="","",IF(Inventory!$AJ259&gt;Search!$F$5,"",1))</f>
        <v/>
      </c>
      <c r="I259" s="9" t="str">
        <f>IF(Search!$F$7="","",IF(Search!$F$8="",IF(ISNUMBER(SEARCH(Search!$F$7,$AL259))=TRUE,1,""),""))</f>
        <v/>
      </c>
      <c r="J259" s="9" t="str">
        <f>IF($AL259=Search!$F$8,1,"")</f>
        <v/>
      </c>
      <c r="K259" s="9" t="str">
        <f>IF(Search!$I$4="","",IF(COUNTA($AS259)=1,IF(Search!$I$4="N","N",1),""))</f>
        <v/>
      </c>
      <c r="L259" s="9" t="str">
        <f>IF(Search!$I$5="","",IF($AS259="RC",1,""))</f>
        <v/>
      </c>
      <c r="M259" s="9" t="str">
        <f>IF(Search!$I$6="","",IF($AS259="RCP",1,""))</f>
        <v/>
      </c>
      <c r="N259" s="9" t="str">
        <f>IF(Search!$I$8="","",IF(COUNTA($AT259)=1,IF(Search!$I$8="N","N",1),""))</f>
        <v/>
      </c>
      <c r="O259" s="9" t="str">
        <f>IF(Search!$L$4="","",IF(COUNTA($AU259)=1,IF(Search!$L$4="N","N",1),""))</f>
        <v/>
      </c>
      <c r="P259" s="9" t="str">
        <f>IF(Search!$L$5="","",IF(ISNUMBER(SEARCH("Jersey",$AU259))=TRUE,IF(Search!$L$5="N","N",1),""))</f>
        <v/>
      </c>
      <c r="Q259" s="9" t="str">
        <f>IF(Search!$L$6="","",IF(ISNUMBER(SEARCH("Patch",$AU259))=TRUE,IF(Search!$L$6="N","N",1),""))</f>
        <v/>
      </c>
      <c r="R259" s="9" t="str">
        <f>IF(Search!$L$7="","",IF(ISNUMBER(SEARCH("Shield",$AU259))=TRUE,IF(Search!$L$7="N","N",1),""))</f>
        <v/>
      </c>
      <c r="S259" s="9" t="str">
        <f>IF(Search!$L$8="","",IF(ISNUMBER(SEARCH("Stick",$AU259))=TRUE,IF(Search!$L$8="N","N",1),""))</f>
        <v/>
      </c>
      <c r="T259" s="9" t="str">
        <f>IF(Search!$O$4="","",IF(COUNTA($AW259)=1,IF(Search!$O$4="N","N",1),""))</f>
        <v/>
      </c>
      <c r="U259" s="9" t="str">
        <f>IF(Search!$O$5="","",IF($AW259="","",IF($AW259&lt;Search!$O$5,"",1)))</f>
        <v/>
      </c>
      <c r="V259" s="9" t="str">
        <f>IF(Search!$O$6="","",IF($AW259="","",IF($AW259&gt;Search!$O$6,"",1)))</f>
        <v/>
      </c>
      <c r="W259" s="9" t="str">
        <f>IF(Search!$U$4="","",IF($AX259="","",1))</f>
        <v/>
      </c>
      <c r="X259" s="9" t="str">
        <f>IF(Search!$U$5="","",IF(ISNUMBER(SEARCH(Search!$U$5,$AX259))=TRUE,IF(Search!$U$5="N","N",1),""))</f>
        <v/>
      </c>
      <c r="Y259" s="9" t="str">
        <f>IF(Search!$U$6="","",IF($AY259&lt;Search!$U$6,"",1))</f>
        <v/>
      </c>
      <c r="Z259" s="9" t="str">
        <f>IF(Search!$R$4="","",IF(Inventory!$BA259&lt;Search!$R$4,"",1))</f>
        <v/>
      </c>
      <c r="AA259" s="9" t="str">
        <f>IF(Search!$R$5="","",IF($BA259&gt;Search!$R$5,"",1))</f>
        <v/>
      </c>
      <c r="AB259" s="9" t="str">
        <f>IF(Search!$R$6="","",IF($BB259&lt;Search!$R$6,"",1))</f>
        <v/>
      </c>
      <c r="AC259" s="9" t="str">
        <f>IF(Search!$R$7="","",IF($BB259&lt;Search!$R$7,"",1))</f>
        <v/>
      </c>
      <c r="AD259" s="45" t="str">
        <f>IF(COUNTIF($A259:$AC259,"n")&gt;0,"",IF(SUM($A259:$AC259)=COUNTA(Search!$C$4:$C$8,Search!$F$4:$F$8,Search!$I$4:$I$6,Search!$I$8,Search!$L$4:$L$8,Search!$O$4:$O$8,Search!$R$4:$R$7,Search!$U$4:$U$7)-COUNTIF(Search!$C$4:$U$7,"n"),1+LARGE($AD$1:AD258,1),""))</f>
        <v/>
      </c>
      <c r="AE259" s="45" t="str">
        <f t="shared" ref="AE259:AE322" si="14">IF(AD259="","",COUNTIF($AN$2:$AN$10540,"&lt;="&amp;AN259))</f>
        <v/>
      </c>
      <c r="AF259" s="45" t="str">
        <f>IF(AD259="","",COUNTIF($AE$1:$AE258,$AE259)+RANK($AE259,$AE$2:$AE$10540,1))</f>
        <v/>
      </c>
      <c r="AG259" s="45" t="str">
        <f t="shared" ref="AG259:AG322" si="15">IF($AD259="","",COUNTIF($BA$2:$BA$10540,"&lt;="&amp;$BA259))</f>
        <v/>
      </c>
      <c r="AH259" s="45" t="str">
        <f>IF($AD259="","",COUNTIF($AG$1:$AG258,$AG259)+RANK($AG259,$AG$1:$AG$10539,0))</f>
        <v/>
      </c>
      <c r="AI259" s="10" t="str">
        <f t="shared" ref="AI259:AI322" si="16">CONCATENATE(AJ259,"-",AK259," ",AL259," #",AM259," ",AN259," ",AO259," ",AS259," ",AT259," ",AU259," ",AV259,"/",AW259," ",AX259," ",AY259,AZ259," $",BA259)</f>
        <v>1983-84 O-Pee-Chee #326 Jim Benning TOR    /   $</v>
      </c>
      <c r="AJ259" s="11">
        <v>1983</v>
      </c>
      <c r="AK259" s="17">
        <v>84</v>
      </c>
      <c r="AL259" s="12" t="s">
        <v>53</v>
      </c>
      <c r="AM259" s="10">
        <v>326</v>
      </c>
      <c r="AN259" s="12" t="s">
        <v>142</v>
      </c>
      <c r="AO259" s="9" t="s">
        <v>1904</v>
      </c>
      <c r="AP259" s="9"/>
      <c r="AQ259" s="9"/>
      <c r="AR259" s="14" t="s">
        <v>2131</v>
      </c>
      <c r="AS259" s="9"/>
      <c r="AT259" s="9"/>
      <c r="AU259" s="9"/>
      <c r="AV259" s="13"/>
      <c r="AW259" s="13"/>
      <c r="AX259" s="9"/>
      <c r="AY259" s="9"/>
      <c r="AZ259" s="9"/>
      <c r="BA259" s="33"/>
      <c r="BB259" s="33"/>
      <c r="BC259" s="36"/>
      <c r="BD259" s="12" t="s">
        <v>1771</v>
      </c>
    </row>
    <row r="260" spans="1:56" s="12" customFormat="1" x14ac:dyDescent="0.2">
      <c r="A260" s="9" t="str">
        <f>IF(Search!$C$5="","",IF(COUNTA(Inventory!$AP260)=1,1,""))</f>
        <v/>
      </c>
      <c r="B260" s="9" t="str">
        <f>IF(Search!$C$4="","",IF(ISNUMBER(SEARCH(Search!$C$4,$AR260))=TRUE,1,""))</f>
        <v/>
      </c>
      <c r="C260" s="9" t="str">
        <f>IF(Search!$C$6="x",IF(COUNTA($AQ260)=1,1,"N"),IF(COUNTA($AQ260)=1,"N",""))</f>
        <v/>
      </c>
      <c r="D260" s="9" t="str">
        <f>IF(Search!$O$8="","",IF(ISNUMBER(SEARCH(Search!$O$8,$BD260))=TRUE,1,""))</f>
        <v/>
      </c>
      <c r="E260" s="9" t="str">
        <f>IF(Search!$C$7="","",IF(ISNUMBER(SEARCH(Search!$C$7,$AN260))=TRUE,1,""))</f>
        <v/>
      </c>
      <c r="F260" s="9" t="str">
        <f>IF(Search!$C$8="","",IF(ISNUMBER(SEARCH(Search!$C$8,$AO260))=TRUE,1,""))</f>
        <v/>
      </c>
      <c r="G260" s="9" t="str">
        <f>IF(Search!$F$4="","",IF(Inventory!$AJ260&lt;Search!$F$4,"",1))</f>
        <v/>
      </c>
      <c r="H260" s="9" t="str">
        <f>IF(Search!$F$5="","",IF(Inventory!$AJ260&gt;Search!$F$5,"",1))</f>
        <v/>
      </c>
      <c r="I260" s="9" t="str">
        <f>IF(Search!$F$7="","",IF(Search!$F$8="",IF(ISNUMBER(SEARCH(Search!$F$7,$AL260))=TRUE,1,""),""))</f>
        <v/>
      </c>
      <c r="J260" s="9" t="str">
        <f>IF($AL260=Search!$F$8,1,"")</f>
        <v/>
      </c>
      <c r="K260" s="9" t="str">
        <f>IF(Search!$I$4="","",IF(COUNTA($AS260)=1,IF(Search!$I$4="N","N",1),""))</f>
        <v/>
      </c>
      <c r="L260" s="9" t="str">
        <f>IF(Search!$I$5="","",IF($AS260="RC",1,""))</f>
        <v/>
      </c>
      <c r="M260" s="9" t="str">
        <f>IF(Search!$I$6="","",IF($AS260="RCP",1,""))</f>
        <v/>
      </c>
      <c r="N260" s="9" t="str">
        <f>IF(Search!$I$8="","",IF(COUNTA($AT260)=1,IF(Search!$I$8="N","N",1),""))</f>
        <v/>
      </c>
      <c r="O260" s="9" t="str">
        <f>IF(Search!$L$4="","",IF(COUNTA($AU260)=1,IF(Search!$L$4="N","N",1),""))</f>
        <v/>
      </c>
      <c r="P260" s="9" t="str">
        <f>IF(Search!$L$5="","",IF(ISNUMBER(SEARCH("Jersey",$AU260))=TRUE,IF(Search!$L$5="N","N",1),""))</f>
        <v/>
      </c>
      <c r="Q260" s="9" t="str">
        <f>IF(Search!$L$6="","",IF(ISNUMBER(SEARCH("Patch",$AU260))=TRUE,IF(Search!$L$6="N","N",1),""))</f>
        <v/>
      </c>
      <c r="R260" s="9" t="str">
        <f>IF(Search!$L$7="","",IF(ISNUMBER(SEARCH("Shield",$AU260))=TRUE,IF(Search!$L$7="N","N",1),""))</f>
        <v/>
      </c>
      <c r="S260" s="9" t="str">
        <f>IF(Search!$L$8="","",IF(ISNUMBER(SEARCH("Stick",$AU260))=TRUE,IF(Search!$L$8="N","N",1),""))</f>
        <v/>
      </c>
      <c r="T260" s="9" t="str">
        <f>IF(Search!$O$4="","",IF(COUNTA($AW260)=1,IF(Search!$O$4="N","N",1),""))</f>
        <v/>
      </c>
      <c r="U260" s="9" t="str">
        <f>IF(Search!$O$5="","",IF($AW260="","",IF($AW260&lt;Search!$O$5,"",1)))</f>
        <v/>
      </c>
      <c r="V260" s="9" t="str">
        <f>IF(Search!$O$6="","",IF($AW260="","",IF($AW260&gt;Search!$O$6,"",1)))</f>
        <v/>
      </c>
      <c r="W260" s="9" t="str">
        <f>IF(Search!$U$4="","",IF($AX260="","",1))</f>
        <v/>
      </c>
      <c r="X260" s="9" t="str">
        <f>IF(Search!$U$5="","",IF(ISNUMBER(SEARCH(Search!$U$5,$AX260))=TRUE,IF(Search!$U$5="N","N",1),""))</f>
        <v/>
      </c>
      <c r="Y260" s="9" t="str">
        <f>IF(Search!$U$6="","",IF($AY260&lt;Search!$U$6,"",1))</f>
        <v/>
      </c>
      <c r="Z260" s="9" t="str">
        <f>IF(Search!$R$4="","",IF(Inventory!$BA260&lt;Search!$R$4,"",1))</f>
        <v/>
      </c>
      <c r="AA260" s="9" t="str">
        <f>IF(Search!$R$5="","",IF($BA260&gt;Search!$R$5,"",1))</f>
        <v/>
      </c>
      <c r="AB260" s="9" t="str">
        <f>IF(Search!$R$6="","",IF($BB260&lt;Search!$R$6,"",1))</f>
        <v/>
      </c>
      <c r="AC260" s="9" t="str">
        <f>IF(Search!$R$7="","",IF($BB260&lt;Search!$R$7,"",1))</f>
        <v/>
      </c>
      <c r="AD260" s="45" t="str">
        <f>IF(COUNTIF($A260:$AC260,"n")&gt;0,"",IF(SUM($A260:$AC260)=COUNTA(Search!$C$4:$C$8,Search!$F$4:$F$8,Search!$I$4:$I$6,Search!$I$8,Search!$L$4:$L$8,Search!$O$4:$O$8,Search!$R$4:$R$7,Search!$U$4:$U$7)-COUNTIF(Search!$C$4:$U$7,"n"),1+LARGE($AD$1:AD259,1),""))</f>
        <v/>
      </c>
      <c r="AE260" s="45" t="str">
        <f t="shared" si="14"/>
        <v/>
      </c>
      <c r="AF260" s="45" t="str">
        <f>IF(AD260="","",COUNTIF($AE$1:$AE259,$AE260)+RANK($AE260,$AE$2:$AE$10540,1))</f>
        <v/>
      </c>
      <c r="AG260" s="45" t="str">
        <f t="shared" si="15"/>
        <v/>
      </c>
      <c r="AH260" s="45" t="str">
        <f>IF($AD260="","",COUNTIF($AG$1:$AG259,$AG260)+RANK($AG260,$AG$1:$AG$10539,0))</f>
        <v/>
      </c>
      <c r="AI260" s="10" t="str">
        <f t="shared" si="16"/>
        <v>1983-84 O-Pee-Chee #327 Bill Derlago TOR    /   $</v>
      </c>
      <c r="AJ260" s="11">
        <v>1983</v>
      </c>
      <c r="AK260" s="17">
        <v>84</v>
      </c>
      <c r="AL260" s="12" t="s">
        <v>53</v>
      </c>
      <c r="AM260" s="10">
        <v>327</v>
      </c>
      <c r="AN260" s="12" t="s">
        <v>122</v>
      </c>
      <c r="AO260" s="9" t="s">
        <v>1904</v>
      </c>
      <c r="AP260" s="9"/>
      <c r="AQ260" s="9"/>
      <c r="AR260" s="14" t="s">
        <v>2131</v>
      </c>
      <c r="AS260" s="9"/>
      <c r="AT260" s="9"/>
      <c r="AU260" s="9"/>
      <c r="AV260" s="13"/>
      <c r="AW260" s="13"/>
      <c r="AX260" s="9"/>
      <c r="AY260" s="9"/>
      <c r="AZ260" s="9"/>
      <c r="BA260" s="33"/>
      <c r="BB260" s="33"/>
      <c r="BC260" s="36"/>
      <c r="BD260" s="12" t="s">
        <v>1771</v>
      </c>
    </row>
    <row r="261" spans="1:56" s="12" customFormat="1" x14ac:dyDescent="0.2">
      <c r="A261" s="9" t="str">
        <f>IF(Search!$C$5="","",IF(COUNTA(Inventory!$AP261)=1,1,""))</f>
        <v/>
      </c>
      <c r="B261" s="9" t="str">
        <f>IF(Search!$C$4="","",IF(ISNUMBER(SEARCH(Search!$C$4,$AR261))=TRUE,1,""))</f>
        <v/>
      </c>
      <c r="C261" s="9" t="str">
        <f>IF(Search!$C$6="x",IF(COUNTA($AQ261)=1,1,"N"),IF(COUNTA($AQ261)=1,"N",""))</f>
        <v/>
      </c>
      <c r="D261" s="9" t="str">
        <f>IF(Search!$O$8="","",IF(ISNUMBER(SEARCH(Search!$O$8,$BD261))=TRUE,1,""))</f>
        <v/>
      </c>
      <c r="E261" s="9" t="str">
        <f>IF(Search!$C$7="","",IF(ISNUMBER(SEARCH(Search!$C$7,$AN261))=TRUE,1,""))</f>
        <v/>
      </c>
      <c r="F261" s="9" t="str">
        <f>IF(Search!$C$8="","",IF(ISNUMBER(SEARCH(Search!$C$8,$AO261))=TRUE,1,""))</f>
        <v/>
      </c>
      <c r="G261" s="9" t="str">
        <f>IF(Search!$F$4="","",IF(Inventory!$AJ261&lt;Search!$F$4,"",1))</f>
        <v/>
      </c>
      <c r="H261" s="9" t="str">
        <f>IF(Search!$F$5="","",IF(Inventory!$AJ261&gt;Search!$F$5,"",1))</f>
        <v/>
      </c>
      <c r="I261" s="9" t="str">
        <f>IF(Search!$F$7="","",IF(Search!$F$8="",IF(ISNUMBER(SEARCH(Search!$F$7,$AL261))=TRUE,1,""),""))</f>
        <v/>
      </c>
      <c r="J261" s="9" t="str">
        <f>IF($AL261=Search!$F$8,1,"")</f>
        <v/>
      </c>
      <c r="K261" s="9" t="str">
        <f>IF(Search!$I$4="","",IF(COUNTA($AS261)=1,IF(Search!$I$4="N","N",1),""))</f>
        <v/>
      </c>
      <c r="L261" s="9" t="str">
        <f>IF(Search!$I$5="","",IF($AS261="RC",1,""))</f>
        <v/>
      </c>
      <c r="M261" s="9" t="str">
        <f>IF(Search!$I$6="","",IF($AS261="RCP",1,""))</f>
        <v/>
      </c>
      <c r="N261" s="9" t="str">
        <f>IF(Search!$I$8="","",IF(COUNTA($AT261)=1,IF(Search!$I$8="N","N",1),""))</f>
        <v/>
      </c>
      <c r="O261" s="9" t="str">
        <f>IF(Search!$L$4="","",IF(COUNTA($AU261)=1,IF(Search!$L$4="N","N",1),""))</f>
        <v/>
      </c>
      <c r="P261" s="9" t="str">
        <f>IF(Search!$L$5="","",IF(ISNUMBER(SEARCH("Jersey",$AU261))=TRUE,IF(Search!$L$5="N","N",1),""))</f>
        <v/>
      </c>
      <c r="Q261" s="9" t="str">
        <f>IF(Search!$L$6="","",IF(ISNUMBER(SEARCH("Patch",$AU261))=TRUE,IF(Search!$L$6="N","N",1),""))</f>
        <v/>
      </c>
      <c r="R261" s="9" t="str">
        <f>IF(Search!$L$7="","",IF(ISNUMBER(SEARCH("Shield",$AU261))=TRUE,IF(Search!$L$7="N","N",1),""))</f>
        <v/>
      </c>
      <c r="S261" s="9" t="str">
        <f>IF(Search!$L$8="","",IF(ISNUMBER(SEARCH("Stick",$AU261))=TRUE,IF(Search!$L$8="N","N",1),""))</f>
        <v/>
      </c>
      <c r="T261" s="9" t="str">
        <f>IF(Search!$O$4="","",IF(COUNTA($AW261)=1,IF(Search!$O$4="N","N",1),""))</f>
        <v/>
      </c>
      <c r="U261" s="9" t="str">
        <f>IF(Search!$O$5="","",IF($AW261="","",IF($AW261&lt;Search!$O$5,"",1)))</f>
        <v/>
      </c>
      <c r="V261" s="9" t="str">
        <f>IF(Search!$O$6="","",IF($AW261="","",IF($AW261&gt;Search!$O$6,"",1)))</f>
        <v/>
      </c>
      <c r="W261" s="9" t="str">
        <f>IF(Search!$U$4="","",IF($AX261="","",1))</f>
        <v/>
      </c>
      <c r="X261" s="9" t="str">
        <f>IF(Search!$U$5="","",IF(ISNUMBER(SEARCH(Search!$U$5,$AX261))=TRUE,IF(Search!$U$5="N","N",1),""))</f>
        <v/>
      </c>
      <c r="Y261" s="9" t="str">
        <f>IF(Search!$U$6="","",IF($AY261&lt;Search!$U$6,"",1))</f>
        <v/>
      </c>
      <c r="Z261" s="9" t="str">
        <f>IF(Search!$R$4="","",IF(Inventory!$BA261&lt;Search!$R$4,"",1))</f>
        <v/>
      </c>
      <c r="AA261" s="9" t="str">
        <f>IF(Search!$R$5="","",IF($BA261&gt;Search!$R$5,"",1))</f>
        <v/>
      </c>
      <c r="AB261" s="9" t="str">
        <f>IF(Search!$R$6="","",IF($BB261&lt;Search!$R$6,"",1))</f>
        <v/>
      </c>
      <c r="AC261" s="9" t="str">
        <f>IF(Search!$R$7="","",IF($BB261&lt;Search!$R$7,"",1))</f>
        <v/>
      </c>
      <c r="AD261" s="45" t="str">
        <f>IF(COUNTIF($A261:$AC261,"n")&gt;0,"",IF(SUM($A261:$AC261)=COUNTA(Search!$C$4:$C$8,Search!$F$4:$F$8,Search!$I$4:$I$6,Search!$I$8,Search!$L$4:$L$8,Search!$O$4:$O$8,Search!$R$4:$R$7,Search!$U$4:$U$7)-COUNTIF(Search!$C$4:$U$7,"n"),1+LARGE($AD$1:AD260,1),""))</f>
        <v/>
      </c>
      <c r="AE261" s="45" t="str">
        <f t="shared" si="14"/>
        <v/>
      </c>
      <c r="AF261" s="45" t="str">
        <f>IF(AD261="","",COUNTIF($AE$1:$AE260,$AE261)+RANK($AE261,$AE$2:$AE$10540,1))</f>
        <v/>
      </c>
      <c r="AG261" s="45" t="str">
        <f t="shared" si="15"/>
        <v/>
      </c>
      <c r="AH261" s="45" t="str">
        <f>IF($AD261="","",COUNTIF($AG$1:$AG260,$AG261)+RANK($AG261,$AG$1:$AG$10539,0))</f>
        <v/>
      </c>
      <c r="AI261" s="10" t="str">
        <f t="shared" si="16"/>
        <v>1983-84 O-Pee-Chee #328 Dan Daoust TOR    /   $</v>
      </c>
      <c r="AJ261" s="11">
        <v>1983</v>
      </c>
      <c r="AK261" s="17">
        <v>84</v>
      </c>
      <c r="AL261" s="12" t="s">
        <v>53</v>
      </c>
      <c r="AM261" s="10">
        <v>328</v>
      </c>
      <c r="AN261" s="12" t="s">
        <v>153</v>
      </c>
      <c r="AO261" s="9" t="s">
        <v>1904</v>
      </c>
      <c r="AP261" s="9"/>
      <c r="AQ261" s="9"/>
      <c r="AR261" s="14" t="s">
        <v>2131</v>
      </c>
      <c r="AS261" s="9"/>
      <c r="AT261" s="9"/>
      <c r="AU261" s="9"/>
      <c r="AV261" s="13"/>
      <c r="AW261" s="13"/>
      <c r="AX261" s="9"/>
      <c r="AY261" s="9"/>
      <c r="AZ261" s="9"/>
      <c r="BA261" s="33"/>
      <c r="BB261" s="33"/>
      <c r="BC261" s="36"/>
      <c r="BD261" s="12" t="s">
        <v>1771</v>
      </c>
    </row>
    <row r="262" spans="1:56" s="12" customFormat="1" x14ac:dyDescent="0.2">
      <c r="A262" s="9" t="str">
        <f>IF(Search!$C$5="","",IF(COUNTA(Inventory!$AP262)=1,1,""))</f>
        <v/>
      </c>
      <c r="B262" s="9" t="str">
        <f>IF(Search!$C$4="","",IF(ISNUMBER(SEARCH(Search!$C$4,$AR262))=TRUE,1,""))</f>
        <v/>
      </c>
      <c r="C262" s="9" t="str">
        <f>IF(Search!$C$6="x",IF(COUNTA($AQ262)=1,1,"N"),IF(COUNTA($AQ262)=1,"N",""))</f>
        <v/>
      </c>
      <c r="D262" s="9" t="str">
        <f>IF(Search!$O$8="","",IF(ISNUMBER(SEARCH(Search!$O$8,$BD262))=TRUE,1,""))</f>
        <v/>
      </c>
      <c r="E262" s="9" t="str">
        <f>IF(Search!$C$7="","",IF(ISNUMBER(SEARCH(Search!$C$7,$AN262))=TRUE,1,""))</f>
        <v/>
      </c>
      <c r="F262" s="9" t="str">
        <f>IF(Search!$C$8="","",IF(ISNUMBER(SEARCH(Search!$C$8,$AO262))=TRUE,1,""))</f>
        <v/>
      </c>
      <c r="G262" s="9" t="str">
        <f>IF(Search!$F$4="","",IF(Inventory!$AJ262&lt;Search!$F$4,"",1))</f>
        <v/>
      </c>
      <c r="H262" s="9" t="str">
        <f>IF(Search!$F$5="","",IF(Inventory!$AJ262&gt;Search!$F$5,"",1))</f>
        <v/>
      </c>
      <c r="I262" s="9" t="str">
        <f>IF(Search!$F$7="","",IF(Search!$F$8="",IF(ISNUMBER(SEARCH(Search!$F$7,$AL262))=TRUE,1,""),""))</f>
        <v/>
      </c>
      <c r="J262" s="9" t="str">
        <f>IF($AL262=Search!$F$8,1,"")</f>
        <v/>
      </c>
      <c r="K262" s="9" t="str">
        <f>IF(Search!$I$4="","",IF(COUNTA($AS262)=1,IF(Search!$I$4="N","N",1),""))</f>
        <v/>
      </c>
      <c r="L262" s="9" t="str">
        <f>IF(Search!$I$5="","",IF($AS262="RC",1,""))</f>
        <v/>
      </c>
      <c r="M262" s="9" t="str">
        <f>IF(Search!$I$6="","",IF($AS262="RCP",1,""))</f>
        <v/>
      </c>
      <c r="N262" s="9" t="str">
        <f>IF(Search!$I$8="","",IF(COUNTA($AT262)=1,IF(Search!$I$8="N","N",1),""))</f>
        <v/>
      </c>
      <c r="O262" s="9" t="str">
        <f>IF(Search!$L$4="","",IF(COUNTA($AU262)=1,IF(Search!$L$4="N","N",1),""))</f>
        <v/>
      </c>
      <c r="P262" s="9" t="str">
        <f>IF(Search!$L$5="","",IF(ISNUMBER(SEARCH("Jersey",$AU262))=TRUE,IF(Search!$L$5="N","N",1),""))</f>
        <v/>
      </c>
      <c r="Q262" s="9" t="str">
        <f>IF(Search!$L$6="","",IF(ISNUMBER(SEARCH("Patch",$AU262))=TRUE,IF(Search!$L$6="N","N",1),""))</f>
        <v/>
      </c>
      <c r="R262" s="9" t="str">
        <f>IF(Search!$L$7="","",IF(ISNUMBER(SEARCH("Shield",$AU262))=TRUE,IF(Search!$L$7="N","N",1),""))</f>
        <v/>
      </c>
      <c r="S262" s="9" t="str">
        <f>IF(Search!$L$8="","",IF(ISNUMBER(SEARCH("Stick",$AU262))=TRUE,IF(Search!$L$8="N","N",1),""))</f>
        <v/>
      </c>
      <c r="T262" s="9" t="str">
        <f>IF(Search!$O$4="","",IF(COUNTA($AW262)=1,IF(Search!$O$4="N","N",1),""))</f>
        <v/>
      </c>
      <c r="U262" s="9" t="str">
        <f>IF(Search!$O$5="","",IF($AW262="","",IF($AW262&lt;Search!$O$5,"",1)))</f>
        <v/>
      </c>
      <c r="V262" s="9" t="str">
        <f>IF(Search!$O$6="","",IF($AW262="","",IF($AW262&gt;Search!$O$6,"",1)))</f>
        <v/>
      </c>
      <c r="W262" s="9" t="str">
        <f>IF(Search!$U$4="","",IF($AX262="","",1))</f>
        <v/>
      </c>
      <c r="X262" s="9" t="str">
        <f>IF(Search!$U$5="","",IF(ISNUMBER(SEARCH(Search!$U$5,$AX262))=TRUE,IF(Search!$U$5="N","N",1),""))</f>
        <v/>
      </c>
      <c r="Y262" s="9" t="str">
        <f>IF(Search!$U$6="","",IF($AY262&lt;Search!$U$6,"",1))</f>
        <v/>
      </c>
      <c r="Z262" s="9" t="str">
        <f>IF(Search!$R$4="","",IF(Inventory!$BA262&lt;Search!$R$4,"",1))</f>
        <v/>
      </c>
      <c r="AA262" s="9" t="str">
        <f>IF(Search!$R$5="","",IF($BA262&gt;Search!$R$5,"",1))</f>
        <v/>
      </c>
      <c r="AB262" s="9" t="str">
        <f>IF(Search!$R$6="","",IF($BB262&lt;Search!$R$6,"",1))</f>
        <v/>
      </c>
      <c r="AC262" s="9" t="str">
        <f>IF(Search!$R$7="","",IF($BB262&lt;Search!$R$7,"",1))</f>
        <v/>
      </c>
      <c r="AD262" s="45" t="str">
        <f>IF(COUNTIF($A262:$AC262,"n")&gt;0,"",IF(SUM($A262:$AC262)=COUNTA(Search!$C$4:$C$8,Search!$F$4:$F$8,Search!$I$4:$I$6,Search!$I$8,Search!$L$4:$L$8,Search!$O$4:$O$8,Search!$R$4:$R$7,Search!$U$4:$U$7)-COUNTIF(Search!$C$4:$U$7,"n"),1+LARGE($AD$1:AD261,1),""))</f>
        <v/>
      </c>
      <c r="AE262" s="45" t="str">
        <f t="shared" si="14"/>
        <v/>
      </c>
      <c r="AF262" s="45" t="str">
        <f>IF(AD262="","",COUNTIF($AE$1:$AE261,$AE262)+RANK($AE262,$AE$2:$AE$10540,1))</f>
        <v/>
      </c>
      <c r="AG262" s="45" t="str">
        <f t="shared" si="15"/>
        <v/>
      </c>
      <c r="AH262" s="45" t="str">
        <f>IF($AD262="","",COUNTIF($AG$1:$AG261,$AG262)+RANK($AG262,$AG$1:$AG$10539,0))</f>
        <v/>
      </c>
      <c r="AI262" s="10" t="str">
        <f t="shared" si="16"/>
        <v>1983-84 O-Pee-Chee #329 Dave Farrish TOR    /   $</v>
      </c>
      <c r="AJ262" s="11">
        <v>1983</v>
      </c>
      <c r="AK262" s="17">
        <v>84</v>
      </c>
      <c r="AL262" s="12" t="s">
        <v>53</v>
      </c>
      <c r="AM262" s="10">
        <v>329</v>
      </c>
      <c r="AN262" s="12" t="s">
        <v>133</v>
      </c>
      <c r="AO262" s="9" t="s">
        <v>1904</v>
      </c>
      <c r="AP262" s="9"/>
      <c r="AQ262" s="9"/>
      <c r="AR262" s="14" t="s">
        <v>2131</v>
      </c>
      <c r="AS262" s="9"/>
      <c r="AT262" s="9"/>
      <c r="AU262" s="9"/>
      <c r="AV262" s="13"/>
      <c r="AW262" s="13"/>
      <c r="AX262" s="9"/>
      <c r="AY262" s="9"/>
      <c r="AZ262" s="9"/>
      <c r="BA262" s="33"/>
      <c r="BB262" s="33"/>
      <c r="BC262" s="36"/>
      <c r="BD262" s="12" t="s">
        <v>1771</v>
      </c>
    </row>
    <row r="263" spans="1:56" s="12" customFormat="1" x14ac:dyDescent="0.2">
      <c r="A263" s="9" t="str">
        <f>IF(Search!$C$5="","",IF(COUNTA(Inventory!$AP263)=1,1,""))</f>
        <v/>
      </c>
      <c r="B263" s="9" t="str">
        <f>IF(Search!$C$4="","",IF(ISNUMBER(SEARCH(Search!$C$4,$AR263))=TRUE,1,""))</f>
        <v/>
      </c>
      <c r="C263" s="9" t="str">
        <f>IF(Search!$C$6="x",IF(COUNTA($AQ263)=1,1,"N"),IF(COUNTA($AQ263)=1,"N",""))</f>
        <v/>
      </c>
      <c r="D263" s="9" t="str">
        <f>IF(Search!$O$8="","",IF(ISNUMBER(SEARCH(Search!$O$8,$BD263))=TRUE,1,""))</f>
        <v/>
      </c>
      <c r="E263" s="9" t="str">
        <f>IF(Search!$C$7="","",IF(ISNUMBER(SEARCH(Search!$C$7,$AN263))=TRUE,1,""))</f>
        <v/>
      </c>
      <c r="F263" s="9" t="str">
        <f>IF(Search!$C$8="","",IF(ISNUMBER(SEARCH(Search!$C$8,$AO263))=TRUE,1,""))</f>
        <v/>
      </c>
      <c r="G263" s="9" t="str">
        <f>IF(Search!$F$4="","",IF(Inventory!$AJ263&lt;Search!$F$4,"",1))</f>
        <v/>
      </c>
      <c r="H263" s="9" t="str">
        <f>IF(Search!$F$5="","",IF(Inventory!$AJ263&gt;Search!$F$5,"",1))</f>
        <v/>
      </c>
      <c r="I263" s="9" t="str">
        <f>IF(Search!$F$7="","",IF(Search!$F$8="",IF(ISNUMBER(SEARCH(Search!$F$7,$AL263))=TRUE,1,""),""))</f>
        <v/>
      </c>
      <c r="J263" s="9" t="str">
        <f>IF($AL263=Search!$F$8,1,"")</f>
        <v/>
      </c>
      <c r="K263" s="9" t="str">
        <f>IF(Search!$I$4="","",IF(COUNTA($AS263)=1,IF(Search!$I$4="N","N",1),""))</f>
        <v/>
      </c>
      <c r="L263" s="9" t="str">
        <f>IF(Search!$I$5="","",IF($AS263="RC",1,""))</f>
        <v/>
      </c>
      <c r="M263" s="9" t="str">
        <f>IF(Search!$I$6="","",IF($AS263="RCP",1,""))</f>
        <v/>
      </c>
      <c r="N263" s="9" t="str">
        <f>IF(Search!$I$8="","",IF(COUNTA($AT263)=1,IF(Search!$I$8="N","N",1),""))</f>
        <v/>
      </c>
      <c r="O263" s="9" t="str">
        <f>IF(Search!$L$4="","",IF(COUNTA($AU263)=1,IF(Search!$L$4="N","N",1),""))</f>
        <v/>
      </c>
      <c r="P263" s="9" t="str">
        <f>IF(Search!$L$5="","",IF(ISNUMBER(SEARCH("Jersey",$AU263))=TRUE,IF(Search!$L$5="N","N",1),""))</f>
        <v/>
      </c>
      <c r="Q263" s="9" t="str">
        <f>IF(Search!$L$6="","",IF(ISNUMBER(SEARCH("Patch",$AU263))=TRUE,IF(Search!$L$6="N","N",1),""))</f>
        <v/>
      </c>
      <c r="R263" s="9" t="str">
        <f>IF(Search!$L$7="","",IF(ISNUMBER(SEARCH("Shield",$AU263))=TRUE,IF(Search!$L$7="N","N",1),""))</f>
        <v/>
      </c>
      <c r="S263" s="9" t="str">
        <f>IF(Search!$L$8="","",IF(ISNUMBER(SEARCH("Stick",$AU263))=TRUE,IF(Search!$L$8="N","N",1),""))</f>
        <v/>
      </c>
      <c r="T263" s="9" t="str">
        <f>IF(Search!$O$4="","",IF(COUNTA($AW263)=1,IF(Search!$O$4="N","N",1),""))</f>
        <v/>
      </c>
      <c r="U263" s="9" t="str">
        <f>IF(Search!$O$5="","",IF($AW263="","",IF($AW263&lt;Search!$O$5,"",1)))</f>
        <v/>
      </c>
      <c r="V263" s="9" t="str">
        <f>IF(Search!$O$6="","",IF($AW263="","",IF($AW263&gt;Search!$O$6,"",1)))</f>
        <v/>
      </c>
      <c r="W263" s="9" t="str">
        <f>IF(Search!$U$4="","",IF($AX263="","",1))</f>
        <v/>
      </c>
      <c r="X263" s="9" t="str">
        <f>IF(Search!$U$5="","",IF(ISNUMBER(SEARCH(Search!$U$5,$AX263))=TRUE,IF(Search!$U$5="N","N",1),""))</f>
        <v/>
      </c>
      <c r="Y263" s="9" t="str">
        <f>IF(Search!$U$6="","",IF($AY263&lt;Search!$U$6,"",1))</f>
        <v/>
      </c>
      <c r="Z263" s="9" t="str">
        <f>IF(Search!$R$4="","",IF(Inventory!$BA263&lt;Search!$R$4,"",1))</f>
        <v/>
      </c>
      <c r="AA263" s="9" t="str">
        <f>IF(Search!$R$5="","",IF($BA263&gt;Search!$R$5,"",1))</f>
        <v/>
      </c>
      <c r="AB263" s="9" t="str">
        <f>IF(Search!$R$6="","",IF($BB263&lt;Search!$R$6,"",1))</f>
        <v/>
      </c>
      <c r="AC263" s="9" t="str">
        <f>IF(Search!$R$7="","",IF($BB263&lt;Search!$R$7,"",1))</f>
        <v/>
      </c>
      <c r="AD263" s="45" t="str">
        <f>IF(COUNTIF($A263:$AC263,"n")&gt;0,"",IF(SUM($A263:$AC263)=COUNTA(Search!$C$4:$C$8,Search!$F$4:$F$8,Search!$I$4:$I$6,Search!$I$8,Search!$L$4:$L$8,Search!$O$4:$O$8,Search!$R$4:$R$7,Search!$U$4:$U$7)-COUNTIF(Search!$C$4:$U$7,"n"),1+LARGE($AD$1:AD262,1),""))</f>
        <v/>
      </c>
      <c r="AE263" s="45" t="str">
        <f t="shared" si="14"/>
        <v/>
      </c>
      <c r="AF263" s="45" t="str">
        <f>IF(AD263="","",COUNTIF($AE$1:$AE262,$AE263)+RANK($AE263,$AE$2:$AE$10540,1))</f>
        <v/>
      </c>
      <c r="AG263" s="45" t="str">
        <f t="shared" si="15"/>
        <v/>
      </c>
      <c r="AH263" s="45" t="str">
        <f>IF($AD263="","",COUNTIF($AG$1:$AG262,$AG263)+RANK($AG263,$AG$1:$AG$10539,0))</f>
        <v/>
      </c>
      <c r="AI263" s="10" t="str">
        <f t="shared" si="16"/>
        <v>1983-84 O-Pee-Chee #330 Miroslav Frycer TOR    /   $</v>
      </c>
      <c r="AJ263" s="11">
        <v>1983</v>
      </c>
      <c r="AK263" s="17">
        <v>84</v>
      </c>
      <c r="AL263" s="12" t="s">
        <v>53</v>
      </c>
      <c r="AM263" s="10">
        <v>330</v>
      </c>
      <c r="AN263" s="12" t="s">
        <v>144</v>
      </c>
      <c r="AO263" s="9" t="s">
        <v>1904</v>
      </c>
      <c r="AP263" s="9"/>
      <c r="AQ263" s="9"/>
      <c r="AR263" s="14" t="s">
        <v>2131</v>
      </c>
      <c r="AS263" s="9"/>
      <c r="AT263" s="9"/>
      <c r="AU263" s="9"/>
      <c r="AV263" s="13"/>
      <c r="AW263" s="13"/>
      <c r="AX263" s="9"/>
      <c r="AY263" s="9"/>
      <c r="AZ263" s="9"/>
      <c r="BA263" s="33"/>
      <c r="BB263" s="33"/>
      <c r="BC263" s="36"/>
      <c r="BD263" s="12" t="s">
        <v>1771</v>
      </c>
    </row>
    <row r="264" spans="1:56" s="12" customFormat="1" x14ac:dyDescent="0.2">
      <c r="A264" s="9" t="str">
        <f>IF(Search!$C$5="","",IF(COUNTA(Inventory!$AP264)=1,1,""))</f>
        <v/>
      </c>
      <c r="B264" s="9" t="str">
        <f>IF(Search!$C$4="","",IF(ISNUMBER(SEARCH(Search!$C$4,$AR264))=TRUE,1,""))</f>
        <v/>
      </c>
      <c r="C264" s="9" t="str">
        <f>IF(Search!$C$6="x",IF(COUNTA($AQ264)=1,1,"N"),IF(COUNTA($AQ264)=1,"N",""))</f>
        <v/>
      </c>
      <c r="D264" s="9" t="str">
        <f>IF(Search!$O$8="","",IF(ISNUMBER(SEARCH(Search!$O$8,$BD264))=TRUE,1,""))</f>
        <v/>
      </c>
      <c r="E264" s="9" t="str">
        <f>IF(Search!$C$7="","",IF(ISNUMBER(SEARCH(Search!$C$7,$AN264))=TRUE,1,""))</f>
        <v/>
      </c>
      <c r="F264" s="9" t="str">
        <f>IF(Search!$C$8="","",IF(ISNUMBER(SEARCH(Search!$C$8,$AO264))=TRUE,1,""))</f>
        <v/>
      </c>
      <c r="G264" s="9" t="str">
        <f>IF(Search!$F$4="","",IF(Inventory!$AJ264&lt;Search!$F$4,"",1))</f>
        <v/>
      </c>
      <c r="H264" s="9" t="str">
        <f>IF(Search!$F$5="","",IF(Inventory!$AJ264&gt;Search!$F$5,"",1))</f>
        <v/>
      </c>
      <c r="I264" s="9" t="str">
        <f>IF(Search!$F$7="","",IF(Search!$F$8="",IF(ISNUMBER(SEARCH(Search!$F$7,$AL264))=TRUE,1,""),""))</f>
        <v/>
      </c>
      <c r="J264" s="9" t="str">
        <f>IF($AL264=Search!$F$8,1,"")</f>
        <v/>
      </c>
      <c r="K264" s="9" t="str">
        <f>IF(Search!$I$4="","",IF(COUNTA($AS264)=1,IF(Search!$I$4="N","N",1),""))</f>
        <v/>
      </c>
      <c r="L264" s="9" t="str">
        <f>IF(Search!$I$5="","",IF($AS264="RC",1,""))</f>
        <v/>
      </c>
      <c r="M264" s="9" t="str">
        <f>IF(Search!$I$6="","",IF($AS264="RCP",1,""))</f>
        <v/>
      </c>
      <c r="N264" s="9" t="str">
        <f>IF(Search!$I$8="","",IF(COUNTA($AT264)=1,IF(Search!$I$8="N","N",1),""))</f>
        <v/>
      </c>
      <c r="O264" s="9" t="str">
        <f>IF(Search!$L$4="","",IF(COUNTA($AU264)=1,IF(Search!$L$4="N","N",1),""))</f>
        <v/>
      </c>
      <c r="P264" s="9" t="str">
        <f>IF(Search!$L$5="","",IF(ISNUMBER(SEARCH("Jersey",$AU264))=TRUE,IF(Search!$L$5="N","N",1),""))</f>
        <v/>
      </c>
      <c r="Q264" s="9" t="str">
        <f>IF(Search!$L$6="","",IF(ISNUMBER(SEARCH("Patch",$AU264))=TRUE,IF(Search!$L$6="N","N",1),""))</f>
        <v/>
      </c>
      <c r="R264" s="9" t="str">
        <f>IF(Search!$L$7="","",IF(ISNUMBER(SEARCH("Shield",$AU264))=TRUE,IF(Search!$L$7="N","N",1),""))</f>
        <v/>
      </c>
      <c r="S264" s="9" t="str">
        <f>IF(Search!$L$8="","",IF(ISNUMBER(SEARCH("Stick",$AU264))=TRUE,IF(Search!$L$8="N","N",1),""))</f>
        <v/>
      </c>
      <c r="T264" s="9" t="str">
        <f>IF(Search!$O$4="","",IF(COUNTA($AW264)=1,IF(Search!$O$4="N","N",1),""))</f>
        <v/>
      </c>
      <c r="U264" s="9" t="str">
        <f>IF(Search!$O$5="","",IF($AW264="","",IF($AW264&lt;Search!$O$5,"",1)))</f>
        <v/>
      </c>
      <c r="V264" s="9" t="str">
        <f>IF(Search!$O$6="","",IF($AW264="","",IF($AW264&gt;Search!$O$6,"",1)))</f>
        <v/>
      </c>
      <c r="W264" s="9" t="str">
        <f>IF(Search!$U$4="","",IF($AX264="","",1))</f>
        <v/>
      </c>
      <c r="X264" s="9" t="str">
        <f>IF(Search!$U$5="","",IF(ISNUMBER(SEARCH(Search!$U$5,$AX264))=TRUE,IF(Search!$U$5="N","N",1),""))</f>
        <v/>
      </c>
      <c r="Y264" s="9" t="str">
        <f>IF(Search!$U$6="","",IF($AY264&lt;Search!$U$6,"",1))</f>
        <v/>
      </c>
      <c r="Z264" s="9" t="str">
        <f>IF(Search!$R$4="","",IF(Inventory!$BA264&lt;Search!$R$4,"",1))</f>
        <v/>
      </c>
      <c r="AA264" s="9" t="str">
        <f>IF(Search!$R$5="","",IF($BA264&gt;Search!$R$5,"",1))</f>
        <v/>
      </c>
      <c r="AB264" s="9" t="str">
        <f>IF(Search!$R$6="","",IF($BB264&lt;Search!$R$6,"",1))</f>
        <v/>
      </c>
      <c r="AC264" s="9" t="str">
        <f>IF(Search!$R$7="","",IF($BB264&lt;Search!$R$7,"",1))</f>
        <v/>
      </c>
      <c r="AD264" s="45" t="str">
        <f>IF(COUNTIF($A264:$AC264,"n")&gt;0,"",IF(SUM($A264:$AC264)=COUNTA(Search!$C$4:$C$8,Search!$F$4:$F$8,Search!$I$4:$I$6,Search!$I$8,Search!$L$4:$L$8,Search!$O$4:$O$8,Search!$R$4:$R$7,Search!$U$4:$U$7)-COUNTIF(Search!$C$4:$U$7,"n"),1+LARGE($AD$1:AD263,1),""))</f>
        <v/>
      </c>
      <c r="AE264" s="45" t="str">
        <f t="shared" si="14"/>
        <v/>
      </c>
      <c r="AF264" s="45" t="str">
        <f>IF(AD264="","",COUNTIF($AE$1:$AE263,$AE264)+RANK($AE264,$AE$2:$AE$10540,1))</f>
        <v/>
      </c>
      <c r="AG264" s="45" t="str">
        <f t="shared" si="15"/>
        <v/>
      </c>
      <c r="AH264" s="45" t="str">
        <f>IF($AD264="","",COUNTIF($AG$1:$AG263,$AG264)+RANK($AG264,$AG$1:$AG$10539,0))</f>
        <v/>
      </c>
      <c r="AI264" s="10" t="str">
        <f t="shared" si="16"/>
        <v>1983-84 O-Pee-Chee #331 Stewart Gavin TOR    /   $</v>
      </c>
      <c r="AJ264" s="11">
        <v>1983</v>
      </c>
      <c r="AK264" s="17">
        <v>84</v>
      </c>
      <c r="AL264" s="12" t="s">
        <v>53</v>
      </c>
      <c r="AM264" s="10">
        <v>331</v>
      </c>
      <c r="AN264" s="12" t="s">
        <v>154</v>
      </c>
      <c r="AO264" s="9" t="s">
        <v>1904</v>
      </c>
      <c r="AP264" s="9"/>
      <c r="AQ264" s="9"/>
      <c r="AR264" s="14" t="s">
        <v>2131</v>
      </c>
      <c r="AS264" s="9"/>
      <c r="AT264" s="9"/>
      <c r="AU264" s="9"/>
      <c r="AV264" s="13"/>
      <c r="AW264" s="13"/>
      <c r="AX264" s="9"/>
      <c r="AY264" s="9"/>
      <c r="AZ264" s="9"/>
      <c r="BA264" s="33"/>
      <c r="BB264" s="33"/>
      <c r="BC264" s="36"/>
      <c r="BD264" s="12" t="s">
        <v>1771</v>
      </c>
    </row>
    <row r="265" spans="1:56" s="12" customFormat="1" x14ac:dyDescent="0.2">
      <c r="A265" s="9" t="str">
        <f>IF(Search!$C$5="","",IF(COUNTA(Inventory!$AP265)=1,1,""))</f>
        <v/>
      </c>
      <c r="B265" s="9" t="str">
        <f>IF(Search!$C$4="","",IF(ISNUMBER(SEARCH(Search!$C$4,$AR265))=TRUE,1,""))</f>
        <v/>
      </c>
      <c r="C265" s="9" t="str">
        <f>IF(Search!$C$6="x",IF(COUNTA($AQ265)=1,1,"N"),IF(COUNTA($AQ265)=1,"N",""))</f>
        <v/>
      </c>
      <c r="D265" s="9" t="str">
        <f>IF(Search!$O$8="","",IF(ISNUMBER(SEARCH(Search!$O$8,$BD265))=TRUE,1,""))</f>
        <v/>
      </c>
      <c r="E265" s="9" t="str">
        <f>IF(Search!$C$7="","",IF(ISNUMBER(SEARCH(Search!$C$7,$AN265))=TRUE,1,""))</f>
        <v/>
      </c>
      <c r="F265" s="9" t="str">
        <f>IF(Search!$C$8="","",IF(ISNUMBER(SEARCH(Search!$C$8,$AO265))=TRUE,1,""))</f>
        <v/>
      </c>
      <c r="G265" s="9" t="str">
        <f>IF(Search!$F$4="","",IF(Inventory!$AJ265&lt;Search!$F$4,"",1))</f>
        <v/>
      </c>
      <c r="H265" s="9" t="str">
        <f>IF(Search!$F$5="","",IF(Inventory!$AJ265&gt;Search!$F$5,"",1))</f>
        <v/>
      </c>
      <c r="I265" s="9" t="str">
        <f>IF(Search!$F$7="","",IF(Search!$F$8="",IF(ISNUMBER(SEARCH(Search!$F$7,$AL265))=TRUE,1,""),""))</f>
        <v/>
      </c>
      <c r="J265" s="9" t="str">
        <f>IF($AL265=Search!$F$8,1,"")</f>
        <v/>
      </c>
      <c r="K265" s="9" t="str">
        <f>IF(Search!$I$4="","",IF(COUNTA($AS265)=1,IF(Search!$I$4="N","N",1),""))</f>
        <v/>
      </c>
      <c r="L265" s="9" t="str">
        <f>IF(Search!$I$5="","",IF($AS265="RC",1,""))</f>
        <v/>
      </c>
      <c r="M265" s="9" t="str">
        <f>IF(Search!$I$6="","",IF($AS265="RCP",1,""))</f>
        <v/>
      </c>
      <c r="N265" s="9" t="str">
        <f>IF(Search!$I$8="","",IF(COUNTA($AT265)=1,IF(Search!$I$8="N","N",1),""))</f>
        <v/>
      </c>
      <c r="O265" s="9" t="str">
        <f>IF(Search!$L$4="","",IF(COUNTA($AU265)=1,IF(Search!$L$4="N","N",1),""))</f>
        <v/>
      </c>
      <c r="P265" s="9" t="str">
        <f>IF(Search!$L$5="","",IF(ISNUMBER(SEARCH("Jersey",$AU265))=TRUE,IF(Search!$L$5="N","N",1),""))</f>
        <v/>
      </c>
      <c r="Q265" s="9" t="str">
        <f>IF(Search!$L$6="","",IF(ISNUMBER(SEARCH("Patch",$AU265))=TRUE,IF(Search!$L$6="N","N",1),""))</f>
        <v/>
      </c>
      <c r="R265" s="9" t="str">
        <f>IF(Search!$L$7="","",IF(ISNUMBER(SEARCH("Shield",$AU265))=TRUE,IF(Search!$L$7="N","N",1),""))</f>
        <v/>
      </c>
      <c r="S265" s="9" t="str">
        <f>IF(Search!$L$8="","",IF(ISNUMBER(SEARCH("Stick",$AU265))=TRUE,IF(Search!$L$8="N","N",1),""))</f>
        <v/>
      </c>
      <c r="T265" s="9" t="str">
        <f>IF(Search!$O$4="","",IF(COUNTA($AW265)=1,IF(Search!$O$4="N","N",1),""))</f>
        <v/>
      </c>
      <c r="U265" s="9" t="str">
        <f>IF(Search!$O$5="","",IF($AW265="","",IF($AW265&lt;Search!$O$5,"",1)))</f>
        <v/>
      </c>
      <c r="V265" s="9" t="str">
        <f>IF(Search!$O$6="","",IF($AW265="","",IF($AW265&gt;Search!$O$6,"",1)))</f>
        <v/>
      </c>
      <c r="W265" s="9" t="str">
        <f>IF(Search!$U$4="","",IF($AX265="","",1))</f>
        <v/>
      </c>
      <c r="X265" s="9" t="str">
        <f>IF(Search!$U$5="","",IF(ISNUMBER(SEARCH(Search!$U$5,$AX265))=TRUE,IF(Search!$U$5="N","N",1),""))</f>
        <v/>
      </c>
      <c r="Y265" s="9" t="str">
        <f>IF(Search!$U$6="","",IF($AY265&lt;Search!$U$6,"",1))</f>
        <v/>
      </c>
      <c r="Z265" s="9" t="str">
        <f>IF(Search!$R$4="","",IF(Inventory!$BA265&lt;Search!$R$4,"",1))</f>
        <v/>
      </c>
      <c r="AA265" s="9" t="str">
        <f>IF(Search!$R$5="","",IF($BA265&gt;Search!$R$5,"",1))</f>
        <v/>
      </c>
      <c r="AB265" s="9" t="str">
        <f>IF(Search!$R$6="","",IF($BB265&lt;Search!$R$6,"",1))</f>
        <v/>
      </c>
      <c r="AC265" s="9" t="str">
        <f>IF(Search!$R$7="","",IF($BB265&lt;Search!$R$7,"",1))</f>
        <v/>
      </c>
      <c r="AD265" s="45" t="str">
        <f>IF(COUNTIF($A265:$AC265,"n")&gt;0,"",IF(SUM($A265:$AC265)=COUNTA(Search!$C$4:$C$8,Search!$F$4:$F$8,Search!$I$4:$I$6,Search!$I$8,Search!$L$4:$L$8,Search!$O$4:$O$8,Search!$R$4:$R$7,Search!$U$4:$U$7)-COUNTIF(Search!$C$4:$U$7,"n"),1+LARGE($AD$1:AD264,1),""))</f>
        <v/>
      </c>
      <c r="AE265" s="45" t="str">
        <f t="shared" si="14"/>
        <v/>
      </c>
      <c r="AF265" s="45" t="str">
        <f>IF(AD265="","",COUNTIF($AE$1:$AE264,$AE265)+RANK($AE265,$AE$2:$AE$10540,1))</f>
        <v/>
      </c>
      <c r="AG265" s="45" t="str">
        <f t="shared" si="15"/>
        <v/>
      </c>
      <c r="AH265" s="45" t="str">
        <f>IF($AD265="","",COUNTIF($AG$1:$AG264,$AG265)+RANK($AG265,$AG$1:$AG$10539,0))</f>
        <v/>
      </c>
      <c r="AI265" s="10" t="str">
        <f t="shared" si="16"/>
        <v>1983-84 O-Pee-Chee #332 Gaston Gingras TOR    /   $</v>
      </c>
      <c r="AJ265" s="11">
        <v>1983</v>
      </c>
      <c r="AK265" s="17">
        <v>84</v>
      </c>
      <c r="AL265" s="12" t="s">
        <v>53</v>
      </c>
      <c r="AM265" s="10">
        <v>332</v>
      </c>
      <c r="AN265" s="12" t="s">
        <v>155</v>
      </c>
      <c r="AO265" s="9" t="s">
        <v>1904</v>
      </c>
      <c r="AP265" s="9"/>
      <c r="AQ265" s="9"/>
      <c r="AR265" s="14" t="s">
        <v>2131</v>
      </c>
      <c r="AS265" s="9"/>
      <c r="AT265" s="9"/>
      <c r="AU265" s="9"/>
      <c r="AV265" s="13"/>
      <c r="AW265" s="13"/>
      <c r="AX265" s="9"/>
      <c r="AY265" s="9"/>
      <c r="AZ265" s="9"/>
      <c r="BA265" s="33"/>
      <c r="BB265" s="33"/>
      <c r="BC265" s="36"/>
      <c r="BD265" s="12" t="s">
        <v>1771</v>
      </c>
    </row>
    <row r="266" spans="1:56" s="12" customFormat="1" x14ac:dyDescent="0.2">
      <c r="A266" s="9" t="str">
        <f>IF(Search!$C$5="","",IF(COUNTA(Inventory!$AP266)=1,1,""))</f>
        <v/>
      </c>
      <c r="B266" s="9" t="str">
        <f>IF(Search!$C$4="","",IF(ISNUMBER(SEARCH(Search!$C$4,$AR266))=TRUE,1,""))</f>
        <v/>
      </c>
      <c r="C266" s="9" t="str">
        <f>IF(Search!$C$6="x",IF(COUNTA($AQ266)=1,1,"N"),IF(COUNTA($AQ266)=1,"N",""))</f>
        <v/>
      </c>
      <c r="D266" s="9" t="str">
        <f>IF(Search!$O$8="","",IF(ISNUMBER(SEARCH(Search!$O$8,$BD266))=TRUE,1,""))</f>
        <v/>
      </c>
      <c r="E266" s="9" t="str">
        <f>IF(Search!$C$7="","",IF(ISNUMBER(SEARCH(Search!$C$7,$AN266))=TRUE,1,""))</f>
        <v/>
      </c>
      <c r="F266" s="9" t="str">
        <f>IF(Search!$C$8="","",IF(ISNUMBER(SEARCH(Search!$C$8,$AO266))=TRUE,1,""))</f>
        <v/>
      </c>
      <c r="G266" s="9" t="str">
        <f>IF(Search!$F$4="","",IF(Inventory!$AJ266&lt;Search!$F$4,"",1))</f>
        <v/>
      </c>
      <c r="H266" s="9" t="str">
        <f>IF(Search!$F$5="","",IF(Inventory!$AJ266&gt;Search!$F$5,"",1))</f>
        <v/>
      </c>
      <c r="I266" s="9" t="str">
        <f>IF(Search!$F$7="","",IF(Search!$F$8="",IF(ISNUMBER(SEARCH(Search!$F$7,$AL266))=TRUE,1,""),""))</f>
        <v/>
      </c>
      <c r="J266" s="9" t="str">
        <f>IF($AL266=Search!$F$8,1,"")</f>
        <v/>
      </c>
      <c r="K266" s="9" t="str">
        <f>IF(Search!$I$4="","",IF(COUNTA($AS266)=1,IF(Search!$I$4="N","N",1),""))</f>
        <v/>
      </c>
      <c r="L266" s="9" t="str">
        <f>IF(Search!$I$5="","",IF($AS266="RC",1,""))</f>
        <v/>
      </c>
      <c r="M266" s="9" t="str">
        <f>IF(Search!$I$6="","",IF($AS266="RCP",1,""))</f>
        <v/>
      </c>
      <c r="N266" s="9" t="str">
        <f>IF(Search!$I$8="","",IF(COUNTA($AT266)=1,IF(Search!$I$8="N","N",1),""))</f>
        <v/>
      </c>
      <c r="O266" s="9" t="str">
        <f>IF(Search!$L$4="","",IF(COUNTA($AU266)=1,IF(Search!$L$4="N","N",1),""))</f>
        <v/>
      </c>
      <c r="P266" s="9" t="str">
        <f>IF(Search!$L$5="","",IF(ISNUMBER(SEARCH("Jersey",$AU266))=TRUE,IF(Search!$L$5="N","N",1),""))</f>
        <v/>
      </c>
      <c r="Q266" s="9" t="str">
        <f>IF(Search!$L$6="","",IF(ISNUMBER(SEARCH("Patch",$AU266))=TRUE,IF(Search!$L$6="N","N",1),""))</f>
        <v/>
      </c>
      <c r="R266" s="9" t="str">
        <f>IF(Search!$L$7="","",IF(ISNUMBER(SEARCH("Shield",$AU266))=TRUE,IF(Search!$L$7="N","N",1),""))</f>
        <v/>
      </c>
      <c r="S266" s="9" t="str">
        <f>IF(Search!$L$8="","",IF(ISNUMBER(SEARCH("Stick",$AU266))=TRUE,IF(Search!$L$8="N","N",1),""))</f>
        <v/>
      </c>
      <c r="T266" s="9" t="str">
        <f>IF(Search!$O$4="","",IF(COUNTA($AW266)=1,IF(Search!$O$4="N","N",1),""))</f>
        <v/>
      </c>
      <c r="U266" s="9" t="str">
        <f>IF(Search!$O$5="","",IF($AW266="","",IF($AW266&lt;Search!$O$5,"",1)))</f>
        <v/>
      </c>
      <c r="V266" s="9" t="str">
        <f>IF(Search!$O$6="","",IF($AW266="","",IF($AW266&gt;Search!$O$6,"",1)))</f>
        <v/>
      </c>
      <c r="W266" s="9" t="str">
        <f>IF(Search!$U$4="","",IF($AX266="","",1))</f>
        <v/>
      </c>
      <c r="X266" s="9" t="str">
        <f>IF(Search!$U$5="","",IF(ISNUMBER(SEARCH(Search!$U$5,$AX266))=TRUE,IF(Search!$U$5="N","N",1),""))</f>
        <v/>
      </c>
      <c r="Y266" s="9" t="str">
        <f>IF(Search!$U$6="","",IF($AY266&lt;Search!$U$6,"",1))</f>
        <v/>
      </c>
      <c r="Z266" s="9" t="str">
        <f>IF(Search!$R$4="","",IF(Inventory!$BA266&lt;Search!$R$4,"",1))</f>
        <v/>
      </c>
      <c r="AA266" s="9" t="str">
        <f>IF(Search!$R$5="","",IF($BA266&gt;Search!$R$5,"",1))</f>
        <v/>
      </c>
      <c r="AB266" s="9" t="str">
        <f>IF(Search!$R$6="","",IF($BB266&lt;Search!$R$6,"",1))</f>
        <v/>
      </c>
      <c r="AC266" s="9" t="str">
        <f>IF(Search!$R$7="","",IF($BB266&lt;Search!$R$7,"",1))</f>
        <v/>
      </c>
      <c r="AD266" s="45" t="str">
        <f>IF(COUNTIF($A266:$AC266,"n")&gt;0,"",IF(SUM($A266:$AC266)=COUNTA(Search!$C$4:$C$8,Search!$F$4:$F$8,Search!$I$4:$I$6,Search!$I$8,Search!$L$4:$L$8,Search!$O$4:$O$8,Search!$R$4:$R$7,Search!$U$4:$U$7)-COUNTIF(Search!$C$4:$U$7,"n"),1+LARGE($AD$1:AD265,1),""))</f>
        <v/>
      </c>
      <c r="AE266" s="45" t="str">
        <f t="shared" si="14"/>
        <v/>
      </c>
      <c r="AF266" s="45" t="str">
        <f>IF(AD266="","",COUNTIF($AE$1:$AE265,$AE266)+RANK($AE266,$AE$2:$AE$10540,1))</f>
        <v/>
      </c>
      <c r="AG266" s="45" t="str">
        <f t="shared" si="15"/>
        <v/>
      </c>
      <c r="AH266" s="45" t="str">
        <f>IF($AD266="","",COUNTIF($AG$1:$AG265,$AG266)+RANK($AG266,$AG$1:$AG$10539,0))</f>
        <v/>
      </c>
      <c r="AI266" s="10" t="str">
        <f t="shared" si="16"/>
        <v>1983-84 O-Pee-Chee #333 Billy Harris TOR    /   $</v>
      </c>
      <c r="AJ266" s="11">
        <v>1983</v>
      </c>
      <c r="AK266" s="17">
        <v>84</v>
      </c>
      <c r="AL266" s="12" t="s">
        <v>53</v>
      </c>
      <c r="AM266" s="10">
        <v>333</v>
      </c>
      <c r="AN266" s="12" t="s">
        <v>45</v>
      </c>
      <c r="AO266" s="9" t="s">
        <v>1904</v>
      </c>
      <c r="AP266" s="9"/>
      <c r="AQ266" s="9"/>
      <c r="AR266" s="14" t="s">
        <v>2131</v>
      </c>
      <c r="AS266" s="9"/>
      <c r="AT266" s="9"/>
      <c r="AU266" s="9"/>
      <c r="AV266" s="13"/>
      <c r="AW266" s="13"/>
      <c r="AX266" s="9"/>
      <c r="AY266" s="9"/>
      <c r="AZ266" s="9"/>
      <c r="BA266" s="33"/>
      <c r="BB266" s="33"/>
      <c r="BC266" s="36"/>
      <c r="BD266" s="12" t="s">
        <v>1771</v>
      </c>
    </row>
    <row r="267" spans="1:56" s="12" customFormat="1" x14ac:dyDescent="0.2">
      <c r="A267" s="9" t="str">
        <f>IF(Search!$C$5="","",IF(COUNTA(Inventory!$AP267)=1,1,""))</f>
        <v/>
      </c>
      <c r="B267" s="9" t="str">
        <f>IF(Search!$C$4="","",IF(ISNUMBER(SEARCH(Search!$C$4,$AR267))=TRUE,1,""))</f>
        <v/>
      </c>
      <c r="C267" s="9" t="str">
        <f>IF(Search!$C$6="x",IF(COUNTA($AQ267)=1,1,"N"),IF(COUNTA($AQ267)=1,"N",""))</f>
        <v/>
      </c>
      <c r="D267" s="9" t="str">
        <f>IF(Search!$O$8="","",IF(ISNUMBER(SEARCH(Search!$O$8,$BD267))=TRUE,1,""))</f>
        <v/>
      </c>
      <c r="E267" s="9" t="str">
        <f>IF(Search!$C$7="","",IF(ISNUMBER(SEARCH(Search!$C$7,$AN267))=TRUE,1,""))</f>
        <v/>
      </c>
      <c r="F267" s="9" t="str">
        <f>IF(Search!$C$8="","",IF(ISNUMBER(SEARCH(Search!$C$8,$AO267))=TRUE,1,""))</f>
        <v/>
      </c>
      <c r="G267" s="9" t="str">
        <f>IF(Search!$F$4="","",IF(Inventory!$AJ267&lt;Search!$F$4,"",1))</f>
        <v/>
      </c>
      <c r="H267" s="9" t="str">
        <f>IF(Search!$F$5="","",IF(Inventory!$AJ267&gt;Search!$F$5,"",1))</f>
        <v/>
      </c>
      <c r="I267" s="9" t="str">
        <f>IF(Search!$F$7="","",IF(Search!$F$8="",IF(ISNUMBER(SEARCH(Search!$F$7,$AL267))=TRUE,1,""),""))</f>
        <v/>
      </c>
      <c r="J267" s="9" t="str">
        <f>IF($AL267=Search!$F$8,1,"")</f>
        <v/>
      </c>
      <c r="K267" s="9" t="str">
        <f>IF(Search!$I$4="","",IF(COUNTA($AS267)=1,IF(Search!$I$4="N","N",1),""))</f>
        <v/>
      </c>
      <c r="L267" s="9" t="str">
        <f>IF(Search!$I$5="","",IF($AS267="RC",1,""))</f>
        <v/>
      </c>
      <c r="M267" s="9" t="str">
        <f>IF(Search!$I$6="","",IF($AS267="RCP",1,""))</f>
        <v/>
      </c>
      <c r="N267" s="9" t="str">
        <f>IF(Search!$I$8="","",IF(COUNTA($AT267)=1,IF(Search!$I$8="N","N",1),""))</f>
        <v/>
      </c>
      <c r="O267" s="9" t="str">
        <f>IF(Search!$L$4="","",IF(COUNTA($AU267)=1,IF(Search!$L$4="N","N",1),""))</f>
        <v/>
      </c>
      <c r="P267" s="9" t="str">
        <f>IF(Search!$L$5="","",IF(ISNUMBER(SEARCH("Jersey",$AU267))=TRUE,IF(Search!$L$5="N","N",1),""))</f>
        <v/>
      </c>
      <c r="Q267" s="9" t="str">
        <f>IF(Search!$L$6="","",IF(ISNUMBER(SEARCH("Patch",$AU267))=TRUE,IF(Search!$L$6="N","N",1),""))</f>
        <v/>
      </c>
      <c r="R267" s="9" t="str">
        <f>IF(Search!$L$7="","",IF(ISNUMBER(SEARCH("Shield",$AU267))=TRUE,IF(Search!$L$7="N","N",1),""))</f>
        <v/>
      </c>
      <c r="S267" s="9" t="str">
        <f>IF(Search!$L$8="","",IF(ISNUMBER(SEARCH("Stick",$AU267))=TRUE,IF(Search!$L$8="N","N",1),""))</f>
        <v/>
      </c>
      <c r="T267" s="9" t="str">
        <f>IF(Search!$O$4="","",IF(COUNTA($AW267)=1,IF(Search!$O$4="N","N",1),""))</f>
        <v/>
      </c>
      <c r="U267" s="9" t="str">
        <f>IF(Search!$O$5="","",IF($AW267="","",IF($AW267&lt;Search!$O$5,"",1)))</f>
        <v/>
      </c>
      <c r="V267" s="9" t="str">
        <f>IF(Search!$O$6="","",IF($AW267="","",IF($AW267&gt;Search!$O$6,"",1)))</f>
        <v/>
      </c>
      <c r="W267" s="9" t="str">
        <f>IF(Search!$U$4="","",IF($AX267="","",1))</f>
        <v/>
      </c>
      <c r="X267" s="9" t="str">
        <f>IF(Search!$U$5="","",IF(ISNUMBER(SEARCH(Search!$U$5,$AX267))=TRUE,IF(Search!$U$5="N","N",1),""))</f>
        <v/>
      </c>
      <c r="Y267" s="9" t="str">
        <f>IF(Search!$U$6="","",IF($AY267&lt;Search!$U$6,"",1))</f>
        <v/>
      </c>
      <c r="Z267" s="9" t="str">
        <f>IF(Search!$R$4="","",IF(Inventory!$BA267&lt;Search!$R$4,"",1))</f>
        <v/>
      </c>
      <c r="AA267" s="9" t="str">
        <f>IF(Search!$R$5="","",IF($BA267&gt;Search!$R$5,"",1))</f>
        <v/>
      </c>
      <c r="AB267" s="9" t="str">
        <f>IF(Search!$R$6="","",IF($BB267&lt;Search!$R$6,"",1))</f>
        <v/>
      </c>
      <c r="AC267" s="9" t="str">
        <f>IF(Search!$R$7="","",IF($BB267&lt;Search!$R$7,"",1))</f>
        <v/>
      </c>
      <c r="AD267" s="45" t="str">
        <f>IF(COUNTIF($A267:$AC267,"n")&gt;0,"",IF(SUM($A267:$AC267)=COUNTA(Search!$C$4:$C$8,Search!$F$4:$F$8,Search!$I$4:$I$6,Search!$I$8,Search!$L$4:$L$8,Search!$O$4:$O$8,Search!$R$4:$R$7,Search!$U$4:$U$7)-COUNTIF(Search!$C$4:$U$7,"n"),1+LARGE($AD$1:AD266,1),""))</f>
        <v/>
      </c>
      <c r="AE267" s="45" t="str">
        <f t="shared" si="14"/>
        <v/>
      </c>
      <c r="AF267" s="45" t="str">
        <f>IF(AD267="","",COUNTIF($AE$1:$AE266,$AE267)+RANK($AE267,$AE$2:$AE$10540,1))</f>
        <v/>
      </c>
      <c r="AG267" s="45" t="str">
        <f t="shared" si="15"/>
        <v/>
      </c>
      <c r="AH267" s="45" t="str">
        <f>IF($AD267="","",COUNTIF($AG$1:$AG266,$AG267)+RANK($AG267,$AG$1:$AG$10539,0))</f>
        <v/>
      </c>
      <c r="AI267" s="10" t="str">
        <f t="shared" si="16"/>
        <v>1983-84 O-Pee-Chee #334 Peter Ihnacak TOR    /   $</v>
      </c>
      <c r="AJ267" s="11">
        <v>1983</v>
      </c>
      <c r="AK267" s="17">
        <v>84</v>
      </c>
      <c r="AL267" s="12" t="s">
        <v>53</v>
      </c>
      <c r="AM267" s="10">
        <v>334</v>
      </c>
      <c r="AN267" s="12" t="s">
        <v>156</v>
      </c>
      <c r="AO267" s="9" t="s">
        <v>1904</v>
      </c>
      <c r="AP267" s="9"/>
      <c r="AQ267" s="9"/>
      <c r="AR267" s="14" t="s">
        <v>2131</v>
      </c>
      <c r="AS267" s="9"/>
      <c r="AT267" s="9"/>
      <c r="AU267" s="9"/>
      <c r="AV267" s="13"/>
      <c r="AW267" s="13"/>
      <c r="AX267" s="9"/>
      <c r="AY267" s="9"/>
      <c r="AZ267" s="9"/>
      <c r="BA267" s="33"/>
      <c r="BB267" s="33"/>
      <c r="BC267" s="36"/>
      <c r="BD267" s="12" t="s">
        <v>1771</v>
      </c>
    </row>
    <row r="268" spans="1:56" s="12" customFormat="1" x14ac:dyDescent="0.2">
      <c r="A268" s="9" t="str">
        <f>IF(Search!$C$5="","",IF(COUNTA(Inventory!$AP268)=1,1,""))</f>
        <v/>
      </c>
      <c r="B268" s="9" t="str">
        <f>IF(Search!$C$4="","",IF(ISNUMBER(SEARCH(Search!$C$4,$AR268))=TRUE,1,""))</f>
        <v/>
      </c>
      <c r="C268" s="9" t="str">
        <f>IF(Search!$C$6="x",IF(COUNTA($AQ268)=1,1,"N"),IF(COUNTA($AQ268)=1,"N",""))</f>
        <v/>
      </c>
      <c r="D268" s="9" t="str">
        <f>IF(Search!$O$8="","",IF(ISNUMBER(SEARCH(Search!$O$8,$BD268))=TRUE,1,""))</f>
        <v/>
      </c>
      <c r="E268" s="9" t="str">
        <f>IF(Search!$C$7="","",IF(ISNUMBER(SEARCH(Search!$C$7,$AN268))=TRUE,1,""))</f>
        <v/>
      </c>
      <c r="F268" s="9" t="str">
        <f>IF(Search!$C$8="","",IF(ISNUMBER(SEARCH(Search!$C$8,$AO268))=TRUE,1,""))</f>
        <v/>
      </c>
      <c r="G268" s="9" t="str">
        <f>IF(Search!$F$4="","",IF(Inventory!$AJ268&lt;Search!$F$4,"",1))</f>
        <v/>
      </c>
      <c r="H268" s="9" t="str">
        <f>IF(Search!$F$5="","",IF(Inventory!$AJ268&gt;Search!$F$5,"",1))</f>
        <v/>
      </c>
      <c r="I268" s="9" t="str">
        <f>IF(Search!$F$7="","",IF(Search!$F$8="",IF(ISNUMBER(SEARCH(Search!$F$7,$AL268))=TRUE,1,""),""))</f>
        <v/>
      </c>
      <c r="J268" s="9" t="str">
        <f>IF($AL268=Search!$F$8,1,"")</f>
        <v/>
      </c>
      <c r="K268" s="9" t="str">
        <f>IF(Search!$I$4="","",IF(COUNTA($AS268)=1,IF(Search!$I$4="N","N",1),""))</f>
        <v/>
      </c>
      <c r="L268" s="9" t="str">
        <f>IF(Search!$I$5="","",IF($AS268="RC",1,""))</f>
        <v/>
      </c>
      <c r="M268" s="9" t="str">
        <f>IF(Search!$I$6="","",IF($AS268="RCP",1,""))</f>
        <v/>
      </c>
      <c r="N268" s="9" t="str">
        <f>IF(Search!$I$8="","",IF(COUNTA($AT268)=1,IF(Search!$I$8="N","N",1),""))</f>
        <v/>
      </c>
      <c r="O268" s="9" t="str">
        <f>IF(Search!$L$4="","",IF(COUNTA($AU268)=1,IF(Search!$L$4="N","N",1),""))</f>
        <v/>
      </c>
      <c r="P268" s="9" t="str">
        <f>IF(Search!$L$5="","",IF(ISNUMBER(SEARCH("Jersey",$AU268))=TRUE,IF(Search!$L$5="N","N",1),""))</f>
        <v/>
      </c>
      <c r="Q268" s="9" t="str">
        <f>IF(Search!$L$6="","",IF(ISNUMBER(SEARCH("Patch",$AU268))=TRUE,IF(Search!$L$6="N","N",1),""))</f>
        <v/>
      </c>
      <c r="R268" s="9" t="str">
        <f>IF(Search!$L$7="","",IF(ISNUMBER(SEARCH("Shield",$AU268))=TRUE,IF(Search!$L$7="N","N",1),""))</f>
        <v/>
      </c>
      <c r="S268" s="9" t="str">
        <f>IF(Search!$L$8="","",IF(ISNUMBER(SEARCH("Stick",$AU268))=TRUE,IF(Search!$L$8="N","N",1),""))</f>
        <v/>
      </c>
      <c r="T268" s="9" t="str">
        <f>IF(Search!$O$4="","",IF(COUNTA($AW268)=1,IF(Search!$O$4="N","N",1),""))</f>
        <v/>
      </c>
      <c r="U268" s="9" t="str">
        <f>IF(Search!$O$5="","",IF($AW268="","",IF($AW268&lt;Search!$O$5,"",1)))</f>
        <v/>
      </c>
      <c r="V268" s="9" t="str">
        <f>IF(Search!$O$6="","",IF($AW268="","",IF($AW268&gt;Search!$O$6,"",1)))</f>
        <v/>
      </c>
      <c r="W268" s="9" t="str">
        <f>IF(Search!$U$4="","",IF($AX268="","",1))</f>
        <v/>
      </c>
      <c r="X268" s="9" t="str">
        <f>IF(Search!$U$5="","",IF(ISNUMBER(SEARCH(Search!$U$5,$AX268))=TRUE,IF(Search!$U$5="N","N",1),""))</f>
        <v/>
      </c>
      <c r="Y268" s="9" t="str">
        <f>IF(Search!$U$6="","",IF($AY268&lt;Search!$U$6,"",1))</f>
        <v/>
      </c>
      <c r="Z268" s="9" t="str">
        <f>IF(Search!$R$4="","",IF(Inventory!$BA268&lt;Search!$R$4,"",1))</f>
        <v/>
      </c>
      <c r="AA268" s="9" t="str">
        <f>IF(Search!$R$5="","",IF($BA268&gt;Search!$R$5,"",1))</f>
        <v/>
      </c>
      <c r="AB268" s="9" t="str">
        <f>IF(Search!$R$6="","",IF($BB268&lt;Search!$R$6,"",1))</f>
        <v/>
      </c>
      <c r="AC268" s="9" t="str">
        <f>IF(Search!$R$7="","",IF($BB268&lt;Search!$R$7,"",1))</f>
        <v/>
      </c>
      <c r="AD268" s="45" t="str">
        <f>IF(COUNTIF($A268:$AC268,"n")&gt;0,"",IF(SUM($A268:$AC268)=COUNTA(Search!$C$4:$C$8,Search!$F$4:$F$8,Search!$I$4:$I$6,Search!$I$8,Search!$L$4:$L$8,Search!$O$4:$O$8,Search!$R$4:$R$7,Search!$U$4:$U$7)-COUNTIF(Search!$C$4:$U$7,"n"),1+LARGE($AD$1:AD267,1),""))</f>
        <v/>
      </c>
      <c r="AE268" s="45" t="str">
        <f t="shared" si="14"/>
        <v/>
      </c>
      <c r="AF268" s="45" t="str">
        <f>IF(AD268="","",COUNTIF($AE$1:$AE267,$AE268)+RANK($AE268,$AE$2:$AE$10540,1))</f>
        <v/>
      </c>
      <c r="AG268" s="45" t="str">
        <f t="shared" si="15"/>
        <v/>
      </c>
      <c r="AH268" s="45" t="str">
        <f>IF($AD268="","",COUNTIF($AG$1:$AG267,$AG268)+RANK($AG268,$AG$1:$AG$10539,0))</f>
        <v/>
      </c>
      <c r="AI268" s="10" t="str">
        <f t="shared" si="16"/>
        <v>1983-84 O-Pee-Chee #335 Jim Korn TOR    /   $</v>
      </c>
      <c r="AJ268" s="11">
        <v>1983</v>
      </c>
      <c r="AK268" s="17">
        <v>84</v>
      </c>
      <c r="AL268" s="12" t="s">
        <v>53</v>
      </c>
      <c r="AM268" s="10">
        <v>335</v>
      </c>
      <c r="AN268" s="12" t="s">
        <v>145</v>
      </c>
      <c r="AO268" s="9" t="s">
        <v>1904</v>
      </c>
      <c r="AP268" s="9"/>
      <c r="AQ268" s="9"/>
      <c r="AR268" s="14" t="s">
        <v>2131</v>
      </c>
      <c r="AS268" s="9"/>
      <c r="AT268" s="9"/>
      <c r="AU268" s="9"/>
      <c r="AV268" s="13"/>
      <c r="AW268" s="13"/>
      <c r="AX268" s="9"/>
      <c r="AY268" s="9"/>
      <c r="AZ268" s="9"/>
      <c r="BA268" s="33"/>
      <c r="BB268" s="33"/>
      <c r="BC268" s="36"/>
      <c r="BD268" s="12" t="s">
        <v>1771</v>
      </c>
    </row>
    <row r="269" spans="1:56" s="12" customFormat="1" x14ac:dyDescent="0.2">
      <c r="A269" s="9" t="str">
        <f>IF(Search!$C$5="","",IF(COUNTA(Inventory!$AP269)=1,1,""))</f>
        <v/>
      </c>
      <c r="B269" s="9" t="str">
        <f>IF(Search!$C$4="","",IF(ISNUMBER(SEARCH(Search!$C$4,$AR269))=TRUE,1,""))</f>
        <v/>
      </c>
      <c r="C269" s="9" t="str">
        <f>IF(Search!$C$6="x",IF(COUNTA($AQ269)=1,1,"N"),IF(COUNTA($AQ269)=1,"N",""))</f>
        <v/>
      </c>
      <c r="D269" s="9" t="str">
        <f>IF(Search!$O$8="","",IF(ISNUMBER(SEARCH(Search!$O$8,$BD269))=TRUE,1,""))</f>
        <v/>
      </c>
      <c r="E269" s="9" t="str">
        <f>IF(Search!$C$7="","",IF(ISNUMBER(SEARCH(Search!$C$7,$AN269))=TRUE,1,""))</f>
        <v/>
      </c>
      <c r="F269" s="9" t="str">
        <f>IF(Search!$C$8="","",IF(ISNUMBER(SEARCH(Search!$C$8,$AO269))=TRUE,1,""))</f>
        <v/>
      </c>
      <c r="G269" s="9" t="str">
        <f>IF(Search!$F$4="","",IF(Inventory!$AJ269&lt;Search!$F$4,"",1))</f>
        <v/>
      </c>
      <c r="H269" s="9" t="str">
        <f>IF(Search!$F$5="","",IF(Inventory!$AJ269&gt;Search!$F$5,"",1))</f>
        <v/>
      </c>
      <c r="I269" s="9" t="str">
        <f>IF(Search!$F$7="","",IF(Search!$F$8="",IF(ISNUMBER(SEARCH(Search!$F$7,$AL269))=TRUE,1,""),""))</f>
        <v/>
      </c>
      <c r="J269" s="9" t="str">
        <f>IF($AL269=Search!$F$8,1,"")</f>
        <v/>
      </c>
      <c r="K269" s="9" t="str">
        <f>IF(Search!$I$4="","",IF(COUNTA($AS269)=1,IF(Search!$I$4="N","N",1),""))</f>
        <v/>
      </c>
      <c r="L269" s="9" t="str">
        <f>IF(Search!$I$5="","",IF($AS269="RC",1,""))</f>
        <v/>
      </c>
      <c r="M269" s="9" t="str">
        <f>IF(Search!$I$6="","",IF($AS269="RCP",1,""))</f>
        <v/>
      </c>
      <c r="N269" s="9" t="str">
        <f>IF(Search!$I$8="","",IF(COUNTA($AT269)=1,IF(Search!$I$8="N","N",1),""))</f>
        <v/>
      </c>
      <c r="O269" s="9" t="str">
        <f>IF(Search!$L$4="","",IF(COUNTA($AU269)=1,IF(Search!$L$4="N","N",1),""))</f>
        <v/>
      </c>
      <c r="P269" s="9" t="str">
        <f>IF(Search!$L$5="","",IF(ISNUMBER(SEARCH("Jersey",$AU269))=TRUE,IF(Search!$L$5="N","N",1),""))</f>
        <v/>
      </c>
      <c r="Q269" s="9" t="str">
        <f>IF(Search!$L$6="","",IF(ISNUMBER(SEARCH("Patch",$AU269))=TRUE,IF(Search!$L$6="N","N",1),""))</f>
        <v/>
      </c>
      <c r="R269" s="9" t="str">
        <f>IF(Search!$L$7="","",IF(ISNUMBER(SEARCH("Shield",$AU269))=TRUE,IF(Search!$L$7="N","N",1),""))</f>
        <v/>
      </c>
      <c r="S269" s="9" t="str">
        <f>IF(Search!$L$8="","",IF(ISNUMBER(SEARCH("Stick",$AU269))=TRUE,IF(Search!$L$8="N","N",1),""))</f>
        <v/>
      </c>
      <c r="T269" s="9" t="str">
        <f>IF(Search!$O$4="","",IF(COUNTA($AW269)=1,IF(Search!$O$4="N","N",1),""))</f>
        <v/>
      </c>
      <c r="U269" s="9" t="str">
        <f>IF(Search!$O$5="","",IF($AW269="","",IF($AW269&lt;Search!$O$5,"",1)))</f>
        <v/>
      </c>
      <c r="V269" s="9" t="str">
        <f>IF(Search!$O$6="","",IF($AW269="","",IF($AW269&gt;Search!$O$6,"",1)))</f>
        <v/>
      </c>
      <c r="W269" s="9" t="str">
        <f>IF(Search!$U$4="","",IF($AX269="","",1))</f>
        <v/>
      </c>
      <c r="X269" s="9" t="str">
        <f>IF(Search!$U$5="","",IF(ISNUMBER(SEARCH(Search!$U$5,$AX269))=TRUE,IF(Search!$U$5="N","N",1),""))</f>
        <v/>
      </c>
      <c r="Y269" s="9" t="str">
        <f>IF(Search!$U$6="","",IF($AY269&lt;Search!$U$6,"",1))</f>
        <v/>
      </c>
      <c r="Z269" s="9" t="str">
        <f>IF(Search!$R$4="","",IF(Inventory!$BA269&lt;Search!$R$4,"",1))</f>
        <v/>
      </c>
      <c r="AA269" s="9" t="str">
        <f>IF(Search!$R$5="","",IF($BA269&gt;Search!$R$5,"",1))</f>
        <v/>
      </c>
      <c r="AB269" s="9" t="str">
        <f>IF(Search!$R$6="","",IF($BB269&lt;Search!$R$6,"",1))</f>
        <v/>
      </c>
      <c r="AC269" s="9" t="str">
        <f>IF(Search!$R$7="","",IF($BB269&lt;Search!$R$7,"",1))</f>
        <v/>
      </c>
      <c r="AD269" s="45" t="str">
        <f>IF(COUNTIF($A269:$AC269,"n")&gt;0,"",IF(SUM($A269:$AC269)=COUNTA(Search!$C$4:$C$8,Search!$F$4:$F$8,Search!$I$4:$I$6,Search!$I$8,Search!$L$4:$L$8,Search!$O$4:$O$8,Search!$R$4:$R$7,Search!$U$4:$U$7)-COUNTIF(Search!$C$4:$U$7,"n"),1+LARGE($AD$1:AD268,1),""))</f>
        <v/>
      </c>
      <c r="AE269" s="45" t="str">
        <f t="shared" si="14"/>
        <v/>
      </c>
      <c r="AF269" s="45" t="str">
        <f>IF(AD269="","",COUNTIF($AE$1:$AE268,$AE269)+RANK($AE269,$AE$2:$AE$10540,1))</f>
        <v/>
      </c>
      <c r="AG269" s="45" t="str">
        <f t="shared" si="15"/>
        <v/>
      </c>
      <c r="AH269" s="45" t="str">
        <f>IF($AD269="","",COUNTIF($AG$1:$AG268,$AG269)+RANK($AG269,$AG$1:$AG$10539,0))</f>
        <v/>
      </c>
      <c r="AI269" s="10" t="str">
        <f t="shared" si="16"/>
        <v>1983-84 O-Pee-Chee #336 Terry Martin TOR    /   $</v>
      </c>
      <c r="AJ269" s="11">
        <v>1983</v>
      </c>
      <c r="AK269" s="17">
        <v>84</v>
      </c>
      <c r="AL269" s="12" t="s">
        <v>53</v>
      </c>
      <c r="AM269" s="10">
        <v>336</v>
      </c>
      <c r="AN269" s="12" t="s">
        <v>135</v>
      </c>
      <c r="AO269" s="9" t="s">
        <v>1904</v>
      </c>
      <c r="AP269" s="9"/>
      <c r="AQ269" s="9"/>
      <c r="AR269" s="14" t="s">
        <v>2131</v>
      </c>
      <c r="AS269" s="9"/>
      <c r="AT269" s="9"/>
      <c r="AU269" s="9"/>
      <c r="AV269" s="13"/>
      <c r="AW269" s="13"/>
      <c r="AX269" s="9"/>
      <c r="AY269" s="9"/>
      <c r="AZ269" s="9"/>
      <c r="BA269" s="33"/>
      <c r="BB269" s="33"/>
      <c r="BC269" s="36"/>
      <c r="BD269" s="12" t="s">
        <v>1771</v>
      </c>
    </row>
    <row r="270" spans="1:56" s="12" customFormat="1" x14ac:dyDescent="0.2">
      <c r="A270" s="9" t="str">
        <f>IF(Search!$C$5="","",IF(COUNTA(Inventory!$AP270)=1,1,""))</f>
        <v/>
      </c>
      <c r="B270" s="9" t="str">
        <f>IF(Search!$C$4="","",IF(ISNUMBER(SEARCH(Search!$C$4,$AR270))=TRUE,1,""))</f>
        <v/>
      </c>
      <c r="C270" s="9" t="str">
        <f>IF(Search!$C$6="x",IF(COUNTA($AQ270)=1,1,"N"),IF(COUNTA($AQ270)=1,"N",""))</f>
        <v/>
      </c>
      <c r="D270" s="9" t="str">
        <f>IF(Search!$O$8="","",IF(ISNUMBER(SEARCH(Search!$O$8,$BD270))=TRUE,1,""))</f>
        <v/>
      </c>
      <c r="E270" s="9" t="str">
        <f>IF(Search!$C$7="","",IF(ISNUMBER(SEARCH(Search!$C$7,$AN270))=TRUE,1,""))</f>
        <v/>
      </c>
      <c r="F270" s="9" t="str">
        <f>IF(Search!$C$8="","",IF(ISNUMBER(SEARCH(Search!$C$8,$AO270))=TRUE,1,""))</f>
        <v/>
      </c>
      <c r="G270" s="9" t="str">
        <f>IF(Search!$F$4="","",IF(Inventory!$AJ270&lt;Search!$F$4,"",1))</f>
        <v/>
      </c>
      <c r="H270" s="9" t="str">
        <f>IF(Search!$F$5="","",IF(Inventory!$AJ270&gt;Search!$F$5,"",1))</f>
        <v/>
      </c>
      <c r="I270" s="9" t="str">
        <f>IF(Search!$F$7="","",IF(Search!$F$8="",IF(ISNUMBER(SEARCH(Search!$F$7,$AL270))=TRUE,1,""),""))</f>
        <v/>
      </c>
      <c r="J270" s="9" t="str">
        <f>IF($AL270=Search!$F$8,1,"")</f>
        <v/>
      </c>
      <c r="K270" s="9" t="str">
        <f>IF(Search!$I$4="","",IF(COUNTA($AS270)=1,IF(Search!$I$4="N","N",1),""))</f>
        <v/>
      </c>
      <c r="L270" s="9" t="str">
        <f>IF(Search!$I$5="","",IF($AS270="RC",1,""))</f>
        <v/>
      </c>
      <c r="M270" s="9" t="str">
        <f>IF(Search!$I$6="","",IF($AS270="RCP",1,""))</f>
        <v/>
      </c>
      <c r="N270" s="9" t="str">
        <f>IF(Search!$I$8="","",IF(COUNTA($AT270)=1,IF(Search!$I$8="N","N",1),""))</f>
        <v/>
      </c>
      <c r="O270" s="9" t="str">
        <f>IF(Search!$L$4="","",IF(COUNTA($AU270)=1,IF(Search!$L$4="N","N",1),""))</f>
        <v/>
      </c>
      <c r="P270" s="9" t="str">
        <f>IF(Search!$L$5="","",IF(ISNUMBER(SEARCH("Jersey",$AU270))=TRUE,IF(Search!$L$5="N","N",1),""))</f>
        <v/>
      </c>
      <c r="Q270" s="9" t="str">
        <f>IF(Search!$L$6="","",IF(ISNUMBER(SEARCH("Patch",$AU270))=TRUE,IF(Search!$L$6="N","N",1),""))</f>
        <v/>
      </c>
      <c r="R270" s="9" t="str">
        <f>IF(Search!$L$7="","",IF(ISNUMBER(SEARCH("Shield",$AU270))=TRUE,IF(Search!$L$7="N","N",1),""))</f>
        <v/>
      </c>
      <c r="S270" s="9" t="str">
        <f>IF(Search!$L$8="","",IF(ISNUMBER(SEARCH("Stick",$AU270))=TRUE,IF(Search!$L$8="N","N",1),""))</f>
        <v/>
      </c>
      <c r="T270" s="9" t="str">
        <f>IF(Search!$O$4="","",IF(COUNTA($AW270)=1,IF(Search!$O$4="N","N",1),""))</f>
        <v/>
      </c>
      <c r="U270" s="9" t="str">
        <f>IF(Search!$O$5="","",IF($AW270="","",IF($AW270&lt;Search!$O$5,"",1)))</f>
        <v/>
      </c>
      <c r="V270" s="9" t="str">
        <f>IF(Search!$O$6="","",IF($AW270="","",IF($AW270&gt;Search!$O$6,"",1)))</f>
        <v/>
      </c>
      <c r="W270" s="9" t="str">
        <f>IF(Search!$U$4="","",IF($AX270="","",1))</f>
        <v/>
      </c>
      <c r="X270" s="9" t="str">
        <f>IF(Search!$U$5="","",IF(ISNUMBER(SEARCH(Search!$U$5,$AX270))=TRUE,IF(Search!$U$5="N","N",1),""))</f>
        <v/>
      </c>
      <c r="Y270" s="9" t="str">
        <f>IF(Search!$U$6="","",IF($AY270&lt;Search!$U$6,"",1))</f>
        <v/>
      </c>
      <c r="Z270" s="9" t="str">
        <f>IF(Search!$R$4="","",IF(Inventory!$BA270&lt;Search!$R$4,"",1))</f>
        <v/>
      </c>
      <c r="AA270" s="9" t="str">
        <f>IF(Search!$R$5="","",IF($BA270&gt;Search!$R$5,"",1))</f>
        <v/>
      </c>
      <c r="AB270" s="9" t="str">
        <f>IF(Search!$R$6="","",IF($BB270&lt;Search!$R$6,"",1))</f>
        <v/>
      </c>
      <c r="AC270" s="9" t="str">
        <f>IF(Search!$R$7="","",IF($BB270&lt;Search!$R$7,"",1))</f>
        <v/>
      </c>
      <c r="AD270" s="45" t="str">
        <f>IF(COUNTIF($A270:$AC270,"n")&gt;0,"",IF(SUM($A270:$AC270)=COUNTA(Search!$C$4:$C$8,Search!$F$4:$F$8,Search!$I$4:$I$6,Search!$I$8,Search!$L$4:$L$8,Search!$O$4:$O$8,Search!$R$4:$R$7,Search!$U$4:$U$7)-COUNTIF(Search!$C$4:$U$7,"n"),1+LARGE($AD$1:AD269,1),""))</f>
        <v/>
      </c>
      <c r="AE270" s="45" t="str">
        <f t="shared" si="14"/>
        <v/>
      </c>
      <c r="AF270" s="45" t="str">
        <f>IF(AD270="","",COUNTIF($AE$1:$AE269,$AE270)+RANK($AE270,$AE$2:$AE$10540,1))</f>
        <v/>
      </c>
      <c r="AG270" s="45" t="str">
        <f t="shared" si="15"/>
        <v/>
      </c>
      <c r="AH270" s="45" t="str">
        <f>IF($AD270="","",COUNTIF($AG$1:$AG269,$AG270)+RANK($AG270,$AG$1:$AG$10539,0))</f>
        <v/>
      </c>
      <c r="AI270" s="10" t="str">
        <f t="shared" si="16"/>
        <v>1983-84 O-Pee-Chee #337 Frank Nigro TOR    /   $</v>
      </c>
      <c r="AJ270" s="11">
        <v>1983</v>
      </c>
      <c r="AK270" s="17">
        <v>84</v>
      </c>
      <c r="AL270" s="12" t="s">
        <v>53</v>
      </c>
      <c r="AM270" s="10">
        <v>337</v>
      </c>
      <c r="AN270" s="12" t="s">
        <v>157</v>
      </c>
      <c r="AO270" s="9" t="s">
        <v>1904</v>
      </c>
      <c r="AP270" s="9"/>
      <c r="AQ270" s="9"/>
      <c r="AR270" s="14" t="s">
        <v>2131</v>
      </c>
      <c r="AS270" s="9"/>
      <c r="AT270" s="9"/>
      <c r="AU270" s="9"/>
      <c r="AV270" s="13"/>
      <c r="AW270" s="13"/>
      <c r="AX270" s="9"/>
      <c r="AY270" s="9"/>
      <c r="AZ270" s="9"/>
      <c r="BA270" s="33"/>
      <c r="BB270" s="33"/>
      <c r="BC270" s="36"/>
      <c r="BD270" s="12" t="s">
        <v>1771</v>
      </c>
    </row>
    <row r="271" spans="1:56" s="12" customFormat="1" x14ac:dyDescent="0.2">
      <c r="A271" s="9" t="str">
        <f>IF(Search!$C$5="","",IF(COUNTA(Inventory!$AP271)=1,1,""))</f>
        <v/>
      </c>
      <c r="B271" s="9" t="str">
        <f>IF(Search!$C$4="","",IF(ISNUMBER(SEARCH(Search!$C$4,$AR271))=TRUE,1,""))</f>
        <v/>
      </c>
      <c r="C271" s="9" t="str">
        <f>IF(Search!$C$6="x",IF(COUNTA($AQ271)=1,1,"N"),IF(COUNTA($AQ271)=1,"N",""))</f>
        <v/>
      </c>
      <c r="D271" s="9" t="str">
        <f>IF(Search!$O$8="","",IF(ISNUMBER(SEARCH(Search!$O$8,$BD271))=TRUE,1,""))</f>
        <v/>
      </c>
      <c r="E271" s="9" t="str">
        <f>IF(Search!$C$7="","",IF(ISNUMBER(SEARCH(Search!$C$7,$AN271))=TRUE,1,""))</f>
        <v/>
      </c>
      <c r="F271" s="9" t="str">
        <f>IF(Search!$C$8="","",IF(ISNUMBER(SEARCH(Search!$C$8,$AO271))=TRUE,1,""))</f>
        <v/>
      </c>
      <c r="G271" s="9" t="str">
        <f>IF(Search!$F$4="","",IF(Inventory!$AJ271&lt;Search!$F$4,"",1))</f>
        <v/>
      </c>
      <c r="H271" s="9" t="str">
        <f>IF(Search!$F$5="","",IF(Inventory!$AJ271&gt;Search!$F$5,"",1))</f>
        <v/>
      </c>
      <c r="I271" s="9" t="str">
        <f>IF(Search!$F$7="","",IF(Search!$F$8="",IF(ISNUMBER(SEARCH(Search!$F$7,$AL271))=TRUE,1,""),""))</f>
        <v/>
      </c>
      <c r="J271" s="9" t="str">
        <f>IF($AL271=Search!$F$8,1,"")</f>
        <v/>
      </c>
      <c r="K271" s="9" t="str">
        <f>IF(Search!$I$4="","",IF(COUNTA($AS271)=1,IF(Search!$I$4="N","N",1),""))</f>
        <v/>
      </c>
      <c r="L271" s="9" t="str">
        <f>IF(Search!$I$5="","",IF($AS271="RC",1,""))</f>
        <v/>
      </c>
      <c r="M271" s="9" t="str">
        <f>IF(Search!$I$6="","",IF($AS271="RCP",1,""))</f>
        <v/>
      </c>
      <c r="N271" s="9" t="str">
        <f>IF(Search!$I$8="","",IF(COUNTA($AT271)=1,IF(Search!$I$8="N","N",1),""))</f>
        <v/>
      </c>
      <c r="O271" s="9" t="str">
        <f>IF(Search!$L$4="","",IF(COUNTA($AU271)=1,IF(Search!$L$4="N","N",1),""))</f>
        <v/>
      </c>
      <c r="P271" s="9" t="str">
        <f>IF(Search!$L$5="","",IF(ISNUMBER(SEARCH("Jersey",$AU271))=TRUE,IF(Search!$L$5="N","N",1),""))</f>
        <v/>
      </c>
      <c r="Q271" s="9" t="str">
        <f>IF(Search!$L$6="","",IF(ISNUMBER(SEARCH("Patch",$AU271))=TRUE,IF(Search!$L$6="N","N",1),""))</f>
        <v/>
      </c>
      <c r="R271" s="9" t="str">
        <f>IF(Search!$L$7="","",IF(ISNUMBER(SEARCH("Shield",$AU271))=TRUE,IF(Search!$L$7="N","N",1),""))</f>
        <v/>
      </c>
      <c r="S271" s="9" t="str">
        <f>IF(Search!$L$8="","",IF(ISNUMBER(SEARCH("Stick",$AU271))=TRUE,IF(Search!$L$8="N","N",1),""))</f>
        <v/>
      </c>
      <c r="T271" s="9" t="str">
        <f>IF(Search!$O$4="","",IF(COUNTA($AW271)=1,IF(Search!$O$4="N","N",1),""))</f>
        <v/>
      </c>
      <c r="U271" s="9" t="str">
        <f>IF(Search!$O$5="","",IF($AW271="","",IF($AW271&lt;Search!$O$5,"",1)))</f>
        <v/>
      </c>
      <c r="V271" s="9" t="str">
        <f>IF(Search!$O$6="","",IF($AW271="","",IF($AW271&gt;Search!$O$6,"",1)))</f>
        <v/>
      </c>
      <c r="W271" s="9" t="str">
        <f>IF(Search!$U$4="","",IF($AX271="","",1))</f>
        <v/>
      </c>
      <c r="X271" s="9" t="str">
        <f>IF(Search!$U$5="","",IF(ISNUMBER(SEARCH(Search!$U$5,$AX271))=TRUE,IF(Search!$U$5="N","N",1),""))</f>
        <v/>
      </c>
      <c r="Y271" s="9" t="str">
        <f>IF(Search!$U$6="","",IF($AY271&lt;Search!$U$6,"",1))</f>
        <v/>
      </c>
      <c r="Z271" s="9" t="str">
        <f>IF(Search!$R$4="","",IF(Inventory!$BA271&lt;Search!$R$4,"",1))</f>
        <v/>
      </c>
      <c r="AA271" s="9" t="str">
        <f>IF(Search!$R$5="","",IF($BA271&gt;Search!$R$5,"",1))</f>
        <v/>
      </c>
      <c r="AB271" s="9" t="str">
        <f>IF(Search!$R$6="","",IF($BB271&lt;Search!$R$6,"",1))</f>
        <v/>
      </c>
      <c r="AC271" s="9" t="str">
        <f>IF(Search!$R$7="","",IF($BB271&lt;Search!$R$7,"",1))</f>
        <v/>
      </c>
      <c r="AD271" s="45" t="str">
        <f>IF(COUNTIF($A271:$AC271,"n")&gt;0,"",IF(SUM($A271:$AC271)=COUNTA(Search!$C$4:$C$8,Search!$F$4:$F$8,Search!$I$4:$I$6,Search!$I$8,Search!$L$4:$L$8,Search!$O$4:$O$8,Search!$R$4:$R$7,Search!$U$4:$U$7)-COUNTIF(Search!$C$4:$U$7,"n"),1+LARGE($AD$1:AD270,1),""))</f>
        <v/>
      </c>
      <c r="AE271" s="45" t="str">
        <f t="shared" si="14"/>
        <v/>
      </c>
      <c r="AF271" s="45" t="str">
        <f>IF(AD271="","",COUNTIF($AE$1:$AE270,$AE271)+RANK($AE271,$AE$2:$AE$10540,1))</f>
        <v/>
      </c>
      <c r="AG271" s="45" t="str">
        <f t="shared" si="15"/>
        <v/>
      </c>
      <c r="AH271" s="45" t="str">
        <f>IF($AD271="","",COUNTIF($AG$1:$AG270,$AG271)+RANK($AG271,$AG$1:$AG$10539,0))</f>
        <v/>
      </c>
      <c r="AI271" s="10" t="str">
        <f t="shared" si="16"/>
        <v>1983-84 O-Pee-Chee #338 Mike Palmateer TOR    /   $</v>
      </c>
      <c r="AJ271" s="11">
        <v>1983</v>
      </c>
      <c r="AK271" s="17">
        <v>84</v>
      </c>
      <c r="AL271" s="12" t="s">
        <v>53</v>
      </c>
      <c r="AM271" s="10">
        <v>338</v>
      </c>
      <c r="AN271" s="12" t="s">
        <v>105</v>
      </c>
      <c r="AO271" s="9" t="s">
        <v>1904</v>
      </c>
      <c r="AP271" s="9"/>
      <c r="AQ271" s="9"/>
      <c r="AR271" s="14" t="s">
        <v>2131</v>
      </c>
      <c r="AS271" s="9"/>
      <c r="AT271" s="9"/>
      <c r="AU271" s="9"/>
      <c r="AV271" s="13"/>
      <c r="AW271" s="13"/>
      <c r="AX271" s="9"/>
      <c r="AY271" s="9"/>
      <c r="AZ271" s="9"/>
      <c r="BA271" s="33"/>
      <c r="BB271" s="33"/>
      <c r="BC271" s="36"/>
      <c r="BD271" s="12" t="s">
        <v>1771</v>
      </c>
    </row>
    <row r="272" spans="1:56" s="12" customFormat="1" x14ac:dyDescent="0.2">
      <c r="A272" s="9" t="str">
        <f>IF(Search!$C$5="","",IF(COUNTA(Inventory!$AP272)=1,1,""))</f>
        <v/>
      </c>
      <c r="B272" s="9" t="str">
        <f>IF(Search!$C$4="","",IF(ISNUMBER(SEARCH(Search!$C$4,$AR272))=TRUE,1,""))</f>
        <v/>
      </c>
      <c r="C272" s="9" t="str">
        <f>IF(Search!$C$6="x",IF(COUNTA($AQ272)=1,1,"N"),IF(COUNTA($AQ272)=1,"N",""))</f>
        <v/>
      </c>
      <c r="D272" s="9" t="str">
        <f>IF(Search!$O$8="","",IF(ISNUMBER(SEARCH(Search!$O$8,$BD272))=TRUE,1,""))</f>
        <v/>
      </c>
      <c r="E272" s="9" t="str">
        <f>IF(Search!$C$7="","",IF(ISNUMBER(SEARCH(Search!$C$7,$AN272))=TRUE,1,""))</f>
        <v/>
      </c>
      <c r="F272" s="9" t="str">
        <f>IF(Search!$C$8="","",IF(ISNUMBER(SEARCH(Search!$C$8,$AO272))=TRUE,1,""))</f>
        <v/>
      </c>
      <c r="G272" s="9" t="str">
        <f>IF(Search!$F$4="","",IF(Inventory!$AJ272&lt;Search!$F$4,"",1))</f>
        <v/>
      </c>
      <c r="H272" s="9" t="str">
        <f>IF(Search!$F$5="","",IF(Inventory!$AJ272&gt;Search!$F$5,"",1))</f>
        <v/>
      </c>
      <c r="I272" s="9" t="str">
        <f>IF(Search!$F$7="","",IF(Search!$F$8="",IF(ISNUMBER(SEARCH(Search!$F$7,$AL272))=TRUE,1,""),""))</f>
        <v/>
      </c>
      <c r="J272" s="9" t="str">
        <f>IF($AL272=Search!$F$8,1,"")</f>
        <v/>
      </c>
      <c r="K272" s="9" t="str">
        <f>IF(Search!$I$4="","",IF(COUNTA($AS272)=1,IF(Search!$I$4="N","N",1),""))</f>
        <v/>
      </c>
      <c r="L272" s="9" t="str">
        <f>IF(Search!$I$5="","",IF($AS272="RC",1,""))</f>
        <v/>
      </c>
      <c r="M272" s="9" t="str">
        <f>IF(Search!$I$6="","",IF($AS272="RCP",1,""))</f>
        <v/>
      </c>
      <c r="N272" s="9" t="str">
        <f>IF(Search!$I$8="","",IF(COUNTA($AT272)=1,IF(Search!$I$8="N","N",1),""))</f>
        <v/>
      </c>
      <c r="O272" s="9" t="str">
        <f>IF(Search!$L$4="","",IF(COUNTA($AU272)=1,IF(Search!$L$4="N","N",1),""))</f>
        <v/>
      </c>
      <c r="P272" s="9" t="str">
        <f>IF(Search!$L$5="","",IF(ISNUMBER(SEARCH("Jersey",$AU272))=TRUE,IF(Search!$L$5="N","N",1),""))</f>
        <v/>
      </c>
      <c r="Q272" s="9" t="str">
        <f>IF(Search!$L$6="","",IF(ISNUMBER(SEARCH("Patch",$AU272))=TRUE,IF(Search!$L$6="N","N",1),""))</f>
        <v/>
      </c>
      <c r="R272" s="9" t="str">
        <f>IF(Search!$L$7="","",IF(ISNUMBER(SEARCH("Shield",$AU272))=TRUE,IF(Search!$L$7="N","N",1),""))</f>
        <v/>
      </c>
      <c r="S272" s="9" t="str">
        <f>IF(Search!$L$8="","",IF(ISNUMBER(SEARCH("Stick",$AU272))=TRUE,IF(Search!$L$8="N","N",1),""))</f>
        <v/>
      </c>
      <c r="T272" s="9" t="str">
        <f>IF(Search!$O$4="","",IF(COUNTA($AW272)=1,IF(Search!$O$4="N","N",1),""))</f>
        <v/>
      </c>
      <c r="U272" s="9" t="str">
        <f>IF(Search!$O$5="","",IF($AW272="","",IF($AW272&lt;Search!$O$5,"",1)))</f>
        <v/>
      </c>
      <c r="V272" s="9" t="str">
        <f>IF(Search!$O$6="","",IF($AW272="","",IF($AW272&gt;Search!$O$6,"",1)))</f>
        <v/>
      </c>
      <c r="W272" s="9" t="str">
        <f>IF(Search!$U$4="","",IF($AX272="","",1))</f>
        <v/>
      </c>
      <c r="X272" s="9" t="str">
        <f>IF(Search!$U$5="","",IF(ISNUMBER(SEARCH(Search!$U$5,$AX272))=TRUE,IF(Search!$U$5="N","N",1),""))</f>
        <v/>
      </c>
      <c r="Y272" s="9" t="str">
        <f>IF(Search!$U$6="","",IF($AY272&lt;Search!$U$6,"",1))</f>
        <v/>
      </c>
      <c r="Z272" s="9" t="str">
        <f>IF(Search!$R$4="","",IF(Inventory!$BA272&lt;Search!$R$4,"",1))</f>
        <v/>
      </c>
      <c r="AA272" s="9" t="str">
        <f>IF(Search!$R$5="","",IF($BA272&gt;Search!$R$5,"",1))</f>
        <v/>
      </c>
      <c r="AB272" s="9" t="str">
        <f>IF(Search!$R$6="","",IF($BB272&lt;Search!$R$6,"",1))</f>
        <v/>
      </c>
      <c r="AC272" s="9" t="str">
        <f>IF(Search!$R$7="","",IF($BB272&lt;Search!$R$7,"",1))</f>
        <v/>
      </c>
      <c r="AD272" s="45" t="str">
        <f>IF(COUNTIF($A272:$AC272,"n")&gt;0,"",IF(SUM($A272:$AC272)=COUNTA(Search!$C$4:$C$8,Search!$F$4:$F$8,Search!$I$4:$I$6,Search!$I$8,Search!$L$4:$L$8,Search!$O$4:$O$8,Search!$R$4:$R$7,Search!$U$4:$U$7)-COUNTIF(Search!$C$4:$U$7,"n"),1+LARGE($AD$1:AD271,1),""))</f>
        <v/>
      </c>
      <c r="AE272" s="45" t="str">
        <f t="shared" si="14"/>
        <v/>
      </c>
      <c r="AF272" s="45" t="str">
        <f>IF(AD272="","",COUNTIF($AE$1:$AE271,$AE272)+RANK($AE272,$AE$2:$AE$10540,1))</f>
        <v/>
      </c>
      <c r="AG272" s="45" t="str">
        <f t="shared" si="15"/>
        <v/>
      </c>
      <c r="AH272" s="45" t="str">
        <f>IF($AD272="","",COUNTIF($AG$1:$AG271,$AG272)+RANK($AG272,$AG$1:$AG$10539,0))</f>
        <v/>
      </c>
      <c r="AI272" s="10" t="str">
        <f t="shared" si="16"/>
        <v>1983-84 O-Pee-Chee #339 Walt Poddubny TOR    /   $</v>
      </c>
      <c r="AJ272" s="11">
        <v>1983</v>
      </c>
      <c r="AK272" s="17">
        <v>84</v>
      </c>
      <c r="AL272" s="12" t="s">
        <v>53</v>
      </c>
      <c r="AM272" s="10">
        <v>339</v>
      </c>
      <c r="AN272" s="12" t="s">
        <v>158</v>
      </c>
      <c r="AO272" s="9" t="s">
        <v>1904</v>
      </c>
      <c r="AP272" s="9"/>
      <c r="AQ272" s="9"/>
      <c r="AR272" s="14" t="s">
        <v>2131</v>
      </c>
      <c r="AS272" s="9"/>
      <c r="AT272" s="9"/>
      <c r="AU272" s="9"/>
      <c r="AV272" s="13"/>
      <c r="AW272" s="13"/>
      <c r="AX272" s="9"/>
      <c r="AY272" s="9"/>
      <c r="AZ272" s="9"/>
      <c r="BA272" s="33"/>
      <c r="BB272" s="33"/>
      <c r="BC272" s="36"/>
      <c r="BD272" s="12" t="s">
        <v>1771</v>
      </c>
    </row>
    <row r="273" spans="1:56" s="12" customFormat="1" x14ac:dyDescent="0.2">
      <c r="A273" s="9" t="str">
        <f>IF(Search!$C$5="","",IF(COUNTA(Inventory!$AP273)=1,1,""))</f>
        <v/>
      </c>
      <c r="B273" s="9" t="str">
        <f>IF(Search!$C$4="","",IF(ISNUMBER(SEARCH(Search!$C$4,$AR273))=TRUE,1,""))</f>
        <v/>
      </c>
      <c r="C273" s="9" t="str">
        <f>IF(Search!$C$6="x",IF(COUNTA($AQ273)=1,1,"N"),IF(COUNTA($AQ273)=1,"N",""))</f>
        <v/>
      </c>
      <c r="D273" s="9" t="str">
        <f>IF(Search!$O$8="","",IF(ISNUMBER(SEARCH(Search!$O$8,$BD273))=TRUE,1,""))</f>
        <v/>
      </c>
      <c r="E273" s="9" t="str">
        <f>IF(Search!$C$7="","",IF(ISNUMBER(SEARCH(Search!$C$7,$AN273))=TRUE,1,""))</f>
        <v/>
      </c>
      <c r="F273" s="9" t="str">
        <f>IF(Search!$C$8="","",IF(ISNUMBER(SEARCH(Search!$C$8,$AO273))=TRUE,1,""))</f>
        <v/>
      </c>
      <c r="G273" s="9" t="str">
        <f>IF(Search!$F$4="","",IF(Inventory!$AJ273&lt;Search!$F$4,"",1))</f>
        <v/>
      </c>
      <c r="H273" s="9" t="str">
        <f>IF(Search!$F$5="","",IF(Inventory!$AJ273&gt;Search!$F$5,"",1))</f>
        <v/>
      </c>
      <c r="I273" s="9" t="str">
        <f>IF(Search!$F$7="","",IF(Search!$F$8="",IF(ISNUMBER(SEARCH(Search!$F$7,$AL273))=TRUE,1,""),""))</f>
        <v/>
      </c>
      <c r="J273" s="9" t="str">
        <f>IF($AL273=Search!$F$8,1,"")</f>
        <v/>
      </c>
      <c r="K273" s="9" t="str">
        <f>IF(Search!$I$4="","",IF(COUNTA($AS273)=1,IF(Search!$I$4="N","N",1),""))</f>
        <v/>
      </c>
      <c r="L273" s="9" t="str">
        <f>IF(Search!$I$5="","",IF($AS273="RC",1,""))</f>
        <v/>
      </c>
      <c r="M273" s="9" t="str">
        <f>IF(Search!$I$6="","",IF($AS273="RCP",1,""))</f>
        <v/>
      </c>
      <c r="N273" s="9" t="str">
        <f>IF(Search!$I$8="","",IF(COUNTA($AT273)=1,IF(Search!$I$8="N","N",1),""))</f>
        <v/>
      </c>
      <c r="O273" s="9" t="str">
        <f>IF(Search!$L$4="","",IF(COUNTA($AU273)=1,IF(Search!$L$4="N","N",1),""))</f>
        <v/>
      </c>
      <c r="P273" s="9" t="str">
        <f>IF(Search!$L$5="","",IF(ISNUMBER(SEARCH("Jersey",$AU273))=TRUE,IF(Search!$L$5="N","N",1),""))</f>
        <v/>
      </c>
      <c r="Q273" s="9" t="str">
        <f>IF(Search!$L$6="","",IF(ISNUMBER(SEARCH("Patch",$AU273))=TRUE,IF(Search!$L$6="N","N",1),""))</f>
        <v/>
      </c>
      <c r="R273" s="9" t="str">
        <f>IF(Search!$L$7="","",IF(ISNUMBER(SEARCH("Shield",$AU273))=TRUE,IF(Search!$L$7="N","N",1),""))</f>
        <v/>
      </c>
      <c r="S273" s="9" t="str">
        <f>IF(Search!$L$8="","",IF(ISNUMBER(SEARCH("Stick",$AU273))=TRUE,IF(Search!$L$8="N","N",1),""))</f>
        <v/>
      </c>
      <c r="T273" s="9" t="str">
        <f>IF(Search!$O$4="","",IF(COUNTA($AW273)=1,IF(Search!$O$4="N","N",1),""))</f>
        <v/>
      </c>
      <c r="U273" s="9" t="str">
        <f>IF(Search!$O$5="","",IF($AW273="","",IF($AW273&lt;Search!$O$5,"",1)))</f>
        <v/>
      </c>
      <c r="V273" s="9" t="str">
        <f>IF(Search!$O$6="","",IF($AW273="","",IF($AW273&gt;Search!$O$6,"",1)))</f>
        <v/>
      </c>
      <c r="W273" s="9" t="str">
        <f>IF(Search!$U$4="","",IF($AX273="","",1))</f>
        <v/>
      </c>
      <c r="X273" s="9" t="str">
        <f>IF(Search!$U$5="","",IF(ISNUMBER(SEARCH(Search!$U$5,$AX273))=TRUE,IF(Search!$U$5="N","N",1),""))</f>
        <v/>
      </c>
      <c r="Y273" s="9" t="str">
        <f>IF(Search!$U$6="","",IF($AY273&lt;Search!$U$6,"",1))</f>
        <v/>
      </c>
      <c r="Z273" s="9" t="str">
        <f>IF(Search!$R$4="","",IF(Inventory!$BA273&lt;Search!$R$4,"",1))</f>
        <v/>
      </c>
      <c r="AA273" s="9" t="str">
        <f>IF(Search!$R$5="","",IF($BA273&gt;Search!$R$5,"",1))</f>
        <v/>
      </c>
      <c r="AB273" s="9" t="str">
        <f>IF(Search!$R$6="","",IF($BB273&lt;Search!$R$6,"",1))</f>
        <v/>
      </c>
      <c r="AC273" s="9" t="str">
        <f>IF(Search!$R$7="","",IF($BB273&lt;Search!$R$7,"",1))</f>
        <v/>
      </c>
      <c r="AD273" s="45" t="str">
        <f>IF(COUNTIF($A273:$AC273,"n")&gt;0,"",IF(SUM($A273:$AC273)=COUNTA(Search!$C$4:$C$8,Search!$F$4:$F$8,Search!$I$4:$I$6,Search!$I$8,Search!$L$4:$L$8,Search!$O$4:$O$8,Search!$R$4:$R$7,Search!$U$4:$U$7)-COUNTIF(Search!$C$4:$U$7,"n"),1+LARGE($AD$1:AD272,1),""))</f>
        <v/>
      </c>
      <c r="AE273" s="45" t="str">
        <f t="shared" si="14"/>
        <v/>
      </c>
      <c r="AF273" s="45" t="str">
        <f>IF(AD273="","",COUNTIF($AE$1:$AE272,$AE273)+RANK($AE273,$AE$2:$AE$10540,1))</f>
        <v/>
      </c>
      <c r="AG273" s="45" t="str">
        <f t="shared" si="15"/>
        <v/>
      </c>
      <c r="AH273" s="45" t="str">
        <f>IF($AD273="","",COUNTIF($AG$1:$AG272,$AG273)+RANK($AG273,$AG$1:$AG$10539,0))</f>
        <v/>
      </c>
      <c r="AI273" s="10" t="str">
        <f t="shared" si="16"/>
        <v>1983-84 O-Pee-Chee #340 Rick St.Croix TOR    /   $</v>
      </c>
      <c r="AJ273" s="11">
        <v>1983</v>
      </c>
      <c r="AK273" s="17">
        <v>84</v>
      </c>
      <c r="AL273" s="12" t="s">
        <v>53</v>
      </c>
      <c r="AM273" s="10">
        <v>340</v>
      </c>
      <c r="AN273" s="12" t="s">
        <v>159</v>
      </c>
      <c r="AO273" s="9" t="s">
        <v>1904</v>
      </c>
      <c r="AP273" s="9"/>
      <c r="AQ273" s="9"/>
      <c r="AR273" s="14" t="s">
        <v>2131</v>
      </c>
      <c r="AS273" s="9"/>
      <c r="AT273" s="9"/>
      <c r="AU273" s="9"/>
      <c r="AV273" s="13"/>
      <c r="AW273" s="13"/>
      <c r="AX273" s="9"/>
      <c r="AY273" s="9"/>
      <c r="AZ273" s="9"/>
      <c r="BA273" s="33"/>
      <c r="BB273" s="33"/>
      <c r="BC273" s="36"/>
      <c r="BD273" s="12" t="s">
        <v>1771</v>
      </c>
    </row>
    <row r="274" spans="1:56" s="12" customFormat="1" x14ac:dyDescent="0.2">
      <c r="A274" s="9" t="str">
        <f>IF(Search!$C$5="","",IF(COUNTA(Inventory!$AP274)=1,1,""))</f>
        <v/>
      </c>
      <c r="B274" s="9" t="str">
        <f>IF(Search!$C$4="","",IF(ISNUMBER(SEARCH(Search!$C$4,$AR274))=TRUE,1,""))</f>
        <v/>
      </c>
      <c r="C274" s="9" t="str">
        <f>IF(Search!$C$6="x",IF(COUNTA($AQ274)=1,1,"N"),IF(COUNTA($AQ274)=1,"N",""))</f>
        <v/>
      </c>
      <c r="D274" s="9" t="str">
        <f>IF(Search!$O$8="","",IF(ISNUMBER(SEARCH(Search!$O$8,$BD274))=TRUE,1,""))</f>
        <v/>
      </c>
      <c r="E274" s="9" t="str">
        <f>IF(Search!$C$7="","",IF(ISNUMBER(SEARCH(Search!$C$7,$AN274))=TRUE,1,""))</f>
        <v/>
      </c>
      <c r="F274" s="9" t="str">
        <f>IF(Search!$C$8="","",IF(ISNUMBER(SEARCH(Search!$C$8,$AO274))=TRUE,1,""))</f>
        <v/>
      </c>
      <c r="G274" s="9" t="str">
        <f>IF(Search!$F$4="","",IF(Inventory!$AJ274&lt;Search!$F$4,"",1))</f>
        <v/>
      </c>
      <c r="H274" s="9" t="str">
        <f>IF(Search!$F$5="","",IF(Inventory!$AJ274&gt;Search!$F$5,"",1))</f>
        <v/>
      </c>
      <c r="I274" s="9" t="str">
        <f>IF(Search!$F$7="","",IF(Search!$F$8="",IF(ISNUMBER(SEARCH(Search!$F$7,$AL274))=TRUE,1,""),""))</f>
        <v/>
      </c>
      <c r="J274" s="9" t="str">
        <f>IF($AL274=Search!$F$8,1,"")</f>
        <v/>
      </c>
      <c r="K274" s="9" t="str">
        <f>IF(Search!$I$4="","",IF(COUNTA($AS274)=1,IF(Search!$I$4="N","N",1),""))</f>
        <v/>
      </c>
      <c r="L274" s="9" t="str">
        <f>IF(Search!$I$5="","",IF($AS274="RC",1,""))</f>
        <v/>
      </c>
      <c r="M274" s="9" t="str">
        <f>IF(Search!$I$6="","",IF($AS274="RCP",1,""))</f>
        <v/>
      </c>
      <c r="N274" s="9" t="str">
        <f>IF(Search!$I$8="","",IF(COUNTA($AT274)=1,IF(Search!$I$8="N","N",1),""))</f>
        <v/>
      </c>
      <c r="O274" s="9" t="str">
        <f>IF(Search!$L$4="","",IF(COUNTA($AU274)=1,IF(Search!$L$4="N","N",1),""))</f>
        <v/>
      </c>
      <c r="P274" s="9" t="str">
        <f>IF(Search!$L$5="","",IF(ISNUMBER(SEARCH("Jersey",$AU274))=TRUE,IF(Search!$L$5="N","N",1),""))</f>
        <v/>
      </c>
      <c r="Q274" s="9" t="str">
        <f>IF(Search!$L$6="","",IF(ISNUMBER(SEARCH("Patch",$AU274))=TRUE,IF(Search!$L$6="N","N",1),""))</f>
        <v/>
      </c>
      <c r="R274" s="9" t="str">
        <f>IF(Search!$L$7="","",IF(ISNUMBER(SEARCH("Shield",$AU274))=TRUE,IF(Search!$L$7="N","N",1),""))</f>
        <v/>
      </c>
      <c r="S274" s="9" t="str">
        <f>IF(Search!$L$8="","",IF(ISNUMBER(SEARCH("Stick",$AU274))=TRUE,IF(Search!$L$8="N","N",1),""))</f>
        <v/>
      </c>
      <c r="T274" s="9" t="str">
        <f>IF(Search!$O$4="","",IF(COUNTA($AW274)=1,IF(Search!$O$4="N","N",1),""))</f>
        <v/>
      </c>
      <c r="U274" s="9" t="str">
        <f>IF(Search!$O$5="","",IF($AW274="","",IF($AW274&lt;Search!$O$5,"",1)))</f>
        <v/>
      </c>
      <c r="V274" s="9" t="str">
        <f>IF(Search!$O$6="","",IF($AW274="","",IF($AW274&gt;Search!$O$6,"",1)))</f>
        <v/>
      </c>
      <c r="W274" s="9" t="str">
        <f>IF(Search!$U$4="","",IF($AX274="","",1))</f>
        <v/>
      </c>
      <c r="X274" s="9" t="str">
        <f>IF(Search!$U$5="","",IF(ISNUMBER(SEARCH(Search!$U$5,$AX274))=TRUE,IF(Search!$U$5="N","N",1),""))</f>
        <v/>
      </c>
      <c r="Y274" s="9" t="str">
        <f>IF(Search!$U$6="","",IF($AY274&lt;Search!$U$6,"",1))</f>
        <v/>
      </c>
      <c r="Z274" s="9" t="str">
        <f>IF(Search!$R$4="","",IF(Inventory!$BA274&lt;Search!$R$4,"",1))</f>
        <v/>
      </c>
      <c r="AA274" s="9" t="str">
        <f>IF(Search!$R$5="","",IF($BA274&gt;Search!$R$5,"",1))</f>
        <v/>
      </c>
      <c r="AB274" s="9" t="str">
        <f>IF(Search!$R$6="","",IF($BB274&lt;Search!$R$6,"",1))</f>
        <v/>
      </c>
      <c r="AC274" s="9" t="str">
        <f>IF(Search!$R$7="","",IF($BB274&lt;Search!$R$7,"",1))</f>
        <v/>
      </c>
      <c r="AD274" s="45" t="str">
        <f>IF(COUNTIF($A274:$AC274,"n")&gt;0,"",IF(SUM($A274:$AC274)=COUNTA(Search!$C$4:$C$8,Search!$F$4:$F$8,Search!$I$4:$I$6,Search!$I$8,Search!$L$4:$L$8,Search!$O$4:$O$8,Search!$R$4:$R$7,Search!$U$4:$U$7)-COUNTIF(Search!$C$4:$U$7,"n"),1+LARGE($AD$1:AD273,1),""))</f>
        <v/>
      </c>
      <c r="AE274" s="45" t="str">
        <f t="shared" si="14"/>
        <v/>
      </c>
      <c r="AF274" s="45" t="str">
        <f>IF(AD274="","",COUNTIF($AE$1:$AE273,$AE274)+RANK($AE274,$AE$2:$AE$10540,1))</f>
        <v/>
      </c>
      <c r="AG274" s="45" t="str">
        <f t="shared" si="15"/>
        <v/>
      </c>
      <c r="AH274" s="45" t="str">
        <f>IF($AD274="","",COUNTIF($AG$1:$AG273,$AG274)+RANK($AG274,$AG$1:$AG$10539,0))</f>
        <v/>
      </c>
      <c r="AI274" s="10" t="str">
        <f t="shared" si="16"/>
        <v>1983-84 O-Pee-Chee #341 Borje Salming TOR    /   $</v>
      </c>
      <c r="AJ274" s="11">
        <v>1983</v>
      </c>
      <c r="AK274" s="17">
        <v>84</v>
      </c>
      <c r="AL274" s="12" t="s">
        <v>53</v>
      </c>
      <c r="AM274" s="10">
        <v>341</v>
      </c>
      <c r="AN274" s="12" t="s">
        <v>84</v>
      </c>
      <c r="AO274" s="9" t="s">
        <v>1904</v>
      </c>
      <c r="AP274" s="9"/>
      <c r="AQ274" s="9"/>
      <c r="AR274" s="14" t="s">
        <v>2131</v>
      </c>
      <c r="AS274" s="9"/>
      <c r="AT274" s="9"/>
      <c r="AU274" s="9"/>
      <c r="AV274" s="13"/>
      <c r="AW274" s="13"/>
      <c r="AX274" s="9"/>
      <c r="AY274" s="9"/>
      <c r="AZ274" s="9"/>
      <c r="BA274" s="33"/>
      <c r="BB274" s="33"/>
      <c r="BC274" s="36"/>
      <c r="BD274" s="12" t="s">
        <v>1771</v>
      </c>
    </row>
    <row r="275" spans="1:56" s="12" customFormat="1" x14ac:dyDescent="0.2">
      <c r="A275" s="9" t="str">
        <f>IF(Search!$C$5="","",IF(COUNTA(Inventory!$AP275)=1,1,""))</f>
        <v/>
      </c>
      <c r="B275" s="9" t="str">
        <f>IF(Search!$C$4="","",IF(ISNUMBER(SEARCH(Search!$C$4,$AR275))=TRUE,1,""))</f>
        <v/>
      </c>
      <c r="C275" s="9" t="str">
        <f>IF(Search!$C$6="x",IF(COUNTA($AQ275)=1,1,"N"),IF(COUNTA($AQ275)=1,"N",""))</f>
        <v/>
      </c>
      <c r="D275" s="9" t="str">
        <f>IF(Search!$O$8="","",IF(ISNUMBER(SEARCH(Search!$O$8,$BD275))=TRUE,1,""))</f>
        <v/>
      </c>
      <c r="E275" s="9" t="str">
        <f>IF(Search!$C$7="","",IF(ISNUMBER(SEARCH(Search!$C$7,$AN275))=TRUE,1,""))</f>
        <v/>
      </c>
      <c r="F275" s="9" t="str">
        <f>IF(Search!$C$8="","",IF(ISNUMBER(SEARCH(Search!$C$8,$AO275))=TRUE,1,""))</f>
        <v/>
      </c>
      <c r="G275" s="9" t="str">
        <f>IF(Search!$F$4="","",IF(Inventory!$AJ275&lt;Search!$F$4,"",1))</f>
        <v/>
      </c>
      <c r="H275" s="9" t="str">
        <f>IF(Search!$F$5="","",IF(Inventory!$AJ275&gt;Search!$F$5,"",1))</f>
        <v/>
      </c>
      <c r="I275" s="9" t="str">
        <f>IF(Search!$F$7="","",IF(Search!$F$8="",IF(ISNUMBER(SEARCH(Search!$F$7,$AL275))=TRUE,1,""),""))</f>
        <v/>
      </c>
      <c r="J275" s="9" t="str">
        <f>IF($AL275=Search!$F$8,1,"")</f>
        <v/>
      </c>
      <c r="K275" s="9" t="str">
        <f>IF(Search!$I$4="","",IF(COUNTA($AS275)=1,IF(Search!$I$4="N","N",1),""))</f>
        <v/>
      </c>
      <c r="L275" s="9" t="str">
        <f>IF(Search!$I$5="","",IF($AS275="RC",1,""))</f>
        <v/>
      </c>
      <c r="M275" s="9" t="str">
        <f>IF(Search!$I$6="","",IF($AS275="RCP",1,""))</f>
        <v/>
      </c>
      <c r="N275" s="9" t="str">
        <f>IF(Search!$I$8="","",IF(COUNTA($AT275)=1,IF(Search!$I$8="N","N",1),""))</f>
        <v/>
      </c>
      <c r="O275" s="9" t="str">
        <f>IF(Search!$L$4="","",IF(COUNTA($AU275)=1,IF(Search!$L$4="N","N",1),""))</f>
        <v/>
      </c>
      <c r="P275" s="9" t="str">
        <f>IF(Search!$L$5="","",IF(ISNUMBER(SEARCH("Jersey",$AU275))=TRUE,IF(Search!$L$5="N","N",1),""))</f>
        <v/>
      </c>
      <c r="Q275" s="9" t="str">
        <f>IF(Search!$L$6="","",IF(ISNUMBER(SEARCH("Patch",$AU275))=TRUE,IF(Search!$L$6="N","N",1),""))</f>
        <v/>
      </c>
      <c r="R275" s="9" t="str">
        <f>IF(Search!$L$7="","",IF(ISNUMBER(SEARCH("Shield",$AU275))=TRUE,IF(Search!$L$7="N","N",1),""))</f>
        <v/>
      </c>
      <c r="S275" s="9" t="str">
        <f>IF(Search!$L$8="","",IF(ISNUMBER(SEARCH("Stick",$AU275))=TRUE,IF(Search!$L$8="N","N",1),""))</f>
        <v/>
      </c>
      <c r="T275" s="9" t="str">
        <f>IF(Search!$O$4="","",IF(COUNTA($AW275)=1,IF(Search!$O$4="N","N",1),""))</f>
        <v/>
      </c>
      <c r="U275" s="9" t="str">
        <f>IF(Search!$O$5="","",IF($AW275="","",IF($AW275&lt;Search!$O$5,"",1)))</f>
        <v/>
      </c>
      <c r="V275" s="9" t="str">
        <f>IF(Search!$O$6="","",IF($AW275="","",IF($AW275&gt;Search!$O$6,"",1)))</f>
        <v/>
      </c>
      <c r="W275" s="9" t="str">
        <f>IF(Search!$U$4="","",IF($AX275="","",1))</f>
        <v/>
      </c>
      <c r="X275" s="9" t="str">
        <f>IF(Search!$U$5="","",IF(ISNUMBER(SEARCH(Search!$U$5,$AX275))=TRUE,IF(Search!$U$5="N","N",1),""))</f>
        <v/>
      </c>
      <c r="Y275" s="9" t="str">
        <f>IF(Search!$U$6="","",IF($AY275&lt;Search!$U$6,"",1))</f>
        <v/>
      </c>
      <c r="Z275" s="9" t="str">
        <f>IF(Search!$R$4="","",IF(Inventory!$BA275&lt;Search!$R$4,"",1))</f>
        <v/>
      </c>
      <c r="AA275" s="9" t="str">
        <f>IF(Search!$R$5="","",IF($BA275&gt;Search!$R$5,"",1))</f>
        <v/>
      </c>
      <c r="AB275" s="9" t="str">
        <f>IF(Search!$R$6="","",IF($BB275&lt;Search!$R$6,"",1))</f>
        <v/>
      </c>
      <c r="AC275" s="9" t="str">
        <f>IF(Search!$R$7="","",IF($BB275&lt;Search!$R$7,"",1))</f>
        <v/>
      </c>
      <c r="AD275" s="45" t="str">
        <f>IF(COUNTIF($A275:$AC275,"n")&gt;0,"",IF(SUM($A275:$AC275)=COUNTA(Search!$C$4:$C$8,Search!$F$4:$F$8,Search!$I$4:$I$6,Search!$I$8,Search!$L$4:$L$8,Search!$O$4:$O$8,Search!$R$4:$R$7,Search!$U$4:$U$7)-COUNTIF(Search!$C$4:$U$7,"n"),1+LARGE($AD$1:AD274,1),""))</f>
        <v/>
      </c>
      <c r="AE275" s="45" t="str">
        <f t="shared" si="14"/>
        <v/>
      </c>
      <c r="AF275" s="45" t="str">
        <f>IF(AD275="","",COUNTIF($AE$1:$AE274,$AE275)+RANK($AE275,$AE$2:$AE$10540,1))</f>
        <v/>
      </c>
      <c r="AG275" s="45" t="str">
        <f t="shared" si="15"/>
        <v/>
      </c>
      <c r="AH275" s="45" t="str">
        <f>IF($AD275="","",COUNTIF($AG$1:$AG274,$AG275)+RANK($AG275,$AG$1:$AG$10539,0))</f>
        <v/>
      </c>
      <c r="AI275" s="10" t="str">
        <f t="shared" si="16"/>
        <v>1983-84 O-Pee-Chee #342 Greg Terrion TOR    /   $</v>
      </c>
      <c r="AJ275" s="11">
        <v>1983</v>
      </c>
      <c r="AK275" s="17">
        <v>84</v>
      </c>
      <c r="AL275" s="12" t="s">
        <v>53</v>
      </c>
      <c r="AM275" s="10">
        <v>342</v>
      </c>
      <c r="AN275" s="12" t="s">
        <v>148</v>
      </c>
      <c r="AO275" s="9" t="s">
        <v>1904</v>
      </c>
      <c r="AP275" s="9"/>
      <c r="AQ275" s="9"/>
      <c r="AR275" s="14" t="s">
        <v>2131</v>
      </c>
      <c r="AS275" s="9"/>
      <c r="AT275" s="9"/>
      <c r="AU275" s="9"/>
      <c r="AV275" s="13"/>
      <c r="AW275" s="13"/>
      <c r="AX275" s="9"/>
      <c r="AY275" s="9"/>
      <c r="AZ275" s="9"/>
      <c r="BA275" s="33"/>
      <c r="BB275" s="33"/>
      <c r="BC275" s="36"/>
      <c r="BD275" s="12" t="s">
        <v>1771</v>
      </c>
    </row>
    <row r="276" spans="1:56" s="12" customFormat="1" x14ac:dyDescent="0.2">
      <c r="A276" s="9" t="str">
        <f>IF(Search!$C$5="","",IF(COUNTA(Inventory!$AP276)=1,1,""))</f>
        <v/>
      </c>
      <c r="B276" s="9" t="str">
        <f>IF(Search!$C$4="","",IF(ISNUMBER(SEARCH(Search!$C$4,$AR276))=TRUE,1,""))</f>
        <v/>
      </c>
      <c r="C276" s="9" t="str">
        <f>IF(Search!$C$6="x",IF(COUNTA($AQ276)=1,1,"N"),IF(COUNTA($AQ276)=1,"N",""))</f>
        <v/>
      </c>
      <c r="D276" s="9" t="str">
        <f>IF(Search!$O$8="","",IF(ISNUMBER(SEARCH(Search!$O$8,$BD276))=TRUE,1,""))</f>
        <v/>
      </c>
      <c r="E276" s="9" t="str">
        <f>IF(Search!$C$7="","",IF(ISNUMBER(SEARCH(Search!$C$7,$AN276))=TRUE,1,""))</f>
        <v/>
      </c>
      <c r="F276" s="9" t="str">
        <f>IF(Search!$C$8="","",IF(ISNUMBER(SEARCH(Search!$C$8,$AO276))=TRUE,1,""))</f>
        <v/>
      </c>
      <c r="G276" s="9" t="str">
        <f>IF(Search!$F$4="","",IF(Inventory!$AJ276&lt;Search!$F$4,"",1))</f>
        <v/>
      </c>
      <c r="H276" s="9" t="str">
        <f>IF(Search!$F$5="","",IF(Inventory!$AJ276&gt;Search!$F$5,"",1))</f>
        <v/>
      </c>
      <c r="I276" s="9" t="str">
        <f>IF(Search!$F$7="","",IF(Search!$F$8="",IF(ISNUMBER(SEARCH(Search!$F$7,$AL276))=TRUE,1,""),""))</f>
        <v/>
      </c>
      <c r="J276" s="9" t="str">
        <f>IF($AL276=Search!$F$8,1,"")</f>
        <v/>
      </c>
      <c r="K276" s="9" t="str">
        <f>IF(Search!$I$4="","",IF(COUNTA($AS276)=1,IF(Search!$I$4="N","N",1),""))</f>
        <v/>
      </c>
      <c r="L276" s="9" t="str">
        <f>IF(Search!$I$5="","",IF($AS276="RC",1,""))</f>
        <v/>
      </c>
      <c r="M276" s="9" t="str">
        <f>IF(Search!$I$6="","",IF($AS276="RCP",1,""))</f>
        <v/>
      </c>
      <c r="N276" s="9" t="str">
        <f>IF(Search!$I$8="","",IF(COUNTA($AT276)=1,IF(Search!$I$8="N","N",1),""))</f>
        <v/>
      </c>
      <c r="O276" s="9" t="str">
        <f>IF(Search!$L$4="","",IF(COUNTA($AU276)=1,IF(Search!$L$4="N","N",1),""))</f>
        <v/>
      </c>
      <c r="P276" s="9" t="str">
        <f>IF(Search!$L$5="","",IF(ISNUMBER(SEARCH("Jersey",$AU276))=TRUE,IF(Search!$L$5="N","N",1),""))</f>
        <v/>
      </c>
      <c r="Q276" s="9" t="str">
        <f>IF(Search!$L$6="","",IF(ISNUMBER(SEARCH("Patch",$AU276))=TRUE,IF(Search!$L$6="N","N",1),""))</f>
        <v/>
      </c>
      <c r="R276" s="9" t="str">
        <f>IF(Search!$L$7="","",IF(ISNUMBER(SEARCH("Shield",$AU276))=TRUE,IF(Search!$L$7="N","N",1),""))</f>
        <v/>
      </c>
      <c r="S276" s="9" t="str">
        <f>IF(Search!$L$8="","",IF(ISNUMBER(SEARCH("Stick",$AU276))=TRUE,IF(Search!$L$8="N","N",1),""))</f>
        <v/>
      </c>
      <c r="T276" s="9" t="str">
        <f>IF(Search!$O$4="","",IF(COUNTA($AW276)=1,IF(Search!$O$4="N","N",1),""))</f>
        <v/>
      </c>
      <c r="U276" s="9" t="str">
        <f>IF(Search!$O$5="","",IF($AW276="","",IF($AW276&lt;Search!$O$5,"",1)))</f>
        <v/>
      </c>
      <c r="V276" s="9" t="str">
        <f>IF(Search!$O$6="","",IF($AW276="","",IF($AW276&gt;Search!$O$6,"",1)))</f>
        <v/>
      </c>
      <c r="W276" s="9" t="str">
        <f>IF(Search!$U$4="","",IF($AX276="","",1))</f>
        <v/>
      </c>
      <c r="X276" s="9" t="str">
        <f>IF(Search!$U$5="","",IF(ISNUMBER(SEARCH(Search!$U$5,$AX276))=TRUE,IF(Search!$U$5="N","N",1),""))</f>
        <v/>
      </c>
      <c r="Y276" s="9" t="str">
        <f>IF(Search!$U$6="","",IF($AY276&lt;Search!$U$6,"",1))</f>
        <v/>
      </c>
      <c r="Z276" s="9" t="str">
        <f>IF(Search!$R$4="","",IF(Inventory!$BA276&lt;Search!$R$4,"",1))</f>
        <v/>
      </c>
      <c r="AA276" s="9" t="str">
        <f>IF(Search!$R$5="","",IF($BA276&gt;Search!$R$5,"",1))</f>
        <v/>
      </c>
      <c r="AB276" s="9" t="str">
        <f>IF(Search!$R$6="","",IF($BB276&lt;Search!$R$6,"",1))</f>
        <v/>
      </c>
      <c r="AC276" s="9" t="str">
        <f>IF(Search!$R$7="","",IF($BB276&lt;Search!$R$7,"",1))</f>
        <v/>
      </c>
      <c r="AD276" s="45" t="str">
        <f>IF(COUNTIF($A276:$AC276,"n")&gt;0,"",IF(SUM($A276:$AC276)=COUNTA(Search!$C$4:$C$8,Search!$F$4:$F$8,Search!$I$4:$I$6,Search!$I$8,Search!$L$4:$L$8,Search!$O$4:$O$8,Search!$R$4:$R$7,Search!$U$4:$U$7)-COUNTIF(Search!$C$4:$U$7,"n"),1+LARGE($AD$1:AD275,1),""))</f>
        <v/>
      </c>
      <c r="AE276" s="45" t="str">
        <f t="shared" si="14"/>
        <v/>
      </c>
      <c r="AF276" s="45" t="str">
        <f>IF(AD276="","",COUNTIF($AE$1:$AE275,$AE276)+RANK($AE276,$AE$2:$AE$10540,1))</f>
        <v/>
      </c>
      <c r="AG276" s="45" t="str">
        <f t="shared" si="15"/>
        <v/>
      </c>
      <c r="AH276" s="45" t="str">
        <f>IF($AD276="","",COUNTIF($AG$1:$AG275,$AG276)+RANK($AG276,$AG$1:$AG$10539,0))</f>
        <v/>
      </c>
      <c r="AI276" s="10" t="str">
        <f t="shared" si="16"/>
        <v>1983-84 O-Pee-Chee #343 Rick Vaive TOR    /   $</v>
      </c>
      <c r="AJ276" s="11">
        <v>1983</v>
      </c>
      <c r="AK276" s="17">
        <v>84</v>
      </c>
      <c r="AL276" s="12" t="s">
        <v>53</v>
      </c>
      <c r="AM276" s="10">
        <v>343</v>
      </c>
      <c r="AN276" s="12" t="s">
        <v>124</v>
      </c>
      <c r="AO276" s="9" t="s">
        <v>1904</v>
      </c>
      <c r="AP276" s="9"/>
      <c r="AQ276" s="9"/>
      <c r="AR276" s="14" t="s">
        <v>2131</v>
      </c>
      <c r="AS276" s="9"/>
      <c r="AT276" s="9"/>
      <c r="AU276" s="9"/>
      <c r="AV276" s="13"/>
      <c r="AW276" s="13"/>
      <c r="AX276" s="9"/>
      <c r="AY276" s="9"/>
      <c r="AZ276" s="9"/>
      <c r="BA276" s="33"/>
      <c r="BB276" s="33"/>
      <c r="BC276" s="36"/>
      <c r="BD276" s="12" t="s">
        <v>1771</v>
      </c>
    </row>
    <row r="277" spans="1:56" s="12" customFormat="1" x14ac:dyDescent="0.2">
      <c r="A277" s="9" t="str">
        <f>IF(Search!$C$5="","",IF(COUNTA(Inventory!$AP277)=1,1,""))</f>
        <v/>
      </c>
      <c r="B277" s="9" t="str">
        <f>IF(Search!$C$4="","",IF(ISNUMBER(SEARCH(Search!$C$4,$AR277))=TRUE,1,""))</f>
        <v/>
      </c>
      <c r="C277" s="9" t="str">
        <f>IF(Search!$C$6="x",IF(COUNTA($AQ277)=1,1,"N"),IF(COUNTA($AQ277)=1,"N",""))</f>
        <v/>
      </c>
      <c r="D277" s="9" t="str">
        <f>IF(Search!$O$8="","",IF(ISNUMBER(SEARCH(Search!$O$8,$BD277))=TRUE,1,""))</f>
        <v/>
      </c>
      <c r="E277" s="9" t="str">
        <f>IF(Search!$C$7="","",IF(ISNUMBER(SEARCH(Search!$C$7,$AN277))=TRUE,1,""))</f>
        <v/>
      </c>
      <c r="F277" s="9" t="str">
        <f>IF(Search!$C$8="","",IF(ISNUMBER(SEARCH(Search!$C$8,$AO277))=TRUE,1,""))</f>
        <v/>
      </c>
      <c r="G277" s="9" t="str">
        <f>IF(Search!$F$4="","",IF(Inventory!$AJ277&lt;Search!$F$4,"",1))</f>
        <v/>
      </c>
      <c r="H277" s="9" t="str">
        <f>IF(Search!$F$5="","",IF(Inventory!$AJ277&gt;Search!$F$5,"",1))</f>
        <v/>
      </c>
      <c r="I277" s="9" t="str">
        <f>IF(Search!$F$7="","",IF(Search!$F$8="",IF(ISNUMBER(SEARCH(Search!$F$7,$AL277))=TRUE,1,""),""))</f>
        <v/>
      </c>
      <c r="J277" s="9" t="str">
        <f>IF($AL277=Search!$F$8,1,"")</f>
        <v/>
      </c>
      <c r="K277" s="9" t="str">
        <f>IF(Search!$I$4="","",IF(COUNTA($AS277)=1,IF(Search!$I$4="N","N",1),""))</f>
        <v/>
      </c>
      <c r="L277" s="9" t="str">
        <f>IF(Search!$I$5="","",IF($AS277="RC",1,""))</f>
        <v/>
      </c>
      <c r="M277" s="9" t="str">
        <f>IF(Search!$I$6="","",IF($AS277="RCP",1,""))</f>
        <v/>
      </c>
      <c r="N277" s="9" t="str">
        <f>IF(Search!$I$8="","",IF(COUNTA($AT277)=1,IF(Search!$I$8="N","N",1),""))</f>
        <v/>
      </c>
      <c r="O277" s="9" t="str">
        <f>IF(Search!$L$4="","",IF(COUNTA($AU277)=1,IF(Search!$L$4="N","N",1),""))</f>
        <v/>
      </c>
      <c r="P277" s="9" t="str">
        <f>IF(Search!$L$5="","",IF(ISNUMBER(SEARCH("Jersey",$AU277))=TRUE,IF(Search!$L$5="N","N",1),""))</f>
        <v/>
      </c>
      <c r="Q277" s="9" t="str">
        <f>IF(Search!$L$6="","",IF(ISNUMBER(SEARCH("Patch",$AU277))=TRUE,IF(Search!$L$6="N","N",1),""))</f>
        <v/>
      </c>
      <c r="R277" s="9" t="str">
        <f>IF(Search!$L$7="","",IF(ISNUMBER(SEARCH("Shield",$AU277))=TRUE,IF(Search!$L$7="N","N",1),""))</f>
        <v/>
      </c>
      <c r="S277" s="9" t="str">
        <f>IF(Search!$L$8="","",IF(ISNUMBER(SEARCH("Stick",$AU277))=TRUE,IF(Search!$L$8="N","N",1),""))</f>
        <v/>
      </c>
      <c r="T277" s="9" t="str">
        <f>IF(Search!$O$4="","",IF(COUNTA($AW277)=1,IF(Search!$O$4="N","N",1),""))</f>
        <v/>
      </c>
      <c r="U277" s="9" t="str">
        <f>IF(Search!$O$5="","",IF($AW277="","",IF($AW277&lt;Search!$O$5,"",1)))</f>
        <v/>
      </c>
      <c r="V277" s="9" t="str">
        <f>IF(Search!$O$6="","",IF($AW277="","",IF($AW277&gt;Search!$O$6,"",1)))</f>
        <v/>
      </c>
      <c r="W277" s="9" t="str">
        <f>IF(Search!$U$4="","",IF($AX277="","",1))</f>
        <v/>
      </c>
      <c r="X277" s="9" t="str">
        <f>IF(Search!$U$5="","",IF(ISNUMBER(SEARCH(Search!$U$5,$AX277))=TRUE,IF(Search!$U$5="N","N",1),""))</f>
        <v/>
      </c>
      <c r="Y277" s="9" t="str">
        <f>IF(Search!$U$6="","",IF($AY277&lt;Search!$U$6,"",1))</f>
        <v/>
      </c>
      <c r="Z277" s="9" t="str">
        <f>IF(Search!$R$4="","",IF(Inventory!$BA277&lt;Search!$R$4,"",1))</f>
        <v/>
      </c>
      <c r="AA277" s="9" t="str">
        <f>IF(Search!$R$5="","",IF($BA277&gt;Search!$R$5,"",1))</f>
        <v/>
      </c>
      <c r="AB277" s="9" t="str">
        <f>IF(Search!$R$6="","",IF($BB277&lt;Search!$R$6,"",1))</f>
        <v/>
      </c>
      <c r="AC277" s="9" t="str">
        <f>IF(Search!$R$7="","",IF($BB277&lt;Search!$R$7,"",1))</f>
        <v/>
      </c>
      <c r="AD277" s="45" t="str">
        <f>IF(COUNTIF($A277:$AC277,"n")&gt;0,"",IF(SUM($A277:$AC277)=COUNTA(Search!$C$4:$C$8,Search!$F$4:$F$8,Search!$I$4:$I$6,Search!$I$8,Search!$L$4:$L$8,Search!$O$4:$O$8,Search!$R$4:$R$7,Search!$U$4:$U$7)-COUNTIF(Search!$C$4:$U$7,"n"),1+LARGE($AD$1:AD276,1),""))</f>
        <v/>
      </c>
      <c r="AE277" s="45" t="str">
        <f t="shared" si="14"/>
        <v/>
      </c>
      <c r="AF277" s="45" t="str">
        <f>IF(AD277="","",COUNTIF($AE$1:$AE276,$AE277)+RANK($AE277,$AE$2:$AE$10540,1))</f>
        <v/>
      </c>
      <c r="AG277" s="45" t="str">
        <f t="shared" si="15"/>
        <v/>
      </c>
      <c r="AH277" s="45" t="str">
        <f>IF($AD277="","",COUNTIF($AG$1:$AG276,$AG277)+RANK($AG277,$AG$1:$AG$10539,0))</f>
        <v/>
      </c>
      <c r="AI277" s="10" t="str">
        <f t="shared" si="16"/>
        <v>1983-84 O-Pee-Chee #376 Scott Stevens WAS RC   /   $</v>
      </c>
      <c r="AJ277" s="11">
        <v>1983</v>
      </c>
      <c r="AK277" s="17">
        <v>84</v>
      </c>
      <c r="AL277" s="12" t="s">
        <v>53</v>
      </c>
      <c r="AM277" s="10">
        <v>376</v>
      </c>
      <c r="AN277" s="12" t="s">
        <v>160</v>
      </c>
      <c r="AO277" s="9" t="s">
        <v>1946</v>
      </c>
      <c r="AP277" s="9"/>
      <c r="AQ277" s="9"/>
      <c r="AR277" s="14" t="s">
        <v>2462</v>
      </c>
      <c r="AS277" s="9" t="s">
        <v>2</v>
      </c>
      <c r="AT277" s="9"/>
      <c r="AU277" s="9"/>
      <c r="AV277" s="13"/>
      <c r="AW277" s="13"/>
      <c r="AX277" s="9"/>
      <c r="AY277" s="9"/>
      <c r="AZ277" s="9"/>
      <c r="BA277" s="33"/>
      <c r="BB277" s="33"/>
      <c r="BC277" s="36"/>
      <c r="BD277" s="12" t="s">
        <v>1771</v>
      </c>
    </row>
    <row r="278" spans="1:56" s="12" customFormat="1" x14ac:dyDescent="0.2">
      <c r="A278" s="9" t="str">
        <f>IF(Search!$C$5="","",IF(COUNTA(Inventory!$AP278)=1,1,""))</f>
        <v/>
      </c>
      <c r="B278" s="9" t="str">
        <f>IF(Search!$C$4="","",IF(ISNUMBER(SEARCH(Search!$C$4,$AR278))=TRUE,1,""))</f>
        <v/>
      </c>
      <c r="C278" s="9" t="str">
        <f>IF(Search!$C$6="x",IF(COUNTA($AQ278)=1,1,"N"),IF(COUNTA($AQ278)=1,"N",""))</f>
        <v/>
      </c>
      <c r="D278" s="9" t="str">
        <f>IF(Search!$O$8="","",IF(ISNUMBER(SEARCH(Search!$O$8,$BD278))=TRUE,1,""))</f>
        <v/>
      </c>
      <c r="E278" s="9" t="str">
        <f>IF(Search!$C$7="","",IF(ISNUMBER(SEARCH(Search!$C$7,$AN278))=TRUE,1,""))</f>
        <v/>
      </c>
      <c r="F278" s="9" t="str">
        <f>IF(Search!$C$8="","",IF(ISNUMBER(SEARCH(Search!$C$8,$AO278))=TRUE,1,""))</f>
        <v/>
      </c>
      <c r="G278" s="9" t="str">
        <f>IF(Search!$F$4="","",IF(Inventory!$AJ278&lt;Search!$F$4,"",1))</f>
        <v/>
      </c>
      <c r="H278" s="9" t="str">
        <f>IF(Search!$F$5="","",IF(Inventory!$AJ278&gt;Search!$F$5,"",1))</f>
        <v/>
      </c>
      <c r="I278" s="9" t="str">
        <f>IF(Search!$F$7="","",IF(Search!$F$8="",IF(ISNUMBER(SEARCH(Search!$F$7,$AL278))=TRUE,1,""),""))</f>
        <v/>
      </c>
      <c r="J278" s="9" t="str">
        <f>IF($AL278=Search!$F$8,1,"")</f>
        <v/>
      </c>
      <c r="K278" s="9" t="str">
        <f>IF(Search!$I$4="","",IF(COUNTA($AS278)=1,IF(Search!$I$4="N","N",1),""))</f>
        <v/>
      </c>
      <c r="L278" s="9" t="str">
        <f>IF(Search!$I$5="","",IF($AS278="RC",1,""))</f>
        <v/>
      </c>
      <c r="M278" s="9" t="str">
        <f>IF(Search!$I$6="","",IF($AS278="RCP",1,""))</f>
        <v/>
      </c>
      <c r="N278" s="9" t="str">
        <f>IF(Search!$I$8="","",IF(COUNTA($AT278)=1,IF(Search!$I$8="N","N",1),""))</f>
        <v/>
      </c>
      <c r="O278" s="9" t="str">
        <f>IF(Search!$L$4="","",IF(COUNTA($AU278)=1,IF(Search!$L$4="N","N",1),""))</f>
        <v/>
      </c>
      <c r="P278" s="9" t="str">
        <f>IF(Search!$L$5="","",IF(ISNUMBER(SEARCH("Jersey",$AU278))=TRUE,IF(Search!$L$5="N","N",1),""))</f>
        <v/>
      </c>
      <c r="Q278" s="9" t="str">
        <f>IF(Search!$L$6="","",IF(ISNUMBER(SEARCH("Patch",$AU278))=TRUE,IF(Search!$L$6="N","N",1),""))</f>
        <v/>
      </c>
      <c r="R278" s="9" t="str">
        <f>IF(Search!$L$7="","",IF(ISNUMBER(SEARCH("Shield",$AU278))=TRUE,IF(Search!$L$7="N","N",1),""))</f>
        <v/>
      </c>
      <c r="S278" s="9" t="str">
        <f>IF(Search!$L$8="","",IF(ISNUMBER(SEARCH("Stick",$AU278))=TRUE,IF(Search!$L$8="N","N",1),""))</f>
        <v/>
      </c>
      <c r="T278" s="9" t="str">
        <f>IF(Search!$O$4="","",IF(COUNTA($AW278)=1,IF(Search!$O$4="N","N",1),""))</f>
        <v/>
      </c>
      <c r="U278" s="9" t="str">
        <f>IF(Search!$O$5="","",IF($AW278="","",IF($AW278&lt;Search!$O$5,"",1)))</f>
        <v/>
      </c>
      <c r="V278" s="9" t="str">
        <f>IF(Search!$O$6="","",IF($AW278="","",IF($AW278&gt;Search!$O$6,"",1)))</f>
        <v/>
      </c>
      <c r="W278" s="9" t="str">
        <f>IF(Search!$U$4="","",IF($AX278="","",1))</f>
        <v/>
      </c>
      <c r="X278" s="9" t="str">
        <f>IF(Search!$U$5="","",IF(ISNUMBER(SEARCH(Search!$U$5,$AX278))=TRUE,IF(Search!$U$5="N","N",1),""))</f>
        <v/>
      </c>
      <c r="Y278" s="9" t="str">
        <f>IF(Search!$U$6="","",IF($AY278&lt;Search!$U$6,"",1))</f>
        <v/>
      </c>
      <c r="Z278" s="9" t="str">
        <f>IF(Search!$R$4="","",IF(Inventory!$BA278&lt;Search!$R$4,"",1))</f>
        <v/>
      </c>
      <c r="AA278" s="9" t="str">
        <f>IF(Search!$R$5="","",IF($BA278&gt;Search!$R$5,"",1))</f>
        <v/>
      </c>
      <c r="AB278" s="9" t="str">
        <f>IF(Search!$R$6="","",IF($BB278&lt;Search!$R$6,"",1))</f>
        <v/>
      </c>
      <c r="AC278" s="9" t="str">
        <f>IF(Search!$R$7="","",IF($BB278&lt;Search!$R$7,"",1))</f>
        <v/>
      </c>
      <c r="AD278" s="45" t="str">
        <f>IF(COUNTIF($A278:$AC278,"n")&gt;0,"",IF(SUM($A278:$AC278)=COUNTA(Search!$C$4:$C$8,Search!$F$4:$F$8,Search!$I$4:$I$6,Search!$I$8,Search!$L$4:$L$8,Search!$O$4:$O$8,Search!$R$4:$R$7,Search!$U$4:$U$7)-COUNTIF(Search!$C$4:$U$7,"n"),1+LARGE($AD$1:AD277,1),""))</f>
        <v/>
      </c>
      <c r="AE278" s="45" t="str">
        <f t="shared" si="14"/>
        <v/>
      </c>
      <c r="AF278" s="45" t="str">
        <f>IF(AD278="","",COUNTIF($AE$1:$AE277,$AE278)+RANK($AE278,$AE$2:$AE$10540,1))</f>
        <v/>
      </c>
      <c r="AG278" s="45" t="str">
        <f t="shared" si="15"/>
        <v/>
      </c>
      <c r="AH278" s="45" t="str">
        <f>IF($AD278="","",COUNTIF($AG$1:$AG277,$AG278)+RANK($AG278,$AG$1:$AG$10539,0))</f>
        <v/>
      </c>
      <c r="AI278" s="10" t="str">
        <f t="shared" si="16"/>
        <v>1984-85 O-Pee-Chee #67 Steve Yzerman DET RC   / BGS 8.5 $</v>
      </c>
      <c r="AJ278" s="11">
        <v>1984</v>
      </c>
      <c r="AK278" s="17">
        <v>85</v>
      </c>
      <c r="AL278" s="12" t="s">
        <v>53</v>
      </c>
      <c r="AM278" s="10">
        <v>67</v>
      </c>
      <c r="AN278" s="12" t="s">
        <v>161</v>
      </c>
      <c r="AO278" s="9" t="s">
        <v>1920</v>
      </c>
      <c r="AP278" s="9"/>
      <c r="AQ278" s="9"/>
      <c r="AR278" s="14" t="s">
        <v>2462</v>
      </c>
      <c r="AS278" s="9" t="s">
        <v>2</v>
      </c>
      <c r="AT278" s="9"/>
      <c r="AU278" s="9"/>
      <c r="AV278" s="13"/>
      <c r="AW278" s="13"/>
      <c r="AX278" s="9" t="s">
        <v>1938</v>
      </c>
      <c r="AY278" s="9">
        <v>8.5</v>
      </c>
      <c r="AZ278" s="9"/>
      <c r="BA278" s="33"/>
      <c r="BB278" s="33"/>
      <c r="BC278" s="36"/>
      <c r="BD278" s="12" t="s">
        <v>1771</v>
      </c>
    </row>
    <row r="279" spans="1:56" s="12" customFormat="1" x14ac:dyDescent="0.2">
      <c r="A279" s="9" t="str">
        <f>IF(Search!$C$5="","",IF(COUNTA(Inventory!$AP279)=1,1,""))</f>
        <v/>
      </c>
      <c r="B279" s="9" t="str">
        <f>IF(Search!$C$4="","",IF(ISNUMBER(SEARCH(Search!$C$4,$AR279))=TRUE,1,""))</f>
        <v/>
      </c>
      <c r="C279" s="9" t="str">
        <f>IF(Search!$C$6="x",IF(COUNTA($AQ279)=1,1,"N"),IF(COUNTA($AQ279)=1,"N",""))</f>
        <v/>
      </c>
      <c r="D279" s="9" t="str">
        <f>IF(Search!$O$8="","",IF(ISNUMBER(SEARCH(Search!$O$8,$BD279))=TRUE,1,""))</f>
        <v/>
      </c>
      <c r="E279" s="9" t="str">
        <f>IF(Search!$C$7="","",IF(ISNUMBER(SEARCH(Search!$C$7,$AN279))=TRUE,1,""))</f>
        <v/>
      </c>
      <c r="F279" s="9" t="str">
        <f>IF(Search!$C$8="","",IF(ISNUMBER(SEARCH(Search!$C$8,$AO279))=TRUE,1,""))</f>
        <v/>
      </c>
      <c r="G279" s="9" t="str">
        <f>IF(Search!$F$4="","",IF(Inventory!$AJ279&lt;Search!$F$4,"",1))</f>
        <v/>
      </c>
      <c r="H279" s="9" t="str">
        <f>IF(Search!$F$5="","",IF(Inventory!$AJ279&gt;Search!$F$5,"",1))</f>
        <v/>
      </c>
      <c r="I279" s="9" t="str">
        <f>IF(Search!$F$7="","",IF(Search!$F$8="",IF(ISNUMBER(SEARCH(Search!$F$7,$AL279))=TRUE,1,""),""))</f>
        <v/>
      </c>
      <c r="J279" s="9" t="str">
        <f>IF($AL279=Search!$F$8,1,"")</f>
        <v/>
      </c>
      <c r="K279" s="9" t="str">
        <f>IF(Search!$I$4="","",IF(COUNTA($AS279)=1,IF(Search!$I$4="N","N",1),""))</f>
        <v/>
      </c>
      <c r="L279" s="9" t="str">
        <f>IF(Search!$I$5="","",IF($AS279="RC",1,""))</f>
        <v/>
      </c>
      <c r="M279" s="9" t="str">
        <f>IF(Search!$I$6="","",IF($AS279="RCP",1,""))</f>
        <v/>
      </c>
      <c r="N279" s="9" t="str">
        <f>IF(Search!$I$8="","",IF(COUNTA($AT279)=1,IF(Search!$I$8="N","N",1),""))</f>
        <v/>
      </c>
      <c r="O279" s="9" t="str">
        <f>IF(Search!$L$4="","",IF(COUNTA($AU279)=1,IF(Search!$L$4="N","N",1),""))</f>
        <v/>
      </c>
      <c r="P279" s="9" t="str">
        <f>IF(Search!$L$5="","",IF(ISNUMBER(SEARCH("Jersey",$AU279))=TRUE,IF(Search!$L$5="N","N",1),""))</f>
        <v/>
      </c>
      <c r="Q279" s="9" t="str">
        <f>IF(Search!$L$6="","",IF(ISNUMBER(SEARCH("Patch",$AU279))=TRUE,IF(Search!$L$6="N","N",1),""))</f>
        <v/>
      </c>
      <c r="R279" s="9" t="str">
        <f>IF(Search!$L$7="","",IF(ISNUMBER(SEARCH("Shield",$AU279))=TRUE,IF(Search!$L$7="N","N",1),""))</f>
        <v/>
      </c>
      <c r="S279" s="9" t="str">
        <f>IF(Search!$L$8="","",IF(ISNUMBER(SEARCH("Stick",$AU279))=TRUE,IF(Search!$L$8="N","N",1),""))</f>
        <v/>
      </c>
      <c r="T279" s="9" t="str">
        <f>IF(Search!$O$4="","",IF(COUNTA($AW279)=1,IF(Search!$O$4="N","N",1),""))</f>
        <v/>
      </c>
      <c r="U279" s="9" t="str">
        <f>IF(Search!$O$5="","",IF($AW279="","",IF($AW279&lt;Search!$O$5,"",1)))</f>
        <v/>
      </c>
      <c r="V279" s="9" t="str">
        <f>IF(Search!$O$6="","",IF($AW279="","",IF($AW279&gt;Search!$O$6,"",1)))</f>
        <v/>
      </c>
      <c r="W279" s="9" t="str">
        <f>IF(Search!$U$4="","",IF($AX279="","",1))</f>
        <v/>
      </c>
      <c r="X279" s="9" t="str">
        <f>IF(Search!$U$5="","",IF(ISNUMBER(SEARCH(Search!$U$5,$AX279))=TRUE,IF(Search!$U$5="N","N",1),""))</f>
        <v/>
      </c>
      <c r="Y279" s="9" t="str">
        <f>IF(Search!$U$6="","",IF($AY279&lt;Search!$U$6,"",1))</f>
        <v/>
      </c>
      <c r="Z279" s="9" t="str">
        <f>IF(Search!$R$4="","",IF(Inventory!$BA279&lt;Search!$R$4,"",1))</f>
        <v/>
      </c>
      <c r="AA279" s="9" t="str">
        <f>IF(Search!$R$5="","",IF($BA279&gt;Search!$R$5,"",1))</f>
        <v/>
      </c>
      <c r="AB279" s="9" t="str">
        <f>IF(Search!$R$6="","",IF($BB279&lt;Search!$R$6,"",1))</f>
        <v/>
      </c>
      <c r="AC279" s="9" t="str">
        <f>IF(Search!$R$7="","",IF($BB279&lt;Search!$R$7,"",1))</f>
        <v/>
      </c>
      <c r="AD279" s="45" t="str">
        <f>IF(COUNTIF($A279:$AC279,"n")&gt;0,"",IF(SUM($A279:$AC279)=COUNTA(Search!$C$4:$C$8,Search!$F$4:$F$8,Search!$I$4:$I$6,Search!$I$8,Search!$L$4:$L$8,Search!$O$4:$O$8,Search!$R$4:$R$7,Search!$U$4:$U$7)-COUNTIF(Search!$C$4:$U$7,"n"),1+LARGE($AD$1:AD278,1),""))</f>
        <v/>
      </c>
      <c r="AE279" s="45" t="str">
        <f t="shared" si="14"/>
        <v/>
      </c>
      <c r="AF279" s="45" t="str">
        <f>IF(AD279="","",COUNTIF($AE$1:$AE278,$AE279)+RANK($AE279,$AE$2:$AE$10540,1))</f>
        <v/>
      </c>
      <c r="AG279" s="45" t="str">
        <f t="shared" si="15"/>
        <v/>
      </c>
      <c r="AH279" s="45" t="str">
        <f>IF($AD279="","",COUNTIF($AG$1:$AG278,$AG279)+RANK($AG279,$AG$1:$AG$10539,0))</f>
        <v/>
      </c>
      <c r="AI279" s="10" t="str">
        <f t="shared" si="16"/>
        <v>1984-85 O-Pee-Chee #185 Doug Gilmour STL RC   / BGS 9 $</v>
      </c>
      <c r="AJ279" s="11">
        <v>1984</v>
      </c>
      <c r="AK279" s="17">
        <v>85</v>
      </c>
      <c r="AL279" s="12" t="s">
        <v>53</v>
      </c>
      <c r="AM279" s="10">
        <v>185</v>
      </c>
      <c r="AN279" s="12" t="s">
        <v>162</v>
      </c>
      <c r="AO279" s="9" t="s">
        <v>1922</v>
      </c>
      <c r="AP279" s="9"/>
      <c r="AQ279" s="9"/>
      <c r="AR279" s="14" t="s">
        <v>2462</v>
      </c>
      <c r="AS279" s="9" t="s">
        <v>2</v>
      </c>
      <c r="AT279" s="9"/>
      <c r="AU279" s="9"/>
      <c r="AV279" s="13"/>
      <c r="AW279" s="13"/>
      <c r="AX279" s="9" t="s">
        <v>1938</v>
      </c>
      <c r="AY279" s="9">
        <v>9</v>
      </c>
      <c r="AZ279" s="9"/>
      <c r="BA279" s="33"/>
      <c r="BB279" s="33"/>
      <c r="BC279" s="36"/>
      <c r="BD279" s="12" t="s">
        <v>1771</v>
      </c>
    </row>
    <row r="280" spans="1:56" s="12" customFormat="1" x14ac:dyDescent="0.2">
      <c r="A280" s="9" t="str">
        <f>IF(Search!$C$5="","",IF(COUNTA(Inventory!$AP280)=1,1,""))</f>
        <v/>
      </c>
      <c r="B280" s="9" t="str">
        <f>IF(Search!$C$4="","",IF(ISNUMBER(SEARCH(Search!$C$4,$AR280))=TRUE,1,""))</f>
        <v/>
      </c>
      <c r="C280" s="9" t="str">
        <f>IF(Search!$C$6="x",IF(COUNTA($AQ280)=1,1,"N"),IF(COUNTA($AQ280)=1,"N",""))</f>
        <v/>
      </c>
      <c r="D280" s="9" t="str">
        <f>IF(Search!$O$8="","",IF(ISNUMBER(SEARCH(Search!$O$8,$BD280))=TRUE,1,""))</f>
        <v/>
      </c>
      <c r="E280" s="9" t="str">
        <f>IF(Search!$C$7="","",IF(ISNUMBER(SEARCH(Search!$C$7,$AN280))=TRUE,1,""))</f>
        <v/>
      </c>
      <c r="F280" s="9" t="str">
        <f>IF(Search!$C$8="","",IF(ISNUMBER(SEARCH(Search!$C$8,$AO280))=TRUE,1,""))</f>
        <v/>
      </c>
      <c r="G280" s="9" t="str">
        <f>IF(Search!$F$4="","",IF(Inventory!$AJ280&lt;Search!$F$4,"",1))</f>
        <v/>
      </c>
      <c r="H280" s="9" t="str">
        <f>IF(Search!$F$5="","",IF(Inventory!$AJ280&gt;Search!$F$5,"",1))</f>
        <v/>
      </c>
      <c r="I280" s="9" t="str">
        <f>IF(Search!$F$7="","",IF(Search!$F$8="",IF(ISNUMBER(SEARCH(Search!$F$7,$AL280))=TRUE,1,""),""))</f>
        <v/>
      </c>
      <c r="J280" s="9" t="str">
        <f>IF($AL280=Search!$F$8,1,"")</f>
        <v/>
      </c>
      <c r="K280" s="9" t="str">
        <f>IF(Search!$I$4="","",IF(COUNTA($AS280)=1,IF(Search!$I$4="N","N",1),""))</f>
        <v/>
      </c>
      <c r="L280" s="9" t="str">
        <f>IF(Search!$I$5="","",IF($AS280="RC",1,""))</f>
        <v/>
      </c>
      <c r="M280" s="9" t="str">
        <f>IF(Search!$I$6="","",IF($AS280="RCP",1,""))</f>
        <v/>
      </c>
      <c r="N280" s="9" t="str">
        <f>IF(Search!$I$8="","",IF(COUNTA($AT280)=1,IF(Search!$I$8="N","N",1),""))</f>
        <v/>
      </c>
      <c r="O280" s="9" t="str">
        <f>IF(Search!$L$4="","",IF(COUNTA($AU280)=1,IF(Search!$L$4="N","N",1),""))</f>
        <v/>
      </c>
      <c r="P280" s="9" t="str">
        <f>IF(Search!$L$5="","",IF(ISNUMBER(SEARCH("Jersey",$AU280))=TRUE,IF(Search!$L$5="N","N",1),""))</f>
        <v/>
      </c>
      <c r="Q280" s="9" t="str">
        <f>IF(Search!$L$6="","",IF(ISNUMBER(SEARCH("Patch",$AU280))=TRUE,IF(Search!$L$6="N","N",1),""))</f>
        <v/>
      </c>
      <c r="R280" s="9" t="str">
        <f>IF(Search!$L$7="","",IF(ISNUMBER(SEARCH("Shield",$AU280))=TRUE,IF(Search!$L$7="N","N",1),""))</f>
        <v/>
      </c>
      <c r="S280" s="9" t="str">
        <f>IF(Search!$L$8="","",IF(ISNUMBER(SEARCH("Stick",$AU280))=TRUE,IF(Search!$L$8="N","N",1),""))</f>
        <v/>
      </c>
      <c r="T280" s="9" t="str">
        <f>IF(Search!$O$4="","",IF(COUNTA($AW280)=1,IF(Search!$O$4="N","N",1),""))</f>
        <v/>
      </c>
      <c r="U280" s="9" t="str">
        <f>IF(Search!$O$5="","",IF($AW280="","",IF($AW280&lt;Search!$O$5,"",1)))</f>
        <v/>
      </c>
      <c r="V280" s="9" t="str">
        <f>IF(Search!$O$6="","",IF($AW280="","",IF($AW280&gt;Search!$O$6,"",1)))</f>
        <v/>
      </c>
      <c r="W280" s="9" t="str">
        <f>IF(Search!$U$4="","",IF($AX280="","",1))</f>
        <v/>
      </c>
      <c r="X280" s="9" t="str">
        <f>IF(Search!$U$5="","",IF(ISNUMBER(SEARCH(Search!$U$5,$AX280))=TRUE,IF(Search!$U$5="N","N",1),""))</f>
        <v/>
      </c>
      <c r="Y280" s="9" t="str">
        <f>IF(Search!$U$6="","",IF($AY280&lt;Search!$U$6,"",1))</f>
        <v/>
      </c>
      <c r="Z280" s="9" t="str">
        <f>IF(Search!$R$4="","",IF(Inventory!$BA280&lt;Search!$R$4,"",1))</f>
        <v/>
      </c>
      <c r="AA280" s="9" t="str">
        <f>IF(Search!$R$5="","",IF($BA280&gt;Search!$R$5,"",1))</f>
        <v/>
      </c>
      <c r="AB280" s="9" t="str">
        <f>IF(Search!$R$6="","",IF($BB280&lt;Search!$R$6,"",1))</f>
        <v/>
      </c>
      <c r="AC280" s="9" t="str">
        <f>IF(Search!$R$7="","",IF($BB280&lt;Search!$R$7,"",1))</f>
        <v/>
      </c>
      <c r="AD280" s="45" t="str">
        <f>IF(COUNTIF($A280:$AC280,"n")&gt;0,"",IF(SUM($A280:$AC280)=COUNTA(Search!$C$4:$C$8,Search!$F$4:$F$8,Search!$I$4:$I$6,Search!$I$8,Search!$L$4:$L$8,Search!$O$4:$O$8,Search!$R$4:$R$7,Search!$U$4:$U$7)-COUNTIF(Search!$C$4:$U$7,"n"),1+LARGE($AD$1:AD279,1),""))</f>
        <v/>
      </c>
      <c r="AE280" s="45" t="str">
        <f t="shared" si="14"/>
        <v/>
      </c>
      <c r="AF280" s="45" t="str">
        <f>IF(AD280="","",COUNTIF($AE$1:$AE279,$AE280)+RANK($AE280,$AE$2:$AE$10540,1))</f>
        <v/>
      </c>
      <c r="AG280" s="45" t="str">
        <f t="shared" si="15"/>
        <v/>
      </c>
      <c r="AH280" s="45" t="str">
        <f>IF($AD280="","",COUNTIF($AG$1:$AG279,$AG280)+RANK($AG280,$AG$1:$AG$10539,0))</f>
        <v/>
      </c>
      <c r="AI280" s="10" t="str">
        <f t="shared" si="16"/>
        <v>1984-85 O-Pee-Chee #243 Wayne Gretzky TOR    /   $</v>
      </c>
      <c r="AJ280" s="11">
        <v>1984</v>
      </c>
      <c r="AK280" s="17">
        <v>85</v>
      </c>
      <c r="AL280" s="12" t="s">
        <v>53</v>
      </c>
      <c r="AM280" s="10">
        <v>243</v>
      </c>
      <c r="AN280" s="12" t="s">
        <v>163</v>
      </c>
      <c r="AO280" s="9" t="s">
        <v>1904</v>
      </c>
      <c r="AP280" s="9"/>
      <c r="AQ280" s="9"/>
      <c r="AR280" s="14" t="s">
        <v>2131</v>
      </c>
      <c r="AS280" s="9"/>
      <c r="AT280" s="9"/>
      <c r="AU280" s="9"/>
      <c r="AV280" s="13"/>
      <c r="AW280" s="13"/>
      <c r="AX280" s="9"/>
      <c r="AY280" s="9"/>
      <c r="AZ280" s="9"/>
      <c r="BA280" s="33"/>
      <c r="BB280" s="33"/>
      <c r="BC280" s="36"/>
      <c r="BD280" s="12" t="s">
        <v>1771</v>
      </c>
    </row>
    <row r="281" spans="1:56" s="12" customFormat="1" x14ac:dyDescent="0.2">
      <c r="A281" s="9" t="str">
        <f>IF(Search!$C$5="","",IF(COUNTA(Inventory!$AP281)=1,1,""))</f>
        <v/>
      </c>
      <c r="B281" s="9" t="str">
        <f>IF(Search!$C$4="","",IF(ISNUMBER(SEARCH(Search!$C$4,$AR281))=TRUE,1,""))</f>
        <v/>
      </c>
      <c r="C281" s="9" t="str">
        <f>IF(Search!$C$6="x",IF(COUNTA($AQ281)=1,1,"N"),IF(COUNTA($AQ281)=1,"N",""))</f>
        <v/>
      </c>
      <c r="D281" s="9" t="str">
        <f>IF(Search!$O$8="","",IF(ISNUMBER(SEARCH(Search!$O$8,$BD281))=TRUE,1,""))</f>
        <v/>
      </c>
      <c r="E281" s="9" t="str">
        <f>IF(Search!$C$7="","",IF(ISNUMBER(SEARCH(Search!$C$7,$AN281))=TRUE,1,""))</f>
        <v/>
      </c>
      <c r="F281" s="9" t="str">
        <f>IF(Search!$C$8="","",IF(ISNUMBER(SEARCH(Search!$C$8,$AO281))=TRUE,1,""))</f>
        <v/>
      </c>
      <c r="G281" s="9" t="str">
        <f>IF(Search!$F$4="","",IF(Inventory!$AJ281&lt;Search!$F$4,"",1))</f>
        <v/>
      </c>
      <c r="H281" s="9" t="str">
        <f>IF(Search!$F$5="","",IF(Inventory!$AJ281&gt;Search!$F$5,"",1))</f>
        <v/>
      </c>
      <c r="I281" s="9" t="str">
        <f>IF(Search!$F$7="","",IF(Search!$F$8="",IF(ISNUMBER(SEARCH(Search!$F$7,$AL281))=TRUE,1,""),""))</f>
        <v/>
      </c>
      <c r="J281" s="9" t="str">
        <f>IF($AL281=Search!$F$8,1,"")</f>
        <v/>
      </c>
      <c r="K281" s="9" t="str">
        <f>IF(Search!$I$4="","",IF(COUNTA($AS281)=1,IF(Search!$I$4="N","N",1),""))</f>
        <v/>
      </c>
      <c r="L281" s="9" t="str">
        <f>IF(Search!$I$5="","",IF($AS281="RC",1,""))</f>
        <v/>
      </c>
      <c r="M281" s="9" t="str">
        <f>IF(Search!$I$6="","",IF($AS281="RCP",1,""))</f>
        <v/>
      </c>
      <c r="N281" s="9" t="str">
        <f>IF(Search!$I$8="","",IF(COUNTA($AT281)=1,IF(Search!$I$8="N","N",1),""))</f>
        <v/>
      </c>
      <c r="O281" s="9" t="str">
        <f>IF(Search!$L$4="","",IF(COUNTA($AU281)=1,IF(Search!$L$4="N","N",1),""))</f>
        <v/>
      </c>
      <c r="P281" s="9" t="str">
        <f>IF(Search!$L$5="","",IF(ISNUMBER(SEARCH("Jersey",$AU281))=TRUE,IF(Search!$L$5="N","N",1),""))</f>
        <v/>
      </c>
      <c r="Q281" s="9" t="str">
        <f>IF(Search!$L$6="","",IF(ISNUMBER(SEARCH("Patch",$AU281))=TRUE,IF(Search!$L$6="N","N",1),""))</f>
        <v/>
      </c>
      <c r="R281" s="9" t="str">
        <f>IF(Search!$L$7="","",IF(ISNUMBER(SEARCH("Shield",$AU281))=TRUE,IF(Search!$L$7="N","N",1),""))</f>
        <v/>
      </c>
      <c r="S281" s="9" t="str">
        <f>IF(Search!$L$8="","",IF(ISNUMBER(SEARCH("Stick",$AU281))=TRUE,IF(Search!$L$8="N","N",1),""))</f>
        <v/>
      </c>
      <c r="T281" s="9" t="str">
        <f>IF(Search!$O$4="","",IF(COUNTA($AW281)=1,IF(Search!$O$4="N","N",1),""))</f>
        <v/>
      </c>
      <c r="U281" s="9" t="str">
        <f>IF(Search!$O$5="","",IF($AW281="","",IF($AW281&lt;Search!$O$5,"",1)))</f>
        <v/>
      </c>
      <c r="V281" s="9" t="str">
        <f>IF(Search!$O$6="","",IF($AW281="","",IF($AW281&gt;Search!$O$6,"",1)))</f>
        <v/>
      </c>
      <c r="W281" s="9" t="str">
        <f>IF(Search!$U$4="","",IF($AX281="","",1))</f>
        <v/>
      </c>
      <c r="X281" s="9" t="str">
        <f>IF(Search!$U$5="","",IF(ISNUMBER(SEARCH(Search!$U$5,$AX281))=TRUE,IF(Search!$U$5="N","N",1),""))</f>
        <v/>
      </c>
      <c r="Y281" s="9" t="str">
        <f>IF(Search!$U$6="","",IF($AY281&lt;Search!$U$6,"",1))</f>
        <v/>
      </c>
      <c r="Z281" s="9" t="str">
        <f>IF(Search!$R$4="","",IF(Inventory!$BA281&lt;Search!$R$4,"",1))</f>
        <v/>
      </c>
      <c r="AA281" s="9" t="str">
        <f>IF(Search!$R$5="","",IF($BA281&gt;Search!$R$5,"",1))</f>
        <v/>
      </c>
      <c r="AB281" s="9" t="str">
        <f>IF(Search!$R$6="","",IF($BB281&lt;Search!$R$6,"",1))</f>
        <v/>
      </c>
      <c r="AC281" s="9" t="str">
        <f>IF(Search!$R$7="","",IF($BB281&lt;Search!$R$7,"",1))</f>
        <v/>
      </c>
      <c r="AD281" s="45" t="str">
        <f>IF(COUNTIF($A281:$AC281,"n")&gt;0,"",IF(SUM($A281:$AC281)=COUNTA(Search!$C$4:$C$8,Search!$F$4:$F$8,Search!$I$4:$I$6,Search!$I$8,Search!$L$4:$L$8,Search!$O$4:$O$8,Search!$R$4:$R$7,Search!$U$4:$U$7)-COUNTIF(Search!$C$4:$U$7,"n"),1+LARGE($AD$1:AD280,1),""))</f>
        <v/>
      </c>
      <c r="AE281" s="45" t="str">
        <f t="shared" si="14"/>
        <v/>
      </c>
      <c r="AF281" s="45" t="str">
        <f>IF(AD281="","",COUNTIF($AE$1:$AE280,$AE281)+RANK($AE281,$AE$2:$AE$10540,1))</f>
        <v/>
      </c>
      <c r="AG281" s="45" t="str">
        <f t="shared" si="15"/>
        <v/>
      </c>
      <c r="AH281" s="45" t="str">
        <f>IF($AD281="","",COUNTIF($AG$1:$AG280,$AG281)+RANK($AG281,$AG$1:$AG$10539,0))</f>
        <v/>
      </c>
      <c r="AI281" s="10" t="str">
        <f t="shared" si="16"/>
        <v>1984-85 O-Pee-Chee #271 Bill Root TOR    /   $</v>
      </c>
      <c r="AJ281" s="11">
        <v>1984</v>
      </c>
      <c r="AK281" s="17">
        <v>85</v>
      </c>
      <c r="AL281" s="12" t="s">
        <v>53</v>
      </c>
      <c r="AM281" s="10">
        <v>271</v>
      </c>
      <c r="AN281" s="12" t="s">
        <v>164</v>
      </c>
      <c r="AO281" s="9" t="s">
        <v>1904</v>
      </c>
      <c r="AP281" s="9"/>
      <c r="AQ281" s="9"/>
      <c r="AR281" s="14" t="s">
        <v>2131</v>
      </c>
      <c r="AS281" s="9"/>
      <c r="AT281" s="9"/>
      <c r="AU281" s="9"/>
      <c r="AV281" s="13"/>
      <c r="AW281" s="13"/>
      <c r="AX281" s="9"/>
      <c r="AY281" s="9"/>
      <c r="AZ281" s="9"/>
      <c r="BA281" s="33"/>
      <c r="BB281" s="33"/>
      <c r="BC281" s="36"/>
      <c r="BD281" s="12" t="s">
        <v>1771</v>
      </c>
    </row>
    <row r="282" spans="1:56" s="12" customFormat="1" x14ac:dyDescent="0.2">
      <c r="A282" s="9" t="str">
        <f>IF(Search!$C$5="","",IF(COUNTA(Inventory!$AP282)=1,1,""))</f>
        <v/>
      </c>
      <c r="B282" s="9" t="str">
        <f>IF(Search!$C$4="","",IF(ISNUMBER(SEARCH(Search!$C$4,$AR282))=TRUE,1,""))</f>
        <v/>
      </c>
      <c r="C282" s="9" t="str">
        <f>IF(Search!$C$6="x",IF(COUNTA($AQ282)=1,1,"N"),IF(COUNTA($AQ282)=1,"N",""))</f>
        <v/>
      </c>
      <c r="D282" s="9" t="str">
        <f>IF(Search!$O$8="","",IF(ISNUMBER(SEARCH(Search!$O$8,$BD282))=TRUE,1,""))</f>
        <v/>
      </c>
      <c r="E282" s="9" t="str">
        <f>IF(Search!$C$7="","",IF(ISNUMBER(SEARCH(Search!$C$7,$AN282))=TRUE,1,""))</f>
        <v/>
      </c>
      <c r="F282" s="9" t="str">
        <f>IF(Search!$C$8="","",IF(ISNUMBER(SEARCH(Search!$C$8,$AO282))=TRUE,1,""))</f>
        <v/>
      </c>
      <c r="G282" s="9" t="str">
        <f>IF(Search!$F$4="","",IF(Inventory!$AJ282&lt;Search!$F$4,"",1))</f>
        <v/>
      </c>
      <c r="H282" s="9" t="str">
        <f>IF(Search!$F$5="","",IF(Inventory!$AJ282&gt;Search!$F$5,"",1))</f>
        <v/>
      </c>
      <c r="I282" s="9" t="str">
        <f>IF(Search!$F$7="","",IF(Search!$F$8="",IF(ISNUMBER(SEARCH(Search!$F$7,$AL282))=TRUE,1,""),""))</f>
        <v/>
      </c>
      <c r="J282" s="9" t="str">
        <f>IF($AL282=Search!$F$8,1,"")</f>
        <v/>
      </c>
      <c r="K282" s="9" t="str">
        <f>IF(Search!$I$4="","",IF(COUNTA($AS282)=1,IF(Search!$I$4="N","N",1),""))</f>
        <v/>
      </c>
      <c r="L282" s="9" t="str">
        <f>IF(Search!$I$5="","",IF($AS282="RC",1,""))</f>
        <v/>
      </c>
      <c r="M282" s="9" t="str">
        <f>IF(Search!$I$6="","",IF($AS282="RCP",1,""))</f>
        <v/>
      </c>
      <c r="N282" s="9" t="str">
        <f>IF(Search!$I$8="","",IF(COUNTA($AT282)=1,IF(Search!$I$8="N","N",1),""))</f>
        <v/>
      </c>
      <c r="O282" s="9" t="str">
        <f>IF(Search!$L$4="","",IF(COUNTA($AU282)=1,IF(Search!$L$4="N","N",1),""))</f>
        <v/>
      </c>
      <c r="P282" s="9" t="str">
        <f>IF(Search!$L$5="","",IF(ISNUMBER(SEARCH("Jersey",$AU282))=TRUE,IF(Search!$L$5="N","N",1),""))</f>
        <v/>
      </c>
      <c r="Q282" s="9" t="str">
        <f>IF(Search!$L$6="","",IF(ISNUMBER(SEARCH("Patch",$AU282))=TRUE,IF(Search!$L$6="N","N",1),""))</f>
        <v/>
      </c>
      <c r="R282" s="9" t="str">
        <f>IF(Search!$L$7="","",IF(ISNUMBER(SEARCH("Shield",$AU282))=TRUE,IF(Search!$L$7="N","N",1),""))</f>
        <v/>
      </c>
      <c r="S282" s="9" t="str">
        <f>IF(Search!$L$8="","",IF(ISNUMBER(SEARCH("Stick",$AU282))=TRUE,IF(Search!$L$8="N","N",1),""))</f>
        <v/>
      </c>
      <c r="T282" s="9" t="str">
        <f>IF(Search!$O$4="","",IF(COUNTA($AW282)=1,IF(Search!$O$4="N","N",1),""))</f>
        <v/>
      </c>
      <c r="U282" s="9" t="str">
        <f>IF(Search!$O$5="","",IF($AW282="","",IF($AW282&lt;Search!$O$5,"",1)))</f>
        <v/>
      </c>
      <c r="V282" s="9" t="str">
        <f>IF(Search!$O$6="","",IF($AW282="","",IF($AW282&gt;Search!$O$6,"",1)))</f>
        <v/>
      </c>
      <c r="W282" s="9" t="str">
        <f>IF(Search!$U$4="","",IF($AX282="","",1))</f>
        <v/>
      </c>
      <c r="X282" s="9" t="str">
        <f>IF(Search!$U$5="","",IF(ISNUMBER(SEARCH(Search!$U$5,$AX282))=TRUE,IF(Search!$U$5="N","N",1),""))</f>
        <v/>
      </c>
      <c r="Y282" s="9" t="str">
        <f>IF(Search!$U$6="","",IF($AY282&lt;Search!$U$6,"",1))</f>
        <v/>
      </c>
      <c r="Z282" s="9" t="str">
        <f>IF(Search!$R$4="","",IF(Inventory!$BA282&lt;Search!$R$4,"",1))</f>
        <v/>
      </c>
      <c r="AA282" s="9" t="str">
        <f>IF(Search!$R$5="","",IF($BA282&gt;Search!$R$5,"",1))</f>
        <v/>
      </c>
      <c r="AB282" s="9" t="str">
        <f>IF(Search!$R$6="","",IF($BB282&lt;Search!$R$6,"",1))</f>
        <v/>
      </c>
      <c r="AC282" s="9" t="str">
        <f>IF(Search!$R$7="","",IF($BB282&lt;Search!$R$7,"",1))</f>
        <v/>
      </c>
      <c r="AD282" s="45" t="str">
        <f>IF(COUNTIF($A282:$AC282,"n")&gt;0,"",IF(SUM($A282:$AC282)=COUNTA(Search!$C$4:$C$8,Search!$F$4:$F$8,Search!$I$4:$I$6,Search!$I$8,Search!$L$4:$L$8,Search!$O$4:$O$8,Search!$R$4:$R$7,Search!$U$4:$U$7)-COUNTIF(Search!$C$4:$U$7,"n"),1+LARGE($AD$1:AD281,1),""))</f>
        <v/>
      </c>
      <c r="AE282" s="45" t="str">
        <f t="shared" si="14"/>
        <v/>
      </c>
      <c r="AF282" s="45" t="str">
        <f>IF(AD282="","",COUNTIF($AE$1:$AE281,$AE282)+RANK($AE282,$AE$2:$AE$10540,1))</f>
        <v/>
      </c>
      <c r="AG282" s="45" t="str">
        <f t="shared" si="15"/>
        <v/>
      </c>
      <c r="AH282" s="45" t="str">
        <f>IF($AD282="","",COUNTIF($AG$1:$AG281,$AG282)+RANK($AG282,$AG$1:$AG$10539,0))</f>
        <v/>
      </c>
      <c r="AI282" s="10" t="str">
        <f t="shared" si="16"/>
        <v>1984-85 O-Pee-Chee #295 John Anderson TOR    /   $</v>
      </c>
      <c r="AJ282" s="11">
        <v>1984</v>
      </c>
      <c r="AK282" s="17">
        <v>85</v>
      </c>
      <c r="AL282" s="12" t="s">
        <v>53</v>
      </c>
      <c r="AM282" s="10">
        <v>295</v>
      </c>
      <c r="AN282" s="12" t="s">
        <v>129</v>
      </c>
      <c r="AO282" s="9" t="s">
        <v>1904</v>
      </c>
      <c r="AP282" s="9"/>
      <c r="AQ282" s="9"/>
      <c r="AR282" s="14" t="s">
        <v>2131</v>
      </c>
      <c r="AS282" s="9"/>
      <c r="AT282" s="9"/>
      <c r="AU282" s="9"/>
      <c r="AV282" s="13"/>
      <c r="AW282" s="13"/>
      <c r="AX282" s="9"/>
      <c r="AY282" s="9"/>
      <c r="AZ282" s="9"/>
      <c r="BA282" s="33"/>
      <c r="BB282" s="33"/>
      <c r="BC282" s="36"/>
      <c r="BD282" s="12" t="s">
        <v>1771</v>
      </c>
    </row>
    <row r="283" spans="1:56" s="12" customFormat="1" x14ac:dyDescent="0.2">
      <c r="A283" s="9" t="str">
        <f>IF(Search!$C$5="","",IF(COUNTA(Inventory!$AP283)=1,1,""))</f>
        <v/>
      </c>
      <c r="B283" s="9" t="str">
        <f>IF(Search!$C$4="","",IF(ISNUMBER(SEARCH(Search!$C$4,$AR283))=TRUE,1,""))</f>
        <v/>
      </c>
      <c r="C283" s="9" t="str">
        <f>IF(Search!$C$6="x",IF(COUNTA($AQ283)=1,1,"N"),IF(COUNTA($AQ283)=1,"N",""))</f>
        <v/>
      </c>
      <c r="D283" s="9" t="str">
        <f>IF(Search!$O$8="","",IF(ISNUMBER(SEARCH(Search!$O$8,$BD283))=TRUE,1,""))</f>
        <v/>
      </c>
      <c r="E283" s="9" t="str">
        <f>IF(Search!$C$7="","",IF(ISNUMBER(SEARCH(Search!$C$7,$AN283))=TRUE,1,""))</f>
        <v/>
      </c>
      <c r="F283" s="9" t="str">
        <f>IF(Search!$C$8="","",IF(ISNUMBER(SEARCH(Search!$C$8,$AO283))=TRUE,1,""))</f>
        <v/>
      </c>
      <c r="G283" s="9" t="str">
        <f>IF(Search!$F$4="","",IF(Inventory!$AJ283&lt;Search!$F$4,"",1))</f>
        <v/>
      </c>
      <c r="H283" s="9" t="str">
        <f>IF(Search!$F$5="","",IF(Inventory!$AJ283&gt;Search!$F$5,"",1))</f>
        <v/>
      </c>
      <c r="I283" s="9" t="str">
        <f>IF(Search!$F$7="","",IF(Search!$F$8="",IF(ISNUMBER(SEARCH(Search!$F$7,$AL283))=TRUE,1,""),""))</f>
        <v/>
      </c>
      <c r="J283" s="9" t="str">
        <f>IF($AL283=Search!$F$8,1,"")</f>
        <v/>
      </c>
      <c r="K283" s="9" t="str">
        <f>IF(Search!$I$4="","",IF(COUNTA($AS283)=1,IF(Search!$I$4="N","N",1),""))</f>
        <v/>
      </c>
      <c r="L283" s="9" t="str">
        <f>IF(Search!$I$5="","",IF($AS283="RC",1,""))</f>
        <v/>
      </c>
      <c r="M283" s="9" t="str">
        <f>IF(Search!$I$6="","",IF($AS283="RCP",1,""))</f>
        <v/>
      </c>
      <c r="N283" s="9" t="str">
        <f>IF(Search!$I$8="","",IF(COUNTA($AT283)=1,IF(Search!$I$8="N","N",1),""))</f>
        <v/>
      </c>
      <c r="O283" s="9" t="str">
        <f>IF(Search!$L$4="","",IF(COUNTA($AU283)=1,IF(Search!$L$4="N","N",1),""))</f>
        <v/>
      </c>
      <c r="P283" s="9" t="str">
        <f>IF(Search!$L$5="","",IF(ISNUMBER(SEARCH("Jersey",$AU283))=TRUE,IF(Search!$L$5="N","N",1),""))</f>
        <v/>
      </c>
      <c r="Q283" s="9" t="str">
        <f>IF(Search!$L$6="","",IF(ISNUMBER(SEARCH("Patch",$AU283))=TRUE,IF(Search!$L$6="N","N",1),""))</f>
        <v/>
      </c>
      <c r="R283" s="9" t="str">
        <f>IF(Search!$L$7="","",IF(ISNUMBER(SEARCH("Shield",$AU283))=TRUE,IF(Search!$L$7="N","N",1),""))</f>
        <v/>
      </c>
      <c r="S283" s="9" t="str">
        <f>IF(Search!$L$8="","",IF(ISNUMBER(SEARCH("Stick",$AU283))=TRUE,IF(Search!$L$8="N","N",1),""))</f>
        <v/>
      </c>
      <c r="T283" s="9" t="str">
        <f>IF(Search!$O$4="","",IF(COUNTA($AW283)=1,IF(Search!$O$4="N","N",1),""))</f>
        <v/>
      </c>
      <c r="U283" s="9" t="str">
        <f>IF(Search!$O$5="","",IF($AW283="","",IF($AW283&lt;Search!$O$5,"",1)))</f>
        <v/>
      </c>
      <c r="V283" s="9" t="str">
        <f>IF(Search!$O$6="","",IF($AW283="","",IF($AW283&gt;Search!$O$6,"",1)))</f>
        <v/>
      </c>
      <c r="W283" s="9" t="str">
        <f>IF(Search!$U$4="","",IF($AX283="","",1))</f>
        <v/>
      </c>
      <c r="X283" s="9" t="str">
        <f>IF(Search!$U$5="","",IF(ISNUMBER(SEARCH(Search!$U$5,$AX283))=TRUE,IF(Search!$U$5="N","N",1),""))</f>
        <v/>
      </c>
      <c r="Y283" s="9" t="str">
        <f>IF(Search!$U$6="","",IF($AY283&lt;Search!$U$6,"",1))</f>
        <v/>
      </c>
      <c r="Z283" s="9" t="str">
        <f>IF(Search!$R$4="","",IF(Inventory!$BA283&lt;Search!$R$4,"",1))</f>
        <v/>
      </c>
      <c r="AA283" s="9" t="str">
        <f>IF(Search!$R$5="","",IF($BA283&gt;Search!$R$5,"",1))</f>
        <v/>
      </c>
      <c r="AB283" s="9" t="str">
        <f>IF(Search!$R$6="","",IF($BB283&lt;Search!$R$6,"",1))</f>
        <v/>
      </c>
      <c r="AC283" s="9" t="str">
        <f>IF(Search!$R$7="","",IF($BB283&lt;Search!$R$7,"",1))</f>
        <v/>
      </c>
      <c r="AD283" s="45" t="str">
        <f>IF(COUNTIF($A283:$AC283,"n")&gt;0,"",IF(SUM($A283:$AC283)=COUNTA(Search!$C$4:$C$8,Search!$F$4:$F$8,Search!$I$4:$I$6,Search!$I$8,Search!$L$4:$L$8,Search!$O$4:$O$8,Search!$R$4:$R$7,Search!$U$4:$U$7)-COUNTIF(Search!$C$4:$U$7,"n"),1+LARGE($AD$1:AD282,1),""))</f>
        <v/>
      </c>
      <c r="AE283" s="45" t="str">
        <f t="shared" si="14"/>
        <v/>
      </c>
      <c r="AF283" s="45" t="str">
        <f>IF(AD283="","",COUNTIF($AE$1:$AE282,$AE283)+RANK($AE283,$AE$2:$AE$10540,1))</f>
        <v/>
      </c>
      <c r="AG283" s="45" t="str">
        <f t="shared" si="15"/>
        <v/>
      </c>
      <c r="AH283" s="45" t="str">
        <f>IF($AD283="","",COUNTIF($AG$1:$AG282,$AG283)+RANK($AG283,$AG$1:$AG$10539,0))</f>
        <v/>
      </c>
      <c r="AI283" s="10" t="str">
        <f t="shared" si="16"/>
        <v>1984-85 O-Pee-Chee #296 Jim Benning TOR    /   $</v>
      </c>
      <c r="AJ283" s="11">
        <v>1984</v>
      </c>
      <c r="AK283" s="17">
        <v>85</v>
      </c>
      <c r="AL283" s="12" t="s">
        <v>53</v>
      </c>
      <c r="AM283" s="10">
        <v>296</v>
      </c>
      <c r="AN283" s="12" t="s">
        <v>142</v>
      </c>
      <c r="AO283" s="9" t="s">
        <v>1904</v>
      </c>
      <c r="AP283" s="9"/>
      <c r="AQ283" s="9"/>
      <c r="AR283" s="14" t="s">
        <v>2131</v>
      </c>
      <c r="AS283" s="9"/>
      <c r="AT283" s="9"/>
      <c r="AU283" s="9"/>
      <c r="AV283" s="13"/>
      <c r="AW283" s="13"/>
      <c r="AX283" s="9"/>
      <c r="AY283" s="9"/>
      <c r="AZ283" s="9"/>
      <c r="BA283" s="33"/>
      <c r="BB283" s="33"/>
      <c r="BC283" s="36"/>
      <c r="BD283" s="12" t="s">
        <v>1771</v>
      </c>
    </row>
    <row r="284" spans="1:56" s="12" customFormat="1" x14ac:dyDescent="0.2">
      <c r="A284" s="9" t="str">
        <f>IF(Search!$C$5="","",IF(COUNTA(Inventory!$AP284)=1,1,""))</f>
        <v/>
      </c>
      <c r="B284" s="9" t="str">
        <f>IF(Search!$C$4="","",IF(ISNUMBER(SEARCH(Search!$C$4,$AR284))=TRUE,1,""))</f>
        <v/>
      </c>
      <c r="C284" s="9" t="str">
        <f>IF(Search!$C$6="x",IF(COUNTA($AQ284)=1,1,"N"),IF(COUNTA($AQ284)=1,"N",""))</f>
        <v/>
      </c>
      <c r="D284" s="9" t="str">
        <f>IF(Search!$O$8="","",IF(ISNUMBER(SEARCH(Search!$O$8,$BD284))=TRUE,1,""))</f>
        <v/>
      </c>
      <c r="E284" s="9" t="str">
        <f>IF(Search!$C$7="","",IF(ISNUMBER(SEARCH(Search!$C$7,$AN284))=TRUE,1,""))</f>
        <v/>
      </c>
      <c r="F284" s="9" t="str">
        <f>IF(Search!$C$8="","",IF(ISNUMBER(SEARCH(Search!$C$8,$AO284))=TRUE,1,""))</f>
        <v/>
      </c>
      <c r="G284" s="9" t="str">
        <f>IF(Search!$F$4="","",IF(Inventory!$AJ284&lt;Search!$F$4,"",1))</f>
        <v/>
      </c>
      <c r="H284" s="9" t="str">
        <f>IF(Search!$F$5="","",IF(Inventory!$AJ284&gt;Search!$F$5,"",1))</f>
        <v/>
      </c>
      <c r="I284" s="9" t="str">
        <f>IF(Search!$F$7="","",IF(Search!$F$8="",IF(ISNUMBER(SEARCH(Search!$F$7,$AL284))=TRUE,1,""),""))</f>
        <v/>
      </c>
      <c r="J284" s="9" t="str">
        <f>IF($AL284=Search!$F$8,1,"")</f>
        <v/>
      </c>
      <c r="K284" s="9" t="str">
        <f>IF(Search!$I$4="","",IF(COUNTA($AS284)=1,IF(Search!$I$4="N","N",1),""))</f>
        <v/>
      </c>
      <c r="L284" s="9" t="str">
        <f>IF(Search!$I$5="","",IF($AS284="RC",1,""))</f>
        <v/>
      </c>
      <c r="M284" s="9" t="str">
        <f>IF(Search!$I$6="","",IF($AS284="RCP",1,""))</f>
        <v/>
      </c>
      <c r="N284" s="9" t="str">
        <f>IF(Search!$I$8="","",IF(COUNTA($AT284)=1,IF(Search!$I$8="N","N",1),""))</f>
        <v/>
      </c>
      <c r="O284" s="9" t="str">
        <f>IF(Search!$L$4="","",IF(COUNTA($AU284)=1,IF(Search!$L$4="N","N",1),""))</f>
        <v/>
      </c>
      <c r="P284" s="9" t="str">
        <f>IF(Search!$L$5="","",IF(ISNUMBER(SEARCH("Jersey",$AU284))=TRUE,IF(Search!$L$5="N","N",1),""))</f>
        <v/>
      </c>
      <c r="Q284" s="9" t="str">
        <f>IF(Search!$L$6="","",IF(ISNUMBER(SEARCH("Patch",$AU284))=TRUE,IF(Search!$L$6="N","N",1),""))</f>
        <v/>
      </c>
      <c r="R284" s="9" t="str">
        <f>IF(Search!$L$7="","",IF(ISNUMBER(SEARCH("Shield",$AU284))=TRUE,IF(Search!$L$7="N","N",1),""))</f>
        <v/>
      </c>
      <c r="S284" s="9" t="str">
        <f>IF(Search!$L$8="","",IF(ISNUMBER(SEARCH("Stick",$AU284))=TRUE,IF(Search!$L$8="N","N",1),""))</f>
        <v/>
      </c>
      <c r="T284" s="9" t="str">
        <f>IF(Search!$O$4="","",IF(COUNTA($AW284)=1,IF(Search!$O$4="N","N",1),""))</f>
        <v/>
      </c>
      <c r="U284" s="9" t="str">
        <f>IF(Search!$O$5="","",IF($AW284="","",IF($AW284&lt;Search!$O$5,"",1)))</f>
        <v/>
      </c>
      <c r="V284" s="9" t="str">
        <f>IF(Search!$O$6="","",IF($AW284="","",IF($AW284&gt;Search!$O$6,"",1)))</f>
        <v/>
      </c>
      <c r="W284" s="9" t="str">
        <f>IF(Search!$U$4="","",IF($AX284="","",1))</f>
        <v/>
      </c>
      <c r="X284" s="9" t="str">
        <f>IF(Search!$U$5="","",IF(ISNUMBER(SEARCH(Search!$U$5,$AX284))=TRUE,IF(Search!$U$5="N","N",1),""))</f>
        <v/>
      </c>
      <c r="Y284" s="9" t="str">
        <f>IF(Search!$U$6="","",IF($AY284&lt;Search!$U$6,"",1))</f>
        <v/>
      </c>
      <c r="Z284" s="9" t="str">
        <f>IF(Search!$R$4="","",IF(Inventory!$BA284&lt;Search!$R$4,"",1))</f>
        <v/>
      </c>
      <c r="AA284" s="9" t="str">
        <f>IF(Search!$R$5="","",IF($BA284&gt;Search!$R$5,"",1))</f>
        <v/>
      </c>
      <c r="AB284" s="9" t="str">
        <f>IF(Search!$R$6="","",IF($BB284&lt;Search!$R$6,"",1))</f>
        <v/>
      </c>
      <c r="AC284" s="9" t="str">
        <f>IF(Search!$R$7="","",IF($BB284&lt;Search!$R$7,"",1))</f>
        <v/>
      </c>
      <c r="AD284" s="45" t="str">
        <f>IF(COUNTIF($A284:$AC284,"n")&gt;0,"",IF(SUM($A284:$AC284)=COUNTA(Search!$C$4:$C$8,Search!$F$4:$F$8,Search!$I$4:$I$6,Search!$I$8,Search!$L$4:$L$8,Search!$O$4:$O$8,Search!$R$4:$R$7,Search!$U$4:$U$7)-COUNTIF(Search!$C$4:$U$7,"n"),1+LARGE($AD$1:AD283,1),""))</f>
        <v/>
      </c>
      <c r="AE284" s="45" t="str">
        <f t="shared" si="14"/>
        <v/>
      </c>
      <c r="AF284" s="45" t="str">
        <f>IF(AD284="","",COUNTIF($AE$1:$AE283,$AE284)+RANK($AE284,$AE$2:$AE$10540,1))</f>
        <v/>
      </c>
      <c r="AG284" s="45" t="str">
        <f t="shared" si="15"/>
        <v/>
      </c>
      <c r="AH284" s="45" t="str">
        <f>IF($AD284="","",COUNTIF($AG$1:$AG283,$AG284)+RANK($AG284,$AG$1:$AG$10539,0))</f>
        <v/>
      </c>
      <c r="AI284" s="10" t="str">
        <f t="shared" si="16"/>
        <v>1984-85 O-Pee-Chee #297 Allan Bester TOR    /   $</v>
      </c>
      <c r="AJ284" s="11">
        <v>1984</v>
      </c>
      <c r="AK284" s="17">
        <v>85</v>
      </c>
      <c r="AL284" s="12" t="s">
        <v>53</v>
      </c>
      <c r="AM284" s="10">
        <v>297</v>
      </c>
      <c r="AN284" s="12" t="s">
        <v>165</v>
      </c>
      <c r="AO284" s="9" t="s">
        <v>1904</v>
      </c>
      <c r="AP284" s="9"/>
      <c r="AQ284" s="9"/>
      <c r="AR284" s="14" t="s">
        <v>2131</v>
      </c>
      <c r="AS284" s="9"/>
      <c r="AT284" s="9"/>
      <c r="AU284" s="9"/>
      <c r="AV284" s="13"/>
      <c r="AW284" s="13"/>
      <c r="AX284" s="9"/>
      <c r="AY284" s="9"/>
      <c r="AZ284" s="9"/>
      <c r="BA284" s="33"/>
      <c r="BB284" s="33"/>
      <c r="BC284" s="36"/>
      <c r="BD284" s="12" t="s">
        <v>1771</v>
      </c>
    </row>
    <row r="285" spans="1:56" s="12" customFormat="1" x14ac:dyDescent="0.2">
      <c r="A285" s="9" t="str">
        <f>IF(Search!$C$5="","",IF(COUNTA(Inventory!$AP285)=1,1,""))</f>
        <v/>
      </c>
      <c r="B285" s="9" t="str">
        <f>IF(Search!$C$4="","",IF(ISNUMBER(SEARCH(Search!$C$4,$AR285))=TRUE,1,""))</f>
        <v/>
      </c>
      <c r="C285" s="9" t="str">
        <f>IF(Search!$C$6="x",IF(COUNTA($AQ285)=1,1,"N"),IF(COUNTA($AQ285)=1,"N",""))</f>
        <v/>
      </c>
      <c r="D285" s="9" t="str">
        <f>IF(Search!$O$8="","",IF(ISNUMBER(SEARCH(Search!$O$8,$BD285))=TRUE,1,""))</f>
        <v/>
      </c>
      <c r="E285" s="9" t="str">
        <f>IF(Search!$C$7="","",IF(ISNUMBER(SEARCH(Search!$C$7,$AN285))=TRUE,1,""))</f>
        <v/>
      </c>
      <c r="F285" s="9" t="str">
        <f>IF(Search!$C$8="","",IF(ISNUMBER(SEARCH(Search!$C$8,$AO285))=TRUE,1,""))</f>
        <v/>
      </c>
      <c r="G285" s="9" t="str">
        <f>IF(Search!$F$4="","",IF(Inventory!$AJ285&lt;Search!$F$4,"",1))</f>
        <v/>
      </c>
      <c r="H285" s="9" t="str">
        <f>IF(Search!$F$5="","",IF(Inventory!$AJ285&gt;Search!$F$5,"",1))</f>
        <v/>
      </c>
      <c r="I285" s="9" t="str">
        <f>IF(Search!$F$7="","",IF(Search!$F$8="",IF(ISNUMBER(SEARCH(Search!$F$7,$AL285))=TRUE,1,""),""))</f>
        <v/>
      </c>
      <c r="J285" s="9" t="str">
        <f>IF($AL285=Search!$F$8,1,"")</f>
        <v/>
      </c>
      <c r="K285" s="9" t="str">
        <f>IF(Search!$I$4="","",IF(COUNTA($AS285)=1,IF(Search!$I$4="N","N",1),""))</f>
        <v/>
      </c>
      <c r="L285" s="9" t="str">
        <f>IF(Search!$I$5="","",IF($AS285="RC",1,""))</f>
        <v/>
      </c>
      <c r="M285" s="9" t="str">
        <f>IF(Search!$I$6="","",IF($AS285="RCP",1,""))</f>
        <v/>
      </c>
      <c r="N285" s="9" t="str">
        <f>IF(Search!$I$8="","",IF(COUNTA($AT285)=1,IF(Search!$I$8="N","N",1),""))</f>
        <v/>
      </c>
      <c r="O285" s="9" t="str">
        <f>IF(Search!$L$4="","",IF(COUNTA($AU285)=1,IF(Search!$L$4="N","N",1),""))</f>
        <v/>
      </c>
      <c r="P285" s="9" t="str">
        <f>IF(Search!$L$5="","",IF(ISNUMBER(SEARCH("Jersey",$AU285))=TRUE,IF(Search!$L$5="N","N",1),""))</f>
        <v/>
      </c>
      <c r="Q285" s="9" t="str">
        <f>IF(Search!$L$6="","",IF(ISNUMBER(SEARCH("Patch",$AU285))=TRUE,IF(Search!$L$6="N","N",1),""))</f>
        <v/>
      </c>
      <c r="R285" s="9" t="str">
        <f>IF(Search!$L$7="","",IF(ISNUMBER(SEARCH("Shield",$AU285))=TRUE,IF(Search!$L$7="N","N",1),""))</f>
        <v/>
      </c>
      <c r="S285" s="9" t="str">
        <f>IF(Search!$L$8="","",IF(ISNUMBER(SEARCH("Stick",$AU285))=TRUE,IF(Search!$L$8="N","N",1),""))</f>
        <v/>
      </c>
      <c r="T285" s="9" t="str">
        <f>IF(Search!$O$4="","",IF(COUNTA($AW285)=1,IF(Search!$O$4="N","N",1),""))</f>
        <v/>
      </c>
      <c r="U285" s="9" t="str">
        <f>IF(Search!$O$5="","",IF($AW285="","",IF($AW285&lt;Search!$O$5,"",1)))</f>
        <v/>
      </c>
      <c r="V285" s="9" t="str">
        <f>IF(Search!$O$6="","",IF($AW285="","",IF($AW285&gt;Search!$O$6,"",1)))</f>
        <v/>
      </c>
      <c r="W285" s="9" t="str">
        <f>IF(Search!$U$4="","",IF($AX285="","",1))</f>
        <v/>
      </c>
      <c r="X285" s="9" t="str">
        <f>IF(Search!$U$5="","",IF(ISNUMBER(SEARCH(Search!$U$5,$AX285))=TRUE,IF(Search!$U$5="N","N",1),""))</f>
        <v/>
      </c>
      <c r="Y285" s="9" t="str">
        <f>IF(Search!$U$6="","",IF($AY285&lt;Search!$U$6,"",1))</f>
        <v/>
      </c>
      <c r="Z285" s="9" t="str">
        <f>IF(Search!$R$4="","",IF(Inventory!$BA285&lt;Search!$R$4,"",1))</f>
        <v/>
      </c>
      <c r="AA285" s="9" t="str">
        <f>IF(Search!$R$5="","",IF($BA285&gt;Search!$R$5,"",1))</f>
        <v/>
      </c>
      <c r="AB285" s="9" t="str">
        <f>IF(Search!$R$6="","",IF($BB285&lt;Search!$R$6,"",1))</f>
        <v/>
      </c>
      <c r="AC285" s="9" t="str">
        <f>IF(Search!$R$7="","",IF($BB285&lt;Search!$R$7,"",1))</f>
        <v/>
      </c>
      <c r="AD285" s="45" t="str">
        <f>IF(COUNTIF($A285:$AC285,"n")&gt;0,"",IF(SUM($A285:$AC285)=COUNTA(Search!$C$4:$C$8,Search!$F$4:$F$8,Search!$I$4:$I$6,Search!$I$8,Search!$L$4:$L$8,Search!$O$4:$O$8,Search!$R$4:$R$7,Search!$U$4:$U$7)-COUNTIF(Search!$C$4:$U$7,"n"),1+LARGE($AD$1:AD284,1),""))</f>
        <v/>
      </c>
      <c r="AE285" s="45" t="str">
        <f t="shared" si="14"/>
        <v/>
      </c>
      <c r="AF285" s="45" t="str">
        <f>IF(AD285="","",COUNTIF($AE$1:$AE284,$AE285)+RANK($AE285,$AE$2:$AE$10540,1))</f>
        <v/>
      </c>
      <c r="AG285" s="45" t="str">
        <f t="shared" si="15"/>
        <v/>
      </c>
      <c r="AH285" s="45" t="str">
        <f>IF($AD285="","",COUNTIF($AG$1:$AG284,$AG285)+RANK($AG285,$AG$1:$AG$10539,0))</f>
        <v/>
      </c>
      <c r="AI285" s="10" t="str">
        <f t="shared" si="16"/>
        <v>1984-85 O-Pee-Chee #298 Rich Costello TOR    /   $</v>
      </c>
      <c r="AJ285" s="11">
        <v>1984</v>
      </c>
      <c r="AK285" s="17">
        <v>85</v>
      </c>
      <c r="AL285" s="12" t="s">
        <v>53</v>
      </c>
      <c r="AM285" s="10">
        <v>298</v>
      </c>
      <c r="AN285" s="12" t="s">
        <v>166</v>
      </c>
      <c r="AO285" s="9" t="s">
        <v>1904</v>
      </c>
      <c r="AP285" s="9"/>
      <c r="AQ285" s="9"/>
      <c r="AR285" s="14" t="s">
        <v>2131</v>
      </c>
      <c r="AS285" s="9"/>
      <c r="AT285" s="9"/>
      <c r="AU285" s="9"/>
      <c r="AV285" s="13"/>
      <c r="AW285" s="13"/>
      <c r="AX285" s="9"/>
      <c r="AY285" s="9"/>
      <c r="AZ285" s="9"/>
      <c r="BA285" s="33"/>
      <c r="BB285" s="33"/>
      <c r="BC285" s="36"/>
      <c r="BD285" s="12" t="s">
        <v>1771</v>
      </c>
    </row>
    <row r="286" spans="1:56" s="12" customFormat="1" x14ac:dyDescent="0.2">
      <c r="A286" s="9" t="str">
        <f>IF(Search!$C$5="","",IF(COUNTA(Inventory!$AP286)=1,1,""))</f>
        <v/>
      </c>
      <c r="B286" s="9" t="str">
        <f>IF(Search!$C$4="","",IF(ISNUMBER(SEARCH(Search!$C$4,$AR286))=TRUE,1,""))</f>
        <v/>
      </c>
      <c r="C286" s="9" t="str">
        <f>IF(Search!$C$6="x",IF(COUNTA($AQ286)=1,1,"N"),IF(COUNTA($AQ286)=1,"N",""))</f>
        <v/>
      </c>
      <c r="D286" s="9" t="str">
        <f>IF(Search!$O$8="","",IF(ISNUMBER(SEARCH(Search!$O$8,$BD286))=TRUE,1,""))</f>
        <v/>
      </c>
      <c r="E286" s="9" t="str">
        <f>IF(Search!$C$7="","",IF(ISNUMBER(SEARCH(Search!$C$7,$AN286))=TRUE,1,""))</f>
        <v/>
      </c>
      <c r="F286" s="9" t="str">
        <f>IF(Search!$C$8="","",IF(ISNUMBER(SEARCH(Search!$C$8,$AO286))=TRUE,1,""))</f>
        <v/>
      </c>
      <c r="G286" s="9" t="str">
        <f>IF(Search!$F$4="","",IF(Inventory!$AJ286&lt;Search!$F$4,"",1))</f>
        <v/>
      </c>
      <c r="H286" s="9" t="str">
        <f>IF(Search!$F$5="","",IF(Inventory!$AJ286&gt;Search!$F$5,"",1))</f>
        <v/>
      </c>
      <c r="I286" s="9" t="str">
        <f>IF(Search!$F$7="","",IF(Search!$F$8="",IF(ISNUMBER(SEARCH(Search!$F$7,$AL286))=TRUE,1,""),""))</f>
        <v/>
      </c>
      <c r="J286" s="9" t="str">
        <f>IF($AL286=Search!$F$8,1,"")</f>
        <v/>
      </c>
      <c r="K286" s="9" t="str">
        <f>IF(Search!$I$4="","",IF(COUNTA($AS286)=1,IF(Search!$I$4="N","N",1),""))</f>
        <v/>
      </c>
      <c r="L286" s="9" t="str">
        <f>IF(Search!$I$5="","",IF($AS286="RC",1,""))</f>
        <v/>
      </c>
      <c r="M286" s="9" t="str">
        <f>IF(Search!$I$6="","",IF($AS286="RCP",1,""))</f>
        <v/>
      </c>
      <c r="N286" s="9" t="str">
        <f>IF(Search!$I$8="","",IF(COUNTA($AT286)=1,IF(Search!$I$8="N","N",1),""))</f>
        <v/>
      </c>
      <c r="O286" s="9" t="str">
        <f>IF(Search!$L$4="","",IF(COUNTA($AU286)=1,IF(Search!$L$4="N","N",1),""))</f>
        <v/>
      </c>
      <c r="P286" s="9" t="str">
        <f>IF(Search!$L$5="","",IF(ISNUMBER(SEARCH("Jersey",$AU286))=TRUE,IF(Search!$L$5="N","N",1),""))</f>
        <v/>
      </c>
      <c r="Q286" s="9" t="str">
        <f>IF(Search!$L$6="","",IF(ISNUMBER(SEARCH("Patch",$AU286))=TRUE,IF(Search!$L$6="N","N",1),""))</f>
        <v/>
      </c>
      <c r="R286" s="9" t="str">
        <f>IF(Search!$L$7="","",IF(ISNUMBER(SEARCH("Shield",$AU286))=TRUE,IF(Search!$L$7="N","N",1),""))</f>
        <v/>
      </c>
      <c r="S286" s="9" t="str">
        <f>IF(Search!$L$8="","",IF(ISNUMBER(SEARCH("Stick",$AU286))=TRUE,IF(Search!$L$8="N","N",1),""))</f>
        <v/>
      </c>
      <c r="T286" s="9" t="str">
        <f>IF(Search!$O$4="","",IF(COUNTA($AW286)=1,IF(Search!$O$4="N","N",1),""))</f>
        <v/>
      </c>
      <c r="U286" s="9" t="str">
        <f>IF(Search!$O$5="","",IF($AW286="","",IF($AW286&lt;Search!$O$5,"",1)))</f>
        <v/>
      </c>
      <c r="V286" s="9" t="str">
        <f>IF(Search!$O$6="","",IF($AW286="","",IF($AW286&gt;Search!$O$6,"",1)))</f>
        <v/>
      </c>
      <c r="W286" s="9" t="str">
        <f>IF(Search!$U$4="","",IF($AX286="","",1))</f>
        <v/>
      </c>
      <c r="X286" s="9" t="str">
        <f>IF(Search!$U$5="","",IF(ISNUMBER(SEARCH(Search!$U$5,$AX286))=TRUE,IF(Search!$U$5="N","N",1),""))</f>
        <v/>
      </c>
      <c r="Y286" s="9" t="str">
        <f>IF(Search!$U$6="","",IF($AY286&lt;Search!$U$6,"",1))</f>
        <v/>
      </c>
      <c r="Z286" s="9" t="str">
        <f>IF(Search!$R$4="","",IF(Inventory!$BA286&lt;Search!$R$4,"",1))</f>
        <v/>
      </c>
      <c r="AA286" s="9" t="str">
        <f>IF(Search!$R$5="","",IF($BA286&gt;Search!$R$5,"",1))</f>
        <v/>
      </c>
      <c r="AB286" s="9" t="str">
        <f>IF(Search!$R$6="","",IF($BB286&lt;Search!$R$6,"",1))</f>
        <v/>
      </c>
      <c r="AC286" s="9" t="str">
        <f>IF(Search!$R$7="","",IF($BB286&lt;Search!$R$7,"",1))</f>
        <v/>
      </c>
      <c r="AD286" s="45" t="str">
        <f>IF(COUNTIF($A286:$AC286,"n")&gt;0,"",IF(SUM($A286:$AC286)=COUNTA(Search!$C$4:$C$8,Search!$F$4:$F$8,Search!$I$4:$I$6,Search!$I$8,Search!$L$4:$L$8,Search!$O$4:$O$8,Search!$R$4:$R$7,Search!$U$4:$U$7)-COUNTIF(Search!$C$4:$U$7,"n"),1+LARGE($AD$1:AD285,1),""))</f>
        <v/>
      </c>
      <c r="AE286" s="45" t="str">
        <f t="shared" si="14"/>
        <v/>
      </c>
      <c r="AF286" s="45" t="str">
        <f>IF(AD286="","",COUNTIF($AE$1:$AE285,$AE286)+RANK($AE286,$AE$2:$AE$10540,1))</f>
        <v/>
      </c>
      <c r="AG286" s="45" t="str">
        <f t="shared" si="15"/>
        <v/>
      </c>
      <c r="AH286" s="45" t="str">
        <f>IF($AD286="","",COUNTIF($AG$1:$AG285,$AG286)+RANK($AG286,$AG$1:$AG$10539,0))</f>
        <v/>
      </c>
      <c r="AI286" s="10" t="str">
        <f t="shared" si="16"/>
        <v>1984-85 O-Pee-Chee #299 Dan Daoust TOR    /   $</v>
      </c>
      <c r="AJ286" s="11">
        <v>1984</v>
      </c>
      <c r="AK286" s="17">
        <v>85</v>
      </c>
      <c r="AL286" s="12" t="s">
        <v>53</v>
      </c>
      <c r="AM286" s="10">
        <v>299</v>
      </c>
      <c r="AN286" s="12" t="s">
        <v>153</v>
      </c>
      <c r="AO286" s="9" t="s">
        <v>1904</v>
      </c>
      <c r="AP286" s="9"/>
      <c r="AQ286" s="9"/>
      <c r="AR286" s="14" t="s">
        <v>2131</v>
      </c>
      <c r="AS286" s="9"/>
      <c r="AT286" s="9"/>
      <c r="AU286" s="9"/>
      <c r="AV286" s="13"/>
      <c r="AW286" s="13"/>
      <c r="AX286" s="9"/>
      <c r="AY286" s="9"/>
      <c r="AZ286" s="9"/>
      <c r="BA286" s="33"/>
      <c r="BB286" s="33"/>
      <c r="BC286" s="36"/>
      <c r="BD286" s="12" t="s">
        <v>1771</v>
      </c>
    </row>
    <row r="287" spans="1:56" s="12" customFormat="1" x14ac:dyDescent="0.2">
      <c r="A287" s="9" t="str">
        <f>IF(Search!$C$5="","",IF(COUNTA(Inventory!$AP287)=1,1,""))</f>
        <v/>
      </c>
      <c r="B287" s="9" t="str">
        <f>IF(Search!$C$4="","",IF(ISNUMBER(SEARCH(Search!$C$4,$AR287))=TRUE,1,""))</f>
        <v/>
      </c>
      <c r="C287" s="9" t="str">
        <f>IF(Search!$C$6="x",IF(COUNTA($AQ287)=1,1,"N"),IF(COUNTA($AQ287)=1,"N",""))</f>
        <v/>
      </c>
      <c r="D287" s="9" t="str">
        <f>IF(Search!$O$8="","",IF(ISNUMBER(SEARCH(Search!$O$8,$BD287))=TRUE,1,""))</f>
        <v/>
      </c>
      <c r="E287" s="9" t="str">
        <f>IF(Search!$C$7="","",IF(ISNUMBER(SEARCH(Search!$C$7,$AN287))=TRUE,1,""))</f>
        <v/>
      </c>
      <c r="F287" s="9" t="str">
        <f>IF(Search!$C$8="","",IF(ISNUMBER(SEARCH(Search!$C$8,$AO287))=TRUE,1,""))</f>
        <v/>
      </c>
      <c r="G287" s="9" t="str">
        <f>IF(Search!$F$4="","",IF(Inventory!$AJ287&lt;Search!$F$4,"",1))</f>
        <v/>
      </c>
      <c r="H287" s="9" t="str">
        <f>IF(Search!$F$5="","",IF(Inventory!$AJ287&gt;Search!$F$5,"",1))</f>
        <v/>
      </c>
      <c r="I287" s="9" t="str">
        <f>IF(Search!$F$7="","",IF(Search!$F$8="",IF(ISNUMBER(SEARCH(Search!$F$7,$AL287))=TRUE,1,""),""))</f>
        <v/>
      </c>
      <c r="J287" s="9" t="str">
        <f>IF($AL287=Search!$F$8,1,"")</f>
        <v/>
      </c>
      <c r="K287" s="9" t="str">
        <f>IF(Search!$I$4="","",IF(COUNTA($AS287)=1,IF(Search!$I$4="N","N",1),""))</f>
        <v/>
      </c>
      <c r="L287" s="9" t="str">
        <f>IF(Search!$I$5="","",IF($AS287="RC",1,""))</f>
        <v/>
      </c>
      <c r="M287" s="9" t="str">
        <f>IF(Search!$I$6="","",IF($AS287="RCP",1,""))</f>
        <v/>
      </c>
      <c r="N287" s="9" t="str">
        <f>IF(Search!$I$8="","",IF(COUNTA($AT287)=1,IF(Search!$I$8="N","N",1),""))</f>
        <v/>
      </c>
      <c r="O287" s="9" t="str">
        <f>IF(Search!$L$4="","",IF(COUNTA($AU287)=1,IF(Search!$L$4="N","N",1),""))</f>
        <v/>
      </c>
      <c r="P287" s="9" t="str">
        <f>IF(Search!$L$5="","",IF(ISNUMBER(SEARCH("Jersey",$AU287))=TRUE,IF(Search!$L$5="N","N",1),""))</f>
        <v/>
      </c>
      <c r="Q287" s="9" t="str">
        <f>IF(Search!$L$6="","",IF(ISNUMBER(SEARCH("Patch",$AU287))=TRUE,IF(Search!$L$6="N","N",1),""))</f>
        <v/>
      </c>
      <c r="R287" s="9" t="str">
        <f>IF(Search!$L$7="","",IF(ISNUMBER(SEARCH("Shield",$AU287))=TRUE,IF(Search!$L$7="N","N",1),""))</f>
        <v/>
      </c>
      <c r="S287" s="9" t="str">
        <f>IF(Search!$L$8="","",IF(ISNUMBER(SEARCH("Stick",$AU287))=TRUE,IF(Search!$L$8="N","N",1),""))</f>
        <v/>
      </c>
      <c r="T287" s="9" t="str">
        <f>IF(Search!$O$4="","",IF(COUNTA($AW287)=1,IF(Search!$O$4="N","N",1),""))</f>
        <v/>
      </c>
      <c r="U287" s="9" t="str">
        <f>IF(Search!$O$5="","",IF($AW287="","",IF($AW287&lt;Search!$O$5,"",1)))</f>
        <v/>
      </c>
      <c r="V287" s="9" t="str">
        <f>IF(Search!$O$6="","",IF($AW287="","",IF($AW287&gt;Search!$O$6,"",1)))</f>
        <v/>
      </c>
      <c r="W287" s="9" t="str">
        <f>IF(Search!$U$4="","",IF($AX287="","",1))</f>
        <v/>
      </c>
      <c r="X287" s="9" t="str">
        <f>IF(Search!$U$5="","",IF(ISNUMBER(SEARCH(Search!$U$5,$AX287))=TRUE,IF(Search!$U$5="N","N",1),""))</f>
        <v/>
      </c>
      <c r="Y287" s="9" t="str">
        <f>IF(Search!$U$6="","",IF($AY287&lt;Search!$U$6,"",1))</f>
        <v/>
      </c>
      <c r="Z287" s="9" t="str">
        <f>IF(Search!$R$4="","",IF(Inventory!$BA287&lt;Search!$R$4,"",1))</f>
        <v/>
      </c>
      <c r="AA287" s="9" t="str">
        <f>IF(Search!$R$5="","",IF($BA287&gt;Search!$R$5,"",1))</f>
        <v/>
      </c>
      <c r="AB287" s="9" t="str">
        <f>IF(Search!$R$6="","",IF($BB287&lt;Search!$R$6,"",1))</f>
        <v/>
      </c>
      <c r="AC287" s="9" t="str">
        <f>IF(Search!$R$7="","",IF($BB287&lt;Search!$R$7,"",1))</f>
        <v/>
      </c>
      <c r="AD287" s="45" t="str">
        <f>IF(COUNTIF($A287:$AC287,"n")&gt;0,"",IF(SUM($A287:$AC287)=COUNTA(Search!$C$4:$C$8,Search!$F$4:$F$8,Search!$I$4:$I$6,Search!$I$8,Search!$L$4:$L$8,Search!$O$4:$O$8,Search!$R$4:$R$7,Search!$U$4:$U$7)-COUNTIF(Search!$C$4:$U$7,"n"),1+LARGE($AD$1:AD286,1),""))</f>
        <v/>
      </c>
      <c r="AE287" s="45" t="str">
        <f t="shared" si="14"/>
        <v/>
      </c>
      <c r="AF287" s="45" t="str">
        <f>IF(AD287="","",COUNTIF($AE$1:$AE286,$AE287)+RANK($AE287,$AE$2:$AE$10540,1))</f>
        <v/>
      </c>
      <c r="AG287" s="45" t="str">
        <f t="shared" si="15"/>
        <v/>
      </c>
      <c r="AH287" s="45" t="str">
        <f>IF($AD287="","",COUNTIF($AG$1:$AG286,$AG287)+RANK($AG287,$AG$1:$AG$10539,0))</f>
        <v/>
      </c>
      <c r="AI287" s="10" t="str">
        <f t="shared" si="16"/>
        <v>1984-85 O-Pee-Chee #300 Bill Derlago TOR    /   $</v>
      </c>
      <c r="AJ287" s="11">
        <v>1984</v>
      </c>
      <c r="AK287" s="17">
        <v>85</v>
      </c>
      <c r="AL287" s="12" t="s">
        <v>53</v>
      </c>
      <c r="AM287" s="10">
        <v>300</v>
      </c>
      <c r="AN287" s="12" t="s">
        <v>122</v>
      </c>
      <c r="AO287" s="9" t="s">
        <v>1904</v>
      </c>
      <c r="AP287" s="9"/>
      <c r="AQ287" s="9"/>
      <c r="AR287" s="14" t="s">
        <v>2131</v>
      </c>
      <c r="AS287" s="9"/>
      <c r="AT287" s="9"/>
      <c r="AU287" s="9"/>
      <c r="AV287" s="13"/>
      <c r="AW287" s="13"/>
      <c r="AX287" s="9"/>
      <c r="AY287" s="9"/>
      <c r="AZ287" s="9"/>
      <c r="BA287" s="33"/>
      <c r="BB287" s="33"/>
      <c r="BC287" s="36"/>
      <c r="BD287" s="12" t="s">
        <v>1771</v>
      </c>
    </row>
    <row r="288" spans="1:56" s="12" customFormat="1" x14ac:dyDescent="0.2">
      <c r="A288" s="9" t="str">
        <f>IF(Search!$C$5="","",IF(COUNTA(Inventory!$AP288)=1,1,""))</f>
        <v/>
      </c>
      <c r="B288" s="9" t="str">
        <f>IF(Search!$C$4="","",IF(ISNUMBER(SEARCH(Search!$C$4,$AR288))=TRUE,1,""))</f>
        <v/>
      </c>
      <c r="C288" s="9" t="str">
        <f>IF(Search!$C$6="x",IF(COUNTA($AQ288)=1,1,"N"),IF(COUNTA($AQ288)=1,"N",""))</f>
        <v/>
      </c>
      <c r="D288" s="9" t="str">
        <f>IF(Search!$O$8="","",IF(ISNUMBER(SEARCH(Search!$O$8,$BD288))=TRUE,1,""))</f>
        <v/>
      </c>
      <c r="E288" s="9" t="str">
        <f>IF(Search!$C$7="","",IF(ISNUMBER(SEARCH(Search!$C$7,$AN288))=TRUE,1,""))</f>
        <v/>
      </c>
      <c r="F288" s="9" t="str">
        <f>IF(Search!$C$8="","",IF(ISNUMBER(SEARCH(Search!$C$8,$AO288))=TRUE,1,""))</f>
        <v/>
      </c>
      <c r="G288" s="9" t="str">
        <f>IF(Search!$F$4="","",IF(Inventory!$AJ288&lt;Search!$F$4,"",1))</f>
        <v/>
      </c>
      <c r="H288" s="9" t="str">
        <f>IF(Search!$F$5="","",IF(Inventory!$AJ288&gt;Search!$F$5,"",1))</f>
        <v/>
      </c>
      <c r="I288" s="9" t="str">
        <f>IF(Search!$F$7="","",IF(Search!$F$8="",IF(ISNUMBER(SEARCH(Search!$F$7,$AL288))=TRUE,1,""),""))</f>
        <v/>
      </c>
      <c r="J288" s="9" t="str">
        <f>IF($AL288=Search!$F$8,1,"")</f>
        <v/>
      </c>
      <c r="K288" s="9" t="str">
        <f>IF(Search!$I$4="","",IF(COUNTA($AS288)=1,IF(Search!$I$4="N","N",1),""))</f>
        <v/>
      </c>
      <c r="L288" s="9" t="str">
        <f>IF(Search!$I$5="","",IF($AS288="RC",1,""))</f>
        <v/>
      </c>
      <c r="M288" s="9" t="str">
        <f>IF(Search!$I$6="","",IF($AS288="RCP",1,""))</f>
        <v/>
      </c>
      <c r="N288" s="9" t="str">
        <f>IF(Search!$I$8="","",IF(COUNTA($AT288)=1,IF(Search!$I$8="N","N",1),""))</f>
        <v/>
      </c>
      <c r="O288" s="9" t="str">
        <f>IF(Search!$L$4="","",IF(COUNTA($AU288)=1,IF(Search!$L$4="N","N",1),""))</f>
        <v/>
      </c>
      <c r="P288" s="9" t="str">
        <f>IF(Search!$L$5="","",IF(ISNUMBER(SEARCH("Jersey",$AU288))=TRUE,IF(Search!$L$5="N","N",1),""))</f>
        <v/>
      </c>
      <c r="Q288" s="9" t="str">
        <f>IF(Search!$L$6="","",IF(ISNUMBER(SEARCH("Patch",$AU288))=TRUE,IF(Search!$L$6="N","N",1),""))</f>
        <v/>
      </c>
      <c r="R288" s="9" t="str">
        <f>IF(Search!$L$7="","",IF(ISNUMBER(SEARCH("Shield",$AU288))=TRUE,IF(Search!$L$7="N","N",1),""))</f>
        <v/>
      </c>
      <c r="S288" s="9" t="str">
        <f>IF(Search!$L$8="","",IF(ISNUMBER(SEARCH("Stick",$AU288))=TRUE,IF(Search!$L$8="N","N",1),""))</f>
        <v/>
      </c>
      <c r="T288" s="9" t="str">
        <f>IF(Search!$O$4="","",IF(COUNTA($AW288)=1,IF(Search!$O$4="N","N",1),""))</f>
        <v/>
      </c>
      <c r="U288" s="9" t="str">
        <f>IF(Search!$O$5="","",IF($AW288="","",IF($AW288&lt;Search!$O$5,"",1)))</f>
        <v/>
      </c>
      <c r="V288" s="9" t="str">
        <f>IF(Search!$O$6="","",IF($AW288="","",IF($AW288&gt;Search!$O$6,"",1)))</f>
        <v/>
      </c>
      <c r="W288" s="9" t="str">
        <f>IF(Search!$U$4="","",IF($AX288="","",1))</f>
        <v/>
      </c>
      <c r="X288" s="9" t="str">
        <f>IF(Search!$U$5="","",IF(ISNUMBER(SEARCH(Search!$U$5,$AX288))=TRUE,IF(Search!$U$5="N","N",1),""))</f>
        <v/>
      </c>
      <c r="Y288" s="9" t="str">
        <f>IF(Search!$U$6="","",IF($AY288&lt;Search!$U$6,"",1))</f>
        <v/>
      </c>
      <c r="Z288" s="9" t="str">
        <f>IF(Search!$R$4="","",IF(Inventory!$BA288&lt;Search!$R$4,"",1))</f>
        <v/>
      </c>
      <c r="AA288" s="9" t="str">
        <f>IF(Search!$R$5="","",IF($BA288&gt;Search!$R$5,"",1))</f>
        <v/>
      </c>
      <c r="AB288" s="9" t="str">
        <f>IF(Search!$R$6="","",IF($BB288&lt;Search!$R$6,"",1))</f>
        <v/>
      </c>
      <c r="AC288" s="9" t="str">
        <f>IF(Search!$R$7="","",IF($BB288&lt;Search!$R$7,"",1))</f>
        <v/>
      </c>
      <c r="AD288" s="45" t="str">
        <f>IF(COUNTIF($A288:$AC288,"n")&gt;0,"",IF(SUM($A288:$AC288)=COUNTA(Search!$C$4:$C$8,Search!$F$4:$F$8,Search!$I$4:$I$6,Search!$I$8,Search!$L$4:$L$8,Search!$O$4:$O$8,Search!$R$4:$R$7,Search!$U$4:$U$7)-COUNTIF(Search!$C$4:$U$7,"n"),1+LARGE($AD$1:AD287,1),""))</f>
        <v/>
      </c>
      <c r="AE288" s="45" t="str">
        <f t="shared" si="14"/>
        <v/>
      </c>
      <c r="AF288" s="45" t="str">
        <f>IF(AD288="","",COUNTIF($AE$1:$AE287,$AE288)+RANK($AE288,$AE$2:$AE$10540,1))</f>
        <v/>
      </c>
      <c r="AG288" s="45" t="str">
        <f t="shared" si="15"/>
        <v/>
      </c>
      <c r="AH288" s="45" t="str">
        <f>IF($AD288="","",COUNTIF($AG$1:$AG287,$AG288)+RANK($AG288,$AG$1:$AG$10539,0))</f>
        <v/>
      </c>
      <c r="AI288" s="10" t="str">
        <f t="shared" si="16"/>
        <v>1984-85 O-Pee-Chee #301 Dave Farrish TOR    /   $</v>
      </c>
      <c r="AJ288" s="11">
        <v>1984</v>
      </c>
      <c r="AK288" s="17">
        <v>85</v>
      </c>
      <c r="AL288" s="12" t="s">
        <v>53</v>
      </c>
      <c r="AM288" s="10">
        <v>301</v>
      </c>
      <c r="AN288" s="12" t="s">
        <v>133</v>
      </c>
      <c r="AO288" s="9" t="s">
        <v>1904</v>
      </c>
      <c r="AP288" s="9"/>
      <c r="AQ288" s="9"/>
      <c r="AR288" s="14" t="s">
        <v>2131</v>
      </c>
      <c r="AS288" s="9"/>
      <c r="AT288" s="9"/>
      <c r="AU288" s="9"/>
      <c r="AV288" s="13"/>
      <c r="AW288" s="13"/>
      <c r="AX288" s="9"/>
      <c r="AY288" s="9"/>
      <c r="AZ288" s="9"/>
      <c r="BA288" s="33"/>
      <c r="BB288" s="33"/>
      <c r="BC288" s="36"/>
      <c r="BD288" s="12" t="s">
        <v>1771</v>
      </c>
    </row>
    <row r="289" spans="1:56" s="12" customFormat="1" x14ac:dyDescent="0.2">
      <c r="A289" s="9" t="str">
        <f>IF(Search!$C$5="","",IF(COUNTA(Inventory!$AP289)=1,1,""))</f>
        <v/>
      </c>
      <c r="B289" s="9" t="str">
        <f>IF(Search!$C$4="","",IF(ISNUMBER(SEARCH(Search!$C$4,$AR289))=TRUE,1,""))</f>
        <v/>
      </c>
      <c r="C289" s="9" t="str">
        <f>IF(Search!$C$6="x",IF(COUNTA($AQ289)=1,1,"N"),IF(COUNTA($AQ289)=1,"N",""))</f>
        <v/>
      </c>
      <c r="D289" s="9" t="str">
        <f>IF(Search!$O$8="","",IF(ISNUMBER(SEARCH(Search!$O$8,$BD289))=TRUE,1,""))</f>
        <v/>
      </c>
      <c r="E289" s="9" t="str">
        <f>IF(Search!$C$7="","",IF(ISNUMBER(SEARCH(Search!$C$7,$AN289))=TRUE,1,""))</f>
        <v/>
      </c>
      <c r="F289" s="9" t="str">
        <f>IF(Search!$C$8="","",IF(ISNUMBER(SEARCH(Search!$C$8,$AO289))=TRUE,1,""))</f>
        <v/>
      </c>
      <c r="G289" s="9" t="str">
        <f>IF(Search!$F$4="","",IF(Inventory!$AJ289&lt;Search!$F$4,"",1))</f>
        <v/>
      </c>
      <c r="H289" s="9" t="str">
        <f>IF(Search!$F$5="","",IF(Inventory!$AJ289&gt;Search!$F$5,"",1))</f>
        <v/>
      </c>
      <c r="I289" s="9" t="str">
        <f>IF(Search!$F$7="","",IF(Search!$F$8="",IF(ISNUMBER(SEARCH(Search!$F$7,$AL289))=TRUE,1,""),""))</f>
        <v/>
      </c>
      <c r="J289" s="9" t="str">
        <f>IF($AL289=Search!$F$8,1,"")</f>
        <v/>
      </c>
      <c r="K289" s="9" t="str">
        <f>IF(Search!$I$4="","",IF(COUNTA($AS289)=1,IF(Search!$I$4="N","N",1),""))</f>
        <v/>
      </c>
      <c r="L289" s="9" t="str">
        <f>IF(Search!$I$5="","",IF($AS289="RC",1,""))</f>
        <v/>
      </c>
      <c r="M289" s="9" t="str">
        <f>IF(Search!$I$6="","",IF($AS289="RCP",1,""))</f>
        <v/>
      </c>
      <c r="N289" s="9" t="str">
        <f>IF(Search!$I$8="","",IF(COUNTA($AT289)=1,IF(Search!$I$8="N","N",1),""))</f>
        <v/>
      </c>
      <c r="O289" s="9" t="str">
        <f>IF(Search!$L$4="","",IF(COUNTA($AU289)=1,IF(Search!$L$4="N","N",1),""))</f>
        <v/>
      </c>
      <c r="P289" s="9" t="str">
        <f>IF(Search!$L$5="","",IF(ISNUMBER(SEARCH("Jersey",$AU289))=TRUE,IF(Search!$L$5="N","N",1),""))</f>
        <v/>
      </c>
      <c r="Q289" s="9" t="str">
        <f>IF(Search!$L$6="","",IF(ISNUMBER(SEARCH("Patch",$AU289))=TRUE,IF(Search!$L$6="N","N",1),""))</f>
        <v/>
      </c>
      <c r="R289" s="9" t="str">
        <f>IF(Search!$L$7="","",IF(ISNUMBER(SEARCH("Shield",$AU289))=TRUE,IF(Search!$L$7="N","N",1),""))</f>
        <v/>
      </c>
      <c r="S289" s="9" t="str">
        <f>IF(Search!$L$8="","",IF(ISNUMBER(SEARCH("Stick",$AU289))=TRUE,IF(Search!$L$8="N","N",1),""))</f>
        <v/>
      </c>
      <c r="T289" s="9" t="str">
        <f>IF(Search!$O$4="","",IF(COUNTA($AW289)=1,IF(Search!$O$4="N","N",1),""))</f>
        <v/>
      </c>
      <c r="U289" s="9" t="str">
        <f>IF(Search!$O$5="","",IF($AW289="","",IF($AW289&lt;Search!$O$5,"",1)))</f>
        <v/>
      </c>
      <c r="V289" s="9" t="str">
        <f>IF(Search!$O$6="","",IF($AW289="","",IF($AW289&gt;Search!$O$6,"",1)))</f>
        <v/>
      </c>
      <c r="W289" s="9" t="str">
        <f>IF(Search!$U$4="","",IF($AX289="","",1))</f>
        <v/>
      </c>
      <c r="X289" s="9" t="str">
        <f>IF(Search!$U$5="","",IF(ISNUMBER(SEARCH(Search!$U$5,$AX289))=TRUE,IF(Search!$U$5="N","N",1),""))</f>
        <v/>
      </c>
      <c r="Y289" s="9" t="str">
        <f>IF(Search!$U$6="","",IF($AY289&lt;Search!$U$6,"",1))</f>
        <v/>
      </c>
      <c r="Z289" s="9" t="str">
        <f>IF(Search!$R$4="","",IF(Inventory!$BA289&lt;Search!$R$4,"",1))</f>
        <v/>
      </c>
      <c r="AA289" s="9" t="str">
        <f>IF(Search!$R$5="","",IF($BA289&gt;Search!$R$5,"",1))</f>
        <v/>
      </c>
      <c r="AB289" s="9" t="str">
        <f>IF(Search!$R$6="","",IF($BB289&lt;Search!$R$6,"",1))</f>
        <v/>
      </c>
      <c r="AC289" s="9" t="str">
        <f>IF(Search!$R$7="","",IF($BB289&lt;Search!$R$7,"",1))</f>
        <v/>
      </c>
      <c r="AD289" s="45" t="str">
        <f>IF(COUNTIF($A289:$AC289,"n")&gt;0,"",IF(SUM($A289:$AC289)=COUNTA(Search!$C$4:$C$8,Search!$F$4:$F$8,Search!$I$4:$I$6,Search!$I$8,Search!$L$4:$L$8,Search!$O$4:$O$8,Search!$R$4:$R$7,Search!$U$4:$U$7)-COUNTIF(Search!$C$4:$U$7,"n"),1+LARGE($AD$1:AD288,1),""))</f>
        <v/>
      </c>
      <c r="AE289" s="45" t="str">
        <f t="shared" si="14"/>
        <v/>
      </c>
      <c r="AF289" s="45" t="str">
        <f>IF(AD289="","",COUNTIF($AE$1:$AE288,$AE289)+RANK($AE289,$AE$2:$AE$10540,1))</f>
        <v/>
      </c>
      <c r="AG289" s="45" t="str">
        <f t="shared" si="15"/>
        <v/>
      </c>
      <c r="AH289" s="45" t="str">
        <f>IF($AD289="","",COUNTIF($AG$1:$AG288,$AG289)+RANK($AG289,$AG$1:$AG$10539,0))</f>
        <v/>
      </c>
      <c r="AI289" s="10" t="str">
        <f t="shared" si="16"/>
        <v>1984-85 O-Pee-Chee #302 Stewart Gavin TOR    /   $</v>
      </c>
      <c r="AJ289" s="11">
        <v>1984</v>
      </c>
      <c r="AK289" s="17">
        <v>85</v>
      </c>
      <c r="AL289" s="12" t="s">
        <v>53</v>
      </c>
      <c r="AM289" s="10">
        <v>302</v>
      </c>
      <c r="AN289" s="12" t="s">
        <v>154</v>
      </c>
      <c r="AO289" s="9" t="s">
        <v>1904</v>
      </c>
      <c r="AP289" s="9"/>
      <c r="AQ289" s="9"/>
      <c r="AR289" s="14" t="s">
        <v>2131</v>
      </c>
      <c r="AS289" s="9"/>
      <c r="AT289" s="9"/>
      <c r="AU289" s="9"/>
      <c r="AV289" s="13"/>
      <c r="AW289" s="13"/>
      <c r="AX289" s="9"/>
      <c r="AY289" s="9"/>
      <c r="AZ289" s="9"/>
      <c r="BA289" s="33"/>
      <c r="BB289" s="33"/>
      <c r="BC289" s="36"/>
      <c r="BD289" s="12" t="s">
        <v>1771</v>
      </c>
    </row>
    <row r="290" spans="1:56" s="12" customFormat="1" x14ac:dyDescent="0.2">
      <c r="A290" s="9" t="str">
        <f>IF(Search!$C$5="","",IF(COUNTA(Inventory!$AP290)=1,1,""))</f>
        <v/>
      </c>
      <c r="B290" s="9" t="str">
        <f>IF(Search!$C$4="","",IF(ISNUMBER(SEARCH(Search!$C$4,$AR290))=TRUE,1,""))</f>
        <v/>
      </c>
      <c r="C290" s="9" t="str">
        <f>IF(Search!$C$6="x",IF(COUNTA($AQ290)=1,1,"N"),IF(COUNTA($AQ290)=1,"N",""))</f>
        <v/>
      </c>
      <c r="D290" s="9" t="str">
        <f>IF(Search!$O$8="","",IF(ISNUMBER(SEARCH(Search!$O$8,$BD290))=TRUE,1,""))</f>
        <v/>
      </c>
      <c r="E290" s="9" t="str">
        <f>IF(Search!$C$7="","",IF(ISNUMBER(SEARCH(Search!$C$7,$AN290))=TRUE,1,""))</f>
        <v/>
      </c>
      <c r="F290" s="9" t="str">
        <f>IF(Search!$C$8="","",IF(ISNUMBER(SEARCH(Search!$C$8,$AO290))=TRUE,1,""))</f>
        <v/>
      </c>
      <c r="G290" s="9" t="str">
        <f>IF(Search!$F$4="","",IF(Inventory!$AJ290&lt;Search!$F$4,"",1))</f>
        <v/>
      </c>
      <c r="H290" s="9" t="str">
        <f>IF(Search!$F$5="","",IF(Inventory!$AJ290&gt;Search!$F$5,"",1))</f>
        <v/>
      </c>
      <c r="I290" s="9" t="str">
        <f>IF(Search!$F$7="","",IF(Search!$F$8="",IF(ISNUMBER(SEARCH(Search!$F$7,$AL290))=TRUE,1,""),""))</f>
        <v/>
      </c>
      <c r="J290" s="9" t="str">
        <f>IF($AL290=Search!$F$8,1,"")</f>
        <v/>
      </c>
      <c r="K290" s="9" t="str">
        <f>IF(Search!$I$4="","",IF(COUNTA($AS290)=1,IF(Search!$I$4="N","N",1),""))</f>
        <v/>
      </c>
      <c r="L290" s="9" t="str">
        <f>IF(Search!$I$5="","",IF($AS290="RC",1,""))</f>
        <v/>
      </c>
      <c r="M290" s="9" t="str">
        <f>IF(Search!$I$6="","",IF($AS290="RCP",1,""))</f>
        <v/>
      </c>
      <c r="N290" s="9" t="str">
        <f>IF(Search!$I$8="","",IF(COUNTA($AT290)=1,IF(Search!$I$8="N","N",1),""))</f>
        <v/>
      </c>
      <c r="O290" s="9" t="str">
        <f>IF(Search!$L$4="","",IF(COUNTA($AU290)=1,IF(Search!$L$4="N","N",1),""))</f>
        <v/>
      </c>
      <c r="P290" s="9" t="str">
        <f>IF(Search!$L$5="","",IF(ISNUMBER(SEARCH("Jersey",$AU290))=TRUE,IF(Search!$L$5="N","N",1),""))</f>
        <v/>
      </c>
      <c r="Q290" s="9" t="str">
        <f>IF(Search!$L$6="","",IF(ISNUMBER(SEARCH("Patch",$AU290))=TRUE,IF(Search!$L$6="N","N",1),""))</f>
        <v/>
      </c>
      <c r="R290" s="9" t="str">
        <f>IF(Search!$L$7="","",IF(ISNUMBER(SEARCH("Shield",$AU290))=TRUE,IF(Search!$L$7="N","N",1),""))</f>
        <v/>
      </c>
      <c r="S290" s="9" t="str">
        <f>IF(Search!$L$8="","",IF(ISNUMBER(SEARCH("Stick",$AU290))=TRUE,IF(Search!$L$8="N","N",1),""))</f>
        <v/>
      </c>
      <c r="T290" s="9" t="str">
        <f>IF(Search!$O$4="","",IF(COUNTA($AW290)=1,IF(Search!$O$4="N","N",1),""))</f>
        <v/>
      </c>
      <c r="U290" s="9" t="str">
        <f>IF(Search!$O$5="","",IF($AW290="","",IF($AW290&lt;Search!$O$5,"",1)))</f>
        <v/>
      </c>
      <c r="V290" s="9" t="str">
        <f>IF(Search!$O$6="","",IF($AW290="","",IF($AW290&gt;Search!$O$6,"",1)))</f>
        <v/>
      </c>
      <c r="W290" s="9" t="str">
        <f>IF(Search!$U$4="","",IF($AX290="","",1))</f>
        <v/>
      </c>
      <c r="X290" s="9" t="str">
        <f>IF(Search!$U$5="","",IF(ISNUMBER(SEARCH(Search!$U$5,$AX290))=TRUE,IF(Search!$U$5="N","N",1),""))</f>
        <v/>
      </c>
      <c r="Y290" s="9" t="str">
        <f>IF(Search!$U$6="","",IF($AY290&lt;Search!$U$6,"",1))</f>
        <v/>
      </c>
      <c r="Z290" s="9" t="str">
        <f>IF(Search!$R$4="","",IF(Inventory!$BA290&lt;Search!$R$4,"",1))</f>
        <v/>
      </c>
      <c r="AA290" s="9" t="str">
        <f>IF(Search!$R$5="","",IF($BA290&gt;Search!$R$5,"",1))</f>
        <v/>
      </c>
      <c r="AB290" s="9" t="str">
        <f>IF(Search!$R$6="","",IF($BB290&lt;Search!$R$6,"",1))</f>
        <v/>
      </c>
      <c r="AC290" s="9" t="str">
        <f>IF(Search!$R$7="","",IF($BB290&lt;Search!$R$7,"",1))</f>
        <v/>
      </c>
      <c r="AD290" s="45" t="str">
        <f>IF(COUNTIF($A290:$AC290,"n")&gt;0,"",IF(SUM($A290:$AC290)=COUNTA(Search!$C$4:$C$8,Search!$F$4:$F$8,Search!$I$4:$I$6,Search!$I$8,Search!$L$4:$L$8,Search!$O$4:$O$8,Search!$R$4:$R$7,Search!$U$4:$U$7)-COUNTIF(Search!$C$4:$U$7,"n"),1+LARGE($AD$1:AD289,1),""))</f>
        <v/>
      </c>
      <c r="AE290" s="45" t="str">
        <f t="shared" si="14"/>
        <v/>
      </c>
      <c r="AF290" s="45" t="str">
        <f>IF(AD290="","",COUNTIF($AE$1:$AE289,$AE290)+RANK($AE290,$AE$2:$AE$10540,1))</f>
        <v/>
      </c>
      <c r="AG290" s="45" t="str">
        <f t="shared" si="15"/>
        <v/>
      </c>
      <c r="AH290" s="45" t="str">
        <f>IF($AD290="","",COUNTIF($AG$1:$AG289,$AG290)+RANK($AG290,$AG$1:$AG$10539,0))</f>
        <v/>
      </c>
      <c r="AI290" s="10" t="str">
        <f t="shared" si="16"/>
        <v>1984-85 O-Pee-Chee #303 Gaston Gingras TOR    /   $</v>
      </c>
      <c r="AJ290" s="11">
        <v>1984</v>
      </c>
      <c r="AK290" s="17">
        <v>85</v>
      </c>
      <c r="AL290" s="12" t="s">
        <v>53</v>
      </c>
      <c r="AM290" s="10">
        <v>303</v>
      </c>
      <c r="AN290" s="12" t="s">
        <v>155</v>
      </c>
      <c r="AO290" s="9" t="s">
        <v>1904</v>
      </c>
      <c r="AP290" s="9"/>
      <c r="AQ290" s="9"/>
      <c r="AR290" s="14" t="s">
        <v>2131</v>
      </c>
      <c r="AS290" s="9"/>
      <c r="AT290" s="9"/>
      <c r="AU290" s="9"/>
      <c r="AV290" s="13"/>
      <c r="AW290" s="13"/>
      <c r="AX290" s="9"/>
      <c r="AY290" s="9"/>
      <c r="AZ290" s="9"/>
      <c r="BA290" s="33"/>
      <c r="BB290" s="33"/>
      <c r="BC290" s="36"/>
      <c r="BD290" s="12" t="s">
        <v>1771</v>
      </c>
    </row>
    <row r="291" spans="1:56" s="12" customFormat="1" x14ac:dyDescent="0.2">
      <c r="A291" s="9" t="str">
        <f>IF(Search!$C$5="","",IF(COUNTA(Inventory!$AP291)=1,1,""))</f>
        <v/>
      </c>
      <c r="B291" s="9" t="str">
        <f>IF(Search!$C$4="","",IF(ISNUMBER(SEARCH(Search!$C$4,$AR291))=TRUE,1,""))</f>
        <v/>
      </c>
      <c r="C291" s="9" t="str">
        <f>IF(Search!$C$6="x",IF(COUNTA($AQ291)=1,1,"N"),IF(COUNTA($AQ291)=1,"N",""))</f>
        <v/>
      </c>
      <c r="D291" s="9" t="str">
        <f>IF(Search!$O$8="","",IF(ISNUMBER(SEARCH(Search!$O$8,$BD291))=TRUE,1,""))</f>
        <v/>
      </c>
      <c r="E291" s="9" t="str">
        <f>IF(Search!$C$7="","",IF(ISNUMBER(SEARCH(Search!$C$7,$AN291))=TRUE,1,""))</f>
        <v/>
      </c>
      <c r="F291" s="9" t="str">
        <f>IF(Search!$C$8="","",IF(ISNUMBER(SEARCH(Search!$C$8,$AO291))=TRUE,1,""))</f>
        <v/>
      </c>
      <c r="G291" s="9" t="str">
        <f>IF(Search!$F$4="","",IF(Inventory!$AJ291&lt;Search!$F$4,"",1))</f>
        <v/>
      </c>
      <c r="H291" s="9" t="str">
        <f>IF(Search!$F$5="","",IF(Inventory!$AJ291&gt;Search!$F$5,"",1))</f>
        <v/>
      </c>
      <c r="I291" s="9" t="str">
        <f>IF(Search!$F$7="","",IF(Search!$F$8="",IF(ISNUMBER(SEARCH(Search!$F$7,$AL291))=TRUE,1,""),""))</f>
        <v/>
      </c>
      <c r="J291" s="9" t="str">
        <f>IF($AL291=Search!$F$8,1,"")</f>
        <v/>
      </c>
      <c r="K291" s="9" t="str">
        <f>IF(Search!$I$4="","",IF(COUNTA($AS291)=1,IF(Search!$I$4="N","N",1),""))</f>
        <v/>
      </c>
      <c r="L291" s="9" t="str">
        <f>IF(Search!$I$5="","",IF($AS291="RC",1,""))</f>
        <v/>
      </c>
      <c r="M291" s="9" t="str">
        <f>IF(Search!$I$6="","",IF($AS291="RCP",1,""))</f>
        <v/>
      </c>
      <c r="N291" s="9" t="str">
        <f>IF(Search!$I$8="","",IF(COUNTA($AT291)=1,IF(Search!$I$8="N","N",1),""))</f>
        <v/>
      </c>
      <c r="O291" s="9" t="str">
        <f>IF(Search!$L$4="","",IF(COUNTA($AU291)=1,IF(Search!$L$4="N","N",1),""))</f>
        <v/>
      </c>
      <c r="P291" s="9" t="str">
        <f>IF(Search!$L$5="","",IF(ISNUMBER(SEARCH("Jersey",$AU291))=TRUE,IF(Search!$L$5="N","N",1),""))</f>
        <v/>
      </c>
      <c r="Q291" s="9" t="str">
        <f>IF(Search!$L$6="","",IF(ISNUMBER(SEARCH("Patch",$AU291))=TRUE,IF(Search!$L$6="N","N",1),""))</f>
        <v/>
      </c>
      <c r="R291" s="9" t="str">
        <f>IF(Search!$L$7="","",IF(ISNUMBER(SEARCH("Shield",$AU291))=TRUE,IF(Search!$L$7="N","N",1),""))</f>
        <v/>
      </c>
      <c r="S291" s="9" t="str">
        <f>IF(Search!$L$8="","",IF(ISNUMBER(SEARCH("Stick",$AU291))=TRUE,IF(Search!$L$8="N","N",1),""))</f>
        <v/>
      </c>
      <c r="T291" s="9" t="str">
        <f>IF(Search!$O$4="","",IF(COUNTA($AW291)=1,IF(Search!$O$4="N","N",1),""))</f>
        <v/>
      </c>
      <c r="U291" s="9" t="str">
        <f>IF(Search!$O$5="","",IF($AW291="","",IF($AW291&lt;Search!$O$5,"",1)))</f>
        <v/>
      </c>
      <c r="V291" s="9" t="str">
        <f>IF(Search!$O$6="","",IF($AW291="","",IF($AW291&gt;Search!$O$6,"",1)))</f>
        <v/>
      </c>
      <c r="W291" s="9" t="str">
        <f>IF(Search!$U$4="","",IF($AX291="","",1))</f>
        <v/>
      </c>
      <c r="X291" s="9" t="str">
        <f>IF(Search!$U$5="","",IF(ISNUMBER(SEARCH(Search!$U$5,$AX291))=TRUE,IF(Search!$U$5="N","N",1),""))</f>
        <v/>
      </c>
      <c r="Y291" s="9" t="str">
        <f>IF(Search!$U$6="","",IF($AY291&lt;Search!$U$6,"",1))</f>
        <v/>
      </c>
      <c r="Z291" s="9" t="str">
        <f>IF(Search!$R$4="","",IF(Inventory!$BA291&lt;Search!$R$4,"",1))</f>
        <v/>
      </c>
      <c r="AA291" s="9" t="str">
        <f>IF(Search!$R$5="","",IF($BA291&gt;Search!$R$5,"",1))</f>
        <v/>
      </c>
      <c r="AB291" s="9" t="str">
        <f>IF(Search!$R$6="","",IF($BB291&lt;Search!$R$6,"",1))</f>
        <v/>
      </c>
      <c r="AC291" s="9" t="str">
        <f>IF(Search!$R$7="","",IF($BB291&lt;Search!$R$7,"",1))</f>
        <v/>
      </c>
      <c r="AD291" s="45" t="str">
        <f>IF(COUNTIF($A291:$AC291,"n")&gt;0,"",IF(SUM($A291:$AC291)=COUNTA(Search!$C$4:$C$8,Search!$F$4:$F$8,Search!$I$4:$I$6,Search!$I$8,Search!$L$4:$L$8,Search!$O$4:$O$8,Search!$R$4:$R$7,Search!$U$4:$U$7)-COUNTIF(Search!$C$4:$U$7,"n"),1+LARGE($AD$1:AD290,1),""))</f>
        <v/>
      </c>
      <c r="AE291" s="45" t="str">
        <f t="shared" si="14"/>
        <v/>
      </c>
      <c r="AF291" s="45" t="str">
        <f>IF(AD291="","",COUNTIF($AE$1:$AE290,$AE291)+RANK($AE291,$AE$2:$AE$10540,1))</f>
        <v/>
      </c>
      <c r="AG291" s="45" t="str">
        <f t="shared" si="15"/>
        <v/>
      </c>
      <c r="AH291" s="45" t="str">
        <f>IF($AD291="","",COUNTIF($AG$1:$AG290,$AG291)+RANK($AG291,$AG$1:$AG$10539,0))</f>
        <v/>
      </c>
      <c r="AI291" s="10" t="str">
        <f t="shared" si="16"/>
        <v>1984-85 O-Pee-Chee #304 Jim Korn TOR    /   $</v>
      </c>
      <c r="AJ291" s="11">
        <v>1984</v>
      </c>
      <c r="AK291" s="17">
        <v>85</v>
      </c>
      <c r="AL291" s="12" t="s">
        <v>53</v>
      </c>
      <c r="AM291" s="10">
        <v>304</v>
      </c>
      <c r="AN291" s="12" t="s">
        <v>145</v>
      </c>
      <c r="AO291" s="9" t="s">
        <v>1904</v>
      </c>
      <c r="AP291" s="9"/>
      <c r="AQ291" s="9"/>
      <c r="AR291" s="14" t="s">
        <v>2131</v>
      </c>
      <c r="AS291" s="9"/>
      <c r="AT291" s="9"/>
      <c r="AU291" s="9"/>
      <c r="AV291" s="13"/>
      <c r="AW291" s="13"/>
      <c r="AX291" s="9"/>
      <c r="AY291" s="9"/>
      <c r="AZ291" s="9"/>
      <c r="BA291" s="33"/>
      <c r="BB291" s="33"/>
      <c r="BC291" s="36"/>
      <c r="BD291" s="12" t="s">
        <v>1771</v>
      </c>
    </row>
    <row r="292" spans="1:56" s="12" customFormat="1" x14ac:dyDescent="0.2">
      <c r="A292" s="9" t="str">
        <f>IF(Search!$C$5="","",IF(COUNTA(Inventory!$AP292)=1,1,""))</f>
        <v/>
      </c>
      <c r="B292" s="9" t="str">
        <f>IF(Search!$C$4="","",IF(ISNUMBER(SEARCH(Search!$C$4,$AR292))=TRUE,1,""))</f>
        <v/>
      </c>
      <c r="C292" s="9" t="str">
        <f>IF(Search!$C$6="x",IF(COUNTA($AQ292)=1,1,"N"),IF(COUNTA($AQ292)=1,"N",""))</f>
        <v/>
      </c>
      <c r="D292" s="9" t="str">
        <f>IF(Search!$O$8="","",IF(ISNUMBER(SEARCH(Search!$O$8,$BD292))=TRUE,1,""))</f>
        <v/>
      </c>
      <c r="E292" s="9" t="str">
        <f>IF(Search!$C$7="","",IF(ISNUMBER(SEARCH(Search!$C$7,$AN292))=TRUE,1,""))</f>
        <v/>
      </c>
      <c r="F292" s="9" t="str">
        <f>IF(Search!$C$8="","",IF(ISNUMBER(SEARCH(Search!$C$8,$AO292))=TRUE,1,""))</f>
        <v/>
      </c>
      <c r="G292" s="9" t="str">
        <f>IF(Search!$F$4="","",IF(Inventory!$AJ292&lt;Search!$F$4,"",1))</f>
        <v/>
      </c>
      <c r="H292" s="9" t="str">
        <f>IF(Search!$F$5="","",IF(Inventory!$AJ292&gt;Search!$F$5,"",1))</f>
        <v/>
      </c>
      <c r="I292" s="9" t="str">
        <f>IF(Search!$F$7="","",IF(Search!$F$8="",IF(ISNUMBER(SEARCH(Search!$F$7,$AL292))=TRUE,1,""),""))</f>
        <v/>
      </c>
      <c r="J292" s="9" t="str">
        <f>IF($AL292=Search!$F$8,1,"")</f>
        <v/>
      </c>
      <c r="K292" s="9" t="str">
        <f>IF(Search!$I$4="","",IF(COUNTA($AS292)=1,IF(Search!$I$4="N","N",1),""))</f>
        <v/>
      </c>
      <c r="L292" s="9" t="str">
        <f>IF(Search!$I$5="","",IF($AS292="RC",1,""))</f>
        <v/>
      </c>
      <c r="M292" s="9" t="str">
        <f>IF(Search!$I$6="","",IF($AS292="RCP",1,""))</f>
        <v/>
      </c>
      <c r="N292" s="9" t="str">
        <f>IF(Search!$I$8="","",IF(COUNTA($AT292)=1,IF(Search!$I$8="N","N",1),""))</f>
        <v/>
      </c>
      <c r="O292" s="9" t="str">
        <f>IF(Search!$L$4="","",IF(COUNTA($AU292)=1,IF(Search!$L$4="N","N",1),""))</f>
        <v/>
      </c>
      <c r="P292" s="9" t="str">
        <f>IF(Search!$L$5="","",IF(ISNUMBER(SEARCH("Jersey",$AU292))=TRUE,IF(Search!$L$5="N","N",1),""))</f>
        <v/>
      </c>
      <c r="Q292" s="9" t="str">
        <f>IF(Search!$L$6="","",IF(ISNUMBER(SEARCH("Patch",$AU292))=TRUE,IF(Search!$L$6="N","N",1),""))</f>
        <v/>
      </c>
      <c r="R292" s="9" t="str">
        <f>IF(Search!$L$7="","",IF(ISNUMBER(SEARCH("Shield",$AU292))=TRUE,IF(Search!$L$7="N","N",1),""))</f>
        <v/>
      </c>
      <c r="S292" s="9" t="str">
        <f>IF(Search!$L$8="","",IF(ISNUMBER(SEARCH("Stick",$AU292))=TRUE,IF(Search!$L$8="N","N",1),""))</f>
        <v/>
      </c>
      <c r="T292" s="9" t="str">
        <f>IF(Search!$O$4="","",IF(COUNTA($AW292)=1,IF(Search!$O$4="N","N",1),""))</f>
        <v/>
      </c>
      <c r="U292" s="9" t="str">
        <f>IF(Search!$O$5="","",IF($AW292="","",IF($AW292&lt;Search!$O$5,"",1)))</f>
        <v/>
      </c>
      <c r="V292" s="9" t="str">
        <f>IF(Search!$O$6="","",IF($AW292="","",IF($AW292&gt;Search!$O$6,"",1)))</f>
        <v/>
      </c>
      <c r="W292" s="9" t="str">
        <f>IF(Search!$U$4="","",IF($AX292="","",1))</f>
        <v/>
      </c>
      <c r="X292" s="9" t="str">
        <f>IF(Search!$U$5="","",IF(ISNUMBER(SEARCH(Search!$U$5,$AX292))=TRUE,IF(Search!$U$5="N","N",1),""))</f>
        <v/>
      </c>
      <c r="Y292" s="9" t="str">
        <f>IF(Search!$U$6="","",IF($AY292&lt;Search!$U$6,"",1))</f>
        <v/>
      </c>
      <c r="Z292" s="9" t="str">
        <f>IF(Search!$R$4="","",IF(Inventory!$BA292&lt;Search!$R$4,"",1))</f>
        <v/>
      </c>
      <c r="AA292" s="9" t="str">
        <f>IF(Search!$R$5="","",IF($BA292&gt;Search!$R$5,"",1))</f>
        <v/>
      </c>
      <c r="AB292" s="9" t="str">
        <f>IF(Search!$R$6="","",IF($BB292&lt;Search!$R$6,"",1))</f>
        <v/>
      </c>
      <c r="AC292" s="9" t="str">
        <f>IF(Search!$R$7="","",IF($BB292&lt;Search!$R$7,"",1))</f>
        <v/>
      </c>
      <c r="AD292" s="45" t="str">
        <f>IF(COUNTIF($A292:$AC292,"n")&gt;0,"",IF(SUM($A292:$AC292)=COUNTA(Search!$C$4:$C$8,Search!$F$4:$F$8,Search!$I$4:$I$6,Search!$I$8,Search!$L$4:$L$8,Search!$O$4:$O$8,Search!$R$4:$R$7,Search!$U$4:$U$7)-COUNTIF(Search!$C$4:$U$7,"n"),1+LARGE($AD$1:AD291,1),""))</f>
        <v/>
      </c>
      <c r="AE292" s="45" t="str">
        <f t="shared" si="14"/>
        <v/>
      </c>
      <c r="AF292" s="45" t="str">
        <f>IF(AD292="","",COUNTIF($AE$1:$AE291,$AE292)+RANK($AE292,$AE$2:$AE$10540,1))</f>
        <v/>
      </c>
      <c r="AG292" s="45" t="str">
        <f t="shared" si="15"/>
        <v/>
      </c>
      <c r="AH292" s="45" t="str">
        <f>IF($AD292="","",COUNTIF($AG$1:$AG291,$AG292)+RANK($AG292,$AG$1:$AG$10539,0))</f>
        <v/>
      </c>
      <c r="AI292" s="10" t="str">
        <f t="shared" si="16"/>
        <v>1984-85 O-Pee-Chee #305 Gary Leeman TOR    /   $</v>
      </c>
      <c r="AJ292" s="11">
        <v>1984</v>
      </c>
      <c r="AK292" s="17">
        <v>85</v>
      </c>
      <c r="AL292" s="12" t="s">
        <v>53</v>
      </c>
      <c r="AM292" s="10">
        <v>305</v>
      </c>
      <c r="AN292" s="12" t="s">
        <v>167</v>
      </c>
      <c r="AO292" s="9" t="s">
        <v>1904</v>
      </c>
      <c r="AP292" s="9"/>
      <c r="AQ292" s="9"/>
      <c r="AR292" s="14" t="s">
        <v>2131</v>
      </c>
      <c r="AS292" s="9"/>
      <c r="AT292" s="9"/>
      <c r="AU292" s="9"/>
      <c r="AV292" s="13"/>
      <c r="AW292" s="13"/>
      <c r="AX292" s="9"/>
      <c r="AY292" s="9"/>
      <c r="AZ292" s="9"/>
      <c r="BA292" s="33"/>
      <c r="BB292" s="33"/>
      <c r="BC292" s="36"/>
      <c r="BD292" s="12" t="s">
        <v>1771</v>
      </c>
    </row>
    <row r="293" spans="1:56" s="12" customFormat="1" x14ac:dyDescent="0.2">
      <c r="A293" s="9" t="str">
        <f>IF(Search!$C$5="","",IF(COUNTA(Inventory!$AP293)=1,1,""))</f>
        <v/>
      </c>
      <c r="B293" s="9" t="str">
        <f>IF(Search!$C$4="","",IF(ISNUMBER(SEARCH(Search!$C$4,$AR293))=TRUE,1,""))</f>
        <v/>
      </c>
      <c r="C293" s="9" t="str">
        <f>IF(Search!$C$6="x",IF(COUNTA($AQ293)=1,1,"N"),IF(COUNTA($AQ293)=1,"N",""))</f>
        <v/>
      </c>
      <c r="D293" s="9" t="str">
        <f>IF(Search!$O$8="","",IF(ISNUMBER(SEARCH(Search!$O$8,$BD293))=TRUE,1,""))</f>
        <v/>
      </c>
      <c r="E293" s="9" t="str">
        <f>IF(Search!$C$7="","",IF(ISNUMBER(SEARCH(Search!$C$7,$AN293))=TRUE,1,""))</f>
        <v/>
      </c>
      <c r="F293" s="9" t="str">
        <f>IF(Search!$C$8="","",IF(ISNUMBER(SEARCH(Search!$C$8,$AO293))=TRUE,1,""))</f>
        <v/>
      </c>
      <c r="G293" s="9" t="str">
        <f>IF(Search!$F$4="","",IF(Inventory!$AJ293&lt;Search!$F$4,"",1))</f>
        <v/>
      </c>
      <c r="H293" s="9" t="str">
        <f>IF(Search!$F$5="","",IF(Inventory!$AJ293&gt;Search!$F$5,"",1))</f>
        <v/>
      </c>
      <c r="I293" s="9" t="str">
        <f>IF(Search!$F$7="","",IF(Search!$F$8="",IF(ISNUMBER(SEARCH(Search!$F$7,$AL293))=TRUE,1,""),""))</f>
        <v/>
      </c>
      <c r="J293" s="9" t="str">
        <f>IF($AL293=Search!$F$8,1,"")</f>
        <v/>
      </c>
      <c r="K293" s="9" t="str">
        <f>IF(Search!$I$4="","",IF(COUNTA($AS293)=1,IF(Search!$I$4="N","N",1),""))</f>
        <v/>
      </c>
      <c r="L293" s="9" t="str">
        <f>IF(Search!$I$5="","",IF($AS293="RC",1,""))</f>
        <v/>
      </c>
      <c r="M293" s="9" t="str">
        <f>IF(Search!$I$6="","",IF($AS293="RCP",1,""))</f>
        <v/>
      </c>
      <c r="N293" s="9" t="str">
        <f>IF(Search!$I$8="","",IF(COUNTA($AT293)=1,IF(Search!$I$8="N","N",1),""))</f>
        <v/>
      </c>
      <c r="O293" s="9" t="str">
        <f>IF(Search!$L$4="","",IF(COUNTA($AU293)=1,IF(Search!$L$4="N","N",1),""))</f>
        <v/>
      </c>
      <c r="P293" s="9" t="str">
        <f>IF(Search!$L$5="","",IF(ISNUMBER(SEARCH("Jersey",$AU293))=TRUE,IF(Search!$L$5="N","N",1),""))</f>
        <v/>
      </c>
      <c r="Q293" s="9" t="str">
        <f>IF(Search!$L$6="","",IF(ISNUMBER(SEARCH("Patch",$AU293))=TRUE,IF(Search!$L$6="N","N",1),""))</f>
        <v/>
      </c>
      <c r="R293" s="9" t="str">
        <f>IF(Search!$L$7="","",IF(ISNUMBER(SEARCH("Shield",$AU293))=TRUE,IF(Search!$L$7="N","N",1),""))</f>
        <v/>
      </c>
      <c r="S293" s="9" t="str">
        <f>IF(Search!$L$8="","",IF(ISNUMBER(SEARCH("Stick",$AU293))=TRUE,IF(Search!$L$8="N","N",1),""))</f>
        <v/>
      </c>
      <c r="T293" s="9" t="str">
        <f>IF(Search!$O$4="","",IF(COUNTA($AW293)=1,IF(Search!$O$4="N","N",1),""))</f>
        <v/>
      </c>
      <c r="U293" s="9" t="str">
        <f>IF(Search!$O$5="","",IF($AW293="","",IF($AW293&lt;Search!$O$5,"",1)))</f>
        <v/>
      </c>
      <c r="V293" s="9" t="str">
        <f>IF(Search!$O$6="","",IF($AW293="","",IF($AW293&gt;Search!$O$6,"",1)))</f>
        <v/>
      </c>
      <c r="W293" s="9" t="str">
        <f>IF(Search!$U$4="","",IF($AX293="","",1))</f>
        <v/>
      </c>
      <c r="X293" s="9" t="str">
        <f>IF(Search!$U$5="","",IF(ISNUMBER(SEARCH(Search!$U$5,$AX293))=TRUE,IF(Search!$U$5="N","N",1),""))</f>
        <v/>
      </c>
      <c r="Y293" s="9" t="str">
        <f>IF(Search!$U$6="","",IF($AY293&lt;Search!$U$6,"",1))</f>
        <v/>
      </c>
      <c r="Z293" s="9" t="str">
        <f>IF(Search!$R$4="","",IF(Inventory!$BA293&lt;Search!$R$4,"",1))</f>
        <v/>
      </c>
      <c r="AA293" s="9" t="str">
        <f>IF(Search!$R$5="","",IF($BA293&gt;Search!$R$5,"",1))</f>
        <v/>
      </c>
      <c r="AB293" s="9" t="str">
        <f>IF(Search!$R$6="","",IF($BB293&lt;Search!$R$6,"",1))</f>
        <v/>
      </c>
      <c r="AC293" s="9" t="str">
        <f>IF(Search!$R$7="","",IF($BB293&lt;Search!$R$7,"",1))</f>
        <v/>
      </c>
      <c r="AD293" s="45" t="str">
        <f>IF(COUNTIF($A293:$AC293,"n")&gt;0,"",IF(SUM($A293:$AC293)=COUNTA(Search!$C$4:$C$8,Search!$F$4:$F$8,Search!$I$4:$I$6,Search!$I$8,Search!$L$4:$L$8,Search!$O$4:$O$8,Search!$R$4:$R$7,Search!$U$4:$U$7)-COUNTIF(Search!$C$4:$U$7,"n"),1+LARGE($AD$1:AD292,1),""))</f>
        <v/>
      </c>
      <c r="AE293" s="45" t="str">
        <f t="shared" si="14"/>
        <v/>
      </c>
      <c r="AF293" s="45" t="str">
        <f>IF(AD293="","",COUNTIF($AE$1:$AE292,$AE293)+RANK($AE293,$AE$2:$AE$10540,1))</f>
        <v/>
      </c>
      <c r="AG293" s="45" t="str">
        <f t="shared" si="15"/>
        <v/>
      </c>
      <c r="AH293" s="45" t="str">
        <f>IF($AD293="","",COUNTIF($AG$1:$AG292,$AG293)+RANK($AG293,$AG$1:$AG$10539,0))</f>
        <v/>
      </c>
      <c r="AI293" s="10" t="str">
        <f t="shared" si="16"/>
        <v>1984-85 O-Pee-Chee #307 Gary Nylund TOR    /   $</v>
      </c>
      <c r="AJ293" s="11">
        <v>1984</v>
      </c>
      <c r="AK293" s="17">
        <v>85</v>
      </c>
      <c r="AL293" s="12" t="s">
        <v>53</v>
      </c>
      <c r="AM293" s="10">
        <v>307</v>
      </c>
      <c r="AN293" s="12" t="s">
        <v>168</v>
      </c>
      <c r="AO293" s="9" t="s">
        <v>1904</v>
      </c>
      <c r="AP293" s="9"/>
      <c r="AQ293" s="9"/>
      <c r="AR293" s="14" t="s">
        <v>2131</v>
      </c>
      <c r="AS293" s="9"/>
      <c r="AT293" s="9"/>
      <c r="AU293" s="9"/>
      <c r="AV293" s="13"/>
      <c r="AW293" s="13"/>
      <c r="AX293" s="9"/>
      <c r="AY293" s="9"/>
      <c r="AZ293" s="9"/>
      <c r="BA293" s="33"/>
      <c r="BB293" s="33"/>
      <c r="BC293" s="36"/>
      <c r="BD293" s="12" t="s">
        <v>1771</v>
      </c>
    </row>
    <row r="294" spans="1:56" s="12" customFormat="1" x14ac:dyDescent="0.2">
      <c r="A294" s="9" t="str">
        <f>IF(Search!$C$5="","",IF(COUNTA(Inventory!$AP294)=1,1,""))</f>
        <v/>
      </c>
      <c r="B294" s="9" t="str">
        <f>IF(Search!$C$4="","",IF(ISNUMBER(SEARCH(Search!$C$4,$AR294))=TRUE,1,""))</f>
        <v/>
      </c>
      <c r="C294" s="9" t="str">
        <f>IF(Search!$C$6="x",IF(COUNTA($AQ294)=1,1,"N"),IF(COUNTA($AQ294)=1,"N",""))</f>
        <v/>
      </c>
      <c r="D294" s="9" t="str">
        <f>IF(Search!$O$8="","",IF(ISNUMBER(SEARCH(Search!$O$8,$BD294))=TRUE,1,""))</f>
        <v/>
      </c>
      <c r="E294" s="9" t="str">
        <f>IF(Search!$C$7="","",IF(ISNUMBER(SEARCH(Search!$C$7,$AN294))=TRUE,1,""))</f>
        <v/>
      </c>
      <c r="F294" s="9" t="str">
        <f>IF(Search!$C$8="","",IF(ISNUMBER(SEARCH(Search!$C$8,$AO294))=TRUE,1,""))</f>
        <v/>
      </c>
      <c r="G294" s="9" t="str">
        <f>IF(Search!$F$4="","",IF(Inventory!$AJ294&lt;Search!$F$4,"",1))</f>
        <v/>
      </c>
      <c r="H294" s="9" t="str">
        <f>IF(Search!$F$5="","",IF(Inventory!$AJ294&gt;Search!$F$5,"",1))</f>
        <v/>
      </c>
      <c r="I294" s="9" t="str">
        <f>IF(Search!$F$7="","",IF(Search!$F$8="",IF(ISNUMBER(SEARCH(Search!$F$7,$AL294))=TRUE,1,""),""))</f>
        <v/>
      </c>
      <c r="J294" s="9" t="str">
        <f>IF($AL294=Search!$F$8,1,"")</f>
        <v/>
      </c>
      <c r="K294" s="9" t="str">
        <f>IF(Search!$I$4="","",IF(COUNTA($AS294)=1,IF(Search!$I$4="N","N",1),""))</f>
        <v/>
      </c>
      <c r="L294" s="9" t="str">
        <f>IF(Search!$I$5="","",IF($AS294="RC",1,""))</f>
        <v/>
      </c>
      <c r="M294" s="9" t="str">
        <f>IF(Search!$I$6="","",IF($AS294="RCP",1,""))</f>
        <v/>
      </c>
      <c r="N294" s="9" t="str">
        <f>IF(Search!$I$8="","",IF(COUNTA($AT294)=1,IF(Search!$I$8="N","N",1),""))</f>
        <v/>
      </c>
      <c r="O294" s="9" t="str">
        <f>IF(Search!$L$4="","",IF(COUNTA($AU294)=1,IF(Search!$L$4="N","N",1),""))</f>
        <v/>
      </c>
      <c r="P294" s="9" t="str">
        <f>IF(Search!$L$5="","",IF(ISNUMBER(SEARCH("Jersey",$AU294))=TRUE,IF(Search!$L$5="N","N",1),""))</f>
        <v/>
      </c>
      <c r="Q294" s="9" t="str">
        <f>IF(Search!$L$6="","",IF(ISNUMBER(SEARCH("Patch",$AU294))=TRUE,IF(Search!$L$6="N","N",1),""))</f>
        <v/>
      </c>
      <c r="R294" s="9" t="str">
        <f>IF(Search!$L$7="","",IF(ISNUMBER(SEARCH("Shield",$AU294))=TRUE,IF(Search!$L$7="N","N",1),""))</f>
        <v/>
      </c>
      <c r="S294" s="9" t="str">
        <f>IF(Search!$L$8="","",IF(ISNUMBER(SEARCH("Stick",$AU294))=TRUE,IF(Search!$L$8="N","N",1),""))</f>
        <v/>
      </c>
      <c r="T294" s="9" t="str">
        <f>IF(Search!$O$4="","",IF(COUNTA($AW294)=1,IF(Search!$O$4="N","N",1),""))</f>
        <v/>
      </c>
      <c r="U294" s="9" t="str">
        <f>IF(Search!$O$5="","",IF($AW294="","",IF($AW294&lt;Search!$O$5,"",1)))</f>
        <v/>
      </c>
      <c r="V294" s="9" t="str">
        <f>IF(Search!$O$6="","",IF($AW294="","",IF($AW294&gt;Search!$O$6,"",1)))</f>
        <v/>
      </c>
      <c r="W294" s="9" t="str">
        <f>IF(Search!$U$4="","",IF($AX294="","",1))</f>
        <v/>
      </c>
      <c r="X294" s="9" t="str">
        <f>IF(Search!$U$5="","",IF(ISNUMBER(SEARCH(Search!$U$5,$AX294))=TRUE,IF(Search!$U$5="N","N",1),""))</f>
        <v/>
      </c>
      <c r="Y294" s="9" t="str">
        <f>IF(Search!$U$6="","",IF($AY294&lt;Search!$U$6,"",1))</f>
        <v/>
      </c>
      <c r="Z294" s="9" t="str">
        <f>IF(Search!$R$4="","",IF(Inventory!$BA294&lt;Search!$R$4,"",1))</f>
        <v/>
      </c>
      <c r="AA294" s="9" t="str">
        <f>IF(Search!$R$5="","",IF($BA294&gt;Search!$R$5,"",1))</f>
        <v/>
      </c>
      <c r="AB294" s="9" t="str">
        <f>IF(Search!$R$6="","",IF($BB294&lt;Search!$R$6,"",1))</f>
        <v/>
      </c>
      <c r="AC294" s="9" t="str">
        <f>IF(Search!$R$7="","",IF($BB294&lt;Search!$R$7,"",1))</f>
        <v/>
      </c>
      <c r="AD294" s="45" t="str">
        <f>IF(COUNTIF($A294:$AC294,"n")&gt;0,"",IF(SUM($A294:$AC294)=COUNTA(Search!$C$4:$C$8,Search!$F$4:$F$8,Search!$I$4:$I$6,Search!$I$8,Search!$L$4:$L$8,Search!$O$4:$O$8,Search!$R$4:$R$7,Search!$U$4:$U$7)-COUNTIF(Search!$C$4:$U$7,"n"),1+LARGE($AD$1:AD293,1),""))</f>
        <v/>
      </c>
      <c r="AE294" s="45" t="str">
        <f t="shared" si="14"/>
        <v/>
      </c>
      <c r="AF294" s="45" t="str">
        <f>IF(AD294="","",COUNTIF($AE$1:$AE293,$AE294)+RANK($AE294,$AE$2:$AE$10540,1))</f>
        <v/>
      </c>
      <c r="AG294" s="45" t="str">
        <f t="shared" si="15"/>
        <v/>
      </c>
      <c r="AH294" s="45" t="str">
        <f>IF($AD294="","",COUNTIF($AG$1:$AG293,$AG294)+RANK($AG294,$AG$1:$AG$10539,0))</f>
        <v/>
      </c>
      <c r="AI294" s="10" t="str">
        <f t="shared" si="16"/>
        <v>1984-85 O-Pee-Chee #308 Mike Palmateer TOR    /   $</v>
      </c>
      <c r="AJ294" s="11">
        <v>1984</v>
      </c>
      <c r="AK294" s="17">
        <v>85</v>
      </c>
      <c r="AL294" s="12" t="s">
        <v>53</v>
      </c>
      <c r="AM294" s="10">
        <v>308</v>
      </c>
      <c r="AN294" s="12" t="s">
        <v>105</v>
      </c>
      <c r="AO294" s="9" t="s">
        <v>1904</v>
      </c>
      <c r="AP294" s="9"/>
      <c r="AQ294" s="9"/>
      <c r="AR294" s="14" t="s">
        <v>2131</v>
      </c>
      <c r="AS294" s="9"/>
      <c r="AT294" s="9"/>
      <c r="AU294" s="9"/>
      <c r="AV294" s="13"/>
      <c r="AW294" s="13"/>
      <c r="AX294" s="9"/>
      <c r="AY294" s="9"/>
      <c r="AZ294" s="9"/>
      <c r="BA294" s="33"/>
      <c r="BB294" s="33"/>
      <c r="BC294" s="36"/>
      <c r="BD294" s="12" t="s">
        <v>1771</v>
      </c>
    </row>
    <row r="295" spans="1:56" s="12" customFormat="1" x14ac:dyDescent="0.2">
      <c r="A295" s="9" t="str">
        <f>IF(Search!$C$5="","",IF(COUNTA(Inventory!$AP295)=1,1,""))</f>
        <v/>
      </c>
      <c r="B295" s="9" t="str">
        <f>IF(Search!$C$4="","",IF(ISNUMBER(SEARCH(Search!$C$4,$AR295))=TRUE,1,""))</f>
        <v/>
      </c>
      <c r="C295" s="9" t="str">
        <f>IF(Search!$C$6="x",IF(COUNTA($AQ295)=1,1,"N"),IF(COUNTA($AQ295)=1,"N",""))</f>
        <v/>
      </c>
      <c r="D295" s="9" t="str">
        <f>IF(Search!$O$8="","",IF(ISNUMBER(SEARCH(Search!$O$8,$BD295))=TRUE,1,""))</f>
        <v/>
      </c>
      <c r="E295" s="9" t="str">
        <f>IF(Search!$C$7="","",IF(ISNUMBER(SEARCH(Search!$C$7,$AN295))=TRUE,1,""))</f>
        <v/>
      </c>
      <c r="F295" s="9" t="str">
        <f>IF(Search!$C$8="","",IF(ISNUMBER(SEARCH(Search!$C$8,$AO295))=TRUE,1,""))</f>
        <v/>
      </c>
      <c r="G295" s="9" t="str">
        <f>IF(Search!$F$4="","",IF(Inventory!$AJ295&lt;Search!$F$4,"",1))</f>
        <v/>
      </c>
      <c r="H295" s="9" t="str">
        <f>IF(Search!$F$5="","",IF(Inventory!$AJ295&gt;Search!$F$5,"",1))</f>
        <v/>
      </c>
      <c r="I295" s="9" t="str">
        <f>IF(Search!$F$7="","",IF(Search!$F$8="",IF(ISNUMBER(SEARCH(Search!$F$7,$AL295))=TRUE,1,""),""))</f>
        <v/>
      </c>
      <c r="J295" s="9" t="str">
        <f>IF($AL295=Search!$F$8,1,"")</f>
        <v/>
      </c>
      <c r="K295" s="9" t="str">
        <f>IF(Search!$I$4="","",IF(COUNTA($AS295)=1,IF(Search!$I$4="N","N",1),""))</f>
        <v/>
      </c>
      <c r="L295" s="9" t="str">
        <f>IF(Search!$I$5="","",IF($AS295="RC",1,""))</f>
        <v/>
      </c>
      <c r="M295" s="9" t="str">
        <f>IF(Search!$I$6="","",IF($AS295="RCP",1,""))</f>
        <v/>
      </c>
      <c r="N295" s="9" t="str">
        <f>IF(Search!$I$8="","",IF(COUNTA($AT295)=1,IF(Search!$I$8="N","N",1),""))</f>
        <v/>
      </c>
      <c r="O295" s="9" t="str">
        <f>IF(Search!$L$4="","",IF(COUNTA($AU295)=1,IF(Search!$L$4="N","N",1),""))</f>
        <v/>
      </c>
      <c r="P295" s="9" t="str">
        <f>IF(Search!$L$5="","",IF(ISNUMBER(SEARCH("Jersey",$AU295))=TRUE,IF(Search!$L$5="N","N",1),""))</f>
        <v/>
      </c>
      <c r="Q295" s="9" t="str">
        <f>IF(Search!$L$6="","",IF(ISNUMBER(SEARCH("Patch",$AU295))=TRUE,IF(Search!$L$6="N","N",1),""))</f>
        <v/>
      </c>
      <c r="R295" s="9" t="str">
        <f>IF(Search!$L$7="","",IF(ISNUMBER(SEARCH("Shield",$AU295))=TRUE,IF(Search!$L$7="N","N",1),""))</f>
        <v/>
      </c>
      <c r="S295" s="9" t="str">
        <f>IF(Search!$L$8="","",IF(ISNUMBER(SEARCH("Stick",$AU295))=TRUE,IF(Search!$L$8="N","N",1),""))</f>
        <v/>
      </c>
      <c r="T295" s="9" t="str">
        <f>IF(Search!$O$4="","",IF(COUNTA($AW295)=1,IF(Search!$O$4="N","N",1),""))</f>
        <v/>
      </c>
      <c r="U295" s="9" t="str">
        <f>IF(Search!$O$5="","",IF($AW295="","",IF($AW295&lt;Search!$O$5,"",1)))</f>
        <v/>
      </c>
      <c r="V295" s="9" t="str">
        <f>IF(Search!$O$6="","",IF($AW295="","",IF($AW295&gt;Search!$O$6,"",1)))</f>
        <v/>
      </c>
      <c r="W295" s="9" t="str">
        <f>IF(Search!$U$4="","",IF($AX295="","",1))</f>
        <v/>
      </c>
      <c r="X295" s="9" t="str">
        <f>IF(Search!$U$5="","",IF(ISNUMBER(SEARCH(Search!$U$5,$AX295))=TRUE,IF(Search!$U$5="N","N",1),""))</f>
        <v/>
      </c>
      <c r="Y295" s="9" t="str">
        <f>IF(Search!$U$6="","",IF($AY295&lt;Search!$U$6,"",1))</f>
        <v/>
      </c>
      <c r="Z295" s="9" t="str">
        <f>IF(Search!$R$4="","",IF(Inventory!$BA295&lt;Search!$R$4,"",1))</f>
        <v/>
      </c>
      <c r="AA295" s="9" t="str">
        <f>IF(Search!$R$5="","",IF($BA295&gt;Search!$R$5,"",1))</f>
        <v/>
      </c>
      <c r="AB295" s="9" t="str">
        <f>IF(Search!$R$6="","",IF($BB295&lt;Search!$R$6,"",1))</f>
        <v/>
      </c>
      <c r="AC295" s="9" t="str">
        <f>IF(Search!$R$7="","",IF($BB295&lt;Search!$R$7,"",1))</f>
        <v/>
      </c>
      <c r="AD295" s="45" t="str">
        <f>IF(COUNTIF($A295:$AC295,"n")&gt;0,"",IF(SUM($A295:$AC295)=COUNTA(Search!$C$4:$C$8,Search!$F$4:$F$8,Search!$I$4:$I$6,Search!$I$8,Search!$L$4:$L$8,Search!$O$4:$O$8,Search!$R$4:$R$7,Search!$U$4:$U$7)-COUNTIF(Search!$C$4:$U$7,"n"),1+LARGE($AD$1:AD294,1),""))</f>
        <v/>
      </c>
      <c r="AE295" s="45" t="str">
        <f t="shared" si="14"/>
        <v/>
      </c>
      <c r="AF295" s="45" t="str">
        <f>IF(AD295="","",COUNTIF($AE$1:$AE294,$AE295)+RANK($AE295,$AE$2:$AE$10540,1))</f>
        <v/>
      </c>
      <c r="AG295" s="45" t="str">
        <f t="shared" si="15"/>
        <v/>
      </c>
      <c r="AH295" s="45" t="str">
        <f>IF($AD295="","",COUNTIF($AG$1:$AG294,$AG295)+RANK($AG295,$AG$1:$AG$10539,0))</f>
        <v/>
      </c>
      <c r="AI295" s="10" t="str">
        <f t="shared" si="16"/>
        <v>1984-85 O-Pee-Chee #309 Walt Poddubny TOR    /   $</v>
      </c>
      <c r="AJ295" s="11">
        <v>1984</v>
      </c>
      <c r="AK295" s="17">
        <v>85</v>
      </c>
      <c r="AL295" s="12" t="s">
        <v>53</v>
      </c>
      <c r="AM295" s="10">
        <v>309</v>
      </c>
      <c r="AN295" s="12" t="s">
        <v>158</v>
      </c>
      <c r="AO295" s="9" t="s">
        <v>1904</v>
      </c>
      <c r="AP295" s="9"/>
      <c r="AQ295" s="9"/>
      <c r="AR295" s="14" t="s">
        <v>2131</v>
      </c>
      <c r="AS295" s="9"/>
      <c r="AT295" s="9"/>
      <c r="AU295" s="9"/>
      <c r="AV295" s="13"/>
      <c r="AW295" s="13"/>
      <c r="AX295" s="9"/>
      <c r="AY295" s="9"/>
      <c r="AZ295" s="9"/>
      <c r="BA295" s="33"/>
      <c r="BB295" s="33"/>
      <c r="BC295" s="36"/>
      <c r="BD295" s="12" t="s">
        <v>1771</v>
      </c>
    </row>
    <row r="296" spans="1:56" s="12" customFormat="1" x14ac:dyDescent="0.2">
      <c r="A296" s="9" t="str">
        <f>IF(Search!$C$5="","",IF(COUNTA(Inventory!$AP296)=1,1,""))</f>
        <v/>
      </c>
      <c r="B296" s="9" t="str">
        <f>IF(Search!$C$4="","",IF(ISNUMBER(SEARCH(Search!$C$4,$AR296))=TRUE,1,""))</f>
        <v/>
      </c>
      <c r="C296" s="9" t="str">
        <f>IF(Search!$C$6="x",IF(COUNTA($AQ296)=1,1,"N"),IF(COUNTA($AQ296)=1,"N",""))</f>
        <v/>
      </c>
      <c r="D296" s="9" t="str">
        <f>IF(Search!$O$8="","",IF(ISNUMBER(SEARCH(Search!$O$8,$BD296))=TRUE,1,""))</f>
        <v/>
      </c>
      <c r="E296" s="9" t="str">
        <f>IF(Search!$C$7="","",IF(ISNUMBER(SEARCH(Search!$C$7,$AN296))=TRUE,1,""))</f>
        <v/>
      </c>
      <c r="F296" s="9" t="str">
        <f>IF(Search!$C$8="","",IF(ISNUMBER(SEARCH(Search!$C$8,$AO296))=TRUE,1,""))</f>
        <v/>
      </c>
      <c r="G296" s="9" t="str">
        <f>IF(Search!$F$4="","",IF(Inventory!$AJ296&lt;Search!$F$4,"",1))</f>
        <v/>
      </c>
      <c r="H296" s="9" t="str">
        <f>IF(Search!$F$5="","",IF(Inventory!$AJ296&gt;Search!$F$5,"",1))</f>
        <v/>
      </c>
      <c r="I296" s="9" t="str">
        <f>IF(Search!$F$7="","",IF(Search!$F$8="",IF(ISNUMBER(SEARCH(Search!$F$7,$AL296))=TRUE,1,""),""))</f>
        <v/>
      </c>
      <c r="J296" s="9" t="str">
        <f>IF($AL296=Search!$F$8,1,"")</f>
        <v/>
      </c>
      <c r="K296" s="9" t="str">
        <f>IF(Search!$I$4="","",IF(COUNTA($AS296)=1,IF(Search!$I$4="N","N",1),""))</f>
        <v/>
      </c>
      <c r="L296" s="9" t="str">
        <f>IF(Search!$I$5="","",IF($AS296="RC",1,""))</f>
        <v/>
      </c>
      <c r="M296" s="9" t="str">
        <f>IF(Search!$I$6="","",IF($AS296="RCP",1,""))</f>
        <v/>
      </c>
      <c r="N296" s="9" t="str">
        <f>IF(Search!$I$8="","",IF(COUNTA($AT296)=1,IF(Search!$I$8="N","N",1),""))</f>
        <v/>
      </c>
      <c r="O296" s="9" t="str">
        <f>IF(Search!$L$4="","",IF(COUNTA($AU296)=1,IF(Search!$L$4="N","N",1),""))</f>
        <v/>
      </c>
      <c r="P296" s="9" t="str">
        <f>IF(Search!$L$5="","",IF(ISNUMBER(SEARCH("Jersey",$AU296))=TRUE,IF(Search!$L$5="N","N",1),""))</f>
        <v/>
      </c>
      <c r="Q296" s="9" t="str">
        <f>IF(Search!$L$6="","",IF(ISNUMBER(SEARCH("Patch",$AU296))=TRUE,IF(Search!$L$6="N","N",1),""))</f>
        <v/>
      </c>
      <c r="R296" s="9" t="str">
        <f>IF(Search!$L$7="","",IF(ISNUMBER(SEARCH("Shield",$AU296))=TRUE,IF(Search!$L$7="N","N",1),""))</f>
        <v/>
      </c>
      <c r="S296" s="9" t="str">
        <f>IF(Search!$L$8="","",IF(ISNUMBER(SEARCH("Stick",$AU296))=TRUE,IF(Search!$L$8="N","N",1),""))</f>
        <v/>
      </c>
      <c r="T296" s="9" t="str">
        <f>IF(Search!$O$4="","",IF(COUNTA($AW296)=1,IF(Search!$O$4="N","N",1),""))</f>
        <v/>
      </c>
      <c r="U296" s="9" t="str">
        <f>IF(Search!$O$5="","",IF($AW296="","",IF($AW296&lt;Search!$O$5,"",1)))</f>
        <v/>
      </c>
      <c r="V296" s="9" t="str">
        <f>IF(Search!$O$6="","",IF($AW296="","",IF($AW296&gt;Search!$O$6,"",1)))</f>
        <v/>
      </c>
      <c r="W296" s="9" t="str">
        <f>IF(Search!$U$4="","",IF($AX296="","",1))</f>
        <v/>
      </c>
      <c r="X296" s="9" t="str">
        <f>IF(Search!$U$5="","",IF(ISNUMBER(SEARCH(Search!$U$5,$AX296))=TRUE,IF(Search!$U$5="N","N",1),""))</f>
        <v/>
      </c>
      <c r="Y296" s="9" t="str">
        <f>IF(Search!$U$6="","",IF($AY296&lt;Search!$U$6,"",1))</f>
        <v/>
      </c>
      <c r="Z296" s="9" t="str">
        <f>IF(Search!$R$4="","",IF(Inventory!$BA296&lt;Search!$R$4,"",1))</f>
        <v/>
      </c>
      <c r="AA296" s="9" t="str">
        <f>IF(Search!$R$5="","",IF($BA296&gt;Search!$R$5,"",1))</f>
        <v/>
      </c>
      <c r="AB296" s="9" t="str">
        <f>IF(Search!$R$6="","",IF($BB296&lt;Search!$R$6,"",1))</f>
        <v/>
      </c>
      <c r="AC296" s="9" t="str">
        <f>IF(Search!$R$7="","",IF($BB296&lt;Search!$R$7,"",1))</f>
        <v/>
      </c>
      <c r="AD296" s="45" t="str">
        <f>IF(COUNTIF($A296:$AC296,"n")&gt;0,"",IF(SUM($A296:$AC296)=COUNTA(Search!$C$4:$C$8,Search!$F$4:$F$8,Search!$I$4:$I$6,Search!$I$8,Search!$L$4:$L$8,Search!$O$4:$O$8,Search!$R$4:$R$7,Search!$U$4:$U$7)-COUNTIF(Search!$C$4:$U$7,"n"),1+LARGE($AD$1:AD295,1),""))</f>
        <v/>
      </c>
      <c r="AE296" s="45" t="str">
        <f t="shared" si="14"/>
        <v/>
      </c>
      <c r="AF296" s="45" t="str">
        <f>IF(AD296="","",COUNTIF($AE$1:$AE295,$AE296)+RANK($AE296,$AE$2:$AE$10540,1))</f>
        <v/>
      </c>
      <c r="AG296" s="45" t="str">
        <f t="shared" si="15"/>
        <v/>
      </c>
      <c r="AH296" s="45" t="str">
        <f>IF($AD296="","",COUNTIF($AG$1:$AG295,$AG296)+RANK($AG296,$AG$1:$AG$10539,0))</f>
        <v/>
      </c>
      <c r="AI296" s="10" t="str">
        <f t="shared" si="16"/>
        <v>1984-85 O-Pee-Chee #310 Rick St.Croix TOR    /   $</v>
      </c>
      <c r="AJ296" s="11">
        <v>1984</v>
      </c>
      <c r="AK296" s="17">
        <v>85</v>
      </c>
      <c r="AL296" s="12" t="s">
        <v>53</v>
      </c>
      <c r="AM296" s="10">
        <v>310</v>
      </c>
      <c r="AN296" s="12" t="s">
        <v>159</v>
      </c>
      <c r="AO296" s="9" t="s">
        <v>1904</v>
      </c>
      <c r="AP296" s="9"/>
      <c r="AQ296" s="9"/>
      <c r="AR296" s="14" t="s">
        <v>2131</v>
      </c>
      <c r="AS296" s="9"/>
      <c r="AT296" s="9"/>
      <c r="AU296" s="9"/>
      <c r="AV296" s="13"/>
      <c r="AW296" s="13"/>
      <c r="AX296" s="9"/>
      <c r="AY296" s="9"/>
      <c r="AZ296" s="9"/>
      <c r="BA296" s="33"/>
      <c r="BB296" s="33"/>
      <c r="BC296" s="36"/>
      <c r="BD296" s="12" t="s">
        <v>1771</v>
      </c>
    </row>
    <row r="297" spans="1:56" s="12" customFormat="1" x14ac:dyDescent="0.2">
      <c r="A297" s="9" t="str">
        <f>IF(Search!$C$5="","",IF(COUNTA(Inventory!$AP297)=1,1,""))</f>
        <v/>
      </c>
      <c r="B297" s="9" t="str">
        <f>IF(Search!$C$4="","",IF(ISNUMBER(SEARCH(Search!$C$4,$AR297))=TRUE,1,""))</f>
        <v/>
      </c>
      <c r="C297" s="9" t="str">
        <f>IF(Search!$C$6="x",IF(COUNTA($AQ297)=1,1,"N"),IF(COUNTA($AQ297)=1,"N",""))</f>
        <v/>
      </c>
      <c r="D297" s="9" t="str">
        <f>IF(Search!$O$8="","",IF(ISNUMBER(SEARCH(Search!$O$8,$BD297))=TRUE,1,""))</f>
        <v/>
      </c>
      <c r="E297" s="9" t="str">
        <f>IF(Search!$C$7="","",IF(ISNUMBER(SEARCH(Search!$C$7,$AN297))=TRUE,1,""))</f>
        <v/>
      </c>
      <c r="F297" s="9" t="str">
        <f>IF(Search!$C$8="","",IF(ISNUMBER(SEARCH(Search!$C$8,$AO297))=TRUE,1,""))</f>
        <v/>
      </c>
      <c r="G297" s="9" t="str">
        <f>IF(Search!$F$4="","",IF(Inventory!$AJ297&lt;Search!$F$4,"",1))</f>
        <v/>
      </c>
      <c r="H297" s="9" t="str">
        <f>IF(Search!$F$5="","",IF(Inventory!$AJ297&gt;Search!$F$5,"",1))</f>
        <v/>
      </c>
      <c r="I297" s="9" t="str">
        <f>IF(Search!$F$7="","",IF(Search!$F$8="",IF(ISNUMBER(SEARCH(Search!$F$7,$AL297))=TRUE,1,""),""))</f>
        <v/>
      </c>
      <c r="J297" s="9" t="str">
        <f>IF($AL297=Search!$F$8,1,"")</f>
        <v/>
      </c>
      <c r="K297" s="9" t="str">
        <f>IF(Search!$I$4="","",IF(COUNTA($AS297)=1,IF(Search!$I$4="N","N",1),""))</f>
        <v/>
      </c>
      <c r="L297" s="9" t="str">
        <f>IF(Search!$I$5="","",IF($AS297="RC",1,""))</f>
        <v/>
      </c>
      <c r="M297" s="9" t="str">
        <f>IF(Search!$I$6="","",IF($AS297="RCP",1,""))</f>
        <v/>
      </c>
      <c r="N297" s="9" t="str">
        <f>IF(Search!$I$8="","",IF(COUNTA($AT297)=1,IF(Search!$I$8="N","N",1),""))</f>
        <v/>
      </c>
      <c r="O297" s="9" t="str">
        <f>IF(Search!$L$4="","",IF(COUNTA($AU297)=1,IF(Search!$L$4="N","N",1),""))</f>
        <v/>
      </c>
      <c r="P297" s="9" t="str">
        <f>IF(Search!$L$5="","",IF(ISNUMBER(SEARCH("Jersey",$AU297))=TRUE,IF(Search!$L$5="N","N",1),""))</f>
        <v/>
      </c>
      <c r="Q297" s="9" t="str">
        <f>IF(Search!$L$6="","",IF(ISNUMBER(SEARCH("Patch",$AU297))=TRUE,IF(Search!$L$6="N","N",1),""))</f>
        <v/>
      </c>
      <c r="R297" s="9" t="str">
        <f>IF(Search!$L$7="","",IF(ISNUMBER(SEARCH("Shield",$AU297))=TRUE,IF(Search!$L$7="N","N",1),""))</f>
        <v/>
      </c>
      <c r="S297" s="9" t="str">
        <f>IF(Search!$L$8="","",IF(ISNUMBER(SEARCH("Stick",$AU297))=TRUE,IF(Search!$L$8="N","N",1),""))</f>
        <v/>
      </c>
      <c r="T297" s="9" t="str">
        <f>IF(Search!$O$4="","",IF(COUNTA($AW297)=1,IF(Search!$O$4="N","N",1),""))</f>
        <v/>
      </c>
      <c r="U297" s="9" t="str">
        <f>IF(Search!$O$5="","",IF($AW297="","",IF($AW297&lt;Search!$O$5,"",1)))</f>
        <v/>
      </c>
      <c r="V297" s="9" t="str">
        <f>IF(Search!$O$6="","",IF($AW297="","",IF($AW297&gt;Search!$O$6,"",1)))</f>
        <v/>
      </c>
      <c r="W297" s="9" t="str">
        <f>IF(Search!$U$4="","",IF($AX297="","",1))</f>
        <v/>
      </c>
      <c r="X297" s="9" t="str">
        <f>IF(Search!$U$5="","",IF(ISNUMBER(SEARCH(Search!$U$5,$AX297))=TRUE,IF(Search!$U$5="N","N",1),""))</f>
        <v/>
      </c>
      <c r="Y297" s="9" t="str">
        <f>IF(Search!$U$6="","",IF($AY297&lt;Search!$U$6,"",1))</f>
        <v/>
      </c>
      <c r="Z297" s="9" t="str">
        <f>IF(Search!$R$4="","",IF(Inventory!$BA297&lt;Search!$R$4,"",1))</f>
        <v/>
      </c>
      <c r="AA297" s="9" t="str">
        <f>IF(Search!$R$5="","",IF($BA297&gt;Search!$R$5,"",1))</f>
        <v/>
      </c>
      <c r="AB297" s="9" t="str">
        <f>IF(Search!$R$6="","",IF($BB297&lt;Search!$R$6,"",1))</f>
        <v/>
      </c>
      <c r="AC297" s="9" t="str">
        <f>IF(Search!$R$7="","",IF($BB297&lt;Search!$R$7,"",1))</f>
        <v/>
      </c>
      <c r="AD297" s="45" t="str">
        <f>IF(COUNTIF($A297:$AC297,"n")&gt;0,"",IF(SUM($A297:$AC297)=COUNTA(Search!$C$4:$C$8,Search!$F$4:$F$8,Search!$I$4:$I$6,Search!$I$8,Search!$L$4:$L$8,Search!$O$4:$O$8,Search!$R$4:$R$7,Search!$U$4:$U$7)-COUNTIF(Search!$C$4:$U$7,"n"),1+LARGE($AD$1:AD296,1),""))</f>
        <v/>
      </c>
      <c r="AE297" s="45" t="str">
        <f t="shared" si="14"/>
        <v/>
      </c>
      <c r="AF297" s="45" t="str">
        <f>IF(AD297="","",COUNTIF($AE$1:$AE296,$AE297)+RANK($AE297,$AE$2:$AE$10540,1))</f>
        <v/>
      </c>
      <c r="AG297" s="45" t="str">
        <f t="shared" si="15"/>
        <v/>
      </c>
      <c r="AH297" s="45" t="str">
        <f>IF($AD297="","",COUNTIF($AG$1:$AG296,$AG297)+RANK($AG297,$AG$1:$AG$10539,0))</f>
        <v/>
      </c>
      <c r="AI297" s="10" t="str">
        <f t="shared" si="16"/>
        <v>1984-85 O-Pee-Chee #311 Borje Salming TOR    /   $</v>
      </c>
      <c r="AJ297" s="11">
        <v>1984</v>
      </c>
      <c r="AK297" s="17">
        <v>85</v>
      </c>
      <c r="AL297" s="12" t="s">
        <v>53</v>
      </c>
      <c r="AM297" s="10">
        <v>311</v>
      </c>
      <c r="AN297" s="12" t="s">
        <v>84</v>
      </c>
      <c r="AO297" s="9" t="s">
        <v>1904</v>
      </c>
      <c r="AP297" s="9"/>
      <c r="AQ297" s="9"/>
      <c r="AR297" s="14" t="s">
        <v>2131</v>
      </c>
      <c r="AS297" s="9"/>
      <c r="AT297" s="9"/>
      <c r="AU297" s="9"/>
      <c r="AV297" s="13"/>
      <c r="AW297" s="13"/>
      <c r="AX297" s="9"/>
      <c r="AY297" s="9"/>
      <c r="AZ297" s="9"/>
      <c r="BA297" s="33"/>
      <c r="BB297" s="33"/>
      <c r="BC297" s="36"/>
      <c r="BD297" s="12" t="s">
        <v>1771</v>
      </c>
    </row>
    <row r="298" spans="1:56" s="12" customFormat="1" x14ac:dyDescent="0.2">
      <c r="A298" s="9" t="str">
        <f>IF(Search!$C$5="","",IF(COUNTA(Inventory!$AP298)=1,1,""))</f>
        <v/>
      </c>
      <c r="B298" s="9" t="str">
        <f>IF(Search!$C$4="","",IF(ISNUMBER(SEARCH(Search!$C$4,$AR298))=TRUE,1,""))</f>
        <v/>
      </c>
      <c r="C298" s="9" t="str">
        <f>IF(Search!$C$6="x",IF(COUNTA($AQ298)=1,1,"N"),IF(COUNTA($AQ298)=1,"N",""))</f>
        <v/>
      </c>
      <c r="D298" s="9" t="str">
        <f>IF(Search!$O$8="","",IF(ISNUMBER(SEARCH(Search!$O$8,$BD298))=TRUE,1,""))</f>
        <v/>
      </c>
      <c r="E298" s="9" t="str">
        <f>IF(Search!$C$7="","",IF(ISNUMBER(SEARCH(Search!$C$7,$AN298))=TRUE,1,""))</f>
        <v/>
      </c>
      <c r="F298" s="9" t="str">
        <f>IF(Search!$C$8="","",IF(ISNUMBER(SEARCH(Search!$C$8,$AO298))=TRUE,1,""))</f>
        <v/>
      </c>
      <c r="G298" s="9" t="str">
        <f>IF(Search!$F$4="","",IF(Inventory!$AJ298&lt;Search!$F$4,"",1))</f>
        <v/>
      </c>
      <c r="H298" s="9" t="str">
        <f>IF(Search!$F$5="","",IF(Inventory!$AJ298&gt;Search!$F$5,"",1))</f>
        <v/>
      </c>
      <c r="I298" s="9" t="str">
        <f>IF(Search!$F$7="","",IF(Search!$F$8="",IF(ISNUMBER(SEARCH(Search!$F$7,$AL298))=TRUE,1,""),""))</f>
        <v/>
      </c>
      <c r="J298" s="9" t="str">
        <f>IF($AL298=Search!$F$8,1,"")</f>
        <v/>
      </c>
      <c r="K298" s="9" t="str">
        <f>IF(Search!$I$4="","",IF(COUNTA($AS298)=1,IF(Search!$I$4="N","N",1),""))</f>
        <v/>
      </c>
      <c r="L298" s="9" t="str">
        <f>IF(Search!$I$5="","",IF($AS298="RC",1,""))</f>
        <v/>
      </c>
      <c r="M298" s="9" t="str">
        <f>IF(Search!$I$6="","",IF($AS298="RCP",1,""))</f>
        <v/>
      </c>
      <c r="N298" s="9" t="str">
        <f>IF(Search!$I$8="","",IF(COUNTA($AT298)=1,IF(Search!$I$8="N","N",1),""))</f>
        <v/>
      </c>
      <c r="O298" s="9" t="str">
        <f>IF(Search!$L$4="","",IF(COUNTA($AU298)=1,IF(Search!$L$4="N","N",1),""))</f>
        <v/>
      </c>
      <c r="P298" s="9" t="str">
        <f>IF(Search!$L$5="","",IF(ISNUMBER(SEARCH("Jersey",$AU298))=TRUE,IF(Search!$L$5="N","N",1),""))</f>
        <v/>
      </c>
      <c r="Q298" s="9" t="str">
        <f>IF(Search!$L$6="","",IF(ISNUMBER(SEARCH("Patch",$AU298))=TRUE,IF(Search!$L$6="N","N",1),""))</f>
        <v/>
      </c>
      <c r="R298" s="9" t="str">
        <f>IF(Search!$L$7="","",IF(ISNUMBER(SEARCH("Shield",$AU298))=TRUE,IF(Search!$L$7="N","N",1),""))</f>
        <v/>
      </c>
      <c r="S298" s="9" t="str">
        <f>IF(Search!$L$8="","",IF(ISNUMBER(SEARCH("Stick",$AU298))=TRUE,IF(Search!$L$8="N","N",1),""))</f>
        <v/>
      </c>
      <c r="T298" s="9" t="str">
        <f>IF(Search!$O$4="","",IF(COUNTA($AW298)=1,IF(Search!$O$4="N","N",1),""))</f>
        <v/>
      </c>
      <c r="U298" s="9" t="str">
        <f>IF(Search!$O$5="","",IF($AW298="","",IF($AW298&lt;Search!$O$5,"",1)))</f>
        <v/>
      </c>
      <c r="V298" s="9" t="str">
        <f>IF(Search!$O$6="","",IF($AW298="","",IF($AW298&gt;Search!$O$6,"",1)))</f>
        <v/>
      </c>
      <c r="W298" s="9" t="str">
        <f>IF(Search!$U$4="","",IF($AX298="","",1))</f>
        <v/>
      </c>
      <c r="X298" s="9" t="str">
        <f>IF(Search!$U$5="","",IF(ISNUMBER(SEARCH(Search!$U$5,$AX298))=TRUE,IF(Search!$U$5="N","N",1),""))</f>
        <v/>
      </c>
      <c r="Y298" s="9" t="str">
        <f>IF(Search!$U$6="","",IF($AY298&lt;Search!$U$6,"",1))</f>
        <v/>
      </c>
      <c r="Z298" s="9" t="str">
        <f>IF(Search!$R$4="","",IF(Inventory!$BA298&lt;Search!$R$4,"",1))</f>
        <v/>
      </c>
      <c r="AA298" s="9" t="str">
        <f>IF(Search!$R$5="","",IF($BA298&gt;Search!$R$5,"",1))</f>
        <v/>
      </c>
      <c r="AB298" s="9" t="str">
        <f>IF(Search!$R$6="","",IF($BB298&lt;Search!$R$6,"",1))</f>
        <v/>
      </c>
      <c r="AC298" s="9" t="str">
        <f>IF(Search!$R$7="","",IF($BB298&lt;Search!$R$7,"",1))</f>
        <v/>
      </c>
      <c r="AD298" s="45" t="str">
        <f>IF(COUNTIF($A298:$AC298,"n")&gt;0,"",IF(SUM($A298:$AC298)=COUNTA(Search!$C$4:$C$8,Search!$F$4:$F$8,Search!$I$4:$I$6,Search!$I$8,Search!$L$4:$L$8,Search!$O$4:$O$8,Search!$R$4:$R$7,Search!$U$4:$U$7)-COUNTIF(Search!$C$4:$U$7,"n"),1+LARGE($AD$1:AD297,1),""))</f>
        <v/>
      </c>
      <c r="AE298" s="45" t="str">
        <f t="shared" si="14"/>
        <v/>
      </c>
      <c r="AF298" s="45" t="str">
        <f>IF(AD298="","",COUNTIF($AE$1:$AE297,$AE298)+RANK($AE298,$AE$2:$AE$10540,1))</f>
        <v/>
      </c>
      <c r="AG298" s="45" t="str">
        <f t="shared" si="15"/>
        <v/>
      </c>
      <c r="AH298" s="45" t="str">
        <f>IF($AD298="","",COUNTIF($AG$1:$AG297,$AG298)+RANK($AG298,$AG$1:$AG$10539,0))</f>
        <v/>
      </c>
      <c r="AI298" s="10" t="str">
        <f t="shared" si="16"/>
        <v>1984-85 O-Pee-Chee #312 Greg Terrion TOR    /   $</v>
      </c>
      <c r="AJ298" s="11">
        <v>1984</v>
      </c>
      <c r="AK298" s="17">
        <v>85</v>
      </c>
      <c r="AL298" s="12" t="s">
        <v>53</v>
      </c>
      <c r="AM298" s="10">
        <v>312</v>
      </c>
      <c r="AN298" s="12" t="s">
        <v>148</v>
      </c>
      <c r="AO298" s="9" t="s">
        <v>1904</v>
      </c>
      <c r="AP298" s="9"/>
      <c r="AQ298" s="9"/>
      <c r="AR298" s="14" t="s">
        <v>2131</v>
      </c>
      <c r="AS298" s="9"/>
      <c r="AT298" s="9"/>
      <c r="AU298" s="9"/>
      <c r="AV298" s="13"/>
      <c r="AW298" s="13"/>
      <c r="AX298" s="9"/>
      <c r="AY298" s="9"/>
      <c r="AZ298" s="9"/>
      <c r="BA298" s="33"/>
      <c r="BB298" s="33"/>
      <c r="BC298" s="36"/>
      <c r="BD298" s="12" t="s">
        <v>1771</v>
      </c>
    </row>
    <row r="299" spans="1:56" s="12" customFormat="1" x14ac:dyDescent="0.2">
      <c r="A299" s="9" t="str">
        <f>IF(Search!$C$5="","",IF(COUNTA(Inventory!$AP299)=1,1,""))</f>
        <v/>
      </c>
      <c r="B299" s="9" t="str">
        <f>IF(Search!$C$4="","",IF(ISNUMBER(SEARCH(Search!$C$4,$AR299))=TRUE,1,""))</f>
        <v/>
      </c>
      <c r="C299" s="9" t="str">
        <f>IF(Search!$C$6="x",IF(COUNTA($AQ299)=1,1,"N"),IF(COUNTA($AQ299)=1,"N",""))</f>
        <v/>
      </c>
      <c r="D299" s="9" t="str">
        <f>IF(Search!$O$8="","",IF(ISNUMBER(SEARCH(Search!$O$8,$BD299))=TRUE,1,""))</f>
        <v/>
      </c>
      <c r="E299" s="9" t="str">
        <f>IF(Search!$C$7="","",IF(ISNUMBER(SEARCH(Search!$C$7,$AN299))=TRUE,1,""))</f>
        <v/>
      </c>
      <c r="F299" s="9" t="str">
        <f>IF(Search!$C$8="","",IF(ISNUMBER(SEARCH(Search!$C$8,$AO299))=TRUE,1,""))</f>
        <v/>
      </c>
      <c r="G299" s="9" t="str">
        <f>IF(Search!$F$4="","",IF(Inventory!$AJ299&lt;Search!$F$4,"",1))</f>
        <v/>
      </c>
      <c r="H299" s="9" t="str">
        <f>IF(Search!$F$5="","",IF(Inventory!$AJ299&gt;Search!$F$5,"",1))</f>
        <v/>
      </c>
      <c r="I299" s="9" t="str">
        <f>IF(Search!$F$7="","",IF(Search!$F$8="",IF(ISNUMBER(SEARCH(Search!$F$7,$AL299))=TRUE,1,""),""))</f>
        <v/>
      </c>
      <c r="J299" s="9" t="str">
        <f>IF($AL299=Search!$F$8,1,"")</f>
        <v/>
      </c>
      <c r="K299" s="9" t="str">
        <f>IF(Search!$I$4="","",IF(COUNTA($AS299)=1,IF(Search!$I$4="N","N",1),""))</f>
        <v/>
      </c>
      <c r="L299" s="9" t="str">
        <f>IF(Search!$I$5="","",IF($AS299="RC",1,""))</f>
        <v/>
      </c>
      <c r="M299" s="9" t="str">
        <f>IF(Search!$I$6="","",IF($AS299="RCP",1,""))</f>
        <v/>
      </c>
      <c r="N299" s="9" t="str">
        <f>IF(Search!$I$8="","",IF(COUNTA($AT299)=1,IF(Search!$I$8="N","N",1),""))</f>
        <v/>
      </c>
      <c r="O299" s="9" t="str">
        <f>IF(Search!$L$4="","",IF(COUNTA($AU299)=1,IF(Search!$L$4="N","N",1),""))</f>
        <v/>
      </c>
      <c r="P299" s="9" t="str">
        <f>IF(Search!$L$5="","",IF(ISNUMBER(SEARCH("Jersey",$AU299))=TRUE,IF(Search!$L$5="N","N",1),""))</f>
        <v/>
      </c>
      <c r="Q299" s="9" t="str">
        <f>IF(Search!$L$6="","",IF(ISNUMBER(SEARCH("Patch",$AU299))=TRUE,IF(Search!$L$6="N","N",1),""))</f>
        <v/>
      </c>
      <c r="R299" s="9" t="str">
        <f>IF(Search!$L$7="","",IF(ISNUMBER(SEARCH("Shield",$AU299))=TRUE,IF(Search!$L$7="N","N",1),""))</f>
        <v/>
      </c>
      <c r="S299" s="9" t="str">
        <f>IF(Search!$L$8="","",IF(ISNUMBER(SEARCH("Stick",$AU299))=TRUE,IF(Search!$L$8="N","N",1),""))</f>
        <v/>
      </c>
      <c r="T299" s="9" t="str">
        <f>IF(Search!$O$4="","",IF(COUNTA($AW299)=1,IF(Search!$O$4="N","N",1),""))</f>
        <v/>
      </c>
      <c r="U299" s="9" t="str">
        <f>IF(Search!$O$5="","",IF($AW299="","",IF($AW299&lt;Search!$O$5,"",1)))</f>
        <v/>
      </c>
      <c r="V299" s="9" t="str">
        <f>IF(Search!$O$6="","",IF($AW299="","",IF($AW299&gt;Search!$O$6,"",1)))</f>
        <v/>
      </c>
      <c r="W299" s="9" t="str">
        <f>IF(Search!$U$4="","",IF($AX299="","",1))</f>
        <v/>
      </c>
      <c r="X299" s="9" t="str">
        <f>IF(Search!$U$5="","",IF(ISNUMBER(SEARCH(Search!$U$5,$AX299))=TRUE,IF(Search!$U$5="N","N",1),""))</f>
        <v/>
      </c>
      <c r="Y299" s="9" t="str">
        <f>IF(Search!$U$6="","",IF($AY299&lt;Search!$U$6,"",1))</f>
        <v/>
      </c>
      <c r="Z299" s="9" t="str">
        <f>IF(Search!$R$4="","",IF(Inventory!$BA299&lt;Search!$R$4,"",1))</f>
        <v/>
      </c>
      <c r="AA299" s="9" t="str">
        <f>IF(Search!$R$5="","",IF($BA299&gt;Search!$R$5,"",1))</f>
        <v/>
      </c>
      <c r="AB299" s="9" t="str">
        <f>IF(Search!$R$6="","",IF($BB299&lt;Search!$R$6,"",1))</f>
        <v/>
      </c>
      <c r="AC299" s="9" t="str">
        <f>IF(Search!$R$7="","",IF($BB299&lt;Search!$R$7,"",1))</f>
        <v/>
      </c>
      <c r="AD299" s="45" t="str">
        <f>IF(COUNTIF($A299:$AC299,"n")&gt;0,"",IF(SUM($A299:$AC299)=COUNTA(Search!$C$4:$C$8,Search!$F$4:$F$8,Search!$I$4:$I$6,Search!$I$8,Search!$L$4:$L$8,Search!$O$4:$O$8,Search!$R$4:$R$7,Search!$U$4:$U$7)-COUNTIF(Search!$C$4:$U$7,"n"),1+LARGE($AD$1:AD298,1),""))</f>
        <v/>
      </c>
      <c r="AE299" s="45" t="str">
        <f t="shared" si="14"/>
        <v/>
      </c>
      <c r="AF299" s="45" t="str">
        <f>IF(AD299="","",COUNTIF($AE$1:$AE298,$AE299)+RANK($AE299,$AE$2:$AE$10540,1))</f>
        <v/>
      </c>
      <c r="AG299" s="45" t="str">
        <f t="shared" si="15"/>
        <v/>
      </c>
      <c r="AH299" s="45" t="str">
        <f>IF($AD299="","",COUNTIF($AG$1:$AG298,$AG299)+RANK($AG299,$AG$1:$AG$10539,0))</f>
        <v/>
      </c>
      <c r="AI299" s="10" t="str">
        <f t="shared" si="16"/>
        <v>1984-85 O-Pee-Chee #313 Rick Vaive TOR    /   $</v>
      </c>
      <c r="AJ299" s="11">
        <v>1984</v>
      </c>
      <c r="AK299" s="17">
        <v>85</v>
      </c>
      <c r="AL299" s="12" t="s">
        <v>53</v>
      </c>
      <c r="AM299" s="10">
        <v>313</v>
      </c>
      <c r="AN299" s="12" t="s">
        <v>124</v>
      </c>
      <c r="AO299" s="9" t="s">
        <v>1904</v>
      </c>
      <c r="AP299" s="9"/>
      <c r="AQ299" s="9"/>
      <c r="AR299" s="14" t="s">
        <v>2131</v>
      </c>
      <c r="AS299" s="9"/>
      <c r="AT299" s="9"/>
      <c r="AU299" s="9"/>
      <c r="AV299" s="13"/>
      <c r="AW299" s="13"/>
      <c r="AX299" s="9"/>
      <c r="AY299" s="9"/>
      <c r="AZ299" s="9"/>
      <c r="BA299" s="33"/>
      <c r="BB299" s="33"/>
      <c r="BC299" s="36"/>
      <c r="BD299" s="12" t="s">
        <v>1771</v>
      </c>
    </row>
    <row r="300" spans="1:56" s="12" customFormat="1" x14ac:dyDescent="0.2">
      <c r="A300" s="9" t="str">
        <f>IF(Search!$C$5="","",IF(COUNTA(Inventory!$AP300)=1,1,""))</f>
        <v/>
      </c>
      <c r="B300" s="9" t="str">
        <f>IF(Search!$C$4="","",IF(ISNUMBER(SEARCH(Search!$C$4,$AR300))=TRUE,1,""))</f>
        <v/>
      </c>
      <c r="C300" s="9" t="str">
        <f>IF(Search!$C$6="x",IF(COUNTA($AQ300)=1,1,"N"),IF(COUNTA($AQ300)=1,"N",""))</f>
        <v/>
      </c>
      <c r="D300" s="9" t="str">
        <f>IF(Search!$O$8="","",IF(ISNUMBER(SEARCH(Search!$O$8,$BD300))=TRUE,1,""))</f>
        <v/>
      </c>
      <c r="E300" s="9" t="str">
        <f>IF(Search!$C$7="","",IF(ISNUMBER(SEARCH(Search!$C$7,$AN300))=TRUE,1,""))</f>
        <v/>
      </c>
      <c r="F300" s="9" t="str">
        <f>IF(Search!$C$8="","",IF(ISNUMBER(SEARCH(Search!$C$8,$AO300))=TRUE,1,""))</f>
        <v/>
      </c>
      <c r="G300" s="9" t="str">
        <f>IF(Search!$F$4="","",IF(Inventory!$AJ300&lt;Search!$F$4,"",1))</f>
        <v/>
      </c>
      <c r="H300" s="9" t="str">
        <f>IF(Search!$F$5="","",IF(Inventory!$AJ300&gt;Search!$F$5,"",1))</f>
        <v/>
      </c>
      <c r="I300" s="9" t="str">
        <f>IF(Search!$F$7="","",IF(Search!$F$8="",IF(ISNUMBER(SEARCH(Search!$F$7,$AL300))=TRUE,1,""),""))</f>
        <v/>
      </c>
      <c r="J300" s="9" t="str">
        <f>IF($AL300=Search!$F$8,1,"")</f>
        <v/>
      </c>
      <c r="K300" s="9" t="str">
        <f>IF(Search!$I$4="","",IF(COUNTA($AS300)=1,IF(Search!$I$4="N","N",1),""))</f>
        <v/>
      </c>
      <c r="L300" s="9" t="str">
        <f>IF(Search!$I$5="","",IF($AS300="RC",1,""))</f>
        <v/>
      </c>
      <c r="M300" s="9" t="str">
        <f>IF(Search!$I$6="","",IF($AS300="RCP",1,""))</f>
        <v/>
      </c>
      <c r="N300" s="9" t="str">
        <f>IF(Search!$I$8="","",IF(COUNTA($AT300)=1,IF(Search!$I$8="N","N",1),""))</f>
        <v/>
      </c>
      <c r="O300" s="9" t="str">
        <f>IF(Search!$L$4="","",IF(COUNTA($AU300)=1,IF(Search!$L$4="N","N",1),""))</f>
        <v/>
      </c>
      <c r="P300" s="9" t="str">
        <f>IF(Search!$L$5="","",IF(ISNUMBER(SEARCH("Jersey",$AU300))=TRUE,IF(Search!$L$5="N","N",1),""))</f>
        <v/>
      </c>
      <c r="Q300" s="9" t="str">
        <f>IF(Search!$L$6="","",IF(ISNUMBER(SEARCH("Patch",$AU300))=TRUE,IF(Search!$L$6="N","N",1),""))</f>
        <v/>
      </c>
      <c r="R300" s="9" t="str">
        <f>IF(Search!$L$7="","",IF(ISNUMBER(SEARCH("Shield",$AU300))=TRUE,IF(Search!$L$7="N","N",1),""))</f>
        <v/>
      </c>
      <c r="S300" s="9" t="str">
        <f>IF(Search!$L$8="","",IF(ISNUMBER(SEARCH("Stick",$AU300))=TRUE,IF(Search!$L$8="N","N",1),""))</f>
        <v/>
      </c>
      <c r="T300" s="9" t="str">
        <f>IF(Search!$O$4="","",IF(COUNTA($AW300)=1,IF(Search!$O$4="N","N",1),""))</f>
        <v/>
      </c>
      <c r="U300" s="9" t="str">
        <f>IF(Search!$O$5="","",IF($AW300="","",IF($AW300&lt;Search!$O$5,"",1)))</f>
        <v/>
      </c>
      <c r="V300" s="9" t="str">
        <f>IF(Search!$O$6="","",IF($AW300="","",IF($AW300&gt;Search!$O$6,"",1)))</f>
        <v/>
      </c>
      <c r="W300" s="9" t="str">
        <f>IF(Search!$U$4="","",IF($AX300="","",1))</f>
        <v/>
      </c>
      <c r="X300" s="9" t="str">
        <f>IF(Search!$U$5="","",IF(ISNUMBER(SEARCH(Search!$U$5,$AX300))=TRUE,IF(Search!$U$5="N","N",1),""))</f>
        <v/>
      </c>
      <c r="Y300" s="9" t="str">
        <f>IF(Search!$U$6="","",IF($AY300&lt;Search!$U$6,"",1))</f>
        <v/>
      </c>
      <c r="Z300" s="9" t="str">
        <f>IF(Search!$R$4="","",IF(Inventory!$BA300&lt;Search!$R$4,"",1))</f>
        <v/>
      </c>
      <c r="AA300" s="9" t="str">
        <f>IF(Search!$R$5="","",IF($BA300&gt;Search!$R$5,"",1))</f>
        <v/>
      </c>
      <c r="AB300" s="9" t="str">
        <f>IF(Search!$R$6="","",IF($BB300&lt;Search!$R$6,"",1))</f>
        <v/>
      </c>
      <c r="AC300" s="9" t="str">
        <f>IF(Search!$R$7="","",IF($BB300&lt;Search!$R$7,"",1))</f>
        <v/>
      </c>
      <c r="AD300" s="45" t="str">
        <f>IF(COUNTIF($A300:$AC300,"n")&gt;0,"",IF(SUM($A300:$AC300)=COUNTA(Search!$C$4:$C$8,Search!$F$4:$F$8,Search!$I$4:$I$6,Search!$I$8,Search!$L$4:$L$8,Search!$O$4:$O$8,Search!$R$4:$R$7,Search!$U$4:$U$7)-COUNTIF(Search!$C$4:$U$7,"n"),1+LARGE($AD$1:AD299,1),""))</f>
        <v/>
      </c>
      <c r="AE300" s="45" t="str">
        <f t="shared" si="14"/>
        <v/>
      </c>
      <c r="AF300" s="45" t="str">
        <f>IF(AD300="","",COUNTIF($AE$1:$AE299,$AE300)+RANK($AE300,$AE$2:$AE$10540,1))</f>
        <v/>
      </c>
      <c r="AG300" s="45" t="str">
        <f t="shared" si="15"/>
        <v/>
      </c>
      <c r="AH300" s="45" t="str">
        <f>IF($AD300="","",COUNTIF($AG$1:$AG299,$AG300)+RANK($AG300,$AG$1:$AG$10539,0))</f>
        <v/>
      </c>
      <c r="AI300" s="10" t="str">
        <f t="shared" si="16"/>
        <v>1984-85 O-Pee-Chee #368 Rick Vaive TOR    /   $</v>
      </c>
      <c r="AJ300" s="11">
        <v>1984</v>
      </c>
      <c r="AK300" s="17">
        <v>85</v>
      </c>
      <c r="AL300" s="12" t="s">
        <v>53</v>
      </c>
      <c r="AM300" s="10">
        <v>368</v>
      </c>
      <c r="AN300" s="12" t="s">
        <v>124</v>
      </c>
      <c r="AO300" s="9" t="s">
        <v>1904</v>
      </c>
      <c r="AP300" s="9"/>
      <c r="AQ300" s="9"/>
      <c r="AR300" s="14" t="s">
        <v>2131</v>
      </c>
      <c r="AS300" s="9"/>
      <c r="AT300" s="9"/>
      <c r="AU300" s="9"/>
      <c r="AV300" s="13"/>
      <c r="AW300" s="13"/>
      <c r="AX300" s="9"/>
      <c r="AY300" s="9"/>
      <c r="AZ300" s="9"/>
      <c r="BA300" s="33"/>
      <c r="BB300" s="33"/>
      <c r="BC300" s="36"/>
      <c r="BD300" s="12" t="s">
        <v>1771</v>
      </c>
    </row>
    <row r="301" spans="1:56" s="12" customFormat="1" x14ac:dyDescent="0.2">
      <c r="A301" s="9" t="str">
        <f>IF(Search!$C$5="","",IF(COUNTA(Inventory!$AP301)=1,1,""))</f>
        <v/>
      </c>
      <c r="B301" s="9" t="str">
        <f>IF(Search!$C$4="","",IF(ISNUMBER(SEARCH(Search!$C$4,$AR301))=TRUE,1,""))</f>
        <v/>
      </c>
      <c r="C301" s="9" t="str">
        <f>IF(Search!$C$6="x",IF(COUNTA($AQ301)=1,1,"N"),IF(COUNTA($AQ301)=1,"N",""))</f>
        <v/>
      </c>
      <c r="D301" s="9" t="str">
        <f>IF(Search!$O$8="","",IF(ISNUMBER(SEARCH(Search!$O$8,$BD301))=TRUE,1,""))</f>
        <v/>
      </c>
      <c r="E301" s="9" t="str">
        <f>IF(Search!$C$7="","",IF(ISNUMBER(SEARCH(Search!$C$7,$AN301))=TRUE,1,""))</f>
        <v/>
      </c>
      <c r="F301" s="9" t="str">
        <f>IF(Search!$C$8="","",IF(ISNUMBER(SEARCH(Search!$C$8,$AO301))=TRUE,1,""))</f>
        <v/>
      </c>
      <c r="G301" s="9" t="str">
        <f>IF(Search!$F$4="","",IF(Inventory!$AJ301&lt;Search!$F$4,"",1))</f>
        <v/>
      </c>
      <c r="H301" s="9" t="str">
        <f>IF(Search!$F$5="","",IF(Inventory!$AJ301&gt;Search!$F$5,"",1))</f>
        <v/>
      </c>
      <c r="I301" s="9" t="str">
        <f>IF(Search!$F$7="","",IF(Search!$F$8="",IF(ISNUMBER(SEARCH(Search!$F$7,$AL301))=TRUE,1,""),""))</f>
        <v/>
      </c>
      <c r="J301" s="9" t="str">
        <f>IF($AL301=Search!$F$8,1,"")</f>
        <v/>
      </c>
      <c r="K301" s="9" t="str">
        <f>IF(Search!$I$4="","",IF(COUNTA($AS301)=1,IF(Search!$I$4="N","N",1),""))</f>
        <v/>
      </c>
      <c r="L301" s="9" t="str">
        <f>IF(Search!$I$5="","",IF($AS301="RC",1,""))</f>
        <v/>
      </c>
      <c r="M301" s="9" t="str">
        <f>IF(Search!$I$6="","",IF($AS301="RCP",1,""))</f>
        <v/>
      </c>
      <c r="N301" s="9" t="str">
        <f>IF(Search!$I$8="","",IF(COUNTA($AT301)=1,IF(Search!$I$8="N","N",1),""))</f>
        <v/>
      </c>
      <c r="O301" s="9" t="str">
        <f>IF(Search!$L$4="","",IF(COUNTA($AU301)=1,IF(Search!$L$4="N","N",1),""))</f>
        <v/>
      </c>
      <c r="P301" s="9" t="str">
        <f>IF(Search!$L$5="","",IF(ISNUMBER(SEARCH("Jersey",$AU301))=TRUE,IF(Search!$L$5="N","N",1),""))</f>
        <v/>
      </c>
      <c r="Q301" s="9" t="str">
        <f>IF(Search!$L$6="","",IF(ISNUMBER(SEARCH("Patch",$AU301))=TRUE,IF(Search!$L$6="N","N",1),""))</f>
        <v/>
      </c>
      <c r="R301" s="9" t="str">
        <f>IF(Search!$L$7="","",IF(ISNUMBER(SEARCH("Shield",$AU301))=TRUE,IF(Search!$L$7="N","N",1),""))</f>
        <v/>
      </c>
      <c r="S301" s="9" t="str">
        <f>IF(Search!$L$8="","",IF(ISNUMBER(SEARCH("Stick",$AU301))=TRUE,IF(Search!$L$8="N","N",1),""))</f>
        <v/>
      </c>
      <c r="T301" s="9" t="str">
        <f>IF(Search!$O$4="","",IF(COUNTA($AW301)=1,IF(Search!$O$4="N","N",1),""))</f>
        <v/>
      </c>
      <c r="U301" s="9" t="str">
        <f>IF(Search!$O$5="","",IF($AW301="","",IF($AW301&lt;Search!$O$5,"",1)))</f>
        <v/>
      </c>
      <c r="V301" s="9" t="str">
        <f>IF(Search!$O$6="","",IF($AW301="","",IF($AW301&gt;Search!$O$6,"",1)))</f>
        <v/>
      </c>
      <c r="W301" s="9" t="str">
        <f>IF(Search!$U$4="","",IF($AX301="","",1))</f>
        <v/>
      </c>
      <c r="X301" s="9" t="str">
        <f>IF(Search!$U$5="","",IF(ISNUMBER(SEARCH(Search!$U$5,$AX301))=TRUE,IF(Search!$U$5="N","N",1),""))</f>
        <v/>
      </c>
      <c r="Y301" s="9" t="str">
        <f>IF(Search!$U$6="","",IF($AY301&lt;Search!$U$6,"",1))</f>
        <v/>
      </c>
      <c r="Z301" s="9" t="str">
        <f>IF(Search!$R$4="","",IF(Inventory!$BA301&lt;Search!$R$4,"",1))</f>
        <v/>
      </c>
      <c r="AA301" s="9" t="str">
        <f>IF(Search!$R$5="","",IF($BA301&gt;Search!$R$5,"",1))</f>
        <v/>
      </c>
      <c r="AB301" s="9" t="str">
        <f>IF(Search!$R$6="","",IF($BB301&lt;Search!$R$6,"",1))</f>
        <v/>
      </c>
      <c r="AC301" s="9" t="str">
        <f>IF(Search!$R$7="","",IF($BB301&lt;Search!$R$7,"",1))</f>
        <v/>
      </c>
      <c r="AD301" s="45" t="str">
        <f>IF(COUNTIF($A301:$AC301,"n")&gt;0,"",IF(SUM($A301:$AC301)=COUNTA(Search!$C$4:$C$8,Search!$F$4:$F$8,Search!$I$4:$I$6,Search!$I$8,Search!$L$4:$L$8,Search!$O$4:$O$8,Search!$R$4:$R$7,Search!$U$4:$U$7)-COUNTIF(Search!$C$4:$U$7,"n"),1+LARGE($AD$1:AD300,1),""))</f>
        <v/>
      </c>
      <c r="AE301" s="45" t="str">
        <f t="shared" si="14"/>
        <v/>
      </c>
      <c r="AF301" s="45" t="str">
        <f>IF(AD301="","",COUNTIF($AE$1:$AE300,$AE301)+RANK($AE301,$AE$2:$AE$10540,1))</f>
        <v/>
      </c>
      <c r="AG301" s="45" t="str">
        <f t="shared" si="15"/>
        <v/>
      </c>
      <c r="AH301" s="45" t="str">
        <f>IF($AD301="","",COUNTIF($AG$1:$AG300,$AG301)+RANK($AG301,$AG$1:$AG$10539,0))</f>
        <v/>
      </c>
      <c r="AI301" s="10" t="str">
        <f t="shared" si="16"/>
        <v>1985-86 O-Pee-Chee #106 Rick Vaive TOR    /   $</v>
      </c>
      <c r="AJ301" s="11">
        <v>1985</v>
      </c>
      <c r="AK301" s="17">
        <v>86</v>
      </c>
      <c r="AL301" s="12" t="s">
        <v>53</v>
      </c>
      <c r="AM301" s="10">
        <v>106</v>
      </c>
      <c r="AN301" s="12" t="s">
        <v>124</v>
      </c>
      <c r="AO301" s="9" t="s">
        <v>1904</v>
      </c>
      <c r="AP301" s="9"/>
      <c r="AQ301" s="9"/>
      <c r="AR301" s="14" t="s">
        <v>2131</v>
      </c>
      <c r="AS301" s="9"/>
      <c r="AT301" s="9"/>
      <c r="AU301" s="9"/>
      <c r="AV301" s="13"/>
      <c r="AW301" s="13"/>
      <c r="AX301" s="9"/>
      <c r="AY301" s="9"/>
      <c r="AZ301" s="9"/>
      <c r="BA301" s="33"/>
      <c r="BB301" s="33"/>
      <c r="BC301" s="36"/>
      <c r="BD301" s="12" t="s">
        <v>1771</v>
      </c>
    </row>
    <row r="302" spans="1:56" s="12" customFormat="1" x14ac:dyDescent="0.2">
      <c r="A302" s="9" t="str">
        <f>IF(Search!$C$5="","",IF(COUNTA(Inventory!$AP302)=1,1,""))</f>
        <v/>
      </c>
      <c r="B302" s="9" t="str">
        <f>IF(Search!$C$4="","",IF(ISNUMBER(SEARCH(Search!$C$4,$AR302))=TRUE,1,""))</f>
        <v/>
      </c>
      <c r="C302" s="9" t="str">
        <f>IF(Search!$C$6="x",IF(COUNTA($AQ302)=1,1,"N"),IF(COUNTA($AQ302)=1,"N",""))</f>
        <v/>
      </c>
      <c r="D302" s="9" t="str">
        <f>IF(Search!$O$8="","",IF(ISNUMBER(SEARCH(Search!$O$8,$BD302))=TRUE,1,""))</f>
        <v/>
      </c>
      <c r="E302" s="9" t="str">
        <f>IF(Search!$C$7="","",IF(ISNUMBER(SEARCH(Search!$C$7,$AN302))=TRUE,1,""))</f>
        <v/>
      </c>
      <c r="F302" s="9" t="str">
        <f>IF(Search!$C$8="","",IF(ISNUMBER(SEARCH(Search!$C$8,$AO302))=TRUE,1,""))</f>
        <v/>
      </c>
      <c r="G302" s="9" t="str">
        <f>IF(Search!$F$4="","",IF(Inventory!$AJ302&lt;Search!$F$4,"",1))</f>
        <v/>
      </c>
      <c r="H302" s="9" t="str">
        <f>IF(Search!$F$5="","",IF(Inventory!$AJ302&gt;Search!$F$5,"",1))</f>
        <v/>
      </c>
      <c r="I302" s="9" t="str">
        <f>IF(Search!$F$7="","",IF(Search!$F$8="",IF(ISNUMBER(SEARCH(Search!$F$7,$AL302))=TRUE,1,""),""))</f>
        <v/>
      </c>
      <c r="J302" s="9" t="str">
        <f>IF($AL302=Search!$F$8,1,"")</f>
        <v/>
      </c>
      <c r="K302" s="9" t="str">
        <f>IF(Search!$I$4="","",IF(COUNTA($AS302)=1,IF(Search!$I$4="N","N",1),""))</f>
        <v/>
      </c>
      <c r="L302" s="9" t="str">
        <f>IF(Search!$I$5="","",IF($AS302="RC",1,""))</f>
        <v/>
      </c>
      <c r="M302" s="9" t="str">
        <f>IF(Search!$I$6="","",IF($AS302="RCP",1,""))</f>
        <v/>
      </c>
      <c r="N302" s="9" t="str">
        <f>IF(Search!$I$8="","",IF(COUNTA($AT302)=1,IF(Search!$I$8="N","N",1),""))</f>
        <v/>
      </c>
      <c r="O302" s="9" t="str">
        <f>IF(Search!$L$4="","",IF(COUNTA($AU302)=1,IF(Search!$L$4="N","N",1),""))</f>
        <v/>
      </c>
      <c r="P302" s="9" t="str">
        <f>IF(Search!$L$5="","",IF(ISNUMBER(SEARCH("Jersey",$AU302))=TRUE,IF(Search!$L$5="N","N",1),""))</f>
        <v/>
      </c>
      <c r="Q302" s="9" t="str">
        <f>IF(Search!$L$6="","",IF(ISNUMBER(SEARCH("Patch",$AU302))=TRUE,IF(Search!$L$6="N","N",1),""))</f>
        <v/>
      </c>
      <c r="R302" s="9" t="str">
        <f>IF(Search!$L$7="","",IF(ISNUMBER(SEARCH("Shield",$AU302))=TRUE,IF(Search!$L$7="N","N",1),""))</f>
        <v/>
      </c>
      <c r="S302" s="9" t="str">
        <f>IF(Search!$L$8="","",IF(ISNUMBER(SEARCH("Stick",$AU302))=TRUE,IF(Search!$L$8="N","N",1),""))</f>
        <v/>
      </c>
      <c r="T302" s="9" t="str">
        <f>IF(Search!$O$4="","",IF(COUNTA($AW302)=1,IF(Search!$O$4="N","N",1),""))</f>
        <v/>
      </c>
      <c r="U302" s="9" t="str">
        <f>IF(Search!$O$5="","",IF($AW302="","",IF($AW302&lt;Search!$O$5,"",1)))</f>
        <v/>
      </c>
      <c r="V302" s="9" t="str">
        <f>IF(Search!$O$6="","",IF($AW302="","",IF($AW302&gt;Search!$O$6,"",1)))</f>
        <v/>
      </c>
      <c r="W302" s="9" t="str">
        <f>IF(Search!$U$4="","",IF($AX302="","",1))</f>
        <v/>
      </c>
      <c r="X302" s="9" t="str">
        <f>IF(Search!$U$5="","",IF(ISNUMBER(SEARCH(Search!$U$5,$AX302))=TRUE,IF(Search!$U$5="N","N",1),""))</f>
        <v/>
      </c>
      <c r="Y302" s="9" t="str">
        <f>IF(Search!$U$6="","",IF($AY302&lt;Search!$U$6,"",1))</f>
        <v/>
      </c>
      <c r="Z302" s="9" t="str">
        <f>IF(Search!$R$4="","",IF(Inventory!$BA302&lt;Search!$R$4,"",1))</f>
        <v/>
      </c>
      <c r="AA302" s="9" t="str">
        <f>IF(Search!$R$5="","",IF($BA302&gt;Search!$R$5,"",1))</f>
        <v/>
      </c>
      <c r="AB302" s="9" t="str">
        <f>IF(Search!$R$6="","",IF($BB302&lt;Search!$R$6,"",1))</f>
        <v/>
      </c>
      <c r="AC302" s="9" t="str">
        <f>IF(Search!$R$7="","",IF($BB302&lt;Search!$R$7,"",1))</f>
        <v/>
      </c>
      <c r="AD302" s="45" t="str">
        <f>IF(COUNTIF($A302:$AC302,"n")&gt;0,"",IF(SUM($A302:$AC302)=COUNTA(Search!$C$4:$C$8,Search!$F$4:$F$8,Search!$I$4:$I$6,Search!$I$8,Search!$L$4:$L$8,Search!$O$4:$O$8,Search!$R$4:$R$7,Search!$U$4:$U$7)-COUNTIF(Search!$C$4:$U$7,"n"),1+LARGE($AD$1:AD301,1),""))</f>
        <v/>
      </c>
      <c r="AE302" s="45" t="str">
        <f t="shared" si="14"/>
        <v/>
      </c>
      <c r="AF302" s="45" t="str">
        <f>IF(AD302="","",COUNTIF($AE$1:$AE301,$AE302)+RANK($AE302,$AE$2:$AE$10540,1))</f>
        <v/>
      </c>
      <c r="AG302" s="45" t="str">
        <f t="shared" si="15"/>
        <v/>
      </c>
      <c r="AH302" s="45" t="str">
        <f>IF($AD302="","",COUNTIF($AG$1:$AG301,$AG302)+RANK($AG302,$AG$1:$AG$10539,0))</f>
        <v/>
      </c>
      <c r="AI302" s="10" t="str">
        <f t="shared" si="16"/>
        <v>1985-86 O-Pee-Chee #113 Tom Fergus TOR    /   $</v>
      </c>
      <c r="AJ302" s="11">
        <v>1985</v>
      </c>
      <c r="AK302" s="17">
        <v>86</v>
      </c>
      <c r="AL302" s="12" t="s">
        <v>53</v>
      </c>
      <c r="AM302" s="10">
        <v>113</v>
      </c>
      <c r="AN302" s="12" t="s">
        <v>169</v>
      </c>
      <c r="AO302" s="9" t="s">
        <v>1904</v>
      </c>
      <c r="AP302" s="9"/>
      <c r="AQ302" s="9"/>
      <c r="AR302" s="14" t="s">
        <v>2131</v>
      </c>
      <c r="AS302" s="9"/>
      <c r="AT302" s="9"/>
      <c r="AU302" s="9"/>
      <c r="AV302" s="13"/>
      <c r="AW302" s="13"/>
      <c r="AX302" s="9"/>
      <c r="AY302" s="9"/>
      <c r="AZ302" s="9"/>
      <c r="BA302" s="33"/>
      <c r="BB302" s="33"/>
      <c r="BC302" s="36"/>
      <c r="BD302" s="12" t="s">
        <v>1771</v>
      </c>
    </row>
    <row r="303" spans="1:56" s="12" customFormat="1" x14ac:dyDescent="0.2">
      <c r="A303" s="9" t="str">
        <f>IF(Search!$C$5="","",IF(COUNTA(Inventory!$AP303)=1,1,""))</f>
        <v/>
      </c>
      <c r="B303" s="9" t="str">
        <f>IF(Search!$C$4="","",IF(ISNUMBER(SEARCH(Search!$C$4,$AR303))=TRUE,1,""))</f>
        <v/>
      </c>
      <c r="C303" s="9" t="str">
        <f>IF(Search!$C$6="x",IF(COUNTA($AQ303)=1,1,"N"),IF(COUNTA($AQ303)=1,"N",""))</f>
        <v/>
      </c>
      <c r="D303" s="9" t="str">
        <f>IF(Search!$O$8="","",IF(ISNUMBER(SEARCH(Search!$O$8,$BD303))=TRUE,1,""))</f>
        <v/>
      </c>
      <c r="E303" s="9" t="str">
        <f>IF(Search!$C$7="","",IF(ISNUMBER(SEARCH(Search!$C$7,$AN303))=TRUE,1,""))</f>
        <v/>
      </c>
      <c r="F303" s="9" t="str">
        <f>IF(Search!$C$8="","",IF(ISNUMBER(SEARCH(Search!$C$8,$AO303))=TRUE,1,""))</f>
        <v/>
      </c>
      <c r="G303" s="9" t="str">
        <f>IF(Search!$F$4="","",IF(Inventory!$AJ303&lt;Search!$F$4,"",1))</f>
        <v/>
      </c>
      <c r="H303" s="9" t="str">
        <f>IF(Search!$F$5="","",IF(Inventory!$AJ303&gt;Search!$F$5,"",1))</f>
        <v/>
      </c>
      <c r="I303" s="9" t="str">
        <f>IF(Search!$F$7="","",IF(Search!$F$8="",IF(ISNUMBER(SEARCH(Search!$F$7,$AL303))=TRUE,1,""),""))</f>
        <v/>
      </c>
      <c r="J303" s="9" t="str">
        <f>IF($AL303=Search!$F$8,1,"")</f>
        <v/>
      </c>
      <c r="K303" s="9" t="str">
        <f>IF(Search!$I$4="","",IF(COUNTA($AS303)=1,IF(Search!$I$4="N","N",1),""))</f>
        <v/>
      </c>
      <c r="L303" s="9" t="str">
        <f>IF(Search!$I$5="","",IF($AS303="RC",1,""))</f>
        <v/>
      </c>
      <c r="M303" s="9" t="str">
        <f>IF(Search!$I$6="","",IF($AS303="RCP",1,""))</f>
        <v/>
      </c>
      <c r="N303" s="9" t="str">
        <f>IF(Search!$I$8="","",IF(COUNTA($AT303)=1,IF(Search!$I$8="N","N",1),""))</f>
        <v/>
      </c>
      <c r="O303" s="9" t="str">
        <f>IF(Search!$L$4="","",IF(COUNTA($AU303)=1,IF(Search!$L$4="N","N",1),""))</f>
        <v/>
      </c>
      <c r="P303" s="9" t="str">
        <f>IF(Search!$L$5="","",IF(ISNUMBER(SEARCH("Jersey",$AU303))=TRUE,IF(Search!$L$5="N","N",1),""))</f>
        <v/>
      </c>
      <c r="Q303" s="9" t="str">
        <f>IF(Search!$L$6="","",IF(ISNUMBER(SEARCH("Patch",$AU303))=TRUE,IF(Search!$L$6="N","N",1),""))</f>
        <v/>
      </c>
      <c r="R303" s="9" t="str">
        <f>IF(Search!$L$7="","",IF(ISNUMBER(SEARCH("Shield",$AU303))=TRUE,IF(Search!$L$7="N","N",1),""))</f>
        <v/>
      </c>
      <c r="S303" s="9" t="str">
        <f>IF(Search!$L$8="","",IF(ISNUMBER(SEARCH("Stick",$AU303))=TRUE,IF(Search!$L$8="N","N",1),""))</f>
        <v/>
      </c>
      <c r="T303" s="9" t="str">
        <f>IF(Search!$O$4="","",IF(COUNTA($AW303)=1,IF(Search!$O$4="N","N",1),""))</f>
        <v/>
      </c>
      <c r="U303" s="9" t="str">
        <f>IF(Search!$O$5="","",IF($AW303="","",IF($AW303&lt;Search!$O$5,"",1)))</f>
        <v/>
      </c>
      <c r="V303" s="9" t="str">
        <f>IF(Search!$O$6="","",IF($AW303="","",IF($AW303&gt;Search!$O$6,"",1)))</f>
        <v/>
      </c>
      <c r="W303" s="9" t="str">
        <f>IF(Search!$U$4="","",IF($AX303="","",1))</f>
        <v/>
      </c>
      <c r="X303" s="9" t="str">
        <f>IF(Search!$U$5="","",IF(ISNUMBER(SEARCH(Search!$U$5,$AX303))=TRUE,IF(Search!$U$5="N","N",1),""))</f>
        <v/>
      </c>
      <c r="Y303" s="9" t="str">
        <f>IF(Search!$U$6="","",IF($AY303&lt;Search!$U$6,"",1))</f>
        <v/>
      </c>
      <c r="Z303" s="9" t="str">
        <f>IF(Search!$R$4="","",IF(Inventory!$BA303&lt;Search!$R$4,"",1))</f>
        <v/>
      </c>
      <c r="AA303" s="9" t="str">
        <f>IF(Search!$R$5="","",IF($BA303&gt;Search!$R$5,"",1))</f>
        <v/>
      </c>
      <c r="AB303" s="9" t="str">
        <f>IF(Search!$R$6="","",IF($BB303&lt;Search!$R$6,"",1))</f>
        <v/>
      </c>
      <c r="AC303" s="9" t="str">
        <f>IF(Search!$R$7="","",IF($BB303&lt;Search!$R$7,"",1))</f>
        <v/>
      </c>
      <c r="AD303" s="45" t="str">
        <f>IF(COUNTIF($A303:$AC303,"n")&gt;0,"",IF(SUM($A303:$AC303)=COUNTA(Search!$C$4:$C$8,Search!$F$4:$F$8,Search!$I$4:$I$6,Search!$I$8,Search!$L$4:$L$8,Search!$O$4:$O$8,Search!$R$4:$R$7,Search!$U$4:$U$7)-COUNTIF(Search!$C$4:$U$7,"n"),1+LARGE($AD$1:AD302,1),""))</f>
        <v/>
      </c>
      <c r="AE303" s="45" t="str">
        <f t="shared" si="14"/>
        <v/>
      </c>
      <c r="AF303" s="45" t="str">
        <f>IF(AD303="","",COUNTIF($AE$1:$AE302,$AE303)+RANK($AE303,$AE$2:$AE$10540,1))</f>
        <v/>
      </c>
      <c r="AG303" s="45" t="str">
        <f t="shared" si="15"/>
        <v/>
      </c>
      <c r="AH303" s="45" t="str">
        <f>IF($AD303="","",COUNTIF($AG$1:$AG302,$AG303)+RANK($AG303,$AG$1:$AG$10539,0))</f>
        <v/>
      </c>
      <c r="AI303" s="10" t="str">
        <f t="shared" si="16"/>
        <v>1985-86 O-Pee-Chee #164 Dan Daoust TOR    /   $</v>
      </c>
      <c r="AJ303" s="11">
        <v>1985</v>
      </c>
      <c r="AK303" s="17">
        <v>86</v>
      </c>
      <c r="AL303" s="12" t="s">
        <v>53</v>
      </c>
      <c r="AM303" s="10">
        <v>164</v>
      </c>
      <c r="AN303" s="12" t="s">
        <v>153</v>
      </c>
      <c r="AO303" s="9" t="s">
        <v>1904</v>
      </c>
      <c r="AP303" s="9"/>
      <c r="AQ303" s="9"/>
      <c r="AR303" s="14" t="s">
        <v>2131</v>
      </c>
      <c r="AS303" s="9"/>
      <c r="AT303" s="9"/>
      <c r="AU303" s="9"/>
      <c r="AV303" s="13"/>
      <c r="AW303" s="13"/>
      <c r="AX303" s="9"/>
      <c r="AY303" s="9"/>
      <c r="AZ303" s="9"/>
      <c r="BA303" s="33"/>
      <c r="BB303" s="33"/>
      <c r="BC303" s="36"/>
      <c r="BD303" s="12" t="s">
        <v>1771</v>
      </c>
    </row>
    <row r="304" spans="1:56" s="12" customFormat="1" x14ac:dyDescent="0.2">
      <c r="A304" s="9" t="str">
        <f>IF(Search!$C$5="","",IF(COUNTA(Inventory!$AP304)=1,1,""))</f>
        <v/>
      </c>
      <c r="B304" s="9" t="str">
        <f>IF(Search!$C$4="","",IF(ISNUMBER(SEARCH(Search!$C$4,$AR304))=TRUE,1,""))</f>
        <v/>
      </c>
      <c r="C304" s="9" t="str">
        <f>IF(Search!$C$6="x",IF(COUNTA($AQ304)=1,1,"N"),IF(COUNTA($AQ304)=1,"N",""))</f>
        <v/>
      </c>
      <c r="D304" s="9" t="str">
        <f>IF(Search!$O$8="","",IF(ISNUMBER(SEARCH(Search!$O$8,$BD304))=TRUE,1,""))</f>
        <v/>
      </c>
      <c r="E304" s="9" t="str">
        <f>IF(Search!$C$7="","",IF(ISNUMBER(SEARCH(Search!$C$7,$AN304))=TRUE,1,""))</f>
        <v/>
      </c>
      <c r="F304" s="9" t="str">
        <f>IF(Search!$C$8="","",IF(ISNUMBER(SEARCH(Search!$C$8,$AO304))=TRUE,1,""))</f>
        <v/>
      </c>
      <c r="G304" s="9" t="str">
        <f>IF(Search!$F$4="","",IF(Inventory!$AJ304&lt;Search!$F$4,"",1))</f>
        <v/>
      </c>
      <c r="H304" s="9" t="str">
        <f>IF(Search!$F$5="","",IF(Inventory!$AJ304&gt;Search!$F$5,"",1))</f>
        <v/>
      </c>
      <c r="I304" s="9" t="str">
        <f>IF(Search!$F$7="","",IF(Search!$F$8="",IF(ISNUMBER(SEARCH(Search!$F$7,$AL304))=TRUE,1,""),""))</f>
        <v/>
      </c>
      <c r="J304" s="9" t="str">
        <f>IF($AL304=Search!$F$8,1,"")</f>
        <v/>
      </c>
      <c r="K304" s="9" t="str">
        <f>IF(Search!$I$4="","",IF(COUNTA($AS304)=1,IF(Search!$I$4="N","N",1),""))</f>
        <v/>
      </c>
      <c r="L304" s="9" t="str">
        <f>IF(Search!$I$5="","",IF($AS304="RC",1,""))</f>
        <v/>
      </c>
      <c r="M304" s="9" t="str">
        <f>IF(Search!$I$6="","",IF($AS304="RCP",1,""))</f>
        <v/>
      </c>
      <c r="N304" s="9" t="str">
        <f>IF(Search!$I$8="","",IF(COUNTA($AT304)=1,IF(Search!$I$8="N","N",1),""))</f>
        <v/>
      </c>
      <c r="O304" s="9" t="str">
        <f>IF(Search!$L$4="","",IF(COUNTA($AU304)=1,IF(Search!$L$4="N","N",1),""))</f>
        <v/>
      </c>
      <c r="P304" s="9" t="str">
        <f>IF(Search!$L$5="","",IF(ISNUMBER(SEARCH("Jersey",$AU304))=TRUE,IF(Search!$L$5="N","N",1),""))</f>
        <v/>
      </c>
      <c r="Q304" s="9" t="str">
        <f>IF(Search!$L$6="","",IF(ISNUMBER(SEARCH("Patch",$AU304))=TRUE,IF(Search!$L$6="N","N",1),""))</f>
        <v/>
      </c>
      <c r="R304" s="9" t="str">
        <f>IF(Search!$L$7="","",IF(ISNUMBER(SEARCH("Shield",$AU304))=TRUE,IF(Search!$L$7="N","N",1),""))</f>
        <v/>
      </c>
      <c r="S304" s="9" t="str">
        <f>IF(Search!$L$8="","",IF(ISNUMBER(SEARCH("Stick",$AU304))=TRUE,IF(Search!$L$8="N","N",1),""))</f>
        <v/>
      </c>
      <c r="T304" s="9" t="str">
        <f>IF(Search!$O$4="","",IF(COUNTA($AW304)=1,IF(Search!$O$4="N","N",1),""))</f>
        <v/>
      </c>
      <c r="U304" s="9" t="str">
        <f>IF(Search!$O$5="","",IF($AW304="","",IF($AW304&lt;Search!$O$5,"",1)))</f>
        <v/>
      </c>
      <c r="V304" s="9" t="str">
        <f>IF(Search!$O$6="","",IF($AW304="","",IF($AW304&gt;Search!$O$6,"",1)))</f>
        <v/>
      </c>
      <c r="W304" s="9" t="str">
        <f>IF(Search!$U$4="","",IF($AX304="","",1))</f>
        <v/>
      </c>
      <c r="X304" s="9" t="str">
        <f>IF(Search!$U$5="","",IF(ISNUMBER(SEARCH(Search!$U$5,$AX304))=TRUE,IF(Search!$U$5="N","N",1),""))</f>
        <v/>
      </c>
      <c r="Y304" s="9" t="str">
        <f>IF(Search!$U$6="","",IF($AY304&lt;Search!$U$6,"",1))</f>
        <v/>
      </c>
      <c r="Z304" s="9" t="str">
        <f>IF(Search!$R$4="","",IF(Inventory!$BA304&lt;Search!$R$4,"",1))</f>
        <v/>
      </c>
      <c r="AA304" s="9" t="str">
        <f>IF(Search!$R$5="","",IF($BA304&gt;Search!$R$5,"",1))</f>
        <v/>
      </c>
      <c r="AB304" s="9" t="str">
        <f>IF(Search!$R$6="","",IF($BB304&lt;Search!$R$6,"",1))</f>
        <v/>
      </c>
      <c r="AC304" s="9" t="str">
        <f>IF(Search!$R$7="","",IF($BB304&lt;Search!$R$7,"",1))</f>
        <v/>
      </c>
      <c r="AD304" s="45" t="str">
        <f>IF(COUNTIF($A304:$AC304,"n")&gt;0,"",IF(SUM($A304:$AC304)=COUNTA(Search!$C$4:$C$8,Search!$F$4:$F$8,Search!$I$4:$I$6,Search!$I$8,Search!$L$4:$L$8,Search!$O$4:$O$8,Search!$R$4:$R$7,Search!$U$4:$U$7)-COUNTIF(Search!$C$4:$U$7,"n"),1+LARGE($AD$1:AD303,1),""))</f>
        <v/>
      </c>
      <c r="AE304" s="45" t="str">
        <f t="shared" si="14"/>
        <v/>
      </c>
      <c r="AF304" s="45" t="str">
        <f>IF(AD304="","",COUNTIF($AE$1:$AE303,$AE304)+RANK($AE304,$AE$2:$AE$10540,1))</f>
        <v/>
      </c>
      <c r="AG304" s="45" t="str">
        <f t="shared" si="15"/>
        <v/>
      </c>
      <c r="AH304" s="45" t="str">
        <f>IF($AD304="","",COUNTIF($AG$1:$AG303,$AG304)+RANK($AG304,$AG$1:$AG$10539,0))</f>
        <v/>
      </c>
      <c r="AI304" s="10" t="str">
        <f t="shared" si="16"/>
        <v>1985-86 O-Pee-Chee #166 Tim Bernhardt TOR    /   $</v>
      </c>
      <c r="AJ304" s="11">
        <v>1985</v>
      </c>
      <c r="AK304" s="17">
        <v>86</v>
      </c>
      <c r="AL304" s="12" t="s">
        <v>53</v>
      </c>
      <c r="AM304" s="10">
        <v>166</v>
      </c>
      <c r="AN304" s="12" t="s">
        <v>170</v>
      </c>
      <c r="AO304" s="9" t="s">
        <v>1904</v>
      </c>
      <c r="AP304" s="9"/>
      <c r="AQ304" s="9"/>
      <c r="AR304" s="14" t="s">
        <v>2131</v>
      </c>
      <c r="AS304" s="9"/>
      <c r="AT304" s="9"/>
      <c r="AU304" s="9"/>
      <c r="AV304" s="13"/>
      <c r="AW304" s="13"/>
      <c r="AX304" s="9"/>
      <c r="AY304" s="9"/>
      <c r="AZ304" s="9"/>
      <c r="BA304" s="33"/>
      <c r="BB304" s="33"/>
      <c r="BC304" s="36"/>
      <c r="BD304" s="12" t="s">
        <v>1771</v>
      </c>
    </row>
    <row r="305" spans="1:56" s="12" customFormat="1" x14ac:dyDescent="0.2">
      <c r="A305" s="9" t="str">
        <f>IF(Search!$C$5="","",IF(COUNTA(Inventory!$AP305)=1,1,""))</f>
        <v/>
      </c>
      <c r="B305" s="9" t="str">
        <f>IF(Search!$C$4="","",IF(ISNUMBER(SEARCH(Search!$C$4,$AR305))=TRUE,1,""))</f>
        <v/>
      </c>
      <c r="C305" s="9" t="str">
        <f>IF(Search!$C$6="x",IF(COUNTA($AQ305)=1,1,"N"),IF(COUNTA($AQ305)=1,"N",""))</f>
        <v/>
      </c>
      <c r="D305" s="9" t="str">
        <f>IF(Search!$O$8="","",IF(ISNUMBER(SEARCH(Search!$O$8,$BD305))=TRUE,1,""))</f>
        <v/>
      </c>
      <c r="E305" s="9" t="str">
        <f>IF(Search!$C$7="","",IF(ISNUMBER(SEARCH(Search!$C$7,$AN305))=TRUE,1,""))</f>
        <v/>
      </c>
      <c r="F305" s="9" t="str">
        <f>IF(Search!$C$8="","",IF(ISNUMBER(SEARCH(Search!$C$8,$AO305))=TRUE,1,""))</f>
        <v/>
      </c>
      <c r="G305" s="9" t="str">
        <f>IF(Search!$F$4="","",IF(Inventory!$AJ305&lt;Search!$F$4,"",1))</f>
        <v/>
      </c>
      <c r="H305" s="9" t="str">
        <f>IF(Search!$F$5="","",IF(Inventory!$AJ305&gt;Search!$F$5,"",1))</f>
        <v/>
      </c>
      <c r="I305" s="9" t="str">
        <f>IF(Search!$F$7="","",IF(Search!$F$8="",IF(ISNUMBER(SEARCH(Search!$F$7,$AL305))=TRUE,1,""),""))</f>
        <v/>
      </c>
      <c r="J305" s="9" t="str">
        <f>IF($AL305=Search!$F$8,1,"")</f>
        <v/>
      </c>
      <c r="K305" s="9" t="str">
        <f>IF(Search!$I$4="","",IF(COUNTA($AS305)=1,IF(Search!$I$4="N","N",1),""))</f>
        <v/>
      </c>
      <c r="L305" s="9" t="str">
        <f>IF(Search!$I$5="","",IF($AS305="RC",1,""))</f>
        <v/>
      </c>
      <c r="M305" s="9" t="str">
        <f>IF(Search!$I$6="","",IF($AS305="RCP",1,""))</f>
        <v/>
      </c>
      <c r="N305" s="9" t="str">
        <f>IF(Search!$I$8="","",IF(COUNTA($AT305)=1,IF(Search!$I$8="N","N",1),""))</f>
        <v/>
      </c>
      <c r="O305" s="9" t="str">
        <f>IF(Search!$L$4="","",IF(COUNTA($AU305)=1,IF(Search!$L$4="N","N",1),""))</f>
        <v/>
      </c>
      <c r="P305" s="9" t="str">
        <f>IF(Search!$L$5="","",IF(ISNUMBER(SEARCH("Jersey",$AU305))=TRUE,IF(Search!$L$5="N","N",1),""))</f>
        <v/>
      </c>
      <c r="Q305" s="9" t="str">
        <f>IF(Search!$L$6="","",IF(ISNUMBER(SEARCH("Patch",$AU305))=TRUE,IF(Search!$L$6="N","N",1),""))</f>
        <v/>
      </c>
      <c r="R305" s="9" t="str">
        <f>IF(Search!$L$7="","",IF(ISNUMBER(SEARCH("Shield",$AU305))=TRUE,IF(Search!$L$7="N","N",1),""))</f>
        <v/>
      </c>
      <c r="S305" s="9" t="str">
        <f>IF(Search!$L$8="","",IF(ISNUMBER(SEARCH("Stick",$AU305))=TRUE,IF(Search!$L$8="N","N",1),""))</f>
        <v/>
      </c>
      <c r="T305" s="9" t="str">
        <f>IF(Search!$O$4="","",IF(COUNTA($AW305)=1,IF(Search!$O$4="N","N",1),""))</f>
        <v/>
      </c>
      <c r="U305" s="9" t="str">
        <f>IF(Search!$O$5="","",IF($AW305="","",IF($AW305&lt;Search!$O$5,"",1)))</f>
        <v/>
      </c>
      <c r="V305" s="9" t="str">
        <f>IF(Search!$O$6="","",IF($AW305="","",IF($AW305&gt;Search!$O$6,"",1)))</f>
        <v/>
      </c>
      <c r="W305" s="9" t="str">
        <f>IF(Search!$U$4="","",IF($AX305="","",1))</f>
        <v/>
      </c>
      <c r="X305" s="9" t="str">
        <f>IF(Search!$U$5="","",IF(ISNUMBER(SEARCH(Search!$U$5,$AX305))=TRUE,IF(Search!$U$5="N","N",1),""))</f>
        <v/>
      </c>
      <c r="Y305" s="9" t="str">
        <f>IF(Search!$U$6="","",IF($AY305&lt;Search!$U$6,"",1))</f>
        <v/>
      </c>
      <c r="Z305" s="9" t="str">
        <f>IF(Search!$R$4="","",IF(Inventory!$BA305&lt;Search!$R$4,"",1))</f>
        <v/>
      </c>
      <c r="AA305" s="9" t="str">
        <f>IF(Search!$R$5="","",IF($BA305&gt;Search!$R$5,"",1))</f>
        <v/>
      </c>
      <c r="AB305" s="9" t="str">
        <f>IF(Search!$R$6="","",IF($BB305&lt;Search!$R$6,"",1))</f>
        <v/>
      </c>
      <c r="AC305" s="9" t="str">
        <f>IF(Search!$R$7="","",IF($BB305&lt;Search!$R$7,"",1))</f>
        <v/>
      </c>
      <c r="AD305" s="45" t="str">
        <f>IF(COUNTIF($A305:$AC305,"n")&gt;0,"",IF(SUM($A305:$AC305)=COUNTA(Search!$C$4:$C$8,Search!$F$4:$F$8,Search!$I$4:$I$6,Search!$I$8,Search!$L$4:$L$8,Search!$O$4:$O$8,Search!$R$4:$R$7,Search!$U$4:$U$7)-COUNTIF(Search!$C$4:$U$7,"n"),1+LARGE($AD$1:AD304,1),""))</f>
        <v/>
      </c>
      <c r="AE305" s="45" t="str">
        <f t="shared" si="14"/>
        <v/>
      </c>
      <c r="AF305" s="45" t="str">
        <f>IF(AD305="","",COUNTIF($AE$1:$AE304,$AE305)+RANK($AE305,$AE$2:$AE$10540,1))</f>
        <v/>
      </c>
      <c r="AG305" s="45" t="str">
        <f t="shared" si="15"/>
        <v/>
      </c>
      <c r="AH305" s="45" t="str">
        <f>IF($AD305="","",COUNTIF($AG$1:$AG304,$AG305)+RANK($AG305,$AG$1:$AG$10539,0))</f>
        <v/>
      </c>
      <c r="AI305" s="10" t="str">
        <f t="shared" si="16"/>
        <v>1985-86 O-Pee-Chee #172 Gary Nylund TOR    /   $</v>
      </c>
      <c r="AJ305" s="11">
        <v>1985</v>
      </c>
      <c r="AK305" s="17">
        <v>86</v>
      </c>
      <c r="AL305" s="12" t="s">
        <v>53</v>
      </c>
      <c r="AM305" s="10">
        <v>172</v>
      </c>
      <c r="AN305" s="12" t="s">
        <v>168</v>
      </c>
      <c r="AO305" s="9" t="s">
        <v>1904</v>
      </c>
      <c r="AP305" s="9"/>
      <c r="AQ305" s="9"/>
      <c r="AR305" s="14" t="s">
        <v>2131</v>
      </c>
      <c r="AS305" s="9"/>
      <c r="AT305" s="9"/>
      <c r="AU305" s="9"/>
      <c r="AV305" s="13"/>
      <c r="AW305" s="13"/>
      <c r="AX305" s="9"/>
      <c r="AY305" s="9"/>
      <c r="AZ305" s="9"/>
      <c r="BA305" s="33"/>
      <c r="BB305" s="33"/>
      <c r="BC305" s="36"/>
      <c r="BD305" s="12" t="s">
        <v>1771</v>
      </c>
    </row>
    <row r="306" spans="1:56" s="12" customFormat="1" x14ac:dyDescent="0.2">
      <c r="A306" s="9" t="str">
        <f>IF(Search!$C$5="","",IF(COUNTA(Inventory!$AP306)=1,1,""))</f>
        <v/>
      </c>
      <c r="B306" s="9" t="str">
        <f>IF(Search!$C$4="","",IF(ISNUMBER(SEARCH(Search!$C$4,$AR306))=TRUE,1,""))</f>
        <v/>
      </c>
      <c r="C306" s="9" t="str">
        <f>IF(Search!$C$6="x",IF(COUNTA($AQ306)=1,1,"N"),IF(COUNTA($AQ306)=1,"N",""))</f>
        <v/>
      </c>
      <c r="D306" s="9" t="str">
        <f>IF(Search!$O$8="","",IF(ISNUMBER(SEARCH(Search!$O$8,$BD306))=TRUE,1,""))</f>
        <v/>
      </c>
      <c r="E306" s="9" t="str">
        <f>IF(Search!$C$7="","",IF(ISNUMBER(SEARCH(Search!$C$7,$AN306))=TRUE,1,""))</f>
        <v/>
      </c>
      <c r="F306" s="9" t="str">
        <f>IF(Search!$C$8="","",IF(ISNUMBER(SEARCH(Search!$C$8,$AO306))=TRUE,1,""))</f>
        <v/>
      </c>
      <c r="G306" s="9" t="str">
        <f>IF(Search!$F$4="","",IF(Inventory!$AJ306&lt;Search!$F$4,"",1))</f>
        <v/>
      </c>
      <c r="H306" s="9" t="str">
        <f>IF(Search!$F$5="","",IF(Inventory!$AJ306&gt;Search!$F$5,"",1))</f>
        <v/>
      </c>
      <c r="I306" s="9" t="str">
        <f>IF(Search!$F$7="","",IF(Search!$F$8="",IF(ISNUMBER(SEARCH(Search!$F$7,$AL306))=TRUE,1,""),""))</f>
        <v/>
      </c>
      <c r="J306" s="9" t="str">
        <f>IF($AL306=Search!$F$8,1,"")</f>
        <v/>
      </c>
      <c r="K306" s="9" t="str">
        <f>IF(Search!$I$4="","",IF(COUNTA($AS306)=1,IF(Search!$I$4="N","N",1),""))</f>
        <v/>
      </c>
      <c r="L306" s="9" t="str">
        <f>IF(Search!$I$5="","",IF($AS306="RC",1,""))</f>
        <v/>
      </c>
      <c r="M306" s="9" t="str">
        <f>IF(Search!$I$6="","",IF($AS306="RCP",1,""))</f>
        <v/>
      </c>
      <c r="N306" s="9" t="str">
        <f>IF(Search!$I$8="","",IF(COUNTA($AT306)=1,IF(Search!$I$8="N","N",1),""))</f>
        <v/>
      </c>
      <c r="O306" s="9" t="str">
        <f>IF(Search!$L$4="","",IF(COUNTA($AU306)=1,IF(Search!$L$4="N","N",1),""))</f>
        <v/>
      </c>
      <c r="P306" s="9" t="str">
        <f>IF(Search!$L$5="","",IF(ISNUMBER(SEARCH("Jersey",$AU306))=TRUE,IF(Search!$L$5="N","N",1),""))</f>
        <v/>
      </c>
      <c r="Q306" s="9" t="str">
        <f>IF(Search!$L$6="","",IF(ISNUMBER(SEARCH("Patch",$AU306))=TRUE,IF(Search!$L$6="N","N",1),""))</f>
        <v/>
      </c>
      <c r="R306" s="9" t="str">
        <f>IF(Search!$L$7="","",IF(ISNUMBER(SEARCH("Shield",$AU306))=TRUE,IF(Search!$L$7="N","N",1),""))</f>
        <v/>
      </c>
      <c r="S306" s="9" t="str">
        <f>IF(Search!$L$8="","",IF(ISNUMBER(SEARCH("Stick",$AU306))=TRUE,IF(Search!$L$8="N","N",1),""))</f>
        <v/>
      </c>
      <c r="T306" s="9" t="str">
        <f>IF(Search!$O$4="","",IF(COUNTA($AW306)=1,IF(Search!$O$4="N","N",1),""))</f>
        <v/>
      </c>
      <c r="U306" s="9" t="str">
        <f>IF(Search!$O$5="","",IF($AW306="","",IF($AW306&lt;Search!$O$5,"",1)))</f>
        <v/>
      </c>
      <c r="V306" s="9" t="str">
        <f>IF(Search!$O$6="","",IF($AW306="","",IF($AW306&gt;Search!$O$6,"",1)))</f>
        <v/>
      </c>
      <c r="W306" s="9" t="str">
        <f>IF(Search!$U$4="","",IF($AX306="","",1))</f>
        <v/>
      </c>
      <c r="X306" s="9" t="str">
        <f>IF(Search!$U$5="","",IF(ISNUMBER(SEARCH(Search!$U$5,$AX306))=TRUE,IF(Search!$U$5="N","N",1),""))</f>
        <v/>
      </c>
      <c r="Y306" s="9" t="str">
        <f>IF(Search!$U$6="","",IF($AY306&lt;Search!$U$6,"",1))</f>
        <v/>
      </c>
      <c r="Z306" s="9" t="str">
        <f>IF(Search!$R$4="","",IF(Inventory!$BA306&lt;Search!$R$4,"",1))</f>
        <v/>
      </c>
      <c r="AA306" s="9" t="str">
        <f>IF(Search!$R$5="","",IF($BA306&gt;Search!$R$5,"",1))</f>
        <v/>
      </c>
      <c r="AB306" s="9" t="str">
        <f>IF(Search!$R$6="","",IF($BB306&lt;Search!$R$6,"",1))</f>
        <v/>
      </c>
      <c r="AC306" s="9" t="str">
        <f>IF(Search!$R$7="","",IF($BB306&lt;Search!$R$7,"",1))</f>
        <v/>
      </c>
      <c r="AD306" s="45" t="str">
        <f>IF(COUNTIF($A306:$AC306,"n")&gt;0,"",IF(SUM($A306:$AC306)=COUNTA(Search!$C$4:$C$8,Search!$F$4:$F$8,Search!$I$4:$I$6,Search!$I$8,Search!$L$4:$L$8,Search!$O$4:$O$8,Search!$R$4:$R$7,Search!$U$4:$U$7)-COUNTIF(Search!$C$4:$U$7,"n"),1+LARGE($AD$1:AD305,1),""))</f>
        <v/>
      </c>
      <c r="AE306" s="45" t="str">
        <f t="shared" si="14"/>
        <v/>
      </c>
      <c r="AF306" s="45" t="str">
        <f>IF(AD306="","",COUNTIF($AE$1:$AE305,$AE306)+RANK($AE306,$AE$2:$AE$10540,1))</f>
        <v/>
      </c>
      <c r="AG306" s="45" t="str">
        <f t="shared" si="15"/>
        <v/>
      </c>
      <c r="AH306" s="45" t="str">
        <f>IF($AD306="","",COUNTIF($AG$1:$AG305,$AG306)+RANK($AG306,$AG$1:$AG$10539,0))</f>
        <v/>
      </c>
      <c r="AI306" s="10" t="str">
        <f t="shared" si="16"/>
        <v>1985-86 O-Pee-Chee #183 Don Edwards TOR    /   $</v>
      </c>
      <c r="AJ306" s="11">
        <v>1985</v>
      </c>
      <c r="AK306" s="17">
        <v>86</v>
      </c>
      <c r="AL306" s="12" t="s">
        <v>53</v>
      </c>
      <c r="AM306" s="10">
        <v>183</v>
      </c>
      <c r="AN306" s="12" t="s">
        <v>171</v>
      </c>
      <c r="AO306" s="9" t="s">
        <v>1904</v>
      </c>
      <c r="AP306" s="9"/>
      <c r="AQ306" s="9"/>
      <c r="AR306" s="14" t="s">
        <v>2131</v>
      </c>
      <c r="AS306" s="9"/>
      <c r="AT306" s="9"/>
      <c r="AU306" s="9"/>
      <c r="AV306" s="13"/>
      <c r="AW306" s="13"/>
      <c r="AX306" s="9"/>
      <c r="AY306" s="9"/>
      <c r="AZ306" s="9"/>
      <c r="BA306" s="33"/>
      <c r="BB306" s="33"/>
      <c r="BC306" s="36"/>
      <c r="BD306" s="12" t="s">
        <v>1771</v>
      </c>
    </row>
    <row r="307" spans="1:56" s="12" customFormat="1" x14ac:dyDescent="0.2">
      <c r="A307" s="9" t="str">
        <f>IF(Search!$C$5="","",IF(COUNTA(Inventory!$AP307)=1,1,""))</f>
        <v/>
      </c>
      <c r="B307" s="9" t="str">
        <f>IF(Search!$C$4="","",IF(ISNUMBER(SEARCH(Search!$C$4,$AR307))=TRUE,1,""))</f>
        <v/>
      </c>
      <c r="C307" s="9" t="str">
        <f>IF(Search!$C$6="x",IF(COUNTA($AQ307)=1,1,"N"),IF(COUNTA($AQ307)=1,"N",""))</f>
        <v/>
      </c>
      <c r="D307" s="9" t="str">
        <f>IF(Search!$O$8="","",IF(ISNUMBER(SEARCH(Search!$O$8,$BD307))=TRUE,1,""))</f>
        <v/>
      </c>
      <c r="E307" s="9" t="str">
        <f>IF(Search!$C$7="","",IF(ISNUMBER(SEARCH(Search!$C$7,$AN307))=TRUE,1,""))</f>
        <v/>
      </c>
      <c r="F307" s="9" t="str">
        <f>IF(Search!$C$8="","",IF(ISNUMBER(SEARCH(Search!$C$8,$AO307))=TRUE,1,""))</f>
        <v/>
      </c>
      <c r="G307" s="9" t="str">
        <f>IF(Search!$F$4="","",IF(Inventory!$AJ307&lt;Search!$F$4,"",1))</f>
        <v/>
      </c>
      <c r="H307" s="9" t="str">
        <f>IF(Search!$F$5="","",IF(Inventory!$AJ307&gt;Search!$F$5,"",1))</f>
        <v/>
      </c>
      <c r="I307" s="9" t="str">
        <f>IF(Search!$F$7="","",IF(Search!$F$8="",IF(ISNUMBER(SEARCH(Search!$F$7,$AL307))=TRUE,1,""),""))</f>
        <v/>
      </c>
      <c r="J307" s="9" t="str">
        <f>IF($AL307=Search!$F$8,1,"")</f>
        <v/>
      </c>
      <c r="K307" s="9" t="str">
        <f>IF(Search!$I$4="","",IF(COUNTA($AS307)=1,IF(Search!$I$4="N","N",1),""))</f>
        <v/>
      </c>
      <c r="L307" s="9" t="str">
        <f>IF(Search!$I$5="","",IF($AS307="RC",1,""))</f>
        <v/>
      </c>
      <c r="M307" s="9" t="str">
        <f>IF(Search!$I$6="","",IF($AS307="RCP",1,""))</f>
        <v/>
      </c>
      <c r="N307" s="9" t="str">
        <f>IF(Search!$I$8="","",IF(COUNTA($AT307)=1,IF(Search!$I$8="N","N",1),""))</f>
        <v/>
      </c>
      <c r="O307" s="9" t="str">
        <f>IF(Search!$L$4="","",IF(COUNTA($AU307)=1,IF(Search!$L$4="N","N",1),""))</f>
        <v/>
      </c>
      <c r="P307" s="9" t="str">
        <f>IF(Search!$L$5="","",IF(ISNUMBER(SEARCH("Jersey",$AU307))=TRUE,IF(Search!$L$5="N","N",1),""))</f>
        <v/>
      </c>
      <c r="Q307" s="9" t="str">
        <f>IF(Search!$L$6="","",IF(ISNUMBER(SEARCH("Patch",$AU307))=TRUE,IF(Search!$L$6="N","N",1),""))</f>
        <v/>
      </c>
      <c r="R307" s="9" t="str">
        <f>IF(Search!$L$7="","",IF(ISNUMBER(SEARCH("Shield",$AU307))=TRUE,IF(Search!$L$7="N","N",1),""))</f>
        <v/>
      </c>
      <c r="S307" s="9" t="str">
        <f>IF(Search!$L$8="","",IF(ISNUMBER(SEARCH("Stick",$AU307))=TRUE,IF(Search!$L$8="N","N",1),""))</f>
        <v/>
      </c>
      <c r="T307" s="9" t="str">
        <f>IF(Search!$O$4="","",IF(COUNTA($AW307)=1,IF(Search!$O$4="N","N",1),""))</f>
        <v/>
      </c>
      <c r="U307" s="9" t="str">
        <f>IF(Search!$O$5="","",IF($AW307="","",IF($AW307&lt;Search!$O$5,"",1)))</f>
        <v/>
      </c>
      <c r="V307" s="9" t="str">
        <f>IF(Search!$O$6="","",IF($AW307="","",IF($AW307&gt;Search!$O$6,"",1)))</f>
        <v/>
      </c>
      <c r="W307" s="9" t="str">
        <f>IF(Search!$U$4="","",IF($AX307="","",1))</f>
        <v/>
      </c>
      <c r="X307" s="9" t="str">
        <f>IF(Search!$U$5="","",IF(ISNUMBER(SEARCH(Search!$U$5,$AX307))=TRUE,IF(Search!$U$5="N","N",1),""))</f>
        <v/>
      </c>
      <c r="Y307" s="9" t="str">
        <f>IF(Search!$U$6="","",IF($AY307&lt;Search!$U$6,"",1))</f>
        <v/>
      </c>
      <c r="Z307" s="9" t="str">
        <f>IF(Search!$R$4="","",IF(Inventory!$BA307&lt;Search!$R$4,"",1))</f>
        <v/>
      </c>
      <c r="AA307" s="9" t="str">
        <f>IF(Search!$R$5="","",IF($BA307&gt;Search!$R$5,"",1))</f>
        <v/>
      </c>
      <c r="AB307" s="9" t="str">
        <f>IF(Search!$R$6="","",IF($BB307&lt;Search!$R$6,"",1))</f>
        <v/>
      </c>
      <c r="AC307" s="9" t="str">
        <f>IF(Search!$R$7="","",IF($BB307&lt;Search!$R$7,"",1))</f>
        <v/>
      </c>
      <c r="AD307" s="45" t="str">
        <f>IF(COUNTIF($A307:$AC307,"n")&gt;0,"",IF(SUM($A307:$AC307)=COUNTA(Search!$C$4:$C$8,Search!$F$4:$F$8,Search!$I$4:$I$6,Search!$I$8,Search!$L$4:$L$8,Search!$O$4:$O$8,Search!$R$4:$R$7,Search!$U$4:$U$7)-COUNTIF(Search!$C$4:$U$7,"n"),1+LARGE($AD$1:AD306,1),""))</f>
        <v/>
      </c>
      <c r="AE307" s="45" t="str">
        <f t="shared" si="14"/>
        <v/>
      </c>
      <c r="AF307" s="45" t="str">
        <f>IF(AD307="","",COUNTIF($AE$1:$AE306,$AE307)+RANK($AE307,$AE$2:$AE$10540,1))</f>
        <v/>
      </c>
      <c r="AG307" s="45" t="str">
        <f t="shared" si="15"/>
        <v/>
      </c>
      <c r="AH307" s="45" t="str">
        <f>IF($AD307="","",COUNTIF($AG$1:$AG306,$AG307)+RANK($AG307,$AG$1:$AG$10539,0))</f>
        <v/>
      </c>
      <c r="AI307" s="10" t="str">
        <f t="shared" si="16"/>
        <v>1985-86 O-Pee-Chee #198 Miroslav Frycer TOR    /   $</v>
      </c>
      <c r="AJ307" s="11">
        <v>1985</v>
      </c>
      <c r="AK307" s="17">
        <v>86</v>
      </c>
      <c r="AL307" s="12" t="s">
        <v>53</v>
      </c>
      <c r="AM307" s="10">
        <v>198</v>
      </c>
      <c r="AN307" s="12" t="s">
        <v>144</v>
      </c>
      <c r="AO307" s="9" t="s">
        <v>1904</v>
      </c>
      <c r="AP307" s="9"/>
      <c r="AQ307" s="9"/>
      <c r="AR307" s="14" t="s">
        <v>2131</v>
      </c>
      <c r="AS307" s="9"/>
      <c r="AT307" s="9"/>
      <c r="AU307" s="9"/>
      <c r="AV307" s="13"/>
      <c r="AW307" s="13"/>
      <c r="AX307" s="9"/>
      <c r="AY307" s="9"/>
      <c r="AZ307" s="9"/>
      <c r="BA307" s="33"/>
      <c r="BB307" s="33"/>
      <c r="BC307" s="36"/>
      <c r="BD307" s="12" t="s">
        <v>1771</v>
      </c>
    </row>
    <row r="308" spans="1:56" s="12" customFormat="1" x14ac:dyDescent="0.2">
      <c r="A308" s="9" t="str">
        <f>IF(Search!$C$5="","",IF(COUNTA(Inventory!$AP308)=1,1,""))</f>
        <v/>
      </c>
      <c r="B308" s="9" t="str">
        <f>IF(Search!$C$4="","",IF(ISNUMBER(SEARCH(Search!$C$4,$AR308))=TRUE,1,""))</f>
        <v/>
      </c>
      <c r="C308" s="9" t="str">
        <f>IF(Search!$C$6="x",IF(COUNTA($AQ308)=1,1,"N"),IF(COUNTA($AQ308)=1,"N",""))</f>
        <v/>
      </c>
      <c r="D308" s="9" t="str">
        <f>IF(Search!$O$8="","",IF(ISNUMBER(SEARCH(Search!$O$8,$BD308))=TRUE,1,""))</f>
        <v/>
      </c>
      <c r="E308" s="9" t="str">
        <f>IF(Search!$C$7="","",IF(ISNUMBER(SEARCH(Search!$C$7,$AN308))=TRUE,1,""))</f>
        <v/>
      </c>
      <c r="F308" s="9" t="str">
        <f>IF(Search!$C$8="","",IF(ISNUMBER(SEARCH(Search!$C$8,$AO308))=TRUE,1,""))</f>
        <v/>
      </c>
      <c r="G308" s="9" t="str">
        <f>IF(Search!$F$4="","",IF(Inventory!$AJ308&lt;Search!$F$4,"",1))</f>
        <v/>
      </c>
      <c r="H308" s="9" t="str">
        <f>IF(Search!$F$5="","",IF(Inventory!$AJ308&gt;Search!$F$5,"",1))</f>
        <v/>
      </c>
      <c r="I308" s="9" t="str">
        <f>IF(Search!$F$7="","",IF(Search!$F$8="",IF(ISNUMBER(SEARCH(Search!$F$7,$AL308))=TRUE,1,""),""))</f>
        <v/>
      </c>
      <c r="J308" s="9" t="str">
        <f>IF($AL308=Search!$F$8,1,"")</f>
        <v/>
      </c>
      <c r="K308" s="9" t="str">
        <f>IF(Search!$I$4="","",IF(COUNTA($AS308)=1,IF(Search!$I$4="N","N",1),""))</f>
        <v/>
      </c>
      <c r="L308" s="9" t="str">
        <f>IF(Search!$I$5="","",IF($AS308="RC",1,""))</f>
        <v/>
      </c>
      <c r="M308" s="9" t="str">
        <f>IF(Search!$I$6="","",IF($AS308="RCP",1,""))</f>
        <v/>
      </c>
      <c r="N308" s="9" t="str">
        <f>IF(Search!$I$8="","",IF(COUNTA($AT308)=1,IF(Search!$I$8="N","N",1),""))</f>
        <v/>
      </c>
      <c r="O308" s="9" t="str">
        <f>IF(Search!$L$4="","",IF(COUNTA($AU308)=1,IF(Search!$L$4="N","N",1),""))</f>
        <v/>
      </c>
      <c r="P308" s="9" t="str">
        <f>IF(Search!$L$5="","",IF(ISNUMBER(SEARCH("Jersey",$AU308))=TRUE,IF(Search!$L$5="N","N",1),""))</f>
        <v/>
      </c>
      <c r="Q308" s="9" t="str">
        <f>IF(Search!$L$6="","",IF(ISNUMBER(SEARCH("Patch",$AU308))=TRUE,IF(Search!$L$6="N","N",1),""))</f>
        <v/>
      </c>
      <c r="R308" s="9" t="str">
        <f>IF(Search!$L$7="","",IF(ISNUMBER(SEARCH("Shield",$AU308))=TRUE,IF(Search!$L$7="N","N",1),""))</f>
        <v/>
      </c>
      <c r="S308" s="9" t="str">
        <f>IF(Search!$L$8="","",IF(ISNUMBER(SEARCH("Stick",$AU308))=TRUE,IF(Search!$L$8="N","N",1),""))</f>
        <v/>
      </c>
      <c r="T308" s="9" t="str">
        <f>IF(Search!$O$4="","",IF(COUNTA($AW308)=1,IF(Search!$O$4="N","N",1),""))</f>
        <v/>
      </c>
      <c r="U308" s="9" t="str">
        <f>IF(Search!$O$5="","",IF($AW308="","",IF($AW308&lt;Search!$O$5,"",1)))</f>
        <v/>
      </c>
      <c r="V308" s="9" t="str">
        <f>IF(Search!$O$6="","",IF($AW308="","",IF($AW308&gt;Search!$O$6,"",1)))</f>
        <v/>
      </c>
      <c r="W308" s="9" t="str">
        <f>IF(Search!$U$4="","",IF($AX308="","",1))</f>
        <v/>
      </c>
      <c r="X308" s="9" t="str">
        <f>IF(Search!$U$5="","",IF(ISNUMBER(SEARCH(Search!$U$5,$AX308))=TRUE,IF(Search!$U$5="N","N",1),""))</f>
        <v/>
      </c>
      <c r="Y308" s="9" t="str">
        <f>IF(Search!$U$6="","",IF($AY308&lt;Search!$U$6,"",1))</f>
        <v/>
      </c>
      <c r="Z308" s="9" t="str">
        <f>IF(Search!$R$4="","",IF(Inventory!$BA308&lt;Search!$R$4,"",1))</f>
        <v/>
      </c>
      <c r="AA308" s="9" t="str">
        <f>IF(Search!$R$5="","",IF($BA308&gt;Search!$R$5,"",1))</f>
        <v/>
      </c>
      <c r="AB308" s="9" t="str">
        <f>IF(Search!$R$6="","",IF($BB308&lt;Search!$R$6,"",1))</f>
        <v/>
      </c>
      <c r="AC308" s="9" t="str">
        <f>IF(Search!$R$7="","",IF($BB308&lt;Search!$R$7,"",1))</f>
        <v/>
      </c>
      <c r="AD308" s="45" t="str">
        <f>IF(COUNTIF($A308:$AC308,"n")&gt;0,"",IF(SUM($A308:$AC308)=COUNTA(Search!$C$4:$C$8,Search!$F$4:$F$8,Search!$I$4:$I$6,Search!$I$8,Search!$L$4:$L$8,Search!$O$4:$O$8,Search!$R$4:$R$7,Search!$U$4:$U$7)-COUNTIF(Search!$C$4:$U$7,"n"),1+LARGE($AD$1:AD307,1),""))</f>
        <v/>
      </c>
      <c r="AE308" s="45" t="str">
        <f t="shared" si="14"/>
        <v/>
      </c>
      <c r="AF308" s="45" t="str">
        <f>IF(AD308="","",COUNTIF($AE$1:$AE307,$AE308)+RANK($AE308,$AE$2:$AE$10540,1))</f>
        <v/>
      </c>
      <c r="AG308" s="45" t="str">
        <f t="shared" si="15"/>
        <v/>
      </c>
      <c r="AH308" s="45" t="str">
        <f>IF($AD308="","",COUNTIF($AG$1:$AG307,$AG308)+RANK($AG308,$AG$1:$AG$10539,0))</f>
        <v/>
      </c>
      <c r="AI308" s="10" t="str">
        <f t="shared" si="16"/>
        <v>1985-86 O-Pee-Chee #210 Al Iafrate TOR RC   / BGS 9.5 $</v>
      </c>
      <c r="AJ308" s="11">
        <v>1985</v>
      </c>
      <c r="AK308" s="17">
        <v>86</v>
      </c>
      <c r="AL308" s="12" t="s">
        <v>53</v>
      </c>
      <c r="AM308" s="10">
        <v>210</v>
      </c>
      <c r="AN308" s="12" t="s">
        <v>172</v>
      </c>
      <c r="AO308" s="9" t="s">
        <v>1904</v>
      </c>
      <c r="AP308" s="9"/>
      <c r="AQ308" s="9"/>
      <c r="AR308" s="14" t="s">
        <v>2462</v>
      </c>
      <c r="AS308" s="9" t="s">
        <v>2</v>
      </c>
      <c r="AT308" s="9"/>
      <c r="AU308" s="9"/>
      <c r="AV308" s="13"/>
      <c r="AW308" s="13"/>
      <c r="AX308" s="9" t="s">
        <v>1938</v>
      </c>
      <c r="AY308" s="9">
        <v>9.5</v>
      </c>
      <c r="AZ308" s="9"/>
      <c r="BA308" s="33"/>
      <c r="BB308" s="33"/>
      <c r="BC308" s="36"/>
      <c r="BD308" s="12" t="s">
        <v>1771</v>
      </c>
    </row>
    <row r="309" spans="1:56" s="12" customFormat="1" x14ac:dyDescent="0.2">
      <c r="A309" s="9" t="str">
        <f>IF(Search!$C$5="","",IF(COUNTA(Inventory!$AP309)=1,1,""))</f>
        <v/>
      </c>
      <c r="B309" s="9" t="str">
        <f>IF(Search!$C$4="","",IF(ISNUMBER(SEARCH(Search!$C$4,$AR309))=TRUE,1,""))</f>
        <v/>
      </c>
      <c r="C309" s="9" t="str">
        <f>IF(Search!$C$6="x",IF(COUNTA($AQ309)=1,1,"N"),IF(COUNTA($AQ309)=1,"N",""))</f>
        <v/>
      </c>
      <c r="D309" s="9" t="str">
        <f>IF(Search!$O$8="","",IF(ISNUMBER(SEARCH(Search!$O$8,$BD309))=TRUE,1,""))</f>
        <v/>
      </c>
      <c r="E309" s="9" t="str">
        <f>IF(Search!$C$7="","",IF(ISNUMBER(SEARCH(Search!$C$7,$AN309))=TRUE,1,""))</f>
        <v/>
      </c>
      <c r="F309" s="9" t="str">
        <f>IF(Search!$C$8="","",IF(ISNUMBER(SEARCH(Search!$C$8,$AO309))=TRUE,1,""))</f>
        <v/>
      </c>
      <c r="G309" s="9" t="str">
        <f>IF(Search!$F$4="","",IF(Inventory!$AJ309&lt;Search!$F$4,"",1))</f>
        <v/>
      </c>
      <c r="H309" s="9" t="str">
        <f>IF(Search!$F$5="","",IF(Inventory!$AJ309&gt;Search!$F$5,"",1))</f>
        <v/>
      </c>
      <c r="I309" s="9" t="str">
        <f>IF(Search!$F$7="","",IF(Search!$F$8="",IF(ISNUMBER(SEARCH(Search!$F$7,$AL309))=TRUE,1,""),""))</f>
        <v/>
      </c>
      <c r="J309" s="9" t="str">
        <f>IF($AL309=Search!$F$8,1,"")</f>
        <v/>
      </c>
      <c r="K309" s="9" t="str">
        <f>IF(Search!$I$4="","",IF(COUNTA($AS309)=1,IF(Search!$I$4="N","N",1),""))</f>
        <v/>
      </c>
      <c r="L309" s="9" t="str">
        <f>IF(Search!$I$5="","",IF($AS309="RC",1,""))</f>
        <v/>
      </c>
      <c r="M309" s="9" t="str">
        <f>IF(Search!$I$6="","",IF($AS309="RCP",1,""))</f>
        <v/>
      </c>
      <c r="N309" s="9" t="str">
        <f>IF(Search!$I$8="","",IF(COUNTA($AT309)=1,IF(Search!$I$8="N","N",1),""))</f>
        <v/>
      </c>
      <c r="O309" s="9" t="str">
        <f>IF(Search!$L$4="","",IF(COUNTA($AU309)=1,IF(Search!$L$4="N","N",1),""))</f>
        <v/>
      </c>
      <c r="P309" s="9" t="str">
        <f>IF(Search!$L$5="","",IF(ISNUMBER(SEARCH("Jersey",$AU309))=TRUE,IF(Search!$L$5="N","N",1),""))</f>
        <v/>
      </c>
      <c r="Q309" s="9" t="str">
        <f>IF(Search!$L$6="","",IF(ISNUMBER(SEARCH("Patch",$AU309))=TRUE,IF(Search!$L$6="N","N",1),""))</f>
        <v/>
      </c>
      <c r="R309" s="9" t="str">
        <f>IF(Search!$L$7="","",IF(ISNUMBER(SEARCH("Shield",$AU309))=TRUE,IF(Search!$L$7="N","N",1),""))</f>
        <v/>
      </c>
      <c r="S309" s="9" t="str">
        <f>IF(Search!$L$8="","",IF(ISNUMBER(SEARCH("Stick",$AU309))=TRUE,IF(Search!$L$8="N","N",1),""))</f>
        <v/>
      </c>
      <c r="T309" s="9" t="str">
        <f>IF(Search!$O$4="","",IF(COUNTA($AW309)=1,IF(Search!$O$4="N","N",1),""))</f>
        <v/>
      </c>
      <c r="U309" s="9" t="str">
        <f>IF(Search!$O$5="","",IF($AW309="","",IF($AW309&lt;Search!$O$5,"",1)))</f>
        <v/>
      </c>
      <c r="V309" s="9" t="str">
        <f>IF(Search!$O$6="","",IF($AW309="","",IF($AW309&gt;Search!$O$6,"",1)))</f>
        <v/>
      </c>
      <c r="W309" s="9" t="str">
        <f>IF(Search!$U$4="","",IF($AX309="","",1))</f>
        <v/>
      </c>
      <c r="X309" s="9" t="str">
        <f>IF(Search!$U$5="","",IF(ISNUMBER(SEARCH(Search!$U$5,$AX309))=TRUE,IF(Search!$U$5="N","N",1),""))</f>
        <v/>
      </c>
      <c r="Y309" s="9" t="str">
        <f>IF(Search!$U$6="","",IF($AY309&lt;Search!$U$6,"",1))</f>
        <v/>
      </c>
      <c r="Z309" s="9" t="str">
        <f>IF(Search!$R$4="","",IF(Inventory!$BA309&lt;Search!$R$4,"",1))</f>
        <v/>
      </c>
      <c r="AA309" s="9" t="str">
        <f>IF(Search!$R$5="","",IF($BA309&gt;Search!$R$5,"",1))</f>
        <v/>
      </c>
      <c r="AB309" s="9" t="str">
        <f>IF(Search!$R$6="","",IF($BB309&lt;Search!$R$6,"",1))</f>
        <v/>
      </c>
      <c r="AC309" s="9" t="str">
        <f>IF(Search!$R$7="","",IF($BB309&lt;Search!$R$7,"",1))</f>
        <v/>
      </c>
      <c r="AD309" s="45" t="str">
        <f>IF(COUNTIF($A309:$AC309,"n")&gt;0,"",IF(SUM($A309:$AC309)=COUNTA(Search!$C$4:$C$8,Search!$F$4:$F$8,Search!$I$4:$I$6,Search!$I$8,Search!$L$4:$L$8,Search!$O$4:$O$8,Search!$R$4:$R$7,Search!$U$4:$U$7)-COUNTIF(Search!$C$4:$U$7,"n"),1+LARGE($AD$1:AD308,1),""))</f>
        <v/>
      </c>
      <c r="AE309" s="45" t="str">
        <f t="shared" si="14"/>
        <v/>
      </c>
      <c r="AF309" s="45" t="str">
        <f>IF(AD309="","",COUNTIF($AE$1:$AE308,$AE309)+RANK($AE309,$AE$2:$AE$10540,1))</f>
        <v/>
      </c>
      <c r="AG309" s="45" t="str">
        <f t="shared" si="15"/>
        <v/>
      </c>
      <c r="AH309" s="45" t="str">
        <f>IF($AD309="","",COUNTIF($AG$1:$AG308,$AG309)+RANK($AG309,$AG$1:$AG$10539,0))</f>
        <v/>
      </c>
      <c r="AI309" s="10" t="str">
        <f t="shared" si="16"/>
        <v>1985-86 O-Pee-Chee #224 Brad Maxwell TOR    /   $</v>
      </c>
      <c r="AJ309" s="11">
        <v>1985</v>
      </c>
      <c r="AK309" s="17">
        <v>86</v>
      </c>
      <c r="AL309" s="12" t="s">
        <v>53</v>
      </c>
      <c r="AM309" s="10">
        <v>224</v>
      </c>
      <c r="AN309" s="12" t="s">
        <v>173</v>
      </c>
      <c r="AO309" s="9" t="s">
        <v>1904</v>
      </c>
      <c r="AP309" s="9"/>
      <c r="AQ309" s="9"/>
      <c r="AR309" s="14" t="s">
        <v>2131</v>
      </c>
      <c r="AS309" s="9"/>
      <c r="AT309" s="9"/>
      <c r="AU309" s="9"/>
      <c r="AV309" s="13"/>
      <c r="AW309" s="13"/>
      <c r="AX309" s="9"/>
      <c r="AY309" s="9"/>
      <c r="AZ309" s="9"/>
      <c r="BA309" s="33"/>
      <c r="BB309" s="33"/>
      <c r="BC309" s="36"/>
      <c r="BD309" s="12" t="s">
        <v>1771</v>
      </c>
    </row>
    <row r="310" spans="1:56" s="12" customFormat="1" x14ac:dyDescent="0.2">
      <c r="A310" s="9" t="str">
        <f>IF(Search!$C$5="","",IF(COUNTA(Inventory!$AP310)=1,1,""))</f>
        <v/>
      </c>
      <c r="B310" s="9" t="str">
        <f>IF(Search!$C$4="","",IF(ISNUMBER(SEARCH(Search!$C$4,$AR310))=TRUE,1,""))</f>
        <v/>
      </c>
      <c r="C310" s="9" t="str">
        <f>IF(Search!$C$6="x",IF(COUNTA($AQ310)=1,1,"N"),IF(COUNTA($AQ310)=1,"N",""))</f>
        <v/>
      </c>
      <c r="D310" s="9" t="str">
        <f>IF(Search!$O$8="","",IF(ISNUMBER(SEARCH(Search!$O$8,$BD310))=TRUE,1,""))</f>
        <v/>
      </c>
      <c r="E310" s="9" t="str">
        <f>IF(Search!$C$7="","",IF(ISNUMBER(SEARCH(Search!$C$7,$AN310))=TRUE,1,""))</f>
        <v/>
      </c>
      <c r="F310" s="9" t="str">
        <f>IF(Search!$C$8="","",IF(ISNUMBER(SEARCH(Search!$C$8,$AO310))=TRUE,1,""))</f>
        <v/>
      </c>
      <c r="G310" s="9" t="str">
        <f>IF(Search!$F$4="","",IF(Inventory!$AJ310&lt;Search!$F$4,"",1))</f>
        <v/>
      </c>
      <c r="H310" s="9" t="str">
        <f>IF(Search!$F$5="","",IF(Inventory!$AJ310&gt;Search!$F$5,"",1))</f>
        <v/>
      </c>
      <c r="I310" s="9" t="str">
        <f>IF(Search!$F$7="","",IF(Search!$F$8="",IF(ISNUMBER(SEARCH(Search!$F$7,$AL310))=TRUE,1,""),""))</f>
        <v/>
      </c>
      <c r="J310" s="9" t="str">
        <f>IF($AL310=Search!$F$8,1,"")</f>
        <v/>
      </c>
      <c r="K310" s="9" t="str">
        <f>IF(Search!$I$4="","",IF(COUNTA($AS310)=1,IF(Search!$I$4="N","N",1),""))</f>
        <v/>
      </c>
      <c r="L310" s="9" t="str">
        <f>IF(Search!$I$5="","",IF($AS310="RC",1,""))</f>
        <v/>
      </c>
      <c r="M310" s="9" t="str">
        <f>IF(Search!$I$6="","",IF($AS310="RCP",1,""))</f>
        <v/>
      </c>
      <c r="N310" s="9" t="str">
        <f>IF(Search!$I$8="","",IF(COUNTA($AT310)=1,IF(Search!$I$8="N","N",1),""))</f>
        <v/>
      </c>
      <c r="O310" s="9" t="str">
        <f>IF(Search!$L$4="","",IF(COUNTA($AU310)=1,IF(Search!$L$4="N","N",1),""))</f>
        <v/>
      </c>
      <c r="P310" s="9" t="str">
        <f>IF(Search!$L$5="","",IF(ISNUMBER(SEARCH("Jersey",$AU310))=TRUE,IF(Search!$L$5="N","N",1),""))</f>
        <v/>
      </c>
      <c r="Q310" s="9" t="str">
        <f>IF(Search!$L$6="","",IF(ISNUMBER(SEARCH("Patch",$AU310))=TRUE,IF(Search!$L$6="N","N",1),""))</f>
        <v/>
      </c>
      <c r="R310" s="9" t="str">
        <f>IF(Search!$L$7="","",IF(ISNUMBER(SEARCH("Shield",$AU310))=TRUE,IF(Search!$L$7="N","N",1),""))</f>
        <v/>
      </c>
      <c r="S310" s="9" t="str">
        <f>IF(Search!$L$8="","",IF(ISNUMBER(SEARCH("Stick",$AU310))=TRUE,IF(Search!$L$8="N","N",1),""))</f>
        <v/>
      </c>
      <c r="T310" s="9" t="str">
        <f>IF(Search!$O$4="","",IF(COUNTA($AW310)=1,IF(Search!$O$4="N","N",1),""))</f>
        <v/>
      </c>
      <c r="U310" s="9" t="str">
        <f>IF(Search!$O$5="","",IF($AW310="","",IF($AW310&lt;Search!$O$5,"",1)))</f>
        <v/>
      </c>
      <c r="V310" s="9" t="str">
        <f>IF(Search!$O$6="","",IF($AW310="","",IF($AW310&gt;Search!$O$6,"",1)))</f>
        <v/>
      </c>
      <c r="W310" s="9" t="str">
        <f>IF(Search!$U$4="","",IF($AX310="","",1))</f>
        <v/>
      </c>
      <c r="X310" s="9" t="str">
        <f>IF(Search!$U$5="","",IF(ISNUMBER(SEARCH(Search!$U$5,$AX310))=TRUE,IF(Search!$U$5="N","N",1),""))</f>
        <v/>
      </c>
      <c r="Y310" s="9" t="str">
        <f>IF(Search!$U$6="","",IF($AY310&lt;Search!$U$6,"",1))</f>
        <v/>
      </c>
      <c r="Z310" s="9" t="str">
        <f>IF(Search!$R$4="","",IF(Inventory!$BA310&lt;Search!$R$4,"",1))</f>
        <v/>
      </c>
      <c r="AA310" s="9" t="str">
        <f>IF(Search!$R$5="","",IF($BA310&gt;Search!$R$5,"",1))</f>
        <v/>
      </c>
      <c r="AB310" s="9" t="str">
        <f>IF(Search!$R$6="","",IF($BB310&lt;Search!$R$6,"",1))</f>
        <v/>
      </c>
      <c r="AC310" s="9" t="str">
        <f>IF(Search!$R$7="","",IF($BB310&lt;Search!$R$7,"",1))</f>
        <v/>
      </c>
      <c r="AD310" s="45" t="str">
        <f>IF(COUNTIF($A310:$AC310,"n")&gt;0,"",IF(SUM($A310:$AC310)=COUNTA(Search!$C$4:$C$8,Search!$F$4:$F$8,Search!$I$4:$I$6,Search!$I$8,Search!$L$4:$L$8,Search!$O$4:$O$8,Search!$R$4:$R$7,Search!$U$4:$U$7)-COUNTIF(Search!$C$4:$U$7,"n"),1+LARGE($AD$1:AD309,1),""))</f>
        <v/>
      </c>
      <c r="AE310" s="45" t="str">
        <f t="shared" si="14"/>
        <v/>
      </c>
      <c r="AF310" s="45" t="str">
        <f>IF(AD310="","",COUNTIF($AE$1:$AE309,$AE310)+RANK($AE310,$AE$2:$AE$10540,1))</f>
        <v/>
      </c>
      <c r="AG310" s="45" t="str">
        <f t="shared" si="15"/>
        <v/>
      </c>
      <c r="AH310" s="45" t="str">
        <f>IF($AD310="","",COUNTIF($AG$1:$AG309,$AG310)+RANK($AG310,$AG$1:$AG$10539,0))</f>
        <v/>
      </c>
      <c r="AI310" s="10" t="str">
        <f t="shared" si="16"/>
        <v>1985-86 O-Pee-Chee #237 Al MacInnis CGY RC   / PSA 9 $</v>
      </c>
      <c r="AJ310" s="11">
        <v>1985</v>
      </c>
      <c r="AK310" s="17">
        <v>86</v>
      </c>
      <c r="AL310" s="12" t="s">
        <v>53</v>
      </c>
      <c r="AM310" s="10">
        <v>237</v>
      </c>
      <c r="AN310" s="12" t="s">
        <v>174</v>
      </c>
      <c r="AO310" s="9" t="s">
        <v>1910</v>
      </c>
      <c r="AP310" s="9"/>
      <c r="AQ310" s="9"/>
      <c r="AR310" s="14" t="s">
        <v>2462</v>
      </c>
      <c r="AS310" s="9" t="s">
        <v>2</v>
      </c>
      <c r="AT310" s="9"/>
      <c r="AU310" s="9"/>
      <c r="AV310" s="13"/>
      <c r="AW310" s="13"/>
      <c r="AX310" s="9" t="s">
        <v>1937</v>
      </c>
      <c r="AY310" s="9">
        <v>9</v>
      </c>
      <c r="AZ310" s="9"/>
      <c r="BA310" s="33"/>
      <c r="BB310" s="33"/>
      <c r="BC310" s="36"/>
      <c r="BD310" s="12" t="s">
        <v>1771</v>
      </c>
    </row>
    <row r="311" spans="1:56" s="12" customFormat="1" x14ac:dyDescent="0.2">
      <c r="A311" s="9" t="str">
        <f>IF(Search!$C$5="","",IF(COUNTA(Inventory!$AP311)=1,1,""))</f>
        <v/>
      </c>
      <c r="B311" s="9" t="str">
        <f>IF(Search!$C$4="","",IF(ISNUMBER(SEARCH(Search!$C$4,$AR311))=TRUE,1,""))</f>
        <v/>
      </c>
      <c r="C311" s="9" t="str">
        <f>IF(Search!$C$6="x",IF(COUNTA($AQ311)=1,1,"N"),IF(COUNTA($AQ311)=1,"N",""))</f>
        <v/>
      </c>
      <c r="D311" s="9" t="str">
        <f>IF(Search!$O$8="","",IF(ISNUMBER(SEARCH(Search!$O$8,$BD311))=TRUE,1,""))</f>
        <v/>
      </c>
      <c r="E311" s="9" t="str">
        <f>IF(Search!$C$7="","",IF(ISNUMBER(SEARCH(Search!$C$7,$AN311))=TRUE,1,""))</f>
        <v/>
      </c>
      <c r="F311" s="9" t="str">
        <f>IF(Search!$C$8="","",IF(ISNUMBER(SEARCH(Search!$C$8,$AO311))=TRUE,1,""))</f>
        <v/>
      </c>
      <c r="G311" s="9" t="str">
        <f>IF(Search!$F$4="","",IF(Inventory!$AJ311&lt;Search!$F$4,"",1))</f>
        <v/>
      </c>
      <c r="H311" s="9" t="str">
        <f>IF(Search!$F$5="","",IF(Inventory!$AJ311&gt;Search!$F$5,"",1))</f>
        <v/>
      </c>
      <c r="I311" s="9" t="str">
        <f>IF(Search!$F$7="","",IF(Search!$F$8="",IF(ISNUMBER(SEARCH(Search!$F$7,$AL311))=TRUE,1,""),""))</f>
        <v/>
      </c>
      <c r="J311" s="9" t="str">
        <f>IF($AL311=Search!$F$8,1,"")</f>
        <v/>
      </c>
      <c r="K311" s="9" t="str">
        <f>IF(Search!$I$4="","",IF(COUNTA($AS311)=1,IF(Search!$I$4="N","N",1),""))</f>
        <v/>
      </c>
      <c r="L311" s="9" t="str">
        <f>IF(Search!$I$5="","",IF($AS311="RC",1,""))</f>
        <v/>
      </c>
      <c r="M311" s="9" t="str">
        <f>IF(Search!$I$6="","",IF($AS311="RCP",1,""))</f>
        <v/>
      </c>
      <c r="N311" s="9" t="str">
        <f>IF(Search!$I$8="","",IF(COUNTA($AT311)=1,IF(Search!$I$8="N","N",1),""))</f>
        <v/>
      </c>
      <c r="O311" s="9" t="str">
        <f>IF(Search!$L$4="","",IF(COUNTA($AU311)=1,IF(Search!$L$4="N","N",1),""))</f>
        <v/>
      </c>
      <c r="P311" s="9" t="str">
        <f>IF(Search!$L$5="","",IF(ISNUMBER(SEARCH("Jersey",$AU311))=TRUE,IF(Search!$L$5="N","N",1),""))</f>
        <v/>
      </c>
      <c r="Q311" s="9" t="str">
        <f>IF(Search!$L$6="","",IF(ISNUMBER(SEARCH("Patch",$AU311))=TRUE,IF(Search!$L$6="N","N",1),""))</f>
        <v/>
      </c>
      <c r="R311" s="9" t="str">
        <f>IF(Search!$L$7="","",IF(ISNUMBER(SEARCH("Shield",$AU311))=TRUE,IF(Search!$L$7="N","N",1),""))</f>
        <v/>
      </c>
      <c r="S311" s="9" t="str">
        <f>IF(Search!$L$8="","",IF(ISNUMBER(SEARCH("Stick",$AU311))=TRUE,IF(Search!$L$8="N","N",1),""))</f>
        <v/>
      </c>
      <c r="T311" s="9" t="str">
        <f>IF(Search!$O$4="","",IF(COUNTA($AW311)=1,IF(Search!$O$4="N","N",1),""))</f>
        <v/>
      </c>
      <c r="U311" s="9" t="str">
        <f>IF(Search!$O$5="","",IF($AW311="","",IF($AW311&lt;Search!$O$5,"",1)))</f>
        <v/>
      </c>
      <c r="V311" s="9" t="str">
        <f>IF(Search!$O$6="","",IF($AW311="","",IF($AW311&gt;Search!$O$6,"",1)))</f>
        <v/>
      </c>
      <c r="W311" s="9" t="str">
        <f>IF(Search!$U$4="","",IF($AX311="","",1))</f>
        <v/>
      </c>
      <c r="X311" s="9" t="str">
        <f>IF(Search!$U$5="","",IF(ISNUMBER(SEARCH(Search!$U$5,$AX311))=TRUE,IF(Search!$U$5="N","N",1),""))</f>
        <v/>
      </c>
      <c r="Y311" s="9" t="str">
        <f>IF(Search!$U$6="","",IF($AY311&lt;Search!$U$6,"",1))</f>
        <v/>
      </c>
      <c r="Z311" s="9" t="str">
        <f>IF(Search!$R$4="","",IF(Inventory!$BA311&lt;Search!$R$4,"",1))</f>
        <v/>
      </c>
      <c r="AA311" s="9" t="str">
        <f>IF(Search!$R$5="","",IF($BA311&gt;Search!$R$5,"",1))</f>
        <v/>
      </c>
      <c r="AB311" s="9" t="str">
        <f>IF(Search!$R$6="","",IF($BB311&lt;Search!$R$6,"",1))</f>
        <v/>
      </c>
      <c r="AC311" s="9" t="str">
        <f>IF(Search!$R$7="","",IF($BB311&lt;Search!$R$7,"",1))</f>
        <v/>
      </c>
      <c r="AD311" s="45" t="str">
        <f>IF(COUNTIF($A311:$AC311,"n")&gt;0,"",IF(SUM($A311:$AC311)=COUNTA(Search!$C$4:$C$8,Search!$F$4:$F$8,Search!$I$4:$I$6,Search!$I$8,Search!$L$4:$L$8,Search!$O$4:$O$8,Search!$R$4:$R$7,Search!$U$4:$U$7)-COUNTIF(Search!$C$4:$U$7,"n"),1+LARGE($AD$1:AD310,1),""))</f>
        <v/>
      </c>
      <c r="AE311" s="45" t="str">
        <f t="shared" si="14"/>
        <v/>
      </c>
      <c r="AF311" s="45" t="str">
        <f>IF(AD311="","",COUNTIF($AE$1:$AE310,$AE311)+RANK($AE311,$AE$2:$AE$10540,1))</f>
        <v/>
      </c>
      <c r="AG311" s="45" t="str">
        <f t="shared" si="15"/>
        <v/>
      </c>
      <c r="AH311" s="45" t="str">
        <f>IF($AD311="","",COUNTIF($AG$1:$AG310,$AG311)+RANK($AG311,$AG$1:$AG$10539,0))</f>
        <v/>
      </c>
      <c r="AI311" s="10" t="str">
        <f t="shared" si="16"/>
        <v>1985-86 O-Pee-Chee #248 Borje Salming TOR    /   $</v>
      </c>
      <c r="AJ311" s="11">
        <v>1985</v>
      </c>
      <c r="AK311" s="17">
        <v>86</v>
      </c>
      <c r="AL311" s="12" t="s">
        <v>53</v>
      </c>
      <c r="AM311" s="10">
        <v>248</v>
      </c>
      <c r="AN311" s="12" t="s">
        <v>84</v>
      </c>
      <c r="AO311" s="9" t="s">
        <v>1904</v>
      </c>
      <c r="AP311" s="9"/>
      <c r="AQ311" s="9"/>
      <c r="AR311" s="14" t="s">
        <v>2131</v>
      </c>
      <c r="AS311" s="9"/>
      <c r="AT311" s="9"/>
      <c r="AU311" s="9"/>
      <c r="AV311" s="13"/>
      <c r="AW311" s="13"/>
      <c r="AX311" s="9"/>
      <c r="AY311" s="9"/>
      <c r="AZ311" s="9"/>
      <c r="BA311" s="33"/>
      <c r="BB311" s="33"/>
      <c r="BC311" s="36"/>
      <c r="BD311" s="12" t="s">
        <v>1771</v>
      </c>
    </row>
    <row r="312" spans="1:56" s="12" customFormat="1" x14ac:dyDescent="0.2">
      <c r="A312" s="9" t="str">
        <f>IF(Search!$C$5="","",IF(COUNTA(Inventory!$AP312)=1,1,""))</f>
        <v/>
      </c>
      <c r="B312" s="9" t="str">
        <f>IF(Search!$C$4="","",IF(ISNUMBER(SEARCH(Search!$C$4,$AR312))=TRUE,1,""))</f>
        <v/>
      </c>
      <c r="C312" s="9" t="str">
        <f>IF(Search!$C$6="x",IF(COUNTA($AQ312)=1,1,"N"),IF(COUNTA($AQ312)=1,"N",""))</f>
        <v/>
      </c>
      <c r="D312" s="9" t="str">
        <f>IF(Search!$O$8="","",IF(ISNUMBER(SEARCH(Search!$O$8,$BD312))=TRUE,1,""))</f>
        <v/>
      </c>
      <c r="E312" s="9" t="str">
        <f>IF(Search!$C$7="","",IF(ISNUMBER(SEARCH(Search!$C$7,$AN312))=TRUE,1,""))</f>
        <v/>
      </c>
      <c r="F312" s="9" t="str">
        <f>IF(Search!$C$8="","",IF(ISNUMBER(SEARCH(Search!$C$8,$AO312))=TRUE,1,""))</f>
        <v/>
      </c>
      <c r="G312" s="9" t="str">
        <f>IF(Search!$F$4="","",IF(Inventory!$AJ312&lt;Search!$F$4,"",1))</f>
        <v/>
      </c>
      <c r="H312" s="9" t="str">
        <f>IF(Search!$F$5="","",IF(Inventory!$AJ312&gt;Search!$F$5,"",1))</f>
        <v/>
      </c>
      <c r="I312" s="9" t="str">
        <f>IF(Search!$F$7="","",IF(Search!$F$8="",IF(ISNUMBER(SEARCH(Search!$F$7,$AL312))=TRUE,1,""),""))</f>
        <v/>
      </c>
      <c r="J312" s="9" t="str">
        <f>IF($AL312=Search!$F$8,1,"")</f>
        <v/>
      </c>
      <c r="K312" s="9" t="str">
        <f>IF(Search!$I$4="","",IF(COUNTA($AS312)=1,IF(Search!$I$4="N","N",1),""))</f>
        <v/>
      </c>
      <c r="L312" s="9" t="str">
        <f>IF(Search!$I$5="","",IF($AS312="RC",1,""))</f>
        <v/>
      </c>
      <c r="M312" s="9" t="str">
        <f>IF(Search!$I$6="","",IF($AS312="RCP",1,""))</f>
        <v/>
      </c>
      <c r="N312" s="9" t="str">
        <f>IF(Search!$I$8="","",IF(COUNTA($AT312)=1,IF(Search!$I$8="N","N",1),""))</f>
        <v/>
      </c>
      <c r="O312" s="9" t="str">
        <f>IF(Search!$L$4="","",IF(COUNTA($AU312)=1,IF(Search!$L$4="N","N",1),""))</f>
        <v/>
      </c>
      <c r="P312" s="9" t="str">
        <f>IF(Search!$L$5="","",IF(ISNUMBER(SEARCH("Jersey",$AU312))=TRUE,IF(Search!$L$5="N","N",1),""))</f>
        <v/>
      </c>
      <c r="Q312" s="9" t="str">
        <f>IF(Search!$L$6="","",IF(ISNUMBER(SEARCH("Patch",$AU312))=TRUE,IF(Search!$L$6="N","N",1),""))</f>
        <v/>
      </c>
      <c r="R312" s="9" t="str">
        <f>IF(Search!$L$7="","",IF(ISNUMBER(SEARCH("Shield",$AU312))=TRUE,IF(Search!$L$7="N","N",1),""))</f>
        <v/>
      </c>
      <c r="S312" s="9" t="str">
        <f>IF(Search!$L$8="","",IF(ISNUMBER(SEARCH("Stick",$AU312))=TRUE,IF(Search!$L$8="N","N",1),""))</f>
        <v/>
      </c>
      <c r="T312" s="9" t="str">
        <f>IF(Search!$O$4="","",IF(COUNTA($AW312)=1,IF(Search!$O$4="N","N",1),""))</f>
        <v/>
      </c>
      <c r="U312" s="9" t="str">
        <f>IF(Search!$O$5="","",IF($AW312="","",IF($AW312&lt;Search!$O$5,"",1)))</f>
        <v/>
      </c>
      <c r="V312" s="9" t="str">
        <f>IF(Search!$O$6="","",IF($AW312="","",IF($AW312&gt;Search!$O$6,"",1)))</f>
        <v/>
      </c>
      <c r="W312" s="9" t="str">
        <f>IF(Search!$U$4="","",IF($AX312="","",1))</f>
        <v/>
      </c>
      <c r="X312" s="9" t="str">
        <f>IF(Search!$U$5="","",IF(ISNUMBER(SEARCH(Search!$U$5,$AX312))=TRUE,IF(Search!$U$5="N","N",1),""))</f>
        <v/>
      </c>
      <c r="Y312" s="9" t="str">
        <f>IF(Search!$U$6="","",IF($AY312&lt;Search!$U$6,"",1))</f>
        <v/>
      </c>
      <c r="Z312" s="9" t="str">
        <f>IF(Search!$R$4="","",IF(Inventory!$BA312&lt;Search!$R$4,"",1))</f>
        <v/>
      </c>
      <c r="AA312" s="9" t="str">
        <f>IF(Search!$R$5="","",IF($BA312&gt;Search!$R$5,"",1))</f>
        <v/>
      </c>
      <c r="AB312" s="9" t="str">
        <f>IF(Search!$R$6="","",IF($BB312&lt;Search!$R$6,"",1))</f>
        <v/>
      </c>
      <c r="AC312" s="9" t="str">
        <f>IF(Search!$R$7="","",IF($BB312&lt;Search!$R$7,"",1))</f>
        <v/>
      </c>
      <c r="AD312" s="45" t="str">
        <f>IF(COUNTIF($A312:$AC312,"n")&gt;0,"",IF(SUM($A312:$AC312)=COUNTA(Search!$C$4:$C$8,Search!$F$4:$F$8,Search!$I$4:$I$6,Search!$I$8,Search!$L$4:$L$8,Search!$O$4:$O$8,Search!$R$4:$R$7,Search!$U$4:$U$7)-COUNTIF(Search!$C$4:$U$7,"n"),1+LARGE($AD$1:AD311,1),""))</f>
        <v/>
      </c>
      <c r="AE312" s="45" t="str">
        <f t="shared" si="14"/>
        <v/>
      </c>
      <c r="AF312" s="45" t="str">
        <f>IF(AD312="","",COUNTIF($AE$1:$AE311,$AE312)+RANK($AE312,$AE$2:$AE$10540,1))</f>
        <v/>
      </c>
      <c r="AG312" s="45" t="str">
        <f t="shared" si="15"/>
        <v/>
      </c>
      <c r="AH312" s="45" t="str">
        <f>IF($AD312="","",COUNTIF($AG$1:$AG311,$AG312)+RANK($AG312,$AG$1:$AG$10539,0))</f>
        <v/>
      </c>
      <c r="AI312" s="10" t="str">
        <f t="shared" si="16"/>
        <v>1985-86 O-Pee-Chee #250 Jim Benning TOR    /   $</v>
      </c>
      <c r="AJ312" s="11">
        <v>1985</v>
      </c>
      <c r="AK312" s="17">
        <v>86</v>
      </c>
      <c r="AL312" s="12" t="s">
        <v>53</v>
      </c>
      <c r="AM312" s="10">
        <v>250</v>
      </c>
      <c r="AN312" s="12" t="s">
        <v>142</v>
      </c>
      <c r="AO312" s="9" t="s">
        <v>1904</v>
      </c>
      <c r="AP312" s="9"/>
      <c r="AQ312" s="9"/>
      <c r="AR312" s="14" t="s">
        <v>2131</v>
      </c>
      <c r="AS312" s="9"/>
      <c r="AT312" s="9"/>
      <c r="AU312" s="9"/>
      <c r="AV312" s="13"/>
      <c r="AW312" s="13"/>
      <c r="AX312" s="9"/>
      <c r="AY312" s="9"/>
      <c r="AZ312" s="9"/>
      <c r="BA312" s="33"/>
      <c r="BB312" s="33"/>
      <c r="BC312" s="36"/>
      <c r="BD312" s="12" t="s">
        <v>1771</v>
      </c>
    </row>
    <row r="313" spans="1:56" s="12" customFormat="1" x14ac:dyDescent="0.2">
      <c r="A313" s="9" t="str">
        <f>IF(Search!$C$5="","",IF(COUNTA(Inventory!$AP313)=1,1,""))</f>
        <v/>
      </c>
      <c r="B313" s="9" t="str">
        <f>IF(Search!$C$4="","",IF(ISNUMBER(SEARCH(Search!$C$4,$AR313))=TRUE,1,""))</f>
        <v/>
      </c>
      <c r="C313" s="9" t="str">
        <f>IF(Search!$C$6="x",IF(COUNTA($AQ313)=1,1,"N"),IF(COUNTA($AQ313)=1,"N",""))</f>
        <v/>
      </c>
      <c r="D313" s="9" t="str">
        <f>IF(Search!$O$8="","",IF(ISNUMBER(SEARCH(Search!$O$8,$BD313))=TRUE,1,""))</f>
        <v/>
      </c>
      <c r="E313" s="9" t="str">
        <f>IF(Search!$C$7="","",IF(ISNUMBER(SEARCH(Search!$C$7,$AN313))=TRUE,1,""))</f>
        <v/>
      </c>
      <c r="F313" s="9" t="str">
        <f>IF(Search!$C$8="","",IF(ISNUMBER(SEARCH(Search!$C$8,$AO313))=TRUE,1,""))</f>
        <v/>
      </c>
      <c r="G313" s="9" t="str">
        <f>IF(Search!$F$4="","",IF(Inventory!$AJ313&lt;Search!$F$4,"",1))</f>
        <v/>
      </c>
      <c r="H313" s="9" t="str">
        <f>IF(Search!$F$5="","",IF(Inventory!$AJ313&gt;Search!$F$5,"",1))</f>
        <v/>
      </c>
      <c r="I313" s="9" t="str">
        <f>IF(Search!$F$7="","",IF(Search!$F$8="",IF(ISNUMBER(SEARCH(Search!$F$7,$AL313))=TRUE,1,""),""))</f>
        <v/>
      </c>
      <c r="J313" s="9" t="str">
        <f>IF($AL313=Search!$F$8,1,"")</f>
        <v/>
      </c>
      <c r="K313" s="9" t="str">
        <f>IF(Search!$I$4="","",IF(COUNTA($AS313)=1,IF(Search!$I$4="N","N",1),""))</f>
        <v/>
      </c>
      <c r="L313" s="9" t="str">
        <f>IF(Search!$I$5="","",IF($AS313="RC",1,""))</f>
        <v/>
      </c>
      <c r="M313" s="9" t="str">
        <f>IF(Search!$I$6="","",IF($AS313="RCP",1,""))</f>
        <v/>
      </c>
      <c r="N313" s="9" t="str">
        <f>IF(Search!$I$8="","",IF(COUNTA($AT313)=1,IF(Search!$I$8="N","N",1),""))</f>
        <v/>
      </c>
      <c r="O313" s="9" t="str">
        <f>IF(Search!$L$4="","",IF(COUNTA($AU313)=1,IF(Search!$L$4="N","N",1),""))</f>
        <v/>
      </c>
      <c r="P313" s="9" t="str">
        <f>IF(Search!$L$5="","",IF(ISNUMBER(SEARCH("Jersey",$AU313))=TRUE,IF(Search!$L$5="N","N",1),""))</f>
        <v/>
      </c>
      <c r="Q313" s="9" t="str">
        <f>IF(Search!$L$6="","",IF(ISNUMBER(SEARCH("Patch",$AU313))=TRUE,IF(Search!$L$6="N","N",1),""))</f>
        <v/>
      </c>
      <c r="R313" s="9" t="str">
        <f>IF(Search!$L$7="","",IF(ISNUMBER(SEARCH("Shield",$AU313))=TRUE,IF(Search!$L$7="N","N",1),""))</f>
        <v/>
      </c>
      <c r="S313" s="9" t="str">
        <f>IF(Search!$L$8="","",IF(ISNUMBER(SEARCH("Stick",$AU313))=TRUE,IF(Search!$L$8="N","N",1),""))</f>
        <v/>
      </c>
      <c r="T313" s="9" t="str">
        <f>IF(Search!$O$4="","",IF(COUNTA($AW313)=1,IF(Search!$O$4="N","N",1),""))</f>
        <v/>
      </c>
      <c r="U313" s="9" t="str">
        <f>IF(Search!$O$5="","",IF($AW313="","",IF($AW313&lt;Search!$O$5,"",1)))</f>
        <v/>
      </c>
      <c r="V313" s="9" t="str">
        <f>IF(Search!$O$6="","",IF($AW313="","",IF($AW313&gt;Search!$O$6,"",1)))</f>
        <v/>
      </c>
      <c r="W313" s="9" t="str">
        <f>IF(Search!$U$4="","",IF($AX313="","",1))</f>
        <v/>
      </c>
      <c r="X313" s="9" t="str">
        <f>IF(Search!$U$5="","",IF(ISNUMBER(SEARCH(Search!$U$5,$AX313))=TRUE,IF(Search!$U$5="N","N",1),""))</f>
        <v/>
      </c>
      <c r="Y313" s="9" t="str">
        <f>IF(Search!$U$6="","",IF($AY313&lt;Search!$U$6,"",1))</f>
        <v/>
      </c>
      <c r="Z313" s="9" t="str">
        <f>IF(Search!$R$4="","",IF(Inventory!$BA313&lt;Search!$R$4,"",1))</f>
        <v/>
      </c>
      <c r="AA313" s="9" t="str">
        <f>IF(Search!$R$5="","",IF($BA313&gt;Search!$R$5,"",1))</f>
        <v/>
      </c>
      <c r="AB313" s="9" t="str">
        <f>IF(Search!$R$6="","",IF($BB313&lt;Search!$R$6,"",1))</f>
        <v/>
      </c>
      <c r="AC313" s="9" t="str">
        <f>IF(Search!$R$7="","",IF($BB313&lt;Search!$R$7,"",1))</f>
        <v/>
      </c>
      <c r="AD313" s="45" t="str">
        <f>IF(COUNTIF($A313:$AC313,"n")&gt;0,"",IF(SUM($A313:$AC313)=COUNTA(Search!$C$4:$C$8,Search!$F$4:$F$8,Search!$I$4:$I$6,Search!$I$8,Search!$L$4:$L$8,Search!$O$4:$O$8,Search!$R$4:$R$7,Search!$U$4:$U$7)-COUNTIF(Search!$C$4:$U$7,"n"),1+LARGE($AD$1:AD312,1),""))</f>
        <v/>
      </c>
      <c r="AE313" s="45" t="str">
        <f t="shared" si="14"/>
        <v/>
      </c>
      <c r="AF313" s="45" t="str">
        <f>IF(AD313="","",COUNTIF($AE$1:$AE312,$AE313)+RANK($AE313,$AE$2:$AE$10540,1))</f>
        <v/>
      </c>
      <c r="AG313" s="45" t="str">
        <f t="shared" si="15"/>
        <v/>
      </c>
      <c r="AH313" s="45" t="str">
        <f>IF($AD313="","",COUNTIF($AG$1:$AG312,$AG313)+RANK($AG313,$AG$1:$AG$10539,0))</f>
        <v/>
      </c>
      <c r="AI313" s="10" t="str">
        <f t="shared" si="16"/>
        <v>1986-87 O-Pee-Chee #68 Miroslav Frycer TOR    /   $</v>
      </c>
      <c r="AJ313" s="11">
        <v>1986</v>
      </c>
      <c r="AK313" s="17">
        <v>87</v>
      </c>
      <c r="AL313" s="12" t="s">
        <v>53</v>
      </c>
      <c r="AM313" s="10">
        <v>68</v>
      </c>
      <c r="AN313" s="12" t="s">
        <v>144</v>
      </c>
      <c r="AO313" s="9" t="s">
        <v>1904</v>
      </c>
      <c r="AP313" s="9"/>
      <c r="AQ313" s="9"/>
      <c r="AR313" s="14" t="s">
        <v>2131</v>
      </c>
      <c r="AS313" s="9"/>
      <c r="AT313" s="9"/>
      <c r="AU313" s="9"/>
      <c r="AV313" s="13"/>
      <c r="AW313" s="13"/>
      <c r="AX313" s="9"/>
      <c r="AY313" s="9"/>
      <c r="AZ313" s="9"/>
      <c r="BA313" s="33"/>
      <c r="BB313" s="33"/>
      <c r="BC313" s="36"/>
      <c r="BD313" s="12" t="s">
        <v>1771</v>
      </c>
    </row>
    <row r="314" spans="1:56" s="12" customFormat="1" x14ac:dyDescent="0.2">
      <c r="A314" s="9" t="str">
        <f>IF(Search!$C$5="","",IF(COUNTA(Inventory!$AP314)=1,1,""))</f>
        <v/>
      </c>
      <c r="B314" s="9" t="str">
        <f>IF(Search!$C$4="","",IF(ISNUMBER(SEARCH(Search!$C$4,$AR314))=TRUE,1,""))</f>
        <v/>
      </c>
      <c r="C314" s="9" t="str">
        <f>IF(Search!$C$6="x",IF(COUNTA($AQ314)=1,1,"N"),IF(COUNTA($AQ314)=1,"N",""))</f>
        <v/>
      </c>
      <c r="D314" s="9" t="str">
        <f>IF(Search!$O$8="","",IF(ISNUMBER(SEARCH(Search!$O$8,$BD314))=TRUE,1,""))</f>
        <v/>
      </c>
      <c r="E314" s="9" t="str">
        <f>IF(Search!$C$7="","",IF(ISNUMBER(SEARCH(Search!$C$7,$AN314))=TRUE,1,""))</f>
        <v/>
      </c>
      <c r="F314" s="9" t="str">
        <f>IF(Search!$C$8="","",IF(ISNUMBER(SEARCH(Search!$C$8,$AO314))=TRUE,1,""))</f>
        <v/>
      </c>
      <c r="G314" s="9" t="str">
        <f>IF(Search!$F$4="","",IF(Inventory!$AJ314&lt;Search!$F$4,"",1))</f>
        <v/>
      </c>
      <c r="H314" s="9" t="str">
        <f>IF(Search!$F$5="","",IF(Inventory!$AJ314&gt;Search!$F$5,"",1))</f>
        <v/>
      </c>
      <c r="I314" s="9" t="str">
        <f>IF(Search!$F$7="","",IF(Search!$F$8="",IF(ISNUMBER(SEARCH(Search!$F$7,$AL314))=TRUE,1,""),""))</f>
        <v/>
      </c>
      <c r="J314" s="9" t="str">
        <f>IF($AL314=Search!$F$8,1,"")</f>
        <v/>
      </c>
      <c r="K314" s="9" t="str">
        <f>IF(Search!$I$4="","",IF(COUNTA($AS314)=1,IF(Search!$I$4="N","N",1),""))</f>
        <v/>
      </c>
      <c r="L314" s="9" t="str">
        <f>IF(Search!$I$5="","",IF($AS314="RC",1,""))</f>
        <v/>
      </c>
      <c r="M314" s="9" t="str">
        <f>IF(Search!$I$6="","",IF($AS314="RCP",1,""))</f>
        <v/>
      </c>
      <c r="N314" s="9" t="str">
        <f>IF(Search!$I$8="","",IF(COUNTA($AT314)=1,IF(Search!$I$8="N","N",1),""))</f>
        <v/>
      </c>
      <c r="O314" s="9" t="str">
        <f>IF(Search!$L$4="","",IF(COUNTA($AU314)=1,IF(Search!$L$4="N","N",1),""))</f>
        <v/>
      </c>
      <c r="P314" s="9" t="str">
        <f>IF(Search!$L$5="","",IF(ISNUMBER(SEARCH("Jersey",$AU314))=TRUE,IF(Search!$L$5="N","N",1),""))</f>
        <v/>
      </c>
      <c r="Q314" s="9" t="str">
        <f>IF(Search!$L$6="","",IF(ISNUMBER(SEARCH("Patch",$AU314))=TRUE,IF(Search!$L$6="N","N",1),""))</f>
        <v/>
      </c>
      <c r="R314" s="9" t="str">
        <f>IF(Search!$L$7="","",IF(ISNUMBER(SEARCH("Shield",$AU314))=TRUE,IF(Search!$L$7="N","N",1),""))</f>
        <v/>
      </c>
      <c r="S314" s="9" t="str">
        <f>IF(Search!$L$8="","",IF(ISNUMBER(SEARCH("Stick",$AU314))=TRUE,IF(Search!$L$8="N","N",1),""))</f>
        <v/>
      </c>
      <c r="T314" s="9" t="str">
        <f>IF(Search!$O$4="","",IF(COUNTA($AW314)=1,IF(Search!$O$4="N","N",1),""))</f>
        <v/>
      </c>
      <c r="U314" s="9" t="str">
        <f>IF(Search!$O$5="","",IF($AW314="","",IF($AW314&lt;Search!$O$5,"",1)))</f>
        <v/>
      </c>
      <c r="V314" s="9" t="str">
        <f>IF(Search!$O$6="","",IF($AW314="","",IF($AW314&gt;Search!$O$6,"",1)))</f>
        <v/>
      </c>
      <c r="W314" s="9" t="str">
        <f>IF(Search!$U$4="","",IF($AX314="","",1))</f>
        <v/>
      </c>
      <c r="X314" s="9" t="str">
        <f>IF(Search!$U$5="","",IF(ISNUMBER(SEARCH(Search!$U$5,$AX314))=TRUE,IF(Search!$U$5="N","N",1),""))</f>
        <v/>
      </c>
      <c r="Y314" s="9" t="str">
        <f>IF(Search!$U$6="","",IF($AY314&lt;Search!$U$6,"",1))</f>
        <v/>
      </c>
      <c r="Z314" s="9" t="str">
        <f>IF(Search!$R$4="","",IF(Inventory!$BA314&lt;Search!$R$4,"",1))</f>
        <v/>
      </c>
      <c r="AA314" s="9" t="str">
        <f>IF(Search!$R$5="","",IF($BA314&gt;Search!$R$5,"",1))</f>
        <v/>
      </c>
      <c r="AB314" s="9" t="str">
        <f>IF(Search!$R$6="","",IF($BB314&lt;Search!$R$6,"",1))</f>
        <v/>
      </c>
      <c r="AC314" s="9" t="str">
        <f>IF(Search!$R$7="","",IF($BB314&lt;Search!$R$7,"",1))</f>
        <v/>
      </c>
      <c r="AD314" s="45" t="str">
        <f>IF(COUNTIF($A314:$AC314,"n")&gt;0,"",IF(SUM($A314:$AC314)=COUNTA(Search!$C$4:$C$8,Search!$F$4:$F$8,Search!$I$4:$I$6,Search!$I$8,Search!$L$4:$L$8,Search!$O$4:$O$8,Search!$R$4:$R$7,Search!$U$4:$U$7)-COUNTIF(Search!$C$4:$U$7,"n"),1+LARGE($AD$1:AD313,1),""))</f>
        <v/>
      </c>
      <c r="AE314" s="45" t="str">
        <f t="shared" si="14"/>
        <v/>
      </c>
      <c r="AF314" s="45" t="str">
        <f>IF(AD314="","",COUNTIF($AE$1:$AE313,$AE314)+RANK($AE314,$AE$2:$AE$10540,1))</f>
        <v/>
      </c>
      <c r="AG314" s="45" t="str">
        <f t="shared" si="15"/>
        <v/>
      </c>
      <c r="AH314" s="45" t="str">
        <f>IF($AD314="","",COUNTIF($AG$1:$AG313,$AG314)+RANK($AG314,$AG$1:$AG$10539,0))</f>
        <v/>
      </c>
      <c r="AI314" s="10" t="str">
        <f t="shared" si="16"/>
        <v>1986-87 O-Pee-Chee #84 Tom Fergus TOR    /   $</v>
      </c>
      <c r="AJ314" s="11">
        <v>1986</v>
      </c>
      <c r="AK314" s="17">
        <v>87</v>
      </c>
      <c r="AL314" s="12" t="s">
        <v>53</v>
      </c>
      <c r="AM314" s="10">
        <v>84</v>
      </c>
      <c r="AN314" s="12" t="s">
        <v>169</v>
      </c>
      <c r="AO314" s="9" t="s">
        <v>1904</v>
      </c>
      <c r="AP314" s="9"/>
      <c r="AQ314" s="9"/>
      <c r="AR314" s="14" t="s">
        <v>2131</v>
      </c>
      <c r="AS314" s="9"/>
      <c r="AT314" s="9"/>
      <c r="AU314" s="9"/>
      <c r="AV314" s="13"/>
      <c r="AW314" s="13"/>
      <c r="AX314" s="9"/>
      <c r="AY314" s="9"/>
      <c r="AZ314" s="9"/>
      <c r="BA314" s="33"/>
      <c r="BB314" s="33"/>
      <c r="BC314" s="36"/>
      <c r="BD314" s="12" t="s">
        <v>1771</v>
      </c>
    </row>
    <row r="315" spans="1:56" s="12" customFormat="1" x14ac:dyDescent="0.2">
      <c r="A315" s="9" t="str">
        <f>IF(Search!$C$5="","",IF(COUNTA(Inventory!$AP315)=1,1,""))</f>
        <v/>
      </c>
      <c r="B315" s="9" t="str">
        <f>IF(Search!$C$4="","",IF(ISNUMBER(SEARCH(Search!$C$4,$AR315))=TRUE,1,""))</f>
        <v/>
      </c>
      <c r="C315" s="9" t="str">
        <f>IF(Search!$C$6="x",IF(COUNTA($AQ315)=1,1,"N"),IF(COUNTA($AQ315)=1,"N",""))</f>
        <v/>
      </c>
      <c r="D315" s="9" t="str">
        <f>IF(Search!$O$8="","",IF(ISNUMBER(SEARCH(Search!$O$8,$BD315))=TRUE,1,""))</f>
        <v/>
      </c>
      <c r="E315" s="9" t="str">
        <f>IF(Search!$C$7="","",IF(ISNUMBER(SEARCH(Search!$C$7,$AN315))=TRUE,1,""))</f>
        <v/>
      </c>
      <c r="F315" s="9" t="str">
        <f>IF(Search!$C$8="","",IF(ISNUMBER(SEARCH(Search!$C$8,$AO315))=TRUE,1,""))</f>
        <v/>
      </c>
      <c r="G315" s="9" t="str">
        <f>IF(Search!$F$4="","",IF(Inventory!$AJ315&lt;Search!$F$4,"",1))</f>
        <v/>
      </c>
      <c r="H315" s="9" t="str">
        <f>IF(Search!$F$5="","",IF(Inventory!$AJ315&gt;Search!$F$5,"",1))</f>
        <v/>
      </c>
      <c r="I315" s="9" t="str">
        <f>IF(Search!$F$7="","",IF(Search!$F$8="",IF(ISNUMBER(SEARCH(Search!$F$7,$AL315))=TRUE,1,""),""))</f>
        <v/>
      </c>
      <c r="J315" s="9" t="str">
        <f>IF($AL315=Search!$F$8,1,"")</f>
        <v/>
      </c>
      <c r="K315" s="9" t="str">
        <f>IF(Search!$I$4="","",IF(COUNTA($AS315)=1,IF(Search!$I$4="N","N",1),""))</f>
        <v/>
      </c>
      <c r="L315" s="9" t="str">
        <f>IF(Search!$I$5="","",IF($AS315="RC",1,""))</f>
        <v/>
      </c>
      <c r="M315" s="9" t="str">
        <f>IF(Search!$I$6="","",IF($AS315="RCP",1,""))</f>
        <v/>
      </c>
      <c r="N315" s="9" t="str">
        <f>IF(Search!$I$8="","",IF(COUNTA($AT315)=1,IF(Search!$I$8="N","N",1),""))</f>
        <v/>
      </c>
      <c r="O315" s="9" t="str">
        <f>IF(Search!$L$4="","",IF(COUNTA($AU315)=1,IF(Search!$L$4="N","N",1),""))</f>
        <v/>
      </c>
      <c r="P315" s="9" t="str">
        <f>IF(Search!$L$5="","",IF(ISNUMBER(SEARCH("Jersey",$AU315))=TRUE,IF(Search!$L$5="N","N",1),""))</f>
        <v/>
      </c>
      <c r="Q315" s="9" t="str">
        <f>IF(Search!$L$6="","",IF(ISNUMBER(SEARCH("Patch",$AU315))=TRUE,IF(Search!$L$6="N","N",1),""))</f>
        <v/>
      </c>
      <c r="R315" s="9" t="str">
        <f>IF(Search!$L$7="","",IF(ISNUMBER(SEARCH("Shield",$AU315))=TRUE,IF(Search!$L$7="N","N",1),""))</f>
        <v/>
      </c>
      <c r="S315" s="9" t="str">
        <f>IF(Search!$L$8="","",IF(ISNUMBER(SEARCH("Stick",$AU315))=TRUE,IF(Search!$L$8="N","N",1),""))</f>
        <v/>
      </c>
      <c r="T315" s="9" t="str">
        <f>IF(Search!$O$4="","",IF(COUNTA($AW315)=1,IF(Search!$O$4="N","N",1),""))</f>
        <v/>
      </c>
      <c r="U315" s="9" t="str">
        <f>IF(Search!$O$5="","",IF($AW315="","",IF($AW315&lt;Search!$O$5,"",1)))</f>
        <v/>
      </c>
      <c r="V315" s="9" t="str">
        <f>IF(Search!$O$6="","",IF($AW315="","",IF($AW315&gt;Search!$O$6,"",1)))</f>
        <v/>
      </c>
      <c r="W315" s="9" t="str">
        <f>IF(Search!$U$4="","",IF($AX315="","",1))</f>
        <v/>
      </c>
      <c r="X315" s="9" t="str">
        <f>IF(Search!$U$5="","",IF(ISNUMBER(SEARCH(Search!$U$5,$AX315))=TRUE,IF(Search!$U$5="N","N",1),""))</f>
        <v/>
      </c>
      <c r="Y315" s="9" t="str">
        <f>IF(Search!$U$6="","",IF($AY315&lt;Search!$U$6,"",1))</f>
        <v/>
      </c>
      <c r="Z315" s="9" t="str">
        <f>IF(Search!$R$4="","",IF(Inventory!$BA315&lt;Search!$R$4,"",1))</f>
        <v/>
      </c>
      <c r="AA315" s="9" t="str">
        <f>IF(Search!$R$5="","",IF($BA315&gt;Search!$R$5,"",1))</f>
        <v/>
      </c>
      <c r="AB315" s="9" t="str">
        <f>IF(Search!$R$6="","",IF($BB315&lt;Search!$R$6,"",1))</f>
        <v/>
      </c>
      <c r="AC315" s="9" t="str">
        <f>IF(Search!$R$7="","",IF($BB315&lt;Search!$R$7,"",1))</f>
        <v/>
      </c>
      <c r="AD315" s="45" t="str">
        <f>IF(COUNTIF($A315:$AC315,"n")&gt;0,"",IF(SUM($A315:$AC315)=COUNTA(Search!$C$4:$C$8,Search!$F$4:$F$8,Search!$I$4:$I$6,Search!$I$8,Search!$L$4:$L$8,Search!$O$4:$O$8,Search!$R$4:$R$7,Search!$U$4:$U$7)-COUNTIF(Search!$C$4:$U$7,"n"),1+LARGE($AD$1:AD314,1),""))</f>
        <v/>
      </c>
      <c r="AE315" s="45" t="str">
        <f t="shared" si="14"/>
        <v/>
      </c>
      <c r="AF315" s="45" t="str">
        <f>IF(AD315="","",COUNTIF($AE$1:$AE314,$AE315)+RANK($AE315,$AE$2:$AE$10540,1))</f>
        <v/>
      </c>
      <c r="AG315" s="45" t="str">
        <f t="shared" si="15"/>
        <v/>
      </c>
      <c r="AH315" s="45" t="str">
        <f>IF($AD315="","",COUNTIF($AG$1:$AG314,$AG315)+RANK($AG315,$AG$1:$AG$10539,0))</f>
        <v/>
      </c>
      <c r="AI315" s="10" t="str">
        <f t="shared" si="16"/>
        <v>1986-87 O-Pee-Chee #149 Wendel Clark (Blank Back) TOR RC   / BGS 9 $</v>
      </c>
      <c r="AJ315" s="11">
        <v>1986</v>
      </c>
      <c r="AK315" s="17">
        <v>87</v>
      </c>
      <c r="AL315" s="12" t="s">
        <v>53</v>
      </c>
      <c r="AM315" s="10">
        <v>149</v>
      </c>
      <c r="AN315" s="12" t="s">
        <v>2135</v>
      </c>
      <c r="AO315" s="9" t="s">
        <v>1904</v>
      </c>
      <c r="AP315" s="9"/>
      <c r="AQ315" s="9"/>
      <c r="AR315" s="14" t="s">
        <v>2462</v>
      </c>
      <c r="AS315" s="9" t="s">
        <v>2</v>
      </c>
      <c r="AT315" s="9"/>
      <c r="AU315" s="9"/>
      <c r="AV315" s="13"/>
      <c r="AW315" s="13"/>
      <c r="AX315" s="9" t="s">
        <v>1938</v>
      </c>
      <c r="AY315" s="9">
        <v>9</v>
      </c>
      <c r="AZ315" s="9"/>
      <c r="BA315" s="33"/>
      <c r="BB315" s="33"/>
      <c r="BC315" s="36"/>
      <c r="BD315" s="12" t="s">
        <v>1771</v>
      </c>
    </row>
    <row r="316" spans="1:56" s="12" customFormat="1" x14ac:dyDescent="0.2">
      <c r="A316" s="9" t="str">
        <f>IF(Search!$C$5="","",IF(COUNTA(Inventory!$AP316)=1,1,""))</f>
        <v/>
      </c>
      <c r="B316" s="9" t="str">
        <f>IF(Search!$C$4="","",IF(ISNUMBER(SEARCH(Search!$C$4,$AR316))=TRUE,1,""))</f>
        <v/>
      </c>
      <c r="C316" s="9" t="str">
        <f>IF(Search!$C$6="x",IF(COUNTA($AQ316)=1,1,"N"),IF(COUNTA($AQ316)=1,"N",""))</f>
        <v/>
      </c>
      <c r="D316" s="9" t="str">
        <f>IF(Search!$O$8="","",IF(ISNUMBER(SEARCH(Search!$O$8,$BD316))=TRUE,1,""))</f>
        <v/>
      </c>
      <c r="E316" s="9" t="str">
        <f>IF(Search!$C$7="","",IF(ISNUMBER(SEARCH(Search!$C$7,$AN316))=TRUE,1,""))</f>
        <v/>
      </c>
      <c r="F316" s="9" t="str">
        <f>IF(Search!$C$8="","",IF(ISNUMBER(SEARCH(Search!$C$8,$AO316))=TRUE,1,""))</f>
        <v/>
      </c>
      <c r="G316" s="9" t="str">
        <f>IF(Search!$F$4="","",IF(Inventory!$AJ316&lt;Search!$F$4,"",1))</f>
        <v/>
      </c>
      <c r="H316" s="9" t="str">
        <f>IF(Search!$F$5="","",IF(Inventory!$AJ316&gt;Search!$F$5,"",1))</f>
        <v/>
      </c>
      <c r="I316" s="9" t="str">
        <f>IF(Search!$F$7="","",IF(Search!$F$8="",IF(ISNUMBER(SEARCH(Search!$F$7,$AL316))=TRUE,1,""),""))</f>
        <v/>
      </c>
      <c r="J316" s="9" t="str">
        <f>IF($AL316=Search!$F$8,1,"")</f>
        <v/>
      </c>
      <c r="K316" s="9" t="str">
        <f>IF(Search!$I$4="","",IF(COUNTA($AS316)=1,IF(Search!$I$4="N","N",1),""))</f>
        <v/>
      </c>
      <c r="L316" s="9" t="str">
        <f>IF(Search!$I$5="","",IF($AS316="RC",1,""))</f>
        <v/>
      </c>
      <c r="M316" s="9" t="str">
        <f>IF(Search!$I$6="","",IF($AS316="RCP",1,""))</f>
        <v/>
      </c>
      <c r="N316" s="9" t="str">
        <f>IF(Search!$I$8="","",IF(COUNTA($AT316)=1,IF(Search!$I$8="N","N",1),""))</f>
        <v/>
      </c>
      <c r="O316" s="9" t="str">
        <f>IF(Search!$L$4="","",IF(COUNTA($AU316)=1,IF(Search!$L$4="N","N",1),""))</f>
        <v/>
      </c>
      <c r="P316" s="9" t="str">
        <f>IF(Search!$L$5="","",IF(ISNUMBER(SEARCH("Jersey",$AU316))=TRUE,IF(Search!$L$5="N","N",1),""))</f>
        <v/>
      </c>
      <c r="Q316" s="9" t="str">
        <f>IF(Search!$L$6="","",IF(ISNUMBER(SEARCH("Patch",$AU316))=TRUE,IF(Search!$L$6="N","N",1),""))</f>
        <v/>
      </c>
      <c r="R316" s="9" t="str">
        <f>IF(Search!$L$7="","",IF(ISNUMBER(SEARCH("Shield",$AU316))=TRUE,IF(Search!$L$7="N","N",1),""))</f>
        <v/>
      </c>
      <c r="S316" s="9" t="str">
        <f>IF(Search!$L$8="","",IF(ISNUMBER(SEARCH("Stick",$AU316))=TRUE,IF(Search!$L$8="N","N",1),""))</f>
        <v/>
      </c>
      <c r="T316" s="9" t="str">
        <f>IF(Search!$O$4="","",IF(COUNTA($AW316)=1,IF(Search!$O$4="N","N",1),""))</f>
        <v/>
      </c>
      <c r="U316" s="9" t="str">
        <f>IF(Search!$O$5="","",IF($AW316="","",IF($AW316&lt;Search!$O$5,"",1)))</f>
        <v/>
      </c>
      <c r="V316" s="9" t="str">
        <f>IF(Search!$O$6="","",IF($AW316="","",IF($AW316&gt;Search!$O$6,"",1)))</f>
        <v/>
      </c>
      <c r="W316" s="9" t="str">
        <f>IF(Search!$U$4="","",IF($AX316="","",1))</f>
        <v/>
      </c>
      <c r="X316" s="9" t="str">
        <f>IF(Search!$U$5="","",IF(ISNUMBER(SEARCH(Search!$U$5,$AX316))=TRUE,IF(Search!$U$5="N","N",1),""))</f>
        <v/>
      </c>
      <c r="Y316" s="9" t="str">
        <f>IF(Search!$U$6="","",IF($AY316&lt;Search!$U$6,"",1))</f>
        <v/>
      </c>
      <c r="Z316" s="9" t="str">
        <f>IF(Search!$R$4="","",IF(Inventory!$BA316&lt;Search!$R$4,"",1))</f>
        <v/>
      </c>
      <c r="AA316" s="9" t="str">
        <f>IF(Search!$R$5="","",IF($BA316&gt;Search!$R$5,"",1))</f>
        <v/>
      </c>
      <c r="AB316" s="9" t="str">
        <f>IF(Search!$R$6="","",IF($BB316&lt;Search!$R$6,"",1))</f>
        <v/>
      </c>
      <c r="AC316" s="9" t="str">
        <f>IF(Search!$R$7="","",IF($BB316&lt;Search!$R$7,"",1))</f>
        <v/>
      </c>
      <c r="AD316" s="45" t="str">
        <f>IF(COUNTIF($A316:$AC316,"n")&gt;0,"",IF(SUM($A316:$AC316)=COUNTA(Search!$C$4:$C$8,Search!$F$4:$F$8,Search!$I$4:$I$6,Search!$I$8,Search!$L$4:$L$8,Search!$O$4:$O$8,Search!$R$4:$R$7,Search!$U$4:$U$7)-COUNTIF(Search!$C$4:$U$7,"n"),1+LARGE($AD$1:AD315,1),""))</f>
        <v/>
      </c>
      <c r="AE316" s="45" t="str">
        <f t="shared" si="14"/>
        <v/>
      </c>
      <c r="AF316" s="45" t="str">
        <f>IF(AD316="","",COUNTIF($AE$1:$AE315,$AE316)+RANK($AE316,$AE$2:$AE$10540,1))</f>
        <v/>
      </c>
      <c r="AG316" s="45" t="str">
        <f t="shared" si="15"/>
        <v/>
      </c>
      <c r="AH316" s="45" t="str">
        <f>IF($AD316="","",COUNTIF($AG$1:$AG315,$AG316)+RANK($AG316,$AG$1:$AG$10539,0))</f>
        <v/>
      </c>
      <c r="AI316" s="10" t="str">
        <f t="shared" si="16"/>
        <v>1986-87 O-Pee-Chee #174 Russ Courtnall TOR RC   /   $</v>
      </c>
      <c r="AJ316" s="11">
        <v>1986</v>
      </c>
      <c r="AK316" s="17">
        <v>87</v>
      </c>
      <c r="AL316" s="12" t="s">
        <v>53</v>
      </c>
      <c r="AM316" s="10">
        <v>174</v>
      </c>
      <c r="AN316" s="12" t="s">
        <v>176</v>
      </c>
      <c r="AO316" s="9" t="s">
        <v>1904</v>
      </c>
      <c r="AP316" s="9"/>
      <c r="AQ316" s="9"/>
      <c r="AR316" s="14" t="s">
        <v>2462</v>
      </c>
      <c r="AS316" s="9" t="s">
        <v>2</v>
      </c>
      <c r="AT316" s="9"/>
      <c r="AU316" s="9"/>
      <c r="AV316" s="13"/>
      <c r="AW316" s="13"/>
      <c r="AX316" s="9"/>
      <c r="AY316" s="9"/>
      <c r="AZ316" s="9"/>
      <c r="BA316" s="33"/>
      <c r="BB316" s="33"/>
      <c r="BC316" s="36"/>
      <c r="BD316" s="12" t="s">
        <v>1771</v>
      </c>
    </row>
    <row r="317" spans="1:56" s="12" customFormat="1" x14ac:dyDescent="0.2">
      <c r="A317" s="9" t="str">
        <f>IF(Search!$C$5="","",IF(COUNTA(Inventory!$AP317)=1,1,""))</f>
        <v/>
      </c>
      <c r="B317" s="9" t="str">
        <f>IF(Search!$C$4="","",IF(ISNUMBER(SEARCH(Search!$C$4,$AR317))=TRUE,1,""))</f>
        <v/>
      </c>
      <c r="C317" s="9" t="str">
        <f>IF(Search!$C$6="x",IF(COUNTA($AQ317)=1,1,"N"),IF(COUNTA($AQ317)=1,"N",""))</f>
        <v/>
      </c>
      <c r="D317" s="9" t="str">
        <f>IF(Search!$O$8="","",IF(ISNUMBER(SEARCH(Search!$O$8,$BD317))=TRUE,1,""))</f>
        <v/>
      </c>
      <c r="E317" s="9" t="str">
        <f>IF(Search!$C$7="","",IF(ISNUMBER(SEARCH(Search!$C$7,$AN317))=TRUE,1,""))</f>
        <v/>
      </c>
      <c r="F317" s="9" t="str">
        <f>IF(Search!$C$8="","",IF(ISNUMBER(SEARCH(Search!$C$8,$AO317))=TRUE,1,""))</f>
        <v/>
      </c>
      <c r="G317" s="9" t="str">
        <f>IF(Search!$F$4="","",IF(Inventory!$AJ317&lt;Search!$F$4,"",1))</f>
        <v/>
      </c>
      <c r="H317" s="9" t="str">
        <f>IF(Search!$F$5="","",IF(Inventory!$AJ317&gt;Search!$F$5,"",1))</f>
        <v/>
      </c>
      <c r="I317" s="9" t="str">
        <f>IF(Search!$F$7="","",IF(Search!$F$8="",IF(ISNUMBER(SEARCH(Search!$F$7,$AL317))=TRUE,1,""),""))</f>
        <v/>
      </c>
      <c r="J317" s="9" t="str">
        <f>IF($AL317=Search!$F$8,1,"")</f>
        <v/>
      </c>
      <c r="K317" s="9" t="str">
        <f>IF(Search!$I$4="","",IF(COUNTA($AS317)=1,IF(Search!$I$4="N","N",1),""))</f>
        <v/>
      </c>
      <c r="L317" s="9" t="str">
        <f>IF(Search!$I$5="","",IF($AS317="RC",1,""))</f>
        <v/>
      </c>
      <c r="M317" s="9" t="str">
        <f>IF(Search!$I$6="","",IF($AS317="RCP",1,""))</f>
        <v/>
      </c>
      <c r="N317" s="9" t="str">
        <f>IF(Search!$I$8="","",IF(COUNTA($AT317)=1,IF(Search!$I$8="N","N",1),""))</f>
        <v/>
      </c>
      <c r="O317" s="9" t="str">
        <f>IF(Search!$L$4="","",IF(COUNTA($AU317)=1,IF(Search!$L$4="N","N",1),""))</f>
        <v/>
      </c>
      <c r="P317" s="9" t="str">
        <f>IF(Search!$L$5="","",IF(ISNUMBER(SEARCH("Jersey",$AU317))=TRUE,IF(Search!$L$5="N","N",1),""))</f>
        <v/>
      </c>
      <c r="Q317" s="9" t="str">
        <f>IF(Search!$L$6="","",IF(ISNUMBER(SEARCH("Patch",$AU317))=TRUE,IF(Search!$L$6="N","N",1),""))</f>
        <v/>
      </c>
      <c r="R317" s="9" t="str">
        <f>IF(Search!$L$7="","",IF(ISNUMBER(SEARCH("Shield",$AU317))=TRUE,IF(Search!$L$7="N","N",1),""))</f>
        <v/>
      </c>
      <c r="S317" s="9" t="str">
        <f>IF(Search!$L$8="","",IF(ISNUMBER(SEARCH("Stick",$AU317))=TRUE,IF(Search!$L$8="N","N",1),""))</f>
        <v/>
      </c>
      <c r="T317" s="9" t="str">
        <f>IF(Search!$O$4="","",IF(COUNTA($AW317)=1,IF(Search!$O$4="N","N",1),""))</f>
        <v/>
      </c>
      <c r="U317" s="9" t="str">
        <f>IF(Search!$O$5="","",IF($AW317="","",IF($AW317&lt;Search!$O$5,"",1)))</f>
        <v/>
      </c>
      <c r="V317" s="9" t="str">
        <f>IF(Search!$O$6="","",IF($AW317="","",IF($AW317&gt;Search!$O$6,"",1)))</f>
        <v/>
      </c>
      <c r="W317" s="9" t="str">
        <f>IF(Search!$U$4="","",IF($AX317="","",1))</f>
        <v/>
      </c>
      <c r="X317" s="9" t="str">
        <f>IF(Search!$U$5="","",IF(ISNUMBER(SEARCH(Search!$U$5,$AX317))=TRUE,IF(Search!$U$5="N","N",1),""))</f>
        <v/>
      </c>
      <c r="Y317" s="9" t="str">
        <f>IF(Search!$U$6="","",IF($AY317&lt;Search!$U$6,"",1))</f>
        <v/>
      </c>
      <c r="Z317" s="9" t="str">
        <f>IF(Search!$R$4="","",IF(Inventory!$BA317&lt;Search!$R$4,"",1))</f>
        <v/>
      </c>
      <c r="AA317" s="9" t="str">
        <f>IF(Search!$R$5="","",IF($BA317&gt;Search!$R$5,"",1))</f>
        <v/>
      </c>
      <c r="AB317" s="9" t="str">
        <f>IF(Search!$R$6="","",IF($BB317&lt;Search!$R$6,"",1))</f>
        <v/>
      </c>
      <c r="AC317" s="9" t="str">
        <f>IF(Search!$R$7="","",IF($BB317&lt;Search!$R$7,"",1))</f>
        <v/>
      </c>
      <c r="AD317" s="45" t="str">
        <f>IF(COUNTIF($A317:$AC317,"n")&gt;0,"",IF(SUM($A317:$AC317)=COUNTA(Search!$C$4:$C$8,Search!$F$4:$F$8,Search!$I$4:$I$6,Search!$I$8,Search!$L$4:$L$8,Search!$O$4:$O$8,Search!$R$4:$R$7,Search!$U$4:$U$7)-COUNTIF(Search!$C$4:$U$7,"n"),1+LARGE($AD$1:AD316,1),""))</f>
        <v/>
      </c>
      <c r="AE317" s="45" t="str">
        <f t="shared" si="14"/>
        <v/>
      </c>
      <c r="AF317" s="45" t="str">
        <f>IF(AD317="","",COUNTIF($AE$1:$AE316,$AE317)+RANK($AE317,$AE$2:$AE$10540,1))</f>
        <v/>
      </c>
      <c r="AG317" s="45" t="str">
        <f t="shared" si="15"/>
        <v/>
      </c>
      <c r="AH317" s="45" t="str">
        <f>IF($AD317="","",COUNTIF($AG$1:$AG316,$AG317)+RANK($AG317,$AG$1:$AG$10539,0))</f>
        <v/>
      </c>
      <c r="AI317" s="10" t="str">
        <f t="shared" si="16"/>
        <v>1986-87 O-Pee-Chee #186 Mark Messier EDM    /   $</v>
      </c>
      <c r="AJ317" s="11">
        <v>1986</v>
      </c>
      <c r="AK317" s="17">
        <v>87</v>
      </c>
      <c r="AL317" s="12" t="s">
        <v>53</v>
      </c>
      <c r="AM317" s="10">
        <v>186</v>
      </c>
      <c r="AN317" s="12" t="s">
        <v>126</v>
      </c>
      <c r="AO317" s="9" t="s">
        <v>1909</v>
      </c>
      <c r="AP317" s="9"/>
      <c r="AQ317" s="9"/>
      <c r="AR317" s="14" t="s">
        <v>2131</v>
      </c>
      <c r="AS317" s="9"/>
      <c r="AT317" s="9"/>
      <c r="AU317" s="9"/>
      <c r="AV317" s="13"/>
      <c r="AW317" s="13"/>
      <c r="AX317" s="9"/>
      <c r="AY317" s="9"/>
      <c r="AZ317" s="9"/>
      <c r="BA317" s="33"/>
      <c r="BB317" s="33"/>
      <c r="BC317" s="36"/>
      <c r="BD317" s="12" t="s">
        <v>1771</v>
      </c>
    </row>
    <row r="318" spans="1:56" s="12" customFormat="1" x14ac:dyDescent="0.2">
      <c r="A318" s="9" t="str">
        <f>IF(Search!$C$5="","",IF(COUNTA(Inventory!$AP318)=1,1,""))</f>
        <v/>
      </c>
      <c r="B318" s="9" t="str">
        <f>IF(Search!$C$4="","",IF(ISNUMBER(SEARCH(Search!$C$4,$AR318))=TRUE,1,""))</f>
        <v/>
      </c>
      <c r="C318" s="9" t="str">
        <f>IF(Search!$C$6="x",IF(COUNTA($AQ318)=1,1,"N"),IF(COUNTA($AQ318)=1,"N",""))</f>
        <v/>
      </c>
      <c r="D318" s="9" t="str">
        <f>IF(Search!$O$8="","",IF(ISNUMBER(SEARCH(Search!$O$8,$BD318))=TRUE,1,""))</f>
        <v/>
      </c>
      <c r="E318" s="9" t="str">
        <f>IF(Search!$C$7="","",IF(ISNUMBER(SEARCH(Search!$C$7,$AN318))=TRUE,1,""))</f>
        <v/>
      </c>
      <c r="F318" s="9" t="str">
        <f>IF(Search!$C$8="","",IF(ISNUMBER(SEARCH(Search!$C$8,$AO318))=TRUE,1,""))</f>
        <v/>
      </c>
      <c r="G318" s="9" t="str">
        <f>IF(Search!$F$4="","",IF(Inventory!$AJ318&lt;Search!$F$4,"",1))</f>
        <v/>
      </c>
      <c r="H318" s="9" t="str">
        <f>IF(Search!$F$5="","",IF(Inventory!$AJ318&gt;Search!$F$5,"",1))</f>
        <v/>
      </c>
      <c r="I318" s="9" t="str">
        <f>IF(Search!$F$7="","",IF(Search!$F$8="",IF(ISNUMBER(SEARCH(Search!$F$7,$AL318))=TRUE,1,""),""))</f>
        <v/>
      </c>
      <c r="J318" s="9" t="str">
        <f>IF($AL318=Search!$F$8,1,"")</f>
        <v/>
      </c>
      <c r="K318" s="9" t="str">
        <f>IF(Search!$I$4="","",IF(COUNTA($AS318)=1,IF(Search!$I$4="N","N",1),""))</f>
        <v/>
      </c>
      <c r="L318" s="9" t="str">
        <f>IF(Search!$I$5="","",IF($AS318="RC",1,""))</f>
        <v/>
      </c>
      <c r="M318" s="9" t="str">
        <f>IF(Search!$I$6="","",IF($AS318="RCP",1,""))</f>
        <v/>
      </c>
      <c r="N318" s="9" t="str">
        <f>IF(Search!$I$8="","",IF(COUNTA($AT318)=1,IF(Search!$I$8="N","N",1),""))</f>
        <v/>
      </c>
      <c r="O318" s="9" t="str">
        <f>IF(Search!$L$4="","",IF(COUNTA($AU318)=1,IF(Search!$L$4="N","N",1),""))</f>
        <v/>
      </c>
      <c r="P318" s="9" t="str">
        <f>IF(Search!$L$5="","",IF(ISNUMBER(SEARCH("Jersey",$AU318))=TRUE,IF(Search!$L$5="N","N",1),""))</f>
        <v/>
      </c>
      <c r="Q318" s="9" t="str">
        <f>IF(Search!$L$6="","",IF(ISNUMBER(SEARCH("Patch",$AU318))=TRUE,IF(Search!$L$6="N","N",1),""))</f>
        <v/>
      </c>
      <c r="R318" s="9" t="str">
        <f>IF(Search!$L$7="","",IF(ISNUMBER(SEARCH("Shield",$AU318))=TRUE,IF(Search!$L$7="N","N",1),""))</f>
        <v/>
      </c>
      <c r="S318" s="9" t="str">
        <f>IF(Search!$L$8="","",IF(ISNUMBER(SEARCH("Stick",$AU318))=TRUE,IF(Search!$L$8="N","N",1),""))</f>
        <v/>
      </c>
      <c r="T318" s="9" t="str">
        <f>IF(Search!$O$4="","",IF(COUNTA($AW318)=1,IF(Search!$O$4="N","N",1),""))</f>
        <v/>
      </c>
      <c r="U318" s="9" t="str">
        <f>IF(Search!$O$5="","",IF($AW318="","",IF($AW318&lt;Search!$O$5,"",1)))</f>
        <v/>
      </c>
      <c r="V318" s="9" t="str">
        <f>IF(Search!$O$6="","",IF($AW318="","",IF($AW318&gt;Search!$O$6,"",1)))</f>
        <v/>
      </c>
      <c r="W318" s="9" t="str">
        <f>IF(Search!$U$4="","",IF($AX318="","",1))</f>
        <v/>
      </c>
      <c r="X318" s="9" t="str">
        <f>IF(Search!$U$5="","",IF(ISNUMBER(SEARCH(Search!$U$5,$AX318))=TRUE,IF(Search!$U$5="N","N",1),""))</f>
        <v/>
      </c>
      <c r="Y318" s="9" t="str">
        <f>IF(Search!$U$6="","",IF($AY318&lt;Search!$U$6,"",1))</f>
        <v/>
      </c>
      <c r="Z318" s="9" t="str">
        <f>IF(Search!$R$4="","",IF(Inventory!$BA318&lt;Search!$R$4,"",1))</f>
        <v/>
      </c>
      <c r="AA318" s="9" t="str">
        <f>IF(Search!$R$5="","",IF($BA318&gt;Search!$R$5,"",1))</f>
        <v/>
      </c>
      <c r="AB318" s="9" t="str">
        <f>IF(Search!$R$6="","",IF($BB318&lt;Search!$R$6,"",1))</f>
        <v/>
      </c>
      <c r="AC318" s="9" t="str">
        <f>IF(Search!$R$7="","",IF($BB318&lt;Search!$R$7,"",1))</f>
        <v/>
      </c>
      <c r="AD318" s="45" t="str">
        <f>IF(COUNTIF($A318:$AC318,"n")&gt;0,"",IF(SUM($A318:$AC318)=COUNTA(Search!$C$4:$C$8,Search!$F$4:$F$8,Search!$I$4:$I$6,Search!$I$8,Search!$L$4:$L$8,Search!$O$4:$O$8,Search!$R$4:$R$7,Search!$U$4:$U$7)-COUNTIF(Search!$C$4:$U$7,"n"),1+LARGE($AD$1:AD317,1),""))</f>
        <v/>
      </c>
      <c r="AE318" s="45" t="str">
        <f t="shared" si="14"/>
        <v/>
      </c>
      <c r="AF318" s="45" t="str">
        <f>IF(AD318="","",COUNTIF($AE$1:$AE317,$AE318)+RANK($AE318,$AE$2:$AE$10540,1))</f>
        <v/>
      </c>
      <c r="AG318" s="45" t="str">
        <f t="shared" si="15"/>
        <v/>
      </c>
      <c r="AH318" s="45" t="str">
        <f>IF($AD318="","",COUNTIF($AG$1:$AG317,$AG318)+RANK($AG318,$AG$1:$AG$10539,0))</f>
        <v/>
      </c>
      <c r="AI318" s="10" t="str">
        <f t="shared" si="16"/>
        <v>1986-87 O-Pee-Chee #191 Rick Vaive TOR    /   $</v>
      </c>
      <c r="AJ318" s="11">
        <v>1986</v>
      </c>
      <c r="AK318" s="17">
        <v>87</v>
      </c>
      <c r="AL318" s="12" t="s">
        <v>53</v>
      </c>
      <c r="AM318" s="10">
        <v>191</v>
      </c>
      <c r="AN318" s="12" t="s">
        <v>124</v>
      </c>
      <c r="AO318" s="9" t="s">
        <v>1904</v>
      </c>
      <c r="AP318" s="9"/>
      <c r="AQ318" s="9"/>
      <c r="AR318" s="14" t="s">
        <v>2131</v>
      </c>
      <c r="AS318" s="9"/>
      <c r="AT318" s="9"/>
      <c r="AU318" s="9"/>
      <c r="AV318" s="13"/>
      <c r="AW318" s="13"/>
      <c r="AX318" s="9"/>
      <c r="AY318" s="9"/>
      <c r="AZ318" s="9"/>
      <c r="BA318" s="33"/>
      <c r="BB318" s="33"/>
      <c r="BC318" s="36"/>
      <c r="BD318" s="12" t="s">
        <v>1771</v>
      </c>
    </row>
    <row r="319" spans="1:56" s="12" customFormat="1" x14ac:dyDescent="0.2">
      <c r="A319" s="9" t="str">
        <f>IF(Search!$C$5="","",IF(COUNTA(Inventory!$AP319)=1,1,""))</f>
        <v/>
      </c>
      <c r="B319" s="9" t="str">
        <f>IF(Search!$C$4="","",IF(ISNUMBER(SEARCH(Search!$C$4,$AR319))=TRUE,1,""))</f>
        <v/>
      </c>
      <c r="C319" s="9" t="str">
        <f>IF(Search!$C$6="x",IF(COUNTA($AQ319)=1,1,"N"),IF(COUNTA($AQ319)=1,"N",""))</f>
        <v/>
      </c>
      <c r="D319" s="9" t="str">
        <f>IF(Search!$O$8="","",IF(ISNUMBER(SEARCH(Search!$O$8,$BD319))=TRUE,1,""))</f>
        <v/>
      </c>
      <c r="E319" s="9" t="str">
        <f>IF(Search!$C$7="","",IF(ISNUMBER(SEARCH(Search!$C$7,$AN319))=TRUE,1,""))</f>
        <v/>
      </c>
      <c r="F319" s="9" t="str">
        <f>IF(Search!$C$8="","",IF(ISNUMBER(SEARCH(Search!$C$8,$AO319))=TRUE,1,""))</f>
        <v/>
      </c>
      <c r="G319" s="9" t="str">
        <f>IF(Search!$F$4="","",IF(Inventory!$AJ319&lt;Search!$F$4,"",1))</f>
        <v/>
      </c>
      <c r="H319" s="9" t="str">
        <f>IF(Search!$F$5="","",IF(Inventory!$AJ319&gt;Search!$F$5,"",1))</f>
        <v/>
      </c>
      <c r="I319" s="9" t="str">
        <f>IF(Search!$F$7="","",IF(Search!$F$8="",IF(ISNUMBER(SEARCH(Search!$F$7,$AL319))=TRUE,1,""),""))</f>
        <v/>
      </c>
      <c r="J319" s="9" t="str">
        <f>IF($AL319=Search!$F$8,1,"")</f>
        <v/>
      </c>
      <c r="K319" s="9" t="str">
        <f>IF(Search!$I$4="","",IF(COUNTA($AS319)=1,IF(Search!$I$4="N","N",1),""))</f>
        <v/>
      </c>
      <c r="L319" s="9" t="str">
        <f>IF(Search!$I$5="","",IF($AS319="RC",1,""))</f>
        <v/>
      </c>
      <c r="M319" s="9" t="str">
        <f>IF(Search!$I$6="","",IF($AS319="RCP",1,""))</f>
        <v/>
      </c>
      <c r="N319" s="9" t="str">
        <f>IF(Search!$I$8="","",IF(COUNTA($AT319)=1,IF(Search!$I$8="N","N",1),""))</f>
        <v/>
      </c>
      <c r="O319" s="9" t="str">
        <f>IF(Search!$L$4="","",IF(COUNTA($AU319)=1,IF(Search!$L$4="N","N",1),""))</f>
        <v/>
      </c>
      <c r="P319" s="9" t="str">
        <f>IF(Search!$L$5="","",IF(ISNUMBER(SEARCH("Jersey",$AU319))=TRUE,IF(Search!$L$5="N","N",1),""))</f>
        <v/>
      </c>
      <c r="Q319" s="9" t="str">
        <f>IF(Search!$L$6="","",IF(ISNUMBER(SEARCH("Patch",$AU319))=TRUE,IF(Search!$L$6="N","N",1),""))</f>
        <v/>
      </c>
      <c r="R319" s="9" t="str">
        <f>IF(Search!$L$7="","",IF(ISNUMBER(SEARCH("Shield",$AU319))=TRUE,IF(Search!$L$7="N","N",1),""))</f>
        <v/>
      </c>
      <c r="S319" s="9" t="str">
        <f>IF(Search!$L$8="","",IF(ISNUMBER(SEARCH("Stick",$AU319))=TRUE,IF(Search!$L$8="N","N",1),""))</f>
        <v/>
      </c>
      <c r="T319" s="9" t="str">
        <f>IF(Search!$O$4="","",IF(COUNTA($AW319)=1,IF(Search!$O$4="N","N",1),""))</f>
        <v/>
      </c>
      <c r="U319" s="9" t="str">
        <f>IF(Search!$O$5="","",IF($AW319="","",IF($AW319&lt;Search!$O$5,"",1)))</f>
        <v/>
      </c>
      <c r="V319" s="9" t="str">
        <f>IF(Search!$O$6="","",IF($AW319="","",IF($AW319&gt;Search!$O$6,"",1)))</f>
        <v/>
      </c>
      <c r="W319" s="9" t="str">
        <f>IF(Search!$U$4="","",IF($AX319="","",1))</f>
        <v/>
      </c>
      <c r="X319" s="9" t="str">
        <f>IF(Search!$U$5="","",IF(ISNUMBER(SEARCH(Search!$U$5,$AX319))=TRUE,IF(Search!$U$5="N","N",1),""))</f>
        <v/>
      </c>
      <c r="Y319" s="9" t="str">
        <f>IF(Search!$U$6="","",IF($AY319&lt;Search!$U$6,"",1))</f>
        <v/>
      </c>
      <c r="Z319" s="9" t="str">
        <f>IF(Search!$R$4="","",IF(Inventory!$BA319&lt;Search!$R$4,"",1))</f>
        <v/>
      </c>
      <c r="AA319" s="9" t="str">
        <f>IF(Search!$R$5="","",IF($BA319&gt;Search!$R$5,"",1))</f>
        <v/>
      </c>
      <c r="AB319" s="9" t="str">
        <f>IF(Search!$R$6="","",IF($BB319&lt;Search!$R$6,"",1))</f>
        <v/>
      </c>
      <c r="AC319" s="9" t="str">
        <f>IF(Search!$R$7="","",IF($BB319&lt;Search!$R$7,"",1))</f>
        <v/>
      </c>
      <c r="AD319" s="45" t="str">
        <f>IF(COUNTIF($A319:$AC319,"n")&gt;0,"",IF(SUM($A319:$AC319)=COUNTA(Search!$C$4:$C$8,Search!$F$4:$F$8,Search!$I$4:$I$6,Search!$I$8,Search!$L$4:$L$8,Search!$O$4:$O$8,Search!$R$4:$R$7,Search!$U$4:$U$7)-COUNTIF(Search!$C$4:$U$7,"n"),1+LARGE($AD$1:AD318,1),""))</f>
        <v/>
      </c>
      <c r="AE319" s="45" t="str">
        <f t="shared" si="14"/>
        <v/>
      </c>
      <c r="AF319" s="45" t="str">
        <f>IF(AD319="","",COUNTIF($AE$1:$AE318,$AE319)+RANK($AE319,$AE$2:$AE$10540,1))</f>
        <v/>
      </c>
      <c r="AG319" s="45" t="str">
        <f t="shared" si="15"/>
        <v/>
      </c>
      <c r="AH319" s="45" t="str">
        <f>IF($AD319="","",COUNTIF($AG$1:$AG318,$AG319)+RANK($AG319,$AG$1:$AG$10539,0))</f>
        <v/>
      </c>
      <c r="AI319" s="10" t="str">
        <f t="shared" si="16"/>
        <v>1986-87 O-Pee-Chee #241 Dan Daoust TOR    /   $</v>
      </c>
      <c r="AJ319" s="11">
        <v>1986</v>
      </c>
      <c r="AK319" s="17">
        <v>87</v>
      </c>
      <c r="AL319" s="12" t="s">
        <v>53</v>
      </c>
      <c r="AM319" s="10">
        <v>241</v>
      </c>
      <c r="AN319" s="12" t="s">
        <v>153</v>
      </c>
      <c r="AO319" s="9" t="s">
        <v>1904</v>
      </c>
      <c r="AP319" s="9"/>
      <c r="AQ319" s="9"/>
      <c r="AR319" s="14" t="s">
        <v>2131</v>
      </c>
      <c r="AS319" s="9"/>
      <c r="AT319" s="9"/>
      <c r="AU319" s="9"/>
      <c r="AV319" s="13"/>
      <c r="AW319" s="13"/>
      <c r="AX319" s="9"/>
      <c r="AY319" s="9"/>
      <c r="AZ319" s="9"/>
      <c r="BA319" s="33"/>
      <c r="BB319" s="33"/>
      <c r="BC319" s="36"/>
      <c r="BD319" s="12" t="s">
        <v>1771</v>
      </c>
    </row>
    <row r="320" spans="1:56" s="12" customFormat="1" x14ac:dyDescent="0.2">
      <c r="A320" s="9" t="str">
        <f>IF(Search!$C$5="","",IF(COUNTA(Inventory!$AP320)=1,1,""))</f>
        <v/>
      </c>
      <c r="B320" s="9" t="str">
        <f>IF(Search!$C$4="","",IF(ISNUMBER(SEARCH(Search!$C$4,$AR320))=TRUE,1,""))</f>
        <v/>
      </c>
      <c r="C320" s="9" t="str">
        <f>IF(Search!$C$6="x",IF(COUNTA($AQ320)=1,1,"N"),IF(COUNTA($AQ320)=1,"N",""))</f>
        <v/>
      </c>
      <c r="D320" s="9" t="str">
        <f>IF(Search!$O$8="","",IF(ISNUMBER(SEARCH(Search!$O$8,$BD320))=TRUE,1,""))</f>
        <v/>
      </c>
      <c r="E320" s="9" t="str">
        <f>IF(Search!$C$7="","",IF(ISNUMBER(SEARCH(Search!$C$7,$AN320))=TRUE,1,""))</f>
        <v/>
      </c>
      <c r="F320" s="9" t="str">
        <f>IF(Search!$C$8="","",IF(ISNUMBER(SEARCH(Search!$C$8,$AO320))=TRUE,1,""))</f>
        <v/>
      </c>
      <c r="G320" s="9" t="str">
        <f>IF(Search!$F$4="","",IF(Inventory!$AJ320&lt;Search!$F$4,"",1))</f>
        <v/>
      </c>
      <c r="H320" s="9" t="str">
        <f>IF(Search!$F$5="","",IF(Inventory!$AJ320&gt;Search!$F$5,"",1))</f>
        <v/>
      </c>
      <c r="I320" s="9" t="str">
        <f>IF(Search!$F$7="","",IF(Search!$F$8="",IF(ISNUMBER(SEARCH(Search!$F$7,$AL320))=TRUE,1,""),""))</f>
        <v/>
      </c>
      <c r="J320" s="9" t="str">
        <f>IF($AL320=Search!$F$8,1,"")</f>
        <v/>
      </c>
      <c r="K320" s="9" t="str">
        <f>IF(Search!$I$4="","",IF(COUNTA($AS320)=1,IF(Search!$I$4="N","N",1),""))</f>
        <v/>
      </c>
      <c r="L320" s="9" t="str">
        <f>IF(Search!$I$5="","",IF($AS320="RC",1,""))</f>
        <v/>
      </c>
      <c r="M320" s="9" t="str">
        <f>IF(Search!$I$6="","",IF($AS320="RCP",1,""))</f>
        <v/>
      </c>
      <c r="N320" s="9" t="str">
        <f>IF(Search!$I$8="","",IF(COUNTA($AT320)=1,IF(Search!$I$8="N","N",1),""))</f>
        <v/>
      </c>
      <c r="O320" s="9" t="str">
        <f>IF(Search!$L$4="","",IF(COUNTA($AU320)=1,IF(Search!$L$4="N","N",1),""))</f>
        <v/>
      </c>
      <c r="P320" s="9" t="str">
        <f>IF(Search!$L$5="","",IF(ISNUMBER(SEARCH("Jersey",$AU320))=TRUE,IF(Search!$L$5="N","N",1),""))</f>
        <v/>
      </c>
      <c r="Q320" s="9" t="str">
        <f>IF(Search!$L$6="","",IF(ISNUMBER(SEARCH("Patch",$AU320))=TRUE,IF(Search!$L$6="N","N",1),""))</f>
        <v/>
      </c>
      <c r="R320" s="9" t="str">
        <f>IF(Search!$L$7="","",IF(ISNUMBER(SEARCH("Shield",$AU320))=TRUE,IF(Search!$L$7="N","N",1),""))</f>
        <v/>
      </c>
      <c r="S320" s="9" t="str">
        <f>IF(Search!$L$8="","",IF(ISNUMBER(SEARCH("Stick",$AU320))=TRUE,IF(Search!$L$8="N","N",1),""))</f>
        <v/>
      </c>
      <c r="T320" s="9" t="str">
        <f>IF(Search!$O$4="","",IF(COUNTA($AW320)=1,IF(Search!$O$4="N","N",1),""))</f>
        <v/>
      </c>
      <c r="U320" s="9" t="str">
        <f>IF(Search!$O$5="","",IF($AW320="","",IF($AW320&lt;Search!$O$5,"",1)))</f>
        <v/>
      </c>
      <c r="V320" s="9" t="str">
        <f>IF(Search!$O$6="","",IF($AW320="","",IF($AW320&gt;Search!$O$6,"",1)))</f>
        <v/>
      </c>
      <c r="W320" s="9" t="str">
        <f>IF(Search!$U$4="","",IF($AX320="","",1))</f>
        <v/>
      </c>
      <c r="X320" s="9" t="str">
        <f>IF(Search!$U$5="","",IF(ISNUMBER(SEARCH(Search!$U$5,$AX320))=TRUE,IF(Search!$U$5="N","N",1),""))</f>
        <v/>
      </c>
      <c r="Y320" s="9" t="str">
        <f>IF(Search!$U$6="","",IF($AY320&lt;Search!$U$6,"",1))</f>
        <v/>
      </c>
      <c r="Z320" s="9" t="str">
        <f>IF(Search!$R$4="","",IF(Inventory!$BA320&lt;Search!$R$4,"",1))</f>
        <v/>
      </c>
      <c r="AA320" s="9" t="str">
        <f>IF(Search!$R$5="","",IF($BA320&gt;Search!$R$5,"",1))</f>
        <v/>
      </c>
      <c r="AB320" s="9" t="str">
        <f>IF(Search!$R$6="","",IF($BB320&lt;Search!$R$6,"",1))</f>
        <v/>
      </c>
      <c r="AC320" s="9" t="str">
        <f>IF(Search!$R$7="","",IF($BB320&lt;Search!$R$7,"",1))</f>
        <v/>
      </c>
      <c r="AD320" s="45" t="str">
        <f>IF(COUNTIF($A320:$AC320,"n")&gt;0,"",IF(SUM($A320:$AC320)=COUNTA(Search!$C$4:$C$8,Search!$F$4:$F$8,Search!$I$4:$I$6,Search!$I$8,Search!$L$4:$L$8,Search!$O$4:$O$8,Search!$R$4:$R$7,Search!$U$4:$U$7)-COUNTIF(Search!$C$4:$U$7,"n"),1+LARGE($AD$1:AD319,1),""))</f>
        <v/>
      </c>
      <c r="AE320" s="45" t="str">
        <f t="shared" si="14"/>
        <v/>
      </c>
      <c r="AF320" s="45" t="str">
        <f>IF(AD320="","",COUNTIF($AE$1:$AE319,$AE320)+RANK($AE320,$AE$2:$AE$10540,1))</f>
        <v/>
      </c>
      <c r="AG320" s="45" t="str">
        <f t="shared" si="15"/>
        <v/>
      </c>
      <c r="AH320" s="45" t="str">
        <f>IF($AD320="","",COUNTIF($AG$1:$AG319,$AG320)+RANK($AG320,$AG$1:$AG$10539,0))</f>
        <v/>
      </c>
      <c r="AI320" s="10" t="str">
        <f t="shared" si="16"/>
        <v>1986-87 O-Pee-Chee #244 Greg Terrion TOR    /   $</v>
      </c>
      <c r="AJ320" s="11">
        <v>1986</v>
      </c>
      <c r="AK320" s="17">
        <v>87</v>
      </c>
      <c r="AL320" s="12" t="s">
        <v>53</v>
      </c>
      <c r="AM320" s="10">
        <v>244</v>
      </c>
      <c r="AN320" s="12" t="s">
        <v>148</v>
      </c>
      <c r="AO320" s="9" t="s">
        <v>1904</v>
      </c>
      <c r="AP320" s="9"/>
      <c r="AQ320" s="9"/>
      <c r="AR320" s="14" t="s">
        <v>2131</v>
      </c>
      <c r="AS320" s="9"/>
      <c r="AT320" s="9"/>
      <c r="AU320" s="9"/>
      <c r="AV320" s="13"/>
      <c r="AW320" s="13"/>
      <c r="AX320" s="9"/>
      <c r="AY320" s="9"/>
      <c r="AZ320" s="9"/>
      <c r="BA320" s="33"/>
      <c r="BB320" s="33"/>
      <c r="BC320" s="36"/>
      <c r="BD320" s="12" t="s">
        <v>1771</v>
      </c>
    </row>
    <row r="321" spans="1:56" s="12" customFormat="1" x14ac:dyDescent="0.2">
      <c r="A321" s="9" t="str">
        <f>IF(Search!$C$5="","",IF(COUNTA(Inventory!$AP321)=1,1,""))</f>
        <v/>
      </c>
      <c r="B321" s="9" t="str">
        <f>IF(Search!$C$4="","",IF(ISNUMBER(SEARCH(Search!$C$4,$AR321))=TRUE,1,""))</f>
        <v/>
      </c>
      <c r="C321" s="9" t="str">
        <f>IF(Search!$C$6="x",IF(COUNTA($AQ321)=1,1,"N"),IF(COUNTA($AQ321)=1,"N",""))</f>
        <v/>
      </c>
      <c r="D321" s="9" t="str">
        <f>IF(Search!$O$8="","",IF(ISNUMBER(SEARCH(Search!$O$8,$BD321))=TRUE,1,""))</f>
        <v/>
      </c>
      <c r="E321" s="9" t="str">
        <f>IF(Search!$C$7="","",IF(ISNUMBER(SEARCH(Search!$C$7,$AN321))=TRUE,1,""))</f>
        <v/>
      </c>
      <c r="F321" s="9" t="str">
        <f>IF(Search!$C$8="","",IF(ISNUMBER(SEARCH(Search!$C$8,$AO321))=TRUE,1,""))</f>
        <v/>
      </c>
      <c r="G321" s="9" t="str">
        <f>IF(Search!$F$4="","",IF(Inventory!$AJ321&lt;Search!$F$4,"",1))</f>
        <v/>
      </c>
      <c r="H321" s="9" t="str">
        <f>IF(Search!$F$5="","",IF(Inventory!$AJ321&gt;Search!$F$5,"",1))</f>
        <v/>
      </c>
      <c r="I321" s="9" t="str">
        <f>IF(Search!$F$7="","",IF(Search!$F$8="",IF(ISNUMBER(SEARCH(Search!$F$7,$AL321))=TRUE,1,""),""))</f>
        <v/>
      </c>
      <c r="J321" s="9" t="str">
        <f>IF($AL321=Search!$F$8,1,"")</f>
        <v/>
      </c>
      <c r="K321" s="9" t="str">
        <f>IF(Search!$I$4="","",IF(COUNTA($AS321)=1,IF(Search!$I$4="N","N",1),""))</f>
        <v/>
      </c>
      <c r="L321" s="9" t="str">
        <f>IF(Search!$I$5="","",IF($AS321="RC",1,""))</f>
        <v/>
      </c>
      <c r="M321" s="9" t="str">
        <f>IF(Search!$I$6="","",IF($AS321="RCP",1,""))</f>
        <v/>
      </c>
      <c r="N321" s="9" t="str">
        <f>IF(Search!$I$8="","",IF(COUNTA($AT321)=1,IF(Search!$I$8="N","N",1),""))</f>
        <v/>
      </c>
      <c r="O321" s="9" t="str">
        <f>IF(Search!$L$4="","",IF(COUNTA($AU321)=1,IF(Search!$L$4="N","N",1),""))</f>
        <v/>
      </c>
      <c r="P321" s="9" t="str">
        <f>IF(Search!$L$5="","",IF(ISNUMBER(SEARCH("Jersey",$AU321))=TRUE,IF(Search!$L$5="N","N",1),""))</f>
        <v/>
      </c>
      <c r="Q321" s="9" t="str">
        <f>IF(Search!$L$6="","",IF(ISNUMBER(SEARCH("Patch",$AU321))=TRUE,IF(Search!$L$6="N","N",1),""))</f>
        <v/>
      </c>
      <c r="R321" s="9" t="str">
        <f>IF(Search!$L$7="","",IF(ISNUMBER(SEARCH("Shield",$AU321))=TRUE,IF(Search!$L$7="N","N",1),""))</f>
        <v/>
      </c>
      <c r="S321" s="9" t="str">
        <f>IF(Search!$L$8="","",IF(ISNUMBER(SEARCH("Stick",$AU321))=TRUE,IF(Search!$L$8="N","N",1),""))</f>
        <v/>
      </c>
      <c r="T321" s="9" t="str">
        <f>IF(Search!$O$4="","",IF(COUNTA($AW321)=1,IF(Search!$O$4="N","N",1),""))</f>
        <v/>
      </c>
      <c r="U321" s="9" t="str">
        <f>IF(Search!$O$5="","",IF($AW321="","",IF($AW321&lt;Search!$O$5,"",1)))</f>
        <v/>
      </c>
      <c r="V321" s="9" t="str">
        <f>IF(Search!$O$6="","",IF($AW321="","",IF($AW321&gt;Search!$O$6,"",1)))</f>
        <v/>
      </c>
      <c r="W321" s="9" t="str">
        <f>IF(Search!$U$4="","",IF($AX321="","",1))</f>
        <v/>
      </c>
      <c r="X321" s="9" t="str">
        <f>IF(Search!$U$5="","",IF(ISNUMBER(SEARCH(Search!$U$5,$AX321))=TRUE,IF(Search!$U$5="N","N",1),""))</f>
        <v/>
      </c>
      <c r="Y321" s="9" t="str">
        <f>IF(Search!$U$6="","",IF($AY321&lt;Search!$U$6,"",1))</f>
        <v/>
      </c>
      <c r="Z321" s="9" t="str">
        <f>IF(Search!$R$4="","",IF(Inventory!$BA321&lt;Search!$R$4,"",1))</f>
        <v/>
      </c>
      <c r="AA321" s="9" t="str">
        <f>IF(Search!$R$5="","",IF($BA321&gt;Search!$R$5,"",1))</f>
        <v/>
      </c>
      <c r="AB321" s="9" t="str">
        <f>IF(Search!$R$6="","",IF($BB321&lt;Search!$R$6,"",1))</f>
        <v/>
      </c>
      <c r="AC321" s="9" t="str">
        <f>IF(Search!$R$7="","",IF($BB321&lt;Search!$R$7,"",1))</f>
        <v/>
      </c>
      <c r="AD321" s="45" t="str">
        <f>IF(COUNTIF($A321:$AC321,"n")&gt;0,"",IF(SUM($A321:$AC321)=COUNTA(Search!$C$4:$C$8,Search!$F$4:$F$8,Search!$I$4:$I$6,Search!$I$8,Search!$L$4:$L$8,Search!$O$4:$O$8,Search!$R$4:$R$7,Search!$U$4:$U$7)-COUNTIF(Search!$C$4:$U$7,"n"),1+LARGE($AD$1:AD320,1),""))</f>
        <v/>
      </c>
      <c r="AE321" s="45" t="str">
        <f t="shared" si="14"/>
        <v/>
      </c>
      <c r="AF321" s="45" t="str">
        <f>IF(AD321="","",COUNTIF($AE$1:$AE320,$AE321)+RANK($AE321,$AE$2:$AE$10540,1))</f>
        <v/>
      </c>
      <c r="AG321" s="45" t="str">
        <f t="shared" si="15"/>
        <v/>
      </c>
      <c r="AH321" s="45" t="str">
        <f>IF($AD321="","",COUNTIF($AG$1:$AG320,$AG321)+RANK($AG321,$AG$1:$AG$10539,0))</f>
        <v/>
      </c>
      <c r="AI321" s="10" t="str">
        <f t="shared" si="16"/>
        <v>1986-87 O-Pee-Chee #245 Steve Thomas TOR RC   / BGS 9.5 $</v>
      </c>
      <c r="AJ321" s="11">
        <v>1986</v>
      </c>
      <c r="AK321" s="17">
        <v>87</v>
      </c>
      <c r="AL321" s="12" t="s">
        <v>53</v>
      </c>
      <c r="AM321" s="10">
        <v>245</v>
      </c>
      <c r="AN321" s="12" t="s">
        <v>177</v>
      </c>
      <c r="AO321" s="9" t="s">
        <v>1904</v>
      </c>
      <c r="AP321" s="9"/>
      <c r="AQ321" s="9"/>
      <c r="AR321" s="14" t="s">
        <v>2462</v>
      </c>
      <c r="AS321" s="9" t="s">
        <v>2</v>
      </c>
      <c r="AT321" s="9"/>
      <c r="AU321" s="9"/>
      <c r="AV321" s="13"/>
      <c r="AW321" s="13"/>
      <c r="AX321" s="9" t="s">
        <v>1938</v>
      </c>
      <c r="AY321" s="9">
        <v>9.5</v>
      </c>
      <c r="AZ321" s="9"/>
      <c r="BA321" s="33"/>
      <c r="BB321" s="33"/>
      <c r="BC321" s="36"/>
      <c r="BD321" s="12" t="s">
        <v>1771</v>
      </c>
    </row>
    <row r="322" spans="1:56" s="12" customFormat="1" x14ac:dyDescent="0.2">
      <c r="A322" s="9" t="str">
        <f>IF(Search!$C$5="","",IF(COUNTA(Inventory!$AP322)=1,1,""))</f>
        <v/>
      </c>
      <c r="B322" s="9" t="str">
        <f>IF(Search!$C$4="","",IF(ISNUMBER(SEARCH(Search!$C$4,$AR322))=TRUE,1,""))</f>
        <v/>
      </c>
      <c r="C322" s="9" t="str">
        <f>IF(Search!$C$6="x",IF(COUNTA($AQ322)=1,1,"N"),IF(COUNTA($AQ322)=1,"N",""))</f>
        <v/>
      </c>
      <c r="D322" s="9" t="str">
        <f>IF(Search!$O$8="","",IF(ISNUMBER(SEARCH(Search!$O$8,$BD322))=TRUE,1,""))</f>
        <v/>
      </c>
      <c r="E322" s="9" t="str">
        <f>IF(Search!$C$7="","",IF(ISNUMBER(SEARCH(Search!$C$7,$AN322))=TRUE,1,""))</f>
        <v/>
      </c>
      <c r="F322" s="9" t="str">
        <f>IF(Search!$C$8="","",IF(ISNUMBER(SEARCH(Search!$C$8,$AO322))=TRUE,1,""))</f>
        <v/>
      </c>
      <c r="G322" s="9" t="str">
        <f>IF(Search!$F$4="","",IF(Inventory!$AJ322&lt;Search!$F$4,"",1))</f>
        <v/>
      </c>
      <c r="H322" s="9" t="str">
        <f>IF(Search!$F$5="","",IF(Inventory!$AJ322&gt;Search!$F$5,"",1))</f>
        <v/>
      </c>
      <c r="I322" s="9" t="str">
        <f>IF(Search!$F$7="","",IF(Search!$F$8="",IF(ISNUMBER(SEARCH(Search!$F$7,$AL322))=TRUE,1,""),""))</f>
        <v/>
      </c>
      <c r="J322" s="9" t="str">
        <f>IF($AL322=Search!$F$8,1,"")</f>
        <v/>
      </c>
      <c r="K322" s="9" t="str">
        <f>IF(Search!$I$4="","",IF(COUNTA($AS322)=1,IF(Search!$I$4="N","N",1),""))</f>
        <v/>
      </c>
      <c r="L322" s="9" t="str">
        <f>IF(Search!$I$5="","",IF($AS322="RC",1,""))</f>
        <v/>
      </c>
      <c r="M322" s="9" t="str">
        <f>IF(Search!$I$6="","",IF($AS322="RCP",1,""))</f>
        <v/>
      </c>
      <c r="N322" s="9" t="str">
        <f>IF(Search!$I$8="","",IF(COUNTA($AT322)=1,IF(Search!$I$8="N","N",1),""))</f>
        <v/>
      </c>
      <c r="O322" s="9" t="str">
        <f>IF(Search!$L$4="","",IF(COUNTA($AU322)=1,IF(Search!$L$4="N","N",1),""))</f>
        <v/>
      </c>
      <c r="P322" s="9" t="str">
        <f>IF(Search!$L$5="","",IF(ISNUMBER(SEARCH("Jersey",$AU322))=TRUE,IF(Search!$L$5="N","N",1),""))</f>
        <v/>
      </c>
      <c r="Q322" s="9" t="str">
        <f>IF(Search!$L$6="","",IF(ISNUMBER(SEARCH("Patch",$AU322))=TRUE,IF(Search!$L$6="N","N",1),""))</f>
        <v/>
      </c>
      <c r="R322" s="9" t="str">
        <f>IF(Search!$L$7="","",IF(ISNUMBER(SEARCH("Shield",$AU322))=TRUE,IF(Search!$L$7="N","N",1),""))</f>
        <v/>
      </c>
      <c r="S322" s="9" t="str">
        <f>IF(Search!$L$8="","",IF(ISNUMBER(SEARCH("Stick",$AU322))=TRUE,IF(Search!$L$8="N","N",1),""))</f>
        <v/>
      </c>
      <c r="T322" s="9" t="str">
        <f>IF(Search!$O$4="","",IF(COUNTA($AW322)=1,IF(Search!$O$4="N","N",1),""))</f>
        <v/>
      </c>
      <c r="U322" s="9" t="str">
        <f>IF(Search!$O$5="","",IF($AW322="","",IF($AW322&lt;Search!$O$5,"",1)))</f>
        <v/>
      </c>
      <c r="V322" s="9" t="str">
        <f>IF(Search!$O$6="","",IF($AW322="","",IF($AW322&gt;Search!$O$6,"",1)))</f>
        <v/>
      </c>
      <c r="W322" s="9" t="str">
        <f>IF(Search!$U$4="","",IF($AX322="","",1))</f>
        <v/>
      </c>
      <c r="X322" s="9" t="str">
        <f>IF(Search!$U$5="","",IF(ISNUMBER(SEARCH(Search!$U$5,$AX322))=TRUE,IF(Search!$U$5="N","N",1),""))</f>
        <v/>
      </c>
      <c r="Y322" s="9" t="str">
        <f>IF(Search!$U$6="","",IF($AY322&lt;Search!$U$6,"",1))</f>
        <v/>
      </c>
      <c r="Z322" s="9" t="str">
        <f>IF(Search!$R$4="","",IF(Inventory!$BA322&lt;Search!$R$4,"",1))</f>
        <v/>
      </c>
      <c r="AA322" s="9" t="str">
        <f>IF(Search!$R$5="","",IF($BA322&gt;Search!$R$5,"",1))</f>
        <v/>
      </c>
      <c r="AB322" s="9" t="str">
        <f>IF(Search!$R$6="","",IF($BB322&lt;Search!$R$6,"",1))</f>
        <v/>
      </c>
      <c r="AC322" s="9" t="str">
        <f>IF(Search!$R$7="","",IF($BB322&lt;Search!$R$7,"",1))</f>
        <v/>
      </c>
      <c r="AD322" s="45" t="str">
        <f>IF(COUNTIF($A322:$AC322,"n")&gt;0,"",IF(SUM($A322:$AC322)=COUNTA(Search!$C$4:$C$8,Search!$F$4:$F$8,Search!$I$4:$I$6,Search!$I$8,Search!$L$4:$L$8,Search!$O$4:$O$8,Search!$R$4:$R$7,Search!$U$4:$U$7)-COUNTIF(Search!$C$4:$U$7,"n"),1+LARGE($AD$1:AD321,1),""))</f>
        <v/>
      </c>
      <c r="AE322" s="45" t="str">
        <f t="shared" si="14"/>
        <v/>
      </c>
      <c r="AF322" s="45" t="str">
        <f>IF(AD322="","",COUNTIF($AE$1:$AE321,$AE322)+RANK($AE322,$AE$2:$AE$10540,1))</f>
        <v/>
      </c>
      <c r="AG322" s="45" t="str">
        <f t="shared" si="15"/>
        <v/>
      </c>
      <c r="AH322" s="45" t="str">
        <f>IF($AD322="","",COUNTIF($AG$1:$AG321,$AG322)+RANK($AG322,$AG$1:$AG$10539,0))</f>
        <v/>
      </c>
      <c r="AI322" s="10" t="str">
        <f t="shared" si="16"/>
        <v>1987-88 O-Pee-Chee #62 Russ Courtnall TOR    /   $</v>
      </c>
      <c r="AJ322" s="11">
        <v>1987</v>
      </c>
      <c r="AK322" s="17">
        <v>88</v>
      </c>
      <c r="AL322" s="12" t="s">
        <v>53</v>
      </c>
      <c r="AM322" s="10">
        <v>62</v>
      </c>
      <c r="AN322" s="12" t="s">
        <v>176</v>
      </c>
      <c r="AO322" s="9" t="s">
        <v>1904</v>
      </c>
      <c r="AP322" s="9"/>
      <c r="AQ322" s="9"/>
      <c r="AR322" s="14" t="s">
        <v>2131</v>
      </c>
      <c r="AS322" s="9"/>
      <c r="AT322" s="9"/>
      <c r="AU322" s="9"/>
      <c r="AV322" s="13"/>
      <c r="AW322" s="13"/>
      <c r="AX322" s="9"/>
      <c r="AY322" s="9"/>
      <c r="AZ322" s="9"/>
      <c r="BA322" s="33"/>
      <c r="BB322" s="33"/>
      <c r="BC322" s="36"/>
      <c r="BD322" s="12" t="s">
        <v>1771</v>
      </c>
    </row>
    <row r="323" spans="1:56" s="12" customFormat="1" x14ac:dyDescent="0.2">
      <c r="A323" s="9" t="str">
        <f>IF(Search!$C$5="","",IF(COUNTA(Inventory!$AP323)=1,1,""))</f>
        <v/>
      </c>
      <c r="B323" s="9" t="str">
        <f>IF(Search!$C$4="","",IF(ISNUMBER(SEARCH(Search!$C$4,$AR323))=TRUE,1,""))</f>
        <v/>
      </c>
      <c r="C323" s="9" t="str">
        <f>IF(Search!$C$6="x",IF(COUNTA($AQ323)=1,1,"N"),IF(COUNTA($AQ323)=1,"N",""))</f>
        <v/>
      </c>
      <c r="D323" s="9" t="str">
        <f>IF(Search!$O$8="","",IF(ISNUMBER(SEARCH(Search!$O$8,$BD323))=TRUE,1,""))</f>
        <v/>
      </c>
      <c r="E323" s="9" t="str">
        <f>IF(Search!$C$7="","",IF(ISNUMBER(SEARCH(Search!$C$7,$AN323))=TRUE,1,""))</f>
        <v/>
      </c>
      <c r="F323" s="9" t="str">
        <f>IF(Search!$C$8="","",IF(ISNUMBER(SEARCH(Search!$C$8,$AO323))=TRUE,1,""))</f>
        <v/>
      </c>
      <c r="G323" s="9" t="str">
        <f>IF(Search!$F$4="","",IF(Inventory!$AJ323&lt;Search!$F$4,"",1))</f>
        <v/>
      </c>
      <c r="H323" s="9" t="str">
        <f>IF(Search!$F$5="","",IF(Inventory!$AJ323&gt;Search!$F$5,"",1))</f>
        <v/>
      </c>
      <c r="I323" s="9" t="str">
        <f>IF(Search!$F$7="","",IF(Search!$F$8="",IF(ISNUMBER(SEARCH(Search!$F$7,$AL323))=TRUE,1,""),""))</f>
        <v/>
      </c>
      <c r="J323" s="9" t="str">
        <f>IF($AL323=Search!$F$8,1,"")</f>
        <v/>
      </c>
      <c r="K323" s="9" t="str">
        <f>IF(Search!$I$4="","",IF(COUNTA($AS323)=1,IF(Search!$I$4="N","N",1),""))</f>
        <v/>
      </c>
      <c r="L323" s="9" t="str">
        <f>IF(Search!$I$5="","",IF($AS323="RC",1,""))</f>
        <v/>
      </c>
      <c r="M323" s="9" t="str">
        <f>IF(Search!$I$6="","",IF($AS323="RCP",1,""))</f>
        <v/>
      </c>
      <c r="N323" s="9" t="str">
        <f>IF(Search!$I$8="","",IF(COUNTA($AT323)=1,IF(Search!$I$8="N","N",1),""))</f>
        <v/>
      </c>
      <c r="O323" s="9" t="str">
        <f>IF(Search!$L$4="","",IF(COUNTA($AU323)=1,IF(Search!$L$4="N","N",1),""))</f>
        <v/>
      </c>
      <c r="P323" s="9" t="str">
        <f>IF(Search!$L$5="","",IF(ISNUMBER(SEARCH("Jersey",$AU323))=TRUE,IF(Search!$L$5="N","N",1),""))</f>
        <v/>
      </c>
      <c r="Q323" s="9" t="str">
        <f>IF(Search!$L$6="","",IF(ISNUMBER(SEARCH("Patch",$AU323))=TRUE,IF(Search!$L$6="N","N",1),""))</f>
        <v/>
      </c>
      <c r="R323" s="9" t="str">
        <f>IF(Search!$L$7="","",IF(ISNUMBER(SEARCH("Shield",$AU323))=TRUE,IF(Search!$L$7="N","N",1),""))</f>
        <v/>
      </c>
      <c r="S323" s="9" t="str">
        <f>IF(Search!$L$8="","",IF(ISNUMBER(SEARCH("Stick",$AU323))=TRUE,IF(Search!$L$8="N","N",1),""))</f>
        <v/>
      </c>
      <c r="T323" s="9" t="str">
        <f>IF(Search!$O$4="","",IF(COUNTA($AW323)=1,IF(Search!$O$4="N","N",1),""))</f>
        <v/>
      </c>
      <c r="U323" s="9" t="str">
        <f>IF(Search!$O$5="","",IF($AW323="","",IF($AW323&lt;Search!$O$5,"",1)))</f>
        <v/>
      </c>
      <c r="V323" s="9" t="str">
        <f>IF(Search!$O$6="","",IF($AW323="","",IF($AW323&gt;Search!$O$6,"",1)))</f>
        <v/>
      </c>
      <c r="W323" s="9" t="str">
        <f>IF(Search!$U$4="","",IF($AX323="","",1))</f>
        <v/>
      </c>
      <c r="X323" s="9" t="str">
        <f>IF(Search!$U$5="","",IF(ISNUMBER(SEARCH(Search!$U$5,$AX323))=TRUE,IF(Search!$U$5="N","N",1),""))</f>
        <v/>
      </c>
      <c r="Y323" s="9" t="str">
        <f>IF(Search!$U$6="","",IF($AY323&lt;Search!$U$6,"",1))</f>
        <v/>
      </c>
      <c r="Z323" s="9" t="str">
        <f>IF(Search!$R$4="","",IF(Inventory!$BA323&lt;Search!$R$4,"",1))</f>
        <v/>
      </c>
      <c r="AA323" s="9" t="str">
        <f>IF(Search!$R$5="","",IF($BA323&gt;Search!$R$5,"",1))</f>
        <v/>
      </c>
      <c r="AB323" s="9" t="str">
        <f>IF(Search!$R$6="","",IF($BB323&lt;Search!$R$6,"",1))</f>
        <v/>
      </c>
      <c r="AC323" s="9" t="str">
        <f>IF(Search!$R$7="","",IF($BB323&lt;Search!$R$7,"",1))</f>
        <v/>
      </c>
      <c r="AD323" s="45" t="str">
        <f>IF(COUNTIF($A323:$AC323,"n")&gt;0,"",IF(SUM($A323:$AC323)=COUNTA(Search!$C$4:$C$8,Search!$F$4:$F$8,Search!$I$4:$I$6,Search!$I$8,Search!$L$4:$L$8,Search!$O$4:$O$8,Search!$R$4:$R$7,Search!$U$4:$U$7)-COUNTIF(Search!$C$4:$U$7,"n"),1+LARGE($AD$1:AD322,1),""))</f>
        <v/>
      </c>
      <c r="AE323" s="45" t="str">
        <f t="shared" ref="AE323:AE386" si="17">IF(AD323="","",COUNTIF($AN$2:$AN$10540,"&lt;="&amp;AN323))</f>
        <v/>
      </c>
      <c r="AF323" s="45" t="str">
        <f>IF(AD323="","",COUNTIF($AE$1:$AE322,$AE323)+RANK($AE323,$AE$2:$AE$10540,1))</f>
        <v/>
      </c>
      <c r="AG323" s="45" t="str">
        <f t="shared" ref="AG323:AG386" si="18">IF($AD323="","",COUNTIF($BA$2:$BA$10540,"&lt;="&amp;$BA323))</f>
        <v/>
      </c>
      <c r="AH323" s="45" t="str">
        <f>IF($AD323="","",COUNTIF($AG$1:$AG322,$AG323)+RANK($AG323,$AG$1:$AG$10539,0))</f>
        <v/>
      </c>
      <c r="AI323" s="10" t="str">
        <f t="shared" ref="AI323:AI386" si="19">CONCATENATE(AJ323,"-",AK323," ",AL323," #",AM323," ",AN323," ",AO323," ",AS323," ",AT323," ",AU323," ",AV323,"/",AW323," ",AX323," ",AY323,AZ323," $",BA323)</f>
        <v>1987-88 O-Pee-Chee #104 Ed Olczyk TOR    /   $</v>
      </c>
      <c r="AJ323" s="11">
        <v>1987</v>
      </c>
      <c r="AK323" s="17">
        <v>88</v>
      </c>
      <c r="AL323" s="12" t="s">
        <v>53</v>
      </c>
      <c r="AM323" s="10">
        <v>104</v>
      </c>
      <c r="AN323" s="12" t="s">
        <v>178</v>
      </c>
      <c r="AO323" s="9" t="s">
        <v>1904</v>
      </c>
      <c r="AP323" s="9"/>
      <c r="AQ323" s="9"/>
      <c r="AR323" s="14" t="s">
        <v>2131</v>
      </c>
      <c r="AS323" s="9"/>
      <c r="AT323" s="9"/>
      <c r="AU323" s="9"/>
      <c r="AV323" s="13"/>
      <c r="AW323" s="13"/>
      <c r="AX323" s="9"/>
      <c r="AY323" s="9"/>
      <c r="AZ323" s="9"/>
      <c r="BA323" s="33"/>
      <c r="BB323" s="33"/>
      <c r="BC323" s="36"/>
      <c r="BD323" s="12" t="s">
        <v>1771</v>
      </c>
    </row>
    <row r="324" spans="1:56" s="12" customFormat="1" x14ac:dyDescent="0.2">
      <c r="A324" s="9" t="str">
        <f>IF(Search!$C$5="","",IF(COUNTA(Inventory!$AP324)=1,1,""))</f>
        <v/>
      </c>
      <c r="B324" s="9" t="str">
        <f>IF(Search!$C$4="","",IF(ISNUMBER(SEARCH(Search!$C$4,$AR324))=TRUE,1,""))</f>
        <v/>
      </c>
      <c r="C324" s="9" t="str">
        <f>IF(Search!$C$6="x",IF(COUNTA($AQ324)=1,1,"N"),IF(COUNTA($AQ324)=1,"N",""))</f>
        <v/>
      </c>
      <c r="D324" s="9" t="str">
        <f>IF(Search!$O$8="","",IF(ISNUMBER(SEARCH(Search!$O$8,$BD324))=TRUE,1,""))</f>
        <v/>
      </c>
      <c r="E324" s="9" t="str">
        <f>IF(Search!$C$7="","",IF(ISNUMBER(SEARCH(Search!$C$7,$AN324))=TRUE,1,""))</f>
        <v/>
      </c>
      <c r="F324" s="9" t="str">
        <f>IF(Search!$C$8="","",IF(ISNUMBER(SEARCH(Search!$C$8,$AO324))=TRUE,1,""))</f>
        <v/>
      </c>
      <c r="G324" s="9" t="str">
        <f>IF(Search!$F$4="","",IF(Inventory!$AJ324&lt;Search!$F$4,"",1))</f>
        <v/>
      </c>
      <c r="H324" s="9" t="str">
        <f>IF(Search!$F$5="","",IF(Inventory!$AJ324&gt;Search!$F$5,"",1))</f>
        <v/>
      </c>
      <c r="I324" s="9" t="str">
        <f>IF(Search!$F$7="","",IF(Search!$F$8="",IF(ISNUMBER(SEARCH(Search!$F$7,$AL324))=TRUE,1,""),""))</f>
        <v/>
      </c>
      <c r="J324" s="9" t="str">
        <f>IF($AL324=Search!$F$8,1,"")</f>
        <v/>
      </c>
      <c r="K324" s="9" t="str">
        <f>IF(Search!$I$4="","",IF(COUNTA($AS324)=1,IF(Search!$I$4="N","N",1),""))</f>
        <v/>
      </c>
      <c r="L324" s="9" t="str">
        <f>IF(Search!$I$5="","",IF($AS324="RC",1,""))</f>
        <v/>
      </c>
      <c r="M324" s="9" t="str">
        <f>IF(Search!$I$6="","",IF($AS324="RCP",1,""))</f>
        <v/>
      </c>
      <c r="N324" s="9" t="str">
        <f>IF(Search!$I$8="","",IF(COUNTA($AT324)=1,IF(Search!$I$8="N","N",1),""))</f>
        <v/>
      </c>
      <c r="O324" s="9" t="str">
        <f>IF(Search!$L$4="","",IF(COUNTA($AU324)=1,IF(Search!$L$4="N","N",1),""))</f>
        <v/>
      </c>
      <c r="P324" s="9" t="str">
        <f>IF(Search!$L$5="","",IF(ISNUMBER(SEARCH("Jersey",$AU324))=TRUE,IF(Search!$L$5="N","N",1),""))</f>
        <v/>
      </c>
      <c r="Q324" s="9" t="str">
        <f>IF(Search!$L$6="","",IF(ISNUMBER(SEARCH("Patch",$AU324))=TRUE,IF(Search!$L$6="N","N",1),""))</f>
        <v/>
      </c>
      <c r="R324" s="9" t="str">
        <f>IF(Search!$L$7="","",IF(ISNUMBER(SEARCH("Shield",$AU324))=TRUE,IF(Search!$L$7="N","N",1),""))</f>
        <v/>
      </c>
      <c r="S324" s="9" t="str">
        <f>IF(Search!$L$8="","",IF(ISNUMBER(SEARCH("Stick",$AU324))=TRUE,IF(Search!$L$8="N","N",1),""))</f>
        <v/>
      </c>
      <c r="T324" s="9" t="str">
        <f>IF(Search!$O$4="","",IF(COUNTA($AW324)=1,IF(Search!$O$4="N","N",1),""))</f>
        <v/>
      </c>
      <c r="U324" s="9" t="str">
        <f>IF(Search!$O$5="","",IF($AW324="","",IF($AW324&lt;Search!$O$5,"",1)))</f>
        <v/>
      </c>
      <c r="V324" s="9" t="str">
        <f>IF(Search!$O$6="","",IF($AW324="","",IF($AW324&gt;Search!$O$6,"",1)))</f>
        <v/>
      </c>
      <c r="W324" s="9" t="str">
        <f>IF(Search!$U$4="","",IF($AX324="","",1))</f>
        <v/>
      </c>
      <c r="X324" s="9" t="str">
        <f>IF(Search!$U$5="","",IF(ISNUMBER(SEARCH(Search!$U$5,$AX324))=TRUE,IF(Search!$U$5="N","N",1),""))</f>
        <v/>
      </c>
      <c r="Y324" s="9" t="str">
        <f>IF(Search!$U$6="","",IF($AY324&lt;Search!$U$6,"",1))</f>
        <v/>
      </c>
      <c r="Z324" s="9" t="str">
        <f>IF(Search!$R$4="","",IF(Inventory!$BA324&lt;Search!$R$4,"",1))</f>
        <v/>
      </c>
      <c r="AA324" s="9" t="str">
        <f>IF(Search!$R$5="","",IF($BA324&gt;Search!$R$5,"",1))</f>
        <v/>
      </c>
      <c r="AB324" s="9" t="str">
        <f>IF(Search!$R$6="","",IF($BB324&lt;Search!$R$6,"",1))</f>
        <v/>
      </c>
      <c r="AC324" s="9" t="str">
        <f>IF(Search!$R$7="","",IF($BB324&lt;Search!$R$7,"",1))</f>
        <v/>
      </c>
      <c r="AD324" s="45" t="str">
        <f>IF(COUNTIF($A324:$AC324,"n")&gt;0,"",IF(SUM($A324:$AC324)=COUNTA(Search!$C$4:$C$8,Search!$F$4:$F$8,Search!$I$4:$I$6,Search!$I$8,Search!$L$4:$L$8,Search!$O$4:$O$8,Search!$R$4:$R$7,Search!$U$4:$U$7)-COUNTIF(Search!$C$4:$U$7,"n"),1+LARGE($AD$1:AD323,1),""))</f>
        <v/>
      </c>
      <c r="AE324" s="45" t="str">
        <f t="shared" si="17"/>
        <v/>
      </c>
      <c r="AF324" s="45" t="str">
        <f>IF(AD324="","",COUNTIF($AE$1:$AE323,$AE324)+RANK($AE324,$AE$2:$AE$10540,1))</f>
        <v/>
      </c>
      <c r="AG324" s="45" t="str">
        <f t="shared" si="18"/>
        <v/>
      </c>
      <c r="AH324" s="45" t="str">
        <f>IF($AD324="","",COUNTIF($AG$1:$AG323,$AG324)+RANK($AG324,$AG$1:$AG$10539,0))</f>
        <v/>
      </c>
      <c r="AI324" s="10" t="str">
        <f t="shared" si="19"/>
        <v>1987-88 O-Pee-Chee #111 Al Secord TOR    /   $</v>
      </c>
      <c r="AJ324" s="11">
        <v>1987</v>
      </c>
      <c r="AK324" s="17">
        <v>88</v>
      </c>
      <c r="AL324" s="12" t="s">
        <v>53</v>
      </c>
      <c r="AM324" s="10">
        <v>111</v>
      </c>
      <c r="AN324" s="12" t="s">
        <v>179</v>
      </c>
      <c r="AO324" s="9" t="s">
        <v>1904</v>
      </c>
      <c r="AP324" s="9"/>
      <c r="AQ324" s="9"/>
      <c r="AR324" s="14" t="s">
        <v>2131</v>
      </c>
      <c r="AS324" s="9"/>
      <c r="AT324" s="9"/>
      <c r="AU324" s="9"/>
      <c r="AV324" s="13"/>
      <c r="AW324" s="13"/>
      <c r="AX324" s="9"/>
      <c r="AY324" s="9"/>
      <c r="AZ324" s="9"/>
      <c r="BA324" s="33"/>
      <c r="BB324" s="33"/>
      <c r="BC324" s="36"/>
      <c r="BD324" s="12" t="s">
        <v>1771</v>
      </c>
    </row>
    <row r="325" spans="1:56" s="12" customFormat="1" x14ac:dyDescent="0.2">
      <c r="A325" s="9" t="str">
        <f>IF(Search!$C$5="","",IF(COUNTA(Inventory!$AP325)=1,1,""))</f>
        <v/>
      </c>
      <c r="B325" s="9" t="str">
        <f>IF(Search!$C$4="","",IF(ISNUMBER(SEARCH(Search!$C$4,$AR325))=TRUE,1,""))</f>
        <v/>
      </c>
      <c r="C325" s="9" t="str">
        <f>IF(Search!$C$6="x",IF(COUNTA($AQ325)=1,1,"N"),IF(COUNTA($AQ325)=1,"N",""))</f>
        <v/>
      </c>
      <c r="D325" s="9" t="str">
        <f>IF(Search!$O$8="","",IF(ISNUMBER(SEARCH(Search!$O$8,$BD325))=TRUE,1,""))</f>
        <v/>
      </c>
      <c r="E325" s="9" t="str">
        <f>IF(Search!$C$7="","",IF(ISNUMBER(SEARCH(Search!$C$7,$AN325))=TRUE,1,""))</f>
        <v/>
      </c>
      <c r="F325" s="9" t="str">
        <f>IF(Search!$C$8="","",IF(ISNUMBER(SEARCH(Search!$C$8,$AO325))=TRUE,1,""))</f>
        <v/>
      </c>
      <c r="G325" s="9" t="str">
        <f>IF(Search!$F$4="","",IF(Inventory!$AJ325&lt;Search!$F$4,"",1))</f>
        <v/>
      </c>
      <c r="H325" s="9" t="str">
        <f>IF(Search!$F$5="","",IF(Inventory!$AJ325&gt;Search!$F$5,"",1))</f>
        <v/>
      </c>
      <c r="I325" s="9" t="str">
        <f>IF(Search!$F$7="","",IF(Search!$F$8="",IF(ISNUMBER(SEARCH(Search!$F$7,$AL325))=TRUE,1,""),""))</f>
        <v/>
      </c>
      <c r="J325" s="9" t="str">
        <f>IF($AL325=Search!$F$8,1,"")</f>
        <v/>
      </c>
      <c r="K325" s="9" t="str">
        <f>IF(Search!$I$4="","",IF(COUNTA($AS325)=1,IF(Search!$I$4="N","N",1),""))</f>
        <v/>
      </c>
      <c r="L325" s="9" t="str">
        <f>IF(Search!$I$5="","",IF($AS325="RC",1,""))</f>
        <v/>
      </c>
      <c r="M325" s="9" t="str">
        <f>IF(Search!$I$6="","",IF($AS325="RCP",1,""))</f>
        <v/>
      </c>
      <c r="N325" s="9" t="str">
        <f>IF(Search!$I$8="","",IF(COUNTA($AT325)=1,IF(Search!$I$8="N","N",1),""))</f>
        <v/>
      </c>
      <c r="O325" s="9" t="str">
        <f>IF(Search!$L$4="","",IF(COUNTA($AU325)=1,IF(Search!$L$4="N","N",1),""))</f>
        <v/>
      </c>
      <c r="P325" s="9" t="str">
        <f>IF(Search!$L$5="","",IF(ISNUMBER(SEARCH("Jersey",$AU325))=TRUE,IF(Search!$L$5="N","N",1),""))</f>
        <v/>
      </c>
      <c r="Q325" s="9" t="str">
        <f>IF(Search!$L$6="","",IF(ISNUMBER(SEARCH("Patch",$AU325))=TRUE,IF(Search!$L$6="N","N",1),""))</f>
        <v/>
      </c>
      <c r="R325" s="9" t="str">
        <f>IF(Search!$L$7="","",IF(ISNUMBER(SEARCH("Shield",$AU325))=TRUE,IF(Search!$L$7="N","N",1),""))</f>
        <v/>
      </c>
      <c r="S325" s="9" t="str">
        <f>IF(Search!$L$8="","",IF(ISNUMBER(SEARCH("Stick",$AU325))=TRUE,IF(Search!$L$8="N","N",1),""))</f>
        <v/>
      </c>
      <c r="T325" s="9" t="str">
        <f>IF(Search!$O$4="","",IF(COUNTA($AW325)=1,IF(Search!$O$4="N","N",1),""))</f>
        <v/>
      </c>
      <c r="U325" s="9" t="str">
        <f>IF(Search!$O$5="","",IF($AW325="","",IF($AW325&lt;Search!$O$5,"",1)))</f>
        <v/>
      </c>
      <c r="V325" s="9" t="str">
        <f>IF(Search!$O$6="","",IF($AW325="","",IF($AW325&gt;Search!$O$6,"",1)))</f>
        <v/>
      </c>
      <c r="W325" s="9" t="str">
        <f>IF(Search!$U$4="","",IF($AX325="","",1))</f>
        <v/>
      </c>
      <c r="X325" s="9" t="str">
        <f>IF(Search!$U$5="","",IF(ISNUMBER(SEARCH(Search!$U$5,$AX325))=TRUE,IF(Search!$U$5="N","N",1),""))</f>
        <v/>
      </c>
      <c r="Y325" s="9" t="str">
        <f>IF(Search!$U$6="","",IF($AY325&lt;Search!$U$6,"",1))</f>
        <v/>
      </c>
      <c r="Z325" s="9" t="str">
        <f>IF(Search!$R$4="","",IF(Inventory!$BA325&lt;Search!$R$4,"",1))</f>
        <v/>
      </c>
      <c r="AA325" s="9" t="str">
        <f>IF(Search!$R$5="","",IF($BA325&gt;Search!$R$5,"",1))</f>
        <v/>
      </c>
      <c r="AB325" s="9" t="str">
        <f>IF(Search!$R$6="","",IF($BB325&lt;Search!$R$6,"",1))</f>
        <v/>
      </c>
      <c r="AC325" s="9" t="str">
        <f>IF(Search!$R$7="","",IF($BB325&lt;Search!$R$7,"",1))</f>
        <v/>
      </c>
      <c r="AD325" s="45" t="str">
        <f>IF(COUNTIF($A325:$AC325,"n")&gt;0,"",IF(SUM($A325:$AC325)=COUNTA(Search!$C$4:$C$8,Search!$F$4:$F$8,Search!$I$4:$I$6,Search!$I$8,Search!$L$4:$L$8,Search!$O$4:$O$8,Search!$R$4:$R$7,Search!$U$4:$U$7)-COUNTIF(Search!$C$4:$U$7,"n"),1+LARGE($AD$1:AD324,1),""))</f>
        <v/>
      </c>
      <c r="AE325" s="45" t="str">
        <f t="shared" si="17"/>
        <v/>
      </c>
      <c r="AF325" s="45" t="str">
        <f>IF(AD325="","",COUNTIF($AE$1:$AE324,$AE325)+RANK($AE325,$AE$2:$AE$10540,1))</f>
        <v/>
      </c>
      <c r="AG325" s="45" t="str">
        <f t="shared" si="18"/>
        <v/>
      </c>
      <c r="AH325" s="45" t="str">
        <f>IF($AD325="","",COUNTIF($AG$1:$AG324,$AG325)+RANK($AG325,$AG$1:$AG$10539,0))</f>
        <v/>
      </c>
      <c r="AI325" s="10" t="str">
        <f t="shared" si="19"/>
        <v>1987-88 O-Pee-Chee #120 Tom Fergus TOR    /   $</v>
      </c>
      <c r="AJ325" s="11">
        <v>1987</v>
      </c>
      <c r="AK325" s="17">
        <v>88</v>
      </c>
      <c r="AL325" s="12" t="s">
        <v>53</v>
      </c>
      <c r="AM325" s="10">
        <v>120</v>
      </c>
      <c r="AN325" s="12" t="s">
        <v>169</v>
      </c>
      <c r="AO325" s="9" t="s">
        <v>1904</v>
      </c>
      <c r="AP325" s="9"/>
      <c r="AQ325" s="9"/>
      <c r="AR325" s="14" t="s">
        <v>2131</v>
      </c>
      <c r="AS325" s="9"/>
      <c r="AT325" s="9"/>
      <c r="AU325" s="9"/>
      <c r="AV325" s="13"/>
      <c r="AW325" s="13"/>
      <c r="AX325" s="9"/>
      <c r="AY325" s="9"/>
      <c r="AZ325" s="9"/>
      <c r="BA325" s="33"/>
      <c r="BB325" s="33"/>
      <c r="BC325" s="36"/>
      <c r="BD325" s="12" t="s">
        <v>1771</v>
      </c>
    </row>
    <row r="326" spans="1:56" s="12" customFormat="1" x14ac:dyDescent="0.2">
      <c r="A326" s="9" t="str">
        <f>IF(Search!$C$5="","",IF(COUNTA(Inventory!$AP326)=1,1,""))</f>
        <v/>
      </c>
      <c r="B326" s="9" t="str">
        <f>IF(Search!$C$4="","",IF(ISNUMBER(SEARCH(Search!$C$4,$AR326))=TRUE,1,""))</f>
        <v/>
      </c>
      <c r="C326" s="9" t="str">
        <f>IF(Search!$C$6="x",IF(COUNTA($AQ326)=1,1,"N"),IF(COUNTA($AQ326)=1,"N",""))</f>
        <v/>
      </c>
      <c r="D326" s="9" t="str">
        <f>IF(Search!$O$8="","",IF(ISNUMBER(SEARCH(Search!$O$8,$BD326))=TRUE,1,""))</f>
        <v/>
      </c>
      <c r="E326" s="9" t="str">
        <f>IF(Search!$C$7="","",IF(ISNUMBER(SEARCH(Search!$C$7,$AN326))=TRUE,1,""))</f>
        <v/>
      </c>
      <c r="F326" s="9" t="str">
        <f>IF(Search!$C$8="","",IF(ISNUMBER(SEARCH(Search!$C$8,$AO326))=TRUE,1,""))</f>
        <v/>
      </c>
      <c r="G326" s="9" t="str">
        <f>IF(Search!$F$4="","",IF(Inventory!$AJ326&lt;Search!$F$4,"",1))</f>
        <v/>
      </c>
      <c r="H326" s="9" t="str">
        <f>IF(Search!$F$5="","",IF(Inventory!$AJ326&gt;Search!$F$5,"",1))</f>
        <v/>
      </c>
      <c r="I326" s="9" t="str">
        <f>IF(Search!$F$7="","",IF(Search!$F$8="",IF(ISNUMBER(SEARCH(Search!$F$7,$AL326))=TRUE,1,""),""))</f>
        <v/>
      </c>
      <c r="J326" s="9" t="str">
        <f>IF($AL326=Search!$F$8,1,"")</f>
        <v/>
      </c>
      <c r="K326" s="9" t="str">
        <f>IF(Search!$I$4="","",IF(COUNTA($AS326)=1,IF(Search!$I$4="N","N",1),""))</f>
        <v/>
      </c>
      <c r="L326" s="9" t="str">
        <f>IF(Search!$I$5="","",IF($AS326="RC",1,""))</f>
        <v/>
      </c>
      <c r="M326" s="9" t="str">
        <f>IF(Search!$I$6="","",IF($AS326="RCP",1,""))</f>
        <v/>
      </c>
      <c r="N326" s="9" t="str">
        <f>IF(Search!$I$8="","",IF(COUNTA($AT326)=1,IF(Search!$I$8="N","N",1),""))</f>
        <v/>
      </c>
      <c r="O326" s="9" t="str">
        <f>IF(Search!$L$4="","",IF(COUNTA($AU326)=1,IF(Search!$L$4="N","N",1),""))</f>
        <v/>
      </c>
      <c r="P326" s="9" t="str">
        <f>IF(Search!$L$5="","",IF(ISNUMBER(SEARCH("Jersey",$AU326))=TRUE,IF(Search!$L$5="N","N",1),""))</f>
        <v/>
      </c>
      <c r="Q326" s="9" t="str">
        <f>IF(Search!$L$6="","",IF(ISNUMBER(SEARCH("Patch",$AU326))=TRUE,IF(Search!$L$6="N","N",1),""))</f>
        <v/>
      </c>
      <c r="R326" s="9" t="str">
        <f>IF(Search!$L$7="","",IF(ISNUMBER(SEARCH("Shield",$AU326))=TRUE,IF(Search!$L$7="N","N",1),""))</f>
        <v/>
      </c>
      <c r="S326" s="9" t="str">
        <f>IF(Search!$L$8="","",IF(ISNUMBER(SEARCH("Stick",$AU326))=TRUE,IF(Search!$L$8="N","N",1),""))</f>
        <v/>
      </c>
      <c r="T326" s="9" t="str">
        <f>IF(Search!$O$4="","",IF(COUNTA($AW326)=1,IF(Search!$O$4="N","N",1),""))</f>
        <v/>
      </c>
      <c r="U326" s="9" t="str">
        <f>IF(Search!$O$5="","",IF($AW326="","",IF($AW326&lt;Search!$O$5,"",1)))</f>
        <v/>
      </c>
      <c r="V326" s="9" t="str">
        <f>IF(Search!$O$6="","",IF($AW326="","",IF($AW326&gt;Search!$O$6,"",1)))</f>
        <v/>
      </c>
      <c r="W326" s="9" t="str">
        <f>IF(Search!$U$4="","",IF($AX326="","",1))</f>
        <v/>
      </c>
      <c r="X326" s="9" t="str">
        <f>IF(Search!$U$5="","",IF(ISNUMBER(SEARCH(Search!$U$5,$AX326))=TRUE,IF(Search!$U$5="N","N",1),""))</f>
        <v/>
      </c>
      <c r="Y326" s="9" t="str">
        <f>IF(Search!$U$6="","",IF($AY326&lt;Search!$U$6,"",1))</f>
        <v/>
      </c>
      <c r="Z326" s="9" t="str">
        <f>IF(Search!$R$4="","",IF(Inventory!$BA326&lt;Search!$R$4,"",1))</f>
        <v/>
      </c>
      <c r="AA326" s="9" t="str">
        <f>IF(Search!$R$5="","",IF($BA326&gt;Search!$R$5,"",1))</f>
        <v/>
      </c>
      <c r="AB326" s="9" t="str">
        <f>IF(Search!$R$6="","",IF($BB326&lt;Search!$R$6,"",1))</f>
        <v/>
      </c>
      <c r="AC326" s="9" t="str">
        <f>IF(Search!$R$7="","",IF($BB326&lt;Search!$R$7,"",1))</f>
        <v/>
      </c>
      <c r="AD326" s="45" t="str">
        <f>IF(COUNTIF($A326:$AC326,"n")&gt;0,"",IF(SUM($A326:$AC326)=COUNTA(Search!$C$4:$C$8,Search!$F$4:$F$8,Search!$I$4:$I$6,Search!$I$8,Search!$L$4:$L$8,Search!$O$4:$O$8,Search!$R$4:$R$7,Search!$U$4:$U$7)-COUNTIF(Search!$C$4:$U$7,"n"),1+LARGE($AD$1:AD325,1),""))</f>
        <v/>
      </c>
      <c r="AE326" s="45" t="str">
        <f t="shared" si="17"/>
        <v/>
      </c>
      <c r="AF326" s="45" t="str">
        <f>IF(AD326="","",COUNTIF($AE$1:$AE325,$AE326)+RANK($AE326,$AE$2:$AE$10540,1))</f>
        <v/>
      </c>
      <c r="AG326" s="45" t="str">
        <f t="shared" si="18"/>
        <v/>
      </c>
      <c r="AH326" s="45" t="str">
        <f>IF($AD326="","",COUNTIF($AG$1:$AG325,$AG326)+RANK($AG326,$AG$1:$AG$10539,0))</f>
        <v/>
      </c>
      <c r="AI326" s="10" t="str">
        <f t="shared" si="19"/>
        <v>1987-88 O-Pee-Chee #236 Allan Bester TOR    /   $</v>
      </c>
      <c r="AJ326" s="11">
        <v>1987</v>
      </c>
      <c r="AK326" s="17">
        <v>88</v>
      </c>
      <c r="AL326" s="12" t="s">
        <v>53</v>
      </c>
      <c r="AM326" s="10">
        <v>236</v>
      </c>
      <c r="AN326" s="12" t="s">
        <v>165</v>
      </c>
      <c r="AO326" s="9" t="s">
        <v>1904</v>
      </c>
      <c r="AP326" s="9"/>
      <c r="AQ326" s="9"/>
      <c r="AR326" s="14" t="s">
        <v>2131</v>
      </c>
      <c r="AS326" s="9"/>
      <c r="AT326" s="9"/>
      <c r="AU326" s="9"/>
      <c r="AV326" s="13"/>
      <c r="AW326" s="13"/>
      <c r="AX326" s="9"/>
      <c r="AY326" s="9"/>
      <c r="AZ326" s="9"/>
      <c r="BA326" s="33"/>
      <c r="BB326" s="33"/>
      <c r="BC326" s="36"/>
      <c r="BD326" s="12" t="s">
        <v>1771</v>
      </c>
    </row>
    <row r="327" spans="1:56" s="12" customFormat="1" x14ac:dyDescent="0.2">
      <c r="A327" s="9" t="str">
        <f>IF(Search!$C$5="","",IF(COUNTA(Inventory!$AP327)=1,1,""))</f>
        <v/>
      </c>
      <c r="B327" s="9" t="str">
        <f>IF(Search!$C$4="","",IF(ISNUMBER(SEARCH(Search!$C$4,$AR327))=TRUE,1,""))</f>
        <v/>
      </c>
      <c r="C327" s="9" t="str">
        <f>IF(Search!$C$6="x",IF(COUNTA($AQ327)=1,1,"N"),IF(COUNTA($AQ327)=1,"N",""))</f>
        <v/>
      </c>
      <c r="D327" s="9" t="str">
        <f>IF(Search!$O$8="","",IF(ISNUMBER(SEARCH(Search!$O$8,$BD327))=TRUE,1,""))</f>
        <v/>
      </c>
      <c r="E327" s="9" t="str">
        <f>IF(Search!$C$7="","",IF(ISNUMBER(SEARCH(Search!$C$7,$AN327))=TRUE,1,""))</f>
        <v/>
      </c>
      <c r="F327" s="9" t="str">
        <f>IF(Search!$C$8="","",IF(ISNUMBER(SEARCH(Search!$C$8,$AO327))=TRUE,1,""))</f>
        <v/>
      </c>
      <c r="G327" s="9" t="str">
        <f>IF(Search!$F$4="","",IF(Inventory!$AJ327&lt;Search!$F$4,"",1))</f>
        <v/>
      </c>
      <c r="H327" s="9" t="str">
        <f>IF(Search!$F$5="","",IF(Inventory!$AJ327&gt;Search!$F$5,"",1))</f>
        <v/>
      </c>
      <c r="I327" s="9" t="str">
        <f>IF(Search!$F$7="","",IF(Search!$F$8="",IF(ISNUMBER(SEARCH(Search!$F$7,$AL327))=TRUE,1,""),""))</f>
        <v/>
      </c>
      <c r="J327" s="9" t="str">
        <f>IF($AL327=Search!$F$8,1,"")</f>
        <v/>
      </c>
      <c r="K327" s="9" t="str">
        <f>IF(Search!$I$4="","",IF(COUNTA($AS327)=1,IF(Search!$I$4="N","N",1),""))</f>
        <v/>
      </c>
      <c r="L327" s="9" t="str">
        <f>IF(Search!$I$5="","",IF($AS327="RC",1,""))</f>
        <v/>
      </c>
      <c r="M327" s="9" t="str">
        <f>IF(Search!$I$6="","",IF($AS327="RCP",1,""))</f>
        <v/>
      </c>
      <c r="N327" s="9" t="str">
        <f>IF(Search!$I$8="","",IF(COUNTA($AT327)=1,IF(Search!$I$8="N","N",1),""))</f>
        <v/>
      </c>
      <c r="O327" s="9" t="str">
        <f>IF(Search!$L$4="","",IF(COUNTA($AU327)=1,IF(Search!$L$4="N","N",1),""))</f>
        <v/>
      </c>
      <c r="P327" s="9" t="str">
        <f>IF(Search!$L$5="","",IF(ISNUMBER(SEARCH("Jersey",$AU327))=TRUE,IF(Search!$L$5="N","N",1),""))</f>
        <v/>
      </c>
      <c r="Q327" s="9" t="str">
        <f>IF(Search!$L$6="","",IF(ISNUMBER(SEARCH("Patch",$AU327))=TRUE,IF(Search!$L$6="N","N",1),""))</f>
        <v/>
      </c>
      <c r="R327" s="9" t="str">
        <f>IF(Search!$L$7="","",IF(ISNUMBER(SEARCH("Shield",$AU327))=TRUE,IF(Search!$L$7="N","N",1),""))</f>
        <v/>
      </c>
      <c r="S327" s="9" t="str">
        <f>IF(Search!$L$8="","",IF(ISNUMBER(SEARCH("Stick",$AU327))=TRUE,IF(Search!$L$8="N","N",1),""))</f>
        <v/>
      </c>
      <c r="T327" s="9" t="str">
        <f>IF(Search!$O$4="","",IF(COUNTA($AW327)=1,IF(Search!$O$4="N","N",1),""))</f>
        <v/>
      </c>
      <c r="U327" s="9" t="str">
        <f>IF(Search!$O$5="","",IF($AW327="","",IF($AW327&lt;Search!$O$5,"",1)))</f>
        <v/>
      </c>
      <c r="V327" s="9" t="str">
        <f>IF(Search!$O$6="","",IF($AW327="","",IF($AW327&gt;Search!$O$6,"",1)))</f>
        <v/>
      </c>
      <c r="W327" s="9" t="str">
        <f>IF(Search!$U$4="","",IF($AX327="","",1))</f>
        <v/>
      </c>
      <c r="X327" s="9" t="str">
        <f>IF(Search!$U$5="","",IF(ISNUMBER(SEARCH(Search!$U$5,$AX327))=TRUE,IF(Search!$U$5="N","N",1),""))</f>
        <v/>
      </c>
      <c r="Y327" s="9" t="str">
        <f>IF(Search!$U$6="","",IF($AY327&lt;Search!$U$6,"",1))</f>
        <v/>
      </c>
      <c r="Z327" s="9" t="str">
        <f>IF(Search!$R$4="","",IF(Inventory!$BA327&lt;Search!$R$4,"",1))</f>
        <v/>
      </c>
      <c r="AA327" s="9" t="str">
        <f>IF(Search!$R$5="","",IF($BA327&gt;Search!$R$5,"",1))</f>
        <v/>
      </c>
      <c r="AB327" s="9" t="str">
        <f>IF(Search!$R$6="","",IF($BB327&lt;Search!$R$6,"",1))</f>
        <v/>
      </c>
      <c r="AC327" s="9" t="str">
        <f>IF(Search!$R$7="","",IF($BB327&lt;Search!$R$7,"",1))</f>
        <v/>
      </c>
      <c r="AD327" s="45" t="str">
        <f>IF(COUNTIF($A327:$AC327,"n")&gt;0,"",IF(SUM($A327:$AC327)=COUNTA(Search!$C$4:$C$8,Search!$F$4:$F$8,Search!$I$4:$I$6,Search!$I$8,Search!$L$4:$L$8,Search!$O$4:$O$8,Search!$R$4:$R$7,Search!$U$4:$U$7)-COUNTIF(Search!$C$4:$U$7,"n"),1+LARGE($AD$1:AD326,1),""))</f>
        <v/>
      </c>
      <c r="AE327" s="45" t="str">
        <f t="shared" si="17"/>
        <v/>
      </c>
      <c r="AF327" s="45" t="str">
        <f>IF(AD327="","",COUNTIF($AE$1:$AE326,$AE327)+RANK($AE327,$AE$2:$AE$10540,1))</f>
        <v/>
      </c>
      <c r="AG327" s="45" t="str">
        <f t="shared" si="18"/>
        <v/>
      </c>
      <c r="AH327" s="45" t="str">
        <f>IF($AD327="","",COUNTIF($AG$1:$AG326,$AG327)+RANK($AG327,$AG$1:$AG$10539,0))</f>
        <v/>
      </c>
      <c r="AI327" s="10" t="str">
        <f t="shared" si="19"/>
        <v>1987-88 O-Pee-Chee #237 Borje Salming TOR    /   $</v>
      </c>
      <c r="AJ327" s="11">
        <v>1987</v>
      </c>
      <c r="AK327" s="17">
        <v>88</v>
      </c>
      <c r="AL327" s="12" t="s">
        <v>53</v>
      </c>
      <c r="AM327" s="10">
        <v>237</v>
      </c>
      <c r="AN327" s="12" t="s">
        <v>84</v>
      </c>
      <c r="AO327" s="9" t="s">
        <v>1904</v>
      </c>
      <c r="AP327" s="9"/>
      <c r="AQ327" s="9"/>
      <c r="AR327" s="14" t="s">
        <v>2131</v>
      </c>
      <c r="AS327" s="9"/>
      <c r="AT327" s="9"/>
      <c r="AU327" s="9"/>
      <c r="AV327" s="13"/>
      <c r="AW327" s="13"/>
      <c r="AX327" s="9"/>
      <c r="AY327" s="9"/>
      <c r="AZ327" s="9"/>
      <c r="BA327" s="33"/>
      <c r="BB327" s="33"/>
      <c r="BC327" s="36"/>
      <c r="BD327" s="12" t="s">
        <v>1771</v>
      </c>
    </row>
    <row r="328" spans="1:56" s="12" customFormat="1" x14ac:dyDescent="0.2">
      <c r="A328" s="9" t="str">
        <f>IF(Search!$C$5="","",IF(COUNTA(Inventory!$AP328)=1,1,""))</f>
        <v/>
      </c>
      <c r="B328" s="9" t="str">
        <f>IF(Search!$C$4="","",IF(ISNUMBER(SEARCH(Search!$C$4,$AR328))=TRUE,1,""))</f>
        <v/>
      </c>
      <c r="C328" s="9" t="str">
        <f>IF(Search!$C$6="x",IF(COUNTA($AQ328)=1,1,"N"),IF(COUNTA($AQ328)=1,"N",""))</f>
        <v/>
      </c>
      <c r="D328" s="9" t="str">
        <f>IF(Search!$O$8="","",IF(ISNUMBER(SEARCH(Search!$O$8,$BD328))=TRUE,1,""))</f>
        <v/>
      </c>
      <c r="E328" s="9" t="str">
        <f>IF(Search!$C$7="","",IF(ISNUMBER(SEARCH(Search!$C$7,$AN328))=TRUE,1,""))</f>
        <v/>
      </c>
      <c r="F328" s="9" t="str">
        <f>IF(Search!$C$8="","",IF(ISNUMBER(SEARCH(Search!$C$8,$AO328))=TRUE,1,""))</f>
        <v/>
      </c>
      <c r="G328" s="9" t="str">
        <f>IF(Search!$F$4="","",IF(Inventory!$AJ328&lt;Search!$F$4,"",1))</f>
        <v/>
      </c>
      <c r="H328" s="9" t="str">
        <f>IF(Search!$F$5="","",IF(Inventory!$AJ328&gt;Search!$F$5,"",1))</f>
        <v/>
      </c>
      <c r="I328" s="9" t="str">
        <f>IF(Search!$F$7="","",IF(Search!$F$8="",IF(ISNUMBER(SEARCH(Search!$F$7,$AL328))=TRUE,1,""),""))</f>
        <v/>
      </c>
      <c r="J328" s="9" t="str">
        <f>IF($AL328=Search!$F$8,1,"")</f>
        <v/>
      </c>
      <c r="K328" s="9" t="str">
        <f>IF(Search!$I$4="","",IF(COUNTA($AS328)=1,IF(Search!$I$4="N","N",1),""))</f>
        <v/>
      </c>
      <c r="L328" s="9" t="str">
        <f>IF(Search!$I$5="","",IF($AS328="RC",1,""))</f>
        <v/>
      </c>
      <c r="M328" s="9" t="str">
        <f>IF(Search!$I$6="","",IF($AS328="RCP",1,""))</f>
        <v/>
      </c>
      <c r="N328" s="9" t="str">
        <f>IF(Search!$I$8="","",IF(COUNTA($AT328)=1,IF(Search!$I$8="N","N",1),""))</f>
        <v/>
      </c>
      <c r="O328" s="9" t="str">
        <f>IF(Search!$L$4="","",IF(COUNTA($AU328)=1,IF(Search!$L$4="N","N",1),""))</f>
        <v/>
      </c>
      <c r="P328" s="9" t="str">
        <f>IF(Search!$L$5="","",IF(ISNUMBER(SEARCH("Jersey",$AU328))=TRUE,IF(Search!$L$5="N","N",1),""))</f>
        <v/>
      </c>
      <c r="Q328" s="9" t="str">
        <f>IF(Search!$L$6="","",IF(ISNUMBER(SEARCH("Patch",$AU328))=TRUE,IF(Search!$L$6="N","N",1),""))</f>
        <v/>
      </c>
      <c r="R328" s="9" t="str">
        <f>IF(Search!$L$7="","",IF(ISNUMBER(SEARCH("Shield",$AU328))=TRUE,IF(Search!$L$7="N","N",1),""))</f>
        <v/>
      </c>
      <c r="S328" s="9" t="str">
        <f>IF(Search!$L$8="","",IF(ISNUMBER(SEARCH("Stick",$AU328))=TRUE,IF(Search!$L$8="N","N",1),""))</f>
        <v/>
      </c>
      <c r="T328" s="9" t="str">
        <f>IF(Search!$O$4="","",IF(COUNTA($AW328)=1,IF(Search!$O$4="N","N",1),""))</f>
        <v/>
      </c>
      <c r="U328" s="9" t="str">
        <f>IF(Search!$O$5="","",IF($AW328="","",IF($AW328&lt;Search!$O$5,"",1)))</f>
        <v/>
      </c>
      <c r="V328" s="9" t="str">
        <f>IF(Search!$O$6="","",IF($AW328="","",IF($AW328&gt;Search!$O$6,"",1)))</f>
        <v/>
      </c>
      <c r="W328" s="9" t="str">
        <f>IF(Search!$U$4="","",IF($AX328="","",1))</f>
        <v/>
      </c>
      <c r="X328" s="9" t="str">
        <f>IF(Search!$U$5="","",IF(ISNUMBER(SEARCH(Search!$U$5,$AX328))=TRUE,IF(Search!$U$5="N","N",1),""))</f>
        <v/>
      </c>
      <c r="Y328" s="9" t="str">
        <f>IF(Search!$U$6="","",IF($AY328&lt;Search!$U$6,"",1))</f>
        <v/>
      </c>
      <c r="Z328" s="9" t="str">
        <f>IF(Search!$R$4="","",IF(Inventory!$BA328&lt;Search!$R$4,"",1))</f>
        <v/>
      </c>
      <c r="AA328" s="9" t="str">
        <f>IF(Search!$R$5="","",IF($BA328&gt;Search!$R$5,"",1))</f>
        <v/>
      </c>
      <c r="AB328" s="9" t="str">
        <f>IF(Search!$R$6="","",IF($BB328&lt;Search!$R$6,"",1))</f>
        <v/>
      </c>
      <c r="AC328" s="9" t="str">
        <f>IF(Search!$R$7="","",IF($BB328&lt;Search!$R$7,"",1))</f>
        <v/>
      </c>
      <c r="AD328" s="45" t="str">
        <f>IF(COUNTIF($A328:$AC328,"n")&gt;0,"",IF(SUM($A328:$AC328)=COUNTA(Search!$C$4:$C$8,Search!$F$4:$F$8,Search!$I$4:$I$6,Search!$I$8,Search!$L$4:$L$8,Search!$O$4:$O$8,Search!$R$4:$R$7,Search!$U$4:$U$7)-COUNTIF(Search!$C$4:$U$7,"n"),1+LARGE($AD$1:AD327,1),""))</f>
        <v/>
      </c>
      <c r="AE328" s="45" t="str">
        <f t="shared" si="17"/>
        <v/>
      </c>
      <c r="AF328" s="45" t="str">
        <f>IF(AD328="","",COUNTIF($AE$1:$AE327,$AE328)+RANK($AE328,$AE$2:$AE$10540,1))</f>
        <v/>
      </c>
      <c r="AG328" s="45" t="str">
        <f t="shared" si="18"/>
        <v/>
      </c>
      <c r="AH328" s="45" t="str">
        <f>IF($AD328="","",COUNTIF($AG$1:$AG327,$AG328)+RANK($AG328,$AG$1:$AG$10539,0))</f>
        <v/>
      </c>
      <c r="AI328" s="10" t="str">
        <f t="shared" si="19"/>
        <v>1987-88 O-Pee-Chee #238 Al Iafrate TOR    /   $</v>
      </c>
      <c r="AJ328" s="11">
        <v>1987</v>
      </c>
      <c r="AK328" s="17">
        <v>88</v>
      </c>
      <c r="AL328" s="12" t="s">
        <v>53</v>
      </c>
      <c r="AM328" s="10">
        <v>238</v>
      </c>
      <c r="AN328" s="12" t="s">
        <v>172</v>
      </c>
      <c r="AO328" s="9" t="s">
        <v>1904</v>
      </c>
      <c r="AP328" s="9"/>
      <c r="AQ328" s="9"/>
      <c r="AR328" s="14" t="s">
        <v>2131</v>
      </c>
      <c r="AS328" s="9"/>
      <c r="AT328" s="9"/>
      <c r="AU328" s="9"/>
      <c r="AV328" s="13"/>
      <c r="AW328" s="13"/>
      <c r="AX328" s="9"/>
      <c r="AY328" s="9"/>
      <c r="AZ328" s="9"/>
      <c r="BA328" s="33"/>
      <c r="BB328" s="33"/>
      <c r="BC328" s="36"/>
      <c r="BD328" s="12" t="s">
        <v>1771</v>
      </c>
    </row>
    <row r="329" spans="1:56" s="12" customFormat="1" x14ac:dyDescent="0.2">
      <c r="A329" s="9" t="str">
        <f>IF(Search!$C$5="","",IF(COUNTA(Inventory!$AP329)=1,1,""))</f>
        <v/>
      </c>
      <c r="B329" s="9" t="str">
        <f>IF(Search!$C$4="","",IF(ISNUMBER(SEARCH(Search!$C$4,$AR329))=TRUE,1,""))</f>
        <v/>
      </c>
      <c r="C329" s="9" t="str">
        <f>IF(Search!$C$6="x",IF(COUNTA($AQ329)=1,1,"N"),IF(COUNTA($AQ329)=1,"N",""))</f>
        <v/>
      </c>
      <c r="D329" s="9" t="str">
        <f>IF(Search!$O$8="","",IF(ISNUMBER(SEARCH(Search!$O$8,$BD329))=TRUE,1,""))</f>
        <v/>
      </c>
      <c r="E329" s="9" t="str">
        <f>IF(Search!$C$7="","",IF(ISNUMBER(SEARCH(Search!$C$7,$AN329))=TRUE,1,""))</f>
        <v/>
      </c>
      <c r="F329" s="9" t="str">
        <f>IF(Search!$C$8="","",IF(ISNUMBER(SEARCH(Search!$C$8,$AO329))=TRUE,1,""))</f>
        <v/>
      </c>
      <c r="G329" s="9" t="str">
        <f>IF(Search!$F$4="","",IF(Inventory!$AJ329&lt;Search!$F$4,"",1))</f>
        <v/>
      </c>
      <c r="H329" s="9" t="str">
        <f>IF(Search!$F$5="","",IF(Inventory!$AJ329&gt;Search!$F$5,"",1))</f>
        <v/>
      </c>
      <c r="I329" s="9" t="str">
        <f>IF(Search!$F$7="","",IF(Search!$F$8="",IF(ISNUMBER(SEARCH(Search!$F$7,$AL329))=TRUE,1,""),""))</f>
        <v/>
      </c>
      <c r="J329" s="9" t="str">
        <f>IF($AL329=Search!$F$8,1,"")</f>
        <v/>
      </c>
      <c r="K329" s="9" t="str">
        <f>IF(Search!$I$4="","",IF(COUNTA($AS329)=1,IF(Search!$I$4="N","N",1),""))</f>
        <v/>
      </c>
      <c r="L329" s="9" t="str">
        <f>IF(Search!$I$5="","",IF($AS329="RC",1,""))</f>
        <v/>
      </c>
      <c r="M329" s="9" t="str">
        <f>IF(Search!$I$6="","",IF($AS329="RCP",1,""))</f>
        <v/>
      </c>
      <c r="N329" s="9" t="str">
        <f>IF(Search!$I$8="","",IF(COUNTA($AT329)=1,IF(Search!$I$8="N","N",1),""))</f>
        <v/>
      </c>
      <c r="O329" s="9" t="str">
        <f>IF(Search!$L$4="","",IF(COUNTA($AU329)=1,IF(Search!$L$4="N","N",1),""))</f>
        <v/>
      </c>
      <c r="P329" s="9" t="str">
        <f>IF(Search!$L$5="","",IF(ISNUMBER(SEARCH("Jersey",$AU329))=TRUE,IF(Search!$L$5="N","N",1),""))</f>
        <v/>
      </c>
      <c r="Q329" s="9" t="str">
        <f>IF(Search!$L$6="","",IF(ISNUMBER(SEARCH("Patch",$AU329))=TRUE,IF(Search!$L$6="N","N",1),""))</f>
        <v/>
      </c>
      <c r="R329" s="9" t="str">
        <f>IF(Search!$L$7="","",IF(ISNUMBER(SEARCH("Shield",$AU329))=TRUE,IF(Search!$L$7="N","N",1),""))</f>
        <v/>
      </c>
      <c r="S329" s="9" t="str">
        <f>IF(Search!$L$8="","",IF(ISNUMBER(SEARCH("Stick",$AU329))=TRUE,IF(Search!$L$8="N","N",1),""))</f>
        <v/>
      </c>
      <c r="T329" s="9" t="str">
        <f>IF(Search!$O$4="","",IF(COUNTA($AW329)=1,IF(Search!$O$4="N","N",1),""))</f>
        <v/>
      </c>
      <c r="U329" s="9" t="str">
        <f>IF(Search!$O$5="","",IF($AW329="","",IF($AW329&lt;Search!$O$5,"",1)))</f>
        <v/>
      </c>
      <c r="V329" s="9" t="str">
        <f>IF(Search!$O$6="","",IF($AW329="","",IF($AW329&gt;Search!$O$6,"",1)))</f>
        <v/>
      </c>
      <c r="W329" s="9" t="str">
        <f>IF(Search!$U$4="","",IF($AX329="","",1))</f>
        <v/>
      </c>
      <c r="X329" s="9" t="str">
        <f>IF(Search!$U$5="","",IF(ISNUMBER(SEARCH(Search!$U$5,$AX329))=TRUE,IF(Search!$U$5="N","N",1),""))</f>
        <v/>
      </c>
      <c r="Y329" s="9" t="str">
        <f>IF(Search!$U$6="","",IF($AY329&lt;Search!$U$6,"",1))</f>
        <v/>
      </c>
      <c r="Z329" s="9" t="str">
        <f>IF(Search!$R$4="","",IF(Inventory!$BA329&lt;Search!$R$4,"",1))</f>
        <v/>
      </c>
      <c r="AA329" s="9" t="str">
        <f>IF(Search!$R$5="","",IF($BA329&gt;Search!$R$5,"",1))</f>
        <v/>
      </c>
      <c r="AB329" s="9" t="str">
        <f>IF(Search!$R$6="","",IF($BB329&lt;Search!$R$6,"",1))</f>
        <v/>
      </c>
      <c r="AC329" s="9" t="str">
        <f>IF(Search!$R$7="","",IF($BB329&lt;Search!$R$7,"",1))</f>
        <v/>
      </c>
      <c r="AD329" s="45" t="str">
        <f>IF(COUNTIF($A329:$AC329,"n")&gt;0,"",IF(SUM($A329:$AC329)=COUNTA(Search!$C$4:$C$8,Search!$F$4:$F$8,Search!$I$4:$I$6,Search!$I$8,Search!$L$4:$L$8,Search!$O$4:$O$8,Search!$R$4:$R$7,Search!$U$4:$U$7)-COUNTIF(Search!$C$4:$U$7,"n"),1+LARGE($AD$1:AD328,1),""))</f>
        <v/>
      </c>
      <c r="AE329" s="45" t="str">
        <f t="shared" si="17"/>
        <v/>
      </c>
      <c r="AF329" s="45" t="str">
        <f>IF(AD329="","",COUNTIF($AE$1:$AE328,$AE329)+RANK($AE329,$AE$2:$AE$10540,1))</f>
        <v/>
      </c>
      <c r="AG329" s="45" t="str">
        <f t="shared" si="18"/>
        <v/>
      </c>
      <c r="AH329" s="45" t="str">
        <f>IF($AD329="","",COUNTIF($AG$1:$AG328,$AG329)+RANK($AG329,$AG$1:$AG$10539,0))</f>
        <v/>
      </c>
      <c r="AI329" s="10" t="str">
        <f t="shared" si="19"/>
        <v>1987-88 O-Pee-Chee #239 Rick Lanz TOR    /   $</v>
      </c>
      <c r="AJ329" s="11">
        <v>1987</v>
      </c>
      <c r="AK329" s="17">
        <v>88</v>
      </c>
      <c r="AL329" s="12" t="s">
        <v>53</v>
      </c>
      <c r="AM329" s="10">
        <v>239</v>
      </c>
      <c r="AN329" s="12" t="s">
        <v>180</v>
      </c>
      <c r="AO329" s="9" t="s">
        <v>1904</v>
      </c>
      <c r="AP329" s="9"/>
      <c r="AQ329" s="9"/>
      <c r="AR329" s="14" t="s">
        <v>2131</v>
      </c>
      <c r="AS329" s="9"/>
      <c r="AT329" s="9"/>
      <c r="AU329" s="9"/>
      <c r="AV329" s="13"/>
      <c r="AW329" s="13"/>
      <c r="AX329" s="9"/>
      <c r="AY329" s="9"/>
      <c r="AZ329" s="9"/>
      <c r="BA329" s="33"/>
      <c r="BB329" s="33"/>
      <c r="BC329" s="36"/>
      <c r="BD329" s="12" t="s">
        <v>1771</v>
      </c>
    </row>
    <row r="330" spans="1:56" s="12" customFormat="1" x14ac:dyDescent="0.2">
      <c r="A330" s="9" t="str">
        <f>IF(Search!$C$5="","",IF(COUNTA(Inventory!$AP330)=1,1,""))</f>
        <v/>
      </c>
      <c r="B330" s="9" t="str">
        <f>IF(Search!$C$4="","",IF(ISNUMBER(SEARCH(Search!$C$4,$AR330))=TRUE,1,""))</f>
        <v/>
      </c>
      <c r="C330" s="9" t="str">
        <f>IF(Search!$C$6="x",IF(COUNTA($AQ330)=1,1,"N"),IF(COUNTA($AQ330)=1,"N",""))</f>
        <v/>
      </c>
      <c r="D330" s="9" t="str">
        <f>IF(Search!$O$8="","",IF(ISNUMBER(SEARCH(Search!$O$8,$BD330))=TRUE,1,""))</f>
        <v/>
      </c>
      <c r="E330" s="9" t="str">
        <f>IF(Search!$C$7="","",IF(ISNUMBER(SEARCH(Search!$C$7,$AN330))=TRUE,1,""))</f>
        <v/>
      </c>
      <c r="F330" s="9" t="str">
        <f>IF(Search!$C$8="","",IF(ISNUMBER(SEARCH(Search!$C$8,$AO330))=TRUE,1,""))</f>
        <v/>
      </c>
      <c r="G330" s="9" t="str">
        <f>IF(Search!$F$4="","",IF(Inventory!$AJ330&lt;Search!$F$4,"",1))</f>
        <v/>
      </c>
      <c r="H330" s="9" t="str">
        <f>IF(Search!$F$5="","",IF(Inventory!$AJ330&gt;Search!$F$5,"",1))</f>
        <v/>
      </c>
      <c r="I330" s="9" t="str">
        <f>IF(Search!$F$7="","",IF(Search!$F$8="",IF(ISNUMBER(SEARCH(Search!$F$7,$AL330))=TRUE,1,""),""))</f>
        <v/>
      </c>
      <c r="J330" s="9" t="str">
        <f>IF($AL330=Search!$F$8,1,"")</f>
        <v/>
      </c>
      <c r="K330" s="9" t="str">
        <f>IF(Search!$I$4="","",IF(COUNTA($AS330)=1,IF(Search!$I$4="N","N",1),""))</f>
        <v/>
      </c>
      <c r="L330" s="9" t="str">
        <f>IF(Search!$I$5="","",IF($AS330="RC",1,""))</f>
        <v/>
      </c>
      <c r="M330" s="9" t="str">
        <f>IF(Search!$I$6="","",IF($AS330="RCP",1,""))</f>
        <v/>
      </c>
      <c r="N330" s="9" t="str">
        <f>IF(Search!$I$8="","",IF(COUNTA($AT330)=1,IF(Search!$I$8="N","N",1),""))</f>
        <v/>
      </c>
      <c r="O330" s="9" t="str">
        <f>IF(Search!$L$4="","",IF(COUNTA($AU330)=1,IF(Search!$L$4="N","N",1),""))</f>
        <v/>
      </c>
      <c r="P330" s="9" t="str">
        <f>IF(Search!$L$5="","",IF(ISNUMBER(SEARCH("Jersey",$AU330))=TRUE,IF(Search!$L$5="N","N",1),""))</f>
        <v/>
      </c>
      <c r="Q330" s="9" t="str">
        <f>IF(Search!$L$6="","",IF(ISNUMBER(SEARCH("Patch",$AU330))=TRUE,IF(Search!$L$6="N","N",1),""))</f>
        <v/>
      </c>
      <c r="R330" s="9" t="str">
        <f>IF(Search!$L$7="","",IF(ISNUMBER(SEARCH("Shield",$AU330))=TRUE,IF(Search!$L$7="N","N",1),""))</f>
        <v/>
      </c>
      <c r="S330" s="9" t="str">
        <f>IF(Search!$L$8="","",IF(ISNUMBER(SEARCH("Stick",$AU330))=TRUE,IF(Search!$L$8="N","N",1),""))</f>
        <v/>
      </c>
      <c r="T330" s="9" t="str">
        <f>IF(Search!$O$4="","",IF(COUNTA($AW330)=1,IF(Search!$O$4="N","N",1),""))</f>
        <v/>
      </c>
      <c r="U330" s="9" t="str">
        <f>IF(Search!$O$5="","",IF($AW330="","",IF($AW330&lt;Search!$O$5,"",1)))</f>
        <v/>
      </c>
      <c r="V330" s="9" t="str">
        <f>IF(Search!$O$6="","",IF($AW330="","",IF($AW330&gt;Search!$O$6,"",1)))</f>
        <v/>
      </c>
      <c r="W330" s="9" t="str">
        <f>IF(Search!$U$4="","",IF($AX330="","",1))</f>
        <v/>
      </c>
      <c r="X330" s="9" t="str">
        <f>IF(Search!$U$5="","",IF(ISNUMBER(SEARCH(Search!$U$5,$AX330))=TRUE,IF(Search!$U$5="N","N",1),""))</f>
        <v/>
      </c>
      <c r="Y330" s="9" t="str">
        <f>IF(Search!$U$6="","",IF($AY330&lt;Search!$U$6,"",1))</f>
        <v/>
      </c>
      <c r="Z330" s="9" t="str">
        <f>IF(Search!$R$4="","",IF(Inventory!$BA330&lt;Search!$R$4,"",1))</f>
        <v/>
      </c>
      <c r="AA330" s="9" t="str">
        <f>IF(Search!$R$5="","",IF($BA330&gt;Search!$R$5,"",1))</f>
        <v/>
      </c>
      <c r="AB330" s="9" t="str">
        <f>IF(Search!$R$6="","",IF($BB330&lt;Search!$R$6,"",1))</f>
        <v/>
      </c>
      <c r="AC330" s="9" t="str">
        <f>IF(Search!$R$7="","",IF($BB330&lt;Search!$R$7,"",1))</f>
        <v/>
      </c>
      <c r="AD330" s="45" t="str">
        <f>IF(COUNTIF($A330:$AC330,"n")&gt;0,"",IF(SUM($A330:$AC330)=COUNTA(Search!$C$4:$C$8,Search!$F$4:$F$8,Search!$I$4:$I$6,Search!$I$8,Search!$L$4:$L$8,Search!$O$4:$O$8,Search!$R$4:$R$7,Search!$U$4:$U$7)-COUNTIF(Search!$C$4:$U$7,"n"),1+LARGE($AD$1:AD329,1),""))</f>
        <v/>
      </c>
      <c r="AE330" s="45" t="str">
        <f t="shared" si="17"/>
        <v/>
      </c>
      <c r="AF330" s="45" t="str">
        <f>IF(AD330="","",COUNTIF($AE$1:$AE329,$AE330)+RANK($AE330,$AE$2:$AE$10540,1))</f>
        <v/>
      </c>
      <c r="AG330" s="45" t="str">
        <f t="shared" si="18"/>
        <v/>
      </c>
      <c r="AH330" s="45" t="str">
        <f>IF($AD330="","",COUNTIF($AG$1:$AG329,$AG330)+RANK($AG330,$AG$1:$AG$10539,0))</f>
        <v/>
      </c>
      <c r="AI330" s="10" t="str">
        <f t="shared" si="19"/>
        <v>1987-88 O-Pee-Chee #240 Gary Leeman TOR    /   $</v>
      </c>
      <c r="AJ330" s="11">
        <v>1987</v>
      </c>
      <c r="AK330" s="17">
        <v>88</v>
      </c>
      <c r="AL330" s="12" t="s">
        <v>53</v>
      </c>
      <c r="AM330" s="10">
        <v>240</v>
      </c>
      <c r="AN330" s="12" t="s">
        <v>167</v>
      </c>
      <c r="AO330" s="9" t="s">
        <v>1904</v>
      </c>
      <c r="AP330" s="9"/>
      <c r="AQ330" s="9"/>
      <c r="AR330" s="14" t="s">
        <v>2131</v>
      </c>
      <c r="AS330" s="9"/>
      <c r="AT330" s="9"/>
      <c r="AU330" s="9"/>
      <c r="AV330" s="13"/>
      <c r="AW330" s="13"/>
      <c r="AX330" s="9"/>
      <c r="AY330" s="9"/>
      <c r="AZ330" s="9"/>
      <c r="BA330" s="33"/>
      <c r="BB330" s="33"/>
      <c r="BC330" s="36"/>
      <c r="BD330" s="12" t="s">
        <v>1771</v>
      </c>
    </row>
    <row r="331" spans="1:56" s="12" customFormat="1" x14ac:dyDescent="0.2">
      <c r="A331" s="9" t="str">
        <f>IF(Search!$C$5="","",IF(COUNTA(Inventory!$AP331)=1,1,""))</f>
        <v/>
      </c>
      <c r="B331" s="9" t="str">
        <f>IF(Search!$C$4="","",IF(ISNUMBER(SEARCH(Search!$C$4,$AR331))=TRUE,1,""))</f>
        <v/>
      </c>
      <c r="C331" s="9" t="str">
        <f>IF(Search!$C$6="x",IF(COUNTA($AQ331)=1,1,"N"),IF(COUNTA($AQ331)=1,"N",""))</f>
        <v/>
      </c>
      <c r="D331" s="9" t="str">
        <f>IF(Search!$O$8="","",IF(ISNUMBER(SEARCH(Search!$O$8,$BD331))=TRUE,1,""))</f>
        <v/>
      </c>
      <c r="E331" s="9" t="str">
        <f>IF(Search!$C$7="","",IF(ISNUMBER(SEARCH(Search!$C$7,$AN331))=TRUE,1,""))</f>
        <v/>
      </c>
      <c r="F331" s="9" t="str">
        <f>IF(Search!$C$8="","",IF(ISNUMBER(SEARCH(Search!$C$8,$AO331))=TRUE,1,""))</f>
        <v/>
      </c>
      <c r="G331" s="9" t="str">
        <f>IF(Search!$F$4="","",IF(Inventory!$AJ331&lt;Search!$F$4,"",1))</f>
        <v/>
      </c>
      <c r="H331" s="9" t="str">
        <f>IF(Search!$F$5="","",IF(Inventory!$AJ331&gt;Search!$F$5,"",1))</f>
        <v/>
      </c>
      <c r="I331" s="9" t="str">
        <f>IF(Search!$F$7="","",IF(Search!$F$8="",IF(ISNUMBER(SEARCH(Search!$F$7,$AL331))=TRUE,1,""),""))</f>
        <v/>
      </c>
      <c r="J331" s="9" t="str">
        <f>IF($AL331=Search!$F$8,1,"")</f>
        <v/>
      </c>
      <c r="K331" s="9" t="str">
        <f>IF(Search!$I$4="","",IF(COUNTA($AS331)=1,IF(Search!$I$4="N","N",1),""))</f>
        <v/>
      </c>
      <c r="L331" s="9" t="str">
        <f>IF(Search!$I$5="","",IF($AS331="RC",1,""))</f>
        <v/>
      </c>
      <c r="M331" s="9" t="str">
        <f>IF(Search!$I$6="","",IF($AS331="RCP",1,""))</f>
        <v/>
      </c>
      <c r="N331" s="9" t="str">
        <f>IF(Search!$I$8="","",IF(COUNTA($AT331)=1,IF(Search!$I$8="N","N",1),""))</f>
        <v/>
      </c>
      <c r="O331" s="9" t="str">
        <f>IF(Search!$L$4="","",IF(COUNTA($AU331)=1,IF(Search!$L$4="N","N",1),""))</f>
        <v/>
      </c>
      <c r="P331" s="9" t="str">
        <f>IF(Search!$L$5="","",IF(ISNUMBER(SEARCH("Jersey",$AU331))=TRUE,IF(Search!$L$5="N","N",1),""))</f>
        <v/>
      </c>
      <c r="Q331" s="9" t="str">
        <f>IF(Search!$L$6="","",IF(ISNUMBER(SEARCH("Patch",$AU331))=TRUE,IF(Search!$L$6="N","N",1),""))</f>
        <v/>
      </c>
      <c r="R331" s="9" t="str">
        <f>IF(Search!$L$7="","",IF(ISNUMBER(SEARCH("Shield",$AU331))=TRUE,IF(Search!$L$7="N","N",1),""))</f>
        <v/>
      </c>
      <c r="S331" s="9" t="str">
        <f>IF(Search!$L$8="","",IF(ISNUMBER(SEARCH("Stick",$AU331))=TRUE,IF(Search!$L$8="N","N",1),""))</f>
        <v/>
      </c>
      <c r="T331" s="9" t="str">
        <f>IF(Search!$O$4="","",IF(COUNTA($AW331)=1,IF(Search!$O$4="N","N",1),""))</f>
        <v/>
      </c>
      <c r="U331" s="9" t="str">
        <f>IF(Search!$O$5="","",IF($AW331="","",IF($AW331&lt;Search!$O$5,"",1)))</f>
        <v/>
      </c>
      <c r="V331" s="9" t="str">
        <f>IF(Search!$O$6="","",IF($AW331="","",IF($AW331&gt;Search!$O$6,"",1)))</f>
        <v/>
      </c>
      <c r="W331" s="9" t="str">
        <f>IF(Search!$U$4="","",IF($AX331="","",1))</f>
        <v/>
      </c>
      <c r="X331" s="9" t="str">
        <f>IF(Search!$U$5="","",IF(ISNUMBER(SEARCH(Search!$U$5,$AX331))=TRUE,IF(Search!$U$5="N","N",1),""))</f>
        <v/>
      </c>
      <c r="Y331" s="9" t="str">
        <f>IF(Search!$U$6="","",IF($AY331&lt;Search!$U$6,"",1))</f>
        <v/>
      </c>
      <c r="Z331" s="9" t="str">
        <f>IF(Search!$R$4="","",IF(Inventory!$BA331&lt;Search!$R$4,"",1))</f>
        <v/>
      </c>
      <c r="AA331" s="9" t="str">
        <f>IF(Search!$R$5="","",IF($BA331&gt;Search!$R$5,"",1))</f>
        <v/>
      </c>
      <c r="AB331" s="9" t="str">
        <f>IF(Search!$R$6="","",IF($BB331&lt;Search!$R$6,"",1))</f>
        <v/>
      </c>
      <c r="AC331" s="9" t="str">
        <f>IF(Search!$R$7="","",IF($BB331&lt;Search!$R$7,"",1))</f>
        <v/>
      </c>
      <c r="AD331" s="45" t="str">
        <f>IF(COUNTIF($A331:$AC331,"n")&gt;0,"",IF(SUM($A331:$AC331)=COUNTA(Search!$C$4:$C$8,Search!$F$4:$F$8,Search!$I$4:$I$6,Search!$I$8,Search!$L$4:$L$8,Search!$O$4:$O$8,Search!$R$4:$R$7,Search!$U$4:$U$7)-COUNTIF(Search!$C$4:$U$7,"n"),1+LARGE($AD$1:AD330,1),""))</f>
        <v/>
      </c>
      <c r="AE331" s="45" t="str">
        <f t="shared" si="17"/>
        <v/>
      </c>
      <c r="AF331" s="45" t="str">
        <f>IF(AD331="","",COUNTIF($AE$1:$AE330,$AE331)+RANK($AE331,$AE$2:$AE$10540,1))</f>
        <v/>
      </c>
      <c r="AG331" s="45" t="str">
        <f t="shared" si="18"/>
        <v/>
      </c>
      <c r="AH331" s="45" t="str">
        <f>IF($AD331="","",COUNTIF($AG$1:$AG330,$AG331)+RANK($AG331,$AG$1:$AG$10539,0))</f>
        <v/>
      </c>
      <c r="AI331" s="10" t="str">
        <f t="shared" si="19"/>
        <v>1987-88 O-Pee-Chee #241 Greg Terrion TOR    /   $</v>
      </c>
      <c r="AJ331" s="11">
        <v>1987</v>
      </c>
      <c r="AK331" s="17">
        <v>88</v>
      </c>
      <c r="AL331" s="12" t="s">
        <v>53</v>
      </c>
      <c r="AM331" s="10">
        <v>241</v>
      </c>
      <c r="AN331" s="12" t="s">
        <v>148</v>
      </c>
      <c r="AO331" s="9" t="s">
        <v>1904</v>
      </c>
      <c r="AP331" s="9"/>
      <c r="AQ331" s="9"/>
      <c r="AR331" s="14" t="s">
        <v>2131</v>
      </c>
      <c r="AS331" s="9"/>
      <c r="AT331" s="9"/>
      <c r="AU331" s="9"/>
      <c r="AV331" s="13"/>
      <c r="AW331" s="13"/>
      <c r="AX331" s="9"/>
      <c r="AY331" s="9"/>
      <c r="AZ331" s="9"/>
      <c r="BA331" s="33"/>
      <c r="BB331" s="33"/>
      <c r="BC331" s="36"/>
      <c r="BD331" s="12" t="s">
        <v>1771</v>
      </c>
    </row>
    <row r="332" spans="1:56" s="12" customFormat="1" x14ac:dyDescent="0.2">
      <c r="A332" s="9" t="str">
        <f>IF(Search!$C$5="","",IF(COUNTA(Inventory!$AP332)=1,1,""))</f>
        <v/>
      </c>
      <c r="B332" s="9" t="str">
        <f>IF(Search!$C$4="","",IF(ISNUMBER(SEARCH(Search!$C$4,$AR332))=TRUE,1,""))</f>
        <v/>
      </c>
      <c r="C332" s="9" t="str">
        <f>IF(Search!$C$6="x",IF(COUNTA($AQ332)=1,1,"N"),IF(COUNTA($AQ332)=1,"N",""))</f>
        <v/>
      </c>
      <c r="D332" s="9" t="str">
        <f>IF(Search!$O$8="","",IF(ISNUMBER(SEARCH(Search!$O$8,$BD332))=TRUE,1,""))</f>
        <v/>
      </c>
      <c r="E332" s="9" t="str">
        <f>IF(Search!$C$7="","",IF(ISNUMBER(SEARCH(Search!$C$7,$AN332))=TRUE,1,""))</f>
        <v/>
      </c>
      <c r="F332" s="9" t="str">
        <f>IF(Search!$C$8="","",IF(ISNUMBER(SEARCH(Search!$C$8,$AO332))=TRUE,1,""))</f>
        <v/>
      </c>
      <c r="G332" s="9" t="str">
        <f>IF(Search!$F$4="","",IF(Inventory!$AJ332&lt;Search!$F$4,"",1))</f>
        <v/>
      </c>
      <c r="H332" s="9" t="str">
        <f>IF(Search!$F$5="","",IF(Inventory!$AJ332&gt;Search!$F$5,"",1))</f>
        <v/>
      </c>
      <c r="I332" s="9" t="str">
        <f>IF(Search!$F$7="","",IF(Search!$F$8="",IF(ISNUMBER(SEARCH(Search!$F$7,$AL332))=TRUE,1,""),""))</f>
        <v/>
      </c>
      <c r="J332" s="9" t="str">
        <f>IF($AL332=Search!$F$8,1,"")</f>
        <v/>
      </c>
      <c r="K332" s="9" t="str">
        <f>IF(Search!$I$4="","",IF(COUNTA($AS332)=1,IF(Search!$I$4="N","N",1),""))</f>
        <v/>
      </c>
      <c r="L332" s="9" t="str">
        <f>IF(Search!$I$5="","",IF($AS332="RC",1,""))</f>
        <v/>
      </c>
      <c r="M332" s="9" t="str">
        <f>IF(Search!$I$6="","",IF($AS332="RCP",1,""))</f>
        <v/>
      </c>
      <c r="N332" s="9" t="str">
        <f>IF(Search!$I$8="","",IF(COUNTA($AT332)=1,IF(Search!$I$8="N","N",1),""))</f>
        <v/>
      </c>
      <c r="O332" s="9" t="str">
        <f>IF(Search!$L$4="","",IF(COUNTA($AU332)=1,IF(Search!$L$4="N","N",1),""))</f>
        <v/>
      </c>
      <c r="P332" s="9" t="str">
        <f>IF(Search!$L$5="","",IF(ISNUMBER(SEARCH("Jersey",$AU332))=TRUE,IF(Search!$L$5="N","N",1),""))</f>
        <v/>
      </c>
      <c r="Q332" s="9" t="str">
        <f>IF(Search!$L$6="","",IF(ISNUMBER(SEARCH("Patch",$AU332))=TRUE,IF(Search!$L$6="N","N",1),""))</f>
        <v/>
      </c>
      <c r="R332" s="9" t="str">
        <f>IF(Search!$L$7="","",IF(ISNUMBER(SEARCH("Shield",$AU332))=TRUE,IF(Search!$L$7="N","N",1),""))</f>
        <v/>
      </c>
      <c r="S332" s="9" t="str">
        <f>IF(Search!$L$8="","",IF(ISNUMBER(SEARCH("Stick",$AU332))=TRUE,IF(Search!$L$8="N","N",1),""))</f>
        <v/>
      </c>
      <c r="T332" s="9" t="str">
        <f>IF(Search!$O$4="","",IF(COUNTA($AW332)=1,IF(Search!$O$4="N","N",1),""))</f>
        <v/>
      </c>
      <c r="U332" s="9" t="str">
        <f>IF(Search!$O$5="","",IF($AW332="","",IF($AW332&lt;Search!$O$5,"",1)))</f>
        <v/>
      </c>
      <c r="V332" s="9" t="str">
        <f>IF(Search!$O$6="","",IF($AW332="","",IF($AW332&gt;Search!$O$6,"",1)))</f>
        <v/>
      </c>
      <c r="W332" s="9" t="str">
        <f>IF(Search!$U$4="","",IF($AX332="","",1))</f>
        <v/>
      </c>
      <c r="X332" s="9" t="str">
        <f>IF(Search!$U$5="","",IF(ISNUMBER(SEARCH(Search!$U$5,$AX332))=TRUE,IF(Search!$U$5="N","N",1),""))</f>
        <v/>
      </c>
      <c r="Y332" s="9" t="str">
        <f>IF(Search!$U$6="","",IF($AY332&lt;Search!$U$6,"",1))</f>
        <v/>
      </c>
      <c r="Z332" s="9" t="str">
        <f>IF(Search!$R$4="","",IF(Inventory!$BA332&lt;Search!$R$4,"",1))</f>
        <v/>
      </c>
      <c r="AA332" s="9" t="str">
        <f>IF(Search!$R$5="","",IF($BA332&gt;Search!$R$5,"",1))</f>
        <v/>
      </c>
      <c r="AB332" s="9" t="str">
        <f>IF(Search!$R$6="","",IF($BB332&lt;Search!$R$6,"",1))</f>
        <v/>
      </c>
      <c r="AC332" s="9" t="str">
        <f>IF(Search!$R$7="","",IF($BB332&lt;Search!$R$7,"",1))</f>
        <v/>
      </c>
      <c r="AD332" s="45" t="str">
        <f>IF(COUNTIF($A332:$AC332,"n")&gt;0,"",IF(SUM($A332:$AC332)=COUNTA(Search!$C$4:$C$8,Search!$F$4:$F$8,Search!$I$4:$I$6,Search!$I$8,Search!$L$4:$L$8,Search!$O$4:$O$8,Search!$R$4:$R$7,Search!$U$4:$U$7)-COUNTIF(Search!$C$4:$U$7,"n"),1+LARGE($AD$1:AD331,1),""))</f>
        <v/>
      </c>
      <c r="AE332" s="45" t="str">
        <f t="shared" si="17"/>
        <v/>
      </c>
      <c r="AF332" s="45" t="str">
        <f>IF(AD332="","",COUNTIF($AE$1:$AE331,$AE332)+RANK($AE332,$AE$2:$AE$10540,1))</f>
        <v/>
      </c>
      <c r="AG332" s="45" t="str">
        <f t="shared" si="18"/>
        <v/>
      </c>
      <c r="AH332" s="45" t="str">
        <f>IF($AD332="","",COUNTIF($AG$1:$AG331,$AG332)+RANK($AG332,$AG$1:$AG$10539,0))</f>
        <v/>
      </c>
      <c r="AI332" s="10" t="str">
        <f t="shared" si="19"/>
        <v>1987-88 O-Pee-Chee #242 Ken Wregget TOR RC   / PSA 10 $</v>
      </c>
      <c r="AJ332" s="11">
        <v>1987</v>
      </c>
      <c r="AK332" s="17">
        <v>88</v>
      </c>
      <c r="AL332" s="12" t="s">
        <v>53</v>
      </c>
      <c r="AM332" s="10">
        <v>242</v>
      </c>
      <c r="AN332" s="12" t="s">
        <v>181</v>
      </c>
      <c r="AO332" s="9" t="s">
        <v>1904</v>
      </c>
      <c r="AP332" s="9"/>
      <c r="AQ332" s="9"/>
      <c r="AR332" s="14" t="s">
        <v>2462</v>
      </c>
      <c r="AS332" s="9" t="s">
        <v>2</v>
      </c>
      <c r="AT332" s="9"/>
      <c r="AU332" s="9"/>
      <c r="AV332" s="13"/>
      <c r="AW332" s="13"/>
      <c r="AX332" s="9" t="s">
        <v>1937</v>
      </c>
      <c r="AY332" s="9">
        <v>10</v>
      </c>
      <c r="AZ332" s="9"/>
      <c r="BA332" s="33"/>
      <c r="BB332" s="33"/>
      <c r="BC332" s="36"/>
      <c r="BD332" s="12" t="s">
        <v>1771</v>
      </c>
    </row>
    <row r="333" spans="1:56" s="12" customFormat="1" x14ac:dyDescent="0.2">
      <c r="A333" s="9" t="str">
        <f>IF(Search!$C$5="","",IF(COUNTA(Inventory!$AP333)=1,1,""))</f>
        <v/>
      </c>
      <c r="B333" s="9" t="str">
        <f>IF(Search!$C$4="","",IF(ISNUMBER(SEARCH(Search!$C$4,$AR333))=TRUE,1,""))</f>
        <v/>
      </c>
      <c r="C333" s="9" t="str">
        <f>IF(Search!$C$6="x",IF(COUNTA($AQ333)=1,1,"N"),IF(COUNTA($AQ333)=1,"N",""))</f>
        <v/>
      </c>
      <c r="D333" s="9" t="str">
        <f>IF(Search!$O$8="","",IF(ISNUMBER(SEARCH(Search!$O$8,$BD333))=TRUE,1,""))</f>
        <v/>
      </c>
      <c r="E333" s="9" t="str">
        <f>IF(Search!$C$7="","",IF(ISNUMBER(SEARCH(Search!$C$7,$AN333))=TRUE,1,""))</f>
        <v/>
      </c>
      <c r="F333" s="9" t="str">
        <f>IF(Search!$C$8="","",IF(ISNUMBER(SEARCH(Search!$C$8,$AO333))=TRUE,1,""))</f>
        <v/>
      </c>
      <c r="G333" s="9" t="str">
        <f>IF(Search!$F$4="","",IF(Inventory!$AJ333&lt;Search!$F$4,"",1))</f>
        <v/>
      </c>
      <c r="H333" s="9" t="str">
        <f>IF(Search!$F$5="","",IF(Inventory!$AJ333&gt;Search!$F$5,"",1))</f>
        <v/>
      </c>
      <c r="I333" s="9" t="str">
        <f>IF(Search!$F$7="","",IF(Search!$F$8="",IF(ISNUMBER(SEARCH(Search!$F$7,$AL333))=TRUE,1,""),""))</f>
        <v/>
      </c>
      <c r="J333" s="9" t="str">
        <f>IF($AL333=Search!$F$8,1,"")</f>
        <v/>
      </c>
      <c r="K333" s="9" t="str">
        <f>IF(Search!$I$4="","",IF(COUNTA($AS333)=1,IF(Search!$I$4="N","N",1),""))</f>
        <v/>
      </c>
      <c r="L333" s="9" t="str">
        <f>IF(Search!$I$5="","",IF($AS333="RC",1,""))</f>
        <v/>
      </c>
      <c r="M333" s="9" t="str">
        <f>IF(Search!$I$6="","",IF($AS333="RCP",1,""))</f>
        <v/>
      </c>
      <c r="N333" s="9" t="str">
        <f>IF(Search!$I$8="","",IF(COUNTA($AT333)=1,IF(Search!$I$8="N","N",1),""))</f>
        <v/>
      </c>
      <c r="O333" s="9" t="str">
        <f>IF(Search!$L$4="","",IF(COUNTA($AU333)=1,IF(Search!$L$4="N","N",1),""))</f>
        <v/>
      </c>
      <c r="P333" s="9" t="str">
        <f>IF(Search!$L$5="","",IF(ISNUMBER(SEARCH("Jersey",$AU333))=TRUE,IF(Search!$L$5="N","N",1),""))</f>
        <v/>
      </c>
      <c r="Q333" s="9" t="str">
        <f>IF(Search!$L$6="","",IF(ISNUMBER(SEARCH("Patch",$AU333))=TRUE,IF(Search!$L$6="N","N",1),""))</f>
        <v/>
      </c>
      <c r="R333" s="9" t="str">
        <f>IF(Search!$L$7="","",IF(ISNUMBER(SEARCH("Shield",$AU333))=TRUE,IF(Search!$L$7="N","N",1),""))</f>
        <v/>
      </c>
      <c r="S333" s="9" t="str">
        <f>IF(Search!$L$8="","",IF(ISNUMBER(SEARCH("Stick",$AU333))=TRUE,IF(Search!$L$8="N","N",1),""))</f>
        <v/>
      </c>
      <c r="T333" s="9" t="str">
        <f>IF(Search!$O$4="","",IF(COUNTA($AW333)=1,IF(Search!$O$4="N","N",1),""))</f>
        <v/>
      </c>
      <c r="U333" s="9" t="str">
        <f>IF(Search!$O$5="","",IF($AW333="","",IF($AW333&lt;Search!$O$5,"",1)))</f>
        <v/>
      </c>
      <c r="V333" s="9" t="str">
        <f>IF(Search!$O$6="","",IF($AW333="","",IF($AW333&gt;Search!$O$6,"",1)))</f>
        <v/>
      </c>
      <c r="W333" s="9" t="str">
        <f>IF(Search!$U$4="","",IF($AX333="","",1))</f>
        <v/>
      </c>
      <c r="X333" s="9" t="str">
        <f>IF(Search!$U$5="","",IF(ISNUMBER(SEARCH(Search!$U$5,$AX333))=TRUE,IF(Search!$U$5="N","N",1),""))</f>
        <v/>
      </c>
      <c r="Y333" s="9" t="str">
        <f>IF(Search!$U$6="","",IF($AY333&lt;Search!$U$6,"",1))</f>
        <v/>
      </c>
      <c r="Z333" s="9" t="str">
        <f>IF(Search!$R$4="","",IF(Inventory!$BA333&lt;Search!$R$4,"",1))</f>
        <v/>
      </c>
      <c r="AA333" s="9" t="str">
        <f>IF(Search!$R$5="","",IF($BA333&gt;Search!$R$5,"",1))</f>
        <v/>
      </c>
      <c r="AB333" s="9" t="str">
        <f>IF(Search!$R$6="","",IF($BB333&lt;Search!$R$6,"",1))</f>
        <v/>
      </c>
      <c r="AC333" s="9" t="str">
        <f>IF(Search!$R$7="","",IF($BB333&lt;Search!$R$7,"",1))</f>
        <v/>
      </c>
      <c r="AD333" s="45" t="str">
        <f>IF(COUNTIF($A333:$AC333,"n")&gt;0,"",IF(SUM($A333:$AC333)=COUNTA(Search!$C$4:$C$8,Search!$F$4:$F$8,Search!$I$4:$I$6,Search!$I$8,Search!$L$4:$L$8,Search!$O$4:$O$8,Search!$R$4:$R$7,Search!$U$4:$U$7)-COUNTIF(Search!$C$4:$U$7,"n"),1+LARGE($AD$1:AD332,1),""))</f>
        <v/>
      </c>
      <c r="AE333" s="45" t="str">
        <f t="shared" si="17"/>
        <v/>
      </c>
      <c r="AF333" s="45" t="str">
        <f>IF(AD333="","",COUNTIF($AE$1:$AE332,$AE333)+RANK($AE333,$AE$2:$AE$10540,1))</f>
        <v/>
      </c>
      <c r="AG333" s="45" t="str">
        <f t="shared" si="18"/>
        <v/>
      </c>
      <c r="AH333" s="45" t="str">
        <f>IF($AD333="","",COUNTIF($AG$1:$AG332,$AG333)+RANK($AG333,$AG$1:$AG$10539,0))</f>
        <v/>
      </c>
      <c r="AI333" s="10" t="str">
        <f t="shared" si="19"/>
        <v>1987-88 O-Pee-Chee #243 Vincent Damphousse TOR RC AU  /   $</v>
      </c>
      <c r="AJ333" s="11">
        <v>1987</v>
      </c>
      <c r="AK333" s="17">
        <v>88</v>
      </c>
      <c r="AL333" s="12" t="s">
        <v>53</v>
      </c>
      <c r="AM333" s="10">
        <v>243</v>
      </c>
      <c r="AN333" s="12" t="s">
        <v>182</v>
      </c>
      <c r="AO333" s="9" t="s">
        <v>1904</v>
      </c>
      <c r="AP333" s="9"/>
      <c r="AQ333" s="9"/>
      <c r="AR333" s="14" t="s">
        <v>2473</v>
      </c>
      <c r="AS333" s="9" t="s">
        <v>2</v>
      </c>
      <c r="AT333" s="9" t="s">
        <v>1857</v>
      </c>
      <c r="AU333" s="9"/>
      <c r="AV333" s="13"/>
      <c r="AW333" s="13"/>
      <c r="AX333" s="9"/>
      <c r="AY333" s="9"/>
      <c r="AZ333" s="9"/>
      <c r="BA333" s="33"/>
      <c r="BB333" s="33"/>
      <c r="BC333" s="36"/>
      <c r="BD333" s="12" t="s">
        <v>1771</v>
      </c>
    </row>
    <row r="334" spans="1:56" s="12" customFormat="1" x14ac:dyDescent="0.2">
      <c r="A334" s="9" t="str">
        <f>IF(Search!$C$5="","",IF(COUNTA(Inventory!$AP334)=1,1,""))</f>
        <v/>
      </c>
      <c r="B334" s="9" t="str">
        <f>IF(Search!$C$4="","",IF(ISNUMBER(SEARCH(Search!$C$4,$AR334))=TRUE,1,""))</f>
        <v/>
      </c>
      <c r="C334" s="9" t="str">
        <f>IF(Search!$C$6="x",IF(COUNTA($AQ334)=1,1,"N"),IF(COUNTA($AQ334)=1,"N",""))</f>
        <v/>
      </c>
      <c r="D334" s="9" t="str">
        <f>IF(Search!$O$8="","",IF(ISNUMBER(SEARCH(Search!$O$8,$BD334))=TRUE,1,""))</f>
        <v/>
      </c>
      <c r="E334" s="9" t="str">
        <f>IF(Search!$C$7="","",IF(ISNUMBER(SEARCH(Search!$C$7,$AN334))=TRUE,1,""))</f>
        <v/>
      </c>
      <c r="F334" s="9" t="str">
        <f>IF(Search!$C$8="","",IF(ISNUMBER(SEARCH(Search!$C$8,$AO334))=TRUE,1,""))</f>
        <v/>
      </c>
      <c r="G334" s="9" t="str">
        <f>IF(Search!$F$4="","",IF(Inventory!$AJ334&lt;Search!$F$4,"",1))</f>
        <v/>
      </c>
      <c r="H334" s="9" t="str">
        <f>IF(Search!$F$5="","",IF(Inventory!$AJ334&gt;Search!$F$5,"",1))</f>
        <v/>
      </c>
      <c r="I334" s="9" t="str">
        <f>IF(Search!$F$7="","",IF(Search!$F$8="",IF(ISNUMBER(SEARCH(Search!$F$7,$AL334))=TRUE,1,""),""))</f>
        <v/>
      </c>
      <c r="J334" s="9" t="str">
        <f>IF($AL334=Search!$F$8,1,"")</f>
        <v/>
      </c>
      <c r="K334" s="9" t="str">
        <f>IF(Search!$I$4="","",IF(COUNTA($AS334)=1,IF(Search!$I$4="N","N",1),""))</f>
        <v/>
      </c>
      <c r="L334" s="9" t="str">
        <f>IF(Search!$I$5="","",IF($AS334="RC",1,""))</f>
        <v/>
      </c>
      <c r="M334" s="9" t="str">
        <f>IF(Search!$I$6="","",IF($AS334="RCP",1,""))</f>
        <v/>
      </c>
      <c r="N334" s="9" t="str">
        <f>IF(Search!$I$8="","",IF(COUNTA($AT334)=1,IF(Search!$I$8="N","N",1),""))</f>
        <v/>
      </c>
      <c r="O334" s="9" t="str">
        <f>IF(Search!$L$4="","",IF(COUNTA($AU334)=1,IF(Search!$L$4="N","N",1),""))</f>
        <v/>
      </c>
      <c r="P334" s="9" t="str">
        <f>IF(Search!$L$5="","",IF(ISNUMBER(SEARCH("Jersey",$AU334))=TRUE,IF(Search!$L$5="N","N",1),""))</f>
        <v/>
      </c>
      <c r="Q334" s="9" t="str">
        <f>IF(Search!$L$6="","",IF(ISNUMBER(SEARCH("Patch",$AU334))=TRUE,IF(Search!$L$6="N","N",1),""))</f>
        <v/>
      </c>
      <c r="R334" s="9" t="str">
        <f>IF(Search!$L$7="","",IF(ISNUMBER(SEARCH("Shield",$AU334))=TRUE,IF(Search!$L$7="N","N",1),""))</f>
        <v/>
      </c>
      <c r="S334" s="9" t="str">
        <f>IF(Search!$L$8="","",IF(ISNUMBER(SEARCH("Stick",$AU334))=TRUE,IF(Search!$L$8="N","N",1),""))</f>
        <v/>
      </c>
      <c r="T334" s="9" t="str">
        <f>IF(Search!$O$4="","",IF(COUNTA($AW334)=1,IF(Search!$O$4="N","N",1),""))</f>
        <v/>
      </c>
      <c r="U334" s="9" t="str">
        <f>IF(Search!$O$5="","",IF($AW334="","",IF($AW334&lt;Search!$O$5,"",1)))</f>
        <v/>
      </c>
      <c r="V334" s="9" t="str">
        <f>IF(Search!$O$6="","",IF($AW334="","",IF($AW334&gt;Search!$O$6,"",1)))</f>
        <v/>
      </c>
      <c r="W334" s="9" t="str">
        <f>IF(Search!$U$4="","",IF($AX334="","",1))</f>
        <v/>
      </c>
      <c r="X334" s="9" t="str">
        <f>IF(Search!$U$5="","",IF(ISNUMBER(SEARCH(Search!$U$5,$AX334))=TRUE,IF(Search!$U$5="N","N",1),""))</f>
        <v/>
      </c>
      <c r="Y334" s="9" t="str">
        <f>IF(Search!$U$6="","",IF($AY334&lt;Search!$U$6,"",1))</f>
        <v/>
      </c>
      <c r="Z334" s="9" t="str">
        <f>IF(Search!$R$4="","",IF(Inventory!$BA334&lt;Search!$R$4,"",1))</f>
        <v/>
      </c>
      <c r="AA334" s="9" t="str">
        <f>IF(Search!$R$5="","",IF($BA334&gt;Search!$R$5,"",1))</f>
        <v/>
      </c>
      <c r="AB334" s="9" t="str">
        <f>IF(Search!$R$6="","",IF($BB334&lt;Search!$R$6,"",1))</f>
        <v/>
      </c>
      <c r="AC334" s="9" t="str">
        <f>IF(Search!$R$7="","",IF($BB334&lt;Search!$R$7,"",1))</f>
        <v/>
      </c>
      <c r="AD334" s="45" t="str">
        <f>IF(COUNTIF($A334:$AC334,"n")&gt;0,"",IF(SUM($A334:$AC334)=COUNTA(Search!$C$4:$C$8,Search!$F$4:$F$8,Search!$I$4:$I$6,Search!$I$8,Search!$L$4:$L$8,Search!$O$4:$O$8,Search!$R$4:$R$7,Search!$U$4:$U$7)-COUNTIF(Search!$C$4:$U$7,"n"),1+LARGE($AD$1:AD333,1),""))</f>
        <v/>
      </c>
      <c r="AE334" s="45" t="str">
        <f t="shared" si="17"/>
        <v/>
      </c>
      <c r="AF334" s="45" t="str">
        <f>IF(AD334="","",COUNTIF($AE$1:$AE333,$AE334)+RANK($AE334,$AE$2:$AE$10540,1))</f>
        <v/>
      </c>
      <c r="AG334" s="45" t="str">
        <f t="shared" si="18"/>
        <v/>
      </c>
      <c r="AH334" s="45" t="str">
        <f>IF($AD334="","",COUNTIF($AG$1:$AG333,$AG334)+RANK($AG334,$AG$1:$AG$10539,0))</f>
        <v/>
      </c>
      <c r="AI334" s="10" t="str">
        <f t="shared" si="19"/>
        <v>1987-88 O-Pee-Chee #244 Chris Kotsopoulos TOR    /   $</v>
      </c>
      <c r="AJ334" s="11">
        <v>1987</v>
      </c>
      <c r="AK334" s="17">
        <v>88</v>
      </c>
      <c r="AL334" s="12" t="s">
        <v>53</v>
      </c>
      <c r="AM334" s="10">
        <v>244</v>
      </c>
      <c r="AN334" s="12" t="s">
        <v>183</v>
      </c>
      <c r="AO334" s="9" t="s">
        <v>1904</v>
      </c>
      <c r="AP334" s="9"/>
      <c r="AQ334" s="9"/>
      <c r="AR334" s="14" t="s">
        <v>2131</v>
      </c>
      <c r="AS334" s="9"/>
      <c r="AT334" s="9"/>
      <c r="AU334" s="9"/>
      <c r="AV334" s="13"/>
      <c r="AW334" s="13"/>
      <c r="AX334" s="9"/>
      <c r="AY334" s="9"/>
      <c r="AZ334" s="9"/>
      <c r="BA334" s="33"/>
      <c r="BB334" s="33"/>
      <c r="BC334" s="36"/>
      <c r="BD334" s="12" t="s">
        <v>1771</v>
      </c>
    </row>
    <row r="335" spans="1:56" s="12" customFormat="1" x14ac:dyDescent="0.2">
      <c r="A335" s="9" t="str">
        <f>IF(Search!$C$5="","",IF(COUNTA(Inventory!$AP335)=1,1,""))</f>
        <v/>
      </c>
      <c r="B335" s="9" t="str">
        <f>IF(Search!$C$4="","",IF(ISNUMBER(SEARCH(Search!$C$4,$AR335))=TRUE,1,""))</f>
        <v/>
      </c>
      <c r="C335" s="9" t="str">
        <f>IF(Search!$C$6="x",IF(COUNTA($AQ335)=1,1,"N"),IF(COUNTA($AQ335)=1,"N",""))</f>
        <v/>
      </c>
      <c r="D335" s="9" t="str">
        <f>IF(Search!$O$8="","",IF(ISNUMBER(SEARCH(Search!$O$8,$BD335))=TRUE,1,""))</f>
        <v/>
      </c>
      <c r="E335" s="9" t="str">
        <f>IF(Search!$C$7="","",IF(ISNUMBER(SEARCH(Search!$C$7,$AN335))=TRUE,1,""))</f>
        <v/>
      </c>
      <c r="F335" s="9" t="str">
        <f>IF(Search!$C$8="","",IF(ISNUMBER(SEARCH(Search!$C$8,$AO335))=TRUE,1,""))</f>
        <v/>
      </c>
      <c r="G335" s="9" t="str">
        <f>IF(Search!$F$4="","",IF(Inventory!$AJ335&lt;Search!$F$4,"",1))</f>
        <v/>
      </c>
      <c r="H335" s="9" t="str">
        <f>IF(Search!$F$5="","",IF(Inventory!$AJ335&gt;Search!$F$5,"",1))</f>
        <v/>
      </c>
      <c r="I335" s="9" t="str">
        <f>IF(Search!$F$7="","",IF(Search!$F$8="",IF(ISNUMBER(SEARCH(Search!$F$7,$AL335))=TRUE,1,""),""))</f>
        <v/>
      </c>
      <c r="J335" s="9" t="str">
        <f>IF($AL335=Search!$F$8,1,"")</f>
        <v/>
      </c>
      <c r="K335" s="9" t="str">
        <f>IF(Search!$I$4="","",IF(COUNTA($AS335)=1,IF(Search!$I$4="N","N",1),""))</f>
        <v/>
      </c>
      <c r="L335" s="9" t="str">
        <f>IF(Search!$I$5="","",IF($AS335="RC",1,""))</f>
        <v/>
      </c>
      <c r="M335" s="9" t="str">
        <f>IF(Search!$I$6="","",IF($AS335="RCP",1,""))</f>
        <v/>
      </c>
      <c r="N335" s="9" t="str">
        <f>IF(Search!$I$8="","",IF(COUNTA($AT335)=1,IF(Search!$I$8="N","N",1),""))</f>
        <v/>
      </c>
      <c r="O335" s="9" t="str">
        <f>IF(Search!$L$4="","",IF(COUNTA($AU335)=1,IF(Search!$L$4="N","N",1),""))</f>
        <v/>
      </c>
      <c r="P335" s="9" t="str">
        <f>IF(Search!$L$5="","",IF(ISNUMBER(SEARCH("Jersey",$AU335))=TRUE,IF(Search!$L$5="N","N",1),""))</f>
        <v/>
      </c>
      <c r="Q335" s="9" t="str">
        <f>IF(Search!$L$6="","",IF(ISNUMBER(SEARCH("Patch",$AU335))=TRUE,IF(Search!$L$6="N","N",1),""))</f>
        <v/>
      </c>
      <c r="R335" s="9" t="str">
        <f>IF(Search!$L$7="","",IF(ISNUMBER(SEARCH("Shield",$AU335))=TRUE,IF(Search!$L$7="N","N",1),""))</f>
        <v/>
      </c>
      <c r="S335" s="9" t="str">
        <f>IF(Search!$L$8="","",IF(ISNUMBER(SEARCH("Stick",$AU335))=TRUE,IF(Search!$L$8="N","N",1),""))</f>
        <v/>
      </c>
      <c r="T335" s="9" t="str">
        <f>IF(Search!$O$4="","",IF(COUNTA($AW335)=1,IF(Search!$O$4="N","N",1),""))</f>
        <v/>
      </c>
      <c r="U335" s="9" t="str">
        <f>IF(Search!$O$5="","",IF($AW335="","",IF($AW335&lt;Search!$O$5,"",1)))</f>
        <v/>
      </c>
      <c r="V335" s="9" t="str">
        <f>IF(Search!$O$6="","",IF($AW335="","",IF($AW335&gt;Search!$O$6,"",1)))</f>
        <v/>
      </c>
      <c r="W335" s="9" t="str">
        <f>IF(Search!$U$4="","",IF($AX335="","",1))</f>
        <v/>
      </c>
      <c r="X335" s="9" t="str">
        <f>IF(Search!$U$5="","",IF(ISNUMBER(SEARCH(Search!$U$5,$AX335))=TRUE,IF(Search!$U$5="N","N",1),""))</f>
        <v/>
      </c>
      <c r="Y335" s="9" t="str">
        <f>IF(Search!$U$6="","",IF($AY335&lt;Search!$U$6,"",1))</f>
        <v/>
      </c>
      <c r="Z335" s="9" t="str">
        <f>IF(Search!$R$4="","",IF(Inventory!$BA335&lt;Search!$R$4,"",1))</f>
        <v/>
      </c>
      <c r="AA335" s="9" t="str">
        <f>IF(Search!$R$5="","",IF($BA335&gt;Search!$R$5,"",1))</f>
        <v/>
      </c>
      <c r="AB335" s="9" t="str">
        <f>IF(Search!$R$6="","",IF($BB335&lt;Search!$R$6,"",1))</f>
        <v/>
      </c>
      <c r="AC335" s="9" t="str">
        <f>IF(Search!$R$7="","",IF($BB335&lt;Search!$R$7,"",1))</f>
        <v/>
      </c>
      <c r="AD335" s="45" t="str">
        <f>IF(COUNTIF($A335:$AC335,"n")&gt;0,"",IF(SUM($A335:$AC335)=COUNTA(Search!$C$4:$C$8,Search!$F$4:$F$8,Search!$I$4:$I$6,Search!$I$8,Search!$L$4:$L$8,Search!$O$4:$O$8,Search!$R$4:$R$7,Search!$U$4:$U$7)-COUNTIF(Search!$C$4:$U$7,"n"),1+LARGE($AD$1:AD334,1),""))</f>
        <v/>
      </c>
      <c r="AE335" s="45" t="str">
        <f t="shared" si="17"/>
        <v/>
      </c>
      <c r="AF335" s="45" t="str">
        <f>IF(AD335="","",COUNTIF($AE$1:$AE334,$AE335)+RANK($AE335,$AE$2:$AE$10540,1))</f>
        <v/>
      </c>
      <c r="AG335" s="45" t="str">
        <f t="shared" si="18"/>
        <v/>
      </c>
      <c r="AH335" s="45" t="str">
        <f>IF($AD335="","",COUNTIF($AG$1:$AG334,$AG335)+RANK($AG335,$AG$1:$AG$10539,0))</f>
        <v/>
      </c>
      <c r="AI335" s="10" t="str">
        <f t="shared" si="19"/>
        <v>1987-88 O-Pee-Chee #253 Mike Eagles WPG    / PSA 10 $</v>
      </c>
      <c r="AJ335" s="11">
        <v>1987</v>
      </c>
      <c r="AK335" s="17">
        <v>88</v>
      </c>
      <c r="AL335" s="12" t="s">
        <v>53</v>
      </c>
      <c r="AM335" s="10">
        <v>253</v>
      </c>
      <c r="AN335" s="12" t="s">
        <v>184</v>
      </c>
      <c r="AO335" s="9" t="s">
        <v>1908</v>
      </c>
      <c r="AP335" s="9"/>
      <c r="AQ335" s="9"/>
      <c r="AR335" s="14" t="s">
        <v>2462</v>
      </c>
      <c r="AS335" s="9"/>
      <c r="AT335" s="9"/>
      <c r="AU335" s="9"/>
      <c r="AV335" s="13"/>
      <c r="AW335" s="13"/>
      <c r="AX335" s="9" t="s">
        <v>1937</v>
      </c>
      <c r="AY335" s="9">
        <v>10</v>
      </c>
      <c r="AZ335" s="9"/>
      <c r="BA335" s="33"/>
      <c r="BB335" s="33"/>
      <c r="BC335" s="36"/>
      <c r="BD335" s="12" t="s">
        <v>1771</v>
      </c>
    </row>
    <row r="336" spans="1:56" s="12" customFormat="1" x14ac:dyDescent="0.2">
      <c r="A336" s="9" t="str">
        <f>IF(Search!$C$5="","",IF(COUNTA(Inventory!$AP336)=1,1,""))</f>
        <v/>
      </c>
      <c r="B336" s="9" t="str">
        <f>IF(Search!$C$4="","",IF(ISNUMBER(SEARCH(Search!$C$4,$AR336))=TRUE,1,""))</f>
        <v/>
      </c>
      <c r="C336" s="9" t="str">
        <f>IF(Search!$C$6="x",IF(COUNTA($AQ336)=1,1,"N"),IF(COUNTA($AQ336)=1,"N",""))</f>
        <v/>
      </c>
      <c r="D336" s="9" t="str">
        <f>IF(Search!$O$8="","",IF(ISNUMBER(SEARCH(Search!$O$8,$BD336))=TRUE,1,""))</f>
        <v/>
      </c>
      <c r="E336" s="9" t="str">
        <f>IF(Search!$C$7="","",IF(ISNUMBER(SEARCH(Search!$C$7,$AN336))=TRUE,1,""))</f>
        <v/>
      </c>
      <c r="F336" s="9" t="str">
        <f>IF(Search!$C$8="","",IF(ISNUMBER(SEARCH(Search!$C$8,$AO336))=TRUE,1,""))</f>
        <v/>
      </c>
      <c r="G336" s="9" t="str">
        <f>IF(Search!$F$4="","",IF(Inventory!$AJ336&lt;Search!$F$4,"",1))</f>
        <v/>
      </c>
      <c r="H336" s="9" t="str">
        <f>IF(Search!$F$5="","",IF(Inventory!$AJ336&gt;Search!$F$5,"",1))</f>
        <v/>
      </c>
      <c r="I336" s="9" t="str">
        <f>IF(Search!$F$7="","",IF(Search!$F$8="",IF(ISNUMBER(SEARCH(Search!$F$7,$AL336))=TRUE,1,""),""))</f>
        <v/>
      </c>
      <c r="J336" s="9" t="str">
        <f>IF($AL336=Search!$F$8,1,"")</f>
        <v/>
      </c>
      <c r="K336" s="9" t="str">
        <f>IF(Search!$I$4="","",IF(COUNTA($AS336)=1,IF(Search!$I$4="N","N",1),""))</f>
        <v/>
      </c>
      <c r="L336" s="9" t="str">
        <f>IF(Search!$I$5="","",IF($AS336="RC",1,""))</f>
        <v/>
      </c>
      <c r="M336" s="9" t="str">
        <f>IF(Search!$I$6="","",IF($AS336="RCP",1,""))</f>
        <v/>
      </c>
      <c r="N336" s="9" t="str">
        <f>IF(Search!$I$8="","",IF(COUNTA($AT336)=1,IF(Search!$I$8="N","N",1),""))</f>
        <v/>
      </c>
      <c r="O336" s="9" t="str">
        <f>IF(Search!$L$4="","",IF(COUNTA($AU336)=1,IF(Search!$L$4="N","N",1),""))</f>
        <v/>
      </c>
      <c r="P336" s="9" t="str">
        <f>IF(Search!$L$5="","",IF(ISNUMBER(SEARCH("Jersey",$AU336))=TRUE,IF(Search!$L$5="N","N",1),""))</f>
        <v/>
      </c>
      <c r="Q336" s="9" t="str">
        <f>IF(Search!$L$6="","",IF(ISNUMBER(SEARCH("Patch",$AU336))=TRUE,IF(Search!$L$6="N","N",1),""))</f>
        <v/>
      </c>
      <c r="R336" s="9" t="str">
        <f>IF(Search!$L$7="","",IF(ISNUMBER(SEARCH("Shield",$AU336))=TRUE,IF(Search!$L$7="N","N",1),""))</f>
        <v/>
      </c>
      <c r="S336" s="9" t="str">
        <f>IF(Search!$L$8="","",IF(ISNUMBER(SEARCH("Stick",$AU336))=TRUE,IF(Search!$L$8="N","N",1),""))</f>
        <v/>
      </c>
      <c r="T336" s="9" t="str">
        <f>IF(Search!$O$4="","",IF(COUNTA($AW336)=1,IF(Search!$O$4="N","N",1),""))</f>
        <v/>
      </c>
      <c r="U336" s="9" t="str">
        <f>IF(Search!$O$5="","",IF($AW336="","",IF($AW336&lt;Search!$O$5,"",1)))</f>
        <v/>
      </c>
      <c r="V336" s="9" t="str">
        <f>IF(Search!$O$6="","",IF($AW336="","",IF($AW336&gt;Search!$O$6,"",1)))</f>
        <v/>
      </c>
      <c r="W336" s="9" t="str">
        <f>IF(Search!$U$4="","",IF($AX336="","",1))</f>
        <v/>
      </c>
      <c r="X336" s="9" t="str">
        <f>IF(Search!$U$5="","",IF(ISNUMBER(SEARCH(Search!$U$5,$AX336))=TRUE,IF(Search!$U$5="N","N",1),""))</f>
        <v/>
      </c>
      <c r="Y336" s="9" t="str">
        <f>IF(Search!$U$6="","",IF($AY336&lt;Search!$U$6,"",1))</f>
        <v/>
      </c>
      <c r="Z336" s="9" t="str">
        <f>IF(Search!$R$4="","",IF(Inventory!$BA336&lt;Search!$R$4,"",1))</f>
        <v/>
      </c>
      <c r="AA336" s="9" t="str">
        <f>IF(Search!$R$5="","",IF($BA336&gt;Search!$R$5,"",1))</f>
        <v/>
      </c>
      <c r="AB336" s="9" t="str">
        <f>IF(Search!$R$6="","",IF($BB336&lt;Search!$R$6,"",1))</f>
        <v/>
      </c>
      <c r="AC336" s="9" t="str">
        <f>IF(Search!$R$7="","",IF($BB336&lt;Search!$R$7,"",1))</f>
        <v/>
      </c>
      <c r="AD336" s="45" t="str">
        <f>IF(COUNTIF($A336:$AC336,"n")&gt;0,"",IF(SUM($A336:$AC336)=COUNTA(Search!$C$4:$C$8,Search!$F$4:$F$8,Search!$I$4:$I$6,Search!$I$8,Search!$L$4:$L$8,Search!$O$4:$O$8,Search!$R$4:$R$7,Search!$U$4:$U$7)-COUNTIF(Search!$C$4:$U$7,"n"),1+LARGE($AD$1:AD335,1),""))</f>
        <v/>
      </c>
      <c r="AE336" s="45" t="str">
        <f t="shared" si="17"/>
        <v/>
      </c>
      <c r="AF336" s="45" t="str">
        <f>IF(AD336="","",COUNTIF($AE$1:$AE335,$AE336)+RANK($AE336,$AE$2:$AE$10540,1))</f>
        <v/>
      </c>
      <c r="AG336" s="45" t="str">
        <f t="shared" si="18"/>
        <v/>
      </c>
      <c r="AH336" s="45" t="str">
        <f>IF($AD336="","",COUNTIF($AG$1:$AG335,$AG336)+RANK($AG336,$AG$1:$AG$10539,0))</f>
        <v/>
      </c>
      <c r="AI336" s="10" t="str">
        <f t="shared" si="19"/>
        <v>1987-88 O-Pee-Chee #253 Mike Eagles WPG    / PSA 10 $</v>
      </c>
      <c r="AJ336" s="11">
        <v>1987</v>
      </c>
      <c r="AK336" s="17">
        <v>88</v>
      </c>
      <c r="AL336" s="12" t="s">
        <v>53</v>
      </c>
      <c r="AM336" s="10">
        <v>253</v>
      </c>
      <c r="AN336" s="12" t="s">
        <v>184</v>
      </c>
      <c r="AO336" s="9" t="s">
        <v>1908</v>
      </c>
      <c r="AP336" s="9"/>
      <c r="AQ336" s="9"/>
      <c r="AR336" s="14" t="s">
        <v>2136</v>
      </c>
      <c r="AS336" s="9"/>
      <c r="AT336" s="9"/>
      <c r="AU336" s="9"/>
      <c r="AV336" s="13"/>
      <c r="AW336" s="13"/>
      <c r="AX336" s="9" t="s">
        <v>1937</v>
      </c>
      <c r="AY336" s="9">
        <v>10</v>
      </c>
      <c r="AZ336" s="9"/>
      <c r="BA336" s="33"/>
      <c r="BB336" s="33"/>
      <c r="BC336" s="36"/>
      <c r="BD336" s="12" t="s">
        <v>1771</v>
      </c>
    </row>
    <row r="337" spans="1:56" s="12" customFormat="1" x14ac:dyDescent="0.2">
      <c r="A337" s="9" t="str">
        <f>IF(Search!$C$5="","",IF(COUNTA(Inventory!$AP337)=1,1,""))</f>
        <v/>
      </c>
      <c r="B337" s="9" t="str">
        <f>IF(Search!$C$4="","",IF(ISNUMBER(SEARCH(Search!$C$4,$AR337))=TRUE,1,""))</f>
        <v/>
      </c>
      <c r="C337" s="9" t="str">
        <f>IF(Search!$C$6="x",IF(COUNTA($AQ337)=1,1,"N"),IF(COUNTA($AQ337)=1,"N",""))</f>
        <v/>
      </c>
      <c r="D337" s="9" t="str">
        <f>IF(Search!$O$8="","",IF(ISNUMBER(SEARCH(Search!$O$8,$BD337))=TRUE,1,""))</f>
        <v/>
      </c>
      <c r="E337" s="9" t="str">
        <f>IF(Search!$C$7="","",IF(ISNUMBER(SEARCH(Search!$C$7,$AN337))=TRUE,1,""))</f>
        <v/>
      </c>
      <c r="F337" s="9" t="str">
        <f>IF(Search!$C$8="","",IF(ISNUMBER(SEARCH(Search!$C$8,$AO337))=TRUE,1,""))</f>
        <v/>
      </c>
      <c r="G337" s="9" t="str">
        <f>IF(Search!$F$4="","",IF(Inventory!$AJ337&lt;Search!$F$4,"",1))</f>
        <v/>
      </c>
      <c r="H337" s="9" t="str">
        <f>IF(Search!$F$5="","",IF(Inventory!$AJ337&gt;Search!$F$5,"",1))</f>
        <v/>
      </c>
      <c r="I337" s="9" t="str">
        <f>IF(Search!$F$7="","",IF(Search!$F$8="",IF(ISNUMBER(SEARCH(Search!$F$7,$AL337))=TRUE,1,""),""))</f>
        <v/>
      </c>
      <c r="J337" s="9" t="str">
        <f>IF($AL337=Search!$F$8,1,"")</f>
        <v/>
      </c>
      <c r="K337" s="9" t="str">
        <f>IF(Search!$I$4="","",IF(COUNTA($AS337)=1,IF(Search!$I$4="N","N",1),""))</f>
        <v/>
      </c>
      <c r="L337" s="9" t="str">
        <f>IF(Search!$I$5="","",IF($AS337="RC",1,""))</f>
        <v/>
      </c>
      <c r="M337" s="9" t="str">
        <f>IF(Search!$I$6="","",IF($AS337="RCP",1,""))</f>
        <v/>
      </c>
      <c r="N337" s="9" t="str">
        <f>IF(Search!$I$8="","",IF(COUNTA($AT337)=1,IF(Search!$I$8="N","N",1),""))</f>
        <v/>
      </c>
      <c r="O337" s="9" t="str">
        <f>IF(Search!$L$4="","",IF(COUNTA($AU337)=1,IF(Search!$L$4="N","N",1),""))</f>
        <v/>
      </c>
      <c r="P337" s="9" t="str">
        <f>IF(Search!$L$5="","",IF(ISNUMBER(SEARCH("Jersey",$AU337))=TRUE,IF(Search!$L$5="N","N",1),""))</f>
        <v/>
      </c>
      <c r="Q337" s="9" t="str">
        <f>IF(Search!$L$6="","",IF(ISNUMBER(SEARCH("Patch",$AU337))=TRUE,IF(Search!$L$6="N","N",1),""))</f>
        <v/>
      </c>
      <c r="R337" s="9" t="str">
        <f>IF(Search!$L$7="","",IF(ISNUMBER(SEARCH("Shield",$AU337))=TRUE,IF(Search!$L$7="N","N",1),""))</f>
        <v/>
      </c>
      <c r="S337" s="9" t="str">
        <f>IF(Search!$L$8="","",IF(ISNUMBER(SEARCH("Stick",$AU337))=TRUE,IF(Search!$L$8="N","N",1),""))</f>
        <v/>
      </c>
      <c r="T337" s="9" t="str">
        <f>IF(Search!$O$4="","",IF(COUNTA($AW337)=1,IF(Search!$O$4="N","N",1),""))</f>
        <v/>
      </c>
      <c r="U337" s="9" t="str">
        <f>IF(Search!$O$5="","",IF($AW337="","",IF($AW337&lt;Search!$O$5,"",1)))</f>
        <v/>
      </c>
      <c r="V337" s="9" t="str">
        <f>IF(Search!$O$6="","",IF($AW337="","",IF($AW337&gt;Search!$O$6,"",1)))</f>
        <v/>
      </c>
      <c r="W337" s="9" t="str">
        <f>IF(Search!$U$4="","",IF($AX337="","",1))</f>
        <v/>
      </c>
      <c r="X337" s="9" t="str">
        <f>IF(Search!$U$5="","",IF(ISNUMBER(SEARCH(Search!$U$5,$AX337))=TRUE,IF(Search!$U$5="N","N",1),""))</f>
        <v/>
      </c>
      <c r="Y337" s="9" t="str">
        <f>IF(Search!$U$6="","",IF($AY337&lt;Search!$U$6,"",1))</f>
        <v/>
      </c>
      <c r="Z337" s="9" t="str">
        <f>IF(Search!$R$4="","",IF(Inventory!$BA337&lt;Search!$R$4,"",1))</f>
        <v/>
      </c>
      <c r="AA337" s="9" t="str">
        <f>IF(Search!$R$5="","",IF($BA337&gt;Search!$R$5,"",1))</f>
        <v/>
      </c>
      <c r="AB337" s="9" t="str">
        <f>IF(Search!$R$6="","",IF($BB337&lt;Search!$R$6,"",1))</f>
        <v/>
      </c>
      <c r="AC337" s="9" t="str">
        <f>IF(Search!$R$7="","",IF($BB337&lt;Search!$R$7,"",1))</f>
        <v/>
      </c>
      <c r="AD337" s="45" t="str">
        <f>IF(COUNTIF($A337:$AC337,"n")&gt;0,"",IF(SUM($A337:$AC337)=COUNTA(Search!$C$4:$C$8,Search!$F$4:$F$8,Search!$I$4:$I$6,Search!$I$8,Search!$L$4:$L$8,Search!$O$4:$O$8,Search!$R$4:$R$7,Search!$U$4:$U$7)-COUNTIF(Search!$C$4:$U$7,"n"),1+LARGE($AD$1:AD336,1),""))</f>
        <v/>
      </c>
      <c r="AE337" s="45" t="str">
        <f t="shared" si="17"/>
        <v/>
      </c>
      <c r="AF337" s="45" t="str">
        <f>IF(AD337="","",COUNTIF($AE$1:$AE336,$AE337)+RANK($AE337,$AE$2:$AE$10540,1))</f>
        <v/>
      </c>
      <c r="AG337" s="45" t="str">
        <f t="shared" si="18"/>
        <v/>
      </c>
      <c r="AH337" s="45" t="str">
        <f>IF($AD337="","",COUNTIF($AG$1:$AG336,$AG337)+RANK($AG337,$AG$1:$AG$10539,0))</f>
        <v/>
      </c>
      <c r="AI337" s="10" t="str">
        <f t="shared" si="19"/>
        <v>1987-88 O-Pee-Chee #253 Mike Eagles WPG    / PSA 10 $</v>
      </c>
      <c r="AJ337" s="11">
        <v>1987</v>
      </c>
      <c r="AK337" s="17">
        <v>88</v>
      </c>
      <c r="AL337" s="12" t="s">
        <v>53</v>
      </c>
      <c r="AM337" s="10">
        <v>253</v>
      </c>
      <c r="AN337" s="12" t="s">
        <v>184</v>
      </c>
      <c r="AO337" s="9" t="s">
        <v>1908</v>
      </c>
      <c r="AP337" s="9"/>
      <c r="AQ337" s="9"/>
      <c r="AR337" s="14" t="s">
        <v>2478</v>
      </c>
      <c r="AS337" s="9"/>
      <c r="AT337" s="9"/>
      <c r="AU337" s="9"/>
      <c r="AV337" s="13"/>
      <c r="AW337" s="13"/>
      <c r="AX337" s="9" t="s">
        <v>1937</v>
      </c>
      <c r="AY337" s="9">
        <v>10</v>
      </c>
      <c r="AZ337" s="9"/>
      <c r="BA337" s="33"/>
      <c r="BB337" s="33"/>
      <c r="BC337" s="36"/>
      <c r="BD337" s="12" t="s">
        <v>1771</v>
      </c>
    </row>
    <row r="338" spans="1:56" s="12" customFormat="1" x14ac:dyDescent="0.2">
      <c r="A338" s="9" t="str">
        <f>IF(Search!$C$5="","",IF(COUNTA(Inventory!$AP338)=1,1,""))</f>
        <v/>
      </c>
      <c r="B338" s="9" t="str">
        <f>IF(Search!$C$4="","",IF(ISNUMBER(SEARCH(Search!$C$4,$AR338))=TRUE,1,""))</f>
        <v/>
      </c>
      <c r="C338" s="9" t="str">
        <f>IF(Search!$C$6="x",IF(COUNTA($AQ338)=1,1,"N"),IF(COUNTA($AQ338)=1,"N",""))</f>
        <v/>
      </c>
      <c r="D338" s="9" t="str">
        <f>IF(Search!$O$8="","",IF(ISNUMBER(SEARCH(Search!$O$8,$BD338))=TRUE,1,""))</f>
        <v/>
      </c>
      <c r="E338" s="9" t="str">
        <f>IF(Search!$C$7="","",IF(ISNUMBER(SEARCH(Search!$C$7,$AN338))=TRUE,1,""))</f>
        <v/>
      </c>
      <c r="F338" s="9" t="str">
        <f>IF(Search!$C$8="","",IF(ISNUMBER(SEARCH(Search!$C$8,$AO338))=TRUE,1,""))</f>
        <v/>
      </c>
      <c r="G338" s="9" t="str">
        <f>IF(Search!$F$4="","",IF(Inventory!$AJ338&lt;Search!$F$4,"",1))</f>
        <v/>
      </c>
      <c r="H338" s="9" t="str">
        <f>IF(Search!$F$5="","",IF(Inventory!$AJ338&gt;Search!$F$5,"",1))</f>
        <v/>
      </c>
      <c r="I338" s="9" t="str">
        <f>IF(Search!$F$7="","",IF(Search!$F$8="",IF(ISNUMBER(SEARCH(Search!$F$7,$AL338))=TRUE,1,""),""))</f>
        <v/>
      </c>
      <c r="J338" s="9" t="str">
        <f>IF($AL338=Search!$F$8,1,"")</f>
        <v/>
      </c>
      <c r="K338" s="9" t="str">
        <f>IF(Search!$I$4="","",IF(COUNTA($AS338)=1,IF(Search!$I$4="N","N",1),""))</f>
        <v/>
      </c>
      <c r="L338" s="9" t="str">
        <f>IF(Search!$I$5="","",IF($AS338="RC",1,""))</f>
        <v/>
      </c>
      <c r="M338" s="9" t="str">
        <f>IF(Search!$I$6="","",IF($AS338="RCP",1,""))</f>
        <v/>
      </c>
      <c r="N338" s="9" t="str">
        <f>IF(Search!$I$8="","",IF(COUNTA($AT338)=1,IF(Search!$I$8="N","N",1),""))</f>
        <v/>
      </c>
      <c r="O338" s="9" t="str">
        <f>IF(Search!$L$4="","",IF(COUNTA($AU338)=1,IF(Search!$L$4="N","N",1),""))</f>
        <v/>
      </c>
      <c r="P338" s="9" t="str">
        <f>IF(Search!$L$5="","",IF(ISNUMBER(SEARCH("Jersey",$AU338))=TRUE,IF(Search!$L$5="N","N",1),""))</f>
        <v/>
      </c>
      <c r="Q338" s="9" t="str">
        <f>IF(Search!$L$6="","",IF(ISNUMBER(SEARCH("Patch",$AU338))=TRUE,IF(Search!$L$6="N","N",1),""))</f>
        <v/>
      </c>
      <c r="R338" s="9" t="str">
        <f>IF(Search!$L$7="","",IF(ISNUMBER(SEARCH("Shield",$AU338))=TRUE,IF(Search!$L$7="N","N",1),""))</f>
        <v/>
      </c>
      <c r="S338" s="9" t="str">
        <f>IF(Search!$L$8="","",IF(ISNUMBER(SEARCH("Stick",$AU338))=TRUE,IF(Search!$L$8="N","N",1),""))</f>
        <v/>
      </c>
      <c r="T338" s="9" t="str">
        <f>IF(Search!$O$4="","",IF(COUNTA($AW338)=1,IF(Search!$O$4="N","N",1),""))</f>
        <v/>
      </c>
      <c r="U338" s="9" t="str">
        <f>IF(Search!$O$5="","",IF($AW338="","",IF($AW338&lt;Search!$O$5,"",1)))</f>
        <v/>
      </c>
      <c r="V338" s="9" t="str">
        <f>IF(Search!$O$6="","",IF($AW338="","",IF($AW338&gt;Search!$O$6,"",1)))</f>
        <v/>
      </c>
      <c r="W338" s="9" t="str">
        <f>IF(Search!$U$4="","",IF($AX338="","",1))</f>
        <v/>
      </c>
      <c r="X338" s="9" t="str">
        <f>IF(Search!$U$5="","",IF(ISNUMBER(SEARCH(Search!$U$5,$AX338))=TRUE,IF(Search!$U$5="N","N",1),""))</f>
        <v/>
      </c>
      <c r="Y338" s="9" t="str">
        <f>IF(Search!$U$6="","",IF($AY338&lt;Search!$U$6,"",1))</f>
        <v/>
      </c>
      <c r="Z338" s="9" t="str">
        <f>IF(Search!$R$4="","",IF(Inventory!$BA338&lt;Search!$R$4,"",1))</f>
        <v/>
      </c>
      <c r="AA338" s="9" t="str">
        <f>IF(Search!$R$5="","",IF($BA338&gt;Search!$R$5,"",1))</f>
        <v/>
      </c>
      <c r="AB338" s="9" t="str">
        <f>IF(Search!$R$6="","",IF($BB338&lt;Search!$R$6,"",1))</f>
        <v/>
      </c>
      <c r="AC338" s="9" t="str">
        <f>IF(Search!$R$7="","",IF($BB338&lt;Search!$R$7,"",1))</f>
        <v/>
      </c>
      <c r="AD338" s="45" t="str">
        <f>IF(COUNTIF($A338:$AC338,"n")&gt;0,"",IF(SUM($A338:$AC338)=COUNTA(Search!$C$4:$C$8,Search!$F$4:$F$8,Search!$I$4:$I$6,Search!$I$8,Search!$L$4:$L$8,Search!$O$4:$O$8,Search!$R$4:$R$7,Search!$U$4:$U$7)-COUNTIF(Search!$C$4:$U$7,"n"),1+LARGE($AD$1:AD337,1),""))</f>
        <v/>
      </c>
      <c r="AE338" s="45" t="str">
        <f t="shared" si="17"/>
        <v/>
      </c>
      <c r="AF338" s="45" t="str">
        <f>IF(AD338="","",COUNTIF($AE$1:$AE337,$AE338)+RANK($AE338,$AE$2:$AE$10540,1))</f>
        <v/>
      </c>
      <c r="AG338" s="45" t="str">
        <f t="shared" si="18"/>
        <v/>
      </c>
      <c r="AH338" s="45" t="str">
        <f>IF($AD338="","",COUNTIF($AG$1:$AG337,$AG338)+RANK($AG338,$AG$1:$AG$10539,0))</f>
        <v/>
      </c>
      <c r="AI338" s="10" t="str">
        <f t="shared" si="19"/>
        <v>1987-88 O-Pee-Chee #253 Mike Eagles WPG    /   $</v>
      </c>
      <c r="AJ338" s="11">
        <v>1987</v>
      </c>
      <c r="AK338" s="17">
        <v>88</v>
      </c>
      <c r="AL338" s="12" t="s">
        <v>53</v>
      </c>
      <c r="AM338" s="10">
        <v>253</v>
      </c>
      <c r="AN338" s="12" t="s">
        <v>184</v>
      </c>
      <c r="AO338" s="9" t="s">
        <v>1908</v>
      </c>
      <c r="AP338" s="9"/>
      <c r="AQ338" s="9"/>
      <c r="AR338" s="14" t="s">
        <v>2131</v>
      </c>
      <c r="AS338" s="9"/>
      <c r="AT338" s="9"/>
      <c r="AU338" s="9"/>
      <c r="AV338" s="13"/>
      <c r="AW338" s="13"/>
      <c r="AX338" s="9"/>
      <c r="AY338" s="9"/>
      <c r="AZ338" s="9"/>
      <c r="BA338" s="33"/>
      <c r="BB338" s="33"/>
      <c r="BC338" s="36"/>
      <c r="BD338" s="12" t="s">
        <v>1771</v>
      </c>
    </row>
    <row r="339" spans="1:56" s="12" customFormat="1" x14ac:dyDescent="0.2">
      <c r="A339" s="9">
        <f>IF(Search!$C$5="","",IF(COUNTA(Inventory!$AP339)=1,1,""))</f>
        <v>1</v>
      </c>
      <c r="B339" s="9" t="str">
        <f>IF(Search!$C$4="","",IF(ISNUMBER(SEARCH(Search!$C$4,$AR339))=TRUE,1,""))</f>
        <v/>
      </c>
      <c r="C339" s="9" t="str">
        <f>IF(Search!$C$6="x",IF(COUNTA($AQ339)=1,1,"N"),IF(COUNTA($AQ339)=1,"N",""))</f>
        <v/>
      </c>
      <c r="D339" s="9" t="str">
        <f>IF(Search!$O$8="","",IF(ISNUMBER(SEARCH(Search!$O$8,$BD339))=TRUE,1,""))</f>
        <v/>
      </c>
      <c r="E339" s="9" t="str">
        <f>IF(Search!$C$7="","",IF(ISNUMBER(SEARCH(Search!$C$7,$AN339))=TRUE,1,""))</f>
        <v/>
      </c>
      <c r="F339" s="9" t="str">
        <f>IF(Search!$C$8="","",IF(ISNUMBER(SEARCH(Search!$C$8,$AO339))=TRUE,1,""))</f>
        <v/>
      </c>
      <c r="G339" s="9" t="str">
        <f>IF(Search!$F$4="","",IF(Inventory!$AJ339&lt;Search!$F$4,"",1))</f>
        <v/>
      </c>
      <c r="H339" s="9" t="str">
        <f>IF(Search!$F$5="","",IF(Inventory!$AJ339&gt;Search!$F$5,"",1))</f>
        <v/>
      </c>
      <c r="I339" s="9" t="str">
        <f>IF(Search!$F$7="","",IF(Search!$F$8="",IF(ISNUMBER(SEARCH(Search!$F$7,$AL339))=TRUE,1,""),""))</f>
        <v/>
      </c>
      <c r="J339" s="9" t="str">
        <f>IF($AL339=Search!$F$8,1,"")</f>
        <v/>
      </c>
      <c r="K339" s="9" t="str">
        <f>IF(Search!$I$4="","",IF(COUNTA($AS339)=1,IF(Search!$I$4="N","N",1),""))</f>
        <v/>
      </c>
      <c r="L339" s="9" t="str">
        <f>IF(Search!$I$5="","",IF($AS339="RC",1,""))</f>
        <v/>
      </c>
      <c r="M339" s="9" t="str">
        <f>IF(Search!$I$6="","",IF($AS339="RCP",1,""))</f>
        <v/>
      </c>
      <c r="N339" s="9" t="str">
        <f>IF(Search!$I$8="","",IF(COUNTA($AT339)=1,IF(Search!$I$8="N","N",1),""))</f>
        <v/>
      </c>
      <c r="O339" s="9" t="str">
        <f>IF(Search!$L$4="","",IF(COUNTA($AU339)=1,IF(Search!$L$4="N","N",1),""))</f>
        <v/>
      </c>
      <c r="P339" s="9" t="str">
        <f>IF(Search!$L$5="","",IF(ISNUMBER(SEARCH("Jersey",$AU339))=TRUE,IF(Search!$L$5="N","N",1),""))</f>
        <v/>
      </c>
      <c r="Q339" s="9" t="str">
        <f>IF(Search!$L$6="","",IF(ISNUMBER(SEARCH("Patch",$AU339))=TRUE,IF(Search!$L$6="N","N",1),""))</f>
        <v/>
      </c>
      <c r="R339" s="9" t="str">
        <f>IF(Search!$L$7="","",IF(ISNUMBER(SEARCH("Shield",$AU339))=TRUE,IF(Search!$L$7="N","N",1),""))</f>
        <v/>
      </c>
      <c r="S339" s="9" t="str">
        <f>IF(Search!$L$8="","",IF(ISNUMBER(SEARCH("Stick",$AU339))=TRUE,IF(Search!$L$8="N","N",1),""))</f>
        <v/>
      </c>
      <c r="T339" s="9" t="str">
        <f>IF(Search!$O$4="","",IF(COUNTA($AW339)=1,IF(Search!$O$4="N","N",1),""))</f>
        <v/>
      </c>
      <c r="U339" s="9" t="str">
        <f>IF(Search!$O$5="","",IF($AW339="","",IF($AW339&lt;Search!$O$5,"",1)))</f>
        <v/>
      </c>
      <c r="V339" s="9" t="str">
        <f>IF(Search!$O$6="","",IF($AW339="","",IF($AW339&gt;Search!$O$6,"",1)))</f>
        <v/>
      </c>
      <c r="W339" s="9" t="str">
        <f>IF(Search!$U$4="","",IF($AX339="","",1))</f>
        <v/>
      </c>
      <c r="X339" s="9" t="str">
        <f>IF(Search!$U$5="","",IF(ISNUMBER(SEARCH(Search!$U$5,$AX339))=TRUE,IF(Search!$U$5="N","N",1),""))</f>
        <v/>
      </c>
      <c r="Y339" s="9" t="str">
        <f>IF(Search!$U$6="","",IF($AY339&lt;Search!$U$6,"",1))</f>
        <v/>
      </c>
      <c r="Z339" s="9" t="str">
        <f>IF(Search!$R$4="","",IF(Inventory!$BA339&lt;Search!$R$4,"",1))</f>
        <v/>
      </c>
      <c r="AA339" s="9" t="str">
        <f>IF(Search!$R$5="","",IF($BA339&gt;Search!$R$5,"",1))</f>
        <v/>
      </c>
      <c r="AB339" s="9" t="str">
        <f>IF(Search!$R$6="","",IF($BB339&lt;Search!$R$6,"",1))</f>
        <v/>
      </c>
      <c r="AC339" s="9" t="str">
        <f>IF(Search!$R$7="","",IF($BB339&lt;Search!$R$7,"",1))</f>
        <v/>
      </c>
      <c r="AD339" s="45">
        <f>IF(COUNTIF($A339:$AC339,"n")&gt;0,"",IF(SUM($A339:$AC339)=COUNTA(Search!$C$4:$C$8,Search!$F$4:$F$8,Search!$I$4:$I$6,Search!$I$8,Search!$L$4:$L$8,Search!$O$4:$O$8,Search!$R$4:$R$7,Search!$U$4:$U$7)-COUNTIF(Search!$C$4:$U$7,"n"),1+LARGE($AD$1:AD338,1),""))</f>
        <v>2</v>
      </c>
      <c r="AE339" s="45">
        <f t="shared" si="17"/>
        <v>1766</v>
      </c>
      <c r="AF339" s="45">
        <f>IF(AD339="","",COUNTIF($AE$1:$AE338,$AE339)+RANK($AE339,$AE$2:$AE$10540,1))</f>
        <v>318</v>
      </c>
      <c r="AG339" s="45">
        <f t="shared" si="18"/>
        <v>0</v>
      </c>
      <c r="AH339" s="45">
        <f>IF($AD339="","",COUNTIF($AG$1:$AG338,$AG339)+RANK($AG339,$AG$1:$AG$10539,0))</f>
        <v>166</v>
      </c>
      <c r="AI339" s="10" t="str">
        <f t="shared" si="19"/>
        <v>1987-88 O-Pee-Chee #253 Mike Eagles WPG    /   $</v>
      </c>
      <c r="AJ339" s="11">
        <v>1987</v>
      </c>
      <c r="AK339" s="17">
        <v>88</v>
      </c>
      <c r="AL339" s="12" t="s">
        <v>53</v>
      </c>
      <c r="AM339" s="10">
        <v>253</v>
      </c>
      <c r="AN339" s="12" t="s">
        <v>184</v>
      </c>
      <c r="AO339" s="9" t="s">
        <v>1908</v>
      </c>
      <c r="AP339" s="9" t="s">
        <v>1902</v>
      </c>
      <c r="AQ339" s="9"/>
      <c r="AR339" s="14"/>
      <c r="AS339" s="9"/>
      <c r="AT339" s="9"/>
      <c r="AU339" s="9"/>
      <c r="AV339" s="13"/>
      <c r="AW339" s="13"/>
      <c r="AX339" s="9"/>
      <c r="AY339" s="9"/>
      <c r="AZ339" s="9"/>
      <c r="BA339" s="33"/>
      <c r="BB339" s="33"/>
      <c r="BC339" s="36"/>
      <c r="BD339" s="12" t="s">
        <v>1771</v>
      </c>
    </row>
    <row r="340" spans="1:56" s="12" customFormat="1" x14ac:dyDescent="0.2">
      <c r="A340" s="9">
        <f>IF(Search!$C$5="","",IF(COUNTA(Inventory!$AP340)=1,1,""))</f>
        <v>1</v>
      </c>
      <c r="B340" s="9" t="str">
        <f>IF(Search!$C$4="","",IF(ISNUMBER(SEARCH(Search!$C$4,$AR340))=TRUE,1,""))</f>
        <v/>
      </c>
      <c r="C340" s="9" t="str">
        <f>IF(Search!$C$6="x",IF(COUNTA($AQ340)=1,1,"N"),IF(COUNTA($AQ340)=1,"N",""))</f>
        <v/>
      </c>
      <c r="D340" s="9" t="str">
        <f>IF(Search!$O$8="","",IF(ISNUMBER(SEARCH(Search!$O$8,$BD340))=TRUE,1,""))</f>
        <v/>
      </c>
      <c r="E340" s="9" t="str">
        <f>IF(Search!$C$7="","",IF(ISNUMBER(SEARCH(Search!$C$7,$AN340))=TRUE,1,""))</f>
        <v/>
      </c>
      <c r="F340" s="9" t="str">
        <f>IF(Search!$C$8="","",IF(ISNUMBER(SEARCH(Search!$C$8,$AO340))=TRUE,1,""))</f>
        <v/>
      </c>
      <c r="G340" s="9" t="str">
        <f>IF(Search!$F$4="","",IF(Inventory!$AJ340&lt;Search!$F$4,"",1))</f>
        <v/>
      </c>
      <c r="H340" s="9" t="str">
        <f>IF(Search!$F$5="","",IF(Inventory!$AJ340&gt;Search!$F$5,"",1))</f>
        <v/>
      </c>
      <c r="I340" s="9" t="str">
        <f>IF(Search!$F$7="","",IF(Search!$F$8="",IF(ISNUMBER(SEARCH(Search!$F$7,$AL340))=TRUE,1,""),""))</f>
        <v/>
      </c>
      <c r="J340" s="9" t="str">
        <f>IF($AL340=Search!$F$8,1,"")</f>
        <v/>
      </c>
      <c r="K340" s="9" t="str">
        <f>IF(Search!$I$4="","",IF(COUNTA($AS340)=1,IF(Search!$I$4="N","N",1),""))</f>
        <v/>
      </c>
      <c r="L340" s="9" t="str">
        <f>IF(Search!$I$5="","",IF($AS340="RC",1,""))</f>
        <v/>
      </c>
      <c r="M340" s="9" t="str">
        <f>IF(Search!$I$6="","",IF($AS340="RCP",1,""))</f>
        <v/>
      </c>
      <c r="N340" s="9" t="str">
        <f>IF(Search!$I$8="","",IF(COUNTA($AT340)=1,IF(Search!$I$8="N","N",1),""))</f>
        <v/>
      </c>
      <c r="O340" s="9" t="str">
        <f>IF(Search!$L$4="","",IF(COUNTA($AU340)=1,IF(Search!$L$4="N","N",1),""))</f>
        <v/>
      </c>
      <c r="P340" s="9" t="str">
        <f>IF(Search!$L$5="","",IF(ISNUMBER(SEARCH("Jersey",$AU340))=TRUE,IF(Search!$L$5="N","N",1),""))</f>
        <v/>
      </c>
      <c r="Q340" s="9" t="str">
        <f>IF(Search!$L$6="","",IF(ISNUMBER(SEARCH("Patch",$AU340))=TRUE,IF(Search!$L$6="N","N",1),""))</f>
        <v/>
      </c>
      <c r="R340" s="9" t="str">
        <f>IF(Search!$L$7="","",IF(ISNUMBER(SEARCH("Shield",$AU340))=TRUE,IF(Search!$L$7="N","N",1),""))</f>
        <v/>
      </c>
      <c r="S340" s="9" t="str">
        <f>IF(Search!$L$8="","",IF(ISNUMBER(SEARCH("Stick",$AU340))=TRUE,IF(Search!$L$8="N","N",1),""))</f>
        <v/>
      </c>
      <c r="T340" s="9" t="str">
        <f>IF(Search!$O$4="","",IF(COUNTA($AW340)=1,IF(Search!$O$4="N","N",1),""))</f>
        <v/>
      </c>
      <c r="U340" s="9" t="str">
        <f>IF(Search!$O$5="","",IF($AW340="","",IF($AW340&lt;Search!$O$5,"",1)))</f>
        <v/>
      </c>
      <c r="V340" s="9" t="str">
        <f>IF(Search!$O$6="","",IF($AW340="","",IF($AW340&gt;Search!$O$6,"",1)))</f>
        <v/>
      </c>
      <c r="W340" s="9" t="str">
        <f>IF(Search!$U$4="","",IF($AX340="","",1))</f>
        <v/>
      </c>
      <c r="X340" s="9" t="str">
        <f>IF(Search!$U$5="","",IF(ISNUMBER(SEARCH(Search!$U$5,$AX340))=TRUE,IF(Search!$U$5="N","N",1),""))</f>
        <v/>
      </c>
      <c r="Y340" s="9" t="str">
        <f>IF(Search!$U$6="","",IF($AY340&lt;Search!$U$6,"",1))</f>
        <v/>
      </c>
      <c r="Z340" s="9" t="str">
        <f>IF(Search!$R$4="","",IF(Inventory!$BA340&lt;Search!$R$4,"",1))</f>
        <v/>
      </c>
      <c r="AA340" s="9" t="str">
        <f>IF(Search!$R$5="","",IF($BA340&gt;Search!$R$5,"",1))</f>
        <v/>
      </c>
      <c r="AB340" s="9" t="str">
        <f>IF(Search!$R$6="","",IF($BB340&lt;Search!$R$6,"",1))</f>
        <v/>
      </c>
      <c r="AC340" s="9" t="str">
        <f>IF(Search!$R$7="","",IF($BB340&lt;Search!$R$7,"",1))</f>
        <v/>
      </c>
      <c r="AD340" s="45">
        <f>IF(COUNTIF($A340:$AC340,"n")&gt;0,"",IF(SUM($A340:$AC340)=COUNTA(Search!$C$4:$C$8,Search!$F$4:$F$8,Search!$I$4:$I$6,Search!$I$8,Search!$L$4:$L$8,Search!$O$4:$O$8,Search!$R$4:$R$7,Search!$U$4:$U$7)-COUNTIF(Search!$C$4:$U$7,"n"),1+LARGE($AD$1:AD339,1),""))</f>
        <v>3</v>
      </c>
      <c r="AE340" s="45">
        <f t="shared" si="17"/>
        <v>1766</v>
      </c>
      <c r="AF340" s="45">
        <f>IF(AD340="","",COUNTIF($AE$1:$AE339,$AE340)+RANK($AE340,$AE$2:$AE$10540,1))</f>
        <v>319</v>
      </c>
      <c r="AG340" s="45">
        <f t="shared" si="18"/>
        <v>0</v>
      </c>
      <c r="AH340" s="45">
        <f>IF($AD340="","",COUNTIF($AG$1:$AG339,$AG340)+RANK($AG340,$AG$1:$AG$10539,0))</f>
        <v>167</v>
      </c>
      <c r="AI340" s="10" t="str">
        <f t="shared" si="19"/>
        <v>1987-88 O-Pee-Chee #253 Mike Eagles WPG    /   $</v>
      </c>
      <c r="AJ340" s="11">
        <v>1987</v>
      </c>
      <c r="AK340" s="17">
        <v>88</v>
      </c>
      <c r="AL340" s="12" t="s">
        <v>53</v>
      </c>
      <c r="AM340" s="10">
        <v>253</v>
      </c>
      <c r="AN340" s="12" t="s">
        <v>184</v>
      </c>
      <c r="AO340" s="9" t="s">
        <v>1908</v>
      </c>
      <c r="AP340" s="9" t="s">
        <v>1902</v>
      </c>
      <c r="AQ340" s="9"/>
      <c r="AR340" s="14"/>
      <c r="AS340" s="9"/>
      <c r="AT340" s="9"/>
      <c r="AU340" s="9"/>
      <c r="AV340" s="13"/>
      <c r="AW340" s="13"/>
      <c r="AX340" s="9"/>
      <c r="AY340" s="9"/>
      <c r="AZ340" s="9"/>
      <c r="BA340" s="33"/>
      <c r="BB340" s="33"/>
      <c r="BC340" s="36"/>
      <c r="BD340" s="12" t="s">
        <v>1771</v>
      </c>
    </row>
    <row r="341" spans="1:56" s="12" customFormat="1" x14ac:dyDescent="0.2">
      <c r="A341" s="9">
        <f>IF(Search!$C$5="","",IF(COUNTA(Inventory!$AP341)=1,1,""))</f>
        <v>1</v>
      </c>
      <c r="B341" s="9" t="str">
        <f>IF(Search!$C$4="","",IF(ISNUMBER(SEARCH(Search!$C$4,$AR341))=TRUE,1,""))</f>
        <v/>
      </c>
      <c r="C341" s="9" t="str">
        <f>IF(Search!$C$6="x",IF(COUNTA($AQ341)=1,1,"N"),IF(COUNTA($AQ341)=1,"N",""))</f>
        <v/>
      </c>
      <c r="D341" s="9" t="str">
        <f>IF(Search!$O$8="","",IF(ISNUMBER(SEARCH(Search!$O$8,$BD341))=TRUE,1,""))</f>
        <v/>
      </c>
      <c r="E341" s="9" t="str">
        <f>IF(Search!$C$7="","",IF(ISNUMBER(SEARCH(Search!$C$7,$AN341))=TRUE,1,""))</f>
        <v/>
      </c>
      <c r="F341" s="9" t="str">
        <f>IF(Search!$C$8="","",IF(ISNUMBER(SEARCH(Search!$C$8,$AO341))=TRUE,1,""))</f>
        <v/>
      </c>
      <c r="G341" s="9" t="str">
        <f>IF(Search!$F$4="","",IF(Inventory!$AJ341&lt;Search!$F$4,"",1))</f>
        <v/>
      </c>
      <c r="H341" s="9" t="str">
        <f>IF(Search!$F$5="","",IF(Inventory!$AJ341&gt;Search!$F$5,"",1))</f>
        <v/>
      </c>
      <c r="I341" s="9" t="str">
        <f>IF(Search!$F$7="","",IF(Search!$F$8="",IF(ISNUMBER(SEARCH(Search!$F$7,$AL341))=TRUE,1,""),""))</f>
        <v/>
      </c>
      <c r="J341" s="9" t="str">
        <f>IF($AL341=Search!$F$8,1,"")</f>
        <v/>
      </c>
      <c r="K341" s="9" t="str">
        <f>IF(Search!$I$4="","",IF(COUNTA($AS341)=1,IF(Search!$I$4="N","N",1),""))</f>
        <v/>
      </c>
      <c r="L341" s="9" t="str">
        <f>IF(Search!$I$5="","",IF($AS341="RC",1,""))</f>
        <v/>
      </c>
      <c r="M341" s="9" t="str">
        <f>IF(Search!$I$6="","",IF($AS341="RCP",1,""))</f>
        <v/>
      </c>
      <c r="N341" s="9" t="str">
        <f>IF(Search!$I$8="","",IF(COUNTA($AT341)=1,IF(Search!$I$8="N","N",1),""))</f>
        <v/>
      </c>
      <c r="O341" s="9" t="str">
        <f>IF(Search!$L$4="","",IF(COUNTA($AU341)=1,IF(Search!$L$4="N","N",1),""))</f>
        <v/>
      </c>
      <c r="P341" s="9" t="str">
        <f>IF(Search!$L$5="","",IF(ISNUMBER(SEARCH("Jersey",$AU341))=TRUE,IF(Search!$L$5="N","N",1),""))</f>
        <v/>
      </c>
      <c r="Q341" s="9" t="str">
        <f>IF(Search!$L$6="","",IF(ISNUMBER(SEARCH("Patch",$AU341))=TRUE,IF(Search!$L$6="N","N",1),""))</f>
        <v/>
      </c>
      <c r="R341" s="9" t="str">
        <f>IF(Search!$L$7="","",IF(ISNUMBER(SEARCH("Shield",$AU341))=TRUE,IF(Search!$L$7="N","N",1),""))</f>
        <v/>
      </c>
      <c r="S341" s="9" t="str">
        <f>IF(Search!$L$8="","",IF(ISNUMBER(SEARCH("Stick",$AU341))=TRUE,IF(Search!$L$8="N","N",1),""))</f>
        <v/>
      </c>
      <c r="T341" s="9" t="str">
        <f>IF(Search!$O$4="","",IF(COUNTA($AW341)=1,IF(Search!$O$4="N","N",1),""))</f>
        <v/>
      </c>
      <c r="U341" s="9" t="str">
        <f>IF(Search!$O$5="","",IF($AW341="","",IF($AW341&lt;Search!$O$5,"",1)))</f>
        <v/>
      </c>
      <c r="V341" s="9" t="str">
        <f>IF(Search!$O$6="","",IF($AW341="","",IF($AW341&gt;Search!$O$6,"",1)))</f>
        <v/>
      </c>
      <c r="W341" s="9" t="str">
        <f>IF(Search!$U$4="","",IF($AX341="","",1))</f>
        <v/>
      </c>
      <c r="X341" s="9" t="str">
        <f>IF(Search!$U$5="","",IF(ISNUMBER(SEARCH(Search!$U$5,$AX341))=TRUE,IF(Search!$U$5="N","N",1),""))</f>
        <v/>
      </c>
      <c r="Y341" s="9" t="str">
        <f>IF(Search!$U$6="","",IF($AY341&lt;Search!$U$6,"",1))</f>
        <v/>
      </c>
      <c r="Z341" s="9" t="str">
        <f>IF(Search!$R$4="","",IF(Inventory!$BA341&lt;Search!$R$4,"",1))</f>
        <v/>
      </c>
      <c r="AA341" s="9" t="str">
        <f>IF(Search!$R$5="","",IF($BA341&gt;Search!$R$5,"",1))</f>
        <v/>
      </c>
      <c r="AB341" s="9" t="str">
        <f>IF(Search!$R$6="","",IF($BB341&lt;Search!$R$6,"",1))</f>
        <v/>
      </c>
      <c r="AC341" s="9" t="str">
        <f>IF(Search!$R$7="","",IF($BB341&lt;Search!$R$7,"",1))</f>
        <v/>
      </c>
      <c r="AD341" s="45">
        <f>IF(COUNTIF($A341:$AC341,"n")&gt;0,"",IF(SUM($A341:$AC341)=COUNTA(Search!$C$4:$C$8,Search!$F$4:$F$8,Search!$I$4:$I$6,Search!$I$8,Search!$L$4:$L$8,Search!$O$4:$O$8,Search!$R$4:$R$7,Search!$U$4:$U$7)-COUNTIF(Search!$C$4:$U$7,"n"),1+LARGE($AD$1:AD340,1),""))</f>
        <v>4</v>
      </c>
      <c r="AE341" s="45">
        <f t="shared" si="17"/>
        <v>1766</v>
      </c>
      <c r="AF341" s="45">
        <f>IF(AD341="","",COUNTIF($AE$1:$AE340,$AE341)+RANK($AE341,$AE$2:$AE$10540,1))</f>
        <v>320</v>
      </c>
      <c r="AG341" s="45">
        <f t="shared" si="18"/>
        <v>0</v>
      </c>
      <c r="AH341" s="45">
        <f>IF($AD341="","",COUNTIF($AG$1:$AG340,$AG341)+RANK($AG341,$AG$1:$AG$10539,0))</f>
        <v>168</v>
      </c>
      <c r="AI341" s="10" t="str">
        <f t="shared" si="19"/>
        <v>1987-88 O-Pee-Chee #253 Mike Eagles WPG    /   $</v>
      </c>
      <c r="AJ341" s="11">
        <v>1987</v>
      </c>
      <c r="AK341" s="17">
        <v>88</v>
      </c>
      <c r="AL341" s="12" t="s">
        <v>53</v>
      </c>
      <c r="AM341" s="10">
        <v>253</v>
      </c>
      <c r="AN341" s="12" t="s">
        <v>184</v>
      </c>
      <c r="AO341" s="9" t="s">
        <v>1908</v>
      </c>
      <c r="AP341" s="9" t="s">
        <v>1902</v>
      </c>
      <c r="AQ341" s="9"/>
      <c r="AR341" s="14"/>
      <c r="AS341" s="9"/>
      <c r="AT341" s="9"/>
      <c r="AU341" s="9"/>
      <c r="AV341" s="13"/>
      <c r="AW341" s="13"/>
      <c r="AX341" s="9"/>
      <c r="AY341" s="9"/>
      <c r="AZ341" s="9"/>
      <c r="BA341" s="33"/>
      <c r="BB341" s="33"/>
      <c r="BC341" s="36"/>
      <c r="BD341" s="12" t="s">
        <v>1771</v>
      </c>
    </row>
    <row r="342" spans="1:56" s="12" customFormat="1" x14ac:dyDescent="0.2">
      <c r="A342" s="9" t="str">
        <f>IF(Search!$C$5="","",IF(COUNTA(Inventory!$AP342)=1,1,""))</f>
        <v/>
      </c>
      <c r="B342" s="9" t="str">
        <f>IF(Search!$C$4="","",IF(ISNUMBER(SEARCH(Search!$C$4,$AR342))=TRUE,1,""))</f>
        <v/>
      </c>
      <c r="C342" s="9" t="str">
        <f>IF(Search!$C$6="x",IF(COUNTA($AQ342)=1,1,"N"),IF(COUNTA($AQ342)=1,"N",""))</f>
        <v/>
      </c>
      <c r="D342" s="9" t="str">
        <f>IF(Search!$O$8="","",IF(ISNUMBER(SEARCH(Search!$O$8,$BD342))=TRUE,1,""))</f>
        <v/>
      </c>
      <c r="E342" s="9" t="str">
        <f>IF(Search!$C$7="","",IF(ISNUMBER(SEARCH(Search!$C$7,$AN342))=TRUE,1,""))</f>
        <v/>
      </c>
      <c r="F342" s="9" t="str">
        <f>IF(Search!$C$8="","",IF(ISNUMBER(SEARCH(Search!$C$8,$AO342))=TRUE,1,""))</f>
        <v/>
      </c>
      <c r="G342" s="9" t="str">
        <f>IF(Search!$F$4="","",IF(Inventory!$AJ342&lt;Search!$F$4,"",1))</f>
        <v/>
      </c>
      <c r="H342" s="9" t="str">
        <f>IF(Search!$F$5="","",IF(Inventory!$AJ342&gt;Search!$F$5,"",1))</f>
        <v/>
      </c>
      <c r="I342" s="9" t="str">
        <f>IF(Search!$F$7="","",IF(Search!$F$8="",IF(ISNUMBER(SEARCH(Search!$F$7,$AL342))=TRUE,1,""),""))</f>
        <v/>
      </c>
      <c r="J342" s="9" t="str">
        <f>IF($AL342=Search!$F$8,1,"")</f>
        <v/>
      </c>
      <c r="K342" s="9" t="str">
        <f>IF(Search!$I$4="","",IF(COUNTA($AS342)=1,IF(Search!$I$4="N","N",1),""))</f>
        <v/>
      </c>
      <c r="L342" s="9" t="str">
        <f>IF(Search!$I$5="","",IF($AS342="RC",1,""))</f>
        <v/>
      </c>
      <c r="M342" s="9" t="str">
        <f>IF(Search!$I$6="","",IF($AS342="RCP",1,""))</f>
        <v/>
      </c>
      <c r="N342" s="9" t="str">
        <f>IF(Search!$I$8="","",IF(COUNTA($AT342)=1,IF(Search!$I$8="N","N",1),""))</f>
        <v/>
      </c>
      <c r="O342" s="9" t="str">
        <f>IF(Search!$L$4="","",IF(COUNTA($AU342)=1,IF(Search!$L$4="N","N",1),""))</f>
        <v/>
      </c>
      <c r="P342" s="9" t="str">
        <f>IF(Search!$L$5="","",IF(ISNUMBER(SEARCH("Jersey",$AU342))=TRUE,IF(Search!$L$5="N","N",1),""))</f>
        <v/>
      </c>
      <c r="Q342" s="9" t="str">
        <f>IF(Search!$L$6="","",IF(ISNUMBER(SEARCH("Patch",$AU342))=TRUE,IF(Search!$L$6="N","N",1),""))</f>
        <v/>
      </c>
      <c r="R342" s="9" t="str">
        <f>IF(Search!$L$7="","",IF(ISNUMBER(SEARCH("Shield",$AU342))=TRUE,IF(Search!$L$7="N","N",1),""))</f>
        <v/>
      </c>
      <c r="S342" s="9" t="str">
        <f>IF(Search!$L$8="","",IF(ISNUMBER(SEARCH("Stick",$AU342))=TRUE,IF(Search!$L$8="N","N",1),""))</f>
        <v/>
      </c>
      <c r="T342" s="9" t="str">
        <f>IF(Search!$O$4="","",IF(COUNTA($AW342)=1,IF(Search!$O$4="N","N",1),""))</f>
        <v/>
      </c>
      <c r="U342" s="9" t="str">
        <f>IF(Search!$O$5="","",IF($AW342="","",IF($AW342&lt;Search!$O$5,"",1)))</f>
        <v/>
      </c>
      <c r="V342" s="9" t="str">
        <f>IF(Search!$O$6="","",IF($AW342="","",IF($AW342&gt;Search!$O$6,"",1)))</f>
        <v/>
      </c>
      <c r="W342" s="9" t="str">
        <f>IF(Search!$U$4="","",IF($AX342="","",1))</f>
        <v/>
      </c>
      <c r="X342" s="9" t="str">
        <f>IF(Search!$U$5="","",IF(ISNUMBER(SEARCH(Search!$U$5,$AX342))=TRUE,IF(Search!$U$5="N","N",1),""))</f>
        <v/>
      </c>
      <c r="Y342" s="9" t="str">
        <f>IF(Search!$U$6="","",IF($AY342&lt;Search!$U$6,"",1))</f>
        <v/>
      </c>
      <c r="Z342" s="9" t="str">
        <f>IF(Search!$R$4="","",IF(Inventory!$BA342&lt;Search!$R$4,"",1))</f>
        <v/>
      </c>
      <c r="AA342" s="9" t="str">
        <f>IF(Search!$R$5="","",IF($BA342&gt;Search!$R$5,"",1))</f>
        <v/>
      </c>
      <c r="AB342" s="9" t="str">
        <f>IF(Search!$R$6="","",IF($BB342&lt;Search!$R$6,"",1))</f>
        <v/>
      </c>
      <c r="AC342" s="9" t="str">
        <f>IF(Search!$R$7="","",IF($BB342&lt;Search!$R$7,"",1))</f>
        <v/>
      </c>
      <c r="AD342" s="45" t="str">
        <f>IF(COUNTIF($A342:$AC342,"n")&gt;0,"",IF(SUM($A342:$AC342)=COUNTA(Search!$C$4:$C$8,Search!$F$4:$F$8,Search!$I$4:$I$6,Search!$I$8,Search!$L$4:$L$8,Search!$O$4:$O$8,Search!$R$4:$R$7,Search!$U$4:$U$7)-COUNTIF(Search!$C$4:$U$7,"n"),1+LARGE($AD$1:AD341,1),""))</f>
        <v/>
      </c>
      <c r="AE342" s="45" t="str">
        <f t="shared" si="17"/>
        <v/>
      </c>
      <c r="AF342" s="45" t="str">
        <f>IF(AD342="","",COUNTIF($AE$1:$AE341,$AE342)+RANK($AE342,$AE$2:$AE$10540,1))</f>
        <v/>
      </c>
      <c r="AG342" s="45" t="str">
        <f t="shared" si="18"/>
        <v/>
      </c>
      <c r="AH342" s="45" t="str">
        <f>IF($AD342="","",COUNTIF($AG$1:$AG341,$AG342)+RANK($AG342,$AG$1:$AG$10539,0))</f>
        <v/>
      </c>
      <c r="AI342" s="10" t="str">
        <f t="shared" si="19"/>
        <v>1987-88 Topps #13 Bill Ranford DP BOS RC   /   $</v>
      </c>
      <c r="AJ342" s="11">
        <v>1987</v>
      </c>
      <c r="AK342" s="17">
        <v>88</v>
      </c>
      <c r="AL342" s="12" t="s">
        <v>48</v>
      </c>
      <c r="AM342" s="10">
        <v>13</v>
      </c>
      <c r="AN342" s="12" t="s">
        <v>185</v>
      </c>
      <c r="AO342" s="9" t="s">
        <v>1923</v>
      </c>
      <c r="AP342" s="9"/>
      <c r="AQ342" s="9"/>
      <c r="AR342" s="14"/>
      <c r="AS342" s="9" t="s">
        <v>2</v>
      </c>
      <c r="AT342" s="9"/>
      <c r="AU342" s="9"/>
      <c r="AV342" s="13"/>
      <c r="AW342" s="13"/>
      <c r="AX342" s="9"/>
      <c r="AY342" s="9"/>
      <c r="AZ342" s="9"/>
      <c r="BA342" s="33"/>
      <c r="BB342" s="33"/>
      <c r="BC342" s="36"/>
      <c r="BD342" s="12" t="s">
        <v>1771</v>
      </c>
    </row>
    <row r="343" spans="1:56" s="12" customFormat="1" x14ac:dyDescent="0.2">
      <c r="A343" s="9" t="str">
        <f>IF(Search!$C$5="","",IF(COUNTA(Inventory!$AP343)=1,1,""))</f>
        <v/>
      </c>
      <c r="B343" s="9" t="str">
        <f>IF(Search!$C$4="","",IF(ISNUMBER(SEARCH(Search!$C$4,$AR343))=TRUE,1,""))</f>
        <v/>
      </c>
      <c r="C343" s="9" t="str">
        <f>IF(Search!$C$6="x",IF(COUNTA($AQ343)=1,1,"N"),IF(COUNTA($AQ343)=1,"N",""))</f>
        <v/>
      </c>
      <c r="D343" s="9" t="str">
        <f>IF(Search!$O$8="","",IF(ISNUMBER(SEARCH(Search!$O$8,$BD343))=TRUE,1,""))</f>
        <v/>
      </c>
      <c r="E343" s="9" t="str">
        <f>IF(Search!$C$7="","",IF(ISNUMBER(SEARCH(Search!$C$7,$AN343))=TRUE,1,""))</f>
        <v/>
      </c>
      <c r="F343" s="9" t="str">
        <f>IF(Search!$C$8="","",IF(ISNUMBER(SEARCH(Search!$C$8,$AO343))=TRUE,1,""))</f>
        <v/>
      </c>
      <c r="G343" s="9" t="str">
        <f>IF(Search!$F$4="","",IF(Inventory!$AJ343&lt;Search!$F$4,"",1))</f>
        <v/>
      </c>
      <c r="H343" s="9" t="str">
        <f>IF(Search!$F$5="","",IF(Inventory!$AJ343&gt;Search!$F$5,"",1))</f>
        <v/>
      </c>
      <c r="I343" s="9" t="str">
        <f>IF(Search!$F$7="","",IF(Search!$F$8="",IF(ISNUMBER(SEARCH(Search!$F$7,$AL343))=TRUE,1,""),""))</f>
        <v/>
      </c>
      <c r="J343" s="9" t="str">
        <f>IF($AL343=Search!$F$8,1,"")</f>
        <v/>
      </c>
      <c r="K343" s="9" t="str">
        <f>IF(Search!$I$4="","",IF(COUNTA($AS343)=1,IF(Search!$I$4="N","N",1),""))</f>
        <v/>
      </c>
      <c r="L343" s="9" t="str">
        <f>IF(Search!$I$5="","",IF($AS343="RC",1,""))</f>
        <v/>
      </c>
      <c r="M343" s="9" t="str">
        <f>IF(Search!$I$6="","",IF($AS343="RCP",1,""))</f>
        <v/>
      </c>
      <c r="N343" s="9" t="str">
        <f>IF(Search!$I$8="","",IF(COUNTA($AT343)=1,IF(Search!$I$8="N","N",1),""))</f>
        <v/>
      </c>
      <c r="O343" s="9" t="str">
        <f>IF(Search!$L$4="","",IF(COUNTA($AU343)=1,IF(Search!$L$4="N","N",1),""))</f>
        <v/>
      </c>
      <c r="P343" s="9" t="str">
        <f>IF(Search!$L$5="","",IF(ISNUMBER(SEARCH("Jersey",$AU343))=TRUE,IF(Search!$L$5="N","N",1),""))</f>
        <v/>
      </c>
      <c r="Q343" s="9" t="str">
        <f>IF(Search!$L$6="","",IF(ISNUMBER(SEARCH("Patch",$AU343))=TRUE,IF(Search!$L$6="N","N",1),""))</f>
        <v/>
      </c>
      <c r="R343" s="9" t="str">
        <f>IF(Search!$L$7="","",IF(ISNUMBER(SEARCH("Shield",$AU343))=TRUE,IF(Search!$L$7="N","N",1),""))</f>
        <v/>
      </c>
      <c r="S343" s="9" t="str">
        <f>IF(Search!$L$8="","",IF(ISNUMBER(SEARCH("Stick",$AU343))=TRUE,IF(Search!$L$8="N","N",1),""))</f>
        <v/>
      </c>
      <c r="T343" s="9" t="str">
        <f>IF(Search!$O$4="","",IF(COUNTA($AW343)=1,IF(Search!$O$4="N","N",1),""))</f>
        <v/>
      </c>
      <c r="U343" s="9" t="str">
        <f>IF(Search!$O$5="","",IF($AW343="","",IF($AW343&lt;Search!$O$5,"",1)))</f>
        <v/>
      </c>
      <c r="V343" s="9" t="str">
        <f>IF(Search!$O$6="","",IF($AW343="","",IF($AW343&gt;Search!$O$6,"",1)))</f>
        <v/>
      </c>
      <c r="W343" s="9" t="str">
        <f>IF(Search!$U$4="","",IF($AX343="","",1))</f>
        <v/>
      </c>
      <c r="X343" s="9" t="str">
        <f>IF(Search!$U$5="","",IF(ISNUMBER(SEARCH(Search!$U$5,$AX343))=TRUE,IF(Search!$U$5="N","N",1),""))</f>
        <v/>
      </c>
      <c r="Y343" s="9" t="str">
        <f>IF(Search!$U$6="","",IF($AY343&lt;Search!$U$6,"",1))</f>
        <v/>
      </c>
      <c r="Z343" s="9" t="str">
        <f>IF(Search!$R$4="","",IF(Inventory!$BA343&lt;Search!$R$4,"",1))</f>
        <v/>
      </c>
      <c r="AA343" s="9" t="str">
        <f>IF(Search!$R$5="","",IF($BA343&gt;Search!$R$5,"",1))</f>
        <v/>
      </c>
      <c r="AB343" s="9" t="str">
        <f>IF(Search!$R$6="","",IF($BB343&lt;Search!$R$6,"",1))</f>
        <v/>
      </c>
      <c r="AC343" s="9" t="str">
        <f>IF(Search!$R$7="","",IF($BB343&lt;Search!$R$7,"",1))</f>
        <v/>
      </c>
      <c r="AD343" s="45" t="str">
        <f>IF(COUNTIF($A343:$AC343,"n")&gt;0,"",IF(SUM($A343:$AC343)=COUNTA(Search!$C$4:$C$8,Search!$F$4:$F$8,Search!$I$4:$I$6,Search!$I$8,Search!$L$4:$L$8,Search!$O$4:$O$8,Search!$R$4:$R$7,Search!$U$4:$U$7)-COUNTIF(Search!$C$4:$U$7,"n"),1+LARGE($AD$1:AD342,1),""))</f>
        <v/>
      </c>
      <c r="AE343" s="45" t="str">
        <f t="shared" si="17"/>
        <v/>
      </c>
      <c r="AF343" s="45" t="str">
        <f>IF(AD343="","",COUNTIF($AE$1:$AE342,$AE343)+RANK($AE343,$AE$2:$AE$10540,1))</f>
        <v/>
      </c>
      <c r="AG343" s="45" t="str">
        <f t="shared" si="18"/>
        <v/>
      </c>
      <c r="AH343" s="45" t="str">
        <f>IF($AD343="","",COUNTIF($AG$1:$AG342,$AG343)+RANK($AG343,$AG$1:$AG$10539,0))</f>
        <v/>
      </c>
      <c r="AI343" s="10" t="str">
        <f t="shared" si="19"/>
        <v>1988-89 Esso All-Stars #4 Johnny Bower     /   $</v>
      </c>
      <c r="AJ343" s="11">
        <v>1988</v>
      </c>
      <c r="AK343" s="17">
        <v>89</v>
      </c>
      <c r="AL343" s="12" t="s">
        <v>2150</v>
      </c>
      <c r="AM343" s="10">
        <v>4</v>
      </c>
      <c r="AN343" s="15" t="s">
        <v>2151</v>
      </c>
      <c r="AO343" s="14"/>
      <c r="AP343" s="14"/>
      <c r="AQ343" s="14"/>
      <c r="AR343" s="14"/>
      <c r="AS343" s="9"/>
      <c r="AT343" s="9"/>
      <c r="AU343" s="9"/>
      <c r="AV343" s="13"/>
      <c r="AW343" s="13"/>
      <c r="AX343" s="9"/>
      <c r="AY343" s="9"/>
      <c r="AZ343" s="9"/>
      <c r="BA343" s="33"/>
      <c r="BB343" s="33"/>
      <c r="BC343" s="36"/>
      <c r="BD343" s="12" t="s">
        <v>1771</v>
      </c>
    </row>
    <row r="344" spans="1:56" s="12" customFormat="1" x14ac:dyDescent="0.2">
      <c r="A344" s="9" t="str">
        <f>IF(Search!$C$5="","",IF(COUNTA(Inventory!$AP344)=1,1,""))</f>
        <v/>
      </c>
      <c r="B344" s="9" t="str">
        <f>IF(Search!$C$4="","",IF(ISNUMBER(SEARCH(Search!$C$4,$AR344))=TRUE,1,""))</f>
        <v/>
      </c>
      <c r="C344" s="9" t="str">
        <f>IF(Search!$C$6="x",IF(COUNTA($AQ344)=1,1,"N"),IF(COUNTA($AQ344)=1,"N",""))</f>
        <v/>
      </c>
      <c r="D344" s="9" t="str">
        <f>IF(Search!$O$8="","",IF(ISNUMBER(SEARCH(Search!$O$8,$BD344))=TRUE,1,""))</f>
        <v/>
      </c>
      <c r="E344" s="9" t="str">
        <f>IF(Search!$C$7="","",IF(ISNUMBER(SEARCH(Search!$C$7,$AN344))=TRUE,1,""))</f>
        <v/>
      </c>
      <c r="F344" s="9" t="str">
        <f>IF(Search!$C$8="","",IF(ISNUMBER(SEARCH(Search!$C$8,$AO344))=TRUE,1,""))</f>
        <v/>
      </c>
      <c r="G344" s="9" t="str">
        <f>IF(Search!$F$4="","",IF(Inventory!$AJ344&lt;Search!$F$4,"",1))</f>
        <v/>
      </c>
      <c r="H344" s="9" t="str">
        <f>IF(Search!$F$5="","",IF(Inventory!$AJ344&gt;Search!$F$5,"",1))</f>
        <v/>
      </c>
      <c r="I344" s="9" t="str">
        <f>IF(Search!$F$7="","",IF(Search!$F$8="",IF(ISNUMBER(SEARCH(Search!$F$7,$AL344))=TRUE,1,""),""))</f>
        <v/>
      </c>
      <c r="J344" s="9" t="str">
        <f>IF($AL344=Search!$F$8,1,"")</f>
        <v/>
      </c>
      <c r="K344" s="9" t="str">
        <f>IF(Search!$I$4="","",IF(COUNTA($AS344)=1,IF(Search!$I$4="N","N",1),""))</f>
        <v/>
      </c>
      <c r="L344" s="9" t="str">
        <f>IF(Search!$I$5="","",IF($AS344="RC",1,""))</f>
        <v/>
      </c>
      <c r="M344" s="9" t="str">
        <f>IF(Search!$I$6="","",IF($AS344="RCP",1,""))</f>
        <v/>
      </c>
      <c r="N344" s="9" t="str">
        <f>IF(Search!$I$8="","",IF(COUNTA($AT344)=1,IF(Search!$I$8="N","N",1),""))</f>
        <v/>
      </c>
      <c r="O344" s="9" t="str">
        <f>IF(Search!$L$4="","",IF(COUNTA($AU344)=1,IF(Search!$L$4="N","N",1),""))</f>
        <v/>
      </c>
      <c r="P344" s="9" t="str">
        <f>IF(Search!$L$5="","",IF(ISNUMBER(SEARCH("Jersey",$AU344))=TRUE,IF(Search!$L$5="N","N",1),""))</f>
        <v/>
      </c>
      <c r="Q344" s="9" t="str">
        <f>IF(Search!$L$6="","",IF(ISNUMBER(SEARCH("Patch",$AU344))=TRUE,IF(Search!$L$6="N","N",1),""))</f>
        <v/>
      </c>
      <c r="R344" s="9" t="str">
        <f>IF(Search!$L$7="","",IF(ISNUMBER(SEARCH("Shield",$AU344))=TRUE,IF(Search!$L$7="N","N",1),""))</f>
        <v/>
      </c>
      <c r="S344" s="9" t="str">
        <f>IF(Search!$L$8="","",IF(ISNUMBER(SEARCH("Stick",$AU344))=TRUE,IF(Search!$L$8="N","N",1),""))</f>
        <v/>
      </c>
      <c r="T344" s="9" t="str">
        <f>IF(Search!$O$4="","",IF(COUNTA($AW344)=1,IF(Search!$O$4="N","N",1),""))</f>
        <v/>
      </c>
      <c r="U344" s="9" t="str">
        <f>IF(Search!$O$5="","",IF($AW344="","",IF($AW344&lt;Search!$O$5,"",1)))</f>
        <v/>
      </c>
      <c r="V344" s="9" t="str">
        <f>IF(Search!$O$6="","",IF($AW344="","",IF($AW344&gt;Search!$O$6,"",1)))</f>
        <v/>
      </c>
      <c r="W344" s="9" t="str">
        <f>IF(Search!$U$4="","",IF($AX344="","",1))</f>
        <v/>
      </c>
      <c r="X344" s="9" t="str">
        <f>IF(Search!$U$5="","",IF(ISNUMBER(SEARCH(Search!$U$5,$AX344))=TRUE,IF(Search!$U$5="N","N",1),""))</f>
        <v/>
      </c>
      <c r="Y344" s="9" t="str">
        <f>IF(Search!$U$6="","",IF($AY344&lt;Search!$U$6,"",1))</f>
        <v/>
      </c>
      <c r="Z344" s="9" t="str">
        <f>IF(Search!$R$4="","",IF(Inventory!$BA344&lt;Search!$R$4,"",1))</f>
        <v/>
      </c>
      <c r="AA344" s="9" t="str">
        <f>IF(Search!$R$5="","",IF($BA344&gt;Search!$R$5,"",1))</f>
        <v/>
      </c>
      <c r="AB344" s="9" t="str">
        <f>IF(Search!$R$6="","",IF($BB344&lt;Search!$R$6,"",1))</f>
        <v/>
      </c>
      <c r="AC344" s="9" t="str">
        <f>IF(Search!$R$7="","",IF($BB344&lt;Search!$R$7,"",1))</f>
        <v/>
      </c>
      <c r="AD344" s="45" t="str">
        <f>IF(COUNTIF($A344:$AC344,"n")&gt;0,"",IF(SUM($A344:$AC344)=COUNTA(Search!$C$4:$C$8,Search!$F$4:$F$8,Search!$I$4:$I$6,Search!$I$8,Search!$L$4:$L$8,Search!$O$4:$O$8,Search!$R$4:$R$7,Search!$U$4:$U$7)-COUNTIF(Search!$C$4:$U$7,"n"),1+LARGE($AD$1:AD343,1),""))</f>
        <v/>
      </c>
      <c r="AE344" s="45" t="str">
        <f t="shared" si="17"/>
        <v/>
      </c>
      <c r="AF344" s="45" t="str">
        <f>IF(AD344="","",COUNTIF($AE$1:$AE343,$AE344)+RANK($AE344,$AE$2:$AE$10540,1))</f>
        <v/>
      </c>
      <c r="AG344" s="45" t="str">
        <f t="shared" si="18"/>
        <v/>
      </c>
      <c r="AH344" s="45" t="str">
        <f>IF($AD344="","",COUNTIF($AG$1:$AG343,$AG344)+RANK($AG344,$AG$1:$AG$10539,0))</f>
        <v/>
      </c>
      <c r="AI344" s="10" t="str">
        <f t="shared" si="19"/>
        <v>1988-89 Esso All-Stars #28 Frank Mahovlich     /   $</v>
      </c>
      <c r="AJ344" s="11">
        <v>1988</v>
      </c>
      <c r="AK344" s="17">
        <v>89</v>
      </c>
      <c r="AL344" s="12" t="s">
        <v>2150</v>
      </c>
      <c r="AM344" s="10">
        <v>28</v>
      </c>
      <c r="AN344" s="15" t="s">
        <v>47</v>
      </c>
      <c r="AO344" s="14"/>
      <c r="AP344" s="14"/>
      <c r="AQ344" s="14"/>
      <c r="AR344" s="14"/>
      <c r="AS344" s="9"/>
      <c r="AT344" s="9"/>
      <c r="AU344" s="9"/>
      <c r="AV344" s="13"/>
      <c r="AW344" s="13"/>
      <c r="AX344" s="9"/>
      <c r="AY344" s="9"/>
      <c r="AZ344" s="9"/>
      <c r="BA344" s="33"/>
      <c r="BB344" s="33"/>
      <c r="BC344" s="36"/>
      <c r="BD344" s="12" t="s">
        <v>1771</v>
      </c>
    </row>
    <row r="345" spans="1:56" s="12" customFormat="1" x14ac:dyDescent="0.2">
      <c r="A345" s="9" t="str">
        <f>IF(Search!$C$5="","",IF(COUNTA(Inventory!$AP345)=1,1,""))</f>
        <v/>
      </c>
      <c r="B345" s="9" t="str">
        <f>IF(Search!$C$4="","",IF(ISNUMBER(SEARCH(Search!$C$4,$AR345))=TRUE,1,""))</f>
        <v/>
      </c>
      <c r="C345" s="9" t="str">
        <f>IF(Search!$C$6="x",IF(COUNTA($AQ345)=1,1,"N"),IF(COUNTA($AQ345)=1,"N",""))</f>
        <v/>
      </c>
      <c r="D345" s="9" t="str">
        <f>IF(Search!$O$8="","",IF(ISNUMBER(SEARCH(Search!$O$8,$BD345))=TRUE,1,""))</f>
        <v/>
      </c>
      <c r="E345" s="9" t="str">
        <f>IF(Search!$C$7="","",IF(ISNUMBER(SEARCH(Search!$C$7,$AN345))=TRUE,1,""))</f>
        <v/>
      </c>
      <c r="F345" s="9" t="str">
        <f>IF(Search!$C$8="","",IF(ISNUMBER(SEARCH(Search!$C$8,$AO345))=TRUE,1,""))</f>
        <v/>
      </c>
      <c r="G345" s="9" t="str">
        <f>IF(Search!$F$4="","",IF(Inventory!$AJ345&lt;Search!$F$4,"",1))</f>
        <v/>
      </c>
      <c r="H345" s="9" t="str">
        <f>IF(Search!$F$5="","",IF(Inventory!$AJ345&gt;Search!$F$5,"",1))</f>
        <v/>
      </c>
      <c r="I345" s="9" t="str">
        <f>IF(Search!$F$7="","",IF(Search!$F$8="",IF(ISNUMBER(SEARCH(Search!$F$7,$AL345))=TRUE,1,""),""))</f>
        <v/>
      </c>
      <c r="J345" s="9" t="str">
        <f>IF($AL345=Search!$F$8,1,"")</f>
        <v/>
      </c>
      <c r="K345" s="9" t="str">
        <f>IF(Search!$I$4="","",IF(COUNTA($AS345)=1,IF(Search!$I$4="N","N",1),""))</f>
        <v/>
      </c>
      <c r="L345" s="9" t="str">
        <f>IF(Search!$I$5="","",IF($AS345="RC",1,""))</f>
        <v/>
      </c>
      <c r="M345" s="9" t="str">
        <f>IF(Search!$I$6="","",IF($AS345="RCP",1,""))</f>
        <v/>
      </c>
      <c r="N345" s="9" t="str">
        <f>IF(Search!$I$8="","",IF(COUNTA($AT345)=1,IF(Search!$I$8="N","N",1),""))</f>
        <v/>
      </c>
      <c r="O345" s="9" t="str">
        <f>IF(Search!$L$4="","",IF(COUNTA($AU345)=1,IF(Search!$L$4="N","N",1),""))</f>
        <v/>
      </c>
      <c r="P345" s="9" t="str">
        <f>IF(Search!$L$5="","",IF(ISNUMBER(SEARCH("Jersey",$AU345))=TRUE,IF(Search!$L$5="N","N",1),""))</f>
        <v/>
      </c>
      <c r="Q345" s="9" t="str">
        <f>IF(Search!$L$6="","",IF(ISNUMBER(SEARCH("Patch",$AU345))=TRUE,IF(Search!$L$6="N","N",1),""))</f>
        <v/>
      </c>
      <c r="R345" s="9" t="str">
        <f>IF(Search!$L$7="","",IF(ISNUMBER(SEARCH("Shield",$AU345))=TRUE,IF(Search!$L$7="N","N",1),""))</f>
        <v/>
      </c>
      <c r="S345" s="9" t="str">
        <f>IF(Search!$L$8="","",IF(ISNUMBER(SEARCH("Stick",$AU345))=TRUE,IF(Search!$L$8="N","N",1),""))</f>
        <v/>
      </c>
      <c r="T345" s="9" t="str">
        <f>IF(Search!$O$4="","",IF(COUNTA($AW345)=1,IF(Search!$O$4="N","N",1),""))</f>
        <v/>
      </c>
      <c r="U345" s="9" t="str">
        <f>IF(Search!$O$5="","",IF($AW345="","",IF($AW345&lt;Search!$O$5,"",1)))</f>
        <v/>
      </c>
      <c r="V345" s="9" t="str">
        <f>IF(Search!$O$6="","",IF($AW345="","",IF($AW345&gt;Search!$O$6,"",1)))</f>
        <v/>
      </c>
      <c r="W345" s="9" t="str">
        <f>IF(Search!$U$4="","",IF($AX345="","",1))</f>
        <v/>
      </c>
      <c r="X345" s="9" t="str">
        <f>IF(Search!$U$5="","",IF(ISNUMBER(SEARCH(Search!$U$5,$AX345))=TRUE,IF(Search!$U$5="N","N",1),""))</f>
        <v/>
      </c>
      <c r="Y345" s="9" t="str">
        <f>IF(Search!$U$6="","",IF($AY345&lt;Search!$U$6,"",1))</f>
        <v/>
      </c>
      <c r="Z345" s="9" t="str">
        <f>IF(Search!$R$4="","",IF(Inventory!$BA345&lt;Search!$R$4,"",1))</f>
        <v/>
      </c>
      <c r="AA345" s="9" t="str">
        <f>IF(Search!$R$5="","",IF($BA345&gt;Search!$R$5,"",1))</f>
        <v/>
      </c>
      <c r="AB345" s="9" t="str">
        <f>IF(Search!$R$6="","",IF($BB345&lt;Search!$R$6,"",1))</f>
        <v/>
      </c>
      <c r="AC345" s="9" t="str">
        <f>IF(Search!$R$7="","",IF($BB345&lt;Search!$R$7,"",1))</f>
        <v/>
      </c>
      <c r="AD345" s="45" t="str">
        <f>IF(COUNTIF($A345:$AC345,"n")&gt;0,"",IF(SUM($A345:$AC345)=COUNTA(Search!$C$4:$C$8,Search!$F$4:$F$8,Search!$I$4:$I$6,Search!$I$8,Search!$L$4:$L$8,Search!$O$4:$O$8,Search!$R$4:$R$7,Search!$U$4:$U$7)-COUNTIF(Search!$C$4:$U$7,"n"),1+LARGE($AD$1:AD344,1),""))</f>
        <v/>
      </c>
      <c r="AE345" s="45" t="str">
        <f t="shared" si="17"/>
        <v/>
      </c>
      <c r="AF345" s="45" t="str">
        <f>IF(AD345="","",COUNTIF($AE$1:$AE344,$AE345)+RANK($AE345,$AE$2:$AE$10540,1))</f>
        <v/>
      </c>
      <c r="AG345" s="45" t="str">
        <f t="shared" si="18"/>
        <v/>
      </c>
      <c r="AH345" s="45" t="str">
        <f>IF($AD345="","",COUNTIF($AG$1:$AG344,$AG345)+RANK($AG345,$AG$1:$AG$10539,0))</f>
        <v/>
      </c>
      <c r="AI345" s="10" t="str">
        <f t="shared" si="19"/>
        <v>1988-89 Esso All-Stars #39 Borje Salming     /   $</v>
      </c>
      <c r="AJ345" s="11">
        <v>1988</v>
      </c>
      <c r="AK345" s="17">
        <v>89</v>
      </c>
      <c r="AL345" s="12" t="s">
        <v>2150</v>
      </c>
      <c r="AM345" s="10">
        <v>39</v>
      </c>
      <c r="AN345" s="15" t="s">
        <v>84</v>
      </c>
      <c r="AO345" s="14"/>
      <c r="AP345" s="14"/>
      <c r="AQ345" s="14"/>
      <c r="AR345" s="14"/>
      <c r="AS345" s="9"/>
      <c r="AT345" s="9"/>
      <c r="AU345" s="9"/>
      <c r="AV345" s="13"/>
      <c r="AW345" s="13"/>
      <c r="AX345" s="9"/>
      <c r="AY345" s="9"/>
      <c r="AZ345" s="9"/>
      <c r="BA345" s="33"/>
      <c r="BB345" s="33"/>
      <c r="BC345" s="36"/>
      <c r="BD345" s="12" t="s">
        <v>1771</v>
      </c>
    </row>
    <row r="346" spans="1:56" s="12" customFormat="1" x14ac:dyDescent="0.2">
      <c r="A346" s="9" t="str">
        <f>IF(Search!$C$5="","",IF(COUNTA(Inventory!$AP346)=1,1,""))</f>
        <v/>
      </c>
      <c r="B346" s="9" t="str">
        <f>IF(Search!$C$4="","",IF(ISNUMBER(SEARCH(Search!$C$4,$AR346))=TRUE,1,""))</f>
        <v/>
      </c>
      <c r="C346" s="9" t="str">
        <f>IF(Search!$C$6="x",IF(COUNTA($AQ346)=1,1,"N"),IF(COUNTA($AQ346)=1,"N",""))</f>
        <v/>
      </c>
      <c r="D346" s="9" t="str">
        <f>IF(Search!$O$8="","",IF(ISNUMBER(SEARCH(Search!$O$8,$BD346))=TRUE,1,""))</f>
        <v/>
      </c>
      <c r="E346" s="9" t="str">
        <f>IF(Search!$C$7="","",IF(ISNUMBER(SEARCH(Search!$C$7,$AN346))=TRUE,1,""))</f>
        <v/>
      </c>
      <c r="F346" s="9" t="str">
        <f>IF(Search!$C$8="","",IF(ISNUMBER(SEARCH(Search!$C$8,$AO346))=TRUE,1,""))</f>
        <v/>
      </c>
      <c r="G346" s="9" t="str">
        <f>IF(Search!$F$4="","",IF(Inventory!$AJ346&lt;Search!$F$4,"",1))</f>
        <v/>
      </c>
      <c r="H346" s="9" t="str">
        <f>IF(Search!$F$5="","",IF(Inventory!$AJ346&gt;Search!$F$5,"",1))</f>
        <v/>
      </c>
      <c r="I346" s="9" t="str">
        <f>IF(Search!$F$7="","",IF(Search!$F$8="",IF(ISNUMBER(SEARCH(Search!$F$7,$AL346))=TRUE,1,""),""))</f>
        <v/>
      </c>
      <c r="J346" s="9" t="str">
        <f>IF($AL346=Search!$F$8,1,"")</f>
        <v/>
      </c>
      <c r="K346" s="9" t="str">
        <f>IF(Search!$I$4="","",IF(COUNTA($AS346)=1,IF(Search!$I$4="N","N",1),""))</f>
        <v/>
      </c>
      <c r="L346" s="9" t="str">
        <f>IF(Search!$I$5="","",IF($AS346="RC",1,""))</f>
        <v/>
      </c>
      <c r="M346" s="9" t="str">
        <f>IF(Search!$I$6="","",IF($AS346="RCP",1,""))</f>
        <v/>
      </c>
      <c r="N346" s="9" t="str">
        <f>IF(Search!$I$8="","",IF(COUNTA($AT346)=1,IF(Search!$I$8="N","N",1),""))</f>
        <v/>
      </c>
      <c r="O346" s="9" t="str">
        <f>IF(Search!$L$4="","",IF(COUNTA($AU346)=1,IF(Search!$L$4="N","N",1),""))</f>
        <v/>
      </c>
      <c r="P346" s="9" t="str">
        <f>IF(Search!$L$5="","",IF(ISNUMBER(SEARCH("Jersey",$AU346))=TRUE,IF(Search!$L$5="N","N",1),""))</f>
        <v/>
      </c>
      <c r="Q346" s="9" t="str">
        <f>IF(Search!$L$6="","",IF(ISNUMBER(SEARCH("Patch",$AU346))=TRUE,IF(Search!$L$6="N","N",1),""))</f>
        <v/>
      </c>
      <c r="R346" s="9" t="str">
        <f>IF(Search!$L$7="","",IF(ISNUMBER(SEARCH("Shield",$AU346))=TRUE,IF(Search!$L$7="N","N",1),""))</f>
        <v/>
      </c>
      <c r="S346" s="9" t="str">
        <f>IF(Search!$L$8="","",IF(ISNUMBER(SEARCH("Stick",$AU346))=TRUE,IF(Search!$L$8="N","N",1),""))</f>
        <v/>
      </c>
      <c r="T346" s="9" t="str">
        <f>IF(Search!$O$4="","",IF(COUNTA($AW346)=1,IF(Search!$O$4="N","N",1),""))</f>
        <v/>
      </c>
      <c r="U346" s="9" t="str">
        <f>IF(Search!$O$5="","",IF($AW346="","",IF($AW346&lt;Search!$O$5,"",1)))</f>
        <v/>
      </c>
      <c r="V346" s="9" t="str">
        <f>IF(Search!$O$6="","",IF($AW346="","",IF($AW346&gt;Search!$O$6,"",1)))</f>
        <v/>
      </c>
      <c r="W346" s="9" t="str">
        <f>IF(Search!$U$4="","",IF($AX346="","",1))</f>
        <v/>
      </c>
      <c r="X346" s="9" t="str">
        <f>IF(Search!$U$5="","",IF(ISNUMBER(SEARCH(Search!$U$5,$AX346))=TRUE,IF(Search!$U$5="N","N",1),""))</f>
        <v/>
      </c>
      <c r="Y346" s="9" t="str">
        <f>IF(Search!$U$6="","",IF($AY346&lt;Search!$U$6,"",1))</f>
        <v/>
      </c>
      <c r="Z346" s="9" t="str">
        <f>IF(Search!$R$4="","",IF(Inventory!$BA346&lt;Search!$R$4,"",1))</f>
        <v/>
      </c>
      <c r="AA346" s="9" t="str">
        <f>IF(Search!$R$5="","",IF($BA346&gt;Search!$R$5,"",1))</f>
        <v/>
      </c>
      <c r="AB346" s="9" t="str">
        <f>IF(Search!$R$6="","",IF($BB346&lt;Search!$R$6,"",1))</f>
        <v/>
      </c>
      <c r="AC346" s="9" t="str">
        <f>IF(Search!$R$7="","",IF($BB346&lt;Search!$R$7,"",1))</f>
        <v/>
      </c>
      <c r="AD346" s="45" t="str">
        <f>IF(COUNTIF($A346:$AC346,"n")&gt;0,"",IF(SUM($A346:$AC346)=COUNTA(Search!$C$4:$C$8,Search!$F$4:$F$8,Search!$I$4:$I$6,Search!$I$8,Search!$L$4:$L$8,Search!$O$4:$O$8,Search!$R$4:$R$7,Search!$U$4:$U$7)-COUNTIF(Search!$C$4:$U$7,"n"),1+LARGE($AD$1:AD345,1),""))</f>
        <v/>
      </c>
      <c r="AE346" s="45" t="str">
        <f t="shared" si="17"/>
        <v/>
      </c>
      <c r="AF346" s="45" t="str">
        <f>IF(AD346="","",COUNTIF($AE$1:$AE345,$AE346)+RANK($AE346,$AE$2:$AE$10540,1))</f>
        <v/>
      </c>
      <c r="AG346" s="45" t="str">
        <f t="shared" si="18"/>
        <v/>
      </c>
      <c r="AH346" s="45" t="str">
        <f>IF($AD346="","",COUNTIF($AG$1:$AG345,$AG346)+RANK($AG346,$AG$1:$AG$10539,0))</f>
        <v/>
      </c>
      <c r="AI346" s="10" t="str">
        <f t="shared" si="19"/>
        <v>1988-89 Esso All-Stars #43 Darryl Sittler     /   $</v>
      </c>
      <c r="AJ346" s="11">
        <v>1988</v>
      </c>
      <c r="AK346" s="17">
        <v>89</v>
      </c>
      <c r="AL346" s="12" t="s">
        <v>2150</v>
      </c>
      <c r="AM346" s="10">
        <v>43</v>
      </c>
      <c r="AN346" s="15" t="s">
        <v>64</v>
      </c>
      <c r="AO346" s="14"/>
      <c r="AP346" s="14"/>
      <c r="AQ346" s="14"/>
      <c r="AR346" s="14"/>
      <c r="AS346" s="9"/>
      <c r="AT346" s="9"/>
      <c r="AU346" s="9"/>
      <c r="AV346" s="13"/>
      <c r="AW346" s="13"/>
      <c r="AX346" s="9"/>
      <c r="AY346" s="9"/>
      <c r="AZ346" s="9"/>
      <c r="BA346" s="33"/>
      <c r="BB346" s="33"/>
      <c r="BC346" s="36"/>
      <c r="BD346" s="12" t="s">
        <v>1771</v>
      </c>
    </row>
    <row r="347" spans="1:56" s="12" customFormat="1" x14ac:dyDescent="0.2">
      <c r="A347" s="9" t="str">
        <f>IF(Search!$C$5="","",IF(COUNTA(Inventory!$AP347)=1,1,""))</f>
        <v/>
      </c>
      <c r="B347" s="9" t="str">
        <f>IF(Search!$C$4="","",IF(ISNUMBER(SEARCH(Search!$C$4,$AR347))=TRUE,1,""))</f>
        <v/>
      </c>
      <c r="C347" s="9" t="str">
        <f>IF(Search!$C$6="x",IF(COUNTA($AQ347)=1,1,"N"),IF(COUNTA($AQ347)=1,"N",""))</f>
        <v/>
      </c>
      <c r="D347" s="9" t="str">
        <f>IF(Search!$O$8="","",IF(ISNUMBER(SEARCH(Search!$O$8,$BD347))=TRUE,1,""))</f>
        <v/>
      </c>
      <c r="E347" s="9" t="str">
        <f>IF(Search!$C$7="","",IF(ISNUMBER(SEARCH(Search!$C$7,$AN347))=TRUE,1,""))</f>
        <v/>
      </c>
      <c r="F347" s="9" t="str">
        <f>IF(Search!$C$8="","",IF(ISNUMBER(SEARCH(Search!$C$8,$AO347))=TRUE,1,""))</f>
        <v/>
      </c>
      <c r="G347" s="9" t="str">
        <f>IF(Search!$F$4="","",IF(Inventory!$AJ347&lt;Search!$F$4,"",1))</f>
        <v/>
      </c>
      <c r="H347" s="9" t="str">
        <f>IF(Search!$F$5="","",IF(Inventory!$AJ347&gt;Search!$F$5,"",1))</f>
        <v/>
      </c>
      <c r="I347" s="9" t="str">
        <f>IF(Search!$F$7="","",IF(Search!$F$8="",IF(ISNUMBER(SEARCH(Search!$F$7,$AL347))=TRUE,1,""),""))</f>
        <v/>
      </c>
      <c r="J347" s="9" t="str">
        <f>IF($AL347=Search!$F$8,1,"")</f>
        <v/>
      </c>
      <c r="K347" s="9" t="str">
        <f>IF(Search!$I$4="","",IF(COUNTA($AS347)=1,IF(Search!$I$4="N","N",1),""))</f>
        <v/>
      </c>
      <c r="L347" s="9" t="str">
        <f>IF(Search!$I$5="","",IF($AS347="RC",1,""))</f>
        <v/>
      </c>
      <c r="M347" s="9" t="str">
        <f>IF(Search!$I$6="","",IF($AS347="RCP",1,""))</f>
        <v/>
      </c>
      <c r="N347" s="9" t="str">
        <f>IF(Search!$I$8="","",IF(COUNTA($AT347)=1,IF(Search!$I$8="N","N",1),""))</f>
        <v/>
      </c>
      <c r="O347" s="9" t="str">
        <f>IF(Search!$L$4="","",IF(COUNTA($AU347)=1,IF(Search!$L$4="N","N",1),""))</f>
        <v/>
      </c>
      <c r="P347" s="9" t="str">
        <f>IF(Search!$L$5="","",IF(ISNUMBER(SEARCH("Jersey",$AU347))=TRUE,IF(Search!$L$5="N","N",1),""))</f>
        <v/>
      </c>
      <c r="Q347" s="9" t="str">
        <f>IF(Search!$L$6="","",IF(ISNUMBER(SEARCH("Patch",$AU347))=TRUE,IF(Search!$L$6="N","N",1),""))</f>
        <v/>
      </c>
      <c r="R347" s="9" t="str">
        <f>IF(Search!$L$7="","",IF(ISNUMBER(SEARCH("Shield",$AU347))=TRUE,IF(Search!$L$7="N","N",1),""))</f>
        <v/>
      </c>
      <c r="S347" s="9" t="str">
        <f>IF(Search!$L$8="","",IF(ISNUMBER(SEARCH("Stick",$AU347))=TRUE,IF(Search!$L$8="N","N",1),""))</f>
        <v/>
      </c>
      <c r="T347" s="9" t="str">
        <f>IF(Search!$O$4="","",IF(COUNTA($AW347)=1,IF(Search!$O$4="N","N",1),""))</f>
        <v/>
      </c>
      <c r="U347" s="9" t="str">
        <f>IF(Search!$O$5="","",IF($AW347="","",IF($AW347&lt;Search!$O$5,"",1)))</f>
        <v/>
      </c>
      <c r="V347" s="9" t="str">
        <f>IF(Search!$O$6="","",IF($AW347="","",IF($AW347&gt;Search!$O$6,"",1)))</f>
        <v/>
      </c>
      <c r="W347" s="9" t="str">
        <f>IF(Search!$U$4="","",IF($AX347="","",1))</f>
        <v/>
      </c>
      <c r="X347" s="9" t="str">
        <f>IF(Search!$U$5="","",IF(ISNUMBER(SEARCH(Search!$U$5,$AX347))=TRUE,IF(Search!$U$5="N","N",1),""))</f>
        <v/>
      </c>
      <c r="Y347" s="9" t="str">
        <f>IF(Search!$U$6="","",IF($AY347&lt;Search!$U$6,"",1))</f>
        <v/>
      </c>
      <c r="Z347" s="9" t="str">
        <f>IF(Search!$R$4="","",IF(Inventory!$BA347&lt;Search!$R$4,"",1))</f>
        <v/>
      </c>
      <c r="AA347" s="9" t="str">
        <f>IF(Search!$R$5="","",IF($BA347&gt;Search!$R$5,"",1))</f>
        <v/>
      </c>
      <c r="AB347" s="9" t="str">
        <f>IF(Search!$R$6="","",IF($BB347&lt;Search!$R$6,"",1))</f>
        <v/>
      </c>
      <c r="AC347" s="9" t="str">
        <f>IF(Search!$R$7="","",IF($BB347&lt;Search!$R$7,"",1))</f>
        <v/>
      </c>
      <c r="AD347" s="45" t="str">
        <f>IF(COUNTIF($A347:$AC347,"n")&gt;0,"",IF(SUM($A347:$AC347)=COUNTA(Search!$C$4:$C$8,Search!$F$4:$F$8,Search!$I$4:$I$6,Search!$I$8,Search!$L$4:$L$8,Search!$O$4:$O$8,Search!$R$4:$R$7,Search!$U$4:$U$7)-COUNTIF(Search!$C$4:$U$7,"n"),1+LARGE($AD$1:AD346,1),""))</f>
        <v/>
      </c>
      <c r="AE347" s="45" t="str">
        <f t="shared" si="17"/>
        <v/>
      </c>
      <c r="AF347" s="45" t="str">
        <f>IF(AD347="","",COUNTIF($AE$1:$AE346,$AE347)+RANK($AE347,$AE$2:$AE$10540,1))</f>
        <v/>
      </c>
      <c r="AG347" s="45" t="str">
        <f t="shared" si="18"/>
        <v/>
      </c>
      <c r="AH347" s="45" t="str">
        <f>IF($AD347="","",COUNTIF($AG$1:$AG346,$AG347)+RANK($AG347,$AG$1:$AG$10539,0))</f>
        <v/>
      </c>
      <c r="AI347" s="10" t="str">
        <f t="shared" si="19"/>
        <v>1988-89 O-Pee-Chee #11 Gary Leeman TOR    /   $</v>
      </c>
      <c r="AJ347" s="11">
        <v>1988</v>
      </c>
      <c r="AK347" s="17">
        <v>89</v>
      </c>
      <c r="AL347" s="12" t="s">
        <v>53</v>
      </c>
      <c r="AM347" s="10">
        <v>11</v>
      </c>
      <c r="AN347" s="12" t="s">
        <v>167</v>
      </c>
      <c r="AO347" s="9" t="s">
        <v>1904</v>
      </c>
      <c r="AP347" s="9"/>
      <c r="AQ347" s="9"/>
      <c r="AR347" s="14" t="s">
        <v>2131</v>
      </c>
      <c r="AS347" s="9"/>
      <c r="AT347" s="9"/>
      <c r="AU347" s="9"/>
      <c r="AV347" s="13"/>
      <c r="AW347" s="13"/>
      <c r="AX347" s="9"/>
      <c r="AY347" s="9"/>
      <c r="AZ347" s="9"/>
      <c r="BA347" s="33"/>
      <c r="BB347" s="33"/>
      <c r="BC347" s="36"/>
      <c r="BD347" s="12" t="s">
        <v>1771</v>
      </c>
    </row>
    <row r="348" spans="1:56" s="12" customFormat="1" x14ac:dyDescent="0.2">
      <c r="A348" s="9" t="str">
        <f>IF(Search!$C$5="","",IF(COUNTA(Inventory!$AP348)=1,1,""))</f>
        <v/>
      </c>
      <c r="B348" s="9" t="str">
        <f>IF(Search!$C$4="","",IF(ISNUMBER(SEARCH(Search!$C$4,$AR348))=TRUE,1,""))</f>
        <v/>
      </c>
      <c r="C348" s="9" t="str">
        <f>IF(Search!$C$6="x",IF(COUNTA($AQ348)=1,1,"N"),IF(COUNTA($AQ348)=1,"N",""))</f>
        <v/>
      </c>
      <c r="D348" s="9" t="str">
        <f>IF(Search!$O$8="","",IF(ISNUMBER(SEARCH(Search!$O$8,$BD348))=TRUE,1,""))</f>
        <v/>
      </c>
      <c r="E348" s="9" t="str">
        <f>IF(Search!$C$7="","",IF(ISNUMBER(SEARCH(Search!$C$7,$AN348))=TRUE,1,""))</f>
        <v/>
      </c>
      <c r="F348" s="9" t="str">
        <f>IF(Search!$C$8="","",IF(ISNUMBER(SEARCH(Search!$C$8,$AO348))=TRUE,1,""))</f>
        <v/>
      </c>
      <c r="G348" s="9" t="str">
        <f>IF(Search!$F$4="","",IF(Inventory!$AJ348&lt;Search!$F$4,"",1))</f>
        <v/>
      </c>
      <c r="H348" s="9" t="str">
        <f>IF(Search!$F$5="","",IF(Inventory!$AJ348&gt;Search!$F$5,"",1))</f>
        <v/>
      </c>
      <c r="I348" s="9" t="str">
        <f>IF(Search!$F$7="","",IF(Search!$F$8="",IF(ISNUMBER(SEARCH(Search!$F$7,$AL348))=TRUE,1,""),""))</f>
        <v/>
      </c>
      <c r="J348" s="9" t="str">
        <f>IF($AL348=Search!$F$8,1,"")</f>
        <v/>
      </c>
      <c r="K348" s="9" t="str">
        <f>IF(Search!$I$4="","",IF(COUNTA($AS348)=1,IF(Search!$I$4="N","N",1),""))</f>
        <v/>
      </c>
      <c r="L348" s="9" t="str">
        <f>IF(Search!$I$5="","",IF($AS348="RC",1,""))</f>
        <v/>
      </c>
      <c r="M348" s="9" t="str">
        <f>IF(Search!$I$6="","",IF($AS348="RCP",1,""))</f>
        <v/>
      </c>
      <c r="N348" s="9" t="str">
        <f>IF(Search!$I$8="","",IF(COUNTA($AT348)=1,IF(Search!$I$8="N","N",1),""))</f>
        <v/>
      </c>
      <c r="O348" s="9" t="str">
        <f>IF(Search!$L$4="","",IF(COUNTA($AU348)=1,IF(Search!$L$4="N","N",1),""))</f>
        <v/>
      </c>
      <c r="P348" s="9" t="str">
        <f>IF(Search!$L$5="","",IF(ISNUMBER(SEARCH("Jersey",$AU348))=TRUE,IF(Search!$L$5="N","N",1),""))</f>
        <v/>
      </c>
      <c r="Q348" s="9" t="str">
        <f>IF(Search!$L$6="","",IF(ISNUMBER(SEARCH("Patch",$AU348))=TRUE,IF(Search!$L$6="N","N",1),""))</f>
        <v/>
      </c>
      <c r="R348" s="9" t="str">
        <f>IF(Search!$L$7="","",IF(ISNUMBER(SEARCH("Shield",$AU348))=TRUE,IF(Search!$L$7="N","N",1),""))</f>
        <v/>
      </c>
      <c r="S348" s="9" t="str">
        <f>IF(Search!$L$8="","",IF(ISNUMBER(SEARCH("Stick",$AU348))=TRUE,IF(Search!$L$8="N","N",1),""))</f>
        <v/>
      </c>
      <c r="T348" s="9" t="str">
        <f>IF(Search!$O$4="","",IF(COUNTA($AW348)=1,IF(Search!$O$4="N","N",1),""))</f>
        <v/>
      </c>
      <c r="U348" s="9" t="str">
        <f>IF(Search!$O$5="","",IF($AW348="","",IF($AW348&lt;Search!$O$5,"",1)))</f>
        <v/>
      </c>
      <c r="V348" s="9" t="str">
        <f>IF(Search!$O$6="","",IF($AW348="","",IF($AW348&gt;Search!$O$6,"",1)))</f>
        <v/>
      </c>
      <c r="W348" s="9" t="str">
        <f>IF(Search!$U$4="","",IF($AX348="","",1))</f>
        <v/>
      </c>
      <c r="X348" s="9" t="str">
        <f>IF(Search!$U$5="","",IF(ISNUMBER(SEARCH(Search!$U$5,$AX348))=TRUE,IF(Search!$U$5="N","N",1),""))</f>
        <v/>
      </c>
      <c r="Y348" s="9" t="str">
        <f>IF(Search!$U$6="","",IF($AY348&lt;Search!$U$6,"",1))</f>
        <v/>
      </c>
      <c r="Z348" s="9" t="str">
        <f>IF(Search!$R$4="","",IF(Inventory!$BA348&lt;Search!$R$4,"",1))</f>
        <v/>
      </c>
      <c r="AA348" s="9" t="str">
        <f>IF(Search!$R$5="","",IF($BA348&gt;Search!$R$5,"",1))</f>
        <v/>
      </c>
      <c r="AB348" s="9" t="str">
        <f>IF(Search!$R$6="","",IF($BB348&lt;Search!$R$6,"",1))</f>
        <v/>
      </c>
      <c r="AC348" s="9" t="str">
        <f>IF(Search!$R$7="","",IF($BB348&lt;Search!$R$7,"",1))</f>
        <v/>
      </c>
      <c r="AD348" s="45" t="str">
        <f>IF(COUNTIF($A348:$AC348,"n")&gt;0,"",IF(SUM($A348:$AC348)=COUNTA(Search!$C$4:$C$8,Search!$F$4:$F$8,Search!$I$4:$I$6,Search!$I$8,Search!$L$4:$L$8,Search!$O$4:$O$8,Search!$R$4:$R$7,Search!$U$4:$U$7)-COUNTIF(Search!$C$4:$U$7,"n"),1+LARGE($AD$1:AD347,1),""))</f>
        <v/>
      </c>
      <c r="AE348" s="45" t="str">
        <f t="shared" si="17"/>
        <v/>
      </c>
      <c r="AF348" s="45" t="str">
        <f>IF(AD348="","",COUNTIF($AE$1:$AE347,$AE348)+RANK($AE348,$AE$2:$AE$10540,1))</f>
        <v/>
      </c>
      <c r="AG348" s="45" t="str">
        <f t="shared" si="18"/>
        <v/>
      </c>
      <c r="AH348" s="45" t="str">
        <f>IF($AD348="","",COUNTIF($AG$1:$AG347,$AG348)+RANK($AG348,$AG$1:$AG$10539,0))</f>
        <v/>
      </c>
      <c r="AI348" s="10" t="str">
        <f t="shared" si="19"/>
        <v>1988-89 O-Pee-Chee #16 Joe Nieuwendyk CGY RC   /   $</v>
      </c>
      <c r="AJ348" s="11">
        <v>1988</v>
      </c>
      <c r="AK348" s="17">
        <v>89</v>
      </c>
      <c r="AL348" s="12" t="s">
        <v>53</v>
      </c>
      <c r="AM348" s="10">
        <v>16</v>
      </c>
      <c r="AN348" s="12" t="s">
        <v>186</v>
      </c>
      <c r="AO348" s="9" t="s">
        <v>1910</v>
      </c>
      <c r="AP348" s="9"/>
      <c r="AQ348" s="9"/>
      <c r="AR348" s="14" t="s">
        <v>2473</v>
      </c>
      <c r="AS348" s="9" t="s">
        <v>2</v>
      </c>
      <c r="AT348" s="9"/>
      <c r="AU348" s="9"/>
      <c r="AV348" s="13"/>
      <c r="AW348" s="13"/>
      <c r="AX348" s="9"/>
      <c r="AY348" s="9"/>
      <c r="AZ348" s="9"/>
      <c r="BA348" s="33"/>
      <c r="BB348" s="33"/>
      <c r="BC348" s="36"/>
      <c r="BD348" s="12" t="s">
        <v>1771</v>
      </c>
    </row>
    <row r="349" spans="1:56" s="12" customFormat="1" x14ac:dyDescent="0.2">
      <c r="A349" s="9" t="str">
        <f>IF(Search!$C$5="","",IF(COUNTA(Inventory!$AP349)=1,1,""))</f>
        <v/>
      </c>
      <c r="B349" s="9" t="str">
        <f>IF(Search!$C$4="","",IF(ISNUMBER(SEARCH(Search!$C$4,$AR349))=TRUE,1,""))</f>
        <v/>
      </c>
      <c r="C349" s="9" t="str">
        <f>IF(Search!$C$6="x",IF(COUNTA($AQ349)=1,1,"N"),IF(COUNTA($AQ349)=1,"N",""))</f>
        <v/>
      </c>
      <c r="D349" s="9" t="str">
        <f>IF(Search!$O$8="","",IF(ISNUMBER(SEARCH(Search!$O$8,$BD349))=TRUE,1,""))</f>
        <v/>
      </c>
      <c r="E349" s="9" t="str">
        <f>IF(Search!$C$7="","",IF(ISNUMBER(SEARCH(Search!$C$7,$AN349))=TRUE,1,""))</f>
        <v/>
      </c>
      <c r="F349" s="9" t="str">
        <f>IF(Search!$C$8="","",IF(ISNUMBER(SEARCH(Search!$C$8,$AO349))=TRUE,1,""))</f>
        <v/>
      </c>
      <c r="G349" s="9" t="str">
        <f>IF(Search!$F$4="","",IF(Inventory!$AJ349&lt;Search!$F$4,"",1))</f>
        <v/>
      </c>
      <c r="H349" s="9" t="str">
        <f>IF(Search!$F$5="","",IF(Inventory!$AJ349&gt;Search!$F$5,"",1))</f>
        <v/>
      </c>
      <c r="I349" s="9" t="str">
        <f>IF(Search!$F$7="","",IF(Search!$F$8="",IF(ISNUMBER(SEARCH(Search!$F$7,$AL349))=TRUE,1,""),""))</f>
        <v/>
      </c>
      <c r="J349" s="9" t="str">
        <f>IF($AL349=Search!$F$8,1,"")</f>
        <v/>
      </c>
      <c r="K349" s="9" t="str">
        <f>IF(Search!$I$4="","",IF(COUNTA($AS349)=1,IF(Search!$I$4="N","N",1),""))</f>
        <v/>
      </c>
      <c r="L349" s="9" t="str">
        <f>IF(Search!$I$5="","",IF($AS349="RC",1,""))</f>
        <v/>
      </c>
      <c r="M349" s="9" t="str">
        <f>IF(Search!$I$6="","",IF($AS349="RCP",1,""))</f>
        <v/>
      </c>
      <c r="N349" s="9" t="str">
        <f>IF(Search!$I$8="","",IF(COUNTA($AT349)=1,IF(Search!$I$8="N","N",1),""))</f>
        <v/>
      </c>
      <c r="O349" s="9" t="str">
        <f>IF(Search!$L$4="","",IF(COUNTA($AU349)=1,IF(Search!$L$4="N","N",1),""))</f>
        <v/>
      </c>
      <c r="P349" s="9" t="str">
        <f>IF(Search!$L$5="","",IF(ISNUMBER(SEARCH("Jersey",$AU349))=TRUE,IF(Search!$L$5="N","N",1),""))</f>
        <v/>
      </c>
      <c r="Q349" s="9" t="str">
        <f>IF(Search!$L$6="","",IF(ISNUMBER(SEARCH("Patch",$AU349))=TRUE,IF(Search!$L$6="N","N",1),""))</f>
        <v/>
      </c>
      <c r="R349" s="9" t="str">
        <f>IF(Search!$L$7="","",IF(ISNUMBER(SEARCH("Shield",$AU349))=TRUE,IF(Search!$L$7="N","N",1),""))</f>
        <v/>
      </c>
      <c r="S349" s="9" t="str">
        <f>IF(Search!$L$8="","",IF(ISNUMBER(SEARCH("Stick",$AU349))=TRUE,IF(Search!$L$8="N","N",1),""))</f>
        <v/>
      </c>
      <c r="T349" s="9" t="str">
        <f>IF(Search!$O$4="","",IF(COUNTA($AW349)=1,IF(Search!$O$4="N","N",1),""))</f>
        <v/>
      </c>
      <c r="U349" s="9" t="str">
        <f>IF(Search!$O$5="","",IF($AW349="","",IF($AW349&lt;Search!$O$5,"",1)))</f>
        <v/>
      </c>
      <c r="V349" s="9" t="str">
        <f>IF(Search!$O$6="","",IF($AW349="","",IF($AW349&gt;Search!$O$6,"",1)))</f>
        <v/>
      </c>
      <c r="W349" s="9" t="str">
        <f>IF(Search!$U$4="","",IF($AX349="","",1))</f>
        <v/>
      </c>
      <c r="X349" s="9" t="str">
        <f>IF(Search!$U$5="","",IF(ISNUMBER(SEARCH(Search!$U$5,$AX349))=TRUE,IF(Search!$U$5="N","N",1),""))</f>
        <v/>
      </c>
      <c r="Y349" s="9" t="str">
        <f>IF(Search!$U$6="","",IF($AY349&lt;Search!$U$6,"",1))</f>
        <v/>
      </c>
      <c r="Z349" s="9" t="str">
        <f>IF(Search!$R$4="","",IF(Inventory!$BA349&lt;Search!$R$4,"",1))</f>
        <v/>
      </c>
      <c r="AA349" s="9" t="str">
        <f>IF(Search!$R$5="","",IF($BA349&gt;Search!$R$5,"",1))</f>
        <v/>
      </c>
      <c r="AB349" s="9" t="str">
        <f>IF(Search!$R$6="","",IF($BB349&lt;Search!$R$6,"",1))</f>
        <v/>
      </c>
      <c r="AC349" s="9" t="str">
        <f>IF(Search!$R$7="","",IF($BB349&lt;Search!$R$7,"",1))</f>
        <v/>
      </c>
      <c r="AD349" s="45" t="str">
        <f>IF(COUNTIF($A349:$AC349,"n")&gt;0,"",IF(SUM($A349:$AC349)=COUNTA(Search!$C$4:$C$8,Search!$F$4:$F$8,Search!$I$4:$I$6,Search!$I$8,Search!$L$4:$L$8,Search!$O$4:$O$8,Search!$R$4:$R$7,Search!$U$4:$U$7)-COUNTIF(Search!$C$4:$U$7,"n"),1+LARGE($AD$1:AD348,1),""))</f>
        <v/>
      </c>
      <c r="AE349" s="45" t="str">
        <f t="shared" si="17"/>
        <v/>
      </c>
      <c r="AF349" s="45" t="str">
        <f>IF(AD349="","",COUNTIF($AE$1:$AE348,$AE349)+RANK($AE349,$AE$2:$AE$10540,1))</f>
        <v/>
      </c>
      <c r="AG349" s="45" t="str">
        <f t="shared" si="18"/>
        <v/>
      </c>
      <c r="AH349" s="45" t="str">
        <f>IF($AD349="","",COUNTIF($AG$1:$AG348,$AG349)+RANK($AG349,$AG$1:$AG$10539,0))</f>
        <v/>
      </c>
      <c r="AI349" s="10" t="str">
        <f t="shared" si="19"/>
        <v>1988-89 O-Pee-Chee #71 Al Iafrate TOR    /   $</v>
      </c>
      <c r="AJ349" s="11">
        <v>1988</v>
      </c>
      <c r="AK349" s="17">
        <v>89</v>
      </c>
      <c r="AL349" s="12" t="s">
        <v>53</v>
      </c>
      <c r="AM349" s="10">
        <v>71</v>
      </c>
      <c r="AN349" s="12" t="s">
        <v>172</v>
      </c>
      <c r="AO349" s="9" t="s">
        <v>1904</v>
      </c>
      <c r="AP349" s="9"/>
      <c r="AQ349" s="9"/>
      <c r="AR349" s="14" t="s">
        <v>2131</v>
      </c>
      <c r="AS349" s="9"/>
      <c r="AT349" s="9"/>
      <c r="AU349" s="9"/>
      <c r="AV349" s="13"/>
      <c r="AW349" s="13"/>
      <c r="AX349" s="9"/>
      <c r="AY349" s="9"/>
      <c r="AZ349" s="9"/>
      <c r="BA349" s="33"/>
      <c r="BB349" s="33"/>
      <c r="BC349" s="36"/>
      <c r="BD349" s="12" t="s">
        <v>1771</v>
      </c>
    </row>
    <row r="350" spans="1:56" s="12" customFormat="1" x14ac:dyDescent="0.2">
      <c r="A350" s="9" t="str">
        <f>IF(Search!$C$5="","",IF(COUNTA(Inventory!$AP350)=1,1,""))</f>
        <v/>
      </c>
      <c r="B350" s="9" t="str">
        <f>IF(Search!$C$4="","",IF(ISNUMBER(SEARCH(Search!$C$4,$AR350))=TRUE,1,""))</f>
        <v/>
      </c>
      <c r="C350" s="9" t="str">
        <f>IF(Search!$C$6="x",IF(COUNTA($AQ350)=1,1,"N"),IF(COUNTA($AQ350)=1,"N",""))</f>
        <v/>
      </c>
      <c r="D350" s="9" t="str">
        <f>IF(Search!$O$8="","",IF(ISNUMBER(SEARCH(Search!$O$8,$BD350))=TRUE,1,""))</f>
        <v/>
      </c>
      <c r="E350" s="9" t="str">
        <f>IF(Search!$C$7="","",IF(ISNUMBER(SEARCH(Search!$C$7,$AN350))=TRUE,1,""))</f>
        <v/>
      </c>
      <c r="F350" s="9" t="str">
        <f>IF(Search!$C$8="","",IF(ISNUMBER(SEARCH(Search!$C$8,$AO350))=TRUE,1,""))</f>
        <v/>
      </c>
      <c r="G350" s="9" t="str">
        <f>IF(Search!$F$4="","",IF(Inventory!$AJ350&lt;Search!$F$4,"",1))</f>
        <v/>
      </c>
      <c r="H350" s="9" t="str">
        <f>IF(Search!$F$5="","",IF(Inventory!$AJ350&gt;Search!$F$5,"",1))</f>
        <v/>
      </c>
      <c r="I350" s="9" t="str">
        <f>IF(Search!$F$7="","",IF(Search!$F$8="",IF(ISNUMBER(SEARCH(Search!$F$7,$AL350))=TRUE,1,""),""))</f>
        <v/>
      </c>
      <c r="J350" s="9" t="str">
        <f>IF($AL350=Search!$F$8,1,"")</f>
        <v/>
      </c>
      <c r="K350" s="9" t="str">
        <f>IF(Search!$I$4="","",IF(COUNTA($AS350)=1,IF(Search!$I$4="N","N",1),""))</f>
        <v/>
      </c>
      <c r="L350" s="9" t="str">
        <f>IF(Search!$I$5="","",IF($AS350="RC",1,""))</f>
        <v/>
      </c>
      <c r="M350" s="9" t="str">
        <f>IF(Search!$I$6="","",IF($AS350="RCP",1,""))</f>
        <v/>
      </c>
      <c r="N350" s="9" t="str">
        <f>IF(Search!$I$8="","",IF(COUNTA($AT350)=1,IF(Search!$I$8="N","N",1),""))</f>
        <v/>
      </c>
      <c r="O350" s="9" t="str">
        <f>IF(Search!$L$4="","",IF(COUNTA($AU350)=1,IF(Search!$L$4="N","N",1),""))</f>
        <v/>
      </c>
      <c r="P350" s="9" t="str">
        <f>IF(Search!$L$5="","",IF(ISNUMBER(SEARCH("Jersey",$AU350))=TRUE,IF(Search!$L$5="N","N",1),""))</f>
        <v/>
      </c>
      <c r="Q350" s="9" t="str">
        <f>IF(Search!$L$6="","",IF(ISNUMBER(SEARCH("Patch",$AU350))=TRUE,IF(Search!$L$6="N","N",1),""))</f>
        <v/>
      </c>
      <c r="R350" s="9" t="str">
        <f>IF(Search!$L$7="","",IF(ISNUMBER(SEARCH("Shield",$AU350))=TRUE,IF(Search!$L$7="N","N",1),""))</f>
        <v/>
      </c>
      <c r="S350" s="9" t="str">
        <f>IF(Search!$L$8="","",IF(ISNUMBER(SEARCH("Stick",$AU350))=TRUE,IF(Search!$L$8="N","N",1),""))</f>
        <v/>
      </c>
      <c r="T350" s="9" t="str">
        <f>IF(Search!$O$4="","",IF(COUNTA($AW350)=1,IF(Search!$O$4="N","N",1),""))</f>
        <v/>
      </c>
      <c r="U350" s="9" t="str">
        <f>IF(Search!$O$5="","",IF($AW350="","",IF($AW350&lt;Search!$O$5,"",1)))</f>
        <v/>
      </c>
      <c r="V350" s="9" t="str">
        <f>IF(Search!$O$6="","",IF($AW350="","",IF($AW350&gt;Search!$O$6,"",1)))</f>
        <v/>
      </c>
      <c r="W350" s="9" t="str">
        <f>IF(Search!$U$4="","",IF($AX350="","",1))</f>
        <v/>
      </c>
      <c r="X350" s="9" t="str">
        <f>IF(Search!$U$5="","",IF(ISNUMBER(SEARCH(Search!$U$5,$AX350))=TRUE,IF(Search!$U$5="N","N",1),""))</f>
        <v/>
      </c>
      <c r="Y350" s="9" t="str">
        <f>IF(Search!$U$6="","",IF($AY350&lt;Search!$U$6,"",1))</f>
        <v/>
      </c>
      <c r="Z350" s="9" t="str">
        <f>IF(Search!$R$4="","",IF(Inventory!$BA350&lt;Search!$R$4,"",1))</f>
        <v/>
      </c>
      <c r="AA350" s="9" t="str">
        <f>IF(Search!$R$5="","",IF($BA350&gt;Search!$R$5,"",1))</f>
        <v/>
      </c>
      <c r="AB350" s="9" t="str">
        <f>IF(Search!$R$6="","",IF($BB350&lt;Search!$R$6,"",1))</f>
        <v/>
      </c>
      <c r="AC350" s="9" t="str">
        <f>IF(Search!$R$7="","",IF($BB350&lt;Search!$R$7,"",1))</f>
        <v/>
      </c>
      <c r="AD350" s="45" t="str">
        <f>IF(COUNTIF($A350:$AC350,"n")&gt;0,"",IF(SUM($A350:$AC350)=COUNTA(Search!$C$4:$C$8,Search!$F$4:$F$8,Search!$I$4:$I$6,Search!$I$8,Search!$L$4:$L$8,Search!$O$4:$O$8,Search!$R$4:$R$7,Search!$U$4:$U$7)-COUNTIF(Search!$C$4:$U$7,"n"),1+LARGE($AD$1:AD349,1),""))</f>
        <v/>
      </c>
      <c r="AE350" s="45" t="str">
        <f t="shared" si="17"/>
        <v/>
      </c>
      <c r="AF350" s="45" t="str">
        <f>IF(AD350="","",COUNTIF($AE$1:$AE349,$AE350)+RANK($AE350,$AE$2:$AE$10540,1))</f>
        <v/>
      </c>
      <c r="AG350" s="45" t="str">
        <f t="shared" si="18"/>
        <v/>
      </c>
      <c r="AH350" s="45" t="str">
        <f>IF($AD350="","",COUNTIF($AG$1:$AG349,$AG350)+RANK($AG350,$AG$1:$AG$10539,0))</f>
        <v/>
      </c>
      <c r="AI350" s="10" t="str">
        <f t="shared" si="19"/>
        <v>1988-89 O-Pee-Chee #120 Wayne Gretzky EDM    /   $</v>
      </c>
      <c r="AJ350" s="11">
        <v>1988</v>
      </c>
      <c r="AK350" s="17">
        <v>89</v>
      </c>
      <c r="AL350" s="12" t="s">
        <v>53</v>
      </c>
      <c r="AM350" s="10">
        <v>120</v>
      </c>
      <c r="AN350" s="12" t="s">
        <v>163</v>
      </c>
      <c r="AO350" s="9" t="s">
        <v>1909</v>
      </c>
      <c r="AP350" s="9"/>
      <c r="AQ350" s="9"/>
      <c r="AR350" s="14" t="s">
        <v>2131</v>
      </c>
      <c r="AS350" s="9"/>
      <c r="AT350" s="9"/>
      <c r="AU350" s="9"/>
      <c r="AV350" s="13"/>
      <c r="AW350" s="13"/>
      <c r="AX350" s="9"/>
      <c r="AY350" s="9"/>
      <c r="AZ350" s="9"/>
      <c r="BA350" s="33"/>
      <c r="BB350" s="33"/>
      <c r="BC350" s="36"/>
      <c r="BD350" s="12" t="s">
        <v>1771</v>
      </c>
    </row>
    <row r="351" spans="1:56" s="12" customFormat="1" x14ac:dyDescent="0.2">
      <c r="A351" s="9" t="str">
        <f>IF(Search!$C$5="","",IF(COUNTA(Inventory!$AP351)=1,1,""))</f>
        <v/>
      </c>
      <c r="B351" s="9" t="str">
        <f>IF(Search!$C$4="","",IF(ISNUMBER(SEARCH(Search!$C$4,$AR351))=TRUE,1,""))</f>
        <v/>
      </c>
      <c r="C351" s="9" t="str">
        <f>IF(Search!$C$6="x",IF(COUNTA($AQ351)=1,1,"N"),IF(COUNTA($AQ351)=1,"N",""))</f>
        <v/>
      </c>
      <c r="D351" s="9" t="str">
        <f>IF(Search!$O$8="","",IF(ISNUMBER(SEARCH(Search!$O$8,$BD351))=TRUE,1,""))</f>
        <v/>
      </c>
      <c r="E351" s="9" t="str">
        <f>IF(Search!$C$7="","",IF(ISNUMBER(SEARCH(Search!$C$7,$AN351))=TRUE,1,""))</f>
        <v/>
      </c>
      <c r="F351" s="9" t="str">
        <f>IF(Search!$C$8="","",IF(ISNUMBER(SEARCH(Search!$C$8,$AO351))=TRUE,1,""))</f>
        <v/>
      </c>
      <c r="G351" s="9" t="str">
        <f>IF(Search!$F$4="","",IF(Inventory!$AJ351&lt;Search!$F$4,"",1))</f>
        <v/>
      </c>
      <c r="H351" s="9" t="str">
        <f>IF(Search!$F$5="","",IF(Inventory!$AJ351&gt;Search!$F$5,"",1))</f>
        <v/>
      </c>
      <c r="I351" s="9" t="str">
        <f>IF(Search!$F$7="","",IF(Search!$F$8="",IF(ISNUMBER(SEARCH(Search!$F$7,$AL351))=TRUE,1,""),""))</f>
        <v/>
      </c>
      <c r="J351" s="9" t="str">
        <f>IF($AL351=Search!$F$8,1,"")</f>
        <v/>
      </c>
      <c r="K351" s="9" t="str">
        <f>IF(Search!$I$4="","",IF(COUNTA($AS351)=1,IF(Search!$I$4="N","N",1),""))</f>
        <v/>
      </c>
      <c r="L351" s="9" t="str">
        <f>IF(Search!$I$5="","",IF($AS351="RC",1,""))</f>
        <v/>
      </c>
      <c r="M351" s="9" t="str">
        <f>IF(Search!$I$6="","",IF($AS351="RCP",1,""))</f>
        <v/>
      </c>
      <c r="N351" s="9" t="str">
        <f>IF(Search!$I$8="","",IF(COUNTA($AT351)=1,IF(Search!$I$8="N","N",1),""))</f>
        <v/>
      </c>
      <c r="O351" s="9" t="str">
        <f>IF(Search!$L$4="","",IF(COUNTA($AU351)=1,IF(Search!$L$4="N","N",1),""))</f>
        <v/>
      </c>
      <c r="P351" s="9" t="str">
        <f>IF(Search!$L$5="","",IF(ISNUMBER(SEARCH("Jersey",$AU351))=TRUE,IF(Search!$L$5="N","N",1),""))</f>
        <v/>
      </c>
      <c r="Q351" s="9" t="str">
        <f>IF(Search!$L$6="","",IF(ISNUMBER(SEARCH("Patch",$AU351))=TRUE,IF(Search!$L$6="N","N",1),""))</f>
        <v/>
      </c>
      <c r="R351" s="9" t="str">
        <f>IF(Search!$L$7="","",IF(ISNUMBER(SEARCH("Shield",$AU351))=TRUE,IF(Search!$L$7="N","N",1),""))</f>
        <v/>
      </c>
      <c r="S351" s="9" t="str">
        <f>IF(Search!$L$8="","",IF(ISNUMBER(SEARCH("Stick",$AU351))=TRUE,IF(Search!$L$8="N","N",1),""))</f>
        <v/>
      </c>
      <c r="T351" s="9" t="str">
        <f>IF(Search!$O$4="","",IF(COUNTA($AW351)=1,IF(Search!$O$4="N","N",1),""))</f>
        <v/>
      </c>
      <c r="U351" s="9" t="str">
        <f>IF(Search!$O$5="","",IF($AW351="","",IF($AW351&lt;Search!$O$5,"",1)))</f>
        <v/>
      </c>
      <c r="V351" s="9" t="str">
        <f>IF(Search!$O$6="","",IF($AW351="","",IF($AW351&gt;Search!$O$6,"",1)))</f>
        <v/>
      </c>
      <c r="W351" s="9" t="str">
        <f>IF(Search!$U$4="","",IF($AX351="","",1))</f>
        <v/>
      </c>
      <c r="X351" s="9" t="str">
        <f>IF(Search!$U$5="","",IF(ISNUMBER(SEARCH(Search!$U$5,$AX351))=TRUE,IF(Search!$U$5="N","N",1),""))</f>
        <v/>
      </c>
      <c r="Y351" s="9" t="str">
        <f>IF(Search!$U$6="","",IF($AY351&lt;Search!$U$6,"",1))</f>
        <v/>
      </c>
      <c r="Z351" s="9" t="str">
        <f>IF(Search!$R$4="","",IF(Inventory!$BA351&lt;Search!$R$4,"",1))</f>
        <v/>
      </c>
      <c r="AA351" s="9" t="str">
        <f>IF(Search!$R$5="","",IF($BA351&gt;Search!$R$5,"",1))</f>
        <v/>
      </c>
      <c r="AB351" s="9" t="str">
        <f>IF(Search!$R$6="","",IF($BB351&lt;Search!$R$6,"",1))</f>
        <v/>
      </c>
      <c r="AC351" s="9" t="str">
        <f>IF(Search!$R$7="","",IF($BB351&lt;Search!$R$7,"",1))</f>
        <v/>
      </c>
      <c r="AD351" s="45" t="str">
        <f>IF(COUNTIF($A351:$AC351,"n")&gt;0,"",IF(SUM($A351:$AC351)=COUNTA(Search!$C$4:$C$8,Search!$F$4:$F$8,Search!$I$4:$I$6,Search!$I$8,Search!$L$4:$L$8,Search!$O$4:$O$8,Search!$R$4:$R$7,Search!$U$4:$U$7)-COUNTIF(Search!$C$4:$U$7,"n"),1+LARGE($AD$1:AD350,1),""))</f>
        <v/>
      </c>
      <c r="AE351" s="45" t="str">
        <f t="shared" si="17"/>
        <v/>
      </c>
      <c r="AF351" s="45" t="str">
        <f>IF(AD351="","",COUNTIF($AE$1:$AE350,$AE351)+RANK($AE351,$AE$2:$AE$10540,1))</f>
        <v/>
      </c>
      <c r="AG351" s="45" t="str">
        <f t="shared" si="18"/>
        <v/>
      </c>
      <c r="AH351" s="45" t="str">
        <f>IF($AD351="","",COUNTIF($AG$1:$AG350,$AG351)+RANK($AG351,$AG$1:$AG$10539,0))</f>
        <v/>
      </c>
      <c r="AI351" s="10" t="str">
        <f t="shared" si="19"/>
        <v>1988-89 O-Pee-Chee #122 Brendan Shanahan NJD RC   /   $</v>
      </c>
      <c r="AJ351" s="11">
        <v>1988</v>
      </c>
      <c r="AK351" s="17">
        <v>89</v>
      </c>
      <c r="AL351" s="12" t="s">
        <v>53</v>
      </c>
      <c r="AM351" s="10">
        <v>122</v>
      </c>
      <c r="AN351" s="12" t="s">
        <v>187</v>
      </c>
      <c r="AO351" s="9" t="s">
        <v>1947</v>
      </c>
      <c r="AP351" s="9"/>
      <c r="AQ351" s="9"/>
      <c r="AR351" s="14" t="s">
        <v>2473</v>
      </c>
      <c r="AS351" s="9" t="s">
        <v>2</v>
      </c>
      <c r="AT351" s="9"/>
      <c r="AU351" s="9"/>
      <c r="AV351" s="13"/>
      <c r="AW351" s="13"/>
      <c r="AX351" s="9"/>
      <c r="AY351" s="9"/>
      <c r="AZ351" s="9"/>
      <c r="BA351" s="33"/>
      <c r="BB351" s="33"/>
      <c r="BC351" s="36"/>
      <c r="BD351" s="12" t="s">
        <v>1771</v>
      </c>
    </row>
    <row r="352" spans="1:56" s="12" customFormat="1" x14ac:dyDescent="0.2">
      <c r="A352" s="9" t="str">
        <f>IF(Search!$C$5="","",IF(COUNTA(Inventory!$AP352)=1,1,""))</f>
        <v/>
      </c>
      <c r="B352" s="9" t="str">
        <f>IF(Search!$C$4="","",IF(ISNUMBER(SEARCH(Search!$C$4,$AR352))=TRUE,1,""))</f>
        <v/>
      </c>
      <c r="C352" s="9" t="str">
        <f>IF(Search!$C$6="x",IF(COUNTA($AQ352)=1,1,"N"),IF(COUNTA($AQ352)=1,"N",""))</f>
        <v/>
      </c>
      <c r="D352" s="9" t="str">
        <f>IF(Search!$O$8="","",IF(ISNUMBER(SEARCH(Search!$O$8,$BD352))=TRUE,1,""))</f>
        <v/>
      </c>
      <c r="E352" s="9" t="str">
        <f>IF(Search!$C$7="","",IF(ISNUMBER(SEARCH(Search!$C$7,$AN352))=TRUE,1,""))</f>
        <v/>
      </c>
      <c r="F352" s="9" t="str">
        <f>IF(Search!$C$8="","",IF(ISNUMBER(SEARCH(Search!$C$8,$AO352))=TRUE,1,""))</f>
        <v/>
      </c>
      <c r="G352" s="9" t="str">
        <f>IF(Search!$F$4="","",IF(Inventory!$AJ352&lt;Search!$F$4,"",1))</f>
        <v/>
      </c>
      <c r="H352" s="9" t="str">
        <f>IF(Search!$F$5="","",IF(Inventory!$AJ352&gt;Search!$F$5,"",1))</f>
        <v/>
      </c>
      <c r="I352" s="9" t="str">
        <f>IF(Search!$F$7="","",IF(Search!$F$8="",IF(ISNUMBER(SEARCH(Search!$F$7,$AL352))=TRUE,1,""),""))</f>
        <v/>
      </c>
      <c r="J352" s="9" t="str">
        <f>IF($AL352=Search!$F$8,1,"")</f>
        <v/>
      </c>
      <c r="K352" s="9" t="str">
        <f>IF(Search!$I$4="","",IF(COUNTA($AS352)=1,IF(Search!$I$4="N","N",1),""))</f>
        <v/>
      </c>
      <c r="L352" s="9" t="str">
        <f>IF(Search!$I$5="","",IF($AS352="RC",1,""))</f>
        <v/>
      </c>
      <c r="M352" s="9" t="str">
        <f>IF(Search!$I$6="","",IF($AS352="RCP",1,""))</f>
        <v/>
      </c>
      <c r="N352" s="9" t="str">
        <f>IF(Search!$I$8="","",IF(COUNTA($AT352)=1,IF(Search!$I$8="N","N",1),""))</f>
        <v/>
      </c>
      <c r="O352" s="9" t="str">
        <f>IF(Search!$L$4="","",IF(COUNTA($AU352)=1,IF(Search!$L$4="N","N",1),""))</f>
        <v/>
      </c>
      <c r="P352" s="9" t="str">
        <f>IF(Search!$L$5="","",IF(ISNUMBER(SEARCH("Jersey",$AU352))=TRUE,IF(Search!$L$5="N","N",1),""))</f>
        <v/>
      </c>
      <c r="Q352" s="9" t="str">
        <f>IF(Search!$L$6="","",IF(ISNUMBER(SEARCH("Patch",$AU352))=TRUE,IF(Search!$L$6="N","N",1),""))</f>
        <v/>
      </c>
      <c r="R352" s="9" t="str">
        <f>IF(Search!$L$7="","",IF(ISNUMBER(SEARCH("Shield",$AU352))=TRUE,IF(Search!$L$7="N","N",1),""))</f>
        <v/>
      </c>
      <c r="S352" s="9" t="str">
        <f>IF(Search!$L$8="","",IF(ISNUMBER(SEARCH("Stick",$AU352))=TRUE,IF(Search!$L$8="N","N",1),""))</f>
        <v/>
      </c>
      <c r="T352" s="9" t="str">
        <f>IF(Search!$O$4="","",IF(COUNTA($AW352)=1,IF(Search!$O$4="N","N",1),""))</f>
        <v/>
      </c>
      <c r="U352" s="9" t="str">
        <f>IF(Search!$O$5="","",IF($AW352="","",IF($AW352&lt;Search!$O$5,"",1)))</f>
        <v/>
      </c>
      <c r="V352" s="9" t="str">
        <f>IF(Search!$O$6="","",IF($AW352="","",IF($AW352&gt;Search!$O$6,"",1)))</f>
        <v/>
      </c>
      <c r="W352" s="9" t="str">
        <f>IF(Search!$U$4="","",IF($AX352="","",1))</f>
        <v/>
      </c>
      <c r="X352" s="9" t="str">
        <f>IF(Search!$U$5="","",IF(ISNUMBER(SEARCH(Search!$U$5,$AX352))=TRUE,IF(Search!$U$5="N","N",1),""))</f>
        <v/>
      </c>
      <c r="Y352" s="9" t="str">
        <f>IF(Search!$U$6="","",IF($AY352&lt;Search!$U$6,"",1))</f>
        <v/>
      </c>
      <c r="Z352" s="9" t="str">
        <f>IF(Search!$R$4="","",IF(Inventory!$BA352&lt;Search!$R$4,"",1))</f>
        <v/>
      </c>
      <c r="AA352" s="9" t="str">
        <f>IF(Search!$R$5="","",IF($BA352&gt;Search!$R$5,"",1))</f>
        <v/>
      </c>
      <c r="AB352" s="9" t="str">
        <f>IF(Search!$R$6="","",IF($BB352&lt;Search!$R$6,"",1))</f>
        <v/>
      </c>
      <c r="AC352" s="9" t="str">
        <f>IF(Search!$R$7="","",IF($BB352&lt;Search!$R$7,"",1))</f>
        <v/>
      </c>
      <c r="AD352" s="45" t="str">
        <f>IF(COUNTIF($A352:$AC352,"n")&gt;0,"",IF(SUM($A352:$AC352)=COUNTA(Search!$C$4:$C$8,Search!$F$4:$F$8,Search!$I$4:$I$6,Search!$I$8,Search!$L$4:$L$8,Search!$O$4:$O$8,Search!$R$4:$R$7,Search!$U$4:$U$7)-COUNTIF(Search!$C$4:$U$7,"n"),1+LARGE($AD$1:AD351,1),""))</f>
        <v/>
      </c>
      <c r="AE352" s="45" t="str">
        <f t="shared" si="17"/>
        <v/>
      </c>
      <c r="AF352" s="45" t="str">
        <f>IF(AD352="","",COUNTIF($AE$1:$AE351,$AE352)+RANK($AE352,$AE$2:$AE$10540,1))</f>
        <v/>
      </c>
      <c r="AG352" s="45" t="str">
        <f t="shared" si="18"/>
        <v/>
      </c>
      <c r="AH352" s="45" t="str">
        <f>IF($AD352="","",COUNTIF($AG$1:$AG351,$AG352)+RANK($AG352,$AG$1:$AG$10539,0))</f>
        <v/>
      </c>
      <c r="AI352" s="10" t="str">
        <f t="shared" si="19"/>
        <v>1988-89 O-Pee-Chee #125 Ed Olczyk TOR    /   $</v>
      </c>
      <c r="AJ352" s="11">
        <v>1988</v>
      </c>
      <c r="AK352" s="17">
        <v>89</v>
      </c>
      <c r="AL352" s="12" t="s">
        <v>53</v>
      </c>
      <c r="AM352" s="10">
        <v>125</v>
      </c>
      <c r="AN352" s="12" t="s">
        <v>178</v>
      </c>
      <c r="AO352" s="9" t="s">
        <v>1904</v>
      </c>
      <c r="AP352" s="9"/>
      <c r="AQ352" s="9"/>
      <c r="AR352" s="14" t="s">
        <v>2131</v>
      </c>
      <c r="AS352" s="9"/>
      <c r="AT352" s="9"/>
      <c r="AU352" s="9"/>
      <c r="AV352" s="13"/>
      <c r="AW352" s="13"/>
      <c r="AX352" s="9"/>
      <c r="AY352" s="9"/>
      <c r="AZ352" s="9"/>
      <c r="BA352" s="33"/>
      <c r="BB352" s="33"/>
      <c r="BC352" s="36"/>
      <c r="BD352" s="12" t="s">
        <v>1771</v>
      </c>
    </row>
    <row r="353" spans="1:56" s="12" customFormat="1" x14ac:dyDescent="0.2">
      <c r="A353" s="9" t="str">
        <f>IF(Search!$C$5="","",IF(COUNTA(Inventory!$AP353)=1,1,""))</f>
        <v/>
      </c>
      <c r="B353" s="9" t="str">
        <f>IF(Search!$C$4="","",IF(ISNUMBER(SEARCH(Search!$C$4,$AR353))=TRUE,1,""))</f>
        <v/>
      </c>
      <c r="C353" s="9" t="str">
        <f>IF(Search!$C$6="x",IF(COUNTA($AQ353)=1,1,"N"),IF(COUNTA($AQ353)=1,"N",""))</f>
        <v/>
      </c>
      <c r="D353" s="9" t="str">
        <f>IF(Search!$O$8="","",IF(ISNUMBER(SEARCH(Search!$O$8,$BD353))=TRUE,1,""))</f>
        <v/>
      </c>
      <c r="E353" s="9" t="str">
        <f>IF(Search!$C$7="","",IF(ISNUMBER(SEARCH(Search!$C$7,$AN353))=TRUE,1,""))</f>
        <v/>
      </c>
      <c r="F353" s="9" t="str">
        <f>IF(Search!$C$8="","",IF(ISNUMBER(SEARCH(Search!$C$8,$AO353))=TRUE,1,""))</f>
        <v/>
      </c>
      <c r="G353" s="9" t="str">
        <f>IF(Search!$F$4="","",IF(Inventory!$AJ353&lt;Search!$F$4,"",1))</f>
        <v/>
      </c>
      <c r="H353" s="9" t="str">
        <f>IF(Search!$F$5="","",IF(Inventory!$AJ353&gt;Search!$F$5,"",1))</f>
        <v/>
      </c>
      <c r="I353" s="9" t="str">
        <f>IF(Search!$F$7="","",IF(Search!$F$8="",IF(ISNUMBER(SEARCH(Search!$F$7,$AL353))=TRUE,1,""),""))</f>
        <v/>
      </c>
      <c r="J353" s="9" t="str">
        <f>IF($AL353=Search!$F$8,1,"")</f>
        <v/>
      </c>
      <c r="K353" s="9" t="str">
        <f>IF(Search!$I$4="","",IF(COUNTA($AS353)=1,IF(Search!$I$4="N","N",1),""))</f>
        <v/>
      </c>
      <c r="L353" s="9" t="str">
        <f>IF(Search!$I$5="","",IF($AS353="RC",1,""))</f>
        <v/>
      </c>
      <c r="M353" s="9" t="str">
        <f>IF(Search!$I$6="","",IF($AS353="RCP",1,""))</f>
        <v/>
      </c>
      <c r="N353" s="9" t="str">
        <f>IF(Search!$I$8="","",IF(COUNTA($AT353)=1,IF(Search!$I$8="N","N",1),""))</f>
        <v/>
      </c>
      <c r="O353" s="9" t="str">
        <f>IF(Search!$L$4="","",IF(COUNTA($AU353)=1,IF(Search!$L$4="N","N",1),""))</f>
        <v/>
      </c>
      <c r="P353" s="9" t="str">
        <f>IF(Search!$L$5="","",IF(ISNUMBER(SEARCH("Jersey",$AU353))=TRUE,IF(Search!$L$5="N","N",1),""))</f>
        <v/>
      </c>
      <c r="Q353" s="9" t="str">
        <f>IF(Search!$L$6="","",IF(ISNUMBER(SEARCH("Patch",$AU353))=TRUE,IF(Search!$L$6="N","N",1),""))</f>
        <v/>
      </c>
      <c r="R353" s="9" t="str">
        <f>IF(Search!$L$7="","",IF(ISNUMBER(SEARCH("Shield",$AU353))=TRUE,IF(Search!$L$7="N","N",1),""))</f>
        <v/>
      </c>
      <c r="S353" s="9" t="str">
        <f>IF(Search!$L$8="","",IF(ISNUMBER(SEARCH("Stick",$AU353))=TRUE,IF(Search!$L$8="N","N",1),""))</f>
        <v/>
      </c>
      <c r="T353" s="9" t="str">
        <f>IF(Search!$O$4="","",IF(COUNTA($AW353)=1,IF(Search!$O$4="N","N",1),""))</f>
        <v/>
      </c>
      <c r="U353" s="9" t="str">
        <f>IF(Search!$O$5="","",IF($AW353="","",IF($AW353&lt;Search!$O$5,"",1)))</f>
        <v/>
      </c>
      <c r="V353" s="9" t="str">
        <f>IF(Search!$O$6="","",IF($AW353="","",IF($AW353&gt;Search!$O$6,"",1)))</f>
        <v/>
      </c>
      <c r="W353" s="9" t="str">
        <f>IF(Search!$U$4="","",IF($AX353="","",1))</f>
        <v/>
      </c>
      <c r="X353" s="9" t="str">
        <f>IF(Search!$U$5="","",IF(ISNUMBER(SEARCH(Search!$U$5,$AX353))=TRUE,IF(Search!$U$5="N","N",1),""))</f>
        <v/>
      </c>
      <c r="Y353" s="9" t="str">
        <f>IF(Search!$U$6="","",IF($AY353&lt;Search!$U$6,"",1))</f>
        <v/>
      </c>
      <c r="Z353" s="9" t="str">
        <f>IF(Search!$R$4="","",IF(Inventory!$BA353&lt;Search!$R$4,"",1))</f>
        <v/>
      </c>
      <c r="AA353" s="9" t="str">
        <f>IF(Search!$R$5="","",IF($BA353&gt;Search!$R$5,"",1))</f>
        <v/>
      </c>
      <c r="AB353" s="9" t="str">
        <f>IF(Search!$R$6="","",IF($BB353&lt;Search!$R$6,"",1))</f>
        <v/>
      </c>
      <c r="AC353" s="9" t="str">
        <f>IF(Search!$R$7="","",IF($BB353&lt;Search!$R$7,"",1))</f>
        <v/>
      </c>
      <c r="AD353" s="45" t="str">
        <f>IF(COUNTIF($A353:$AC353,"n")&gt;0,"",IF(SUM($A353:$AC353)=COUNTA(Search!$C$4:$C$8,Search!$F$4:$F$8,Search!$I$4:$I$6,Search!$I$8,Search!$L$4:$L$8,Search!$O$4:$O$8,Search!$R$4:$R$7,Search!$U$4:$U$7)-COUNTIF(Search!$C$4:$U$7,"n"),1+LARGE($AD$1:AD352,1),""))</f>
        <v/>
      </c>
      <c r="AE353" s="45" t="str">
        <f t="shared" si="17"/>
        <v/>
      </c>
      <c r="AF353" s="45" t="str">
        <f>IF(AD353="","",COUNTIF($AE$1:$AE352,$AE353)+RANK($AE353,$AE$2:$AE$10540,1))</f>
        <v/>
      </c>
      <c r="AG353" s="45" t="str">
        <f t="shared" si="18"/>
        <v/>
      </c>
      <c r="AH353" s="45" t="str">
        <f>IF($AD353="","",COUNTIF($AG$1:$AG352,$AG353)+RANK($AG353,$AG$1:$AG$10539,0))</f>
        <v/>
      </c>
      <c r="AI353" s="10" t="str">
        <f t="shared" si="19"/>
        <v>1988-89 O-Pee-Chee #183 Russ Courtnall TOR    /   $</v>
      </c>
      <c r="AJ353" s="11">
        <v>1988</v>
      </c>
      <c r="AK353" s="17">
        <v>89</v>
      </c>
      <c r="AL353" s="12" t="s">
        <v>53</v>
      </c>
      <c r="AM353" s="10">
        <v>183</v>
      </c>
      <c r="AN353" s="12" t="s">
        <v>176</v>
      </c>
      <c r="AO353" s="9" t="s">
        <v>1904</v>
      </c>
      <c r="AP353" s="9"/>
      <c r="AQ353" s="9"/>
      <c r="AR353" s="14" t="s">
        <v>2131</v>
      </c>
      <c r="AS353" s="9"/>
      <c r="AT353" s="9"/>
      <c r="AU353" s="9"/>
      <c r="AV353" s="13"/>
      <c r="AW353" s="13"/>
      <c r="AX353" s="9"/>
      <c r="AY353" s="9"/>
      <c r="AZ353" s="9"/>
      <c r="BA353" s="33"/>
      <c r="BB353" s="33"/>
      <c r="BC353" s="36"/>
      <c r="BD353" s="12" t="s">
        <v>1771</v>
      </c>
    </row>
    <row r="354" spans="1:56" s="12" customFormat="1" x14ac:dyDescent="0.2">
      <c r="A354" s="9" t="str">
        <f>IF(Search!$C$5="","",IF(COUNTA(Inventory!$AP354)=1,1,""))</f>
        <v/>
      </c>
      <c r="B354" s="9" t="str">
        <f>IF(Search!$C$4="","",IF(ISNUMBER(SEARCH(Search!$C$4,$AR354))=TRUE,1,""))</f>
        <v/>
      </c>
      <c r="C354" s="9" t="str">
        <f>IF(Search!$C$6="x",IF(COUNTA($AQ354)=1,1,"N"),IF(COUNTA($AQ354)=1,"N",""))</f>
        <v/>
      </c>
      <c r="D354" s="9" t="str">
        <f>IF(Search!$O$8="","",IF(ISNUMBER(SEARCH(Search!$O$8,$BD354))=TRUE,1,""))</f>
        <v/>
      </c>
      <c r="E354" s="9" t="str">
        <f>IF(Search!$C$7="","",IF(ISNUMBER(SEARCH(Search!$C$7,$AN354))=TRUE,1,""))</f>
        <v/>
      </c>
      <c r="F354" s="9" t="str">
        <f>IF(Search!$C$8="","",IF(ISNUMBER(SEARCH(Search!$C$8,$AO354))=TRUE,1,""))</f>
        <v/>
      </c>
      <c r="G354" s="9" t="str">
        <f>IF(Search!$F$4="","",IF(Inventory!$AJ354&lt;Search!$F$4,"",1))</f>
        <v/>
      </c>
      <c r="H354" s="9" t="str">
        <f>IF(Search!$F$5="","",IF(Inventory!$AJ354&gt;Search!$F$5,"",1))</f>
        <v/>
      </c>
      <c r="I354" s="9" t="str">
        <f>IF(Search!$F$7="","",IF(Search!$F$8="",IF(ISNUMBER(SEARCH(Search!$F$7,$AL354))=TRUE,1,""),""))</f>
        <v/>
      </c>
      <c r="J354" s="9" t="str">
        <f>IF($AL354=Search!$F$8,1,"")</f>
        <v/>
      </c>
      <c r="K354" s="9" t="str">
        <f>IF(Search!$I$4="","",IF(COUNTA($AS354)=1,IF(Search!$I$4="N","N",1),""))</f>
        <v/>
      </c>
      <c r="L354" s="9" t="str">
        <f>IF(Search!$I$5="","",IF($AS354="RC",1,""))</f>
        <v/>
      </c>
      <c r="M354" s="9" t="str">
        <f>IF(Search!$I$6="","",IF($AS354="RCP",1,""))</f>
        <v/>
      </c>
      <c r="N354" s="9" t="str">
        <f>IF(Search!$I$8="","",IF(COUNTA($AT354)=1,IF(Search!$I$8="N","N",1),""))</f>
        <v/>
      </c>
      <c r="O354" s="9" t="str">
        <f>IF(Search!$L$4="","",IF(COUNTA($AU354)=1,IF(Search!$L$4="N","N",1),""))</f>
        <v/>
      </c>
      <c r="P354" s="9" t="str">
        <f>IF(Search!$L$5="","",IF(ISNUMBER(SEARCH("Jersey",$AU354))=TRUE,IF(Search!$L$5="N","N",1),""))</f>
        <v/>
      </c>
      <c r="Q354" s="9" t="str">
        <f>IF(Search!$L$6="","",IF(ISNUMBER(SEARCH("Patch",$AU354))=TRUE,IF(Search!$L$6="N","N",1),""))</f>
        <v/>
      </c>
      <c r="R354" s="9" t="str">
        <f>IF(Search!$L$7="","",IF(ISNUMBER(SEARCH("Shield",$AU354))=TRUE,IF(Search!$L$7="N","N",1),""))</f>
        <v/>
      </c>
      <c r="S354" s="9" t="str">
        <f>IF(Search!$L$8="","",IF(ISNUMBER(SEARCH("Stick",$AU354))=TRUE,IF(Search!$L$8="N","N",1),""))</f>
        <v/>
      </c>
      <c r="T354" s="9" t="str">
        <f>IF(Search!$O$4="","",IF(COUNTA($AW354)=1,IF(Search!$O$4="N","N",1),""))</f>
        <v/>
      </c>
      <c r="U354" s="9" t="str">
        <f>IF(Search!$O$5="","",IF($AW354="","",IF($AW354&lt;Search!$O$5,"",1)))</f>
        <v/>
      </c>
      <c r="V354" s="9" t="str">
        <f>IF(Search!$O$6="","",IF($AW354="","",IF($AW354&gt;Search!$O$6,"",1)))</f>
        <v/>
      </c>
      <c r="W354" s="9" t="str">
        <f>IF(Search!$U$4="","",IF($AX354="","",1))</f>
        <v/>
      </c>
      <c r="X354" s="9" t="str">
        <f>IF(Search!$U$5="","",IF(ISNUMBER(SEARCH(Search!$U$5,$AX354))=TRUE,IF(Search!$U$5="N","N",1),""))</f>
        <v/>
      </c>
      <c r="Y354" s="9" t="str">
        <f>IF(Search!$U$6="","",IF($AY354&lt;Search!$U$6,"",1))</f>
        <v/>
      </c>
      <c r="Z354" s="9" t="str">
        <f>IF(Search!$R$4="","",IF(Inventory!$BA354&lt;Search!$R$4,"",1))</f>
        <v/>
      </c>
      <c r="AA354" s="9" t="str">
        <f>IF(Search!$R$5="","",IF($BA354&gt;Search!$R$5,"",1))</f>
        <v/>
      </c>
      <c r="AB354" s="9" t="str">
        <f>IF(Search!$R$6="","",IF($BB354&lt;Search!$R$6,"",1))</f>
        <v/>
      </c>
      <c r="AC354" s="9" t="str">
        <f>IF(Search!$R$7="","",IF($BB354&lt;Search!$R$7,"",1))</f>
        <v/>
      </c>
      <c r="AD354" s="45" t="str">
        <f>IF(COUNTIF($A354:$AC354,"n")&gt;0,"",IF(SUM($A354:$AC354)=COUNTA(Search!$C$4:$C$8,Search!$F$4:$F$8,Search!$I$4:$I$6,Search!$I$8,Search!$L$4:$L$8,Search!$O$4:$O$8,Search!$R$4:$R$7,Search!$U$4:$U$7)-COUNTIF(Search!$C$4:$U$7,"n"),1+LARGE($AD$1:AD353,1),""))</f>
        <v/>
      </c>
      <c r="AE354" s="45" t="str">
        <f t="shared" si="17"/>
        <v/>
      </c>
      <c r="AF354" s="45" t="str">
        <f>IF(AD354="","",COUNTIF($AE$1:$AE353,$AE354)+RANK($AE354,$AE$2:$AE$10540,1))</f>
        <v/>
      </c>
      <c r="AG354" s="45" t="str">
        <f t="shared" si="18"/>
        <v/>
      </c>
      <c r="AH354" s="45" t="str">
        <f>IF($AD354="","",COUNTIF($AG$1:$AG353,$AG354)+RANK($AG354,$AG$1:$AG$10539,0))</f>
        <v/>
      </c>
      <c r="AI354" s="10" t="str">
        <f t="shared" si="19"/>
        <v>1988-89 O-Pee-Chee #207 Vincent Damphousse TOR    /   $</v>
      </c>
      <c r="AJ354" s="11">
        <v>1988</v>
      </c>
      <c r="AK354" s="17">
        <v>89</v>
      </c>
      <c r="AL354" s="12" t="s">
        <v>53</v>
      </c>
      <c r="AM354" s="10">
        <v>207</v>
      </c>
      <c r="AN354" s="12" t="s">
        <v>182</v>
      </c>
      <c r="AO354" s="9" t="s">
        <v>1904</v>
      </c>
      <c r="AP354" s="9"/>
      <c r="AQ354" s="9"/>
      <c r="AR354" s="14" t="s">
        <v>2131</v>
      </c>
      <c r="AS354" s="9"/>
      <c r="AT354" s="9"/>
      <c r="AU354" s="9"/>
      <c r="AV354" s="13"/>
      <c r="AW354" s="13"/>
      <c r="AX354" s="9"/>
      <c r="AY354" s="9"/>
      <c r="AZ354" s="9"/>
      <c r="BA354" s="33"/>
      <c r="BB354" s="33"/>
      <c r="BC354" s="36"/>
      <c r="BD354" s="12" t="s">
        <v>1771</v>
      </c>
    </row>
    <row r="355" spans="1:56" s="12" customFormat="1" x14ac:dyDescent="0.2">
      <c r="A355" s="9" t="str">
        <f>IF(Search!$C$5="","",IF(COUNTA(Inventory!$AP355)=1,1,""))</f>
        <v/>
      </c>
      <c r="B355" s="9" t="str">
        <f>IF(Search!$C$4="","",IF(ISNUMBER(SEARCH(Search!$C$4,$AR355))=TRUE,1,""))</f>
        <v/>
      </c>
      <c r="C355" s="9" t="str">
        <f>IF(Search!$C$6="x",IF(COUNTA($AQ355)=1,1,"N"),IF(COUNTA($AQ355)=1,"N",""))</f>
        <v/>
      </c>
      <c r="D355" s="9" t="str">
        <f>IF(Search!$O$8="","",IF(ISNUMBER(SEARCH(Search!$O$8,$BD355))=TRUE,1,""))</f>
        <v/>
      </c>
      <c r="E355" s="9" t="str">
        <f>IF(Search!$C$7="","",IF(ISNUMBER(SEARCH(Search!$C$7,$AN355))=TRUE,1,""))</f>
        <v/>
      </c>
      <c r="F355" s="9" t="str">
        <f>IF(Search!$C$8="","",IF(ISNUMBER(SEARCH(Search!$C$8,$AO355))=TRUE,1,""))</f>
        <v/>
      </c>
      <c r="G355" s="9" t="str">
        <f>IF(Search!$F$4="","",IF(Inventory!$AJ355&lt;Search!$F$4,"",1))</f>
        <v/>
      </c>
      <c r="H355" s="9" t="str">
        <f>IF(Search!$F$5="","",IF(Inventory!$AJ355&gt;Search!$F$5,"",1))</f>
        <v/>
      </c>
      <c r="I355" s="9" t="str">
        <f>IF(Search!$F$7="","",IF(Search!$F$8="",IF(ISNUMBER(SEARCH(Search!$F$7,$AL355))=TRUE,1,""),""))</f>
        <v/>
      </c>
      <c r="J355" s="9" t="str">
        <f>IF($AL355=Search!$F$8,1,"")</f>
        <v/>
      </c>
      <c r="K355" s="9" t="str">
        <f>IF(Search!$I$4="","",IF(COUNTA($AS355)=1,IF(Search!$I$4="N","N",1),""))</f>
        <v/>
      </c>
      <c r="L355" s="9" t="str">
        <f>IF(Search!$I$5="","",IF($AS355="RC",1,""))</f>
        <v/>
      </c>
      <c r="M355" s="9" t="str">
        <f>IF(Search!$I$6="","",IF($AS355="RCP",1,""))</f>
        <v/>
      </c>
      <c r="N355" s="9" t="str">
        <f>IF(Search!$I$8="","",IF(COUNTA($AT355)=1,IF(Search!$I$8="N","N",1),""))</f>
        <v/>
      </c>
      <c r="O355" s="9" t="str">
        <f>IF(Search!$L$4="","",IF(COUNTA($AU355)=1,IF(Search!$L$4="N","N",1),""))</f>
        <v/>
      </c>
      <c r="P355" s="9" t="str">
        <f>IF(Search!$L$5="","",IF(ISNUMBER(SEARCH("Jersey",$AU355))=TRUE,IF(Search!$L$5="N","N",1),""))</f>
        <v/>
      </c>
      <c r="Q355" s="9" t="str">
        <f>IF(Search!$L$6="","",IF(ISNUMBER(SEARCH("Patch",$AU355))=TRUE,IF(Search!$L$6="N","N",1),""))</f>
        <v/>
      </c>
      <c r="R355" s="9" t="str">
        <f>IF(Search!$L$7="","",IF(ISNUMBER(SEARCH("Shield",$AU355))=TRUE,IF(Search!$L$7="N","N",1),""))</f>
        <v/>
      </c>
      <c r="S355" s="9" t="str">
        <f>IF(Search!$L$8="","",IF(ISNUMBER(SEARCH("Stick",$AU355))=TRUE,IF(Search!$L$8="N","N",1),""))</f>
        <v/>
      </c>
      <c r="T355" s="9" t="str">
        <f>IF(Search!$O$4="","",IF(COUNTA($AW355)=1,IF(Search!$O$4="N","N",1),""))</f>
        <v/>
      </c>
      <c r="U355" s="9" t="str">
        <f>IF(Search!$O$5="","",IF($AW355="","",IF($AW355&lt;Search!$O$5,"",1)))</f>
        <v/>
      </c>
      <c r="V355" s="9" t="str">
        <f>IF(Search!$O$6="","",IF($AW355="","",IF($AW355&gt;Search!$O$6,"",1)))</f>
        <v/>
      </c>
      <c r="W355" s="9" t="str">
        <f>IF(Search!$U$4="","",IF($AX355="","",1))</f>
        <v/>
      </c>
      <c r="X355" s="9" t="str">
        <f>IF(Search!$U$5="","",IF(ISNUMBER(SEARCH(Search!$U$5,$AX355))=TRUE,IF(Search!$U$5="N","N",1),""))</f>
        <v/>
      </c>
      <c r="Y355" s="9" t="str">
        <f>IF(Search!$U$6="","",IF($AY355&lt;Search!$U$6,"",1))</f>
        <v/>
      </c>
      <c r="Z355" s="9" t="str">
        <f>IF(Search!$R$4="","",IF(Inventory!$BA355&lt;Search!$R$4,"",1))</f>
        <v/>
      </c>
      <c r="AA355" s="9" t="str">
        <f>IF(Search!$R$5="","",IF($BA355&gt;Search!$R$5,"",1))</f>
        <v/>
      </c>
      <c r="AB355" s="9" t="str">
        <f>IF(Search!$R$6="","",IF($BB355&lt;Search!$R$6,"",1))</f>
        <v/>
      </c>
      <c r="AC355" s="9" t="str">
        <f>IF(Search!$R$7="","",IF($BB355&lt;Search!$R$7,"",1))</f>
        <v/>
      </c>
      <c r="AD355" s="45" t="str">
        <f>IF(COUNTIF($A355:$AC355,"n")&gt;0,"",IF(SUM($A355:$AC355)=COUNTA(Search!$C$4:$C$8,Search!$F$4:$F$8,Search!$I$4:$I$6,Search!$I$8,Search!$L$4:$L$8,Search!$O$4:$O$8,Search!$R$4:$R$7,Search!$U$4:$U$7)-COUNTIF(Search!$C$4:$U$7,"n"),1+LARGE($AD$1:AD354,1),""))</f>
        <v/>
      </c>
      <c r="AE355" s="45" t="str">
        <f t="shared" si="17"/>
        <v/>
      </c>
      <c r="AF355" s="45" t="str">
        <f>IF(AD355="","",COUNTIF($AE$1:$AE354,$AE355)+RANK($AE355,$AE$2:$AE$10540,1))</f>
        <v/>
      </c>
      <c r="AG355" s="45" t="str">
        <f t="shared" si="18"/>
        <v/>
      </c>
      <c r="AH355" s="45" t="str">
        <f>IF($AD355="","",COUNTIF($AG$1:$AG354,$AG355)+RANK($AG355,$AG$1:$AG$10539,0))</f>
        <v/>
      </c>
      <c r="AI355" s="10" t="str">
        <f t="shared" si="19"/>
        <v>1988-89 O-Pee-Chee #214 Tom Fergus TOR    /   $</v>
      </c>
      <c r="AJ355" s="11">
        <v>1988</v>
      </c>
      <c r="AK355" s="17">
        <v>89</v>
      </c>
      <c r="AL355" s="12" t="s">
        <v>53</v>
      </c>
      <c r="AM355" s="10">
        <v>214</v>
      </c>
      <c r="AN355" s="12" t="s">
        <v>169</v>
      </c>
      <c r="AO355" s="9" t="s">
        <v>1904</v>
      </c>
      <c r="AP355" s="9"/>
      <c r="AQ355" s="9"/>
      <c r="AR355" s="14" t="s">
        <v>2131</v>
      </c>
      <c r="AS355" s="9"/>
      <c r="AT355" s="9"/>
      <c r="AU355" s="9"/>
      <c r="AV355" s="13"/>
      <c r="AW355" s="13"/>
      <c r="AX355" s="9"/>
      <c r="AY355" s="9"/>
      <c r="AZ355" s="9"/>
      <c r="BA355" s="33"/>
      <c r="BB355" s="33"/>
      <c r="BC355" s="36"/>
      <c r="BD355" s="12" t="s">
        <v>1771</v>
      </c>
    </row>
    <row r="356" spans="1:56" s="12" customFormat="1" x14ac:dyDescent="0.2">
      <c r="A356" s="9" t="str">
        <f>IF(Search!$C$5="","",IF(COUNTA(Inventory!$AP356)=1,1,""))</f>
        <v/>
      </c>
      <c r="B356" s="9" t="str">
        <f>IF(Search!$C$4="","",IF(ISNUMBER(SEARCH(Search!$C$4,$AR356))=TRUE,1,""))</f>
        <v/>
      </c>
      <c r="C356" s="9" t="str">
        <f>IF(Search!$C$6="x",IF(COUNTA($AQ356)=1,1,"N"),IF(COUNTA($AQ356)=1,"N",""))</f>
        <v/>
      </c>
      <c r="D356" s="9" t="str">
        <f>IF(Search!$O$8="","",IF(ISNUMBER(SEARCH(Search!$O$8,$BD356))=TRUE,1,""))</f>
        <v/>
      </c>
      <c r="E356" s="9" t="str">
        <f>IF(Search!$C$7="","",IF(ISNUMBER(SEARCH(Search!$C$7,$AN356))=TRUE,1,""))</f>
        <v/>
      </c>
      <c r="F356" s="9" t="str">
        <f>IF(Search!$C$8="","",IF(ISNUMBER(SEARCH(Search!$C$8,$AO356))=TRUE,1,""))</f>
        <v/>
      </c>
      <c r="G356" s="9" t="str">
        <f>IF(Search!$F$4="","",IF(Inventory!$AJ356&lt;Search!$F$4,"",1))</f>
        <v/>
      </c>
      <c r="H356" s="9" t="str">
        <f>IF(Search!$F$5="","",IF(Inventory!$AJ356&gt;Search!$F$5,"",1))</f>
        <v/>
      </c>
      <c r="I356" s="9" t="str">
        <f>IF(Search!$F$7="","",IF(Search!$F$8="",IF(ISNUMBER(SEARCH(Search!$F$7,$AL356))=TRUE,1,""),""))</f>
        <v/>
      </c>
      <c r="J356" s="9" t="str">
        <f>IF($AL356=Search!$F$8,1,"")</f>
        <v/>
      </c>
      <c r="K356" s="9" t="str">
        <f>IF(Search!$I$4="","",IF(COUNTA($AS356)=1,IF(Search!$I$4="N","N",1),""))</f>
        <v/>
      </c>
      <c r="L356" s="9" t="str">
        <f>IF(Search!$I$5="","",IF($AS356="RC",1,""))</f>
        <v/>
      </c>
      <c r="M356" s="9" t="str">
        <f>IF(Search!$I$6="","",IF($AS356="RCP",1,""))</f>
        <v/>
      </c>
      <c r="N356" s="9" t="str">
        <f>IF(Search!$I$8="","",IF(COUNTA($AT356)=1,IF(Search!$I$8="N","N",1),""))</f>
        <v/>
      </c>
      <c r="O356" s="9" t="str">
        <f>IF(Search!$L$4="","",IF(COUNTA($AU356)=1,IF(Search!$L$4="N","N",1),""))</f>
        <v/>
      </c>
      <c r="P356" s="9" t="str">
        <f>IF(Search!$L$5="","",IF(ISNUMBER(SEARCH("Jersey",$AU356))=TRUE,IF(Search!$L$5="N","N",1),""))</f>
        <v/>
      </c>
      <c r="Q356" s="9" t="str">
        <f>IF(Search!$L$6="","",IF(ISNUMBER(SEARCH("Patch",$AU356))=TRUE,IF(Search!$L$6="N","N",1),""))</f>
        <v/>
      </c>
      <c r="R356" s="9" t="str">
        <f>IF(Search!$L$7="","",IF(ISNUMBER(SEARCH("Shield",$AU356))=TRUE,IF(Search!$L$7="N","N",1),""))</f>
        <v/>
      </c>
      <c r="S356" s="9" t="str">
        <f>IF(Search!$L$8="","",IF(ISNUMBER(SEARCH("Stick",$AU356))=TRUE,IF(Search!$L$8="N","N",1),""))</f>
        <v/>
      </c>
      <c r="T356" s="9" t="str">
        <f>IF(Search!$O$4="","",IF(COUNTA($AW356)=1,IF(Search!$O$4="N","N",1),""))</f>
        <v/>
      </c>
      <c r="U356" s="9" t="str">
        <f>IF(Search!$O$5="","",IF($AW356="","",IF($AW356&lt;Search!$O$5,"",1)))</f>
        <v/>
      </c>
      <c r="V356" s="9" t="str">
        <f>IF(Search!$O$6="","",IF($AW356="","",IF($AW356&gt;Search!$O$6,"",1)))</f>
        <v/>
      </c>
      <c r="W356" s="9" t="str">
        <f>IF(Search!$U$4="","",IF($AX356="","",1))</f>
        <v/>
      </c>
      <c r="X356" s="9" t="str">
        <f>IF(Search!$U$5="","",IF(ISNUMBER(SEARCH(Search!$U$5,$AX356))=TRUE,IF(Search!$U$5="N","N",1),""))</f>
        <v/>
      </c>
      <c r="Y356" s="9" t="str">
        <f>IF(Search!$U$6="","",IF($AY356&lt;Search!$U$6,"",1))</f>
        <v/>
      </c>
      <c r="Z356" s="9" t="str">
        <f>IF(Search!$R$4="","",IF(Inventory!$BA356&lt;Search!$R$4,"",1))</f>
        <v/>
      </c>
      <c r="AA356" s="9" t="str">
        <f>IF(Search!$R$5="","",IF($BA356&gt;Search!$R$5,"",1))</f>
        <v/>
      </c>
      <c r="AB356" s="9" t="str">
        <f>IF(Search!$R$6="","",IF($BB356&lt;Search!$R$6,"",1))</f>
        <v/>
      </c>
      <c r="AC356" s="9" t="str">
        <f>IF(Search!$R$7="","",IF($BB356&lt;Search!$R$7,"",1))</f>
        <v/>
      </c>
      <c r="AD356" s="45" t="str">
        <f>IF(COUNTIF($A356:$AC356,"n")&gt;0,"",IF(SUM($A356:$AC356)=COUNTA(Search!$C$4:$C$8,Search!$F$4:$F$8,Search!$I$4:$I$6,Search!$I$8,Search!$L$4:$L$8,Search!$O$4:$O$8,Search!$R$4:$R$7,Search!$U$4:$U$7)-COUNTIF(Search!$C$4:$U$7,"n"),1+LARGE($AD$1:AD355,1),""))</f>
        <v/>
      </c>
      <c r="AE356" s="45" t="str">
        <f t="shared" si="17"/>
        <v/>
      </c>
      <c r="AF356" s="45" t="str">
        <f>IF(AD356="","",COUNTIF($AE$1:$AE355,$AE356)+RANK($AE356,$AE$2:$AE$10540,1))</f>
        <v/>
      </c>
      <c r="AG356" s="45" t="str">
        <f t="shared" si="18"/>
        <v/>
      </c>
      <c r="AH356" s="45" t="str">
        <f>IF($AD356="","",COUNTIF($AG$1:$AG355,$AG356)+RANK($AG356,$AG$1:$AG$10539,0))</f>
        <v/>
      </c>
      <c r="AI356" s="10" t="str">
        <f t="shared" si="19"/>
        <v>1988-89 O-Pee-Chee #225 Rick Lanz TOR    /   $</v>
      </c>
      <c r="AJ356" s="11">
        <v>1988</v>
      </c>
      <c r="AK356" s="17">
        <v>89</v>
      </c>
      <c r="AL356" s="12" t="s">
        <v>53</v>
      </c>
      <c r="AM356" s="10">
        <v>225</v>
      </c>
      <c r="AN356" s="12" t="s">
        <v>180</v>
      </c>
      <c r="AO356" s="9" t="s">
        <v>1904</v>
      </c>
      <c r="AP356" s="9"/>
      <c r="AQ356" s="9"/>
      <c r="AR356" s="14" t="s">
        <v>2131</v>
      </c>
      <c r="AS356" s="9"/>
      <c r="AT356" s="9"/>
      <c r="AU356" s="9"/>
      <c r="AV356" s="13"/>
      <c r="AW356" s="13"/>
      <c r="AX356" s="9"/>
      <c r="AY356" s="9"/>
      <c r="AZ356" s="9"/>
      <c r="BA356" s="33"/>
      <c r="BB356" s="33"/>
      <c r="BC356" s="36"/>
      <c r="BD356" s="12" t="s">
        <v>1771</v>
      </c>
    </row>
    <row r="357" spans="1:56" s="12" customFormat="1" x14ac:dyDescent="0.2">
      <c r="A357" s="9" t="str">
        <f>IF(Search!$C$5="","",IF(COUNTA(Inventory!$AP357)=1,1,""))</f>
        <v/>
      </c>
      <c r="B357" s="9" t="str">
        <f>IF(Search!$C$4="","",IF(ISNUMBER(SEARCH(Search!$C$4,$AR357))=TRUE,1,""))</f>
        <v/>
      </c>
      <c r="C357" s="9" t="str">
        <f>IF(Search!$C$6="x",IF(COUNTA($AQ357)=1,1,"N"),IF(COUNTA($AQ357)=1,"N",""))</f>
        <v/>
      </c>
      <c r="D357" s="9" t="str">
        <f>IF(Search!$O$8="","",IF(ISNUMBER(SEARCH(Search!$O$8,$BD357))=TRUE,1,""))</f>
        <v/>
      </c>
      <c r="E357" s="9" t="str">
        <f>IF(Search!$C$7="","",IF(ISNUMBER(SEARCH(Search!$C$7,$AN357))=TRUE,1,""))</f>
        <v/>
      </c>
      <c r="F357" s="9" t="str">
        <f>IF(Search!$C$8="","",IF(ISNUMBER(SEARCH(Search!$C$8,$AO357))=TRUE,1,""))</f>
        <v/>
      </c>
      <c r="G357" s="9" t="str">
        <f>IF(Search!$F$4="","",IF(Inventory!$AJ357&lt;Search!$F$4,"",1))</f>
        <v/>
      </c>
      <c r="H357" s="9" t="str">
        <f>IF(Search!$F$5="","",IF(Inventory!$AJ357&gt;Search!$F$5,"",1))</f>
        <v/>
      </c>
      <c r="I357" s="9" t="str">
        <f>IF(Search!$F$7="","",IF(Search!$F$8="",IF(ISNUMBER(SEARCH(Search!$F$7,$AL357))=TRUE,1,""),""))</f>
        <v/>
      </c>
      <c r="J357" s="9" t="str">
        <f>IF($AL357=Search!$F$8,1,"")</f>
        <v/>
      </c>
      <c r="K357" s="9" t="str">
        <f>IF(Search!$I$4="","",IF(COUNTA($AS357)=1,IF(Search!$I$4="N","N",1),""))</f>
        <v/>
      </c>
      <c r="L357" s="9" t="str">
        <f>IF(Search!$I$5="","",IF($AS357="RC",1,""))</f>
        <v/>
      </c>
      <c r="M357" s="9" t="str">
        <f>IF(Search!$I$6="","",IF($AS357="RCP",1,""))</f>
        <v/>
      </c>
      <c r="N357" s="9" t="str">
        <f>IF(Search!$I$8="","",IF(COUNTA($AT357)=1,IF(Search!$I$8="N","N",1),""))</f>
        <v/>
      </c>
      <c r="O357" s="9" t="str">
        <f>IF(Search!$L$4="","",IF(COUNTA($AU357)=1,IF(Search!$L$4="N","N",1),""))</f>
        <v/>
      </c>
      <c r="P357" s="9" t="str">
        <f>IF(Search!$L$5="","",IF(ISNUMBER(SEARCH("Jersey",$AU357))=TRUE,IF(Search!$L$5="N","N",1),""))</f>
        <v/>
      </c>
      <c r="Q357" s="9" t="str">
        <f>IF(Search!$L$6="","",IF(ISNUMBER(SEARCH("Patch",$AU357))=TRUE,IF(Search!$L$6="N","N",1),""))</f>
        <v/>
      </c>
      <c r="R357" s="9" t="str">
        <f>IF(Search!$L$7="","",IF(ISNUMBER(SEARCH("Shield",$AU357))=TRUE,IF(Search!$L$7="N","N",1),""))</f>
        <v/>
      </c>
      <c r="S357" s="9" t="str">
        <f>IF(Search!$L$8="","",IF(ISNUMBER(SEARCH("Stick",$AU357))=TRUE,IF(Search!$L$8="N","N",1),""))</f>
        <v/>
      </c>
      <c r="T357" s="9" t="str">
        <f>IF(Search!$O$4="","",IF(COUNTA($AW357)=1,IF(Search!$O$4="N","N",1),""))</f>
        <v/>
      </c>
      <c r="U357" s="9" t="str">
        <f>IF(Search!$O$5="","",IF($AW357="","",IF($AW357&lt;Search!$O$5,"",1)))</f>
        <v/>
      </c>
      <c r="V357" s="9" t="str">
        <f>IF(Search!$O$6="","",IF($AW357="","",IF($AW357&gt;Search!$O$6,"",1)))</f>
        <v/>
      </c>
      <c r="W357" s="9" t="str">
        <f>IF(Search!$U$4="","",IF($AX357="","",1))</f>
        <v/>
      </c>
      <c r="X357" s="9" t="str">
        <f>IF(Search!$U$5="","",IF(ISNUMBER(SEARCH(Search!$U$5,$AX357))=TRUE,IF(Search!$U$5="N","N",1),""))</f>
        <v/>
      </c>
      <c r="Y357" s="9" t="str">
        <f>IF(Search!$U$6="","",IF($AY357&lt;Search!$U$6,"",1))</f>
        <v/>
      </c>
      <c r="Z357" s="9" t="str">
        <f>IF(Search!$R$4="","",IF(Inventory!$BA357&lt;Search!$R$4,"",1))</f>
        <v/>
      </c>
      <c r="AA357" s="9" t="str">
        <f>IF(Search!$R$5="","",IF($BA357&gt;Search!$R$5,"",1))</f>
        <v/>
      </c>
      <c r="AB357" s="9" t="str">
        <f>IF(Search!$R$6="","",IF($BB357&lt;Search!$R$6,"",1))</f>
        <v/>
      </c>
      <c r="AC357" s="9" t="str">
        <f>IF(Search!$R$7="","",IF($BB357&lt;Search!$R$7,"",1))</f>
        <v/>
      </c>
      <c r="AD357" s="45" t="str">
        <f>IF(COUNTIF($A357:$AC357,"n")&gt;0,"",IF(SUM($A357:$AC357)=COUNTA(Search!$C$4:$C$8,Search!$F$4:$F$8,Search!$I$4:$I$6,Search!$I$8,Search!$L$4:$L$8,Search!$O$4:$O$8,Search!$R$4:$R$7,Search!$U$4:$U$7)-COUNTIF(Search!$C$4:$U$7,"n"),1+LARGE($AD$1:AD356,1),""))</f>
        <v/>
      </c>
      <c r="AE357" s="45" t="str">
        <f t="shared" si="17"/>
        <v/>
      </c>
      <c r="AF357" s="45" t="str">
        <f>IF(AD357="","",COUNTIF($AE$1:$AE356,$AE357)+RANK($AE357,$AE$2:$AE$10540,1))</f>
        <v/>
      </c>
      <c r="AG357" s="45" t="str">
        <f t="shared" si="18"/>
        <v/>
      </c>
      <c r="AH357" s="45" t="str">
        <f>IF($AD357="","",COUNTIF($AG$1:$AG356,$AG357)+RANK($AG357,$AG$1:$AG$10539,0))</f>
        <v/>
      </c>
      <c r="AI357" s="10" t="str">
        <f t="shared" si="19"/>
        <v>1988-89 O-Pee-Chee #231 Al MacInnis CGY    /   $</v>
      </c>
      <c r="AJ357" s="11">
        <v>1988</v>
      </c>
      <c r="AK357" s="17">
        <v>89</v>
      </c>
      <c r="AL357" s="12" t="s">
        <v>53</v>
      </c>
      <c r="AM357" s="10">
        <v>231</v>
      </c>
      <c r="AN357" s="12" t="s">
        <v>174</v>
      </c>
      <c r="AO357" s="9" t="s">
        <v>1910</v>
      </c>
      <c r="AP357" s="9"/>
      <c r="AQ357" s="9"/>
      <c r="AR357" s="14" t="s">
        <v>2131</v>
      </c>
      <c r="AS357" s="9"/>
      <c r="AT357" s="9"/>
      <c r="AU357" s="9"/>
      <c r="AV357" s="13"/>
      <c r="AW357" s="13"/>
      <c r="AX357" s="9"/>
      <c r="AY357" s="9"/>
      <c r="AZ357" s="9"/>
      <c r="BA357" s="33"/>
      <c r="BB357" s="33"/>
      <c r="BC357" s="36"/>
      <c r="BD357" s="12" t="s">
        <v>1771</v>
      </c>
    </row>
    <row r="358" spans="1:56" s="12" customFormat="1" x14ac:dyDescent="0.2">
      <c r="A358" s="9" t="str">
        <f>IF(Search!$C$5="","",IF(COUNTA(Inventory!$AP358)=1,1,""))</f>
        <v/>
      </c>
      <c r="B358" s="9" t="str">
        <f>IF(Search!$C$4="","",IF(ISNUMBER(SEARCH(Search!$C$4,$AR358))=TRUE,1,""))</f>
        <v/>
      </c>
      <c r="C358" s="9" t="str">
        <f>IF(Search!$C$6="x",IF(COUNTA($AQ358)=1,1,"N"),IF(COUNTA($AQ358)=1,"N",""))</f>
        <v/>
      </c>
      <c r="D358" s="9" t="str">
        <f>IF(Search!$O$8="","",IF(ISNUMBER(SEARCH(Search!$O$8,$BD358))=TRUE,1,""))</f>
        <v/>
      </c>
      <c r="E358" s="9" t="str">
        <f>IF(Search!$C$7="","",IF(ISNUMBER(SEARCH(Search!$C$7,$AN358))=TRUE,1,""))</f>
        <v/>
      </c>
      <c r="F358" s="9" t="str">
        <f>IF(Search!$C$8="","",IF(ISNUMBER(SEARCH(Search!$C$8,$AO358))=TRUE,1,""))</f>
        <v/>
      </c>
      <c r="G358" s="9" t="str">
        <f>IF(Search!$F$4="","",IF(Inventory!$AJ358&lt;Search!$F$4,"",1))</f>
        <v/>
      </c>
      <c r="H358" s="9" t="str">
        <f>IF(Search!$F$5="","",IF(Inventory!$AJ358&gt;Search!$F$5,"",1))</f>
        <v/>
      </c>
      <c r="I358" s="9" t="str">
        <f>IF(Search!$F$7="","",IF(Search!$F$8="",IF(ISNUMBER(SEARCH(Search!$F$7,$AL358))=TRUE,1,""),""))</f>
        <v/>
      </c>
      <c r="J358" s="9" t="str">
        <f>IF($AL358=Search!$F$8,1,"")</f>
        <v/>
      </c>
      <c r="K358" s="9" t="str">
        <f>IF(Search!$I$4="","",IF(COUNTA($AS358)=1,IF(Search!$I$4="N","N",1),""))</f>
        <v/>
      </c>
      <c r="L358" s="9" t="str">
        <f>IF(Search!$I$5="","",IF($AS358="RC",1,""))</f>
        <v/>
      </c>
      <c r="M358" s="9" t="str">
        <f>IF(Search!$I$6="","",IF($AS358="RCP",1,""))</f>
        <v/>
      </c>
      <c r="N358" s="9" t="str">
        <f>IF(Search!$I$8="","",IF(COUNTA($AT358)=1,IF(Search!$I$8="N","N",1),""))</f>
        <v/>
      </c>
      <c r="O358" s="9" t="str">
        <f>IF(Search!$L$4="","",IF(COUNTA($AU358)=1,IF(Search!$L$4="N","N",1),""))</f>
        <v/>
      </c>
      <c r="P358" s="9" t="str">
        <f>IF(Search!$L$5="","",IF(ISNUMBER(SEARCH("Jersey",$AU358))=TRUE,IF(Search!$L$5="N","N",1),""))</f>
        <v/>
      </c>
      <c r="Q358" s="9" t="str">
        <f>IF(Search!$L$6="","",IF(ISNUMBER(SEARCH("Patch",$AU358))=TRUE,IF(Search!$L$6="N","N",1),""))</f>
        <v/>
      </c>
      <c r="R358" s="9" t="str">
        <f>IF(Search!$L$7="","",IF(ISNUMBER(SEARCH("Shield",$AU358))=TRUE,IF(Search!$L$7="N","N",1),""))</f>
        <v/>
      </c>
      <c r="S358" s="9" t="str">
        <f>IF(Search!$L$8="","",IF(ISNUMBER(SEARCH("Stick",$AU358))=TRUE,IF(Search!$L$8="N","N",1),""))</f>
        <v/>
      </c>
      <c r="T358" s="9" t="str">
        <f>IF(Search!$O$4="","",IF(COUNTA($AW358)=1,IF(Search!$O$4="N","N",1),""))</f>
        <v/>
      </c>
      <c r="U358" s="9" t="str">
        <f>IF(Search!$O$5="","",IF($AW358="","",IF($AW358&lt;Search!$O$5,"",1)))</f>
        <v/>
      </c>
      <c r="V358" s="9" t="str">
        <f>IF(Search!$O$6="","",IF($AW358="","",IF($AW358&gt;Search!$O$6,"",1)))</f>
        <v/>
      </c>
      <c r="W358" s="9" t="str">
        <f>IF(Search!$U$4="","",IF($AX358="","",1))</f>
        <v/>
      </c>
      <c r="X358" s="9" t="str">
        <f>IF(Search!$U$5="","",IF(ISNUMBER(SEARCH(Search!$U$5,$AX358))=TRUE,IF(Search!$U$5="N","N",1),""))</f>
        <v/>
      </c>
      <c r="Y358" s="9" t="str">
        <f>IF(Search!$U$6="","",IF($AY358&lt;Search!$U$6,"",1))</f>
        <v/>
      </c>
      <c r="Z358" s="9" t="str">
        <f>IF(Search!$R$4="","",IF(Inventory!$BA358&lt;Search!$R$4,"",1))</f>
        <v/>
      </c>
      <c r="AA358" s="9" t="str">
        <f>IF(Search!$R$5="","",IF($BA358&gt;Search!$R$5,"",1))</f>
        <v/>
      </c>
      <c r="AB358" s="9" t="str">
        <f>IF(Search!$R$6="","",IF($BB358&lt;Search!$R$6,"",1))</f>
        <v/>
      </c>
      <c r="AC358" s="9" t="str">
        <f>IF(Search!$R$7="","",IF($BB358&lt;Search!$R$7,"",1))</f>
        <v/>
      </c>
      <c r="AD358" s="45" t="str">
        <f>IF(COUNTIF($A358:$AC358,"n")&gt;0,"",IF(SUM($A358:$AC358)=COUNTA(Search!$C$4:$C$8,Search!$F$4:$F$8,Search!$I$4:$I$6,Search!$I$8,Search!$L$4:$L$8,Search!$O$4:$O$8,Search!$R$4:$R$7,Search!$U$4:$U$7)-COUNTIF(Search!$C$4:$U$7,"n"),1+LARGE($AD$1:AD357,1),""))</f>
        <v/>
      </c>
      <c r="AE358" s="45" t="str">
        <f t="shared" si="17"/>
        <v/>
      </c>
      <c r="AF358" s="45" t="str">
        <f>IF(AD358="","",COUNTIF($AE$1:$AE357,$AE358)+RANK($AE358,$AE$2:$AE$10540,1))</f>
        <v/>
      </c>
      <c r="AG358" s="45" t="str">
        <f t="shared" si="18"/>
        <v/>
      </c>
      <c r="AH358" s="45" t="str">
        <f>IF($AD358="","",COUNTIF($AG$1:$AG357,$AG358)+RANK($AG358,$AG$1:$AG$10539,0))</f>
        <v/>
      </c>
      <c r="AI358" s="10" t="str">
        <f t="shared" si="19"/>
        <v>1988-89 O-Pee-Chee #241 Mark Osborne / (Misspelled Osbourne/ on both si TOR    /   $</v>
      </c>
      <c r="AJ358" s="11">
        <v>1988</v>
      </c>
      <c r="AK358" s="17">
        <v>89</v>
      </c>
      <c r="AL358" s="12" t="s">
        <v>53</v>
      </c>
      <c r="AM358" s="10">
        <v>241</v>
      </c>
      <c r="AN358" s="12" t="s">
        <v>188</v>
      </c>
      <c r="AO358" s="9" t="s">
        <v>1904</v>
      </c>
      <c r="AP358" s="9"/>
      <c r="AQ358" s="9"/>
      <c r="AR358" s="14" t="s">
        <v>2131</v>
      </c>
      <c r="AS358" s="9"/>
      <c r="AT358" s="9"/>
      <c r="AU358" s="9"/>
      <c r="AV358" s="13"/>
      <c r="AW358" s="13"/>
      <c r="AX358" s="9"/>
      <c r="AY358" s="9"/>
      <c r="AZ358" s="9"/>
      <c r="BA358" s="33"/>
      <c r="BB358" s="33"/>
      <c r="BC358" s="36"/>
      <c r="BD358" s="12" t="s">
        <v>1771</v>
      </c>
    </row>
    <row r="359" spans="1:56" s="12" customFormat="1" x14ac:dyDescent="0.2">
      <c r="A359" s="9" t="str">
        <f>IF(Search!$C$5="","",IF(COUNTA(Inventory!$AP359)=1,1,""))</f>
        <v/>
      </c>
      <c r="B359" s="9" t="str">
        <f>IF(Search!$C$4="","",IF(ISNUMBER(SEARCH(Search!$C$4,$AR359))=TRUE,1,""))</f>
        <v/>
      </c>
      <c r="C359" s="9" t="str">
        <f>IF(Search!$C$6="x",IF(COUNTA($AQ359)=1,1,"N"),IF(COUNTA($AQ359)=1,"N",""))</f>
        <v/>
      </c>
      <c r="D359" s="9" t="str">
        <f>IF(Search!$O$8="","",IF(ISNUMBER(SEARCH(Search!$O$8,$BD359))=TRUE,1,""))</f>
        <v/>
      </c>
      <c r="E359" s="9" t="str">
        <f>IF(Search!$C$7="","",IF(ISNUMBER(SEARCH(Search!$C$7,$AN359))=TRUE,1,""))</f>
        <v/>
      </c>
      <c r="F359" s="9" t="str">
        <f>IF(Search!$C$8="","",IF(ISNUMBER(SEARCH(Search!$C$8,$AO359))=TRUE,1,""))</f>
        <v/>
      </c>
      <c r="G359" s="9" t="str">
        <f>IF(Search!$F$4="","",IF(Inventory!$AJ359&lt;Search!$F$4,"",1))</f>
        <v/>
      </c>
      <c r="H359" s="9" t="str">
        <f>IF(Search!$F$5="","",IF(Inventory!$AJ359&gt;Search!$F$5,"",1))</f>
        <v/>
      </c>
      <c r="I359" s="9" t="str">
        <f>IF(Search!$F$7="","",IF(Search!$F$8="",IF(ISNUMBER(SEARCH(Search!$F$7,$AL359))=TRUE,1,""),""))</f>
        <v/>
      </c>
      <c r="J359" s="9" t="str">
        <f>IF($AL359=Search!$F$8,1,"")</f>
        <v/>
      </c>
      <c r="K359" s="9" t="str">
        <f>IF(Search!$I$4="","",IF(COUNTA($AS359)=1,IF(Search!$I$4="N","N",1),""))</f>
        <v/>
      </c>
      <c r="L359" s="9" t="str">
        <f>IF(Search!$I$5="","",IF($AS359="RC",1,""))</f>
        <v/>
      </c>
      <c r="M359" s="9" t="str">
        <f>IF(Search!$I$6="","",IF($AS359="RCP",1,""))</f>
        <v/>
      </c>
      <c r="N359" s="9" t="str">
        <f>IF(Search!$I$8="","",IF(COUNTA($AT359)=1,IF(Search!$I$8="N","N",1),""))</f>
        <v/>
      </c>
      <c r="O359" s="9" t="str">
        <f>IF(Search!$L$4="","",IF(COUNTA($AU359)=1,IF(Search!$L$4="N","N",1),""))</f>
        <v/>
      </c>
      <c r="P359" s="9" t="str">
        <f>IF(Search!$L$5="","",IF(ISNUMBER(SEARCH("Jersey",$AU359))=TRUE,IF(Search!$L$5="N","N",1),""))</f>
        <v/>
      </c>
      <c r="Q359" s="9" t="str">
        <f>IF(Search!$L$6="","",IF(ISNUMBER(SEARCH("Patch",$AU359))=TRUE,IF(Search!$L$6="N","N",1),""))</f>
        <v/>
      </c>
      <c r="R359" s="9" t="str">
        <f>IF(Search!$L$7="","",IF(ISNUMBER(SEARCH("Shield",$AU359))=TRUE,IF(Search!$L$7="N","N",1),""))</f>
        <v/>
      </c>
      <c r="S359" s="9" t="str">
        <f>IF(Search!$L$8="","",IF(ISNUMBER(SEARCH("Stick",$AU359))=TRUE,IF(Search!$L$8="N","N",1),""))</f>
        <v/>
      </c>
      <c r="T359" s="9" t="str">
        <f>IF(Search!$O$4="","",IF(COUNTA($AW359)=1,IF(Search!$O$4="N","N",1),""))</f>
        <v/>
      </c>
      <c r="U359" s="9" t="str">
        <f>IF(Search!$O$5="","",IF($AW359="","",IF($AW359&lt;Search!$O$5,"",1)))</f>
        <v/>
      </c>
      <c r="V359" s="9" t="str">
        <f>IF(Search!$O$6="","",IF($AW359="","",IF($AW359&gt;Search!$O$6,"",1)))</f>
        <v/>
      </c>
      <c r="W359" s="9" t="str">
        <f>IF(Search!$U$4="","",IF($AX359="","",1))</f>
        <v/>
      </c>
      <c r="X359" s="9" t="str">
        <f>IF(Search!$U$5="","",IF(ISNUMBER(SEARCH(Search!$U$5,$AX359))=TRUE,IF(Search!$U$5="N","N",1),""))</f>
        <v/>
      </c>
      <c r="Y359" s="9" t="str">
        <f>IF(Search!$U$6="","",IF($AY359&lt;Search!$U$6,"",1))</f>
        <v/>
      </c>
      <c r="Z359" s="9" t="str">
        <f>IF(Search!$R$4="","",IF(Inventory!$BA359&lt;Search!$R$4,"",1))</f>
        <v/>
      </c>
      <c r="AA359" s="9" t="str">
        <f>IF(Search!$R$5="","",IF($BA359&gt;Search!$R$5,"",1))</f>
        <v/>
      </c>
      <c r="AB359" s="9" t="str">
        <f>IF(Search!$R$6="","",IF($BB359&lt;Search!$R$6,"",1))</f>
        <v/>
      </c>
      <c r="AC359" s="9" t="str">
        <f>IF(Search!$R$7="","",IF($BB359&lt;Search!$R$7,"",1))</f>
        <v/>
      </c>
      <c r="AD359" s="45" t="str">
        <f>IF(COUNTIF($A359:$AC359,"n")&gt;0,"",IF(SUM($A359:$AC359)=COUNTA(Search!$C$4:$C$8,Search!$F$4:$F$8,Search!$I$4:$I$6,Search!$I$8,Search!$L$4:$L$8,Search!$O$4:$O$8,Search!$R$4:$R$7,Search!$U$4:$U$7)-COUNTIF(Search!$C$4:$U$7,"n"),1+LARGE($AD$1:AD358,1),""))</f>
        <v/>
      </c>
      <c r="AE359" s="45" t="str">
        <f t="shared" si="17"/>
        <v/>
      </c>
      <c r="AF359" s="45" t="str">
        <f>IF(AD359="","",COUNTIF($AE$1:$AE358,$AE359)+RANK($AE359,$AE$2:$AE$10540,1))</f>
        <v/>
      </c>
      <c r="AG359" s="45" t="str">
        <f t="shared" si="18"/>
        <v/>
      </c>
      <c r="AH359" s="45" t="str">
        <f>IF($AD359="","",COUNTIF($AG$1:$AG358,$AG359)+RANK($AG359,$AG$1:$AG$10539,0))</f>
        <v/>
      </c>
      <c r="AI359" s="10" t="str">
        <f t="shared" si="19"/>
        <v>1988-89 O-Pee-Chee #245 Luke Richardson TOR    /   $</v>
      </c>
      <c r="AJ359" s="11">
        <v>1988</v>
      </c>
      <c r="AK359" s="17">
        <v>89</v>
      </c>
      <c r="AL359" s="12" t="s">
        <v>53</v>
      </c>
      <c r="AM359" s="10">
        <v>245</v>
      </c>
      <c r="AN359" s="12" t="s">
        <v>189</v>
      </c>
      <c r="AO359" s="9" t="s">
        <v>1904</v>
      </c>
      <c r="AP359" s="9"/>
      <c r="AQ359" s="9"/>
      <c r="AR359" s="14" t="s">
        <v>2131</v>
      </c>
      <c r="AS359" s="9"/>
      <c r="AT359" s="9"/>
      <c r="AU359" s="9"/>
      <c r="AV359" s="13"/>
      <c r="AW359" s="13"/>
      <c r="AX359" s="9"/>
      <c r="AY359" s="9"/>
      <c r="AZ359" s="9"/>
      <c r="BA359" s="33"/>
      <c r="BB359" s="33"/>
      <c r="BC359" s="36"/>
      <c r="BD359" s="12" t="s">
        <v>1771</v>
      </c>
    </row>
    <row r="360" spans="1:56" s="12" customFormat="1" x14ac:dyDescent="0.2">
      <c r="A360" s="9" t="str">
        <f>IF(Search!$C$5="","",IF(COUNTA(Inventory!$AP360)=1,1,""))</f>
        <v/>
      </c>
      <c r="B360" s="9" t="str">
        <f>IF(Search!$C$4="","",IF(ISNUMBER(SEARCH(Search!$C$4,$AR360))=TRUE,1,""))</f>
        <v/>
      </c>
      <c r="C360" s="9" t="str">
        <f>IF(Search!$C$6="x",IF(COUNTA($AQ360)=1,1,"N"),IF(COUNTA($AQ360)=1,"N",""))</f>
        <v/>
      </c>
      <c r="D360" s="9" t="str">
        <f>IF(Search!$O$8="","",IF(ISNUMBER(SEARCH(Search!$O$8,$BD360))=TRUE,1,""))</f>
        <v/>
      </c>
      <c r="E360" s="9" t="str">
        <f>IF(Search!$C$7="","",IF(ISNUMBER(SEARCH(Search!$C$7,$AN360))=TRUE,1,""))</f>
        <v/>
      </c>
      <c r="F360" s="9" t="str">
        <f>IF(Search!$C$8="","",IF(ISNUMBER(SEARCH(Search!$C$8,$AO360))=TRUE,1,""))</f>
        <v/>
      </c>
      <c r="G360" s="9" t="str">
        <f>IF(Search!$F$4="","",IF(Inventory!$AJ360&lt;Search!$F$4,"",1))</f>
        <v/>
      </c>
      <c r="H360" s="9" t="str">
        <f>IF(Search!$F$5="","",IF(Inventory!$AJ360&gt;Search!$F$5,"",1))</f>
        <v/>
      </c>
      <c r="I360" s="9" t="str">
        <f>IF(Search!$F$7="","",IF(Search!$F$8="",IF(ISNUMBER(SEARCH(Search!$F$7,$AL360))=TRUE,1,""),""))</f>
        <v/>
      </c>
      <c r="J360" s="9" t="str">
        <f>IF($AL360=Search!$F$8,1,"")</f>
        <v/>
      </c>
      <c r="K360" s="9" t="str">
        <f>IF(Search!$I$4="","",IF(COUNTA($AS360)=1,IF(Search!$I$4="N","N",1),""))</f>
        <v/>
      </c>
      <c r="L360" s="9" t="str">
        <f>IF(Search!$I$5="","",IF($AS360="RC",1,""))</f>
        <v/>
      </c>
      <c r="M360" s="9" t="str">
        <f>IF(Search!$I$6="","",IF($AS360="RCP",1,""))</f>
        <v/>
      </c>
      <c r="N360" s="9" t="str">
        <f>IF(Search!$I$8="","",IF(COUNTA($AT360)=1,IF(Search!$I$8="N","N",1),""))</f>
        <v/>
      </c>
      <c r="O360" s="9" t="str">
        <f>IF(Search!$L$4="","",IF(COUNTA($AU360)=1,IF(Search!$L$4="N","N",1),""))</f>
        <v/>
      </c>
      <c r="P360" s="9" t="str">
        <f>IF(Search!$L$5="","",IF(ISNUMBER(SEARCH("Jersey",$AU360))=TRUE,IF(Search!$L$5="N","N",1),""))</f>
        <v/>
      </c>
      <c r="Q360" s="9" t="str">
        <f>IF(Search!$L$6="","",IF(ISNUMBER(SEARCH("Patch",$AU360))=TRUE,IF(Search!$L$6="N","N",1),""))</f>
        <v/>
      </c>
      <c r="R360" s="9" t="str">
        <f>IF(Search!$L$7="","",IF(ISNUMBER(SEARCH("Shield",$AU360))=TRUE,IF(Search!$L$7="N","N",1),""))</f>
        <v/>
      </c>
      <c r="S360" s="9" t="str">
        <f>IF(Search!$L$8="","",IF(ISNUMBER(SEARCH("Stick",$AU360))=TRUE,IF(Search!$L$8="N","N",1),""))</f>
        <v/>
      </c>
      <c r="T360" s="9" t="str">
        <f>IF(Search!$O$4="","",IF(COUNTA($AW360)=1,IF(Search!$O$4="N","N",1),""))</f>
        <v/>
      </c>
      <c r="U360" s="9" t="str">
        <f>IF(Search!$O$5="","",IF($AW360="","",IF($AW360&lt;Search!$O$5,"",1)))</f>
        <v/>
      </c>
      <c r="V360" s="9" t="str">
        <f>IF(Search!$O$6="","",IF($AW360="","",IF($AW360&gt;Search!$O$6,"",1)))</f>
        <v/>
      </c>
      <c r="W360" s="9" t="str">
        <f>IF(Search!$U$4="","",IF($AX360="","",1))</f>
        <v/>
      </c>
      <c r="X360" s="9" t="str">
        <f>IF(Search!$U$5="","",IF(ISNUMBER(SEARCH(Search!$U$5,$AX360))=TRUE,IF(Search!$U$5="N","N",1),""))</f>
        <v/>
      </c>
      <c r="Y360" s="9" t="str">
        <f>IF(Search!$U$6="","",IF($AY360&lt;Search!$U$6,"",1))</f>
        <v/>
      </c>
      <c r="Z360" s="9" t="str">
        <f>IF(Search!$R$4="","",IF(Inventory!$BA360&lt;Search!$R$4,"",1))</f>
        <v/>
      </c>
      <c r="AA360" s="9" t="str">
        <f>IF(Search!$R$5="","",IF($BA360&gt;Search!$R$5,"",1))</f>
        <v/>
      </c>
      <c r="AB360" s="9" t="str">
        <f>IF(Search!$R$6="","",IF($BB360&lt;Search!$R$6,"",1))</f>
        <v/>
      </c>
      <c r="AC360" s="9" t="str">
        <f>IF(Search!$R$7="","",IF($BB360&lt;Search!$R$7,"",1))</f>
        <v/>
      </c>
      <c r="AD360" s="45" t="str">
        <f>IF(COUNTIF($A360:$AC360,"n")&gt;0,"",IF(SUM($A360:$AC360)=COUNTA(Search!$C$4:$C$8,Search!$F$4:$F$8,Search!$I$4:$I$6,Search!$I$8,Search!$L$4:$L$8,Search!$O$4:$O$8,Search!$R$4:$R$7,Search!$U$4:$U$7)-COUNTIF(Search!$C$4:$U$7,"n"),1+LARGE($AD$1:AD359,1),""))</f>
        <v/>
      </c>
      <c r="AE360" s="45" t="str">
        <f t="shared" si="17"/>
        <v/>
      </c>
      <c r="AF360" s="45" t="str">
        <f>IF(AD360="","",COUNTIF($AE$1:$AE359,$AE360)+RANK($AE360,$AE$2:$AE$10540,1))</f>
        <v/>
      </c>
      <c r="AG360" s="45" t="str">
        <f t="shared" si="18"/>
        <v/>
      </c>
      <c r="AH360" s="45" t="str">
        <f>IF($AD360="","",COUNTIF($AG$1:$AG359,$AG360)+RANK($AG360,$AG$1:$AG$10539,0))</f>
        <v/>
      </c>
      <c r="AI360" s="10" t="str">
        <f t="shared" si="19"/>
        <v>1988-89 O-Pee-Chee #247 Borje Salming TOR    /   $</v>
      </c>
      <c r="AJ360" s="11">
        <v>1988</v>
      </c>
      <c r="AK360" s="17">
        <v>89</v>
      </c>
      <c r="AL360" s="12" t="s">
        <v>53</v>
      </c>
      <c r="AM360" s="10">
        <v>247</v>
      </c>
      <c r="AN360" s="12" t="s">
        <v>84</v>
      </c>
      <c r="AO360" s="9" t="s">
        <v>1904</v>
      </c>
      <c r="AP360" s="9"/>
      <c r="AQ360" s="9"/>
      <c r="AR360" s="14" t="s">
        <v>2131</v>
      </c>
      <c r="AS360" s="9"/>
      <c r="AT360" s="9"/>
      <c r="AU360" s="9"/>
      <c r="AV360" s="13"/>
      <c r="AW360" s="13"/>
      <c r="AX360" s="9"/>
      <c r="AY360" s="9"/>
      <c r="AZ360" s="9"/>
      <c r="BA360" s="33"/>
      <c r="BB360" s="33"/>
      <c r="BC360" s="36"/>
      <c r="BD360" s="12" t="s">
        <v>1771</v>
      </c>
    </row>
    <row r="361" spans="1:56" s="12" customFormat="1" x14ac:dyDescent="0.2">
      <c r="A361" s="9" t="str">
        <f>IF(Search!$C$5="","",IF(COUNTA(Inventory!$AP361)=1,1,""))</f>
        <v/>
      </c>
      <c r="B361" s="9" t="str">
        <f>IF(Search!$C$4="","",IF(ISNUMBER(SEARCH(Search!$C$4,$AR361))=TRUE,1,""))</f>
        <v/>
      </c>
      <c r="C361" s="9" t="str">
        <f>IF(Search!$C$6="x",IF(COUNTA($AQ361)=1,1,"N"),IF(COUNTA($AQ361)=1,"N",""))</f>
        <v/>
      </c>
      <c r="D361" s="9" t="str">
        <f>IF(Search!$O$8="","",IF(ISNUMBER(SEARCH(Search!$O$8,$BD361))=TRUE,1,""))</f>
        <v/>
      </c>
      <c r="E361" s="9" t="str">
        <f>IF(Search!$C$7="","",IF(ISNUMBER(SEARCH(Search!$C$7,$AN361))=TRUE,1,""))</f>
        <v/>
      </c>
      <c r="F361" s="9" t="str">
        <f>IF(Search!$C$8="","",IF(ISNUMBER(SEARCH(Search!$C$8,$AO361))=TRUE,1,""))</f>
        <v/>
      </c>
      <c r="G361" s="9" t="str">
        <f>IF(Search!$F$4="","",IF(Inventory!$AJ361&lt;Search!$F$4,"",1))</f>
        <v/>
      </c>
      <c r="H361" s="9" t="str">
        <f>IF(Search!$F$5="","",IF(Inventory!$AJ361&gt;Search!$F$5,"",1))</f>
        <v/>
      </c>
      <c r="I361" s="9" t="str">
        <f>IF(Search!$F$7="","",IF(Search!$F$8="",IF(ISNUMBER(SEARCH(Search!$F$7,$AL361))=TRUE,1,""),""))</f>
        <v/>
      </c>
      <c r="J361" s="9" t="str">
        <f>IF($AL361=Search!$F$8,1,"")</f>
        <v/>
      </c>
      <c r="K361" s="9" t="str">
        <f>IF(Search!$I$4="","",IF(COUNTA($AS361)=1,IF(Search!$I$4="N","N",1),""))</f>
        <v/>
      </c>
      <c r="L361" s="9" t="str">
        <f>IF(Search!$I$5="","",IF($AS361="RC",1,""))</f>
        <v/>
      </c>
      <c r="M361" s="9" t="str">
        <f>IF(Search!$I$6="","",IF($AS361="RCP",1,""))</f>
        <v/>
      </c>
      <c r="N361" s="9" t="str">
        <f>IF(Search!$I$8="","",IF(COUNTA($AT361)=1,IF(Search!$I$8="N","N",1),""))</f>
        <v/>
      </c>
      <c r="O361" s="9" t="str">
        <f>IF(Search!$L$4="","",IF(COUNTA($AU361)=1,IF(Search!$L$4="N","N",1),""))</f>
        <v/>
      </c>
      <c r="P361" s="9" t="str">
        <f>IF(Search!$L$5="","",IF(ISNUMBER(SEARCH("Jersey",$AU361))=TRUE,IF(Search!$L$5="N","N",1),""))</f>
        <v/>
      </c>
      <c r="Q361" s="9" t="str">
        <f>IF(Search!$L$6="","",IF(ISNUMBER(SEARCH("Patch",$AU361))=TRUE,IF(Search!$L$6="N","N",1),""))</f>
        <v/>
      </c>
      <c r="R361" s="9" t="str">
        <f>IF(Search!$L$7="","",IF(ISNUMBER(SEARCH("Shield",$AU361))=TRUE,IF(Search!$L$7="N","N",1),""))</f>
        <v/>
      </c>
      <c r="S361" s="9" t="str">
        <f>IF(Search!$L$8="","",IF(ISNUMBER(SEARCH("Stick",$AU361))=TRUE,IF(Search!$L$8="N","N",1),""))</f>
        <v/>
      </c>
      <c r="T361" s="9" t="str">
        <f>IF(Search!$O$4="","",IF(COUNTA($AW361)=1,IF(Search!$O$4="N","N",1),""))</f>
        <v/>
      </c>
      <c r="U361" s="9" t="str">
        <f>IF(Search!$O$5="","",IF($AW361="","",IF($AW361&lt;Search!$O$5,"",1)))</f>
        <v/>
      </c>
      <c r="V361" s="9" t="str">
        <f>IF(Search!$O$6="","",IF($AW361="","",IF($AW361&gt;Search!$O$6,"",1)))</f>
        <v/>
      </c>
      <c r="W361" s="9" t="str">
        <f>IF(Search!$U$4="","",IF($AX361="","",1))</f>
        <v/>
      </c>
      <c r="X361" s="9" t="str">
        <f>IF(Search!$U$5="","",IF(ISNUMBER(SEARCH(Search!$U$5,$AX361))=TRUE,IF(Search!$U$5="N","N",1),""))</f>
        <v/>
      </c>
      <c r="Y361" s="9" t="str">
        <f>IF(Search!$U$6="","",IF($AY361&lt;Search!$U$6,"",1))</f>
        <v/>
      </c>
      <c r="Z361" s="9" t="str">
        <f>IF(Search!$R$4="","",IF(Inventory!$BA361&lt;Search!$R$4,"",1))</f>
        <v/>
      </c>
      <c r="AA361" s="9" t="str">
        <f>IF(Search!$R$5="","",IF($BA361&gt;Search!$R$5,"",1))</f>
        <v/>
      </c>
      <c r="AB361" s="9" t="str">
        <f>IF(Search!$R$6="","",IF($BB361&lt;Search!$R$6,"",1))</f>
        <v/>
      </c>
      <c r="AC361" s="9" t="str">
        <f>IF(Search!$R$7="","",IF($BB361&lt;Search!$R$7,"",1))</f>
        <v/>
      </c>
      <c r="AD361" s="45" t="str">
        <f>IF(COUNTIF($A361:$AC361,"n")&gt;0,"",IF(SUM($A361:$AC361)=COUNTA(Search!$C$4:$C$8,Search!$F$4:$F$8,Search!$I$4:$I$6,Search!$I$8,Search!$L$4:$L$8,Search!$O$4:$O$8,Search!$R$4:$R$7,Search!$U$4:$U$7)-COUNTIF(Search!$C$4:$U$7,"n"),1+LARGE($AD$1:AD360,1),""))</f>
        <v/>
      </c>
      <c r="AE361" s="45" t="str">
        <f t="shared" si="17"/>
        <v/>
      </c>
      <c r="AF361" s="45" t="str">
        <f>IF(AD361="","",COUNTIF($AE$1:$AE360,$AE361)+RANK($AE361,$AE$2:$AE$10540,1))</f>
        <v/>
      </c>
      <c r="AG361" s="45" t="str">
        <f t="shared" si="18"/>
        <v/>
      </c>
      <c r="AH361" s="45" t="str">
        <f>IF($AD361="","",COUNTIF($AG$1:$AG360,$AG361)+RANK($AG361,$AG$1:$AG$10539,0))</f>
        <v/>
      </c>
      <c r="AI361" s="10" t="str">
        <f t="shared" si="19"/>
        <v>1988-89 O-Pee-Chee #249 Al Secord TOR    /   $</v>
      </c>
      <c r="AJ361" s="11">
        <v>1988</v>
      </c>
      <c r="AK361" s="17">
        <v>89</v>
      </c>
      <c r="AL361" s="12" t="s">
        <v>53</v>
      </c>
      <c r="AM361" s="10">
        <v>249</v>
      </c>
      <c r="AN361" s="12" t="s">
        <v>179</v>
      </c>
      <c r="AO361" s="9" t="s">
        <v>1904</v>
      </c>
      <c r="AP361" s="9"/>
      <c r="AQ361" s="9"/>
      <c r="AR361" s="14" t="s">
        <v>2131</v>
      </c>
      <c r="AS361" s="9"/>
      <c r="AT361" s="9"/>
      <c r="AU361" s="9"/>
      <c r="AV361" s="13"/>
      <c r="AW361" s="13"/>
      <c r="AX361" s="9"/>
      <c r="AY361" s="9"/>
      <c r="AZ361" s="9"/>
      <c r="BA361" s="33"/>
      <c r="BB361" s="33"/>
      <c r="BC361" s="36"/>
      <c r="BD361" s="12" t="s">
        <v>1771</v>
      </c>
    </row>
    <row r="362" spans="1:56" s="12" customFormat="1" x14ac:dyDescent="0.2">
      <c r="A362" s="9" t="str">
        <f>IF(Search!$C$5="","",IF(COUNTA(Inventory!$AP362)=1,1,""))</f>
        <v/>
      </c>
      <c r="B362" s="9" t="str">
        <f>IF(Search!$C$4="","",IF(ISNUMBER(SEARCH(Search!$C$4,$AR362))=TRUE,1,""))</f>
        <v/>
      </c>
      <c r="C362" s="9" t="str">
        <f>IF(Search!$C$6="x",IF(COUNTA($AQ362)=1,1,"N"),IF(COUNTA($AQ362)=1,"N",""))</f>
        <v/>
      </c>
      <c r="D362" s="9" t="str">
        <f>IF(Search!$O$8="","",IF(ISNUMBER(SEARCH(Search!$O$8,$BD362))=TRUE,1,""))</f>
        <v/>
      </c>
      <c r="E362" s="9" t="str">
        <f>IF(Search!$C$7="","",IF(ISNUMBER(SEARCH(Search!$C$7,$AN362))=TRUE,1,""))</f>
        <v/>
      </c>
      <c r="F362" s="9" t="str">
        <f>IF(Search!$C$8="","",IF(ISNUMBER(SEARCH(Search!$C$8,$AO362))=TRUE,1,""))</f>
        <v/>
      </c>
      <c r="G362" s="9" t="str">
        <f>IF(Search!$F$4="","",IF(Inventory!$AJ362&lt;Search!$F$4,"",1))</f>
        <v/>
      </c>
      <c r="H362" s="9" t="str">
        <f>IF(Search!$F$5="","",IF(Inventory!$AJ362&gt;Search!$F$5,"",1))</f>
        <v/>
      </c>
      <c r="I362" s="9" t="str">
        <f>IF(Search!$F$7="","",IF(Search!$F$8="",IF(ISNUMBER(SEARCH(Search!$F$7,$AL362))=TRUE,1,""),""))</f>
        <v/>
      </c>
      <c r="J362" s="9" t="str">
        <f>IF($AL362=Search!$F$8,1,"")</f>
        <v/>
      </c>
      <c r="K362" s="9" t="str">
        <f>IF(Search!$I$4="","",IF(COUNTA($AS362)=1,IF(Search!$I$4="N","N",1),""))</f>
        <v/>
      </c>
      <c r="L362" s="9" t="str">
        <f>IF(Search!$I$5="","",IF($AS362="RC",1,""))</f>
        <v/>
      </c>
      <c r="M362" s="9" t="str">
        <f>IF(Search!$I$6="","",IF($AS362="RCP",1,""))</f>
        <v/>
      </c>
      <c r="N362" s="9" t="str">
        <f>IF(Search!$I$8="","",IF(COUNTA($AT362)=1,IF(Search!$I$8="N","N",1),""))</f>
        <v/>
      </c>
      <c r="O362" s="9" t="str">
        <f>IF(Search!$L$4="","",IF(COUNTA($AU362)=1,IF(Search!$L$4="N","N",1),""))</f>
        <v/>
      </c>
      <c r="P362" s="9" t="str">
        <f>IF(Search!$L$5="","",IF(ISNUMBER(SEARCH("Jersey",$AU362))=TRUE,IF(Search!$L$5="N","N",1),""))</f>
        <v/>
      </c>
      <c r="Q362" s="9" t="str">
        <f>IF(Search!$L$6="","",IF(ISNUMBER(SEARCH("Patch",$AU362))=TRUE,IF(Search!$L$6="N","N",1),""))</f>
        <v/>
      </c>
      <c r="R362" s="9" t="str">
        <f>IF(Search!$L$7="","",IF(ISNUMBER(SEARCH("Shield",$AU362))=TRUE,IF(Search!$L$7="N","N",1),""))</f>
        <v/>
      </c>
      <c r="S362" s="9" t="str">
        <f>IF(Search!$L$8="","",IF(ISNUMBER(SEARCH("Stick",$AU362))=TRUE,IF(Search!$L$8="N","N",1),""))</f>
        <v/>
      </c>
      <c r="T362" s="9" t="str">
        <f>IF(Search!$O$4="","",IF(COUNTA($AW362)=1,IF(Search!$O$4="N","N",1),""))</f>
        <v/>
      </c>
      <c r="U362" s="9" t="str">
        <f>IF(Search!$O$5="","",IF($AW362="","",IF($AW362&lt;Search!$O$5,"",1)))</f>
        <v/>
      </c>
      <c r="V362" s="9" t="str">
        <f>IF(Search!$O$6="","",IF($AW362="","",IF($AW362&gt;Search!$O$6,"",1)))</f>
        <v/>
      </c>
      <c r="W362" s="9" t="str">
        <f>IF(Search!$U$4="","",IF($AX362="","",1))</f>
        <v/>
      </c>
      <c r="X362" s="9" t="str">
        <f>IF(Search!$U$5="","",IF(ISNUMBER(SEARCH(Search!$U$5,$AX362))=TRUE,IF(Search!$U$5="N","N",1),""))</f>
        <v/>
      </c>
      <c r="Y362" s="9" t="str">
        <f>IF(Search!$U$6="","",IF($AY362&lt;Search!$U$6,"",1))</f>
        <v/>
      </c>
      <c r="Z362" s="9" t="str">
        <f>IF(Search!$R$4="","",IF(Inventory!$BA362&lt;Search!$R$4,"",1))</f>
        <v/>
      </c>
      <c r="AA362" s="9" t="str">
        <f>IF(Search!$R$5="","",IF($BA362&gt;Search!$R$5,"",1))</f>
        <v/>
      </c>
      <c r="AB362" s="9" t="str">
        <f>IF(Search!$R$6="","",IF($BB362&lt;Search!$R$6,"",1))</f>
        <v/>
      </c>
      <c r="AC362" s="9" t="str">
        <f>IF(Search!$R$7="","",IF($BB362&lt;Search!$R$7,"",1))</f>
        <v/>
      </c>
      <c r="AD362" s="45" t="str">
        <f>IF(COUNTIF($A362:$AC362,"n")&gt;0,"",IF(SUM($A362:$AC362)=COUNTA(Search!$C$4:$C$8,Search!$F$4:$F$8,Search!$I$4:$I$6,Search!$I$8,Search!$L$4:$L$8,Search!$O$4:$O$8,Search!$R$4:$R$7,Search!$U$4:$U$7)-COUNTIF(Search!$C$4:$U$7,"n"),1+LARGE($AD$1:AD361,1),""))</f>
        <v/>
      </c>
      <c r="AE362" s="45" t="str">
        <f t="shared" si="17"/>
        <v/>
      </c>
      <c r="AF362" s="45" t="str">
        <f>IF(AD362="","",COUNTIF($AE$1:$AE361,$AE362)+RANK($AE362,$AE$2:$AE$10540,1))</f>
        <v/>
      </c>
      <c r="AG362" s="45" t="str">
        <f t="shared" si="18"/>
        <v/>
      </c>
      <c r="AH362" s="45" t="str">
        <f>IF($AD362="","",COUNTIF($AG$1:$AG361,$AG362)+RANK($AG362,$AG$1:$AG$10539,0))</f>
        <v/>
      </c>
      <c r="AI362" s="10" t="str">
        <f t="shared" si="19"/>
        <v>1988-89 O-Pee-Chee #264 Ken Wregget TOR    /   $</v>
      </c>
      <c r="AJ362" s="11">
        <v>1988</v>
      </c>
      <c r="AK362" s="17">
        <v>89</v>
      </c>
      <c r="AL362" s="12" t="s">
        <v>53</v>
      </c>
      <c r="AM362" s="10">
        <v>264</v>
      </c>
      <c r="AN362" s="12" t="s">
        <v>181</v>
      </c>
      <c r="AO362" s="9" t="s">
        <v>1904</v>
      </c>
      <c r="AP362" s="9"/>
      <c r="AQ362" s="9"/>
      <c r="AR362" s="14" t="s">
        <v>2131</v>
      </c>
      <c r="AS362" s="9"/>
      <c r="AT362" s="9"/>
      <c r="AU362" s="9"/>
      <c r="AV362" s="13"/>
      <c r="AW362" s="13"/>
      <c r="AX362" s="9"/>
      <c r="AY362" s="9"/>
      <c r="AZ362" s="9"/>
      <c r="BA362" s="33"/>
      <c r="BB362" s="33"/>
      <c r="BC362" s="36"/>
      <c r="BD362" s="12" t="s">
        <v>1771</v>
      </c>
    </row>
    <row r="363" spans="1:56" s="12" customFormat="1" x14ac:dyDescent="0.2">
      <c r="A363" s="9" t="str">
        <f>IF(Search!$C$5="","",IF(COUNTA(Inventory!$AP363)=1,1,""))</f>
        <v/>
      </c>
      <c r="B363" s="9" t="str">
        <f>IF(Search!$C$4="","",IF(ISNUMBER(SEARCH(Search!$C$4,$AR363))=TRUE,1,""))</f>
        <v/>
      </c>
      <c r="C363" s="9" t="str">
        <f>IF(Search!$C$6="x",IF(COUNTA($AQ363)=1,1,"N"),IF(COUNTA($AQ363)=1,"N",""))</f>
        <v/>
      </c>
      <c r="D363" s="9" t="str">
        <f>IF(Search!$O$8="","",IF(ISNUMBER(SEARCH(Search!$O$8,$BD363))=TRUE,1,""))</f>
        <v/>
      </c>
      <c r="E363" s="9" t="str">
        <f>IF(Search!$C$7="","",IF(ISNUMBER(SEARCH(Search!$C$7,$AN363))=TRUE,1,""))</f>
        <v/>
      </c>
      <c r="F363" s="9" t="str">
        <f>IF(Search!$C$8="","",IF(ISNUMBER(SEARCH(Search!$C$8,$AO363))=TRUE,1,""))</f>
        <v/>
      </c>
      <c r="G363" s="9" t="str">
        <f>IF(Search!$F$4="","",IF(Inventory!$AJ363&lt;Search!$F$4,"",1))</f>
        <v/>
      </c>
      <c r="H363" s="9" t="str">
        <f>IF(Search!$F$5="","",IF(Inventory!$AJ363&gt;Search!$F$5,"",1))</f>
        <v/>
      </c>
      <c r="I363" s="9" t="str">
        <f>IF(Search!$F$7="","",IF(Search!$F$8="",IF(ISNUMBER(SEARCH(Search!$F$7,$AL363))=TRUE,1,""),""))</f>
        <v/>
      </c>
      <c r="J363" s="9" t="str">
        <f>IF($AL363=Search!$F$8,1,"")</f>
        <v/>
      </c>
      <c r="K363" s="9" t="str">
        <f>IF(Search!$I$4="","",IF(COUNTA($AS363)=1,IF(Search!$I$4="N","N",1),""))</f>
        <v/>
      </c>
      <c r="L363" s="9" t="str">
        <f>IF(Search!$I$5="","",IF($AS363="RC",1,""))</f>
        <v/>
      </c>
      <c r="M363" s="9" t="str">
        <f>IF(Search!$I$6="","",IF($AS363="RCP",1,""))</f>
        <v/>
      </c>
      <c r="N363" s="9" t="str">
        <f>IF(Search!$I$8="","",IF(COUNTA($AT363)=1,IF(Search!$I$8="N","N",1),""))</f>
        <v/>
      </c>
      <c r="O363" s="9" t="str">
        <f>IF(Search!$L$4="","",IF(COUNTA($AU363)=1,IF(Search!$L$4="N","N",1),""))</f>
        <v/>
      </c>
      <c r="P363" s="9" t="str">
        <f>IF(Search!$L$5="","",IF(ISNUMBER(SEARCH("Jersey",$AU363))=TRUE,IF(Search!$L$5="N","N",1),""))</f>
        <v/>
      </c>
      <c r="Q363" s="9" t="str">
        <f>IF(Search!$L$6="","",IF(ISNUMBER(SEARCH("Patch",$AU363))=TRUE,IF(Search!$L$6="N","N",1),""))</f>
        <v/>
      </c>
      <c r="R363" s="9" t="str">
        <f>IF(Search!$L$7="","",IF(ISNUMBER(SEARCH("Shield",$AU363))=TRUE,IF(Search!$L$7="N","N",1),""))</f>
        <v/>
      </c>
      <c r="S363" s="9" t="str">
        <f>IF(Search!$L$8="","",IF(ISNUMBER(SEARCH("Stick",$AU363))=TRUE,IF(Search!$L$8="N","N",1),""))</f>
        <v/>
      </c>
      <c r="T363" s="9" t="str">
        <f>IF(Search!$O$4="","",IF(COUNTA($AW363)=1,IF(Search!$O$4="N","N",1),""))</f>
        <v/>
      </c>
      <c r="U363" s="9" t="str">
        <f>IF(Search!$O$5="","",IF($AW363="","",IF($AW363&lt;Search!$O$5,"",1)))</f>
        <v/>
      </c>
      <c r="V363" s="9" t="str">
        <f>IF(Search!$O$6="","",IF($AW363="","",IF($AW363&gt;Search!$O$6,"",1)))</f>
        <v/>
      </c>
      <c r="W363" s="9" t="str">
        <f>IF(Search!$U$4="","",IF($AX363="","",1))</f>
        <v/>
      </c>
      <c r="X363" s="9" t="str">
        <f>IF(Search!$U$5="","",IF(ISNUMBER(SEARCH(Search!$U$5,$AX363))=TRUE,IF(Search!$U$5="N","N",1),""))</f>
        <v/>
      </c>
      <c r="Y363" s="9" t="str">
        <f>IF(Search!$U$6="","",IF($AY363&lt;Search!$U$6,"",1))</f>
        <v/>
      </c>
      <c r="Z363" s="9" t="str">
        <f>IF(Search!$R$4="","",IF(Inventory!$BA363&lt;Search!$R$4,"",1))</f>
        <v/>
      </c>
      <c r="AA363" s="9" t="str">
        <f>IF(Search!$R$5="","",IF($BA363&gt;Search!$R$5,"",1))</f>
        <v/>
      </c>
      <c r="AB363" s="9" t="str">
        <f>IF(Search!$R$6="","",IF($BB363&lt;Search!$R$6,"",1))</f>
        <v/>
      </c>
      <c r="AC363" s="9" t="str">
        <f>IF(Search!$R$7="","",IF($BB363&lt;Search!$R$7,"",1))</f>
        <v/>
      </c>
      <c r="AD363" s="45" t="str">
        <f>IF(COUNTIF($A363:$AC363,"n")&gt;0,"",IF(SUM($A363:$AC363)=COUNTA(Search!$C$4:$C$8,Search!$F$4:$F$8,Search!$I$4:$I$6,Search!$I$8,Search!$L$4:$L$8,Search!$O$4:$O$8,Search!$R$4:$R$7,Search!$U$4:$U$7)-COUNTIF(Search!$C$4:$U$7,"n"),1+LARGE($AD$1:AD362,1),""))</f>
        <v/>
      </c>
      <c r="AE363" s="45" t="str">
        <f t="shared" si="17"/>
        <v/>
      </c>
      <c r="AF363" s="45" t="str">
        <f>IF(AD363="","",COUNTIF($AE$1:$AE362,$AE363)+RANK($AE363,$AE$2:$AE$10540,1))</f>
        <v/>
      </c>
      <c r="AG363" s="45" t="str">
        <f t="shared" si="18"/>
        <v/>
      </c>
      <c r="AH363" s="45" t="str">
        <f>IF($AD363="","",COUNTIF($AG$1:$AG362,$AG363)+RANK($AG363,$AG$1:$AG$10539,0))</f>
        <v/>
      </c>
      <c r="AI363" s="10" t="str">
        <f t="shared" si="19"/>
        <v>1988-89 O-Pee-Chee Stickers #191 Mike Eagles     /   $</v>
      </c>
      <c r="AJ363" s="11">
        <v>1988</v>
      </c>
      <c r="AK363" s="17">
        <v>89</v>
      </c>
      <c r="AL363" s="12" t="s">
        <v>1568</v>
      </c>
      <c r="AM363" s="10">
        <v>191</v>
      </c>
      <c r="AN363" s="15" t="s">
        <v>184</v>
      </c>
      <c r="AO363" s="14"/>
      <c r="AP363" s="14"/>
      <c r="AQ363" s="14"/>
      <c r="AR363" s="14"/>
      <c r="AS363" s="9"/>
      <c r="AT363" s="9"/>
      <c r="AU363" s="9"/>
      <c r="AV363" s="13"/>
      <c r="AW363" s="13"/>
      <c r="AX363" s="9"/>
      <c r="AY363" s="9"/>
      <c r="AZ363" s="9"/>
      <c r="BA363" s="33"/>
      <c r="BB363" s="33"/>
      <c r="BC363" s="36"/>
      <c r="BD363" s="12" t="s">
        <v>1771</v>
      </c>
    </row>
    <row r="364" spans="1:56" s="12" customFormat="1" x14ac:dyDescent="0.2">
      <c r="A364" s="9" t="str">
        <f>IF(Search!$C$5="","",IF(COUNTA(Inventory!$AP364)=1,1,""))</f>
        <v/>
      </c>
      <c r="B364" s="9" t="str">
        <f>IF(Search!$C$4="","",IF(ISNUMBER(SEARCH(Search!$C$4,$AR364))=TRUE,1,""))</f>
        <v/>
      </c>
      <c r="C364" s="9" t="str">
        <f>IF(Search!$C$6="x",IF(COUNTA($AQ364)=1,1,"N"),IF(COUNTA($AQ364)=1,"N",""))</f>
        <v/>
      </c>
      <c r="D364" s="9" t="str">
        <f>IF(Search!$O$8="","",IF(ISNUMBER(SEARCH(Search!$O$8,$BD364))=TRUE,1,""))</f>
        <v/>
      </c>
      <c r="E364" s="9" t="str">
        <f>IF(Search!$C$7="","",IF(ISNUMBER(SEARCH(Search!$C$7,$AN364))=TRUE,1,""))</f>
        <v/>
      </c>
      <c r="F364" s="9" t="str">
        <f>IF(Search!$C$8="","",IF(ISNUMBER(SEARCH(Search!$C$8,$AO364))=TRUE,1,""))</f>
        <v/>
      </c>
      <c r="G364" s="9" t="str">
        <f>IF(Search!$F$4="","",IF(Inventory!$AJ364&lt;Search!$F$4,"",1))</f>
        <v/>
      </c>
      <c r="H364" s="9" t="str">
        <f>IF(Search!$F$5="","",IF(Inventory!$AJ364&gt;Search!$F$5,"",1))</f>
        <v/>
      </c>
      <c r="I364" s="9" t="str">
        <f>IF(Search!$F$7="","",IF(Search!$F$8="",IF(ISNUMBER(SEARCH(Search!$F$7,$AL364))=TRUE,1,""),""))</f>
        <v/>
      </c>
      <c r="J364" s="9" t="str">
        <f>IF($AL364=Search!$F$8,1,"")</f>
        <v/>
      </c>
      <c r="K364" s="9" t="str">
        <f>IF(Search!$I$4="","",IF(COUNTA($AS364)=1,IF(Search!$I$4="N","N",1),""))</f>
        <v/>
      </c>
      <c r="L364" s="9" t="str">
        <f>IF(Search!$I$5="","",IF($AS364="RC",1,""))</f>
        <v/>
      </c>
      <c r="M364" s="9" t="str">
        <f>IF(Search!$I$6="","",IF($AS364="RCP",1,""))</f>
        <v/>
      </c>
      <c r="N364" s="9" t="str">
        <f>IF(Search!$I$8="","",IF(COUNTA($AT364)=1,IF(Search!$I$8="N","N",1),""))</f>
        <v/>
      </c>
      <c r="O364" s="9" t="str">
        <f>IF(Search!$L$4="","",IF(COUNTA($AU364)=1,IF(Search!$L$4="N","N",1),""))</f>
        <v/>
      </c>
      <c r="P364" s="9" t="str">
        <f>IF(Search!$L$5="","",IF(ISNUMBER(SEARCH("Jersey",$AU364))=TRUE,IF(Search!$L$5="N","N",1),""))</f>
        <v/>
      </c>
      <c r="Q364" s="9" t="str">
        <f>IF(Search!$L$6="","",IF(ISNUMBER(SEARCH("Patch",$AU364))=TRUE,IF(Search!$L$6="N","N",1),""))</f>
        <v/>
      </c>
      <c r="R364" s="9" t="str">
        <f>IF(Search!$L$7="","",IF(ISNUMBER(SEARCH("Shield",$AU364))=TRUE,IF(Search!$L$7="N","N",1),""))</f>
        <v/>
      </c>
      <c r="S364" s="9" t="str">
        <f>IF(Search!$L$8="","",IF(ISNUMBER(SEARCH("Stick",$AU364))=TRUE,IF(Search!$L$8="N","N",1),""))</f>
        <v/>
      </c>
      <c r="T364" s="9" t="str">
        <f>IF(Search!$O$4="","",IF(COUNTA($AW364)=1,IF(Search!$O$4="N","N",1),""))</f>
        <v/>
      </c>
      <c r="U364" s="9" t="str">
        <f>IF(Search!$O$5="","",IF($AW364="","",IF($AW364&lt;Search!$O$5,"",1)))</f>
        <v/>
      </c>
      <c r="V364" s="9" t="str">
        <f>IF(Search!$O$6="","",IF($AW364="","",IF($AW364&gt;Search!$O$6,"",1)))</f>
        <v/>
      </c>
      <c r="W364" s="9" t="str">
        <f>IF(Search!$U$4="","",IF($AX364="","",1))</f>
        <v/>
      </c>
      <c r="X364" s="9" t="str">
        <f>IF(Search!$U$5="","",IF(ISNUMBER(SEARCH(Search!$U$5,$AX364))=TRUE,IF(Search!$U$5="N","N",1),""))</f>
        <v/>
      </c>
      <c r="Y364" s="9" t="str">
        <f>IF(Search!$U$6="","",IF($AY364&lt;Search!$U$6,"",1))</f>
        <v/>
      </c>
      <c r="Z364" s="9" t="str">
        <f>IF(Search!$R$4="","",IF(Inventory!$BA364&lt;Search!$R$4,"",1))</f>
        <v/>
      </c>
      <c r="AA364" s="9" t="str">
        <f>IF(Search!$R$5="","",IF($BA364&gt;Search!$R$5,"",1))</f>
        <v/>
      </c>
      <c r="AB364" s="9" t="str">
        <f>IF(Search!$R$6="","",IF($BB364&lt;Search!$R$6,"",1))</f>
        <v/>
      </c>
      <c r="AC364" s="9" t="str">
        <f>IF(Search!$R$7="","",IF($BB364&lt;Search!$R$7,"",1))</f>
        <v/>
      </c>
      <c r="AD364" s="45" t="str">
        <f>IF(COUNTIF($A364:$AC364,"n")&gt;0,"",IF(SUM($A364:$AC364)=COUNTA(Search!$C$4:$C$8,Search!$F$4:$F$8,Search!$I$4:$I$6,Search!$I$8,Search!$L$4:$L$8,Search!$O$4:$O$8,Search!$R$4:$R$7,Search!$U$4:$U$7)-COUNTIF(Search!$C$4:$U$7,"n"),1+LARGE($AD$1:AD363,1),""))</f>
        <v/>
      </c>
      <c r="AE364" s="45" t="str">
        <f t="shared" si="17"/>
        <v/>
      </c>
      <c r="AF364" s="45" t="str">
        <f>IF(AD364="","",COUNTIF($AE$1:$AE363,$AE364)+RANK($AE364,$AE$2:$AE$10540,1))</f>
        <v/>
      </c>
      <c r="AG364" s="45" t="str">
        <f t="shared" si="18"/>
        <v/>
      </c>
      <c r="AH364" s="45" t="str">
        <f>IF($AD364="","",COUNTIF($AG$1:$AG363,$AG364)+RANK($AG364,$AG$1:$AG$10539,0))</f>
        <v/>
      </c>
      <c r="AI364" s="10" t="str">
        <f t="shared" si="19"/>
        <v>1988-89 Panini Stickers #354 Mike Eagles     /   $</v>
      </c>
      <c r="AJ364" s="11">
        <v>1988</v>
      </c>
      <c r="AK364" s="17">
        <v>89</v>
      </c>
      <c r="AL364" s="12" t="s">
        <v>1099</v>
      </c>
      <c r="AM364" s="10">
        <v>354</v>
      </c>
      <c r="AN364" s="15" t="s">
        <v>184</v>
      </c>
      <c r="AO364" s="14"/>
      <c r="AP364" s="14"/>
      <c r="AQ364" s="14"/>
      <c r="AR364" s="14"/>
      <c r="AS364" s="9"/>
      <c r="AT364" s="9"/>
      <c r="AU364" s="9"/>
      <c r="AV364" s="13"/>
      <c r="AW364" s="13"/>
      <c r="AX364" s="9"/>
      <c r="AY364" s="9"/>
      <c r="AZ364" s="9"/>
      <c r="BA364" s="33"/>
      <c r="BB364" s="33"/>
      <c r="BC364" s="36"/>
      <c r="BD364" s="12" t="s">
        <v>1771</v>
      </c>
    </row>
    <row r="365" spans="1:56" s="12" customFormat="1" x14ac:dyDescent="0.2">
      <c r="A365" s="9" t="str">
        <f>IF(Search!$C$5="","",IF(COUNTA(Inventory!$AP365)=1,1,""))</f>
        <v/>
      </c>
      <c r="B365" s="9" t="str">
        <f>IF(Search!$C$4="","",IF(ISNUMBER(SEARCH(Search!$C$4,$AR365))=TRUE,1,""))</f>
        <v/>
      </c>
      <c r="C365" s="9" t="str">
        <f>IF(Search!$C$6="x",IF(COUNTA($AQ365)=1,1,"N"),IF(COUNTA($AQ365)=1,"N",""))</f>
        <v/>
      </c>
      <c r="D365" s="9" t="str">
        <f>IF(Search!$O$8="","",IF(ISNUMBER(SEARCH(Search!$O$8,$BD365))=TRUE,1,""))</f>
        <v/>
      </c>
      <c r="E365" s="9" t="str">
        <f>IF(Search!$C$7="","",IF(ISNUMBER(SEARCH(Search!$C$7,$AN365))=TRUE,1,""))</f>
        <v/>
      </c>
      <c r="F365" s="9" t="str">
        <f>IF(Search!$C$8="","",IF(ISNUMBER(SEARCH(Search!$C$8,$AO365))=TRUE,1,""))</f>
        <v/>
      </c>
      <c r="G365" s="9" t="str">
        <f>IF(Search!$F$4="","",IF(Inventory!$AJ365&lt;Search!$F$4,"",1))</f>
        <v/>
      </c>
      <c r="H365" s="9" t="str">
        <f>IF(Search!$F$5="","",IF(Inventory!$AJ365&gt;Search!$F$5,"",1))</f>
        <v/>
      </c>
      <c r="I365" s="9" t="str">
        <f>IF(Search!$F$7="","",IF(Search!$F$8="",IF(ISNUMBER(SEARCH(Search!$F$7,$AL365))=TRUE,1,""),""))</f>
        <v/>
      </c>
      <c r="J365" s="9" t="str">
        <f>IF($AL365=Search!$F$8,1,"")</f>
        <v/>
      </c>
      <c r="K365" s="9" t="str">
        <f>IF(Search!$I$4="","",IF(COUNTA($AS365)=1,IF(Search!$I$4="N","N",1),""))</f>
        <v/>
      </c>
      <c r="L365" s="9" t="str">
        <f>IF(Search!$I$5="","",IF($AS365="RC",1,""))</f>
        <v/>
      </c>
      <c r="M365" s="9" t="str">
        <f>IF(Search!$I$6="","",IF($AS365="RCP",1,""))</f>
        <v/>
      </c>
      <c r="N365" s="9" t="str">
        <f>IF(Search!$I$8="","",IF(COUNTA($AT365)=1,IF(Search!$I$8="N","N",1),""))</f>
        <v/>
      </c>
      <c r="O365" s="9" t="str">
        <f>IF(Search!$L$4="","",IF(COUNTA($AU365)=1,IF(Search!$L$4="N","N",1),""))</f>
        <v/>
      </c>
      <c r="P365" s="9" t="str">
        <f>IF(Search!$L$5="","",IF(ISNUMBER(SEARCH("Jersey",$AU365))=TRUE,IF(Search!$L$5="N","N",1),""))</f>
        <v/>
      </c>
      <c r="Q365" s="9" t="str">
        <f>IF(Search!$L$6="","",IF(ISNUMBER(SEARCH("Patch",$AU365))=TRUE,IF(Search!$L$6="N","N",1),""))</f>
        <v/>
      </c>
      <c r="R365" s="9" t="str">
        <f>IF(Search!$L$7="","",IF(ISNUMBER(SEARCH("Shield",$AU365))=TRUE,IF(Search!$L$7="N","N",1),""))</f>
        <v/>
      </c>
      <c r="S365" s="9" t="str">
        <f>IF(Search!$L$8="","",IF(ISNUMBER(SEARCH("Stick",$AU365))=TRUE,IF(Search!$L$8="N","N",1),""))</f>
        <v/>
      </c>
      <c r="T365" s="9" t="str">
        <f>IF(Search!$O$4="","",IF(COUNTA($AW365)=1,IF(Search!$O$4="N","N",1),""))</f>
        <v/>
      </c>
      <c r="U365" s="9" t="str">
        <f>IF(Search!$O$5="","",IF($AW365="","",IF($AW365&lt;Search!$O$5,"",1)))</f>
        <v/>
      </c>
      <c r="V365" s="9" t="str">
        <f>IF(Search!$O$6="","",IF($AW365="","",IF($AW365&gt;Search!$O$6,"",1)))</f>
        <v/>
      </c>
      <c r="W365" s="9" t="str">
        <f>IF(Search!$U$4="","",IF($AX365="","",1))</f>
        <v/>
      </c>
      <c r="X365" s="9" t="str">
        <f>IF(Search!$U$5="","",IF(ISNUMBER(SEARCH(Search!$U$5,$AX365))=TRUE,IF(Search!$U$5="N","N",1),""))</f>
        <v/>
      </c>
      <c r="Y365" s="9" t="str">
        <f>IF(Search!$U$6="","",IF($AY365&lt;Search!$U$6,"",1))</f>
        <v/>
      </c>
      <c r="Z365" s="9" t="str">
        <f>IF(Search!$R$4="","",IF(Inventory!$BA365&lt;Search!$R$4,"",1))</f>
        <v/>
      </c>
      <c r="AA365" s="9" t="str">
        <f>IF(Search!$R$5="","",IF($BA365&gt;Search!$R$5,"",1))</f>
        <v/>
      </c>
      <c r="AB365" s="9" t="str">
        <f>IF(Search!$R$6="","",IF($BB365&lt;Search!$R$6,"",1))</f>
        <v/>
      </c>
      <c r="AC365" s="9" t="str">
        <f>IF(Search!$R$7="","",IF($BB365&lt;Search!$R$7,"",1))</f>
        <v/>
      </c>
      <c r="AD365" s="45" t="str">
        <f>IF(COUNTIF($A365:$AC365,"n")&gt;0,"",IF(SUM($A365:$AC365)=COUNTA(Search!$C$4:$C$8,Search!$F$4:$F$8,Search!$I$4:$I$6,Search!$I$8,Search!$L$4:$L$8,Search!$O$4:$O$8,Search!$R$4:$R$7,Search!$U$4:$U$7)-COUNTIF(Search!$C$4:$U$7,"n"),1+LARGE($AD$1:AD364,1),""))</f>
        <v/>
      </c>
      <c r="AE365" s="45" t="str">
        <f t="shared" si="17"/>
        <v/>
      </c>
      <c r="AF365" s="45" t="str">
        <f>IF(AD365="","",COUNTIF($AE$1:$AE364,$AE365)+RANK($AE365,$AE$2:$AE$10540,1))</f>
        <v/>
      </c>
      <c r="AG365" s="45" t="str">
        <f t="shared" si="18"/>
        <v/>
      </c>
      <c r="AH365" s="45" t="str">
        <f>IF($AD365="","",COUNTIF($AG$1:$AG364,$AG365)+RANK($AG365,$AG$1:$AG$10539,0))</f>
        <v/>
      </c>
      <c r="AI365" s="10" t="str">
        <f t="shared" si="19"/>
        <v>1988-89 Topps #16 Joe Nieuwendyk CGY RC   /   $</v>
      </c>
      <c r="AJ365" s="11">
        <v>1988</v>
      </c>
      <c r="AK365" s="17">
        <v>89</v>
      </c>
      <c r="AL365" s="12" t="s">
        <v>48</v>
      </c>
      <c r="AM365" s="10">
        <v>16</v>
      </c>
      <c r="AN365" s="12" t="s">
        <v>186</v>
      </c>
      <c r="AO365" s="9" t="s">
        <v>1910</v>
      </c>
      <c r="AP365" s="9"/>
      <c r="AQ365" s="9"/>
      <c r="AR365" s="14"/>
      <c r="AS365" s="9" t="s">
        <v>2</v>
      </c>
      <c r="AT365" s="9"/>
      <c r="AU365" s="9"/>
      <c r="AV365" s="13"/>
      <c r="AW365" s="13"/>
      <c r="AX365" s="9"/>
      <c r="AY365" s="9"/>
      <c r="AZ365" s="9"/>
      <c r="BA365" s="33"/>
      <c r="BB365" s="33"/>
      <c r="BC365" s="36"/>
      <c r="BD365" s="12" t="s">
        <v>1771</v>
      </c>
    </row>
    <row r="366" spans="1:56" s="12" customFormat="1" x14ac:dyDescent="0.2">
      <c r="A366" s="9" t="str">
        <f>IF(Search!$C$5="","",IF(COUNTA(Inventory!$AP366)=1,1,""))</f>
        <v/>
      </c>
      <c r="B366" s="9" t="str">
        <f>IF(Search!$C$4="","",IF(ISNUMBER(SEARCH(Search!$C$4,$AR366))=TRUE,1,""))</f>
        <v/>
      </c>
      <c r="C366" s="9" t="str">
        <f>IF(Search!$C$6="x",IF(COUNTA($AQ366)=1,1,"N"),IF(COUNTA($AQ366)=1,"N",""))</f>
        <v/>
      </c>
      <c r="D366" s="9" t="str">
        <f>IF(Search!$O$8="","",IF(ISNUMBER(SEARCH(Search!$O$8,$BD366))=TRUE,1,""))</f>
        <v/>
      </c>
      <c r="E366" s="9" t="str">
        <f>IF(Search!$C$7="","",IF(ISNUMBER(SEARCH(Search!$C$7,$AN366))=TRUE,1,""))</f>
        <v/>
      </c>
      <c r="F366" s="9" t="str">
        <f>IF(Search!$C$8="","",IF(ISNUMBER(SEARCH(Search!$C$8,$AO366))=TRUE,1,""))</f>
        <v/>
      </c>
      <c r="G366" s="9" t="str">
        <f>IF(Search!$F$4="","",IF(Inventory!$AJ366&lt;Search!$F$4,"",1))</f>
        <v/>
      </c>
      <c r="H366" s="9" t="str">
        <f>IF(Search!$F$5="","",IF(Inventory!$AJ366&gt;Search!$F$5,"",1))</f>
        <v/>
      </c>
      <c r="I366" s="9" t="str">
        <f>IF(Search!$F$7="","",IF(Search!$F$8="",IF(ISNUMBER(SEARCH(Search!$F$7,$AL366))=TRUE,1,""),""))</f>
        <v/>
      </c>
      <c r="J366" s="9" t="str">
        <f>IF($AL366=Search!$F$8,1,"")</f>
        <v/>
      </c>
      <c r="K366" s="9" t="str">
        <f>IF(Search!$I$4="","",IF(COUNTA($AS366)=1,IF(Search!$I$4="N","N",1),""))</f>
        <v/>
      </c>
      <c r="L366" s="9" t="str">
        <f>IF(Search!$I$5="","",IF($AS366="RC",1,""))</f>
        <v/>
      </c>
      <c r="M366" s="9" t="str">
        <f>IF(Search!$I$6="","",IF($AS366="RCP",1,""))</f>
        <v/>
      </c>
      <c r="N366" s="9" t="str">
        <f>IF(Search!$I$8="","",IF(COUNTA($AT366)=1,IF(Search!$I$8="N","N",1),""))</f>
        <v/>
      </c>
      <c r="O366" s="9" t="str">
        <f>IF(Search!$L$4="","",IF(COUNTA($AU366)=1,IF(Search!$L$4="N","N",1),""))</f>
        <v/>
      </c>
      <c r="P366" s="9" t="str">
        <f>IF(Search!$L$5="","",IF(ISNUMBER(SEARCH("Jersey",$AU366))=TRUE,IF(Search!$L$5="N","N",1),""))</f>
        <v/>
      </c>
      <c r="Q366" s="9" t="str">
        <f>IF(Search!$L$6="","",IF(ISNUMBER(SEARCH("Patch",$AU366))=TRUE,IF(Search!$L$6="N","N",1),""))</f>
        <v/>
      </c>
      <c r="R366" s="9" t="str">
        <f>IF(Search!$L$7="","",IF(ISNUMBER(SEARCH("Shield",$AU366))=TRUE,IF(Search!$L$7="N","N",1),""))</f>
        <v/>
      </c>
      <c r="S366" s="9" t="str">
        <f>IF(Search!$L$8="","",IF(ISNUMBER(SEARCH("Stick",$AU366))=TRUE,IF(Search!$L$8="N","N",1),""))</f>
        <v/>
      </c>
      <c r="T366" s="9" t="str">
        <f>IF(Search!$O$4="","",IF(COUNTA($AW366)=1,IF(Search!$O$4="N","N",1),""))</f>
        <v/>
      </c>
      <c r="U366" s="9" t="str">
        <f>IF(Search!$O$5="","",IF($AW366="","",IF($AW366&lt;Search!$O$5,"",1)))</f>
        <v/>
      </c>
      <c r="V366" s="9" t="str">
        <f>IF(Search!$O$6="","",IF($AW366="","",IF($AW366&gt;Search!$O$6,"",1)))</f>
        <v/>
      </c>
      <c r="W366" s="9" t="str">
        <f>IF(Search!$U$4="","",IF($AX366="","",1))</f>
        <v/>
      </c>
      <c r="X366" s="9" t="str">
        <f>IF(Search!$U$5="","",IF(ISNUMBER(SEARCH(Search!$U$5,$AX366))=TRUE,IF(Search!$U$5="N","N",1),""))</f>
        <v/>
      </c>
      <c r="Y366" s="9" t="str">
        <f>IF(Search!$U$6="","",IF($AY366&lt;Search!$U$6,"",1))</f>
        <v/>
      </c>
      <c r="Z366" s="9" t="str">
        <f>IF(Search!$R$4="","",IF(Inventory!$BA366&lt;Search!$R$4,"",1))</f>
        <v/>
      </c>
      <c r="AA366" s="9" t="str">
        <f>IF(Search!$R$5="","",IF($BA366&gt;Search!$R$5,"",1))</f>
        <v/>
      </c>
      <c r="AB366" s="9" t="str">
        <f>IF(Search!$R$6="","",IF($BB366&lt;Search!$R$6,"",1))</f>
        <v/>
      </c>
      <c r="AC366" s="9" t="str">
        <f>IF(Search!$R$7="","",IF($BB366&lt;Search!$R$7,"",1))</f>
        <v/>
      </c>
      <c r="AD366" s="45" t="str">
        <f>IF(COUNTIF($A366:$AC366,"n")&gt;0,"",IF(SUM($A366:$AC366)=COUNTA(Search!$C$4:$C$8,Search!$F$4:$F$8,Search!$I$4:$I$6,Search!$I$8,Search!$L$4:$L$8,Search!$O$4:$O$8,Search!$R$4:$R$7,Search!$U$4:$U$7)-COUNTIF(Search!$C$4:$U$7,"n"),1+LARGE($AD$1:AD365,1),""))</f>
        <v/>
      </c>
      <c r="AE366" s="45" t="str">
        <f t="shared" si="17"/>
        <v/>
      </c>
      <c r="AF366" s="45" t="str">
        <f>IF(AD366="","",COUNTIF($AE$1:$AE365,$AE366)+RANK($AE366,$AE$2:$AE$10540,1))</f>
        <v/>
      </c>
      <c r="AG366" s="45" t="str">
        <f t="shared" si="18"/>
        <v/>
      </c>
      <c r="AH366" s="45" t="str">
        <f>IF($AD366="","",COUNTIF($AG$1:$AG365,$AG366)+RANK($AG366,$AG$1:$AG$10539,0))</f>
        <v/>
      </c>
      <c r="AI366" s="10" t="str">
        <f t="shared" si="19"/>
        <v>1989-90 O-Pee-Chee #9 Tom Kurvers TOR    /   $</v>
      </c>
      <c r="AJ366" s="11">
        <v>1989</v>
      </c>
      <c r="AK366" s="17">
        <v>90</v>
      </c>
      <c r="AL366" s="12" t="s">
        <v>53</v>
      </c>
      <c r="AM366" s="10">
        <v>9</v>
      </c>
      <c r="AN366" s="12" t="s">
        <v>190</v>
      </c>
      <c r="AO366" s="9" t="s">
        <v>1904</v>
      </c>
      <c r="AP366" s="9"/>
      <c r="AQ366" s="9"/>
      <c r="AR366" s="14" t="s">
        <v>2131</v>
      </c>
      <c r="AS366" s="9"/>
      <c r="AT366" s="9"/>
      <c r="AU366" s="9"/>
      <c r="AV366" s="13"/>
      <c r="AW366" s="13"/>
      <c r="AX366" s="9"/>
      <c r="AY366" s="9"/>
      <c r="AZ366" s="9"/>
      <c r="BA366" s="33"/>
      <c r="BB366" s="33"/>
      <c r="BC366" s="36"/>
      <c r="BD366" s="12" t="s">
        <v>1771</v>
      </c>
    </row>
    <row r="367" spans="1:56" s="12" customFormat="1" x14ac:dyDescent="0.2">
      <c r="A367" s="9" t="str">
        <f>IF(Search!$C$5="","",IF(COUNTA(Inventory!$AP367)=1,1,""))</f>
        <v/>
      </c>
      <c r="B367" s="9" t="str">
        <f>IF(Search!$C$4="","",IF(ISNUMBER(SEARCH(Search!$C$4,$AR367))=TRUE,1,""))</f>
        <v/>
      </c>
      <c r="C367" s="9" t="str">
        <f>IF(Search!$C$6="x",IF(COUNTA($AQ367)=1,1,"N"),IF(COUNTA($AQ367)=1,"N",""))</f>
        <v/>
      </c>
      <c r="D367" s="9" t="str">
        <f>IF(Search!$O$8="","",IF(ISNUMBER(SEARCH(Search!$O$8,$BD367))=TRUE,1,""))</f>
        <v/>
      </c>
      <c r="E367" s="9" t="str">
        <f>IF(Search!$C$7="","",IF(ISNUMBER(SEARCH(Search!$C$7,$AN367))=TRUE,1,""))</f>
        <v/>
      </c>
      <c r="F367" s="9" t="str">
        <f>IF(Search!$C$8="","",IF(ISNUMBER(SEARCH(Search!$C$8,$AO367))=TRUE,1,""))</f>
        <v/>
      </c>
      <c r="G367" s="9" t="str">
        <f>IF(Search!$F$4="","",IF(Inventory!$AJ367&lt;Search!$F$4,"",1))</f>
        <v/>
      </c>
      <c r="H367" s="9" t="str">
        <f>IF(Search!$F$5="","",IF(Inventory!$AJ367&gt;Search!$F$5,"",1))</f>
        <v/>
      </c>
      <c r="I367" s="9" t="str">
        <f>IF(Search!$F$7="","",IF(Search!$F$8="",IF(ISNUMBER(SEARCH(Search!$F$7,$AL367))=TRUE,1,""),""))</f>
        <v/>
      </c>
      <c r="J367" s="9" t="str">
        <f>IF($AL367=Search!$F$8,1,"")</f>
        <v/>
      </c>
      <c r="K367" s="9" t="str">
        <f>IF(Search!$I$4="","",IF(COUNTA($AS367)=1,IF(Search!$I$4="N","N",1),""))</f>
        <v/>
      </c>
      <c r="L367" s="9" t="str">
        <f>IF(Search!$I$5="","",IF($AS367="RC",1,""))</f>
        <v/>
      </c>
      <c r="M367" s="9" t="str">
        <f>IF(Search!$I$6="","",IF($AS367="RCP",1,""))</f>
        <v/>
      </c>
      <c r="N367" s="9" t="str">
        <f>IF(Search!$I$8="","",IF(COUNTA($AT367)=1,IF(Search!$I$8="N","N",1),""))</f>
        <v/>
      </c>
      <c r="O367" s="9" t="str">
        <f>IF(Search!$L$4="","",IF(COUNTA($AU367)=1,IF(Search!$L$4="N","N",1),""))</f>
        <v/>
      </c>
      <c r="P367" s="9" t="str">
        <f>IF(Search!$L$5="","",IF(ISNUMBER(SEARCH("Jersey",$AU367))=TRUE,IF(Search!$L$5="N","N",1),""))</f>
        <v/>
      </c>
      <c r="Q367" s="9" t="str">
        <f>IF(Search!$L$6="","",IF(ISNUMBER(SEARCH("Patch",$AU367))=TRUE,IF(Search!$L$6="N","N",1),""))</f>
        <v/>
      </c>
      <c r="R367" s="9" t="str">
        <f>IF(Search!$L$7="","",IF(ISNUMBER(SEARCH("Shield",$AU367))=TRUE,IF(Search!$L$7="N","N",1),""))</f>
        <v/>
      </c>
      <c r="S367" s="9" t="str">
        <f>IF(Search!$L$8="","",IF(ISNUMBER(SEARCH("Stick",$AU367))=TRUE,IF(Search!$L$8="N","N",1),""))</f>
        <v/>
      </c>
      <c r="T367" s="9" t="str">
        <f>IF(Search!$O$4="","",IF(COUNTA($AW367)=1,IF(Search!$O$4="N","N",1),""))</f>
        <v/>
      </c>
      <c r="U367" s="9" t="str">
        <f>IF(Search!$O$5="","",IF($AW367="","",IF($AW367&lt;Search!$O$5,"",1)))</f>
        <v/>
      </c>
      <c r="V367" s="9" t="str">
        <f>IF(Search!$O$6="","",IF($AW367="","",IF($AW367&gt;Search!$O$6,"",1)))</f>
        <v/>
      </c>
      <c r="W367" s="9" t="str">
        <f>IF(Search!$U$4="","",IF($AX367="","",1))</f>
        <v/>
      </c>
      <c r="X367" s="9" t="str">
        <f>IF(Search!$U$5="","",IF(ISNUMBER(SEARCH(Search!$U$5,$AX367))=TRUE,IF(Search!$U$5="N","N",1),""))</f>
        <v/>
      </c>
      <c r="Y367" s="9" t="str">
        <f>IF(Search!$U$6="","",IF($AY367&lt;Search!$U$6,"",1))</f>
        <v/>
      </c>
      <c r="Z367" s="9" t="str">
        <f>IF(Search!$R$4="","",IF(Inventory!$BA367&lt;Search!$R$4,"",1))</f>
        <v/>
      </c>
      <c r="AA367" s="9" t="str">
        <f>IF(Search!$R$5="","",IF($BA367&gt;Search!$R$5,"",1))</f>
        <v/>
      </c>
      <c r="AB367" s="9" t="str">
        <f>IF(Search!$R$6="","",IF($BB367&lt;Search!$R$6,"",1))</f>
        <v/>
      </c>
      <c r="AC367" s="9" t="str">
        <f>IF(Search!$R$7="","",IF($BB367&lt;Search!$R$7,"",1))</f>
        <v/>
      </c>
      <c r="AD367" s="45" t="str">
        <f>IF(COUNTIF($A367:$AC367,"n")&gt;0,"",IF(SUM($A367:$AC367)=COUNTA(Search!$C$4:$C$8,Search!$F$4:$F$8,Search!$I$4:$I$6,Search!$I$8,Search!$L$4:$L$8,Search!$O$4:$O$8,Search!$R$4:$R$7,Search!$U$4:$U$7)-COUNTIF(Search!$C$4:$U$7,"n"),1+LARGE($AD$1:AD366,1),""))</f>
        <v/>
      </c>
      <c r="AE367" s="45" t="str">
        <f t="shared" si="17"/>
        <v/>
      </c>
      <c r="AF367" s="45" t="str">
        <f>IF(AD367="","",COUNTIF($AE$1:$AE366,$AE367)+RANK($AE367,$AE$2:$AE$10540,1))</f>
        <v/>
      </c>
      <c r="AG367" s="45" t="str">
        <f t="shared" si="18"/>
        <v/>
      </c>
      <c r="AH367" s="45" t="str">
        <f>IF($AD367="","",COUNTIF($AG$1:$AG366,$AG367)+RANK($AG367,$AG$1:$AG$10539,0))</f>
        <v/>
      </c>
      <c r="AI367" s="10" t="str">
        <f t="shared" si="19"/>
        <v>1989-90 O-Pee-Chee #22 Gary Leeman TOR    /   $</v>
      </c>
      <c r="AJ367" s="11">
        <v>1989</v>
      </c>
      <c r="AK367" s="17">
        <v>90</v>
      </c>
      <c r="AL367" s="12" t="s">
        <v>53</v>
      </c>
      <c r="AM367" s="10">
        <v>22</v>
      </c>
      <c r="AN367" s="12" t="s">
        <v>167</v>
      </c>
      <c r="AO367" s="9" t="s">
        <v>1904</v>
      </c>
      <c r="AP367" s="9"/>
      <c r="AQ367" s="9"/>
      <c r="AR367" s="14" t="s">
        <v>2131</v>
      </c>
      <c r="AS367" s="9"/>
      <c r="AT367" s="9"/>
      <c r="AU367" s="9"/>
      <c r="AV367" s="13"/>
      <c r="AW367" s="13"/>
      <c r="AX367" s="9"/>
      <c r="AY367" s="9"/>
      <c r="AZ367" s="9"/>
      <c r="BA367" s="33"/>
      <c r="BB367" s="33"/>
      <c r="BC367" s="36"/>
      <c r="BD367" s="12" t="s">
        <v>1771</v>
      </c>
    </row>
    <row r="368" spans="1:56" s="12" customFormat="1" x14ac:dyDescent="0.2">
      <c r="A368" s="9" t="str">
        <f>IF(Search!$C$5="","",IF(COUNTA(Inventory!$AP368)=1,1,""))</f>
        <v/>
      </c>
      <c r="B368" s="9" t="str">
        <f>IF(Search!$C$4="","",IF(ISNUMBER(SEARCH(Search!$C$4,$AR368))=TRUE,1,""))</f>
        <v/>
      </c>
      <c r="C368" s="9" t="str">
        <f>IF(Search!$C$6="x",IF(COUNTA($AQ368)=1,1,"N"),IF(COUNTA($AQ368)=1,"N",""))</f>
        <v/>
      </c>
      <c r="D368" s="9" t="str">
        <f>IF(Search!$O$8="","",IF(ISNUMBER(SEARCH(Search!$O$8,$BD368))=TRUE,1,""))</f>
        <v/>
      </c>
      <c r="E368" s="9" t="str">
        <f>IF(Search!$C$7="","",IF(ISNUMBER(SEARCH(Search!$C$7,$AN368))=TRUE,1,""))</f>
        <v/>
      </c>
      <c r="F368" s="9" t="str">
        <f>IF(Search!$C$8="","",IF(ISNUMBER(SEARCH(Search!$C$8,$AO368))=TRUE,1,""))</f>
        <v/>
      </c>
      <c r="G368" s="9" t="str">
        <f>IF(Search!$F$4="","",IF(Inventory!$AJ368&lt;Search!$F$4,"",1))</f>
        <v/>
      </c>
      <c r="H368" s="9" t="str">
        <f>IF(Search!$F$5="","",IF(Inventory!$AJ368&gt;Search!$F$5,"",1))</f>
        <v/>
      </c>
      <c r="I368" s="9" t="str">
        <f>IF(Search!$F$7="","",IF(Search!$F$8="",IF(ISNUMBER(SEARCH(Search!$F$7,$AL368))=TRUE,1,""),""))</f>
        <v/>
      </c>
      <c r="J368" s="9" t="str">
        <f>IF($AL368=Search!$F$8,1,"")</f>
        <v/>
      </c>
      <c r="K368" s="9" t="str">
        <f>IF(Search!$I$4="","",IF(COUNTA($AS368)=1,IF(Search!$I$4="N","N",1),""))</f>
        <v/>
      </c>
      <c r="L368" s="9" t="str">
        <f>IF(Search!$I$5="","",IF($AS368="RC",1,""))</f>
        <v/>
      </c>
      <c r="M368" s="9" t="str">
        <f>IF(Search!$I$6="","",IF($AS368="RCP",1,""))</f>
        <v/>
      </c>
      <c r="N368" s="9" t="str">
        <f>IF(Search!$I$8="","",IF(COUNTA($AT368)=1,IF(Search!$I$8="N","N",1),""))</f>
        <v/>
      </c>
      <c r="O368" s="9" t="str">
        <f>IF(Search!$L$4="","",IF(COUNTA($AU368)=1,IF(Search!$L$4="N","N",1),""))</f>
        <v/>
      </c>
      <c r="P368" s="9" t="str">
        <f>IF(Search!$L$5="","",IF(ISNUMBER(SEARCH("Jersey",$AU368))=TRUE,IF(Search!$L$5="N","N",1),""))</f>
        <v/>
      </c>
      <c r="Q368" s="9" t="str">
        <f>IF(Search!$L$6="","",IF(ISNUMBER(SEARCH("Patch",$AU368))=TRUE,IF(Search!$L$6="N","N",1),""))</f>
        <v/>
      </c>
      <c r="R368" s="9" t="str">
        <f>IF(Search!$L$7="","",IF(ISNUMBER(SEARCH("Shield",$AU368))=TRUE,IF(Search!$L$7="N","N",1),""))</f>
        <v/>
      </c>
      <c r="S368" s="9" t="str">
        <f>IF(Search!$L$8="","",IF(ISNUMBER(SEARCH("Stick",$AU368))=TRUE,IF(Search!$L$8="N","N",1),""))</f>
        <v/>
      </c>
      <c r="T368" s="9" t="str">
        <f>IF(Search!$O$4="","",IF(COUNTA($AW368)=1,IF(Search!$O$4="N","N",1),""))</f>
        <v/>
      </c>
      <c r="U368" s="9" t="str">
        <f>IF(Search!$O$5="","",IF($AW368="","",IF($AW368&lt;Search!$O$5,"",1)))</f>
        <v/>
      </c>
      <c r="V368" s="9" t="str">
        <f>IF(Search!$O$6="","",IF($AW368="","",IF($AW368&gt;Search!$O$6,"",1)))</f>
        <v/>
      </c>
      <c r="W368" s="9" t="str">
        <f>IF(Search!$U$4="","",IF($AX368="","",1))</f>
        <v/>
      </c>
      <c r="X368" s="9" t="str">
        <f>IF(Search!$U$5="","",IF(ISNUMBER(SEARCH(Search!$U$5,$AX368))=TRUE,IF(Search!$U$5="N","N",1),""))</f>
        <v/>
      </c>
      <c r="Y368" s="9" t="str">
        <f>IF(Search!$U$6="","",IF($AY368&lt;Search!$U$6,"",1))</f>
        <v/>
      </c>
      <c r="Z368" s="9" t="str">
        <f>IF(Search!$R$4="","",IF(Inventory!$BA368&lt;Search!$R$4,"",1))</f>
        <v/>
      </c>
      <c r="AA368" s="9" t="str">
        <f>IF(Search!$R$5="","",IF($BA368&gt;Search!$R$5,"",1))</f>
        <v/>
      </c>
      <c r="AB368" s="9" t="str">
        <f>IF(Search!$R$6="","",IF($BB368&lt;Search!$R$6,"",1))</f>
        <v/>
      </c>
      <c r="AC368" s="9" t="str">
        <f>IF(Search!$R$7="","",IF($BB368&lt;Search!$R$7,"",1))</f>
        <v/>
      </c>
      <c r="AD368" s="45" t="str">
        <f>IF(COUNTIF($A368:$AC368,"n")&gt;0,"",IF(SUM($A368:$AC368)=COUNTA(Search!$C$4:$C$8,Search!$F$4:$F$8,Search!$I$4:$I$6,Search!$I$8,Search!$L$4:$L$8,Search!$O$4:$O$8,Search!$R$4:$R$7,Search!$U$4:$U$7)-COUNTIF(Search!$C$4:$U$7,"n"),1+LARGE($AD$1:AD367,1),""))</f>
        <v/>
      </c>
      <c r="AE368" s="45" t="str">
        <f t="shared" si="17"/>
        <v/>
      </c>
      <c r="AF368" s="45" t="str">
        <f>IF(AD368="","",COUNTIF($AE$1:$AE367,$AE368)+RANK($AE368,$AE$2:$AE$10540,1))</f>
        <v/>
      </c>
      <c r="AG368" s="45" t="str">
        <f t="shared" si="18"/>
        <v/>
      </c>
      <c r="AH368" s="45" t="str">
        <f>IF($AD368="","",COUNTIF($AG$1:$AG367,$AG368)+RANK($AG368,$AG$1:$AG$10539,0))</f>
        <v/>
      </c>
      <c r="AI368" s="10" t="str">
        <f t="shared" si="19"/>
        <v>1989-90 O-Pee-Chee #79 Al Iafrate TOR    /   $</v>
      </c>
      <c r="AJ368" s="11">
        <v>1989</v>
      </c>
      <c r="AK368" s="17">
        <v>90</v>
      </c>
      <c r="AL368" s="12" t="s">
        <v>53</v>
      </c>
      <c r="AM368" s="10">
        <v>79</v>
      </c>
      <c r="AN368" s="12" t="s">
        <v>172</v>
      </c>
      <c r="AO368" s="9" t="s">
        <v>1904</v>
      </c>
      <c r="AP368" s="9"/>
      <c r="AQ368" s="9"/>
      <c r="AR368" s="14" t="s">
        <v>2131</v>
      </c>
      <c r="AS368" s="9"/>
      <c r="AT368" s="9"/>
      <c r="AU368" s="9"/>
      <c r="AV368" s="13"/>
      <c r="AW368" s="13"/>
      <c r="AX368" s="9"/>
      <c r="AY368" s="9"/>
      <c r="AZ368" s="9"/>
      <c r="BA368" s="33"/>
      <c r="BB368" s="33"/>
      <c r="BC368" s="36"/>
      <c r="BD368" s="12" t="s">
        <v>1771</v>
      </c>
    </row>
    <row r="369" spans="1:56" s="12" customFormat="1" x14ac:dyDescent="0.2">
      <c r="A369" s="9" t="str">
        <f>IF(Search!$C$5="","",IF(COUNTA(Inventory!$AP369)=1,1,""))</f>
        <v/>
      </c>
      <c r="B369" s="9" t="str">
        <f>IF(Search!$C$4="","",IF(ISNUMBER(SEARCH(Search!$C$4,$AR369))=TRUE,1,""))</f>
        <v/>
      </c>
      <c r="C369" s="9" t="str">
        <f>IF(Search!$C$6="x",IF(COUNTA($AQ369)=1,1,"N"),IF(COUNTA($AQ369)=1,"N",""))</f>
        <v/>
      </c>
      <c r="D369" s="9" t="str">
        <f>IF(Search!$O$8="","",IF(ISNUMBER(SEARCH(Search!$O$8,$BD369))=TRUE,1,""))</f>
        <v/>
      </c>
      <c r="E369" s="9" t="str">
        <f>IF(Search!$C$7="","",IF(ISNUMBER(SEARCH(Search!$C$7,$AN369))=TRUE,1,""))</f>
        <v/>
      </c>
      <c r="F369" s="9" t="str">
        <f>IF(Search!$C$8="","",IF(ISNUMBER(SEARCH(Search!$C$8,$AO369))=TRUE,1,""))</f>
        <v/>
      </c>
      <c r="G369" s="9" t="str">
        <f>IF(Search!$F$4="","",IF(Inventory!$AJ369&lt;Search!$F$4,"",1))</f>
        <v/>
      </c>
      <c r="H369" s="9" t="str">
        <f>IF(Search!$F$5="","",IF(Inventory!$AJ369&gt;Search!$F$5,"",1))</f>
        <v/>
      </c>
      <c r="I369" s="9" t="str">
        <f>IF(Search!$F$7="","",IF(Search!$F$8="",IF(ISNUMBER(SEARCH(Search!$F$7,$AL369))=TRUE,1,""),""))</f>
        <v/>
      </c>
      <c r="J369" s="9" t="str">
        <f>IF($AL369=Search!$F$8,1,"")</f>
        <v/>
      </c>
      <c r="K369" s="9" t="str">
        <f>IF(Search!$I$4="","",IF(COUNTA($AS369)=1,IF(Search!$I$4="N","N",1),""))</f>
        <v/>
      </c>
      <c r="L369" s="9" t="str">
        <f>IF(Search!$I$5="","",IF($AS369="RC",1,""))</f>
        <v/>
      </c>
      <c r="M369" s="9" t="str">
        <f>IF(Search!$I$6="","",IF($AS369="RCP",1,""))</f>
        <v/>
      </c>
      <c r="N369" s="9" t="str">
        <f>IF(Search!$I$8="","",IF(COUNTA($AT369)=1,IF(Search!$I$8="N","N",1),""))</f>
        <v/>
      </c>
      <c r="O369" s="9" t="str">
        <f>IF(Search!$L$4="","",IF(COUNTA($AU369)=1,IF(Search!$L$4="N","N",1),""))</f>
        <v/>
      </c>
      <c r="P369" s="9" t="str">
        <f>IF(Search!$L$5="","",IF(ISNUMBER(SEARCH("Jersey",$AU369))=TRUE,IF(Search!$L$5="N","N",1),""))</f>
        <v/>
      </c>
      <c r="Q369" s="9" t="str">
        <f>IF(Search!$L$6="","",IF(ISNUMBER(SEARCH("Patch",$AU369))=TRUE,IF(Search!$L$6="N","N",1),""))</f>
        <v/>
      </c>
      <c r="R369" s="9" t="str">
        <f>IF(Search!$L$7="","",IF(ISNUMBER(SEARCH("Shield",$AU369))=TRUE,IF(Search!$L$7="N","N",1),""))</f>
        <v/>
      </c>
      <c r="S369" s="9" t="str">
        <f>IF(Search!$L$8="","",IF(ISNUMBER(SEARCH("Stick",$AU369))=TRUE,IF(Search!$L$8="N","N",1),""))</f>
        <v/>
      </c>
      <c r="T369" s="9" t="str">
        <f>IF(Search!$O$4="","",IF(COUNTA($AW369)=1,IF(Search!$O$4="N","N",1),""))</f>
        <v/>
      </c>
      <c r="U369" s="9" t="str">
        <f>IF(Search!$O$5="","",IF($AW369="","",IF($AW369&lt;Search!$O$5,"",1)))</f>
        <v/>
      </c>
      <c r="V369" s="9" t="str">
        <f>IF(Search!$O$6="","",IF($AW369="","",IF($AW369&gt;Search!$O$6,"",1)))</f>
        <v/>
      </c>
      <c r="W369" s="9" t="str">
        <f>IF(Search!$U$4="","",IF($AX369="","",1))</f>
        <v/>
      </c>
      <c r="X369" s="9" t="str">
        <f>IF(Search!$U$5="","",IF(ISNUMBER(SEARCH(Search!$U$5,$AX369))=TRUE,IF(Search!$U$5="N","N",1),""))</f>
        <v/>
      </c>
      <c r="Y369" s="9" t="str">
        <f>IF(Search!$U$6="","",IF($AY369&lt;Search!$U$6,"",1))</f>
        <v/>
      </c>
      <c r="Z369" s="9" t="str">
        <f>IF(Search!$R$4="","",IF(Inventory!$BA369&lt;Search!$R$4,"",1))</f>
        <v/>
      </c>
      <c r="AA369" s="9" t="str">
        <f>IF(Search!$R$5="","",IF($BA369&gt;Search!$R$5,"",1))</f>
        <v/>
      </c>
      <c r="AB369" s="9" t="str">
        <f>IF(Search!$R$6="","",IF($BB369&lt;Search!$R$6,"",1))</f>
        <v/>
      </c>
      <c r="AC369" s="9" t="str">
        <f>IF(Search!$R$7="","",IF($BB369&lt;Search!$R$7,"",1))</f>
        <v/>
      </c>
      <c r="AD369" s="45" t="str">
        <f>IF(COUNTIF($A369:$AC369,"n")&gt;0,"",IF(SUM($A369:$AC369)=COUNTA(Search!$C$4:$C$8,Search!$F$4:$F$8,Search!$I$4:$I$6,Search!$I$8,Search!$L$4:$L$8,Search!$O$4:$O$8,Search!$R$4:$R$7,Search!$U$4:$U$7)-COUNTIF(Search!$C$4:$U$7,"n"),1+LARGE($AD$1:AD368,1),""))</f>
        <v/>
      </c>
      <c r="AE369" s="45" t="str">
        <f t="shared" si="17"/>
        <v/>
      </c>
      <c r="AF369" s="45" t="str">
        <f>IF(AD369="","",COUNTIF($AE$1:$AE368,$AE369)+RANK($AE369,$AE$2:$AE$10540,1))</f>
        <v/>
      </c>
      <c r="AG369" s="45" t="str">
        <f t="shared" si="18"/>
        <v/>
      </c>
      <c r="AH369" s="45" t="str">
        <f>IF($AD369="","",COUNTIF($AG$1:$AG368,$AG369)+RANK($AG369,$AG$1:$AG$10539,0))</f>
        <v/>
      </c>
      <c r="AI369" s="10" t="str">
        <f t="shared" si="19"/>
        <v>1989-90 O-Pee-Chee #89 Trevor Linden VAN    /   $</v>
      </c>
      <c r="AJ369" s="11">
        <v>1989</v>
      </c>
      <c r="AK369" s="17">
        <v>90</v>
      </c>
      <c r="AL369" s="12" t="s">
        <v>53</v>
      </c>
      <c r="AM369" s="10">
        <v>89</v>
      </c>
      <c r="AN369" s="12" t="s">
        <v>191</v>
      </c>
      <c r="AO369" s="9" t="s">
        <v>1951</v>
      </c>
      <c r="AP369" s="9"/>
      <c r="AQ369" s="9"/>
      <c r="AR369" s="14" t="s">
        <v>2131</v>
      </c>
      <c r="AS369" s="9"/>
      <c r="AT369" s="9"/>
      <c r="AU369" s="9"/>
      <c r="AV369" s="13"/>
      <c r="AW369" s="13"/>
      <c r="AX369" s="9"/>
      <c r="AY369" s="9"/>
      <c r="AZ369" s="9"/>
      <c r="BA369" s="33"/>
      <c r="BB369" s="33"/>
      <c r="BC369" s="36"/>
      <c r="BD369" s="12" t="s">
        <v>1771</v>
      </c>
    </row>
    <row r="370" spans="1:56" s="12" customFormat="1" x14ac:dyDescent="0.2">
      <c r="A370" s="9" t="str">
        <f>IF(Search!$C$5="","",IF(COUNTA(Inventory!$AP370)=1,1,""))</f>
        <v/>
      </c>
      <c r="B370" s="9" t="str">
        <f>IF(Search!$C$4="","",IF(ISNUMBER(SEARCH(Search!$C$4,$AR370))=TRUE,1,""))</f>
        <v/>
      </c>
      <c r="C370" s="9" t="str">
        <f>IF(Search!$C$6="x",IF(COUNTA($AQ370)=1,1,"N"),IF(COUNTA($AQ370)=1,"N",""))</f>
        <v/>
      </c>
      <c r="D370" s="9" t="str">
        <f>IF(Search!$O$8="","",IF(ISNUMBER(SEARCH(Search!$O$8,$BD370))=TRUE,1,""))</f>
        <v/>
      </c>
      <c r="E370" s="9" t="str">
        <f>IF(Search!$C$7="","",IF(ISNUMBER(SEARCH(Search!$C$7,$AN370))=TRUE,1,""))</f>
        <v/>
      </c>
      <c r="F370" s="9" t="str">
        <f>IF(Search!$C$8="","",IF(ISNUMBER(SEARCH(Search!$C$8,$AO370))=TRUE,1,""))</f>
        <v/>
      </c>
      <c r="G370" s="9" t="str">
        <f>IF(Search!$F$4="","",IF(Inventory!$AJ370&lt;Search!$F$4,"",1))</f>
        <v/>
      </c>
      <c r="H370" s="9" t="str">
        <f>IF(Search!$F$5="","",IF(Inventory!$AJ370&gt;Search!$F$5,"",1))</f>
        <v/>
      </c>
      <c r="I370" s="9" t="str">
        <f>IF(Search!$F$7="","",IF(Search!$F$8="",IF(ISNUMBER(SEARCH(Search!$F$7,$AL370))=TRUE,1,""),""))</f>
        <v/>
      </c>
      <c r="J370" s="9" t="str">
        <f>IF($AL370=Search!$F$8,1,"")</f>
        <v/>
      </c>
      <c r="K370" s="9" t="str">
        <f>IF(Search!$I$4="","",IF(COUNTA($AS370)=1,IF(Search!$I$4="N","N",1),""))</f>
        <v/>
      </c>
      <c r="L370" s="9" t="str">
        <f>IF(Search!$I$5="","",IF($AS370="RC",1,""))</f>
        <v/>
      </c>
      <c r="M370" s="9" t="str">
        <f>IF(Search!$I$6="","",IF($AS370="RCP",1,""))</f>
        <v/>
      </c>
      <c r="N370" s="9" t="str">
        <f>IF(Search!$I$8="","",IF(COUNTA($AT370)=1,IF(Search!$I$8="N","N",1),""))</f>
        <v/>
      </c>
      <c r="O370" s="9" t="str">
        <f>IF(Search!$L$4="","",IF(COUNTA($AU370)=1,IF(Search!$L$4="N","N",1),""))</f>
        <v/>
      </c>
      <c r="P370" s="9" t="str">
        <f>IF(Search!$L$5="","",IF(ISNUMBER(SEARCH("Jersey",$AU370))=TRUE,IF(Search!$L$5="N","N",1),""))</f>
        <v/>
      </c>
      <c r="Q370" s="9" t="str">
        <f>IF(Search!$L$6="","",IF(ISNUMBER(SEARCH("Patch",$AU370))=TRUE,IF(Search!$L$6="N","N",1),""))</f>
        <v/>
      </c>
      <c r="R370" s="9" t="str">
        <f>IF(Search!$L$7="","",IF(ISNUMBER(SEARCH("Shield",$AU370))=TRUE,IF(Search!$L$7="N","N",1),""))</f>
        <v/>
      </c>
      <c r="S370" s="9" t="str">
        <f>IF(Search!$L$8="","",IF(ISNUMBER(SEARCH("Stick",$AU370))=TRUE,IF(Search!$L$8="N","N",1),""))</f>
        <v/>
      </c>
      <c r="T370" s="9" t="str">
        <f>IF(Search!$O$4="","",IF(COUNTA($AW370)=1,IF(Search!$O$4="N","N",1),""))</f>
        <v/>
      </c>
      <c r="U370" s="9" t="str">
        <f>IF(Search!$O$5="","",IF($AW370="","",IF($AW370&lt;Search!$O$5,"",1)))</f>
        <v/>
      </c>
      <c r="V370" s="9" t="str">
        <f>IF(Search!$O$6="","",IF($AW370="","",IF($AW370&gt;Search!$O$6,"",1)))</f>
        <v/>
      </c>
      <c r="W370" s="9" t="str">
        <f>IF(Search!$U$4="","",IF($AX370="","",1))</f>
        <v/>
      </c>
      <c r="X370" s="9" t="str">
        <f>IF(Search!$U$5="","",IF(ISNUMBER(SEARCH(Search!$U$5,$AX370))=TRUE,IF(Search!$U$5="N","N",1),""))</f>
        <v/>
      </c>
      <c r="Y370" s="9" t="str">
        <f>IF(Search!$U$6="","",IF($AY370&lt;Search!$U$6,"",1))</f>
        <v/>
      </c>
      <c r="Z370" s="9" t="str">
        <f>IF(Search!$R$4="","",IF(Inventory!$BA370&lt;Search!$R$4,"",1))</f>
        <v/>
      </c>
      <c r="AA370" s="9" t="str">
        <f>IF(Search!$R$5="","",IF($BA370&gt;Search!$R$5,"",1))</f>
        <v/>
      </c>
      <c r="AB370" s="9" t="str">
        <f>IF(Search!$R$6="","",IF($BB370&lt;Search!$R$6,"",1))</f>
        <v/>
      </c>
      <c r="AC370" s="9" t="str">
        <f>IF(Search!$R$7="","",IF($BB370&lt;Search!$R$7,"",1))</f>
        <v/>
      </c>
      <c r="AD370" s="45" t="str">
        <f>IF(COUNTIF($A370:$AC370,"n")&gt;0,"",IF(SUM($A370:$AC370)=COUNTA(Search!$C$4:$C$8,Search!$F$4:$F$8,Search!$I$4:$I$6,Search!$I$8,Search!$L$4:$L$8,Search!$O$4:$O$8,Search!$R$4:$R$7,Search!$U$4:$U$7)-COUNTIF(Search!$C$4:$U$7,"n"),1+LARGE($AD$1:AD369,1),""))</f>
        <v/>
      </c>
      <c r="AE370" s="45" t="str">
        <f t="shared" si="17"/>
        <v/>
      </c>
      <c r="AF370" s="45" t="str">
        <f>IF(AD370="","",COUNTIF($AE$1:$AE369,$AE370)+RANK($AE370,$AE$2:$AE$10540,1))</f>
        <v/>
      </c>
      <c r="AG370" s="45" t="str">
        <f t="shared" si="18"/>
        <v/>
      </c>
      <c r="AH370" s="45" t="str">
        <f>IF($AD370="","",COUNTIF($AG$1:$AG369,$AG370)+RANK($AG370,$AG$1:$AG$10539,0))</f>
        <v/>
      </c>
      <c r="AI370" s="10" t="str">
        <f t="shared" si="19"/>
        <v>1989-90 O-Pee-Chee #103 Tom Fergus TOR    /   $</v>
      </c>
      <c r="AJ370" s="11">
        <v>1989</v>
      </c>
      <c r="AK370" s="17">
        <v>90</v>
      </c>
      <c r="AL370" s="12" t="s">
        <v>53</v>
      </c>
      <c r="AM370" s="10">
        <v>103</v>
      </c>
      <c r="AN370" s="12" t="s">
        <v>169</v>
      </c>
      <c r="AO370" s="9" t="s">
        <v>1904</v>
      </c>
      <c r="AP370" s="9"/>
      <c r="AQ370" s="9"/>
      <c r="AR370" s="14" t="s">
        <v>2131</v>
      </c>
      <c r="AS370" s="9"/>
      <c r="AT370" s="9"/>
      <c r="AU370" s="9"/>
      <c r="AV370" s="13"/>
      <c r="AW370" s="13"/>
      <c r="AX370" s="9"/>
      <c r="AY370" s="9"/>
      <c r="AZ370" s="9"/>
      <c r="BA370" s="33"/>
      <c r="BB370" s="33"/>
      <c r="BC370" s="36"/>
      <c r="BD370" s="12" t="s">
        <v>1771</v>
      </c>
    </row>
    <row r="371" spans="1:56" s="12" customFormat="1" x14ac:dyDescent="0.2">
      <c r="A371" s="9" t="str">
        <f>IF(Search!$C$5="","",IF(COUNTA(Inventory!$AP371)=1,1,""))</f>
        <v/>
      </c>
      <c r="B371" s="9" t="str">
        <f>IF(Search!$C$4="","",IF(ISNUMBER(SEARCH(Search!$C$4,$AR371))=TRUE,1,""))</f>
        <v/>
      </c>
      <c r="C371" s="9" t="str">
        <f>IF(Search!$C$6="x",IF(COUNTA($AQ371)=1,1,"N"),IF(COUNTA($AQ371)=1,"N",""))</f>
        <v/>
      </c>
      <c r="D371" s="9" t="str">
        <f>IF(Search!$O$8="","",IF(ISNUMBER(SEARCH(Search!$O$8,$BD371))=TRUE,1,""))</f>
        <v/>
      </c>
      <c r="E371" s="9" t="str">
        <f>IF(Search!$C$7="","",IF(ISNUMBER(SEARCH(Search!$C$7,$AN371))=TRUE,1,""))</f>
        <v/>
      </c>
      <c r="F371" s="9" t="str">
        <f>IF(Search!$C$8="","",IF(ISNUMBER(SEARCH(Search!$C$8,$AO371))=TRUE,1,""))</f>
        <v/>
      </c>
      <c r="G371" s="9" t="str">
        <f>IF(Search!$F$4="","",IF(Inventory!$AJ371&lt;Search!$F$4,"",1))</f>
        <v/>
      </c>
      <c r="H371" s="9" t="str">
        <f>IF(Search!$F$5="","",IF(Inventory!$AJ371&gt;Search!$F$5,"",1))</f>
        <v/>
      </c>
      <c r="I371" s="9" t="str">
        <f>IF(Search!$F$7="","",IF(Search!$F$8="",IF(ISNUMBER(SEARCH(Search!$F$7,$AL371))=TRUE,1,""),""))</f>
        <v/>
      </c>
      <c r="J371" s="9" t="str">
        <f>IF($AL371=Search!$F$8,1,"")</f>
        <v/>
      </c>
      <c r="K371" s="9" t="str">
        <f>IF(Search!$I$4="","",IF(COUNTA($AS371)=1,IF(Search!$I$4="N","N",1),""))</f>
        <v/>
      </c>
      <c r="L371" s="9" t="str">
        <f>IF(Search!$I$5="","",IF($AS371="RC",1,""))</f>
        <v/>
      </c>
      <c r="M371" s="9" t="str">
        <f>IF(Search!$I$6="","",IF($AS371="RCP",1,""))</f>
        <v/>
      </c>
      <c r="N371" s="9" t="str">
        <f>IF(Search!$I$8="","",IF(COUNTA($AT371)=1,IF(Search!$I$8="N","N",1),""))</f>
        <v/>
      </c>
      <c r="O371" s="9" t="str">
        <f>IF(Search!$L$4="","",IF(COUNTA($AU371)=1,IF(Search!$L$4="N","N",1),""))</f>
        <v/>
      </c>
      <c r="P371" s="9" t="str">
        <f>IF(Search!$L$5="","",IF(ISNUMBER(SEARCH("Jersey",$AU371))=TRUE,IF(Search!$L$5="N","N",1),""))</f>
        <v/>
      </c>
      <c r="Q371" s="9" t="str">
        <f>IF(Search!$L$6="","",IF(ISNUMBER(SEARCH("Patch",$AU371))=TRUE,IF(Search!$L$6="N","N",1),""))</f>
        <v/>
      </c>
      <c r="R371" s="9" t="str">
        <f>IF(Search!$L$7="","",IF(ISNUMBER(SEARCH("Shield",$AU371))=TRUE,IF(Search!$L$7="N","N",1),""))</f>
        <v/>
      </c>
      <c r="S371" s="9" t="str">
        <f>IF(Search!$L$8="","",IF(ISNUMBER(SEARCH("Stick",$AU371))=TRUE,IF(Search!$L$8="N","N",1),""))</f>
        <v/>
      </c>
      <c r="T371" s="9" t="str">
        <f>IF(Search!$O$4="","",IF(COUNTA($AW371)=1,IF(Search!$O$4="N","N",1),""))</f>
        <v/>
      </c>
      <c r="U371" s="9" t="str">
        <f>IF(Search!$O$5="","",IF($AW371="","",IF($AW371&lt;Search!$O$5,"",1)))</f>
        <v/>
      </c>
      <c r="V371" s="9" t="str">
        <f>IF(Search!$O$6="","",IF($AW371="","",IF($AW371&gt;Search!$O$6,"",1)))</f>
        <v/>
      </c>
      <c r="W371" s="9" t="str">
        <f>IF(Search!$U$4="","",IF($AX371="","",1))</f>
        <v/>
      </c>
      <c r="X371" s="9" t="str">
        <f>IF(Search!$U$5="","",IF(ISNUMBER(SEARCH(Search!$U$5,$AX371))=TRUE,IF(Search!$U$5="N","N",1),""))</f>
        <v/>
      </c>
      <c r="Y371" s="9" t="str">
        <f>IF(Search!$U$6="","",IF($AY371&lt;Search!$U$6,"",1))</f>
        <v/>
      </c>
      <c r="Z371" s="9" t="str">
        <f>IF(Search!$R$4="","",IF(Inventory!$BA371&lt;Search!$R$4,"",1))</f>
        <v/>
      </c>
      <c r="AA371" s="9" t="str">
        <f>IF(Search!$R$5="","",IF($BA371&gt;Search!$R$5,"",1))</f>
        <v/>
      </c>
      <c r="AB371" s="9" t="str">
        <f>IF(Search!$R$6="","",IF($BB371&lt;Search!$R$6,"",1))</f>
        <v/>
      </c>
      <c r="AC371" s="9" t="str">
        <f>IF(Search!$R$7="","",IF($BB371&lt;Search!$R$7,"",1))</f>
        <v/>
      </c>
      <c r="AD371" s="45" t="str">
        <f>IF(COUNTIF($A371:$AC371,"n")&gt;0,"",IF(SUM($A371:$AC371)=COUNTA(Search!$C$4:$C$8,Search!$F$4:$F$8,Search!$I$4:$I$6,Search!$I$8,Search!$L$4:$L$8,Search!$O$4:$O$8,Search!$R$4:$R$7,Search!$U$4:$U$7)-COUNTIF(Search!$C$4:$U$7,"n"),1+LARGE($AD$1:AD370,1),""))</f>
        <v/>
      </c>
      <c r="AE371" s="45" t="str">
        <f t="shared" si="17"/>
        <v/>
      </c>
      <c r="AF371" s="45" t="str">
        <f>IF(AD371="","",COUNTIF($AE$1:$AE370,$AE371)+RANK($AE371,$AE$2:$AE$10540,1))</f>
        <v/>
      </c>
      <c r="AG371" s="45" t="str">
        <f t="shared" si="18"/>
        <v/>
      </c>
      <c r="AH371" s="45" t="str">
        <f>IF($AD371="","",COUNTIF($AG$1:$AG370,$AG371)+RANK($AG371,$AG$1:$AG$10539,0))</f>
        <v/>
      </c>
      <c r="AI371" s="10" t="str">
        <f t="shared" si="19"/>
        <v>1989-90 O-Pee-Chee #133 Ed Olczyk TOR    /   $</v>
      </c>
      <c r="AJ371" s="11">
        <v>1989</v>
      </c>
      <c r="AK371" s="17">
        <v>90</v>
      </c>
      <c r="AL371" s="12" t="s">
        <v>53</v>
      </c>
      <c r="AM371" s="10">
        <v>133</v>
      </c>
      <c r="AN371" s="12" t="s">
        <v>178</v>
      </c>
      <c r="AO371" s="9" t="s">
        <v>1904</v>
      </c>
      <c r="AP371" s="9"/>
      <c r="AQ371" s="9"/>
      <c r="AR371" s="14" t="s">
        <v>2131</v>
      </c>
      <c r="AS371" s="9"/>
      <c r="AT371" s="9"/>
      <c r="AU371" s="9"/>
      <c r="AV371" s="13"/>
      <c r="AW371" s="13"/>
      <c r="AX371" s="9"/>
      <c r="AY371" s="9"/>
      <c r="AZ371" s="9"/>
      <c r="BA371" s="33"/>
      <c r="BB371" s="33"/>
      <c r="BC371" s="36"/>
      <c r="BD371" s="12" t="s">
        <v>1771</v>
      </c>
    </row>
    <row r="372" spans="1:56" s="12" customFormat="1" x14ac:dyDescent="0.2">
      <c r="A372" s="9" t="str">
        <f>IF(Search!$C$5="","",IF(COUNTA(Inventory!$AP372)=1,1,""))</f>
        <v/>
      </c>
      <c r="B372" s="9" t="str">
        <f>IF(Search!$C$4="","",IF(ISNUMBER(SEARCH(Search!$C$4,$AR372))=TRUE,1,""))</f>
        <v/>
      </c>
      <c r="C372" s="9" t="str">
        <f>IF(Search!$C$6="x",IF(COUNTA($AQ372)=1,1,"N"),IF(COUNTA($AQ372)=1,"N",""))</f>
        <v/>
      </c>
      <c r="D372" s="9" t="str">
        <f>IF(Search!$O$8="","",IF(ISNUMBER(SEARCH(Search!$O$8,$BD372))=TRUE,1,""))</f>
        <v/>
      </c>
      <c r="E372" s="9" t="str">
        <f>IF(Search!$C$7="","",IF(ISNUMBER(SEARCH(Search!$C$7,$AN372))=TRUE,1,""))</f>
        <v/>
      </c>
      <c r="F372" s="9" t="str">
        <f>IF(Search!$C$8="","",IF(ISNUMBER(SEARCH(Search!$C$8,$AO372))=TRUE,1,""))</f>
        <v/>
      </c>
      <c r="G372" s="9" t="str">
        <f>IF(Search!$F$4="","",IF(Inventory!$AJ372&lt;Search!$F$4,"",1))</f>
        <v/>
      </c>
      <c r="H372" s="9" t="str">
        <f>IF(Search!$F$5="","",IF(Inventory!$AJ372&gt;Search!$F$5,"",1))</f>
        <v/>
      </c>
      <c r="I372" s="9" t="str">
        <f>IF(Search!$F$7="","",IF(Search!$F$8="",IF(ISNUMBER(SEARCH(Search!$F$7,$AL372))=TRUE,1,""),""))</f>
        <v/>
      </c>
      <c r="J372" s="9" t="str">
        <f>IF($AL372=Search!$F$8,1,"")</f>
        <v/>
      </c>
      <c r="K372" s="9" t="str">
        <f>IF(Search!$I$4="","",IF(COUNTA($AS372)=1,IF(Search!$I$4="N","N",1),""))</f>
        <v/>
      </c>
      <c r="L372" s="9" t="str">
        <f>IF(Search!$I$5="","",IF($AS372="RC",1,""))</f>
        <v/>
      </c>
      <c r="M372" s="9" t="str">
        <f>IF(Search!$I$6="","",IF($AS372="RCP",1,""))</f>
        <v/>
      </c>
      <c r="N372" s="9" t="str">
        <f>IF(Search!$I$8="","",IF(COUNTA($AT372)=1,IF(Search!$I$8="N","N",1),""))</f>
        <v/>
      </c>
      <c r="O372" s="9" t="str">
        <f>IF(Search!$L$4="","",IF(COUNTA($AU372)=1,IF(Search!$L$4="N","N",1),""))</f>
        <v/>
      </c>
      <c r="P372" s="9" t="str">
        <f>IF(Search!$L$5="","",IF(ISNUMBER(SEARCH("Jersey",$AU372))=TRUE,IF(Search!$L$5="N","N",1),""))</f>
        <v/>
      </c>
      <c r="Q372" s="9" t="str">
        <f>IF(Search!$L$6="","",IF(ISNUMBER(SEARCH("Patch",$AU372))=TRUE,IF(Search!$L$6="N","N",1),""))</f>
        <v/>
      </c>
      <c r="R372" s="9" t="str">
        <f>IF(Search!$L$7="","",IF(ISNUMBER(SEARCH("Shield",$AU372))=TRUE,IF(Search!$L$7="N","N",1),""))</f>
        <v/>
      </c>
      <c r="S372" s="9" t="str">
        <f>IF(Search!$L$8="","",IF(ISNUMBER(SEARCH("Stick",$AU372))=TRUE,IF(Search!$L$8="N","N",1),""))</f>
        <v/>
      </c>
      <c r="T372" s="9" t="str">
        <f>IF(Search!$O$4="","",IF(COUNTA($AW372)=1,IF(Search!$O$4="N","N",1),""))</f>
        <v/>
      </c>
      <c r="U372" s="9" t="str">
        <f>IF(Search!$O$5="","",IF($AW372="","",IF($AW372&lt;Search!$O$5,"",1)))</f>
        <v/>
      </c>
      <c r="V372" s="9" t="str">
        <f>IF(Search!$O$6="","",IF($AW372="","",IF($AW372&gt;Search!$O$6,"",1)))</f>
        <v/>
      </c>
      <c r="W372" s="9" t="str">
        <f>IF(Search!$U$4="","",IF($AX372="","",1))</f>
        <v/>
      </c>
      <c r="X372" s="9" t="str">
        <f>IF(Search!$U$5="","",IF(ISNUMBER(SEARCH(Search!$U$5,$AX372))=TRUE,IF(Search!$U$5="N","N",1),""))</f>
        <v/>
      </c>
      <c r="Y372" s="9" t="str">
        <f>IF(Search!$U$6="","",IF($AY372&lt;Search!$U$6,"",1))</f>
        <v/>
      </c>
      <c r="Z372" s="9" t="str">
        <f>IF(Search!$R$4="","",IF(Inventory!$BA372&lt;Search!$R$4,"",1))</f>
        <v/>
      </c>
      <c r="AA372" s="9" t="str">
        <f>IF(Search!$R$5="","",IF($BA372&gt;Search!$R$5,"",1))</f>
        <v/>
      </c>
      <c r="AB372" s="9" t="str">
        <f>IF(Search!$R$6="","",IF($BB372&lt;Search!$R$6,"",1))</f>
        <v/>
      </c>
      <c r="AC372" s="9" t="str">
        <f>IF(Search!$R$7="","",IF($BB372&lt;Search!$R$7,"",1))</f>
        <v/>
      </c>
      <c r="AD372" s="45" t="str">
        <f>IF(COUNTIF($A372:$AC372,"n")&gt;0,"",IF(SUM($A372:$AC372)=COUNTA(Search!$C$4:$C$8,Search!$F$4:$F$8,Search!$I$4:$I$6,Search!$I$8,Search!$L$4:$L$8,Search!$O$4:$O$8,Search!$R$4:$R$7,Search!$U$4:$U$7)-COUNTIF(Search!$C$4:$U$7,"n"),1+LARGE($AD$1:AD371,1),""))</f>
        <v/>
      </c>
      <c r="AE372" s="45" t="str">
        <f t="shared" si="17"/>
        <v/>
      </c>
      <c r="AF372" s="45" t="str">
        <f>IF(AD372="","",COUNTIF($AE$1:$AE371,$AE372)+RANK($AE372,$AE$2:$AE$10540,1))</f>
        <v/>
      </c>
      <c r="AG372" s="45" t="str">
        <f t="shared" si="18"/>
        <v/>
      </c>
      <c r="AH372" s="45" t="str">
        <f>IF($AD372="","",COUNTIF($AG$1:$AG371,$AG372)+RANK($AG372,$AG$1:$AG$10539,0))</f>
        <v/>
      </c>
      <c r="AI372" s="10" t="str">
        <f t="shared" si="19"/>
        <v>1989-90 O-Pee-Chee #136 Brian Leetch NYR    /   $</v>
      </c>
      <c r="AJ372" s="11">
        <v>1989</v>
      </c>
      <c r="AK372" s="17">
        <v>90</v>
      </c>
      <c r="AL372" s="12" t="s">
        <v>53</v>
      </c>
      <c r="AM372" s="10">
        <v>136</v>
      </c>
      <c r="AN372" s="12" t="s">
        <v>192</v>
      </c>
      <c r="AO372" s="9" t="s">
        <v>1905</v>
      </c>
      <c r="AP372" s="9"/>
      <c r="AQ372" s="9"/>
      <c r="AR372" s="14" t="s">
        <v>2131</v>
      </c>
      <c r="AS372" s="9"/>
      <c r="AT372" s="9"/>
      <c r="AU372" s="9"/>
      <c r="AV372" s="13"/>
      <c r="AW372" s="13"/>
      <c r="AX372" s="9"/>
      <c r="AY372" s="9"/>
      <c r="AZ372" s="9"/>
      <c r="BA372" s="33"/>
      <c r="BB372" s="33"/>
      <c r="BC372" s="36"/>
      <c r="BD372" s="12" t="s">
        <v>1771</v>
      </c>
    </row>
    <row r="373" spans="1:56" s="12" customFormat="1" x14ac:dyDescent="0.2">
      <c r="A373" s="9" t="str">
        <f>IF(Search!$C$5="","",IF(COUNTA(Inventory!$AP373)=1,1,""))</f>
        <v/>
      </c>
      <c r="B373" s="9" t="str">
        <f>IF(Search!$C$4="","",IF(ISNUMBER(SEARCH(Search!$C$4,$AR373))=TRUE,1,""))</f>
        <v/>
      </c>
      <c r="C373" s="9" t="str">
        <f>IF(Search!$C$6="x",IF(COUNTA($AQ373)=1,1,"N"),IF(COUNTA($AQ373)=1,"N",""))</f>
        <v/>
      </c>
      <c r="D373" s="9" t="str">
        <f>IF(Search!$O$8="","",IF(ISNUMBER(SEARCH(Search!$O$8,$BD373))=TRUE,1,""))</f>
        <v/>
      </c>
      <c r="E373" s="9" t="str">
        <f>IF(Search!$C$7="","",IF(ISNUMBER(SEARCH(Search!$C$7,$AN373))=TRUE,1,""))</f>
        <v/>
      </c>
      <c r="F373" s="9" t="str">
        <f>IF(Search!$C$8="","",IF(ISNUMBER(SEARCH(Search!$C$8,$AO373))=TRUE,1,""))</f>
        <v/>
      </c>
      <c r="G373" s="9" t="str">
        <f>IF(Search!$F$4="","",IF(Inventory!$AJ373&lt;Search!$F$4,"",1))</f>
        <v/>
      </c>
      <c r="H373" s="9" t="str">
        <f>IF(Search!$F$5="","",IF(Inventory!$AJ373&gt;Search!$F$5,"",1))</f>
        <v/>
      </c>
      <c r="I373" s="9" t="str">
        <f>IF(Search!$F$7="","",IF(Search!$F$8="",IF(ISNUMBER(SEARCH(Search!$F$7,$AL373))=TRUE,1,""),""))</f>
        <v/>
      </c>
      <c r="J373" s="9" t="str">
        <f>IF($AL373=Search!$F$8,1,"")</f>
        <v/>
      </c>
      <c r="K373" s="9" t="str">
        <f>IF(Search!$I$4="","",IF(COUNTA($AS373)=1,IF(Search!$I$4="N","N",1),""))</f>
        <v/>
      </c>
      <c r="L373" s="9" t="str">
        <f>IF(Search!$I$5="","",IF($AS373="RC",1,""))</f>
        <v/>
      </c>
      <c r="M373" s="9" t="str">
        <f>IF(Search!$I$6="","",IF($AS373="RCP",1,""))</f>
        <v/>
      </c>
      <c r="N373" s="9" t="str">
        <f>IF(Search!$I$8="","",IF(COUNTA($AT373)=1,IF(Search!$I$8="N","N",1),""))</f>
        <v/>
      </c>
      <c r="O373" s="9" t="str">
        <f>IF(Search!$L$4="","",IF(COUNTA($AU373)=1,IF(Search!$L$4="N","N",1),""))</f>
        <v/>
      </c>
      <c r="P373" s="9" t="str">
        <f>IF(Search!$L$5="","",IF(ISNUMBER(SEARCH("Jersey",$AU373))=TRUE,IF(Search!$L$5="N","N",1),""))</f>
        <v/>
      </c>
      <c r="Q373" s="9" t="str">
        <f>IF(Search!$L$6="","",IF(ISNUMBER(SEARCH("Patch",$AU373))=TRUE,IF(Search!$L$6="N","N",1),""))</f>
        <v/>
      </c>
      <c r="R373" s="9" t="str">
        <f>IF(Search!$L$7="","",IF(ISNUMBER(SEARCH("Shield",$AU373))=TRUE,IF(Search!$L$7="N","N",1),""))</f>
        <v/>
      </c>
      <c r="S373" s="9" t="str">
        <f>IF(Search!$L$8="","",IF(ISNUMBER(SEARCH("Stick",$AU373))=TRUE,IF(Search!$L$8="N","N",1),""))</f>
        <v/>
      </c>
      <c r="T373" s="9" t="str">
        <f>IF(Search!$O$4="","",IF(COUNTA($AW373)=1,IF(Search!$O$4="N","N",1),""))</f>
        <v/>
      </c>
      <c r="U373" s="9" t="str">
        <f>IF(Search!$O$5="","",IF($AW373="","",IF($AW373&lt;Search!$O$5,"",1)))</f>
        <v/>
      </c>
      <c r="V373" s="9" t="str">
        <f>IF(Search!$O$6="","",IF($AW373="","",IF($AW373&gt;Search!$O$6,"",1)))</f>
        <v/>
      </c>
      <c r="W373" s="9" t="str">
        <f>IF(Search!$U$4="","",IF($AX373="","",1))</f>
        <v/>
      </c>
      <c r="X373" s="9" t="str">
        <f>IF(Search!$U$5="","",IF(ISNUMBER(SEARCH(Search!$U$5,$AX373))=TRUE,IF(Search!$U$5="N","N",1),""))</f>
        <v/>
      </c>
      <c r="Y373" s="9" t="str">
        <f>IF(Search!$U$6="","",IF($AY373&lt;Search!$U$6,"",1))</f>
        <v/>
      </c>
      <c r="Z373" s="9" t="str">
        <f>IF(Search!$R$4="","",IF(Inventory!$BA373&lt;Search!$R$4,"",1))</f>
        <v/>
      </c>
      <c r="AA373" s="9" t="str">
        <f>IF(Search!$R$5="","",IF($BA373&gt;Search!$R$5,"",1))</f>
        <v/>
      </c>
      <c r="AB373" s="9" t="str">
        <f>IF(Search!$R$6="","",IF($BB373&lt;Search!$R$6,"",1))</f>
        <v/>
      </c>
      <c r="AC373" s="9" t="str">
        <f>IF(Search!$R$7="","",IF($BB373&lt;Search!$R$7,"",1))</f>
        <v/>
      </c>
      <c r="AD373" s="45" t="str">
        <f>IF(COUNTIF($A373:$AC373,"n")&gt;0,"",IF(SUM($A373:$AC373)=COUNTA(Search!$C$4:$C$8,Search!$F$4:$F$8,Search!$I$4:$I$6,Search!$I$8,Search!$L$4:$L$8,Search!$O$4:$O$8,Search!$R$4:$R$7,Search!$U$4:$U$7)-COUNTIF(Search!$C$4:$U$7,"n"),1+LARGE($AD$1:AD372,1),""))</f>
        <v/>
      </c>
      <c r="AE373" s="45" t="str">
        <f t="shared" si="17"/>
        <v/>
      </c>
      <c r="AF373" s="45" t="str">
        <f>IF(AD373="","",COUNTIF($AE$1:$AE372,$AE373)+RANK($AE373,$AE$2:$AE$10540,1))</f>
        <v/>
      </c>
      <c r="AG373" s="45" t="str">
        <f t="shared" si="18"/>
        <v/>
      </c>
      <c r="AH373" s="45" t="str">
        <f>IF($AD373="","",COUNTIF($AG$1:$AG372,$AG373)+RANK($AG373,$AG$1:$AG$10539,0))</f>
        <v/>
      </c>
      <c r="AI373" s="10" t="str">
        <f t="shared" si="19"/>
        <v>1989-90 O-Pee-Chee #169 Derek Laxdal TOR    /   $</v>
      </c>
      <c r="AJ373" s="11">
        <v>1989</v>
      </c>
      <c r="AK373" s="17">
        <v>90</v>
      </c>
      <c r="AL373" s="12" t="s">
        <v>53</v>
      </c>
      <c r="AM373" s="10">
        <v>169</v>
      </c>
      <c r="AN373" s="12" t="s">
        <v>193</v>
      </c>
      <c r="AO373" s="9" t="s">
        <v>1904</v>
      </c>
      <c r="AP373" s="9"/>
      <c r="AQ373" s="9"/>
      <c r="AR373" s="14" t="s">
        <v>2131</v>
      </c>
      <c r="AS373" s="9"/>
      <c r="AT373" s="9"/>
      <c r="AU373" s="9"/>
      <c r="AV373" s="13"/>
      <c r="AW373" s="13"/>
      <c r="AX373" s="9"/>
      <c r="AY373" s="9"/>
      <c r="AZ373" s="9"/>
      <c r="BA373" s="33"/>
      <c r="BB373" s="33"/>
      <c r="BC373" s="36"/>
      <c r="BD373" s="12" t="s">
        <v>1771</v>
      </c>
    </row>
    <row r="374" spans="1:56" s="12" customFormat="1" x14ac:dyDescent="0.2">
      <c r="A374" s="9" t="str">
        <f>IF(Search!$C$5="","",IF(COUNTA(Inventory!$AP374)=1,1,""))</f>
        <v/>
      </c>
      <c r="B374" s="9" t="str">
        <f>IF(Search!$C$4="","",IF(ISNUMBER(SEARCH(Search!$C$4,$AR374))=TRUE,1,""))</f>
        <v/>
      </c>
      <c r="C374" s="9" t="str">
        <f>IF(Search!$C$6="x",IF(COUNTA($AQ374)=1,1,"N"),IF(COUNTA($AQ374)=1,"N",""))</f>
        <v/>
      </c>
      <c r="D374" s="9" t="str">
        <f>IF(Search!$O$8="","",IF(ISNUMBER(SEARCH(Search!$O$8,$BD374))=TRUE,1,""))</f>
        <v/>
      </c>
      <c r="E374" s="9" t="str">
        <f>IF(Search!$C$7="","",IF(ISNUMBER(SEARCH(Search!$C$7,$AN374))=TRUE,1,""))</f>
        <v/>
      </c>
      <c r="F374" s="9" t="str">
        <f>IF(Search!$C$8="","",IF(ISNUMBER(SEARCH(Search!$C$8,$AO374))=TRUE,1,""))</f>
        <v/>
      </c>
      <c r="G374" s="9" t="str">
        <f>IF(Search!$F$4="","",IF(Inventory!$AJ374&lt;Search!$F$4,"",1))</f>
        <v/>
      </c>
      <c r="H374" s="9" t="str">
        <f>IF(Search!$F$5="","",IF(Inventory!$AJ374&gt;Search!$F$5,"",1))</f>
        <v/>
      </c>
      <c r="I374" s="9" t="str">
        <f>IF(Search!$F$7="","",IF(Search!$F$8="",IF(ISNUMBER(SEARCH(Search!$F$7,$AL374))=TRUE,1,""),""))</f>
        <v/>
      </c>
      <c r="J374" s="9" t="str">
        <f>IF($AL374=Search!$F$8,1,"")</f>
        <v/>
      </c>
      <c r="K374" s="9" t="str">
        <f>IF(Search!$I$4="","",IF(COUNTA($AS374)=1,IF(Search!$I$4="N","N",1),""))</f>
        <v/>
      </c>
      <c r="L374" s="9" t="str">
        <f>IF(Search!$I$5="","",IF($AS374="RC",1,""))</f>
        <v/>
      </c>
      <c r="M374" s="9" t="str">
        <f>IF(Search!$I$6="","",IF($AS374="RCP",1,""))</f>
        <v/>
      </c>
      <c r="N374" s="9" t="str">
        <f>IF(Search!$I$8="","",IF(COUNTA($AT374)=1,IF(Search!$I$8="N","N",1),""))</f>
        <v/>
      </c>
      <c r="O374" s="9" t="str">
        <f>IF(Search!$L$4="","",IF(COUNTA($AU374)=1,IF(Search!$L$4="N","N",1),""))</f>
        <v/>
      </c>
      <c r="P374" s="9" t="str">
        <f>IF(Search!$L$5="","",IF(ISNUMBER(SEARCH("Jersey",$AU374))=TRUE,IF(Search!$L$5="N","N",1),""))</f>
        <v/>
      </c>
      <c r="Q374" s="9" t="str">
        <f>IF(Search!$L$6="","",IF(ISNUMBER(SEARCH("Patch",$AU374))=TRUE,IF(Search!$L$6="N","N",1),""))</f>
        <v/>
      </c>
      <c r="R374" s="9" t="str">
        <f>IF(Search!$L$7="","",IF(ISNUMBER(SEARCH("Shield",$AU374))=TRUE,IF(Search!$L$7="N","N",1),""))</f>
        <v/>
      </c>
      <c r="S374" s="9" t="str">
        <f>IF(Search!$L$8="","",IF(ISNUMBER(SEARCH("Stick",$AU374))=TRUE,IF(Search!$L$8="N","N",1),""))</f>
        <v/>
      </c>
      <c r="T374" s="9" t="str">
        <f>IF(Search!$O$4="","",IF(COUNTA($AW374)=1,IF(Search!$O$4="N","N",1),""))</f>
        <v/>
      </c>
      <c r="U374" s="9" t="str">
        <f>IF(Search!$O$5="","",IF($AW374="","",IF($AW374&lt;Search!$O$5,"",1)))</f>
        <v/>
      </c>
      <c r="V374" s="9" t="str">
        <f>IF(Search!$O$6="","",IF($AW374="","",IF($AW374&gt;Search!$O$6,"",1)))</f>
        <v/>
      </c>
      <c r="W374" s="9" t="str">
        <f>IF(Search!$U$4="","",IF($AX374="","",1))</f>
        <v/>
      </c>
      <c r="X374" s="9" t="str">
        <f>IF(Search!$U$5="","",IF(ISNUMBER(SEARCH(Search!$U$5,$AX374))=TRUE,IF(Search!$U$5="N","N",1),""))</f>
        <v/>
      </c>
      <c r="Y374" s="9" t="str">
        <f>IF(Search!$U$6="","",IF($AY374&lt;Search!$U$6,"",1))</f>
        <v/>
      </c>
      <c r="Z374" s="9" t="str">
        <f>IF(Search!$R$4="","",IF(Inventory!$BA374&lt;Search!$R$4,"",1))</f>
        <v/>
      </c>
      <c r="AA374" s="9" t="str">
        <f>IF(Search!$R$5="","",IF($BA374&gt;Search!$R$5,"",1))</f>
        <v/>
      </c>
      <c r="AB374" s="9" t="str">
        <f>IF(Search!$R$6="","",IF($BB374&lt;Search!$R$6,"",1))</f>
        <v/>
      </c>
      <c r="AC374" s="9" t="str">
        <f>IF(Search!$R$7="","",IF($BB374&lt;Search!$R$7,"",1))</f>
        <v/>
      </c>
      <c r="AD374" s="45" t="str">
        <f>IF(COUNTIF($A374:$AC374,"n")&gt;0,"",IF(SUM($A374:$AC374)=COUNTA(Search!$C$4:$C$8,Search!$F$4:$F$8,Search!$I$4:$I$6,Search!$I$8,Search!$L$4:$L$8,Search!$O$4:$O$8,Search!$R$4:$R$7,Search!$U$4:$U$7)-COUNTIF(Search!$C$4:$U$7,"n"),1+LARGE($AD$1:AD373,1),""))</f>
        <v/>
      </c>
      <c r="AE374" s="45" t="str">
        <f t="shared" si="17"/>
        <v/>
      </c>
      <c r="AF374" s="45" t="str">
        <f>IF(AD374="","",COUNTIF($AE$1:$AE373,$AE374)+RANK($AE374,$AE$2:$AE$10540,1))</f>
        <v/>
      </c>
      <c r="AG374" s="45" t="str">
        <f t="shared" si="18"/>
        <v/>
      </c>
      <c r="AH374" s="45" t="str">
        <f>IF($AD374="","",COUNTIF($AG$1:$AG373,$AG374)+RANK($AG374,$AG$1:$AG$10539,0))</f>
        <v/>
      </c>
      <c r="AI374" s="10" t="str">
        <f t="shared" si="19"/>
        <v>1989-90 O-Pee-Chee #202 Gary Roberts CGY    /   $</v>
      </c>
      <c r="AJ374" s="11">
        <v>1989</v>
      </c>
      <c r="AK374" s="17">
        <v>90</v>
      </c>
      <c r="AL374" s="12" t="s">
        <v>53</v>
      </c>
      <c r="AM374" s="10">
        <v>202</v>
      </c>
      <c r="AN374" s="12" t="s">
        <v>194</v>
      </c>
      <c r="AO374" s="9" t="s">
        <v>1910</v>
      </c>
      <c r="AP374" s="9"/>
      <c r="AQ374" s="9"/>
      <c r="AR374" s="14" t="s">
        <v>2131</v>
      </c>
      <c r="AS374" s="9"/>
      <c r="AT374" s="9"/>
      <c r="AU374" s="9"/>
      <c r="AV374" s="13"/>
      <c r="AW374" s="13"/>
      <c r="AX374" s="9"/>
      <c r="AY374" s="9"/>
      <c r="AZ374" s="9"/>
      <c r="BA374" s="33"/>
      <c r="BB374" s="33"/>
      <c r="BC374" s="36"/>
      <c r="BD374" s="12" t="s">
        <v>1771</v>
      </c>
    </row>
    <row r="375" spans="1:56" s="12" customFormat="1" x14ac:dyDescent="0.2">
      <c r="A375" s="9" t="str">
        <f>IF(Search!$C$5="","",IF(COUNTA(Inventory!$AP375)=1,1,""))</f>
        <v/>
      </c>
      <c r="B375" s="9" t="str">
        <f>IF(Search!$C$4="","",IF(ISNUMBER(SEARCH(Search!$C$4,$AR375))=TRUE,1,""))</f>
        <v/>
      </c>
      <c r="C375" s="9" t="str">
        <f>IF(Search!$C$6="x",IF(COUNTA($AQ375)=1,1,"N"),IF(COUNTA($AQ375)=1,"N",""))</f>
        <v/>
      </c>
      <c r="D375" s="9" t="str">
        <f>IF(Search!$O$8="","",IF(ISNUMBER(SEARCH(Search!$O$8,$BD375))=TRUE,1,""))</f>
        <v/>
      </c>
      <c r="E375" s="9" t="str">
        <f>IF(Search!$C$7="","",IF(ISNUMBER(SEARCH(Search!$C$7,$AN375))=TRUE,1,""))</f>
        <v/>
      </c>
      <c r="F375" s="9" t="str">
        <f>IF(Search!$C$8="","",IF(ISNUMBER(SEARCH(Search!$C$8,$AO375))=TRUE,1,""))</f>
        <v/>
      </c>
      <c r="G375" s="9" t="str">
        <f>IF(Search!$F$4="","",IF(Inventory!$AJ375&lt;Search!$F$4,"",1))</f>
        <v/>
      </c>
      <c r="H375" s="9" t="str">
        <f>IF(Search!$F$5="","",IF(Inventory!$AJ375&gt;Search!$F$5,"",1))</f>
        <v/>
      </c>
      <c r="I375" s="9" t="str">
        <f>IF(Search!$F$7="","",IF(Search!$F$8="",IF(ISNUMBER(SEARCH(Search!$F$7,$AL375))=TRUE,1,""),""))</f>
        <v/>
      </c>
      <c r="J375" s="9" t="str">
        <f>IF($AL375=Search!$F$8,1,"")</f>
        <v/>
      </c>
      <c r="K375" s="9" t="str">
        <f>IF(Search!$I$4="","",IF(COUNTA($AS375)=1,IF(Search!$I$4="N","N",1),""))</f>
        <v/>
      </c>
      <c r="L375" s="9" t="str">
        <f>IF(Search!$I$5="","",IF($AS375="RC",1,""))</f>
        <v/>
      </c>
      <c r="M375" s="9" t="str">
        <f>IF(Search!$I$6="","",IF($AS375="RCP",1,""))</f>
        <v/>
      </c>
      <c r="N375" s="9" t="str">
        <f>IF(Search!$I$8="","",IF(COUNTA($AT375)=1,IF(Search!$I$8="N","N",1),""))</f>
        <v/>
      </c>
      <c r="O375" s="9" t="str">
        <f>IF(Search!$L$4="","",IF(COUNTA($AU375)=1,IF(Search!$L$4="N","N",1),""))</f>
        <v/>
      </c>
      <c r="P375" s="9" t="str">
        <f>IF(Search!$L$5="","",IF(ISNUMBER(SEARCH("Jersey",$AU375))=TRUE,IF(Search!$L$5="N","N",1),""))</f>
        <v/>
      </c>
      <c r="Q375" s="9" t="str">
        <f>IF(Search!$L$6="","",IF(ISNUMBER(SEARCH("Patch",$AU375))=TRUE,IF(Search!$L$6="N","N",1),""))</f>
        <v/>
      </c>
      <c r="R375" s="9" t="str">
        <f>IF(Search!$L$7="","",IF(ISNUMBER(SEARCH("Shield",$AU375))=TRUE,IF(Search!$L$7="N","N",1),""))</f>
        <v/>
      </c>
      <c r="S375" s="9" t="str">
        <f>IF(Search!$L$8="","",IF(ISNUMBER(SEARCH("Stick",$AU375))=TRUE,IF(Search!$L$8="N","N",1),""))</f>
        <v/>
      </c>
      <c r="T375" s="9" t="str">
        <f>IF(Search!$O$4="","",IF(COUNTA($AW375)=1,IF(Search!$O$4="N","N",1),""))</f>
        <v/>
      </c>
      <c r="U375" s="9" t="str">
        <f>IF(Search!$O$5="","",IF($AW375="","",IF($AW375&lt;Search!$O$5,"",1)))</f>
        <v/>
      </c>
      <c r="V375" s="9" t="str">
        <f>IF(Search!$O$6="","",IF($AW375="","",IF($AW375&gt;Search!$O$6,"",1)))</f>
        <v/>
      </c>
      <c r="W375" s="9" t="str">
        <f>IF(Search!$U$4="","",IF($AX375="","",1))</f>
        <v/>
      </c>
      <c r="X375" s="9" t="str">
        <f>IF(Search!$U$5="","",IF(ISNUMBER(SEARCH(Search!$U$5,$AX375))=TRUE,IF(Search!$U$5="N","N",1),""))</f>
        <v/>
      </c>
      <c r="Y375" s="9" t="str">
        <f>IF(Search!$U$6="","",IF($AY375&lt;Search!$U$6,"",1))</f>
        <v/>
      </c>
      <c r="Z375" s="9" t="str">
        <f>IF(Search!$R$4="","",IF(Inventory!$BA375&lt;Search!$R$4,"",1))</f>
        <v/>
      </c>
      <c r="AA375" s="9" t="str">
        <f>IF(Search!$R$5="","",IF($BA375&gt;Search!$R$5,"",1))</f>
        <v/>
      </c>
      <c r="AB375" s="9" t="str">
        <f>IF(Search!$R$6="","",IF($BB375&lt;Search!$R$6,"",1))</f>
        <v/>
      </c>
      <c r="AC375" s="9" t="str">
        <f>IF(Search!$R$7="","",IF($BB375&lt;Search!$R$7,"",1))</f>
        <v/>
      </c>
      <c r="AD375" s="45" t="str">
        <f>IF(COUNTIF($A375:$AC375,"n")&gt;0,"",IF(SUM($A375:$AC375)=COUNTA(Search!$C$4:$C$8,Search!$F$4:$F$8,Search!$I$4:$I$6,Search!$I$8,Search!$L$4:$L$8,Search!$O$4:$O$8,Search!$R$4:$R$7,Search!$U$4:$U$7)-COUNTIF(Search!$C$4:$U$7,"n"),1+LARGE($AD$1:AD374,1),""))</f>
        <v/>
      </c>
      <c r="AE375" s="45" t="str">
        <f t="shared" si="17"/>
        <v/>
      </c>
      <c r="AF375" s="45" t="str">
        <f>IF(AD375="","",COUNTIF($AE$1:$AE374,$AE375)+RANK($AE375,$AE$2:$AE$10540,1))</f>
        <v/>
      </c>
      <c r="AG375" s="45" t="str">
        <f t="shared" si="18"/>
        <v/>
      </c>
      <c r="AH375" s="45" t="str">
        <f>IF($AD375="","",COUNTIF($AG$1:$AG374,$AG375)+RANK($AG375,$AG$1:$AG$10539,0))</f>
        <v/>
      </c>
      <c r="AI375" s="10" t="str">
        <f t="shared" si="19"/>
        <v>1989-90 O-Pee-Chee #232 Theo Fleury CGY    /   $</v>
      </c>
      <c r="AJ375" s="11">
        <v>1989</v>
      </c>
      <c r="AK375" s="17">
        <v>90</v>
      </c>
      <c r="AL375" s="12" t="s">
        <v>53</v>
      </c>
      <c r="AM375" s="10">
        <v>232</v>
      </c>
      <c r="AN375" s="12" t="s">
        <v>195</v>
      </c>
      <c r="AO375" s="9" t="s">
        <v>1910</v>
      </c>
      <c r="AP375" s="9"/>
      <c r="AQ375" s="9"/>
      <c r="AR375" s="14" t="s">
        <v>2131</v>
      </c>
      <c r="AS375" s="9"/>
      <c r="AT375" s="9"/>
      <c r="AU375" s="9"/>
      <c r="AV375" s="13"/>
      <c r="AW375" s="13"/>
      <c r="AX375" s="9"/>
      <c r="AY375" s="9"/>
      <c r="AZ375" s="9"/>
      <c r="BA375" s="33"/>
      <c r="BB375" s="33"/>
      <c r="BC375" s="36"/>
      <c r="BD375" s="12" t="s">
        <v>1771</v>
      </c>
    </row>
    <row r="376" spans="1:56" s="12" customFormat="1" x14ac:dyDescent="0.2">
      <c r="A376" s="9" t="str">
        <f>IF(Search!$C$5="","",IF(COUNTA(Inventory!$AP376)=1,1,""))</f>
        <v/>
      </c>
      <c r="B376" s="9" t="str">
        <f>IF(Search!$C$4="","",IF(ISNUMBER(SEARCH(Search!$C$4,$AR376))=TRUE,1,""))</f>
        <v/>
      </c>
      <c r="C376" s="9" t="str">
        <f>IF(Search!$C$6="x",IF(COUNTA($AQ376)=1,1,"N"),IF(COUNTA($AQ376)=1,"N",""))</f>
        <v/>
      </c>
      <c r="D376" s="9" t="str">
        <f>IF(Search!$O$8="","",IF(ISNUMBER(SEARCH(Search!$O$8,$BD376))=TRUE,1,""))</f>
        <v/>
      </c>
      <c r="E376" s="9" t="str">
        <f>IF(Search!$C$7="","",IF(ISNUMBER(SEARCH(Search!$C$7,$AN376))=TRUE,1,""))</f>
        <v/>
      </c>
      <c r="F376" s="9" t="str">
        <f>IF(Search!$C$8="","",IF(ISNUMBER(SEARCH(Search!$C$8,$AO376))=TRUE,1,""))</f>
        <v/>
      </c>
      <c r="G376" s="9" t="str">
        <f>IF(Search!$F$4="","",IF(Inventory!$AJ376&lt;Search!$F$4,"",1))</f>
        <v/>
      </c>
      <c r="H376" s="9" t="str">
        <f>IF(Search!$F$5="","",IF(Inventory!$AJ376&gt;Search!$F$5,"",1))</f>
        <v/>
      </c>
      <c r="I376" s="9" t="str">
        <f>IF(Search!$F$7="","",IF(Search!$F$8="",IF(ISNUMBER(SEARCH(Search!$F$7,$AL376))=TRUE,1,""),""))</f>
        <v/>
      </c>
      <c r="J376" s="9" t="str">
        <f>IF($AL376=Search!$F$8,1,"")</f>
        <v/>
      </c>
      <c r="K376" s="9" t="str">
        <f>IF(Search!$I$4="","",IF(COUNTA($AS376)=1,IF(Search!$I$4="N","N",1),""))</f>
        <v/>
      </c>
      <c r="L376" s="9" t="str">
        <f>IF(Search!$I$5="","",IF($AS376="RC",1,""))</f>
        <v/>
      </c>
      <c r="M376" s="9" t="str">
        <f>IF(Search!$I$6="","",IF($AS376="RCP",1,""))</f>
        <v/>
      </c>
      <c r="N376" s="9" t="str">
        <f>IF(Search!$I$8="","",IF(COUNTA($AT376)=1,IF(Search!$I$8="N","N",1),""))</f>
        <v/>
      </c>
      <c r="O376" s="9" t="str">
        <f>IF(Search!$L$4="","",IF(COUNTA($AU376)=1,IF(Search!$L$4="N","N",1),""))</f>
        <v/>
      </c>
      <c r="P376" s="9" t="str">
        <f>IF(Search!$L$5="","",IF(ISNUMBER(SEARCH("Jersey",$AU376))=TRUE,IF(Search!$L$5="N","N",1),""))</f>
        <v/>
      </c>
      <c r="Q376" s="9" t="str">
        <f>IF(Search!$L$6="","",IF(ISNUMBER(SEARCH("Patch",$AU376))=TRUE,IF(Search!$L$6="N","N",1),""))</f>
        <v/>
      </c>
      <c r="R376" s="9" t="str">
        <f>IF(Search!$L$7="","",IF(ISNUMBER(SEARCH("Shield",$AU376))=TRUE,IF(Search!$L$7="N","N",1),""))</f>
        <v/>
      </c>
      <c r="S376" s="9" t="str">
        <f>IF(Search!$L$8="","",IF(ISNUMBER(SEARCH("Stick",$AU376))=TRUE,IF(Search!$L$8="N","N",1),""))</f>
        <v/>
      </c>
      <c r="T376" s="9" t="str">
        <f>IF(Search!$O$4="","",IF(COUNTA($AW376)=1,IF(Search!$O$4="N","N",1),""))</f>
        <v/>
      </c>
      <c r="U376" s="9" t="str">
        <f>IF(Search!$O$5="","",IF($AW376="","",IF($AW376&lt;Search!$O$5,"",1)))</f>
        <v/>
      </c>
      <c r="V376" s="9" t="str">
        <f>IF(Search!$O$6="","",IF($AW376="","",IF($AW376&gt;Search!$O$6,"",1)))</f>
        <v/>
      </c>
      <c r="W376" s="9" t="str">
        <f>IF(Search!$U$4="","",IF($AX376="","",1))</f>
        <v/>
      </c>
      <c r="X376" s="9" t="str">
        <f>IF(Search!$U$5="","",IF(ISNUMBER(SEARCH(Search!$U$5,$AX376))=TRUE,IF(Search!$U$5="N","N",1),""))</f>
        <v/>
      </c>
      <c r="Y376" s="9" t="str">
        <f>IF(Search!$U$6="","",IF($AY376&lt;Search!$U$6,"",1))</f>
        <v/>
      </c>
      <c r="Z376" s="9" t="str">
        <f>IF(Search!$R$4="","",IF(Inventory!$BA376&lt;Search!$R$4,"",1))</f>
        <v/>
      </c>
      <c r="AA376" s="9" t="str">
        <f>IF(Search!$R$5="","",IF($BA376&gt;Search!$R$5,"",1))</f>
        <v/>
      </c>
      <c r="AB376" s="9" t="str">
        <f>IF(Search!$R$6="","",IF($BB376&lt;Search!$R$6,"",1))</f>
        <v/>
      </c>
      <c r="AC376" s="9" t="str">
        <f>IF(Search!$R$7="","",IF($BB376&lt;Search!$R$7,"",1))</f>
        <v/>
      </c>
      <c r="AD376" s="45" t="str">
        <f>IF(COUNTIF($A376:$AC376,"n")&gt;0,"",IF(SUM($A376:$AC376)=COUNTA(Search!$C$4:$C$8,Search!$F$4:$F$8,Search!$I$4:$I$6,Search!$I$8,Search!$L$4:$L$8,Search!$O$4:$O$8,Search!$R$4:$R$7,Search!$U$4:$U$7)-COUNTIF(Search!$C$4:$U$7,"n"),1+LARGE($AD$1:AD375,1),""))</f>
        <v/>
      </c>
      <c r="AE376" s="45" t="str">
        <f t="shared" si="17"/>
        <v/>
      </c>
      <c r="AF376" s="45" t="str">
        <f>IF(AD376="","",COUNTIF($AE$1:$AE375,$AE376)+RANK($AE376,$AE$2:$AE$10540,1))</f>
        <v/>
      </c>
      <c r="AG376" s="45" t="str">
        <f t="shared" si="18"/>
        <v/>
      </c>
      <c r="AH376" s="45" t="str">
        <f>IF($AD376="","",COUNTIF($AG$1:$AG375,$AG376)+RANK($AG376,$AG$1:$AG$10539,0))</f>
        <v/>
      </c>
      <c r="AI376" s="10" t="str">
        <f t="shared" si="19"/>
        <v>1989-90 O-Pee-Chee #248 Shayne Corson MTL    /   $</v>
      </c>
      <c r="AJ376" s="11">
        <v>1989</v>
      </c>
      <c r="AK376" s="17">
        <v>90</v>
      </c>
      <c r="AL376" s="12" t="s">
        <v>53</v>
      </c>
      <c r="AM376" s="10">
        <v>248</v>
      </c>
      <c r="AN376" s="12" t="s">
        <v>196</v>
      </c>
      <c r="AO376" s="9" t="s">
        <v>1911</v>
      </c>
      <c r="AP376" s="9"/>
      <c r="AQ376" s="9"/>
      <c r="AR376" s="14" t="s">
        <v>2131</v>
      </c>
      <c r="AS376" s="9"/>
      <c r="AT376" s="9"/>
      <c r="AU376" s="9"/>
      <c r="AV376" s="13"/>
      <c r="AW376" s="13"/>
      <c r="AX376" s="9"/>
      <c r="AY376" s="9"/>
      <c r="AZ376" s="9"/>
      <c r="BA376" s="33"/>
      <c r="BB376" s="33"/>
      <c r="BC376" s="36"/>
      <c r="BD376" s="12" t="s">
        <v>1771</v>
      </c>
    </row>
    <row r="377" spans="1:56" s="12" customFormat="1" x14ac:dyDescent="0.2">
      <c r="A377" s="9" t="str">
        <f>IF(Search!$C$5="","",IF(COUNTA(Inventory!$AP377)=1,1,""))</f>
        <v/>
      </c>
      <c r="B377" s="9" t="str">
        <f>IF(Search!$C$4="","",IF(ISNUMBER(SEARCH(Search!$C$4,$AR377))=TRUE,1,""))</f>
        <v/>
      </c>
      <c r="C377" s="9" t="str">
        <f>IF(Search!$C$6="x",IF(COUNTA($AQ377)=1,1,"N"),IF(COUNTA($AQ377)=1,"N",""))</f>
        <v/>
      </c>
      <c r="D377" s="9" t="str">
        <f>IF(Search!$O$8="","",IF(ISNUMBER(SEARCH(Search!$O$8,$BD377))=TRUE,1,""))</f>
        <v/>
      </c>
      <c r="E377" s="9" t="str">
        <f>IF(Search!$C$7="","",IF(ISNUMBER(SEARCH(Search!$C$7,$AN377))=TRUE,1,""))</f>
        <v/>
      </c>
      <c r="F377" s="9" t="str">
        <f>IF(Search!$C$8="","",IF(ISNUMBER(SEARCH(Search!$C$8,$AO377))=TRUE,1,""))</f>
        <v/>
      </c>
      <c r="G377" s="9" t="str">
        <f>IF(Search!$F$4="","",IF(Inventory!$AJ377&lt;Search!$F$4,"",1))</f>
        <v/>
      </c>
      <c r="H377" s="9" t="str">
        <f>IF(Search!$F$5="","",IF(Inventory!$AJ377&gt;Search!$F$5,"",1))</f>
        <v/>
      </c>
      <c r="I377" s="9" t="str">
        <f>IF(Search!$F$7="","",IF(Search!$F$8="",IF(ISNUMBER(SEARCH(Search!$F$7,$AL377))=TRUE,1,""),""))</f>
        <v/>
      </c>
      <c r="J377" s="9" t="str">
        <f>IF($AL377=Search!$F$8,1,"")</f>
        <v/>
      </c>
      <c r="K377" s="9" t="str">
        <f>IF(Search!$I$4="","",IF(COUNTA($AS377)=1,IF(Search!$I$4="N","N",1),""))</f>
        <v/>
      </c>
      <c r="L377" s="9" t="str">
        <f>IF(Search!$I$5="","",IF($AS377="RC",1,""))</f>
        <v/>
      </c>
      <c r="M377" s="9" t="str">
        <f>IF(Search!$I$6="","",IF($AS377="RCP",1,""))</f>
        <v/>
      </c>
      <c r="N377" s="9" t="str">
        <f>IF(Search!$I$8="","",IF(COUNTA($AT377)=1,IF(Search!$I$8="N","N",1),""))</f>
        <v/>
      </c>
      <c r="O377" s="9" t="str">
        <f>IF(Search!$L$4="","",IF(COUNTA($AU377)=1,IF(Search!$L$4="N","N",1),""))</f>
        <v/>
      </c>
      <c r="P377" s="9" t="str">
        <f>IF(Search!$L$5="","",IF(ISNUMBER(SEARCH("Jersey",$AU377))=TRUE,IF(Search!$L$5="N","N",1),""))</f>
        <v/>
      </c>
      <c r="Q377" s="9" t="str">
        <f>IF(Search!$L$6="","",IF(ISNUMBER(SEARCH("Patch",$AU377))=TRUE,IF(Search!$L$6="N","N",1),""))</f>
        <v/>
      </c>
      <c r="R377" s="9" t="str">
        <f>IF(Search!$L$7="","",IF(ISNUMBER(SEARCH("Shield",$AU377))=TRUE,IF(Search!$L$7="N","N",1),""))</f>
        <v/>
      </c>
      <c r="S377" s="9" t="str">
        <f>IF(Search!$L$8="","",IF(ISNUMBER(SEARCH("Stick",$AU377))=TRUE,IF(Search!$L$8="N","N",1),""))</f>
        <v/>
      </c>
      <c r="T377" s="9" t="str">
        <f>IF(Search!$O$4="","",IF(COUNTA($AW377)=1,IF(Search!$O$4="N","N",1),""))</f>
        <v/>
      </c>
      <c r="U377" s="9" t="str">
        <f>IF(Search!$O$5="","",IF($AW377="","",IF($AW377&lt;Search!$O$5,"",1)))</f>
        <v/>
      </c>
      <c r="V377" s="9" t="str">
        <f>IF(Search!$O$6="","",IF($AW377="","",IF($AW377&gt;Search!$O$6,"",1)))</f>
        <v/>
      </c>
      <c r="W377" s="9" t="str">
        <f>IF(Search!$U$4="","",IF($AX377="","",1))</f>
        <v/>
      </c>
      <c r="X377" s="9" t="str">
        <f>IF(Search!$U$5="","",IF(ISNUMBER(SEARCH(Search!$U$5,$AX377))=TRUE,IF(Search!$U$5="N","N",1),""))</f>
        <v/>
      </c>
      <c r="Y377" s="9" t="str">
        <f>IF(Search!$U$6="","",IF($AY377&lt;Search!$U$6,"",1))</f>
        <v/>
      </c>
      <c r="Z377" s="9" t="str">
        <f>IF(Search!$R$4="","",IF(Inventory!$BA377&lt;Search!$R$4,"",1))</f>
        <v/>
      </c>
      <c r="AA377" s="9" t="str">
        <f>IF(Search!$R$5="","",IF($BA377&gt;Search!$R$5,"",1))</f>
        <v/>
      </c>
      <c r="AB377" s="9" t="str">
        <f>IF(Search!$R$6="","",IF($BB377&lt;Search!$R$6,"",1))</f>
        <v/>
      </c>
      <c r="AC377" s="9" t="str">
        <f>IF(Search!$R$7="","",IF($BB377&lt;Search!$R$7,"",1))</f>
        <v/>
      </c>
      <c r="AD377" s="45" t="str">
        <f>IF(COUNTIF($A377:$AC377,"n")&gt;0,"",IF(SUM($A377:$AC377)=COUNTA(Search!$C$4:$C$8,Search!$F$4:$F$8,Search!$I$4:$I$6,Search!$I$8,Search!$L$4:$L$8,Search!$O$4:$O$8,Search!$R$4:$R$7,Search!$U$4:$U$7)-COUNTIF(Search!$C$4:$U$7,"n"),1+LARGE($AD$1:AD376,1),""))</f>
        <v/>
      </c>
      <c r="AE377" s="45" t="str">
        <f t="shared" si="17"/>
        <v/>
      </c>
      <c r="AF377" s="45" t="str">
        <f>IF(AD377="","",COUNTIF($AE$1:$AE376,$AE377)+RANK($AE377,$AE$2:$AE$10540,1))</f>
        <v/>
      </c>
      <c r="AG377" s="45" t="str">
        <f t="shared" si="18"/>
        <v/>
      </c>
      <c r="AH377" s="45" t="str">
        <f>IF($AD377="","",COUNTIF($AG$1:$AG376,$AG377)+RANK($AG377,$AG$1:$AG$10539,0))</f>
        <v/>
      </c>
      <c r="AI377" s="10" t="str">
        <f t="shared" si="19"/>
        <v>1989-90 O-Pee-Chee #257 Dave Hannan TOR    /   $</v>
      </c>
      <c r="AJ377" s="11">
        <v>1989</v>
      </c>
      <c r="AK377" s="17">
        <v>90</v>
      </c>
      <c r="AL377" s="12" t="s">
        <v>53</v>
      </c>
      <c r="AM377" s="10">
        <v>257</v>
      </c>
      <c r="AN377" s="12" t="s">
        <v>197</v>
      </c>
      <c r="AO377" s="9" t="s">
        <v>1904</v>
      </c>
      <c r="AP377" s="9"/>
      <c r="AQ377" s="9"/>
      <c r="AR377" s="14" t="s">
        <v>2131</v>
      </c>
      <c r="AS377" s="9"/>
      <c r="AT377" s="9"/>
      <c r="AU377" s="9"/>
      <c r="AV377" s="13"/>
      <c r="AW377" s="13"/>
      <c r="AX377" s="9"/>
      <c r="AY377" s="9"/>
      <c r="AZ377" s="9"/>
      <c r="BA377" s="33"/>
      <c r="BB377" s="33"/>
      <c r="BC377" s="36"/>
      <c r="BD377" s="12" t="s">
        <v>1771</v>
      </c>
    </row>
    <row r="378" spans="1:56" s="12" customFormat="1" x14ac:dyDescent="0.2">
      <c r="A378" s="9" t="str">
        <f>IF(Search!$C$5="","",IF(COUNTA(Inventory!$AP378)=1,1,""))</f>
        <v/>
      </c>
      <c r="B378" s="9" t="str">
        <f>IF(Search!$C$4="","",IF(ISNUMBER(SEARCH(Search!$C$4,$AR378))=TRUE,1,""))</f>
        <v/>
      </c>
      <c r="C378" s="9" t="str">
        <f>IF(Search!$C$6="x",IF(COUNTA($AQ378)=1,1,"N"),IF(COUNTA($AQ378)=1,"N",""))</f>
        <v/>
      </c>
      <c r="D378" s="9" t="str">
        <f>IF(Search!$O$8="","",IF(ISNUMBER(SEARCH(Search!$O$8,$BD378))=TRUE,1,""))</f>
        <v/>
      </c>
      <c r="E378" s="9" t="str">
        <f>IF(Search!$C$7="","",IF(ISNUMBER(SEARCH(Search!$C$7,$AN378))=TRUE,1,""))</f>
        <v/>
      </c>
      <c r="F378" s="9" t="str">
        <f>IF(Search!$C$8="","",IF(ISNUMBER(SEARCH(Search!$C$8,$AO378))=TRUE,1,""))</f>
        <v/>
      </c>
      <c r="G378" s="9" t="str">
        <f>IF(Search!$F$4="","",IF(Inventory!$AJ378&lt;Search!$F$4,"",1))</f>
        <v/>
      </c>
      <c r="H378" s="9" t="str">
        <f>IF(Search!$F$5="","",IF(Inventory!$AJ378&gt;Search!$F$5,"",1))</f>
        <v/>
      </c>
      <c r="I378" s="9" t="str">
        <f>IF(Search!$F$7="","",IF(Search!$F$8="",IF(ISNUMBER(SEARCH(Search!$F$7,$AL378))=TRUE,1,""),""))</f>
        <v/>
      </c>
      <c r="J378" s="9" t="str">
        <f>IF($AL378=Search!$F$8,1,"")</f>
        <v/>
      </c>
      <c r="K378" s="9" t="str">
        <f>IF(Search!$I$4="","",IF(COUNTA($AS378)=1,IF(Search!$I$4="N","N",1),""))</f>
        <v/>
      </c>
      <c r="L378" s="9" t="str">
        <f>IF(Search!$I$5="","",IF($AS378="RC",1,""))</f>
        <v/>
      </c>
      <c r="M378" s="9" t="str">
        <f>IF(Search!$I$6="","",IF($AS378="RCP",1,""))</f>
        <v/>
      </c>
      <c r="N378" s="9" t="str">
        <f>IF(Search!$I$8="","",IF(COUNTA($AT378)=1,IF(Search!$I$8="N","N",1),""))</f>
        <v/>
      </c>
      <c r="O378" s="9" t="str">
        <f>IF(Search!$L$4="","",IF(COUNTA($AU378)=1,IF(Search!$L$4="N","N",1),""))</f>
        <v/>
      </c>
      <c r="P378" s="9" t="str">
        <f>IF(Search!$L$5="","",IF(ISNUMBER(SEARCH("Jersey",$AU378))=TRUE,IF(Search!$L$5="N","N",1),""))</f>
        <v/>
      </c>
      <c r="Q378" s="9" t="str">
        <f>IF(Search!$L$6="","",IF(ISNUMBER(SEARCH("Patch",$AU378))=TRUE,IF(Search!$L$6="N","N",1),""))</f>
        <v/>
      </c>
      <c r="R378" s="9" t="str">
        <f>IF(Search!$L$7="","",IF(ISNUMBER(SEARCH("Shield",$AU378))=TRUE,IF(Search!$L$7="N","N",1),""))</f>
        <v/>
      </c>
      <c r="S378" s="9" t="str">
        <f>IF(Search!$L$8="","",IF(ISNUMBER(SEARCH("Stick",$AU378))=TRUE,IF(Search!$L$8="N","N",1),""))</f>
        <v/>
      </c>
      <c r="T378" s="9" t="str">
        <f>IF(Search!$O$4="","",IF(COUNTA($AW378)=1,IF(Search!$O$4="N","N",1),""))</f>
        <v/>
      </c>
      <c r="U378" s="9" t="str">
        <f>IF(Search!$O$5="","",IF($AW378="","",IF($AW378&lt;Search!$O$5,"",1)))</f>
        <v/>
      </c>
      <c r="V378" s="9" t="str">
        <f>IF(Search!$O$6="","",IF($AW378="","",IF($AW378&gt;Search!$O$6,"",1)))</f>
        <v/>
      </c>
      <c r="W378" s="9" t="str">
        <f>IF(Search!$U$4="","",IF($AX378="","",1))</f>
        <v/>
      </c>
      <c r="X378" s="9" t="str">
        <f>IF(Search!$U$5="","",IF(ISNUMBER(SEARCH(Search!$U$5,$AX378))=TRUE,IF(Search!$U$5="N","N",1),""))</f>
        <v/>
      </c>
      <c r="Y378" s="9" t="str">
        <f>IF(Search!$U$6="","",IF($AY378&lt;Search!$U$6,"",1))</f>
        <v/>
      </c>
      <c r="Z378" s="9" t="str">
        <f>IF(Search!$R$4="","",IF(Inventory!$BA378&lt;Search!$R$4,"",1))</f>
        <v/>
      </c>
      <c r="AA378" s="9" t="str">
        <f>IF(Search!$R$5="","",IF($BA378&gt;Search!$R$5,"",1))</f>
        <v/>
      </c>
      <c r="AB378" s="9" t="str">
        <f>IF(Search!$R$6="","",IF($BB378&lt;Search!$R$6,"",1))</f>
        <v/>
      </c>
      <c r="AC378" s="9" t="str">
        <f>IF(Search!$R$7="","",IF($BB378&lt;Search!$R$7,"",1))</f>
        <v/>
      </c>
      <c r="AD378" s="45" t="str">
        <f>IF(COUNTIF($A378:$AC378,"n")&gt;0,"",IF(SUM($A378:$AC378)=COUNTA(Search!$C$4:$C$8,Search!$F$4:$F$8,Search!$I$4:$I$6,Search!$I$8,Search!$L$4:$L$8,Search!$O$4:$O$8,Search!$R$4:$R$7,Search!$U$4:$U$7)-COUNTIF(Search!$C$4:$U$7,"n"),1+LARGE($AD$1:AD377,1),""))</f>
        <v/>
      </c>
      <c r="AE378" s="45" t="str">
        <f t="shared" si="17"/>
        <v/>
      </c>
      <c r="AF378" s="45" t="str">
        <f>IF(AD378="","",COUNTIF($AE$1:$AE377,$AE378)+RANK($AE378,$AE$2:$AE$10540,1))</f>
        <v/>
      </c>
      <c r="AG378" s="45" t="str">
        <f t="shared" si="18"/>
        <v/>
      </c>
      <c r="AH378" s="45" t="str">
        <f>IF($AD378="","",COUNTIF($AG$1:$AG377,$AG378)+RANK($AG378,$AG$1:$AG$10539,0))</f>
        <v/>
      </c>
      <c r="AI378" s="10" t="str">
        <f t="shared" si="19"/>
        <v>1989-90 O-Pee-Chee #271 Allan Bester TOR    /   $</v>
      </c>
      <c r="AJ378" s="11">
        <v>1989</v>
      </c>
      <c r="AK378" s="17">
        <v>90</v>
      </c>
      <c r="AL378" s="12" t="s">
        <v>53</v>
      </c>
      <c r="AM378" s="10">
        <v>271</v>
      </c>
      <c r="AN378" s="12" t="s">
        <v>165</v>
      </c>
      <c r="AO378" s="9" t="s">
        <v>1904</v>
      </c>
      <c r="AP378" s="9"/>
      <c r="AQ378" s="9"/>
      <c r="AR378" s="14" t="s">
        <v>2131</v>
      </c>
      <c r="AS378" s="9"/>
      <c r="AT378" s="9"/>
      <c r="AU378" s="9"/>
      <c r="AV378" s="13"/>
      <c r="AW378" s="13"/>
      <c r="AX378" s="9"/>
      <c r="AY378" s="9"/>
      <c r="AZ378" s="9"/>
      <c r="BA378" s="33"/>
      <c r="BB378" s="33"/>
      <c r="BC378" s="36"/>
      <c r="BD378" s="12" t="s">
        <v>1771</v>
      </c>
    </row>
    <row r="379" spans="1:56" s="12" customFormat="1" x14ac:dyDescent="0.2">
      <c r="A379" s="9" t="str">
        <f>IF(Search!$C$5="","",IF(COUNTA(Inventory!$AP379)=1,1,""))</f>
        <v/>
      </c>
      <c r="B379" s="9" t="str">
        <f>IF(Search!$C$4="","",IF(ISNUMBER(SEARCH(Search!$C$4,$AR379))=TRUE,1,""))</f>
        <v/>
      </c>
      <c r="C379" s="9" t="str">
        <f>IF(Search!$C$6="x",IF(COUNTA($AQ379)=1,1,"N"),IF(COUNTA($AQ379)=1,"N",""))</f>
        <v/>
      </c>
      <c r="D379" s="9" t="str">
        <f>IF(Search!$O$8="","",IF(ISNUMBER(SEARCH(Search!$O$8,$BD379))=TRUE,1,""))</f>
        <v/>
      </c>
      <c r="E379" s="9" t="str">
        <f>IF(Search!$C$7="","",IF(ISNUMBER(SEARCH(Search!$C$7,$AN379))=TRUE,1,""))</f>
        <v/>
      </c>
      <c r="F379" s="9" t="str">
        <f>IF(Search!$C$8="","",IF(ISNUMBER(SEARCH(Search!$C$8,$AO379))=TRUE,1,""))</f>
        <v/>
      </c>
      <c r="G379" s="9" t="str">
        <f>IF(Search!$F$4="","",IF(Inventory!$AJ379&lt;Search!$F$4,"",1))</f>
        <v/>
      </c>
      <c r="H379" s="9" t="str">
        <f>IF(Search!$F$5="","",IF(Inventory!$AJ379&gt;Search!$F$5,"",1))</f>
        <v/>
      </c>
      <c r="I379" s="9" t="str">
        <f>IF(Search!$F$7="","",IF(Search!$F$8="",IF(ISNUMBER(SEARCH(Search!$F$7,$AL379))=TRUE,1,""),""))</f>
        <v/>
      </c>
      <c r="J379" s="9" t="str">
        <f>IF($AL379=Search!$F$8,1,"")</f>
        <v/>
      </c>
      <c r="K379" s="9" t="str">
        <f>IF(Search!$I$4="","",IF(COUNTA($AS379)=1,IF(Search!$I$4="N","N",1),""))</f>
        <v/>
      </c>
      <c r="L379" s="9" t="str">
        <f>IF(Search!$I$5="","",IF($AS379="RC",1,""))</f>
        <v/>
      </c>
      <c r="M379" s="9" t="str">
        <f>IF(Search!$I$6="","",IF($AS379="RCP",1,""))</f>
        <v/>
      </c>
      <c r="N379" s="9" t="str">
        <f>IF(Search!$I$8="","",IF(COUNTA($AT379)=1,IF(Search!$I$8="N","N",1),""))</f>
        <v/>
      </c>
      <c r="O379" s="9" t="str">
        <f>IF(Search!$L$4="","",IF(COUNTA($AU379)=1,IF(Search!$L$4="N","N",1),""))</f>
        <v/>
      </c>
      <c r="P379" s="9" t="str">
        <f>IF(Search!$L$5="","",IF(ISNUMBER(SEARCH("Jersey",$AU379))=TRUE,IF(Search!$L$5="N","N",1),""))</f>
        <v/>
      </c>
      <c r="Q379" s="9" t="str">
        <f>IF(Search!$L$6="","",IF(ISNUMBER(SEARCH("Patch",$AU379))=TRUE,IF(Search!$L$6="N","N",1),""))</f>
        <v/>
      </c>
      <c r="R379" s="9" t="str">
        <f>IF(Search!$L$7="","",IF(ISNUMBER(SEARCH("Shield",$AU379))=TRUE,IF(Search!$L$7="N","N",1),""))</f>
        <v/>
      </c>
      <c r="S379" s="9" t="str">
        <f>IF(Search!$L$8="","",IF(ISNUMBER(SEARCH("Stick",$AU379))=TRUE,IF(Search!$L$8="N","N",1),""))</f>
        <v/>
      </c>
      <c r="T379" s="9" t="str">
        <f>IF(Search!$O$4="","",IF(COUNTA($AW379)=1,IF(Search!$O$4="N","N",1),""))</f>
        <v/>
      </c>
      <c r="U379" s="9" t="str">
        <f>IF(Search!$O$5="","",IF($AW379="","",IF($AW379&lt;Search!$O$5,"",1)))</f>
        <v/>
      </c>
      <c r="V379" s="9" t="str">
        <f>IF(Search!$O$6="","",IF($AW379="","",IF($AW379&gt;Search!$O$6,"",1)))</f>
        <v/>
      </c>
      <c r="W379" s="9" t="str">
        <f>IF(Search!$U$4="","",IF($AX379="","",1))</f>
        <v/>
      </c>
      <c r="X379" s="9" t="str">
        <f>IF(Search!$U$5="","",IF(ISNUMBER(SEARCH(Search!$U$5,$AX379))=TRUE,IF(Search!$U$5="N","N",1),""))</f>
        <v/>
      </c>
      <c r="Y379" s="9" t="str">
        <f>IF(Search!$U$6="","",IF($AY379&lt;Search!$U$6,"",1))</f>
        <v/>
      </c>
      <c r="Z379" s="9" t="str">
        <f>IF(Search!$R$4="","",IF(Inventory!$BA379&lt;Search!$R$4,"",1))</f>
        <v/>
      </c>
      <c r="AA379" s="9" t="str">
        <f>IF(Search!$R$5="","",IF($BA379&gt;Search!$R$5,"",1))</f>
        <v/>
      </c>
      <c r="AB379" s="9" t="str">
        <f>IF(Search!$R$6="","",IF($BB379&lt;Search!$R$6,"",1))</f>
        <v/>
      </c>
      <c r="AC379" s="9" t="str">
        <f>IF(Search!$R$7="","",IF($BB379&lt;Search!$R$7,"",1))</f>
        <v/>
      </c>
      <c r="AD379" s="45" t="str">
        <f>IF(COUNTIF($A379:$AC379,"n")&gt;0,"",IF(SUM($A379:$AC379)=COUNTA(Search!$C$4:$C$8,Search!$F$4:$F$8,Search!$I$4:$I$6,Search!$I$8,Search!$L$4:$L$8,Search!$O$4:$O$8,Search!$R$4:$R$7,Search!$U$4:$U$7)-COUNTIF(Search!$C$4:$U$7,"n"),1+LARGE($AD$1:AD378,1),""))</f>
        <v/>
      </c>
      <c r="AE379" s="45" t="str">
        <f t="shared" si="17"/>
        <v/>
      </c>
      <c r="AF379" s="45" t="str">
        <f>IF(AD379="","",COUNTIF($AE$1:$AE378,$AE379)+RANK($AE379,$AE$2:$AE$10540,1))</f>
        <v/>
      </c>
      <c r="AG379" s="45" t="str">
        <f t="shared" si="18"/>
        <v/>
      </c>
      <c r="AH379" s="45" t="str">
        <f>IF($AD379="","",COUNTIF($AG$1:$AG378,$AG379)+RANK($AG379,$AG$1:$AG$10539,0))</f>
        <v/>
      </c>
      <c r="AI379" s="10" t="str">
        <f t="shared" si="19"/>
        <v>1989-90 O-Pee-Chee #272 Vincent Damphousse TOR    /   $</v>
      </c>
      <c r="AJ379" s="11">
        <v>1989</v>
      </c>
      <c r="AK379" s="17">
        <v>90</v>
      </c>
      <c r="AL379" s="12" t="s">
        <v>53</v>
      </c>
      <c r="AM379" s="10">
        <v>272</v>
      </c>
      <c r="AN379" s="12" t="s">
        <v>182</v>
      </c>
      <c r="AO379" s="9" t="s">
        <v>1904</v>
      </c>
      <c r="AP379" s="9"/>
      <c r="AQ379" s="9"/>
      <c r="AR379" s="14" t="s">
        <v>2131</v>
      </c>
      <c r="AS379" s="9"/>
      <c r="AT379" s="9"/>
      <c r="AU379" s="9"/>
      <c r="AV379" s="13"/>
      <c r="AW379" s="13"/>
      <c r="AX379" s="9"/>
      <c r="AY379" s="9"/>
      <c r="AZ379" s="9"/>
      <c r="BA379" s="33"/>
      <c r="BB379" s="33"/>
      <c r="BC379" s="36"/>
      <c r="BD379" s="12" t="s">
        <v>1771</v>
      </c>
    </row>
    <row r="380" spans="1:56" s="12" customFormat="1" x14ac:dyDescent="0.2">
      <c r="A380" s="9" t="str">
        <f>IF(Search!$C$5="","",IF(COUNTA(Inventory!$AP380)=1,1,""))</f>
        <v/>
      </c>
      <c r="B380" s="9" t="str">
        <f>IF(Search!$C$4="","",IF(ISNUMBER(SEARCH(Search!$C$4,$AR380))=TRUE,1,""))</f>
        <v/>
      </c>
      <c r="C380" s="9" t="str">
        <f>IF(Search!$C$6="x",IF(COUNTA($AQ380)=1,1,"N"),IF(COUNTA($AQ380)=1,"N",""))</f>
        <v/>
      </c>
      <c r="D380" s="9" t="str">
        <f>IF(Search!$O$8="","",IF(ISNUMBER(SEARCH(Search!$O$8,$BD380))=TRUE,1,""))</f>
        <v/>
      </c>
      <c r="E380" s="9" t="str">
        <f>IF(Search!$C$7="","",IF(ISNUMBER(SEARCH(Search!$C$7,$AN380))=TRUE,1,""))</f>
        <v/>
      </c>
      <c r="F380" s="9" t="str">
        <f>IF(Search!$C$8="","",IF(ISNUMBER(SEARCH(Search!$C$8,$AO380))=TRUE,1,""))</f>
        <v/>
      </c>
      <c r="G380" s="9" t="str">
        <f>IF(Search!$F$4="","",IF(Inventory!$AJ380&lt;Search!$F$4,"",1))</f>
        <v/>
      </c>
      <c r="H380" s="9" t="str">
        <f>IF(Search!$F$5="","",IF(Inventory!$AJ380&gt;Search!$F$5,"",1))</f>
        <v/>
      </c>
      <c r="I380" s="9" t="str">
        <f>IF(Search!$F$7="","",IF(Search!$F$8="",IF(ISNUMBER(SEARCH(Search!$F$7,$AL380))=TRUE,1,""),""))</f>
        <v/>
      </c>
      <c r="J380" s="9" t="str">
        <f>IF($AL380=Search!$F$8,1,"")</f>
        <v/>
      </c>
      <c r="K380" s="9" t="str">
        <f>IF(Search!$I$4="","",IF(COUNTA($AS380)=1,IF(Search!$I$4="N","N",1),""))</f>
        <v/>
      </c>
      <c r="L380" s="9" t="str">
        <f>IF(Search!$I$5="","",IF($AS380="RC",1,""))</f>
        <v/>
      </c>
      <c r="M380" s="9" t="str">
        <f>IF(Search!$I$6="","",IF($AS380="RCP",1,""))</f>
        <v/>
      </c>
      <c r="N380" s="9" t="str">
        <f>IF(Search!$I$8="","",IF(COUNTA($AT380)=1,IF(Search!$I$8="N","N",1),""))</f>
        <v/>
      </c>
      <c r="O380" s="9" t="str">
        <f>IF(Search!$L$4="","",IF(COUNTA($AU380)=1,IF(Search!$L$4="N","N",1),""))</f>
        <v/>
      </c>
      <c r="P380" s="9" t="str">
        <f>IF(Search!$L$5="","",IF(ISNUMBER(SEARCH("Jersey",$AU380))=TRUE,IF(Search!$L$5="N","N",1),""))</f>
        <v/>
      </c>
      <c r="Q380" s="9" t="str">
        <f>IF(Search!$L$6="","",IF(ISNUMBER(SEARCH("Patch",$AU380))=TRUE,IF(Search!$L$6="N","N",1),""))</f>
        <v/>
      </c>
      <c r="R380" s="9" t="str">
        <f>IF(Search!$L$7="","",IF(ISNUMBER(SEARCH("Shield",$AU380))=TRUE,IF(Search!$L$7="N","N",1),""))</f>
        <v/>
      </c>
      <c r="S380" s="9" t="str">
        <f>IF(Search!$L$8="","",IF(ISNUMBER(SEARCH("Stick",$AU380))=TRUE,IF(Search!$L$8="N","N",1),""))</f>
        <v/>
      </c>
      <c r="T380" s="9" t="str">
        <f>IF(Search!$O$4="","",IF(COUNTA($AW380)=1,IF(Search!$O$4="N","N",1),""))</f>
        <v/>
      </c>
      <c r="U380" s="9" t="str">
        <f>IF(Search!$O$5="","",IF($AW380="","",IF($AW380&lt;Search!$O$5,"",1)))</f>
        <v/>
      </c>
      <c r="V380" s="9" t="str">
        <f>IF(Search!$O$6="","",IF($AW380="","",IF($AW380&gt;Search!$O$6,"",1)))</f>
        <v/>
      </c>
      <c r="W380" s="9" t="str">
        <f>IF(Search!$U$4="","",IF($AX380="","",1))</f>
        <v/>
      </c>
      <c r="X380" s="9" t="str">
        <f>IF(Search!$U$5="","",IF(ISNUMBER(SEARCH(Search!$U$5,$AX380))=TRUE,IF(Search!$U$5="N","N",1),""))</f>
        <v/>
      </c>
      <c r="Y380" s="9" t="str">
        <f>IF(Search!$U$6="","",IF($AY380&lt;Search!$U$6,"",1))</f>
        <v/>
      </c>
      <c r="Z380" s="9" t="str">
        <f>IF(Search!$R$4="","",IF(Inventory!$BA380&lt;Search!$R$4,"",1))</f>
        <v/>
      </c>
      <c r="AA380" s="9" t="str">
        <f>IF(Search!$R$5="","",IF($BA380&gt;Search!$R$5,"",1))</f>
        <v/>
      </c>
      <c r="AB380" s="9" t="str">
        <f>IF(Search!$R$6="","",IF($BB380&lt;Search!$R$6,"",1))</f>
        <v/>
      </c>
      <c r="AC380" s="9" t="str">
        <f>IF(Search!$R$7="","",IF($BB380&lt;Search!$R$7,"",1))</f>
        <v/>
      </c>
      <c r="AD380" s="45" t="str">
        <f>IF(COUNTIF($A380:$AC380,"n")&gt;0,"",IF(SUM($A380:$AC380)=COUNTA(Search!$C$4:$C$8,Search!$F$4:$F$8,Search!$I$4:$I$6,Search!$I$8,Search!$L$4:$L$8,Search!$O$4:$O$8,Search!$R$4:$R$7,Search!$U$4:$U$7)-COUNTIF(Search!$C$4:$U$7,"n"),1+LARGE($AD$1:AD379,1),""))</f>
        <v/>
      </c>
      <c r="AE380" s="45" t="str">
        <f t="shared" si="17"/>
        <v/>
      </c>
      <c r="AF380" s="45" t="str">
        <f>IF(AD380="","",COUNTIF($AE$1:$AE379,$AE380)+RANK($AE380,$AE$2:$AE$10540,1))</f>
        <v/>
      </c>
      <c r="AG380" s="45" t="str">
        <f t="shared" si="18"/>
        <v/>
      </c>
      <c r="AH380" s="45" t="str">
        <f>IF($AD380="","",COUNTIF($AG$1:$AG379,$AG380)+RANK($AG380,$AG$1:$AG$10539,0))</f>
        <v/>
      </c>
      <c r="AI380" s="10" t="str">
        <f t="shared" si="19"/>
        <v>1989-90 O-Pee-Chee #273 Daniel Marois TOR    /   $</v>
      </c>
      <c r="AJ380" s="11">
        <v>1989</v>
      </c>
      <c r="AK380" s="17">
        <v>90</v>
      </c>
      <c r="AL380" s="12" t="s">
        <v>53</v>
      </c>
      <c r="AM380" s="10">
        <v>273</v>
      </c>
      <c r="AN380" s="12" t="s">
        <v>198</v>
      </c>
      <c r="AO380" s="9" t="s">
        <v>1904</v>
      </c>
      <c r="AP380" s="9"/>
      <c r="AQ380" s="9"/>
      <c r="AR380" s="14" t="s">
        <v>2131</v>
      </c>
      <c r="AS380" s="9"/>
      <c r="AT380" s="9"/>
      <c r="AU380" s="9"/>
      <c r="AV380" s="13"/>
      <c r="AW380" s="13"/>
      <c r="AX380" s="9"/>
      <c r="AY380" s="9"/>
      <c r="AZ380" s="9"/>
      <c r="BA380" s="33"/>
      <c r="BB380" s="33"/>
      <c r="BC380" s="36"/>
      <c r="BD380" s="12" t="s">
        <v>1771</v>
      </c>
    </row>
    <row r="381" spans="1:56" s="12" customFormat="1" x14ac:dyDescent="0.2">
      <c r="A381" s="9" t="str">
        <f>IF(Search!$C$5="","",IF(COUNTA(Inventory!$AP381)=1,1,""))</f>
        <v/>
      </c>
      <c r="B381" s="9" t="str">
        <f>IF(Search!$C$4="","",IF(ISNUMBER(SEARCH(Search!$C$4,$AR381))=TRUE,1,""))</f>
        <v/>
      </c>
      <c r="C381" s="9" t="str">
        <f>IF(Search!$C$6="x",IF(COUNTA($AQ381)=1,1,"N"),IF(COUNTA($AQ381)=1,"N",""))</f>
        <v/>
      </c>
      <c r="D381" s="9" t="str">
        <f>IF(Search!$O$8="","",IF(ISNUMBER(SEARCH(Search!$O$8,$BD381))=TRUE,1,""))</f>
        <v/>
      </c>
      <c r="E381" s="9" t="str">
        <f>IF(Search!$C$7="","",IF(ISNUMBER(SEARCH(Search!$C$7,$AN381))=TRUE,1,""))</f>
        <v/>
      </c>
      <c r="F381" s="9" t="str">
        <f>IF(Search!$C$8="","",IF(ISNUMBER(SEARCH(Search!$C$8,$AO381))=TRUE,1,""))</f>
        <v/>
      </c>
      <c r="G381" s="9" t="str">
        <f>IF(Search!$F$4="","",IF(Inventory!$AJ381&lt;Search!$F$4,"",1))</f>
        <v/>
      </c>
      <c r="H381" s="9" t="str">
        <f>IF(Search!$F$5="","",IF(Inventory!$AJ381&gt;Search!$F$5,"",1))</f>
        <v/>
      </c>
      <c r="I381" s="9" t="str">
        <f>IF(Search!$F$7="","",IF(Search!$F$8="",IF(ISNUMBER(SEARCH(Search!$F$7,$AL381))=TRUE,1,""),""))</f>
        <v/>
      </c>
      <c r="J381" s="9" t="str">
        <f>IF($AL381=Search!$F$8,1,"")</f>
        <v/>
      </c>
      <c r="K381" s="9" t="str">
        <f>IF(Search!$I$4="","",IF(COUNTA($AS381)=1,IF(Search!$I$4="N","N",1),""))</f>
        <v/>
      </c>
      <c r="L381" s="9" t="str">
        <f>IF(Search!$I$5="","",IF($AS381="RC",1,""))</f>
        <v/>
      </c>
      <c r="M381" s="9" t="str">
        <f>IF(Search!$I$6="","",IF($AS381="RCP",1,""))</f>
        <v/>
      </c>
      <c r="N381" s="9" t="str">
        <f>IF(Search!$I$8="","",IF(COUNTA($AT381)=1,IF(Search!$I$8="N","N",1),""))</f>
        <v/>
      </c>
      <c r="O381" s="9" t="str">
        <f>IF(Search!$L$4="","",IF(COUNTA($AU381)=1,IF(Search!$L$4="N","N",1),""))</f>
        <v/>
      </c>
      <c r="P381" s="9" t="str">
        <f>IF(Search!$L$5="","",IF(ISNUMBER(SEARCH("Jersey",$AU381))=TRUE,IF(Search!$L$5="N","N",1),""))</f>
        <v/>
      </c>
      <c r="Q381" s="9" t="str">
        <f>IF(Search!$L$6="","",IF(ISNUMBER(SEARCH("Patch",$AU381))=TRUE,IF(Search!$L$6="N","N",1),""))</f>
        <v/>
      </c>
      <c r="R381" s="9" t="str">
        <f>IF(Search!$L$7="","",IF(ISNUMBER(SEARCH("Shield",$AU381))=TRUE,IF(Search!$L$7="N","N",1),""))</f>
        <v/>
      </c>
      <c r="S381" s="9" t="str">
        <f>IF(Search!$L$8="","",IF(ISNUMBER(SEARCH("Stick",$AU381))=TRUE,IF(Search!$L$8="N","N",1),""))</f>
        <v/>
      </c>
      <c r="T381" s="9" t="str">
        <f>IF(Search!$O$4="","",IF(COUNTA($AW381)=1,IF(Search!$O$4="N","N",1),""))</f>
        <v/>
      </c>
      <c r="U381" s="9" t="str">
        <f>IF(Search!$O$5="","",IF($AW381="","",IF($AW381&lt;Search!$O$5,"",1)))</f>
        <v/>
      </c>
      <c r="V381" s="9" t="str">
        <f>IF(Search!$O$6="","",IF($AW381="","",IF($AW381&gt;Search!$O$6,"",1)))</f>
        <v/>
      </c>
      <c r="W381" s="9" t="str">
        <f>IF(Search!$U$4="","",IF($AX381="","",1))</f>
        <v/>
      </c>
      <c r="X381" s="9" t="str">
        <f>IF(Search!$U$5="","",IF(ISNUMBER(SEARCH(Search!$U$5,$AX381))=TRUE,IF(Search!$U$5="N","N",1),""))</f>
        <v/>
      </c>
      <c r="Y381" s="9" t="str">
        <f>IF(Search!$U$6="","",IF($AY381&lt;Search!$U$6,"",1))</f>
        <v/>
      </c>
      <c r="Z381" s="9" t="str">
        <f>IF(Search!$R$4="","",IF(Inventory!$BA381&lt;Search!$R$4,"",1))</f>
        <v/>
      </c>
      <c r="AA381" s="9" t="str">
        <f>IF(Search!$R$5="","",IF($BA381&gt;Search!$R$5,"",1))</f>
        <v/>
      </c>
      <c r="AB381" s="9" t="str">
        <f>IF(Search!$R$6="","",IF($BB381&lt;Search!$R$6,"",1))</f>
        <v/>
      </c>
      <c r="AC381" s="9" t="str">
        <f>IF(Search!$R$7="","",IF($BB381&lt;Search!$R$7,"",1))</f>
        <v/>
      </c>
      <c r="AD381" s="45" t="str">
        <f>IF(COUNTIF($A381:$AC381,"n")&gt;0,"",IF(SUM($A381:$AC381)=COUNTA(Search!$C$4:$C$8,Search!$F$4:$F$8,Search!$I$4:$I$6,Search!$I$8,Search!$L$4:$L$8,Search!$O$4:$O$8,Search!$R$4:$R$7,Search!$U$4:$U$7)-COUNTIF(Search!$C$4:$U$7,"n"),1+LARGE($AD$1:AD380,1),""))</f>
        <v/>
      </c>
      <c r="AE381" s="45" t="str">
        <f t="shared" si="17"/>
        <v/>
      </c>
      <c r="AF381" s="45" t="str">
        <f>IF(AD381="","",COUNTIF($AE$1:$AE380,$AE381)+RANK($AE381,$AE$2:$AE$10540,1))</f>
        <v/>
      </c>
      <c r="AG381" s="45" t="str">
        <f t="shared" si="18"/>
        <v/>
      </c>
      <c r="AH381" s="45" t="str">
        <f>IF($AD381="","",COUNTIF($AG$1:$AG380,$AG381)+RANK($AG381,$AG$1:$AG$10539,0))</f>
        <v/>
      </c>
      <c r="AI381" s="10" t="str">
        <f t="shared" si="19"/>
        <v>1989-90 O-Pee-Chee #274 Mark Osborne TOR    /   $</v>
      </c>
      <c r="AJ381" s="11">
        <v>1989</v>
      </c>
      <c r="AK381" s="17">
        <v>90</v>
      </c>
      <c r="AL381" s="12" t="s">
        <v>53</v>
      </c>
      <c r="AM381" s="10">
        <v>274</v>
      </c>
      <c r="AN381" s="12" t="s">
        <v>199</v>
      </c>
      <c r="AO381" s="9" t="s">
        <v>1904</v>
      </c>
      <c r="AP381" s="9"/>
      <c r="AQ381" s="9"/>
      <c r="AR381" s="14" t="s">
        <v>2131</v>
      </c>
      <c r="AS381" s="9"/>
      <c r="AT381" s="9"/>
      <c r="AU381" s="9"/>
      <c r="AV381" s="13"/>
      <c r="AW381" s="13"/>
      <c r="AX381" s="9"/>
      <c r="AY381" s="9"/>
      <c r="AZ381" s="9"/>
      <c r="BA381" s="33"/>
      <c r="BB381" s="33"/>
      <c r="BC381" s="36"/>
      <c r="BD381" s="12" t="s">
        <v>1771</v>
      </c>
    </row>
    <row r="382" spans="1:56" s="12" customFormat="1" x14ac:dyDescent="0.2">
      <c r="A382" s="9" t="str">
        <f>IF(Search!$C$5="","",IF(COUNTA(Inventory!$AP382)=1,1,""))</f>
        <v/>
      </c>
      <c r="B382" s="9" t="str">
        <f>IF(Search!$C$4="","",IF(ISNUMBER(SEARCH(Search!$C$4,$AR382))=TRUE,1,""))</f>
        <v/>
      </c>
      <c r="C382" s="9" t="str">
        <f>IF(Search!$C$6="x",IF(COUNTA($AQ382)=1,1,"N"),IF(COUNTA($AQ382)=1,"N",""))</f>
        <v/>
      </c>
      <c r="D382" s="9" t="str">
        <f>IF(Search!$O$8="","",IF(ISNUMBER(SEARCH(Search!$O$8,$BD382))=TRUE,1,""))</f>
        <v/>
      </c>
      <c r="E382" s="9" t="str">
        <f>IF(Search!$C$7="","",IF(ISNUMBER(SEARCH(Search!$C$7,$AN382))=TRUE,1,""))</f>
        <v/>
      </c>
      <c r="F382" s="9" t="str">
        <f>IF(Search!$C$8="","",IF(ISNUMBER(SEARCH(Search!$C$8,$AO382))=TRUE,1,""))</f>
        <v/>
      </c>
      <c r="G382" s="9" t="str">
        <f>IF(Search!$F$4="","",IF(Inventory!$AJ382&lt;Search!$F$4,"",1))</f>
        <v/>
      </c>
      <c r="H382" s="9" t="str">
        <f>IF(Search!$F$5="","",IF(Inventory!$AJ382&gt;Search!$F$5,"",1))</f>
        <v/>
      </c>
      <c r="I382" s="9" t="str">
        <f>IF(Search!$F$7="","",IF(Search!$F$8="",IF(ISNUMBER(SEARCH(Search!$F$7,$AL382))=TRUE,1,""),""))</f>
        <v/>
      </c>
      <c r="J382" s="9" t="str">
        <f>IF($AL382=Search!$F$8,1,"")</f>
        <v/>
      </c>
      <c r="K382" s="9" t="str">
        <f>IF(Search!$I$4="","",IF(COUNTA($AS382)=1,IF(Search!$I$4="N","N",1),""))</f>
        <v/>
      </c>
      <c r="L382" s="9" t="str">
        <f>IF(Search!$I$5="","",IF($AS382="RC",1,""))</f>
        <v/>
      </c>
      <c r="M382" s="9" t="str">
        <f>IF(Search!$I$6="","",IF($AS382="RCP",1,""))</f>
        <v/>
      </c>
      <c r="N382" s="9" t="str">
        <f>IF(Search!$I$8="","",IF(COUNTA($AT382)=1,IF(Search!$I$8="N","N",1),""))</f>
        <v/>
      </c>
      <c r="O382" s="9" t="str">
        <f>IF(Search!$L$4="","",IF(COUNTA($AU382)=1,IF(Search!$L$4="N","N",1),""))</f>
        <v/>
      </c>
      <c r="P382" s="9" t="str">
        <f>IF(Search!$L$5="","",IF(ISNUMBER(SEARCH("Jersey",$AU382))=TRUE,IF(Search!$L$5="N","N",1),""))</f>
        <v/>
      </c>
      <c r="Q382" s="9" t="str">
        <f>IF(Search!$L$6="","",IF(ISNUMBER(SEARCH("Patch",$AU382))=TRUE,IF(Search!$L$6="N","N",1),""))</f>
        <v/>
      </c>
      <c r="R382" s="9" t="str">
        <f>IF(Search!$L$7="","",IF(ISNUMBER(SEARCH("Shield",$AU382))=TRUE,IF(Search!$L$7="N","N",1),""))</f>
        <v/>
      </c>
      <c r="S382" s="9" t="str">
        <f>IF(Search!$L$8="","",IF(ISNUMBER(SEARCH("Stick",$AU382))=TRUE,IF(Search!$L$8="N","N",1),""))</f>
        <v/>
      </c>
      <c r="T382" s="9" t="str">
        <f>IF(Search!$O$4="","",IF(COUNTA($AW382)=1,IF(Search!$O$4="N","N",1),""))</f>
        <v/>
      </c>
      <c r="U382" s="9" t="str">
        <f>IF(Search!$O$5="","",IF($AW382="","",IF($AW382&lt;Search!$O$5,"",1)))</f>
        <v/>
      </c>
      <c r="V382" s="9" t="str">
        <f>IF(Search!$O$6="","",IF($AW382="","",IF($AW382&gt;Search!$O$6,"",1)))</f>
        <v/>
      </c>
      <c r="W382" s="9" t="str">
        <f>IF(Search!$U$4="","",IF($AX382="","",1))</f>
        <v/>
      </c>
      <c r="X382" s="9" t="str">
        <f>IF(Search!$U$5="","",IF(ISNUMBER(SEARCH(Search!$U$5,$AX382))=TRUE,IF(Search!$U$5="N","N",1),""))</f>
        <v/>
      </c>
      <c r="Y382" s="9" t="str">
        <f>IF(Search!$U$6="","",IF($AY382&lt;Search!$U$6,"",1))</f>
        <v/>
      </c>
      <c r="Z382" s="9" t="str">
        <f>IF(Search!$R$4="","",IF(Inventory!$BA382&lt;Search!$R$4,"",1))</f>
        <v/>
      </c>
      <c r="AA382" s="9" t="str">
        <f>IF(Search!$R$5="","",IF($BA382&gt;Search!$R$5,"",1))</f>
        <v/>
      </c>
      <c r="AB382" s="9" t="str">
        <f>IF(Search!$R$6="","",IF($BB382&lt;Search!$R$6,"",1))</f>
        <v/>
      </c>
      <c r="AC382" s="9" t="str">
        <f>IF(Search!$R$7="","",IF($BB382&lt;Search!$R$7,"",1))</f>
        <v/>
      </c>
      <c r="AD382" s="45" t="str">
        <f>IF(COUNTIF($A382:$AC382,"n")&gt;0,"",IF(SUM($A382:$AC382)=COUNTA(Search!$C$4:$C$8,Search!$F$4:$F$8,Search!$I$4:$I$6,Search!$I$8,Search!$L$4:$L$8,Search!$O$4:$O$8,Search!$R$4:$R$7,Search!$U$4:$U$7)-COUNTIF(Search!$C$4:$U$7,"n"),1+LARGE($AD$1:AD381,1),""))</f>
        <v/>
      </c>
      <c r="AE382" s="45" t="str">
        <f t="shared" si="17"/>
        <v/>
      </c>
      <c r="AF382" s="45" t="str">
        <f>IF(AD382="","",COUNTIF($AE$1:$AE381,$AE382)+RANK($AE382,$AE$2:$AE$10540,1))</f>
        <v/>
      </c>
      <c r="AG382" s="45" t="str">
        <f t="shared" si="18"/>
        <v/>
      </c>
      <c r="AH382" s="45" t="str">
        <f>IF($AD382="","",COUNTIF($AG$1:$AG381,$AG382)+RANK($AG382,$AG$1:$AG$10539,0))</f>
        <v/>
      </c>
      <c r="AI382" s="10" t="str">
        <f t="shared" si="19"/>
        <v>1989-90 O-Pee-Chee #275 Craig Laughlin TOR    /   $</v>
      </c>
      <c r="AJ382" s="11">
        <v>1989</v>
      </c>
      <c r="AK382" s="17">
        <v>90</v>
      </c>
      <c r="AL382" s="12" t="s">
        <v>53</v>
      </c>
      <c r="AM382" s="10">
        <v>275</v>
      </c>
      <c r="AN382" s="12" t="s">
        <v>200</v>
      </c>
      <c r="AO382" s="9" t="s">
        <v>1904</v>
      </c>
      <c r="AP382" s="9"/>
      <c r="AQ382" s="9"/>
      <c r="AR382" s="14" t="s">
        <v>2131</v>
      </c>
      <c r="AS382" s="9"/>
      <c r="AT382" s="9"/>
      <c r="AU382" s="9"/>
      <c r="AV382" s="13"/>
      <c r="AW382" s="13"/>
      <c r="AX382" s="9"/>
      <c r="AY382" s="9"/>
      <c r="AZ382" s="9"/>
      <c r="BA382" s="33"/>
      <c r="BB382" s="33"/>
      <c r="BC382" s="36"/>
      <c r="BD382" s="12" t="s">
        <v>1771</v>
      </c>
    </row>
    <row r="383" spans="1:56" s="12" customFormat="1" x14ac:dyDescent="0.2">
      <c r="A383" s="9" t="str">
        <f>IF(Search!$C$5="","",IF(COUNTA(Inventory!$AP383)=1,1,""))</f>
        <v/>
      </c>
      <c r="B383" s="9" t="str">
        <f>IF(Search!$C$4="","",IF(ISNUMBER(SEARCH(Search!$C$4,$AR383))=TRUE,1,""))</f>
        <v/>
      </c>
      <c r="C383" s="9" t="str">
        <f>IF(Search!$C$6="x",IF(COUNTA($AQ383)=1,1,"N"),IF(COUNTA($AQ383)=1,"N",""))</f>
        <v/>
      </c>
      <c r="D383" s="9" t="str">
        <f>IF(Search!$O$8="","",IF(ISNUMBER(SEARCH(Search!$O$8,$BD383))=TRUE,1,""))</f>
        <v/>
      </c>
      <c r="E383" s="9" t="str">
        <f>IF(Search!$C$7="","",IF(ISNUMBER(SEARCH(Search!$C$7,$AN383))=TRUE,1,""))</f>
        <v/>
      </c>
      <c r="F383" s="9" t="str">
        <f>IF(Search!$C$8="","",IF(ISNUMBER(SEARCH(Search!$C$8,$AO383))=TRUE,1,""))</f>
        <v/>
      </c>
      <c r="G383" s="9" t="str">
        <f>IF(Search!$F$4="","",IF(Inventory!$AJ383&lt;Search!$F$4,"",1))</f>
        <v/>
      </c>
      <c r="H383" s="9" t="str">
        <f>IF(Search!$F$5="","",IF(Inventory!$AJ383&gt;Search!$F$5,"",1))</f>
        <v/>
      </c>
      <c r="I383" s="9" t="str">
        <f>IF(Search!$F$7="","",IF(Search!$F$8="",IF(ISNUMBER(SEARCH(Search!$F$7,$AL383))=TRUE,1,""),""))</f>
        <v/>
      </c>
      <c r="J383" s="9" t="str">
        <f>IF($AL383=Search!$F$8,1,"")</f>
        <v/>
      </c>
      <c r="K383" s="9" t="str">
        <f>IF(Search!$I$4="","",IF(COUNTA($AS383)=1,IF(Search!$I$4="N","N",1),""))</f>
        <v/>
      </c>
      <c r="L383" s="9" t="str">
        <f>IF(Search!$I$5="","",IF($AS383="RC",1,""))</f>
        <v/>
      </c>
      <c r="M383" s="9" t="str">
        <f>IF(Search!$I$6="","",IF($AS383="RCP",1,""))</f>
        <v/>
      </c>
      <c r="N383" s="9" t="str">
        <f>IF(Search!$I$8="","",IF(COUNTA($AT383)=1,IF(Search!$I$8="N","N",1),""))</f>
        <v/>
      </c>
      <c r="O383" s="9" t="str">
        <f>IF(Search!$L$4="","",IF(COUNTA($AU383)=1,IF(Search!$L$4="N","N",1),""))</f>
        <v/>
      </c>
      <c r="P383" s="9" t="str">
        <f>IF(Search!$L$5="","",IF(ISNUMBER(SEARCH("Jersey",$AU383))=TRUE,IF(Search!$L$5="N","N",1),""))</f>
        <v/>
      </c>
      <c r="Q383" s="9" t="str">
        <f>IF(Search!$L$6="","",IF(ISNUMBER(SEARCH("Patch",$AU383))=TRUE,IF(Search!$L$6="N","N",1),""))</f>
        <v/>
      </c>
      <c r="R383" s="9" t="str">
        <f>IF(Search!$L$7="","",IF(ISNUMBER(SEARCH("Shield",$AU383))=TRUE,IF(Search!$L$7="N","N",1),""))</f>
        <v/>
      </c>
      <c r="S383" s="9" t="str">
        <f>IF(Search!$L$8="","",IF(ISNUMBER(SEARCH("Stick",$AU383))=TRUE,IF(Search!$L$8="N","N",1),""))</f>
        <v/>
      </c>
      <c r="T383" s="9" t="str">
        <f>IF(Search!$O$4="","",IF(COUNTA($AW383)=1,IF(Search!$O$4="N","N",1),""))</f>
        <v/>
      </c>
      <c r="U383" s="9" t="str">
        <f>IF(Search!$O$5="","",IF($AW383="","",IF($AW383&lt;Search!$O$5,"",1)))</f>
        <v/>
      </c>
      <c r="V383" s="9" t="str">
        <f>IF(Search!$O$6="","",IF($AW383="","",IF($AW383&gt;Search!$O$6,"",1)))</f>
        <v/>
      </c>
      <c r="W383" s="9" t="str">
        <f>IF(Search!$U$4="","",IF($AX383="","",1))</f>
        <v/>
      </c>
      <c r="X383" s="9" t="str">
        <f>IF(Search!$U$5="","",IF(ISNUMBER(SEARCH(Search!$U$5,$AX383))=TRUE,IF(Search!$U$5="N","N",1),""))</f>
        <v/>
      </c>
      <c r="Y383" s="9" t="str">
        <f>IF(Search!$U$6="","",IF($AY383&lt;Search!$U$6,"",1))</f>
        <v/>
      </c>
      <c r="Z383" s="9" t="str">
        <f>IF(Search!$R$4="","",IF(Inventory!$BA383&lt;Search!$R$4,"",1))</f>
        <v/>
      </c>
      <c r="AA383" s="9" t="str">
        <f>IF(Search!$R$5="","",IF($BA383&gt;Search!$R$5,"",1))</f>
        <v/>
      </c>
      <c r="AB383" s="9" t="str">
        <f>IF(Search!$R$6="","",IF($BB383&lt;Search!$R$6,"",1))</f>
        <v/>
      </c>
      <c r="AC383" s="9" t="str">
        <f>IF(Search!$R$7="","",IF($BB383&lt;Search!$R$7,"",1))</f>
        <v/>
      </c>
      <c r="AD383" s="45" t="str">
        <f>IF(COUNTIF($A383:$AC383,"n")&gt;0,"",IF(SUM($A383:$AC383)=COUNTA(Search!$C$4:$C$8,Search!$F$4:$F$8,Search!$I$4:$I$6,Search!$I$8,Search!$L$4:$L$8,Search!$O$4:$O$8,Search!$R$4:$R$7,Search!$U$4:$U$7)-COUNTIF(Search!$C$4:$U$7,"n"),1+LARGE($AD$1:AD382,1),""))</f>
        <v/>
      </c>
      <c r="AE383" s="45" t="str">
        <f t="shared" si="17"/>
        <v/>
      </c>
      <c r="AF383" s="45" t="str">
        <f>IF(AD383="","",COUNTIF($AE$1:$AE382,$AE383)+RANK($AE383,$AE$2:$AE$10540,1))</f>
        <v/>
      </c>
      <c r="AG383" s="45" t="str">
        <f t="shared" si="18"/>
        <v/>
      </c>
      <c r="AH383" s="45" t="str">
        <f>IF($AD383="","",COUNTIF($AG$1:$AG382,$AG383)+RANK($AG383,$AG$1:$AG$10539,0))</f>
        <v/>
      </c>
      <c r="AI383" s="10" t="str">
        <f t="shared" si="19"/>
        <v>1989-90 O-Pee-Chee #276 Brad Marsh TOR    /   $</v>
      </c>
      <c r="AJ383" s="11">
        <v>1989</v>
      </c>
      <c r="AK383" s="17">
        <v>90</v>
      </c>
      <c r="AL383" s="12" t="s">
        <v>53</v>
      </c>
      <c r="AM383" s="10">
        <v>276</v>
      </c>
      <c r="AN383" s="12" t="s">
        <v>201</v>
      </c>
      <c r="AO383" s="9" t="s">
        <v>1904</v>
      </c>
      <c r="AP383" s="9"/>
      <c r="AQ383" s="9"/>
      <c r="AR383" s="14" t="s">
        <v>2131</v>
      </c>
      <c r="AS383" s="9"/>
      <c r="AT383" s="9"/>
      <c r="AU383" s="9"/>
      <c r="AV383" s="13"/>
      <c r="AW383" s="13"/>
      <c r="AX383" s="9"/>
      <c r="AY383" s="9"/>
      <c r="AZ383" s="9"/>
      <c r="BA383" s="33"/>
      <c r="BB383" s="33"/>
      <c r="BC383" s="36"/>
      <c r="BD383" s="12" t="s">
        <v>1771</v>
      </c>
    </row>
    <row r="384" spans="1:56" s="12" customFormat="1" x14ac:dyDescent="0.2">
      <c r="A384" s="9" t="str">
        <f>IF(Search!$C$5="","",IF(COUNTA(Inventory!$AP384)=1,1,""))</f>
        <v/>
      </c>
      <c r="B384" s="9" t="str">
        <f>IF(Search!$C$4="","",IF(ISNUMBER(SEARCH(Search!$C$4,$AR384))=TRUE,1,""))</f>
        <v/>
      </c>
      <c r="C384" s="9" t="str">
        <f>IF(Search!$C$6="x",IF(COUNTA($AQ384)=1,1,"N"),IF(COUNTA($AQ384)=1,"N",""))</f>
        <v/>
      </c>
      <c r="D384" s="9" t="str">
        <f>IF(Search!$O$8="","",IF(ISNUMBER(SEARCH(Search!$O$8,$BD384))=TRUE,1,""))</f>
        <v/>
      </c>
      <c r="E384" s="9" t="str">
        <f>IF(Search!$C$7="","",IF(ISNUMBER(SEARCH(Search!$C$7,$AN384))=TRUE,1,""))</f>
        <v/>
      </c>
      <c r="F384" s="9" t="str">
        <f>IF(Search!$C$8="","",IF(ISNUMBER(SEARCH(Search!$C$8,$AO384))=TRUE,1,""))</f>
        <v/>
      </c>
      <c r="G384" s="9" t="str">
        <f>IF(Search!$F$4="","",IF(Inventory!$AJ384&lt;Search!$F$4,"",1))</f>
        <v/>
      </c>
      <c r="H384" s="9" t="str">
        <f>IF(Search!$F$5="","",IF(Inventory!$AJ384&gt;Search!$F$5,"",1))</f>
        <v/>
      </c>
      <c r="I384" s="9" t="str">
        <f>IF(Search!$F$7="","",IF(Search!$F$8="",IF(ISNUMBER(SEARCH(Search!$F$7,$AL384))=TRUE,1,""),""))</f>
        <v/>
      </c>
      <c r="J384" s="9" t="str">
        <f>IF($AL384=Search!$F$8,1,"")</f>
        <v/>
      </c>
      <c r="K384" s="9" t="str">
        <f>IF(Search!$I$4="","",IF(COUNTA($AS384)=1,IF(Search!$I$4="N","N",1),""))</f>
        <v/>
      </c>
      <c r="L384" s="9" t="str">
        <f>IF(Search!$I$5="","",IF($AS384="RC",1,""))</f>
        <v/>
      </c>
      <c r="M384" s="9" t="str">
        <f>IF(Search!$I$6="","",IF($AS384="RCP",1,""))</f>
        <v/>
      </c>
      <c r="N384" s="9" t="str">
        <f>IF(Search!$I$8="","",IF(COUNTA($AT384)=1,IF(Search!$I$8="N","N",1),""))</f>
        <v/>
      </c>
      <c r="O384" s="9" t="str">
        <f>IF(Search!$L$4="","",IF(COUNTA($AU384)=1,IF(Search!$L$4="N","N",1),""))</f>
        <v/>
      </c>
      <c r="P384" s="9" t="str">
        <f>IF(Search!$L$5="","",IF(ISNUMBER(SEARCH("Jersey",$AU384))=TRUE,IF(Search!$L$5="N","N",1),""))</f>
        <v/>
      </c>
      <c r="Q384" s="9" t="str">
        <f>IF(Search!$L$6="","",IF(ISNUMBER(SEARCH("Patch",$AU384))=TRUE,IF(Search!$L$6="N","N",1),""))</f>
        <v/>
      </c>
      <c r="R384" s="9" t="str">
        <f>IF(Search!$L$7="","",IF(ISNUMBER(SEARCH("Shield",$AU384))=TRUE,IF(Search!$L$7="N","N",1),""))</f>
        <v/>
      </c>
      <c r="S384" s="9" t="str">
        <f>IF(Search!$L$8="","",IF(ISNUMBER(SEARCH("Stick",$AU384))=TRUE,IF(Search!$L$8="N","N",1),""))</f>
        <v/>
      </c>
      <c r="T384" s="9" t="str">
        <f>IF(Search!$O$4="","",IF(COUNTA($AW384)=1,IF(Search!$O$4="N","N",1),""))</f>
        <v/>
      </c>
      <c r="U384" s="9" t="str">
        <f>IF(Search!$O$5="","",IF($AW384="","",IF($AW384&lt;Search!$O$5,"",1)))</f>
        <v/>
      </c>
      <c r="V384" s="9" t="str">
        <f>IF(Search!$O$6="","",IF($AW384="","",IF($AW384&gt;Search!$O$6,"",1)))</f>
        <v/>
      </c>
      <c r="W384" s="9" t="str">
        <f>IF(Search!$U$4="","",IF($AX384="","",1))</f>
        <v/>
      </c>
      <c r="X384" s="9" t="str">
        <f>IF(Search!$U$5="","",IF(ISNUMBER(SEARCH(Search!$U$5,$AX384))=TRUE,IF(Search!$U$5="N","N",1),""))</f>
        <v/>
      </c>
      <c r="Y384" s="9" t="str">
        <f>IF(Search!$U$6="","",IF($AY384&lt;Search!$U$6,"",1))</f>
        <v/>
      </c>
      <c r="Z384" s="9" t="str">
        <f>IF(Search!$R$4="","",IF(Inventory!$BA384&lt;Search!$R$4,"",1))</f>
        <v/>
      </c>
      <c r="AA384" s="9" t="str">
        <f>IF(Search!$R$5="","",IF($BA384&gt;Search!$R$5,"",1))</f>
        <v/>
      </c>
      <c r="AB384" s="9" t="str">
        <f>IF(Search!$R$6="","",IF($BB384&lt;Search!$R$6,"",1))</f>
        <v/>
      </c>
      <c r="AC384" s="9" t="str">
        <f>IF(Search!$R$7="","",IF($BB384&lt;Search!$R$7,"",1))</f>
        <v/>
      </c>
      <c r="AD384" s="45" t="str">
        <f>IF(COUNTIF($A384:$AC384,"n")&gt;0,"",IF(SUM($A384:$AC384)=COUNTA(Search!$C$4:$C$8,Search!$F$4:$F$8,Search!$I$4:$I$6,Search!$I$8,Search!$L$4:$L$8,Search!$O$4:$O$8,Search!$R$4:$R$7,Search!$U$4:$U$7)-COUNTIF(Search!$C$4:$U$7,"n"),1+LARGE($AD$1:AD383,1),""))</f>
        <v/>
      </c>
      <c r="AE384" s="45" t="str">
        <f t="shared" si="17"/>
        <v/>
      </c>
      <c r="AF384" s="45" t="str">
        <f>IF(AD384="","",COUNTIF($AE$1:$AE383,$AE384)+RANK($AE384,$AE$2:$AE$10540,1))</f>
        <v/>
      </c>
      <c r="AG384" s="45" t="str">
        <f t="shared" si="18"/>
        <v/>
      </c>
      <c r="AH384" s="45" t="str">
        <f>IF($AD384="","",COUNTIF($AG$1:$AG383,$AG384)+RANK($AG384,$AG$1:$AG$10539,0))</f>
        <v/>
      </c>
      <c r="AI384" s="10" t="str">
        <f t="shared" si="19"/>
        <v>1989-90 O-Pee-Chee #277 Dan Daoust TOR    /   $</v>
      </c>
      <c r="AJ384" s="11">
        <v>1989</v>
      </c>
      <c r="AK384" s="17">
        <v>90</v>
      </c>
      <c r="AL384" s="12" t="s">
        <v>53</v>
      </c>
      <c r="AM384" s="10">
        <v>277</v>
      </c>
      <c r="AN384" s="12" t="s">
        <v>153</v>
      </c>
      <c r="AO384" s="9" t="s">
        <v>1904</v>
      </c>
      <c r="AP384" s="9"/>
      <c r="AQ384" s="9"/>
      <c r="AR384" s="14" t="s">
        <v>2131</v>
      </c>
      <c r="AS384" s="9"/>
      <c r="AT384" s="9"/>
      <c r="AU384" s="9"/>
      <c r="AV384" s="13"/>
      <c r="AW384" s="13"/>
      <c r="AX384" s="9"/>
      <c r="AY384" s="9"/>
      <c r="AZ384" s="9"/>
      <c r="BA384" s="33"/>
      <c r="BB384" s="33"/>
      <c r="BC384" s="36"/>
      <c r="BD384" s="12" t="s">
        <v>1771</v>
      </c>
    </row>
    <row r="385" spans="1:56" s="12" customFormat="1" x14ac:dyDescent="0.2">
      <c r="A385" s="9" t="str">
        <f>IF(Search!$C$5="","",IF(COUNTA(Inventory!$AP385)=1,1,""))</f>
        <v/>
      </c>
      <c r="B385" s="9" t="str">
        <f>IF(Search!$C$4="","",IF(ISNUMBER(SEARCH(Search!$C$4,$AR385))=TRUE,1,""))</f>
        <v/>
      </c>
      <c r="C385" s="9" t="str">
        <f>IF(Search!$C$6="x",IF(COUNTA($AQ385)=1,1,"N"),IF(COUNTA($AQ385)=1,"N",""))</f>
        <v/>
      </c>
      <c r="D385" s="9" t="str">
        <f>IF(Search!$O$8="","",IF(ISNUMBER(SEARCH(Search!$O$8,$BD385))=TRUE,1,""))</f>
        <v/>
      </c>
      <c r="E385" s="9" t="str">
        <f>IF(Search!$C$7="","",IF(ISNUMBER(SEARCH(Search!$C$7,$AN385))=TRUE,1,""))</f>
        <v/>
      </c>
      <c r="F385" s="9" t="str">
        <f>IF(Search!$C$8="","",IF(ISNUMBER(SEARCH(Search!$C$8,$AO385))=TRUE,1,""))</f>
        <v/>
      </c>
      <c r="G385" s="9" t="str">
        <f>IF(Search!$F$4="","",IF(Inventory!$AJ385&lt;Search!$F$4,"",1))</f>
        <v/>
      </c>
      <c r="H385" s="9" t="str">
        <f>IF(Search!$F$5="","",IF(Inventory!$AJ385&gt;Search!$F$5,"",1))</f>
        <v/>
      </c>
      <c r="I385" s="9" t="str">
        <f>IF(Search!$F$7="","",IF(Search!$F$8="",IF(ISNUMBER(SEARCH(Search!$F$7,$AL385))=TRUE,1,""),""))</f>
        <v/>
      </c>
      <c r="J385" s="9" t="str">
        <f>IF($AL385=Search!$F$8,1,"")</f>
        <v/>
      </c>
      <c r="K385" s="9" t="str">
        <f>IF(Search!$I$4="","",IF(COUNTA($AS385)=1,IF(Search!$I$4="N","N",1),""))</f>
        <v/>
      </c>
      <c r="L385" s="9" t="str">
        <f>IF(Search!$I$5="","",IF($AS385="RC",1,""))</f>
        <v/>
      </c>
      <c r="M385" s="9" t="str">
        <f>IF(Search!$I$6="","",IF($AS385="RCP",1,""))</f>
        <v/>
      </c>
      <c r="N385" s="9" t="str">
        <f>IF(Search!$I$8="","",IF(COUNTA($AT385)=1,IF(Search!$I$8="N","N",1),""))</f>
        <v/>
      </c>
      <c r="O385" s="9" t="str">
        <f>IF(Search!$L$4="","",IF(COUNTA($AU385)=1,IF(Search!$L$4="N","N",1),""))</f>
        <v/>
      </c>
      <c r="P385" s="9" t="str">
        <f>IF(Search!$L$5="","",IF(ISNUMBER(SEARCH("Jersey",$AU385))=TRUE,IF(Search!$L$5="N","N",1),""))</f>
        <v/>
      </c>
      <c r="Q385" s="9" t="str">
        <f>IF(Search!$L$6="","",IF(ISNUMBER(SEARCH("Patch",$AU385))=TRUE,IF(Search!$L$6="N","N",1),""))</f>
        <v/>
      </c>
      <c r="R385" s="9" t="str">
        <f>IF(Search!$L$7="","",IF(ISNUMBER(SEARCH("Shield",$AU385))=TRUE,IF(Search!$L$7="N","N",1),""))</f>
        <v/>
      </c>
      <c r="S385" s="9" t="str">
        <f>IF(Search!$L$8="","",IF(ISNUMBER(SEARCH("Stick",$AU385))=TRUE,IF(Search!$L$8="N","N",1),""))</f>
        <v/>
      </c>
      <c r="T385" s="9" t="str">
        <f>IF(Search!$O$4="","",IF(COUNTA($AW385)=1,IF(Search!$O$4="N","N",1),""))</f>
        <v/>
      </c>
      <c r="U385" s="9" t="str">
        <f>IF(Search!$O$5="","",IF($AW385="","",IF($AW385&lt;Search!$O$5,"",1)))</f>
        <v/>
      </c>
      <c r="V385" s="9" t="str">
        <f>IF(Search!$O$6="","",IF($AW385="","",IF($AW385&gt;Search!$O$6,"",1)))</f>
        <v/>
      </c>
      <c r="W385" s="9" t="str">
        <f>IF(Search!$U$4="","",IF($AX385="","",1))</f>
        <v/>
      </c>
      <c r="X385" s="9" t="str">
        <f>IF(Search!$U$5="","",IF(ISNUMBER(SEARCH(Search!$U$5,$AX385))=TRUE,IF(Search!$U$5="N","N",1),""))</f>
        <v/>
      </c>
      <c r="Y385" s="9" t="str">
        <f>IF(Search!$U$6="","",IF($AY385&lt;Search!$U$6,"",1))</f>
        <v/>
      </c>
      <c r="Z385" s="9" t="str">
        <f>IF(Search!$R$4="","",IF(Inventory!$BA385&lt;Search!$R$4,"",1))</f>
        <v/>
      </c>
      <c r="AA385" s="9" t="str">
        <f>IF(Search!$R$5="","",IF($BA385&gt;Search!$R$5,"",1))</f>
        <v/>
      </c>
      <c r="AB385" s="9" t="str">
        <f>IF(Search!$R$6="","",IF($BB385&lt;Search!$R$6,"",1))</f>
        <v/>
      </c>
      <c r="AC385" s="9" t="str">
        <f>IF(Search!$R$7="","",IF($BB385&lt;Search!$R$7,"",1))</f>
        <v/>
      </c>
      <c r="AD385" s="45" t="str">
        <f>IF(COUNTIF($A385:$AC385,"n")&gt;0,"",IF(SUM($A385:$AC385)=COUNTA(Search!$C$4:$C$8,Search!$F$4:$F$8,Search!$I$4:$I$6,Search!$I$8,Search!$L$4:$L$8,Search!$O$4:$O$8,Search!$R$4:$R$7,Search!$U$4:$U$7)-COUNTIF(Search!$C$4:$U$7,"n"),1+LARGE($AD$1:AD384,1),""))</f>
        <v/>
      </c>
      <c r="AE385" s="45" t="str">
        <f t="shared" si="17"/>
        <v/>
      </c>
      <c r="AF385" s="45" t="str">
        <f>IF(AD385="","",COUNTIF($AE$1:$AE384,$AE385)+RANK($AE385,$AE$2:$AE$10540,1))</f>
        <v/>
      </c>
      <c r="AG385" s="45" t="str">
        <f t="shared" si="18"/>
        <v/>
      </c>
      <c r="AH385" s="45" t="str">
        <f>IF($AD385="","",COUNTIF($AG$1:$AG384,$AG385)+RANK($AG385,$AG$1:$AG$10539,0))</f>
        <v/>
      </c>
      <c r="AI385" s="10" t="str">
        <f t="shared" si="19"/>
        <v>1989-90 O-Pee-Chee #315 Toronto Maple Leafs TOR    /   $</v>
      </c>
      <c r="AJ385" s="11">
        <v>1989</v>
      </c>
      <c r="AK385" s="17">
        <v>90</v>
      </c>
      <c r="AL385" s="12" t="s">
        <v>53</v>
      </c>
      <c r="AM385" s="10">
        <v>315</v>
      </c>
      <c r="AN385" s="12" t="s">
        <v>202</v>
      </c>
      <c r="AO385" s="9" t="s">
        <v>1904</v>
      </c>
      <c r="AP385" s="9"/>
      <c r="AQ385" s="9"/>
      <c r="AR385" s="14" t="s">
        <v>2131</v>
      </c>
      <c r="AS385" s="9"/>
      <c r="AT385" s="9"/>
      <c r="AU385" s="9"/>
      <c r="AV385" s="13"/>
      <c r="AW385" s="13"/>
      <c r="AX385" s="9"/>
      <c r="AY385" s="9"/>
      <c r="AZ385" s="9"/>
      <c r="BA385" s="33"/>
      <c r="BB385" s="33"/>
      <c r="BC385" s="36"/>
      <c r="BD385" s="12" t="s">
        <v>1771</v>
      </c>
    </row>
    <row r="386" spans="1:56" s="12" customFormat="1" x14ac:dyDescent="0.2">
      <c r="A386" s="9" t="str">
        <f>IF(Search!$C$5="","",IF(COUNTA(Inventory!$AP386)=1,1,""))</f>
        <v/>
      </c>
      <c r="B386" s="9" t="str">
        <f>IF(Search!$C$4="","",IF(ISNUMBER(SEARCH(Search!$C$4,$AR386))=TRUE,1,""))</f>
        <v/>
      </c>
      <c r="C386" s="9" t="str">
        <f>IF(Search!$C$6="x",IF(COUNTA($AQ386)=1,1,"N"),IF(COUNTA($AQ386)=1,"N",""))</f>
        <v/>
      </c>
      <c r="D386" s="9" t="str">
        <f>IF(Search!$O$8="","",IF(ISNUMBER(SEARCH(Search!$O$8,$BD386))=TRUE,1,""))</f>
        <v/>
      </c>
      <c r="E386" s="9" t="str">
        <f>IF(Search!$C$7="","",IF(ISNUMBER(SEARCH(Search!$C$7,$AN386))=TRUE,1,""))</f>
        <v/>
      </c>
      <c r="F386" s="9" t="str">
        <f>IF(Search!$C$8="","",IF(ISNUMBER(SEARCH(Search!$C$8,$AO386))=TRUE,1,""))</f>
        <v/>
      </c>
      <c r="G386" s="9" t="str">
        <f>IF(Search!$F$4="","",IF(Inventory!$AJ386&lt;Search!$F$4,"",1))</f>
        <v/>
      </c>
      <c r="H386" s="9" t="str">
        <f>IF(Search!$F$5="","",IF(Inventory!$AJ386&gt;Search!$F$5,"",1))</f>
        <v/>
      </c>
      <c r="I386" s="9" t="str">
        <f>IF(Search!$F$7="","",IF(Search!$F$8="",IF(ISNUMBER(SEARCH(Search!$F$7,$AL386))=TRUE,1,""),""))</f>
        <v/>
      </c>
      <c r="J386" s="9" t="str">
        <f>IF($AL386=Search!$F$8,1,"")</f>
        <v/>
      </c>
      <c r="K386" s="9" t="str">
        <f>IF(Search!$I$4="","",IF(COUNTA($AS386)=1,IF(Search!$I$4="N","N",1),""))</f>
        <v/>
      </c>
      <c r="L386" s="9" t="str">
        <f>IF(Search!$I$5="","",IF($AS386="RC",1,""))</f>
        <v/>
      </c>
      <c r="M386" s="9" t="str">
        <f>IF(Search!$I$6="","",IF($AS386="RCP",1,""))</f>
        <v/>
      </c>
      <c r="N386" s="9" t="str">
        <f>IF(Search!$I$8="","",IF(COUNTA($AT386)=1,IF(Search!$I$8="N","N",1),""))</f>
        <v/>
      </c>
      <c r="O386" s="9" t="str">
        <f>IF(Search!$L$4="","",IF(COUNTA($AU386)=1,IF(Search!$L$4="N","N",1),""))</f>
        <v/>
      </c>
      <c r="P386" s="9" t="str">
        <f>IF(Search!$L$5="","",IF(ISNUMBER(SEARCH("Jersey",$AU386))=TRUE,IF(Search!$L$5="N","N",1),""))</f>
        <v/>
      </c>
      <c r="Q386" s="9" t="str">
        <f>IF(Search!$L$6="","",IF(ISNUMBER(SEARCH("Patch",$AU386))=TRUE,IF(Search!$L$6="N","N",1),""))</f>
        <v/>
      </c>
      <c r="R386" s="9" t="str">
        <f>IF(Search!$L$7="","",IF(ISNUMBER(SEARCH("Shield",$AU386))=TRUE,IF(Search!$L$7="N","N",1),""))</f>
        <v/>
      </c>
      <c r="S386" s="9" t="str">
        <f>IF(Search!$L$8="","",IF(ISNUMBER(SEARCH("Stick",$AU386))=TRUE,IF(Search!$L$8="N","N",1),""))</f>
        <v/>
      </c>
      <c r="T386" s="9" t="str">
        <f>IF(Search!$O$4="","",IF(COUNTA($AW386)=1,IF(Search!$O$4="N","N",1),""))</f>
        <v/>
      </c>
      <c r="U386" s="9" t="str">
        <f>IF(Search!$O$5="","",IF($AW386="","",IF($AW386&lt;Search!$O$5,"",1)))</f>
        <v/>
      </c>
      <c r="V386" s="9" t="str">
        <f>IF(Search!$O$6="","",IF($AW386="","",IF($AW386&gt;Search!$O$6,"",1)))</f>
        <v/>
      </c>
      <c r="W386" s="9" t="str">
        <f>IF(Search!$U$4="","",IF($AX386="","",1))</f>
        <v/>
      </c>
      <c r="X386" s="9" t="str">
        <f>IF(Search!$U$5="","",IF(ISNUMBER(SEARCH(Search!$U$5,$AX386))=TRUE,IF(Search!$U$5="N","N",1),""))</f>
        <v/>
      </c>
      <c r="Y386" s="9" t="str">
        <f>IF(Search!$U$6="","",IF($AY386&lt;Search!$U$6,"",1))</f>
        <v/>
      </c>
      <c r="Z386" s="9" t="str">
        <f>IF(Search!$R$4="","",IF(Inventory!$BA386&lt;Search!$R$4,"",1))</f>
        <v/>
      </c>
      <c r="AA386" s="9" t="str">
        <f>IF(Search!$R$5="","",IF($BA386&gt;Search!$R$5,"",1))</f>
        <v/>
      </c>
      <c r="AB386" s="9" t="str">
        <f>IF(Search!$R$6="","",IF($BB386&lt;Search!$R$6,"",1))</f>
        <v/>
      </c>
      <c r="AC386" s="9" t="str">
        <f>IF(Search!$R$7="","",IF($BB386&lt;Search!$R$7,"",1))</f>
        <v/>
      </c>
      <c r="AD386" s="45" t="str">
        <f>IF(COUNTIF($A386:$AC386,"n")&gt;0,"",IF(SUM($A386:$AC386)=COUNTA(Search!$C$4:$C$8,Search!$F$4:$F$8,Search!$I$4:$I$6,Search!$I$8,Search!$L$4:$L$8,Search!$O$4:$O$8,Search!$R$4:$R$7,Search!$U$4:$U$7)-COUNTIF(Search!$C$4:$U$7,"n"),1+LARGE($AD$1:AD385,1),""))</f>
        <v/>
      </c>
      <c r="AE386" s="45" t="str">
        <f t="shared" si="17"/>
        <v/>
      </c>
      <c r="AF386" s="45" t="str">
        <f>IF(AD386="","",COUNTIF($AE$1:$AE385,$AE386)+RANK($AE386,$AE$2:$AE$10540,1))</f>
        <v/>
      </c>
      <c r="AG386" s="45" t="str">
        <f t="shared" si="18"/>
        <v/>
      </c>
      <c r="AH386" s="45" t="str">
        <f>IF($AD386="","",COUNTIF($AG$1:$AG385,$AG386)+RANK($AG386,$AG$1:$AG$10539,0))</f>
        <v/>
      </c>
      <c r="AI386" s="10" t="str">
        <f t="shared" si="19"/>
        <v>1989-90 Topps #89 Trevor Linden VAN RC   /   $</v>
      </c>
      <c r="AJ386" s="11">
        <v>1989</v>
      </c>
      <c r="AK386" s="17">
        <v>90</v>
      </c>
      <c r="AL386" s="12" t="s">
        <v>48</v>
      </c>
      <c r="AM386" s="10">
        <v>89</v>
      </c>
      <c r="AN386" s="12" t="s">
        <v>191</v>
      </c>
      <c r="AO386" s="9" t="s">
        <v>1951</v>
      </c>
      <c r="AP386" s="9"/>
      <c r="AQ386" s="9"/>
      <c r="AR386" s="14" t="s">
        <v>2464</v>
      </c>
      <c r="AS386" s="9" t="s">
        <v>2</v>
      </c>
      <c r="AT386" s="9"/>
      <c r="AU386" s="9"/>
      <c r="AV386" s="13"/>
      <c r="AW386" s="13"/>
      <c r="AX386" s="9"/>
      <c r="AY386" s="9"/>
      <c r="AZ386" s="9"/>
      <c r="BA386" s="33"/>
      <c r="BB386" s="33"/>
      <c r="BC386" s="36"/>
      <c r="BD386" s="12" t="s">
        <v>1771</v>
      </c>
    </row>
    <row r="387" spans="1:56" s="12" customFormat="1" x14ac:dyDescent="0.2">
      <c r="A387" s="9" t="str">
        <f>IF(Search!$C$5="","",IF(COUNTA(Inventory!$AP387)=1,1,""))</f>
        <v/>
      </c>
      <c r="B387" s="9" t="str">
        <f>IF(Search!$C$4="","",IF(ISNUMBER(SEARCH(Search!$C$4,$AR387))=TRUE,1,""))</f>
        <v/>
      </c>
      <c r="C387" s="9" t="str">
        <f>IF(Search!$C$6="x",IF(COUNTA($AQ387)=1,1,"N"),IF(COUNTA($AQ387)=1,"N",""))</f>
        <v/>
      </c>
      <c r="D387" s="9" t="str">
        <f>IF(Search!$O$8="","",IF(ISNUMBER(SEARCH(Search!$O$8,$BD387))=TRUE,1,""))</f>
        <v/>
      </c>
      <c r="E387" s="9" t="str">
        <f>IF(Search!$C$7="","",IF(ISNUMBER(SEARCH(Search!$C$7,$AN387))=TRUE,1,""))</f>
        <v/>
      </c>
      <c r="F387" s="9" t="str">
        <f>IF(Search!$C$8="","",IF(ISNUMBER(SEARCH(Search!$C$8,$AO387))=TRUE,1,""))</f>
        <v/>
      </c>
      <c r="G387" s="9" t="str">
        <f>IF(Search!$F$4="","",IF(Inventory!$AJ387&lt;Search!$F$4,"",1))</f>
        <v/>
      </c>
      <c r="H387" s="9" t="str">
        <f>IF(Search!$F$5="","",IF(Inventory!$AJ387&gt;Search!$F$5,"",1))</f>
        <v/>
      </c>
      <c r="I387" s="9" t="str">
        <f>IF(Search!$F$7="","",IF(Search!$F$8="",IF(ISNUMBER(SEARCH(Search!$F$7,$AL387))=TRUE,1,""),""))</f>
        <v/>
      </c>
      <c r="J387" s="9" t="str">
        <f>IF($AL387=Search!$F$8,1,"")</f>
        <v/>
      </c>
      <c r="K387" s="9" t="str">
        <f>IF(Search!$I$4="","",IF(COUNTA($AS387)=1,IF(Search!$I$4="N","N",1),""))</f>
        <v/>
      </c>
      <c r="L387" s="9" t="str">
        <f>IF(Search!$I$5="","",IF($AS387="RC",1,""))</f>
        <v/>
      </c>
      <c r="M387" s="9" t="str">
        <f>IF(Search!$I$6="","",IF($AS387="RCP",1,""))</f>
        <v/>
      </c>
      <c r="N387" s="9" t="str">
        <f>IF(Search!$I$8="","",IF(COUNTA($AT387)=1,IF(Search!$I$8="N","N",1),""))</f>
        <v/>
      </c>
      <c r="O387" s="9" t="str">
        <f>IF(Search!$L$4="","",IF(COUNTA($AU387)=1,IF(Search!$L$4="N","N",1),""))</f>
        <v/>
      </c>
      <c r="P387" s="9" t="str">
        <f>IF(Search!$L$5="","",IF(ISNUMBER(SEARCH("Jersey",$AU387))=TRUE,IF(Search!$L$5="N","N",1),""))</f>
        <v/>
      </c>
      <c r="Q387" s="9" t="str">
        <f>IF(Search!$L$6="","",IF(ISNUMBER(SEARCH("Patch",$AU387))=TRUE,IF(Search!$L$6="N","N",1),""))</f>
        <v/>
      </c>
      <c r="R387" s="9" t="str">
        <f>IF(Search!$L$7="","",IF(ISNUMBER(SEARCH("Shield",$AU387))=TRUE,IF(Search!$L$7="N","N",1),""))</f>
        <v/>
      </c>
      <c r="S387" s="9" t="str">
        <f>IF(Search!$L$8="","",IF(ISNUMBER(SEARCH("Stick",$AU387))=TRUE,IF(Search!$L$8="N","N",1),""))</f>
        <v/>
      </c>
      <c r="T387" s="9" t="str">
        <f>IF(Search!$O$4="","",IF(COUNTA($AW387)=1,IF(Search!$O$4="N","N",1),""))</f>
        <v/>
      </c>
      <c r="U387" s="9" t="str">
        <f>IF(Search!$O$5="","",IF($AW387="","",IF($AW387&lt;Search!$O$5,"",1)))</f>
        <v/>
      </c>
      <c r="V387" s="9" t="str">
        <f>IF(Search!$O$6="","",IF($AW387="","",IF($AW387&gt;Search!$O$6,"",1)))</f>
        <v/>
      </c>
      <c r="W387" s="9" t="str">
        <f>IF(Search!$U$4="","",IF($AX387="","",1))</f>
        <v/>
      </c>
      <c r="X387" s="9" t="str">
        <f>IF(Search!$U$5="","",IF(ISNUMBER(SEARCH(Search!$U$5,$AX387))=TRUE,IF(Search!$U$5="N","N",1),""))</f>
        <v/>
      </c>
      <c r="Y387" s="9" t="str">
        <f>IF(Search!$U$6="","",IF($AY387&lt;Search!$U$6,"",1))</f>
        <v/>
      </c>
      <c r="Z387" s="9" t="str">
        <f>IF(Search!$R$4="","",IF(Inventory!$BA387&lt;Search!$R$4,"",1))</f>
        <v/>
      </c>
      <c r="AA387" s="9" t="str">
        <f>IF(Search!$R$5="","",IF($BA387&gt;Search!$R$5,"",1))</f>
        <v/>
      </c>
      <c r="AB387" s="9" t="str">
        <f>IF(Search!$R$6="","",IF($BB387&lt;Search!$R$6,"",1))</f>
        <v/>
      </c>
      <c r="AC387" s="9" t="str">
        <f>IF(Search!$R$7="","",IF($BB387&lt;Search!$R$7,"",1))</f>
        <v/>
      </c>
      <c r="AD387" s="45" t="str">
        <f>IF(COUNTIF($A387:$AC387,"n")&gt;0,"",IF(SUM($A387:$AC387)=COUNTA(Search!$C$4:$C$8,Search!$F$4:$F$8,Search!$I$4:$I$6,Search!$I$8,Search!$L$4:$L$8,Search!$O$4:$O$8,Search!$R$4:$R$7,Search!$U$4:$U$7)-COUNTIF(Search!$C$4:$U$7,"n"),1+LARGE($AD$1:AD386,1),""))</f>
        <v/>
      </c>
      <c r="AE387" s="45" t="str">
        <f t="shared" ref="AE387:AE450" si="20">IF(AD387="","",COUNTIF($AN$2:$AN$10540,"&lt;="&amp;AN387))</f>
        <v/>
      </c>
      <c r="AF387" s="45" t="str">
        <f>IF(AD387="","",COUNTIF($AE$1:$AE386,$AE387)+RANK($AE387,$AE$2:$AE$10540,1))</f>
        <v/>
      </c>
      <c r="AG387" s="45" t="str">
        <f t="shared" ref="AG387:AG450" si="21">IF($AD387="","",COUNTIF($BA$2:$BA$10540,"&lt;="&amp;$BA387))</f>
        <v/>
      </c>
      <c r="AH387" s="45" t="str">
        <f>IF($AD387="","",COUNTIF($AG$1:$AG386,$AG387)+RANK($AG387,$AG$1:$AG$10539,0))</f>
        <v/>
      </c>
      <c r="AI387" s="10" t="str">
        <f t="shared" ref="AI387" si="22">CONCATENATE(AJ387,"-",AK387," ",AL387," #",AM387," ",AN387," ",AO387," ",AS387," ",AT387," ",AU387," ",AV387,"/",AW387," ",AX387," ",AY387,AZ387," $",BA387)</f>
        <v>1989-90 Topps #113 Joe Sakic  RC   /   $</v>
      </c>
      <c r="AJ387" s="11">
        <v>1989</v>
      </c>
      <c r="AK387" s="17">
        <v>90</v>
      </c>
      <c r="AL387" s="12" t="s">
        <v>48</v>
      </c>
      <c r="AM387" s="10">
        <v>113</v>
      </c>
      <c r="AN387" s="12" t="s">
        <v>203</v>
      </c>
      <c r="AO387" s="9"/>
      <c r="AP387" s="9"/>
      <c r="AQ387" s="9"/>
      <c r="AR387" s="14" t="s">
        <v>2464</v>
      </c>
      <c r="AS387" s="9" t="s">
        <v>2</v>
      </c>
      <c r="AT387" s="9"/>
      <c r="AU387" s="9"/>
      <c r="AV387" s="13"/>
      <c r="AW387" s="13"/>
      <c r="AX387" s="9"/>
      <c r="AY387" s="9"/>
      <c r="AZ387" s="9"/>
      <c r="BA387" s="33"/>
      <c r="BB387" s="33"/>
      <c r="BC387" s="36"/>
      <c r="BD387" s="12" t="s">
        <v>1771</v>
      </c>
    </row>
    <row r="388" spans="1:56" s="12" customFormat="1" x14ac:dyDescent="0.2">
      <c r="A388" s="9">
        <f>IF(Search!$C$5="","",IF(COUNTA(Inventory!$AP388)=1,1,""))</f>
        <v>1</v>
      </c>
      <c r="B388" s="9" t="str">
        <f>IF(Search!$C$4="","",IF(ISNUMBER(SEARCH(Search!$C$4,$AR388))=TRUE,1,""))</f>
        <v/>
      </c>
      <c r="C388" s="9" t="str">
        <f>IF(Search!$C$6="x",IF(COUNTA($AQ388)=1,1,"N"),IF(COUNTA($AQ388)=1,"N",""))</f>
        <v/>
      </c>
      <c r="D388" s="9" t="str">
        <f>IF(Search!$O$8="","",IF(ISNUMBER(SEARCH(Search!$O$8,$BD388))=TRUE,1,""))</f>
        <v/>
      </c>
      <c r="E388" s="9" t="str">
        <f>IF(Search!$C$7="","",IF(ISNUMBER(SEARCH(Search!$C$7,$AN388))=TRUE,1,""))</f>
        <v/>
      </c>
      <c r="F388" s="9" t="str">
        <f>IF(Search!$C$8="","",IF(ISNUMBER(SEARCH(Search!$C$8,$AO388))=TRUE,1,""))</f>
        <v/>
      </c>
      <c r="G388" s="9" t="str">
        <f>IF(Search!$F$4="","",IF(Inventory!$AJ388&lt;Search!$F$4,"",1))</f>
        <v/>
      </c>
      <c r="H388" s="9" t="str">
        <f>IF(Search!$F$5="","",IF(Inventory!$AJ388&gt;Search!$F$5,"",1))</f>
        <v/>
      </c>
      <c r="I388" s="9" t="str">
        <f>IF(Search!$F$7="","",IF(Search!$F$8="",IF(ISNUMBER(SEARCH(Search!$F$7,$AL388))=TRUE,1,""),""))</f>
        <v/>
      </c>
      <c r="J388" s="9" t="str">
        <f>IF($AL388=Search!$F$8,1,"")</f>
        <v/>
      </c>
      <c r="K388" s="9" t="str">
        <f>IF(Search!$I$4="","",IF(COUNTA($AS388)=1,IF(Search!$I$4="N","N",1),""))</f>
        <v/>
      </c>
      <c r="L388" s="9" t="str">
        <f>IF(Search!$I$5="","",IF($AS388="RC",1,""))</f>
        <v/>
      </c>
      <c r="M388" s="9" t="str">
        <f>IF(Search!$I$6="","",IF($AS388="RCP",1,""))</f>
        <v/>
      </c>
      <c r="N388" s="9" t="str">
        <f>IF(Search!$I$8="","",IF(COUNTA($AT388)=1,IF(Search!$I$8="N","N",1),""))</f>
        <v/>
      </c>
      <c r="O388" s="9" t="str">
        <f>IF(Search!$L$4="","",IF(COUNTA($AU388)=1,IF(Search!$L$4="N","N",1),""))</f>
        <v/>
      </c>
      <c r="P388" s="9" t="str">
        <f>IF(Search!$L$5="","",IF(ISNUMBER(SEARCH("Jersey",$AU388))=TRUE,IF(Search!$L$5="N","N",1),""))</f>
        <v/>
      </c>
      <c r="Q388" s="9" t="str">
        <f>IF(Search!$L$6="","",IF(ISNUMBER(SEARCH("Patch",$AU388))=TRUE,IF(Search!$L$6="N","N",1),""))</f>
        <v/>
      </c>
      <c r="R388" s="9" t="str">
        <f>IF(Search!$L$7="","",IF(ISNUMBER(SEARCH("Shield",$AU388))=TRUE,IF(Search!$L$7="N","N",1),""))</f>
        <v/>
      </c>
      <c r="S388" s="9" t="str">
        <f>IF(Search!$L$8="","",IF(ISNUMBER(SEARCH("Stick",$AU388))=TRUE,IF(Search!$L$8="N","N",1),""))</f>
        <v/>
      </c>
      <c r="T388" s="9" t="str">
        <f>IF(Search!$O$4="","",IF(COUNTA($AW388)=1,IF(Search!$O$4="N","N",1),""))</f>
        <v/>
      </c>
      <c r="U388" s="9" t="str">
        <f>IF(Search!$O$5="","",IF($AW388="","",IF($AW388&lt;Search!$O$5,"",1)))</f>
        <v/>
      </c>
      <c r="V388" s="9" t="str">
        <f>IF(Search!$O$6="","",IF($AW388="","",IF($AW388&gt;Search!$O$6,"",1)))</f>
        <v/>
      </c>
      <c r="W388" s="9" t="str">
        <f>IF(Search!$U$4="","",IF($AX388="","",1))</f>
        <v/>
      </c>
      <c r="X388" s="9" t="str">
        <f>IF(Search!$U$5="","",IF(ISNUMBER(SEARCH(Search!$U$5,$AX388))=TRUE,IF(Search!$U$5="N","N",1),""))</f>
        <v/>
      </c>
      <c r="Y388" s="9" t="str">
        <f>IF(Search!$U$6="","",IF($AY388&lt;Search!$U$6,"",1))</f>
        <v/>
      </c>
      <c r="Z388" s="9" t="str">
        <f>IF(Search!$R$4="","",IF(Inventory!$BA388&lt;Search!$R$4,"",1))</f>
        <v/>
      </c>
      <c r="AA388" s="9" t="str">
        <f>IF(Search!$R$5="","",IF($BA388&gt;Search!$R$5,"",1))</f>
        <v/>
      </c>
      <c r="AB388" s="9" t="str">
        <f>IF(Search!$R$6="","",IF($BB388&lt;Search!$R$6,"",1))</f>
        <v/>
      </c>
      <c r="AC388" s="9" t="str">
        <f>IF(Search!$R$7="","",IF($BB388&lt;Search!$R$7,"",1))</f>
        <v/>
      </c>
      <c r="AD388" s="45">
        <f>IF(COUNTIF($A388:$AC388,"n")&gt;0,"",IF(SUM($A388:$AC388)=COUNTA(Search!$C$4:$C$8,Search!$F$4:$F$8,Search!$I$4:$I$6,Search!$I$8,Search!$L$4:$L$8,Search!$O$4:$O$8,Search!$R$4:$R$7,Search!$U$4:$U$7)-COUNTIF(Search!$C$4:$U$7,"n"),1+LARGE($AD$1:AD387,1),""))</f>
        <v>5</v>
      </c>
      <c r="AE388" s="45">
        <f t="shared" si="20"/>
        <v>2174</v>
      </c>
      <c r="AF388" s="45">
        <f>IF(AD388="","",COUNTIF($AE$1:$AE387,$AE388)+RANK($AE388,$AE$2:$AE$10540,1))</f>
        <v>406</v>
      </c>
      <c r="AG388" s="45">
        <f t="shared" si="21"/>
        <v>0</v>
      </c>
      <c r="AH388" s="45">
        <f>IF($AD388="","",COUNTIF($AG$1:$AG387,$AG388)+RANK($AG388,$AG$1:$AG$10539,0))</f>
        <v>169</v>
      </c>
      <c r="AI388" s="10" t="str">
        <f>CONCATENATE(AJ388,"-",AK388," ",AL388," #",AM388," ",AN388," ",AO388," ",AS388," ",AT388," ",AU388," ",AV388,"/",AW388," ",AX389," ",AY389,AZ388," $",BA388)</f>
        <v>1990-91 Bowman #23 Rod Brind'Amour  RC   / PSA 10 $</v>
      </c>
      <c r="AJ388" s="11">
        <v>1990</v>
      </c>
      <c r="AK388" s="17">
        <v>91</v>
      </c>
      <c r="AL388" s="12" t="s">
        <v>204</v>
      </c>
      <c r="AM388" s="10">
        <v>23</v>
      </c>
      <c r="AN388" s="12" t="s">
        <v>205</v>
      </c>
      <c r="AO388" s="9"/>
      <c r="AP388" s="9" t="s">
        <v>1902</v>
      </c>
      <c r="AQ388" s="9"/>
      <c r="AR388" s="14"/>
      <c r="AS388" s="9" t="s">
        <v>2</v>
      </c>
      <c r="AT388" s="9"/>
      <c r="AU388" s="9"/>
      <c r="AV388" s="13"/>
      <c r="AW388" s="13"/>
      <c r="AZ388" s="9"/>
      <c r="BA388" s="33"/>
      <c r="BB388" s="33"/>
      <c r="BC388" s="36"/>
      <c r="BD388" s="12" t="s">
        <v>1771</v>
      </c>
    </row>
    <row r="389" spans="1:56" s="12" customFormat="1" x14ac:dyDescent="0.2">
      <c r="A389" s="9" t="str">
        <f>IF(Search!$C$5="","",IF(COUNTA(Inventory!$AP389)=1,1,""))</f>
        <v/>
      </c>
      <c r="B389" s="9" t="str">
        <f>IF(Search!$C$4="","",IF(ISNUMBER(SEARCH(Search!$C$4,$AR389))=TRUE,1,""))</f>
        <v/>
      </c>
      <c r="C389" s="9" t="str">
        <f>IF(Search!$C$6="x",IF(COUNTA($AQ389)=1,1,"N"),IF(COUNTA($AQ389)=1,"N",""))</f>
        <v/>
      </c>
      <c r="D389" s="9" t="str">
        <f>IF(Search!$O$8="","",IF(ISNUMBER(SEARCH(Search!$O$8,$BD389))=TRUE,1,""))</f>
        <v/>
      </c>
      <c r="E389" s="9" t="str">
        <f>IF(Search!$C$7="","",IF(ISNUMBER(SEARCH(Search!$C$7,$AN389))=TRUE,1,""))</f>
        <v/>
      </c>
      <c r="F389" s="9" t="str">
        <f>IF(Search!$C$8="","",IF(ISNUMBER(SEARCH(Search!$C$8,$AO389))=TRUE,1,""))</f>
        <v/>
      </c>
      <c r="G389" s="9" t="str">
        <f>IF(Search!$F$4="","",IF(Inventory!$AJ389&lt;Search!$F$4,"",1))</f>
        <v/>
      </c>
      <c r="H389" s="9" t="str">
        <f>IF(Search!$F$5="","",IF(Inventory!$AJ389&gt;Search!$F$5,"",1))</f>
        <v/>
      </c>
      <c r="I389" s="9" t="str">
        <f>IF(Search!$F$7="","",IF(Search!$F$8="",IF(ISNUMBER(SEARCH(Search!$F$7,$AL389))=TRUE,1,""),""))</f>
        <v/>
      </c>
      <c r="J389" s="9" t="str">
        <f>IF($AL389=Search!$F$8,1,"")</f>
        <v/>
      </c>
      <c r="K389" s="9" t="str">
        <f>IF(Search!$I$4="","",IF(COUNTA($AS389)=1,IF(Search!$I$4="N","N",1),""))</f>
        <v/>
      </c>
      <c r="L389" s="9" t="str">
        <f>IF(Search!$I$5="","",IF($AS389="RC",1,""))</f>
        <v/>
      </c>
      <c r="M389" s="9" t="str">
        <f>IF(Search!$I$6="","",IF($AS389="RCP",1,""))</f>
        <v/>
      </c>
      <c r="N389" s="9" t="str">
        <f>IF(Search!$I$8="","",IF(COUNTA($AT389)=1,IF(Search!$I$8="N","N",1),""))</f>
        <v/>
      </c>
      <c r="O389" s="9" t="str">
        <f>IF(Search!$L$4="","",IF(COUNTA($AU389)=1,IF(Search!$L$4="N","N",1),""))</f>
        <v/>
      </c>
      <c r="P389" s="9" t="str">
        <f>IF(Search!$L$5="","",IF(ISNUMBER(SEARCH("Jersey",$AU389))=TRUE,IF(Search!$L$5="N","N",1),""))</f>
        <v/>
      </c>
      <c r="Q389" s="9" t="str">
        <f>IF(Search!$L$6="","",IF(ISNUMBER(SEARCH("Patch",$AU389))=TRUE,IF(Search!$L$6="N","N",1),""))</f>
        <v/>
      </c>
      <c r="R389" s="9" t="str">
        <f>IF(Search!$L$7="","",IF(ISNUMBER(SEARCH("Shield",$AU389))=TRUE,IF(Search!$L$7="N","N",1),""))</f>
        <v/>
      </c>
      <c r="S389" s="9" t="str">
        <f>IF(Search!$L$8="","",IF(ISNUMBER(SEARCH("Stick",$AU389))=TRUE,IF(Search!$L$8="N","N",1),""))</f>
        <v/>
      </c>
      <c r="T389" s="9" t="str">
        <f>IF(Search!$O$4="","",IF(COUNTA($AW389)=1,IF(Search!$O$4="N","N",1),""))</f>
        <v/>
      </c>
      <c r="U389" s="9" t="str">
        <f>IF(Search!$O$5="","",IF($AW389="","",IF($AW389&lt;Search!$O$5,"",1)))</f>
        <v/>
      </c>
      <c r="V389" s="9" t="str">
        <f>IF(Search!$O$6="","",IF($AW389="","",IF($AW389&gt;Search!$O$6,"",1)))</f>
        <v/>
      </c>
      <c r="W389" s="9" t="str">
        <f>IF(Search!$U$4="","",IF($AX389="","",1))</f>
        <v/>
      </c>
      <c r="X389" s="9" t="str">
        <f>IF(Search!$U$5="","",IF(ISNUMBER(SEARCH(Search!$U$5,$AX389))=TRUE,IF(Search!$U$5="N","N",1),""))</f>
        <v/>
      </c>
      <c r="Y389" s="9" t="str">
        <f>IF(Search!$U$6="","",IF($AY389&lt;Search!$U$6,"",1))</f>
        <v/>
      </c>
      <c r="Z389" s="9" t="str">
        <f>IF(Search!$R$4="","",IF(Inventory!$BA389&lt;Search!$R$4,"",1))</f>
        <v/>
      </c>
      <c r="AA389" s="9" t="str">
        <f>IF(Search!$R$5="","",IF($BA389&gt;Search!$R$5,"",1))</f>
        <v/>
      </c>
      <c r="AB389" s="9" t="str">
        <f>IF(Search!$R$6="","",IF($BB389&lt;Search!$R$6,"",1))</f>
        <v/>
      </c>
      <c r="AC389" s="9" t="str">
        <f>IF(Search!$R$7="","",IF($BB389&lt;Search!$R$7,"",1))</f>
        <v/>
      </c>
      <c r="AD389" s="45" t="str">
        <f>IF(COUNTIF($A389:$AC389,"n")&gt;0,"",IF(SUM($A389:$AC389)=COUNTA(Search!$C$4:$C$8,Search!$F$4:$F$8,Search!$I$4:$I$6,Search!$I$8,Search!$L$4:$L$8,Search!$O$4:$O$8,Search!$R$4:$R$7,Search!$U$4:$U$7)-COUNTIF(Search!$C$4:$U$7,"n"),1+LARGE($AD$1:AD388,1),""))</f>
        <v/>
      </c>
      <c r="AE389" s="45" t="str">
        <f t="shared" si="20"/>
        <v/>
      </c>
      <c r="AF389" s="45" t="str">
        <f>IF(AD389="","",COUNTIF($AE$1:$AE388,$AE389)+RANK($AE389,$AE$2:$AE$10540,1))</f>
        <v/>
      </c>
      <c r="AG389" s="45" t="str">
        <f t="shared" si="21"/>
        <v/>
      </c>
      <c r="AH389" s="45" t="str">
        <f>IF($AD389="","",COUNTIF($AG$1:$AG388,$AG389)+RANK($AG389,$AG$1:$AG$10539,0))</f>
        <v/>
      </c>
      <c r="AI389" s="10" t="e">
        <f>CONCATENATE(AJ389,"-",AK389," ",AL389," #",AM389," ",AN389," ",AO389," ",AS389," ",AT389," ",AU389," ",AV389,"/",AW389," ",#REF!," ",#REF!,AZ389," $",BA389)</f>
        <v>#REF!</v>
      </c>
      <c r="AJ389" s="11">
        <v>1990</v>
      </c>
      <c r="AK389" s="17">
        <v>91</v>
      </c>
      <c r="AL389" s="12" t="s">
        <v>206</v>
      </c>
      <c r="AM389" s="10">
        <v>206</v>
      </c>
      <c r="AN389" s="12" t="s">
        <v>207</v>
      </c>
      <c r="AO389" s="9"/>
      <c r="AP389" s="9"/>
      <c r="AQ389" s="9"/>
      <c r="AR389" s="14" t="s">
        <v>2464</v>
      </c>
      <c r="AS389" s="9" t="s">
        <v>2</v>
      </c>
      <c r="AT389" s="9"/>
      <c r="AU389" s="9"/>
      <c r="AV389" s="13"/>
      <c r="AW389" s="13"/>
      <c r="AX389" s="9" t="s">
        <v>1937</v>
      </c>
      <c r="AY389" s="9">
        <v>10</v>
      </c>
      <c r="AZ389" s="9"/>
      <c r="BA389" s="33"/>
      <c r="BB389" s="33"/>
      <c r="BC389" s="36"/>
      <c r="BD389" s="12" t="s">
        <v>1771</v>
      </c>
    </row>
    <row r="390" spans="1:56" s="12" customFormat="1" x14ac:dyDescent="0.2">
      <c r="A390" s="9" t="str">
        <f>IF(Search!$C$5="","",IF(COUNTA(Inventory!$AP390)=1,1,""))</f>
        <v/>
      </c>
      <c r="B390" s="9" t="str">
        <f>IF(Search!$C$4="","",IF(ISNUMBER(SEARCH(Search!$C$4,$AR390))=TRUE,1,""))</f>
        <v/>
      </c>
      <c r="C390" s="9" t="str">
        <f>IF(Search!$C$6="x",IF(COUNTA($AQ390)=1,1,"N"),IF(COUNTA($AQ390)=1,"N",""))</f>
        <v/>
      </c>
      <c r="D390" s="9" t="str">
        <f>IF(Search!$O$8="","",IF(ISNUMBER(SEARCH(Search!$O$8,$BD390))=TRUE,1,""))</f>
        <v/>
      </c>
      <c r="E390" s="9" t="str">
        <f>IF(Search!$C$7="","",IF(ISNUMBER(SEARCH(Search!$C$7,$AN390))=TRUE,1,""))</f>
        <v/>
      </c>
      <c r="F390" s="9" t="str">
        <f>IF(Search!$C$8="","",IF(ISNUMBER(SEARCH(Search!$C$8,$AO390))=TRUE,1,""))</f>
        <v/>
      </c>
      <c r="G390" s="9" t="str">
        <f>IF(Search!$F$4="","",IF(Inventory!$AJ390&lt;Search!$F$4,"",1))</f>
        <v/>
      </c>
      <c r="H390" s="9" t="str">
        <f>IF(Search!$F$5="","",IF(Inventory!$AJ390&gt;Search!$F$5,"",1))</f>
        <v/>
      </c>
      <c r="I390" s="9" t="str">
        <f>IF(Search!$F$7="","",IF(Search!$F$8="",IF(ISNUMBER(SEARCH(Search!$F$7,$AL390))=TRUE,1,""),""))</f>
        <v/>
      </c>
      <c r="J390" s="9" t="str">
        <f>IF($AL390=Search!$F$8,1,"")</f>
        <v/>
      </c>
      <c r="K390" s="9" t="str">
        <f>IF(Search!$I$4="","",IF(COUNTA($AS390)=1,IF(Search!$I$4="N","N",1),""))</f>
        <v/>
      </c>
      <c r="L390" s="9" t="str">
        <f>IF(Search!$I$5="","",IF($AS390="RC",1,""))</f>
        <v/>
      </c>
      <c r="M390" s="9" t="str">
        <f>IF(Search!$I$6="","",IF($AS390="RCP",1,""))</f>
        <v/>
      </c>
      <c r="N390" s="9" t="str">
        <f>IF(Search!$I$8="","",IF(COUNTA($AT390)=1,IF(Search!$I$8="N","N",1),""))</f>
        <v/>
      </c>
      <c r="O390" s="9" t="str">
        <f>IF(Search!$L$4="","",IF(COUNTA($AU390)=1,IF(Search!$L$4="N","N",1),""))</f>
        <v/>
      </c>
      <c r="P390" s="9" t="str">
        <f>IF(Search!$L$5="","",IF(ISNUMBER(SEARCH("Jersey",$AU390))=TRUE,IF(Search!$L$5="N","N",1),""))</f>
        <v/>
      </c>
      <c r="Q390" s="9" t="str">
        <f>IF(Search!$L$6="","",IF(ISNUMBER(SEARCH("Patch",$AU390))=TRUE,IF(Search!$L$6="N","N",1),""))</f>
        <v/>
      </c>
      <c r="R390" s="9" t="str">
        <f>IF(Search!$L$7="","",IF(ISNUMBER(SEARCH("Shield",$AU390))=TRUE,IF(Search!$L$7="N","N",1),""))</f>
        <v/>
      </c>
      <c r="S390" s="9" t="str">
        <f>IF(Search!$L$8="","",IF(ISNUMBER(SEARCH("Stick",$AU390))=TRUE,IF(Search!$L$8="N","N",1),""))</f>
        <v/>
      </c>
      <c r="T390" s="9" t="str">
        <f>IF(Search!$O$4="","",IF(COUNTA($AW390)=1,IF(Search!$O$4="N","N",1),""))</f>
        <v/>
      </c>
      <c r="U390" s="9" t="str">
        <f>IF(Search!$O$5="","",IF($AW390="","",IF($AW390&lt;Search!$O$5,"",1)))</f>
        <v/>
      </c>
      <c r="V390" s="9" t="str">
        <f>IF(Search!$O$6="","",IF($AW390="","",IF($AW390&gt;Search!$O$6,"",1)))</f>
        <v/>
      </c>
      <c r="W390" s="9" t="str">
        <f>IF(Search!$U$4="","",IF($AX390="","",1))</f>
        <v/>
      </c>
      <c r="X390" s="9" t="str">
        <f>IF(Search!$U$5="","",IF(ISNUMBER(SEARCH(Search!$U$5,$AX390))=TRUE,IF(Search!$U$5="N","N",1),""))</f>
        <v/>
      </c>
      <c r="Y390" s="9" t="str">
        <f>IF(Search!$U$6="","",IF($AY390&lt;Search!$U$6,"",1))</f>
        <v/>
      </c>
      <c r="Z390" s="9" t="str">
        <f>IF(Search!$R$4="","",IF(Inventory!$BA390&lt;Search!$R$4,"",1))</f>
        <v/>
      </c>
      <c r="AA390" s="9" t="str">
        <f>IF(Search!$R$5="","",IF($BA390&gt;Search!$R$5,"",1))</f>
        <v/>
      </c>
      <c r="AB390" s="9" t="str">
        <f>IF(Search!$R$6="","",IF($BB390&lt;Search!$R$6,"",1))</f>
        <v/>
      </c>
      <c r="AC390" s="9" t="str">
        <f>IF(Search!$R$7="","",IF($BB390&lt;Search!$R$7,"",1))</f>
        <v/>
      </c>
      <c r="AD390" s="45" t="str">
        <f>IF(COUNTIF($A390:$AC390,"n")&gt;0,"",IF(SUM($A390:$AC390)=COUNTA(Search!$C$4:$C$8,Search!$F$4:$F$8,Search!$I$4:$I$6,Search!$I$8,Search!$L$4:$L$8,Search!$O$4:$O$8,Search!$R$4:$R$7,Search!$U$4:$U$7)-COUNTIF(Search!$C$4:$U$7,"n"),1+LARGE($AD$1:AD389,1),""))</f>
        <v/>
      </c>
      <c r="AE390" s="45" t="str">
        <f t="shared" si="20"/>
        <v/>
      </c>
      <c r="AF390" s="45" t="str">
        <f>IF(AD390="","",COUNTIF($AE$1:$AE389,$AE390)+RANK($AE390,$AE$2:$AE$10540,1))</f>
        <v/>
      </c>
      <c r="AG390" s="45" t="str">
        <f t="shared" si="21"/>
        <v/>
      </c>
      <c r="AH390" s="45" t="str">
        <f>IF($AD390="","",COUNTIF($AG$1:$AG389,$AG390)+RANK($AG390,$AG$1:$AG$10539,0))</f>
        <v/>
      </c>
      <c r="AI390" s="10" t="str">
        <f t="shared" ref="AI390:AI453" si="23">CONCATENATE(AJ390,"-",AK390," ",AL390," #",AM390," ",AN390," ",AO390," ",AS390," ",AT390," ",AU390," ",AV390,"/",AW390," ",AX390," ",AY390,AZ390," $",BA390)</f>
        <v>1990-91 OPC Premier #51 Curtis Joseph  RC   / PSA 10 $</v>
      </c>
      <c r="AJ390" s="11">
        <v>1990</v>
      </c>
      <c r="AK390" s="17">
        <v>91</v>
      </c>
      <c r="AL390" s="12" t="s">
        <v>208</v>
      </c>
      <c r="AM390" s="10">
        <v>51</v>
      </c>
      <c r="AN390" s="12" t="s">
        <v>209</v>
      </c>
      <c r="AO390" s="9"/>
      <c r="AP390" s="9"/>
      <c r="AQ390" s="9"/>
      <c r="AR390" s="14" t="s">
        <v>2464</v>
      </c>
      <c r="AS390" s="9" t="s">
        <v>2</v>
      </c>
      <c r="AT390" s="9"/>
      <c r="AU390" s="9"/>
      <c r="AV390" s="13"/>
      <c r="AW390" s="13"/>
      <c r="AX390" s="9" t="s">
        <v>1937</v>
      </c>
      <c r="AY390" s="9">
        <v>10</v>
      </c>
      <c r="AZ390" s="9"/>
      <c r="BA390" s="33"/>
      <c r="BB390" s="33"/>
      <c r="BC390" s="36"/>
      <c r="BD390" s="12" t="s">
        <v>1771</v>
      </c>
    </row>
    <row r="391" spans="1:56" s="12" customFormat="1" x14ac:dyDescent="0.2">
      <c r="A391" s="9" t="str">
        <f>IF(Search!$C$5="","",IF(COUNTA(Inventory!$AP391)=1,1,""))</f>
        <v/>
      </c>
      <c r="B391" s="9" t="str">
        <f>IF(Search!$C$4="","",IF(ISNUMBER(SEARCH(Search!$C$4,$AR391))=TRUE,1,""))</f>
        <v/>
      </c>
      <c r="C391" s="9" t="str">
        <f>IF(Search!$C$6="x",IF(COUNTA($AQ391)=1,1,"N"),IF(COUNTA($AQ391)=1,"N",""))</f>
        <v/>
      </c>
      <c r="D391" s="9" t="str">
        <f>IF(Search!$O$8="","",IF(ISNUMBER(SEARCH(Search!$O$8,$BD391))=TRUE,1,""))</f>
        <v/>
      </c>
      <c r="E391" s="9" t="str">
        <f>IF(Search!$C$7="","",IF(ISNUMBER(SEARCH(Search!$C$7,$AN391))=TRUE,1,""))</f>
        <v/>
      </c>
      <c r="F391" s="9" t="str">
        <f>IF(Search!$C$8="","",IF(ISNUMBER(SEARCH(Search!$C$8,$AO391))=TRUE,1,""))</f>
        <v/>
      </c>
      <c r="G391" s="9" t="str">
        <f>IF(Search!$F$4="","",IF(Inventory!$AJ391&lt;Search!$F$4,"",1))</f>
        <v/>
      </c>
      <c r="H391" s="9" t="str">
        <f>IF(Search!$F$5="","",IF(Inventory!$AJ391&gt;Search!$F$5,"",1))</f>
        <v/>
      </c>
      <c r="I391" s="9" t="str">
        <f>IF(Search!$F$7="","",IF(Search!$F$8="",IF(ISNUMBER(SEARCH(Search!$F$7,$AL391))=TRUE,1,""),""))</f>
        <v/>
      </c>
      <c r="J391" s="9" t="str">
        <f>IF($AL391=Search!$F$8,1,"")</f>
        <v/>
      </c>
      <c r="K391" s="9" t="str">
        <f>IF(Search!$I$4="","",IF(COUNTA($AS391)=1,IF(Search!$I$4="N","N",1),""))</f>
        <v/>
      </c>
      <c r="L391" s="9" t="str">
        <f>IF(Search!$I$5="","",IF($AS391="RC",1,""))</f>
        <v/>
      </c>
      <c r="M391" s="9" t="str">
        <f>IF(Search!$I$6="","",IF($AS391="RCP",1,""))</f>
        <v/>
      </c>
      <c r="N391" s="9" t="str">
        <f>IF(Search!$I$8="","",IF(COUNTA($AT391)=1,IF(Search!$I$8="N","N",1),""))</f>
        <v/>
      </c>
      <c r="O391" s="9" t="str">
        <f>IF(Search!$L$4="","",IF(COUNTA($AU391)=1,IF(Search!$L$4="N","N",1),""))</f>
        <v/>
      </c>
      <c r="P391" s="9" t="str">
        <f>IF(Search!$L$5="","",IF(ISNUMBER(SEARCH("Jersey",$AU391))=TRUE,IF(Search!$L$5="N","N",1),""))</f>
        <v/>
      </c>
      <c r="Q391" s="9" t="str">
        <f>IF(Search!$L$6="","",IF(ISNUMBER(SEARCH("Patch",$AU391))=TRUE,IF(Search!$L$6="N","N",1),""))</f>
        <v/>
      </c>
      <c r="R391" s="9" t="str">
        <f>IF(Search!$L$7="","",IF(ISNUMBER(SEARCH("Shield",$AU391))=TRUE,IF(Search!$L$7="N","N",1),""))</f>
        <v/>
      </c>
      <c r="S391" s="9" t="str">
        <f>IF(Search!$L$8="","",IF(ISNUMBER(SEARCH("Stick",$AU391))=TRUE,IF(Search!$L$8="N","N",1),""))</f>
        <v/>
      </c>
      <c r="T391" s="9" t="str">
        <f>IF(Search!$O$4="","",IF(COUNTA($AW391)=1,IF(Search!$O$4="N","N",1),""))</f>
        <v/>
      </c>
      <c r="U391" s="9" t="str">
        <f>IF(Search!$O$5="","",IF($AW391="","",IF($AW391&lt;Search!$O$5,"",1)))</f>
        <v/>
      </c>
      <c r="V391" s="9" t="str">
        <f>IF(Search!$O$6="","",IF($AW391="","",IF($AW391&gt;Search!$O$6,"",1)))</f>
        <v/>
      </c>
      <c r="W391" s="9" t="str">
        <f>IF(Search!$U$4="","",IF($AX391="","",1))</f>
        <v/>
      </c>
      <c r="X391" s="9" t="str">
        <f>IF(Search!$U$5="","",IF(ISNUMBER(SEARCH(Search!$U$5,$AX391))=TRUE,IF(Search!$U$5="N","N",1),""))</f>
        <v/>
      </c>
      <c r="Y391" s="9" t="str">
        <f>IF(Search!$U$6="","",IF($AY391&lt;Search!$U$6,"",1))</f>
        <v/>
      </c>
      <c r="Z391" s="9" t="str">
        <f>IF(Search!$R$4="","",IF(Inventory!$BA391&lt;Search!$R$4,"",1))</f>
        <v/>
      </c>
      <c r="AA391" s="9" t="str">
        <f>IF(Search!$R$5="","",IF($BA391&gt;Search!$R$5,"",1))</f>
        <v/>
      </c>
      <c r="AB391" s="9" t="str">
        <f>IF(Search!$R$6="","",IF($BB391&lt;Search!$R$6,"",1))</f>
        <v/>
      </c>
      <c r="AC391" s="9" t="str">
        <f>IF(Search!$R$7="","",IF($BB391&lt;Search!$R$7,"",1))</f>
        <v/>
      </c>
      <c r="AD391" s="45" t="str">
        <f>IF(COUNTIF($A391:$AC391,"n")&gt;0,"",IF(SUM($A391:$AC391)=COUNTA(Search!$C$4:$C$8,Search!$F$4:$F$8,Search!$I$4:$I$6,Search!$I$8,Search!$L$4:$L$8,Search!$O$4:$O$8,Search!$R$4:$R$7,Search!$U$4:$U$7)-COUNTIF(Search!$C$4:$U$7,"n"),1+LARGE($AD$1:AD390,1),""))</f>
        <v/>
      </c>
      <c r="AE391" s="45" t="str">
        <f t="shared" si="20"/>
        <v/>
      </c>
      <c r="AF391" s="45" t="str">
        <f>IF(AD391="","",COUNTIF($AE$1:$AE390,$AE391)+RANK($AE391,$AE$2:$AE$10540,1))</f>
        <v/>
      </c>
      <c r="AG391" s="45" t="str">
        <f t="shared" si="21"/>
        <v/>
      </c>
      <c r="AH391" s="45" t="str">
        <f>IF($AD391="","",COUNTIF($AG$1:$AG390,$AG391)+RANK($AG391,$AG$1:$AG$10539,0))</f>
        <v/>
      </c>
      <c r="AI391" s="10" t="str">
        <f t="shared" si="23"/>
        <v>1990-91 OPC Premier #74 Mike Modano  RC   /   $</v>
      </c>
      <c r="AJ391" s="11">
        <v>1990</v>
      </c>
      <c r="AK391" s="17">
        <v>91</v>
      </c>
      <c r="AL391" s="12" t="s">
        <v>208</v>
      </c>
      <c r="AM391" s="10">
        <v>74</v>
      </c>
      <c r="AN391" s="12" t="s">
        <v>210</v>
      </c>
      <c r="AO391" s="9"/>
      <c r="AP391" s="9"/>
      <c r="AQ391" s="9"/>
      <c r="AR391" s="14" t="s">
        <v>2464</v>
      </c>
      <c r="AS391" s="9" t="s">
        <v>2</v>
      </c>
      <c r="AT391" s="9"/>
      <c r="AU391" s="9"/>
      <c r="AV391" s="13"/>
      <c r="AW391" s="13"/>
      <c r="AX391" s="9"/>
      <c r="AY391" s="9"/>
      <c r="AZ391" s="9"/>
      <c r="BA391" s="33"/>
      <c r="BB391" s="33"/>
      <c r="BC391" s="36"/>
      <c r="BD391" s="12" t="s">
        <v>1771</v>
      </c>
    </row>
    <row r="392" spans="1:56" s="12" customFormat="1" x14ac:dyDescent="0.2">
      <c r="A392" s="9" t="str">
        <f>IF(Search!$C$5="","",IF(COUNTA(Inventory!$AP392)=1,1,""))</f>
        <v/>
      </c>
      <c r="B392" s="9" t="str">
        <f>IF(Search!$C$4="","",IF(ISNUMBER(SEARCH(Search!$C$4,$AR392))=TRUE,1,""))</f>
        <v/>
      </c>
      <c r="C392" s="9" t="str">
        <f>IF(Search!$C$6="x",IF(COUNTA($AQ392)=1,1,"N"),IF(COUNTA($AQ392)=1,"N",""))</f>
        <v/>
      </c>
      <c r="D392" s="9" t="str">
        <f>IF(Search!$O$8="","",IF(ISNUMBER(SEARCH(Search!$O$8,$BD392))=TRUE,1,""))</f>
        <v/>
      </c>
      <c r="E392" s="9" t="str">
        <f>IF(Search!$C$7="","",IF(ISNUMBER(SEARCH(Search!$C$7,$AN392))=TRUE,1,""))</f>
        <v/>
      </c>
      <c r="F392" s="9" t="str">
        <f>IF(Search!$C$8="","",IF(ISNUMBER(SEARCH(Search!$C$8,$AO392))=TRUE,1,""))</f>
        <v/>
      </c>
      <c r="G392" s="9" t="str">
        <f>IF(Search!$F$4="","",IF(Inventory!$AJ392&lt;Search!$F$4,"",1))</f>
        <v/>
      </c>
      <c r="H392" s="9" t="str">
        <f>IF(Search!$F$5="","",IF(Inventory!$AJ392&gt;Search!$F$5,"",1))</f>
        <v/>
      </c>
      <c r="I392" s="9" t="str">
        <f>IF(Search!$F$7="","",IF(Search!$F$8="",IF(ISNUMBER(SEARCH(Search!$F$7,$AL392))=TRUE,1,""),""))</f>
        <v/>
      </c>
      <c r="J392" s="9" t="str">
        <f>IF($AL392=Search!$F$8,1,"")</f>
        <v/>
      </c>
      <c r="K392" s="9" t="str">
        <f>IF(Search!$I$4="","",IF(COUNTA($AS392)=1,IF(Search!$I$4="N","N",1),""))</f>
        <v/>
      </c>
      <c r="L392" s="9" t="str">
        <f>IF(Search!$I$5="","",IF($AS392="RC",1,""))</f>
        <v/>
      </c>
      <c r="M392" s="9" t="str">
        <f>IF(Search!$I$6="","",IF($AS392="RCP",1,""))</f>
        <v/>
      </c>
      <c r="N392" s="9" t="str">
        <f>IF(Search!$I$8="","",IF(COUNTA($AT392)=1,IF(Search!$I$8="N","N",1),""))</f>
        <v/>
      </c>
      <c r="O392" s="9" t="str">
        <f>IF(Search!$L$4="","",IF(COUNTA($AU392)=1,IF(Search!$L$4="N","N",1),""))</f>
        <v/>
      </c>
      <c r="P392" s="9" t="str">
        <f>IF(Search!$L$5="","",IF(ISNUMBER(SEARCH("Jersey",$AU392))=TRUE,IF(Search!$L$5="N","N",1),""))</f>
        <v/>
      </c>
      <c r="Q392" s="9" t="str">
        <f>IF(Search!$L$6="","",IF(ISNUMBER(SEARCH("Patch",$AU392))=TRUE,IF(Search!$L$6="N","N",1),""))</f>
        <v/>
      </c>
      <c r="R392" s="9" t="str">
        <f>IF(Search!$L$7="","",IF(ISNUMBER(SEARCH("Shield",$AU392))=TRUE,IF(Search!$L$7="N","N",1),""))</f>
        <v/>
      </c>
      <c r="S392" s="9" t="str">
        <f>IF(Search!$L$8="","",IF(ISNUMBER(SEARCH("Stick",$AU392))=TRUE,IF(Search!$L$8="N","N",1),""))</f>
        <v/>
      </c>
      <c r="T392" s="9" t="str">
        <f>IF(Search!$O$4="","",IF(COUNTA($AW392)=1,IF(Search!$O$4="N","N",1),""))</f>
        <v/>
      </c>
      <c r="U392" s="9" t="str">
        <f>IF(Search!$O$5="","",IF($AW392="","",IF($AW392&lt;Search!$O$5,"",1)))</f>
        <v/>
      </c>
      <c r="V392" s="9" t="str">
        <f>IF(Search!$O$6="","",IF($AW392="","",IF($AW392&gt;Search!$O$6,"",1)))</f>
        <v/>
      </c>
      <c r="W392" s="9" t="str">
        <f>IF(Search!$U$4="","",IF($AX392="","",1))</f>
        <v/>
      </c>
      <c r="X392" s="9" t="str">
        <f>IF(Search!$U$5="","",IF(ISNUMBER(SEARCH(Search!$U$5,$AX392))=TRUE,IF(Search!$U$5="N","N",1),""))</f>
        <v/>
      </c>
      <c r="Y392" s="9" t="str">
        <f>IF(Search!$U$6="","",IF($AY392&lt;Search!$U$6,"",1))</f>
        <v/>
      </c>
      <c r="Z392" s="9" t="str">
        <f>IF(Search!$R$4="","",IF(Inventory!$BA392&lt;Search!$R$4,"",1))</f>
        <v/>
      </c>
      <c r="AA392" s="9" t="str">
        <f>IF(Search!$R$5="","",IF($BA392&gt;Search!$R$5,"",1))</f>
        <v/>
      </c>
      <c r="AB392" s="9" t="str">
        <f>IF(Search!$R$6="","",IF($BB392&lt;Search!$R$6,"",1))</f>
        <v/>
      </c>
      <c r="AC392" s="9" t="str">
        <f>IF(Search!$R$7="","",IF($BB392&lt;Search!$R$7,"",1))</f>
        <v/>
      </c>
      <c r="AD392" s="45" t="str">
        <f>IF(COUNTIF($A392:$AC392,"n")&gt;0,"",IF(SUM($A392:$AC392)=COUNTA(Search!$C$4:$C$8,Search!$F$4:$F$8,Search!$I$4:$I$6,Search!$I$8,Search!$L$4:$L$8,Search!$O$4:$O$8,Search!$R$4:$R$7,Search!$U$4:$U$7)-COUNTIF(Search!$C$4:$U$7,"n"),1+LARGE($AD$1:AD391,1),""))</f>
        <v/>
      </c>
      <c r="AE392" s="45" t="str">
        <f t="shared" si="20"/>
        <v/>
      </c>
      <c r="AF392" s="45" t="str">
        <f>IF(AD392="","",COUNTIF($AE$1:$AE391,$AE392)+RANK($AE392,$AE$2:$AE$10540,1))</f>
        <v/>
      </c>
      <c r="AG392" s="45" t="str">
        <f t="shared" si="21"/>
        <v/>
      </c>
      <c r="AH392" s="45" t="str">
        <f>IF($AD392="","",COUNTIF($AG$1:$AG391,$AG392)+RANK($AG392,$AG$1:$AG$10539,0))</f>
        <v/>
      </c>
      <c r="AI392" s="10" t="str">
        <f t="shared" si="23"/>
        <v>1990-91 OPC Premier #75 Alexander Mogilny  RC   / PSA 10 $</v>
      </c>
      <c r="AJ392" s="11">
        <v>1990</v>
      </c>
      <c r="AK392" s="17">
        <v>91</v>
      </c>
      <c r="AL392" s="12" t="s">
        <v>208</v>
      </c>
      <c r="AM392" s="10">
        <v>75</v>
      </c>
      <c r="AN392" s="12" t="s">
        <v>211</v>
      </c>
      <c r="AO392" s="9"/>
      <c r="AP392" s="9"/>
      <c r="AQ392" s="9"/>
      <c r="AR392" s="14" t="s">
        <v>2464</v>
      </c>
      <c r="AS392" s="9" t="s">
        <v>2</v>
      </c>
      <c r="AT392" s="9"/>
      <c r="AU392" s="9"/>
      <c r="AV392" s="13"/>
      <c r="AW392" s="13"/>
      <c r="AX392" s="9" t="s">
        <v>1937</v>
      </c>
      <c r="AY392" s="9">
        <v>10</v>
      </c>
      <c r="AZ392" s="9"/>
      <c r="BA392" s="33"/>
      <c r="BB392" s="33"/>
      <c r="BC392" s="36"/>
      <c r="BD392" s="12" t="s">
        <v>1771</v>
      </c>
    </row>
    <row r="393" spans="1:56" s="12" customFormat="1" x14ac:dyDescent="0.2">
      <c r="A393" s="9" t="str">
        <f>IF(Search!$C$5="","",IF(COUNTA(Inventory!$AP393)=1,1,""))</f>
        <v/>
      </c>
      <c r="B393" s="9" t="str">
        <f>IF(Search!$C$4="","",IF(ISNUMBER(SEARCH(Search!$C$4,$AR393))=TRUE,1,""))</f>
        <v/>
      </c>
      <c r="C393" s="9" t="str">
        <f>IF(Search!$C$6="x",IF(COUNTA($AQ393)=1,1,"N"),IF(COUNTA($AQ393)=1,"N",""))</f>
        <v/>
      </c>
      <c r="D393" s="9" t="str">
        <f>IF(Search!$O$8="","",IF(ISNUMBER(SEARCH(Search!$O$8,$BD393))=TRUE,1,""))</f>
        <v/>
      </c>
      <c r="E393" s="9" t="str">
        <f>IF(Search!$C$7="","",IF(ISNUMBER(SEARCH(Search!$C$7,$AN393))=TRUE,1,""))</f>
        <v/>
      </c>
      <c r="F393" s="9" t="str">
        <f>IF(Search!$C$8="","",IF(ISNUMBER(SEARCH(Search!$C$8,$AO393))=TRUE,1,""))</f>
        <v/>
      </c>
      <c r="G393" s="9" t="str">
        <f>IF(Search!$F$4="","",IF(Inventory!$AJ393&lt;Search!$F$4,"",1))</f>
        <v/>
      </c>
      <c r="H393" s="9" t="str">
        <f>IF(Search!$F$5="","",IF(Inventory!$AJ393&gt;Search!$F$5,"",1))</f>
        <v/>
      </c>
      <c r="I393" s="9" t="str">
        <f>IF(Search!$F$7="","",IF(Search!$F$8="",IF(ISNUMBER(SEARCH(Search!$F$7,$AL393))=TRUE,1,""),""))</f>
        <v/>
      </c>
      <c r="J393" s="9" t="str">
        <f>IF($AL393=Search!$F$8,1,"")</f>
        <v/>
      </c>
      <c r="K393" s="9" t="str">
        <f>IF(Search!$I$4="","",IF(COUNTA($AS393)=1,IF(Search!$I$4="N","N",1),""))</f>
        <v/>
      </c>
      <c r="L393" s="9" t="str">
        <f>IF(Search!$I$5="","",IF($AS393="RC",1,""))</f>
        <v/>
      </c>
      <c r="M393" s="9" t="str">
        <f>IF(Search!$I$6="","",IF($AS393="RCP",1,""))</f>
        <v/>
      </c>
      <c r="N393" s="9" t="str">
        <f>IF(Search!$I$8="","",IF(COUNTA($AT393)=1,IF(Search!$I$8="N","N",1),""))</f>
        <v/>
      </c>
      <c r="O393" s="9" t="str">
        <f>IF(Search!$L$4="","",IF(COUNTA($AU393)=1,IF(Search!$L$4="N","N",1),""))</f>
        <v/>
      </c>
      <c r="P393" s="9" t="str">
        <f>IF(Search!$L$5="","",IF(ISNUMBER(SEARCH("Jersey",$AU393))=TRUE,IF(Search!$L$5="N","N",1),""))</f>
        <v/>
      </c>
      <c r="Q393" s="9" t="str">
        <f>IF(Search!$L$6="","",IF(ISNUMBER(SEARCH("Patch",$AU393))=TRUE,IF(Search!$L$6="N","N",1),""))</f>
        <v/>
      </c>
      <c r="R393" s="9" t="str">
        <f>IF(Search!$L$7="","",IF(ISNUMBER(SEARCH("Shield",$AU393))=TRUE,IF(Search!$L$7="N","N",1),""))</f>
        <v/>
      </c>
      <c r="S393" s="9" t="str">
        <f>IF(Search!$L$8="","",IF(ISNUMBER(SEARCH("Stick",$AU393))=TRUE,IF(Search!$L$8="N","N",1),""))</f>
        <v/>
      </c>
      <c r="T393" s="9" t="str">
        <f>IF(Search!$O$4="","",IF(COUNTA($AW393)=1,IF(Search!$O$4="N","N",1),""))</f>
        <v/>
      </c>
      <c r="U393" s="9" t="str">
        <f>IF(Search!$O$5="","",IF($AW393="","",IF($AW393&lt;Search!$O$5,"",1)))</f>
        <v/>
      </c>
      <c r="V393" s="9" t="str">
        <f>IF(Search!$O$6="","",IF($AW393="","",IF($AW393&gt;Search!$O$6,"",1)))</f>
        <v/>
      </c>
      <c r="W393" s="9" t="str">
        <f>IF(Search!$U$4="","",IF($AX393="","",1))</f>
        <v/>
      </c>
      <c r="X393" s="9" t="str">
        <f>IF(Search!$U$5="","",IF(ISNUMBER(SEARCH(Search!$U$5,$AX393))=TRUE,IF(Search!$U$5="N","N",1),""))</f>
        <v/>
      </c>
      <c r="Y393" s="9" t="str">
        <f>IF(Search!$U$6="","",IF($AY393&lt;Search!$U$6,"",1))</f>
        <v/>
      </c>
      <c r="Z393" s="9" t="str">
        <f>IF(Search!$R$4="","",IF(Inventory!$BA393&lt;Search!$R$4,"",1))</f>
        <v/>
      </c>
      <c r="AA393" s="9" t="str">
        <f>IF(Search!$R$5="","",IF($BA393&gt;Search!$R$5,"",1))</f>
        <v/>
      </c>
      <c r="AB393" s="9" t="str">
        <f>IF(Search!$R$6="","",IF($BB393&lt;Search!$R$6,"",1))</f>
        <v/>
      </c>
      <c r="AC393" s="9" t="str">
        <f>IF(Search!$R$7="","",IF($BB393&lt;Search!$R$7,"",1))</f>
        <v/>
      </c>
      <c r="AD393" s="45" t="str">
        <f>IF(COUNTIF($A393:$AC393,"n")&gt;0,"",IF(SUM($A393:$AC393)=COUNTA(Search!$C$4:$C$8,Search!$F$4:$F$8,Search!$I$4:$I$6,Search!$I$8,Search!$L$4:$L$8,Search!$O$4:$O$8,Search!$R$4:$R$7,Search!$U$4:$U$7)-COUNTIF(Search!$C$4:$U$7,"n"),1+LARGE($AD$1:AD392,1),""))</f>
        <v/>
      </c>
      <c r="AE393" s="45" t="str">
        <f t="shared" si="20"/>
        <v/>
      </c>
      <c r="AF393" s="45" t="str">
        <f>IF(AD393="","",COUNTIF($AE$1:$AE392,$AE393)+RANK($AE393,$AE$2:$AE$10540,1))</f>
        <v/>
      </c>
      <c r="AG393" s="45" t="str">
        <f t="shared" si="21"/>
        <v/>
      </c>
      <c r="AH393" s="45" t="str">
        <f>IF($AD393="","",COUNTIF($AG$1:$AG392,$AG393)+RANK($AG393,$AG$1:$AG$10539,0))</f>
        <v/>
      </c>
      <c r="AI393" s="10" t="str">
        <f t="shared" si="23"/>
        <v>1990-91 OPC Premier #86 Owen Nolan  RC   /   $</v>
      </c>
      <c r="AJ393" s="11">
        <v>1990</v>
      </c>
      <c r="AK393" s="17">
        <v>91</v>
      </c>
      <c r="AL393" s="12" t="s">
        <v>208</v>
      </c>
      <c r="AM393" s="10">
        <v>86</v>
      </c>
      <c r="AN393" s="12" t="s">
        <v>212</v>
      </c>
      <c r="AO393" s="9"/>
      <c r="AP393" s="9"/>
      <c r="AQ393" s="9"/>
      <c r="AR393" s="14" t="s">
        <v>2464</v>
      </c>
      <c r="AS393" s="9" t="s">
        <v>2</v>
      </c>
      <c r="AT393" s="9"/>
      <c r="AU393" s="9"/>
      <c r="AV393" s="13"/>
      <c r="AW393" s="13"/>
      <c r="AX393" s="9"/>
      <c r="AY393" s="9"/>
      <c r="AZ393" s="9"/>
      <c r="BA393" s="33"/>
      <c r="BB393" s="33"/>
      <c r="BC393" s="36"/>
      <c r="BD393" s="12" t="s">
        <v>1771</v>
      </c>
    </row>
    <row r="394" spans="1:56" s="12" customFormat="1" x14ac:dyDescent="0.2">
      <c r="A394" s="9" t="str">
        <f>IF(Search!$C$5="","",IF(COUNTA(Inventory!$AP394)=1,1,""))</f>
        <v/>
      </c>
      <c r="B394" s="9" t="str">
        <f>IF(Search!$C$4="","",IF(ISNUMBER(SEARCH(Search!$C$4,$AR394))=TRUE,1,""))</f>
        <v/>
      </c>
      <c r="C394" s="9" t="str">
        <f>IF(Search!$C$6="x",IF(COUNTA($AQ394)=1,1,"N"),IF(COUNTA($AQ394)=1,"N",""))</f>
        <v/>
      </c>
      <c r="D394" s="9" t="str">
        <f>IF(Search!$O$8="","",IF(ISNUMBER(SEARCH(Search!$O$8,$BD394))=TRUE,1,""))</f>
        <v/>
      </c>
      <c r="E394" s="9" t="str">
        <f>IF(Search!$C$7="","",IF(ISNUMBER(SEARCH(Search!$C$7,$AN394))=TRUE,1,""))</f>
        <v/>
      </c>
      <c r="F394" s="9" t="str">
        <f>IF(Search!$C$8="","",IF(ISNUMBER(SEARCH(Search!$C$8,$AO394))=TRUE,1,""))</f>
        <v/>
      </c>
      <c r="G394" s="9" t="str">
        <f>IF(Search!$F$4="","",IF(Inventory!$AJ394&lt;Search!$F$4,"",1))</f>
        <v/>
      </c>
      <c r="H394" s="9" t="str">
        <f>IF(Search!$F$5="","",IF(Inventory!$AJ394&gt;Search!$F$5,"",1))</f>
        <v/>
      </c>
      <c r="I394" s="9" t="str">
        <f>IF(Search!$F$7="","",IF(Search!$F$8="",IF(ISNUMBER(SEARCH(Search!$F$7,$AL394))=TRUE,1,""),""))</f>
        <v/>
      </c>
      <c r="J394" s="9" t="str">
        <f>IF($AL394=Search!$F$8,1,"")</f>
        <v/>
      </c>
      <c r="K394" s="9" t="str">
        <f>IF(Search!$I$4="","",IF(COUNTA($AS394)=1,IF(Search!$I$4="N","N",1),""))</f>
        <v/>
      </c>
      <c r="L394" s="9" t="str">
        <f>IF(Search!$I$5="","",IF($AS394="RC",1,""))</f>
        <v/>
      </c>
      <c r="M394" s="9" t="str">
        <f>IF(Search!$I$6="","",IF($AS394="RCP",1,""))</f>
        <v/>
      </c>
      <c r="N394" s="9" t="str">
        <f>IF(Search!$I$8="","",IF(COUNTA($AT394)=1,IF(Search!$I$8="N","N",1),""))</f>
        <v/>
      </c>
      <c r="O394" s="9" t="str">
        <f>IF(Search!$L$4="","",IF(COUNTA($AU394)=1,IF(Search!$L$4="N","N",1),""))</f>
        <v/>
      </c>
      <c r="P394" s="9" t="str">
        <f>IF(Search!$L$5="","",IF(ISNUMBER(SEARCH("Jersey",$AU394))=TRUE,IF(Search!$L$5="N","N",1),""))</f>
        <v/>
      </c>
      <c r="Q394" s="9" t="str">
        <f>IF(Search!$L$6="","",IF(ISNUMBER(SEARCH("Patch",$AU394))=TRUE,IF(Search!$L$6="N","N",1),""))</f>
        <v/>
      </c>
      <c r="R394" s="9" t="str">
        <f>IF(Search!$L$7="","",IF(ISNUMBER(SEARCH("Shield",$AU394))=TRUE,IF(Search!$L$7="N","N",1),""))</f>
        <v/>
      </c>
      <c r="S394" s="9" t="str">
        <f>IF(Search!$L$8="","",IF(ISNUMBER(SEARCH("Stick",$AU394))=TRUE,IF(Search!$L$8="N","N",1),""))</f>
        <v/>
      </c>
      <c r="T394" s="9" t="str">
        <f>IF(Search!$O$4="","",IF(COUNTA($AW394)=1,IF(Search!$O$4="N","N",1),""))</f>
        <v/>
      </c>
      <c r="U394" s="9" t="str">
        <f>IF(Search!$O$5="","",IF($AW394="","",IF($AW394&lt;Search!$O$5,"",1)))</f>
        <v/>
      </c>
      <c r="V394" s="9" t="str">
        <f>IF(Search!$O$6="","",IF($AW394="","",IF($AW394&gt;Search!$O$6,"",1)))</f>
        <v/>
      </c>
      <c r="W394" s="9" t="str">
        <f>IF(Search!$U$4="","",IF($AX394="","",1))</f>
        <v/>
      </c>
      <c r="X394" s="9" t="str">
        <f>IF(Search!$U$5="","",IF(ISNUMBER(SEARCH(Search!$U$5,$AX394))=TRUE,IF(Search!$U$5="N","N",1),""))</f>
        <v/>
      </c>
      <c r="Y394" s="9" t="str">
        <f>IF(Search!$U$6="","",IF($AY394&lt;Search!$U$6,"",1))</f>
        <v/>
      </c>
      <c r="Z394" s="9" t="str">
        <f>IF(Search!$R$4="","",IF(Inventory!$BA394&lt;Search!$R$4,"",1))</f>
        <v/>
      </c>
      <c r="AA394" s="9" t="str">
        <f>IF(Search!$R$5="","",IF($BA394&gt;Search!$R$5,"",1))</f>
        <v/>
      </c>
      <c r="AB394" s="9" t="str">
        <f>IF(Search!$R$6="","",IF($BB394&lt;Search!$R$6,"",1))</f>
        <v/>
      </c>
      <c r="AC394" s="9" t="str">
        <f>IF(Search!$R$7="","",IF($BB394&lt;Search!$R$7,"",1))</f>
        <v/>
      </c>
      <c r="AD394" s="45" t="str">
        <f>IF(COUNTIF($A394:$AC394,"n")&gt;0,"",IF(SUM($A394:$AC394)=COUNTA(Search!$C$4:$C$8,Search!$F$4:$F$8,Search!$I$4:$I$6,Search!$I$8,Search!$L$4:$L$8,Search!$O$4:$O$8,Search!$R$4:$R$7,Search!$U$4:$U$7)-COUNTIF(Search!$C$4:$U$7,"n"),1+LARGE($AD$1:AD393,1),""))</f>
        <v/>
      </c>
      <c r="AE394" s="45" t="str">
        <f t="shared" si="20"/>
        <v/>
      </c>
      <c r="AF394" s="45" t="str">
        <f>IF(AD394="","",COUNTIF($AE$1:$AE393,$AE394)+RANK($AE394,$AE$2:$AE$10540,1))</f>
        <v/>
      </c>
      <c r="AG394" s="45" t="str">
        <f t="shared" si="21"/>
        <v/>
      </c>
      <c r="AH394" s="45" t="str">
        <f>IF($AD394="","",COUNTIF($AG$1:$AG393,$AG394)+RANK($AG394,$AG$1:$AG$10539,0))</f>
        <v/>
      </c>
      <c r="AI394" s="10" t="str">
        <f t="shared" si="23"/>
        <v>1990-91 OPC Premier #91 Keith Primeau  RC   /   $</v>
      </c>
      <c r="AJ394" s="11">
        <v>1990</v>
      </c>
      <c r="AK394" s="17">
        <v>91</v>
      </c>
      <c r="AL394" s="12" t="s">
        <v>208</v>
      </c>
      <c r="AM394" s="10">
        <v>91</v>
      </c>
      <c r="AN394" s="12" t="s">
        <v>213</v>
      </c>
      <c r="AO394" s="9"/>
      <c r="AP394" s="9"/>
      <c r="AQ394" s="9"/>
      <c r="AR394" s="14" t="s">
        <v>2464</v>
      </c>
      <c r="AS394" s="9" t="s">
        <v>2</v>
      </c>
      <c r="AT394" s="9"/>
      <c r="AU394" s="9"/>
      <c r="AV394" s="13"/>
      <c r="AW394" s="13"/>
      <c r="AX394" s="9"/>
      <c r="AY394" s="9"/>
      <c r="AZ394" s="9"/>
      <c r="BA394" s="33"/>
      <c r="BB394" s="33"/>
      <c r="BC394" s="36"/>
      <c r="BD394" s="12" t="s">
        <v>1771</v>
      </c>
    </row>
    <row r="395" spans="1:56" s="12" customFormat="1" x14ac:dyDescent="0.2">
      <c r="A395" s="9" t="str">
        <f>IF(Search!$C$5="","",IF(COUNTA(Inventory!$AP395)=1,1,""))</f>
        <v/>
      </c>
      <c r="B395" s="9" t="str">
        <f>IF(Search!$C$4="","",IF(ISNUMBER(SEARCH(Search!$C$4,$AR395))=TRUE,1,""))</f>
        <v/>
      </c>
      <c r="C395" s="9" t="str">
        <f>IF(Search!$C$6="x",IF(COUNTA($AQ395)=1,1,"N"),IF(COUNTA($AQ395)=1,"N",""))</f>
        <v/>
      </c>
      <c r="D395" s="9" t="str">
        <f>IF(Search!$O$8="","",IF(ISNUMBER(SEARCH(Search!$O$8,$BD395))=TRUE,1,""))</f>
        <v/>
      </c>
      <c r="E395" s="9" t="str">
        <f>IF(Search!$C$7="","",IF(ISNUMBER(SEARCH(Search!$C$7,$AN395))=TRUE,1,""))</f>
        <v/>
      </c>
      <c r="F395" s="9" t="str">
        <f>IF(Search!$C$8="","",IF(ISNUMBER(SEARCH(Search!$C$8,$AO395))=TRUE,1,""))</f>
        <v/>
      </c>
      <c r="G395" s="9" t="str">
        <f>IF(Search!$F$4="","",IF(Inventory!$AJ395&lt;Search!$F$4,"",1))</f>
        <v/>
      </c>
      <c r="H395" s="9" t="str">
        <f>IF(Search!$F$5="","",IF(Inventory!$AJ395&gt;Search!$F$5,"",1))</f>
        <v/>
      </c>
      <c r="I395" s="9" t="str">
        <f>IF(Search!$F$7="","",IF(Search!$F$8="",IF(ISNUMBER(SEARCH(Search!$F$7,$AL395))=TRUE,1,""),""))</f>
        <v/>
      </c>
      <c r="J395" s="9" t="str">
        <f>IF($AL395=Search!$F$8,1,"")</f>
        <v/>
      </c>
      <c r="K395" s="9" t="str">
        <f>IF(Search!$I$4="","",IF(COUNTA($AS395)=1,IF(Search!$I$4="N","N",1),""))</f>
        <v/>
      </c>
      <c r="L395" s="9" t="str">
        <f>IF(Search!$I$5="","",IF($AS395="RC",1,""))</f>
        <v/>
      </c>
      <c r="M395" s="9" t="str">
        <f>IF(Search!$I$6="","",IF($AS395="RCP",1,""))</f>
        <v/>
      </c>
      <c r="N395" s="9" t="str">
        <f>IF(Search!$I$8="","",IF(COUNTA($AT395)=1,IF(Search!$I$8="N","N",1),""))</f>
        <v/>
      </c>
      <c r="O395" s="9" t="str">
        <f>IF(Search!$L$4="","",IF(COUNTA($AU395)=1,IF(Search!$L$4="N","N",1),""))</f>
        <v/>
      </c>
      <c r="P395" s="9" t="str">
        <f>IF(Search!$L$5="","",IF(ISNUMBER(SEARCH("Jersey",$AU395))=TRUE,IF(Search!$L$5="N","N",1),""))</f>
        <v/>
      </c>
      <c r="Q395" s="9" t="str">
        <f>IF(Search!$L$6="","",IF(ISNUMBER(SEARCH("Patch",$AU395))=TRUE,IF(Search!$L$6="N","N",1),""))</f>
        <v/>
      </c>
      <c r="R395" s="9" t="str">
        <f>IF(Search!$L$7="","",IF(ISNUMBER(SEARCH("Shield",$AU395))=TRUE,IF(Search!$L$7="N","N",1),""))</f>
        <v/>
      </c>
      <c r="S395" s="9" t="str">
        <f>IF(Search!$L$8="","",IF(ISNUMBER(SEARCH("Stick",$AU395))=TRUE,IF(Search!$L$8="N","N",1),""))</f>
        <v/>
      </c>
      <c r="T395" s="9" t="str">
        <f>IF(Search!$O$4="","",IF(COUNTA($AW395)=1,IF(Search!$O$4="N","N",1),""))</f>
        <v/>
      </c>
      <c r="U395" s="9" t="str">
        <f>IF(Search!$O$5="","",IF($AW395="","",IF($AW395&lt;Search!$O$5,"",1)))</f>
        <v/>
      </c>
      <c r="V395" s="9" t="str">
        <f>IF(Search!$O$6="","",IF($AW395="","",IF($AW395&gt;Search!$O$6,"",1)))</f>
        <v/>
      </c>
      <c r="W395" s="9" t="str">
        <f>IF(Search!$U$4="","",IF($AX395="","",1))</f>
        <v/>
      </c>
      <c r="X395" s="9" t="str">
        <f>IF(Search!$U$5="","",IF(ISNUMBER(SEARCH(Search!$U$5,$AX395))=TRUE,IF(Search!$U$5="N","N",1),""))</f>
        <v/>
      </c>
      <c r="Y395" s="9" t="str">
        <f>IF(Search!$U$6="","",IF($AY395&lt;Search!$U$6,"",1))</f>
        <v/>
      </c>
      <c r="Z395" s="9" t="str">
        <f>IF(Search!$R$4="","",IF(Inventory!$BA395&lt;Search!$R$4,"",1))</f>
        <v/>
      </c>
      <c r="AA395" s="9" t="str">
        <f>IF(Search!$R$5="","",IF($BA395&gt;Search!$R$5,"",1))</f>
        <v/>
      </c>
      <c r="AB395" s="9" t="str">
        <f>IF(Search!$R$6="","",IF($BB395&lt;Search!$R$6,"",1))</f>
        <v/>
      </c>
      <c r="AC395" s="9" t="str">
        <f>IF(Search!$R$7="","",IF($BB395&lt;Search!$R$7,"",1))</f>
        <v/>
      </c>
      <c r="AD395" s="45" t="str">
        <f>IF(COUNTIF($A395:$AC395,"n")&gt;0,"",IF(SUM($A395:$AC395)=COUNTA(Search!$C$4:$C$8,Search!$F$4:$F$8,Search!$I$4:$I$6,Search!$I$8,Search!$L$4:$L$8,Search!$O$4:$O$8,Search!$R$4:$R$7,Search!$U$4:$U$7)-COUNTIF(Search!$C$4:$U$7,"n"),1+LARGE($AD$1:AD394,1),""))</f>
        <v/>
      </c>
      <c r="AE395" s="45" t="str">
        <f t="shared" si="20"/>
        <v/>
      </c>
      <c r="AF395" s="45" t="str">
        <f>IF(AD395="","",COUNTIF($AE$1:$AE394,$AE395)+RANK($AE395,$AE$2:$AE$10540,1))</f>
        <v/>
      </c>
      <c r="AG395" s="45" t="str">
        <f t="shared" si="21"/>
        <v/>
      </c>
      <c r="AH395" s="45" t="str">
        <f>IF($AD395="","",COUNTIF($AG$1:$AG394,$AG395)+RANK($AG395,$AG$1:$AG$10539,0))</f>
        <v/>
      </c>
      <c r="AI395" s="10" t="str">
        <f t="shared" si="23"/>
        <v>1990-91 OPC Premier #100 Jeremy Roenick  RC   /   $</v>
      </c>
      <c r="AJ395" s="11">
        <v>1990</v>
      </c>
      <c r="AK395" s="17">
        <v>91</v>
      </c>
      <c r="AL395" s="12" t="s">
        <v>208</v>
      </c>
      <c r="AM395" s="10">
        <v>100</v>
      </c>
      <c r="AN395" s="12" t="s">
        <v>214</v>
      </c>
      <c r="AO395" s="9"/>
      <c r="AP395" s="9"/>
      <c r="AQ395" s="9"/>
      <c r="AR395" s="14" t="s">
        <v>2464</v>
      </c>
      <c r="AS395" s="9" t="s">
        <v>2</v>
      </c>
      <c r="AT395" s="9"/>
      <c r="AU395" s="9"/>
      <c r="AV395" s="13"/>
      <c r="AW395" s="13"/>
      <c r="AX395" s="9"/>
      <c r="AY395" s="9"/>
      <c r="AZ395" s="9"/>
      <c r="BA395" s="33"/>
      <c r="BB395" s="33"/>
      <c r="BC395" s="36"/>
      <c r="BD395" s="12" t="s">
        <v>1771</v>
      </c>
    </row>
    <row r="396" spans="1:56" s="12" customFormat="1" x14ac:dyDescent="0.2">
      <c r="A396" s="9" t="str">
        <f>IF(Search!$C$5="","",IF(COUNTA(Inventory!$AP396)=1,1,""))</f>
        <v/>
      </c>
      <c r="B396" s="9" t="str">
        <f>IF(Search!$C$4="","",IF(ISNUMBER(SEARCH(Search!$C$4,$AR396))=TRUE,1,""))</f>
        <v/>
      </c>
      <c r="C396" s="9" t="str">
        <f>IF(Search!$C$6="x",IF(COUNTA($AQ396)=1,1,"N"),IF(COUNTA($AQ396)=1,"N",""))</f>
        <v/>
      </c>
      <c r="D396" s="9" t="str">
        <f>IF(Search!$O$8="","",IF(ISNUMBER(SEARCH(Search!$O$8,$BD396))=TRUE,1,""))</f>
        <v/>
      </c>
      <c r="E396" s="9" t="str">
        <f>IF(Search!$C$7="","",IF(ISNUMBER(SEARCH(Search!$C$7,$AN396))=TRUE,1,""))</f>
        <v/>
      </c>
      <c r="F396" s="9" t="str">
        <f>IF(Search!$C$8="","",IF(ISNUMBER(SEARCH(Search!$C$8,$AO396))=TRUE,1,""))</f>
        <v/>
      </c>
      <c r="G396" s="9" t="str">
        <f>IF(Search!$F$4="","",IF(Inventory!$AJ396&lt;Search!$F$4,"",1))</f>
        <v/>
      </c>
      <c r="H396" s="9" t="str">
        <f>IF(Search!$F$5="","",IF(Inventory!$AJ396&gt;Search!$F$5,"",1))</f>
        <v/>
      </c>
      <c r="I396" s="9" t="str">
        <f>IF(Search!$F$7="","",IF(Search!$F$8="",IF(ISNUMBER(SEARCH(Search!$F$7,$AL396))=TRUE,1,""),""))</f>
        <v/>
      </c>
      <c r="J396" s="9" t="str">
        <f>IF($AL396=Search!$F$8,1,"")</f>
        <v/>
      </c>
      <c r="K396" s="9" t="str">
        <f>IF(Search!$I$4="","",IF(COUNTA($AS396)=1,IF(Search!$I$4="N","N",1),""))</f>
        <v/>
      </c>
      <c r="L396" s="9" t="str">
        <f>IF(Search!$I$5="","",IF($AS396="RC",1,""))</f>
        <v/>
      </c>
      <c r="M396" s="9" t="str">
        <f>IF(Search!$I$6="","",IF($AS396="RCP",1,""))</f>
        <v/>
      </c>
      <c r="N396" s="9" t="str">
        <f>IF(Search!$I$8="","",IF(COUNTA($AT396)=1,IF(Search!$I$8="N","N",1),""))</f>
        <v/>
      </c>
      <c r="O396" s="9" t="str">
        <f>IF(Search!$L$4="","",IF(COUNTA($AU396)=1,IF(Search!$L$4="N","N",1),""))</f>
        <v/>
      </c>
      <c r="P396" s="9" t="str">
        <f>IF(Search!$L$5="","",IF(ISNUMBER(SEARCH("Jersey",$AU396))=TRUE,IF(Search!$L$5="N","N",1),""))</f>
        <v/>
      </c>
      <c r="Q396" s="9" t="str">
        <f>IF(Search!$L$6="","",IF(ISNUMBER(SEARCH("Patch",$AU396))=TRUE,IF(Search!$L$6="N","N",1),""))</f>
        <v/>
      </c>
      <c r="R396" s="9" t="str">
        <f>IF(Search!$L$7="","",IF(ISNUMBER(SEARCH("Shield",$AU396))=TRUE,IF(Search!$L$7="N","N",1),""))</f>
        <v/>
      </c>
      <c r="S396" s="9" t="str">
        <f>IF(Search!$L$8="","",IF(ISNUMBER(SEARCH("Stick",$AU396))=TRUE,IF(Search!$L$8="N","N",1),""))</f>
        <v/>
      </c>
      <c r="T396" s="9" t="str">
        <f>IF(Search!$O$4="","",IF(COUNTA($AW396)=1,IF(Search!$O$4="N","N",1),""))</f>
        <v/>
      </c>
      <c r="U396" s="9" t="str">
        <f>IF(Search!$O$5="","",IF($AW396="","",IF($AW396&lt;Search!$O$5,"",1)))</f>
        <v/>
      </c>
      <c r="V396" s="9" t="str">
        <f>IF(Search!$O$6="","",IF($AW396="","",IF($AW396&gt;Search!$O$6,"",1)))</f>
        <v/>
      </c>
      <c r="W396" s="9" t="str">
        <f>IF(Search!$U$4="","",IF($AX396="","",1))</f>
        <v/>
      </c>
      <c r="X396" s="9" t="str">
        <f>IF(Search!$U$5="","",IF(ISNUMBER(SEARCH(Search!$U$5,$AX396))=TRUE,IF(Search!$U$5="N","N",1),""))</f>
        <v/>
      </c>
      <c r="Y396" s="9" t="str">
        <f>IF(Search!$U$6="","",IF($AY396&lt;Search!$U$6,"",1))</f>
        <v/>
      </c>
      <c r="Z396" s="9" t="str">
        <f>IF(Search!$R$4="","",IF(Inventory!$BA396&lt;Search!$R$4,"",1))</f>
        <v/>
      </c>
      <c r="AA396" s="9" t="str">
        <f>IF(Search!$R$5="","",IF($BA396&gt;Search!$R$5,"",1))</f>
        <v/>
      </c>
      <c r="AB396" s="9" t="str">
        <f>IF(Search!$R$6="","",IF($BB396&lt;Search!$R$6,"",1))</f>
        <v/>
      </c>
      <c r="AC396" s="9" t="str">
        <f>IF(Search!$R$7="","",IF($BB396&lt;Search!$R$7,"",1))</f>
        <v/>
      </c>
      <c r="AD396" s="45" t="str">
        <f>IF(COUNTIF($A396:$AC396,"n")&gt;0,"",IF(SUM($A396:$AC396)=COUNTA(Search!$C$4:$C$8,Search!$F$4:$F$8,Search!$I$4:$I$6,Search!$I$8,Search!$L$4:$L$8,Search!$O$4:$O$8,Search!$R$4:$R$7,Search!$U$4:$U$7)-COUNTIF(Search!$C$4:$U$7,"n"),1+LARGE($AD$1:AD395,1),""))</f>
        <v/>
      </c>
      <c r="AE396" s="45" t="str">
        <f t="shared" si="20"/>
        <v/>
      </c>
      <c r="AF396" s="45" t="str">
        <f>IF(AD396="","",COUNTIF($AE$1:$AE395,$AE396)+RANK($AE396,$AE$2:$AE$10540,1))</f>
        <v/>
      </c>
      <c r="AG396" s="45" t="str">
        <f t="shared" si="21"/>
        <v/>
      </c>
      <c r="AH396" s="45" t="str">
        <f>IF($AD396="","",COUNTIF($AG$1:$AG395,$AG396)+RANK($AG396,$AG$1:$AG$10539,0))</f>
        <v/>
      </c>
      <c r="AI396" s="10" t="str">
        <f t="shared" si="23"/>
        <v>1990-91 OPC Premier #114 Mats Sundin QUE RC   / PSA 10 $</v>
      </c>
      <c r="AJ396" s="11">
        <v>1990</v>
      </c>
      <c r="AK396" s="17">
        <v>91</v>
      </c>
      <c r="AL396" s="12" t="s">
        <v>208</v>
      </c>
      <c r="AM396" s="10">
        <v>114</v>
      </c>
      <c r="AN396" s="12" t="s">
        <v>215</v>
      </c>
      <c r="AO396" s="9" t="s">
        <v>2139</v>
      </c>
      <c r="AP396" s="9"/>
      <c r="AQ396" s="9"/>
      <c r="AR396" s="14" t="s">
        <v>2464</v>
      </c>
      <c r="AS396" s="9" t="s">
        <v>2</v>
      </c>
      <c r="AT396" s="9"/>
      <c r="AU396" s="9"/>
      <c r="AV396" s="13"/>
      <c r="AW396" s="13"/>
      <c r="AX396" s="9" t="s">
        <v>1937</v>
      </c>
      <c r="AY396" s="9">
        <v>10</v>
      </c>
      <c r="AZ396" s="9"/>
      <c r="BA396" s="33"/>
      <c r="BB396" s="33"/>
      <c r="BC396" s="36"/>
      <c r="BD396" s="12" t="s">
        <v>1771</v>
      </c>
    </row>
    <row r="397" spans="1:56" s="12" customFormat="1" x14ac:dyDescent="0.2">
      <c r="A397" s="9">
        <f>IF(Search!$C$5="","",IF(COUNTA(Inventory!$AP397)=1,1,""))</f>
        <v>1</v>
      </c>
      <c r="B397" s="9" t="str">
        <f>IF(Search!$C$4="","",IF(ISNUMBER(SEARCH(Search!$C$4,$AR397))=TRUE,1,""))</f>
        <v/>
      </c>
      <c r="C397" s="9" t="str">
        <f>IF(Search!$C$6="x",IF(COUNTA($AQ397)=1,1,"N"),IF(COUNTA($AQ397)=1,"N",""))</f>
        <v/>
      </c>
      <c r="D397" s="9" t="str">
        <f>IF(Search!$O$8="","",IF(ISNUMBER(SEARCH(Search!$O$8,$BD397))=TRUE,1,""))</f>
        <v/>
      </c>
      <c r="E397" s="9" t="str">
        <f>IF(Search!$C$7="","",IF(ISNUMBER(SEARCH(Search!$C$7,$AN397))=TRUE,1,""))</f>
        <v/>
      </c>
      <c r="F397" s="9" t="str">
        <f>IF(Search!$C$8="","",IF(ISNUMBER(SEARCH(Search!$C$8,$AO397))=TRUE,1,""))</f>
        <v/>
      </c>
      <c r="G397" s="9" t="str">
        <f>IF(Search!$F$4="","",IF(Inventory!$AJ397&lt;Search!$F$4,"",1))</f>
        <v/>
      </c>
      <c r="H397" s="9" t="str">
        <f>IF(Search!$F$5="","",IF(Inventory!$AJ397&gt;Search!$F$5,"",1))</f>
        <v/>
      </c>
      <c r="I397" s="9" t="str">
        <f>IF(Search!$F$7="","",IF(Search!$F$8="",IF(ISNUMBER(SEARCH(Search!$F$7,$AL397))=TRUE,1,""),""))</f>
        <v/>
      </c>
      <c r="J397" s="9" t="str">
        <f>IF($AL397=Search!$F$8,1,"")</f>
        <v/>
      </c>
      <c r="K397" s="9" t="str">
        <f>IF(Search!$I$4="","",IF(COUNTA($AS397)=1,IF(Search!$I$4="N","N",1),""))</f>
        <v/>
      </c>
      <c r="L397" s="9" t="str">
        <f>IF(Search!$I$5="","",IF($AS397="RC",1,""))</f>
        <v/>
      </c>
      <c r="M397" s="9" t="str">
        <f>IF(Search!$I$6="","",IF($AS397="RCP",1,""))</f>
        <v/>
      </c>
      <c r="N397" s="9" t="str">
        <f>IF(Search!$I$8="","",IF(COUNTA($AT397)=1,IF(Search!$I$8="N","N",1),""))</f>
        <v/>
      </c>
      <c r="O397" s="9" t="str">
        <f>IF(Search!$L$4="","",IF(COUNTA($AU397)=1,IF(Search!$L$4="N","N",1),""))</f>
        <v/>
      </c>
      <c r="P397" s="9" t="str">
        <f>IF(Search!$L$5="","",IF(ISNUMBER(SEARCH("Jersey",$AU397))=TRUE,IF(Search!$L$5="N","N",1),""))</f>
        <v/>
      </c>
      <c r="Q397" s="9" t="str">
        <f>IF(Search!$L$6="","",IF(ISNUMBER(SEARCH("Patch",$AU397))=TRUE,IF(Search!$L$6="N","N",1),""))</f>
        <v/>
      </c>
      <c r="R397" s="9" t="str">
        <f>IF(Search!$L$7="","",IF(ISNUMBER(SEARCH("Shield",$AU397))=TRUE,IF(Search!$L$7="N","N",1),""))</f>
        <v/>
      </c>
      <c r="S397" s="9" t="str">
        <f>IF(Search!$L$8="","",IF(ISNUMBER(SEARCH("Stick",$AU397))=TRUE,IF(Search!$L$8="N","N",1),""))</f>
        <v/>
      </c>
      <c r="T397" s="9" t="str">
        <f>IF(Search!$O$4="","",IF(COUNTA($AW397)=1,IF(Search!$O$4="N","N",1),""))</f>
        <v/>
      </c>
      <c r="U397" s="9" t="str">
        <f>IF(Search!$O$5="","",IF($AW397="","",IF($AW397&lt;Search!$O$5,"",1)))</f>
        <v/>
      </c>
      <c r="V397" s="9" t="str">
        <f>IF(Search!$O$6="","",IF($AW397="","",IF($AW397&gt;Search!$O$6,"",1)))</f>
        <v/>
      </c>
      <c r="W397" s="9" t="str">
        <f>IF(Search!$U$4="","",IF($AX397="","",1))</f>
        <v/>
      </c>
      <c r="X397" s="9" t="str">
        <f>IF(Search!$U$5="","",IF(ISNUMBER(SEARCH(Search!$U$5,$AX397))=TRUE,IF(Search!$U$5="N","N",1),""))</f>
        <v/>
      </c>
      <c r="Y397" s="9" t="str">
        <f>IF(Search!$U$6="","",IF($AY397&lt;Search!$U$6,"",1))</f>
        <v/>
      </c>
      <c r="Z397" s="9" t="str">
        <f>IF(Search!$R$4="","",IF(Inventory!$BA397&lt;Search!$R$4,"",1))</f>
        <v/>
      </c>
      <c r="AA397" s="9" t="str">
        <f>IF(Search!$R$5="","",IF($BA397&gt;Search!$R$5,"",1))</f>
        <v/>
      </c>
      <c r="AB397" s="9" t="str">
        <f>IF(Search!$R$6="","",IF($BB397&lt;Search!$R$6,"",1))</f>
        <v/>
      </c>
      <c r="AC397" s="9" t="str">
        <f>IF(Search!$R$7="","",IF($BB397&lt;Search!$R$7,"",1))</f>
        <v/>
      </c>
      <c r="AD397" s="45">
        <f>IF(COUNTIF($A397:$AC397,"n")&gt;0,"",IF(SUM($A397:$AC397)=COUNTA(Search!$C$4:$C$8,Search!$F$4:$F$8,Search!$I$4:$I$6,Search!$I$8,Search!$L$4:$L$8,Search!$O$4:$O$8,Search!$R$4:$R$7,Search!$U$4:$U$7)-COUNTIF(Search!$C$4:$U$7,"n"),1+LARGE($AD$1:AD396,1),""))</f>
        <v>6</v>
      </c>
      <c r="AE397" s="45">
        <f t="shared" si="20"/>
        <v>2174</v>
      </c>
      <c r="AF397" s="45">
        <f>IF(AD397="","",COUNTIF($AE$1:$AE396,$AE397)+RANK($AE397,$AE$2:$AE$10540,1))</f>
        <v>407</v>
      </c>
      <c r="AG397" s="45">
        <f t="shared" si="21"/>
        <v>0</v>
      </c>
      <c r="AH397" s="45">
        <f>IF($AD397="","",COUNTIF($AG$1:$AG396,$AG397)+RANK($AG397,$AG$1:$AG$10539,0))</f>
        <v>170</v>
      </c>
      <c r="AI397" s="10" t="str">
        <f t="shared" si="23"/>
        <v>1990-91 Pro Set #259 Rod Brind'Amour  RC   /   $</v>
      </c>
      <c r="AJ397" s="11">
        <v>1990</v>
      </c>
      <c r="AK397" s="17">
        <v>91</v>
      </c>
      <c r="AL397" s="12" t="s">
        <v>216</v>
      </c>
      <c r="AM397" s="10">
        <v>259</v>
      </c>
      <c r="AN397" s="12" t="s">
        <v>205</v>
      </c>
      <c r="AO397" s="9"/>
      <c r="AP397" s="9" t="s">
        <v>1902</v>
      </c>
      <c r="AQ397" s="9"/>
      <c r="AR397" s="14"/>
      <c r="AS397" s="9" t="s">
        <v>2</v>
      </c>
      <c r="AT397" s="9"/>
      <c r="AU397" s="9"/>
      <c r="AV397" s="13"/>
      <c r="AW397" s="13"/>
      <c r="AX397" s="9"/>
      <c r="AY397" s="9"/>
      <c r="AZ397" s="9"/>
      <c r="BA397" s="33"/>
      <c r="BB397" s="33"/>
      <c r="BC397" s="36"/>
      <c r="BD397" s="12" t="s">
        <v>1771</v>
      </c>
    </row>
    <row r="398" spans="1:56" s="12" customFormat="1" x14ac:dyDescent="0.2">
      <c r="A398" s="9">
        <f>IF(Search!$C$5="","",IF(COUNTA(Inventory!$AP398)=1,1,""))</f>
        <v>1</v>
      </c>
      <c r="B398" s="9" t="str">
        <f>IF(Search!$C$4="","",IF(ISNUMBER(SEARCH(Search!$C$4,$AR398))=TRUE,1,""))</f>
        <v/>
      </c>
      <c r="C398" s="9" t="str">
        <f>IF(Search!$C$6="x",IF(COUNTA($AQ398)=1,1,"N"),IF(COUNTA($AQ398)=1,"N",""))</f>
        <v/>
      </c>
      <c r="D398" s="9" t="str">
        <f>IF(Search!$O$8="","",IF(ISNUMBER(SEARCH(Search!$O$8,$BD398))=TRUE,1,""))</f>
        <v/>
      </c>
      <c r="E398" s="9" t="str">
        <f>IF(Search!$C$7="","",IF(ISNUMBER(SEARCH(Search!$C$7,$AN398))=TRUE,1,""))</f>
        <v/>
      </c>
      <c r="F398" s="9" t="str">
        <f>IF(Search!$C$8="","",IF(ISNUMBER(SEARCH(Search!$C$8,$AO398))=TRUE,1,""))</f>
        <v/>
      </c>
      <c r="G398" s="9" t="str">
        <f>IF(Search!$F$4="","",IF(Inventory!$AJ398&lt;Search!$F$4,"",1))</f>
        <v/>
      </c>
      <c r="H398" s="9" t="str">
        <f>IF(Search!$F$5="","",IF(Inventory!$AJ398&gt;Search!$F$5,"",1))</f>
        <v/>
      </c>
      <c r="I398" s="9" t="str">
        <f>IF(Search!$F$7="","",IF(Search!$F$8="",IF(ISNUMBER(SEARCH(Search!$F$7,$AL398))=TRUE,1,""),""))</f>
        <v/>
      </c>
      <c r="J398" s="9" t="str">
        <f>IF($AL398=Search!$F$8,1,"")</f>
        <v/>
      </c>
      <c r="K398" s="9" t="str">
        <f>IF(Search!$I$4="","",IF(COUNTA($AS398)=1,IF(Search!$I$4="N","N",1),""))</f>
        <v/>
      </c>
      <c r="L398" s="9" t="str">
        <f>IF(Search!$I$5="","",IF($AS398="RC",1,""))</f>
        <v/>
      </c>
      <c r="M398" s="9" t="str">
        <f>IF(Search!$I$6="","",IF($AS398="RCP",1,""))</f>
        <v/>
      </c>
      <c r="N398" s="9" t="str">
        <f>IF(Search!$I$8="","",IF(COUNTA($AT398)=1,IF(Search!$I$8="N","N",1),""))</f>
        <v/>
      </c>
      <c r="O398" s="9" t="str">
        <f>IF(Search!$L$4="","",IF(COUNTA($AU398)=1,IF(Search!$L$4="N","N",1),""))</f>
        <v/>
      </c>
      <c r="P398" s="9" t="str">
        <f>IF(Search!$L$5="","",IF(ISNUMBER(SEARCH("Jersey",$AU398))=TRUE,IF(Search!$L$5="N","N",1),""))</f>
        <v/>
      </c>
      <c r="Q398" s="9" t="str">
        <f>IF(Search!$L$6="","",IF(ISNUMBER(SEARCH("Patch",$AU398))=TRUE,IF(Search!$L$6="N","N",1),""))</f>
        <v/>
      </c>
      <c r="R398" s="9" t="str">
        <f>IF(Search!$L$7="","",IF(ISNUMBER(SEARCH("Shield",$AU398))=TRUE,IF(Search!$L$7="N","N",1),""))</f>
        <v/>
      </c>
      <c r="S398" s="9" t="str">
        <f>IF(Search!$L$8="","",IF(ISNUMBER(SEARCH("Stick",$AU398))=TRUE,IF(Search!$L$8="N","N",1),""))</f>
        <v/>
      </c>
      <c r="T398" s="9" t="str">
        <f>IF(Search!$O$4="","",IF(COUNTA($AW398)=1,IF(Search!$O$4="N","N",1),""))</f>
        <v/>
      </c>
      <c r="U398" s="9" t="str">
        <f>IF(Search!$O$5="","",IF($AW398="","",IF($AW398&lt;Search!$O$5,"",1)))</f>
        <v/>
      </c>
      <c r="V398" s="9" t="str">
        <f>IF(Search!$O$6="","",IF($AW398="","",IF($AW398&gt;Search!$O$6,"",1)))</f>
        <v/>
      </c>
      <c r="W398" s="9" t="str">
        <f>IF(Search!$U$4="","",IF($AX398="","",1))</f>
        <v/>
      </c>
      <c r="X398" s="9" t="str">
        <f>IF(Search!$U$5="","",IF(ISNUMBER(SEARCH(Search!$U$5,$AX398))=TRUE,IF(Search!$U$5="N","N",1),""))</f>
        <v/>
      </c>
      <c r="Y398" s="9" t="str">
        <f>IF(Search!$U$6="","",IF($AY398&lt;Search!$U$6,"",1))</f>
        <v/>
      </c>
      <c r="Z398" s="9" t="str">
        <f>IF(Search!$R$4="","",IF(Inventory!$BA398&lt;Search!$R$4,"",1))</f>
        <v/>
      </c>
      <c r="AA398" s="9" t="str">
        <f>IF(Search!$R$5="","",IF($BA398&gt;Search!$R$5,"",1))</f>
        <v/>
      </c>
      <c r="AB398" s="9" t="str">
        <f>IF(Search!$R$6="","",IF($BB398&lt;Search!$R$6,"",1))</f>
        <v/>
      </c>
      <c r="AC398" s="9" t="str">
        <f>IF(Search!$R$7="","",IF($BB398&lt;Search!$R$7,"",1))</f>
        <v/>
      </c>
      <c r="AD398" s="45">
        <f>IF(COUNTIF($A398:$AC398,"n")&gt;0,"",IF(SUM($A398:$AC398)=COUNTA(Search!$C$4:$C$8,Search!$F$4:$F$8,Search!$I$4:$I$6,Search!$I$8,Search!$L$4:$L$8,Search!$O$4:$O$8,Search!$R$4:$R$7,Search!$U$4:$U$7)-COUNTIF(Search!$C$4:$U$7,"n"),1+LARGE($AD$1:AD397,1),""))</f>
        <v>7</v>
      </c>
      <c r="AE398" s="45">
        <f t="shared" si="20"/>
        <v>1967</v>
      </c>
      <c r="AF398" s="45">
        <f>IF(AD398="","",COUNTIF($AE$1:$AE397,$AE398)+RANK($AE398,$AE$2:$AE$10540,1))</f>
        <v>369</v>
      </c>
      <c r="AG398" s="45">
        <f t="shared" si="21"/>
        <v>0</v>
      </c>
      <c r="AH398" s="45">
        <f>IF($AD398="","",COUNTIF($AG$1:$AG397,$AG398)+RANK($AG398,$AG$1:$AG$10539,0))</f>
        <v>171</v>
      </c>
      <c r="AI398" s="10" t="str">
        <f t="shared" si="23"/>
        <v>1990-91 Pro Set #401 Owen Nolan  RC   /   $</v>
      </c>
      <c r="AJ398" s="11">
        <v>1990</v>
      </c>
      <c r="AK398" s="17">
        <v>91</v>
      </c>
      <c r="AL398" s="12" t="s">
        <v>216</v>
      </c>
      <c r="AM398" s="10">
        <v>401</v>
      </c>
      <c r="AN398" s="12" t="s">
        <v>212</v>
      </c>
      <c r="AO398" s="9"/>
      <c r="AP398" s="9" t="s">
        <v>1902</v>
      </c>
      <c r="AQ398" s="9"/>
      <c r="AR398" s="14"/>
      <c r="AS398" s="9" t="s">
        <v>2</v>
      </c>
      <c r="AT398" s="9"/>
      <c r="AU398" s="9"/>
      <c r="AV398" s="13"/>
      <c r="AW398" s="13"/>
      <c r="AX398" s="9"/>
      <c r="AY398" s="9"/>
      <c r="AZ398" s="9"/>
      <c r="BA398" s="33"/>
      <c r="BB398" s="33"/>
      <c r="BC398" s="36"/>
      <c r="BD398" s="12" t="s">
        <v>1771</v>
      </c>
    </row>
    <row r="399" spans="1:56" s="12" customFormat="1" x14ac:dyDescent="0.2">
      <c r="A399" s="9">
        <f>IF(Search!$C$5="","",IF(COUNTA(Inventory!$AP399)=1,1,""))</f>
        <v>1</v>
      </c>
      <c r="B399" s="9" t="str">
        <f>IF(Search!$C$4="","",IF(ISNUMBER(SEARCH(Search!$C$4,$AR399))=TRUE,1,""))</f>
        <v/>
      </c>
      <c r="C399" s="9" t="str">
        <f>IF(Search!$C$6="x",IF(COUNTA($AQ399)=1,1,"N"),IF(COUNTA($AQ399)=1,"N",""))</f>
        <v/>
      </c>
      <c r="D399" s="9" t="str">
        <f>IF(Search!$O$8="","",IF(ISNUMBER(SEARCH(Search!$O$8,$BD399))=TRUE,1,""))</f>
        <v/>
      </c>
      <c r="E399" s="9" t="str">
        <f>IF(Search!$C$7="","",IF(ISNUMBER(SEARCH(Search!$C$7,$AN399))=TRUE,1,""))</f>
        <v/>
      </c>
      <c r="F399" s="9" t="str">
        <f>IF(Search!$C$8="","",IF(ISNUMBER(SEARCH(Search!$C$8,$AO399))=TRUE,1,""))</f>
        <v/>
      </c>
      <c r="G399" s="9" t="str">
        <f>IF(Search!$F$4="","",IF(Inventory!$AJ399&lt;Search!$F$4,"",1))</f>
        <v/>
      </c>
      <c r="H399" s="9" t="str">
        <f>IF(Search!$F$5="","",IF(Inventory!$AJ399&gt;Search!$F$5,"",1))</f>
        <v/>
      </c>
      <c r="I399" s="9" t="str">
        <f>IF(Search!$F$7="","",IF(Search!$F$8="",IF(ISNUMBER(SEARCH(Search!$F$7,$AL399))=TRUE,1,""),""))</f>
        <v/>
      </c>
      <c r="J399" s="9" t="str">
        <f>IF($AL399=Search!$F$8,1,"")</f>
        <v/>
      </c>
      <c r="K399" s="9" t="str">
        <f>IF(Search!$I$4="","",IF(COUNTA($AS399)=1,IF(Search!$I$4="N","N",1),""))</f>
        <v/>
      </c>
      <c r="L399" s="9" t="str">
        <f>IF(Search!$I$5="","",IF($AS399="RC",1,""))</f>
        <v/>
      </c>
      <c r="M399" s="9" t="str">
        <f>IF(Search!$I$6="","",IF($AS399="RCP",1,""))</f>
        <v/>
      </c>
      <c r="N399" s="9" t="str">
        <f>IF(Search!$I$8="","",IF(COUNTA($AT399)=1,IF(Search!$I$8="N","N",1),""))</f>
        <v/>
      </c>
      <c r="O399" s="9" t="str">
        <f>IF(Search!$L$4="","",IF(COUNTA($AU399)=1,IF(Search!$L$4="N","N",1),""))</f>
        <v/>
      </c>
      <c r="P399" s="9" t="str">
        <f>IF(Search!$L$5="","",IF(ISNUMBER(SEARCH("Jersey",$AU399))=TRUE,IF(Search!$L$5="N","N",1),""))</f>
        <v/>
      </c>
      <c r="Q399" s="9" t="str">
        <f>IF(Search!$L$6="","",IF(ISNUMBER(SEARCH("Patch",$AU399))=TRUE,IF(Search!$L$6="N","N",1),""))</f>
        <v/>
      </c>
      <c r="R399" s="9" t="str">
        <f>IF(Search!$L$7="","",IF(ISNUMBER(SEARCH("Shield",$AU399))=TRUE,IF(Search!$L$7="N","N",1),""))</f>
        <v/>
      </c>
      <c r="S399" s="9" t="str">
        <f>IF(Search!$L$8="","",IF(ISNUMBER(SEARCH("Stick",$AU399))=TRUE,IF(Search!$L$8="N","N",1),""))</f>
        <v/>
      </c>
      <c r="T399" s="9" t="str">
        <f>IF(Search!$O$4="","",IF(COUNTA($AW399)=1,IF(Search!$O$4="N","N",1),""))</f>
        <v/>
      </c>
      <c r="U399" s="9" t="str">
        <f>IF(Search!$O$5="","",IF($AW399="","",IF($AW399&lt;Search!$O$5,"",1)))</f>
        <v/>
      </c>
      <c r="V399" s="9" t="str">
        <f>IF(Search!$O$6="","",IF($AW399="","",IF($AW399&gt;Search!$O$6,"",1)))</f>
        <v/>
      </c>
      <c r="W399" s="9" t="str">
        <f>IF(Search!$U$4="","",IF($AX399="","",1))</f>
        <v/>
      </c>
      <c r="X399" s="9" t="str">
        <f>IF(Search!$U$5="","",IF(ISNUMBER(SEARCH(Search!$U$5,$AX399))=TRUE,IF(Search!$U$5="N","N",1),""))</f>
        <v/>
      </c>
      <c r="Y399" s="9" t="str">
        <f>IF(Search!$U$6="","",IF($AY399&lt;Search!$U$6,"",1))</f>
        <v/>
      </c>
      <c r="Z399" s="9" t="str">
        <f>IF(Search!$R$4="","",IF(Inventory!$BA399&lt;Search!$R$4,"",1))</f>
        <v/>
      </c>
      <c r="AA399" s="9" t="str">
        <f>IF(Search!$R$5="","",IF($BA399&gt;Search!$R$5,"",1))</f>
        <v/>
      </c>
      <c r="AB399" s="9" t="str">
        <f>IF(Search!$R$6="","",IF($BB399&lt;Search!$R$6,"",1))</f>
        <v/>
      </c>
      <c r="AC399" s="9" t="str">
        <f>IF(Search!$R$7="","",IF($BB399&lt;Search!$R$7,"",1))</f>
        <v/>
      </c>
      <c r="AD399" s="45">
        <f>IF(COUNTIF($A399:$AC399,"n")&gt;0,"",IF(SUM($A399:$AC399)=COUNTA(Search!$C$4:$C$8,Search!$F$4:$F$8,Search!$I$4:$I$6,Search!$I$8,Search!$L$4:$L$8,Search!$O$4:$O$8,Search!$R$4:$R$7,Search!$U$4:$U$7)-COUNTIF(Search!$C$4:$U$7,"n"),1+LARGE($AD$1:AD398,1),""))</f>
        <v>8</v>
      </c>
      <c r="AE399" s="45">
        <f t="shared" si="20"/>
        <v>1341</v>
      </c>
      <c r="AF399" s="45">
        <f>IF(AD399="","",COUNTIF($AE$1:$AE398,$AE399)+RANK($AE399,$AE$2:$AE$10540,1))</f>
        <v>247</v>
      </c>
      <c r="AG399" s="45">
        <f t="shared" si="21"/>
        <v>0</v>
      </c>
      <c r="AH399" s="45">
        <f>IF($AD399="","",COUNTIF($AG$1:$AG398,$AG399)+RANK($AG399,$AG$1:$AG$10539,0))</f>
        <v>172</v>
      </c>
      <c r="AI399" s="10" t="str">
        <f t="shared" si="23"/>
        <v>1990-91 Pro Set #606 Keith Primeau  RC   /   $</v>
      </c>
      <c r="AJ399" s="11">
        <v>1990</v>
      </c>
      <c r="AK399" s="17">
        <v>91</v>
      </c>
      <c r="AL399" s="12" t="s">
        <v>216</v>
      </c>
      <c r="AM399" s="10">
        <v>606</v>
      </c>
      <c r="AN399" s="12" t="s">
        <v>213</v>
      </c>
      <c r="AO399" s="9"/>
      <c r="AP399" s="9" t="s">
        <v>1902</v>
      </c>
      <c r="AQ399" s="9"/>
      <c r="AR399" s="14"/>
      <c r="AS399" s="9" t="s">
        <v>2</v>
      </c>
      <c r="AT399" s="9"/>
      <c r="AU399" s="9"/>
      <c r="AV399" s="13"/>
      <c r="AW399" s="13"/>
      <c r="AX399" s="9"/>
      <c r="AY399" s="9"/>
      <c r="AZ399" s="9"/>
      <c r="BA399" s="33"/>
      <c r="BB399" s="33"/>
      <c r="BC399" s="36"/>
      <c r="BD399" s="12" t="s">
        <v>1771</v>
      </c>
    </row>
    <row r="400" spans="1:56" s="12" customFormat="1" x14ac:dyDescent="0.2">
      <c r="A400" s="9">
        <f>IF(Search!$C$5="","",IF(COUNTA(Inventory!$AP400)=1,1,""))</f>
        <v>1</v>
      </c>
      <c r="B400" s="9" t="str">
        <f>IF(Search!$C$4="","",IF(ISNUMBER(SEARCH(Search!$C$4,$AR400))=TRUE,1,""))</f>
        <v/>
      </c>
      <c r="C400" s="9" t="str">
        <f>IF(Search!$C$6="x",IF(COUNTA($AQ400)=1,1,"N"),IF(COUNTA($AQ400)=1,"N",""))</f>
        <v/>
      </c>
      <c r="D400" s="9" t="str">
        <f>IF(Search!$O$8="","",IF(ISNUMBER(SEARCH(Search!$O$8,$BD400))=TRUE,1,""))</f>
        <v/>
      </c>
      <c r="E400" s="9" t="str">
        <f>IF(Search!$C$7="","",IF(ISNUMBER(SEARCH(Search!$C$7,$AN400))=TRUE,1,""))</f>
        <v/>
      </c>
      <c r="F400" s="9" t="str">
        <f>IF(Search!$C$8="","",IF(ISNUMBER(SEARCH(Search!$C$8,$AO400))=TRUE,1,""))</f>
        <v/>
      </c>
      <c r="G400" s="9" t="str">
        <f>IF(Search!$F$4="","",IF(Inventory!$AJ400&lt;Search!$F$4,"",1))</f>
        <v/>
      </c>
      <c r="H400" s="9" t="str">
        <f>IF(Search!$F$5="","",IF(Inventory!$AJ400&gt;Search!$F$5,"",1))</f>
        <v/>
      </c>
      <c r="I400" s="9" t="str">
        <f>IF(Search!$F$7="","",IF(Search!$F$8="",IF(ISNUMBER(SEARCH(Search!$F$7,$AL400))=TRUE,1,""),""))</f>
        <v/>
      </c>
      <c r="J400" s="9" t="str">
        <f>IF($AL400=Search!$F$8,1,"")</f>
        <v/>
      </c>
      <c r="K400" s="9" t="str">
        <f>IF(Search!$I$4="","",IF(COUNTA($AS400)=1,IF(Search!$I$4="N","N",1),""))</f>
        <v/>
      </c>
      <c r="L400" s="9" t="str">
        <f>IF(Search!$I$5="","",IF($AS400="RC",1,""))</f>
        <v/>
      </c>
      <c r="M400" s="9" t="str">
        <f>IF(Search!$I$6="","",IF($AS400="RCP",1,""))</f>
        <v/>
      </c>
      <c r="N400" s="9" t="str">
        <f>IF(Search!$I$8="","",IF(COUNTA($AT400)=1,IF(Search!$I$8="N","N",1),""))</f>
        <v/>
      </c>
      <c r="O400" s="9" t="str">
        <f>IF(Search!$L$4="","",IF(COUNTA($AU400)=1,IF(Search!$L$4="N","N",1),""))</f>
        <v/>
      </c>
      <c r="P400" s="9" t="str">
        <f>IF(Search!$L$5="","",IF(ISNUMBER(SEARCH("Jersey",$AU400))=TRUE,IF(Search!$L$5="N","N",1),""))</f>
        <v/>
      </c>
      <c r="Q400" s="9" t="str">
        <f>IF(Search!$L$6="","",IF(ISNUMBER(SEARCH("Patch",$AU400))=TRUE,IF(Search!$L$6="N","N",1),""))</f>
        <v/>
      </c>
      <c r="R400" s="9" t="str">
        <f>IF(Search!$L$7="","",IF(ISNUMBER(SEARCH("Shield",$AU400))=TRUE,IF(Search!$L$7="N","N",1),""))</f>
        <v/>
      </c>
      <c r="S400" s="9" t="str">
        <f>IF(Search!$L$8="","",IF(ISNUMBER(SEARCH("Stick",$AU400))=TRUE,IF(Search!$L$8="N","N",1),""))</f>
        <v/>
      </c>
      <c r="T400" s="9" t="str">
        <f>IF(Search!$O$4="","",IF(COUNTA($AW400)=1,IF(Search!$O$4="N","N",1),""))</f>
        <v/>
      </c>
      <c r="U400" s="9" t="str">
        <f>IF(Search!$O$5="","",IF($AW400="","",IF($AW400&lt;Search!$O$5,"",1)))</f>
        <v/>
      </c>
      <c r="V400" s="9" t="str">
        <f>IF(Search!$O$6="","",IF($AW400="","",IF($AW400&gt;Search!$O$6,"",1)))</f>
        <v/>
      </c>
      <c r="W400" s="9" t="str">
        <f>IF(Search!$U$4="","",IF($AX400="","",1))</f>
        <v/>
      </c>
      <c r="X400" s="9" t="str">
        <f>IF(Search!$U$5="","",IF(ISNUMBER(SEARCH(Search!$U$5,$AX400))=TRUE,IF(Search!$U$5="N","N",1),""))</f>
        <v/>
      </c>
      <c r="Y400" s="9" t="str">
        <f>IF(Search!$U$6="","",IF($AY400&lt;Search!$U$6,"",1))</f>
        <v/>
      </c>
      <c r="Z400" s="9" t="str">
        <f>IF(Search!$R$4="","",IF(Inventory!$BA400&lt;Search!$R$4,"",1))</f>
        <v/>
      </c>
      <c r="AA400" s="9" t="str">
        <f>IF(Search!$R$5="","",IF($BA400&gt;Search!$R$5,"",1))</f>
        <v/>
      </c>
      <c r="AB400" s="9" t="str">
        <f>IF(Search!$R$6="","",IF($BB400&lt;Search!$R$6,"",1))</f>
        <v/>
      </c>
      <c r="AC400" s="9" t="str">
        <f>IF(Search!$R$7="","",IF($BB400&lt;Search!$R$7,"",1))</f>
        <v/>
      </c>
      <c r="AD400" s="45">
        <f>IF(COUNTIF($A400:$AC400,"n")&gt;0,"",IF(SUM($A400:$AC400)=COUNTA(Search!$C$4:$C$8,Search!$F$4:$F$8,Search!$I$4:$I$6,Search!$I$8,Search!$L$4:$L$8,Search!$O$4:$O$8,Search!$R$4:$R$7,Search!$U$4:$U$7)-COUNTIF(Search!$C$4:$U$7,"n"),1+LARGE($AD$1:AD399,1),""))</f>
        <v>9</v>
      </c>
      <c r="AE400" s="45">
        <f t="shared" si="20"/>
        <v>2143</v>
      </c>
      <c r="AF400" s="45">
        <f>IF(AD400="","",COUNTIF($AE$1:$AE399,$AE400)+RANK($AE400,$AE$2:$AE$10540,1))</f>
        <v>402</v>
      </c>
      <c r="AG400" s="45">
        <f t="shared" si="21"/>
        <v>0</v>
      </c>
      <c r="AH400" s="45">
        <f>IF($AD400="","",COUNTIF($AG$1:$AG399,$AG400)+RANK($AG400,$AG$1:$AG$10539,0))</f>
        <v>173</v>
      </c>
      <c r="AI400" s="10" t="str">
        <f t="shared" si="23"/>
        <v>1990-91 Pro Set #611 Rob Blake  RC   /   $</v>
      </c>
      <c r="AJ400" s="11">
        <v>1990</v>
      </c>
      <c r="AK400" s="17">
        <v>91</v>
      </c>
      <c r="AL400" s="12" t="s">
        <v>216</v>
      </c>
      <c r="AM400" s="10">
        <v>611</v>
      </c>
      <c r="AN400" s="12" t="s">
        <v>217</v>
      </c>
      <c r="AO400" s="9"/>
      <c r="AP400" s="9" t="s">
        <v>1902</v>
      </c>
      <c r="AQ400" s="9"/>
      <c r="AR400" s="14"/>
      <c r="AS400" s="9" t="s">
        <v>2</v>
      </c>
      <c r="AT400" s="9"/>
      <c r="AU400" s="9"/>
      <c r="AV400" s="13"/>
      <c r="AW400" s="13"/>
      <c r="AX400" s="9"/>
      <c r="AY400" s="9"/>
      <c r="AZ400" s="9"/>
      <c r="BA400" s="33"/>
      <c r="BB400" s="33"/>
      <c r="BC400" s="36"/>
      <c r="BD400" s="12" t="s">
        <v>1771</v>
      </c>
    </row>
    <row r="401" spans="1:56" s="12" customFormat="1" x14ac:dyDescent="0.2">
      <c r="A401" s="9">
        <f>IF(Search!$C$5="","",IF(COUNTA(Inventory!$AP401)=1,1,""))</f>
        <v>1</v>
      </c>
      <c r="B401" s="9" t="str">
        <f>IF(Search!$C$4="","",IF(ISNUMBER(SEARCH(Search!$C$4,$AR401))=TRUE,1,""))</f>
        <v/>
      </c>
      <c r="C401" s="9" t="str">
        <f>IF(Search!$C$6="x",IF(COUNTA($AQ401)=1,1,"N"),IF(COUNTA($AQ401)=1,"N",""))</f>
        <v/>
      </c>
      <c r="D401" s="9" t="str">
        <f>IF(Search!$O$8="","",IF(ISNUMBER(SEARCH(Search!$O$8,$BD401))=TRUE,1,""))</f>
        <v/>
      </c>
      <c r="E401" s="9" t="str">
        <f>IF(Search!$C$7="","",IF(ISNUMBER(SEARCH(Search!$C$7,$AN401))=TRUE,1,""))</f>
        <v/>
      </c>
      <c r="F401" s="9" t="str">
        <f>IF(Search!$C$8="","",IF(ISNUMBER(SEARCH(Search!$C$8,$AO401))=TRUE,1,""))</f>
        <v/>
      </c>
      <c r="G401" s="9" t="str">
        <f>IF(Search!$F$4="","",IF(Inventory!$AJ401&lt;Search!$F$4,"",1))</f>
        <v/>
      </c>
      <c r="H401" s="9" t="str">
        <f>IF(Search!$F$5="","",IF(Inventory!$AJ401&gt;Search!$F$5,"",1))</f>
        <v/>
      </c>
      <c r="I401" s="9" t="str">
        <f>IF(Search!$F$7="","",IF(Search!$F$8="",IF(ISNUMBER(SEARCH(Search!$F$7,$AL401))=TRUE,1,""),""))</f>
        <v/>
      </c>
      <c r="J401" s="9" t="str">
        <f>IF($AL401=Search!$F$8,1,"")</f>
        <v/>
      </c>
      <c r="K401" s="9" t="str">
        <f>IF(Search!$I$4="","",IF(COUNTA($AS401)=1,IF(Search!$I$4="N","N",1),""))</f>
        <v/>
      </c>
      <c r="L401" s="9" t="str">
        <f>IF(Search!$I$5="","",IF($AS401="RC",1,""))</f>
        <v/>
      </c>
      <c r="M401" s="9" t="str">
        <f>IF(Search!$I$6="","",IF($AS401="RCP",1,""))</f>
        <v/>
      </c>
      <c r="N401" s="9" t="str">
        <f>IF(Search!$I$8="","",IF(COUNTA($AT401)=1,IF(Search!$I$8="N","N",1),""))</f>
        <v/>
      </c>
      <c r="O401" s="9" t="str">
        <f>IF(Search!$L$4="","",IF(COUNTA($AU401)=1,IF(Search!$L$4="N","N",1),""))</f>
        <v/>
      </c>
      <c r="P401" s="9" t="str">
        <f>IF(Search!$L$5="","",IF(ISNUMBER(SEARCH("Jersey",$AU401))=TRUE,IF(Search!$L$5="N","N",1),""))</f>
        <v/>
      </c>
      <c r="Q401" s="9" t="str">
        <f>IF(Search!$L$6="","",IF(ISNUMBER(SEARCH("Patch",$AU401))=TRUE,IF(Search!$L$6="N","N",1),""))</f>
        <v/>
      </c>
      <c r="R401" s="9" t="str">
        <f>IF(Search!$L$7="","",IF(ISNUMBER(SEARCH("Shield",$AU401))=TRUE,IF(Search!$L$7="N","N",1),""))</f>
        <v/>
      </c>
      <c r="S401" s="9" t="str">
        <f>IF(Search!$L$8="","",IF(ISNUMBER(SEARCH("Stick",$AU401))=TRUE,IF(Search!$L$8="N","N",1),""))</f>
        <v/>
      </c>
      <c r="T401" s="9" t="str">
        <f>IF(Search!$O$4="","",IF(COUNTA($AW401)=1,IF(Search!$O$4="N","N",1),""))</f>
        <v/>
      </c>
      <c r="U401" s="9" t="str">
        <f>IF(Search!$O$5="","",IF($AW401="","",IF($AW401&lt;Search!$O$5,"",1)))</f>
        <v/>
      </c>
      <c r="V401" s="9" t="str">
        <f>IF(Search!$O$6="","",IF($AW401="","",IF($AW401&gt;Search!$O$6,"",1)))</f>
        <v/>
      </c>
      <c r="W401" s="9" t="str">
        <f>IF(Search!$U$4="","",IF($AX401="","",1))</f>
        <v/>
      </c>
      <c r="X401" s="9" t="str">
        <f>IF(Search!$U$5="","",IF(ISNUMBER(SEARCH(Search!$U$5,$AX401))=TRUE,IF(Search!$U$5="N","N",1),""))</f>
        <v/>
      </c>
      <c r="Y401" s="9" t="str">
        <f>IF(Search!$U$6="","",IF($AY401&lt;Search!$U$6,"",1))</f>
        <v/>
      </c>
      <c r="Z401" s="9" t="str">
        <f>IF(Search!$R$4="","",IF(Inventory!$BA401&lt;Search!$R$4,"",1))</f>
        <v/>
      </c>
      <c r="AA401" s="9" t="str">
        <f>IF(Search!$R$5="","",IF($BA401&gt;Search!$R$5,"",1))</f>
        <v/>
      </c>
      <c r="AB401" s="9" t="str">
        <f>IF(Search!$R$6="","",IF($BB401&lt;Search!$R$6,"",1))</f>
        <v/>
      </c>
      <c r="AC401" s="9" t="str">
        <f>IF(Search!$R$7="","",IF($BB401&lt;Search!$R$7,"",1))</f>
        <v/>
      </c>
      <c r="AD401" s="45">
        <f>IF(COUNTIF($A401:$AC401,"n")&gt;0,"",IF(SUM($A401:$AC401)=COUNTA(Search!$C$4:$C$8,Search!$F$4:$F$8,Search!$I$4:$I$6,Search!$I$8,Search!$L$4:$L$8,Search!$O$4:$O$8,Search!$R$4:$R$7,Search!$U$4:$U$7)-COUNTIF(Search!$C$4:$U$7,"n"),1+LARGE($AD$1:AD400,1),""))</f>
        <v>10</v>
      </c>
      <c r="AE401" s="45">
        <f t="shared" si="20"/>
        <v>1611</v>
      </c>
      <c r="AF401" s="45">
        <f>IF(AD401="","",COUNTIF($AE$1:$AE400,$AE401)+RANK($AE401,$AE$2:$AE$10540,1))</f>
        <v>284</v>
      </c>
      <c r="AG401" s="45">
        <f t="shared" si="21"/>
        <v>0</v>
      </c>
      <c r="AH401" s="45">
        <f>IF($AD401="","",COUNTIF($AG$1:$AG400,$AG401)+RANK($AG401,$AG$1:$AG$10539,0))</f>
        <v>174</v>
      </c>
      <c r="AI401" s="10" t="str">
        <f t="shared" si="23"/>
        <v>1990-91 Pro Set #636 Mats Sundin QUE RC   /   $</v>
      </c>
      <c r="AJ401" s="11">
        <v>1990</v>
      </c>
      <c r="AK401" s="17">
        <v>91</v>
      </c>
      <c r="AL401" s="12" t="s">
        <v>216</v>
      </c>
      <c r="AM401" s="10">
        <v>636</v>
      </c>
      <c r="AN401" s="12" t="s">
        <v>215</v>
      </c>
      <c r="AO401" s="9" t="s">
        <v>2139</v>
      </c>
      <c r="AP401" s="9" t="s">
        <v>1902</v>
      </c>
      <c r="AQ401" s="9"/>
      <c r="AR401" s="14"/>
      <c r="AS401" s="9" t="s">
        <v>2</v>
      </c>
      <c r="AT401" s="9"/>
      <c r="AU401" s="9"/>
      <c r="AV401" s="13"/>
      <c r="AW401" s="13"/>
      <c r="AX401" s="9"/>
      <c r="AY401" s="9"/>
      <c r="AZ401" s="9"/>
      <c r="BA401" s="33"/>
      <c r="BB401" s="33"/>
      <c r="BC401" s="36"/>
      <c r="BD401" s="12" t="s">
        <v>1771</v>
      </c>
    </row>
    <row r="402" spans="1:56" s="12" customFormat="1" x14ac:dyDescent="0.2">
      <c r="A402" s="9">
        <f>IF(Search!$C$5="","",IF(COUNTA(Inventory!$AP402)=1,1,""))</f>
        <v>1</v>
      </c>
      <c r="B402" s="9" t="str">
        <f>IF(Search!$C$4="","",IF(ISNUMBER(SEARCH(Search!$C$4,$AR402))=TRUE,1,""))</f>
        <v/>
      </c>
      <c r="C402" s="9" t="str">
        <f>IF(Search!$C$6="x",IF(COUNTA($AQ402)=1,1,"N"),IF(COUNTA($AQ402)=1,"N",""))</f>
        <v/>
      </c>
      <c r="D402" s="9" t="str">
        <f>IF(Search!$O$8="","",IF(ISNUMBER(SEARCH(Search!$O$8,$BD402))=TRUE,1,""))</f>
        <v/>
      </c>
      <c r="E402" s="9" t="str">
        <f>IF(Search!$C$7="","",IF(ISNUMBER(SEARCH(Search!$C$7,$AN402))=TRUE,1,""))</f>
        <v/>
      </c>
      <c r="F402" s="9" t="str">
        <f>IF(Search!$C$8="","",IF(ISNUMBER(SEARCH(Search!$C$8,$AO402))=TRUE,1,""))</f>
        <v/>
      </c>
      <c r="G402" s="9" t="str">
        <f>IF(Search!$F$4="","",IF(Inventory!$AJ402&lt;Search!$F$4,"",1))</f>
        <v/>
      </c>
      <c r="H402" s="9" t="str">
        <f>IF(Search!$F$5="","",IF(Inventory!$AJ402&gt;Search!$F$5,"",1))</f>
        <v/>
      </c>
      <c r="I402" s="9" t="str">
        <f>IF(Search!$F$7="","",IF(Search!$F$8="",IF(ISNUMBER(SEARCH(Search!$F$7,$AL402))=TRUE,1,""),""))</f>
        <v/>
      </c>
      <c r="J402" s="9" t="str">
        <f>IF($AL402=Search!$F$8,1,"")</f>
        <v/>
      </c>
      <c r="K402" s="9" t="str">
        <f>IF(Search!$I$4="","",IF(COUNTA($AS402)=1,IF(Search!$I$4="N","N",1),""))</f>
        <v/>
      </c>
      <c r="L402" s="9" t="str">
        <f>IF(Search!$I$5="","",IF($AS402="RC",1,""))</f>
        <v/>
      </c>
      <c r="M402" s="9" t="str">
        <f>IF(Search!$I$6="","",IF($AS402="RCP",1,""))</f>
        <v/>
      </c>
      <c r="N402" s="9" t="str">
        <f>IF(Search!$I$8="","",IF(COUNTA($AT402)=1,IF(Search!$I$8="N","N",1),""))</f>
        <v/>
      </c>
      <c r="O402" s="9" t="str">
        <f>IF(Search!$L$4="","",IF(COUNTA($AU402)=1,IF(Search!$L$4="N","N",1),""))</f>
        <v/>
      </c>
      <c r="P402" s="9" t="str">
        <f>IF(Search!$L$5="","",IF(ISNUMBER(SEARCH("Jersey",$AU402))=TRUE,IF(Search!$L$5="N","N",1),""))</f>
        <v/>
      </c>
      <c r="Q402" s="9" t="str">
        <f>IF(Search!$L$6="","",IF(ISNUMBER(SEARCH("Patch",$AU402))=TRUE,IF(Search!$L$6="N","N",1),""))</f>
        <v/>
      </c>
      <c r="R402" s="9" t="str">
        <f>IF(Search!$L$7="","",IF(ISNUMBER(SEARCH("Shield",$AU402))=TRUE,IF(Search!$L$7="N","N",1),""))</f>
        <v/>
      </c>
      <c r="S402" s="9" t="str">
        <f>IF(Search!$L$8="","",IF(ISNUMBER(SEARCH("Stick",$AU402))=TRUE,IF(Search!$L$8="N","N",1),""))</f>
        <v/>
      </c>
      <c r="T402" s="9" t="str">
        <f>IF(Search!$O$4="","",IF(COUNTA($AW402)=1,IF(Search!$O$4="N","N",1),""))</f>
        <v/>
      </c>
      <c r="U402" s="9" t="str">
        <f>IF(Search!$O$5="","",IF($AW402="","",IF($AW402&lt;Search!$O$5,"",1)))</f>
        <v/>
      </c>
      <c r="V402" s="9" t="str">
        <f>IF(Search!$O$6="","",IF($AW402="","",IF($AW402&gt;Search!$O$6,"",1)))</f>
        <v/>
      </c>
      <c r="W402" s="9" t="str">
        <f>IF(Search!$U$4="","",IF($AX402="","",1))</f>
        <v/>
      </c>
      <c r="X402" s="9" t="str">
        <f>IF(Search!$U$5="","",IF(ISNUMBER(SEARCH(Search!$U$5,$AX402))=TRUE,IF(Search!$U$5="N","N",1),""))</f>
        <v/>
      </c>
      <c r="Y402" s="9" t="str">
        <f>IF(Search!$U$6="","",IF($AY402&lt;Search!$U$6,"",1))</f>
        <v/>
      </c>
      <c r="Z402" s="9" t="str">
        <f>IF(Search!$R$4="","",IF(Inventory!$BA402&lt;Search!$R$4,"",1))</f>
        <v/>
      </c>
      <c r="AA402" s="9" t="str">
        <f>IF(Search!$R$5="","",IF($BA402&gt;Search!$R$5,"",1))</f>
        <v/>
      </c>
      <c r="AB402" s="9" t="str">
        <f>IF(Search!$R$6="","",IF($BB402&lt;Search!$R$6,"",1))</f>
        <v/>
      </c>
      <c r="AC402" s="9" t="str">
        <f>IF(Search!$R$7="","",IF($BB402&lt;Search!$R$7,"",1))</f>
        <v/>
      </c>
      <c r="AD402" s="45">
        <f>IF(COUNTIF($A402:$AC402,"n")&gt;0,"",IF(SUM($A402:$AC402)=COUNTA(Search!$C$4:$C$8,Search!$F$4:$F$8,Search!$I$4:$I$6,Search!$I$8,Search!$L$4:$L$8,Search!$O$4:$O$8,Search!$R$4:$R$7,Search!$U$4:$U$7)-COUNTIF(Search!$C$4:$U$7,"n"),1+LARGE($AD$1:AD401,1),""))</f>
        <v>11</v>
      </c>
      <c r="AE402" s="45">
        <f t="shared" si="20"/>
        <v>2174</v>
      </c>
      <c r="AF402" s="45">
        <f>IF(AD402="","",COUNTIF($AE$1:$AE401,$AE402)+RANK($AE402,$AE$2:$AE$10540,1))</f>
        <v>408</v>
      </c>
      <c r="AG402" s="45">
        <f t="shared" si="21"/>
        <v>0</v>
      </c>
      <c r="AH402" s="45">
        <f>IF($AD402="","",COUNTIF($AG$1:$AG401,$AG402)+RANK($AG402,$AG$1:$AG$10539,0))</f>
        <v>175</v>
      </c>
      <c r="AI402" s="10" t="str">
        <f t="shared" si="23"/>
        <v>1990-91 Score #131 Rod Brind'Amour  RC   /   $</v>
      </c>
      <c r="AJ402" s="11">
        <v>1990</v>
      </c>
      <c r="AK402" s="17">
        <v>91</v>
      </c>
      <c r="AL402" s="12" t="s">
        <v>218</v>
      </c>
      <c r="AM402" s="10">
        <v>131</v>
      </c>
      <c r="AN402" s="12" t="s">
        <v>205</v>
      </c>
      <c r="AO402" s="9"/>
      <c r="AP402" s="9" t="s">
        <v>1902</v>
      </c>
      <c r="AQ402" s="9"/>
      <c r="AR402" s="14"/>
      <c r="AS402" s="9" t="s">
        <v>2</v>
      </c>
      <c r="AT402" s="9"/>
      <c r="AU402" s="9"/>
      <c r="AV402" s="13"/>
      <c r="AW402" s="13"/>
      <c r="AX402" s="9"/>
      <c r="AY402" s="9"/>
      <c r="AZ402" s="9"/>
      <c r="BA402" s="33"/>
      <c r="BB402" s="33"/>
      <c r="BC402" s="36"/>
      <c r="BD402" s="12" t="s">
        <v>1771</v>
      </c>
    </row>
    <row r="403" spans="1:56" s="12" customFormat="1" x14ac:dyDescent="0.2">
      <c r="A403" s="9">
        <f>IF(Search!$C$5="","",IF(COUNTA(Inventory!$AP403)=1,1,""))</f>
        <v>1</v>
      </c>
      <c r="B403" s="9" t="str">
        <f>IF(Search!$C$4="","",IF(ISNUMBER(SEARCH(Search!$C$4,$AR403))=TRUE,1,""))</f>
        <v/>
      </c>
      <c r="C403" s="9" t="str">
        <f>IF(Search!$C$6="x",IF(COUNTA($AQ403)=1,1,"N"),IF(COUNTA($AQ403)=1,"N",""))</f>
        <v/>
      </c>
      <c r="D403" s="9" t="str">
        <f>IF(Search!$O$8="","",IF(ISNUMBER(SEARCH(Search!$O$8,$BD403))=TRUE,1,""))</f>
        <v/>
      </c>
      <c r="E403" s="9" t="str">
        <f>IF(Search!$C$7="","",IF(ISNUMBER(SEARCH(Search!$C$7,$AN403))=TRUE,1,""))</f>
        <v/>
      </c>
      <c r="F403" s="9" t="str">
        <f>IF(Search!$C$8="","",IF(ISNUMBER(SEARCH(Search!$C$8,$AO403))=TRUE,1,""))</f>
        <v/>
      </c>
      <c r="G403" s="9" t="str">
        <f>IF(Search!$F$4="","",IF(Inventory!$AJ403&lt;Search!$F$4,"",1))</f>
        <v/>
      </c>
      <c r="H403" s="9" t="str">
        <f>IF(Search!$F$5="","",IF(Inventory!$AJ403&gt;Search!$F$5,"",1))</f>
        <v/>
      </c>
      <c r="I403" s="9" t="str">
        <f>IF(Search!$F$7="","",IF(Search!$F$8="",IF(ISNUMBER(SEARCH(Search!$F$7,$AL403))=TRUE,1,""),""))</f>
        <v/>
      </c>
      <c r="J403" s="9" t="str">
        <f>IF($AL403=Search!$F$8,1,"")</f>
        <v/>
      </c>
      <c r="K403" s="9" t="str">
        <f>IF(Search!$I$4="","",IF(COUNTA($AS403)=1,IF(Search!$I$4="N","N",1),""))</f>
        <v/>
      </c>
      <c r="L403" s="9" t="str">
        <f>IF(Search!$I$5="","",IF($AS403="RC",1,""))</f>
        <v/>
      </c>
      <c r="M403" s="9" t="str">
        <f>IF(Search!$I$6="","",IF($AS403="RCP",1,""))</f>
        <v/>
      </c>
      <c r="N403" s="9" t="str">
        <f>IF(Search!$I$8="","",IF(COUNTA($AT403)=1,IF(Search!$I$8="N","N",1),""))</f>
        <v/>
      </c>
      <c r="O403" s="9" t="str">
        <f>IF(Search!$L$4="","",IF(COUNTA($AU403)=1,IF(Search!$L$4="N","N",1),""))</f>
        <v/>
      </c>
      <c r="P403" s="9" t="str">
        <f>IF(Search!$L$5="","",IF(ISNUMBER(SEARCH("Jersey",$AU403))=TRUE,IF(Search!$L$5="N","N",1),""))</f>
        <v/>
      </c>
      <c r="Q403" s="9" t="str">
        <f>IF(Search!$L$6="","",IF(ISNUMBER(SEARCH("Patch",$AU403))=TRUE,IF(Search!$L$6="N","N",1),""))</f>
        <v/>
      </c>
      <c r="R403" s="9" t="str">
        <f>IF(Search!$L$7="","",IF(ISNUMBER(SEARCH("Shield",$AU403))=TRUE,IF(Search!$L$7="N","N",1),""))</f>
        <v/>
      </c>
      <c r="S403" s="9" t="str">
        <f>IF(Search!$L$8="","",IF(ISNUMBER(SEARCH("Stick",$AU403))=TRUE,IF(Search!$L$8="N","N",1),""))</f>
        <v/>
      </c>
      <c r="T403" s="9" t="str">
        <f>IF(Search!$O$4="","",IF(COUNTA($AW403)=1,IF(Search!$O$4="N","N",1),""))</f>
        <v/>
      </c>
      <c r="U403" s="9" t="str">
        <f>IF(Search!$O$5="","",IF($AW403="","",IF($AW403&lt;Search!$O$5,"",1)))</f>
        <v/>
      </c>
      <c r="V403" s="9" t="str">
        <f>IF(Search!$O$6="","",IF($AW403="","",IF($AW403&gt;Search!$O$6,"",1)))</f>
        <v/>
      </c>
      <c r="W403" s="9" t="str">
        <f>IF(Search!$U$4="","",IF($AX403="","",1))</f>
        <v/>
      </c>
      <c r="X403" s="9" t="str">
        <f>IF(Search!$U$5="","",IF(ISNUMBER(SEARCH(Search!$U$5,$AX403))=TRUE,IF(Search!$U$5="N","N",1),""))</f>
        <v/>
      </c>
      <c r="Y403" s="9" t="str">
        <f>IF(Search!$U$6="","",IF($AY403&lt;Search!$U$6,"",1))</f>
        <v/>
      </c>
      <c r="Z403" s="9" t="str">
        <f>IF(Search!$R$4="","",IF(Inventory!$BA403&lt;Search!$R$4,"",1))</f>
        <v/>
      </c>
      <c r="AA403" s="9" t="str">
        <f>IF(Search!$R$5="","",IF($BA403&gt;Search!$R$5,"",1))</f>
        <v/>
      </c>
      <c r="AB403" s="9" t="str">
        <f>IF(Search!$R$6="","",IF($BB403&lt;Search!$R$6,"",1))</f>
        <v/>
      </c>
      <c r="AC403" s="9" t="str">
        <f>IF(Search!$R$7="","",IF($BB403&lt;Search!$R$7,"",1))</f>
        <v/>
      </c>
      <c r="AD403" s="45">
        <f>IF(COUNTIF($A403:$AC403,"n")&gt;0,"",IF(SUM($A403:$AC403)=COUNTA(Search!$C$4:$C$8,Search!$F$4:$F$8,Search!$I$4:$I$6,Search!$I$8,Search!$L$4:$L$8,Search!$O$4:$O$8,Search!$R$4:$R$7,Search!$U$4:$U$7)-COUNTIF(Search!$C$4:$U$7,"n"),1+LARGE($AD$1:AD402,1),""))</f>
        <v>12</v>
      </c>
      <c r="AE403" s="45">
        <f t="shared" si="20"/>
        <v>504</v>
      </c>
      <c r="AF403" s="45">
        <f>IF(AD403="","",COUNTIF($AE$1:$AE402,$AE403)+RANK($AE403,$AE$2:$AE$10540,1))</f>
        <v>101</v>
      </c>
      <c r="AG403" s="45">
        <f t="shared" si="21"/>
        <v>0</v>
      </c>
      <c r="AH403" s="45">
        <f>IF($AD403="","",COUNTIF($AG$1:$AG402,$AG403)+RANK($AG403,$AG$1:$AG$10539,0))</f>
        <v>176</v>
      </c>
      <c r="AI403" s="10" t="str">
        <f t="shared" si="23"/>
        <v>1990-91 Score #151 Curtis Joseph  RC   /   $</v>
      </c>
      <c r="AJ403" s="11">
        <v>1990</v>
      </c>
      <c r="AK403" s="17">
        <v>91</v>
      </c>
      <c r="AL403" s="12" t="s">
        <v>218</v>
      </c>
      <c r="AM403" s="10">
        <v>151</v>
      </c>
      <c r="AN403" s="12" t="s">
        <v>209</v>
      </c>
      <c r="AO403" s="9"/>
      <c r="AP403" s="9" t="s">
        <v>1902</v>
      </c>
      <c r="AQ403" s="9"/>
      <c r="AR403" s="14"/>
      <c r="AS403" s="9" t="s">
        <v>2</v>
      </c>
      <c r="AT403" s="9"/>
      <c r="AU403" s="9"/>
      <c r="AV403" s="13"/>
      <c r="AW403" s="13"/>
      <c r="AX403" s="9"/>
      <c r="AY403" s="9"/>
      <c r="AZ403" s="9"/>
      <c r="BA403" s="33"/>
      <c r="BB403" s="33"/>
      <c r="BC403" s="36"/>
      <c r="BD403" s="12" t="s">
        <v>1771</v>
      </c>
    </row>
    <row r="404" spans="1:56" s="12" customFormat="1" x14ac:dyDescent="0.2">
      <c r="A404" s="9">
        <f>IF(Search!$C$5="","",IF(COUNTA(Inventory!$AP404)=1,1,""))</f>
        <v>1</v>
      </c>
      <c r="B404" s="9" t="str">
        <f>IF(Search!$C$4="","",IF(ISNUMBER(SEARCH(Search!$C$4,$AR404))=TRUE,1,""))</f>
        <v/>
      </c>
      <c r="C404" s="9" t="str">
        <f>IF(Search!$C$6="x",IF(COUNTA($AQ404)=1,1,"N"),IF(COUNTA($AQ404)=1,"N",""))</f>
        <v/>
      </c>
      <c r="D404" s="9" t="str">
        <f>IF(Search!$O$8="","",IF(ISNUMBER(SEARCH(Search!$O$8,$BD404))=TRUE,1,""))</f>
        <v/>
      </c>
      <c r="E404" s="9" t="str">
        <f>IF(Search!$C$7="","",IF(ISNUMBER(SEARCH(Search!$C$7,$AN404))=TRUE,1,""))</f>
        <v/>
      </c>
      <c r="F404" s="9" t="str">
        <f>IF(Search!$C$8="","",IF(ISNUMBER(SEARCH(Search!$C$8,$AO404))=TRUE,1,""))</f>
        <v/>
      </c>
      <c r="G404" s="9" t="str">
        <f>IF(Search!$F$4="","",IF(Inventory!$AJ404&lt;Search!$F$4,"",1))</f>
        <v/>
      </c>
      <c r="H404" s="9" t="str">
        <f>IF(Search!$F$5="","",IF(Inventory!$AJ404&gt;Search!$F$5,"",1))</f>
        <v/>
      </c>
      <c r="I404" s="9" t="str">
        <f>IF(Search!$F$7="","",IF(Search!$F$8="",IF(ISNUMBER(SEARCH(Search!$F$7,$AL404))=TRUE,1,""),""))</f>
        <v/>
      </c>
      <c r="J404" s="9" t="str">
        <f>IF($AL404=Search!$F$8,1,"")</f>
        <v/>
      </c>
      <c r="K404" s="9" t="str">
        <f>IF(Search!$I$4="","",IF(COUNTA($AS404)=1,IF(Search!$I$4="N","N",1),""))</f>
        <v/>
      </c>
      <c r="L404" s="9" t="str">
        <f>IF(Search!$I$5="","",IF($AS404="RC",1,""))</f>
        <v/>
      </c>
      <c r="M404" s="9" t="str">
        <f>IF(Search!$I$6="","",IF($AS404="RCP",1,""))</f>
        <v/>
      </c>
      <c r="N404" s="9" t="str">
        <f>IF(Search!$I$8="","",IF(COUNTA($AT404)=1,IF(Search!$I$8="N","N",1),""))</f>
        <v/>
      </c>
      <c r="O404" s="9" t="str">
        <f>IF(Search!$L$4="","",IF(COUNTA($AU404)=1,IF(Search!$L$4="N","N",1),""))</f>
        <v/>
      </c>
      <c r="P404" s="9" t="str">
        <f>IF(Search!$L$5="","",IF(ISNUMBER(SEARCH("Jersey",$AU404))=TRUE,IF(Search!$L$5="N","N",1),""))</f>
        <v/>
      </c>
      <c r="Q404" s="9" t="str">
        <f>IF(Search!$L$6="","",IF(ISNUMBER(SEARCH("Patch",$AU404))=TRUE,IF(Search!$L$6="N","N",1),""))</f>
        <v/>
      </c>
      <c r="R404" s="9" t="str">
        <f>IF(Search!$L$7="","",IF(ISNUMBER(SEARCH("Shield",$AU404))=TRUE,IF(Search!$L$7="N","N",1),""))</f>
        <v/>
      </c>
      <c r="S404" s="9" t="str">
        <f>IF(Search!$L$8="","",IF(ISNUMBER(SEARCH("Stick",$AU404))=TRUE,IF(Search!$L$8="N","N",1),""))</f>
        <v/>
      </c>
      <c r="T404" s="9" t="str">
        <f>IF(Search!$O$4="","",IF(COUNTA($AW404)=1,IF(Search!$O$4="N","N",1),""))</f>
        <v/>
      </c>
      <c r="U404" s="9" t="str">
        <f>IF(Search!$O$5="","",IF($AW404="","",IF($AW404&lt;Search!$O$5,"",1)))</f>
        <v/>
      </c>
      <c r="V404" s="9" t="str">
        <f>IF(Search!$O$6="","",IF($AW404="","",IF($AW404&gt;Search!$O$6,"",1)))</f>
        <v/>
      </c>
      <c r="W404" s="9" t="str">
        <f>IF(Search!$U$4="","",IF($AX404="","",1))</f>
        <v/>
      </c>
      <c r="X404" s="9" t="str">
        <f>IF(Search!$U$5="","",IF(ISNUMBER(SEARCH(Search!$U$5,$AX404))=TRUE,IF(Search!$U$5="N","N",1),""))</f>
        <v/>
      </c>
      <c r="Y404" s="9" t="str">
        <f>IF(Search!$U$6="","",IF($AY404&lt;Search!$U$6,"",1))</f>
        <v/>
      </c>
      <c r="Z404" s="9" t="str">
        <f>IF(Search!$R$4="","",IF(Inventory!$BA404&lt;Search!$R$4,"",1))</f>
        <v/>
      </c>
      <c r="AA404" s="9" t="str">
        <f>IF(Search!$R$5="","",IF($BA404&gt;Search!$R$5,"",1))</f>
        <v/>
      </c>
      <c r="AB404" s="9" t="str">
        <f>IF(Search!$R$6="","",IF($BB404&lt;Search!$R$6,"",1))</f>
        <v/>
      </c>
      <c r="AC404" s="9" t="str">
        <f>IF(Search!$R$7="","",IF($BB404&lt;Search!$R$7,"",1))</f>
        <v/>
      </c>
      <c r="AD404" s="45">
        <f>IF(COUNTIF($A404:$AC404,"n")&gt;0,"",IF(SUM($A404:$AC404)=COUNTA(Search!$C$4:$C$8,Search!$F$4:$F$8,Search!$I$4:$I$6,Search!$I$8,Search!$L$4:$L$8,Search!$O$4:$O$8,Search!$R$4:$R$7,Search!$U$4:$U$7)-COUNTIF(Search!$C$4:$U$7,"n"),1+LARGE($AD$1:AD403,1),""))</f>
        <v>13</v>
      </c>
      <c r="AE404" s="45">
        <f t="shared" si="20"/>
        <v>1611</v>
      </c>
      <c r="AF404" s="45">
        <f>IF(AD404="","",COUNTIF($AE$1:$AE403,$AE404)+RANK($AE404,$AE$2:$AE$10540,1))</f>
        <v>285</v>
      </c>
      <c r="AG404" s="45">
        <f t="shared" si="21"/>
        <v>0</v>
      </c>
      <c r="AH404" s="45">
        <f>IF($AD404="","",COUNTIF($AG$1:$AG403,$AG404)+RANK($AG404,$AG$1:$AG$10539,0))</f>
        <v>177</v>
      </c>
      <c r="AI404" s="10" t="str">
        <f t="shared" si="23"/>
        <v>1990-91 Score #398 Mats Sundin QUE RC   /   $</v>
      </c>
      <c r="AJ404" s="11">
        <v>1990</v>
      </c>
      <c r="AK404" s="17">
        <v>91</v>
      </c>
      <c r="AL404" s="12" t="s">
        <v>218</v>
      </c>
      <c r="AM404" s="10">
        <v>398</v>
      </c>
      <c r="AN404" s="12" t="s">
        <v>215</v>
      </c>
      <c r="AO404" s="9" t="s">
        <v>2139</v>
      </c>
      <c r="AP404" s="9" t="s">
        <v>1902</v>
      </c>
      <c r="AQ404" s="9"/>
      <c r="AR404" s="14"/>
      <c r="AS404" s="9" t="s">
        <v>2</v>
      </c>
      <c r="AT404" s="9"/>
      <c r="AU404" s="9"/>
      <c r="AV404" s="13"/>
      <c r="AW404" s="13"/>
      <c r="AX404" s="9"/>
      <c r="AY404" s="9"/>
      <c r="AZ404" s="9"/>
      <c r="BA404" s="33"/>
      <c r="BB404" s="33"/>
      <c r="BC404" s="36"/>
      <c r="BD404" s="12" t="s">
        <v>1771</v>
      </c>
    </row>
    <row r="405" spans="1:56" s="12" customFormat="1" x14ac:dyDescent="0.2">
      <c r="A405" s="9">
        <f>IF(Search!$C$5="","",IF(COUNTA(Inventory!$AP405)=1,1,""))</f>
        <v>1</v>
      </c>
      <c r="B405" s="9" t="str">
        <f>IF(Search!$C$4="","",IF(ISNUMBER(SEARCH(Search!$C$4,$AR405))=TRUE,1,""))</f>
        <v/>
      </c>
      <c r="C405" s="9" t="str">
        <f>IF(Search!$C$6="x",IF(COUNTA($AQ405)=1,1,"N"),IF(COUNTA($AQ405)=1,"N",""))</f>
        <v/>
      </c>
      <c r="D405" s="9" t="str">
        <f>IF(Search!$O$8="","",IF(ISNUMBER(SEARCH(Search!$O$8,$BD405))=TRUE,1,""))</f>
        <v/>
      </c>
      <c r="E405" s="9" t="str">
        <f>IF(Search!$C$7="","",IF(ISNUMBER(SEARCH(Search!$C$7,$AN405))=TRUE,1,""))</f>
        <v/>
      </c>
      <c r="F405" s="9" t="str">
        <f>IF(Search!$C$8="","",IF(ISNUMBER(SEARCH(Search!$C$8,$AO405))=TRUE,1,""))</f>
        <v/>
      </c>
      <c r="G405" s="9" t="str">
        <f>IF(Search!$F$4="","",IF(Inventory!$AJ405&lt;Search!$F$4,"",1))</f>
        <v/>
      </c>
      <c r="H405" s="9" t="str">
        <f>IF(Search!$F$5="","",IF(Inventory!$AJ405&gt;Search!$F$5,"",1))</f>
        <v/>
      </c>
      <c r="I405" s="9" t="str">
        <f>IF(Search!$F$7="","",IF(Search!$F$8="",IF(ISNUMBER(SEARCH(Search!$F$7,$AL405))=TRUE,1,""),""))</f>
        <v/>
      </c>
      <c r="J405" s="9" t="str">
        <f>IF($AL405=Search!$F$8,1,"")</f>
        <v/>
      </c>
      <c r="K405" s="9" t="str">
        <f>IF(Search!$I$4="","",IF(COUNTA($AS405)=1,IF(Search!$I$4="N","N",1),""))</f>
        <v/>
      </c>
      <c r="L405" s="9" t="str">
        <f>IF(Search!$I$5="","",IF($AS405="RC",1,""))</f>
        <v/>
      </c>
      <c r="M405" s="9" t="str">
        <f>IF(Search!$I$6="","",IF($AS405="RCP",1,""))</f>
        <v/>
      </c>
      <c r="N405" s="9" t="str">
        <f>IF(Search!$I$8="","",IF(COUNTA($AT405)=1,IF(Search!$I$8="N","N",1),""))</f>
        <v/>
      </c>
      <c r="O405" s="9" t="str">
        <f>IF(Search!$L$4="","",IF(COUNTA($AU405)=1,IF(Search!$L$4="N","N",1),""))</f>
        <v/>
      </c>
      <c r="P405" s="9" t="str">
        <f>IF(Search!$L$5="","",IF(ISNUMBER(SEARCH("Jersey",$AU405))=TRUE,IF(Search!$L$5="N","N",1),""))</f>
        <v/>
      </c>
      <c r="Q405" s="9" t="str">
        <f>IF(Search!$L$6="","",IF(ISNUMBER(SEARCH("Patch",$AU405))=TRUE,IF(Search!$L$6="N","N",1),""))</f>
        <v/>
      </c>
      <c r="R405" s="9" t="str">
        <f>IF(Search!$L$7="","",IF(ISNUMBER(SEARCH("Shield",$AU405))=TRUE,IF(Search!$L$7="N","N",1),""))</f>
        <v/>
      </c>
      <c r="S405" s="9" t="str">
        <f>IF(Search!$L$8="","",IF(ISNUMBER(SEARCH("Stick",$AU405))=TRUE,IF(Search!$L$8="N","N",1),""))</f>
        <v/>
      </c>
      <c r="T405" s="9" t="str">
        <f>IF(Search!$O$4="","",IF(COUNTA($AW405)=1,IF(Search!$O$4="N","N",1),""))</f>
        <v/>
      </c>
      <c r="U405" s="9" t="str">
        <f>IF(Search!$O$5="","",IF($AW405="","",IF($AW405&lt;Search!$O$5,"",1)))</f>
        <v/>
      </c>
      <c r="V405" s="9" t="str">
        <f>IF(Search!$O$6="","",IF($AW405="","",IF($AW405&gt;Search!$O$6,"",1)))</f>
        <v/>
      </c>
      <c r="W405" s="9" t="str">
        <f>IF(Search!$U$4="","",IF($AX405="","",1))</f>
        <v/>
      </c>
      <c r="X405" s="9" t="str">
        <f>IF(Search!$U$5="","",IF(ISNUMBER(SEARCH(Search!$U$5,$AX405))=TRUE,IF(Search!$U$5="N","N",1),""))</f>
        <v/>
      </c>
      <c r="Y405" s="9" t="str">
        <f>IF(Search!$U$6="","",IF($AY405&lt;Search!$U$6,"",1))</f>
        <v/>
      </c>
      <c r="Z405" s="9" t="str">
        <f>IF(Search!$R$4="","",IF(Inventory!$BA405&lt;Search!$R$4,"",1))</f>
        <v/>
      </c>
      <c r="AA405" s="9" t="str">
        <f>IF(Search!$R$5="","",IF($BA405&gt;Search!$R$5,"",1))</f>
        <v/>
      </c>
      <c r="AB405" s="9" t="str">
        <f>IF(Search!$R$6="","",IF($BB405&lt;Search!$R$6,"",1))</f>
        <v/>
      </c>
      <c r="AC405" s="9" t="str">
        <f>IF(Search!$R$7="","",IF($BB405&lt;Search!$R$7,"",1))</f>
        <v/>
      </c>
      <c r="AD405" s="45">
        <f>IF(COUNTIF($A405:$AC405,"n")&gt;0,"",IF(SUM($A405:$AC405)=COUNTA(Search!$C$4:$C$8,Search!$F$4:$F$8,Search!$I$4:$I$6,Search!$I$8,Search!$L$4:$L$8,Search!$O$4:$O$8,Search!$R$4:$R$7,Search!$U$4:$U$7)-COUNTIF(Search!$C$4:$U$7,"n"),1+LARGE($AD$1:AD404,1),""))</f>
        <v>14</v>
      </c>
      <c r="AE405" s="45">
        <f t="shared" si="20"/>
        <v>1366</v>
      </c>
      <c r="AF405" s="45">
        <f>IF(AD405="","",COUNTIF($AE$1:$AE404,$AE405)+RANK($AE405,$AE$2:$AE$10540,1))</f>
        <v>252</v>
      </c>
      <c r="AG405" s="45">
        <f t="shared" si="21"/>
        <v>0</v>
      </c>
      <c r="AH405" s="45">
        <f>IF($AD405="","",COUNTIF($AG$1:$AG404,$AG405)+RANK($AG405,$AG$1:$AG$10539,0))</f>
        <v>178</v>
      </c>
      <c r="AI405" s="10" t="str">
        <f t="shared" si="23"/>
        <v>1990-91 Score #404 Kris Draper  RC   /   $</v>
      </c>
      <c r="AJ405" s="11">
        <v>1990</v>
      </c>
      <c r="AK405" s="17">
        <v>91</v>
      </c>
      <c r="AL405" s="12" t="s">
        <v>218</v>
      </c>
      <c r="AM405" s="10">
        <v>404</v>
      </c>
      <c r="AN405" s="12" t="s">
        <v>219</v>
      </c>
      <c r="AO405" s="9"/>
      <c r="AP405" s="9" t="s">
        <v>1902</v>
      </c>
      <c r="AQ405" s="9"/>
      <c r="AR405" s="14"/>
      <c r="AS405" s="9" t="s">
        <v>2</v>
      </c>
      <c r="AT405" s="9"/>
      <c r="AU405" s="9"/>
      <c r="AV405" s="13"/>
      <c r="AW405" s="13"/>
      <c r="AX405" s="9"/>
      <c r="AY405" s="9"/>
      <c r="AZ405" s="9"/>
      <c r="BA405" s="33"/>
      <c r="BB405" s="33"/>
      <c r="BC405" s="36"/>
      <c r="BD405" s="12" t="s">
        <v>1771</v>
      </c>
    </row>
    <row r="406" spans="1:56" s="12" customFormat="1" x14ac:dyDescent="0.2">
      <c r="A406" s="9">
        <f>IF(Search!$C$5="","",IF(COUNTA(Inventory!$AP406)=1,1,""))</f>
        <v>1</v>
      </c>
      <c r="B406" s="9" t="str">
        <f>IF(Search!$C$4="","",IF(ISNUMBER(SEARCH(Search!$C$4,$AR406))=TRUE,1,""))</f>
        <v/>
      </c>
      <c r="C406" s="9" t="str">
        <f>IF(Search!$C$6="x",IF(COUNTA($AQ406)=1,1,"N"),IF(COUNTA($AQ406)=1,"N",""))</f>
        <v/>
      </c>
      <c r="D406" s="9" t="str">
        <f>IF(Search!$O$8="","",IF(ISNUMBER(SEARCH(Search!$O$8,$BD406))=TRUE,1,""))</f>
        <v/>
      </c>
      <c r="E406" s="9" t="str">
        <f>IF(Search!$C$7="","",IF(ISNUMBER(SEARCH(Search!$C$7,$AN406))=TRUE,1,""))</f>
        <v/>
      </c>
      <c r="F406" s="9" t="str">
        <f>IF(Search!$C$8="","",IF(ISNUMBER(SEARCH(Search!$C$8,$AO406))=TRUE,1,""))</f>
        <v/>
      </c>
      <c r="G406" s="9" t="str">
        <f>IF(Search!$F$4="","",IF(Inventory!$AJ406&lt;Search!$F$4,"",1))</f>
        <v/>
      </c>
      <c r="H406" s="9" t="str">
        <f>IF(Search!$F$5="","",IF(Inventory!$AJ406&gt;Search!$F$5,"",1))</f>
        <v/>
      </c>
      <c r="I406" s="9" t="str">
        <f>IF(Search!$F$7="","",IF(Search!$F$8="",IF(ISNUMBER(SEARCH(Search!$F$7,$AL406))=TRUE,1,""),""))</f>
        <v/>
      </c>
      <c r="J406" s="9" t="str">
        <f>IF($AL406=Search!$F$8,1,"")</f>
        <v/>
      </c>
      <c r="K406" s="9" t="str">
        <f>IF(Search!$I$4="","",IF(COUNTA($AS406)=1,IF(Search!$I$4="N","N",1),""))</f>
        <v/>
      </c>
      <c r="L406" s="9" t="str">
        <f>IF(Search!$I$5="","",IF($AS406="RC",1,""))</f>
        <v/>
      </c>
      <c r="M406" s="9" t="str">
        <f>IF(Search!$I$6="","",IF($AS406="RCP",1,""))</f>
        <v/>
      </c>
      <c r="N406" s="9" t="str">
        <f>IF(Search!$I$8="","",IF(COUNTA($AT406)=1,IF(Search!$I$8="N","N",1),""))</f>
        <v/>
      </c>
      <c r="O406" s="9" t="str">
        <f>IF(Search!$L$4="","",IF(COUNTA($AU406)=1,IF(Search!$L$4="N","N",1),""))</f>
        <v/>
      </c>
      <c r="P406" s="9" t="str">
        <f>IF(Search!$L$5="","",IF(ISNUMBER(SEARCH("Jersey",$AU406))=TRUE,IF(Search!$L$5="N","N",1),""))</f>
        <v/>
      </c>
      <c r="Q406" s="9" t="str">
        <f>IF(Search!$L$6="","",IF(ISNUMBER(SEARCH("Patch",$AU406))=TRUE,IF(Search!$L$6="N","N",1),""))</f>
        <v/>
      </c>
      <c r="R406" s="9" t="str">
        <f>IF(Search!$L$7="","",IF(ISNUMBER(SEARCH("Shield",$AU406))=TRUE,IF(Search!$L$7="N","N",1),""))</f>
        <v/>
      </c>
      <c r="S406" s="9" t="str">
        <f>IF(Search!$L$8="","",IF(ISNUMBER(SEARCH("Stick",$AU406))=TRUE,IF(Search!$L$8="N","N",1),""))</f>
        <v/>
      </c>
      <c r="T406" s="9" t="str">
        <f>IF(Search!$O$4="","",IF(COUNTA($AW406)=1,IF(Search!$O$4="N","N",1),""))</f>
        <v/>
      </c>
      <c r="U406" s="9" t="str">
        <f>IF(Search!$O$5="","",IF($AW406="","",IF($AW406&lt;Search!$O$5,"",1)))</f>
        <v/>
      </c>
      <c r="V406" s="9" t="str">
        <f>IF(Search!$O$6="","",IF($AW406="","",IF($AW406&gt;Search!$O$6,"",1)))</f>
        <v/>
      </c>
      <c r="W406" s="9" t="str">
        <f>IF(Search!$U$4="","",IF($AX406="","",1))</f>
        <v/>
      </c>
      <c r="X406" s="9" t="str">
        <f>IF(Search!$U$5="","",IF(ISNUMBER(SEARCH(Search!$U$5,$AX406))=TRUE,IF(Search!$U$5="N","N",1),""))</f>
        <v/>
      </c>
      <c r="Y406" s="9" t="str">
        <f>IF(Search!$U$6="","",IF($AY406&lt;Search!$U$6,"",1))</f>
        <v/>
      </c>
      <c r="Z406" s="9" t="str">
        <f>IF(Search!$R$4="","",IF(Inventory!$BA406&lt;Search!$R$4,"",1))</f>
        <v/>
      </c>
      <c r="AA406" s="9" t="str">
        <f>IF(Search!$R$5="","",IF($BA406&gt;Search!$R$5,"",1))</f>
        <v/>
      </c>
      <c r="AB406" s="9" t="str">
        <f>IF(Search!$R$6="","",IF($BB406&lt;Search!$R$6,"",1))</f>
        <v/>
      </c>
      <c r="AC406" s="9" t="str">
        <f>IF(Search!$R$7="","",IF($BB406&lt;Search!$R$7,"",1))</f>
        <v/>
      </c>
      <c r="AD406" s="45">
        <f>IF(COUNTIF($A406:$AC406,"n")&gt;0,"",IF(SUM($A406:$AC406)=COUNTA(Search!$C$4:$C$8,Search!$F$4:$F$8,Search!$I$4:$I$6,Search!$I$8,Search!$L$4:$L$8,Search!$O$4:$O$8,Search!$R$4:$R$7,Search!$U$4:$U$7)-COUNTIF(Search!$C$4:$U$7,"n"),1+LARGE($AD$1:AD405,1),""))</f>
        <v>15</v>
      </c>
      <c r="AE406" s="45">
        <f t="shared" si="20"/>
        <v>2143</v>
      </c>
      <c r="AF406" s="45">
        <f>IF(AD406="","",COUNTIF($AE$1:$AE405,$AE406)+RANK($AE406,$AE$2:$AE$10540,1))</f>
        <v>403</v>
      </c>
      <c r="AG406" s="45">
        <f t="shared" si="21"/>
        <v>0</v>
      </c>
      <c r="AH406" s="45">
        <f>IF($AD406="","",COUNTIF($AG$1:$AG405,$AG406)+RANK($AG406,$AG$1:$AG$10539,0))</f>
        <v>179</v>
      </c>
      <c r="AI406" s="10" t="str">
        <f t="shared" si="23"/>
        <v>1990-91 Score #421 Rob Blake  RC   /   $</v>
      </c>
      <c r="AJ406" s="11">
        <v>1990</v>
      </c>
      <c r="AK406" s="17">
        <v>91</v>
      </c>
      <c r="AL406" s="12" t="s">
        <v>218</v>
      </c>
      <c r="AM406" s="10">
        <v>421</v>
      </c>
      <c r="AN406" s="12" t="s">
        <v>217</v>
      </c>
      <c r="AO406" s="9"/>
      <c r="AP406" s="9" t="s">
        <v>1902</v>
      </c>
      <c r="AQ406" s="9"/>
      <c r="AR406" s="14"/>
      <c r="AS406" s="9" t="s">
        <v>2</v>
      </c>
      <c r="AT406" s="9"/>
      <c r="AU406" s="9"/>
      <c r="AV406" s="13"/>
      <c r="AW406" s="13"/>
      <c r="AX406" s="9"/>
      <c r="AY406" s="9"/>
      <c r="AZ406" s="9"/>
      <c r="BA406" s="33"/>
      <c r="BB406" s="33"/>
      <c r="BC406" s="36"/>
      <c r="BD406" s="12" t="s">
        <v>1771</v>
      </c>
    </row>
    <row r="407" spans="1:56" s="12" customFormat="1" x14ac:dyDescent="0.2">
      <c r="A407" s="9">
        <f>IF(Search!$C$5="","",IF(COUNTA(Inventory!$AP407)=1,1,""))</f>
        <v>1</v>
      </c>
      <c r="B407" s="9" t="str">
        <f>IF(Search!$C$4="","",IF(ISNUMBER(SEARCH(Search!$C$4,$AR407))=TRUE,1,""))</f>
        <v/>
      </c>
      <c r="C407" s="9" t="str">
        <f>IF(Search!$C$6="x",IF(COUNTA($AQ407)=1,1,"N"),IF(COUNTA($AQ407)=1,"N",""))</f>
        <v/>
      </c>
      <c r="D407" s="9" t="str">
        <f>IF(Search!$O$8="","",IF(ISNUMBER(SEARCH(Search!$O$8,$BD407))=TRUE,1,""))</f>
        <v/>
      </c>
      <c r="E407" s="9" t="str">
        <f>IF(Search!$C$7="","",IF(ISNUMBER(SEARCH(Search!$C$7,$AN407))=TRUE,1,""))</f>
        <v/>
      </c>
      <c r="F407" s="9" t="str">
        <f>IF(Search!$C$8="","",IF(ISNUMBER(SEARCH(Search!$C$8,$AO407))=TRUE,1,""))</f>
        <v/>
      </c>
      <c r="G407" s="9" t="str">
        <f>IF(Search!$F$4="","",IF(Inventory!$AJ407&lt;Search!$F$4,"",1))</f>
        <v/>
      </c>
      <c r="H407" s="9" t="str">
        <f>IF(Search!$F$5="","",IF(Inventory!$AJ407&gt;Search!$F$5,"",1))</f>
        <v/>
      </c>
      <c r="I407" s="9" t="str">
        <f>IF(Search!$F$7="","",IF(Search!$F$8="",IF(ISNUMBER(SEARCH(Search!$F$7,$AL407))=TRUE,1,""),""))</f>
        <v/>
      </c>
      <c r="J407" s="9" t="str">
        <f>IF($AL407=Search!$F$8,1,"")</f>
        <v/>
      </c>
      <c r="K407" s="9" t="str">
        <f>IF(Search!$I$4="","",IF(COUNTA($AS407)=1,IF(Search!$I$4="N","N",1),""))</f>
        <v/>
      </c>
      <c r="L407" s="9" t="str">
        <f>IF(Search!$I$5="","",IF($AS407="RC",1,""))</f>
        <v/>
      </c>
      <c r="M407" s="9" t="str">
        <f>IF(Search!$I$6="","",IF($AS407="RCP",1,""))</f>
        <v/>
      </c>
      <c r="N407" s="9" t="str">
        <f>IF(Search!$I$8="","",IF(COUNTA($AT407)=1,IF(Search!$I$8="N","N",1),""))</f>
        <v/>
      </c>
      <c r="O407" s="9" t="str">
        <f>IF(Search!$L$4="","",IF(COUNTA($AU407)=1,IF(Search!$L$4="N","N",1),""))</f>
        <v/>
      </c>
      <c r="P407" s="9" t="str">
        <f>IF(Search!$L$5="","",IF(ISNUMBER(SEARCH("Jersey",$AU407))=TRUE,IF(Search!$L$5="N","N",1),""))</f>
        <v/>
      </c>
      <c r="Q407" s="9" t="str">
        <f>IF(Search!$L$6="","",IF(ISNUMBER(SEARCH("Patch",$AU407))=TRUE,IF(Search!$L$6="N","N",1),""))</f>
        <v/>
      </c>
      <c r="R407" s="9" t="str">
        <f>IF(Search!$L$7="","",IF(ISNUMBER(SEARCH("Shield",$AU407))=TRUE,IF(Search!$L$7="N","N",1),""))</f>
        <v/>
      </c>
      <c r="S407" s="9" t="str">
        <f>IF(Search!$L$8="","",IF(ISNUMBER(SEARCH("Stick",$AU407))=TRUE,IF(Search!$L$8="N","N",1),""))</f>
        <v/>
      </c>
      <c r="T407" s="9" t="str">
        <f>IF(Search!$O$4="","",IF(COUNTA($AW407)=1,IF(Search!$O$4="N","N",1),""))</f>
        <v/>
      </c>
      <c r="U407" s="9" t="str">
        <f>IF(Search!$O$5="","",IF($AW407="","",IF($AW407&lt;Search!$O$5,"",1)))</f>
        <v/>
      </c>
      <c r="V407" s="9" t="str">
        <f>IF(Search!$O$6="","",IF($AW407="","",IF($AW407&gt;Search!$O$6,"",1)))</f>
        <v/>
      </c>
      <c r="W407" s="9" t="str">
        <f>IF(Search!$U$4="","",IF($AX407="","",1))</f>
        <v/>
      </c>
      <c r="X407" s="9" t="str">
        <f>IF(Search!$U$5="","",IF(ISNUMBER(SEARCH(Search!$U$5,$AX407))=TRUE,IF(Search!$U$5="N","N",1),""))</f>
        <v/>
      </c>
      <c r="Y407" s="9" t="str">
        <f>IF(Search!$U$6="","",IF($AY407&lt;Search!$U$6,"",1))</f>
        <v/>
      </c>
      <c r="Z407" s="9" t="str">
        <f>IF(Search!$R$4="","",IF(Inventory!$BA407&lt;Search!$R$4,"",1))</f>
        <v/>
      </c>
      <c r="AA407" s="9" t="str">
        <f>IF(Search!$R$5="","",IF($BA407&gt;Search!$R$5,"",1))</f>
        <v/>
      </c>
      <c r="AB407" s="9" t="str">
        <f>IF(Search!$R$6="","",IF($BB407&lt;Search!$R$6,"",1))</f>
        <v/>
      </c>
      <c r="AC407" s="9" t="str">
        <f>IF(Search!$R$7="","",IF($BB407&lt;Search!$R$7,"",1))</f>
        <v/>
      </c>
      <c r="AD407" s="45">
        <f>IF(COUNTIF($A407:$AC407,"n")&gt;0,"",IF(SUM($A407:$AC407)=COUNTA(Search!$C$4:$C$8,Search!$F$4:$F$8,Search!$I$4:$I$6,Search!$I$8,Search!$L$4:$L$8,Search!$O$4:$O$8,Search!$R$4:$R$7,Search!$U$4:$U$7)-COUNTIF(Search!$C$4:$U$7,"n"),1+LARGE($AD$1:AD406,1),""))</f>
        <v>16</v>
      </c>
      <c r="AE407" s="45">
        <f t="shared" si="20"/>
        <v>1967</v>
      </c>
      <c r="AF407" s="45">
        <f>IF(AD407="","",COUNTIF($AE$1:$AE406,$AE407)+RANK($AE407,$AE$2:$AE$10540,1))</f>
        <v>370</v>
      </c>
      <c r="AG407" s="45">
        <f t="shared" si="21"/>
        <v>0</v>
      </c>
      <c r="AH407" s="45">
        <f>IF($AD407="","",COUNTIF($AG$1:$AG406,$AG407)+RANK($AG407,$AG$1:$AG$10539,0))</f>
        <v>180</v>
      </c>
      <c r="AI407" s="10" t="str">
        <f t="shared" si="23"/>
        <v>1990-91 Score #435 Owen Nolan  RC   /   $</v>
      </c>
      <c r="AJ407" s="11">
        <v>1990</v>
      </c>
      <c r="AK407" s="17">
        <v>91</v>
      </c>
      <c r="AL407" s="12" t="s">
        <v>218</v>
      </c>
      <c r="AM407" s="10">
        <v>435</v>
      </c>
      <c r="AN407" s="12" t="s">
        <v>212</v>
      </c>
      <c r="AO407" s="9"/>
      <c r="AP407" s="9" t="s">
        <v>1902</v>
      </c>
      <c r="AQ407" s="9"/>
      <c r="AR407" s="14"/>
      <c r="AS407" s="9" t="s">
        <v>2</v>
      </c>
      <c r="AT407" s="9"/>
      <c r="AU407" s="9"/>
      <c r="AV407" s="13"/>
      <c r="AW407" s="13"/>
      <c r="AX407" s="9"/>
      <c r="AY407" s="9"/>
      <c r="AZ407" s="9"/>
      <c r="BA407" s="33"/>
      <c r="BB407" s="33"/>
      <c r="BC407" s="36"/>
      <c r="BD407" s="12" t="s">
        <v>1771</v>
      </c>
    </row>
    <row r="408" spans="1:56" s="12" customFormat="1" x14ac:dyDescent="0.2">
      <c r="A408" s="9">
        <f>IF(Search!$C$5="","",IF(COUNTA(Inventory!$AP408)=1,1,""))</f>
        <v>1</v>
      </c>
      <c r="B408" s="9" t="str">
        <f>IF(Search!$C$4="","",IF(ISNUMBER(SEARCH(Search!$C$4,$AR408))=TRUE,1,""))</f>
        <v/>
      </c>
      <c r="C408" s="9" t="str">
        <f>IF(Search!$C$6="x",IF(COUNTA($AQ408)=1,1,"N"),IF(COUNTA($AQ408)=1,"N",""))</f>
        <v/>
      </c>
      <c r="D408" s="9" t="str">
        <f>IF(Search!$O$8="","",IF(ISNUMBER(SEARCH(Search!$O$8,$BD408))=TRUE,1,""))</f>
        <v/>
      </c>
      <c r="E408" s="9" t="str">
        <f>IF(Search!$C$7="","",IF(ISNUMBER(SEARCH(Search!$C$7,$AN408))=TRUE,1,""))</f>
        <v/>
      </c>
      <c r="F408" s="9" t="str">
        <f>IF(Search!$C$8="","",IF(ISNUMBER(SEARCH(Search!$C$8,$AO408))=TRUE,1,""))</f>
        <v/>
      </c>
      <c r="G408" s="9" t="str">
        <f>IF(Search!$F$4="","",IF(Inventory!$AJ408&lt;Search!$F$4,"",1))</f>
        <v/>
      </c>
      <c r="H408" s="9" t="str">
        <f>IF(Search!$F$5="","",IF(Inventory!$AJ408&gt;Search!$F$5,"",1))</f>
        <v/>
      </c>
      <c r="I408" s="9" t="str">
        <f>IF(Search!$F$7="","",IF(Search!$F$8="",IF(ISNUMBER(SEARCH(Search!$F$7,$AL408))=TRUE,1,""),""))</f>
        <v/>
      </c>
      <c r="J408" s="9" t="str">
        <f>IF($AL408=Search!$F$8,1,"")</f>
        <v/>
      </c>
      <c r="K408" s="9" t="str">
        <f>IF(Search!$I$4="","",IF(COUNTA($AS408)=1,IF(Search!$I$4="N","N",1),""))</f>
        <v/>
      </c>
      <c r="L408" s="9" t="str">
        <f>IF(Search!$I$5="","",IF($AS408="RC",1,""))</f>
        <v/>
      </c>
      <c r="M408" s="9" t="str">
        <f>IF(Search!$I$6="","",IF($AS408="RCP",1,""))</f>
        <v/>
      </c>
      <c r="N408" s="9" t="str">
        <f>IF(Search!$I$8="","",IF(COUNTA($AT408)=1,IF(Search!$I$8="N","N",1),""))</f>
        <v/>
      </c>
      <c r="O408" s="9" t="str">
        <f>IF(Search!$L$4="","",IF(COUNTA($AU408)=1,IF(Search!$L$4="N","N",1),""))</f>
        <v/>
      </c>
      <c r="P408" s="9" t="str">
        <f>IF(Search!$L$5="","",IF(ISNUMBER(SEARCH("Jersey",$AU408))=TRUE,IF(Search!$L$5="N","N",1),""))</f>
        <v/>
      </c>
      <c r="Q408" s="9" t="str">
        <f>IF(Search!$L$6="","",IF(ISNUMBER(SEARCH("Patch",$AU408))=TRUE,IF(Search!$L$6="N","N",1),""))</f>
        <v/>
      </c>
      <c r="R408" s="9" t="str">
        <f>IF(Search!$L$7="","",IF(ISNUMBER(SEARCH("Shield",$AU408))=TRUE,IF(Search!$L$7="N","N",1),""))</f>
        <v/>
      </c>
      <c r="S408" s="9" t="str">
        <f>IF(Search!$L$8="","",IF(ISNUMBER(SEARCH("Stick",$AU408))=TRUE,IF(Search!$L$8="N","N",1),""))</f>
        <v/>
      </c>
      <c r="T408" s="9" t="str">
        <f>IF(Search!$O$4="","",IF(COUNTA($AW408)=1,IF(Search!$O$4="N","N",1),""))</f>
        <v/>
      </c>
      <c r="U408" s="9" t="str">
        <f>IF(Search!$O$5="","",IF($AW408="","",IF($AW408&lt;Search!$O$5,"",1)))</f>
        <v/>
      </c>
      <c r="V408" s="9" t="str">
        <f>IF(Search!$O$6="","",IF($AW408="","",IF($AW408&gt;Search!$O$6,"",1)))</f>
        <v/>
      </c>
      <c r="W408" s="9" t="str">
        <f>IF(Search!$U$4="","",IF($AX408="","",1))</f>
        <v/>
      </c>
      <c r="X408" s="9" t="str">
        <f>IF(Search!$U$5="","",IF(ISNUMBER(SEARCH(Search!$U$5,$AX408))=TRUE,IF(Search!$U$5="N","N",1),""))</f>
        <v/>
      </c>
      <c r="Y408" s="9" t="str">
        <f>IF(Search!$U$6="","",IF($AY408&lt;Search!$U$6,"",1))</f>
        <v/>
      </c>
      <c r="Z408" s="9" t="str">
        <f>IF(Search!$R$4="","",IF(Inventory!$BA408&lt;Search!$R$4,"",1))</f>
        <v/>
      </c>
      <c r="AA408" s="9" t="str">
        <f>IF(Search!$R$5="","",IF($BA408&gt;Search!$R$5,"",1))</f>
        <v/>
      </c>
      <c r="AB408" s="9" t="str">
        <f>IF(Search!$R$6="","",IF($BB408&lt;Search!$R$6,"",1))</f>
        <v/>
      </c>
      <c r="AC408" s="9" t="str">
        <f>IF(Search!$R$7="","",IF($BB408&lt;Search!$R$7,"",1))</f>
        <v/>
      </c>
      <c r="AD408" s="45">
        <f>IF(COUNTIF($A408:$AC408,"n")&gt;0,"",IF(SUM($A408:$AC408)=COUNTA(Search!$C$4:$C$8,Search!$F$4:$F$8,Search!$I$4:$I$6,Search!$I$8,Search!$L$4:$L$8,Search!$O$4:$O$8,Search!$R$4:$R$7,Search!$U$4:$U$7)-COUNTIF(Search!$C$4:$U$7,"n"),1+LARGE($AD$1:AD407,1),""))</f>
        <v>17</v>
      </c>
      <c r="AE408" s="45">
        <f t="shared" si="20"/>
        <v>1341</v>
      </c>
      <c r="AF408" s="45">
        <f>IF(AD408="","",COUNTIF($AE$1:$AE407,$AE408)+RANK($AE408,$AE$2:$AE$10540,1))</f>
        <v>248</v>
      </c>
      <c r="AG408" s="45">
        <f t="shared" si="21"/>
        <v>0</v>
      </c>
      <c r="AH408" s="45">
        <f>IF($AD408="","",COUNTIF($AG$1:$AG407,$AG408)+RANK($AG408,$AG$1:$AG$10539,0))</f>
        <v>181</v>
      </c>
      <c r="AI408" s="10" t="str">
        <f t="shared" si="23"/>
        <v>1990-91 Score #436 Keith Primeau  RC   /   $</v>
      </c>
      <c r="AJ408" s="11">
        <v>1990</v>
      </c>
      <c r="AK408" s="17">
        <v>91</v>
      </c>
      <c r="AL408" s="12" t="s">
        <v>218</v>
      </c>
      <c r="AM408" s="10">
        <v>436</v>
      </c>
      <c r="AN408" s="12" t="s">
        <v>213</v>
      </c>
      <c r="AO408" s="9"/>
      <c r="AP408" s="9" t="s">
        <v>1902</v>
      </c>
      <c r="AQ408" s="9"/>
      <c r="AR408" s="14"/>
      <c r="AS408" s="9" t="s">
        <v>2</v>
      </c>
      <c r="AT408" s="9"/>
      <c r="AU408" s="9"/>
      <c r="AV408" s="13"/>
      <c r="AW408" s="13"/>
      <c r="AX408" s="9"/>
      <c r="AY408" s="9"/>
      <c r="AZ408" s="9"/>
      <c r="BA408" s="33"/>
      <c r="BB408" s="33"/>
      <c r="BC408" s="36"/>
      <c r="BD408" s="12" t="s">
        <v>1771</v>
      </c>
    </row>
    <row r="409" spans="1:56" s="12" customFormat="1" x14ac:dyDescent="0.2">
      <c r="A409" s="9" t="str">
        <f>IF(Search!$C$5="","",IF(COUNTA(Inventory!$AP409)=1,1,""))</f>
        <v/>
      </c>
      <c r="B409" s="9" t="str">
        <f>IF(Search!$C$4="","",IF(ISNUMBER(SEARCH(Search!$C$4,$AR409))=TRUE,1,""))</f>
        <v/>
      </c>
      <c r="C409" s="9" t="str">
        <f>IF(Search!$C$6="x",IF(COUNTA($AQ409)=1,1,"N"),IF(COUNTA($AQ409)=1,"N",""))</f>
        <v/>
      </c>
      <c r="D409" s="9" t="str">
        <f>IF(Search!$O$8="","",IF(ISNUMBER(SEARCH(Search!$O$8,$BD409))=TRUE,1,""))</f>
        <v/>
      </c>
      <c r="E409" s="9" t="str">
        <f>IF(Search!$C$7="","",IF(ISNUMBER(SEARCH(Search!$C$7,$AN409))=TRUE,1,""))</f>
        <v/>
      </c>
      <c r="F409" s="9" t="str">
        <f>IF(Search!$C$8="","",IF(ISNUMBER(SEARCH(Search!$C$8,$AO409))=TRUE,1,""))</f>
        <v/>
      </c>
      <c r="G409" s="9" t="str">
        <f>IF(Search!$F$4="","",IF(Inventory!$AJ409&lt;Search!$F$4,"",1))</f>
        <v/>
      </c>
      <c r="H409" s="9" t="str">
        <f>IF(Search!$F$5="","",IF(Inventory!$AJ409&gt;Search!$F$5,"",1))</f>
        <v/>
      </c>
      <c r="I409" s="9" t="str">
        <f>IF(Search!$F$7="","",IF(Search!$F$8="",IF(ISNUMBER(SEARCH(Search!$F$7,$AL409))=TRUE,1,""),""))</f>
        <v/>
      </c>
      <c r="J409" s="9" t="str">
        <f>IF($AL409=Search!$F$8,1,"")</f>
        <v/>
      </c>
      <c r="K409" s="9" t="str">
        <f>IF(Search!$I$4="","",IF(COUNTA($AS409)=1,IF(Search!$I$4="N","N",1),""))</f>
        <v/>
      </c>
      <c r="L409" s="9" t="str">
        <f>IF(Search!$I$5="","",IF($AS409="RC",1,""))</f>
        <v/>
      </c>
      <c r="M409" s="9" t="str">
        <f>IF(Search!$I$6="","",IF($AS409="RCP",1,""))</f>
        <v/>
      </c>
      <c r="N409" s="9" t="str">
        <f>IF(Search!$I$8="","",IF(COUNTA($AT409)=1,IF(Search!$I$8="N","N",1),""))</f>
        <v/>
      </c>
      <c r="O409" s="9" t="str">
        <f>IF(Search!$L$4="","",IF(COUNTA($AU409)=1,IF(Search!$L$4="N","N",1),""))</f>
        <v/>
      </c>
      <c r="P409" s="9" t="str">
        <f>IF(Search!$L$5="","",IF(ISNUMBER(SEARCH("Jersey",$AU409))=TRUE,IF(Search!$L$5="N","N",1),""))</f>
        <v/>
      </c>
      <c r="Q409" s="9" t="str">
        <f>IF(Search!$L$6="","",IF(ISNUMBER(SEARCH("Patch",$AU409))=TRUE,IF(Search!$L$6="N","N",1),""))</f>
        <v/>
      </c>
      <c r="R409" s="9" t="str">
        <f>IF(Search!$L$7="","",IF(ISNUMBER(SEARCH("Shield",$AU409))=TRUE,IF(Search!$L$7="N","N",1),""))</f>
        <v/>
      </c>
      <c r="S409" s="9" t="str">
        <f>IF(Search!$L$8="","",IF(ISNUMBER(SEARCH("Stick",$AU409))=TRUE,IF(Search!$L$8="N","N",1),""))</f>
        <v/>
      </c>
      <c r="T409" s="9" t="str">
        <f>IF(Search!$O$4="","",IF(COUNTA($AW409)=1,IF(Search!$O$4="N","N",1),""))</f>
        <v/>
      </c>
      <c r="U409" s="9" t="str">
        <f>IF(Search!$O$5="","",IF($AW409="","",IF($AW409&lt;Search!$O$5,"",1)))</f>
        <v/>
      </c>
      <c r="V409" s="9" t="str">
        <f>IF(Search!$O$6="","",IF($AW409="","",IF($AW409&gt;Search!$O$6,"",1)))</f>
        <v/>
      </c>
      <c r="W409" s="9" t="str">
        <f>IF(Search!$U$4="","",IF($AX409="","",1))</f>
        <v/>
      </c>
      <c r="X409" s="9" t="str">
        <f>IF(Search!$U$5="","",IF(ISNUMBER(SEARCH(Search!$U$5,$AX409))=TRUE,IF(Search!$U$5="N","N",1),""))</f>
        <v/>
      </c>
      <c r="Y409" s="9" t="str">
        <f>IF(Search!$U$6="","",IF($AY409&lt;Search!$U$6,"",1))</f>
        <v/>
      </c>
      <c r="Z409" s="9" t="str">
        <f>IF(Search!$R$4="","",IF(Inventory!$BA409&lt;Search!$R$4,"",1))</f>
        <v/>
      </c>
      <c r="AA409" s="9" t="str">
        <f>IF(Search!$R$5="","",IF($BA409&gt;Search!$R$5,"",1))</f>
        <v/>
      </c>
      <c r="AB409" s="9" t="str">
        <f>IF(Search!$R$6="","",IF($BB409&lt;Search!$R$6,"",1))</f>
        <v/>
      </c>
      <c r="AC409" s="9" t="str">
        <f>IF(Search!$R$7="","",IF($BB409&lt;Search!$R$7,"",1))</f>
        <v/>
      </c>
      <c r="AD409" s="45" t="str">
        <f>IF(COUNTIF($A409:$AC409,"n")&gt;0,"",IF(SUM($A409:$AC409)=COUNTA(Search!$C$4:$C$8,Search!$F$4:$F$8,Search!$I$4:$I$6,Search!$I$8,Search!$L$4:$L$8,Search!$O$4:$O$8,Search!$R$4:$R$7,Search!$U$4:$U$7)-COUNTIF(Search!$C$4:$U$7,"n"),1+LARGE($AD$1:AD408,1),""))</f>
        <v/>
      </c>
      <c r="AE409" s="45" t="str">
        <f t="shared" si="20"/>
        <v/>
      </c>
      <c r="AF409" s="45" t="str">
        <f>IF(AD409="","",COUNTIF($AE$1:$AE408,$AE409)+RANK($AE409,$AE$2:$AE$10540,1))</f>
        <v/>
      </c>
      <c r="AG409" s="45" t="str">
        <f t="shared" si="21"/>
        <v/>
      </c>
      <c r="AH409" s="45" t="str">
        <f>IF($AD409="","",COUNTIF($AG$1:$AG408,$AG409)+RANK($AG409,$AG$1:$AG$10539,0))</f>
        <v/>
      </c>
      <c r="AI409" s="10" t="str">
        <f t="shared" si="23"/>
        <v>1990-91 Score #439 Martin Brodeur NJD RC   / BGS 9.5 $</v>
      </c>
      <c r="AJ409" s="11">
        <v>1990</v>
      </c>
      <c r="AK409" s="17">
        <v>91</v>
      </c>
      <c r="AL409" s="12" t="s">
        <v>218</v>
      </c>
      <c r="AM409" s="10">
        <v>439</v>
      </c>
      <c r="AN409" s="12" t="s">
        <v>220</v>
      </c>
      <c r="AO409" s="9" t="s">
        <v>1947</v>
      </c>
      <c r="AP409" s="9"/>
      <c r="AQ409" s="9"/>
      <c r="AR409" s="14" t="s">
        <v>2464</v>
      </c>
      <c r="AS409" s="9" t="s">
        <v>2</v>
      </c>
      <c r="AT409" s="9"/>
      <c r="AU409" s="9"/>
      <c r="AV409" s="13"/>
      <c r="AW409" s="13"/>
      <c r="AX409" s="9" t="s">
        <v>1938</v>
      </c>
      <c r="AY409" s="9">
        <v>9.5</v>
      </c>
      <c r="AZ409" s="9"/>
      <c r="BA409" s="33"/>
      <c r="BB409" s="33"/>
      <c r="BC409" s="36"/>
      <c r="BD409" s="12" t="s">
        <v>1771</v>
      </c>
    </row>
    <row r="410" spans="1:56" s="12" customFormat="1" x14ac:dyDescent="0.2">
      <c r="A410" s="9">
        <f>IF(Search!$C$5="","",IF(COUNTA(Inventory!$AP410)=1,1,""))</f>
        <v>1</v>
      </c>
      <c r="B410" s="9" t="str">
        <f>IF(Search!$C$4="","",IF(ISNUMBER(SEARCH(Search!$C$4,$AR410))=TRUE,1,""))</f>
        <v/>
      </c>
      <c r="C410" s="9" t="str">
        <f>IF(Search!$C$6="x",IF(COUNTA($AQ410)=1,1,"N"),IF(COUNTA($AQ410)=1,"N",""))</f>
        <v/>
      </c>
      <c r="D410" s="9" t="str">
        <f>IF(Search!$O$8="","",IF(ISNUMBER(SEARCH(Search!$O$8,$BD410))=TRUE,1,""))</f>
        <v/>
      </c>
      <c r="E410" s="9" t="str">
        <f>IF(Search!$C$7="","",IF(ISNUMBER(SEARCH(Search!$C$7,$AN410))=TRUE,1,""))</f>
        <v/>
      </c>
      <c r="F410" s="9" t="str">
        <f>IF(Search!$C$8="","",IF(ISNUMBER(SEARCH(Search!$C$8,$AO410))=TRUE,1,""))</f>
        <v/>
      </c>
      <c r="G410" s="9" t="str">
        <f>IF(Search!$F$4="","",IF(Inventory!$AJ410&lt;Search!$F$4,"",1))</f>
        <v/>
      </c>
      <c r="H410" s="9" t="str">
        <f>IF(Search!$F$5="","",IF(Inventory!$AJ410&gt;Search!$F$5,"",1))</f>
        <v/>
      </c>
      <c r="I410" s="9" t="str">
        <f>IF(Search!$F$7="","",IF(Search!$F$8="",IF(ISNUMBER(SEARCH(Search!$F$7,$AL410))=TRUE,1,""),""))</f>
        <v/>
      </c>
      <c r="J410" s="9" t="str">
        <f>IF($AL410=Search!$F$8,1,"")</f>
        <v/>
      </c>
      <c r="K410" s="9" t="str">
        <f>IF(Search!$I$4="","",IF(COUNTA($AS410)=1,IF(Search!$I$4="N","N",1),""))</f>
        <v/>
      </c>
      <c r="L410" s="9" t="str">
        <f>IF(Search!$I$5="","",IF($AS410="RC",1,""))</f>
        <v/>
      </c>
      <c r="M410" s="9" t="str">
        <f>IF(Search!$I$6="","",IF($AS410="RCP",1,""))</f>
        <v/>
      </c>
      <c r="N410" s="9" t="str">
        <f>IF(Search!$I$8="","",IF(COUNTA($AT410)=1,IF(Search!$I$8="N","N",1),""))</f>
        <v/>
      </c>
      <c r="O410" s="9" t="str">
        <f>IF(Search!$L$4="","",IF(COUNTA($AU410)=1,IF(Search!$L$4="N","N",1),""))</f>
        <v/>
      </c>
      <c r="P410" s="9" t="str">
        <f>IF(Search!$L$5="","",IF(ISNUMBER(SEARCH("Jersey",$AU410))=TRUE,IF(Search!$L$5="N","N",1),""))</f>
        <v/>
      </c>
      <c r="Q410" s="9" t="str">
        <f>IF(Search!$L$6="","",IF(ISNUMBER(SEARCH("Patch",$AU410))=TRUE,IF(Search!$L$6="N","N",1),""))</f>
        <v/>
      </c>
      <c r="R410" s="9" t="str">
        <f>IF(Search!$L$7="","",IF(ISNUMBER(SEARCH("Shield",$AU410))=TRUE,IF(Search!$L$7="N","N",1),""))</f>
        <v/>
      </c>
      <c r="S410" s="9" t="str">
        <f>IF(Search!$L$8="","",IF(ISNUMBER(SEARCH("Stick",$AU410))=TRUE,IF(Search!$L$8="N","N",1),""))</f>
        <v/>
      </c>
      <c r="T410" s="9" t="str">
        <f>IF(Search!$O$4="","",IF(COUNTA($AW410)=1,IF(Search!$O$4="N","N",1),""))</f>
        <v/>
      </c>
      <c r="U410" s="9" t="str">
        <f>IF(Search!$O$5="","",IF($AW410="","",IF($AW410&lt;Search!$O$5,"",1)))</f>
        <v/>
      </c>
      <c r="V410" s="9" t="str">
        <f>IF(Search!$O$6="","",IF($AW410="","",IF($AW410&gt;Search!$O$6,"",1)))</f>
        <v/>
      </c>
      <c r="W410" s="9" t="str">
        <f>IF(Search!$U$4="","",IF($AX410="","",1))</f>
        <v/>
      </c>
      <c r="X410" s="9" t="str">
        <f>IF(Search!$U$5="","",IF(ISNUMBER(SEARCH(Search!$U$5,$AX410))=TRUE,IF(Search!$U$5="N","N",1),""))</f>
        <v/>
      </c>
      <c r="Y410" s="9" t="str">
        <f>IF(Search!$U$6="","",IF($AY410&lt;Search!$U$6,"",1))</f>
        <v/>
      </c>
      <c r="Z410" s="9" t="str">
        <f>IF(Search!$R$4="","",IF(Inventory!$BA410&lt;Search!$R$4,"",1))</f>
        <v/>
      </c>
      <c r="AA410" s="9" t="str">
        <f>IF(Search!$R$5="","",IF($BA410&gt;Search!$R$5,"",1))</f>
        <v/>
      </c>
      <c r="AB410" s="9" t="str">
        <f>IF(Search!$R$6="","",IF($BB410&lt;Search!$R$6,"",1))</f>
        <v/>
      </c>
      <c r="AC410" s="9" t="str">
        <f>IF(Search!$R$7="","",IF($BB410&lt;Search!$R$7,"",1))</f>
        <v/>
      </c>
      <c r="AD410" s="45">
        <f>IF(COUNTIF($A410:$AC410,"n")&gt;0,"",IF(SUM($A410:$AC410)=COUNTA(Search!$C$4:$C$8,Search!$F$4:$F$8,Search!$I$4:$I$6,Search!$I$8,Search!$L$4:$L$8,Search!$O$4:$O$8,Search!$R$4:$R$7,Search!$U$4:$U$7)-COUNTIF(Search!$C$4:$U$7,"n"),1+LARGE($AD$1:AD409,1),""))</f>
        <v>18</v>
      </c>
      <c r="AE410" s="45">
        <f t="shared" si="20"/>
        <v>751</v>
      </c>
      <c r="AF410" s="45">
        <f>IF(AD410="","",COUNTIF($AE$1:$AE409,$AE410)+RANK($AE410,$AE$2:$AE$10540,1))</f>
        <v>135</v>
      </c>
      <c r="AG410" s="45">
        <f t="shared" si="21"/>
        <v>0</v>
      </c>
      <c r="AH410" s="45">
        <f>IF($AD410="","",COUNTIF($AG$1:$AG409,$AG410)+RANK($AG410,$AG$1:$AG$10539,0))</f>
        <v>182</v>
      </c>
      <c r="AI410" s="10" t="str">
        <f t="shared" si="23"/>
        <v>1990-91 Score #440 Eric Lindros  RC   /   $</v>
      </c>
      <c r="AJ410" s="11">
        <v>1990</v>
      </c>
      <c r="AK410" s="17">
        <v>91</v>
      </c>
      <c r="AL410" s="12" t="s">
        <v>218</v>
      </c>
      <c r="AM410" s="10">
        <v>440</v>
      </c>
      <c r="AN410" s="12" t="s">
        <v>221</v>
      </c>
      <c r="AO410" s="9"/>
      <c r="AP410" s="9" t="s">
        <v>1902</v>
      </c>
      <c r="AQ410" s="9"/>
      <c r="AR410" s="14"/>
      <c r="AS410" s="9" t="s">
        <v>2</v>
      </c>
      <c r="AT410" s="9"/>
      <c r="AU410" s="9"/>
      <c r="AV410" s="13"/>
      <c r="AW410" s="13"/>
      <c r="AX410" s="9"/>
      <c r="AY410" s="9"/>
      <c r="AZ410" s="9"/>
      <c r="BA410" s="33"/>
      <c r="BB410" s="33"/>
      <c r="BC410" s="36"/>
      <c r="BD410" s="12" t="s">
        <v>1771</v>
      </c>
    </row>
    <row r="411" spans="1:56" s="12" customFormat="1" x14ac:dyDescent="0.2">
      <c r="A411" s="9" t="str">
        <f>IF(Search!$C$5="","",IF(COUNTA(Inventory!$AP411)=1,1,""))</f>
        <v/>
      </c>
      <c r="B411" s="9" t="str">
        <f>IF(Search!$C$4="","",IF(ISNUMBER(SEARCH(Search!$C$4,$AR411))=TRUE,1,""))</f>
        <v/>
      </c>
      <c r="C411" s="9" t="str">
        <f>IF(Search!$C$6="x",IF(COUNTA($AQ411)=1,1,"N"),IF(COUNTA($AQ411)=1,"N",""))</f>
        <v/>
      </c>
      <c r="D411" s="9" t="str">
        <f>IF(Search!$O$8="","",IF(ISNUMBER(SEARCH(Search!$O$8,$BD411))=TRUE,1,""))</f>
        <v/>
      </c>
      <c r="E411" s="9" t="str">
        <f>IF(Search!$C$7="","",IF(ISNUMBER(SEARCH(Search!$C$7,$AN411))=TRUE,1,""))</f>
        <v/>
      </c>
      <c r="F411" s="9" t="str">
        <f>IF(Search!$C$8="","",IF(ISNUMBER(SEARCH(Search!$C$8,$AO411))=TRUE,1,""))</f>
        <v/>
      </c>
      <c r="G411" s="9" t="str">
        <f>IF(Search!$F$4="","",IF(Inventory!$AJ411&lt;Search!$F$4,"",1))</f>
        <v/>
      </c>
      <c r="H411" s="9" t="str">
        <f>IF(Search!$F$5="","",IF(Inventory!$AJ411&gt;Search!$F$5,"",1))</f>
        <v/>
      </c>
      <c r="I411" s="9" t="str">
        <f>IF(Search!$F$7="","",IF(Search!$F$8="",IF(ISNUMBER(SEARCH(Search!$F$7,$AL411))=TRUE,1,""),""))</f>
        <v/>
      </c>
      <c r="J411" s="9" t="str">
        <f>IF($AL411=Search!$F$8,1,"")</f>
        <v/>
      </c>
      <c r="K411" s="9" t="str">
        <f>IF(Search!$I$4="","",IF(COUNTA($AS411)=1,IF(Search!$I$4="N","N",1),""))</f>
        <v/>
      </c>
      <c r="L411" s="9" t="str">
        <f>IF(Search!$I$5="","",IF($AS411="RC",1,""))</f>
        <v/>
      </c>
      <c r="M411" s="9" t="str">
        <f>IF(Search!$I$6="","",IF($AS411="RCP",1,""))</f>
        <v/>
      </c>
      <c r="N411" s="9" t="str">
        <f>IF(Search!$I$8="","",IF(COUNTA($AT411)=1,IF(Search!$I$8="N","N",1),""))</f>
        <v/>
      </c>
      <c r="O411" s="9" t="str">
        <f>IF(Search!$L$4="","",IF(COUNTA($AU411)=1,IF(Search!$L$4="N","N",1),""))</f>
        <v/>
      </c>
      <c r="P411" s="9" t="str">
        <f>IF(Search!$L$5="","",IF(ISNUMBER(SEARCH("Jersey",$AU411))=TRUE,IF(Search!$L$5="N","N",1),""))</f>
        <v/>
      </c>
      <c r="Q411" s="9" t="str">
        <f>IF(Search!$L$6="","",IF(ISNUMBER(SEARCH("Patch",$AU411))=TRUE,IF(Search!$L$6="N","N",1),""))</f>
        <v/>
      </c>
      <c r="R411" s="9" t="str">
        <f>IF(Search!$L$7="","",IF(ISNUMBER(SEARCH("Shield",$AU411))=TRUE,IF(Search!$L$7="N","N",1),""))</f>
        <v/>
      </c>
      <c r="S411" s="9" t="str">
        <f>IF(Search!$L$8="","",IF(ISNUMBER(SEARCH("Stick",$AU411))=TRUE,IF(Search!$L$8="N","N",1),""))</f>
        <v/>
      </c>
      <c r="T411" s="9" t="str">
        <f>IF(Search!$O$4="","",IF(COUNTA($AW411)=1,IF(Search!$O$4="N","N",1),""))</f>
        <v/>
      </c>
      <c r="U411" s="9" t="str">
        <f>IF(Search!$O$5="","",IF($AW411="","",IF($AW411&lt;Search!$O$5,"",1)))</f>
        <v/>
      </c>
      <c r="V411" s="9" t="str">
        <f>IF(Search!$O$6="","",IF($AW411="","",IF($AW411&gt;Search!$O$6,"",1)))</f>
        <v/>
      </c>
      <c r="W411" s="9" t="str">
        <f>IF(Search!$U$4="","",IF($AX411="","",1))</f>
        <v/>
      </c>
      <c r="X411" s="9" t="str">
        <f>IF(Search!$U$5="","",IF(ISNUMBER(SEARCH(Search!$U$5,$AX411))=TRUE,IF(Search!$U$5="N","N",1),""))</f>
        <v/>
      </c>
      <c r="Y411" s="9" t="str">
        <f>IF(Search!$U$6="","",IF($AY411&lt;Search!$U$6,"",1))</f>
        <v/>
      </c>
      <c r="Z411" s="9" t="str">
        <f>IF(Search!$R$4="","",IF(Inventory!$BA411&lt;Search!$R$4,"",1))</f>
        <v/>
      </c>
      <c r="AA411" s="9" t="str">
        <f>IF(Search!$R$5="","",IF($BA411&gt;Search!$R$5,"",1))</f>
        <v/>
      </c>
      <c r="AB411" s="9" t="str">
        <f>IF(Search!$R$6="","",IF($BB411&lt;Search!$R$6,"",1))</f>
        <v/>
      </c>
      <c r="AC411" s="9" t="str">
        <f>IF(Search!$R$7="","",IF($BB411&lt;Search!$R$7,"",1))</f>
        <v/>
      </c>
      <c r="AD411" s="45" t="str">
        <f>IF(COUNTIF($A411:$AC411,"n")&gt;0,"",IF(SUM($A411:$AC411)=COUNTA(Search!$C$4:$C$8,Search!$F$4:$F$8,Search!$I$4:$I$6,Search!$I$8,Search!$L$4:$L$8,Search!$O$4:$O$8,Search!$R$4:$R$7,Search!$U$4:$U$7)-COUNTIF(Search!$C$4:$U$7,"n"),1+LARGE($AD$1:AD410,1),""))</f>
        <v/>
      </c>
      <c r="AE411" s="45" t="str">
        <f t="shared" si="20"/>
        <v/>
      </c>
      <c r="AF411" s="45" t="str">
        <f>IF(AD411="","",COUNTIF($AE$1:$AE410,$AE411)+RANK($AE411,$AE$2:$AE$10540,1))</f>
        <v/>
      </c>
      <c r="AG411" s="45" t="str">
        <f t="shared" si="21"/>
        <v/>
      </c>
      <c r="AH411" s="45" t="str">
        <f>IF($AD411="","",COUNTIF($AG$1:$AG410,$AG411)+RANK($AG411,$AG$1:$AG$10539,0))</f>
        <v/>
      </c>
      <c r="AI411" s="10" t="str">
        <f t="shared" si="23"/>
        <v>1990-91 Score Canadian #439 Martin Brodeur NJD RC   / KSA 8.5 $</v>
      </c>
      <c r="AJ411" s="11">
        <v>1990</v>
      </c>
      <c r="AK411" s="17">
        <v>91</v>
      </c>
      <c r="AL411" s="12" t="s">
        <v>2138</v>
      </c>
      <c r="AM411" s="10">
        <v>439</v>
      </c>
      <c r="AN411" s="12" t="s">
        <v>220</v>
      </c>
      <c r="AO411" s="9" t="s">
        <v>1947</v>
      </c>
      <c r="AP411" s="9"/>
      <c r="AQ411" s="9"/>
      <c r="AR411" s="14" t="s">
        <v>2464</v>
      </c>
      <c r="AS411" s="9" t="s">
        <v>2</v>
      </c>
      <c r="AT411" s="9"/>
      <c r="AU411" s="9"/>
      <c r="AV411" s="13"/>
      <c r="AW411" s="13"/>
      <c r="AX411" s="9" t="s">
        <v>2137</v>
      </c>
      <c r="AY411" s="9">
        <v>8.5</v>
      </c>
      <c r="AZ411" s="9"/>
      <c r="BA411" s="33"/>
      <c r="BB411" s="33"/>
      <c r="BC411" s="36"/>
      <c r="BD411" s="12" t="s">
        <v>1771</v>
      </c>
    </row>
    <row r="412" spans="1:56" s="12" customFormat="1" x14ac:dyDescent="0.2">
      <c r="A412" s="9" t="str">
        <f>IF(Search!$C$5="","",IF(COUNTA(Inventory!$AP412)=1,1,""))</f>
        <v/>
      </c>
      <c r="B412" s="9" t="str">
        <f>IF(Search!$C$4="","",IF(ISNUMBER(SEARCH(Search!$C$4,$AR412))=TRUE,1,""))</f>
        <v/>
      </c>
      <c r="C412" s="9" t="str">
        <f>IF(Search!$C$6="x",IF(COUNTA($AQ412)=1,1,"N"),IF(COUNTA($AQ412)=1,"N",""))</f>
        <v/>
      </c>
      <c r="D412" s="9" t="str">
        <f>IF(Search!$O$8="","",IF(ISNUMBER(SEARCH(Search!$O$8,$BD412))=TRUE,1,""))</f>
        <v/>
      </c>
      <c r="E412" s="9" t="str">
        <f>IF(Search!$C$7="","",IF(ISNUMBER(SEARCH(Search!$C$7,$AN412))=TRUE,1,""))</f>
        <v/>
      </c>
      <c r="F412" s="9" t="str">
        <f>IF(Search!$C$8="","",IF(ISNUMBER(SEARCH(Search!$C$8,$AO412))=TRUE,1,""))</f>
        <v/>
      </c>
      <c r="G412" s="9" t="str">
        <f>IF(Search!$F$4="","",IF(Inventory!$AJ412&lt;Search!$F$4,"",1))</f>
        <v/>
      </c>
      <c r="H412" s="9" t="str">
        <f>IF(Search!$F$5="","",IF(Inventory!$AJ412&gt;Search!$F$5,"",1))</f>
        <v/>
      </c>
      <c r="I412" s="9" t="str">
        <f>IF(Search!$F$7="","",IF(Search!$F$8="",IF(ISNUMBER(SEARCH(Search!$F$7,$AL412))=TRUE,1,""),""))</f>
        <v/>
      </c>
      <c r="J412" s="9" t="str">
        <f>IF($AL412=Search!$F$8,1,"")</f>
        <v/>
      </c>
      <c r="K412" s="9" t="str">
        <f>IF(Search!$I$4="","",IF(COUNTA($AS412)=1,IF(Search!$I$4="N","N",1),""))</f>
        <v/>
      </c>
      <c r="L412" s="9" t="str">
        <f>IF(Search!$I$5="","",IF($AS412="RC",1,""))</f>
        <v/>
      </c>
      <c r="M412" s="9" t="str">
        <f>IF(Search!$I$6="","",IF($AS412="RCP",1,""))</f>
        <v/>
      </c>
      <c r="N412" s="9" t="str">
        <f>IF(Search!$I$8="","",IF(COUNTA($AT412)=1,IF(Search!$I$8="N","N",1),""))</f>
        <v/>
      </c>
      <c r="O412" s="9" t="str">
        <f>IF(Search!$L$4="","",IF(COUNTA($AU412)=1,IF(Search!$L$4="N","N",1),""))</f>
        <v/>
      </c>
      <c r="P412" s="9" t="str">
        <f>IF(Search!$L$5="","",IF(ISNUMBER(SEARCH("Jersey",$AU412))=TRUE,IF(Search!$L$5="N","N",1),""))</f>
        <v/>
      </c>
      <c r="Q412" s="9" t="str">
        <f>IF(Search!$L$6="","",IF(ISNUMBER(SEARCH("Patch",$AU412))=TRUE,IF(Search!$L$6="N","N",1),""))</f>
        <v/>
      </c>
      <c r="R412" s="9" t="str">
        <f>IF(Search!$L$7="","",IF(ISNUMBER(SEARCH("Shield",$AU412))=TRUE,IF(Search!$L$7="N","N",1),""))</f>
        <v/>
      </c>
      <c r="S412" s="9" t="str">
        <f>IF(Search!$L$8="","",IF(ISNUMBER(SEARCH("Stick",$AU412))=TRUE,IF(Search!$L$8="N","N",1),""))</f>
        <v/>
      </c>
      <c r="T412" s="9" t="str">
        <f>IF(Search!$O$4="","",IF(COUNTA($AW412)=1,IF(Search!$O$4="N","N",1),""))</f>
        <v/>
      </c>
      <c r="U412" s="9" t="str">
        <f>IF(Search!$O$5="","",IF($AW412="","",IF($AW412&lt;Search!$O$5,"",1)))</f>
        <v/>
      </c>
      <c r="V412" s="9" t="str">
        <f>IF(Search!$O$6="","",IF($AW412="","",IF($AW412&gt;Search!$O$6,"",1)))</f>
        <v/>
      </c>
      <c r="W412" s="9" t="str">
        <f>IF(Search!$U$4="","",IF($AX412="","",1))</f>
        <v/>
      </c>
      <c r="X412" s="9" t="str">
        <f>IF(Search!$U$5="","",IF(ISNUMBER(SEARCH(Search!$U$5,$AX412))=TRUE,IF(Search!$U$5="N","N",1),""))</f>
        <v/>
      </c>
      <c r="Y412" s="9" t="str">
        <f>IF(Search!$U$6="","",IF($AY412&lt;Search!$U$6,"",1))</f>
        <v/>
      </c>
      <c r="Z412" s="9" t="str">
        <f>IF(Search!$R$4="","",IF(Inventory!$BA412&lt;Search!$R$4,"",1))</f>
        <v/>
      </c>
      <c r="AA412" s="9" t="str">
        <f>IF(Search!$R$5="","",IF($BA412&gt;Search!$R$5,"",1))</f>
        <v/>
      </c>
      <c r="AB412" s="9" t="str">
        <f>IF(Search!$R$6="","",IF($BB412&lt;Search!$R$6,"",1))</f>
        <v/>
      </c>
      <c r="AC412" s="9" t="str">
        <f>IF(Search!$R$7="","",IF($BB412&lt;Search!$R$7,"",1))</f>
        <v/>
      </c>
      <c r="AD412" s="45" t="str">
        <f>IF(COUNTIF($A412:$AC412,"n")&gt;0,"",IF(SUM($A412:$AC412)=COUNTA(Search!$C$4:$C$8,Search!$F$4:$F$8,Search!$I$4:$I$6,Search!$I$8,Search!$L$4:$L$8,Search!$O$4:$O$8,Search!$R$4:$R$7,Search!$U$4:$U$7)-COUNTIF(Search!$C$4:$U$7,"n"),1+LARGE($AD$1:AD411,1),""))</f>
        <v/>
      </c>
      <c r="AE412" s="45" t="str">
        <f t="shared" si="20"/>
        <v/>
      </c>
      <c r="AF412" s="45" t="str">
        <f>IF(AD412="","",COUNTIF($AE$1:$AE411,$AE412)+RANK($AE412,$AE$2:$AE$10540,1))</f>
        <v/>
      </c>
      <c r="AG412" s="45" t="str">
        <f t="shared" si="21"/>
        <v/>
      </c>
      <c r="AH412" s="45" t="str">
        <f>IF($AD412="","",COUNTIF($AG$1:$AG411,$AG412)+RANK($AG412,$AG$1:$AG$10539,0))</f>
        <v/>
      </c>
      <c r="AI412" s="10" t="str">
        <f t="shared" si="23"/>
        <v>1990-91 Topps #171 Curtis Joseph  RC   /   $</v>
      </c>
      <c r="AJ412" s="11">
        <v>1990</v>
      </c>
      <c r="AK412" s="17">
        <v>91</v>
      </c>
      <c r="AL412" s="12" t="s">
        <v>48</v>
      </c>
      <c r="AM412" s="10">
        <v>171</v>
      </c>
      <c r="AN412" s="12" t="s">
        <v>209</v>
      </c>
      <c r="AO412" s="9"/>
      <c r="AP412" s="9"/>
      <c r="AQ412" s="9"/>
      <c r="AR412" s="14"/>
      <c r="AS412" s="9" t="s">
        <v>2</v>
      </c>
      <c r="AT412" s="9"/>
      <c r="AU412" s="9"/>
      <c r="AV412" s="13"/>
      <c r="AW412" s="13"/>
      <c r="AX412" s="9"/>
      <c r="AY412" s="9"/>
      <c r="AZ412" s="9"/>
      <c r="BA412" s="33"/>
      <c r="BB412" s="33"/>
      <c r="BC412" s="36"/>
      <c r="BD412" s="12" t="s">
        <v>1771</v>
      </c>
    </row>
    <row r="413" spans="1:56" s="12" customFormat="1" x14ac:dyDescent="0.2">
      <c r="A413" s="9" t="str">
        <f>IF(Search!$C$5="","",IF(COUNTA(Inventory!$AP413)=1,1,""))</f>
        <v/>
      </c>
      <c r="B413" s="9" t="str">
        <f>IF(Search!$C$4="","",IF(ISNUMBER(SEARCH(Search!$C$4,$AR413))=TRUE,1,""))</f>
        <v/>
      </c>
      <c r="C413" s="9" t="str">
        <f>IF(Search!$C$6="x",IF(COUNTA($AQ413)=1,1,"N"),IF(COUNTA($AQ413)=1,"N",""))</f>
        <v/>
      </c>
      <c r="D413" s="9" t="str">
        <f>IF(Search!$O$8="","",IF(ISNUMBER(SEARCH(Search!$O$8,$BD413))=TRUE,1,""))</f>
        <v/>
      </c>
      <c r="E413" s="9" t="str">
        <f>IF(Search!$C$7="","",IF(ISNUMBER(SEARCH(Search!$C$7,$AN413))=TRUE,1,""))</f>
        <v/>
      </c>
      <c r="F413" s="9" t="str">
        <f>IF(Search!$C$8="","",IF(ISNUMBER(SEARCH(Search!$C$8,$AO413))=TRUE,1,""))</f>
        <v/>
      </c>
      <c r="G413" s="9" t="str">
        <f>IF(Search!$F$4="","",IF(Inventory!$AJ413&lt;Search!$F$4,"",1))</f>
        <v/>
      </c>
      <c r="H413" s="9" t="str">
        <f>IF(Search!$F$5="","",IF(Inventory!$AJ413&gt;Search!$F$5,"",1))</f>
        <v/>
      </c>
      <c r="I413" s="9" t="str">
        <f>IF(Search!$F$7="","",IF(Search!$F$8="",IF(ISNUMBER(SEARCH(Search!$F$7,$AL413))=TRUE,1,""),""))</f>
        <v/>
      </c>
      <c r="J413" s="9" t="str">
        <f>IF($AL413=Search!$F$8,1,"")</f>
        <v/>
      </c>
      <c r="K413" s="9" t="str">
        <f>IF(Search!$I$4="","",IF(COUNTA($AS413)=1,IF(Search!$I$4="N","N",1),""))</f>
        <v/>
      </c>
      <c r="L413" s="9" t="str">
        <f>IF(Search!$I$5="","",IF($AS413="RC",1,""))</f>
        <v/>
      </c>
      <c r="M413" s="9" t="str">
        <f>IF(Search!$I$6="","",IF($AS413="RCP",1,""))</f>
        <v/>
      </c>
      <c r="N413" s="9" t="str">
        <f>IF(Search!$I$8="","",IF(COUNTA($AT413)=1,IF(Search!$I$8="N","N",1),""))</f>
        <v/>
      </c>
      <c r="O413" s="9" t="str">
        <f>IF(Search!$L$4="","",IF(COUNTA($AU413)=1,IF(Search!$L$4="N","N",1),""))</f>
        <v/>
      </c>
      <c r="P413" s="9" t="str">
        <f>IF(Search!$L$5="","",IF(ISNUMBER(SEARCH("Jersey",$AU413))=TRUE,IF(Search!$L$5="N","N",1),""))</f>
        <v/>
      </c>
      <c r="Q413" s="9" t="str">
        <f>IF(Search!$L$6="","",IF(ISNUMBER(SEARCH("Patch",$AU413))=TRUE,IF(Search!$L$6="N","N",1),""))</f>
        <v/>
      </c>
      <c r="R413" s="9" t="str">
        <f>IF(Search!$L$7="","",IF(ISNUMBER(SEARCH("Shield",$AU413))=TRUE,IF(Search!$L$7="N","N",1),""))</f>
        <v/>
      </c>
      <c r="S413" s="9" t="str">
        <f>IF(Search!$L$8="","",IF(ISNUMBER(SEARCH("Stick",$AU413))=TRUE,IF(Search!$L$8="N","N",1),""))</f>
        <v/>
      </c>
      <c r="T413" s="9" t="str">
        <f>IF(Search!$O$4="","",IF(COUNTA($AW413)=1,IF(Search!$O$4="N","N",1),""))</f>
        <v/>
      </c>
      <c r="U413" s="9" t="str">
        <f>IF(Search!$O$5="","",IF($AW413="","",IF($AW413&lt;Search!$O$5,"",1)))</f>
        <v/>
      </c>
      <c r="V413" s="9" t="str">
        <f>IF(Search!$O$6="","",IF($AW413="","",IF($AW413&gt;Search!$O$6,"",1)))</f>
        <v/>
      </c>
      <c r="W413" s="9" t="str">
        <f>IF(Search!$U$4="","",IF($AX413="","",1))</f>
        <v/>
      </c>
      <c r="X413" s="9" t="str">
        <f>IF(Search!$U$5="","",IF(ISNUMBER(SEARCH(Search!$U$5,$AX413))=TRUE,IF(Search!$U$5="N","N",1),""))</f>
        <v/>
      </c>
      <c r="Y413" s="9" t="str">
        <f>IF(Search!$U$6="","",IF($AY413&lt;Search!$U$6,"",1))</f>
        <v/>
      </c>
      <c r="Z413" s="9" t="str">
        <f>IF(Search!$R$4="","",IF(Inventory!$BA413&lt;Search!$R$4,"",1))</f>
        <v/>
      </c>
      <c r="AA413" s="9" t="str">
        <f>IF(Search!$R$5="","",IF($BA413&gt;Search!$R$5,"",1))</f>
        <v/>
      </c>
      <c r="AB413" s="9" t="str">
        <f>IF(Search!$R$6="","",IF($BB413&lt;Search!$R$6,"",1))</f>
        <v/>
      </c>
      <c r="AC413" s="9" t="str">
        <f>IF(Search!$R$7="","",IF($BB413&lt;Search!$R$7,"",1))</f>
        <v/>
      </c>
      <c r="AD413" s="45" t="str">
        <f>IF(COUNTIF($A413:$AC413,"n")&gt;0,"",IF(SUM($A413:$AC413)=COUNTA(Search!$C$4:$C$8,Search!$F$4:$F$8,Search!$I$4:$I$6,Search!$I$8,Search!$L$4:$L$8,Search!$O$4:$O$8,Search!$R$4:$R$7,Search!$U$4:$U$7)-COUNTIF(Search!$C$4:$U$7,"n"),1+LARGE($AD$1:AD412,1),""))</f>
        <v/>
      </c>
      <c r="AE413" s="45" t="str">
        <f t="shared" si="20"/>
        <v/>
      </c>
      <c r="AF413" s="45" t="str">
        <f>IF(AD413="","",COUNTIF($AE$1:$AE412,$AE413)+RANK($AE413,$AE$2:$AE$10540,1))</f>
        <v/>
      </c>
      <c r="AG413" s="45" t="str">
        <f t="shared" si="21"/>
        <v/>
      </c>
      <c r="AH413" s="45" t="str">
        <f>IF($AD413="","",COUNTIF($AG$1:$AG412,$AG413)+RANK($AG413,$AG$1:$AG$10539,0))</f>
        <v/>
      </c>
      <c r="AI413" s="10" t="str">
        <f t="shared" si="23"/>
        <v>1990-91 Topps #332 Rod Brind'Amour  RC   /   $</v>
      </c>
      <c r="AJ413" s="11">
        <v>1990</v>
      </c>
      <c r="AK413" s="17">
        <v>91</v>
      </c>
      <c r="AL413" s="12" t="s">
        <v>48</v>
      </c>
      <c r="AM413" s="10">
        <v>332</v>
      </c>
      <c r="AN413" s="12" t="s">
        <v>205</v>
      </c>
      <c r="AO413" s="9"/>
      <c r="AP413" s="9"/>
      <c r="AQ413" s="9"/>
      <c r="AR413" s="14"/>
      <c r="AS413" s="9" t="s">
        <v>2</v>
      </c>
      <c r="AT413" s="9"/>
      <c r="AU413" s="9"/>
      <c r="AV413" s="13"/>
      <c r="AW413" s="13"/>
      <c r="AX413" s="9"/>
      <c r="AY413" s="9"/>
      <c r="AZ413" s="9"/>
      <c r="BA413" s="33"/>
      <c r="BB413" s="33"/>
      <c r="BC413" s="36"/>
      <c r="BD413" s="12" t="s">
        <v>1771</v>
      </c>
    </row>
    <row r="414" spans="1:56" s="12" customFormat="1" x14ac:dyDescent="0.2">
      <c r="A414" s="9" t="str">
        <f>IF(Search!$C$5="","",IF(COUNTA(Inventory!$AP414)=1,1,""))</f>
        <v/>
      </c>
      <c r="B414" s="9" t="str">
        <f>IF(Search!$C$4="","",IF(ISNUMBER(SEARCH(Search!$C$4,$AR414))=TRUE,1,""))</f>
        <v/>
      </c>
      <c r="C414" s="9" t="str">
        <f>IF(Search!$C$6="x",IF(COUNTA($AQ414)=1,1,"N"),IF(COUNTA($AQ414)=1,"N",""))</f>
        <v/>
      </c>
      <c r="D414" s="9" t="str">
        <f>IF(Search!$O$8="","",IF(ISNUMBER(SEARCH(Search!$O$8,$BD414))=TRUE,1,""))</f>
        <v/>
      </c>
      <c r="E414" s="9" t="str">
        <f>IF(Search!$C$7="","",IF(ISNUMBER(SEARCH(Search!$C$7,$AN414))=TRUE,1,""))</f>
        <v/>
      </c>
      <c r="F414" s="9" t="str">
        <f>IF(Search!$C$8="","",IF(ISNUMBER(SEARCH(Search!$C$8,$AO414))=TRUE,1,""))</f>
        <v/>
      </c>
      <c r="G414" s="9" t="str">
        <f>IF(Search!$F$4="","",IF(Inventory!$AJ414&lt;Search!$F$4,"",1))</f>
        <v/>
      </c>
      <c r="H414" s="9" t="str">
        <f>IF(Search!$F$5="","",IF(Inventory!$AJ414&gt;Search!$F$5,"",1))</f>
        <v/>
      </c>
      <c r="I414" s="9" t="str">
        <f>IF(Search!$F$7="","",IF(Search!$F$8="",IF(ISNUMBER(SEARCH(Search!$F$7,$AL414))=TRUE,1,""),""))</f>
        <v/>
      </c>
      <c r="J414" s="9" t="str">
        <f>IF($AL414=Search!$F$8,1,"")</f>
        <v/>
      </c>
      <c r="K414" s="9" t="str">
        <f>IF(Search!$I$4="","",IF(COUNTA($AS414)=1,IF(Search!$I$4="N","N",1),""))</f>
        <v/>
      </c>
      <c r="L414" s="9" t="str">
        <f>IF(Search!$I$5="","",IF($AS414="RC",1,""))</f>
        <v/>
      </c>
      <c r="M414" s="9" t="str">
        <f>IF(Search!$I$6="","",IF($AS414="RCP",1,""))</f>
        <v/>
      </c>
      <c r="N414" s="9" t="str">
        <f>IF(Search!$I$8="","",IF(COUNTA($AT414)=1,IF(Search!$I$8="N","N",1),""))</f>
        <v/>
      </c>
      <c r="O414" s="9" t="str">
        <f>IF(Search!$L$4="","",IF(COUNTA($AU414)=1,IF(Search!$L$4="N","N",1),""))</f>
        <v/>
      </c>
      <c r="P414" s="9" t="str">
        <f>IF(Search!$L$5="","",IF(ISNUMBER(SEARCH("Jersey",$AU414))=TRUE,IF(Search!$L$5="N","N",1),""))</f>
        <v/>
      </c>
      <c r="Q414" s="9" t="str">
        <f>IF(Search!$L$6="","",IF(ISNUMBER(SEARCH("Patch",$AU414))=TRUE,IF(Search!$L$6="N","N",1),""))</f>
        <v/>
      </c>
      <c r="R414" s="9" t="str">
        <f>IF(Search!$L$7="","",IF(ISNUMBER(SEARCH("Shield",$AU414))=TRUE,IF(Search!$L$7="N","N",1),""))</f>
        <v/>
      </c>
      <c r="S414" s="9" t="str">
        <f>IF(Search!$L$8="","",IF(ISNUMBER(SEARCH("Stick",$AU414))=TRUE,IF(Search!$L$8="N","N",1),""))</f>
        <v/>
      </c>
      <c r="T414" s="9" t="str">
        <f>IF(Search!$O$4="","",IF(COUNTA($AW414)=1,IF(Search!$O$4="N","N",1),""))</f>
        <v/>
      </c>
      <c r="U414" s="9" t="str">
        <f>IF(Search!$O$5="","",IF($AW414="","",IF($AW414&lt;Search!$O$5,"",1)))</f>
        <v/>
      </c>
      <c r="V414" s="9" t="str">
        <f>IF(Search!$O$6="","",IF($AW414="","",IF($AW414&gt;Search!$O$6,"",1)))</f>
        <v/>
      </c>
      <c r="W414" s="9" t="str">
        <f>IF(Search!$U$4="","",IF($AX414="","",1))</f>
        <v/>
      </c>
      <c r="X414" s="9" t="str">
        <f>IF(Search!$U$5="","",IF(ISNUMBER(SEARCH(Search!$U$5,$AX414))=TRUE,IF(Search!$U$5="N","N",1),""))</f>
        <v/>
      </c>
      <c r="Y414" s="9" t="str">
        <f>IF(Search!$U$6="","",IF($AY414&lt;Search!$U$6,"",1))</f>
        <v/>
      </c>
      <c r="Z414" s="9" t="str">
        <f>IF(Search!$R$4="","",IF(Inventory!$BA414&lt;Search!$R$4,"",1))</f>
        <v/>
      </c>
      <c r="AA414" s="9" t="str">
        <f>IF(Search!$R$5="","",IF($BA414&gt;Search!$R$5,"",1))</f>
        <v/>
      </c>
      <c r="AB414" s="9" t="str">
        <f>IF(Search!$R$6="","",IF($BB414&lt;Search!$R$6,"",1))</f>
        <v/>
      </c>
      <c r="AC414" s="9" t="str">
        <f>IF(Search!$R$7="","",IF($BB414&lt;Search!$R$7,"",1))</f>
        <v/>
      </c>
      <c r="AD414" s="45" t="str">
        <f>IF(COUNTIF($A414:$AC414,"n")&gt;0,"",IF(SUM($A414:$AC414)=COUNTA(Search!$C$4:$C$8,Search!$F$4:$F$8,Search!$I$4:$I$6,Search!$I$8,Search!$L$4:$L$8,Search!$O$4:$O$8,Search!$R$4:$R$7,Search!$U$4:$U$7)-COUNTIF(Search!$C$4:$U$7,"n"),1+LARGE($AD$1:AD413,1),""))</f>
        <v/>
      </c>
      <c r="AE414" s="45" t="str">
        <f t="shared" si="20"/>
        <v/>
      </c>
      <c r="AF414" s="45" t="str">
        <f>IF(AD414="","",COUNTIF($AE$1:$AE413,$AE414)+RANK($AE414,$AE$2:$AE$10540,1))</f>
        <v/>
      </c>
      <c r="AG414" s="45" t="str">
        <f t="shared" si="21"/>
        <v/>
      </c>
      <c r="AH414" s="45" t="str">
        <f>IF($AD414="","",COUNTIF($AG$1:$AG413,$AG414)+RANK($AG414,$AG$1:$AG$10539,0))</f>
        <v/>
      </c>
      <c r="AI414" s="10" t="str">
        <f t="shared" si="23"/>
        <v>1990-91 Upper Deck #32 Mike Richter  RC   /   $</v>
      </c>
      <c r="AJ414" s="11">
        <v>1990</v>
      </c>
      <c r="AK414" s="17">
        <v>91</v>
      </c>
      <c r="AL414" s="12" t="s">
        <v>7</v>
      </c>
      <c r="AM414" s="10">
        <v>32</v>
      </c>
      <c r="AN414" s="12" t="s">
        <v>222</v>
      </c>
      <c r="AO414" s="9"/>
      <c r="AP414" s="9"/>
      <c r="AQ414" s="9"/>
      <c r="AR414" s="14" t="s">
        <v>2481</v>
      </c>
      <c r="AS414" s="9" t="s">
        <v>2</v>
      </c>
      <c r="AT414" s="9"/>
      <c r="AU414" s="9"/>
      <c r="AV414" s="13"/>
      <c r="AW414" s="13"/>
      <c r="AX414" s="9"/>
      <c r="AY414" s="9"/>
      <c r="AZ414" s="9"/>
      <c r="BA414" s="33"/>
      <c r="BB414" s="33"/>
      <c r="BC414" s="36"/>
      <c r="BD414" s="12" t="s">
        <v>1771</v>
      </c>
    </row>
    <row r="415" spans="1:56" s="12" customFormat="1" x14ac:dyDescent="0.2">
      <c r="A415" s="9" t="str">
        <f>IF(Search!$C$5="","",IF(COUNTA(Inventory!$AP415)=1,1,""))</f>
        <v/>
      </c>
      <c r="B415" s="9" t="str">
        <f>IF(Search!$C$4="","",IF(ISNUMBER(SEARCH(Search!$C$4,$AR415))=TRUE,1,""))</f>
        <v/>
      </c>
      <c r="C415" s="9" t="str">
        <f>IF(Search!$C$6="x",IF(COUNTA($AQ415)=1,1,"N"),IF(COUNTA($AQ415)=1,"N",""))</f>
        <v/>
      </c>
      <c r="D415" s="9" t="str">
        <f>IF(Search!$O$8="","",IF(ISNUMBER(SEARCH(Search!$O$8,$BD415))=TRUE,1,""))</f>
        <v/>
      </c>
      <c r="E415" s="9" t="str">
        <f>IF(Search!$C$7="","",IF(ISNUMBER(SEARCH(Search!$C$7,$AN415))=TRUE,1,""))</f>
        <v/>
      </c>
      <c r="F415" s="9" t="str">
        <f>IF(Search!$C$8="","",IF(ISNUMBER(SEARCH(Search!$C$8,$AO415))=TRUE,1,""))</f>
        <v/>
      </c>
      <c r="G415" s="9" t="str">
        <f>IF(Search!$F$4="","",IF(Inventory!$AJ415&lt;Search!$F$4,"",1))</f>
        <v/>
      </c>
      <c r="H415" s="9" t="str">
        <f>IF(Search!$F$5="","",IF(Inventory!$AJ415&gt;Search!$F$5,"",1))</f>
        <v/>
      </c>
      <c r="I415" s="9" t="str">
        <f>IF(Search!$F$7="","",IF(Search!$F$8="",IF(ISNUMBER(SEARCH(Search!$F$7,$AL415))=TRUE,1,""),""))</f>
        <v/>
      </c>
      <c r="J415" s="9" t="str">
        <f>IF($AL415=Search!$F$8,1,"")</f>
        <v/>
      </c>
      <c r="K415" s="9" t="str">
        <f>IF(Search!$I$4="","",IF(COUNTA($AS415)=1,IF(Search!$I$4="N","N",1),""))</f>
        <v/>
      </c>
      <c r="L415" s="9" t="str">
        <f>IF(Search!$I$5="","",IF($AS415="RC",1,""))</f>
        <v/>
      </c>
      <c r="M415" s="9" t="str">
        <f>IF(Search!$I$6="","",IF($AS415="RCP",1,""))</f>
        <v/>
      </c>
      <c r="N415" s="9" t="str">
        <f>IF(Search!$I$8="","",IF(COUNTA($AT415)=1,IF(Search!$I$8="N","N",1),""))</f>
        <v/>
      </c>
      <c r="O415" s="9" t="str">
        <f>IF(Search!$L$4="","",IF(COUNTA($AU415)=1,IF(Search!$L$4="N","N",1),""))</f>
        <v/>
      </c>
      <c r="P415" s="9" t="str">
        <f>IF(Search!$L$5="","",IF(ISNUMBER(SEARCH("Jersey",$AU415))=TRUE,IF(Search!$L$5="N","N",1),""))</f>
        <v/>
      </c>
      <c r="Q415" s="9" t="str">
        <f>IF(Search!$L$6="","",IF(ISNUMBER(SEARCH("Patch",$AU415))=TRUE,IF(Search!$L$6="N","N",1),""))</f>
        <v/>
      </c>
      <c r="R415" s="9" t="str">
        <f>IF(Search!$L$7="","",IF(ISNUMBER(SEARCH("Shield",$AU415))=TRUE,IF(Search!$L$7="N","N",1),""))</f>
        <v/>
      </c>
      <c r="S415" s="9" t="str">
        <f>IF(Search!$L$8="","",IF(ISNUMBER(SEARCH("Stick",$AU415))=TRUE,IF(Search!$L$8="N","N",1),""))</f>
        <v/>
      </c>
      <c r="T415" s="9" t="str">
        <f>IF(Search!$O$4="","",IF(COUNTA($AW415)=1,IF(Search!$O$4="N","N",1),""))</f>
        <v/>
      </c>
      <c r="U415" s="9" t="str">
        <f>IF(Search!$O$5="","",IF($AW415="","",IF($AW415&lt;Search!$O$5,"",1)))</f>
        <v/>
      </c>
      <c r="V415" s="9" t="str">
        <f>IF(Search!$O$6="","",IF($AW415="","",IF($AW415&gt;Search!$O$6,"",1)))</f>
        <v/>
      </c>
      <c r="W415" s="9" t="str">
        <f>IF(Search!$U$4="","",IF($AX415="","",1))</f>
        <v/>
      </c>
      <c r="X415" s="9" t="str">
        <f>IF(Search!$U$5="","",IF(ISNUMBER(SEARCH(Search!$U$5,$AX415))=TRUE,IF(Search!$U$5="N","N",1),""))</f>
        <v/>
      </c>
      <c r="Y415" s="9" t="str">
        <f>IF(Search!$U$6="","",IF($AY415&lt;Search!$U$6,"",1))</f>
        <v/>
      </c>
      <c r="Z415" s="9" t="str">
        <f>IF(Search!$R$4="","",IF(Inventory!$BA415&lt;Search!$R$4,"",1))</f>
        <v/>
      </c>
      <c r="AA415" s="9" t="str">
        <f>IF(Search!$R$5="","",IF($BA415&gt;Search!$R$5,"",1))</f>
        <v/>
      </c>
      <c r="AB415" s="9" t="str">
        <f>IF(Search!$R$6="","",IF($BB415&lt;Search!$R$6,"",1))</f>
        <v/>
      </c>
      <c r="AC415" s="9" t="str">
        <f>IF(Search!$R$7="","",IF($BB415&lt;Search!$R$7,"",1))</f>
        <v/>
      </c>
      <c r="AD415" s="45" t="str">
        <f>IF(COUNTIF($A415:$AC415,"n")&gt;0,"",IF(SUM($A415:$AC415)=COUNTA(Search!$C$4:$C$8,Search!$F$4:$F$8,Search!$I$4:$I$6,Search!$I$8,Search!$L$4:$L$8,Search!$O$4:$O$8,Search!$R$4:$R$7,Search!$U$4:$U$7)-COUNTIF(Search!$C$4:$U$7,"n"),1+LARGE($AD$1:AD414,1),""))</f>
        <v/>
      </c>
      <c r="AE415" s="45" t="str">
        <f t="shared" si="20"/>
        <v/>
      </c>
      <c r="AF415" s="45" t="str">
        <f>IF(AD415="","",COUNTIF($AE$1:$AE414,$AE415)+RANK($AE415,$AE$2:$AE$10540,1))</f>
        <v/>
      </c>
      <c r="AG415" s="45" t="str">
        <f t="shared" si="21"/>
        <v/>
      </c>
      <c r="AH415" s="45" t="str">
        <f>IF($AD415="","",COUNTIF($AG$1:$AG414,$AG415)+RANK($AG415,$AG$1:$AG$10539,0))</f>
        <v/>
      </c>
      <c r="AI415" s="10" t="str">
        <f t="shared" si="23"/>
        <v>1990-91 Upper Deck #36 Rod Brind'Amour  RC   /   $</v>
      </c>
      <c r="AJ415" s="11">
        <v>1990</v>
      </c>
      <c r="AK415" s="17">
        <v>91</v>
      </c>
      <c r="AL415" s="12" t="s">
        <v>7</v>
      </c>
      <c r="AM415" s="10">
        <v>36</v>
      </c>
      <c r="AN415" s="12" t="s">
        <v>205</v>
      </c>
      <c r="AO415" s="9"/>
      <c r="AP415" s="9"/>
      <c r="AQ415" s="9"/>
      <c r="AR415" s="14" t="s">
        <v>2481</v>
      </c>
      <c r="AS415" s="9" t="s">
        <v>2</v>
      </c>
      <c r="AT415" s="9"/>
      <c r="AU415" s="9"/>
      <c r="AV415" s="13"/>
      <c r="AW415" s="13"/>
      <c r="AX415" s="9"/>
      <c r="AY415" s="9"/>
      <c r="AZ415" s="9"/>
      <c r="BA415" s="33"/>
      <c r="BB415" s="33"/>
      <c r="BC415" s="36"/>
      <c r="BD415" s="12" t="s">
        <v>1771</v>
      </c>
    </row>
    <row r="416" spans="1:56" s="12" customFormat="1" x14ac:dyDescent="0.2">
      <c r="A416" s="9" t="str">
        <f>IF(Search!$C$5="","",IF(COUNTA(Inventory!$AP416)=1,1,""))</f>
        <v/>
      </c>
      <c r="B416" s="9" t="str">
        <f>IF(Search!$C$4="","",IF(ISNUMBER(SEARCH(Search!$C$4,$AR416))=TRUE,1,""))</f>
        <v/>
      </c>
      <c r="C416" s="9" t="str">
        <f>IF(Search!$C$6="x",IF(COUNTA($AQ416)=1,1,"N"),IF(COUNTA($AQ416)=1,"N",""))</f>
        <v/>
      </c>
      <c r="D416" s="9" t="str">
        <f>IF(Search!$O$8="","",IF(ISNUMBER(SEARCH(Search!$O$8,$BD416))=TRUE,1,""))</f>
        <v/>
      </c>
      <c r="E416" s="9" t="str">
        <f>IF(Search!$C$7="","",IF(ISNUMBER(SEARCH(Search!$C$7,$AN416))=TRUE,1,""))</f>
        <v/>
      </c>
      <c r="F416" s="9" t="str">
        <f>IF(Search!$C$8="","",IF(ISNUMBER(SEARCH(Search!$C$8,$AO416))=TRUE,1,""))</f>
        <v/>
      </c>
      <c r="G416" s="9" t="str">
        <f>IF(Search!$F$4="","",IF(Inventory!$AJ416&lt;Search!$F$4,"",1))</f>
        <v/>
      </c>
      <c r="H416" s="9" t="str">
        <f>IF(Search!$F$5="","",IF(Inventory!$AJ416&gt;Search!$F$5,"",1))</f>
        <v/>
      </c>
      <c r="I416" s="9" t="str">
        <f>IF(Search!$F$7="","",IF(Search!$F$8="",IF(ISNUMBER(SEARCH(Search!$F$7,$AL416))=TRUE,1,""),""))</f>
        <v/>
      </c>
      <c r="J416" s="9" t="str">
        <f>IF($AL416=Search!$F$8,1,"")</f>
        <v/>
      </c>
      <c r="K416" s="9" t="str">
        <f>IF(Search!$I$4="","",IF(COUNTA($AS416)=1,IF(Search!$I$4="N","N",1),""))</f>
        <v/>
      </c>
      <c r="L416" s="9" t="str">
        <f>IF(Search!$I$5="","",IF($AS416="RC",1,""))</f>
        <v/>
      </c>
      <c r="M416" s="9" t="str">
        <f>IF(Search!$I$6="","",IF($AS416="RCP",1,""))</f>
        <v/>
      </c>
      <c r="N416" s="9" t="str">
        <f>IF(Search!$I$8="","",IF(COUNTA($AT416)=1,IF(Search!$I$8="N","N",1),""))</f>
        <v/>
      </c>
      <c r="O416" s="9" t="str">
        <f>IF(Search!$L$4="","",IF(COUNTA($AU416)=1,IF(Search!$L$4="N","N",1),""))</f>
        <v/>
      </c>
      <c r="P416" s="9" t="str">
        <f>IF(Search!$L$5="","",IF(ISNUMBER(SEARCH("Jersey",$AU416))=TRUE,IF(Search!$L$5="N","N",1),""))</f>
        <v/>
      </c>
      <c r="Q416" s="9" t="str">
        <f>IF(Search!$L$6="","",IF(ISNUMBER(SEARCH("Patch",$AU416))=TRUE,IF(Search!$L$6="N","N",1),""))</f>
        <v/>
      </c>
      <c r="R416" s="9" t="str">
        <f>IF(Search!$L$7="","",IF(ISNUMBER(SEARCH("Shield",$AU416))=TRUE,IF(Search!$L$7="N","N",1),""))</f>
        <v/>
      </c>
      <c r="S416" s="9" t="str">
        <f>IF(Search!$L$8="","",IF(ISNUMBER(SEARCH("Stick",$AU416))=TRUE,IF(Search!$L$8="N","N",1),""))</f>
        <v/>
      </c>
      <c r="T416" s="9" t="str">
        <f>IF(Search!$O$4="","",IF(COUNTA($AW416)=1,IF(Search!$O$4="N","N",1),""))</f>
        <v/>
      </c>
      <c r="U416" s="9" t="str">
        <f>IF(Search!$O$5="","",IF($AW416="","",IF($AW416&lt;Search!$O$5,"",1)))</f>
        <v/>
      </c>
      <c r="V416" s="9" t="str">
        <f>IF(Search!$O$6="","",IF($AW416="","",IF($AW416&gt;Search!$O$6,"",1)))</f>
        <v/>
      </c>
      <c r="W416" s="9" t="str">
        <f>IF(Search!$U$4="","",IF($AX416="","",1))</f>
        <v/>
      </c>
      <c r="X416" s="9" t="str">
        <f>IF(Search!$U$5="","",IF(ISNUMBER(SEARCH(Search!$U$5,$AX416))=TRUE,IF(Search!$U$5="N","N",1),""))</f>
        <v/>
      </c>
      <c r="Y416" s="9" t="str">
        <f>IF(Search!$U$6="","",IF($AY416&lt;Search!$U$6,"",1))</f>
        <v/>
      </c>
      <c r="Z416" s="9" t="str">
        <f>IF(Search!$R$4="","",IF(Inventory!$BA416&lt;Search!$R$4,"",1))</f>
        <v/>
      </c>
      <c r="AA416" s="9" t="str">
        <f>IF(Search!$R$5="","",IF($BA416&gt;Search!$R$5,"",1))</f>
        <v/>
      </c>
      <c r="AB416" s="9" t="str">
        <f>IF(Search!$R$6="","",IF($BB416&lt;Search!$R$6,"",1))</f>
        <v/>
      </c>
      <c r="AC416" s="9" t="str">
        <f>IF(Search!$R$7="","",IF($BB416&lt;Search!$R$7,"",1))</f>
        <v/>
      </c>
      <c r="AD416" s="45" t="str">
        <f>IF(COUNTIF($A416:$AC416,"n")&gt;0,"",IF(SUM($A416:$AC416)=COUNTA(Search!$C$4:$C$8,Search!$F$4:$F$8,Search!$I$4:$I$6,Search!$I$8,Search!$L$4:$L$8,Search!$O$4:$O$8,Search!$R$4:$R$7,Search!$U$4:$U$7)-COUNTIF(Search!$C$4:$U$7,"n"),1+LARGE($AD$1:AD415,1),""))</f>
        <v/>
      </c>
      <c r="AE416" s="45" t="str">
        <f t="shared" si="20"/>
        <v/>
      </c>
      <c r="AF416" s="45" t="str">
        <f>IF(AD416="","",COUNTIF($AE$1:$AE415,$AE416)+RANK($AE416,$AE$2:$AE$10540,1))</f>
        <v/>
      </c>
      <c r="AG416" s="45" t="str">
        <f t="shared" si="21"/>
        <v/>
      </c>
      <c r="AH416" s="45" t="str">
        <f>IF($AD416="","",COUNTIF($AG$1:$AG415,$AG416)+RANK($AG416,$AG$1:$AG$10539,0))</f>
        <v/>
      </c>
      <c r="AI416" s="10" t="str">
        <f t="shared" si="23"/>
        <v>1990-91 Upper Deck #45 Rob Blake  RC   /   $</v>
      </c>
      <c r="AJ416" s="11">
        <v>1990</v>
      </c>
      <c r="AK416" s="17">
        <v>91</v>
      </c>
      <c r="AL416" s="12" t="s">
        <v>7</v>
      </c>
      <c r="AM416" s="10">
        <v>45</v>
      </c>
      <c r="AN416" s="12" t="s">
        <v>217</v>
      </c>
      <c r="AO416" s="9"/>
      <c r="AP416" s="9"/>
      <c r="AQ416" s="9"/>
      <c r="AR416" s="14" t="s">
        <v>2481</v>
      </c>
      <c r="AS416" s="9" t="s">
        <v>2</v>
      </c>
      <c r="AT416" s="9"/>
      <c r="AU416" s="9"/>
      <c r="AV416" s="13"/>
      <c r="AW416" s="13"/>
      <c r="AX416" s="9"/>
      <c r="AY416" s="9"/>
      <c r="AZ416" s="9"/>
      <c r="BA416" s="33"/>
      <c r="BB416" s="33"/>
      <c r="BC416" s="36"/>
      <c r="BD416" s="12" t="s">
        <v>1771</v>
      </c>
    </row>
    <row r="417" spans="1:56" s="12" customFormat="1" x14ac:dyDescent="0.2">
      <c r="A417" s="9" t="str">
        <f>IF(Search!$C$5="","",IF(COUNTA(Inventory!$AP417)=1,1,""))</f>
        <v/>
      </c>
      <c r="B417" s="9" t="str">
        <f>IF(Search!$C$4="","",IF(ISNUMBER(SEARCH(Search!$C$4,$AR417))=TRUE,1,""))</f>
        <v/>
      </c>
      <c r="C417" s="9" t="str">
        <f>IF(Search!$C$6="x",IF(COUNTA($AQ417)=1,1,"N"),IF(COUNTA($AQ417)=1,"N",""))</f>
        <v/>
      </c>
      <c r="D417" s="9" t="str">
        <f>IF(Search!$O$8="","",IF(ISNUMBER(SEARCH(Search!$O$8,$BD417))=TRUE,1,""))</f>
        <v/>
      </c>
      <c r="E417" s="9" t="str">
        <f>IF(Search!$C$7="","",IF(ISNUMBER(SEARCH(Search!$C$7,$AN417))=TRUE,1,""))</f>
        <v/>
      </c>
      <c r="F417" s="9" t="str">
        <f>IF(Search!$C$8="","",IF(ISNUMBER(SEARCH(Search!$C$8,$AO417))=TRUE,1,""))</f>
        <v/>
      </c>
      <c r="G417" s="9" t="str">
        <f>IF(Search!$F$4="","",IF(Inventory!$AJ417&lt;Search!$F$4,"",1))</f>
        <v/>
      </c>
      <c r="H417" s="9" t="str">
        <f>IF(Search!$F$5="","",IF(Inventory!$AJ417&gt;Search!$F$5,"",1))</f>
        <v/>
      </c>
      <c r="I417" s="9" t="str">
        <f>IF(Search!$F$7="","",IF(Search!$F$8="",IF(ISNUMBER(SEARCH(Search!$F$7,$AL417))=TRUE,1,""),""))</f>
        <v/>
      </c>
      <c r="J417" s="9" t="str">
        <f>IF($AL417=Search!$F$8,1,"")</f>
        <v/>
      </c>
      <c r="K417" s="9" t="str">
        <f>IF(Search!$I$4="","",IF(COUNTA($AS417)=1,IF(Search!$I$4="N","N",1),""))</f>
        <v/>
      </c>
      <c r="L417" s="9" t="str">
        <f>IF(Search!$I$5="","",IF($AS417="RC",1,""))</f>
        <v/>
      </c>
      <c r="M417" s="9" t="str">
        <f>IF(Search!$I$6="","",IF($AS417="RCP",1,""))</f>
        <v/>
      </c>
      <c r="N417" s="9" t="str">
        <f>IF(Search!$I$8="","",IF(COUNTA($AT417)=1,IF(Search!$I$8="N","N",1),""))</f>
        <v/>
      </c>
      <c r="O417" s="9" t="str">
        <f>IF(Search!$L$4="","",IF(COUNTA($AU417)=1,IF(Search!$L$4="N","N",1),""))</f>
        <v/>
      </c>
      <c r="P417" s="9" t="str">
        <f>IF(Search!$L$5="","",IF(ISNUMBER(SEARCH("Jersey",$AU417))=TRUE,IF(Search!$L$5="N","N",1),""))</f>
        <v/>
      </c>
      <c r="Q417" s="9" t="str">
        <f>IF(Search!$L$6="","",IF(ISNUMBER(SEARCH("Patch",$AU417))=TRUE,IF(Search!$L$6="N","N",1),""))</f>
        <v/>
      </c>
      <c r="R417" s="9" t="str">
        <f>IF(Search!$L$7="","",IF(ISNUMBER(SEARCH("Shield",$AU417))=TRUE,IF(Search!$L$7="N","N",1),""))</f>
        <v/>
      </c>
      <c r="S417" s="9" t="str">
        <f>IF(Search!$L$8="","",IF(ISNUMBER(SEARCH("Stick",$AU417))=TRUE,IF(Search!$L$8="N","N",1),""))</f>
        <v/>
      </c>
      <c r="T417" s="9" t="str">
        <f>IF(Search!$O$4="","",IF(COUNTA($AW417)=1,IF(Search!$O$4="N","N",1),""))</f>
        <v/>
      </c>
      <c r="U417" s="9" t="str">
        <f>IF(Search!$O$5="","",IF($AW417="","",IF($AW417&lt;Search!$O$5,"",1)))</f>
        <v/>
      </c>
      <c r="V417" s="9" t="str">
        <f>IF(Search!$O$6="","",IF($AW417="","",IF($AW417&gt;Search!$O$6,"",1)))</f>
        <v/>
      </c>
      <c r="W417" s="9" t="str">
        <f>IF(Search!$U$4="","",IF($AX417="","",1))</f>
        <v/>
      </c>
      <c r="X417" s="9" t="str">
        <f>IF(Search!$U$5="","",IF(ISNUMBER(SEARCH(Search!$U$5,$AX417))=TRUE,IF(Search!$U$5="N","N",1),""))</f>
        <v/>
      </c>
      <c r="Y417" s="9" t="str">
        <f>IF(Search!$U$6="","",IF($AY417&lt;Search!$U$6,"",1))</f>
        <v/>
      </c>
      <c r="Z417" s="9" t="str">
        <f>IF(Search!$R$4="","",IF(Inventory!$BA417&lt;Search!$R$4,"",1))</f>
        <v/>
      </c>
      <c r="AA417" s="9" t="str">
        <f>IF(Search!$R$5="","",IF($BA417&gt;Search!$R$5,"",1))</f>
        <v/>
      </c>
      <c r="AB417" s="9" t="str">
        <f>IF(Search!$R$6="","",IF($BB417&lt;Search!$R$6,"",1))</f>
        <v/>
      </c>
      <c r="AC417" s="9" t="str">
        <f>IF(Search!$R$7="","",IF($BB417&lt;Search!$R$7,"",1))</f>
        <v/>
      </c>
      <c r="AD417" s="45" t="str">
        <f>IF(COUNTIF($A417:$AC417,"n")&gt;0,"",IF(SUM($A417:$AC417)=COUNTA(Search!$C$4:$C$8,Search!$F$4:$F$8,Search!$I$4:$I$6,Search!$I$8,Search!$L$4:$L$8,Search!$O$4:$O$8,Search!$R$4:$R$7,Search!$U$4:$U$7)-COUNTIF(Search!$C$4:$U$7,"n"),1+LARGE($AD$1:AD416,1),""))</f>
        <v/>
      </c>
      <c r="AE417" s="45" t="str">
        <f t="shared" si="20"/>
        <v/>
      </c>
      <c r="AF417" s="45" t="str">
        <f>IF(AD417="","",COUNTIF($AE$1:$AE416,$AE417)+RANK($AE417,$AE$2:$AE$10540,1))</f>
        <v/>
      </c>
      <c r="AG417" s="45" t="str">
        <f t="shared" si="21"/>
        <v/>
      </c>
      <c r="AH417" s="45" t="str">
        <f>IF($AD417="","",COUNTIF($AG$1:$AG416,$AG417)+RANK($AG417,$AG$1:$AG$10539,0))</f>
        <v/>
      </c>
      <c r="AI417" s="10" t="str">
        <f t="shared" si="23"/>
        <v>1990-91 Upper Deck #55 Ed Belfour  RC   / PSA 10 $</v>
      </c>
      <c r="AJ417" s="11">
        <v>1990</v>
      </c>
      <c r="AK417" s="17">
        <v>91</v>
      </c>
      <c r="AL417" s="12" t="s">
        <v>7</v>
      </c>
      <c r="AM417" s="10">
        <v>55</v>
      </c>
      <c r="AN417" s="12" t="s">
        <v>223</v>
      </c>
      <c r="AO417" s="9"/>
      <c r="AP417" s="9"/>
      <c r="AQ417" s="9"/>
      <c r="AR417" s="14" t="s">
        <v>2481</v>
      </c>
      <c r="AS417" s="9" t="s">
        <v>2</v>
      </c>
      <c r="AT417" s="9"/>
      <c r="AU417" s="9"/>
      <c r="AV417" s="13"/>
      <c r="AW417" s="13"/>
      <c r="AX417" s="9" t="s">
        <v>1937</v>
      </c>
      <c r="AY417" s="9">
        <v>10</v>
      </c>
      <c r="AZ417" s="9"/>
      <c r="BA417" s="33"/>
      <c r="BB417" s="33"/>
      <c r="BC417" s="36"/>
      <c r="BD417" s="12" t="s">
        <v>1771</v>
      </c>
    </row>
    <row r="418" spans="1:56" s="12" customFormat="1" x14ac:dyDescent="0.2">
      <c r="A418" s="9" t="str">
        <f>IF(Search!$C$5="","",IF(COUNTA(Inventory!$AP418)=1,1,""))</f>
        <v/>
      </c>
      <c r="B418" s="9" t="str">
        <f>IF(Search!$C$4="","",IF(ISNUMBER(SEARCH(Search!$C$4,$AR418))=TRUE,1,""))</f>
        <v/>
      </c>
      <c r="C418" s="9" t="str">
        <f>IF(Search!$C$6="x",IF(COUNTA($AQ418)=1,1,"N"),IF(COUNTA($AQ418)=1,"N",""))</f>
        <v/>
      </c>
      <c r="D418" s="9" t="str">
        <f>IF(Search!$O$8="","",IF(ISNUMBER(SEARCH(Search!$O$8,$BD418))=TRUE,1,""))</f>
        <v/>
      </c>
      <c r="E418" s="9" t="str">
        <f>IF(Search!$C$7="","",IF(ISNUMBER(SEARCH(Search!$C$7,$AN418))=TRUE,1,""))</f>
        <v/>
      </c>
      <c r="F418" s="9" t="str">
        <f>IF(Search!$C$8="","",IF(ISNUMBER(SEARCH(Search!$C$8,$AO418))=TRUE,1,""))</f>
        <v/>
      </c>
      <c r="G418" s="9" t="str">
        <f>IF(Search!$F$4="","",IF(Inventory!$AJ418&lt;Search!$F$4,"",1))</f>
        <v/>
      </c>
      <c r="H418" s="9" t="str">
        <f>IF(Search!$F$5="","",IF(Inventory!$AJ418&gt;Search!$F$5,"",1))</f>
        <v/>
      </c>
      <c r="I418" s="9" t="str">
        <f>IF(Search!$F$7="","",IF(Search!$F$8="",IF(ISNUMBER(SEARCH(Search!$F$7,$AL418))=TRUE,1,""),""))</f>
        <v/>
      </c>
      <c r="J418" s="9" t="str">
        <f>IF($AL418=Search!$F$8,1,"")</f>
        <v/>
      </c>
      <c r="K418" s="9" t="str">
        <f>IF(Search!$I$4="","",IF(COUNTA($AS418)=1,IF(Search!$I$4="N","N",1),""))</f>
        <v/>
      </c>
      <c r="L418" s="9" t="str">
        <f>IF(Search!$I$5="","",IF($AS418="RC",1,""))</f>
        <v/>
      </c>
      <c r="M418" s="9" t="str">
        <f>IF(Search!$I$6="","",IF($AS418="RCP",1,""))</f>
        <v/>
      </c>
      <c r="N418" s="9" t="str">
        <f>IF(Search!$I$8="","",IF(COUNTA($AT418)=1,IF(Search!$I$8="N","N",1),""))</f>
        <v/>
      </c>
      <c r="O418" s="9" t="str">
        <f>IF(Search!$L$4="","",IF(COUNTA($AU418)=1,IF(Search!$L$4="N","N",1),""))</f>
        <v/>
      </c>
      <c r="P418" s="9" t="str">
        <f>IF(Search!$L$5="","",IF(ISNUMBER(SEARCH("Jersey",$AU418))=TRUE,IF(Search!$L$5="N","N",1),""))</f>
        <v/>
      </c>
      <c r="Q418" s="9" t="str">
        <f>IF(Search!$L$6="","",IF(ISNUMBER(SEARCH("Patch",$AU418))=TRUE,IF(Search!$L$6="N","N",1),""))</f>
        <v/>
      </c>
      <c r="R418" s="9" t="str">
        <f>IF(Search!$L$7="","",IF(ISNUMBER(SEARCH("Shield",$AU418))=TRUE,IF(Search!$L$7="N","N",1),""))</f>
        <v/>
      </c>
      <c r="S418" s="9" t="str">
        <f>IF(Search!$L$8="","",IF(ISNUMBER(SEARCH("Stick",$AU418))=TRUE,IF(Search!$L$8="N","N",1),""))</f>
        <v/>
      </c>
      <c r="T418" s="9" t="str">
        <f>IF(Search!$O$4="","",IF(COUNTA($AW418)=1,IF(Search!$O$4="N","N",1),""))</f>
        <v/>
      </c>
      <c r="U418" s="9" t="str">
        <f>IF(Search!$O$5="","",IF($AW418="","",IF($AW418&lt;Search!$O$5,"",1)))</f>
        <v/>
      </c>
      <c r="V418" s="9" t="str">
        <f>IF(Search!$O$6="","",IF($AW418="","",IF($AW418&gt;Search!$O$6,"",1)))</f>
        <v/>
      </c>
      <c r="W418" s="9" t="str">
        <f>IF(Search!$U$4="","",IF($AX418="","",1))</f>
        <v/>
      </c>
      <c r="X418" s="9" t="str">
        <f>IF(Search!$U$5="","",IF(ISNUMBER(SEARCH(Search!$U$5,$AX418))=TRUE,IF(Search!$U$5="N","N",1),""))</f>
        <v/>
      </c>
      <c r="Y418" s="9" t="str">
        <f>IF(Search!$U$6="","",IF($AY418&lt;Search!$U$6,"",1))</f>
        <v/>
      </c>
      <c r="Z418" s="9" t="str">
        <f>IF(Search!$R$4="","",IF(Inventory!$BA418&lt;Search!$R$4,"",1))</f>
        <v/>
      </c>
      <c r="AA418" s="9" t="str">
        <f>IF(Search!$R$5="","",IF($BA418&gt;Search!$R$5,"",1))</f>
        <v/>
      </c>
      <c r="AB418" s="9" t="str">
        <f>IF(Search!$R$6="","",IF($BB418&lt;Search!$R$6,"",1))</f>
        <v/>
      </c>
      <c r="AC418" s="9" t="str">
        <f>IF(Search!$R$7="","",IF($BB418&lt;Search!$R$7,"",1))</f>
        <v/>
      </c>
      <c r="AD418" s="45" t="str">
        <f>IF(COUNTIF($A418:$AC418,"n")&gt;0,"",IF(SUM($A418:$AC418)=COUNTA(Search!$C$4:$C$8,Search!$F$4:$F$8,Search!$I$4:$I$6,Search!$I$8,Search!$L$4:$L$8,Search!$O$4:$O$8,Search!$R$4:$R$7,Search!$U$4:$U$7)-COUNTIF(Search!$C$4:$U$7,"n"),1+LARGE($AD$1:AD417,1),""))</f>
        <v/>
      </c>
      <c r="AE418" s="45" t="str">
        <f t="shared" si="20"/>
        <v/>
      </c>
      <c r="AF418" s="45" t="str">
        <f>IF(AD418="","",COUNTIF($AE$1:$AE417,$AE418)+RANK($AE418,$AE$2:$AE$10540,1))</f>
        <v/>
      </c>
      <c r="AG418" s="45" t="str">
        <f t="shared" si="21"/>
        <v/>
      </c>
      <c r="AH418" s="45" t="str">
        <f>IF($AD418="","",COUNTIF($AG$1:$AG417,$AG418)+RANK($AG418,$AG$1:$AG$10539,0))</f>
        <v/>
      </c>
      <c r="AI418" s="10" t="str">
        <f t="shared" si="23"/>
        <v>1990-91 Upper Deck #175 Curtis Joseph  RC   / PSA 10 $</v>
      </c>
      <c r="AJ418" s="11">
        <v>1990</v>
      </c>
      <c r="AK418" s="17">
        <v>91</v>
      </c>
      <c r="AL418" s="12" t="s">
        <v>7</v>
      </c>
      <c r="AM418" s="10">
        <v>175</v>
      </c>
      <c r="AN418" s="12" t="s">
        <v>209</v>
      </c>
      <c r="AO418" s="9"/>
      <c r="AP418" s="9"/>
      <c r="AQ418" s="9"/>
      <c r="AR418" s="14" t="s">
        <v>2481</v>
      </c>
      <c r="AS418" s="9" t="s">
        <v>2</v>
      </c>
      <c r="AT418" s="9"/>
      <c r="AU418" s="9"/>
      <c r="AV418" s="13"/>
      <c r="AW418" s="13"/>
      <c r="AX418" s="9" t="s">
        <v>1937</v>
      </c>
      <c r="AY418" s="9">
        <v>10</v>
      </c>
      <c r="AZ418" s="9"/>
      <c r="BA418" s="33"/>
      <c r="BB418" s="33"/>
      <c r="BC418" s="36"/>
      <c r="BD418" s="12" t="s">
        <v>1771</v>
      </c>
    </row>
    <row r="419" spans="1:56" s="12" customFormat="1" x14ac:dyDescent="0.2">
      <c r="A419" s="9" t="str">
        <f>IF(Search!$C$5="","",IF(COUNTA(Inventory!$AP419)=1,1,""))</f>
        <v/>
      </c>
      <c r="B419" s="9" t="str">
        <f>IF(Search!$C$4="","",IF(ISNUMBER(SEARCH(Search!$C$4,$AR419))=TRUE,1,""))</f>
        <v/>
      </c>
      <c r="C419" s="9" t="str">
        <f>IF(Search!$C$6="x",IF(COUNTA($AQ419)=1,1,"N"),IF(COUNTA($AQ419)=1,"N",""))</f>
        <v/>
      </c>
      <c r="D419" s="9" t="str">
        <f>IF(Search!$O$8="","",IF(ISNUMBER(SEARCH(Search!$O$8,$BD419))=TRUE,1,""))</f>
        <v/>
      </c>
      <c r="E419" s="9" t="str">
        <f>IF(Search!$C$7="","",IF(ISNUMBER(SEARCH(Search!$C$7,$AN419))=TRUE,1,""))</f>
        <v/>
      </c>
      <c r="F419" s="9" t="str">
        <f>IF(Search!$C$8="","",IF(ISNUMBER(SEARCH(Search!$C$8,$AO419))=TRUE,1,""))</f>
        <v/>
      </c>
      <c r="G419" s="9" t="str">
        <f>IF(Search!$F$4="","",IF(Inventory!$AJ419&lt;Search!$F$4,"",1))</f>
        <v/>
      </c>
      <c r="H419" s="9" t="str">
        <f>IF(Search!$F$5="","",IF(Inventory!$AJ419&gt;Search!$F$5,"",1))</f>
        <v/>
      </c>
      <c r="I419" s="9" t="str">
        <f>IF(Search!$F$7="","",IF(Search!$F$8="",IF(ISNUMBER(SEARCH(Search!$F$7,$AL419))=TRUE,1,""),""))</f>
        <v/>
      </c>
      <c r="J419" s="9" t="str">
        <f>IF($AL419=Search!$F$8,1,"")</f>
        <v/>
      </c>
      <c r="K419" s="9" t="str">
        <f>IF(Search!$I$4="","",IF(COUNTA($AS419)=1,IF(Search!$I$4="N","N",1),""))</f>
        <v/>
      </c>
      <c r="L419" s="9" t="str">
        <f>IF(Search!$I$5="","",IF($AS419="RC",1,""))</f>
        <v/>
      </c>
      <c r="M419" s="9" t="str">
        <f>IF(Search!$I$6="","",IF($AS419="RCP",1,""))</f>
        <v/>
      </c>
      <c r="N419" s="9" t="str">
        <f>IF(Search!$I$8="","",IF(COUNTA($AT419)=1,IF(Search!$I$8="N","N",1),""))</f>
        <v/>
      </c>
      <c r="O419" s="9" t="str">
        <f>IF(Search!$L$4="","",IF(COUNTA($AU419)=1,IF(Search!$L$4="N","N",1),""))</f>
        <v/>
      </c>
      <c r="P419" s="9" t="str">
        <f>IF(Search!$L$5="","",IF(ISNUMBER(SEARCH("Jersey",$AU419))=TRUE,IF(Search!$L$5="N","N",1),""))</f>
        <v/>
      </c>
      <c r="Q419" s="9" t="str">
        <f>IF(Search!$L$6="","",IF(ISNUMBER(SEARCH("Patch",$AU419))=TRUE,IF(Search!$L$6="N","N",1),""))</f>
        <v/>
      </c>
      <c r="R419" s="9" t="str">
        <f>IF(Search!$L$7="","",IF(ISNUMBER(SEARCH("Shield",$AU419))=TRUE,IF(Search!$L$7="N","N",1),""))</f>
        <v/>
      </c>
      <c r="S419" s="9" t="str">
        <f>IF(Search!$L$8="","",IF(ISNUMBER(SEARCH("Stick",$AU419))=TRUE,IF(Search!$L$8="N","N",1),""))</f>
        <v/>
      </c>
      <c r="T419" s="9" t="str">
        <f>IF(Search!$O$4="","",IF(COUNTA($AW419)=1,IF(Search!$O$4="N","N",1),""))</f>
        <v/>
      </c>
      <c r="U419" s="9" t="str">
        <f>IF(Search!$O$5="","",IF($AW419="","",IF($AW419&lt;Search!$O$5,"",1)))</f>
        <v/>
      </c>
      <c r="V419" s="9" t="str">
        <f>IF(Search!$O$6="","",IF($AW419="","",IF($AW419&gt;Search!$O$6,"",1)))</f>
        <v/>
      </c>
      <c r="W419" s="9" t="str">
        <f>IF(Search!$U$4="","",IF($AX419="","",1))</f>
        <v/>
      </c>
      <c r="X419" s="9" t="str">
        <f>IF(Search!$U$5="","",IF(ISNUMBER(SEARCH(Search!$U$5,$AX419))=TRUE,IF(Search!$U$5="N","N",1),""))</f>
        <v/>
      </c>
      <c r="Y419" s="9" t="str">
        <f>IF(Search!$U$6="","",IF($AY419&lt;Search!$U$6,"",1))</f>
        <v/>
      </c>
      <c r="Z419" s="9" t="str">
        <f>IF(Search!$R$4="","",IF(Inventory!$BA419&lt;Search!$R$4,"",1))</f>
        <v/>
      </c>
      <c r="AA419" s="9" t="str">
        <f>IF(Search!$R$5="","",IF($BA419&gt;Search!$R$5,"",1))</f>
        <v/>
      </c>
      <c r="AB419" s="9" t="str">
        <f>IF(Search!$R$6="","",IF($BB419&lt;Search!$R$6,"",1))</f>
        <v/>
      </c>
      <c r="AC419" s="9" t="str">
        <f>IF(Search!$R$7="","",IF($BB419&lt;Search!$R$7,"",1))</f>
        <v/>
      </c>
      <c r="AD419" s="45" t="str">
        <f>IF(COUNTIF($A419:$AC419,"n")&gt;0,"",IF(SUM($A419:$AC419)=COUNTA(Search!$C$4:$C$8,Search!$F$4:$F$8,Search!$I$4:$I$6,Search!$I$8,Search!$L$4:$L$8,Search!$O$4:$O$8,Search!$R$4:$R$7,Search!$U$4:$U$7)-COUNTIF(Search!$C$4:$U$7,"n"),1+LARGE($AD$1:AD418,1),""))</f>
        <v/>
      </c>
      <c r="AE419" s="45" t="str">
        <f t="shared" si="20"/>
        <v/>
      </c>
      <c r="AF419" s="45" t="str">
        <f>IF(AD419="","",COUNTIF($AE$1:$AE418,$AE419)+RANK($AE419,$AE$2:$AE$10540,1))</f>
        <v/>
      </c>
      <c r="AG419" s="45" t="str">
        <f t="shared" si="21"/>
        <v/>
      </c>
      <c r="AH419" s="45" t="str">
        <f>IF($AD419="","",COUNTIF($AG$1:$AG418,$AG419)+RANK($AG419,$AG$1:$AG$10539,0))</f>
        <v/>
      </c>
      <c r="AI419" s="10" t="str">
        <f t="shared" si="23"/>
        <v>1990-91 Upper Deck #347 Rod Brind'Amour ART  RC   /   $</v>
      </c>
      <c r="AJ419" s="11">
        <v>1990</v>
      </c>
      <c r="AK419" s="17">
        <v>91</v>
      </c>
      <c r="AL419" s="12" t="s">
        <v>7</v>
      </c>
      <c r="AM419" s="10">
        <v>347</v>
      </c>
      <c r="AN419" s="12" t="s">
        <v>224</v>
      </c>
      <c r="AO419" s="9"/>
      <c r="AP419" s="9"/>
      <c r="AQ419" s="9"/>
      <c r="AR419" s="14" t="s">
        <v>2481</v>
      </c>
      <c r="AS419" s="9" t="s">
        <v>2</v>
      </c>
      <c r="AT419" s="9"/>
      <c r="AU419" s="9"/>
      <c r="AV419" s="13"/>
      <c r="AW419" s="13"/>
      <c r="AX419" s="9"/>
      <c r="AY419" s="9"/>
      <c r="AZ419" s="9"/>
      <c r="BA419" s="33"/>
      <c r="BB419" s="33"/>
      <c r="BC419" s="36"/>
      <c r="BD419" s="12" t="s">
        <v>1771</v>
      </c>
    </row>
    <row r="420" spans="1:56" s="12" customFormat="1" x14ac:dyDescent="0.2">
      <c r="A420" s="9" t="str">
        <f>IF(Search!$C$5="","",IF(COUNTA(Inventory!$AP420)=1,1,""))</f>
        <v/>
      </c>
      <c r="B420" s="9" t="str">
        <f>IF(Search!$C$4="","",IF(ISNUMBER(SEARCH(Search!$C$4,$AR420))=TRUE,1,""))</f>
        <v/>
      </c>
      <c r="C420" s="9" t="str">
        <f>IF(Search!$C$6="x",IF(COUNTA($AQ420)=1,1,"N"),IF(COUNTA($AQ420)=1,"N",""))</f>
        <v/>
      </c>
      <c r="D420" s="9" t="str">
        <f>IF(Search!$O$8="","",IF(ISNUMBER(SEARCH(Search!$O$8,$BD420))=TRUE,1,""))</f>
        <v/>
      </c>
      <c r="E420" s="9" t="str">
        <f>IF(Search!$C$7="","",IF(ISNUMBER(SEARCH(Search!$C$7,$AN420))=TRUE,1,""))</f>
        <v/>
      </c>
      <c r="F420" s="9" t="str">
        <f>IF(Search!$C$8="","",IF(ISNUMBER(SEARCH(Search!$C$8,$AO420))=TRUE,1,""))</f>
        <v/>
      </c>
      <c r="G420" s="9" t="str">
        <f>IF(Search!$F$4="","",IF(Inventory!$AJ420&lt;Search!$F$4,"",1))</f>
        <v/>
      </c>
      <c r="H420" s="9" t="str">
        <f>IF(Search!$F$5="","",IF(Inventory!$AJ420&gt;Search!$F$5,"",1))</f>
        <v/>
      </c>
      <c r="I420" s="9" t="str">
        <f>IF(Search!$F$7="","",IF(Search!$F$8="",IF(ISNUMBER(SEARCH(Search!$F$7,$AL420))=TRUE,1,""),""))</f>
        <v/>
      </c>
      <c r="J420" s="9" t="str">
        <f>IF($AL420=Search!$F$8,1,"")</f>
        <v/>
      </c>
      <c r="K420" s="9" t="str">
        <f>IF(Search!$I$4="","",IF(COUNTA($AS420)=1,IF(Search!$I$4="N","N",1),""))</f>
        <v/>
      </c>
      <c r="L420" s="9" t="str">
        <f>IF(Search!$I$5="","",IF($AS420="RC",1,""))</f>
        <v/>
      </c>
      <c r="M420" s="9" t="str">
        <f>IF(Search!$I$6="","",IF($AS420="RCP",1,""))</f>
        <v/>
      </c>
      <c r="N420" s="9" t="str">
        <f>IF(Search!$I$8="","",IF(COUNTA($AT420)=1,IF(Search!$I$8="N","N",1),""))</f>
        <v/>
      </c>
      <c r="O420" s="9" t="str">
        <f>IF(Search!$L$4="","",IF(COUNTA($AU420)=1,IF(Search!$L$4="N","N",1),""))</f>
        <v/>
      </c>
      <c r="P420" s="9" t="str">
        <f>IF(Search!$L$5="","",IF(ISNUMBER(SEARCH("Jersey",$AU420))=TRUE,IF(Search!$L$5="N","N",1),""))</f>
        <v/>
      </c>
      <c r="Q420" s="9" t="str">
        <f>IF(Search!$L$6="","",IF(ISNUMBER(SEARCH("Patch",$AU420))=TRUE,IF(Search!$L$6="N","N",1),""))</f>
        <v/>
      </c>
      <c r="R420" s="9" t="str">
        <f>IF(Search!$L$7="","",IF(ISNUMBER(SEARCH("Shield",$AU420))=TRUE,IF(Search!$L$7="N","N",1),""))</f>
        <v/>
      </c>
      <c r="S420" s="9" t="str">
        <f>IF(Search!$L$8="","",IF(ISNUMBER(SEARCH("Stick",$AU420))=TRUE,IF(Search!$L$8="N","N",1),""))</f>
        <v/>
      </c>
      <c r="T420" s="9" t="str">
        <f>IF(Search!$O$4="","",IF(COUNTA($AW420)=1,IF(Search!$O$4="N","N",1),""))</f>
        <v/>
      </c>
      <c r="U420" s="9" t="str">
        <f>IF(Search!$O$5="","",IF($AW420="","",IF($AW420&lt;Search!$O$5,"",1)))</f>
        <v/>
      </c>
      <c r="V420" s="9" t="str">
        <f>IF(Search!$O$6="","",IF($AW420="","",IF($AW420&gt;Search!$O$6,"",1)))</f>
        <v/>
      </c>
      <c r="W420" s="9" t="str">
        <f>IF(Search!$U$4="","",IF($AX420="","",1))</f>
        <v/>
      </c>
      <c r="X420" s="9" t="str">
        <f>IF(Search!$U$5="","",IF(ISNUMBER(SEARCH(Search!$U$5,$AX420))=TRUE,IF(Search!$U$5="N","N",1),""))</f>
        <v/>
      </c>
      <c r="Y420" s="9" t="str">
        <f>IF(Search!$U$6="","",IF($AY420&lt;Search!$U$6,"",1))</f>
        <v/>
      </c>
      <c r="Z420" s="9" t="str">
        <f>IF(Search!$R$4="","",IF(Inventory!$BA420&lt;Search!$R$4,"",1))</f>
        <v/>
      </c>
      <c r="AA420" s="9" t="str">
        <f>IF(Search!$R$5="","",IF($BA420&gt;Search!$R$5,"",1))</f>
        <v/>
      </c>
      <c r="AB420" s="9" t="str">
        <f>IF(Search!$R$6="","",IF($BB420&lt;Search!$R$6,"",1))</f>
        <v/>
      </c>
      <c r="AC420" s="9" t="str">
        <f>IF(Search!$R$7="","",IF($BB420&lt;Search!$R$7,"",1))</f>
        <v/>
      </c>
      <c r="AD420" s="45" t="str">
        <f>IF(COUNTIF($A420:$AC420,"n")&gt;0,"",IF(SUM($A420:$AC420)=COUNTA(Search!$C$4:$C$8,Search!$F$4:$F$8,Search!$I$4:$I$6,Search!$I$8,Search!$L$4:$L$8,Search!$O$4:$O$8,Search!$R$4:$R$7,Search!$U$4:$U$7)-COUNTIF(Search!$C$4:$U$7,"n"),1+LARGE($AD$1:AD419,1),""))</f>
        <v/>
      </c>
      <c r="AE420" s="45" t="str">
        <f t="shared" si="20"/>
        <v/>
      </c>
      <c r="AF420" s="45" t="str">
        <f>IF(AD420="","",COUNTIF($AE$1:$AE419,$AE420)+RANK($AE420,$AE$2:$AE$10540,1))</f>
        <v/>
      </c>
      <c r="AG420" s="45" t="str">
        <f t="shared" si="21"/>
        <v/>
      </c>
      <c r="AH420" s="45" t="str">
        <f>IF($AD420="","",COUNTIF($AG$1:$AG419,$AG420)+RANK($AG420,$AG$1:$AG$10539,0))</f>
        <v/>
      </c>
      <c r="AI420" s="10" t="str">
        <f t="shared" si="23"/>
        <v>1990-91 Upper Deck #352 Owen Nolan  RC   /   $</v>
      </c>
      <c r="AJ420" s="11">
        <v>1990</v>
      </c>
      <c r="AK420" s="17">
        <v>91</v>
      </c>
      <c r="AL420" s="12" t="s">
        <v>7</v>
      </c>
      <c r="AM420" s="10">
        <v>352</v>
      </c>
      <c r="AN420" s="12" t="s">
        <v>212</v>
      </c>
      <c r="AO420" s="9"/>
      <c r="AP420" s="9"/>
      <c r="AQ420" s="9"/>
      <c r="AR420" s="14" t="s">
        <v>2481</v>
      </c>
      <c r="AS420" s="9" t="s">
        <v>2</v>
      </c>
      <c r="AT420" s="9"/>
      <c r="AU420" s="9"/>
      <c r="AV420" s="13"/>
      <c r="AW420" s="13"/>
      <c r="AX420" s="9"/>
      <c r="AY420" s="9"/>
      <c r="AZ420" s="9"/>
      <c r="BA420" s="33"/>
      <c r="BB420" s="33"/>
      <c r="BC420" s="36"/>
      <c r="BD420" s="12" t="s">
        <v>1771</v>
      </c>
    </row>
    <row r="421" spans="1:56" s="12" customFormat="1" x14ac:dyDescent="0.2">
      <c r="A421" s="9" t="str">
        <f>IF(Search!$C$5="","",IF(COUNTA(Inventory!$AP421)=1,1,""))</f>
        <v/>
      </c>
      <c r="B421" s="9" t="str">
        <f>IF(Search!$C$4="","",IF(ISNUMBER(SEARCH(Search!$C$4,$AR421))=TRUE,1,""))</f>
        <v/>
      </c>
      <c r="C421" s="9" t="str">
        <f>IF(Search!$C$6="x",IF(COUNTA($AQ421)=1,1,"N"),IF(COUNTA($AQ421)=1,"N",""))</f>
        <v/>
      </c>
      <c r="D421" s="9" t="str">
        <f>IF(Search!$O$8="","",IF(ISNUMBER(SEARCH(Search!$O$8,$BD421))=TRUE,1,""))</f>
        <v/>
      </c>
      <c r="E421" s="9" t="str">
        <f>IF(Search!$C$7="","",IF(ISNUMBER(SEARCH(Search!$C$7,$AN421))=TRUE,1,""))</f>
        <v/>
      </c>
      <c r="F421" s="9" t="str">
        <f>IF(Search!$C$8="","",IF(ISNUMBER(SEARCH(Search!$C$8,$AO421))=TRUE,1,""))</f>
        <v/>
      </c>
      <c r="G421" s="9" t="str">
        <f>IF(Search!$F$4="","",IF(Inventory!$AJ421&lt;Search!$F$4,"",1))</f>
        <v/>
      </c>
      <c r="H421" s="9" t="str">
        <f>IF(Search!$F$5="","",IF(Inventory!$AJ421&gt;Search!$F$5,"",1))</f>
        <v/>
      </c>
      <c r="I421" s="9" t="str">
        <f>IF(Search!$F$7="","",IF(Search!$F$8="",IF(ISNUMBER(SEARCH(Search!$F$7,$AL421))=TRUE,1,""),""))</f>
        <v/>
      </c>
      <c r="J421" s="9" t="str">
        <f>IF($AL421=Search!$F$8,1,"")</f>
        <v/>
      </c>
      <c r="K421" s="9" t="str">
        <f>IF(Search!$I$4="","",IF(COUNTA($AS421)=1,IF(Search!$I$4="N","N",1),""))</f>
        <v/>
      </c>
      <c r="L421" s="9" t="str">
        <f>IF(Search!$I$5="","",IF($AS421="RC",1,""))</f>
        <v/>
      </c>
      <c r="M421" s="9" t="str">
        <f>IF(Search!$I$6="","",IF($AS421="RCP",1,""))</f>
        <v/>
      </c>
      <c r="N421" s="9" t="str">
        <f>IF(Search!$I$8="","",IF(COUNTA($AT421)=1,IF(Search!$I$8="N","N",1),""))</f>
        <v/>
      </c>
      <c r="O421" s="9" t="str">
        <f>IF(Search!$L$4="","",IF(COUNTA($AU421)=1,IF(Search!$L$4="N","N",1),""))</f>
        <v/>
      </c>
      <c r="P421" s="9" t="str">
        <f>IF(Search!$L$5="","",IF(ISNUMBER(SEARCH("Jersey",$AU421))=TRUE,IF(Search!$L$5="N","N",1),""))</f>
        <v/>
      </c>
      <c r="Q421" s="9" t="str">
        <f>IF(Search!$L$6="","",IF(ISNUMBER(SEARCH("Patch",$AU421))=TRUE,IF(Search!$L$6="N","N",1),""))</f>
        <v/>
      </c>
      <c r="R421" s="9" t="str">
        <f>IF(Search!$L$7="","",IF(ISNUMBER(SEARCH("Shield",$AU421))=TRUE,IF(Search!$L$7="N","N",1),""))</f>
        <v/>
      </c>
      <c r="S421" s="9" t="str">
        <f>IF(Search!$L$8="","",IF(ISNUMBER(SEARCH("Stick",$AU421))=TRUE,IF(Search!$L$8="N","N",1),""))</f>
        <v/>
      </c>
      <c r="T421" s="9" t="str">
        <f>IF(Search!$O$4="","",IF(COUNTA($AW421)=1,IF(Search!$O$4="N","N",1),""))</f>
        <v/>
      </c>
      <c r="U421" s="9" t="str">
        <f>IF(Search!$O$5="","",IF($AW421="","",IF($AW421&lt;Search!$O$5,"",1)))</f>
        <v/>
      </c>
      <c r="V421" s="9" t="str">
        <f>IF(Search!$O$6="","",IF($AW421="","",IF($AW421&gt;Search!$O$6,"",1)))</f>
        <v/>
      </c>
      <c r="W421" s="9" t="str">
        <f>IF(Search!$U$4="","",IF($AX421="","",1))</f>
        <v/>
      </c>
      <c r="X421" s="9" t="str">
        <f>IF(Search!$U$5="","",IF(ISNUMBER(SEARCH(Search!$U$5,$AX421))=TRUE,IF(Search!$U$5="N","N",1),""))</f>
        <v/>
      </c>
      <c r="Y421" s="9" t="str">
        <f>IF(Search!$U$6="","",IF($AY421&lt;Search!$U$6,"",1))</f>
        <v/>
      </c>
      <c r="Z421" s="9" t="str">
        <f>IF(Search!$R$4="","",IF(Inventory!$BA421&lt;Search!$R$4,"",1))</f>
        <v/>
      </c>
      <c r="AA421" s="9" t="str">
        <f>IF(Search!$R$5="","",IF($BA421&gt;Search!$R$5,"",1))</f>
        <v/>
      </c>
      <c r="AB421" s="9" t="str">
        <f>IF(Search!$R$6="","",IF($BB421&lt;Search!$R$6,"",1))</f>
        <v/>
      </c>
      <c r="AC421" s="9" t="str">
        <f>IF(Search!$R$7="","",IF($BB421&lt;Search!$R$7,"",1))</f>
        <v/>
      </c>
      <c r="AD421" s="45" t="str">
        <f>IF(COUNTIF($A421:$AC421,"n")&gt;0,"",IF(SUM($A421:$AC421)=COUNTA(Search!$C$4:$C$8,Search!$F$4:$F$8,Search!$I$4:$I$6,Search!$I$8,Search!$L$4:$L$8,Search!$O$4:$O$8,Search!$R$4:$R$7,Search!$U$4:$U$7)-COUNTIF(Search!$C$4:$U$7,"n"),1+LARGE($AD$1:AD420,1),""))</f>
        <v/>
      </c>
      <c r="AE421" s="45" t="str">
        <f t="shared" si="20"/>
        <v/>
      </c>
      <c r="AF421" s="45" t="str">
        <f>IF(AD421="","",COUNTIF($AE$1:$AE420,$AE421)+RANK($AE421,$AE$2:$AE$10540,1))</f>
        <v/>
      </c>
      <c r="AG421" s="45" t="str">
        <f t="shared" si="21"/>
        <v/>
      </c>
      <c r="AH421" s="45" t="str">
        <f>IF($AD421="","",COUNTIF($AG$1:$AG420,$AG421)+RANK($AG421,$AG$1:$AG$10539,0))</f>
        <v/>
      </c>
      <c r="AI421" s="10" t="str">
        <f t="shared" si="23"/>
        <v>1990-91 Upper Deck #365 Mats Sundin QUE RC   / PSA 10 $</v>
      </c>
      <c r="AJ421" s="11">
        <v>1990</v>
      </c>
      <c r="AK421" s="17">
        <v>91</v>
      </c>
      <c r="AL421" s="12" t="s">
        <v>7</v>
      </c>
      <c r="AM421" s="10">
        <v>365</v>
      </c>
      <c r="AN421" s="12" t="s">
        <v>215</v>
      </c>
      <c r="AO421" s="9" t="s">
        <v>2139</v>
      </c>
      <c r="AP421" s="9"/>
      <c r="AQ421" s="9"/>
      <c r="AR421" s="14" t="s">
        <v>2481</v>
      </c>
      <c r="AS421" s="9" t="s">
        <v>2</v>
      </c>
      <c r="AT421" s="9"/>
      <c r="AU421" s="9"/>
      <c r="AV421" s="13"/>
      <c r="AW421" s="13"/>
      <c r="AX421" s="9" t="s">
        <v>1937</v>
      </c>
      <c r="AY421" s="9">
        <v>10</v>
      </c>
      <c r="AZ421" s="9"/>
      <c r="BA421" s="33"/>
      <c r="BB421" s="33"/>
      <c r="BC421" s="36"/>
      <c r="BD421" s="12" t="s">
        <v>1771</v>
      </c>
    </row>
    <row r="422" spans="1:56" s="12" customFormat="1" x14ac:dyDescent="0.2">
      <c r="A422" s="9" t="str">
        <f>IF(Search!$C$5="","",IF(COUNTA(Inventory!$AP422)=1,1,""))</f>
        <v/>
      </c>
      <c r="B422" s="9" t="str">
        <f>IF(Search!$C$4="","",IF(ISNUMBER(SEARCH(Search!$C$4,$AR422))=TRUE,1,""))</f>
        <v/>
      </c>
      <c r="C422" s="9" t="str">
        <f>IF(Search!$C$6="x",IF(COUNTA($AQ422)=1,1,"N"),IF(COUNTA($AQ422)=1,"N",""))</f>
        <v/>
      </c>
      <c r="D422" s="9" t="str">
        <f>IF(Search!$O$8="","",IF(ISNUMBER(SEARCH(Search!$O$8,$BD422))=TRUE,1,""))</f>
        <v/>
      </c>
      <c r="E422" s="9" t="str">
        <f>IF(Search!$C$7="","",IF(ISNUMBER(SEARCH(Search!$C$7,$AN422))=TRUE,1,""))</f>
        <v/>
      </c>
      <c r="F422" s="9" t="str">
        <f>IF(Search!$C$8="","",IF(ISNUMBER(SEARCH(Search!$C$8,$AO422))=TRUE,1,""))</f>
        <v/>
      </c>
      <c r="G422" s="9" t="str">
        <f>IF(Search!$F$4="","",IF(Inventory!$AJ422&lt;Search!$F$4,"",1))</f>
        <v/>
      </c>
      <c r="H422" s="9" t="str">
        <f>IF(Search!$F$5="","",IF(Inventory!$AJ422&gt;Search!$F$5,"",1))</f>
        <v/>
      </c>
      <c r="I422" s="9" t="str">
        <f>IF(Search!$F$7="","",IF(Search!$F$8="",IF(ISNUMBER(SEARCH(Search!$F$7,$AL422))=TRUE,1,""),""))</f>
        <v/>
      </c>
      <c r="J422" s="9" t="str">
        <f>IF($AL422=Search!$F$8,1,"")</f>
        <v/>
      </c>
      <c r="K422" s="9" t="str">
        <f>IF(Search!$I$4="","",IF(COUNTA($AS422)=1,IF(Search!$I$4="N","N",1),""))</f>
        <v/>
      </c>
      <c r="L422" s="9" t="str">
        <f>IF(Search!$I$5="","",IF($AS422="RC",1,""))</f>
        <v/>
      </c>
      <c r="M422" s="9" t="str">
        <f>IF(Search!$I$6="","",IF($AS422="RCP",1,""))</f>
        <v/>
      </c>
      <c r="N422" s="9" t="str">
        <f>IF(Search!$I$8="","",IF(COUNTA($AT422)=1,IF(Search!$I$8="N","N",1),""))</f>
        <v/>
      </c>
      <c r="O422" s="9" t="str">
        <f>IF(Search!$L$4="","",IF(COUNTA($AU422)=1,IF(Search!$L$4="N","N",1),""))</f>
        <v/>
      </c>
      <c r="P422" s="9" t="str">
        <f>IF(Search!$L$5="","",IF(ISNUMBER(SEARCH("Jersey",$AU422))=TRUE,IF(Search!$L$5="N","N",1),""))</f>
        <v/>
      </c>
      <c r="Q422" s="9" t="str">
        <f>IF(Search!$L$6="","",IF(ISNUMBER(SEARCH("Patch",$AU422))=TRUE,IF(Search!$L$6="N","N",1),""))</f>
        <v/>
      </c>
      <c r="R422" s="9" t="str">
        <f>IF(Search!$L$7="","",IF(ISNUMBER(SEARCH("Shield",$AU422))=TRUE,IF(Search!$L$7="N","N",1),""))</f>
        <v/>
      </c>
      <c r="S422" s="9" t="str">
        <f>IF(Search!$L$8="","",IF(ISNUMBER(SEARCH("Stick",$AU422))=TRUE,IF(Search!$L$8="N","N",1),""))</f>
        <v/>
      </c>
      <c r="T422" s="9" t="str">
        <f>IF(Search!$O$4="","",IF(COUNTA($AW422)=1,IF(Search!$O$4="N","N",1),""))</f>
        <v/>
      </c>
      <c r="U422" s="9" t="str">
        <f>IF(Search!$O$5="","",IF($AW422="","",IF($AW422&lt;Search!$O$5,"",1)))</f>
        <v/>
      </c>
      <c r="V422" s="9" t="str">
        <f>IF(Search!$O$6="","",IF($AW422="","",IF($AW422&gt;Search!$O$6,"",1)))</f>
        <v/>
      </c>
      <c r="W422" s="9" t="str">
        <f>IF(Search!$U$4="","",IF($AX422="","",1))</f>
        <v/>
      </c>
      <c r="X422" s="9" t="str">
        <f>IF(Search!$U$5="","",IF(ISNUMBER(SEARCH(Search!$U$5,$AX422))=TRUE,IF(Search!$U$5="N","N",1),""))</f>
        <v/>
      </c>
      <c r="Y422" s="9" t="str">
        <f>IF(Search!$U$6="","",IF($AY422&lt;Search!$U$6,"",1))</f>
        <v/>
      </c>
      <c r="Z422" s="9" t="str">
        <f>IF(Search!$R$4="","",IF(Inventory!$BA422&lt;Search!$R$4,"",1))</f>
        <v/>
      </c>
      <c r="AA422" s="9" t="str">
        <f>IF(Search!$R$5="","",IF($BA422&gt;Search!$R$5,"",1))</f>
        <v/>
      </c>
      <c r="AB422" s="9" t="str">
        <f>IF(Search!$R$6="","",IF($BB422&lt;Search!$R$6,"",1))</f>
        <v/>
      </c>
      <c r="AC422" s="9" t="str">
        <f>IF(Search!$R$7="","",IF($BB422&lt;Search!$R$7,"",1))</f>
        <v/>
      </c>
      <c r="AD422" s="45" t="str">
        <f>IF(COUNTIF($A422:$AC422,"n")&gt;0,"",IF(SUM($A422:$AC422)=COUNTA(Search!$C$4:$C$8,Search!$F$4:$F$8,Search!$I$4:$I$6,Search!$I$8,Search!$L$4:$L$8,Search!$O$4:$O$8,Search!$R$4:$R$7,Search!$U$4:$U$7)-COUNTIF(Search!$C$4:$U$7,"n"),1+LARGE($AD$1:AD421,1),""))</f>
        <v/>
      </c>
      <c r="AE422" s="45" t="str">
        <f t="shared" si="20"/>
        <v/>
      </c>
      <c r="AF422" s="45" t="str">
        <f>IF(AD422="","",COUNTIF($AE$1:$AE421,$AE422)+RANK($AE422,$AE$2:$AE$10540,1))</f>
        <v/>
      </c>
      <c r="AG422" s="45" t="str">
        <f t="shared" si="21"/>
        <v/>
      </c>
      <c r="AH422" s="45" t="str">
        <f>IF($AD422="","",COUNTIF($AG$1:$AG421,$AG422)+RANK($AG422,$AG$1:$AG$10539,0))</f>
        <v/>
      </c>
      <c r="AI422" s="10" t="str">
        <f t="shared" si="23"/>
        <v>1990-91 Upper Deck #428 Eric Desjardins  RC   /   $</v>
      </c>
      <c r="AJ422" s="11">
        <v>1990</v>
      </c>
      <c r="AK422" s="17">
        <v>91</v>
      </c>
      <c r="AL422" s="12" t="s">
        <v>7</v>
      </c>
      <c r="AM422" s="10">
        <v>428</v>
      </c>
      <c r="AN422" s="12" t="s">
        <v>225</v>
      </c>
      <c r="AO422" s="9"/>
      <c r="AP422" s="9"/>
      <c r="AQ422" s="9"/>
      <c r="AR422" s="14" t="s">
        <v>2481</v>
      </c>
      <c r="AS422" s="9" t="s">
        <v>2</v>
      </c>
      <c r="AT422" s="9"/>
      <c r="AU422" s="9"/>
      <c r="AV422" s="13"/>
      <c r="AW422" s="13"/>
      <c r="AX422" s="9"/>
      <c r="AY422" s="9"/>
      <c r="AZ422" s="9"/>
      <c r="BA422" s="33"/>
      <c r="BB422" s="33"/>
      <c r="BC422" s="36"/>
      <c r="BD422" s="12" t="s">
        <v>1771</v>
      </c>
    </row>
    <row r="423" spans="1:56" s="12" customFormat="1" x14ac:dyDescent="0.2">
      <c r="A423" s="9" t="str">
        <f>IF(Search!$C$5="","",IF(COUNTA(Inventory!$AP423)=1,1,""))</f>
        <v/>
      </c>
      <c r="B423" s="9" t="str">
        <f>IF(Search!$C$4="","",IF(ISNUMBER(SEARCH(Search!$C$4,$AR423))=TRUE,1,""))</f>
        <v/>
      </c>
      <c r="C423" s="9" t="str">
        <f>IF(Search!$C$6="x",IF(COUNTA($AQ423)=1,1,"N"),IF(COUNTA($AQ423)=1,"N",""))</f>
        <v/>
      </c>
      <c r="D423" s="9" t="str">
        <f>IF(Search!$O$8="","",IF(ISNUMBER(SEARCH(Search!$O$8,$BD423))=TRUE,1,""))</f>
        <v/>
      </c>
      <c r="E423" s="9" t="str">
        <f>IF(Search!$C$7="","",IF(ISNUMBER(SEARCH(Search!$C$7,$AN423))=TRUE,1,""))</f>
        <v/>
      </c>
      <c r="F423" s="9" t="str">
        <f>IF(Search!$C$8="","",IF(ISNUMBER(SEARCH(Search!$C$8,$AO423))=TRUE,1,""))</f>
        <v/>
      </c>
      <c r="G423" s="9" t="str">
        <f>IF(Search!$F$4="","",IF(Inventory!$AJ423&lt;Search!$F$4,"",1))</f>
        <v/>
      </c>
      <c r="H423" s="9" t="str">
        <f>IF(Search!$F$5="","",IF(Inventory!$AJ423&gt;Search!$F$5,"",1))</f>
        <v/>
      </c>
      <c r="I423" s="9" t="str">
        <f>IF(Search!$F$7="","",IF(Search!$F$8="",IF(ISNUMBER(SEARCH(Search!$F$7,$AL423))=TRUE,1,""),""))</f>
        <v/>
      </c>
      <c r="J423" s="9" t="str">
        <f>IF($AL423=Search!$F$8,1,"")</f>
        <v/>
      </c>
      <c r="K423" s="9" t="str">
        <f>IF(Search!$I$4="","",IF(COUNTA($AS423)=1,IF(Search!$I$4="N","N",1),""))</f>
        <v/>
      </c>
      <c r="L423" s="9" t="str">
        <f>IF(Search!$I$5="","",IF($AS423="RC",1,""))</f>
        <v/>
      </c>
      <c r="M423" s="9" t="str">
        <f>IF(Search!$I$6="","",IF($AS423="RCP",1,""))</f>
        <v/>
      </c>
      <c r="N423" s="9" t="str">
        <f>IF(Search!$I$8="","",IF(COUNTA($AT423)=1,IF(Search!$I$8="N","N",1),""))</f>
        <v/>
      </c>
      <c r="O423" s="9" t="str">
        <f>IF(Search!$L$4="","",IF(COUNTA($AU423)=1,IF(Search!$L$4="N","N",1),""))</f>
        <v/>
      </c>
      <c r="P423" s="9" t="str">
        <f>IF(Search!$L$5="","",IF(ISNUMBER(SEARCH("Jersey",$AU423))=TRUE,IF(Search!$L$5="N","N",1),""))</f>
        <v/>
      </c>
      <c r="Q423" s="9" t="str">
        <f>IF(Search!$L$6="","",IF(ISNUMBER(SEARCH("Patch",$AU423))=TRUE,IF(Search!$L$6="N","N",1),""))</f>
        <v/>
      </c>
      <c r="R423" s="9" t="str">
        <f>IF(Search!$L$7="","",IF(ISNUMBER(SEARCH("Shield",$AU423))=TRUE,IF(Search!$L$7="N","N",1),""))</f>
        <v/>
      </c>
      <c r="S423" s="9" t="str">
        <f>IF(Search!$L$8="","",IF(ISNUMBER(SEARCH("Stick",$AU423))=TRUE,IF(Search!$L$8="N","N",1),""))</f>
        <v/>
      </c>
      <c r="T423" s="9" t="str">
        <f>IF(Search!$O$4="","",IF(COUNTA($AW423)=1,IF(Search!$O$4="N","N",1),""))</f>
        <v/>
      </c>
      <c r="U423" s="9" t="str">
        <f>IF(Search!$O$5="","",IF($AW423="","",IF($AW423&lt;Search!$O$5,"",1)))</f>
        <v/>
      </c>
      <c r="V423" s="9" t="str">
        <f>IF(Search!$O$6="","",IF($AW423="","",IF($AW423&gt;Search!$O$6,"",1)))</f>
        <v/>
      </c>
      <c r="W423" s="9" t="str">
        <f>IF(Search!$U$4="","",IF($AX423="","",1))</f>
        <v/>
      </c>
      <c r="X423" s="9" t="str">
        <f>IF(Search!$U$5="","",IF(ISNUMBER(SEARCH(Search!$U$5,$AX423))=TRUE,IF(Search!$U$5="N","N",1),""))</f>
        <v/>
      </c>
      <c r="Y423" s="9" t="str">
        <f>IF(Search!$U$6="","",IF($AY423&lt;Search!$U$6,"",1))</f>
        <v/>
      </c>
      <c r="Z423" s="9" t="str">
        <f>IF(Search!$R$4="","",IF(Inventory!$BA423&lt;Search!$R$4,"",1))</f>
        <v/>
      </c>
      <c r="AA423" s="9" t="str">
        <f>IF(Search!$R$5="","",IF($BA423&gt;Search!$R$5,"",1))</f>
        <v/>
      </c>
      <c r="AB423" s="9" t="str">
        <f>IF(Search!$R$6="","",IF($BB423&lt;Search!$R$6,"",1))</f>
        <v/>
      </c>
      <c r="AC423" s="9" t="str">
        <f>IF(Search!$R$7="","",IF($BB423&lt;Search!$R$7,"",1))</f>
        <v/>
      </c>
      <c r="AD423" s="45" t="str">
        <f>IF(COUNTIF($A423:$AC423,"n")&gt;0,"",IF(SUM($A423:$AC423)=COUNTA(Search!$C$4:$C$8,Search!$F$4:$F$8,Search!$I$4:$I$6,Search!$I$8,Search!$L$4:$L$8,Search!$O$4:$O$8,Search!$R$4:$R$7,Search!$U$4:$U$7)-COUNTIF(Search!$C$4:$U$7,"n"),1+LARGE($AD$1:AD422,1),""))</f>
        <v/>
      </c>
      <c r="AE423" s="45" t="str">
        <f t="shared" si="20"/>
        <v/>
      </c>
      <c r="AF423" s="45" t="str">
        <f>IF(AD423="","",COUNTIF($AE$1:$AE422,$AE423)+RANK($AE423,$AE$2:$AE$10540,1))</f>
        <v/>
      </c>
      <c r="AG423" s="45" t="str">
        <f t="shared" si="21"/>
        <v/>
      </c>
      <c r="AH423" s="45" t="str">
        <f>IF($AD423="","",COUNTIF($AG$1:$AG422,$AG423)+RANK($AG423,$AG$1:$AG$10539,0))</f>
        <v/>
      </c>
      <c r="AI423" s="10" t="str">
        <f t="shared" si="23"/>
        <v>1990-91 Upper Deck #458 Felix Potvin CAN RC   / PSA 10 $</v>
      </c>
      <c r="AJ423" s="11">
        <v>1990</v>
      </c>
      <c r="AK423" s="17">
        <v>91</v>
      </c>
      <c r="AL423" s="12" t="s">
        <v>7</v>
      </c>
      <c r="AM423" s="10">
        <v>458</v>
      </c>
      <c r="AN423" s="12" t="s">
        <v>226</v>
      </c>
      <c r="AO423" s="9" t="s">
        <v>1913</v>
      </c>
      <c r="AP423" s="9"/>
      <c r="AQ423" s="9"/>
      <c r="AR423" s="14" t="s">
        <v>2481</v>
      </c>
      <c r="AS423" s="9" t="s">
        <v>2</v>
      </c>
      <c r="AT423" s="9"/>
      <c r="AU423" s="9"/>
      <c r="AV423" s="13"/>
      <c r="AW423" s="13"/>
      <c r="AX423" s="9" t="s">
        <v>1937</v>
      </c>
      <c r="AY423" s="9">
        <v>10</v>
      </c>
      <c r="AZ423" s="9"/>
      <c r="BA423" s="33"/>
      <c r="BB423" s="33"/>
      <c r="BC423" s="36"/>
      <c r="BD423" s="12" t="s">
        <v>1771</v>
      </c>
    </row>
    <row r="424" spans="1:56" s="12" customFormat="1" x14ac:dyDescent="0.2">
      <c r="A424" s="9" t="str">
        <f>IF(Search!$C$5="","",IF(COUNTA(Inventory!$AP424)=1,1,""))</f>
        <v/>
      </c>
      <c r="B424" s="9" t="str">
        <f>IF(Search!$C$4="","",IF(ISNUMBER(SEARCH(Search!$C$4,$AR424))=TRUE,1,""))</f>
        <v/>
      </c>
      <c r="C424" s="9" t="str">
        <f>IF(Search!$C$6="x",IF(COUNTA($AQ424)=1,1,"N"),IF(COUNTA($AQ424)=1,"N",""))</f>
        <v/>
      </c>
      <c r="D424" s="9" t="str">
        <f>IF(Search!$O$8="","",IF(ISNUMBER(SEARCH(Search!$O$8,$BD424))=TRUE,1,""))</f>
        <v/>
      </c>
      <c r="E424" s="9" t="str">
        <f>IF(Search!$C$7="","",IF(ISNUMBER(SEARCH(Search!$C$7,$AN424))=TRUE,1,""))</f>
        <v/>
      </c>
      <c r="F424" s="9" t="str">
        <f>IF(Search!$C$8="","",IF(ISNUMBER(SEARCH(Search!$C$8,$AO424))=TRUE,1,""))</f>
        <v/>
      </c>
      <c r="G424" s="9" t="str">
        <f>IF(Search!$F$4="","",IF(Inventory!$AJ424&lt;Search!$F$4,"",1))</f>
        <v/>
      </c>
      <c r="H424" s="9" t="str">
        <f>IF(Search!$F$5="","",IF(Inventory!$AJ424&gt;Search!$F$5,"",1))</f>
        <v/>
      </c>
      <c r="I424" s="9" t="str">
        <f>IF(Search!$F$7="","",IF(Search!$F$8="",IF(ISNUMBER(SEARCH(Search!$F$7,$AL424))=TRUE,1,""),""))</f>
        <v/>
      </c>
      <c r="J424" s="9" t="str">
        <f>IF($AL424=Search!$F$8,1,"")</f>
        <v/>
      </c>
      <c r="K424" s="9" t="str">
        <f>IF(Search!$I$4="","",IF(COUNTA($AS424)=1,IF(Search!$I$4="N","N",1),""))</f>
        <v/>
      </c>
      <c r="L424" s="9" t="str">
        <f>IF(Search!$I$5="","",IF($AS424="RC",1,""))</f>
        <v/>
      </c>
      <c r="M424" s="9" t="str">
        <f>IF(Search!$I$6="","",IF($AS424="RCP",1,""))</f>
        <v/>
      </c>
      <c r="N424" s="9" t="str">
        <f>IF(Search!$I$8="","",IF(COUNTA($AT424)=1,IF(Search!$I$8="N","N",1),""))</f>
        <v/>
      </c>
      <c r="O424" s="9" t="str">
        <f>IF(Search!$L$4="","",IF(COUNTA($AU424)=1,IF(Search!$L$4="N","N",1),""))</f>
        <v/>
      </c>
      <c r="P424" s="9" t="str">
        <f>IF(Search!$L$5="","",IF(ISNUMBER(SEARCH("Jersey",$AU424))=TRUE,IF(Search!$L$5="N","N",1),""))</f>
        <v/>
      </c>
      <c r="Q424" s="9" t="str">
        <f>IF(Search!$L$6="","",IF(ISNUMBER(SEARCH("Patch",$AU424))=TRUE,IF(Search!$L$6="N","N",1),""))</f>
        <v/>
      </c>
      <c r="R424" s="9" t="str">
        <f>IF(Search!$L$7="","",IF(ISNUMBER(SEARCH("Shield",$AU424))=TRUE,IF(Search!$L$7="N","N",1),""))</f>
        <v/>
      </c>
      <c r="S424" s="9" t="str">
        <f>IF(Search!$L$8="","",IF(ISNUMBER(SEARCH("Stick",$AU424))=TRUE,IF(Search!$L$8="N","N",1),""))</f>
        <v/>
      </c>
      <c r="T424" s="9" t="str">
        <f>IF(Search!$O$4="","",IF(COUNTA($AW424)=1,IF(Search!$O$4="N","N",1),""))</f>
        <v/>
      </c>
      <c r="U424" s="9" t="str">
        <f>IF(Search!$O$5="","",IF($AW424="","",IF($AW424&lt;Search!$O$5,"",1)))</f>
        <v/>
      </c>
      <c r="V424" s="9" t="str">
        <f>IF(Search!$O$6="","",IF($AW424="","",IF($AW424&gt;Search!$O$6,"",1)))</f>
        <v/>
      </c>
      <c r="W424" s="9" t="str">
        <f>IF(Search!$U$4="","",IF($AX424="","",1))</f>
        <v/>
      </c>
      <c r="X424" s="9" t="str">
        <f>IF(Search!$U$5="","",IF(ISNUMBER(SEARCH(Search!$U$5,$AX424))=TRUE,IF(Search!$U$5="N","N",1),""))</f>
        <v/>
      </c>
      <c r="Y424" s="9" t="str">
        <f>IF(Search!$U$6="","",IF($AY424&lt;Search!$U$6,"",1))</f>
        <v/>
      </c>
      <c r="Z424" s="9" t="str">
        <f>IF(Search!$R$4="","",IF(Inventory!$BA424&lt;Search!$R$4,"",1))</f>
        <v/>
      </c>
      <c r="AA424" s="9" t="str">
        <f>IF(Search!$R$5="","",IF($BA424&gt;Search!$R$5,"",1))</f>
        <v/>
      </c>
      <c r="AB424" s="9" t="str">
        <f>IF(Search!$R$6="","",IF($BB424&lt;Search!$R$6,"",1))</f>
        <v/>
      </c>
      <c r="AC424" s="9" t="str">
        <f>IF(Search!$R$7="","",IF($BB424&lt;Search!$R$7,"",1))</f>
        <v/>
      </c>
      <c r="AD424" s="45" t="str">
        <f>IF(COUNTIF($A424:$AC424,"n")&gt;0,"",IF(SUM($A424:$AC424)=COUNTA(Search!$C$4:$C$8,Search!$F$4:$F$8,Search!$I$4:$I$6,Search!$I$8,Search!$L$4:$L$8,Search!$O$4:$O$8,Search!$R$4:$R$7,Search!$U$4:$U$7)-COUNTIF(Search!$C$4:$U$7,"n"),1+LARGE($AD$1:AD423,1),""))</f>
        <v/>
      </c>
      <c r="AE424" s="45" t="str">
        <f t="shared" si="20"/>
        <v/>
      </c>
      <c r="AF424" s="45" t="str">
        <f>IF(AD424="","",COUNTIF($AE$1:$AE423,$AE424)+RANK($AE424,$AE$2:$AE$10540,1))</f>
        <v/>
      </c>
      <c r="AG424" s="45" t="str">
        <f t="shared" si="21"/>
        <v/>
      </c>
      <c r="AH424" s="45" t="str">
        <f>IF($AD424="","",COUNTIF($AG$1:$AG423,$AG424)+RANK($AG424,$AG$1:$AG$10539,0))</f>
        <v/>
      </c>
      <c r="AI424" s="10" t="str">
        <f t="shared" si="23"/>
        <v>1990-91 Upper Deck #461 Scott Niedermayer  RC   /   $</v>
      </c>
      <c r="AJ424" s="11">
        <v>1990</v>
      </c>
      <c r="AK424" s="17">
        <v>91</v>
      </c>
      <c r="AL424" s="12" t="s">
        <v>7</v>
      </c>
      <c r="AM424" s="10">
        <v>461</v>
      </c>
      <c r="AN424" s="12" t="s">
        <v>227</v>
      </c>
      <c r="AO424" s="9"/>
      <c r="AP424" s="9"/>
      <c r="AQ424" s="9"/>
      <c r="AR424" s="14" t="s">
        <v>2481</v>
      </c>
      <c r="AS424" s="9" t="s">
        <v>2</v>
      </c>
      <c r="AT424" s="9"/>
      <c r="AU424" s="9"/>
      <c r="AV424" s="13"/>
      <c r="AW424" s="13"/>
      <c r="AX424" s="9"/>
      <c r="AY424" s="9"/>
      <c r="AZ424" s="9"/>
      <c r="BA424" s="33"/>
      <c r="BB424" s="33"/>
      <c r="BC424" s="36"/>
      <c r="BD424" s="12" t="s">
        <v>1771</v>
      </c>
    </row>
    <row r="425" spans="1:56" s="12" customFormat="1" x14ac:dyDescent="0.2">
      <c r="A425" s="9" t="str">
        <f>IF(Search!$C$5="","",IF(COUNTA(Inventory!$AP425)=1,1,""))</f>
        <v/>
      </c>
      <c r="B425" s="9" t="str">
        <f>IF(Search!$C$4="","",IF(ISNUMBER(SEARCH(Search!$C$4,$AR425))=TRUE,1,""))</f>
        <v/>
      </c>
      <c r="C425" s="9" t="str">
        <f>IF(Search!$C$6="x",IF(COUNTA($AQ425)=1,1,"N"),IF(COUNTA($AQ425)=1,"N",""))</f>
        <v/>
      </c>
      <c r="D425" s="9" t="str">
        <f>IF(Search!$O$8="","",IF(ISNUMBER(SEARCH(Search!$O$8,$BD425))=TRUE,1,""))</f>
        <v/>
      </c>
      <c r="E425" s="9" t="str">
        <f>IF(Search!$C$7="","",IF(ISNUMBER(SEARCH(Search!$C$7,$AN425))=TRUE,1,""))</f>
        <v/>
      </c>
      <c r="F425" s="9" t="str">
        <f>IF(Search!$C$8="","",IF(ISNUMBER(SEARCH(Search!$C$8,$AO425))=TRUE,1,""))</f>
        <v/>
      </c>
      <c r="G425" s="9" t="str">
        <f>IF(Search!$F$4="","",IF(Inventory!$AJ425&lt;Search!$F$4,"",1))</f>
        <v/>
      </c>
      <c r="H425" s="9" t="str">
        <f>IF(Search!$F$5="","",IF(Inventory!$AJ425&gt;Search!$F$5,"",1))</f>
        <v/>
      </c>
      <c r="I425" s="9" t="str">
        <f>IF(Search!$F$7="","",IF(Search!$F$8="",IF(ISNUMBER(SEARCH(Search!$F$7,$AL425))=TRUE,1,""),""))</f>
        <v/>
      </c>
      <c r="J425" s="9" t="str">
        <f>IF($AL425=Search!$F$8,1,"")</f>
        <v/>
      </c>
      <c r="K425" s="9" t="str">
        <f>IF(Search!$I$4="","",IF(COUNTA($AS425)=1,IF(Search!$I$4="N","N",1),""))</f>
        <v/>
      </c>
      <c r="L425" s="9" t="str">
        <f>IF(Search!$I$5="","",IF($AS425="RC",1,""))</f>
        <v/>
      </c>
      <c r="M425" s="9" t="str">
        <f>IF(Search!$I$6="","",IF($AS425="RCP",1,""))</f>
        <v/>
      </c>
      <c r="N425" s="9" t="str">
        <f>IF(Search!$I$8="","",IF(COUNTA($AT425)=1,IF(Search!$I$8="N","N",1),""))</f>
        <v/>
      </c>
      <c r="O425" s="9" t="str">
        <f>IF(Search!$L$4="","",IF(COUNTA($AU425)=1,IF(Search!$L$4="N","N",1),""))</f>
        <v/>
      </c>
      <c r="P425" s="9" t="str">
        <f>IF(Search!$L$5="","",IF(ISNUMBER(SEARCH("Jersey",$AU425))=TRUE,IF(Search!$L$5="N","N",1),""))</f>
        <v/>
      </c>
      <c r="Q425" s="9" t="str">
        <f>IF(Search!$L$6="","",IF(ISNUMBER(SEARCH("Patch",$AU425))=TRUE,IF(Search!$L$6="N","N",1),""))</f>
        <v/>
      </c>
      <c r="R425" s="9" t="str">
        <f>IF(Search!$L$7="","",IF(ISNUMBER(SEARCH("Shield",$AU425))=TRUE,IF(Search!$L$7="N","N",1),""))</f>
        <v/>
      </c>
      <c r="S425" s="9" t="str">
        <f>IF(Search!$L$8="","",IF(ISNUMBER(SEARCH("Stick",$AU425))=TRUE,IF(Search!$L$8="N","N",1),""))</f>
        <v/>
      </c>
      <c r="T425" s="9" t="str">
        <f>IF(Search!$O$4="","",IF(COUNTA($AW425)=1,IF(Search!$O$4="N","N",1),""))</f>
        <v/>
      </c>
      <c r="U425" s="9" t="str">
        <f>IF(Search!$O$5="","",IF($AW425="","",IF($AW425&lt;Search!$O$5,"",1)))</f>
        <v/>
      </c>
      <c r="V425" s="9" t="str">
        <f>IF(Search!$O$6="","",IF($AW425="","",IF($AW425&gt;Search!$O$6,"",1)))</f>
        <v/>
      </c>
      <c r="W425" s="9" t="str">
        <f>IF(Search!$U$4="","",IF($AX425="","",1))</f>
        <v/>
      </c>
      <c r="X425" s="9" t="str">
        <f>IF(Search!$U$5="","",IF(ISNUMBER(SEARCH(Search!$U$5,$AX425))=TRUE,IF(Search!$U$5="N","N",1),""))</f>
        <v/>
      </c>
      <c r="Y425" s="9" t="str">
        <f>IF(Search!$U$6="","",IF($AY425&lt;Search!$U$6,"",1))</f>
        <v/>
      </c>
      <c r="Z425" s="9" t="str">
        <f>IF(Search!$R$4="","",IF(Inventory!$BA425&lt;Search!$R$4,"",1))</f>
        <v/>
      </c>
      <c r="AA425" s="9" t="str">
        <f>IF(Search!$R$5="","",IF($BA425&gt;Search!$R$5,"",1))</f>
        <v/>
      </c>
      <c r="AB425" s="9" t="str">
        <f>IF(Search!$R$6="","",IF($BB425&lt;Search!$R$6,"",1))</f>
        <v/>
      </c>
      <c r="AC425" s="9" t="str">
        <f>IF(Search!$R$7="","",IF($BB425&lt;Search!$R$7,"",1))</f>
        <v/>
      </c>
      <c r="AD425" s="45" t="str">
        <f>IF(COUNTIF($A425:$AC425,"n")&gt;0,"",IF(SUM($A425:$AC425)=COUNTA(Search!$C$4:$C$8,Search!$F$4:$F$8,Search!$I$4:$I$6,Search!$I$8,Search!$L$4:$L$8,Search!$O$4:$O$8,Search!$R$4:$R$7,Search!$U$4:$U$7)-COUNTIF(Search!$C$4:$U$7,"n"),1+LARGE($AD$1:AD424,1),""))</f>
        <v/>
      </c>
      <c r="AE425" s="45" t="str">
        <f t="shared" si="20"/>
        <v/>
      </c>
      <c r="AF425" s="45" t="str">
        <f>IF(AD425="","",COUNTIF($AE$1:$AE424,$AE425)+RANK($AE425,$AE$2:$AE$10540,1))</f>
        <v/>
      </c>
      <c r="AG425" s="45" t="str">
        <f t="shared" si="21"/>
        <v/>
      </c>
      <c r="AH425" s="45" t="str">
        <f>IF($AD425="","",COUNTIF($AG$1:$AG424,$AG425)+RANK($AG425,$AG$1:$AG$10539,0))</f>
        <v/>
      </c>
      <c r="AI425" s="10" t="str">
        <f t="shared" si="23"/>
        <v>1990-91 Upper Deck #466 Kris Draper  RC   /   $</v>
      </c>
      <c r="AJ425" s="11">
        <v>1990</v>
      </c>
      <c r="AK425" s="17">
        <v>91</v>
      </c>
      <c r="AL425" s="12" t="s">
        <v>7</v>
      </c>
      <c r="AM425" s="10">
        <v>466</v>
      </c>
      <c r="AN425" s="12" t="s">
        <v>219</v>
      </c>
      <c r="AO425" s="9"/>
      <c r="AP425" s="9"/>
      <c r="AQ425" s="9"/>
      <c r="AR425" s="14" t="s">
        <v>2481</v>
      </c>
      <c r="AS425" s="9" t="s">
        <v>2</v>
      </c>
      <c r="AT425" s="9"/>
      <c r="AU425" s="9"/>
      <c r="AV425" s="13"/>
      <c r="AW425" s="13"/>
      <c r="AX425" s="9"/>
      <c r="AY425" s="9"/>
      <c r="AZ425" s="9"/>
      <c r="BA425" s="33"/>
      <c r="BB425" s="33"/>
      <c r="BC425" s="36"/>
      <c r="BD425" s="12" t="s">
        <v>1771</v>
      </c>
    </row>
    <row r="426" spans="1:56" s="12" customFormat="1" x14ac:dyDescent="0.2">
      <c r="A426" s="9">
        <f>IF(Search!$C$5="","",IF(COUNTA(Inventory!$AP426)=1,1,""))</f>
        <v>1</v>
      </c>
      <c r="B426" s="9" t="str">
        <f>IF(Search!$C$4="","",IF(ISNUMBER(SEARCH(Search!$C$4,$AR426))=TRUE,1,""))</f>
        <v/>
      </c>
      <c r="C426" s="9" t="str">
        <f>IF(Search!$C$6="x",IF(COUNTA($AQ426)=1,1,"N"),IF(COUNTA($AQ426)=1,"N",""))</f>
        <v/>
      </c>
      <c r="D426" s="9" t="str">
        <f>IF(Search!$O$8="","",IF(ISNUMBER(SEARCH(Search!$O$8,$BD426))=TRUE,1,""))</f>
        <v/>
      </c>
      <c r="E426" s="9" t="str">
        <f>IF(Search!$C$7="","",IF(ISNUMBER(SEARCH(Search!$C$7,$AN426))=TRUE,1,""))</f>
        <v/>
      </c>
      <c r="F426" s="9" t="str">
        <f>IF(Search!$C$8="","",IF(ISNUMBER(SEARCH(Search!$C$8,$AO426))=TRUE,1,""))</f>
        <v/>
      </c>
      <c r="G426" s="9" t="str">
        <f>IF(Search!$F$4="","",IF(Inventory!$AJ426&lt;Search!$F$4,"",1))</f>
        <v/>
      </c>
      <c r="H426" s="9" t="str">
        <f>IF(Search!$F$5="","",IF(Inventory!$AJ426&gt;Search!$F$5,"",1))</f>
        <v/>
      </c>
      <c r="I426" s="9" t="str">
        <f>IF(Search!$F$7="","",IF(Search!$F$8="",IF(ISNUMBER(SEARCH(Search!$F$7,$AL426))=TRUE,1,""),""))</f>
        <v/>
      </c>
      <c r="J426" s="9" t="str">
        <f>IF($AL426=Search!$F$8,1,"")</f>
        <v/>
      </c>
      <c r="K426" s="9" t="str">
        <f>IF(Search!$I$4="","",IF(COUNTA($AS426)=1,IF(Search!$I$4="N","N",1),""))</f>
        <v/>
      </c>
      <c r="L426" s="9" t="str">
        <f>IF(Search!$I$5="","",IF($AS426="RC",1,""))</f>
        <v/>
      </c>
      <c r="M426" s="9" t="str">
        <f>IF(Search!$I$6="","",IF($AS426="RCP",1,""))</f>
        <v/>
      </c>
      <c r="N426" s="9" t="str">
        <f>IF(Search!$I$8="","",IF(COUNTA($AT426)=1,IF(Search!$I$8="N","N",1),""))</f>
        <v/>
      </c>
      <c r="O426" s="9" t="str">
        <f>IF(Search!$L$4="","",IF(COUNTA($AU426)=1,IF(Search!$L$4="N","N",1),""))</f>
        <v/>
      </c>
      <c r="P426" s="9" t="str">
        <f>IF(Search!$L$5="","",IF(ISNUMBER(SEARCH("Jersey",$AU426))=TRUE,IF(Search!$L$5="N","N",1),""))</f>
        <v/>
      </c>
      <c r="Q426" s="9" t="str">
        <f>IF(Search!$L$6="","",IF(ISNUMBER(SEARCH("Patch",$AU426))=TRUE,IF(Search!$L$6="N","N",1),""))</f>
        <v/>
      </c>
      <c r="R426" s="9" t="str">
        <f>IF(Search!$L$7="","",IF(ISNUMBER(SEARCH("Shield",$AU426))=TRUE,IF(Search!$L$7="N","N",1),""))</f>
        <v/>
      </c>
      <c r="S426" s="9" t="str">
        <f>IF(Search!$L$8="","",IF(ISNUMBER(SEARCH("Stick",$AU426))=TRUE,IF(Search!$L$8="N","N",1),""))</f>
        <v/>
      </c>
      <c r="T426" s="9" t="str">
        <f>IF(Search!$O$4="","",IF(COUNTA($AW426)=1,IF(Search!$O$4="N","N",1),""))</f>
        <v/>
      </c>
      <c r="U426" s="9" t="str">
        <f>IF(Search!$O$5="","",IF($AW426="","",IF($AW426&lt;Search!$O$5,"",1)))</f>
        <v/>
      </c>
      <c r="V426" s="9" t="str">
        <f>IF(Search!$O$6="","",IF($AW426="","",IF($AW426&gt;Search!$O$6,"",1)))</f>
        <v/>
      </c>
      <c r="W426" s="9" t="str">
        <f>IF(Search!$U$4="","",IF($AX426="","",1))</f>
        <v/>
      </c>
      <c r="X426" s="9" t="str">
        <f>IF(Search!$U$5="","",IF(ISNUMBER(SEARCH(Search!$U$5,$AX426))=TRUE,IF(Search!$U$5="N","N",1),""))</f>
        <v/>
      </c>
      <c r="Y426" s="9" t="str">
        <f>IF(Search!$U$6="","",IF($AY426&lt;Search!$U$6,"",1))</f>
        <v/>
      </c>
      <c r="Z426" s="9" t="str">
        <f>IF(Search!$R$4="","",IF(Inventory!$BA426&lt;Search!$R$4,"",1))</f>
        <v/>
      </c>
      <c r="AA426" s="9" t="str">
        <f>IF(Search!$R$5="","",IF($BA426&gt;Search!$R$5,"",1))</f>
        <v/>
      </c>
      <c r="AB426" s="9" t="str">
        <f>IF(Search!$R$6="","",IF($BB426&lt;Search!$R$6,"",1))</f>
        <v/>
      </c>
      <c r="AC426" s="9" t="str">
        <f>IF(Search!$R$7="","",IF($BB426&lt;Search!$R$7,"",1))</f>
        <v/>
      </c>
      <c r="AD426" s="45">
        <f>IF(COUNTIF($A426:$AC426,"n")&gt;0,"",IF(SUM($A426:$AC426)=COUNTA(Search!$C$4:$C$8,Search!$F$4:$F$8,Search!$I$4:$I$6,Search!$I$8,Search!$L$4:$L$8,Search!$O$4:$O$8,Search!$R$4:$R$7,Search!$U$4:$U$7)-COUNTIF(Search!$C$4:$U$7,"n"),1+LARGE($AD$1:AD425,1),""))</f>
        <v>19</v>
      </c>
      <c r="AE426" s="45">
        <f t="shared" si="20"/>
        <v>2174</v>
      </c>
      <c r="AF426" s="45">
        <f>IF(AD426="","",COUNTIF($AE$1:$AE425,$AE426)+RANK($AE426,$AE$2:$AE$10540,1))</f>
        <v>409</v>
      </c>
      <c r="AG426" s="45">
        <f t="shared" si="21"/>
        <v>0</v>
      </c>
      <c r="AH426" s="45">
        <f>IF($AD426="","",COUNTIF($AG$1:$AG425,$AG426)+RANK($AG426,$AG$1:$AG$10539,0))</f>
        <v>183</v>
      </c>
      <c r="AI426" s="10" t="str">
        <f t="shared" si="23"/>
        <v>1990-91 Upper Deck French #36 Rod Brind'Amour  RC   /   $</v>
      </c>
      <c r="AJ426" s="11">
        <v>1990</v>
      </c>
      <c r="AK426" s="17">
        <v>91</v>
      </c>
      <c r="AL426" s="12" t="s">
        <v>228</v>
      </c>
      <c r="AM426" s="10">
        <v>36</v>
      </c>
      <c r="AN426" s="12" t="s">
        <v>205</v>
      </c>
      <c r="AO426" s="9"/>
      <c r="AP426" s="9" t="s">
        <v>1902</v>
      </c>
      <c r="AQ426" s="9"/>
      <c r="AR426" s="14"/>
      <c r="AS426" s="9" t="s">
        <v>2</v>
      </c>
      <c r="AT426" s="9"/>
      <c r="AU426" s="9"/>
      <c r="AV426" s="13"/>
      <c r="AW426" s="13"/>
      <c r="AX426" s="9"/>
      <c r="AY426" s="9"/>
      <c r="AZ426" s="9"/>
      <c r="BA426" s="33"/>
      <c r="BB426" s="33"/>
      <c r="BC426" s="36"/>
      <c r="BD426" s="12" t="s">
        <v>1771</v>
      </c>
    </row>
    <row r="427" spans="1:56" s="12" customFormat="1" x14ac:dyDescent="0.2">
      <c r="A427" s="9">
        <f>IF(Search!$C$5="","",IF(COUNTA(Inventory!$AP427)=1,1,""))</f>
        <v>1</v>
      </c>
      <c r="B427" s="9" t="str">
        <f>IF(Search!$C$4="","",IF(ISNUMBER(SEARCH(Search!$C$4,$AR427))=TRUE,1,""))</f>
        <v/>
      </c>
      <c r="C427" s="9" t="str">
        <f>IF(Search!$C$6="x",IF(COUNTA($AQ427)=1,1,"N"),IF(COUNTA($AQ427)=1,"N",""))</f>
        <v/>
      </c>
      <c r="D427" s="9" t="str">
        <f>IF(Search!$O$8="","",IF(ISNUMBER(SEARCH(Search!$O$8,$BD427))=TRUE,1,""))</f>
        <v/>
      </c>
      <c r="E427" s="9" t="str">
        <f>IF(Search!$C$7="","",IF(ISNUMBER(SEARCH(Search!$C$7,$AN427))=TRUE,1,""))</f>
        <v/>
      </c>
      <c r="F427" s="9" t="str">
        <f>IF(Search!$C$8="","",IF(ISNUMBER(SEARCH(Search!$C$8,$AO427))=TRUE,1,""))</f>
        <v/>
      </c>
      <c r="G427" s="9" t="str">
        <f>IF(Search!$F$4="","",IF(Inventory!$AJ427&lt;Search!$F$4,"",1))</f>
        <v/>
      </c>
      <c r="H427" s="9" t="str">
        <f>IF(Search!$F$5="","",IF(Inventory!$AJ427&gt;Search!$F$5,"",1))</f>
        <v/>
      </c>
      <c r="I427" s="9" t="str">
        <f>IF(Search!$F$7="","",IF(Search!$F$8="",IF(ISNUMBER(SEARCH(Search!$F$7,$AL427))=TRUE,1,""),""))</f>
        <v/>
      </c>
      <c r="J427" s="9" t="str">
        <f>IF($AL427=Search!$F$8,1,"")</f>
        <v/>
      </c>
      <c r="K427" s="9" t="str">
        <f>IF(Search!$I$4="","",IF(COUNTA($AS427)=1,IF(Search!$I$4="N","N",1),""))</f>
        <v/>
      </c>
      <c r="L427" s="9" t="str">
        <f>IF(Search!$I$5="","",IF($AS427="RC",1,""))</f>
        <v/>
      </c>
      <c r="M427" s="9" t="str">
        <f>IF(Search!$I$6="","",IF($AS427="RCP",1,""))</f>
        <v/>
      </c>
      <c r="N427" s="9" t="str">
        <f>IF(Search!$I$8="","",IF(COUNTA($AT427)=1,IF(Search!$I$8="N","N",1),""))</f>
        <v/>
      </c>
      <c r="O427" s="9" t="str">
        <f>IF(Search!$L$4="","",IF(COUNTA($AU427)=1,IF(Search!$L$4="N","N",1),""))</f>
        <v/>
      </c>
      <c r="P427" s="9" t="str">
        <f>IF(Search!$L$5="","",IF(ISNUMBER(SEARCH("Jersey",$AU427))=TRUE,IF(Search!$L$5="N","N",1),""))</f>
        <v/>
      </c>
      <c r="Q427" s="9" t="str">
        <f>IF(Search!$L$6="","",IF(ISNUMBER(SEARCH("Patch",$AU427))=TRUE,IF(Search!$L$6="N","N",1),""))</f>
        <v/>
      </c>
      <c r="R427" s="9" t="str">
        <f>IF(Search!$L$7="","",IF(ISNUMBER(SEARCH("Shield",$AU427))=TRUE,IF(Search!$L$7="N","N",1),""))</f>
        <v/>
      </c>
      <c r="S427" s="9" t="str">
        <f>IF(Search!$L$8="","",IF(ISNUMBER(SEARCH("Stick",$AU427))=TRUE,IF(Search!$L$8="N","N",1),""))</f>
        <v/>
      </c>
      <c r="T427" s="9" t="str">
        <f>IF(Search!$O$4="","",IF(COUNTA($AW427)=1,IF(Search!$O$4="N","N",1),""))</f>
        <v/>
      </c>
      <c r="U427" s="9" t="str">
        <f>IF(Search!$O$5="","",IF($AW427="","",IF($AW427&lt;Search!$O$5,"",1)))</f>
        <v/>
      </c>
      <c r="V427" s="9" t="str">
        <f>IF(Search!$O$6="","",IF($AW427="","",IF($AW427&gt;Search!$O$6,"",1)))</f>
        <v/>
      </c>
      <c r="W427" s="9" t="str">
        <f>IF(Search!$U$4="","",IF($AX427="","",1))</f>
        <v/>
      </c>
      <c r="X427" s="9" t="str">
        <f>IF(Search!$U$5="","",IF(ISNUMBER(SEARCH(Search!$U$5,$AX427))=TRUE,IF(Search!$U$5="N","N",1),""))</f>
        <v/>
      </c>
      <c r="Y427" s="9" t="str">
        <f>IF(Search!$U$6="","",IF($AY427&lt;Search!$U$6,"",1))</f>
        <v/>
      </c>
      <c r="Z427" s="9" t="str">
        <f>IF(Search!$R$4="","",IF(Inventory!$BA427&lt;Search!$R$4,"",1))</f>
        <v/>
      </c>
      <c r="AA427" s="9" t="str">
        <f>IF(Search!$R$5="","",IF($BA427&gt;Search!$R$5,"",1))</f>
        <v/>
      </c>
      <c r="AB427" s="9" t="str">
        <f>IF(Search!$R$6="","",IF($BB427&lt;Search!$R$6,"",1))</f>
        <v/>
      </c>
      <c r="AC427" s="9" t="str">
        <f>IF(Search!$R$7="","",IF($BB427&lt;Search!$R$7,"",1))</f>
        <v/>
      </c>
      <c r="AD427" s="45">
        <f>IF(COUNTIF($A427:$AC427,"n")&gt;0,"",IF(SUM($A427:$AC427)=COUNTA(Search!$C$4:$C$8,Search!$F$4:$F$8,Search!$I$4:$I$6,Search!$I$8,Search!$L$4:$L$8,Search!$O$4:$O$8,Search!$R$4:$R$7,Search!$U$4:$U$7)-COUNTIF(Search!$C$4:$U$7,"n"),1+LARGE($AD$1:AD426,1),""))</f>
        <v>20</v>
      </c>
      <c r="AE427" s="45">
        <f t="shared" si="20"/>
        <v>2143</v>
      </c>
      <c r="AF427" s="45">
        <f>IF(AD427="","",COUNTIF($AE$1:$AE426,$AE427)+RANK($AE427,$AE$2:$AE$10540,1))</f>
        <v>404</v>
      </c>
      <c r="AG427" s="45">
        <f t="shared" si="21"/>
        <v>0</v>
      </c>
      <c r="AH427" s="45">
        <f>IF($AD427="","",COUNTIF($AG$1:$AG426,$AG427)+RANK($AG427,$AG$1:$AG$10539,0))</f>
        <v>184</v>
      </c>
      <c r="AI427" s="10" t="str">
        <f t="shared" si="23"/>
        <v>1990-91 Upper Deck French #45 Rob Blake  RC   /   $</v>
      </c>
      <c r="AJ427" s="11">
        <v>1990</v>
      </c>
      <c r="AK427" s="17">
        <v>91</v>
      </c>
      <c r="AL427" s="12" t="s">
        <v>228</v>
      </c>
      <c r="AM427" s="10">
        <v>45</v>
      </c>
      <c r="AN427" s="12" t="s">
        <v>217</v>
      </c>
      <c r="AO427" s="9"/>
      <c r="AP427" s="9" t="s">
        <v>1902</v>
      </c>
      <c r="AQ427" s="9"/>
      <c r="AR427" s="14"/>
      <c r="AS427" s="9" t="s">
        <v>2</v>
      </c>
      <c r="AT427" s="9"/>
      <c r="AU427" s="9"/>
      <c r="AV427" s="13"/>
      <c r="AW427" s="13"/>
      <c r="AX427" s="9"/>
      <c r="AY427" s="9"/>
      <c r="AZ427" s="9"/>
      <c r="BA427" s="33"/>
      <c r="BB427" s="33"/>
      <c r="BC427" s="36"/>
      <c r="BD427" s="12" t="s">
        <v>1771</v>
      </c>
    </row>
    <row r="428" spans="1:56" s="12" customFormat="1" x14ac:dyDescent="0.2">
      <c r="A428" s="9">
        <f>IF(Search!$C$5="","",IF(COUNTA(Inventory!$AP428)=1,1,""))</f>
        <v>1</v>
      </c>
      <c r="B428" s="9" t="str">
        <f>IF(Search!$C$4="","",IF(ISNUMBER(SEARCH(Search!$C$4,$AR428))=TRUE,1,""))</f>
        <v/>
      </c>
      <c r="C428" s="9" t="str">
        <f>IF(Search!$C$6="x",IF(COUNTA($AQ428)=1,1,"N"),IF(COUNTA($AQ428)=1,"N",""))</f>
        <v/>
      </c>
      <c r="D428" s="9" t="str">
        <f>IF(Search!$O$8="","",IF(ISNUMBER(SEARCH(Search!$O$8,$BD428))=TRUE,1,""))</f>
        <v/>
      </c>
      <c r="E428" s="9" t="str">
        <f>IF(Search!$C$7="","",IF(ISNUMBER(SEARCH(Search!$C$7,$AN428))=TRUE,1,""))</f>
        <v/>
      </c>
      <c r="F428" s="9" t="str">
        <f>IF(Search!$C$8="","",IF(ISNUMBER(SEARCH(Search!$C$8,$AO428))=TRUE,1,""))</f>
        <v/>
      </c>
      <c r="G428" s="9" t="str">
        <f>IF(Search!$F$4="","",IF(Inventory!$AJ428&lt;Search!$F$4,"",1))</f>
        <v/>
      </c>
      <c r="H428" s="9" t="str">
        <f>IF(Search!$F$5="","",IF(Inventory!$AJ428&gt;Search!$F$5,"",1))</f>
        <v/>
      </c>
      <c r="I428" s="9" t="str">
        <f>IF(Search!$F$7="","",IF(Search!$F$8="",IF(ISNUMBER(SEARCH(Search!$F$7,$AL428))=TRUE,1,""),""))</f>
        <v/>
      </c>
      <c r="J428" s="9" t="str">
        <f>IF($AL428=Search!$F$8,1,"")</f>
        <v/>
      </c>
      <c r="K428" s="9" t="str">
        <f>IF(Search!$I$4="","",IF(COUNTA($AS428)=1,IF(Search!$I$4="N","N",1),""))</f>
        <v/>
      </c>
      <c r="L428" s="9" t="str">
        <f>IF(Search!$I$5="","",IF($AS428="RC",1,""))</f>
        <v/>
      </c>
      <c r="M428" s="9" t="str">
        <f>IF(Search!$I$6="","",IF($AS428="RCP",1,""))</f>
        <v/>
      </c>
      <c r="N428" s="9" t="str">
        <f>IF(Search!$I$8="","",IF(COUNTA($AT428)=1,IF(Search!$I$8="N","N",1),""))</f>
        <v/>
      </c>
      <c r="O428" s="9" t="str">
        <f>IF(Search!$L$4="","",IF(COUNTA($AU428)=1,IF(Search!$L$4="N","N",1),""))</f>
        <v/>
      </c>
      <c r="P428" s="9" t="str">
        <f>IF(Search!$L$5="","",IF(ISNUMBER(SEARCH("Jersey",$AU428))=TRUE,IF(Search!$L$5="N","N",1),""))</f>
        <v/>
      </c>
      <c r="Q428" s="9" t="str">
        <f>IF(Search!$L$6="","",IF(ISNUMBER(SEARCH("Patch",$AU428))=TRUE,IF(Search!$L$6="N","N",1),""))</f>
        <v/>
      </c>
      <c r="R428" s="9" t="str">
        <f>IF(Search!$L$7="","",IF(ISNUMBER(SEARCH("Shield",$AU428))=TRUE,IF(Search!$L$7="N","N",1),""))</f>
        <v/>
      </c>
      <c r="S428" s="9" t="str">
        <f>IF(Search!$L$8="","",IF(ISNUMBER(SEARCH("Stick",$AU428))=TRUE,IF(Search!$L$8="N","N",1),""))</f>
        <v/>
      </c>
      <c r="T428" s="9" t="str">
        <f>IF(Search!$O$4="","",IF(COUNTA($AW428)=1,IF(Search!$O$4="N","N",1),""))</f>
        <v/>
      </c>
      <c r="U428" s="9" t="str">
        <f>IF(Search!$O$5="","",IF($AW428="","",IF($AW428&lt;Search!$O$5,"",1)))</f>
        <v/>
      </c>
      <c r="V428" s="9" t="str">
        <f>IF(Search!$O$6="","",IF($AW428="","",IF($AW428&gt;Search!$O$6,"",1)))</f>
        <v/>
      </c>
      <c r="W428" s="9" t="str">
        <f>IF(Search!$U$4="","",IF($AX428="","",1))</f>
        <v/>
      </c>
      <c r="X428" s="9" t="str">
        <f>IF(Search!$U$5="","",IF(ISNUMBER(SEARCH(Search!$U$5,$AX428))=TRUE,IF(Search!$U$5="N","N",1),""))</f>
        <v/>
      </c>
      <c r="Y428" s="9" t="str">
        <f>IF(Search!$U$6="","",IF($AY428&lt;Search!$U$6,"",1))</f>
        <v/>
      </c>
      <c r="Z428" s="9" t="str">
        <f>IF(Search!$R$4="","",IF(Inventory!$BA428&lt;Search!$R$4,"",1))</f>
        <v/>
      </c>
      <c r="AA428" s="9" t="str">
        <f>IF(Search!$R$5="","",IF($BA428&gt;Search!$R$5,"",1))</f>
        <v/>
      </c>
      <c r="AB428" s="9" t="str">
        <f>IF(Search!$R$6="","",IF($BB428&lt;Search!$R$6,"",1))</f>
        <v/>
      </c>
      <c r="AC428" s="9" t="str">
        <f>IF(Search!$R$7="","",IF($BB428&lt;Search!$R$7,"",1))</f>
        <v/>
      </c>
      <c r="AD428" s="45">
        <f>IF(COUNTIF($A428:$AC428,"n")&gt;0,"",IF(SUM($A428:$AC428)=COUNTA(Search!$C$4:$C$8,Search!$F$4:$F$8,Search!$I$4:$I$6,Search!$I$8,Search!$L$4:$L$8,Search!$O$4:$O$8,Search!$R$4:$R$7,Search!$U$4:$U$7)-COUNTIF(Search!$C$4:$U$7,"n"),1+LARGE($AD$1:AD427,1),""))</f>
        <v>21</v>
      </c>
      <c r="AE428" s="45">
        <f t="shared" si="20"/>
        <v>1341</v>
      </c>
      <c r="AF428" s="45">
        <f>IF(AD428="","",COUNTIF($AE$1:$AE427,$AE428)+RANK($AE428,$AE$2:$AE$10540,1))</f>
        <v>249</v>
      </c>
      <c r="AG428" s="45">
        <f t="shared" si="21"/>
        <v>0</v>
      </c>
      <c r="AH428" s="45">
        <f>IF($AD428="","",COUNTIF($AG$1:$AG427,$AG428)+RANK($AG428,$AG$1:$AG$10539,0))</f>
        <v>185</v>
      </c>
      <c r="AI428" s="10" t="str">
        <f t="shared" si="23"/>
        <v>1990-91 Upper Deck French #354 Keith Primeau  RC   /   $</v>
      </c>
      <c r="AJ428" s="11">
        <v>1990</v>
      </c>
      <c r="AK428" s="17">
        <v>91</v>
      </c>
      <c r="AL428" s="12" t="s">
        <v>228</v>
      </c>
      <c r="AM428" s="10">
        <v>354</v>
      </c>
      <c r="AN428" s="12" t="s">
        <v>213</v>
      </c>
      <c r="AO428" s="9"/>
      <c r="AP428" s="9" t="s">
        <v>1902</v>
      </c>
      <c r="AQ428" s="9"/>
      <c r="AR428" s="14"/>
      <c r="AS428" s="9" t="s">
        <v>2</v>
      </c>
      <c r="AT428" s="9"/>
      <c r="AU428" s="9"/>
      <c r="AV428" s="13"/>
      <c r="AW428" s="13"/>
      <c r="AX428" s="9"/>
      <c r="AY428" s="9"/>
      <c r="AZ428" s="9"/>
      <c r="BA428" s="33"/>
      <c r="BB428" s="33"/>
      <c r="BC428" s="36"/>
      <c r="BD428" s="12" t="s">
        <v>1771</v>
      </c>
    </row>
    <row r="429" spans="1:56" s="12" customFormat="1" x14ac:dyDescent="0.2">
      <c r="A429" s="9" t="str">
        <f>IF(Search!$C$5="","",IF(COUNTA(Inventory!$AP429)=1,1,""))</f>
        <v/>
      </c>
      <c r="B429" s="9" t="str">
        <f>IF(Search!$C$4="","",IF(ISNUMBER(SEARCH(Search!$C$4,$AR429))=TRUE,1,""))</f>
        <v/>
      </c>
      <c r="C429" s="9" t="str">
        <f>IF(Search!$C$6="x",IF(COUNTA($AQ429)=1,1,"N"),IF(COUNTA($AQ429)=1,"N",""))</f>
        <v/>
      </c>
      <c r="D429" s="9" t="str">
        <f>IF(Search!$O$8="","",IF(ISNUMBER(SEARCH(Search!$O$8,$BD429))=TRUE,1,""))</f>
        <v/>
      </c>
      <c r="E429" s="9" t="str">
        <f>IF(Search!$C$7="","",IF(ISNUMBER(SEARCH(Search!$C$7,$AN429))=TRUE,1,""))</f>
        <v/>
      </c>
      <c r="F429" s="9" t="str">
        <f>IF(Search!$C$8="","",IF(ISNUMBER(SEARCH(Search!$C$8,$AO429))=TRUE,1,""))</f>
        <v/>
      </c>
      <c r="G429" s="9" t="str">
        <f>IF(Search!$F$4="","",IF(Inventory!$AJ429&lt;Search!$F$4,"",1))</f>
        <v/>
      </c>
      <c r="H429" s="9" t="str">
        <f>IF(Search!$F$5="","",IF(Inventory!$AJ429&gt;Search!$F$5,"",1))</f>
        <v/>
      </c>
      <c r="I429" s="9" t="str">
        <f>IF(Search!$F$7="","",IF(Search!$F$8="",IF(ISNUMBER(SEARCH(Search!$F$7,$AL429))=TRUE,1,""),""))</f>
        <v/>
      </c>
      <c r="J429" s="9" t="str">
        <f>IF($AL429=Search!$F$8,1,"")</f>
        <v/>
      </c>
      <c r="K429" s="9" t="str">
        <f>IF(Search!$I$4="","",IF(COUNTA($AS429)=1,IF(Search!$I$4="N","N",1),""))</f>
        <v/>
      </c>
      <c r="L429" s="9" t="str">
        <f>IF(Search!$I$5="","",IF($AS429="RC",1,""))</f>
        <v/>
      </c>
      <c r="M429" s="9" t="str">
        <f>IF(Search!$I$6="","",IF($AS429="RCP",1,""))</f>
        <v/>
      </c>
      <c r="N429" s="9" t="str">
        <f>IF(Search!$I$8="","",IF(COUNTA($AT429)=1,IF(Search!$I$8="N","N",1),""))</f>
        <v/>
      </c>
      <c r="O429" s="9" t="str">
        <f>IF(Search!$L$4="","",IF(COUNTA($AU429)=1,IF(Search!$L$4="N","N",1),""))</f>
        <v/>
      </c>
      <c r="P429" s="9" t="str">
        <f>IF(Search!$L$5="","",IF(ISNUMBER(SEARCH("Jersey",$AU429))=TRUE,IF(Search!$L$5="N","N",1),""))</f>
        <v/>
      </c>
      <c r="Q429" s="9" t="str">
        <f>IF(Search!$L$6="","",IF(ISNUMBER(SEARCH("Patch",$AU429))=TRUE,IF(Search!$L$6="N","N",1),""))</f>
        <v/>
      </c>
      <c r="R429" s="9" t="str">
        <f>IF(Search!$L$7="","",IF(ISNUMBER(SEARCH("Shield",$AU429))=TRUE,IF(Search!$L$7="N","N",1),""))</f>
        <v/>
      </c>
      <c r="S429" s="9" t="str">
        <f>IF(Search!$L$8="","",IF(ISNUMBER(SEARCH("Stick",$AU429))=TRUE,IF(Search!$L$8="N","N",1),""))</f>
        <v/>
      </c>
      <c r="T429" s="9" t="str">
        <f>IF(Search!$O$4="","",IF(COUNTA($AW429)=1,IF(Search!$O$4="N","N",1),""))</f>
        <v/>
      </c>
      <c r="U429" s="9" t="str">
        <f>IF(Search!$O$5="","",IF($AW429="","",IF($AW429&lt;Search!$O$5,"",1)))</f>
        <v/>
      </c>
      <c r="V429" s="9" t="str">
        <f>IF(Search!$O$6="","",IF($AW429="","",IF($AW429&gt;Search!$O$6,"",1)))</f>
        <v/>
      </c>
      <c r="W429" s="9" t="str">
        <f>IF(Search!$U$4="","",IF($AX429="","",1))</f>
        <v/>
      </c>
      <c r="X429" s="9" t="str">
        <f>IF(Search!$U$5="","",IF(ISNUMBER(SEARCH(Search!$U$5,$AX429))=TRUE,IF(Search!$U$5="N","N",1),""))</f>
        <v/>
      </c>
      <c r="Y429" s="9" t="str">
        <f>IF(Search!$U$6="","",IF($AY429&lt;Search!$U$6,"",1))</f>
        <v/>
      </c>
      <c r="Z429" s="9" t="str">
        <f>IF(Search!$R$4="","",IF(Inventory!$BA429&lt;Search!$R$4,"",1))</f>
        <v/>
      </c>
      <c r="AA429" s="9" t="str">
        <f>IF(Search!$R$5="","",IF($BA429&gt;Search!$R$5,"",1))</f>
        <v/>
      </c>
      <c r="AB429" s="9" t="str">
        <f>IF(Search!$R$6="","",IF($BB429&lt;Search!$R$6,"",1))</f>
        <v/>
      </c>
      <c r="AC429" s="9" t="str">
        <f>IF(Search!$R$7="","",IF($BB429&lt;Search!$R$7,"",1))</f>
        <v/>
      </c>
      <c r="AD429" s="45" t="str">
        <f>IF(COUNTIF($A429:$AC429,"n")&gt;0,"",IF(SUM($A429:$AC429)=COUNTA(Search!$C$4:$C$8,Search!$F$4:$F$8,Search!$I$4:$I$6,Search!$I$8,Search!$L$4:$L$8,Search!$O$4:$O$8,Search!$R$4:$R$7,Search!$U$4:$U$7)-COUNTIF(Search!$C$4:$U$7,"n"),1+LARGE($AD$1:AD428,1),""))</f>
        <v/>
      </c>
      <c r="AE429" s="45" t="str">
        <f t="shared" si="20"/>
        <v/>
      </c>
      <c r="AF429" s="45" t="str">
        <f>IF(AD429="","",COUNTIF($AE$1:$AE428,$AE429)+RANK($AE429,$AE$2:$AE$10540,1))</f>
        <v/>
      </c>
      <c r="AG429" s="45" t="str">
        <f t="shared" si="21"/>
        <v/>
      </c>
      <c r="AH429" s="45" t="str">
        <f>IF($AD429="","",COUNTIF($AG$1:$AG428,$AG429)+RANK($AG429,$AG$1:$AG$10539,0))</f>
        <v/>
      </c>
      <c r="AI429" s="10" t="str">
        <f t="shared" si="23"/>
        <v>1990-91 Upper Deck French #356 Jaromir Jagr PIT RC   /   $</v>
      </c>
      <c r="AJ429" s="11">
        <v>1990</v>
      </c>
      <c r="AK429" s="17">
        <v>91</v>
      </c>
      <c r="AL429" s="12" t="s">
        <v>228</v>
      </c>
      <c r="AM429" s="10">
        <v>356</v>
      </c>
      <c r="AN429" s="12" t="s">
        <v>229</v>
      </c>
      <c r="AO429" s="9" t="s">
        <v>1916</v>
      </c>
      <c r="AP429" s="9"/>
      <c r="AQ429" s="9"/>
      <c r="AR429" s="14" t="s">
        <v>2464</v>
      </c>
      <c r="AS429" s="9" t="s">
        <v>2</v>
      </c>
      <c r="AT429" s="9"/>
      <c r="AU429" s="9"/>
      <c r="AV429" s="13"/>
      <c r="AW429" s="13"/>
      <c r="AX429" s="9"/>
      <c r="AY429" s="9"/>
      <c r="AZ429" s="9"/>
      <c r="BA429" s="33"/>
      <c r="BB429" s="33"/>
      <c r="BC429" s="36"/>
      <c r="BD429" s="12" t="s">
        <v>1771</v>
      </c>
    </row>
    <row r="430" spans="1:56" s="12" customFormat="1" x14ac:dyDescent="0.2">
      <c r="A430" s="9" t="str">
        <f>IF(Search!$C$5="","",IF(COUNTA(Inventory!$AP430)=1,1,""))</f>
        <v/>
      </c>
      <c r="B430" s="9" t="str">
        <f>IF(Search!$C$4="","",IF(ISNUMBER(SEARCH(Search!$C$4,$AR430))=TRUE,1,""))</f>
        <v/>
      </c>
      <c r="C430" s="9" t="str">
        <f>IF(Search!$C$6="x",IF(COUNTA($AQ430)=1,1,"N"),IF(COUNTA($AQ430)=1,"N",""))</f>
        <v/>
      </c>
      <c r="D430" s="9" t="str">
        <f>IF(Search!$O$8="","",IF(ISNUMBER(SEARCH(Search!$O$8,$BD430))=TRUE,1,""))</f>
        <v/>
      </c>
      <c r="E430" s="9" t="str">
        <f>IF(Search!$C$7="","",IF(ISNUMBER(SEARCH(Search!$C$7,$AN430))=TRUE,1,""))</f>
        <v/>
      </c>
      <c r="F430" s="9" t="str">
        <f>IF(Search!$C$8="","",IF(ISNUMBER(SEARCH(Search!$C$8,$AO430))=TRUE,1,""))</f>
        <v/>
      </c>
      <c r="G430" s="9" t="str">
        <f>IF(Search!$F$4="","",IF(Inventory!$AJ430&lt;Search!$F$4,"",1))</f>
        <v/>
      </c>
      <c r="H430" s="9" t="str">
        <f>IF(Search!$F$5="","",IF(Inventory!$AJ430&gt;Search!$F$5,"",1))</f>
        <v/>
      </c>
      <c r="I430" s="9" t="str">
        <f>IF(Search!$F$7="","",IF(Search!$F$8="",IF(ISNUMBER(SEARCH(Search!$F$7,$AL430))=TRUE,1,""),""))</f>
        <v/>
      </c>
      <c r="J430" s="9" t="str">
        <f>IF($AL430=Search!$F$8,1,"")</f>
        <v/>
      </c>
      <c r="K430" s="9" t="str">
        <f>IF(Search!$I$4="","",IF(COUNTA($AS430)=1,IF(Search!$I$4="N","N",1),""))</f>
        <v/>
      </c>
      <c r="L430" s="9" t="str">
        <f>IF(Search!$I$5="","",IF($AS430="RC",1,""))</f>
        <v/>
      </c>
      <c r="M430" s="9" t="str">
        <f>IF(Search!$I$6="","",IF($AS430="RCP",1,""))</f>
        <v/>
      </c>
      <c r="N430" s="9" t="str">
        <f>IF(Search!$I$8="","",IF(COUNTA($AT430)=1,IF(Search!$I$8="N","N",1),""))</f>
        <v/>
      </c>
      <c r="O430" s="9" t="str">
        <f>IF(Search!$L$4="","",IF(COUNTA($AU430)=1,IF(Search!$L$4="N","N",1),""))</f>
        <v/>
      </c>
      <c r="P430" s="9" t="str">
        <f>IF(Search!$L$5="","",IF(ISNUMBER(SEARCH("Jersey",$AU430))=TRUE,IF(Search!$L$5="N","N",1),""))</f>
        <v/>
      </c>
      <c r="Q430" s="9" t="str">
        <f>IF(Search!$L$6="","",IF(ISNUMBER(SEARCH("Patch",$AU430))=TRUE,IF(Search!$L$6="N","N",1),""))</f>
        <v/>
      </c>
      <c r="R430" s="9" t="str">
        <f>IF(Search!$L$7="","",IF(ISNUMBER(SEARCH("Shield",$AU430))=TRUE,IF(Search!$L$7="N","N",1),""))</f>
        <v/>
      </c>
      <c r="S430" s="9" t="str">
        <f>IF(Search!$L$8="","",IF(ISNUMBER(SEARCH("Stick",$AU430))=TRUE,IF(Search!$L$8="N","N",1),""))</f>
        <v/>
      </c>
      <c r="T430" s="9" t="str">
        <f>IF(Search!$O$4="","",IF(COUNTA($AW430)=1,IF(Search!$O$4="N","N",1),""))</f>
        <v/>
      </c>
      <c r="U430" s="9" t="str">
        <f>IF(Search!$O$5="","",IF($AW430="","",IF($AW430&lt;Search!$O$5,"",1)))</f>
        <v/>
      </c>
      <c r="V430" s="9" t="str">
        <f>IF(Search!$O$6="","",IF($AW430="","",IF($AW430&gt;Search!$O$6,"",1)))</f>
        <v/>
      </c>
      <c r="W430" s="9" t="str">
        <f>IF(Search!$U$4="","",IF($AX430="","",1))</f>
        <v/>
      </c>
      <c r="X430" s="9" t="str">
        <f>IF(Search!$U$5="","",IF(ISNUMBER(SEARCH(Search!$U$5,$AX430))=TRUE,IF(Search!$U$5="N","N",1),""))</f>
        <v/>
      </c>
      <c r="Y430" s="9" t="str">
        <f>IF(Search!$U$6="","",IF($AY430&lt;Search!$U$6,"",1))</f>
        <v/>
      </c>
      <c r="Z430" s="9" t="str">
        <f>IF(Search!$R$4="","",IF(Inventory!$BA430&lt;Search!$R$4,"",1))</f>
        <v/>
      </c>
      <c r="AA430" s="9" t="str">
        <f>IF(Search!$R$5="","",IF($BA430&gt;Search!$R$5,"",1))</f>
        <v/>
      </c>
      <c r="AB430" s="9" t="str">
        <f>IF(Search!$R$6="","",IF($BB430&lt;Search!$R$6,"",1))</f>
        <v/>
      </c>
      <c r="AC430" s="9" t="str">
        <f>IF(Search!$R$7="","",IF($BB430&lt;Search!$R$7,"",1))</f>
        <v/>
      </c>
      <c r="AD430" s="45" t="str">
        <f>IF(COUNTIF($A430:$AC430,"n")&gt;0,"",IF(SUM($A430:$AC430)=COUNTA(Search!$C$4:$C$8,Search!$F$4:$F$8,Search!$I$4:$I$6,Search!$I$8,Search!$L$4:$L$8,Search!$O$4:$O$8,Search!$R$4:$R$7,Search!$U$4:$U$7)-COUNTIF(Search!$C$4:$U$7,"n"),1+LARGE($AD$1:AD429,1),""))</f>
        <v/>
      </c>
      <c r="AE430" s="45" t="str">
        <f t="shared" si="20"/>
        <v/>
      </c>
      <c r="AF430" s="45" t="str">
        <f>IF(AD430="","",COUNTIF($AE$1:$AE429,$AE430)+RANK($AE430,$AE$2:$AE$10540,1))</f>
        <v/>
      </c>
      <c r="AG430" s="45" t="str">
        <f t="shared" si="21"/>
        <v/>
      </c>
      <c r="AH430" s="45" t="str">
        <f>IF($AD430="","",COUNTIF($AG$1:$AG429,$AG430)+RANK($AG430,$AG$1:$AG$10539,0))</f>
        <v/>
      </c>
      <c r="AI430" s="10" t="str">
        <f t="shared" si="23"/>
        <v>1990-91 Upper Deck French #365 Mats Sundin QUE RC   / PSA 10 $</v>
      </c>
      <c r="AJ430" s="11">
        <v>1990</v>
      </c>
      <c r="AK430" s="17">
        <v>91</v>
      </c>
      <c r="AL430" s="12" t="s">
        <v>228</v>
      </c>
      <c r="AM430" s="10">
        <v>365</v>
      </c>
      <c r="AN430" s="12" t="s">
        <v>215</v>
      </c>
      <c r="AO430" s="9" t="s">
        <v>2139</v>
      </c>
      <c r="AP430" s="9"/>
      <c r="AQ430" s="9"/>
      <c r="AR430" s="14" t="s">
        <v>2481</v>
      </c>
      <c r="AS430" s="9" t="s">
        <v>2</v>
      </c>
      <c r="AT430" s="9"/>
      <c r="AU430" s="9"/>
      <c r="AV430" s="13"/>
      <c r="AW430" s="13"/>
      <c r="AX430" s="9" t="s">
        <v>1937</v>
      </c>
      <c r="AY430" s="9">
        <v>10</v>
      </c>
      <c r="AZ430" s="9"/>
      <c r="BA430" s="33"/>
      <c r="BB430" s="33"/>
      <c r="BC430" s="36"/>
      <c r="BD430" s="12" t="s">
        <v>1771</v>
      </c>
    </row>
    <row r="431" spans="1:56" s="12" customFormat="1" x14ac:dyDescent="0.2">
      <c r="A431" s="9" t="str">
        <f>IF(Search!$C$5="","",IF(COUNTA(Inventory!$AP431)=1,1,""))</f>
        <v/>
      </c>
      <c r="B431" s="9" t="str">
        <f>IF(Search!$C$4="","",IF(ISNUMBER(SEARCH(Search!$C$4,$AR431))=TRUE,1,""))</f>
        <v/>
      </c>
      <c r="C431" s="9" t="str">
        <f>IF(Search!$C$6="x",IF(COUNTA($AQ431)=1,1,"N"),IF(COUNTA($AQ431)=1,"N",""))</f>
        <v/>
      </c>
      <c r="D431" s="9" t="str">
        <f>IF(Search!$O$8="","",IF(ISNUMBER(SEARCH(Search!$O$8,$BD431))=TRUE,1,""))</f>
        <v/>
      </c>
      <c r="E431" s="9" t="str">
        <f>IF(Search!$C$7="","",IF(ISNUMBER(SEARCH(Search!$C$7,$AN431))=TRUE,1,""))</f>
        <v/>
      </c>
      <c r="F431" s="9" t="str">
        <f>IF(Search!$C$8="","",IF(ISNUMBER(SEARCH(Search!$C$8,$AO431))=TRUE,1,""))</f>
        <v/>
      </c>
      <c r="G431" s="9" t="str">
        <f>IF(Search!$F$4="","",IF(Inventory!$AJ431&lt;Search!$F$4,"",1))</f>
        <v/>
      </c>
      <c r="H431" s="9" t="str">
        <f>IF(Search!$F$5="","",IF(Inventory!$AJ431&gt;Search!$F$5,"",1))</f>
        <v/>
      </c>
      <c r="I431" s="9" t="str">
        <f>IF(Search!$F$7="","",IF(Search!$F$8="",IF(ISNUMBER(SEARCH(Search!$F$7,$AL431))=TRUE,1,""),""))</f>
        <v/>
      </c>
      <c r="J431" s="9" t="str">
        <f>IF($AL431=Search!$F$8,1,"")</f>
        <v/>
      </c>
      <c r="K431" s="9" t="str">
        <f>IF(Search!$I$4="","",IF(COUNTA($AS431)=1,IF(Search!$I$4="N","N",1),""))</f>
        <v/>
      </c>
      <c r="L431" s="9" t="str">
        <f>IF(Search!$I$5="","",IF($AS431="RC",1,""))</f>
        <v/>
      </c>
      <c r="M431" s="9" t="str">
        <f>IF(Search!$I$6="","",IF($AS431="RCP",1,""))</f>
        <v/>
      </c>
      <c r="N431" s="9" t="str">
        <f>IF(Search!$I$8="","",IF(COUNTA($AT431)=1,IF(Search!$I$8="N","N",1),""))</f>
        <v/>
      </c>
      <c r="O431" s="9" t="str">
        <f>IF(Search!$L$4="","",IF(COUNTA($AU431)=1,IF(Search!$L$4="N","N",1),""))</f>
        <v/>
      </c>
      <c r="P431" s="9" t="str">
        <f>IF(Search!$L$5="","",IF(ISNUMBER(SEARCH("Jersey",$AU431))=TRUE,IF(Search!$L$5="N","N",1),""))</f>
        <v/>
      </c>
      <c r="Q431" s="9" t="str">
        <f>IF(Search!$L$6="","",IF(ISNUMBER(SEARCH("Patch",$AU431))=TRUE,IF(Search!$L$6="N","N",1),""))</f>
        <v/>
      </c>
      <c r="R431" s="9" t="str">
        <f>IF(Search!$L$7="","",IF(ISNUMBER(SEARCH("Shield",$AU431))=TRUE,IF(Search!$L$7="N","N",1),""))</f>
        <v/>
      </c>
      <c r="S431" s="9" t="str">
        <f>IF(Search!$L$8="","",IF(ISNUMBER(SEARCH("Stick",$AU431))=TRUE,IF(Search!$L$8="N","N",1),""))</f>
        <v/>
      </c>
      <c r="T431" s="9" t="str">
        <f>IF(Search!$O$4="","",IF(COUNTA($AW431)=1,IF(Search!$O$4="N","N",1),""))</f>
        <v/>
      </c>
      <c r="U431" s="9" t="str">
        <f>IF(Search!$O$5="","",IF($AW431="","",IF($AW431&lt;Search!$O$5,"",1)))</f>
        <v/>
      </c>
      <c r="V431" s="9" t="str">
        <f>IF(Search!$O$6="","",IF($AW431="","",IF($AW431&gt;Search!$O$6,"",1)))</f>
        <v/>
      </c>
      <c r="W431" s="9" t="str">
        <f>IF(Search!$U$4="","",IF($AX431="","",1))</f>
        <v/>
      </c>
      <c r="X431" s="9" t="str">
        <f>IF(Search!$U$5="","",IF(ISNUMBER(SEARCH(Search!$U$5,$AX431))=TRUE,IF(Search!$U$5="N","N",1),""))</f>
        <v/>
      </c>
      <c r="Y431" s="9" t="str">
        <f>IF(Search!$U$6="","",IF($AY431&lt;Search!$U$6,"",1))</f>
        <v/>
      </c>
      <c r="Z431" s="9" t="str">
        <f>IF(Search!$R$4="","",IF(Inventory!$BA431&lt;Search!$R$4,"",1))</f>
        <v/>
      </c>
      <c r="AA431" s="9" t="str">
        <f>IF(Search!$R$5="","",IF($BA431&gt;Search!$R$5,"",1))</f>
        <v/>
      </c>
      <c r="AB431" s="9" t="str">
        <f>IF(Search!$R$6="","",IF($BB431&lt;Search!$R$6,"",1))</f>
        <v/>
      </c>
      <c r="AC431" s="9" t="str">
        <f>IF(Search!$R$7="","",IF($BB431&lt;Search!$R$7,"",1))</f>
        <v/>
      </c>
      <c r="AD431" s="45" t="str">
        <f>IF(COUNTIF($A431:$AC431,"n")&gt;0,"",IF(SUM($A431:$AC431)=COUNTA(Search!$C$4:$C$8,Search!$F$4:$F$8,Search!$I$4:$I$6,Search!$I$8,Search!$L$4:$L$8,Search!$O$4:$O$8,Search!$R$4:$R$7,Search!$U$4:$U$7)-COUNTIF(Search!$C$4:$U$7,"n"),1+LARGE($AD$1:AD430,1),""))</f>
        <v/>
      </c>
      <c r="AE431" s="45" t="str">
        <f t="shared" si="20"/>
        <v/>
      </c>
      <c r="AF431" s="45" t="str">
        <f>IF(AD431="","",COUNTIF($AE$1:$AE430,$AE431)+RANK($AE431,$AE$2:$AE$10540,1))</f>
        <v/>
      </c>
      <c r="AG431" s="45" t="str">
        <f t="shared" si="21"/>
        <v/>
      </c>
      <c r="AH431" s="45" t="str">
        <f>IF($AD431="","",COUNTIF($AG$1:$AG430,$AG431)+RANK($AG431,$AG$1:$AG$10539,0))</f>
        <v/>
      </c>
      <c r="AI431" s="10" t="str">
        <f t="shared" si="23"/>
        <v>1990-91 Upper Deck French #458 Felix Potvin CAN RC   / PSA 10 $</v>
      </c>
      <c r="AJ431" s="11">
        <v>1990</v>
      </c>
      <c r="AK431" s="17">
        <v>91</v>
      </c>
      <c r="AL431" s="12" t="s">
        <v>228</v>
      </c>
      <c r="AM431" s="10">
        <v>458</v>
      </c>
      <c r="AN431" s="12" t="s">
        <v>226</v>
      </c>
      <c r="AO431" s="9" t="s">
        <v>1913</v>
      </c>
      <c r="AP431" s="9"/>
      <c r="AQ431" s="9"/>
      <c r="AR431" s="14" t="s">
        <v>2481</v>
      </c>
      <c r="AS431" s="9" t="s">
        <v>2</v>
      </c>
      <c r="AT431" s="9"/>
      <c r="AU431" s="9"/>
      <c r="AV431" s="13"/>
      <c r="AW431" s="13"/>
      <c r="AX431" s="9" t="s">
        <v>1937</v>
      </c>
      <c r="AY431" s="9">
        <v>10</v>
      </c>
      <c r="AZ431" s="9"/>
      <c r="BA431" s="33"/>
      <c r="BB431" s="33"/>
      <c r="BC431" s="36"/>
      <c r="BD431" s="12" t="s">
        <v>1771</v>
      </c>
    </row>
    <row r="432" spans="1:56" s="12" customFormat="1" x14ac:dyDescent="0.2">
      <c r="A432" s="9" t="str">
        <f>IF(Search!$C$5="","",IF(COUNTA(Inventory!$AP432)=1,1,""))</f>
        <v/>
      </c>
      <c r="B432" s="9" t="str">
        <f>IF(Search!$C$4="","",IF(ISNUMBER(SEARCH(Search!$C$4,$AR432))=TRUE,1,""))</f>
        <v/>
      </c>
      <c r="C432" s="9" t="str">
        <f>IF(Search!$C$6="x",IF(COUNTA($AQ432)=1,1,"N"),IF(COUNTA($AQ432)=1,"N",""))</f>
        <v/>
      </c>
      <c r="D432" s="9" t="str">
        <f>IF(Search!$O$8="","",IF(ISNUMBER(SEARCH(Search!$O$8,$BD432))=TRUE,1,""))</f>
        <v/>
      </c>
      <c r="E432" s="9" t="str">
        <f>IF(Search!$C$7="","",IF(ISNUMBER(SEARCH(Search!$C$7,$AN432))=TRUE,1,""))</f>
        <v/>
      </c>
      <c r="F432" s="9" t="str">
        <f>IF(Search!$C$8="","",IF(ISNUMBER(SEARCH(Search!$C$8,$AO432))=TRUE,1,""))</f>
        <v/>
      </c>
      <c r="G432" s="9" t="str">
        <f>IF(Search!$F$4="","",IF(Inventory!$AJ432&lt;Search!$F$4,"",1))</f>
        <v/>
      </c>
      <c r="H432" s="9" t="str">
        <f>IF(Search!$F$5="","",IF(Inventory!$AJ432&gt;Search!$F$5,"",1))</f>
        <v/>
      </c>
      <c r="I432" s="9" t="str">
        <f>IF(Search!$F$7="","",IF(Search!$F$8="",IF(ISNUMBER(SEARCH(Search!$F$7,$AL432))=TRUE,1,""),""))</f>
        <v/>
      </c>
      <c r="J432" s="9" t="str">
        <f>IF($AL432=Search!$F$8,1,"")</f>
        <v/>
      </c>
      <c r="K432" s="9" t="str">
        <f>IF(Search!$I$4="","",IF(COUNTA($AS432)=1,IF(Search!$I$4="N","N",1),""))</f>
        <v/>
      </c>
      <c r="L432" s="9" t="str">
        <f>IF(Search!$I$5="","",IF($AS432="RC",1,""))</f>
        <v/>
      </c>
      <c r="M432" s="9" t="str">
        <f>IF(Search!$I$6="","",IF($AS432="RCP",1,""))</f>
        <v/>
      </c>
      <c r="N432" s="9" t="str">
        <f>IF(Search!$I$8="","",IF(COUNTA($AT432)=1,IF(Search!$I$8="N","N",1),""))</f>
        <v/>
      </c>
      <c r="O432" s="9" t="str">
        <f>IF(Search!$L$4="","",IF(COUNTA($AU432)=1,IF(Search!$L$4="N","N",1),""))</f>
        <v/>
      </c>
      <c r="P432" s="9" t="str">
        <f>IF(Search!$L$5="","",IF(ISNUMBER(SEARCH("Jersey",$AU432))=TRUE,IF(Search!$L$5="N","N",1),""))</f>
        <v/>
      </c>
      <c r="Q432" s="9" t="str">
        <f>IF(Search!$L$6="","",IF(ISNUMBER(SEARCH("Patch",$AU432))=TRUE,IF(Search!$L$6="N","N",1),""))</f>
        <v/>
      </c>
      <c r="R432" s="9" t="str">
        <f>IF(Search!$L$7="","",IF(ISNUMBER(SEARCH("Shield",$AU432))=TRUE,IF(Search!$L$7="N","N",1),""))</f>
        <v/>
      </c>
      <c r="S432" s="9" t="str">
        <f>IF(Search!$L$8="","",IF(ISNUMBER(SEARCH("Stick",$AU432))=TRUE,IF(Search!$L$8="N","N",1),""))</f>
        <v/>
      </c>
      <c r="T432" s="9" t="str">
        <f>IF(Search!$O$4="","",IF(COUNTA($AW432)=1,IF(Search!$O$4="N","N",1),""))</f>
        <v/>
      </c>
      <c r="U432" s="9" t="str">
        <f>IF(Search!$O$5="","",IF($AW432="","",IF($AW432&lt;Search!$O$5,"",1)))</f>
        <v/>
      </c>
      <c r="V432" s="9" t="str">
        <f>IF(Search!$O$6="","",IF($AW432="","",IF($AW432&gt;Search!$O$6,"",1)))</f>
        <v/>
      </c>
      <c r="W432" s="9" t="str">
        <f>IF(Search!$U$4="","",IF($AX432="","",1))</f>
        <v/>
      </c>
      <c r="X432" s="9" t="str">
        <f>IF(Search!$U$5="","",IF(ISNUMBER(SEARCH(Search!$U$5,$AX432))=TRUE,IF(Search!$U$5="N","N",1),""))</f>
        <v/>
      </c>
      <c r="Y432" s="9" t="str">
        <f>IF(Search!$U$6="","",IF($AY432&lt;Search!$U$6,"",1))</f>
        <v/>
      </c>
      <c r="Z432" s="9" t="str">
        <f>IF(Search!$R$4="","",IF(Inventory!$BA432&lt;Search!$R$4,"",1))</f>
        <v/>
      </c>
      <c r="AA432" s="9" t="str">
        <f>IF(Search!$R$5="","",IF($BA432&gt;Search!$R$5,"",1))</f>
        <v/>
      </c>
      <c r="AB432" s="9" t="str">
        <f>IF(Search!$R$6="","",IF($BB432&lt;Search!$R$6,"",1))</f>
        <v/>
      </c>
      <c r="AC432" s="9" t="str">
        <f>IF(Search!$R$7="","",IF($BB432&lt;Search!$R$7,"",1))</f>
        <v/>
      </c>
      <c r="AD432" s="45" t="str">
        <f>IF(COUNTIF($A432:$AC432,"n")&gt;0,"",IF(SUM($A432:$AC432)=COUNTA(Search!$C$4:$C$8,Search!$F$4:$F$8,Search!$I$4:$I$6,Search!$I$8,Search!$L$4:$L$8,Search!$O$4:$O$8,Search!$R$4:$R$7,Search!$U$4:$U$7)-COUNTIF(Search!$C$4:$U$7,"n"),1+LARGE($AD$1:AD431,1),""))</f>
        <v/>
      </c>
      <c r="AE432" s="45" t="str">
        <f t="shared" si="20"/>
        <v/>
      </c>
      <c r="AF432" s="45" t="str">
        <f>IF(AD432="","",COUNTIF($AE$1:$AE431,$AE432)+RANK($AE432,$AE$2:$AE$10540,1))</f>
        <v/>
      </c>
      <c r="AG432" s="45" t="str">
        <f t="shared" si="21"/>
        <v/>
      </c>
      <c r="AH432" s="45" t="str">
        <f>IF($AD432="","",COUNTIF($AG$1:$AG431,$AG432)+RANK($AG432,$AG$1:$AG$10539,0))</f>
        <v/>
      </c>
      <c r="AI432" s="10" t="str">
        <f t="shared" si="23"/>
        <v>1991-92 Parkhurst #420 Mike Eagles     /   $</v>
      </c>
      <c r="AJ432" s="11">
        <v>1991</v>
      </c>
      <c r="AK432" s="17">
        <v>92</v>
      </c>
      <c r="AL432" s="12" t="s">
        <v>37</v>
      </c>
      <c r="AM432" s="10">
        <v>420</v>
      </c>
      <c r="AN432" s="15" t="s">
        <v>184</v>
      </c>
      <c r="AO432" s="14"/>
      <c r="AP432" s="14"/>
      <c r="AQ432" s="14"/>
      <c r="AR432" s="14"/>
      <c r="AS432" s="9"/>
      <c r="AT432" s="9"/>
      <c r="AU432" s="9"/>
      <c r="AV432" s="13"/>
      <c r="AW432" s="13"/>
      <c r="AX432" s="9"/>
      <c r="AY432" s="9"/>
      <c r="AZ432" s="9"/>
      <c r="BA432" s="33"/>
      <c r="BB432" s="33"/>
      <c r="BC432" s="36"/>
      <c r="BD432" s="12" t="s">
        <v>1771</v>
      </c>
    </row>
    <row r="433" spans="1:56" s="12" customFormat="1" x14ac:dyDescent="0.2">
      <c r="A433" s="9" t="str">
        <f>IF(Search!$C$5="","",IF(COUNTA(Inventory!$AP433)=1,1,""))</f>
        <v/>
      </c>
      <c r="B433" s="9" t="str">
        <f>IF(Search!$C$4="","",IF(ISNUMBER(SEARCH(Search!$C$4,$AR433))=TRUE,1,""))</f>
        <v/>
      </c>
      <c r="C433" s="9" t="str">
        <f>IF(Search!$C$6="x",IF(COUNTA($AQ433)=1,1,"N"),IF(COUNTA($AQ433)=1,"N",""))</f>
        <v/>
      </c>
      <c r="D433" s="9" t="str">
        <f>IF(Search!$O$8="","",IF(ISNUMBER(SEARCH(Search!$O$8,$BD433))=TRUE,1,""))</f>
        <v/>
      </c>
      <c r="E433" s="9" t="str">
        <f>IF(Search!$C$7="","",IF(ISNUMBER(SEARCH(Search!$C$7,$AN433))=TRUE,1,""))</f>
        <v/>
      </c>
      <c r="F433" s="9" t="str">
        <f>IF(Search!$C$8="","",IF(ISNUMBER(SEARCH(Search!$C$8,$AO433))=TRUE,1,""))</f>
        <v/>
      </c>
      <c r="G433" s="9" t="str">
        <f>IF(Search!$F$4="","",IF(Inventory!$AJ433&lt;Search!$F$4,"",1))</f>
        <v/>
      </c>
      <c r="H433" s="9" t="str">
        <f>IF(Search!$F$5="","",IF(Inventory!$AJ433&gt;Search!$F$5,"",1))</f>
        <v/>
      </c>
      <c r="I433" s="9" t="str">
        <f>IF(Search!$F$7="","",IF(Search!$F$8="",IF(ISNUMBER(SEARCH(Search!$F$7,$AL433))=TRUE,1,""),""))</f>
        <v/>
      </c>
      <c r="J433" s="9" t="str">
        <f>IF($AL433=Search!$F$8,1,"")</f>
        <v/>
      </c>
      <c r="K433" s="9" t="str">
        <f>IF(Search!$I$4="","",IF(COUNTA($AS433)=1,IF(Search!$I$4="N","N",1),""))</f>
        <v/>
      </c>
      <c r="L433" s="9" t="str">
        <f>IF(Search!$I$5="","",IF($AS433="RC",1,""))</f>
        <v/>
      </c>
      <c r="M433" s="9" t="str">
        <f>IF(Search!$I$6="","",IF($AS433="RCP",1,""))</f>
        <v/>
      </c>
      <c r="N433" s="9" t="str">
        <f>IF(Search!$I$8="","",IF(COUNTA($AT433)=1,IF(Search!$I$8="N","N",1),""))</f>
        <v/>
      </c>
      <c r="O433" s="9" t="str">
        <f>IF(Search!$L$4="","",IF(COUNTA($AU433)=1,IF(Search!$L$4="N","N",1),""))</f>
        <v/>
      </c>
      <c r="P433" s="9" t="str">
        <f>IF(Search!$L$5="","",IF(ISNUMBER(SEARCH("Jersey",$AU433))=TRUE,IF(Search!$L$5="N","N",1),""))</f>
        <v/>
      </c>
      <c r="Q433" s="9" t="str">
        <f>IF(Search!$L$6="","",IF(ISNUMBER(SEARCH("Patch",$AU433))=TRUE,IF(Search!$L$6="N","N",1),""))</f>
        <v/>
      </c>
      <c r="R433" s="9" t="str">
        <f>IF(Search!$L$7="","",IF(ISNUMBER(SEARCH("Shield",$AU433))=TRUE,IF(Search!$L$7="N","N",1),""))</f>
        <v/>
      </c>
      <c r="S433" s="9" t="str">
        <f>IF(Search!$L$8="","",IF(ISNUMBER(SEARCH("Stick",$AU433))=TRUE,IF(Search!$L$8="N","N",1),""))</f>
        <v/>
      </c>
      <c r="T433" s="9" t="str">
        <f>IF(Search!$O$4="","",IF(COUNTA($AW433)=1,IF(Search!$O$4="N","N",1),""))</f>
        <v/>
      </c>
      <c r="U433" s="9" t="str">
        <f>IF(Search!$O$5="","",IF($AW433="","",IF($AW433&lt;Search!$O$5,"",1)))</f>
        <v/>
      </c>
      <c r="V433" s="9" t="str">
        <f>IF(Search!$O$6="","",IF($AW433="","",IF($AW433&gt;Search!$O$6,"",1)))</f>
        <v/>
      </c>
      <c r="W433" s="9" t="str">
        <f>IF(Search!$U$4="","",IF($AX433="","",1))</f>
        <v/>
      </c>
      <c r="X433" s="9" t="str">
        <f>IF(Search!$U$5="","",IF(ISNUMBER(SEARCH(Search!$U$5,$AX433))=TRUE,IF(Search!$U$5="N","N",1),""))</f>
        <v/>
      </c>
      <c r="Y433" s="9" t="str">
        <f>IF(Search!$U$6="","",IF($AY433&lt;Search!$U$6,"",1))</f>
        <v/>
      </c>
      <c r="Z433" s="9" t="str">
        <f>IF(Search!$R$4="","",IF(Inventory!$BA433&lt;Search!$R$4,"",1))</f>
        <v/>
      </c>
      <c r="AA433" s="9" t="str">
        <f>IF(Search!$R$5="","",IF($BA433&gt;Search!$R$5,"",1))</f>
        <v/>
      </c>
      <c r="AB433" s="9" t="str">
        <f>IF(Search!$R$6="","",IF($BB433&lt;Search!$R$6,"",1))</f>
        <v/>
      </c>
      <c r="AC433" s="9" t="str">
        <f>IF(Search!$R$7="","",IF($BB433&lt;Search!$R$7,"",1))</f>
        <v/>
      </c>
      <c r="AD433" s="45" t="str">
        <f>IF(COUNTIF($A433:$AC433,"n")&gt;0,"",IF(SUM($A433:$AC433)=COUNTA(Search!$C$4:$C$8,Search!$F$4:$F$8,Search!$I$4:$I$6,Search!$I$8,Search!$L$4:$L$8,Search!$O$4:$O$8,Search!$R$4:$R$7,Search!$U$4:$U$7)-COUNTIF(Search!$C$4:$U$7,"n"),1+LARGE($AD$1:AD432,1),""))</f>
        <v/>
      </c>
      <c r="AE433" s="45" t="str">
        <f t="shared" si="20"/>
        <v/>
      </c>
      <c r="AF433" s="45" t="str">
        <f>IF(AD433="","",COUNTIF($AE$1:$AE432,$AE433)+RANK($AE433,$AE$2:$AE$10540,1))</f>
        <v/>
      </c>
      <c r="AG433" s="45" t="str">
        <f t="shared" si="21"/>
        <v/>
      </c>
      <c r="AH433" s="45" t="str">
        <f>IF($AD433="","",COUNTIF($AG$1:$AG432,$AG433)+RANK($AG433,$AG$1:$AG$10539,0))</f>
        <v/>
      </c>
      <c r="AI433" s="10" t="str">
        <f t="shared" si="23"/>
        <v>1991-92 Parkhurst French #371 Adam Foote  RC   /   $</v>
      </c>
      <c r="AJ433" s="11">
        <v>1991</v>
      </c>
      <c r="AK433" s="17">
        <v>92</v>
      </c>
      <c r="AL433" s="12" t="s">
        <v>230</v>
      </c>
      <c r="AM433" s="10">
        <v>371</v>
      </c>
      <c r="AN433" s="12" t="s">
        <v>231</v>
      </c>
      <c r="AO433" s="9"/>
      <c r="AP433" s="9"/>
      <c r="AQ433" s="9"/>
      <c r="AR433" s="14"/>
      <c r="AS433" s="9" t="s">
        <v>2</v>
      </c>
      <c r="AT433" s="9"/>
      <c r="AU433" s="9"/>
      <c r="AV433" s="13"/>
      <c r="AW433" s="13"/>
      <c r="AX433" s="9"/>
      <c r="AY433" s="9"/>
      <c r="AZ433" s="9"/>
      <c r="BA433" s="33"/>
      <c r="BB433" s="33"/>
      <c r="BC433" s="36"/>
      <c r="BD433" s="12" t="s">
        <v>1771</v>
      </c>
    </row>
    <row r="434" spans="1:56" s="12" customFormat="1" x14ac:dyDescent="0.2">
      <c r="A434" s="9" t="str">
        <f>IF(Search!$C$5="","",IF(COUNTA(Inventory!$AP434)=1,1,""))</f>
        <v/>
      </c>
      <c r="B434" s="9" t="str">
        <f>IF(Search!$C$4="","",IF(ISNUMBER(SEARCH(Search!$C$4,$AR434))=TRUE,1,""))</f>
        <v/>
      </c>
      <c r="C434" s="9" t="str">
        <f>IF(Search!$C$6="x",IF(COUNTA($AQ434)=1,1,"N"),IF(COUNTA($AQ434)=1,"N",""))</f>
        <v/>
      </c>
      <c r="D434" s="9" t="str">
        <f>IF(Search!$O$8="","",IF(ISNUMBER(SEARCH(Search!$O$8,$BD434))=TRUE,1,""))</f>
        <v/>
      </c>
      <c r="E434" s="9" t="str">
        <f>IF(Search!$C$7="","",IF(ISNUMBER(SEARCH(Search!$C$7,$AN434))=TRUE,1,""))</f>
        <v/>
      </c>
      <c r="F434" s="9" t="str">
        <f>IF(Search!$C$8="","",IF(ISNUMBER(SEARCH(Search!$C$8,$AO434))=TRUE,1,""))</f>
        <v/>
      </c>
      <c r="G434" s="9" t="str">
        <f>IF(Search!$F$4="","",IF(Inventory!$AJ434&lt;Search!$F$4,"",1))</f>
        <v/>
      </c>
      <c r="H434" s="9" t="str">
        <f>IF(Search!$F$5="","",IF(Inventory!$AJ434&gt;Search!$F$5,"",1))</f>
        <v/>
      </c>
      <c r="I434" s="9" t="str">
        <f>IF(Search!$F$7="","",IF(Search!$F$8="",IF(ISNUMBER(SEARCH(Search!$F$7,$AL434))=TRUE,1,""),""))</f>
        <v/>
      </c>
      <c r="J434" s="9" t="str">
        <f>IF($AL434=Search!$F$8,1,"")</f>
        <v/>
      </c>
      <c r="K434" s="9" t="str">
        <f>IF(Search!$I$4="","",IF(COUNTA($AS434)=1,IF(Search!$I$4="N","N",1),""))</f>
        <v/>
      </c>
      <c r="L434" s="9" t="str">
        <f>IF(Search!$I$5="","",IF($AS434="RC",1,""))</f>
        <v/>
      </c>
      <c r="M434" s="9" t="str">
        <f>IF(Search!$I$6="","",IF($AS434="RCP",1,""))</f>
        <v/>
      </c>
      <c r="N434" s="9" t="str">
        <f>IF(Search!$I$8="","",IF(COUNTA($AT434)=1,IF(Search!$I$8="N","N",1),""))</f>
        <v/>
      </c>
      <c r="O434" s="9" t="str">
        <f>IF(Search!$L$4="","",IF(COUNTA($AU434)=1,IF(Search!$L$4="N","N",1),""))</f>
        <v/>
      </c>
      <c r="P434" s="9" t="str">
        <f>IF(Search!$L$5="","",IF(ISNUMBER(SEARCH("Jersey",$AU434))=TRUE,IF(Search!$L$5="N","N",1),""))</f>
        <v/>
      </c>
      <c r="Q434" s="9" t="str">
        <f>IF(Search!$L$6="","",IF(ISNUMBER(SEARCH("Patch",$AU434))=TRUE,IF(Search!$L$6="N","N",1),""))</f>
        <v/>
      </c>
      <c r="R434" s="9" t="str">
        <f>IF(Search!$L$7="","",IF(ISNUMBER(SEARCH("Shield",$AU434))=TRUE,IF(Search!$L$7="N","N",1),""))</f>
        <v/>
      </c>
      <c r="S434" s="9" t="str">
        <f>IF(Search!$L$8="","",IF(ISNUMBER(SEARCH("Stick",$AU434))=TRUE,IF(Search!$L$8="N","N",1),""))</f>
        <v/>
      </c>
      <c r="T434" s="9" t="str">
        <f>IF(Search!$O$4="","",IF(COUNTA($AW434)=1,IF(Search!$O$4="N","N",1),""))</f>
        <v/>
      </c>
      <c r="U434" s="9" t="str">
        <f>IF(Search!$O$5="","",IF($AW434="","",IF($AW434&lt;Search!$O$5,"",1)))</f>
        <v/>
      </c>
      <c r="V434" s="9" t="str">
        <f>IF(Search!$O$6="","",IF($AW434="","",IF($AW434&gt;Search!$O$6,"",1)))</f>
        <v/>
      </c>
      <c r="W434" s="9" t="str">
        <f>IF(Search!$U$4="","",IF($AX434="","",1))</f>
        <v/>
      </c>
      <c r="X434" s="9" t="str">
        <f>IF(Search!$U$5="","",IF(ISNUMBER(SEARCH(Search!$U$5,$AX434))=TRUE,IF(Search!$U$5="N","N",1),""))</f>
        <v/>
      </c>
      <c r="Y434" s="9" t="str">
        <f>IF(Search!$U$6="","",IF($AY434&lt;Search!$U$6,"",1))</f>
        <v/>
      </c>
      <c r="Z434" s="9" t="str">
        <f>IF(Search!$R$4="","",IF(Inventory!$BA434&lt;Search!$R$4,"",1))</f>
        <v/>
      </c>
      <c r="AA434" s="9" t="str">
        <f>IF(Search!$R$5="","",IF($BA434&gt;Search!$R$5,"",1))</f>
        <v/>
      </c>
      <c r="AB434" s="9" t="str">
        <f>IF(Search!$R$6="","",IF($BB434&lt;Search!$R$6,"",1))</f>
        <v/>
      </c>
      <c r="AC434" s="9" t="str">
        <f>IF(Search!$R$7="","",IF($BB434&lt;Search!$R$7,"",1))</f>
        <v/>
      </c>
      <c r="AD434" s="45" t="str">
        <f>IF(COUNTIF($A434:$AC434,"n")&gt;0,"",IF(SUM($A434:$AC434)=COUNTA(Search!$C$4:$C$8,Search!$F$4:$F$8,Search!$I$4:$I$6,Search!$I$8,Search!$L$4:$L$8,Search!$O$4:$O$8,Search!$R$4:$R$7,Search!$U$4:$U$7)-COUNTIF(Search!$C$4:$U$7,"n"),1+LARGE($AD$1:AD433,1),""))</f>
        <v/>
      </c>
      <c r="AE434" s="45" t="str">
        <f t="shared" si="20"/>
        <v/>
      </c>
      <c r="AF434" s="45" t="str">
        <f>IF(AD434="","",COUNTIF($AE$1:$AE433,$AE434)+RANK($AE434,$AE$2:$AE$10540,1))</f>
        <v/>
      </c>
      <c r="AG434" s="45" t="str">
        <f t="shared" si="21"/>
        <v/>
      </c>
      <c r="AH434" s="45" t="str">
        <f>IF($AD434="","",COUNTIF($AG$1:$AG433,$AG434)+RANK($AG434,$AG$1:$AG$10539,0))</f>
        <v/>
      </c>
      <c r="AI434" s="10" t="str">
        <f t="shared" si="23"/>
        <v>1991-92 Parkhurst French #371 Adam Foote     /   $</v>
      </c>
      <c r="AJ434" s="11">
        <v>1991</v>
      </c>
      <c r="AK434" s="17">
        <v>92</v>
      </c>
      <c r="AL434" s="12" t="s">
        <v>230</v>
      </c>
      <c r="AM434" s="10">
        <v>371</v>
      </c>
      <c r="AN434" s="15" t="s">
        <v>231</v>
      </c>
      <c r="AO434" s="14"/>
      <c r="AP434" s="14"/>
      <c r="AQ434" s="14"/>
      <c r="AR434" s="14"/>
      <c r="AS434" s="9"/>
      <c r="AT434" s="9"/>
      <c r="AU434" s="9"/>
      <c r="AV434" s="13"/>
      <c r="AW434" s="13"/>
      <c r="AX434" s="9"/>
      <c r="AY434" s="9"/>
      <c r="AZ434" s="9"/>
      <c r="BA434" s="33"/>
      <c r="BB434" s="33"/>
      <c r="BC434" s="36"/>
      <c r="BD434" s="12" t="s">
        <v>1771</v>
      </c>
    </row>
    <row r="435" spans="1:56" s="12" customFormat="1" x14ac:dyDescent="0.2">
      <c r="A435" s="9" t="str">
        <f>IF(Search!$C$5="","",IF(COUNTA(Inventory!$AP435)=1,1,""))</f>
        <v/>
      </c>
      <c r="B435" s="9" t="str">
        <f>IF(Search!$C$4="","",IF(ISNUMBER(SEARCH(Search!$C$4,$AR435))=TRUE,1,""))</f>
        <v/>
      </c>
      <c r="C435" s="9" t="str">
        <f>IF(Search!$C$6="x",IF(COUNTA($AQ435)=1,1,"N"),IF(COUNTA($AQ435)=1,"N",""))</f>
        <v/>
      </c>
      <c r="D435" s="9" t="str">
        <f>IF(Search!$O$8="","",IF(ISNUMBER(SEARCH(Search!$O$8,$BD435))=TRUE,1,""))</f>
        <v/>
      </c>
      <c r="E435" s="9" t="str">
        <f>IF(Search!$C$7="","",IF(ISNUMBER(SEARCH(Search!$C$7,$AN435))=TRUE,1,""))</f>
        <v/>
      </c>
      <c r="F435" s="9" t="str">
        <f>IF(Search!$C$8="","",IF(ISNUMBER(SEARCH(Search!$C$8,$AO435))=TRUE,1,""))</f>
        <v/>
      </c>
      <c r="G435" s="9" t="str">
        <f>IF(Search!$F$4="","",IF(Inventory!$AJ435&lt;Search!$F$4,"",1))</f>
        <v/>
      </c>
      <c r="H435" s="9" t="str">
        <f>IF(Search!$F$5="","",IF(Inventory!$AJ435&gt;Search!$F$5,"",1))</f>
        <v/>
      </c>
      <c r="I435" s="9" t="str">
        <f>IF(Search!$F$7="","",IF(Search!$F$8="",IF(ISNUMBER(SEARCH(Search!$F$7,$AL435))=TRUE,1,""),""))</f>
        <v/>
      </c>
      <c r="J435" s="9" t="str">
        <f>IF($AL435=Search!$F$8,1,"")</f>
        <v/>
      </c>
      <c r="K435" s="9" t="str">
        <f>IF(Search!$I$4="","",IF(COUNTA($AS435)=1,IF(Search!$I$4="N","N",1),""))</f>
        <v/>
      </c>
      <c r="L435" s="9" t="str">
        <f>IF(Search!$I$5="","",IF($AS435="RC",1,""))</f>
        <v/>
      </c>
      <c r="M435" s="9" t="str">
        <f>IF(Search!$I$6="","",IF($AS435="RCP",1,""))</f>
        <v/>
      </c>
      <c r="N435" s="9" t="str">
        <f>IF(Search!$I$8="","",IF(COUNTA($AT435)=1,IF(Search!$I$8="N","N",1),""))</f>
        <v/>
      </c>
      <c r="O435" s="9" t="str">
        <f>IF(Search!$L$4="","",IF(COUNTA($AU435)=1,IF(Search!$L$4="N","N",1),""))</f>
        <v/>
      </c>
      <c r="P435" s="9" t="str">
        <f>IF(Search!$L$5="","",IF(ISNUMBER(SEARCH("Jersey",$AU435))=TRUE,IF(Search!$L$5="N","N",1),""))</f>
        <v/>
      </c>
      <c r="Q435" s="9" t="str">
        <f>IF(Search!$L$6="","",IF(ISNUMBER(SEARCH("Patch",$AU435))=TRUE,IF(Search!$L$6="N","N",1),""))</f>
        <v/>
      </c>
      <c r="R435" s="9" t="str">
        <f>IF(Search!$L$7="","",IF(ISNUMBER(SEARCH("Shield",$AU435))=TRUE,IF(Search!$L$7="N","N",1),""))</f>
        <v/>
      </c>
      <c r="S435" s="9" t="str">
        <f>IF(Search!$L$8="","",IF(ISNUMBER(SEARCH("Stick",$AU435))=TRUE,IF(Search!$L$8="N","N",1),""))</f>
        <v/>
      </c>
      <c r="T435" s="9" t="str">
        <f>IF(Search!$O$4="","",IF(COUNTA($AW435)=1,IF(Search!$O$4="N","N",1),""))</f>
        <v/>
      </c>
      <c r="U435" s="9" t="str">
        <f>IF(Search!$O$5="","",IF($AW435="","",IF($AW435&lt;Search!$O$5,"",1)))</f>
        <v/>
      </c>
      <c r="V435" s="9" t="str">
        <f>IF(Search!$O$6="","",IF($AW435="","",IF($AW435&gt;Search!$O$6,"",1)))</f>
        <v/>
      </c>
      <c r="W435" s="9" t="str">
        <f>IF(Search!$U$4="","",IF($AX435="","",1))</f>
        <v/>
      </c>
      <c r="X435" s="9" t="str">
        <f>IF(Search!$U$5="","",IF(ISNUMBER(SEARCH(Search!$U$5,$AX435))=TRUE,IF(Search!$U$5="N","N",1),""))</f>
        <v/>
      </c>
      <c r="Y435" s="9" t="str">
        <f>IF(Search!$U$6="","",IF($AY435&lt;Search!$U$6,"",1))</f>
        <v/>
      </c>
      <c r="Z435" s="9" t="str">
        <f>IF(Search!$R$4="","",IF(Inventory!$BA435&lt;Search!$R$4,"",1))</f>
        <v/>
      </c>
      <c r="AA435" s="9" t="str">
        <f>IF(Search!$R$5="","",IF($BA435&gt;Search!$R$5,"",1))</f>
        <v/>
      </c>
      <c r="AB435" s="9" t="str">
        <f>IF(Search!$R$6="","",IF($BB435&lt;Search!$R$6,"",1))</f>
        <v/>
      </c>
      <c r="AC435" s="9" t="str">
        <f>IF(Search!$R$7="","",IF($BB435&lt;Search!$R$7,"",1))</f>
        <v/>
      </c>
      <c r="AD435" s="45" t="str">
        <f>IF(COUNTIF($A435:$AC435,"n")&gt;0,"",IF(SUM($A435:$AC435)=COUNTA(Search!$C$4:$C$8,Search!$F$4:$F$8,Search!$I$4:$I$6,Search!$I$8,Search!$L$4:$L$8,Search!$O$4:$O$8,Search!$R$4:$R$7,Search!$U$4:$U$7)-COUNTIF(Search!$C$4:$U$7,"n"),1+LARGE($AD$1:AD434,1),""))</f>
        <v/>
      </c>
      <c r="AE435" s="45" t="str">
        <f t="shared" si="20"/>
        <v/>
      </c>
      <c r="AF435" s="45" t="str">
        <f>IF(AD435="","",COUNTIF($AE$1:$AE434,$AE435)+RANK($AE435,$AE$2:$AE$10540,1))</f>
        <v/>
      </c>
      <c r="AG435" s="45" t="str">
        <f t="shared" si="21"/>
        <v/>
      </c>
      <c r="AH435" s="45" t="str">
        <f>IF($AD435="","",COUNTIF($AG$1:$AG434,$AG435)+RANK($AG435,$AG$1:$AG$10539,0))</f>
        <v/>
      </c>
      <c r="AI435" s="10" t="str">
        <f t="shared" si="23"/>
        <v>1991-92 Parkhurst French #420 Mike Eagles     /   $</v>
      </c>
      <c r="AJ435" s="11">
        <v>1991</v>
      </c>
      <c r="AK435" s="17">
        <v>92</v>
      </c>
      <c r="AL435" s="12" t="s">
        <v>230</v>
      </c>
      <c r="AM435" s="10">
        <v>420</v>
      </c>
      <c r="AN435" s="15" t="s">
        <v>184</v>
      </c>
      <c r="AO435" s="14"/>
      <c r="AP435" s="14"/>
      <c r="AQ435" s="14"/>
      <c r="AR435" s="14"/>
      <c r="AS435" s="9"/>
      <c r="AT435" s="9"/>
      <c r="AU435" s="9"/>
      <c r="AV435" s="13"/>
      <c r="AW435" s="13"/>
      <c r="AX435" s="9"/>
      <c r="AY435" s="9"/>
      <c r="AZ435" s="9"/>
      <c r="BA435" s="33"/>
      <c r="BB435" s="33"/>
      <c r="BC435" s="36"/>
      <c r="BD435" s="12" t="s">
        <v>1771</v>
      </c>
    </row>
    <row r="436" spans="1:56" s="12" customFormat="1" x14ac:dyDescent="0.2">
      <c r="A436" s="9" t="str">
        <f>IF(Search!$C$5="","",IF(COUNTA(Inventory!$AP436)=1,1,""))</f>
        <v/>
      </c>
      <c r="B436" s="9" t="str">
        <f>IF(Search!$C$4="","",IF(ISNUMBER(SEARCH(Search!$C$4,$AR436))=TRUE,1,""))</f>
        <v/>
      </c>
      <c r="C436" s="9" t="str">
        <f>IF(Search!$C$6="x",IF(COUNTA($AQ436)=1,1,"N"),IF(COUNTA($AQ436)=1,"N",""))</f>
        <v/>
      </c>
      <c r="D436" s="9" t="str">
        <f>IF(Search!$O$8="","",IF(ISNUMBER(SEARCH(Search!$O$8,$BD436))=TRUE,1,""))</f>
        <v/>
      </c>
      <c r="E436" s="9" t="str">
        <f>IF(Search!$C$7="","",IF(ISNUMBER(SEARCH(Search!$C$7,$AN436))=TRUE,1,""))</f>
        <v/>
      </c>
      <c r="F436" s="9" t="str">
        <f>IF(Search!$C$8="","",IF(ISNUMBER(SEARCH(Search!$C$8,$AO436))=TRUE,1,""))</f>
        <v/>
      </c>
      <c r="G436" s="9" t="str">
        <f>IF(Search!$F$4="","",IF(Inventory!$AJ436&lt;Search!$F$4,"",1))</f>
        <v/>
      </c>
      <c r="H436" s="9" t="str">
        <f>IF(Search!$F$5="","",IF(Inventory!$AJ436&gt;Search!$F$5,"",1))</f>
        <v/>
      </c>
      <c r="I436" s="9" t="str">
        <f>IF(Search!$F$7="","",IF(Search!$F$8="",IF(ISNUMBER(SEARCH(Search!$F$7,$AL436))=TRUE,1,""),""))</f>
        <v/>
      </c>
      <c r="J436" s="9" t="str">
        <f>IF($AL436=Search!$F$8,1,"")</f>
        <v/>
      </c>
      <c r="K436" s="9" t="str">
        <f>IF(Search!$I$4="","",IF(COUNTA($AS436)=1,IF(Search!$I$4="N","N",1),""))</f>
        <v/>
      </c>
      <c r="L436" s="9" t="str">
        <f>IF(Search!$I$5="","",IF($AS436="RC",1,""))</f>
        <v/>
      </c>
      <c r="M436" s="9" t="str">
        <f>IF(Search!$I$6="","",IF($AS436="RCP",1,""))</f>
        <v/>
      </c>
      <c r="N436" s="9" t="str">
        <f>IF(Search!$I$8="","",IF(COUNTA($AT436)=1,IF(Search!$I$8="N","N",1),""))</f>
        <v/>
      </c>
      <c r="O436" s="9" t="str">
        <f>IF(Search!$L$4="","",IF(COUNTA($AU436)=1,IF(Search!$L$4="N","N",1),""))</f>
        <v/>
      </c>
      <c r="P436" s="9" t="str">
        <f>IF(Search!$L$5="","",IF(ISNUMBER(SEARCH("Jersey",$AU436))=TRUE,IF(Search!$L$5="N","N",1),""))</f>
        <v/>
      </c>
      <c r="Q436" s="9" t="str">
        <f>IF(Search!$L$6="","",IF(ISNUMBER(SEARCH("Patch",$AU436))=TRUE,IF(Search!$L$6="N","N",1),""))</f>
        <v/>
      </c>
      <c r="R436" s="9" t="str">
        <f>IF(Search!$L$7="","",IF(ISNUMBER(SEARCH("Shield",$AU436))=TRUE,IF(Search!$L$7="N","N",1),""))</f>
        <v/>
      </c>
      <c r="S436" s="9" t="str">
        <f>IF(Search!$L$8="","",IF(ISNUMBER(SEARCH("Stick",$AU436))=TRUE,IF(Search!$L$8="N","N",1),""))</f>
        <v/>
      </c>
      <c r="T436" s="9" t="str">
        <f>IF(Search!$O$4="","",IF(COUNTA($AW436)=1,IF(Search!$O$4="N","N",1),""))</f>
        <v/>
      </c>
      <c r="U436" s="9" t="str">
        <f>IF(Search!$O$5="","",IF($AW436="","",IF($AW436&lt;Search!$O$5,"",1)))</f>
        <v/>
      </c>
      <c r="V436" s="9" t="str">
        <f>IF(Search!$O$6="","",IF($AW436="","",IF($AW436&gt;Search!$O$6,"",1)))</f>
        <v/>
      </c>
      <c r="W436" s="9" t="str">
        <f>IF(Search!$U$4="","",IF($AX436="","",1))</f>
        <v/>
      </c>
      <c r="X436" s="9" t="str">
        <f>IF(Search!$U$5="","",IF(ISNUMBER(SEARCH(Search!$U$5,$AX436))=TRUE,IF(Search!$U$5="N","N",1),""))</f>
        <v/>
      </c>
      <c r="Y436" s="9" t="str">
        <f>IF(Search!$U$6="","",IF($AY436&lt;Search!$U$6,"",1))</f>
        <v/>
      </c>
      <c r="Z436" s="9" t="str">
        <f>IF(Search!$R$4="","",IF(Inventory!$BA436&lt;Search!$R$4,"",1))</f>
        <v/>
      </c>
      <c r="AA436" s="9" t="str">
        <f>IF(Search!$R$5="","",IF($BA436&gt;Search!$R$5,"",1))</f>
        <v/>
      </c>
      <c r="AB436" s="9" t="str">
        <f>IF(Search!$R$6="","",IF($BB436&lt;Search!$R$6,"",1))</f>
        <v/>
      </c>
      <c r="AC436" s="9" t="str">
        <f>IF(Search!$R$7="","",IF($BB436&lt;Search!$R$7,"",1))</f>
        <v/>
      </c>
      <c r="AD436" s="45" t="str">
        <f>IF(COUNTIF($A436:$AC436,"n")&gt;0,"",IF(SUM($A436:$AC436)=COUNTA(Search!$C$4:$C$8,Search!$F$4:$F$8,Search!$I$4:$I$6,Search!$I$8,Search!$L$4:$L$8,Search!$O$4:$O$8,Search!$R$4:$R$7,Search!$U$4:$U$7)-COUNTIF(Search!$C$4:$U$7,"n"),1+LARGE($AD$1:AD435,1),""))</f>
        <v/>
      </c>
      <c r="AE436" s="45" t="str">
        <f t="shared" si="20"/>
        <v/>
      </c>
      <c r="AF436" s="45" t="str">
        <f>IF(AD436="","",COUNTIF($AE$1:$AE435,$AE436)+RANK($AE436,$AE$2:$AE$10540,1))</f>
        <v/>
      </c>
      <c r="AG436" s="45" t="str">
        <f t="shared" si="21"/>
        <v/>
      </c>
      <c r="AH436" s="45" t="str">
        <f>IF($AD436="","",COUNTIF($AG$1:$AG435,$AG436)+RANK($AG436,$AG$1:$AG$10539,0))</f>
        <v/>
      </c>
      <c r="AI436" s="10" t="str">
        <f t="shared" si="23"/>
        <v>1991-92 Pinnacle #337 Adam Foote  RC   /   $</v>
      </c>
      <c r="AJ436" s="11">
        <v>1991</v>
      </c>
      <c r="AK436" s="17">
        <v>92</v>
      </c>
      <c r="AL436" s="12" t="s">
        <v>232</v>
      </c>
      <c r="AM436" s="10">
        <v>337</v>
      </c>
      <c r="AN436" s="12" t="s">
        <v>231</v>
      </c>
      <c r="AO436" s="9"/>
      <c r="AP436" s="9"/>
      <c r="AQ436" s="9"/>
      <c r="AR436" s="14"/>
      <c r="AS436" s="9" t="s">
        <v>2</v>
      </c>
      <c r="AT436" s="9"/>
      <c r="AU436" s="9"/>
      <c r="AV436" s="13"/>
      <c r="AW436" s="13"/>
      <c r="AX436" s="9"/>
      <c r="AY436" s="9"/>
      <c r="AZ436" s="9"/>
      <c r="BA436" s="33"/>
      <c r="BB436" s="33"/>
      <c r="BC436" s="36"/>
      <c r="BD436" s="12" t="s">
        <v>1771</v>
      </c>
    </row>
    <row r="437" spans="1:56" s="12" customFormat="1" x14ac:dyDescent="0.2">
      <c r="A437" s="9" t="str">
        <f>IF(Search!$C$5="","",IF(COUNTA(Inventory!$AP437)=1,1,""))</f>
        <v/>
      </c>
      <c r="B437" s="9" t="str">
        <f>IF(Search!$C$4="","",IF(ISNUMBER(SEARCH(Search!$C$4,$AR437))=TRUE,1,""))</f>
        <v/>
      </c>
      <c r="C437" s="9" t="str">
        <f>IF(Search!$C$6="x",IF(COUNTA($AQ437)=1,1,"N"),IF(COUNTA($AQ437)=1,"N",""))</f>
        <v/>
      </c>
      <c r="D437" s="9" t="str">
        <f>IF(Search!$O$8="","",IF(ISNUMBER(SEARCH(Search!$O$8,$BD437))=TRUE,1,""))</f>
        <v/>
      </c>
      <c r="E437" s="9" t="str">
        <f>IF(Search!$C$7="","",IF(ISNUMBER(SEARCH(Search!$C$7,$AN437))=TRUE,1,""))</f>
        <v/>
      </c>
      <c r="F437" s="9" t="str">
        <f>IF(Search!$C$8="","",IF(ISNUMBER(SEARCH(Search!$C$8,$AO437))=TRUE,1,""))</f>
        <v/>
      </c>
      <c r="G437" s="9" t="str">
        <f>IF(Search!$F$4="","",IF(Inventory!$AJ437&lt;Search!$F$4,"",1))</f>
        <v/>
      </c>
      <c r="H437" s="9" t="str">
        <f>IF(Search!$F$5="","",IF(Inventory!$AJ437&gt;Search!$F$5,"",1))</f>
        <v/>
      </c>
      <c r="I437" s="9" t="str">
        <f>IF(Search!$F$7="","",IF(Search!$F$8="",IF(ISNUMBER(SEARCH(Search!$F$7,$AL437))=TRUE,1,""),""))</f>
        <v/>
      </c>
      <c r="J437" s="9" t="str">
        <f>IF($AL437=Search!$F$8,1,"")</f>
        <v/>
      </c>
      <c r="K437" s="9" t="str">
        <f>IF(Search!$I$4="","",IF(COUNTA($AS437)=1,IF(Search!$I$4="N","N",1),""))</f>
        <v/>
      </c>
      <c r="L437" s="9" t="str">
        <f>IF(Search!$I$5="","",IF($AS437="RC",1,""))</f>
        <v/>
      </c>
      <c r="M437" s="9" t="str">
        <f>IF(Search!$I$6="","",IF($AS437="RCP",1,""))</f>
        <v/>
      </c>
      <c r="N437" s="9" t="str">
        <f>IF(Search!$I$8="","",IF(COUNTA($AT437)=1,IF(Search!$I$8="N","N",1),""))</f>
        <v/>
      </c>
      <c r="O437" s="9" t="str">
        <f>IF(Search!$L$4="","",IF(COUNTA($AU437)=1,IF(Search!$L$4="N","N",1),""))</f>
        <v/>
      </c>
      <c r="P437" s="9" t="str">
        <f>IF(Search!$L$5="","",IF(ISNUMBER(SEARCH("Jersey",$AU437))=TRUE,IF(Search!$L$5="N","N",1),""))</f>
        <v/>
      </c>
      <c r="Q437" s="9" t="str">
        <f>IF(Search!$L$6="","",IF(ISNUMBER(SEARCH("Patch",$AU437))=TRUE,IF(Search!$L$6="N","N",1),""))</f>
        <v/>
      </c>
      <c r="R437" s="9" t="str">
        <f>IF(Search!$L$7="","",IF(ISNUMBER(SEARCH("Shield",$AU437))=TRUE,IF(Search!$L$7="N","N",1),""))</f>
        <v/>
      </c>
      <c r="S437" s="9" t="str">
        <f>IF(Search!$L$8="","",IF(ISNUMBER(SEARCH("Stick",$AU437))=TRUE,IF(Search!$L$8="N","N",1),""))</f>
        <v/>
      </c>
      <c r="T437" s="9" t="str">
        <f>IF(Search!$O$4="","",IF(COUNTA($AW437)=1,IF(Search!$O$4="N","N",1),""))</f>
        <v/>
      </c>
      <c r="U437" s="9" t="str">
        <f>IF(Search!$O$5="","",IF($AW437="","",IF($AW437&lt;Search!$O$5,"",1)))</f>
        <v/>
      </c>
      <c r="V437" s="9" t="str">
        <f>IF(Search!$O$6="","",IF($AW437="","",IF($AW437&gt;Search!$O$6,"",1)))</f>
        <v/>
      </c>
      <c r="W437" s="9" t="str">
        <f>IF(Search!$U$4="","",IF($AX437="","",1))</f>
        <v/>
      </c>
      <c r="X437" s="9" t="str">
        <f>IF(Search!$U$5="","",IF(ISNUMBER(SEARCH(Search!$U$5,$AX437))=TRUE,IF(Search!$U$5="N","N",1),""))</f>
        <v/>
      </c>
      <c r="Y437" s="9" t="str">
        <f>IF(Search!$U$6="","",IF($AY437&lt;Search!$U$6,"",1))</f>
        <v/>
      </c>
      <c r="Z437" s="9" t="str">
        <f>IF(Search!$R$4="","",IF(Inventory!$BA437&lt;Search!$R$4,"",1))</f>
        <v/>
      </c>
      <c r="AA437" s="9" t="str">
        <f>IF(Search!$R$5="","",IF($BA437&gt;Search!$R$5,"",1))</f>
        <v/>
      </c>
      <c r="AB437" s="9" t="str">
        <f>IF(Search!$R$6="","",IF($BB437&lt;Search!$R$6,"",1))</f>
        <v/>
      </c>
      <c r="AC437" s="9" t="str">
        <f>IF(Search!$R$7="","",IF($BB437&lt;Search!$R$7,"",1))</f>
        <v/>
      </c>
      <c r="AD437" s="45" t="str">
        <f>IF(COUNTIF($A437:$AC437,"n")&gt;0,"",IF(SUM($A437:$AC437)=COUNTA(Search!$C$4:$C$8,Search!$F$4:$F$8,Search!$I$4:$I$6,Search!$I$8,Search!$L$4:$L$8,Search!$O$4:$O$8,Search!$R$4:$R$7,Search!$U$4:$U$7)-COUNTIF(Search!$C$4:$U$7,"n"),1+LARGE($AD$1:AD436,1),""))</f>
        <v/>
      </c>
      <c r="AE437" s="45" t="str">
        <f t="shared" si="20"/>
        <v/>
      </c>
      <c r="AF437" s="45" t="str">
        <f>IF(AD437="","",COUNTIF($AE$1:$AE436,$AE437)+RANK($AE437,$AE$2:$AE$10540,1))</f>
        <v/>
      </c>
      <c r="AG437" s="45" t="str">
        <f t="shared" si="21"/>
        <v/>
      </c>
      <c r="AH437" s="45" t="str">
        <f>IF($AD437="","",COUNTIF($AG$1:$AG436,$AG437)+RANK($AG437,$AG$1:$AG$10539,0))</f>
        <v/>
      </c>
      <c r="AI437" s="10" t="str">
        <f t="shared" si="23"/>
        <v>1991-92 Pinnacle #337 Adam Foote     /   $</v>
      </c>
      <c r="AJ437" s="11">
        <v>1991</v>
      </c>
      <c r="AK437" s="17">
        <v>92</v>
      </c>
      <c r="AL437" s="12" t="s">
        <v>232</v>
      </c>
      <c r="AM437" s="10">
        <v>337</v>
      </c>
      <c r="AN437" s="15" t="s">
        <v>231</v>
      </c>
      <c r="AO437" s="14"/>
      <c r="AP437" s="14"/>
      <c r="AQ437" s="14"/>
      <c r="AR437" s="14"/>
      <c r="AS437" s="9"/>
      <c r="AT437" s="9"/>
      <c r="AU437" s="9"/>
      <c r="AV437" s="13"/>
      <c r="AW437" s="13"/>
      <c r="AX437" s="9"/>
      <c r="AY437" s="9"/>
      <c r="AZ437" s="9"/>
      <c r="BA437" s="33"/>
      <c r="BB437" s="33"/>
      <c r="BC437" s="36"/>
      <c r="BD437" s="12" t="s">
        <v>1771</v>
      </c>
    </row>
    <row r="438" spans="1:56" s="12" customFormat="1" x14ac:dyDescent="0.2">
      <c r="A438" s="9" t="str">
        <f>IF(Search!$C$5="","",IF(COUNTA(Inventory!$AP438)=1,1,""))</f>
        <v/>
      </c>
      <c r="B438" s="9" t="str">
        <f>IF(Search!$C$4="","",IF(ISNUMBER(SEARCH(Search!$C$4,$AR438))=TRUE,1,""))</f>
        <v/>
      </c>
      <c r="C438" s="9" t="str">
        <f>IF(Search!$C$6="x",IF(COUNTA($AQ438)=1,1,"N"),IF(COUNTA($AQ438)=1,"N",""))</f>
        <v/>
      </c>
      <c r="D438" s="9" t="str">
        <f>IF(Search!$O$8="","",IF(ISNUMBER(SEARCH(Search!$O$8,$BD438))=TRUE,1,""))</f>
        <v/>
      </c>
      <c r="E438" s="9" t="str">
        <f>IF(Search!$C$7="","",IF(ISNUMBER(SEARCH(Search!$C$7,$AN438))=TRUE,1,""))</f>
        <v/>
      </c>
      <c r="F438" s="9" t="str">
        <f>IF(Search!$C$8="","",IF(ISNUMBER(SEARCH(Search!$C$8,$AO438))=TRUE,1,""))</f>
        <v/>
      </c>
      <c r="G438" s="9" t="str">
        <f>IF(Search!$F$4="","",IF(Inventory!$AJ438&lt;Search!$F$4,"",1))</f>
        <v/>
      </c>
      <c r="H438" s="9" t="str">
        <f>IF(Search!$F$5="","",IF(Inventory!$AJ438&gt;Search!$F$5,"",1))</f>
        <v/>
      </c>
      <c r="I438" s="9" t="str">
        <f>IF(Search!$F$7="","",IF(Search!$F$8="",IF(ISNUMBER(SEARCH(Search!$F$7,$AL438))=TRUE,1,""),""))</f>
        <v/>
      </c>
      <c r="J438" s="9" t="str">
        <f>IF($AL438=Search!$F$8,1,"")</f>
        <v/>
      </c>
      <c r="K438" s="9" t="str">
        <f>IF(Search!$I$4="","",IF(COUNTA($AS438)=1,IF(Search!$I$4="N","N",1),""))</f>
        <v/>
      </c>
      <c r="L438" s="9" t="str">
        <f>IF(Search!$I$5="","",IF($AS438="RC",1,""))</f>
        <v/>
      </c>
      <c r="M438" s="9" t="str">
        <f>IF(Search!$I$6="","",IF($AS438="RCP",1,""))</f>
        <v/>
      </c>
      <c r="N438" s="9" t="str">
        <f>IF(Search!$I$8="","",IF(COUNTA($AT438)=1,IF(Search!$I$8="N","N",1),""))</f>
        <v/>
      </c>
      <c r="O438" s="9" t="str">
        <f>IF(Search!$L$4="","",IF(COUNTA($AU438)=1,IF(Search!$L$4="N","N",1),""))</f>
        <v/>
      </c>
      <c r="P438" s="9" t="str">
        <f>IF(Search!$L$5="","",IF(ISNUMBER(SEARCH("Jersey",$AU438))=TRUE,IF(Search!$L$5="N","N",1),""))</f>
        <v/>
      </c>
      <c r="Q438" s="9" t="str">
        <f>IF(Search!$L$6="","",IF(ISNUMBER(SEARCH("Patch",$AU438))=TRUE,IF(Search!$L$6="N","N",1),""))</f>
        <v/>
      </c>
      <c r="R438" s="9" t="str">
        <f>IF(Search!$L$7="","",IF(ISNUMBER(SEARCH("Shield",$AU438))=TRUE,IF(Search!$L$7="N","N",1),""))</f>
        <v/>
      </c>
      <c r="S438" s="9" t="str">
        <f>IF(Search!$L$8="","",IF(ISNUMBER(SEARCH("Stick",$AU438))=TRUE,IF(Search!$L$8="N","N",1),""))</f>
        <v/>
      </c>
      <c r="T438" s="9" t="str">
        <f>IF(Search!$O$4="","",IF(COUNTA($AW438)=1,IF(Search!$O$4="N","N",1),""))</f>
        <v/>
      </c>
      <c r="U438" s="9" t="str">
        <f>IF(Search!$O$5="","",IF($AW438="","",IF($AW438&lt;Search!$O$5,"",1)))</f>
        <v/>
      </c>
      <c r="V438" s="9" t="str">
        <f>IF(Search!$O$6="","",IF($AW438="","",IF($AW438&gt;Search!$O$6,"",1)))</f>
        <v/>
      </c>
      <c r="W438" s="9" t="str">
        <f>IF(Search!$U$4="","",IF($AX438="","",1))</f>
        <v/>
      </c>
      <c r="X438" s="9" t="str">
        <f>IF(Search!$U$5="","",IF(ISNUMBER(SEARCH(Search!$U$5,$AX438))=TRUE,IF(Search!$U$5="N","N",1),""))</f>
        <v/>
      </c>
      <c r="Y438" s="9" t="str">
        <f>IF(Search!$U$6="","",IF($AY438&lt;Search!$U$6,"",1))</f>
        <v/>
      </c>
      <c r="Z438" s="9" t="str">
        <f>IF(Search!$R$4="","",IF(Inventory!$BA438&lt;Search!$R$4,"",1))</f>
        <v/>
      </c>
      <c r="AA438" s="9" t="str">
        <f>IF(Search!$R$5="","",IF($BA438&gt;Search!$R$5,"",1))</f>
        <v/>
      </c>
      <c r="AB438" s="9" t="str">
        <f>IF(Search!$R$6="","",IF($BB438&lt;Search!$R$6,"",1))</f>
        <v/>
      </c>
      <c r="AC438" s="9" t="str">
        <f>IF(Search!$R$7="","",IF($BB438&lt;Search!$R$7,"",1))</f>
        <v/>
      </c>
      <c r="AD438" s="45" t="str">
        <f>IF(COUNTIF($A438:$AC438,"n")&gt;0,"",IF(SUM($A438:$AC438)=COUNTA(Search!$C$4:$C$8,Search!$F$4:$F$8,Search!$I$4:$I$6,Search!$I$8,Search!$L$4:$L$8,Search!$O$4:$O$8,Search!$R$4:$R$7,Search!$U$4:$U$7)-COUNTIF(Search!$C$4:$U$7,"n"),1+LARGE($AD$1:AD437,1),""))</f>
        <v/>
      </c>
      <c r="AE438" s="45" t="str">
        <f t="shared" si="20"/>
        <v/>
      </c>
      <c r="AF438" s="45" t="str">
        <f>IF(AD438="","",COUNTIF($AE$1:$AE437,$AE438)+RANK($AE438,$AE$2:$AE$10540,1))</f>
        <v/>
      </c>
      <c r="AG438" s="45" t="str">
        <f t="shared" si="21"/>
        <v/>
      </c>
      <c r="AH438" s="45" t="str">
        <f>IF($AD438="","",COUNTIF($AG$1:$AG437,$AG438)+RANK($AG438,$AG$1:$AG$10539,0))</f>
        <v/>
      </c>
      <c r="AI438" s="10" t="str">
        <f t="shared" si="23"/>
        <v>1991-92 Pinnacle French #337 Adam Foote  RC   /   $</v>
      </c>
      <c r="AJ438" s="11">
        <v>1991</v>
      </c>
      <c r="AK438" s="17">
        <v>92</v>
      </c>
      <c r="AL438" s="12" t="s">
        <v>233</v>
      </c>
      <c r="AM438" s="10">
        <v>337</v>
      </c>
      <c r="AN438" s="12" t="s">
        <v>231</v>
      </c>
      <c r="AO438" s="9"/>
      <c r="AP438" s="9"/>
      <c r="AQ438" s="9"/>
      <c r="AR438" s="14"/>
      <c r="AS438" s="9" t="s">
        <v>2</v>
      </c>
      <c r="AT438" s="9"/>
      <c r="AU438" s="9"/>
      <c r="AV438" s="13"/>
      <c r="AW438" s="13"/>
      <c r="AX438" s="9"/>
      <c r="AY438" s="9"/>
      <c r="AZ438" s="9"/>
      <c r="BA438" s="33"/>
      <c r="BB438" s="33"/>
      <c r="BC438" s="36"/>
      <c r="BD438" s="12" t="s">
        <v>1771</v>
      </c>
    </row>
    <row r="439" spans="1:56" s="12" customFormat="1" x14ac:dyDescent="0.2">
      <c r="A439" s="9" t="str">
        <f>IF(Search!$C$5="","",IF(COUNTA(Inventory!$AP439)=1,1,""))</f>
        <v/>
      </c>
      <c r="B439" s="9" t="str">
        <f>IF(Search!$C$4="","",IF(ISNUMBER(SEARCH(Search!$C$4,$AR439))=TRUE,1,""))</f>
        <v/>
      </c>
      <c r="C439" s="9" t="str">
        <f>IF(Search!$C$6="x",IF(COUNTA($AQ439)=1,1,"N"),IF(COUNTA($AQ439)=1,"N",""))</f>
        <v/>
      </c>
      <c r="D439" s="9" t="str">
        <f>IF(Search!$O$8="","",IF(ISNUMBER(SEARCH(Search!$O$8,$BD439))=TRUE,1,""))</f>
        <v/>
      </c>
      <c r="E439" s="9" t="str">
        <f>IF(Search!$C$7="","",IF(ISNUMBER(SEARCH(Search!$C$7,$AN439))=TRUE,1,""))</f>
        <v/>
      </c>
      <c r="F439" s="9" t="str">
        <f>IF(Search!$C$8="","",IF(ISNUMBER(SEARCH(Search!$C$8,$AO439))=TRUE,1,""))</f>
        <v/>
      </c>
      <c r="G439" s="9" t="str">
        <f>IF(Search!$F$4="","",IF(Inventory!$AJ439&lt;Search!$F$4,"",1))</f>
        <v/>
      </c>
      <c r="H439" s="9" t="str">
        <f>IF(Search!$F$5="","",IF(Inventory!$AJ439&gt;Search!$F$5,"",1))</f>
        <v/>
      </c>
      <c r="I439" s="9" t="str">
        <f>IF(Search!$F$7="","",IF(Search!$F$8="",IF(ISNUMBER(SEARCH(Search!$F$7,$AL439))=TRUE,1,""),""))</f>
        <v/>
      </c>
      <c r="J439" s="9" t="str">
        <f>IF($AL439=Search!$F$8,1,"")</f>
        <v/>
      </c>
      <c r="K439" s="9" t="str">
        <f>IF(Search!$I$4="","",IF(COUNTA($AS439)=1,IF(Search!$I$4="N","N",1),""))</f>
        <v/>
      </c>
      <c r="L439" s="9" t="str">
        <f>IF(Search!$I$5="","",IF($AS439="RC",1,""))</f>
        <v/>
      </c>
      <c r="M439" s="9" t="str">
        <f>IF(Search!$I$6="","",IF($AS439="RCP",1,""))</f>
        <v/>
      </c>
      <c r="N439" s="9" t="str">
        <f>IF(Search!$I$8="","",IF(COUNTA($AT439)=1,IF(Search!$I$8="N","N",1),""))</f>
        <v/>
      </c>
      <c r="O439" s="9" t="str">
        <f>IF(Search!$L$4="","",IF(COUNTA($AU439)=1,IF(Search!$L$4="N","N",1),""))</f>
        <v/>
      </c>
      <c r="P439" s="9" t="str">
        <f>IF(Search!$L$5="","",IF(ISNUMBER(SEARCH("Jersey",$AU439))=TRUE,IF(Search!$L$5="N","N",1),""))</f>
        <v/>
      </c>
      <c r="Q439" s="9" t="str">
        <f>IF(Search!$L$6="","",IF(ISNUMBER(SEARCH("Patch",$AU439))=TRUE,IF(Search!$L$6="N","N",1),""))</f>
        <v/>
      </c>
      <c r="R439" s="9" t="str">
        <f>IF(Search!$L$7="","",IF(ISNUMBER(SEARCH("Shield",$AU439))=TRUE,IF(Search!$L$7="N","N",1),""))</f>
        <v/>
      </c>
      <c r="S439" s="9" t="str">
        <f>IF(Search!$L$8="","",IF(ISNUMBER(SEARCH("Stick",$AU439))=TRUE,IF(Search!$L$8="N","N",1),""))</f>
        <v/>
      </c>
      <c r="T439" s="9" t="str">
        <f>IF(Search!$O$4="","",IF(COUNTA($AW439)=1,IF(Search!$O$4="N","N",1),""))</f>
        <v/>
      </c>
      <c r="U439" s="9" t="str">
        <f>IF(Search!$O$5="","",IF($AW439="","",IF($AW439&lt;Search!$O$5,"",1)))</f>
        <v/>
      </c>
      <c r="V439" s="9" t="str">
        <f>IF(Search!$O$6="","",IF($AW439="","",IF($AW439&gt;Search!$O$6,"",1)))</f>
        <v/>
      </c>
      <c r="W439" s="9" t="str">
        <f>IF(Search!$U$4="","",IF($AX439="","",1))</f>
        <v/>
      </c>
      <c r="X439" s="9" t="str">
        <f>IF(Search!$U$5="","",IF(ISNUMBER(SEARCH(Search!$U$5,$AX439))=TRUE,IF(Search!$U$5="N","N",1),""))</f>
        <v/>
      </c>
      <c r="Y439" s="9" t="str">
        <f>IF(Search!$U$6="","",IF($AY439&lt;Search!$U$6,"",1))</f>
        <v/>
      </c>
      <c r="Z439" s="9" t="str">
        <f>IF(Search!$R$4="","",IF(Inventory!$BA439&lt;Search!$R$4,"",1))</f>
        <v/>
      </c>
      <c r="AA439" s="9" t="str">
        <f>IF(Search!$R$5="","",IF($BA439&gt;Search!$R$5,"",1))</f>
        <v/>
      </c>
      <c r="AB439" s="9" t="str">
        <f>IF(Search!$R$6="","",IF($BB439&lt;Search!$R$6,"",1))</f>
        <v/>
      </c>
      <c r="AC439" s="9" t="str">
        <f>IF(Search!$R$7="","",IF($BB439&lt;Search!$R$7,"",1))</f>
        <v/>
      </c>
      <c r="AD439" s="45" t="str">
        <f>IF(COUNTIF($A439:$AC439,"n")&gt;0,"",IF(SUM($A439:$AC439)=COUNTA(Search!$C$4:$C$8,Search!$F$4:$F$8,Search!$I$4:$I$6,Search!$I$8,Search!$L$4:$L$8,Search!$O$4:$O$8,Search!$R$4:$R$7,Search!$U$4:$U$7)-COUNTIF(Search!$C$4:$U$7,"n"),1+LARGE($AD$1:AD438,1),""))</f>
        <v/>
      </c>
      <c r="AE439" s="45" t="str">
        <f t="shared" si="20"/>
        <v/>
      </c>
      <c r="AF439" s="45" t="str">
        <f>IF(AD439="","",COUNTIF($AE$1:$AE438,$AE439)+RANK($AE439,$AE$2:$AE$10540,1))</f>
        <v/>
      </c>
      <c r="AG439" s="45" t="str">
        <f t="shared" si="21"/>
        <v/>
      </c>
      <c r="AH439" s="45" t="str">
        <f>IF($AD439="","",COUNTIF($AG$1:$AG438,$AG439)+RANK($AG439,$AG$1:$AG$10539,0))</f>
        <v/>
      </c>
      <c r="AI439" s="10" t="str">
        <f t="shared" si="23"/>
        <v>1991-92 Pinnacle French #337 Adam Foote     /   $</v>
      </c>
      <c r="AJ439" s="11">
        <v>1991</v>
      </c>
      <c r="AK439" s="17">
        <v>92</v>
      </c>
      <c r="AL439" s="12" t="s">
        <v>233</v>
      </c>
      <c r="AM439" s="10">
        <v>337</v>
      </c>
      <c r="AN439" s="15" t="s">
        <v>231</v>
      </c>
      <c r="AO439" s="14"/>
      <c r="AP439" s="14"/>
      <c r="AQ439" s="14"/>
      <c r="AR439" s="14"/>
      <c r="AS439" s="9"/>
      <c r="AT439" s="9"/>
      <c r="AU439" s="9"/>
      <c r="AV439" s="13"/>
      <c r="AW439" s="13"/>
      <c r="AX439" s="9"/>
      <c r="AY439" s="9"/>
      <c r="AZ439" s="9"/>
      <c r="BA439" s="33"/>
      <c r="BB439" s="33"/>
      <c r="BC439" s="36"/>
      <c r="BD439" s="12" t="s">
        <v>1771</v>
      </c>
    </row>
    <row r="440" spans="1:56" s="12" customFormat="1" x14ac:dyDescent="0.2">
      <c r="A440" s="9" t="str">
        <f>IF(Search!$C$5="","",IF(COUNTA(Inventory!$AP440)=1,1,""))</f>
        <v/>
      </c>
      <c r="B440" s="9" t="str">
        <f>IF(Search!$C$4="","",IF(ISNUMBER(SEARCH(Search!$C$4,$AR440))=TRUE,1,""))</f>
        <v/>
      </c>
      <c r="C440" s="9" t="str">
        <f>IF(Search!$C$6="x",IF(COUNTA($AQ440)=1,1,"N"),IF(COUNTA($AQ440)=1,"N",""))</f>
        <v/>
      </c>
      <c r="D440" s="9" t="str">
        <f>IF(Search!$O$8="","",IF(ISNUMBER(SEARCH(Search!$O$8,$BD440))=TRUE,1,""))</f>
        <v/>
      </c>
      <c r="E440" s="9" t="str">
        <f>IF(Search!$C$7="","",IF(ISNUMBER(SEARCH(Search!$C$7,$AN440))=TRUE,1,""))</f>
        <v/>
      </c>
      <c r="F440" s="9" t="str">
        <f>IF(Search!$C$8="","",IF(ISNUMBER(SEARCH(Search!$C$8,$AO440))=TRUE,1,""))</f>
        <v/>
      </c>
      <c r="G440" s="9" t="str">
        <f>IF(Search!$F$4="","",IF(Inventory!$AJ440&lt;Search!$F$4,"",1))</f>
        <v/>
      </c>
      <c r="H440" s="9" t="str">
        <f>IF(Search!$F$5="","",IF(Inventory!$AJ440&gt;Search!$F$5,"",1))</f>
        <v/>
      </c>
      <c r="I440" s="9" t="str">
        <f>IF(Search!$F$7="","",IF(Search!$F$8="",IF(ISNUMBER(SEARCH(Search!$F$7,$AL440))=TRUE,1,""),""))</f>
        <v/>
      </c>
      <c r="J440" s="9" t="str">
        <f>IF($AL440=Search!$F$8,1,"")</f>
        <v/>
      </c>
      <c r="K440" s="9" t="str">
        <f>IF(Search!$I$4="","",IF(COUNTA($AS440)=1,IF(Search!$I$4="N","N",1),""))</f>
        <v/>
      </c>
      <c r="L440" s="9" t="str">
        <f>IF(Search!$I$5="","",IF($AS440="RC",1,""))</f>
        <v/>
      </c>
      <c r="M440" s="9" t="str">
        <f>IF(Search!$I$6="","",IF($AS440="RCP",1,""))</f>
        <v/>
      </c>
      <c r="N440" s="9" t="str">
        <f>IF(Search!$I$8="","",IF(COUNTA($AT440)=1,IF(Search!$I$8="N","N",1),""))</f>
        <v/>
      </c>
      <c r="O440" s="9" t="str">
        <f>IF(Search!$L$4="","",IF(COUNTA($AU440)=1,IF(Search!$L$4="N","N",1),""))</f>
        <v/>
      </c>
      <c r="P440" s="9" t="str">
        <f>IF(Search!$L$5="","",IF(ISNUMBER(SEARCH("Jersey",$AU440))=TRUE,IF(Search!$L$5="N","N",1),""))</f>
        <v/>
      </c>
      <c r="Q440" s="9" t="str">
        <f>IF(Search!$L$6="","",IF(ISNUMBER(SEARCH("Patch",$AU440))=TRUE,IF(Search!$L$6="N","N",1),""))</f>
        <v/>
      </c>
      <c r="R440" s="9" t="str">
        <f>IF(Search!$L$7="","",IF(ISNUMBER(SEARCH("Shield",$AU440))=TRUE,IF(Search!$L$7="N","N",1),""))</f>
        <v/>
      </c>
      <c r="S440" s="9" t="str">
        <f>IF(Search!$L$8="","",IF(ISNUMBER(SEARCH("Stick",$AU440))=TRUE,IF(Search!$L$8="N","N",1),""))</f>
        <v/>
      </c>
      <c r="T440" s="9" t="str">
        <f>IF(Search!$O$4="","",IF(COUNTA($AW440)=1,IF(Search!$O$4="N","N",1),""))</f>
        <v/>
      </c>
      <c r="U440" s="9" t="str">
        <f>IF(Search!$O$5="","",IF($AW440="","",IF($AW440&lt;Search!$O$5,"",1)))</f>
        <v/>
      </c>
      <c r="V440" s="9" t="str">
        <f>IF(Search!$O$6="","",IF($AW440="","",IF($AW440&gt;Search!$O$6,"",1)))</f>
        <v/>
      </c>
      <c r="W440" s="9" t="str">
        <f>IF(Search!$U$4="","",IF($AX440="","",1))</f>
        <v/>
      </c>
      <c r="X440" s="9" t="str">
        <f>IF(Search!$U$5="","",IF(ISNUMBER(SEARCH(Search!$U$5,$AX440))=TRUE,IF(Search!$U$5="N","N",1),""))</f>
        <v/>
      </c>
      <c r="Y440" s="9" t="str">
        <f>IF(Search!$U$6="","",IF($AY440&lt;Search!$U$6,"",1))</f>
        <v/>
      </c>
      <c r="Z440" s="9" t="str">
        <f>IF(Search!$R$4="","",IF(Inventory!$BA440&lt;Search!$R$4,"",1))</f>
        <v/>
      </c>
      <c r="AA440" s="9" t="str">
        <f>IF(Search!$R$5="","",IF($BA440&gt;Search!$R$5,"",1))</f>
        <v/>
      </c>
      <c r="AB440" s="9" t="str">
        <f>IF(Search!$R$6="","",IF($BB440&lt;Search!$R$6,"",1))</f>
        <v/>
      </c>
      <c r="AC440" s="9" t="str">
        <f>IF(Search!$R$7="","",IF($BB440&lt;Search!$R$7,"",1))</f>
        <v/>
      </c>
      <c r="AD440" s="45" t="str">
        <f>IF(COUNTIF($A440:$AC440,"n")&gt;0,"",IF(SUM($A440:$AC440)=COUNTA(Search!$C$4:$C$8,Search!$F$4:$F$8,Search!$I$4:$I$6,Search!$I$8,Search!$L$4:$L$8,Search!$O$4:$O$8,Search!$R$4:$R$7,Search!$U$4:$U$7)-COUNTIF(Search!$C$4:$U$7,"n"),1+LARGE($AD$1:AD439,1),""))</f>
        <v/>
      </c>
      <c r="AE440" s="45" t="str">
        <f t="shared" si="20"/>
        <v/>
      </c>
      <c r="AF440" s="45" t="str">
        <f>IF(AD440="","",COUNTIF($AE$1:$AE439,$AE440)+RANK($AE440,$AE$2:$AE$10540,1))</f>
        <v/>
      </c>
      <c r="AG440" s="45" t="str">
        <f t="shared" si="21"/>
        <v/>
      </c>
      <c r="AH440" s="45" t="str">
        <f>IF($AD440="","",COUNTIF($AG$1:$AG439,$AG440)+RANK($AG440,$AG$1:$AG$10539,0))</f>
        <v/>
      </c>
      <c r="AI440" s="10" t="str">
        <f t="shared" si="23"/>
        <v>1991-92 Pro Set #518 Mike Eagles     /   $</v>
      </c>
      <c r="AJ440" s="11">
        <v>1991</v>
      </c>
      <c r="AK440" s="17">
        <v>92</v>
      </c>
      <c r="AL440" s="12" t="s">
        <v>216</v>
      </c>
      <c r="AM440" s="10">
        <v>518</v>
      </c>
      <c r="AN440" s="15" t="s">
        <v>184</v>
      </c>
      <c r="AO440" s="14"/>
      <c r="AP440" s="14"/>
      <c r="AQ440" s="14"/>
      <c r="AR440" s="14"/>
      <c r="AS440" s="9"/>
      <c r="AT440" s="9"/>
      <c r="AU440" s="9"/>
      <c r="AV440" s="13"/>
      <c r="AW440" s="13"/>
      <c r="AX440" s="9"/>
      <c r="AY440" s="9"/>
      <c r="AZ440" s="9"/>
      <c r="BA440" s="33"/>
      <c r="BB440" s="33"/>
      <c r="BC440" s="36"/>
      <c r="BD440" s="12" t="s">
        <v>1771</v>
      </c>
    </row>
    <row r="441" spans="1:56" s="12" customFormat="1" x14ac:dyDescent="0.2">
      <c r="A441" s="9" t="str">
        <f>IF(Search!$C$5="","",IF(COUNTA(Inventory!$AP441)=1,1,""))</f>
        <v/>
      </c>
      <c r="B441" s="9" t="str">
        <f>IF(Search!$C$4="","",IF(ISNUMBER(SEARCH(Search!$C$4,$AR441))=TRUE,1,""))</f>
        <v/>
      </c>
      <c r="C441" s="9" t="str">
        <f>IF(Search!$C$6="x",IF(COUNTA($AQ441)=1,1,"N"),IF(COUNTA($AQ441)=1,"N",""))</f>
        <v/>
      </c>
      <c r="D441" s="9" t="str">
        <f>IF(Search!$O$8="","",IF(ISNUMBER(SEARCH(Search!$O$8,$BD441))=TRUE,1,""))</f>
        <v/>
      </c>
      <c r="E441" s="9" t="str">
        <f>IF(Search!$C$7="","",IF(ISNUMBER(SEARCH(Search!$C$7,$AN441))=TRUE,1,""))</f>
        <v/>
      </c>
      <c r="F441" s="9" t="str">
        <f>IF(Search!$C$8="","",IF(ISNUMBER(SEARCH(Search!$C$8,$AO441))=TRUE,1,""))</f>
        <v/>
      </c>
      <c r="G441" s="9" t="str">
        <f>IF(Search!$F$4="","",IF(Inventory!$AJ441&lt;Search!$F$4,"",1))</f>
        <v/>
      </c>
      <c r="H441" s="9" t="str">
        <f>IF(Search!$F$5="","",IF(Inventory!$AJ441&gt;Search!$F$5,"",1))</f>
        <v/>
      </c>
      <c r="I441" s="9" t="str">
        <f>IF(Search!$F$7="","",IF(Search!$F$8="",IF(ISNUMBER(SEARCH(Search!$F$7,$AL441))=TRUE,1,""),""))</f>
        <v/>
      </c>
      <c r="J441" s="9" t="str">
        <f>IF($AL441=Search!$F$8,1,"")</f>
        <v/>
      </c>
      <c r="K441" s="9" t="str">
        <f>IF(Search!$I$4="","",IF(COUNTA($AS441)=1,IF(Search!$I$4="N","N",1),""))</f>
        <v/>
      </c>
      <c r="L441" s="9" t="str">
        <f>IF(Search!$I$5="","",IF($AS441="RC",1,""))</f>
        <v/>
      </c>
      <c r="M441" s="9" t="str">
        <f>IF(Search!$I$6="","",IF($AS441="RCP",1,""))</f>
        <v/>
      </c>
      <c r="N441" s="9" t="str">
        <f>IF(Search!$I$8="","",IF(COUNTA($AT441)=1,IF(Search!$I$8="N","N",1),""))</f>
        <v/>
      </c>
      <c r="O441" s="9" t="str">
        <f>IF(Search!$L$4="","",IF(COUNTA($AU441)=1,IF(Search!$L$4="N","N",1),""))</f>
        <v/>
      </c>
      <c r="P441" s="9" t="str">
        <f>IF(Search!$L$5="","",IF(ISNUMBER(SEARCH("Jersey",$AU441))=TRUE,IF(Search!$L$5="N","N",1),""))</f>
        <v/>
      </c>
      <c r="Q441" s="9" t="str">
        <f>IF(Search!$L$6="","",IF(ISNUMBER(SEARCH("Patch",$AU441))=TRUE,IF(Search!$L$6="N","N",1),""))</f>
        <v/>
      </c>
      <c r="R441" s="9" t="str">
        <f>IF(Search!$L$7="","",IF(ISNUMBER(SEARCH("Shield",$AU441))=TRUE,IF(Search!$L$7="N","N",1),""))</f>
        <v/>
      </c>
      <c r="S441" s="9" t="str">
        <f>IF(Search!$L$8="","",IF(ISNUMBER(SEARCH("Stick",$AU441))=TRUE,IF(Search!$L$8="N","N",1),""))</f>
        <v/>
      </c>
      <c r="T441" s="9" t="str">
        <f>IF(Search!$O$4="","",IF(COUNTA($AW441)=1,IF(Search!$O$4="N","N",1),""))</f>
        <v/>
      </c>
      <c r="U441" s="9" t="str">
        <f>IF(Search!$O$5="","",IF($AW441="","",IF($AW441&lt;Search!$O$5,"",1)))</f>
        <v/>
      </c>
      <c r="V441" s="9" t="str">
        <f>IF(Search!$O$6="","",IF($AW441="","",IF($AW441&gt;Search!$O$6,"",1)))</f>
        <v/>
      </c>
      <c r="W441" s="9" t="str">
        <f>IF(Search!$U$4="","",IF($AX441="","",1))</f>
        <v/>
      </c>
      <c r="X441" s="9" t="str">
        <f>IF(Search!$U$5="","",IF(ISNUMBER(SEARCH(Search!$U$5,$AX441))=TRUE,IF(Search!$U$5="N","N",1),""))</f>
        <v/>
      </c>
      <c r="Y441" s="9" t="str">
        <f>IF(Search!$U$6="","",IF($AY441&lt;Search!$U$6,"",1))</f>
        <v/>
      </c>
      <c r="Z441" s="9" t="str">
        <f>IF(Search!$R$4="","",IF(Inventory!$BA441&lt;Search!$R$4,"",1))</f>
        <v/>
      </c>
      <c r="AA441" s="9" t="str">
        <f>IF(Search!$R$5="","",IF($BA441&gt;Search!$R$5,"",1))</f>
        <v/>
      </c>
      <c r="AB441" s="9" t="str">
        <f>IF(Search!$R$6="","",IF($BB441&lt;Search!$R$6,"",1))</f>
        <v/>
      </c>
      <c r="AC441" s="9" t="str">
        <f>IF(Search!$R$7="","",IF($BB441&lt;Search!$R$7,"",1))</f>
        <v/>
      </c>
      <c r="AD441" s="45" t="str">
        <f>IF(COUNTIF($A441:$AC441,"n")&gt;0,"",IF(SUM($A441:$AC441)=COUNTA(Search!$C$4:$C$8,Search!$F$4:$F$8,Search!$I$4:$I$6,Search!$I$8,Search!$L$4:$L$8,Search!$O$4:$O$8,Search!$R$4:$R$7,Search!$U$4:$U$7)-COUNTIF(Search!$C$4:$U$7,"n"),1+LARGE($AD$1:AD440,1),""))</f>
        <v/>
      </c>
      <c r="AE441" s="45" t="str">
        <f t="shared" si="20"/>
        <v/>
      </c>
      <c r="AF441" s="45" t="str">
        <f>IF(AD441="","",COUNTIF($AE$1:$AE440,$AE441)+RANK($AE441,$AE$2:$AE$10540,1))</f>
        <v/>
      </c>
      <c r="AG441" s="45" t="str">
        <f t="shared" si="21"/>
        <v/>
      </c>
      <c r="AH441" s="45" t="str">
        <f>IF($AD441="","",COUNTIF($AG$1:$AG440,$AG441)+RANK($AG441,$AG$1:$AG$10539,0))</f>
        <v/>
      </c>
      <c r="AI441" s="10" t="str">
        <f t="shared" si="23"/>
        <v>1991-92 Pro Set French #518 Mike Eagles     /   $</v>
      </c>
      <c r="AJ441" s="11">
        <v>1991</v>
      </c>
      <c r="AK441" s="17">
        <v>92</v>
      </c>
      <c r="AL441" s="12" t="s">
        <v>2152</v>
      </c>
      <c r="AM441" s="10">
        <v>518</v>
      </c>
      <c r="AN441" s="15" t="s">
        <v>184</v>
      </c>
      <c r="AO441" s="14"/>
      <c r="AP441" s="14"/>
      <c r="AQ441" s="14"/>
      <c r="AR441" s="14"/>
      <c r="AS441" s="9"/>
      <c r="AT441" s="9"/>
      <c r="AU441" s="9"/>
      <c r="AV441" s="13"/>
      <c r="AW441" s="13"/>
      <c r="AX441" s="9"/>
      <c r="AY441" s="9"/>
      <c r="AZ441" s="9"/>
      <c r="BA441" s="33"/>
      <c r="BB441" s="33"/>
      <c r="BC441" s="36"/>
      <c r="BD441" s="12" t="s">
        <v>1771</v>
      </c>
    </row>
    <row r="442" spans="1:56" s="12" customFormat="1" x14ac:dyDescent="0.2">
      <c r="A442" s="9" t="str">
        <f>IF(Search!$C$5="","",IF(COUNTA(Inventory!$AP442)=1,1,""))</f>
        <v/>
      </c>
      <c r="B442" s="9" t="str">
        <f>IF(Search!$C$4="","",IF(ISNUMBER(SEARCH(Search!$C$4,$AR442))=TRUE,1,""))</f>
        <v/>
      </c>
      <c r="C442" s="9" t="str">
        <f>IF(Search!$C$6="x",IF(COUNTA($AQ442)=1,1,"N"),IF(COUNTA($AQ442)=1,"N",""))</f>
        <v/>
      </c>
      <c r="D442" s="9" t="str">
        <f>IF(Search!$O$8="","",IF(ISNUMBER(SEARCH(Search!$O$8,$BD442))=TRUE,1,""))</f>
        <v/>
      </c>
      <c r="E442" s="9" t="str">
        <f>IF(Search!$C$7="","",IF(ISNUMBER(SEARCH(Search!$C$7,$AN442))=TRUE,1,""))</f>
        <v/>
      </c>
      <c r="F442" s="9" t="str">
        <f>IF(Search!$C$8="","",IF(ISNUMBER(SEARCH(Search!$C$8,$AO442))=TRUE,1,""))</f>
        <v/>
      </c>
      <c r="G442" s="9" t="str">
        <f>IF(Search!$F$4="","",IF(Inventory!$AJ442&lt;Search!$F$4,"",1))</f>
        <v/>
      </c>
      <c r="H442" s="9" t="str">
        <f>IF(Search!$F$5="","",IF(Inventory!$AJ442&gt;Search!$F$5,"",1))</f>
        <v/>
      </c>
      <c r="I442" s="9" t="str">
        <f>IF(Search!$F$7="","",IF(Search!$F$8="",IF(ISNUMBER(SEARCH(Search!$F$7,$AL442))=TRUE,1,""),""))</f>
        <v/>
      </c>
      <c r="J442" s="9" t="str">
        <f>IF($AL442=Search!$F$8,1,"")</f>
        <v/>
      </c>
      <c r="K442" s="9" t="str">
        <f>IF(Search!$I$4="","",IF(COUNTA($AS442)=1,IF(Search!$I$4="N","N",1),""))</f>
        <v/>
      </c>
      <c r="L442" s="9" t="str">
        <f>IF(Search!$I$5="","",IF($AS442="RC",1,""))</f>
        <v/>
      </c>
      <c r="M442" s="9" t="str">
        <f>IF(Search!$I$6="","",IF($AS442="RCP",1,""))</f>
        <v/>
      </c>
      <c r="N442" s="9" t="str">
        <f>IF(Search!$I$8="","",IF(COUNTA($AT442)=1,IF(Search!$I$8="N","N",1),""))</f>
        <v/>
      </c>
      <c r="O442" s="9" t="str">
        <f>IF(Search!$L$4="","",IF(COUNTA($AU442)=1,IF(Search!$L$4="N","N",1),""))</f>
        <v/>
      </c>
      <c r="P442" s="9" t="str">
        <f>IF(Search!$L$5="","",IF(ISNUMBER(SEARCH("Jersey",$AU442))=TRUE,IF(Search!$L$5="N","N",1),""))</f>
        <v/>
      </c>
      <c r="Q442" s="9" t="str">
        <f>IF(Search!$L$6="","",IF(ISNUMBER(SEARCH("Patch",$AU442))=TRUE,IF(Search!$L$6="N","N",1),""))</f>
        <v/>
      </c>
      <c r="R442" s="9" t="str">
        <f>IF(Search!$L$7="","",IF(ISNUMBER(SEARCH("Shield",$AU442))=TRUE,IF(Search!$L$7="N","N",1),""))</f>
        <v/>
      </c>
      <c r="S442" s="9" t="str">
        <f>IF(Search!$L$8="","",IF(ISNUMBER(SEARCH("Stick",$AU442))=TRUE,IF(Search!$L$8="N","N",1),""))</f>
        <v/>
      </c>
      <c r="T442" s="9" t="str">
        <f>IF(Search!$O$4="","",IF(COUNTA($AW442)=1,IF(Search!$O$4="N","N",1),""))</f>
        <v/>
      </c>
      <c r="U442" s="9" t="str">
        <f>IF(Search!$O$5="","",IF($AW442="","",IF($AW442&lt;Search!$O$5,"",1)))</f>
        <v/>
      </c>
      <c r="V442" s="9" t="str">
        <f>IF(Search!$O$6="","",IF($AW442="","",IF($AW442&gt;Search!$O$6,"",1)))</f>
        <v/>
      </c>
      <c r="W442" s="9" t="str">
        <f>IF(Search!$U$4="","",IF($AX442="","",1))</f>
        <v/>
      </c>
      <c r="X442" s="9" t="str">
        <f>IF(Search!$U$5="","",IF(ISNUMBER(SEARCH(Search!$U$5,$AX442))=TRUE,IF(Search!$U$5="N","N",1),""))</f>
        <v/>
      </c>
      <c r="Y442" s="9" t="str">
        <f>IF(Search!$U$6="","",IF($AY442&lt;Search!$U$6,"",1))</f>
        <v/>
      </c>
      <c r="Z442" s="9" t="str">
        <f>IF(Search!$R$4="","",IF(Inventory!$BA442&lt;Search!$R$4,"",1))</f>
        <v/>
      </c>
      <c r="AA442" s="9" t="str">
        <f>IF(Search!$R$5="","",IF($BA442&gt;Search!$R$5,"",1))</f>
        <v/>
      </c>
      <c r="AB442" s="9" t="str">
        <f>IF(Search!$R$6="","",IF($BB442&lt;Search!$R$6,"",1))</f>
        <v/>
      </c>
      <c r="AC442" s="9" t="str">
        <f>IF(Search!$R$7="","",IF($BB442&lt;Search!$R$7,"",1))</f>
        <v/>
      </c>
      <c r="AD442" s="45" t="str">
        <f>IF(COUNTIF($A442:$AC442,"n")&gt;0,"",IF(SUM($A442:$AC442)=COUNTA(Search!$C$4:$C$8,Search!$F$4:$F$8,Search!$I$4:$I$6,Search!$I$8,Search!$L$4:$L$8,Search!$O$4:$O$8,Search!$R$4:$R$7,Search!$U$4:$U$7)-COUNTIF(Search!$C$4:$U$7,"n"),1+LARGE($AD$1:AD441,1),""))</f>
        <v/>
      </c>
      <c r="AE442" s="45" t="str">
        <f t="shared" si="20"/>
        <v/>
      </c>
      <c r="AF442" s="45" t="str">
        <f>IF(AD442="","",COUNTIF($AE$1:$AE441,$AE442)+RANK($AE442,$AE$2:$AE$10540,1))</f>
        <v/>
      </c>
      <c r="AG442" s="45" t="str">
        <f t="shared" si="21"/>
        <v/>
      </c>
      <c r="AH442" s="45" t="str">
        <f>IF($AD442="","",COUNTIF($AG$1:$AG441,$AG442)+RANK($AG442,$AG$1:$AG$10539,0))</f>
        <v/>
      </c>
      <c r="AI442" s="10" t="str">
        <f t="shared" si="23"/>
        <v>1991-92 Score Canadian Bilingual #414 Mike Eagles     /   $</v>
      </c>
      <c r="AJ442" s="11">
        <v>1991</v>
      </c>
      <c r="AK442" s="17">
        <v>92</v>
      </c>
      <c r="AL442" s="12" t="s">
        <v>2153</v>
      </c>
      <c r="AM442" s="10">
        <v>414</v>
      </c>
      <c r="AN442" s="15" t="s">
        <v>184</v>
      </c>
      <c r="AO442" s="14"/>
      <c r="AP442" s="14"/>
      <c r="AQ442" s="14"/>
      <c r="AR442" s="14"/>
      <c r="AS442" s="9"/>
      <c r="AT442" s="9"/>
      <c r="AU442" s="9"/>
      <c r="AV442" s="13"/>
      <c r="AW442" s="13"/>
      <c r="AX442" s="9"/>
      <c r="AY442" s="9"/>
      <c r="AZ442" s="9"/>
      <c r="BA442" s="33"/>
      <c r="BB442" s="33"/>
      <c r="BC442" s="36"/>
      <c r="BD442" s="12" t="s">
        <v>1771</v>
      </c>
    </row>
    <row r="443" spans="1:56" s="12" customFormat="1" x14ac:dyDescent="0.2">
      <c r="A443" s="9" t="str">
        <f>IF(Search!$C$5="","",IF(COUNTA(Inventory!$AP443)=1,1,""))</f>
        <v/>
      </c>
      <c r="B443" s="9" t="str">
        <f>IF(Search!$C$4="","",IF(ISNUMBER(SEARCH(Search!$C$4,$AR443))=TRUE,1,""))</f>
        <v/>
      </c>
      <c r="C443" s="9" t="str">
        <f>IF(Search!$C$6="x",IF(COUNTA($AQ443)=1,1,"N"),IF(COUNTA($AQ443)=1,"N",""))</f>
        <v/>
      </c>
      <c r="D443" s="9" t="str">
        <f>IF(Search!$O$8="","",IF(ISNUMBER(SEARCH(Search!$O$8,$BD443))=TRUE,1,""))</f>
        <v/>
      </c>
      <c r="E443" s="9" t="str">
        <f>IF(Search!$C$7="","",IF(ISNUMBER(SEARCH(Search!$C$7,$AN443))=TRUE,1,""))</f>
        <v/>
      </c>
      <c r="F443" s="9" t="str">
        <f>IF(Search!$C$8="","",IF(ISNUMBER(SEARCH(Search!$C$8,$AO443))=TRUE,1,""))</f>
        <v/>
      </c>
      <c r="G443" s="9" t="str">
        <f>IF(Search!$F$4="","",IF(Inventory!$AJ443&lt;Search!$F$4,"",1))</f>
        <v/>
      </c>
      <c r="H443" s="9" t="str">
        <f>IF(Search!$F$5="","",IF(Inventory!$AJ443&gt;Search!$F$5,"",1))</f>
        <v/>
      </c>
      <c r="I443" s="9" t="str">
        <f>IF(Search!$F$7="","",IF(Search!$F$8="",IF(ISNUMBER(SEARCH(Search!$F$7,$AL443))=TRUE,1,""),""))</f>
        <v/>
      </c>
      <c r="J443" s="9" t="str">
        <f>IF($AL443=Search!$F$8,1,"")</f>
        <v/>
      </c>
      <c r="K443" s="9" t="str">
        <f>IF(Search!$I$4="","",IF(COUNTA($AS443)=1,IF(Search!$I$4="N","N",1),""))</f>
        <v/>
      </c>
      <c r="L443" s="9" t="str">
        <f>IF(Search!$I$5="","",IF($AS443="RC",1,""))</f>
        <v/>
      </c>
      <c r="M443" s="9" t="str">
        <f>IF(Search!$I$6="","",IF($AS443="RCP",1,""))</f>
        <v/>
      </c>
      <c r="N443" s="9" t="str">
        <f>IF(Search!$I$8="","",IF(COUNTA($AT443)=1,IF(Search!$I$8="N","N",1),""))</f>
        <v/>
      </c>
      <c r="O443" s="9" t="str">
        <f>IF(Search!$L$4="","",IF(COUNTA($AU443)=1,IF(Search!$L$4="N","N",1),""))</f>
        <v/>
      </c>
      <c r="P443" s="9" t="str">
        <f>IF(Search!$L$5="","",IF(ISNUMBER(SEARCH("Jersey",$AU443))=TRUE,IF(Search!$L$5="N","N",1),""))</f>
        <v/>
      </c>
      <c r="Q443" s="9" t="str">
        <f>IF(Search!$L$6="","",IF(ISNUMBER(SEARCH("Patch",$AU443))=TRUE,IF(Search!$L$6="N","N",1),""))</f>
        <v/>
      </c>
      <c r="R443" s="9" t="str">
        <f>IF(Search!$L$7="","",IF(ISNUMBER(SEARCH("Shield",$AU443))=TRUE,IF(Search!$L$7="N","N",1),""))</f>
        <v/>
      </c>
      <c r="S443" s="9" t="str">
        <f>IF(Search!$L$8="","",IF(ISNUMBER(SEARCH("Stick",$AU443))=TRUE,IF(Search!$L$8="N","N",1),""))</f>
        <v/>
      </c>
      <c r="T443" s="9" t="str">
        <f>IF(Search!$O$4="","",IF(COUNTA($AW443)=1,IF(Search!$O$4="N","N",1),""))</f>
        <v/>
      </c>
      <c r="U443" s="9" t="str">
        <f>IF(Search!$O$5="","",IF($AW443="","",IF($AW443&lt;Search!$O$5,"",1)))</f>
        <v/>
      </c>
      <c r="V443" s="9" t="str">
        <f>IF(Search!$O$6="","",IF($AW443="","",IF($AW443&gt;Search!$O$6,"",1)))</f>
        <v/>
      </c>
      <c r="W443" s="9" t="str">
        <f>IF(Search!$U$4="","",IF($AX443="","",1))</f>
        <v/>
      </c>
      <c r="X443" s="9" t="str">
        <f>IF(Search!$U$5="","",IF(ISNUMBER(SEARCH(Search!$U$5,$AX443))=TRUE,IF(Search!$U$5="N","N",1),""))</f>
        <v/>
      </c>
      <c r="Y443" s="9" t="str">
        <f>IF(Search!$U$6="","",IF($AY443&lt;Search!$U$6,"",1))</f>
        <v/>
      </c>
      <c r="Z443" s="9" t="str">
        <f>IF(Search!$R$4="","",IF(Inventory!$BA443&lt;Search!$R$4,"",1))</f>
        <v/>
      </c>
      <c r="AA443" s="9" t="str">
        <f>IF(Search!$R$5="","",IF($BA443&gt;Search!$R$5,"",1))</f>
        <v/>
      </c>
      <c r="AB443" s="9" t="str">
        <f>IF(Search!$R$6="","",IF($BB443&lt;Search!$R$6,"",1))</f>
        <v/>
      </c>
      <c r="AC443" s="9" t="str">
        <f>IF(Search!$R$7="","",IF($BB443&lt;Search!$R$7,"",1))</f>
        <v/>
      </c>
      <c r="AD443" s="45" t="str">
        <f>IF(COUNTIF($A443:$AC443,"n")&gt;0,"",IF(SUM($A443:$AC443)=COUNTA(Search!$C$4:$C$8,Search!$F$4:$F$8,Search!$I$4:$I$6,Search!$I$8,Search!$L$4:$L$8,Search!$O$4:$O$8,Search!$R$4:$R$7,Search!$U$4:$U$7)-COUNTIF(Search!$C$4:$U$7,"n"),1+LARGE($AD$1:AD442,1),""))</f>
        <v/>
      </c>
      <c r="AE443" s="45" t="str">
        <f t="shared" si="20"/>
        <v/>
      </c>
      <c r="AF443" s="45" t="str">
        <f>IF(AD443="","",COUNTIF($AE$1:$AE442,$AE443)+RANK($AE443,$AE$2:$AE$10540,1))</f>
        <v/>
      </c>
      <c r="AG443" s="45" t="str">
        <f t="shared" si="21"/>
        <v/>
      </c>
      <c r="AH443" s="45" t="str">
        <f>IF($AD443="","",COUNTIF($AG$1:$AG442,$AG443)+RANK($AG443,$AG$1:$AG$10539,0))</f>
        <v/>
      </c>
      <c r="AI443" s="10" t="str">
        <f t="shared" si="23"/>
        <v>1991-92 Score Canadian English #414 Mike Eagles     /   $</v>
      </c>
      <c r="AJ443" s="11">
        <v>1991</v>
      </c>
      <c r="AK443" s="17">
        <v>92</v>
      </c>
      <c r="AL443" s="12" t="s">
        <v>2154</v>
      </c>
      <c r="AM443" s="10">
        <v>414</v>
      </c>
      <c r="AN443" s="15" t="s">
        <v>184</v>
      </c>
      <c r="AO443" s="14"/>
      <c r="AP443" s="14"/>
      <c r="AQ443" s="14"/>
      <c r="AR443" s="14"/>
      <c r="AS443" s="9"/>
      <c r="AT443" s="9"/>
      <c r="AU443" s="9"/>
      <c r="AV443" s="13"/>
      <c r="AW443" s="13"/>
      <c r="AX443" s="9"/>
      <c r="AY443" s="9"/>
      <c r="AZ443" s="9"/>
      <c r="BA443" s="33"/>
      <c r="BB443" s="33"/>
      <c r="BC443" s="36"/>
      <c r="BD443" s="12" t="s">
        <v>1771</v>
      </c>
    </row>
    <row r="444" spans="1:56" s="12" customFormat="1" x14ac:dyDescent="0.2">
      <c r="A444" s="9" t="str">
        <f>IF(Search!$C$5="","",IF(COUNTA(Inventory!$AP444)=1,1,""))</f>
        <v/>
      </c>
      <c r="B444" s="9" t="str">
        <f>IF(Search!$C$4="","",IF(ISNUMBER(SEARCH(Search!$C$4,$AR444))=TRUE,1,""))</f>
        <v/>
      </c>
      <c r="C444" s="9" t="str">
        <f>IF(Search!$C$6="x",IF(COUNTA($AQ444)=1,1,"N"),IF(COUNTA($AQ444)=1,"N",""))</f>
        <v/>
      </c>
      <c r="D444" s="9" t="str">
        <f>IF(Search!$O$8="","",IF(ISNUMBER(SEARCH(Search!$O$8,$BD444))=TRUE,1,""))</f>
        <v/>
      </c>
      <c r="E444" s="9" t="str">
        <f>IF(Search!$C$7="","",IF(ISNUMBER(SEARCH(Search!$C$7,$AN444))=TRUE,1,""))</f>
        <v/>
      </c>
      <c r="F444" s="9" t="str">
        <f>IF(Search!$C$8="","",IF(ISNUMBER(SEARCH(Search!$C$8,$AO444))=TRUE,1,""))</f>
        <v/>
      </c>
      <c r="G444" s="9" t="str">
        <f>IF(Search!$F$4="","",IF(Inventory!$AJ444&lt;Search!$F$4,"",1))</f>
        <v/>
      </c>
      <c r="H444" s="9" t="str">
        <f>IF(Search!$F$5="","",IF(Inventory!$AJ444&gt;Search!$F$5,"",1))</f>
        <v/>
      </c>
      <c r="I444" s="9" t="str">
        <f>IF(Search!$F$7="","",IF(Search!$F$8="",IF(ISNUMBER(SEARCH(Search!$F$7,$AL444))=TRUE,1,""),""))</f>
        <v/>
      </c>
      <c r="J444" s="9" t="str">
        <f>IF($AL444=Search!$F$8,1,"")</f>
        <v/>
      </c>
      <c r="K444" s="9" t="str">
        <f>IF(Search!$I$4="","",IF(COUNTA($AS444)=1,IF(Search!$I$4="N","N",1),""))</f>
        <v/>
      </c>
      <c r="L444" s="9" t="str">
        <f>IF(Search!$I$5="","",IF($AS444="RC",1,""))</f>
        <v/>
      </c>
      <c r="M444" s="9" t="str">
        <f>IF(Search!$I$6="","",IF($AS444="RCP",1,""))</f>
        <v/>
      </c>
      <c r="N444" s="9" t="str">
        <f>IF(Search!$I$8="","",IF(COUNTA($AT444)=1,IF(Search!$I$8="N","N",1),""))</f>
        <v/>
      </c>
      <c r="O444" s="9" t="str">
        <f>IF(Search!$L$4="","",IF(COUNTA($AU444)=1,IF(Search!$L$4="N","N",1),""))</f>
        <v/>
      </c>
      <c r="P444" s="9" t="str">
        <f>IF(Search!$L$5="","",IF(ISNUMBER(SEARCH("Jersey",$AU444))=TRUE,IF(Search!$L$5="N","N",1),""))</f>
        <v/>
      </c>
      <c r="Q444" s="9" t="str">
        <f>IF(Search!$L$6="","",IF(ISNUMBER(SEARCH("Patch",$AU444))=TRUE,IF(Search!$L$6="N","N",1),""))</f>
        <v/>
      </c>
      <c r="R444" s="9" t="str">
        <f>IF(Search!$L$7="","",IF(ISNUMBER(SEARCH("Shield",$AU444))=TRUE,IF(Search!$L$7="N","N",1),""))</f>
        <v/>
      </c>
      <c r="S444" s="9" t="str">
        <f>IF(Search!$L$8="","",IF(ISNUMBER(SEARCH("Stick",$AU444))=TRUE,IF(Search!$L$8="N","N",1),""))</f>
        <v/>
      </c>
      <c r="T444" s="9" t="str">
        <f>IF(Search!$O$4="","",IF(COUNTA($AW444)=1,IF(Search!$O$4="N","N",1),""))</f>
        <v/>
      </c>
      <c r="U444" s="9" t="str">
        <f>IF(Search!$O$5="","",IF($AW444="","",IF($AW444&lt;Search!$O$5,"",1)))</f>
        <v/>
      </c>
      <c r="V444" s="9" t="str">
        <f>IF(Search!$O$6="","",IF($AW444="","",IF($AW444&gt;Search!$O$6,"",1)))</f>
        <v/>
      </c>
      <c r="W444" s="9" t="str">
        <f>IF(Search!$U$4="","",IF($AX444="","",1))</f>
        <v/>
      </c>
      <c r="X444" s="9" t="str">
        <f>IF(Search!$U$5="","",IF(ISNUMBER(SEARCH(Search!$U$5,$AX444))=TRUE,IF(Search!$U$5="N","N",1),""))</f>
        <v/>
      </c>
      <c r="Y444" s="9" t="str">
        <f>IF(Search!$U$6="","",IF($AY444&lt;Search!$U$6,"",1))</f>
        <v/>
      </c>
      <c r="Z444" s="9" t="str">
        <f>IF(Search!$R$4="","",IF(Inventory!$BA444&lt;Search!$R$4,"",1))</f>
        <v/>
      </c>
      <c r="AA444" s="9" t="str">
        <f>IF(Search!$R$5="","",IF($BA444&gt;Search!$R$5,"",1))</f>
        <v/>
      </c>
      <c r="AB444" s="9" t="str">
        <f>IF(Search!$R$6="","",IF($BB444&lt;Search!$R$6,"",1))</f>
        <v/>
      </c>
      <c r="AC444" s="9" t="str">
        <f>IF(Search!$R$7="","",IF($BB444&lt;Search!$R$7,"",1))</f>
        <v/>
      </c>
      <c r="AD444" s="45" t="str">
        <f>IF(COUNTIF($A444:$AC444,"n")&gt;0,"",IF(SUM($A444:$AC444)=COUNTA(Search!$C$4:$C$8,Search!$F$4:$F$8,Search!$I$4:$I$6,Search!$I$8,Search!$L$4:$L$8,Search!$O$4:$O$8,Search!$R$4:$R$7,Search!$U$4:$U$7)-COUNTIF(Search!$C$4:$U$7,"n"),1+LARGE($AD$1:AD443,1),""))</f>
        <v/>
      </c>
      <c r="AE444" s="45" t="str">
        <f t="shared" si="20"/>
        <v/>
      </c>
      <c r="AF444" s="45" t="str">
        <f>IF(AD444="","",COUNTIF($AE$1:$AE443,$AE444)+RANK($AE444,$AE$2:$AE$10540,1))</f>
        <v/>
      </c>
      <c r="AG444" s="45" t="str">
        <f t="shared" si="21"/>
        <v/>
      </c>
      <c r="AH444" s="45" t="str">
        <f>IF($AD444="","",COUNTIF($AG$1:$AG443,$AG444)+RANK($AG444,$AG$1:$AG$10539,0))</f>
        <v/>
      </c>
      <c r="AI444" s="10" t="str">
        <f t="shared" si="23"/>
        <v>1991-92 Upper Deck #450 Tony Amonte SR     /   $</v>
      </c>
      <c r="AJ444" s="11">
        <v>1991</v>
      </c>
      <c r="AK444" s="17">
        <v>92</v>
      </c>
      <c r="AL444" s="12" t="s">
        <v>7</v>
      </c>
      <c r="AM444" s="10">
        <v>450</v>
      </c>
      <c r="AN444" s="12" t="s">
        <v>234</v>
      </c>
      <c r="AO444" s="9"/>
      <c r="AP444" s="9"/>
      <c r="AQ444" s="9"/>
      <c r="AR444" s="14" t="s">
        <v>2127</v>
      </c>
      <c r="AS444" s="9"/>
      <c r="AT444" s="9"/>
      <c r="AU444" s="9"/>
      <c r="AV444" s="13"/>
      <c r="AW444" s="13"/>
      <c r="AX444" s="9"/>
      <c r="AY444" s="9"/>
      <c r="AZ444" s="9"/>
      <c r="BA444" s="33"/>
      <c r="BB444" s="33"/>
      <c r="BC444" s="36"/>
      <c r="BD444" s="12" t="s">
        <v>1771</v>
      </c>
    </row>
    <row r="445" spans="1:56" s="12" customFormat="1" x14ac:dyDescent="0.2">
      <c r="A445" s="9" t="str">
        <f>IF(Search!$C$5="","",IF(COUNTA(Inventory!$AP445)=1,1,""))</f>
        <v/>
      </c>
      <c r="B445" s="9" t="str">
        <f>IF(Search!$C$4="","",IF(ISNUMBER(SEARCH(Search!$C$4,$AR445))=TRUE,1,""))</f>
        <v/>
      </c>
      <c r="C445" s="9" t="str">
        <f>IF(Search!$C$6="x",IF(COUNTA($AQ445)=1,1,"N"),IF(COUNTA($AQ445)=1,"N",""))</f>
        <v/>
      </c>
      <c r="D445" s="9" t="str">
        <f>IF(Search!$O$8="","",IF(ISNUMBER(SEARCH(Search!$O$8,$BD445))=TRUE,1,""))</f>
        <v/>
      </c>
      <c r="E445" s="9" t="str">
        <f>IF(Search!$C$7="","",IF(ISNUMBER(SEARCH(Search!$C$7,$AN445))=TRUE,1,""))</f>
        <v/>
      </c>
      <c r="F445" s="9" t="str">
        <f>IF(Search!$C$8="","",IF(ISNUMBER(SEARCH(Search!$C$8,$AO445))=TRUE,1,""))</f>
        <v/>
      </c>
      <c r="G445" s="9" t="str">
        <f>IF(Search!$F$4="","",IF(Inventory!$AJ445&lt;Search!$F$4,"",1))</f>
        <v/>
      </c>
      <c r="H445" s="9" t="str">
        <f>IF(Search!$F$5="","",IF(Inventory!$AJ445&gt;Search!$F$5,"",1))</f>
        <v/>
      </c>
      <c r="I445" s="9" t="str">
        <f>IF(Search!$F$7="","",IF(Search!$F$8="",IF(ISNUMBER(SEARCH(Search!$F$7,$AL445))=TRUE,1,""),""))</f>
        <v/>
      </c>
      <c r="J445" s="9" t="str">
        <f>IF($AL445=Search!$F$8,1,"")</f>
        <v/>
      </c>
      <c r="K445" s="9" t="str">
        <f>IF(Search!$I$4="","",IF(COUNTA($AS445)=1,IF(Search!$I$4="N","N",1),""))</f>
        <v/>
      </c>
      <c r="L445" s="9" t="str">
        <f>IF(Search!$I$5="","",IF($AS445="RC",1,""))</f>
        <v/>
      </c>
      <c r="M445" s="9" t="str">
        <f>IF(Search!$I$6="","",IF($AS445="RCP",1,""))</f>
        <v/>
      </c>
      <c r="N445" s="9" t="str">
        <f>IF(Search!$I$8="","",IF(COUNTA($AT445)=1,IF(Search!$I$8="N","N",1),""))</f>
        <v/>
      </c>
      <c r="O445" s="9" t="str">
        <f>IF(Search!$L$4="","",IF(COUNTA($AU445)=1,IF(Search!$L$4="N","N",1),""))</f>
        <v/>
      </c>
      <c r="P445" s="9" t="str">
        <f>IF(Search!$L$5="","",IF(ISNUMBER(SEARCH("Jersey",$AU445))=TRUE,IF(Search!$L$5="N","N",1),""))</f>
        <v/>
      </c>
      <c r="Q445" s="9" t="str">
        <f>IF(Search!$L$6="","",IF(ISNUMBER(SEARCH("Patch",$AU445))=TRUE,IF(Search!$L$6="N","N",1),""))</f>
        <v/>
      </c>
      <c r="R445" s="9" t="str">
        <f>IF(Search!$L$7="","",IF(ISNUMBER(SEARCH("Shield",$AU445))=TRUE,IF(Search!$L$7="N","N",1),""))</f>
        <v/>
      </c>
      <c r="S445" s="9" t="str">
        <f>IF(Search!$L$8="","",IF(ISNUMBER(SEARCH("Stick",$AU445))=TRUE,IF(Search!$L$8="N","N",1),""))</f>
        <v/>
      </c>
      <c r="T445" s="9" t="str">
        <f>IF(Search!$O$4="","",IF(COUNTA($AW445)=1,IF(Search!$O$4="N","N",1),""))</f>
        <v/>
      </c>
      <c r="U445" s="9" t="str">
        <f>IF(Search!$O$5="","",IF($AW445="","",IF($AW445&lt;Search!$O$5,"",1)))</f>
        <v/>
      </c>
      <c r="V445" s="9" t="str">
        <f>IF(Search!$O$6="","",IF($AW445="","",IF($AW445&gt;Search!$O$6,"",1)))</f>
        <v/>
      </c>
      <c r="W445" s="9" t="str">
        <f>IF(Search!$U$4="","",IF($AX445="","",1))</f>
        <v/>
      </c>
      <c r="X445" s="9" t="str">
        <f>IF(Search!$U$5="","",IF(ISNUMBER(SEARCH(Search!$U$5,$AX445))=TRUE,IF(Search!$U$5="N","N",1),""))</f>
        <v/>
      </c>
      <c r="Y445" s="9" t="str">
        <f>IF(Search!$U$6="","",IF($AY445&lt;Search!$U$6,"",1))</f>
        <v/>
      </c>
      <c r="Z445" s="9" t="str">
        <f>IF(Search!$R$4="","",IF(Inventory!$BA445&lt;Search!$R$4,"",1))</f>
        <v/>
      </c>
      <c r="AA445" s="9" t="str">
        <f>IF(Search!$R$5="","",IF($BA445&gt;Search!$R$5,"",1))</f>
        <v/>
      </c>
      <c r="AB445" s="9" t="str">
        <f>IF(Search!$R$6="","",IF($BB445&lt;Search!$R$6,"",1))</f>
        <v/>
      </c>
      <c r="AC445" s="9" t="str">
        <f>IF(Search!$R$7="","",IF($BB445&lt;Search!$R$7,"",1))</f>
        <v/>
      </c>
      <c r="AD445" s="45" t="str">
        <f>IF(COUNTIF($A445:$AC445,"n")&gt;0,"",IF(SUM($A445:$AC445)=COUNTA(Search!$C$4:$C$8,Search!$F$4:$F$8,Search!$I$4:$I$6,Search!$I$8,Search!$L$4:$L$8,Search!$O$4:$O$8,Search!$R$4:$R$7,Search!$U$4:$U$7)-COUNTIF(Search!$C$4:$U$7,"n"),1+LARGE($AD$1:AD444,1),""))</f>
        <v/>
      </c>
      <c r="AE445" s="45" t="str">
        <f t="shared" si="20"/>
        <v/>
      </c>
      <c r="AF445" s="45" t="str">
        <f>IF(AD445="","",COUNTIF($AE$1:$AE444,$AE445)+RANK($AE445,$AE$2:$AE$10540,1))</f>
        <v/>
      </c>
      <c r="AG445" s="45" t="str">
        <f t="shared" si="21"/>
        <v/>
      </c>
      <c r="AH445" s="45" t="str">
        <f>IF($AD445="","",COUNTIF($AG$1:$AG444,$AG445)+RANK($AG445,$AG$1:$AG$10539,0))</f>
        <v/>
      </c>
      <c r="AI445" s="10" t="str">
        <f t="shared" si="23"/>
        <v>1991-92 Upper Deck #450 Tony Amonte SR     /   $</v>
      </c>
      <c r="AJ445" s="11">
        <v>1991</v>
      </c>
      <c r="AK445" s="17">
        <v>92</v>
      </c>
      <c r="AL445" s="12" t="s">
        <v>7</v>
      </c>
      <c r="AM445" s="10">
        <v>450</v>
      </c>
      <c r="AN445" s="15" t="s">
        <v>234</v>
      </c>
      <c r="AO445" s="14"/>
      <c r="AP445" s="14"/>
      <c r="AQ445" s="14"/>
      <c r="AR445" s="14"/>
      <c r="AS445" s="9"/>
      <c r="AT445" s="9"/>
      <c r="AU445" s="9"/>
      <c r="AV445" s="13"/>
      <c r="AW445" s="13"/>
      <c r="AX445" s="9"/>
      <c r="AY445" s="9"/>
      <c r="AZ445" s="9"/>
      <c r="BA445" s="33"/>
      <c r="BB445" s="33"/>
      <c r="BC445" s="36"/>
      <c r="BD445" s="12" t="s">
        <v>1771</v>
      </c>
    </row>
    <row r="446" spans="1:56" s="12" customFormat="1" x14ac:dyDescent="0.2">
      <c r="A446" s="9" t="str">
        <f>IF(Search!$C$5="","",IF(COUNTA(Inventory!$AP446)=1,1,""))</f>
        <v/>
      </c>
      <c r="B446" s="9" t="str">
        <f>IF(Search!$C$4="","",IF(ISNUMBER(SEARCH(Search!$C$4,$AR446))=TRUE,1,""))</f>
        <v/>
      </c>
      <c r="C446" s="9" t="str">
        <f>IF(Search!$C$6="x",IF(COUNTA($AQ446)=1,1,"N"),IF(COUNTA($AQ446)=1,"N",""))</f>
        <v/>
      </c>
      <c r="D446" s="9" t="str">
        <f>IF(Search!$O$8="","",IF(ISNUMBER(SEARCH(Search!$O$8,$BD446))=TRUE,1,""))</f>
        <v/>
      </c>
      <c r="E446" s="9" t="str">
        <f>IF(Search!$C$7="","",IF(ISNUMBER(SEARCH(Search!$C$7,$AN446))=TRUE,1,""))</f>
        <v/>
      </c>
      <c r="F446" s="9" t="str">
        <f>IF(Search!$C$8="","",IF(ISNUMBER(SEARCH(Search!$C$8,$AO446))=TRUE,1,""))</f>
        <v/>
      </c>
      <c r="G446" s="9" t="str">
        <f>IF(Search!$F$4="","",IF(Inventory!$AJ446&lt;Search!$F$4,"",1))</f>
        <v/>
      </c>
      <c r="H446" s="9" t="str">
        <f>IF(Search!$F$5="","",IF(Inventory!$AJ446&gt;Search!$F$5,"",1))</f>
        <v/>
      </c>
      <c r="I446" s="9" t="str">
        <f>IF(Search!$F$7="","",IF(Search!$F$8="",IF(ISNUMBER(SEARCH(Search!$F$7,$AL446))=TRUE,1,""),""))</f>
        <v/>
      </c>
      <c r="J446" s="9" t="str">
        <f>IF($AL446=Search!$F$8,1,"")</f>
        <v/>
      </c>
      <c r="K446" s="9" t="str">
        <f>IF(Search!$I$4="","",IF(COUNTA($AS446)=1,IF(Search!$I$4="N","N",1),""))</f>
        <v/>
      </c>
      <c r="L446" s="9" t="str">
        <f>IF(Search!$I$5="","",IF($AS446="RC",1,""))</f>
        <v/>
      </c>
      <c r="M446" s="9" t="str">
        <f>IF(Search!$I$6="","",IF($AS446="RCP",1,""))</f>
        <v/>
      </c>
      <c r="N446" s="9" t="str">
        <f>IF(Search!$I$8="","",IF(COUNTA($AT446)=1,IF(Search!$I$8="N","N",1),""))</f>
        <v/>
      </c>
      <c r="O446" s="9" t="str">
        <f>IF(Search!$L$4="","",IF(COUNTA($AU446)=1,IF(Search!$L$4="N","N",1),""))</f>
        <v/>
      </c>
      <c r="P446" s="9" t="str">
        <f>IF(Search!$L$5="","",IF(ISNUMBER(SEARCH("Jersey",$AU446))=TRUE,IF(Search!$L$5="N","N",1),""))</f>
        <v/>
      </c>
      <c r="Q446" s="9" t="str">
        <f>IF(Search!$L$6="","",IF(ISNUMBER(SEARCH("Patch",$AU446))=TRUE,IF(Search!$L$6="N","N",1),""))</f>
        <v/>
      </c>
      <c r="R446" s="9" t="str">
        <f>IF(Search!$L$7="","",IF(ISNUMBER(SEARCH("Shield",$AU446))=TRUE,IF(Search!$L$7="N","N",1),""))</f>
        <v/>
      </c>
      <c r="S446" s="9" t="str">
        <f>IF(Search!$L$8="","",IF(ISNUMBER(SEARCH("Stick",$AU446))=TRUE,IF(Search!$L$8="N","N",1),""))</f>
        <v/>
      </c>
      <c r="T446" s="9" t="str">
        <f>IF(Search!$O$4="","",IF(COUNTA($AW446)=1,IF(Search!$O$4="N","N",1),""))</f>
        <v/>
      </c>
      <c r="U446" s="9" t="str">
        <f>IF(Search!$O$5="","",IF($AW446="","",IF($AW446&lt;Search!$O$5,"",1)))</f>
        <v/>
      </c>
      <c r="V446" s="9" t="str">
        <f>IF(Search!$O$6="","",IF($AW446="","",IF($AW446&gt;Search!$O$6,"",1)))</f>
        <v/>
      </c>
      <c r="W446" s="9" t="str">
        <f>IF(Search!$U$4="","",IF($AX446="","",1))</f>
        <v/>
      </c>
      <c r="X446" s="9" t="str">
        <f>IF(Search!$U$5="","",IF(ISNUMBER(SEARCH(Search!$U$5,$AX446))=TRUE,IF(Search!$U$5="N","N",1),""))</f>
        <v/>
      </c>
      <c r="Y446" s="9" t="str">
        <f>IF(Search!$U$6="","",IF($AY446&lt;Search!$U$6,"",1))</f>
        <v/>
      </c>
      <c r="Z446" s="9" t="str">
        <f>IF(Search!$R$4="","",IF(Inventory!$BA446&lt;Search!$R$4,"",1))</f>
        <v/>
      </c>
      <c r="AA446" s="9" t="str">
        <f>IF(Search!$R$5="","",IF($BA446&gt;Search!$R$5,"",1))</f>
        <v/>
      </c>
      <c r="AB446" s="9" t="str">
        <f>IF(Search!$R$6="","",IF($BB446&lt;Search!$R$6,"",1))</f>
        <v/>
      </c>
      <c r="AC446" s="9" t="str">
        <f>IF(Search!$R$7="","",IF($BB446&lt;Search!$R$7,"",1))</f>
        <v/>
      </c>
      <c r="AD446" s="45" t="str">
        <f>IF(COUNTIF($A446:$AC446,"n")&gt;0,"",IF(SUM($A446:$AC446)=COUNTA(Search!$C$4:$C$8,Search!$F$4:$F$8,Search!$I$4:$I$6,Search!$I$8,Search!$L$4:$L$8,Search!$O$4:$O$8,Search!$R$4:$R$7,Search!$U$4:$U$7)-COUNTIF(Search!$C$4:$U$7,"n"),1+LARGE($AD$1:AD445,1),""))</f>
        <v/>
      </c>
      <c r="AE446" s="45" t="str">
        <f t="shared" si="20"/>
        <v/>
      </c>
      <c r="AF446" s="45" t="str">
        <f>IF(AD446="","",COUNTIF($AE$1:$AE445,$AE446)+RANK($AE446,$AE$2:$AE$10540,1))</f>
        <v/>
      </c>
      <c r="AG446" s="45" t="str">
        <f t="shared" si="21"/>
        <v/>
      </c>
      <c r="AH446" s="45" t="str">
        <f>IF($AD446="","",COUNTIF($AG$1:$AG445,$AG446)+RANK($AG446,$AG$1:$AG$10539,0))</f>
        <v/>
      </c>
      <c r="AI446" s="10" t="str">
        <f t="shared" si="23"/>
        <v>1991-92 Upper Deck #523 Mike Eagles     /   $</v>
      </c>
      <c r="AJ446" s="11">
        <v>1991</v>
      </c>
      <c r="AK446" s="17">
        <v>92</v>
      </c>
      <c r="AL446" s="12" t="s">
        <v>7</v>
      </c>
      <c r="AM446" s="10">
        <v>523</v>
      </c>
      <c r="AN446" s="12" t="s">
        <v>184</v>
      </c>
      <c r="AO446" s="9"/>
      <c r="AP446" s="9"/>
      <c r="AQ446" s="9"/>
      <c r="AR446" s="14" t="s">
        <v>2127</v>
      </c>
      <c r="AS446" s="9"/>
      <c r="AT446" s="9"/>
      <c r="AU446" s="9"/>
      <c r="AV446" s="13"/>
      <c r="AW446" s="13"/>
      <c r="AX446" s="9"/>
      <c r="AY446" s="9"/>
      <c r="AZ446" s="9"/>
      <c r="BA446" s="33"/>
      <c r="BB446" s="33"/>
      <c r="BC446" s="36"/>
      <c r="BD446" s="12" t="s">
        <v>1771</v>
      </c>
    </row>
    <row r="447" spans="1:56" s="12" customFormat="1" x14ac:dyDescent="0.2">
      <c r="A447" s="9" t="str">
        <f>IF(Search!$C$5="","",IF(COUNTA(Inventory!$AP447)=1,1,""))</f>
        <v/>
      </c>
      <c r="B447" s="9" t="str">
        <f>IF(Search!$C$4="","",IF(ISNUMBER(SEARCH(Search!$C$4,$AR447))=TRUE,1,""))</f>
        <v/>
      </c>
      <c r="C447" s="9" t="str">
        <f>IF(Search!$C$6="x",IF(COUNTA($AQ447)=1,1,"N"),IF(COUNTA($AQ447)=1,"N",""))</f>
        <v/>
      </c>
      <c r="D447" s="9" t="str">
        <f>IF(Search!$O$8="","",IF(ISNUMBER(SEARCH(Search!$O$8,$BD447))=TRUE,1,""))</f>
        <v/>
      </c>
      <c r="E447" s="9" t="str">
        <f>IF(Search!$C$7="","",IF(ISNUMBER(SEARCH(Search!$C$7,$AN447))=TRUE,1,""))</f>
        <v/>
      </c>
      <c r="F447" s="9" t="str">
        <f>IF(Search!$C$8="","",IF(ISNUMBER(SEARCH(Search!$C$8,$AO447))=TRUE,1,""))</f>
        <v/>
      </c>
      <c r="G447" s="9" t="str">
        <f>IF(Search!$F$4="","",IF(Inventory!$AJ447&lt;Search!$F$4,"",1))</f>
        <v/>
      </c>
      <c r="H447" s="9" t="str">
        <f>IF(Search!$F$5="","",IF(Inventory!$AJ447&gt;Search!$F$5,"",1))</f>
        <v/>
      </c>
      <c r="I447" s="9" t="str">
        <f>IF(Search!$F$7="","",IF(Search!$F$8="",IF(ISNUMBER(SEARCH(Search!$F$7,$AL447))=TRUE,1,""),""))</f>
        <v/>
      </c>
      <c r="J447" s="9" t="str">
        <f>IF($AL447=Search!$F$8,1,"")</f>
        <v/>
      </c>
      <c r="K447" s="9" t="str">
        <f>IF(Search!$I$4="","",IF(COUNTA($AS447)=1,IF(Search!$I$4="N","N",1),""))</f>
        <v/>
      </c>
      <c r="L447" s="9" t="str">
        <f>IF(Search!$I$5="","",IF($AS447="RC",1,""))</f>
        <v/>
      </c>
      <c r="M447" s="9" t="str">
        <f>IF(Search!$I$6="","",IF($AS447="RCP",1,""))</f>
        <v/>
      </c>
      <c r="N447" s="9" t="str">
        <f>IF(Search!$I$8="","",IF(COUNTA($AT447)=1,IF(Search!$I$8="N","N",1),""))</f>
        <v/>
      </c>
      <c r="O447" s="9" t="str">
        <f>IF(Search!$L$4="","",IF(COUNTA($AU447)=1,IF(Search!$L$4="N","N",1),""))</f>
        <v/>
      </c>
      <c r="P447" s="9" t="str">
        <f>IF(Search!$L$5="","",IF(ISNUMBER(SEARCH("Jersey",$AU447))=TRUE,IF(Search!$L$5="N","N",1),""))</f>
        <v/>
      </c>
      <c r="Q447" s="9" t="str">
        <f>IF(Search!$L$6="","",IF(ISNUMBER(SEARCH("Patch",$AU447))=TRUE,IF(Search!$L$6="N","N",1),""))</f>
        <v/>
      </c>
      <c r="R447" s="9" t="str">
        <f>IF(Search!$L$7="","",IF(ISNUMBER(SEARCH("Shield",$AU447))=TRUE,IF(Search!$L$7="N","N",1),""))</f>
        <v/>
      </c>
      <c r="S447" s="9" t="str">
        <f>IF(Search!$L$8="","",IF(ISNUMBER(SEARCH("Stick",$AU447))=TRUE,IF(Search!$L$8="N","N",1),""))</f>
        <v/>
      </c>
      <c r="T447" s="9" t="str">
        <f>IF(Search!$O$4="","",IF(COUNTA($AW447)=1,IF(Search!$O$4="N","N",1),""))</f>
        <v/>
      </c>
      <c r="U447" s="9" t="str">
        <f>IF(Search!$O$5="","",IF($AW447="","",IF($AW447&lt;Search!$O$5,"",1)))</f>
        <v/>
      </c>
      <c r="V447" s="9" t="str">
        <f>IF(Search!$O$6="","",IF($AW447="","",IF($AW447&gt;Search!$O$6,"",1)))</f>
        <v/>
      </c>
      <c r="W447" s="9" t="str">
        <f>IF(Search!$U$4="","",IF($AX447="","",1))</f>
        <v/>
      </c>
      <c r="X447" s="9" t="str">
        <f>IF(Search!$U$5="","",IF(ISNUMBER(SEARCH(Search!$U$5,$AX447))=TRUE,IF(Search!$U$5="N","N",1),""))</f>
        <v/>
      </c>
      <c r="Y447" s="9" t="str">
        <f>IF(Search!$U$6="","",IF($AY447&lt;Search!$U$6,"",1))</f>
        <v/>
      </c>
      <c r="Z447" s="9" t="str">
        <f>IF(Search!$R$4="","",IF(Inventory!$BA447&lt;Search!$R$4,"",1))</f>
        <v/>
      </c>
      <c r="AA447" s="9" t="str">
        <f>IF(Search!$R$5="","",IF($BA447&gt;Search!$R$5,"",1))</f>
        <v/>
      </c>
      <c r="AB447" s="9" t="str">
        <f>IF(Search!$R$6="","",IF($BB447&lt;Search!$R$6,"",1))</f>
        <v/>
      </c>
      <c r="AC447" s="9" t="str">
        <f>IF(Search!$R$7="","",IF($BB447&lt;Search!$R$7,"",1))</f>
        <v/>
      </c>
      <c r="AD447" s="45" t="str">
        <f>IF(COUNTIF($A447:$AC447,"n")&gt;0,"",IF(SUM($A447:$AC447)=COUNTA(Search!$C$4:$C$8,Search!$F$4:$F$8,Search!$I$4:$I$6,Search!$I$8,Search!$L$4:$L$8,Search!$O$4:$O$8,Search!$R$4:$R$7,Search!$U$4:$U$7)-COUNTIF(Search!$C$4:$U$7,"n"),1+LARGE($AD$1:AD446,1),""))</f>
        <v/>
      </c>
      <c r="AE447" s="45" t="str">
        <f t="shared" si="20"/>
        <v/>
      </c>
      <c r="AF447" s="45" t="str">
        <f>IF(AD447="","",COUNTIF($AE$1:$AE446,$AE447)+RANK($AE447,$AE$2:$AE$10540,1))</f>
        <v/>
      </c>
      <c r="AG447" s="45" t="str">
        <f t="shared" si="21"/>
        <v/>
      </c>
      <c r="AH447" s="45" t="str">
        <f>IF($AD447="","",COUNTIF($AG$1:$AG446,$AG447)+RANK($AG447,$AG$1:$AG$10539,0))</f>
        <v/>
      </c>
      <c r="AI447" s="10" t="str">
        <f t="shared" si="23"/>
        <v>1991-92 Upper Deck #523 Mike Eagles     /   $</v>
      </c>
      <c r="AJ447" s="11">
        <v>1991</v>
      </c>
      <c r="AK447" s="17">
        <v>92</v>
      </c>
      <c r="AL447" s="12" t="s">
        <v>7</v>
      </c>
      <c r="AM447" s="10">
        <v>523</v>
      </c>
      <c r="AN447" s="15" t="s">
        <v>184</v>
      </c>
      <c r="AO447" s="14"/>
      <c r="AP447" s="14"/>
      <c r="AQ447" s="14"/>
      <c r="AR447" s="14"/>
      <c r="AS447" s="9"/>
      <c r="AT447" s="9"/>
      <c r="AU447" s="9"/>
      <c r="AV447" s="13"/>
      <c r="AW447" s="13"/>
      <c r="AX447" s="9"/>
      <c r="AY447" s="9"/>
      <c r="AZ447" s="9"/>
      <c r="BA447" s="33"/>
      <c r="BB447" s="33"/>
      <c r="BC447" s="36"/>
      <c r="BD447" s="12" t="s">
        <v>1771</v>
      </c>
    </row>
    <row r="448" spans="1:56" s="12" customFormat="1" x14ac:dyDescent="0.2">
      <c r="A448" s="9" t="str">
        <f>IF(Search!$C$5="","",IF(COUNTA(Inventory!$AP448)=1,1,""))</f>
        <v/>
      </c>
      <c r="B448" s="9" t="str">
        <f>IF(Search!$C$4="","",IF(ISNUMBER(SEARCH(Search!$C$4,$AR448))=TRUE,1,""))</f>
        <v/>
      </c>
      <c r="C448" s="9" t="str">
        <f>IF(Search!$C$6="x",IF(COUNTA($AQ448)=1,1,"N"),IF(COUNTA($AQ448)=1,"N",""))</f>
        <v/>
      </c>
      <c r="D448" s="9" t="str">
        <f>IF(Search!$O$8="","",IF(ISNUMBER(SEARCH(Search!$O$8,$BD448))=TRUE,1,""))</f>
        <v/>
      </c>
      <c r="E448" s="9" t="str">
        <f>IF(Search!$C$7="","",IF(ISNUMBER(SEARCH(Search!$C$7,$AN448))=TRUE,1,""))</f>
        <v/>
      </c>
      <c r="F448" s="9" t="str">
        <f>IF(Search!$C$8="","",IF(ISNUMBER(SEARCH(Search!$C$8,$AO448))=TRUE,1,""))</f>
        <v/>
      </c>
      <c r="G448" s="9" t="str">
        <f>IF(Search!$F$4="","",IF(Inventory!$AJ448&lt;Search!$F$4,"",1))</f>
        <v/>
      </c>
      <c r="H448" s="9" t="str">
        <f>IF(Search!$F$5="","",IF(Inventory!$AJ448&gt;Search!$F$5,"",1))</f>
        <v/>
      </c>
      <c r="I448" s="9" t="str">
        <f>IF(Search!$F$7="","",IF(Search!$F$8="",IF(ISNUMBER(SEARCH(Search!$F$7,$AL448))=TRUE,1,""),""))</f>
        <v/>
      </c>
      <c r="J448" s="9" t="str">
        <f>IF($AL448=Search!$F$8,1,"")</f>
        <v/>
      </c>
      <c r="K448" s="9" t="str">
        <f>IF(Search!$I$4="","",IF(COUNTA($AS448)=1,IF(Search!$I$4="N","N",1),""))</f>
        <v/>
      </c>
      <c r="L448" s="9" t="str">
        <f>IF(Search!$I$5="","",IF($AS448="RC",1,""))</f>
        <v/>
      </c>
      <c r="M448" s="9" t="str">
        <f>IF(Search!$I$6="","",IF($AS448="RCP",1,""))</f>
        <v/>
      </c>
      <c r="N448" s="9" t="str">
        <f>IF(Search!$I$8="","",IF(COUNTA($AT448)=1,IF(Search!$I$8="N","N",1),""))</f>
        <v/>
      </c>
      <c r="O448" s="9" t="str">
        <f>IF(Search!$L$4="","",IF(COUNTA($AU448)=1,IF(Search!$L$4="N","N",1),""))</f>
        <v/>
      </c>
      <c r="P448" s="9" t="str">
        <f>IF(Search!$L$5="","",IF(ISNUMBER(SEARCH("Jersey",$AU448))=TRUE,IF(Search!$L$5="N","N",1),""))</f>
        <v/>
      </c>
      <c r="Q448" s="9" t="str">
        <f>IF(Search!$L$6="","",IF(ISNUMBER(SEARCH("Patch",$AU448))=TRUE,IF(Search!$L$6="N","N",1),""))</f>
        <v/>
      </c>
      <c r="R448" s="9" t="str">
        <f>IF(Search!$L$7="","",IF(ISNUMBER(SEARCH("Shield",$AU448))=TRUE,IF(Search!$L$7="N","N",1),""))</f>
        <v/>
      </c>
      <c r="S448" s="9" t="str">
        <f>IF(Search!$L$8="","",IF(ISNUMBER(SEARCH("Stick",$AU448))=TRUE,IF(Search!$L$8="N","N",1),""))</f>
        <v/>
      </c>
      <c r="T448" s="9" t="str">
        <f>IF(Search!$O$4="","",IF(COUNTA($AW448)=1,IF(Search!$O$4="N","N",1),""))</f>
        <v/>
      </c>
      <c r="U448" s="9" t="str">
        <f>IF(Search!$O$5="","",IF($AW448="","",IF($AW448&lt;Search!$O$5,"",1)))</f>
        <v/>
      </c>
      <c r="V448" s="9" t="str">
        <f>IF(Search!$O$6="","",IF($AW448="","",IF($AW448&gt;Search!$O$6,"",1)))</f>
        <v/>
      </c>
      <c r="W448" s="9" t="str">
        <f>IF(Search!$U$4="","",IF($AX448="","",1))</f>
        <v/>
      </c>
      <c r="X448" s="9" t="str">
        <f>IF(Search!$U$5="","",IF(ISNUMBER(SEARCH(Search!$U$5,$AX448))=TRUE,IF(Search!$U$5="N","N",1),""))</f>
        <v/>
      </c>
      <c r="Y448" s="9" t="str">
        <f>IF(Search!$U$6="","",IF($AY448&lt;Search!$U$6,"",1))</f>
        <v/>
      </c>
      <c r="Z448" s="9" t="str">
        <f>IF(Search!$R$4="","",IF(Inventory!$BA448&lt;Search!$R$4,"",1))</f>
        <v/>
      </c>
      <c r="AA448" s="9" t="str">
        <f>IF(Search!$R$5="","",IF($BA448&gt;Search!$R$5,"",1))</f>
        <v/>
      </c>
      <c r="AB448" s="9" t="str">
        <f>IF(Search!$R$6="","",IF($BB448&lt;Search!$R$6,"",1))</f>
        <v/>
      </c>
      <c r="AC448" s="9" t="str">
        <f>IF(Search!$R$7="","",IF($BB448&lt;Search!$R$7,"",1))</f>
        <v/>
      </c>
      <c r="AD448" s="45" t="str">
        <f>IF(COUNTIF($A448:$AC448,"n")&gt;0,"",IF(SUM($A448:$AC448)=COUNTA(Search!$C$4:$C$8,Search!$F$4:$F$8,Search!$I$4:$I$6,Search!$I$8,Search!$L$4:$L$8,Search!$O$4:$O$8,Search!$R$4:$R$7,Search!$U$4:$U$7)-COUNTIF(Search!$C$4:$U$7,"n"),1+LARGE($AD$1:AD447,1),""))</f>
        <v/>
      </c>
      <c r="AE448" s="45" t="str">
        <f t="shared" si="20"/>
        <v/>
      </c>
      <c r="AF448" s="45" t="str">
        <f>IF(AD448="","",COUNTIF($AE$1:$AE447,$AE448)+RANK($AE448,$AE$2:$AE$10540,1))</f>
        <v/>
      </c>
      <c r="AG448" s="45" t="str">
        <f t="shared" si="21"/>
        <v/>
      </c>
      <c r="AH448" s="45" t="str">
        <f>IF($AD448="","",COUNTIF($AG$1:$AG447,$AG448)+RANK($AG448,$AG$1:$AG$10539,0))</f>
        <v/>
      </c>
      <c r="AI448" s="10" t="str">
        <f t="shared" si="23"/>
        <v>1991-92 Upper Deck #529 Adam Foote     /   $</v>
      </c>
      <c r="AJ448" s="11">
        <v>1991</v>
      </c>
      <c r="AK448" s="17">
        <v>92</v>
      </c>
      <c r="AL448" s="12" t="s">
        <v>7</v>
      </c>
      <c r="AM448" s="10">
        <v>529</v>
      </c>
      <c r="AN448" s="12" t="s">
        <v>231</v>
      </c>
      <c r="AO448" s="9"/>
      <c r="AP448" s="9"/>
      <c r="AQ448" s="9"/>
      <c r="AR448" s="14" t="s">
        <v>2127</v>
      </c>
      <c r="AS448" s="9"/>
      <c r="AT448" s="9"/>
      <c r="AU448" s="9"/>
      <c r="AV448" s="13"/>
      <c r="AW448" s="13"/>
      <c r="AX448" s="9"/>
      <c r="AY448" s="9"/>
      <c r="AZ448" s="9"/>
      <c r="BA448" s="33"/>
      <c r="BB448" s="33"/>
      <c r="BC448" s="36"/>
      <c r="BD448" s="12" t="s">
        <v>1771</v>
      </c>
    </row>
    <row r="449" spans="1:56" s="12" customFormat="1" x14ac:dyDescent="0.2">
      <c r="A449" s="9" t="str">
        <f>IF(Search!$C$5="","",IF(COUNTA(Inventory!$AP449)=1,1,""))</f>
        <v/>
      </c>
      <c r="B449" s="9" t="str">
        <f>IF(Search!$C$4="","",IF(ISNUMBER(SEARCH(Search!$C$4,$AR449))=TRUE,1,""))</f>
        <v/>
      </c>
      <c r="C449" s="9" t="str">
        <f>IF(Search!$C$6="x",IF(COUNTA($AQ449)=1,1,"N"),IF(COUNTA($AQ449)=1,"N",""))</f>
        <v/>
      </c>
      <c r="D449" s="9" t="str">
        <f>IF(Search!$O$8="","",IF(ISNUMBER(SEARCH(Search!$O$8,$BD449))=TRUE,1,""))</f>
        <v/>
      </c>
      <c r="E449" s="9" t="str">
        <f>IF(Search!$C$7="","",IF(ISNUMBER(SEARCH(Search!$C$7,$AN449))=TRUE,1,""))</f>
        <v/>
      </c>
      <c r="F449" s="9" t="str">
        <f>IF(Search!$C$8="","",IF(ISNUMBER(SEARCH(Search!$C$8,$AO449))=TRUE,1,""))</f>
        <v/>
      </c>
      <c r="G449" s="9" t="str">
        <f>IF(Search!$F$4="","",IF(Inventory!$AJ449&lt;Search!$F$4,"",1))</f>
        <v/>
      </c>
      <c r="H449" s="9" t="str">
        <f>IF(Search!$F$5="","",IF(Inventory!$AJ449&gt;Search!$F$5,"",1))</f>
        <v/>
      </c>
      <c r="I449" s="9" t="str">
        <f>IF(Search!$F$7="","",IF(Search!$F$8="",IF(ISNUMBER(SEARCH(Search!$F$7,$AL449))=TRUE,1,""),""))</f>
        <v/>
      </c>
      <c r="J449" s="9" t="str">
        <f>IF($AL449=Search!$F$8,1,"")</f>
        <v/>
      </c>
      <c r="K449" s="9" t="str">
        <f>IF(Search!$I$4="","",IF(COUNTA($AS449)=1,IF(Search!$I$4="N","N",1),""))</f>
        <v/>
      </c>
      <c r="L449" s="9" t="str">
        <f>IF(Search!$I$5="","",IF($AS449="RC",1,""))</f>
        <v/>
      </c>
      <c r="M449" s="9" t="str">
        <f>IF(Search!$I$6="","",IF($AS449="RCP",1,""))</f>
        <v/>
      </c>
      <c r="N449" s="9" t="str">
        <f>IF(Search!$I$8="","",IF(COUNTA($AT449)=1,IF(Search!$I$8="N","N",1),""))</f>
        <v/>
      </c>
      <c r="O449" s="9" t="str">
        <f>IF(Search!$L$4="","",IF(COUNTA($AU449)=1,IF(Search!$L$4="N","N",1),""))</f>
        <v/>
      </c>
      <c r="P449" s="9" t="str">
        <f>IF(Search!$L$5="","",IF(ISNUMBER(SEARCH("Jersey",$AU449))=TRUE,IF(Search!$L$5="N","N",1),""))</f>
        <v/>
      </c>
      <c r="Q449" s="9" t="str">
        <f>IF(Search!$L$6="","",IF(ISNUMBER(SEARCH("Patch",$AU449))=TRUE,IF(Search!$L$6="N","N",1),""))</f>
        <v/>
      </c>
      <c r="R449" s="9" t="str">
        <f>IF(Search!$L$7="","",IF(ISNUMBER(SEARCH("Shield",$AU449))=TRUE,IF(Search!$L$7="N","N",1),""))</f>
        <v/>
      </c>
      <c r="S449" s="9" t="str">
        <f>IF(Search!$L$8="","",IF(ISNUMBER(SEARCH("Stick",$AU449))=TRUE,IF(Search!$L$8="N","N",1),""))</f>
        <v/>
      </c>
      <c r="T449" s="9" t="str">
        <f>IF(Search!$O$4="","",IF(COUNTA($AW449)=1,IF(Search!$O$4="N","N",1),""))</f>
        <v/>
      </c>
      <c r="U449" s="9" t="str">
        <f>IF(Search!$O$5="","",IF($AW449="","",IF($AW449&lt;Search!$O$5,"",1)))</f>
        <v/>
      </c>
      <c r="V449" s="9" t="str">
        <f>IF(Search!$O$6="","",IF($AW449="","",IF($AW449&gt;Search!$O$6,"",1)))</f>
        <v/>
      </c>
      <c r="W449" s="9" t="str">
        <f>IF(Search!$U$4="","",IF($AX449="","",1))</f>
        <v/>
      </c>
      <c r="X449" s="9" t="str">
        <f>IF(Search!$U$5="","",IF(ISNUMBER(SEARCH(Search!$U$5,$AX449))=TRUE,IF(Search!$U$5="N","N",1),""))</f>
        <v/>
      </c>
      <c r="Y449" s="9" t="str">
        <f>IF(Search!$U$6="","",IF($AY449&lt;Search!$U$6,"",1))</f>
        <v/>
      </c>
      <c r="Z449" s="9" t="str">
        <f>IF(Search!$R$4="","",IF(Inventory!$BA449&lt;Search!$R$4,"",1))</f>
        <v/>
      </c>
      <c r="AA449" s="9" t="str">
        <f>IF(Search!$R$5="","",IF($BA449&gt;Search!$R$5,"",1))</f>
        <v/>
      </c>
      <c r="AB449" s="9" t="str">
        <f>IF(Search!$R$6="","",IF($BB449&lt;Search!$R$6,"",1))</f>
        <v/>
      </c>
      <c r="AC449" s="9" t="str">
        <f>IF(Search!$R$7="","",IF($BB449&lt;Search!$R$7,"",1))</f>
        <v/>
      </c>
      <c r="AD449" s="45" t="str">
        <f>IF(COUNTIF($A449:$AC449,"n")&gt;0,"",IF(SUM($A449:$AC449)=COUNTA(Search!$C$4:$C$8,Search!$F$4:$F$8,Search!$I$4:$I$6,Search!$I$8,Search!$L$4:$L$8,Search!$O$4:$O$8,Search!$R$4:$R$7,Search!$U$4:$U$7)-COUNTIF(Search!$C$4:$U$7,"n"),1+LARGE($AD$1:AD448,1),""))</f>
        <v/>
      </c>
      <c r="AE449" s="45" t="str">
        <f t="shared" si="20"/>
        <v/>
      </c>
      <c r="AF449" s="45" t="str">
        <f>IF(AD449="","",COUNTIF($AE$1:$AE448,$AE449)+RANK($AE449,$AE$2:$AE$10540,1))</f>
        <v/>
      </c>
      <c r="AG449" s="45" t="str">
        <f t="shared" si="21"/>
        <v/>
      </c>
      <c r="AH449" s="45" t="str">
        <f>IF($AD449="","",COUNTIF($AG$1:$AG448,$AG449)+RANK($AG449,$AG$1:$AG$10539,0))</f>
        <v/>
      </c>
      <c r="AI449" s="10" t="str">
        <f t="shared" si="23"/>
        <v>1991-92 Upper Deck #529 Adam Foote     /   $</v>
      </c>
      <c r="AJ449" s="11">
        <v>1991</v>
      </c>
      <c r="AK449" s="17">
        <v>92</v>
      </c>
      <c r="AL449" s="12" t="s">
        <v>7</v>
      </c>
      <c r="AM449" s="10">
        <v>529</v>
      </c>
      <c r="AN449" s="15" t="s">
        <v>231</v>
      </c>
      <c r="AO449" s="14"/>
      <c r="AP449" s="14"/>
      <c r="AQ449" s="14"/>
      <c r="AR449" s="14"/>
      <c r="AS449" s="9"/>
      <c r="AT449" s="9"/>
      <c r="AU449" s="9"/>
      <c r="AV449" s="13"/>
      <c r="AW449" s="13"/>
      <c r="AX449" s="9"/>
      <c r="AY449" s="9"/>
      <c r="AZ449" s="9"/>
      <c r="BA449" s="33"/>
      <c r="BB449" s="33"/>
      <c r="BC449" s="36"/>
      <c r="BD449" s="12" t="s">
        <v>1771</v>
      </c>
    </row>
    <row r="450" spans="1:56" s="12" customFormat="1" x14ac:dyDescent="0.2">
      <c r="A450" s="9" t="str">
        <f>IF(Search!$C$5="","",IF(COUNTA(Inventory!$AP450)=1,1,""))</f>
        <v/>
      </c>
      <c r="B450" s="9" t="str">
        <f>IF(Search!$C$4="","",IF(ISNUMBER(SEARCH(Search!$C$4,$AR450))=TRUE,1,""))</f>
        <v/>
      </c>
      <c r="C450" s="9" t="str">
        <f>IF(Search!$C$6="x",IF(COUNTA($AQ450)=1,1,"N"),IF(COUNTA($AQ450)=1,"N",""))</f>
        <v/>
      </c>
      <c r="D450" s="9" t="str">
        <f>IF(Search!$O$8="","",IF(ISNUMBER(SEARCH(Search!$O$8,$BD450))=TRUE,1,""))</f>
        <v/>
      </c>
      <c r="E450" s="9" t="str">
        <f>IF(Search!$C$7="","",IF(ISNUMBER(SEARCH(Search!$C$7,$AN450))=TRUE,1,""))</f>
        <v/>
      </c>
      <c r="F450" s="9" t="str">
        <f>IF(Search!$C$8="","",IF(ISNUMBER(SEARCH(Search!$C$8,$AO450))=TRUE,1,""))</f>
        <v/>
      </c>
      <c r="G450" s="9" t="str">
        <f>IF(Search!$F$4="","",IF(Inventory!$AJ450&lt;Search!$F$4,"",1))</f>
        <v/>
      </c>
      <c r="H450" s="9" t="str">
        <f>IF(Search!$F$5="","",IF(Inventory!$AJ450&gt;Search!$F$5,"",1))</f>
        <v/>
      </c>
      <c r="I450" s="9" t="str">
        <f>IF(Search!$F$7="","",IF(Search!$F$8="",IF(ISNUMBER(SEARCH(Search!$F$7,$AL450))=TRUE,1,""),""))</f>
        <v/>
      </c>
      <c r="J450" s="9" t="str">
        <f>IF($AL450=Search!$F$8,1,"")</f>
        <v/>
      </c>
      <c r="K450" s="9" t="str">
        <f>IF(Search!$I$4="","",IF(COUNTA($AS450)=1,IF(Search!$I$4="N","N",1),""))</f>
        <v/>
      </c>
      <c r="L450" s="9" t="str">
        <f>IF(Search!$I$5="","",IF($AS450="RC",1,""))</f>
        <v/>
      </c>
      <c r="M450" s="9" t="str">
        <f>IF(Search!$I$6="","",IF($AS450="RCP",1,""))</f>
        <v/>
      </c>
      <c r="N450" s="9" t="str">
        <f>IF(Search!$I$8="","",IF(COUNTA($AT450)=1,IF(Search!$I$8="N","N",1),""))</f>
        <v/>
      </c>
      <c r="O450" s="9" t="str">
        <f>IF(Search!$L$4="","",IF(COUNTA($AU450)=1,IF(Search!$L$4="N","N",1),""))</f>
        <v/>
      </c>
      <c r="P450" s="9" t="str">
        <f>IF(Search!$L$5="","",IF(ISNUMBER(SEARCH("Jersey",$AU450))=TRUE,IF(Search!$L$5="N","N",1),""))</f>
        <v/>
      </c>
      <c r="Q450" s="9" t="str">
        <f>IF(Search!$L$6="","",IF(ISNUMBER(SEARCH("Patch",$AU450))=TRUE,IF(Search!$L$6="N","N",1),""))</f>
        <v/>
      </c>
      <c r="R450" s="9" t="str">
        <f>IF(Search!$L$7="","",IF(ISNUMBER(SEARCH("Shield",$AU450))=TRUE,IF(Search!$L$7="N","N",1),""))</f>
        <v/>
      </c>
      <c r="S450" s="9" t="str">
        <f>IF(Search!$L$8="","",IF(ISNUMBER(SEARCH("Stick",$AU450))=TRUE,IF(Search!$L$8="N","N",1),""))</f>
        <v/>
      </c>
      <c r="T450" s="9" t="str">
        <f>IF(Search!$O$4="","",IF(COUNTA($AW450)=1,IF(Search!$O$4="N","N",1),""))</f>
        <v/>
      </c>
      <c r="U450" s="9" t="str">
        <f>IF(Search!$O$5="","",IF($AW450="","",IF($AW450&lt;Search!$O$5,"",1)))</f>
        <v/>
      </c>
      <c r="V450" s="9" t="str">
        <f>IF(Search!$O$6="","",IF($AW450="","",IF($AW450&gt;Search!$O$6,"",1)))</f>
        <v/>
      </c>
      <c r="W450" s="9" t="str">
        <f>IF(Search!$U$4="","",IF($AX450="","",1))</f>
        <v/>
      </c>
      <c r="X450" s="9" t="str">
        <f>IF(Search!$U$5="","",IF(ISNUMBER(SEARCH(Search!$U$5,$AX450))=TRUE,IF(Search!$U$5="N","N",1),""))</f>
        <v/>
      </c>
      <c r="Y450" s="9" t="str">
        <f>IF(Search!$U$6="","",IF($AY450&lt;Search!$U$6,"",1))</f>
        <v/>
      </c>
      <c r="Z450" s="9" t="str">
        <f>IF(Search!$R$4="","",IF(Inventory!$BA450&lt;Search!$R$4,"",1))</f>
        <v/>
      </c>
      <c r="AA450" s="9" t="str">
        <f>IF(Search!$R$5="","",IF($BA450&gt;Search!$R$5,"",1))</f>
        <v/>
      </c>
      <c r="AB450" s="9" t="str">
        <f>IF(Search!$R$6="","",IF($BB450&lt;Search!$R$6,"",1))</f>
        <v/>
      </c>
      <c r="AC450" s="9" t="str">
        <f>IF(Search!$R$7="","",IF($BB450&lt;Search!$R$7,"",1))</f>
        <v/>
      </c>
      <c r="AD450" s="45" t="str">
        <f>IF(COUNTIF($A450:$AC450,"n")&gt;0,"",IF(SUM($A450:$AC450)=COUNTA(Search!$C$4:$C$8,Search!$F$4:$F$8,Search!$I$4:$I$6,Search!$I$8,Search!$L$4:$L$8,Search!$O$4:$O$8,Search!$R$4:$R$7,Search!$U$4:$U$7)-COUNTIF(Search!$C$4:$U$7,"n"),1+LARGE($AD$1:AD449,1),""))</f>
        <v/>
      </c>
      <c r="AE450" s="45" t="str">
        <f t="shared" si="20"/>
        <v/>
      </c>
      <c r="AF450" s="45" t="str">
        <f>IF(AD450="","",COUNTIF($AE$1:$AE449,$AE450)+RANK($AE450,$AE$2:$AE$10540,1))</f>
        <v/>
      </c>
      <c r="AG450" s="45" t="str">
        <f t="shared" si="21"/>
        <v/>
      </c>
      <c r="AH450" s="45" t="str">
        <f>IF($AD450="","",COUNTIF($AG$1:$AG449,$AG450)+RANK($AG450,$AG$1:$AG$10539,0))</f>
        <v/>
      </c>
      <c r="AI450" s="10" t="str">
        <f t="shared" si="23"/>
        <v>1991-92 Upper Deck Award Winner Holograms #AW2 Ed Belfour     /   $</v>
      </c>
      <c r="AJ450" s="11">
        <v>1991</v>
      </c>
      <c r="AK450" s="17">
        <v>92</v>
      </c>
      <c r="AL450" s="12" t="s">
        <v>235</v>
      </c>
      <c r="AM450" s="10" t="s">
        <v>237</v>
      </c>
      <c r="AN450" s="12" t="s">
        <v>223</v>
      </c>
      <c r="AO450" s="9"/>
      <c r="AP450" s="9"/>
      <c r="AQ450" s="9"/>
      <c r="AR450" s="14"/>
      <c r="AS450" s="9"/>
      <c r="AT450" s="9"/>
      <c r="AU450" s="9"/>
      <c r="AV450" s="13"/>
      <c r="AW450" s="13"/>
      <c r="AX450" s="9"/>
      <c r="AY450" s="9"/>
      <c r="AZ450" s="9"/>
      <c r="BA450" s="33"/>
      <c r="BB450" s="33"/>
      <c r="BC450" s="36"/>
      <c r="BD450" s="12" t="s">
        <v>1771</v>
      </c>
    </row>
    <row r="451" spans="1:56" s="12" customFormat="1" x14ac:dyDescent="0.2">
      <c r="A451" s="9" t="str">
        <f>IF(Search!$C$5="","",IF(COUNTA(Inventory!$AP451)=1,1,""))</f>
        <v/>
      </c>
      <c r="B451" s="9" t="str">
        <f>IF(Search!$C$4="","",IF(ISNUMBER(SEARCH(Search!$C$4,$AR451))=TRUE,1,""))</f>
        <v/>
      </c>
      <c r="C451" s="9" t="str">
        <f>IF(Search!$C$6="x",IF(COUNTA($AQ451)=1,1,"N"),IF(COUNTA($AQ451)=1,"N",""))</f>
        <v/>
      </c>
      <c r="D451" s="9" t="str">
        <f>IF(Search!$O$8="","",IF(ISNUMBER(SEARCH(Search!$O$8,$BD451))=TRUE,1,""))</f>
        <v/>
      </c>
      <c r="E451" s="9" t="str">
        <f>IF(Search!$C$7="","",IF(ISNUMBER(SEARCH(Search!$C$7,$AN451))=TRUE,1,""))</f>
        <v/>
      </c>
      <c r="F451" s="9" t="str">
        <f>IF(Search!$C$8="","",IF(ISNUMBER(SEARCH(Search!$C$8,$AO451))=TRUE,1,""))</f>
        <v/>
      </c>
      <c r="G451" s="9" t="str">
        <f>IF(Search!$F$4="","",IF(Inventory!$AJ451&lt;Search!$F$4,"",1))</f>
        <v/>
      </c>
      <c r="H451" s="9" t="str">
        <f>IF(Search!$F$5="","",IF(Inventory!$AJ451&gt;Search!$F$5,"",1))</f>
        <v/>
      </c>
      <c r="I451" s="9" t="str">
        <f>IF(Search!$F$7="","",IF(Search!$F$8="",IF(ISNUMBER(SEARCH(Search!$F$7,$AL451))=TRUE,1,""),""))</f>
        <v/>
      </c>
      <c r="J451" s="9" t="str">
        <f>IF($AL451=Search!$F$8,1,"")</f>
        <v/>
      </c>
      <c r="K451" s="9" t="str">
        <f>IF(Search!$I$4="","",IF(COUNTA($AS451)=1,IF(Search!$I$4="N","N",1),""))</f>
        <v/>
      </c>
      <c r="L451" s="9" t="str">
        <f>IF(Search!$I$5="","",IF($AS451="RC",1,""))</f>
        <v/>
      </c>
      <c r="M451" s="9" t="str">
        <f>IF(Search!$I$6="","",IF($AS451="RCP",1,""))</f>
        <v/>
      </c>
      <c r="N451" s="9" t="str">
        <f>IF(Search!$I$8="","",IF(COUNTA($AT451)=1,IF(Search!$I$8="N","N",1),""))</f>
        <v/>
      </c>
      <c r="O451" s="9" t="str">
        <f>IF(Search!$L$4="","",IF(COUNTA($AU451)=1,IF(Search!$L$4="N","N",1),""))</f>
        <v/>
      </c>
      <c r="P451" s="9" t="str">
        <f>IF(Search!$L$5="","",IF(ISNUMBER(SEARCH("Jersey",$AU451))=TRUE,IF(Search!$L$5="N","N",1),""))</f>
        <v/>
      </c>
      <c r="Q451" s="9" t="str">
        <f>IF(Search!$L$6="","",IF(ISNUMBER(SEARCH("Patch",$AU451))=TRUE,IF(Search!$L$6="N","N",1),""))</f>
        <v/>
      </c>
      <c r="R451" s="9" t="str">
        <f>IF(Search!$L$7="","",IF(ISNUMBER(SEARCH("Shield",$AU451))=TRUE,IF(Search!$L$7="N","N",1),""))</f>
        <v/>
      </c>
      <c r="S451" s="9" t="str">
        <f>IF(Search!$L$8="","",IF(ISNUMBER(SEARCH("Stick",$AU451))=TRUE,IF(Search!$L$8="N","N",1),""))</f>
        <v/>
      </c>
      <c r="T451" s="9" t="str">
        <f>IF(Search!$O$4="","",IF(COUNTA($AW451)=1,IF(Search!$O$4="N","N",1),""))</f>
        <v/>
      </c>
      <c r="U451" s="9" t="str">
        <f>IF(Search!$O$5="","",IF($AW451="","",IF($AW451&lt;Search!$O$5,"",1)))</f>
        <v/>
      </c>
      <c r="V451" s="9" t="str">
        <f>IF(Search!$O$6="","",IF($AW451="","",IF($AW451&gt;Search!$O$6,"",1)))</f>
        <v/>
      </c>
      <c r="W451" s="9" t="str">
        <f>IF(Search!$U$4="","",IF($AX451="","",1))</f>
        <v/>
      </c>
      <c r="X451" s="9" t="str">
        <f>IF(Search!$U$5="","",IF(ISNUMBER(SEARCH(Search!$U$5,$AX451))=TRUE,IF(Search!$U$5="N","N",1),""))</f>
        <v/>
      </c>
      <c r="Y451" s="9" t="str">
        <f>IF(Search!$U$6="","",IF($AY451&lt;Search!$U$6,"",1))</f>
        <v/>
      </c>
      <c r="Z451" s="9" t="str">
        <f>IF(Search!$R$4="","",IF(Inventory!$BA451&lt;Search!$R$4,"",1))</f>
        <v/>
      </c>
      <c r="AA451" s="9" t="str">
        <f>IF(Search!$R$5="","",IF($BA451&gt;Search!$R$5,"",1))</f>
        <v/>
      </c>
      <c r="AB451" s="9" t="str">
        <f>IF(Search!$R$6="","",IF($BB451&lt;Search!$R$6,"",1))</f>
        <v/>
      </c>
      <c r="AC451" s="9" t="str">
        <f>IF(Search!$R$7="","",IF($BB451&lt;Search!$R$7,"",1))</f>
        <v/>
      </c>
      <c r="AD451" s="45" t="str">
        <f>IF(COUNTIF($A451:$AC451,"n")&gt;0,"",IF(SUM($A451:$AC451)=COUNTA(Search!$C$4:$C$8,Search!$F$4:$F$8,Search!$I$4:$I$6,Search!$I$8,Search!$L$4:$L$8,Search!$O$4:$O$8,Search!$R$4:$R$7,Search!$U$4:$U$7)-COUNTIF(Search!$C$4:$U$7,"n"),1+LARGE($AD$1:AD450,1),""))</f>
        <v/>
      </c>
      <c r="AE451" s="45" t="str">
        <f t="shared" ref="AE451:AE514" si="24">IF(AD451="","",COUNTIF($AN$2:$AN$10540,"&lt;="&amp;AN451))</f>
        <v/>
      </c>
      <c r="AF451" s="45" t="str">
        <f>IF(AD451="","",COUNTIF($AE$1:$AE450,$AE451)+RANK($AE451,$AE$2:$AE$10540,1))</f>
        <v/>
      </c>
      <c r="AG451" s="45" t="str">
        <f t="shared" ref="AG451:AG514" si="25">IF($AD451="","",COUNTIF($BA$2:$BA$10540,"&lt;="&amp;$BA451))</f>
        <v/>
      </c>
      <c r="AH451" s="45" t="str">
        <f>IF($AD451="","",COUNTIF($AG$1:$AG450,$AG451)+RANK($AG451,$AG$1:$AG$10539,0))</f>
        <v/>
      </c>
      <c r="AI451" s="10" t="str">
        <f t="shared" si="23"/>
        <v>1991-92 Upper Deck Award Winner Holograms #AW2 Ed Belfour     /   $</v>
      </c>
      <c r="AJ451" s="11">
        <v>1991</v>
      </c>
      <c r="AK451" s="17">
        <v>92</v>
      </c>
      <c r="AL451" s="12" t="s">
        <v>235</v>
      </c>
      <c r="AM451" s="10" t="s">
        <v>237</v>
      </c>
      <c r="AN451" s="15" t="s">
        <v>223</v>
      </c>
      <c r="AO451" s="14"/>
      <c r="AP451" s="14"/>
      <c r="AQ451" s="14"/>
      <c r="AR451" s="14"/>
      <c r="AS451" s="9"/>
      <c r="AT451" s="9"/>
      <c r="AU451" s="9"/>
      <c r="AV451" s="13"/>
      <c r="AW451" s="13"/>
      <c r="AX451" s="9"/>
      <c r="AY451" s="9"/>
      <c r="AZ451" s="9"/>
      <c r="BA451" s="33"/>
      <c r="BB451" s="33"/>
      <c r="BC451" s="36"/>
      <c r="BD451" s="12" t="s">
        <v>1771</v>
      </c>
    </row>
    <row r="452" spans="1:56" s="12" customFormat="1" x14ac:dyDescent="0.2">
      <c r="A452" s="9" t="str">
        <f>IF(Search!$C$5="","",IF(COUNTA(Inventory!$AP452)=1,1,""))</f>
        <v/>
      </c>
      <c r="B452" s="9" t="str">
        <f>IF(Search!$C$4="","",IF(ISNUMBER(SEARCH(Search!$C$4,$AR452))=TRUE,1,""))</f>
        <v/>
      </c>
      <c r="C452" s="9" t="str">
        <f>IF(Search!$C$6="x",IF(COUNTA($AQ452)=1,1,"N"),IF(COUNTA($AQ452)=1,"N",""))</f>
        <v/>
      </c>
      <c r="D452" s="9" t="str">
        <f>IF(Search!$O$8="","",IF(ISNUMBER(SEARCH(Search!$O$8,$BD452))=TRUE,1,""))</f>
        <v/>
      </c>
      <c r="E452" s="9" t="str">
        <f>IF(Search!$C$7="","",IF(ISNUMBER(SEARCH(Search!$C$7,$AN452))=TRUE,1,""))</f>
        <v/>
      </c>
      <c r="F452" s="9" t="str">
        <f>IF(Search!$C$8="","",IF(ISNUMBER(SEARCH(Search!$C$8,$AO452))=TRUE,1,""))</f>
        <v/>
      </c>
      <c r="G452" s="9" t="str">
        <f>IF(Search!$F$4="","",IF(Inventory!$AJ452&lt;Search!$F$4,"",1))</f>
        <v/>
      </c>
      <c r="H452" s="9" t="str">
        <f>IF(Search!$F$5="","",IF(Inventory!$AJ452&gt;Search!$F$5,"",1))</f>
        <v/>
      </c>
      <c r="I452" s="9" t="str">
        <f>IF(Search!$F$7="","",IF(Search!$F$8="",IF(ISNUMBER(SEARCH(Search!$F$7,$AL452))=TRUE,1,""),""))</f>
        <v/>
      </c>
      <c r="J452" s="9" t="str">
        <f>IF($AL452=Search!$F$8,1,"")</f>
        <v/>
      </c>
      <c r="K452" s="9" t="str">
        <f>IF(Search!$I$4="","",IF(COUNTA($AS452)=1,IF(Search!$I$4="N","N",1),""))</f>
        <v/>
      </c>
      <c r="L452" s="9" t="str">
        <f>IF(Search!$I$5="","",IF($AS452="RC",1,""))</f>
        <v/>
      </c>
      <c r="M452" s="9" t="str">
        <f>IF(Search!$I$6="","",IF($AS452="RCP",1,""))</f>
        <v/>
      </c>
      <c r="N452" s="9" t="str">
        <f>IF(Search!$I$8="","",IF(COUNTA($AT452)=1,IF(Search!$I$8="N","N",1),""))</f>
        <v/>
      </c>
      <c r="O452" s="9" t="str">
        <f>IF(Search!$L$4="","",IF(COUNTA($AU452)=1,IF(Search!$L$4="N","N",1),""))</f>
        <v/>
      </c>
      <c r="P452" s="9" t="str">
        <f>IF(Search!$L$5="","",IF(ISNUMBER(SEARCH("Jersey",$AU452))=TRUE,IF(Search!$L$5="N","N",1),""))</f>
        <v/>
      </c>
      <c r="Q452" s="9" t="str">
        <f>IF(Search!$L$6="","",IF(ISNUMBER(SEARCH("Patch",$AU452))=TRUE,IF(Search!$L$6="N","N",1),""))</f>
        <v/>
      </c>
      <c r="R452" s="9" t="str">
        <f>IF(Search!$L$7="","",IF(ISNUMBER(SEARCH("Shield",$AU452))=TRUE,IF(Search!$L$7="N","N",1),""))</f>
        <v/>
      </c>
      <c r="S452" s="9" t="str">
        <f>IF(Search!$L$8="","",IF(ISNUMBER(SEARCH("Stick",$AU452))=TRUE,IF(Search!$L$8="N","N",1),""))</f>
        <v/>
      </c>
      <c r="T452" s="9" t="str">
        <f>IF(Search!$O$4="","",IF(COUNTA($AW452)=1,IF(Search!$O$4="N","N",1),""))</f>
        <v/>
      </c>
      <c r="U452" s="9" t="str">
        <f>IF(Search!$O$5="","",IF($AW452="","",IF($AW452&lt;Search!$O$5,"",1)))</f>
        <v/>
      </c>
      <c r="V452" s="9" t="str">
        <f>IF(Search!$O$6="","",IF($AW452="","",IF($AW452&gt;Search!$O$6,"",1)))</f>
        <v/>
      </c>
      <c r="W452" s="9" t="str">
        <f>IF(Search!$U$4="","",IF($AX452="","",1))</f>
        <v/>
      </c>
      <c r="X452" s="9" t="str">
        <f>IF(Search!$U$5="","",IF(ISNUMBER(SEARCH(Search!$U$5,$AX452))=TRUE,IF(Search!$U$5="N","N",1),""))</f>
        <v/>
      </c>
      <c r="Y452" s="9" t="str">
        <f>IF(Search!$U$6="","",IF($AY452&lt;Search!$U$6,"",1))</f>
        <v/>
      </c>
      <c r="Z452" s="9" t="str">
        <f>IF(Search!$R$4="","",IF(Inventory!$BA452&lt;Search!$R$4,"",1))</f>
        <v/>
      </c>
      <c r="AA452" s="9" t="str">
        <f>IF(Search!$R$5="","",IF($BA452&gt;Search!$R$5,"",1))</f>
        <v/>
      </c>
      <c r="AB452" s="9" t="str">
        <f>IF(Search!$R$6="","",IF($BB452&lt;Search!$R$6,"",1))</f>
        <v/>
      </c>
      <c r="AC452" s="9" t="str">
        <f>IF(Search!$R$7="","",IF($BB452&lt;Search!$R$7,"",1))</f>
        <v/>
      </c>
      <c r="AD452" s="45" t="str">
        <f>IF(COUNTIF($A452:$AC452,"n")&gt;0,"",IF(SUM($A452:$AC452)=COUNTA(Search!$C$4:$C$8,Search!$F$4:$F$8,Search!$I$4:$I$6,Search!$I$8,Search!$L$4:$L$8,Search!$O$4:$O$8,Search!$R$4:$R$7,Search!$U$4:$U$7)-COUNTIF(Search!$C$4:$U$7,"n"),1+LARGE($AD$1:AD451,1),""))</f>
        <v/>
      </c>
      <c r="AE452" s="45" t="str">
        <f t="shared" si="24"/>
        <v/>
      </c>
      <c r="AF452" s="45" t="str">
        <f>IF(AD452="","",COUNTIF($AE$1:$AE451,$AE452)+RANK($AE452,$AE$2:$AE$10540,1))</f>
        <v/>
      </c>
      <c r="AG452" s="45" t="str">
        <f t="shared" si="25"/>
        <v/>
      </c>
      <c r="AH452" s="45" t="str">
        <f>IF($AD452="","",COUNTIF($AG$1:$AG451,$AG452)+RANK($AG452,$AG$1:$AG$10539,0))</f>
        <v/>
      </c>
      <c r="AI452" s="10" t="str">
        <f t="shared" si="23"/>
        <v>1991-92 Upper Deck Award Winner Holograms #AW4 Ed Belfour     /   $</v>
      </c>
      <c r="AJ452" s="11">
        <v>1991</v>
      </c>
      <c r="AK452" s="17">
        <v>92</v>
      </c>
      <c r="AL452" s="12" t="s">
        <v>235</v>
      </c>
      <c r="AM452" s="10" t="s">
        <v>236</v>
      </c>
      <c r="AN452" s="12" t="s">
        <v>223</v>
      </c>
      <c r="AO452" s="9"/>
      <c r="AP452" s="9"/>
      <c r="AQ452" s="9"/>
      <c r="AR452" s="14"/>
      <c r="AS452" s="9"/>
      <c r="AT452" s="9"/>
      <c r="AU452" s="9"/>
      <c r="AV452" s="13"/>
      <c r="AW452" s="13"/>
      <c r="AX452" s="9"/>
      <c r="AY452" s="9"/>
      <c r="AZ452" s="9"/>
      <c r="BA452" s="33"/>
      <c r="BB452" s="33"/>
      <c r="BC452" s="36"/>
      <c r="BD452" s="12" t="s">
        <v>1771</v>
      </c>
    </row>
    <row r="453" spans="1:56" s="12" customFormat="1" x14ac:dyDescent="0.2">
      <c r="A453" s="9" t="str">
        <f>IF(Search!$C$5="","",IF(COUNTA(Inventory!$AP453)=1,1,""))</f>
        <v/>
      </c>
      <c r="B453" s="9" t="str">
        <f>IF(Search!$C$4="","",IF(ISNUMBER(SEARCH(Search!$C$4,$AR453))=TRUE,1,""))</f>
        <v/>
      </c>
      <c r="C453" s="9" t="str">
        <f>IF(Search!$C$6="x",IF(COUNTA($AQ453)=1,1,"N"),IF(COUNTA($AQ453)=1,"N",""))</f>
        <v/>
      </c>
      <c r="D453" s="9" t="str">
        <f>IF(Search!$O$8="","",IF(ISNUMBER(SEARCH(Search!$O$8,$BD453))=TRUE,1,""))</f>
        <v/>
      </c>
      <c r="E453" s="9" t="str">
        <f>IF(Search!$C$7="","",IF(ISNUMBER(SEARCH(Search!$C$7,$AN453))=TRUE,1,""))</f>
        <v/>
      </c>
      <c r="F453" s="9" t="str">
        <f>IF(Search!$C$8="","",IF(ISNUMBER(SEARCH(Search!$C$8,$AO453))=TRUE,1,""))</f>
        <v/>
      </c>
      <c r="G453" s="9" t="str">
        <f>IF(Search!$F$4="","",IF(Inventory!$AJ453&lt;Search!$F$4,"",1))</f>
        <v/>
      </c>
      <c r="H453" s="9" t="str">
        <f>IF(Search!$F$5="","",IF(Inventory!$AJ453&gt;Search!$F$5,"",1))</f>
        <v/>
      </c>
      <c r="I453" s="9" t="str">
        <f>IF(Search!$F$7="","",IF(Search!$F$8="",IF(ISNUMBER(SEARCH(Search!$F$7,$AL453))=TRUE,1,""),""))</f>
        <v/>
      </c>
      <c r="J453" s="9" t="str">
        <f>IF($AL453=Search!$F$8,1,"")</f>
        <v/>
      </c>
      <c r="K453" s="9" t="str">
        <f>IF(Search!$I$4="","",IF(COUNTA($AS453)=1,IF(Search!$I$4="N","N",1),""))</f>
        <v/>
      </c>
      <c r="L453" s="9" t="str">
        <f>IF(Search!$I$5="","",IF($AS453="RC",1,""))</f>
        <v/>
      </c>
      <c r="M453" s="9" t="str">
        <f>IF(Search!$I$6="","",IF($AS453="RCP",1,""))</f>
        <v/>
      </c>
      <c r="N453" s="9" t="str">
        <f>IF(Search!$I$8="","",IF(COUNTA($AT453)=1,IF(Search!$I$8="N","N",1),""))</f>
        <v/>
      </c>
      <c r="O453" s="9" t="str">
        <f>IF(Search!$L$4="","",IF(COUNTA($AU453)=1,IF(Search!$L$4="N","N",1),""))</f>
        <v/>
      </c>
      <c r="P453" s="9" t="str">
        <f>IF(Search!$L$5="","",IF(ISNUMBER(SEARCH("Jersey",$AU453))=TRUE,IF(Search!$L$5="N","N",1),""))</f>
        <v/>
      </c>
      <c r="Q453" s="9" t="str">
        <f>IF(Search!$L$6="","",IF(ISNUMBER(SEARCH("Patch",$AU453))=TRUE,IF(Search!$L$6="N","N",1),""))</f>
        <v/>
      </c>
      <c r="R453" s="9" t="str">
        <f>IF(Search!$L$7="","",IF(ISNUMBER(SEARCH("Shield",$AU453))=TRUE,IF(Search!$L$7="N","N",1),""))</f>
        <v/>
      </c>
      <c r="S453" s="9" t="str">
        <f>IF(Search!$L$8="","",IF(ISNUMBER(SEARCH("Stick",$AU453))=TRUE,IF(Search!$L$8="N","N",1),""))</f>
        <v/>
      </c>
      <c r="T453" s="9" t="str">
        <f>IF(Search!$O$4="","",IF(COUNTA($AW453)=1,IF(Search!$O$4="N","N",1),""))</f>
        <v/>
      </c>
      <c r="U453" s="9" t="str">
        <f>IF(Search!$O$5="","",IF($AW453="","",IF($AW453&lt;Search!$O$5,"",1)))</f>
        <v/>
      </c>
      <c r="V453" s="9" t="str">
        <f>IF(Search!$O$6="","",IF($AW453="","",IF($AW453&gt;Search!$O$6,"",1)))</f>
        <v/>
      </c>
      <c r="W453" s="9" t="str">
        <f>IF(Search!$U$4="","",IF($AX453="","",1))</f>
        <v/>
      </c>
      <c r="X453" s="9" t="str">
        <f>IF(Search!$U$5="","",IF(ISNUMBER(SEARCH(Search!$U$5,$AX453))=TRUE,IF(Search!$U$5="N","N",1),""))</f>
        <v/>
      </c>
      <c r="Y453" s="9" t="str">
        <f>IF(Search!$U$6="","",IF($AY453&lt;Search!$U$6,"",1))</f>
        <v/>
      </c>
      <c r="Z453" s="9" t="str">
        <f>IF(Search!$R$4="","",IF(Inventory!$BA453&lt;Search!$R$4,"",1))</f>
        <v/>
      </c>
      <c r="AA453" s="9" t="str">
        <f>IF(Search!$R$5="","",IF($BA453&gt;Search!$R$5,"",1))</f>
        <v/>
      </c>
      <c r="AB453" s="9" t="str">
        <f>IF(Search!$R$6="","",IF($BB453&lt;Search!$R$6,"",1))</f>
        <v/>
      </c>
      <c r="AC453" s="9" t="str">
        <f>IF(Search!$R$7="","",IF($BB453&lt;Search!$R$7,"",1))</f>
        <v/>
      </c>
      <c r="AD453" s="45" t="str">
        <f>IF(COUNTIF($A453:$AC453,"n")&gt;0,"",IF(SUM($A453:$AC453)=COUNTA(Search!$C$4:$C$8,Search!$F$4:$F$8,Search!$I$4:$I$6,Search!$I$8,Search!$L$4:$L$8,Search!$O$4:$O$8,Search!$R$4:$R$7,Search!$U$4:$U$7)-COUNTIF(Search!$C$4:$U$7,"n"),1+LARGE($AD$1:AD452,1),""))</f>
        <v/>
      </c>
      <c r="AE453" s="45" t="str">
        <f t="shared" si="24"/>
        <v/>
      </c>
      <c r="AF453" s="45" t="str">
        <f>IF(AD453="","",COUNTIF($AE$1:$AE452,$AE453)+RANK($AE453,$AE$2:$AE$10540,1))</f>
        <v/>
      </c>
      <c r="AG453" s="45" t="str">
        <f t="shared" si="25"/>
        <v/>
      </c>
      <c r="AH453" s="45" t="str">
        <f>IF($AD453="","",COUNTIF($AG$1:$AG452,$AG453)+RANK($AG453,$AG$1:$AG$10539,0))</f>
        <v/>
      </c>
      <c r="AI453" s="10" t="str">
        <f t="shared" si="23"/>
        <v>1991-92 Upper Deck Award Winner Holograms #AW4 Ed Belfour     /   $</v>
      </c>
      <c r="AJ453" s="11">
        <v>1991</v>
      </c>
      <c r="AK453" s="17">
        <v>92</v>
      </c>
      <c r="AL453" s="12" t="s">
        <v>235</v>
      </c>
      <c r="AM453" s="10" t="s">
        <v>236</v>
      </c>
      <c r="AN453" s="15" t="s">
        <v>223</v>
      </c>
      <c r="AO453" s="14"/>
      <c r="AP453" s="14"/>
      <c r="AQ453" s="14"/>
      <c r="AR453" s="14"/>
      <c r="AS453" s="9"/>
      <c r="AT453" s="9"/>
      <c r="AU453" s="9"/>
      <c r="AV453" s="13"/>
      <c r="AW453" s="13"/>
      <c r="AX453" s="9"/>
      <c r="AY453" s="9"/>
      <c r="AZ453" s="9"/>
      <c r="BA453" s="33"/>
      <c r="BB453" s="33"/>
      <c r="BC453" s="36"/>
      <c r="BD453" s="12" t="s">
        <v>1771</v>
      </c>
    </row>
    <row r="454" spans="1:56" s="12" customFormat="1" x14ac:dyDescent="0.2">
      <c r="A454" s="9" t="str">
        <f>IF(Search!$C$5="","",IF(COUNTA(Inventory!$AP454)=1,1,""))</f>
        <v/>
      </c>
      <c r="B454" s="9" t="str">
        <f>IF(Search!$C$4="","",IF(ISNUMBER(SEARCH(Search!$C$4,$AR454))=TRUE,1,""))</f>
        <v/>
      </c>
      <c r="C454" s="9" t="str">
        <f>IF(Search!$C$6="x",IF(COUNTA($AQ454)=1,1,"N"),IF(COUNTA($AQ454)=1,"N",""))</f>
        <v/>
      </c>
      <c r="D454" s="9" t="str">
        <f>IF(Search!$O$8="","",IF(ISNUMBER(SEARCH(Search!$O$8,$BD454))=TRUE,1,""))</f>
        <v/>
      </c>
      <c r="E454" s="9" t="str">
        <f>IF(Search!$C$7="","",IF(ISNUMBER(SEARCH(Search!$C$7,$AN454))=TRUE,1,""))</f>
        <v/>
      </c>
      <c r="F454" s="9" t="str">
        <f>IF(Search!$C$8="","",IF(ISNUMBER(SEARCH(Search!$C$8,$AO454))=TRUE,1,""))</f>
        <v/>
      </c>
      <c r="G454" s="9" t="str">
        <f>IF(Search!$F$4="","",IF(Inventory!$AJ454&lt;Search!$F$4,"",1))</f>
        <v/>
      </c>
      <c r="H454" s="9" t="str">
        <f>IF(Search!$F$5="","",IF(Inventory!$AJ454&gt;Search!$F$5,"",1))</f>
        <v/>
      </c>
      <c r="I454" s="9" t="str">
        <f>IF(Search!$F$7="","",IF(Search!$F$8="",IF(ISNUMBER(SEARCH(Search!$F$7,$AL454))=TRUE,1,""),""))</f>
        <v/>
      </c>
      <c r="J454" s="9" t="str">
        <f>IF($AL454=Search!$F$8,1,"")</f>
        <v/>
      </c>
      <c r="K454" s="9" t="str">
        <f>IF(Search!$I$4="","",IF(COUNTA($AS454)=1,IF(Search!$I$4="N","N",1),""))</f>
        <v/>
      </c>
      <c r="L454" s="9" t="str">
        <f>IF(Search!$I$5="","",IF($AS454="RC",1,""))</f>
        <v/>
      </c>
      <c r="M454" s="9" t="str">
        <f>IF(Search!$I$6="","",IF($AS454="RCP",1,""))</f>
        <v/>
      </c>
      <c r="N454" s="9" t="str">
        <f>IF(Search!$I$8="","",IF(COUNTA($AT454)=1,IF(Search!$I$8="N","N",1),""))</f>
        <v/>
      </c>
      <c r="O454" s="9" t="str">
        <f>IF(Search!$L$4="","",IF(COUNTA($AU454)=1,IF(Search!$L$4="N","N",1),""))</f>
        <v/>
      </c>
      <c r="P454" s="9" t="str">
        <f>IF(Search!$L$5="","",IF(ISNUMBER(SEARCH("Jersey",$AU454))=TRUE,IF(Search!$L$5="N","N",1),""))</f>
        <v/>
      </c>
      <c r="Q454" s="9" t="str">
        <f>IF(Search!$L$6="","",IF(ISNUMBER(SEARCH("Patch",$AU454))=TRUE,IF(Search!$L$6="N","N",1),""))</f>
        <v/>
      </c>
      <c r="R454" s="9" t="str">
        <f>IF(Search!$L$7="","",IF(ISNUMBER(SEARCH("Shield",$AU454))=TRUE,IF(Search!$L$7="N","N",1),""))</f>
        <v/>
      </c>
      <c r="S454" s="9" t="str">
        <f>IF(Search!$L$8="","",IF(ISNUMBER(SEARCH("Stick",$AU454))=TRUE,IF(Search!$L$8="N","N",1),""))</f>
        <v/>
      </c>
      <c r="T454" s="9" t="str">
        <f>IF(Search!$O$4="","",IF(COUNTA($AW454)=1,IF(Search!$O$4="N","N",1),""))</f>
        <v/>
      </c>
      <c r="U454" s="9" t="str">
        <f>IF(Search!$O$5="","",IF($AW454="","",IF($AW454&lt;Search!$O$5,"",1)))</f>
        <v/>
      </c>
      <c r="V454" s="9" t="str">
        <f>IF(Search!$O$6="","",IF($AW454="","",IF($AW454&gt;Search!$O$6,"",1)))</f>
        <v/>
      </c>
      <c r="W454" s="9" t="str">
        <f>IF(Search!$U$4="","",IF($AX454="","",1))</f>
        <v/>
      </c>
      <c r="X454" s="9" t="str">
        <f>IF(Search!$U$5="","",IF(ISNUMBER(SEARCH(Search!$U$5,$AX454))=TRUE,IF(Search!$U$5="N","N",1),""))</f>
        <v/>
      </c>
      <c r="Y454" s="9" t="str">
        <f>IF(Search!$U$6="","",IF($AY454&lt;Search!$U$6,"",1))</f>
        <v/>
      </c>
      <c r="Z454" s="9" t="str">
        <f>IF(Search!$R$4="","",IF(Inventory!$BA454&lt;Search!$R$4,"",1))</f>
        <v/>
      </c>
      <c r="AA454" s="9" t="str">
        <f>IF(Search!$R$5="","",IF($BA454&gt;Search!$R$5,"",1))</f>
        <v/>
      </c>
      <c r="AB454" s="9" t="str">
        <f>IF(Search!$R$6="","",IF($BB454&lt;Search!$R$6,"",1))</f>
        <v/>
      </c>
      <c r="AC454" s="9" t="str">
        <f>IF(Search!$R$7="","",IF($BB454&lt;Search!$R$7,"",1))</f>
        <v/>
      </c>
      <c r="AD454" s="45" t="str">
        <f>IF(COUNTIF($A454:$AC454,"n")&gt;0,"",IF(SUM($A454:$AC454)=COUNTA(Search!$C$4:$C$8,Search!$F$4:$F$8,Search!$I$4:$I$6,Search!$I$8,Search!$L$4:$L$8,Search!$O$4:$O$8,Search!$R$4:$R$7,Search!$U$4:$U$7)-COUNTIF(Search!$C$4:$U$7,"n"),1+LARGE($AD$1:AD453,1),""))</f>
        <v/>
      </c>
      <c r="AE454" s="45" t="str">
        <f t="shared" si="24"/>
        <v/>
      </c>
      <c r="AF454" s="45" t="str">
        <f>IF(AD454="","",COUNTIF($AE$1:$AE453,$AE454)+RANK($AE454,$AE$2:$AE$10540,1))</f>
        <v/>
      </c>
      <c r="AG454" s="45" t="str">
        <f t="shared" si="25"/>
        <v/>
      </c>
      <c r="AH454" s="45" t="str">
        <f>IF($AD454="","",COUNTIF($AG$1:$AG453,$AG454)+RANK($AG454,$AG$1:$AG$10539,0))</f>
        <v/>
      </c>
      <c r="AI454" s="10" t="str">
        <f t="shared" ref="AI454:AI517" si="26">CONCATENATE(AJ454,"-",AK454," ",AL454," #",AM454," ",AN454," ",AO454," ",AS454," ",AT454," ",AU454," ",AV454,"/",AW454," ",AX454," ",AY454,AZ454," $",BA454)</f>
        <v>1991-92 Upper Deck French #523 Mike Eagles     /   $</v>
      </c>
      <c r="AJ454" s="11">
        <v>1991</v>
      </c>
      <c r="AK454" s="17">
        <v>92</v>
      </c>
      <c r="AL454" s="12" t="s">
        <v>228</v>
      </c>
      <c r="AM454" s="10">
        <v>523</v>
      </c>
      <c r="AN454" s="15" t="s">
        <v>184</v>
      </c>
      <c r="AO454" s="14"/>
      <c r="AP454" s="14"/>
      <c r="AQ454" s="14"/>
      <c r="AR454" s="14"/>
      <c r="AS454" s="9"/>
      <c r="AT454" s="9"/>
      <c r="AU454" s="9"/>
      <c r="AV454" s="13"/>
      <c r="AW454" s="13"/>
      <c r="AX454" s="9"/>
      <c r="AY454" s="9"/>
      <c r="AZ454" s="9"/>
      <c r="BA454" s="33"/>
      <c r="BB454" s="33"/>
      <c r="BC454" s="36"/>
      <c r="BD454" s="12" t="s">
        <v>1771</v>
      </c>
    </row>
    <row r="455" spans="1:56" s="12" customFormat="1" x14ac:dyDescent="0.2">
      <c r="A455" s="9" t="str">
        <f>IF(Search!$C$5="","",IF(COUNTA(Inventory!$AP455)=1,1,""))</f>
        <v/>
      </c>
      <c r="B455" s="9" t="str">
        <f>IF(Search!$C$4="","",IF(ISNUMBER(SEARCH(Search!$C$4,$AR455))=TRUE,1,""))</f>
        <v/>
      </c>
      <c r="C455" s="9" t="str">
        <f>IF(Search!$C$6="x",IF(COUNTA($AQ455)=1,1,"N"),IF(COUNTA($AQ455)=1,"N",""))</f>
        <v/>
      </c>
      <c r="D455" s="9" t="str">
        <f>IF(Search!$O$8="","",IF(ISNUMBER(SEARCH(Search!$O$8,$BD455))=TRUE,1,""))</f>
        <v/>
      </c>
      <c r="E455" s="9" t="str">
        <f>IF(Search!$C$7="","",IF(ISNUMBER(SEARCH(Search!$C$7,$AN455))=TRUE,1,""))</f>
        <v/>
      </c>
      <c r="F455" s="9" t="str">
        <f>IF(Search!$C$8="","",IF(ISNUMBER(SEARCH(Search!$C$8,$AO455))=TRUE,1,""))</f>
        <v/>
      </c>
      <c r="G455" s="9" t="str">
        <f>IF(Search!$F$4="","",IF(Inventory!$AJ455&lt;Search!$F$4,"",1))</f>
        <v/>
      </c>
      <c r="H455" s="9" t="str">
        <f>IF(Search!$F$5="","",IF(Inventory!$AJ455&gt;Search!$F$5,"",1))</f>
        <v/>
      </c>
      <c r="I455" s="9" t="str">
        <f>IF(Search!$F$7="","",IF(Search!$F$8="",IF(ISNUMBER(SEARCH(Search!$F$7,$AL455))=TRUE,1,""),""))</f>
        <v/>
      </c>
      <c r="J455" s="9" t="str">
        <f>IF($AL455=Search!$F$8,1,"")</f>
        <v/>
      </c>
      <c r="K455" s="9" t="str">
        <f>IF(Search!$I$4="","",IF(COUNTA($AS455)=1,IF(Search!$I$4="N","N",1),""))</f>
        <v/>
      </c>
      <c r="L455" s="9" t="str">
        <f>IF(Search!$I$5="","",IF($AS455="RC",1,""))</f>
        <v/>
      </c>
      <c r="M455" s="9" t="str">
        <f>IF(Search!$I$6="","",IF($AS455="RCP",1,""))</f>
        <v/>
      </c>
      <c r="N455" s="9" t="str">
        <f>IF(Search!$I$8="","",IF(COUNTA($AT455)=1,IF(Search!$I$8="N","N",1),""))</f>
        <v/>
      </c>
      <c r="O455" s="9" t="str">
        <f>IF(Search!$L$4="","",IF(COUNTA($AU455)=1,IF(Search!$L$4="N","N",1),""))</f>
        <v/>
      </c>
      <c r="P455" s="9" t="str">
        <f>IF(Search!$L$5="","",IF(ISNUMBER(SEARCH("Jersey",$AU455))=TRUE,IF(Search!$L$5="N","N",1),""))</f>
        <v/>
      </c>
      <c r="Q455" s="9" t="str">
        <f>IF(Search!$L$6="","",IF(ISNUMBER(SEARCH("Patch",$AU455))=TRUE,IF(Search!$L$6="N","N",1),""))</f>
        <v/>
      </c>
      <c r="R455" s="9" t="str">
        <f>IF(Search!$L$7="","",IF(ISNUMBER(SEARCH("Shield",$AU455))=TRUE,IF(Search!$L$7="N","N",1),""))</f>
        <v/>
      </c>
      <c r="S455" s="9" t="str">
        <f>IF(Search!$L$8="","",IF(ISNUMBER(SEARCH("Stick",$AU455))=TRUE,IF(Search!$L$8="N","N",1),""))</f>
        <v/>
      </c>
      <c r="T455" s="9" t="str">
        <f>IF(Search!$O$4="","",IF(COUNTA($AW455)=1,IF(Search!$O$4="N","N",1),""))</f>
        <v/>
      </c>
      <c r="U455" s="9" t="str">
        <f>IF(Search!$O$5="","",IF($AW455="","",IF($AW455&lt;Search!$O$5,"",1)))</f>
        <v/>
      </c>
      <c r="V455" s="9" t="str">
        <f>IF(Search!$O$6="","",IF($AW455="","",IF($AW455&gt;Search!$O$6,"",1)))</f>
        <v/>
      </c>
      <c r="W455" s="9" t="str">
        <f>IF(Search!$U$4="","",IF($AX455="","",1))</f>
        <v/>
      </c>
      <c r="X455" s="9" t="str">
        <f>IF(Search!$U$5="","",IF(ISNUMBER(SEARCH(Search!$U$5,$AX455))=TRUE,IF(Search!$U$5="N","N",1),""))</f>
        <v/>
      </c>
      <c r="Y455" s="9" t="str">
        <f>IF(Search!$U$6="","",IF($AY455&lt;Search!$U$6,"",1))</f>
        <v/>
      </c>
      <c r="Z455" s="9" t="str">
        <f>IF(Search!$R$4="","",IF(Inventory!$BA455&lt;Search!$R$4,"",1))</f>
        <v/>
      </c>
      <c r="AA455" s="9" t="str">
        <f>IF(Search!$R$5="","",IF($BA455&gt;Search!$R$5,"",1))</f>
        <v/>
      </c>
      <c r="AB455" s="9" t="str">
        <f>IF(Search!$R$6="","",IF($BB455&lt;Search!$R$6,"",1))</f>
        <v/>
      </c>
      <c r="AC455" s="9" t="str">
        <f>IF(Search!$R$7="","",IF($BB455&lt;Search!$R$7,"",1))</f>
        <v/>
      </c>
      <c r="AD455" s="45" t="str">
        <f>IF(COUNTIF($A455:$AC455,"n")&gt;0,"",IF(SUM($A455:$AC455)=COUNTA(Search!$C$4:$C$8,Search!$F$4:$F$8,Search!$I$4:$I$6,Search!$I$8,Search!$L$4:$L$8,Search!$O$4:$O$8,Search!$R$4:$R$7,Search!$U$4:$U$7)-COUNTIF(Search!$C$4:$U$7,"n"),1+LARGE($AD$1:AD454,1),""))</f>
        <v/>
      </c>
      <c r="AE455" s="45" t="str">
        <f t="shared" si="24"/>
        <v/>
      </c>
      <c r="AF455" s="45" t="str">
        <f>IF(AD455="","",COUNTIF($AE$1:$AE454,$AE455)+RANK($AE455,$AE$2:$AE$10540,1))</f>
        <v/>
      </c>
      <c r="AG455" s="45" t="str">
        <f t="shared" si="25"/>
        <v/>
      </c>
      <c r="AH455" s="45" t="str">
        <f>IF($AD455="","",COUNTIF($AG$1:$AG454,$AG455)+RANK($AG455,$AG$1:$AG$10539,0))</f>
        <v/>
      </c>
      <c r="AI455" s="10" t="str">
        <f t="shared" si="26"/>
        <v>1992-93 Blues UD Best of the Blues #9 Curtis Joseph     /   $</v>
      </c>
      <c r="AJ455" s="11">
        <v>1992</v>
      </c>
      <c r="AK455" s="17">
        <v>93</v>
      </c>
      <c r="AL455" s="12" t="s">
        <v>238</v>
      </c>
      <c r="AM455" s="10">
        <v>9</v>
      </c>
      <c r="AN455" s="12" t="s">
        <v>209</v>
      </c>
      <c r="AO455" s="9"/>
      <c r="AP455" s="9"/>
      <c r="AQ455" s="9"/>
      <c r="AR455" s="14"/>
      <c r="AS455" s="9"/>
      <c r="AT455" s="9"/>
      <c r="AU455" s="9"/>
      <c r="AV455" s="13"/>
      <c r="AW455" s="13"/>
      <c r="AX455" s="9"/>
      <c r="AY455" s="9"/>
      <c r="AZ455" s="9"/>
      <c r="BA455" s="33"/>
      <c r="BB455" s="33"/>
      <c r="BC455" s="36"/>
      <c r="BD455" s="12" t="s">
        <v>1771</v>
      </c>
    </row>
    <row r="456" spans="1:56" s="12" customFormat="1" x14ac:dyDescent="0.2">
      <c r="A456" s="9" t="str">
        <f>IF(Search!$C$5="","",IF(COUNTA(Inventory!$AP456)=1,1,""))</f>
        <v/>
      </c>
      <c r="B456" s="9" t="str">
        <f>IF(Search!$C$4="","",IF(ISNUMBER(SEARCH(Search!$C$4,$AR456))=TRUE,1,""))</f>
        <v/>
      </c>
      <c r="C456" s="9" t="str">
        <f>IF(Search!$C$6="x",IF(COUNTA($AQ456)=1,1,"N"),IF(COUNTA($AQ456)=1,"N",""))</f>
        <v/>
      </c>
      <c r="D456" s="9" t="str">
        <f>IF(Search!$O$8="","",IF(ISNUMBER(SEARCH(Search!$O$8,$BD456))=TRUE,1,""))</f>
        <v/>
      </c>
      <c r="E456" s="9" t="str">
        <f>IF(Search!$C$7="","",IF(ISNUMBER(SEARCH(Search!$C$7,$AN456))=TRUE,1,""))</f>
        <v/>
      </c>
      <c r="F456" s="9" t="str">
        <f>IF(Search!$C$8="","",IF(ISNUMBER(SEARCH(Search!$C$8,$AO456))=TRUE,1,""))</f>
        <v/>
      </c>
      <c r="G456" s="9" t="str">
        <f>IF(Search!$F$4="","",IF(Inventory!$AJ456&lt;Search!$F$4,"",1))</f>
        <v/>
      </c>
      <c r="H456" s="9" t="str">
        <f>IF(Search!$F$5="","",IF(Inventory!$AJ456&gt;Search!$F$5,"",1))</f>
        <v/>
      </c>
      <c r="I456" s="9" t="str">
        <f>IF(Search!$F$7="","",IF(Search!$F$8="",IF(ISNUMBER(SEARCH(Search!$F$7,$AL456))=TRUE,1,""),""))</f>
        <v/>
      </c>
      <c r="J456" s="9" t="str">
        <f>IF($AL456=Search!$F$8,1,"")</f>
        <v/>
      </c>
      <c r="K456" s="9" t="str">
        <f>IF(Search!$I$4="","",IF(COUNTA($AS456)=1,IF(Search!$I$4="N","N",1),""))</f>
        <v/>
      </c>
      <c r="L456" s="9" t="str">
        <f>IF(Search!$I$5="","",IF($AS456="RC",1,""))</f>
        <v/>
      </c>
      <c r="M456" s="9" t="str">
        <f>IF(Search!$I$6="","",IF($AS456="RCP",1,""))</f>
        <v/>
      </c>
      <c r="N456" s="9" t="str">
        <f>IF(Search!$I$8="","",IF(COUNTA($AT456)=1,IF(Search!$I$8="N","N",1),""))</f>
        <v/>
      </c>
      <c r="O456" s="9" t="str">
        <f>IF(Search!$L$4="","",IF(COUNTA($AU456)=1,IF(Search!$L$4="N","N",1),""))</f>
        <v/>
      </c>
      <c r="P456" s="9" t="str">
        <f>IF(Search!$L$5="","",IF(ISNUMBER(SEARCH("Jersey",$AU456))=TRUE,IF(Search!$L$5="N","N",1),""))</f>
        <v/>
      </c>
      <c r="Q456" s="9" t="str">
        <f>IF(Search!$L$6="","",IF(ISNUMBER(SEARCH("Patch",$AU456))=TRUE,IF(Search!$L$6="N","N",1),""))</f>
        <v/>
      </c>
      <c r="R456" s="9" t="str">
        <f>IF(Search!$L$7="","",IF(ISNUMBER(SEARCH("Shield",$AU456))=TRUE,IF(Search!$L$7="N","N",1),""))</f>
        <v/>
      </c>
      <c r="S456" s="9" t="str">
        <f>IF(Search!$L$8="","",IF(ISNUMBER(SEARCH("Stick",$AU456))=TRUE,IF(Search!$L$8="N","N",1),""))</f>
        <v/>
      </c>
      <c r="T456" s="9" t="str">
        <f>IF(Search!$O$4="","",IF(COUNTA($AW456)=1,IF(Search!$O$4="N","N",1),""))</f>
        <v/>
      </c>
      <c r="U456" s="9" t="str">
        <f>IF(Search!$O$5="","",IF($AW456="","",IF($AW456&lt;Search!$O$5,"",1)))</f>
        <v/>
      </c>
      <c r="V456" s="9" t="str">
        <f>IF(Search!$O$6="","",IF($AW456="","",IF($AW456&gt;Search!$O$6,"",1)))</f>
        <v/>
      </c>
      <c r="W456" s="9" t="str">
        <f>IF(Search!$U$4="","",IF($AX456="","",1))</f>
        <v/>
      </c>
      <c r="X456" s="9" t="str">
        <f>IF(Search!$U$5="","",IF(ISNUMBER(SEARCH(Search!$U$5,$AX456))=TRUE,IF(Search!$U$5="N","N",1),""))</f>
        <v/>
      </c>
      <c r="Y456" s="9" t="str">
        <f>IF(Search!$U$6="","",IF($AY456&lt;Search!$U$6,"",1))</f>
        <v/>
      </c>
      <c r="Z456" s="9" t="str">
        <f>IF(Search!$R$4="","",IF(Inventory!$BA456&lt;Search!$R$4,"",1))</f>
        <v/>
      </c>
      <c r="AA456" s="9" t="str">
        <f>IF(Search!$R$5="","",IF($BA456&gt;Search!$R$5,"",1))</f>
        <v/>
      </c>
      <c r="AB456" s="9" t="str">
        <f>IF(Search!$R$6="","",IF($BB456&lt;Search!$R$6,"",1))</f>
        <v/>
      </c>
      <c r="AC456" s="9" t="str">
        <f>IF(Search!$R$7="","",IF($BB456&lt;Search!$R$7,"",1))</f>
        <v/>
      </c>
      <c r="AD456" s="45" t="str">
        <f>IF(COUNTIF($A456:$AC456,"n")&gt;0,"",IF(SUM($A456:$AC456)=COUNTA(Search!$C$4:$C$8,Search!$F$4:$F$8,Search!$I$4:$I$6,Search!$I$8,Search!$L$4:$L$8,Search!$O$4:$O$8,Search!$R$4:$R$7,Search!$U$4:$U$7)-COUNTIF(Search!$C$4:$U$7,"n"),1+LARGE($AD$1:AD455,1),""))</f>
        <v/>
      </c>
      <c r="AE456" s="45" t="str">
        <f t="shared" si="24"/>
        <v/>
      </c>
      <c r="AF456" s="45" t="str">
        <f>IF(AD456="","",COUNTIF($AE$1:$AE455,$AE456)+RANK($AE456,$AE$2:$AE$10540,1))</f>
        <v/>
      </c>
      <c r="AG456" s="45" t="str">
        <f t="shared" si="25"/>
        <v/>
      </c>
      <c r="AH456" s="45" t="str">
        <f>IF($AD456="","",COUNTIF($AG$1:$AG455,$AG456)+RANK($AG456,$AG$1:$AG$10539,0))</f>
        <v/>
      </c>
      <c r="AI456" s="10" t="str">
        <f t="shared" si="26"/>
        <v>1992-93 Blues UD Best of the Blues #9 Curtis Joseph     /   $</v>
      </c>
      <c r="AJ456" s="11">
        <v>1992</v>
      </c>
      <c r="AK456" s="17">
        <v>93</v>
      </c>
      <c r="AL456" s="12" t="s">
        <v>238</v>
      </c>
      <c r="AM456" s="10">
        <v>9</v>
      </c>
      <c r="AN456" s="15" t="s">
        <v>209</v>
      </c>
      <c r="AO456" s="14"/>
      <c r="AP456" s="14"/>
      <c r="AQ456" s="14"/>
      <c r="AR456" s="14"/>
      <c r="AS456" s="9"/>
      <c r="AT456" s="9"/>
      <c r="AU456" s="9"/>
      <c r="AV456" s="13"/>
      <c r="AW456" s="13"/>
      <c r="AX456" s="9"/>
      <c r="AY456" s="9"/>
      <c r="AZ456" s="9"/>
      <c r="BA456" s="33"/>
      <c r="BB456" s="33"/>
      <c r="BC456" s="36"/>
      <c r="BD456" s="12" t="s">
        <v>1771</v>
      </c>
    </row>
    <row r="457" spans="1:56" s="12" customFormat="1" x14ac:dyDescent="0.2">
      <c r="A457" s="9" t="str">
        <f>IF(Search!$C$5="","",IF(COUNTA(Inventory!$AP457)=1,1,""))</f>
        <v/>
      </c>
      <c r="B457" s="9" t="str">
        <f>IF(Search!$C$4="","",IF(ISNUMBER(SEARCH(Search!$C$4,$AR457))=TRUE,1,""))</f>
        <v/>
      </c>
      <c r="C457" s="9" t="str">
        <f>IF(Search!$C$6="x",IF(COUNTA($AQ457)=1,1,"N"),IF(COUNTA($AQ457)=1,"N",""))</f>
        <v/>
      </c>
      <c r="D457" s="9" t="str">
        <f>IF(Search!$O$8="","",IF(ISNUMBER(SEARCH(Search!$O$8,$BD457))=TRUE,1,""))</f>
        <v/>
      </c>
      <c r="E457" s="9" t="str">
        <f>IF(Search!$C$7="","",IF(ISNUMBER(SEARCH(Search!$C$7,$AN457))=TRUE,1,""))</f>
        <v/>
      </c>
      <c r="F457" s="9" t="str">
        <f>IF(Search!$C$8="","",IF(ISNUMBER(SEARCH(Search!$C$8,$AO457))=TRUE,1,""))</f>
        <v/>
      </c>
      <c r="G457" s="9" t="str">
        <f>IF(Search!$F$4="","",IF(Inventory!$AJ457&lt;Search!$F$4,"",1))</f>
        <v/>
      </c>
      <c r="H457" s="9" t="str">
        <f>IF(Search!$F$5="","",IF(Inventory!$AJ457&gt;Search!$F$5,"",1))</f>
        <v/>
      </c>
      <c r="I457" s="9" t="str">
        <f>IF(Search!$F$7="","",IF(Search!$F$8="",IF(ISNUMBER(SEARCH(Search!$F$7,$AL457))=TRUE,1,""),""))</f>
        <v/>
      </c>
      <c r="J457" s="9" t="str">
        <f>IF($AL457=Search!$F$8,1,"")</f>
        <v/>
      </c>
      <c r="K457" s="9" t="str">
        <f>IF(Search!$I$4="","",IF(COUNTA($AS457)=1,IF(Search!$I$4="N","N",1),""))</f>
        <v/>
      </c>
      <c r="L457" s="9" t="str">
        <f>IF(Search!$I$5="","",IF($AS457="RC",1,""))</f>
        <v/>
      </c>
      <c r="M457" s="9" t="str">
        <f>IF(Search!$I$6="","",IF($AS457="RCP",1,""))</f>
        <v/>
      </c>
      <c r="N457" s="9" t="str">
        <f>IF(Search!$I$8="","",IF(COUNTA($AT457)=1,IF(Search!$I$8="N","N",1),""))</f>
        <v/>
      </c>
      <c r="O457" s="9" t="str">
        <f>IF(Search!$L$4="","",IF(COUNTA($AU457)=1,IF(Search!$L$4="N","N",1),""))</f>
        <v/>
      </c>
      <c r="P457" s="9" t="str">
        <f>IF(Search!$L$5="","",IF(ISNUMBER(SEARCH("Jersey",$AU457))=TRUE,IF(Search!$L$5="N","N",1),""))</f>
        <v/>
      </c>
      <c r="Q457" s="9" t="str">
        <f>IF(Search!$L$6="","",IF(ISNUMBER(SEARCH("Patch",$AU457))=TRUE,IF(Search!$L$6="N","N",1),""))</f>
        <v/>
      </c>
      <c r="R457" s="9" t="str">
        <f>IF(Search!$L$7="","",IF(ISNUMBER(SEARCH("Shield",$AU457))=TRUE,IF(Search!$L$7="N","N",1),""))</f>
        <v/>
      </c>
      <c r="S457" s="9" t="str">
        <f>IF(Search!$L$8="","",IF(ISNUMBER(SEARCH("Stick",$AU457))=TRUE,IF(Search!$L$8="N","N",1),""))</f>
        <v/>
      </c>
      <c r="T457" s="9" t="str">
        <f>IF(Search!$O$4="","",IF(COUNTA($AW457)=1,IF(Search!$O$4="N","N",1),""))</f>
        <v/>
      </c>
      <c r="U457" s="9" t="str">
        <f>IF(Search!$O$5="","",IF($AW457="","",IF($AW457&lt;Search!$O$5,"",1)))</f>
        <v/>
      </c>
      <c r="V457" s="9" t="str">
        <f>IF(Search!$O$6="","",IF($AW457="","",IF($AW457&gt;Search!$O$6,"",1)))</f>
        <v/>
      </c>
      <c r="W457" s="9" t="str">
        <f>IF(Search!$U$4="","",IF($AX457="","",1))</f>
        <v/>
      </c>
      <c r="X457" s="9" t="str">
        <f>IF(Search!$U$5="","",IF(ISNUMBER(SEARCH(Search!$U$5,$AX457))=TRUE,IF(Search!$U$5="N","N",1),""))</f>
        <v/>
      </c>
      <c r="Y457" s="9" t="str">
        <f>IF(Search!$U$6="","",IF($AY457&lt;Search!$U$6,"",1))</f>
        <v/>
      </c>
      <c r="Z457" s="9" t="str">
        <f>IF(Search!$R$4="","",IF(Inventory!$BA457&lt;Search!$R$4,"",1))</f>
        <v/>
      </c>
      <c r="AA457" s="9" t="str">
        <f>IF(Search!$R$5="","",IF($BA457&gt;Search!$R$5,"",1))</f>
        <v/>
      </c>
      <c r="AB457" s="9" t="str">
        <f>IF(Search!$R$6="","",IF($BB457&lt;Search!$R$6,"",1))</f>
        <v/>
      </c>
      <c r="AC457" s="9" t="str">
        <f>IF(Search!$R$7="","",IF($BB457&lt;Search!$R$7,"",1))</f>
        <v/>
      </c>
      <c r="AD457" s="45" t="str">
        <f>IF(COUNTIF($A457:$AC457,"n")&gt;0,"",IF(SUM($A457:$AC457)=COUNTA(Search!$C$4:$C$8,Search!$F$4:$F$8,Search!$I$4:$I$6,Search!$I$8,Search!$L$4:$L$8,Search!$O$4:$O$8,Search!$R$4:$R$7,Search!$U$4:$U$7)-COUNTIF(Search!$C$4:$U$7,"n"),1+LARGE($AD$1:AD456,1),""))</f>
        <v/>
      </c>
      <c r="AE457" s="45" t="str">
        <f t="shared" si="24"/>
        <v/>
      </c>
      <c r="AF457" s="45" t="str">
        <f>IF(AD457="","",COUNTIF($AE$1:$AE456,$AE457)+RANK($AE457,$AE$2:$AE$10540,1))</f>
        <v/>
      </c>
      <c r="AG457" s="45" t="str">
        <f t="shared" si="25"/>
        <v/>
      </c>
      <c r="AH457" s="45" t="str">
        <f>IF($AD457="","",COUNTIF($AG$1:$AG456,$AG457)+RANK($AG457,$AG$1:$AG$10539,0))</f>
        <v/>
      </c>
      <c r="AI457" s="10" t="str">
        <f t="shared" si="26"/>
        <v>1992-93 Card Price Guide Monthly #19 Wayne Gretzky (Hand Cut)     /   $</v>
      </c>
      <c r="AJ457" s="11">
        <v>1992</v>
      </c>
      <c r="AK457" s="17">
        <v>93</v>
      </c>
      <c r="AL457" s="12" t="s">
        <v>2148</v>
      </c>
      <c r="AM457" s="10">
        <v>19</v>
      </c>
      <c r="AN457" s="12" t="s">
        <v>2149</v>
      </c>
      <c r="AO457" s="9"/>
      <c r="AP457" s="9"/>
      <c r="AQ457" s="9"/>
      <c r="AR457" s="14"/>
      <c r="AS457" s="9"/>
      <c r="AT457" s="9"/>
      <c r="AU457" s="9"/>
      <c r="AV457" s="13"/>
      <c r="AW457" s="13"/>
      <c r="AX457" s="9"/>
      <c r="AY457" s="9"/>
      <c r="AZ457" s="9"/>
      <c r="BA457" s="33"/>
      <c r="BB457" s="33"/>
      <c r="BC457" s="36"/>
      <c r="BD457" s="12" t="s">
        <v>1771</v>
      </c>
    </row>
    <row r="458" spans="1:56" s="12" customFormat="1" x14ac:dyDescent="0.2">
      <c r="A458" s="9" t="str">
        <f>IF(Search!$C$5="","",IF(COUNTA(Inventory!$AP458)=1,1,""))</f>
        <v/>
      </c>
      <c r="B458" s="9" t="str">
        <f>IF(Search!$C$4="","",IF(ISNUMBER(SEARCH(Search!$C$4,$AR458))=TRUE,1,""))</f>
        <v/>
      </c>
      <c r="C458" s="9" t="str">
        <f>IF(Search!$C$6="x",IF(COUNTA($AQ458)=1,1,"N"),IF(COUNTA($AQ458)=1,"N",""))</f>
        <v/>
      </c>
      <c r="D458" s="9" t="str">
        <f>IF(Search!$O$8="","",IF(ISNUMBER(SEARCH(Search!$O$8,$BD458))=TRUE,1,""))</f>
        <v/>
      </c>
      <c r="E458" s="9" t="str">
        <f>IF(Search!$C$7="","",IF(ISNUMBER(SEARCH(Search!$C$7,$AN458))=TRUE,1,""))</f>
        <v/>
      </c>
      <c r="F458" s="9" t="str">
        <f>IF(Search!$C$8="","",IF(ISNUMBER(SEARCH(Search!$C$8,$AO458))=TRUE,1,""))</f>
        <v/>
      </c>
      <c r="G458" s="9" t="str">
        <f>IF(Search!$F$4="","",IF(Inventory!$AJ458&lt;Search!$F$4,"",1))</f>
        <v/>
      </c>
      <c r="H458" s="9" t="str">
        <f>IF(Search!$F$5="","",IF(Inventory!$AJ458&gt;Search!$F$5,"",1))</f>
        <v/>
      </c>
      <c r="I458" s="9" t="str">
        <f>IF(Search!$F$7="","",IF(Search!$F$8="",IF(ISNUMBER(SEARCH(Search!$F$7,$AL458))=TRUE,1,""),""))</f>
        <v/>
      </c>
      <c r="J458" s="9" t="str">
        <f>IF($AL458=Search!$F$8,1,"")</f>
        <v/>
      </c>
      <c r="K458" s="9" t="str">
        <f>IF(Search!$I$4="","",IF(COUNTA($AS458)=1,IF(Search!$I$4="N","N",1),""))</f>
        <v/>
      </c>
      <c r="L458" s="9" t="str">
        <f>IF(Search!$I$5="","",IF($AS458="RC",1,""))</f>
        <v/>
      </c>
      <c r="M458" s="9" t="str">
        <f>IF(Search!$I$6="","",IF($AS458="RCP",1,""))</f>
        <v/>
      </c>
      <c r="N458" s="9" t="str">
        <f>IF(Search!$I$8="","",IF(COUNTA($AT458)=1,IF(Search!$I$8="N","N",1),""))</f>
        <v/>
      </c>
      <c r="O458" s="9" t="str">
        <f>IF(Search!$L$4="","",IF(COUNTA($AU458)=1,IF(Search!$L$4="N","N",1),""))</f>
        <v/>
      </c>
      <c r="P458" s="9" t="str">
        <f>IF(Search!$L$5="","",IF(ISNUMBER(SEARCH("Jersey",$AU458))=TRUE,IF(Search!$L$5="N","N",1),""))</f>
        <v/>
      </c>
      <c r="Q458" s="9" t="str">
        <f>IF(Search!$L$6="","",IF(ISNUMBER(SEARCH("Patch",$AU458))=TRUE,IF(Search!$L$6="N","N",1),""))</f>
        <v/>
      </c>
      <c r="R458" s="9" t="str">
        <f>IF(Search!$L$7="","",IF(ISNUMBER(SEARCH("Shield",$AU458))=TRUE,IF(Search!$L$7="N","N",1),""))</f>
        <v/>
      </c>
      <c r="S458" s="9" t="str">
        <f>IF(Search!$L$8="","",IF(ISNUMBER(SEARCH("Stick",$AU458))=TRUE,IF(Search!$L$8="N","N",1),""))</f>
        <v/>
      </c>
      <c r="T458" s="9" t="str">
        <f>IF(Search!$O$4="","",IF(COUNTA($AW458)=1,IF(Search!$O$4="N","N",1),""))</f>
        <v/>
      </c>
      <c r="U458" s="9" t="str">
        <f>IF(Search!$O$5="","",IF($AW458="","",IF($AW458&lt;Search!$O$5,"",1)))</f>
        <v/>
      </c>
      <c r="V458" s="9" t="str">
        <f>IF(Search!$O$6="","",IF($AW458="","",IF($AW458&gt;Search!$O$6,"",1)))</f>
        <v/>
      </c>
      <c r="W458" s="9" t="str">
        <f>IF(Search!$U$4="","",IF($AX458="","",1))</f>
        <v/>
      </c>
      <c r="X458" s="9" t="str">
        <f>IF(Search!$U$5="","",IF(ISNUMBER(SEARCH(Search!$U$5,$AX458))=TRUE,IF(Search!$U$5="N","N",1),""))</f>
        <v/>
      </c>
      <c r="Y458" s="9" t="str">
        <f>IF(Search!$U$6="","",IF($AY458&lt;Search!$U$6,"",1))</f>
        <v/>
      </c>
      <c r="Z458" s="9" t="str">
        <f>IF(Search!$R$4="","",IF(Inventory!$BA458&lt;Search!$R$4,"",1))</f>
        <v/>
      </c>
      <c r="AA458" s="9" t="str">
        <f>IF(Search!$R$5="","",IF($BA458&gt;Search!$R$5,"",1))</f>
        <v/>
      </c>
      <c r="AB458" s="9" t="str">
        <f>IF(Search!$R$6="","",IF($BB458&lt;Search!$R$6,"",1))</f>
        <v/>
      </c>
      <c r="AC458" s="9" t="str">
        <f>IF(Search!$R$7="","",IF($BB458&lt;Search!$R$7,"",1))</f>
        <v/>
      </c>
      <c r="AD458" s="45" t="str">
        <f>IF(COUNTIF($A458:$AC458,"n")&gt;0,"",IF(SUM($A458:$AC458)=COUNTA(Search!$C$4:$C$8,Search!$F$4:$F$8,Search!$I$4:$I$6,Search!$I$8,Search!$L$4:$L$8,Search!$O$4:$O$8,Search!$R$4:$R$7,Search!$U$4:$U$7)-COUNTIF(Search!$C$4:$U$7,"n"),1+LARGE($AD$1:AD457,1),""))</f>
        <v/>
      </c>
      <c r="AE458" s="45" t="str">
        <f t="shared" si="24"/>
        <v/>
      </c>
      <c r="AF458" s="45" t="str">
        <f>IF(AD458="","",COUNTIF($AE$1:$AE457,$AE458)+RANK($AE458,$AE$2:$AE$10540,1))</f>
        <v/>
      </c>
      <c r="AG458" s="45" t="str">
        <f t="shared" si="25"/>
        <v/>
      </c>
      <c r="AH458" s="45" t="str">
        <f>IF($AD458="","",COUNTIF($AG$1:$AG457,$AG458)+RANK($AG458,$AG$1:$AG$10539,0))</f>
        <v/>
      </c>
      <c r="AI458" s="10" t="str">
        <f t="shared" si="26"/>
        <v>1992-93 Score #35 Ken Baumgartner     /   $</v>
      </c>
      <c r="AJ458" s="11">
        <v>1992</v>
      </c>
      <c r="AK458" s="17">
        <v>93</v>
      </c>
      <c r="AL458" s="12" t="s">
        <v>218</v>
      </c>
      <c r="AM458" s="10">
        <v>35</v>
      </c>
      <c r="AN458" s="12" t="s">
        <v>239</v>
      </c>
      <c r="AO458" s="9"/>
      <c r="AP458" s="9"/>
      <c r="AQ458" s="9"/>
      <c r="AR458" s="14"/>
      <c r="AS458" s="9"/>
      <c r="AT458" s="9"/>
      <c r="AU458" s="9"/>
      <c r="AV458" s="13"/>
      <c r="AW458" s="13"/>
      <c r="AX458" s="9"/>
      <c r="AY458" s="9"/>
      <c r="AZ458" s="9"/>
      <c r="BA458" s="33"/>
      <c r="BB458" s="33"/>
      <c r="BC458" s="36"/>
      <c r="BD458" s="12" t="s">
        <v>1771</v>
      </c>
    </row>
    <row r="459" spans="1:56" s="12" customFormat="1" x14ac:dyDescent="0.2">
      <c r="A459" s="9" t="str">
        <f>IF(Search!$C$5="","",IF(COUNTA(Inventory!$AP459)=1,1,""))</f>
        <v/>
      </c>
      <c r="B459" s="9" t="str">
        <f>IF(Search!$C$4="","",IF(ISNUMBER(SEARCH(Search!$C$4,$AR459))=TRUE,1,""))</f>
        <v/>
      </c>
      <c r="C459" s="9" t="str">
        <f>IF(Search!$C$6="x",IF(COUNTA($AQ459)=1,1,"N"),IF(COUNTA($AQ459)=1,"N",""))</f>
        <v/>
      </c>
      <c r="D459" s="9" t="str">
        <f>IF(Search!$O$8="","",IF(ISNUMBER(SEARCH(Search!$O$8,$BD459))=TRUE,1,""))</f>
        <v/>
      </c>
      <c r="E459" s="9" t="str">
        <f>IF(Search!$C$7="","",IF(ISNUMBER(SEARCH(Search!$C$7,$AN459))=TRUE,1,""))</f>
        <v/>
      </c>
      <c r="F459" s="9" t="str">
        <f>IF(Search!$C$8="","",IF(ISNUMBER(SEARCH(Search!$C$8,$AO459))=TRUE,1,""))</f>
        <v/>
      </c>
      <c r="G459" s="9" t="str">
        <f>IF(Search!$F$4="","",IF(Inventory!$AJ459&lt;Search!$F$4,"",1))</f>
        <v/>
      </c>
      <c r="H459" s="9" t="str">
        <f>IF(Search!$F$5="","",IF(Inventory!$AJ459&gt;Search!$F$5,"",1))</f>
        <v/>
      </c>
      <c r="I459" s="9" t="str">
        <f>IF(Search!$F$7="","",IF(Search!$F$8="",IF(ISNUMBER(SEARCH(Search!$F$7,$AL459))=TRUE,1,""),""))</f>
        <v/>
      </c>
      <c r="J459" s="9" t="str">
        <f>IF($AL459=Search!$F$8,1,"")</f>
        <v/>
      </c>
      <c r="K459" s="9" t="str">
        <f>IF(Search!$I$4="","",IF(COUNTA($AS459)=1,IF(Search!$I$4="N","N",1),""))</f>
        <v/>
      </c>
      <c r="L459" s="9" t="str">
        <f>IF(Search!$I$5="","",IF($AS459="RC",1,""))</f>
        <v/>
      </c>
      <c r="M459" s="9" t="str">
        <f>IF(Search!$I$6="","",IF($AS459="RCP",1,""))</f>
        <v/>
      </c>
      <c r="N459" s="9" t="str">
        <f>IF(Search!$I$8="","",IF(COUNTA($AT459)=1,IF(Search!$I$8="N","N",1),""))</f>
        <v/>
      </c>
      <c r="O459" s="9" t="str">
        <f>IF(Search!$L$4="","",IF(COUNTA($AU459)=1,IF(Search!$L$4="N","N",1),""))</f>
        <v/>
      </c>
      <c r="P459" s="9" t="str">
        <f>IF(Search!$L$5="","",IF(ISNUMBER(SEARCH("Jersey",$AU459))=TRUE,IF(Search!$L$5="N","N",1),""))</f>
        <v/>
      </c>
      <c r="Q459" s="9" t="str">
        <f>IF(Search!$L$6="","",IF(ISNUMBER(SEARCH("Patch",$AU459))=TRUE,IF(Search!$L$6="N","N",1),""))</f>
        <v/>
      </c>
      <c r="R459" s="9" t="str">
        <f>IF(Search!$L$7="","",IF(ISNUMBER(SEARCH("Shield",$AU459))=TRUE,IF(Search!$L$7="N","N",1),""))</f>
        <v/>
      </c>
      <c r="S459" s="9" t="str">
        <f>IF(Search!$L$8="","",IF(ISNUMBER(SEARCH("Stick",$AU459))=TRUE,IF(Search!$L$8="N","N",1),""))</f>
        <v/>
      </c>
      <c r="T459" s="9" t="str">
        <f>IF(Search!$O$4="","",IF(COUNTA($AW459)=1,IF(Search!$O$4="N","N",1),""))</f>
        <v/>
      </c>
      <c r="U459" s="9" t="str">
        <f>IF(Search!$O$5="","",IF($AW459="","",IF($AW459&lt;Search!$O$5,"",1)))</f>
        <v/>
      </c>
      <c r="V459" s="9" t="str">
        <f>IF(Search!$O$6="","",IF($AW459="","",IF($AW459&gt;Search!$O$6,"",1)))</f>
        <v/>
      </c>
      <c r="W459" s="9" t="str">
        <f>IF(Search!$U$4="","",IF($AX459="","",1))</f>
        <v/>
      </c>
      <c r="X459" s="9" t="str">
        <f>IF(Search!$U$5="","",IF(ISNUMBER(SEARCH(Search!$U$5,$AX459))=TRUE,IF(Search!$U$5="N","N",1),""))</f>
        <v/>
      </c>
      <c r="Y459" s="9" t="str">
        <f>IF(Search!$U$6="","",IF($AY459&lt;Search!$U$6,"",1))</f>
        <v/>
      </c>
      <c r="Z459" s="9" t="str">
        <f>IF(Search!$R$4="","",IF(Inventory!$BA459&lt;Search!$R$4,"",1))</f>
        <v/>
      </c>
      <c r="AA459" s="9" t="str">
        <f>IF(Search!$R$5="","",IF($BA459&gt;Search!$R$5,"",1))</f>
        <v/>
      </c>
      <c r="AB459" s="9" t="str">
        <f>IF(Search!$R$6="","",IF($BB459&lt;Search!$R$6,"",1))</f>
        <v/>
      </c>
      <c r="AC459" s="9" t="str">
        <f>IF(Search!$R$7="","",IF($BB459&lt;Search!$R$7,"",1))</f>
        <v/>
      </c>
      <c r="AD459" s="45" t="str">
        <f>IF(COUNTIF($A459:$AC459,"n")&gt;0,"",IF(SUM($A459:$AC459)=COUNTA(Search!$C$4:$C$8,Search!$F$4:$F$8,Search!$I$4:$I$6,Search!$I$8,Search!$L$4:$L$8,Search!$O$4:$O$8,Search!$R$4:$R$7,Search!$U$4:$U$7)-COUNTIF(Search!$C$4:$U$7,"n"),1+LARGE($AD$1:AD458,1),""))</f>
        <v/>
      </c>
      <c r="AE459" s="45" t="str">
        <f t="shared" si="24"/>
        <v/>
      </c>
      <c r="AF459" s="45" t="str">
        <f>IF(AD459="","",COUNTIF($AE$1:$AE458,$AE459)+RANK($AE459,$AE$2:$AE$10540,1))</f>
        <v/>
      </c>
      <c r="AG459" s="45" t="str">
        <f t="shared" si="25"/>
        <v/>
      </c>
      <c r="AH459" s="45" t="str">
        <f>IF($AD459="","",COUNTIF($AG$1:$AG458,$AG459)+RANK($AG459,$AG$1:$AG$10539,0))</f>
        <v/>
      </c>
      <c r="AI459" s="10" t="str">
        <f t="shared" si="26"/>
        <v>1992-93 Score #35 Ken Baumgartner     /   $</v>
      </c>
      <c r="AJ459" s="11">
        <v>1992</v>
      </c>
      <c r="AK459" s="17">
        <v>93</v>
      </c>
      <c r="AL459" s="12" t="s">
        <v>218</v>
      </c>
      <c r="AM459" s="10">
        <v>35</v>
      </c>
      <c r="AN459" s="15" t="s">
        <v>239</v>
      </c>
      <c r="AO459" s="14"/>
      <c r="AP459" s="14"/>
      <c r="AQ459" s="14"/>
      <c r="AR459" s="14"/>
      <c r="AS459" s="9"/>
      <c r="AT459" s="9"/>
      <c r="AU459" s="9"/>
      <c r="AV459" s="13"/>
      <c r="AW459" s="13"/>
      <c r="AX459" s="9"/>
      <c r="AY459" s="9"/>
      <c r="AZ459" s="9"/>
      <c r="BA459" s="33"/>
      <c r="BB459" s="33"/>
      <c r="BC459" s="36"/>
      <c r="BD459" s="12" t="s">
        <v>1771</v>
      </c>
    </row>
    <row r="460" spans="1:56" s="12" customFormat="1" x14ac:dyDescent="0.2">
      <c r="A460" s="9" t="str">
        <f>IF(Search!$C$5="","",IF(COUNTA(Inventory!$AP460)=1,1,""))</f>
        <v/>
      </c>
      <c r="B460" s="9" t="str">
        <f>IF(Search!$C$4="","",IF(ISNUMBER(SEARCH(Search!$C$4,$AR460))=TRUE,1,""))</f>
        <v/>
      </c>
      <c r="C460" s="9" t="str">
        <f>IF(Search!$C$6="x",IF(COUNTA($AQ460)=1,1,"N"),IF(COUNTA($AQ460)=1,"N",""))</f>
        <v/>
      </c>
      <c r="D460" s="9" t="str">
        <f>IF(Search!$O$8="","",IF(ISNUMBER(SEARCH(Search!$O$8,$BD460))=TRUE,1,""))</f>
        <v/>
      </c>
      <c r="E460" s="9" t="str">
        <f>IF(Search!$C$7="","",IF(ISNUMBER(SEARCH(Search!$C$7,$AN460))=TRUE,1,""))</f>
        <v/>
      </c>
      <c r="F460" s="9" t="str">
        <f>IF(Search!$C$8="","",IF(ISNUMBER(SEARCH(Search!$C$8,$AO460))=TRUE,1,""))</f>
        <v/>
      </c>
      <c r="G460" s="9" t="str">
        <f>IF(Search!$F$4="","",IF(Inventory!$AJ460&lt;Search!$F$4,"",1))</f>
        <v/>
      </c>
      <c r="H460" s="9" t="str">
        <f>IF(Search!$F$5="","",IF(Inventory!$AJ460&gt;Search!$F$5,"",1))</f>
        <v/>
      </c>
      <c r="I460" s="9" t="str">
        <f>IF(Search!$F$7="","",IF(Search!$F$8="",IF(ISNUMBER(SEARCH(Search!$F$7,$AL460))=TRUE,1,""),""))</f>
        <v/>
      </c>
      <c r="J460" s="9" t="str">
        <f>IF($AL460=Search!$F$8,1,"")</f>
        <v/>
      </c>
      <c r="K460" s="9" t="str">
        <f>IF(Search!$I$4="","",IF(COUNTA($AS460)=1,IF(Search!$I$4="N","N",1),""))</f>
        <v/>
      </c>
      <c r="L460" s="9" t="str">
        <f>IF(Search!$I$5="","",IF($AS460="RC",1,""))</f>
        <v/>
      </c>
      <c r="M460" s="9" t="str">
        <f>IF(Search!$I$6="","",IF($AS460="RCP",1,""))</f>
        <v/>
      </c>
      <c r="N460" s="9" t="str">
        <f>IF(Search!$I$8="","",IF(COUNTA($AT460)=1,IF(Search!$I$8="N","N",1),""))</f>
        <v/>
      </c>
      <c r="O460" s="9" t="str">
        <f>IF(Search!$L$4="","",IF(COUNTA($AU460)=1,IF(Search!$L$4="N","N",1),""))</f>
        <v/>
      </c>
      <c r="P460" s="9" t="str">
        <f>IF(Search!$L$5="","",IF(ISNUMBER(SEARCH("Jersey",$AU460))=TRUE,IF(Search!$L$5="N","N",1),""))</f>
        <v/>
      </c>
      <c r="Q460" s="9" t="str">
        <f>IF(Search!$L$6="","",IF(ISNUMBER(SEARCH("Patch",$AU460))=TRUE,IF(Search!$L$6="N","N",1),""))</f>
        <v/>
      </c>
      <c r="R460" s="9" t="str">
        <f>IF(Search!$L$7="","",IF(ISNUMBER(SEARCH("Shield",$AU460))=TRUE,IF(Search!$L$7="N","N",1),""))</f>
        <v/>
      </c>
      <c r="S460" s="9" t="str">
        <f>IF(Search!$L$8="","",IF(ISNUMBER(SEARCH("Stick",$AU460))=TRUE,IF(Search!$L$8="N","N",1),""))</f>
        <v/>
      </c>
      <c r="T460" s="9" t="str">
        <f>IF(Search!$O$4="","",IF(COUNTA($AW460)=1,IF(Search!$O$4="N","N",1),""))</f>
        <v/>
      </c>
      <c r="U460" s="9" t="str">
        <f>IF(Search!$O$5="","",IF($AW460="","",IF($AW460&lt;Search!$O$5,"",1)))</f>
        <v/>
      </c>
      <c r="V460" s="9" t="str">
        <f>IF(Search!$O$6="","",IF($AW460="","",IF($AW460&gt;Search!$O$6,"",1)))</f>
        <v/>
      </c>
      <c r="W460" s="9" t="str">
        <f>IF(Search!$U$4="","",IF($AX460="","",1))</f>
        <v/>
      </c>
      <c r="X460" s="9" t="str">
        <f>IF(Search!$U$5="","",IF(ISNUMBER(SEARCH(Search!$U$5,$AX460))=TRUE,IF(Search!$U$5="N","N",1),""))</f>
        <v/>
      </c>
      <c r="Y460" s="9" t="str">
        <f>IF(Search!$U$6="","",IF($AY460&lt;Search!$U$6,"",1))</f>
        <v/>
      </c>
      <c r="Z460" s="9" t="str">
        <f>IF(Search!$R$4="","",IF(Inventory!$BA460&lt;Search!$R$4,"",1))</f>
        <v/>
      </c>
      <c r="AA460" s="9" t="str">
        <f>IF(Search!$R$5="","",IF($BA460&gt;Search!$R$5,"",1))</f>
        <v/>
      </c>
      <c r="AB460" s="9" t="str">
        <f>IF(Search!$R$6="","",IF($BB460&lt;Search!$R$6,"",1))</f>
        <v/>
      </c>
      <c r="AC460" s="9" t="str">
        <f>IF(Search!$R$7="","",IF($BB460&lt;Search!$R$7,"",1))</f>
        <v/>
      </c>
      <c r="AD460" s="45" t="str">
        <f>IF(COUNTIF($A460:$AC460,"n")&gt;0,"",IF(SUM($A460:$AC460)=COUNTA(Search!$C$4:$C$8,Search!$F$4:$F$8,Search!$I$4:$I$6,Search!$I$8,Search!$L$4:$L$8,Search!$O$4:$O$8,Search!$R$4:$R$7,Search!$U$4:$U$7)-COUNTIF(Search!$C$4:$U$7,"n"),1+LARGE($AD$1:AD459,1),""))</f>
        <v/>
      </c>
      <c r="AE460" s="45" t="str">
        <f t="shared" si="24"/>
        <v/>
      </c>
      <c r="AF460" s="45" t="str">
        <f>IF(AD460="","",COUNTIF($AE$1:$AE459,$AE460)+RANK($AE460,$AE$2:$AE$10540,1))</f>
        <v/>
      </c>
      <c r="AG460" s="45" t="str">
        <f t="shared" si="25"/>
        <v/>
      </c>
      <c r="AH460" s="45" t="str">
        <f>IF($AD460="","",COUNTIF($AG$1:$AG459,$AG460)+RANK($AG460,$AG$1:$AG$10539,0))</f>
        <v/>
      </c>
      <c r="AI460" s="10" t="str">
        <f t="shared" si="26"/>
        <v>1992-93 Score #345 Mike Eagles     /   $</v>
      </c>
      <c r="AJ460" s="11">
        <v>1992</v>
      </c>
      <c r="AK460" s="17">
        <v>93</v>
      </c>
      <c r="AL460" s="12" t="s">
        <v>218</v>
      </c>
      <c r="AM460" s="10">
        <v>345</v>
      </c>
      <c r="AN460" s="15" t="s">
        <v>184</v>
      </c>
      <c r="AO460" s="14"/>
      <c r="AP460" s="14"/>
      <c r="AQ460" s="14"/>
      <c r="AR460" s="14"/>
      <c r="AS460" s="9"/>
      <c r="AT460" s="9"/>
      <c r="AU460" s="9"/>
      <c r="AV460" s="13"/>
      <c r="AW460" s="13"/>
      <c r="AX460" s="9"/>
      <c r="AY460" s="9"/>
      <c r="AZ460" s="9"/>
      <c r="BA460" s="33"/>
      <c r="BB460" s="33"/>
      <c r="BC460" s="36"/>
      <c r="BD460" s="12" t="s">
        <v>1771</v>
      </c>
    </row>
    <row r="461" spans="1:56" s="12" customFormat="1" x14ac:dyDescent="0.2">
      <c r="A461" s="9" t="str">
        <f>IF(Search!$C$5="","",IF(COUNTA(Inventory!$AP461)=1,1,""))</f>
        <v/>
      </c>
      <c r="B461" s="9" t="str">
        <f>IF(Search!$C$4="","",IF(ISNUMBER(SEARCH(Search!$C$4,$AR461))=TRUE,1,""))</f>
        <v/>
      </c>
      <c r="C461" s="9" t="str">
        <f>IF(Search!$C$6="x",IF(COUNTA($AQ461)=1,1,"N"),IF(COUNTA($AQ461)=1,"N",""))</f>
        <v/>
      </c>
      <c r="D461" s="9" t="str">
        <f>IF(Search!$O$8="","",IF(ISNUMBER(SEARCH(Search!$O$8,$BD461))=TRUE,1,""))</f>
        <v/>
      </c>
      <c r="E461" s="9" t="str">
        <f>IF(Search!$C$7="","",IF(ISNUMBER(SEARCH(Search!$C$7,$AN461))=TRUE,1,""))</f>
        <v/>
      </c>
      <c r="F461" s="9" t="str">
        <f>IF(Search!$C$8="","",IF(ISNUMBER(SEARCH(Search!$C$8,$AO461))=TRUE,1,""))</f>
        <v/>
      </c>
      <c r="G461" s="9" t="str">
        <f>IF(Search!$F$4="","",IF(Inventory!$AJ461&lt;Search!$F$4,"",1))</f>
        <v/>
      </c>
      <c r="H461" s="9" t="str">
        <f>IF(Search!$F$5="","",IF(Inventory!$AJ461&gt;Search!$F$5,"",1))</f>
        <v/>
      </c>
      <c r="I461" s="9" t="str">
        <f>IF(Search!$F$7="","",IF(Search!$F$8="",IF(ISNUMBER(SEARCH(Search!$F$7,$AL461))=TRUE,1,""),""))</f>
        <v/>
      </c>
      <c r="J461" s="9" t="str">
        <f>IF($AL461=Search!$F$8,1,"")</f>
        <v/>
      </c>
      <c r="K461" s="9" t="str">
        <f>IF(Search!$I$4="","",IF(COUNTA($AS461)=1,IF(Search!$I$4="N","N",1),""))</f>
        <v/>
      </c>
      <c r="L461" s="9" t="str">
        <f>IF(Search!$I$5="","",IF($AS461="RC",1,""))</f>
        <v/>
      </c>
      <c r="M461" s="9" t="str">
        <f>IF(Search!$I$6="","",IF($AS461="RCP",1,""))</f>
        <v/>
      </c>
      <c r="N461" s="9" t="str">
        <f>IF(Search!$I$8="","",IF(COUNTA($AT461)=1,IF(Search!$I$8="N","N",1),""))</f>
        <v/>
      </c>
      <c r="O461" s="9" t="str">
        <f>IF(Search!$L$4="","",IF(COUNTA($AU461)=1,IF(Search!$L$4="N","N",1),""))</f>
        <v/>
      </c>
      <c r="P461" s="9" t="str">
        <f>IF(Search!$L$5="","",IF(ISNUMBER(SEARCH("Jersey",$AU461))=TRUE,IF(Search!$L$5="N","N",1),""))</f>
        <v/>
      </c>
      <c r="Q461" s="9" t="str">
        <f>IF(Search!$L$6="","",IF(ISNUMBER(SEARCH("Patch",$AU461))=TRUE,IF(Search!$L$6="N","N",1),""))</f>
        <v/>
      </c>
      <c r="R461" s="9" t="str">
        <f>IF(Search!$L$7="","",IF(ISNUMBER(SEARCH("Shield",$AU461))=TRUE,IF(Search!$L$7="N","N",1),""))</f>
        <v/>
      </c>
      <c r="S461" s="9" t="str">
        <f>IF(Search!$L$8="","",IF(ISNUMBER(SEARCH("Stick",$AU461))=TRUE,IF(Search!$L$8="N","N",1),""))</f>
        <v/>
      </c>
      <c r="T461" s="9" t="str">
        <f>IF(Search!$O$4="","",IF(COUNTA($AW461)=1,IF(Search!$O$4="N","N",1),""))</f>
        <v/>
      </c>
      <c r="U461" s="9" t="str">
        <f>IF(Search!$O$5="","",IF($AW461="","",IF($AW461&lt;Search!$O$5,"",1)))</f>
        <v/>
      </c>
      <c r="V461" s="9" t="str">
        <f>IF(Search!$O$6="","",IF($AW461="","",IF($AW461&gt;Search!$O$6,"",1)))</f>
        <v/>
      </c>
      <c r="W461" s="9" t="str">
        <f>IF(Search!$U$4="","",IF($AX461="","",1))</f>
        <v/>
      </c>
      <c r="X461" s="9" t="str">
        <f>IF(Search!$U$5="","",IF(ISNUMBER(SEARCH(Search!$U$5,$AX461))=TRUE,IF(Search!$U$5="N","N",1),""))</f>
        <v/>
      </c>
      <c r="Y461" s="9" t="str">
        <f>IF(Search!$U$6="","",IF($AY461&lt;Search!$U$6,"",1))</f>
        <v/>
      </c>
      <c r="Z461" s="9" t="str">
        <f>IF(Search!$R$4="","",IF(Inventory!$BA461&lt;Search!$R$4,"",1))</f>
        <v/>
      </c>
      <c r="AA461" s="9" t="str">
        <f>IF(Search!$R$5="","",IF($BA461&gt;Search!$R$5,"",1))</f>
        <v/>
      </c>
      <c r="AB461" s="9" t="str">
        <f>IF(Search!$R$6="","",IF($BB461&lt;Search!$R$6,"",1))</f>
        <v/>
      </c>
      <c r="AC461" s="9" t="str">
        <f>IF(Search!$R$7="","",IF($BB461&lt;Search!$R$7,"",1))</f>
        <v/>
      </c>
      <c r="AD461" s="45" t="str">
        <f>IF(COUNTIF($A461:$AC461,"n")&gt;0,"",IF(SUM($A461:$AC461)=COUNTA(Search!$C$4:$C$8,Search!$F$4:$F$8,Search!$I$4:$I$6,Search!$I$8,Search!$L$4:$L$8,Search!$O$4:$O$8,Search!$R$4:$R$7,Search!$U$4:$U$7)-COUNTIF(Search!$C$4:$U$7,"n"),1+LARGE($AD$1:AD460,1),""))</f>
        <v/>
      </c>
      <c r="AE461" s="45" t="str">
        <f t="shared" si="24"/>
        <v/>
      </c>
      <c r="AF461" s="45" t="str">
        <f>IF(AD461="","",COUNTIF($AE$1:$AE460,$AE461)+RANK($AE461,$AE$2:$AE$10540,1))</f>
        <v/>
      </c>
      <c r="AG461" s="45" t="str">
        <f t="shared" si="25"/>
        <v/>
      </c>
      <c r="AH461" s="45" t="str">
        <f>IF($AD461="","",COUNTIF($AG$1:$AG460,$AG461)+RANK($AG461,$AG$1:$AG$10539,0))</f>
        <v/>
      </c>
      <c r="AI461" s="10" t="str">
        <f t="shared" si="26"/>
        <v>1992-93 Score Canadian #345 Mike Eagles     /   $</v>
      </c>
      <c r="AJ461" s="11">
        <v>1992</v>
      </c>
      <c r="AK461" s="17">
        <v>93</v>
      </c>
      <c r="AL461" s="12" t="s">
        <v>2138</v>
      </c>
      <c r="AM461" s="10">
        <v>345</v>
      </c>
      <c r="AN461" s="15" t="s">
        <v>184</v>
      </c>
      <c r="AO461" s="14"/>
      <c r="AP461" s="14"/>
      <c r="AQ461" s="14"/>
      <c r="AR461" s="14"/>
      <c r="AS461" s="9"/>
      <c r="AT461" s="9"/>
      <c r="AU461" s="9"/>
      <c r="AV461" s="13"/>
      <c r="AW461" s="13"/>
      <c r="AX461" s="9"/>
      <c r="AY461" s="9"/>
      <c r="AZ461" s="9"/>
      <c r="BA461" s="33"/>
      <c r="BB461" s="33"/>
      <c r="BC461" s="36"/>
      <c r="BD461" s="12" t="s">
        <v>1771</v>
      </c>
    </row>
    <row r="462" spans="1:56" s="12" customFormat="1" x14ac:dyDescent="0.2">
      <c r="A462" s="9" t="str">
        <f>IF(Search!$C$5="","",IF(COUNTA(Inventory!$AP462)=1,1,""))</f>
        <v/>
      </c>
      <c r="B462" s="9" t="str">
        <f>IF(Search!$C$4="","",IF(ISNUMBER(SEARCH(Search!$C$4,$AR462))=TRUE,1,""))</f>
        <v/>
      </c>
      <c r="C462" s="9" t="str">
        <f>IF(Search!$C$6="x",IF(COUNTA($AQ462)=1,1,"N"),IF(COUNTA($AQ462)=1,"N",""))</f>
        <v/>
      </c>
      <c r="D462" s="9" t="str">
        <f>IF(Search!$O$8="","",IF(ISNUMBER(SEARCH(Search!$O$8,$BD462))=TRUE,1,""))</f>
        <v/>
      </c>
      <c r="E462" s="9" t="str">
        <f>IF(Search!$C$7="","",IF(ISNUMBER(SEARCH(Search!$C$7,$AN462))=TRUE,1,""))</f>
        <v/>
      </c>
      <c r="F462" s="9" t="str">
        <f>IF(Search!$C$8="","",IF(ISNUMBER(SEARCH(Search!$C$8,$AO462))=TRUE,1,""))</f>
        <v/>
      </c>
      <c r="G462" s="9" t="str">
        <f>IF(Search!$F$4="","",IF(Inventory!$AJ462&lt;Search!$F$4,"",1))</f>
        <v/>
      </c>
      <c r="H462" s="9" t="str">
        <f>IF(Search!$F$5="","",IF(Inventory!$AJ462&gt;Search!$F$5,"",1))</f>
        <v/>
      </c>
      <c r="I462" s="9" t="str">
        <f>IF(Search!$F$7="","",IF(Search!$F$8="",IF(ISNUMBER(SEARCH(Search!$F$7,$AL462))=TRUE,1,""),""))</f>
        <v/>
      </c>
      <c r="J462" s="9" t="str">
        <f>IF($AL462=Search!$F$8,1,"")</f>
        <v/>
      </c>
      <c r="K462" s="9" t="str">
        <f>IF(Search!$I$4="","",IF(COUNTA($AS462)=1,IF(Search!$I$4="N","N",1),""))</f>
        <v/>
      </c>
      <c r="L462" s="9" t="str">
        <f>IF(Search!$I$5="","",IF($AS462="RC",1,""))</f>
        <v/>
      </c>
      <c r="M462" s="9" t="str">
        <f>IF(Search!$I$6="","",IF($AS462="RCP",1,""))</f>
        <v/>
      </c>
      <c r="N462" s="9" t="str">
        <f>IF(Search!$I$8="","",IF(COUNTA($AT462)=1,IF(Search!$I$8="N","N",1),""))</f>
        <v/>
      </c>
      <c r="O462" s="9" t="str">
        <f>IF(Search!$L$4="","",IF(COUNTA($AU462)=1,IF(Search!$L$4="N","N",1),""))</f>
        <v/>
      </c>
      <c r="P462" s="9" t="str">
        <f>IF(Search!$L$5="","",IF(ISNUMBER(SEARCH("Jersey",$AU462))=TRUE,IF(Search!$L$5="N","N",1),""))</f>
        <v/>
      </c>
      <c r="Q462" s="9" t="str">
        <f>IF(Search!$L$6="","",IF(ISNUMBER(SEARCH("Patch",$AU462))=TRUE,IF(Search!$L$6="N","N",1),""))</f>
        <v/>
      </c>
      <c r="R462" s="9" t="str">
        <f>IF(Search!$L$7="","",IF(ISNUMBER(SEARCH("Shield",$AU462))=TRUE,IF(Search!$L$7="N","N",1),""))</f>
        <v/>
      </c>
      <c r="S462" s="9" t="str">
        <f>IF(Search!$L$8="","",IF(ISNUMBER(SEARCH("Stick",$AU462))=TRUE,IF(Search!$L$8="N","N",1),""))</f>
        <v/>
      </c>
      <c r="T462" s="9" t="str">
        <f>IF(Search!$O$4="","",IF(COUNTA($AW462)=1,IF(Search!$O$4="N","N",1),""))</f>
        <v/>
      </c>
      <c r="U462" s="9" t="str">
        <f>IF(Search!$O$5="","",IF($AW462="","",IF($AW462&lt;Search!$O$5,"",1)))</f>
        <v/>
      </c>
      <c r="V462" s="9" t="str">
        <f>IF(Search!$O$6="","",IF($AW462="","",IF($AW462&gt;Search!$O$6,"",1)))</f>
        <v/>
      </c>
      <c r="W462" s="9" t="str">
        <f>IF(Search!$U$4="","",IF($AX462="","",1))</f>
        <v/>
      </c>
      <c r="X462" s="9" t="str">
        <f>IF(Search!$U$5="","",IF(ISNUMBER(SEARCH(Search!$U$5,$AX462))=TRUE,IF(Search!$U$5="N","N",1),""))</f>
        <v/>
      </c>
      <c r="Y462" s="9" t="str">
        <f>IF(Search!$U$6="","",IF($AY462&lt;Search!$U$6,"",1))</f>
        <v/>
      </c>
      <c r="Z462" s="9" t="str">
        <f>IF(Search!$R$4="","",IF(Inventory!$BA462&lt;Search!$R$4,"",1))</f>
        <v/>
      </c>
      <c r="AA462" s="9" t="str">
        <f>IF(Search!$R$5="","",IF($BA462&gt;Search!$R$5,"",1))</f>
        <v/>
      </c>
      <c r="AB462" s="9" t="str">
        <f>IF(Search!$R$6="","",IF($BB462&lt;Search!$R$6,"",1))</f>
        <v/>
      </c>
      <c r="AC462" s="9" t="str">
        <f>IF(Search!$R$7="","",IF($BB462&lt;Search!$R$7,"",1))</f>
        <v/>
      </c>
      <c r="AD462" s="45" t="str">
        <f>IF(COUNTIF($A462:$AC462,"n")&gt;0,"",IF(SUM($A462:$AC462)=COUNTA(Search!$C$4:$C$8,Search!$F$4:$F$8,Search!$I$4:$I$6,Search!$I$8,Search!$L$4:$L$8,Search!$O$4:$O$8,Search!$R$4:$R$7,Search!$U$4:$U$7)-COUNTIF(Search!$C$4:$U$7,"n"),1+LARGE($AD$1:AD461,1),""))</f>
        <v/>
      </c>
      <c r="AE462" s="45" t="str">
        <f t="shared" si="24"/>
        <v/>
      </c>
      <c r="AF462" s="45" t="str">
        <f>IF(AD462="","",COUNTIF($AE$1:$AE461,$AE462)+RANK($AE462,$AE$2:$AE$10540,1))</f>
        <v/>
      </c>
      <c r="AG462" s="45" t="str">
        <f t="shared" si="25"/>
        <v/>
      </c>
      <c r="AH462" s="45" t="str">
        <f>IF($AD462="","",COUNTIF($AG$1:$AG461,$AG462)+RANK($AG462,$AG$1:$AG$10539,0))</f>
        <v/>
      </c>
      <c r="AI462" s="10" t="str">
        <f t="shared" si="26"/>
        <v>1992-93 Upper Deck #70 Yanic Perreault     /   $</v>
      </c>
      <c r="AJ462" s="11">
        <v>1992</v>
      </c>
      <c r="AK462" s="17">
        <v>93</v>
      </c>
      <c r="AL462" s="12" t="s">
        <v>7</v>
      </c>
      <c r="AM462" s="10">
        <v>70</v>
      </c>
      <c r="AN462" s="12" t="s">
        <v>240</v>
      </c>
      <c r="AO462" s="9"/>
      <c r="AP462" s="9"/>
      <c r="AQ462" s="9"/>
      <c r="AR462" s="14" t="s">
        <v>2127</v>
      </c>
      <c r="AS462" s="9"/>
      <c r="AT462" s="9"/>
      <c r="AU462" s="9"/>
      <c r="AV462" s="13"/>
      <c r="AW462" s="13"/>
      <c r="AX462" s="9"/>
      <c r="AY462" s="9"/>
      <c r="AZ462" s="9"/>
      <c r="BA462" s="33"/>
      <c r="BB462" s="33"/>
      <c r="BC462" s="36"/>
      <c r="BD462" s="12" t="s">
        <v>1771</v>
      </c>
    </row>
    <row r="463" spans="1:56" s="12" customFormat="1" x14ac:dyDescent="0.2">
      <c r="A463" s="9" t="str">
        <f>IF(Search!$C$5="","",IF(COUNTA(Inventory!$AP463)=1,1,""))</f>
        <v/>
      </c>
      <c r="B463" s="9" t="str">
        <f>IF(Search!$C$4="","",IF(ISNUMBER(SEARCH(Search!$C$4,$AR463))=TRUE,1,""))</f>
        <v/>
      </c>
      <c r="C463" s="9" t="str">
        <f>IF(Search!$C$6="x",IF(COUNTA($AQ463)=1,1,"N"),IF(COUNTA($AQ463)=1,"N",""))</f>
        <v/>
      </c>
      <c r="D463" s="9" t="str">
        <f>IF(Search!$O$8="","",IF(ISNUMBER(SEARCH(Search!$O$8,$BD463))=TRUE,1,""))</f>
        <v/>
      </c>
      <c r="E463" s="9" t="str">
        <f>IF(Search!$C$7="","",IF(ISNUMBER(SEARCH(Search!$C$7,$AN463))=TRUE,1,""))</f>
        <v/>
      </c>
      <c r="F463" s="9" t="str">
        <f>IF(Search!$C$8="","",IF(ISNUMBER(SEARCH(Search!$C$8,$AO463))=TRUE,1,""))</f>
        <v/>
      </c>
      <c r="G463" s="9" t="str">
        <f>IF(Search!$F$4="","",IF(Inventory!$AJ463&lt;Search!$F$4,"",1))</f>
        <v/>
      </c>
      <c r="H463" s="9" t="str">
        <f>IF(Search!$F$5="","",IF(Inventory!$AJ463&gt;Search!$F$5,"",1))</f>
        <v/>
      </c>
      <c r="I463" s="9" t="str">
        <f>IF(Search!$F$7="","",IF(Search!$F$8="",IF(ISNUMBER(SEARCH(Search!$F$7,$AL463))=TRUE,1,""),""))</f>
        <v/>
      </c>
      <c r="J463" s="9" t="str">
        <f>IF($AL463=Search!$F$8,1,"")</f>
        <v/>
      </c>
      <c r="K463" s="9" t="str">
        <f>IF(Search!$I$4="","",IF(COUNTA($AS463)=1,IF(Search!$I$4="N","N",1),""))</f>
        <v/>
      </c>
      <c r="L463" s="9" t="str">
        <f>IF(Search!$I$5="","",IF($AS463="RC",1,""))</f>
        <v/>
      </c>
      <c r="M463" s="9" t="str">
        <f>IF(Search!$I$6="","",IF($AS463="RCP",1,""))</f>
        <v/>
      </c>
      <c r="N463" s="9" t="str">
        <f>IF(Search!$I$8="","",IF(COUNTA($AT463)=1,IF(Search!$I$8="N","N",1),""))</f>
        <v/>
      </c>
      <c r="O463" s="9" t="str">
        <f>IF(Search!$L$4="","",IF(COUNTA($AU463)=1,IF(Search!$L$4="N","N",1),""))</f>
        <v/>
      </c>
      <c r="P463" s="9" t="str">
        <f>IF(Search!$L$5="","",IF(ISNUMBER(SEARCH("Jersey",$AU463))=TRUE,IF(Search!$L$5="N","N",1),""))</f>
        <v/>
      </c>
      <c r="Q463" s="9" t="str">
        <f>IF(Search!$L$6="","",IF(ISNUMBER(SEARCH("Patch",$AU463))=TRUE,IF(Search!$L$6="N","N",1),""))</f>
        <v/>
      </c>
      <c r="R463" s="9" t="str">
        <f>IF(Search!$L$7="","",IF(ISNUMBER(SEARCH("Shield",$AU463))=TRUE,IF(Search!$L$7="N","N",1),""))</f>
        <v/>
      </c>
      <c r="S463" s="9" t="str">
        <f>IF(Search!$L$8="","",IF(ISNUMBER(SEARCH("Stick",$AU463))=TRUE,IF(Search!$L$8="N","N",1),""))</f>
        <v/>
      </c>
      <c r="T463" s="9" t="str">
        <f>IF(Search!$O$4="","",IF(COUNTA($AW463)=1,IF(Search!$O$4="N","N",1),""))</f>
        <v/>
      </c>
      <c r="U463" s="9" t="str">
        <f>IF(Search!$O$5="","",IF($AW463="","",IF($AW463&lt;Search!$O$5,"",1)))</f>
        <v/>
      </c>
      <c r="V463" s="9" t="str">
        <f>IF(Search!$O$6="","",IF($AW463="","",IF($AW463&gt;Search!$O$6,"",1)))</f>
        <v/>
      </c>
      <c r="W463" s="9" t="str">
        <f>IF(Search!$U$4="","",IF($AX463="","",1))</f>
        <v/>
      </c>
      <c r="X463" s="9" t="str">
        <f>IF(Search!$U$5="","",IF(ISNUMBER(SEARCH(Search!$U$5,$AX463))=TRUE,IF(Search!$U$5="N","N",1),""))</f>
        <v/>
      </c>
      <c r="Y463" s="9" t="str">
        <f>IF(Search!$U$6="","",IF($AY463&lt;Search!$U$6,"",1))</f>
        <v/>
      </c>
      <c r="Z463" s="9" t="str">
        <f>IF(Search!$R$4="","",IF(Inventory!$BA463&lt;Search!$R$4,"",1))</f>
        <v/>
      </c>
      <c r="AA463" s="9" t="str">
        <f>IF(Search!$R$5="","",IF($BA463&gt;Search!$R$5,"",1))</f>
        <v/>
      </c>
      <c r="AB463" s="9" t="str">
        <f>IF(Search!$R$6="","",IF($BB463&lt;Search!$R$6,"",1))</f>
        <v/>
      </c>
      <c r="AC463" s="9" t="str">
        <f>IF(Search!$R$7="","",IF($BB463&lt;Search!$R$7,"",1))</f>
        <v/>
      </c>
      <c r="AD463" s="45" t="str">
        <f>IF(COUNTIF($A463:$AC463,"n")&gt;0,"",IF(SUM($A463:$AC463)=COUNTA(Search!$C$4:$C$8,Search!$F$4:$F$8,Search!$I$4:$I$6,Search!$I$8,Search!$L$4:$L$8,Search!$O$4:$O$8,Search!$R$4:$R$7,Search!$U$4:$U$7)-COUNTIF(Search!$C$4:$U$7,"n"),1+LARGE($AD$1:AD462,1),""))</f>
        <v/>
      </c>
      <c r="AE463" s="45" t="str">
        <f t="shared" si="24"/>
        <v/>
      </c>
      <c r="AF463" s="45" t="str">
        <f>IF(AD463="","",COUNTIF($AE$1:$AE462,$AE463)+RANK($AE463,$AE$2:$AE$10540,1))</f>
        <v/>
      </c>
      <c r="AG463" s="45" t="str">
        <f t="shared" si="25"/>
        <v/>
      </c>
      <c r="AH463" s="45" t="str">
        <f>IF($AD463="","",COUNTIF($AG$1:$AG462,$AG463)+RANK($AG463,$AG$1:$AG$10539,0))</f>
        <v/>
      </c>
      <c r="AI463" s="10" t="str">
        <f t="shared" si="26"/>
        <v>1992-93 Upper Deck #70 Yanic Perreault     /   $</v>
      </c>
      <c r="AJ463" s="11">
        <v>1992</v>
      </c>
      <c r="AK463" s="17">
        <v>93</v>
      </c>
      <c r="AL463" s="12" t="s">
        <v>7</v>
      </c>
      <c r="AM463" s="10">
        <v>70</v>
      </c>
      <c r="AN463" s="15" t="s">
        <v>240</v>
      </c>
      <c r="AO463" s="14"/>
      <c r="AP463" s="14"/>
      <c r="AQ463" s="14"/>
      <c r="AR463" s="14"/>
      <c r="AS463" s="9"/>
      <c r="AT463" s="9"/>
      <c r="AU463" s="9"/>
      <c r="AV463" s="13"/>
      <c r="AW463" s="13"/>
      <c r="AX463" s="9"/>
      <c r="AY463" s="9"/>
      <c r="AZ463" s="9"/>
      <c r="BA463" s="33"/>
      <c r="BB463" s="33"/>
      <c r="BC463" s="36"/>
      <c r="BD463" s="12" t="s">
        <v>1771</v>
      </c>
    </row>
    <row r="464" spans="1:56" s="12" customFormat="1" x14ac:dyDescent="0.2">
      <c r="A464" s="9" t="str">
        <f>IF(Search!$C$5="","",IF(COUNTA(Inventory!$AP464)=1,1,""))</f>
        <v/>
      </c>
      <c r="B464" s="9" t="str">
        <f>IF(Search!$C$4="","",IF(ISNUMBER(SEARCH(Search!$C$4,$AR464))=TRUE,1,""))</f>
        <v/>
      </c>
      <c r="C464" s="9" t="str">
        <f>IF(Search!$C$6="x",IF(COUNTA($AQ464)=1,1,"N"),IF(COUNTA($AQ464)=1,"N",""))</f>
        <v/>
      </c>
      <c r="D464" s="9" t="str">
        <f>IF(Search!$O$8="","",IF(ISNUMBER(SEARCH(Search!$O$8,$BD464))=TRUE,1,""))</f>
        <v/>
      </c>
      <c r="E464" s="9" t="str">
        <f>IF(Search!$C$7="","",IF(ISNUMBER(SEARCH(Search!$C$7,$AN464))=TRUE,1,""))</f>
        <v/>
      </c>
      <c r="F464" s="9" t="str">
        <f>IF(Search!$C$8="","",IF(ISNUMBER(SEARCH(Search!$C$8,$AO464))=TRUE,1,""))</f>
        <v/>
      </c>
      <c r="G464" s="9" t="str">
        <f>IF(Search!$F$4="","",IF(Inventory!$AJ464&lt;Search!$F$4,"",1))</f>
        <v/>
      </c>
      <c r="H464" s="9" t="str">
        <f>IF(Search!$F$5="","",IF(Inventory!$AJ464&gt;Search!$F$5,"",1))</f>
        <v/>
      </c>
      <c r="I464" s="9" t="str">
        <f>IF(Search!$F$7="","",IF(Search!$F$8="",IF(ISNUMBER(SEARCH(Search!$F$7,$AL464))=TRUE,1,""),""))</f>
        <v/>
      </c>
      <c r="J464" s="9" t="str">
        <f>IF($AL464=Search!$F$8,1,"")</f>
        <v/>
      </c>
      <c r="K464" s="9" t="str">
        <f>IF(Search!$I$4="","",IF(COUNTA($AS464)=1,IF(Search!$I$4="N","N",1),""))</f>
        <v/>
      </c>
      <c r="L464" s="9" t="str">
        <f>IF(Search!$I$5="","",IF($AS464="RC",1,""))</f>
        <v/>
      </c>
      <c r="M464" s="9" t="str">
        <f>IF(Search!$I$6="","",IF($AS464="RCP",1,""))</f>
        <v/>
      </c>
      <c r="N464" s="9" t="str">
        <f>IF(Search!$I$8="","",IF(COUNTA($AT464)=1,IF(Search!$I$8="N","N",1),""))</f>
        <v/>
      </c>
      <c r="O464" s="9" t="str">
        <f>IF(Search!$L$4="","",IF(COUNTA($AU464)=1,IF(Search!$L$4="N","N",1),""))</f>
        <v/>
      </c>
      <c r="P464" s="9" t="str">
        <f>IF(Search!$L$5="","",IF(ISNUMBER(SEARCH("Jersey",$AU464))=TRUE,IF(Search!$L$5="N","N",1),""))</f>
        <v/>
      </c>
      <c r="Q464" s="9" t="str">
        <f>IF(Search!$L$6="","",IF(ISNUMBER(SEARCH("Patch",$AU464))=TRUE,IF(Search!$L$6="N","N",1),""))</f>
        <v/>
      </c>
      <c r="R464" s="9" t="str">
        <f>IF(Search!$L$7="","",IF(ISNUMBER(SEARCH("Shield",$AU464))=TRUE,IF(Search!$L$7="N","N",1),""))</f>
        <v/>
      </c>
      <c r="S464" s="9" t="str">
        <f>IF(Search!$L$8="","",IF(ISNUMBER(SEARCH("Stick",$AU464))=TRUE,IF(Search!$L$8="N","N",1),""))</f>
        <v/>
      </c>
      <c r="T464" s="9" t="str">
        <f>IF(Search!$O$4="","",IF(COUNTA($AW464)=1,IF(Search!$O$4="N","N",1),""))</f>
        <v/>
      </c>
      <c r="U464" s="9" t="str">
        <f>IF(Search!$O$5="","",IF($AW464="","",IF($AW464&lt;Search!$O$5,"",1)))</f>
        <v/>
      </c>
      <c r="V464" s="9" t="str">
        <f>IF(Search!$O$6="","",IF($AW464="","",IF($AW464&gt;Search!$O$6,"",1)))</f>
        <v/>
      </c>
      <c r="W464" s="9" t="str">
        <f>IF(Search!$U$4="","",IF($AX464="","",1))</f>
        <v/>
      </c>
      <c r="X464" s="9" t="str">
        <f>IF(Search!$U$5="","",IF(ISNUMBER(SEARCH(Search!$U$5,$AX464))=TRUE,IF(Search!$U$5="N","N",1),""))</f>
        <v/>
      </c>
      <c r="Y464" s="9" t="str">
        <f>IF(Search!$U$6="","",IF($AY464&lt;Search!$U$6,"",1))</f>
        <v/>
      </c>
      <c r="Z464" s="9" t="str">
        <f>IF(Search!$R$4="","",IF(Inventory!$BA464&lt;Search!$R$4,"",1))</f>
        <v/>
      </c>
      <c r="AA464" s="9" t="str">
        <f>IF(Search!$R$5="","",IF($BA464&gt;Search!$R$5,"",1))</f>
        <v/>
      </c>
      <c r="AB464" s="9" t="str">
        <f>IF(Search!$R$6="","",IF($BB464&lt;Search!$R$6,"",1))</f>
        <v/>
      </c>
      <c r="AC464" s="9" t="str">
        <f>IF(Search!$R$7="","",IF($BB464&lt;Search!$R$7,"",1))</f>
        <v/>
      </c>
      <c r="AD464" s="45" t="str">
        <f>IF(COUNTIF($A464:$AC464,"n")&gt;0,"",IF(SUM($A464:$AC464)=COUNTA(Search!$C$4:$C$8,Search!$F$4:$F$8,Search!$I$4:$I$6,Search!$I$8,Search!$L$4:$L$8,Search!$O$4:$O$8,Search!$R$4:$R$7,Search!$U$4:$U$7)-COUNTIF(Search!$C$4:$U$7,"n"),1+LARGE($AD$1:AD463,1),""))</f>
        <v/>
      </c>
      <c r="AE464" s="45" t="str">
        <f t="shared" si="24"/>
        <v/>
      </c>
      <c r="AF464" s="45" t="str">
        <f>IF(AD464="","",COUNTIF($AE$1:$AE463,$AE464)+RANK($AE464,$AE$2:$AE$10540,1))</f>
        <v/>
      </c>
      <c r="AG464" s="45" t="str">
        <f t="shared" si="25"/>
        <v/>
      </c>
      <c r="AH464" s="45" t="str">
        <f>IF($AD464="","",COUNTIF($AG$1:$AG463,$AG464)+RANK($AG464,$AG$1:$AG$10539,0))</f>
        <v/>
      </c>
      <c r="AI464" s="10" t="str">
        <f t="shared" si="26"/>
        <v>1992-93 Upper Deck #222 Jonas Hoglund     /   $</v>
      </c>
      <c r="AJ464" s="11">
        <v>1992</v>
      </c>
      <c r="AK464" s="17">
        <v>93</v>
      </c>
      <c r="AL464" s="12" t="s">
        <v>7</v>
      </c>
      <c r="AM464" s="10">
        <v>222</v>
      </c>
      <c r="AN464" s="12" t="s">
        <v>241</v>
      </c>
      <c r="AO464" s="9"/>
      <c r="AP464" s="9"/>
      <c r="AQ464" s="9"/>
      <c r="AR464" s="14" t="s">
        <v>2127</v>
      </c>
      <c r="AS464" s="9"/>
      <c r="AT464" s="9"/>
      <c r="AU464" s="9"/>
      <c r="AV464" s="13"/>
      <c r="AW464" s="13"/>
      <c r="AX464" s="9"/>
      <c r="AY464" s="9"/>
      <c r="AZ464" s="9"/>
      <c r="BA464" s="33"/>
      <c r="BB464" s="33"/>
      <c r="BC464" s="36"/>
      <c r="BD464" s="12" t="s">
        <v>1771</v>
      </c>
    </row>
    <row r="465" spans="1:56" s="12" customFormat="1" x14ac:dyDescent="0.2">
      <c r="A465" s="9" t="str">
        <f>IF(Search!$C$5="","",IF(COUNTA(Inventory!$AP465)=1,1,""))</f>
        <v/>
      </c>
      <c r="B465" s="9" t="str">
        <f>IF(Search!$C$4="","",IF(ISNUMBER(SEARCH(Search!$C$4,$AR465))=TRUE,1,""))</f>
        <v/>
      </c>
      <c r="C465" s="9" t="str">
        <f>IF(Search!$C$6="x",IF(COUNTA($AQ465)=1,1,"N"),IF(COUNTA($AQ465)=1,"N",""))</f>
        <v/>
      </c>
      <c r="D465" s="9" t="str">
        <f>IF(Search!$O$8="","",IF(ISNUMBER(SEARCH(Search!$O$8,$BD465))=TRUE,1,""))</f>
        <v/>
      </c>
      <c r="E465" s="9" t="str">
        <f>IF(Search!$C$7="","",IF(ISNUMBER(SEARCH(Search!$C$7,$AN465))=TRUE,1,""))</f>
        <v/>
      </c>
      <c r="F465" s="9" t="str">
        <f>IF(Search!$C$8="","",IF(ISNUMBER(SEARCH(Search!$C$8,$AO465))=TRUE,1,""))</f>
        <v/>
      </c>
      <c r="G465" s="9" t="str">
        <f>IF(Search!$F$4="","",IF(Inventory!$AJ465&lt;Search!$F$4,"",1))</f>
        <v/>
      </c>
      <c r="H465" s="9" t="str">
        <f>IF(Search!$F$5="","",IF(Inventory!$AJ465&gt;Search!$F$5,"",1))</f>
        <v/>
      </c>
      <c r="I465" s="9" t="str">
        <f>IF(Search!$F$7="","",IF(Search!$F$8="",IF(ISNUMBER(SEARCH(Search!$F$7,$AL465))=TRUE,1,""),""))</f>
        <v/>
      </c>
      <c r="J465" s="9" t="str">
        <f>IF($AL465=Search!$F$8,1,"")</f>
        <v/>
      </c>
      <c r="K465" s="9" t="str">
        <f>IF(Search!$I$4="","",IF(COUNTA($AS465)=1,IF(Search!$I$4="N","N",1),""))</f>
        <v/>
      </c>
      <c r="L465" s="9" t="str">
        <f>IF(Search!$I$5="","",IF($AS465="RC",1,""))</f>
        <v/>
      </c>
      <c r="M465" s="9" t="str">
        <f>IF(Search!$I$6="","",IF($AS465="RCP",1,""))</f>
        <v/>
      </c>
      <c r="N465" s="9" t="str">
        <f>IF(Search!$I$8="","",IF(COUNTA($AT465)=1,IF(Search!$I$8="N","N",1),""))</f>
        <v/>
      </c>
      <c r="O465" s="9" t="str">
        <f>IF(Search!$L$4="","",IF(COUNTA($AU465)=1,IF(Search!$L$4="N","N",1),""))</f>
        <v/>
      </c>
      <c r="P465" s="9" t="str">
        <f>IF(Search!$L$5="","",IF(ISNUMBER(SEARCH("Jersey",$AU465))=TRUE,IF(Search!$L$5="N","N",1),""))</f>
        <v/>
      </c>
      <c r="Q465" s="9" t="str">
        <f>IF(Search!$L$6="","",IF(ISNUMBER(SEARCH("Patch",$AU465))=TRUE,IF(Search!$L$6="N","N",1),""))</f>
        <v/>
      </c>
      <c r="R465" s="9" t="str">
        <f>IF(Search!$L$7="","",IF(ISNUMBER(SEARCH("Shield",$AU465))=TRUE,IF(Search!$L$7="N","N",1),""))</f>
        <v/>
      </c>
      <c r="S465" s="9" t="str">
        <f>IF(Search!$L$8="","",IF(ISNUMBER(SEARCH("Stick",$AU465))=TRUE,IF(Search!$L$8="N","N",1),""))</f>
        <v/>
      </c>
      <c r="T465" s="9" t="str">
        <f>IF(Search!$O$4="","",IF(COUNTA($AW465)=1,IF(Search!$O$4="N","N",1),""))</f>
        <v/>
      </c>
      <c r="U465" s="9" t="str">
        <f>IF(Search!$O$5="","",IF($AW465="","",IF($AW465&lt;Search!$O$5,"",1)))</f>
        <v/>
      </c>
      <c r="V465" s="9" t="str">
        <f>IF(Search!$O$6="","",IF($AW465="","",IF($AW465&gt;Search!$O$6,"",1)))</f>
        <v/>
      </c>
      <c r="W465" s="9" t="str">
        <f>IF(Search!$U$4="","",IF($AX465="","",1))</f>
        <v/>
      </c>
      <c r="X465" s="9" t="str">
        <f>IF(Search!$U$5="","",IF(ISNUMBER(SEARCH(Search!$U$5,$AX465))=TRUE,IF(Search!$U$5="N","N",1),""))</f>
        <v/>
      </c>
      <c r="Y465" s="9" t="str">
        <f>IF(Search!$U$6="","",IF($AY465&lt;Search!$U$6,"",1))</f>
        <v/>
      </c>
      <c r="Z465" s="9" t="str">
        <f>IF(Search!$R$4="","",IF(Inventory!$BA465&lt;Search!$R$4,"",1))</f>
        <v/>
      </c>
      <c r="AA465" s="9" t="str">
        <f>IF(Search!$R$5="","",IF($BA465&gt;Search!$R$5,"",1))</f>
        <v/>
      </c>
      <c r="AB465" s="9" t="str">
        <f>IF(Search!$R$6="","",IF($BB465&lt;Search!$R$6,"",1))</f>
        <v/>
      </c>
      <c r="AC465" s="9" t="str">
        <f>IF(Search!$R$7="","",IF($BB465&lt;Search!$R$7,"",1))</f>
        <v/>
      </c>
      <c r="AD465" s="45" t="str">
        <f>IF(COUNTIF($A465:$AC465,"n")&gt;0,"",IF(SUM($A465:$AC465)=COUNTA(Search!$C$4:$C$8,Search!$F$4:$F$8,Search!$I$4:$I$6,Search!$I$8,Search!$L$4:$L$8,Search!$O$4:$O$8,Search!$R$4:$R$7,Search!$U$4:$U$7)-COUNTIF(Search!$C$4:$U$7,"n"),1+LARGE($AD$1:AD464,1),""))</f>
        <v/>
      </c>
      <c r="AE465" s="45" t="str">
        <f t="shared" si="24"/>
        <v/>
      </c>
      <c r="AF465" s="45" t="str">
        <f>IF(AD465="","",COUNTIF($AE$1:$AE464,$AE465)+RANK($AE465,$AE$2:$AE$10540,1))</f>
        <v/>
      </c>
      <c r="AG465" s="45" t="str">
        <f t="shared" si="25"/>
        <v/>
      </c>
      <c r="AH465" s="45" t="str">
        <f>IF($AD465="","",COUNTIF($AG$1:$AG464,$AG465)+RANK($AG465,$AG$1:$AG$10539,0))</f>
        <v/>
      </c>
      <c r="AI465" s="10" t="str">
        <f t="shared" si="26"/>
        <v>1992-93 Upper Deck #222 Jonas Hoglund     /   $</v>
      </c>
      <c r="AJ465" s="11">
        <v>1992</v>
      </c>
      <c r="AK465" s="17">
        <v>93</v>
      </c>
      <c r="AL465" s="12" t="s">
        <v>7</v>
      </c>
      <c r="AM465" s="10">
        <v>222</v>
      </c>
      <c r="AN465" s="15" t="s">
        <v>241</v>
      </c>
      <c r="AO465" s="14"/>
      <c r="AP465" s="14"/>
      <c r="AQ465" s="14"/>
      <c r="AR465" s="14"/>
      <c r="AS465" s="9"/>
      <c r="AT465" s="9"/>
      <c r="AU465" s="9"/>
      <c r="AV465" s="13"/>
      <c r="AW465" s="13"/>
      <c r="AX465" s="9"/>
      <c r="AY465" s="9"/>
      <c r="AZ465" s="9"/>
      <c r="BA465" s="33"/>
      <c r="BB465" s="33"/>
      <c r="BC465" s="36"/>
      <c r="BD465" s="12" t="s">
        <v>1771</v>
      </c>
    </row>
    <row r="466" spans="1:56" s="12" customFormat="1" x14ac:dyDescent="0.2">
      <c r="A466" s="9" t="str">
        <f>IF(Search!$C$5="","",IF(COUNTA(Inventory!$AP466)=1,1,""))</f>
        <v/>
      </c>
      <c r="B466" s="9" t="str">
        <f>IF(Search!$C$4="","",IF(ISNUMBER(SEARCH(Search!$C$4,$AR466))=TRUE,1,""))</f>
        <v/>
      </c>
      <c r="C466" s="9" t="str">
        <f>IF(Search!$C$6="x",IF(COUNTA($AQ466)=1,1,"N"),IF(COUNTA($AQ466)=1,"N",""))</f>
        <v/>
      </c>
      <c r="D466" s="9" t="str">
        <f>IF(Search!$O$8="","",IF(ISNUMBER(SEARCH(Search!$O$8,$BD466))=TRUE,1,""))</f>
        <v/>
      </c>
      <c r="E466" s="9" t="str">
        <f>IF(Search!$C$7="","",IF(ISNUMBER(SEARCH(Search!$C$7,$AN466))=TRUE,1,""))</f>
        <v/>
      </c>
      <c r="F466" s="9" t="str">
        <f>IF(Search!$C$8="","",IF(ISNUMBER(SEARCH(Search!$C$8,$AO466))=TRUE,1,""))</f>
        <v/>
      </c>
      <c r="G466" s="9" t="str">
        <f>IF(Search!$F$4="","",IF(Inventory!$AJ466&lt;Search!$F$4,"",1))</f>
        <v/>
      </c>
      <c r="H466" s="9" t="str">
        <f>IF(Search!$F$5="","",IF(Inventory!$AJ466&gt;Search!$F$5,"",1))</f>
        <v/>
      </c>
      <c r="I466" s="9" t="str">
        <f>IF(Search!$F$7="","",IF(Search!$F$8="",IF(ISNUMBER(SEARCH(Search!$F$7,$AL466))=TRUE,1,""),""))</f>
        <v/>
      </c>
      <c r="J466" s="9" t="str">
        <f>IF($AL466=Search!$F$8,1,"")</f>
        <v/>
      </c>
      <c r="K466" s="9" t="str">
        <f>IF(Search!$I$4="","",IF(COUNTA($AS466)=1,IF(Search!$I$4="N","N",1),""))</f>
        <v/>
      </c>
      <c r="L466" s="9" t="str">
        <f>IF(Search!$I$5="","",IF($AS466="RC",1,""))</f>
        <v/>
      </c>
      <c r="M466" s="9" t="str">
        <f>IF(Search!$I$6="","",IF($AS466="RCP",1,""))</f>
        <v/>
      </c>
      <c r="N466" s="9" t="str">
        <f>IF(Search!$I$8="","",IF(COUNTA($AT466)=1,IF(Search!$I$8="N","N",1),""))</f>
        <v/>
      </c>
      <c r="O466" s="9" t="str">
        <f>IF(Search!$L$4="","",IF(COUNTA($AU466)=1,IF(Search!$L$4="N","N",1),""))</f>
        <v/>
      </c>
      <c r="P466" s="9" t="str">
        <f>IF(Search!$L$5="","",IF(ISNUMBER(SEARCH("Jersey",$AU466))=TRUE,IF(Search!$L$5="N","N",1),""))</f>
        <v/>
      </c>
      <c r="Q466" s="9" t="str">
        <f>IF(Search!$L$6="","",IF(ISNUMBER(SEARCH("Patch",$AU466))=TRUE,IF(Search!$L$6="N","N",1),""))</f>
        <v/>
      </c>
      <c r="R466" s="9" t="str">
        <f>IF(Search!$L$7="","",IF(ISNUMBER(SEARCH("Shield",$AU466))=TRUE,IF(Search!$L$7="N","N",1),""))</f>
        <v/>
      </c>
      <c r="S466" s="9" t="str">
        <f>IF(Search!$L$8="","",IF(ISNUMBER(SEARCH("Stick",$AU466))=TRUE,IF(Search!$L$8="N","N",1),""))</f>
        <v/>
      </c>
      <c r="T466" s="9" t="str">
        <f>IF(Search!$O$4="","",IF(COUNTA($AW466)=1,IF(Search!$O$4="N","N",1),""))</f>
        <v/>
      </c>
      <c r="U466" s="9" t="str">
        <f>IF(Search!$O$5="","",IF($AW466="","",IF($AW466&lt;Search!$O$5,"",1)))</f>
        <v/>
      </c>
      <c r="V466" s="9" t="str">
        <f>IF(Search!$O$6="","",IF($AW466="","",IF($AW466&gt;Search!$O$6,"",1)))</f>
        <v/>
      </c>
      <c r="W466" s="9" t="str">
        <f>IF(Search!$U$4="","",IF($AX466="","",1))</f>
        <v/>
      </c>
      <c r="X466" s="9" t="str">
        <f>IF(Search!$U$5="","",IF(ISNUMBER(SEARCH(Search!$U$5,$AX466))=TRUE,IF(Search!$U$5="N","N",1),""))</f>
        <v/>
      </c>
      <c r="Y466" s="9" t="str">
        <f>IF(Search!$U$6="","",IF($AY466&lt;Search!$U$6,"",1))</f>
        <v/>
      </c>
      <c r="Z466" s="9" t="str">
        <f>IF(Search!$R$4="","",IF(Inventory!$BA466&lt;Search!$R$4,"",1))</f>
        <v/>
      </c>
      <c r="AA466" s="9" t="str">
        <f>IF(Search!$R$5="","",IF($BA466&gt;Search!$R$5,"",1))</f>
        <v/>
      </c>
      <c r="AB466" s="9" t="str">
        <f>IF(Search!$R$6="","",IF($BB466&lt;Search!$R$6,"",1))</f>
        <v/>
      </c>
      <c r="AC466" s="9" t="str">
        <f>IF(Search!$R$7="","",IF($BB466&lt;Search!$R$7,"",1))</f>
        <v/>
      </c>
      <c r="AD466" s="45" t="str">
        <f>IF(COUNTIF($A466:$AC466,"n")&gt;0,"",IF(SUM($A466:$AC466)=COUNTA(Search!$C$4:$C$8,Search!$F$4:$F$8,Search!$I$4:$I$6,Search!$I$8,Search!$L$4:$L$8,Search!$O$4:$O$8,Search!$R$4:$R$7,Search!$U$4:$U$7)-COUNTIF(Search!$C$4:$U$7,"n"),1+LARGE($AD$1:AD465,1),""))</f>
        <v/>
      </c>
      <c r="AE466" s="45" t="str">
        <f t="shared" si="24"/>
        <v/>
      </c>
      <c r="AF466" s="45" t="str">
        <f>IF(AD466="","",COUNTIF($AE$1:$AE465,$AE466)+RANK($AE466,$AE$2:$AE$10540,1))</f>
        <v/>
      </c>
      <c r="AG466" s="45" t="str">
        <f t="shared" si="25"/>
        <v/>
      </c>
      <c r="AH466" s="45" t="str">
        <f>IF($AD466="","",COUNTIF($AG$1:$AG465,$AG466)+RANK($AG466,$AG$1:$AG$10539,0))</f>
        <v/>
      </c>
      <c r="AI466" s="10" t="str">
        <f t="shared" si="26"/>
        <v>1992-93 Upper Deck #233 Mikael Renberg     /   $</v>
      </c>
      <c r="AJ466" s="11">
        <v>1992</v>
      </c>
      <c r="AK466" s="17">
        <v>93</v>
      </c>
      <c r="AL466" s="12" t="s">
        <v>7</v>
      </c>
      <c r="AM466" s="10">
        <v>233</v>
      </c>
      <c r="AN466" s="12" t="s">
        <v>242</v>
      </c>
      <c r="AO466" s="9"/>
      <c r="AP466" s="9"/>
      <c r="AQ466" s="9"/>
      <c r="AR466" s="14" t="s">
        <v>2127</v>
      </c>
      <c r="AS466" s="9"/>
      <c r="AT466" s="9"/>
      <c r="AU466" s="9"/>
      <c r="AV466" s="13"/>
      <c r="AW466" s="13"/>
      <c r="AX466" s="9"/>
      <c r="AY466" s="9"/>
      <c r="AZ466" s="9"/>
      <c r="BA466" s="33"/>
      <c r="BB466" s="33"/>
      <c r="BC466" s="36"/>
      <c r="BD466" s="12" t="s">
        <v>1771</v>
      </c>
    </row>
    <row r="467" spans="1:56" s="12" customFormat="1" x14ac:dyDescent="0.2">
      <c r="A467" s="9" t="str">
        <f>IF(Search!$C$5="","",IF(COUNTA(Inventory!$AP467)=1,1,""))</f>
        <v/>
      </c>
      <c r="B467" s="9" t="str">
        <f>IF(Search!$C$4="","",IF(ISNUMBER(SEARCH(Search!$C$4,$AR467))=TRUE,1,""))</f>
        <v/>
      </c>
      <c r="C467" s="9" t="str">
        <f>IF(Search!$C$6="x",IF(COUNTA($AQ467)=1,1,"N"),IF(COUNTA($AQ467)=1,"N",""))</f>
        <v/>
      </c>
      <c r="D467" s="9" t="str">
        <f>IF(Search!$O$8="","",IF(ISNUMBER(SEARCH(Search!$O$8,$BD467))=TRUE,1,""))</f>
        <v/>
      </c>
      <c r="E467" s="9" t="str">
        <f>IF(Search!$C$7="","",IF(ISNUMBER(SEARCH(Search!$C$7,$AN467))=TRUE,1,""))</f>
        <v/>
      </c>
      <c r="F467" s="9" t="str">
        <f>IF(Search!$C$8="","",IF(ISNUMBER(SEARCH(Search!$C$8,$AO467))=TRUE,1,""))</f>
        <v/>
      </c>
      <c r="G467" s="9" t="str">
        <f>IF(Search!$F$4="","",IF(Inventory!$AJ467&lt;Search!$F$4,"",1))</f>
        <v/>
      </c>
      <c r="H467" s="9" t="str">
        <f>IF(Search!$F$5="","",IF(Inventory!$AJ467&gt;Search!$F$5,"",1))</f>
        <v/>
      </c>
      <c r="I467" s="9" t="str">
        <f>IF(Search!$F$7="","",IF(Search!$F$8="",IF(ISNUMBER(SEARCH(Search!$F$7,$AL467))=TRUE,1,""),""))</f>
        <v/>
      </c>
      <c r="J467" s="9" t="str">
        <f>IF($AL467=Search!$F$8,1,"")</f>
        <v/>
      </c>
      <c r="K467" s="9" t="str">
        <f>IF(Search!$I$4="","",IF(COUNTA($AS467)=1,IF(Search!$I$4="N","N",1),""))</f>
        <v/>
      </c>
      <c r="L467" s="9" t="str">
        <f>IF(Search!$I$5="","",IF($AS467="RC",1,""))</f>
        <v/>
      </c>
      <c r="M467" s="9" t="str">
        <f>IF(Search!$I$6="","",IF($AS467="RCP",1,""))</f>
        <v/>
      </c>
      <c r="N467" s="9" t="str">
        <f>IF(Search!$I$8="","",IF(COUNTA($AT467)=1,IF(Search!$I$8="N","N",1),""))</f>
        <v/>
      </c>
      <c r="O467" s="9" t="str">
        <f>IF(Search!$L$4="","",IF(COUNTA($AU467)=1,IF(Search!$L$4="N","N",1),""))</f>
        <v/>
      </c>
      <c r="P467" s="9" t="str">
        <f>IF(Search!$L$5="","",IF(ISNUMBER(SEARCH("Jersey",$AU467))=TRUE,IF(Search!$L$5="N","N",1),""))</f>
        <v/>
      </c>
      <c r="Q467" s="9" t="str">
        <f>IF(Search!$L$6="","",IF(ISNUMBER(SEARCH("Patch",$AU467))=TRUE,IF(Search!$L$6="N","N",1),""))</f>
        <v/>
      </c>
      <c r="R467" s="9" t="str">
        <f>IF(Search!$L$7="","",IF(ISNUMBER(SEARCH("Shield",$AU467))=TRUE,IF(Search!$L$7="N","N",1),""))</f>
        <v/>
      </c>
      <c r="S467" s="9" t="str">
        <f>IF(Search!$L$8="","",IF(ISNUMBER(SEARCH("Stick",$AU467))=TRUE,IF(Search!$L$8="N","N",1),""))</f>
        <v/>
      </c>
      <c r="T467" s="9" t="str">
        <f>IF(Search!$O$4="","",IF(COUNTA($AW467)=1,IF(Search!$O$4="N","N",1),""))</f>
        <v/>
      </c>
      <c r="U467" s="9" t="str">
        <f>IF(Search!$O$5="","",IF($AW467="","",IF($AW467&lt;Search!$O$5,"",1)))</f>
        <v/>
      </c>
      <c r="V467" s="9" t="str">
        <f>IF(Search!$O$6="","",IF($AW467="","",IF($AW467&gt;Search!$O$6,"",1)))</f>
        <v/>
      </c>
      <c r="W467" s="9" t="str">
        <f>IF(Search!$U$4="","",IF($AX467="","",1))</f>
        <v/>
      </c>
      <c r="X467" s="9" t="str">
        <f>IF(Search!$U$5="","",IF(ISNUMBER(SEARCH(Search!$U$5,$AX467))=TRUE,IF(Search!$U$5="N","N",1),""))</f>
        <v/>
      </c>
      <c r="Y467" s="9" t="str">
        <f>IF(Search!$U$6="","",IF($AY467&lt;Search!$U$6,"",1))</f>
        <v/>
      </c>
      <c r="Z467" s="9" t="str">
        <f>IF(Search!$R$4="","",IF(Inventory!$BA467&lt;Search!$R$4,"",1))</f>
        <v/>
      </c>
      <c r="AA467" s="9" t="str">
        <f>IF(Search!$R$5="","",IF($BA467&gt;Search!$R$5,"",1))</f>
        <v/>
      </c>
      <c r="AB467" s="9" t="str">
        <f>IF(Search!$R$6="","",IF($BB467&lt;Search!$R$6,"",1))</f>
        <v/>
      </c>
      <c r="AC467" s="9" t="str">
        <f>IF(Search!$R$7="","",IF($BB467&lt;Search!$R$7,"",1))</f>
        <v/>
      </c>
      <c r="AD467" s="45" t="str">
        <f>IF(COUNTIF($A467:$AC467,"n")&gt;0,"",IF(SUM($A467:$AC467)=COUNTA(Search!$C$4:$C$8,Search!$F$4:$F$8,Search!$I$4:$I$6,Search!$I$8,Search!$L$4:$L$8,Search!$O$4:$O$8,Search!$R$4:$R$7,Search!$U$4:$U$7)-COUNTIF(Search!$C$4:$U$7,"n"),1+LARGE($AD$1:AD466,1),""))</f>
        <v/>
      </c>
      <c r="AE467" s="45" t="str">
        <f t="shared" si="24"/>
        <v/>
      </c>
      <c r="AF467" s="45" t="str">
        <f>IF(AD467="","",COUNTIF($AE$1:$AE466,$AE467)+RANK($AE467,$AE$2:$AE$10540,1))</f>
        <v/>
      </c>
      <c r="AG467" s="45" t="str">
        <f t="shared" si="25"/>
        <v/>
      </c>
      <c r="AH467" s="45" t="str">
        <f>IF($AD467="","",COUNTIF($AG$1:$AG466,$AG467)+RANK($AG467,$AG$1:$AG$10539,0))</f>
        <v/>
      </c>
      <c r="AI467" s="10" t="str">
        <f t="shared" si="26"/>
        <v>1992-93 Upper Deck #233 Mikael Renberg     /   $</v>
      </c>
      <c r="AJ467" s="11">
        <v>1992</v>
      </c>
      <c r="AK467" s="17">
        <v>93</v>
      </c>
      <c r="AL467" s="12" t="s">
        <v>7</v>
      </c>
      <c r="AM467" s="10">
        <v>233</v>
      </c>
      <c r="AN467" s="15" t="s">
        <v>242</v>
      </c>
      <c r="AO467" s="14"/>
      <c r="AP467" s="14"/>
      <c r="AQ467" s="14"/>
      <c r="AR467" s="14"/>
      <c r="AS467" s="9"/>
      <c r="AT467" s="9"/>
      <c r="AU467" s="9"/>
      <c r="AV467" s="13"/>
      <c r="AW467" s="13"/>
      <c r="AX467" s="9"/>
      <c r="AY467" s="9"/>
      <c r="AZ467" s="9"/>
      <c r="BA467" s="33"/>
      <c r="BB467" s="33"/>
      <c r="BC467" s="36"/>
      <c r="BD467" s="12" t="s">
        <v>1771</v>
      </c>
    </row>
    <row r="468" spans="1:56" s="12" customFormat="1" x14ac:dyDescent="0.2">
      <c r="A468" s="9" t="str">
        <f>IF(Search!$C$5="","",IF(COUNTA(Inventory!$AP468)=1,1,""))</f>
        <v/>
      </c>
      <c r="B468" s="9" t="str">
        <f>IF(Search!$C$4="","",IF(ISNUMBER(SEARCH(Search!$C$4,$AR468))=TRUE,1,""))</f>
        <v/>
      </c>
      <c r="C468" s="9" t="str">
        <f>IF(Search!$C$6="x",IF(COUNTA($AQ468)=1,1,"N"),IF(COUNTA($AQ468)=1,"N",""))</f>
        <v/>
      </c>
      <c r="D468" s="9" t="str">
        <f>IF(Search!$O$8="","",IF(ISNUMBER(SEARCH(Search!$O$8,$BD468))=TRUE,1,""))</f>
        <v/>
      </c>
      <c r="E468" s="9" t="str">
        <f>IF(Search!$C$7="","",IF(ISNUMBER(SEARCH(Search!$C$7,$AN468))=TRUE,1,""))</f>
        <v/>
      </c>
      <c r="F468" s="9" t="str">
        <f>IF(Search!$C$8="","",IF(ISNUMBER(SEARCH(Search!$C$8,$AO468))=TRUE,1,""))</f>
        <v/>
      </c>
      <c r="G468" s="9" t="str">
        <f>IF(Search!$F$4="","",IF(Inventory!$AJ468&lt;Search!$F$4,"",1))</f>
        <v/>
      </c>
      <c r="H468" s="9" t="str">
        <f>IF(Search!$F$5="","",IF(Inventory!$AJ468&gt;Search!$F$5,"",1))</f>
        <v/>
      </c>
      <c r="I468" s="9" t="str">
        <f>IF(Search!$F$7="","",IF(Search!$F$8="",IF(ISNUMBER(SEARCH(Search!$F$7,$AL468))=TRUE,1,""),""))</f>
        <v/>
      </c>
      <c r="J468" s="9" t="str">
        <f>IF($AL468=Search!$F$8,1,"")</f>
        <v/>
      </c>
      <c r="K468" s="9" t="str">
        <f>IF(Search!$I$4="","",IF(COUNTA($AS468)=1,IF(Search!$I$4="N","N",1),""))</f>
        <v/>
      </c>
      <c r="L468" s="9" t="str">
        <f>IF(Search!$I$5="","",IF($AS468="RC",1,""))</f>
        <v/>
      </c>
      <c r="M468" s="9" t="str">
        <f>IF(Search!$I$6="","",IF($AS468="RCP",1,""))</f>
        <v/>
      </c>
      <c r="N468" s="9" t="str">
        <f>IF(Search!$I$8="","",IF(COUNTA($AT468)=1,IF(Search!$I$8="N","N",1),""))</f>
        <v/>
      </c>
      <c r="O468" s="9" t="str">
        <f>IF(Search!$L$4="","",IF(COUNTA($AU468)=1,IF(Search!$L$4="N","N",1),""))</f>
        <v/>
      </c>
      <c r="P468" s="9" t="str">
        <f>IF(Search!$L$5="","",IF(ISNUMBER(SEARCH("Jersey",$AU468))=TRUE,IF(Search!$L$5="N","N",1),""))</f>
        <v/>
      </c>
      <c r="Q468" s="9" t="str">
        <f>IF(Search!$L$6="","",IF(ISNUMBER(SEARCH("Patch",$AU468))=TRUE,IF(Search!$L$6="N","N",1),""))</f>
        <v/>
      </c>
      <c r="R468" s="9" t="str">
        <f>IF(Search!$L$7="","",IF(ISNUMBER(SEARCH("Shield",$AU468))=TRUE,IF(Search!$L$7="N","N",1),""))</f>
        <v/>
      </c>
      <c r="S468" s="9" t="str">
        <f>IF(Search!$L$8="","",IF(ISNUMBER(SEARCH("Stick",$AU468))=TRUE,IF(Search!$L$8="N","N",1),""))</f>
        <v/>
      </c>
      <c r="T468" s="9" t="str">
        <f>IF(Search!$O$4="","",IF(COUNTA($AW468)=1,IF(Search!$O$4="N","N",1),""))</f>
        <v/>
      </c>
      <c r="U468" s="9" t="str">
        <f>IF(Search!$O$5="","",IF($AW468="","",IF($AW468&lt;Search!$O$5,"",1)))</f>
        <v/>
      </c>
      <c r="V468" s="9" t="str">
        <f>IF(Search!$O$6="","",IF($AW468="","",IF($AW468&gt;Search!$O$6,"",1)))</f>
        <v/>
      </c>
      <c r="W468" s="9" t="str">
        <f>IF(Search!$U$4="","",IF($AX468="","",1))</f>
        <v/>
      </c>
      <c r="X468" s="9" t="str">
        <f>IF(Search!$U$5="","",IF(ISNUMBER(SEARCH(Search!$U$5,$AX468))=TRUE,IF(Search!$U$5="N","N",1),""))</f>
        <v/>
      </c>
      <c r="Y468" s="9" t="str">
        <f>IF(Search!$U$6="","",IF($AY468&lt;Search!$U$6,"",1))</f>
        <v/>
      </c>
      <c r="Z468" s="9" t="str">
        <f>IF(Search!$R$4="","",IF(Inventory!$BA468&lt;Search!$R$4,"",1))</f>
        <v/>
      </c>
      <c r="AA468" s="9" t="str">
        <f>IF(Search!$R$5="","",IF($BA468&gt;Search!$R$5,"",1))</f>
        <v/>
      </c>
      <c r="AB468" s="9" t="str">
        <f>IF(Search!$R$6="","",IF($BB468&lt;Search!$R$6,"",1))</f>
        <v/>
      </c>
      <c r="AC468" s="9" t="str">
        <f>IF(Search!$R$7="","",IF($BB468&lt;Search!$R$7,"",1))</f>
        <v/>
      </c>
      <c r="AD468" s="45" t="str">
        <f>IF(COUNTIF($A468:$AC468,"n")&gt;0,"",IF(SUM($A468:$AC468)=COUNTA(Search!$C$4:$C$8,Search!$F$4:$F$8,Search!$I$4:$I$6,Search!$I$8,Search!$L$4:$L$8,Search!$O$4:$O$8,Search!$R$4:$R$7,Search!$U$4:$U$7)-COUNTIF(Search!$C$4:$U$7,"n"),1+LARGE($AD$1:AD467,1),""))</f>
        <v/>
      </c>
      <c r="AE468" s="45" t="str">
        <f t="shared" si="24"/>
        <v/>
      </c>
      <c r="AF468" s="45" t="str">
        <f>IF(AD468="","",COUNTIF($AE$1:$AE467,$AE468)+RANK($AE468,$AE$2:$AE$10540,1))</f>
        <v/>
      </c>
      <c r="AG468" s="45" t="str">
        <f t="shared" si="25"/>
        <v/>
      </c>
      <c r="AH468" s="45" t="str">
        <f>IF($AD468="","",COUNTIF($AG$1:$AG467,$AG468)+RANK($AG468,$AG$1:$AG$10539,0))</f>
        <v/>
      </c>
      <c r="AI468" s="10" t="str">
        <f t="shared" si="26"/>
        <v>1992-93 Upper Deck #351 Alex Karpovtsev RS     /   $</v>
      </c>
      <c r="AJ468" s="11">
        <v>1992</v>
      </c>
      <c r="AK468" s="17">
        <v>93</v>
      </c>
      <c r="AL468" s="12" t="s">
        <v>7</v>
      </c>
      <c r="AM468" s="10">
        <v>351</v>
      </c>
      <c r="AN468" s="12" t="s">
        <v>243</v>
      </c>
      <c r="AO468" s="9"/>
      <c r="AP468" s="9"/>
      <c r="AQ468" s="9"/>
      <c r="AR468" s="14" t="s">
        <v>2127</v>
      </c>
      <c r="AS468" s="9"/>
      <c r="AT468" s="9"/>
      <c r="AU468" s="9"/>
      <c r="AV468" s="13"/>
      <c r="AW468" s="13"/>
      <c r="AX468" s="9"/>
      <c r="AY468" s="9"/>
      <c r="AZ468" s="9"/>
      <c r="BA468" s="33"/>
      <c r="BB468" s="33"/>
      <c r="BC468" s="36"/>
      <c r="BD468" s="12" t="s">
        <v>1771</v>
      </c>
    </row>
    <row r="469" spans="1:56" s="12" customFormat="1" x14ac:dyDescent="0.2">
      <c r="A469" s="9" t="str">
        <f>IF(Search!$C$5="","",IF(COUNTA(Inventory!$AP469)=1,1,""))</f>
        <v/>
      </c>
      <c r="B469" s="9" t="str">
        <f>IF(Search!$C$4="","",IF(ISNUMBER(SEARCH(Search!$C$4,$AR469))=TRUE,1,""))</f>
        <v/>
      </c>
      <c r="C469" s="9" t="str">
        <f>IF(Search!$C$6="x",IF(COUNTA($AQ469)=1,1,"N"),IF(COUNTA($AQ469)=1,"N",""))</f>
        <v/>
      </c>
      <c r="D469" s="9" t="str">
        <f>IF(Search!$O$8="","",IF(ISNUMBER(SEARCH(Search!$O$8,$BD469))=TRUE,1,""))</f>
        <v/>
      </c>
      <c r="E469" s="9" t="str">
        <f>IF(Search!$C$7="","",IF(ISNUMBER(SEARCH(Search!$C$7,$AN469))=TRUE,1,""))</f>
        <v/>
      </c>
      <c r="F469" s="9" t="str">
        <f>IF(Search!$C$8="","",IF(ISNUMBER(SEARCH(Search!$C$8,$AO469))=TRUE,1,""))</f>
        <v/>
      </c>
      <c r="G469" s="9" t="str">
        <f>IF(Search!$F$4="","",IF(Inventory!$AJ469&lt;Search!$F$4,"",1))</f>
        <v/>
      </c>
      <c r="H469" s="9" t="str">
        <f>IF(Search!$F$5="","",IF(Inventory!$AJ469&gt;Search!$F$5,"",1))</f>
        <v/>
      </c>
      <c r="I469" s="9" t="str">
        <f>IF(Search!$F$7="","",IF(Search!$F$8="",IF(ISNUMBER(SEARCH(Search!$F$7,$AL469))=TRUE,1,""),""))</f>
        <v/>
      </c>
      <c r="J469" s="9" t="str">
        <f>IF($AL469=Search!$F$8,1,"")</f>
        <v/>
      </c>
      <c r="K469" s="9" t="str">
        <f>IF(Search!$I$4="","",IF(COUNTA($AS469)=1,IF(Search!$I$4="N","N",1),""))</f>
        <v/>
      </c>
      <c r="L469" s="9" t="str">
        <f>IF(Search!$I$5="","",IF($AS469="RC",1,""))</f>
        <v/>
      </c>
      <c r="M469" s="9" t="str">
        <f>IF(Search!$I$6="","",IF($AS469="RCP",1,""))</f>
        <v/>
      </c>
      <c r="N469" s="9" t="str">
        <f>IF(Search!$I$8="","",IF(COUNTA($AT469)=1,IF(Search!$I$8="N","N",1),""))</f>
        <v/>
      </c>
      <c r="O469" s="9" t="str">
        <f>IF(Search!$L$4="","",IF(COUNTA($AU469)=1,IF(Search!$L$4="N","N",1),""))</f>
        <v/>
      </c>
      <c r="P469" s="9" t="str">
        <f>IF(Search!$L$5="","",IF(ISNUMBER(SEARCH("Jersey",$AU469))=TRUE,IF(Search!$L$5="N","N",1),""))</f>
        <v/>
      </c>
      <c r="Q469" s="9" t="str">
        <f>IF(Search!$L$6="","",IF(ISNUMBER(SEARCH("Patch",$AU469))=TRUE,IF(Search!$L$6="N","N",1),""))</f>
        <v/>
      </c>
      <c r="R469" s="9" t="str">
        <f>IF(Search!$L$7="","",IF(ISNUMBER(SEARCH("Shield",$AU469))=TRUE,IF(Search!$L$7="N","N",1),""))</f>
        <v/>
      </c>
      <c r="S469" s="9" t="str">
        <f>IF(Search!$L$8="","",IF(ISNUMBER(SEARCH("Stick",$AU469))=TRUE,IF(Search!$L$8="N","N",1),""))</f>
        <v/>
      </c>
      <c r="T469" s="9" t="str">
        <f>IF(Search!$O$4="","",IF(COUNTA($AW469)=1,IF(Search!$O$4="N","N",1),""))</f>
        <v/>
      </c>
      <c r="U469" s="9" t="str">
        <f>IF(Search!$O$5="","",IF($AW469="","",IF($AW469&lt;Search!$O$5,"",1)))</f>
        <v/>
      </c>
      <c r="V469" s="9" t="str">
        <f>IF(Search!$O$6="","",IF($AW469="","",IF($AW469&gt;Search!$O$6,"",1)))</f>
        <v/>
      </c>
      <c r="W469" s="9" t="str">
        <f>IF(Search!$U$4="","",IF($AX469="","",1))</f>
        <v/>
      </c>
      <c r="X469" s="9" t="str">
        <f>IF(Search!$U$5="","",IF(ISNUMBER(SEARCH(Search!$U$5,$AX469))=TRUE,IF(Search!$U$5="N","N",1),""))</f>
        <v/>
      </c>
      <c r="Y469" s="9" t="str">
        <f>IF(Search!$U$6="","",IF($AY469&lt;Search!$U$6,"",1))</f>
        <v/>
      </c>
      <c r="Z469" s="9" t="str">
        <f>IF(Search!$R$4="","",IF(Inventory!$BA469&lt;Search!$R$4,"",1))</f>
        <v/>
      </c>
      <c r="AA469" s="9" t="str">
        <f>IF(Search!$R$5="","",IF($BA469&gt;Search!$R$5,"",1))</f>
        <v/>
      </c>
      <c r="AB469" s="9" t="str">
        <f>IF(Search!$R$6="","",IF($BB469&lt;Search!$R$6,"",1))</f>
        <v/>
      </c>
      <c r="AC469" s="9" t="str">
        <f>IF(Search!$R$7="","",IF($BB469&lt;Search!$R$7,"",1))</f>
        <v/>
      </c>
      <c r="AD469" s="45" t="str">
        <f>IF(COUNTIF($A469:$AC469,"n")&gt;0,"",IF(SUM($A469:$AC469)=COUNTA(Search!$C$4:$C$8,Search!$F$4:$F$8,Search!$I$4:$I$6,Search!$I$8,Search!$L$4:$L$8,Search!$O$4:$O$8,Search!$R$4:$R$7,Search!$U$4:$U$7)-COUNTIF(Search!$C$4:$U$7,"n"),1+LARGE($AD$1:AD468,1),""))</f>
        <v/>
      </c>
      <c r="AE469" s="45" t="str">
        <f t="shared" si="24"/>
        <v/>
      </c>
      <c r="AF469" s="45" t="str">
        <f>IF(AD469="","",COUNTIF($AE$1:$AE468,$AE469)+RANK($AE469,$AE$2:$AE$10540,1))</f>
        <v/>
      </c>
      <c r="AG469" s="45" t="str">
        <f t="shared" si="25"/>
        <v/>
      </c>
      <c r="AH469" s="45" t="str">
        <f>IF($AD469="","",COUNTIF($AG$1:$AG468,$AG469)+RANK($AG469,$AG$1:$AG$10539,0))</f>
        <v/>
      </c>
      <c r="AI469" s="10" t="str">
        <f t="shared" si="26"/>
        <v>1992-93 Upper Deck #351 Alex Karpovtsev RS     /   $</v>
      </c>
      <c r="AJ469" s="11">
        <v>1992</v>
      </c>
      <c r="AK469" s="17">
        <v>93</v>
      </c>
      <c r="AL469" s="12" t="s">
        <v>7</v>
      </c>
      <c r="AM469" s="10">
        <v>351</v>
      </c>
      <c r="AN469" s="15" t="s">
        <v>243</v>
      </c>
      <c r="AO469" s="14"/>
      <c r="AP469" s="14"/>
      <c r="AQ469" s="14"/>
      <c r="AR469" s="14"/>
      <c r="AS469" s="9"/>
      <c r="AT469" s="9"/>
      <c r="AU469" s="9"/>
      <c r="AV469" s="13"/>
      <c r="AW469" s="13"/>
      <c r="AX469" s="9"/>
      <c r="AY469" s="9"/>
      <c r="AZ469" s="9"/>
      <c r="BA469" s="33"/>
      <c r="BB469" s="33"/>
      <c r="BC469" s="36"/>
      <c r="BD469" s="12" t="s">
        <v>1771</v>
      </c>
    </row>
    <row r="470" spans="1:56" s="12" customFormat="1" x14ac:dyDescent="0.2">
      <c r="A470" s="9" t="str">
        <f>IF(Search!$C$5="","",IF(COUNTA(Inventory!$AP470)=1,1,""))</f>
        <v/>
      </c>
      <c r="B470" s="9" t="str">
        <f>IF(Search!$C$4="","",IF(ISNUMBER(SEARCH(Search!$C$4,$AR470))=TRUE,1,""))</f>
        <v/>
      </c>
      <c r="C470" s="9" t="str">
        <f>IF(Search!$C$6="x",IF(COUNTA($AQ470)=1,1,"N"),IF(COUNTA($AQ470)=1,"N",""))</f>
        <v/>
      </c>
      <c r="D470" s="9" t="str">
        <f>IF(Search!$O$8="","",IF(ISNUMBER(SEARCH(Search!$O$8,$BD470))=TRUE,1,""))</f>
        <v/>
      </c>
      <c r="E470" s="9" t="str">
        <f>IF(Search!$C$7="","",IF(ISNUMBER(SEARCH(Search!$C$7,$AN470))=TRUE,1,""))</f>
        <v/>
      </c>
      <c r="F470" s="9" t="str">
        <f>IF(Search!$C$8="","",IF(ISNUMBER(SEARCH(Search!$C$8,$AO470))=TRUE,1,""))</f>
        <v/>
      </c>
      <c r="G470" s="9" t="str">
        <f>IF(Search!$F$4="","",IF(Inventory!$AJ470&lt;Search!$F$4,"",1))</f>
        <v/>
      </c>
      <c r="H470" s="9" t="str">
        <f>IF(Search!$F$5="","",IF(Inventory!$AJ470&gt;Search!$F$5,"",1))</f>
        <v/>
      </c>
      <c r="I470" s="9" t="str">
        <f>IF(Search!$F$7="","",IF(Search!$F$8="",IF(ISNUMBER(SEARCH(Search!$F$7,$AL470))=TRUE,1,""),""))</f>
        <v/>
      </c>
      <c r="J470" s="9" t="str">
        <f>IF($AL470=Search!$F$8,1,"")</f>
        <v/>
      </c>
      <c r="K470" s="9" t="str">
        <f>IF(Search!$I$4="","",IF(COUNTA($AS470)=1,IF(Search!$I$4="N","N",1),""))</f>
        <v/>
      </c>
      <c r="L470" s="9" t="str">
        <f>IF(Search!$I$5="","",IF($AS470="RC",1,""))</f>
        <v/>
      </c>
      <c r="M470" s="9" t="str">
        <f>IF(Search!$I$6="","",IF($AS470="RCP",1,""))</f>
        <v/>
      </c>
      <c r="N470" s="9" t="str">
        <f>IF(Search!$I$8="","",IF(COUNTA($AT470)=1,IF(Search!$I$8="N","N",1),""))</f>
        <v/>
      </c>
      <c r="O470" s="9" t="str">
        <f>IF(Search!$L$4="","",IF(COUNTA($AU470)=1,IF(Search!$L$4="N","N",1),""))</f>
        <v/>
      </c>
      <c r="P470" s="9" t="str">
        <f>IF(Search!$L$5="","",IF(ISNUMBER(SEARCH("Jersey",$AU470))=TRUE,IF(Search!$L$5="N","N",1),""))</f>
        <v/>
      </c>
      <c r="Q470" s="9" t="str">
        <f>IF(Search!$L$6="","",IF(ISNUMBER(SEARCH("Patch",$AU470))=TRUE,IF(Search!$L$6="N","N",1),""))</f>
        <v/>
      </c>
      <c r="R470" s="9" t="str">
        <f>IF(Search!$L$7="","",IF(ISNUMBER(SEARCH("Shield",$AU470))=TRUE,IF(Search!$L$7="N","N",1),""))</f>
        <v/>
      </c>
      <c r="S470" s="9" t="str">
        <f>IF(Search!$L$8="","",IF(ISNUMBER(SEARCH("Stick",$AU470))=TRUE,IF(Search!$L$8="N","N",1),""))</f>
        <v/>
      </c>
      <c r="T470" s="9" t="str">
        <f>IF(Search!$O$4="","",IF(COUNTA($AW470)=1,IF(Search!$O$4="N","N",1),""))</f>
        <v/>
      </c>
      <c r="U470" s="9" t="str">
        <f>IF(Search!$O$5="","",IF($AW470="","",IF($AW470&lt;Search!$O$5,"",1)))</f>
        <v/>
      </c>
      <c r="V470" s="9" t="str">
        <f>IF(Search!$O$6="","",IF($AW470="","",IF($AW470&gt;Search!$O$6,"",1)))</f>
        <v/>
      </c>
      <c r="W470" s="9" t="str">
        <f>IF(Search!$U$4="","",IF($AX470="","",1))</f>
        <v/>
      </c>
      <c r="X470" s="9" t="str">
        <f>IF(Search!$U$5="","",IF(ISNUMBER(SEARCH(Search!$U$5,$AX470))=TRUE,IF(Search!$U$5="N","N",1),""))</f>
        <v/>
      </c>
      <c r="Y470" s="9" t="str">
        <f>IF(Search!$U$6="","",IF($AY470&lt;Search!$U$6,"",1))</f>
        <v/>
      </c>
      <c r="Z470" s="9" t="str">
        <f>IF(Search!$R$4="","",IF(Inventory!$BA470&lt;Search!$R$4,"",1))</f>
        <v/>
      </c>
      <c r="AA470" s="9" t="str">
        <f>IF(Search!$R$5="","",IF($BA470&gt;Search!$R$5,"",1))</f>
        <v/>
      </c>
      <c r="AB470" s="9" t="str">
        <f>IF(Search!$R$6="","",IF($BB470&lt;Search!$R$6,"",1))</f>
        <v/>
      </c>
      <c r="AC470" s="9" t="str">
        <f>IF(Search!$R$7="","",IF($BB470&lt;Search!$R$7,"",1))</f>
        <v/>
      </c>
      <c r="AD470" s="45" t="str">
        <f>IF(COUNTIF($A470:$AC470,"n")&gt;0,"",IF(SUM($A470:$AC470)=COUNTA(Search!$C$4:$C$8,Search!$F$4:$F$8,Search!$I$4:$I$6,Search!$I$8,Search!$L$4:$L$8,Search!$O$4:$O$8,Search!$R$4:$R$7,Search!$U$4:$U$7)-COUNTIF(Search!$C$4:$U$7,"n"),1+LARGE($AD$1:AD469,1),""))</f>
        <v/>
      </c>
      <c r="AE470" s="45" t="str">
        <f t="shared" si="24"/>
        <v/>
      </c>
      <c r="AF470" s="45" t="str">
        <f>IF(AD470="","",COUNTIF($AE$1:$AE469,$AE470)+RANK($AE470,$AE$2:$AE$10540,1))</f>
        <v/>
      </c>
      <c r="AG470" s="45" t="str">
        <f t="shared" si="25"/>
        <v/>
      </c>
      <c r="AH470" s="45" t="str">
        <f>IF($AD470="","",COUNTIF($AG$1:$AG469,$AG470)+RANK($AG470,$AG$1:$AG$10539,0))</f>
        <v/>
      </c>
      <c r="AI470" s="10" t="str">
        <f t="shared" si="26"/>
        <v>1992-93 Upper Deck #586 Paul Kariya     /   $</v>
      </c>
      <c r="AJ470" s="11">
        <v>1992</v>
      </c>
      <c r="AK470" s="17">
        <v>93</v>
      </c>
      <c r="AL470" s="12" t="s">
        <v>7</v>
      </c>
      <c r="AM470" s="10">
        <v>586</v>
      </c>
      <c r="AN470" s="12" t="s">
        <v>244</v>
      </c>
      <c r="AO470" s="9"/>
      <c r="AP470" s="9"/>
      <c r="AQ470" s="9"/>
      <c r="AR470" s="14" t="s">
        <v>2127</v>
      </c>
      <c r="AS470" s="9"/>
      <c r="AT470" s="9"/>
      <c r="AU470" s="9"/>
      <c r="AV470" s="13"/>
      <c r="AW470" s="13"/>
      <c r="AX470" s="9"/>
      <c r="AY470" s="9"/>
      <c r="AZ470" s="9"/>
      <c r="BA470" s="33"/>
      <c r="BB470" s="33"/>
      <c r="BC470" s="36"/>
      <c r="BD470" s="12" t="s">
        <v>1771</v>
      </c>
    </row>
    <row r="471" spans="1:56" s="12" customFormat="1" x14ac:dyDescent="0.2">
      <c r="A471" s="9" t="str">
        <f>IF(Search!$C$5="","",IF(COUNTA(Inventory!$AP471)=1,1,""))</f>
        <v/>
      </c>
      <c r="B471" s="9" t="str">
        <f>IF(Search!$C$4="","",IF(ISNUMBER(SEARCH(Search!$C$4,$AR471))=TRUE,1,""))</f>
        <v/>
      </c>
      <c r="C471" s="9" t="str">
        <f>IF(Search!$C$6="x",IF(COUNTA($AQ471)=1,1,"N"),IF(COUNTA($AQ471)=1,"N",""))</f>
        <v/>
      </c>
      <c r="D471" s="9" t="str">
        <f>IF(Search!$O$8="","",IF(ISNUMBER(SEARCH(Search!$O$8,$BD471))=TRUE,1,""))</f>
        <v/>
      </c>
      <c r="E471" s="9" t="str">
        <f>IF(Search!$C$7="","",IF(ISNUMBER(SEARCH(Search!$C$7,$AN471))=TRUE,1,""))</f>
        <v/>
      </c>
      <c r="F471" s="9" t="str">
        <f>IF(Search!$C$8="","",IF(ISNUMBER(SEARCH(Search!$C$8,$AO471))=TRUE,1,""))</f>
        <v/>
      </c>
      <c r="G471" s="9" t="str">
        <f>IF(Search!$F$4="","",IF(Inventory!$AJ471&lt;Search!$F$4,"",1))</f>
        <v/>
      </c>
      <c r="H471" s="9" t="str">
        <f>IF(Search!$F$5="","",IF(Inventory!$AJ471&gt;Search!$F$5,"",1))</f>
        <v/>
      </c>
      <c r="I471" s="9" t="str">
        <f>IF(Search!$F$7="","",IF(Search!$F$8="",IF(ISNUMBER(SEARCH(Search!$F$7,$AL471))=TRUE,1,""),""))</f>
        <v/>
      </c>
      <c r="J471" s="9" t="str">
        <f>IF($AL471=Search!$F$8,1,"")</f>
        <v/>
      </c>
      <c r="K471" s="9" t="str">
        <f>IF(Search!$I$4="","",IF(COUNTA($AS471)=1,IF(Search!$I$4="N","N",1),""))</f>
        <v/>
      </c>
      <c r="L471" s="9" t="str">
        <f>IF(Search!$I$5="","",IF($AS471="RC",1,""))</f>
        <v/>
      </c>
      <c r="M471" s="9" t="str">
        <f>IF(Search!$I$6="","",IF($AS471="RCP",1,""))</f>
        <v/>
      </c>
      <c r="N471" s="9" t="str">
        <f>IF(Search!$I$8="","",IF(COUNTA($AT471)=1,IF(Search!$I$8="N","N",1),""))</f>
        <v/>
      </c>
      <c r="O471" s="9" t="str">
        <f>IF(Search!$L$4="","",IF(COUNTA($AU471)=1,IF(Search!$L$4="N","N",1),""))</f>
        <v/>
      </c>
      <c r="P471" s="9" t="str">
        <f>IF(Search!$L$5="","",IF(ISNUMBER(SEARCH("Jersey",$AU471))=TRUE,IF(Search!$L$5="N","N",1),""))</f>
        <v/>
      </c>
      <c r="Q471" s="9" t="str">
        <f>IF(Search!$L$6="","",IF(ISNUMBER(SEARCH("Patch",$AU471))=TRUE,IF(Search!$L$6="N","N",1),""))</f>
        <v/>
      </c>
      <c r="R471" s="9" t="str">
        <f>IF(Search!$L$7="","",IF(ISNUMBER(SEARCH("Shield",$AU471))=TRUE,IF(Search!$L$7="N","N",1),""))</f>
        <v/>
      </c>
      <c r="S471" s="9" t="str">
        <f>IF(Search!$L$8="","",IF(ISNUMBER(SEARCH("Stick",$AU471))=TRUE,IF(Search!$L$8="N","N",1),""))</f>
        <v/>
      </c>
      <c r="T471" s="9" t="str">
        <f>IF(Search!$O$4="","",IF(COUNTA($AW471)=1,IF(Search!$O$4="N","N",1),""))</f>
        <v/>
      </c>
      <c r="U471" s="9" t="str">
        <f>IF(Search!$O$5="","",IF($AW471="","",IF($AW471&lt;Search!$O$5,"",1)))</f>
        <v/>
      </c>
      <c r="V471" s="9" t="str">
        <f>IF(Search!$O$6="","",IF($AW471="","",IF($AW471&gt;Search!$O$6,"",1)))</f>
        <v/>
      </c>
      <c r="W471" s="9" t="str">
        <f>IF(Search!$U$4="","",IF($AX471="","",1))</f>
        <v/>
      </c>
      <c r="X471" s="9" t="str">
        <f>IF(Search!$U$5="","",IF(ISNUMBER(SEARCH(Search!$U$5,$AX471))=TRUE,IF(Search!$U$5="N","N",1),""))</f>
        <v/>
      </c>
      <c r="Y471" s="9" t="str">
        <f>IF(Search!$U$6="","",IF($AY471&lt;Search!$U$6,"",1))</f>
        <v/>
      </c>
      <c r="Z471" s="9" t="str">
        <f>IF(Search!$R$4="","",IF(Inventory!$BA471&lt;Search!$R$4,"",1))</f>
        <v/>
      </c>
      <c r="AA471" s="9" t="str">
        <f>IF(Search!$R$5="","",IF($BA471&gt;Search!$R$5,"",1))</f>
        <v/>
      </c>
      <c r="AB471" s="9" t="str">
        <f>IF(Search!$R$6="","",IF($BB471&lt;Search!$R$6,"",1))</f>
        <v/>
      </c>
      <c r="AC471" s="9" t="str">
        <f>IF(Search!$R$7="","",IF($BB471&lt;Search!$R$7,"",1))</f>
        <v/>
      </c>
      <c r="AD471" s="45" t="str">
        <f>IF(COUNTIF($A471:$AC471,"n")&gt;0,"",IF(SUM($A471:$AC471)=COUNTA(Search!$C$4:$C$8,Search!$F$4:$F$8,Search!$I$4:$I$6,Search!$I$8,Search!$L$4:$L$8,Search!$O$4:$O$8,Search!$R$4:$R$7,Search!$U$4:$U$7)-COUNTIF(Search!$C$4:$U$7,"n"),1+LARGE($AD$1:AD470,1),""))</f>
        <v/>
      </c>
      <c r="AE471" s="45" t="str">
        <f t="shared" si="24"/>
        <v/>
      </c>
      <c r="AF471" s="45" t="str">
        <f>IF(AD471="","",COUNTIF($AE$1:$AE470,$AE471)+RANK($AE471,$AE$2:$AE$10540,1))</f>
        <v/>
      </c>
      <c r="AG471" s="45" t="str">
        <f t="shared" si="25"/>
        <v/>
      </c>
      <c r="AH471" s="45" t="str">
        <f>IF($AD471="","",COUNTIF($AG$1:$AG470,$AG471)+RANK($AG471,$AG$1:$AG$10539,0))</f>
        <v/>
      </c>
      <c r="AI471" s="10" t="str">
        <f t="shared" si="26"/>
        <v>1992-93 Upper Deck #586 Paul Kariya     /   $</v>
      </c>
      <c r="AJ471" s="11">
        <v>1992</v>
      </c>
      <c r="AK471" s="17">
        <v>93</v>
      </c>
      <c r="AL471" s="12" t="s">
        <v>7</v>
      </c>
      <c r="AM471" s="10">
        <v>586</v>
      </c>
      <c r="AN471" s="15" t="s">
        <v>244</v>
      </c>
      <c r="AO471" s="14"/>
      <c r="AP471" s="14"/>
      <c r="AQ471" s="14"/>
      <c r="AR471" s="14"/>
      <c r="AS471" s="9"/>
      <c r="AT471" s="9"/>
      <c r="AU471" s="9"/>
      <c r="AV471" s="13"/>
      <c r="AW471" s="13"/>
      <c r="AX471" s="9"/>
      <c r="AY471" s="9"/>
      <c r="AZ471" s="9"/>
      <c r="BA471" s="33"/>
      <c r="BB471" s="33"/>
      <c r="BC471" s="36"/>
      <c r="BD471" s="12" t="s">
        <v>1771</v>
      </c>
    </row>
    <row r="472" spans="1:56" s="12" customFormat="1" x14ac:dyDescent="0.2">
      <c r="A472" s="9" t="str">
        <f>IF(Search!$C$5="","",IF(COUNTA(Inventory!$AP472)=1,1,""))</f>
        <v/>
      </c>
      <c r="B472" s="9" t="str">
        <f>IF(Search!$C$4="","",IF(ISNUMBER(SEARCH(Search!$C$4,$AR472))=TRUE,1,""))</f>
        <v/>
      </c>
      <c r="C472" s="9" t="str">
        <f>IF(Search!$C$6="x",IF(COUNTA($AQ472)=1,1,"N"),IF(COUNTA($AQ472)=1,"N",""))</f>
        <v/>
      </c>
      <c r="D472" s="9" t="str">
        <f>IF(Search!$O$8="","",IF(ISNUMBER(SEARCH(Search!$O$8,$BD472))=TRUE,1,""))</f>
        <v/>
      </c>
      <c r="E472" s="9" t="str">
        <f>IF(Search!$C$7="","",IF(ISNUMBER(SEARCH(Search!$C$7,$AN472))=TRUE,1,""))</f>
        <v/>
      </c>
      <c r="F472" s="9" t="str">
        <f>IF(Search!$C$8="","",IF(ISNUMBER(SEARCH(Search!$C$8,$AO472))=TRUE,1,""))</f>
        <v/>
      </c>
      <c r="G472" s="9" t="str">
        <f>IF(Search!$F$4="","",IF(Inventory!$AJ472&lt;Search!$F$4,"",1))</f>
        <v/>
      </c>
      <c r="H472" s="9" t="str">
        <f>IF(Search!$F$5="","",IF(Inventory!$AJ472&gt;Search!$F$5,"",1))</f>
        <v/>
      </c>
      <c r="I472" s="9" t="str">
        <f>IF(Search!$F$7="","",IF(Search!$F$8="",IF(ISNUMBER(SEARCH(Search!$F$7,$AL472))=TRUE,1,""),""))</f>
        <v/>
      </c>
      <c r="J472" s="9" t="str">
        <f>IF($AL472=Search!$F$8,1,"")</f>
        <v/>
      </c>
      <c r="K472" s="9" t="str">
        <f>IF(Search!$I$4="","",IF(COUNTA($AS472)=1,IF(Search!$I$4="N","N",1),""))</f>
        <v/>
      </c>
      <c r="L472" s="9" t="str">
        <f>IF(Search!$I$5="","",IF($AS472="RC",1,""))</f>
        <v/>
      </c>
      <c r="M472" s="9" t="str">
        <f>IF(Search!$I$6="","",IF($AS472="RCP",1,""))</f>
        <v/>
      </c>
      <c r="N472" s="9" t="str">
        <f>IF(Search!$I$8="","",IF(COUNTA($AT472)=1,IF(Search!$I$8="N","N",1),""))</f>
        <v/>
      </c>
      <c r="O472" s="9" t="str">
        <f>IF(Search!$L$4="","",IF(COUNTA($AU472)=1,IF(Search!$L$4="N","N",1),""))</f>
        <v/>
      </c>
      <c r="P472" s="9" t="str">
        <f>IF(Search!$L$5="","",IF(ISNUMBER(SEARCH("Jersey",$AU472))=TRUE,IF(Search!$L$5="N","N",1),""))</f>
        <v/>
      </c>
      <c r="Q472" s="9" t="str">
        <f>IF(Search!$L$6="","",IF(ISNUMBER(SEARCH("Patch",$AU472))=TRUE,IF(Search!$L$6="N","N",1),""))</f>
        <v/>
      </c>
      <c r="R472" s="9" t="str">
        <f>IF(Search!$L$7="","",IF(ISNUMBER(SEARCH("Shield",$AU472))=TRUE,IF(Search!$L$7="N","N",1),""))</f>
        <v/>
      </c>
      <c r="S472" s="9" t="str">
        <f>IF(Search!$L$8="","",IF(ISNUMBER(SEARCH("Stick",$AU472))=TRUE,IF(Search!$L$8="N","N",1),""))</f>
        <v/>
      </c>
      <c r="T472" s="9" t="str">
        <f>IF(Search!$O$4="","",IF(COUNTA($AW472)=1,IF(Search!$O$4="N","N",1),""))</f>
        <v/>
      </c>
      <c r="U472" s="9" t="str">
        <f>IF(Search!$O$5="","",IF($AW472="","",IF($AW472&lt;Search!$O$5,"",1)))</f>
        <v/>
      </c>
      <c r="V472" s="9" t="str">
        <f>IF(Search!$O$6="","",IF($AW472="","",IF($AW472&gt;Search!$O$6,"",1)))</f>
        <v/>
      </c>
      <c r="W472" s="9" t="str">
        <f>IF(Search!$U$4="","",IF($AX472="","",1))</f>
        <v/>
      </c>
      <c r="X472" s="9" t="str">
        <f>IF(Search!$U$5="","",IF(ISNUMBER(SEARCH(Search!$U$5,$AX472))=TRUE,IF(Search!$U$5="N","N",1),""))</f>
        <v/>
      </c>
      <c r="Y472" s="9" t="str">
        <f>IF(Search!$U$6="","",IF($AY472&lt;Search!$U$6,"",1))</f>
        <v/>
      </c>
      <c r="Z472" s="9" t="str">
        <f>IF(Search!$R$4="","",IF(Inventory!$BA472&lt;Search!$R$4,"",1))</f>
        <v/>
      </c>
      <c r="AA472" s="9" t="str">
        <f>IF(Search!$R$5="","",IF($BA472&gt;Search!$R$5,"",1))</f>
        <v/>
      </c>
      <c r="AB472" s="9" t="str">
        <f>IF(Search!$R$6="","",IF($BB472&lt;Search!$R$6,"",1))</f>
        <v/>
      </c>
      <c r="AC472" s="9" t="str">
        <f>IF(Search!$R$7="","",IF($BB472&lt;Search!$R$7,"",1))</f>
        <v/>
      </c>
      <c r="AD472" s="45" t="str">
        <f>IF(COUNTIF($A472:$AC472,"n")&gt;0,"",IF(SUM($A472:$AC472)=COUNTA(Search!$C$4:$C$8,Search!$F$4:$F$8,Search!$I$4:$I$6,Search!$I$8,Search!$L$4:$L$8,Search!$O$4:$O$8,Search!$R$4:$R$7,Search!$U$4:$U$7)-COUNTIF(Search!$C$4:$U$7,"n"),1+LARGE($AD$1:AD471,1),""))</f>
        <v/>
      </c>
      <c r="AE472" s="45" t="str">
        <f t="shared" si="24"/>
        <v/>
      </c>
      <c r="AF472" s="45" t="str">
        <f>IF(AD472="","",COUNTIF($AE$1:$AE471,$AE472)+RANK($AE472,$AE$2:$AE$10540,1))</f>
        <v/>
      </c>
      <c r="AG472" s="45" t="str">
        <f t="shared" si="25"/>
        <v/>
      </c>
      <c r="AH472" s="45" t="str">
        <f>IF($AD472="","",COUNTIF($AG$1:$AG471,$AG472)+RANK($AG472,$AG$1:$AG$10539,0))</f>
        <v/>
      </c>
      <c r="AI472" s="10" t="str">
        <f t="shared" si="26"/>
        <v>1992-93 Upper Deck #591 Chris Pronger     /   $</v>
      </c>
      <c r="AJ472" s="11">
        <v>1992</v>
      </c>
      <c r="AK472" s="17">
        <v>93</v>
      </c>
      <c r="AL472" s="12" t="s">
        <v>7</v>
      </c>
      <c r="AM472" s="10">
        <v>591</v>
      </c>
      <c r="AN472" s="12" t="s">
        <v>245</v>
      </c>
      <c r="AO472" s="9"/>
      <c r="AP472" s="9"/>
      <c r="AQ472" s="9"/>
      <c r="AR472" s="14" t="s">
        <v>2127</v>
      </c>
      <c r="AS472" s="9"/>
      <c r="AT472" s="9"/>
      <c r="AU472" s="9"/>
      <c r="AV472" s="13"/>
      <c r="AW472" s="13"/>
      <c r="AX472" s="9"/>
      <c r="AY472" s="9"/>
      <c r="AZ472" s="9"/>
      <c r="BA472" s="33"/>
      <c r="BB472" s="33"/>
      <c r="BC472" s="36"/>
      <c r="BD472" s="12" t="s">
        <v>1771</v>
      </c>
    </row>
    <row r="473" spans="1:56" s="12" customFormat="1" x14ac:dyDescent="0.2">
      <c r="A473" s="9" t="str">
        <f>IF(Search!$C$5="","",IF(COUNTA(Inventory!$AP473)=1,1,""))</f>
        <v/>
      </c>
      <c r="B473" s="9" t="str">
        <f>IF(Search!$C$4="","",IF(ISNUMBER(SEARCH(Search!$C$4,$AR473))=TRUE,1,""))</f>
        <v/>
      </c>
      <c r="C473" s="9" t="str">
        <f>IF(Search!$C$6="x",IF(COUNTA($AQ473)=1,1,"N"),IF(COUNTA($AQ473)=1,"N",""))</f>
        <v/>
      </c>
      <c r="D473" s="9" t="str">
        <f>IF(Search!$O$8="","",IF(ISNUMBER(SEARCH(Search!$O$8,$BD473))=TRUE,1,""))</f>
        <v/>
      </c>
      <c r="E473" s="9" t="str">
        <f>IF(Search!$C$7="","",IF(ISNUMBER(SEARCH(Search!$C$7,$AN473))=TRUE,1,""))</f>
        <v/>
      </c>
      <c r="F473" s="9" t="str">
        <f>IF(Search!$C$8="","",IF(ISNUMBER(SEARCH(Search!$C$8,$AO473))=TRUE,1,""))</f>
        <v/>
      </c>
      <c r="G473" s="9" t="str">
        <f>IF(Search!$F$4="","",IF(Inventory!$AJ473&lt;Search!$F$4,"",1))</f>
        <v/>
      </c>
      <c r="H473" s="9" t="str">
        <f>IF(Search!$F$5="","",IF(Inventory!$AJ473&gt;Search!$F$5,"",1))</f>
        <v/>
      </c>
      <c r="I473" s="9" t="str">
        <f>IF(Search!$F$7="","",IF(Search!$F$8="",IF(ISNUMBER(SEARCH(Search!$F$7,$AL473))=TRUE,1,""),""))</f>
        <v/>
      </c>
      <c r="J473" s="9" t="str">
        <f>IF($AL473=Search!$F$8,1,"")</f>
        <v/>
      </c>
      <c r="K473" s="9" t="str">
        <f>IF(Search!$I$4="","",IF(COUNTA($AS473)=1,IF(Search!$I$4="N","N",1),""))</f>
        <v/>
      </c>
      <c r="L473" s="9" t="str">
        <f>IF(Search!$I$5="","",IF($AS473="RC",1,""))</f>
        <v/>
      </c>
      <c r="M473" s="9" t="str">
        <f>IF(Search!$I$6="","",IF($AS473="RCP",1,""))</f>
        <v/>
      </c>
      <c r="N473" s="9" t="str">
        <f>IF(Search!$I$8="","",IF(COUNTA($AT473)=1,IF(Search!$I$8="N","N",1),""))</f>
        <v/>
      </c>
      <c r="O473" s="9" t="str">
        <f>IF(Search!$L$4="","",IF(COUNTA($AU473)=1,IF(Search!$L$4="N","N",1),""))</f>
        <v/>
      </c>
      <c r="P473" s="9" t="str">
        <f>IF(Search!$L$5="","",IF(ISNUMBER(SEARCH("Jersey",$AU473))=TRUE,IF(Search!$L$5="N","N",1),""))</f>
        <v/>
      </c>
      <c r="Q473" s="9" t="str">
        <f>IF(Search!$L$6="","",IF(ISNUMBER(SEARCH("Patch",$AU473))=TRUE,IF(Search!$L$6="N","N",1),""))</f>
        <v/>
      </c>
      <c r="R473" s="9" t="str">
        <f>IF(Search!$L$7="","",IF(ISNUMBER(SEARCH("Shield",$AU473))=TRUE,IF(Search!$L$7="N","N",1),""))</f>
        <v/>
      </c>
      <c r="S473" s="9" t="str">
        <f>IF(Search!$L$8="","",IF(ISNUMBER(SEARCH("Stick",$AU473))=TRUE,IF(Search!$L$8="N","N",1),""))</f>
        <v/>
      </c>
      <c r="T473" s="9" t="str">
        <f>IF(Search!$O$4="","",IF(COUNTA($AW473)=1,IF(Search!$O$4="N","N",1),""))</f>
        <v/>
      </c>
      <c r="U473" s="9" t="str">
        <f>IF(Search!$O$5="","",IF($AW473="","",IF($AW473&lt;Search!$O$5,"",1)))</f>
        <v/>
      </c>
      <c r="V473" s="9" t="str">
        <f>IF(Search!$O$6="","",IF($AW473="","",IF($AW473&gt;Search!$O$6,"",1)))</f>
        <v/>
      </c>
      <c r="W473" s="9" t="str">
        <f>IF(Search!$U$4="","",IF($AX473="","",1))</f>
        <v/>
      </c>
      <c r="X473" s="9" t="str">
        <f>IF(Search!$U$5="","",IF(ISNUMBER(SEARCH(Search!$U$5,$AX473))=TRUE,IF(Search!$U$5="N","N",1),""))</f>
        <v/>
      </c>
      <c r="Y473" s="9" t="str">
        <f>IF(Search!$U$6="","",IF($AY473&lt;Search!$U$6,"",1))</f>
        <v/>
      </c>
      <c r="Z473" s="9" t="str">
        <f>IF(Search!$R$4="","",IF(Inventory!$BA473&lt;Search!$R$4,"",1))</f>
        <v/>
      </c>
      <c r="AA473" s="9" t="str">
        <f>IF(Search!$R$5="","",IF($BA473&gt;Search!$R$5,"",1))</f>
        <v/>
      </c>
      <c r="AB473" s="9" t="str">
        <f>IF(Search!$R$6="","",IF($BB473&lt;Search!$R$6,"",1))</f>
        <v/>
      </c>
      <c r="AC473" s="9" t="str">
        <f>IF(Search!$R$7="","",IF($BB473&lt;Search!$R$7,"",1))</f>
        <v/>
      </c>
      <c r="AD473" s="45" t="str">
        <f>IF(COUNTIF($A473:$AC473,"n")&gt;0,"",IF(SUM($A473:$AC473)=COUNTA(Search!$C$4:$C$8,Search!$F$4:$F$8,Search!$I$4:$I$6,Search!$I$8,Search!$L$4:$L$8,Search!$O$4:$O$8,Search!$R$4:$R$7,Search!$U$4:$U$7)-COUNTIF(Search!$C$4:$U$7,"n"),1+LARGE($AD$1:AD472,1),""))</f>
        <v/>
      </c>
      <c r="AE473" s="45" t="str">
        <f t="shared" si="24"/>
        <v/>
      </c>
      <c r="AF473" s="45" t="str">
        <f>IF(AD473="","",COUNTIF($AE$1:$AE472,$AE473)+RANK($AE473,$AE$2:$AE$10540,1))</f>
        <v/>
      </c>
      <c r="AG473" s="45" t="str">
        <f t="shared" si="25"/>
        <v/>
      </c>
      <c r="AH473" s="45" t="str">
        <f>IF($AD473="","",COUNTIF($AG$1:$AG472,$AG473)+RANK($AG473,$AG$1:$AG$10539,0))</f>
        <v/>
      </c>
      <c r="AI473" s="10" t="str">
        <f t="shared" si="26"/>
        <v>1992-93 Upper Deck #591 Chris Pronger     /   $</v>
      </c>
      <c r="AJ473" s="11">
        <v>1992</v>
      </c>
      <c r="AK473" s="17">
        <v>93</v>
      </c>
      <c r="AL473" s="12" t="s">
        <v>7</v>
      </c>
      <c r="AM473" s="10">
        <v>591</v>
      </c>
      <c r="AN473" s="15" t="s">
        <v>245</v>
      </c>
      <c r="AO473" s="14"/>
      <c r="AP473" s="14"/>
      <c r="AQ473" s="14"/>
      <c r="AR473" s="14"/>
      <c r="AS473" s="9"/>
      <c r="AT473" s="9"/>
      <c r="AU473" s="9"/>
      <c r="AV473" s="13"/>
      <c r="AW473" s="13"/>
      <c r="AX473" s="9"/>
      <c r="AY473" s="9"/>
      <c r="AZ473" s="9"/>
      <c r="BA473" s="33"/>
      <c r="BB473" s="33"/>
      <c r="BC473" s="36"/>
      <c r="BD473" s="12" t="s">
        <v>1771</v>
      </c>
    </row>
    <row r="474" spans="1:56" s="12" customFormat="1" x14ac:dyDescent="0.2">
      <c r="A474" s="9" t="str">
        <f>IF(Search!$C$5="","",IF(COUNTA(Inventory!$AP474)=1,1,""))</f>
        <v/>
      </c>
      <c r="B474" s="9" t="str">
        <f>IF(Search!$C$4="","",IF(ISNUMBER(SEARCH(Search!$C$4,$AR474))=TRUE,1,""))</f>
        <v/>
      </c>
      <c r="C474" s="9" t="str">
        <f>IF(Search!$C$6="x",IF(COUNTA($AQ474)=1,1,"N"),IF(COUNTA($AQ474)=1,"N",""))</f>
        <v/>
      </c>
      <c r="D474" s="9" t="str">
        <f>IF(Search!$O$8="","",IF(ISNUMBER(SEARCH(Search!$O$8,$BD474))=TRUE,1,""))</f>
        <v/>
      </c>
      <c r="E474" s="9" t="str">
        <f>IF(Search!$C$7="","",IF(ISNUMBER(SEARCH(Search!$C$7,$AN474))=TRUE,1,""))</f>
        <v/>
      </c>
      <c r="F474" s="9" t="str">
        <f>IF(Search!$C$8="","",IF(ISNUMBER(SEARCH(Search!$C$8,$AO474))=TRUE,1,""))</f>
        <v/>
      </c>
      <c r="G474" s="9" t="str">
        <f>IF(Search!$F$4="","",IF(Inventory!$AJ474&lt;Search!$F$4,"",1))</f>
        <v/>
      </c>
      <c r="H474" s="9" t="str">
        <f>IF(Search!$F$5="","",IF(Inventory!$AJ474&gt;Search!$F$5,"",1))</f>
        <v/>
      </c>
      <c r="I474" s="9" t="str">
        <f>IF(Search!$F$7="","",IF(Search!$F$8="",IF(ISNUMBER(SEARCH(Search!$F$7,$AL474))=TRUE,1,""),""))</f>
        <v/>
      </c>
      <c r="J474" s="9" t="str">
        <f>IF($AL474=Search!$F$8,1,"")</f>
        <v/>
      </c>
      <c r="K474" s="9" t="str">
        <f>IF(Search!$I$4="","",IF(COUNTA($AS474)=1,IF(Search!$I$4="N","N",1),""))</f>
        <v/>
      </c>
      <c r="L474" s="9" t="str">
        <f>IF(Search!$I$5="","",IF($AS474="RC",1,""))</f>
        <v/>
      </c>
      <c r="M474" s="9" t="str">
        <f>IF(Search!$I$6="","",IF($AS474="RCP",1,""))</f>
        <v/>
      </c>
      <c r="N474" s="9" t="str">
        <f>IF(Search!$I$8="","",IF(COUNTA($AT474)=1,IF(Search!$I$8="N","N",1),""))</f>
        <v/>
      </c>
      <c r="O474" s="9" t="str">
        <f>IF(Search!$L$4="","",IF(COUNTA($AU474)=1,IF(Search!$L$4="N","N",1),""))</f>
        <v/>
      </c>
      <c r="P474" s="9" t="str">
        <f>IF(Search!$L$5="","",IF(ISNUMBER(SEARCH("Jersey",$AU474))=TRUE,IF(Search!$L$5="N","N",1),""))</f>
        <v/>
      </c>
      <c r="Q474" s="9" t="str">
        <f>IF(Search!$L$6="","",IF(ISNUMBER(SEARCH("Patch",$AU474))=TRUE,IF(Search!$L$6="N","N",1),""))</f>
        <v/>
      </c>
      <c r="R474" s="9" t="str">
        <f>IF(Search!$L$7="","",IF(ISNUMBER(SEARCH("Shield",$AU474))=TRUE,IF(Search!$L$7="N","N",1),""))</f>
        <v/>
      </c>
      <c r="S474" s="9" t="str">
        <f>IF(Search!$L$8="","",IF(ISNUMBER(SEARCH("Stick",$AU474))=TRUE,IF(Search!$L$8="N","N",1),""))</f>
        <v/>
      </c>
      <c r="T474" s="9" t="str">
        <f>IF(Search!$O$4="","",IF(COUNTA($AW474)=1,IF(Search!$O$4="N","N",1),""))</f>
        <v/>
      </c>
      <c r="U474" s="9" t="str">
        <f>IF(Search!$O$5="","",IF($AW474="","",IF($AW474&lt;Search!$O$5,"",1)))</f>
        <v/>
      </c>
      <c r="V474" s="9" t="str">
        <f>IF(Search!$O$6="","",IF($AW474="","",IF($AW474&gt;Search!$O$6,"",1)))</f>
        <v/>
      </c>
      <c r="W474" s="9" t="str">
        <f>IF(Search!$U$4="","",IF($AX474="","",1))</f>
        <v/>
      </c>
      <c r="X474" s="9" t="str">
        <f>IF(Search!$U$5="","",IF(ISNUMBER(SEARCH(Search!$U$5,$AX474))=TRUE,IF(Search!$U$5="N","N",1),""))</f>
        <v/>
      </c>
      <c r="Y474" s="9" t="str">
        <f>IF(Search!$U$6="","",IF($AY474&lt;Search!$U$6,"",1))</f>
        <v/>
      </c>
      <c r="Z474" s="9" t="str">
        <f>IF(Search!$R$4="","",IF(Inventory!$BA474&lt;Search!$R$4,"",1))</f>
        <v/>
      </c>
      <c r="AA474" s="9" t="str">
        <f>IF(Search!$R$5="","",IF($BA474&gt;Search!$R$5,"",1))</f>
        <v/>
      </c>
      <c r="AB474" s="9" t="str">
        <f>IF(Search!$R$6="","",IF($BB474&lt;Search!$R$6,"",1))</f>
        <v/>
      </c>
      <c r="AC474" s="9" t="str">
        <f>IF(Search!$R$7="","",IF($BB474&lt;Search!$R$7,"",1))</f>
        <v/>
      </c>
      <c r="AD474" s="45" t="str">
        <f>IF(COUNTIF($A474:$AC474,"n")&gt;0,"",IF(SUM($A474:$AC474)=COUNTA(Search!$C$4:$C$8,Search!$F$4:$F$8,Search!$I$4:$I$6,Search!$I$8,Search!$L$4:$L$8,Search!$O$4:$O$8,Search!$R$4:$R$7,Search!$U$4:$U$7)-COUNTIF(Search!$C$4:$U$7,"n"),1+LARGE($AD$1:AD473,1),""))</f>
        <v/>
      </c>
      <c r="AE474" s="45" t="str">
        <f t="shared" si="24"/>
        <v/>
      </c>
      <c r="AF474" s="45" t="str">
        <f>IF(AD474="","",COUNTIF($AE$1:$AE473,$AE474)+RANK($AE474,$AE$2:$AE$10540,1))</f>
        <v/>
      </c>
      <c r="AG474" s="45" t="str">
        <f t="shared" si="25"/>
        <v/>
      </c>
      <c r="AH474" s="45" t="str">
        <f>IF($AD474="","",COUNTIF($AG$1:$AG473,$AG474)+RANK($AG474,$AG$1:$AG$10539,0))</f>
        <v/>
      </c>
      <c r="AI474" s="10" t="str">
        <f t="shared" si="26"/>
        <v>1993-94 Donruss #496 David Harlock     /   $</v>
      </c>
      <c r="AJ474" s="11">
        <v>1993</v>
      </c>
      <c r="AK474" s="17">
        <v>94</v>
      </c>
      <c r="AL474" s="12" t="s">
        <v>246</v>
      </c>
      <c r="AM474" s="10">
        <v>496</v>
      </c>
      <c r="AN474" s="12" t="s">
        <v>247</v>
      </c>
      <c r="AO474" s="9"/>
      <c r="AP474" s="9"/>
      <c r="AQ474" s="9"/>
      <c r="AR474" s="14"/>
      <c r="AS474" s="9"/>
      <c r="AT474" s="9"/>
      <c r="AU474" s="9"/>
      <c r="AV474" s="13"/>
      <c r="AW474" s="13"/>
      <c r="AX474" s="9"/>
      <c r="AY474" s="9"/>
      <c r="AZ474" s="9"/>
      <c r="BA474" s="33"/>
      <c r="BB474" s="33"/>
      <c r="BC474" s="36"/>
      <c r="BD474" s="12" t="s">
        <v>1771</v>
      </c>
    </row>
    <row r="475" spans="1:56" s="12" customFormat="1" x14ac:dyDescent="0.2">
      <c r="A475" s="9" t="str">
        <f>IF(Search!$C$5="","",IF(COUNTA(Inventory!$AP475)=1,1,""))</f>
        <v/>
      </c>
      <c r="B475" s="9" t="str">
        <f>IF(Search!$C$4="","",IF(ISNUMBER(SEARCH(Search!$C$4,$AR475))=TRUE,1,""))</f>
        <v/>
      </c>
      <c r="C475" s="9" t="str">
        <f>IF(Search!$C$6="x",IF(COUNTA($AQ475)=1,1,"N"),IF(COUNTA($AQ475)=1,"N",""))</f>
        <v/>
      </c>
      <c r="D475" s="9" t="str">
        <f>IF(Search!$O$8="","",IF(ISNUMBER(SEARCH(Search!$O$8,$BD475))=TRUE,1,""))</f>
        <v/>
      </c>
      <c r="E475" s="9" t="str">
        <f>IF(Search!$C$7="","",IF(ISNUMBER(SEARCH(Search!$C$7,$AN475))=TRUE,1,""))</f>
        <v/>
      </c>
      <c r="F475" s="9" t="str">
        <f>IF(Search!$C$8="","",IF(ISNUMBER(SEARCH(Search!$C$8,$AO475))=TRUE,1,""))</f>
        <v/>
      </c>
      <c r="G475" s="9" t="str">
        <f>IF(Search!$F$4="","",IF(Inventory!$AJ475&lt;Search!$F$4,"",1))</f>
        <v/>
      </c>
      <c r="H475" s="9" t="str">
        <f>IF(Search!$F$5="","",IF(Inventory!$AJ475&gt;Search!$F$5,"",1))</f>
        <v/>
      </c>
      <c r="I475" s="9" t="str">
        <f>IF(Search!$F$7="","",IF(Search!$F$8="",IF(ISNUMBER(SEARCH(Search!$F$7,$AL475))=TRUE,1,""),""))</f>
        <v/>
      </c>
      <c r="J475" s="9" t="str">
        <f>IF($AL475=Search!$F$8,1,"")</f>
        <v/>
      </c>
      <c r="K475" s="9" t="str">
        <f>IF(Search!$I$4="","",IF(COUNTA($AS475)=1,IF(Search!$I$4="N","N",1),""))</f>
        <v/>
      </c>
      <c r="L475" s="9" t="str">
        <f>IF(Search!$I$5="","",IF($AS475="RC",1,""))</f>
        <v/>
      </c>
      <c r="M475" s="9" t="str">
        <f>IF(Search!$I$6="","",IF($AS475="RCP",1,""))</f>
        <v/>
      </c>
      <c r="N475" s="9" t="str">
        <f>IF(Search!$I$8="","",IF(COUNTA($AT475)=1,IF(Search!$I$8="N","N",1),""))</f>
        <v/>
      </c>
      <c r="O475" s="9" t="str">
        <f>IF(Search!$L$4="","",IF(COUNTA($AU475)=1,IF(Search!$L$4="N","N",1),""))</f>
        <v/>
      </c>
      <c r="P475" s="9" t="str">
        <f>IF(Search!$L$5="","",IF(ISNUMBER(SEARCH("Jersey",$AU475))=TRUE,IF(Search!$L$5="N","N",1),""))</f>
        <v/>
      </c>
      <c r="Q475" s="9" t="str">
        <f>IF(Search!$L$6="","",IF(ISNUMBER(SEARCH("Patch",$AU475))=TRUE,IF(Search!$L$6="N","N",1),""))</f>
        <v/>
      </c>
      <c r="R475" s="9" t="str">
        <f>IF(Search!$L$7="","",IF(ISNUMBER(SEARCH("Shield",$AU475))=TRUE,IF(Search!$L$7="N","N",1),""))</f>
        <v/>
      </c>
      <c r="S475" s="9" t="str">
        <f>IF(Search!$L$8="","",IF(ISNUMBER(SEARCH("Stick",$AU475))=TRUE,IF(Search!$L$8="N","N",1),""))</f>
        <v/>
      </c>
      <c r="T475" s="9" t="str">
        <f>IF(Search!$O$4="","",IF(COUNTA($AW475)=1,IF(Search!$O$4="N","N",1),""))</f>
        <v/>
      </c>
      <c r="U475" s="9" t="str">
        <f>IF(Search!$O$5="","",IF($AW475="","",IF($AW475&lt;Search!$O$5,"",1)))</f>
        <v/>
      </c>
      <c r="V475" s="9" t="str">
        <f>IF(Search!$O$6="","",IF($AW475="","",IF($AW475&gt;Search!$O$6,"",1)))</f>
        <v/>
      </c>
      <c r="W475" s="9" t="str">
        <f>IF(Search!$U$4="","",IF($AX475="","",1))</f>
        <v/>
      </c>
      <c r="X475" s="9" t="str">
        <f>IF(Search!$U$5="","",IF(ISNUMBER(SEARCH(Search!$U$5,$AX475))=TRUE,IF(Search!$U$5="N","N",1),""))</f>
        <v/>
      </c>
      <c r="Y475" s="9" t="str">
        <f>IF(Search!$U$6="","",IF($AY475&lt;Search!$U$6,"",1))</f>
        <v/>
      </c>
      <c r="Z475" s="9" t="str">
        <f>IF(Search!$R$4="","",IF(Inventory!$BA475&lt;Search!$R$4,"",1))</f>
        <v/>
      </c>
      <c r="AA475" s="9" t="str">
        <f>IF(Search!$R$5="","",IF($BA475&gt;Search!$R$5,"",1))</f>
        <v/>
      </c>
      <c r="AB475" s="9" t="str">
        <f>IF(Search!$R$6="","",IF($BB475&lt;Search!$R$6,"",1))</f>
        <v/>
      </c>
      <c r="AC475" s="9" t="str">
        <f>IF(Search!$R$7="","",IF($BB475&lt;Search!$R$7,"",1))</f>
        <v/>
      </c>
      <c r="AD475" s="45" t="str">
        <f>IF(COUNTIF($A475:$AC475,"n")&gt;0,"",IF(SUM($A475:$AC475)=COUNTA(Search!$C$4:$C$8,Search!$F$4:$F$8,Search!$I$4:$I$6,Search!$I$8,Search!$L$4:$L$8,Search!$O$4:$O$8,Search!$R$4:$R$7,Search!$U$4:$U$7)-COUNTIF(Search!$C$4:$U$7,"n"),1+LARGE($AD$1:AD474,1),""))</f>
        <v/>
      </c>
      <c r="AE475" s="45" t="str">
        <f t="shared" si="24"/>
        <v/>
      </c>
      <c r="AF475" s="45" t="str">
        <f>IF(AD475="","",COUNTIF($AE$1:$AE474,$AE475)+RANK($AE475,$AE$2:$AE$10540,1))</f>
        <v/>
      </c>
      <c r="AG475" s="45" t="str">
        <f t="shared" si="25"/>
        <v/>
      </c>
      <c r="AH475" s="45" t="str">
        <f>IF($AD475="","",COUNTIF($AG$1:$AG474,$AG475)+RANK($AG475,$AG$1:$AG$10539,0))</f>
        <v/>
      </c>
      <c r="AI475" s="10" t="str">
        <f t="shared" si="26"/>
        <v>1993-94 Donruss #496 David Harlock     /   $</v>
      </c>
      <c r="AJ475" s="11">
        <v>1993</v>
      </c>
      <c r="AK475" s="17">
        <v>94</v>
      </c>
      <c r="AL475" s="12" t="s">
        <v>246</v>
      </c>
      <c r="AM475" s="10">
        <v>496</v>
      </c>
      <c r="AN475" s="15" t="s">
        <v>247</v>
      </c>
      <c r="AO475" s="14"/>
      <c r="AP475" s="14"/>
      <c r="AQ475" s="14"/>
      <c r="AR475" s="14"/>
      <c r="AS475" s="9"/>
      <c r="AT475" s="9"/>
      <c r="AU475" s="9"/>
      <c r="AV475" s="13"/>
      <c r="AW475" s="13"/>
      <c r="AX475" s="9"/>
      <c r="AY475" s="9"/>
      <c r="AZ475" s="9"/>
      <c r="BA475" s="33"/>
      <c r="BB475" s="33"/>
      <c r="BC475" s="36"/>
      <c r="BD475" s="12" t="s">
        <v>1771</v>
      </c>
    </row>
    <row r="476" spans="1:56" s="12" customFormat="1" x14ac:dyDescent="0.2">
      <c r="A476" s="9" t="str">
        <f>IF(Search!$C$5="","",IF(COUNTA(Inventory!$AP476)=1,1,""))</f>
        <v/>
      </c>
      <c r="B476" s="9" t="str">
        <f>IF(Search!$C$4="","",IF(ISNUMBER(SEARCH(Search!$C$4,$AR476))=TRUE,1,""))</f>
        <v/>
      </c>
      <c r="C476" s="9" t="str">
        <f>IF(Search!$C$6="x",IF(COUNTA($AQ476)=1,1,"N"),IF(COUNTA($AQ476)=1,"N",""))</f>
        <v/>
      </c>
      <c r="D476" s="9" t="str">
        <f>IF(Search!$O$8="","",IF(ISNUMBER(SEARCH(Search!$O$8,$BD476))=TRUE,1,""))</f>
        <v/>
      </c>
      <c r="E476" s="9" t="str">
        <f>IF(Search!$C$7="","",IF(ISNUMBER(SEARCH(Search!$C$7,$AN476))=TRUE,1,""))</f>
        <v/>
      </c>
      <c r="F476" s="9" t="str">
        <f>IF(Search!$C$8="","",IF(ISNUMBER(SEARCH(Search!$C$8,$AO476))=TRUE,1,""))</f>
        <v/>
      </c>
      <c r="G476" s="9" t="str">
        <f>IF(Search!$F$4="","",IF(Inventory!$AJ476&lt;Search!$F$4,"",1))</f>
        <v/>
      </c>
      <c r="H476" s="9" t="str">
        <f>IF(Search!$F$5="","",IF(Inventory!$AJ476&gt;Search!$F$5,"",1))</f>
        <v/>
      </c>
      <c r="I476" s="9" t="str">
        <f>IF(Search!$F$7="","",IF(Search!$F$8="",IF(ISNUMBER(SEARCH(Search!$F$7,$AL476))=TRUE,1,""),""))</f>
        <v/>
      </c>
      <c r="J476" s="9" t="str">
        <f>IF($AL476=Search!$F$8,1,"")</f>
        <v/>
      </c>
      <c r="K476" s="9" t="str">
        <f>IF(Search!$I$4="","",IF(COUNTA($AS476)=1,IF(Search!$I$4="N","N",1),""))</f>
        <v/>
      </c>
      <c r="L476" s="9" t="str">
        <f>IF(Search!$I$5="","",IF($AS476="RC",1,""))</f>
        <v/>
      </c>
      <c r="M476" s="9" t="str">
        <f>IF(Search!$I$6="","",IF($AS476="RCP",1,""))</f>
        <v/>
      </c>
      <c r="N476" s="9" t="str">
        <f>IF(Search!$I$8="","",IF(COUNTA($AT476)=1,IF(Search!$I$8="N","N",1),""))</f>
        <v/>
      </c>
      <c r="O476" s="9" t="str">
        <f>IF(Search!$L$4="","",IF(COUNTA($AU476)=1,IF(Search!$L$4="N","N",1),""))</f>
        <v/>
      </c>
      <c r="P476" s="9" t="str">
        <f>IF(Search!$L$5="","",IF(ISNUMBER(SEARCH("Jersey",$AU476))=TRUE,IF(Search!$L$5="N","N",1),""))</f>
        <v/>
      </c>
      <c r="Q476" s="9" t="str">
        <f>IF(Search!$L$6="","",IF(ISNUMBER(SEARCH("Patch",$AU476))=TRUE,IF(Search!$L$6="N","N",1),""))</f>
        <v/>
      </c>
      <c r="R476" s="9" t="str">
        <f>IF(Search!$L$7="","",IF(ISNUMBER(SEARCH("Shield",$AU476))=TRUE,IF(Search!$L$7="N","N",1),""))</f>
        <v/>
      </c>
      <c r="S476" s="9" t="str">
        <f>IF(Search!$L$8="","",IF(ISNUMBER(SEARCH("Stick",$AU476))=TRUE,IF(Search!$L$8="N","N",1),""))</f>
        <v/>
      </c>
      <c r="T476" s="9" t="str">
        <f>IF(Search!$O$4="","",IF(COUNTA($AW476)=1,IF(Search!$O$4="N","N",1),""))</f>
        <v/>
      </c>
      <c r="U476" s="9" t="str">
        <f>IF(Search!$O$5="","",IF($AW476="","",IF($AW476&lt;Search!$O$5,"",1)))</f>
        <v/>
      </c>
      <c r="V476" s="9" t="str">
        <f>IF(Search!$O$6="","",IF($AW476="","",IF($AW476&gt;Search!$O$6,"",1)))</f>
        <v/>
      </c>
      <c r="W476" s="9" t="str">
        <f>IF(Search!$U$4="","",IF($AX476="","",1))</f>
        <v/>
      </c>
      <c r="X476" s="9" t="str">
        <f>IF(Search!$U$5="","",IF(ISNUMBER(SEARCH(Search!$U$5,$AX476))=TRUE,IF(Search!$U$5="N","N",1),""))</f>
        <v/>
      </c>
      <c r="Y476" s="9" t="str">
        <f>IF(Search!$U$6="","",IF($AY476&lt;Search!$U$6,"",1))</f>
        <v/>
      </c>
      <c r="Z476" s="9" t="str">
        <f>IF(Search!$R$4="","",IF(Inventory!$BA476&lt;Search!$R$4,"",1))</f>
        <v/>
      </c>
      <c r="AA476" s="9" t="str">
        <f>IF(Search!$R$5="","",IF($BA476&gt;Search!$R$5,"",1))</f>
        <v/>
      </c>
      <c r="AB476" s="9" t="str">
        <f>IF(Search!$R$6="","",IF($BB476&lt;Search!$R$6,"",1))</f>
        <v/>
      </c>
      <c r="AC476" s="9" t="str">
        <f>IF(Search!$R$7="","",IF($BB476&lt;Search!$R$7,"",1))</f>
        <v/>
      </c>
      <c r="AD476" s="45" t="str">
        <f>IF(COUNTIF($A476:$AC476,"n")&gt;0,"",IF(SUM($A476:$AC476)=COUNTA(Search!$C$4:$C$8,Search!$F$4:$F$8,Search!$I$4:$I$6,Search!$I$8,Search!$L$4:$L$8,Search!$O$4:$O$8,Search!$R$4:$R$7,Search!$U$4:$U$7)-COUNTIF(Search!$C$4:$U$7,"n"),1+LARGE($AD$1:AD475,1),""))</f>
        <v/>
      </c>
      <c r="AE476" s="45" t="str">
        <f t="shared" si="24"/>
        <v/>
      </c>
      <c r="AF476" s="45" t="str">
        <f>IF(AD476="","",COUNTIF($AE$1:$AE475,$AE476)+RANK($AE476,$AE$2:$AE$10540,1))</f>
        <v/>
      </c>
      <c r="AG476" s="45" t="str">
        <f t="shared" si="25"/>
        <v/>
      </c>
      <c r="AH476" s="45" t="str">
        <f>IF($AD476="","",COUNTIF($AG$1:$AG475,$AG476)+RANK($AG476,$AG$1:$AG$10539,0))</f>
        <v/>
      </c>
      <c r="AI476" s="10" t="str">
        <f t="shared" si="26"/>
        <v>1993-94 Donruss Ice Kings #6 Felix Potvin TOR    /   $</v>
      </c>
      <c r="AJ476" s="11">
        <v>1993</v>
      </c>
      <c r="AK476" s="17">
        <v>94</v>
      </c>
      <c r="AL476" s="12" t="s">
        <v>248</v>
      </c>
      <c r="AM476" s="10">
        <v>6</v>
      </c>
      <c r="AN476" s="12" t="s">
        <v>226</v>
      </c>
      <c r="AO476" s="9" t="s">
        <v>1904</v>
      </c>
      <c r="AP476" s="9"/>
      <c r="AQ476" s="9"/>
      <c r="AR476" s="14"/>
      <c r="AS476" s="9"/>
      <c r="AT476" s="9"/>
      <c r="AU476" s="9"/>
      <c r="AV476" s="13"/>
      <c r="AW476" s="13"/>
      <c r="AX476" s="9"/>
      <c r="AY476" s="9"/>
      <c r="AZ476" s="9"/>
      <c r="BA476" s="33"/>
      <c r="BB476" s="33"/>
      <c r="BC476" s="36"/>
      <c r="BD476" s="12" t="s">
        <v>1771</v>
      </c>
    </row>
    <row r="477" spans="1:56" s="12" customFormat="1" x14ac:dyDescent="0.2">
      <c r="A477" s="9" t="str">
        <f>IF(Search!$C$5="","",IF(COUNTA(Inventory!$AP477)=1,1,""))</f>
        <v/>
      </c>
      <c r="B477" s="9" t="str">
        <f>IF(Search!$C$4="","",IF(ISNUMBER(SEARCH(Search!$C$4,$AR477))=TRUE,1,""))</f>
        <v/>
      </c>
      <c r="C477" s="9" t="str">
        <f>IF(Search!$C$6="x",IF(COUNTA($AQ477)=1,1,"N"),IF(COUNTA($AQ477)=1,"N",""))</f>
        <v/>
      </c>
      <c r="D477" s="9" t="str">
        <f>IF(Search!$O$8="","",IF(ISNUMBER(SEARCH(Search!$O$8,$BD477))=TRUE,1,""))</f>
        <v/>
      </c>
      <c r="E477" s="9" t="str">
        <f>IF(Search!$C$7="","",IF(ISNUMBER(SEARCH(Search!$C$7,$AN477))=TRUE,1,""))</f>
        <v/>
      </c>
      <c r="F477" s="9" t="str">
        <f>IF(Search!$C$8="","",IF(ISNUMBER(SEARCH(Search!$C$8,$AO477))=TRUE,1,""))</f>
        <v/>
      </c>
      <c r="G477" s="9" t="str">
        <f>IF(Search!$F$4="","",IF(Inventory!$AJ477&lt;Search!$F$4,"",1))</f>
        <v/>
      </c>
      <c r="H477" s="9" t="str">
        <f>IF(Search!$F$5="","",IF(Inventory!$AJ477&gt;Search!$F$5,"",1))</f>
        <v/>
      </c>
      <c r="I477" s="9" t="str">
        <f>IF(Search!$F$7="","",IF(Search!$F$8="",IF(ISNUMBER(SEARCH(Search!$F$7,$AL477))=TRUE,1,""),""))</f>
        <v/>
      </c>
      <c r="J477" s="9" t="str">
        <f>IF($AL477=Search!$F$8,1,"")</f>
        <v/>
      </c>
      <c r="K477" s="9" t="str">
        <f>IF(Search!$I$4="","",IF(COUNTA($AS477)=1,IF(Search!$I$4="N","N",1),""))</f>
        <v/>
      </c>
      <c r="L477" s="9" t="str">
        <f>IF(Search!$I$5="","",IF($AS477="RC",1,""))</f>
        <v/>
      </c>
      <c r="M477" s="9" t="str">
        <f>IF(Search!$I$6="","",IF($AS477="RCP",1,""))</f>
        <v/>
      </c>
      <c r="N477" s="9" t="str">
        <f>IF(Search!$I$8="","",IF(COUNTA($AT477)=1,IF(Search!$I$8="N","N",1),""))</f>
        <v/>
      </c>
      <c r="O477" s="9" t="str">
        <f>IF(Search!$L$4="","",IF(COUNTA($AU477)=1,IF(Search!$L$4="N","N",1),""))</f>
        <v/>
      </c>
      <c r="P477" s="9" t="str">
        <f>IF(Search!$L$5="","",IF(ISNUMBER(SEARCH("Jersey",$AU477))=TRUE,IF(Search!$L$5="N","N",1),""))</f>
        <v/>
      </c>
      <c r="Q477" s="9" t="str">
        <f>IF(Search!$L$6="","",IF(ISNUMBER(SEARCH("Patch",$AU477))=TRUE,IF(Search!$L$6="N","N",1),""))</f>
        <v/>
      </c>
      <c r="R477" s="9" t="str">
        <f>IF(Search!$L$7="","",IF(ISNUMBER(SEARCH("Shield",$AU477))=TRUE,IF(Search!$L$7="N","N",1),""))</f>
        <v/>
      </c>
      <c r="S477" s="9" t="str">
        <f>IF(Search!$L$8="","",IF(ISNUMBER(SEARCH("Stick",$AU477))=TRUE,IF(Search!$L$8="N","N",1),""))</f>
        <v/>
      </c>
      <c r="T477" s="9" t="str">
        <f>IF(Search!$O$4="","",IF(COUNTA($AW477)=1,IF(Search!$O$4="N","N",1),""))</f>
        <v/>
      </c>
      <c r="U477" s="9" t="str">
        <f>IF(Search!$O$5="","",IF($AW477="","",IF($AW477&lt;Search!$O$5,"",1)))</f>
        <v/>
      </c>
      <c r="V477" s="9" t="str">
        <f>IF(Search!$O$6="","",IF($AW477="","",IF($AW477&gt;Search!$O$6,"",1)))</f>
        <v/>
      </c>
      <c r="W477" s="9" t="str">
        <f>IF(Search!$U$4="","",IF($AX477="","",1))</f>
        <v/>
      </c>
      <c r="X477" s="9" t="str">
        <f>IF(Search!$U$5="","",IF(ISNUMBER(SEARCH(Search!$U$5,$AX477))=TRUE,IF(Search!$U$5="N","N",1),""))</f>
        <v/>
      </c>
      <c r="Y477" s="9" t="str">
        <f>IF(Search!$U$6="","",IF($AY477&lt;Search!$U$6,"",1))</f>
        <v/>
      </c>
      <c r="Z477" s="9" t="str">
        <f>IF(Search!$R$4="","",IF(Inventory!$BA477&lt;Search!$R$4,"",1))</f>
        <v/>
      </c>
      <c r="AA477" s="9" t="str">
        <f>IF(Search!$R$5="","",IF($BA477&gt;Search!$R$5,"",1))</f>
        <v/>
      </c>
      <c r="AB477" s="9" t="str">
        <f>IF(Search!$R$6="","",IF($BB477&lt;Search!$R$6,"",1))</f>
        <v/>
      </c>
      <c r="AC477" s="9" t="str">
        <f>IF(Search!$R$7="","",IF($BB477&lt;Search!$R$7,"",1))</f>
        <v/>
      </c>
      <c r="AD477" s="45" t="str">
        <f>IF(COUNTIF($A477:$AC477,"n")&gt;0,"",IF(SUM($A477:$AC477)=COUNTA(Search!$C$4:$C$8,Search!$F$4:$F$8,Search!$I$4:$I$6,Search!$I$8,Search!$L$4:$L$8,Search!$O$4:$O$8,Search!$R$4:$R$7,Search!$U$4:$U$7)-COUNTIF(Search!$C$4:$U$7,"n"),1+LARGE($AD$1:AD476,1),""))</f>
        <v/>
      </c>
      <c r="AE477" s="45" t="str">
        <f t="shared" si="24"/>
        <v/>
      </c>
      <c r="AF477" s="45" t="str">
        <f>IF(AD477="","",COUNTIF($AE$1:$AE476,$AE477)+RANK($AE477,$AE$2:$AE$10540,1))</f>
        <v/>
      </c>
      <c r="AG477" s="45" t="str">
        <f t="shared" si="25"/>
        <v/>
      </c>
      <c r="AH477" s="45" t="str">
        <f>IF($AD477="","",COUNTIF($AG$1:$AG476,$AG477)+RANK($AG477,$AG$1:$AG$10539,0))</f>
        <v/>
      </c>
      <c r="AI477" s="10" t="str">
        <f t="shared" si="26"/>
        <v>1993-94 Durivage Score #32 Felix Potvin     /   $</v>
      </c>
      <c r="AJ477" s="11">
        <v>1993</v>
      </c>
      <c r="AK477" s="17">
        <v>94</v>
      </c>
      <c r="AL477" s="12" t="s">
        <v>2155</v>
      </c>
      <c r="AM477" s="10">
        <v>32</v>
      </c>
      <c r="AN477" s="15" t="s">
        <v>226</v>
      </c>
      <c r="AO477" s="14"/>
      <c r="AP477" s="14"/>
      <c r="AQ477" s="14"/>
      <c r="AR477" s="14"/>
      <c r="AS477" s="9"/>
      <c r="AT477" s="9"/>
      <c r="AU477" s="9"/>
      <c r="AV477" s="13"/>
      <c r="AW477" s="13"/>
      <c r="AX477" s="9"/>
      <c r="AY477" s="9"/>
      <c r="AZ477" s="9"/>
      <c r="BA477" s="33"/>
      <c r="BB477" s="33"/>
      <c r="BC477" s="36"/>
      <c r="BD477" s="12" t="s">
        <v>1771</v>
      </c>
    </row>
    <row r="478" spans="1:56" s="12" customFormat="1" x14ac:dyDescent="0.2">
      <c r="A478" s="9" t="str">
        <f>IF(Search!$C$5="","",IF(COUNTA(Inventory!$AP478)=1,1,""))</f>
        <v/>
      </c>
      <c r="B478" s="9" t="str">
        <f>IF(Search!$C$4="","",IF(ISNUMBER(SEARCH(Search!$C$4,$AR478))=TRUE,1,""))</f>
        <v/>
      </c>
      <c r="C478" s="9" t="str">
        <f>IF(Search!$C$6="x",IF(COUNTA($AQ478)=1,1,"N"),IF(COUNTA($AQ478)=1,"N",""))</f>
        <v/>
      </c>
      <c r="D478" s="9" t="str">
        <f>IF(Search!$O$8="","",IF(ISNUMBER(SEARCH(Search!$O$8,$BD478))=TRUE,1,""))</f>
        <v/>
      </c>
      <c r="E478" s="9" t="str">
        <f>IF(Search!$C$7="","",IF(ISNUMBER(SEARCH(Search!$C$7,$AN478))=TRUE,1,""))</f>
        <v/>
      </c>
      <c r="F478" s="9" t="str">
        <f>IF(Search!$C$8="","",IF(ISNUMBER(SEARCH(Search!$C$8,$AO478))=TRUE,1,""))</f>
        <v/>
      </c>
      <c r="G478" s="9" t="str">
        <f>IF(Search!$F$4="","",IF(Inventory!$AJ478&lt;Search!$F$4,"",1))</f>
        <v/>
      </c>
      <c r="H478" s="9" t="str">
        <f>IF(Search!$F$5="","",IF(Inventory!$AJ478&gt;Search!$F$5,"",1))</f>
        <v/>
      </c>
      <c r="I478" s="9" t="str">
        <f>IF(Search!$F$7="","",IF(Search!$F$8="",IF(ISNUMBER(SEARCH(Search!$F$7,$AL478))=TRUE,1,""),""))</f>
        <v/>
      </c>
      <c r="J478" s="9" t="str">
        <f>IF($AL478=Search!$F$8,1,"")</f>
        <v/>
      </c>
      <c r="K478" s="9" t="str">
        <f>IF(Search!$I$4="","",IF(COUNTA($AS478)=1,IF(Search!$I$4="N","N",1),""))</f>
        <v/>
      </c>
      <c r="L478" s="9" t="str">
        <f>IF(Search!$I$5="","",IF($AS478="RC",1,""))</f>
        <v/>
      </c>
      <c r="M478" s="9" t="str">
        <f>IF(Search!$I$6="","",IF($AS478="RCP",1,""))</f>
        <v/>
      </c>
      <c r="N478" s="9" t="str">
        <f>IF(Search!$I$8="","",IF(COUNTA($AT478)=1,IF(Search!$I$8="N","N",1),""))</f>
        <v/>
      </c>
      <c r="O478" s="9" t="str">
        <f>IF(Search!$L$4="","",IF(COUNTA($AU478)=1,IF(Search!$L$4="N","N",1),""))</f>
        <v/>
      </c>
      <c r="P478" s="9" t="str">
        <f>IF(Search!$L$5="","",IF(ISNUMBER(SEARCH("Jersey",$AU478))=TRUE,IF(Search!$L$5="N","N",1),""))</f>
        <v/>
      </c>
      <c r="Q478" s="9" t="str">
        <f>IF(Search!$L$6="","",IF(ISNUMBER(SEARCH("Patch",$AU478))=TRUE,IF(Search!$L$6="N","N",1),""))</f>
        <v/>
      </c>
      <c r="R478" s="9" t="str">
        <f>IF(Search!$L$7="","",IF(ISNUMBER(SEARCH("Shield",$AU478))=TRUE,IF(Search!$L$7="N","N",1),""))</f>
        <v/>
      </c>
      <c r="S478" s="9" t="str">
        <f>IF(Search!$L$8="","",IF(ISNUMBER(SEARCH("Stick",$AU478))=TRUE,IF(Search!$L$8="N","N",1),""))</f>
        <v/>
      </c>
      <c r="T478" s="9" t="str">
        <f>IF(Search!$O$4="","",IF(COUNTA($AW478)=1,IF(Search!$O$4="N","N",1),""))</f>
        <v/>
      </c>
      <c r="U478" s="9" t="str">
        <f>IF(Search!$O$5="","",IF($AW478="","",IF($AW478&lt;Search!$O$5,"",1)))</f>
        <v/>
      </c>
      <c r="V478" s="9" t="str">
        <f>IF(Search!$O$6="","",IF($AW478="","",IF($AW478&gt;Search!$O$6,"",1)))</f>
        <v/>
      </c>
      <c r="W478" s="9" t="str">
        <f>IF(Search!$U$4="","",IF($AX478="","",1))</f>
        <v/>
      </c>
      <c r="X478" s="9" t="str">
        <f>IF(Search!$U$5="","",IF(ISNUMBER(SEARCH(Search!$U$5,$AX478))=TRUE,IF(Search!$U$5="N","N",1),""))</f>
        <v/>
      </c>
      <c r="Y478" s="9" t="str">
        <f>IF(Search!$U$6="","",IF($AY478&lt;Search!$U$6,"",1))</f>
        <v/>
      </c>
      <c r="Z478" s="9" t="str">
        <f>IF(Search!$R$4="","",IF(Inventory!$BA478&lt;Search!$R$4,"",1))</f>
        <v/>
      </c>
      <c r="AA478" s="9" t="str">
        <f>IF(Search!$R$5="","",IF($BA478&gt;Search!$R$5,"",1))</f>
        <v/>
      </c>
      <c r="AB478" s="9" t="str">
        <f>IF(Search!$R$6="","",IF($BB478&lt;Search!$R$6,"",1))</f>
        <v/>
      </c>
      <c r="AC478" s="9" t="str">
        <f>IF(Search!$R$7="","",IF($BB478&lt;Search!$R$7,"",1))</f>
        <v/>
      </c>
      <c r="AD478" s="45" t="str">
        <f>IF(COUNTIF($A478:$AC478,"n")&gt;0,"",IF(SUM($A478:$AC478)=COUNTA(Search!$C$4:$C$8,Search!$F$4:$F$8,Search!$I$4:$I$6,Search!$I$8,Search!$L$4:$L$8,Search!$O$4:$O$8,Search!$R$4:$R$7,Search!$U$4:$U$7)-COUNTIF(Search!$C$4:$U$7,"n"),1+LARGE($AD$1:AD477,1),""))</f>
        <v/>
      </c>
      <c r="AE478" s="45" t="str">
        <f t="shared" si="24"/>
        <v/>
      </c>
      <c r="AF478" s="45" t="str">
        <f>IF(AD478="","",COUNTIF($AE$1:$AE477,$AE478)+RANK($AE478,$AE$2:$AE$10540,1))</f>
        <v/>
      </c>
      <c r="AG478" s="45" t="str">
        <f t="shared" si="25"/>
        <v/>
      </c>
      <c r="AH478" s="45" t="str">
        <f>IF($AD478="","",COUNTIF($AG$1:$AG477,$AG478)+RANK($AG478,$AG$1:$AG$10539,0))</f>
        <v/>
      </c>
      <c r="AI478" s="10" t="str">
        <f t="shared" si="26"/>
        <v>1993-94 Leaf Painted Warriors #1 Felix Potvin     /   $</v>
      </c>
      <c r="AJ478" s="11">
        <v>1993</v>
      </c>
      <c r="AK478" s="17">
        <v>94</v>
      </c>
      <c r="AL478" s="12" t="s">
        <v>2156</v>
      </c>
      <c r="AM478" s="10">
        <v>1</v>
      </c>
      <c r="AN478" s="15" t="s">
        <v>226</v>
      </c>
      <c r="AO478" s="14"/>
      <c r="AP478" s="14"/>
      <c r="AQ478" s="14"/>
      <c r="AR478" s="14"/>
      <c r="AS478" s="9"/>
      <c r="AT478" s="9"/>
      <c r="AU478" s="9"/>
      <c r="AV478" s="13"/>
      <c r="AW478" s="13"/>
      <c r="AX478" s="9"/>
      <c r="AY478" s="9"/>
      <c r="AZ478" s="9"/>
      <c r="BA478" s="33"/>
      <c r="BB478" s="33"/>
      <c r="BC478" s="36"/>
      <c r="BD478" s="12" t="s">
        <v>1771</v>
      </c>
    </row>
    <row r="479" spans="1:56" s="12" customFormat="1" x14ac:dyDescent="0.2">
      <c r="A479" s="9" t="str">
        <f>IF(Search!$C$5="","",IF(COUNTA(Inventory!$AP479)=1,1,""))</f>
        <v/>
      </c>
      <c r="B479" s="9" t="str">
        <f>IF(Search!$C$4="","",IF(ISNUMBER(SEARCH(Search!$C$4,$AR479))=TRUE,1,""))</f>
        <v/>
      </c>
      <c r="C479" s="9" t="str">
        <f>IF(Search!$C$6="x",IF(COUNTA($AQ479)=1,1,"N"),IF(COUNTA($AQ479)=1,"N",""))</f>
        <v/>
      </c>
      <c r="D479" s="9" t="str">
        <f>IF(Search!$O$8="","",IF(ISNUMBER(SEARCH(Search!$O$8,$BD479))=TRUE,1,""))</f>
        <v/>
      </c>
      <c r="E479" s="9" t="str">
        <f>IF(Search!$C$7="","",IF(ISNUMBER(SEARCH(Search!$C$7,$AN479))=TRUE,1,""))</f>
        <v/>
      </c>
      <c r="F479" s="9" t="str">
        <f>IF(Search!$C$8="","",IF(ISNUMBER(SEARCH(Search!$C$8,$AO479))=TRUE,1,""))</f>
        <v/>
      </c>
      <c r="G479" s="9" t="str">
        <f>IF(Search!$F$4="","",IF(Inventory!$AJ479&lt;Search!$F$4,"",1))</f>
        <v/>
      </c>
      <c r="H479" s="9" t="str">
        <f>IF(Search!$F$5="","",IF(Inventory!$AJ479&gt;Search!$F$5,"",1))</f>
        <v/>
      </c>
      <c r="I479" s="9" t="str">
        <f>IF(Search!$F$7="","",IF(Search!$F$8="",IF(ISNUMBER(SEARCH(Search!$F$7,$AL479))=TRUE,1,""),""))</f>
        <v/>
      </c>
      <c r="J479" s="9" t="str">
        <f>IF($AL479=Search!$F$8,1,"")</f>
        <v/>
      </c>
      <c r="K479" s="9" t="str">
        <f>IF(Search!$I$4="","",IF(COUNTA($AS479)=1,IF(Search!$I$4="N","N",1),""))</f>
        <v/>
      </c>
      <c r="L479" s="9" t="str">
        <f>IF(Search!$I$5="","",IF($AS479="RC",1,""))</f>
        <v/>
      </c>
      <c r="M479" s="9" t="str">
        <f>IF(Search!$I$6="","",IF($AS479="RCP",1,""))</f>
        <v/>
      </c>
      <c r="N479" s="9" t="str">
        <f>IF(Search!$I$8="","",IF(COUNTA($AT479)=1,IF(Search!$I$8="N","N",1),""))</f>
        <v/>
      </c>
      <c r="O479" s="9" t="str">
        <f>IF(Search!$L$4="","",IF(COUNTA($AU479)=1,IF(Search!$L$4="N","N",1),""))</f>
        <v/>
      </c>
      <c r="P479" s="9" t="str">
        <f>IF(Search!$L$5="","",IF(ISNUMBER(SEARCH("Jersey",$AU479))=TRUE,IF(Search!$L$5="N","N",1),""))</f>
        <v/>
      </c>
      <c r="Q479" s="9" t="str">
        <f>IF(Search!$L$6="","",IF(ISNUMBER(SEARCH("Patch",$AU479))=TRUE,IF(Search!$L$6="N","N",1),""))</f>
        <v/>
      </c>
      <c r="R479" s="9" t="str">
        <f>IF(Search!$L$7="","",IF(ISNUMBER(SEARCH("Shield",$AU479))=TRUE,IF(Search!$L$7="N","N",1),""))</f>
        <v/>
      </c>
      <c r="S479" s="9" t="str">
        <f>IF(Search!$L$8="","",IF(ISNUMBER(SEARCH("Stick",$AU479))=TRUE,IF(Search!$L$8="N","N",1),""))</f>
        <v/>
      </c>
      <c r="T479" s="9" t="str">
        <f>IF(Search!$O$4="","",IF(COUNTA($AW479)=1,IF(Search!$O$4="N","N",1),""))</f>
        <v/>
      </c>
      <c r="U479" s="9" t="str">
        <f>IF(Search!$O$5="","",IF($AW479="","",IF($AW479&lt;Search!$O$5,"",1)))</f>
        <v/>
      </c>
      <c r="V479" s="9" t="str">
        <f>IF(Search!$O$6="","",IF($AW479="","",IF($AW479&gt;Search!$O$6,"",1)))</f>
        <v/>
      </c>
      <c r="W479" s="9" t="str">
        <f>IF(Search!$U$4="","",IF($AX479="","",1))</f>
        <v/>
      </c>
      <c r="X479" s="9" t="str">
        <f>IF(Search!$U$5="","",IF(ISNUMBER(SEARCH(Search!$U$5,$AX479))=TRUE,IF(Search!$U$5="N","N",1),""))</f>
        <v/>
      </c>
      <c r="Y479" s="9" t="str">
        <f>IF(Search!$U$6="","",IF($AY479&lt;Search!$U$6,"",1))</f>
        <v/>
      </c>
      <c r="Z479" s="9" t="str">
        <f>IF(Search!$R$4="","",IF(Inventory!$BA479&lt;Search!$R$4,"",1))</f>
        <v/>
      </c>
      <c r="AA479" s="9" t="str">
        <f>IF(Search!$R$5="","",IF($BA479&gt;Search!$R$5,"",1))</f>
        <v/>
      </c>
      <c r="AB479" s="9" t="str">
        <f>IF(Search!$R$6="","",IF($BB479&lt;Search!$R$6,"",1))</f>
        <v/>
      </c>
      <c r="AC479" s="9" t="str">
        <f>IF(Search!$R$7="","",IF($BB479&lt;Search!$R$7,"",1))</f>
        <v/>
      </c>
      <c r="AD479" s="45" t="str">
        <f>IF(COUNTIF($A479:$AC479,"n")&gt;0,"",IF(SUM($A479:$AC479)=COUNTA(Search!$C$4:$C$8,Search!$F$4:$F$8,Search!$I$4:$I$6,Search!$I$8,Search!$L$4:$L$8,Search!$O$4:$O$8,Search!$R$4:$R$7,Search!$U$4:$U$7)-COUNTIF(Search!$C$4:$U$7,"n"),1+LARGE($AD$1:AD478,1),""))</f>
        <v/>
      </c>
      <c r="AE479" s="45" t="str">
        <f t="shared" si="24"/>
        <v/>
      </c>
      <c r="AF479" s="45" t="str">
        <f>IF(AD479="","",COUNTIF($AE$1:$AE478,$AE479)+RANK($AE479,$AE$2:$AE$10540,1))</f>
        <v/>
      </c>
      <c r="AG479" s="45" t="str">
        <f t="shared" si="25"/>
        <v/>
      </c>
      <c r="AH479" s="45" t="str">
        <f>IF($AD479="","",COUNTIF($AG$1:$AG478,$AG479)+RANK($AG479,$AG$1:$AG$10539,0))</f>
        <v/>
      </c>
      <c r="AI479" s="10" t="str">
        <f t="shared" si="26"/>
        <v>1993-94 OPC Premier #116 Mike Eagles     /   $</v>
      </c>
      <c r="AJ479" s="11">
        <v>1993</v>
      </c>
      <c r="AK479" s="17">
        <v>94</v>
      </c>
      <c r="AL479" s="12" t="s">
        <v>208</v>
      </c>
      <c r="AM479" s="10">
        <v>116</v>
      </c>
      <c r="AN479" s="15" t="s">
        <v>184</v>
      </c>
      <c r="AO479" s="14"/>
      <c r="AP479" s="14"/>
      <c r="AQ479" s="14"/>
      <c r="AR479" s="14"/>
      <c r="AS479" s="9"/>
      <c r="AT479" s="9"/>
      <c r="AU479" s="9"/>
      <c r="AV479" s="13"/>
      <c r="AW479" s="13"/>
      <c r="AX479" s="9"/>
      <c r="AY479" s="9"/>
      <c r="AZ479" s="9"/>
      <c r="BA479" s="33"/>
      <c r="BB479" s="33"/>
      <c r="BC479" s="36"/>
      <c r="BD479" s="12" t="s">
        <v>1771</v>
      </c>
    </row>
    <row r="480" spans="1:56" s="12" customFormat="1" x14ac:dyDescent="0.2">
      <c r="A480" s="9" t="str">
        <f>IF(Search!$C$5="","",IF(COUNTA(Inventory!$AP480)=1,1,""))</f>
        <v/>
      </c>
      <c r="B480" s="9" t="str">
        <f>IF(Search!$C$4="","",IF(ISNUMBER(SEARCH(Search!$C$4,$AR480))=TRUE,1,""))</f>
        <v/>
      </c>
      <c r="C480" s="9" t="str">
        <f>IF(Search!$C$6="x",IF(COUNTA($AQ480)=1,1,"N"),IF(COUNTA($AQ480)=1,"N",""))</f>
        <v/>
      </c>
      <c r="D480" s="9" t="str">
        <f>IF(Search!$O$8="","",IF(ISNUMBER(SEARCH(Search!$O$8,$BD480))=TRUE,1,""))</f>
        <v/>
      </c>
      <c r="E480" s="9" t="str">
        <f>IF(Search!$C$7="","",IF(ISNUMBER(SEARCH(Search!$C$7,$AN480))=TRUE,1,""))</f>
        <v/>
      </c>
      <c r="F480" s="9" t="str">
        <f>IF(Search!$C$8="","",IF(ISNUMBER(SEARCH(Search!$C$8,$AO480))=TRUE,1,""))</f>
        <v/>
      </c>
      <c r="G480" s="9" t="str">
        <f>IF(Search!$F$4="","",IF(Inventory!$AJ480&lt;Search!$F$4,"",1))</f>
        <v/>
      </c>
      <c r="H480" s="9" t="str">
        <f>IF(Search!$F$5="","",IF(Inventory!$AJ480&gt;Search!$F$5,"",1))</f>
        <v/>
      </c>
      <c r="I480" s="9" t="str">
        <f>IF(Search!$F$7="","",IF(Search!$F$8="",IF(ISNUMBER(SEARCH(Search!$F$7,$AL480))=TRUE,1,""),""))</f>
        <v/>
      </c>
      <c r="J480" s="9" t="str">
        <f>IF($AL480=Search!$F$8,1,"")</f>
        <v/>
      </c>
      <c r="K480" s="9" t="str">
        <f>IF(Search!$I$4="","",IF(COUNTA($AS480)=1,IF(Search!$I$4="N","N",1),""))</f>
        <v/>
      </c>
      <c r="L480" s="9" t="str">
        <f>IF(Search!$I$5="","",IF($AS480="RC",1,""))</f>
        <v/>
      </c>
      <c r="M480" s="9" t="str">
        <f>IF(Search!$I$6="","",IF($AS480="RCP",1,""))</f>
        <v/>
      </c>
      <c r="N480" s="9" t="str">
        <f>IF(Search!$I$8="","",IF(COUNTA($AT480)=1,IF(Search!$I$8="N","N",1),""))</f>
        <v/>
      </c>
      <c r="O480" s="9" t="str">
        <f>IF(Search!$L$4="","",IF(COUNTA($AU480)=1,IF(Search!$L$4="N","N",1),""))</f>
        <v/>
      </c>
      <c r="P480" s="9" t="str">
        <f>IF(Search!$L$5="","",IF(ISNUMBER(SEARCH("Jersey",$AU480))=TRUE,IF(Search!$L$5="N","N",1),""))</f>
        <v/>
      </c>
      <c r="Q480" s="9" t="str">
        <f>IF(Search!$L$6="","",IF(ISNUMBER(SEARCH("Patch",$AU480))=TRUE,IF(Search!$L$6="N","N",1),""))</f>
        <v/>
      </c>
      <c r="R480" s="9" t="str">
        <f>IF(Search!$L$7="","",IF(ISNUMBER(SEARCH("Shield",$AU480))=TRUE,IF(Search!$L$7="N","N",1),""))</f>
        <v/>
      </c>
      <c r="S480" s="9" t="str">
        <f>IF(Search!$L$8="","",IF(ISNUMBER(SEARCH("Stick",$AU480))=TRUE,IF(Search!$L$8="N","N",1),""))</f>
        <v/>
      </c>
      <c r="T480" s="9" t="str">
        <f>IF(Search!$O$4="","",IF(COUNTA($AW480)=1,IF(Search!$O$4="N","N",1),""))</f>
        <v/>
      </c>
      <c r="U480" s="9" t="str">
        <f>IF(Search!$O$5="","",IF($AW480="","",IF($AW480&lt;Search!$O$5,"",1)))</f>
        <v/>
      </c>
      <c r="V480" s="9" t="str">
        <f>IF(Search!$O$6="","",IF($AW480="","",IF($AW480&gt;Search!$O$6,"",1)))</f>
        <v/>
      </c>
      <c r="W480" s="9" t="str">
        <f>IF(Search!$U$4="","",IF($AX480="","",1))</f>
        <v/>
      </c>
      <c r="X480" s="9" t="str">
        <f>IF(Search!$U$5="","",IF(ISNUMBER(SEARCH(Search!$U$5,$AX480))=TRUE,IF(Search!$U$5="N","N",1),""))</f>
        <v/>
      </c>
      <c r="Y480" s="9" t="str">
        <f>IF(Search!$U$6="","",IF($AY480&lt;Search!$U$6,"",1))</f>
        <v/>
      </c>
      <c r="Z480" s="9" t="str">
        <f>IF(Search!$R$4="","",IF(Inventory!$BA480&lt;Search!$R$4,"",1))</f>
        <v/>
      </c>
      <c r="AA480" s="9" t="str">
        <f>IF(Search!$R$5="","",IF($BA480&gt;Search!$R$5,"",1))</f>
        <v/>
      </c>
      <c r="AB480" s="9" t="str">
        <f>IF(Search!$R$6="","",IF($BB480&lt;Search!$R$6,"",1))</f>
        <v/>
      </c>
      <c r="AC480" s="9" t="str">
        <f>IF(Search!$R$7="","",IF($BB480&lt;Search!$R$7,"",1))</f>
        <v/>
      </c>
      <c r="AD480" s="45" t="str">
        <f>IF(COUNTIF($A480:$AC480,"n")&gt;0,"",IF(SUM($A480:$AC480)=COUNTA(Search!$C$4:$C$8,Search!$F$4:$F$8,Search!$I$4:$I$6,Search!$I$8,Search!$L$4:$L$8,Search!$O$4:$O$8,Search!$R$4:$R$7,Search!$U$4:$U$7)-COUNTIF(Search!$C$4:$U$7,"n"),1+LARGE($AD$1:AD479,1),""))</f>
        <v/>
      </c>
      <c r="AE480" s="45" t="str">
        <f t="shared" si="24"/>
        <v/>
      </c>
      <c r="AF480" s="45" t="str">
        <f>IF(AD480="","",COUNTIF($AE$1:$AE479,$AE480)+RANK($AE480,$AE$2:$AE$10540,1))</f>
        <v/>
      </c>
      <c r="AG480" s="45" t="str">
        <f t="shared" si="25"/>
        <v/>
      </c>
      <c r="AH480" s="45" t="str">
        <f>IF($AD480="","",COUNTIF($AG$1:$AG479,$AG480)+RANK($AG480,$AG$1:$AG$10539,0))</f>
        <v/>
      </c>
      <c r="AI480" s="10" t="str">
        <f t="shared" si="26"/>
        <v>1993-94 OPC Premier #385 Felix Potvin     /   $</v>
      </c>
      <c r="AJ480" s="11">
        <v>1993</v>
      </c>
      <c r="AK480" s="17">
        <v>94</v>
      </c>
      <c r="AL480" s="12" t="s">
        <v>208</v>
      </c>
      <c r="AM480" s="10">
        <v>385</v>
      </c>
      <c r="AN480" s="15" t="s">
        <v>226</v>
      </c>
      <c r="AO480" s="14"/>
      <c r="AP480" s="14"/>
      <c r="AQ480" s="14"/>
      <c r="AR480" s="14"/>
      <c r="AS480" s="9"/>
      <c r="AT480" s="9"/>
      <c r="AU480" s="9"/>
      <c r="AV480" s="13"/>
      <c r="AW480" s="13"/>
      <c r="AX480" s="9"/>
      <c r="AY480" s="9"/>
      <c r="AZ480" s="9"/>
      <c r="BA480" s="33"/>
      <c r="BB480" s="33"/>
      <c r="BC480" s="36"/>
      <c r="BD480" s="12" t="s">
        <v>1771</v>
      </c>
    </row>
    <row r="481" spans="1:56" s="12" customFormat="1" x14ac:dyDescent="0.2">
      <c r="A481" s="9" t="str">
        <f>IF(Search!$C$5="","",IF(COUNTA(Inventory!$AP481)=1,1,""))</f>
        <v/>
      </c>
      <c r="B481" s="9" t="str">
        <f>IF(Search!$C$4="","",IF(ISNUMBER(SEARCH(Search!$C$4,$AR481))=TRUE,1,""))</f>
        <v/>
      </c>
      <c r="C481" s="9" t="str">
        <f>IF(Search!$C$6="x",IF(COUNTA($AQ481)=1,1,"N"),IF(COUNTA($AQ481)=1,"N",""))</f>
        <v/>
      </c>
      <c r="D481" s="9" t="str">
        <f>IF(Search!$O$8="","",IF(ISNUMBER(SEARCH(Search!$O$8,$BD481))=TRUE,1,""))</f>
        <v/>
      </c>
      <c r="E481" s="9" t="str">
        <f>IF(Search!$C$7="","",IF(ISNUMBER(SEARCH(Search!$C$7,$AN481))=TRUE,1,""))</f>
        <v/>
      </c>
      <c r="F481" s="9" t="str">
        <f>IF(Search!$C$8="","",IF(ISNUMBER(SEARCH(Search!$C$8,$AO481))=TRUE,1,""))</f>
        <v/>
      </c>
      <c r="G481" s="9" t="str">
        <f>IF(Search!$F$4="","",IF(Inventory!$AJ481&lt;Search!$F$4,"",1))</f>
        <v/>
      </c>
      <c r="H481" s="9" t="str">
        <f>IF(Search!$F$5="","",IF(Inventory!$AJ481&gt;Search!$F$5,"",1))</f>
        <v/>
      </c>
      <c r="I481" s="9" t="str">
        <f>IF(Search!$F$7="","",IF(Search!$F$8="",IF(ISNUMBER(SEARCH(Search!$F$7,$AL481))=TRUE,1,""),""))</f>
        <v/>
      </c>
      <c r="J481" s="9" t="str">
        <f>IF($AL481=Search!$F$8,1,"")</f>
        <v/>
      </c>
      <c r="K481" s="9" t="str">
        <f>IF(Search!$I$4="","",IF(COUNTA($AS481)=1,IF(Search!$I$4="N","N",1),""))</f>
        <v/>
      </c>
      <c r="L481" s="9" t="str">
        <f>IF(Search!$I$5="","",IF($AS481="RC",1,""))</f>
        <v/>
      </c>
      <c r="M481" s="9" t="str">
        <f>IF(Search!$I$6="","",IF($AS481="RCP",1,""))</f>
        <v/>
      </c>
      <c r="N481" s="9" t="str">
        <f>IF(Search!$I$8="","",IF(COUNTA($AT481)=1,IF(Search!$I$8="N","N",1),""))</f>
        <v/>
      </c>
      <c r="O481" s="9" t="str">
        <f>IF(Search!$L$4="","",IF(COUNTA($AU481)=1,IF(Search!$L$4="N","N",1),""))</f>
        <v/>
      </c>
      <c r="P481" s="9" t="str">
        <f>IF(Search!$L$5="","",IF(ISNUMBER(SEARCH("Jersey",$AU481))=TRUE,IF(Search!$L$5="N","N",1),""))</f>
        <v/>
      </c>
      <c r="Q481" s="9" t="str">
        <f>IF(Search!$L$6="","",IF(ISNUMBER(SEARCH("Patch",$AU481))=TRUE,IF(Search!$L$6="N","N",1),""))</f>
        <v/>
      </c>
      <c r="R481" s="9" t="str">
        <f>IF(Search!$L$7="","",IF(ISNUMBER(SEARCH("Shield",$AU481))=TRUE,IF(Search!$L$7="N","N",1),""))</f>
        <v/>
      </c>
      <c r="S481" s="9" t="str">
        <f>IF(Search!$L$8="","",IF(ISNUMBER(SEARCH("Stick",$AU481))=TRUE,IF(Search!$L$8="N","N",1),""))</f>
        <v/>
      </c>
      <c r="T481" s="9" t="str">
        <f>IF(Search!$O$4="","",IF(COUNTA($AW481)=1,IF(Search!$O$4="N","N",1),""))</f>
        <v/>
      </c>
      <c r="U481" s="9" t="str">
        <f>IF(Search!$O$5="","",IF($AW481="","",IF($AW481&lt;Search!$O$5,"",1)))</f>
        <v/>
      </c>
      <c r="V481" s="9" t="str">
        <f>IF(Search!$O$6="","",IF($AW481="","",IF($AW481&gt;Search!$O$6,"",1)))</f>
        <v/>
      </c>
      <c r="W481" s="9" t="str">
        <f>IF(Search!$U$4="","",IF($AX481="","",1))</f>
        <v/>
      </c>
      <c r="X481" s="9" t="str">
        <f>IF(Search!$U$5="","",IF(ISNUMBER(SEARCH(Search!$U$5,$AX481))=TRUE,IF(Search!$U$5="N","N",1),""))</f>
        <v/>
      </c>
      <c r="Y481" s="9" t="str">
        <f>IF(Search!$U$6="","",IF($AY481&lt;Search!$U$6,"",1))</f>
        <v/>
      </c>
      <c r="Z481" s="9" t="str">
        <f>IF(Search!$R$4="","",IF(Inventory!$BA481&lt;Search!$R$4,"",1))</f>
        <v/>
      </c>
      <c r="AA481" s="9" t="str">
        <f>IF(Search!$R$5="","",IF($BA481&gt;Search!$R$5,"",1))</f>
        <v/>
      </c>
      <c r="AB481" s="9" t="str">
        <f>IF(Search!$R$6="","",IF($BB481&lt;Search!$R$6,"",1))</f>
        <v/>
      </c>
      <c r="AC481" s="9" t="str">
        <f>IF(Search!$R$7="","",IF($BB481&lt;Search!$R$7,"",1))</f>
        <v/>
      </c>
      <c r="AD481" s="45" t="str">
        <f>IF(COUNTIF($A481:$AC481,"n")&gt;0,"",IF(SUM($A481:$AC481)=COUNTA(Search!$C$4:$C$8,Search!$F$4:$F$8,Search!$I$4:$I$6,Search!$I$8,Search!$L$4:$L$8,Search!$O$4:$O$8,Search!$R$4:$R$7,Search!$U$4:$U$7)-COUNTIF(Search!$C$4:$U$7,"n"),1+LARGE($AD$1:AD480,1),""))</f>
        <v/>
      </c>
      <c r="AE481" s="45" t="str">
        <f t="shared" si="24"/>
        <v/>
      </c>
      <c r="AF481" s="45" t="str">
        <f>IF(AD481="","",COUNTIF($AE$1:$AE480,$AE481)+RANK($AE481,$AE$2:$AE$10540,1))</f>
        <v/>
      </c>
      <c r="AG481" s="45" t="str">
        <f t="shared" si="25"/>
        <v/>
      </c>
      <c r="AH481" s="45" t="str">
        <f>IF($AD481="","",COUNTIF($AG$1:$AG480,$AG481)+RANK($AG481,$AG$1:$AG$10539,0))</f>
        <v/>
      </c>
      <c r="AI481" s="10" t="str">
        <f t="shared" si="26"/>
        <v>1993-94 OPC Premier Black Gold #17 Felix Potvin TOR    /   $</v>
      </c>
      <c r="AJ481" s="11">
        <v>1993</v>
      </c>
      <c r="AK481" s="17">
        <v>94</v>
      </c>
      <c r="AL481" s="12" t="s">
        <v>249</v>
      </c>
      <c r="AM481" s="10">
        <v>17</v>
      </c>
      <c r="AN481" s="12" t="s">
        <v>226</v>
      </c>
      <c r="AO481" s="9" t="s">
        <v>1904</v>
      </c>
      <c r="AP481" s="9"/>
      <c r="AQ481" s="9"/>
      <c r="AR481" s="14"/>
      <c r="AS481" s="9"/>
      <c r="AT481" s="9"/>
      <c r="AU481" s="9"/>
      <c r="AV481" s="13"/>
      <c r="AW481" s="13"/>
      <c r="AX481" s="9"/>
      <c r="AY481" s="9"/>
      <c r="AZ481" s="9"/>
      <c r="BA481" s="33"/>
      <c r="BB481" s="33"/>
      <c r="BC481" s="36"/>
      <c r="BD481" s="12" t="s">
        <v>1771</v>
      </c>
    </row>
    <row r="482" spans="1:56" s="12" customFormat="1" x14ac:dyDescent="0.2">
      <c r="A482" s="9" t="str">
        <f>IF(Search!$C$5="","",IF(COUNTA(Inventory!$AP482)=1,1,""))</f>
        <v/>
      </c>
      <c r="B482" s="9" t="str">
        <f>IF(Search!$C$4="","",IF(ISNUMBER(SEARCH(Search!$C$4,$AR482))=TRUE,1,""))</f>
        <v/>
      </c>
      <c r="C482" s="9" t="str">
        <f>IF(Search!$C$6="x",IF(COUNTA($AQ482)=1,1,"N"),IF(COUNTA($AQ482)=1,"N",""))</f>
        <v/>
      </c>
      <c r="D482" s="9" t="str">
        <f>IF(Search!$O$8="","",IF(ISNUMBER(SEARCH(Search!$O$8,$BD482))=TRUE,1,""))</f>
        <v/>
      </c>
      <c r="E482" s="9" t="str">
        <f>IF(Search!$C$7="","",IF(ISNUMBER(SEARCH(Search!$C$7,$AN482))=TRUE,1,""))</f>
        <v/>
      </c>
      <c r="F482" s="9" t="str">
        <f>IF(Search!$C$8="","",IF(ISNUMBER(SEARCH(Search!$C$8,$AO482))=TRUE,1,""))</f>
        <v/>
      </c>
      <c r="G482" s="9" t="str">
        <f>IF(Search!$F$4="","",IF(Inventory!$AJ482&lt;Search!$F$4,"",1))</f>
        <v/>
      </c>
      <c r="H482" s="9" t="str">
        <f>IF(Search!$F$5="","",IF(Inventory!$AJ482&gt;Search!$F$5,"",1))</f>
        <v/>
      </c>
      <c r="I482" s="9" t="str">
        <f>IF(Search!$F$7="","",IF(Search!$F$8="",IF(ISNUMBER(SEARCH(Search!$F$7,$AL482))=TRUE,1,""),""))</f>
        <v/>
      </c>
      <c r="J482" s="9" t="str">
        <f>IF($AL482=Search!$F$8,1,"")</f>
        <v/>
      </c>
      <c r="K482" s="9" t="str">
        <f>IF(Search!$I$4="","",IF(COUNTA($AS482)=1,IF(Search!$I$4="N","N",1),""))</f>
        <v/>
      </c>
      <c r="L482" s="9" t="str">
        <f>IF(Search!$I$5="","",IF($AS482="RC",1,""))</f>
        <v/>
      </c>
      <c r="M482" s="9" t="str">
        <f>IF(Search!$I$6="","",IF($AS482="RCP",1,""))</f>
        <v/>
      </c>
      <c r="N482" s="9" t="str">
        <f>IF(Search!$I$8="","",IF(COUNTA($AT482)=1,IF(Search!$I$8="N","N",1),""))</f>
        <v/>
      </c>
      <c r="O482" s="9" t="str">
        <f>IF(Search!$L$4="","",IF(COUNTA($AU482)=1,IF(Search!$L$4="N","N",1),""))</f>
        <v/>
      </c>
      <c r="P482" s="9" t="str">
        <f>IF(Search!$L$5="","",IF(ISNUMBER(SEARCH("Jersey",$AU482))=TRUE,IF(Search!$L$5="N","N",1),""))</f>
        <v/>
      </c>
      <c r="Q482" s="9" t="str">
        <f>IF(Search!$L$6="","",IF(ISNUMBER(SEARCH("Patch",$AU482))=TRUE,IF(Search!$L$6="N","N",1),""))</f>
        <v/>
      </c>
      <c r="R482" s="9" t="str">
        <f>IF(Search!$L$7="","",IF(ISNUMBER(SEARCH("Shield",$AU482))=TRUE,IF(Search!$L$7="N","N",1),""))</f>
        <v/>
      </c>
      <c r="S482" s="9" t="str">
        <f>IF(Search!$L$8="","",IF(ISNUMBER(SEARCH("Stick",$AU482))=TRUE,IF(Search!$L$8="N","N",1),""))</f>
        <v/>
      </c>
      <c r="T482" s="9" t="str">
        <f>IF(Search!$O$4="","",IF(COUNTA($AW482)=1,IF(Search!$O$4="N","N",1),""))</f>
        <v/>
      </c>
      <c r="U482" s="9" t="str">
        <f>IF(Search!$O$5="","",IF($AW482="","",IF($AW482&lt;Search!$O$5,"",1)))</f>
        <v/>
      </c>
      <c r="V482" s="9" t="str">
        <f>IF(Search!$O$6="","",IF($AW482="","",IF($AW482&gt;Search!$O$6,"",1)))</f>
        <v/>
      </c>
      <c r="W482" s="9" t="str">
        <f>IF(Search!$U$4="","",IF($AX482="","",1))</f>
        <v/>
      </c>
      <c r="X482" s="9" t="str">
        <f>IF(Search!$U$5="","",IF(ISNUMBER(SEARCH(Search!$U$5,$AX482))=TRUE,IF(Search!$U$5="N","N",1),""))</f>
        <v/>
      </c>
      <c r="Y482" s="9" t="str">
        <f>IF(Search!$U$6="","",IF($AY482&lt;Search!$U$6,"",1))</f>
        <v/>
      </c>
      <c r="Z482" s="9" t="str">
        <f>IF(Search!$R$4="","",IF(Inventory!$BA482&lt;Search!$R$4,"",1))</f>
        <v/>
      </c>
      <c r="AA482" s="9" t="str">
        <f>IF(Search!$R$5="","",IF($BA482&gt;Search!$R$5,"",1))</f>
        <v/>
      </c>
      <c r="AB482" s="9" t="str">
        <f>IF(Search!$R$6="","",IF($BB482&lt;Search!$R$6,"",1))</f>
        <v/>
      </c>
      <c r="AC482" s="9" t="str">
        <f>IF(Search!$R$7="","",IF($BB482&lt;Search!$R$7,"",1))</f>
        <v/>
      </c>
      <c r="AD482" s="45" t="str">
        <f>IF(COUNTIF($A482:$AC482,"n")&gt;0,"",IF(SUM($A482:$AC482)=COUNTA(Search!$C$4:$C$8,Search!$F$4:$F$8,Search!$I$4:$I$6,Search!$I$8,Search!$L$4:$L$8,Search!$O$4:$O$8,Search!$R$4:$R$7,Search!$U$4:$U$7)-COUNTIF(Search!$C$4:$U$7,"n"),1+LARGE($AD$1:AD481,1),""))</f>
        <v/>
      </c>
      <c r="AE482" s="45" t="str">
        <f t="shared" si="24"/>
        <v/>
      </c>
      <c r="AF482" s="45" t="str">
        <f>IF(AD482="","",COUNTIF($AE$1:$AE481,$AE482)+RANK($AE482,$AE$2:$AE$10540,1))</f>
        <v/>
      </c>
      <c r="AG482" s="45" t="str">
        <f t="shared" si="25"/>
        <v/>
      </c>
      <c r="AH482" s="45" t="str">
        <f>IF($AD482="","",COUNTIF($AG$1:$AG481,$AG482)+RANK($AG482,$AG$1:$AG$10539,0))</f>
        <v/>
      </c>
      <c r="AI482" s="10" t="str">
        <f t="shared" si="26"/>
        <v>1993-94 OPC Premier Black Gold #17 Felix Potvin     /   $</v>
      </c>
      <c r="AJ482" s="11">
        <v>1993</v>
      </c>
      <c r="AK482" s="17">
        <v>94</v>
      </c>
      <c r="AL482" s="12" t="s">
        <v>249</v>
      </c>
      <c r="AM482" s="10">
        <v>17</v>
      </c>
      <c r="AN482" s="15" t="s">
        <v>226</v>
      </c>
      <c r="AO482" s="14"/>
      <c r="AP482" s="14"/>
      <c r="AQ482" s="14"/>
      <c r="AR482" s="14"/>
      <c r="AS482" s="9"/>
      <c r="AT482" s="9"/>
      <c r="AU482" s="9"/>
      <c r="AV482" s="13"/>
      <c r="AW482" s="13"/>
      <c r="AX482" s="9"/>
      <c r="AY482" s="9"/>
      <c r="AZ482" s="9"/>
      <c r="BA482" s="33"/>
      <c r="BB482" s="33"/>
      <c r="BC482" s="36"/>
      <c r="BD482" s="12" t="s">
        <v>1771</v>
      </c>
    </row>
    <row r="483" spans="1:56" s="12" customFormat="1" x14ac:dyDescent="0.2">
      <c r="A483" s="9" t="str">
        <f>IF(Search!$C$5="","",IF(COUNTA(Inventory!$AP483)=1,1,""))</f>
        <v/>
      </c>
      <c r="B483" s="9" t="str">
        <f>IF(Search!$C$4="","",IF(ISNUMBER(SEARCH(Search!$C$4,$AR483))=TRUE,1,""))</f>
        <v/>
      </c>
      <c r="C483" s="9" t="str">
        <f>IF(Search!$C$6="x",IF(COUNTA($AQ483)=1,1,"N"),IF(COUNTA($AQ483)=1,"N",""))</f>
        <v/>
      </c>
      <c r="D483" s="9" t="str">
        <f>IF(Search!$O$8="","",IF(ISNUMBER(SEARCH(Search!$O$8,$BD483))=TRUE,1,""))</f>
        <v/>
      </c>
      <c r="E483" s="9" t="str">
        <f>IF(Search!$C$7="","",IF(ISNUMBER(SEARCH(Search!$C$7,$AN483))=TRUE,1,""))</f>
        <v/>
      </c>
      <c r="F483" s="9" t="str">
        <f>IF(Search!$C$8="","",IF(ISNUMBER(SEARCH(Search!$C$8,$AO483))=TRUE,1,""))</f>
        <v/>
      </c>
      <c r="G483" s="9" t="str">
        <f>IF(Search!$F$4="","",IF(Inventory!$AJ483&lt;Search!$F$4,"",1))</f>
        <v/>
      </c>
      <c r="H483" s="9" t="str">
        <f>IF(Search!$F$5="","",IF(Inventory!$AJ483&gt;Search!$F$5,"",1))</f>
        <v/>
      </c>
      <c r="I483" s="9" t="str">
        <f>IF(Search!$F$7="","",IF(Search!$F$8="",IF(ISNUMBER(SEARCH(Search!$F$7,$AL483))=TRUE,1,""),""))</f>
        <v/>
      </c>
      <c r="J483" s="9" t="str">
        <f>IF($AL483=Search!$F$8,1,"")</f>
        <v/>
      </c>
      <c r="K483" s="9" t="str">
        <f>IF(Search!$I$4="","",IF(COUNTA($AS483)=1,IF(Search!$I$4="N","N",1),""))</f>
        <v/>
      </c>
      <c r="L483" s="9" t="str">
        <f>IF(Search!$I$5="","",IF($AS483="RC",1,""))</f>
        <v/>
      </c>
      <c r="M483" s="9" t="str">
        <f>IF(Search!$I$6="","",IF($AS483="RCP",1,""))</f>
        <v/>
      </c>
      <c r="N483" s="9" t="str">
        <f>IF(Search!$I$8="","",IF(COUNTA($AT483)=1,IF(Search!$I$8="N","N",1),""))</f>
        <v/>
      </c>
      <c r="O483" s="9" t="str">
        <f>IF(Search!$L$4="","",IF(COUNTA($AU483)=1,IF(Search!$L$4="N","N",1),""))</f>
        <v/>
      </c>
      <c r="P483" s="9" t="str">
        <f>IF(Search!$L$5="","",IF(ISNUMBER(SEARCH("Jersey",$AU483))=TRUE,IF(Search!$L$5="N","N",1),""))</f>
        <v/>
      </c>
      <c r="Q483" s="9" t="str">
        <f>IF(Search!$L$6="","",IF(ISNUMBER(SEARCH("Patch",$AU483))=TRUE,IF(Search!$L$6="N","N",1),""))</f>
        <v/>
      </c>
      <c r="R483" s="9" t="str">
        <f>IF(Search!$L$7="","",IF(ISNUMBER(SEARCH("Shield",$AU483))=TRUE,IF(Search!$L$7="N","N",1),""))</f>
        <v/>
      </c>
      <c r="S483" s="9" t="str">
        <f>IF(Search!$L$8="","",IF(ISNUMBER(SEARCH("Stick",$AU483))=TRUE,IF(Search!$L$8="N","N",1),""))</f>
        <v/>
      </c>
      <c r="T483" s="9" t="str">
        <f>IF(Search!$O$4="","",IF(COUNTA($AW483)=1,IF(Search!$O$4="N","N",1),""))</f>
        <v/>
      </c>
      <c r="U483" s="9" t="str">
        <f>IF(Search!$O$5="","",IF($AW483="","",IF($AW483&lt;Search!$O$5,"",1)))</f>
        <v/>
      </c>
      <c r="V483" s="9" t="str">
        <f>IF(Search!$O$6="","",IF($AW483="","",IF($AW483&gt;Search!$O$6,"",1)))</f>
        <v/>
      </c>
      <c r="W483" s="9" t="str">
        <f>IF(Search!$U$4="","",IF($AX483="","",1))</f>
        <v/>
      </c>
      <c r="X483" s="9" t="str">
        <f>IF(Search!$U$5="","",IF(ISNUMBER(SEARCH(Search!$U$5,$AX483))=TRUE,IF(Search!$U$5="N","N",1),""))</f>
        <v/>
      </c>
      <c r="Y483" s="9" t="str">
        <f>IF(Search!$U$6="","",IF($AY483&lt;Search!$U$6,"",1))</f>
        <v/>
      </c>
      <c r="Z483" s="9" t="str">
        <f>IF(Search!$R$4="","",IF(Inventory!$BA483&lt;Search!$R$4,"",1))</f>
        <v/>
      </c>
      <c r="AA483" s="9" t="str">
        <f>IF(Search!$R$5="","",IF($BA483&gt;Search!$R$5,"",1))</f>
        <v/>
      </c>
      <c r="AB483" s="9" t="str">
        <f>IF(Search!$R$6="","",IF($BB483&lt;Search!$R$6,"",1))</f>
        <v/>
      </c>
      <c r="AC483" s="9" t="str">
        <f>IF(Search!$R$7="","",IF($BB483&lt;Search!$R$7,"",1))</f>
        <v/>
      </c>
      <c r="AD483" s="45" t="str">
        <f>IF(COUNTIF($A483:$AC483,"n")&gt;0,"",IF(SUM($A483:$AC483)=COUNTA(Search!$C$4:$C$8,Search!$F$4:$F$8,Search!$I$4:$I$6,Search!$I$8,Search!$L$4:$L$8,Search!$O$4:$O$8,Search!$R$4:$R$7,Search!$U$4:$U$7)-COUNTIF(Search!$C$4:$U$7,"n"),1+LARGE($AD$1:AD482,1),""))</f>
        <v/>
      </c>
      <c r="AE483" s="45" t="str">
        <f t="shared" si="24"/>
        <v/>
      </c>
      <c r="AF483" s="45" t="str">
        <f>IF(AD483="","",COUNTIF($AE$1:$AE482,$AE483)+RANK($AE483,$AE$2:$AE$10540,1))</f>
        <v/>
      </c>
      <c r="AG483" s="45" t="str">
        <f t="shared" si="25"/>
        <v/>
      </c>
      <c r="AH483" s="45" t="str">
        <f>IF($AD483="","",COUNTIF($AG$1:$AG482,$AG483)+RANK($AG483,$AG$1:$AG$10539,0))</f>
        <v/>
      </c>
      <c r="AI483" s="10" t="str">
        <f t="shared" si="26"/>
        <v>1993-94 OPC Premier Gold #116 Mike Eagles     /   $</v>
      </c>
      <c r="AJ483" s="11">
        <v>1993</v>
      </c>
      <c r="AK483" s="17">
        <v>94</v>
      </c>
      <c r="AL483" s="12" t="s">
        <v>2157</v>
      </c>
      <c r="AM483" s="10">
        <v>116</v>
      </c>
      <c r="AN483" s="15" t="s">
        <v>184</v>
      </c>
      <c r="AO483" s="14"/>
      <c r="AP483" s="14"/>
      <c r="AQ483" s="14"/>
      <c r="AR483" s="14"/>
      <c r="AS483" s="9"/>
      <c r="AT483" s="9"/>
      <c r="AU483" s="9"/>
      <c r="AV483" s="13"/>
      <c r="AW483" s="13"/>
      <c r="AX483" s="9"/>
      <c r="AY483" s="9"/>
      <c r="AZ483" s="9"/>
      <c r="BA483" s="33"/>
      <c r="BB483" s="33"/>
      <c r="BC483" s="36"/>
      <c r="BD483" s="12" t="s">
        <v>1771</v>
      </c>
    </row>
    <row r="484" spans="1:56" s="12" customFormat="1" x14ac:dyDescent="0.2">
      <c r="A484" s="9" t="str">
        <f>IF(Search!$C$5="","",IF(COUNTA(Inventory!$AP484)=1,1,""))</f>
        <v/>
      </c>
      <c r="B484" s="9" t="str">
        <f>IF(Search!$C$4="","",IF(ISNUMBER(SEARCH(Search!$C$4,$AR484))=TRUE,1,""))</f>
        <v/>
      </c>
      <c r="C484" s="9" t="str">
        <f>IF(Search!$C$6="x",IF(COUNTA($AQ484)=1,1,"N"),IF(COUNTA($AQ484)=1,"N",""))</f>
        <v/>
      </c>
      <c r="D484" s="9" t="str">
        <f>IF(Search!$O$8="","",IF(ISNUMBER(SEARCH(Search!$O$8,$BD484))=TRUE,1,""))</f>
        <v/>
      </c>
      <c r="E484" s="9" t="str">
        <f>IF(Search!$C$7="","",IF(ISNUMBER(SEARCH(Search!$C$7,$AN484))=TRUE,1,""))</f>
        <v/>
      </c>
      <c r="F484" s="9" t="str">
        <f>IF(Search!$C$8="","",IF(ISNUMBER(SEARCH(Search!$C$8,$AO484))=TRUE,1,""))</f>
        <v/>
      </c>
      <c r="G484" s="9" t="str">
        <f>IF(Search!$F$4="","",IF(Inventory!$AJ484&lt;Search!$F$4,"",1))</f>
        <v/>
      </c>
      <c r="H484" s="9" t="str">
        <f>IF(Search!$F$5="","",IF(Inventory!$AJ484&gt;Search!$F$5,"",1))</f>
        <v/>
      </c>
      <c r="I484" s="9" t="str">
        <f>IF(Search!$F$7="","",IF(Search!$F$8="",IF(ISNUMBER(SEARCH(Search!$F$7,$AL484))=TRUE,1,""),""))</f>
        <v/>
      </c>
      <c r="J484" s="9" t="str">
        <f>IF($AL484=Search!$F$8,1,"")</f>
        <v/>
      </c>
      <c r="K484" s="9" t="str">
        <f>IF(Search!$I$4="","",IF(COUNTA($AS484)=1,IF(Search!$I$4="N","N",1),""))</f>
        <v/>
      </c>
      <c r="L484" s="9" t="str">
        <f>IF(Search!$I$5="","",IF($AS484="RC",1,""))</f>
        <v/>
      </c>
      <c r="M484" s="9" t="str">
        <f>IF(Search!$I$6="","",IF($AS484="RCP",1,""))</f>
        <v/>
      </c>
      <c r="N484" s="9" t="str">
        <f>IF(Search!$I$8="","",IF(COUNTA($AT484)=1,IF(Search!$I$8="N","N",1),""))</f>
        <v/>
      </c>
      <c r="O484" s="9" t="str">
        <f>IF(Search!$L$4="","",IF(COUNTA($AU484)=1,IF(Search!$L$4="N","N",1),""))</f>
        <v/>
      </c>
      <c r="P484" s="9" t="str">
        <f>IF(Search!$L$5="","",IF(ISNUMBER(SEARCH("Jersey",$AU484))=TRUE,IF(Search!$L$5="N","N",1),""))</f>
        <v/>
      </c>
      <c r="Q484" s="9" t="str">
        <f>IF(Search!$L$6="","",IF(ISNUMBER(SEARCH("Patch",$AU484))=TRUE,IF(Search!$L$6="N","N",1),""))</f>
        <v/>
      </c>
      <c r="R484" s="9" t="str">
        <f>IF(Search!$L$7="","",IF(ISNUMBER(SEARCH("Shield",$AU484))=TRUE,IF(Search!$L$7="N","N",1),""))</f>
        <v/>
      </c>
      <c r="S484" s="9" t="str">
        <f>IF(Search!$L$8="","",IF(ISNUMBER(SEARCH("Stick",$AU484))=TRUE,IF(Search!$L$8="N","N",1),""))</f>
        <v/>
      </c>
      <c r="T484" s="9" t="str">
        <f>IF(Search!$O$4="","",IF(COUNTA($AW484)=1,IF(Search!$O$4="N","N",1),""))</f>
        <v/>
      </c>
      <c r="U484" s="9" t="str">
        <f>IF(Search!$O$5="","",IF($AW484="","",IF($AW484&lt;Search!$O$5,"",1)))</f>
        <v/>
      </c>
      <c r="V484" s="9" t="str">
        <f>IF(Search!$O$6="","",IF($AW484="","",IF($AW484&gt;Search!$O$6,"",1)))</f>
        <v/>
      </c>
      <c r="W484" s="9" t="str">
        <f>IF(Search!$U$4="","",IF($AX484="","",1))</f>
        <v/>
      </c>
      <c r="X484" s="9" t="str">
        <f>IF(Search!$U$5="","",IF(ISNUMBER(SEARCH(Search!$U$5,$AX484))=TRUE,IF(Search!$U$5="N","N",1),""))</f>
        <v/>
      </c>
      <c r="Y484" s="9" t="str">
        <f>IF(Search!$U$6="","",IF($AY484&lt;Search!$U$6,"",1))</f>
        <v/>
      </c>
      <c r="Z484" s="9" t="str">
        <f>IF(Search!$R$4="","",IF(Inventory!$BA484&lt;Search!$R$4,"",1))</f>
        <v/>
      </c>
      <c r="AA484" s="9" t="str">
        <f>IF(Search!$R$5="","",IF($BA484&gt;Search!$R$5,"",1))</f>
        <v/>
      </c>
      <c r="AB484" s="9" t="str">
        <f>IF(Search!$R$6="","",IF($BB484&lt;Search!$R$6,"",1))</f>
        <v/>
      </c>
      <c r="AC484" s="9" t="str">
        <f>IF(Search!$R$7="","",IF($BB484&lt;Search!$R$7,"",1))</f>
        <v/>
      </c>
      <c r="AD484" s="45" t="str">
        <f>IF(COUNTIF($A484:$AC484,"n")&gt;0,"",IF(SUM($A484:$AC484)=COUNTA(Search!$C$4:$C$8,Search!$F$4:$F$8,Search!$I$4:$I$6,Search!$I$8,Search!$L$4:$L$8,Search!$O$4:$O$8,Search!$R$4:$R$7,Search!$U$4:$U$7)-COUNTIF(Search!$C$4:$U$7,"n"),1+LARGE($AD$1:AD483,1),""))</f>
        <v/>
      </c>
      <c r="AE484" s="45" t="str">
        <f t="shared" si="24"/>
        <v/>
      </c>
      <c r="AF484" s="45" t="str">
        <f>IF(AD484="","",COUNTIF($AE$1:$AE483,$AE484)+RANK($AE484,$AE$2:$AE$10540,1))</f>
        <v/>
      </c>
      <c r="AG484" s="45" t="str">
        <f t="shared" si="25"/>
        <v/>
      </c>
      <c r="AH484" s="45" t="str">
        <f>IF($AD484="","",COUNTIF($AG$1:$AG483,$AG484)+RANK($AG484,$AG$1:$AG$10539,0))</f>
        <v/>
      </c>
      <c r="AI484" s="10" t="str">
        <f t="shared" si="26"/>
        <v>1993-94 Panini Stickers #139 Felix Potvin     /   $</v>
      </c>
      <c r="AJ484" s="11">
        <v>1993</v>
      </c>
      <c r="AK484" s="17">
        <v>94</v>
      </c>
      <c r="AL484" s="12" t="s">
        <v>1099</v>
      </c>
      <c r="AM484" s="10">
        <v>139</v>
      </c>
      <c r="AN484" s="15" t="s">
        <v>226</v>
      </c>
      <c r="AO484" s="14"/>
      <c r="AP484" s="14"/>
      <c r="AQ484" s="14"/>
      <c r="AR484" s="14"/>
      <c r="AS484" s="9"/>
      <c r="AT484" s="9"/>
      <c r="AU484" s="9"/>
      <c r="AV484" s="13"/>
      <c r="AW484" s="13"/>
      <c r="AX484" s="9"/>
      <c r="AY484" s="9"/>
      <c r="AZ484" s="9"/>
      <c r="BA484" s="33"/>
      <c r="BB484" s="33"/>
      <c r="BC484" s="36"/>
      <c r="BD484" s="12" t="s">
        <v>1771</v>
      </c>
    </row>
    <row r="485" spans="1:56" s="12" customFormat="1" x14ac:dyDescent="0.2">
      <c r="A485" s="9" t="str">
        <f>IF(Search!$C$5="","",IF(COUNTA(Inventory!$AP485)=1,1,""))</f>
        <v/>
      </c>
      <c r="B485" s="9" t="str">
        <f>IF(Search!$C$4="","",IF(ISNUMBER(SEARCH(Search!$C$4,$AR485))=TRUE,1,""))</f>
        <v/>
      </c>
      <c r="C485" s="9" t="str">
        <f>IF(Search!$C$6="x",IF(COUNTA($AQ485)=1,1,"N"),IF(COUNTA($AQ485)=1,"N",""))</f>
        <v/>
      </c>
      <c r="D485" s="9" t="str">
        <f>IF(Search!$O$8="","",IF(ISNUMBER(SEARCH(Search!$O$8,$BD485))=TRUE,1,""))</f>
        <v/>
      </c>
      <c r="E485" s="9" t="str">
        <f>IF(Search!$C$7="","",IF(ISNUMBER(SEARCH(Search!$C$7,$AN485))=TRUE,1,""))</f>
        <v/>
      </c>
      <c r="F485" s="9" t="str">
        <f>IF(Search!$C$8="","",IF(ISNUMBER(SEARCH(Search!$C$8,$AO485))=TRUE,1,""))</f>
        <v/>
      </c>
      <c r="G485" s="9" t="str">
        <f>IF(Search!$F$4="","",IF(Inventory!$AJ485&lt;Search!$F$4,"",1))</f>
        <v/>
      </c>
      <c r="H485" s="9" t="str">
        <f>IF(Search!$F$5="","",IF(Inventory!$AJ485&gt;Search!$F$5,"",1))</f>
        <v/>
      </c>
      <c r="I485" s="9" t="str">
        <f>IF(Search!$F$7="","",IF(Search!$F$8="",IF(ISNUMBER(SEARCH(Search!$F$7,$AL485))=TRUE,1,""),""))</f>
        <v/>
      </c>
      <c r="J485" s="9" t="str">
        <f>IF($AL485=Search!$F$8,1,"")</f>
        <v/>
      </c>
      <c r="K485" s="9" t="str">
        <f>IF(Search!$I$4="","",IF(COUNTA($AS485)=1,IF(Search!$I$4="N","N",1),""))</f>
        <v/>
      </c>
      <c r="L485" s="9" t="str">
        <f>IF(Search!$I$5="","",IF($AS485="RC",1,""))</f>
        <v/>
      </c>
      <c r="M485" s="9" t="str">
        <f>IF(Search!$I$6="","",IF($AS485="RCP",1,""))</f>
        <v/>
      </c>
      <c r="N485" s="9" t="str">
        <f>IF(Search!$I$8="","",IF(COUNTA($AT485)=1,IF(Search!$I$8="N","N",1),""))</f>
        <v/>
      </c>
      <c r="O485" s="9" t="str">
        <f>IF(Search!$L$4="","",IF(COUNTA($AU485)=1,IF(Search!$L$4="N","N",1),""))</f>
        <v/>
      </c>
      <c r="P485" s="9" t="str">
        <f>IF(Search!$L$5="","",IF(ISNUMBER(SEARCH("Jersey",$AU485))=TRUE,IF(Search!$L$5="N","N",1),""))</f>
        <v/>
      </c>
      <c r="Q485" s="9" t="str">
        <f>IF(Search!$L$6="","",IF(ISNUMBER(SEARCH("Patch",$AU485))=TRUE,IF(Search!$L$6="N","N",1),""))</f>
        <v/>
      </c>
      <c r="R485" s="9" t="str">
        <f>IF(Search!$L$7="","",IF(ISNUMBER(SEARCH("Shield",$AU485))=TRUE,IF(Search!$L$7="N","N",1),""))</f>
        <v/>
      </c>
      <c r="S485" s="9" t="str">
        <f>IF(Search!$L$8="","",IF(ISNUMBER(SEARCH("Stick",$AU485))=TRUE,IF(Search!$L$8="N","N",1),""))</f>
        <v/>
      </c>
      <c r="T485" s="9" t="str">
        <f>IF(Search!$O$4="","",IF(COUNTA($AW485)=1,IF(Search!$O$4="N","N",1),""))</f>
        <v/>
      </c>
      <c r="U485" s="9" t="str">
        <f>IF(Search!$O$5="","",IF($AW485="","",IF($AW485&lt;Search!$O$5,"",1)))</f>
        <v/>
      </c>
      <c r="V485" s="9" t="str">
        <f>IF(Search!$O$6="","",IF($AW485="","",IF($AW485&gt;Search!$O$6,"",1)))</f>
        <v/>
      </c>
      <c r="W485" s="9" t="str">
        <f>IF(Search!$U$4="","",IF($AX485="","",1))</f>
        <v/>
      </c>
      <c r="X485" s="9" t="str">
        <f>IF(Search!$U$5="","",IF(ISNUMBER(SEARCH(Search!$U$5,$AX485))=TRUE,IF(Search!$U$5="N","N",1),""))</f>
        <v/>
      </c>
      <c r="Y485" s="9" t="str">
        <f>IF(Search!$U$6="","",IF($AY485&lt;Search!$U$6,"",1))</f>
        <v/>
      </c>
      <c r="Z485" s="9" t="str">
        <f>IF(Search!$R$4="","",IF(Inventory!$BA485&lt;Search!$R$4,"",1))</f>
        <v/>
      </c>
      <c r="AA485" s="9" t="str">
        <f>IF(Search!$R$5="","",IF($BA485&gt;Search!$R$5,"",1))</f>
        <v/>
      </c>
      <c r="AB485" s="9" t="str">
        <f>IF(Search!$R$6="","",IF($BB485&lt;Search!$R$6,"",1))</f>
        <v/>
      </c>
      <c r="AC485" s="9" t="str">
        <f>IF(Search!$R$7="","",IF($BB485&lt;Search!$R$7,"",1))</f>
        <v/>
      </c>
      <c r="AD485" s="45" t="str">
        <f>IF(COUNTIF($A485:$AC485,"n")&gt;0,"",IF(SUM($A485:$AC485)=COUNTA(Search!$C$4:$C$8,Search!$F$4:$F$8,Search!$I$4:$I$6,Search!$I$8,Search!$L$4:$L$8,Search!$O$4:$O$8,Search!$R$4:$R$7,Search!$U$4:$U$7)-COUNTIF(Search!$C$4:$U$7,"n"),1+LARGE($AD$1:AD484,1),""))</f>
        <v/>
      </c>
      <c r="AE485" s="45" t="str">
        <f t="shared" si="24"/>
        <v/>
      </c>
      <c r="AF485" s="45" t="str">
        <f>IF(AD485="","",COUNTIF($AE$1:$AE484,$AE485)+RANK($AE485,$AE$2:$AE$10540,1))</f>
        <v/>
      </c>
      <c r="AG485" s="45" t="str">
        <f t="shared" si="25"/>
        <v/>
      </c>
      <c r="AH485" s="45" t="str">
        <f>IF($AD485="","",COUNTIF($AG$1:$AG484,$AG485)+RANK($AG485,$AG$1:$AG$10539,0))</f>
        <v/>
      </c>
      <c r="AI485" s="10" t="str">
        <f t="shared" si="26"/>
        <v>1993-94 Panini Stickers #232 Felix Potvin     /   $</v>
      </c>
      <c r="AJ485" s="11">
        <v>1993</v>
      </c>
      <c r="AK485" s="17">
        <v>94</v>
      </c>
      <c r="AL485" s="12" t="s">
        <v>1099</v>
      </c>
      <c r="AM485" s="10">
        <v>232</v>
      </c>
      <c r="AN485" s="15" t="s">
        <v>226</v>
      </c>
      <c r="AO485" s="14"/>
      <c r="AP485" s="14"/>
      <c r="AQ485" s="14"/>
      <c r="AR485" s="14"/>
      <c r="AS485" s="9"/>
      <c r="AT485" s="9"/>
      <c r="AU485" s="9"/>
      <c r="AV485" s="13"/>
      <c r="AW485" s="13"/>
      <c r="AX485" s="9"/>
      <c r="AY485" s="9"/>
      <c r="AZ485" s="9"/>
      <c r="BA485" s="33"/>
      <c r="BB485" s="33"/>
      <c r="BC485" s="36"/>
      <c r="BD485" s="12" t="s">
        <v>1771</v>
      </c>
    </row>
    <row r="486" spans="1:56" s="12" customFormat="1" x14ac:dyDescent="0.2">
      <c r="A486" s="9" t="str">
        <f>IF(Search!$C$5="","",IF(COUNTA(Inventory!$AP486)=1,1,""))</f>
        <v/>
      </c>
      <c r="B486" s="9" t="str">
        <f>IF(Search!$C$4="","",IF(ISNUMBER(SEARCH(Search!$C$4,$AR486))=TRUE,1,""))</f>
        <v/>
      </c>
      <c r="C486" s="9" t="str">
        <f>IF(Search!$C$6="x",IF(COUNTA($AQ486)=1,1,"N"),IF(COUNTA($AQ486)=1,"N",""))</f>
        <v/>
      </c>
      <c r="D486" s="9" t="str">
        <f>IF(Search!$O$8="","",IF(ISNUMBER(SEARCH(Search!$O$8,$BD486))=TRUE,1,""))</f>
        <v/>
      </c>
      <c r="E486" s="9" t="str">
        <f>IF(Search!$C$7="","",IF(ISNUMBER(SEARCH(Search!$C$7,$AN486))=TRUE,1,""))</f>
        <v/>
      </c>
      <c r="F486" s="9" t="str">
        <f>IF(Search!$C$8="","",IF(ISNUMBER(SEARCH(Search!$C$8,$AO486))=TRUE,1,""))</f>
        <v/>
      </c>
      <c r="G486" s="9" t="str">
        <f>IF(Search!$F$4="","",IF(Inventory!$AJ486&lt;Search!$F$4,"",1))</f>
        <v/>
      </c>
      <c r="H486" s="9" t="str">
        <f>IF(Search!$F$5="","",IF(Inventory!$AJ486&gt;Search!$F$5,"",1))</f>
        <v/>
      </c>
      <c r="I486" s="9" t="str">
        <f>IF(Search!$F$7="","",IF(Search!$F$8="",IF(ISNUMBER(SEARCH(Search!$F$7,$AL486))=TRUE,1,""),""))</f>
        <v/>
      </c>
      <c r="J486" s="9" t="str">
        <f>IF($AL486=Search!$F$8,1,"")</f>
        <v/>
      </c>
      <c r="K486" s="9" t="str">
        <f>IF(Search!$I$4="","",IF(COUNTA($AS486)=1,IF(Search!$I$4="N","N",1),""))</f>
        <v/>
      </c>
      <c r="L486" s="9" t="str">
        <f>IF(Search!$I$5="","",IF($AS486="RC",1,""))</f>
        <v/>
      </c>
      <c r="M486" s="9" t="str">
        <f>IF(Search!$I$6="","",IF($AS486="RCP",1,""))</f>
        <v/>
      </c>
      <c r="N486" s="9" t="str">
        <f>IF(Search!$I$8="","",IF(COUNTA($AT486)=1,IF(Search!$I$8="N","N",1),""))</f>
        <v/>
      </c>
      <c r="O486" s="9" t="str">
        <f>IF(Search!$L$4="","",IF(COUNTA($AU486)=1,IF(Search!$L$4="N","N",1),""))</f>
        <v/>
      </c>
      <c r="P486" s="9" t="str">
        <f>IF(Search!$L$5="","",IF(ISNUMBER(SEARCH("Jersey",$AU486))=TRUE,IF(Search!$L$5="N","N",1),""))</f>
        <v/>
      </c>
      <c r="Q486" s="9" t="str">
        <f>IF(Search!$L$6="","",IF(ISNUMBER(SEARCH("Patch",$AU486))=TRUE,IF(Search!$L$6="N","N",1),""))</f>
        <v/>
      </c>
      <c r="R486" s="9" t="str">
        <f>IF(Search!$L$7="","",IF(ISNUMBER(SEARCH("Shield",$AU486))=TRUE,IF(Search!$L$7="N","N",1),""))</f>
        <v/>
      </c>
      <c r="S486" s="9" t="str">
        <f>IF(Search!$L$8="","",IF(ISNUMBER(SEARCH("Stick",$AU486))=TRUE,IF(Search!$L$8="N","N",1),""))</f>
        <v/>
      </c>
      <c r="T486" s="9" t="str">
        <f>IF(Search!$O$4="","",IF(COUNTA($AW486)=1,IF(Search!$O$4="N","N",1),""))</f>
        <v/>
      </c>
      <c r="U486" s="9" t="str">
        <f>IF(Search!$O$5="","",IF($AW486="","",IF($AW486&lt;Search!$O$5,"",1)))</f>
        <v/>
      </c>
      <c r="V486" s="9" t="str">
        <f>IF(Search!$O$6="","",IF($AW486="","",IF($AW486&gt;Search!$O$6,"",1)))</f>
        <v/>
      </c>
      <c r="W486" s="9" t="str">
        <f>IF(Search!$U$4="","",IF($AX486="","",1))</f>
        <v/>
      </c>
      <c r="X486" s="9" t="str">
        <f>IF(Search!$U$5="","",IF(ISNUMBER(SEARCH(Search!$U$5,$AX486))=TRUE,IF(Search!$U$5="N","N",1),""))</f>
        <v/>
      </c>
      <c r="Y486" s="9" t="str">
        <f>IF(Search!$U$6="","",IF($AY486&lt;Search!$U$6,"",1))</f>
        <v/>
      </c>
      <c r="Z486" s="9" t="str">
        <f>IF(Search!$R$4="","",IF(Inventory!$BA486&lt;Search!$R$4,"",1))</f>
        <v/>
      </c>
      <c r="AA486" s="9" t="str">
        <f>IF(Search!$R$5="","",IF($BA486&gt;Search!$R$5,"",1))</f>
        <v/>
      </c>
      <c r="AB486" s="9" t="str">
        <f>IF(Search!$R$6="","",IF($BB486&lt;Search!$R$6,"",1))</f>
        <v/>
      </c>
      <c r="AC486" s="9" t="str">
        <f>IF(Search!$R$7="","",IF($BB486&lt;Search!$R$7,"",1))</f>
        <v/>
      </c>
      <c r="AD486" s="45" t="str">
        <f>IF(COUNTIF($A486:$AC486,"n")&gt;0,"",IF(SUM($A486:$AC486)=COUNTA(Search!$C$4:$C$8,Search!$F$4:$F$8,Search!$I$4:$I$6,Search!$I$8,Search!$L$4:$L$8,Search!$O$4:$O$8,Search!$R$4:$R$7,Search!$U$4:$U$7)-COUNTIF(Search!$C$4:$U$7,"n"),1+LARGE($AD$1:AD485,1),""))</f>
        <v/>
      </c>
      <c r="AE486" s="45" t="str">
        <f t="shared" si="24"/>
        <v/>
      </c>
      <c r="AF486" s="45" t="str">
        <f>IF(AD486="","",COUNTIF($AE$1:$AE485,$AE486)+RANK($AE486,$AE$2:$AE$10540,1))</f>
        <v/>
      </c>
      <c r="AG486" s="45" t="str">
        <f t="shared" si="25"/>
        <v/>
      </c>
      <c r="AH486" s="45" t="str">
        <f>IF($AD486="","",COUNTIF($AG$1:$AG485,$AG486)+RANK($AG486,$AG$1:$AG$10539,0))</f>
        <v/>
      </c>
      <c r="AI486" s="10" t="str">
        <f t="shared" si="26"/>
        <v>1993-94 Parkhurst #202 Felix Potvin     /   $</v>
      </c>
      <c r="AJ486" s="11">
        <v>1993</v>
      </c>
      <c r="AK486" s="17">
        <v>94</v>
      </c>
      <c r="AL486" s="12" t="s">
        <v>37</v>
      </c>
      <c r="AM486" s="10">
        <v>202</v>
      </c>
      <c r="AN486" s="15" t="s">
        <v>226</v>
      </c>
      <c r="AO486" s="14"/>
      <c r="AP486" s="14"/>
      <c r="AQ486" s="14"/>
      <c r="AR486" s="14"/>
      <c r="AS486" s="9"/>
      <c r="AT486" s="9"/>
      <c r="AU486" s="9"/>
      <c r="AV486" s="13"/>
      <c r="AW486" s="13"/>
      <c r="AX486" s="9"/>
      <c r="AY486" s="9"/>
      <c r="AZ486" s="9"/>
      <c r="BA486" s="33"/>
      <c r="BB486" s="33"/>
      <c r="BC486" s="36"/>
      <c r="BD486" s="12" t="s">
        <v>1771</v>
      </c>
    </row>
    <row r="487" spans="1:56" s="12" customFormat="1" x14ac:dyDescent="0.2">
      <c r="A487" s="9" t="str">
        <f>IF(Search!$C$5="","",IF(COUNTA(Inventory!$AP487)=1,1,""))</f>
        <v/>
      </c>
      <c r="B487" s="9" t="str">
        <f>IF(Search!$C$4="","",IF(ISNUMBER(SEARCH(Search!$C$4,$AR487))=TRUE,1,""))</f>
        <v/>
      </c>
      <c r="C487" s="9" t="str">
        <f>IF(Search!$C$6="x",IF(COUNTA($AQ487)=1,1,"N"),IF(COUNTA($AQ487)=1,"N",""))</f>
        <v/>
      </c>
      <c r="D487" s="9" t="str">
        <f>IF(Search!$O$8="","",IF(ISNUMBER(SEARCH(Search!$O$8,$BD487))=TRUE,1,""))</f>
        <v/>
      </c>
      <c r="E487" s="9" t="str">
        <f>IF(Search!$C$7="","",IF(ISNUMBER(SEARCH(Search!$C$7,$AN487))=TRUE,1,""))</f>
        <v/>
      </c>
      <c r="F487" s="9" t="str">
        <f>IF(Search!$C$8="","",IF(ISNUMBER(SEARCH(Search!$C$8,$AO487))=TRUE,1,""))</f>
        <v/>
      </c>
      <c r="G487" s="9" t="str">
        <f>IF(Search!$F$4="","",IF(Inventory!$AJ487&lt;Search!$F$4,"",1))</f>
        <v/>
      </c>
      <c r="H487" s="9" t="str">
        <f>IF(Search!$F$5="","",IF(Inventory!$AJ487&gt;Search!$F$5,"",1))</f>
        <v/>
      </c>
      <c r="I487" s="9" t="str">
        <f>IF(Search!$F$7="","",IF(Search!$F$8="",IF(ISNUMBER(SEARCH(Search!$F$7,$AL487))=TRUE,1,""),""))</f>
        <v/>
      </c>
      <c r="J487" s="9" t="str">
        <f>IF($AL487=Search!$F$8,1,"")</f>
        <v/>
      </c>
      <c r="K487" s="9" t="str">
        <f>IF(Search!$I$4="","",IF(COUNTA($AS487)=1,IF(Search!$I$4="N","N",1),""))</f>
        <v/>
      </c>
      <c r="L487" s="9" t="str">
        <f>IF(Search!$I$5="","",IF($AS487="RC",1,""))</f>
        <v/>
      </c>
      <c r="M487" s="9" t="str">
        <f>IF(Search!$I$6="","",IF($AS487="RCP",1,""))</f>
        <v/>
      </c>
      <c r="N487" s="9" t="str">
        <f>IF(Search!$I$8="","",IF(COUNTA($AT487)=1,IF(Search!$I$8="N","N",1),""))</f>
        <v/>
      </c>
      <c r="O487" s="9" t="str">
        <f>IF(Search!$L$4="","",IF(COUNTA($AU487)=1,IF(Search!$L$4="N","N",1),""))</f>
        <v/>
      </c>
      <c r="P487" s="9" t="str">
        <f>IF(Search!$L$5="","",IF(ISNUMBER(SEARCH("Jersey",$AU487))=TRUE,IF(Search!$L$5="N","N",1),""))</f>
        <v/>
      </c>
      <c r="Q487" s="9" t="str">
        <f>IF(Search!$L$6="","",IF(ISNUMBER(SEARCH("Patch",$AU487))=TRUE,IF(Search!$L$6="N","N",1),""))</f>
        <v/>
      </c>
      <c r="R487" s="9" t="str">
        <f>IF(Search!$L$7="","",IF(ISNUMBER(SEARCH("Shield",$AU487))=TRUE,IF(Search!$L$7="N","N",1),""))</f>
        <v/>
      </c>
      <c r="S487" s="9" t="str">
        <f>IF(Search!$L$8="","",IF(ISNUMBER(SEARCH("Stick",$AU487))=TRUE,IF(Search!$L$8="N","N",1),""))</f>
        <v/>
      </c>
      <c r="T487" s="9" t="str">
        <f>IF(Search!$O$4="","",IF(COUNTA($AW487)=1,IF(Search!$O$4="N","N",1),""))</f>
        <v/>
      </c>
      <c r="U487" s="9" t="str">
        <f>IF(Search!$O$5="","",IF($AW487="","",IF($AW487&lt;Search!$O$5,"",1)))</f>
        <v/>
      </c>
      <c r="V487" s="9" t="str">
        <f>IF(Search!$O$6="","",IF($AW487="","",IF($AW487&gt;Search!$O$6,"",1)))</f>
        <v/>
      </c>
      <c r="W487" s="9" t="str">
        <f>IF(Search!$U$4="","",IF($AX487="","",1))</f>
        <v/>
      </c>
      <c r="X487" s="9" t="str">
        <f>IF(Search!$U$5="","",IF(ISNUMBER(SEARCH(Search!$U$5,$AX487))=TRUE,IF(Search!$U$5="N","N",1),""))</f>
        <v/>
      </c>
      <c r="Y487" s="9" t="str">
        <f>IF(Search!$U$6="","",IF($AY487&lt;Search!$U$6,"",1))</f>
        <v/>
      </c>
      <c r="Z487" s="9" t="str">
        <f>IF(Search!$R$4="","",IF(Inventory!$BA487&lt;Search!$R$4,"",1))</f>
        <v/>
      </c>
      <c r="AA487" s="9" t="str">
        <f>IF(Search!$R$5="","",IF($BA487&gt;Search!$R$5,"",1))</f>
        <v/>
      </c>
      <c r="AB487" s="9" t="str">
        <f>IF(Search!$R$6="","",IF($BB487&lt;Search!$R$6,"",1))</f>
        <v/>
      </c>
      <c r="AC487" s="9" t="str">
        <f>IF(Search!$R$7="","",IF($BB487&lt;Search!$R$7,"",1))</f>
        <v/>
      </c>
      <c r="AD487" s="45" t="str">
        <f>IF(COUNTIF($A487:$AC487,"n")&gt;0,"",IF(SUM($A487:$AC487)=COUNTA(Search!$C$4:$C$8,Search!$F$4:$F$8,Search!$I$4:$I$6,Search!$I$8,Search!$L$4:$L$8,Search!$O$4:$O$8,Search!$R$4:$R$7,Search!$U$4:$U$7)-COUNTIF(Search!$C$4:$U$7,"n"),1+LARGE($AD$1:AD486,1),""))</f>
        <v/>
      </c>
      <c r="AE487" s="45" t="str">
        <f t="shared" si="24"/>
        <v/>
      </c>
      <c r="AF487" s="45" t="str">
        <f>IF(AD487="","",COUNTIF($AE$1:$AE486,$AE487)+RANK($AE487,$AE$2:$AE$10540,1))</f>
        <v/>
      </c>
      <c r="AG487" s="45" t="str">
        <f t="shared" si="25"/>
        <v/>
      </c>
      <c r="AH487" s="45" t="str">
        <f>IF($AD487="","",COUNTIF($AG$1:$AG486,$AG487)+RANK($AG487,$AG$1:$AG$10539,0))</f>
        <v/>
      </c>
      <c r="AI487" s="10" t="str">
        <f t="shared" si="26"/>
        <v>1993-94 Parkhurst #229 Mike Eagles     /   $</v>
      </c>
      <c r="AJ487" s="11">
        <v>1993</v>
      </c>
      <c r="AK487" s="17">
        <v>94</v>
      </c>
      <c r="AL487" s="12" t="s">
        <v>37</v>
      </c>
      <c r="AM487" s="10">
        <v>229</v>
      </c>
      <c r="AN487" s="15" t="s">
        <v>184</v>
      </c>
      <c r="AO487" s="14"/>
      <c r="AP487" s="14"/>
      <c r="AQ487" s="14"/>
      <c r="AR487" s="14"/>
      <c r="AS487" s="9"/>
      <c r="AT487" s="9"/>
      <c r="AU487" s="9"/>
      <c r="AV487" s="13"/>
      <c r="AW487" s="13"/>
      <c r="AX487" s="9"/>
      <c r="AY487" s="9"/>
      <c r="AZ487" s="9"/>
      <c r="BA487" s="33"/>
      <c r="BB487" s="33"/>
      <c r="BC487" s="36"/>
      <c r="BD487" s="12" t="s">
        <v>1771</v>
      </c>
    </row>
    <row r="488" spans="1:56" s="12" customFormat="1" x14ac:dyDescent="0.2">
      <c r="A488" s="9" t="str">
        <f>IF(Search!$C$5="","",IF(COUNTA(Inventory!$AP488)=1,1,""))</f>
        <v/>
      </c>
      <c r="B488" s="9" t="str">
        <f>IF(Search!$C$4="","",IF(ISNUMBER(SEARCH(Search!$C$4,$AR488))=TRUE,1,""))</f>
        <v/>
      </c>
      <c r="C488" s="9" t="str">
        <f>IF(Search!$C$6="x",IF(COUNTA($AQ488)=1,1,"N"),IF(COUNTA($AQ488)=1,"N",""))</f>
        <v/>
      </c>
      <c r="D488" s="9" t="str">
        <f>IF(Search!$O$8="","",IF(ISNUMBER(SEARCH(Search!$O$8,$BD488))=TRUE,1,""))</f>
        <v/>
      </c>
      <c r="E488" s="9" t="str">
        <f>IF(Search!$C$7="","",IF(ISNUMBER(SEARCH(Search!$C$7,$AN488))=TRUE,1,""))</f>
        <v/>
      </c>
      <c r="F488" s="9" t="str">
        <f>IF(Search!$C$8="","",IF(ISNUMBER(SEARCH(Search!$C$8,$AO488))=TRUE,1,""))</f>
        <v/>
      </c>
      <c r="G488" s="9" t="str">
        <f>IF(Search!$F$4="","",IF(Inventory!$AJ488&lt;Search!$F$4,"",1))</f>
        <v/>
      </c>
      <c r="H488" s="9" t="str">
        <f>IF(Search!$F$5="","",IF(Inventory!$AJ488&gt;Search!$F$5,"",1))</f>
        <v/>
      </c>
      <c r="I488" s="9" t="str">
        <f>IF(Search!$F$7="","",IF(Search!$F$8="",IF(ISNUMBER(SEARCH(Search!$F$7,$AL488))=TRUE,1,""),""))</f>
        <v/>
      </c>
      <c r="J488" s="9" t="str">
        <f>IF($AL488=Search!$F$8,1,"")</f>
        <v/>
      </c>
      <c r="K488" s="9" t="str">
        <f>IF(Search!$I$4="","",IF(COUNTA($AS488)=1,IF(Search!$I$4="N","N",1),""))</f>
        <v/>
      </c>
      <c r="L488" s="9" t="str">
        <f>IF(Search!$I$5="","",IF($AS488="RC",1,""))</f>
        <v/>
      </c>
      <c r="M488" s="9" t="str">
        <f>IF(Search!$I$6="","",IF($AS488="RCP",1,""))</f>
        <v/>
      </c>
      <c r="N488" s="9" t="str">
        <f>IF(Search!$I$8="","",IF(COUNTA($AT488)=1,IF(Search!$I$8="N","N",1),""))</f>
        <v/>
      </c>
      <c r="O488" s="9" t="str">
        <f>IF(Search!$L$4="","",IF(COUNTA($AU488)=1,IF(Search!$L$4="N","N",1),""))</f>
        <v/>
      </c>
      <c r="P488" s="9" t="str">
        <f>IF(Search!$L$5="","",IF(ISNUMBER(SEARCH("Jersey",$AU488))=TRUE,IF(Search!$L$5="N","N",1),""))</f>
        <v/>
      </c>
      <c r="Q488" s="9" t="str">
        <f>IF(Search!$L$6="","",IF(ISNUMBER(SEARCH("Patch",$AU488))=TRUE,IF(Search!$L$6="N","N",1),""))</f>
        <v/>
      </c>
      <c r="R488" s="9" t="str">
        <f>IF(Search!$L$7="","",IF(ISNUMBER(SEARCH("Shield",$AU488))=TRUE,IF(Search!$L$7="N","N",1),""))</f>
        <v/>
      </c>
      <c r="S488" s="9" t="str">
        <f>IF(Search!$L$8="","",IF(ISNUMBER(SEARCH("Stick",$AU488))=TRUE,IF(Search!$L$8="N","N",1),""))</f>
        <v/>
      </c>
      <c r="T488" s="9" t="str">
        <f>IF(Search!$O$4="","",IF(COUNTA($AW488)=1,IF(Search!$O$4="N","N",1),""))</f>
        <v/>
      </c>
      <c r="U488" s="9" t="str">
        <f>IF(Search!$O$5="","",IF($AW488="","",IF($AW488&lt;Search!$O$5,"",1)))</f>
        <v/>
      </c>
      <c r="V488" s="9" t="str">
        <f>IF(Search!$O$6="","",IF($AW488="","",IF($AW488&gt;Search!$O$6,"",1)))</f>
        <v/>
      </c>
      <c r="W488" s="9" t="str">
        <f>IF(Search!$U$4="","",IF($AX488="","",1))</f>
        <v/>
      </c>
      <c r="X488" s="9" t="str">
        <f>IF(Search!$U$5="","",IF(ISNUMBER(SEARCH(Search!$U$5,$AX488))=TRUE,IF(Search!$U$5="N","N",1),""))</f>
        <v/>
      </c>
      <c r="Y488" s="9" t="str">
        <f>IF(Search!$U$6="","",IF($AY488&lt;Search!$U$6,"",1))</f>
        <v/>
      </c>
      <c r="Z488" s="9" t="str">
        <f>IF(Search!$R$4="","",IF(Inventory!$BA488&lt;Search!$R$4,"",1))</f>
        <v/>
      </c>
      <c r="AA488" s="9" t="str">
        <f>IF(Search!$R$5="","",IF($BA488&gt;Search!$R$5,"",1))</f>
        <v/>
      </c>
      <c r="AB488" s="9" t="str">
        <f>IF(Search!$R$6="","",IF($BB488&lt;Search!$R$6,"",1))</f>
        <v/>
      </c>
      <c r="AC488" s="9" t="str">
        <f>IF(Search!$R$7="","",IF($BB488&lt;Search!$R$7,"",1))</f>
        <v/>
      </c>
      <c r="AD488" s="45" t="str">
        <f>IF(COUNTIF($A488:$AC488,"n")&gt;0,"",IF(SUM($A488:$AC488)=COUNTA(Search!$C$4:$C$8,Search!$F$4:$F$8,Search!$I$4:$I$6,Search!$I$8,Search!$L$4:$L$8,Search!$O$4:$O$8,Search!$R$4:$R$7,Search!$U$4:$U$7)-COUNTIF(Search!$C$4:$U$7,"n"),1+LARGE($AD$1:AD487,1),""))</f>
        <v/>
      </c>
      <c r="AE488" s="45" t="str">
        <f t="shared" si="24"/>
        <v/>
      </c>
      <c r="AF488" s="45" t="str">
        <f>IF(AD488="","",COUNTIF($AE$1:$AE487,$AE488)+RANK($AE488,$AE$2:$AE$10540,1))</f>
        <v/>
      </c>
      <c r="AG488" s="45" t="str">
        <f t="shared" si="25"/>
        <v/>
      </c>
      <c r="AH488" s="45" t="str">
        <f>IF($AD488="","",COUNTIF($AG$1:$AG487,$AG488)+RANK($AG488,$AG$1:$AG$10539,0))</f>
        <v/>
      </c>
      <c r="AI488" s="10" t="str">
        <f t="shared" si="26"/>
        <v>1993-94 Parkhurst Emerald Ice #229 Mike Eagles     /   $</v>
      </c>
      <c r="AJ488" s="11">
        <v>1993</v>
      </c>
      <c r="AK488" s="17">
        <v>94</v>
      </c>
      <c r="AL488" s="12" t="s">
        <v>2158</v>
      </c>
      <c r="AM488" s="10">
        <v>229</v>
      </c>
      <c r="AN488" s="15" t="s">
        <v>184</v>
      </c>
      <c r="AO488" s="14"/>
      <c r="AP488" s="14"/>
      <c r="AQ488" s="14"/>
      <c r="AR488" s="14"/>
      <c r="AS488" s="9"/>
      <c r="AT488" s="9"/>
      <c r="AU488" s="9"/>
      <c r="AV488" s="13"/>
      <c r="AW488" s="13"/>
      <c r="AX488" s="9"/>
      <c r="AY488" s="9"/>
      <c r="AZ488" s="9"/>
      <c r="BA488" s="33"/>
      <c r="BB488" s="33"/>
      <c r="BC488" s="36"/>
      <c r="BD488" s="12" t="s">
        <v>1771</v>
      </c>
    </row>
    <row r="489" spans="1:56" s="12" customFormat="1" x14ac:dyDescent="0.2">
      <c r="A489" s="9" t="str">
        <f>IF(Search!$C$5="","",IF(COUNTA(Inventory!$AP489)=1,1,""))</f>
        <v/>
      </c>
      <c r="B489" s="9" t="str">
        <f>IF(Search!$C$4="","",IF(ISNUMBER(SEARCH(Search!$C$4,$AR489))=TRUE,1,""))</f>
        <v/>
      </c>
      <c r="C489" s="9" t="str">
        <f>IF(Search!$C$6="x",IF(COUNTA($AQ489)=1,1,"N"),IF(COUNTA($AQ489)=1,"N",""))</f>
        <v/>
      </c>
      <c r="D489" s="9" t="str">
        <f>IF(Search!$O$8="","",IF(ISNUMBER(SEARCH(Search!$O$8,$BD489))=TRUE,1,""))</f>
        <v/>
      </c>
      <c r="E489" s="9" t="str">
        <f>IF(Search!$C$7="","",IF(ISNUMBER(SEARCH(Search!$C$7,$AN489))=TRUE,1,""))</f>
        <v/>
      </c>
      <c r="F489" s="9" t="str">
        <f>IF(Search!$C$8="","",IF(ISNUMBER(SEARCH(Search!$C$8,$AO489))=TRUE,1,""))</f>
        <v/>
      </c>
      <c r="G489" s="9" t="str">
        <f>IF(Search!$F$4="","",IF(Inventory!$AJ489&lt;Search!$F$4,"",1))</f>
        <v/>
      </c>
      <c r="H489" s="9" t="str">
        <f>IF(Search!$F$5="","",IF(Inventory!$AJ489&gt;Search!$F$5,"",1))</f>
        <v/>
      </c>
      <c r="I489" s="9" t="str">
        <f>IF(Search!$F$7="","",IF(Search!$F$8="",IF(ISNUMBER(SEARCH(Search!$F$7,$AL489))=TRUE,1,""),""))</f>
        <v/>
      </c>
      <c r="J489" s="9" t="str">
        <f>IF($AL489=Search!$F$8,1,"")</f>
        <v/>
      </c>
      <c r="K489" s="9" t="str">
        <f>IF(Search!$I$4="","",IF(COUNTA($AS489)=1,IF(Search!$I$4="N","N",1),""))</f>
        <v/>
      </c>
      <c r="L489" s="9" t="str">
        <f>IF(Search!$I$5="","",IF($AS489="RC",1,""))</f>
        <v/>
      </c>
      <c r="M489" s="9" t="str">
        <f>IF(Search!$I$6="","",IF($AS489="RCP",1,""))</f>
        <v/>
      </c>
      <c r="N489" s="9" t="str">
        <f>IF(Search!$I$8="","",IF(COUNTA($AT489)=1,IF(Search!$I$8="N","N",1),""))</f>
        <v/>
      </c>
      <c r="O489" s="9" t="str">
        <f>IF(Search!$L$4="","",IF(COUNTA($AU489)=1,IF(Search!$L$4="N","N",1),""))</f>
        <v/>
      </c>
      <c r="P489" s="9" t="str">
        <f>IF(Search!$L$5="","",IF(ISNUMBER(SEARCH("Jersey",$AU489))=TRUE,IF(Search!$L$5="N","N",1),""))</f>
        <v/>
      </c>
      <c r="Q489" s="9" t="str">
        <f>IF(Search!$L$6="","",IF(ISNUMBER(SEARCH("Patch",$AU489))=TRUE,IF(Search!$L$6="N","N",1),""))</f>
        <v/>
      </c>
      <c r="R489" s="9" t="str">
        <f>IF(Search!$L$7="","",IF(ISNUMBER(SEARCH("Shield",$AU489))=TRUE,IF(Search!$L$7="N","N",1),""))</f>
        <v/>
      </c>
      <c r="S489" s="9" t="str">
        <f>IF(Search!$L$8="","",IF(ISNUMBER(SEARCH("Stick",$AU489))=TRUE,IF(Search!$L$8="N","N",1),""))</f>
        <v/>
      </c>
      <c r="T489" s="9" t="str">
        <f>IF(Search!$O$4="","",IF(COUNTA($AW489)=1,IF(Search!$O$4="N","N",1),""))</f>
        <v/>
      </c>
      <c r="U489" s="9" t="str">
        <f>IF(Search!$O$5="","",IF($AW489="","",IF($AW489&lt;Search!$O$5,"",1)))</f>
        <v/>
      </c>
      <c r="V489" s="9" t="str">
        <f>IF(Search!$O$6="","",IF($AW489="","",IF($AW489&gt;Search!$O$6,"",1)))</f>
        <v/>
      </c>
      <c r="W489" s="9" t="str">
        <f>IF(Search!$U$4="","",IF($AX489="","",1))</f>
        <v/>
      </c>
      <c r="X489" s="9" t="str">
        <f>IF(Search!$U$5="","",IF(ISNUMBER(SEARCH(Search!$U$5,$AX489))=TRUE,IF(Search!$U$5="N","N",1),""))</f>
        <v/>
      </c>
      <c r="Y489" s="9" t="str">
        <f>IF(Search!$U$6="","",IF($AY489&lt;Search!$U$6,"",1))</f>
        <v/>
      </c>
      <c r="Z489" s="9" t="str">
        <f>IF(Search!$R$4="","",IF(Inventory!$BA489&lt;Search!$R$4,"",1))</f>
        <v/>
      </c>
      <c r="AA489" s="9" t="str">
        <f>IF(Search!$R$5="","",IF($BA489&gt;Search!$R$5,"",1))</f>
        <v/>
      </c>
      <c r="AB489" s="9" t="str">
        <f>IF(Search!$R$6="","",IF($BB489&lt;Search!$R$6,"",1))</f>
        <v/>
      </c>
      <c r="AC489" s="9" t="str">
        <f>IF(Search!$R$7="","",IF($BB489&lt;Search!$R$7,"",1))</f>
        <v/>
      </c>
      <c r="AD489" s="45" t="str">
        <f>IF(COUNTIF($A489:$AC489,"n")&gt;0,"",IF(SUM($A489:$AC489)=COUNTA(Search!$C$4:$C$8,Search!$F$4:$F$8,Search!$I$4:$I$6,Search!$I$8,Search!$L$4:$L$8,Search!$O$4:$O$8,Search!$R$4:$R$7,Search!$U$4:$U$7)-COUNTIF(Search!$C$4:$U$7,"n"),1+LARGE($AD$1:AD488,1),""))</f>
        <v/>
      </c>
      <c r="AE489" s="45" t="str">
        <f t="shared" si="24"/>
        <v/>
      </c>
      <c r="AF489" s="45" t="str">
        <f>IF(AD489="","",COUNTIF($AE$1:$AE488,$AE489)+RANK($AE489,$AE$2:$AE$10540,1))</f>
        <v/>
      </c>
      <c r="AG489" s="45" t="str">
        <f t="shared" si="25"/>
        <v/>
      </c>
      <c r="AH489" s="45" t="str">
        <f>IF($AD489="","",COUNTIF($AG$1:$AG488,$AG489)+RANK($AG489,$AG$1:$AG$10539,0))</f>
        <v/>
      </c>
      <c r="AI489" s="10" t="str">
        <f t="shared" si="26"/>
        <v>1993-94 Score #429 Mike Eagles     /   $</v>
      </c>
      <c r="AJ489" s="11">
        <v>1993</v>
      </c>
      <c r="AK489" s="17">
        <v>94</v>
      </c>
      <c r="AL489" s="12" t="s">
        <v>218</v>
      </c>
      <c r="AM489" s="10">
        <v>429</v>
      </c>
      <c r="AN489" s="15" t="s">
        <v>184</v>
      </c>
      <c r="AO489" s="14"/>
      <c r="AP489" s="14"/>
      <c r="AQ489" s="14"/>
      <c r="AR489" s="14"/>
      <c r="AS489" s="9"/>
      <c r="AT489" s="9"/>
      <c r="AU489" s="9"/>
      <c r="AV489" s="13"/>
      <c r="AW489" s="13"/>
      <c r="AX489" s="9"/>
      <c r="AY489" s="9"/>
      <c r="AZ489" s="9"/>
      <c r="BA489" s="33"/>
      <c r="BB489" s="33"/>
      <c r="BC489" s="36"/>
      <c r="BD489" s="12" t="s">
        <v>1771</v>
      </c>
    </row>
    <row r="490" spans="1:56" s="12" customFormat="1" x14ac:dyDescent="0.2">
      <c r="A490" s="9" t="str">
        <f>IF(Search!$C$5="","",IF(COUNTA(Inventory!$AP490)=1,1,""))</f>
        <v/>
      </c>
      <c r="B490" s="9" t="str">
        <f>IF(Search!$C$4="","",IF(ISNUMBER(SEARCH(Search!$C$4,$AR490))=TRUE,1,""))</f>
        <v/>
      </c>
      <c r="C490" s="9" t="str">
        <f>IF(Search!$C$6="x",IF(COUNTA($AQ490)=1,1,"N"),IF(COUNTA($AQ490)=1,"N",""))</f>
        <v/>
      </c>
      <c r="D490" s="9" t="str">
        <f>IF(Search!$O$8="","",IF(ISNUMBER(SEARCH(Search!$O$8,$BD490))=TRUE,1,""))</f>
        <v/>
      </c>
      <c r="E490" s="9" t="str">
        <f>IF(Search!$C$7="","",IF(ISNUMBER(SEARCH(Search!$C$7,$AN490))=TRUE,1,""))</f>
        <v/>
      </c>
      <c r="F490" s="9" t="str">
        <f>IF(Search!$C$8="","",IF(ISNUMBER(SEARCH(Search!$C$8,$AO490))=TRUE,1,""))</f>
        <v/>
      </c>
      <c r="G490" s="9" t="str">
        <f>IF(Search!$F$4="","",IF(Inventory!$AJ490&lt;Search!$F$4,"",1))</f>
        <v/>
      </c>
      <c r="H490" s="9" t="str">
        <f>IF(Search!$F$5="","",IF(Inventory!$AJ490&gt;Search!$F$5,"",1))</f>
        <v/>
      </c>
      <c r="I490" s="9" t="str">
        <f>IF(Search!$F$7="","",IF(Search!$F$8="",IF(ISNUMBER(SEARCH(Search!$F$7,$AL490))=TRUE,1,""),""))</f>
        <v/>
      </c>
      <c r="J490" s="9" t="str">
        <f>IF($AL490=Search!$F$8,1,"")</f>
        <v/>
      </c>
      <c r="K490" s="9" t="str">
        <f>IF(Search!$I$4="","",IF(COUNTA($AS490)=1,IF(Search!$I$4="N","N",1),""))</f>
        <v/>
      </c>
      <c r="L490" s="9" t="str">
        <f>IF(Search!$I$5="","",IF($AS490="RC",1,""))</f>
        <v/>
      </c>
      <c r="M490" s="9" t="str">
        <f>IF(Search!$I$6="","",IF($AS490="RCP",1,""))</f>
        <v/>
      </c>
      <c r="N490" s="9" t="str">
        <f>IF(Search!$I$8="","",IF(COUNTA($AT490)=1,IF(Search!$I$8="N","N",1),""))</f>
        <v/>
      </c>
      <c r="O490" s="9" t="str">
        <f>IF(Search!$L$4="","",IF(COUNTA($AU490)=1,IF(Search!$L$4="N","N",1),""))</f>
        <v/>
      </c>
      <c r="P490" s="9" t="str">
        <f>IF(Search!$L$5="","",IF(ISNUMBER(SEARCH("Jersey",$AU490))=TRUE,IF(Search!$L$5="N","N",1),""))</f>
        <v/>
      </c>
      <c r="Q490" s="9" t="str">
        <f>IF(Search!$L$6="","",IF(ISNUMBER(SEARCH("Patch",$AU490))=TRUE,IF(Search!$L$6="N","N",1),""))</f>
        <v/>
      </c>
      <c r="R490" s="9" t="str">
        <f>IF(Search!$L$7="","",IF(ISNUMBER(SEARCH("Shield",$AU490))=TRUE,IF(Search!$L$7="N","N",1),""))</f>
        <v/>
      </c>
      <c r="S490" s="9" t="str">
        <f>IF(Search!$L$8="","",IF(ISNUMBER(SEARCH("Stick",$AU490))=TRUE,IF(Search!$L$8="N","N",1),""))</f>
        <v/>
      </c>
      <c r="T490" s="9" t="str">
        <f>IF(Search!$O$4="","",IF(COUNTA($AW490)=1,IF(Search!$O$4="N","N",1),""))</f>
        <v/>
      </c>
      <c r="U490" s="9" t="str">
        <f>IF(Search!$O$5="","",IF($AW490="","",IF($AW490&lt;Search!$O$5,"",1)))</f>
        <v/>
      </c>
      <c r="V490" s="9" t="str">
        <f>IF(Search!$O$6="","",IF($AW490="","",IF($AW490&gt;Search!$O$6,"",1)))</f>
        <v/>
      </c>
      <c r="W490" s="9" t="str">
        <f>IF(Search!$U$4="","",IF($AX490="","",1))</f>
        <v/>
      </c>
      <c r="X490" s="9" t="str">
        <f>IF(Search!$U$5="","",IF(ISNUMBER(SEARCH(Search!$U$5,$AX490))=TRUE,IF(Search!$U$5="N","N",1),""))</f>
        <v/>
      </c>
      <c r="Y490" s="9" t="str">
        <f>IF(Search!$U$6="","",IF($AY490&lt;Search!$U$6,"",1))</f>
        <v/>
      </c>
      <c r="Z490" s="9" t="str">
        <f>IF(Search!$R$4="","",IF(Inventory!$BA490&lt;Search!$R$4,"",1))</f>
        <v/>
      </c>
      <c r="AA490" s="9" t="str">
        <f>IF(Search!$R$5="","",IF($BA490&gt;Search!$R$5,"",1))</f>
        <v/>
      </c>
      <c r="AB490" s="9" t="str">
        <f>IF(Search!$R$6="","",IF($BB490&lt;Search!$R$6,"",1))</f>
        <v/>
      </c>
      <c r="AC490" s="9" t="str">
        <f>IF(Search!$R$7="","",IF($BB490&lt;Search!$R$7,"",1))</f>
        <v/>
      </c>
      <c r="AD490" s="45" t="str">
        <f>IF(COUNTIF($A490:$AC490,"n")&gt;0,"",IF(SUM($A490:$AC490)=COUNTA(Search!$C$4:$C$8,Search!$F$4:$F$8,Search!$I$4:$I$6,Search!$I$8,Search!$L$4:$L$8,Search!$O$4:$O$8,Search!$R$4:$R$7,Search!$U$4:$U$7)-COUNTIF(Search!$C$4:$U$7,"n"),1+LARGE($AD$1:AD489,1),""))</f>
        <v/>
      </c>
      <c r="AE490" s="45" t="str">
        <f t="shared" si="24"/>
        <v/>
      </c>
      <c r="AF490" s="45" t="str">
        <f>IF(AD490="","",COUNTIF($AE$1:$AE489,$AE490)+RANK($AE490,$AE$2:$AE$10540,1))</f>
        <v/>
      </c>
      <c r="AG490" s="45" t="str">
        <f t="shared" si="25"/>
        <v/>
      </c>
      <c r="AH490" s="45" t="str">
        <f>IF($AD490="","",COUNTIF($AG$1:$AG489,$AG490)+RANK($AG490,$AG$1:$AG$10539,0))</f>
        <v/>
      </c>
      <c r="AI490" s="10" t="str">
        <f t="shared" si="26"/>
        <v>1993-94 Score Canadian #429 Mike Eagles     /   $</v>
      </c>
      <c r="AJ490" s="11">
        <v>1993</v>
      </c>
      <c r="AK490" s="17">
        <v>94</v>
      </c>
      <c r="AL490" s="12" t="s">
        <v>2138</v>
      </c>
      <c r="AM490" s="10">
        <v>429</v>
      </c>
      <c r="AN490" s="15" t="s">
        <v>184</v>
      </c>
      <c r="AO490" s="14"/>
      <c r="AP490" s="14"/>
      <c r="AQ490" s="14"/>
      <c r="AR490" s="14"/>
      <c r="AS490" s="9"/>
      <c r="AT490" s="9"/>
      <c r="AU490" s="9"/>
      <c r="AV490" s="13"/>
      <c r="AW490" s="13"/>
      <c r="AX490" s="9"/>
      <c r="AY490" s="9"/>
      <c r="AZ490" s="9"/>
      <c r="BA490" s="33"/>
      <c r="BB490" s="33"/>
      <c r="BC490" s="36"/>
      <c r="BD490" s="12" t="s">
        <v>1771</v>
      </c>
    </row>
    <row r="491" spans="1:56" s="12" customFormat="1" x14ac:dyDescent="0.2">
      <c r="A491" s="9" t="str">
        <f>IF(Search!$C$5="","",IF(COUNTA(Inventory!$AP491)=1,1,""))</f>
        <v/>
      </c>
      <c r="B491" s="9" t="str">
        <f>IF(Search!$C$4="","",IF(ISNUMBER(SEARCH(Search!$C$4,$AR491))=TRUE,1,""))</f>
        <v/>
      </c>
      <c r="C491" s="9" t="str">
        <f>IF(Search!$C$6="x",IF(COUNTA($AQ491)=1,1,"N"),IF(COUNTA($AQ491)=1,"N",""))</f>
        <v/>
      </c>
      <c r="D491" s="9" t="str">
        <f>IF(Search!$O$8="","",IF(ISNUMBER(SEARCH(Search!$O$8,$BD491))=TRUE,1,""))</f>
        <v/>
      </c>
      <c r="E491" s="9" t="str">
        <f>IF(Search!$C$7="","",IF(ISNUMBER(SEARCH(Search!$C$7,$AN491))=TRUE,1,""))</f>
        <v/>
      </c>
      <c r="F491" s="9" t="str">
        <f>IF(Search!$C$8="","",IF(ISNUMBER(SEARCH(Search!$C$8,$AO491))=TRUE,1,""))</f>
        <v/>
      </c>
      <c r="G491" s="9" t="str">
        <f>IF(Search!$F$4="","",IF(Inventory!$AJ491&lt;Search!$F$4,"",1))</f>
        <v/>
      </c>
      <c r="H491" s="9" t="str">
        <f>IF(Search!$F$5="","",IF(Inventory!$AJ491&gt;Search!$F$5,"",1))</f>
        <v/>
      </c>
      <c r="I491" s="9" t="str">
        <f>IF(Search!$F$7="","",IF(Search!$F$8="",IF(ISNUMBER(SEARCH(Search!$F$7,$AL491))=TRUE,1,""),""))</f>
        <v/>
      </c>
      <c r="J491" s="9" t="str">
        <f>IF($AL491=Search!$F$8,1,"")</f>
        <v/>
      </c>
      <c r="K491" s="9" t="str">
        <f>IF(Search!$I$4="","",IF(COUNTA($AS491)=1,IF(Search!$I$4="N","N",1),""))</f>
        <v/>
      </c>
      <c r="L491" s="9" t="str">
        <f>IF(Search!$I$5="","",IF($AS491="RC",1,""))</f>
        <v/>
      </c>
      <c r="M491" s="9" t="str">
        <f>IF(Search!$I$6="","",IF($AS491="RCP",1,""))</f>
        <v/>
      </c>
      <c r="N491" s="9" t="str">
        <f>IF(Search!$I$8="","",IF(COUNTA($AT491)=1,IF(Search!$I$8="N","N",1),""))</f>
        <v/>
      </c>
      <c r="O491" s="9" t="str">
        <f>IF(Search!$L$4="","",IF(COUNTA($AU491)=1,IF(Search!$L$4="N","N",1),""))</f>
        <v/>
      </c>
      <c r="P491" s="9" t="str">
        <f>IF(Search!$L$5="","",IF(ISNUMBER(SEARCH("Jersey",$AU491))=TRUE,IF(Search!$L$5="N","N",1),""))</f>
        <v/>
      </c>
      <c r="Q491" s="9" t="str">
        <f>IF(Search!$L$6="","",IF(ISNUMBER(SEARCH("Patch",$AU491))=TRUE,IF(Search!$L$6="N","N",1),""))</f>
        <v/>
      </c>
      <c r="R491" s="9" t="str">
        <f>IF(Search!$L$7="","",IF(ISNUMBER(SEARCH("Shield",$AU491))=TRUE,IF(Search!$L$7="N","N",1),""))</f>
        <v/>
      </c>
      <c r="S491" s="9" t="str">
        <f>IF(Search!$L$8="","",IF(ISNUMBER(SEARCH("Stick",$AU491))=TRUE,IF(Search!$L$8="N","N",1),""))</f>
        <v/>
      </c>
      <c r="T491" s="9" t="str">
        <f>IF(Search!$O$4="","",IF(COUNTA($AW491)=1,IF(Search!$O$4="N","N",1),""))</f>
        <v/>
      </c>
      <c r="U491" s="9" t="str">
        <f>IF(Search!$O$5="","",IF($AW491="","",IF($AW491&lt;Search!$O$5,"",1)))</f>
        <v/>
      </c>
      <c r="V491" s="9" t="str">
        <f>IF(Search!$O$6="","",IF($AW491="","",IF($AW491&gt;Search!$O$6,"",1)))</f>
        <v/>
      </c>
      <c r="W491" s="9" t="str">
        <f>IF(Search!$U$4="","",IF($AX491="","",1))</f>
        <v/>
      </c>
      <c r="X491" s="9" t="str">
        <f>IF(Search!$U$5="","",IF(ISNUMBER(SEARCH(Search!$U$5,$AX491))=TRUE,IF(Search!$U$5="N","N",1),""))</f>
        <v/>
      </c>
      <c r="Y491" s="9" t="str">
        <f>IF(Search!$U$6="","",IF($AY491&lt;Search!$U$6,"",1))</f>
        <v/>
      </c>
      <c r="Z491" s="9" t="str">
        <f>IF(Search!$R$4="","",IF(Inventory!$BA491&lt;Search!$R$4,"",1))</f>
        <v/>
      </c>
      <c r="AA491" s="9" t="str">
        <f>IF(Search!$R$5="","",IF($BA491&gt;Search!$R$5,"",1))</f>
        <v/>
      </c>
      <c r="AB491" s="9" t="str">
        <f>IF(Search!$R$6="","",IF($BB491&lt;Search!$R$6,"",1))</f>
        <v/>
      </c>
      <c r="AC491" s="9" t="str">
        <f>IF(Search!$R$7="","",IF($BB491&lt;Search!$R$7,"",1))</f>
        <v/>
      </c>
      <c r="AD491" s="45" t="str">
        <f>IF(COUNTIF($A491:$AC491,"n")&gt;0,"",IF(SUM($A491:$AC491)=COUNTA(Search!$C$4:$C$8,Search!$F$4:$F$8,Search!$I$4:$I$6,Search!$I$8,Search!$L$4:$L$8,Search!$O$4:$O$8,Search!$R$4:$R$7,Search!$U$4:$U$7)-COUNTIF(Search!$C$4:$U$7,"n"),1+LARGE($AD$1:AD490,1),""))</f>
        <v/>
      </c>
      <c r="AE491" s="45" t="str">
        <f t="shared" si="24"/>
        <v/>
      </c>
      <c r="AF491" s="45" t="str">
        <f>IF(AD491="","",COUNTIF($AE$1:$AE490,$AE491)+RANK($AE491,$AE$2:$AE$10540,1))</f>
        <v/>
      </c>
      <c r="AG491" s="45" t="str">
        <f t="shared" si="25"/>
        <v/>
      </c>
      <c r="AH491" s="45" t="str">
        <f>IF($AD491="","",COUNTIF($AG$1:$AG490,$AG491)+RANK($AG491,$AG$1:$AG$10539,0))</f>
        <v/>
      </c>
      <c r="AI491" s="10" t="str">
        <f t="shared" si="26"/>
        <v>1993-94 Score Canadian #429 Mike Eagles     /   $</v>
      </c>
      <c r="AJ491" s="11">
        <v>1993</v>
      </c>
      <c r="AK491" s="17">
        <v>94</v>
      </c>
      <c r="AL491" s="12" t="s">
        <v>2138</v>
      </c>
      <c r="AM491" s="10">
        <v>429</v>
      </c>
      <c r="AN491" s="15" t="s">
        <v>184</v>
      </c>
      <c r="AO491" s="14"/>
      <c r="AP491" s="14"/>
      <c r="AQ491" s="14"/>
      <c r="AR491" s="14"/>
      <c r="AS491" s="9"/>
      <c r="AT491" s="9"/>
      <c r="AU491" s="9"/>
      <c r="AV491" s="13"/>
      <c r="AW491" s="13"/>
      <c r="AX491" s="9"/>
      <c r="AY491" s="9"/>
      <c r="AZ491" s="9"/>
      <c r="BA491" s="33"/>
      <c r="BB491" s="33"/>
      <c r="BC491" s="36"/>
      <c r="BD491" s="12" t="s">
        <v>1771</v>
      </c>
    </row>
    <row r="492" spans="1:56" s="12" customFormat="1" x14ac:dyDescent="0.2">
      <c r="A492" s="9" t="str">
        <f>IF(Search!$C$5="","",IF(COUNTA(Inventory!$AP492)=1,1,""))</f>
        <v/>
      </c>
      <c r="B492" s="9" t="str">
        <f>IF(Search!$C$4="","",IF(ISNUMBER(SEARCH(Search!$C$4,$AR492))=TRUE,1,""))</f>
        <v/>
      </c>
      <c r="C492" s="9" t="str">
        <f>IF(Search!$C$6="x",IF(COUNTA($AQ492)=1,1,"N"),IF(COUNTA($AQ492)=1,"N",""))</f>
        <v/>
      </c>
      <c r="D492" s="9" t="str">
        <f>IF(Search!$O$8="","",IF(ISNUMBER(SEARCH(Search!$O$8,$BD492))=TRUE,1,""))</f>
        <v/>
      </c>
      <c r="E492" s="9" t="str">
        <f>IF(Search!$C$7="","",IF(ISNUMBER(SEARCH(Search!$C$7,$AN492))=TRUE,1,""))</f>
        <v/>
      </c>
      <c r="F492" s="9" t="str">
        <f>IF(Search!$C$8="","",IF(ISNUMBER(SEARCH(Search!$C$8,$AO492))=TRUE,1,""))</f>
        <v/>
      </c>
      <c r="G492" s="9" t="str">
        <f>IF(Search!$F$4="","",IF(Inventory!$AJ492&lt;Search!$F$4,"",1))</f>
        <v/>
      </c>
      <c r="H492" s="9" t="str">
        <f>IF(Search!$F$5="","",IF(Inventory!$AJ492&gt;Search!$F$5,"",1))</f>
        <v/>
      </c>
      <c r="I492" s="9" t="str">
        <f>IF(Search!$F$7="","",IF(Search!$F$8="",IF(ISNUMBER(SEARCH(Search!$F$7,$AL492))=TRUE,1,""),""))</f>
        <v/>
      </c>
      <c r="J492" s="9" t="str">
        <f>IF($AL492=Search!$F$8,1,"")</f>
        <v/>
      </c>
      <c r="K492" s="9" t="str">
        <f>IF(Search!$I$4="","",IF(COUNTA($AS492)=1,IF(Search!$I$4="N","N",1),""))</f>
        <v/>
      </c>
      <c r="L492" s="9" t="str">
        <f>IF(Search!$I$5="","",IF($AS492="RC",1,""))</f>
        <v/>
      </c>
      <c r="M492" s="9" t="str">
        <f>IF(Search!$I$6="","",IF($AS492="RCP",1,""))</f>
        <v/>
      </c>
      <c r="N492" s="9" t="str">
        <f>IF(Search!$I$8="","",IF(COUNTA($AT492)=1,IF(Search!$I$8="N","N",1),""))</f>
        <v/>
      </c>
      <c r="O492" s="9" t="str">
        <f>IF(Search!$L$4="","",IF(COUNTA($AU492)=1,IF(Search!$L$4="N","N",1),""))</f>
        <v/>
      </c>
      <c r="P492" s="9" t="str">
        <f>IF(Search!$L$5="","",IF(ISNUMBER(SEARCH("Jersey",$AU492))=TRUE,IF(Search!$L$5="N","N",1),""))</f>
        <v/>
      </c>
      <c r="Q492" s="9" t="str">
        <f>IF(Search!$L$6="","",IF(ISNUMBER(SEARCH("Patch",$AU492))=TRUE,IF(Search!$L$6="N","N",1),""))</f>
        <v/>
      </c>
      <c r="R492" s="9" t="str">
        <f>IF(Search!$L$7="","",IF(ISNUMBER(SEARCH("Shield",$AU492))=TRUE,IF(Search!$L$7="N","N",1),""))</f>
        <v/>
      </c>
      <c r="S492" s="9" t="str">
        <f>IF(Search!$L$8="","",IF(ISNUMBER(SEARCH("Stick",$AU492))=TRUE,IF(Search!$L$8="N","N",1),""))</f>
        <v/>
      </c>
      <c r="T492" s="9" t="str">
        <f>IF(Search!$O$4="","",IF(COUNTA($AW492)=1,IF(Search!$O$4="N","N",1),""))</f>
        <v/>
      </c>
      <c r="U492" s="9" t="str">
        <f>IF(Search!$O$5="","",IF($AW492="","",IF($AW492&lt;Search!$O$5,"",1)))</f>
        <v/>
      </c>
      <c r="V492" s="9" t="str">
        <f>IF(Search!$O$6="","",IF($AW492="","",IF($AW492&gt;Search!$O$6,"",1)))</f>
        <v/>
      </c>
      <c r="W492" s="9" t="str">
        <f>IF(Search!$U$4="","",IF($AX492="","",1))</f>
        <v/>
      </c>
      <c r="X492" s="9" t="str">
        <f>IF(Search!$U$5="","",IF(ISNUMBER(SEARCH(Search!$U$5,$AX492))=TRUE,IF(Search!$U$5="N","N",1),""))</f>
        <v/>
      </c>
      <c r="Y492" s="9" t="str">
        <f>IF(Search!$U$6="","",IF($AY492&lt;Search!$U$6,"",1))</f>
        <v/>
      </c>
      <c r="Z492" s="9" t="str">
        <f>IF(Search!$R$4="","",IF(Inventory!$BA492&lt;Search!$R$4,"",1))</f>
        <v/>
      </c>
      <c r="AA492" s="9" t="str">
        <f>IF(Search!$R$5="","",IF($BA492&gt;Search!$R$5,"",1))</f>
        <v/>
      </c>
      <c r="AB492" s="9" t="str">
        <f>IF(Search!$R$6="","",IF($BB492&lt;Search!$R$6,"",1))</f>
        <v/>
      </c>
      <c r="AC492" s="9" t="str">
        <f>IF(Search!$R$7="","",IF($BB492&lt;Search!$R$7,"",1))</f>
        <v/>
      </c>
      <c r="AD492" s="45" t="str">
        <f>IF(COUNTIF($A492:$AC492,"n")&gt;0,"",IF(SUM($A492:$AC492)=COUNTA(Search!$C$4:$C$8,Search!$F$4:$F$8,Search!$I$4:$I$6,Search!$I$8,Search!$L$4:$L$8,Search!$O$4:$O$8,Search!$R$4:$R$7,Search!$U$4:$U$7)-COUNTIF(Search!$C$4:$U$7,"n"),1+LARGE($AD$1:AD491,1),""))</f>
        <v/>
      </c>
      <c r="AE492" s="45" t="str">
        <f t="shared" si="24"/>
        <v/>
      </c>
      <c r="AF492" s="45" t="str">
        <f>IF(AD492="","",COUNTIF($AE$1:$AE491,$AE492)+RANK($AE492,$AE$2:$AE$10540,1))</f>
        <v/>
      </c>
      <c r="AG492" s="45" t="str">
        <f t="shared" si="25"/>
        <v/>
      </c>
      <c r="AH492" s="45" t="str">
        <f>IF($AD492="","",COUNTIF($AG$1:$AG491,$AG492)+RANK($AG492,$AG$1:$AG$10539,0))</f>
        <v/>
      </c>
      <c r="AI492" s="10" t="str">
        <f t="shared" si="26"/>
        <v>1993-94 Score Canadian #429 Mike Eagles     /   $</v>
      </c>
      <c r="AJ492" s="11">
        <v>1993</v>
      </c>
      <c r="AK492" s="17">
        <v>94</v>
      </c>
      <c r="AL492" s="12" t="s">
        <v>2138</v>
      </c>
      <c r="AM492" s="10">
        <v>429</v>
      </c>
      <c r="AN492" s="15" t="s">
        <v>184</v>
      </c>
      <c r="AO492" s="14"/>
      <c r="AP492" s="14"/>
      <c r="AQ492" s="14"/>
      <c r="AR492" s="14"/>
      <c r="AS492" s="9"/>
      <c r="AT492" s="9"/>
      <c r="AU492" s="9"/>
      <c r="AV492" s="13"/>
      <c r="AW492" s="13"/>
      <c r="AX492" s="9"/>
      <c r="AY492" s="9"/>
      <c r="AZ492" s="9"/>
      <c r="BA492" s="33"/>
      <c r="BB492" s="33"/>
      <c r="BC492" s="36"/>
      <c r="BD492" s="12" t="s">
        <v>1771</v>
      </c>
    </row>
    <row r="493" spans="1:56" s="12" customFormat="1" x14ac:dyDescent="0.2">
      <c r="A493" s="9" t="str">
        <f>IF(Search!$C$5="","",IF(COUNTA(Inventory!$AP493)=1,1,""))</f>
        <v/>
      </c>
      <c r="B493" s="9" t="str">
        <f>IF(Search!$C$4="","",IF(ISNUMBER(SEARCH(Search!$C$4,$AR493))=TRUE,1,""))</f>
        <v/>
      </c>
      <c r="C493" s="9" t="str">
        <f>IF(Search!$C$6="x",IF(COUNTA($AQ493)=1,1,"N"),IF(COUNTA($AQ493)=1,"N",""))</f>
        <v/>
      </c>
      <c r="D493" s="9" t="str">
        <f>IF(Search!$O$8="","",IF(ISNUMBER(SEARCH(Search!$O$8,$BD493))=TRUE,1,""))</f>
        <v/>
      </c>
      <c r="E493" s="9" t="str">
        <f>IF(Search!$C$7="","",IF(ISNUMBER(SEARCH(Search!$C$7,$AN493))=TRUE,1,""))</f>
        <v/>
      </c>
      <c r="F493" s="9" t="str">
        <f>IF(Search!$C$8="","",IF(ISNUMBER(SEARCH(Search!$C$8,$AO493))=TRUE,1,""))</f>
        <v/>
      </c>
      <c r="G493" s="9" t="str">
        <f>IF(Search!$F$4="","",IF(Inventory!$AJ493&lt;Search!$F$4,"",1))</f>
        <v/>
      </c>
      <c r="H493" s="9" t="str">
        <f>IF(Search!$F$5="","",IF(Inventory!$AJ493&gt;Search!$F$5,"",1))</f>
        <v/>
      </c>
      <c r="I493" s="9" t="str">
        <f>IF(Search!$F$7="","",IF(Search!$F$8="",IF(ISNUMBER(SEARCH(Search!$F$7,$AL493))=TRUE,1,""),""))</f>
        <v/>
      </c>
      <c r="J493" s="9" t="str">
        <f>IF($AL493=Search!$F$8,1,"")</f>
        <v/>
      </c>
      <c r="K493" s="9" t="str">
        <f>IF(Search!$I$4="","",IF(COUNTA($AS493)=1,IF(Search!$I$4="N","N",1),""))</f>
        <v/>
      </c>
      <c r="L493" s="9" t="str">
        <f>IF(Search!$I$5="","",IF($AS493="RC",1,""))</f>
        <v/>
      </c>
      <c r="M493" s="9" t="str">
        <f>IF(Search!$I$6="","",IF($AS493="RCP",1,""))</f>
        <v/>
      </c>
      <c r="N493" s="9" t="str">
        <f>IF(Search!$I$8="","",IF(COUNTA($AT493)=1,IF(Search!$I$8="N","N",1),""))</f>
        <v/>
      </c>
      <c r="O493" s="9" t="str">
        <f>IF(Search!$L$4="","",IF(COUNTA($AU493)=1,IF(Search!$L$4="N","N",1),""))</f>
        <v/>
      </c>
      <c r="P493" s="9" t="str">
        <f>IF(Search!$L$5="","",IF(ISNUMBER(SEARCH("Jersey",$AU493))=TRUE,IF(Search!$L$5="N","N",1),""))</f>
        <v/>
      </c>
      <c r="Q493" s="9" t="str">
        <f>IF(Search!$L$6="","",IF(ISNUMBER(SEARCH("Patch",$AU493))=TRUE,IF(Search!$L$6="N","N",1),""))</f>
        <v/>
      </c>
      <c r="R493" s="9" t="str">
        <f>IF(Search!$L$7="","",IF(ISNUMBER(SEARCH("Shield",$AU493))=TRUE,IF(Search!$L$7="N","N",1),""))</f>
        <v/>
      </c>
      <c r="S493" s="9" t="str">
        <f>IF(Search!$L$8="","",IF(ISNUMBER(SEARCH("Stick",$AU493))=TRUE,IF(Search!$L$8="N","N",1),""))</f>
        <v/>
      </c>
      <c r="T493" s="9" t="str">
        <f>IF(Search!$O$4="","",IF(COUNTA($AW493)=1,IF(Search!$O$4="N","N",1),""))</f>
        <v/>
      </c>
      <c r="U493" s="9" t="str">
        <f>IF(Search!$O$5="","",IF($AW493="","",IF($AW493&lt;Search!$O$5,"",1)))</f>
        <v/>
      </c>
      <c r="V493" s="9" t="str">
        <f>IF(Search!$O$6="","",IF($AW493="","",IF($AW493&gt;Search!$O$6,"",1)))</f>
        <v/>
      </c>
      <c r="W493" s="9" t="str">
        <f>IF(Search!$U$4="","",IF($AX493="","",1))</f>
        <v/>
      </c>
      <c r="X493" s="9" t="str">
        <f>IF(Search!$U$5="","",IF(ISNUMBER(SEARCH(Search!$U$5,$AX493))=TRUE,IF(Search!$U$5="N","N",1),""))</f>
        <v/>
      </c>
      <c r="Y493" s="9" t="str">
        <f>IF(Search!$U$6="","",IF($AY493&lt;Search!$U$6,"",1))</f>
        <v/>
      </c>
      <c r="Z493" s="9" t="str">
        <f>IF(Search!$R$4="","",IF(Inventory!$BA493&lt;Search!$R$4,"",1))</f>
        <v/>
      </c>
      <c r="AA493" s="9" t="str">
        <f>IF(Search!$R$5="","",IF($BA493&gt;Search!$R$5,"",1))</f>
        <v/>
      </c>
      <c r="AB493" s="9" t="str">
        <f>IF(Search!$R$6="","",IF($BB493&lt;Search!$R$6,"",1))</f>
        <v/>
      </c>
      <c r="AC493" s="9" t="str">
        <f>IF(Search!$R$7="","",IF($BB493&lt;Search!$R$7,"",1))</f>
        <v/>
      </c>
      <c r="AD493" s="45" t="str">
        <f>IF(COUNTIF($A493:$AC493,"n")&gt;0,"",IF(SUM($A493:$AC493)=COUNTA(Search!$C$4:$C$8,Search!$F$4:$F$8,Search!$I$4:$I$6,Search!$I$8,Search!$L$4:$L$8,Search!$O$4:$O$8,Search!$R$4:$R$7,Search!$U$4:$U$7)-COUNTIF(Search!$C$4:$U$7,"n"),1+LARGE($AD$1:AD492,1),""))</f>
        <v/>
      </c>
      <c r="AE493" s="45" t="str">
        <f t="shared" si="24"/>
        <v/>
      </c>
      <c r="AF493" s="45" t="str">
        <f>IF(AD493="","",COUNTIF($AE$1:$AE492,$AE493)+RANK($AE493,$AE$2:$AE$10540,1))</f>
        <v/>
      </c>
      <c r="AG493" s="45" t="str">
        <f t="shared" si="25"/>
        <v/>
      </c>
      <c r="AH493" s="45" t="str">
        <f>IF($AD493="","",COUNTIF($AG$1:$AG492,$AG493)+RANK($AG493,$AG$1:$AG$10539,0))</f>
        <v/>
      </c>
      <c r="AI493" s="10" t="str">
        <f t="shared" si="26"/>
        <v>1993-94 Stadium Club #14 Mike Eagles     /   $</v>
      </c>
      <c r="AJ493" s="11">
        <v>1993</v>
      </c>
      <c r="AK493" s="17">
        <v>94</v>
      </c>
      <c r="AL493" s="12" t="s">
        <v>2159</v>
      </c>
      <c r="AM493" s="10">
        <v>14</v>
      </c>
      <c r="AN493" s="15" t="s">
        <v>184</v>
      </c>
      <c r="AO493" s="14"/>
      <c r="AP493" s="14"/>
      <c r="AQ493" s="14"/>
      <c r="AR493" s="14"/>
      <c r="AS493" s="9"/>
      <c r="AT493" s="9"/>
      <c r="AU493" s="9"/>
      <c r="AV493" s="13"/>
      <c r="AW493" s="13"/>
      <c r="AX493" s="9"/>
      <c r="AY493" s="9"/>
      <c r="AZ493" s="9"/>
      <c r="BA493" s="33"/>
      <c r="BB493" s="33"/>
      <c r="BC493" s="36"/>
      <c r="BD493" s="12" t="s">
        <v>1771</v>
      </c>
    </row>
    <row r="494" spans="1:56" s="12" customFormat="1" x14ac:dyDescent="0.2">
      <c r="A494" s="9" t="str">
        <f>IF(Search!$C$5="","",IF(COUNTA(Inventory!$AP494)=1,1,""))</f>
        <v/>
      </c>
      <c r="B494" s="9" t="str">
        <f>IF(Search!$C$4="","",IF(ISNUMBER(SEARCH(Search!$C$4,$AR494))=TRUE,1,""))</f>
        <v/>
      </c>
      <c r="C494" s="9" t="str">
        <f>IF(Search!$C$6="x",IF(COUNTA($AQ494)=1,1,"N"),IF(COUNTA($AQ494)=1,"N",""))</f>
        <v/>
      </c>
      <c r="D494" s="9" t="str">
        <f>IF(Search!$O$8="","",IF(ISNUMBER(SEARCH(Search!$O$8,$BD494))=TRUE,1,""))</f>
        <v/>
      </c>
      <c r="E494" s="9" t="str">
        <f>IF(Search!$C$7="","",IF(ISNUMBER(SEARCH(Search!$C$7,$AN494))=TRUE,1,""))</f>
        <v/>
      </c>
      <c r="F494" s="9" t="str">
        <f>IF(Search!$C$8="","",IF(ISNUMBER(SEARCH(Search!$C$8,$AO494))=TRUE,1,""))</f>
        <v/>
      </c>
      <c r="G494" s="9" t="str">
        <f>IF(Search!$F$4="","",IF(Inventory!$AJ494&lt;Search!$F$4,"",1))</f>
        <v/>
      </c>
      <c r="H494" s="9" t="str">
        <f>IF(Search!$F$5="","",IF(Inventory!$AJ494&gt;Search!$F$5,"",1))</f>
        <v/>
      </c>
      <c r="I494" s="9" t="str">
        <f>IF(Search!$F$7="","",IF(Search!$F$8="",IF(ISNUMBER(SEARCH(Search!$F$7,$AL494))=TRUE,1,""),""))</f>
        <v/>
      </c>
      <c r="J494" s="9" t="str">
        <f>IF($AL494=Search!$F$8,1,"")</f>
        <v/>
      </c>
      <c r="K494" s="9" t="str">
        <f>IF(Search!$I$4="","",IF(COUNTA($AS494)=1,IF(Search!$I$4="N","N",1),""))</f>
        <v/>
      </c>
      <c r="L494" s="9" t="str">
        <f>IF(Search!$I$5="","",IF($AS494="RC",1,""))</f>
        <v/>
      </c>
      <c r="M494" s="9" t="str">
        <f>IF(Search!$I$6="","",IF($AS494="RCP",1,""))</f>
        <v/>
      </c>
      <c r="N494" s="9" t="str">
        <f>IF(Search!$I$8="","",IF(COUNTA($AT494)=1,IF(Search!$I$8="N","N",1),""))</f>
        <v/>
      </c>
      <c r="O494" s="9" t="str">
        <f>IF(Search!$L$4="","",IF(COUNTA($AU494)=1,IF(Search!$L$4="N","N",1),""))</f>
        <v/>
      </c>
      <c r="P494" s="9" t="str">
        <f>IF(Search!$L$5="","",IF(ISNUMBER(SEARCH("Jersey",$AU494))=TRUE,IF(Search!$L$5="N","N",1),""))</f>
        <v/>
      </c>
      <c r="Q494" s="9" t="str">
        <f>IF(Search!$L$6="","",IF(ISNUMBER(SEARCH("Patch",$AU494))=TRUE,IF(Search!$L$6="N","N",1),""))</f>
        <v/>
      </c>
      <c r="R494" s="9" t="str">
        <f>IF(Search!$L$7="","",IF(ISNUMBER(SEARCH("Shield",$AU494))=TRUE,IF(Search!$L$7="N","N",1),""))</f>
        <v/>
      </c>
      <c r="S494" s="9" t="str">
        <f>IF(Search!$L$8="","",IF(ISNUMBER(SEARCH("Stick",$AU494))=TRUE,IF(Search!$L$8="N","N",1),""))</f>
        <v/>
      </c>
      <c r="T494" s="9" t="str">
        <f>IF(Search!$O$4="","",IF(COUNTA($AW494)=1,IF(Search!$O$4="N","N",1),""))</f>
        <v/>
      </c>
      <c r="U494" s="9" t="str">
        <f>IF(Search!$O$5="","",IF($AW494="","",IF($AW494&lt;Search!$O$5,"",1)))</f>
        <v/>
      </c>
      <c r="V494" s="9" t="str">
        <f>IF(Search!$O$6="","",IF($AW494="","",IF($AW494&gt;Search!$O$6,"",1)))</f>
        <v/>
      </c>
      <c r="W494" s="9" t="str">
        <f>IF(Search!$U$4="","",IF($AX494="","",1))</f>
        <v/>
      </c>
      <c r="X494" s="9" t="str">
        <f>IF(Search!$U$5="","",IF(ISNUMBER(SEARCH(Search!$U$5,$AX494))=TRUE,IF(Search!$U$5="N","N",1),""))</f>
        <v/>
      </c>
      <c r="Y494" s="9" t="str">
        <f>IF(Search!$U$6="","",IF($AY494&lt;Search!$U$6,"",1))</f>
        <v/>
      </c>
      <c r="Z494" s="9" t="str">
        <f>IF(Search!$R$4="","",IF(Inventory!$BA494&lt;Search!$R$4,"",1))</f>
        <v/>
      </c>
      <c r="AA494" s="9" t="str">
        <f>IF(Search!$R$5="","",IF($BA494&gt;Search!$R$5,"",1))</f>
        <v/>
      </c>
      <c r="AB494" s="9" t="str">
        <f>IF(Search!$R$6="","",IF($BB494&lt;Search!$R$6,"",1))</f>
        <v/>
      </c>
      <c r="AC494" s="9" t="str">
        <f>IF(Search!$R$7="","",IF($BB494&lt;Search!$R$7,"",1))</f>
        <v/>
      </c>
      <c r="AD494" s="45" t="str">
        <f>IF(COUNTIF($A494:$AC494,"n")&gt;0,"",IF(SUM($A494:$AC494)=COUNTA(Search!$C$4:$C$8,Search!$F$4:$F$8,Search!$I$4:$I$6,Search!$I$8,Search!$L$4:$L$8,Search!$O$4:$O$8,Search!$R$4:$R$7,Search!$U$4:$U$7)-COUNTIF(Search!$C$4:$U$7,"n"),1+LARGE($AD$1:AD493,1),""))</f>
        <v/>
      </c>
      <c r="AE494" s="45" t="str">
        <f t="shared" si="24"/>
        <v/>
      </c>
      <c r="AF494" s="45" t="str">
        <f>IF(AD494="","",COUNTIF($AE$1:$AE493,$AE494)+RANK($AE494,$AE$2:$AE$10540,1))</f>
        <v/>
      </c>
      <c r="AG494" s="45" t="str">
        <f t="shared" si="25"/>
        <v/>
      </c>
      <c r="AH494" s="45" t="str">
        <f>IF($AD494="","",COUNTIF($AG$1:$AG493,$AG494)+RANK($AG494,$AG$1:$AG$10539,0))</f>
        <v/>
      </c>
      <c r="AI494" s="10" t="str">
        <f t="shared" si="26"/>
        <v>1993-94 Stadium Club Finest #5 Felix Potvin     /   $</v>
      </c>
      <c r="AJ494" s="11">
        <v>1993</v>
      </c>
      <c r="AK494" s="17">
        <v>94</v>
      </c>
      <c r="AL494" s="12" t="s">
        <v>2160</v>
      </c>
      <c r="AM494" s="10">
        <v>5</v>
      </c>
      <c r="AN494" s="15" t="s">
        <v>226</v>
      </c>
      <c r="AO494" s="14"/>
      <c r="AP494" s="14"/>
      <c r="AQ494" s="14"/>
      <c r="AR494" s="14"/>
      <c r="AS494" s="9"/>
      <c r="AT494" s="9"/>
      <c r="AU494" s="9"/>
      <c r="AV494" s="13"/>
      <c r="AW494" s="13"/>
      <c r="AX494" s="9"/>
      <c r="AY494" s="9"/>
      <c r="AZ494" s="9"/>
      <c r="BA494" s="33"/>
      <c r="BB494" s="33"/>
      <c r="BC494" s="36"/>
      <c r="BD494" s="12" t="s">
        <v>1771</v>
      </c>
    </row>
    <row r="495" spans="1:56" s="12" customFormat="1" x14ac:dyDescent="0.2">
      <c r="A495" s="9" t="str">
        <f>IF(Search!$C$5="","",IF(COUNTA(Inventory!$AP495)=1,1,""))</f>
        <v/>
      </c>
      <c r="B495" s="9" t="str">
        <f>IF(Search!$C$4="","",IF(ISNUMBER(SEARCH(Search!$C$4,$AR495))=TRUE,1,""))</f>
        <v/>
      </c>
      <c r="C495" s="9" t="str">
        <f>IF(Search!$C$6="x",IF(COUNTA($AQ495)=1,1,"N"),IF(COUNTA($AQ495)=1,"N",""))</f>
        <v/>
      </c>
      <c r="D495" s="9" t="str">
        <f>IF(Search!$O$8="","",IF(ISNUMBER(SEARCH(Search!$O$8,$BD495))=TRUE,1,""))</f>
        <v/>
      </c>
      <c r="E495" s="9" t="str">
        <f>IF(Search!$C$7="","",IF(ISNUMBER(SEARCH(Search!$C$7,$AN495))=TRUE,1,""))</f>
        <v/>
      </c>
      <c r="F495" s="9" t="str">
        <f>IF(Search!$C$8="","",IF(ISNUMBER(SEARCH(Search!$C$8,$AO495))=TRUE,1,""))</f>
        <v/>
      </c>
      <c r="G495" s="9" t="str">
        <f>IF(Search!$F$4="","",IF(Inventory!$AJ495&lt;Search!$F$4,"",1))</f>
        <v/>
      </c>
      <c r="H495" s="9" t="str">
        <f>IF(Search!$F$5="","",IF(Inventory!$AJ495&gt;Search!$F$5,"",1))</f>
        <v/>
      </c>
      <c r="I495" s="9" t="str">
        <f>IF(Search!$F$7="","",IF(Search!$F$8="",IF(ISNUMBER(SEARCH(Search!$F$7,$AL495))=TRUE,1,""),""))</f>
        <v/>
      </c>
      <c r="J495" s="9" t="str">
        <f>IF($AL495=Search!$F$8,1,"")</f>
        <v/>
      </c>
      <c r="K495" s="9" t="str">
        <f>IF(Search!$I$4="","",IF(COUNTA($AS495)=1,IF(Search!$I$4="N","N",1),""))</f>
        <v/>
      </c>
      <c r="L495" s="9" t="str">
        <f>IF(Search!$I$5="","",IF($AS495="RC",1,""))</f>
        <v/>
      </c>
      <c r="M495" s="9" t="str">
        <f>IF(Search!$I$6="","",IF($AS495="RCP",1,""))</f>
        <v/>
      </c>
      <c r="N495" s="9" t="str">
        <f>IF(Search!$I$8="","",IF(COUNTA($AT495)=1,IF(Search!$I$8="N","N",1),""))</f>
        <v/>
      </c>
      <c r="O495" s="9" t="str">
        <f>IF(Search!$L$4="","",IF(COUNTA($AU495)=1,IF(Search!$L$4="N","N",1),""))</f>
        <v/>
      </c>
      <c r="P495" s="9" t="str">
        <f>IF(Search!$L$5="","",IF(ISNUMBER(SEARCH("Jersey",$AU495))=TRUE,IF(Search!$L$5="N","N",1),""))</f>
        <v/>
      </c>
      <c r="Q495" s="9" t="str">
        <f>IF(Search!$L$6="","",IF(ISNUMBER(SEARCH("Patch",$AU495))=TRUE,IF(Search!$L$6="N","N",1),""))</f>
        <v/>
      </c>
      <c r="R495" s="9" t="str">
        <f>IF(Search!$L$7="","",IF(ISNUMBER(SEARCH("Shield",$AU495))=TRUE,IF(Search!$L$7="N","N",1),""))</f>
        <v/>
      </c>
      <c r="S495" s="9" t="str">
        <f>IF(Search!$L$8="","",IF(ISNUMBER(SEARCH("Stick",$AU495))=TRUE,IF(Search!$L$8="N","N",1),""))</f>
        <v/>
      </c>
      <c r="T495" s="9" t="str">
        <f>IF(Search!$O$4="","",IF(COUNTA($AW495)=1,IF(Search!$O$4="N","N",1),""))</f>
        <v/>
      </c>
      <c r="U495" s="9" t="str">
        <f>IF(Search!$O$5="","",IF($AW495="","",IF($AW495&lt;Search!$O$5,"",1)))</f>
        <v/>
      </c>
      <c r="V495" s="9" t="str">
        <f>IF(Search!$O$6="","",IF($AW495="","",IF($AW495&gt;Search!$O$6,"",1)))</f>
        <v/>
      </c>
      <c r="W495" s="9" t="str">
        <f>IF(Search!$U$4="","",IF($AX495="","",1))</f>
        <v/>
      </c>
      <c r="X495" s="9" t="str">
        <f>IF(Search!$U$5="","",IF(ISNUMBER(SEARCH(Search!$U$5,$AX495))=TRUE,IF(Search!$U$5="N","N",1),""))</f>
        <v/>
      </c>
      <c r="Y495" s="9" t="str">
        <f>IF(Search!$U$6="","",IF($AY495&lt;Search!$U$6,"",1))</f>
        <v/>
      </c>
      <c r="Z495" s="9" t="str">
        <f>IF(Search!$R$4="","",IF(Inventory!$BA495&lt;Search!$R$4,"",1))</f>
        <v/>
      </c>
      <c r="AA495" s="9" t="str">
        <f>IF(Search!$R$5="","",IF($BA495&gt;Search!$R$5,"",1))</f>
        <v/>
      </c>
      <c r="AB495" s="9" t="str">
        <f>IF(Search!$R$6="","",IF($BB495&lt;Search!$R$6,"",1))</f>
        <v/>
      </c>
      <c r="AC495" s="9" t="str">
        <f>IF(Search!$R$7="","",IF($BB495&lt;Search!$R$7,"",1))</f>
        <v/>
      </c>
      <c r="AD495" s="45" t="str">
        <f>IF(COUNTIF($A495:$AC495,"n")&gt;0,"",IF(SUM($A495:$AC495)=COUNTA(Search!$C$4:$C$8,Search!$F$4:$F$8,Search!$I$4:$I$6,Search!$I$8,Search!$L$4:$L$8,Search!$O$4:$O$8,Search!$R$4:$R$7,Search!$U$4:$U$7)-COUNTIF(Search!$C$4:$U$7,"n"),1+LARGE($AD$1:AD494,1),""))</f>
        <v/>
      </c>
      <c r="AE495" s="45" t="str">
        <f t="shared" si="24"/>
        <v/>
      </c>
      <c r="AF495" s="45" t="str">
        <f>IF(AD495="","",COUNTIF($AE$1:$AE494,$AE495)+RANK($AE495,$AE$2:$AE$10540,1))</f>
        <v/>
      </c>
      <c r="AG495" s="45" t="str">
        <f t="shared" si="25"/>
        <v/>
      </c>
      <c r="AH495" s="45" t="str">
        <f>IF($AD495="","",COUNTIF($AG$1:$AG494,$AG495)+RANK($AG495,$AG$1:$AG$10539,0))</f>
        <v/>
      </c>
      <c r="AI495" s="10" t="str">
        <f t="shared" si="26"/>
        <v>1993-94 Stadium Club Members Only Master Set #14 Mike Eagles     /   $</v>
      </c>
      <c r="AJ495" s="11">
        <v>1993</v>
      </c>
      <c r="AK495" s="17">
        <v>94</v>
      </c>
      <c r="AL495" s="12" t="s">
        <v>2161</v>
      </c>
      <c r="AM495" s="10">
        <v>14</v>
      </c>
      <c r="AN495" s="15" t="s">
        <v>184</v>
      </c>
      <c r="AO495" s="14"/>
      <c r="AP495" s="14"/>
      <c r="AQ495" s="14"/>
      <c r="AR495" s="14"/>
      <c r="AS495" s="9"/>
      <c r="AT495" s="9"/>
      <c r="AU495" s="9"/>
      <c r="AV495" s="13"/>
      <c r="AW495" s="13"/>
      <c r="AX495" s="9"/>
      <c r="AY495" s="9"/>
      <c r="AZ495" s="9"/>
      <c r="BA495" s="33"/>
      <c r="BB495" s="33"/>
      <c r="BC495" s="36"/>
      <c r="BD495" s="12" t="s">
        <v>1771</v>
      </c>
    </row>
    <row r="496" spans="1:56" s="12" customFormat="1" x14ac:dyDescent="0.2">
      <c r="A496" s="9" t="str">
        <f>IF(Search!$C$5="","",IF(COUNTA(Inventory!$AP496)=1,1,""))</f>
        <v/>
      </c>
      <c r="B496" s="9" t="str">
        <f>IF(Search!$C$4="","",IF(ISNUMBER(SEARCH(Search!$C$4,$AR496))=TRUE,1,""))</f>
        <v/>
      </c>
      <c r="C496" s="9" t="str">
        <f>IF(Search!$C$6="x",IF(COUNTA($AQ496)=1,1,"N"),IF(COUNTA($AQ496)=1,"N",""))</f>
        <v/>
      </c>
      <c r="D496" s="9" t="str">
        <f>IF(Search!$O$8="","",IF(ISNUMBER(SEARCH(Search!$O$8,$BD496))=TRUE,1,""))</f>
        <v/>
      </c>
      <c r="E496" s="9" t="str">
        <f>IF(Search!$C$7="","",IF(ISNUMBER(SEARCH(Search!$C$7,$AN496))=TRUE,1,""))</f>
        <v/>
      </c>
      <c r="F496" s="9" t="str">
        <f>IF(Search!$C$8="","",IF(ISNUMBER(SEARCH(Search!$C$8,$AO496))=TRUE,1,""))</f>
        <v/>
      </c>
      <c r="G496" s="9" t="str">
        <f>IF(Search!$F$4="","",IF(Inventory!$AJ496&lt;Search!$F$4,"",1))</f>
        <v/>
      </c>
      <c r="H496" s="9" t="str">
        <f>IF(Search!$F$5="","",IF(Inventory!$AJ496&gt;Search!$F$5,"",1))</f>
        <v/>
      </c>
      <c r="I496" s="9" t="str">
        <f>IF(Search!$F$7="","",IF(Search!$F$8="",IF(ISNUMBER(SEARCH(Search!$F$7,$AL496))=TRUE,1,""),""))</f>
        <v/>
      </c>
      <c r="J496" s="9" t="str">
        <f>IF($AL496=Search!$F$8,1,"")</f>
        <v/>
      </c>
      <c r="K496" s="9" t="str">
        <f>IF(Search!$I$4="","",IF(COUNTA($AS496)=1,IF(Search!$I$4="N","N",1),""))</f>
        <v/>
      </c>
      <c r="L496" s="9" t="str">
        <f>IF(Search!$I$5="","",IF($AS496="RC",1,""))</f>
        <v/>
      </c>
      <c r="M496" s="9" t="str">
        <f>IF(Search!$I$6="","",IF($AS496="RCP",1,""))</f>
        <v/>
      </c>
      <c r="N496" s="9" t="str">
        <f>IF(Search!$I$8="","",IF(COUNTA($AT496)=1,IF(Search!$I$8="N","N",1),""))</f>
        <v/>
      </c>
      <c r="O496" s="9" t="str">
        <f>IF(Search!$L$4="","",IF(COUNTA($AU496)=1,IF(Search!$L$4="N","N",1),""))</f>
        <v/>
      </c>
      <c r="P496" s="9" t="str">
        <f>IF(Search!$L$5="","",IF(ISNUMBER(SEARCH("Jersey",$AU496))=TRUE,IF(Search!$L$5="N","N",1),""))</f>
        <v/>
      </c>
      <c r="Q496" s="9" t="str">
        <f>IF(Search!$L$6="","",IF(ISNUMBER(SEARCH("Patch",$AU496))=TRUE,IF(Search!$L$6="N","N",1),""))</f>
        <v/>
      </c>
      <c r="R496" s="9" t="str">
        <f>IF(Search!$L$7="","",IF(ISNUMBER(SEARCH("Shield",$AU496))=TRUE,IF(Search!$L$7="N","N",1),""))</f>
        <v/>
      </c>
      <c r="S496" s="9" t="str">
        <f>IF(Search!$L$8="","",IF(ISNUMBER(SEARCH("Stick",$AU496))=TRUE,IF(Search!$L$8="N","N",1),""))</f>
        <v/>
      </c>
      <c r="T496" s="9" t="str">
        <f>IF(Search!$O$4="","",IF(COUNTA($AW496)=1,IF(Search!$O$4="N","N",1),""))</f>
        <v/>
      </c>
      <c r="U496" s="9" t="str">
        <f>IF(Search!$O$5="","",IF($AW496="","",IF($AW496&lt;Search!$O$5,"",1)))</f>
        <v/>
      </c>
      <c r="V496" s="9" t="str">
        <f>IF(Search!$O$6="","",IF($AW496="","",IF($AW496&gt;Search!$O$6,"",1)))</f>
        <v/>
      </c>
      <c r="W496" s="9" t="str">
        <f>IF(Search!$U$4="","",IF($AX496="","",1))</f>
        <v/>
      </c>
      <c r="X496" s="9" t="str">
        <f>IF(Search!$U$5="","",IF(ISNUMBER(SEARCH(Search!$U$5,$AX496))=TRUE,IF(Search!$U$5="N","N",1),""))</f>
        <v/>
      </c>
      <c r="Y496" s="9" t="str">
        <f>IF(Search!$U$6="","",IF($AY496&lt;Search!$U$6,"",1))</f>
        <v/>
      </c>
      <c r="Z496" s="9" t="str">
        <f>IF(Search!$R$4="","",IF(Inventory!$BA496&lt;Search!$R$4,"",1))</f>
        <v/>
      </c>
      <c r="AA496" s="9" t="str">
        <f>IF(Search!$R$5="","",IF($BA496&gt;Search!$R$5,"",1))</f>
        <v/>
      </c>
      <c r="AB496" s="9" t="str">
        <f>IF(Search!$R$6="","",IF($BB496&lt;Search!$R$6,"",1))</f>
        <v/>
      </c>
      <c r="AC496" s="9" t="str">
        <f>IF(Search!$R$7="","",IF($BB496&lt;Search!$R$7,"",1))</f>
        <v/>
      </c>
      <c r="AD496" s="45" t="str">
        <f>IF(COUNTIF($A496:$AC496,"n")&gt;0,"",IF(SUM($A496:$AC496)=COUNTA(Search!$C$4:$C$8,Search!$F$4:$F$8,Search!$I$4:$I$6,Search!$I$8,Search!$L$4:$L$8,Search!$O$4:$O$8,Search!$R$4:$R$7,Search!$U$4:$U$7)-COUNTIF(Search!$C$4:$U$7,"n"),1+LARGE($AD$1:AD495,1),""))</f>
        <v/>
      </c>
      <c r="AE496" s="45" t="str">
        <f t="shared" si="24"/>
        <v/>
      </c>
      <c r="AF496" s="45" t="str">
        <f>IF(AD496="","",COUNTIF($AE$1:$AE495,$AE496)+RANK($AE496,$AE$2:$AE$10540,1))</f>
        <v/>
      </c>
      <c r="AG496" s="45" t="str">
        <f t="shared" si="25"/>
        <v/>
      </c>
      <c r="AH496" s="45" t="str">
        <f>IF($AD496="","",COUNTIF($AG$1:$AG495,$AG496)+RANK($AG496,$AG$1:$AG$10539,0))</f>
        <v/>
      </c>
      <c r="AI496" s="10" t="str">
        <f t="shared" si="26"/>
        <v>1993-94 Topps Premier Gold #116 Mike Eagles     /   $</v>
      </c>
      <c r="AJ496" s="11">
        <v>1993</v>
      </c>
      <c r="AK496" s="17">
        <v>94</v>
      </c>
      <c r="AL496" s="12" t="s">
        <v>2162</v>
      </c>
      <c r="AM496" s="10">
        <v>116</v>
      </c>
      <c r="AN496" s="15" t="s">
        <v>184</v>
      </c>
      <c r="AO496" s="14"/>
      <c r="AP496" s="14"/>
      <c r="AQ496" s="14"/>
      <c r="AR496" s="14"/>
      <c r="AS496" s="9"/>
      <c r="AT496" s="9"/>
      <c r="AU496" s="9"/>
      <c r="AV496" s="13"/>
      <c r="AW496" s="13"/>
      <c r="AX496" s="9"/>
      <c r="AY496" s="9"/>
      <c r="AZ496" s="9"/>
      <c r="BA496" s="33"/>
      <c r="BB496" s="33"/>
      <c r="BC496" s="36"/>
      <c r="BD496" s="12" t="s">
        <v>1771</v>
      </c>
    </row>
    <row r="497" spans="1:57" s="12" customFormat="1" x14ac:dyDescent="0.2">
      <c r="A497" s="9" t="str">
        <f>IF(Search!$C$5="","",IF(COUNTA(Inventory!$AP497)=1,1,""))</f>
        <v/>
      </c>
      <c r="B497" s="9" t="str">
        <f>IF(Search!$C$4="","",IF(ISNUMBER(SEARCH(Search!$C$4,$AR497))=TRUE,1,""))</f>
        <v/>
      </c>
      <c r="C497" s="9" t="str">
        <f>IF(Search!$C$6="x",IF(COUNTA($AQ497)=1,1,"N"),IF(COUNTA($AQ497)=1,"N",""))</f>
        <v/>
      </c>
      <c r="D497" s="9" t="str">
        <f>IF(Search!$O$8="","",IF(ISNUMBER(SEARCH(Search!$O$8,$BD497))=TRUE,1,""))</f>
        <v/>
      </c>
      <c r="E497" s="9" t="str">
        <f>IF(Search!$C$7="","",IF(ISNUMBER(SEARCH(Search!$C$7,$AN497))=TRUE,1,""))</f>
        <v/>
      </c>
      <c r="F497" s="9" t="str">
        <f>IF(Search!$C$8="","",IF(ISNUMBER(SEARCH(Search!$C$8,$AO497))=TRUE,1,""))</f>
        <v/>
      </c>
      <c r="G497" s="9" t="str">
        <f>IF(Search!$F$4="","",IF(Inventory!$AJ497&lt;Search!$F$4,"",1))</f>
        <v/>
      </c>
      <c r="H497" s="9" t="str">
        <f>IF(Search!$F$5="","",IF(Inventory!$AJ497&gt;Search!$F$5,"",1))</f>
        <v/>
      </c>
      <c r="I497" s="9" t="str">
        <f>IF(Search!$F$7="","",IF(Search!$F$8="",IF(ISNUMBER(SEARCH(Search!$F$7,$AL497))=TRUE,1,""),""))</f>
        <v/>
      </c>
      <c r="J497" s="9" t="str">
        <f>IF($AL497=Search!$F$8,1,"")</f>
        <v/>
      </c>
      <c r="K497" s="9" t="str">
        <f>IF(Search!$I$4="","",IF(COUNTA($AS497)=1,IF(Search!$I$4="N","N",1),""))</f>
        <v/>
      </c>
      <c r="L497" s="9" t="str">
        <f>IF(Search!$I$5="","",IF($AS497="RC",1,""))</f>
        <v/>
      </c>
      <c r="M497" s="9" t="str">
        <f>IF(Search!$I$6="","",IF($AS497="RCP",1,""))</f>
        <v/>
      </c>
      <c r="N497" s="9" t="str">
        <f>IF(Search!$I$8="","",IF(COUNTA($AT497)=1,IF(Search!$I$8="N","N",1),""))</f>
        <v/>
      </c>
      <c r="O497" s="9" t="str">
        <f>IF(Search!$L$4="","",IF(COUNTA($AU497)=1,IF(Search!$L$4="N","N",1),""))</f>
        <v/>
      </c>
      <c r="P497" s="9" t="str">
        <f>IF(Search!$L$5="","",IF(ISNUMBER(SEARCH("Jersey",$AU497))=TRUE,IF(Search!$L$5="N","N",1),""))</f>
        <v/>
      </c>
      <c r="Q497" s="9" t="str">
        <f>IF(Search!$L$6="","",IF(ISNUMBER(SEARCH("Patch",$AU497))=TRUE,IF(Search!$L$6="N","N",1),""))</f>
        <v/>
      </c>
      <c r="R497" s="9" t="str">
        <f>IF(Search!$L$7="","",IF(ISNUMBER(SEARCH("Shield",$AU497))=TRUE,IF(Search!$L$7="N","N",1),""))</f>
        <v/>
      </c>
      <c r="S497" s="9" t="str">
        <f>IF(Search!$L$8="","",IF(ISNUMBER(SEARCH("Stick",$AU497))=TRUE,IF(Search!$L$8="N","N",1),""))</f>
        <v/>
      </c>
      <c r="T497" s="9" t="str">
        <f>IF(Search!$O$4="","",IF(COUNTA($AW497)=1,IF(Search!$O$4="N","N",1),""))</f>
        <v/>
      </c>
      <c r="U497" s="9" t="str">
        <f>IF(Search!$O$5="","",IF($AW497="","",IF($AW497&lt;Search!$O$5,"",1)))</f>
        <v/>
      </c>
      <c r="V497" s="9" t="str">
        <f>IF(Search!$O$6="","",IF($AW497="","",IF($AW497&gt;Search!$O$6,"",1)))</f>
        <v/>
      </c>
      <c r="W497" s="9" t="str">
        <f>IF(Search!$U$4="","",IF($AX497="","",1))</f>
        <v/>
      </c>
      <c r="X497" s="9" t="str">
        <f>IF(Search!$U$5="","",IF(ISNUMBER(SEARCH(Search!$U$5,$AX497))=TRUE,IF(Search!$U$5="N","N",1),""))</f>
        <v/>
      </c>
      <c r="Y497" s="9" t="str">
        <f>IF(Search!$U$6="","",IF($AY497&lt;Search!$U$6,"",1))</f>
        <v/>
      </c>
      <c r="Z497" s="9" t="str">
        <f>IF(Search!$R$4="","",IF(Inventory!$BA497&lt;Search!$R$4,"",1))</f>
        <v/>
      </c>
      <c r="AA497" s="9" t="str">
        <f>IF(Search!$R$5="","",IF($BA497&gt;Search!$R$5,"",1))</f>
        <v/>
      </c>
      <c r="AB497" s="9" t="str">
        <f>IF(Search!$R$6="","",IF($BB497&lt;Search!$R$6,"",1))</f>
        <v/>
      </c>
      <c r="AC497" s="9" t="str">
        <f>IF(Search!$R$7="","",IF($BB497&lt;Search!$R$7,"",1))</f>
        <v/>
      </c>
      <c r="AD497" s="45" t="str">
        <f>IF(COUNTIF($A497:$AC497,"n")&gt;0,"",IF(SUM($A497:$AC497)=COUNTA(Search!$C$4:$C$8,Search!$F$4:$F$8,Search!$I$4:$I$6,Search!$I$8,Search!$L$4:$L$8,Search!$O$4:$O$8,Search!$R$4:$R$7,Search!$U$4:$U$7)-COUNTIF(Search!$C$4:$U$7,"n"),1+LARGE($AD$1:AD496,1),""))</f>
        <v/>
      </c>
      <c r="AE497" s="45" t="str">
        <f t="shared" si="24"/>
        <v/>
      </c>
      <c r="AF497" s="45" t="str">
        <f>IF(AD497="","",COUNTIF($AE$1:$AE496,$AE497)+RANK($AE497,$AE$2:$AE$10540,1))</f>
        <v/>
      </c>
      <c r="AG497" s="45" t="str">
        <f t="shared" si="25"/>
        <v/>
      </c>
      <c r="AH497" s="45" t="str">
        <f>IF($AD497="","",COUNTIF($AG$1:$AG496,$AG497)+RANK($AG497,$AG$1:$AG$10539,0))</f>
        <v/>
      </c>
      <c r="AI497" s="10" t="str">
        <f t="shared" si="26"/>
        <v>1993-94 Upper Deck #57 Mike Eastwood     /   $</v>
      </c>
      <c r="AJ497" s="11">
        <v>1993</v>
      </c>
      <c r="AK497" s="17">
        <v>94</v>
      </c>
      <c r="AL497" s="12" t="s">
        <v>7</v>
      </c>
      <c r="AM497" s="10">
        <v>57</v>
      </c>
      <c r="AN497" s="12" t="s">
        <v>250</v>
      </c>
      <c r="AO497" s="9"/>
      <c r="AP497" s="9"/>
      <c r="AQ497" s="9"/>
      <c r="AR497" s="14" t="s">
        <v>2127</v>
      </c>
      <c r="AS497" s="9"/>
      <c r="AT497" s="9"/>
      <c r="AU497" s="9"/>
      <c r="AV497" s="13"/>
      <c r="AW497" s="13"/>
      <c r="AX497" s="9"/>
      <c r="AY497" s="9"/>
      <c r="AZ497" s="9"/>
      <c r="BA497" s="33"/>
      <c r="BB497" s="33"/>
      <c r="BC497" s="36"/>
      <c r="BD497" s="12" t="s">
        <v>1771</v>
      </c>
    </row>
    <row r="498" spans="1:57" s="12" customFormat="1" x14ac:dyDescent="0.2">
      <c r="A498" s="9" t="str">
        <f>IF(Search!$C$5="","",IF(COUNTA(Inventory!$AP498)=1,1,""))</f>
        <v/>
      </c>
      <c r="B498" s="9" t="str">
        <f>IF(Search!$C$4="","",IF(ISNUMBER(SEARCH(Search!$C$4,$AR498))=TRUE,1,""))</f>
        <v/>
      </c>
      <c r="C498" s="9" t="str">
        <f>IF(Search!$C$6="x",IF(COUNTA($AQ498)=1,1,"N"),IF(COUNTA($AQ498)=1,"N",""))</f>
        <v/>
      </c>
      <c r="D498" s="9" t="str">
        <f>IF(Search!$O$8="","",IF(ISNUMBER(SEARCH(Search!$O$8,$BD498))=TRUE,1,""))</f>
        <v/>
      </c>
      <c r="E498" s="9" t="str">
        <f>IF(Search!$C$7="","",IF(ISNUMBER(SEARCH(Search!$C$7,$AN498))=TRUE,1,""))</f>
        <v/>
      </c>
      <c r="F498" s="9" t="str">
        <f>IF(Search!$C$8="","",IF(ISNUMBER(SEARCH(Search!$C$8,$AO498))=TRUE,1,""))</f>
        <v/>
      </c>
      <c r="G498" s="9" t="str">
        <f>IF(Search!$F$4="","",IF(Inventory!$AJ498&lt;Search!$F$4,"",1))</f>
        <v/>
      </c>
      <c r="H498" s="9" t="str">
        <f>IF(Search!$F$5="","",IF(Inventory!$AJ498&gt;Search!$F$5,"",1))</f>
        <v/>
      </c>
      <c r="I498" s="9" t="str">
        <f>IF(Search!$F$7="","",IF(Search!$F$8="",IF(ISNUMBER(SEARCH(Search!$F$7,$AL498))=TRUE,1,""),""))</f>
        <v/>
      </c>
      <c r="J498" s="9" t="str">
        <f>IF($AL498=Search!$F$8,1,"")</f>
        <v/>
      </c>
      <c r="K498" s="9" t="str">
        <f>IF(Search!$I$4="","",IF(COUNTA($AS498)=1,IF(Search!$I$4="N","N",1),""))</f>
        <v/>
      </c>
      <c r="L498" s="9" t="str">
        <f>IF(Search!$I$5="","",IF($AS498="RC",1,""))</f>
        <v/>
      </c>
      <c r="M498" s="9" t="str">
        <f>IF(Search!$I$6="","",IF($AS498="RCP",1,""))</f>
        <v/>
      </c>
      <c r="N498" s="9" t="str">
        <f>IF(Search!$I$8="","",IF(COUNTA($AT498)=1,IF(Search!$I$8="N","N",1),""))</f>
        <v/>
      </c>
      <c r="O498" s="9" t="str">
        <f>IF(Search!$L$4="","",IF(COUNTA($AU498)=1,IF(Search!$L$4="N","N",1),""))</f>
        <v/>
      </c>
      <c r="P498" s="9" t="str">
        <f>IF(Search!$L$5="","",IF(ISNUMBER(SEARCH("Jersey",$AU498))=TRUE,IF(Search!$L$5="N","N",1),""))</f>
        <v/>
      </c>
      <c r="Q498" s="9" t="str">
        <f>IF(Search!$L$6="","",IF(ISNUMBER(SEARCH("Patch",$AU498))=TRUE,IF(Search!$L$6="N","N",1),""))</f>
        <v/>
      </c>
      <c r="R498" s="9" t="str">
        <f>IF(Search!$L$7="","",IF(ISNUMBER(SEARCH("Shield",$AU498))=TRUE,IF(Search!$L$7="N","N",1),""))</f>
        <v/>
      </c>
      <c r="S498" s="9" t="str">
        <f>IF(Search!$L$8="","",IF(ISNUMBER(SEARCH("Stick",$AU498))=TRUE,IF(Search!$L$8="N","N",1),""))</f>
        <v/>
      </c>
      <c r="T498" s="9" t="str">
        <f>IF(Search!$O$4="","",IF(COUNTA($AW498)=1,IF(Search!$O$4="N","N",1),""))</f>
        <v/>
      </c>
      <c r="U498" s="9" t="str">
        <f>IF(Search!$O$5="","",IF($AW498="","",IF($AW498&lt;Search!$O$5,"",1)))</f>
        <v/>
      </c>
      <c r="V498" s="9" t="str">
        <f>IF(Search!$O$6="","",IF($AW498="","",IF($AW498&gt;Search!$O$6,"",1)))</f>
        <v/>
      </c>
      <c r="W498" s="9" t="str">
        <f>IF(Search!$U$4="","",IF($AX498="","",1))</f>
        <v/>
      </c>
      <c r="X498" s="9" t="str">
        <f>IF(Search!$U$5="","",IF(ISNUMBER(SEARCH(Search!$U$5,$AX498))=TRUE,IF(Search!$U$5="N","N",1),""))</f>
        <v/>
      </c>
      <c r="Y498" s="9" t="str">
        <f>IF(Search!$U$6="","",IF($AY498&lt;Search!$U$6,"",1))</f>
        <v/>
      </c>
      <c r="Z498" s="9" t="str">
        <f>IF(Search!$R$4="","",IF(Inventory!$BA498&lt;Search!$R$4,"",1))</f>
        <v/>
      </c>
      <c r="AA498" s="9" t="str">
        <f>IF(Search!$R$5="","",IF($BA498&gt;Search!$R$5,"",1))</f>
        <v/>
      </c>
      <c r="AB498" s="9" t="str">
        <f>IF(Search!$R$6="","",IF($BB498&lt;Search!$R$6,"",1))</f>
        <v/>
      </c>
      <c r="AC498" s="9" t="str">
        <f>IF(Search!$R$7="","",IF($BB498&lt;Search!$R$7,"",1))</f>
        <v/>
      </c>
      <c r="AD498" s="45" t="str">
        <f>IF(COUNTIF($A498:$AC498,"n")&gt;0,"",IF(SUM($A498:$AC498)=COUNTA(Search!$C$4:$C$8,Search!$F$4:$F$8,Search!$I$4:$I$6,Search!$I$8,Search!$L$4:$L$8,Search!$O$4:$O$8,Search!$R$4:$R$7,Search!$U$4:$U$7)-COUNTIF(Search!$C$4:$U$7,"n"),1+LARGE($AD$1:AD497,1),""))</f>
        <v/>
      </c>
      <c r="AE498" s="45" t="str">
        <f t="shared" si="24"/>
        <v/>
      </c>
      <c r="AF498" s="45" t="str">
        <f>IF(AD498="","",COUNTIF($AE$1:$AE497,$AE498)+RANK($AE498,$AE$2:$AE$10540,1))</f>
        <v/>
      </c>
      <c r="AG498" s="45" t="str">
        <f t="shared" si="25"/>
        <v/>
      </c>
      <c r="AH498" s="45" t="str">
        <f>IF($AD498="","",COUNTIF($AG$1:$AG497,$AG498)+RANK($AG498,$AG$1:$AG$10539,0))</f>
        <v/>
      </c>
      <c r="AI498" s="10" t="str">
        <f t="shared" si="26"/>
        <v>1993-94 Upper Deck #57 Mike Eastwood     /   $</v>
      </c>
      <c r="AJ498" s="11">
        <v>1993</v>
      </c>
      <c r="AK498" s="17">
        <v>94</v>
      </c>
      <c r="AL498" s="12" t="s">
        <v>7</v>
      </c>
      <c r="AM498" s="10">
        <v>57</v>
      </c>
      <c r="AN498" s="15" t="s">
        <v>250</v>
      </c>
      <c r="AO498" s="14"/>
      <c r="AP498" s="14"/>
      <c r="AQ498" s="14"/>
      <c r="AR498" s="14"/>
      <c r="AS498" s="9"/>
      <c r="AT498" s="9"/>
      <c r="AU498" s="9"/>
      <c r="AV498" s="13"/>
      <c r="AW498" s="13"/>
      <c r="AX498" s="9"/>
      <c r="AY498" s="9"/>
      <c r="AZ498" s="9"/>
      <c r="BA498" s="33"/>
      <c r="BB498" s="33"/>
      <c r="BC498" s="36"/>
      <c r="BD498" s="12" t="s">
        <v>1771</v>
      </c>
    </row>
    <row r="499" spans="1:57" s="12" customFormat="1" x14ac:dyDescent="0.2">
      <c r="A499" s="9" t="str">
        <f>IF(Search!$C$5="","",IF(COUNTA(Inventory!$AP499)=1,1,""))</f>
        <v/>
      </c>
      <c r="B499" s="9" t="str">
        <f>IF(Search!$C$4="","",IF(ISNUMBER(SEARCH(Search!$C$4,$AR499))=TRUE,1,""))</f>
        <v/>
      </c>
      <c r="C499" s="9" t="str">
        <f>IF(Search!$C$6="x",IF(COUNTA($AQ499)=1,1,"N"),IF(COUNTA($AQ499)=1,"N",""))</f>
        <v/>
      </c>
      <c r="D499" s="9" t="str">
        <f>IF(Search!$O$8="","",IF(ISNUMBER(SEARCH(Search!$O$8,$BD499))=TRUE,1,""))</f>
        <v/>
      </c>
      <c r="E499" s="9" t="str">
        <f>IF(Search!$C$7="","",IF(ISNUMBER(SEARCH(Search!$C$7,$AN499))=TRUE,1,""))</f>
        <v/>
      </c>
      <c r="F499" s="9" t="str">
        <f>IF(Search!$C$8="","",IF(ISNUMBER(SEARCH(Search!$C$8,$AO499))=TRUE,1,""))</f>
        <v/>
      </c>
      <c r="G499" s="9" t="str">
        <f>IF(Search!$F$4="","",IF(Inventory!$AJ499&lt;Search!$F$4,"",1))</f>
        <v/>
      </c>
      <c r="H499" s="9" t="str">
        <f>IF(Search!$F$5="","",IF(Inventory!$AJ499&gt;Search!$F$5,"",1))</f>
        <v/>
      </c>
      <c r="I499" s="9" t="str">
        <f>IF(Search!$F$7="","",IF(Search!$F$8="",IF(ISNUMBER(SEARCH(Search!$F$7,$AL499))=TRUE,1,""),""))</f>
        <v/>
      </c>
      <c r="J499" s="9" t="str">
        <f>IF($AL499=Search!$F$8,1,"")</f>
        <v/>
      </c>
      <c r="K499" s="9" t="str">
        <f>IF(Search!$I$4="","",IF(COUNTA($AS499)=1,IF(Search!$I$4="N","N",1),""))</f>
        <v/>
      </c>
      <c r="L499" s="9" t="str">
        <f>IF(Search!$I$5="","",IF($AS499="RC",1,""))</f>
        <v/>
      </c>
      <c r="M499" s="9" t="str">
        <f>IF(Search!$I$6="","",IF($AS499="RCP",1,""))</f>
        <v/>
      </c>
      <c r="N499" s="9" t="str">
        <f>IF(Search!$I$8="","",IF(COUNTA($AT499)=1,IF(Search!$I$8="N","N",1),""))</f>
        <v/>
      </c>
      <c r="O499" s="9" t="str">
        <f>IF(Search!$L$4="","",IF(COUNTA($AU499)=1,IF(Search!$L$4="N","N",1),""))</f>
        <v/>
      </c>
      <c r="P499" s="9" t="str">
        <f>IF(Search!$L$5="","",IF(ISNUMBER(SEARCH("Jersey",$AU499))=TRUE,IF(Search!$L$5="N","N",1),""))</f>
        <v/>
      </c>
      <c r="Q499" s="9" t="str">
        <f>IF(Search!$L$6="","",IF(ISNUMBER(SEARCH("Patch",$AU499))=TRUE,IF(Search!$L$6="N","N",1),""))</f>
        <v/>
      </c>
      <c r="R499" s="9" t="str">
        <f>IF(Search!$L$7="","",IF(ISNUMBER(SEARCH("Shield",$AU499))=TRUE,IF(Search!$L$7="N","N",1),""))</f>
        <v/>
      </c>
      <c r="S499" s="9" t="str">
        <f>IF(Search!$L$8="","",IF(ISNUMBER(SEARCH("Stick",$AU499))=TRUE,IF(Search!$L$8="N","N",1),""))</f>
        <v/>
      </c>
      <c r="T499" s="9" t="str">
        <f>IF(Search!$O$4="","",IF(COUNTA($AW499)=1,IF(Search!$O$4="N","N",1),""))</f>
        <v/>
      </c>
      <c r="U499" s="9" t="str">
        <f>IF(Search!$O$5="","",IF($AW499="","",IF($AW499&lt;Search!$O$5,"",1)))</f>
        <v/>
      </c>
      <c r="V499" s="9" t="str">
        <f>IF(Search!$O$6="","",IF($AW499="","",IF($AW499&gt;Search!$O$6,"",1)))</f>
        <v/>
      </c>
      <c r="W499" s="9" t="str">
        <f>IF(Search!$U$4="","",IF($AX499="","",1))</f>
        <v/>
      </c>
      <c r="X499" s="9" t="str">
        <f>IF(Search!$U$5="","",IF(ISNUMBER(SEARCH(Search!$U$5,$AX499))=TRUE,IF(Search!$U$5="N","N",1),""))</f>
        <v/>
      </c>
      <c r="Y499" s="9" t="str">
        <f>IF(Search!$U$6="","",IF($AY499&lt;Search!$U$6,"",1))</f>
        <v/>
      </c>
      <c r="Z499" s="9" t="str">
        <f>IF(Search!$R$4="","",IF(Inventory!$BA499&lt;Search!$R$4,"",1))</f>
        <v/>
      </c>
      <c r="AA499" s="9" t="str">
        <f>IF(Search!$R$5="","",IF($BA499&gt;Search!$R$5,"",1))</f>
        <v/>
      </c>
      <c r="AB499" s="9" t="str">
        <f>IF(Search!$R$6="","",IF($BB499&lt;Search!$R$6,"",1))</f>
        <v/>
      </c>
      <c r="AC499" s="9" t="str">
        <f>IF(Search!$R$7="","",IF($BB499&lt;Search!$R$7,"",1))</f>
        <v/>
      </c>
      <c r="AD499" s="45" t="str">
        <f>IF(COUNTIF($A499:$AC499,"n")&gt;0,"",IF(SUM($A499:$AC499)=COUNTA(Search!$C$4:$C$8,Search!$F$4:$F$8,Search!$I$4:$I$6,Search!$I$8,Search!$L$4:$L$8,Search!$O$4:$O$8,Search!$R$4:$R$7,Search!$U$4:$U$7)-COUNTIF(Search!$C$4:$U$7,"n"),1+LARGE($AD$1:AD498,1),""))</f>
        <v/>
      </c>
      <c r="AE499" s="45" t="str">
        <f t="shared" si="24"/>
        <v/>
      </c>
      <c r="AF499" s="45" t="str">
        <f>IF(AD499="","",COUNTIF($AE$1:$AE498,$AE499)+RANK($AE499,$AE$2:$AE$10540,1))</f>
        <v/>
      </c>
      <c r="AG499" s="45" t="str">
        <f t="shared" si="25"/>
        <v/>
      </c>
      <c r="AH499" s="45" t="str">
        <f>IF($AD499="","",COUNTIF($AG$1:$AG498,$AG499)+RANK($AG499,$AG$1:$AG$10539,0))</f>
        <v/>
      </c>
      <c r="AI499" s="10" t="str">
        <f t="shared" si="26"/>
        <v>1993-94 Upper Deck #157 Curtis Joseph     /   $</v>
      </c>
      <c r="AJ499" s="11">
        <v>1993</v>
      </c>
      <c r="AK499" s="17">
        <v>94</v>
      </c>
      <c r="AL499" s="12" t="s">
        <v>7</v>
      </c>
      <c r="AM499" s="10">
        <v>157</v>
      </c>
      <c r="AN499" s="12" t="s">
        <v>209</v>
      </c>
      <c r="AO499" s="9"/>
      <c r="AP499" s="9"/>
      <c r="AQ499" s="9"/>
      <c r="AR499" s="14" t="s">
        <v>2127</v>
      </c>
      <c r="AS499" s="9"/>
      <c r="AT499" s="9"/>
      <c r="AU499" s="9"/>
      <c r="AV499" s="13"/>
      <c r="AW499" s="13"/>
      <c r="AX499" s="9"/>
      <c r="AY499" s="9"/>
      <c r="AZ499" s="9"/>
      <c r="BA499" s="33"/>
      <c r="BB499" s="33"/>
      <c r="BC499" s="36"/>
      <c r="BD499" s="12" t="s">
        <v>1771</v>
      </c>
    </row>
    <row r="500" spans="1:57" s="12" customFormat="1" x14ac:dyDescent="0.2">
      <c r="A500" s="9" t="str">
        <f>IF(Search!$C$5="","",IF(COUNTA(Inventory!$AP500)=1,1,""))</f>
        <v/>
      </c>
      <c r="B500" s="9" t="str">
        <f>IF(Search!$C$4="","",IF(ISNUMBER(SEARCH(Search!$C$4,$AR500))=TRUE,1,""))</f>
        <v/>
      </c>
      <c r="C500" s="9" t="str">
        <f>IF(Search!$C$6="x",IF(COUNTA($AQ500)=1,1,"N"),IF(COUNTA($AQ500)=1,"N",""))</f>
        <v/>
      </c>
      <c r="D500" s="9" t="str">
        <f>IF(Search!$O$8="","",IF(ISNUMBER(SEARCH(Search!$O$8,$BD500))=TRUE,1,""))</f>
        <v/>
      </c>
      <c r="E500" s="9" t="str">
        <f>IF(Search!$C$7="","",IF(ISNUMBER(SEARCH(Search!$C$7,$AN500))=TRUE,1,""))</f>
        <v/>
      </c>
      <c r="F500" s="9" t="str">
        <f>IF(Search!$C$8="","",IF(ISNUMBER(SEARCH(Search!$C$8,$AO500))=TRUE,1,""))</f>
        <v/>
      </c>
      <c r="G500" s="9" t="str">
        <f>IF(Search!$F$4="","",IF(Inventory!$AJ500&lt;Search!$F$4,"",1))</f>
        <v/>
      </c>
      <c r="H500" s="9" t="str">
        <f>IF(Search!$F$5="","",IF(Inventory!$AJ500&gt;Search!$F$5,"",1))</f>
        <v/>
      </c>
      <c r="I500" s="9" t="str">
        <f>IF(Search!$F$7="","",IF(Search!$F$8="",IF(ISNUMBER(SEARCH(Search!$F$7,$AL500))=TRUE,1,""),""))</f>
        <v/>
      </c>
      <c r="J500" s="9" t="str">
        <f>IF($AL500=Search!$F$8,1,"")</f>
        <v/>
      </c>
      <c r="K500" s="9" t="str">
        <f>IF(Search!$I$4="","",IF(COUNTA($AS500)=1,IF(Search!$I$4="N","N",1),""))</f>
        <v/>
      </c>
      <c r="L500" s="9" t="str">
        <f>IF(Search!$I$5="","",IF($AS500="RC",1,""))</f>
        <v/>
      </c>
      <c r="M500" s="9" t="str">
        <f>IF(Search!$I$6="","",IF($AS500="RCP",1,""))</f>
        <v/>
      </c>
      <c r="N500" s="9" t="str">
        <f>IF(Search!$I$8="","",IF(COUNTA($AT500)=1,IF(Search!$I$8="N","N",1),""))</f>
        <v/>
      </c>
      <c r="O500" s="9" t="str">
        <f>IF(Search!$L$4="","",IF(COUNTA($AU500)=1,IF(Search!$L$4="N","N",1),""))</f>
        <v/>
      </c>
      <c r="P500" s="9" t="str">
        <f>IF(Search!$L$5="","",IF(ISNUMBER(SEARCH("Jersey",$AU500))=TRUE,IF(Search!$L$5="N","N",1),""))</f>
        <v/>
      </c>
      <c r="Q500" s="9" t="str">
        <f>IF(Search!$L$6="","",IF(ISNUMBER(SEARCH("Patch",$AU500))=TRUE,IF(Search!$L$6="N","N",1),""))</f>
        <v/>
      </c>
      <c r="R500" s="9" t="str">
        <f>IF(Search!$L$7="","",IF(ISNUMBER(SEARCH("Shield",$AU500))=TRUE,IF(Search!$L$7="N","N",1),""))</f>
        <v/>
      </c>
      <c r="S500" s="9" t="str">
        <f>IF(Search!$L$8="","",IF(ISNUMBER(SEARCH("Stick",$AU500))=TRUE,IF(Search!$L$8="N","N",1),""))</f>
        <v/>
      </c>
      <c r="T500" s="9" t="str">
        <f>IF(Search!$O$4="","",IF(COUNTA($AW500)=1,IF(Search!$O$4="N","N",1),""))</f>
        <v/>
      </c>
      <c r="U500" s="9" t="str">
        <f>IF(Search!$O$5="","",IF($AW500="","",IF($AW500&lt;Search!$O$5,"",1)))</f>
        <v/>
      </c>
      <c r="V500" s="9" t="str">
        <f>IF(Search!$O$6="","",IF($AW500="","",IF($AW500&gt;Search!$O$6,"",1)))</f>
        <v/>
      </c>
      <c r="W500" s="9" t="str">
        <f>IF(Search!$U$4="","",IF($AX500="","",1))</f>
        <v/>
      </c>
      <c r="X500" s="9" t="str">
        <f>IF(Search!$U$5="","",IF(ISNUMBER(SEARCH(Search!$U$5,$AX500))=TRUE,IF(Search!$U$5="N","N",1),""))</f>
        <v/>
      </c>
      <c r="Y500" s="9" t="str">
        <f>IF(Search!$U$6="","",IF($AY500&lt;Search!$U$6,"",1))</f>
        <v/>
      </c>
      <c r="Z500" s="9" t="str">
        <f>IF(Search!$R$4="","",IF(Inventory!$BA500&lt;Search!$R$4,"",1))</f>
        <v/>
      </c>
      <c r="AA500" s="9" t="str">
        <f>IF(Search!$R$5="","",IF($BA500&gt;Search!$R$5,"",1))</f>
        <v/>
      </c>
      <c r="AB500" s="9" t="str">
        <f>IF(Search!$R$6="","",IF($BB500&lt;Search!$R$6,"",1))</f>
        <v/>
      </c>
      <c r="AC500" s="9" t="str">
        <f>IF(Search!$R$7="","",IF($BB500&lt;Search!$R$7,"",1))</f>
        <v/>
      </c>
      <c r="AD500" s="45" t="str">
        <f>IF(COUNTIF($A500:$AC500,"n")&gt;0,"",IF(SUM($A500:$AC500)=COUNTA(Search!$C$4:$C$8,Search!$F$4:$F$8,Search!$I$4:$I$6,Search!$I$8,Search!$L$4:$L$8,Search!$O$4:$O$8,Search!$R$4:$R$7,Search!$U$4:$U$7)-COUNTIF(Search!$C$4:$U$7,"n"),1+LARGE($AD$1:AD499,1),""))</f>
        <v/>
      </c>
      <c r="AE500" s="45" t="str">
        <f t="shared" si="24"/>
        <v/>
      </c>
      <c r="AF500" s="45" t="str">
        <f>IF(AD500="","",COUNTIF($AE$1:$AE499,$AE500)+RANK($AE500,$AE$2:$AE$10540,1))</f>
        <v/>
      </c>
      <c r="AG500" s="45" t="str">
        <f t="shared" si="25"/>
        <v/>
      </c>
      <c r="AH500" s="45" t="str">
        <f>IF($AD500="","",COUNTIF($AG$1:$AG499,$AG500)+RANK($AG500,$AG$1:$AG$10539,0))</f>
        <v/>
      </c>
      <c r="AI500" s="10" t="str">
        <f t="shared" si="26"/>
        <v>1993-94 Upper Deck #157 Curtis Joseph     /   $</v>
      </c>
      <c r="AJ500" s="11">
        <v>1993</v>
      </c>
      <c r="AK500" s="17">
        <v>94</v>
      </c>
      <c r="AL500" s="12" t="s">
        <v>7</v>
      </c>
      <c r="AM500" s="10">
        <v>157</v>
      </c>
      <c r="AN500" s="15" t="s">
        <v>209</v>
      </c>
      <c r="AO500" s="14"/>
      <c r="AP500" s="14"/>
      <c r="AQ500" s="14"/>
      <c r="AR500" s="14"/>
      <c r="AS500" s="9"/>
      <c r="AT500" s="9"/>
      <c r="AU500" s="9"/>
      <c r="AV500" s="13"/>
      <c r="AW500" s="13"/>
      <c r="AX500" s="9"/>
      <c r="AY500" s="9"/>
      <c r="AZ500" s="9"/>
      <c r="BA500" s="33"/>
      <c r="BB500" s="33"/>
      <c r="BC500" s="36"/>
      <c r="BD500" s="12" t="s">
        <v>1771</v>
      </c>
    </row>
    <row r="501" spans="1:57" s="12" customFormat="1" x14ac:dyDescent="0.2">
      <c r="A501" s="9" t="str">
        <f>IF(Search!$C$5="","",IF(COUNTA(Inventory!$AP501)=1,1,""))</f>
        <v/>
      </c>
      <c r="B501" s="9" t="str">
        <f>IF(Search!$C$4="","",IF(ISNUMBER(SEARCH(Search!$C$4,$AR501))=TRUE,1,""))</f>
        <v/>
      </c>
      <c r="C501" s="9" t="str">
        <f>IF(Search!$C$6="x",IF(COUNTA($AQ501)=1,1,"N"),IF(COUNTA($AQ501)=1,"N",""))</f>
        <v/>
      </c>
      <c r="D501" s="9" t="str">
        <f>IF(Search!$O$8="","",IF(ISNUMBER(SEARCH(Search!$O$8,$BD501))=TRUE,1,""))</f>
        <v/>
      </c>
      <c r="E501" s="9" t="str">
        <f>IF(Search!$C$7="","",IF(ISNUMBER(SEARCH(Search!$C$7,$AN501))=TRUE,1,""))</f>
        <v/>
      </c>
      <c r="F501" s="9" t="str">
        <f>IF(Search!$C$8="","",IF(ISNUMBER(SEARCH(Search!$C$8,$AO501))=TRUE,1,""))</f>
        <v/>
      </c>
      <c r="G501" s="9" t="str">
        <f>IF(Search!$F$4="","",IF(Inventory!$AJ501&lt;Search!$F$4,"",1))</f>
        <v/>
      </c>
      <c r="H501" s="9" t="str">
        <f>IF(Search!$F$5="","",IF(Inventory!$AJ501&gt;Search!$F$5,"",1))</f>
        <v/>
      </c>
      <c r="I501" s="9" t="str">
        <f>IF(Search!$F$7="","",IF(Search!$F$8="",IF(ISNUMBER(SEARCH(Search!$F$7,$AL501))=TRUE,1,""),""))</f>
        <v/>
      </c>
      <c r="J501" s="9" t="str">
        <f>IF($AL501=Search!$F$8,1,"")</f>
        <v/>
      </c>
      <c r="K501" s="9" t="str">
        <f>IF(Search!$I$4="","",IF(COUNTA($AS501)=1,IF(Search!$I$4="N","N",1),""))</f>
        <v/>
      </c>
      <c r="L501" s="9" t="str">
        <f>IF(Search!$I$5="","",IF($AS501="RC",1,""))</f>
        <v/>
      </c>
      <c r="M501" s="9" t="str">
        <f>IF(Search!$I$6="","",IF($AS501="RCP",1,""))</f>
        <v/>
      </c>
      <c r="N501" s="9" t="str">
        <f>IF(Search!$I$8="","",IF(COUNTA($AT501)=1,IF(Search!$I$8="N","N",1),""))</f>
        <v/>
      </c>
      <c r="O501" s="9" t="str">
        <f>IF(Search!$L$4="","",IF(COUNTA($AU501)=1,IF(Search!$L$4="N","N",1),""))</f>
        <v/>
      </c>
      <c r="P501" s="9" t="str">
        <f>IF(Search!$L$5="","",IF(ISNUMBER(SEARCH("Jersey",$AU501))=TRUE,IF(Search!$L$5="N","N",1),""))</f>
        <v/>
      </c>
      <c r="Q501" s="9" t="str">
        <f>IF(Search!$L$6="","",IF(ISNUMBER(SEARCH("Patch",$AU501))=TRUE,IF(Search!$L$6="N","N",1),""))</f>
        <v/>
      </c>
      <c r="R501" s="9" t="str">
        <f>IF(Search!$L$7="","",IF(ISNUMBER(SEARCH("Shield",$AU501))=TRUE,IF(Search!$L$7="N","N",1),""))</f>
        <v/>
      </c>
      <c r="S501" s="9" t="str">
        <f>IF(Search!$L$8="","",IF(ISNUMBER(SEARCH("Stick",$AU501))=TRUE,IF(Search!$L$8="N","N",1),""))</f>
        <v/>
      </c>
      <c r="T501" s="9" t="str">
        <f>IF(Search!$O$4="","",IF(COUNTA($AW501)=1,IF(Search!$O$4="N","N",1),""))</f>
        <v/>
      </c>
      <c r="U501" s="9" t="str">
        <f>IF(Search!$O$5="","",IF($AW501="","",IF($AW501&lt;Search!$O$5,"",1)))</f>
        <v/>
      </c>
      <c r="V501" s="9" t="str">
        <f>IF(Search!$O$6="","",IF($AW501="","",IF($AW501&gt;Search!$O$6,"",1)))</f>
        <v/>
      </c>
      <c r="W501" s="9" t="str">
        <f>IF(Search!$U$4="","",IF($AX501="","",1))</f>
        <v/>
      </c>
      <c r="X501" s="9" t="str">
        <f>IF(Search!$U$5="","",IF(ISNUMBER(SEARCH(Search!$U$5,$AX501))=TRUE,IF(Search!$U$5="N","N",1),""))</f>
        <v/>
      </c>
      <c r="Y501" s="9" t="str">
        <f>IF(Search!$U$6="","",IF($AY501&lt;Search!$U$6,"",1))</f>
        <v/>
      </c>
      <c r="Z501" s="9" t="str">
        <f>IF(Search!$R$4="","",IF(Inventory!$BA501&lt;Search!$R$4,"",1))</f>
        <v/>
      </c>
      <c r="AA501" s="9" t="str">
        <f>IF(Search!$R$5="","",IF($BA501&gt;Search!$R$5,"",1))</f>
        <v/>
      </c>
      <c r="AB501" s="9" t="str">
        <f>IF(Search!$R$6="","",IF($BB501&lt;Search!$R$6,"",1))</f>
        <v/>
      </c>
      <c r="AC501" s="9" t="str">
        <f>IF(Search!$R$7="","",IF($BB501&lt;Search!$R$7,"",1))</f>
        <v/>
      </c>
      <c r="AD501" s="45" t="str">
        <f>IF(COUNTIF($A501:$AC501,"n")&gt;0,"",IF(SUM($A501:$AC501)=COUNTA(Search!$C$4:$C$8,Search!$F$4:$F$8,Search!$I$4:$I$6,Search!$I$8,Search!$L$4:$L$8,Search!$O$4:$O$8,Search!$R$4:$R$7,Search!$U$4:$U$7)-COUNTIF(Search!$C$4:$U$7,"n"),1+LARGE($AD$1:AD500,1),""))</f>
        <v/>
      </c>
      <c r="AE501" s="45" t="str">
        <f t="shared" si="24"/>
        <v/>
      </c>
      <c r="AF501" s="45" t="str">
        <f>IF(AD501="","",COUNTIF($AE$1:$AE500,$AE501)+RANK($AE501,$AE$2:$AE$10540,1))</f>
        <v/>
      </c>
      <c r="AG501" s="45" t="str">
        <f t="shared" si="25"/>
        <v/>
      </c>
      <c r="AH501" s="45" t="str">
        <f>IF($AD501="","",COUNTIF($AG$1:$AG500,$AG501)+RANK($AG501,$AG$1:$AG$10539,0))</f>
        <v/>
      </c>
      <c r="AI501" s="10" t="str">
        <f t="shared" si="26"/>
        <v>1993-94 Upper Deck #157 Curtis Joseph     /   $</v>
      </c>
      <c r="AJ501" s="11">
        <v>1993</v>
      </c>
      <c r="AK501" s="17">
        <v>94</v>
      </c>
      <c r="AL501" s="12" t="s">
        <v>7</v>
      </c>
      <c r="AM501" s="10">
        <v>157</v>
      </c>
      <c r="AN501" s="15" t="s">
        <v>209</v>
      </c>
      <c r="AO501" s="14"/>
      <c r="AP501" s="14"/>
      <c r="AQ501" s="14"/>
      <c r="AR501" s="14"/>
      <c r="AS501" s="9"/>
      <c r="AT501" s="9"/>
      <c r="AU501" s="9"/>
      <c r="AV501" s="13"/>
      <c r="AW501" s="13"/>
      <c r="AX501" s="9"/>
      <c r="AY501" s="9"/>
      <c r="AZ501" s="9"/>
      <c r="BA501" s="33"/>
      <c r="BB501" s="33"/>
      <c r="BC501" s="36"/>
      <c r="BD501" s="12" t="s">
        <v>1771</v>
      </c>
    </row>
    <row r="502" spans="1:57" s="12" customFormat="1" x14ac:dyDescent="0.2">
      <c r="A502" s="9" t="str">
        <f>IF(Search!$C$5="","",IF(COUNTA(Inventory!$AP502)=1,1,""))</f>
        <v/>
      </c>
      <c r="B502" s="9" t="str">
        <f>IF(Search!$C$4="","",IF(ISNUMBER(SEARCH(Search!$C$4,$AR502))=TRUE,1,""))</f>
        <v/>
      </c>
      <c r="C502" s="9" t="str">
        <f>IF(Search!$C$6="x",IF(COUNTA($AQ502)=1,1,"N"),IF(COUNTA($AQ502)=1,"N",""))</f>
        <v/>
      </c>
      <c r="D502" s="9" t="str">
        <f>IF(Search!$O$8="","",IF(ISNUMBER(SEARCH(Search!$O$8,$BD502))=TRUE,1,""))</f>
        <v/>
      </c>
      <c r="E502" s="9" t="str">
        <f>IF(Search!$C$7="","",IF(ISNUMBER(SEARCH(Search!$C$7,$AN502))=TRUE,1,""))</f>
        <v/>
      </c>
      <c r="F502" s="9" t="str">
        <f>IF(Search!$C$8="","",IF(ISNUMBER(SEARCH(Search!$C$8,$AO502))=TRUE,1,""))</f>
        <v/>
      </c>
      <c r="G502" s="9" t="str">
        <f>IF(Search!$F$4="","",IF(Inventory!$AJ502&lt;Search!$F$4,"",1))</f>
        <v/>
      </c>
      <c r="H502" s="9" t="str">
        <f>IF(Search!$F$5="","",IF(Inventory!$AJ502&gt;Search!$F$5,"",1))</f>
        <v/>
      </c>
      <c r="I502" s="9" t="str">
        <f>IF(Search!$F$7="","",IF(Search!$F$8="",IF(ISNUMBER(SEARCH(Search!$F$7,$AL502))=TRUE,1,""),""))</f>
        <v/>
      </c>
      <c r="J502" s="9" t="str">
        <f>IF($AL502=Search!$F$8,1,"")</f>
        <v/>
      </c>
      <c r="K502" s="9" t="str">
        <f>IF(Search!$I$4="","",IF(COUNTA($AS502)=1,IF(Search!$I$4="N","N",1),""))</f>
        <v/>
      </c>
      <c r="L502" s="9" t="str">
        <f>IF(Search!$I$5="","",IF($AS502="RC",1,""))</f>
        <v/>
      </c>
      <c r="M502" s="9" t="str">
        <f>IF(Search!$I$6="","",IF($AS502="RCP",1,""))</f>
        <v/>
      </c>
      <c r="N502" s="9" t="str">
        <f>IF(Search!$I$8="","",IF(COUNTA($AT502)=1,IF(Search!$I$8="N","N",1),""))</f>
        <v/>
      </c>
      <c r="O502" s="9" t="str">
        <f>IF(Search!$L$4="","",IF(COUNTA($AU502)=1,IF(Search!$L$4="N","N",1),""))</f>
        <v/>
      </c>
      <c r="P502" s="9" t="str">
        <f>IF(Search!$L$5="","",IF(ISNUMBER(SEARCH("Jersey",$AU502))=TRUE,IF(Search!$L$5="N","N",1),""))</f>
        <v/>
      </c>
      <c r="Q502" s="9" t="str">
        <f>IF(Search!$L$6="","",IF(ISNUMBER(SEARCH("Patch",$AU502))=TRUE,IF(Search!$L$6="N","N",1),""))</f>
        <v/>
      </c>
      <c r="R502" s="9" t="str">
        <f>IF(Search!$L$7="","",IF(ISNUMBER(SEARCH("Shield",$AU502))=TRUE,IF(Search!$L$7="N","N",1),""))</f>
        <v/>
      </c>
      <c r="S502" s="9" t="str">
        <f>IF(Search!$L$8="","",IF(ISNUMBER(SEARCH("Stick",$AU502))=TRUE,IF(Search!$L$8="N","N",1),""))</f>
        <v/>
      </c>
      <c r="T502" s="9" t="str">
        <f>IF(Search!$O$4="","",IF(COUNTA($AW502)=1,IF(Search!$O$4="N","N",1),""))</f>
        <v/>
      </c>
      <c r="U502" s="9" t="str">
        <f>IF(Search!$O$5="","",IF($AW502="","",IF($AW502&lt;Search!$O$5,"",1)))</f>
        <v/>
      </c>
      <c r="V502" s="9" t="str">
        <f>IF(Search!$O$6="","",IF($AW502="","",IF($AW502&gt;Search!$O$6,"",1)))</f>
        <v/>
      </c>
      <c r="W502" s="9" t="str">
        <f>IF(Search!$U$4="","",IF($AX502="","",1))</f>
        <v/>
      </c>
      <c r="X502" s="9" t="str">
        <f>IF(Search!$U$5="","",IF(ISNUMBER(SEARCH(Search!$U$5,$AX502))=TRUE,IF(Search!$U$5="N","N",1),""))</f>
        <v/>
      </c>
      <c r="Y502" s="9" t="str">
        <f>IF(Search!$U$6="","",IF($AY502&lt;Search!$U$6,"",1))</f>
        <v/>
      </c>
      <c r="Z502" s="9" t="str">
        <f>IF(Search!$R$4="","",IF(Inventory!$BA502&lt;Search!$R$4,"",1))</f>
        <v/>
      </c>
      <c r="AA502" s="9" t="str">
        <f>IF(Search!$R$5="","",IF($BA502&gt;Search!$R$5,"",1))</f>
        <v/>
      </c>
      <c r="AB502" s="9" t="str">
        <f>IF(Search!$R$6="","",IF($BB502&lt;Search!$R$6,"",1))</f>
        <v/>
      </c>
      <c r="AC502" s="9" t="str">
        <f>IF(Search!$R$7="","",IF($BB502&lt;Search!$R$7,"",1))</f>
        <v/>
      </c>
      <c r="AD502" s="45" t="str">
        <f>IF(COUNTIF($A502:$AC502,"n")&gt;0,"",IF(SUM($A502:$AC502)=COUNTA(Search!$C$4:$C$8,Search!$F$4:$F$8,Search!$I$4:$I$6,Search!$I$8,Search!$L$4:$L$8,Search!$O$4:$O$8,Search!$R$4:$R$7,Search!$U$4:$U$7)-COUNTIF(Search!$C$4:$U$7,"n"),1+LARGE($AD$1:AD501,1),""))</f>
        <v/>
      </c>
      <c r="AE502" s="45" t="str">
        <f t="shared" si="24"/>
        <v/>
      </c>
      <c r="AF502" s="45" t="str">
        <f>IF(AD502="","",COUNTIF($AE$1:$AE501,$AE502)+RANK($AE502,$AE$2:$AE$10540,1))</f>
        <v/>
      </c>
      <c r="AG502" s="45" t="str">
        <f t="shared" si="25"/>
        <v/>
      </c>
      <c r="AH502" s="45" t="str">
        <f>IF($AD502="","",COUNTIF($AG$1:$AG501,$AG502)+RANK($AG502,$AG$1:$AG$10539,0))</f>
        <v/>
      </c>
      <c r="AI502" s="10" t="str">
        <f t="shared" si="26"/>
        <v>1993-94 Upper Deck Next In Line #NL6 Patrick Roy / Felix Potvin     /   $</v>
      </c>
      <c r="AJ502" s="11">
        <v>1993</v>
      </c>
      <c r="AK502" s="17">
        <v>94</v>
      </c>
      <c r="AL502" s="12" t="s">
        <v>2163</v>
      </c>
      <c r="AM502" s="10" t="s">
        <v>2164</v>
      </c>
      <c r="AN502" s="15" t="s">
        <v>2165</v>
      </c>
      <c r="AO502" s="14"/>
      <c r="AP502" s="14"/>
      <c r="AQ502" s="14"/>
      <c r="AR502" s="14"/>
      <c r="AS502" s="9"/>
      <c r="AT502" s="9"/>
      <c r="AU502" s="9"/>
      <c r="AV502" s="13"/>
      <c r="AW502" s="13"/>
      <c r="AX502" s="9"/>
      <c r="AY502" s="9"/>
      <c r="AZ502" s="9"/>
      <c r="BA502" s="33"/>
      <c r="BB502" s="33"/>
      <c r="BC502" s="36"/>
      <c r="BD502" s="12" t="s">
        <v>1771</v>
      </c>
    </row>
    <row r="503" spans="1:57" s="12" customFormat="1" x14ac:dyDescent="0.2">
      <c r="A503" s="9" t="str">
        <f>IF(Search!$C$5="","",IF(COUNTA(Inventory!$AP503)=1,1,""))</f>
        <v/>
      </c>
      <c r="B503" s="9" t="str">
        <f>IF(Search!$C$4="","",IF(ISNUMBER(SEARCH(Search!$C$4,$AR503))=TRUE,1,""))</f>
        <v/>
      </c>
      <c r="C503" s="9" t="str">
        <f>IF(Search!$C$6="x",IF(COUNTA($AQ503)=1,1,"N"),IF(COUNTA($AQ503)=1,"N",""))</f>
        <v/>
      </c>
      <c r="D503" s="9" t="str">
        <f>IF(Search!$O$8="","",IF(ISNUMBER(SEARCH(Search!$O$8,$BD503))=TRUE,1,""))</f>
        <v/>
      </c>
      <c r="E503" s="9" t="str">
        <f>IF(Search!$C$7="","",IF(ISNUMBER(SEARCH(Search!$C$7,$AN503))=TRUE,1,""))</f>
        <v/>
      </c>
      <c r="F503" s="9" t="str">
        <f>IF(Search!$C$8="","",IF(ISNUMBER(SEARCH(Search!$C$8,$AO503))=TRUE,1,""))</f>
        <v/>
      </c>
      <c r="G503" s="9" t="str">
        <f>IF(Search!$F$4="","",IF(Inventory!$AJ503&lt;Search!$F$4,"",1))</f>
        <v/>
      </c>
      <c r="H503" s="9" t="str">
        <f>IF(Search!$F$5="","",IF(Inventory!$AJ503&gt;Search!$F$5,"",1))</f>
        <v/>
      </c>
      <c r="I503" s="9" t="str">
        <f>IF(Search!$F$7="","",IF(Search!$F$8="",IF(ISNUMBER(SEARCH(Search!$F$7,$AL503))=TRUE,1,""),""))</f>
        <v/>
      </c>
      <c r="J503" s="9" t="str">
        <f>IF($AL503=Search!$F$8,1,"")</f>
        <v/>
      </c>
      <c r="K503" s="9" t="str">
        <f>IF(Search!$I$4="","",IF(COUNTA($AS503)=1,IF(Search!$I$4="N","N",1),""))</f>
        <v/>
      </c>
      <c r="L503" s="9" t="str">
        <f>IF(Search!$I$5="","",IF($AS503="RC",1,""))</f>
        <v/>
      </c>
      <c r="M503" s="9" t="str">
        <f>IF(Search!$I$6="","",IF($AS503="RCP",1,""))</f>
        <v/>
      </c>
      <c r="N503" s="9" t="str">
        <f>IF(Search!$I$8="","",IF(COUNTA($AT503)=1,IF(Search!$I$8="N","N",1),""))</f>
        <v/>
      </c>
      <c r="O503" s="9" t="str">
        <f>IF(Search!$L$4="","",IF(COUNTA($AU503)=1,IF(Search!$L$4="N","N",1),""))</f>
        <v/>
      </c>
      <c r="P503" s="9" t="str">
        <f>IF(Search!$L$5="","",IF(ISNUMBER(SEARCH("Jersey",$AU503))=TRUE,IF(Search!$L$5="N","N",1),""))</f>
        <v/>
      </c>
      <c r="Q503" s="9" t="str">
        <f>IF(Search!$L$6="","",IF(ISNUMBER(SEARCH("Patch",$AU503))=TRUE,IF(Search!$L$6="N","N",1),""))</f>
        <v/>
      </c>
      <c r="R503" s="9" t="str">
        <f>IF(Search!$L$7="","",IF(ISNUMBER(SEARCH("Shield",$AU503))=TRUE,IF(Search!$L$7="N","N",1),""))</f>
        <v/>
      </c>
      <c r="S503" s="9" t="str">
        <f>IF(Search!$L$8="","",IF(ISNUMBER(SEARCH("Stick",$AU503))=TRUE,IF(Search!$L$8="N","N",1),""))</f>
        <v/>
      </c>
      <c r="T503" s="9" t="str">
        <f>IF(Search!$O$4="","",IF(COUNTA($AW503)=1,IF(Search!$O$4="N","N",1),""))</f>
        <v/>
      </c>
      <c r="U503" s="9" t="str">
        <f>IF(Search!$O$5="","",IF($AW503="","",IF($AW503&lt;Search!$O$5,"",1)))</f>
        <v/>
      </c>
      <c r="V503" s="9" t="str">
        <f>IF(Search!$O$6="","",IF($AW503="","",IF($AW503&gt;Search!$O$6,"",1)))</f>
        <v/>
      </c>
      <c r="W503" s="9" t="str">
        <f>IF(Search!$U$4="","",IF($AX503="","",1))</f>
        <v/>
      </c>
      <c r="X503" s="9" t="str">
        <f>IF(Search!$U$5="","",IF(ISNUMBER(SEARCH(Search!$U$5,$AX503))=TRUE,IF(Search!$U$5="N","N",1),""))</f>
        <v/>
      </c>
      <c r="Y503" s="9" t="str">
        <f>IF(Search!$U$6="","",IF($AY503&lt;Search!$U$6,"",1))</f>
        <v/>
      </c>
      <c r="Z503" s="9" t="str">
        <f>IF(Search!$R$4="","",IF(Inventory!$BA503&lt;Search!$R$4,"",1))</f>
        <v/>
      </c>
      <c r="AA503" s="9" t="str">
        <f>IF(Search!$R$5="","",IF($BA503&gt;Search!$R$5,"",1))</f>
        <v/>
      </c>
      <c r="AB503" s="9" t="str">
        <f>IF(Search!$R$6="","",IF($BB503&lt;Search!$R$6,"",1))</f>
        <v/>
      </c>
      <c r="AC503" s="9" t="str">
        <f>IF(Search!$R$7="","",IF($BB503&lt;Search!$R$7,"",1))</f>
        <v/>
      </c>
      <c r="AD503" s="45" t="str">
        <f>IF(COUNTIF($A503:$AC503,"n")&gt;0,"",IF(SUM($A503:$AC503)=COUNTA(Search!$C$4:$C$8,Search!$F$4:$F$8,Search!$I$4:$I$6,Search!$I$8,Search!$L$4:$L$8,Search!$O$4:$O$8,Search!$R$4:$R$7,Search!$U$4:$U$7)-COUNTIF(Search!$C$4:$U$7,"n"),1+LARGE($AD$1:AD502,1),""))</f>
        <v/>
      </c>
      <c r="AE503" s="45" t="str">
        <f t="shared" si="24"/>
        <v/>
      </c>
      <c r="AF503" s="45" t="str">
        <f>IF(AD503="","",COUNTIF($AE$1:$AE502,$AE503)+RANK($AE503,$AE$2:$AE$10540,1))</f>
        <v/>
      </c>
      <c r="AG503" s="45" t="str">
        <f t="shared" si="25"/>
        <v/>
      </c>
      <c r="AH503" s="45" t="str">
        <f>IF($AD503="","",COUNTIF($AG$1:$AG502,$AG503)+RANK($AG503,$AG$1:$AG$10539,0))</f>
        <v/>
      </c>
      <c r="AI503" s="10" t="str">
        <f t="shared" si="26"/>
        <v>1993-94 Upper Deck SP #160 Felix Potvin     /   $</v>
      </c>
      <c r="AJ503" s="11">
        <v>1993</v>
      </c>
      <c r="AK503" s="17">
        <v>94</v>
      </c>
      <c r="AL503" s="12" t="s">
        <v>2166</v>
      </c>
      <c r="AM503" s="10">
        <v>160</v>
      </c>
      <c r="AN503" s="15" t="s">
        <v>226</v>
      </c>
      <c r="AO503" s="14"/>
      <c r="AP503" s="14"/>
      <c r="AQ503" s="14"/>
      <c r="AR503" s="14"/>
      <c r="AS503" s="9"/>
      <c r="AT503" s="9"/>
      <c r="AU503" s="9"/>
      <c r="AV503" s="13"/>
      <c r="AW503" s="13"/>
      <c r="AX503" s="9"/>
      <c r="AY503" s="9"/>
      <c r="AZ503" s="9"/>
      <c r="BA503" s="33"/>
      <c r="BB503" s="33"/>
      <c r="BC503" s="36"/>
      <c r="BD503" s="12" t="s">
        <v>1771</v>
      </c>
    </row>
    <row r="504" spans="1:57" s="12" customFormat="1" x14ac:dyDescent="0.2">
      <c r="A504" s="9" t="str">
        <f>IF(Search!$C$5="","",IF(COUNTA(Inventory!$AP504)=1,1,""))</f>
        <v/>
      </c>
      <c r="B504" s="9" t="str">
        <f>IF(Search!$C$4="","",IF(ISNUMBER(SEARCH(Search!$C$4,$AR504))=TRUE,1,""))</f>
        <v/>
      </c>
      <c r="C504" s="9" t="str">
        <f>IF(Search!$C$6="x",IF(COUNTA($AQ504)=1,1,"N"),IF(COUNTA($AQ504)=1,"N",""))</f>
        <v/>
      </c>
      <c r="D504" s="9" t="str">
        <f>IF(Search!$O$8="","",IF(ISNUMBER(SEARCH(Search!$O$8,$BD504))=TRUE,1,""))</f>
        <v/>
      </c>
      <c r="E504" s="9" t="str">
        <f>IF(Search!$C$7="","",IF(ISNUMBER(SEARCH(Search!$C$7,$AN504))=TRUE,1,""))</f>
        <v/>
      </c>
      <c r="F504" s="9" t="str">
        <f>IF(Search!$C$8="","",IF(ISNUMBER(SEARCH(Search!$C$8,$AO504))=TRUE,1,""))</f>
        <v/>
      </c>
      <c r="G504" s="9" t="str">
        <f>IF(Search!$F$4="","",IF(Inventory!$AJ504&lt;Search!$F$4,"",1))</f>
        <v/>
      </c>
      <c r="H504" s="9" t="str">
        <f>IF(Search!$F$5="","",IF(Inventory!$AJ504&gt;Search!$F$5,"",1))</f>
        <v/>
      </c>
      <c r="I504" s="9" t="str">
        <f>IF(Search!$F$7="","",IF(Search!$F$8="",IF(ISNUMBER(SEARCH(Search!$F$7,$AL504))=TRUE,1,""),""))</f>
        <v/>
      </c>
      <c r="J504" s="9" t="str">
        <f>IF($AL504=Search!$F$8,1,"")</f>
        <v/>
      </c>
      <c r="K504" s="9" t="str">
        <f>IF(Search!$I$4="","",IF(COUNTA($AS504)=1,IF(Search!$I$4="N","N",1),""))</f>
        <v/>
      </c>
      <c r="L504" s="9" t="str">
        <f>IF(Search!$I$5="","",IF($AS504="RC",1,""))</f>
        <v/>
      </c>
      <c r="M504" s="9" t="str">
        <f>IF(Search!$I$6="","",IF($AS504="RCP",1,""))</f>
        <v/>
      </c>
      <c r="N504" s="9" t="str">
        <f>IF(Search!$I$8="","",IF(COUNTA($AT504)=1,IF(Search!$I$8="N","N",1),""))</f>
        <v/>
      </c>
      <c r="O504" s="9" t="str">
        <f>IF(Search!$L$4="","",IF(COUNTA($AU504)=1,IF(Search!$L$4="N","N",1),""))</f>
        <v/>
      </c>
      <c r="P504" s="9" t="str">
        <f>IF(Search!$L$5="","",IF(ISNUMBER(SEARCH("Jersey",$AU504))=TRUE,IF(Search!$L$5="N","N",1),""))</f>
        <v/>
      </c>
      <c r="Q504" s="9" t="str">
        <f>IF(Search!$L$6="","",IF(ISNUMBER(SEARCH("Patch",$AU504))=TRUE,IF(Search!$L$6="N","N",1),""))</f>
        <v/>
      </c>
      <c r="R504" s="9" t="str">
        <f>IF(Search!$L$7="","",IF(ISNUMBER(SEARCH("Shield",$AU504))=TRUE,IF(Search!$L$7="N","N",1),""))</f>
        <v/>
      </c>
      <c r="S504" s="9" t="str">
        <f>IF(Search!$L$8="","",IF(ISNUMBER(SEARCH("Stick",$AU504))=TRUE,IF(Search!$L$8="N","N",1),""))</f>
        <v/>
      </c>
      <c r="T504" s="9" t="str">
        <f>IF(Search!$O$4="","",IF(COUNTA($AW504)=1,IF(Search!$O$4="N","N",1),""))</f>
        <v/>
      </c>
      <c r="U504" s="9" t="str">
        <f>IF(Search!$O$5="","",IF($AW504="","",IF($AW504&lt;Search!$O$5,"",1)))</f>
        <v/>
      </c>
      <c r="V504" s="9" t="str">
        <f>IF(Search!$O$6="","",IF($AW504="","",IF($AW504&gt;Search!$O$6,"",1)))</f>
        <v/>
      </c>
      <c r="W504" s="9" t="str">
        <f>IF(Search!$U$4="","",IF($AX504="","",1))</f>
        <v/>
      </c>
      <c r="X504" s="9" t="str">
        <f>IF(Search!$U$5="","",IF(ISNUMBER(SEARCH(Search!$U$5,$AX504))=TRUE,IF(Search!$U$5="N","N",1),""))</f>
        <v/>
      </c>
      <c r="Y504" s="9" t="str">
        <f>IF(Search!$U$6="","",IF($AY504&lt;Search!$U$6,"",1))</f>
        <v/>
      </c>
      <c r="Z504" s="9" t="str">
        <f>IF(Search!$R$4="","",IF(Inventory!$BA504&lt;Search!$R$4,"",1))</f>
        <v/>
      </c>
      <c r="AA504" s="9" t="str">
        <f>IF(Search!$R$5="","",IF($BA504&gt;Search!$R$5,"",1))</f>
        <v/>
      </c>
      <c r="AB504" s="9" t="str">
        <f>IF(Search!$R$6="","",IF($BB504&lt;Search!$R$6,"",1))</f>
        <v/>
      </c>
      <c r="AC504" s="9" t="str">
        <f>IF(Search!$R$7="","",IF($BB504&lt;Search!$R$7,"",1))</f>
        <v/>
      </c>
      <c r="AD504" s="45" t="str">
        <f>IF(COUNTIF($A504:$AC504,"n")&gt;0,"",IF(SUM($A504:$AC504)=COUNTA(Search!$C$4:$C$8,Search!$F$4:$F$8,Search!$I$4:$I$6,Search!$I$8,Search!$L$4:$L$8,Search!$O$4:$O$8,Search!$R$4:$R$7,Search!$U$4:$U$7)-COUNTIF(Search!$C$4:$U$7,"n"),1+LARGE($AD$1:AD503,1),""))</f>
        <v/>
      </c>
      <c r="AE504" s="45" t="str">
        <f t="shared" si="24"/>
        <v/>
      </c>
      <c r="AF504" s="45" t="str">
        <f>IF(AD504="","",COUNTIF($AE$1:$AE503,$AE504)+RANK($AE504,$AE$2:$AE$10540,1))</f>
        <v/>
      </c>
      <c r="AG504" s="45" t="str">
        <f t="shared" si="25"/>
        <v/>
      </c>
      <c r="AH504" s="45" t="str">
        <f>IF($AD504="","",COUNTIF($AG$1:$AG503,$AG504)+RANK($AG504,$AG$1:$AG$10539,0))</f>
        <v/>
      </c>
      <c r="AI504" s="10" t="str">
        <f t="shared" si="26"/>
        <v>1994-95 Be A Player Autographs #157 Mike Eagles   AU  /   $</v>
      </c>
      <c r="AJ504" s="11">
        <v>1994</v>
      </c>
      <c r="AK504" s="17">
        <v>95</v>
      </c>
      <c r="AL504" s="12" t="s">
        <v>303</v>
      </c>
      <c r="AM504" s="10">
        <v>157</v>
      </c>
      <c r="AN504" s="15" t="s">
        <v>184</v>
      </c>
      <c r="AO504" s="14"/>
      <c r="AP504" s="14"/>
      <c r="AQ504" s="14"/>
      <c r="AR504" s="14" t="s">
        <v>2478</v>
      </c>
      <c r="AS504" s="9"/>
      <c r="AT504" s="9" t="s">
        <v>1857</v>
      </c>
      <c r="AU504" s="9"/>
      <c r="AV504" s="13"/>
      <c r="AW504" s="13"/>
      <c r="AX504" s="9"/>
      <c r="AY504" s="9"/>
      <c r="AZ504" s="9"/>
      <c r="BA504" s="33"/>
      <c r="BB504" s="33"/>
      <c r="BC504" s="36"/>
      <c r="BD504" s="12" t="s">
        <v>1771</v>
      </c>
    </row>
    <row r="505" spans="1:57" s="12" customFormat="1" x14ac:dyDescent="0.2">
      <c r="A505" s="9" t="str">
        <f>IF(Search!$C$5="","",IF(COUNTA(Inventory!$AP505)=1,1,""))</f>
        <v/>
      </c>
      <c r="B505" s="9" t="str">
        <f>IF(Search!$C$4="","",IF(ISNUMBER(SEARCH(Search!$C$4,$AR505))=TRUE,1,""))</f>
        <v/>
      </c>
      <c r="C505" s="9" t="str">
        <f>IF(Search!$C$6="x",IF(COUNTA($AQ505)=1,1,"N"),IF(COUNTA($AQ505)=1,"N",""))</f>
        <v/>
      </c>
      <c r="D505" s="9" t="str">
        <f>IF(Search!$O$8="","",IF(ISNUMBER(SEARCH(Search!$O$8,$BD505))=TRUE,1,""))</f>
        <v/>
      </c>
      <c r="E505" s="9" t="str">
        <f>IF(Search!$C$7="","",IF(ISNUMBER(SEARCH(Search!$C$7,$AN505))=TRUE,1,""))</f>
        <v/>
      </c>
      <c r="F505" s="9" t="str">
        <f>IF(Search!$C$8="","",IF(ISNUMBER(SEARCH(Search!$C$8,$AO505))=TRUE,1,""))</f>
        <v/>
      </c>
      <c r="G505" s="9" t="str">
        <f>IF(Search!$F$4="","",IF(Inventory!$AJ505&lt;Search!$F$4,"",1))</f>
        <v/>
      </c>
      <c r="H505" s="9" t="str">
        <f>IF(Search!$F$5="","",IF(Inventory!$AJ505&gt;Search!$F$5,"",1))</f>
        <v/>
      </c>
      <c r="I505" s="9" t="str">
        <f>IF(Search!$F$7="","",IF(Search!$F$8="",IF(ISNUMBER(SEARCH(Search!$F$7,$AL505))=TRUE,1,""),""))</f>
        <v/>
      </c>
      <c r="J505" s="9" t="str">
        <f>IF($AL505=Search!$F$8,1,"")</f>
        <v/>
      </c>
      <c r="K505" s="9" t="str">
        <f>IF(Search!$I$4="","",IF(COUNTA($AS505)=1,IF(Search!$I$4="N","N",1),""))</f>
        <v/>
      </c>
      <c r="L505" s="9" t="str">
        <f>IF(Search!$I$5="","",IF($AS505="RC",1,""))</f>
        <v/>
      </c>
      <c r="M505" s="9" t="str">
        <f>IF(Search!$I$6="","",IF($AS505="RCP",1,""))</f>
        <v/>
      </c>
      <c r="N505" s="9" t="str">
        <f>IF(Search!$I$8="","",IF(COUNTA($AT505)=1,IF(Search!$I$8="N","N",1),""))</f>
        <v/>
      </c>
      <c r="O505" s="9" t="str">
        <f>IF(Search!$L$4="","",IF(COUNTA($AU505)=1,IF(Search!$L$4="N","N",1),""))</f>
        <v/>
      </c>
      <c r="P505" s="9" t="str">
        <f>IF(Search!$L$5="","",IF(ISNUMBER(SEARCH("Jersey",$AU505))=TRUE,IF(Search!$L$5="N","N",1),""))</f>
        <v/>
      </c>
      <c r="Q505" s="9" t="str">
        <f>IF(Search!$L$6="","",IF(ISNUMBER(SEARCH("Patch",$AU505))=TRUE,IF(Search!$L$6="N","N",1),""))</f>
        <v/>
      </c>
      <c r="R505" s="9" t="str">
        <f>IF(Search!$L$7="","",IF(ISNUMBER(SEARCH("Shield",$AU505))=TRUE,IF(Search!$L$7="N","N",1),""))</f>
        <v/>
      </c>
      <c r="S505" s="9" t="str">
        <f>IF(Search!$L$8="","",IF(ISNUMBER(SEARCH("Stick",$AU505))=TRUE,IF(Search!$L$8="N","N",1),""))</f>
        <v/>
      </c>
      <c r="T505" s="9" t="str">
        <f>IF(Search!$O$4="","",IF(COUNTA($AW505)=1,IF(Search!$O$4="N","N",1),""))</f>
        <v/>
      </c>
      <c r="U505" s="9" t="str">
        <f>IF(Search!$O$5="","",IF($AW505="","",IF($AW505&lt;Search!$O$5,"",1)))</f>
        <v/>
      </c>
      <c r="V505" s="9" t="str">
        <f>IF(Search!$O$6="","",IF($AW505="","",IF($AW505&gt;Search!$O$6,"",1)))</f>
        <v/>
      </c>
      <c r="W505" s="9" t="str">
        <f>IF(Search!$U$4="","",IF($AX505="","",1))</f>
        <v/>
      </c>
      <c r="X505" s="9" t="str">
        <f>IF(Search!$U$5="","",IF(ISNUMBER(SEARCH(Search!$U$5,$AX505))=TRUE,IF(Search!$U$5="N","N",1),""))</f>
        <v/>
      </c>
      <c r="Y505" s="9" t="str">
        <f>IF(Search!$U$6="","",IF($AY505&lt;Search!$U$6,"",1))</f>
        <v/>
      </c>
      <c r="Z505" s="9" t="str">
        <f>IF(Search!$R$4="","",IF(Inventory!$BA505&lt;Search!$R$4,"",1))</f>
        <v/>
      </c>
      <c r="AA505" s="9" t="str">
        <f>IF(Search!$R$5="","",IF($BA505&gt;Search!$R$5,"",1))</f>
        <v/>
      </c>
      <c r="AB505" s="9" t="str">
        <f>IF(Search!$R$6="","",IF($BB505&lt;Search!$R$6,"",1))</f>
        <v/>
      </c>
      <c r="AC505" s="9" t="str">
        <f>IF(Search!$R$7="","",IF($BB505&lt;Search!$R$7,"",1))</f>
        <v/>
      </c>
      <c r="AD505" s="45" t="str">
        <f>IF(COUNTIF($A505:$AC505,"n")&gt;0,"",IF(SUM($A505:$AC505)=COUNTA(Search!$C$4:$C$8,Search!$F$4:$F$8,Search!$I$4:$I$6,Search!$I$8,Search!$L$4:$L$8,Search!$O$4:$O$8,Search!$R$4:$R$7,Search!$U$4:$U$7)-COUNTIF(Search!$C$4:$U$7,"n"),1+LARGE($AD$1:AD504,1),""))</f>
        <v/>
      </c>
      <c r="AE505" s="45" t="str">
        <f t="shared" si="24"/>
        <v/>
      </c>
      <c r="AF505" s="45" t="str">
        <f>IF(AD505="","",COUNTIF($AE$1:$AE504,$AE505)+RANK($AE505,$AE$2:$AE$10540,1))</f>
        <v/>
      </c>
      <c r="AG505" s="45" t="str">
        <f t="shared" si="25"/>
        <v/>
      </c>
      <c r="AH505" s="45" t="str">
        <f>IF($AD505="","",COUNTIF($AG$1:$AG504,$AG505)+RANK($AG505,$AG$1:$AG$10539,0))</f>
        <v/>
      </c>
      <c r="AI505" s="10" t="str">
        <f t="shared" si="26"/>
        <v>1994-95 Donruss Masked Marvels #7 Felix Potvin     /   $</v>
      </c>
      <c r="AJ505" s="11">
        <v>1994</v>
      </c>
      <c r="AK505" s="17">
        <v>95</v>
      </c>
      <c r="AL505" s="12" t="s">
        <v>2167</v>
      </c>
      <c r="AM505" s="10">
        <v>7</v>
      </c>
      <c r="AN505" s="15" t="s">
        <v>226</v>
      </c>
      <c r="AO505" s="14"/>
      <c r="AP505" s="14"/>
      <c r="AQ505" s="14"/>
      <c r="AR505" s="14"/>
      <c r="AS505" s="9"/>
      <c r="AT505" s="9"/>
      <c r="AU505" s="9"/>
      <c r="AV505" s="13"/>
      <c r="AW505" s="13"/>
      <c r="AX505" s="9"/>
      <c r="AY505" s="9"/>
      <c r="AZ505" s="9"/>
      <c r="BA505" s="33"/>
      <c r="BB505" s="33"/>
      <c r="BC505" s="36"/>
      <c r="BD505" s="12" t="s">
        <v>1771</v>
      </c>
    </row>
    <row r="506" spans="1:57" s="12" customFormat="1" x14ac:dyDescent="0.2">
      <c r="A506" s="9" t="str">
        <f>IF(Search!$C$5="","",IF(COUNTA(Inventory!$AP506)=1,1,""))</f>
        <v/>
      </c>
      <c r="B506" s="9" t="str">
        <f>IF(Search!$C$4="","",IF(ISNUMBER(SEARCH(Search!$C$4,$AR506))=TRUE,1,""))</f>
        <v/>
      </c>
      <c r="C506" s="9" t="str">
        <f>IF(Search!$C$6="x",IF(COUNTA($AQ506)=1,1,"N"),IF(COUNTA($AQ506)=1,"N",""))</f>
        <v/>
      </c>
      <c r="D506" s="9" t="str">
        <f>IF(Search!$O$8="","",IF(ISNUMBER(SEARCH(Search!$O$8,$BD506))=TRUE,1,""))</f>
        <v/>
      </c>
      <c r="E506" s="9" t="str">
        <f>IF(Search!$C$7="","",IF(ISNUMBER(SEARCH(Search!$C$7,$AN506))=TRUE,1,""))</f>
        <v/>
      </c>
      <c r="F506" s="9" t="str">
        <f>IF(Search!$C$8="","",IF(ISNUMBER(SEARCH(Search!$C$8,$AO506))=TRUE,1,""))</f>
        <v/>
      </c>
      <c r="G506" s="9" t="str">
        <f>IF(Search!$F$4="","",IF(Inventory!$AJ506&lt;Search!$F$4,"",1))</f>
        <v/>
      </c>
      <c r="H506" s="9" t="str">
        <f>IF(Search!$F$5="","",IF(Inventory!$AJ506&gt;Search!$F$5,"",1))</f>
        <v/>
      </c>
      <c r="I506" s="9" t="str">
        <f>IF(Search!$F$7="","",IF(Search!$F$8="",IF(ISNUMBER(SEARCH(Search!$F$7,$AL506))=TRUE,1,""),""))</f>
        <v/>
      </c>
      <c r="J506" s="9" t="str">
        <f>IF($AL506=Search!$F$8,1,"")</f>
        <v/>
      </c>
      <c r="K506" s="9" t="str">
        <f>IF(Search!$I$4="","",IF(COUNTA($AS506)=1,IF(Search!$I$4="N","N",1),""))</f>
        <v/>
      </c>
      <c r="L506" s="9" t="str">
        <f>IF(Search!$I$5="","",IF($AS506="RC",1,""))</f>
        <v/>
      </c>
      <c r="M506" s="9" t="str">
        <f>IF(Search!$I$6="","",IF($AS506="RCP",1,""))</f>
        <v/>
      </c>
      <c r="N506" s="9" t="str">
        <f>IF(Search!$I$8="","",IF(COUNTA($AT506)=1,IF(Search!$I$8="N","N",1),""))</f>
        <v/>
      </c>
      <c r="O506" s="9" t="str">
        <f>IF(Search!$L$4="","",IF(COUNTA($AU506)=1,IF(Search!$L$4="N","N",1),""))</f>
        <v/>
      </c>
      <c r="P506" s="9" t="str">
        <f>IF(Search!$L$5="","",IF(ISNUMBER(SEARCH("Jersey",$AU506))=TRUE,IF(Search!$L$5="N","N",1),""))</f>
        <v/>
      </c>
      <c r="Q506" s="9" t="str">
        <f>IF(Search!$L$6="","",IF(ISNUMBER(SEARCH("Patch",$AU506))=TRUE,IF(Search!$L$6="N","N",1),""))</f>
        <v/>
      </c>
      <c r="R506" s="9" t="str">
        <f>IF(Search!$L$7="","",IF(ISNUMBER(SEARCH("Shield",$AU506))=TRUE,IF(Search!$L$7="N","N",1),""))</f>
        <v/>
      </c>
      <c r="S506" s="9" t="str">
        <f>IF(Search!$L$8="","",IF(ISNUMBER(SEARCH("Stick",$AU506))=TRUE,IF(Search!$L$8="N","N",1),""))</f>
        <v/>
      </c>
      <c r="T506" s="9" t="str">
        <f>IF(Search!$O$4="","",IF(COUNTA($AW506)=1,IF(Search!$O$4="N","N",1),""))</f>
        <v/>
      </c>
      <c r="U506" s="9" t="str">
        <f>IF(Search!$O$5="","",IF($AW506="","",IF($AW506&lt;Search!$O$5,"",1)))</f>
        <v/>
      </c>
      <c r="V506" s="9" t="str">
        <f>IF(Search!$O$6="","",IF($AW506="","",IF($AW506&gt;Search!$O$6,"",1)))</f>
        <v/>
      </c>
      <c r="W506" s="9" t="str">
        <f>IF(Search!$U$4="","",IF($AX506="","",1))</f>
        <v/>
      </c>
      <c r="X506" s="9" t="str">
        <f>IF(Search!$U$5="","",IF(ISNUMBER(SEARCH(Search!$U$5,$AX506))=TRUE,IF(Search!$U$5="N","N",1),""))</f>
        <v/>
      </c>
      <c r="Y506" s="9" t="str">
        <f>IF(Search!$U$6="","",IF($AY506&lt;Search!$U$6,"",1))</f>
        <v/>
      </c>
      <c r="Z506" s="9" t="str">
        <f>IF(Search!$R$4="","",IF(Inventory!$BA506&lt;Search!$R$4,"",1))</f>
        <v/>
      </c>
      <c r="AA506" s="9" t="str">
        <f>IF(Search!$R$5="","",IF($BA506&gt;Search!$R$5,"",1))</f>
        <v/>
      </c>
      <c r="AB506" s="9" t="str">
        <f>IF(Search!$R$6="","",IF($BB506&lt;Search!$R$6,"",1))</f>
        <v/>
      </c>
      <c r="AC506" s="9" t="str">
        <f>IF(Search!$R$7="","",IF($BB506&lt;Search!$R$7,"",1))</f>
        <v/>
      </c>
      <c r="AD506" s="45" t="str">
        <f>IF(COUNTIF($A506:$AC506,"n")&gt;0,"",IF(SUM($A506:$AC506)=COUNTA(Search!$C$4:$C$8,Search!$F$4:$F$8,Search!$I$4:$I$6,Search!$I$8,Search!$L$4:$L$8,Search!$O$4:$O$8,Search!$R$4:$R$7,Search!$U$4:$U$7)-COUNTIF(Search!$C$4:$U$7,"n"),1+LARGE($AD$1:AD505,1),""))</f>
        <v/>
      </c>
      <c r="AE506" s="45" t="str">
        <f t="shared" si="24"/>
        <v/>
      </c>
      <c r="AF506" s="45" t="str">
        <f>IF(AD506="","",COUNTIF($AE$1:$AE505,$AE506)+RANK($AE506,$AE$2:$AE$10540,1))</f>
        <v/>
      </c>
      <c r="AG506" s="45" t="str">
        <f t="shared" si="25"/>
        <v/>
      </c>
      <c r="AH506" s="45" t="str">
        <f>IF($AD506="","",COUNTIF($AG$1:$AG505,$AG506)+RANK($AG506,$AG$1:$AG$10539,0))</f>
        <v/>
      </c>
      <c r="AI506" s="10" t="str">
        <f t="shared" si="26"/>
        <v>1994-95 Finest #114 Bryan Berard     /   $</v>
      </c>
      <c r="AJ506" s="11">
        <v>1994</v>
      </c>
      <c r="AK506" s="17">
        <v>95</v>
      </c>
      <c r="AL506" s="12" t="s">
        <v>251</v>
      </c>
      <c r="AM506" s="10">
        <v>114</v>
      </c>
      <c r="AN506" s="12" t="s">
        <v>252</v>
      </c>
      <c r="AO506" s="9"/>
      <c r="AP506" s="9"/>
      <c r="AQ506" s="9"/>
      <c r="AR506" s="14"/>
      <c r="AS506" s="9"/>
      <c r="AT506" s="9"/>
      <c r="AU506" s="9"/>
      <c r="AV506" s="13"/>
      <c r="AW506" s="13"/>
      <c r="AX506" s="9"/>
      <c r="AY506" s="9"/>
      <c r="AZ506" s="9"/>
      <c r="BA506" s="33"/>
      <c r="BB506" s="33"/>
      <c r="BC506" s="36"/>
      <c r="BD506" s="12" t="s">
        <v>1771</v>
      </c>
    </row>
    <row r="507" spans="1:57" s="12" customFormat="1" x14ac:dyDescent="0.2">
      <c r="A507" s="9" t="str">
        <f>IF(Search!$C$5="","",IF(COUNTA(Inventory!$AP507)=1,1,""))</f>
        <v/>
      </c>
      <c r="B507" s="9" t="str">
        <f>IF(Search!$C$4="","",IF(ISNUMBER(SEARCH(Search!$C$4,$AR507))=TRUE,1,""))</f>
        <v/>
      </c>
      <c r="C507" s="9" t="str">
        <f>IF(Search!$C$6="x",IF(COUNTA($AQ507)=1,1,"N"),IF(COUNTA($AQ507)=1,"N",""))</f>
        <v/>
      </c>
      <c r="D507" s="9" t="str">
        <f>IF(Search!$O$8="","",IF(ISNUMBER(SEARCH(Search!$O$8,$BD507))=TRUE,1,""))</f>
        <v/>
      </c>
      <c r="E507" s="9" t="str">
        <f>IF(Search!$C$7="","",IF(ISNUMBER(SEARCH(Search!$C$7,$AN507))=TRUE,1,""))</f>
        <v/>
      </c>
      <c r="F507" s="9" t="str">
        <f>IF(Search!$C$8="","",IF(ISNUMBER(SEARCH(Search!$C$8,$AO507))=TRUE,1,""))</f>
        <v/>
      </c>
      <c r="G507" s="9" t="str">
        <f>IF(Search!$F$4="","",IF(Inventory!$AJ507&lt;Search!$F$4,"",1))</f>
        <v/>
      </c>
      <c r="H507" s="9" t="str">
        <f>IF(Search!$F$5="","",IF(Inventory!$AJ507&gt;Search!$F$5,"",1))</f>
        <v/>
      </c>
      <c r="I507" s="9" t="str">
        <f>IF(Search!$F$7="","",IF(Search!$F$8="",IF(ISNUMBER(SEARCH(Search!$F$7,$AL507))=TRUE,1,""),""))</f>
        <v/>
      </c>
      <c r="J507" s="9" t="str">
        <f>IF($AL507=Search!$F$8,1,"")</f>
        <v/>
      </c>
      <c r="K507" s="9" t="str">
        <f>IF(Search!$I$4="","",IF(COUNTA($AS507)=1,IF(Search!$I$4="N","N",1),""))</f>
        <v/>
      </c>
      <c r="L507" s="9" t="str">
        <f>IF(Search!$I$5="","",IF($AS507="RC",1,""))</f>
        <v/>
      </c>
      <c r="M507" s="9" t="str">
        <f>IF(Search!$I$6="","",IF($AS507="RCP",1,""))</f>
        <v/>
      </c>
      <c r="N507" s="9" t="str">
        <f>IF(Search!$I$8="","",IF(COUNTA($AT507)=1,IF(Search!$I$8="N","N",1),""))</f>
        <v/>
      </c>
      <c r="O507" s="9" t="str">
        <f>IF(Search!$L$4="","",IF(COUNTA($AU507)=1,IF(Search!$L$4="N","N",1),""))</f>
        <v/>
      </c>
      <c r="P507" s="9" t="str">
        <f>IF(Search!$L$5="","",IF(ISNUMBER(SEARCH("Jersey",$AU507))=TRUE,IF(Search!$L$5="N","N",1),""))</f>
        <v/>
      </c>
      <c r="Q507" s="9" t="str">
        <f>IF(Search!$L$6="","",IF(ISNUMBER(SEARCH("Patch",$AU507))=TRUE,IF(Search!$L$6="N","N",1),""))</f>
        <v/>
      </c>
      <c r="R507" s="9" t="str">
        <f>IF(Search!$L$7="","",IF(ISNUMBER(SEARCH("Shield",$AU507))=TRUE,IF(Search!$L$7="N","N",1),""))</f>
        <v/>
      </c>
      <c r="S507" s="9" t="str">
        <f>IF(Search!$L$8="","",IF(ISNUMBER(SEARCH("Stick",$AU507))=TRUE,IF(Search!$L$8="N","N",1),""))</f>
        <v/>
      </c>
      <c r="T507" s="9" t="str">
        <f>IF(Search!$O$4="","",IF(COUNTA($AW507)=1,IF(Search!$O$4="N","N",1),""))</f>
        <v/>
      </c>
      <c r="U507" s="9" t="str">
        <f>IF(Search!$O$5="","",IF($AW507="","",IF($AW507&lt;Search!$O$5,"",1)))</f>
        <v/>
      </c>
      <c r="V507" s="9" t="str">
        <f>IF(Search!$O$6="","",IF($AW507="","",IF($AW507&gt;Search!$O$6,"",1)))</f>
        <v/>
      </c>
      <c r="W507" s="9" t="str">
        <f>IF(Search!$U$4="","",IF($AX507="","",1))</f>
        <v/>
      </c>
      <c r="X507" s="9" t="str">
        <f>IF(Search!$U$5="","",IF(ISNUMBER(SEARCH(Search!$U$5,$AX507))=TRUE,IF(Search!$U$5="N","N",1),""))</f>
        <v/>
      </c>
      <c r="Y507" s="9" t="str">
        <f>IF(Search!$U$6="","",IF($AY507&lt;Search!$U$6,"",1))</f>
        <v/>
      </c>
      <c r="Z507" s="9" t="str">
        <f>IF(Search!$R$4="","",IF(Inventory!$BA507&lt;Search!$R$4,"",1))</f>
        <v/>
      </c>
      <c r="AA507" s="9" t="str">
        <f>IF(Search!$R$5="","",IF($BA507&gt;Search!$R$5,"",1))</f>
        <v/>
      </c>
      <c r="AB507" s="9" t="str">
        <f>IF(Search!$R$6="","",IF($BB507&lt;Search!$R$6,"",1))</f>
        <v/>
      </c>
      <c r="AC507" s="9" t="str">
        <f>IF(Search!$R$7="","",IF($BB507&lt;Search!$R$7,"",1))</f>
        <v/>
      </c>
      <c r="AD507" s="45" t="str">
        <f>IF(COUNTIF($A507:$AC507,"n")&gt;0,"",IF(SUM($A507:$AC507)=COUNTA(Search!$C$4:$C$8,Search!$F$4:$F$8,Search!$I$4:$I$6,Search!$I$8,Search!$L$4:$L$8,Search!$O$4:$O$8,Search!$R$4:$R$7,Search!$U$4:$U$7)-COUNTIF(Search!$C$4:$U$7,"n"),1+LARGE($AD$1:AD506,1),""))</f>
        <v/>
      </c>
      <c r="AE507" s="45" t="str">
        <f t="shared" si="24"/>
        <v/>
      </c>
      <c r="AF507" s="45" t="str">
        <f>IF(AD507="","",COUNTIF($AE$1:$AE506,$AE507)+RANK($AE507,$AE$2:$AE$10540,1))</f>
        <v/>
      </c>
      <c r="AG507" s="45" t="str">
        <f t="shared" si="25"/>
        <v/>
      </c>
      <c r="AH507" s="45" t="str">
        <f>IF($AD507="","",COUNTIF($AG$1:$AG506,$AG507)+RANK($AG507,$AG$1:$AG$10539,0))</f>
        <v/>
      </c>
      <c r="AI507" s="10" t="str">
        <f t="shared" si="26"/>
        <v>1994-95 Finest #149 Ed Jovanovski     /   $</v>
      </c>
      <c r="AJ507" s="11">
        <v>1994</v>
      </c>
      <c r="AK507" s="17">
        <v>95</v>
      </c>
      <c r="AL507" s="12" t="s">
        <v>251</v>
      </c>
      <c r="AM507" s="10">
        <v>149</v>
      </c>
      <c r="AN507" s="12" t="s">
        <v>253</v>
      </c>
      <c r="AO507" s="9"/>
      <c r="AP507" s="9"/>
      <c r="AQ507" s="9"/>
      <c r="AR507" s="14"/>
      <c r="AS507" s="9"/>
      <c r="AT507" s="9"/>
      <c r="AU507" s="9"/>
      <c r="AV507" s="13"/>
      <c r="AW507" s="13"/>
      <c r="AX507" s="9"/>
      <c r="AY507" s="9"/>
      <c r="AZ507" s="9"/>
      <c r="BA507" s="33"/>
      <c r="BB507" s="33"/>
      <c r="BC507" s="36"/>
      <c r="BD507" s="12" t="s">
        <v>1771</v>
      </c>
    </row>
    <row r="508" spans="1:57" s="12" customFormat="1" x14ac:dyDescent="0.2">
      <c r="A508" s="9" t="str">
        <f>IF(Search!$C$5="","",IF(COUNTA(Inventory!$AP508)=1,1,""))</f>
        <v/>
      </c>
      <c r="B508" s="9" t="str">
        <f>IF(Search!$C$4="","",IF(ISNUMBER(SEARCH(Search!$C$4,$AR508))=TRUE,1,""))</f>
        <v/>
      </c>
      <c r="C508" s="9" t="str">
        <f>IF(Search!$C$6="x",IF(COUNTA($AQ508)=1,1,"N"),IF(COUNTA($AQ508)=1,"N",""))</f>
        <v/>
      </c>
      <c r="D508" s="9" t="str">
        <f>IF(Search!$O$8="","",IF(ISNUMBER(SEARCH(Search!$O$8,$BD508))=TRUE,1,""))</f>
        <v/>
      </c>
      <c r="E508" s="9" t="str">
        <f>IF(Search!$C$7="","",IF(ISNUMBER(SEARCH(Search!$C$7,$AN508))=TRUE,1,""))</f>
        <v/>
      </c>
      <c r="F508" s="9" t="str">
        <f>IF(Search!$C$8="","",IF(ISNUMBER(SEARCH(Search!$C$8,$AO508))=TRUE,1,""))</f>
        <v/>
      </c>
      <c r="G508" s="9" t="str">
        <f>IF(Search!$F$4="","",IF(Inventory!$AJ508&lt;Search!$F$4,"",1))</f>
        <v/>
      </c>
      <c r="H508" s="9" t="str">
        <f>IF(Search!$F$5="","",IF(Inventory!$AJ508&gt;Search!$F$5,"",1))</f>
        <v/>
      </c>
      <c r="I508" s="9" t="str">
        <f>IF(Search!$F$7="","",IF(Search!$F$8="",IF(ISNUMBER(SEARCH(Search!$F$7,$AL508))=TRUE,1,""),""))</f>
        <v/>
      </c>
      <c r="J508" s="9" t="str">
        <f>IF($AL508=Search!$F$8,1,"")</f>
        <v/>
      </c>
      <c r="K508" s="9" t="str">
        <f>IF(Search!$I$4="","",IF(COUNTA($AS508)=1,IF(Search!$I$4="N","N",1),""))</f>
        <v/>
      </c>
      <c r="L508" s="9" t="str">
        <f>IF(Search!$I$5="","",IF($AS508="RC",1,""))</f>
        <v/>
      </c>
      <c r="M508" s="9" t="str">
        <f>IF(Search!$I$6="","",IF($AS508="RCP",1,""))</f>
        <v/>
      </c>
      <c r="N508" s="9" t="str">
        <f>IF(Search!$I$8="","",IF(COUNTA($AT508)=1,IF(Search!$I$8="N","N",1),""))</f>
        <v/>
      </c>
      <c r="O508" s="9" t="str">
        <f>IF(Search!$L$4="","",IF(COUNTA($AU508)=1,IF(Search!$L$4="N","N",1),""))</f>
        <v/>
      </c>
      <c r="P508" s="9" t="str">
        <f>IF(Search!$L$5="","",IF(ISNUMBER(SEARCH("Jersey",$AU508))=TRUE,IF(Search!$L$5="N","N",1),""))</f>
        <v/>
      </c>
      <c r="Q508" s="9" t="str">
        <f>IF(Search!$L$6="","",IF(ISNUMBER(SEARCH("Patch",$AU508))=TRUE,IF(Search!$L$6="N","N",1),""))</f>
        <v/>
      </c>
      <c r="R508" s="9" t="str">
        <f>IF(Search!$L$7="","",IF(ISNUMBER(SEARCH("Shield",$AU508))=TRUE,IF(Search!$L$7="N","N",1),""))</f>
        <v/>
      </c>
      <c r="S508" s="9" t="str">
        <f>IF(Search!$L$8="","",IF(ISNUMBER(SEARCH("Stick",$AU508))=TRUE,IF(Search!$L$8="N","N",1),""))</f>
        <v/>
      </c>
      <c r="T508" s="9" t="str">
        <f>IF(Search!$O$4="","",IF(COUNTA($AW508)=1,IF(Search!$O$4="N","N",1),""))</f>
        <v/>
      </c>
      <c r="U508" s="9" t="str">
        <f>IF(Search!$O$5="","",IF($AW508="","",IF($AW508&lt;Search!$O$5,"",1)))</f>
        <v/>
      </c>
      <c r="V508" s="9" t="str">
        <f>IF(Search!$O$6="","",IF($AW508="","",IF($AW508&gt;Search!$O$6,"",1)))</f>
        <v/>
      </c>
      <c r="W508" s="9" t="str">
        <f>IF(Search!$U$4="","",IF($AX508="","",1))</f>
        <v/>
      </c>
      <c r="X508" s="9" t="str">
        <f>IF(Search!$U$5="","",IF(ISNUMBER(SEARCH(Search!$U$5,$AX508))=TRUE,IF(Search!$U$5="N","N",1),""))</f>
        <v/>
      </c>
      <c r="Y508" s="9" t="str">
        <f>IF(Search!$U$6="","",IF($AY508&lt;Search!$U$6,"",1))</f>
        <v/>
      </c>
      <c r="Z508" s="9" t="str">
        <f>IF(Search!$R$4="","",IF(Inventory!$BA508&lt;Search!$R$4,"",1))</f>
        <v/>
      </c>
      <c r="AA508" s="9" t="str">
        <f>IF(Search!$R$5="","",IF($BA508&gt;Search!$R$5,"",1))</f>
        <v/>
      </c>
      <c r="AB508" s="9" t="str">
        <f>IF(Search!$R$6="","",IF($BB508&lt;Search!$R$6,"",1))</f>
        <v/>
      </c>
      <c r="AC508" s="9" t="str">
        <f>IF(Search!$R$7="","",IF($BB508&lt;Search!$R$7,"",1))</f>
        <v/>
      </c>
      <c r="AD508" s="45" t="str">
        <f>IF(COUNTIF($A508:$AC508,"n")&gt;0,"",IF(SUM($A508:$AC508)=COUNTA(Search!$C$4:$C$8,Search!$F$4:$F$8,Search!$I$4:$I$6,Search!$I$8,Search!$L$4:$L$8,Search!$O$4:$O$8,Search!$R$4:$R$7,Search!$U$4:$U$7)-COUNTIF(Search!$C$4:$U$7,"n"),1+LARGE($AD$1:AD507,1),""))</f>
        <v/>
      </c>
      <c r="AE508" s="45" t="str">
        <f t="shared" si="24"/>
        <v/>
      </c>
      <c r="AF508" s="45" t="str">
        <f>IF(AD508="","",COUNTIF($AE$1:$AE507,$AE508)+RANK($AE508,$AE$2:$AE$10540,1))</f>
        <v/>
      </c>
      <c r="AG508" s="45" t="str">
        <f t="shared" si="25"/>
        <v/>
      </c>
      <c r="AH508" s="45" t="str">
        <f>IF($AD508="","",COUNTIF($AG$1:$AG507,$AG508)+RANK($AG508,$AG$1:$AG$10539,0))</f>
        <v/>
      </c>
      <c r="AI508" s="10" t="str">
        <f t="shared" si="26"/>
        <v>1994-95 Finest Bowmans Best #B14 Teemu Selanne     /   $</v>
      </c>
      <c r="AJ508" s="11">
        <v>1994</v>
      </c>
      <c r="AK508" s="17">
        <v>95</v>
      </c>
      <c r="AL508" s="12" t="s">
        <v>254</v>
      </c>
      <c r="AM508" s="10" t="s">
        <v>263</v>
      </c>
      <c r="AN508" s="12" t="s">
        <v>264</v>
      </c>
      <c r="AO508" s="9"/>
      <c r="AP508" s="9"/>
      <c r="AQ508" s="9"/>
      <c r="AR508" s="14"/>
      <c r="AS508" s="9"/>
      <c r="AT508" s="9"/>
      <c r="AU508" s="9"/>
      <c r="AV508" s="13"/>
      <c r="AW508" s="13"/>
      <c r="AX508" s="9"/>
      <c r="AY508" s="9"/>
      <c r="AZ508" s="9"/>
      <c r="BA508" s="33"/>
      <c r="BB508" s="33"/>
      <c r="BC508" s="36"/>
      <c r="BD508" s="12" t="s">
        <v>1771</v>
      </c>
      <c r="BE508" s="12" t="s">
        <v>2484</v>
      </c>
    </row>
    <row r="509" spans="1:57" s="12" customFormat="1" x14ac:dyDescent="0.2">
      <c r="A509" s="9" t="str">
        <f>IF(Search!$C$5="","",IF(COUNTA(Inventory!$AP509)=1,1,""))</f>
        <v/>
      </c>
      <c r="B509" s="9" t="str">
        <f>IF(Search!$C$4="","",IF(ISNUMBER(SEARCH(Search!$C$4,$AR509))=TRUE,1,""))</f>
        <v/>
      </c>
      <c r="C509" s="9" t="str">
        <f>IF(Search!$C$6="x",IF(COUNTA($AQ509)=1,1,"N"),IF(COUNTA($AQ509)=1,"N",""))</f>
        <v/>
      </c>
      <c r="D509" s="9" t="str">
        <f>IF(Search!$O$8="","",IF(ISNUMBER(SEARCH(Search!$O$8,$BD509))=TRUE,1,""))</f>
        <v/>
      </c>
      <c r="E509" s="9" t="str">
        <f>IF(Search!$C$7="","",IF(ISNUMBER(SEARCH(Search!$C$7,$AN509))=TRUE,1,""))</f>
        <v/>
      </c>
      <c r="F509" s="9" t="str">
        <f>IF(Search!$C$8="","",IF(ISNUMBER(SEARCH(Search!$C$8,$AO509))=TRUE,1,""))</f>
        <v/>
      </c>
      <c r="G509" s="9" t="str">
        <f>IF(Search!$F$4="","",IF(Inventory!$AJ509&lt;Search!$F$4,"",1))</f>
        <v/>
      </c>
      <c r="H509" s="9" t="str">
        <f>IF(Search!$F$5="","",IF(Inventory!$AJ509&gt;Search!$F$5,"",1))</f>
        <v/>
      </c>
      <c r="I509" s="9" t="str">
        <f>IF(Search!$F$7="","",IF(Search!$F$8="",IF(ISNUMBER(SEARCH(Search!$F$7,$AL509))=TRUE,1,""),""))</f>
        <v/>
      </c>
      <c r="J509" s="9" t="str">
        <f>IF($AL509=Search!$F$8,1,"")</f>
        <v/>
      </c>
      <c r="K509" s="9" t="str">
        <f>IF(Search!$I$4="","",IF(COUNTA($AS509)=1,IF(Search!$I$4="N","N",1),""))</f>
        <v/>
      </c>
      <c r="L509" s="9" t="str">
        <f>IF(Search!$I$5="","",IF($AS509="RC",1,""))</f>
        <v/>
      </c>
      <c r="M509" s="9" t="str">
        <f>IF(Search!$I$6="","",IF($AS509="RCP",1,""))</f>
        <v/>
      </c>
      <c r="N509" s="9" t="str">
        <f>IF(Search!$I$8="","",IF(COUNTA($AT509)=1,IF(Search!$I$8="N","N",1),""))</f>
        <v/>
      </c>
      <c r="O509" s="9" t="str">
        <f>IF(Search!$L$4="","",IF(COUNTA($AU509)=1,IF(Search!$L$4="N","N",1),""))</f>
        <v/>
      </c>
      <c r="P509" s="9" t="str">
        <f>IF(Search!$L$5="","",IF(ISNUMBER(SEARCH("Jersey",$AU509))=TRUE,IF(Search!$L$5="N","N",1),""))</f>
        <v/>
      </c>
      <c r="Q509" s="9" t="str">
        <f>IF(Search!$L$6="","",IF(ISNUMBER(SEARCH("Patch",$AU509))=TRUE,IF(Search!$L$6="N","N",1),""))</f>
        <v/>
      </c>
      <c r="R509" s="9" t="str">
        <f>IF(Search!$L$7="","",IF(ISNUMBER(SEARCH("Shield",$AU509))=TRUE,IF(Search!$L$7="N","N",1),""))</f>
        <v/>
      </c>
      <c r="S509" s="9" t="str">
        <f>IF(Search!$L$8="","",IF(ISNUMBER(SEARCH("Stick",$AU509))=TRUE,IF(Search!$L$8="N","N",1),""))</f>
        <v/>
      </c>
      <c r="T509" s="9" t="str">
        <f>IF(Search!$O$4="","",IF(COUNTA($AW509)=1,IF(Search!$O$4="N","N",1),""))</f>
        <v/>
      </c>
      <c r="U509" s="9" t="str">
        <f>IF(Search!$O$5="","",IF($AW509="","",IF($AW509&lt;Search!$O$5,"",1)))</f>
        <v/>
      </c>
      <c r="V509" s="9" t="str">
        <f>IF(Search!$O$6="","",IF($AW509="","",IF($AW509&gt;Search!$O$6,"",1)))</f>
        <v/>
      </c>
      <c r="W509" s="9" t="str">
        <f>IF(Search!$U$4="","",IF($AX509="","",1))</f>
        <v/>
      </c>
      <c r="X509" s="9" t="str">
        <f>IF(Search!$U$5="","",IF(ISNUMBER(SEARCH(Search!$U$5,$AX509))=TRUE,IF(Search!$U$5="N","N",1),""))</f>
        <v/>
      </c>
      <c r="Y509" s="9" t="str">
        <f>IF(Search!$U$6="","",IF($AY509&lt;Search!$U$6,"",1))</f>
        <v/>
      </c>
      <c r="Z509" s="9" t="str">
        <f>IF(Search!$R$4="","",IF(Inventory!$BA509&lt;Search!$R$4,"",1))</f>
        <v/>
      </c>
      <c r="AA509" s="9" t="str">
        <f>IF(Search!$R$5="","",IF($BA509&gt;Search!$R$5,"",1))</f>
        <v/>
      </c>
      <c r="AB509" s="9" t="str">
        <f>IF(Search!$R$6="","",IF($BB509&lt;Search!$R$6,"",1))</f>
        <v/>
      </c>
      <c r="AC509" s="9" t="str">
        <f>IF(Search!$R$7="","",IF($BB509&lt;Search!$R$7,"",1))</f>
        <v/>
      </c>
      <c r="AD509" s="45" t="str">
        <f>IF(COUNTIF($A509:$AC509,"n")&gt;0,"",IF(SUM($A509:$AC509)=COUNTA(Search!$C$4:$C$8,Search!$F$4:$F$8,Search!$I$4:$I$6,Search!$I$8,Search!$L$4:$L$8,Search!$O$4:$O$8,Search!$R$4:$R$7,Search!$U$4:$U$7)-COUNTIF(Search!$C$4:$U$7,"n"),1+LARGE($AD$1:AD508,1),""))</f>
        <v/>
      </c>
      <c r="AE509" s="45" t="str">
        <f t="shared" si="24"/>
        <v/>
      </c>
      <c r="AF509" s="45" t="str">
        <f>IF(AD509="","",COUNTIF($AE$1:$AE508,$AE509)+RANK($AE509,$AE$2:$AE$10540,1))</f>
        <v/>
      </c>
      <c r="AG509" s="45" t="str">
        <f t="shared" si="25"/>
        <v/>
      </c>
      <c r="AH509" s="45" t="str">
        <f>IF($AD509="","",COUNTIF($AG$1:$AG508,$AG509)+RANK($AG509,$AG$1:$AG$10539,0))</f>
        <v/>
      </c>
      <c r="AI509" s="10" t="str">
        <f t="shared" si="26"/>
        <v>1994-95 Finest Bowmans Best #B3 Cam Neely     /   $</v>
      </c>
      <c r="AJ509" s="11">
        <v>1994</v>
      </c>
      <c r="AK509" s="17">
        <v>95</v>
      </c>
      <c r="AL509" s="12" t="s">
        <v>254</v>
      </c>
      <c r="AM509" s="10" t="s">
        <v>257</v>
      </c>
      <c r="AN509" s="12" t="s">
        <v>258</v>
      </c>
      <c r="AO509" s="9"/>
      <c r="AP509" s="9"/>
      <c r="AQ509" s="9"/>
      <c r="AR509" s="14"/>
      <c r="AS509" s="9"/>
      <c r="AT509" s="9"/>
      <c r="AU509" s="9"/>
      <c r="AV509" s="13"/>
      <c r="AW509" s="13"/>
      <c r="AX509" s="9"/>
      <c r="AY509" s="9"/>
      <c r="AZ509" s="9"/>
      <c r="BA509" s="33"/>
      <c r="BB509" s="33"/>
      <c r="BC509" s="36"/>
      <c r="BD509" s="12" t="s">
        <v>1771</v>
      </c>
      <c r="BE509" s="12" t="s">
        <v>2484</v>
      </c>
    </row>
    <row r="510" spans="1:57" s="12" customFormat="1" x14ac:dyDescent="0.2">
      <c r="A510" s="9" t="str">
        <f>IF(Search!$C$5="","",IF(COUNTA(Inventory!$AP510)=1,1,""))</f>
        <v/>
      </c>
      <c r="B510" s="9" t="str">
        <f>IF(Search!$C$4="","",IF(ISNUMBER(SEARCH(Search!$C$4,$AR510))=TRUE,1,""))</f>
        <v/>
      </c>
      <c r="C510" s="9" t="str">
        <f>IF(Search!$C$6="x",IF(COUNTA($AQ510)=1,1,"N"),IF(COUNTA($AQ510)=1,"N",""))</f>
        <v/>
      </c>
      <c r="D510" s="9" t="str">
        <f>IF(Search!$O$8="","",IF(ISNUMBER(SEARCH(Search!$O$8,$BD510))=TRUE,1,""))</f>
        <v/>
      </c>
      <c r="E510" s="9" t="str">
        <f>IF(Search!$C$7="","",IF(ISNUMBER(SEARCH(Search!$C$7,$AN510))=TRUE,1,""))</f>
        <v/>
      </c>
      <c r="F510" s="9" t="str">
        <f>IF(Search!$C$8="","",IF(ISNUMBER(SEARCH(Search!$C$8,$AO510))=TRUE,1,""))</f>
        <v/>
      </c>
      <c r="G510" s="9" t="str">
        <f>IF(Search!$F$4="","",IF(Inventory!$AJ510&lt;Search!$F$4,"",1))</f>
        <v/>
      </c>
      <c r="H510" s="9" t="str">
        <f>IF(Search!$F$5="","",IF(Inventory!$AJ510&gt;Search!$F$5,"",1))</f>
        <v/>
      </c>
      <c r="I510" s="9" t="str">
        <f>IF(Search!$F$7="","",IF(Search!$F$8="",IF(ISNUMBER(SEARCH(Search!$F$7,$AL510))=TRUE,1,""),""))</f>
        <v/>
      </c>
      <c r="J510" s="9" t="str">
        <f>IF($AL510=Search!$F$8,1,"")</f>
        <v/>
      </c>
      <c r="K510" s="9" t="str">
        <f>IF(Search!$I$4="","",IF(COUNTA($AS510)=1,IF(Search!$I$4="N","N",1),""))</f>
        <v/>
      </c>
      <c r="L510" s="9" t="str">
        <f>IF(Search!$I$5="","",IF($AS510="RC",1,""))</f>
        <v/>
      </c>
      <c r="M510" s="9" t="str">
        <f>IF(Search!$I$6="","",IF($AS510="RCP",1,""))</f>
        <v/>
      </c>
      <c r="N510" s="9" t="str">
        <f>IF(Search!$I$8="","",IF(COUNTA($AT510)=1,IF(Search!$I$8="N","N",1),""))</f>
        <v/>
      </c>
      <c r="O510" s="9" t="str">
        <f>IF(Search!$L$4="","",IF(COUNTA($AU510)=1,IF(Search!$L$4="N","N",1),""))</f>
        <v/>
      </c>
      <c r="P510" s="9" t="str">
        <f>IF(Search!$L$5="","",IF(ISNUMBER(SEARCH("Jersey",$AU510))=TRUE,IF(Search!$L$5="N","N",1),""))</f>
        <v/>
      </c>
      <c r="Q510" s="9" t="str">
        <f>IF(Search!$L$6="","",IF(ISNUMBER(SEARCH("Patch",$AU510))=TRUE,IF(Search!$L$6="N","N",1),""))</f>
        <v/>
      </c>
      <c r="R510" s="9" t="str">
        <f>IF(Search!$L$7="","",IF(ISNUMBER(SEARCH("Shield",$AU510))=TRUE,IF(Search!$L$7="N","N",1),""))</f>
        <v/>
      </c>
      <c r="S510" s="9" t="str">
        <f>IF(Search!$L$8="","",IF(ISNUMBER(SEARCH("Stick",$AU510))=TRUE,IF(Search!$L$8="N","N",1),""))</f>
        <v/>
      </c>
      <c r="T510" s="9" t="str">
        <f>IF(Search!$O$4="","",IF(COUNTA($AW510)=1,IF(Search!$O$4="N","N",1),""))</f>
        <v/>
      </c>
      <c r="U510" s="9" t="str">
        <f>IF(Search!$O$5="","",IF($AW510="","",IF($AW510&lt;Search!$O$5,"",1)))</f>
        <v/>
      </c>
      <c r="V510" s="9" t="str">
        <f>IF(Search!$O$6="","",IF($AW510="","",IF($AW510&gt;Search!$O$6,"",1)))</f>
        <v/>
      </c>
      <c r="W510" s="9" t="str">
        <f>IF(Search!$U$4="","",IF($AX510="","",1))</f>
        <v/>
      </c>
      <c r="X510" s="9" t="str">
        <f>IF(Search!$U$5="","",IF(ISNUMBER(SEARCH(Search!$U$5,$AX510))=TRUE,IF(Search!$U$5="N","N",1),""))</f>
        <v/>
      </c>
      <c r="Y510" s="9" t="str">
        <f>IF(Search!$U$6="","",IF($AY510&lt;Search!$U$6,"",1))</f>
        <v/>
      </c>
      <c r="Z510" s="9" t="str">
        <f>IF(Search!$R$4="","",IF(Inventory!$BA510&lt;Search!$R$4,"",1))</f>
        <v/>
      </c>
      <c r="AA510" s="9" t="str">
        <f>IF(Search!$R$5="","",IF($BA510&gt;Search!$R$5,"",1))</f>
        <v/>
      </c>
      <c r="AB510" s="9" t="str">
        <f>IF(Search!$R$6="","",IF($BB510&lt;Search!$R$6,"",1))</f>
        <v/>
      </c>
      <c r="AC510" s="9" t="str">
        <f>IF(Search!$R$7="","",IF($BB510&lt;Search!$R$7,"",1))</f>
        <v/>
      </c>
      <c r="AD510" s="45" t="str">
        <f>IF(COUNTIF($A510:$AC510,"n")&gt;0,"",IF(SUM($A510:$AC510)=COUNTA(Search!$C$4:$C$8,Search!$F$4:$F$8,Search!$I$4:$I$6,Search!$I$8,Search!$L$4:$L$8,Search!$O$4:$O$8,Search!$R$4:$R$7,Search!$U$4:$U$7)-COUNTIF(Search!$C$4:$U$7,"n"),1+LARGE($AD$1:AD509,1),""))</f>
        <v/>
      </c>
      <c r="AE510" s="45" t="str">
        <f t="shared" si="24"/>
        <v/>
      </c>
      <c r="AF510" s="45" t="str">
        <f>IF(AD510="","",COUNTIF($AE$1:$AE509,$AE510)+RANK($AE510,$AE$2:$AE$10540,1))</f>
        <v/>
      </c>
      <c r="AG510" s="45" t="str">
        <f t="shared" si="25"/>
        <v/>
      </c>
      <c r="AH510" s="45" t="str">
        <f>IF($AD510="","",COUNTIF($AG$1:$AG509,$AG510)+RANK($AG510,$AG$1:$AG$10539,0))</f>
        <v/>
      </c>
      <c r="AI510" s="10" t="str">
        <f t="shared" si="26"/>
        <v>1994-95 Finest Bowmans Best #B9 Pierre Turgeon     /   $</v>
      </c>
      <c r="AJ510" s="11">
        <v>1994</v>
      </c>
      <c r="AK510" s="17">
        <v>95</v>
      </c>
      <c r="AL510" s="12" t="s">
        <v>254</v>
      </c>
      <c r="AM510" s="10" t="s">
        <v>261</v>
      </c>
      <c r="AN510" s="12" t="s">
        <v>262</v>
      </c>
      <c r="AO510" s="9"/>
      <c r="AP510" s="9"/>
      <c r="AQ510" s="9"/>
      <c r="AR510" s="14"/>
      <c r="AS510" s="9"/>
      <c r="AT510" s="9"/>
      <c r="AU510" s="9"/>
      <c r="AV510" s="13"/>
      <c r="AW510" s="13"/>
      <c r="AX510" s="9"/>
      <c r="AY510" s="9"/>
      <c r="AZ510" s="9"/>
      <c r="BA510" s="33"/>
      <c r="BB510" s="33"/>
      <c r="BC510" s="36"/>
      <c r="BD510" s="12" t="s">
        <v>1771</v>
      </c>
      <c r="BE510" s="12" t="s">
        <v>2484</v>
      </c>
    </row>
    <row r="511" spans="1:57" s="12" customFormat="1" x14ac:dyDescent="0.2">
      <c r="A511" s="9" t="str">
        <f>IF(Search!$C$5="","",IF(COUNTA(Inventory!$AP511)=1,1,""))</f>
        <v/>
      </c>
      <c r="B511" s="9" t="str">
        <f>IF(Search!$C$4="","",IF(ISNUMBER(SEARCH(Search!$C$4,$AR511))=TRUE,1,""))</f>
        <v/>
      </c>
      <c r="C511" s="9" t="str">
        <f>IF(Search!$C$6="x",IF(COUNTA($AQ511)=1,1,"N"),IF(COUNTA($AQ511)=1,"N",""))</f>
        <v/>
      </c>
      <c r="D511" s="9" t="str">
        <f>IF(Search!$O$8="","",IF(ISNUMBER(SEARCH(Search!$O$8,$BD511))=TRUE,1,""))</f>
        <v/>
      </c>
      <c r="E511" s="9" t="str">
        <f>IF(Search!$C$7="","",IF(ISNUMBER(SEARCH(Search!$C$7,$AN511))=TRUE,1,""))</f>
        <v/>
      </c>
      <c r="F511" s="9" t="str">
        <f>IF(Search!$C$8="","",IF(ISNUMBER(SEARCH(Search!$C$8,$AO511))=TRUE,1,""))</f>
        <v/>
      </c>
      <c r="G511" s="9" t="str">
        <f>IF(Search!$F$4="","",IF(Inventory!$AJ511&lt;Search!$F$4,"",1))</f>
        <v/>
      </c>
      <c r="H511" s="9" t="str">
        <f>IF(Search!$F$5="","",IF(Inventory!$AJ511&gt;Search!$F$5,"",1))</f>
        <v/>
      </c>
      <c r="I511" s="9" t="str">
        <f>IF(Search!$F$7="","",IF(Search!$F$8="",IF(ISNUMBER(SEARCH(Search!$F$7,$AL511))=TRUE,1,""),""))</f>
        <v/>
      </c>
      <c r="J511" s="9" t="str">
        <f>IF($AL511=Search!$F$8,1,"")</f>
        <v/>
      </c>
      <c r="K511" s="9" t="str">
        <f>IF(Search!$I$4="","",IF(COUNTA($AS511)=1,IF(Search!$I$4="N","N",1),""))</f>
        <v/>
      </c>
      <c r="L511" s="9" t="str">
        <f>IF(Search!$I$5="","",IF($AS511="RC",1,""))</f>
        <v/>
      </c>
      <c r="M511" s="9" t="str">
        <f>IF(Search!$I$6="","",IF($AS511="RCP",1,""))</f>
        <v/>
      </c>
      <c r="N511" s="9" t="str">
        <f>IF(Search!$I$8="","",IF(COUNTA($AT511)=1,IF(Search!$I$8="N","N",1),""))</f>
        <v/>
      </c>
      <c r="O511" s="9" t="str">
        <f>IF(Search!$L$4="","",IF(COUNTA($AU511)=1,IF(Search!$L$4="N","N",1),""))</f>
        <v/>
      </c>
      <c r="P511" s="9" t="str">
        <f>IF(Search!$L$5="","",IF(ISNUMBER(SEARCH("Jersey",$AU511))=TRUE,IF(Search!$L$5="N","N",1),""))</f>
        <v/>
      </c>
      <c r="Q511" s="9" t="str">
        <f>IF(Search!$L$6="","",IF(ISNUMBER(SEARCH("Patch",$AU511))=TRUE,IF(Search!$L$6="N","N",1),""))</f>
        <v/>
      </c>
      <c r="R511" s="9" t="str">
        <f>IF(Search!$L$7="","",IF(ISNUMBER(SEARCH("Shield",$AU511))=TRUE,IF(Search!$L$7="N","N",1),""))</f>
        <v/>
      </c>
      <c r="S511" s="9" t="str">
        <f>IF(Search!$L$8="","",IF(ISNUMBER(SEARCH("Stick",$AU511))=TRUE,IF(Search!$L$8="N","N",1),""))</f>
        <v/>
      </c>
      <c r="T511" s="9" t="str">
        <f>IF(Search!$O$4="","",IF(COUNTA($AW511)=1,IF(Search!$O$4="N","N",1),""))</f>
        <v/>
      </c>
      <c r="U511" s="9" t="str">
        <f>IF(Search!$O$5="","",IF($AW511="","",IF($AW511&lt;Search!$O$5,"",1)))</f>
        <v/>
      </c>
      <c r="V511" s="9" t="str">
        <f>IF(Search!$O$6="","",IF($AW511="","",IF($AW511&gt;Search!$O$6,"",1)))</f>
        <v/>
      </c>
      <c r="W511" s="9" t="str">
        <f>IF(Search!$U$4="","",IF($AX511="","",1))</f>
        <v/>
      </c>
      <c r="X511" s="9" t="str">
        <f>IF(Search!$U$5="","",IF(ISNUMBER(SEARCH(Search!$U$5,$AX511))=TRUE,IF(Search!$U$5="N","N",1),""))</f>
        <v/>
      </c>
      <c r="Y511" s="9" t="str">
        <f>IF(Search!$U$6="","",IF($AY511&lt;Search!$U$6,"",1))</f>
        <v/>
      </c>
      <c r="Z511" s="9" t="str">
        <f>IF(Search!$R$4="","",IF(Inventory!$BA511&lt;Search!$R$4,"",1))</f>
        <v/>
      </c>
      <c r="AA511" s="9" t="str">
        <f>IF(Search!$R$5="","",IF($BA511&gt;Search!$R$5,"",1))</f>
        <v/>
      </c>
      <c r="AB511" s="9" t="str">
        <f>IF(Search!$R$6="","",IF($BB511&lt;Search!$R$6,"",1))</f>
        <v/>
      </c>
      <c r="AC511" s="9" t="str">
        <f>IF(Search!$R$7="","",IF($BB511&lt;Search!$R$7,"",1))</f>
        <v/>
      </c>
      <c r="AD511" s="45" t="str">
        <f>IF(COUNTIF($A511:$AC511,"n")&gt;0,"",IF(SUM($A511:$AC511)=COUNTA(Search!$C$4:$C$8,Search!$F$4:$F$8,Search!$I$4:$I$6,Search!$I$8,Search!$L$4:$L$8,Search!$O$4:$O$8,Search!$R$4:$R$7,Search!$U$4:$U$7)-COUNTIF(Search!$C$4:$U$7,"n"),1+LARGE($AD$1:AD510,1),""))</f>
        <v/>
      </c>
      <c r="AE511" s="45" t="str">
        <f t="shared" si="24"/>
        <v/>
      </c>
      <c r="AF511" s="45" t="str">
        <f>IF(AD511="","",COUNTIF($AE$1:$AE510,$AE511)+RANK($AE511,$AE$2:$AE$10540,1))</f>
        <v/>
      </c>
      <c r="AG511" s="45" t="str">
        <f t="shared" si="25"/>
        <v/>
      </c>
      <c r="AH511" s="45" t="str">
        <f>IF($AD511="","",COUNTIF($AG$1:$AG510,$AG511)+RANK($AG511,$AG$1:$AG$10539,0))</f>
        <v/>
      </c>
      <c r="AI511" s="10" t="str">
        <f t="shared" si="26"/>
        <v>1994-95 Finest Bowmans Best #R15 Denis Chasse     /   $</v>
      </c>
      <c r="AJ511" s="11">
        <v>1994</v>
      </c>
      <c r="AK511" s="17">
        <v>95</v>
      </c>
      <c r="AL511" s="12" t="s">
        <v>254</v>
      </c>
      <c r="AM511" s="10" t="s">
        <v>265</v>
      </c>
      <c r="AN511" s="12" t="s">
        <v>266</v>
      </c>
      <c r="AO511" s="9"/>
      <c r="AP511" s="9"/>
      <c r="AQ511" s="9"/>
      <c r="AR511" s="14"/>
      <c r="AS511" s="9"/>
      <c r="AT511" s="9"/>
      <c r="AU511" s="9"/>
      <c r="AV511" s="13"/>
      <c r="AW511" s="13"/>
      <c r="AX511" s="9"/>
      <c r="AY511" s="9"/>
      <c r="AZ511" s="9"/>
      <c r="BA511" s="33"/>
      <c r="BB511" s="33"/>
      <c r="BC511" s="36"/>
      <c r="BD511" s="12" t="s">
        <v>1771</v>
      </c>
      <c r="BE511" s="12" t="s">
        <v>2484</v>
      </c>
    </row>
    <row r="512" spans="1:57" s="12" customFormat="1" x14ac:dyDescent="0.2">
      <c r="A512" s="9" t="str">
        <f>IF(Search!$C$5="","",IF(COUNTA(Inventory!$AP512)=1,1,""))</f>
        <v/>
      </c>
      <c r="B512" s="9" t="str">
        <f>IF(Search!$C$4="","",IF(ISNUMBER(SEARCH(Search!$C$4,$AR512))=TRUE,1,""))</f>
        <v/>
      </c>
      <c r="C512" s="9" t="str">
        <f>IF(Search!$C$6="x",IF(COUNTA($AQ512)=1,1,"N"),IF(COUNTA($AQ512)=1,"N",""))</f>
        <v/>
      </c>
      <c r="D512" s="9" t="str">
        <f>IF(Search!$O$8="","",IF(ISNUMBER(SEARCH(Search!$O$8,$BD512))=TRUE,1,""))</f>
        <v/>
      </c>
      <c r="E512" s="9" t="str">
        <f>IF(Search!$C$7="","",IF(ISNUMBER(SEARCH(Search!$C$7,$AN512))=TRUE,1,""))</f>
        <v/>
      </c>
      <c r="F512" s="9" t="str">
        <f>IF(Search!$C$8="","",IF(ISNUMBER(SEARCH(Search!$C$8,$AO512))=TRUE,1,""))</f>
        <v/>
      </c>
      <c r="G512" s="9" t="str">
        <f>IF(Search!$F$4="","",IF(Inventory!$AJ512&lt;Search!$F$4,"",1))</f>
        <v/>
      </c>
      <c r="H512" s="9" t="str">
        <f>IF(Search!$F$5="","",IF(Inventory!$AJ512&gt;Search!$F$5,"",1))</f>
        <v/>
      </c>
      <c r="I512" s="9" t="str">
        <f>IF(Search!$F$7="","",IF(Search!$F$8="",IF(ISNUMBER(SEARCH(Search!$F$7,$AL512))=TRUE,1,""),""))</f>
        <v/>
      </c>
      <c r="J512" s="9" t="str">
        <f>IF($AL512=Search!$F$8,1,"")</f>
        <v/>
      </c>
      <c r="K512" s="9" t="str">
        <f>IF(Search!$I$4="","",IF(COUNTA($AS512)=1,IF(Search!$I$4="N","N",1),""))</f>
        <v/>
      </c>
      <c r="L512" s="9" t="str">
        <f>IF(Search!$I$5="","",IF($AS512="RC",1,""))</f>
        <v/>
      </c>
      <c r="M512" s="9" t="str">
        <f>IF(Search!$I$6="","",IF($AS512="RCP",1,""))</f>
        <v/>
      </c>
      <c r="N512" s="9" t="str">
        <f>IF(Search!$I$8="","",IF(COUNTA($AT512)=1,IF(Search!$I$8="N","N",1),""))</f>
        <v/>
      </c>
      <c r="O512" s="9" t="str">
        <f>IF(Search!$L$4="","",IF(COUNTA($AU512)=1,IF(Search!$L$4="N","N",1),""))</f>
        <v/>
      </c>
      <c r="P512" s="9" t="str">
        <f>IF(Search!$L$5="","",IF(ISNUMBER(SEARCH("Jersey",$AU512))=TRUE,IF(Search!$L$5="N","N",1),""))</f>
        <v/>
      </c>
      <c r="Q512" s="9" t="str">
        <f>IF(Search!$L$6="","",IF(ISNUMBER(SEARCH("Patch",$AU512))=TRUE,IF(Search!$L$6="N","N",1),""))</f>
        <v/>
      </c>
      <c r="R512" s="9" t="str">
        <f>IF(Search!$L$7="","",IF(ISNUMBER(SEARCH("Shield",$AU512))=TRUE,IF(Search!$L$7="N","N",1),""))</f>
        <v/>
      </c>
      <c r="S512" s="9" t="str">
        <f>IF(Search!$L$8="","",IF(ISNUMBER(SEARCH("Stick",$AU512))=TRUE,IF(Search!$L$8="N","N",1),""))</f>
        <v/>
      </c>
      <c r="T512" s="9" t="str">
        <f>IF(Search!$O$4="","",IF(COUNTA($AW512)=1,IF(Search!$O$4="N","N",1),""))</f>
        <v/>
      </c>
      <c r="U512" s="9" t="str">
        <f>IF(Search!$O$5="","",IF($AW512="","",IF($AW512&lt;Search!$O$5,"",1)))</f>
        <v/>
      </c>
      <c r="V512" s="9" t="str">
        <f>IF(Search!$O$6="","",IF($AW512="","",IF($AW512&gt;Search!$O$6,"",1)))</f>
        <v/>
      </c>
      <c r="W512" s="9" t="str">
        <f>IF(Search!$U$4="","",IF($AX512="","",1))</f>
        <v/>
      </c>
      <c r="X512" s="9" t="str">
        <f>IF(Search!$U$5="","",IF(ISNUMBER(SEARCH(Search!$U$5,$AX512))=TRUE,IF(Search!$U$5="N","N",1),""))</f>
        <v/>
      </c>
      <c r="Y512" s="9" t="str">
        <f>IF(Search!$U$6="","",IF($AY512&lt;Search!$U$6,"",1))</f>
        <v/>
      </c>
      <c r="Z512" s="9" t="str">
        <f>IF(Search!$R$4="","",IF(Inventory!$BA512&lt;Search!$R$4,"",1))</f>
        <v/>
      </c>
      <c r="AA512" s="9" t="str">
        <f>IF(Search!$R$5="","",IF($BA512&gt;Search!$R$5,"",1))</f>
        <v/>
      </c>
      <c r="AB512" s="9" t="str">
        <f>IF(Search!$R$6="","",IF($BB512&lt;Search!$R$6,"",1))</f>
        <v/>
      </c>
      <c r="AC512" s="9" t="str">
        <f>IF(Search!$R$7="","",IF($BB512&lt;Search!$R$7,"",1))</f>
        <v/>
      </c>
      <c r="AD512" s="45" t="str">
        <f>IF(COUNTIF($A512:$AC512,"n")&gt;0,"",IF(SUM($A512:$AC512)=COUNTA(Search!$C$4:$C$8,Search!$F$4:$F$8,Search!$I$4:$I$6,Search!$I$8,Search!$L$4:$L$8,Search!$O$4:$O$8,Search!$R$4:$R$7,Search!$U$4:$U$7)-COUNTIF(Search!$C$4:$U$7,"n"),1+LARGE($AD$1:AD511,1),""))</f>
        <v/>
      </c>
      <c r="AE512" s="45" t="str">
        <f t="shared" si="24"/>
        <v/>
      </c>
      <c r="AF512" s="45" t="str">
        <f>IF(AD512="","",COUNTIF($AE$1:$AE511,$AE512)+RANK($AE512,$AE$2:$AE$10540,1))</f>
        <v/>
      </c>
      <c r="AG512" s="45" t="str">
        <f t="shared" si="25"/>
        <v/>
      </c>
      <c r="AH512" s="45" t="str">
        <f>IF($AD512="","",COUNTIF($AG$1:$AG511,$AG512)+RANK($AG512,$AG$1:$AG$10539,0))</f>
        <v/>
      </c>
      <c r="AI512" s="10" t="str">
        <f t="shared" si="26"/>
        <v>1994-95 Finest Bowmans Best #R20 Mariusz Czerkawski     /   $</v>
      </c>
      <c r="AJ512" s="11">
        <v>1994</v>
      </c>
      <c r="AK512" s="17">
        <v>95</v>
      </c>
      <c r="AL512" s="12" t="s">
        <v>254</v>
      </c>
      <c r="AM512" s="10" t="s">
        <v>267</v>
      </c>
      <c r="AN512" s="12" t="s">
        <v>268</v>
      </c>
      <c r="AO512" s="9"/>
      <c r="AP512" s="9"/>
      <c r="AQ512" s="9"/>
      <c r="AR512" s="14"/>
      <c r="AS512" s="9"/>
      <c r="AT512" s="9"/>
      <c r="AU512" s="9"/>
      <c r="AV512" s="13"/>
      <c r="AW512" s="13"/>
      <c r="AX512" s="9"/>
      <c r="AY512" s="9"/>
      <c r="AZ512" s="9"/>
      <c r="BA512" s="33"/>
      <c r="BB512" s="33"/>
      <c r="BC512" s="36"/>
      <c r="BD512" s="12" t="s">
        <v>1771</v>
      </c>
      <c r="BE512" s="12" t="s">
        <v>2484</v>
      </c>
    </row>
    <row r="513" spans="1:57" s="12" customFormat="1" x14ac:dyDescent="0.2">
      <c r="A513" s="9" t="str">
        <f>IF(Search!$C$5="","",IF(COUNTA(Inventory!$AP513)=1,1,""))</f>
        <v/>
      </c>
      <c r="B513" s="9" t="str">
        <f>IF(Search!$C$4="","",IF(ISNUMBER(SEARCH(Search!$C$4,$AR513))=TRUE,1,""))</f>
        <v/>
      </c>
      <c r="C513" s="9" t="str">
        <f>IF(Search!$C$6="x",IF(COUNTA($AQ513)=1,1,"N"),IF(COUNTA($AQ513)=1,"N",""))</f>
        <v/>
      </c>
      <c r="D513" s="9" t="str">
        <f>IF(Search!$O$8="","",IF(ISNUMBER(SEARCH(Search!$O$8,$BD513))=TRUE,1,""))</f>
        <v/>
      </c>
      <c r="E513" s="9" t="str">
        <f>IF(Search!$C$7="","",IF(ISNUMBER(SEARCH(Search!$C$7,$AN513))=TRUE,1,""))</f>
        <v/>
      </c>
      <c r="F513" s="9" t="str">
        <f>IF(Search!$C$8="","",IF(ISNUMBER(SEARCH(Search!$C$8,$AO513))=TRUE,1,""))</f>
        <v/>
      </c>
      <c r="G513" s="9" t="str">
        <f>IF(Search!$F$4="","",IF(Inventory!$AJ513&lt;Search!$F$4,"",1))</f>
        <v/>
      </c>
      <c r="H513" s="9" t="str">
        <f>IF(Search!$F$5="","",IF(Inventory!$AJ513&gt;Search!$F$5,"",1))</f>
        <v/>
      </c>
      <c r="I513" s="9" t="str">
        <f>IF(Search!$F$7="","",IF(Search!$F$8="",IF(ISNUMBER(SEARCH(Search!$F$7,$AL513))=TRUE,1,""),""))</f>
        <v/>
      </c>
      <c r="J513" s="9" t="str">
        <f>IF($AL513=Search!$F$8,1,"")</f>
        <v/>
      </c>
      <c r="K513" s="9" t="str">
        <f>IF(Search!$I$4="","",IF(COUNTA($AS513)=1,IF(Search!$I$4="N","N",1),""))</f>
        <v/>
      </c>
      <c r="L513" s="9" t="str">
        <f>IF(Search!$I$5="","",IF($AS513="RC",1,""))</f>
        <v/>
      </c>
      <c r="M513" s="9" t="str">
        <f>IF(Search!$I$6="","",IF($AS513="RCP",1,""))</f>
        <v/>
      </c>
      <c r="N513" s="9" t="str">
        <f>IF(Search!$I$8="","",IF(COUNTA($AT513)=1,IF(Search!$I$8="N","N",1),""))</f>
        <v/>
      </c>
      <c r="O513" s="9" t="str">
        <f>IF(Search!$L$4="","",IF(COUNTA($AU513)=1,IF(Search!$L$4="N","N",1),""))</f>
        <v/>
      </c>
      <c r="P513" s="9" t="str">
        <f>IF(Search!$L$5="","",IF(ISNUMBER(SEARCH("Jersey",$AU513))=TRUE,IF(Search!$L$5="N","N",1),""))</f>
        <v/>
      </c>
      <c r="Q513" s="9" t="str">
        <f>IF(Search!$L$6="","",IF(ISNUMBER(SEARCH("Patch",$AU513))=TRUE,IF(Search!$L$6="N","N",1),""))</f>
        <v/>
      </c>
      <c r="R513" s="9" t="str">
        <f>IF(Search!$L$7="","",IF(ISNUMBER(SEARCH("Shield",$AU513))=TRUE,IF(Search!$L$7="N","N",1),""))</f>
        <v/>
      </c>
      <c r="S513" s="9" t="str">
        <f>IF(Search!$L$8="","",IF(ISNUMBER(SEARCH("Stick",$AU513))=TRUE,IF(Search!$L$8="N","N",1),""))</f>
        <v/>
      </c>
      <c r="T513" s="9" t="str">
        <f>IF(Search!$O$4="","",IF(COUNTA($AW513)=1,IF(Search!$O$4="N","N",1),""))</f>
        <v/>
      </c>
      <c r="U513" s="9" t="str">
        <f>IF(Search!$O$5="","",IF($AW513="","",IF($AW513&lt;Search!$O$5,"",1)))</f>
        <v/>
      </c>
      <c r="V513" s="9" t="str">
        <f>IF(Search!$O$6="","",IF($AW513="","",IF($AW513&gt;Search!$O$6,"",1)))</f>
        <v/>
      </c>
      <c r="W513" s="9" t="str">
        <f>IF(Search!$U$4="","",IF($AX513="","",1))</f>
        <v/>
      </c>
      <c r="X513" s="9" t="str">
        <f>IF(Search!$U$5="","",IF(ISNUMBER(SEARCH(Search!$U$5,$AX513))=TRUE,IF(Search!$U$5="N","N",1),""))</f>
        <v/>
      </c>
      <c r="Y513" s="9" t="str">
        <f>IF(Search!$U$6="","",IF($AY513&lt;Search!$U$6,"",1))</f>
        <v/>
      </c>
      <c r="Z513" s="9" t="str">
        <f>IF(Search!$R$4="","",IF(Inventory!$BA513&lt;Search!$R$4,"",1))</f>
        <v/>
      </c>
      <c r="AA513" s="9" t="str">
        <f>IF(Search!$R$5="","",IF($BA513&gt;Search!$R$5,"",1))</f>
        <v/>
      </c>
      <c r="AB513" s="9" t="str">
        <f>IF(Search!$R$6="","",IF($BB513&lt;Search!$R$6,"",1))</f>
        <v/>
      </c>
      <c r="AC513" s="9" t="str">
        <f>IF(Search!$R$7="","",IF($BB513&lt;Search!$R$7,"",1))</f>
        <v/>
      </c>
      <c r="AD513" s="45" t="str">
        <f>IF(COUNTIF($A513:$AC513,"n")&gt;0,"",IF(SUM($A513:$AC513)=COUNTA(Search!$C$4:$C$8,Search!$F$4:$F$8,Search!$I$4:$I$6,Search!$I$8,Search!$L$4:$L$8,Search!$O$4:$O$8,Search!$R$4:$R$7,Search!$U$4:$U$7)-COUNTIF(Search!$C$4:$U$7,"n"),1+LARGE($AD$1:AD512,1),""))</f>
        <v/>
      </c>
      <c r="AE513" s="45" t="str">
        <f t="shared" si="24"/>
        <v/>
      </c>
      <c r="AF513" s="45" t="str">
        <f>IF(AD513="","",COUNTIF($AE$1:$AE512,$AE513)+RANK($AE513,$AE$2:$AE$10540,1))</f>
        <v/>
      </c>
      <c r="AG513" s="45" t="str">
        <f t="shared" si="25"/>
        <v/>
      </c>
      <c r="AH513" s="45" t="str">
        <f>IF($AD513="","",COUNTIF($AG$1:$AG512,$AG513)+RANK($AG513,$AG$1:$AG$10539,0))</f>
        <v/>
      </c>
      <c r="AI513" s="10" t="str">
        <f t="shared" si="26"/>
        <v>1994-95 Finest Bowmans Best #R5 Roman Oksiuta     /   $</v>
      </c>
      <c r="AJ513" s="11">
        <v>1994</v>
      </c>
      <c r="AK513" s="17">
        <v>95</v>
      </c>
      <c r="AL513" s="12" t="s">
        <v>254</v>
      </c>
      <c r="AM513" s="10" t="s">
        <v>259</v>
      </c>
      <c r="AN513" s="12" t="s">
        <v>260</v>
      </c>
      <c r="AO513" s="9"/>
      <c r="AP513" s="9"/>
      <c r="AQ513" s="9"/>
      <c r="AR513" s="14"/>
      <c r="AS513" s="9"/>
      <c r="AT513" s="9"/>
      <c r="AU513" s="9"/>
      <c r="AV513" s="13"/>
      <c r="AW513" s="13"/>
      <c r="AX513" s="9"/>
      <c r="AY513" s="9"/>
      <c r="AZ513" s="9"/>
      <c r="BA513" s="33"/>
      <c r="BB513" s="33"/>
      <c r="BC513" s="36"/>
      <c r="BD513" s="12" t="s">
        <v>1771</v>
      </c>
      <c r="BE513" s="12" t="s">
        <v>2484</v>
      </c>
    </row>
    <row r="514" spans="1:57" s="12" customFormat="1" x14ac:dyDescent="0.2">
      <c r="A514" s="9" t="str">
        <f>IF(Search!$C$5="","",IF(COUNTA(Inventory!$AP514)=1,1,""))</f>
        <v/>
      </c>
      <c r="B514" s="9" t="str">
        <f>IF(Search!$C$4="","",IF(ISNUMBER(SEARCH(Search!$C$4,$AR514))=TRUE,1,""))</f>
        <v/>
      </c>
      <c r="C514" s="9" t="str">
        <f>IF(Search!$C$6="x",IF(COUNTA($AQ514)=1,1,"N"),IF(COUNTA($AQ514)=1,"N",""))</f>
        <v/>
      </c>
      <c r="D514" s="9" t="str">
        <f>IF(Search!$O$8="","",IF(ISNUMBER(SEARCH(Search!$O$8,$BD514))=TRUE,1,""))</f>
        <v/>
      </c>
      <c r="E514" s="9" t="str">
        <f>IF(Search!$C$7="","",IF(ISNUMBER(SEARCH(Search!$C$7,$AN514))=TRUE,1,""))</f>
        <v/>
      </c>
      <c r="F514" s="9" t="str">
        <f>IF(Search!$C$8="","",IF(ISNUMBER(SEARCH(Search!$C$8,$AO514))=TRUE,1,""))</f>
        <v/>
      </c>
      <c r="G514" s="9" t="str">
        <f>IF(Search!$F$4="","",IF(Inventory!$AJ514&lt;Search!$F$4,"",1))</f>
        <v/>
      </c>
      <c r="H514" s="9" t="str">
        <f>IF(Search!$F$5="","",IF(Inventory!$AJ514&gt;Search!$F$5,"",1))</f>
        <v/>
      </c>
      <c r="I514" s="9" t="str">
        <f>IF(Search!$F$7="","",IF(Search!$F$8="",IF(ISNUMBER(SEARCH(Search!$F$7,$AL514))=TRUE,1,""),""))</f>
        <v/>
      </c>
      <c r="J514" s="9" t="str">
        <f>IF($AL514=Search!$F$8,1,"")</f>
        <v/>
      </c>
      <c r="K514" s="9" t="str">
        <f>IF(Search!$I$4="","",IF(COUNTA($AS514)=1,IF(Search!$I$4="N","N",1),""))</f>
        <v/>
      </c>
      <c r="L514" s="9" t="str">
        <f>IF(Search!$I$5="","",IF($AS514="RC",1,""))</f>
        <v/>
      </c>
      <c r="M514" s="9" t="str">
        <f>IF(Search!$I$6="","",IF($AS514="RCP",1,""))</f>
        <v/>
      </c>
      <c r="N514" s="9" t="str">
        <f>IF(Search!$I$8="","",IF(COUNTA($AT514)=1,IF(Search!$I$8="N","N",1),""))</f>
        <v/>
      </c>
      <c r="O514" s="9" t="str">
        <f>IF(Search!$L$4="","",IF(COUNTA($AU514)=1,IF(Search!$L$4="N","N",1),""))</f>
        <v/>
      </c>
      <c r="P514" s="9" t="str">
        <f>IF(Search!$L$5="","",IF(ISNUMBER(SEARCH("Jersey",$AU514))=TRUE,IF(Search!$L$5="N","N",1),""))</f>
        <v/>
      </c>
      <c r="Q514" s="9" t="str">
        <f>IF(Search!$L$6="","",IF(ISNUMBER(SEARCH("Patch",$AU514))=TRUE,IF(Search!$L$6="N","N",1),""))</f>
        <v/>
      </c>
      <c r="R514" s="9" t="str">
        <f>IF(Search!$L$7="","",IF(ISNUMBER(SEARCH("Shield",$AU514))=TRUE,IF(Search!$L$7="N","N",1),""))</f>
        <v/>
      </c>
      <c r="S514" s="9" t="str">
        <f>IF(Search!$L$8="","",IF(ISNUMBER(SEARCH("Stick",$AU514))=TRUE,IF(Search!$L$8="N","N",1),""))</f>
        <v/>
      </c>
      <c r="T514" s="9" t="str">
        <f>IF(Search!$O$4="","",IF(COUNTA($AW514)=1,IF(Search!$O$4="N","N",1),""))</f>
        <v/>
      </c>
      <c r="U514" s="9" t="str">
        <f>IF(Search!$O$5="","",IF($AW514="","",IF($AW514&lt;Search!$O$5,"",1)))</f>
        <v/>
      </c>
      <c r="V514" s="9" t="str">
        <f>IF(Search!$O$6="","",IF($AW514="","",IF($AW514&gt;Search!$O$6,"",1)))</f>
        <v/>
      </c>
      <c r="W514" s="9" t="str">
        <f>IF(Search!$U$4="","",IF($AX514="","",1))</f>
        <v/>
      </c>
      <c r="X514" s="9" t="str">
        <f>IF(Search!$U$5="","",IF(ISNUMBER(SEARCH(Search!$U$5,$AX514))=TRUE,IF(Search!$U$5="N","N",1),""))</f>
        <v/>
      </c>
      <c r="Y514" s="9" t="str">
        <f>IF(Search!$U$6="","",IF($AY514&lt;Search!$U$6,"",1))</f>
        <v/>
      </c>
      <c r="Z514" s="9" t="str">
        <f>IF(Search!$R$4="","",IF(Inventory!$BA514&lt;Search!$R$4,"",1))</f>
        <v/>
      </c>
      <c r="AA514" s="9" t="str">
        <f>IF(Search!$R$5="","",IF($BA514&gt;Search!$R$5,"",1))</f>
        <v/>
      </c>
      <c r="AB514" s="9" t="str">
        <f>IF(Search!$R$6="","",IF($BB514&lt;Search!$R$6,"",1))</f>
        <v/>
      </c>
      <c r="AC514" s="9" t="str">
        <f>IF(Search!$R$7="","",IF($BB514&lt;Search!$R$7,"",1))</f>
        <v/>
      </c>
      <c r="AD514" s="45" t="str">
        <f>IF(COUNTIF($A514:$AC514,"n")&gt;0,"",IF(SUM($A514:$AC514)=COUNTA(Search!$C$4:$C$8,Search!$F$4:$F$8,Search!$I$4:$I$6,Search!$I$8,Search!$L$4:$L$8,Search!$O$4:$O$8,Search!$R$4:$R$7,Search!$U$4:$U$7)-COUNTIF(Search!$C$4:$U$7,"n"),1+LARGE($AD$1:AD513,1),""))</f>
        <v/>
      </c>
      <c r="AE514" s="45" t="str">
        <f t="shared" si="24"/>
        <v/>
      </c>
      <c r="AF514" s="45" t="str">
        <f>IF(AD514="","",COUNTIF($AE$1:$AE513,$AE514)+RANK($AE514,$AE$2:$AE$10540,1))</f>
        <v/>
      </c>
      <c r="AG514" s="45" t="str">
        <f t="shared" si="25"/>
        <v/>
      </c>
      <c r="AH514" s="45" t="str">
        <f>IF($AD514="","",COUNTIF($AG$1:$AG513,$AG514)+RANK($AG514,$AG$1:$AG$10539,0))</f>
        <v/>
      </c>
      <c r="AI514" s="10" t="str">
        <f t="shared" si="26"/>
        <v>1994-95 Finest Bowmans Best #X21 Theo Fleury/ Paul Kariya     /   $</v>
      </c>
      <c r="AJ514" s="11">
        <v>1994</v>
      </c>
      <c r="AK514" s="17">
        <v>95</v>
      </c>
      <c r="AL514" s="12" t="s">
        <v>254</v>
      </c>
      <c r="AM514" s="10" t="s">
        <v>255</v>
      </c>
      <c r="AN514" s="12" t="s">
        <v>256</v>
      </c>
      <c r="AO514" s="9"/>
      <c r="AP514" s="9"/>
      <c r="AQ514" s="9"/>
      <c r="AR514" s="14"/>
      <c r="AS514" s="9"/>
      <c r="AT514" s="9"/>
      <c r="AU514" s="9"/>
      <c r="AV514" s="13"/>
      <c r="AW514" s="13"/>
      <c r="AX514" s="9"/>
      <c r="AY514" s="9"/>
      <c r="AZ514" s="9"/>
      <c r="BA514" s="33"/>
      <c r="BB514" s="33"/>
      <c r="BC514" s="36"/>
      <c r="BD514" s="12" t="s">
        <v>1771</v>
      </c>
      <c r="BE514" s="12" t="s">
        <v>2484</v>
      </c>
    </row>
    <row r="515" spans="1:57" s="12" customFormat="1" x14ac:dyDescent="0.2">
      <c r="A515" s="9" t="str">
        <f>IF(Search!$C$5="","",IF(COUNTA(Inventory!$AP515)=1,1,""))</f>
        <v/>
      </c>
      <c r="B515" s="9" t="str">
        <f>IF(Search!$C$4="","",IF(ISNUMBER(SEARCH(Search!$C$4,$AR515))=TRUE,1,""))</f>
        <v/>
      </c>
      <c r="C515" s="9" t="str">
        <f>IF(Search!$C$6="x",IF(COUNTA($AQ515)=1,1,"N"),IF(COUNTA($AQ515)=1,"N",""))</f>
        <v/>
      </c>
      <c r="D515" s="9" t="str">
        <f>IF(Search!$O$8="","",IF(ISNUMBER(SEARCH(Search!$O$8,$BD515))=TRUE,1,""))</f>
        <v/>
      </c>
      <c r="E515" s="9" t="str">
        <f>IF(Search!$C$7="","",IF(ISNUMBER(SEARCH(Search!$C$7,$AN515))=TRUE,1,""))</f>
        <v/>
      </c>
      <c r="F515" s="9" t="str">
        <f>IF(Search!$C$8="","",IF(ISNUMBER(SEARCH(Search!$C$8,$AO515))=TRUE,1,""))</f>
        <v/>
      </c>
      <c r="G515" s="9" t="str">
        <f>IF(Search!$F$4="","",IF(Inventory!$AJ515&lt;Search!$F$4,"",1))</f>
        <v/>
      </c>
      <c r="H515" s="9" t="str">
        <f>IF(Search!$F$5="","",IF(Inventory!$AJ515&gt;Search!$F$5,"",1))</f>
        <v/>
      </c>
      <c r="I515" s="9" t="str">
        <f>IF(Search!$F$7="","",IF(Search!$F$8="",IF(ISNUMBER(SEARCH(Search!$F$7,$AL515))=TRUE,1,""),""))</f>
        <v/>
      </c>
      <c r="J515" s="9" t="str">
        <f>IF($AL515=Search!$F$8,1,"")</f>
        <v/>
      </c>
      <c r="K515" s="9" t="str">
        <f>IF(Search!$I$4="","",IF(COUNTA($AS515)=1,IF(Search!$I$4="N","N",1),""))</f>
        <v/>
      </c>
      <c r="L515" s="9" t="str">
        <f>IF(Search!$I$5="","",IF($AS515="RC",1,""))</f>
        <v/>
      </c>
      <c r="M515" s="9" t="str">
        <f>IF(Search!$I$6="","",IF($AS515="RCP",1,""))</f>
        <v/>
      </c>
      <c r="N515" s="9" t="str">
        <f>IF(Search!$I$8="","",IF(COUNTA($AT515)=1,IF(Search!$I$8="N","N",1),""))</f>
        <v/>
      </c>
      <c r="O515" s="9" t="str">
        <f>IF(Search!$L$4="","",IF(COUNTA($AU515)=1,IF(Search!$L$4="N","N",1),""))</f>
        <v/>
      </c>
      <c r="P515" s="9" t="str">
        <f>IF(Search!$L$5="","",IF(ISNUMBER(SEARCH("Jersey",$AU515))=TRUE,IF(Search!$L$5="N","N",1),""))</f>
        <v/>
      </c>
      <c r="Q515" s="9" t="str">
        <f>IF(Search!$L$6="","",IF(ISNUMBER(SEARCH("Patch",$AU515))=TRUE,IF(Search!$L$6="N","N",1),""))</f>
        <v/>
      </c>
      <c r="R515" s="9" t="str">
        <f>IF(Search!$L$7="","",IF(ISNUMBER(SEARCH("Shield",$AU515))=TRUE,IF(Search!$L$7="N","N",1),""))</f>
        <v/>
      </c>
      <c r="S515" s="9" t="str">
        <f>IF(Search!$L$8="","",IF(ISNUMBER(SEARCH("Stick",$AU515))=TRUE,IF(Search!$L$8="N","N",1),""))</f>
        <v/>
      </c>
      <c r="T515" s="9" t="str">
        <f>IF(Search!$O$4="","",IF(COUNTA($AW515)=1,IF(Search!$O$4="N","N",1),""))</f>
        <v/>
      </c>
      <c r="U515" s="9" t="str">
        <f>IF(Search!$O$5="","",IF($AW515="","",IF($AW515&lt;Search!$O$5,"",1)))</f>
        <v/>
      </c>
      <c r="V515" s="9" t="str">
        <f>IF(Search!$O$6="","",IF($AW515="","",IF($AW515&gt;Search!$O$6,"",1)))</f>
        <v/>
      </c>
      <c r="W515" s="9" t="str">
        <f>IF(Search!$U$4="","",IF($AX515="","",1))</f>
        <v/>
      </c>
      <c r="X515" s="9" t="str">
        <f>IF(Search!$U$5="","",IF(ISNUMBER(SEARCH(Search!$U$5,$AX515))=TRUE,IF(Search!$U$5="N","N",1),""))</f>
        <v/>
      </c>
      <c r="Y515" s="9" t="str">
        <f>IF(Search!$U$6="","",IF($AY515&lt;Search!$U$6,"",1))</f>
        <v/>
      </c>
      <c r="Z515" s="9" t="str">
        <f>IF(Search!$R$4="","",IF(Inventory!$BA515&lt;Search!$R$4,"",1))</f>
        <v/>
      </c>
      <c r="AA515" s="9" t="str">
        <f>IF(Search!$R$5="","",IF($BA515&gt;Search!$R$5,"",1))</f>
        <v/>
      </c>
      <c r="AB515" s="9" t="str">
        <f>IF(Search!$R$6="","",IF($BB515&lt;Search!$R$6,"",1))</f>
        <v/>
      </c>
      <c r="AC515" s="9" t="str">
        <f>IF(Search!$R$7="","",IF($BB515&lt;Search!$R$7,"",1))</f>
        <v/>
      </c>
      <c r="AD515" s="45" t="str">
        <f>IF(COUNTIF($A515:$AC515,"n")&gt;0,"",IF(SUM($A515:$AC515)=COUNTA(Search!$C$4:$C$8,Search!$F$4:$F$8,Search!$I$4:$I$6,Search!$I$8,Search!$L$4:$L$8,Search!$O$4:$O$8,Search!$R$4:$R$7,Search!$U$4:$U$7)-COUNTIF(Search!$C$4:$U$7,"n"),1+LARGE($AD$1:AD514,1),""))</f>
        <v/>
      </c>
      <c r="AE515" s="45" t="str">
        <f t="shared" ref="AE515:AE578" si="27">IF(AD515="","",COUNTIF($AN$2:$AN$10540,"&lt;="&amp;AN515))</f>
        <v/>
      </c>
      <c r="AF515" s="45" t="str">
        <f>IF(AD515="","",COUNTIF($AE$1:$AE514,$AE515)+RANK($AE515,$AE$2:$AE$10540,1))</f>
        <v/>
      </c>
      <c r="AG515" s="45" t="str">
        <f t="shared" ref="AG515:AG578" si="28">IF($AD515="","",COUNTIF($BA$2:$BA$10540,"&lt;="&amp;$BA515))</f>
        <v/>
      </c>
      <c r="AH515" s="45" t="str">
        <f>IF($AD515="","",COUNTIF($AG$1:$AG514,$AG515)+RANK($AG515,$AG$1:$AG$10539,0))</f>
        <v/>
      </c>
      <c r="AI515" s="10" t="str">
        <f t="shared" si="26"/>
        <v>1994-95 Finest Bowmans Best Refractors #B19 Doug Gilmour     /   $</v>
      </c>
      <c r="AJ515" s="11">
        <v>1994</v>
      </c>
      <c r="AK515" s="17">
        <v>95</v>
      </c>
      <c r="AL515" s="12" t="s">
        <v>2168</v>
      </c>
      <c r="AM515" s="10" t="s">
        <v>2169</v>
      </c>
      <c r="AN515" s="15" t="s">
        <v>162</v>
      </c>
      <c r="AO515" s="14"/>
      <c r="AP515" s="14"/>
      <c r="AQ515" s="14"/>
      <c r="AR515" s="14"/>
      <c r="AS515" s="9"/>
      <c r="AT515" s="9"/>
      <c r="AU515" s="9"/>
      <c r="AV515" s="13"/>
      <c r="AW515" s="13"/>
      <c r="AX515" s="9"/>
      <c r="AY515" s="9"/>
      <c r="AZ515" s="9"/>
      <c r="BA515" s="33"/>
      <c r="BB515" s="33"/>
      <c r="BC515" s="36"/>
      <c r="BD515" s="12" t="s">
        <v>1771</v>
      </c>
      <c r="BE515" s="12" t="s">
        <v>2484</v>
      </c>
    </row>
    <row r="516" spans="1:57" s="12" customFormat="1" x14ac:dyDescent="0.2">
      <c r="A516" s="9" t="str">
        <f>IF(Search!$C$5="","",IF(COUNTA(Inventory!$AP516)=1,1,""))</f>
        <v/>
      </c>
      <c r="B516" s="9" t="str">
        <f>IF(Search!$C$4="","",IF(ISNUMBER(SEARCH(Search!$C$4,$AR516))=TRUE,1,""))</f>
        <v/>
      </c>
      <c r="C516" s="9" t="str">
        <f>IF(Search!$C$6="x",IF(COUNTA($AQ516)=1,1,"N"),IF(COUNTA($AQ516)=1,"N",""))</f>
        <v/>
      </c>
      <c r="D516" s="9" t="str">
        <f>IF(Search!$O$8="","",IF(ISNUMBER(SEARCH(Search!$O$8,$BD516))=TRUE,1,""))</f>
        <v/>
      </c>
      <c r="E516" s="9" t="str">
        <f>IF(Search!$C$7="","",IF(ISNUMBER(SEARCH(Search!$C$7,$AN516))=TRUE,1,""))</f>
        <v/>
      </c>
      <c r="F516" s="9" t="str">
        <f>IF(Search!$C$8="","",IF(ISNUMBER(SEARCH(Search!$C$8,$AO516))=TRUE,1,""))</f>
        <v/>
      </c>
      <c r="G516" s="9" t="str">
        <f>IF(Search!$F$4="","",IF(Inventory!$AJ516&lt;Search!$F$4,"",1))</f>
        <v/>
      </c>
      <c r="H516" s="9" t="str">
        <f>IF(Search!$F$5="","",IF(Inventory!$AJ516&gt;Search!$F$5,"",1))</f>
        <v/>
      </c>
      <c r="I516" s="9" t="str">
        <f>IF(Search!$F$7="","",IF(Search!$F$8="",IF(ISNUMBER(SEARCH(Search!$F$7,$AL516))=TRUE,1,""),""))</f>
        <v/>
      </c>
      <c r="J516" s="9" t="str">
        <f>IF($AL516=Search!$F$8,1,"")</f>
        <v/>
      </c>
      <c r="K516" s="9" t="str">
        <f>IF(Search!$I$4="","",IF(COUNTA($AS516)=1,IF(Search!$I$4="N","N",1),""))</f>
        <v/>
      </c>
      <c r="L516" s="9" t="str">
        <f>IF(Search!$I$5="","",IF($AS516="RC",1,""))</f>
        <v/>
      </c>
      <c r="M516" s="9" t="str">
        <f>IF(Search!$I$6="","",IF($AS516="RCP",1,""))</f>
        <v/>
      </c>
      <c r="N516" s="9" t="str">
        <f>IF(Search!$I$8="","",IF(COUNTA($AT516)=1,IF(Search!$I$8="N","N",1),""))</f>
        <v/>
      </c>
      <c r="O516" s="9" t="str">
        <f>IF(Search!$L$4="","",IF(COUNTA($AU516)=1,IF(Search!$L$4="N","N",1),""))</f>
        <v/>
      </c>
      <c r="P516" s="9" t="str">
        <f>IF(Search!$L$5="","",IF(ISNUMBER(SEARCH("Jersey",$AU516))=TRUE,IF(Search!$L$5="N","N",1),""))</f>
        <v/>
      </c>
      <c r="Q516" s="9" t="str">
        <f>IF(Search!$L$6="","",IF(ISNUMBER(SEARCH("Patch",$AU516))=TRUE,IF(Search!$L$6="N","N",1),""))</f>
        <v/>
      </c>
      <c r="R516" s="9" t="str">
        <f>IF(Search!$L$7="","",IF(ISNUMBER(SEARCH("Shield",$AU516))=TRUE,IF(Search!$L$7="N","N",1),""))</f>
        <v/>
      </c>
      <c r="S516" s="9" t="str">
        <f>IF(Search!$L$8="","",IF(ISNUMBER(SEARCH("Stick",$AU516))=TRUE,IF(Search!$L$8="N","N",1),""))</f>
        <v/>
      </c>
      <c r="T516" s="9" t="str">
        <f>IF(Search!$O$4="","",IF(COUNTA($AW516)=1,IF(Search!$O$4="N","N",1),""))</f>
        <v/>
      </c>
      <c r="U516" s="9" t="str">
        <f>IF(Search!$O$5="","",IF($AW516="","",IF($AW516&lt;Search!$O$5,"",1)))</f>
        <v/>
      </c>
      <c r="V516" s="9" t="str">
        <f>IF(Search!$O$6="","",IF($AW516="","",IF($AW516&gt;Search!$O$6,"",1)))</f>
        <v/>
      </c>
      <c r="W516" s="9" t="str">
        <f>IF(Search!$U$4="","",IF($AX516="","",1))</f>
        <v/>
      </c>
      <c r="X516" s="9" t="str">
        <f>IF(Search!$U$5="","",IF(ISNUMBER(SEARCH(Search!$U$5,$AX516))=TRUE,IF(Search!$U$5="N","N",1),""))</f>
        <v/>
      </c>
      <c r="Y516" s="9" t="str">
        <f>IF(Search!$U$6="","",IF($AY516&lt;Search!$U$6,"",1))</f>
        <v/>
      </c>
      <c r="Z516" s="9" t="str">
        <f>IF(Search!$R$4="","",IF(Inventory!$BA516&lt;Search!$R$4,"",1))</f>
        <v/>
      </c>
      <c r="AA516" s="9" t="str">
        <f>IF(Search!$R$5="","",IF($BA516&gt;Search!$R$5,"",1))</f>
        <v/>
      </c>
      <c r="AB516" s="9" t="str">
        <f>IF(Search!$R$6="","",IF($BB516&lt;Search!$R$6,"",1))</f>
        <v/>
      </c>
      <c r="AC516" s="9" t="str">
        <f>IF(Search!$R$7="","",IF($BB516&lt;Search!$R$7,"",1))</f>
        <v/>
      </c>
      <c r="AD516" s="45" t="str">
        <f>IF(COUNTIF($A516:$AC516,"n")&gt;0,"",IF(SUM($A516:$AC516)=COUNTA(Search!$C$4:$C$8,Search!$F$4:$F$8,Search!$I$4:$I$6,Search!$I$8,Search!$L$4:$L$8,Search!$O$4:$O$8,Search!$R$4:$R$7,Search!$U$4:$U$7)-COUNTIF(Search!$C$4:$U$7,"n"),1+LARGE($AD$1:AD515,1),""))</f>
        <v/>
      </c>
      <c r="AE516" s="45" t="str">
        <f t="shared" si="27"/>
        <v/>
      </c>
      <c r="AF516" s="45" t="str">
        <f>IF(AD516="","",COUNTIF($AE$1:$AE515,$AE516)+RANK($AE516,$AE$2:$AE$10540,1))</f>
        <v/>
      </c>
      <c r="AG516" s="45" t="str">
        <f t="shared" si="28"/>
        <v/>
      </c>
      <c r="AH516" s="45" t="str">
        <f>IF($AD516="","",COUNTIF($AG$1:$AG515,$AG516)+RANK($AG516,$AG$1:$AG$10539,0))</f>
        <v/>
      </c>
      <c r="AI516" s="10" t="str">
        <f t="shared" si="26"/>
        <v>1994-95 Finest Refractors #26 Felix Potvin TOR    /   $</v>
      </c>
      <c r="AJ516" s="11">
        <v>1994</v>
      </c>
      <c r="AK516" s="17">
        <v>95</v>
      </c>
      <c r="AL516" s="12" t="s">
        <v>269</v>
      </c>
      <c r="AM516" s="10">
        <v>26</v>
      </c>
      <c r="AN516" s="12" t="s">
        <v>226</v>
      </c>
      <c r="AO516" s="9" t="s">
        <v>1904</v>
      </c>
      <c r="AP516" s="9"/>
      <c r="AQ516" s="9"/>
      <c r="AR516" s="14"/>
      <c r="AS516" s="9"/>
      <c r="AT516" s="9"/>
      <c r="AU516" s="9"/>
      <c r="AV516" s="13"/>
      <c r="AW516" s="13"/>
      <c r="AX516" s="9"/>
      <c r="AY516" s="9"/>
      <c r="AZ516" s="9"/>
      <c r="BA516" s="33"/>
      <c r="BB516" s="33"/>
      <c r="BC516" s="36"/>
      <c r="BD516" s="12" t="s">
        <v>1771</v>
      </c>
      <c r="BE516" s="12" t="s">
        <v>2484</v>
      </c>
    </row>
    <row r="517" spans="1:57" s="12" customFormat="1" x14ac:dyDescent="0.2">
      <c r="A517" s="9" t="str">
        <f>IF(Search!$C$5="","",IF(COUNTA(Inventory!$AP517)=1,1,""))</f>
        <v/>
      </c>
      <c r="B517" s="9" t="str">
        <f>IF(Search!$C$4="","",IF(ISNUMBER(SEARCH(Search!$C$4,$AR517))=TRUE,1,""))</f>
        <v/>
      </c>
      <c r="C517" s="9" t="str">
        <f>IF(Search!$C$6="x",IF(COUNTA($AQ517)=1,1,"N"),IF(COUNTA($AQ517)=1,"N",""))</f>
        <v/>
      </c>
      <c r="D517" s="9" t="str">
        <f>IF(Search!$O$8="","",IF(ISNUMBER(SEARCH(Search!$O$8,$BD517))=TRUE,1,""))</f>
        <v/>
      </c>
      <c r="E517" s="9" t="str">
        <f>IF(Search!$C$7="","",IF(ISNUMBER(SEARCH(Search!$C$7,$AN517))=TRUE,1,""))</f>
        <v/>
      </c>
      <c r="F517" s="9" t="str">
        <f>IF(Search!$C$8="","",IF(ISNUMBER(SEARCH(Search!$C$8,$AO517))=TRUE,1,""))</f>
        <v/>
      </c>
      <c r="G517" s="9" t="str">
        <f>IF(Search!$F$4="","",IF(Inventory!$AJ517&lt;Search!$F$4,"",1))</f>
        <v/>
      </c>
      <c r="H517" s="9" t="str">
        <f>IF(Search!$F$5="","",IF(Inventory!$AJ517&gt;Search!$F$5,"",1))</f>
        <v/>
      </c>
      <c r="I517" s="9" t="str">
        <f>IF(Search!$F$7="","",IF(Search!$F$8="",IF(ISNUMBER(SEARCH(Search!$F$7,$AL517))=TRUE,1,""),""))</f>
        <v/>
      </c>
      <c r="J517" s="9" t="str">
        <f>IF($AL517=Search!$F$8,1,"")</f>
        <v/>
      </c>
      <c r="K517" s="9" t="str">
        <f>IF(Search!$I$4="","",IF(COUNTA($AS517)=1,IF(Search!$I$4="N","N",1),""))</f>
        <v/>
      </c>
      <c r="L517" s="9" t="str">
        <f>IF(Search!$I$5="","",IF($AS517="RC",1,""))</f>
        <v/>
      </c>
      <c r="M517" s="9" t="str">
        <f>IF(Search!$I$6="","",IF($AS517="RCP",1,""))</f>
        <v/>
      </c>
      <c r="N517" s="9" t="str">
        <f>IF(Search!$I$8="","",IF(COUNTA($AT517)=1,IF(Search!$I$8="N","N",1),""))</f>
        <v/>
      </c>
      <c r="O517" s="9" t="str">
        <f>IF(Search!$L$4="","",IF(COUNTA($AU517)=1,IF(Search!$L$4="N","N",1),""))</f>
        <v/>
      </c>
      <c r="P517" s="9" t="str">
        <f>IF(Search!$L$5="","",IF(ISNUMBER(SEARCH("Jersey",$AU517))=TRUE,IF(Search!$L$5="N","N",1),""))</f>
        <v/>
      </c>
      <c r="Q517" s="9" t="str">
        <f>IF(Search!$L$6="","",IF(ISNUMBER(SEARCH("Patch",$AU517))=TRUE,IF(Search!$L$6="N","N",1),""))</f>
        <v/>
      </c>
      <c r="R517" s="9" t="str">
        <f>IF(Search!$L$7="","",IF(ISNUMBER(SEARCH("Shield",$AU517))=TRUE,IF(Search!$L$7="N","N",1),""))</f>
        <v/>
      </c>
      <c r="S517" s="9" t="str">
        <f>IF(Search!$L$8="","",IF(ISNUMBER(SEARCH("Stick",$AU517))=TRUE,IF(Search!$L$8="N","N",1),""))</f>
        <v/>
      </c>
      <c r="T517" s="9" t="str">
        <f>IF(Search!$O$4="","",IF(COUNTA($AW517)=1,IF(Search!$O$4="N","N",1),""))</f>
        <v/>
      </c>
      <c r="U517" s="9" t="str">
        <f>IF(Search!$O$5="","",IF($AW517="","",IF($AW517&lt;Search!$O$5,"",1)))</f>
        <v/>
      </c>
      <c r="V517" s="9" t="str">
        <f>IF(Search!$O$6="","",IF($AW517="","",IF($AW517&gt;Search!$O$6,"",1)))</f>
        <v/>
      </c>
      <c r="W517" s="9" t="str">
        <f>IF(Search!$U$4="","",IF($AX517="","",1))</f>
        <v/>
      </c>
      <c r="X517" s="9" t="str">
        <f>IF(Search!$U$5="","",IF(ISNUMBER(SEARCH(Search!$U$5,$AX517))=TRUE,IF(Search!$U$5="N","N",1),""))</f>
        <v/>
      </c>
      <c r="Y517" s="9" t="str">
        <f>IF(Search!$U$6="","",IF($AY517&lt;Search!$U$6,"",1))</f>
        <v/>
      </c>
      <c r="Z517" s="9" t="str">
        <f>IF(Search!$R$4="","",IF(Inventory!$BA517&lt;Search!$R$4,"",1))</f>
        <v/>
      </c>
      <c r="AA517" s="9" t="str">
        <f>IF(Search!$R$5="","",IF($BA517&gt;Search!$R$5,"",1))</f>
        <v/>
      </c>
      <c r="AB517" s="9" t="str">
        <f>IF(Search!$R$6="","",IF($BB517&lt;Search!$R$6,"",1))</f>
        <v/>
      </c>
      <c r="AC517" s="9" t="str">
        <f>IF(Search!$R$7="","",IF($BB517&lt;Search!$R$7,"",1))</f>
        <v/>
      </c>
      <c r="AD517" s="45" t="str">
        <f>IF(COUNTIF($A517:$AC517,"n")&gt;0,"",IF(SUM($A517:$AC517)=COUNTA(Search!$C$4:$C$8,Search!$F$4:$F$8,Search!$I$4:$I$6,Search!$I$8,Search!$L$4:$L$8,Search!$O$4:$O$8,Search!$R$4:$R$7,Search!$U$4:$U$7)-COUNTIF(Search!$C$4:$U$7,"n"),1+LARGE($AD$1:AD516,1),""))</f>
        <v/>
      </c>
      <c r="AE517" s="45" t="str">
        <f t="shared" si="27"/>
        <v/>
      </c>
      <c r="AF517" s="45" t="str">
        <f>IF(AD517="","",COUNTIF($AE$1:$AE516,$AE517)+RANK($AE517,$AE$2:$AE$10540,1))</f>
        <v/>
      </c>
      <c r="AG517" s="45" t="str">
        <f t="shared" si="28"/>
        <v/>
      </c>
      <c r="AH517" s="45" t="str">
        <f>IF($AD517="","",COUNTIF($AG$1:$AG516,$AG517)+RANK($AG517,$AG$1:$AG$10539,0))</f>
        <v/>
      </c>
      <c r="AI517" s="10" t="str">
        <f t="shared" si="26"/>
        <v>1994-95 Finest Refractors #110 Mats Sundin TOR    /   $</v>
      </c>
      <c r="AJ517" s="11">
        <v>1994</v>
      </c>
      <c r="AK517" s="17">
        <v>95</v>
      </c>
      <c r="AL517" s="12" t="s">
        <v>269</v>
      </c>
      <c r="AM517" s="10">
        <v>110</v>
      </c>
      <c r="AN517" s="12" t="s">
        <v>215</v>
      </c>
      <c r="AO517" s="9" t="s">
        <v>1904</v>
      </c>
      <c r="AP517" s="9"/>
      <c r="AQ517" s="9"/>
      <c r="AR517" s="14"/>
      <c r="AS517" s="9"/>
      <c r="AT517" s="9"/>
      <c r="AU517" s="9"/>
      <c r="AV517" s="13"/>
      <c r="AW517" s="13"/>
      <c r="AX517" s="9"/>
      <c r="AY517" s="9"/>
      <c r="AZ517" s="9"/>
      <c r="BA517" s="33"/>
      <c r="BB517" s="33"/>
      <c r="BC517" s="36"/>
      <c r="BD517" s="12" t="s">
        <v>1771</v>
      </c>
      <c r="BE517" s="12" t="s">
        <v>2484</v>
      </c>
    </row>
    <row r="518" spans="1:57" s="12" customFormat="1" x14ac:dyDescent="0.2">
      <c r="A518" s="9" t="str">
        <f>IF(Search!$C$5="","",IF(COUNTA(Inventory!$AP518)=1,1,""))</f>
        <v/>
      </c>
      <c r="B518" s="9" t="str">
        <f>IF(Search!$C$4="","",IF(ISNUMBER(SEARCH(Search!$C$4,$AR518))=TRUE,1,""))</f>
        <v/>
      </c>
      <c r="C518" s="9" t="str">
        <f>IF(Search!$C$6="x",IF(COUNTA($AQ518)=1,1,"N"),IF(COUNTA($AQ518)=1,"N",""))</f>
        <v/>
      </c>
      <c r="D518" s="9" t="str">
        <f>IF(Search!$O$8="","",IF(ISNUMBER(SEARCH(Search!$O$8,$BD518))=TRUE,1,""))</f>
        <v/>
      </c>
      <c r="E518" s="9" t="str">
        <f>IF(Search!$C$7="","",IF(ISNUMBER(SEARCH(Search!$C$7,$AN518))=TRUE,1,""))</f>
        <v/>
      </c>
      <c r="F518" s="9" t="str">
        <f>IF(Search!$C$8="","",IF(ISNUMBER(SEARCH(Search!$C$8,$AO518))=TRUE,1,""))</f>
        <v/>
      </c>
      <c r="G518" s="9" t="str">
        <f>IF(Search!$F$4="","",IF(Inventory!$AJ518&lt;Search!$F$4,"",1))</f>
        <v/>
      </c>
      <c r="H518" s="9" t="str">
        <f>IF(Search!$F$5="","",IF(Inventory!$AJ518&gt;Search!$F$5,"",1))</f>
        <v/>
      </c>
      <c r="I518" s="9" t="str">
        <f>IF(Search!$F$7="","",IF(Search!$F$8="",IF(ISNUMBER(SEARCH(Search!$F$7,$AL518))=TRUE,1,""),""))</f>
        <v/>
      </c>
      <c r="J518" s="9" t="str">
        <f>IF($AL518=Search!$F$8,1,"")</f>
        <v/>
      </c>
      <c r="K518" s="9" t="str">
        <f>IF(Search!$I$4="","",IF(COUNTA($AS518)=1,IF(Search!$I$4="N","N",1),""))</f>
        <v/>
      </c>
      <c r="L518" s="9" t="str">
        <f>IF(Search!$I$5="","",IF($AS518="RC",1,""))</f>
        <v/>
      </c>
      <c r="M518" s="9" t="str">
        <f>IF(Search!$I$6="","",IF($AS518="RCP",1,""))</f>
        <v/>
      </c>
      <c r="N518" s="9" t="str">
        <f>IF(Search!$I$8="","",IF(COUNTA($AT518)=1,IF(Search!$I$8="N","N",1),""))</f>
        <v/>
      </c>
      <c r="O518" s="9" t="str">
        <f>IF(Search!$L$4="","",IF(COUNTA($AU518)=1,IF(Search!$L$4="N","N",1),""))</f>
        <v/>
      </c>
      <c r="P518" s="9" t="str">
        <f>IF(Search!$L$5="","",IF(ISNUMBER(SEARCH("Jersey",$AU518))=TRUE,IF(Search!$L$5="N","N",1),""))</f>
        <v/>
      </c>
      <c r="Q518" s="9" t="str">
        <f>IF(Search!$L$6="","",IF(ISNUMBER(SEARCH("Patch",$AU518))=TRUE,IF(Search!$L$6="N","N",1),""))</f>
        <v/>
      </c>
      <c r="R518" s="9" t="str">
        <f>IF(Search!$L$7="","",IF(ISNUMBER(SEARCH("Shield",$AU518))=TRUE,IF(Search!$L$7="N","N",1),""))</f>
        <v/>
      </c>
      <c r="S518" s="9" t="str">
        <f>IF(Search!$L$8="","",IF(ISNUMBER(SEARCH("Stick",$AU518))=TRUE,IF(Search!$L$8="N","N",1),""))</f>
        <v/>
      </c>
      <c r="T518" s="9" t="str">
        <f>IF(Search!$O$4="","",IF(COUNTA($AW518)=1,IF(Search!$O$4="N","N",1),""))</f>
        <v/>
      </c>
      <c r="U518" s="9" t="str">
        <f>IF(Search!$O$5="","",IF($AW518="","",IF($AW518&lt;Search!$O$5,"",1)))</f>
        <v/>
      </c>
      <c r="V518" s="9" t="str">
        <f>IF(Search!$O$6="","",IF($AW518="","",IF($AW518&gt;Search!$O$6,"",1)))</f>
        <v/>
      </c>
      <c r="W518" s="9" t="str">
        <f>IF(Search!$U$4="","",IF($AX518="","",1))</f>
        <v/>
      </c>
      <c r="X518" s="9" t="str">
        <f>IF(Search!$U$5="","",IF(ISNUMBER(SEARCH(Search!$U$5,$AX518))=TRUE,IF(Search!$U$5="N","N",1),""))</f>
        <v/>
      </c>
      <c r="Y518" s="9" t="str">
        <f>IF(Search!$U$6="","",IF($AY518&lt;Search!$U$6,"",1))</f>
        <v/>
      </c>
      <c r="Z518" s="9" t="str">
        <f>IF(Search!$R$4="","",IF(Inventory!$BA518&lt;Search!$R$4,"",1))</f>
        <v/>
      </c>
      <c r="AA518" s="9" t="str">
        <f>IF(Search!$R$5="","",IF($BA518&gt;Search!$R$5,"",1))</f>
        <v/>
      </c>
      <c r="AB518" s="9" t="str">
        <f>IF(Search!$R$6="","",IF($BB518&lt;Search!$R$6,"",1))</f>
        <v/>
      </c>
      <c r="AC518" s="9" t="str">
        <f>IF(Search!$R$7="","",IF($BB518&lt;Search!$R$7,"",1))</f>
        <v/>
      </c>
      <c r="AD518" s="45" t="str">
        <f>IF(COUNTIF($A518:$AC518,"n")&gt;0,"",IF(SUM($A518:$AC518)=COUNTA(Search!$C$4:$C$8,Search!$F$4:$F$8,Search!$I$4:$I$6,Search!$I$8,Search!$L$4:$L$8,Search!$O$4:$O$8,Search!$R$4:$R$7,Search!$U$4:$U$7)-COUNTIF(Search!$C$4:$U$7,"n"),1+LARGE($AD$1:AD517,1),""))</f>
        <v/>
      </c>
      <c r="AE518" s="45" t="str">
        <f t="shared" si="27"/>
        <v/>
      </c>
      <c r="AF518" s="45" t="str">
        <f>IF(AD518="","",COUNTIF($AE$1:$AE517,$AE518)+RANK($AE518,$AE$2:$AE$10540,1))</f>
        <v/>
      </c>
      <c r="AG518" s="45" t="str">
        <f t="shared" si="28"/>
        <v/>
      </c>
      <c r="AH518" s="45" t="str">
        <f>IF($AD518="","",COUNTIF($AG$1:$AG517,$AG518)+RANK($AG518,$AG$1:$AG$10539,0))</f>
        <v/>
      </c>
      <c r="AI518" s="10" t="str">
        <f t="shared" ref="AI518:AI581" si="29">CONCATENATE(AJ518,"-",AK518," ",AL518," #",AM518," ",AN518," ",AO518," ",AS518," ",AT518," ",AU518," ",AV518,"/",AW518," ",AX518," ",AY518,AZ518," $",BA518)</f>
        <v>1994-95 Fleer Headliners #3 Doug Gilmour     /   $</v>
      </c>
      <c r="AJ518" s="11">
        <v>1994</v>
      </c>
      <c r="AK518" s="17">
        <v>95</v>
      </c>
      <c r="AL518" s="12" t="s">
        <v>270</v>
      </c>
      <c r="AM518" s="10">
        <v>3</v>
      </c>
      <c r="AN518" s="15" t="s">
        <v>162</v>
      </c>
      <c r="AO518" s="14"/>
      <c r="AP518" s="14"/>
      <c r="AQ518" s="14"/>
      <c r="AR518" s="14"/>
      <c r="AS518" s="9"/>
      <c r="AT518" s="9"/>
      <c r="AU518" s="9"/>
      <c r="AV518" s="13"/>
      <c r="AW518" s="13"/>
      <c r="AX518" s="9"/>
      <c r="AY518" s="9"/>
      <c r="AZ518" s="9"/>
      <c r="BA518" s="33"/>
      <c r="BB518" s="33"/>
      <c r="BC518" s="36"/>
      <c r="BD518" s="12" t="s">
        <v>1771</v>
      </c>
      <c r="BE518" s="12" t="s">
        <v>2484</v>
      </c>
    </row>
    <row r="519" spans="1:57" s="12" customFormat="1" x14ac:dyDescent="0.2">
      <c r="A519" s="9" t="str">
        <f>IF(Search!$C$5="","",IF(COUNTA(Inventory!$AP519)=1,1,""))</f>
        <v/>
      </c>
      <c r="B519" s="9" t="str">
        <f>IF(Search!$C$4="","",IF(ISNUMBER(SEARCH(Search!$C$4,$AR519))=TRUE,1,""))</f>
        <v/>
      </c>
      <c r="C519" s="9" t="str">
        <f>IF(Search!$C$6="x",IF(COUNTA($AQ519)=1,1,"N"),IF(COUNTA($AQ519)=1,"N",""))</f>
        <v/>
      </c>
      <c r="D519" s="9" t="str">
        <f>IF(Search!$O$8="","",IF(ISNUMBER(SEARCH(Search!$O$8,$BD519))=TRUE,1,""))</f>
        <v/>
      </c>
      <c r="E519" s="9" t="str">
        <f>IF(Search!$C$7="","",IF(ISNUMBER(SEARCH(Search!$C$7,$AN519))=TRUE,1,""))</f>
        <v/>
      </c>
      <c r="F519" s="9" t="str">
        <f>IF(Search!$C$8="","",IF(ISNUMBER(SEARCH(Search!$C$8,$AO519))=TRUE,1,""))</f>
        <v/>
      </c>
      <c r="G519" s="9" t="str">
        <f>IF(Search!$F$4="","",IF(Inventory!$AJ519&lt;Search!$F$4,"",1))</f>
        <v/>
      </c>
      <c r="H519" s="9" t="str">
        <f>IF(Search!$F$5="","",IF(Inventory!$AJ519&gt;Search!$F$5,"",1))</f>
        <v/>
      </c>
      <c r="I519" s="9" t="str">
        <f>IF(Search!$F$7="","",IF(Search!$F$8="",IF(ISNUMBER(SEARCH(Search!$F$7,$AL519))=TRUE,1,""),""))</f>
        <v/>
      </c>
      <c r="J519" s="9" t="str">
        <f>IF($AL519=Search!$F$8,1,"")</f>
        <v/>
      </c>
      <c r="K519" s="9" t="str">
        <f>IF(Search!$I$4="","",IF(COUNTA($AS519)=1,IF(Search!$I$4="N","N",1),""))</f>
        <v/>
      </c>
      <c r="L519" s="9" t="str">
        <f>IF(Search!$I$5="","",IF($AS519="RC",1,""))</f>
        <v/>
      </c>
      <c r="M519" s="9" t="str">
        <f>IF(Search!$I$6="","",IF($AS519="RCP",1,""))</f>
        <v/>
      </c>
      <c r="N519" s="9" t="str">
        <f>IF(Search!$I$8="","",IF(COUNTA($AT519)=1,IF(Search!$I$8="N","N",1),""))</f>
        <v/>
      </c>
      <c r="O519" s="9" t="str">
        <f>IF(Search!$L$4="","",IF(COUNTA($AU519)=1,IF(Search!$L$4="N","N",1),""))</f>
        <v/>
      </c>
      <c r="P519" s="9" t="str">
        <f>IF(Search!$L$5="","",IF(ISNUMBER(SEARCH("Jersey",$AU519))=TRUE,IF(Search!$L$5="N","N",1),""))</f>
        <v/>
      </c>
      <c r="Q519" s="9" t="str">
        <f>IF(Search!$L$6="","",IF(ISNUMBER(SEARCH("Patch",$AU519))=TRUE,IF(Search!$L$6="N","N",1),""))</f>
        <v/>
      </c>
      <c r="R519" s="9" t="str">
        <f>IF(Search!$L$7="","",IF(ISNUMBER(SEARCH("Shield",$AU519))=TRUE,IF(Search!$L$7="N","N",1),""))</f>
        <v/>
      </c>
      <c r="S519" s="9" t="str">
        <f>IF(Search!$L$8="","",IF(ISNUMBER(SEARCH("Stick",$AU519))=TRUE,IF(Search!$L$8="N","N",1),""))</f>
        <v/>
      </c>
      <c r="T519" s="9" t="str">
        <f>IF(Search!$O$4="","",IF(COUNTA($AW519)=1,IF(Search!$O$4="N","N",1),""))</f>
        <v/>
      </c>
      <c r="U519" s="9" t="str">
        <f>IF(Search!$O$5="","",IF($AW519="","",IF($AW519&lt;Search!$O$5,"",1)))</f>
        <v/>
      </c>
      <c r="V519" s="9" t="str">
        <f>IF(Search!$O$6="","",IF($AW519="","",IF($AW519&gt;Search!$O$6,"",1)))</f>
        <v/>
      </c>
      <c r="W519" s="9" t="str">
        <f>IF(Search!$U$4="","",IF($AX519="","",1))</f>
        <v/>
      </c>
      <c r="X519" s="9" t="str">
        <f>IF(Search!$U$5="","",IF(ISNUMBER(SEARCH(Search!$U$5,$AX519))=TRUE,IF(Search!$U$5="N","N",1),""))</f>
        <v/>
      </c>
      <c r="Y519" s="9" t="str">
        <f>IF(Search!$U$6="","",IF($AY519&lt;Search!$U$6,"",1))</f>
        <v/>
      </c>
      <c r="Z519" s="9" t="str">
        <f>IF(Search!$R$4="","",IF(Inventory!$BA519&lt;Search!$R$4,"",1))</f>
        <v/>
      </c>
      <c r="AA519" s="9" t="str">
        <f>IF(Search!$R$5="","",IF($BA519&gt;Search!$R$5,"",1))</f>
        <v/>
      </c>
      <c r="AB519" s="9" t="str">
        <f>IF(Search!$R$6="","",IF($BB519&lt;Search!$R$6,"",1))</f>
        <v/>
      </c>
      <c r="AC519" s="9" t="str">
        <f>IF(Search!$R$7="","",IF($BB519&lt;Search!$R$7,"",1))</f>
        <v/>
      </c>
      <c r="AD519" s="45" t="str">
        <f>IF(COUNTIF($A519:$AC519,"n")&gt;0,"",IF(SUM($A519:$AC519)=COUNTA(Search!$C$4:$C$8,Search!$F$4:$F$8,Search!$I$4:$I$6,Search!$I$8,Search!$L$4:$L$8,Search!$O$4:$O$8,Search!$R$4:$R$7,Search!$U$4:$U$7)-COUNTIF(Search!$C$4:$U$7,"n"),1+LARGE($AD$1:AD518,1),""))</f>
        <v/>
      </c>
      <c r="AE519" s="45" t="str">
        <f t="shared" si="27"/>
        <v/>
      </c>
      <c r="AF519" s="45" t="str">
        <f>IF(AD519="","",COUNTIF($AE$1:$AE518,$AE519)+RANK($AE519,$AE$2:$AE$10540,1))</f>
        <v/>
      </c>
      <c r="AG519" s="45" t="str">
        <f t="shared" si="28"/>
        <v/>
      </c>
      <c r="AH519" s="45" t="str">
        <f>IF($AD519="","",COUNTIF($AG$1:$AG518,$AG519)+RANK($AG519,$AG$1:$AG$10539,0))</f>
        <v/>
      </c>
      <c r="AI519" s="10" t="str">
        <f t="shared" si="29"/>
        <v>1994-95 Fleer Headliners #4 Wayne Gretzky     /   $</v>
      </c>
      <c r="AJ519" s="11">
        <v>1994</v>
      </c>
      <c r="AK519" s="17">
        <v>95</v>
      </c>
      <c r="AL519" s="12" t="s">
        <v>270</v>
      </c>
      <c r="AM519" s="10">
        <v>4</v>
      </c>
      <c r="AN519" s="12" t="s">
        <v>163</v>
      </c>
      <c r="AO519" s="9"/>
      <c r="AP519" s="9"/>
      <c r="AQ519" s="9"/>
      <c r="AR519" s="14"/>
      <c r="AS519" s="9"/>
      <c r="AT519" s="9"/>
      <c r="AU519" s="9"/>
      <c r="AV519" s="13"/>
      <c r="AW519" s="13"/>
      <c r="AX519" s="9"/>
      <c r="AY519" s="9"/>
      <c r="AZ519" s="9"/>
      <c r="BA519" s="33"/>
      <c r="BB519" s="33"/>
      <c r="BC519" s="36"/>
      <c r="BD519" s="12" t="s">
        <v>1771</v>
      </c>
      <c r="BE519" s="12" t="s">
        <v>2484</v>
      </c>
    </row>
    <row r="520" spans="1:57" s="12" customFormat="1" x14ac:dyDescent="0.2">
      <c r="A520" s="9" t="str">
        <f>IF(Search!$C$5="","",IF(COUNTA(Inventory!$AP520)=1,1,""))</f>
        <v/>
      </c>
      <c r="B520" s="9" t="str">
        <f>IF(Search!$C$4="","",IF(ISNUMBER(SEARCH(Search!$C$4,$AR520))=TRUE,1,""))</f>
        <v/>
      </c>
      <c r="C520" s="9" t="str">
        <f>IF(Search!$C$6="x",IF(COUNTA($AQ520)=1,1,"N"),IF(COUNTA($AQ520)=1,"N",""))</f>
        <v/>
      </c>
      <c r="D520" s="9" t="str">
        <f>IF(Search!$O$8="","",IF(ISNUMBER(SEARCH(Search!$O$8,$BD520))=TRUE,1,""))</f>
        <v/>
      </c>
      <c r="E520" s="9" t="str">
        <f>IF(Search!$C$7="","",IF(ISNUMBER(SEARCH(Search!$C$7,$AN520))=TRUE,1,""))</f>
        <v/>
      </c>
      <c r="F520" s="9" t="str">
        <f>IF(Search!$C$8="","",IF(ISNUMBER(SEARCH(Search!$C$8,$AO520))=TRUE,1,""))</f>
        <v/>
      </c>
      <c r="G520" s="9" t="str">
        <f>IF(Search!$F$4="","",IF(Inventory!$AJ520&lt;Search!$F$4,"",1))</f>
        <v/>
      </c>
      <c r="H520" s="9" t="str">
        <f>IF(Search!$F$5="","",IF(Inventory!$AJ520&gt;Search!$F$5,"",1))</f>
        <v/>
      </c>
      <c r="I520" s="9" t="str">
        <f>IF(Search!$F$7="","",IF(Search!$F$8="",IF(ISNUMBER(SEARCH(Search!$F$7,$AL520))=TRUE,1,""),""))</f>
        <v/>
      </c>
      <c r="J520" s="9" t="str">
        <f>IF($AL520=Search!$F$8,1,"")</f>
        <v/>
      </c>
      <c r="K520" s="9" t="str">
        <f>IF(Search!$I$4="","",IF(COUNTA($AS520)=1,IF(Search!$I$4="N","N",1),""))</f>
        <v/>
      </c>
      <c r="L520" s="9" t="str">
        <f>IF(Search!$I$5="","",IF($AS520="RC",1,""))</f>
        <v/>
      </c>
      <c r="M520" s="9" t="str">
        <f>IF(Search!$I$6="","",IF($AS520="RCP",1,""))</f>
        <v/>
      </c>
      <c r="N520" s="9" t="str">
        <f>IF(Search!$I$8="","",IF(COUNTA($AT520)=1,IF(Search!$I$8="N","N",1),""))</f>
        <v/>
      </c>
      <c r="O520" s="9" t="str">
        <f>IF(Search!$L$4="","",IF(COUNTA($AU520)=1,IF(Search!$L$4="N","N",1),""))</f>
        <v/>
      </c>
      <c r="P520" s="9" t="str">
        <f>IF(Search!$L$5="","",IF(ISNUMBER(SEARCH("Jersey",$AU520))=TRUE,IF(Search!$L$5="N","N",1),""))</f>
        <v/>
      </c>
      <c r="Q520" s="9" t="str">
        <f>IF(Search!$L$6="","",IF(ISNUMBER(SEARCH("Patch",$AU520))=TRUE,IF(Search!$L$6="N","N",1),""))</f>
        <v/>
      </c>
      <c r="R520" s="9" t="str">
        <f>IF(Search!$L$7="","",IF(ISNUMBER(SEARCH("Shield",$AU520))=TRUE,IF(Search!$L$7="N","N",1),""))</f>
        <v/>
      </c>
      <c r="S520" s="9" t="str">
        <f>IF(Search!$L$8="","",IF(ISNUMBER(SEARCH("Stick",$AU520))=TRUE,IF(Search!$L$8="N","N",1),""))</f>
        <v/>
      </c>
      <c r="T520" s="9" t="str">
        <f>IF(Search!$O$4="","",IF(COUNTA($AW520)=1,IF(Search!$O$4="N","N",1),""))</f>
        <v/>
      </c>
      <c r="U520" s="9" t="str">
        <f>IF(Search!$O$5="","",IF($AW520="","",IF($AW520&lt;Search!$O$5,"",1)))</f>
        <v/>
      </c>
      <c r="V520" s="9" t="str">
        <f>IF(Search!$O$6="","",IF($AW520="","",IF($AW520&gt;Search!$O$6,"",1)))</f>
        <v/>
      </c>
      <c r="W520" s="9" t="str">
        <f>IF(Search!$U$4="","",IF($AX520="","",1))</f>
        <v/>
      </c>
      <c r="X520" s="9" t="str">
        <f>IF(Search!$U$5="","",IF(ISNUMBER(SEARCH(Search!$U$5,$AX520))=TRUE,IF(Search!$U$5="N","N",1),""))</f>
        <v/>
      </c>
      <c r="Y520" s="9" t="str">
        <f>IF(Search!$U$6="","",IF($AY520&lt;Search!$U$6,"",1))</f>
        <v/>
      </c>
      <c r="Z520" s="9" t="str">
        <f>IF(Search!$R$4="","",IF(Inventory!$BA520&lt;Search!$R$4,"",1))</f>
        <v/>
      </c>
      <c r="AA520" s="9" t="str">
        <f>IF(Search!$R$5="","",IF($BA520&gt;Search!$R$5,"",1))</f>
        <v/>
      </c>
      <c r="AB520" s="9" t="str">
        <f>IF(Search!$R$6="","",IF($BB520&lt;Search!$R$6,"",1))</f>
        <v/>
      </c>
      <c r="AC520" s="9" t="str">
        <f>IF(Search!$R$7="","",IF($BB520&lt;Search!$R$7,"",1))</f>
        <v/>
      </c>
      <c r="AD520" s="45" t="str">
        <f>IF(COUNTIF($A520:$AC520,"n")&gt;0,"",IF(SUM($A520:$AC520)=COUNTA(Search!$C$4:$C$8,Search!$F$4:$F$8,Search!$I$4:$I$6,Search!$I$8,Search!$L$4:$L$8,Search!$O$4:$O$8,Search!$R$4:$R$7,Search!$U$4:$U$7)-COUNTIF(Search!$C$4:$U$7,"n"),1+LARGE($AD$1:AD519,1),""))</f>
        <v/>
      </c>
      <c r="AE520" s="45" t="str">
        <f t="shared" si="27"/>
        <v/>
      </c>
      <c r="AF520" s="45" t="str">
        <f>IF(AD520="","",COUNTIF($AE$1:$AE519,$AE520)+RANK($AE520,$AE$2:$AE$10540,1))</f>
        <v/>
      </c>
      <c r="AG520" s="45" t="str">
        <f t="shared" si="28"/>
        <v/>
      </c>
      <c r="AH520" s="45" t="str">
        <f>IF($AD520="","",COUNTIF($AG$1:$AG519,$AG520)+RANK($AG520,$AG$1:$AG$10539,0))</f>
        <v/>
      </c>
      <c r="AI520" s="10" t="str">
        <f t="shared" si="29"/>
        <v>1994-95 Parkhurst SE #SE260 Jarome Iginla CAN    /   $</v>
      </c>
      <c r="AJ520" s="11">
        <v>1994</v>
      </c>
      <c r="AK520" s="17">
        <v>95</v>
      </c>
      <c r="AL520" s="12" t="s">
        <v>271</v>
      </c>
      <c r="AM520" s="10" t="s">
        <v>274</v>
      </c>
      <c r="AN520" s="12" t="s">
        <v>275</v>
      </c>
      <c r="AO520" s="9" t="s">
        <v>1913</v>
      </c>
      <c r="AP520" s="9"/>
      <c r="AQ520" s="9"/>
      <c r="AR520" s="14"/>
      <c r="AS520" s="9"/>
      <c r="AT520" s="9"/>
      <c r="AU520" s="9"/>
      <c r="AV520" s="13"/>
      <c r="AW520" s="13"/>
      <c r="AX520" s="9"/>
      <c r="AY520" s="9"/>
      <c r="AZ520" s="9"/>
      <c r="BA520" s="33"/>
      <c r="BB520" s="33"/>
      <c r="BC520" s="36"/>
      <c r="BD520" s="12" t="s">
        <v>1771</v>
      </c>
    </row>
    <row r="521" spans="1:57" s="12" customFormat="1" x14ac:dyDescent="0.2">
      <c r="A521" s="9" t="str">
        <f>IF(Search!$C$5="","",IF(COUNTA(Inventory!$AP521)=1,1,""))</f>
        <v/>
      </c>
      <c r="B521" s="9" t="str">
        <f>IF(Search!$C$4="","",IF(ISNUMBER(SEARCH(Search!$C$4,$AR521))=TRUE,1,""))</f>
        <v/>
      </c>
      <c r="C521" s="9" t="str">
        <f>IF(Search!$C$6="x",IF(COUNTA($AQ521)=1,1,"N"),IF(COUNTA($AQ521)=1,"N",""))</f>
        <v/>
      </c>
      <c r="D521" s="9" t="str">
        <f>IF(Search!$O$8="","",IF(ISNUMBER(SEARCH(Search!$O$8,$BD521))=TRUE,1,""))</f>
        <v/>
      </c>
      <c r="E521" s="9" t="str">
        <f>IF(Search!$C$7="","",IF(ISNUMBER(SEARCH(Search!$C$7,$AN521))=TRUE,1,""))</f>
        <v/>
      </c>
      <c r="F521" s="9" t="str">
        <f>IF(Search!$C$8="","",IF(ISNUMBER(SEARCH(Search!$C$8,$AO521))=TRUE,1,""))</f>
        <v/>
      </c>
      <c r="G521" s="9" t="str">
        <f>IF(Search!$F$4="","",IF(Inventory!$AJ521&lt;Search!$F$4,"",1))</f>
        <v/>
      </c>
      <c r="H521" s="9" t="str">
        <f>IF(Search!$F$5="","",IF(Inventory!$AJ521&gt;Search!$F$5,"",1))</f>
        <v/>
      </c>
      <c r="I521" s="9" t="str">
        <f>IF(Search!$F$7="","",IF(Search!$F$8="",IF(ISNUMBER(SEARCH(Search!$F$7,$AL521))=TRUE,1,""),""))</f>
        <v/>
      </c>
      <c r="J521" s="9" t="str">
        <f>IF($AL521=Search!$F$8,1,"")</f>
        <v/>
      </c>
      <c r="K521" s="9" t="str">
        <f>IF(Search!$I$4="","",IF(COUNTA($AS521)=1,IF(Search!$I$4="N","N",1),""))</f>
        <v/>
      </c>
      <c r="L521" s="9" t="str">
        <f>IF(Search!$I$5="","",IF($AS521="RC",1,""))</f>
        <v/>
      </c>
      <c r="M521" s="9" t="str">
        <f>IF(Search!$I$6="","",IF($AS521="RCP",1,""))</f>
        <v/>
      </c>
      <c r="N521" s="9" t="str">
        <f>IF(Search!$I$8="","",IF(COUNTA($AT521)=1,IF(Search!$I$8="N","N",1),""))</f>
        <v/>
      </c>
      <c r="O521" s="9" t="str">
        <f>IF(Search!$L$4="","",IF(COUNTA($AU521)=1,IF(Search!$L$4="N","N",1),""))</f>
        <v/>
      </c>
      <c r="P521" s="9" t="str">
        <f>IF(Search!$L$5="","",IF(ISNUMBER(SEARCH("Jersey",$AU521))=TRUE,IF(Search!$L$5="N","N",1),""))</f>
        <v/>
      </c>
      <c r="Q521" s="9" t="str">
        <f>IF(Search!$L$6="","",IF(ISNUMBER(SEARCH("Patch",$AU521))=TRUE,IF(Search!$L$6="N","N",1),""))</f>
        <v/>
      </c>
      <c r="R521" s="9" t="str">
        <f>IF(Search!$L$7="","",IF(ISNUMBER(SEARCH("Shield",$AU521))=TRUE,IF(Search!$L$7="N","N",1),""))</f>
        <v/>
      </c>
      <c r="S521" s="9" t="str">
        <f>IF(Search!$L$8="","",IF(ISNUMBER(SEARCH("Stick",$AU521))=TRUE,IF(Search!$L$8="N","N",1),""))</f>
        <v/>
      </c>
      <c r="T521" s="9" t="str">
        <f>IF(Search!$O$4="","",IF(COUNTA($AW521)=1,IF(Search!$O$4="N","N",1),""))</f>
        <v/>
      </c>
      <c r="U521" s="9" t="str">
        <f>IF(Search!$O$5="","",IF($AW521="","",IF($AW521&lt;Search!$O$5,"",1)))</f>
        <v/>
      </c>
      <c r="V521" s="9" t="str">
        <f>IF(Search!$O$6="","",IF($AW521="","",IF($AW521&gt;Search!$O$6,"",1)))</f>
        <v/>
      </c>
      <c r="W521" s="9" t="str">
        <f>IF(Search!$U$4="","",IF($AX521="","",1))</f>
        <v/>
      </c>
      <c r="X521" s="9" t="str">
        <f>IF(Search!$U$5="","",IF(ISNUMBER(SEARCH(Search!$U$5,$AX521))=TRUE,IF(Search!$U$5="N","N",1),""))</f>
        <v/>
      </c>
      <c r="Y521" s="9" t="str">
        <f>IF(Search!$U$6="","",IF($AY521&lt;Search!$U$6,"",1))</f>
        <v/>
      </c>
      <c r="Z521" s="9" t="str">
        <f>IF(Search!$R$4="","",IF(Inventory!$BA521&lt;Search!$R$4,"",1))</f>
        <v/>
      </c>
      <c r="AA521" s="9" t="str">
        <f>IF(Search!$R$5="","",IF($BA521&gt;Search!$R$5,"",1))</f>
        <v/>
      </c>
      <c r="AB521" s="9" t="str">
        <f>IF(Search!$R$6="","",IF($BB521&lt;Search!$R$6,"",1))</f>
        <v/>
      </c>
      <c r="AC521" s="9" t="str">
        <f>IF(Search!$R$7="","",IF($BB521&lt;Search!$R$7,"",1))</f>
        <v/>
      </c>
      <c r="AD521" s="45" t="str">
        <f>IF(COUNTIF($A521:$AC521,"n")&gt;0,"",IF(SUM($A521:$AC521)=COUNTA(Search!$C$4:$C$8,Search!$F$4:$F$8,Search!$I$4:$I$6,Search!$I$8,Search!$L$4:$L$8,Search!$O$4:$O$8,Search!$R$4:$R$7,Search!$U$4:$U$7)-COUNTIF(Search!$C$4:$U$7,"n"),1+LARGE($AD$1:AD520,1),""))</f>
        <v/>
      </c>
      <c r="AE521" s="45" t="str">
        <f t="shared" si="27"/>
        <v/>
      </c>
      <c r="AF521" s="45" t="str">
        <f>IF(AD521="","",COUNTIF($AE$1:$AE520,$AE521)+RANK($AE521,$AE$2:$AE$10540,1))</f>
        <v/>
      </c>
      <c r="AG521" s="45" t="str">
        <f t="shared" si="28"/>
        <v/>
      </c>
      <c r="AH521" s="45" t="str">
        <f>IF($AD521="","",COUNTIF($AG$1:$AG520,$AG521)+RANK($AG521,$AG$1:$AG$10539,0))</f>
        <v/>
      </c>
      <c r="AI521" s="10" t="str">
        <f t="shared" si="29"/>
        <v>1994-95 Parkhurst SE #SE270 Jean-Sebastien Giguere     /   $</v>
      </c>
      <c r="AJ521" s="11">
        <v>1994</v>
      </c>
      <c r="AK521" s="17">
        <v>95</v>
      </c>
      <c r="AL521" s="12" t="s">
        <v>271</v>
      </c>
      <c r="AM521" s="10" t="s">
        <v>272</v>
      </c>
      <c r="AN521" s="12" t="s">
        <v>273</v>
      </c>
      <c r="AO521" s="9"/>
      <c r="AP521" s="9"/>
      <c r="AQ521" s="9"/>
      <c r="AR521" s="14"/>
      <c r="AS521" s="9"/>
      <c r="AT521" s="9"/>
      <c r="AU521" s="9"/>
      <c r="AV521" s="13"/>
      <c r="AW521" s="13"/>
      <c r="AX521" s="9"/>
      <c r="AY521" s="9"/>
      <c r="AZ521" s="9"/>
      <c r="BA521" s="33"/>
      <c r="BB521" s="33"/>
      <c r="BC521" s="36"/>
      <c r="BD521" s="12" t="s">
        <v>1771</v>
      </c>
    </row>
    <row r="522" spans="1:57" s="12" customFormat="1" x14ac:dyDescent="0.2">
      <c r="A522" s="9" t="str">
        <f>IF(Search!$C$5="","",IF(COUNTA(Inventory!$AP522)=1,1,""))</f>
        <v/>
      </c>
      <c r="B522" s="9" t="str">
        <f>IF(Search!$C$4="","",IF(ISNUMBER(SEARCH(Search!$C$4,$AR522))=TRUE,1,""))</f>
        <v/>
      </c>
      <c r="C522" s="9" t="str">
        <f>IF(Search!$C$6="x",IF(COUNTA($AQ522)=1,1,"N"),IF(COUNTA($AQ522)=1,"N",""))</f>
        <v/>
      </c>
      <c r="D522" s="9" t="str">
        <f>IF(Search!$O$8="","",IF(ISNUMBER(SEARCH(Search!$O$8,$BD522))=TRUE,1,""))</f>
        <v/>
      </c>
      <c r="E522" s="9" t="str">
        <f>IF(Search!$C$7="","",IF(ISNUMBER(SEARCH(Search!$C$7,$AN522))=TRUE,1,""))</f>
        <v/>
      </c>
      <c r="F522" s="9" t="str">
        <f>IF(Search!$C$8="","",IF(ISNUMBER(SEARCH(Search!$C$8,$AO522))=TRUE,1,""))</f>
        <v/>
      </c>
      <c r="G522" s="9" t="str">
        <f>IF(Search!$F$4="","",IF(Inventory!$AJ522&lt;Search!$F$4,"",1))</f>
        <v/>
      </c>
      <c r="H522" s="9" t="str">
        <f>IF(Search!$F$5="","",IF(Inventory!$AJ522&gt;Search!$F$5,"",1))</f>
        <v/>
      </c>
      <c r="I522" s="9" t="str">
        <f>IF(Search!$F$7="","",IF(Search!$F$8="",IF(ISNUMBER(SEARCH(Search!$F$7,$AL522))=TRUE,1,""),""))</f>
        <v/>
      </c>
      <c r="J522" s="9" t="str">
        <f>IF($AL522=Search!$F$8,1,"")</f>
        <v/>
      </c>
      <c r="K522" s="9" t="str">
        <f>IF(Search!$I$4="","",IF(COUNTA($AS522)=1,IF(Search!$I$4="N","N",1),""))</f>
        <v/>
      </c>
      <c r="L522" s="9" t="str">
        <f>IF(Search!$I$5="","",IF($AS522="RC",1,""))</f>
        <v/>
      </c>
      <c r="M522" s="9" t="str">
        <f>IF(Search!$I$6="","",IF($AS522="RCP",1,""))</f>
        <v/>
      </c>
      <c r="N522" s="9" t="str">
        <f>IF(Search!$I$8="","",IF(COUNTA($AT522)=1,IF(Search!$I$8="N","N",1),""))</f>
        <v/>
      </c>
      <c r="O522" s="9" t="str">
        <f>IF(Search!$L$4="","",IF(COUNTA($AU522)=1,IF(Search!$L$4="N","N",1),""))</f>
        <v/>
      </c>
      <c r="P522" s="9" t="str">
        <f>IF(Search!$L$5="","",IF(ISNUMBER(SEARCH("Jersey",$AU522))=TRUE,IF(Search!$L$5="N","N",1),""))</f>
        <v/>
      </c>
      <c r="Q522" s="9" t="str">
        <f>IF(Search!$L$6="","",IF(ISNUMBER(SEARCH("Patch",$AU522))=TRUE,IF(Search!$L$6="N","N",1),""))</f>
        <v/>
      </c>
      <c r="R522" s="9" t="str">
        <f>IF(Search!$L$7="","",IF(ISNUMBER(SEARCH("Shield",$AU522))=TRUE,IF(Search!$L$7="N","N",1),""))</f>
        <v/>
      </c>
      <c r="S522" s="9" t="str">
        <f>IF(Search!$L$8="","",IF(ISNUMBER(SEARCH("Stick",$AU522))=TRUE,IF(Search!$L$8="N","N",1),""))</f>
        <v/>
      </c>
      <c r="T522" s="9" t="str">
        <f>IF(Search!$O$4="","",IF(COUNTA($AW522)=1,IF(Search!$O$4="N","N",1),""))</f>
        <v/>
      </c>
      <c r="U522" s="9" t="str">
        <f>IF(Search!$O$5="","",IF($AW522="","",IF($AW522&lt;Search!$O$5,"",1)))</f>
        <v/>
      </c>
      <c r="V522" s="9" t="str">
        <f>IF(Search!$O$6="","",IF($AW522="","",IF($AW522&gt;Search!$O$6,"",1)))</f>
        <v/>
      </c>
      <c r="W522" s="9" t="str">
        <f>IF(Search!$U$4="","",IF($AX522="","",1))</f>
        <v/>
      </c>
      <c r="X522" s="9" t="str">
        <f>IF(Search!$U$5="","",IF(ISNUMBER(SEARCH(Search!$U$5,$AX522))=TRUE,IF(Search!$U$5="N","N",1),""))</f>
        <v/>
      </c>
      <c r="Y522" s="9" t="str">
        <f>IF(Search!$U$6="","",IF($AY522&lt;Search!$U$6,"",1))</f>
        <v/>
      </c>
      <c r="Z522" s="9" t="str">
        <f>IF(Search!$R$4="","",IF(Inventory!$BA522&lt;Search!$R$4,"",1))</f>
        <v/>
      </c>
      <c r="AA522" s="9" t="str">
        <f>IF(Search!$R$5="","",IF($BA522&gt;Search!$R$5,"",1))</f>
        <v/>
      </c>
      <c r="AB522" s="9" t="str">
        <f>IF(Search!$R$6="","",IF($BB522&lt;Search!$R$6,"",1))</f>
        <v/>
      </c>
      <c r="AC522" s="9" t="str">
        <f>IF(Search!$R$7="","",IF($BB522&lt;Search!$R$7,"",1))</f>
        <v/>
      </c>
      <c r="AD522" s="45" t="str">
        <f>IF(COUNTIF($A522:$AC522,"n")&gt;0,"",IF(SUM($A522:$AC522)=COUNTA(Search!$C$4:$C$8,Search!$F$4:$F$8,Search!$I$4:$I$6,Search!$I$8,Search!$L$4:$L$8,Search!$O$4:$O$8,Search!$R$4:$R$7,Search!$U$4:$U$7)-COUNTIF(Search!$C$4:$U$7,"n"),1+LARGE($AD$1:AD521,1),""))</f>
        <v/>
      </c>
      <c r="AE522" s="45" t="str">
        <f t="shared" si="27"/>
        <v/>
      </c>
      <c r="AF522" s="45" t="str">
        <f>IF(AD522="","",COUNTIF($AE$1:$AE521,$AE522)+RANK($AE522,$AE$2:$AE$10540,1))</f>
        <v/>
      </c>
      <c r="AG522" s="45" t="str">
        <f t="shared" si="28"/>
        <v/>
      </c>
      <c r="AH522" s="45" t="str">
        <f>IF($AD522="","",COUNTIF($AG$1:$AG521,$AG522)+RANK($AG522,$AG$1:$AG$10539,0))</f>
        <v/>
      </c>
      <c r="AI522" s="10" t="str">
        <f t="shared" si="29"/>
        <v>1994-95 Parkhurst SE #SE270 Jean-Sebastien Giguere     /   $</v>
      </c>
      <c r="AJ522" s="11">
        <v>1994</v>
      </c>
      <c r="AK522" s="17">
        <v>95</v>
      </c>
      <c r="AL522" s="12" t="s">
        <v>271</v>
      </c>
      <c r="AM522" s="10" t="s">
        <v>272</v>
      </c>
      <c r="AN522" s="15" t="s">
        <v>273</v>
      </c>
      <c r="AO522" s="14"/>
      <c r="AP522" s="14"/>
      <c r="AQ522" s="14"/>
      <c r="AR522" s="14"/>
      <c r="AS522" s="9"/>
      <c r="AT522" s="9"/>
      <c r="AU522" s="9"/>
      <c r="AV522" s="13"/>
      <c r="AW522" s="13"/>
      <c r="AX522" s="9"/>
      <c r="AY522" s="9"/>
      <c r="AZ522" s="9"/>
      <c r="BA522" s="33"/>
      <c r="BB522" s="33"/>
      <c r="BC522" s="36"/>
      <c r="BD522" s="12" t="s">
        <v>1771</v>
      </c>
    </row>
    <row r="523" spans="1:57" s="12" customFormat="1" x14ac:dyDescent="0.2">
      <c r="A523" s="9" t="str">
        <f>IF(Search!$C$5="","",IF(COUNTA(Inventory!$AP523)=1,1,""))</f>
        <v/>
      </c>
      <c r="B523" s="9" t="str">
        <f>IF(Search!$C$4="","",IF(ISNUMBER(SEARCH(Search!$C$4,$AR523))=TRUE,1,""))</f>
        <v/>
      </c>
      <c r="C523" s="9" t="str">
        <f>IF(Search!$C$6="x",IF(COUNTA($AQ523)=1,1,"N"),IF(COUNTA($AQ523)=1,"N",""))</f>
        <v/>
      </c>
      <c r="D523" s="9" t="str">
        <f>IF(Search!$O$8="","",IF(ISNUMBER(SEARCH(Search!$O$8,$BD523))=TRUE,1,""))</f>
        <v/>
      </c>
      <c r="E523" s="9" t="str">
        <f>IF(Search!$C$7="","",IF(ISNUMBER(SEARCH(Search!$C$7,$AN523))=TRUE,1,""))</f>
        <v/>
      </c>
      <c r="F523" s="9" t="str">
        <f>IF(Search!$C$8="","",IF(ISNUMBER(SEARCH(Search!$C$8,$AO523))=TRUE,1,""))</f>
        <v/>
      </c>
      <c r="G523" s="9" t="str">
        <f>IF(Search!$F$4="","",IF(Inventory!$AJ523&lt;Search!$F$4,"",1))</f>
        <v/>
      </c>
      <c r="H523" s="9" t="str">
        <f>IF(Search!$F$5="","",IF(Inventory!$AJ523&gt;Search!$F$5,"",1))</f>
        <v/>
      </c>
      <c r="I523" s="9" t="str">
        <f>IF(Search!$F$7="","",IF(Search!$F$8="",IF(ISNUMBER(SEARCH(Search!$F$7,$AL523))=TRUE,1,""),""))</f>
        <v/>
      </c>
      <c r="J523" s="9" t="str">
        <f>IF($AL523=Search!$F$8,1,"")</f>
        <v/>
      </c>
      <c r="K523" s="9" t="str">
        <f>IF(Search!$I$4="","",IF(COUNTA($AS523)=1,IF(Search!$I$4="N","N",1),""))</f>
        <v/>
      </c>
      <c r="L523" s="9" t="str">
        <f>IF(Search!$I$5="","",IF($AS523="RC",1,""))</f>
        <v/>
      </c>
      <c r="M523" s="9" t="str">
        <f>IF(Search!$I$6="","",IF($AS523="RCP",1,""))</f>
        <v/>
      </c>
      <c r="N523" s="9" t="str">
        <f>IF(Search!$I$8="","",IF(COUNTA($AT523)=1,IF(Search!$I$8="N","N",1),""))</f>
        <v/>
      </c>
      <c r="O523" s="9" t="str">
        <f>IF(Search!$L$4="","",IF(COUNTA($AU523)=1,IF(Search!$L$4="N","N",1),""))</f>
        <v/>
      </c>
      <c r="P523" s="9" t="str">
        <f>IF(Search!$L$5="","",IF(ISNUMBER(SEARCH("Jersey",$AU523))=TRUE,IF(Search!$L$5="N","N",1),""))</f>
        <v/>
      </c>
      <c r="Q523" s="9" t="str">
        <f>IF(Search!$L$6="","",IF(ISNUMBER(SEARCH("Patch",$AU523))=TRUE,IF(Search!$L$6="N","N",1),""))</f>
        <v/>
      </c>
      <c r="R523" s="9" t="str">
        <f>IF(Search!$L$7="","",IF(ISNUMBER(SEARCH("Shield",$AU523))=TRUE,IF(Search!$L$7="N","N",1),""))</f>
        <v/>
      </c>
      <c r="S523" s="9" t="str">
        <f>IF(Search!$L$8="","",IF(ISNUMBER(SEARCH("Stick",$AU523))=TRUE,IF(Search!$L$8="N","N",1),""))</f>
        <v/>
      </c>
      <c r="T523" s="9" t="str">
        <f>IF(Search!$O$4="","",IF(COUNTA($AW523)=1,IF(Search!$O$4="N","N",1),""))</f>
        <v/>
      </c>
      <c r="U523" s="9" t="str">
        <f>IF(Search!$O$5="","",IF($AW523="","",IF($AW523&lt;Search!$O$5,"",1)))</f>
        <v/>
      </c>
      <c r="V523" s="9" t="str">
        <f>IF(Search!$O$6="","",IF($AW523="","",IF($AW523&gt;Search!$O$6,"",1)))</f>
        <v/>
      </c>
      <c r="W523" s="9" t="str">
        <f>IF(Search!$U$4="","",IF($AX523="","",1))</f>
        <v/>
      </c>
      <c r="X523" s="9" t="str">
        <f>IF(Search!$U$5="","",IF(ISNUMBER(SEARCH(Search!$U$5,$AX523))=TRUE,IF(Search!$U$5="N","N",1),""))</f>
        <v/>
      </c>
      <c r="Y523" s="9" t="str">
        <f>IF(Search!$U$6="","",IF($AY523&lt;Search!$U$6,"",1))</f>
        <v/>
      </c>
      <c r="Z523" s="9" t="str">
        <f>IF(Search!$R$4="","",IF(Inventory!$BA523&lt;Search!$R$4,"",1))</f>
        <v/>
      </c>
      <c r="AA523" s="9" t="str">
        <f>IF(Search!$R$5="","",IF($BA523&gt;Search!$R$5,"",1))</f>
        <v/>
      </c>
      <c r="AB523" s="9" t="str">
        <f>IF(Search!$R$6="","",IF($BB523&lt;Search!$R$6,"",1))</f>
        <v/>
      </c>
      <c r="AC523" s="9" t="str">
        <f>IF(Search!$R$7="","",IF($BB523&lt;Search!$R$7,"",1))</f>
        <v/>
      </c>
      <c r="AD523" s="45" t="str">
        <f>IF(COUNTIF($A523:$AC523,"n")&gt;0,"",IF(SUM($A523:$AC523)=COUNTA(Search!$C$4:$C$8,Search!$F$4:$F$8,Search!$I$4:$I$6,Search!$I$8,Search!$L$4:$L$8,Search!$O$4:$O$8,Search!$R$4:$R$7,Search!$U$4:$U$7)-COUNTIF(Search!$C$4:$U$7,"n"),1+LARGE($AD$1:AD522,1),""))</f>
        <v/>
      </c>
      <c r="AE523" s="45" t="str">
        <f t="shared" si="27"/>
        <v/>
      </c>
      <c r="AF523" s="45" t="str">
        <f>IF(AD523="","",COUNTIF($AE$1:$AE522,$AE523)+RANK($AE523,$AE$2:$AE$10540,1))</f>
        <v/>
      </c>
      <c r="AG523" s="45" t="str">
        <f t="shared" si="28"/>
        <v/>
      </c>
      <c r="AH523" s="45" t="str">
        <f>IF($AD523="","",COUNTIF($AG$1:$AG522,$AG523)+RANK($AG523,$AG$1:$AG$10539,0))</f>
        <v/>
      </c>
      <c r="AI523" s="10" t="str">
        <f t="shared" si="29"/>
        <v>1994-95 Parkhurst Vintage #V80 Doug Gilmour     /   $</v>
      </c>
      <c r="AJ523" s="11">
        <v>1994</v>
      </c>
      <c r="AK523" s="17">
        <v>95</v>
      </c>
      <c r="AL523" s="12" t="s">
        <v>2170</v>
      </c>
      <c r="AM523" s="10" t="s">
        <v>2171</v>
      </c>
      <c r="AN523" s="15" t="s">
        <v>162</v>
      </c>
      <c r="AO523" s="14"/>
      <c r="AP523" s="14"/>
      <c r="AQ523" s="14"/>
      <c r="AR523" s="14"/>
      <c r="AS523" s="9"/>
      <c r="AT523" s="9"/>
      <c r="AU523" s="9"/>
      <c r="AV523" s="13"/>
      <c r="AW523" s="13"/>
      <c r="AX523" s="9"/>
      <c r="AY523" s="9"/>
      <c r="AZ523" s="9"/>
      <c r="BA523" s="33"/>
      <c r="BB523" s="33"/>
      <c r="BC523" s="36"/>
      <c r="BD523" s="12" t="s">
        <v>1771</v>
      </c>
    </row>
    <row r="524" spans="1:57" s="12" customFormat="1" x14ac:dyDescent="0.2">
      <c r="A524" s="9" t="str">
        <f>IF(Search!$C$5="","",IF(COUNTA(Inventory!$AP524)=1,1,""))</f>
        <v/>
      </c>
      <c r="B524" s="9" t="str">
        <f>IF(Search!$C$4="","",IF(ISNUMBER(SEARCH(Search!$C$4,$AR524))=TRUE,1,""))</f>
        <v/>
      </c>
      <c r="C524" s="9" t="str">
        <f>IF(Search!$C$6="x",IF(COUNTA($AQ524)=1,1,"N"),IF(COUNTA($AQ524)=1,"N",""))</f>
        <v/>
      </c>
      <c r="D524" s="9" t="str">
        <f>IF(Search!$O$8="","",IF(ISNUMBER(SEARCH(Search!$O$8,$BD524))=TRUE,1,""))</f>
        <v/>
      </c>
      <c r="E524" s="9" t="str">
        <f>IF(Search!$C$7="","",IF(ISNUMBER(SEARCH(Search!$C$7,$AN524))=TRUE,1,""))</f>
        <v/>
      </c>
      <c r="F524" s="9" t="str">
        <f>IF(Search!$C$8="","",IF(ISNUMBER(SEARCH(Search!$C$8,$AO524))=TRUE,1,""))</f>
        <v/>
      </c>
      <c r="G524" s="9" t="str">
        <f>IF(Search!$F$4="","",IF(Inventory!$AJ524&lt;Search!$F$4,"",1))</f>
        <v/>
      </c>
      <c r="H524" s="9" t="str">
        <f>IF(Search!$F$5="","",IF(Inventory!$AJ524&gt;Search!$F$5,"",1))</f>
        <v/>
      </c>
      <c r="I524" s="9" t="str">
        <f>IF(Search!$F$7="","",IF(Search!$F$8="",IF(ISNUMBER(SEARCH(Search!$F$7,$AL524))=TRUE,1,""),""))</f>
        <v/>
      </c>
      <c r="J524" s="9" t="str">
        <f>IF($AL524=Search!$F$8,1,"")</f>
        <v/>
      </c>
      <c r="K524" s="9" t="str">
        <f>IF(Search!$I$4="","",IF(COUNTA($AS524)=1,IF(Search!$I$4="N","N",1),""))</f>
        <v/>
      </c>
      <c r="L524" s="9" t="str">
        <f>IF(Search!$I$5="","",IF($AS524="RC",1,""))</f>
        <v/>
      </c>
      <c r="M524" s="9" t="str">
        <f>IF(Search!$I$6="","",IF($AS524="RCP",1,""))</f>
        <v/>
      </c>
      <c r="N524" s="9" t="str">
        <f>IF(Search!$I$8="","",IF(COUNTA($AT524)=1,IF(Search!$I$8="N","N",1),""))</f>
        <v/>
      </c>
      <c r="O524" s="9" t="str">
        <f>IF(Search!$L$4="","",IF(COUNTA($AU524)=1,IF(Search!$L$4="N","N",1),""))</f>
        <v/>
      </c>
      <c r="P524" s="9" t="str">
        <f>IF(Search!$L$5="","",IF(ISNUMBER(SEARCH("Jersey",$AU524))=TRUE,IF(Search!$L$5="N","N",1),""))</f>
        <v/>
      </c>
      <c r="Q524" s="9" t="str">
        <f>IF(Search!$L$6="","",IF(ISNUMBER(SEARCH("Patch",$AU524))=TRUE,IF(Search!$L$6="N","N",1),""))</f>
        <v/>
      </c>
      <c r="R524" s="9" t="str">
        <f>IF(Search!$L$7="","",IF(ISNUMBER(SEARCH("Shield",$AU524))=TRUE,IF(Search!$L$7="N","N",1),""))</f>
        <v/>
      </c>
      <c r="S524" s="9" t="str">
        <f>IF(Search!$L$8="","",IF(ISNUMBER(SEARCH("Stick",$AU524))=TRUE,IF(Search!$L$8="N","N",1),""))</f>
        <v/>
      </c>
      <c r="T524" s="9" t="str">
        <f>IF(Search!$O$4="","",IF(COUNTA($AW524)=1,IF(Search!$O$4="N","N",1),""))</f>
        <v/>
      </c>
      <c r="U524" s="9" t="str">
        <f>IF(Search!$O$5="","",IF($AW524="","",IF($AW524&lt;Search!$O$5,"",1)))</f>
        <v/>
      </c>
      <c r="V524" s="9" t="str">
        <f>IF(Search!$O$6="","",IF($AW524="","",IF($AW524&gt;Search!$O$6,"",1)))</f>
        <v/>
      </c>
      <c r="W524" s="9" t="str">
        <f>IF(Search!$U$4="","",IF($AX524="","",1))</f>
        <v/>
      </c>
      <c r="X524" s="9" t="str">
        <f>IF(Search!$U$5="","",IF(ISNUMBER(SEARCH(Search!$U$5,$AX524))=TRUE,IF(Search!$U$5="N","N",1),""))</f>
        <v/>
      </c>
      <c r="Y524" s="9" t="str">
        <f>IF(Search!$U$6="","",IF($AY524&lt;Search!$U$6,"",1))</f>
        <v/>
      </c>
      <c r="Z524" s="9" t="str">
        <f>IF(Search!$R$4="","",IF(Inventory!$BA524&lt;Search!$R$4,"",1))</f>
        <v/>
      </c>
      <c r="AA524" s="9" t="str">
        <f>IF(Search!$R$5="","",IF($BA524&gt;Search!$R$5,"",1))</f>
        <v/>
      </c>
      <c r="AB524" s="9" t="str">
        <f>IF(Search!$R$6="","",IF($BB524&lt;Search!$R$6,"",1))</f>
        <v/>
      </c>
      <c r="AC524" s="9" t="str">
        <f>IF(Search!$R$7="","",IF($BB524&lt;Search!$R$7,"",1))</f>
        <v/>
      </c>
      <c r="AD524" s="45" t="str">
        <f>IF(COUNTIF($A524:$AC524,"n")&gt;0,"",IF(SUM($A524:$AC524)=COUNTA(Search!$C$4:$C$8,Search!$F$4:$F$8,Search!$I$4:$I$6,Search!$I$8,Search!$L$4:$L$8,Search!$O$4:$O$8,Search!$R$4:$R$7,Search!$U$4:$U$7)-COUNTIF(Search!$C$4:$U$7,"n"),1+LARGE($AD$1:AD523,1),""))</f>
        <v/>
      </c>
      <c r="AE524" s="45" t="str">
        <f t="shared" si="27"/>
        <v/>
      </c>
      <c r="AF524" s="45" t="str">
        <f>IF(AD524="","",COUNTIF($AE$1:$AE523,$AE524)+RANK($AE524,$AE$2:$AE$10540,1))</f>
        <v/>
      </c>
      <c r="AG524" s="45" t="str">
        <f t="shared" si="28"/>
        <v/>
      </c>
      <c r="AH524" s="45" t="str">
        <f>IF($AD524="","",COUNTIF($AG$1:$AG523,$AG524)+RANK($AG524,$AG$1:$AG$10539,0))</f>
        <v/>
      </c>
      <c r="AI524" s="10" t="str">
        <f t="shared" si="29"/>
        <v>1994-95 Pinnacle #527 Wade Redden     /   $</v>
      </c>
      <c r="AJ524" s="11">
        <v>1994</v>
      </c>
      <c r="AK524" s="17">
        <v>95</v>
      </c>
      <c r="AL524" s="12" t="s">
        <v>232</v>
      </c>
      <c r="AM524" s="10">
        <v>527</v>
      </c>
      <c r="AN524" s="12" t="s">
        <v>276</v>
      </c>
      <c r="AO524" s="9"/>
      <c r="AP524" s="9"/>
      <c r="AQ524" s="9"/>
      <c r="AR524" s="14"/>
      <c r="AS524" s="9"/>
      <c r="AT524" s="9"/>
      <c r="AU524" s="9"/>
      <c r="AV524" s="13"/>
      <c r="AW524" s="13"/>
      <c r="AX524" s="9"/>
      <c r="AY524" s="9"/>
      <c r="AZ524" s="9"/>
      <c r="BA524" s="33"/>
      <c r="BB524" s="33"/>
      <c r="BC524" s="36"/>
      <c r="BD524" s="12" t="s">
        <v>1771</v>
      </c>
    </row>
    <row r="525" spans="1:57" s="12" customFormat="1" x14ac:dyDescent="0.2">
      <c r="A525" s="9" t="str">
        <f>IF(Search!$C$5="","",IF(COUNTA(Inventory!$AP525)=1,1,""))</f>
        <v/>
      </c>
      <c r="B525" s="9" t="str">
        <f>IF(Search!$C$4="","",IF(ISNUMBER(SEARCH(Search!$C$4,$AR525))=TRUE,1,""))</f>
        <v/>
      </c>
      <c r="C525" s="9" t="str">
        <f>IF(Search!$C$6="x",IF(COUNTA($AQ525)=1,1,"N"),IF(COUNTA($AQ525)=1,"N",""))</f>
        <v/>
      </c>
      <c r="D525" s="9" t="str">
        <f>IF(Search!$O$8="","",IF(ISNUMBER(SEARCH(Search!$O$8,$BD525))=TRUE,1,""))</f>
        <v/>
      </c>
      <c r="E525" s="9" t="str">
        <f>IF(Search!$C$7="","",IF(ISNUMBER(SEARCH(Search!$C$7,$AN525))=TRUE,1,""))</f>
        <v/>
      </c>
      <c r="F525" s="9" t="str">
        <f>IF(Search!$C$8="","",IF(ISNUMBER(SEARCH(Search!$C$8,$AO525))=TRUE,1,""))</f>
        <v/>
      </c>
      <c r="G525" s="9" t="str">
        <f>IF(Search!$F$4="","",IF(Inventory!$AJ525&lt;Search!$F$4,"",1))</f>
        <v/>
      </c>
      <c r="H525" s="9" t="str">
        <f>IF(Search!$F$5="","",IF(Inventory!$AJ525&gt;Search!$F$5,"",1))</f>
        <v/>
      </c>
      <c r="I525" s="9" t="str">
        <f>IF(Search!$F$7="","",IF(Search!$F$8="",IF(ISNUMBER(SEARCH(Search!$F$7,$AL525))=TRUE,1,""),""))</f>
        <v/>
      </c>
      <c r="J525" s="9" t="str">
        <f>IF($AL525=Search!$F$8,1,"")</f>
        <v/>
      </c>
      <c r="K525" s="9" t="str">
        <f>IF(Search!$I$4="","",IF(COUNTA($AS525)=1,IF(Search!$I$4="N","N",1),""))</f>
        <v/>
      </c>
      <c r="L525" s="9" t="str">
        <f>IF(Search!$I$5="","",IF($AS525="RC",1,""))</f>
        <v/>
      </c>
      <c r="M525" s="9" t="str">
        <f>IF(Search!$I$6="","",IF($AS525="RCP",1,""))</f>
        <v/>
      </c>
      <c r="N525" s="9" t="str">
        <f>IF(Search!$I$8="","",IF(COUNTA($AT525)=1,IF(Search!$I$8="N","N",1),""))</f>
        <v/>
      </c>
      <c r="O525" s="9" t="str">
        <f>IF(Search!$L$4="","",IF(COUNTA($AU525)=1,IF(Search!$L$4="N","N",1),""))</f>
        <v/>
      </c>
      <c r="P525" s="9" t="str">
        <f>IF(Search!$L$5="","",IF(ISNUMBER(SEARCH("Jersey",$AU525))=TRUE,IF(Search!$L$5="N","N",1),""))</f>
        <v/>
      </c>
      <c r="Q525" s="9" t="str">
        <f>IF(Search!$L$6="","",IF(ISNUMBER(SEARCH("Patch",$AU525))=TRUE,IF(Search!$L$6="N","N",1),""))</f>
        <v/>
      </c>
      <c r="R525" s="9" t="str">
        <f>IF(Search!$L$7="","",IF(ISNUMBER(SEARCH("Shield",$AU525))=TRUE,IF(Search!$L$7="N","N",1),""))</f>
        <v/>
      </c>
      <c r="S525" s="9" t="str">
        <f>IF(Search!$L$8="","",IF(ISNUMBER(SEARCH("Stick",$AU525))=TRUE,IF(Search!$L$8="N","N",1),""))</f>
        <v/>
      </c>
      <c r="T525" s="9" t="str">
        <f>IF(Search!$O$4="","",IF(COUNTA($AW525)=1,IF(Search!$O$4="N","N",1),""))</f>
        <v/>
      </c>
      <c r="U525" s="9" t="str">
        <f>IF(Search!$O$5="","",IF($AW525="","",IF($AW525&lt;Search!$O$5,"",1)))</f>
        <v/>
      </c>
      <c r="V525" s="9" t="str">
        <f>IF(Search!$O$6="","",IF($AW525="","",IF($AW525&gt;Search!$O$6,"",1)))</f>
        <v/>
      </c>
      <c r="W525" s="9" t="str">
        <f>IF(Search!$U$4="","",IF($AX525="","",1))</f>
        <v/>
      </c>
      <c r="X525" s="9" t="str">
        <f>IF(Search!$U$5="","",IF(ISNUMBER(SEARCH(Search!$U$5,$AX525))=TRUE,IF(Search!$U$5="N","N",1),""))</f>
        <v/>
      </c>
      <c r="Y525" s="9" t="str">
        <f>IF(Search!$U$6="","",IF($AY525&lt;Search!$U$6,"",1))</f>
        <v/>
      </c>
      <c r="Z525" s="9" t="str">
        <f>IF(Search!$R$4="","",IF(Inventory!$BA525&lt;Search!$R$4,"",1))</f>
        <v/>
      </c>
      <c r="AA525" s="9" t="str">
        <f>IF(Search!$R$5="","",IF($BA525&gt;Search!$R$5,"",1))</f>
        <v/>
      </c>
      <c r="AB525" s="9" t="str">
        <f>IF(Search!$R$6="","",IF($BB525&lt;Search!$R$6,"",1))</f>
        <v/>
      </c>
      <c r="AC525" s="9" t="str">
        <f>IF(Search!$R$7="","",IF($BB525&lt;Search!$R$7,"",1))</f>
        <v/>
      </c>
      <c r="AD525" s="45" t="str">
        <f>IF(COUNTIF($A525:$AC525,"n")&gt;0,"",IF(SUM($A525:$AC525)=COUNTA(Search!$C$4:$C$8,Search!$F$4:$F$8,Search!$I$4:$I$6,Search!$I$8,Search!$L$4:$L$8,Search!$O$4:$O$8,Search!$R$4:$R$7,Search!$U$4:$U$7)-COUNTIF(Search!$C$4:$U$7,"n"),1+LARGE($AD$1:AD524,1),""))</f>
        <v/>
      </c>
      <c r="AE525" s="45" t="str">
        <f t="shared" si="27"/>
        <v/>
      </c>
      <c r="AF525" s="45" t="str">
        <f>IF(AD525="","",COUNTIF($AE$1:$AE524,$AE525)+RANK($AE525,$AE$2:$AE$10540,1))</f>
        <v/>
      </c>
      <c r="AG525" s="45" t="str">
        <f t="shared" si="28"/>
        <v/>
      </c>
      <c r="AH525" s="45" t="str">
        <f>IF($AD525="","",COUNTIF($AG$1:$AG524,$AG525)+RANK($AG525,$AG$1:$AG$10539,0))</f>
        <v/>
      </c>
      <c r="AI525" s="10" t="str">
        <f t="shared" si="29"/>
        <v>1994-95 Pinnacle #527 Wade Redden     /   $</v>
      </c>
      <c r="AJ525" s="11">
        <v>1994</v>
      </c>
      <c r="AK525" s="17">
        <v>95</v>
      </c>
      <c r="AL525" s="12" t="s">
        <v>232</v>
      </c>
      <c r="AM525" s="10">
        <v>527</v>
      </c>
      <c r="AN525" s="15" t="s">
        <v>276</v>
      </c>
      <c r="AO525" s="14"/>
      <c r="AP525" s="14"/>
      <c r="AQ525" s="14"/>
      <c r="AR525" s="14"/>
      <c r="AS525" s="9"/>
      <c r="AT525" s="9"/>
      <c r="AU525" s="9"/>
      <c r="AV525" s="13"/>
      <c r="AW525" s="13"/>
      <c r="AX525" s="9"/>
      <c r="AY525" s="9"/>
      <c r="AZ525" s="9"/>
      <c r="BA525" s="33"/>
      <c r="BB525" s="33"/>
      <c r="BC525" s="36"/>
      <c r="BD525" s="12" t="s">
        <v>1771</v>
      </c>
    </row>
    <row r="526" spans="1:57" s="12" customFormat="1" x14ac:dyDescent="0.2">
      <c r="A526" s="9" t="str">
        <f>IF(Search!$C$5="","",IF(COUNTA(Inventory!$AP526)=1,1,""))</f>
        <v/>
      </c>
      <c r="B526" s="9" t="str">
        <f>IF(Search!$C$4="","",IF(ISNUMBER(SEARCH(Search!$C$4,$AR526))=TRUE,1,""))</f>
        <v/>
      </c>
      <c r="C526" s="9" t="str">
        <f>IF(Search!$C$6="x",IF(COUNTA($AQ526)=1,1,"N"),IF(COUNTA($AQ526)=1,"N",""))</f>
        <v/>
      </c>
      <c r="D526" s="9" t="str">
        <f>IF(Search!$O$8="","",IF(ISNUMBER(SEARCH(Search!$O$8,$BD526))=TRUE,1,""))</f>
        <v/>
      </c>
      <c r="E526" s="9" t="str">
        <f>IF(Search!$C$7="","",IF(ISNUMBER(SEARCH(Search!$C$7,$AN526))=TRUE,1,""))</f>
        <v/>
      </c>
      <c r="F526" s="9" t="str">
        <f>IF(Search!$C$8="","",IF(ISNUMBER(SEARCH(Search!$C$8,$AO526))=TRUE,1,""))</f>
        <v/>
      </c>
      <c r="G526" s="9" t="str">
        <f>IF(Search!$F$4="","",IF(Inventory!$AJ526&lt;Search!$F$4,"",1))</f>
        <v/>
      </c>
      <c r="H526" s="9" t="str">
        <f>IF(Search!$F$5="","",IF(Inventory!$AJ526&gt;Search!$F$5,"",1))</f>
        <v/>
      </c>
      <c r="I526" s="9" t="str">
        <f>IF(Search!$F$7="","",IF(Search!$F$8="",IF(ISNUMBER(SEARCH(Search!$F$7,$AL526))=TRUE,1,""),""))</f>
        <v/>
      </c>
      <c r="J526" s="9" t="str">
        <f>IF($AL526=Search!$F$8,1,"")</f>
        <v/>
      </c>
      <c r="K526" s="9" t="str">
        <f>IF(Search!$I$4="","",IF(COUNTA($AS526)=1,IF(Search!$I$4="N","N",1),""))</f>
        <v/>
      </c>
      <c r="L526" s="9" t="str">
        <f>IF(Search!$I$5="","",IF($AS526="RC",1,""))</f>
        <v/>
      </c>
      <c r="M526" s="9" t="str">
        <f>IF(Search!$I$6="","",IF($AS526="RCP",1,""))</f>
        <v/>
      </c>
      <c r="N526" s="9" t="str">
        <f>IF(Search!$I$8="","",IF(COUNTA($AT526)=1,IF(Search!$I$8="N","N",1),""))</f>
        <v/>
      </c>
      <c r="O526" s="9" t="str">
        <f>IF(Search!$L$4="","",IF(COUNTA($AU526)=1,IF(Search!$L$4="N","N",1),""))</f>
        <v/>
      </c>
      <c r="P526" s="9" t="str">
        <f>IF(Search!$L$5="","",IF(ISNUMBER(SEARCH("Jersey",$AU526))=TRUE,IF(Search!$L$5="N","N",1),""))</f>
        <v/>
      </c>
      <c r="Q526" s="9" t="str">
        <f>IF(Search!$L$6="","",IF(ISNUMBER(SEARCH("Patch",$AU526))=TRUE,IF(Search!$L$6="N","N",1),""))</f>
        <v/>
      </c>
      <c r="R526" s="9" t="str">
        <f>IF(Search!$L$7="","",IF(ISNUMBER(SEARCH("Shield",$AU526))=TRUE,IF(Search!$L$7="N","N",1),""))</f>
        <v/>
      </c>
      <c r="S526" s="9" t="str">
        <f>IF(Search!$L$8="","",IF(ISNUMBER(SEARCH("Stick",$AU526))=TRUE,IF(Search!$L$8="N","N",1),""))</f>
        <v/>
      </c>
      <c r="T526" s="9" t="str">
        <f>IF(Search!$O$4="","",IF(COUNTA($AW526)=1,IF(Search!$O$4="N","N",1),""))</f>
        <v/>
      </c>
      <c r="U526" s="9" t="str">
        <f>IF(Search!$O$5="","",IF($AW526="","",IF($AW526&lt;Search!$O$5,"",1)))</f>
        <v/>
      </c>
      <c r="V526" s="9" t="str">
        <f>IF(Search!$O$6="","",IF($AW526="","",IF($AW526&gt;Search!$O$6,"",1)))</f>
        <v/>
      </c>
      <c r="W526" s="9" t="str">
        <f>IF(Search!$U$4="","",IF($AX526="","",1))</f>
        <v/>
      </c>
      <c r="X526" s="9" t="str">
        <f>IF(Search!$U$5="","",IF(ISNUMBER(SEARCH(Search!$U$5,$AX526))=TRUE,IF(Search!$U$5="N","N",1),""))</f>
        <v/>
      </c>
      <c r="Y526" s="9" t="str">
        <f>IF(Search!$U$6="","",IF($AY526&lt;Search!$U$6,"",1))</f>
        <v/>
      </c>
      <c r="Z526" s="9" t="str">
        <f>IF(Search!$R$4="","",IF(Inventory!$BA526&lt;Search!$R$4,"",1))</f>
        <v/>
      </c>
      <c r="AA526" s="9" t="str">
        <f>IF(Search!$R$5="","",IF($BA526&gt;Search!$R$5,"",1))</f>
        <v/>
      </c>
      <c r="AB526" s="9" t="str">
        <f>IF(Search!$R$6="","",IF($BB526&lt;Search!$R$6,"",1))</f>
        <v/>
      </c>
      <c r="AC526" s="9" t="str">
        <f>IF(Search!$R$7="","",IF($BB526&lt;Search!$R$7,"",1))</f>
        <v/>
      </c>
      <c r="AD526" s="45" t="str">
        <f>IF(COUNTIF($A526:$AC526,"n")&gt;0,"",IF(SUM($A526:$AC526)=COUNTA(Search!$C$4:$C$8,Search!$F$4:$F$8,Search!$I$4:$I$6,Search!$I$8,Search!$L$4:$L$8,Search!$O$4:$O$8,Search!$R$4:$R$7,Search!$U$4:$U$7)-COUNTIF(Search!$C$4:$U$7,"n"),1+LARGE($AD$1:AD525,1),""))</f>
        <v/>
      </c>
      <c r="AE526" s="45" t="str">
        <f t="shared" si="27"/>
        <v/>
      </c>
      <c r="AF526" s="45" t="str">
        <f>IF(AD526="","",COUNTIF($AE$1:$AE525,$AE526)+RANK($AE526,$AE$2:$AE$10540,1))</f>
        <v/>
      </c>
      <c r="AG526" s="45" t="str">
        <f t="shared" si="28"/>
        <v/>
      </c>
      <c r="AH526" s="45" t="str">
        <f>IF($AD526="","",COUNTIF($AG$1:$AG525,$AG526)+RANK($AG526,$AG$1:$AG$10539,0))</f>
        <v/>
      </c>
      <c r="AI526" s="10" t="str">
        <f t="shared" si="29"/>
        <v>1994-95 Pinnacle Gamers #GR9 Mark Messier     /   $</v>
      </c>
      <c r="AJ526" s="11">
        <v>1994</v>
      </c>
      <c r="AK526" s="17">
        <v>95</v>
      </c>
      <c r="AL526" s="12" t="s">
        <v>277</v>
      </c>
      <c r="AM526" s="10" t="s">
        <v>278</v>
      </c>
      <c r="AN526" s="12" t="s">
        <v>126</v>
      </c>
      <c r="AO526" s="9"/>
      <c r="AP526" s="9"/>
      <c r="AQ526" s="9"/>
      <c r="AR526" s="14"/>
      <c r="AS526" s="9"/>
      <c r="AT526" s="9"/>
      <c r="AU526" s="9"/>
      <c r="AV526" s="13"/>
      <c r="AW526" s="13"/>
      <c r="AX526" s="9"/>
      <c r="AY526" s="9"/>
      <c r="AZ526" s="9"/>
      <c r="BA526" s="33"/>
      <c r="BB526" s="33"/>
      <c r="BC526" s="36"/>
      <c r="BD526" s="12" t="s">
        <v>1771</v>
      </c>
    </row>
    <row r="527" spans="1:57" s="12" customFormat="1" x14ac:dyDescent="0.2">
      <c r="A527" s="9" t="str">
        <f>IF(Search!$C$5="","",IF(COUNTA(Inventory!$AP527)=1,1,""))</f>
        <v/>
      </c>
      <c r="B527" s="9" t="str">
        <f>IF(Search!$C$4="","",IF(ISNUMBER(SEARCH(Search!$C$4,$AR527))=TRUE,1,""))</f>
        <v/>
      </c>
      <c r="C527" s="9" t="str">
        <f>IF(Search!$C$6="x",IF(COUNTA($AQ527)=1,1,"N"),IF(COUNTA($AQ527)=1,"N",""))</f>
        <v/>
      </c>
      <c r="D527" s="9" t="str">
        <f>IF(Search!$O$8="","",IF(ISNUMBER(SEARCH(Search!$O$8,$BD527))=TRUE,1,""))</f>
        <v/>
      </c>
      <c r="E527" s="9" t="str">
        <f>IF(Search!$C$7="","",IF(ISNUMBER(SEARCH(Search!$C$7,$AN527))=TRUE,1,""))</f>
        <v/>
      </c>
      <c r="F527" s="9" t="str">
        <f>IF(Search!$C$8="","",IF(ISNUMBER(SEARCH(Search!$C$8,$AO527))=TRUE,1,""))</f>
        <v/>
      </c>
      <c r="G527" s="9" t="str">
        <f>IF(Search!$F$4="","",IF(Inventory!$AJ527&lt;Search!$F$4,"",1))</f>
        <v/>
      </c>
      <c r="H527" s="9" t="str">
        <f>IF(Search!$F$5="","",IF(Inventory!$AJ527&gt;Search!$F$5,"",1))</f>
        <v/>
      </c>
      <c r="I527" s="9" t="str">
        <f>IF(Search!$F$7="","",IF(Search!$F$8="",IF(ISNUMBER(SEARCH(Search!$F$7,$AL527))=TRUE,1,""),""))</f>
        <v/>
      </c>
      <c r="J527" s="9" t="str">
        <f>IF($AL527=Search!$F$8,1,"")</f>
        <v/>
      </c>
      <c r="K527" s="9" t="str">
        <f>IF(Search!$I$4="","",IF(COUNTA($AS527)=1,IF(Search!$I$4="N","N",1),""))</f>
        <v/>
      </c>
      <c r="L527" s="9" t="str">
        <f>IF(Search!$I$5="","",IF($AS527="RC",1,""))</f>
        <v/>
      </c>
      <c r="M527" s="9" t="str">
        <f>IF(Search!$I$6="","",IF($AS527="RCP",1,""))</f>
        <v/>
      </c>
      <c r="N527" s="9" t="str">
        <f>IF(Search!$I$8="","",IF(COUNTA($AT527)=1,IF(Search!$I$8="N","N",1),""))</f>
        <v/>
      </c>
      <c r="O527" s="9" t="str">
        <f>IF(Search!$L$4="","",IF(COUNTA($AU527)=1,IF(Search!$L$4="N","N",1),""))</f>
        <v/>
      </c>
      <c r="P527" s="9" t="str">
        <f>IF(Search!$L$5="","",IF(ISNUMBER(SEARCH("Jersey",$AU527))=TRUE,IF(Search!$L$5="N","N",1),""))</f>
        <v/>
      </c>
      <c r="Q527" s="9" t="str">
        <f>IF(Search!$L$6="","",IF(ISNUMBER(SEARCH("Patch",$AU527))=TRUE,IF(Search!$L$6="N","N",1),""))</f>
        <v/>
      </c>
      <c r="R527" s="9" t="str">
        <f>IF(Search!$L$7="","",IF(ISNUMBER(SEARCH("Shield",$AU527))=TRUE,IF(Search!$L$7="N","N",1),""))</f>
        <v/>
      </c>
      <c r="S527" s="9" t="str">
        <f>IF(Search!$L$8="","",IF(ISNUMBER(SEARCH("Stick",$AU527))=TRUE,IF(Search!$L$8="N","N",1),""))</f>
        <v/>
      </c>
      <c r="T527" s="9" t="str">
        <f>IF(Search!$O$4="","",IF(COUNTA($AW527)=1,IF(Search!$O$4="N","N",1),""))</f>
        <v/>
      </c>
      <c r="U527" s="9" t="str">
        <f>IF(Search!$O$5="","",IF($AW527="","",IF($AW527&lt;Search!$O$5,"",1)))</f>
        <v/>
      </c>
      <c r="V527" s="9" t="str">
        <f>IF(Search!$O$6="","",IF($AW527="","",IF($AW527&gt;Search!$O$6,"",1)))</f>
        <v/>
      </c>
      <c r="W527" s="9" t="str">
        <f>IF(Search!$U$4="","",IF($AX527="","",1))</f>
        <v/>
      </c>
      <c r="X527" s="9" t="str">
        <f>IF(Search!$U$5="","",IF(ISNUMBER(SEARCH(Search!$U$5,$AX527))=TRUE,IF(Search!$U$5="N","N",1),""))</f>
        <v/>
      </c>
      <c r="Y527" s="9" t="str">
        <f>IF(Search!$U$6="","",IF($AY527&lt;Search!$U$6,"",1))</f>
        <v/>
      </c>
      <c r="Z527" s="9" t="str">
        <f>IF(Search!$R$4="","",IF(Inventory!$BA527&lt;Search!$R$4,"",1))</f>
        <v/>
      </c>
      <c r="AA527" s="9" t="str">
        <f>IF(Search!$R$5="","",IF($BA527&gt;Search!$R$5,"",1))</f>
        <v/>
      </c>
      <c r="AB527" s="9" t="str">
        <f>IF(Search!$R$6="","",IF($BB527&lt;Search!$R$6,"",1))</f>
        <v/>
      </c>
      <c r="AC527" s="9" t="str">
        <f>IF(Search!$R$7="","",IF($BB527&lt;Search!$R$7,"",1))</f>
        <v/>
      </c>
      <c r="AD527" s="45" t="str">
        <f>IF(COUNTIF($A527:$AC527,"n")&gt;0,"",IF(SUM($A527:$AC527)=COUNTA(Search!$C$4:$C$8,Search!$F$4:$F$8,Search!$I$4:$I$6,Search!$I$8,Search!$L$4:$L$8,Search!$O$4:$O$8,Search!$R$4:$R$7,Search!$U$4:$U$7)-COUNTIF(Search!$C$4:$U$7,"n"),1+LARGE($AD$1:AD526,1),""))</f>
        <v/>
      </c>
      <c r="AE527" s="45" t="str">
        <f t="shared" si="27"/>
        <v/>
      </c>
      <c r="AF527" s="45" t="str">
        <f>IF(AD527="","",COUNTIF($AE$1:$AE526,$AE527)+RANK($AE527,$AE$2:$AE$10540,1))</f>
        <v/>
      </c>
      <c r="AG527" s="45" t="str">
        <f t="shared" si="28"/>
        <v/>
      </c>
      <c r="AH527" s="45" t="str">
        <f>IF($AD527="","",COUNTIF($AG$1:$AG526,$AG527)+RANK($AG527,$AG$1:$AG$10539,0))</f>
        <v/>
      </c>
      <c r="AI527" s="10" t="str">
        <f t="shared" si="29"/>
        <v>1994-95 Pinnacle Gamers #GR9 Mark Messier     /   $</v>
      </c>
      <c r="AJ527" s="11">
        <v>1994</v>
      </c>
      <c r="AK527" s="17">
        <v>95</v>
      </c>
      <c r="AL527" s="12" t="s">
        <v>277</v>
      </c>
      <c r="AM527" s="10" t="s">
        <v>278</v>
      </c>
      <c r="AN527" s="15" t="s">
        <v>126</v>
      </c>
      <c r="AO527" s="14"/>
      <c r="AP527" s="14"/>
      <c r="AQ527" s="14"/>
      <c r="AR527" s="14"/>
      <c r="AS527" s="9"/>
      <c r="AT527" s="9"/>
      <c r="AU527" s="9"/>
      <c r="AV527" s="13"/>
      <c r="AW527" s="13"/>
      <c r="AX527" s="9"/>
      <c r="AY527" s="9"/>
      <c r="AZ527" s="9"/>
      <c r="BA527" s="33"/>
      <c r="BB527" s="33"/>
      <c r="BC527" s="36"/>
      <c r="BD527" s="12" t="s">
        <v>1771</v>
      </c>
    </row>
    <row r="528" spans="1:57" s="12" customFormat="1" x14ac:dyDescent="0.2">
      <c r="A528" s="9" t="str">
        <f>IF(Search!$C$5="","",IF(COUNTA(Inventory!$AP528)=1,1,""))</f>
        <v/>
      </c>
      <c r="B528" s="9" t="str">
        <f>IF(Search!$C$4="","",IF(ISNUMBER(SEARCH(Search!$C$4,$AR528))=TRUE,1,""))</f>
        <v/>
      </c>
      <c r="C528" s="9" t="str">
        <f>IF(Search!$C$6="x",IF(COUNTA($AQ528)=1,1,"N"),IF(COUNTA($AQ528)=1,"N",""))</f>
        <v/>
      </c>
      <c r="D528" s="9" t="str">
        <f>IF(Search!$O$8="","",IF(ISNUMBER(SEARCH(Search!$O$8,$BD528))=TRUE,1,""))</f>
        <v/>
      </c>
      <c r="E528" s="9" t="str">
        <f>IF(Search!$C$7="","",IF(ISNUMBER(SEARCH(Search!$C$7,$AN528))=TRUE,1,""))</f>
        <v/>
      </c>
      <c r="F528" s="9" t="str">
        <f>IF(Search!$C$8="","",IF(ISNUMBER(SEARCH(Search!$C$8,$AO528))=TRUE,1,""))</f>
        <v/>
      </c>
      <c r="G528" s="9" t="str">
        <f>IF(Search!$F$4="","",IF(Inventory!$AJ528&lt;Search!$F$4,"",1))</f>
        <v/>
      </c>
      <c r="H528" s="9" t="str">
        <f>IF(Search!$F$5="","",IF(Inventory!$AJ528&gt;Search!$F$5,"",1))</f>
        <v/>
      </c>
      <c r="I528" s="9" t="str">
        <f>IF(Search!$F$7="","",IF(Search!$F$8="",IF(ISNUMBER(SEARCH(Search!$F$7,$AL528))=TRUE,1,""),""))</f>
        <v/>
      </c>
      <c r="J528" s="9" t="str">
        <f>IF($AL528=Search!$F$8,1,"")</f>
        <v/>
      </c>
      <c r="K528" s="9" t="str">
        <f>IF(Search!$I$4="","",IF(COUNTA($AS528)=1,IF(Search!$I$4="N","N",1),""))</f>
        <v/>
      </c>
      <c r="L528" s="9" t="str">
        <f>IF(Search!$I$5="","",IF($AS528="RC",1,""))</f>
        <v/>
      </c>
      <c r="M528" s="9" t="str">
        <f>IF(Search!$I$6="","",IF($AS528="RCP",1,""))</f>
        <v/>
      </c>
      <c r="N528" s="9" t="str">
        <f>IF(Search!$I$8="","",IF(COUNTA($AT528)=1,IF(Search!$I$8="N","N",1),""))</f>
        <v/>
      </c>
      <c r="O528" s="9" t="str">
        <f>IF(Search!$L$4="","",IF(COUNTA($AU528)=1,IF(Search!$L$4="N","N",1),""))</f>
        <v/>
      </c>
      <c r="P528" s="9" t="str">
        <f>IF(Search!$L$5="","",IF(ISNUMBER(SEARCH("Jersey",$AU528))=TRUE,IF(Search!$L$5="N","N",1),""))</f>
        <v/>
      </c>
      <c r="Q528" s="9" t="str">
        <f>IF(Search!$L$6="","",IF(ISNUMBER(SEARCH("Patch",$AU528))=TRUE,IF(Search!$L$6="N","N",1),""))</f>
        <v/>
      </c>
      <c r="R528" s="9" t="str">
        <f>IF(Search!$L$7="","",IF(ISNUMBER(SEARCH("Shield",$AU528))=TRUE,IF(Search!$L$7="N","N",1),""))</f>
        <v/>
      </c>
      <c r="S528" s="9" t="str">
        <f>IF(Search!$L$8="","",IF(ISNUMBER(SEARCH("Stick",$AU528))=TRUE,IF(Search!$L$8="N","N",1),""))</f>
        <v/>
      </c>
      <c r="T528" s="9" t="str">
        <f>IF(Search!$O$4="","",IF(COUNTA($AW528)=1,IF(Search!$O$4="N","N",1),""))</f>
        <v/>
      </c>
      <c r="U528" s="9" t="str">
        <f>IF(Search!$O$5="","",IF($AW528="","",IF($AW528&lt;Search!$O$5,"",1)))</f>
        <v/>
      </c>
      <c r="V528" s="9" t="str">
        <f>IF(Search!$O$6="","",IF($AW528="","",IF($AW528&gt;Search!$O$6,"",1)))</f>
        <v/>
      </c>
      <c r="W528" s="9" t="str">
        <f>IF(Search!$U$4="","",IF($AX528="","",1))</f>
        <v/>
      </c>
      <c r="X528" s="9" t="str">
        <f>IF(Search!$U$5="","",IF(ISNUMBER(SEARCH(Search!$U$5,$AX528))=TRUE,IF(Search!$U$5="N","N",1),""))</f>
        <v/>
      </c>
      <c r="Y528" s="9" t="str">
        <f>IF(Search!$U$6="","",IF($AY528&lt;Search!$U$6,"",1))</f>
        <v/>
      </c>
      <c r="Z528" s="9" t="str">
        <f>IF(Search!$R$4="","",IF(Inventory!$BA528&lt;Search!$R$4,"",1))</f>
        <v/>
      </c>
      <c r="AA528" s="9" t="str">
        <f>IF(Search!$R$5="","",IF($BA528&gt;Search!$R$5,"",1))</f>
        <v/>
      </c>
      <c r="AB528" s="9" t="str">
        <f>IF(Search!$R$6="","",IF($BB528&lt;Search!$R$6,"",1))</f>
        <v/>
      </c>
      <c r="AC528" s="9" t="str">
        <f>IF(Search!$R$7="","",IF($BB528&lt;Search!$R$7,"",1))</f>
        <v/>
      </c>
      <c r="AD528" s="45" t="str">
        <f>IF(COUNTIF($A528:$AC528,"n")&gt;0,"",IF(SUM($A528:$AC528)=COUNTA(Search!$C$4:$C$8,Search!$F$4:$F$8,Search!$I$4:$I$6,Search!$I$8,Search!$L$4:$L$8,Search!$O$4:$O$8,Search!$R$4:$R$7,Search!$U$4:$U$7)-COUNTIF(Search!$C$4:$U$7,"n"),1+LARGE($AD$1:AD527,1),""))</f>
        <v/>
      </c>
      <c r="AE528" s="45" t="str">
        <f t="shared" si="27"/>
        <v/>
      </c>
      <c r="AF528" s="45" t="str">
        <f>IF(AD528="","",COUNTIF($AE$1:$AE527,$AE528)+RANK($AE528,$AE$2:$AE$10540,1))</f>
        <v/>
      </c>
      <c r="AG528" s="45" t="str">
        <f t="shared" si="28"/>
        <v/>
      </c>
      <c r="AH528" s="45" t="str">
        <f>IF($AD528="","",COUNTIF($AG$1:$AG527,$AG528)+RANK($AG528,$AG$1:$AG$10539,0))</f>
        <v/>
      </c>
      <c r="AI528" s="10" t="str">
        <f t="shared" si="29"/>
        <v>1994-95 Score Platinum #160 Felix Potvin     /   $</v>
      </c>
      <c r="AJ528" s="11">
        <v>1994</v>
      </c>
      <c r="AK528" s="17">
        <v>95</v>
      </c>
      <c r="AL528" s="12" t="s">
        <v>2172</v>
      </c>
      <c r="AM528" s="10">
        <v>160</v>
      </c>
      <c r="AN528" s="15" t="s">
        <v>226</v>
      </c>
      <c r="AO528" s="14"/>
      <c r="AP528" s="14"/>
      <c r="AQ528" s="14"/>
      <c r="AR528" s="14"/>
      <c r="AS528" s="9"/>
      <c r="AT528" s="9"/>
      <c r="AU528" s="9"/>
      <c r="AV528" s="13"/>
      <c r="AW528" s="13"/>
      <c r="AX528" s="9"/>
      <c r="AY528" s="9"/>
      <c r="AZ528" s="9"/>
      <c r="BA528" s="33"/>
      <c r="BB528" s="33"/>
      <c r="BC528" s="36"/>
      <c r="BD528" s="12" t="s">
        <v>1771</v>
      </c>
    </row>
    <row r="529" spans="1:56" s="12" customFormat="1" x14ac:dyDescent="0.2">
      <c r="A529" s="9" t="str">
        <f>IF(Search!$C$5="","",IF(COUNTA(Inventory!$AP529)=1,1,""))</f>
        <v/>
      </c>
      <c r="B529" s="9" t="str">
        <f>IF(Search!$C$4="","",IF(ISNUMBER(SEARCH(Search!$C$4,$AR529))=TRUE,1,""))</f>
        <v/>
      </c>
      <c r="C529" s="9" t="str">
        <f>IF(Search!$C$6="x",IF(COUNTA($AQ529)=1,1,"N"),IF(COUNTA($AQ529)=1,"N",""))</f>
        <v/>
      </c>
      <c r="D529" s="9" t="str">
        <f>IF(Search!$O$8="","",IF(ISNUMBER(SEARCH(Search!$O$8,$BD529))=TRUE,1,""))</f>
        <v/>
      </c>
      <c r="E529" s="9" t="str">
        <f>IF(Search!$C$7="","",IF(ISNUMBER(SEARCH(Search!$C$7,$AN529))=TRUE,1,""))</f>
        <v/>
      </c>
      <c r="F529" s="9" t="str">
        <f>IF(Search!$C$8="","",IF(ISNUMBER(SEARCH(Search!$C$8,$AO529))=TRUE,1,""))</f>
        <v/>
      </c>
      <c r="G529" s="9" t="str">
        <f>IF(Search!$F$4="","",IF(Inventory!$AJ529&lt;Search!$F$4,"",1))</f>
        <v/>
      </c>
      <c r="H529" s="9" t="str">
        <f>IF(Search!$F$5="","",IF(Inventory!$AJ529&gt;Search!$F$5,"",1))</f>
        <v/>
      </c>
      <c r="I529" s="9" t="str">
        <f>IF(Search!$F$7="","",IF(Search!$F$8="",IF(ISNUMBER(SEARCH(Search!$F$7,$AL529))=TRUE,1,""),""))</f>
        <v/>
      </c>
      <c r="J529" s="9" t="str">
        <f>IF($AL529=Search!$F$8,1,"")</f>
        <v/>
      </c>
      <c r="K529" s="9" t="str">
        <f>IF(Search!$I$4="","",IF(COUNTA($AS529)=1,IF(Search!$I$4="N","N",1),""))</f>
        <v/>
      </c>
      <c r="L529" s="9" t="str">
        <f>IF(Search!$I$5="","",IF($AS529="RC",1,""))</f>
        <v/>
      </c>
      <c r="M529" s="9" t="str">
        <f>IF(Search!$I$6="","",IF($AS529="RCP",1,""))</f>
        <v/>
      </c>
      <c r="N529" s="9" t="str">
        <f>IF(Search!$I$8="","",IF(COUNTA($AT529)=1,IF(Search!$I$8="N","N",1),""))</f>
        <v/>
      </c>
      <c r="O529" s="9" t="str">
        <f>IF(Search!$L$4="","",IF(COUNTA($AU529)=1,IF(Search!$L$4="N","N",1),""))</f>
        <v/>
      </c>
      <c r="P529" s="9" t="str">
        <f>IF(Search!$L$5="","",IF(ISNUMBER(SEARCH("Jersey",$AU529))=TRUE,IF(Search!$L$5="N","N",1),""))</f>
        <v/>
      </c>
      <c r="Q529" s="9" t="str">
        <f>IF(Search!$L$6="","",IF(ISNUMBER(SEARCH("Patch",$AU529))=TRUE,IF(Search!$L$6="N","N",1),""))</f>
        <v/>
      </c>
      <c r="R529" s="9" t="str">
        <f>IF(Search!$L$7="","",IF(ISNUMBER(SEARCH("Shield",$AU529))=TRUE,IF(Search!$L$7="N","N",1),""))</f>
        <v/>
      </c>
      <c r="S529" s="9" t="str">
        <f>IF(Search!$L$8="","",IF(ISNUMBER(SEARCH("Stick",$AU529))=TRUE,IF(Search!$L$8="N","N",1),""))</f>
        <v/>
      </c>
      <c r="T529" s="9" t="str">
        <f>IF(Search!$O$4="","",IF(COUNTA($AW529)=1,IF(Search!$O$4="N","N",1),""))</f>
        <v/>
      </c>
      <c r="U529" s="9" t="str">
        <f>IF(Search!$O$5="","",IF($AW529="","",IF($AW529&lt;Search!$O$5,"",1)))</f>
        <v/>
      </c>
      <c r="V529" s="9" t="str">
        <f>IF(Search!$O$6="","",IF($AW529="","",IF($AW529&gt;Search!$O$6,"",1)))</f>
        <v/>
      </c>
      <c r="W529" s="9" t="str">
        <f>IF(Search!$U$4="","",IF($AX529="","",1))</f>
        <v/>
      </c>
      <c r="X529" s="9" t="str">
        <f>IF(Search!$U$5="","",IF(ISNUMBER(SEARCH(Search!$U$5,$AX529))=TRUE,IF(Search!$U$5="N","N",1),""))</f>
        <v/>
      </c>
      <c r="Y529" s="9" t="str">
        <f>IF(Search!$U$6="","",IF($AY529&lt;Search!$U$6,"",1))</f>
        <v/>
      </c>
      <c r="Z529" s="9" t="str">
        <f>IF(Search!$R$4="","",IF(Inventory!$BA529&lt;Search!$R$4,"",1))</f>
        <v/>
      </c>
      <c r="AA529" s="9" t="str">
        <f>IF(Search!$R$5="","",IF($BA529&gt;Search!$R$5,"",1))</f>
        <v/>
      </c>
      <c r="AB529" s="9" t="str">
        <f>IF(Search!$R$6="","",IF($BB529&lt;Search!$R$6,"",1))</f>
        <v/>
      </c>
      <c r="AC529" s="9" t="str">
        <f>IF(Search!$R$7="","",IF($BB529&lt;Search!$R$7,"",1))</f>
        <v/>
      </c>
      <c r="AD529" s="45" t="str">
        <f>IF(COUNTIF($A529:$AC529,"n")&gt;0,"",IF(SUM($A529:$AC529)=COUNTA(Search!$C$4:$C$8,Search!$F$4:$F$8,Search!$I$4:$I$6,Search!$I$8,Search!$L$4:$L$8,Search!$O$4:$O$8,Search!$R$4:$R$7,Search!$U$4:$U$7)-COUNTIF(Search!$C$4:$U$7,"n"),1+LARGE($AD$1:AD528,1),""))</f>
        <v/>
      </c>
      <c r="AE529" s="45" t="str">
        <f t="shared" si="27"/>
        <v/>
      </c>
      <c r="AF529" s="45" t="str">
        <f>IF(AD529="","",COUNTIF($AE$1:$AE528,$AE529)+RANK($AE529,$AE$2:$AE$10540,1))</f>
        <v/>
      </c>
      <c r="AG529" s="45" t="str">
        <f t="shared" si="28"/>
        <v/>
      </c>
      <c r="AH529" s="45" t="str">
        <f>IF($AD529="","",COUNTIF($AG$1:$AG528,$AG529)+RANK($AG529,$AG$1:$AG$10539,0))</f>
        <v/>
      </c>
      <c r="AI529" s="10" t="str">
        <f t="shared" si="29"/>
        <v>1994-95 Select #165 Jarome Iginla CAN    /   $</v>
      </c>
      <c r="AJ529" s="11">
        <v>1994</v>
      </c>
      <c r="AK529" s="17">
        <v>95</v>
      </c>
      <c r="AL529" s="12" t="s">
        <v>279</v>
      </c>
      <c r="AM529" s="10">
        <v>165</v>
      </c>
      <c r="AN529" s="12" t="s">
        <v>275</v>
      </c>
      <c r="AO529" s="9" t="s">
        <v>1913</v>
      </c>
      <c r="AP529" s="9"/>
      <c r="AQ529" s="9"/>
      <c r="AR529" s="14"/>
      <c r="AS529" s="9"/>
      <c r="AT529" s="9"/>
      <c r="AU529" s="9"/>
      <c r="AV529" s="13"/>
      <c r="AW529" s="13"/>
      <c r="AX529" s="9"/>
      <c r="AY529" s="9"/>
      <c r="AZ529" s="9"/>
      <c r="BA529" s="33"/>
      <c r="BB529" s="33"/>
      <c r="BC529" s="36"/>
      <c r="BD529" s="12" t="s">
        <v>1771</v>
      </c>
    </row>
    <row r="530" spans="1:56" s="12" customFormat="1" x14ac:dyDescent="0.2">
      <c r="A530" s="9" t="str">
        <f>IF(Search!$C$5="","",IF(COUNTA(Inventory!$AP530)=1,1,""))</f>
        <v/>
      </c>
      <c r="B530" s="9" t="str">
        <f>IF(Search!$C$4="","",IF(ISNUMBER(SEARCH(Search!$C$4,$AR530))=TRUE,1,""))</f>
        <v/>
      </c>
      <c r="C530" s="9" t="str">
        <f>IF(Search!$C$6="x",IF(COUNTA($AQ530)=1,1,"N"),IF(COUNTA($AQ530)=1,"N",""))</f>
        <v/>
      </c>
      <c r="D530" s="9" t="str">
        <f>IF(Search!$O$8="","",IF(ISNUMBER(SEARCH(Search!$O$8,$BD530))=TRUE,1,""))</f>
        <v/>
      </c>
      <c r="E530" s="9" t="str">
        <f>IF(Search!$C$7="","",IF(ISNUMBER(SEARCH(Search!$C$7,$AN530))=TRUE,1,""))</f>
        <v/>
      </c>
      <c r="F530" s="9" t="str">
        <f>IF(Search!$C$8="","",IF(ISNUMBER(SEARCH(Search!$C$8,$AO530))=TRUE,1,""))</f>
        <v/>
      </c>
      <c r="G530" s="9" t="str">
        <f>IF(Search!$F$4="","",IF(Inventory!$AJ530&lt;Search!$F$4,"",1))</f>
        <v/>
      </c>
      <c r="H530" s="9" t="str">
        <f>IF(Search!$F$5="","",IF(Inventory!$AJ530&gt;Search!$F$5,"",1))</f>
        <v/>
      </c>
      <c r="I530" s="9" t="str">
        <f>IF(Search!$F$7="","",IF(Search!$F$8="",IF(ISNUMBER(SEARCH(Search!$F$7,$AL530))=TRUE,1,""),""))</f>
        <v/>
      </c>
      <c r="J530" s="9" t="str">
        <f>IF($AL530=Search!$F$8,1,"")</f>
        <v/>
      </c>
      <c r="K530" s="9" t="str">
        <f>IF(Search!$I$4="","",IF(COUNTA($AS530)=1,IF(Search!$I$4="N","N",1),""))</f>
        <v/>
      </c>
      <c r="L530" s="9" t="str">
        <f>IF(Search!$I$5="","",IF($AS530="RC",1,""))</f>
        <v/>
      </c>
      <c r="M530" s="9" t="str">
        <f>IF(Search!$I$6="","",IF($AS530="RCP",1,""))</f>
        <v/>
      </c>
      <c r="N530" s="9" t="str">
        <f>IF(Search!$I$8="","",IF(COUNTA($AT530)=1,IF(Search!$I$8="N","N",1),""))</f>
        <v/>
      </c>
      <c r="O530" s="9" t="str">
        <f>IF(Search!$L$4="","",IF(COUNTA($AU530)=1,IF(Search!$L$4="N","N",1),""))</f>
        <v/>
      </c>
      <c r="P530" s="9" t="str">
        <f>IF(Search!$L$5="","",IF(ISNUMBER(SEARCH("Jersey",$AU530))=TRUE,IF(Search!$L$5="N","N",1),""))</f>
        <v/>
      </c>
      <c r="Q530" s="9" t="str">
        <f>IF(Search!$L$6="","",IF(ISNUMBER(SEARCH("Patch",$AU530))=TRUE,IF(Search!$L$6="N","N",1),""))</f>
        <v/>
      </c>
      <c r="R530" s="9" t="str">
        <f>IF(Search!$L$7="","",IF(ISNUMBER(SEARCH("Shield",$AU530))=TRUE,IF(Search!$L$7="N","N",1),""))</f>
        <v/>
      </c>
      <c r="S530" s="9" t="str">
        <f>IF(Search!$L$8="","",IF(ISNUMBER(SEARCH("Stick",$AU530))=TRUE,IF(Search!$L$8="N","N",1),""))</f>
        <v/>
      </c>
      <c r="T530" s="9" t="str">
        <f>IF(Search!$O$4="","",IF(COUNTA($AW530)=1,IF(Search!$O$4="N","N",1),""))</f>
        <v/>
      </c>
      <c r="U530" s="9" t="str">
        <f>IF(Search!$O$5="","",IF($AW530="","",IF($AW530&lt;Search!$O$5,"",1)))</f>
        <v/>
      </c>
      <c r="V530" s="9" t="str">
        <f>IF(Search!$O$6="","",IF($AW530="","",IF($AW530&gt;Search!$O$6,"",1)))</f>
        <v/>
      </c>
      <c r="W530" s="9" t="str">
        <f>IF(Search!$U$4="","",IF($AX530="","",1))</f>
        <v/>
      </c>
      <c r="X530" s="9" t="str">
        <f>IF(Search!$U$5="","",IF(ISNUMBER(SEARCH(Search!$U$5,$AX530))=TRUE,IF(Search!$U$5="N","N",1),""))</f>
        <v/>
      </c>
      <c r="Y530" s="9" t="str">
        <f>IF(Search!$U$6="","",IF($AY530&lt;Search!$U$6,"",1))</f>
        <v/>
      </c>
      <c r="Z530" s="9" t="str">
        <f>IF(Search!$R$4="","",IF(Inventory!$BA530&lt;Search!$R$4,"",1))</f>
        <v/>
      </c>
      <c r="AA530" s="9" t="str">
        <f>IF(Search!$R$5="","",IF($BA530&gt;Search!$R$5,"",1))</f>
        <v/>
      </c>
      <c r="AB530" s="9" t="str">
        <f>IF(Search!$R$6="","",IF($BB530&lt;Search!$R$6,"",1))</f>
        <v/>
      </c>
      <c r="AC530" s="9" t="str">
        <f>IF(Search!$R$7="","",IF($BB530&lt;Search!$R$7,"",1))</f>
        <v/>
      </c>
      <c r="AD530" s="45" t="str">
        <f>IF(COUNTIF($A530:$AC530,"n")&gt;0,"",IF(SUM($A530:$AC530)=COUNTA(Search!$C$4:$C$8,Search!$F$4:$F$8,Search!$I$4:$I$6,Search!$I$8,Search!$L$4:$L$8,Search!$O$4:$O$8,Search!$R$4:$R$7,Search!$U$4:$U$7)-COUNTIF(Search!$C$4:$U$7,"n"),1+LARGE($AD$1:AD529,1),""))</f>
        <v/>
      </c>
      <c r="AE530" s="45" t="str">
        <f t="shared" si="27"/>
        <v/>
      </c>
      <c r="AF530" s="45" t="str">
        <f>IF(AD530="","",COUNTIF($AE$1:$AE529,$AE530)+RANK($AE530,$AE$2:$AE$10540,1))</f>
        <v/>
      </c>
      <c r="AG530" s="45" t="str">
        <f t="shared" si="28"/>
        <v/>
      </c>
      <c r="AH530" s="45" t="str">
        <f>IF($AD530="","",COUNTIF($AG$1:$AG529,$AG530)+RANK($AG530,$AG$1:$AG$10539,0))</f>
        <v/>
      </c>
      <c r="AI530" s="10" t="str">
        <f t="shared" si="29"/>
        <v>1994-95 SP #139 Wade Redden     /   $</v>
      </c>
      <c r="AJ530" s="11">
        <v>1994</v>
      </c>
      <c r="AK530" s="17">
        <v>95</v>
      </c>
      <c r="AL530" s="12" t="s">
        <v>280</v>
      </c>
      <c r="AM530" s="10">
        <v>139</v>
      </c>
      <c r="AN530" s="12" t="s">
        <v>276</v>
      </c>
      <c r="AO530" s="9"/>
      <c r="AP530" s="9"/>
      <c r="AQ530" s="9"/>
      <c r="AR530" s="14"/>
      <c r="AS530" s="9"/>
      <c r="AT530" s="9"/>
      <c r="AU530" s="9"/>
      <c r="AV530" s="13"/>
      <c r="AW530" s="13"/>
      <c r="AX530" s="9"/>
      <c r="AY530" s="9"/>
      <c r="AZ530" s="9"/>
      <c r="BA530" s="33"/>
      <c r="BB530" s="33"/>
      <c r="BC530" s="36"/>
      <c r="BD530" s="12" t="s">
        <v>1771</v>
      </c>
    </row>
    <row r="531" spans="1:56" s="12" customFormat="1" x14ac:dyDescent="0.2">
      <c r="A531" s="9" t="str">
        <f>IF(Search!$C$5="","",IF(COUNTA(Inventory!$AP531)=1,1,""))</f>
        <v/>
      </c>
      <c r="B531" s="9" t="str">
        <f>IF(Search!$C$4="","",IF(ISNUMBER(SEARCH(Search!$C$4,$AR531))=TRUE,1,""))</f>
        <v/>
      </c>
      <c r="C531" s="9" t="str">
        <f>IF(Search!$C$6="x",IF(COUNTA($AQ531)=1,1,"N"),IF(COUNTA($AQ531)=1,"N",""))</f>
        <v/>
      </c>
      <c r="D531" s="9" t="str">
        <f>IF(Search!$O$8="","",IF(ISNUMBER(SEARCH(Search!$O$8,$BD531))=TRUE,1,""))</f>
        <v/>
      </c>
      <c r="E531" s="9" t="str">
        <f>IF(Search!$C$7="","",IF(ISNUMBER(SEARCH(Search!$C$7,$AN531))=TRUE,1,""))</f>
        <v/>
      </c>
      <c r="F531" s="9" t="str">
        <f>IF(Search!$C$8="","",IF(ISNUMBER(SEARCH(Search!$C$8,$AO531))=TRUE,1,""))</f>
        <v/>
      </c>
      <c r="G531" s="9" t="str">
        <f>IF(Search!$F$4="","",IF(Inventory!$AJ531&lt;Search!$F$4,"",1))</f>
        <v/>
      </c>
      <c r="H531" s="9" t="str">
        <f>IF(Search!$F$5="","",IF(Inventory!$AJ531&gt;Search!$F$5,"",1))</f>
        <v/>
      </c>
      <c r="I531" s="9" t="str">
        <f>IF(Search!$F$7="","",IF(Search!$F$8="",IF(ISNUMBER(SEARCH(Search!$F$7,$AL531))=TRUE,1,""),""))</f>
        <v/>
      </c>
      <c r="J531" s="9" t="str">
        <f>IF($AL531=Search!$F$8,1,"")</f>
        <v/>
      </c>
      <c r="K531" s="9" t="str">
        <f>IF(Search!$I$4="","",IF(COUNTA($AS531)=1,IF(Search!$I$4="N","N",1),""))</f>
        <v/>
      </c>
      <c r="L531" s="9" t="str">
        <f>IF(Search!$I$5="","",IF($AS531="RC",1,""))</f>
        <v/>
      </c>
      <c r="M531" s="9" t="str">
        <f>IF(Search!$I$6="","",IF($AS531="RCP",1,""))</f>
        <v/>
      </c>
      <c r="N531" s="9" t="str">
        <f>IF(Search!$I$8="","",IF(COUNTA($AT531)=1,IF(Search!$I$8="N","N",1),""))</f>
        <v/>
      </c>
      <c r="O531" s="9" t="str">
        <f>IF(Search!$L$4="","",IF(COUNTA($AU531)=1,IF(Search!$L$4="N","N",1),""))</f>
        <v/>
      </c>
      <c r="P531" s="9" t="str">
        <f>IF(Search!$L$5="","",IF(ISNUMBER(SEARCH("Jersey",$AU531))=TRUE,IF(Search!$L$5="N","N",1),""))</f>
        <v/>
      </c>
      <c r="Q531" s="9" t="str">
        <f>IF(Search!$L$6="","",IF(ISNUMBER(SEARCH("Patch",$AU531))=TRUE,IF(Search!$L$6="N","N",1),""))</f>
        <v/>
      </c>
      <c r="R531" s="9" t="str">
        <f>IF(Search!$L$7="","",IF(ISNUMBER(SEARCH("Shield",$AU531))=TRUE,IF(Search!$L$7="N","N",1),""))</f>
        <v/>
      </c>
      <c r="S531" s="9" t="str">
        <f>IF(Search!$L$8="","",IF(ISNUMBER(SEARCH("Stick",$AU531))=TRUE,IF(Search!$L$8="N","N",1),""))</f>
        <v/>
      </c>
      <c r="T531" s="9" t="str">
        <f>IF(Search!$O$4="","",IF(COUNTA($AW531)=1,IF(Search!$O$4="N","N",1),""))</f>
        <v/>
      </c>
      <c r="U531" s="9" t="str">
        <f>IF(Search!$O$5="","",IF($AW531="","",IF($AW531&lt;Search!$O$5,"",1)))</f>
        <v/>
      </c>
      <c r="V531" s="9" t="str">
        <f>IF(Search!$O$6="","",IF($AW531="","",IF($AW531&gt;Search!$O$6,"",1)))</f>
        <v/>
      </c>
      <c r="W531" s="9" t="str">
        <f>IF(Search!$U$4="","",IF($AX531="","",1))</f>
        <v/>
      </c>
      <c r="X531" s="9" t="str">
        <f>IF(Search!$U$5="","",IF(ISNUMBER(SEARCH(Search!$U$5,$AX531))=TRUE,IF(Search!$U$5="N","N",1),""))</f>
        <v/>
      </c>
      <c r="Y531" s="9" t="str">
        <f>IF(Search!$U$6="","",IF($AY531&lt;Search!$U$6,"",1))</f>
        <v/>
      </c>
      <c r="Z531" s="9" t="str">
        <f>IF(Search!$R$4="","",IF(Inventory!$BA531&lt;Search!$R$4,"",1))</f>
        <v/>
      </c>
      <c r="AA531" s="9" t="str">
        <f>IF(Search!$R$5="","",IF($BA531&gt;Search!$R$5,"",1))</f>
        <v/>
      </c>
      <c r="AB531" s="9" t="str">
        <f>IF(Search!$R$6="","",IF($BB531&lt;Search!$R$6,"",1))</f>
        <v/>
      </c>
      <c r="AC531" s="9" t="str">
        <f>IF(Search!$R$7="","",IF($BB531&lt;Search!$R$7,"",1))</f>
        <v/>
      </c>
      <c r="AD531" s="45" t="str">
        <f>IF(COUNTIF($A531:$AC531,"n")&gt;0,"",IF(SUM($A531:$AC531)=COUNTA(Search!$C$4:$C$8,Search!$F$4:$F$8,Search!$I$4:$I$6,Search!$I$8,Search!$L$4:$L$8,Search!$O$4:$O$8,Search!$R$4:$R$7,Search!$U$4:$U$7)-COUNTIF(Search!$C$4:$U$7,"n"),1+LARGE($AD$1:AD530,1),""))</f>
        <v/>
      </c>
      <c r="AE531" s="45" t="str">
        <f t="shared" si="27"/>
        <v/>
      </c>
      <c r="AF531" s="45" t="str">
        <f>IF(AD531="","",COUNTIF($AE$1:$AE530,$AE531)+RANK($AE531,$AE$2:$AE$10540,1))</f>
        <v/>
      </c>
      <c r="AG531" s="45" t="str">
        <f t="shared" si="28"/>
        <v/>
      </c>
      <c r="AH531" s="45" t="str">
        <f>IF($AD531="","",COUNTIF($AG$1:$AG530,$AG531)+RANK($AG531,$AG$1:$AG$10539,0))</f>
        <v/>
      </c>
      <c r="AI531" s="10" t="str">
        <f t="shared" si="29"/>
        <v>1994-95 SP #139 Wade Redden     /   $</v>
      </c>
      <c r="AJ531" s="11">
        <v>1994</v>
      </c>
      <c r="AK531" s="17">
        <v>95</v>
      </c>
      <c r="AL531" s="12" t="s">
        <v>280</v>
      </c>
      <c r="AM531" s="10">
        <v>139</v>
      </c>
      <c r="AN531" s="15" t="s">
        <v>276</v>
      </c>
      <c r="AO531" s="14"/>
      <c r="AP531" s="14"/>
      <c r="AQ531" s="14"/>
      <c r="AR531" s="14"/>
      <c r="AS531" s="9"/>
      <c r="AT531" s="9"/>
      <c r="AU531" s="9"/>
      <c r="AV531" s="13"/>
      <c r="AW531" s="13"/>
      <c r="AX531" s="9"/>
      <c r="AY531" s="9"/>
      <c r="AZ531" s="9"/>
      <c r="BA531" s="33"/>
      <c r="BB531" s="33"/>
      <c r="BC531" s="36"/>
      <c r="BD531" s="12" t="s">
        <v>1771</v>
      </c>
    </row>
    <row r="532" spans="1:56" s="12" customFormat="1" x14ac:dyDescent="0.2">
      <c r="A532" s="9" t="str">
        <f>IF(Search!$C$5="","",IF(COUNTA(Inventory!$AP532)=1,1,""))</f>
        <v/>
      </c>
      <c r="B532" s="9" t="str">
        <f>IF(Search!$C$4="","",IF(ISNUMBER(SEARCH(Search!$C$4,$AR532))=TRUE,1,""))</f>
        <v/>
      </c>
      <c r="C532" s="9" t="str">
        <f>IF(Search!$C$6="x",IF(COUNTA($AQ532)=1,1,"N"),IF(COUNTA($AQ532)=1,"N",""))</f>
        <v/>
      </c>
      <c r="D532" s="9" t="str">
        <f>IF(Search!$O$8="","",IF(ISNUMBER(SEARCH(Search!$O$8,$BD532))=TRUE,1,""))</f>
        <v/>
      </c>
      <c r="E532" s="9" t="str">
        <f>IF(Search!$C$7="","",IF(ISNUMBER(SEARCH(Search!$C$7,$AN532))=TRUE,1,""))</f>
        <v/>
      </c>
      <c r="F532" s="9" t="str">
        <f>IF(Search!$C$8="","",IF(ISNUMBER(SEARCH(Search!$C$8,$AO532))=TRUE,1,""))</f>
        <v/>
      </c>
      <c r="G532" s="9" t="str">
        <f>IF(Search!$F$4="","",IF(Inventory!$AJ532&lt;Search!$F$4,"",1))</f>
        <v/>
      </c>
      <c r="H532" s="9" t="str">
        <f>IF(Search!$F$5="","",IF(Inventory!$AJ532&gt;Search!$F$5,"",1))</f>
        <v/>
      </c>
      <c r="I532" s="9" t="str">
        <f>IF(Search!$F$7="","",IF(Search!$F$8="",IF(ISNUMBER(SEARCH(Search!$F$7,$AL532))=TRUE,1,""),""))</f>
        <v/>
      </c>
      <c r="J532" s="9" t="str">
        <f>IF($AL532=Search!$F$8,1,"")</f>
        <v/>
      </c>
      <c r="K532" s="9" t="str">
        <f>IF(Search!$I$4="","",IF(COUNTA($AS532)=1,IF(Search!$I$4="N","N",1),""))</f>
        <v/>
      </c>
      <c r="L532" s="9" t="str">
        <f>IF(Search!$I$5="","",IF($AS532="RC",1,""))</f>
        <v/>
      </c>
      <c r="M532" s="9" t="str">
        <f>IF(Search!$I$6="","",IF($AS532="RCP",1,""))</f>
        <v/>
      </c>
      <c r="N532" s="9" t="str">
        <f>IF(Search!$I$8="","",IF(COUNTA($AT532)=1,IF(Search!$I$8="N","N",1),""))</f>
        <v/>
      </c>
      <c r="O532" s="9" t="str">
        <f>IF(Search!$L$4="","",IF(COUNTA($AU532)=1,IF(Search!$L$4="N","N",1),""))</f>
        <v/>
      </c>
      <c r="P532" s="9" t="str">
        <f>IF(Search!$L$5="","",IF(ISNUMBER(SEARCH("Jersey",$AU532))=TRUE,IF(Search!$L$5="N","N",1),""))</f>
        <v/>
      </c>
      <c r="Q532" s="9" t="str">
        <f>IF(Search!$L$6="","",IF(ISNUMBER(SEARCH("Patch",$AU532))=TRUE,IF(Search!$L$6="N","N",1),""))</f>
        <v/>
      </c>
      <c r="R532" s="9" t="str">
        <f>IF(Search!$L$7="","",IF(ISNUMBER(SEARCH("Shield",$AU532))=TRUE,IF(Search!$L$7="N","N",1),""))</f>
        <v/>
      </c>
      <c r="S532" s="9" t="str">
        <f>IF(Search!$L$8="","",IF(ISNUMBER(SEARCH("Stick",$AU532))=TRUE,IF(Search!$L$8="N","N",1),""))</f>
        <v/>
      </c>
      <c r="T532" s="9" t="str">
        <f>IF(Search!$O$4="","",IF(COUNTA($AW532)=1,IF(Search!$O$4="N","N",1),""))</f>
        <v/>
      </c>
      <c r="U532" s="9" t="str">
        <f>IF(Search!$O$5="","",IF($AW532="","",IF($AW532&lt;Search!$O$5,"",1)))</f>
        <v/>
      </c>
      <c r="V532" s="9" t="str">
        <f>IF(Search!$O$6="","",IF($AW532="","",IF($AW532&gt;Search!$O$6,"",1)))</f>
        <v/>
      </c>
      <c r="W532" s="9" t="str">
        <f>IF(Search!$U$4="","",IF($AX532="","",1))</f>
        <v/>
      </c>
      <c r="X532" s="9" t="str">
        <f>IF(Search!$U$5="","",IF(ISNUMBER(SEARCH(Search!$U$5,$AX532))=TRUE,IF(Search!$U$5="N","N",1),""))</f>
        <v/>
      </c>
      <c r="Y532" s="9" t="str">
        <f>IF(Search!$U$6="","",IF($AY532&lt;Search!$U$6,"",1))</f>
        <v/>
      </c>
      <c r="Z532" s="9" t="str">
        <f>IF(Search!$R$4="","",IF(Inventory!$BA532&lt;Search!$R$4,"",1))</f>
        <v/>
      </c>
      <c r="AA532" s="9" t="str">
        <f>IF(Search!$R$5="","",IF($BA532&gt;Search!$R$5,"",1))</f>
        <v/>
      </c>
      <c r="AB532" s="9" t="str">
        <f>IF(Search!$R$6="","",IF($BB532&lt;Search!$R$6,"",1))</f>
        <v/>
      </c>
      <c r="AC532" s="9" t="str">
        <f>IF(Search!$R$7="","",IF($BB532&lt;Search!$R$7,"",1))</f>
        <v/>
      </c>
      <c r="AD532" s="45" t="str">
        <f>IF(COUNTIF($A532:$AC532,"n")&gt;0,"",IF(SUM($A532:$AC532)=COUNTA(Search!$C$4:$C$8,Search!$F$4:$F$8,Search!$I$4:$I$6,Search!$I$8,Search!$L$4:$L$8,Search!$O$4:$O$8,Search!$R$4:$R$7,Search!$U$4:$U$7)-COUNTIF(Search!$C$4:$U$7,"n"),1+LARGE($AD$1:AD531,1),""))</f>
        <v/>
      </c>
      <c r="AE532" s="45" t="str">
        <f t="shared" si="27"/>
        <v/>
      </c>
      <c r="AF532" s="45" t="str">
        <f>IF(AD532="","",COUNTIF($AE$1:$AE531,$AE532)+RANK($AE532,$AE$2:$AE$10540,1))</f>
        <v/>
      </c>
      <c r="AG532" s="45" t="str">
        <f t="shared" si="28"/>
        <v/>
      </c>
      <c r="AH532" s="45" t="str">
        <f>IF($AD532="","",COUNTIF($AG$1:$AG531,$AG532)+RANK($AG532,$AG$1:$AG$10539,0))</f>
        <v/>
      </c>
      <c r="AI532" s="10" t="str">
        <f t="shared" si="29"/>
        <v>1994-95 SP #140 Ed Jovanovski     /   $</v>
      </c>
      <c r="AJ532" s="11">
        <v>1994</v>
      </c>
      <c r="AK532" s="17">
        <v>95</v>
      </c>
      <c r="AL532" s="12" t="s">
        <v>280</v>
      </c>
      <c r="AM532" s="10">
        <v>140</v>
      </c>
      <c r="AN532" s="12" t="s">
        <v>253</v>
      </c>
      <c r="AO532" s="9"/>
      <c r="AP532" s="9"/>
      <c r="AQ532" s="9"/>
      <c r="AR532" s="14"/>
      <c r="AS532" s="9"/>
      <c r="AT532" s="9"/>
      <c r="AU532" s="9"/>
      <c r="AV532" s="13"/>
      <c r="AW532" s="13"/>
      <c r="AX532" s="9"/>
      <c r="AY532" s="9"/>
      <c r="AZ532" s="9"/>
      <c r="BA532" s="33"/>
      <c r="BB532" s="33"/>
      <c r="BC532" s="36"/>
      <c r="BD532" s="12" t="s">
        <v>1771</v>
      </c>
    </row>
    <row r="533" spans="1:56" s="12" customFormat="1" x14ac:dyDescent="0.2">
      <c r="A533" s="9" t="str">
        <f>IF(Search!$C$5="","",IF(COUNTA(Inventory!$AP533)=1,1,""))</f>
        <v/>
      </c>
      <c r="B533" s="9" t="str">
        <f>IF(Search!$C$4="","",IF(ISNUMBER(SEARCH(Search!$C$4,$AR533))=TRUE,1,""))</f>
        <v/>
      </c>
      <c r="C533" s="9" t="str">
        <f>IF(Search!$C$6="x",IF(COUNTA($AQ533)=1,1,"N"),IF(COUNTA($AQ533)=1,"N",""))</f>
        <v/>
      </c>
      <c r="D533" s="9" t="str">
        <f>IF(Search!$O$8="","",IF(ISNUMBER(SEARCH(Search!$O$8,$BD533))=TRUE,1,""))</f>
        <v/>
      </c>
      <c r="E533" s="9" t="str">
        <f>IF(Search!$C$7="","",IF(ISNUMBER(SEARCH(Search!$C$7,$AN533))=TRUE,1,""))</f>
        <v/>
      </c>
      <c r="F533" s="9" t="str">
        <f>IF(Search!$C$8="","",IF(ISNUMBER(SEARCH(Search!$C$8,$AO533))=TRUE,1,""))</f>
        <v/>
      </c>
      <c r="G533" s="9" t="str">
        <f>IF(Search!$F$4="","",IF(Inventory!$AJ533&lt;Search!$F$4,"",1))</f>
        <v/>
      </c>
      <c r="H533" s="9" t="str">
        <f>IF(Search!$F$5="","",IF(Inventory!$AJ533&gt;Search!$F$5,"",1))</f>
        <v/>
      </c>
      <c r="I533" s="9" t="str">
        <f>IF(Search!$F$7="","",IF(Search!$F$8="",IF(ISNUMBER(SEARCH(Search!$F$7,$AL533))=TRUE,1,""),""))</f>
        <v/>
      </c>
      <c r="J533" s="9" t="str">
        <f>IF($AL533=Search!$F$8,1,"")</f>
        <v/>
      </c>
      <c r="K533" s="9" t="str">
        <f>IF(Search!$I$4="","",IF(COUNTA($AS533)=1,IF(Search!$I$4="N","N",1),""))</f>
        <v/>
      </c>
      <c r="L533" s="9" t="str">
        <f>IF(Search!$I$5="","",IF($AS533="RC",1,""))</f>
        <v/>
      </c>
      <c r="M533" s="9" t="str">
        <f>IF(Search!$I$6="","",IF($AS533="RCP",1,""))</f>
        <v/>
      </c>
      <c r="N533" s="9" t="str">
        <f>IF(Search!$I$8="","",IF(COUNTA($AT533)=1,IF(Search!$I$8="N","N",1),""))</f>
        <v/>
      </c>
      <c r="O533" s="9" t="str">
        <f>IF(Search!$L$4="","",IF(COUNTA($AU533)=1,IF(Search!$L$4="N","N",1),""))</f>
        <v/>
      </c>
      <c r="P533" s="9" t="str">
        <f>IF(Search!$L$5="","",IF(ISNUMBER(SEARCH("Jersey",$AU533))=TRUE,IF(Search!$L$5="N","N",1),""))</f>
        <v/>
      </c>
      <c r="Q533" s="9" t="str">
        <f>IF(Search!$L$6="","",IF(ISNUMBER(SEARCH("Patch",$AU533))=TRUE,IF(Search!$L$6="N","N",1),""))</f>
        <v/>
      </c>
      <c r="R533" s="9" t="str">
        <f>IF(Search!$L$7="","",IF(ISNUMBER(SEARCH("Shield",$AU533))=TRUE,IF(Search!$L$7="N","N",1),""))</f>
        <v/>
      </c>
      <c r="S533" s="9" t="str">
        <f>IF(Search!$L$8="","",IF(ISNUMBER(SEARCH("Stick",$AU533))=TRUE,IF(Search!$L$8="N","N",1),""))</f>
        <v/>
      </c>
      <c r="T533" s="9" t="str">
        <f>IF(Search!$O$4="","",IF(COUNTA($AW533)=1,IF(Search!$O$4="N","N",1),""))</f>
        <v/>
      </c>
      <c r="U533" s="9" t="str">
        <f>IF(Search!$O$5="","",IF($AW533="","",IF($AW533&lt;Search!$O$5,"",1)))</f>
        <v/>
      </c>
      <c r="V533" s="9" t="str">
        <f>IF(Search!$O$6="","",IF($AW533="","",IF($AW533&gt;Search!$O$6,"",1)))</f>
        <v/>
      </c>
      <c r="W533" s="9" t="str">
        <f>IF(Search!$U$4="","",IF($AX533="","",1))</f>
        <v/>
      </c>
      <c r="X533" s="9" t="str">
        <f>IF(Search!$U$5="","",IF(ISNUMBER(SEARCH(Search!$U$5,$AX533))=TRUE,IF(Search!$U$5="N","N",1),""))</f>
        <v/>
      </c>
      <c r="Y533" s="9" t="str">
        <f>IF(Search!$U$6="","",IF($AY533&lt;Search!$U$6,"",1))</f>
        <v/>
      </c>
      <c r="Z533" s="9" t="str">
        <f>IF(Search!$R$4="","",IF(Inventory!$BA533&lt;Search!$R$4,"",1))</f>
        <v/>
      </c>
      <c r="AA533" s="9" t="str">
        <f>IF(Search!$R$5="","",IF($BA533&gt;Search!$R$5,"",1))</f>
        <v/>
      </c>
      <c r="AB533" s="9" t="str">
        <f>IF(Search!$R$6="","",IF($BB533&lt;Search!$R$6,"",1))</f>
        <v/>
      </c>
      <c r="AC533" s="9" t="str">
        <f>IF(Search!$R$7="","",IF($BB533&lt;Search!$R$7,"",1))</f>
        <v/>
      </c>
      <c r="AD533" s="45" t="str">
        <f>IF(COUNTIF($A533:$AC533,"n")&gt;0,"",IF(SUM($A533:$AC533)=COUNTA(Search!$C$4:$C$8,Search!$F$4:$F$8,Search!$I$4:$I$6,Search!$I$8,Search!$L$4:$L$8,Search!$O$4:$O$8,Search!$R$4:$R$7,Search!$U$4:$U$7)-COUNTIF(Search!$C$4:$U$7,"n"),1+LARGE($AD$1:AD532,1),""))</f>
        <v/>
      </c>
      <c r="AE533" s="45" t="str">
        <f t="shared" si="27"/>
        <v/>
      </c>
      <c r="AF533" s="45" t="str">
        <f>IF(AD533="","",COUNTIF($AE$1:$AE532,$AE533)+RANK($AE533,$AE$2:$AE$10540,1))</f>
        <v/>
      </c>
      <c r="AG533" s="45" t="str">
        <f t="shared" si="28"/>
        <v/>
      </c>
      <c r="AH533" s="45" t="str">
        <f>IF($AD533="","",COUNTIF($AG$1:$AG532,$AG533)+RANK($AG533,$AG$1:$AG$10539,0))</f>
        <v/>
      </c>
      <c r="AI533" s="10" t="str">
        <f t="shared" si="29"/>
        <v>1994-95 SP #140 Ed Jovanovski     /   $</v>
      </c>
      <c r="AJ533" s="11">
        <v>1994</v>
      </c>
      <c r="AK533" s="17">
        <v>95</v>
      </c>
      <c r="AL533" s="12" t="s">
        <v>280</v>
      </c>
      <c r="AM533" s="10">
        <v>140</v>
      </c>
      <c r="AN533" s="15" t="s">
        <v>253</v>
      </c>
      <c r="AO533" s="14"/>
      <c r="AP533" s="14"/>
      <c r="AQ533" s="14"/>
      <c r="AR533" s="14"/>
      <c r="AS533" s="9"/>
      <c r="AT533" s="9"/>
      <c r="AU533" s="9"/>
      <c r="AV533" s="13"/>
      <c r="AW533" s="13"/>
      <c r="AX533" s="9"/>
      <c r="AY533" s="9"/>
      <c r="AZ533" s="9"/>
      <c r="BA533" s="33"/>
      <c r="BB533" s="33"/>
      <c r="BC533" s="36"/>
      <c r="BD533" s="12" t="s">
        <v>1771</v>
      </c>
    </row>
    <row r="534" spans="1:56" s="12" customFormat="1" x14ac:dyDescent="0.2">
      <c r="A534" s="9" t="str">
        <f>IF(Search!$C$5="","",IF(COUNTA(Inventory!$AP534)=1,1,""))</f>
        <v/>
      </c>
      <c r="B534" s="9" t="str">
        <f>IF(Search!$C$4="","",IF(ISNUMBER(SEARCH(Search!$C$4,$AR534))=TRUE,1,""))</f>
        <v/>
      </c>
      <c r="C534" s="9" t="str">
        <f>IF(Search!$C$6="x",IF(COUNTA($AQ534)=1,1,"N"),IF(COUNTA($AQ534)=1,"N",""))</f>
        <v/>
      </c>
      <c r="D534" s="9" t="str">
        <f>IF(Search!$O$8="","",IF(ISNUMBER(SEARCH(Search!$O$8,$BD534))=TRUE,1,""))</f>
        <v/>
      </c>
      <c r="E534" s="9" t="str">
        <f>IF(Search!$C$7="","",IF(ISNUMBER(SEARCH(Search!$C$7,$AN534))=TRUE,1,""))</f>
        <v/>
      </c>
      <c r="F534" s="9" t="str">
        <f>IF(Search!$C$8="","",IF(ISNUMBER(SEARCH(Search!$C$8,$AO534))=TRUE,1,""))</f>
        <v/>
      </c>
      <c r="G534" s="9" t="str">
        <f>IF(Search!$F$4="","",IF(Inventory!$AJ534&lt;Search!$F$4,"",1))</f>
        <v/>
      </c>
      <c r="H534" s="9" t="str">
        <f>IF(Search!$F$5="","",IF(Inventory!$AJ534&gt;Search!$F$5,"",1))</f>
        <v/>
      </c>
      <c r="I534" s="9" t="str">
        <f>IF(Search!$F$7="","",IF(Search!$F$8="",IF(ISNUMBER(SEARCH(Search!$F$7,$AL534))=TRUE,1,""),""))</f>
        <v/>
      </c>
      <c r="J534" s="9" t="str">
        <f>IF($AL534=Search!$F$8,1,"")</f>
        <v/>
      </c>
      <c r="K534" s="9" t="str">
        <f>IF(Search!$I$4="","",IF(COUNTA($AS534)=1,IF(Search!$I$4="N","N",1),""))</f>
        <v/>
      </c>
      <c r="L534" s="9" t="str">
        <f>IF(Search!$I$5="","",IF($AS534="RC",1,""))</f>
        <v/>
      </c>
      <c r="M534" s="9" t="str">
        <f>IF(Search!$I$6="","",IF($AS534="RCP",1,""))</f>
        <v/>
      </c>
      <c r="N534" s="9" t="str">
        <f>IF(Search!$I$8="","",IF(COUNTA($AT534)=1,IF(Search!$I$8="N","N",1),""))</f>
        <v/>
      </c>
      <c r="O534" s="9" t="str">
        <f>IF(Search!$L$4="","",IF(COUNTA($AU534)=1,IF(Search!$L$4="N","N",1),""))</f>
        <v/>
      </c>
      <c r="P534" s="9" t="str">
        <f>IF(Search!$L$5="","",IF(ISNUMBER(SEARCH("Jersey",$AU534))=TRUE,IF(Search!$L$5="N","N",1),""))</f>
        <v/>
      </c>
      <c r="Q534" s="9" t="str">
        <f>IF(Search!$L$6="","",IF(ISNUMBER(SEARCH("Patch",$AU534))=TRUE,IF(Search!$L$6="N","N",1),""))</f>
        <v/>
      </c>
      <c r="R534" s="9" t="str">
        <f>IF(Search!$L$7="","",IF(ISNUMBER(SEARCH("Shield",$AU534))=TRUE,IF(Search!$L$7="N","N",1),""))</f>
        <v/>
      </c>
      <c r="S534" s="9" t="str">
        <f>IF(Search!$L$8="","",IF(ISNUMBER(SEARCH("Stick",$AU534))=TRUE,IF(Search!$L$8="N","N",1),""))</f>
        <v/>
      </c>
      <c r="T534" s="9" t="str">
        <f>IF(Search!$O$4="","",IF(COUNTA($AW534)=1,IF(Search!$O$4="N","N",1),""))</f>
        <v/>
      </c>
      <c r="U534" s="9" t="str">
        <f>IF(Search!$O$5="","",IF($AW534="","",IF($AW534&lt;Search!$O$5,"",1)))</f>
        <v/>
      </c>
      <c r="V534" s="9" t="str">
        <f>IF(Search!$O$6="","",IF($AW534="","",IF($AW534&gt;Search!$O$6,"",1)))</f>
        <v/>
      </c>
      <c r="W534" s="9" t="str">
        <f>IF(Search!$U$4="","",IF($AX534="","",1))</f>
        <v/>
      </c>
      <c r="X534" s="9" t="str">
        <f>IF(Search!$U$5="","",IF(ISNUMBER(SEARCH(Search!$U$5,$AX534))=TRUE,IF(Search!$U$5="N","N",1),""))</f>
        <v/>
      </c>
      <c r="Y534" s="9" t="str">
        <f>IF(Search!$U$6="","",IF($AY534&lt;Search!$U$6,"",1))</f>
        <v/>
      </c>
      <c r="Z534" s="9" t="str">
        <f>IF(Search!$R$4="","",IF(Inventory!$BA534&lt;Search!$R$4,"",1))</f>
        <v/>
      </c>
      <c r="AA534" s="9" t="str">
        <f>IF(Search!$R$5="","",IF($BA534&gt;Search!$R$5,"",1))</f>
        <v/>
      </c>
      <c r="AB534" s="9" t="str">
        <f>IF(Search!$R$6="","",IF($BB534&lt;Search!$R$6,"",1))</f>
        <v/>
      </c>
      <c r="AC534" s="9" t="str">
        <f>IF(Search!$R$7="","",IF($BB534&lt;Search!$R$7,"",1))</f>
        <v/>
      </c>
      <c r="AD534" s="45" t="str">
        <f>IF(COUNTIF($A534:$AC534,"n")&gt;0,"",IF(SUM($A534:$AC534)=COUNTA(Search!$C$4:$C$8,Search!$F$4:$F$8,Search!$I$4:$I$6,Search!$I$8,Search!$L$4:$L$8,Search!$O$4:$O$8,Search!$R$4:$R$7,Search!$U$4:$U$7)-COUNTIF(Search!$C$4:$U$7,"n"),1+LARGE($AD$1:AD533,1),""))</f>
        <v/>
      </c>
      <c r="AE534" s="45" t="str">
        <f t="shared" si="27"/>
        <v/>
      </c>
      <c r="AF534" s="45" t="str">
        <f>IF(AD534="","",COUNTIF($AE$1:$AE533,$AE534)+RANK($AE534,$AE$2:$AE$10540,1))</f>
        <v/>
      </c>
      <c r="AG534" s="45" t="str">
        <f t="shared" si="28"/>
        <v/>
      </c>
      <c r="AH534" s="45" t="str">
        <f>IF($AD534="","",COUNTIF($AG$1:$AG533,$AG534)+RANK($AG534,$AG$1:$AG$10539,0))</f>
        <v/>
      </c>
      <c r="AI534" s="10" t="str">
        <f t="shared" si="29"/>
        <v>1994-95 SP #142 Ryan Smyth     /   $</v>
      </c>
      <c r="AJ534" s="11">
        <v>1994</v>
      </c>
      <c r="AK534" s="17">
        <v>95</v>
      </c>
      <c r="AL534" s="12" t="s">
        <v>280</v>
      </c>
      <c r="AM534" s="10">
        <v>142</v>
      </c>
      <c r="AN534" s="12" t="s">
        <v>281</v>
      </c>
      <c r="AO534" s="9"/>
      <c r="AP534" s="9"/>
      <c r="AQ534" s="9"/>
      <c r="AR534" s="14"/>
      <c r="AS534" s="9"/>
      <c r="AT534" s="9"/>
      <c r="AU534" s="9"/>
      <c r="AV534" s="13"/>
      <c r="AW534" s="13"/>
      <c r="AX534" s="9"/>
      <c r="AY534" s="9"/>
      <c r="AZ534" s="9"/>
      <c r="BA534" s="33"/>
      <c r="BB534" s="33"/>
      <c r="BC534" s="36"/>
      <c r="BD534" s="12" t="s">
        <v>1771</v>
      </c>
    </row>
    <row r="535" spans="1:56" s="12" customFormat="1" x14ac:dyDescent="0.2">
      <c r="A535" s="9" t="str">
        <f>IF(Search!$C$5="","",IF(COUNTA(Inventory!$AP535)=1,1,""))</f>
        <v/>
      </c>
      <c r="B535" s="9" t="str">
        <f>IF(Search!$C$4="","",IF(ISNUMBER(SEARCH(Search!$C$4,$AR535))=TRUE,1,""))</f>
        <v/>
      </c>
      <c r="C535" s="9" t="str">
        <f>IF(Search!$C$6="x",IF(COUNTA($AQ535)=1,1,"N"),IF(COUNTA($AQ535)=1,"N",""))</f>
        <v/>
      </c>
      <c r="D535" s="9" t="str">
        <f>IF(Search!$O$8="","",IF(ISNUMBER(SEARCH(Search!$O$8,$BD535))=TRUE,1,""))</f>
        <v/>
      </c>
      <c r="E535" s="9" t="str">
        <f>IF(Search!$C$7="","",IF(ISNUMBER(SEARCH(Search!$C$7,$AN535))=TRUE,1,""))</f>
        <v/>
      </c>
      <c r="F535" s="9" t="str">
        <f>IF(Search!$C$8="","",IF(ISNUMBER(SEARCH(Search!$C$8,$AO535))=TRUE,1,""))</f>
        <v/>
      </c>
      <c r="G535" s="9" t="str">
        <f>IF(Search!$F$4="","",IF(Inventory!$AJ535&lt;Search!$F$4,"",1))</f>
        <v/>
      </c>
      <c r="H535" s="9" t="str">
        <f>IF(Search!$F$5="","",IF(Inventory!$AJ535&gt;Search!$F$5,"",1))</f>
        <v/>
      </c>
      <c r="I535" s="9" t="str">
        <f>IF(Search!$F$7="","",IF(Search!$F$8="",IF(ISNUMBER(SEARCH(Search!$F$7,$AL535))=TRUE,1,""),""))</f>
        <v/>
      </c>
      <c r="J535" s="9" t="str">
        <f>IF($AL535=Search!$F$8,1,"")</f>
        <v/>
      </c>
      <c r="K535" s="9" t="str">
        <f>IF(Search!$I$4="","",IF(COUNTA($AS535)=1,IF(Search!$I$4="N","N",1),""))</f>
        <v/>
      </c>
      <c r="L535" s="9" t="str">
        <f>IF(Search!$I$5="","",IF($AS535="RC",1,""))</f>
        <v/>
      </c>
      <c r="M535" s="9" t="str">
        <f>IF(Search!$I$6="","",IF($AS535="RCP",1,""))</f>
        <v/>
      </c>
      <c r="N535" s="9" t="str">
        <f>IF(Search!$I$8="","",IF(COUNTA($AT535)=1,IF(Search!$I$8="N","N",1),""))</f>
        <v/>
      </c>
      <c r="O535" s="9" t="str">
        <f>IF(Search!$L$4="","",IF(COUNTA($AU535)=1,IF(Search!$L$4="N","N",1),""))</f>
        <v/>
      </c>
      <c r="P535" s="9" t="str">
        <f>IF(Search!$L$5="","",IF(ISNUMBER(SEARCH("Jersey",$AU535))=TRUE,IF(Search!$L$5="N","N",1),""))</f>
        <v/>
      </c>
      <c r="Q535" s="9" t="str">
        <f>IF(Search!$L$6="","",IF(ISNUMBER(SEARCH("Patch",$AU535))=TRUE,IF(Search!$L$6="N","N",1),""))</f>
        <v/>
      </c>
      <c r="R535" s="9" t="str">
        <f>IF(Search!$L$7="","",IF(ISNUMBER(SEARCH("Shield",$AU535))=TRUE,IF(Search!$L$7="N","N",1),""))</f>
        <v/>
      </c>
      <c r="S535" s="9" t="str">
        <f>IF(Search!$L$8="","",IF(ISNUMBER(SEARCH("Stick",$AU535))=TRUE,IF(Search!$L$8="N","N",1),""))</f>
        <v/>
      </c>
      <c r="T535" s="9" t="str">
        <f>IF(Search!$O$4="","",IF(COUNTA($AW535)=1,IF(Search!$O$4="N","N",1),""))</f>
        <v/>
      </c>
      <c r="U535" s="9" t="str">
        <f>IF(Search!$O$5="","",IF($AW535="","",IF($AW535&lt;Search!$O$5,"",1)))</f>
        <v/>
      </c>
      <c r="V535" s="9" t="str">
        <f>IF(Search!$O$6="","",IF($AW535="","",IF($AW535&gt;Search!$O$6,"",1)))</f>
        <v/>
      </c>
      <c r="W535" s="9" t="str">
        <f>IF(Search!$U$4="","",IF($AX535="","",1))</f>
        <v/>
      </c>
      <c r="X535" s="9" t="str">
        <f>IF(Search!$U$5="","",IF(ISNUMBER(SEARCH(Search!$U$5,$AX535))=TRUE,IF(Search!$U$5="N","N",1),""))</f>
        <v/>
      </c>
      <c r="Y535" s="9" t="str">
        <f>IF(Search!$U$6="","",IF($AY535&lt;Search!$U$6,"",1))</f>
        <v/>
      </c>
      <c r="Z535" s="9" t="str">
        <f>IF(Search!$R$4="","",IF(Inventory!$BA535&lt;Search!$R$4,"",1))</f>
        <v/>
      </c>
      <c r="AA535" s="9" t="str">
        <f>IF(Search!$R$5="","",IF($BA535&gt;Search!$R$5,"",1))</f>
        <v/>
      </c>
      <c r="AB535" s="9" t="str">
        <f>IF(Search!$R$6="","",IF($BB535&lt;Search!$R$6,"",1))</f>
        <v/>
      </c>
      <c r="AC535" s="9" t="str">
        <f>IF(Search!$R$7="","",IF($BB535&lt;Search!$R$7,"",1))</f>
        <v/>
      </c>
      <c r="AD535" s="45" t="str">
        <f>IF(COUNTIF($A535:$AC535,"n")&gt;0,"",IF(SUM($A535:$AC535)=COUNTA(Search!$C$4:$C$8,Search!$F$4:$F$8,Search!$I$4:$I$6,Search!$I$8,Search!$L$4:$L$8,Search!$O$4:$O$8,Search!$R$4:$R$7,Search!$U$4:$U$7)-COUNTIF(Search!$C$4:$U$7,"n"),1+LARGE($AD$1:AD534,1),""))</f>
        <v/>
      </c>
      <c r="AE535" s="45" t="str">
        <f t="shared" si="27"/>
        <v/>
      </c>
      <c r="AF535" s="45" t="str">
        <f>IF(AD535="","",COUNTIF($AE$1:$AE534,$AE535)+RANK($AE535,$AE$2:$AE$10540,1))</f>
        <v/>
      </c>
      <c r="AG535" s="45" t="str">
        <f t="shared" si="28"/>
        <v/>
      </c>
      <c r="AH535" s="45" t="str">
        <f>IF($AD535="","",COUNTIF($AG$1:$AG534,$AG535)+RANK($AG535,$AG$1:$AG$10539,0))</f>
        <v/>
      </c>
      <c r="AI535" s="10" t="str">
        <f t="shared" si="29"/>
        <v>1994-95 SP #142 Ryan Smyth     /   $</v>
      </c>
      <c r="AJ535" s="11">
        <v>1994</v>
      </c>
      <c r="AK535" s="17">
        <v>95</v>
      </c>
      <c r="AL535" s="12" t="s">
        <v>280</v>
      </c>
      <c r="AM535" s="10">
        <v>142</v>
      </c>
      <c r="AN535" s="15" t="s">
        <v>281</v>
      </c>
      <c r="AO535" s="14"/>
      <c r="AP535" s="14"/>
      <c r="AQ535" s="14"/>
      <c r="AR535" s="14"/>
      <c r="AS535" s="9"/>
      <c r="AT535" s="9"/>
      <c r="AU535" s="9"/>
      <c r="AV535" s="13"/>
      <c r="AW535" s="13"/>
      <c r="AX535" s="9"/>
      <c r="AY535" s="9"/>
      <c r="AZ535" s="9"/>
      <c r="BA535" s="33"/>
      <c r="BB535" s="33"/>
      <c r="BC535" s="36"/>
      <c r="BD535" s="12" t="s">
        <v>1771</v>
      </c>
    </row>
    <row r="536" spans="1:56" s="12" customFormat="1" x14ac:dyDescent="0.2">
      <c r="A536" s="9" t="str">
        <f>IF(Search!$C$5="","",IF(COUNTA(Inventory!$AP536)=1,1,""))</f>
        <v/>
      </c>
      <c r="B536" s="9" t="str">
        <f>IF(Search!$C$4="","",IF(ISNUMBER(SEARCH(Search!$C$4,$AR536))=TRUE,1,""))</f>
        <v/>
      </c>
      <c r="C536" s="9" t="str">
        <f>IF(Search!$C$6="x",IF(COUNTA($AQ536)=1,1,"N"),IF(COUNTA($AQ536)=1,"N",""))</f>
        <v/>
      </c>
      <c r="D536" s="9" t="str">
        <f>IF(Search!$O$8="","",IF(ISNUMBER(SEARCH(Search!$O$8,$BD536))=TRUE,1,""))</f>
        <v/>
      </c>
      <c r="E536" s="9" t="str">
        <f>IF(Search!$C$7="","",IF(ISNUMBER(SEARCH(Search!$C$7,$AN536))=TRUE,1,""))</f>
        <v/>
      </c>
      <c r="F536" s="9" t="str">
        <f>IF(Search!$C$8="","",IF(ISNUMBER(SEARCH(Search!$C$8,$AO536))=TRUE,1,""))</f>
        <v/>
      </c>
      <c r="G536" s="9" t="str">
        <f>IF(Search!$F$4="","",IF(Inventory!$AJ536&lt;Search!$F$4,"",1))</f>
        <v/>
      </c>
      <c r="H536" s="9" t="str">
        <f>IF(Search!$F$5="","",IF(Inventory!$AJ536&gt;Search!$F$5,"",1))</f>
        <v/>
      </c>
      <c r="I536" s="9" t="str">
        <f>IF(Search!$F$7="","",IF(Search!$F$8="",IF(ISNUMBER(SEARCH(Search!$F$7,$AL536))=TRUE,1,""),""))</f>
        <v/>
      </c>
      <c r="J536" s="9" t="str">
        <f>IF($AL536=Search!$F$8,1,"")</f>
        <v/>
      </c>
      <c r="K536" s="9" t="str">
        <f>IF(Search!$I$4="","",IF(COUNTA($AS536)=1,IF(Search!$I$4="N","N",1),""))</f>
        <v/>
      </c>
      <c r="L536" s="9" t="str">
        <f>IF(Search!$I$5="","",IF($AS536="RC",1,""))</f>
        <v/>
      </c>
      <c r="M536" s="9" t="str">
        <f>IF(Search!$I$6="","",IF($AS536="RCP",1,""))</f>
        <v/>
      </c>
      <c r="N536" s="9" t="str">
        <f>IF(Search!$I$8="","",IF(COUNTA($AT536)=1,IF(Search!$I$8="N","N",1),""))</f>
        <v/>
      </c>
      <c r="O536" s="9" t="str">
        <f>IF(Search!$L$4="","",IF(COUNTA($AU536)=1,IF(Search!$L$4="N","N",1),""))</f>
        <v/>
      </c>
      <c r="P536" s="9" t="str">
        <f>IF(Search!$L$5="","",IF(ISNUMBER(SEARCH("Jersey",$AU536))=TRUE,IF(Search!$L$5="N","N",1),""))</f>
        <v/>
      </c>
      <c r="Q536" s="9" t="str">
        <f>IF(Search!$L$6="","",IF(ISNUMBER(SEARCH("Patch",$AU536))=TRUE,IF(Search!$L$6="N","N",1),""))</f>
        <v/>
      </c>
      <c r="R536" s="9" t="str">
        <f>IF(Search!$L$7="","",IF(ISNUMBER(SEARCH("Shield",$AU536))=TRUE,IF(Search!$L$7="N","N",1),""))</f>
        <v/>
      </c>
      <c r="S536" s="9" t="str">
        <f>IF(Search!$L$8="","",IF(ISNUMBER(SEARCH("Stick",$AU536))=TRUE,IF(Search!$L$8="N","N",1),""))</f>
        <v/>
      </c>
      <c r="T536" s="9" t="str">
        <f>IF(Search!$O$4="","",IF(COUNTA($AW536)=1,IF(Search!$O$4="N","N",1),""))</f>
        <v/>
      </c>
      <c r="U536" s="9" t="str">
        <f>IF(Search!$O$5="","",IF($AW536="","",IF($AW536&lt;Search!$O$5,"",1)))</f>
        <v/>
      </c>
      <c r="V536" s="9" t="str">
        <f>IF(Search!$O$6="","",IF($AW536="","",IF($AW536&gt;Search!$O$6,"",1)))</f>
        <v/>
      </c>
      <c r="W536" s="9" t="str">
        <f>IF(Search!$U$4="","",IF($AX536="","",1))</f>
        <v/>
      </c>
      <c r="X536" s="9" t="str">
        <f>IF(Search!$U$5="","",IF(ISNUMBER(SEARCH(Search!$U$5,$AX536))=TRUE,IF(Search!$U$5="N","N",1),""))</f>
        <v/>
      </c>
      <c r="Y536" s="9" t="str">
        <f>IF(Search!$U$6="","",IF($AY536&lt;Search!$U$6,"",1))</f>
        <v/>
      </c>
      <c r="Z536" s="9" t="str">
        <f>IF(Search!$R$4="","",IF(Inventory!$BA536&lt;Search!$R$4,"",1))</f>
        <v/>
      </c>
      <c r="AA536" s="9" t="str">
        <f>IF(Search!$R$5="","",IF($BA536&gt;Search!$R$5,"",1))</f>
        <v/>
      </c>
      <c r="AB536" s="9" t="str">
        <f>IF(Search!$R$6="","",IF($BB536&lt;Search!$R$6,"",1))</f>
        <v/>
      </c>
      <c r="AC536" s="9" t="str">
        <f>IF(Search!$R$7="","",IF($BB536&lt;Search!$R$7,"",1))</f>
        <v/>
      </c>
      <c r="AD536" s="45" t="str">
        <f>IF(COUNTIF($A536:$AC536,"n")&gt;0,"",IF(SUM($A536:$AC536)=COUNTA(Search!$C$4:$C$8,Search!$F$4:$F$8,Search!$I$4:$I$6,Search!$I$8,Search!$L$4:$L$8,Search!$O$4:$O$8,Search!$R$4:$R$7,Search!$U$4:$U$7)-COUNTIF(Search!$C$4:$U$7,"n"),1+LARGE($AD$1:AD535,1),""))</f>
        <v/>
      </c>
      <c r="AE536" s="45" t="str">
        <f t="shared" si="27"/>
        <v/>
      </c>
      <c r="AF536" s="45" t="str">
        <f>IF(AD536="","",COUNTIF($AE$1:$AE535,$AE536)+RANK($AE536,$AE$2:$AE$10540,1))</f>
        <v/>
      </c>
      <c r="AG536" s="45" t="str">
        <f t="shared" si="28"/>
        <v/>
      </c>
      <c r="AH536" s="45" t="str">
        <f>IF($AD536="","",COUNTIF($AG$1:$AG535,$AG536)+RANK($AG536,$AG$1:$AG$10539,0))</f>
        <v/>
      </c>
      <c r="AI536" s="10" t="str">
        <f t="shared" si="29"/>
        <v>1994-95 SP #181 Jarome Iginla CAN    /   $</v>
      </c>
      <c r="AJ536" s="11">
        <v>1994</v>
      </c>
      <c r="AK536" s="17">
        <v>95</v>
      </c>
      <c r="AL536" s="12" t="s">
        <v>280</v>
      </c>
      <c r="AM536" s="10">
        <v>181</v>
      </c>
      <c r="AN536" s="12" t="s">
        <v>275</v>
      </c>
      <c r="AO536" s="9" t="s">
        <v>1913</v>
      </c>
      <c r="AP536" s="9"/>
      <c r="AQ536" s="9"/>
      <c r="AR536" s="14"/>
      <c r="AS536" s="9"/>
      <c r="AT536" s="9"/>
      <c r="AU536" s="9"/>
      <c r="AV536" s="13"/>
      <c r="AW536" s="13"/>
      <c r="AX536" s="9"/>
      <c r="AY536" s="9"/>
      <c r="AZ536" s="9"/>
      <c r="BA536" s="33"/>
      <c r="BB536" s="33"/>
      <c r="BC536" s="36"/>
      <c r="BD536" s="12" t="s">
        <v>1771</v>
      </c>
    </row>
    <row r="537" spans="1:56" s="12" customFormat="1" x14ac:dyDescent="0.2">
      <c r="A537" s="9" t="str">
        <f>IF(Search!$C$5="","",IF(COUNTA(Inventory!$AP537)=1,1,""))</f>
        <v/>
      </c>
      <c r="B537" s="9" t="str">
        <f>IF(Search!$C$4="","",IF(ISNUMBER(SEARCH(Search!$C$4,$AR537))=TRUE,1,""))</f>
        <v/>
      </c>
      <c r="C537" s="9" t="str">
        <f>IF(Search!$C$6="x",IF(COUNTA($AQ537)=1,1,"N"),IF(COUNTA($AQ537)=1,"N",""))</f>
        <v/>
      </c>
      <c r="D537" s="9" t="str">
        <f>IF(Search!$O$8="","",IF(ISNUMBER(SEARCH(Search!$O$8,$BD537))=TRUE,1,""))</f>
        <v/>
      </c>
      <c r="E537" s="9" t="str">
        <f>IF(Search!$C$7="","",IF(ISNUMBER(SEARCH(Search!$C$7,$AN537))=TRUE,1,""))</f>
        <v/>
      </c>
      <c r="F537" s="9" t="str">
        <f>IF(Search!$C$8="","",IF(ISNUMBER(SEARCH(Search!$C$8,$AO537))=TRUE,1,""))</f>
        <v/>
      </c>
      <c r="G537" s="9" t="str">
        <f>IF(Search!$F$4="","",IF(Inventory!$AJ537&lt;Search!$F$4,"",1))</f>
        <v/>
      </c>
      <c r="H537" s="9" t="str">
        <f>IF(Search!$F$5="","",IF(Inventory!$AJ537&gt;Search!$F$5,"",1))</f>
        <v/>
      </c>
      <c r="I537" s="9" t="str">
        <f>IF(Search!$F$7="","",IF(Search!$F$8="",IF(ISNUMBER(SEARCH(Search!$F$7,$AL537))=TRUE,1,""),""))</f>
        <v/>
      </c>
      <c r="J537" s="9" t="str">
        <f>IF($AL537=Search!$F$8,1,"")</f>
        <v/>
      </c>
      <c r="K537" s="9" t="str">
        <f>IF(Search!$I$4="","",IF(COUNTA($AS537)=1,IF(Search!$I$4="N","N",1),""))</f>
        <v/>
      </c>
      <c r="L537" s="9" t="str">
        <f>IF(Search!$I$5="","",IF($AS537="RC",1,""))</f>
        <v/>
      </c>
      <c r="M537" s="9" t="str">
        <f>IF(Search!$I$6="","",IF($AS537="RCP",1,""))</f>
        <v/>
      </c>
      <c r="N537" s="9" t="str">
        <f>IF(Search!$I$8="","",IF(COUNTA($AT537)=1,IF(Search!$I$8="N","N",1),""))</f>
        <v/>
      </c>
      <c r="O537" s="9" t="str">
        <f>IF(Search!$L$4="","",IF(COUNTA($AU537)=1,IF(Search!$L$4="N","N",1),""))</f>
        <v/>
      </c>
      <c r="P537" s="9" t="str">
        <f>IF(Search!$L$5="","",IF(ISNUMBER(SEARCH("Jersey",$AU537))=TRUE,IF(Search!$L$5="N","N",1),""))</f>
        <v/>
      </c>
      <c r="Q537" s="9" t="str">
        <f>IF(Search!$L$6="","",IF(ISNUMBER(SEARCH("Patch",$AU537))=TRUE,IF(Search!$L$6="N","N",1),""))</f>
        <v/>
      </c>
      <c r="R537" s="9" t="str">
        <f>IF(Search!$L$7="","",IF(ISNUMBER(SEARCH("Shield",$AU537))=TRUE,IF(Search!$L$7="N","N",1),""))</f>
        <v/>
      </c>
      <c r="S537" s="9" t="str">
        <f>IF(Search!$L$8="","",IF(ISNUMBER(SEARCH("Stick",$AU537))=TRUE,IF(Search!$L$8="N","N",1),""))</f>
        <v/>
      </c>
      <c r="T537" s="9" t="str">
        <f>IF(Search!$O$4="","",IF(COUNTA($AW537)=1,IF(Search!$O$4="N","N",1),""))</f>
        <v/>
      </c>
      <c r="U537" s="9" t="str">
        <f>IF(Search!$O$5="","",IF($AW537="","",IF($AW537&lt;Search!$O$5,"",1)))</f>
        <v/>
      </c>
      <c r="V537" s="9" t="str">
        <f>IF(Search!$O$6="","",IF($AW537="","",IF($AW537&gt;Search!$O$6,"",1)))</f>
        <v/>
      </c>
      <c r="W537" s="9" t="str">
        <f>IF(Search!$U$4="","",IF($AX537="","",1))</f>
        <v/>
      </c>
      <c r="X537" s="9" t="str">
        <f>IF(Search!$U$5="","",IF(ISNUMBER(SEARCH(Search!$U$5,$AX537))=TRUE,IF(Search!$U$5="N","N",1),""))</f>
        <v/>
      </c>
      <c r="Y537" s="9" t="str">
        <f>IF(Search!$U$6="","",IF($AY537&lt;Search!$U$6,"",1))</f>
        <v/>
      </c>
      <c r="Z537" s="9" t="str">
        <f>IF(Search!$R$4="","",IF(Inventory!$BA537&lt;Search!$R$4,"",1))</f>
        <v/>
      </c>
      <c r="AA537" s="9" t="str">
        <f>IF(Search!$R$5="","",IF($BA537&gt;Search!$R$5,"",1))</f>
        <v/>
      </c>
      <c r="AB537" s="9" t="str">
        <f>IF(Search!$R$6="","",IF($BB537&lt;Search!$R$6,"",1))</f>
        <v/>
      </c>
      <c r="AC537" s="9" t="str">
        <f>IF(Search!$R$7="","",IF($BB537&lt;Search!$R$7,"",1))</f>
        <v/>
      </c>
      <c r="AD537" s="45" t="str">
        <f>IF(COUNTIF($A537:$AC537,"n")&gt;0,"",IF(SUM($A537:$AC537)=COUNTA(Search!$C$4:$C$8,Search!$F$4:$F$8,Search!$I$4:$I$6,Search!$I$8,Search!$L$4:$L$8,Search!$O$4:$O$8,Search!$R$4:$R$7,Search!$U$4:$U$7)-COUNTIF(Search!$C$4:$U$7,"n"),1+LARGE($AD$1:AD536,1),""))</f>
        <v/>
      </c>
      <c r="AE537" s="45" t="str">
        <f t="shared" si="27"/>
        <v/>
      </c>
      <c r="AF537" s="45" t="str">
        <f>IF(AD537="","",COUNTIF($AE$1:$AE536,$AE537)+RANK($AE537,$AE$2:$AE$10540,1))</f>
        <v/>
      </c>
      <c r="AG537" s="45" t="str">
        <f t="shared" si="28"/>
        <v/>
      </c>
      <c r="AH537" s="45" t="str">
        <f>IF($AD537="","",COUNTIF($AG$1:$AG536,$AG537)+RANK($AG537,$AG$1:$AG$10539,0))</f>
        <v/>
      </c>
      <c r="AI537" s="10" t="str">
        <f t="shared" si="29"/>
        <v>1994-95 SP Die Cuts #115 Doug Gilmour     /   $</v>
      </c>
      <c r="AJ537" s="11">
        <v>1994</v>
      </c>
      <c r="AK537" s="17">
        <v>95</v>
      </c>
      <c r="AL537" s="12" t="s">
        <v>282</v>
      </c>
      <c r="AM537" s="10">
        <v>115</v>
      </c>
      <c r="AN537" s="15" t="s">
        <v>162</v>
      </c>
      <c r="AO537" s="14"/>
      <c r="AP537" s="14"/>
      <c r="AQ537" s="14"/>
      <c r="AR537" s="14"/>
      <c r="AS537" s="9"/>
      <c r="AT537" s="9"/>
      <c r="AU537" s="9"/>
      <c r="AV537" s="13"/>
      <c r="AW537" s="13"/>
      <c r="AX537" s="9"/>
      <c r="AY537" s="9"/>
      <c r="AZ537" s="9"/>
      <c r="BA537" s="33"/>
      <c r="BB537" s="33"/>
      <c r="BC537" s="36"/>
      <c r="BD537" s="12" t="s">
        <v>1771</v>
      </c>
    </row>
    <row r="538" spans="1:56" s="12" customFormat="1" x14ac:dyDescent="0.2">
      <c r="A538" s="9" t="str">
        <f>IF(Search!$C$5="","",IF(COUNTA(Inventory!$AP538)=1,1,""))</f>
        <v/>
      </c>
      <c r="B538" s="9" t="str">
        <f>IF(Search!$C$4="","",IF(ISNUMBER(SEARCH(Search!$C$4,$AR538))=TRUE,1,""))</f>
        <v/>
      </c>
      <c r="C538" s="9" t="str">
        <f>IF(Search!$C$6="x",IF(COUNTA($AQ538)=1,1,"N"),IF(COUNTA($AQ538)=1,"N",""))</f>
        <v/>
      </c>
      <c r="D538" s="9" t="str">
        <f>IF(Search!$O$8="","",IF(ISNUMBER(SEARCH(Search!$O$8,$BD538))=TRUE,1,""))</f>
        <v/>
      </c>
      <c r="E538" s="9" t="str">
        <f>IF(Search!$C$7="","",IF(ISNUMBER(SEARCH(Search!$C$7,$AN538))=TRUE,1,""))</f>
        <v/>
      </c>
      <c r="F538" s="9" t="str">
        <f>IF(Search!$C$8="","",IF(ISNUMBER(SEARCH(Search!$C$8,$AO538))=TRUE,1,""))</f>
        <v/>
      </c>
      <c r="G538" s="9" t="str">
        <f>IF(Search!$F$4="","",IF(Inventory!$AJ538&lt;Search!$F$4,"",1))</f>
        <v/>
      </c>
      <c r="H538" s="9" t="str">
        <f>IF(Search!$F$5="","",IF(Inventory!$AJ538&gt;Search!$F$5,"",1))</f>
        <v/>
      </c>
      <c r="I538" s="9" t="str">
        <f>IF(Search!$F$7="","",IF(Search!$F$8="",IF(ISNUMBER(SEARCH(Search!$F$7,$AL538))=TRUE,1,""),""))</f>
        <v/>
      </c>
      <c r="J538" s="9" t="str">
        <f>IF($AL538=Search!$F$8,1,"")</f>
        <v/>
      </c>
      <c r="K538" s="9" t="str">
        <f>IF(Search!$I$4="","",IF(COUNTA($AS538)=1,IF(Search!$I$4="N","N",1),""))</f>
        <v/>
      </c>
      <c r="L538" s="9" t="str">
        <f>IF(Search!$I$5="","",IF($AS538="RC",1,""))</f>
        <v/>
      </c>
      <c r="M538" s="9" t="str">
        <f>IF(Search!$I$6="","",IF($AS538="RCP",1,""))</f>
        <v/>
      </c>
      <c r="N538" s="9" t="str">
        <f>IF(Search!$I$8="","",IF(COUNTA($AT538)=1,IF(Search!$I$8="N","N",1),""))</f>
        <v/>
      </c>
      <c r="O538" s="9" t="str">
        <f>IF(Search!$L$4="","",IF(COUNTA($AU538)=1,IF(Search!$L$4="N","N",1),""))</f>
        <v/>
      </c>
      <c r="P538" s="9" t="str">
        <f>IF(Search!$L$5="","",IF(ISNUMBER(SEARCH("Jersey",$AU538))=TRUE,IF(Search!$L$5="N","N",1),""))</f>
        <v/>
      </c>
      <c r="Q538" s="9" t="str">
        <f>IF(Search!$L$6="","",IF(ISNUMBER(SEARCH("Patch",$AU538))=TRUE,IF(Search!$L$6="N","N",1),""))</f>
        <v/>
      </c>
      <c r="R538" s="9" t="str">
        <f>IF(Search!$L$7="","",IF(ISNUMBER(SEARCH("Shield",$AU538))=TRUE,IF(Search!$L$7="N","N",1),""))</f>
        <v/>
      </c>
      <c r="S538" s="9" t="str">
        <f>IF(Search!$L$8="","",IF(ISNUMBER(SEARCH("Stick",$AU538))=TRUE,IF(Search!$L$8="N","N",1),""))</f>
        <v/>
      </c>
      <c r="T538" s="9" t="str">
        <f>IF(Search!$O$4="","",IF(COUNTA($AW538)=1,IF(Search!$O$4="N","N",1),""))</f>
        <v/>
      </c>
      <c r="U538" s="9" t="str">
        <f>IF(Search!$O$5="","",IF($AW538="","",IF($AW538&lt;Search!$O$5,"",1)))</f>
        <v/>
      </c>
      <c r="V538" s="9" t="str">
        <f>IF(Search!$O$6="","",IF($AW538="","",IF($AW538&gt;Search!$O$6,"",1)))</f>
        <v/>
      </c>
      <c r="W538" s="9" t="str">
        <f>IF(Search!$U$4="","",IF($AX538="","",1))</f>
        <v/>
      </c>
      <c r="X538" s="9" t="str">
        <f>IF(Search!$U$5="","",IF(ISNUMBER(SEARCH(Search!$U$5,$AX538))=TRUE,IF(Search!$U$5="N","N",1),""))</f>
        <v/>
      </c>
      <c r="Y538" s="9" t="str">
        <f>IF(Search!$U$6="","",IF($AY538&lt;Search!$U$6,"",1))</f>
        <v/>
      </c>
      <c r="Z538" s="9" t="str">
        <f>IF(Search!$R$4="","",IF(Inventory!$BA538&lt;Search!$R$4,"",1))</f>
        <v/>
      </c>
      <c r="AA538" s="9" t="str">
        <f>IF(Search!$R$5="","",IF($BA538&gt;Search!$R$5,"",1))</f>
        <v/>
      </c>
      <c r="AB538" s="9" t="str">
        <f>IF(Search!$R$6="","",IF($BB538&lt;Search!$R$6,"",1))</f>
        <v/>
      </c>
      <c r="AC538" s="9" t="str">
        <f>IF(Search!$R$7="","",IF($BB538&lt;Search!$R$7,"",1))</f>
        <v/>
      </c>
      <c r="AD538" s="45" t="str">
        <f>IF(COUNTIF($A538:$AC538,"n")&gt;0,"",IF(SUM($A538:$AC538)=COUNTA(Search!$C$4:$C$8,Search!$F$4:$F$8,Search!$I$4:$I$6,Search!$I$8,Search!$L$4:$L$8,Search!$O$4:$O$8,Search!$R$4:$R$7,Search!$U$4:$U$7)-COUNTIF(Search!$C$4:$U$7,"n"),1+LARGE($AD$1:AD537,1),""))</f>
        <v/>
      </c>
      <c r="AE538" s="45" t="str">
        <f t="shared" si="27"/>
        <v/>
      </c>
      <c r="AF538" s="45" t="str">
        <f>IF(AD538="","",COUNTIF($AE$1:$AE537,$AE538)+RANK($AE538,$AE$2:$AE$10540,1))</f>
        <v/>
      </c>
      <c r="AG538" s="45" t="str">
        <f t="shared" si="28"/>
        <v/>
      </c>
      <c r="AH538" s="45" t="str">
        <f>IF($AD538="","",COUNTIF($AG$1:$AG537,$AG538)+RANK($AG538,$AG$1:$AG$10539,0))</f>
        <v/>
      </c>
      <c r="AI538" s="10" t="str">
        <f t="shared" si="29"/>
        <v>1994-95 SP Die Cuts #116 Mats Sundin TOR    /   $</v>
      </c>
      <c r="AJ538" s="11">
        <v>1994</v>
      </c>
      <c r="AK538" s="17">
        <v>95</v>
      </c>
      <c r="AL538" s="12" t="s">
        <v>282</v>
      </c>
      <c r="AM538" s="10">
        <v>116</v>
      </c>
      <c r="AN538" s="12" t="s">
        <v>215</v>
      </c>
      <c r="AO538" s="9" t="s">
        <v>1904</v>
      </c>
      <c r="AP538" s="9"/>
      <c r="AQ538" s="9"/>
      <c r="AR538" s="14"/>
      <c r="AS538" s="9"/>
      <c r="AT538" s="9"/>
      <c r="AU538" s="9"/>
      <c r="AV538" s="13"/>
      <c r="AW538" s="13"/>
      <c r="AX538" s="9"/>
      <c r="AY538" s="9"/>
      <c r="AZ538" s="9"/>
      <c r="BA538" s="33"/>
      <c r="BB538" s="33"/>
      <c r="BC538" s="36"/>
      <c r="BD538" s="12" t="s">
        <v>1771</v>
      </c>
    </row>
    <row r="539" spans="1:56" s="12" customFormat="1" x14ac:dyDescent="0.2">
      <c r="A539" s="9" t="str">
        <f>IF(Search!$C$5="","",IF(COUNTA(Inventory!$AP539)=1,1,""))</f>
        <v/>
      </c>
      <c r="B539" s="9" t="str">
        <f>IF(Search!$C$4="","",IF(ISNUMBER(SEARCH(Search!$C$4,$AR539))=TRUE,1,""))</f>
        <v/>
      </c>
      <c r="C539" s="9" t="str">
        <f>IF(Search!$C$6="x",IF(COUNTA($AQ539)=1,1,"N"),IF(COUNTA($AQ539)=1,"N",""))</f>
        <v/>
      </c>
      <c r="D539" s="9" t="str">
        <f>IF(Search!$O$8="","",IF(ISNUMBER(SEARCH(Search!$O$8,$BD539))=TRUE,1,""))</f>
        <v/>
      </c>
      <c r="E539" s="9" t="str">
        <f>IF(Search!$C$7="","",IF(ISNUMBER(SEARCH(Search!$C$7,$AN539))=TRUE,1,""))</f>
        <v/>
      </c>
      <c r="F539" s="9" t="str">
        <f>IF(Search!$C$8="","",IF(ISNUMBER(SEARCH(Search!$C$8,$AO539))=TRUE,1,""))</f>
        <v/>
      </c>
      <c r="G539" s="9" t="str">
        <f>IF(Search!$F$4="","",IF(Inventory!$AJ539&lt;Search!$F$4,"",1))</f>
        <v/>
      </c>
      <c r="H539" s="9" t="str">
        <f>IF(Search!$F$5="","",IF(Inventory!$AJ539&gt;Search!$F$5,"",1))</f>
        <v/>
      </c>
      <c r="I539" s="9" t="str">
        <f>IF(Search!$F$7="","",IF(Search!$F$8="",IF(ISNUMBER(SEARCH(Search!$F$7,$AL539))=TRUE,1,""),""))</f>
        <v/>
      </c>
      <c r="J539" s="9" t="str">
        <f>IF($AL539=Search!$F$8,1,"")</f>
        <v/>
      </c>
      <c r="K539" s="9" t="str">
        <f>IF(Search!$I$4="","",IF(COUNTA($AS539)=1,IF(Search!$I$4="N","N",1),""))</f>
        <v/>
      </c>
      <c r="L539" s="9" t="str">
        <f>IF(Search!$I$5="","",IF($AS539="RC",1,""))</f>
        <v/>
      </c>
      <c r="M539" s="9" t="str">
        <f>IF(Search!$I$6="","",IF($AS539="RCP",1,""))</f>
        <v/>
      </c>
      <c r="N539" s="9" t="str">
        <f>IF(Search!$I$8="","",IF(COUNTA($AT539)=1,IF(Search!$I$8="N","N",1),""))</f>
        <v/>
      </c>
      <c r="O539" s="9" t="str">
        <f>IF(Search!$L$4="","",IF(COUNTA($AU539)=1,IF(Search!$L$4="N","N",1),""))</f>
        <v/>
      </c>
      <c r="P539" s="9" t="str">
        <f>IF(Search!$L$5="","",IF(ISNUMBER(SEARCH("Jersey",$AU539))=TRUE,IF(Search!$L$5="N","N",1),""))</f>
        <v/>
      </c>
      <c r="Q539" s="9" t="str">
        <f>IF(Search!$L$6="","",IF(ISNUMBER(SEARCH("Patch",$AU539))=TRUE,IF(Search!$L$6="N","N",1),""))</f>
        <v/>
      </c>
      <c r="R539" s="9" t="str">
        <f>IF(Search!$L$7="","",IF(ISNUMBER(SEARCH("Shield",$AU539))=TRUE,IF(Search!$L$7="N","N",1),""))</f>
        <v/>
      </c>
      <c r="S539" s="9" t="str">
        <f>IF(Search!$L$8="","",IF(ISNUMBER(SEARCH("Stick",$AU539))=TRUE,IF(Search!$L$8="N","N",1),""))</f>
        <v/>
      </c>
      <c r="T539" s="9" t="str">
        <f>IF(Search!$O$4="","",IF(COUNTA($AW539)=1,IF(Search!$O$4="N","N",1),""))</f>
        <v/>
      </c>
      <c r="U539" s="9" t="str">
        <f>IF(Search!$O$5="","",IF($AW539="","",IF($AW539&lt;Search!$O$5,"",1)))</f>
        <v/>
      </c>
      <c r="V539" s="9" t="str">
        <f>IF(Search!$O$6="","",IF($AW539="","",IF($AW539&gt;Search!$O$6,"",1)))</f>
        <v/>
      </c>
      <c r="W539" s="9" t="str">
        <f>IF(Search!$U$4="","",IF($AX539="","",1))</f>
        <v/>
      </c>
      <c r="X539" s="9" t="str">
        <f>IF(Search!$U$5="","",IF(ISNUMBER(SEARCH(Search!$U$5,$AX539))=TRUE,IF(Search!$U$5="N","N",1),""))</f>
        <v/>
      </c>
      <c r="Y539" s="9" t="str">
        <f>IF(Search!$U$6="","",IF($AY539&lt;Search!$U$6,"",1))</f>
        <v/>
      </c>
      <c r="Z539" s="9" t="str">
        <f>IF(Search!$R$4="","",IF(Inventory!$BA539&lt;Search!$R$4,"",1))</f>
        <v/>
      </c>
      <c r="AA539" s="9" t="str">
        <f>IF(Search!$R$5="","",IF($BA539&gt;Search!$R$5,"",1))</f>
        <v/>
      </c>
      <c r="AB539" s="9" t="str">
        <f>IF(Search!$R$6="","",IF($BB539&lt;Search!$R$6,"",1))</f>
        <v/>
      </c>
      <c r="AC539" s="9" t="str">
        <f>IF(Search!$R$7="","",IF($BB539&lt;Search!$R$7,"",1))</f>
        <v/>
      </c>
      <c r="AD539" s="45" t="str">
        <f>IF(COUNTIF($A539:$AC539,"n")&gt;0,"",IF(SUM($A539:$AC539)=COUNTA(Search!$C$4:$C$8,Search!$F$4:$F$8,Search!$I$4:$I$6,Search!$I$8,Search!$L$4:$L$8,Search!$O$4:$O$8,Search!$R$4:$R$7,Search!$U$4:$U$7)-COUNTIF(Search!$C$4:$U$7,"n"),1+LARGE($AD$1:AD538,1),""))</f>
        <v/>
      </c>
      <c r="AE539" s="45" t="str">
        <f t="shared" si="27"/>
        <v/>
      </c>
      <c r="AF539" s="45" t="str">
        <f>IF(AD539="","",COUNTIF($AE$1:$AE538,$AE539)+RANK($AE539,$AE$2:$AE$10540,1))</f>
        <v/>
      </c>
      <c r="AG539" s="45" t="str">
        <f t="shared" si="28"/>
        <v/>
      </c>
      <c r="AH539" s="45" t="str">
        <f>IF($AD539="","",COUNTIF($AG$1:$AG538,$AG539)+RANK($AG539,$AG$1:$AG$10539,0))</f>
        <v/>
      </c>
      <c r="AI539" s="10" t="str">
        <f t="shared" si="29"/>
        <v>1994-95 SP Die Cuts #116 Mats Sundin     /   $</v>
      </c>
      <c r="AJ539" s="11">
        <v>1994</v>
      </c>
      <c r="AK539" s="17">
        <v>95</v>
      </c>
      <c r="AL539" s="12" t="s">
        <v>282</v>
      </c>
      <c r="AM539" s="10">
        <v>116</v>
      </c>
      <c r="AN539" s="15" t="s">
        <v>215</v>
      </c>
      <c r="AO539" s="14"/>
      <c r="AP539" s="14"/>
      <c r="AQ539" s="14"/>
      <c r="AR539" s="14"/>
      <c r="AS539" s="9"/>
      <c r="AT539" s="9"/>
      <c r="AU539" s="9"/>
      <c r="AV539" s="13"/>
      <c r="AW539" s="13"/>
      <c r="AX539" s="9"/>
      <c r="AY539" s="9"/>
      <c r="AZ539" s="9"/>
      <c r="BA539" s="33"/>
      <c r="BB539" s="33"/>
      <c r="BC539" s="36"/>
      <c r="BD539" s="12" t="s">
        <v>1771</v>
      </c>
    </row>
    <row r="540" spans="1:56" s="12" customFormat="1" x14ac:dyDescent="0.2">
      <c r="A540" s="9" t="str">
        <f>IF(Search!$C$5="","",IF(COUNTA(Inventory!$AP540)=1,1,""))</f>
        <v/>
      </c>
      <c r="B540" s="9" t="str">
        <f>IF(Search!$C$4="","",IF(ISNUMBER(SEARCH(Search!$C$4,$AR540))=TRUE,1,""))</f>
        <v/>
      </c>
      <c r="C540" s="9" t="str">
        <f>IF(Search!$C$6="x",IF(COUNTA($AQ540)=1,1,"N"),IF(COUNTA($AQ540)=1,"N",""))</f>
        <v/>
      </c>
      <c r="D540" s="9" t="str">
        <f>IF(Search!$O$8="","",IF(ISNUMBER(SEARCH(Search!$O$8,$BD540))=TRUE,1,""))</f>
        <v/>
      </c>
      <c r="E540" s="9" t="str">
        <f>IF(Search!$C$7="","",IF(ISNUMBER(SEARCH(Search!$C$7,$AN540))=TRUE,1,""))</f>
        <v/>
      </c>
      <c r="F540" s="9" t="str">
        <f>IF(Search!$C$8="","",IF(ISNUMBER(SEARCH(Search!$C$8,$AO540))=TRUE,1,""))</f>
        <v/>
      </c>
      <c r="G540" s="9" t="str">
        <f>IF(Search!$F$4="","",IF(Inventory!$AJ540&lt;Search!$F$4,"",1))</f>
        <v/>
      </c>
      <c r="H540" s="9" t="str">
        <f>IF(Search!$F$5="","",IF(Inventory!$AJ540&gt;Search!$F$5,"",1))</f>
        <v/>
      </c>
      <c r="I540" s="9" t="str">
        <f>IF(Search!$F$7="","",IF(Search!$F$8="",IF(ISNUMBER(SEARCH(Search!$F$7,$AL540))=TRUE,1,""),""))</f>
        <v/>
      </c>
      <c r="J540" s="9" t="str">
        <f>IF($AL540=Search!$F$8,1,"")</f>
        <v/>
      </c>
      <c r="K540" s="9" t="str">
        <f>IF(Search!$I$4="","",IF(COUNTA($AS540)=1,IF(Search!$I$4="N","N",1),""))</f>
        <v/>
      </c>
      <c r="L540" s="9" t="str">
        <f>IF(Search!$I$5="","",IF($AS540="RC",1,""))</f>
        <v/>
      </c>
      <c r="M540" s="9" t="str">
        <f>IF(Search!$I$6="","",IF($AS540="RCP",1,""))</f>
        <v/>
      </c>
      <c r="N540" s="9" t="str">
        <f>IF(Search!$I$8="","",IF(COUNTA($AT540)=1,IF(Search!$I$8="N","N",1),""))</f>
        <v/>
      </c>
      <c r="O540" s="9" t="str">
        <f>IF(Search!$L$4="","",IF(COUNTA($AU540)=1,IF(Search!$L$4="N","N",1),""))</f>
        <v/>
      </c>
      <c r="P540" s="9" t="str">
        <f>IF(Search!$L$5="","",IF(ISNUMBER(SEARCH("Jersey",$AU540))=TRUE,IF(Search!$L$5="N","N",1),""))</f>
        <v/>
      </c>
      <c r="Q540" s="9" t="str">
        <f>IF(Search!$L$6="","",IF(ISNUMBER(SEARCH("Patch",$AU540))=TRUE,IF(Search!$L$6="N","N",1),""))</f>
        <v/>
      </c>
      <c r="R540" s="9" t="str">
        <f>IF(Search!$L$7="","",IF(ISNUMBER(SEARCH("Shield",$AU540))=TRUE,IF(Search!$L$7="N","N",1),""))</f>
        <v/>
      </c>
      <c r="S540" s="9" t="str">
        <f>IF(Search!$L$8="","",IF(ISNUMBER(SEARCH("Stick",$AU540))=TRUE,IF(Search!$L$8="N","N",1),""))</f>
        <v/>
      </c>
      <c r="T540" s="9" t="str">
        <f>IF(Search!$O$4="","",IF(COUNTA($AW540)=1,IF(Search!$O$4="N","N",1),""))</f>
        <v/>
      </c>
      <c r="U540" s="9" t="str">
        <f>IF(Search!$O$5="","",IF($AW540="","",IF($AW540&lt;Search!$O$5,"",1)))</f>
        <v/>
      </c>
      <c r="V540" s="9" t="str">
        <f>IF(Search!$O$6="","",IF($AW540="","",IF($AW540&gt;Search!$O$6,"",1)))</f>
        <v/>
      </c>
      <c r="W540" s="9" t="str">
        <f>IF(Search!$U$4="","",IF($AX540="","",1))</f>
        <v/>
      </c>
      <c r="X540" s="9" t="str">
        <f>IF(Search!$U$5="","",IF(ISNUMBER(SEARCH(Search!$U$5,$AX540))=TRUE,IF(Search!$U$5="N","N",1),""))</f>
        <v/>
      </c>
      <c r="Y540" s="9" t="str">
        <f>IF(Search!$U$6="","",IF($AY540&lt;Search!$U$6,"",1))</f>
        <v/>
      </c>
      <c r="Z540" s="9" t="str">
        <f>IF(Search!$R$4="","",IF(Inventory!$BA540&lt;Search!$R$4,"",1))</f>
        <v/>
      </c>
      <c r="AA540" s="9" t="str">
        <f>IF(Search!$R$5="","",IF($BA540&gt;Search!$R$5,"",1))</f>
        <v/>
      </c>
      <c r="AB540" s="9" t="str">
        <f>IF(Search!$R$6="","",IF($BB540&lt;Search!$R$6,"",1))</f>
        <v/>
      </c>
      <c r="AC540" s="9" t="str">
        <f>IF(Search!$R$7="","",IF($BB540&lt;Search!$R$7,"",1))</f>
        <v/>
      </c>
      <c r="AD540" s="45" t="str">
        <f>IF(COUNTIF($A540:$AC540,"n")&gt;0,"",IF(SUM($A540:$AC540)=COUNTA(Search!$C$4:$C$8,Search!$F$4:$F$8,Search!$I$4:$I$6,Search!$I$8,Search!$L$4:$L$8,Search!$O$4:$O$8,Search!$R$4:$R$7,Search!$U$4:$U$7)-COUNTIF(Search!$C$4:$U$7,"n"),1+LARGE($AD$1:AD539,1),""))</f>
        <v/>
      </c>
      <c r="AE540" s="45" t="str">
        <f t="shared" si="27"/>
        <v/>
      </c>
      <c r="AF540" s="45" t="str">
        <f>IF(AD540="","",COUNTIF($AE$1:$AE539,$AE540)+RANK($AE540,$AE$2:$AE$10540,1))</f>
        <v/>
      </c>
      <c r="AG540" s="45" t="str">
        <f t="shared" si="28"/>
        <v/>
      </c>
      <c r="AH540" s="45" t="str">
        <f>IF($AD540="","",COUNTIF($AG$1:$AG539,$AG540)+RANK($AG540,$AG$1:$AG$10539,0))</f>
        <v/>
      </c>
      <c r="AI540" s="10" t="str">
        <f t="shared" si="29"/>
        <v>1994-95 SP Die Cuts #117 Felix Potvin     /   $</v>
      </c>
      <c r="AJ540" s="11">
        <v>1994</v>
      </c>
      <c r="AK540" s="17">
        <v>95</v>
      </c>
      <c r="AL540" s="12" t="s">
        <v>282</v>
      </c>
      <c r="AM540" s="10">
        <v>117</v>
      </c>
      <c r="AN540" s="15" t="s">
        <v>226</v>
      </c>
      <c r="AO540" s="14"/>
      <c r="AP540" s="14"/>
      <c r="AQ540" s="14"/>
      <c r="AR540" s="14"/>
      <c r="AS540" s="9"/>
      <c r="AT540" s="9"/>
      <c r="AU540" s="9"/>
      <c r="AV540" s="13"/>
      <c r="AW540" s="13"/>
      <c r="AX540" s="9"/>
      <c r="AY540" s="9"/>
      <c r="AZ540" s="9"/>
      <c r="BA540" s="33"/>
      <c r="BB540" s="33"/>
      <c r="BC540" s="36"/>
      <c r="BD540" s="12" t="s">
        <v>1771</v>
      </c>
    </row>
    <row r="541" spans="1:56" s="12" customFormat="1" x14ac:dyDescent="0.2">
      <c r="A541" s="9" t="str">
        <f>IF(Search!$C$5="","",IF(COUNTA(Inventory!$AP541)=1,1,""))</f>
        <v/>
      </c>
      <c r="B541" s="9" t="str">
        <f>IF(Search!$C$4="","",IF(ISNUMBER(SEARCH(Search!$C$4,$AR541))=TRUE,1,""))</f>
        <v/>
      </c>
      <c r="C541" s="9" t="str">
        <f>IF(Search!$C$6="x",IF(COUNTA($AQ541)=1,1,"N"),IF(COUNTA($AQ541)=1,"N",""))</f>
        <v/>
      </c>
      <c r="D541" s="9" t="str">
        <f>IF(Search!$O$8="","",IF(ISNUMBER(SEARCH(Search!$O$8,$BD541))=TRUE,1,""))</f>
        <v/>
      </c>
      <c r="E541" s="9" t="str">
        <f>IF(Search!$C$7="","",IF(ISNUMBER(SEARCH(Search!$C$7,$AN541))=TRUE,1,""))</f>
        <v/>
      </c>
      <c r="F541" s="9" t="str">
        <f>IF(Search!$C$8="","",IF(ISNUMBER(SEARCH(Search!$C$8,$AO541))=TRUE,1,""))</f>
        <v/>
      </c>
      <c r="G541" s="9" t="str">
        <f>IF(Search!$F$4="","",IF(Inventory!$AJ541&lt;Search!$F$4,"",1))</f>
        <v/>
      </c>
      <c r="H541" s="9" t="str">
        <f>IF(Search!$F$5="","",IF(Inventory!$AJ541&gt;Search!$F$5,"",1))</f>
        <v/>
      </c>
      <c r="I541" s="9" t="str">
        <f>IF(Search!$F$7="","",IF(Search!$F$8="",IF(ISNUMBER(SEARCH(Search!$F$7,$AL541))=TRUE,1,""),""))</f>
        <v/>
      </c>
      <c r="J541" s="9" t="str">
        <f>IF($AL541=Search!$F$8,1,"")</f>
        <v/>
      </c>
      <c r="K541" s="9" t="str">
        <f>IF(Search!$I$4="","",IF(COUNTA($AS541)=1,IF(Search!$I$4="N","N",1),""))</f>
        <v/>
      </c>
      <c r="L541" s="9" t="str">
        <f>IF(Search!$I$5="","",IF($AS541="RC",1,""))</f>
        <v/>
      </c>
      <c r="M541" s="9" t="str">
        <f>IF(Search!$I$6="","",IF($AS541="RCP",1,""))</f>
        <v/>
      </c>
      <c r="N541" s="9" t="str">
        <f>IF(Search!$I$8="","",IF(COUNTA($AT541)=1,IF(Search!$I$8="N","N",1),""))</f>
        <v/>
      </c>
      <c r="O541" s="9" t="str">
        <f>IF(Search!$L$4="","",IF(COUNTA($AU541)=1,IF(Search!$L$4="N","N",1),""))</f>
        <v/>
      </c>
      <c r="P541" s="9" t="str">
        <f>IF(Search!$L$5="","",IF(ISNUMBER(SEARCH("Jersey",$AU541))=TRUE,IF(Search!$L$5="N","N",1),""))</f>
        <v/>
      </c>
      <c r="Q541" s="9" t="str">
        <f>IF(Search!$L$6="","",IF(ISNUMBER(SEARCH("Patch",$AU541))=TRUE,IF(Search!$L$6="N","N",1),""))</f>
        <v/>
      </c>
      <c r="R541" s="9" t="str">
        <f>IF(Search!$L$7="","",IF(ISNUMBER(SEARCH("Shield",$AU541))=TRUE,IF(Search!$L$7="N","N",1),""))</f>
        <v/>
      </c>
      <c r="S541" s="9" t="str">
        <f>IF(Search!$L$8="","",IF(ISNUMBER(SEARCH("Stick",$AU541))=TRUE,IF(Search!$L$8="N","N",1),""))</f>
        <v/>
      </c>
      <c r="T541" s="9" t="str">
        <f>IF(Search!$O$4="","",IF(COUNTA($AW541)=1,IF(Search!$O$4="N","N",1),""))</f>
        <v/>
      </c>
      <c r="U541" s="9" t="str">
        <f>IF(Search!$O$5="","",IF($AW541="","",IF($AW541&lt;Search!$O$5,"",1)))</f>
        <v/>
      </c>
      <c r="V541" s="9" t="str">
        <f>IF(Search!$O$6="","",IF($AW541="","",IF($AW541&gt;Search!$O$6,"",1)))</f>
        <v/>
      </c>
      <c r="W541" s="9" t="str">
        <f>IF(Search!$U$4="","",IF($AX541="","",1))</f>
        <v/>
      </c>
      <c r="X541" s="9" t="str">
        <f>IF(Search!$U$5="","",IF(ISNUMBER(SEARCH(Search!$U$5,$AX541))=TRUE,IF(Search!$U$5="N","N",1),""))</f>
        <v/>
      </c>
      <c r="Y541" s="9" t="str">
        <f>IF(Search!$U$6="","",IF($AY541&lt;Search!$U$6,"",1))</f>
        <v/>
      </c>
      <c r="Z541" s="9" t="str">
        <f>IF(Search!$R$4="","",IF(Inventory!$BA541&lt;Search!$R$4,"",1))</f>
        <v/>
      </c>
      <c r="AA541" s="9" t="str">
        <f>IF(Search!$R$5="","",IF($BA541&gt;Search!$R$5,"",1))</f>
        <v/>
      </c>
      <c r="AB541" s="9" t="str">
        <f>IF(Search!$R$6="","",IF($BB541&lt;Search!$R$6,"",1))</f>
        <v/>
      </c>
      <c r="AC541" s="9" t="str">
        <f>IF(Search!$R$7="","",IF($BB541&lt;Search!$R$7,"",1))</f>
        <v/>
      </c>
      <c r="AD541" s="45" t="str">
        <f>IF(COUNTIF($A541:$AC541,"n")&gt;0,"",IF(SUM($A541:$AC541)=COUNTA(Search!$C$4:$C$8,Search!$F$4:$F$8,Search!$I$4:$I$6,Search!$I$8,Search!$L$4:$L$8,Search!$O$4:$O$8,Search!$R$4:$R$7,Search!$U$4:$U$7)-COUNTIF(Search!$C$4:$U$7,"n"),1+LARGE($AD$1:AD540,1),""))</f>
        <v/>
      </c>
      <c r="AE541" s="45" t="str">
        <f t="shared" si="27"/>
        <v/>
      </c>
      <c r="AF541" s="45" t="str">
        <f>IF(AD541="","",COUNTIF($AE$1:$AE540,$AE541)+RANK($AE541,$AE$2:$AE$10540,1))</f>
        <v/>
      </c>
      <c r="AG541" s="45" t="str">
        <f t="shared" si="28"/>
        <v/>
      </c>
      <c r="AH541" s="45" t="str">
        <f>IF($AD541="","",COUNTIF($AG$1:$AG540,$AG541)+RANK($AG541,$AG$1:$AG$10539,0))</f>
        <v/>
      </c>
      <c r="AI541" s="10" t="str">
        <f t="shared" si="29"/>
        <v>1994-95 SP Die Cuts #118 Mike Ridley     /   $</v>
      </c>
      <c r="AJ541" s="11">
        <v>1994</v>
      </c>
      <c r="AK541" s="17">
        <v>95</v>
      </c>
      <c r="AL541" s="12" t="s">
        <v>282</v>
      </c>
      <c r="AM541" s="10">
        <v>118</v>
      </c>
      <c r="AN541" s="12" t="s">
        <v>283</v>
      </c>
      <c r="AO541" s="9"/>
      <c r="AP541" s="9"/>
      <c r="AQ541" s="9"/>
      <c r="AR541" s="14"/>
      <c r="AS541" s="9"/>
      <c r="AT541" s="9"/>
      <c r="AU541" s="9"/>
      <c r="AV541" s="13"/>
      <c r="AW541" s="13"/>
      <c r="AX541" s="9"/>
      <c r="AY541" s="9"/>
      <c r="AZ541" s="9"/>
      <c r="BA541" s="33"/>
      <c r="BB541" s="33"/>
      <c r="BC541" s="36"/>
      <c r="BD541" s="12" t="s">
        <v>1771</v>
      </c>
    </row>
    <row r="542" spans="1:56" s="12" customFormat="1" x14ac:dyDescent="0.2">
      <c r="A542" s="9" t="str">
        <f>IF(Search!$C$5="","",IF(COUNTA(Inventory!$AP542)=1,1,""))</f>
        <v/>
      </c>
      <c r="B542" s="9" t="str">
        <f>IF(Search!$C$4="","",IF(ISNUMBER(SEARCH(Search!$C$4,$AR542))=TRUE,1,""))</f>
        <v/>
      </c>
      <c r="C542" s="9" t="str">
        <f>IF(Search!$C$6="x",IF(COUNTA($AQ542)=1,1,"N"),IF(COUNTA($AQ542)=1,"N",""))</f>
        <v/>
      </c>
      <c r="D542" s="9" t="str">
        <f>IF(Search!$O$8="","",IF(ISNUMBER(SEARCH(Search!$O$8,$BD542))=TRUE,1,""))</f>
        <v/>
      </c>
      <c r="E542" s="9" t="str">
        <f>IF(Search!$C$7="","",IF(ISNUMBER(SEARCH(Search!$C$7,$AN542))=TRUE,1,""))</f>
        <v/>
      </c>
      <c r="F542" s="9" t="str">
        <f>IF(Search!$C$8="","",IF(ISNUMBER(SEARCH(Search!$C$8,$AO542))=TRUE,1,""))</f>
        <v/>
      </c>
      <c r="G542" s="9" t="str">
        <f>IF(Search!$F$4="","",IF(Inventory!$AJ542&lt;Search!$F$4,"",1))</f>
        <v/>
      </c>
      <c r="H542" s="9" t="str">
        <f>IF(Search!$F$5="","",IF(Inventory!$AJ542&gt;Search!$F$5,"",1))</f>
        <v/>
      </c>
      <c r="I542" s="9" t="str">
        <f>IF(Search!$F$7="","",IF(Search!$F$8="",IF(ISNUMBER(SEARCH(Search!$F$7,$AL542))=TRUE,1,""),""))</f>
        <v/>
      </c>
      <c r="J542" s="9" t="str">
        <f>IF($AL542=Search!$F$8,1,"")</f>
        <v/>
      </c>
      <c r="K542" s="9" t="str">
        <f>IF(Search!$I$4="","",IF(COUNTA($AS542)=1,IF(Search!$I$4="N","N",1),""))</f>
        <v/>
      </c>
      <c r="L542" s="9" t="str">
        <f>IF(Search!$I$5="","",IF($AS542="RC",1,""))</f>
        <v/>
      </c>
      <c r="M542" s="9" t="str">
        <f>IF(Search!$I$6="","",IF($AS542="RCP",1,""))</f>
        <v/>
      </c>
      <c r="N542" s="9" t="str">
        <f>IF(Search!$I$8="","",IF(COUNTA($AT542)=1,IF(Search!$I$8="N","N",1),""))</f>
        <v/>
      </c>
      <c r="O542" s="9" t="str">
        <f>IF(Search!$L$4="","",IF(COUNTA($AU542)=1,IF(Search!$L$4="N","N",1),""))</f>
        <v/>
      </c>
      <c r="P542" s="9" t="str">
        <f>IF(Search!$L$5="","",IF(ISNUMBER(SEARCH("Jersey",$AU542))=TRUE,IF(Search!$L$5="N","N",1),""))</f>
        <v/>
      </c>
      <c r="Q542" s="9" t="str">
        <f>IF(Search!$L$6="","",IF(ISNUMBER(SEARCH("Patch",$AU542))=TRUE,IF(Search!$L$6="N","N",1),""))</f>
        <v/>
      </c>
      <c r="R542" s="9" t="str">
        <f>IF(Search!$L$7="","",IF(ISNUMBER(SEARCH("Shield",$AU542))=TRUE,IF(Search!$L$7="N","N",1),""))</f>
        <v/>
      </c>
      <c r="S542" s="9" t="str">
        <f>IF(Search!$L$8="","",IF(ISNUMBER(SEARCH("Stick",$AU542))=TRUE,IF(Search!$L$8="N","N",1),""))</f>
        <v/>
      </c>
      <c r="T542" s="9" t="str">
        <f>IF(Search!$O$4="","",IF(COUNTA($AW542)=1,IF(Search!$O$4="N","N",1),""))</f>
        <v/>
      </c>
      <c r="U542" s="9" t="str">
        <f>IF(Search!$O$5="","",IF($AW542="","",IF($AW542&lt;Search!$O$5,"",1)))</f>
        <v/>
      </c>
      <c r="V542" s="9" t="str">
        <f>IF(Search!$O$6="","",IF($AW542="","",IF($AW542&gt;Search!$O$6,"",1)))</f>
        <v/>
      </c>
      <c r="W542" s="9" t="str">
        <f>IF(Search!$U$4="","",IF($AX542="","",1))</f>
        <v/>
      </c>
      <c r="X542" s="9" t="str">
        <f>IF(Search!$U$5="","",IF(ISNUMBER(SEARCH(Search!$U$5,$AX542))=TRUE,IF(Search!$U$5="N","N",1),""))</f>
        <v/>
      </c>
      <c r="Y542" s="9" t="str">
        <f>IF(Search!$U$6="","",IF($AY542&lt;Search!$U$6,"",1))</f>
        <v/>
      </c>
      <c r="Z542" s="9" t="str">
        <f>IF(Search!$R$4="","",IF(Inventory!$BA542&lt;Search!$R$4,"",1))</f>
        <v/>
      </c>
      <c r="AA542" s="9" t="str">
        <f>IF(Search!$R$5="","",IF($BA542&gt;Search!$R$5,"",1))</f>
        <v/>
      </c>
      <c r="AB542" s="9" t="str">
        <f>IF(Search!$R$6="","",IF($BB542&lt;Search!$R$6,"",1))</f>
        <v/>
      </c>
      <c r="AC542" s="9" t="str">
        <f>IF(Search!$R$7="","",IF($BB542&lt;Search!$R$7,"",1))</f>
        <v/>
      </c>
      <c r="AD542" s="45" t="str">
        <f>IF(COUNTIF($A542:$AC542,"n")&gt;0,"",IF(SUM($A542:$AC542)=COUNTA(Search!$C$4:$C$8,Search!$F$4:$F$8,Search!$I$4:$I$6,Search!$I$8,Search!$L$4:$L$8,Search!$O$4:$O$8,Search!$R$4:$R$7,Search!$U$4:$U$7)-COUNTIF(Search!$C$4:$U$7,"n"),1+LARGE($AD$1:AD541,1),""))</f>
        <v/>
      </c>
      <c r="AE542" s="45" t="str">
        <f t="shared" si="27"/>
        <v/>
      </c>
      <c r="AF542" s="45" t="str">
        <f>IF(AD542="","",COUNTIF($AE$1:$AE541,$AE542)+RANK($AE542,$AE$2:$AE$10540,1))</f>
        <v/>
      </c>
      <c r="AG542" s="45" t="str">
        <f t="shared" si="28"/>
        <v/>
      </c>
      <c r="AH542" s="45" t="str">
        <f>IF($AD542="","",COUNTIF($AG$1:$AG541,$AG542)+RANK($AG542,$AG$1:$AG$10539,0))</f>
        <v/>
      </c>
      <c r="AI542" s="10" t="str">
        <f t="shared" si="29"/>
        <v>1994-95 SP Die Cuts #118 Mike Ridley     /   $</v>
      </c>
      <c r="AJ542" s="11">
        <v>1994</v>
      </c>
      <c r="AK542" s="17">
        <v>95</v>
      </c>
      <c r="AL542" s="12" t="s">
        <v>282</v>
      </c>
      <c r="AM542" s="10">
        <v>118</v>
      </c>
      <c r="AN542" s="15" t="s">
        <v>283</v>
      </c>
      <c r="AO542" s="14"/>
      <c r="AP542" s="14"/>
      <c r="AQ542" s="14"/>
      <c r="AR542" s="14"/>
      <c r="AS542" s="9"/>
      <c r="AT542" s="9"/>
      <c r="AU542" s="9"/>
      <c r="AV542" s="13"/>
      <c r="AW542" s="13"/>
      <c r="AX542" s="9"/>
      <c r="AY542" s="9"/>
      <c r="AZ542" s="9"/>
      <c r="BA542" s="33"/>
      <c r="BB542" s="33"/>
      <c r="BC542" s="36"/>
      <c r="BD542" s="12" t="s">
        <v>1771</v>
      </c>
    </row>
    <row r="543" spans="1:56" s="12" customFormat="1" x14ac:dyDescent="0.2">
      <c r="A543" s="9" t="str">
        <f>IF(Search!$C$5="","",IF(COUNTA(Inventory!$AP543)=1,1,""))</f>
        <v/>
      </c>
      <c r="B543" s="9" t="str">
        <f>IF(Search!$C$4="","",IF(ISNUMBER(SEARCH(Search!$C$4,$AR543))=TRUE,1,""))</f>
        <v/>
      </c>
      <c r="C543" s="9" t="str">
        <f>IF(Search!$C$6="x",IF(COUNTA($AQ543)=1,1,"N"),IF(COUNTA($AQ543)=1,"N",""))</f>
        <v/>
      </c>
      <c r="D543" s="9" t="str">
        <f>IF(Search!$O$8="","",IF(ISNUMBER(SEARCH(Search!$O$8,$BD543))=TRUE,1,""))</f>
        <v/>
      </c>
      <c r="E543" s="9" t="str">
        <f>IF(Search!$C$7="","",IF(ISNUMBER(SEARCH(Search!$C$7,$AN543))=TRUE,1,""))</f>
        <v/>
      </c>
      <c r="F543" s="9" t="str">
        <f>IF(Search!$C$8="","",IF(ISNUMBER(SEARCH(Search!$C$8,$AO543))=TRUE,1,""))</f>
        <v/>
      </c>
      <c r="G543" s="9" t="str">
        <f>IF(Search!$F$4="","",IF(Inventory!$AJ543&lt;Search!$F$4,"",1))</f>
        <v/>
      </c>
      <c r="H543" s="9" t="str">
        <f>IF(Search!$F$5="","",IF(Inventory!$AJ543&gt;Search!$F$5,"",1))</f>
        <v/>
      </c>
      <c r="I543" s="9" t="str">
        <f>IF(Search!$F$7="","",IF(Search!$F$8="",IF(ISNUMBER(SEARCH(Search!$F$7,$AL543))=TRUE,1,""),""))</f>
        <v/>
      </c>
      <c r="J543" s="9" t="str">
        <f>IF($AL543=Search!$F$8,1,"")</f>
        <v/>
      </c>
      <c r="K543" s="9" t="str">
        <f>IF(Search!$I$4="","",IF(COUNTA($AS543)=1,IF(Search!$I$4="N","N",1),""))</f>
        <v/>
      </c>
      <c r="L543" s="9" t="str">
        <f>IF(Search!$I$5="","",IF($AS543="RC",1,""))</f>
        <v/>
      </c>
      <c r="M543" s="9" t="str">
        <f>IF(Search!$I$6="","",IF($AS543="RCP",1,""))</f>
        <v/>
      </c>
      <c r="N543" s="9" t="str">
        <f>IF(Search!$I$8="","",IF(COUNTA($AT543)=1,IF(Search!$I$8="N","N",1),""))</f>
        <v/>
      </c>
      <c r="O543" s="9" t="str">
        <f>IF(Search!$L$4="","",IF(COUNTA($AU543)=1,IF(Search!$L$4="N","N",1),""))</f>
        <v/>
      </c>
      <c r="P543" s="9" t="str">
        <f>IF(Search!$L$5="","",IF(ISNUMBER(SEARCH("Jersey",$AU543))=TRUE,IF(Search!$L$5="N","N",1),""))</f>
        <v/>
      </c>
      <c r="Q543" s="9" t="str">
        <f>IF(Search!$L$6="","",IF(ISNUMBER(SEARCH("Patch",$AU543))=TRUE,IF(Search!$L$6="N","N",1),""))</f>
        <v/>
      </c>
      <c r="R543" s="9" t="str">
        <f>IF(Search!$L$7="","",IF(ISNUMBER(SEARCH("Shield",$AU543))=TRUE,IF(Search!$L$7="N","N",1),""))</f>
        <v/>
      </c>
      <c r="S543" s="9" t="str">
        <f>IF(Search!$L$8="","",IF(ISNUMBER(SEARCH("Stick",$AU543))=TRUE,IF(Search!$L$8="N","N",1),""))</f>
        <v/>
      </c>
      <c r="T543" s="9" t="str">
        <f>IF(Search!$O$4="","",IF(COUNTA($AW543)=1,IF(Search!$O$4="N","N",1),""))</f>
        <v/>
      </c>
      <c r="U543" s="9" t="str">
        <f>IF(Search!$O$5="","",IF($AW543="","",IF($AW543&lt;Search!$O$5,"",1)))</f>
        <v/>
      </c>
      <c r="V543" s="9" t="str">
        <f>IF(Search!$O$6="","",IF($AW543="","",IF($AW543&gt;Search!$O$6,"",1)))</f>
        <v/>
      </c>
      <c r="W543" s="9" t="str">
        <f>IF(Search!$U$4="","",IF($AX543="","",1))</f>
        <v/>
      </c>
      <c r="X543" s="9" t="str">
        <f>IF(Search!$U$5="","",IF(ISNUMBER(SEARCH(Search!$U$5,$AX543))=TRUE,IF(Search!$U$5="N","N",1),""))</f>
        <v/>
      </c>
      <c r="Y543" s="9" t="str">
        <f>IF(Search!$U$6="","",IF($AY543&lt;Search!$U$6,"",1))</f>
        <v/>
      </c>
      <c r="Z543" s="9" t="str">
        <f>IF(Search!$R$4="","",IF(Inventory!$BA543&lt;Search!$R$4,"",1))</f>
        <v/>
      </c>
      <c r="AA543" s="9" t="str">
        <f>IF(Search!$R$5="","",IF($BA543&gt;Search!$R$5,"",1))</f>
        <v/>
      </c>
      <c r="AB543" s="9" t="str">
        <f>IF(Search!$R$6="","",IF($BB543&lt;Search!$R$6,"",1))</f>
        <v/>
      </c>
      <c r="AC543" s="9" t="str">
        <f>IF(Search!$R$7="","",IF($BB543&lt;Search!$R$7,"",1))</f>
        <v/>
      </c>
      <c r="AD543" s="45" t="str">
        <f>IF(COUNTIF($A543:$AC543,"n")&gt;0,"",IF(SUM($A543:$AC543)=COUNTA(Search!$C$4:$C$8,Search!$F$4:$F$8,Search!$I$4:$I$6,Search!$I$8,Search!$L$4:$L$8,Search!$O$4:$O$8,Search!$R$4:$R$7,Search!$U$4:$U$7)-COUNTIF(Search!$C$4:$U$7,"n"),1+LARGE($AD$1:AD542,1),""))</f>
        <v/>
      </c>
      <c r="AE543" s="45" t="str">
        <f t="shared" si="27"/>
        <v/>
      </c>
      <c r="AF543" s="45" t="str">
        <f>IF(AD543="","",COUNTIF($AE$1:$AE542,$AE543)+RANK($AE543,$AE$2:$AE$10540,1))</f>
        <v/>
      </c>
      <c r="AG543" s="45" t="str">
        <f t="shared" si="28"/>
        <v/>
      </c>
      <c r="AH543" s="45" t="str">
        <f>IF($AD543="","",COUNTIF($AG$1:$AG542,$AG543)+RANK($AG543,$AG$1:$AG$10539,0))</f>
        <v/>
      </c>
      <c r="AI543" s="10" t="str">
        <f t="shared" si="29"/>
        <v>1994-95 SP Die Cuts #119 Dave Andreychuk     /   $</v>
      </c>
      <c r="AJ543" s="11">
        <v>1994</v>
      </c>
      <c r="AK543" s="17">
        <v>95</v>
      </c>
      <c r="AL543" s="12" t="s">
        <v>282</v>
      </c>
      <c r="AM543" s="10">
        <v>119</v>
      </c>
      <c r="AN543" s="12" t="s">
        <v>284</v>
      </c>
      <c r="AO543" s="9"/>
      <c r="AP543" s="9"/>
      <c r="AQ543" s="9"/>
      <c r="AR543" s="14"/>
      <c r="AS543" s="9"/>
      <c r="AT543" s="9"/>
      <c r="AU543" s="9"/>
      <c r="AV543" s="13"/>
      <c r="AW543" s="13"/>
      <c r="AX543" s="9"/>
      <c r="AY543" s="9"/>
      <c r="AZ543" s="9"/>
      <c r="BA543" s="33"/>
      <c r="BB543" s="33"/>
      <c r="BC543" s="36"/>
      <c r="BD543" s="12" t="s">
        <v>1771</v>
      </c>
    </row>
    <row r="544" spans="1:56" s="12" customFormat="1" x14ac:dyDescent="0.2">
      <c r="A544" s="9" t="str">
        <f>IF(Search!$C$5="","",IF(COUNTA(Inventory!$AP544)=1,1,""))</f>
        <v/>
      </c>
      <c r="B544" s="9" t="str">
        <f>IF(Search!$C$4="","",IF(ISNUMBER(SEARCH(Search!$C$4,$AR544))=TRUE,1,""))</f>
        <v/>
      </c>
      <c r="C544" s="9" t="str">
        <f>IF(Search!$C$6="x",IF(COUNTA($AQ544)=1,1,"N"),IF(COUNTA($AQ544)=1,"N",""))</f>
        <v/>
      </c>
      <c r="D544" s="9" t="str">
        <f>IF(Search!$O$8="","",IF(ISNUMBER(SEARCH(Search!$O$8,$BD544))=TRUE,1,""))</f>
        <v/>
      </c>
      <c r="E544" s="9" t="str">
        <f>IF(Search!$C$7="","",IF(ISNUMBER(SEARCH(Search!$C$7,$AN544))=TRUE,1,""))</f>
        <v/>
      </c>
      <c r="F544" s="9" t="str">
        <f>IF(Search!$C$8="","",IF(ISNUMBER(SEARCH(Search!$C$8,$AO544))=TRUE,1,""))</f>
        <v/>
      </c>
      <c r="G544" s="9" t="str">
        <f>IF(Search!$F$4="","",IF(Inventory!$AJ544&lt;Search!$F$4,"",1))</f>
        <v/>
      </c>
      <c r="H544" s="9" t="str">
        <f>IF(Search!$F$5="","",IF(Inventory!$AJ544&gt;Search!$F$5,"",1))</f>
        <v/>
      </c>
      <c r="I544" s="9" t="str">
        <f>IF(Search!$F$7="","",IF(Search!$F$8="",IF(ISNUMBER(SEARCH(Search!$F$7,$AL544))=TRUE,1,""),""))</f>
        <v/>
      </c>
      <c r="J544" s="9" t="str">
        <f>IF($AL544=Search!$F$8,1,"")</f>
        <v/>
      </c>
      <c r="K544" s="9" t="str">
        <f>IF(Search!$I$4="","",IF(COUNTA($AS544)=1,IF(Search!$I$4="N","N",1),""))</f>
        <v/>
      </c>
      <c r="L544" s="9" t="str">
        <f>IF(Search!$I$5="","",IF($AS544="RC",1,""))</f>
        <v/>
      </c>
      <c r="M544" s="9" t="str">
        <f>IF(Search!$I$6="","",IF($AS544="RCP",1,""))</f>
        <v/>
      </c>
      <c r="N544" s="9" t="str">
        <f>IF(Search!$I$8="","",IF(COUNTA($AT544)=1,IF(Search!$I$8="N","N",1),""))</f>
        <v/>
      </c>
      <c r="O544" s="9" t="str">
        <f>IF(Search!$L$4="","",IF(COUNTA($AU544)=1,IF(Search!$L$4="N","N",1),""))</f>
        <v/>
      </c>
      <c r="P544" s="9" t="str">
        <f>IF(Search!$L$5="","",IF(ISNUMBER(SEARCH("Jersey",$AU544))=TRUE,IF(Search!$L$5="N","N",1),""))</f>
        <v/>
      </c>
      <c r="Q544" s="9" t="str">
        <f>IF(Search!$L$6="","",IF(ISNUMBER(SEARCH("Patch",$AU544))=TRUE,IF(Search!$L$6="N","N",1),""))</f>
        <v/>
      </c>
      <c r="R544" s="9" t="str">
        <f>IF(Search!$L$7="","",IF(ISNUMBER(SEARCH("Shield",$AU544))=TRUE,IF(Search!$L$7="N","N",1),""))</f>
        <v/>
      </c>
      <c r="S544" s="9" t="str">
        <f>IF(Search!$L$8="","",IF(ISNUMBER(SEARCH("Stick",$AU544))=TRUE,IF(Search!$L$8="N","N",1),""))</f>
        <v/>
      </c>
      <c r="T544" s="9" t="str">
        <f>IF(Search!$O$4="","",IF(COUNTA($AW544)=1,IF(Search!$O$4="N","N",1),""))</f>
        <v/>
      </c>
      <c r="U544" s="9" t="str">
        <f>IF(Search!$O$5="","",IF($AW544="","",IF($AW544&lt;Search!$O$5,"",1)))</f>
        <v/>
      </c>
      <c r="V544" s="9" t="str">
        <f>IF(Search!$O$6="","",IF($AW544="","",IF($AW544&gt;Search!$O$6,"",1)))</f>
        <v/>
      </c>
      <c r="W544" s="9" t="str">
        <f>IF(Search!$U$4="","",IF($AX544="","",1))</f>
        <v/>
      </c>
      <c r="X544" s="9" t="str">
        <f>IF(Search!$U$5="","",IF(ISNUMBER(SEARCH(Search!$U$5,$AX544))=TRUE,IF(Search!$U$5="N","N",1),""))</f>
        <v/>
      </c>
      <c r="Y544" s="9" t="str">
        <f>IF(Search!$U$6="","",IF($AY544&lt;Search!$U$6,"",1))</f>
        <v/>
      </c>
      <c r="Z544" s="9" t="str">
        <f>IF(Search!$R$4="","",IF(Inventory!$BA544&lt;Search!$R$4,"",1))</f>
        <v/>
      </c>
      <c r="AA544" s="9" t="str">
        <f>IF(Search!$R$5="","",IF($BA544&gt;Search!$R$5,"",1))</f>
        <v/>
      </c>
      <c r="AB544" s="9" t="str">
        <f>IF(Search!$R$6="","",IF($BB544&lt;Search!$R$6,"",1))</f>
        <v/>
      </c>
      <c r="AC544" s="9" t="str">
        <f>IF(Search!$R$7="","",IF($BB544&lt;Search!$R$7,"",1))</f>
        <v/>
      </c>
      <c r="AD544" s="45" t="str">
        <f>IF(COUNTIF($A544:$AC544,"n")&gt;0,"",IF(SUM($A544:$AC544)=COUNTA(Search!$C$4:$C$8,Search!$F$4:$F$8,Search!$I$4:$I$6,Search!$I$8,Search!$L$4:$L$8,Search!$O$4:$O$8,Search!$R$4:$R$7,Search!$U$4:$U$7)-COUNTIF(Search!$C$4:$U$7,"n"),1+LARGE($AD$1:AD543,1),""))</f>
        <v/>
      </c>
      <c r="AE544" s="45" t="str">
        <f t="shared" si="27"/>
        <v/>
      </c>
      <c r="AF544" s="45" t="str">
        <f>IF(AD544="","",COUNTIF($AE$1:$AE543,$AE544)+RANK($AE544,$AE$2:$AE$10540,1))</f>
        <v/>
      </c>
      <c r="AG544" s="45" t="str">
        <f t="shared" si="28"/>
        <v/>
      </c>
      <c r="AH544" s="45" t="str">
        <f>IF($AD544="","",COUNTIF($AG$1:$AG543,$AG544)+RANK($AG544,$AG$1:$AG$10539,0))</f>
        <v/>
      </c>
      <c r="AI544" s="10" t="str">
        <f t="shared" si="29"/>
        <v>1994-95 SP Die Cuts #119 Dave Andreychuk     /   $</v>
      </c>
      <c r="AJ544" s="11">
        <v>1994</v>
      </c>
      <c r="AK544" s="17">
        <v>95</v>
      </c>
      <c r="AL544" s="12" t="s">
        <v>282</v>
      </c>
      <c r="AM544" s="10">
        <v>119</v>
      </c>
      <c r="AN544" s="15" t="s">
        <v>284</v>
      </c>
      <c r="AO544" s="14"/>
      <c r="AP544" s="14"/>
      <c r="AQ544" s="14"/>
      <c r="AR544" s="14"/>
      <c r="AS544" s="9"/>
      <c r="AT544" s="9"/>
      <c r="AU544" s="9"/>
      <c r="AV544" s="13"/>
      <c r="AW544" s="13"/>
      <c r="AX544" s="9"/>
      <c r="AY544" s="9"/>
      <c r="AZ544" s="9"/>
      <c r="BA544" s="33"/>
      <c r="BB544" s="33"/>
      <c r="BC544" s="36"/>
      <c r="BD544" s="12" t="s">
        <v>1771</v>
      </c>
    </row>
    <row r="545" spans="1:56" s="12" customFormat="1" x14ac:dyDescent="0.2">
      <c r="A545" s="9" t="str">
        <f>IF(Search!$C$5="","",IF(COUNTA(Inventory!$AP545)=1,1,""))</f>
        <v/>
      </c>
      <c r="B545" s="9" t="str">
        <f>IF(Search!$C$4="","",IF(ISNUMBER(SEARCH(Search!$C$4,$AR545))=TRUE,1,""))</f>
        <v/>
      </c>
      <c r="C545" s="9" t="str">
        <f>IF(Search!$C$6="x",IF(COUNTA($AQ545)=1,1,"N"),IF(COUNTA($AQ545)=1,"N",""))</f>
        <v/>
      </c>
      <c r="D545" s="9" t="str">
        <f>IF(Search!$O$8="","",IF(ISNUMBER(SEARCH(Search!$O$8,$BD545))=TRUE,1,""))</f>
        <v/>
      </c>
      <c r="E545" s="9" t="str">
        <f>IF(Search!$C$7="","",IF(ISNUMBER(SEARCH(Search!$C$7,$AN545))=TRUE,1,""))</f>
        <v/>
      </c>
      <c r="F545" s="9" t="str">
        <f>IF(Search!$C$8="","",IF(ISNUMBER(SEARCH(Search!$C$8,$AO545))=TRUE,1,""))</f>
        <v/>
      </c>
      <c r="G545" s="9" t="str">
        <f>IF(Search!$F$4="","",IF(Inventory!$AJ545&lt;Search!$F$4,"",1))</f>
        <v/>
      </c>
      <c r="H545" s="9" t="str">
        <f>IF(Search!$F$5="","",IF(Inventory!$AJ545&gt;Search!$F$5,"",1))</f>
        <v/>
      </c>
      <c r="I545" s="9" t="str">
        <f>IF(Search!$F$7="","",IF(Search!$F$8="",IF(ISNUMBER(SEARCH(Search!$F$7,$AL545))=TRUE,1,""),""))</f>
        <v/>
      </c>
      <c r="J545" s="9" t="str">
        <f>IF($AL545=Search!$F$8,1,"")</f>
        <v/>
      </c>
      <c r="K545" s="9" t="str">
        <f>IF(Search!$I$4="","",IF(COUNTA($AS545)=1,IF(Search!$I$4="N","N",1),""))</f>
        <v/>
      </c>
      <c r="L545" s="9" t="str">
        <f>IF(Search!$I$5="","",IF($AS545="RC",1,""))</f>
        <v/>
      </c>
      <c r="M545" s="9" t="str">
        <f>IF(Search!$I$6="","",IF($AS545="RCP",1,""))</f>
        <v/>
      </c>
      <c r="N545" s="9" t="str">
        <f>IF(Search!$I$8="","",IF(COUNTA($AT545)=1,IF(Search!$I$8="N","N",1),""))</f>
        <v/>
      </c>
      <c r="O545" s="9" t="str">
        <f>IF(Search!$L$4="","",IF(COUNTA($AU545)=1,IF(Search!$L$4="N","N",1),""))</f>
        <v/>
      </c>
      <c r="P545" s="9" t="str">
        <f>IF(Search!$L$5="","",IF(ISNUMBER(SEARCH("Jersey",$AU545))=TRUE,IF(Search!$L$5="N","N",1),""))</f>
        <v/>
      </c>
      <c r="Q545" s="9" t="str">
        <f>IF(Search!$L$6="","",IF(ISNUMBER(SEARCH("Patch",$AU545))=TRUE,IF(Search!$L$6="N","N",1),""))</f>
        <v/>
      </c>
      <c r="R545" s="9" t="str">
        <f>IF(Search!$L$7="","",IF(ISNUMBER(SEARCH("Shield",$AU545))=TRUE,IF(Search!$L$7="N","N",1),""))</f>
        <v/>
      </c>
      <c r="S545" s="9" t="str">
        <f>IF(Search!$L$8="","",IF(ISNUMBER(SEARCH("Stick",$AU545))=TRUE,IF(Search!$L$8="N","N",1),""))</f>
        <v/>
      </c>
      <c r="T545" s="9" t="str">
        <f>IF(Search!$O$4="","",IF(COUNTA($AW545)=1,IF(Search!$O$4="N","N",1),""))</f>
        <v/>
      </c>
      <c r="U545" s="9" t="str">
        <f>IF(Search!$O$5="","",IF($AW545="","",IF($AW545&lt;Search!$O$5,"",1)))</f>
        <v/>
      </c>
      <c r="V545" s="9" t="str">
        <f>IF(Search!$O$6="","",IF($AW545="","",IF($AW545&gt;Search!$O$6,"",1)))</f>
        <v/>
      </c>
      <c r="W545" s="9" t="str">
        <f>IF(Search!$U$4="","",IF($AX545="","",1))</f>
        <v/>
      </c>
      <c r="X545" s="9" t="str">
        <f>IF(Search!$U$5="","",IF(ISNUMBER(SEARCH(Search!$U$5,$AX545))=TRUE,IF(Search!$U$5="N","N",1),""))</f>
        <v/>
      </c>
      <c r="Y545" s="9" t="str">
        <f>IF(Search!$U$6="","",IF($AY545&lt;Search!$U$6,"",1))</f>
        <v/>
      </c>
      <c r="Z545" s="9" t="str">
        <f>IF(Search!$R$4="","",IF(Inventory!$BA545&lt;Search!$R$4,"",1))</f>
        <v/>
      </c>
      <c r="AA545" s="9" t="str">
        <f>IF(Search!$R$5="","",IF($BA545&gt;Search!$R$5,"",1))</f>
        <v/>
      </c>
      <c r="AB545" s="9" t="str">
        <f>IF(Search!$R$6="","",IF($BB545&lt;Search!$R$6,"",1))</f>
        <v/>
      </c>
      <c r="AC545" s="9" t="str">
        <f>IF(Search!$R$7="","",IF($BB545&lt;Search!$R$7,"",1))</f>
        <v/>
      </c>
      <c r="AD545" s="45" t="str">
        <f>IF(COUNTIF($A545:$AC545,"n")&gt;0,"",IF(SUM($A545:$AC545)=COUNTA(Search!$C$4:$C$8,Search!$F$4:$F$8,Search!$I$4:$I$6,Search!$I$8,Search!$L$4:$L$8,Search!$O$4:$O$8,Search!$R$4:$R$7,Search!$U$4:$U$7)-COUNTIF(Search!$C$4:$U$7,"n"),1+LARGE($AD$1:AD544,1),""))</f>
        <v/>
      </c>
      <c r="AE545" s="45" t="str">
        <f t="shared" si="27"/>
        <v/>
      </c>
      <c r="AF545" s="45" t="str">
        <f>IF(AD545="","",COUNTIF($AE$1:$AE544,$AE545)+RANK($AE545,$AE$2:$AE$10540,1))</f>
        <v/>
      </c>
      <c r="AG545" s="45" t="str">
        <f t="shared" si="28"/>
        <v/>
      </c>
      <c r="AH545" s="45" t="str">
        <f>IF($AD545="","",COUNTIF($AG$1:$AG544,$AG545)+RANK($AG545,$AG$1:$AG$10539,0))</f>
        <v/>
      </c>
      <c r="AI545" s="10" t="str">
        <f t="shared" si="29"/>
        <v>1994-95 SP Die Cuts #120 Dmitri Mironov     /   $</v>
      </c>
      <c r="AJ545" s="11">
        <v>1994</v>
      </c>
      <c r="AK545" s="17">
        <v>95</v>
      </c>
      <c r="AL545" s="12" t="s">
        <v>282</v>
      </c>
      <c r="AM545" s="10">
        <v>120</v>
      </c>
      <c r="AN545" s="12" t="s">
        <v>285</v>
      </c>
      <c r="AO545" s="9"/>
      <c r="AP545" s="9"/>
      <c r="AQ545" s="9"/>
      <c r="AR545" s="14"/>
      <c r="AS545" s="9"/>
      <c r="AT545" s="9"/>
      <c r="AU545" s="9"/>
      <c r="AV545" s="13"/>
      <c r="AW545" s="13"/>
      <c r="AX545" s="9"/>
      <c r="AY545" s="9"/>
      <c r="AZ545" s="9"/>
      <c r="BA545" s="33"/>
      <c r="BB545" s="33"/>
      <c r="BC545" s="36"/>
      <c r="BD545" s="12" t="s">
        <v>1771</v>
      </c>
    </row>
    <row r="546" spans="1:56" s="12" customFormat="1" x14ac:dyDescent="0.2">
      <c r="A546" s="9" t="str">
        <f>IF(Search!$C$5="","",IF(COUNTA(Inventory!$AP546)=1,1,""))</f>
        <v/>
      </c>
      <c r="B546" s="9" t="str">
        <f>IF(Search!$C$4="","",IF(ISNUMBER(SEARCH(Search!$C$4,$AR546))=TRUE,1,""))</f>
        <v/>
      </c>
      <c r="C546" s="9" t="str">
        <f>IF(Search!$C$6="x",IF(COUNTA($AQ546)=1,1,"N"),IF(COUNTA($AQ546)=1,"N",""))</f>
        <v/>
      </c>
      <c r="D546" s="9" t="str">
        <f>IF(Search!$O$8="","",IF(ISNUMBER(SEARCH(Search!$O$8,$BD546))=TRUE,1,""))</f>
        <v/>
      </c>
      <c r="E546" s="9" t="str">
        <f>IF(Search!$C$7="","",IF(ISNUMBER(SEARCH(Search!$C$7,$AN546))=TRUE,1,""))</f>
        <v/>
      </c>
      <c r="F546" s="9" t="str">
        <f>IF(Search!$C$8="","",IF(ISNUMBER(SEARCH(Search!$C$8,$AO546))=TRUE,1,""))</f>
        <v/>
      </c>
      <c r="G546" s="9" t="str">
        <f>IF(Search!$F$4="","",IF(Inventory!$AJ546&lt;Search!$F$4,"",1))</f>
        <v/>
      </c>
      <c r="H546" s="9" t="str">
        <f>IF(Search!$F$5="","",IF(Inventory!$AJ546&gt;Search!$F$5,"",1))</f>
        <v/>
      </c>
      <c r="I546" s="9" t="str">
        <f>IF(Search!$F$7="","",IF(Search!$F$8="",IF(ISNUMBER(SEARCH(Search!$F$7,$AL546))=TRUE,1,""),""))</f>
        <v/>
      </c>
      <c r="J546" s="9" t="str">
        <f>IF($AL546=Search!$F$8,1,"")</f>
        <v/>
      </c>
      <c r="K546" s="9" t="str">
        <f>IF(Search!$I$4="","",IF(COUNTA($AS546)=1,IF(Search!$I$4="N","N",1),""))</f>
        <v/>
      </c>
      <c r="L546" s="9" t="str">
        <f>IF(Search!$I$5="","",IF($AS546="RC",1,""))</f>
        <v/>
      </c>
      <c r="M546" s="9" t="str">
        <f>IF(Search!$I$6="","",IF($AS546="RCP",1,""))</f>
        <v/>
      </c>
      <c r="N546" s="9" t="str">
        <f>IF(Search!$I$8="","",IF(COUNTA($AT546)=1,IF(Search!$I$8="N","N",1),""))</f>
        <v/>
      </c>
      <c r="O546" s="9" t="str">
        <f>IF(Search!$L$4="","",IF(COUNTA($AU546)=1,IF(Search!$L$4="N","N",1),""))</f>
        <v/>
      </c>
      <c r="P546" s="9" t="str">
        <f>IF(Search!$L$5="","",IF(ISNUMBER(SEARCH("Jersey",$AU546))=TRUE,IF(Search!$L$5="N","N",1),""))</f>
        <v/>
      </c>
      <c r="Q546" s="9" t="str">
        <f>IF(Search!$L$6="","",IF(ISNUMBER(SEARCH("Patch",$AU546))=TRUE,IF(Search!$L$6="N","N",1),""))</f>
        <v/>
      </c>
      <c r="R546" s="9" t="str">
        <f>IF(Search!$L$7="","",IF(ISNUMBER(SEARCH("Shield",$AU546))=TRUE,IF(Search!$L$7="N","N",1),""))</f>
        <v/>
      </c>
      <c r="S546" s="9" t="str">
        <f>IF(Search!$L$8="","",IF(ISNUMBER(SEARCH("Stick",$AU546))=TRUE,IF(Search!$L$8="N","N",1),""))</f>
        <v/>
      </c>
      <c r="T546" s="9" t="str">
        <f>IF(Search!$O$4="","",IF(COUNTA($AW546)=1,IF(Search!$O$4="N","N",1),""))</f>
        <v/>
      </c>
      <c r="U546" s="9" t="str">
        <f>IF(Search!$O$5="","",IF($AW546="","",IF($AW546&lt;Search!$O$5,"",1)))</f>
        <v/>
      </c>
      <c r="V546" s="9" t="str">
        <f>IF(Search!$O$6="","",IF($AW546="","",IF($AW546&gt;Search!$O$6,"",1)))</f>
        <v/>
      </c>
      <c r="W546" s="9" t="str">
        <f>IF(Search!$U$4="","",IF($AX546="","",1))</f>
        <v/>
      </c>
      <c r="X546" s="9" t="str">
        <f>IF(Search!$U$5="","",IF(ISNUMBER(SEARCH(Search!$U$5,$AX546))=TRUE,IF(Search!$U$5="N","N",1),""))</f>
        <v/>
      </c>
      <c r="Y546" s="9" t="str">
        <f>IF(Search!$U$6="","",IF($AY546&lt;Search!$U$6,"",1))</f>
        <v/>
      </c>
      <c r="Z546" s="9" t="str">
        <f>IF(Search!$R$4="","",IF(Inventory!$BA546&lt;Search!$R$4,"",1))</f>
        <v/>
      </c>
      <c r="AA546" s="9" t="str">
        <f>IF(Search!$R$5="","",IF($BA546&gt;Search!$R$5,"",1))</f>
        <v/>
      </c>
      <c r="AB546" s="9" t="str">
        <f>IF(Search!$R$6="","",IF($BB546&lt;Search!$R$6,"",1))</f>
        <v/>
      </c>
      <c r="AC546" s="9" t="str">
        <f>IF(Search!$R$7="","",IF($BB546&lt;Search!$R$7,"",1))</f>
        <v/>
      </c>
      <c r="AD546" s="45" t="str">
        <f>IF(COUNTIF($A546:$AC546,"n")&gt;0,"",IF(SUM($A546:$AC546)=COUNTA(Search!$C$4:$C$8,Search!$F$4:$F$8,Search!$I$4:$I$6,Search!$I$8,Search!$L$4:$L$8,Search!$O$4:$O$8,Search!$R$4:$R$7,Search!$U$4:$U$7)-COUNTIF(Search!$C$4:$U$7,"n"),1+LARGE($AD$1:AD545,1),""))</f>
        <v/>
      </c>
      <c r="AE546" s="45" t="str">
        <f t="shared" si="27"/>
        <v/>
      </c>
      <c r="AF546" s="45" t="str">
        <f>IF(AD546="","",COUNTIF($AE$1:$AE545,$AE546)+RANK($AE546,$AE$2:$AE$10540,1))</f>
        <v/>
      </c>
      <c r="AG546" s="45" t="str">
        <f t="shared" si="28"/>
        <v/>
      </c>
      <c r="AH546" s="45" t="str">
        <f>IF($AD546="","",COUNTIF($AG$1:$AG545,$AG546)+RANK($AG546,$AG$1:$AG$10539,0))</f>
        <v/>
      </c>
      <c r="AI546" s="10" t="str">
        <f t="shared" si="29"/>
        <v>1994-95 SP Die Cuts #120 Dmitri Mironov     /   $</v>
      </c>
      <c r="AJ546" s="11">
        <v>1994</v>
      </c>
      <c r="AK546" s="17">
        <v>95</v>
      </c>
      <c r="AL546" s="12" t="s">
        <v>282</v>
      </c>
      <c r="AM546" s="10">
        <v>120</v>
      </c>
      <c r="AN546" s="15" t="s">
        <v>285</v>
      </c>
      <c r="AO546" s="14"/>
      <c r="AP546" s="14"/>
      <c r="AQ546" s="14"/>
      <c r="AR546" s="14"/>
      <c r="AS546" s="9"/>
      <c r="AT546" s="9"/>
      <c r="AU546" s="9"/>
      <c r="AV546" s="13"/>
      <c r="AW546" s="13"/>
      <c r="AX546" s="9"/>
      <c r="AY546" s="9"/>
      <c r="AZ546" s="9"/>
      <c r="BA546" s="33"/>
      <c r="BB546" s="33"/>
      <c r="BC546" s="36"/>
      <c r="BD546" s="12" t="s">
        <v>1771</v>
      </c>
    </row>
    <row r="547" spans="1:56" s="12" customFormat="1" x14ac:dyDescent="0.2">
      <c r="A547" s="9" t="str">
        <f>IF(Search!$C$5="","",IF(COUNTA(Inventory!$AP547)=1,1,""))</f>
        <v/>
      </c>
      <c r="B547" s="9" t="str">
        <f>IF(Search!$C$4="","",IF(ISNUMBER(SEARCH(Search!$C$4,$AR547))=TRUE,1,""))</f>
        <v/>
      </c>
      <c r="C547" s="9" t="str">
        <f>IF(Search!$C$6="x",IF(COUNTA($AQ547)=1,1,"N"),IF(COUNTA($AQ547)=1,"N",""))</f>
        <v/>
      </c>
      <c r="D547" s="9" t="str">
        <f>IF(Search!$O$8="","",IF(ISNUMBER(SEARCH(Search!$O$8,$BD547))=TRUE,1,""))</f>
        <v/>
      </c>
      <c r="E547" s="9" t="str">
        <f>IF(Search!$C$7="","",IF(ISNUMBER(SEARCH(Search!$C$7,$AN547))=TRUE,1,""))</f>
        <v/>
      </c>
      <c r="F547" s="9" t="str">
        <f>IF(Search!$C$8="","",IF(ISNUMBER(SEARCH(Search!$C$8,$AO547))=TRUE,1,""))</f>
        <v/>
      </c>
      <c r="G547" s="9" t="str">
        <f>IF(Search!$F$4="","",IF(Inventory!$AJ547&lt;Search!$F$4,"",1))</f>
        <v/>
      </c>
      <c r="H547" s="9" t="str">
        <f>IF(Search!$F$5="","",IF(Inventory!$AJ547&gt;Search!$F$5,"",1))</f>
        <v/>
      </c>
      <c r="I547" s="9" t="str">
        <f>IF(Search!$F$7="","",IF(Search!$F$8="",IF(ISNUMBER(SEARCH(Search!$F$7,$AL547))=TRUE,1,""),""))</f>
        <v/>
      </c>
      <c r="J547" s="9" t="str">
        <f>IF($AL547=Search!$F$8,1,"")</f>
        <v/>
      </c>
      <c r="K547" s="9" t="str">
        <f>IF(Search!$I$4="","",IF(COUNTA($AS547)=1,IF(Search!$I$4="N","N",1),""))</f>
        <v/>
      </c>
      <c r="L547" s="9" t="str">
        <f>IF(Search!$I$5="","",IF($AS547="RC",1,""))</f>
        <v/>
      </c>
      <c r="M547" s="9" t="str">
        <f>IF(Search!$I$6="","",IF($AS547="RCP",1,""))</f>
        <v/>
      </c>
      <c r="N547" s="9" t="str">
        <f>IF(Search!$I$8="","",IF(COUNTA($AT547)=1,IF(Search!$I$8="N","N",1),""))</f>
        <v/>
      </c>
      <c r="O547" s="9" t="str">
        <f>IF(Search!$L$4="","",IF(COUNTA($AU547)=1,IF(Search!$L$4="N","N",1),""))</f>
        <v/>
      </c>
      <c r="P547" s="9" t="str">
        <f>IF(Search!$L$5="","",IF(ISNUMBER(SEARCH("Jersey",$AU547))=TRUE,IF(Search!$L$5="N","N",1),""))</f>
        <v/>
      </c>
      <c r="Q547" s="9" t="str">
        <f>IF(Search!$L$6="","",IF(ISNUMBER(SEARCH("Patch",$AU547))=TRUE,IF(Search!$L$6="N","N",1),""))</f>
        <v/>
      </c>
      <c r="R547" s="9" t="str">
        <f>IF(Search!$L$7="","",IF(ISNUMBER(SEARCH("Shield",$AU547))=TRUE,IF(Search!$L$7="N","N",1),""))</f>
        <v/>
      </c>
      <c r="S547" s="9" t="str">
        <f>IF(Search!$L$8="","",IF(ISNUMBER(SEARCH("Stick",$AU547))=TRUE,IF(Search!$L$8="N","N",1),""))</f>
        <v/>
      </c>
      <c r="T547" s="9" t="str">
        <f>IF(Search!$O$4="","",IF(COUNTA($AW547)=1,IF(Search!$O$4="N","N",1),""))</f>
        <v/>
      </c>
      <c r="U547" s="9" t="str">
        <f>IF(Search!$O$5="","",IF($AW547="","",IF($AW547&lt;Search!$O$5,"",1)))</f>
        <v/>
      </c>
      <c r="V547" s="9" t="str">
        <f>IF(Search!$O$6="","",IF($AW547="","",IF($AW547&gt;Search!$O$6,"",1)))</f>
        <v/>
      </c>
      <c r="W547" s="9" t="str">
        <f>IF(Search!$U$4="","",IF($AX547="","",1))</f>
        <v/>
      </c>
      <c r="X547" s="9" t="str">
        <f>IF(Search!$U$5="","",IF(ISNUMBER(SEARCH(Search!$U$5,$AX547))=TRUE,IF(Search!$U$5="N","N",1),""))</f>
        <v/>
      </c>
      <c r="Y547" s="9" t="str">
        <f>IF(Search!$U$6="","",IF($AY547&lt;Search!$U$6,"",1))</f>
        <v/>
      </c>
      <c r="Z547" s="9" t="str">
        <f>IF(Search!$R$4="","",IF(Inventory!$BA547&lt;Search!$R$4,"",1))</f>
        <v/>
      </c>
      <c r="AA547" s="9" t="str">
        <f>IF(Search!$R$5="","",IF($BA547&gt;Search!$R$5,"",1))</f>
        <v/>
      </c>
      <c r="AB547" s="9" t="str">
        <f>IF(Search!$R$6="","",IF($BB547&lt;Search!$R$6,"",1))</f>
        <v/>
      </c>
      <c r="AC547" s="9" t="str">
        <f>IF(Search!$R$7="","",IF($BB547&lt;Search!$R$7,"",1))</f>
        <v/>
      </c>
      <c r="AD547" s="45" t="str">
        <f>IF(COUNTIF($A547:$AC547,"n")&gt;0,"",IF(SUM($A547:$AC547)=COUNTA(Search!$C$4:$C$8,Search!$F$4:$F$8,Search!$I$4:$I$6,Search!$I$8,Search!$L$4:$L$8,Search!$O$4:$O$8,Search!$R$4:$R$7,Search!$U$4:$U$7)-COUNTIF(Search!$C$4:$U$7,"n"),1+LARGE($AD$1:AD546,1),""))</f>
        <v/>
      </c>
      <c r="AE547" s="45" t="str">
        <f t="shared" si="27"/>
        <v/>
      </c>
      <c r="AF547" s="45" t="str">
        <f>IF(AD547="","",COUNTIF($AE$1:$AE546,$AE547)+RANK($AE547,$AE$2:$AE$10540,1))</f>
        <v/>
      </c>
      <c r="AG547" s="45" t="str">
        <f t="shared" si="28"/>
        <v/>
      </c>
      <c r="AH547" s="45" t="str">
        <f>IF($AD547="","",COUNTIF($AG$1:$AG546,$AG547)+RANK($AG547,$AG$1:$AG$10539,0))</f>
        <v/>
      </c>
      <c r="AI547" s="10" t="str">
        <f t="shared" si="29"/>
        <v>1994-95 Stadium Club Super Team Winner Cards #15 Felix Potvin     /   $</v>
      </c>
      <c r="AJ547" s="11">
        <v>1994</v>
      </c>
      <c r="AK547" s="17">
        <v>95</v>
      </c>
      <c r="AL547" s="12" t="s">
        <v>2173</v>
      </c>
      <c r="AM547" s="10">
        <v>15</v>
      </c>
      <c r="AN547" s="15" t="s">
        <v>226</v>
      </c>
      <c r="AO547" s="14"/>
      <c r="AP547" s="14"/>
      <c r="AQ547" s="14"/>
      <c r="AR547" s="14"/>
      <c r="AS547" s="9"/>
      <c r="AT547" s="9"/>
      <c r="AU547" s="9"/>
      <c r="AV547" s="13"/>
      <c r="AW547" s="13"/>
      <c r="AX547" s="9"/>
      <c r="AY547" s="9"/>
      <c r="AZ547" s="9"/>
      <c r="BA547" s="33"/>
      <c r="BB547" s="33"/>
      <c r="BC547" s="36"/>
      <c r="BD547" s="12" t="s">
        <v>1771</v>
      </c>
    </row>
    <row r="548" spans="1:56" s="12" customFormat="1" x14ac:dyDescent="0.2">
      <c r="A548" s="9" t="str">
        <f>IF(Search!$C$5="","",IF(COUNTA(Inventory!$AP548)=1,1,""))</f>
        <v/>
      </c>
      <c r="B548" s="9" t="str">
        <f>IF(Search!$C$4="","",IF(ISNUMBER(SEARCH(Search!$C$4,$AR548))=TRUE,1,""))</f>
        <v/>
      </c>
      <c r="C548" s="9" t="str">
        <f>IF(Search!$C$6="x",IF(COUNTA($AQ548)=1,1,"N"),IF(COUNTA($AQ548)=1,"N",""))</f>
        <v/>
      </c>
      <c r="D548" s="9" t="str">
        <f>IF(Search!$O$8="","",IF(ISNUMBER(SEARCH(Search!$O$8,$BD548))=TRUE,1,""))</f>
        <v/>
      </c>
      <c r="E548" s="9" t="str">
        <f>IF(Search!$C$7="","",IF(ISNUMBER(SEARCH(Search!$C$7,$AN548))=TRUE,1,""))</f>
        <v/>
      </c>
      <c r="F548" s="9" t="str">
        <f>IF(Search!$C$8="","",IF(ISNUMBER(SEARCH(Search!$C$8,$AO548))=TRUE,1,""))</f>
        <v/>
      </c>
      <c r="G548" s="9" t="str">
        <f>IF(Search!$F$4="","",IF(Inventory!$AJ548&lt;Search!$F$4,"",1))</f>
        <v/>
      </c>
      <c r="H548" s="9" t="str">
        <f>IF(Search!$F$5="","",IF(Inventory!$AJ548&gt;Search!$F$5,"",1))</f>
        <v/>
      </c>
      <c r="I548" s="9" t="str">
        <f>IF(Search!$F$7="","",IF(Search!$F$8="",IF(ISNUMBER(SEARCH(Search!$F$7,$AL548))=TRUE,1,""),""))</f>
        <v/>
      </c>
      <c r="J548" s="9" t="str">
        <f>IF($AL548=Search!$F$8,1,"")</f>
        <v/>
      </c>
      <c r="K548" s="9" t="str">
        <f>IF(Search!$I$4="","",IF(COUNTA($AS548)=1,IF(Search!$I$4="N","N",1),""))</f>
        <v/>
      </c>
      <c r="L548" s="9" t="str">
        <f>IF(Search!$I$5="","",IF($AS548="RC",1,""))</f>
        <v/>
      </c>
      <c r="M548" s="9" t="str">
        <f>IF(Search!$I$6="","",IF($AS548="RCP",1,""))</f>
        <v/>
      </c>
      <c r="N548" s="9" t="str">
        <f>IF(Search!$I$8="","",IF(COUNTA($AT548)=1,IF(Search!$I$8="N","N",1),""))</f>
        <v/>
      </c>
      <c r="O548" s="9" t="str">
        <f>IF(Search!$L$4="","",IF(COUNTA($AU548)=1,IF(Search!$L$4="N","N",1),""))</f>
        <v/>
      </c>
      <c r="P548" s="9" t="str">
        <f>IF(Search!$L$5="","",IF(ISNUMBER(SEARCH("Jersey",$AU548))=TRUE,IF(Search!$L$5="N","N",1),""))</f>
        <v/>
      </c>
      <c r="Q548" s="9" t="str">
        <f>IF(Search!$L$6="","",IF(ISNUMBER(SEARCH("Patch",$AU548))=TRUE,IF(Search!$L$6="N","N",1),""))</f>
        <v/>
      </c>
      <c r="R548" s="9" t="str">
        <f>IF(Search!$L$7="","",IF(ISNUMBER(SEARCH("Shield",$AU548))=TRUE,IF(Search!$L$7="N","N",1),""))</f>
        <v/>
      </c>
      <c r="S548" s="9" t="str">
        <f>IF(Search!$L$8="","",IF(ISNUMBER(SEARCH("Stick",$AU548))=TRUE,IF(Search!$L$8="N","N",1),""))</f>
        <v/>
      </c>
      <c r="T548" s="9" t="str">
        <f>IF(Search!$O$4="","",IF(COUNTA($AW548)=1,IF(Search!$O$4="N","N",1),""))</f>
        <v/>
      </c>
      <c r="U548" s="9" t="str">
        <f>IF(Search!$O$5="","",IF($AW548="","",IF($AW548&lt;Search!$O$5,"",1)))</f>
        <v/>
      </c>
      <c r="V548" s="9" t="str">
        <f>IF(Search!$O$6="","",IF($AW548="","",IF($AW548&gt;Search!$O$6,"",1)))</f>
        <v/>
      </c>
      <c r="W548" s="9" t="str">
        <f>IF(Search!$U$4="","",IF($AX548="","",1))</f>
        <v/>
      </c>
      <c r="X548" s="9" t="str">
        <f>IF(Search!$U$5="","",IF(ISNUMBER(SEARCH(Search!$U$5,$AX548))=TRUE,IF(Search!$U$5="N","N",1),""))</f>
        <v/>
      </c>
      <c r="Y548" s="9" t="str">
        <f>IF(Search!$U$6="","",IF($AY548&lt;Search!$U$6,"",1))</f>
        <v/>
      </c>
      <c r="Z548" s="9" t="str">
        <f>IF(Search!$R$4="","",IF(Inventory!$BA548&lt;Search!$R$4,"",1))</f>
        <v/>
      </c>
      <c r="AA548" s="9" t="str">
        <f>IF(Search!$R$5="","",IF($BA548&gt;Search!$R$5,"",1))</f>
        <v/>
      </c>
      <c r="AB548" s="9" t="str">
        <f>IF(Search!$R$6="","",IF($BB548&lt;Search!$R$6,"",1))</f>
        <v/>
      </c>
      <c r="AC548" s="9" t="str">
        <f>IF(Search!$R$7="","",IF($BB548&lt;Search!$R$7,"",1))</f>
        <v/>
      </c>
      <c r="AD548" s="45" t="str">
        <f>IF(COUNTIF($A548:$AC548,"n")&gt;0,"",IF(SUM($A548:$AC548)=COUNTA(Search!$C$4:$C$8,Search!$F$4:$F$8,Search!$I$4:$I$6,Search!$I$8,Search!$L$4:$L$8,Search!$O$4:$O$8,Search!$R$4:$R$7,Search!$U$4:$U$7)-COUNTIF(Search!$C$4:$U$7,"n"),1+LARGE($AD$1:AD547,1),""))</f>
        <v/>
      </c>
      <c r="AE548" s="45" t="str">
        <f t="shared" si="27"/>
        <v/>
      </c>
      <c r="AF548" s="45" t="str">
        <f>IF(AD548="","",COUNTIF($AE$1:$AE547,$AE548)+RANK($AE548,$AE$2:$AE$10540,1))</f>
        <v/>
      </c>
      <c r="AG548" s="45" t="str">
        <f t="shared" si="28"/>
        <v/>
      </c>
      <c r="AH548" s="45" t="str">
        <f>IF($AD548="","",COUNTIF($AG$1:$AG547,$AG548)+RANK($AG548,$AG$1:$AG$10539,0))</f>
        <v/>
      </c>
      <c r="AI548" s="10" t="str">
        <f t="shared" si="29"/>
        <v>1994-95 Stadium Club Super Team Winner Cards #185 Felix Potvin SO     /   $</v>
      </c>
      <c r="AJ548" s="11">
        <v>1994</v>
      </c>
      <c r="AK548" s="17">
        <v>95</v>
      </c>
      <c r="AL548" s="12" t="s">
        <v>2173</v>
      </c>
      <c r="AM548" s="10">
        <v>185</v>
      </c>
      <c r="AN548" s="15" t="s">
        <v>2174</v>
      </c>
      <c r="AO548" s="14"/>
      <c r="AP548" s="14"/>
      <c r="AQ548" s="14"/>
      <c r="AR548" s="14"/>
      <c r="AS548" s="9"/>
      <c r="AT548" s="9"/>
      <c r="AU548" s="9"/>
      <c r="AV548" s="13"/>
      <c r="AW548" s="13"/>
      <c r="AX548" s="9"/>
      <c r="AY548" s="9"/>
      <c r="AZ548" s="9"/>
      <c r="BA548" s="33"/>
      <c r="BB548" s="33"/>
      <c r="BC548" s="36"/>
      <c r="BD548" s="12" t="s">
        <v>1771</v>
      </c>
    </row>
    <row r="549" spans="1:56" s="12" customFormat="1" x14ac:dyDescent="0.2">
      <c r="A549" s="9" t="str">
        <f>IF(Search!$C$5="","",IF(COUNTA(Inventory!$AP549)=1,1,""))</f>
        <v/>
      </c>
      <c r="B549" s="9" t="str">
        <f>IF(Search!$C$4="","",IF(ISNUMBER(SEARCH(Search!$C$4,$AR549))=TRUE,1,""))</f>
        <v/>
      </c>
      <c r="C549" s="9" t="str">
        <f>IF(Search!$C$6="x",IF(COUNTA($AQ549)=1,1,"N"),IF(COUNTA($AQ549)=1,"N",""))</f>
        <v/>
      </c>
      <c r="D549" s="9" t="str">
        <f>IF(Search!$O$8="","",IF(ISNUMBER(SEARCH(Search!$O$8,$BD549))=TRUE,1,""))</f>
        <v/>
      </c>
      <c r="E549" s="9" t="str">
        <f>IF(Search!$C$7="","",IF(ISNUMBER(SEARCH(Search!$C$7,$AN549))=TRUE,1,""))</f>
        <v/>
      </c>
      <c r="F549" s="9" t="str">
        <f>IF(Search!$C$8="","",IF(ISNUMBER(SEARCH(Search!$C$8,$AO549))=TRUE,1,""))</f>
        <v/>
      </c>
      <c r="G549" s="9" t="str">
        <f>IF(Search!$F$4="","",IF(Inventory!$AJ549&lt;Search!$F$4,"",1))</f>
        <v/>
      </c>
      <c r="H549" s="9" t="str">
        <f>IF(Search!$F$5="","",IF(Inventory!$AJ549&gt;Search!$F$5,"",1))</f>
        <v/>
      </c>
      <c r="I549" s="9" t="str">
        <f>IF(Search!$F$7="","",IF(Search!$F$8="",IF(ISNUMBER(SEARCH(Search!$F$7,$AL549))=TRUE,1,""),""))</f>
        <v/>
      </c>
      <c r="J549" s="9" t="str">
        <f>IF($AL549=Search!$F$8,1,"")</f>
        <v/>
      </c>
      <c r="K549" s="9" t="str">
        <f>IF(Search!$I$4="","",IF(COUNTA($AS549)=1,IF(Search!$I$4="N","N",1),""))</f>
        <v/>
      </c>
      <c r="L549" s="9" t="str">
        <f>IF(Search!$I$5="","",IF($AS549="RC",1,""))</f>
        <v/>
      </c>
      <c r="M549" s="9" t="str">
        <f>IF(Search!$I$6="","",IF($AS549="RCP",1,""))</f>
        <v/>
      </c>
      <c r="N549" s="9" t="str">
        <f>IF(Search!$I$8="","",IF(COUNTA($AT549)=1,IF(Search!$I$8="N","N",1),""))</f>
        <v/>
      </c>
      <c r="O549" s="9" t="str">
        <f>IF(Search!$L$4="","",IF(COUNTA($AU549)=1,IF(Search!$L$4="N","N",1),""))</f>
        <v/>
      </c>
      <c r="P549" s="9" t="str">
        <f>IF(Search!$L$5="","",IF(ISNUMBER(SEARCH("Jersey",$AU549))=TRUE,IF(Search!$L$5="N","N",1),""))</f>
        <v/>
      </c>
      <c r="Q549" s="9" t="str">
        <f>IF(Search!$L$6="","",IF(ISNUMBER(SEARCH("Patch",$AU549))=TRUE,IF(Search!$L$6="N","N",1),""))</f>
        <v/>
      </c>
      <c r="R549" s="9" t="str">
        <f>IF(Search!$L$7="","",IF(ISNUMBER(SEARCH("Shield",$AU549))=TRUE,IF(Search!$L$7="N","N",1),""))</f>
        <v/>
      </c>
      <c r="S549" s="9" t="str">
        <f>IF(Search!$L$8="","",IF(ISNUMBER(SEARCH("Stick",$AU549))=TRUE,IF(Search!$L$8="N","N",1),""))</f>
        <v/>
      </c>
      <c r="T549" s="9" t="str">
        <f>IF(Search!$O$4="","",IF(COUNTA($AW549)=1,IF(Search!$O$4="N","N",1),""))</f>
        <v/>
      </c>
      <c r="U549" s="9" t="str">
        <f>IF(Search!$O$5="","",IF($AW549="","",IF($AW549&lt;Search!$O$5,"",1)))</f>
        <v/>
      </c>
      <c r="V549" s="9" t="str">
        <f>IF(Search!$O$6="","",IF($AW549="","",IF($AW549&gt;Search!$O$6,"",1)))</f>
        <v/>
      </c>
      <c r="W549" s="9" t="str">
        <f>IF(Search!$U$4="","",IF($AX549="","",1))</f>
        <v/>
      </c>
      <c r="X549" s="9" t="str">
        <f>IF(Search!$U$5="","",IF(ISNUMBER(SEARCH(Search!$U$5,$AX549))=TRUE,IF(Search!$U$5="N","N",1),""))</f>
        <v/>
      </c>
      <c r="Y549" s="9" t="str">
        <f>IF(Search!$U$6="","",IF($AY549&lt;Search!$U$6,"",1))</f>
        <v/>
      </c>
      <c r="Z549" s="9" t="str">
        <f>IF(Search!$R$4="","",IF(Inventory!$BA549&lt;Search!$R$4,"",1))</f>
        <v/>
      </c>
      <c r="AA549" s="9" t="str">
        <f>IF(Search!$R$5="","",IF($BA549&gt;Search!$R$5,"",1))</f>
        <v/>
      </c>
      <c r="AB549" s="9" t="str">
        <f>IF(Search!$R$6="","",IF($BB549&lt;Search!$R$6,"",1))</f>
        <v/>
      </c>
      <c r="AC549" s="9" t="str">
        <f>IF(Search!$R$7="","",IF($BB549&lt;Search!$R$7,"",1))</f>
        <v/>
      </c>
      <c r="AD549" s="45" t="str">
        <f>IF(COUNTIF($A549:$AC549,"n")&gt;0,"",IF(SUM($A549:$AC549)=COUNTA(Search!$C$4:$C$8,Search!$F$4:$F$8,Search!$I$4:$I$6,Search!$I$8,Search!$L$4:$L$8,Search!$O$4:$O$8,Search!$R$4:$R$7,Search!$U$4:$U$7)-COUNTIF(Search!$C$4:$U$7,"n"),1+LARGE($AD$1:AD548,1),""))</f>
        <v/>
      </c>
      <c r="AE549" s="45" t="str">
        <f t="shared" si="27"/>
        <v/>
      </c>
      <c r="AF549" s="45" t="str">
        <f>IF(AD549="","",COUNTIF($AE$1:$AE548,$AE549)+RANK($AE549,$AE$2:$AE$10540,1))</f>
        <v/>
      </c>
      <c r="AG549" s="45" t="str">
        <f t="shared" si="28"/>
        <v/>
      </c>
      <c r="AH549" s="45" t="str">
        <f>IF($AD549="","",COUNTIF($AG$1:$AG548,$AG549)+RANK($AG549,$AG$1:$AG$10539,0))</f>
        <v/>
      </c>
      <c r="AI549" s="10" t="str">
        <f t="shared" si="29"/>
        <v>1994-95 Topps Premier #238 Felix Potvin TF TOR    /   $</v>
      </c>
      <c r="AJ549" s="11">
        <v>1994</v>
      </c>
      <c r="AK549" s="17">
        <v>95</v>
      </c>
      <c r="AL549" s="12" t="s">
        <v>286</v>
      </c>
      <c r="AM549" s="10">
        <v>238</v>
      </c>
      <c r="AN549" s="12" t="s">
        <v>287</v>
      </c>
      <c r="AO549" s="9" t="s">
        <v>1904</v>
      </c>
      <c r="AP549" s="9"/>
      <c r="AQ549" s="9"/>
      <c r="AR549" s="14"/>
      <c r="AS549" s="9"/>
      <c r="AT549" s="9"/>
      <c r="AU549" s="9"/>
      <c r="AV549" s="13"/>
      <c r="AW549" s="13"/>
      <c r="AX549" s="9"/>
      <c r="AY549" s="9"/>
      <c r="AZ549" s="9"/>
      <c r="BA549" s="33"/>
      <c r="BB549" s="33"/>
      <c r="BC549" s="36"/>
      <c r="BD549" s="12" t="s">
        <v>1771</v>
      </c>
    </row>
    <row r="550" spans="1:56" s="12" customFormat="1" x14ac:dyDescent="0.2">
      <c r="A550" s="9" t="str">
        <f>IF(Search!$C$5="","",IF(COUNTA(Inventory!$AP550)=1,1,""))</f>
        <v/>
      </c>
      <c r="B550" s="9" t="str">
        <f>IF(Search!$C$4="","",IF(ISNUMBER(SEARCH(Search!$C$4,$AR550))=TRUE,1,""))</f>
        <v/>
      </c>
      <c r="C550" s="9" t="str">
        <f>IF(Search!$C$6="x",IF(COUNTA($AQ550)=1,1,"N"),IF(COUNTA($AQ550)=1,"N",""))</f>
        <v/>
      </c>
      <c r="D550" s="9" t="str">
        <f>IF(Search!$O$8="","",IF(ISNUMBER(SEARCH(Search!$O$8,$BD550))=TRUE,1,""))</f>
        <v/>
      </c>
      <c r="E550" s="9" t="str">
        <f>IF(Search!$C$7="","",IF(ISNUMBER(SEARCH(Search!$C$7,$AN550))=TRUE,1,""))</f>
        <v/>
      </c>
      <c r="F550" s="9" t="str">
        <f>IF(Search!$C$8="","",IF(ISNUMBER(SEARCH(Search!$C$8,$AO550))=TRUE,1,""))</f>
        <v/>
      </c>
      <c r="G550" s="9" t="str">
        <f>IF(Search!$F$4="","",IF(Inventory!$AJ550&lt;Search!$F$4,"",1))</f>
        <v/>
      </c>
      <c r="H550" s="9" t="str">
        <f>IF(Search!$F$5="","",IF(Inventory!$AJ550&gt;Search!$F$5,"",1))</f>
        <v/>
      </c>
      <c r="I550" s="9" t="str">
        <f>IF(Search!$F$7="","",IF(Search!$F$8="",IF(ISNUMBER(SEARCH(Search!$F$7,$AL550))=TRUE,1,""),""))</f>
        <v/>
      </c>
      <c r="J550" s="9" t="str">
        <f>IF($AL550=Search!$F$8,1,"")</f>
        <v/>
      </c>
      <c r="K550" s="9" t="str">
        <f>IF(Search!$I$4="","",IF(COUNTA($AS550)=1,IF(Search!$I$4="N","N",1),""))</f>
        <v/>
      </c>
      <c r="L550" s="9" t="str">
        <f>IF(Search!$I$5="","",IF($AS550="RC",1,""))</f>
        <v/>
      </c>
      <c r="M550" s="9" t="str">
        <f>IF(Search!$I$6="","",IF($AS550="RCP",1,""))</f>
        <v/>
      </c>
      <c r="N550" s="9" t="str">
        <f>IF(Search!$I$8="","",IF(COUNTA($AT550)=1,IF(Search!$I$8="N","N",1),""))</f>
        <v/>
      </c>
      <c r="O550" s="9" t="str">
        <f>IF(Search!$L$4="","",IF(COUNTA($AU550)=1,IF(Search!$L$4="N","N",1),""))</f>
        <v/>
      </c>
      <c r="P550" s="9" t="str">
        <f>IF(Search!$L$5="","",IF(ISNUMBER(SEARCH("Jersey",$AU550))=TRUE,IF(Search!$L$5="N","N",1),""))</f>
        <v/>
      </c>
      <c r="Q550" s="9" t="str">
        <f>IF(Search!$L$6="","",IF(ISNUMBER(SEARCH("Patch",$AU550))=TRUE,IF(Search!$L$6="N","N",1),""))</f>
        <v/>
      </c>
      <c r="R550" s="9" t="str">
        <f>IF(Search!$L$7="","",IF(ISNUMBER(SEARCH("Shield",$AU550))=TRUE,IF(Search!$L$7="N","N",1),""))</f>
        <v/>
      </c>
      <c r="S550" s="9" t="str">
        <f>IF(Search!$L$8="","",IF(ISNUMBER(SEARCH("Stick",$AU550))=TRUE,IF(Search!$L$8="N","N",1),""))</f>
        <v/>
      </c>
      <c r="T550" s="9" t="str">
        <f>IF(Search!$O$4="","",IF(COUNTA($AW550)=1,IF(Search!$O$4="N","N",1),""))</f>
        <v/>
      </c>
      <c r="U550" s="9" t="str">
        <f>IF(Search!$O$5="","",IF($AW550="","",IF($AW550&lt;Search!$O$5,"",1)))</f>
        <v/>
      </c>
      <c r="V550" s="9" t="str">
        <f>IF(Search!$O$6="","",IF($AW550="","",IF($AW550&gt;Search!$O$6,"",1)))</f>
        <v/>
      </c>
      <c r="W550" s="9" t="str">
        <f>IF(Search!$U$4="","",IF($AX550="","",1))</f>
        <v/>
      </c>
      <c r="X550" s="9" t="str">
        <f>IF(Search!$U$5="","",IF(ISNUMBER(SEARCH(Search!$U$5,$AX550))=TRUE,IF(Search!$U$5="N","N",1),""))</f>
        <v/>
      </c>
      <c r="Y550" s="9" t="str">
        <f>IF(Search!$U$6="","",IF($AY550&lt;Search!$U$6,"",1))</f>
        <v/>
      </c>
      <c r="Z550" s="9" t="str">
        <f>IF(Search!$R$4="","",IF(Inventory!$BA550&lt;Search!$R$4,"",1))</f>
        <v/>
      </c>
      <c r="AA550" s="9" t="str">
        <f>IF(Search!$R$5="","",IF($BA550&gt;Search!$R$5,"",1))</f>
        <v/>
      </c>
      <c r="AB550" s="9" t="str">
        <f>IF(Search!$R$6="","",IF($BB550&lt;Search!$R$6,"",1))</f>
        <v/>
      </c>
      <c r="AC550" s="9" t="str">
        <f>IF(Search!$R$7="","",IF($BB550&lt;Search!$R$7,"",1))</f>
        <v/>
      </c>
      <c r="AD550" s="45" t="str">
        <f>IF(COUNTIF($A550:$AC550,"n")&gt;0,"",IF(SUM($A550:$AC550)=COUNTA(Search!$C$4:$C$8,Search!$F$4:$F$8,Search!$I$4:$I$6,Search!$I$8,Search!$L$4:$L$8,Search!$O$4:$O$8,Search!$R$4:$R$7,Search!$U$4:$U$7)-COUNTIF(Search!$C$4:$U$7,"n"),1+LARGE($AD$1:AD549,1),""))</f>
        <v/>
      </c>
      <c r="AE550" s="45" t="str">
        <f t="shared" si="27"/>
        <v/>
      </c>
      <c r="AF550" s="45" t="str">
        <f>IF(AD550="","",COUNTIF($AE$1:$AE549,$AE550)+RANK($AE550,$AE$2:$AE$10540,1))</f>
        <v/>
      </c>
      <c r="AG550" s="45" t="str">
        <f t="shared" si="28"/>
        <v/>
      </c>
      <c r="AH550" s="45" t="str">
        <f>IF($AD550="","",COUNTIF($AG$1:$AG549,$AG550)+RANK($AG550,$AG$1:$AG$10539,0))</f>
        <v/>
      </c>
      <c r="AI550" s="10" t="str">
        <f t="shared" si="29"/>
        <v>1994-95 Topps Premier #238 Felix Potvin TF     /   $</v>
      </c>
      <c r="AJ550" s="11">
        <v>1994</v>
      </c>
      <c r="AK550" s="17">
        <v>95</v>
      </c>
      <c r="AL550" s="12" t="s">
        <v>286</v>
      </c>
      <c r="AM550" s="10">
        <v>238</v>
      </c>
      <c r="AN550" s="15" t="s">
        <v>287</v>
      </c>
      <c r="AO550" s="14"/>
      <c r="AP550" s="14"/>
      <c r="AQ550" s="14"/>
      <c r="AR550" s="14"/>
      <c r="AS550" s="9"/>
      <c r="AT550" s="9"/>
      <c r="AU550" s="9"/>
      <c r="AV550" s="13"/>
      <c r="AW550" s="13"/>
      <c r="AX550" s="9"/>
      <c r="AY550" s="9"/>
      <c r="AZ550" s="9"/>
      <c r="BA550" s="33"/>
      <c r="BB550" s="33"/>
      <c r="BC550" s="36"/>
      <c r="BD550" s="12" t="s">
        <v>1771</v>
      </c>
    </row>
    <row r="551" spans="1:56" s="12" customFormat="1" x14ac:dyDescent="0.2">
      <c r="A551" s="9" t="str">
        <f>IF(Search!$C$5="","",IF(COUNTA(Inventory!$AP551)=1,1,""))</f>
        <v/>
      </c>
      <c r="B551" s="9" t="str">
        <f>IF(Search!$C$4="","",IF(ISNUMBER(SEARCH(Search!$C$4,$AR551))=TRUE,1,""))</f>
        <v/>
      </c>
      <c r="C551" s="9" t="str">
        <f>IF(Search!$C$6="x",IF(COUNTA($AQ551)=1,1,"N"),IF(COUNTA($AQ551)=1,"N",""))</f>
        <v/>
      </c>
      <c r="D551" s="9" t="str">
        <f>IF(Search!$O$8="","",IF(ISNUMBER(SEARCH(Search!$O$8,$BD551))=TRUE,1,""))</f>
        <v/>
      </c>
      <c r="E551" s="9" t="str">
        <f>IF(Search!$C$7="","",IF(ISNUMBER(SEARCH(Search!$C$7,$AN551))=TRUE,1,""))</f>
        <v/>
      </c>
      <c r="F551" s="9" t="str">
        <f>IF(Search!$C$8="","",IF(ISNUMBER(SEARCH(Search!$C$8,$AO551))=TRUE,1,""))</f>
        <v/>
      </c>
      <c r="G551" s="9" t="str">
        <f>IF(Search!$F$4="","",IF(Inventory!$AJ551&lt;Search!$F$4,"",1))</f>
        <v/>
      </c>
      <c r="H551" s="9" t="str">
        <f>IF(Search!$F$5="","",IF(Inventory!$AJ551&gt;Search!$F$5,"",1))</f>
        <v/>
      </c>
      <c r="I551" s="9" t="str">
        <f>IF(Search!$F$7="","",IF(Search!$F$8="",IF(ISNUMBER(SEARCH(Search!$F$7,$AL551))=TRUE,1,""),""))</f>
        <v/>
      </c>
      <c r="J551" s="9" t="str">
        <f>IF($AL551=Search!$F$8,1,"")</f>
        <v/>
      </c>
      <c r="K551" s="9" t="str">
        <f>IF(Search!$I$4="","",IF(COUNTA($AS551)=1,IF(Search!$I$4="N","N",1),""))</f>
        <v/>
      </c>
      <c r="L551" s="9" t="str">
        <f>IF(Search!$I$5="","",IF($AS551="RC",1,""))</f>
        <v/>
      </c>
      <c r="M551" s="9" t="str">
        <f>IF(Search!$I$6="","",IF($AS551="RCP",1,""))</f>
        <v/>
      </c>
      <c r="N551" s="9" t="str">
        <f>IF(Search!$I$8="","",IF(COUNTA($AT551)=1,IF(Search!$I$8="N","N",1),""))</f>
        <v/>
      </c>
      <c r="O551" s="9" t="str">
        <f>IF(Search!$L$4="","",IF(COUNTA($AU551)=1,IF(Search!$L$4="N","N",1),""))</f>
        <v/>
      </c>
      <c r="P551" s="9" t="str">
        <f>IF(Search!$L$5="","",IF(ISNUMBER(SEARCH("Jersey",$AU551))=TRUE,IF(Search!$L$5="N","N",1),""))</f>
        <v/>
      </c>
      <c r="Q551" s="9" t="str">
        <f>IF(Search!$L$6="","",IF(ISNUMBER(SEARCH("Patch",$AU551))=TRUE,IF(Search!$L$6="N","N",1),""))</f>
        <v/>
      </c>
      <c r="R551" s="9" t="str">
        <f>IF(Search!$L$7="","",IF(ISNUMBER(SEARCH("Shield",$AU551))=TRUE,IF(Search!$L$7="N","N",1),""))</f>
        <v/>
      </c>
      <c r="S551" s="9" t="str">
        <f>IF(Search!$L$8="","",IF(ISNUMBER(SEARCH("Stick",$AU551))=TRUE,IF(Search!$L$8="N","N",1),""))</f>
        <v/>
      </c>
      <c r="T551" s="9" t="str">
        <f>IF(Search!$O$4="","",IF(COUNTA($AW551)=1,IF(Search!$O$4="N","N",1),""))</f>
        <v/>
      </c>
      <c r="U551" s="9" t="str">
        <f>IF(Search!$O$5="","",IF($AW551="","",IF($AW551&lt;Search!$O$5,"",1)))</f>
        <v/>
      </c>
      <c r="V551" s="9" t="str">
        <f>IF(Search!$O$6="","",IF($AW551="","",IF($AW551&gt;Search!$O$6,"",1)))</f>
        <v/>
      </c>
      <c r="W551" s="9" t="str">
        <f>IF(Search!$U$4="","",IF($AX551="","",1))</f>
        <v/>
      </c>
      <c r="X551" s="9" t="str">
        <f>IF(Search!$U$5="","",IF(ISNUMBER(SEARCH(Search!$U$5,$AX551))=TRUE,IF(Search!$U$5="N","N",1),""))</f>
        <v/>
      </c>
      <c r="Y551" s="9" t="str">
        <f>IF(Search!$U$6="","",IF($AY551&lt;Search!$U$6,"",1))</f>
        <v/>
      </c>
      <c r="Z551" s="9" t="str">
        <f>IF(Search!$R$4="","",IF(Inventory!$BA551&lt;Search!$R$4,"",1))</f>
        <v/>
      </c>
      <c r="AA551" s="9" t="str">
        <f>IF(Search!$R$5="","",IF($BA551&gt;Search!$R$5,"",1))</f>
        <v/>
      </c>
      <c r="AB551" s="9" t="str">
        <f>IF(Search!$R$6="","",IF($BB551&lt;Search!$R$6,"",1))</f>
        <v/>
      </c>
      <c r="AC551" s="9" t="str">
        <f>IF(Search!$R$7="","",IF($BB551&lt;Search!$R$7,"",1))</f>
        <v/>
      </c>
      <c r="AD551" s="45" t="str">
        <f>IF(COUNTIF($A551:$AC551,"n")&gt;0,"",IF(SUM($A551:$AC551)=COUNTA(Search!$C$4:$C$8,Search!$F$4:$F$8,Search!$I$4:$I$6,Search!$I$8,Search!$L$4:$L$8,Search!$O$4:$O$8,Search!$R$4:$R$7,Search!$U$4:$U$7)-COUNTIF(Search!$C$4:$U$7,"n"),1+LARGE($AD$1:AD550,1),""))</f>
        <v/>
      </c>
      <c r="AE551" s="45" t="str">
        <f t="shared" si="27"/>
        <v/>
      </c>
      <c r="AF551" s="45" t="str">
        <f>IF(AD551="","",COUNTIF($AE$1:$AE550,$AE551)+RANK($AE551,$AE$2:$AE$10540,1))</f>
        <v/>
      </c>
      <c r="AG551" s="45" t="str">
        <f t="shared" si="28"/>
        <v/>
      </c>
      <c r="AH551" s="45" t="str">
        <f>IF($AD551="","",COUNTIF($AG$1:$AG550,$AG551)+RANK($AG551,$AG$1:$AG$10539,0))</f>
        <v/>
      </c>
      <c r="AI551" s="10" t="str">
        <f t="shared" si="29"/>
        <v>1994-95 Ultra #219 Felix Potvin TOR    /   $</v>
      </c>
      <c r="AJ551" s="11">
        <v>1994</v>
      </c>
      <c r="AK551" s="17">
        <v>95</v>
      </c>
      <c r="AL551" s="12" t="s">
        <v>288</v>
      </c>
      <c r="AM551" s="10">
        <v>219</v>
      </c>
      <c r="AN551" s="12" t="s">
        <v>226</v>
      </c>
      <c r="AO551" s="9" t="s">
        <v>1904</v>
      </c>
      <c r="AP551" s="9"/>
      <c r="AQ551" s="9"/>
      <c r="AR551" s="14"/>
      <c r="AS551" s="9"/>
      <c r="AT551" s="9"/>
      <c r="AU551" s="9"/>
      <c r="AV551" s="13"/>
      <c r="AW551" s="13"/>
      <c r="AX551" s="9"/>
      <c r="AY551" s="9"/>
      <c r="AZ551" s="9"/>
      <c r="BA551" s="33"/>
      <c r="BB551" s="33"/>
      <c r="BC551" s="36"/>
      <c r="BD551" s="12" t="s">
        <v>1771</v>
      </c>
    </row>
    <row r="552" spans="1:56" s="12" customFormat="1" x14ac:dyDescent="0.2">
      <c r="A552" s="9" t="str">
        <f>IF(Search!$C$5="","",IF(COUNTA(Inventory!$AP552)=1,1,""))</f>
        <v/>
      </c>
      <c r="B552" s="9" t="str">
        <f>IF(Search!$C$4="","",IF(ISNUMBER(SEARCH(Search!$C$4,$AR552))=TRUE,1,""))</f>
        <v/>
      </c>
      <c r="C552" s="9" t="str">
        <f>IF(Search!$C$6="x",IF(COUNTA($AQ552)=1,1,"N"),IF(COUNTA($AQ552)=1,"N",""))</f>
        <v/>
      </c>
      <c r="D552" s="9" t="str">
        <f>IF(Search!$O$8="","",IF(ISNUMBER(SEARCH(Search!$O$8,$BD552))=TRUE,1,""))</f>
        <v/>
      </c>
      <c r="E552" s="9" t="str">
        <f>IF(Search!$C$7="","",IF(ISNUMBER(SEARCH(Search!$C$7,$AN552))=TRUE,1,""))</f>
        <v/>
      </c>
      <c r="F552" s="9" t="str">
        <f>IF(Search!$C$8="","",IF(ISNUMBER(SEARCH(Search!$C$8,$AO552))=TRUE,1,""))</f>
        <v/>
      </c>
      <c r="G552" s="9" t="str">
        <f>IF(Search!$F$4="","",IF(Inventory!$AJ552&lt;Search!$F$4,"",1))</f>
        <v/>
      </c>
      <c r="H552" s="9" t="str">
        <f>IF(Search!$F$5="","",IF(Inventory!$AJ552&gt;Search!$F$5,"",1))</f>
        <v/>
      </c>
      <c r="I552" s="9" t="str">
        <f>IF(Search!$F$7="","",IF(Search!$F$8="",IF(ISNUMBER(SEARCH(Search!$F$7,$AL552))=TRUE,1,""),""))</f>
        <v/>
      </c>
      <c r="J552" s="9" t="str">
        <f>IF($AL552=Search!$F$8,1,"")</f>
        <v/>
      </c>
      <c r="K552" s="9" t="str">
        <f>IF(Search!$I$4="","",IF(COUNTA($AS552)=1,IF(Search!$I$4="N","N",1),""))</f>
        <v/>
      </c>
      <c r="L552" s="9" t="str">
        <f>IF(Search!$I$5="","",IF($AS552="RC",1,""))</f>
        <v/>
      </c>
      <c r="M552" s="9" t="str">
        <f>IF(Search!$I$6="","",IF($AS552="RCP",1,""))</f>
        <v/>
      </c>
      <c r="N552" s="9" t="str">
        <f>IF(Search!$I$8="","",IF(COUNTA($AT552)=1,IF(Search!$I$8="N","N",1),""))</f>
        <v/>
      </c>
      <c r="O552" s="9" t="str">
        <f>IF(Search!$L$4="","",IF(COUNTA($AU552)=1,IF(Search!$L$4="N","N",1),""))</f>
        <v/>
      </c>
      <c r="P552" s="9" t="str">
        <f>IF(Search!$L$5="","",IF(ISNUMBER(SEARCH("Jersey",$AU552))=TRUE,IF(Search!$L$5="N","N",1),""))</f>
        <v/>
      </c>
      <c r="Q552" s="9" t="str">
        <f>IF(Search!$L$6="","",IF(ISNUMBER(SEARCH("Patch",$AU552))=TRUE,IF(Search!$L$6="N","N",1),""))</f>
        <v/>
      </c>
      <c r="R552" s="9" t="str">
        <f>IF(Search!$L$7="","",IF(ISNUMBER(SEARCH("Shield",$AU552))=TRUE,IF(Search!$L$7="N","N",1),""))</f>
        <v/>
      </c>
      <c r="S552" s="9" t="str">
        <f>IF(Search!$L$8="","",IF(ISNUMBER(SEARCH("Stick",$AU552))=TRUE,IF(Search!$L$8="N","N",1),""))</f>
        <v/>
      </c>
      <c r="T552" s="9" t="str">
        <f>IF(Search!$O$4="","",IF(COUNTA($AW552)=1,IF(Search!$O$4="N","N",1),""))</f>
        <v/>
      </c>
      <c r="U552" s="9" t="str">
        <f>IF(Search!$O$5="","",IF($AW552="","",IF($AW552&lt;Search!$O$5,"",1)))</f>
        <v/>
      </c>
      <c r="V552" s="9" t="str">
        <f>IF(Search!$O$6="","",IF($AW552="","",IF($AW552&gt;Search!$O$6,"",1)))</f>
        <v/>
      </c>
      <c r="W552" s="9" t="str">
        <f>IF(Search!$U$4="","",IF($AX552="","",1))</f>
        <v/>
      </c>
      <c r="X552" s="9" t="str">
        <f>IF(Search!$U$5="","",IF(ISNUMBER(SEARCH(Search!$U$5,$AX552))=TRUE,IF(Search!$U$5="N","N",1),""))</f>
        <v/>
      </c>
      <c r="Y552" s="9" t="str">
        <f>IF(Search!$U$6="","",IF($AY552&lt;Search!$U$6,"",1))</f>
        <v/>
      </c>
      <c r="Z552" s="9" t="str">
        <f>IF(Search!$R$4="","",IF(Inventory!$BA552&lt;Search!$R$4,"",1))</f>
        <v/>
      </c>
      <c r="AA552" s="9" t="str">
        <f>IF(Search!$R$5="","",IF($BA552&gt;Search!$R$5,"",1))</f>
        <v/>
      </c>
      <c r="AB552" s="9" t="str">
        <f>IF(Search!$R$6="","",IF($BB552&lt;Search!$R$6,"",1))</f>
        <v/>
      </c>
      <c r="AC552" s="9" t="str">
        <f>IF(Search!$R$7="","",IF($BB552&lt;Search!$R$7,"",1))</f>
        <v/>
      </c>
      <c r="AD552" s="45" t="str">
        <f>IF(COUNTIF($A552:$AC552,"n")&gt;0,"",IF(SUM($A552:$AC552)=COUNTA(Search!$C$4:$C$8,Search!$F$4:$F$8,Search!$I$4:$I$6,Search!$I$8,Search!$L$4:$L$8,Search!$O$4:$O$8,Search!$R$4:$R$7,Search!$U$4:$U$7)-COUNTIF(Search!$C$4:$U$7,"n"),1+LARGE($AD$1:AD551,1),""))</f>
        <v/>
      </c>
      <c r="AE552" s="45" t="str">
        <f t="shared" si="27"/>
        <v/>
      </c>
      <c r="AF552" s="45" t="str">
        <f>IF(AD552="","",COUNTIF($AE$1:$AE551,$AE552)+RANK($AE552,$AE$2:$AE$10540,1))</f>
        <v/>
      </c>
      <c r="AG552" s="45" t="str">
        <f t="shared" si="28"/>
        <v/>
      </c>
      <c r="AH552" s="45" t="str">
        <f>IF($AD552="","",COUNTIF($AG$1:$AG551,$AG552)+RANK($AG552,$AG$1:$AG$10539,0))</f>
        <v/>
      </c>
      <c r="AI552" s="10" t="str">
        <f t="shared" si="29"/>
        <v>1994-95 Ultra #219 Felix Potvin     /   $</v>
      </c>
      <c r="AJ552" s="11">
        <v>1994</v>
      </c>
      <c r="AK552" s="17">
        <v>95</v>
      </c>
      <c r="AL552" s="12" t="s">
        <v>288</v>
      </c>
      <c r="AM552" s="10">
        <v>219</v>
      </c>
      <c r="AN552" s="15" t="s">
        <v>226</v>
      </c>
      <c r="AO552" s="14"/>
      <c r="AP552" s="14"/>
      <c r="AQ552" s="14"/>
      <c r="AR552" s="14"/>
      <c r="AS552" s="9"/>
      <c r="AT552" s="9"/>
      <c r="AU552" s="9"/>
      <c r="AV552" s="13"/>
      <c r="AW552" s="13"/>
      <c r="AX552" s="9"/>
      <c r="AY552" s="9"/>
      <c r="AZ552" s="9"/>
      <c r="BA552" s="33"/>
      <c r="BB552" s="33"/>
      <c r="BC552" s="36"/>
      <c r="BD552" s="12" t="s">
        <v>1771</v>
      </c>
    </row>
    <row r="553" spans="1:56" s="12" customFormat="1" x14ac:dyDescent="0.2">
      <c r="A553" s="9" t="str">
        <f>IF(Search!$C$5="","",IF(COUNTA(Inventory!$AP553)=1,1,""))</f>
        <v/>
      </c>
      <c r="B553" s="9" t="str">
        <f>IF(Search!$C$4="","",IF(ISNUMBER(SEARCH(Search!$C$4,$AR553))=TRUE,1,""))</f>
        <v/>
      </c>
      <c r="C553" s="9" t="str">
        <f>IF(Search!$C$6="x",IF(COUNTA($AQ553)=1,1,"N"),IF(COUNTA($AQ553)=1,"N",""))</f>
        <v/>
      </c>
      <c r="D553" s="9" t="str">
        <f>IF(Search!$O$8="","",IF(ISNUMBER(SEARCH(Search!$O$8,$BD553))=TRUE,1,""))</f>
        <v/>
      </c>
      <c r="E553" s="9" t="str">
        <f>IF(Search!$C$7="","",IF(ISNUMBER(SEARCH(Search!$C$7,$AN553))=TRUE,1,""))</f>
        <v/>
      </c>
      <c r="F553" s="9" t="str">
        <f>IF(Search!$C$8="","",IF(ISNUMBER(SEARCH(Search!$C$8,$AO553))=TRUE,1,""))</f>
        <v/>
      </c>
      <c r="G553" s="9" t="str">
        <f>IF(Search!$F$4="","",IF(Inventory!$AJ553&lt;Search!$F$4,"",1))</f>
        <v/>
      </c>
      <c r="H553" s="9" t="str">
        <f>IF(Search!$F$5="","",IF(Inventory!$AJ553&gt;Search!$F$5,"",1))</f>
        <v/>
      </c>
      <c r="I553" s="9" t="str">
        <f>IF(Search!$F$7="","",IF(Search!$F$8="",IF(ISNUMBER(SEARCH(Search!$F$7,$AL553))=TRUE,1,""),""))</f>
        <v/>
      </c>
      <c r="J553" s="9" t="str">
        <f>IF($AL553=Search!$F$8,1,"")</f>
        <v/>
      </c>
      <c r="K553" s="9" t="str">
        <f>IF(Search!$I$4="","",IF(COUNTA($AS553)=1,IF(Search!$I$4="N","N",1),""))</f>
        <v/>
      </c>
      <c r="L553" s="9" t="str">
        <f>IF(Search!$I$5="","",IF($AS553="RC",1,""))</f>
        <v/>
      </c>
      <c r="M553" s="9" t="str">
        <f>IF(Search!$I$6="","",IF($AS553="RCP",1,""))</f>
        <v/>
      </c>
      <c r="N553" s="9" t="str">
        <f>IF(Search!$I$8="","",IF(COUNTA($AT553)=1,IF(Search!$I$8="N","N",1),""))</f>
        <v/>
      </c>
      <c r="O553" s="9" t="str">
        <f>IF(Search!$L$4="","",IF(COUNTA($AU553)=1,IF(Search!$L$4="N","N",1),""))</f>
        <v/>
      </c>
      <c r="P553" s="9" t="str">
        <f>IF(Search!$L$5="","",IF(ISNUMBER(SEARCH("Jersey",$AU553))=TRUE,IF(Search!$L$5="N","N",1),""))</f>
        <v/>
      </c>
      <c r="Q553" s="9" t="str">
        <f>IF(Search!$L$6="","",IF(ISNUMBER(SEARCH("Patch",$AU553))=TRUE,IF(Search!$L$6="N","N",1),""))</f>
        <v/>
      </c>
      <c r="R553" s="9" t="str">
        <f>IF(Search!$L$7="","",IF(ISNUMBER(SEARCH("Shield",$AU553))=TRUE,IF(Search!$L$7="N","N",1),""))</f>
        <v/>
      </c>
      <c r="S553" s="9" t="str">
        <f>IF(Search!$L$8="","",IF(ISNUMBER(SEARCH("Stick",$AU553))=TRUE,IF(Search!$L$8="N","N",1),""))</f>
        <v/>
      </c>
      <c r="T553" s="9" t="str">
        <f>IF(Search!$O$4="","",IF(COUNTA($AW553)=1,IF(Search!$O$4="N","N",1),""))</f>
        <v/>
      </c>
      <c r="U553" s="9" t="str">
        <f>IF(Search!$O$5="","",IF($AW553="","",IF($AW553&lt;Search!$O$5,"",1)))</f>
        <v/>
      </c>
      <c r="V553" s="9" t="str">
        <f>IF(Search!$O$6="","",IF($AW553="","",IF($AW553&gt;Search!$O$6,"",1)))</f>
        <v/>
      </c>
      <c r="W553" s="9" t="str">
        <f>IF(Search!$U$4="","",IF($AX553="","",1))</f>
        <v/>
      </c>
      <c r="X553" s="9" t="str">
        <f>IF(Search!$U$5="","",IF(ISNUMBER(SEARCH(Search!$U$5,$AX553))=TRUE,IF(Search!$U$5="N","N",1),""))</f>
        <v/>
      </c>
      <c r="Y553" s="9" t="str">
        <f>IF(Search!$U$6="","",IF($AY553&lt;Search!$U$6,"",1))</f>
        <v/>
      </c>
      <c r="Z553" s="9" t="str">
        <f>IF(Search!$R$4="","",IF(Inventory!$BA553&lt;Search!$R$4,"",1))</f>
        <v/>
      </c>
      <c r="AA553" s="9" t="str">
        <f>IF(Search!$R$5="","",IF($BA553&gt;Search!$R$5,"",1))</f>
        <v/>
      </c>
      <c r="AB553" s="9" t="str">
        <f>IF(Search!$R$6="","",IF($BB553&lt;Search!$R$6,"",1))</f>
        <v/>
      </c>
      <c r="AC553" s="9" t="str">
        <f>IF(Search!$R$7="","",IF($BB553&lt;Search!$R$7,"",1))</f>
        <v/>
      </c>
      <c r="AD553" s="45" t="str">
        <f>IF(COUNTIF($A553:$AC553,"n")&gt;0,"",IF(SUM($A553:$AC553)=COUNTA(Search!$C$4:$C$8,Search!$F$4:$F$8,Search!$I$4:$I$6,Search!$I$8,Search!$L$4:$L$8,Search!$O$4:$O$8,Search!$R$4:$R$7,Search!$U$4:$U$7)-COUNTIF(Search!$C$4:$U$7,"n"),1+LARGE($AD$1:AD552,1),""))</f>
        <v/>
      </c>
      <c r="AE553" s="45" t="str">
        <f t="shared" si="27"/>
        <v/>
      </c>
      <c r="AF553" s="45" t="str">
        <f>IF(AD553="","",COUNTIF($AE$1:$AE552,$AE553)+RANK($AE553,$AE$2:$AE$10540,1))</f>
        <v/>
      </c>
      <c r="AG553" s="45" t="str">
        <f t="shared" si="28"/>
        <v/>
      </c>
      <c r="AH553" s="45" t="str">
        <f>IF($AD553="","",COUNTIF($AG$1:$AG552,$AG553)+RANK($AG553,$AG$1:$AG$10539,0))</f>
        <v/>
      </c>
      <c r="AI553" s="10" t="str">
        <f t="shared" si="29"/>
        <v>1994-95 Ultra All-Stars #12 Felix Potvin TOR    /   $</v>
      </c>
      <c r="AJ553" s="11">
        <v>1994</v>
      </c>
      <c r="AK553" s="17">
        <v>95</v>
      </c>
      <c r="AL553" s="12" t="s">
        <v>289</v>
      </c>
      <c r="AM553" s="10">
        <v>12</v>
      </c>
      <c r="AN553" s="12" t="s">
        <v>226</v>
      </c>
      <c r="AO553" s="9" t="s">
        <v>1904</v>
      </c>
      <c r="AP553" s="9"/>
      <c r="AQ553" s="9"/>
      <c r="AR553" s="14"/>
      <c r="AS553" s="9"/>
      <c r="AT553" s="9"/>
      <c r="AU553" s="9"/>
      <c r="AV553" s="13"/>
      <c r="AW553" s="13"/>
      <c r="AX553" s="9"/>
      <c r="AY553" s="9"/>
      <c r="AZ553" s="9"/>
      <c r="BA553" s="33"/>
      <c r="BB553" s="33"/>
      <c r="BC553" s="36"/>
      <c r="BD553" s="12" t="s">
        <v>1771</v>
      </c>
    </row>
    <row r="554" spans="1:56" s="12" customFormat="1" x14ac:dyDescent="0.2">
      <c r="A554" s="9" t="str">
        <f>IF(Search!$C$5="","",IF(COUNTA(Inventory!$AP554)=1,1,""))</f>
        <v/>
      </c>
      <c r="B554" s="9" t="str">
        <f>IF(Search!$C$4="","",IF(ISNUMBER(SEARCH(Search!$C$4,$AR554))=TRUE,1,""))</f>
        <v/>
      </c>
      <c r="C554" s="9" t="str">
        <f>IF(Search!$C$6="x",IF(COUNTA($AQ554)=1,1,"N"),IF(COUNTA($AQ554)=1,"N",""))</f>
        <v/>
      </c>
      <c r="D554" s="9" t="str">
        <f>IF(Search!$O$8="","",IF(ISNUMBER(SEARCH(Search!$O$8,$BD554))=TRUE,1,""))</f>
        <v/>
      </c>
      <c r="E554" s="9" t="str">
        <f>IF(Search!$C$7="","",IF(ISNUMBER(SEARCH(Search!$C$7,$AN554))=TRUE,1,""))</f>
        <v/>
      </c>
      <c r="F554" s="9" t="str">
        <f>IF(Search!$C$8="","",IF(ISNUMBER(SEARCH(Search!$C$8,$AO554))=TRUE,1,""))</f>
        <v/>
      </c>
      <c r="G554" s="9" t="str">
        <f>IF(Search!$F$4="","",IF(Inventory!$AJ554&lt;Search!$F$4,"",1))</f>
        <v/>
      </c>
      <c r="H554" s="9" t="str">
        <f>IF(Search!$F$5="","",IF(Inventory!$AJ554&gt;Search!$F$5,"",1))</f>
        <v/>
      </c>
      <c r="I554" s="9" t="str">
        <f>IF(Search!$F$7="","",IF(Search!$F$8="",IF(ISNUMBER(SEARCH(Search!$F$7,$AL554))=TRUE,1,""),""))</f>
        <v/>
      </c>
      <c r="J554" s="9" t="str">
        <f>IF($AL554=Search!$F$8,1,"")</f>
        <v/>
      </c>
      <c r="K554" s="9" t="str">
        <f>IF(Search!$I$4="","",IF(COUNTA($AS554)=1,IF(Search!$I$4="N","N",1),""))</f>
        <v/>
      </c>
      <c r="L554" s="9" t="str">
        <f>IF(Search!$I$5="","",IF($AS554="RC",1,""))</f>
        <v/>
      </c>
      <c r="M554" s="9" t="str">
        <f>IF(Search!$I$6="","",IF($AS554="RCP",1,""))</f>
        <v/>
      </c>
      <c r="N554" s="9" t="str">
        <f>IF(Search!$I$8="","",IF(COUNTA($AT554)=1,IF(Search!$I$8="N","N",1),""))</f>
        <v/>
      </c>
      <c r="O554" s="9" t="str">
        <f>IF(Search!$L$4="","",IF(COUNTA($AU554)=1,IF(Search!$L$4="N","N",1),""))</f>
        <v/>
      </c>
      <c r="P554" s="9" t="str">
        <f>IF(Search!$L$5="","",IF(ISNUMBER(SEARCH("Jersey",$AU554))=TRUE,IF(Search!$L$5="N","N",1),""))</f>
        <v/>
      </c>
      <c r="Q554" s="9" t="str">
        <f>IF(Search!$L$6="","",IF(ISNUMBER(SEARCH("Patch",$AU554))=TRUE,IF(Search!$L$6="N","N",1),""))</f>
        <v/>
      </c>
      <c r="R554" s="9" t="str">
        <f>IF(Search!$L$7="","",IF(ISNUMBER(SEARCH("Shield",$AU554))=TRUE,IF(Search!$L$7="N","N",1),""))</f>
        <v/>
      </c>
      <c r="S554" s="9" t="str">
        <f>IF(Search!$L$8="","",IF(ISNUMBER(SEARCH("Stick",$AU554))=TRUE,IF(Search!$L$8="N","N",1),""))</f>
        <v/>
      </c>
      <c r="T554" s="9" t="str">
        <f>IF(Search!$O$4="","",IF(COUNTA($AW554)=1,IF(Search!$O$4="N","N",1),""))</f>
        <v/>
      </c>
      <c r="U554" s="9" t="str">
        <f>IF(Search!$O$5="","",IF($AW554="","",IF($AW554&lt;Search!$O$5,"",1)))</f>
        <v/>
      </c>
      <c r="V554" s="9" t="str">
        <f>IF(Search!$O$6="","",IF($AW554="","",IF($AW554&gt;Search!$O$6,"",1)))</f>
        <v/>
      </c>
      <c r="W554" s="9" t="str">
        <f>IF(Search!$U$4="","",IF($AX554="","",1))</f>
        <v/>
      </c>
      <c r="X554" s="9" t="str">
        <f>IF(Search!$U$5="","",IF(ISNUMBER(SEARCH(Search!$U$5,$AX554))=TRUE,IF(Search!$U$5="N","N",1),""))</f>
        <v/>
      </c>
      <c r="Y554" s="9" t="str">
        <f>IF(Search!$U$6="","",IF($AY554&lt;Search!$U$6,"",1))</f>
        <v/>
      </c>
      <c r="Z554" s="9" t="str">
        <f>IF(Search!$R$4="","",IF(Inventory!$BA554&lt;Search!$R$4,"",1))</f>
        <v/>
      </c>
      <c r="AA554" s="9" t="str">
        <f>IF(Search!$R$5="","",IF($BA554&gt;Search!$R$5,"",1))</f>
        <v/>
      </c>
      <c r="AB554" s="9" t="str">
        <f>IF(Search!$R$6="","",IF($BB554&lt;Search!$R$6,"",1))</f>
        <v/>
      </c>
      <c r="AC554" s="9" t="str">
        <f>IF(Search!$R$7="","",IF($BB554&lt;Search!$R$7,"",1))</f>
        <v/>
      </c>
      <c r="AD554" s="45" t="str">
        <f>IF(COUNTIF($A554:$AC554,"n")&gt;0,"",IF(SUM($A554:$AC554)=COUNTA(Search!$C$4:$C$8,Search!$F$4:$F$8,Search!$I$4:$I$6,Search!$I$8,Search!$L$4:$L$8,Search!$O$4:$O$8,Search!$R$4:$R$7,Search!$U$4:$U$7)-COUNTIF(Search!$C$4:$U$7,"n"),1+LARGE($AD$1:AD553,1),""))</f>
        <v/>
      </c>
      <c r="AE554" s="45" t="str">
        <f t="shared" si="27"/>
        <v/>
      </c>
      <c r="AF554" s="45" t="str">
        <f>IF(AD554="","",COUNTIF($AE$1:$AE553,$AE554)+RANK($AE554,$AE$2:$AE$10540,1))</f>
        <v/>
      </c>
      <c r="AG554" s="45" t="str">
        <f t="shared" si="28"/>
        <v/>
      </c>
      <c r="AH554" s="45" t="str">
        <f>IF($AD554="","",COUNTIF($AG$1:$AG553,$AG554)+RANK($AG554,$AG$1:$AG$10539,0))</f>
        <v/>
      </c>
      <c r="AI554" s="10" t="str">
        <f t="shared" si="29"/>
        <v>1994-95 Ultra All-Stars #12 Felix Potvin     /   $</v>
      </c>
      <c r="AJ554" s="11">
        <v>1994</v>
      </c>
      <c r="AK554" s="17">
        <v>95</v>
      </c>
      <c r="AL554" s="12" t="s">
        <v>289</v>
      </c>
      <c r="AM554" s="10">
        <v>12</v>
      </c>
      <c r="AN554" s="15" t="s">
        <v>226</v>
      </c>
      <c r="AO554" s="14"/>
      <c r="AP554" s="14"/>
      <c r="AQ554" s="14"/>
      <c r="AR554" s="14"/>
      <c r="AS554" s="9"/>
      <c r="AT554" s="9"/>
      <c r="AU554" s="9"/>
      <c r="AV554" s="13"/>
      <c r="AW554" s="13"/>
      <c r="AX554" s="9"/>
      <c r="AY554" s="9"/>
      <c r="AZ554" s="9"/>
      <c r="BA554" s="33"/>
      <c r="BB554" s="33"/>
      <c r="BC554" s="36"/>
      <c r="BD554" s="12" t="s">
        <v>1771</v>
      </c>
    </row>
    <row r="555" spans="1:56" s="12" customFormat="1" x14ac:dyDescent="0.2">
      <c r="A555" s="9" t="str">
        <f>IF(Search!$C$5="","",IF(COUNTA(Inventory!$AP555)=1,1,""))</f>
        <v/>
      </c>
      <c r="B555" s="9" t="str">
        <f>IF(Search!$C$4="","",IF(ISNUMBER(SEARCH(Search!$C$4,$AR555))=TRUE,1,""))</f>
        <v/>
      </c>
      <c r="C555" s="9" t="str">
        <f>IF(Search!$C$6="x",IF(COUNTA($AQ555)=1,1,"N"),IF(COUNTA($AQ555)=1,"N",""))</f>
        <v/>
      </c>
      <c r="D555" s="9" t="str">
        <f>IF(Search!$O$8="","",IF(ISNUMBER(SEARCH(Search!$O$8,$BD555))=TRUE,1,""))</f>
        <v/>
      </c>
      <c r="E555" s="9" t="str">
        <f>IF(Search!$C$7="","",IF(ISNUMBER(SEARCH(Search!$C$7,$AN555))=TRUE,1,""))</f>
        <v/>
      </c>
      <c r="F555" s="9" t="str">
        <f>IF(Search!$C$8="","",IF(ISNUMBER(SEARCH(Search!$C$8,$AO555))=TRUE,1,""))</f>
        <v/>
      </c>
      <c r="G555" s="9" t="str">
        <f>IF(Search!$F$4="","",IF(Inventory!$AJ555&lt;Search!$F$4,"",1))</f>
        <v/>
      </c>
      <c r="H555" s="9" t="str">
        <f>IF(Search!$F$5="","",IF(Inventory!$AJ555&gt;Search!$F$5,"",1))</f>
        <v/>
      </c>
      <c r="I555" s="9" t="str">
        <f>IF(Search!$F$7="","",IF(Search!$F$8="",IF(ISNUMBER(SEARCH(Search!$F$7,$AL555))=TRUE,1,""),""))</f>
        <v/>
      </c>
      <c r="J555" s="9" t="str">
        <f>IF($AL555=Search!$F$8,1,"")</f>
        <v/>
      </c>
      <c r="K555" s="9" t="str">
        <f>IF(Search!$I$4="","",IF(COUNTA($AS555)=1,IF(Search!$I$4="N","N",1),""))</f>
        <v/>
      </c>
      <c r="L555" s="9" t="str">
        <f>IF(Search!$I$5="","",IF($AS555="RC",1,""))</f>
        <v/>
      </c>
      <c r="M555" s="9" t="str">
        <f>IF(Search!$I$6="","",IF($AS555="RCP",1,""))</f>
        <v/>
      </c>
      <c r="N555" s="9" t="str">
        <f>IF(Search!$I$8="","",IF(COUNTA($AT555)=1,IF(Search!$I$8="N","N",1),""))</f>
        <v/>
      </c>
      <c r="O555" s="9" t="str">
        <f>IF(Search!$L$4="","",IF(COUNTA($AU555)=1,IF(Search!$L$4="N","N",1),""))</f>
        <v/>
      </c>
      <c r="P555" s="9" t="str">
        <f>IF(Search!$L$5="","",IF(ISNUMBER(SEARCH("Jersey",$AU555))=TRUE,IF(Search!$L$5="N","N",1),""))</f>
        <v/>
      </c>
      <c r="Q555" s="9" t="str">
        <f>IF(Search!$L$6="","",IF(ISNUMBER(SEARCH("Patch",$AU555))=TRUE,IF(Search!$L$6="N","N",1),""))</f>
        <v/>
      </c>
      <c r="R555" s="9" t="str">
        <f>IF(Search!$L$7="","",IF(ISNUMBER(SEARCH("Shield",$AU555))=TRUE,IF(Search!$L$7="N","N",1),""))</f>
        <v/>
      </c>
      <c r="S555" s="9" t="str">
        <f>IF(Search!$L$8="","",IF(ISNUMBER(SEARCH("Stick",$AU555))=TRUE,IF(Search!$L$8="N","N",1),""))</f>
        <v/>
      </c>
      <c r="T555" s="9" t="str">
        <f>IF(Search!$O$4="","",IF(COUNTA($AW555)=1,IF(Search!$O$4="N","N",1),""))</f>
        <v/>
      </c>
      <c r="U555" s="9" t="str">
        <f>IF(Search!$O$5="","",IF($AW555="","",IF($AW555&lt;Search!$O$5,"",1)))</f>
        <v/>
      </c>
      <c r="V555" s="9" t="str">
        <f>IF(Search!$O$6="","",IF($AW555="","",IF($AW555&gt;Search!$O$6,"",1)))</f>
        <v/>
      </c>
      <c r="W555" s="9" t="str">
        <f>IF(Search!$U$4="","",IF($AX555="","",1))</f>
        <v/>
      </c>
      <c r="X555" s="9" t="str">
        <f>IF(Search!$U$5="","",IF(ISNUMBER(SEARCH(Search!$U$5,$AX555))=TRUE,IF(Search!$U$5="N","N",1),""))</f>
        <v/>
      </c>
      <c r="Y555" s="9" t="str">
        <f>IF(Search!$U$6="","",IF($AY555&lt;Search!$U$6,"",1))</f>
        <v/>
      </c>
      <c r="Z555" s="9" t="str">
        <f>IF(Search!$R$4="","",IF(Inventory!$BA555&lt;Search!$R$4,"",1))</f>
        <v/>
      </c>
      <c r="AA555" s="9" t="str">
        <f>IF(Search!$R$5="","",IF($BA555&gt;Search!$R$5,"",1))</f>
        <v/>
      </c>
      <c r="AB555" s="9" t="str">
        <f>IF(Search!$R$6="","",IF($BB555&lt;Search!$R$6,"",1))</f>
        <v/>
      </c>
      <c r="AC555" s="9" t="str">
        <f>IF(Search!$R$7="","",IF($BB555&lt;Search!$R$7,"",1))</f>
        <v/>
      </c>
      <c r="AD555" s="45" t="str">
        <f>IF(COUNTIF($A555:$AC555,"n")&gt;0,"",IF(SUM($A555:$AC555)=COUNTA(Search!$C$4:$C$8,Search!$F$4:$F$8,Search!$I$4:$I$6,Search!$I$8,Search!$L$4:$L$8,Search!$O$4:$O$8,Search!$R$4:$R$7,Search!$U$4:$U$7)-COUNTIF(Search!$C$4:$U$7,"n"),1+LARGE($AD$1:AD554,1),""))</f>
        <v/>
      </c>
      <c r="AE555" s="45" t="str">
        <f t="shared" si="27"/>
        <v/>
      </c>
      <c r="AF555" s="45" t="str">
        <f>IF(AD555="","",COUNTIF($AE$1:$AE554,$AE555)+RANK($AE555,$AE$2:$AE$10540,1))</f>
        <v/>
      </c>
      <c r="AG555" s="45" t="str">
        <f t="shared" si="28"/>
        <v/>
      </c>
      <c r="AH555" s="45" t="str">
        <f>IF($AD555="","",COUNTIF($AG$1:$AG554,$AG555)+RANK($AG555,$AG$1:$AG$10539,0))</f>
        <v/>
      </c>
      <c r="AI555" s="10" t="str">
        <f t="shared" si="29"/>
        <v>1994-95 Ultra Premier Pad Men #4 Felix Potvin TOR    /   $</v>
      </c>
      <c r="AJ555" s="11">
        <v>1994</v>
      </c>
      <c r="AK555" s="17">
        <v>95</v>
      </c>
      <c r="AL555" s="12" t="s">
        <v>290</v>
      </c>
      <c r="AM555" s="10">
        <v>4</v>
      </c>
      <c r="AN555" s="12" t="s">
        <v>226</v>
      </c>
      <c r="AO555" s="9" t="s">
        <v>1904</v>
      </c>
      <c r="AP555" s="9"/>
      <c r="AQ555" s="9"/>
      <c r="AR555" s="14"/>
      <c r="AS555" s="9"/>
      <c r="AT555" s="9"/>
      <c r="AU555" s="9"/>
      <c r="AV555" s="13"/>
      <c r="AW555" s="13"/>
      <c r="AX555" s="9"/>
      <c r="AY555" s="9"/>
      <c r="AZ555" s="9"/>
      <c r="BA555" s="33"/>
      <c r="BB555" s="33"/>
      <c r="BC555" s="36"/>
      <c r="BD555" s="12" t="s">
        <v>1771</v>
      </c>
    </row>
    <row r="556" spans="1:56" s="12" customFormat="1" x14ac:dyDescent="0.2">
      <c r="A556" s="9" t="str">
        <f>IF(Search!$C$5="","",IF(COUNTA(Inventory!$AP556)=1,1,""))</f>
        <v/>
      </c>
      <c r="B556" s="9" t="str">
        <f>IF(Search!$C$4="","",IF(ISNUMBER(SEARCH(Search!$C$4,$AR556))=TRUE,1,""))</f>
        <v/>
      </c>
      <c r="C556" s="9" t="str">
        <f>IF(Search!$C$6="x",IF(COUNTA($AQ556)=1,1,"N"),IF(COUNTA($AQ556)=1,"N",""))</f>
        <v/>
      </c>
      <c r="D556" s="9" t="str">
        <f>IF(Search!$O$8="","",IF(ISNUMBER(SEARCH(Search!$O$8,$BD556))=TRUE,1,""))</f>
        <v/>
      </c>
      <c r="E556" s="9" t="str">
        <f>IF(Search!$C$7="","",IF(ISNUMBER(SEARCH(Search!$C$7,$AN556))=TRUE,1,""))</f>
        <v/>
      </c>
      <c r="F556" s="9" t="str">
        <f>IF(Search!$C$8="","",IF(ISNUMBER(SEARCH(Search!$C$8,$AO556))=TRUE,1,""))</f>
        <v/>
      </c>
      <c r="G556" s="9" t="str">
        <f>IF(Search!$F$4="","",IF(Inventory!$AJ556&lt;Search!$F$4,"",1))</f>
        <v/>
      </c>
      <c r="H556" s="9" t="str">
        <f>IF(Search!$F$5="","",IF(Inventory!$AJ556&gt;Search!$F$5,"",1))</f>
        <v/>
      </c>
      <c r="I556" s="9" t="str">
        <f>IF(Search!$F$7="","",IF(Search!$F$8="",IF(ISNUMBER(SEARCH(Search!$F$7,$AL556))=TRUE,1,""),""))</f>
        <v/>
      </c>
      <c r="J556" s="9" t="str">
        <f>IF($AL556=Search!$F$8,1,"")</f>
        <v/>
      </c>
      <c r="K556" s="9" t="str">
        <f>IF(Search!$I$4="","",IF(COUNTA($AS556)=1,IF(Search!$I$4="N","N",1),""))</f>
        <v/>
      </c>
      <c r="L556" s="9" t="str">
        <f>IF(Search!$I$5="","",IF($AS556="RC",1,""))</f>
        <v/>
      </c>
      <c r="M556" s="9" t="str">
        <f>IF(Search!$I$6="","",IF($AS556="RCP",1,""))</f>
        <v/>
      </c>
      <c r="N556" s="9" t="str">
        <f>IF(Search!$I$8="","",IF(COUNTA($AT556)=1,IF(Search!$I$8="N","N",1),""))</f>
        <v/>
      </c>
      <c r="O556" s="9" t="str">
        <f>IF(Search!$L$4="","",IF(COUNTA($AU556)=1,IF(Search!$L$4="N","N",1),""))</f>
        <v/>
      </c>
      <c r="P556" s="9" t="str">
        <f>IF(Search!$L$5="","",IF(ISNUMBER(SEARCH("Jersey",$AU556))=TRUE,IF(Search!$L$5="N","N",1),""))</f>
        <v/>
      </c>
      <c r="Q556" s="9" t="str">
        <f>IF(Search!$L$6="","",IF(ISNUMBER(SEARCH("Patch",$AU556))=TRUE,IF(Search!$L$6="N","N",1),""))</f>
        <v/>
      </c>
      <c r="R556" s="9" t="str">
        <f>IF(Search!$L$7="","",IF(ISNUMBER(SEARCH("Shield",$AU556))=TRUE,IF(Search!$L$7="N","N",1),""))</f>
        <v/>
      </c>
      <c r="S556" s="9" t="str">
        <f>IF(Search!$L$8="","",IF(ISNUMBER(SEARCH("Stick",$AU556))=TRUE,IF(Search!$L$8="N","N",1),""))</f>
        <v/>
      </c>
      <c r="T556" s="9" t="str">
        <f>IF(Search!$O$4="","",IF(COUNTA($AW556)=1,IF(Search!$O$4="N","N",1),""))</f>
        <v/>
      </c>
      <c r="U556" s="9" t="str">
        <f>IF(Search!$O$5="","",IF($AW556="","",IF($AW556&lt;Search!$O$5,"",1)))</f>
        <v/>
      </c>
      <c r="V556" s="9" t="str">
        <f>IF(Search!$O$6="","",IF($AW556="","",IF($AW556&gt;Search!$O$6,"",1)))</f>
        <v/>
      </c>
      <c r="W556" s="9" t="str">
        <f>IF(Search!$U$4="","",IF($AX556="","",1))</f>
        <v/>
      </c>
      <c r="X556" s="9" t="str">
        <f>IF(Search!$U$5="","",IF(ISNUMBER(SEARCH(Search!$U$5,$AX556))=TRUE,IF(Search!$U$5="N","N",1),""))</f>
        <v/>
      </c>
      <c r="Y556" s="9" t="str">
        <f>IF(Search!$U$6="","",IF($AY556&lt;Search!$U$6,"",1))</f>
        <v/>
      </c>
      <c r="Z556" s="9" t="str">
        <f>IF(Search!$R$4="","",IF(Inventory!$BA556&lt;Search!$R$4,"",1))</f>
        <v/>
      </c>
      <c r="AA556" s="9" t="str">
        <f>IF(Search!$R$5="","",IF($BA556&gt;Search!$R$5,"",1))</f>
        <v/>
      </c>
      <c r="AB556" s="9" t="str">
        <f>IF(Search!$R$6="","",IF($BB556&lt;Search!$R$6,"",1))</f>
        <v/>
      </c>
      <c r="AC556" s="9" t="str">
        <f>IF(Search!$R$7="","",IF($BB556&lt;Search!$R$7,"",1))</f>
        <v/>
      </c>
      <c r="AD556" s="45" t="str">
        <f>IF(COUNTIF($A556:$AC556,"n")&gt;0,"",IF(SUM($A556:$AC556)=COUNTA(Search!$C$4:$C$8,Search!$F$4:$F$8,Search!$I$4:$I$6,Search!$I$8,Search!$L$4:$L$8,Search!$O$4:$O$8,Search!$R$4:$R$7,Search!$U$4:$U$7)-COUNTIF(Search!$C$4:$U$7,"n"),1+LARGE($AD$1:AD555,1),""))</f>
        <v/>
      </c>
      <c r="AE556" s="45" t="str">
        <f t="shared" si="27"/>
        <v/>
      </c>
      <c r="AF556" s="45" t="str">
        <f>IF(AD556="","",COUNTIF($AE$1:$AE555,$AE556)+RANK($AE556,$AE$2:$AE$10540,1))</f>
        <v/>
      </c>
      <c r="AG556" s="45" t="str">
        <f t="shared" si="28"/>
        <v/>
      </c>
      <c r="AH556" s="45" t="str">
        <f>IF($AD556="","",COUNTIF($AG$1:$AG555,$AG556)+RANK($AG556,$AG$1:$AG$10539,0))</f>
        <v/>
      </c>
      <c r="AI556" s="10" t="str">
        <f t="shared" si="29"/>
        <v>1994-95 Ultra Premier Pad Men #4 Felix Potvin     /   $</v>
      </c>
      <c r="AJ556" s="11">
        <v>1994</v>
      </c>
      <c r="AK556" s="17">
        <v>95</v>
      </c>
      <c r="AL556" s="12" t="s">
        <v>290</v>
      </c>
      <c r="AM556" s="10">
        <v>4</v>
      </c>
      <c r="AN556" s="15" t="s">
        <v>226</v>
      </c>
      <c r="AO556" s="14"/>
      <c r="AP556" s="14"/>
      <c r="AQ556" s="14"/>
      <c r="AR556" s="14"/>
      <c r="AS556" s="9"/>
      <c r="AT556" s="9"/>
      <c r="AU556" s="9"/>
      <c r="AV556" s="13"/>
      <c r="AW556" s="13"/>
      <c r="AX556" s="9"/>
      <c r="AY556" s="9"/>
      <c r="AZ556" s="9"/>
      <c r="BA556" s="33"/>
      <c r="BB556" s="33"/>
      <c r="BC556" s="36"/>
      <c r="BD556" s="12" t="s">
        <v>1771</v>
      </c>
    </row>
    <row r="557" spans="1:56" s="12" customFormat="1" x14ac:dyDescent="0.2">
      <c r="A557" s="9" t="str">
        <f>IF(Search!$C$5="","",IF(COUNTA(Inventory!$AP557)=1,1,""))</f>
        <v/>
      </c>
      <c r="B557" s="9" t="str">
        <f>IF(Search!$C$4="","",IF(ISNUMBER(SEARCH(Search!$C$4,$AR557))=TRUE,1,""))</f>
        <v/>
      </c>
      <c r="C557" s="9" t="str">
        <f>IF(Search!$C$6="x",IF(COUNTA($AQ557)=1,1,"N"),IF(COUNTA($AQ557)=1,"N",""))</f>
        <v/>
      </c>
      <c r="D557" s="9" t="str">
        <f>IF(Search!$O$8="","",IF(ISNUMBER(SEARCH(Search!$O$8,$BD557))=TRUE,1,""))</f>
        <v/>
      </c>
      <c r="E557" s="9" t="str">
        <f>IF(Search!$C$7="","",IF(ISNUMBER(SEARCH(Search!$C$7,$AN557))=TRUE,1,""))</f>
        <v/>
      </c>
      <c r="F557" s="9" t="str">
        <f>IF(Search!$C$8="","",IF(ISNUMBER(SEARCH(Search!$C$8,$AO557))=TRUE,1,""))</f>
        <v/>
      </c>
      <c r="G557" s="9" t="str">
        <f>IF(Search!$F$4="","",IF(Inventory!$AJ557&lt;Search!$F$4,"",1))</f>
        <v/>
      </c>
      <c r="H557" s="9" t="str">
        <f>IF(Search!$F$5="","",IF(Inventory!$AJ557&gt;Search!$F$5,"",1))</f>
        <v/>
      </c>
      <c r="I557" s="9" t="str">
        <f>IF(Search!$F$7="","",IF(Search!$F$8="",IF(ISNUMBER(SEARCH(Search!$F$7,$AL557))=TRUE,1,""),""))</f>
        <v/>
      </c>
      <c r="J557" s="9" t="str">
        <f>IF($AL557=Search!$F$8,1,"")</f>
        <v/>
      </c>
      <c r="K557" s="9" t="str">
        <f>IF(Search!$I$4="","",IF(COUNTA($AS557)=1,IF(Search!$I$4="N","N",1),""))</f>
        <v/>
      </c>
      <c r="L557" s="9" t="str">
        <f>IF(Search!$I$5="","",IF($AS557="RC",1,""))</f>
        <v/>
      </c>
      <c r="M557" s="9" t="str">
        <f>IF(Search!$I$6="","",IF($AS557="RCP",1,""))</f>
        <v/>
      </c>
      <c r="N557" s="9" t="str">
        <f>IF(Search!$I$8="","",IF(COUNTA($AT557)=1,IF(Search!$I$8="N","N",1),""))</f>
        <v/>
      </c>
      <c r="O557" s="9" t="str">
        <f>IF(Search!$L$4="","",IF(COUNTA($AU557)=1,IF(Search!$L$4="N","N",1),""))</f>
        <v/>
      </c>
      <c r="P557" s="9" t="str">
        <f>IF(Search!$L$5="","",IF(ISNUMBER(SEARCH("Jersey",$AU557))=TRUE,IF(Search!$L$5="N","N",1),""))</f>
        <v/>
      </c>
      <c r="Q557" s="9" t="str">
        <f>IF(Search!$L$6="","",IF(ISNUMBER(SEARCH("Patch",$AU557))=TRUE,IF(Search!$L$6="N","N",1),""))</f>
        <v/>
      </c>
      <c r="R557" s="9" t="str">
        <f>IF(Search!$L$7="","",IF(ISNUMBER(SEARCH("Shield",$AU557))=TRUE,IF(Search!$L$7="N","N",1),""))</f>
        <v/>
      </c>
      <c r="S557" s="9" t="str">
        <f>IF(Search!$L$8="","",IF(ISNUMBER(SEARCH("Stick",$AU557))=TRUE,IF(Search!$L$8="N","N",1),""))</f>
        <v/>
      </c>
      <c r="T557" s="9" t="str">
        <f>IF(Search!$O$4="","",IF(COUNTA($AW557)=1,IF(Search!$O$4="N","N",1),""))</f>
        <v/>
      </c>
      <c r="U557" s="9" t="str">
        <f>IF(Search!$O$5="","",IF($AW557="","",IF($AW557&lt;Search!$O$5,"",1)))</f>
        <v/>
      </c>
      <c r="V557" s="9" t="str">
        <f>IF(Search!$O$6="","",IF($AW557="","",IF($AW557&gt;Search!$O$6,"",1)))</f>
        <v/>
      </c>
      <c r="W557" s="9" t="str">
        <f>IF(Search!$U$4="","",IF($AX557="","",1))</f>
        <v/>
      </c>
      <c r="X557" s="9" t="str">
        <f>IF(Search!$U$5="","",IF(ISNUMBER(SEARCH(Search!$U$5,$AX557))=TRUE,IF(Search!$U$5="N","N",1),""))</f>
        <v/>
      </c>
      <c r="Y557" s="9" t="str">
        <f>IF(Search!$U$6="","",IF($AY557&lt;Search!$U$6,"",1))</f>
        <v/>
      </c>
      <c r="Z557" s="9" t="str">
        <f>IF(Search!$R$4="","",IF(Inventory!$BA557&lt;Search!$R$4,"",1))</f>
        <v/>
      </c>
      <c r="AA557" s="9" t="str">
        <f>IF(Search!$R$5="","",IF($BA557&gt;Search!$R$5,"",1))</f>
        <v/>
      </c>
      <c r="AB557" s="9" t="str">
        <f>IF(Search!$R$6="","",IF($BB557&lt;Search!$R$6,"",1))</f>
        <v/>
      </c>
      <c r="AC557" s="9" t="str">
        <f>IF(Search!$R$7="","",IF($BB557&lt;Search!$R$7,"",1))</f>
        <v/>
      </c>
      <c r="AD557" s="45" t="str">
        <f>IF(COUNTIF($A557:$AC557,"n")&gt;0,"",IF(SUM($A557:$AC557)=COUNTA(Search!$C$4:$C$8,Search!$F$4:$F$8,Search!$I$4:$I$6,Search!$I$8,Search!$L$4:$L$8,Search!$O$4:$O$8,Search!$R$4:$R$7,Search!$U$4:$U$7)-COUNTIF(Search!$C$4:$U$7,"n"),1+LARGE($AD$1:AD556,1),""))</f>
        <v/>
      </c>
      <c r="AE557" s="45" t="str">
        <f t="shared" si="27"/>
        <v/>
      </c>
      <c r="AF557" s="45" t="str">
        <f>IF(AD557="","",COUNTIF($AE$1:$AE556,$AE557)+RANK($AE557,$AE$2:$AE$10540,1))</f>
        <v/>
      </c>
      <c r="AG557" s="45" t="str">
        <f t="shared" si="28"/>
        <v/>
      </c>
      <c r="AH557" s="45" t="str">
        <f>IF($AD557="","",COUNTIF($AG$1:$AG556,$AG557)+RANK($AG557,$AG$1:$AG$10539,0))</f>
        <v/>
      </c>
      <c r="AI557" s="10" t="str">
        <f t="shared" si="29"/>
        <v>1994-95 Upper Deck #340 Cory Cross     /   $</v>
      </c>
      <c r="AJ557" s="11">
        <v>1994</v>
      </c>
      <c r="AK557" s="17">
        <v>95</v>
      </c>
      <c r="AL557" s="12" t="s">
        <v>7</v>
      </c>
      <c r="AM557" s="10">
        <v>340</v>
      </c>
      <c r="AN557" s="12" t="s">
        <v>291</v>
      </c>
      <c r="AO557" s="9"/>
      <c r="AP557" s="9"/>
      <c r="AQ557" s="9"/>
      <c r="AR557" s="14" t="s">
        <v>2127</v>
      </c>
      <c r="AS557" s="9"/>
      <c r="AT557" s="9"/>
      <c r="AU557" s="9"/>
      <c r="AV557" s="13"/>
      <c r="AW557" s="13"/>
      <c r="AX557" s="9"/>
      <c r="AY557" s="9"/>
      <c r="AZ557" s="9"/>
      <c r="BA557" s="33"/>
      <c r="BB557" s="33"/>
      <c r="BC557" s="36"/>
      <c r="BD557" s="12" t="s">
        <v>1771</v>
      </c>
    </row>
    <row r="558" spans="1:56" s="12" customFormat="1" x14ac:dyDescent="0.2">
      <c r="A558" s="9" t="str">
        <f>IF(Search!$C$5="","",IF(COUNTA(Inventory!$AP558)=1,1,""))</f>
        <v/>
      </c>
      <c r="B558" s="9" t="str">
        <f>IF(Search!$C$4="","",IF(ISNUMBER(SEARCH(Search!$C$4,$AR558))=TRUE,1,""))</f>
        <v/>
      </c>
      <c r="C558" s="9" t="str">
        <f>IF(Search!$C$6="x",IF(COUNTA($AQ558)=1,1,"N"),IF(COUNTA($AQ558)=1,"N",""))</f>
        <v/>
      </c>
      <c r="D558" s="9" t="str">
        <f>IF(Search!$O$8="","",IF(ISNUMBER(SEARCH(Search!$O$8,$BD558))=TRUE,1,""))</f>
        <v/>
      </c>
      <c r="E558" s="9" t="str">
        <f>IF(Search!$C$7="","",IF(ISNUMBER(SEARCH(Search!$C$7,$AN558))=TRUE,1,""))</f>
        <v/>
      </c>
      <c r="F558" s="9" t="str">
        <f>IF(Search!$C$8="","",IF(ISNUMBER(SEARCH(Search!$C$8,$AO558))=TRUE,1,""))</f>
        <v/>
      </c>
      <c r="G558" s="9" t="str">
        <f>IF(Search!$F$4="","",IF(Inventory!$AJ558&lt;Search!$F$4,"",1))</f>
        <v/>
      </c>
      <c r="H558" s="9" t="str">
        <f>IF(Search!$F$5="","",IF(Inventory!$AJ558&gt;Search!$F$5,"",1))</f>
        <v/>
      </c>
      <c r="I558" s="9" t="str">
        <f>IF(Search!$F$7="","",IF(Search!$F$8="",IF(ISNUMBER(SEARCH(Search!$F$7,$AL558))=TRUE,1,""),""))</f>
        <v/>
      </c>
      <c r="J558" s="9" t="str">
        <f>IF($AL558=Search!$F$8,1,"")</f>
        <v/>
      </c>
      <c r="K558" s="9" t="str">
        <f>IF(Search!$I$4="","",IF(COUNTA($AS558)=1,IF(Search!$I$4="N","N",1),""))</f>
        <v/>
      </c>
      <c r="L558" s="9" t="str">
        <f>IF(Search!$I$5="","",IF($AS558="RC",1,""))</f>
        <v/>
      </c>
      <c r="M558" s="9" t="str">
        <f>IF(Search!$I$6="","",IF($AS558="RCP",1,""))</f>
        <v/>
      </c>
      <c r="N558" s="9" t="str">
        <f>IF(Search!$I$8="","",IF(COUNTA($AT558)=1,IF(Search!$I$8="N","N",1),""))</f>
        <v/>
      </c>
      <c r="O558" s="9" t="str">
        <f>IF(Search!$L$4="","",IF(COUNTA($AU558)=1,IF(Search!$L$4="N","N",1),""))</f>
        <v/>
      </c>
      <c r="P558" s="9" t="str">
        <f>IF(Search!$L$5="","",IF(ISNUMBER(SEARCH("Jersey",$AU558))=TRUE,IF(Search!$L$5="N","N",1),""))</f>
        <v/>
      </c>
      <c r="Q558" s="9" t="str">
        <f>IF(Search!$L$6="","",IF(ISNUMBER(SEARCH("Patch",$AU558))=TRUE,IF(Search!$L$6="N","N",1),""))</f>
        <v/>
      </c>
      <c r="R558" s="9" t="str">
        <f>IF(Search!$L$7="","",IF(ISNUMBER(SEARCH("Shield",$AU558))=TRUE,IF(Search!$L$7="N","N",1),""))</f>
        <v/>
      </c>
      <c r="S558" s="9" t="str">
        <f>IF(Search!$L$8="","",IF(ISNUMBER(SEARCH("Stick",$AU558))=TRUE,IF(Search!$L$8="N","N",1),""))</f>
        <v/>
      </c>
      <c r="T558" s="9" t="str">
        <f>IF(Search!$O$4="","",IF(COUNTA($AW558)=1,IF(Search!$O$4="N","N",1),""))</f>
        <v/>
      </c>
      <c r="U558" s="9" t="str">
        <f>IF(Search!$O$5="","",IF($AW558="","",IF($AW558&lt;Search!$O$5,"",1)))</f>
        <v/>
      </c>
      <c r="V558" s="9" t="str">
        <f>IF(Search!$O$6="","",IF($AW558="","",IF($AW558&gt;Search!$O$6,"",1)))</f>
        <v/>
      </c>
      <c r="W558" s="9" t="str">
        <f>IF(Search!$U$4="","",IF($AX558="","",1))</f>
        <v/>
      </c>
      <c r="X558" s="9" t="str">
        <f>IF(Search!$U$5="","",IF(ISNUMBER(SEARCH(Search!$U$5,$AX558))=TRUE,IF(Search!$U$5="N","N",1),""))</f>
        <v/>
      </c>
      <c r="Y558" s="9" t="str">
        <f>IF(Search!$U$6="","",IF($AY558&lt;Search!$U$6,"",1))</f>
        <v/>
      </c>
      <c r="Z558" s="9" t="str">
        <f>IF(Search!$R$4="","",IF(Inventory!$BA558&lt;Search!$R$4,"",1))</f>
        <v/>
      </c>
      <c r="AA558" s="9" t="str">
        <f>IF(Search!$R$5="","",IF($BA558&gt;Search!$R$5,"",1))</f>
        <v/>
      </c>
      <c r="AB558" s="9" t="str">
        <f>IF(Search!$R$6="","",IF($BB558&lt;Search!$R$6,"",1))</f>
        <v/>
      </c>
      <c r="AC558" s="9" t="str">
        <f>IF(Search!$R$7="","",IF($BB558&lt;Search!$R$7,"",1))</f>
        <v/>
      </c>
      <c r="AD558" s="45" t="str">
        <f>IF(COUNTIF($A558:$AC558,"n")&gt;0,"",IF(SUM($A558:$AC558)=COUNTA(Search!$C$4:$C$8,Search!$F$4:$F$8,Search!$I$4:$I$6,Search!$I$8,Search!$L$4:$L$8,Search!$O$4:$O$8,Search!$R$4:$R$7,Search!$U$4:$U$7)-COUNTIF(Search!$C$4:$U$7,"n"),1+LARGE($AD$1:AD557,1),""))</f>
        <v/>
      </c>
      <c r="AE558" s="45" t="str">
        <f t="shared" si="27"/>
        <v/>
      </c>
      <c r="AF558" s="45" t="str">
        <f>IF(AD558="","",COUNTIF($AE$1:$AE557,$AE558)+RANK($AE558,$AE$2:$AE$10540,1))</f>
        <v/>
      </c>
      <c r="AG558" s="45" t="str">
        <f t="shared" si="28"/>
        <v/>
      </c>
      <c r="AH558" s="45" t="str">
        <f>IF($AD558="","",COUNTIF($AG$1:$AG557,$AG558)+RANK($AG558,$AG$1:$AG$10539,0))</f>
        <v/>
      </c>
      <c r="AI558" s="10" t="str">
        <f t="shared" si="29"/>
        <v>1994-95 Upper Deck #340 Cory Cross     /   $</v>
      </c>
      <c r="AJ558" s="11">
        <v>1994</v>
      </c>
      <c r="AK558" s="17">
        <v>95</v>
      </c>
      <c r="AL558" s="12" t="s">
        <v>7</v>
      </c>
      <c r="AM558" s="10">
        <v>340</v>
      </c>
      <c r="AN558" s="15" t="s">
        <v>291</v>
      </c>
      <c r="AO558" s="14"/>
      <c r="AP558" s="14"/>
      <c r="AQ558" s="14"/>
      <c r="AR558" s="14"/>
      <c r="AS558" s="9"/>
      <c r="AT558" s="9"/>
      <c r="AU558" s="9"/>
      <c r="AV558" s="13"/>
      <c r="AW558" s="13"/>
      <c r="AX558" s="9"/>
      <c r="AY558" s="9"/>
      <c r="AZ558" s="9"/>
      <c r="BA558" s="33"/>
      <c r="BB558" s="33"/>
      <c r="BC558" s="36"/>
      <c r="BD558" s="12" t="s">
        <v>1771</v>
      </c>
    </row>
    <row r="559" spans="1:56" s="12" customFormat="1" x14ac:dyDescent="0.2">
      <c r="A559" s="9" t="str">
        <f>IF(Search!$C$5="","",IF(COUNTA(Inventory!$AP559)=1,1,""))</f>
        <v/>
      </c>
      <c r="B559" s="9" t="str">
        <f>IF(Search!$C$4="","",IF(ISNUMBER(SEARCH(Search!$C$4,$AR559))=TRUE,1,""))</f>
        <v/>
      </c>
      <c r="C559" s="9" t="str">
        <f>IF(Search!$C$6="x",IF(COUNTA($AQ559)=1,1,"N"),IF(COUNTA($AQ559)=1,"N",""))</f>
        <v/>
      </c>
      <c r="D559" s="9" t="str">
        <f>IF(Search!$O$8="","",IF(ISNUMBER(SEARCH(Search!$O$8,$BD559))=TRUE,1,""))</f>
        <v/>
      </c>
      <c r="E559" s="9" t="str">
        <f>IF(Search!$C$7="","",IF(ISNUMBER(SEARCH(Search!$C$7,$AN559))=TRUE,1,""))</f>
        <v/>
      </c>
      <c r="F559" s="9" t="str">
        <f>IF(Search!$C$8="","",IF(ISNUMBER(SEARCH(Search!$C$8,$AO559))=TRUE,1,""))</f>
        <v/>
      </c>
      <c r="G559" s="9" t="str">
        <f>IF(Search!$F$4="","",IF(Inventory!$AJ559&lt;Search!$F$4,"",1))</f>
        <v/>
      </c>
      <c r="H559" s="9" t="str">
        <f>IF(Search!$F$5="","",IF(Inventory!$AJ559&gt;Search!$F$5,"",1))</f>
        <v/>
      </c>
      <c r="I559" s="9" t="str">
        <f>IF(Search!$F$7="","",IF(Search!$F$8="",IF(ISNUMBER(SEARCH(Search!$F$7,$AL559))=TRUE,1,""),""))</f>
        <v/>
      </c>
      <c r="J559" s="9" t="str">
        <f>IF($AL559=Search!$F$8,1,"")</f>
        <v/>
      </c>
      <c r="K559" s="9" t="str">
        <f>IF(Search!$I$4="","",IF(COUNTA($AS559)=1,IF(Search!$I$4="N","N",1),""))</f>
        <v/>
      </c>
      <c r="L559" s="9" t="str">
        <f>IF(Search!$I$5="","",IF($AS559="RC",1,""))</f>
        <v/>
      </c>
      <c r="M559" s="9" t="str">
        <f>IF(Search!$I$6="","",IF($AS559="RCP",1,""))</f>
        <v/>
      </c>
      <c r="N559" s="9" t="str">
        <f>IF(Search!$I$8="","",IF(COUNTA($AT559)=1,IF(Search!$I$8="N","N",1),""))</f>
        <v/>
      </c>
      <c r="O559" s="9" t="str">
        <f>IF(Search!$L$4="","",IF(COUNTA($AU559)=1,IF(Search!$L$4="N","N",1),""))</f>
        <v/>
      </c>
      <c r="P559" s="9" t="str">
        <f>IF(Search!$L$5="","",IF(ISNUMBER(SEARCH("Jersey",$AU559))=TRUE,IF(Search!$L$5="N","N",1),""))</f>
        <v/>
      </c>
      <c r="Q559" s="9" t="str">
        <f>IF(Search!$L$6="","",IF(ISNUMBER(SEARCH("Patch",$AU559))=TRUE,IF(Search!$L$6="N","N",1),""))</f>
        <v/>
      </c>
      <c r="R559" s="9" t="str">
        <f>IF(Search!$L$7="","",IF(ISNUMBER(SEARCH("Shield",$AU559))=TRUE,IF(Search!$L$7="N","N",1),""))</f>
        <v/>
      </c>
      <c r="S559" s="9" t="str">
        <f>IF(Search!$L$8="","",IF(ISNUMBER(SEARCH("Stick",$AU559))=TRUE,IF(Search!$L$8="N","N",1),""))</f>
        <v/>
      </c>
      <c r="T559" s="9" t="str">
        <f>IF(Search!$O$4="","",IF(COUNTA($AW559)=1,IF(Search!$O$4="N","N",1),""))</f>
        <v/>
      </c>
      <c r="U559" s="9" t="str">
        <f>IF(Search!$O$5="","",IF($AW559="","",IF($AW559&lt;Search!$O$5,"",1)))</f>
        <v/>
      </c>
      <c r="V559" s="9" t="str">
        <f>IF(Search!$O$6="","",IF($AW559="","",IF($AW559&gt;Search!$O$6,"",1)))</f>
        <v/>
      </c>
      <c r="W559" s="9" t="str">
        <f>IF(Search!$U$4="","",IF($AX559="","",1))</f>
        <v/>
      </c>
      <c r="X559" s="9" t="str">
        <f>IF(Search!$U$5="","",IF(ISNUMBER(SEARCH(Search!$U$5,$AX559))=TRUE,IF(Search!$U$5="N","N",1),""))</f>
        <v/>
      </c>
      <c r="Y559" s="9" t="str">
        <f>IF(Search!$U$6="","",IF($AY559&lt;Search!$U$6,"",1))</f>
        <v/>
      </c>
      <c r="Z559" s="9" t="str">
        <f>IF(Search!$R$4="","",IF(Inventory!$BA559&lt;Search!$R$4,"",1))</f>
        <v/>
      </c>
      <c r="AA559" s="9" t="str">
        <f>IF(Search!$R$5="","",IF($BA559&gt;Search!$R$5,"",1))</f>
        <v/>
      </c>
      <c r="AB559" s="9" t="str">
        <f>IF(Search!$R$6="","",IF($BB559&lt;Search!$R$6,"",1))</f>
        <v/>
      </c>
      <c r="AC559" s="9" t="str">
        <f>IF(Search!$R$7="","",IF($BB559&lt;Search!$R$7,"",1))</f>
        <v/>
      </c>
      <c r="AD559" s="45" t="str">
        <f>IF(COUNTIF($A559:$AC559,"n")&gt;0,"",IF(SUM($A559:$AC559)=COUNTA(Search!$C$4:$C$8,Search!$F$4:$F$8,Search!$I$4:$I$6,Search!$I$8,Search!$L$4:$L$8,Search!$O$4:$O$8,Search!$R$4:$R$7,Search!$U$4:$U$7)-COUNTIF(Search!$C$4:$U$7,"n"),1+LARGE($AD$1:AD558,1),""))</f>
        <v/>
      </c>
      <c r="AE559" s="45" t="str">
        <f t="shared" si="27"/>
        <v/>
      </c>
      <c r="AF559" s="45" t="str">
        <f>IF(AD559="","",COUNTIF($AE$1:$AE558,$AE559)+RANK($AE559,$AE$2:$AE$10540,1))</f>
        <v/>
      </c>
      <c r="AG559" s="45" t="str">
        <f t="shared" si="28"/>
        <v/>
      </c>
      <c r="AH559" s="45" t="str">
        <f>IF($AD559="","",COUNTIF($AG$1:$AG558,$AG559)+RANK($AG559,$AG$1:$AG$10539,0))</f>
        <v/>
      </c>
      <c r="AI559" s="10" t="str">
        <f t="shared" si="29"/>
        <v>1994-95 Upper Deck #496 Ed Jovanovski     /   $</v>
      </c>
      <c r="AJ559" s="11">
        <v>1994</v>
      </c>
      <c r="AK559" s="17">
        <v>95</v>
      </c>
      <c r="AL559" s="12" t="s">
        <v>7</v>
      </c>
      <c r="AM559" s="10">
        <v>496</v>
      </c>
      <c r="AN559" s="12" t="s">
        <v>253</v>
      </c>
      <c r="AO559" s="9"/>
      <c r="AP559" s="9"/>
      <c r="AQ559" s="9"/>
      <c r="AR559" s="14" t="s">
        <v>2127</v>
      </c>
      <c r="AS559" s="9"/>
      <c r="AT559" s="9"/>
      <c r="AU559" s="9"/>
      <c r="AV559" s="13"/>
      <c r="AW559" s="13"/>
      <c r="AX559" s="9"/>
      <c r="AY559" s="9"/>
      <c r="AZ559" s="9"/>
      <c r="BA559" s="33"/>
      <c r="BB559" s="33"/>
      <c r="BC559" s="36"/>
      <c r="BD559" s="12" t="s">
        <v>1771</v>
      </c>
    </row>
    <row r="560" spans="1:56" s="12" customFormat="1" x14ac:dyDescent="0.2">
      <c r="A560" s="9" t="str">
        <f>IF(Search!$C$5="","",IF(COUNTA(Inventory!$AP560)=1,1,""))</f>
        <v/>
      </c>
      <c r="B560" s="9" t="str">
        <f>IF(Search!$C$4="","",IF(ISNUMBER(SEARCH(Search!$C$4,$AR560))=TRUE,1,""))</f>
        <v/>
      </c>
      <c r="C560" s="9" t="str">
        <f>IF(Search!$C$6="x",IF(COUNTA($AQ560)=1,1,"N"),IF(COUNTA($AQ560)=1,"N",""))</f>
        <v/>
      </c>
      <c r="D560" s="9" t="str">
        <f>IF(Search!$O$8="","",IF(ISNUMBER(SEARCH(Search!$O$8,$BD560))=TRUE,1,""))</f>
        <v/>
      </c>
      <c r="E560" s="9" t="str">
        <f>IF(Search!$C$7="","",IF(ISNUMBER(SEARCH(Search!$C$7,$AN560))=TRUE,1,""))</f>
        <v/>
      </c>
      <c r="F560" s="9" t="str">
        <f>IF(Search!$C$8="","",IF(ISNUMBER(SEARCH(Search!$C$8,$AO560))=TRUE,1,""))</f>
        <v/>
      </c>
      <c r="G560" s="9" t="str">
        <f>IF(Search!$F$4="","",IF(Inventory!$AJ560&lt;Search!$F$4,"",1))</f>
        <v/>
      </c>
      <c r="H560" s="9" t="str">
        <f>IF(Search!$F$5="","",IF(Inventory!$AJ560&gt;Search!$F$5,"",1))</f>
        <v/>
      </c>
      <c r="I560" s="9" t="str">
        <f>IF(Search!$F$7="","",IF(Search!$F$8="",IF(ISNUMBER(SEARCH(Search!$F$7,$AL560))=TRUE,1,""),""))</f>
        <v/>
      </c>
      <c r="J560" s="9" t="str">
        <f>IF($AL560=Search!$F$8,1,"")</f>
        <v/>
      </c>
      <c r="K560" s="9" t="str">
        <f>IF(Search!$I$4="","",IF(COUNTA($AS560)=1,IF(Search!$I$4="N","N",1),""))</f>
        <v/>
      </c>
      <c r="L560" s="9" t="str">
        <f>IF(Search!$I$5="","",IF($AS560="RC",1,""))</f>
        <v/>
      </c>
      <c r="M560" s="9" t="str">
        <f>IF(Search!$I$6="","",IF($AS560="RCP",1,""))</f>
        <v/>
      </c>
      <c r="N560" s="9" t="str">
        <f>IF(Search!$I$8="","",IF(COUNTA($AT560)=1,IF(Search!$I$8="N","N",1),""))</f>
        <v/>
      </c>
      <c r="O560" s="9" t="str">
        <f>IF(Search!$L$4="","",IF(COUNTA($AU560)=1,IF(Search!$L$4="N","N",1),""))</f>
        <v/>
      </c>
      <c r="P560" s="9" t="str">
        <f>IF(Search!$L$5="","",IF(ISNUMBER(SEARCH("Jersey",$AU560))=TRUE,IF(Search!$L$5="N","N",1),""))</f>
        <v/>
      </c>
      <c r="Q560" s="9" t="str">
        <f>IF(Search!$L$6="","",IF(ISNUMBER(SEARCH("Patch",$AU560))=TRUE,IF(Search!$L$6="N","N",1),""))</f>
        <v/>
      </c>
      <c r="R560" s="9" t="str">
        <f>IF(Search!$L$7="","",IF(ISNUMBER(SEARCH("Shield",$AU560))=TRUE,IF(Search!$L$7="N","N",1),""))</f>
        <v/>
      </c>
      <c r="S560" s="9" t="str">
        <f>IF(Search!$L$8="","",IF(ISNUMBER(SEARCH("Stick",$AU560))=TRUE,IF(Search!$L$8="N","N",1),""))</f>
        <v/>
      </c>
      <c r="T560" s="9" t="str">
        <f>IF(Search!$O$4="","",IF(COUNTA($AW560)=1,IF(Search!$O$4="N","N",1),""))</f>
        <v/>
      </c>
      <c r="U560" s="9" t="str">
        <f>IF(Search!$O$5="","",IF($AW560="","",IF($AW560&lt;Search!$O$5,"",1)))</f>
        <v/>
      </c>
      <c r="V560" s="9" t="str">
        <f>IF(Search!$O$6="","",IF($AW560="","",IF($AW560&gt;Search!$O$6,"",1)))</f>
        <v/>
      </c>
      <c r="W560" s="9" t="str">
        <f>IF(Search!$U$4="","",IF($AX560="","",1))</f>
        <v/>
      </c>
      <c r="X560" s="9" t="str">
        <f>IF(Search!$U$5="","",IF(ISNUMBER(SEARCH(Search!$U$5,$AX560))=TRUE,IF(Search!$U$5="N","N",1),""))</f>
        <v/>
      </c>
      <c r="Y560" s="9" t="str">
        <f>IF(Search!$U$6="","",IF($AY560&lt;Search!$U$6,"",1))</f>
        <v/>
      </c>
      <c r="Z560" s="9" t="str">
        <f>IF(Search!$R$4="","",IF(Inventory!$BA560&lt;Search!$R$4,"",1))</f>
        <v/>
      </c>
      <c r="AA560" s="9" t="str">
        <f>IF(Search!$R$5="","",IF($BA560&gt;Search!$R$5,"",1))</f>
        <v/>
      </c>
      <c r="AB560" s="9" t="str">
        <f>IF(Search!$R$6="","",IF($BB560&lt;Search!$R$6,"",1))</f>
        <v/>
      </c>
      <c r="AC560" s="9" t="str">
        <f>IF(Search!$R$7="","",IF($BB560&lt;Search!$R$7,"",1))</f>
        <v/>
      </c>
      <c r="AD560" s="45" t="str">
        <f>IF(COUNTIF($A560:$AC560,"n")&gt;0,"",IF(SUM($A560:$AC560)=COUNTA(Search!$C$4:$C$8,Search!$F$4:$F$8,Search!$I$4:$I$6,Search!$I$8,Search!$L$4:$L$8,Search!$O$4:$O$8,Search!$R$4:$R$7,Search!$U$4:$U$7)-COUNTIF(Search!$C$4:$U$7,"n"),1+LARGE($AD$1:AD559,1),""))</f>
        <v/>
      </c>
      <c r="AE560" s="45" t="str">
        <f t="shared" si="27"/>
        <v/>
      </c>
      <c r="AF560" s="45" t="str">
        <f>IF(AD560="","",COUNTIF($AE$1:$AE559,$AE560)+RANK($AE560,$AE$2:$AE$10540,1))</f>
        <v/>
      </c>
      <c r="AG560" s="45" t="str">
        <f t="shared" si="28"/>
        <v/>
      </c>
      <c r="AH560" s="45" t="str">
        <f>IF($AD560="","",COUNTIF($AG$1:$AG559,$AG560)+RANK($AG560,$AG$1:$AG$10539,0))</f>
        <v/>
      </c>
      <c r="AI560" s="10" t="str">
        <f t="shared" si="29"/>
        <v>1994-95 Upper Deck #496 Ed Jovanovski     /   $</v>
      </c>
      <c r="AJ560" s="11">
        <v>1994</v>
      </c>
      <c r="AK560" s="17">
        <v>95</v>
      </c>
      <c r="AL560" s="12" t="s">
        <v>7</v>
      </c>
      <c r="AM560" s="10">
        <v>496</v>
      </c>
      <c r="AN560" s="15" t="s">
        <v>253</v>
      </c>
      <c r="AO560" s="14"/>
      <c r="AP560" s="14"/>
      <c r="AQ560" s="14"/>
      <c r="AR560" s="14"/>
      <c r="AS560" s="9"/>
      <c r="AT560" s="9"/>
      <c r="AU560" s="9"/>
      <c r="AV560" s="13"/>
      <c r="AW560" s="13"/>
      <c r="AX560" s="9"/>
      <c r="AY560" s="9"/>
      <c r="AZ560" s="9"/>
      <c r="BA560" s="33"/>
      <c r="BB560" s="33"/>
      <c r="BC560" s="36"/>
      <c r="BD560" s="12" t="s">
        <v>1771</v>
      </c>
    </row>
    <row r="561" spans="1:56" s="12" customFormat="1" x14ac:dyDescent="0.2">
      <c r="A561" s="9" t="str">
        <f>IF(Search!$C$5="","",IF(COUNTA(Inventory!$AP561)=1,1,""))</f>
        <v/>
      </c>
      <c r="B561" s="9" t="str">
        <f>IF(Search!$C$4="","",IF(ISNUMBER(SEARCH(Search!$C$4,$AR561))=TRUE,1,""))</f>
        <v/>
      </c>
      <c r="C561" s="9" t="str">
        <f>IF(Search!$C$6="x",IF(COUNTA($AQ561)=1,1,"N"),IF(COUNTA($AQ561)=1,"N",""))</f>
        <v/>
      </c>
      <c r="D561" s="9" t="str">
        <f>IF(Search!$O$8="","",IF(ISNUMBER(SEARCH(Search!$O$8,$BD561))=TRUE,1,""))</f>
        <v/>
      </c>
      <c r="E561" s="9" t="str">
        <f>IF(Search!$C$7="","",IF(ISNUMBER(SEARCH(Search!$C$7,$AN561))=TRUE,1,""))</f>
        <v/>
      </c>
      <c r="F561" s="9" t="str">
        <f>IF(Search!$C$8="","",IF(ISNUMBER(SEARCH(Search!$C$8,$AO561))=TRUE,1,""))</f>
        <v/>
      </c>
      <c r="G561" s="9" t="str">
        <f>IF(Search!$F$4="","",IF(Inventory!$AJ561&lt;Search!$F$4,"",1))</f>
        <v/>
      </c>
      <c r="H561" s="9" t="str">
        <f>IF(Search!$F$5="","",IF(Inventory!$AJ561&gt;Search!$F$5,"",1))</f>
        <v/>
      </c>
      <c r="I561" s="9" t="str">
        <f>IF(Search!$F$7="","",IF(Search!$F$8="",IF(ISNUMBER(SEARCH(Search!$F$7,$AL561))=TRUE,1,""),""))</f>
        <v/>
      </c>
      <c r="J561" s="9" t="str">
        <f>IF($AL561=Search!$F$8,1,"")</f>
        <v/>
      </c>
      <c r="K561" s="9" t="str">
        <f>IF(Search!$I$4="","",IF(COUNTA($AS561)=1,IF(Search!$I$4="N","N",1),""))</f>
        <v/>
      </c>
      <c r="L561" s="9" t="str">
        <f>IF(Search!$I$5="","",IF($AS561="RC",1,""))</f>
        <v/>
      </c>
      <c r="M561" s="9" t="str">
        <f>IF(Search!$I$6="","",IF($AS561="RCP",1,""))</f>
        <v/>
      </c>
      <c r="N561" s="9" t="str">
        <f>IF(Search!$I$8="","",IF(COUNTA($AT561)=1,IF(Search!$I$8="N","N",1),""))</f>
        <v/>
      </c>
      <c r="O561" s="9" t="str">
        <f>IF(Search!$L$4="","",IF(COUNTA($AU561)=1,IF(Search!$L$4="N","N",1),""))</f>
        <v/>
      </c>
      <c r="P561" s="9" t="str">
        <f>IF(Search!$L$5="","",IF(ISNUMBER(SEARCH("Jersey",$AU561))=TRUE,IF(Search!$L$5="N","N",1),""))</f>
        <v/>
      </c>
      <c r="Q561" s="9" t="str">
        <f>IF(Search!$L$6="","",IF(ISNUMBER(SEARCH("Patch",$AU561))=TRUE,IF(Search!$L$6="N","N",1),""))</f>
        <v/>
      </c>
      <c r="R561" s="9" t="str">
        <f>IF(Search!$L$7="","",IF(ISNUMBER(SEARCH("Shield",$AU561))=TRUE,IF(Search!$L$7="N","N",1),""))</f>
        <v/>
      </c>
      <c r="S561" s="9" t="str">
        <f>IF(Search!$L$8="","",IF(ISNUMBER(SEARCH("Stick",$AU561))=TRUE,IF(Search!$L$8="N","N",1),""))</f>
        <v/>
      </c>
      <c r="T561" s="9" t="str">
        <f>IF(Search!$O$4="","",IF(COUNTA($AW561)=1,IF(Search!$O$4="N","N",1),""))</f>
        <v/>
      </c>
      <c r="U561" s="9" t="str">
        <f>IF(Search!$O$5="","",IF($AW561="","",IF($AW561&lt;Search!$O$5,"",1)))</f>
        <v/>
      </c>
      <c r="V561" s="9" t="str">
        <f>IF(Search!$O$6="","",IF($AW561="","",IF($AW561&gt;Search!$O$6,"",1)))</f>
        <v/>
      </c>
      <c r="W561" s="9" t="str">
        <f>IF(Search!$U$4="","",IF($AX561="","",1))</f>
        <v/>
      </c>
      <c r="X561" s="9" t="str">
        <f>IF(Search!$U$5="","",IF(ISNUMBER(SEARCH(Search!$U$5,$AX561))=TRUE,IF(Search!$U$5="N","N",1),""))</f>
        <v/>
      </c>
      <c r="Y561" s="9" t="str">
        <f>IF(Search!$U$6="","",IF($AY561&lt;Search!$U$6,"",1))</f>
        <v/>
      </c>
      <c r="Z561" s="9" t="str">
        <f>IF(Search!$R$4="","",IF(Inventory!$BA561&lt;Search!$R$4,"",1))</f>
        <v/>
      </c>
      <c r="AA561" s="9" t="str">
        <f>IF(Search!$R$5="","",IF($BA561&gt;Search!$R$5,"",1))</f>
        <v/>
      </c>
      <c r="AB561" s="9" t="str">
        <f>IF(Search!$R$6="","",IF($BB561&lt;Search!$R$6,"",1))</f>
        <v/>
      </c>
      <c r="AC561" s="9" t="str">
        <f>IF(Search!$R$7="","",IF($BB561&lt;Search!$R$7,"",1))</f>
        <v/>
      </c>
      <c r="AD561" s="45" t="str">
        <f>IF(COUNTIF($A561:$AC561,"n")&gt;0,"",IF(SUM($A561:$AC561)=COUNTA(Search!$C$4:$C$8,Search!$F$4:$F$8,Search!$I$4:$I$6,Search!$I$8,Search!$L$4:$L$8,Search!$O$4:$O$8,Search!$R$4:$R$7,Search!$U$4:$U$7)-COUNTIF(Search!$C$4:$U$7,"n"),1+LARGE($AD$1:AD560,1),""))</f>
        <v/>
      </c>
      <c r="AE561" s="45" t="str">
        <f t="shared" si="27"/>
        <v/>
      </c>
      <c r="AF561" s="45" t="str">
        <f>IF(AD561="","",COUNTIF($AE$1:$AE560,$AE561)+RANK($AE561,$AE$2:$AE$10540,1))</f>
        <v/>
      </c>
      <c r="AG561" s="45" t="str">
        <f t="shared" si="28"/>
        <v/>
      </c>
      <c r="AH561" s="45" t="str">
        <f>IF($AD561="","",COUNTIF($AG$1:$AG560,$AG561)+RANK($AG561,$AG$1:$AG$10539,0))</f>
        <v/>
      </c>
      <c r="AI561" s="10" t="str">
        <f t="shared" si="29"/>
        <v>1994-95 Upper Deck #503 Darcy Tucker     /   $</v>
      </c>
      <c r="AJ561" s="11">
        <v>1994</v>
      </c>
      <c r="AK561" s="17">
        <v>95</v>
      </c>
      <c r="AL561" s="12" t="s">
        <v>7</v>
      </c>
      <c r="AM561" s="10">
        <v>503</v>
      </c>
      <c r="AN561" s="12" t="s">
        <v>292</v>
      </c>
      <c r="AO561" s="9"/>
      <c r="AP561" s="9"/>
      <c r="AQ561" s="9"/>
      <c r="AR561" s="14" t="s">
        <v>2127</v>
      </c>
      <c r="AS561" s="9"/>
      <c r="AT561" s="9"/>
      <c r="AU561" s="9"/>
      <c r="AV561" s="13"/>
      <c r="AW561" s="13"/>
      <c r="AX561" s="9"/>
      <c r="AY561" s="9"/>
      <c r="AZ561" s="9"/>
      <c r="BA561" s="33"/>
      <c r="BB561" s="33"/>
      <c r="BC561" s="36"/>
      <c r="BD561" s="12" t="s">
        <v>1771</v>
      </c>
    </row>
    <row r="562" spans="1:56" s="12" customFormat="1" x14ac:dyDescent="0.2">
      <c r="A562" s="9" t="str">
        <f>IF(Search!$C$5="","",IF(COUNTA(Inventory!$AP562)=1,1,""))</f>
        <v/>
      </c>
      <c r="B562" s="9" t="str">
        <f>IF(Search!$C$4="","",IF(ISNUMBER(SEARCH(Search!$C$4,$AR562))=TRUE,1,""))</f>
        <v/>
      </c>
      <c r="C562" s="9" t="str">
        <f>IF(Search!$C$6="x",IF(COUNTA($AQ562)=1,1,"N"),IF(COUNTA($AQ562)=1,"N",""))</f>
        <v/>
      </c>
      <c r="D562" s="9" t="str">
        <f>IF(Search!$O$8="","",IF(ISNUMBER(SEARCH(Search!$O$8,$BD562))=TRUE,1,""))</f>
        <v/>
      </c>
      <c r="E562" s="9" t="str">
        <f>IF(Search!$C$7="","",IF(ISNUMBER(SEARCH(Search!$C$7,$AN562))=TRUE,1,""))</f>
        <v/>
      </c>
      <c r="F562" s="9" t="str">
        <f>IF(Search!$C$8="","",IF(ISNUMBER(SEARCH(Search!$C$8,$AO562))=TRUE,1,""))</f>
        <v/>
      </c>
      <c r="G562" s="9" t="str">
        <f>IF(Search!$F$4="","",IF(Inventory!$AJ562&lt;Search!$F$4,"",1))</f>
        <v/>
      </c>
      <c r="H562" s="9" t="str">
        <f>IF(Search!$F$5="","",IF(Inventory!$AJ562&gt;Search!$F$5,"",1))</f>
        <v/>
      </c>
      <c r="I562" s="9" t="str">
        <f>IF(Search!$F$7="","",IF(Search!$F$8="",IF(ISNUMBER(SEARCH(Search!$F$7,$AL562))=TRUE,1,""),""))</f>
        <v/>
      </c>
      <c r="J562" s="9" t="str">
        <f>IF($AL562=Search!$F$8,1,"")</f>
        <v/>
      </c>
      <c r="K562" s="9" t="str">
        <f>IF(Search!$I$4="","",IF(COUNTA($AS562)=1,IF(Search!$I$4="N","N",1),""))</f>
        <v/>
      </c>
      <c r="L562" s="9" t="str">
        <f>IF(Search!$I$5="","",IF($AS562="RC",1,""))</f>
        <v/>
      </c>
      <c r="M562" s="9" t="str">
        <f>IF(Search!$I$6="","",IF($AS562="RCP",1,""))</f>
        <v/>
      </c>
      <c r="N562" s="9" t="str">
        <f>IF(Search!$I$8="","",IF(COUNTA($AT562)=1,IF(Search!$I$8="N","N",1),""))</f>
        <v/>
      </c>
      <c r="O562" s="9" t="str">
        <f>IF(Search!$L$4="","",IF(COUNTA($AU562)=1,IF(Search!$L$4="N","N",1),""))</f>
        <v/>
      </c>
      <c r="P562" s="9" t="str">
        <f>IF(Search!$L$5="","",IF(ISNUMBER(SEARCH("Jersey",$AU562))=TRUE,IF(Search!$L$5="N","N",1),""))</f>
        <v/>
      </c>
      <c r="Q562" s="9" t="str">
        <f>IF(Search!$L$6="","",IF(ISNUMBER(SEARCH("Patch",$AU562))=TRUE,IF(Search!$L$6="N","N",1),""))</f>
        <v/>
      </c>
      <c r="R562" s="9" t="str">
        <f>IF(Search!$L$7="","",IF(ISNUMBER(SEARCH("Shield",$AU562))=TRUE,IF(Search!$L$7="N","N",1),""))</f>
        <v/>
      </c>
      <c r="S562" s="9" t="str">
        <f>IF(Search!$L$8="","",IF(ISNUMBER(SEARCH("Stick",$AU562))=TRUE,IF(Search!$L$8="N","N",1),""))</f>
        <v/>
      </c>
      <c r="T562" s="9" t="str">
        <f>IF(Search!$O$4="","",IF(COUNTA($AW562)=1,IF(Search!$O$4="N","N",1),""))</f>
        <v/>
      </c>
      <c r="U562" s="9" t="str">
        <f>IF(Search!$O$5="","",IF($AW562="","",IF($AW562&lt;Search!$O$5,"",1)))</f>
        <v/>
      </c>
      <c r="V562" s="9" t="str">
        <f>IF(Search!$O$6="","",IF($AW562="","",IF($AW562&gt;Search!$O$6,"",1)))</f>
        <v/>
      </c>
      <c r="W562" s="9" t="str">
        <f>IF(Search!$U$4="","",IF($AX562="","",1))</f>
        <v/>
      </c>
      <c r="X562" s="9" t="str">
        <f>IF(Search!$U$5="","",IF(ISNUMBER(SEARCH(Search!$U$5,$AX562))=TRUE,IF(Search!$U$5="N","N",1),""))</f>
        <v/>
      </c>
      <c r="Y562" s="9" t="str">
        <f>IF(Search!$U$6="","",IF($AY562&lt;Search!$U$6,"",1))</f>
        <v/>
      </c>
      <c r="Z562" s="9" t="str">
        <f>IF(Search!$R$4="","",IF(Inventory!$BA562&lt;Search!$R$4,"",1))</f>
        <v/>
      </c>
      <c r="AA562" s="9" t="str">
        <f>IF(Search!$R$5="","",IF($BA562&gt;Search!$R$5,"",1))</f>
        <v/>
      </c>
      <c r="AB562" s="9" t="str">
        <f>IF(Search!$R$6="","",IF($BB562&lt;Search!$R$6,"",1))</f>
        <v/>
      </c>
      <c r="AC562" s="9" t="str">
        <f>IF(Search!$R$7="","",IF($BB562&lt;Search!$R$7,"",1))</f>
        <v/>
      </c>
      <c r="AD562" s="45" t="str">
        <f>IF(COUNTIF($A562:$AC562,"n")&gt;0,"",IF(SUM($A562:$AC562)=COUNTA(Search!$C$4:$C$8,Search!$F$4:$F$8,Search!$I$4:$I$6,Search!$I$8,Search!$L$4:$L$8,Search!$O$4:$O$8,Search!$R$4:$R$7,Search!$U$4:$U$7)-COUNTIF(Search!$C$4:$U$7,"n"),1+LARGE($AD$1:AD561,1),""))</f>
        <v/>
      </c>
      <c r="AE562" s="45" t="str">
        <f t="shared" si="27"/>
        <v/>
      </c>
      <c r="AF562" s="45" t="str">
        <f>IF(AD562="","",COUNTIF($AE$1:$AE561,$AE562)+RANK($AE562,$AE$2:$AE$10540,1))</f>
        <v/>
      </c>
      <c r="AG562" s="45" t="str">
        <f t="shared" si="28"/>
        <v/>
      </c>
      <c r="AH562" s="45" t="str">
        <f>IF($AD562="","",COUNTIF($AG$1:$AG561,$AG562)+RANK($AG562,$AG$1:$AG$10539,0))</f>
        <v/>
      </c>
      <c r="AI562" s="10" t="str">
        <f t="shared" si="29"/>
        <v>1994-95 Upper Deck #503 Darcy Tucker     /   $</v>
      </c>
      <c r="AJ562" s="11">
        <v>1994</v>
      </c>
      <c r="AK562" s="17">
        <v>95</v>
      </c>
      <c r="AL562" s="12" t="s">
        <v>7</v>
      </c>
      <c r="AM562" s="10">
        <v>503</v>
      </c>
      <c r="AN562" s="15" t="s">
        <v>292</v>
      </c>
      <c r="AO562" s="14"/>
      <c r="AP562" s="14"/>
      <c r="AQ562" s="14"/>
      <c r="AR562" s="14"/>
      <c r="AS562" s="9"/>
      <c r="AT562" s="9"/>
      <c r="AU562" s="9"/>
      <c r="AV562" s="13"/>
      <c r="AW562" s="13"/>
      <c r="AX562" s="9"/>
      <c r="AY562" s="9"/>
      <c r="AZ562" s="9"/>
      <c r="BA562" s="33"/>
      <c r="BB562" s="33"/>
      <c r="BC562" s="36"/>
      <c r="BD562" s="12" t="s">
        <v>1771</v>
      </c>
    </row>
    <row r="563" spans="1:56" s="12" customFormat="1" x14ac:dyDescent="0.2">
      <c r="A563" s="9" t="str">
        <f>IF(Search!$C$5="","",IF(COUNTA(Inventory!$AP563)=1,1,""))</f>
        <v/>
      </c>
      <c r="B563" s="9" t="str">
        <f>IF(Search!$C$4="","",IF(ISNUMBER(SEARCH(Search!$C$4,$AR563))=TRUE,1,""))</f>
        <v/>
      </c>
      <c r="C563" s="9" t="str">
        <f>IF(Search!$C$6="x",IF(COUNTA($AQ563)=1,1,"N"),IF(COUNTA($AQ563)=1,"N",""))</f>
        <v/>
      </c>
      <c r="D563" s="9" t="str">
        <f>IF(Search!$O$8="","",IF(ISNUMBER(SEARCH(Search!$O$8,$BD563))=TRUE,1,""))</f>
        <v/>
      </c>
      <c r="E563" s="9" t="str">
        <f>IF(Search!$C$7="","",IF(ISNUMBER(SEARCH(Search!$C$7,$AN563))=TRUE,1,""))</f>
        <v/>
      </c>
      <c r="F563" s="9" t="str">
        <f>IF(Search!$C$8="","",IF(ISNUMBER(SEARCH(Search!$C$8,$AO563))=TRUE,1,""))</f>
        <v/>
      </c>
      <c r="G563" s="9" t="str">
        <f>IF(Search!$F$4="","",IF(Inventory!$AJ563&lt;Search!$F$4,"",1))</f>
        <v/>
      </c>
      <c r="H563" s="9" t="str">
        <f>IF(Search!$F$5="","",IF(Inventory!$AJ563&gt;Search!$F$5,"",1))</f>
        <v/>
      </c>
      <c r="I563" s="9" t="str">
        <f>IF(Search!$F$7="","",IF(Search!$F$8="",IF(ISNUMBER(SEARCH(Search!$F$7,$AL563))=TRUE,1,""),""))</f>
        <v/>
      </c>
      <c r="J563" s="9" t="str">
        <f>IF($AL563=Search!$F$8,1,"")</f>
        <v/>
      </c>
      <c r="K563" s="9" t="str">
        <f>IF(Search!$I$4="","",IF(COUNTA($AS563)=1,IF(Search!$I$4="N","N",1),""))</f>
        <v/>
      </c>
      <c r="L563" s="9" t="str">
        <f>IF(Search!$I$5="","",IF($AS563="RC",1,""))</f>
        <v/>
      </c>
      <c r="M563" s="9" t="str">
        <f>IF(Search!$I$6="","",IF($AS563="RCP",1,""))</f>
        <v/>
      </c>
      <c r="N563" s="9" t="str">
        <f>IF(Search!$I$8="","",IF(COUNTA($AT563)=1,IF(Search!$I$8="N","N",1),""))</f>
        <v/>
      </c>
      <c r="O563" s="9" t="str">
        <f>IF(Search!$L$4="","",IF(COUNTA($AU563)=1,IF(Search!$L$4="N","N",1),""))</f>
        <v/>
      </c>
      <c r="P563" s="9" t="str">
        <f>IF(Search!$L$5="","",IF(ISNUMBER(SEARCH("Jersey",$AU563))=TRUE,IF(Search!$L$5="N","N",1),""))</f>
        <v/>
      </c>
      <c r="Q563" s="9" t="str">
        <f>IF(Search!$L$6="","",IF(ISNUMBER(SEARCH("Patch",$AU563))=TRUE,IF(Search!$L$6="N","N",1),""))</f>
        <v/>
      </c>
      <c r="R563" s="9" t="str">
        <f>IF(Search!$L$7="","",IF(ISNUMBER(SEARCH("Shield",$AU563))=TRUE,IF(Search!$L$7="N","N",1),""))</f>
        <v/>
      </c>
      <c r="S563" s="9" t="str">
        <f>IF(Search!$L$8="","",IF(ISNUMBER(SEARCH("Stick",$AU563))=TRUE,IF(Search!$L$8="N","N",1),""))</f>
        <v/>
      </c>
      <c r="T563" s="9" t="str">
        <f>IF(Search!$O$4="","",IF(COUNTA($AW563)=1,IF(Search!$O$4="N","N",1),""))</f>
        <v/>
      </c>
      <c r="U563" s="9" t="str">
        <f>IF(Search!$O$5="","",IF($AW563="","",IF($AW563&lt;Search!$O$5,"",1)))</f>
        <v/>
      </c>
      <c r="V563" s="9" t="str">
        <f>IF(Search!$O$6="","",IF($AW563="","",IF($AW563&gt;Search!$O$6,"",1)))</f>
        <v/>
      </c>
      <c r="W563" s="9" t="str">
        <f>IF(Search!$U$4="","",IF($AX563="","",1))</f>
        <v/>
      </c>
      <c r="X563" s="9" t="str">
        <f>IF(Search!$U$5="","",IF(ISNUMBER(SEARCH(Search!$U$5,$AX563))=TRUE,IF(Search!$U$5="N","N",1),""))</f>
        <v/>
      </c>
      <c r="Y563" s="9" t="str">
        <f>IF(Search!$U$6="","",IF($AY563&lt;Search!$U$6,"",1))</f>
        <v/>
      </c>
      <c r="Z563" s="9" t="str">
        <f>IF(Search!$R$4="","",IF(Inventory!$BA563&lt;Search!$R$4,"",1))</f>
        <v/>
      </c>
      <c r="AA563" s="9" t="str">
        <f>IF(Search!$R$5="","",IF($BA563&gt;Search!$R$5,"",1))</f>
        <v/>
      </c>
      <c r="AB563" s="9" t="str">
        <f>IF(Search!$R$6="","",IF($BB563&lt;Search!$R$6,"",1))</f>
        <v/>
      </c>
      <c r="AC563" s="9" t="str">
        <f>IF(Search!$R$7="","",IF($BB563&lt;Search!$R$7,"",1))</f>
        <v/>
      </c>
      <c r="AD563" s="45" t="str">
        <f>IF(COUNTIF($A563:$AC563,"n")&gt;0,"",IF(SUM($A563:$AC563)=COUNTA(Search!$C$4:$C$8,Search!$F$4:$F$8,Search!$I$4:$I$6,Search!$I$8,Search!$L$4:$L$8,Search!$O$4:$O$8,Search!$R$4:$R$7,Search!$U$4:$U$7)-COUNTIF(Search!$C$4:$U$7,"n"),1+LARGE($AD$1:AD562,1),""))</f>
        <v/>
      </c>
      <c r="AE563" s="45" t="str">
        <f t="shared" si="27"/>
        <v/>
      </c>
      <c r="AF563" s="45" t="str">
        <f>IF(AD563="","",COUNTIF($AE$1:$AE562,$AE563)+RANK($AE563,$AE$2:$AE$10540,1))</f>
        <v/>
      </c>
      <c r="AG563" s="45" t="str">
        <f t="shared" si="28"/>
        <v/>
      </c>
      <c r="AH563" s="45" t="str">
        <f>IF($AD563="","",COUNTIF($AG$1:$AG562,$AG563)+RANK($AG563,$AG$1:$AG$10539,0))</f>
        <v/>
      </c>
      <c r="AI563" s="10" t="str">
        <f t="shared" si="29"/>
        <v>1994-95 Upper Deck #504 Wade Redden     /   $</v>
      </c>
      <c r="AJ563" s="11">
        <v>1994</v>
      </c>
      <c r="AK563" s="17">
        <v>95</v>
      </c>
      <c r="AL563" s="12" t="s">
        <v>7</v>
      </c>
      <c r="AM563" s="10">
        <v>504</v>
      </c>
      <c r="AN563" s="12" t="s">
        <v>276</v>
      </c>
      <c r="AO563" s="9"/>
      <c r="AP563" s="9"/>
      <c r="AQ563" s="9"/>
      <c r="AR563" s="14" t="s">
        <v>2127</v>
      </c>
      <c r="AS563" s="9"/>
      <c r="AT563" s="9"/>
      <c r="AU563" s="9"/>
      <c r="AV563" s="13"/>
      <c r="AW563" s="13"/>
      <c r="AX563" s="9"/>
      <c r="AY563" s="9"/>
      <c r="AZ563" s="9"/>
      <c r="BA563" s="33"/>
      <c r="BB563" s="33"/>
      <c r="BC563" s="36"/>
      <c r="BD563" s="12" t="s">
        <v>1771</v>
      </c>
    </row>
    <row r="564" spans="1:56" s="12" customFormat="1" x14ac:dyDescent="0.2">
      <c r="A564" s="9" t="str">
        <f>IF(Search!$C$5="","",IF(COUNTA(Inventory!$AP564)=1,1,""))</f>
        <v/>
      </c>
      <c r="B564" s="9" t="str">
        <f>IF(Search!$C$4="","",IF(ISNUMBER(SEARCH(Search!$C$4,$AR564))=TRUE,1,""))</f>
        <v/>
      </c>
      <c r="C564" s="9" t="str">
        <f>IF(Search!$C$6="x",IF(COUNTA($AQ564)=1,1,"N"),IF(COUNTA($AQ564)=1,"N",""))</f>
        <v/>
      </c>
      <c r="D564" s="9" t="str">
        <f>IF(Search!$O$8="","",IF(ISNUMBER(SEARCH(Search!$O$8,$BD564))=TRUE,1,""))</f>
        <v/>
      </c>
      <c r="E564" s="9" t="str">
        <f>IF(Search!$C$7="","",IF(ISNUMBER(SEARCH(Search!$C$7,$AN564))=TRUE,1,""))</f>
        <v/>
      </c>
      <c r="F564" s="9" t="str">
        <f>IF(Search!$C$8="","",IF(ISNUMBER(SEARCH(Search!$C$8,$AO564))=TRUE,1,""))</f>
        <v/>
      </c>
      <c r="G564" s="9" t="str">
        <f>IF(Search!$F$4="","",IF(Inventory!$AJ564&lt;Search!$F$4,"",1))</f>
        <v/>
      </c>
      <c r="H564" s="9" t="str">
        <f>IF(Search!$F$5="","",IF(Inventory!$AJ564&gt;Search!$F$5,"",1))</f>
        <v/>
      </c>
      <c r="I564" s="9" t="str">
        <f>IF(Search!$F$7="","",IF(Search!$F$8="",IF(ISNUMBER(SEARCH(Search!$F$7,$AL564))=TRUE,1,""),""))</f>
        <v/>
      </c>
      <c r="J564" s="9" t="str">
        <f>IF($AL564=Search!$F$8,1,"")</f>
        <v/>
      </c>
      <c r="K564" s="9" t="str">
        <f>IF(Search!$I$4="","",IF(COUNTA($AS564)=1,IF(Search!$I$4="N","N",1),""))</f>
        <v/>
      </c>
      <c r="L564" s="9" t="str">
        <f>IF(Search!$I$5="","",IF($AS564="RC",1,""))</f>
        <v/>
      </c>
      <c r="M564" s="9" t="str">
        <f>IF(Search!$I$6="","",IF($AS564="RCP",1,""))</f>
        <v/>
      </c>
      <c r="N564" s="9" t="str">
        <f>IF(Search!$I$8="","",IF(COUNTA($AT564)=1,IF(Search!$I$8="N","N",1),""))</f>
        <v/>
      </c>
      <c r="O564" s="9" t="str">
        <f>IF(Search!$L$4="","",IF(COUNTA($AU564)=1,IF(Search!$L$4="N","N",1),""))</f>
        <v/>
      </c>
      <c r="P564" s="9" t="str">
        <f>IF(Search!$L$5="","",IF(ISNUMBER(SEARCH("Jersey",$AU564))=TRUE,IF(Search!$L$5="N","N",1),""))</f>
        <v/>
      </c>
      <c r="Q564" s="9" t="str">
        <f>IF(Search!$L$6="","",IF(ISNUMBER(SEARCH("Patch",$AU564))=TRUE,IF(Search!$L$6="N","N",1),""))</f>
        <v/>
      </c>
      <c r="R564" s="9" t="str">
        <f>IF(Search!$L$7="","",IF(ISNUMBER(SEARCH("Shield",$AU564))=TRUE,IF(Search!$L$7="N","N",1),""))</f>
        <v/>
      </c>
      <c r="S564" s="9" t="str">
        <f>IF(Search!$L$8="","",IF(ISNUMBER(SEARCH("Stick",$AU564))=TRUE,IF(Search!$L$8="N","N",1),""))</f>
        <v/>
      </c>
      <c r="T564" s="9" t="str">
        <f>IF(Search!$O$4="","",IF(COUNTA($AW564)=1,IF(Search!$O$4="N","N",1),""))</f>
        <v/>
      </c>
      <c r="U564" s="9" t="str">
        <f>IF(Search!$O$5="","",IF($AW564="","",IF($AW564&lt;Search!$O$5,"",1)))</f>
        <v/>
      </c>
      <c r="V564" s="9" t="str">
        <f>IF(Search!$O$6="","",IF($AW564="","",IF($AW564&gt;Search!$O$6,"",1)))</f>
        <v/>
      </c>
      <c r="W564" s="9" t="str">
        <f>IF(Search!$U$4="","",IF($AX564="","",1))</f>
        <v/>
      </c>
      <c r="X564" s="9" t="str">
        <f>IF(Search!$U$5="","",IF(ISNUMBER(SEARCH(Search!$U$5,$AX564))=TRUE,IF(Search!$U$5="N","N",1),""))</f>
        <v/>
      </c>
      <c r="Y564" s="9" t="str">
        <f>IF(Search!$U$6="","",IF($AY564&lt;Search!$U$6,"",1))</f>
        <v/>
      </c>
      <c r="Z564" s="9" t="str">
        <f>IF(Search!$R$4="","",IF(Inventory!$BA564&lt;Search!$R$4,"",1))</f>
        <v/>
      </c>
      <c r="AA564" s="9" t="str">
        <f>IF(Search!$R$5="","",IF($BA564&gt;Search!$R$5,"",1))</f>
        <v/>
      </c>
      <c r="AB564" s="9" t="str">
        <f>IF(Search!$R$6="","",IF($BB564&lt;Search!$R$6,"",1))</f>
        <v/>
      </c>
      <c r="AC564" s="9" t="str">
        <f>IF(Search!$R$7="","",IF($BB564&lt;Search!$R$7,"",1))</f>
        <v/>
      </c>
      <c r="AD564" s="45" t="str">
        <f>IF(COUNTIF($A564:$AC564,"n")&gt;0,"",IF(SUM($A564:$AC564)=COUNTA(Search!$C$4:$C$8,Search!$F$4:$F$8,Search!$I$4:$I$6,Search!$I$8,Search!$L$4:$L$8,Search!$O$4:$O$8,Search!$R$4:$R$7,Search!$U$4:$U$7)-COUNTIF(Search!$C$4:$U$7,"n"),1+LARGE($AD$1:AD563,1),""))</f>
        <v/>
      </c>
      <c r="AE564" s="45" t="str">
        <f t="shared" si="27"/>
        <v/>
      </c>
      <c r="AF564" s="45" t="str">
        <f>IF(AD564="","",COUNTIF($AE$1:$AE563,$AE564)+RANK($AE564,$AE$2:$AE$10540,1))</f>
        <v/>
      </c>
      <c r="AG564" s="45" t="str">
        <f t="shared" si="28"/>
        <v/>
      </c>
      <c r="AH564" s="45" t="str">
        <f>IF($AD564="","",COUNTIF($AG$1:$AG563,$AG564)+RANK($AG564,$AG$1:$AG$10539,0))</f>
        <v/>
      </c>
      <c r="AI564" s="10" t="str">
        <f t="shared" si="29"/>
        <v>1994-95 Upper Deck #504 Wade Redden     /   $</v>
      </c>
      <c r="AJ564" s="11">
        <v>1994</v>
      </c>
      <c r="AK564" s="17">
        <v>95</v>
      </c>
      <c r="AL564" s="12" t="s">
        <v>7</v>
      </c>
      <c r="AM564" s="10">
        <v>504</v>
      </c>
      <c r="AN564" s="15" t="s">
        <v>276</v>
      </c>
      <c r="AO564" s="14"/>
      <c r="AP564" s="14"/>
      <c r="AQ564" s="14"/>
      <c r="AR564" s="14"/>
      <c r="AS564" s="9"/>
      <c r="AT564" s="9"/>
      <c r="AU564" s="9"/>
      <c r="AV564" s="13"/>
      <c r="AW564" s="13"/>
      <c r="AX564" s="9"/>
      <c r="AY564" s="9"/>
      <c r="AZ564" s="9"/>
      <c r="BA564" s="33"/>
      <c r="BB564" s="33"/>
      <c r="BC564" s="36"/>
      <c r="BD564" s="12" t="s">
        <v>1771</v>
      </c>
    </row>
    <row r="565" spans="1:56" s="12" customFormat="1" x14ac:dyDescent="0.2">
      <c r="A565" s="9" t="str">
        <f>IF(Search!$C$5="","",IF(COUNTA(Inventory!$AP565)=1,1,""))</f>
        <v/>
      </c>
      <c r="B565" s="9" t="str">
        <f>IF(Search!$C$4="","",IF(ISNUMBER(SEARCH(Search!$C$4,$AR565))=TRUE,1,""))</f>
        <v/>
      </c>
      <c r="C565" s="9" t="str">
        <f>IF(Search!$C$6="x",IF(COUNTA($AQ565)=1,1,"N"),IF(COUNTA($AQ565)=1,"N",""))</f>
        <v/>
      </c>
      <c r="D565" s="9" t="str">
        <f>IF(Search!$O$8="","",IF(ISNUMBER(SEARCH(Search!$O$8,$BD565))=TRUE,1,""))</f>
        <v/>
      </c>
      <c r="E565" s="9" t="str">
        <f>IF(Search!$C$7="","",IF(ISNUMBER(SEARCH(Search!$C$7,$AN565))=TRUE,1,""))</f>
        <v/>
      </c>
      <c r="F565" s="9" t="str">
        <f>IF(Search!$C$8="","",IF(ISNUMBER(SEARCH(Search!$C$8,$AO565))=TRUE,1,""))</f>
        <v/>
      </c>
      <c r="G565" s="9" t="str">
        <f>IF(Search!$F$4="","",IF(Inventory!$AJ565&lt;Search!$F$4,"",1))</f>
        <v/>
      </c>
      <c r="H565" s="9" t="str">
        <f>IF(Search!$F$5="","",IF(Inventory!$AJ565&gt;Search!$F$5,"",1))</f>
        <v/>
      </c>
      <c r="I565" s="9" t="str">
        <f>IF(Search!$F$7="","",IF(Search!$F$8="",IF(ISNUMBER(SEARCH(Search!$F$7,$AL565))=TRUE,1,""),""))</f>
        <v/>
      </c>
      <c r="J565" s="9" t="str">
        <f>IF($AL565=Search!$F$8,1,"")</f>
        <v/>
      </c>
      <c r="K565" s="9" t="str">
        <f>IF(Search!$I$4="","",IF(COUNTA($AS565)=1,IF(Search!$I$4="N","N",1),""))</f>
        <v/>
      </c>
      <c r="L565" s="9" t="str">
        <f>IF(Search!$I$5="","",IF($AS565="RC",1,""))</f>
        <v/>
      </c>
      <c r="M565" s="9" t="str">
        <f>IF(Search!$I$6="","",IF($AS565="RCP",1,""))</f>
        <v/>
      </c>
      <c r="N565" s="9" t="str">
        <f>IF(Search!$I$8="","",IF(COUNTA($AT565)=1,IF(Search!$I$8="N","N",1),""))</f>
        <v/>
      </c>
      <c r="O565" s="9" t="str">
        <f>IF(Search!$L$4="","",IF(COUNTA($AU565)=1,IF(Search!$L$4="N","N",1),""))</f>
        <v/>
      </c>
      <c r="P565" s="9" t="str">
        <f>IF(Search!$L$5="","",IF(ISNUMBER(SEARCH("Jersey",$AU565))=TRUE,IF(Search!$L$5="N","N",1),""))</f>
        <v/>
      </c>
      <c r="Q565" s="9" t="str">
        <f>IF(Search!$L$6="","",IF(ISNUMBER(SEARCH("Patch",$AU565))=TRUE,IF(Search!$L$6="N","N",1),""))</f>
        <v/>
      </c>
      <c r="R565" s="9" t="str">
        <f>IF(Search!$L$7="","",IF(ISNUMBER(SEARCH("Shield",$AU565))=TRUE,IF(Search!$L$7="N","N",1),""))</f>
        <v/>
      </c>
      <c r="S565" s="9" t="str">
        <f>IF(Search!$L$8="","",IF(ISNUMBER(SEARCH("Stick",$AU565))=TRUE,IF(Search!$L$8="N","N",1),""))</f>
        <v/>
      </c>
      <c r="T565" s="9" t="str">
        <f>IF(Search!$O$4="","",IF(COUNTA($AW565)=1,IF(Search!$O$4="N","N",1),""))</f>
        <v/>
      </c>
      <c r="U565" s="9" t="str">
        <f>IF(Search!$O$5="","",IF($AW565="","",IF($AW565&lt;Search!$O$5,"",1)))</f>
        <v/>
      </c>
      <c r="V565" s="9" t="str">
        <f>IF(Search!$O$6="","",IF($AW565="","",IF($AW565&gt;Search!$O$6,"",1)))</f>
        <v/>
      </c>
      <c r="W565" s="9" t="str">
        <f>IF(Search!$U$4="","",IF($AX565="","",1))</f>
        <v/>
      </c>
      <c r="X565" s="9" t="str">
        <f>IF(Search!$U$5="","",IF(ISNUMBER(SEARCH(Search!$U$5,$AX565))=TRUE,IF(Search!$U$5="N","N",1),""))</f>
        <v/>
      </c>
      <c r="Y565" s="9" t="str">
        <f>IF(Search!$U$6="","",IF($AY565&lt;Search!$U$6,"",1))</f>
        <v/>
      </c>
      <c r="Z565" s="9" t="str">
        <f>IF(Search!$R$4="","",IF(Inventory!$BA565&lt;Search!$R$4,"",1))</f>
        <v/>
      </c>
      <c r="AA565" s="9" t="str">
        <f>IF(Search!$R$5="","",IF($BA565&gt;Search!$R$5,"",1))</f>
        <v/>
      </c>
      <c r="AB565" s="9" t="str">
        <f>IF(Search!$R$6="","",IF($BB565&lt;Search!$R$6,"",1))</f>
        <v/>
      </c>
      <c r="AC565" s="9" t="str">
        <f>IF(Search!$R$7="","",IF($BB565&lt;Search!$R$7,"",1))</f>
        <v/>
      </c>
      <c r="AD565" s="45" t="str">
        <f>IF(COUNTIF($A565:$AC565,"n")&gt;0,"",IF(SUM($A565:$AC565)=COUNTA(Search!$C$4:$C$8,Search!$F$4:$F$8,Search!$I$4:$I$6,Search!$I$8,Search!$L$4:$L$8,Search!$O$4:$O$8,Search!$R$4:$R$7,Search!$U$4:$U$7)-COUNTIF(Search!$C$4:$U$7,"n"),1+LARGE($AD$1:AD564,1),""))</f>
        <v/>
      </c>
      <c r="AE565" s="45" t="str">
        <f t="shared" si="27"/>
        <v/>
      </c>
      <c r="AF565" s="45" t="str">
        <f>IF(AD565="","",COUNTIF($AE$1:$AE564,$AE565)+RANK($AE565,$AE$2:$AE$10540,1))</f>
        <v/>
      </c>
      <c r="AG565" s="45" t="str">
        <f t="shared" si="28"/>
        <v/>
      </c>
      <c r="AH565" s="45" t="str">
        <f>IF($AD565="","",COUNTIF($AG$1:$AG564,$AG565)+RANK($AG565,$AG$1:$AG$10539,0))</f>
        <v/>
      </c>
      <c r="AI565" s="10" t="str">
        <f t="shared" si="29"/>
        <v>1994-95 Upper Deck #509 Ladislav Kohn     /   $</v>
      </c>
      <c r="AJ565" s="11">
        <v>1994</v>
      </c>
      <c r="AK565" s="17">
        <v>95</v>
      </c>
      <c r="AL565" s="12" t="s">
        <v>7</v>
      </c>
      <c r="AM565" s="10">
        <v>509</v>
      </c>
      <c r="AN565" s="12" t="s">
        <v>293</v>
      </c>
      <c r="AO565" s="9"/>
      <c r="AP565" s="9"/>
      <c r="AQ565" s="9"/>
      <c r="AR565" s="14" t="s">
        <v>2127</v>
      </c>
      <c r="AS565" s="9"/>
      <c r="AT565" s="9"/>
      <c r="AU565" s="9"/>
      <c r="AV565" s="13"/>
      <c r="AW565" s="13"/>
      <c r="AX565" s="9"/>
      <c r="AY565" s="9"/>
      <c r="AZ565" s="9"/>
      <c r="BA565" s="33"/>
      <c r="BB565" s="33"/>
      <c r="BC565" s="36"/>
      <c r="BD565" s="12" t="s">
        <v>1771</v>
      </c>
    </row>
    <row r="566" spans="1:56" s="12" customFormat="1" x14ac:dyDescent="0.2">
      <c r="A566" s="9" t="str">
        <f>IF(Search!$C$5="","",IF(COUNTA(Inventory!$AP566)=1,1,""))</f>
        <v/>
      </c>
      <c r="B566" s="9" t="str">
        <f>IF(Search!$C$4="","",IF(ISNUMBER(SEARCH(Search!$C$4,$AR566))=TRUE,1,""))</f>
        <v/>
      </c>
      <c r="C566" s="9" t="str">
        <f>IF(Search!$C$6="x",IF(COUNTA($AQ566)=1,1,"N"),IF(COUNTA($AQ566)=1,"N",""))</f>
        <v/>
      </c>
      <c r="D566" s="9" t="str">
        <f>IF(Search!$O$8="","",IF(ISNUMBER(SEARCH(Search!$O$8,$BD566))=TRUE,1,""))</f>
        <v/>
      </c>
      <c r="E566" s="9" t="str">
        <f>IF(Search!$C$7="","",IF(ISNUMBER(SEARCH(Search!$C$7,$AN566))=TRUE,1,""))</f>
        <v/>
      </c>
      <c r="F566" s="9" t="str">
        <f>IF(Search!$C$8="","",IF(ISNUMBER(SEARCH(Search!$C$8,$AO566))=TRUE,1,""))</f>
        <v/>
      </c>
      <c r="G566" s="9" t="str">
        <f>IF(Search!$F$4="","",IF(Inventory!$AJ566&lt;Search!$F$4,"",1))</f>
        <v/>
      </c>
      <c r="H566" s="9" t="str">
        <f>IF(Search!$F$5="","",IF(Inventory!$AJ566&gt;Search!$F$5,"",1))</f>
        <v/>
      </c>
      <c r="I566" s="9" t="str">
        <f>IF(Search!$F$7="","",IF(Search!$F$8="",IF(ISNUMBER(SEARCH(Search!$F$7,$AL566))=TRUE,1,""),""))</f>
        <v/>
      </c>
      <c r="J566" s="9" t="str">
        <f>IF($AL566=Search!$F$8,1,"")</f>
        <v/>
      </c>
      <c r="K566" s="9" t="str">
        <f>IF(Search!$I$4="","",IF(COUNTA($AS566)=1,IF(Search!$I$4="N","N",1),""))</f>
        <v/>
      </c>
      <c r="L566" s="9" t="str">
        <f>IF(Search!$I$5="","",IF($AS566="RC",1,""))</f>
        <v/>
      </c>
      <c r="M566" s="9" t="str">
        <f>IF(Search!$I$6="","",IF($AS566="RCP",1,""))</f>
        <v/>
      </c>
      <c r="N566" s="9" t="str">
        <f>IF(Search!$I$8="","",IF(COUNTA($AT566)=1,IF(Search!$I$8="N","N",1),""))</f>
        <v/>
      </c>
      <c r="O566" s="9" t="str">
        <f>IF(Search!$L$4="","",IF(COUNTA($AU566)=1,IF(Search!$L$4="N","N",1),""))</f>
        <v/>
      </c>
      <c r="P566" s="9" t="str">
        <f>IF(Search!$L$5="","",IF(ISNUMBER(SEARCH("Jersey",$AU566))=TRUE,IF(Search!$L$5="N","N",1),""))</f>
        <v/>
      </c>
      <c r="Q566" s="9" t="str">
        <f>IF(Search!$L$6="","",IF(ISNUMBER(SEARCH("Patch",$AU566))=TRUE,IF(Search!$L$6="N","N",1),""))</f>
        <v/>
      </c>
      <c r="R566" s="9" t="str">
        <f>IF(Search!$L$7="","",IF(ISNUMBER(SEARCH("Shield",$AU566))=TRUE,IF(Search!$L$7="N","N",1),""))</f>
        <v/>
      </c>
      <c r="S566" s="9" t="str">
        <f>IF(Search!$L$8="","",IF(ISNUMBER(SEARCH("Stick",$AU566))=TRUE,IF(Search!$L$8="N","N",1),""))</f>
        <v/>
      </c>
      <c r="T566" s="9" t="str">
        <f>IF(Search!$O$4="","",IF(COUNTA($AW566)=1,IF(Search!$O$4="N","N",1),""))</f>
        <v/>
      </c>
      <c r="U566" s="9" t="str">
        <f>IF(Search!$O$5="","",IF($AW566="","",IF($AW566&lt;Search!$O$5,"",1)))</f>
        <v/>
      </c>
      <c r="V566" s="9" t="str">
        <f>IF(Search!$O$6="","",IF($AW566="","",IF($AW566&gt;Search!$O$6,"",1)))</f>
        <v/>
      </c>
      <c r="W566" s="9" t="str">
        <f>IF(Search!$U$4="","",IF($AX566="","",1))</f>
        <v/>
      </c>
      <c r="X566" s="9" t="str">
        <f>IF(Search!$U$5="","",IF(ISNUMBER(SEARCH(Search!$U$5,$AX566))=TRUE,IF(Search!$U$5="N","N",1),""))</f>
        <v/>
      </c>
      <c r="Y566" s="9" t="str">
        <f>IF(Search!$U$6="","",IF($AY566&lt;Search!$U$6,"",1))</f>
        <v/>
      </c>
      <c r="Z566" s="9" t="str">
        <f>IF(Search!$R$4="","",IF(Inventory!$BA566&lt;Search!$R$4,"",1))</f>
        <v/>
      </c>
      <c r="AA566" s="9" t="str">
        <f>IF(Search!$R$5="","",IF($BA566&gt;Search!$R$5,"",1))</f>
        <v/>
      </c>
      <c r="AB566" s="9" t="str">
        <f>IF(Search!$R$6="","",IF($BB566&lt;Search!$R$6,"",1))</f>
        <v/>
      </c>
      <c r="AC566" s="9" t="str">
        <f>IF(Search!$R$7="","",IF($BB566&lt;Search!$R$7,"",1))</f>
        <v/>
      </c>
      <c r="AD566" s="45" t="str">
        <f>IF(COUNTIF($A566:$AC566,"n")&gt;0,"",IF(SUM($A566:$AC566)=COUNTA(Search!$C$4:$C$8,Search!$F$4:$F$8,Search!$I$4:$I$6,Search!$I$8,Search!$L$4:$L$8,Search!$O$4:$O$8,Search!$R$4:$R$7,Search!$U$4:$U$7)-COUNTIF(Search!$C$4:$U$7,"n"),1+LARGE($AD$1:AD565,1),""))</f>
        <v/>
      </c>
      <c r="AE566" s="45" t="str">
        <f t="shared" si="27"/>
        <v/>
      </c>
      <c r="AF566" s="45" t="str">
        <f>IF(AD566="","",COUNTIF($AE$1:$AE565,$AE566)+RANK($AE566,$AE$2:$AE$10540,1))</f>
        <v/>
      </c>
      <c r="AG566" s="45" t="str">
        <f t="shared" si="28"/>
        <v/>
      </c>
      <c r="AH566" s="45" t="str">
        <f>IF($AD566="","",COUNTIF($AG$1:$AG565,$AG566)+RANK($AG566,$AG$1:$AG$10539,0))</f>
        <v/>
      </c>
      <c r="AI566" s="10" t="str">
        <f t="shared" si="29"/>
        <v>1994-95 Upper Deck #509 Ladislav Kohn     /   $</v>
      </c>
      <c r="AJ566" s="11">
        <v>1994</v>
      </c>
      <c r="AK566" s="17">
        <v>95</v>
      </c>
      <c r="AL566" s="12" t="s">
        <v>7</v>
      </c>
      <c r="AM566" s="10">
        <v>509</v>
      </c>
      <c r="AN566" s="15" t="s">
        <v>293</v>
      </c>
      <c r="AO566" s="14"/>
      <c r="AP566" s="14"/>
      <c r="AQ566" s="14"/>
      <c r="AR566" s="14"/>
      <c r="AS566" s="9"/>
      <c r="AT566" s="9"/>
      <c r="AU566" s="9"/>
      <c r="AV566" s="13"/>
      <c r="AW566" s="13"/>
      <c r="AX566" s="9"/>
      <c r="AY566" s="9"/>
      <c r="AZ566" s="9"/>
      <c r="BA566" s="33"/>
      <c r="BB566" s="33"/>
      <c r="BC566" s="36"/>
      <c r="BD566" s="12" t="s">
        <v>1771</v>
      </c>
    </row>
    <row r="567" spans="1:56" s="12" customFormat="1" x14ac:dyDescent="0.2">
      <c r="A567" s="9" t="str">
        <f>IF(Search!$C$5="","",IF(COUNTA(Inventory!$AP567)=1,1,""))</f>
        <v/>
      </c>
      <c r="B567" s="9" t="str">
        <f>IF(Search!$C$4="","",IF(ISNUMBER(SEARCH(Search!$C$4,$AR567))=TRUE,1,""))</f>
        <v/>
      </c>
      <c r="C567" s="9" t="str">
        <f>IF(Search!$C$6="x",IF(COUNTA($AQ567)=1,1,"N"),IF(COUNTA($AQ567)=1,"N",""))</f>
        <v/>
      </c>
      <c r="D567" s="9" t="str">
        <f>IF(Search!$O$8="","",IF(ISNUMBER(SEARCH(Search!$O$8,$BD567))=TRUE,1,""))</f>
        <v/>
      </c>
      <c r="E567" s="9" t="str">
        <f>IF(Search!$C$7="","",IF(ISNUMBER(SEARCH(Search!$C$7,$AN567))=TRUE,1,""))</f>
        <v/>
      </c>
      <c r="F567" s="9" t="str">
        <f>IF(Search!$C$8="","",IF(ISNUMBER(SEARCH(Search!$C$8,$AO567))=TRUE,1,""))</f>
        <v/>
      </c>
      <c r="G567" s="9" t="str">
        <f>IF(Search!$F$4="","",IF(Inventory!$AJ567&lt;Search!$F$4,"",1))</f>
        <v/>
      </c>
      <c r="H567" s="9" t="str">
        <f>IF(Search!$F$5="","",IF(Inventory!$AJ567&gt;Search!$F$5,"",1))</f>
        <v/>
      </c>
      <c r="I567" s="9" t="str">
        <f>IF(Search!$F$7="","",IF(Search!$F$8="",IF(ISNUMBER(SEARCH(Search!$F$7,$AL567))=TRUE,1,""),""))</f>
        <v/>
      </c>
      <c r="J567" s="9" t="str">
        <f>IF($AL567=Search!$F$8,1,"")</f>
        <v/>
      </c>
      <c r="K567" s="9" t="str">
        <f>IF(Search!$I$4="","",IF(COUNTA($AS567)=1,IF(Search!$I$4="N","N",1),""))</f>
        <v/>
      </c>
      <c r="L567" s="9" t="str">
        <f>IF(Search!$I$5="","",IF($AS567="RC",1,""))</f>
        <v/>
      </c>
      <c r="M567" s="9" t="str">
        <f>IF(Search!$I$6="","",IF($AS567="RCP",1,""))</f>
        <v/>
      </c>
      <c r="N567" s="9" t="str">
        <f>IF(Search!$I$8="","",IF(COUNTA($AT567)=1,IF(Search!$I$8="N","N",1),""))</f>
        <v/>
      </c>
      <c r="O567" s="9" t="str">
        <f>IF(Search!$L$4="","",IF(COUNTA($AU567)=1,IF(Search!$L$4="N","N",1),""))</f>
        <v/>
      </c>
      <c r="P567" s="9" t="str">
        <f>IF(Search!$L$5="","",IF(ISNUMBER(SEARCH("Jersey",$AU567))=TRUE,IF(Search!$L$5="N","N",1),""))</f>
        <v/>
      </c>
      <c r="Q567" s="9" t="str">
        <f>IF(Search!$L$6="","",IF(ISNUMBER(SEARCH("Patch",$AU567))=TRUE,IF(Search!$L$6="N","N",1),""))</f>
        <v/>
      </c>
      <c r="R567" s="9" t="str">
        <f>IF(Search!$L$7="","",IF(ISNUMBER(SEARCH("Shield",$AU567))=TRUE,IF(Search!$L$7="N","N",1),""))</f>
        <v/>
      </c>
      <c r="S567" s="9" t="str">
        <f>IF(Search!$L$8="","",IF(ISNUMBER(SEARCH("Stick",$AU567))=TRUE,IF(Search!$L$8="N","N",1),""))</f>
        <v/>
      </c>
      <c r="T567" s="9" t="str">
        <f>IF(Search!$O$4="","",IF(COUNTA($AW567)=1,IF(Search!$O$4="N","N",1),""))</f>
        <v/>
      </c>
      <c r="U567" s="9" t="str">
        <f>IF(Search!$O$5="","",IF($AW567="","",IF($AW567&lt;Search!$O$5,"",1)))</f>
        <v/>
      </c>
      <c r="V567" s="9" t="str">
        <f>IF(Search!$O$6="","",IF($AW567="","",IF($AW567&gt;Search!$O$6,"",1)))</f>
        <v/>
      </c>
      <c r="W567" s="9" t="str">
        <f>IF(Search!$U$4="","",IF($AX567="","",1))</f>
        <v/>
      </c>
      <c r="X567" s="9" t="str">
        <f>IF(Search!$U$5="","",IF(ISNUMBER(SEARCH(Search!$U$5,$AX567))=TRUE,IF(Search!$U$5="N","N",1),""))</f>
        <v/>
      </c>
      <c r="Y567" s="9" t="str">
        <f>IF(Search!$U$6="","",IF($AY567&lt;Search!$U$6,"",1))</f>
        <v/>
      </c>
      <c r="Z567" s="9" t="str">
        <f>IF(Search!$R$4="","",IF(Inventory!$BA567&lt;Search!$R$4,"",1))</f>
        <v/>
      </c>
      <c r="AA567" s="9" t="str">
        <f>IF(Search!$R$5="","",IF($BA567&gt;Search!$R$5,"",1))</f>
        <v/>
      </c>
      <c r="AB567" s="9" t="str">
        <f>IF(Search!$R$6="","",IF($BB567&lt;Search!$R$6,"",1))</f>
        <v/>
      </c>
      <c r="AC567" s="9" t="str">
        <f>IF(Search!$R$7="","",IF($BB567&lt;Search!$R$7,"",1))</f>
        <v/>
      </c>
      <c r="AD567" s="45" t="str">
        <f>IF(COUNTIF($A567:$AC567,"n")&gt;0,"",IF(SUM($A567:$AC567)=COUNTA(Search!$C$4:$C$8,Search!$F$4:$F$8,Search!$I$4:$I$6,Search!$I$8,Search!$L$4:$L$8,Search!$O$4:$O$8,Search!$R$4:$R$7,Search!$U$4:$U$7)-COUNTIF(Search!$C$4:$U$7,"n"),1+LARGE($AD$1:AD566,1),""))</f>
        <v/>
      </c>
      <c r="AE567" s="45" t="str">
        <f t="shared" si="27"/>
        <v/>
      </c>
      <c r="AF567" s="45" t="str">
        <f>IF(AD567="","",COUNTIF($AE$1:$AE566,$AE567)+RANK($AE567,$AE$2:$AE$10540,1))</f>
        <v/>
      </c>
      <c r="AG567" s="45" t="str">
        <f t="shared" si="28"/>
        <v/>
      </c>
      <c r="AH567" s="45" t="str">
        <f>IF($AD567="","",COUNTIF($AG$1:$AG566,$AG567)+RANK($AG567,$AG$1:$AG$10539,0))</f>
        <v/>
      </c>
      <c r="AI567" s="10" t="str">
        <f t="shared" si="29"/>
        <v>1994-95 Upper Deck Predictor Canadian #C16 Wayne Gretzky     /   $</v>
      </c>
      <c r="AJ567" s="11">
        <v>1994</v>
      </c>
      <c r="AK567" s="17">
        <v>95</v>
      </c>
      <c r="AL567" s="12" t="s">
        <v>294</v>
      </c>
      <c r="AM567" s="10" t="s">
        <v>295</v>
      </c>
      <c r="AN567" s="12" t="s">
        <v>163</v>
      </c>
      <c r="AO567" s="9"/>
      <c r="AP567" s="9"/>
      <c r="AQ567" s="9"/>
      <c r="AR567" s="14"/>
      <c r="AS567" s="9"/>
      <c r="AT567" s="9"/>
      <c r="AU567" s="9"/>
      <c r="AV567" s="13"/>
      <c r="AW567" s="13"/>
      <c r="AX567" s="9"/>
      <c r="AY567" s="9"/>
      <c r="AZ567" s="9"/>
      <c r="BA567" s="33"/>
      <c r="BB567" s="33"/>
      <c r="BC567" s="36"/>
      <c r="BD567" s="12" t="s">
        <v>1771</v>
      </c>
    </row>
    <row r="568" spans="1:56" s="12" customFormat="1" x14ac:dyDescent="0.2">
      <c r="A568" s="9" t="str">
        <f>IF(Search!$C$5="","",IF(COUNTA(Inventory!$AP568)=1,1,""))</f>
        <v/>
      </c>
      <c r="B568" s="9" t="str">
        <f>IF(Search!$C$4="","",IF(ISNUMBER(SEARCH(Search!$C$4,$AR568))=TRUE,1,""))</f>
        <v/>
      </c>
      <c r="C568" s="9" t="str">
        <f>IF(Search!$C$6="x",IF(COUNTA($AQ568)=1,1,"N"),IF(COUNTA($AQ568)=1,"N",""))</f>
        <v/>
      </c>
      <c r="D568" s="9" t="str">
        <f>IF(Search!$O$8="","",IF(ISNUMBER(SEARCH(Search!$O$8,$BD568))=TRUE,1,""))</f>
        <v/>
      </c>
      <c r="E568" s="9" t="str">
        <f>IF(Search!$C$7="","",IF(ISNUMBER(SEARCH(Search!$C$7,$AN568))=TRUE,1,""))</f>
        <v/>
      </c>
      <c r="F568" s="9" t="str">
        <f>IF(Search!$C$8="","",IF(ISNUMBER(SEARCH(Search!$C$8,$AO568))=TRUE,1,""))</f>
        <v/>
      </c>
      <c r="G568" s="9" t="str">
        <f>IF(Search!$F$4="","",IF(Inventory!$AJ568&lt;Search!$F$4,"",1))</f>
        <v/>
      </c>
      <c r="H568" s="9" t="str">
        <f>IF(Search!$F$5="","",IF(Inventory!$AJ568&gt;Search!$F$5,"",1))</f>
        <v/>
      </c>
      <c r="I568" s="9" t="str">
        <f>IF(Search!$F$7="","",IF(Search!$F$8="",IF(ISNUMBER(SEARCH(Search!$F$7,$AL568))=TRUE,1,""),""))</f>
        <v/>
      </c>
      <c r="J568" s="9" t="str">
        <f>IF($AL568=Search!$F$8,1,"")</f>
        <v/>
      </c>
      <c r="K568" s="9" t="str">
        <f>IF(Search!$I$4="","",IF(COUNTA($AS568)=1,IF(Search!$I$4="N","N",1),""))</f>
        <v/>
      </c>
      <c r="L568" s="9" t="str">
        <f>IF(Search!$I$5="","",IF($AS568="RC",1,""))</f>
        <v/>
      </c>
      <c r="M568" s="9" t="str">
        <f>IF(Search!$I$6="","",IF($AS568="RCP",1,""))</f>
        <v/>
      </c>
      <c r="N568" s="9" t="str">
        <f>IF(Search!$I$8="","",IF(COUNTA($AT568)=1,IF(Search!$I$8="N","N",1),""))</f>
        <v/>
      </c>
      <c r="O568" s="9" t="str">
        <f>IF(Search!$L$4="","",IF(COUNTA($AU568)=1,IF(Search!$L$4="N","N",1),""))</f>
        <v/>
      </c>
      <c r="P568" s="9" t="str">
        <f>IF(Search!$L$5="","",IF(ISNUMBER(SEARCH("Jersey",$AU568))=TRUE,IF(Search!$L$5="N","N",1),""))</f>
        <v/>
      </c>
      <c r="Q568" s="9" t="str">
        <f>IF(Search!$L$6="","",IF(ISNUMBER(SEARCH("Patch",$AU568))=TRUE,IF(Search!$L$6="N","N",1),""))</f>
        <v/>
      </c>
      <c r="R568" s="9" t="str">
        <f>IF(Search!$L$7="","",IF(ISNUMBER(SEARCH("Shield",$AU568))=TRUE,IF(Search!$L$7="N","N",1),""))</f>
        <v/>
      </c>
      <c r="S568" s="9" t="str">
        <f>IF(Search!$L$8="","",IF(ISNUMBER(SEARCH("Stick",$AU568))=TRUE,IF(Search!$L$8="N","N",1),""))</f>
        <v/>
      </c>
      <c r="T568" s="9" t="str">
        <f>IF(Search!$O$4="","",IF(COUNTA($AW568)=1,IF(Search!$O$4="N","N",1),""))</f>
        <v/>
      </c>
      <c r="U568" s="9" t="str">
        <f>IF(Search!$O$5="","",IF($AW568="","",IF($AW568&lt;Search!$O$5,"",1)))</f>
        <v/>
      </c>
      <c r="V568" s="9" t="str">
        <f>IF(Search!$O$6="","",IF($AW568="","",IF($AW568&gt;Search!$O$6,"",1)))</f>
        <v/>
      </c>
      <c r="W568" s="9" t="str">
        <f>IF(Search!$U$4="","",IF($AX568="","",1))</f>
        <v/>
      </c>
      <c r="X568" s="9" t="str">
        <f>IF(Search!$U$5="","",IF(ISNUMBER(SEARCH(Search!$U$5,$AX568))=TRUE,IF(Search!$U$5="N","N",1),""))</f>
        <v/>
      </c>
      <c r="Y568" s="9" t="str">
        <f>IF(Search!$U$6="","",IF($AY568&lt;Search!$U$6,"",1))</f>
        <v/>
      </c>
      <c r="Z568" s="9" t="str">
        <f>IF(Search!$R$4="","",IF(Inventory!$BA568&lt;Search!$R$4,"",1))</f>
        <v/>
      </c>
      <c r="AA568" s="9" t="str">
        <f>IF(Search!$R$5="","",IF($BA568&gt;Search!$R$5,"",1))</f>
        <v/>
      </c>
      <c r="AB568" s="9" t="str">
        <f>IF(Search!$R$6="","",IF($BB568&lt;Search!$R$6,"",1))</f>
        <v/>
      </c>
      <c r="AC568" s="9" t="str">
        <f>IF(Search!$R$7="","",IF($BB568&lt;Search!$R$7,"",1))</f>
        <v/>
      </c>
      <c r="AD568" s="45" t="str">
        <f>IF(COUNTIF($A568:$AC568,"n")&gt;0,"",IF(SUM($A568:$AC568)=COUNTA(Search!$C$4:$C$8,Search!$F$4:$F$8,Search!$I$4:$I$6,Search!$I$8,Search!$L$4:$L$8,Search!$O$4:$O$8,Search!$R$4:$R$7,Search!$U$4:$U$7)-COUNTIF(Search!$C$4:$U$7,"n"),1+LARGE($AD$1:AD567,1),""))</f>
        <v/>
      </c>
      <c r="AE568" s="45" t="str">
        <f t="shared" si="27"/>
        <v/>
      </c>
      <c r="AF568" s="45" t="str">
        <f>IF(AD568="","",COUNTIF($AE$1:$AE567,$AE568)+RANK($AE568,$AE$2:$AE$10540,1))</f>
        <v/>
      </c>
      <c r="AG568" s="45" t="str">
        <f t="shared" si="28"/>
        <v/>
      </c>
      <c r="AH568" s="45" t="str">
        <f>IF($AD568="","",COUNTIF($AG$1:$AG567,$AG568)+RANK($AG568,$AG$1:$AG$10539,0))</f>
        <v/>
      </c>
      <c r="AI568" s="10" t="str">
        <f t="shared" si="29"/>
        <v>1994-95 Upper Deck Predictor Canadian #C16 Wayne Gretzky     /   $</v>
      </c>
      <c r="AJ568" s="11">
        <v>1994</v>
      </c>
      <c r="AK568" s="17">
        <v>95</v>
      </c>
      <c r="AL568" s="12" t="s">
        <v>294</v>
      </c>
      <c r="AM568" s="10" t="s">
        <v>295</v>
      </c>
      <c r="AN568" s="15" t="s">
        <v>163</v>
      </c>
      <c r="AO568" s="14"/>
      <c r="AP568" s="14"/>
      <c r="AQ568" s="14"/>
      <c r="AR568" s="14"/>
      <c r="AS568" s="9"/>
      <c r="AT568" s="9"/>
      <c r="AU568" s="9"/>
      <c r="AV568" s="13"/>
      <c r="AW568" s="13"/>
      <c r="AX568" s="9"/>
      <c r="AY568" s="9"/>
      <c r="AZ568" s="9"/>
      <c r="BA568" s="33"/>
      <c r="BB568" s="33"/>
      <c r="BC568" s="36"/>
      <c r="BD568" s="12" t="s">
        <v>1771</v>
      </c>
    </row>
    <row r="569" spans="1:56" s="12" customFormat="1" x14ac:dyDescent="0.2">
      <c r="A569" s="9" t="str">
        <f>IF(Search!$C$5="","",IF(COUNTA(Inventory!$AP569)=1,1,""))</f>
        <v/>
      </c>
      <c r="B569" s="9" t="str">
        <f>IF(Search!$C$4="","",IF(ISNUMBER(SEARCH(Search!$C$4,$AR569))=TRUE,1,""))</f>
        <v/>
      </c>
      <c r="C569" s="9" t="str">
        <f>IF(Search!$C$6="x",IF(COUNTA($AQ569)=1,1,"N"),IF(COUNTA($AQ569)=1,"N",""))</f>
        <v/>
      </c>
      <c r="D569" s="9" t="str">
        <f>IF(Search!$O$8="","",IF(ISNUMBER(SEARCH(Search!$O$8,$BD569))=TRUE,1,""))</f>
        <v/>
      </c>
      <c r="E569" s="9" t="str">
        <f>IF(Search!$C$7="","",IF(ISNUMBER(SEARCH(Search!$C$7,$AN569))=TRUE,1,""))</f>
        <v/>
      </c>
      <c r="F569" s="9" t="str">
        <f>IF(Search!$C$8="","",IF(ISNUMBER(SEARCH(Search!$C$8,$AO569))=TRUE,1,""))</f>
        <v/>
      </c>
      <c r="G569" s="9" t="str">
        <f>IF(Search!$F$4="","",IF(Inventory!$AJ569&lt;Search!$F$4,"",1))</f>
        <v/>
      </c>
      <c r="H569" s="9" t="str">
        <f>IF(Search!$F$5="","",IF(Inventory!$AJ569&gt;Search!$F$5,"",1))</f>
        <v/>
      </c>
      <c r="I569" s="9" t="str">
        <f>IF(Search!$F$7="","",IF(Search!$F$8="",IF(ISNUMBER(SEARCH(Search!$F$7,$AL569))=TRUE,1,""),""))</f>
        <v/>
      </c>
      <c r="J569" s="9" t="str">
        <f>IF($AL569=Search!$F$8,1,"")</f>
        <v/>
      </c>
      <c r="K569" s="9" t="str">
        <f>IF(Search!$I$4="","",IF(COUNTA($AS569)=1,IF(Search!$I$4="N","N",1),""))</f>
        <v/>
      </c>
      <c r="L569" s="9" t="str">
        <f>IF(Search!$I$5="","",IF($AS569="RC",1,""))</f>
        <v/>
      </c>
      <c r="M569" s="9" t="str">
        <f>IF(Search!$I$6="","",IF($AS569="RCP",1,""))</f>
        <v/>
      </c>
      <c r="N569" s="9" t="str">
        <f>IF(Search!$I$8="","",IF(COUNTA($AT569)=1,IF(Search!$I$8="N","N",1),""))</f>
        <v/>
      </c>
      <c r="O569" s="9" t="str">
        <f>IF(Search!$L$4="","",IF(COUNTA($AU569)=1,IF(Search!$L$4="N","N",1),""))</f>
        <v/>
      </c>
      <c r="P569" s="9" t="str">
        <f>IF(Search!$L$5="","",IF(ISNUMBER(SEARCH("Jersey",$AU569))=TRUE,IF(Search!$L$5="N","N",1),""))</f>
        <v/>
      </c>
      <c r="Q569" s="9" t="str">
        <f>IF(Search!$L$6="","",IF(ISNUMBER(SEARCH("Patch",$AU569))=TRUE,IF(Search!$L$6="N","N",1),""))</f>
        <v/>
      </c>
      <c r="R569" s="9" t="str">
        <f>IF(Search!$L$7="","",IF(ISNUMBER(SEARCH("Shield",$AU569))=TRUE,IF(Search!$L$7="N","N",1),""))</f>
        <v/>
      </c>
      <c r="S569" s="9" t="str">
        <f>IF(Search!$L$8="","",IF(ISNUMBER(SEARCH("Stick",$AU569))=TRUE,IF(Search!$L$8="N","N",1),""))</f>
        <v/>
      </c>
      <c r="T569" s="9" t="str">
        <f>IF(Search!$O$4="","",IF(COUNTA($AW569)=1,IF(Search!$O$4="N","N",1),""))</f>
        <v/>
      </c>
      <c r="U569" s="9" t="str">
        <f>IF(Search!$O$5="","",IF($AW569="","",IF($AW569&lt;Search!$O$5,"",1)))</f>
        <v/>
      </c>
      <c r="V569" s="9" t="str">
        <f>IF(Search!$O$6="","",IF($AW569="","",IF($AW569&gt;Search!$O$6,"",1)))</f>
        <v/>
      </c>
      <c r="W569" s="9" t="str">
        <f>IF(Search!$U$4="","",IF($AX569="","",1))</f>
        <v/>
      </c>
      <c r="X569" s="9" t="str">
        <f>IF(Search!$U$5="","",IF(ISNUMBER(SEARCH(Search!$U$5,$AX569))=TRUE,IF(Search!$U$5="N","N",1),""))</f>
        <v/>
      </c>
      <c r="Y569" s="9" t="str">
        <f>IF(Search!$U$6="","",IF($AY569&lt;Search!$U$6,"",1))</f>
        <v/>
      </c>
      <c r="Z569" s="9" t="str">
        <f>IF(Search!$R$4="","",IF(Inventory!$BA569&lt;Search!$R$4,"",1))</f>
        <v/>
      </c>
      <c r="AA569" s="9" t="str">
        <f>IF(Search!$R$5="","",IF($BA569&gt;Search!$R$5,"",1))</f>
        <v/>
      </c>
      <c r="AB569" s="9" t="str">
        <f>IF(Search!$R$6="","",IF($BB569&lt;Search!$R$6,"",1))</f>
        <v/>
      </c>
      <c r="AC569" s="9" t="str">
        <f>IF(Search!$R$7="","",IF($BB569&lt;Search!$R$7,"",1))</f>
        <v/>
      </c>
      <c r="AD569" s="45" t="str">
        <f>IF(COUNTIF($A569:$AC569,"n")&gt;0,"",IF(SUM($A569:$AC569)=COUNTA(Search!$C$4:$C$8,Search!$F$4:$F$8,Search!$I$4:$I$6,Search!$I$8,Search!$L$4:$L$8,Search!$O$4:$O$8,Search!$R$4:$R$7,Search!$U$4:$U$7)-COUNTIF(Search!$C$4:$U$7,"n"),1+LARGE($AD$1:AD568,1),""))</f>
        <v/>
      </c>
      <c r="AE569" s="45" t="str">
        <f t="shared" si="27"/>
        <v/>
      </c>
      <c r="AF569" s="45" t="str">
        <f>IF(AD569="","",COUNTIF($AE$1:$AE568,$AE569)+RANK($AE569,$AE$2:$AE$10540,1))</f>
        <v/>
      </c>
      <c r="AG569" s="45" t="str">
        <f t="shared" si="28"/>
        <v/>
      </c>
      <c r="AH569" s="45" t="str">
        <f>IF($AD569="","",COUNTIF($AG$1:$AG568,$AG569)+RANK($AG569,$AG$1:$AG$10539,0))</f>
        <v/>
      </c>
      <c r="AI569" s="10" t="str">
        <f t="shared" si="29"/>
        <v>1994-95 Upper Deck Predictor Hobby #H33 Curtis Joseph     /   $</v>
      </c>
      <c r="AJ569" s="11">
        <v>1994</v>
      </c>
      <c r="AK569" s="17">
        <v>95</v>
      </c>
      <c r="AL569" s="12" t="s">
        <v>296</v>
      </c>
      <c r="AM569" s="10" t="s">
        <v>297</v>
      </c>
      <c r="AN569" s="12" t="s">
        <v>209</v>
      </c>
      <c r="AO569" s="9"/>
      <c r="AP569" s="9"/>
      <c r="AQ569" s="9"/>
      <c r="AR569" s="14"/>
      <c r="AS569" s="9"/>
      <c r="AT569" s="9"/>
      <c r="AU569" s="9"/>
      <c r="AV569" s="13"/>
      <c r="AW569" s="13"/>
      <c r="AX569" s="9"/>
      <c r="AY569" s="9"/>
      <c r="AZ569" s="9"/>
      <c r="BA569" s="33"/>
      <c r="BB569" s="33"/>
      <c r="BC569" s="36"/>
      <c r="BD569" s="12" t="s">
        <v>1771</v>
      </c>
    </row>
    <row r="570" spans="1:56" s="12" customFormat="1" x14ac:dyDescent="0.2">
      <c r="A570" s="9" t="str">
        <f>IF(Search!$C$5="","",IF(COUNTA(Inventory!$AP570)=1,1,""))</f>
        <v/>
      </c>
      <c r="B570" s="9" t="str">
        <f>IF(Search!$C$4="","",IF(ISNUMBER(SEARCH(Search!$C$4,$AR570))=TRUE,1,""))</f>
        <v/>
      </c>
      <c r="C570" s="9" t="str">
        <f>IF(Search!$C$6="x",IF(COUNTA($AQ570)=1,1,"N"),IF(COUNTA($AQ570)=1,"N",""))</f>
        <v/>
      </c>
      <c r="D570" s="9" t="str">
        <f>IF(Search!$O$8="","",IF(ISNUMBER(SEARCH(Search!$O$8,$BD570))=TRUE,1,""))</f>
        <v/>
      </c>
      <c r="E570" s="9" t="str">
        <f>IF(Search!$C$7="","",IF(ISNUMBER(SEARCH(Search!$C$7,$AN570))=TRUE,1,""))</f>
        <v/>
      </c>
      <c r="F570" s="9" t="str">
        <f>IF(Search!$C$8="","",IF(ISNUMBER(SEARCH(Search!$C$8,$AO570))=TRUE,1,""))</f>
        <v/>
      </c>
      <c r="G570" s="9" t="str">
        <f>IF(Search!$F$4="","",IF(Inventory!$AJ570&lt;Search!$F$4,"",1))</f>
        <v/>
      </c>
      <c r="H570" s="9" t="str">
        <f>IF(Search!$F$5="","",IF(Inventory!$AJ570&gt;Search!$F$5,"",1))</f>
        <v/>
      </c>
      <c r="I570" s="9" t="str">
        <f>IF(Search!$F$7="","",IF(Search!$F$8="",IF(ISNUMBER(SEARCH(Search!$F$7,$AL570))=TRUE,1,""),""))</f>
        <v/>
      </c>
      <c r="J570" s="9" t="str">
        <f>IF($AL570=Search!$F$8,1,"")</f>
        <v/>
      </c>
      <c r="K570" s="9" t="str">
        <f>IF(Search!$I$4="","",IF(COUNTA($AS570)=1,IF(Search!$I$4="N","N",1),""))</f>
        <v/>
      </c>
      <c r="L570" s="9" t="str">
        <f>IF(Search!$I$5="","",IF($AS570="RC",1,""))</f>
        <v/>
      </c>
      <c r="M570" s="9" t="str">
        <f>IF(Search!$I$6="","",IF($AS570="RCP",1,""))</f>
        <v/>
      </c>
      <c r="N570" s="9" t="str">
        <f>IF(Search!$I$8="","",IF(COUNTA($AT570)=1,IF(Search!$I$8="N","N",1),""))</f>
        <v/>
      </c>
      <c r="O570" s="9" t="str">
        <f>IF(Search!$L$4="","",IF(COUNTA($AU570)=1,IF(Search!$L$4="N","N",1),""))</f>
        <v/>
      </c>
      <c r="P570" s="9" t="str">
        <f>IF(Search!$L$5="","",IF(ISNUMBER(SEARCH("Jersey",$AU570))=TRUE,IF(Search!$L$5="N","N",1),""))</f>
        <v/>
      </c>
      <c r="Q570" s="9" t="str">
        <f>IF(Search!$L$6="","",IF(ISNUMBER(SEARCH("Patch",$AU570))=TRUE,IF(Search!$L$6="N","N",1),""))</f>
        <v/>
      </c>
      <c r="R570" s="9" t="str">
        <f>IF(Search!$L$7="","",IF(ISNUMBER(SEARCH("Shield",$AU570))=TRUE,IF(Search!$L$7="N","N",1),""))</f>
        <v/>
      </c>
      <c r="S570" s="9" t="str">
        <f>IF(Search!$L$8="","",IF(ISNUMBER(SEARCH("Stick",$AU570))=TRUE,IF(Search!$L$8="N","N",1),""))</f>
        <v/>
      </c>
      <c r="T570" s="9" t="str">
        <f>IF(Search!$O$4="","",IF(COUNTA($AW570)=1,IF(Search!$O$4="N","N",1),""))</f>
        <v/>
      </c>
      <c r="U570" s="9" t="str">
        <f>IF(Search!$O$5="","",IF($AW570="","",IF($AW570&lt;Search!$O$5,"",1)))</f>
        <v/>
      </c>
      <c r="V570" s="9" t="str">
        <f>IF(Search!$O$6="","",IF($AW570="","",IF($AW570&gt;Search!$O$6,"",1)))</f>
        <v/>
      </c>
      <c r="W570" s="9" t="str">
        <f>IF(Search!$U$4="","",IF($AX570="","",1))</f>
        <v/>
      </c>
      <c r="X570" s="9" t="str">
        <f>IF(Search!$U$5="","",IF(ISNUMBER(SEARCH(Search!$U$5,$AX570))=TRUE,IF(Search!$U$5="N","N",1),""))</f>
        <v/>
      </c>
      <c r="Y570" s="9" t="str">
        <f>IF(Search!$U$6="","",IF($AY570&lt;Search!$U$6,"",1))</f>
        <v/>
      </c>
      <c r="Z570" s="9" t="str">
        <f>IF(Search!$R$4="","",IF(Inventory!$BA570&lt;Search!$R$4,"",1))</f>
        <v/>
      </c>
      <c r="AA570" s="9" t="str">
        <f>IF(Search!$R$5="","",IF($BA570&gt;Search!$R$5,"",1))</f>
        <v/>
      </c>
      <c r="AB570" s="9" t="str">
        <f>IF(Search!$R$6="","",IF($BB570&lt;Search!$R$6,"",1))</f>
        <v/>
      </c>
      <c r="AC570" s="9" t="str">
        <f>IF(Search!$R$7="","",IF($BB570&lt;Search!$R$7,"",1))</f>
        <v/>
      </c>
      <c r="AD570" s="45" t="str">
        <f>IF(COUNTIF($A570:$AC570,"n")&gt;0,"",IF(SUM($A570:$AC570)=COUNTA(Search!$C$4:$C$8,Search!$F$4:$F$8,Search!$I$4:$I$6,Search!$I$8,Search!$L$4:$L$8,Search!$O$4:$O$8,Search!$R$4:$R$7,Search!$U$4:$U$7)-COUNTIF(Search!$C$4:$U$7,"n"),1+LARGE($AD$1:AD569,1),""))</f>
        <v/>
      </c>
      <c r="AE570" s="45" t="str">
        <f t="shared" si="27"/>
        <v/>
      </c>
      <c r="AF570" s="45" t="str">
        <f>IF(AD570="","",COUNTIF($AE$1:$AE569,$AE570)+RANK($AE570,$AE$2:$AE$10540,1))</f>
        <v/>
      </c>
      <c r="AG570" s="45" t="str">
        <f t="shared" si="28"/>
        <v/>
      </c>
      <c r="AH570" s="45" t="str">
        <f>IF($AD570="","",COUNTIF($AG$1:$AG569,$AG570)+RANK($AG570,$AG$1:$AG$10539,0))</f>
        <v/>
      </c>
      <c r="AI570" s="10" t="str">
        <f t="shared" si="29"/>
        <v>1994-95 Upper Deck Predictor Hobby #H33 Curtis Joseph     /   $</v>
      </c>
      <c r="AJ570" s="11">
        <v>1994</v>
      </c>
      <c r="AK570" s="17">
        <v>95</v>
      </c>
      <c r="AL570" s="12" t="s">
        <v>296</v>
      </c>
      <c r="AM570" s="10" t="s">
        <v>297</v>
      </c>
      <c r="AN570" s="15" t="s">
        <v>209</v>
      </c>
      <c r="AO570" s="14"/>
      <c r="AP570" s="14"/>
      <c r="AQ570" s="14"/>
      <c r="AR570" s="14"/>
      <c r="AS570" s="9"/>
      <c r="AT570" s="9"/>
      <c r="AU570" s="9"/>
      <c r="AV570" s="13"/>
      <c r="AW570" s="13"/>
      <c r="AX570" s="9"/>
      <c r="AY570" s="9"/>
      <c r="AZ570" s="9"/>
      <c r="BA570" s="33"/>
      <c r="BB570" s="33"/>
      <c r="BC570" s="36"/>
      <c r="BD570" s="12" t="s">
        <v>1771</v>
      </c>
    </row>
    <row r="571" spans="1:56" s="12" customFormat="1" x14ac:dyDescent="0.2">
      <c r="A571" s="9" t="str">
        <f>IF(Search!$C$5="","",IF(COUNTA(Inventory!$AP571)=1,1,""))</f>
        <v/>
      </c>
      <c r="B571" s="9" t="str">
        <f>IF(Search!$C$4="","",IF(ISNUMBER(SEARCH(Search!$C$4,$AR571))=TRUE,1,""))</f>
        <v/>
      </c>
      <c r="C571" s="9" t="str">
        <f>IF(Search!$C$6="x",IF(COUNTA($AQ571)=1,1,"N"),IF(COUNTA($AQ571)=1,"N",""))</f>
        <v/>
      </c>
      <c r="D571" s="9" t="str">
        <f>IF(Search!$O$8="","",IF(ISNUMBER(SEARCH(Search!$O$8,$BD571))=TRUE,1,""))</f>
        <v/>
      </c>
      <c r="E571" s="9" t="str">
        <f>IF(Search!$C$7="","",IF(ISNUMBER(SEARCH(Search!$C$7,$AN571))=TRUE,1,""))</f>
        <v/>
      </c>
      <c r="F571" s="9" t="str">
        <f>IF(Search!$C$8="","",IF(ISNUMBER(SEARCH(Search!$C$8,$AO571))=TRUE,1,""))</f>
        <v/>
      </c>
      <c r="G571" s="9" t="str">
        <f>IF(Search!$F$4="","",IF(Inventory!$AJ571&lt;Search!$F$4,"",1))</f>
        <v/>
      </c>
      <c r="H571" s="9" t="str">
        <f>IF(Search!$F$5="","",IF(Inventory!$AJ571&gt;Search!$F$5,"",1))</f>
        <v/>
      </c>
      <c r="I571" s="9" t="str">
        <f>IF(Search!$F$7="","",IF(Search!$F$8="",IF(ISNUMBER(SEARCH(Search!$F$7,$AL571))=TRUE,1,""),""))</f>
        <v/>
      </c>
      <c r="J571" s="9" t="str">
        <f>IF($AL571=Search!$F$8,1,"")</f>
        <v/>
      </c>
      <c r="K571" s="9" t="str">
        <f>IF(Search!$I$4="","",IF(COUNTA($AS571)=1,IF(Search!$I$4="N","N",1),""))</f>
        <v/>
      </c>
      <c r="L571" s="9" t="str">
        <f>IF(Search!$I$5="","",IF($AS571="RC",1,""))</f>
        <v/>
      </c>
      <c r="M571" s="9" t="str">
        <f>IF(Search!$I$6="","",IF($AS571="RCP",1,""))</f>
        <v/>
      </c>
      <c r="N571" s="9" t="str">
        <f>IF(Search!$I$8="","",IF(COUNTA($AT571)=1,IF(Search!$I$8="N","N",1),""))</f>
        <v/>
      </c>
      <c r="O571" s="9" t="str">
        <f>IF(Search!$L$4="","",IF(COUNTA($AU571)=1,IF(Search!$L$4="N","N",1),""))</f>
        <v/>
      </c>
      <c r="P571" s="9" t="str">
        <f>IF(Search!$L$5="","",IF(ISNUMBER(SEARCH("Jersey",$AU571))=TRUE,IF(Search!$L$5="N","N",1),""))</f>
        <v/>
      </c>
      <c r="Q571" s="9" t="str">
        <f>IF(Search!$L$6="","",IF(ISNUMBER(SEARCH("Patch",$AU571))=TRUE,IF(Search!$L$6="N","N",1),""))</f>
        <v/>
      </c>
      <c r="R571" s="9" t="str">
        <f>IF(Search!$L$7="","",IF(ISNUMBER(SEARCH("Shield",$AU571))=TRUE,IF(Search!$L$7="N","N",1),""))</f>
        <v/>
      </c>
      <c r="S571" s="9" t="str">
        <f>IF(Search!$L$8="","",IF(ISNUMBER(SEARCH("Stick",$AU571))=TRUE,IF(Search!$L$8="N","N",1),""))</f>
        <v/>
      </c>
      <c r="T571" s="9" t="str">
        <f>IF(Search!$O$4="","",IF(COUNTA($AW571)=1,IF(Search!$O$4="N","N",1),""))</f>
        <v/>
      </c>
      <c r="U571" s="9" t="str">
        <f>IF(Search!$O$5="","",IF($AW571="","",IF($AW571&lt;Search!$O$5,"",1)))</f>
        <v/>
      </c>
      <c r="V571" s="9" t="str">
        <f>IF(Search!$O$6="","",IF($AW571="","",IF($AW571&gt;Search!$O$6,"",1)))</f>
        <v/>
      </c>
      <c r="W571" s="9" t="str">
        <f>IF(Search!$U$4="","",IF($AX571="","",1))</f>
        <v/>
      </c>
      <c r="X571" s="9" t="str">
        <f>IF(Search!$U$5="","",IF(ISNUMBER(SEARCH(Search!$U$5,$AX571))=TRUE,IF(Search!$U$5="N","N",1),""))</f>
        <v/>
      </c>
      <c r="Y571" s="9" t="str">
        <f>IF(Search!$U$6="","",IF($AY571&lt;Search!$U$6,"",1))</f>
        <v/>
      </c>
      <c r="Z571" s="9" t="str">
        <f>IF(Search!$R$4="","",IF(Inventory!$BA571&lt;Search!$R$4,"",1))</f>
        <v/>
      </c>
      <c r="AA571" s="9" t="str">
        <f>IF(Search!$R$5="","",IF($BA571&gt;Search!$R$5,"",1))</f>
        <v/>
      </c>
      <c r="AB571" s="9" t="str">
        <f>IF(Search!$R$6="","",IF($BB571&lt;Search!$R$6,"",1))</f>
        <v/>
      </c>
      <c r="AC571" s="9" t="str">
        <f>IF(Search!$R$7="","",IF($BB571&lt;Search!$R$7,"",1))</f>
        <v/>
      </c>
      <c r="AD571" s="45" t="str">
        <f>IF(COUNTIF($A571:$AC571,"n")&gt;0,"",IF(SUM($A571:$AC571)=COUNTA(Search!$C$4:$C$8,Search!$F$4:$F$8,Search!$I$4:$I$6,Search!$I$8,Search!$L$4:$L$8,Search!$O$4:$O$8,Search!$R$4:$R$7,Search!$U$4:$U$7)-COUNTIF(Search!$C$4:$U$7,"n"),1+LARGE($AD$1:AD570,1),""))</f>
        <v/>
      </c>
      <c r="AE571" s="45" t="str">
        <f t="shared" si="27"/>
        <v/>
      </c>
      <c r="AF571" s="45" t="str">
        <f>IF(AD571="","",COUNTIF($AE$1:$AE570,$AE571)+RANK($AE571,$AE$2:$AE$10540,1))</f>
        <v/>
      </c>
      <c r="AG571" s="45" t="str">
        <f t="shared" si="28"/>
        <v/>
      </c>
      <c r="AH571" s="45" t="str">
        <f>IF($AD571="","",COUNTIF($AG$1:$AG570,$AG571)+RANK($AG571,$AG$1:$AG$10539,0))</f>
        <v/>
      </c>
      <c r="AI571" s="10" t="str">
        <f t="shared" si="29"/>
        <v>1994-95 Upper Deck SP Inserts #SP134 Scott Niedermayer     /   $</v>
      </c>
      <c r="AJ571" s="11">
        <v>1994</v>
      </c>
      <c r="AK571" s="17">
        <v>95</v>
      </c>
      <c r="AL571" s="12" t="s">
        <v>298</v>
      </c>
      <c r="AM571" s="10" t="s">
        <v>299</v>
      </c>
      <c r="AN571" s="12" t="s">
        <v>227</v>
      </c>
      <c r="AO571" s="9"/>
      <c r="AP571" s="9"/>
      <c r="AQ571" s="9"/>
      <c r="AR571" s="14"/>
      <c r="AS571" s="9"/>
      <c r="AT571" s="9"/>
      <c r="AU571" s="9"/>
      <c r="AV571" s="13"/>
      <c r="AW571" s="13"/>
      <c r="AX571" s="9"/>
      <c r="AY571" s="9"/>
      <c r="AZ571" s="9"/>
      <c r="BA571" s="33"/>
      <c r="BB571" s="33"/>
      <c r="BC571" s="36"/>
      <c r="BD571" s="12" t="s">
        <v>1771</v>
      </c>
    </row>
    <row r="572" spans="1:56" s="12" customFormat="1" x14ac:dyDescent="0.2">
      <c r="A572" s="9" t="str">
        <f>IF(Search!$C$5="","",IF(COUNTA(Inventory!$AP572)=1,1,""))</f>
        <v/>
      </c>
      <c r="B572" s="9" t="str">
        <f>IF(Search!$C$4="","",IF(ISNUMBER(SEARCH(Search!$C$4,$AR572))=TRUE,1,""))</f>
        <v/>
      </c>
      <c r="C572" s="9" t="str">
        <f>IF(Search!$C$6="x",IF(COUNTA($AQ572)=1,1,"N"),IF(COUNTA($AQ572)=1,"N",""))</f>
        <v/>
      </c>
      <c r="D572" s="9" t="str">
        <f>IF(Search!$O$8="","",IF(ISNUMBER(SEARCH(Search!$O$8,$BD572))=TRUE,1,""))</f>
        <v/>
      </c>
      <c r="E572" s="9" t="str">
        <f>IF(Search!$C$7="","",IF(ISNUMBER(SEARCH(Search!$C$7,$AN572))=TRUE,1,""))</f>
        <v/>
      </c>
      <c r="F572" s="9" t="str">
        <f>IF(Search!$C$8="","",IF(ISNUMBER(SEARCH(Search!$C$8,$AO572))=TRUE,1,""))</f>
        <v/>
      </c>
      <c r="G572" s="9" t="str">
        <f>IF(Search!$F$4="","",IF(Inventory!$AJ572&lt;Search!$F$4,"",1))</f>
        <v/>
      </c>
      <c r="H572" s="9" t="str">
        <f>IF(Search!$F$5="","",IF(Inventory!$AJ572&gt;Search!$F$5,"",1))</f>
        <v/>
      </c>
      <c r="I572" s="9" t="str">
        <f>IF(Search!$F$7="","",IF(Search!$F$8="",IF(ISNUMBER(SEARCH(Search!$F$7,$AL572))=TRUE,1,""),""))</f>
        <v/>
      </c>
      <c r="J572" s="9" t="str">
        <f>IF($AL572=Search!$F$8,1,"")</f>
        <v/>
      </c>
      <c r="K572" s="9" t="str">
        <f>IF(Search!$I$4="","",IF(COUNTA($AS572)=1,IF(Search!$I$4="N","N",1),""))</f>
        <v/>
      </c>
      <c r="L572" s="9" t="str">
        <f>IF(Search!$I$5="","",IF($AS572="RC",1,""))</f>
        <v/>
      </c>
      <c r="M572" s="9" t="str">
        <f>IF(Search!$I$6="","",IF($AS572="RCP",1,""))</f>
        <v/>
      </c>
      <c r="N572" s="9" t="str">
        <f>IF(Search!$I$8="","",IF(COUNTA($AT572)=1,IF(Search!$I$8="N","N",1),""))</f>
        <v/>
      </c>
      <c r="O572" s="9" t="str">
        <f>IF(Search!$L$4="","",IF(COUNTA($AU572)=1,IF(Search!$L$4="N","N",1),""))</f>
        <v/>
      </c>
      <c r="P572" s="9" t="str">
        <f>IF(Search!$L$5="","",IF(ISNUMBER(SEARCH("Jersey",$AU572))=TRUE,IF(Search!$L$5="N","N",1),""))</f>
        <v/>
      </c>
      <c r="Q572" s="9" t="str">
        <f>IF(Search!$L$6="","",IF(ISNUMBER(SEARCH("Patch",$AU572))=TRUE,IF(Search!$L$6="N","N",1),""))</f>
        <v/>
      </c>
      <c r="R572" s="9" t="str">
        <f>IF(Search!$L$7="","",IF(ISNUMBER(SEARCH("Shield",$AU572))=TRUE,IF(Search!$L$7="N","N",1),""))</f>
        <v/>
      </c>
      <c r="S572" s="9" t="str">
        <f>IF(Search!$L$8="","",IF(ISNUMBER(SEARCH("Stick",$AU572))=TRUE,IF(Search!$L$8="N","N",1),""))</f>
        <v/>
      </c>
      <c r="T572" s="9" t="str">
        <f>IF(Search!$O$4="","",IF(COUNTA($AW572)=1,IF(Search!$O$4="N","N",1),""))</f>
        <v/>
      </c>
      <c r="U572" s="9" t="str">
        <f>IF(Search!$O$5="","",IF($AW572="","",IF($AW572&lt;Search!$O$5,"",1)))</f>
        <v/>
      </c>
      <c r="V572" s="9" t="str">
        <f>IF(Search!$O$6="","",IF($AW572="","",IF($AW572&gt;Search!$O$6,"",1)))</f>
        <v/>
      </c>
      <c r="W572" s="9" t="str">
        <f>IF(Search!$U$4="","",IF($AX572="","",1))</f>
        <v/>
      </c>
      <c r="X572" s="9" t="str">
        <f>IF(Search!$U$5="","",IF(ISNUMBER(SEARCH(Search!$U$5,$AX572))=TRUE,IF(Search!$U$5="N","N",1),""))</f>
        <v/>
      </c>
      <c r="Y572" s="9" t="str">
        <f>IF(Search!$U$6="","",IF($AY572&lt;Search!$U$6,"",1))</f>
        <v/>
      </c>
      <c r="Z572" s="9" t="str">
        <f>IF(Search!$R$4="","",IF(Inventory!$BA572&lt;Search!$R$4,"",1))</f>
        <v/>
      </c>
      <c r="AA572" s="9" t="str">
        <f>IF(Search!$R$5="","",IF($BA572&gt;Search!$R$5,"",1))</f>
        <v/>
      </c>
      <c r="AB572" s="9" t="str">
        <f>IF(Search!$R$6="","",IF($BB572&lt;Search!$R$6,"",1))</f>
        <v/>
      </c>
      <c r="AC572" s="9" t="str">
        <f>IF(Search!$R$7="","",IF($BB572&lt;Search!$R$7,"",1))</f>
        <v/>
      </c>
      <c r="AD572" s="45" t="str">
        <f>IF(COUNTIF($A572:$AC572,"n")&gt;0,"",IF(SUM($A572:$AC572)=COUNTA(Search!$C$4:$C$8,Search!$F$4:$F$8,Search!$I$4:$I$6,Search!$I$8,Search!$L$4:$L$8,Search!$O$4:$O$8,Search!$R$4:$R$7,Search!$U$4:$U$7)-COUNTIF(Search!$C$4:$U$7,"n"),1+LARGE($AD$1:AD571,1),""))</f>
        <v/>
      </c>
      <c r="AE572" s="45" t="str">
        <f t="shared" si="27"/>
        <v/>
      </c>
      <c r="AF572" s="45" t="str">
        <f>IF(AD572="","",COUNTIF($AE$1:$AE571,$AE572)+RANK($AE572,$AE$2:$AE$10540,1))</f>
        <v/>
      </c>
      <c r="AG572" s="45" t="str">
        <f t="shared" si="28"/>
        <v/>
      </c>
      <c r="AH572" s="45" t="str">
        <f>IF($AD572="","",COUNTIF($AG$1:$AG571,$AG572)+RANK($AG572,$AG$1:$AG$10539,0))</f>
        <v/>
      </c>
      <c r="AI572" s="10" t="str">
        <f t="shared" si="29"/>
        <v>1994-95 Upper Deck SP Inserts #SP134 Scott Niedermayer     /   $</v>
      </c>
      <c r="AJ572" s="11">
        <v>1994</v>
      </c>
      <c r="AK572" s="17">
        <v>95</v>
      </c>
      <c r="AL572" s="12" t="s">
        <v>298</v>
      </c>
      <c r="AM572" s="10" t="s">
        <v>299</v>
      </c>
      <c r="AN572" s="15" t="s">
        <v>227</v>
      </c>
      <c r="AO572" s="14"/>
      <c r="AP572" s="14"/>
      <c r="AQ572" s="14"/>
      <c r="AR572" s="14"/>
      <c r="AS572" s="9"/>
      <c r="AT572" s="9"/>
      <c r="AU572" s="9"/>
      <c r="AV572" s="13"/>
      <c r="AW572" s="13"/>
      <c r="AX572" s="9"/>
      <c r="AY572" s="9"/>
      <c r="AZ572" s="9"/>
      <c r="BA572" s="33"/>
      <c r="BB572" s="33"/>
      <c r="BC572" s="36"/>
      <c r="BD572" s="12" t="s">
        <v>1771</v>
      </c>
    </row>
    <row r="573" spans="1:56" s="12" customFormat="1" x14ac:dyDescent="0.2">
      <c r="A573" s="9" t="str">
        <f>IF(Search!$C$5="","",IF(COUNTA(Inventory!$AP573)=1,1,""))</f>
        <v/>
      </c>
      <c r="B573" s="9" t="str">
        <f>IF(Search!$C$4="","",IF(ISNUMBER(SEARCH(Search!$C$4,$AR573))=TRUE,1,""))</f>
        <v/>
      </c>
      <c r="C573" s="9" t="str">
        <f>IF(Search!$C$6="x",IF(COUNTA($AQ573)=1,1,"N"),IF(COUNTA($AQ573)=1,"N",""))</f>
        <v/>
      </c>
      <c r="D573" s="9" t="str">
        <f>IF(Search!$O$8="","",IF(ISNUMBER(SEARCH(Search!$O$8,$BD573))=TRUE,1,""))</f>
        <v/>
      </c>
      <c r="E573" s="9" t="str">
        <f>IF(Search!$C$7="","",IF(ISNUMBER(SEARCH(Search!$C$7,$AN573))=TRUE,1,""))</f>
        <v/>
      </c>
      <c r="F573" s="9" t="str">
        <f>IF(Search!$C$8="","",IF(ISNUMBER(SEARCH(Search!$C$8,$AO573))=TRUE,1,""))</f>
        <v/>
      </c>
      <c r="G573" s="9" t="str">
        <f>IF(Search!$F$4="","",IF(Inventory!$AJ573&lt;Search!$F$4,"",1))</f>
        <v/>
      </c>
      <c r="H573" s="9" t="str">
        <f>IF(Search!$F$5="","",IF(Inventory!$AJ573&gt;Search!$F$5,"",1))</f>
        <v/>
      </c>
      <c r="I573" s="9" t="str">
        <f>IF(Search!$F$7="","",IF(Search!$F$8="",IF(ISNUMBER(SEARCH(Search!$F$7,$AL573))=TRUE,1,""),""))</f>
        <v/>
      </c>
      <c r="J573" s="9" t="str">
        <f>IF($AL573=Search!$F$8,1,"")</f>
        <v/>
      </c>
      <c r="K573" s="9" t="str">
        <f>IF(Search!$I$4="","",IF(COUNTA($AS573)=1,IF(Search!$I$4="N","N",1),""))</f>
        <v/>
      </c>
      <c r="L573" s="9" t="str">
        <f>IF(Search!$I$5="","",IF($AS573="RC",1,""))</f>
        <v/>
      </c>
      <c r="M573" s="9" t="str">
        <f>IF(Search!$I$6="","",IF($AS573="RCP",1,""))</f>
        <v/>
      </c>
      <c r="N573" s="9" t="str">
        <f>IF(Search!$I$8="","",IF(COUNTA($AT573)=1,IF(Search!$I$8="N","N",1),""))</f>
        <v/>
      </c>
      <c r="O573" s="9" t="str">
        <f>IF(Search!$L$4="","",IF(COUNTA($AU573)=1,IF(Search!$L$4="N","N",1),""))</f>
        <v/>
      </c>
      <c r="P573" s="9" t="str">
        <f>IF(Search!$L$5="","",IF(ISNUMBER(SEARCH("Jersey",$AU573))=TRUE,IF(Search!$L$5="N","N",1),""))</f>
        <v/>
      </c>
      <c r="Q573" s="9" t="str">
        <f>IF(Search!$L$6="","",IF(ISNUMBER(SEARCH("Patch",$AU573))=TRUE,IF(Search!$L$6="N","N",1),""))</f>
        <v/>
      </c>
      <c r="R573" s="9" t="str">
        <f>IF(Search!$L$7="","",IF(ISNUMBER(SEARCH("Shield",$AU573))=TRUE,IF(Search!$L$7="N","N",1),""))</f>
        <v/>
      </c>
      <c r="S573" s="9" t="str">
        <f>IF(Search!$L$8="","",IF(ISNUMBER(SEARCH("Stick",$AU573))=TRUE,IF(Search!$L$8="N","N",1),""))</f>
        <v/>
      </c>
      <c r="T573" s="9" t="str">
        <f>IF(Search!$O$4="","",IF(COUNTA($AW573)=1,IF(Search!$O$4="N","N",1),""))</f>
        <v/>
      </c>
      <c r="U573" s="9" t="str">
        <f>IF(Search!$O$5="","",IF($AW573="","",IF($AW573&lt;Search!$O$5,"",1)))</f>
        <v/>
      </c>
      <c r="V573" s="9" t="str">
        <f>IF(Search!$O$6="","",IF($AW573="","",IF($AW573&gt;Search!$O$6,"",1)))</f>
        <v/>
      </c>
      <c r="W573" s="9" t="str">
        <f>IF(Search!$U$4="","",IF($AX573="","",1))</f>
        <v/>
      </c>
      <c r="X573" s="9" t="str">
        <f>IF(Search!$U$5="","",IF(ISNUMBER(SEARCH(Search!$U$5,$AX573))=TRUE,IF(Search!$U$5="N","N",1),""))</f>
        <v/>
      </c>
      <c r="Y573" s="9" t="str">
        <f>IF(Search!$U$6="","",IF($AY573&lt;Search!$U$6,"",1))</f>
        <v/>
      </c>
      <c r="Z573" s="9" t="str">
        <f>IF(Search!$R$4="","",IF(Inventory!$BA573&lt;Search!$R$4,"",1))</f>
        <v/>
      </c>
      <c r="AA573" s="9" t="str">
        <f>IF(Search!$R$5="","",IF($BA573&gt;Search!$R$5,"",1))</f>
        <v/>
      </c>
      <c r="AB573" s="9" t="str">
        <f>IF(Search!$R$6="","",IF($BB573&lt;Search!$R$6,"",1))</f>
        <v/>
      </c>
      <c r="AC573" s="9" t="str">
        <f>IF(Search!$R$7="","",IF($BB573&lt;Search!$R$7,"",1))</f>
        <v/>
      </c>
      <c r="AD573" s="45" t="str">
        <f>IF(COUNTIF($A573:$AC573,"n")&gt;0,"",IF(SUM($A573:$AC573)=COUNTA(Search!$C$4:$C$8,Search!$F$4:$F$8,Search!$I$4:$I$6,Search!$I$8,Search!$L$4:$L$8,Search!$O$4:$O$8,Search!$R$4:$R$7,Search!$U$4:$U$7)-COUNTIF(Search!$C$4:$U$7,"n"),1+LARGE($AD$1:AD572,1),""))</f>
        <v/>
      </c>
      <c r="AE573" s="45" t="str">
        <f t="shared" si="27"/>
        <v/>
      </c>
      <c r="AF573" s="45" t="str">
        <f>IF(AD573="","",COUNTIF($AE$1:$AE572,$AE573)+RANK($AE573,$AE$2:$AE$10540,1))</f>
        <v/>
      </c>
      <c r="AG573" s="45" t="str">
        <f t="shared" si="28"/>
        <v/>
      </c>
      <c r="AH573" s="45" t="str">
        <f>IF($AD573="","",COUNTIF($AG$1:$AG572,$AG573)+RANK($AG573,$AG$1:$AG$10539,0))</f>
        <v/>
      </c>
      <c r="AI573" s="10" t="str">
        <f t="shared" si="29"/>
        <v>1994-95 Upper Deck SP Inserts #SP167 Doug Gilmour     /   $</v>
      </c>
      <c r="AJ573" s="11">
        <v>1994</v>
      </c>
      <c r="AK573" s="17">
        <v>95</v>
      </c>
      <c r="AL573" s="12" t="s">
        <v>298</v>
      </c>
      <c r="AM573" s="10" t="s">
        <v>2175</v>
      </c>
      <c r="AN573" s="15" t="s">
        <v>162</v>
      </c>
      <c r="AO573" s="14"/>
      <c r="AP573" s="14"/>
      <c r="AQ573" s="14"/>
      <c r="AR573" s="14"/>
      <c r="AS573" s="9"/>
      <c r="AT573" s="9"/>
      <c r="AU573" s="9"/>
      <c r="AV573" s="13"/>
      <c r="AW573" s="13"/>
      <c r="AX573" s="9"/>
      <c r="AY573" s="9"/>
      <c r="AZ573" s="9"/>
      <c r="BA573" s="33"/>
      <c r="BB573" s="33"/>
      <c r="BC573" s="36"/>
      <c r="BD573" s="12" t="s">
        <v>1771</v>
      </c>
    </row>
    <row r="574" spans="1:56" s="12" customFormat="1" x14ac:dyDescent="0.2">
      <c r="A574" s="9" t="str">
        <f>IF(Search!$C$5="","",IF(COUNTA(Inventory!$AP574)=1,1,""))</f>
        <v/>
      </c>
      <c r="B574" s="9" t="str">
        <f>IF(Search!$C$4="","",IF(ISNUMBER(SEARCH(Search!$C$4,$AR574))=TRUE,1,""))</f>
        <v/>
      </c>
      <c r="C574" s="9" t="str">
        <f>IF(Search!$C$6="x",IF(COUNTA($AQ574)=1,1,"N"),IF(COUNTA($AQ574)=1,"N",""))</f>
        <v/>
      </c>
      <c r="D574" s="9" t="str">
        <f>IF(Search!$O$8="","",IF(ISNUMBER(SEARCH(Search!$O$8,$BD574))=TRUE,1,""))</f>
        <v/>
      </c>
      <c r="E574" s="9" t="str">
        <f>IF(Search!$C$7="","",IF(ISNUMBER(SEARCH(Search!$C$7,$AN574))=TRUE,1,""))</f>
        <v/>
      </c>
      <c r="F574" s="9" t="str">
        <f>IF(Search!$C$8="","",IF(ISNUMBER(SEARCH(Search!$C$8,$AO574))=TRUE,1,""))</f>
        <v/>
      </c>
      <c r="G574" s="9" t="str">
        <f>IF(Search!$F$4="","",IF(Inventory!$AJ574&lt;Search!$F$4,"",1))</f>
        <v/>
      </c>
      <c r="H574" s="9" t="str">
        <f>IF(Search!$F$5="","",IF(Inventory!$AJ574&gt;Search!$F$5,"",1))</f>
        <v/>
      </c>
      <c r="I574" s="9" t="str">
        <f>IF(Search!$F$7="","",IF(Search!$F$8="",IF(ISNUMBER(SEARCH(Search!$F$7,$AL574))=TRUE,1,""),""))</f>
        <v/>
      </c>
      <c r="J574" s="9" t="str">
        <f>IF($AL574=Search!$F$8,1,"")</f>
        <v/>
      </c>
      <c r="K574" s="9" t="str">
        <f>IF(Search!$I$4="","",IF(COUNTA($AS574)=1,IF(Search!$I$4="N","N",1),""))</f>
        <v/>
      </c>
      <c r="L574" s="9" t="str">
        <f>IF(Search!$I$5="","",IF($AS574="RC",1,""))</f>
        <v/>
      </c>
      <c r="M574" s="9" t="str">
        <f>IF(Search!$I$6="","",IF($AS574="RCP",1,""))</f>
        <v/>
      </c>
      <c r="N574" s="9" t="str">
        <f>IF(Search!$I$8="","",IF(COUNTA($AT574)=1,IF(Search!$I$8="N","N",1),""))</f>
        <v/>
      </c>
      <c r="O574" s="9" t="str">
        <f>IF(Search!$L$4="","",IF(COUNTA($AU574)=1,IF(Search!$L$4="N","N",1),""))</f>
        <v/>
      </c>
      <c r="P574" s="9" t="str">
        <f>IF(Search!$L$5="","",IF(ISNUMBER(SEARCH("Jersey",$AU574))=TRUE,IF(Search!$L$5="N","N",1),""))</f>
        <v/>
      </c>
      <c r="Q574" s="9" t="str">
        <f>IF(Search!$L$6="","",IF(ISNUMBER(SEARCH("Patch",$AU574))=TRUE,IF(Search!$L$6="N","N",1),""))</f>
        <v/>
      </c>
      <c r="R574" s="9" t="str">
        <f>IF(Search!$L$7="","",IF(ISNUMBER(SEARCH("Shield",$AU574))=TRUE,IF(Search!$L$7="N","N",1),""))</f>
        <v/>
      </c>
      <c r="S574" s="9" t="str">
        <f>IF(Search!$L$8="","",IF(ISNUMBER(SEARCH("Stick",$AU574))=TRUE,IF(Search!$L$8="N","N",1),""))</f>
        <v/>
      </c>
      <c r="T574" s="9" t="str">
        <f>IF(Search!$O$4="","",IF(COUNTA($AW574)=1,IF(Search!$O$4="N","N",1),""))</f>
        <v/>
      </c>
      <c r="U574" s="9" t="str">
        <f>IF(Search!$O$5="","",IF($AW574="","",IF($AW574&lt;Search!$O$5,"",1)))</f>
        <v/>
      </c>
      <c r="V574" s="9" t="str">
        <f>IF(Search!$O$6="","",IF($AW574="","",IF($AW574&gt;Search!$O$6,"",1)))</f>
        <v/>
      </c>
      <c r="W574" s="9" t="str">
        <f>IF(Search!$U$4="","",IF($AX574="","",1))</f>
        <v/>
      </c>
      <c r="X574" s="9" t="str">
        <f>IF(Search!$U$5="","",IF(ISNUMBER(SEARCH(Search!$U$5,$AX574))=TRUE,IF(Search!$U$5="N","N",1),""))</f>
        <v/>
      </c>
      <c r="Y574" s="9" t="str">
        <f>IF(Search!$U$6="","",IF($AY574&lt;Search!$U$6,"",1))</f>
        <v/>
      </c>
      <c r="Z574" s="9" t="str">
        <f>IF(Search!$R$4="","",IF(Inventory!$BA574&lt;Search!$R$4,"",1))</f>
        <v/>
      </c>
      <c r="AA574" s="9" t="str">
        <f>IF(Search!$R$5="","",IF($BA574&gt;Search!$R$5,"",1))</f>
        <v/>
      </c>
      <c r="AB574" s="9" t="str">
        <f>IF(Search!$R$6="","",IF($BB574&lt;Search!$R$6,"",1))</f>
        <v/>
      </c>
      <c r="AC574" s="9" t="str">
        <f>IF(Search!$R$7="","",IF($BB574&lt;Search!$R$7,"",1))</f>
        <v/>
      </c>
      <c r="AD574" s="45" t="str">
        <f>IF(COUNTIF($A574:$AC574,"n")&gt;0,"",IF(SUM($A574:$AC574)=COUNTA(Search!$C$4:$C$8,Search!$F$4:$F$8,Search!$I$4:$I$6,Search!$I$8,Search!$L$4:$L$8,Search!$O$4:$O$8,Search!$R$4:$R$7,Search!$U$4:$U$7)-COUNTIF(Search!$C$4:$U$7,"n"),1+LARGE($AD$1:AD573,1),""))</f>
        <v/>
      </c>
      <c r="AE574" s="45" t="str">
        <f t="shared" si="27"/>
        <v/>
      </c>
      <c r="AF574" s="45" t="str">
        <f>IF(AD574="","",COUNTIF($AE$1:$AE573,$AE574)+RANK($AE574,$AE$2:$AE$10540,1))</f>
        <v/>
      </c>
      <c r="AG574" s="45" t="str">
        <f t="shared" si="28"/>
        <v/>
      </c>
      <c r="AH574" s="45" t="str">
        <f>IF($AD574="","",COUNTIF($AG$1:$AG573,$AG574)+RANK($AG574,$AG$1:$AG$10539,0))</f>
        <v/>
      </c>
      <c r="AI574" s="10" t="str">
        <f t="shared" si="29"/>
        <v>1994-95 Upper Deck SP Inserts #SP80 Felix Potvin TOR    /   $</v>
      </c>
      <c r="AJ574" s="11">
        <v>1994</v>
      </c>
      <c r="AK574" s="17">
        <v>95</v>
      </c>
      <c r="AL574" s="12" t="s">
        <v>298</v>
      </c>
      <c r="AM574" s="10" t="s">
        <v>300</v>
      </c>
      <c r="AN574" s="12" t="s">
        <v>226</v>
      </c>
      <c r="AO574" s="9" t="s">
        <v>1904</v>
      </c>
      <c r="AP574" s="9"/>
      <c r="AQ574" s="9"/>
      <c r="AR574" s="14"/>
      <c r="AS574" s="9"/>
      <c r="AT574" s="9"/>
      <c r="AU574" s="9"/>
      <c r="AV574" s="13"/>
      <c r="AW574" s="13"/>
      <c r="AX574" s="9"/>
      <c r="AY574" s="9"/>
      <c r="AZ574" s="9"/>
      <c r="BA574" s="33"/>
      <c r="BB574" s="33"/>
      <c r="BC574" s="36"/>
      <c r="BD574" s="12" t="s">
        <v>1771</v>
      </c>
    </row>
    <row r="575" spans="1:56" s="12" customFormat="1" x14ac:dyDescent="0.2">
      <c r="A575" s="9" t="str">
        <f>IF(Search!$C$5="","",IF(COUNTA(Inventory!$AP575)=1,1,""))</f>
        <v/>
      </c>
      <c r="B575" s="9" t="str">
        <f>IF(Search!$C$4="","",IF(ISNUMBER(SEARCH(Search!$C$4,$AR575))=TRUE,1,""))</f>
        <v/>
      </c>
      <c r="C575" s="9" t="str">
        <f>IF(Search!$C$6="x",IF(COUNTA($AQ575)=1,1,"N"),IF(COUNTA($AQ575)=1,"N",""))</f>
        <v/>
      </c>
      <c r="D575" s="9" t="str">
        <f>IF(Search!$O$8="","",IF(ISNUMBER(SEARCH(Search!$O$8,$BD575))=TRUE,1,""))</f>
        <v/>
      </c>
      <c r="E575" s="9" t="str">
        <f>IF(Search!$C$7="","",IF(ISNUMBER(SEARCH(Search!$C$7,$AN575))=TRUE,1,""))</f>
        <v/>
      </c>
      <c r="F575" s="9" t="str">
        <f>IF(Search!$C$8="","",IF(ISNUMBER(SEARCH(Search!$C$8,$AO575))=TRUE,1,""))</f>
        <v/>
      </c>
      <c r="G575" s="9" t="str">
        <f>IF(Search!$F$4="","",IF(Inventory!$AJ575&lt;Search!$F$4,"",1))</f>
        <v/>
      </c>
      <c r="H575" s="9" t="str">
        <f>IF(Search!$F$5="","",IF(Inventory!$AJ575&gt;Search!$F$5,"",1))</f>
        <v/>
      </c>
      <c r="I575" s="9" t="str">
        <f>IF(Search!$F$7="","",IF(Search!$F$8="",IF(ISNUMBER(SEARCH(Search!$F$7,$AL575))=TRUE,1,""),""))</f>
        <v/>
      </c>
      <c r="J575" s="9" t="str">
        <f>IF($AL575=Search!$F$8,1,"")</f>
        <v/>
      </c>
      <c r="K575" s="9" t="str">
        <f>IF(Search!$I$4="","",IF(COUNTA($AS575)=1,IF(Search!$I$4="N","N",1),""))</f>
        <v/>
      </c>
      <c r="L575" s="9" t="str">
        <f>IF(Search!$I$5="","",IF($AS575="RC",1,""))</f>
        <v/>
      </c>
      <c r="M575" s="9" t="str">
        <f>IF(Search!$I$6="","",IF($AS575="RCP",1,""))</f>
        <v/>
      </c>
      <c r="N575" s="9" t="str">
        <f>IF(Search!$I$8="","",IF(COUNTA($AT575)=1,IF(Search!$I$8="N","N",1),""))</f>
        <v/>
      </c>
      <c r="O575" s="9" t="str">
        <f>IF(Search!$L$4="","",IF(COUNTA($AU575)=1,IF(Search!$L$4="N","N",1),""))</f>
        <v/>
      </c>
      <c r="P575" s="9" t="str">
        <f>IF(Search!$L$5="","",IF(ISNUMBER(SEARCH("Jersey",$AU575))=TRUE,IF(Search!$L$5="N","N",1),""))</f>
        <v/>
      </c>
      <c r="Q575" s="9" t="str">
        <f>IF(Search!$L$6="","",IF(ISNUMBER(SEARCH("Patch",$AU575))=TRUE,IF(Search!$L$6="N","N",1),""))</f>
        <v/>
      </c>
      <c r="R575" s="9" t="str">
        <f>IF(Search!$L$7="","",IF(ISNUMBER(SEARCH("Shield",$AU575))=TRUE,IF(Search!$L$7="N","N",1),""))</f>
        <v/>
      </c>
      <c r="S575" s="9" t="str">
        <f>IF(Search!$L$8="","",IF(ISNUMBER(SEARCH("Stick",$AU575))=TRUE,IF(Search!$L$8="N","N",1),""))</f>
        <v/>
      </c>
      <c r="T575" s="9" t="str">
        <f>IF(Search!$O$4="","",IF(COUNTA($AW575)=1,IF(Search!$O$4="N","N",1),""))</f>
        <v/>
      </c>
      <c r="U575" s="9" t="str">
        <f>IF(Search!$O$5="","",IF($AW575="","",IF($AW575&lt;Search!$O$5,"",1)))</f>
        <v/>
      </c>
      <c r="V575" s="9" t="str">
        <f>IF(Search!$O$6="","",IF($AW575="","",IF($AW575&gt;Search!$O$6,"",1)))</f>
        <v/>
      </c>
      <c r="W575" s="9" t="str">
        <f>IF(Search!$U$4="","",IF($AX575="","",1))</f>
        <v/>
      </c>
      <c r="X575" s="9" t="str">
        <f>IF(Search!$U$5="","",IF(ISNUMBER(SEARCH(Search!$U$5,$AX575))=TRUE,IF(Search!$U$5="N","N",1),""))</f>
        <v/>
      </c>
      <c r="Y575" s="9" t="str">
        <f>IF(Search!$U$6="","",IF($AY575&lt;Search!$U$6,"",1))</f>
        <v/>
      </c>
      <c r="Z575" s="9" t="str">
        <f>IF(Search!$R$4="","",IF(Inventory!$BA575&lt;Search!$R$4,"",1))</f>
        <v/>
      </c>
      <c r="AA575" s="9" t="str">
        <f>IF(Search!$R$5="","",IF($BA575&gt;Search!$R$5,"",1))</f>
        <v/>
      </c>
      <c r="AB575" s="9" t="str">
        <f>IF(Search!$R$6="","",IF($BB575&lt;Search!$R$6,"",1))</f>
        <v/>
      </c>
      <c r="AC575" s="9" t="str">
        <f>IF(Search!$R$7="","",IF($BB575&lt;Search!$R$7,"",1))</f>
        <v/>
      </c>
      <c r="AD575" s="45" t="str">
        <f>IF(COUNTIF($A575:$AC575,"n")&gt;0,"",IF(SUM($A575:$AC575)=COUNTA(Search!$C$4:$C$8,Search!$F$4:$F$8,Search!$I$4:$I$6,Search!$I$8,Search!$L$4:$L$8,Search!$O$4:$O$8,Search!$R$4:$R$7,Search!$U$4:$U$7)-COUNTIF(Search!$C$4:$U$7,"n"),1+LARGE($AD$1:AD574,1),""))</f>
        <v/>
      </c>
      <c r="AE575" s="45" t="str">
        <f t="shared" si="27"/>
        <v/>
      </c>
      <c r="AF575" s="45" t="str">
        <f>IF(AD575="","",COUNTIF($AE$1:$AE574,$AE575)+RANK($AE575,$AE$2:$AE$10540,1))</f>
        <v/>
      </c>
      <c r="AG575" s="45" t="str">
        <f t="shared" si="28"/>
        <v/>
      </c>
      <c r="AH575" s="45" t="str">
        <f>IF($AD575="","",COUNTIF($AG$1:$AG574,$AG575)+RANK($AG575,$AG$1:$AG$10539,0))</f>
        <v/>
      </c>
      <c r="AI575" s="10" t="str">
        <f t="shared" si="29"/>
        <v>1994-95 Upper Deck SP Inserts #SP80 Felix Potvin     /   $</v>
      </c>
      <c r="AJ575" s="11">
        <v>1994</v>
      </c>
      <c r="AK575" s="17">
        <v>95</v>
      </c>
      <c r="AL575" s="12" t="s">
        <v>298</v>
      </c>
      <c r="AM575" s="10" t="s">
        <v>300</v>
      </c>
      <c r="AN575" s="15" t="s">
        <v>226</v>
      </c>
      <c r="AO575" s="14"/>
      <c r="AP575" s="14"/>
      <c r="AQ575" s="14"/>
      <c r="AR575" s="14"/>
      <c r="AS575" s="9"/>
      <c r="AT575" s="9"/>
      <c r="AU575" s="9"/>
      <c r="AV575" s="13"/>
      <c r="AW575" s="13"/>
      <c r="AX575" s="9"/>
      <c r="AY575" s="9"/>
      <c r="AZ575" s="9"/>
      <c r="BA575" s="33"/>
      <c r="BB575" s="33"/>
      <c r="BC575" s="36"/>
      <c r="BD575" s="12" t="s">
        <v>1771</v>
      </c>
    </row>
    <row r="576" spans="1:56" s="12" customFormat="1" x14ac:dyDescent="0.2">
      <c r="A576" s="9" t="str">
        <f>IF(Search!$C$5="","",IF(COUNTA(Inventory!$AP576)=1,1,""))</f>
        <v/>
      </c>
      <c r="B576" s="9" t="str">
        <f>IF(Search!$C$4="","",IF(ISNUMBER(SEARCH(Search!$C$4,$AR576))=TRUE,1,""))</f>
        <v/>
      </c>
      <c r="C576" s="9" t="str">
        <f>IF(Search!$C$6="x",IF(COUNTA($AQ576)=1,1,"N"),IF(COUNTA($AQ576)=1,"N",""))</f>
        <v/>
      </c>
      <c r="D576" s="9" t="str">
        <f>IF(Search!$O$8="","",IF(ISNUMBER(SEARCH(Search!$O$8,$BD576))=TRUE,1,""))</f>
        <v/>
      </c>
      <c r="E576" s="9" t="str">
        <f>IF(Search!$C$7="","",IF(ISNUMBER(SEARCH(Search!$C$7,$AN576))=TRUE,1,""))</f>
        <v/>
      </c>
      <c r="F576" s="9" t="str">
        <f>IF(Search!$C$8="","",IF(ISNUMBER(SEARCH(Search!$C$8,$AO576))=TRUE,1,""))</f>
        <v/>
      </c>
      <c r="G576" s="9" t="str">
        <f>IF(Search!$F$4="","",IF(Inventory!$AJ576&lt;Search!$F$4,"",1))</f>
        <v/>
      </c>
      <c r="H576" s="9" t="str">
        <f>IF(Search!$F$5="","",IF(Inventory!$AJ576&gt;Search!$F$5,"",1))</f>
        <v/>
      </c>
      <c r="I576" s="9" t="str">
        <f>IF(Search!$F$7="","",IF(Search!$F$8="",IF(ISNUMBER(SEARCH(Search!$F$7,$AL576))=TRUE,1,""),""))</f>
        <v/>
      </c>
      <c r="J576" s="9" t="str">
        <f>IF($AL576=Search!$F$8,1,"")</f>
        <v/>
      </c>
      <c r="K576" s="9" t="str">
        <f>IF(Search!$I$4="","",IF(COUNTA($AS576)=1,IF(Search!$I$4="N","N",1),""))</f>
        <v/>
      </c>
      <c r="L576" s="9" t="str">
        <f>IF(Search!$I$5="","",IF($AS576="RC",1,""))</f>
        <v/>
      </c>
      <c r="M576" s="9" t="str">
        <f>IF(Search!$I$6="","",IF($AS576="RCP",1,""))</f>
        <v/>
      </c>
      <c r="N576" s="9" t="str">
        <f>IF(Search!$I$8="","",IF(COUNTA($AT576)=1,IF(Search!$I$8="N","N",1),""))</f>
        <v/>
      </c>
      <c r="O576" s="9" t="str">
        <f>IF(Search!$L$4="","",IF(COUNTA($AU576)=1,IF(Search!$L$4="N","N",1),""))</f>
        <v/>
      </c>
      <c r="P576" s="9" t="str">
        <f>IF(Search!$L$5="","",IF(ISNUMBER(SEARCH("Jersey",$AU576))=TRUE,IF(Search!$L$5="N","N",1),""))</f>
        <v/>
      </c>
      <c r="Q576" s="9" t="str">
        <f>IF(Search!$L$6="","",IF(ISNUMBER(SEARCH("Patch",$AU576))=TRUE,IF(Search!$L$6="N","N",1),""))</f>
        <v/>
      </c>
      <c r="R576" s="9" t="str">
        <f>IF(Search!$L$7="","",IF(ISNUMBER(SEARCH("Shield",$AU576))=TRUE,IF(Search!$L$7="N","N",1),""))</f>
        <v/>
      </c>
      <c r="S576" s="9" t="str">
        <f>IF(Search!$L$8="","",IF(ISNUMBER(SEARCH("Stick",$AU576))=TRUE,IF(Search!$L$8="N","N",1),""))</f>
        <v/>
      </c>
      <c r="T576" s="9" t="str">
        <f>IF(Search!$O$4="","",IF(COUNTA($AW576)=1,IF(Search!$O$4="N","N",1),""))</f>
        <v/>
      </c>
      <c r="U576" s="9" t="str">
        <f>IF(Search!$O$5="","",IF($AW576="","",IF($AW576&lt;Search!$O$5,"",1)))</f>
        <v/>
      </c>
      <c r="V576" s="9" t="str">
        <f>IF(Search!$O$6="","",IF($AW576="","",IF($AW576&gt;Search!$O$6,"",1)))</f>
        <v/>
      </c>
      <c r="W576" s="9" t="str">
        <f>IF(Search!$U$4="","",IF($AX576="","",1))</f>
        <v/>
      </c>
      <c r="X576" s="9" t="str">
        <f>IF(Search!$U$5="","",IF(ISNUMBER(SEARCH(Search!$U$5,$AX576))=TRUE,IF(Search!$U$5="N","N",1),""))</f>
        <v/>
      </c>
      <c r="Y576" s="9" t="str">
        <f>IF(Search!$U$6="","",IF($AY576&lt;Search!$U$6,"",1))</f>
        <v/>
      </c>
      <c r="Z576" s="9" t="str">
        <f>IF(Search!$R$4="","",IF(Inventory!$BA576&lt;Search!$R$4,"",1))</f>
        <v/>
      </c>
      <c r="AA576" s="9" t="str">
        <f>IF(Search!$R$5="","",IF($BA576&gt;Search!$R$5,"",1))</f>
        <v/>
      </c>
      <c r="AB576" s="9" t="str">
        <f>IF(Search!$R$6="","",IF($BB576&lt;Search!$R$6,"",1))</f>
        <v/>
      </c>
      <c r="AC576" s="9" t="str">
        <f>IF(Search!$R$7="","",IF($BB576&lt;Search!$R$7,"",1))</f>
        <v/>
      </c>
      <c r="AD576" s="45" t="str">
        <f>IF(COUNTIF($A576:$AC576,"n")&gt;0,"",IF(SUM($A576:$AC576)=COUNTA(Search!$C$4:$C$8,Search!$F$4:$F$8,Search!$I$4:$I$6,Search!$I$8,Search!$L$4:$L$8,Search!$O$4:$O$8,Search!$R$4:$R$7,Search!$U$4:$U$7)-COUNTIF(Search!$C$4:$U$7,"n"),1+LARGE($AD$1:AD575,1),""))</f>
        <v/>
      </c>
      <c r="AE576" s="45" t="str">
        <f t="shared" si="27"/>
        <v/>
      </c>
      <c r="AF576" s="45" t="str">
        <f>IF(AD576="","",COUNTIF($AE$1:$AE575,$AE576)+RANK($AE576,$AE$2:$AE$10540,1))</f>
        <v/>
      </c>
      <c r="AG576" s="45" t="str">
        <f t="shared" si="28"/>
        <v/>
      </c>
      <c r="AH576" s="45" t="str">
        <f>IF($AD576="","",COUNTIF($AG$1:$AG575,$AG576)+RANK($AG576,$AG$1:$AG$10539,0))</f>
        <v/>
      </c>
      <c r="AI576" s="10" t="str">
        <f t="shared" si="29"/>
        <v>1994-95 Upper Deck SP Inserts #SP80 Felix Potvin     /   $</v>
      </c>
      <c r="AJ576" s="11">
        <v>1994</v>
      </c>
      <c r="AK576" s="17">
        <v>95</v>
      </c>
      <c r="AL576" s="12" t="s">
        <v>298</v>
      </c>
      <c r="AM576" s="10" t="s">
        <v>300</v>
      </c>
      <c r="AN576" s="15" t="s">
        <v>226</v>
      </c>
      <c r="AO576" s="14"/>
      <c r="AP576" s="14"/>
      <c r="AQ576" s="14"/>
      <c r="AR576" s="14"/>
      <c r="AS576" s="9"/>
      <c r="AT576" s="9"/>
      <c r="AU576" s="9"/>
      <c r="AV576" s="13"/>
      <c r="AW576" s="13"/>
      <c r="AX576" s="9"/>
      <c r="AY576" s="9"/>
      <c r="AZ576" s="9"/>
      <c r="BA576" s="33"/>
      <c r="BB576" s="33"/>
      <c r="BC576" s="36"/>
      <c r="BD576" s="12" t="s">
        <v>1771</v>
      </c>
    </row>
    <row r="577" spans="1:56" s="12" customFormat="1" x14ac:dyDescent="0.2">
      <c r="A577" s="9" t="str">
        <f>IF(Search!$C$5="","",IF(COUNTA(Inventory!$AP577)=1,1,""))</f>
        <v/>
      </c>
      <c r="B577" s="9" t="str">
        <f>IF(Search!$C$4="","",IF(ISNUMBER(SEARCH(Search!$C$4,$AR577))=TRUE,1,""))</f>
        <v/>
      </c>
      <c r="C577" s="9" t="str">
        <f>IF(Search!$C$6="x",IF(COUNTA($AQ577)=1,1,"N"),IF(COUNTA($AQ577)=1,"N",""))</f>
        <v/>
      </c>
      <c r="D577" s="9" t="str">
        <f>IF(Search!$O$8="","",IF(ISNUMBER(SEARCH(Search!$O$8,$BD577))=TRUE,1,""))</f>
        <v/>
      </c>
      <c r="E577" s="9" t="str">
        <f>IF(Search!$C$7="","",IF(ISNUMBER(SEARCH(Search!$C$7,$AN577))=TRUE,1,""))</f>
        <v/>
      </c>
      <c r="F577" s="9" t="str">
        <f>IF(Search!$C$8="","",IF(ISNUMBER(SEARCH(Search!$C$8,$AO577))=TRUE,1,""))</f>
        <v/>
      </c>
      <c r="G577" s="9" t="str">
        <f>IF(Search!$F$4="","",IF(Inventory!$AJ577&lt;Search!$F$4,"",1))</f>
        <v/>
      </c>
      <c r="H577" s="9" t="str">
        <f>IF(Search!$F$5="","",IF(Inventory!$AJ577&gt;Search!$F$5,"",1))</f>
        <v/>
      </c>
      <c r="I577" s="9" t="str">
        <f>IF(Search!$F$7="","",IF(Search!$F$8="",IF(ISNUMBER(SEARCH(Search!$F$7,$AL577))=TRUE,1,""),""))</f>
        <v/>
      </c>
      <c r="J577" s="9" t="str">
        <f>IF($AL577=Search!$F$8,1,"")</f>
        <v/>
      </c>
      <c r="K577" s="9" t="str">
        <f>IF(Search!$I$4="","",IF(COUNTA($AS577)=1,IF(Search!$I$4="N","N",1),""))</f>
        <v/>
      </c>
      <c r="L577" s="9" t="str">
        <f>IF(Search!$I$5="","",IF($AS577="RC",1,""))</f>
        <v/>
      </c>
      <c r="M577" s="9" t="str">
        <f>IF(Search!$I$6="","",IF($AS577="RCP",1,""))</f>
        <v/>
      </c>
      <c r="N577" s="9" t="str">
        <f>IF(Search!$I$8="","",IF(COUNTA($AT577)=1,IF(Search!$I$8="N","N",1),""))</f>
        <v/>
      </c>
      <c r="O577" s="9" t="str">
        <f>IF(Search!$L$4="","",IF(COUNTA($AU577)=1,IF(Search!$L$4="N","N",1),""))</f>
        <v/>
      </c>
      <c r="P577" s="9" t="str">
        <f>IF(Search!$L$5="","",IF(ISNUMBER(SEARCH("Jersey",$AU577))=TRUE,IF(Search!$L$5="N","N",1),""))</f>
        <v/>
      </c>
      <c r="Q577" s="9" t="str">
        <f>IF(Search!$L$6="","",IF(ISNUMBER(SEARCH("Patch",$AU577))=TRUE,IF(Search!$L$6="N","N",1),""))</f>
        <v/>
      </c>
      <c r="R577" s="9" t="str">
        <f>IF(Search!$L$7="","",IF(ISNUMBER(SEARCH("Shield",$AU577))=TRUE,IF(Search!$L$7="N","N",1),""))</f>
        <v/>
      </c>
      <c r="S577" s="9" t="str">
        <f>IF(Search!$L$8="","",IF(ISNUMBER(SEARCH("Stick",$AU577))=TRUE,IF(Search!$L$8="N","N",1),""))</f>
        <v/>
      </c>
      <c r="T577" s="9" t="str">
        <f>IF(Search!$O$4="","",IF(COUNTA($AW577)=1,IF(Search!$O$4="N","N",1),""))</f>
        <v/>
      </c>
      <c r="U577" s="9" t="str">
        <f>IF(Search!$O$5="","",IF($AW577="","",IF($AW577&lt;Search!$O$5,"",1)))</f>
        <v/>
      </c>
      <c r="V577" s="9" t="str">
        <f>IF(Search!$O$6="","",IF($AW577="","",IF($AW577&gt;Search!$O$6,"",1)))</f>
        <v/>
      </c>
      <c r="W577" s="9" t="str">
        <f>IF(Search!$U$4="","",IF($AX577="","",1))</f>
        <v/>
      </c>
      <c r="X577" s="9" t="str">
        <f>IF(Search!$U$5="","",IF(ISNUMBER(SEARCH(Search!$U$5,$AX577))=TRUE,IF(Search!$U$5="N","N",1),""))</f>
        <v/>
      </c>
      <c r="Y577" s="9" t="str">
        <f>IF(Search!$U$6="","",IF($AY577&lt;Search!$U$6,"",1))</f>
        <v/>
      </c>
      <c r="Z577" s="9" t="str">
        <f>IF(Search!$R$4="","",IF(Inventory!$BA577&lt;Search!$R$4,"",1))</f>
        <v/>
      </c>
      <c r="AA577" s="9" t="str">
        <f>IF(Search!$R$5="","",IF($BA577&gt;Search!$R$5,"",1))</f>
        <v/>
      </c>
      <c r="AB577" s="9" t="str">
        <f>IF(Search!$R$6="","",IF($BB577&lt;Search!$R$6,"",1))</f>
        <v/>
      </c>
      <c r="AC577" s="9" t="str">
        <f>IF(Search!$R$7="","",IF($BB577&lt;Search!$R$7,"",1))</f>
        <v/>
      </c>
      <c r="AD577" s="45" t="str">
        <f>IF(COUNTIF($A577:$AC577,"n")&gt;0,"",IF(SUM($A577:$AC577)=COUNTA(Search!$C$4:$C$8,Search!$F$4:$F$8,Search!$I$4:$I$6,Search!$I$8,Search!$L$4:$L$8,Search!$O$4:$O$8,Search!$R$4:$R$7,Search!$U$4:$U$7)-COUNTIF(Search!$C$4:$U$7,"n"),1+LARGE($AD$1:AD576,1),""))</f>
        <v/>
      </c>
      <c r="AE577" s="45" t="str">
        <f t="shared" si="27"/>
        <v/>
      </c>
      <c r="AF577" s="45" t="str">
        <f>IF(AD577="","",COUNTIF($AE$1:$AE576,$AE577)+RANK($AE577,$AE$2:$AE$10540,1))</f>
        <v/>
      </c>
      <c r="AG577" s="45" t="str">
        <f t="shared" si="28"/>
        <v/>
      </c>
      <c r="AH577" s="45" t="str">
        <f>IF($AD577="","",COUNTIF($AG$1:$AG576,$AG577)+RANK($AG577,$AG$1:$AG$10539,0))</f>
        <v/>
      </c>
      <c r="AI577" s="10" t="str">
        <f t="shared" si="29"/>
        <v>1995-96 Be A Player #162 Ken Klee     /   $</v>
      </c>
      <c r="AJ577" s="11">
        <v>1995</v>
      </c>
      <c r="AK577" s="17">
        <v>96</v>
      </c>
      <c r="AL577" s="12" t="s">
        <v>301</v>
      </c>
      <c r="AM577" s="10">
        <v>162</v>
      </c>
      <c r="AN577" s="12" t="s">
        <v>302</v>
      </c>
      <c r="AO577" s="9"/>
      <c r="AP577" s="9"/>
      <c r="AQ577" s="9"/>
      <c r="AR577" s="14"/>
      <c r="AS577" s="9"/>
      <c r="AT577" s="9"/>
      <c r="AU577" s="9"/>
      <c r="AV577" s="13"/>
      <c r="AW577" s="13"/>
      <c r="AX577" s="9"/>
      <c r="AY577" s="9"/>
      <c r="AZ577" s="9"/>
      <c r="BA577" s="33"/>
      <c r="BB577" s="33"/>
      <c r="BC577" s="36"/>
      <c r="BD577" s="12" t="s">
        <v>1771</v>
      </c>
    </row>
    <row r="578" spans="1:56" s="12" customFormat="1" x14ac:dyDescent="0.2">
      <c r="A578" s="9" t="str">
        <f>IF(Search!$C$5="","",IF(COUNTA(Inventory!$AP578)=1,1,""))</f>
        <v/>
      </c>
      <c r="B578" s="9" t="str">
        <f>IF(Search!$C$4="","",IF(ISNUMBER(SEARCH(Search!$C$4,$AR578))=TRUE,1,""))</f>
        <v/>
      </c>
      <c r="C578" s="9" t="str">
        <f>IF(Search!$C$6="x",IF(COUNTA($AQ578)=1,1,"N"),IF(COUNTA($AQ578)=1,"N",""))</f>
        <v/>
      </c>
      <c r="D578" s="9" t="str">
        <f>IF(Search!$O$8="","",IF(ISNUMBER(SEARCH(Search!$O$8,$BD578))=TRUE,1,""))</f>
        <v/>
      </c>
      <c r="E578" s="9" t="str">
        <f>IF(Search!$C$7="","",IF(ISNUMBER(SEARCH(Search!$C$7,$AN578))=TRUE,1,""))</f>
        <v/>
      </c>
      <c r="F578" s="9" t="str">
        <f>IF(Search!$C$8="","",IF(ISNUMBER(SEARCH(Search!$C$8,$AO578))=TRUE,1,""))</f>
        <v/>
      </c>
      <c r="G578" s="9" t="str">
        <f>IF(Search!$F$4="","",IF(Inventory!$AJ578&lt;Search!$F$4,"",1))</f>
        <v/>
      </c>
      <c r="H578" s="9" t="str">
        <f>IF(Search!$F$5="","",IF(Inventory!$AJ578&gt;Search!$F$5,"",1))</f>
        <v/>
      </c>
      <c r="I578" s="9" t="str">
        <f>IF(Search!$F$7="","",IF(Search!$F$8="",IF(ISNUMBER(SEARCH(Search!$F$7,$AL578))=TRUE,1,""),""))</f>
        <v/>
      </c>
      <c r="J578" s="9" t="str">
        <f>IF($AL578=Search!$F$8,1,"")</f>
        <v/>
      </c>
      <c r="K578" s="9" t="str">
        <f>IF(Search!$I$4="","",IF(COUNTA($AS578)=1,IF(Search!$I$4="N","N",1),""))</f>
        <v/>
      </c>
      <c r="L578" s="9" t="str">
        <f>IF(Search!$I$5="","",IF($AS578="RC",1,""))</f>
        <v/>
      </c>
      <c r="M578" s="9" t="str">
        <f>IF(Search!$I$6="","",IF($AS578="RCP",1,""))</f>
        <v/>
      </c>
      <c r="N578" s="9" t="str">
        <f>IF(Search!$I$8="","",IF(COUNTA($AT578)=1,IF(Search!$I$8="N","N",1),""))</f>
        <v/>
      </c>
      <c r="O578" s="9" t="str">
        <f>IF(Search!$L$4="","",IF(COUNTA($AU578)=1,IF(Search!$L$4="N","N",1),""))</f>
        <v/>
      </c>
      <c r="P578" s="9" t="str">
        <f>IF(Search!$L$5="","",IF(ISNUMBER(SEARCH("Jersey",$AU578))=TRUE,IF(Search!$L$5="N","N",1),""))</f>
        <v/>
      </c>
      <c r="Q578" s="9" t="str">
        <f>IF(Search!$L$6="","",IF(ISNUMBER(SEARCH("Patch",$AU578))=TRUE,IF(Search!$L$6="N","N",1),""))</f>
        <v/>
      </c>
      <c r="R578" s="9" t="str">
        <f>IF(Search!$L$7="","",IF(ISNUMBER(SEARCH("Shield",$AU578))=TRUE,IF(Search!$L$7="N","N",1),""))</f>
        <v/>
      </c>
      <c r="S578" s="9" t="str">
        <f>IF(Search!$L$8="","",IF(ISNUMBER(SEARCH("Stick",$AU578))=TRUE,IF(Search!$L$8="N","N",1),""))</f>
        <v/>
      </c>
      <c r="T578" s="9" t="str">
        <f>IF(Search!$O$4="","",IF(COUNTA($AW578)=1,IF(Search!$O$4="N","N",1),""))</f>
        <v/>
      </c>
      <c r="U578" s="9" t="str">
        <f>IF(Search!$O$5="","",IF($AW578="","",IF($AW578&lt;Search!$O$5,"",1)))</f>
        <v/>
      </c>
      <c r="V578" s="9" t="str">
        <f>IF(Search!$O$6="","",IF($AW578="","",IF($AW578&gt;Search!$O$6,"",1)))</f>
        <v/>
      </c>
      <c r="W578" s="9" t="str">
        <f>IF(Search!$U$4="","",IF($AX578="","",1))</f>
        <v/>
      </c>
      <c r="X578" s="9" t="str">
        <f>IF(Search!$U$5="","",IF(ISNUMBER(SEARCH(Search!$U$5,$AX578))=TRUE,IF(Search!$U$5="N","N",1),""))</f>
        <v/>
      </c>
      <c r="Y578" s="9" t="str">
        <f>IF(Search!$U$6="","",IF($AY578&lt;Search!$U$6,"",1))</f>
        <v/>
      </c>
      <c r="Z578" s="9" t="str">
        <f>IF(Search!$R$4="","",IF(Inventory!$BA578&lt;Search!$R$4,"",1))</f>
        <v/>
      </c>
      <c r="AA578" s="9" t="str">
        <f>IF(Search!$R$5="","",IF($BA578&gt;Search!$R$5,"",1))</f>
        <v/>
      </c>
      <c r="AB578" s="9" t="str">
        <f>IF(Search!$R$6="","",IF($BB578&lt;Search!$R$6,"",1))</f>
        <v/>
      </c>
      <c r="AC578" s="9" t="str">
        <f>IF(Search!$R$7="","",IF($BB578&lt;Search!$R$7,"",1))</f>
        <v/>
      </c>
      <c r="AD578" s="45" t="str">
        <f>IF(COUNTIF($A578:$AC578,"n")&gt;0,"",IF(SUM($A578:$AC578)=COUNTA(Search!$C$4:$C$8,Search!$F$4:$F$8,Search!$I$4:$I$6,Search!$I$8,Search!$L$4:$L$8,Search!$O$4:$O$8,Search!$R$4:$R$7,Search!$U$4:$U$7)-COUNTIF(Search!$C$4:$U$7,"n"),1+LARGE($AD$1:AD577,1),""))</f>
        <v/>
      </c>
      <c r="AE578" s="45" t="str">
        <f t="shared" si="27"/>
        <v/>
      </c>
      <c r="AF578" s="45" t="str">
        <f>IF(AD578="","",COUNTIF($AE$1:$AE577,$AE578)+RANK($AE578,$AE$2:$AE$10540,1))</f>
        <v/>
      </c>
      <c r="AG578" s="45" t="str">
        <f t="shared" si="28"/>
        <v/>
      </c>
      <c r="AH578" s="45" t="str">
        <f>IF($AD578="","",COUNTIF($AG$1:$AG577,$AG578)+RANK($AG578,$AG$1:$AG$10539,0))</f>
        <v/>
      </c>
      <c r="AI578" s="10" t="str">
        <f t="shared" si="29"/>
        <v>1995-96 Be A Player Autographs #S168 Todd Bertuzzi   AU  /   $</v>
      </c>
      <c r="AJ578" s="11">
        <v>1995</v>
      </c>
      <c r="AK578" s="17">
        <v>96</v>
      </c>
      <c r="AL578" s="12" t="s">
        <v>303</v>
      </c>
      <c r="AM578" s="10" t="s">
        <v>307</v>
      </c>
      <c r="AN578" s="12" t="s">
        <v>308</v>
      </c>
      <c r="AO578" s="9"/>
      <c r="AP578" s="9"/>
      <c r="AQ578" s="9"/>
      <c r="AR578" s="14" t="s">
        <v>2466</v>
      </c>
      <c r="AS578" s="9"/>
      <c r="AT578" s="9" t="s">
        <v>1857</v>
      </c>
      <c r="AU578" s="9"/>
      <c r="AV578" s="13"/>
      <c r="AW578" s="13"/>
      <c r="AX578" s="9"/>
      <c r="AY578" s="9"/>
      <c r="AZ578" s="9"/>
      <c r="BA578" s="33"/>
      <c r="BB578" s="33"/>
      <c r="BC578" s="36"/>
      <c r="BD578" s="12" t="s">
        <v>1771</v>
      </c>
    </row>
    <row r="579" spans="1:56" s="12" customFormat="1" x14ac:dyDescent="0.2">
      <c r="A579" s="9" t="str">
        <f>IF(Search!$C$5="","",IF(COUNTA(Inventory!$AP579)=1,1,""))</f>
        <v/>
      </c>
      <c r="B579" s="9" t="str">
        <f>IF(Search!$C$4="","",IF(ISNUMBER(SEARCH(Search!$C$4,$AR579))=TRUE,1,""))</f>
        <v/>
      </c>
      <c r="C579" s="9" t="str">
        <f>IF(Search!$C$6="x",IF(COUNTA($AQ579)=1,1,"N"),IF(COUNTA($AQ579)=1,"N",""))</f>
        <v/>
      </c>
      <c r="D579" s="9" t="str">
        <f>IF(Search!$O$8="","",IF(ISNUMBER(SEARCH(Search!$O$8,$BD579))=TRUE,1,""))</f>
        <v/>
      </c>
      <c r="E579" s="9" t="str">
        <f>IF(Search!$C$7="","",IF(ISNUMBER(SEARCH(Search!$C$7,$AN579))=TRUE,1,""))</f>
        <v/>
      </c>
      <c r="F579" s="9" t="str">
        <f>IF(Search!$C$8="","",IF(ISNUMBER(SEARCH(Search!$C$8,$AO579))=TRUE,1,""))</f>
        <v/>
      </c>
      <c r="G579" s="9" t="str">
        <f>IF(Search!$F$4="","",IF(Inventory!$AJ579&lt;Search!$F$4,"",1))</f>
        <v/>
      </c>
      <c r="H579" s="9" t="str">
        <f>IF(Search!$F$5="","",IF(Inventory!$AJ579&gt;Search!$F$5,"",1))</f>
        <v/>
      </c>
      <c r="I579" s="9" t="str">
        <f>IF(Search!$F$7="","",IF(Search!$F$8="",IF(ISNUMBER(SEARCH(Search!$F$7,$AL579))=TRUE,1,""),""))</f>
        <v/>
      </c>
      <c r="J579" s="9" t="str">
        <f>IF($AL579=Search!$F$8,1,"")</f>
        <v/>
      </c>
      <c r="K579" s="9" t="str">
        <f>IF(Search!$I$4="","",IF(COUNTA($AS579)=1,IF(Search!$I$4="N","N",1),""))</f>
        <v/>
      </c>
      <c r="L579" s="9" t="str">
        <f>IF(Search!$I$5="","",IF($AS579="RC",1,""))</f>
        <v/>
      </c>
      <c r="M579" s="9" t="str">
        <f>IF(Search!$I$6="","",IF($AS579="RCP",1,""))</f>
        <v/>
      </c>
      <c r="N579" s="9" t="str">
        <f>IF(Search!$I$8="","",IF(COUNTA($AT579)=1,IF(Search!$I$8="N","N",1),""))</f>
        <v/>
      </c>
      <c r="O579" s="9" t="str">
        <f>IF(Search!$L$4="","",IF(COUNTA($AU579)=1,IF(Search!$L$4="N","N",1),""))</f>
        <v/>
      </c>
      <c r="P579" s="9" t="str">
        <f>IF(Search!$L$5="","",IF(ISNUMBER(SEARCH("Jersey",$AU579))=TRUE,IF(Search!$L$5="N","N",1),""))</f>
        <v/>
      </c>
      <c r="Q579" s="9" t="str">
        <f>IF(Search!$L$6="","",IF(ISNUMBER(SEARCH("Patch",$AU579))=TRUE,IF(Search!$L$6="N","N",1),""))</f>
        <v/>
      </c>
      <c r="R579" s="9" t="str">
        <f>IF(Search!$L$7="","",IF(ISNUMBER(SEARCH("Shield",$AU579))=TRUE,IF(Search!$L$7="N","N",1),""))</f>
        <v/>
      </c>
      <c r="S579" s="9" t="str">
        <f>IF(Search!$L$8="","",IF(ISNUMBER(SEARCH("Stick",$AU579))=TRUE,IF(Search!$L$8="N","N",1),""))</f>
        <v/>
      </c>
      <c r="T579" s="9" t="str">
        <f>IF(Search!$O$4="","",IF(COUNTA($AW579)=1,IF(Search!$O$4="N","N",1),""))</f>
        <v/>
      </c>
      <c r="U579" s="9" t="str">
        <f>IF(Search!$O$5="","",IF($AW579="","",IF($AW579&lt;Search!$O$5,"",1)))</f>
        <v/>
      </c>
      <c r="V579" s="9" t="str">
        <f>IF(Search!$O$6="","",IF($AW579="","",IF($AW579&gt;Search!$O$6,"",1)))</f>
        <v/>
      </c>
      <c r="W579" s="9" t="str">
        <f>IF(Search!$U$4="","",IF($AX579="","",1))</f>
        <v/>
      </c>
      <c r="X579" s="9" t="str">
        <f>IF(Search!$U$5="","",IF(ISNUMBER(SEARCH(Search!$U$5,$AX579))=TRUE,IF(Search!$U$5="N","N",1),""))</f>
        <v/>
      </c>
      <c r="Y579" s="9" t="str">
        <f>IF(Search!$U$6="","",IF($AY579&lt;Search!$U$6,"",1))</f>
        <v/>
      </c>
      <c r="Z579" s="9" t="str">
        <f>IF(Search!$R$4="","",IF(Inventory!$BA579&lt;Search!$R$4,"",1))</f>
        <v/>
      </c>
      <c r="AA579" s="9" t="str">
        <f>IF(Search!$R$5="","",IF($BA579&gt;Search!$R$5,"",1))</f>
        <v/>
      </c>
      <c r="AB579" s="9" t="str">
        <f>IF(Search!$R$6="","",IF($BB579&lt;Search!$R$6,"",1))</f>
        <v/>
      </c>
      <c r="AC579" s="9" t="str">
        <f>IF(Search!$R$7="","",IF($BB579&lt;Search!$R$7,"",1))</f>
        <v/>
      </c>
      <c r="AD579" s="45" t="str">
        <f>IF(COUNTIF($A579:$AC579,"n")&gt;0,"",IF(SUM($A579:$AC579)=COUNTA(Search!$C$4:$C$8,Search!$F$4:$F$8,Search!$I$4:$I$6,Search!$I$8,Search!$L$4:$L$8,Search!$O$4:$O$8,Search!$R$4:$R$7,Search!$U$4:$U$7)-COUNTIF(Search!$C$4:$U$7,"n"),1+LARGE($AD$1:AD578,1),""))</f>
        <v/>
      </c>
      <c r="AE579" s="45" t="str">
        <f t="shared" ref="AE579:AE642" si="30">IF(AD579="","",COUNTIF($AN$2:$AN$10540,"&lt;="&amp;AN579))</f>
        <v/>
      </c>
      <c r="AF579" s="45" t="str">
        <f>IF(AD579="","",COUNTIF($AE$1:$AE578,$AE579)+RANK($AE579,$AE$2:$AE$10540,1))</f>
        <v/>
      </c>
      <c r="AG579" s="45" t="str">
        <f t="shared" ref="AG579:AG642" si="31">IF($AD579="","",COUNTIF($BA$2:$BA$10540,"&lt;="&amp;$BA579))</f>
        <v/>
      </c>
      <c r="AH579" s="45" t="str">
        <f>IF($AD579="","",COUNTIF($AG$1:$AG578,$AG579)+RANK($AG579,$AG$1:$AG$10539,0))</f>
        <v/>
      </c>
      <c r="AI579" s="10" t="str">
        <f t="shared" si="29"/>
        <v>1995-96 Be A Player Autographs #S17 Mike Craig   AU  /   $</v>
      </c>
      <c r="AJ579" s="11">
        <v>1995</v>
      </c>
      <c r="AK579" s="17">
        <v>96</v>
      </c>
      <c r="AL579" s="12" t="s">
        <v>303</v>
      </c>
      <c r="AM579" s="10" t="s">
        <v>309</v>
      </c>
      <c r="AN579" s="12" t="s">
        <v>310</v>
      </c>
      <c r="AO579" s="9"/>
      <c r="AP579" s="9"/>
      <c r="AQ579" s="9"/>
      <c r="AR579" s="29" t="s">
        <v>2467</v>
      </c>
      <c r="AS579" s="9"/>
      <c r="AT579" s="9" t="s">
        <v>1857</v>
      </c>
      <c r="AU579" s="9"/>
      <c r="AV579" s="13"/>
      <c r="AW579" s="13"/>
      <c r="AX579" s="9"/>
      <c r="AY579" s="9"/>
      <c r="AZ579" s="9"/>
      <c r="BA579" s="33"/>
      <c r="BB579" s="33"/>
      <c r="BC579" s="36"/>
      <c r="BD579" s="12" t="s">
        <v>1771</v>
      </c>
    </row>
    <row r="580" spans="1:56" s="12" customFormat="1" x14ac:dyDescent="0.2">
      <c r="A580" s="9" t="str">
        <f>IF(Search!$C$5="","",IF(COUNTA(Inventory!$AP580)=1,1,""))</f>
        <v/>
      </c>
      <c r="B580" s="9" t="str">
        <f>IF(Search!$C$4="","",IF(ISNUMBER(SEARCH(Search!$C$4,$AR580))=TRUE,1,""))</f>
        <v/>
      </c>
      <c r="C580" s="9" t="str">
        <f>IF(Search!$C$6="x",IF(COUNTA($AQ580)=1,1,"N"),IF(COUNTA($AQ580)=1,"N",""))</f>
        <v/>
      </c>
      <c r="D580" s="9" t="str">
        <f>IF(Search!$O$8="","",IF(ISNUMBER(SEARCH(Search!$O$8,$BD580))=TRUE,1,""))</f>
        <v/>
      </c>
      <c r="E580" s="9" t="str">
        <f>IF(Search!$C$7="","",IF(ISNUMBER(SEARCH(Search!$C$7,$AN580))=TRUE,1,""))</f>
        <v/>
      </c>
      <c r="F580" s="9" t="str">
        <f>IF(Search!$C$8="","",IF(ISNUMBER(SEARCH(Search!$C$8,$AO580))=TRUE,1,""))</f>
        <v/>
      </c>
      <c r="G580" s="9" t="str">
        <f>IF(Search!$F$4="","",IF(Inventory!$AJ580&lt;Search!$F$4,"",1))</f>
        <v/>
      </c>
      <c r="H580" s="9" t="str">
        <f>IF(Search!$F$5="","",IF(Inventory!$AJ580&gt;Search!$F$5,"",1))</f>
        <v/>
      </c>
      <c r="I580" s="9" t="str">
        <f>IF(Search!$F$7="","",IF(Search!$F$8="",IF(ISNUMBER(SEARCH(Search!$F$7,$AL580))=TRUE,1,""),""))</f>
        <v/>
      </c>
      <c r="J580" s="9" t="str">
        <f>IF($AL580=Search!$F$8,1,"")</f>
        <v/>
      </c>
      <c r="K580" s="9" t="str">
        <f>IF(Search!$I$4="","",IF(COUNTA($AS580)=1,IF(Search!$I$4="N","N",1),""))</f>
        <v/>
      </c>
      <c r="L580" s="9" t="str">
        <f>IF(Search!$I$5="","",IF($AS580="RC",1,""))</f>
        <v/>
      </c>
      <c r="M580" s="9" t="str">
        <f>IF(Search!$I$6="","",IF($AS580="RCP",1,""))</f>
        <v/>
      </c>
      <c r="N580" s="9" t="str">
        <f>IF(Search!$I$8="","",IF(COUNTA($AT580)=1,IF(Search!$I$8="N","N",1),""))</f>
        <v/>
      </c>
      <c r="O580" s="9" t="str">
        <f>IF(Search!$L$4="","",IF(COUNTA($AU580)=1,IF(Search!$L$4="N","N",1),""))</f>
        <v/>
      </c>
      <c r="P580" s="9" t="str">
        <f>IF(Search!$L$5="","",IF(ISNUMBER(SEARCH("Jersey",$AU580))=TRUE,IF(Search!$L$5="N","N",1),""))</f>
        <v/>
      </c>
      <c r="Q580" s="9" t="str">
        <f>IF(Search!$L$6="","",IF(ISNUMBER(SEARCH("Patch",$AU580))=TRUE,IF(Search!$L$6="N","N",1),""))</f>
        <v/>
      </c>
      <c r="R580" s="9" t="str">
        <f>IF(Search!$L$7="","",IF(ISNUMBER(SEARCH("Shield",$AU580))=TRUE,IF(Search!$L$7="N","N",1),""))</f>
        <v/>
      </c>
      <c r="S580" s="9" t="str">
        <f>IF(Search!$L$8="","",IF(ISNUMBER(SEARCH("Stick",$AU580))=TRUE,IF(Search!$L$8="N","N",1),""))</f>
        <v/>
      </c>
      <c r="T580" s="9" t="str">
        <f>IF(Search!$O$4="","",IF(COUNTA($AW580)=1,IF(Search!$O$4="N","N",1),""))</f>
        <v/>
      </c>
      <c r="U580" s="9" t="str">
        <f>IF(Search!$O$5="","",IF($AW580="","",IF($AW580&lt;Search!$O$5,"",1)))</f>
        <v/>
      </c>
      <c r="V580" s="9" t="str">
        <f>IF(Search!$O$6="","",IF($AW580="","",IF($AW580&gt;Search!$O$6,"",1)))</f>
        <v/>
      </c>
      <c r="W580" s="9" t="str">
        <f>IF(Search!$U$4="","",IF($AX580="","",1))</f>
        <v/>
      </c>
      <c r="X580" s="9" t="str">
        <f>IF(Search!$U$5="","",IF(ISNUMBER(SEARCH(Search!$U$5,$AX580))=TRUE,IF(Search!$U$5="N","N",1),""))</f>
        <v/>
      </c>
      <c r="Y580" s="9" t="str">
        <f>IF(Search!$U$6="","",IF($AY580&lt;Search!$U$6,"",1))</f>
        <v/>
      </c>
      <c r="Z580" s="9" t="str">
        <f>IF(Search!$R$4="","",IF(Inventory!$BA580&lt;Search!$R$4,"",1))</f>
        <v/>
      </c>
      <c r="AA580" s="9" t="str">
        <f>IF(Search!$R$5="","",IF($BA580&gt;Search!$R$5,"",1))</f>
        <v/>
      </c>
      <c r="AB580" s="9" t="str">
        <f>IF(Search!$R$6="","",IF($BB580&lt;Search!$R$6,"",1))</f>
        <v/>
      </c>
      <c r="AC580" s="9" t="str">
        <f>IF(Search!$R$7="","",IF($BB580&lt;Search!$R$7,"",1))</f>
        <v/>
      </c>
      <c r="AD580" s="45" t="str">
        <f>IF(COUNTIF($A580:$AC580,"n")&gt;0,"",IF(SUM($A580:$AC580)=COUNTA(Search!$C$4:$C$8,Search!$F$4:$F$8,Search!$I$4:$I$6,Search!$I$8,Search!$L$4:$L$8,Search!$O$4:$O$8,Search!$R$4:$R$7,Search!$U$4:$U$7)-COUNTIF(Search!$C$4:$U$7,"n"),1+LARGE($AD$1:AD579,1),""))</f>
        <v/>
      </c>
      <c r="AE580" s="45" t="str">
        <f t="shared" si="30"/>
        <v/>
      </c>
      <c r="AF580" s="45" t="str">
        <f>IF(AD580="","",COUNTIF($AE$1:$AE579,$AE580)+RANK($AE580,$AE$2:$AE$10540,1))</f>
        <v/>
      </c>
      <c r="AG580" s="45" t="str">
        <f t="shared" si="31"/>
        <v/>
      </c>
      <c r="AH580" s="45" t="str">
        <f>IF($AD580="","",COUNTIF($AG$1:$AG579,$AG580)+RANK($AG580,$AG$1:$AG$10539,0))</f>
        <v/>
      </c>
      <c r="AI580" s="10" t="str">
        <f t="shared" si="29"/>
        <v>1995-96 Be A Player Autographs #S195 Felix Potvin TOR  AU  /   $</v>
      </c>
      <c r="AJ580" s="11">
        <v>1995</v>
      </c>
      <c r="AK580" s="17">
        <v>96</v>
      </c>
      <c r="AL580" s="12" t="s">
        <v>303</v>
      </c>
      <c r="AM580" s="10" t="s">
        <v>306</v>
      </c>
      <c r="AN580" s="12" t="s">
        <v>226</v>
      </c>
      <c r="AO580" s="9" t="s">
        <v>1904</v>
      </c>
      <c r="AP580" s="9"/>
      <c r="AQ580" s="9"/>
      <c r="AR580" s="29" t="s">
        <v>2467</v>
      </c>
      <c r="AS580" s="9"/>
      <c r="AT580" s="9" t="s">
        <v>1857</v>
      </c>
      <c r="AU580" s="9"/>
      <c r="AV580" s="13"/>
      <c r="AW580" s="13"/>
      <c r="AX580" s="9"/>
      <c r="AY580" s="9"/>
      <c r="AZ580" s="9"/>
      <c r="BA580" s="33"/>
      <c r="BB580" s="33"/>
      <c r="BC580" s="36"/>
      <c r="BD580" s="12" t="s">
        <v>1771</v>
      </c>
    </row>
    <row r="581" spans="1:56" s="12" customFormat="1" x14ac:dyDescent="0.2">
      <c r="A581" s="9" t="str">
        <f>IF(Search!$C$5="","",IF(COUNTA(Inventory!$AP581)=1,1,""))</f>
        <v/>
      </c>
      <c r="B581" s="9" t="str">
        <f>IF(Search!$C$4="","",IF(ISNUMBER(SEARCH(Search!$C$4,$AR581))=TRUE,1,""))</f>
        <v/>
      </c>
      <c r="C581" s="9" t="str">
        <f>IF(Search!$C$6="x",IF(COUNTA($AQ581)=1,1,"N"),IF(COUNTA($AQ581)=1,"N",""))</f>
        <v/>
      </c>
      <c r="D581" s="9" t="str">
        <f>IF(Search!$O$8="","",IF(ISNUMBER(SEARCH(Search!$O$8,$BD581))=TRUE,1,""))</f>
        <v/>
      </c>
      <c r="E581" s="9" t="str">
        <f>IF(Search!$C$7="","",IF(ISNUMBER(SEARCH(Search!$C$7,$AN581))=TRUE,1,""))</f>
        <v/>
      </c>
      <c r="F581" s="9" t="str">
        <f>IF(Search!$C$8="","",IF(ISNUMBER(SEARCH(Search!$C$8,$AO581))=TRUE,1,""))</f>
        <v/>
      </c>
      <c r="G581" s="9" t="str">
        <f>IF(Search!$F$4="","",IF(Inventory!$AJ581&lt;Search!$F$4,"",1))</f>
        <v/>
      </c>
      <c r="H581" s="9" t="str">
        <f>IF(Search!$F$5="","",IF(Inventory!$AJ581&gt;Search!$F$5,"",1))</f>
        <v/>
      </c>
      <c r="I581" s="9" t="str">
        <f>IF(Search!$F$7="","",IF(Search!$F$8="",IF(ISNUMBER(SEARCH(Search!$F$7,$AL581))=TRUE,1,""),""))</f>
        <v/>
      </c>
      <c r="J581" s="9" t="str">
        <f>IF($AL581=Search!$F$8,1,"")</f>
        <v/>
      </c>
      <c r="K581" s="9" t="str">
        <f>IF(Search!$I$4="","",IF(COUNTA($AS581)=1,IF(Search!$I$4="N","N",1),""))</f>
        <v/>
      </c>
      <c r="L581" s="9" t="str">
        <f>IF(Search!$I$5="","",IF($AS581="RC",1,""))</f>
        <v/>
      </c>
      <c r="M581" s="9" t="str">
        <f>IF(Search!$I$6="","",IF($AS581="RCP",1,""))</f>
        <v/>
      </c>
      <c r="N581" s="9" t="str">
        <f>IF(Search!$I$8="","",IF(COUNTA($AT581)=1,IF(Search!$I$8="N","N",1),""))</f>
        <v/>
      </c>
      <c r="O581" s="9" t="str">
        <f>IF(Search!$L$4="","",IF(COUNTA($AU581)=1,IF(Search!$L$4="N","N",1),""))</f>
        <v/>
      </c>
      <c r="P581" s="9" t="str">
        <f>IF(Search!$L$5="","",IF(ISNUMBER(SEARCH("Jersey",$AU581))=TRUE,IF(Search!$L$5="N","N",1),""))</f>
        <v/>
      </c>
      <c r="Q581" s="9" t="str">
        <f>IF(Search!$L$6="","",IF(ISNUMBER(SEARCH("Patch",$AU581))=TRUE,IF(Search!$L$6="N","N",1),""))</f>
        <v/>
      </c>
      <c r="R581" s="9" t="str">
        <f>IF(Search!$L$7="","",IF(ISNUMBER(SEARCH("Shield",$AU581))=TRUE,IF(Search!$L$7="N","N",1),""))</f>
        <v/>
      </c>
      <c r="S581" s="9" t="str">
        <f>IF(Search!$L$8="","",IF(ISNUMBER(SEARCH("Stick",$AU581))=TRUE,IF(Search!$L$8="N","N",1),""))</f>
        <v/>
      </c>
      <c r="T581" s="9" t="str">
        <f>IF(Search!$O$4="","",IF(COUNTA($AW581)=1,IF(Search!$O$4="N","N",1),""))</f>
        <v/>
      </c>
      <c r="U581" s="9" t="str">
        <f>IF(Search!$O$5="","",IF($AW581="","",IF($AW581&lt;Search!$O$5,"",1)))</f>
        <v/>
      </c>
      <c r="V581" s="9" t="str">
        <f>IF(Search!$O$6="","",IF($AW581="","",IF($AW581&gt;Search!$O$6,"",1)))</f>
        <v/>
      </c>
      <c r="W581" s="9" t="str">
        <f>IF(Search!$U$4="","",IF($AX581="","",1))</f>
        <v/>
      </c>
      <c r="X581" s="9" t="str">
        <f>IF(Search!$U$5="","",IF(ISNUMBER(SEARCH(Search!$U$5,$AX581))=TRUE,IF(Search!$U$5="N","N",1),""))</f>
        <v/>
      </c>
      <c r="Y581" s="9" t="str">
        <f>IF(Search!$U$6="","",IF($AY581&lt;Search!$U$6,"",1))</f>
        <v/>
      </c>
      <c r="Z581" s="9" t="str">
        <f>IF(Search!$R$4="","",IF(Inventory!$BA581&lt;Search!$R$4,"",1))</f>
        <v/>
      </c>
      <c r="AA581" s="9" t="str">
        <f>IF(Search!$R$5="","",IF($BA581&gt;Search!$R$5,"",1))</f>
        <v/>
      </c>
      <c r="AB581" s="9" t="str">
        <f>IF(Search!$R$6="","",IF($BB581&lt;Search!$R$6,"",1))</f>
        <v/>
      </c>
      <c r="AC581" s="9" t="str">
        <f>IF(Search!$R$7="","",IF($BB581&lt;Search!$R$7,"",1))</f>
        <v/>
      </c>
      <c r="AD581" s="45" t="str">
        <f>IF(COUNTIF($A581:$AC581,"n")&gt;0,"",IF(SUM($A581:$AC581)=COUNTA(Search!$C$4:$C$8,Search!$F$4:$F$8,Search!$I$4:$I$6,Search!$I$8,Search!$L$4:$L$8,Search!$O$4:$O$8,Search!$R$4:$R$7,Search!$U$4:$U$7)-COUNTIF(Search!$C$4:$U$7,"n"),1+LARGE($AD$1:AD580,1),""))</f>
        <v/>
      </c>
      <c r="AE581" s="45" t="str">
        <f t="shared" si="30"/>
        <v/>
      </c>
      <c r="AF581" s="45" t="str">
        <f>IF(AD581="","",COUNTIF($AE$1:$AE580,$AE581)+RANK($AE581,$AE$2:$AE$10540,1))</f>
        <v/>
      </c>
      <c r="AG581" s="45" t="str">
        <f t="shared" si="31"/>
        <v/>
      </c>
      <c r="AH581" s="45" t="str">
        <f>IF($AD581="","",COUNTIF($AG$1:$AG580,$AG581)+RANK($AG581,$AG$1:$AG$10539,0))</f>
        <v/>
      </c>
      <c r="AI581" s="10" t="str">
        <f t="shared" si="29"/>
        <v>1995-96 Be A Player Autographs #S218 Jamie Macoun   AU  /   $</v>
      </c>
      <c r="AJ581" s="11">
        <v>1995</v>
      </c>
      <c r="AK581" s="17">
        <v>96</v>
      </c>
      <c r="AL581" s="12" t="s">
        <v>303</v>
      </c>
      <c r="AM581" s="10" t="s">
        <v>304</v>
      </c>
      <c r="AN581" s="12" t="s">
        <v>305</v>
      </c>
      <c r="AO581" s="9"/>
      <c r="AP581" s="9"/>
      <c r="AQ581" s="9"/>
      <c r="AR581" s="29" t="s">
        <v>2467</v>
      </c>
      <c r="AS581" s="9"/>
      <c r="AT581" s="9" t="s">
        <v>1857</v>
      </c>
      <c r="AU581" s="9"/>
      <c r="AV581" s="13"/>
      <c r="AW581" s="13"/>
      <c r="AX581" s="9"/>
      <c r="AY581" s="9"/>
      <c r="AZ581" s="9"/>
      <c r="BA581" s="33"/>
      <c r="BB581" s="33"/>
      <c r="BC581" s="36"/>
      <c r="BD581" s="12" t="s">
        <v>1771</v>
      </c>
    </row>
    <row r="582" spans="1:56" s="12" customFormat="1" x14ac:dyDescent="0.2">
      <c r="A582" s="9" t="str">
        <f>IF(Search!$C$5="","",IF(COUNTA(Inventory!$AP582)=1,1,""))</f>
        <v/>
      </c>
      <c r="B582" s="9" t="str">
        <f>IF(Search!$C$4="","",IF(ISNUMBER(SEARCH(Search!$C$4,$AR582))=TRUE,1,""))</f>
        <v/>
      </c>
      <c r="C582" s="9" t="str">
        <f>IF(Search!$C$6="x",IF(COUNTA($AQ582)=1,1,"N"),IF(COUNTA($AQ582)=1,"N",""))</f>
        <v/>
      </c>
      <c r="D582" s="9" t="str">
        <f>IF(Search!$O$8="","",IF(ISNUMBER(SEARCH(Search!$O$8,$BD582))=TRUE,1,""))</f>
        <v/>
      </c>
      <c r="E582" s="9" t="str">
        <f>IF(Search!$C$7="","",IF(ISNUMBER(SEARCH(Search!$C$7,$AN582))=TRUE,1,""))</f>
        <v/>
      </c>
      <c r="F582" s="9" t="str">
        <f>IF(Search!$C$8="","",IF(ISNUMBER(SEARCH(Search!$C$8,$AO582))=TRUE,1,""))</f>
        <v/>
      </c>
      <c r="G582" s="9" t="str">
        <f>IF(Search!$F$4="","",IF(Inventory!$AJ582&lt;Search!$F$4,"",1))</f>
        <v/>
      </c>
      <c r="H582" s="9" t="str">
        <f>IF(Search!$F$5="","",IF(Inventory!$AJ582&gt;Search!$F$5,"",1))</f>
        <v/>
      </c>
      <c r="I582" s="9" t="str">
        <f>IF(Search!$F$7="","",IF(Search!$F$8="",IF(ISNUMBER(SEARCH(Search!$F$7,$AL582))=TRUE,1,""),""))</f>
        <v/>
      </c>
      <c r="J582" s="9" t="str">
        <f>IF($AL582=Search!$F$8,1,"")</f>
        <v/>
      </c>
      <c r="K582" s="9" t="str">
        <f>IF(Search!$I$4="","",IF(COUNTA($AS582)=1,IF(Search!$I$4="N","N",1),""))</f>
        <v/>
      </c>
      <c r="L582" s="9" t="str">
        <f>IF(Search!$I$5="","",IF($AS582="RC",1,""))</f>
        <v/>
      </c>
      <c r="M582" s="9" t="str">
        <f>IF(Search!$I$6="","",IF($AS582="RCP",1,""))</f>
        <v/>
      </c>
      <c r="N582" s="9" t="str">
        <f>IF(Search!$I$8="","",IF(COUNTA($AT582)=1,IF(Search!$I$8="N","N",1),""))</f>
        <v/>
      </c>
      <c r="O582" s="9" t="str">
        <f>IF(Search!$L$4="","",IF(COUNTA($AU582)=1,IF(Search!$L$4="N","N",1),""))</f>
        <v/>
      </c>
      <c r="P582" s="9" t="str">
        <f>IF(Search!$L$5="","",IF(ISNUMBER(SEARCH("Jersey",$AU582))=TRUE,IF(Search!$L$5="N","N",1),""))</f>
        <v/>
      </c>
      <c r="Q582" s="9" t="str">
        <f>IF(Search!$L$6="","",IF(ISNUMBER(SEARCH("Patch",$AU582))=TRUE,IF(Search!$L$6="N","N",1),""))</f>
        <v/>
      </c>
      <c r="R582" s="9" t="str">
        <f>IF(Search!$L$7="","",IF(ISNUMBER(SEARCH("Shield",$AU582))=TRUE,IF(Search!$L$7="N","N",1),""))</f>
        <v/>
      </c>
      <c r="S582" s="9" t="str">
        <f>IF(Search!$L$8="","",IF(ISNUMBER(SEARCH("Stick",$AU582))=TRUE,IF(Search!$L$8="N","N",1),""))</f>
        <v/>
      </c>
      <c r="T582" s="9" t="str">
        <f>IF(Search!$O$4="","",IF(COUNTA($AW582)=1,IF(Search!$O$4="N","N",1),""))</f>
        <v/>
      </c>
      <c r="U582" s="9" t="str">
        <f>IF(Search!$O$5="","",IF($AW582="","",IF($AW582&lt;Search!$O$5,"",1)))</f>
        <v/>
      </c>
      <c r="V582" s="9" t="str">
        <f>IF(Search!$O$6="","",IF($AW582="","",IF($AW582&gt;Search!$O$6,"",1)))</f>
        <v/>
      </c>
      <c r="W582" s="9" t="str">
        <f>IF(Search!$U$4="","",IF($AX582="","",1))</f>
        <v/>
      </c>
      <c r="X582" s="9" t="str">
        <f>IF(Search!$U$5="","",IF(ISNUMBER(SEARCH(Search!$U$5,$AX582))=TRUE,IF(Search!$U$5="N","N",1),""))</f>
        <v/>
      </c>
      <c r="Y582" s="9" t="str">
        <f>IF(Search!$U$6="","",IF($AY582&lt;Search!$U$6,"",1))</f>
        <v/>
      </c>
      <c r="Z582" s="9" t="str">
        <f>IF(Search!$R$4="","",IF(Inventory!$BA582&lt;Search!$R$4,"",1))</f>
        <v/>
      </c>
      <c r="AA582" s="9" t="str">
        <f>IF(Search!$R$5="","",IF($BA582&gt;Search!$R$5,"",1))</f>
        <v/>
      </c>
      <c r="AB582" s="9" t="str">
        <f>IF(Search!$R$6="","",IF($BB582&lt;Search!$R$6,"",1))</f>
        <v/>
      </c>
      <c r="AC582" s="9" t="str">
        <f>IF(Search!$R$7="","",IF($BB582&lt;Search!$R$7,"",1))</f>
        <v/>
      </c>
      <c r="AD582" s="45" t="str">
        <f>IF(COUNTIF($A582:$AC582,"n")&gt;0,"",IF(SUM($A582:$AC582)=COUNTA(Search!$C$4:$C$8,Search!$F$4:$F$8,Search!$I$4:$I$6,Search!$I$8,Search!$L$4:$L$8,Search!$O$4:$O$8,Search!$R$4:$R$7,Search!$U$4:$U$7)-COUNTIF(Search!$C$4:$U$7,"n"),1+LARGE($AD$1:AD581,1),""))</f>
        <v/>
      </c>
      <c r="AE582" s="45" t="str">
        <f t="shared" si="30"/>
        <v/>
      </c>
      <c r="AF582" s="45" t="str">
        <f>IF(AD582="","",COUNTIF($AE$1:$AE581,$AE582)+RANK($AE582,$AE$2:$AE$10540,1))</f>
        <v/>
      </c>
      <c r="AG582" s="45" t="str">
        <f t="shared" si="31"/>
        <v/>
      </c>
      <c r="AH582" s="45" t="str">
        <f>IF($AD582="","",COUNTIF($AG$1:$AG581,$AG582)+RANK($AG582,$AG$1:$AG$10539,0))</f>
        <v/>
      </c>
      <c r="AI582" s="10" t="str">
        <f t="shared" ref="AI582:AI645" si="32">CONCATENATE(AJ582,"-",AK582," ",AL582," #",AM582," ",AN582," ",AO582," ",AS582," ",AT582," ",AU582," ",AV582,"/",AW582," ",AX582," ",AY582,AZ582," $",BA582)</f>
        <v>1995-96 Be A Player Autographs Die Cuts #S7 Dimitri Yushkevich   AU  /   $</v>
      </c>
      <c r="AJ582" s="11">
        <v>1995</v>
      </c>
      <c r="AK582" s="17">
        <v>96</v>
      </c>
      <c r="AL582" s="12" t="s">
        <v>311</v>
      </c>
      <c r="AM582" s="10" t="s">
        <v>312</v>
      </c>
      <c r="AN582" s="12" t="s">
        <v>313</v>
      </c>
      <c r="AO582" s="9"/>
      <c r="AP582" s="9"/>
      <c r="AQ582" s="9"/>
      <c r="AR582" s="29" t="s">
        <v>2467</v>
      </c>
      <c r="AS582" s="9"/>
      <c r="AT582" s="9" t="s">
        <v>1857</v>
      </c>
      <c r="AU582" s="9"/>
      <c r="AV582" s="13"/>
      <c r="AW582" s="13"/>
      <c r="AX582" s="9"/>
      <c r="AY582" s="9"/>
      <c r="AZ582" s="9"/>
      <c r="BA582" s="33"/>
      <c r="BB582" s="33"/>
      <c r="BC582" s="36"/>
      <c r="BD582" s="12" t="s">
        <v>1771</v>
      </c>
    </row>
    <row r="583" spans="1:56" s="12" customFormat="1" x14ac:dyDescent="0.2">
      <c r="A583" s="9" t="str">
        <f>IF(Search!$C$5="","",IF(COUNTA(Inventory!$AP583)=1,1,""))</f>
        <v/>
      </c>
      <c r="B583" s="9" t="str">
        <f>IF(Search!$C$4="","",IF(ISNUMBER(SEARCH(Search!$C$4,$AR583))=TRUE,1,""))</f>
        <v/>
      </c>
      <c r="C583" s="9" t="str">
        <f>IF(Search!$C$6="x",IF(COUNTA($AQ583)=1,1,"N"),IF(COUNTA($AQ583)=1,"N",""))</f>
        <v/>
      </c>
      <c r="D583" s="9" t="str">
        <f>IF(Search!$O$8="","",IF(ISNUMBER(SEARCH(Search!$O$8,$BD583))=TRUE,1,""))</f>
        <v/>
      </c>
      <c r="E583" s="9" t="str">
        <f>IF(Search!$C$7="","",IF(ISNUMBER(SEARCH(Search!$C$7,$AN583))=TRUE,1,""))</f>
        <v/>
      </c>
      <c r="F583" s="9" t="str">
        <f>IF(Search!$C$8="","",IF(ISNUMBER(SEARCH(Search!$C$8,$AO583))=TRUE,1,""))</f>
        <v/>
      </c>
      <c r="G583" s="9" t="str">
        <f>IF(Search!$F$4="","",IF(Inventory!$AJ583&lt;Search!$F$4,"",1))</f>
        <v/>
      </c>
      <c r="H583" s="9" t="str">
        <f>IF(Search!$F$5="","",IF(Inventory!$AJ583&gt;Search!$F$5,"",1))</f>
        <v/>
      </c>
      <c r="I583" s="9" t="str">
        <f>IF(Search!$F$7="","",IF(Search!$F$8="",IF(ISNUMBER(SEARCH(Search!$F$7,$AL583))=TRUE,1,""),""))</f>
        <v/>
      </c>
      <c r="J583" s="9" t="str">
        <f>IF($AL583=Search!$F$8,1,"")</f>
        <v/>
      </c>
      <c r="K583" s="9" t="str">
        <f>IF(Search!$I$4="","",IF(COUNTA($AS583)=1,IF(Search!$I$4="N","N",1),""))</f>
        <v/>
      </c>
      <c r="L583" s="9" t="str">
        <f>IF(Search!$I$5="","",IF($AS583="RC",1,""))</f>
        <v/>
      </c>
      <c r="M583" s="9" t="str">
        <f>IF(Search!$I$6="","",IF($AS583="RCP",1,""))</f>
        <v/>
      </c>
      <c r="N583" s="9" t="str">
        <f>IF(Search!$I$8="","",IF(COUNTA($AT583)=1,IF(Search!$I$8="N","N",1),""))</f>
        <v/>
      </c>
      <c r="O583" s="9" t="str">
        <f>IF(Search!$L$4="","",IF(COUNTA($AU583)=1,IF(Search!$L$4="N","N",1),""))</f>
        <v/>
      </c>
      <c r="P583" s="9" t="str">
        <f>IF(Search!$L$5="","",IF(ISNUMBER(SEARCH("Jersey",$AU583))=TRUE,IF(Search!$L$5="N","N",1),""))</f>
        <v/>
      </c>
      <c r="Q583" s="9" t="str">
        <f>IF(Search!$L$6="","",IF(ISNUMBER(SEARCH("Patch",$AU583))=TRUE,IF(Search!$L$6="N","N",1),""))</f>
        <v/>
      </c>
      <c r="R583" s="9" t="str">
        <f>IF(Search!$L$7="","",IF(ISNUMBER(SEARCH("Shield",$AU583))=TRUE,IF(Search!$L$7="N","N",1),""))</f>
        <v/>
      </c>
      <c r="S583" s="9" t="str">
        <f>IF(Search!$L$8="","",IF(ISNUMBER(SEARCH("Stick",$AU583))=TRUE,IF(Search!$L$8="N","N",1),""))</f>
        <v/>
      </c>
      <c r="T583" s="9" t="str">
        <f>IF(Search!$O$4="","",IF(COUNTA($AW583)=1,IF(Search!$O$4="N","N",1),""))</f>
        <v/>
      </c>
      <c r="U583" s="9" t="str">
        <f>IF(Search!$O$5="","",IF($AW583="","",IF($AW583&lt;Search!$O$5,"",1)))</f>
        <v/>
      </c>
      <c r="V583" s="9" t="str">
        <f>IF(Search!$O$6="","",IF($AW583="","",IF($AW583&gt;Search!$O$6,"",1)))</f>
        <v/>
      </c>
      <c r="W583" s="9" t="str">
        <f>IF(Search!$U$4="","",IF($AX583="","",1))</f>
        <v/>
      </c>
      <c r="X583" s="9" t="str">
        <f>IF(Search!$U$5="","",IF(ISNUMBER(SEARCH(Search!$U$5,$AX583))=TRUE,IF(Search!$U$5="N","N",1),""))</f>
        <v/>
      </c>
      <c r="Y583" s="9" t="str">
        <f>IF(Search!$U$6="","",IF($AY583&lt;Search!$U$6,"",1))</f>
        <v/>
      </c>
      <c r="Z583" s="9" t="str">
        <f>IF(Search!$R$4="","",IF(Inventory!$BA583&lt;Search!$R$4,"",1))</f>
        <v/>
      </c>
      <c r="AA583" s="9" t="str">
        <f>IF(Search!$R$5="","",IF($BA583&gt;Search!$R$5,"",1))</f>
        <v/>
      </c>
      <c r="AB583" s="9" t="str">
        <f>IF(Search!$R$6="","",IF($BB583&lt;Search!$R$6,"",1))</f>
        <v/>
      </c>
      <c r="AC583" s="9" t="str">
        <f>IF(Search!$R$7="","",IF($BB583&lt;Search!$R$7,"",1))</f>
        <v/>
      </c>
      <c r="AD583" s="45" t="str">
        <f>IF(COUNTIF($A583:$AC583,"n")&gt;0,"",IF(SUM($A583:$AC583)=COUNTA(Search!$C$4:$C$8,Search!$F$4:$F$8,Search!$I$4:$I$6,Search!$I$8,Search!$L$4:$L$8,Search!$O$4:$O$8,Search!$R$4:$R$7,Search!$U$4:$U$7)-COUNTIF(Search!$C$4:$U$7,"n"),1+LARGE($AD$1:AD582,1),""))</f>
        <v/>
      </c>
      <c r="AE583" s="45" t="str">
        <f t="shared" si="30"/>
        <v/>
      </c>
      <c r="AF583" s="45" t="str">
        <f>IF(AD583="","",COUNTIF($AE$1:$AE582,$AE583)+RANK($AE583,$AE$2:$AE$10540,1))</f>
        <v/>
      </c>
      <c r="AG583" s="45" t="str">
        <f t="shared" si="31"/>
        <v/>
      </c>
      <c r="AH583" s="45" t="str">
        <f>IF($AD583="","",COUNTIF($AG$1:$AG582,$AG583)+RANK($AG583,$AG$1:$AG$10539,0))</f>
        <v/>
      </c>
      <c r="AI583" s="10" t="str">
        <f t="shared" si="32"/>
        <v>1995-96 Bowman #93 Lonny Bohonos     /   $</v>
      </c>
      <c r="AJ583" s="11">
        <v>1995</v>
      </c>
      <c r="AK583" s="17">
        <v>96</v>
      </c>
      <c r="AL583" s="12" t="s">
        <v>204</v>
      </c>
      <c r="AM583" s="10">
        <v>93</v>
      </c>
      <c r="AN583" s="12" t="s">
        <v>314</v>
      </c>
      <c r="AO583" s="9"/>
      <c r="AP583" s="9"/>
      <c r="AQ583" s="9"/>
      <c r="AR583" s="14"/>
      <c r="AS583" s="9"/>
      <c r="AT583" s="9"/>
      <c r="AU583" s="9"/>
      <c r="AV583" s="13"/>
      <c r="AW583" s="13"/>
      <c r="AX583" s="9"/>
      <c r="AY583" s="9"/>
      <c r="AZ583" s="9"/>
      <c r="BA583" s="33"/>
      <c r="BB583" s="33"/>
      <c r="BC583" s="36"/>
      <c r="BD583" s="12" t="s">
        <v>1771</v>
      </c>
    </row>
    <row r="584" spans="1:56" s="12" customFormat="1" x14ac:dyDescent="0.2">
      <c r="A584" s="9" t="str">
        <f>IF(Search!$C$5="","",IF(COUNTA(Inventory!$AP584)=1,1,""))</f>
        <v/>
      </c>
      <c r="B584" s="9" t="str">
        <f>IF(Search!$C$4="","",IF(ISNUMBER(SEARCH(Search!$C$4,$AR584))=TRUE,1,""))</f>
        <v/>
      </c>
      <c r="C584" s="9" t="str">
        <f>IF(Search!$C$6="x",IF(COUNTA($AQ584)=1,1,"N"),IF(COUNTA($AQ584)=1,"N",""))</f>
        <v/>
      </c>
      <c r="D584" s="9" t="str">
        <f>IF(Search!$O$8="","",IF(ISNUMBER(SEARCH(Search!$O$8,$BD584))=TRUE,1,""))</f>
        <v/>
      </c>
      <c r="E584" s="9" t="str">
        <f>IF(Search!$C$7="","",IF(ISNUMBER(SEARCH(Search!$C$7,$AN584))=TRUE,1,""))</f>
        <v/>
      </c>
      <c r="F584" s="9" t="str">
        <f>IF(Search!$C$8="","",IF(ISNUMBER(SEARCH(Search!$C$8,$AO584))=TRUE,1,""))</f>
        <v/>
      </c>
      <c r="G584" s="9" t="str">
        <f>IF(Search!$F$4="","",IF(Inventory!$AJ584&lt;Search!$F$4,"",1))</f>
        <v/>
      </c>
      <c r="H584" s="9" t="str">
        <f>IF(Search!$F$5="","",IF(Inventory!$AJ584&gt;Search!$F$5,"",1))</f>
        <v/>
      </c>
      <c r="I584" s="9" t="str">
        <f>IF(Search!$F$7="","",IF(Search!$F$8="",IF(ISNUMBER(SEARCH(Search!$F$7,$AL584))=TRUE,1,""),""))</f>
        <v/>
      </c>
      <c r="J584" s="9" t="str">
        <f>IF($AL584=Search!$F$8,1,"")</f>
        <v/>
      </c>
      <c r="K584" s="9" t="str">
        <f>IF(Search!$I$4="","",IF(COUNTA($AS584)=1,IF(Search!$I$4="N","N",1),""))</f>
        <v/>
      </c>
      <c r="L584" s="9" t="str">
        <f>IF(Search!$I$5="","",IF($AS584="RC",1,""))</f>
        <v/>
      </c>
      <c r="M584" s="9" t="str">
        <f>IF(Search!$I$6="","",IF($AS584="RCP",1,""))</f>
        <v/>
      </c>
      <c r="N584" s="9" t="str">
        <f>IF(Search!$I$8="","",IF(COUNTA($AT584)=1,IF(Search!$I$8="N","N",1),""))</f>
        <v/>
      </c>
      <c r="O584" s="9" t="str">
        <f>IF(Search!$L$4="","",IF(COUNTA($AU584)=1,IF(Search!$L$4="N","N",1),""))</f>
        <v/>
      </c>
      <c r="P584" s="9" t="str">
        <f>IF(Search!$L$5="","",IF(ISNUMBER(SEARCH("Jersey",$AU584))=TRUE,IF(Search!$L$5="N","N",1),""))</f>
        <v/>
      </c>
      <c r="Q584" s="9" t="str">
        <f>IF(Search!$L$6="","",IF(ISNUMBER(SEARCH("Patch",$AU584))=TRUE,IF(Search!$L$6="N","N",1),""))</f>
        <v/>
      </c>
      <c r="R584" s="9" t="str">
        <f>IF(Search!$L$7="","",IF(ISNUMBER(SEARCH("Shield",$AU584))=TRUE,IF(Search!$L$7="N","N",1),""))</f>
        <v/>
      </c>
      <c r="S584" s="9" t="str">
        <f>IF(Search!$L$8="","",IF(ISNUMBER(SEARCH("Stick",$AU584))=TRUE,IF(Search!$L$8="N","N",1),""))</f>
        <v/>
      </c>
      <c r="T584" s="9" t="str">
        <f>IF(Search!$O$4="","",IF(COUNTA($AW584)=1,IF(Search!$O$4="N","N",1),""))</f>
        <v/>
      </c>
      <c r="U584" s="9" t="str">
        <f>IF(Search!$O$5="","",IF($AW584="","",IF($AW584&lt;Search!$O$5,"",1)))</f>
        <v/>
      </c>
      <c r="V584" s="9" t="str">
        <f>IF(Search!$O$6="","",IF($AW584="","",IF($AW584&gt;Search!$O$6,"",1)))</f>
        <v/>
      </c>
      <c r="W584" s="9" t="str">
        <f>IF(Search!$U$4="","",IF($AX584="","",1))</f>
        <v/>
      </c>
      <c r="X584" s="9" t="str">
        <f>IF(Search!$U$5="","",IF(ISNUMBER(SEARCH(Search!$U$5,$AX584))=TRUE,IF(Search!$U$5="N","N",1),""))</f>
        <v/>
      </c>
      <c r="Y584" s="9" t="str">
        <f>IF(Search!$U$6="","",IF($AY584&lt;Search!$U$6,"",1))</f>
        <v/>
      </c>
      <c r="Z584" s="9" t="str">
        <f>IF(Search!$R$4="","",IF(Inventory!$BA584&lt;Search!$R$4,"",1))</f>
        <v/>
      </c>
      <c r="AA584" s="9" t="str">
        <f>IF(Search!$R$5="","",IF($BA584&gt;Search!$R$5,"",1))</f>
        <v/>
      </c>
      <c r="AB584" s="9" t="str">
        <f>IF(Search!$R$6="","",IF($BB584&lt;Search!$R$6,"",1))</f>
        <v/>
      </c>
      <c r="AC584" s="9" t="str">
        <f>IF(Search!$R$7="","",IF($BB584&lt;Search!$R$7,"",1))</f>
        <v/>
      </c>
      <c r="AD584" s="45" t="str">
        <f>IF(COUNTIF($A584:$AC584,"n")&gt;0,"",IF(SUM($A584:$AC584)=COUNTA(Search!$C$4:$C$8,Search!$F$4:$F$8,Search!$I$4:$I$6,Search!$I$8,Search!$L$4:$L$8,Search!$O$4:$O$8,Search!$R$4:$R$7,Search!$U$4:$U$7)-COUNTIF(Search!$C$4:$U$7,"n"),1+LARGE($AD$1:AD583,1),""))</f>
        <v/>
      </c>
      <c r="AE584" s="45" t="str">
        <f t="shared" si="30"/>
        <v/>
      </c>
      <c r="AF584" s="45" t="str">
        <f>IF(AD584="","",COUNTIF($AE$1:$AE583,$AE584)+RANK($AE584,$AE$2:$AE$10540,1))</f>
        <v/>
      </c>
      <c r="AG584" s="45" t="str">
        <f t="shared" si="31"/>
        <v/>
      </c>
      <c r="AH584" s="45" t="str">
        <f>IF($AD584="","",COUNTIF($AG$1:$AG583,$AG584)+RANK($AG584,$AG$1:$AG$10539,0))</f>
        <v/>
      </c>
      <c r="AI584" s="10" t="str">
        <f t="shared" si="32"/>
        <v>1995-96 Bowman #156 Todd Bertuzzi     /   $</v>
      </c>
      <c r="AJ584" s="11">
        <v>1995</v>
      </c>
      <c r="AK584" s="17">
        <v>96</v>
      </c>
      <c r="AL584" s="12" t="s">
        <v>204</v>
      </c>
      <c r="AM584" s="10">
        <v>156</v>
      </c>
      <c r="AN584" s="12" t="s">
        <v>308</v>
      </c>
      <c r="AO584" s="9"/>
      <c r="AP584" s="9"/>
      <c r="AQ584" s="9"/>
      <c r="AR584" s="14"/>
      <c r="AS584" s="9"/>
      <c r="AT584" s="9"/>
      <c r="AU584" s="9"/>
      <c r="AV584" s="13"/>
      <c r="AW584" s="13"/>
      <c r="AX584" s="9"/>
      <c r="AY584" s="9"/>
      <c r="AZ584" s="9"/>
      <c r="BA584" s="33"/>
      <c r="BB584" s="33"/>
      <c r="BC584" s="36"/>
      <c r="BD584" s="12" t="s">
        <v>1771</v>
      </c>
    </row>
    <row r="585" spans="1:56" s="12" customFormat="1" x14ac:dyDescent="0.2">
      <c r="A585" s="9" t="str">
        <f>IF(Search!$C$5="","",IF(COUNTA(Inventory!$AP585)=1,1,""))</f>
        <v/>
      </c>
      <c r="B585" s="9" t="str">
        <f>IF(Search!$C$4="","",IF(ISNUMBER(SEARCH(Search!$C$4,$AR585))=TRUE,1,""))</f>
        <v/>
      </c>
      <c r="C585" s="9" t="str">
        <f>IF(Search!$C$6="x",IF(COUNTA($AQ585)=1,1,"N"),IF(COUNTA($AQ585)=1,"N",""))</f>
        <v/>
      </c>
      <c r="D585" s="9" t="str">
        <f>IF(Search!$O$8="","",IF(ISNUMBER(SEARCH(Search!$O$8,$BD585))=TRUE,1,""))</f>
        <v/>
      </c>
      <c r="E585" s="9" t="str">
        <f>IF(Search!$C$7="","",IF(ISNUMBER(SEARCH(Search!$C$7,$AN585))=TRUE,1,""))</f>
        <v/>
      </c>
      <c r="F585" s="9" t="str">
        <f>IF(Search!$C$8="","",IF(ISNUMBER(SEARCH(Search!$C$8,$AO585))=TRUE,1,""))</f>
        <v/>
      </c>
      <c r="G585" s="9" t="str">
        <f>IF(Search!$F$4="","",IF(Inventory!$AJ585&lt;Search!$F$4,"",1))</f>
        <v/>
      </c>
      <c r="H585" s="9" t="str">
        <f>IF(Search!$F$5="","",IF(Inventory!$AJ585&gt;Search!$F$5,"",1))</f>
        <v/>
      </c>
      <c r="I585" s="9" t="str">
        <f>IF(Search!$F$7="","",IF(Search!$F$8="",IF(ISNUMBER(SEARCH(Search!$F$7,$AL585))=TRUE,1,""),""))</f>
        <v/>
      </c>
      <c r="J585" s="9" t="str">
        <f>IF($AL585=Search!$F$8,1,"")</f>
        <v/>
      </c>
      <c r="K585" s="9" t="str">
        <f>IF(Search!$I$4="","",IF(COUNTA($AS585)=1,IF(Search!$I$4="N","N",1),""))</f>
        <v/>
      </c>
      <c r="L585" s="9" t="str">
        <f>IF(Search!$I$5="","",IF($AS585="RC",1,""))</f>
        <v/>
      </c>
      <c r="M585" s="9" t="str">
        <f>IF(Search!$I$6="","",IF($AS585="RCP",1,""))</f>
        <v/>
      </c>
      <c r="N585" s="9" t="str">
        <f>IF(Search!$I$8="","",IF(COUNTA($AT585)=1,IF(Search!$I$8="N","N",1),""))</f>
        <v/>
      </c>
      <c r="O585" s="9" t="str">
        <f>IF(Search!$L$4="","",IF(COUNTA($AU585)=1,IF(Search!$L$4="N","N",1),""))</f>
        <v/>
      </c>
      <c r="P585" s="9" t="str">
        <f>IF(Search!$L$5="","",IF(ISNUMBER(SEARCH("Jersey",$AU585))=TRUE,IF(Search!$L$5="N","N",1),""))</f>
        <v/>
      </c>
      <c r="Q585" s="9" t="str">
        <f>IF(Search!$L$6="","",IF(ISNUMBER(SEARCH("Patch",$AU585))=TRUE,IF(Search!$L$6="N","N",1),""))</f>
        <v/>
      </c>
      <c r="R585" s="9" t="str">
        <f>IF(Search!$L$7="","",IF(ISNUMBER(SEARCH("Shield",$AU585))=TRUE,IF(Search!$L$7="N","N",1),""))</f>
        <v/>
      </c>
      <c r="S585" s="9" t="str">
        <f>IF(Search!$L$8="","",IF(ISNUMBER(SEARCH("Stick",$AU585))=TRUE,IF(Search!$L$8="N","N",1),""))</f>
        <v/>
      </c>
      <c r="T585" s="9" t="str">
        <f>IF(Search!$O$4="","",IF(COUNTA($AW585)=1,IF(Search!$O$4="N","N",1),""))</f>
        <v/>
      </c>
      <c r="U585" s="9" t="str">
        <f>IF(Search!$O$5="","",IF($AW585="","",IF($AW585&lt;Search!$O$5,"",1)))</f>
        <v/>
      </c>
      <c r="V585" s="9" t="str">
        <f>IF(Search!$O$6="","",IF($AW585="","",IF($AW585&gt;Search!$O$6,"",1)))</f>
        <v/>
      </c>
      <c r="W585" s="9" t="str">
        <f>IF(Search!$U$4="","",IF($AX585="","",1))</f>
        <v/>
      </c>
      <c r="X585" s="9" t="str">
        <f>IF(Search!$U$5="","",IF(ISNUMBER(SEARCH(Search!$U$5,$AX585))=TRUE,IF(Search!$U$5="N","N",1),""))</f>
        <v/>
      </c>
      <c r="Y585" s="9" t="str">
        <f>IF(Search!$U$6="","",IF($AY585&lt;Search!$U$6,"",1))</f>
        <v/>
      </c>
      <c r="Z585" s="9" t="str">
        <f>IF(Search!$R$4="","",IF(Inventory!$BA585&lt;Search!$R$4,"",1))</f>
        <v/>
      </c>
      <c r="AA585" s="9" t="str">
        <f>IF(Search!$R$5="","",IF($BA585&gt;Search!$R$5,"",1))</f>
        <v/>
      </c>
      <c r="AB585" s="9" t="str">
        <f>IF(Search!$R$6="","",IF($BB585&lt;Search!$R$6,"",1))</f>
        <v/>
      </c>
      <c r="AC585" s="9" t="str">
        <f>IF(Search!$R$7="","",IF($BB585&lt;Search!$R$7,"",1))</f>
        <v/>
      </c>
      <c r="AD585" s="45" t="str">
        <f>IF(COUNTIF($A585:$AC585,"n")&gt;0,"",IF(SUM($A585:$AC585)=COUNTA(Search!$C$4:$C$8,Search!$F$4:$F$8,Search!$I$4:$I$6,Search!$I$8,Search!$L$4:$L$8,Search!$O$4:$O$8,Search!$R$4:$R$7,Search!$U$4:$U$7)-COUNTIF(Search!$C$4:$U$7,"n"),1+LARGE($AD$1:AD584,1),""))</f>
        <v/>
      </c>
      <c r="AE585" s="45" t="str">
        <f t="shared" si="30"/>
        <v/>
      </c>
      <c r="AF585" s="45" t="str">
        <f>IF(AD585="","",COUNTIF($AE$1:$AE584,$AE585)+RANK($AE585,$AE$2:$AE$10540,1))</f>
        <v/>
      </c>
      <c r="AG585" s="45" t="str">
        <f t="shared" si="31"/>
        <v/>
      </c>
      <c r="AH585" s="45" t="str">
        <f>IF($AD585="","",COUNTIF($AG$1:$AG584,$AG585)+RANK($AG585,$AG$1:$AG$10539,0))</f>
        <v/>
      </c>
      <c r="AI585" s="10" t="str">
        <f t="shared" si="32"/>
        <v>1995-96 Bowman All-Foil #21 Steve Yzerman DET    /   $</v>
      </c>
      <c r="AJ585" s="11">
        <v>1995</v>
      </c>
      <c r="AK585" s="17">
        <v>96</v>
      </c>
      <c r="AL585" s="12" t="s">
        <v>315</v>
      </c>
      <c r="AM585" s="10">
        <v>21</v>
      </c>
      <c r="AN585" s="12" t="s">
        <v>161</v>
      </c>
      <c r="AO585" s="9" t="s">
        <v>1920</v>
      </c>
      <c r="AP585" s="9"/>
      <c r="AQ585" s="9"/>
      <c r="AR585" s="14"/>
      <c r="AS585" s="9"/>
      <c r="AT585" s="9"/>
      <c r="AU585" s="9"/>
      <c r="AV585" s="13"/>
      <c r="AW585" s="13"/>
      <c r="AX585" s="9"/>
      <c r="AY585" s="9"/>
      <c r="AZ585" s="9"/>
      <c r="BA585" s="33"/>
      <c r="BB585" s="33"/>
      <c r="BC585" s="36"/>
      <c r="BD585" s="12" t="s">
        <v>1771</v>
      </c>
    </row>
    <row r="586" spans="1:56" s="12" customFormat="1" x14ac:dyDescent="0.2">
      <c r="A586" s="9" t="str">
        <f>IF(Search!$C$5="","",IF(COUNTA(Inventory!$AP586)=1,1,""))</f>
        <v/>
      </c>
      <c r="B586" s="9" t="str">
        <f>IF(Search!$C$4="","",IF(ISNUMBER(SEARCH(Search!$C$4,$AR586))=TRUE,1,""))</f>
        <v/>
      </c>
      <c r="C586" s="9" t="str">
        <f>IF(Search!$C$6="x",IF(COUNTA($AQ586)=1,1,"N"),IF(COUNTA($AQ586)=1,"N",""))</f>
        <v/>
      </c>
      <c r="D586" s="9" t="str">
        <f>IF(Search!$O$8="","",IF(ISNUMBER(SEARCH(Search!$O$8,$BD586))=TRUE,1,""))</f>
        <v/>
      </c>
      <c r="E586" s="9" t="str">
        <f>IF(Search!$C$7="","",IF(ISNUMBER(SEARCH(Search!$C$7,$AN586))=TRUE,1,""))</f>
        <v/>
      </c>
      <c r="F586" s="9" t="str">
        <f>IF(Search!$C$8="","",IF(ISNUMBER(SEARCH(Search!$C$8,$AO586))=TRUE,1,""))</f>
        <v/>
      </c>
      <c r="G586" s="9" t="str">
        <f>IF(Search!$F$4="","",IF(Inventory!$AJ586&lt;Search!$F$4,"",1))</f>
        <v/>
      </c>
      <c r="H586" s="9" t="str">
        <f>IF(Search!$F$5="","",IF(Inventory!$AJ586&gt;Search!$F$5,"",1))</f>
        <v/>
      </c>
      <c r="I586" s="9" t="str">
        <f>IF(Search!$F$7="","",IF(Search!$F$8="",IF(ISNUMBER(SEARCH(Search!$F$7,$AL586))=TRUE,1,""),""))</f>
        <v/>
      </c>
      <c r="J586" s="9" t="str">
        <f>IF($AL586=Search!$F$8,1,"")</f>
        <v/>
      </c>
      <c r="K586" s="9" t="str">
        <f>IF(Search!$I$4="","",IF(COUNTA($AS586)=1,IF(Search!$I$4="N","N",1),""))</f>
        <v/>
      </c>
      <c r="L586" s="9" t="str">
        <f>IF(Search!$I$5="","",IF($AS586="RC",1,""))</f>
        <v/>
      </c>
      <c r="M586" s="9" t="str">
        <f>IF(Search!$I$6="","",IF($AS586="RCP",1,""))</f>
        <v/>
      </c>
      <c r="N586" s="9" t="str">
        <f>IF(Search!$I$8="","",IF(COUNTA($AT586)=1,IF(Search!$I$8="N","N",1),""))</f>
        <v/>
      </c>
      <c r="O586" s="9" t="str">
        <f>IF(Search!$L$4="","",IF(COUNTA($AU586)=1,IF(Search!$L$4="N","N",1),""))</f>
        <v/>
      </c>
      <c r="P586" s="9" t="str">
        <f>IF(Search!$L$5="","",IF(ISNUMBER(SEARCH("Jersey",$AU586))=TRUE,IF(Search!$L$5="N","N",1),""))</f>
        <v/>
      </c>
      <c r="Q586" s="9" t="str">
        <f>IF(Search!$L$6="","",IF(ISNUMBER(SEARCH("Patch",$AU586))=TRUE,IF(Search!$L$6="N","N",1),""))</f>
        <v/>
      </c>
      <c r="R586" s="9" t="str">
        <f>IF(Search!$L$7="","",IF(ISNUMBER(SEARCH("Shield",$AU586))=TRUE,IF(Search!$L$7="N","N",1),""))</f>
        <v/>
      </c>
      <c r="S586" s="9" t="str">
        <f>IF(Search!$L$8="","",IF(ISNUMBER(SEARCH("Stick",$AU586))=TRUE,IF(Search!$L$8="N","N",1),""))</f>
        <v/>
      </c>
      <c r="T586" s="9" t="str">
        <f>IF(Search!$O$4="","",IF(COUNTA($AW586)=1,IF(Search!$O$4="N","N",1),""))</f>
        <v/>
      </c>
      <c r="U586" s="9" t="str">
        <f>IF(Search!$O$5="","",IF($AW586="","",IF($AW586&lt;Search!$O$5,"",1)))</f>
        <v/>
      </c>
      <c r="V586" s="9" t="str">
        <f>IF(Search!$O$6="","",IF($AW586="","",IF($AW586&gt;Search!$O$6,"",1)))</f>
        <v/>
      </c>
      <c r="W586" s="9" t="str">
        <f>IF(Search!$U$4="","",IF($AX586="","",1))</f>
        <v/>
      </c>
      <c r="X586" s="9" t="str">
        <f>IF(Search!$U$5="","",IF(ISNUMBER(SEARCH(Search!$U$5,$AX586))=TRUE,IF(Search!$U$5="N","N",1),""))</f>
        <v/>
      </c>
      <c r="Y586" s="9" t="str">
        <f>IF(Search!$U$6="","",IF($AY586&lt;Search!$U$6,"",1))</f>
        <v/>
      </c>
      <c r="Z586" s="9" t="str">
        <f>IF(Search!$R$4="","",IF(Inventory!$BA586&lt;Search!$R$4,"",1))</f>
        <v/>
      </c>
      <c r="AA586" s="9" t="str">
        <f>IF(Search!$R$5="","",IF($BA586&gt;Search!$R$5,"",1))</f>
        <v/>
      </c>
      <c r="AB586" s="9" t="str">
        <f>IF(Search!$R$6="","",IF($BB586&lt;Search!$R$6,"",1))</f>
        <v/>
      </c>
      <c r="AC586" s="9" t="str">
        <f>IF(Search!$R$7="","",IF($BB586&lt;Search!$R$7,"",1))</f>
        <v/>
      </c>
      <c r="AD586" s="45" t="str">
        <f>IF(COUNTIF($A586:$AC586,"n")&gt;0,"",IF(SUM($A586:$AC586)=COUNTA(Search!$C$4:$C$8,Search!$F$4:$F$8,Search!$I$4:$I$6,Search!$I$8,Search!$L$4:$L$8,Search!$O$4:$O$8,Search!$R$4:$R$7,Search!$U$4:$U$7)-COUNTIF(Search!$C$4:$U$7,"n"),1+LARGE($AD$1:AD585,1),""))</f>
        <v/>
      </c>
      <c r="AE586" s="45" t="str">
        <f t="shared" si="30"/>
        <v/>
      </c>
      <c r="AF586" s="45" t="str">
        <f>IF(AD586="","",COUNTIF($AE$1:$AE585,$AE586)+RANK($AE586,$AE$2:$AE$10540,1))</f>
        <v/>
      </c>
      <c r="AG586" s="45" t="str">
        <f t="shared" si="31"/>
        <v/>
      </c>
      <c r="AH586" s="45" t="str">
        <f>IF($AD586="","",COUNTIF($AG$1:$AG585,$AG586)+RANK($AG586,$AG$1:$AG$10539,0))</f>
        <v/>
      </c>
      <c r="AI586" s="10" t="str">
        <f t="shared" si="32"/>
        <v>1995-96 Bowmans Best Refractors #BB10 Mario Lemieux PIT    /   $</v>
      </c>
      <c r="AJ586" s="11">
        <v>1995</v>
      </c>
      <c r="AK586" s="17">
        <v>96</v>
      </c>
      <c r="AL586" s="12" t="s">
        <v>316</v>
      </c>
      <c r="AM586" s="10" t="s">
        <v>317</v>
      </c>
      <c r="AN586" s="12" t="s">
        <v>318</v>
      </c>
      <c r="AO586" s="9" t="s">
        <v>1916</v>
      </c>
      <c r="AP586" s="9"/>
      <c r="AQ586" s="9"/>
      <c r="AR586" s="14"/>
      <c r="AS586" s="9"/>
      <c r="AT586" s="9"/>
      <c r="AU586" s="9"/>
      <c r="AV586" s="13"/>
      <c r="AW586" s="13"/>
      <c r="AX586" s="9"/>
      <c r="AY586" s="9"/>
      <c r="AZ586" s="9"/>
      <c r="BA586" s="33"/>
      <c r="BB586" s="33"/>
      <c r="BC586" s="36"/>
      <c r="BD586" s="12" t="s">
        <v>1771</v>
      </c>
    </row>
    <row r="587" spans="1:56" s="12" customFormat="1" x14ac:dyDescent="0.2">
      <c r="A587" s="9" t="str">
        <f>IF(Search!$C$5="","",IF(COUNTA(Inventory!$AP587)=1,1,""))</f>
        <v/>
      </c>
      <c r="B587" s="9" t="str">
        <f>IF(Search!$C$4="","",IF(ISNUMBER(SEARCH(Search!$C$4,$AR587))=TRUE,1,""))</f>
        <v/>
      </c>
      <c r="C587" s="9" t="str">
        <f>IF(Search!$C$6="x",IF(COUNTA($AQ587)=1,1,"N"),IF(COUNTA($AQ587)=1,"N",""))</f>
        <v/>
      </c>
      <c r="D587" s="9" t="str">
        <f>IF(Search!$O$8="","",IF(ISNUMBER(SEARCH(Search!$O$8,$BD587))=TRUE,1,""))</f>
        <v/>
      </c>
      <c r="E587" s="9" t="str">
        <f>IF(Search!$C$7="","",IF(ISNUMBER(SEARCH(Search!$C$7,$AN587))=TRUE,1,""))</f>
        <v/>
      </c>
      <c r="F587" s="9" t="str">
        <f>IF(Search!$C$8="","",IF(ISNUMBER(SEARCH(Search!$C$8,$AO587))=TRUE,1,""))</f>
        <v/>
      </c>
      <c r="G587" s="9" t="str">
        <f>IF(Search!$F$4="","",IF(Inventory!$AJ587&lt;Search!$F$4,"",1))</f>
        <v/>
      </c>
      <c r="H587" s="9" t="str">
        <f>IF(Search!$F$5="","",IF(Inventory!$AJ587&gt;Search!$F$5,"",1))</f>
        <v/>
      </c>
      <c r="I587" s="9" t="str">
        <f>IF(Search!$F$7="","",IF(Search!$F$8="",IF(ISNUMBER(SEARCH(Search!$F$7,$AL587))=TRUE,1,""),""))</f>
        <v/>
      </c>
      <c r="J587" s="9" t="str">
        <f>IF($AL587=Search!$F$8,1,"")</f>
        <v/>
      </c>
      <c r="K587" s="9" t="str">
        <f>IF(Search!$I$4="","",IF(COUNTA($AS587)=1,IF(Search!$I$4="N","N",1),""))</f>
        <v/>
      </c>
      <c r="L587" s="9" t="str">
        <f>IF(Search!$I$5="","",IF($AS587="RC",1,""))</f>
        <v/>
      </c>
      <c r="M587" s="9" t="str">
        <f>IF(Search!$I$6="","",IF($AS587="RCP",1,""))</f>
        <v/>
      </c>
      <c r="N587" s="9" t="str">
        <f>IF(Search!$I$8="","",IF(COUNTA($AT587)=1,IF(Search!$I$8="N","N",1),""))</f>
        <v/>
      </c>
      <c r="O587" s="9" t="str">
        <f>IF(Search!$L$4="","",IF(COUNTA($AU587)=1,IF(Search!$L$4="N","N",1),""))</f>
        <v/>
      </c>
      <c r="P587" s="9" t="str">
        <f>IF(Search!$L$5="","",IF(ISNUMBER(SEARCH("Jersey",$AU587))=TRUE,IF(Search!$L$5="N","N",1),""))</f>
        <v/>
      </c>
      <c r="Q587" s="9" t="str">
        <f>IF(Search!$L$6="","",IF(ISNUMBER(SEARCH("Patch",$AU587))=TRUE,IF(Search!$L$6="N","N",1),""))</f>
        <v/>
      </c>
      <c r="R587" s="9" t="str">
        <f>IF(Search!$L$7="","",IF(ISNUMBER(SEARCH("Shield",$AU587))=TRUE,IF(Search!$L$7="N","N",1),""))</f>
        <v/>
      </c>
      <c r="S587" s="9" t="str">
        <f>IF(Search!$L$8="","",IF(ISNUMBER(SEARCH("Stick",$AU587))=TRUE,IF(Search!$L$8="N","N",1),""))</f>
        <v/>
      </c>
      <c r="T587" s="9" t="str">
        <f>IF(Search!$O$4="","",IF(COUNTA($AW587)=1,IF(Search!$O$4="N","N",1),""))</f>
        <v/>
      </c>
      <c r="U587" s="9" t="str">
        <f>IF(Search!$O$5="","",IF($AW587="","",IF($AW587&lt;Search!$O$5,"",1)))</f>
        <v/>
      </c>
      <c r="V587" s="9" t="str">
        <f>IF(Search!$O$6="","",IF($AW587="","",IF($AW587&gt;Search!$O$6,"",1)))</f>
        <v/>
      </c>
      <c r="W587" s="9" t="str">
        <f>IF(Search!$U$4="","",IF($AX587="","",1))</f>
        <v/>
      </c>
      <c r="X587" s="9" t="str">
        <f>IF(Search!$U$5="","",IF(ISNUMBER(SEARCH(Search!$U$5,$AX587))=TRUE,IF(Search!$U$5="N","N",1),""))</f>
        <v/>
      </c>
      <c r="Y587" s="9" t="str">
        <f>IF(Search!$U$6="","",IF($AY587&lt;Search!$U$6,"",1))</f>
        <v/>
      </c>
      <c r="Z587" s="9" t="str">
        <f>IF(Search!$R$4="","",IF(Inventory!$BA587&lt;Search!$R$4,"",1))</f>
        <v/>
      </c>
      <c r="AA587" s="9" t="str">
        <f>IF(Search!$R$5="","",IF($BA587&gt;Search!$R$5,"",1))</f>
        <v/>
      </c>
      <c r="AB587" s="9" t="str">
        <f>IF(Search!$R$6="","",IF($BB587&lt;Search!$R$6,"",1))</f>
        <v/>
      </c>
      <c r="AC587" s="9" t="str">
        <f>IF(Search!$R$7="","",IF($BB587&lt;Search!$R$7,"",1))</f>
        <v/>
      </c>
      <c r="AD587" s="45" t="str">
        <f>IF(COUNTIF($A587:$AC587,"n")&gt;0,"",IF(SUM($A587:$AC587)=COUNTA(Search!$C$4:$C$8,Search!$F$4:$F$8,Search!$I$4:$I$6,Search!$I$8,Search!$L$4:$L$8,Search!$O$4:$O$8,Search!$R$4:$R$7,Search!$U$4:$U$7)-COUNTIF(Search!$C$4:$U$7,"n"),1+LARGE($AD$1:AD586,1),""))</f>
        <v/>
      </c>
      <c r="AE587" s="45" t="str">
        <f t="shared" si="30"/>
        <v/>
      </c>
      <c r="AF587" s="45" t="str">
        <f>IF(AD587="","",COUNTIF($AE$1:$AE586,$AE587)+RANK($AE587,$AE$2:$AE$10540,1))</f>
        <v/>
      </c>
      <c r="AG587" s="45" t="str">
        <f t="shared" si="31"/>
        <v/>
      </c>
      <c r="AH587" s="45" t="str">
        <f>IF($AD587="","",COUNTIF($AG$1:$AG586,$AG587)+RANK($AG587,$AG$1:$AG$10539,0))</f>
        <v/>
      </c>
      <c r="AI587" s="10" t="str">
        <f t="shared" si="32"/>
        <v>1995-96 Capitals Team Issue #6 Mike Eagles     /   $</v>
      </c>
      <c r="AJ587" s="11">
        <v>1995</v>
      </c>
      <c r="AK587" s="17">
        <v>96</v>
      </c>
      <c r="AL587" s="12" t="s">
        <v>2176</v>
      </c>
      <c r="AM587" s="10">
        <v>6</v>
      </c>
      <c r="AN587" s="15" t="s">
        <v>184</v>
      </c>
      <c r="AO587" s="14"/>
      <c r="AP587" s="14"/>
      <c r="AQ587" s="14"/>
      <c r="AR587" s="14"/>
      <c r="AS587" s="9"/>
      <c r="AT587" s="9"/>
      <c r="AU587" s="9"/>
      <c r="AV587" s="13"/>
      <c r="AW587" s="13"/>
      <c r="AX587" s="9"/>
      <c r="AY587" s="9"/>
      <c r="AZ587" s="9"/>
      <c r="BA587" s="33"/>
      <c r="BB587" s="33"/>
      <c r="BC587" s="36"/>
      <c r="BD587" s="12" t="s">
        <v>1771</v>
      </c>
    </row>
    <row r="588" spans="1:56" s="12" customFormat="1" x14ac:dyDescent="0.2">
      <c r="A588" s="9" t="str">
        <f>IF(Search!$C$5="","",IF(COUNTA(Inventory!$AP588)=1,1,""))</f>
        <v/>
      </c>
      <c r="B588" s="9" t="str">
        <f>IF(Search!$C$4="","",IF(ISNUMBER(SEARCH(Search!$C$4,$AR588))=TRUE,1,""))</f>
        <v/>
      </c>
      <c r="C588" s="9" t="str">
        <f>IF(Search!$C$6="x",IF(COUNTA($AQ588)=1,1,"N"),IF(COUNTA($AQ588)=1,"N",""))</f>
        <v/>
      </c>
      <c r="D588" s="9" t="str">
        <f>IF(Search!$O$8="","",IF(ISNUMBER(SEARCH(Search!$O$8,$BD588))=TRUE,1,""))</f>
        <v/>
      </c>
      <c r="E588" s="9" t="str">
        <f>IF(Search!$C$7="","",IF(ISNUMBER(SEARCH(Search!$C$7,$AN588))=TRUE,1,""))</f>
        <v/>
      </c>
      <c r="F588" s="9" t="str">
        <f>IF(Search!$C$8="","",IF(ISNUMBER(SEARCH(Search!$C$8,$AO588))=TRUE,1,""))</f>
        <v/>
      </c>
      <c r="G588" s="9" t="str">
        <f>IF(Search!$F$4="","",IF(Inventory!$AJ588&lt;Search!$F$4,"",1))</f>
        <v/>
      </c>
      <c r="H588" s="9" t="str">
        <f>IF(Search!$F$5="","",IF(Inventory!$AJ588&gt;Search!$F$5,"",1))</f>
        <v/>
      </c>
      <c r="I588" s="9" t="str">
        <f>IF(Search!$F$7="","",IF(Search!$F$8="",IF(ISNUMBER(SEARCH(Search!$F$7,$AL588))=TRUE,1,""),""))</f>
        <v/>
      </c>
      <c r="J588" s="9" t="str">
        <f>IF($AL588=Search!$F$8,1,"")</f>
        <v/>
      </c>
      <c r="K588" s="9" t="str">
        <f>IF(Search!$I$4="","",IF(COUNTA($AS588)=1,IF(Search!$I$4="N","N",1),""))</f>
        <v/>
      </c>
      <c r="L588" s="9" t="str">
        <f>IF(Search!$I$5="","",IF($AS588="RC",1,""))</f>
        <v/>
      </c>
      <c r="M588" s="9" t="str">
        <f>IF(Search!$I$6="","",IF($AS588="RCP",1,""))</f>
        <v/>
      </c>
      <c r="N588" s="9" t="str">
        <f>IF(Search!$I$8="","",IF(COUNTA($AT588)=1,IF(Search!$I$8="N","N",1),""))</f>
        <v/>
      </c>
      <c r="O588" s="9" t="str">
        <f>IF(Search!$L$4="","",IF(COUNTA($AU588)=1,IF(Search!$L$4="N","N",1),""))</f>
        <v/>
      </c>
      <c r="P588" s="9" t="str">
        <f>IF(Search!$L$5="","",IF(ISNUMBER(SEARCH("Jersey",$AU588))=TRUE,IF(Search!$L$5="N","N",1),""))</f>
        <v/>
      </c>
      <c r="Q588" s="9" t="str">
        <f>IF(Search!$L$6="","",IF(ISNUMBER(SEARCH("Patch",$AU588))=TRUE,IF(Search!$L$6="N","N",1),""))</f>
        <v/>
      </c>
      <c r="R588" s="9" t="str">
        <f>IF(Search!$L$7="","",IF(ISNUMBER(SEARCH("Shield",$AU588))=TRUE,IF(Search!$L$7="N","N",1),""))</f>
        <v/>
      </c>
      <c r="S588" s="9" t="str">
        <f>IF(Search!$L$8="","",IF(ISNUMBER(SEARCH("Stick",$AU588))=TRUE,IF(Search!$L$8="N","N",1),""))</f>
        <v/>
      </c>
      <c r="T588" s="9" t="str">
        <f>IF(Search!$O$4="","",IF(COUNTA($AW588)=1,IF(Search!$O$4="N","N",1),""))</f>
        <v/>
      </c>
      <c r="U588" s="9" t="str">
        <f>IF(Search!$O$5="","",IF($AW588="","",IF($AW588&lt;Search!$O$5,"",1)))</f>
        <v/>
      </c>
      <c r="V588" s="9" t="str">
        <f>IF(Search!$O$6="","",IF($AW588="","",IF($AW588&gt;Search!$O$6,"",1)))</f>
        <v/>
      </c>
      <c r="W588" s="9" t="str">
        <f>IF(Search!$U$4="","",IF($AX588="","",1))</f>
        <v/>
      </c>
      <c r="X588" s="9" t="str">
        <f>IF(Search!$U$5="","",IF(ISNUMBER(SEARCH(Search!$U$5,$AX588))=TRUE,IF(Search!$U$5="N","N",1),""))</f>
        <v/>
      </c>
      <c r="Y588" s="9" t="str">
        <f>IF(Search!$U$6="","",IF($AY588&lt;Search!$U$6,"",1))</f>
        <v/>
      </c>
      <c r="Z588" s="9" t="str">
        <f>IF(Search!$R$4="","",IF(Inventory!$BA588&lt;Search!$R$4,"",1))</f>
        <v/>
      </c>
      <c r="AA588" s="9" t="str">
        <f>IF(Search!$R$5="","",IF($BA588&gt;Search!$R$5,"",1))</f>
        <v/>
      </c>
      <c r="AB588" s="9" t="str">
        <f>IF(Search!$R$6="","",IF($BB588&lt;Search!$R$6,"",1))</f>
        <v/>
      </c>
      <c r="AC588" s="9" t="str">
        <f>IF(Search!$R$7="","",IF($BB588&lt;Search!$R$7,"",1))</f>
        <v/>
      </c>
      <c r="AD588" s="45" t="str">
        <f>IF(COUNTIF($A588:$AC588,"n")&gt;0,"",IF(SUM($A588:$AC588)=COUNTA(Search!$C$4:$C$8,Search!$F$4:$F$8,Search!$I$4:$I$6,Search!$I$8,Search!$L$4:$L$8,Search!$O$4:$O$8,Search!$R$4:$R$7,Search!$U$4:$U$7)-COUNTIF(Search!$C$4:$U$7,"n"),1+LARGE($AD$1:AD587,1),""))</f>
        <v/>
      </c>
      <c r="AE588" s="45" t="str">
        <f t="shared" si="30"/>
        <v/>
      </c>
      <c r="AF588" s="45" t="str">
        <f>IF(AD588="","",COUNTIF($AE$1:$AE587,$AE588)+RANK($AE588,$AE$2:$AE$10540,1))</f>
        <v/>
      </c>
      <c r="AG588" s="45" t="str">
        <f t="shared" si="31"/>
        <v/>
      </c>
      <c r="AH588" s="45" t="str">
        <f>IF($AD588="","",COUNTIF($AG$1:$AG587,$AG588)+RANK($AG588,$AG$1:$AG$10539,0))</f>
        <v/>
      </c>
      <c r="AI588" s="10" t="str">
        <f t="shared" si="32"/>
        <v>1995-96 Collector's Choice #335 Vesa Toskala     /   $</v>
      </c>
      <c r="AJ588" s="11">
        <v>1995</v>
      </c>
      <c r="AK588" s="17">
        <v>96</v>
      </c>
      <c r="AL588" s="12" t="s">
        <v>319</v>
      </c>
      <c r="AM588" s="10">
        <v>335</v>
      </c>
      <c r="AN588" s="12" t="s">
        <v>320</v>
      </c>
      <c r="AO588" s="9"/>
      <c r="AP588" s="9"/>
      <c r="AQ588" s="9"/>
      <c r="AR588" s="14"/>
      <c r="AS588" s="9"/>
      <c r="AT588" s="9"/>
      <c r="AU588" s="9"/>
      <c r="AV588" s="13"/>
      <c r="AW588" s="13"/>
      <c r="AX588" s="9"/>
      <c r="AY588" s="9"/>
      <c r="AZ588" s="9"/>
      <c r="BA588" s="33"/>
      <c r="BB588" s="33"/>
      <c r="BC588" s="36"/>
      <c r="BD588" s="12" t="s">
        <v>1771</v>
      </c>
    </row>
    <row r="589" spans="1:56" s="12" customFormat="1" x14ac:dyDescent="0.2">
      <c r="A589" s="9" t="str">
        <f>IF(Search!$C$5="","",IF(COUNTA(Inventory!$AP589)=1,1,""))</f>
        <v/>
      </c>
      <c r="B589" s="9" t="str">
        <f>IF(Search!$C$4="","",IF(ISNUMBER(SEARCH(Search!$C$4,$AR589))=TRUE,1,""))</f>
        <v/>
      </c>
      <c r="C589" s="9" t="str">
        <f>IF(Search!$C$6="x",IF(COUNTA($AQ589)=1,1,"N"),IF(COUNTA($AQ589)=1,"N",""))</f>
        <v/>
      </c>
      <c r="D589" s="9" t="str">
        <f>IF(Search!$O$8="","",IF(ISNUMBER(SEARCH(Search!$O$8,$BD589))=TRUE,1,""))</f>
        <v/>
      </c>
      <c r="E589" s="9" t="str">
        <f>IF(Search!$C$7="","",IF(ISNUMBER(SEARCH(Search!$C$7,$AN589))=TRUE,1,""))</f>
        <v/>
      </c>
      <c r="F589" s="9" t="str">
        <f>IF(Search!$C$8="","",IF(ISNUMBER(SEARCH(Search!$C$8,$AO589))=TRUE,1,""))</f>
        <v/>
      </c>
      <c r="G589" s="9" t="str">
        <f>IF(Search!$F$4="","",IF(Inventory!$AJ589&lt;Search!$F$4,"",1))</f>
        <v/>
      </c>
      <c r="H589" s="9" t="str">
        <f>IF(Search!$F$5="","",IF(Inventory!$AJ589&gt;Search!$F$5,"",1))</f>
        <v/>
      </c>
      <c r="I589" s="9" t="str">
        <f>IF(Search!$F$7="","",IF(Search!$F$8="",IF(ISNUMBER(SEARCH(Search!$F$7,$AL589))=TRUE,1,""),""))</f>
        <v/>
      </c>
      <c r="J589" s="9" t="str">
        <f>IF($AL589=Search!$F$8,1,"")</f>
        <v/>
      </c>
      <c r="K589" s="9" t="str">
        <f>IF(Search!$I$4="","",IF(COUNTA($AS589)=1,IF(Search!$I$4="N","N",1),""))</f>
        <v/>
      </c>
      <c r="L589" s="9" t="str">
        <f>IF(Search!$I$5="","",IF($AS589="RC",1,""))</f>
        <v/>
      </c>
      <c r="M589" s="9" t="str">
        <f>IF(Search!$I$6="","",IF($AS589="RCP",1,""))</f>
        <v/>
      </c>
      <c r="N589" s="9" t="str">
        <f>IF(Search!$I$8="","",IF(COUNTA($AT589)=1,IF(Search!$I$8="N","N",1),""))</f>
        <v/>
      </c>
      <c r="O589" s="9" t="str">
        <f>IF(Search!$L$4="","",IF(COUNTA($AU589)=1,IF(Search!$L$4="N","N",1),""))</f>
        <v/>
      </c>
      <c r="P589" s="9" t="str">
        <f>IF(Search!$L$5="","",IF(ISNUMBER(SEARCH("Jersey",$AU589))=TRUE,IF(Search!$L$5="N","N",1),""))</f>
        <v/>
      </c>
      <c r="Q589" s="9" t="str">
        <f>IF(Search!$L$6="","",IF(ISNUMBER(SEARCH("Patch",$AU589))=TRUE,IF(Search!$L$6="N","N",1),""))</f>
        <v/>
      </c>
      <c r="R589" s="9" t="str">
        <f>IF(Search!$L$7="","",IF(ISNUMBER(SEARCH("Shield",$AU589))=TRUE,IF(Search!$L$7="N","N",1),""))</f>
        <v/>
      </c>
      <c r="S589" s="9" t="str">
        <f>IF(Search!$L$8="","",IF(ISNUMBER(SEARCH("Stick",$AU589))=TRUE,IF(Search!$L$8="N","N",1),""))</f>
        <v/>
      </c>
      <c r="T589" s="9" t="str">
        <f>IF(Search!$O$4="","",IF(COUNTA($AW589)=1,IF(Search!$O$4="N","N",1),""))</f>
        <v/>
      </c>
      <c r="U589" s="9" t="str">
        <f>IF(Search!$O$5="","",IF($AW589="","",IF($AW589&lt;Search!$O$5,"",1)))</f>
        <v/>
      </c>
      <c r="V589" s="9" t="str">
        <f>IF(Search!$O$6="","",IF($AW589="","",IF($AW589&gt;Search!$O$6,"",1)))</f>
        <v/>
      </c>
      <c r="W589" s="9" t="str">
        <f>IF(Search!$U$4="","",IF($AX589="","",1))</f>
        <v/>
      </c>
      <c r="X589" s="9" t="str">
        <f>IF(Search!$U$5="","",IF(ISNUMBER(SEARCH(Search!$U$5,$AX589))=TRUE,IF(Search!$U$5="N","N",1),""))</f>
        <v/>
      </c>
      <c r="Y589" s="9" t="str">
        <f>IF(Search!$U$6="","",IF($AY589&lt;Search!$U$6,"",1))</f>
        <v/>
      </c>
      <c r="Z589" s="9" t="str">
        <f>IF(Search!$R$4="","",IF(Inventory!$BA589&lt;Search!$R$4,"",1))</f>
        <v/>
      </c>
      <c r="AA589" s="9" t="str">
        <f>IF(Search!$R$5="","",IF($BA589&gt;Search!$R$5,"",1))</f>
        <v/>
      </c>
      <c r="AB589" s="9" t="str">
        <f>IF(Search!$R$6="","",IF($BB589&lt;Search!$R$6,"",1))</f>
        <v/>
      </c>
      <c r="AC589" s="9" t="str">
        <f>IF(Search!$R$7="","",IF($BB589&lt;Search!$R$7,"",1))</f>
        <v/>
      </c>
      <c r="AD589" s="45" t="str">
        <f>IF(COUNTIF($A589:$AC589,"n")&gt;0,"",IF(SUM($A589:$AC589)=COUNTA(Search!$C$4:$C$8,Search!$F$4:$F$8,Search!$I$4:$I$6,Search!$I$8,Search!$L$4:$L$8,Search!$O$4:$O$8,Search!$R$4:$R$7,Search!$U$4:$U$7)-COUNTIF(Search!$C$4:$U$7,"n"),1+LARGE($AD$1:AD588,1),""))</f>
        <v/>
      </c>
      <c r="AE589" s="45" t="str">
        <f t="shared" si="30"/>
        <v/>
      </c>
      <c r="AF589" s="45" t="str">
        <f>IF(AD589="","",COUNTIF($AE$1:$AE588,$AE589)+RANK($AE589,$AE$2:$AE$10540,1))</f>
        <v/>
      </c>
      <c r="AG589" s="45" t="str">
        <f t="shared" si="31"/>
        <v/>
      </c>
      <c r="AH589" s="45" t="str">
        <f>IF($AD589="","",COUNTIF($AG$1:$AG588,$AG589)+RANK($AG589,$AG$1:$AG$10539,0))</f>
        <v/>
      </c>
      <c r="AI589" s="10" t="str">
        <f t="shared" si="32"/>
        <v>1995-96 Collector's Choice Crash The Game Gold Bonus #C30 Mats Sundin     /   $</v>
      </c>
      <c r="AJ589" s="11">
        <v>1995</v>
      </c>
      <c r="AK589" s="17">
        <v>96</v>
      </c>
      <c r="AL589" s="12" t="s">
        <v>2177</v>
      </c>
      <c r="AM589" s="10" t="s">
        <v>2178</v>
      </c>
      <c r="AN589" s="15" t="s">
        <v>215</v>
      </c>
      <c r="AO589" s="14"/>
      <c r="AP589" s="14"/>
      <c r="AQ589" s="14"/>
      <c r="AR589" s="14"/>
      <c r="AS589" s="9"/>
      <c r="AT589" s="9"/>
      <c r="AU589" s="9"/>
      <c r="AV589" s="13"/>
      <c r="AW589" s="13"/>
      <c r="AX589" s="9"/>
      <c r="AY589" s="9"/>
      <c r="AZ589" s="9"/>
      <c r="BA589" s="33"/>
      <c r="BB589" s="33"/>
      <c r="BC589" s="36"/>
      <c r="BD589" s="12" t="s">
        <v>1771</v>
      </c>
    </row>
    <row r="590" spans="1:56" s="12" customFormat="1" x14ac:dyDescent="0.2">
      <c r="A590" s="9" t="str">
        <f>IF(Search!$C$5="","",IF(COUNTA(Inventory!$AP590)=1,1,""))</f>
        <v/>
      </c>
      <c r="B590" s="9" t="str">
        <f>IF(Search!$C$4="","",IF(ISNUMBER(SEARCH(Search!$C$4,$AR590))=TRUE,1,""))</f>
        <v/>
      </c>
      <c r="C590" s="9" t="str">
        <f>IF(Search!$C$6="x",IF(COUNTA($AQ590)=1,1,"N"),IF(COUNTA($AQ590)=1,"N",""))</f>
        <v/>
      </c>
      <c r="D590" s="9" t="str">
        <f>IF(Search!$O$8="","",IF(ISNUMBER(SEARCH(Search!$O$8,$BD590))=TRUE,1,""))</f>
        <v/>
      </c>
      <c r="E590" s="9" t="str">
        <f>IF(Search!$C$7="","",IF(ISNUMBER(SEARCH(Search!$C$7,$AN590))=TRUE,1,""))</f>
        <v/>
      </c>
      <c r="F590" s="9" t="str">
        <f>IF(Search!$C$8="","",IF(ISNUMBER(SEARCH(Search!$C$8,$AO590))=TRUE,1,""))</f>
        <v/>
      </c>
      <c r="G590" s="9" t="str">
        <f>IF(Search!$F$4="","",IF(Inventory!$AJ590&lt;Search!$F$4,"",1))</f>
        <v/>
      </c>
      <c r="H590" s="9" t="str">
        <f>IF(Search!$F$5="","",IF(Inventory!$AJ590&gt;Search!$F$5,"",1))</f>
        <v/>
      </c>
      <c r="I590" s="9" t="str">
        <f>IF(Search!$F$7="","",IF(Search!$F$8="",IF(ISNUMBER(SEARCH(Search!$F$7,$AL590))=TRUE,1,""),""))</f>
        <v/>
      </c>
      <c r="J590" s="9" t="str">
        <f>IF($AL590=Search!$F$8,1,"")</f>
        <v/>
      </c>
      <c r="K590" s="9" t="str">
        <f>IF(Search!$I$4="","",IF(COUNTA($AS590)=1,IF(Search!$I$4="N","N",1),""))</f>
        <v/>
      </c>
      <c r="L590" s="9" t="str">
        <f>IF(Search!$I$5="","",IF($AS590="RC",1,""))</f>
        <v/>
      </c>
      <c r="M590" s="9" t="str">
        <f>IF(Search!$I$6="","",IF($AS590="RCP",1,""))</f>
        <v/>
      </c>
      <c r="N590" s="9" t="str">
        <f>IF(Search!$I$8="","",IF(COUNTA($AT590)=1,IF(Search!$I$8="N","N",1),""))</f>
        <v/>
      </c>
      <c r="O590" s="9" t="str">
        <f>IF(Search!$L$4="","",IF(COUNTA($AU590)=1,IF(Search!$L$4="N","N",1),""))</f>
        <v/>
      </c>
      <c r="P590" s="9" t="str">
        <f>IF(Search!$L$5="","",IF(ISNUMBER(SEARCH("Jersey",$AU590))=TRUE,IF(Search!$L$5="N","N",1),""))</f>
        <v/>
      </c>
      <c r="Q590" s="9" t="str">
        <f>IF(Search!$L$6="","",IF(ISNUMBER(SEARCH("Patch",$AU590))=TRUE,IF(Search!$L$6="N","N",1),""))</f>
        <v/>
      </c>
      <c r="R590" s="9" t="str">
        <f>IF(Search!$L$7="","",IF(ISNUMBER(SEARCH("Shield",$AU590))=TRUE,IF(Search!$L$7="N","N",1),""))</f>
        <v/>
      </c>
      <c r="S590" s="9" t="str">
        <f>IF(Search!$L$8="","",IF(ISNUMBER(SEARCH("Stick",$AU590))=TRUE,IF(Search!$L$8="N","N",1),""))</f>
        <v/>
      </c>
      <c r="T590" s="9" t="str">
        <f>IF(Search!$O$4="","",IF(COUNTA($AW590)=1,IF(Search!$O$4="N","N",1),""))</f>
        <v/>
      </c>
      <c r="U590" s="9" t="str">
        <f>IF(Search!$O$5="","",IF($AW590="","",IF($AW590&lt;Search!$O$5,"",1)))</f>
        <v/>
      </c>
      <c r="V590" s="9" t="str">
        <f>IF(Search!$O$6="","",IF($AW590="","",IF($AW590&gt;Search!$O$6,"",1)))</f>
        <v/>
      </c>
      <c r="W590" s="9" t="str">
        <f>IF(Search!$U$4="","",IF($AX590="","",1))</f>
        <v/>
      </c>
      <c r="X590" s="9" t="str">
        <f>IF(Search!$U$5="","",IF(ISNUMBER(SEARCH(Search!$U$5,$AX590))=TRUE,IF(Search!$U$5="N","N",1),""))</f>
        <v/>
      </c>
      <c r="Y590" s="9" t="str">
        <f>IF(Search!$U$6="","",IF($AY590&lt;Search!$U$6,"",1))</f>
        <v/>
      </c>
      <c r="Z590" s="9" t="str">
        <f>IF(Search!$R$4="","",IF(Inventory!$BA590&lt;Search!$R$4,"",1))</f>
        <v/>
      </c>
      <c r="AA590" s="9" t="str">
        <f>IF(Search!$R$5="","",IF($BA590&gt;Search!$R$5,"",1))</f>
        <v/>
      </c>
      <c r="AB590" s="9" t="str">
        <f>IF(Search!$R$6="","",IF($BB590&lt;Search!$R$6,"",1))</f>
        <v/>
      </c>
      <c r="AC590" s="9" t="str">
        <f>IF(Search!$R$7="","",IF($BB590&lt;Search!$R$7,"",1))</f>
        <v/>
      </c>
      <c r="AD590" s="45" t="str">
        <f>IF(COUNTIF($A590:$AC590,"n")&gt;0,"",IF(SUM($A590:$AC590)=COUNTA(Search!$C$4:$C$8,Search!$F$4:$F$8,Search!$I$4:$I$6,Search!$I$8,Search!$L$4:$L$8,Search!$O$4:$O$8,Search!$R$4:$R$7,Search!$U$4:$U$7)-COUNTIF(Search!$C$4:$U$7,"n"),1+LARGE($AD$1:AD589,1),""))</f>
        <v/>
      </c>
      <c r="AE590" s="45" t="str">
        <f t="shared" si="30"/>
        <v/>
      </c>
      <c r="AF590" s="45" t="str">
        <f>IF(AD590="","",COUNTIF($AE$1:$AE589,$AE590)+RANK($AE590,$AE$2:$AE$10540,1))</f>
        <v/>
      </c>
      <c r="AG590" s="45" t="str">
        <f t="shared" si="31"/>
        <v/>
      </c>
      <c r="AH590" s="45" t="str">
        <f>IF($AD590="","",COUNTIF($AG$1:$AG589,$AG590)+RANK($AG590,$AG$1:$AG$10539,0))</f>
        <v/>
      </c>
      <c r="AI590" s="10" t="str">
        <f t="shared" si="32"/>
        <v>1995-96 Collector's Choice Crash The Game Silver Bonus #C11 Theo Fleury     /   $</v>
      </c>
      <c r="AJ590" s="11">
        <v>1995</v>
      </c>
      <c r="AK590" s="17">
        <v>96</v>
      </c>
      <c r="AL590" s="12" t="s">
        <v>321</v>
      </c>
      <c r="AM590" s="10" t="s">
        <v>322</v>
      </c>
      <c r="AN590" s="12" t="s">
        <v>195</v>
      </c>
      <c r="AO590" s="9"/>
      <c r="AP590" s="9"/>
      <c r="AQ590" s="9"/>
      <c r="AR590" s="14"/>
      <c r="AS590" s="9"/>
      <c r="AT590" s="9"/>
      <c r="AU590" s="9"/>
      <c r="AV590" s="13"/>
      <c r="AW590" s="13"/>
      <c r="AX590" s="9"/>
      <c r="AY590" s="9"/>
      <c r="AZ590" s="9"/>
      <c r="BA590" s="33"/>
      <c r="BB590" s="33"/>
      <c r="BC590" s="36"/>
      <c r="BD590" s="12" t="s">
        <v>1771</v>
      </c>
    </row>
    <row r="591" spans="1:56" s="12" customFormat="1" x14ac:dyDescent="0.2">
      <c r="A591" s="9" t="str">
        <f>IF(Search!$C$5="","",IF(COUNTA(Inventory!$AP591)=1,1,""))</f>
        <v/>
      </c>
      <c r="B591" s="9" t="str">
        <f>IF(Search!$C$4="","",IF(ISNUMBER(SEARCH(Search!$C$4,$AR591))=TRUE,1,""))</f>
        <v/>
      </c>
      <c r="C591" s="9" t="str">
        <f>IF(Search!$C$6="x",IF(COUNTA($AQ591)=1,1,"N"),IF(COUNTA($AQ591)=1,"N",""))</f>
        <v/>
      </c>
      <c r="D591" s="9" t="str">
        <f>IF(Search!$O$8="","",IF(ISNUMBER(SEARCH(Search!$O$8,$BD591))=TRUE,1,""))</f>
        <v/>
      </c>
      <c r="E591" s="9" t="str">
        <f>IF(Search!$C$7="","",IF(ISNUMBER(SEARCH(Search!$C$7,$AN591))=TRUE,1,""))</f>
        <v/>
      </c>
      <c r="F591" s="9" t="str">
        <f>IF(Search!$C$8="","",IF(ISNUMBER(SEARCH(Search!$C$8,$AO591))=TRUE,1,""))</f>
        <v/>
      </c>
      <c r="G591" s="9" t="str">
        <f>IF(Search!$F$4="","",IF(Inventory!$AJ591&lt;Search!$F$4,"",1))</f>
        <v/>
      </c>
      <c r="H591" s="9" t="str">
        <f>IF(Search!$F$5="","",IF(Inventory!$AJ591&gt;Search!$F$5,"",1))</f>
        <v/>
      </c>
      <c r="I591" s="9" t="str">
        <f>IF(Search!$F$7="","",IF(Search!$F$8="",IF(ISNUMBER(SEARCH(Search!$F$7,$AL591))=TRUE,1,""),""))</f>
        <v/>
      </c>
      <c r="J591" s="9" t="str">
        <f>IF($AL591=Search!$F$8,1,"")</f>
        <v/>
      </c>
      <c r="K591" s="9" t="str">
        <f>IF(Search!$I$4="","",IF(COUNTA($AS591)=1,IF(Search!$I$4="N","N",1),""))</f>
        <v/>
      </c>
      <c r="L591" s="9" t="str">
        <f>IF(Search!$I$5="","",IF($AS591="RC",1,""))</f>
        <v/>
      </c>
      <c r="M591" s="9" t="str">
        <f>IF(Search!$I$6="","",IF($AS591="RCP",1,""))</f>
        <v/>
      </c>
      <c r="N591" s="9" t="str">
        <f>IF(Search!$I$8="","",IF(COUNTA($AT591)=1,IF(Search!$I$8="N","N",1),""))</f>
        <v/>
      </c>
      <c r="O591" s="9" t="str">
        <f>IF(Search!$L$4="","",IF(COUNTA($AU591)=1,IF(Search!$L$4="N","N",1),""))</f>
        <v/>
      </c>
      <c r="P591" s="9" t="str">
        <f>IF(Search!$L$5="","",IF(ISNUMBER(SEARCH("Jersey",$AU591))=TRUE,IF(Search!$L$5="N","N",1),""))</f>
        <v/>
      </c>
      <c r="Q591" s="9" t="str">
        <f>IF(Search!$L$6="","",IF(ISNUMBER(SEARCH("Patch",$AU591))=TRUE,IF(Search!$L$6="N","N",1),""))</f>
        <v/>
      </c>
      <c r="R591" s="9" t="str">
        <f>IF(Search!$L$7="","",IF(ISNUMBER(SEARCH("Shield",$AU591))=TRUE,IF(Search!$L$7="N","N",1),""))</f>
        <v/>
      </c>
      <c r="S591" s="9" t="str">
        <f>IF(Search!$L$8="","",IF(ISNUMBER(SEARCH("Stick",$AU591))=TRUE,IF(Search!$L$8="N","N",1),""))</f>
        <v/>
      </c>
      <c r="T591" s="9" t="str">
        <f>IF(Search!$O$4="","",IF(COUNTA($AW591)=1,IF(Search!$O$4="N","N",1),""))</f>
        <v/>
      </c>
      <c r="U591" s="9" t="str">
        <f>IF(Search!$O$5="","",IF($AW591="","",IF($AW591&lt;Search!$O$5,"",1)))</f>
        <v/>
      </c>
      <c r="V591" s="9" t="str">
        <f>IF(Search!$O$6="","",IF($AW591="","",IF($AW591&gt;Search!$O$6,"",1)))</f>
        <v/>
      </c>
      <c r="W591" s="9" t="str">
        <f>IF(Search!$U$4="","",IF($AX591="","",1))</f>
        <v/>
      </c>
      <c r="X591" s="9" t="str">
        <f>IF(Search!$U$5="","",IF(ISNUMBER(SEARCH(Search!$U$5,$AX591))=TRUE,IF(Search!$U$5="N","N",1),""))</f>
        <v/>
      </c>
      <c r="Y591" s="9" t="str">
        <f>IF(Search!$U$6="","",IF($AY591&lt;Search!$U$6,"",1))</f>
        <v/>
      </c>
      <c r="Z591" s="9" t="str">
        <f>IF(Search!$R$4="","",IF(Inventory!$BA591&lt;Search!$R$4,"",1))</f>
        <v/>
      </c>
      <c r="AA591" s="9" t="str">
        <f>IF(Search!$R$5="","",IF($BA591&gt;Search!$R$5,"",1))</f>
        <v/>
      </c>
      <c r="AB591" s="9" t="str">
        <f>IF(Search!$R$6="","",IF($BB591&lt;Search!$R$6,"",1))</f>
        <v/>
      </c>
      <c r="AC591" s="9" t="str">
        <f>IF(Search!$R$7="","",IF($BB591&lt;Search!$R$7,"",1))</f>
        <v/>
      </c>
      <c r="AD591" s="45" t="str">
        <f>IF(COUNTIF($A591:$AC591,"n")&gt;0,"",IF(SUM($A591:$AC591)=COUNTA(Search!$C$4:$C$8,Search!$F$4:$F$8,Search!$I$4:$I$6,Search!$I$8,Search!$L$4:$L$8,Search!$O$4:$O$8,Search!$R$4:$R$7,Search!$U$4:$U$7)-COUNTIF(Search!$C$4:$U$7,"n"),1+LARGE($AD$1:AD590,1),""))</f>
        <v/>
      </c>
      <c r="AE591" s="45" t="str">
        <f t="shared" si="30"/>
        <v/>
      </c>
      <c r="AF591" s="45" t="str">
        <f>IF(AD591="","",COUNTIF($AE$1:$AE590,$AE591)+RANK($AE591,$AE$2:$AE$10540,1))</f>
        <v/>
      </c>
      <c r="AG591" s="45" t="str">
        <f t="shared" si="31"/>
        <v/>
      </c>
      <c r="AH591" s="45" t="str">
        <f>IF($AD591="","",COUNTIF($AG$1:$AG590,$AG591)+RANK($AG591,$AG$1:$AG$10539,0))</f>
        <v/>
      </c>
      <c r="AI591" s="10" t="str">
        <f t="shared" si="32"/>
        <v>1995-96 Collector's Choice Crash The Game Silver Bonus #C12 Owen Nolan-Colorado (Avalanche)     /   $</v>
      </c>
      <c r="AJ591" s="11">
        <v>1995</v>
      </c>
      <c r="AK591" s="17">
        <v>96</v>
      </c>
      <c r="AL591" s="12" t="s">
        <v>321</v>
      </c>
      <c r="AM591" s="10" t="s">
        <v>323</v>
      </c>
      <c r="AN591" s="15" t="s">
        <v>324</v>
      </c>
      <c r="AO591" s="14"/>
      <c r="AP591" s="14"/>
      <c r="AQ591" s="14"/>
      <c r="AR591" s="14"/>
      <c r="AS591" s="9"/>
      <c r="AT591" s="9"/>
      <c r="AU591" s="9"/>
      <c r="AV591" s="13"/>
      <c r="AW591" s="13"/>
      <c r="AX591" s="9"/>
      <c r="AY591" s="9"/>
      <c r="AZ591" s="9"/>
      <c r="BA591" s="33"/>
      <c r="BB591" s="33"/>
      <c r="BC591" s="36"/>
      <c r="BD591" s="12" t="s">
        <v>1771</v>
      </c>
    </row>
    <row r="592" spans="1:56" s="12" customFormat="1" x14ac:dyDescent="0.2">
      <c r="A592" s="9" t="str">
        <f>IF(Search!$C$5="","",IF(COUNTA(Inventory!$AP592)=1,1,""))</f>
        <v/>
      </c>
      <c r="B592" s="9" t="str">
        <f>IF(Search!$C$4="","",IF(ISNUMBER(SEARCH(Search!$C$4,$AR592))=TRUE,1,""))</f>
        <v/>
      </c>
      <c r="C592" s="9" t="str">
        <f>IF(Search!$C$6="x",IF(COUNTA($AQ592)=1,1,"N"),IF(COUNTA($AQ592)=1,"N",""))</f>
        <v/>
      </c>
      <c r="D592" s="9" t="str">
        <f>IF(Search!$O$8="","",IF(ISNUMBER(SEARCH(Search!$O$8,$BD592))=TRUE,1,""))</f>
        <v/>
      </c>
      <c r="E592" s="9" t="str">
        <f>IF(Search!$C$7="","",IF(ISNUMBER(SEARCH(Search!$C$7,$AN592))=TRUE,1,""))</f>
        <v/>
      </c>
      <c r="F592" s="9" t="str">
        <f>IF(Search!$C$8="","",IF(ISNUMBER(SEARCH(Search!$C$8,$AO592))=TRUE,1,""))</f>
        <v/>
      </c>
      <c r="G592" s="9" t="str">
        <f>IF(Search!$F$4="","",IF(Inventory!$AJ592&lt;Search!$F$4,"",1))</f>
        <v/>
      </c>
      <c r="H592" s="9" t="str">
        <f>IF(Search!$F$5="","",IF(Inventory!$AJ592&gt;Search!$F$5,"",1))</f>
        <v/>
      </c>
      <c r="I592" s="9" t="str">
        <f>IF(Search!$F$7="","",IF(Search!$F$8="",IF(ISNUMBER(SEARCH(Search!$F$7,$AL592))=TRUE,1,""),""))</f>
        <v/>
      </c>
      <c r="J592" s="9" t="str">
        <f>IF($AL592=Search!$F$8,1,"")</f>
        <v/>
      </c>
      <c r="K592" s="9" t="str">
        <f>IF(Search!$I$4="","",IF(COUNTA($AS592)=1,IF(Search!$I$4="N","N",1),""))</f>
        <v/>
      </c>
      <c r="L592" s="9" t="str">
        <f>IF(Search!$I$5="","",IF($AS592="RC",1,""))</f>
        <v/>
      </c>
      <c r="M592" s="9" t="str">
        <f>IF(Search!$I$6="","",IF($AS592="RCP",1,""))</f>
        <v/>
      </c>
      <c r="N592" s="9" t="str">
        <f>IF(Search!$I$8="","",IF(COUNTA($AT592)=1,IF(Search!$I$8="N","N",1),""))</f>
        <v/>
      </c>
      <c r="O592" s="9" t="str">
        <f>IF(Search!$L$4="","",IF(COUNTA($AU592)=1,IF(Search!$L$4="N","N",1),""))</f>
        <v/>
      </c>
      <c r="P592" s="9" t="str">
        <f>IF(Search!$L$5="","",IF(ISNUMBER(SEARCH("Jersey",$AU592))=TRUE,IF(Search!$L$5="N","N",1),""))</f>
        <v/>
      </c>
      <c r="Q592" s="9" t="str">
        <f>IF(Search!$L$6="","",IF(ISNUMBER(SEARCH("Patch",$AU592))=TRUE,IF(Search!$L$6="N","N",1),""))</f>
        <v/>
      </c>
      <c r="R592" s="9" t="str">
        <f>IF(Search!$L$7="","",IF(ISNUMBER(SEARCH("Shield",$AU592))=TRUE,IF(Search!$L$7="N","N",1),""))</f>
        <v/>
      </c>
      <c r="S592" s="9" t="str">
        <f>IF(Search!$L$8="","",IF(ISNUMBER(SEARCH("Stick",$AU592))=TRUE,IF(Search!$L$8="N","N",1),""))</f>
        <v/>
      </c>
      <c r="T592" s="9" t="str">
        <f>IF(Search!$O$4="","",IF(COUNTA($AW592)=1,IF(Search!$O$4="N","N",1),""))</f>
        <v/>
      </c>
      <c r="U592" s="9" t="str">
        <f>IF(Search!$O$5="","",IF($AW592="","",IF($AW592&lt;Search!$O$5,"",1)))</f>
        <v/>
      </c>
      <c r="V592" s="9" t="str">
        <f>IF(Search!$O$6="","",IF($AW592="","",IF($AW592&gt;Search!$O$6,"",1)))</f>
        <v/>
      </c>
      <c r="W592" s="9" t="str">
        <f>IF(Search!$U$4="","",IF($AX592="","",1))</f>
        <v/>
      </c>
      <c r="X592" s="9" t="str">
        <f>IF(Search!$U$5="","",IF(ISNUMBER(SEARCH(Search!$U$5,$AX592))=TRUE,IF(Search!$U$5="N","N",1),""))</f>
        <v/>
      </c>
      <c r="Y592" s="9" t="str">
        <f>IF(Search!$U$6="","",IF($AY592&lt;Search!$U$6,"",1))</f>
        <v/>
      </c>
      <c r="Z592" s="9" t="str">
        <f>IF(Search!$R$4="","",IF(Inventory!$BA592&lt;Search!$R$4,"",1))</f>
        <v/>
      </c>
      <c r="AA592" s="9" t="str">
        <f>IF(Search!$R$5="","",IF($BA592&gt;Search!$R$5,"",1))</f>
        <v/>
      </c>
      <c r="AB592" s="9" t="str">
        <f>IF(Search!$R$6="","",IF($BB592&lt;Search!$R$6,"",1))</f>
        <v/>
      </c>
      <c r="AC592" s="9" t="str">
        <f>IF(Search!$R$7="","",IF($BB592&lt;Search!$R$7,"",1))</f>
        <v/>
      </c>
      <c r="AD592" s="45" t="str">
        <f>IF(COUNTIF($A592:$AC592,"n")&gt;0,"",IF(SUM($A592:$AC592)=COUNTA(Search!$C$4:$C$8,Search!$F$4:$F$8,Search!$I$4:$I$6,Search!$I$8,Search!$L$4:$L$8,Search!$O$4:$O$8,Search!$R$4:$R$7,Search!$U$4:$U$7)-COUNTIF(Search!$C$4:$U$7,"n"),1+LARGE($AD$1:AD591,1),""))</f>
        <v/>
      </c>
      <c r="AE592" s="45" t="str">
        <f t="shared" si="30"/>
        <v/>
      </c>
      <c r="AF592" s="45" t="str">
        <f>IF(AD592="","",COUNTIF($AE$1:$AE591,$AE592)+RANK($AE592,$AE$2:$AE$10540,1))</f>
        <v/>
      </c>
      <c r="AG592" s="45" t="str">
        <f t="shared" si="31"/>
        <v/>
      </c>
      <c r="AH592" s="45" t="str">
        <f>IF($AD592="","",COUNTIF($AG$1:$AG591,$AG592)+RANK($AG592,$AG$1:$AG$10539,0))</f>
        <v/>
      </c>
      <c r="AI592" s="10" t="str">
        <f t="shared" si="32"/>
        <v>1995-96 Collector's Choice Crash The Game Silver Bonus #C21 Doug Gilmour     /   $</v>
      </c>
      <c r="AJ592" s="11">
        <v>1995</v>
      </c>
      <c r="AK592" s="17">
        <v>96</v>
      </c>
      <c r="AL592" s="12" t="s">
        <v>321</v>
      </c>
      <c r="AM592" s="10" t="s">
        <v>2179</v>
      </c>
      <c r="AN592" s="15" t="s">
        <v>162</v>
      </c>
      <c r="AO592" s="14"/>
      <c r="AP592" s="14"/>
      <c r="AQ592" s="14"/>
      <c r="AR592" s="14"/>
      <c r="AS592" s="9"/>
      <c r="AT592" s="9"/>
      <c r="AU592" s="9"/>
      <c r="AV592" s="13"/>
      <c r="AW592" s="13"/>
      <c r="AX592" s="9"/>
      <c r="AY592" s="9"/>
      <c r="AZ592" s="9"/>
      <c r="BA592" s="33"/>
      <c r="BB592" s="33"/>
      <c r="BC592" s="36"/>
      <c r="BD592" s="12" t="s">
        <v>1771</v>
      </c>
    </row>
    <row r="593" spans="1:56" s="12" customFormat="1" x14ac:dyDescent="0.2">
      <c r="A593" s="9" t="str">
        <f>IF(Search!$C$5="","",IF(COUNTA(Inventory!$AP593)=1,1,""))</f>
        <v/>
      </c>
      <c r="B593" s="9" t="str">
        <f>IF(Search!$C$4="","",IF(ISNUMBER(SEARCH(Search!$C$4,$AR593))=TRUE,1,""))</f>
        <v/>
      </c>
      <c r="C593" s="9" t="str">
        <f>IF(Search!$C$6="x",IF(COUNTA($AQ593)=1,1,"N"),IF(COUNTA($AQ593)=1,"N",""))</f>
        <v/>
      </c>
      <c r="D593" s="9" t="str">
        <f>IF(Search!$O$8="","",IF(ISNUMBER(SEARCH(Search!$O$8,$BD593))=TRUE,1,""))</f>
        <v/>
      </c>
      <c r="E593" s="9" t="str">
        <f>IF(Search!$C$7="","",IF(ISNUMBER(SEARCH(Search!$C$7,$AN593))=TRUE,1,""))</f>
        <v/>
      </c>
      <c r="F593" s="9" t="str">
        <f>IF(Search!$C$8="","",IF(ISNUMBER(SEARCH(Search!$C$8,$AO593))=TRUE,1,""))</f>
        <v/>
      </c>
      <c r="G593" s="9" t="str">
        <f>IF(Search!$F$4="","",IF(Inventory!$AJ593&lt;Search!$F$4,"",1))</f>
        <v/>
      </c>
      <c r="H593" s="9" t="str">
        <f>IF(Search!$F$5="","",IF(Inventory!$AJ593&gt;Search!$F$5,"",1))</f>
        <v/>
      </c>
      <c r="I593" s="9" t="str">
        <f>IF(Search!$F$7="","",IF(Search!$F$8="",IF(ISNUMBER(SEARCH(Search!$F$7,$AL593))=TRUE,1,""),""))</f>
        <v/>
      </c>
      <c r="J593" s="9" t="str">
        <f>IF($AL593=Search!$F$8,1,"")</f>
        <v/>
      </c>
      <c r="K593" s="9" t="str">
        <f>IF(Search!$I$4="","",IF(COUNTA($AS593)=1,IF(Search!$I$4="N","N",1),""))</f>
        <v/>
      </c>
      <c r="L593" s="9" t="str">
        <f>IF(Search!$I$5="","",IF($AS593="RC",1,""))</f>
        <v/>
      </c>
      <c r="M593" s="9" t="str">
        <f>IF(Search!$I$6="","",IF($AS593="RCP",1,""))</f>
        <v/>
      </c>
      <c r="N593" s="9" t="str">
        <f>IF(Search!$I$8="","",IF(COUNTA($AT593)=1,IF(Search!$I$8="N","N",1),""))</f>
        <v/>
      </c>
      <c r="O593" s="9" t="str">
        <f>IF(Search!$L$4="","",IF(COUNTA($AU593)=1,IF(Search!$L$4="N","N",1),""))</f>
        <v/>
      </c>
      <c r="P593" s="9" t="str">
        <f>IF(Search!$L$5="","",IF(ISNUMBER(SEARCH("Jersey",$AU593))=TRUE,IF(Search!$L$5="N","N",1),""))</f>
        <v/>
      </c>
      <c r="Q593" s="9" t="str">
        <f>IF(Search!$L$6="","",IF(ISNUMBER(SEARCH("Patch",$AU593))=TRUE,IF(Search!$L$6="N","N",1),""))</f>
        <v/>
      </c>
      <c r="R593" s="9" t="str">
        <f>IF(Search!$L$7="","",IF(ISNUMBER(SEARCH("Shield",$AU593))=TRUE,IF(Search!$L$7="N","N",1),""))</f>
        <v/>
      </c>
      <c r="S593" s="9" t="str">
        <f>IF(Search!$L$8="","",IF(ISNUMBER(SEARCH("Stick",$AU593))=TRUE,IF(Search!$L$8="N","N",1),""))</f>
        <v/>
      </c>
      <c r="T593" s="9" t="str">
        <f>IF(Search!$O$4="","",IF(COUNTA($AW593)=1,IF(Search!$O$4="N","N",1),""))</f>
        <v/>
      </c>
      <c r="U593" s="9" t="str">
        <f>IF(Search!$O$5="","",IF($AW593="","",IF($AW593&lt;Search!$O$5,"",1)))</f>
        <v/>
      </c>
      <c r="V593" s="9" t="str">
        <f>IF(Search!$O$6="","",IF($AW593="","",IF($AW593&gt;Search!$O$6,"",1)))</f>
        <v/>
      </c>
      <c r="W593" s="9" t="str">
        <f>IF(Search!$U$4="","",IF($AX593="","",1))</f>
        <v/>
      </c>
      <c r="X593" s="9" t="str">
        <f>IF(Search!$U$5="","",IF(ISNUMBER(SEARCH(Search!$U$5,$AX593))=TRUE,IF(Search!$U$5="N","N",1),""))</f>
        <v/>
      </c>
      <c r="Y593" s="9" t="str">
        <f>IF(Search!$U$6="","",IF($AY593&lt;Search!$U$6,"",1))</f>
        <v/>
      </c>
      <c r="Z593" s="9" t="str">
        <f>IF(Search!$R$4="","",IF(Inventory!$BA593&lt;Search!$R$4,"",1))</f>
        <v/>
      </c>
      <c r="AA593" s="9" t="str">
        <f>IF(Search!$R$5="","",IF($BA593&gt;Search!$R$5,"",1))</f>
        <v/>
      </c>
      <c r="AB593" s="9" t="str">
        <f>IF(Search!$R$6="","",IF($BB593&lt;Search!$R$6,"",1))</f>
        <v/>
      </c>
      <c r="AC593" s="9" t="str">
        <f>IF(Search!$R$7="","",IF($BB593&lt;Search!$R$7,"",1))</f>
        <v/>
      </c>
      <c r="AD593" s="45" t="str">
        <f>IF(COUNTIF($A593:$AC593,"n")&gt;0,"",IF(SUM($A593:$AC593)=COUNTA(Search!$C$4:$C$8,Search!$F$4:$F$8,Search!$I$4:$I$6,Search!$I$8,Search!$L$4:$L$8,Search!$O$4:$O$8,Search!$R$4:$R$7,Search!$U$4:$U$7)-COUNTIF(Search!$C$4:$U$7,"n"),1+LARGE($AD$1:AD592,1),""))</f>
        <v/>
      </c>
      <c r="AE593" s="45" t="str">
        <f t="shared" si="30"/>
        <v/>
      </c>
      <c r="AF593" s="45" t="str">
        <f>IF(AD593="","",COUNTIF($AE$1:$AE592,$AE593)+RANK($AE593,$AE$2:$AE$10540,1))</f>
        <v/>
      </c>
      <c r="AG593" s="45" t="str">
        <f t="shared" si="31"/>
        <v/>
      </c>
      <c r="AH593" s="45" t="str">
        <f>IF($AD593="","",COUNTIF($AG$1:$AG592,$AG593)+RANK($AG593,$AG$1:$AG$10539,0))</f>
        <v/>
      </c>
      <c r="AI593" s="10" t="str">
        <f t="shared" si="32"/>
        <v>1995-96 Collector's Choice Players Club #291 Curtis Joseph     /   $</v>
      </c>
      <c r="AJ593" s="11">
        <v>1995</v>
      </c>
      <c r="AK593" s="17">
        <v>96</v>
      </c>
      <c r="AL593" s="12" t="s">
        <v>325</v>
      </c>
      <c r="AM593" s="10">
        <v>291</v>
      </c>
      <c r="AN593" s="12" t="s">
        <v>209</v>
      </c>
      <c r="AO593" s="9"/>
      <c r="AP593" s="9"/>
      <c r="AQ593" s="9"/>
      <c r="AR593" s="14"/>
      <c r="AS593" s="9"/>
      <c r="AT593" s="9"/>
      <c r="AU593" s="9"/>
      <c r="AV593" s="13"/>
      <c r="AW593" s="13"/>
      <c r="AX593" s="9"/>
      <c r="AY593" s="9"/>
      <c r="AZ593" s="9"/>
      <c r="BA593" s="33"/>
      <c r="BB593" s="33"/>
      <c r="BC593" s="36"/>
      <c r="BD593" s="12" t="s">
        <v>1771</v>
      </c>
    </row>
    <row r="594" spans="1:56" s="12" customFormat="1" x14ac:dyDescent="0.2">
      <c r="A594" s="9" t="str">
        <f>IF(Search!$C$5="","",IF(COUNTA(Inventory!$AP594)=1,1,""))</f>
        <v/>
      </c>
      <c r="B594" s="9" t="str">
        <f>IF(Search!$C$4="","",IF(ISNUMBER(SEARCH(Search!$C$4,$AR594))=TRUE,1,""))</f>
        <v/>
      </c>
      <c r="C594" s="9" t="str">
        <f>IF(Search!$C$6="x",IF(COUNTA($AQ594)=1,1,"N"),IF(COUNTA($AQ594)=1,"N",""))</f>
        <v/>
      </c>
      <c r="D594" s="9" t="str">
        <f>IF(Search!$O$8="","",IF(ISNUMBER(SEARCH(Search!$O$8,$BD594))=TRUE,1,""))</f>
        <v/>
      </c>
      <c r="E594" s="9" t="str">
        <f>IF(Search!$C$7="","",IF(ISNUMBER(SEARCH(Search!$C$7,$AN594))=TRUE,1,""))</f>
        <v/>
      </c>
      <c r="F594" s="9" t="str">
        <f>IF(Search!$C$8="","",IF(ISNUMBER(SEARCH(Search!$C$8,$AO594))=TRUE,1,""))</f>
        <v/>
      </c>
      <c r="G594" s="9" t="str">
        <f>IF(Search!$F$4="","",IF(Inventory!$AJ594&lt;Search!$F$4,"",1))</f>
        <v/>
      </c>
      <c r="H594" s="9" t="str">
        <f>IF(Search!$F$5="","",IF(Inventory!$AJ594&gt;Search!$F$5,"",1))</f>
        <v/>
      </c>
      <c r="I594" s="9" t="str">
        <f>IF(Search!$F$7="","",IF(Search!$F$8="",IF(ISNUMBER(SEARCH(Search!$F$7,$AL594))=TRUE,1,""),""))</f>
        <v/>
      </c>
      <c r="J594" s="9" t="str">
        <f>IF($AL594=Search!$F$8,1,"")</f>
        <v/>
      </c>
      <c r="K594" s="9" t="str">
        <f>IF(Search!$I$4="","",IF(COUNTA($AS594)=1,IF(Search!$I$4="N","N",1),""))</f>
        <v/>
      </c>
      <c r="L594" s="9" t="str">
        <f>IF(Search!$I$5="","",IF($AS594="RC",1,""))</f>
        <v/>
      </c>
      <c r="M594" s="9" t="str">
        <f>IF(Search!$I$6="","",IF($AS594="RCP",1,""))</f>
        <v/>
      </c>
      <c r="N594" s="9" t="str">
        <f>IF(Search!$I$8="","",IF(COUNTA($AT594)=1,IF(Search!$I$8="N","N",1),""))</f>
        <v/>
      </c>
      <c r="O594" s="9" t="str">
        <f>IF(Search!$L$4="","",IF(COUNTA($AU594)=1,IF(Search!$L$4="N","N",1),""))</f>
        <v/>
      </c>
      <c r="P594" s="9" t="str">
        <f>IF(Search!$L$5="","",IF(ISNUMBER(SEARCH("Jersey",$AU594))=TRUE,IF(Search!$L$5="N","N",1),""))</f>
        <v/>
      </c>
      <c r="Q594" s="9" t="str">
        <f>IF(Search!$L$6="","",IF(ISNUMBER(SEARCH("Patch",$AU594))=TRUE,IF(Search!$L$6="N","N",1),""))</f>
        <v/>
      </c>
      <c r="R594" s="9" t="str">
        <f>IF(Search!$L$7="","",IF(ISNUMBER(SEARCH("Shield",$AU594))=TRUE,IF(Search!$L$7="N","N",1),""))</f>
        <v/>
      </c>
      <c r="S594" s="9" t="str">
        <f>IF(Search!$L$8="","",IF(ISNUMBER(SEARCH("Stick",$AU594))=TRUE,IF(Search!$L$8="N","N",1),""))</f>
        <v/>
      </c>
      <c r="T594" s="9" t="str">
        <f>IF(Search!$O$4="","",IF(COUNTA($AW594)=1,IF(Search!$O$4="N","N",1),""))</f>
        <v/>
      </c>
      <c r="U594" s="9" t="str">
        <f>IF(Search!$O$5="","",IF($AW594="","",IF($AW594&lt;Search!$O$5,"",1)))</f>
        <v/>
      </c>
      <c r="V594" s="9" t="str">
        <f>IF(Search!$O$6="","",IF($AW594="","",IF($AW594&gt;Search!$O$6,"",1)))</f>
        <v/>
      </c>
      <c r="W594" s="9" t="str">
        <f>IF(Search!$U$4="","",IF($AX594="","",1))</f>
        <v/>
      </c>
      <c r="X594" s="9" t="str">
        <f>IF(Search!$U$5="","",IF(ISNUMBER(SEARCH(Search!$U$5,$AX594))=TRUE,IF(Search!$U$5="N","N",1),""))</f>
        <v/>
      </c>
      <c r="Y594" s="9" t="str">
        <f>IF(Search!$U$6="","",IF($AY594&lt;Search!$U$6,"",1))</f>
        <v/>
      </c>
      <c r="Z594" s="9" t="str">
        <f>IF(Search!$R$4="","",IF(Inventory!$BA594&lt;Search!$R$4,"",1))</f>
        <v/>
      </c>
      <c r="AA594" s="9" t="str">
        <f>IF(Search!$R$5="","",IF($BA594&gt;Search!$R$5,"",1))</f>
        <v/>
      </c>
      <c r="AB594" s="9" t="str">
        <f>IF(Search!$R$6="","",IF($BB594&lt;Search!$R$6,"",1))</f>
        <v/>
      </c>
      <c r="AC594" s="9" t="str">
        <f>IF(Search!$R$7="","",IF($BB594&lt;Search!$R$7,"",1))</f>
        <v/>
      </c>
      <c r="AD594" s="45" t="str">
        <f>IF(COUNTIF($A594:$AC594,"n")&gt;0,"",IF(SUM($A594:$AC594)=COUNTA(Search!$C$4:$C$8,Search!$F$4:$F$8,Search!$I$4:$I$6,Search!$I$8,Search!$L$4:$L$8,Search!$O$4:$O$8,Search!$R$4:$R$7,Search!$U$4:$U$7)-COUNTIF(Search!$C$4:$U$7,"n"),1+LARGE($AD$1:AD593,1),""))</f>
        <v/>
      </c>
      <c r="AE594" s="45" t="str">
        <f t="shared" si="30"/>
        <v/>
      </c>
      <c r="AF594" s="45" t="str">
        <f>IF(AD594="","",COUNTIF($AE$1:$AE593,$AE594)+RANK($AE594,$AE$2:$AE$10540,1))</f>
        <v/>
      </c>
      <c r="AG594" s="45" t="str">
        <f t="shared" si="31"/>
        <v/>
      </c>
      <c r="AH594" s="45" t="str">
        <f>IF($AD594="","",COUNTIF($AG$1:$AG593,$AG594)+RANK($AG594,$AG$1:$AG$10539,0))</f>
        <v/>
      </c>
      <c r="AI594" s="10" t="str">
        <f t="shared" si="32"/>
        <v>1995-96 Collector's Choice Players Club #291 Curtis Joseph     /   $</v>
      </c>
      <c r="AJ594" s="11">
        <v>1995</v>
      </c>
      <c r="AK594" s="17">
        <v>96</v>
      </c>
      <c r="AL594" s="12" t="s">
        <v>325</v>
      </c>
      <c r="AM594" s="10">
        <v>291</v>
      </c>
      <c r="AN594" s="15" t="s">
        <v>209</v>
      </c>
      <c r="AO594" s="14"/>
      <c r="AP594" s="14"/>
      <c r="AQ594" s="14"/>
      <c r="AR594" s="14"/>
      <c r="AS594" s="9"/>
      <c r="AT594" s="9"/>
      <c r="AU594" s="9"/>
      <c r="AV594" s="13"/>
      <c r="AW594" s="13"/>
      <c r="AX594" s="9"/>
      <c r="AY594" s="9"/>
      <c r="AZ594" s="9"/>
      <c r="BA594" s="33"/>
      <c r="BB594" s="33"/>
      <c r="BC594" s="36"/>
      <c r="BD594" s="12" t="s">
        <v>1771</v>
      </c>
    </row>
    <row r="595" spans="1:56" s="12" customFormat="1" x14ac:dyDescent="0.2">
      <c r="A595" s="9" t="str">
        <f>IF(Search!$C$5="","",IF(COUNTA(Inventory!$AP595)=1,1,""))</f>
        <v/>
      </c>
      <c r="B595" s="9" t="str">
        <f>IF(Search!$C$4="","",IF(ISNUMBER(SEARCH(Search!$C$4,$AR595))=TRUE,1,""))</f>
        <v/>
      </c>
      <c r="C595" s="9" t="str">
        <f>IF(Search!$C$6="x",IF(COUNTA($AQ595)=1,1,"N"),IF(COUNTA($AQ595)=1,"N",""))</f>
        <v/>
      </c>
      <c r="D595" s="9" t="str">
        <f>IF(Search!$O$8="","",IF(ISNUMBER(SEARCH(Search!$O$8,$BD595))=TRUE,1,""))</f>
        <v/>
      </c>
      <c r="E595" s="9" t="str">
        <f>IF(Search!$C$7="","",IF(ISNUMBER(SEARCH(Search!$C$7,$AN595))=TRUE,1,""))</f>
        <v/>
      </c>
      <c r="F595" s="9" t="str">
        <f>IF(Search!$C$8="","",IF(ISNUMBER(SEARCH(Search!$C$8,$AO595))=TRUE,1,""))</f>
        <v/>
      </c>
      <c r="G595" s="9" t="str">
        <f>IF(Search!$F$4="","",IF(Inventory!$AJ595&lt;Search!$F$4,"",1))</f>
        <v/>
      </c>
      <c r="H595" s="9" t="str">
        <f>IF(Search!$F$5="","",IF(Inventory!$AJ595&gt;Search!$F$5,"",1))</f>
        <v/>
      </c>
      <c r="I595" s="9" t="str">
        <f>IF(Search!$F$7="","",IF(Search!$F$8="",IF(ISNUMBER(SEARCH(Search!$F$7,$AL595))=TRUE,1,""),""))</f>
        <v/>
      </c>
      <c r="J595" s="9" t="str">
        <f>IF($AL595=Search!$F$8,1,"")</f>
        <v/>
      </c>
      <c r="K595" s="9" t="str">
        <f>IF(Search!$I$4="","",IF(COUNTA($AS595)=1,IF(Search!$I$4="N","N",1),""))</f>
        <v/>
      </c>
      <c r="L595" s="9" t="str">
        <f>IF(Search!$I$5="","",IF($AS595="RC",1,""))</f>
        <v/>
      </c>
      <c r="M595" s="9" t="str">
        <f>IF(Search!$I$6="","",IF($AS595="RCP",1,""))</f>
        <v/>
      </c>
      <c r="N595" s="9" t="str">
        <f>IF(Search!$I$8="","",IF(COUNTA($AT595)=1,IF(Search!$I$8="N","N",1),""))</f>
        <v/>
      </c>
      <c r="O595" s="9" t="str">
        <f>IF(Search!$L$4="","",IF(COUNTA($AU595)=1,IF(Search!$L$4="N","N",1),""))</f>
        <v/>
      </c>
      <c r="P595" s="9" t="str">
        <f>IF(Search!$L$5="","",IF(ISNUMBER(SEARCH("Jersey",$AU595))=TRUE,IF(Search!$L$5="N","N",1),""))</f>
        <v/>
      </c>
      <c r="Q595" s="9" t="str">
        <f>IF(Search!$L$6="","",IF(ISNUMBER(SEARCH("Patch",$AU595))=TRUE,IF(Search!$L$6="N","N",1),""))</f>
        <v/>
      </c>
      <c r="R595" s="9" t="str">
        <f>IF(Search!$L$7="","",IF(ISNUMBER(SEARCH("Shield",$AU595))=TRUE,IF(Search!$L$7="N","N",1),""))</f>
        <v/>
      </c>
      <c r="S595" s="9" t="str">
        <f>IF(Search!$L$8="","",IF(ISNUMBER(SEARCH("Stick",$AU595))=TRUE,IF(Search!$L$8="N","N",1),""))</f>
        <v/>
      </c>
      <c r="T595" s="9" t="str">
        <f>IF(Search!$O$4="","",IF(COUNTA($AW595)=1,IF(Search!$O$4="N","N",1),""))</f>
        <v/>
      </c>
      <c r="U595" s="9" t="str">
        <f>IF(Search!$O$5="","",IF($AW595="","",IF($AW595&lt;Search!$O$5,"",1)))</f>
        <v/>
      </c>
      <c r="V595" s="9" t="str">
        <f>IF(Search!$O$6="","",IF($AW595="","",IF($AW595&gt;Search!$O$6,"",1)))</f>
        <v/>
      </c>
      <c r="W595" s="9" t="str">
        <f>IF(Search!$U$4="","",IF($AX595="","",1))</f>
        <v/>
      </c>
      <c r="X595" s="9" t="str">
        <f>IF(Search!$U$5="","",IF(ISNUMBER(SEARCH(Search!$U$5,$AX595))=TRUE,IF(Search!$U$5="N","N",1),""))</f>
        <v/>
      </c>
      <c r="Y595" s="9" t="str">
        <f>IF(Search!$U$6="","",IF($AY595&lt;Search!$U$6,"",1))</f>
        <v/>
      </c>
      <c r="Z595" s="9" t="str">
        <f>IF(Search!$R$4="","",IF(Inventory!$BA595&lt;Search!$R$4,"",1))</f>
        <v/>
      </c>
      <c r="AA595" s="9" t="str">
        <f>IF(Search!$R$5="","",IF($BA595&gt;Search!$R$5,"",1))</f>
        <v/>
      </c>
      <c r="AB595" s="9" t="str">
        <f>IF(Search!$R$6="","",IF($BB595&lt;Search!$R$6,"",1))</f>
        <v/>
      </c>
      <c r="AC595" s="9" t="str">
        <f>IF(Search!$R$7="","",IF($BB595&lt;Search!$R$7,"",1))</f>
        <v/>
      </c>
      <c r="AD595" s="45" t="str">
        <f>IF(COUNTIF($A595:$AC595,"n")&gt;0,"",IF(SUM($A595:$AC595)=COUNTA(Search!$C$4:$C$8,Search!$F$4:$F$8,Search!$I$4:$I$6,Search!$I$8,Search!$L$4:$L$8,Search!$O$4:$O$8,Search!$R$4:$R$7,Search!$U$4:$U$7)-COUNTIF(Search!$C$4:$U$7,"n"),1+LARGE($AD$1:AD594,1),""))</f>
        <v/>
      </c>
      <c r="AE595" s="45" t="str">
        <f t="shared" si="30"/>
        <v/>
      </c>
      <c r="AF595" s="45" t="str">
        <f>IF(AD595="","",COUNTIF($AE$1:$AE594,$AE595)+RANK($AE595,$AE$2:$AE$10540,1))</f>
        <v/>
      </c>
      <c r="AG595" s="45" t="str">
        <f t="shared" si="31"/>
        <v/>
      </c>
      <c r="AH595" s="45" t="str">
        <f>IF($AD595="","",COUNTIF($AG$1:$AG594,$AG595)+RANK($AG595,$AG$1:$AG$10539,0))</f>
        <v/>
      </c>
      <c r="AI595" s="10" t="str">
        <f t="shared" si="32"/>
        <v>1995-96 Collector's Choice Players Club #361 Wayne Gretzky     /   $</v>
      </c>
      <c r="AJ595" s="11">
        <v>1995</v>
      </c>
      <c r="AK595" s="17">
        <v>96</v>
      </c>
      <c r="AL595" s="12" t="s">
        <v>325</v>
      </c>
      <c r="AM595" s="10">
        <v>361</v>
      </c>
      <c r="AN595" s="12" t="s">
        <v>163</v>
      </c>
      <c r="AO595" s="9"/>
      <c r="AP595" s="9"/>
      <c r="AQ595" s="9"/>
      <c r="AR595" s="14"/>
      <c r="AS595" s="9"/>
      <c r="AT595" s="9"/>
      <c r="AU595" s="9"/>
      <c r="AV595" s="13"/>
      <c r="AW595" s="13"/>
      <c r="AX595" s="9"/>
      <c r="AY595" s="9"/>
      <c r="AZ595" s="9"/>
      <c r="BA595" s="33"/>
      <c r="BB595" s="33"/>
      <c r="BC595" s="36"/>
      <c r="BD595" s="12" t="s">
        <v>1771</v>
      </c>
    </row>
    <row r="596" spans="1:56" s="12" customFormat="1" x14ac:dyDescent="0.2">
      <c r="A596" s="9" t="str">
        <f>IF(Search!$C$5="","",IF(COUNTA(Inventory!$AP596)=1,1,""))</f>
        <v/>
      </c>
      <c r="B596" s="9" t="str">
        <f>IF(Search!$C$4="","",IF(ISNUMBER(SEARCH(Search!$C$4,$AR596))=TRUE,1,""))</f>
        <v/>
      </c>
      <c r="C596" s="9" t="str">
        <f>IF(Search!$C$6="x",IF(COUNTA($AQ596)=1,1,"N"),IF(COUNTA($AQ596)=1,"N",""))</f>
        <v/>
      </c>
      <c r="D596" s="9" t="str">
        <f>IF(Search!$O$8="","",IF(ISNUMBER(SEARCH(Search!$O$8,$BD596))=TRUE,1,""))</f>
        <v/>
      </c>
      <c r="E596" s="9" t="str">
        <f>IF(Search!$C$7="","",IF(ISNUMBER(SEARCH(Search!$C$7,$AN596))=TRUE,1,""))</f>
        <v/>
      </c>
      <c r="F596" s="9" t="str">
        <f>IF(Search!$C$8="","",IF(ISNUMBER(SEARCH(Search!$C$8,$AO596))=TRUE,1,""))</f>
        <v/>
      </c>
      <c r="G596" s="9" t="str">
        <f>IF(Search!$F$4="","",IF(Inventory!$AJ596&lt;Search!$F$4,"",1))</f>
        <v/>
      </c>
      <c r="H596" s="9" t="str">
        <f>IF(Search!$F$5="","",IF(Inventory!$AJ596&gt;Search!$F$5,"",1))</f>
        <v/>
      </c>
      <c r="I596" s="9" t="str">
        <f>IF(Search!$F$7="","",IF(Search!$F$8="",IF(ISNUMBER(SEARCH(Search!$F$7,$AL596))=TRUE,1,""),""))</f>
        <v/>
      </c>
      <c r="J596" s="9" t="str">
        <f>IF($AL596=Search!$F$8,1,"")</f>
        <v/>
      </c>
      <c r="K596" s="9" t="str">
        <f>IF(Search!$I$4="","",IF(COUNTA($AS596)=1,IF(Search!$I$4="N","N",1),""))</f>
        <v/>
      </c>
      <c r="L596" s="9" t="str">
        <f>IF(Search!$I$5="","",IF($AS596="RC",1,""))</f>
        <v/>
      </c>
      <c r="M596" s="9" t="str">
        <f>IF(Search!$I$6="","",IF($AS596="RCP",1,""))</f>
        <v/>
      </c>
      <c r="N596" s="9" t="str">
        <f>IF(Search!$I$8="","",IF(COUNTA($AT596)=1,IF(Search!$I$8="N","N",1),""))</f>
        <v/>
      </c>
      <c r="O596" s="9" t="str">
        <f>IF(Search!$L$4="","",IF(COUNTA($AU596)=1,IF(Search!$L$4="N","N",1),""))</f>
        <v/>
      </c>
      <c r="P596" s="9" t="str">
        <f>IF(Search!$L$5="","",IF(ISNUMBER(SEARCH("Jersey",$AU596))=TRUE,IF(Search!$L$5="N","N",1),""))</f>
        <v/>
      </c>
      <c r="Q596" s="9" t="str">
        <f>IF(Search!$L$6="","",IF(ISNUMBER(SEARCH("Patch",$AU596))=TRUE,IF(Search!$L$6="N","N",1),""))</f>
        <v/>
      </c>
      <c r="R596" s="9" t="str">
        <f>IF(Search!$L$7="","",IF(ISNUMBER(SEARCH("Shield",$AU596))=TRUE,IF(Search!$L$7="N","N",1),""))</f>
        <v/>
      </c>
      <c r="S596" s="9" t="str">
        <f>IF(Search!$L$8="","",IF(ISNUMBER(SEARCH("Stick",$AU596))=TRUE,IF(Search!$L$8="N","N",1),""))</f>
        <v/>
      </c>
      <c r="T596" s="9" t="str">
        <f>IF(Search!$O$4="","",IF(COUNTA($AW596)=1,IF(Search!$O$4="N","N",1),""))</f>
        <v/>
      </c>
      <c r="U596" s="9" t="str">
        <f>IF(Search!$O$5="","",IF($AW596="","",IF($AW596&lt;Search!$O$5,"",1)))</f>
        <v/>
      </c>
      <c r="V596" s="9" t="str">
        <f>IF(Search!$O$6="","",IF($AW596="","",IF($AW596&gt;Search!$O$6,"",1)))</f>
        <v/>
      </c>
      <c r="W596" s="9" t="str">
        <f>IF(Search!$U$4="","",IF($AX596="","",1))</f>
        <v/>
      </c>
      <c r="X596" s="9" t="str">
        <f>IF(Search!$U$5="","",IF(ISNUMBER(SEARCH(Search!$U$5,$AX596))=TRUE,IF(Search!$U$5="N","N",1),""))</f>
        <v/>
      </c>
      <c r="Y596" s="9" t="str">
        <f>IF(Search!$U$6="","",IF($AY596&lt;Search!$U$6,"",1))</f>
        <v/>
      </c>
      <c r="Z596" s="9" t="str">
        <f>IF(Search!$R$4="","",IF(Inventory!$BA596&lt;Search!$R$4,"",1))</f>
        <v/>
      </c>
      <c r="AA596" s="9" t="str">
        <f>IF(Search!$R$5="","",IF($BA596&gt;Search!$R$5,"",1))</f>
        <v/>
      </c>
      <c r="AB596" s="9" t="str">
        <f>IF(Search!$R$6="","",IF($BB596&lt;Search!$R$6,"",1))</f>
        <v/>
      </c>
      <c r="AC596" s="9" t="str">
        <f>IF(Search!$R$7="","",IF($BB596&lt;Search!$R$7,"",1))</f>
        <v/>
      </c>
      <c r="AD596" s="45" t="str">
        <f>IF(COUNTIF($A596:$AC596,"n")&gt;0,"",IF(SUM($A596:$AC596)=COUNTA(Search!$C$4:$C$8,Search!$F$4:$F$8,Search!$I$4:$I$6,Search!$I$8,Search!$L$4:$L$8,Search!$O$4:$O$8,Search!$R$4:$R$7,Search!$U$4:$U$7)-COUNTIF(Search!$C$4:$U$7,"n"),1+LARGE($AD$1:AD595,1),""))</f>
        <v/>
      </c>
      <c r="AE596" s="45" t="str">
        <f t="shared" si="30"/>
        <v/>
      </c>
      <c r="AF596" s="45" t="str">
        <f>IF(AD596="","",COUNTIF($AE$1:$AE595,$AE596)+RANK($AE596,$AE$2:$AE$10540,1))</f>
        <v/>
      </c>
      <c r="AG596" s="45" t="str">
        <f t="shared" si="31"/>
        <v/>
      </c>
      <c r="AH596" s="45" t="str">
        <f>IF($AD596="","",COUNTIF($AG$1:$AG595,$AG596)+RANK($AG596,$AG$1:$AG$10539,0))</f>
        <v/>
      </c>
      <c r="AI596" s="10" t="str">
        <f t="shared" si="32"/>
        <v>1995-96 Collector's Choice Players Club Platinum #72 Benoit Hogue TOR    /   $</v>
      </c>
      <c r="AJ596" s="11">
        <v>1995</v>
      </c>
      <c r="AK596" s="17">
        <v>96</v>
      </c>
      <c r="AL596" s="12" t="s">
        <v>326</v>
      </c>
      <c r="AM596" s="10">
        <v>72</v>
      </c>
      <c r="AN596" s="12" t="s">
        <v>327</v>
      </c>
      <c r="AO596" s="14" t="s">
        <v>1904</v>
      </c>
      <c r="AP596" s="9"/>
      <c r="AQ596" s="9"/>
      <c r="AR596" s="14"/>
      <c r="AS596" s="9"/>
      <c r="AT596" s="9"/>
      <c r="AU596" s="9"/>
      <c r="AV596" s="13"/>
      <c r="AW596" s="13"/>
      <c r="AX596" s="9"/>
      <c r="AY596" s="9"/>
      <c r="AZ596" s="9"/>
      <c r="BA596" s="33"/>
      <c r="BB596" s="33"/>
      <c r="BC596" s="36"/>
      <c r="BD596" s="12" t="s">
        <v>1771</v>
      </c>
    </row>
    <row r="597" spans="1:56" s="12" customFormat="1" x14ac:dyDescent="0.2">
      <c r="A597" s="9" t="str">
        <f>IF(Search!$C$5="","",IF(COUNTA(Inventory!$AP597)=1,1,""))</f>
        <v/>
      </c>
      <c r="B597" s="9" t="str">
        <f>IF(Search!$C$4="","",IF(ISNUMBER(SEARCH(Search!$C$4,$AR597))=TRUE,1,""))</f>
        <v/>
      </c>
      <c r="C597" s="9" t="str">
        <f>IF(Search!$C$6="x",IF(COUNTA($AQ597)=1,1,"N"),IF(COUNTA($AQ597)=1,"N",""))</f>
        <v/>
      </c>
      <c r="D597" s="9" t="str">
        <f>IF(Search!$O$8="","",IF(ISNUMBER(SEARCH(Search!$O$8,$BD597))=TRUE,1,""))</f>
        <v/>
      </c>
      <c r="E597" s="9" t="str">
        <f>IF(Search!$C$7="","",IF(ISNUMBER(SEARCH(Search!$C$7,$AN597))=TRUE,1,""))</f>
        <v/>
      </c>
      <c r="F597" s="9" t="str">
        <f>IF(Search!$C$8="","",IF(ISNUMBER(SEARCH(Search!$C$8,$AO597))=TRUE,1,""))</f>
        <v/>
      </c>
      <c r="G597" s="9" t="str">
        <f>IF(Search!$F$4="","",IF(Inventory!$AJ597&lt;Search!$F$4,"",1))</f>
        <v/>
      </c>
      <c r="H597" s="9" t="str">
        <f>IF(Search!$F$5="","",IF(Inventory!$AJ597&gt;Search!$F$5,"",1))</f>
        <v/>
      </c>
      <c r="I597" s="9" t="str">
        <f>IF(Search!$F$7="","",IF(Search!$F$8="",IF(ISNUMBER(SEARCH(Search!$F$7,$AL597))=TRUE,1,""),""))</f>
        <v/>
      </c>
      <c r="J597" s="9" t="str">
        <f>IF($AL597=Search!$F$8,1,"")</f>
        <v/>
      </c>
      <c r="K597" s="9" t="str">
        <f>IF(Search!$I$4="","",IF(COUNTA($AS597)=1,IF(Search!$I$4="N","N",1),""))</f>
        <v/>
      </c>
      <c r="L597" s="9" t="str">
        <f>IF(Search!$I$5="","",IF($AS597="RC",1,""))</f>
        <v/>
      </c>
      <c r="M597" s="9" t="str">
        <f>IF(Search!$I$6="","",IF($AS597="RCP",1,""))</f>
        <v/>
      </c>
      <c r="N597" s="9" t="str">
        <f>IF(Search!$I$8="","",IF(COUNTA($AT597)=1,IF(Search!$I$8="N","N",1),""))</f>
        <v/>
      </c>
      <c r="O597" s="9" t="str">
        <f>IF(Search!$L$4="","",IF(COUNTA($AU597)=1,IF(Search!$L$4="N","N",1),""))</f>
        <v/>
      </c>
      <c r="P597" s="9" t="str">
        <f>IF(Search!$L$5="","",IF(ISNUMBER(SEARCH("Jersey",$AU597))=TRUE,IF(Search!$L$5="N","N",1),""))</f>
        <v/>
      </c>
      <c r="Q597" s="9" t="str">
        <f>IF(Search!$L$6="","",IF(ISNUMBER(SEARCH("Patch",$AU597))=TRUE,IF(Search!$L$6="N","N",1),""))</f>
        <v/>
      </c>
      <c r="R597" s="9" t="str">
        <f>IF(Search!$L$7="","",IF(ISNUMBER(SEARCH("Shield",$AU597))=TRUE,IF(Search!$L$7="N","N",1),""))</f>
        <v/>
      </c>
      <c r="S597" s="9" t="str">
        <f>IF(Search!$L$8="","",IF(ISNUMBER(SEARCH("Stick",$AU597))=TRUE,IF(Search!$L$8="N","N",1),""))</f>
        <v/>
      </c>
      <c r="T597" s="9" t="str">
        <f>IF(Search!$O$4="","",IF(COUNTA($AW597)=1,IF(Search!$O$4="N","N",1),""))</f>
        <v/>
      </c>
      <c r="U597" s="9" t="str">
        <f>IF(Search!$O$5="","",IF($AW597="","",IF($AW597&lt;Search!$O$5,"",1)))</f>
        <v/>
      </c>
      <c r="V597" s="9" t="str">
        <f>IF(Search!$O$6="","",IF($AW597="","",IF($AW597&gt;Search!$O$6,"",1)))</f>
        <v/>
      </c>
      <c r="W597" s="9" t="str">
        <f>IF(Search!$U$4="","",IF($AX597="","",1))</f>
        <v/>
      </c>
      <c r="X597" s="9" t="str">
        <f>IF(Search!$U$5="","",IF(ISNUMBER(SEARCH(Search!$U$5,$AX597))=TRUE,IF(Search!$U$5="N","N",1),""))</f>
        <v/>
      </c>
      <c r="Y597" s="9" t="str">
        <f>IF(Search!$U$6="","",IF($AY597&lt;Search!$U$6,"",1))</f>
        <v/>
      </c>
      <c r="Z597" s="9" t="str">
        <f>IF(Search!$R$4="","",IF(Inventory!$BA597&lt;Search!$R$4,"",1))</f>
        <v/>
      </c>
      <c r="AA597" s="9" t="str">
        <f>IF(Search!$R$5="","",IF($BA597&gt;Search!$R$5,"",1))</f>
        <v/>
      </c>
      <c r="AB597" s="9" t="str">
        <f>IF(Search!$R$6="","",IF($BB597&lt;Search!$R$6,"",1))</f>
        <v/>
      </c>
      <c r="AC597" s="9" t="str">
        <f>IF(Search!$R$7="","",IF($BB597&lt;Search!$R$7,"",1))</f>
        <v/>
      </c>
      <c r="AD597" s="45" t="str">
        <f>IF(COUNTIF($A597:$AC597,"n")&gt;0,"",IF(SUM($A597:$AC597)=COUNTA(Search!$C$4:$C$8,Search!$F$4:$F$8,Search!$I$4:$I$6,Search!$I$8,Search!$L$4:$L$8,Search!$O$4:$O$8,Search!$R$4:$R$7,Search!$U$4:$U$7)-COUNTIF(Search!$C$4:$U$7,"n"),1+LARGE($AD$1:AD596,1),""))</f>
        <v/>
      </c>
      <c r="AE597" s="45" t="str">
        <f t="shared" si="30"/>
        <v/>
      </c>
      <c r="AF597" s="45" t="str">
        <f>IF(AD597="","",COUNTIF($AE$1:$AE596,$AE597)+RANK($AE597,$AE$2:$AE$10540,1))</f>
        <v/>
      </c>
      <c r="AG597" s="45" t="str">
        <f t="shared" si="31"/>
        <v/>
      </c>
      <c r="AH597" s="45" t="str">
        <f>IF($AD597="","",COUNTIF($AG$1:$AG596,$AG597)+RANK($AG597,$AG$1:$AG$10539,0))</f>
        <v/>
      </c>
      <c r="AI597" s="10" t="str">
        <f t="shared" si="32"/>
        <v>1995-96 Collector's Choice Players Club Platinum #90 Mats Sundin TOR    /   $</v>
      </c>
      <c r="AJ597" s="11">
        <v>1995</v>
      </c>
      <c r="AK597" s="17">
        <v>96</v>
      </c>
      <c r="AL597" s="12" t="s">
        <v>326</v>
      </c>
      <c r="AM597" s="10">
        <v>90</v>
      </c>
      <c r="AN597" s="12" t="s">
        <v>215</v>
      </c>
      <c r="AO597" s="9" t="s">
        <v>1904</v>
      </c>
      <c r="AP597" s="9"/>
      <c r="AQ597" s="9"/>
      <c r="AR597" s="14"/>
      <c r="AS597" s="9"/>
      <c r="AT597" s="9"/>
      <c r="AU597" s="9"/>
      <c r="AV597" s="13"/>
      <c r="AW597" s="13"/>
      <c r="AX597" s="9"/>
      <c r="AY597" s="9"/>
      <c r="AZ597" s="9"/>
      <c r="BA597" s="33"/>
      <c r="BB597" s="33"/>
      <c r="BC597" s="36"/>
      <c r="BD597" s="12" t="s">
        <v>1771</v>
      </c>
    </row>
    <row r="598" spans="1:56" s="12" customFormat="1" x14ac:dyDescent="0.2">
      <c r="A598" s="9" t="str">
        <f>IF(Search!$C$5="","",IF(COUNTA(Inventory!$AP598)=1,1,""))</f>
        <v/>
      </c>
      <c r="B598" s="9" t="str">
        <f>IF(Search!$C$4="","",IF(ISNUMBER(SEARCH(Search!$C$4,$AR598))=TRUE,1,""))</f>
        <v/>
      </c>
      <c r="C598" s="9" t="str">
        <f>IF(Search!$C$6="x",IF(COUNTA($AQ598)=1,1,"N"),IF(COUNTA($AQ598)=1,"N",""))</f>
        <v/>
      </c>
      <c r="D598" s="9" t="str">
        <f>IF(Search!$O$8="","",IF(ISNUMBER(SEARCH(Search!$O$8,$BD598))=TRUE,1,""))</f>
        <v/>
      </c>
      <c r="E598" s="9" t="str">
        <f>IF(Search!$C$7="","",IF(ISNUMBER(SEARCH(Search!$C$7,$AN598))=TRUE,1,""))</f>
        <v/>
      </c>
      <c r="F598" s="9" t="str">
        <f>IF(Search!$C$8="","",IF(ISNUMBER(SEARCH(Search!$C$8,$AO598))=TRUE,1,""))</f>
        <v/>
      </c>
      <c r="G598" s="9" t="str">
        <f>IF(Search!$F$4="","",IF(Inventory!$AJ598&lt;Search!$F$4,"",1))</f>
        <v/>
      </c>
      <c r="H598" s="9" t="str">
        <f>IF(Search!$F$5="","",IF(Inventory!$AJ598&gt;Search!$F$5,"",1))</f>
        <v/>
      </c>
      <c r="I598" s="9" t="str">
        <f>IF(Search!$F$7="","",IF(Search!$F$8="",IF(ISNUMBER(SEARCH(Search!$F$7,$AL598))=TRUE,1,""),""))</f>
        <v/>
      </c>
      <c r="J598" s="9" t="str">
        <f>IF($AL598=Search!$F$8,1,"")</f>
        <v/>
      </c>
      <c r="K598" s="9" t="str">
        <f>IF(Search!$I$4="","",IF(COUNTA($AS598)=1,IF(Search!$I$4="N","N",1),""))</f>
        <v/>
      </c>
      <c r="L598" s="9" t="str">
        <f>IF(Search!$I$5="","",IF($AS598="RC",1,""))</f>
        <v/>
      </c>
      <c r="M598" s="9" t="str">
        <f>IF(Search!$I$6="","",IF($AS598="RCP",1,""))</f>
        <v/>
      </c>
      <c r="N598" s="9" t="str">
        <f>IF(Search!$I$8="","",IF(COUNTA($AT598)=1,IF(Search!$I$8="N","N",1),""))</f>
        <v/>
      </c>
      <c r="O598" s="9" t="str">
        <f>IF(Search!$L$4="","",IF(COUNTA($AU598)=1,IF(Search!$L$4="N","N",1),""))</f>
        <v/>
      </c>
      <c r="P598" s="9" t="str">
        <f>IF(Search!$L$5="","",IF(ISNUMBER(SEARCH("Jersey",$AU598))=TRUE,IF(Search!$L$5="N","N",1),""))</f>
        <v/>
      </c>
      <c r="Q598" s="9" t="str">
        <f>IF(Search!$L$6="","",IF(ISNUMBER(SEARCH("Patch",$AU598))=TRUE,IF(Search!$L$6="N","N",1),""))</f>
        <v/>
      </c>
      <c r="R598" s="9" t="str">
        <f>IF(Search!$L$7="","",IF(ISNUMBER(SEARCH("Shield",$AU598))=TRUE,IF(Search!$L$7="N","N",1),""))</f>
        <v/>
      </c>
      <c r="S598" s="9" t="str">
        <f>IF(Search!$L$8="","",IF(ISNUMBER(SEARCH("Stick",$AU598))=TRUE,IF(Search!$L$8="N","N",1),""))</f>
        <v/>
      </c>
      <c r="T598" s="9" t="str">
        <f>IF(Search!$O$4="","",IF(COUNTA($AW598)=1,IF(Search!$O$4="N","N",1),""))</f>
        <v/>
      </c>
      <c r="U598" s="9" t="str">
        <f>IF(Search!$O$5="","",IF($AW598="","",IF($AW598&lt;Search!$O$5,"",1)))</f>
        <v/>
      </c>
      <c r="V598" s="9" t="str">
        <f>IF(Search!$O$6="","",IF($AW598="","",IF($AW598&gt;Search!$O$6,"",1)))</f>
        <v/>
      </c>
      <c r="W598" s="9" t="str">
        <f>IF(Search!$U$4="","",IF($AX598="","",1))</f>
        <v/>
      </c>
      <c r="X598" s="9" t="str">
        <f>IF(Search!$U$5="","",IF(ISNUMBER(SEARCH(Search!$U$5,$AX598))=TRUE,IF(Search!$U$5="N","N",1),""))</f>
        <v/>
      </c>
      <c r="Y598" s="9" t="str">
        <f>IF(Search!$U$6="","",IF($AY598&lt;Search!$U$6,"",1))</f>
        <v/>
      </c>
      <c r="Z598" s="9" t="str">
        <f>IF(Search!$R$4="","",IF(Inventory!$BA598&lt;Search!$R$4,"",1))</f>
        <v/>
      </c>
      <c r="AA598" s="9" t="str">
        <f>IF(Search!$R$5="","",IF($BA598&gt;Search!$R$5,"",1))</f>
        <v/>
      </c>
      <c r="AB598" s="9" t="str">
        <f>IF(Search!$R$6="","",IF($BB598&lt;Search!$R$6,"",1))</f>
        <v/>
      </c>
      <c r="AC598" s="9" t="str">
        <f>IF(Search!$R$7="","",IF($BB598&lt;Search!$R$7,"",1))</f>
        <v/>
      </c>
      <c r="AD598" s="45" t="str">
        <f>IF(COUNTIF($A598:$AC598,"n")&gt;0,"",IF(SUM($A598:$AC598)=COUNTA(Search!$C$4:$C$8,Search!$F$4:$F$8,Search!$I$4:$I$6,Search!$I$8,Search!$L$4:$L$8,Search!$O$4:$O$8,Search!$R$4:$R$7,Search!$U$4:$U$7)-COUNTIF(Search!$C$4:$U$7,"n"),1+LARGE($AD$1:AD597,1),""))</f>
        <v/>
      </c>
      <c r="AE598" s="45" t="str">
        <f t="shared" si="30"/>
        <v/>
      </c>
      <c r="AF598" s="45" t="str">
        <f>IF(AD598="","",COUNTIF($AE$1:$AE597,$AE598)+RANK($AE598,$AE$2:$AE$10540,1))</f>
        <v/>
      </c>
      <c r="AG598" s="45" t="str">
        <f t="shared" si="31"/>
        <v/>
      </c>
      <c r="AH598" s="45" t="str">
        <f>IF($AD598="","",COUNTIF($AG$1:$AG597,$AG598)+RANK($AG598,$AG$1:$AG$10539,0))</f>
        <v/>
      </c>
      <c r="AI598" s="10" t="str">
        <f t="shared" si="32"/>
        <v>1995-96 Collector's Choice Players Club Platinum #114 Felix Potvin     /   $</v>
      </c>
      <c r="AJ598" s="11">
        <v>1995</v>
      </c>
      <c r="AK598" s="17">
        <v>96</v>
      </c>
      <c r="AL598" s="12" t="s">
        <v>326</v>
      </c>
      <c r="AM598" s="10">
        <v>114</v>
      </c>
      <c r="AN598" s="15" t="s">
        <v>226</v>
      </c>
      <c r="AO598" s="14"/>
      <c r="AP598" s="14"/>
      <c r="AQ598" s="14"/>
      <c r="AR598" s="14"/>
      <c r="AS598" s="9"/>
      <c r="AT598" s="9"/>
      <c r="AU598" s="9"/>
      <c r="AV598" s="13"/>
      <c r="AW598" s="13"/>
      <c r="AX598" s="9"/>
      <c r="AY598" s="9"/>
      <c r="AZ598" s="9"/>
      <c r="BA598" s="33"/>
      <c r="BB598" s="33"/>
      <c r="BC598" s="36"/>
      <c r="BD598" s="12" t="s">
        <v>1771</v>
      </c>
    </row>
    <row r="599" spans="1:56" s="12" customFormat="1" x14ac:dyDescent="0.2">
      <c r="A599" s="9" t="str">
        <f>IF(Search!$C$5="","",IF(COUNTA(Inventory!$AP599)=1,1,""))</f>
        <v/>
      </c>
      <c r="B599" s="9" t="str">
        <f>IF(Search!$C$4="","",IF(ISNUMBER(SEARCH(Search!$C$4,$AR599))=TRUE,1,""))</f>
        <v/>
      </c>
      <c r="C599" s="9" t="str">
        <f>IF(Search!$C$6="x",IF(COUNTA($AQ599)=1,1,"N"),IF(COUNTA($AQ599)=1,"N",""))</f>
        <v/>
      </c>
      <c r="D599" s="9" t="str">
        <f>IF(Search!$O$8="","",IF(ISNUMBER(SEARCH(Search!$O$8,$BD599))=TRUE,1,""))</f>
        <v/>
      </c>
      <c r="E599" s="9" t="str">
        <f>IF(Search!$C$7="","",IF(ISNUMBER(SEARCH(Search!$C$7,$AN599))=TRUE,1,""))</f>
        <v/>
      </c>
      <c r="F599" s="9" t="str">
        <f>IF(Search!$C$8="","",IF(ISNUMBER(SEARCH(Search!$C$8,$AO599))=TRUE,1,""))</f>
        <v/>
      </c>
      <c r="G599" s="9" t="str">
        <f>IF(Search!$F$4="","",IF(Inventory!$AJ599&lt;Search!$F$4,"",1))</f>
        <v/>
      </c>
      <c r="H599" s="9" t="str">
        <f>IF(Search!$F$5="","",IF(Inventory!$AJ599&gt;Search!$F$5,"",1))</f>
        <v/>
      </c>
      <c r="I599" s="9" t="str">
        <f>IF(Search!$F$7="","",IF(Search!$F$8="",IF(ISNUMBER(SEARCH(Search!$F$7,$AL599))=TRUE,1,""),""))</f>
        <v/>
      </c>
      <c r="J599" s="9" t="str">
        <f>IF($AL599=Search!$F$8,1,"")</f>
        <v/>
      </c>
      <c r="K599" s="9" t="str">
        <f>IF(Search!$I$4="","",IF(COUNTA($AS599)=1,IF(Search!$I$4="N","N",1),""))</f>
        <v/>
      </c>
      <c r="L599" s="9" t="str">
        <f>IF(Search!$I$5="","",IF($AS599="RC",1,""))</f>
        <v/>
      </c>
      <c r="M599" s="9" t="str">
        <f>IF(Search!$I$6="","",IF($AS599="RCP",1,""))</f>
        <v/>
      </c>
      <c r="N599" s="9" t="str">
        <f>IF(Search!$I$8="","",IF(COUNTA($AT599)=1,IF(Search!$I$8="N","N",1),""))</f>
        <v/>
      </c>
      <c r="O599" s="9" t="str">
        <f>IF(Search!$L$4="","",IF(COUNTA($AU599)=1,IF(Search!$L$4="N","N",1),""))</f>
        <v/>
      </c>
      <c r="P599" s="9" t="str">
        <f>IF(Search!$L$5="","",IF(ISNUMBER(SEARCH("Jersey",$AU599))=TRUE,IF(Search!$L$5="N","N",1),""))</f>
        <v/>
      </c>
      <c r="Q599" s="9" t="str">
        <f>IF(Search!$L$6="","",IF(ISNUMBER(SEARCH("Patch",$AU599))=TRUE,IF(Search!$L$6="N","N",1),""))</f>
        <v/>
      </c>
      <c r="R599" s="9" t="str">
        <f>IF(Search!$L$7="","",IF(ISNUMBER(SEARCH("Shield",$AU599))=TRUE,IF(Search!$L$7="N","N",1),""))</f>
        <v/>
      </c>
      <c r="S599" s="9" t="str">
        <f>IF(Search!$L$8="","",IF(ISNUMBER(SEARCH("Stick",$AU599))=TRUE,IF(Search!$L$8="N","N",1),""))</f>
        <v/>
      </c>
      <c r="T599" s="9" t="str">
        <f>IF(Search!$O$4="","",IF(COUNTA($AW599)=1,IF(Search!$O$4="N","N",1),""))</f>
        <v/>
      </c>
      <c r="U599" s="9" t="str">
        <f>IF(Search!$O$5="","",IF($AW599="","",IF($AW599&lt;Search!$O$5,"",1)))</f>
        <v/>
      </c>
      <c r="V599" s="9" t="str">
        <f>IF(Search!$O$6="","",IF($AW599="","",IF($AW599&gt;Search!$O$6,"",1)))</f>
        <v/>
      </c>
      <c r="W599" s="9" t="str">
        <f>IF(Search!$U$4="","",IF($AX599="","",1))</f>
        <v/>
      </c>
      <c r="X599" s="9" t="str">
        <f>IF(Search!$U$5="","",IF(ISNUMBER(SEARCH(Search!$U$5,$AX599))=TRUE,IF(Search!$U$5="N","N",1),""))</f>
        <v/>
      </c>
      <c r="Y599" s="9" t="str">
        <f>IF(Search!$U$6="","",IF($AY599&lt;Search!$U$6,"",1))</f>
        <v/>
      </c>
      <c r="Z599" s="9" t="str">
        <f>IF(Search!$R$4="","",IF(Inventory!$BA599&lt;Search!$R$4,"",1))</f>
        <v/>
      </c>
      <c r="AA599" s="9" t="str">
        <f>IF(Search!$R$5="","",IF($BA599&gt;Search!$R$5,"",1))</f>
        <v/>
      </c>
      <c r="AB599" s="9" t="str">
        <f>IF(Search!$R$6="","",IF($BB599&lt;Search!$R$6,"",1))</f>
        <v/>
      </c>
      <c r="AC599" s="9" t="str">
        <f>IF(Search!$R$7="","",IF($BB599&lt;Search!$R$7,"",1))</f>
        <v/>
      </c>
      <c r="AD599" s="45" t="str">
        <f>IF(COUNTIF($A599:$AC599,"n")&gt;0,"",IF(SUM($A599:$AC599)=COUNTA(Search!$C$4:$C$8,Search!$F$4:$F$8,Search!$I$4:$I$6,Search!$I$8,Search!$L$4:$L$8,Search!$O$4:$O$8,Search!$R$4:$R$7,Search!$U$4:$U$7)-COUNTIF(Search!$C$4:$U$7,"n"),1+LARGE($AD$1:AD598,1),""))</f>
        <v/>
      </c>
      <c r="AE599" s="45" t="str">
        <f t="shared" si="30"/>
        <v/>
      </c>
      <c r="AF599" s="45" t="str">
        <f>IF(AD599="","",COUNTIF($AE$1:$AE598,$AE599)+RANK($AE599,$AE$2:$AE$10540,1))</f>
        <v/>
      </c>
      <c r="AG599" s="45" t="str">
        <f t="shared" si="31"/>
        <v/>
      </c>
      <c r="AH599" s="45" t="str">
        <f>IF($AD599="","",COUNTIF($AG$1:$AG598,$AG599)+RANK($AG599,$AG$1:$AG$10539,0))</f>
        <v/>
      </c>
      <c r="AI599" s="10" t="str">
        <f t="shared" si="32"/>
        <v>1995-96 Collector's Choice Players Club Platinum #204 Martin Brodeur NJD    /   $</v>
      </c>
      <c r="AJ599" s="11">
        <v>1995</v>
      </c>
      <c r="AK599" s="17">
        <v>96</v>
      </c>
      <c r="AL599" s="12" t="s">
        <v>326</v>
      </c>
      <c r="AM599" s="10">
        <v>204</v>
      </c>
      <c r="AN599" s="12" t="s">
        <v>220</v>
      </c>
      <c r="AO599" s="9" t="s">
        <v>1947</v>
      </c>
      <c r="AP599" s="9"/>
      <c r="AQ599" s="9"/>
      <c r="AR599" s="14"/>
      <c r="AS599" s="9"/>
      <c r="AT599" s="9"/>
      <c r="AU599" s="9"/>
      <c r="AV599" s="13"/>
      <c r="AW599" s="13"/>
      <c r="AX599" s="9"/>
      <c r="AY599" s="9"/>
      <c r="AZ599" s="9"/>
      <c r="BA599" s="33"/>
      <c r="BB599" s="33"/>
      <c r="BC599" s="36"/>
      <c r="BD599" s="12" t="s">
        <v>1771</v>
      </c>
    </row>
    <row r="600" spans="1:56" s="12" customFormat="1" x14ac:dyDescent="0.2">
      <c r="A600" s="9" t="str">
        <f>IF(Search!$C$5="","",IF(COUNTA(Inventory!$AP600)=1,1,""))</f>
        <v/>
      </c>
      <c r="B600" s="9" t="str">
        <f>IF(Search!$C$4="","",IF(ISNUMBER(SEARCH(Search!$C$4,$AR600))=TRUE,1,""))</f>
        <v/>
      </c>
      <c r="C600" s="9" t="str">
        <f>IF(Search!$C$6="x",IF(COUNTA($AQ600)=1,1,"N"),IF(COUNTA($AQ600)=1,"N",""))</f>
        <v/>
      </c>
      <c r="D600" s="9" t="str">
        <f>IF(Search!$O$8="","",IF(ISNUMBER(SEARCH(Search!$O$8,$BD600))=TRUE,1,""))</f>
        <v/>
      </c>
      <c r="E600" s="9" t="str">
        <f>IF(Search!$C$7="","",IF(ISNUMBER(SEARCH(Search!$C$7,$AN600))=TRUE,1,""))</f>
        <v/>
      </c>
      <c r="F600" s="9" t="str">
        <f>IF(Search!$C$8="","",IF(ISNUMBER(SEARCH(Search!$C$8,$AO600))=TRUE,1,""))</f>
        <v/>
      </c>
      <c r="G600" s="9" t="str">
        <f>IF(Search!$F$4="","",IF(Inventory!$AJ600&lt;Search!$F$4,"",1))</f>
        <v/>
      </c>
      <c r="H600" s="9" t="str">
        <f>IF(Search!$F$5="","",IF(Inventory!$AJ600&gt;Search!$F$5,"",1))</f>
        <v/>
      </c>
      <c r="I600" s="9" t="str">
        <f>IF(Search!$F$7="","",IF(Search!$F$8="",IF(ISNUMBER(SEARCH(Search!$F$7,$AL600))=TRUE,1,""),""))</f>
        <v/>
      </c>
      <c r="J600" s="9" t="str">
        <f>IF($AL600=Search!$F$8,1,"")</f>
        <v/>
      </c>
      <c r="K600" s="9" t="str">
        <f>IF(Search!$I$4="","",IF(COUNTA($AS600)=1,IF(Search!$I$4="N","N",1),""))</f>
        <v/>
      </c>
      <c r="L600" s="9" t="str">
        <f>IF(Search!$I$5="","",IF($AS600="RC",1,""))</f>
        <v/>
      </c>
      <c r="M600" s="9" t="str">
        <f>IF(Search!$I$6="","",IF($AS600="RCP",1,""))</f>
        <v/>
      </c>
      <c r="N600" s="9" t="str">
        <f>IF(Search!$I$8="","",IF(COUNTA($AT600)=1,IF(Search!$I$8="N","N",1),""))</f>
        <v/>
      </c>
      <c r="O600" s="9" t="str">
        <f>IF(Search!$L$4="","",IF(COUNTA($AU600)=1,IF(Search!$L$4="N","N",1),""))</f>
        <v/>
      </c>
      <c r="P600" s="9" t="str">
        <f>IF(Search!$L$5="","",IF(ISNUMBER(SEARCH("Jersey",$AU600))=TRUE,IF(Search!$L$5="N","N",1),""))</f>
        <v/>
      </c>
      <c r="Q600" s="9" t="str">
        <f>IF(Search!$L$6="","",IF(ISNUMBER(SEARCH("Patch",$AU600))=TRUE,IF(Search!$L$6="N","N",1),""))</f>
        <v/>
      </c>
      <c r="R600" s="9" t="str">
        <f>IF(Search!$L$7="","",IF(ISNUMBER(SEARCH("Shield",$AU600))=TRUE,IF(Search!$L$7="N","N",1),""))</f>
        <v/>
      </c>
      <c r="S600" s="9" t="str">
        <f>IF(Search!$L$8="","",IF(ISNUMBER(SEARCH("Stick",$AU600))=TRUE,IF(Search!$L$8="N","N",1),""))</f>
        <v/>
      </c>
      <c r="T600" s="9" t="str">
        <f>IF(Search!$O$4="","",IF(COUNTA($AW600)=1,IF(Search!$O$4="N","N",1),""))</f>
        <v/>
      </c>
      <c r="U600" s="9" t="str">
        <f>IF(Search!$O$5="","",IF($AW600="","",IF($AW600&lt;Search!$O$5,"",1)))</f>
        <v/>
      </c>
      <c r="V600" s="9" t="str">
        <f>IF(Search!$O$6="","",IF($AW600="","",IF($AW600&gt;Search!$O$6,"",1)))</f>
        <v/>
      </c>
      <c r="W600" s="9" t="str">
        <f>IF(Search!$U$4="","",IF($AX600="","",1))</f>
        <v/>
      </c>
      <c r="X600" s="9" t="str">
        <f>IF(Search!$U$5="","",IF(ISNUMBER(SEARCH(Search!$U$5,$AX600))=TRUE,IF(Search!$U$5="N","N",1),""))</f>
        <v/>
      </c>
      <c r="Y600" s="9" t="str">
        <f>IF(Search!$U$6="","",IF($AY600&lt;Search!$U$6,"",1))</f>
        <v/>
      </c>
      <c r="Z600" s="9" t="str">
        <f>IF(Search!$R$4="","",IF(Inventory!$BA600&lt;Search!$R$4,"",1))</f>
        <v/>
      </c>
      <c r="AA600" s="9" t="str">
        <f>IF(Search!$R$5="","",IF($BA600&gt;Search!$R$5,"",1))</f>
        <v/>
      </c>
      <c r="AB600" s="9" t="str">
        <f>IF(Search!$R$6="","",IF($BB600&lt;Search!$R$6,"",1))</f>
        <v/>
      </c>
      <c r="AC600" s="9" t="str">
        <f>IF(Search!$R$7="","",IF($BB600&lt;Search!$R$7,"",1))</f>
        <v/>
      </c>
      <c r="AD600" s="45" t="str">
        <f>IF(COUNTIF($A600:$AC600,"n")&gt;0,"",IF(SUM($A600:$AC600)=COUNTA(Search!$C$4:$C$8,Search!$F$4:$F$8,Search!$I$4:$I$6,Search!$I$8,Search!$L$4:$L$8,Search!$O$4:$O$8,Search!$R$4:$R$7,Search!$U$4:$U$7)-COUNTIF(Search!$C$4:$U$7,"n"),1+LARGE($AD$1:AD599,1),""))</f>
        <v/>
      </c>
      <c r="AE600" s="45" t="str">
        <f t="shared" si="30"/>
        <v/>
      </c>
      <c r="AF600" s="45" t="str">
        <f>IF(AD600="","",COUNTIF($AE$1:$AE599,$AE600)+RANK($AE600,$AE$2:$AE$10540,1))</f>
        <v/>
      </c>
      <c r="AG600" s="45" t="str">
        <f t="shared" si="31"/>
        <v/>
      </c>
      <c r="AH600" s="45" t="str">
        <f>IF($AD600="","",COUNTIF($AG$1:$AG599,$AG600)+RANK($AG600,$AG$1:$AG$10539,0))</f>
        <v/>
      </c>
      <c r="AI600" s="10" t="str">
        <f t="shared" si="32"/>
        <v>1995-96 Collector's Choice Players Club Platinum #256 Mario Lemieux PIT    /   $</v>
      </c>
      <c r="AJ600" s="11">
        <v>1995</v>
      </c>
      <c r="AK600" s="17">
        <v>96</v>
      </c>
      <c r="AL600" s="12" t="s">
        <v>326</v>
      </c>
      <c r="AM600" s="10">
        <v>256</v>
      </c>
      <c r="AN600" s="12" t="s">
        <v>318</v>
      </c>
      <c r="AO600" s="9" t="s">
        <v>1916</v>
      </c>
      <c r="AP600" s="9"/>
      <c r="AQ600" s="9"/>
      <c r="AR600" s="14"/>
      <c r="AS600" s="9"/>
      <c r="AT600" s="9"/>
      <c r="AU600" s="9"/>
      <c r="AV600" s="13"/>
      <c r="AW600" s="13"/>
      <c r="AX600" s="9"/>
      <c r="AY600" s="9"/>
      <c r="AZ600" s="9"/>
      <c r="BA600" s="33"/>
      <c r="BB600" s="33"/>
      <c r="BC600" s="36"/>
      <c r="BD600" s="12" t="s">
        <v>1771</v>
      </c>
    </row>
    <row r="601" spans="1:56" s="12" customFormat="1" x14ac:dyDescent="0.2">
      <c r="A601" s="9" t="str">
        <f>IF(Search!$C$5="","",IF(COUNTA(Inventory!$AP601)=1,1,""))</f>
        <v/>
      </c>
      <c r="B601" s="9" t="str">
        <f>IF(Search!$C$4="","",IF(ISNUMBER(SEARCH(Search!$C$4,$AR601))=TRUE,1,""))</f>
        <v/>
      </c>
      <c r="C601" s="9" t="str">
        <f>IF(Search!$C$6="x",IF(COUNTA($AQ601)=1,1,"N"),IF(COUNTA($AQ601)=1,"N",""))</f>
        <v/>
      </c>
      <c r="D601" s="9" t="str">
        <f>IF(Search!$O$8="","",IF(ISNUMBER(SEARCH(Search!$O$8,$BD601))=TRUE,1,""))</f>
        <v/>
      </c>
      <c r="E601" s="9" t="str">
        <f>IF(Search!$C$7="","",IF(ISNUMBER(SEARCH(Search!$C$7,$AN601))=TRUE,1,""))</f>
        <v/>
      </c>
      <c r="F601" s="9" t="str">
        <f>IF(Search!$C$8="","",IF(ISNUMBER(SEARCH(Search!$C$8,$AO601))=TRUE,1,""))</f>
        <v/>
      </c>
      <c r="G601" s="9" t="str">
        <f>IF(Search!$F$4="","",IF(Inventory!$AJ601&lt;Search!$F$4,"",1))</f>
        <v/>
      </c>
      <c r="H601" s="9" t="str">
        <f>IF(Search!$F$5="","",IF(Inventory!$AJ601&gt;Search!$F$5,"",1))</f>
        <v/>
      </c>
      <c r="I601" s="9" t="str">
        <f>IF(Search!$F$7="","",IF(Search!$F$8="",IF(ISNUMBER(SEARCH(Search!$F$7,$AL601))=TRUE,1,""),""))</f>
        <v/>
      </c>
      <c r="J601" s="9" t="str">
        <f>IF($AL601=Search!$F$8,1,"")</f>
        <v/>
      </c>
      <c r="K601" s="9" t="str">
        <f>IF(Search!$I$4="","",IF(COUNTA($AS601)=1,IF(Search!$I$4="N","N",1),""))</f>
        <v/>
      </c>
      <c r="L601" s="9" t="str">
        <f>IF(Search!$I$5="","",IF($AS601="RC",1,""))</f>
        <v/>
      </c>
      <c r="M601" s="9" t="str">
        <f>IF(Search!$I$6="","",IF($AS601="RCP",1,""))</f>
        <v/>
      </c>
      <c r="N601" s="9" t="str">
        <f>IF(Search!$I$8="","",IF(COUNTA($AT601)=1,IF(Search!$I$8="N","N",1),""))</f>
        <v/>
      </c>
      <c r="O601" s="9" t="str">
        <f>IF(Search!$L$4="","",IF(COUNTA($AU601)=1,IF(Search!$L$4="N","N",1),""))</f>
        <v/>
      </c>
      <c r="P601" s="9" t="str">
        <f>IF(Search!$L$5="","",IF(ISNUMBER(SEARCH("Jersey",$AU601))=TRUE,IF(Search!$L$5="N","N",1),""))</f>
        <v/>
      </c>
      <c r="Q601" s="9" t="str">
        <f>IF(Search!$L$6="","",IF(ISNUMBER(SEARCH("Patch",$AU601))=TRUE,IF(Search!$L$6="N","N",1),""))</f>
        <v/>
      </c>
      <c r="R601" s="9" t="str">
        <f>IF(Search!$L$7="","",IF(ISNUMBER(SEARCH("Shield",$AU601))=TRUE,IF(Search!$L$7="N","N",1),""))</f>
        <v/>
      </c>
      <c r="S601" s="9" t="str">
        <f>IF(Search!$L$8="","",IF(ISNUMBER(SEARCH("Stick",$AU601))=TRUE,IF(Search!$L$8="N","N",1),""))</f>
        <v/>
      </c>
      <c r="T601" s="9" t="str">
        <f>IF(Search!$O$4="","",IF(COUNTA($AW601)=1,IF(Search!$O$4="N","N",1),""))</f>
        <v/>
      </c>
      <c r="U601" s="9" t="str">
        <f>IF(Search!$O$5="","",IF($AW601="","",IF($AW601&lt;Search!$O$5,"",1)))</f>
        <v/>
      </c>
      <c r="V601" s="9" t="str">
        <f>IF(Search!$O$6="","",IF($AW601="","",IF($AW601&gt;Search!$O$6,"",1)))</f>
        <v/>
      </c>
      <c r="W601" s="9" t="str">
        <f>IF(Search!$U$4="","",IF($AX601="","",1))</f>
        <v/>
      </c>
      <c r="X601" s="9" t="str">
        <f>IF(Search!$U$5="","",IF(ISNUMBER(SEARCH(Search!$U$5,$AX601))=TRUE,IF(Search!$U$5="N","N",1),""))</f>
        <v/>
      </c>
      <c r="Y601" s="9" t="str">
        <f>IF(Search!$U$6="","",IF($AY601&lt;Search!$U$6,"",1))</f>
        <v/>
      </c>
      <c r="Z601" s="9" t="str">
        <f>IF(Search!$R$4="","",IF(Inventory!$BA601&lt;Search!$R$4,"",1))</f>
        <v/>
      </c>
      <c r="AA601" s="9" t="str">
        <f>IF(Search!$R$5="","",IF($BA601&gt;Search!$R$5,"",1))</f>
        <v/>
      </c>
      <c r="AB601" s="9" t="str">
        <f>IF(Search!$R$6="","",IF($BB601&lt;Search!$R$6,"",1))</f>
        <v/>
      </c>
      <c r="AC601" s="9" t="str">
        <f>IF(Search!$R$7="","",IF($BB601&lt;Search!$R$7,"",1))</f>
        <v/>
      </c>
      <c r="AD601" s="45" t="str">
        <f>IF(COUNTIF($A601:$AC601,"n")&gt;0,"",IF(SUM($A601:$AC601)=COUNTA(Search!$C$4:$C$8,Search!$F$4:$F$8,Search!$I$4:$I$6,Search!$I$8,Search!$L$4:$L$8,Search!$O$4:$O$8,Search!$R$4:$R$7,Search!$U$4:$U$7)-COUNTIF(Search!$C$4:$U$7,"n"),1+LARGE($AD$1:AD600,1),""))</f>
        <v/>
      </c>
      <c r="AE601" s="45" t="str">
        <f t="shared" si="30"/>
        <v/>
      </c>
      <c r="AF601" s="45" t="str">
        <f>IF(AD601="","",COUNTIF($AE$1:$AE600,$AE601)+RANK($AE601,$AE$2:$AE$10540,1))</f>
        <v/>
      </c>
      <c r="AG601" s="45" t="str">
        <f t="shared" si="31"/>
        <v/>
      </c>
      <c r="AH601" s="45" t="str">
        <f>IF($AD601="","",COUNTIF($AG$1:$AG600,$AG601)+RANK($AG601,$AG$1:$AG$10539,0))</f>
        <v/>
      </c>
      <c r="AI601" s="10" t="str">
        <f t="shared" si="32"/>
        <v>1995-96 Collector's Choice Players Club Platinum #256 Mario Lemieux     /   $</v>
      </c>
      <c r="AJ601" s="11">
        <v>1995</v>
      </c>
      <c r="AK601" s="17">
        <v>96</v>
      </c>
      <c r="AL601" s="12" t="s">
        <v>326</v>
      </c>
      <c r="AM601" s="10">
        <v>256</v>
      </c>
      <c r="AN601" s="15" t="s">
        <v>318</v>
      </c>
      <c r="AO601" s="14"/>
      <c r="AP601" s="14"/>
      <c r="AQ601" s="14"/>
      <c r="AR601" s="14"/>
      <c r="AS601" s="9"/>
      <c r="AT601" s="9"/>
      <c r="AU601" s="9"/>
      <c r="AV601" s="13"/>
      <c r="AW601" s="13"/>
      <c r="AX601" s="9"/>
      <c r="AY601" s="9"/>
      <c r="AZ601" s="9"/>
      <c r="BA601" s="33"/>
      <c r="BB601" s="33"/>
      <c r="BC601" s="36"/>
      <c r="BD601" s="12" t="s">
        <v>1771</v>
      </c>
    </row>
    <row r="602" spans="1:56" s="12" customFormat="1" x14ac:dyDescent="0.2">
      <c r="A602" s="9" t="str">
        <f>IF(Search!$C$5="","",IF(COUNTA(Inventory!$AP602)=1,1,""))</f>
        <v/>
      </c>
      <c r="B602" s="9" t="str">
        <f>IF(Search!$C$4="","",IF(ISNUMBER(SEARCH(Search!$C$4,$AR602))=TRUE,1,""))</f>
        <v/>
      </c>
      <c r="C602" s="9" t="str">
        <f>IF(Search!$C$6="x",IF(COUNTA($AQ602)=1,1,"N"),IF(COUNTA($AQ602)=1,"N",""))</f>
        <v/>
      </c>
      <c r="D602" s="9" t="str">
        <f>IF(Search!$O$8="","",IF(ISNUMBER(SEARCH(Search!$O$8,$BD602))=TRUE,1,""))</f>
        <v/>
      </c>
      <c r="E602" s="9" t="str">
        <f>IF(Search!$C$7="","",IF(ISNUMBER(SEARCH(Search!$C$7,$AN602))=TRUE,1,""))</f>
        <v/>
      </c>
      <c r="F602" s="9" t="str">
        <f>IF(Search!$C$8="","",IF(ISNUMBER(SEARCH(Search!$C$8,$AO602))=TRUE,1,""))</f>
        <v/>
      </c>
      <c r="G602" s="9" t="str">
        <f>IF(Search!$F$4="","",IF(Inventory!$AJ602&lt;Search!$F$4,"",1))</f>
        <v/>
      </c>
      <c r="H602" s="9" t="str">
        <f>IF(Search!$F$5="","",IF(Inventory!$AJ602&gt;Search!$F$5,"",1))</f>
        <v/>
      </c>
      <c r="I602" s="9" t="str">
        <f>IF(Search!$F$7="","",IF(Search!$F$8="",IF(ISNUMBER(SEARCH(Search!$F$7,$AL602))=TRUE,1,""),""))</f>
        <v/>
      </c>
      <c r="J602" s="9" t="str">
        <f>IF($AL602=Search!$F$8,1,"")</f>
        <v/>
      </c>
      <c r="K602" s="9" t="str">
        <f>IF(Search!$I$4="","",IF(COUNTA($AS602)=1,IF(Search!$I$4="N","N",1),""))</f>
        <v/>
      </c>
      <c r="L602" s="9" t="str">
        <f>IF(Search!$I$5="","",IF($AS602="RC",1,""))</f>
        <v/>
      </c>
      <c r="M602" s="9" t="str">
        <f>IF(Search!$I$6="","",IF($AS602="RCP",1,""))</f>
        <v/>
      </c>
      <c r="N602" s="9" t="str">
        <f>IF(Search!$I$8="","",IF(COUNTA($AT602)=1,IF(Search!$I$8="N","N",1),""))</f>
        <v/>
      </c>
      <c r="O602" s="9" t="str">
        <f>IF(Search!$L$4="","",IF(COUNTA($AU602)=1,IF(Search!$L$4="N","N",1),""))</f>
        <v/>
      </c>
      <c r="P602" s="9" t="str">
        <f>IF(Search!$L$5="","",IF(ISNUMBER(SEARCH("Jersey",$AU602))=TRUE,IF(Search!$L$5="N","N",1),""))</f>
        <v/>
      </c>
      <c r="Q602" s="9" t="str">
        <f>IF(Search!$L$6="","",IF(ISNUMBER(SEARCH("Patch",$AU602))=TRUE,IF(Search!$L$6="N","N",1),""))</f>
        <v/>
      </c>
      <c r="R602" s="9" t="str">
        <f>IF(Search!$L$7="","",IF(ISNUMBER(SEARCH("Shield",$AU602))=TRUE,IF(Search!$L$7="N","N",1),""))</f>
        <v/>
      </c>
      <c r="S602" s="9" t="str">
        <f>IF(Search!$L$8="","",IF(ISNUMBER(SEARCH("Stick",$AU602))=TRUE,IF(Search!$L$8="N","N",1),""))</f>
        <v/>
      </c>
      <c r="T602" s="9" t="str">
        <f>IF(Search!$O$4="","",IF(COUNTA($AW602)=1,IF(Search!$O$4="N","N",1),""))</f>
        <v/>
      </c>
      <c r="U602" s="9" t="str">
        <f>IF(Search!$O$5="","",IF($AW602="","",IF($AW602&lt;Search!$O$5,"",1)))</f>
        <v/>
      </c>
      <c r="V602" s="9" t="str">
        <f>IF(Search!$O$6="","",IF($AW602="","",IF($AW602&gt;Search!$O$6,"",1)))</f>
        <v/>
      </c>
      <c r="W602" s="9" t="str">
        <f>IF(Search!$U$4="","",IF($AX602="","",1))</f>
        <v/>
      </c>
      <c r="X602" s="9" t="str">
        <f>IF(Search!$U$5="","",IF(ISNUMBER(SEARCH(Search!$U$5,$AX602))=TRUE,IF(Search!$U$5="N","N",1),""))</f>
        <v/>
      </c>
      <c r="Y602" s="9" t="str">
        <f>IF(Search!$U$6="","",IF($AY602&lt;Search!$U$6,"",1))</f>
        <v/>
      </c>
      <c r="Z602" s="9" t="str">
        <f>IF(Search!$R$4="","",IF(Inventory!$BA602&lt;Search!$R$4,"",1))</f>
        <v/>
      </c>
      <c r="AA602" s="9" t="str">
        <f>IF(Search!$R$5="","",IF($BA602&gt;Search!$R$5,"",1))</f>
        <v/>
      </c>
      <c r="AB602" s="9" t="str">
        <f>IF(Search!$R$6="","",IF($BB602&lt;Search!$R$6,"",1))</f>
        <v/>
      </c>
      <c r="AC602" s="9" t="str">
        <f>IF(Search!$R$7="","",IF($BB602&lt;Search!$R$7,"",1))</f>
        <v/>
      </c>
      <c r="AD602" s="45" t="str">
        <f>IF(COUNTIF($A602:$AC602,"n")&gt;0,"",IF(SUM($A602:$AC602)=COUNTA(Search!$C$4:$C$8,Search!$F$4:$F$8,Search!$I$4:$I$6,Search!$I$8,Search!$L$4:$L$8,Search!$O$4:$O$8,Search!$R$4:$R$7,Search!$U$4:$U$7)-COUNTIF(Search!$C$4:$U$7,"n"),1+LARGE($AD$1:AD601,1),""))</f>
        <v/>
      </c>
      <c r="AE602" s="45" t="str">
        <f t="shared" si="30"/>
        <v/>
      </c>
      <c r="AF602" s="45" t="str">
        <f>IF(AD602="","",COUNTIF($AE$1:$AE601,$AE602)+RANK($AE602,$AE$2:$AE$10540,1))</f>
        <v/>
      </c>
      <c r="AG602" s="45" t="str">
        <f t="shared" si="31"/>
        <v/>
      </c>
      <c r="AH602" s="45" t="str">
        <f>IF($AD602="","",COUNTIF($AG$1:$AG601,$AG602)+RANK($AG602,$AG$1:$AG$10539,0))</f>
        <v/>
      </c>
      <c r="AI602" s="10" t="str">
        <f t="shared" si="32"/>
        <v>1995-96 Collector's Choice Players Club Platinum #291 Curtis Joseph     /   $</v>
      </c>
      <c r="AJ602" s="11">
        <v>1995</v>
      </c>
      <c r="AK602" s="17">
        <v>96</v>
      </c>
      <c r="AL602" s="12" t="s">
        <v>326</v>
      </c>
      <c r="AM602" s="10">
        <v>291</v>
      </c>
      <c r="AN602" s="12" t="s">
        <v>209</v>
      </c>
      <c r="AO602" s="9"/>
      <c r="AP602" s="9"/>
      <c r="AQ602" s="9"/>
      <c r="AR602" s="14"/>
      <c r="AS602" s="9"/>
      <c r="AT602" s="9"/>
      <c r="AU602" s="9"/>
      <c r="AV602" s="13"/>
      <c r="AW602" s="13"/>
      <c r="AX602" s="9"/>
      <c r="AY602" s="9"/>
      <c r="AZ602" s="9"/>
      <c r="BA602" s="33"/>
      <c r="BB602" s="33"/>
      <c r="BC602" s="36"/>
      <c r="BD602" s="12" t="s">
        <v>1771</v>
      </c>
    </row>
    <row r="603" spans="1:56" s="12" customFormat="1" x14ac:dyDescent="0.2">
      <c r="A603" s="9" t="str">
        <f>IF(Search!$C$5="","",IF(COUNTA(Inventory!$AP603)=1,1,""))</f>
        <v/>
      </c>
      <c r="B603" s="9" t="str">
        <f>IF(Search!$C$4="","",IF(ISNUMBER(SEARCH(Search!$C$4,$AR603))=TRUE,1,""))</f>
        <v/>
      </c>
      <c r="C603" s="9" t="str">
        <f>IF(Search!$C$6="x",IF(COUNTA($AQ603)=1,1,"N"),IF(COUNTA($AQ603)=1,"N",""))</f>
        <v/>
      </c>
      <c r="D603" s="9" t="str">
        <f>IF(Search!$O$8="","",IF(ISNUMBER(SEARCH(Search!$O$8,$BD603))=TRUE,1,""))</f>
        <v/>
      </c>
      <c r="E603" s="9" t="str">
        <f>IF(Search!$C$7="","",IF(ISNUMBER(SEARCH(Search!$C$7,$AN603))=TRUE,1,""))</f>
        <v/>
      </c>
      <c r="F603" s="9" t="str">
        <f>IF(Search!$C$8="","",IF(ISNUMBER(SEARCH(Search!$C$8,$AO603))=TRUE,1,""))</f>
        <v/>
      </c>
      <c r="G603" s="9" t="str">
        <f>IF(Search!$F$4="","",IF(Inventory!$AJ603&lt;Search!$F$4,"",1))</f>
        <v/>
      </c>
      <c r="H603" s="9" t="str">
        <f>IF(Search!$F$5="","",IF(Inventory!$AJ603&gt;Search!$F$5,"",1))</f>
        <v/>
      </c>
      <c r="I603" s="9" t="str">
        <f>IF(Search!$F$7="","",IF(Search!$F$8="",IF(ISNUMBER(SEARCH(Search!$F$7,$AL603))=TRUE,1,""),""))</f>
        <v/>
      </c>
      <c r="J603" s="9" t="str">
        <f>IF($AL603=Search!$F$8,1,"")</f>
        <v/>
      </c>
      <c r="K603" s="9" t="str">
        <f>IF(Search!$I$4="","",IF(COUNTA($AS603)=1,IF(Search!$I$4="N","N",1),""))</f>
        <v/>
      </c>
      <c r="L603" s="9" t="str">
        <f>IF(Search!$I$5="","",IF($AS603="RC",1,""))</f>
        <v/>
      </c>
      <c r="M603" s="9" t="str">
        <f>IF(Search!$I$6="","",IF($AS603="RCP",1,""))</f>
        <v/>
      </c>
      <c r="N603" s="9" t="str">
        <f>IF(Search!$I$8="","",IF(COUNTA($AT603)=1,IF(Search!$I$8="N","N",1),""))</f>
        <v/>
      </c>
      <c r="O603" s="9" t="str">
        <f>IF(Search!$L$4="","",IF(COUNTA($AU603)=1,IF(Search!$L$4="N","N",1),""))</f>
        <v/>
      </c>
      <c r="P603" s="9" t="str">
        <f>IF(Search!$L$5="","",IF(ISNUMBER(SEARCH("Jersey",$AU603))=TRUE,IF(Search!$L$5="N","N",1),""))</f>
        <v/>
      </c>
      <c r="Q603" s="9" t="str">
        <f>IF(Search!$L$6="","",IF(ISNUMBER(SEARCH("Patch",$AU603))=TRUE,IF(Search!$L$6="N","N",1),""))</f>
        <v/>
      </c>
      <c r="R603" s="9" t="str">
        <f>IF(Search!$L$7="","",IF(ISNUMBER(SEARCH("Shield",$AU603))=TRUE,IF(Search!$L$7="N","N",1),""))</f>
        <v/>
      </c>
      <c r="S603" s="9" t="str">
        <f>IF(Search!$L$8="","",IF(ISNUMBER(SEARCH("Stick",$AU603))=TRUE,IF(Search!$L$8="N","N",1),""))</f>
        <v/>
      </c>
      <c r="T603" s="9" t="str">
        <f>IF(Search!$O$4="","",IF(COUNTA($AW603)=1,IF(Search!$O$4="N","N",1),""))</f>
        <v/>
      </c>
      <c r="U603" s="9" t="str">
        <f>IF(Search!$O$5="","",IF($AW603="","",IF($AW603&lt;Search!$O$5,"",1)))</f>
        <v/>
      </c>
      <c r="V603" s="9" t="str">
        <f>IF(Search!$O$6="","",IF($AW603="","",IF($AW603&gt;Search!$O$6,"",1)))</f>
        <v/>
      </c>
      <c r="W603" s="9" t="str">
        <f>IF(Search!$U$4="","",IF($AX603="","",1))</f>
        <v/>
      </c>
      <c r="X603" s="9" t="str">
        <f>IF(Search!$U$5="","",IF(ISNUMBER(SEARCH(Search!$U$5,$AX603))=TRUE,IF(Search!$U$5="N","N",1),""))</f>
        <v/>
      </c>
      <c r="Y603" s="9" t="str">
        <f>IF(Search!$U$6="","",IF($AY603&lt;Search!$U$6,"",1))</f>
        <v/>
      </c>
      <c r="Z603" s="9" t="str">
        <f>IF(Search!$R$4="","",IF(Inventory!$BA603&lt;Search!$R$4,"",1))</f>
        <v/>
      </c>
      <c r="AA603" s="9" t="str">
        <f>IF(Search!$R$5="","",IF($BA603&gt;Search!$R$5,"",1))</f>
        <v/>
      </c>
      <c r="AB603" s="9" t="str">
        <f>IF(Search!$R$6="","",IF($BB603&lt;Search!$R$6,"",1))</f>
        <v/>
      </c>
      <c r="AC603" s="9" t="str">
        <f>IF(Search!$R$7="","",IF($BB603&lt;Search!$R$7,"",1))</f>
        <v/>
      </c>
      <c r="AD603" s="45" t="str">
        <f>IF(COUNTIF($A603:$AC603,"n")&gt;0,"",IF(SUM($A603:$AC603)=COUNTA(Search!$C$4:$C$8,Search!$F$4:$F$8,Search!$I$4:$I$6,Search!$I$8,Search!$L$4:$L$8,Search!$O$4:$O$8,Search!$R$4:$R$7,Search!$U$4:$U$7)-COUNTIF(Search!$C$4:$U$7,"n"),1+LARGE($AD$1:AD602,1),""))</f>
        <v/>
      </c>
      <c r="AE603" s="45" t="str">
        <f t="shared" si="30"/>
        <v/>
      </c>
      <c r="AF603" s="45" t="str">
        <f>IF(AD603="","",COUNTIF($AE$1:$AE602,$AE603)+RANK($AE603,$AE$2:$AE$10540,1))</f>
        <v/>
      </c>
      <c r="AG603" s="45" t="str">
        <f t="shared" si="31"/>
        <v/>
      </c>
      <c r="AH603" s="45" t="str">
        <f>IF($AD603="","",COUNTIF($AG$1:$AG602,$AG603)+RANK($AG603,$AG$1:$AG$10539,0))</f>
        <v/>
      </c>
      <c r="AI603" s="10" t="str">
        <f t="shared" si="32"/>
        <v>1995-96 Donruss Elite #109 Shane Doan     /   $</v>
      </c>
      <c r="AJ603" s="11">
        <v>1995</v>
      </c>
      <c r="AK603" s="17">
        <v>96</v>
      </c>
      <c r="AL603" s="12" t="s">
        <v>328</v>
      </c>
      <c r="AM603" s="10">
        <v>109</v>
      </c>
      <c r="AN603" s="12" t="s">
        <v>329</v>
      </c>
      <c r="AO603" s="9"/>
      <c r="AP603" s="9"/>
      <c r="AQ603" s="9"/>
      <c r="AR603" s="14"/>
      <c r="AS603" s="9"/>
      <c r="AT603" s="9"/>
      <c r="AU603" s="9"/>
      <c r="AV603" s="13"/>
      <c r="AW603" s="13"/>
      <c r="AX603" s="9"/>
      <c r="AY603" s="9"/>
      <c r="AZ603" s="9"/>
      <c r="BA603" s="33"/>
      <c r="BB603" s="33"/>
      <c r="BC603" s="36"/>
      <c r="BD603" s="12" t="s">
        <v>1771</v>
      </c>
    </row>
    <row r="604" spans="1:56" s="12" customFormat="1" x14ac:dyDescent="0.2">
      <c r="A604" s="9" t="str">
        <f>IF(Search!$C$5="","",IF(COUNTA(Inventory!$AP604)=1,1,""))</f>
        <v/>
      </c>
      <c r="B604" s="9" t="str">
        <f>IF(Search!$C$4="","",IF(ISNUMBER(SEARCH(Search!$C$4,$AR604))=TRUE,1,""))</f>
        <v/>
      </c>
      <c r="C604" s="9" t="str">
        <f>IF(Search!$C$6="x",IF(COUNTA($AQ604)=1,1,"N"),IF(COUNTA($AQ604)=1,"N",""))</f>
        <v/>
      </c>
      <c r="D604" s="9" t="str">
        <f>IF(Search!$O$8="","",IF(ISNUMBER(SEARCH(Search!$O$8,$BD604))=TRUE,1,""))</f>
        <v/>
      </c>
      <c r="E604" s="9" t="str">
        <f>IF(Search!$C$7="","",IF(ISNUMBER(SEARCH(Search!$C$7,$AN604))=TRUE,1,""))</f>
        <v/>
      </c>
      <c r="F604" s="9" t="str">
        <f>IF(Search!$C$8="","",IF(ISNUMBER(SEARCH(Search!$C$8,$AO604))=TRUE,1,""))</f>
        <v/>
      </c>
      <c r="G604" s="9" t="str">
        <f>IF(Search!$F$4="","",IF(Inventory!$AJ604&lt;Search!$F$4,"",1))</f>
        <v/>
      </c>
      <c r="H604" s="9" t="str">
        <f>IF(Search!$F$5="","",IF(Inventory!$AJ604&gt;Search!$F$5,"",1))</f>
        <v/>
      </c>
      <c r="I604" s="9" t="str">
        <f>IF(Search!$F$7="","",IF(Search!$F$8="",IF(ISNUMBER(SEARCH(Search!$F$7,$AL604))=TRUE,1,""),""))</f>
        <v/>
      </c>
      <c r="J604" s="9" t="str">
        <f>IF($AL604=Search!$F$8,1,"")</f>
        <v/>
      </c>
      <c r="K604" s="9" t="str">
        <f>IF(Search!$I$4="","",IF(COUNTA($AS604)=1,IF(Search!$I$4="N","N",1),""))</f>
        <v/>
      </c>
      <c r="L604" s="9" t="str">
        <f>IF(Search!$I$5="","",IF($AS604="RC",1,""))</f>
        <v/>
      </c>
      <c r="M604" s="9" t="str">
        <f>IF(Search!$I$6="","",IF($AS604="RCP",1,""))</f>
        <v/>
      </c>
      <c r="N604" s="9" t="str">
        <f>IF(Search!$I$8="","",IF(COUNTA($AT604)=1,IF(Search!$I$8="N","N",1),""))</f>
        <v/>
      </c>
      <c r="O604" s="9" t="str">
        <f>IF(Search!$L$4="","",IF(COUNTA($AU604)=1,IF(Search!$L$4="N","N",1),""))</f>
        <v/>
      </c>
      <c r="P604" s="9" t="str">
        <f>IF(Search!$L$5="","",IF(ISNUMBER(SEARCH("Jersey",$AU604))=TRUE,IF(Search!$L$5="N","N",1),""))</f>
        <v/>
      </c>
      <c r="Q604" s="9" t="str">
        <f>IF(Search!$L$6="","",IF(ISNUMBER(SEARCH("Patch",$AU604))=TRUE,IF(Search!$L$6="N","N",1),""))</f>
        <v/>
      </c>
      <c r="R604" s="9" t="str">
        <f>IF(Search!$L$7="","",IF(ISNUMBER(SEARCH("Shield",$AU604))=TRUE,IF(Search!$L$7="N","N",1),""))</f>
        <v/>
      </c>
      <c r="S604" s="9" t="str">
        <f>IF(Search!$L$8="","",IF(ISNUMBER(SEARCH("Stick",$AU604))=TRUE,IF(Search!$L$8="N","N",1),""))</f>
        <v/>
      </c>
      <c r="T604" s="9" t="str">
        <f>IF(Search!$O$4="","",IF(COUNTA($AW604)=1,IF(Search!$O$4="N","N",1),""))</f>
        <v/>
      </c>
      <c r="U604" s="9" t="str">
        <f>IF(Search!$O$5="","",IF($AW604="","",IF($AW604&lt;Search!$O$5,"",1)))</f>
        <v/>
      </c>
      <c r="V604" s="9" t="str">
        <f>IF(Search!$O$6="","",IF($AW604="","",IF($AW604&gt;Search!$O$6,"",1)))</f>
        <v/>
      </c>
      <c r="W604" s="9" t="str">
        <f>IF(Search!$U$4="","",IF($AX604="","",1))</f>
        <v/>
      </c>
      <c r="X604" s="9" t="str">
        <f>IF(Search!$U$5="","",IF(ISNUMBER(SEARCH(Search!$U$5,$AX604))=TRUE,IF(Search!$U$5="N","N",1),""))</f>
        <v/>
      </c>
      <c r="Y604" s="9" t="str">
        <f>IF(Search!$U$6="","",IF($AY604&lt;Search!$U$6,"",1))</f>
        <v/>
      </c>
      <c r="Z604" s="9" t="str">
        <f>IF(Search!$R$4="","",IF(Inventory!$BA604&lt;Search!$R$4,"",1))</f>
        <v/>
      </c>
      <c r="AA604" s="9" t="str">
        <f>IF(Search!$R$5="","",IF($BA604&gt;Search!$R$5,"",1))</f>
        <v/>
      </c>
      <c r="AB604" s="9" t="str">
        <f>IF(Search!$R$6="","",IF($BB604&lt;Search!$R$6,"",1))</f>
        <v/>
      </c>
      <c r="AC604" s="9" t="str">
        <f>IF(Search!$R$7="","",IF($BB604&lt;Search!$R$7,"",1))</f>
        <v/>
      </c>
      <c r="AD604" s="45" t="str">
        <f>IF(COUNTIF($A604:$AC604,"n")&gt;0,"",IF(SUM($A604:$AC604)=COUNTA(Search!$C$4:$C$8,Search!$F$4:$F$8,Search!$I$4:$I$6,Search!$I$8,Search!$L$4:$L$8,Search!$O$4:$O$8,Search!$R$4:$R$7,Search!$U$4:$U$7)-COUNTIF(Search!$C$4:$U$7,"n"),1+LARGE($AD$1:AD603,1),""))</f>
        <v/>
      </c>
      <c r="AE604" s="45" t="str">
        <f t="shared" si="30"/>
        <v/>
      </c>
      <c r="AF604" s="45" t="str">
        <f>IF(AD604="","",COUNTIF($AE$1:$AE603,$AE604)+RANK($AE604,$AE$2:$AE$10540,1))</f>
        <v/>
      </c>
      <c r="AG604" s="45" t="str">
        <f t="shared" si="31"/>
        <v/>
      </c>
      <c r="AH604" s="45" t="str">
        <f>IF($AD604="","",COUNTIF($AG$1:$AG603,$AG604)+RANK($AG604,$AG$1:$AG$10539,0))</f>
        <v/>
      </c>
      <c r="AI604" s="10" t="str">
        <f t="shared" si="32"/>
        <v>1995-96 Donruss Elite Die Cut Uncut #109 Shane Doan     /   $</v>
      </c>
      <c r="AJ604" s="11">
        <v>1995</v>
      </c>
      <c r="AK604" s="17">
        <v>96</v>
      </c>
      <c r="AL604" s="12" t="s">
        <v>330</v>
      </c>
      <c r="AM604" s="10">
        <v>109</v>
      </c>
      <c r="AN604" s="12" t="s">
        <v>329</v>
      </c>
      <c r="AO604" s="9"/>
      <c r="AP604" s="9"/>
      <c r="AQ604" s="9"/>
      <c r="AR604" s="14"/>
      <c r="AS604" s="9"/>
      <c r="AT604" s="9"/>
      <c r="AU604" s="9"/>
      <c r="AV604" s="13"/>
      <c r="AW604" s="13"/>
      <c r="AX604" s="9"/>
      <c r="AY604" s="9"/>
      <c r="AZ604" s="9"/>
      <c r="BA604" s="33"/>
      <c r="BB604" s="33"/>
      <c r="BC604" s="36"/>
      <c r="BD604" s="12" t="s">
        <v>1771</v>
      </c>
    </row>
    <row r="605" spans="1:56" s="12" customFormat="1" x14ac:dyDescent="0.2">
      <c r="A605" s="9" t="str">
        <f>IF(Search!$C$5="","",IF(COUNTA(Inventory!$AP605)=1,1,""))</f>
        <v/>
      </c>
      <c r="B605" s="9" t="str">
        <f>IF(Search!$C$4="","",IF(ISNUMBER(SEARCH(Search!$C$4,$AR605))=TRUE,1,""))</f>
        <v/>
      </c>
      <c r="C605" s="9" t="str">
        <f>IF(Search!$C$6="x",IF(COUNTA($AQ605)=1,1,"N"),IF(COUNTA($AQ605)=1,"N",""))</f>
        <v/>
      </c>
      <c r="D605" s="9" t="str">
        <f>IF(Search!$O$8="","",IF(ISNUMBER(SEARCH(Search!$O$8,$BD605))=TRUE,1,""))</f>
        <v/>
      </c>
      <c r="E605" s="9" t="str">
        <f>IF(Search!$C$7="","",IF(ISNUMBER(SEARCH(Search!$C$7,$AN605))=TRUE,1,""))</f>
        <v/>
      </c>
      <c r="F605" s="9" t="str">
        <f>IF(Search!$C$8="","",IF(ISNUMBER(SEARCH(Search!$C$8,$AO605))=TRUE,1,""))</f>
        <v/>
      </c>
      <c r="G605" s="9" t="str">
        <f>IF(Search!$F$4="","",IF(Inventory!$AJ605&lt;Search!$F$4,"",1))</f>
        <v/>
      </c>
      <c r="H605" s="9" t="str">
        <f>IF(Search!$F$5="","",IF(Inventory!$AJ605&gt;Search!$F$5,"",1))</f>
        <v/>
      </c>
      <c r="I605" s="9" t="str">
        <f>IF(Search!$F$7="","",IF(Search!$F$8="",IF(ISNUMBER(SEARCH(Search!$F$7,$AL605))=TRUE,1,""),""))</f>
        <v/>
      </c>
      <c r="J605" s="9" t="str">
        <f>IF($AL605=Search!$F$8,1,"")</f>
        <v/>
      </c>
      <c r="K605" s="9" t="str">
        <f>IF(Search!$I$4="","",IF(COUNTA($AS605)=1,IF(Search!$I$4="N","N",1),""))</f>
        <v/>
      </c>
      <c r="L605" s="9" t="str">
        <f>IF(Search!$I$5="","",IF($AS605="RC",1,""))</f>
        <v/>
      </c>
      <c r="M605" s="9" t="str">
        <f>IF(Search!$I$6="","",IF($AS605="RCP",1,""))</f>
        <v/>
      </c>
      <c r="N605" s="9" t="str">
        <f>IF(Search!$I$8="","",IF(COUNTA($AT605)=1,IF(Search!$I$8="N","N",1),""))</f>
        <v/>
      </c>
      <c r="O605" s="9" t="str">
        <f>IF(Search!$L$4="","",IF(COUNTA($AU605)=1,IF(Search!$L$4="N","N",1),""))</f>
        <v/>
      </c>
      <c r="P605" s="9" t="str">
        <f>IF(Search!$L$5="","",IF(ISNUMBER(SEARCH("Jersey",$AU605))=TRUE,IF(Search!$L$5="N","N",1),""))</f>
        <v/>
      </c>
      <c r="Q605" s="9" t="str">
        <f>IF(Search!$L$6="","",IF(ISNUMBER(SEARCH("Patch",$AU605))=TRUE,IF(Search!$L$6="N","N",1),""))</f>
        <v/>
      </c>
      <c r="R605" s="9" t="str">
        <f>IF(Search!$L$7="","",IF(ISNUMBER(SEARCH("Shield",$AU605))=TRUE,IF(Search!$L$7="N","N",1),""))</f>
        <v/>
      </c>
      <c r="S605" s="9" t="str">
        <f>IF(Search!$L$8="","",IF(ISNUMBER(SEARCH("Stick",$AU605))=TRUE,IF(Search!$L$8="N","N",1),""))</f>
        <v/>
      </c>
      <c r="T605" s="9" t="str">
        <f>IF(Search!$O$4="","",IF(COUNTA($AW605)=1,IF(Search!$O$4="N","N",1),""))</f>
        <v/>
      </c>
      <c r="U605" s="9" t="str">
        <f>IF(Search!$O$5="","",IF($AW605="","",IF($AW605&lt;Search!$O$5,"",1)))</f>
        <v/>
      </c>
      <c r="V605" s="9" t="str">
        <f>IF(Search!$O$6="","",IF($AW605="","",IF($AW605&gt;Search!$O$6,"",1)))</f>
        <v/>
      </c>
      <c r="W605" s="9" t="str">
        <f>IF(Search!$U$4="","",IF($AX605="","",1))</f>
        <v/>
      </c>
      <c r="X605" s="9" t="str">
        <f>IF(Search!$U$5="","",IF(ISNUMBER(SEARCH(Search!$U$5,$AX605))=TRUE,IF(Search!$U$5="N","N",1),""))</f>
        <v/>
      </c>
      <c r="Y605" s="9" t="str">
        <f>IF(Search!$U$6="","",IF($AY605&lt;Search!$U$6,"",1))</f>
        <v/>
      </c>
      <c r="Z605" s="9" t="str">
        <f>IF(Search!$R$4="","",IF(Inventory!$BA605&lt;Search!$R$4,"",1))</f>
        <v/>
      </c>
      <c r="AA605" s="9" t="str">
        <f>IF(Search!$R$5="","",IF($BA605&gt;Search!$R$5,"",1))</f>
        <v/>
      </c>
      <c r="AB605" s="9" t="str">
        <f>IF(Search!$R$6="","",IF($BB605&lt;Search!$R$6,"",1))</f>
        <v/>
      </c>
      <c r="AC605" s="9" t="str">
        <f>IF(Search!$R$7="","",IF($BB605&lt;Search!$R$7,"",1))</f>
        <v/>
      </c>
      <c r="AD605" s="45" t="str">
        <f>IF(COUNTIF($A605:$AC605,"n")&gt;0,"",IF(SUM($A605:$AC605)=COUNTA(Search!$C$4:$C$8,Search!$F$4:$F$8,Search!$I$4:$I$6,Search!$I$8,Search!$L$4:$L$8,Search!$O$4:$O$8,Search!$R$4:$R$7,Search!$U$4:$U$7)-COUNTIF(Search!$C$4:$U$7,"n"),1+LARGE($AD$1:AD604,1),""))</f>
        <v/>
      </c>
      <c r="AE605" s="45" t="str">
        <f t="shared" si="30"/>
        <v/>
      </c>
      <c r="AF605" s="45" t="str">
        <f>IF(AD605="","",COUNTIF($AE$1:$AE604,$AE605)+RANK($AE605,$AE$2:$AE$10540,1))</f>
        <v/>
      </c>
      <c r="AG605" s="45" t="str">
        <f t="shared" si="31"/>
        <v/>
      </c>
      <c r="AH605" s="45" t="str">
        <f>IF($AD605="","",COUNTIF($AG$1:$AG604,$AG605)+RANK($AG605,$AG$1:$AG$10539,0))</f>
        <v/>
      </c>
      <c r="AI605" s="10" t="str">
        <f t="shared" si="32"/>
        <v>1995-96 Emotion #103 Todd Bertuzzi     /   $</v>
      </c>
      <c r="AJ605" s="11">
        <v>1995</v>
      </c>
      <c r="AK605" s="17">
        <v>96</v>
      </c>
      <c r="AL605" s="12" t="s">
        <v>331</v>
      </c>
      <c r="AM605" s="10">
        <v>103</v>
      </c>
      <c r="AN605" s="12" t="s">
        <v>308</v>
      </c>
      <c r="AO605" s="9"/>
      <c r="AP605" s="9"/>
      <c r="AQ605" s="9"/>
      <c r="AR605" s="14"/>
      <c r="AS605" s="9"/>
      <c r="AT605" s="9"/>
      <c r="AU605" s="9"/>
      <c r="AV605" s="13"/>
      <c r="AW605" s="13"/>
      <c r="AX605" s="9"/>
      <c r="AY605" s="9"/>
      <c r="AZ605" s="9"/>
      <c r="BA605" s="33"/>
      <c r="BB605" s="33"/>
      <c r="BC605" s="36"/>
      <c r="BD605" s="12" t="s">
        <v>1771</v>
      </c>
    </row>
    <row r="606" spans="1:56" s="12" customFormat="1" x14ac:dyDescent="0.2">
      <c r="A606" s="9" t="str">
        <f>IF(Search!$C$5="","",IF(COUNTA(Inventory!$AP606)=1,1,""))</f>
        <v/>
      </c>
      <c r="B606" s="9" t="str">
        <f>IF(Search!$C$4="","",IF(ISNUMBER(SEARCH(Search!$C$4,$AR606))=TRUE,1,""))</f>
        <v/>
      </c>
      <c r="C606" s="9" t="str">
        <f>IF(Search!$C$6="x",IF(COUNTA($AQ606)=1,1,"N"),IF(COUNTA($AQ606)=1,"N",""))</f>
        <v/>
      </c>
      <c r="D606" s="9" t="str">
        <f>IF(Search!$O$8="","",IF(ISNUMBER(SEARCH(Search!$O$8,$BD606))=TRUE,1,""))</f>
        <v/>
      </c>
      <c r="E606" s="9" t="str">
        <f>IF(Search!$C$7="","",IF(ISNUMBER(SEARCH(Search!$C$7,$AN606))=TRUE,1,""))</f>
        <v/>
      </c>
      <c r="F606" s="9" t="str">
        <f>IF(Search!$C$8="","",IF(ISNUMBER(SEARCH(Search!$C$8,$AO606))=TRUE,1,""))</f>
        <v/>
      </c>
      <c r="G606" s="9" t="str">
        <f>IF(Search!$F$4="","",IF(Inventory!$AJ606&lt;Search!$F$4,"",1))</f>
        <v/>
      </c>
      <c r="H606" s="9" t="str">
        <f>IF(Search!$F$5="","",IF(Inventory!$AJ606&gt;Search!$F$5,"",1))</f>
        <v/>
      </c>
      <c r="I606" s="9" t="str">
        <f>IF(Search!$F$7="","",IF(Search!$F$8="",IF(ISNUMBER(SEARCH(Search!$F$7,$AL606))=TRUE,1,""),""))</f>
        <v/>
      </c>
      <c r="J606" s="9" t="str">
        <f>IF($AL606=Search!$F$8,1,"")</f>
        <v/>
      </c>
      <c r="K606" s="9" t="str">
        <f>IF(Search!$I$4="","",IF(COUNTA($AS606)=1,IF(Search!$I$4="N","N",1),""))</f>
        <v/>
      </c>
      <c r="L606" s="9" t="str">
        <f>IF(Search!$I$5="","",IF($AS606="RC",1,""))</f>
        <v/>
      </c>
      <c r="M606" s="9" t="str">
        <f>IF(Search!$I$6="","",IF($AS606="RCP",1,""))</f>
        <v/>
      </c>
      <c r="N606" s="9" t="str">
        <f>IF(Search!$I$8="","",IF(COUNTA($AT606)=1,IF(Search!$I$8="N","N",1),""))</f>
        <v/>
      </c>
      <c r="O606" s="9" t="str">
        <f>IF(Search!$L$4="","",IF(COUNTA($AU606)=1,IF(Search!$L$4="N","N",1),""))</f>
        <v/>
      </c>
      <c r="P606" s="9" t="str">
        <f>IF(Search!$L$5="","",IF(ISNUMBER(SEARCH("Jersey",$AU606))=TRUE,IF(Search!$L$5="N","N",1),""))</f>
        <v/>
      </c>
      <c r="Q606" s="9" t="str">
        <f>IF(Search!$L$6="","",IF(ISNUMBER(SEARCH("Patch",$AU606))=TRUE,IF(Search!$L$6="N","N",1),""))</f>
        <v/>
      </c>
      <c r="R606" s="9" t="str">
        <f>IF(Search!$L$7="","",IF(ISNUMBER(SEARCH("Shield",$AU606))=TRUE,IF(Search!$L$7="N","N",1),""))</f>
        <v/>
      </c>
      <c r="S606" s="9" t="str">
        <f>IF(Search!$L$8="","",IF(ISNUMBER(SEARCH("Stick",$AU606))=TRUE,IF(Search!$L$8="N","N",1),""))</f>
        <v/>
      </c>
      <c r="T606" s="9" t="str">
        <f>IF(Search!$O$4="","",IF(COUNTA($AW606)=1,IF(Search!$O$4="N","N",1),""))</f>
        <v/>
      </c>
      <c r="U606" s="9" t="str">
        <f>IF(Search!$O$5="","",IF($AW606="","",IF($AW606&lt;Search!$O$5,"",1)))</f>
        <v/>
      </c>
      <c r="V606" s="9" t="str">
        <f>IF(Search!$O$6="","",IF($AW606="","",IF($AW606&gt;Search!$O$6,"",1)))</f>
        <v/>
      </c>
      <c r="W606" s="9" t="str">
        <f>IF(Search!$U$4="","",IF($AX606="","",1))</f>
        <v/>
      </c>
      <c r="X606" s="9" t="str">
        <f>IF(Search!$U$5="","",IF(ISNUMBER(SEARCH(Search!$U$5,$AX606))=TRUE,IF(Search!$U$5="N","N",1),""))</f>
        <v/>
      </c>
      <c r="Y606" s="9" t="str">
        <f>IF(Search!$U$6="","",IF($AY606&lt;Search!$U$6,"",1))</f>
        <v/>
      </c>
      <c r="Z606" s="9" t="str">
        <f>IF(Search!$R$4="","",IF(Inventory!$BA606&lt;Search!$R$4,"",1))</f>
        <v/>
      </c>
      <c r="AA606" s="9" t="str">
        <f>IF(Search!$R$5="","",IF($BA606&gt;Search!$R$5,"",1))</f>
        <v/>
      </c>
      <c r="AB606" s="9" t="str">
        <f>IF(Search!$R$6="","",IF($BB606&lt;Search!$R$6,"",1))</f>
        <v/>
      </c>
      <c r="AC606" s="9" t="str">
        <f>IF(Search!$R$7="","",IF($BB606&lt;Search!$R$7,"",1))</f>
        <v/>
      </c>
      <c r="AD606" s="45" t="str">
        <f>IF(COUNTIF($A606:$AC606,"n")&gt;0,"",IF(SUM($A606:$AC606)=COUNTA(Search!$C$4:$C$8,Search!$F$4:$F$8,Search!$I$4:$I$6,Search!$I$8,Search!$L$4:$L$8,Search!$O$4:$O$8,Search!$R$4:$R$7,Search!$U$4:$U$7)-COUNTIF(Search!$C$4:$U$7,"n"),1+LARGE($AD$1:AD605,1),""))</f>
        <v/>
      </c>
      <c r="AE606" s="45" t="str">
        <f t="shared" si="30"/>
        <v/>
      </c>
      <c r="AF606" s="45" t="str">
        <f>IF(AD606="","",COUNTIF($AE$1:$AE605,$AE606)+RANK($AE606,$AE$2:$AE$10540,1))</f>
        <v/>
      </c>
      <c r="AG606" s="45" t="str">
        <f t="shared" si="31"/>
        <v/>
      </c>
      <c r="AH606" s="45" t="str">
        <f>IF($AD606="","",COUNTIF($AG$1:$AG605,$AG606)+RANK($AG606,$AG$1:$AG$10539,0))</f>
        <v/>
      </c>
      <c r="AI606" s="10" t="str">
        <f t="shared" si="32"/>
        <v>1995-96 Emotion #103 Todd Bertuzzi     /   $</v>
      </c>
      <c r="AJ606" s="11">
        <v>1995</v>
      </c>
      <c r="AK606" s="17">
        <v>96</v>
      </c>
      <c r="AL606" s="12" t="s">
        <v>331</v>
      </c>
      <c r="AM606" s="10">
        <v>103</v>
      </c>
      <c r="AN606" s="15" t="s">
        <v>308</v>
      </c>
      <c r="AO606" s="14"/>
      <c r="AP606" s="14"/>
      <c r="AQ606" s="14"/>
      <c r="AR606" s="14"/>
      <c r="AS606" s="9"/>
      <c r="AT606" s="9"/>
      <c r="AU606" s="9"/>
      <c r="AV606" s="13"/>
      <c r="AW606" s="13"/>
      <c r="AX606" s="9"/>
      <c r="AY606" s="9"/>
      <c r="AZ606" s="9"/>
      <c r="BA606" s="33"/>
      <c r="BB606" s="33"/>
      <c r="BC606" s="36"/>
      <c r="BD606" s="12" t="s">
        <v>1771</v>
      </c>
    </row>
    <row r="607" spans="1:56" s="12" customFormat="1" x14ac:dyDescent="0.2">
      <c r="A607" s="9" t="str">
        <f>IF(Search!$C$5="","",IF(COUNTA(Inventory!$AP607)=1,1,""))</f>
        <v/>
      </c>
      <c r="B607" s="9" t="str">
        <f>IF(Search!$C$4="","",IF(ISNUMBER(SEARCH(Search!$C$4,$AR607))=TRUE,1,""))</f>
        <v/>
      </c>
      <c r="C607" s="9" t="str">
        <f>IF(Search!$C$6="x",IF(COUNTA($AQ607)=1,1,"N"),IF(COUNTA($AQ607)=1,"N",""))</f>
        <v/>
      </c>
      <c r="D607" s="9" t="str">
        <f>IF(Search!$O$8="","",IF(ISNUMBER(SEARCH(Search!$O$8,$BD607))=TRUE,1,""))</f>
        <v/>
      </c>
      <c r="E607" s="9" t="str">
        <f>IF(Search!$C$7="","",IF(ISNUMBER(SEARCH(Search!$C$7,$AN607))=TRUE,1,""))</f>
        <v/>
      </c>
      <c r="F607" s="9" t="str">
        <f>IF(Search!$C$8="","",IF(ISNUMBER(SEARCH(Search!$C$8,$AO607))=TRUE,1,""))</f>
        <v/>
      </c>
      <c r="G607" s="9" t="str">
        <f>IF(Search!$F$4="","",IF(Inventory!$AJ607&lt;Search!$F$4,"",1))</f>
        <v/>
      </c>
      <c r="H607" s="9" t="str">
        <f>IF(Search!$F$5="","",IF(Inventory!$AJ607&gt;Search!$F$5,"",1))</f>
        <v/>
      </c>
      <c r="I607" s="9" t="str">
        <f>IF(Search!$F$7="","",IF(Search!$F$8="",IF(ISNUMBER(SEARCH(Search!$F$7,$AL607))=TRUE,1,""),""))</f>
        <v/>
      </c>
      <c r="J607" s="9" t="str">
        <f>IF($AL607=Search!$F$8,1,"")</f>
        <v/>
      </c>
      <c r="K607" s="9" t="str">
        <f>IF(Search!$I$4="","",IF(COUNTA($AS607)=1,IF(Search!$I$4="N","N",1),""))</f>
        <v/>
      </c>
      <c r="L607" s="9" t="str">
        <f>IF(Search!$I$5="","",IF($AS607="RC",1,""))</f>
        <v/>
      </c>
      <c r="M607" s="9" t="str">
        <f>IF(Search!$I$6="","",IF($AS607="RCP",1,""))</f>
        <v/>
      </c>
      <c r="N607" s="9" t="str">
        <f>IF(Search!$I$8="","",IF(COUNTA($AT607)=1,IF(Search!$I$8="N","N",1),""))</f>
        <v/>
      </c>
      <c r="O607" s="9" t="str">
        <f>IF(Search!$L$4="","",IF(COUNTA($AU607)=1,IF(Search!$L$4="N","N",1),""))</f>
        <v/>
      </c>
      <c r="P607" s="9" t="str">
        <f>IF(Search!$L$5="","",IF(ISNUMBER(SEARCH("Jersey",$AU607))=TRUE,IF(Search!$L$5="N","N",1),""))</f>
        <v/>
      </c>
      <c r="Q607" s="9" t="str">
        <f>IF(Search!$L$6="","",IF(ISNUMBER(SEARCH("Patch",$AU607))=TRUE,IF(Search!$L$6="N","N",1),""))</f>
        <v/>
      </c>
      <c r="R607" s="9" t="str">
        <f>IF(Search!$L$7="","",IF(ISNUMBER(SEARCH("Shield",$AU607))=TRUE,IF(Search!$L$7="N","N",1),""))</f>
        <v/>
      </c>
      <c r="S607" s="9" t="str">
        <f>IF(Search!$L$8="","",IF(ISNUMBER(SEARCH("Stick",$AU607))=TRUE,IF(Search!$L$8="N","N",1),""))</f>
        <v/>
      </c>
      <c r="T607" s="9" t="str">
        <f>IF(Search!$O$4="","",IF(COUNTA($AW607)=1,IF(Search!$O$4="N","N",1),""))</f>
        <v/>
      </c>
      <c r="U607" s="9" t="str">
        <f>IF(Search!$O$5="","",IF($AW607="","",IF($AW607&lt;Search!$O$5,"",1)))</f>
        <v/>
      </c>
      <c r="V607" s="9" t="str">
        <f>IF(Search!$O$6="","",IF($AW607="","",IF($AW607&gt;Search!$O$6,"",1)))</f>
        <v/>
      </c>
      <c r="W607" s="9" t="str">
        <f>IF(Search!$U$4="","",IF($AX607="","",1))</f>
        <v/>
      </c>
      <c r="X607" s="9" t="str">
        <f>IF(Search!$U$5="","",IF(ISNUMBER(SEARCH(Search!$U$5,$AX607))=TRUE,IF(Search!$U$5="N","N",1),""))</f>
        <v/>
      </c>
      <c r="Y607" s="9" t="str">
        <f>IF(Search!$U$6="","",IF($AY607&lt;Search!$U$6,"",1))</f>
        <v/>
      </c>
      <c r="Z607" s="9" t="str">
        <f>IF(Search!$R$4="","",IF(Inventory!$BA607&lt;Search!$R$4,"",1))</f>
        <v/>
      </c>
      <c r="AA607" s="9" t="str">
        <f>IF(Search!$R$5="","",IF($BA607&gt;Search!$R$5,"",1))</f>
        <v/>
      </c>
      <c r="AB607" s="9" t="str">
        <f>IF(Search!$R$6="","",IF($BB607&lt;Search!$R$6,"",1))</f>
        <v/>
      </c>
      <c r="AC607" s="9" t="str">
        <f>IF(Search!$R$7="","",IF($BB607&lt;Search!$R$7,"",1))</f>
        <v/>
      </c>
      <c r="AD607" s="45" t="str">
        <f>IF(COUNTIF($A607:$AC607,"n")&gt;0,"",IF(SUM($A607:$AC607)=COUNTA(Search!$C$4:$C$8,Search!$F$4:$F$8,Search!$I$4:$I$6,Search!$I$8,Search!$L$4:$L$8,Search!$O$4:$O$8,Search!$R$4:$R$7,Search!$U$4:$U$7)-COUNTIF(Search!$C$4:$U$7,"n"),1+LARGE($AD$1:AD606,1),""))</f>
        <v/>
      </c>
      <c r="AE607" s="45" t="str">
        <f t="shared" si="30"/>
        <v/>
      </c>
      <c r="AF607" s="45" t="str">
        <f>IF(AD607="","",COUNTIF($AE$1:$AE606,$AE607)+RANK($AE607,$AE$2:$AE$10540,1))</f>
        <v/>
      </c>
      <c r="AG607" s="45" t="str">
        <f t="shared" si="31"/>
        <v/>
      </c>
      <c r="AH607" s="45" t="str">
        <f>IF($AD607="","",COUNTIF($AG$1:$AG606,$AG607)+RANK($AG607,$AG$1:$AG$10539,0))</f>
        <v/>
      </c>
      <c r="AI607" s="10" t="str">
        <f t="shared" si="32"/>
        <v>1995-96 Finest #22 Shane Doan B     /   $</v>
      </c>
      <c r="AJ607" s="11">
        <v>1995</v>
      </c>
      <c r="AK607" s="17">
        <v>96</v>
      </c>
      <c r="AL607" s="12" t="s">
        <v>251</v>
      </c>
      <c r="AM607" s="10">
        <v>22</v>
      </c>
      <c r="AN607" s="12" t="s">
        <v>332</v>
      </c>
      <c r="AO607" s="9"/>
      <c r="AP607" s="9"/>
      <c r="AQ607" s="9"/>
      <c r="AR607" s="14"/>
      <c r="AS607" s="9"/>
      <c r="AT607" s="9"/>
      <c r="AU607" s="9"/>
      <c r="AV607" s="13"/>
      <c r="AW607" s="13"/>
      <c r="AX607" s="9"/>
      <c r="AY607" s="9"/>
      <c r="AZ607" s="9"/>
      <c r="BA607" s="33"/>
      <c r="BB607" s="33"/>
      <c r="BC607" s="36"/>
      <c r="BD607" s="12" t="s">
        <v>1771</v>
      </c>
    </row>
    <row r="608" spans="1:56" s="12" customFormat="1" x14ac:dyDescent="0.2">
      <c r="A608" s="9" t="str">
        <f>IF(Search!$C$5="","",IF(COUNTA(Inventory!$AP608)=1,1,""))</f>
        <v/>
      </c>
      <c r="B608" s="9" t="str">
        <f>IF(Search!$C$4="","",IF(ISNUMBER(SEARCH(Search!$C$4,$AR608))=TRUE,1,""))</f>
        <v/>
      </c>
      <c r="C608" s="9" t="str">
        <f>IF(Search!$C$6="x",IF(COUNTA($AQ608)=1,1,"N"),IF(COUNTA($AQ608)=1,"N",""))</f>
        <v/>
      </c>
      <c r="D608" s="9" t="str">
        <f>IF(Search!$O$8="","",IF(ISNUMBER(SEARCH(Search!$O$8,$BD608))=TRUE,1,""))</f>
        <v/>
      </c>
      <c r="E608" s="9" t="str">
        <f>IF(Search!$C$7="","",IF(ISNUMBER(SEARCH(Search!$C$7,$AN608))=TRUE,1,""))</f>
        <v/>
      </c>
      <c r="F608" s="9" t="str">
        <f>IF(Search!$C$8="","",IF(ISNUMBER(SEARCH(Search!$C$8,$AO608))=TRUE,1,""))</f>
        <v/>
      </c>
      <c r="G608" s="9" t="str">
        <f>IF(Search!$F$4="","",IF(Inventory!$AJ608&lt;Search!$F$4,"",1))</f>
        <v/>
      </c>
      <c r="H608" s="9" t="str">
        <f>IF(Search!$F$5="","",IF(Inventory!$AJ608&gt;Search!$F$5,"",1))</f>
        <v/>
      </c>
      <c r="I608" s="9" t="str">
        <f>IF(Search!$F$7="","",IF(Search!$F$8="",IF(ISNUMBER(SEARCH(Search!$F$7,$AL608))=TRUE,1,""),""))</f>
        <v/>
      </c>
      <c r="J608" s="9" t="str">
        <f>IF($AL608=Search!$F$8,1,"")</f>
        <v/>
      </c>
      <c r="K608" s="9" t="str">
        <f>IF(Search!$I$4="","",IF(COUNTA($AS608)=1,IF(Search!$I$4="N","N",1),""))</f>
        <v/>
      </c>
      <c r="L608" s="9" t="str">
        <f>IF(Search!$I$5="","",IF($AS608="RC",1,""))</f>
        <v/>
      </c>
      <c r="M608" s="9" t="str">
        <f>IF(Search!$I$6="","",IF($AS608="RCP",1,""))</f>
        <v/>
      </c>
      <c r="N608" s="9" t="str">
        <f>IF(Search!$I$8="","",IF(COUNTA($AT608)=1,IF(Search!$I$8="N","N",1),""))</f>
        <v/>
      </c>
      <c r="O608" s="9" t="str">
        <f>IF(Search!$L$4="","",IF(COUNTA($AU608)=1,IF(Search!$L$4="N","N",1),""))</f>
        <v/>
      </c>
      <c r="P608" s="9" t="str">
        <f>IF(Search!$L$5="","",IF(ISNUMBER(SEARCH("Jersey",$AU608))=TRUE,IF(Search!$L$5="N","N",1),""))</f>
        <v/>
      </c>
      <c r="Q608" s="9" t="str">
        <f>IF(Search!$L$6="","",IF(ISNUMBER(SEARCH("Patch",$AU608))=TRUE,IF(Search!$L$6="N","N",1),""))</f>
        <v/>
      </c>
      <c r="R608" s="9" t="str">
        <f>IF(Search!$L$7="","",IF(ISNUMBER(SEARCH("Shield",$AU608))=TRUE,IF(Search!$L$7="N","N",1),""))</f>
        <v/>
      </c>
      <c r="S608" s="9" t="str">
        <f>IF(Search!$L$8="","",IF(ISNUMBER(SEARCH("Stick",$AU608))=TRUE,IF(Search!$L$8="N","N",1),""))</f>
        <v/>
      </c>
      <c r="T608" s="9" t="str">
        <f>IF(Search!$O$4="","",IF(COUNTA($AW608)=1,IF(Search!$O$4="N","N",1),""))</f>
        <v/>
      </c>
      <c r="U608" s="9" t="str">
        <f>IF(Search!$O$5="","",IF($AW608="","",IF($AW608&lt;Search!$O$5,"",1)))</f>
        <v/>
      </c>
      <c r="V608" s="9" t="str">
        <f>IF(Search!$O$6="","",IF($AW608="","",IF($AW608&gt;Search!$O$6,"",1)))</f>
        <v/>
      </c>
      <c r="W608" s="9" t="str">
        <f>IF(Search!$U$4="","",IF($AX608="","",1))</f>
        <v/>
      </c>
      <c r="X608" s="9" t="str">
        <f>IF(Search!$U$5="","",IF(ISNUMBER(SEARCH(Search!$U$5,$AX608))=TRUE,IF(Search!$U$5="N","N",1),""))</f>
        <v/>
      </c>
      <c r="Y608" s="9" t="str">
        <f>IF(Search!$U$6="","",IF($AY608&lt;Search!$U$6,"",1))</f>
        <v/>
      </c>
      <c r="Z608" s="9" t="str">
        <f>IF(Search!$R$4="","",IF(Inventory!$BA608&lt;Search!$R$4,"",1))</f>
        <v/>
      </c>
      <c r="AA608" s="9" t="str">
        <f>IF(Search!$R$5="","",IF($BA608&gt;Search!$R$5,"",1))</f>
        <v/>
      </c>
      <c r="AB608" s="9" t="str">
        <f>IF(Search!$R$6="","",IF($BB608&lt;Search!$R$6,"",1))</f>
        <v/>
      </c>
      <c r="AC608" s="9" t="str">
        <f>IF(Search!$R$7="","",IF($BB608&lt;Search!$R$7,"",1))</f>
        <v/>
      </c>
      <c r="AD608" s="45" t="str">
        <f>IF(COUNTIF($A608:$AC608,"n")&gt;0,"",IF(SUM($A608:$AC608)=COUNTA(Search!$C$4:$C$8,Search!$F$4:$F$8,Search!$I$4:$I$6,Search!$I$8,Search!$L$4:$L$8,Search!$O$4:$O$8,Search!$R$4:$R$7,Search!$U$4:$U$7)-COUNTIF(Search!$C$4:$U$7,"n"),1+LARGE($AD$1:AD607,1),""))</f>
        <v/>
      </c>
      <c r="AE608" s="45" t="str">
        <f t="shared" si="30"/>
        <v/>
      </c>
      <c r="AF608" s="45" t="str">
        <f>IF(AD608="","",COUNTIF($AE$1:$AE607,$AE608)+RANK($AE608,$AE$2:$AE$10540,1))</f>
        <v/>
      </c>
      <c r="AG608" s="45" t="str">
        <f t="shared" si="31"/>
        <v/>
      </c>
      <c r="AH608" s="45" t="str">
        <f>IF($AD608="","",COUNTIF($AG$1:$AG607,$AG608)+RANK($AG608,$AG$1:$AG$10539,0))</f>
        <v/>
      </c>
      <c r="AI608" s="10" t="str">
        <f t="shared" si="32"/>
        <v>1995-96 Finest #146 Todd Bertuzzi B     /   $</v>
      </c>
      <c r="AJ608" s="11">
        <v>1995</v>
      </c>
      <c r="AK608" s="17">
        <v>96</v>
      </c>
      <c r="AL608" s="12" t="s">
        <v>251</v>
      </c>
      <c r="AM608" s="10">
        <v>146</v>
      </c>
      <c r="AN608" s="12" t="s">
        <v>333</v>
      </c>
      <c r="AO608" s="9"/>
      <c r="AP608" s="9"/>
      <c r="AQ608" s="9"/>
      <c r="AR608" s="14"/>
      <c r="AS608" s="9"/>
      <c r="AT608" s="9"/>
      <c r="AU608" s="9"/>
      <c r="AV608" s="13"/>
      <c r="AW608" s="13"/>
      <c r="AX608" s="9"/>
      <c r="AY608" s="9"/>
      <c r="AZ608" s="9"/>
      <c r="BA608" s="33"/>
      <c r="BB608" s="33"/>
      <c r="BC608" s="36"/>
      <c r="BD608" s="12" t="s">
        <v>1771</v>
      </c>
    </row>
    <row r="609" spans="1:57" s="12" customFormat="1" x14ac:dyDescent="0.2">
      <c r="A609" s="9" t="str">
        <f>IF(Search!$C$5="","",IF(COUNTA(Inventory!$AP609)=1,1,""))</f>
        <v/>
      </c>
      <c r="B609" s="9" t="str">
        <f>IF(Search!$C$4="","",IF(ISNUMBER(SEARCH(Search!$C$4,$AR609))=TRUE,1,""))</f>
        <v/>
      </c>
      <c r="C609" s="9" t="str">
        <f>IF(Search!$C$6="x",IF(COUNTA($AQ609)=1,1,"N"),IF(COUNTA($AQ609)=1,"N",""))</f>
        <v/>
      </c>
      <c r="D609" s="9" t="str">
        <f>IF(Search!$O$8="","",IF(ISNUMBER(SEARCH(Search!$O$8,$BD609))=TRUE,1,""))</f>
        <v/>
      </c>
      <c r="E609" s="9" t="str">
        <f>IF(Search!$C$7="","",IF(ISNUMBER(SEARCH(Search!$C$7,$AN609))=TRUE,1,""))</f>
        <v/>
      </c>
      <c r="F609" s="9" t="str">
        <f>IF(Search!$C$8="","",IF(ISNUMBER(SEARCH(Search!$C$8,$AO609))=TRUE,1,""))</f>
        <v/>
      </c>
      <c r="G609" s="9" t="str">
        <f>IF(Search!$F$4="","",IF(Inventory!$AJ609&lt;Search!$F$4,"",1))</f>
        <v/>
      </c>
      <c r="H609" s="9" t="str">
        <f>IF(Search!$F$5="","",IF(Inventory!$AJ609&gt;Search!$F$5,"",1))</f>
        <v/>
      </c>
      <c r="I609" s="9" t="str">
        <f>IF(Search!$F$7="","",IF(Search!$F$8="",IF(ISNUMBER(SEARCH(Search!$F$7,$AL609))=TRUE,1,""),""))</f>
        <v/>
      </c>
      <c r="J609" s="9" t="str">
        <f>IF($AL609=Search!$F$8,1,"")</f>
        <v/>
      </c>
      <c r="K609" s="9" t="str">
        <f>IF(Search!$I$4="","",IF(COUNTA($AS609)=1,IF(Search!$I$4="N","N",1),""))</f>
        <v/>
      </c>
      <c r="L609" s="9" t="str">
        <f>IF(Search!$I$5="","",IF($AS609="RC",1,""))</f>
        <v/>
      </c>
      <c r="M609" s="9" t="str">
        <f>IF(Search!$I$6="","",IF($AS609="RCP",1,""))</f>
        <v/>
      </c>
      <c r="N609" s="9" t="str">
        <f>IF(Search!$I$8="","",IF(COUNTA($AT609)=1,IF(Search!$I$8="N","N",1),""))</f>
        <v/>
      </c>
      <c r="O609" s="9" t="str">
        <f>IF(Search!$L$4="","",IF(COUNTA($AU609)=1,IF(Search!$L$4="N","N",1),""))</f>
        <v/>
      </c>
      <c r="P609" s="9" t="str">
        <f>IF(Search!$L$5="","",IF(ISNUMBER(SEARCH("Jersey",$AU609))=TRUE,IF(Search!$L$5="N","N",1),""))</f>
        <v/>
      </c>
      <c r="Q609" s="9" t="str">
        <f>IF(Search!$L$6="","",IF(ISNUMBER(SEARCH("Patch",$AU609))=TRUE,IF(Search!$L$6="N","N",1),""))</f>
        <v/>
      </c>
      <c r="R609" s="9" t="str">
        <f>IF(Search!$L$7="","",IF(ISNUMBER(SEARCH("Shield",$AU609))=TRUE,IF(Search!$L$7="N","N",1),""))</f>
        <v/>
      </c>
      <c r="S609" s="9" t="str">
        <f>IF(Search!$L$8="","",IF(ISNUMBER(SEARCH("Stick",$AU609))=TRUE,IF(Search!$L$8="N","N",1),""))</f>
        <v/>
      </c>
      <c r="T609" s="9" t="str">
        <f>IF(Search!$O$4="","",IF(COUNTA($AW609)=1,IF(Search!$O$4="N","N",1),""))</f>
        <v/>
      </c>
      <c r="U609" s="9" t="str">
        <f>IF(Search!$O$5="","",IF($AW609="","",IF($AW609&lt;Search!$O$5,"",1)))</f>
        <v/>
      </c>
      <c r="V609" s="9" t="str">
        <f>IF(Search!$O$6="","",IF($AW609="","",IF($AW609&gt;Search!$O$6,"",1)))</f>
        <v/>
      </c>
      <c r="W609" s="9" t="str">
        <f>IF(Search!$U$4="","",IF($AX609="","",1))</f>
        <v/>
      </c>
      <c r="X609" s="9" t="str">
        <f>IF(Search!$U$5="","",IF(ISNUMBER(SEARCH(Search!$U$5,$AX609))=TRUE,IF(Search!$U$5="N","N",1),""))</f>
        <v/>
      </c>
      <c r="Y609" s="9" t="str">
        <f>IF(Search!$U$6="","",IF($AY609&lt;Search!$U$6,"",1))</f>
        <v/>
      </c>
      <c r="Z609" s="9" t="str">
        <f>IF(Search!$R$4="","",IF(Inventory!$BA609&lt;Search!$R$4,"",1))</f>
        <v/>
      </c>
      <c r="AA609" s="9" t="str">
        <f>IF(Search!$R$5="","",IF($BA609&gt;Search!$R$5,"",1))</f>
        <v/>
      </c>
      <c r="AB609" s="9" t="str">
        <f>IF(Search!$R$6="","",IF($BB609&lt;Search!$R$6,"",1))</f>
        <v/>
      </c>
      <c r="AC609" s="9" t="str">
        <f>IF(Search!$R$7="","",IF($BB609&lt;Search!$R$7,"",1))</f>
        <v/>
      </c>
      <c r="AD609" s="45" t="str">
        <f>IF(COUNTIF($A609:$AC609,"n")&gt;0,"",IF(SUM($A609:$AC609)=COUNTA(Search!$C$4:$C$8,Search!$F$4:$F$8,Search!$I$4:$I$6,Search!$I$8,Search!$L$4:$L$8,Search!$O$4:$O$8,Search!$R$4:$R$7,Search!$U$4:$U$7)-COUNTIF(Search!$C$4:$U$7,"n"),1+LARGE($AD$1:AD608,1),""))</f>
        <v/>
      </c>
      <c r="AE609" s="45" t="str">
        <f t="shared" si="30"/>
        <v/>
      </c>
      <c r="AF609" s="45" t="str">
        <f>IF(AD609="","",COUNTIF($AE$1:$AE608,$AE609)+RANK($AE609,$AE$2:$AE$10540,1))</f>
        <v/>
      </c>
      <c r="AG609" s="45" t="str">
        <f t="shared" si="31"/>
        <v/>
      </c>
      <c r="AH609" s="45" t="str">
        <f>IF($AD609="","",COUNTIF($AG$1:$AG608,$AG609)+RANK($AG609,$AG$1:$AG$10539,0))</f>
        <v/>
      </c>
      <c r="AI609" s="10" t="str">
        <f t="shared" si="32"/>
        <v>1995-96 Finest Refractors #6 Dave Andreychuk B     /   $</v>
      </c>
      <c r="AJ609" s="11">
        <v>1995</v>
      </c>
      <c r="AK609" s="17">
        <v>96</v>
      </c>
      <c r="AL609" s="12" t="s">
        <v>269</v>
      </c>
      <c r="AM609" s="10">
        <v>6</v>
      </c>
      <c r="AN609" s="15" t="s">
        <v>2180</v>
      </c>
      <c r="AO609" s="14"/>
      <c r="AP609" s="14"/>
      <c r="AQ609" s="14"/>
      <c r="AR609" s="14"/>
      <c r="AS609" s="9"/>
      <c r="AT609" s="9"/>
      <c r="AU609" s="9"/>
      <c r="AV609" s="13"/>
      <c r="AW609" s="13"/>
      <c r="AX609" s="9"/>
      <c r="AY609" s="9"/>
      <c r="AZ609" s="9"/>
      <c r="BA609" s="33"/>
      <c r="BB609" s="33"/>
      <c r="BC609" s="36"/>
      <c r="BD609" s="12" t="s">
        <v>1771</v>
      </c>
      <c r="BE609" s="12" t="s">
        <v>2484</v>
      </c>
    </row>
    <row r="610" spans="1:57" s="12" customFormat="1" x14ac:dyDescent="0.2">
      <c r="A610" s="9" t="str">
        <f>IF(Search!$C$5="","",IF(COUNTA(Inventory!$AP610)=1,1,""))</f>
        <v/>
      </c>
      <c r="B610" s="9" t="str">
        <f>IF(Search!$C$4="","",IF(ISNUMBER(SEARCH(Search!$C$4,$AR610))=TRUE,1,""))</f>
        <v/>
      </c>
      <c r="C610" s="9" t="str">
        <f>IF(Search!$C$6="x",IF(COUNTA($AQ610)=1,1,"N"),IF(COUNTA($AQ610)=1,"N",""))</f>
        <v/>
      </c>
      <c r="D610" s="9" t="str">
        <f>IF(Search!$O$8="","",IF(ISNUMBER(SEARCH(Search!$O$8,$BD610))=TRUE,1,""))</f>
        <v/>
      </c>
      <c r="E610" s="9" t="str">
        <f>IF(Search!$C$7="","",IF(ISNUMBER(SEARCH(Search!$C$7,$AN610))=TRUE,1,""))</f>
        <v/>
      </c>
      <c r="F610" s="9" t="str">
        <f>IF(Search!$C$8="","",IF(ISNUMBER(SEARCH(Search!$C$8,$AO610))=TRUE,1,""))</f>
        <v/>
      </c>
      <c r="G610" s="9" t="str">
        <f>IF(Search!$F$4="","",IF(Inventory!$AJ610&lt;Search!$F$4,"",1))</f>
        <v/>
      </c>
      <c r="H610" s="9" t="str">
        <f>IF(Search!$F$5="","",IF(Inventory!$AJ610&gt;Search!$F$5,"",1))</f>
        <v/>
      </c>
      <c r="I610" s="9" t="str">
        <f>IF(Search!$F$7="","",IF(Search!$F$8="",IF(ISNUMBER(SEARCH(Search!$F$7,$AL610))=TRUE,1,""),""))</f>
        <v/>
      </c>
      <c r="J610" s="9" t="str">
        <f>IF($AL610=Search!$F$8,1,"")</f>
        <v/>
      </c>
      <c r="K610" s="9" t="str">
        <f>IF(Search!$I$4="","",IF(COUNTA($AS610)=1,IF(Search!$I$4="N","N",1),""))</f>
        <v/>
      </c>
      <c r="L610" s="9" t="str">
        <f>IF(Search!$I$5="","",IF($AS610="RC",1,""))</f>
        <v/>
      </c>
      <c r="M610" s="9" t="str">
        <f>IF(Search!$I$6="","",IF($AS610="RCP",1,""))</f>
        <v/>
      </c>
      <c r="N610" s="9" t="str">
        <f>IF(Search!$I$8="","",IF(COUNTA($AT610)=1,IF(Search!$I$8="N","N",1),""))</f>
        <v/>
      </c>
      <c r="O610" s="9" t="str">
        <f>IF(Search!$L$4="","",IF(COUNTA($AU610)=1,IF(Search!$L$4="N","N",1),""))</f>
        <v/>
      </c>
      <c r="P610" s="9" t="str">
        <f>IF(Search!$L$5="","",IF(ISNUMBER(SEARCH("Jersey",$AU610))=TRUE,IF(Search!$L$5="N","N",1),""))</f>
        <v/>
      </c>
      <c r="Q610" s="9" t="str">
        <f>IF(Search!$L$6="","",IF(ISNUMBER(SEARCH("Patch",$AU610))=TRUE,IF(Search!$L$6="N","N",1),""))</f>
        <v/>
      </c>
      <c r="R610" s="9" t="str">
        <f>IF(Search!$L$7="","",IF(ISNUMBER(SEARCH("Shield",$AU610))=TRUE,IF(Search!$L$7="N","N",1),""))</f>
        <v/>
      </c>
      <c r="S610" s="9" t="str">
        <f>IF(Search!$L$8="","",IF(ISNUMBER(SEARCH("Stick",$AU610))=TRUE,IF(Search!$L$8="N","N",1),""))</f>
        <v/>
      </c>
      <c r="T610" s="9" t="str">
        <f>IF(Search!$O$4="","",IF(COUNTA($AW610)=1,IF(Search!$O$4="N","N",1),""))</f>
        <v/>
      </c>
      <c r="U610" s="9" t="str">
        <f>IF(Search!$O$5="","",IF($AW610="","",IF($AW610&lt;Search!$O$5,"",1)))</f>
        <v/>
      </c>
      <c r="V610" s="9" t="str">
        <f>IF(Search!$O$6="","",IF($AW610="","",IF($AW610&gt;Search!$O$6,"",1)))</f>
        <v/>
      </c>
      <c r="W610" s="9" t="str">
        <f>IF(Search!$U$4="","",IF($AX610="","",1))</f>
        <v/>
      </c>
      <c r="X610" s="9" t="str">
        <f>IF(Search!$U$5="","",IF(ISNUMBER(SEARCH(Search!$U$5,$AX610))=TRUE,IF(Search!$U$5="N","N",1),""))</f>
        <v/>
      </c>
      <c r="Y610" s="9" t="str">
        <f>IF(Search!$U$6="","",IF($AY610&lt;Search!$U$6,"",1))</f>
        <v/>
      </c>
      <c r="Z610" s="9" t="str">
        <f>IF(Search!$R$4="","",IF(Inventory!$BA610&lt;Search!$R$4,"",1))</f>
        <v/>
      </c>
      <c r="AA610" s="9" t="str">
        <f>IF(Search!$R$5="","",IF($BA610&gt;Search!$R$5,"",1))</f>
        <v/>
      </c>
      <c r="AB610" s="9" t="str">
        <f>IF(Search!$R$6="","",IF($BB610&lt;Search!$R$6,"",1))</f>
        <v/>
      </c>
      <c r="AC610" s="9" t="str">
        <f>IF(Search!$R$7="","",IF($BB610&lt;Search!$R$7,"",1))</f>
        <v/>
      </c>
      <c r="AD610" s="45" t="str">
        <f>IF(COUNTIF($A610:$AC610,"n")&gt;0,"",IF(SUM($A610:$AC610)=COUNTA(Search!$C$4:$C$8,Search!$F$4:$F$8,Search!$I$4:$I$6,Search!$I$8,Search!$L$4:$L$8,Search!$O$4:$O$8,Search!$R$4:$R$7,Search!$U$4:$U$7)-COUNTIF(Search!$C$4:$U$7,"n"),1+LARGE($AD$1:AD609,1),""))</f>
        <v/>
      </c>
      <c r="AE610" s="45" t="str">
        <f t="shared" si="30"/>
        <v/>
      </c>
      <c r="AF610" s="45" t="str">
        <f>IF(AD610="","",COUNTIF($AE$1:$AE609,$AE610)+RANK($AE610,$AE$2:$AE$10540,1))</f>
        <v/>
      </c>
      <c r="AG610" s="45" t="str">
        <f t="shared" si="31"/>
        <v/>
      </c>
      <c r="AH610" s="45" t="str">
        <f>IF($AD610="","",COUNTIF($AG$1:$AG609,$AG610)+RANK($AG610,$AG$1:$AG$10539,0))</f>
        <v/>
      </c>
      <c r="AI610" s="10" t="str">
        <f t="shared" si="32"/>
        <v>1995-96 Finest Refractors #42 Larry Murphy B TOR    /   $</v>
      </c>
      <c r="AJ610" s="11">
        <v>1995</v>
      </c>
      <c r="AK610" s="17">
        <v>96</v>
      </c>
      <c r="AL610" s="12" t="s">
        <v>269</v>
      </c>
      <c r="AM610" s="10">
        <v>42</v>
      </c>
      <c r="AN610" s="12" t="s">
        <v>334</v>
      </c>
      <c r="AO610" s="14" t="s">
        <v>1904</v>
      </c>
      <c r="AP610" s="9"/>
      <c r="AQ610" s="9"/>
      <c r="AR610" s="14"/>
      <c r="AS610" s="9"/>
      <c r="AT610" s="9"/>
      <c r="AU610" s="9"/>
      <c r="AV610" s="13"/>
      <c r="AW610" s="13"/>
      <c r="AX610" s="9"/>
      <c r="AY610" s="9"/>
      <c r="AZ610" s="9"/>
      <c r="BA610" s="33"/>
      <c r="BB610" s="33"/>
      <c r="BC610" s="36"/>
      <c r="BD610" s="12" t="s">
        <v>1771</v>
      </c>
      <c r="BE610" s="12" t="s">
        <v>2484</v>
      </c>
    </row>
    <row r="611" spans="1:57" s="12" customFormat="1" x14ac:dyDescent="0.2">
      <c r="A611" s="9" t="str">
        <f>IF(Search!$C$5="","",IF(COUNTA(Inventory!$AP611)=1,1,""))</f>
        <v/>
      </c>
      <c r="B611" s="9" t="str">
        <f>IF(Search!$C$4="","",IF(ISNUMBER(SEARCH(Search!$C$4,$AR611))=TRUE,1,""))</f>
        <v/>
      </c>
      <c r="C611" s="9" t="str">
        <f>IF(Search!$C$6="x",IF(COUNTA($AQ611)=1,1,"N"),IF(COUNTA($AQ611)=1,"N",""))</f>
        <v/>
      </c>
      <c r="D611" s="9" t="str">
        <f>IF(Search!$O$8="","",IF(ISNUMBER(SEARCH(Search!$O$8,$BD611))=TRUE,1,""))</f>
        <v/>
      </c>
      <c r="E611" s="9" t="str">
        <f>IF(Search!$C$7="","",IF(ISNUMBER(SEARCH(Search!$C$7,$AN611))=TRUE,1,""))</f>
        <v/>
      </c>
      <c r="F611" s="9" t="str">
        <f>IF(Search!$C$8="","",IF(ISNUMBER(SEARCH(Search!$C$8,$AO611))=TRUE,1,""))</f>
        <v/>
      </c>
      <c r="G611" s="9" t="str">
        <f>IF(Search!$F$4="","",IF(Inventory!$AJ611&lt;Search!$F$4,"",1))</f>
        <v/>
      </c>
      <c r="H611" s="9" t="str">
        <f>IF(Search!$F$5="","",IF(Inventory!$AJ611&gt;Search!$F$5,"",1))</f>
        <v/>
      </c>
      <c r="I611" s="9" t="str">
        <f>IF(Search!$F$7="","",IF(Search!$F$8="",IF(ISNUMBER(SEARCH(Search!$F$7,$AL611))=TRUE,1,""),""))</f>
        <v/>
      </c>
      <c r="J611" s="9" t="str">
        <f>IF($AL611=Search!$F$8,1,"")</f>
        <v/>
      </c>
      <c r="K611" s="9" t="str">
        <f>IF(Search!$I$4="","",IF(COUNTA($AS611)=1,IF(Search!$I$4="N","N",1),""))</f>
        <v/>
      </c>
      <c r="L611" s="9" t="str">
        <f>IF(Search!$I$5="","",IF($AS611="RC",1,""))</f>
        <v/>
      </c>
      <c r="M611" s="9" t="str">
        <f>IF(Search!$I$6="","",IF($AS611="RCP",1,""))</f>
        <v/>
      </c>
      <c r="N611" s="9" t="str">
        <f>IF(Search!$I$8="","",IF(COUNTA($AT611)=1,IF(Search!$I$8="N","N",1),""))</f>
        <v/>
      </c>
      <c r="O611" s="9" t="str">
        <f>IF(Search!$L$4="","",IF(COUNTA($AU611)=1,IF(Search!$L$4="N","N",1),""))</f>
        <v/>
      </c>
      <c r="P611" s="9" t="str">
        <f>IF(Search!$L$5="","",IF(ISNUMBER(SEARCH("Jersey",$AU611))=TRUE,IF(Search!$L$5="N","N",1),""))</f>
        <v/>
      </c>
      <c r="Q611" s="9" t="str">
        <f>IF(Search!$L$6="","",IF(ISNUMBER(SEARCH("Patch",$AU611))=TRUE,IF(Search!$L$6="N","N",1),""))</f>
        <v/>
      </c>
      <c r="R611" s="9" t="str">
        <f>IF(Search!$L$7="","",IF(ISNUMBER(SEARCH("Shield",$AU611))=TRUE,IF(Search!$L$7="N","N",1),""))</f>
        <v/>
      </c>
      <c r="S611" s="9" t="str">
        <f>IF(Search!$L$8="","",IF(ISNUMBER(SEARCH("Stick",$AU611))=TRUE,IF(Search!$L$8="N","N",1),""))</f>
        <v/>
      </c>
      <c r="T611" s="9" t="str">
        <f>IF(Search!$O$4="","",IF(COUNTA($AW611)=1,IF(Search!$O$4="N","N",1),""))</f>
        <v/>
      </c>
      <c r="U611" s="9" t="str">
        <f>IF(Search!$O$5="","",IF($AW611="","",IF($AW611&lt;Search!$O$5,"",1)))</f>
        <v/>
      </c>
      <c r="V611" s="9" t="str">
        <f>IF(Search!$O$6="","",IF($AW611="","",IF($AW611&gt;Search!$O$6,"",1)))</f>
        <v/>
      </c>
      <c r="W611" s="9" t="str">
        <f>IF(Search!$U$4="","",IF($AX611="","",1))</f>
        <v/>
      </c>
      <c r="X611" s="9" t="str">
        <f>IF(Search!$U$5="","",IF(ISNUMBER(SEARCH(Search!$U$5,$AX611))=TRUE,IF(Search!$U$5="N","N",1),""))</f>
        <v/>
      </c>
      <c r="Y611" s="9" t="str">
        <f>IF(Search!$U$6="","",IF($AY611&lt;Search!$U$6,"",1))</f>
        <v/>
      </c>
      <c r="Z611" s="9" t="str">
        <f>IF(Search!$R$4="","",IF(Inventory!$BA611&lt;Search!$R$4,"",1))</f>
        <v/>
      </c>
      <c r="AA611" s="9" t="str">
        <f>IF(Search!$R$5="","",IF($BA611&gt;Search!$R$5,"",1))</f>
        <v/>
      </c>
      <c r="AB611" s="9" t="str">
        <f>IF(Search!$R$6="","",IF($BB611&lt;Search!$R$6,"",1))</f>
        <v/>
      </c>
      <c r="AC611" s="9" t="str">
        <f>IF(Search!$R$7="","",IF($BB611&lt;Search!$R$7,"",1))</f>
        <v/>
      </c>
      <c r="AD611" s="45" t="str">
        <f>IF(COUNTIF($A611:$AC611,"n")&gt;0,"",IF(SUM($A611:$AC611)=COUNTA(Search!$C$4:$C$8,Search!$F$4:$F$8,Search!$I$4:$I$6,Search!$I$8,Search!$L$4:$L$8,Search!$O$4:$O$8,Search!$R$4:$R$7,Search!$U$4:$U$7)-COUNTIF(Search!$C$4:$U$7,"n"),1+LARGE($AD$1:AD610,1),""))</f>
        <v/>
      </c>
      <c r="AE611" s="45" t="str">
        <f t="shared" si="30"/>
        <v/>
      </c>
      <c r="AF611" s="45" t="str">
        <f>IF(AD611="","",COUNTIF($AE$1:$AE610,$AE611)+RANK($AE611,$AE$2:$AE$10540,1))</f>
        <v/>
      </c>
      <c r="AG611" s="45" t="str">
        <f t="shared" si="31"/>
        <v/>
      </c>
      <c r="AH611" s="45" t="str">
        <f>IF($AD611="","",COUNTIF($AG$1:$AG610,$AG611)+RANK($AG611,$AG$1:$AG$10539,0))</f>
        <v/>
      </c>
      <c r="AI611" s="10" t="str">
        <f t="shared" si="32"/>
        <v>1995-96 Finest Refractors #55 Doug Gilmour G     /   $</v>
      </c>
      <c r="AJ611" s="11">
        <v>1995</v>
      </c>
      <c r="AK611" s="17">
        <v>96</v>
      </c>
      <c r="AL611" s="12" t="s">
        <v>269</v>
      </c>
      <c r="AM611" s="10">
        <v>55</v>
      </c>
      <c r="AN611" s="12" t="s">
        <v>335</v>
      </c>
      <c r="AO611" s="9"/>
      <c r="AP611" s="9"/>
      <c r="AQ611" s="9"/>
      <c r="AR611" s="14"/>
      <c r="AS611" s="9"/>
      <c r="AT611" s="9"/>
      <c r="AU611" s="9"/>
      <c r="AV611" s="13"/>
      <c r="AW611" s="13"/>
      <c r="AX611" s="9"/>
      <c r="AY611" s="9"/>
      <c r="AZ611" s="9"/>
      <c r="BA611" s="33"/>
      <c r="BB611" s="33"/>
      <c r="BC611" s="36"/>
      <c r="BD611" s="12" t="s">
        <v>1771</v>
      </c>
      <c r="BE611" s="12" t="s">
        <v>2484</v>
      </c>
    </row>
    <row r="612" spans="1:57" s="12" customFormat="1" x14ac:dyDescent="0.2">
      <c r="A612" s="9" t="str">
        <f>IF(Search!$C$5="","",IF(COUNTA(Inventory!$AP612)=1,1,""))</f>
        <v/>
      </c>
      <c r="B612" s="9" t="str">
        <f>IF(Search!$C$4="","",IF(ISNUMBER(SEARCH(Search!$C$4,$AR612))=TRUE,1,""))</f>
        <v/>
      </c>
      <c r="C612" s="9" t="str">
        <f>IF(Search!$C$6="x",IF(COUNTA($AQ612)=1,1,"N"),IF(COUNTA($AQ612)=1,"N",""))</f>
        <v/>
      </c>
      <c r="D612" s="9" t="str">
        <f>IF(Search!$O$8="","",IF(ISNUMBER(SEARCH(Search!$O$8,$BD612))=TRUE,1,""))</f>
        <v/>
      </c>
      <c r="E612" s="9" t="str">
        <f>IF(Search!$C$7="","",IF(ISNUMBER(SEARCH(Search!$C$7,$AN612))=TRUE,1,""))</f>
        <v/>
      </c>
      <c r="F612" s="9" t="str">
        <f>IF(Search!$C$8="","",IF(ISNUMBER(SEARCH(Search!$C$8,$AO612))=TRUE,1,""))</f>
        <v/>
      </c>
      <c r="G612" s="9" t="str">
        <f>IF(Search!$F$4="","",IF(Inventory!$AJ612&lt;Search!$F$4,"",1))</f>
        <v/>
      </c>
      <c r="H612" s="9" t="str">
        <f>IF(Search!$F$5="","",IF(Inventory!$AJ612&gt;Search!$F$5,"",1))</f>
        <v/>
      </c>
      <c r="I612" s="9" t="str">
        <f>IF(Search!$F$7="","",IF(Search!$F$8="",IF(ISNUMBER(SEARCH(Search!$F$7,$AL612))=TRUE,1,""),""))</f>
        <v/>
      </c>
      <c r="J612" s="9" t="str">
        <f>IF($AL612=Search!$F$8,1,"")</f>
        <v/>
      </c>
      <c r="K612" s="9" t="str">
        <f>IF(Search!$I$4="","",IF(COUNTA($AS612)=1,IF(Search!$I$4="N","N",1),""))</f>
        <v/>
      </c>
      <c r="L612" s="9" t="str">
        <f>IF(Search!$I$5="","",IF($AS612="RC",1,""))</f>
        <v/>
      </c>
      <c r="M612" s="9" t="str">
        <f>IF(Search!$I$6="","",IF($AS612="RCP",1,""))</f>
        <v/>
      </c>
      <c r="N612" s="9" t="str">
        <f>IF(Search!$I$8="","",IF(COUNTA($AT612)=1,IF(Search!$I$8="N","N",1),""))</f>
        <v/>
      </c>
      <c r="O612" s="9" t="str">
        <f>IF(Search!$L$4="","",IF(COUNTA($AU612)=1,IF(Search!$L$4="N","N",1),""))</f>
        <v/>
      </c>
      <c r="P612" s="9" t="str">
        <f>IF(Search!$L$5="","",IF(ISNUMBER(SEARCH("Jersey",$AU612))=TRUE,IF(Search!$L$5="N","N",1),""))</f>
        <v/>
      </c>
      <c r="Q612" s="9" t="str">
        <f>IF(Search!$L$6="","",IF(ISNUMBER(SEARCH("Patch",$AU612))=TRUE,IF(Search!$L$6="N","N",1),""))</f>
        <v/>
      </c>
      <c r="R612" s="9" t="str">
        <f>IF(Search!$L$7="","",IF(ISNUMBER(SEARCH("Shield",$AU612))=TRUE,IF(Search!$L$7="N","N",1),""))</f>
        <v/>
      </c>
      <c r="S612" s="9" t="str">
        <f>IF(Search!$L$8="","",IF(ISNUMBER(SEARCH("Stick",$AU612))=TRUE,IF(Search!$L$8="N","N",1),""))</f>
        <v/>
      </c>
      <c r="T612" s="9" t="str">
        <f>IF(Search!$O$4="","",IF(COUNTA($AW612)=1,IF(Search!$O$4="N","N",1),""))</f>
        <v/>
      </c>
      <c r="U612" s="9" t="str">
        <f>IF(Search!$O$5="","",IF($AW612="","",IF($AW612&lt;Search!$O$5,"",1)))</f>
        <v/>
      </c>
      <c r="V612" s="9" t="str">
        <f>IF(Search!$O$6="","",IF($AW612="","",IF($AW612&gt;Search!$O$6,"",1)))</f>
        <v/>
      </c>
      <c r="W612" s="9" t="str">
        <f>IF(Search!$U$4="","",IF($AX612="","",1))</f>
        <v/>
      </c>
      <c r="X612" s="9" t="str">
        <f>IF(Search!$U$5="","",IF(ISNUMBER(SEARCH(Search!$U$5,$AX612))=TRUE,IF(Search!$U$5="N","N",1),""))</f>
        <v/>
      </c>
      <c r="Y612" s="9" t="str">
        <f>IF(Search!$U$6="","",IF($AY612&lt;Search!$U$6,"",1))</f>
        <v/>
      </c>
      <c r="Z612" s="9" t="str">
        <f>IF(Search!$R$4="","",IF(Inventory!$BA612&lt;Search!$R$4,"",1))</f>
        <v/>
      </c>
      <c r="AA612" s="9" t="str">
        <f>IF(Search!$R$5="","",IF($BA612&gt;Search!$R$5,"",1))</f>
        <v/>
      </c>
      <c r="AB612" s="9" t="str">
        <f>IF(Search!$R$6="","",IF($BB612&lt;Search!$R$6,"",1))</f>
        <v/>
      </c>
      <c r="AC612" s="9" t="str">
        <f>IF(Search!$R$7="","",IF($BB612&lt;Search!$R$7,"",1))</f>
        <v/>
      </c>
      <c r="AD612" s="45" t="str">
        <f>IF(COUNTIF($A612:$AC612,"n")&gt;0,"",IF(SUM($A612:$AC612)=COUNTA(Search!$C$4:$C$8,Search!$F$4:$F$8,Search!$I$4:$I$6,Search!$I$8,Search!$L$4:$L$8,Search!$O$4:$O$8,Search!$R$4:$R$7,Search!$U$4:$U$7)-COUNTIF(Search!$C$4:$U$7,"n"),1+LARGE($AD$1:AD611,1),""))</f>
        <v/>
      </c>
      <c r="AE612" s="45" t="str">
        <f t="shared" si="30"/>
        <v/>
      </c>
      <c r="AF612" s="45" t="str">
        <f>IF(AD612="","",COUNTIF($AE$1:$AE611,$AE612)+RANK($AE612,$AE$2:$AE$10540,1))</f>
        <v/>
      </c>
      <c r="AG612" s="45" t="str">
        <f t="shared" si="31"/>
        <v/>
      </c>
      <c r="AH612" s="45" t="str">
        <f>IF($AD612="","",COUNTIF($AG$1:$AG611,$AG612)+RANK($AG612,$AG$1:$AG$10539,0))</f>
        <v/>
      </c>
      <c r="AI612" s="10" t="str">
        <f t="shared" si="32"/>
        <v>1995-96 Finest Refractors #116 Daniel Alfredsson S  RCP   /   $</v>
      </c>
      <c r="AJ612" s="11">
        <v>1995</v>
      </c>
      <c r="AK612" s="17">
        <v>96</v>
      </c>
      <c r="AL612" s="12" t="s">
        <v>269</v>
      </c>
      <c r="AM612" s="10">
        <v>116</v>
      </c>
      <c r="AN612" s="12" t="s">
        <v>336</v>
      </c>
      <c r="AO612" s="9"/>
      <c r="AP612" s="9"/>
      <c r="AQ612" s="9"/>
      <c r="AR612" s="14" t="s">
        <v>2464</v>
      </c>
      <c r="AS612" s="9" t="s">
        <v>1944</v>
      </c>
      <c r="AT612" s="9"/>
      <c r="AU612" s="9"/>
      <c r="AV612" s="13"/>
      <c r="AW612" s="13"/>
      <c r="AX612" s="9"/>
      <c r="AY612" s="9"/>
      <c r="AZ612" s="9"/>
      <c r="BA612" s="33"/>
      <c r="BB612" s="33"/>
      <c r="BC612" s="36"/>
      <c r="BD612" s="12" t="s">
        <v>1771</v>
      </c>
    </row>
    <row r="613" spans="1:57" s="12" customFormat="1" x14ac:dyDescent="0.2">
      <c r="A613" s="9" t="str">
        <f>IF(Search!$C$5="","",IF(COUNTA(Inventory!$AP613)=1,1,""))</f>
        <v/>
      </c>
      <c r="B613" s="9" t="str">
        <f>IF(Search!$C$4="","",IF(ISNUMBER(SEARCH(Search!$C$4,$AR613))=TRUE,1,""))</f>
        <v/>
      </c>
      <c r="C613" s="9" t="str">
        <f>IF(Search!$C$6="x",IF(COUNTA($AQ613)=1,1,"N"),IF(COUNTA($AQ613)=1,"N",""))</f>
        <v/>
      </c>
      <c r="D613" s="9" t="str">
        <f>IF(Search!$O$8="","",IF(ISNUMBER(SEARCH(Search!$O$8,$BD613))=TRUE,1,""))</f>
        <v/>
      </c>
      <c r="E613" s="9" t="str">
        <f>IF(Search!$C$7="","",IF(ISNUMBER(SEARCH(Search!$C$7,$AN613))=TRUE,1,""))</f>
        <v/>
      </c>
      <c r="F613" s="9" t="str">
        <f>IF(Search!$C$8="","",IF(ISNUMBER(SEARCH(Search!$C$8,$AO613))=TRUE,1,""))</f>
        <v/>
      </c>
      <c r="G613" s="9" t="str">
        <f>IF(Search!$F$4="","",IF(Inventory!$AJ613&lt;Search!$F$4,"",1))</f>
        <v/>
      </c>
      <c r="H613" s="9" t="str">
        <f>IF(Search!$F$5="","",IF(Inventory!$AJ613&gt;Search!$F$5,"",1))</f>
        <v/>
      </c>
      <c r="I613" s="9" t="str">
        <f>IF(Search!$F$7="","",IF(Search!$F$8="",IF(ISNUMBER(SEARCH(Search!$F$7,$AL613))=TRUE,1,""),""))</f>
        <v/>
      </c>
      <c r="J613" s="9" t="str">
        <f>IF($AL613=Search!$F$8,1,"")</f>
        <v/>
      </c>
      <c r="K613" s="9" t="str">
        <f>IF(Search!$I$4="","",IF(COUNTA($AS613)=1,IF(Search!$I$4="N","N",1),""))</f>
        <v/>
      </c>
      <c r="L613" s="9" t="str">
        <f>IF(Search!$I$5="","",IF($AS613="RC",1,""))</f>
        <v/>
      </c>
      <c r="M613" s="9" t="str">
        <f>IF(Search!$I$6="","",IF($AS613="RCP",1,""))</f>
        <v/>
      </c>
      <c r="N613" s="9" t="str">
        <f>IF(Search!$I$8="","",IF(COUNTA($AT613)=1,IF(Search!$I$8="N","N",1),""))</f>
        <v/>
      </c>
      <c r="O613" s="9" t="str">
        <f>IF(Search!$L$4="","",IF(COUNTA($AU613)=1,IF(Search!$L$4="N","N",1),""))</f>
        <v/>
      </c>
      <c r="P613" s="9" t="str">
        <f>IF(Search!$L$5="","",IF(ISNUMBER(SEARCH("Jersey",$AU613))=TRUE,IF(Search!$L$5="N","N",1),""))</f>
        <v/>
      </c>
      <c r="Q613" s="9" t="str">
        <f>IF(Search!$L$6="","",IF(ISNUMBER(SEARCH("Patch",$AU613))=TRUE,IF(Search!$L$6="N","N",1),""))</f>
        <v/>
      </c>
      <c r="R613" s="9" t="str">
        <f>IF(Search!$L$7="","",IF(ISNUMBER(SEARCH("Shield",$AU613))=TRUE,IF(Search!$L$7="N","N",1),""))</f>
        <v/>
      </c>
      <c r="S613" s="9" t="str">
        <f>IF(Search!$L$8="","",IF(ISNUMBER(SEARCH("Stick",$AU613))=TRUE,IF(Search!$L$8="N","N",1),""))</f>
        <v/>
      </c>
      <c r="T613" s="9" t="str">
        <f>IF(Search!$O$4="","",IF(COUNTA($AW613)=1,IF(Search!$O$4="N","N",1),""))</f>
        <v/>
      </c>
      <c r="U613" s="9" t="str">
        <f>IF(Search!$O$5="","",IF($AW613="","",IF($AW613&lt;Search!$O$5,"",1)))</f>
        <v/>
      </c>
      <c r="V613" s="9" t="str">
        <f>IF(Search!$O$6="","",IF($AW613="","",IF($AW613&gt;Search!$O$6,"",1)))</f>
        <v/>
      </c>
      <c r="W613" s="9" t="str">
        <f>IF(Search!$U$4="","",IF($AX613="","",1))</f>
        <v/>
      </c>
      <c r="X613" s="9" t="str">
        <f>IF(Search!$U$5="","",IF(ISNUMBER(SEARCH(Search!$U$5,$AX613))=TRUE,IF(Search!$U$5="N","N",1),""))</f>
        <v/>
      </c>
      <c r="Y613" s="9" t="str">
        <f>IF(Search!$U$6="","",IF($AY613&lt;Search!$U$6,"",1))</f>
        <v/>
      </c>
      <c r="Z613" s="9" t="str">
        <f>IF(Search!$R$4="","",IF(Inventory!$BA613&lt;Search!$R$4,"",1))</f>
        <v/>
      </c>
      <c r="AA613" s="9" t="str">
        <f>IF(Search!$R$5="","",IF($BA613&gt;Search!$R$5,"",1))</f>
        <v/>
      </c>
      <c r="AB613" s="9" t="str">
        <f>IF(Search!$R$6="","",IF($BB613&lt;Search!$R$6,"",1))</f>
        <v/>
      </c>
      <c r="AC613" s="9" t="str">
        <f>IF(Search!$R$7="","",IF($BB613&lt;Search!$R$7,"",1))</f>
        <v/>
      </c>
      <c r="AD613" s="45" t="str">
        <f>IF(COUNTIF($A613:$AC613,"n")&gt;0,"",IF(SUM($A613:$AC613)=COUNTA(Search!$C$4:$C$8,Search!$F$4:$F$8,Search!$I$4:$I$6,Search!$I$8,Search!$L$4:$L$8,Search!$O$4:$O$8,Search!$R$4:$R$7,Search!$U$4:$U$7)-COUNTIF(Search!$C$4:$U$7,"n"),1+LARGE($AD$1:AD612,1),""))</f>
        <v/>
      </c>
      <c r="AE613" s="45" t="str">
        <f t="shared" si="30"/>
        <v/>
      </c>
      <c r="AF613" s="45" t="str">
        <f>IF(AD613="","",COUNTIF($AE$1:$AE612,$AE613)+RANK($AE613,$AE$2:$AE$10540,1))</f>
        <v/>
      </c>
      <c r="AG613" s="45" t="str">
        <f t="shared" si="31"/>
        <v/>
      </c>
      <c r="AH613" s="45" t="str">
        <f>IF($AD613="","",COUNTIF($AG$1:$AG612,$AG613)+RANK($AG613,$AG$1:$AG$10539,0))</f>
        <v/>
      </c>
      <c r="AI613" s="10" t="str">
        <f t="shared" si="32"/>
        <v>1995-96 Finest Refractors #127 Ron Francis B     /   $</v>
      </c>
      <c r="AJ613" s="11">
        <v>1995</v>
      </c>
      <c r="AK613" s="17">
        <v>96</v>
      </c>
      <c r="AL613" s="12" t="s">
        <v>269</v>
      </c>
      <c r="AM613" s="10">
        <v>127</v>
      </c>
      <c r="AN613" s="12" t="s">
        <v>337</v>
      </c>
      <c r="AO613" s="9"/>
      <c r="AP613" s="9"/>
      <c r="AQ613" s="9"/>
      <c r="AR613" s="14"/>
      <c r="AS613" s="9"/>
      <c r="AT613" s="9"/>
      <c r="AU613" s="9"/>
      <c r="AV613" s="13"/>
      <c r="AW613" s="13"/>
      <c r="AX613" s="9"/>
      <c r="AY613" s="9"/>
      <c r="AZ613" s="9"/>
      <c r="BA613" s="33"/>
      <c r="BB613" s="33"/>
      <c r="BC613" s="36"/>
      <c r="BD613" s="12" t="s">
        <v>1771</v>
      </c>
      <c r="BE613" s="12" t="s">
        <v>2484</v>
      </c>
    </row>
    <row r="614" spans="1:57" s="12" customFormat="1" x14ac:dyDescent="0.2">
      <c r="A614" s="9" t="str">
        <f>IF(Search!$C$5="","",IF(COUNTA(Inventory!$AP614)=1,1,""))</f>
        <v/>
      </c>
      <c r="B614" s="9" t="str">
        <f>IF(Search!$C$4="","",IF(ISNUMBER(SEARCH(Search!$C$4,$AR614))=TRUE,1,""))</f>
        <v/>
      </c>
      <c r="C614" s="9" t="str">
        <f>IF(Search!$C$6="x",IF(COUNTA($AQ614)=1,1,"N"),IF(COUNTA($AQ614)=1,"N",""))</f>
        <v/>
      </c>
      <c r="D614" s="9" t="str">
        <f>IF(Search!$O$8="","",IF(ISNUMBER(SEARCH(Search!$O$8,$BD614))=TRUE,1,""))</f>
        <v/>
      </c>
      <c r="E614" s="9" t="str">
        <f>IF(Search!$C$7="","",IF(ISNUMBER(SEARCH(Search!$C$7,$AN614))=TRUE,1,""))</f>
        <v/>
      </c>
      <c r="F614" s="9" t="str">
        <f>IF(Search!$C$8="","",IF(ISNUMBER(SEARCH(Search!$C$8,$AO614))=TRUE,1,""))</f>
        <v/>
      </c>
      <c r="G614" s="9" t="str">
        <f>IF(Search!$F$4="","",IF(Inventory!$AJ614&lt;Search!$F$4,"",1))</f>
        <v/>
      </c>
      <c r="H614" s="9" t="str">
        <f>IF(Search!$F$5="","",IF(Inventory!$AJ614&gt;Search!$F$5,"",1))</f>
        <v/>
      </c>
      <c r="I614" s="9" t="str">
        <f>IF(Search!$F$7="","",IF(Search!$F$8="",IF(ISNUMBER(SEARCH(Search!$F$7,$AL614))=TRUE,1,""),""))</f>
        <v/>
      </c>
      <c r="J614" s="9" t="str">
        <f>IF($AL614=Search!$F$8,1,"")</f>
        <v/>
      </c>
      <c r="K614" s="9" t="str">
        <f>IF(Search!$I$4="","",IF(COUNTA($AS614)=1,IF(Search!$I$4="N","N",1),""))</f>
        <v/>
      </c>
      <c r="L614" s="9" t="str">
        <f>IF(Search!$I$5="","",IF($AS614="RC",1,""))</f>
        <v/>
      </c>
      <c r="M614" s="9" t="str">
        <f>IF(Search!$I$6="","",IF($AS614="RCP",1,""))</f>
        <v/>
      </c>
      <c r="N614" s="9" t="str">
        <f>IF(Search!$I$8="","",IF(COUNTA($AT614)=1,IF(Search!$I$8="N","N",1),""))</f>
        <v/>
      </c>
      <c r="O614" s="9" t="str">
        <f>IF(Search!$L$4="","",IF(COUNTA($AU614)=1,IF(Search!$L$4="N","N",1),""))</f>
        <v/>
      </c>
      <c r="P614" s="9" t="str">
        <f>IF(Search!$L$5="","",IF(ISNUMBER(SEARCH("Jersey",$AU614))=TRUE,IF(Search!$L$5="N","N",1),""))</f>
        <v/>
      </c>
      <c r="Q614" s="9" t="str">
        <f>IF(Search!$L$6="","",IF(ISNUMBER(SEARCH("Patch",$AU614))=TRUE,IF(Search!$L$6="N","N",1),""))</f>
        <v/>
      </c>
      <c r="R614" s="9" t="str">
        <f>IF(Search!$L$7="","",IF(ISNUMBER(SEARCH("Shield",$AU614))=TRUE,IF(Search!$L$7="N","N",1),""))</f>
        <v/>
      </c>
      <c r="S614" s="9" t="str">
        <f>IF(Search!$L$8="","",IF(ISNUMBER(SEARCH("Stick",$AU614))=TRUE,IF(Search!$L$8="N","N",1),""))</f>
        <v/>
      </c>
      <c r="T614" s="9" t="str">
        <f>IF(Search!$O$4="","",IF(COUNTA($AW614)=1,IF(Search!$O$4="N","N",1),""))</f>
        <v/>
      </c>
      <c r="U614" s="9" t="str">
        <f>IF(Search!$O$5="","",IF($AW614="","",IF($AW614&lt;Search!$O$5,"",1)))</f>
        <v/>
      </c>
      <c r="V614" s="9" t="str">
        <f>IF(Search!$O$6="","",IF($AW614="","",IF($AW614&gt;Search!$O$6,"",1)))</f>
        <v/>
      </c>
      <c r="W614" s="9" t="str">
        <f>IF(Search!$U$4="","",IF($AX614="","",1))</f>
        <v/>
      </c>
      <c r="X614" s="9" t="str">
        <f>IF(Search!$U$5="","",IF(ISNUMBER(SEARCH(Search!$U$5,$AX614))=TRUE,IF(Search!$U$5="N","N",1),""))</f>
        <v/>
      </c>
      <c r="Y614" s="9" t="str">
        <f>IF(Search!$U$6="","",IF($AY614&lt;Search!$U$6,"",1))</f>
        <v/>
      </c>
      <c r="Z614" s="9" t="str">
        <f>IF(Search!$R$4="","",IF(Inventory!$BA614&lt;Search!$R$4,"",1))</f>
        <v/>
      </c>
      <c r="AA614" s="9" t="str">
        <f>IF(Search!$R$5="","",IF($BA614&gt;Search!$R$5,"",1))</f>
        <v/>
      </c>
      <c r="AB614" s="9" t="str">
        <f>IF(Search!$R$6="","",IF($BB614&lt;Search!$R$6,"",1))</f>
        <v/>
      </c>
      <c r="AC614" s="9" t="str">
        <f>IF(Search!$R$7="","",IF($BB614&lt;Search!$R$7,"",1))</f>
        <v/>
      </c>
      <c r="AD614" s="45" t="str">
        <f>IF(COUNTIF($A614:$AC614,"n")&gt;0,"",IF(SUM($A614:$AC614)=COUNTA(Search!$C$4:$C$8,Search!$F$4:$F$8,Search!$I$4:$I$6,Search!$I$8,Search!$L$4:$L$8,Search!$O$4:$O$8,Search!$R$4:$R$7,Search!$U$4:$U$7)-COUNTIF(Search!$C$4:$U$7,"n"),1+LARGE($AD$1:AD613,1),""))</f>
        <v/>
      </c>
      <c r="AE614" s="45" t="str">
        <f t="shared" si="30"/>
        <v/>
      </c>
      <c r="AF614" s="45" t="str">
        <f>IF(AD614="","",COUNTIF($AE$1:$AE613,$AE614)+RANK($AE614,$AE$2:$AE$10540,1))</f>
        <v/>
      </c>
      <c r="AG614" s="45" t="str">
        <f t="shared" si="31"/>
        <v/>
      </c>
      <c r="AH614" s="45" t="str">
        <f>IF($AD614="","",COUNTIF($AG$1:$AG613,$AG614)+RANK($AG614,$AG$1:$AG$10539,0))</f>
        <v/>
      </c>
      <c r="AI614" s="10" t="str">
        <f t="shared" si="32"/>
        <v>1995-96 Finest Refractors #135 Felix Potvin B TOR    /   $</v>
      </c>
      <c r="AJ614" s="11">
        <v>1995</v>
      </c>
      <c r="AK614" s="17">
        <v>96</v>
      </c>
      <c r="AL614" s="12" t="s">
        <v>269</v>
      </c>
      <c r="AM614" s="10">
        <v>135</v>
      </c>
      <c r="AN614" s="12" t="s">
        <v>338</v>
      </c>
      <c r="AO614" s="9" t="s">
        <v>1904</v>
      </c>
      <c r="AP614" s="9"/>
      <c r="AQ614" s="9"/>
      <c r="AR614" s="14"/>
      <c r="AS614" s="9"/>
      <c r="AT614" s="9"/>
      <c r="AU614" s="9"/>
      <c r="AV614" s="13"/>
      <c r="AW614" s="13"/>
      <c r="AX614" s="9"/>
      <c r="AY614" s="9"/>
      <c r="AZ614" s="9"/>
      <c r="BA614" s="33"/>
      <c r="BB614" s="33"/>
      <c r="BC614" s="36"/>
      <c r="BD614" s="12" t="s">
        <v>1771</v>
      </c>
      <c r="BE614" s="12" t="s">
        <v>2484</v>
      </c>
    </row>
    <row r="615" spans="1:57" s="12" customFormat="1" x14ac:dyDescent="0.2">
      <c r="A615" s="9" t="str">
        <f>IF(Search!$C$5="","",IF(COUNTA(Inventory!$AP615)=1,1,""))</f>
        <v/>
      </c>
      <c r="B615" s="9" t="str">
        <f>IF(Search!$C$4="","",IF(ISNUMBER(SEARCH(Search!$C$4,$AR615))=TRUE,1,""))</f>
        <v/>
      </c>
      <c r="C615" s="9" t="str">
        <f>IF(Search!$C$6="x",IF(COUNTA($AQ615)=1,1,"N"),IF(COUNTA($AQ615)=1,"N",""))</f>
        <v/>
      </c>
      <c r="D615" s="9" t="str">
        <f>IF(Search!$O$8="","",IF(ISNUMBER(SEARCH(Search!$O$8,$BD615))=TRUE,1,""))</f>
        <v/>
      </c>
      <c r="E615" s="9" t="str">
        <f>IF(Search!$C$7="","",IF(ISNUMBER(SEARCH(Search!$C$7,$AN615))=TRUE,1,""))</f>
        <v/>
      </c>
      <c r="F615" s="9" t="str">
        <f>IF(Search!$C$8="","",IF(ISNUMBER(SEARCH(Search!$C$8,$AO615))=TRUE,1,""))</f>
        <v/>
      </c>
      <c r="G615" s="9" t="str">
        <f>IF(Search!$F$4="","",IF(Inventory!$AJ615&lt;Search!$F$4,"",1))</f>
        <v/>
      </c>
      <c r="H615" s="9" t="str">
        <f>IF(Search!$F$5="","",IF(Inventory!$AJ615&gt;Search!$F$5,"",1))</f>
        <v/>
      </c>
      <c r="I615" s="9" t="str">
        <f>IF(Search!$F$7="","",IF(Search!$F$8="",IF(ISNUMBER(SEARCH(Search!$F$7,$AL615))=TRUE,1,""),""))</f>
        <v/>
      </c>
      <c r="J615" s="9" t="str">
        <f>IF($AL615=Search!$F$8,1,"")</f>
        <v/>
      </c>
      <c r="K615" s="9" t="str">
        <f>IF(Search!$I$4="","",IF(COUNTA($AS615)=1,IF(Search!$I$4="N","N",1),""))</f>
        <v/>
      </c>
      <c r="L615" s="9" t="str">
        <f>IF(Search!$I$5="","",IF($AS615="RC",1,""))</f>
        <v/>
      </c>
      <c r="M615" s="9" t="str">
        <f>IF(Search!$I$6="","",IF($AS615="RCP",1,""))</f>
        <v/>
      </c>
      <c r="N615" s="9" t="str">
        <f>IF(Search!$I$8="","",IF(COUNTA($AT615)=1,IF(Search!$I$8="N","N",1),""))</f>
        <v/>
      </c>
      <c r="O615" s="9" t="str">
        <f>IF(Search!$L$4="","",IF(COUNTA($AU615)=1,IF(Search!$L$4="N","N",1),""))</f>
        <v/>
      </c>
      <c r="P615" s="9" t="str">
        <f>IF(Search!$L$5="","",IF(ISNUMBER(SEARCH("Jersey",$AU615))=TRUE,IF(Search!$L$5="N","N",1),""))</f>
        <v/>
      </c>
      <c r="Q615" s="9" t="str">
        <f>IF(Search!$L$6="","",IF(ISNUMBER(SEARCH("Patch",$AU615))=TRUE,IF(Search!$L$6="N","N",1),""))</f>
        <v/>
      </c>
      <c r="R615" s="9" t="str">
        <f>IF(Search!$L$7="","",IF(ISNUMBER(SEARCH("Shield",$AU615))=TRUE,IF(Search!$L$7="N","N",1),""))</f>
        <v/>
      </c>
      <c r="S615" s="9" t="str">
        <f>IF(Search!$L$8="","",IF(ISNUMBER(SEARCH("Stick",$AU615))=TRUE,IF(Search!$L$8="N","N",1),""))</f>
        <v/>
      </c>
      <c r="T615" s="9" t="str">
        <f>IF(Search!$O$4="","",IF(COUNTA($AW615)=1,IF(Search!$O$4="N","N",1),""))</f>
        <v/>
      </c>
      <c r="U615" s="9" t="str">
        <f>IF(Search!$O$5="","",IF($AW615="","",IF($AW615&lt;Search!$O$5,"",1)))</f>
        <v/>
      </c>
      <c r="V615" s="9" t="str">
        <f>IF(Search!$O$6="","",IF($AW615="","",IF($AW615&gt;Search!$O$6,"",1)))</f>
        <v/>
      </c>
      <c r="W615" s="9" t="str">
        <f>IF(Search!$U$4="","",IF($AX615="","",1))</f>
        <v/>
      </c>
      <c r="X615" s="9" t="str">
        <f>IF(Search!$U$5="","",IF(ISNUMBER(SEARCH(Search!$U$5,$AX615))=TRUE,IF(Search!$U$5="N","N",1),""))</f>
        <v/>
      </c>
      <c r="Y615" s="9" t="str">
        <f>IF(Search!$U$6="","",IF($AY615&lt;Search!$U$6,"",1))</f>
        <v/>
      </c>
      <c r="Z615" s="9" t="str">
        <f>IF(Search!$R$4="","",IF(Inventory!$BA615&lt;Search!$R$4,"",1))</f>
        <v/>
      </c>
      <c r="AA615" s="9" t="str">
        <f>IF(Search!$R$5="","",IF($BA615&gt;Search!$R$5,"",1))</f>
        <v/>
      </c>
      <c r="AB615" s="9" t="str">
        <f>IF(Search!$R$6="","",IF($BB615&lt;Search!$R$6,"",1))</f>
        <v/>
      </c>
      <c r="AC615" s="9" t="str">
        <f>IF(Search!$R$7="","",IF($BB615&lt;Search!$R$7,"",1))</f>
        <v/>
      </c>
      <c r="AD615" s="45" t="str">
        <f>IF(COUNTIF($A615:$AC615,"n")&gt;0,"",IF(SUM($A615:$AC615)=COUNTA(Search!$C$4:$C$8,Search!$F$4:$F$8,Search!$I$4:$I$6,Search!$I$8,Search!$L$4:$L$8,Search!$O$4:$O$8,Search!$R$4:$R$7,Search!$U$4:$U$7)-COUNTIF(Search!$C$4:$U$7,"n"),1+LARGE($AD$1:AD614,1),""))</f>
        <v/>
      </c>
      <c r="AE615" s="45" t="str">
        <f t="shared" si="30"/>
        <v/>
      </c>
      <c r="AF615" s="45" t="str">
        <f>IF(AD615="","",COUNTIF($AE$1:$AE614,$AE615)+RANK($AE615,$AE$2:$AE$10540,1))</f>
        <v/>
      </c>
      <c r="AG615" s="45" t="str">
        <f t="shared" si="31"/>
        <v/>
      </c>
      <c r="AH615" s="45" t="str">
        <f>IF($AD615="","",COUNTIF($AG$1:$AG614,$AG615)+RANK($AG615,$AG$1:$AG$10539,0))</f>
        <v/>
      </c>
      <c r="AI615" s="10" t="str">
        <f t="shared" si="32"/>
        <v>1995-96 Finest Refractors #176 Ed Jovanovski G     /   $</v>
      </c>
      <c r="AJ615" s="11">
        <v>1995</v>
      </c>
      <c r="AK615" s="17">
        <v>96</v>
      </c>
      <c r="AL615" s="12" t="s">
        <v>269</v>
      </c>
      <c r="AM615" s="10">
        <v>176</v>
      </c>
      <c r="AN615" s="12" t="s">
        <v>339</v>
      </c>
      <c r="AO615" s="9"/>
      <c r="AP615" s="9"/>
      <c r="AQ615" s="9"/>
      <c r="AR615" s="14"/>
      <c r="AS615" s="9"/>
      <c r="AT615" s="9"/>
      <c r="AU615" s="9"/>
      <c r="AV615" s="13"/>
      <c r="AW615" s="13"/>
      <c r="AX615" s="9"/>
      <c r="AY615" s="9"/>
      <c r="AZ615" s="9"/>
      <c r="BA615" s="33"/>
      <c r="BB615" s="33"/>
      <c r="BC615" s="36"/>
      <c r="BD615" s="12" t="s">
        <v>1771</v>
      </c>
      <c r="BE615" s="12" t="s">
        <v>2484</v>
      </c>
    </row>
    <row r="616" spans="1:57" s="12" customFormat="1" x14ac:dyDescent="0.2">
      <c r="A616" s="9" t="str">
        <f>IF(Search!$C$5="","",IF(COUNTA(Inventory!$AP616)=1,1,""))</f>
        <v/>
      </c>
      <c r="B616" s="9" t="str">
        <f>IF(Search!$C$4="","",IF(ISNUMBER(SEARCH(Search!$C$4,$AR616))=TRUE,1,""))</f>
        <v/>
      </c>
      <c r="C616" s="9" t="str">
        <f>IF(Search!$C$6="x",IF(COUNTA($AQ616)=1,1,"N"),IF(COUNTA($AQ616)=1,"N",""))</f>
        <v/>
      </c>
      <c r="D616" s="9" t="str">
        <f>IF(Search!$O$8="","",IF(ISNUMBER(SEARCH(Search!$O$8,$BD616))=TRUE,1,""))</f>
        <v/>
      </c>
      <c r="E616" s="9" t="str">
        <f>IF(Search!$C$7="","",IF(ISNUMBER(SEARCH(Search!$C$7,$AN616))=TRUE,1,""))</f>
        <v/>
      </c>
      <c r="F616" s="9" t="str">
        <f>IF(Search!$C$8="","",IF(ISNUMBER(SEARCH(Search!$C$8,$AO616))=TRUE,1,""))</f>
        <v/>
      </c>
      <c r="G616" s="9" t="str">
        <f>IF(Search!$F$4="","",IF(Inventory!$AJ616&lt;Search!$F$4,"",1))</f>
        <v/>
      </c>
      <c r="H616" s="9" t="str">
        <f>IF(Search!$F$5="","",IF(Inventory!$AJ616&gt;Search!$F$5,"",1))</f>
        <v/>
      </c>
      <c r="I616" s="9" t="str">
        <f>IF(Search!$F$7="","",IF(Search!$F$8="",IF(ISNUMBER(SEARCH(Search!$F$7,$AL616))=TRUE,1,""),""))</f>
        <v/>
      </c>
      <c r="J616" s="9" t="str">
        <f>IF($AL616=Search!$F$8,1,"")</f>
        <v/>
      </c>
      <c r="K616" s="9" t="str">
        <f>IF(Search!$I$4="","",IF(COUNTA($AS616)=1,IF(Search!$I$4="N","N",1),""))</f>
        <v/>
      </c>
      <c r="L616" s="9" t="str">
        <f>IF(Search!$I$5="","",IF($AS616="RC",1,""))</f>
        <v/>
      </c>
      <c r="M616" s="9" t="str">
        <f>IF(Search!$I$6="","",IF($AS616="RCP",1,""))</f>
        <v/>
      </c>
      <c r="N616" s="9" t="str">
        <f>IF(Search!$I$8="","",IF(COUNTA($AT616)=1,IF(Search!$I$8="N","N",1),""))</f>
        <v/>
      </c>
      <c r="O616" s="9" t="str">
        <f>IF(Search!$L$4="","",IF(COUNTA($AU616)=1,IF(Search!$L$4="N","N",1),""))</f>
        <v/>
      </c>
      <c r="P616" s="9" t="str">
        <f>IF(Search!$L$5="","",IF(ISNUMBER(SEARCH("Jersey",$AU616))=TRUE,IF(Search!$L$5="N","N",1),""))</f>
        <v/>
      </c>
      <c r="Q616" s="9" t="str">
        <f>IF(Search!$L$6="","",IF(ISNUMBER(SEARCH("Patch",$AU616))=TRUE,IF(Search!$L$6="N","N",1),""))</f>
        <v/>
      </c>
      <c r="R616" s="9" t="str">
        <f>IF(Search!$L$7="","",IF(ISNUMBER(SEARCH("Shield",$AU616))=TRUE,IF(Search!$L$7="N","N",1),""))</f>
        <v/>
      </c>
      <c r="S616" s="9" t="str">
        <f>IF(Search!$L$8="","",IF(ISNUMBER(SEARCH("Stick",$AU616))=TRUE,IF(Search!$L$8="N","N",1),""))</f>
        <v/>
      </c>
      <c r="T616" s="9" t="str">
        <f>IF(Search!$O$4="","",IF(COUNTA($AW616)=1,IF(Search!$O$4="N","N",1),""))</f>
        <v/>
      </c>
      <c r="U616" s="9" t="str">
        <f>IF(Search!$O$5="","",IF($AW616="","",IF($AW616&lt;Search!$O$5,"",1)))</f>
        <v/>
      </c>
      <c r="V616" s="9" t="str">
        <f>IF(Search!$O$6="","",IF($AW616="","",IF($AW616&gt;Search!$O$6,"",1)))</f>
        <v/>
      </c>
      <c r="W616" s="9" t="str">
        <f>IF(Search!$U$4="","",IF($AX616="","",1))</f>
        <v/>
      </c>
      <c r="X616" s="9" t="str">
        <f>IF(Search!$U$5="","",IF(ISNUMBER(SEARCH(Search!$U$5,$AX616))=TRUE,IF(Search!$U$5="N","N",1),""))</f>
        <v/>
      </c>
      <c r="Y616" s="9" t="str">
        <f>IF(Search!$U$6="","",IF($AY616&lt;Search!$U$6,"",1))</f>
        <v/>
      </c>
      <c r="Z616" s="9" t="str">
        <f>IF(Search!$R$4="","",IF(Inventory!$BA616&lt;Search!$R$4,"",1))</f>
        <v/>
      </c>
      <c r="AA616" s="9" t="str">
        <f>IF(Search!$R$5="","",IF($BA616&gt;Search!$R$5,"",1))</f>
        <v/>
      </c>
      <c r="AB616" s="9" t="str">
        <f>IF(Search!$R$6="","",IF($BB616&lt;Search!$R$6,"",1))</f>
        <v/>
      </c>
      <c r="AC616" s="9" t="str">
        <f>IF(Search!$R$7="","",IF($BB616&lt;Search!$R$7,"",1))</f>
        <v/>
      </c>
      <c r="AD616" s="45" t="str">
        <f>IF(COUNTIF($A616:$AC616,"n")&gt;0,"",IF(SUM($A616:$AC616)=COUNTA(Search!$C$4:$C$8,Search!$F$4:$F$8,Search!$I$4:$I$6,Search!$I$8,Search!$L$4:$L$8,Search!$O$4:$O$8,Search!$R$4:$R$7,Search!$U$4:$U$7)-COUNTIF(Search!$C$4:$U$7,"n"),1+LARGE($AD$1:AD615,1),""))</f>
        <v/>
      </c>
      <c r="AE616" s="45" t="str">
        <f t="shared" si="30"/>
        <v/>
      </c>
      <c r="AF616" s="45" t="str">
        <f>IF(AD616="","",COUNTIF($AE$1:$AE615,$AE616)+RANK($AE616,$AE$2:$AE$10540,1))</f>
        <v/>
      </c>
      <c r="AG616" s="45" t="str">
        <f t="shared" si="31"/>
        <v/>
      </c>
      <c r="AH616" s="45" t="str">
        <f>IF($AD616="","",COUNTIF($AG$1:$AG615,$AG616)+RANK($AG616,$AG$1:$AG$10539,0))</f>
        <v/>
      </c>
      <c r="AI616" s="10" t="str">
        <f t="shared" si="32"/>
        <v>1995-96 Finest Refractors #177 Mats Sundin B TOR    /   $</v>
      </c>
      <c r="AJ616" s="11">
        <v>1995</v>
      </c>
      <c r="AK616" s="17">
        <v>96</v>
      </c>
      <c r="AL616" s="12" t="s">
        <v>269</v>
      </c>
      <c r="AM616" s="10">
        <v>177</v>
      </c>
      <c r="AN616" s="12" t="s">
        <v>340</v>
      </c>
      <c r="AO616" s="9" t="s">
        <v>1904</v>
      </c>
      <c r="AP616" s="9"/>
      <c r="AQ616" s="9"/>
      <c r="AR616" s="14"/>
      <c r="AS616" s="9"/>
      <c r="AT616" s="9"/>
      <c r="AU616" s="9"/>
      <c r="AV616" s="13"/>
      <c r="AW616" s="13"/>
      <c r="AX616" s="9"/>
      <c r="AY616" s="9"/>
      <c r="AZ616" s="9"/>
      <c r="BA616" s="33"/>
      <c r="BB616" s="33"/>
      <c r="BC616" s="36"/>
      <c r="BD616" s="12" t="s">
        <v>1771</v>
      </c>
      <c r="BE616" s="12" t="s">
        <v>2484</v>
      </c>
    </row>
    <row r="617" spans="1:57" s="12" customFormat="1" x14ac:dyDescent="0.2">
      <c r="A617" s="9" t="str">
        <f>IF(Search!$C$5="","",IF(COUNTA(Inventory!$AP617)=1,1,""))</f>
        <v/>
      </c>
      <c r="B617" s="9" t="str">
        <f>IF(Search!$C$4="","",IF(ISNUMBER(SEARCH(Search!$C$4,$AR617))=TRUE,1,""))</f>
        <v/>
      </c>
      <c r="C617" s="9" t="str">
        <f>IF(Search!$C$6="x",IF(COUNTA($AQ617)=1,1,"N"),IF(COUNTA($AQ617)=1,"N",""))</f>
        <v/>
      </c>
      <c r="D617" s="9" t="str">
        <f>IF(Search!$O$8="","",IF(ISNUMBER(SEARCH(Search!$O$8,$BD617))=TRUE,1,""))</f>
        <v/>
      </c>
      <c r="E617" s="9" t="str">
        <f>IF(Search!$C$7="","",IF(ISNUMBER(SEARCH(Search!$C$7,$AN617))=TRUE,1,""))</f>
        <v/>
      </c>
      <c r="F617" s="9" t="str">
        <f>IF(Search!$C$8="","",IF(ISNUMBER(SEARCH(Search!$C$8,$AO617))=TRUE,1,""))</f>
        <v/>
      </c>
      <c r="G617" s="9" t="str">
        <f>IF(Search!$F$4="","",IF(Inventory!$AJ617&lt;Search!$F$4,"",1))</f>
        <v/>
      </c>
      <c r="H617" s="9" t="str">
        <f>IF(Search!$F$5="","",IF(Inventory!$AJ617&gt;Search!$F$5,"",1))</f>
        <v/>
      </c>
      <c r="I617" s="9" t="str">
        <f>IF(Search!$F$7="","",IF(Search!$F$8="",IF(ISNUMBER(SEARCH(Search!$F$7,$AL617))=TRUE,1,""),""))</f>
        <v/>
      </c>
      <c r="J617" s="9" t="str">
        <f>IF($AL617=Search!$F$8,1,"")</f>
        <v/>
      </c>
      <c r="K617" s="9" t="str">
        <f>IF(Search!$I$4="","",IF(COUNTA($AS617)=1,IF(Search!$I$4="N","N",1),""))</f>
        <v/>
      </c>
      <c r="L617" s="9" t="str">
        <f>IF(Search!$I$5="","",IF($AS617="RC",1,""))</f>
        <v/>
      </c>
      <c r="M617" s="9" t="str">
        <f>IF(Search!$I$6="","",IF($AS617="RCP",1,""))</f>
        <v/>
      </c>
      <c r="N617" s="9" t="str">
        <f>IF(Search!$I$8="","",IF(COUNTA($AT617)=1,IF(Search!$I$8="N","N",1),""))</f>
        <v/>
      </c>
      <c r="O617" s="9" t="str">
        <f>IF(Search!$L$4="","",IF(COUNTA($AU617)=1,IF(Search!$L$4="N","N",1),""))</f>
        <v/>
      </c>
      <c r="P617" s="9" t="str">
        <f>IF(Search!$L$5="","",IF(ISNUMBER(SEARCH("Jersey",$AU617))=TRUE,IF(Search!$L$5="N","N",1),""))</f>
        <v/>
      </c>
      <c r="Q617" s="9" t="str">
        <f>IF(Search!$L$6="","",IF(ISNUMBER(SEARCH("Patch",$AU617))=TRUE,IF(Search!$L$6="N","N",1),""))</f>
        <v/>
      </c>
      <c r="R617" s="9" t="str">
        <f>IF(Search!$L$7="","",IF(ISNUMBER(SEARCH("Shield",$AU617))=TRUE,IF(Search!$L$7="N","N",1),""))</f>
        <v/>
      </c>
      <c r="S617" s="9" t="str">
        <f>IF(Search!$L$8="","",IF(ISNUMBER(SEARCH("Stick",$AU617))=TRUE,IF(Search!$L$8="N","N",1),""))</f>
        <v/>
      </c>
      <c r="T617" s="9" t="str">
        <f>IF(Search!$O$4="","",IF(COUNTA($AW617)=1,IF(Search!$O$4="N","N",1),""))</f>
        <v/>
      </c>
      <c r="U617" s="9" t="str">
        <f>IF(Search!$O$5="","",IF($AW617="","",IF($AW617&lt;Search!$O$5,"",1)))</f>
        <v/>
      </c>
      <c r="V617" s="9" t="str">
        <f>IF(Search!$O$6="","",IF($AW617="","",IF($AW617&gt;Search!$O$6,"",1)))</f>
        <v/>
      </c>
      <c r="W617" s="9" t="str">
        <f>IF(Search!$U$4="","",IF($AX617="","",1))</f>
        <v/>
      </c>
      <c r="X617" s="9" t="str">
        <f>IF(Search!$U$5="","",IF(ISNUMBER(SEARCH(Search!$U$5,$AX617))=TRUE,IF(Search!$U$5="N","N",1),""))</f>
        <v/>
      </c>
      <c r="Y617" s="9" t="str">
        <f>IF(Search!$U$6="","",IF($AY617&lt;Search!$U$6,"",1))</f>
        <v/>
      </c>
      <c r="Z617" s="9" t="str">
        <f>IF(Search!$R$4="","",IF(Inventory!$BA617&lt;Search!$R$4,"",1))</f>
        <v/>
      </c>
      <c r="AA617" s="9" t="str">
        <f>IF(Search!$R$5="","",IF($BA617&gt;Search!$R$5,"",1))</f>
        <v/>
      </c>
      <c r="AB617" s="9" t="str">
        <f>IF(Search!$R$6="","",IF($BB617&lt;Search!$R$6,"",1))</f>
        <v/>
      </c>
      <c r="AC617" s="9" t="str">
        <f>IF(Search!$R$7="","",IF($BB617&lt;Search!$R$7,"",1))</f>
        <v/>
      </c>
      <c r="AD617" s="45" t="str">
        <f>IF(COUNTIF($A617:$AC617,"n")&gt;0,"",IF(SUM($A617:$AC617)=COUNTA(Search!$C$4:$C$8,Search!$F$4:$F$8,Search!$I$4:$I$6,Search!$I$8,Search!$L$4:$L$8,Search!$O$4:$O$8,Search!$R$4:$R$7,Search!$U$4:$U$7)-COUNTIF(Search!$C$4:$U$7,"n"),1+LARGE($AD$1:AD616,1),""))</f>
        <v/>
      </c>
      <c r="AE617" s="45" t="str">
        <f t="shared" si="30"/>
        <v/>
      </c>
      <c r="AF617" s="45" t="str">
        <f>IF(AD617="","",COUNTIF($AE$1:$AE616,$AE617)+RANK($AE617,$AE$2:$AE$10540,1))</f>
        <v/>
      </c>
      <c r="AG617" s="45" t="str">
        <f t="shared" si="31"/>
        <v/>
      </c>
      <c r="AH617" s="45" t="str">
        <f>IF($AD617="","",COUNTIF($AG$1:$AG616,$AG617)+RANK($AG617,$AG$1:$AG$10539,0))</f>
        <v/>
      </c>
      <c r="AI617" s="10" t="str">
        <f t="shared" si="32"/>
        <v>1995-96 Leaf Limited Stars of the Game #9 Mats Sundin TOR    /   $</v>
      </c>
      <c r="AJ617" s="11">
        <v>1995</v>
      </c>
      <c r="AK617" s="17">
        <v>96</v>
      </c>
      <c r="AL617" s="12" t="s">
        <v>341</v>
      </c>
      <c r="AM617" s="10">
        <v>9</v>
      </c>
      <c r="AN617" s="12" t="s">
        <v>215</v>
      </c>
      <c r="AO617" s="9" t="s">
        <v>1904</v>
      </c>
      <c r="AP617" s="9"/>
      <c r="AQ617" s="9"/>
      <c r="AR617" s="14"/>
      <c r="AS617" s="9"/>
      <c r="AT617" s="9"/>
      <c r="AU617" s="9"/>
      <c r="AV617" s="13"/>
      <c r="AW617" s="13"/>
      <c r="AX617" s="9"/>
      <c r="AY617" s="9"/>
      <c r="AZ617" s="9"/>
      <c r="BA617" s="33"/>
      <c r="BB617" s="33"/>
      <c r="BC617" s="36"/>
      <c r="BD617" s="12" t="s">
        <v>1771</v>
      </c>
    </row>
    <row r="618" spans="1:57" s="12" customFormat="1" x14ac:dyDescent="0.2">
      <c r="A618" s="9" t="str">
        <f>IF(Search!$C$5="","",IF(COUNTA(Inventory!$AP618)=1,1,""))</f>
        <v/>
      </c>
      <c r="B618" s="9" t="str">
        <f>IF(Search!$C$4="","",IF(ISNUMBER(SEARCH(Search!$C$4,$AR618))=TRUE,1,""))</f>
        <v/>
      </c>
      <c r="C618" s="9" t="str">
        <f>IF(Search!$C$6="x",IF(COUNTA($AQ618)=1,1,"N"),IF(COUNTA($AQ618)=1,"N",""))</f>
        <v/>
      </c>
      <c r="D618" s="9" t="str">
        <f>IF(Search!$O$8="","",IF(ISNUMBER(SEARCH(Search!$O$8,$BD618))=TRUE,1,""))</f>
        <v/>
      </c>
      <c r="E618" s="9" t="str">
        <f>IF(Search!$C$7="","",IF(ISNUMBER(SEARCH(Search!$C$7,$AN618))=TRUE,1,""))</f>
        <v/>
      </c>
      <c r="F618" s="9" t="str">
        <f>IF(Search!$C$8="","",IF(ISNUMBER(SEARCH(Search!$C$8,$AO618))=TRUE,1,""))</f>
        <v/>
      </c>
      <c r="G618" s="9" t="str">
        <f>IF(Search!$F$4="","",IF(Inventory!$AJ618&lt;Search!$F$4,"",1))</f>
        <v/>
      </c>
      <c r="H618" s="9" t="str">
        <f>IF(Search!$F$5="","",IF(Inventory!$AJ618&gt;Search!$F$5,"",1))</f>
        <v/>
      </c>
      <c r="I618" s="9" t="str">
        <f>IF(Search!$F$7="","",IF(Search!$F$8="",IF(ISNUMBER(SEARCH(Search!$F$7,$AL618))=TRUE,1,""),""))</f>
        <v/>
      </c>
      <c r="J618" s="9" t="str">
        <f>IF($AL618=Search!$F$8,1,"")</f>
        <v/>
      </c>
      <c r="K618" s="9" t="str">
        <f>IF(Search!$I$4="","",IF(COUNTA($AS618)=1,IF(Search!$I$4="N","N",1),""))</f>
        <v/>
      </c>
      <c r="L618" s="9" t="str">
        <f>IF(Search!$I$5="","",IF($AS618="RC",1,""))</f>
        <v/>
      </c>
      <c r="M618" s="9" t="str">
        <f>IF(Search!$I$6="","",IF($AS618="RCP",1,""))</f>
        <v/>
      </c>
      <c r="N618" s="9" t="str">
        <f>IF(Search!$I$8="","",IF(COUNTA($AT618)=1,IF(Search!$I$8="N","N",1),""))</f>
        <v/>
      </c>
      <c r="O618" s="9" t="str">
        <f>IF(Search!$L$4="","",IF(COUNTA($AU618)=1,IF(Search!$L$4="N","N",1),""))</f>
        <v/>
      </c>
      <c r="P618" s="9" t="str">
        <f>IF(Search!$L$5="","",IF(ISNUMBER(SEARCH("Jersey",$AU618))=TRUE,IF(Search!$L$5="N","N",1),""))</f>
        <v/>
      </c>
      <c r="Q618" s="9" t="str">
        <f>IF(Search!$L$6="","",IF(ISNUMBER(SEARCH("Patch",$AU618))=TRUE,IF(Search!$L$6="N","N",1),""))</f>
        <v/>
      </c>
      <c r="R618" s="9" t="str">
        <f>IF(Search!$L$7="","",IF(ISNUMBER(SEARCH("Shield",$AU618))=TRUE,IF(Search!$L$7="N","N",1),""))</f>
        <v/>
      </c>
      <c r="S618" s="9" t="str">
        <f>IF(Search!$L$8="","",IF(ISNUMBER(SEARCH("Stick",$AU618))=TRUE,IF(Search!$L$8="N","N",1),""))</f>
        <v/>
      </c>
      <c r="T618" s="9" t="str">
        <f>IF(Search!$O$4="","",IF(COUNTA($AW618)=1,IF(Search!$O$4="N","N",1),""))</f>
        <v/>
      </c>
      <c r="U618" s="9" t="str">
        <f>IF(Search!$O$5="","",IF($AW618="","",IF($AW618&lt;Search!$O$5,"",1)))</f>
        <v/>
      </c>
      <c r="V618" s="9" t="str">
        <f>IF(Search!$O$6="","",IF($AW618="","",IF($AW618&gt;Search!$O$6,"",1)))</f>
        <v/>
      </c>
      <c r="W618" s="9" t="str">
        <f>IF(Search!$U$4="","",IF($AX618="","",1))</f>
        <v/>
      </c>
      <c r="X618" s="9" t="str">
        <f>IF(Search!$U$5="","",IF(ISNUMBER(SEARCH(Search!$U$5,$AX618))=TRUE,IF(Search!$U$5="N","N",1),""))</f>
        <v/>
      </c>
      <c r="Y618" s="9" t="str">
        <f>IF(Search!$U$6="","",IF($AY618&lt;Search!$U$6,"",1))</f>
        <v/>
      </c>
      <c r="Z618" s="9" t="str">
        <f>IF(Search!$R$4="","",IF(Inventory!$BA618&lt;Search!$R$4,"",1))</f>
        <v/>
      </c>
      <c r="AA618" s="9" t="str">
        <f>IF(Search!$R$5="","",IF($BA618&gt;Search!$R$5,"",1))</f>
        <v/>
      </c>
      <c r="AB618" s="9" t="str">
        <f>IF(Search!$R$6="","",IF($BB618&lt;Search!$R$6,"",1))</f>
        <v/>
      </c>
      <c r="AC618" s="9" t="str">
        <f>IF(Search!$R$7="","",IF($BB618&lt;Search!$R$7,"",1))</f>
        <v/>
      </c>
      <c r="AD618" s="45" t="str">
        <f>IF(COUNTIF($A618:$AC618,"n")&gt;0,"",IF(SUM($A618:$AC618)=COUNTA(Search!$C$4:$C$8,Search!$F$4:$F$8,Search!$I$4:$I$6,Search!$I$8,Search!$L$4:$L$8,Search!$O$4:$O$8,Search!$R$4:$R$7,Search!$U$4:$U$7)-COUNTIF(Search!$C$4:$U$7,"n"),1+LARGE($AD$1:AD617,1),""))</f>
        <v/>
      </c>
      <c r="AE618" s="45" t="str">
        <f t="shared" si="30"/>
        <v/>
      </c>
      <c r="AF618" s="45" t="str">
        <f>IF(AD618="","",COUNTIF($AE$1:$AE617,$AE618)+RANK($AE618,$AE$2:$AE$10540,1))</f>
        <v/>
      </c>
      <c r="AG618" s="45" t="str">
        <f t="shared" si="31"/>
        <v/>
      </c>
      <c r="AH618" s="45" t="str">
        <f>IF($AD618="","",COUNTIF($AG$1:$AG617,$AG618)+RANK($AG618,$AG$1:$AG$10539,0))</f>
        <v/>
      </c>
      <c r="AI618" s="10" t="str">
        <f t="shared" si="32"/>
        <v>1995-96 Leaf Limited Stars of the Game #9 Mats Sundin     /   $</v>
      </c>
      <c r="AJ618" s="11">
        <v>1995</v>
      </c>
      <c r="AK618" s="17">
        <v>96</v>
      </c>
      <c r="AL618" s="12" t="s">
        <v>341</v>
      </c>
      <c r="AM618" s="10">
        <v>9</v>
      </c>
      <c r="AN618" s="15" t="s">
        <v>215</v>
      </c>
      <c r="AO618" s="14"/>
      <c r="AP618" s="14"/>
      <c r="AQ618" s="14"/>
      <c r="AR618" s="14"/>
      <c r="AS618" s="9"/>
      <c r="AT618" s="9"/>
      <c r="AU618" s="9"/>
      <c r="AV618" s="13"/>
      <c r="AW618" s="13"/>
      <c r="AX618" s="9"/>
      <c r="AY618" s="9"/>
      <c r="AZ618" s="9"/>
      <c r="BA618" s="33"/>
      <c r="BB618" s="33"/>
      <c r="BC618" s="36"/>
      <c r="BD618" s="12" t="s">
        <v>1771</v>
      </c>
    </row>
    <row r="619" spans="1:57" s="12" customFormat="1" x14ac:dyDescent="0.2">
      <c r="A619" s="9" t="str">
        <f>IF(Search!$C$5="","",IF(COUNTA(Inventory!$AP619)=1,1,""))</f>
        <v/>
      </c>
      <c r="B619" s="9" t="str">
        <f>IF(Search!$C$4="","",IF(ISNUMBER(SEARCH(Search!$C$4,$AR619))=TRUE,1,""))</f>
        <v/>
      </c>
      <c r="C619" s="9" t="str">
        <f>IF(Search!$C$6="x",IF(COUNTA($AQ619)=1,1,"N"),IF(COUNTA($AQ619)=1,"N",""))</f>
        <v/>
      </c>
      <c r="D619" s="9" t="str">
        <f>IF(Search!$O$8="","",IF(ISNUMBER(SEARCH(Search!$O$8,$BD619))=TRUE,1,""))</f>
        <v/>
      </c>
      <c r="E619" s="9" t="str">
        <f>IF(Search!$C$7="","",IF(ISNUMBER(SEARCH(Search!$C$7,$AN619))=TRUE,1,""))</f>
        <v/>
      </c>
      <c r="F619" s="9" t="str">
        <f>IF(Search!$C$8="","",IF(ISNUMBER(SEARCH(Search!$C$8,$AO619))=TRUE,1,""))</f>
        <v/>
      </c>
      <c r="G619" s="9" t="str">
        <f>IF(Search!$F$4="","",IF(Inventory!$AJ619&lt;Search!$F$4,"",1))</f>
        <v/>
      </c>
      <c r="H619" s="9" t="str">
        <f>IF(Search!$F$5="","",IF(Inventory!$AJ619&gt;Search!$F$5,"",1))</f>
        <v/>
      </c>
      <c r="I619" s="9" t="str">
        <f>IF(Search!$F$7="","",IF(Search!$F$8="",IF(ISNUMBER(SEARCH(Search!$F$7,$AL619))=TRUE,1,""),""))</f>
        <v/>
      </c>
      <c r="J619" s="9" t="str">
        <f>IF($AL619=Search!$F$8,1,"")</f>
        <v/>
      </c>
      <c r="K619" s="9" t="str">
        <f>IF(Search!$I$4="","",IF(COUNTA($AS619)=1,IF(Search!$I$4="N","N",1),""))</f>
        <v/>
      </c>
      <c r="L619" s="9" t="str">
        <f>IF(Search!$I$5="","",IF($AS619="RC",1,""))</f>
        <v/>
      </c>
      <c r="M619" s="9" t="str">
        <f>IF(Search!$I$6="","",IF($AS619="RCP",1,""))</f>
        <v/>
      </c>
      <c r="N619" s="9" t="str">
        <f>IF(Search!$I$8="","",IF(COUNTA($AT619)=1,IF(Search!$I$8="N","N",1),""))</f>
        <v/>
      </c>
      <c r="O619" s="9" t="str">
        <f>IF(Search!$L$4="","",IF(COUNTA($AU619)=1,IF(Search!$L$4="N","N",1),""))</f>
        <v/>
      </c>
      <c r="P619" s="9" t="str">
        <f>IF(Search!$L$5="","",IF(ISNUMBER(SEARCH("Jersey",$AU619))=TRUE,IF(Search!$L$5="N","N",1),""))</f>
        <v/>
      </c>
      <c r="Q619" s="9" t="str">
        <f>IF(Search!$L$6="","",IF(ISNUMBER(SEARCH("Patch",$AU619))=TRUE,IF(Search!$L$6="N","N",1),""))</f>
        <v/>
      </c>
      <c r="R619" s="9" t="str">
        <f>IF(Search!$L$7="","",IF(ISNUMBER(SEARCH("Shield",$AU619))=TRUE,IF(Search!$L$7="N","N",1),""))</f>
        <v/>
      </c>
      <c r="S619" s="9" t="str">
        <f>IF(Search!$L$8="","",IF(ISNUMBER(SEARCH("Stick",$AU619))=TRUE,IF(Search!$L$8="N","N",1),""))</f>
        <v/>
      </c>
      <c r="T619" s="9" t="str">
        <f>IF(Search!$O$4="","",IF(COUNTA($AW619)=1,IF(Search!$O$4="N","N",1),""))</f>
        <v/>
      </c>
      <c r="U619" s="9" t="str">
        <f>IF(Search!$O$5="","",IF($AW619="","",IF($AW619&lt;Search!$O$5,"",1)))</f>
        <v/>
      </c>
      <c r="V619" s="9" t="str">
        <f>IF(Search!$O$6="","",IF($AW619="","",IF($AW619&gt;Search!$O$6,"",1)))</f>
        <v/>
      </c>
      <c r="W619" s="9" t="str">
        <f>IF(Search!$U$4="","",IF($AX619="","",1))</f>
        <v/>
      </c>
      <c r="X619" s="9" t="str">
        <f>IF(Search!$U$5="","",IF(ISNUMBER(SEARCH(Search!$U$5,$AX619))=TRUE,IF(Search!$U$5="N","N",1),""))</f>
        <v/>
      </c>
      <c r="Y619" s="9" t="str">
        <f>IF(Search!$U$6="","",IF($AY619&lt;Search!$U$6,"",1))</f>
        <v/>
      </c>
      <c r="Z619" s="9" t="str">
        <f>IF(Search!$R$4="","",IF(Inventory!$BA619&lt;Search!$R$4,"",1))</f>
        <v/>
      </c>
      <c r="AA619" s="9" t="str">
        <f>IF(Search!$R$5="","",IF($BA619&gt;Search!$R$5,"",1))</f>
        <v/>
      </c>
      <c r="AB619" s="9" t="str">
        <f>IF(Search!$R$6="","",IF($BB619&lt;Search!$R$6,"",1))</f>
        <v/>
      </c>
      <c r="AC619" s="9" t="str">
        <f>IF(Search!$R$7="","",IF($BB619&lt;Search!$R$7,"",1))</f>
        <v/>
      </c>
      <c r="AD619" s="45" t="str">
        <f>IF(COUNTIF($A619:$AC619,"n")&gt;0,"",IF(SUM($A619:$AC619)=COUNTA(Search!$C$4:$C$8,Search!$F$4:$F$8,Search!$I$4:$I$6,Search!$I$8,Search!$L$4:$L$8,Search!$O$4:$O$8,Search!$R$4:$R$7,Search!$U$4:$U$7)-COUNTIF(Search!$C$4:$U$7,"n"),1+LARGE($AD$1:AD618,1),""))</f>
        <v/>
      </c>
      <c r="AE619" s="45" t="str">
        <f t="shared" si="30"/>
        <v/>
      </c>
      <c r="AF619" s="45" t="str">
        <f>IF(AD619="","",COUNTIF($AE$1:$AE618,$AE619)+RANK($AE619,$AE$2:$AE$10540,1))</f>
        <v/>
      </c>
      <c r="AG619" s="45" t="str">
        <f t="shared" si="31"/>
        <v/>
      </c>
      <c r="AH619" s="45" t="str">
        <f>IF($AD619="","",COUNTIF($AG$1:$AG618,$AG619)+RANK($AG619,$AG$1:$AG$10539,0))</f>
        <v/>
      </c>
      <c r="AI619" s="10" t="str">
        <f t="shared" si="32"/>
        <v>1995-96 Parkhurst International #264 Todd Bertuzzi     /   $</v>
      </c>
      <c r="AJ619" s="11">
        <v>1995</v>
      </c>
      <c r="AK619" s="17">
        <v>96</v>
      </c>
      <c r="AL619" s="12" t="s">
        <v>342</v>
      </c>
      <c r="AM619" s="10">
        <v>264</v>
      </c>
      <c r="AN619" s="12" t="s">
        <v>308</v>
      </c>
      <c r="AO619" s="9"/>
      <c r="AP619" s="9"/>
      <c r="AQ619" s="9"/>
      <c r="AR619" s="14"/>
      <c r="AS619" s="9"/>
      <c r="AT619" s="9"/>
      <c r="AU619" s="9"/>
      <c r="AV619" s="13"/>
      <c r="AW619" s="13"/>
      <c r="AX619" s="9"/>
      <c r="AY619" s="9"/>
      <c r="AZ619" s="9"/>
      <c r="BA619" s="33"/>
      <c r="BB619" s="33"/>
      <c r="BC619" s="36"/>
      <c r="BD619" s="12" t="s">
        <v>1771</v>
      </c>
    </row>
    <row r="620" spans="1:57" s="12" customFormat="1" x14ac:dyDescent="0.2">
      <c r="A620" s="9" t="str">
        <f>IF(Search!$C$5="","",IF(COUNTA(Inventory!$AP620)=1,1,""))</f>
        <v/>
      </c>
      <c r="B620" s="9" t="str">
        <f>IF(Search!$C$4="","",IF(ISNUMBER(SEARCH(Search!$C$4,$AR620))=TRUE,1,""))</f>
        <v/>
      </c>
      <c r="C620" s="9" t="str">
        <f>IF(Search!$C$6="x",IF(COUNTA($AQ620)=1,1,"N"),IF(COUNTA($AQ620)=1,"N",""))</f>
        <v/>
      </c>
      <c r="D620" s="9" t="str">
        <f>IF(Search!$O$8="","",IF(ISNUMBER(SEARCH(Search!$O$8,$BD620))=TRUE,1,""))</f>
        <v/>
      </c>
      <c r="E620" s="9" t="str">
        <f>IF(Search!$C$7="","",IF(ISNUMBER(SEARCH(Search!$C$7,$AN620))=TRUE,1,""))</f>
        <v/>
      </c>
      <c r="F620" s="9" t="str">
        <f>IF(Search!$C$8="","",IF(ISNUMBER(SEARCH(Search!$C$8,$AO620))=TRUE,1,""))</f>
        <v/>
      </c>
      <c r="G620" s="9" t="str">
        <f>IF(Search!$F$4="","",IF(Inventory!$AJ620&lt;Search!$F$4,"",1))</f>
        <v/>
      </c>
      <c r="H620" s="9" t="str">
        <f>IF(Search!$F$5="","",IF(Inventory!$AJ620&gt;Search!$F$5,"",1))</f>
        <v/>
      </c>
      <c r="I620" s="9" t="str">
        <f>IF(Search!$F$7="","",IF(Search!$F$8="",IF(ISNUMBER(SEARCH(Search!$F$7,$AL620))=TRUE,1,""),""))</f>
        <v/>
      </c>
      <c r="J620" s="9" t="str">
        <f>IF($AL620=Search!$F$8,1,"")</f>
        <v/>
      </c>
      <c r="K620" s="9" t="str">
        <f>IF(Search!$I$4="","",IF(COUNTA($AS620)=1,IF(Search!$I$4="N","N",1),""))</f>
        <v/>
      </c>
      <c r="L620" s="9" t="str">
        <f>IF(Search!$I$5="","",IF($AS620="RC",1,""))</f>
        <v/>
      </c>
      <c r="M620" s="9" t="str">
        <f>IF(Search!$I$6="","",IF($AS620="RCP",1,""))</f>
        <v/>
      </c>
      <c r="N620" s="9" t="str">
        <f>IF(Search!$I$8="","",IF(COUNTA($AT620)=1,IF(Search!$I$8="N","N",1),""))</f>
        <v/>
      </c>
      <c r="O620" s="9" t="str">
        <f>IF(Search!$L$4="","",IF(COUNTA($AU620)=1,IF(Search!$L$4="N","N",1),""))</f>
        <v/>
      </c>
      <c r="P620" s="9" t="str">
        <f>IF(Search!$L$5="","",IF(ISNUMBER(SEARCH("Jersey",$AU620))=TRUE,IF(Search!$L$5="N","N",1),""))</f>
        <v/>
      </c>
      <c r="Q620" s="9" t="str">
        <f>IF(Search!$L$6="","",IF(ISNUMBER(SEARCH("Patch",$AU620))=TRUE,IF(Search!$L$6="N","N",1),""))</f>
        <v/>
      </c>
      <c r="R620" s="9" t="str">
        <f>IF(Search!$L$7="","",IF(ISNUMBER(SEARCH("Shield",$AU620))=TRUE,IF(Search!$L$7="N","N",1),""))</f>
        <v/>
      </c>
      <c r="S620" s="9" t="str">
        <f>IF(Search!$L$8="","",IF(ISNUMBER(SEARCH("Stick",$AU620))=TRUE,IF(Search!$L$8="N","N",1),""))</f>
        <v/>
      </c>
      <c r="T620" s="9" t="str">
        <f>IF(Search!$O$4="","",IF(COUNTA($AW620)=1,IF(Search!$O$4="N","N",1),""))</f>
        <v/>
      </c>
      <c r="U620" s="9" t="str">
        <f>IF(Search!$O$5="","",IF($AW620="","",IF($AW620&lt;Search!$O$5,"",1)))</f>
        <v/>
      </c>
      <c r="V620" s="9" t="str">
        <f>IF(Search!$O$6="","",IF($AW620="","",IF($AW620&gt;Search!$O$6,"",1)))</f>
        <v/>
      </c>
      <c r="W620" s="9" t="str">
        <f>IF(Search!$U$4="","",IF($AX620="","",1))</f>
        <v/>
      </c>
      <c r="X620" s="9" t="str">
        <f>IF(Search!$U$5="","",IF(ISNUMBER(SEARCH(Search!$U$5,$AX620))=TRUE,IF(Search!$U$5="N","N",1),""))</f>
        <v/>
      </c>
      <c r="Y620" s="9" t="str">
        <f>IF(Search!$U$6="","",IF($AY620&lt;Search!$U$6,"",1))</f>
        <v/>
      </c>
      <c r="Z620" s="9" t="str">
        <f>IF(Search!$R$4="","",IF(Inventory!$BA620&lt;Search!$R$4,"",1))</f>
        <v/>
      </c>
      <c r="AA620" s="9" t="str">
        <f>IF(Search!$R$5="","",IF($BA620&gt;Search!$R$5,"",1))</f>
        <v/>
      </c>
      <c r="AB620" s="9" t="str">
        <f>IF(Search!$R$6="","",IF($BB620&lt;Search!$R$6,"",1))</f>
        <v/>
      </c>
      <c r="AC620" s="9" t="str">
        <f>IF(Search!$R$7="","",IF($BB620&lt;Search!$R$7,"",1))</f>
        <v/>
      </c>
      <c r="AD620" s="45" t="str">
        <f>IF(COUNTIF($A620:$AC620,"n")&gt;0,"",IF(SUM($A620:$AC620)=COUNTA(Search!$C$4:$C$8,Search!$F$4:$F$8,Search!$I$4:$I$6,Search!$I$8,Search!$L$4:$L$8,Search!$O$4:$O$8,Search!$R$4:$R$7,Search!$U$4:$U$7)-COUNTIF(Search!$C$4:$U$7,"n"),1+LARGE($AD$1:AD619,1),""))</f>
        <v/>
      </c>
      <c r="AE620" s="45" t="str">
        <f t="shared" si="30"/>
        <v/>
      </c>
      <c r="AF620" s="45" t="str">
        <f>IF(AD620="","",COUNTIF($AE$1:$AE619,$AE620)+RANK($AE620,$AE$2:$AE$10540,1))</f>
        <v/>
      </c>
      <c r="AG620" s="45" t="str">
        <f t="shared" si="31"/>
        <v/>
      </c>
      <c r="AH620" s="45" t="str">
        <f>IF($AD620="","",COUNTIF($AG$1:$AG619,$AG620)+RANK($AG620,$AG$1:$AG$10539,0))</f>
        <v/>
      </c>
      <c r="AI620" s="10" t="str">
        <f t="shared" si="32"/>
        <v>1995-96 Parkhurst International #264 Todd Bertuzzi     /   $</v>
      </c>
      <c r="AJ620" s="11">
        <v>1995</v>
      </c>
      <c r="AK620" s="17">
        <v>96</v>
      </c>
      <c r="AL620" s="12" t="s">
        <v>342</v>
      </c>
      <c r="AM620" s="10">
        <v>264</v>
      </c>
      <c r="AN620" s="15" t="s">
        <v>308</v>
      </c>
      <c r="AO620" s="14"/>
      <c r="AP620" s="14"/>
      <c r="AQ620" s="14"/>
      <c r="AR620" s="14"/>
      <c r="AS620" s="9"/>
      <c r="AT620" s="9"/>
      <c r="AU620" s="9"/>
      <c r="AV620" s="13"/>
      <c r="AW620" s="13"/>
      <c r="AX620" s="9"/>
      <c r="AY620" s="9"/>
      <c r="AZ620" s="9"/>
      <c r="BA620" s="33"/>
      <c r="BB620" s="33"/>
      <c r="BC620" s="36"/>
      <c r="BD620" s="12" t="s">
        <v>1771</v>
      </c>
    </row>
    <row r="621" spans="1:57" s="12" customFormat="1" x14ac:dyDescent="0.2">
      <c r="A621" s="9" t="str">
        <f>IF(Search!$C$5="","",IF(COUNTA(Inventory!$AP621)=1,1,""))</f>
        <v/>
      </c>
      <c r="B621" s="9" t="str">
        <f>IF(Search!$C$4="","",IF(ISNUMBER(SEARCH(Search!$C$4,$AR621))=TRUE,1,""))</f>
        <v/>
      </c>
      <c r="C621" s="9" t="str">
        <f>IF(Search!$C$6="x",IF(COUNTA($AQ621)=1,1,"N"),IF(COUNTA($AQ621)=1,"N",""))</f>
        <v/>
      </c>
      <c r="D621" s="9" t="str">
        <f>IF(Search!$O$8="","",IF(ISNUMBER(SEARCH(Search!$O$8,$BD621))=TRUE,1,""))</f>
        <v/>
      </c>
      <c r="E621" s="9" t="str">
        <f>IF(Search!$C$7="","",IF(ISNUMBER(SEARCH(Search!$C$7,$AN621))=TRUE,1,""))</f>
        <v/>
      </c>
      <c r="F621" s="9" t="str">
        <f>IF(Search!$C$8="","",IF(ISNUMBER(SEARCH(Search!$C$8,$AO621))=TRUE,1,""))</f>
        <v/>
      </c>
      <c r="G621" s="9" t="str">
        <f>IF(Search!$F$4="","",IF(Inventory!$AJ621&lt;Search!$F$4,"",1))</f>
        <v/>
      </c>
      <c r="H621" s="9" t="str">
        <f>IF(Search!$F$5="","",IF(Inventory!$AJ621&gt;Search!$F$5,"",1))</f>
        <v/>
      </c>
      <c r="I621" s="9" t="str">
        <f>IF(Search!$F$7="","",IF(Search!$F$8="",IF(ISNUMBER(SEARCH(Search!$F$7,$AL621))=TRUE,1,""),""))</f>
        <v/>
      </c>
      <c r="J621" s="9" t="str">
        <f>IF($AL621=Search!$F$8,1,"")</f>
        <v/>
      </c>
      <c r="K621" s="9" t="str">
        <f>IF(Search!$I$4="","",IF(COUNTA($AS621)=1,IF(Search!$I$4="N","N",1),""))</f>
        <v/>
      </c>
      <c r="L621" s="9" t="str">
        <f>IF(Search!$I$5="","",IF($AS621="RC",1,""))</f>
        <v/>
      </c>
      <c r="M621" s="9" t="str">
        <f>IF(Search!$I$6="","",IF($AS621="RCP",1,""))</f>
        <v/>
      </c>
      <c r="N621" s="9" t="str">
        <f>IF(Search!$I$8="","",IF(COUNTA($AT621)=1,IF(Search!$I$8="N","N",1),""))</f>
        <v/>
      </c>
      <c r="O621" s="9" t="str">
        <f>IF(Search!$L$4="","",IF(COUNTA($AU621)=1,IF(Search!$L$4="N","N",1),""))</f>
        <v/>
      </c>
      <c r="P621" s="9" t="str">
        <f>IF(Search!$L$5="","",IF(ISNUMBER(SEARCH("Jersey",$AU621))=TRUE,IF(Search!$L$5="N","N",1),""))</f>
        <v/>
      </c>
      <c r="Q621" s="9" t="str">
        <f>IF(Search!$L$6="","",IF(ISNUMBER(SEARCH("Patch",$AU621))=TRUE,IF(Search!$L$6="N","N",1),""))</f>
        <v/>
      </c>
      <c r="R621" s="9" t="str">
        <f>IF(Search!$L$7="","",IF(ISNUMBER(SEARCH("Shield",$AU621))=TRUE,IF(Search!$L$7="N","N",1),""))</f>
        <v/>
      </c>
      <c r="S621" s="9" t="str">
        <f>IF(Search!$L$8="","",IF(ISNUMBER(SEARCH("Stick",$AU621))=TRUE,IF(Search!$L$8="N","N",1),""))</f>
        <v/>
      </c>
      <c r="T621" s="9" t="str">
        <f>IF(Search!$O$4="","",IF(COUNTA($AW621)=1,IF(Search!$O$4="N","N",1),""))</f>
        <v/>
      </c>
      <c r="U621" s="9" t="str">
        <f>IF(Search!$O$5="","",IF($AW621="","",IF($AW621&lt;Search!$O$5,"",1)))</f>
        <v/>
      </c>
      <c r="V621" s="9" t="str">
        <f>IF(Search!$O$6="","",IF($AW621="","",IF($AW621&gt;Search!$O$6,"",1)))</f>
        <v/>
      </c>
      <c r="W621" s="9" t="str">
        <f>IF(Search!$U$4="","",IF($AX621="","",1))</f>
        <v/>
      </c>
      <c r="X621" s="9" t="str">
        <f>IF(Search!$U$5="","",IF(ISNUMBER(SEARCH(Search!$U$5,$AX621))=TRUE,IF(Search!$U$5="N","N",1),""))</f>
        <v/>
      </c>
      <c r="Y621" s="9" t="str">
        <f>IF(Search!$U$6="","",IF($AY621&lt;Search!$U$6,"",1))</f>
        <v/>
      </c>
      <c r="Z621" s="9" t="str">
        <f>IF(Search!$R$4="","",IF(Inventory!$BA621&lt;Search!$R$4,"",1))</f>
        <v/>
      </c>
      <c r="AA621" s="9" t="str">
        <f>IF(Search!$R$5="","",IF($BA621&gt;Search!$R$5,"",1))</f>
        <v/>
      </c>
      <c r="AB621" s="9" t="str">
        <f>IF(Search!$R$6="","",IF($BB621&lt;Search!$R$6,"",1))</f>
        <v/>
      </c>
      <c r="AC621" s="9" t="str">
        <f>IF(Search!$R$7="","",IF($BB621&lt;Search!$R$7,"",1))</f>
        <v/>
      </c>
      <c r="AD621" s="45" t="str">
        <f>IF(COUNTIF($A621:$AC621,"n")&gt;0,"",IF(SUM($A621:$AC621)=COUNTA(Search!$C$4:$C$8,Search!$F$4:$F$8,Search!$I$4:$I$6,Search!$I$8,Search!$L$4:$L$8,Search!$O$4:$O$8,Search!$R$4:$R$7,Search!$U$4:$U$7)-COUNTIF(Search!$C$4:$U$7,"n"),1+LARGE($AD$1:AD620,1),""))</f>
        <v/>
      </c>
      <c r="AE621" s="45" t="str">
        <f t="shared" si="30"/>
        <v/>
      </c>
      <c r="AF621" s="45" t="str">
        <f>IF(AD621="","",COUNTIF($AE$1:$AE620,$AE621)+RANK($AE621,$AE$2:$AE$10540,1))</f>
        <v/>
      </c>
      <c r="AG621" s="45" t="str">
        <f t="shared" si="31"/>
        <v/>
      </c>
      <c r="AH621" s="45" t="str">
        <f>IF($AD621="","",COUNTIF($AG$1:$AG620,$AG621)+RANK($AG621,$AG$1:$AG$10539,0))</f>
        <v/>
      </c>
      <c r="AI621" s="10" t="str">
        <f t="shared" si="32"/>
        <v>1995-96 Parkhurst International #267 Shane Doan     /   $</v>
      </c>
      <c r="AJ621" s="11">
        <v>1995</v>
      </c>
      <c r="AK621" s="17">
        <v>96</v>
      </c>
      <c r="AL621" s="12" t="s">
        <v>342</v>
      </c>
      <c r="AM621" s="10">
        <v>267</v>
      </c>
      <c r="AN621" s="12" t="s">
        <v>329</v>
      </c>
      <c r="AO621" s="9"/>
      <c r="AP621" s="9"/>
      <c r="AQ621" s="9"/>
      <c r="AR621" s="14"/>
      <c r="AS621" s="9"/>
      <c r="AT621" s="9"/>
      <c r="AU621" s="9"/>
      <c r="AV621" s="13"/>
      <c r="AW621" s="13"/>
      <c r="AX621" s="9"/>
      <c r="AY621" s="9"/>
      <c r="AZ621" s="9"/>
      <c r="BA621" s="33"/>
      <c r="BB621" s="33"/>
      <c r="BC621" s="36"/>
      <c r="BD621" s="12" t="s">
        <v>1771</v>
      </c>
    </row>
    <row r="622" spans="1:57" s="12" customFormat="1" x14ac:dyDescent="0.2">
      <c r="A622" s="9" t="str">
        <f>IF(Search!$C$5="","",IF(COUNTA(Inventory!$AP622)=1,1,""))</f>
        <v/>
      </c>
      <c r="B622" s="9" t="str">
        <f>IF(Search!$C$4="","",IF(ISNUMBER(SEARCH(Search!$C$4,$AR622))=TRUE,1,""))</f>
        <v/>
      </c>
      <c r="C622" s="9" t="str">
        <f>IF(Search!$C$6="x",IF(COUNTA($AQ622)=1,1,"N"),IF(COUNTA($AQ622)=1,"N",""))</f>
        <v/>
      </c>
      <c r="D622" s="9" t="str">
        <f>IF(Search!$O$8="","",IF(ISNUMBER(SEARCH(Search!$O$8,$BD622))=TRUE,1,""))</f>
        <v/>
      </c>
      <c r="E622" s="9" t="str">
        <f>IF(Search!$C$7="","",IF(ISNUMBER(SEARCH(Search!$C$7,$AN622))=TRUE,1,""))</f>
        <v/>
      </c>
      <c r="F622" s="9" t="str">
        <f>IF(Search!$C$8="","",IF(ISNUMBER(SEARCH(Search!$C$8,$AO622))=TRUE,1,""))</f>
        <v/>
      </c>
      <c r="G622" s="9" t="str">
        <f>IF(Search!$F$4="","",IF(Inventory!$AJ622&lt;Search!$F$4,"",1))</f>
        <v/>
      </c>
      <c r="H622" s="9" t="str">
        <f>IF(Search!$F$5="","",IF(Inventory!$AJ622&gt;Search!$F$5,"",1))</f>
        <v/>
      </c>
      <c r="I622" s="9" t="str">
        <f>IF(Search!$F$7="","",IF(Search!$F$8="",IF(ISNUMBER(SEARCH(Search!$F$7,$AL622))=TRUE,1,""),""))</f>
        <v/>
      </c>
      <c r="J622" s="9" t="str">
        <f>IF($AL622=Search!$F$8,1,"")</f>
        <v/>
      </c>
      <c r="K622" s="9" t="str">
        <f>IF(Search!$I$4="","",IF(COUNTA($AS622)=1,IF(Search!$I$4="N","N",1),""))</f>
        <v/>
      </c>
      <c r="L622" s="9" t="str">
        <f>IF(Search!$I$5="","",IF($AS622="RC",1,""))</f>
        <v/>
      </c>
      <c r="M622" s="9" t="str">
        <f>IF(Search!$I$6="","",IF($AS622="RCP",1,""))</f>
        <v/>
      </c>
      <c r="N622" s="9" t="str">
        <f>IF(Search!$I$8="","",IF(COUNTA($AT622)=1,IF(Search!$I$8="N","N",1),""))</f>
        <v/>
      </c>
      <c r="O622" s="9" t="str">
        <f>IF(Search!$L$4="","",IF(COUNTA($AU622)=1,IF(Search!$L$4="N","N",1),""))</f>
        <v/>
      </c>
      <c r="P622" s="9" t="str">
        <f>IF(Search!$L$5="","",IF(ISNUMBER(SEARCH("Jersey",$AU622))=TRUE,IF(Search!$L$5="N","N",1),""))</f>
        <v/>
      </c>
      <c r="Q622" s="9" t="str">
        <f>IF(Search!$L$6="","",IF(ISNUMBER(SEARCH("Patch",$AU622))=TRUE,IF(Search!$L$6="N","N",1),""))</f>
        <v/>
      </c>
      <c r="R622" s="9" t="str">
        <f>IF(Search!$L$7="","",IF(ISNUMBER(SEARCH("Shield",$AU622))=TRUE,IF(Search!$L$7="N","N",1),""))</f>
        <v/>
      </c>
      <c r="S622" s="9" t="str">
        <f>IF(Search!$L$8="","",IF(ISNUMBER(SEARCH("Stick",$AU622))=TRUE,IF(Search!$L$8="N","N",1),""))</f>
        <v/>
      </c>
      <c r="T622" s="9" t="str">
        <f>IF(Search!$O$4="","",IF(COUNTA($AW622)=1,IF(Search!$O$4="N","N",1),""))</f>
        <v/>
      </c>
      <c r="U622" s="9" t="str">
        <f>IF(Search!$O$5="","",IF($AW622="","",IF($AW622&lt;Search!$O$5,"",1)))</f>
        <v/>
      </c>
      <c r="V622" s="9" t="str">
        <f>IF(Search!$O$6="","",IF($AW622="","",IF($AW622&gt;Search!$O$6,"",1)))</f>
        <v/>
      </c>
      <c r="W622" s="9" t="str">
        <f>IF(Search!$U$4="","",IF($AX622="","",1))</f>
        <v/>
      </c>
      <c r="X622" s="9" t="str">
        <f>IF(Search!$U$5="","",IF(ISNUMBER(SEARCH(Search!$U$5,$AX622))=TRUE,IF(Search!$U$5="N","N",1),""))</f>
        <v/>
      </c>
      <c r="Y622" s="9" t="str">
        <f>IF(Search!$U$6="","",IF($AY622&lt;Search!$U$6,"",1))</f>
        <v/>
      </c>
      <c r="Z622" s="9" t="str">
        <f>IF(Search!$R$4="","",IF(Inventory!$BA622&lt;Search!$R$4,"",1))</f>
        <v/>
      </c>
      <c r="AA622" s="9" t="str">
        <f>IF(Search!$R$5="","",IF($BA622&gt;Search!$R$5,"",1))</f>
        <v/>
      </c>
      <c r="AB622" s="9" t="str">
        <f>IF(Search!$R$6="","",IF($BB622&lt;Search!$R$6,"",1))</f>
        <v/>
      </c>
      <c r="AC622" s="9" t="str">
        <f>IF(Search!$R$7="","",IF($BB622&lt;Search!$R$7,"",1))</f>
        <v/>
      </c>
      <c r="AD622" s="45" t="str">
        <f>IF(COUNTIF($A622:$AC622,"n")&gt;0,"",IF(SUM($A622:$AC622)=COUNTA(Search!$C$4:$C$8,Search!$F$4:$F$8,Search!$I$4:$I$6,Search!$I$8,Search!$L$4:$L$8,Search!$O$4:$O$8,Search!$R$4:$R$7,Search!$U$4:$U$7)-COUNTIF(Search!$C$4:$U$7,"n"),1+LARGE($AD$1:AD621,1),""))</f>
        <v/>
      </c>
      <c r="AE622" s="45" t="str">
        <f t="shared" si="30"/>
        <v/>
      </c>
      <c r="AF622" s="45" t="str">
        <f>IF(AD622="","",COUNTIF($AE$1:$AE621,$AE622)+RANK($AE622,$AE$2:$AE$10540,1))</f>
        <v/>
      </c>
      <c r="AG622" s="45" t="str">
        <f t="shared" si="31"/>
        <v/>
      </c>
      <c r="AH622" s="45" t="str">
        <f>IF($AD622="","",COUNTIF($AG$1:$AG621,$AG622)+RANK($AG622,$AG$1:$AG$10539,0))</f>
        <v/>
      </c>
      <c r="AI622" s="10" t="str">
        <f t="shared" si="32"/>
        <v>1995-96 Parkhurst International #267 Shane Doan     /   $</v>
      </c>
      <c r="AJ622" s="11">
        <v>1995</v>
      </c>
      <c r="AK622" s="17">
        <v>96</v>
      </c>
      <c r="AL622" s="12" t="s">
        <v>342</v>
      </c>
      <c r="AM622" s="10">
        <v>267</v>
      </c>
      <c r="AN622" s="15" t="s">
        <v>329</v>
      </c>
      <c r="AO622" s="14"/>
      <c r="AP622" s="14"/>
      <c r="AQ622" s="14"/>
      <c r="AR622" s="14"/>
      <c r="AS622" s="9"/>
      <c r="AT622" s="9"/>
      <c r="AU622" s="9"/>
      <c r="AV622" s="13"/>
      <c r="AW622" s="13"/>
      <c r="AX622" s="9"/>
      <c r="AY622" s="9"/>
      <c r="AZ622" s="9"/>
      <c r="BA622" s="33"/>
      <c r="BB622" s="33"/>
      <c r="BC622" s="36"/>
      <c r="BD622" s="12" t="s">
        <v>1771</v>
      </c>
    </row>
    <row r="623" spans="1:57" s="12" customFormat="1" x14ac:dyDescent="0.2">
      <c r="A623" s="9" t="str">
        <f>IF(Search!$C$5="","",IF(COUNTA(Inventory!$AP623)=1,1,""))</f>
        <v/>
      </c>
      <c r="B623" s="9" t="str">
        <f>IF(Search!$C$4="","",IF(ISNUMBER(SEARCH(Search!$C$4,$AR623))=TRUE,1,""))</f>
        <v/>
      </c>
      <c r="C623" s="9" t="str">
        <f>IF(Search!$C$6="x",IF(COUNTA($AQ623)=1,1,"N"),IF(COUNTA($AQ623)=1,"N",""))</f>
        <v/>
      </c>
      <c r="D623" s="9" t="str">
        <f>IF(Search!$O$8="","",IF(ISNUMBER(SEARCH(Search!$O$8,$BD623))=TRUE,1,""))</f>
        <v/>
      </c>
      <c r="E623" s="9" t="str">
        <f>IF(Search!$C$7="","",IF(ISNUMBER(SEARCH(Search!$C$7,$AN623))=TRUE,1,""))</f>
        <v/>
      </c>
      <c r="F623" s="9" t="str">
        <f>IF(Search!$C$8="","",IF(ISNUMBER(SEARCH(Search!$C$8,$AO623))=TRUE,1,""))</f>
        <v/>
      </c>
      <c r="G623" s="9" t="str">
        <f>IF(Search!$F$4="","",IF(Inventory!$AJ623&lt;Search!$F$4,"",1))</f>
        <v/>
      </c>
      <c r="H623" s="9" t="str">
        <f>IF(Search!$F$5="","",IF(Inventory!$AJ623&gt;Search!$F$5,"",1))</f>
        <v/>
      </c>
      <c r="I623" s="9" t="str">
        <f>IF(Search!$F$7="","",IF(Search!$F$8="",IF(ISNUMBER(SEARCH(Search!$F$7,$AL623))=TRUE,1,""),""))</f>
        <v/>
      </c>
      <c r="J623" s="9" t="str">
        <f>IF($AL623=Search!$F$8,1,"")</f>
        <v/>
      </c>
      <c r="K623" s="9" t="str">
        <f>IF(Search!$I$4="","",IF(COUNTA($AS623)=1,IF(Search!$I$4="N","N",1),""))</f>
        <v/>
      </c>
      <c r="L623" s="9" t="str">
        <f>IF(Search!$I$5="","",IF($AS623="RC",1,""))</f>
        <v/>
      </c>
      <c r="M623" s="9" t="str">
        <f>IF(Search!$I$6="","",IF($AS623="RCP",1,""))</f>
        <v/>
      </c>
      <c r="N623" s="9" t="str">
        <f>IF(Search!$I$8="","",IF(COUNTA($AT623)=1,IF(Search!$I$8="N","N",1),""))</f>
        <v/>
      </c>
      <c r="O623" s="9" t="str">
        <f>IF(Search!$L$4="","",IF(COUNTA($AU623)=1,IF(Search!$L$4="N","N",1),""))</f>
        <v/>
      </c>
      <c r="P623" s="9" t="str">
        <f>IF(Search!$L$5="","",IF(ISNUMBER(SEARCH("Jersey",$AU623))=TRUE,IF(Search!$L$5="N","N",1),""))</f>
        <v/>
      </c>
      <c r="Q623" s="9" t="str">
        <f>IF(Search!$L$6="","",IF(ISNUMBER(SEARCH("Patch",$AU623))=TRUE,IF(Search!$L$6="N","N",1),""))</f>
        <v/>
      </c>
      <c r="R623" s="9" t="str">
        <f>IF(Search!$L$7="","",IF(ISNUMBER(SEARCH("Shield",$AU623))=TRUE,IF(Search!$L$7="N","N",1),""))</f>
        <v/>
      </c>
      <c r="S623" s="9" t="str">
        <f>IF(Search!$L$8="","",IF(ISNUMBER(SEARCH("Stick",$AU623))=TRUE,IF(Search!$L$8="N","N",1),""))</f>
        <v/>
      </c>
      <c r="T623" s="9" t="str">
        <f>IF(Search!$O$4="","",IF(COUNTA($AW623)=1,IF(Search!$O$4="N","N",1),""))</f>
        <v/>
      </c>
      <c r="U623" s="9" t="str">
        <f>IF(Search!$O$5="","",IF($AW623="","",IF($AW623&lt;Search!$O$5,"",1)))</f>
        <v/>
      </c>
      <c r="V623" s="9" t="str">
        <f>IF(Search!$O$6="","",IF($AW623="","",IF($AW623&gt;Search!$O$6,"",1)))</f>
        <v/>
      </c>
      <c r="W623" s="9" t="str">
        <f>IF(Search!$U$4="","",IF($AX623="","",1))</f>
        <v/>
      </c>
      <c r="X623" s="9" t="str">
        <f>IF(Search!$U$5="","",IF(ISNUMBER(SEARCH(Search!$U$5,$AX623))=TRUE,IF(Search!$U$5="N","N",1),""))</f>
        <v/>
      </c>
      <c r="Y623" s="9" t="str">
        <f>IF(Search!$U$6="","",IF($AY623&lt;Search!$U$6,"",1))</f>
        <v/>
      </c>
      <c r="Z623" s="9" t="str">
        <f>IF(Search!$R$4="","",IF(Inventory!$BA623&lt;Search!$R$4,"",1))</f>
        <v/>
      </c>
      <c r="AA623" s="9" t="str">
        <f>IF(Search!$R$5="","",IF($BA623&gt;Search!$R$5,"",1))</f>
        <v/>
      </c>
      <c r="AB623" s="9" t="str">
        <f>IF(Search!$R$6="","",IF($BB623&lt;Search!$R$6,"",1))</f>
        <v/>
      </c>
      <c r="AC623" s="9" t="str">
        <f>IF(Search!$R$7="","",IF($BB623&lt;Search!$R$7,"",1))</f>
        <v/>
      </c>
      <c r="AD623" s="45" t="str">
        <f>IF(COUNTIF($A623:$AC623,"n")&gt;0,"",IF(SUM($A623:$AC623)=COUNTA(Search!$C$4:$C$8,Search!$F$4:$F$8,Search!$I$4:$I$6,Search!$I$8,Search!$L$4:$L$8,Search!$O$4:$O$8,Search!$R$4:$R$7,Search!$U$4:$U$7)-COUNTIF(Search!$C$4:$U$7,"n"),1+LARGE($AD$1:AD622,1),""))</f>
        <v/>
      </c>
      <c r="AE623" s="45" t="str">
        <f t="shared" si="30"/>
        <v/>
      </c>
      <c r="AF623" s="45" t="str">
        <f>IF(AD623="","",COUNTIF($AE$1:$AE622,$AE623)+RANK($AE623,$AE$2:$AE$10540,1))</f>
        <v/>
      </c>
      <c r="AG623" s="45" t="str">
        <f t="shared" si="31"/>
        <v/>
      </c>
      <c r="AH623" s="45" t="str">
        <f>IF($AD623="","",COUNTIF($AG$1:$AG622,$AG623)+RANK($AG623,$AG$1:$AG$10539,0))</f>
        <v/>
      </c>
      <c r="AI623" s="10" t="str">
        <f t="shared" si="32"/>
        <v>1995-96 Parkhurst International Crown Collection Silver Series 1 #2 Felix Potvin     /   $</v>
      </c>
      <c r="AJ623" s="11">
        <v>1995</v>
      </c>
      <c r="AK623" s="17">
        <v>96</v>
      </c>
      <c r="AL623" s="12" t="s">
        <v>2181</v>
      </c>
      <c r="AM623" s="10">
        <v>2</v>
      </c>
      <c r="AN623" s="15" t="s">
        <v>226</v>
      </c>
      <c r="AO623" s="14"/>
      <c r="AP623" s="14"/>
      <c r="AQ623" s="14"/>
      <c r="AR623" s="14"/>
      <c r="AS623" s="9"/>
      <c r="AT623" s="9"/>
      <c r="AU623" s="9"/>
      <c r="AV623" s="13"/>
      <c r="AW623" s="13"/>
      <c r="AX623" s="9"/>
      <c r="AY623" s="9"/>
      <c r="AZ623" s="9"/>
      <c r="BA623" s="33"/>
      <c r="BB623" s="33"/>
      <c r="BC623" s="36"/>
      <c r="BD623" s="12" t="s">
        <v>1771</v>
      </c>
    </row>
    <row r="624" spans="1:57" s="12" customFormat="1" x14ac:dyDescent="0.2">
      <c r="A624" s="9" t="str">
        <f>IF(Search!$C$5="","",IF(COUNTA(Inventory!$AP624)=1,1,""))</f>
        <v/>
      </c>
      <c r="B624" s="9" t="str">
        <f>IF(Search!$C$4="","",IF(ISNUMBER(SEARCH(Search!$C$4,$AR624))=TRUE,1,""))</f>
        <v/>
      </c>
      <c r="C624" s="9" t="str">
        <f>IF(Search!$C$6="x",IF(COUNTA($AQ624)=1,1,"N"),IF(COUNTA($AQ624)=1,"N",""))</f>
        <v/>
      </c>
      <c r="D624" s="9" t="str">
        <f>IF(Search!$O$8="","",IF(ISNUMBER(SEARCH(Search!$O$8,$BD624))=TRUE,1,""))</f>
        <v/>
      </c>
      <c r="E624" s="9" t="str">
        <f>IF(Search!$C$7="","",IF(ISNUMBER(SEARCH(Search!$C$7,$AN624))=TRUE,1,""))</f>
        <v/>
      </c>
      <c r="F624" s="9" t="str">
        <f>IF(Search!$C$8="","",IF(ISNUMBER(SEARCH(Search!$C$8,$AO624))=TRUE,1,""))</f>
        <v/>
      </c>
      <c r="G624" s="9" t="str">
        <f>IF(Search!$F$4="","",IF(Inventory!$AJ624&lt;Search!$F$4,"",1))</f>
        <v/>
      </c>
      <c r="H624" s="9" t="str">
        <f>IF(Search!$F$5="","",IF(Inventory!$AJ624&gt;Search!$F$5,"",1))</f>
        <v/>
      </c>
      <c r="I624" s="9" t="str">
        <f>IF(Search!$F$7="","",IF(Search!$F$8="",IF(ISNUMBER(SEARCH(Search!$F$7,$AL624))=TRUE,1,""),""))</f>
        <v/>
      </c>
      <c r="J624" s="9" t="str">
        <f>IF($AL624=Search!$F$8,1,"")</f>
        <v/>
      </c>
      <c r="K624" s="9" t="str">
        <f>IF(Search!$I$4="","",IF(COUNTA($AS624)=1,IF(Search!$I$4="N","N",1),""))</f>
        <v/>
      </c>
      <c r="L624" s="9" t="str">
        <f>IF(Search!$I$5="","",IF($AS624="RC",1,""))</f>
        <v/>
      </c>
      <c r="M624" s="9" t="str">
        <f>IF(Search!$I$6="","",IF($AS624="RCP",1,""))</f>
        <v/>
      </c>
      <c r="N624" s="9" t="str">
        <f>IF(Search!$I$8="","",IF(COUNTA($AT624)=1,IF(Search!$I$8="N","N",1),""))</f>
        <v/>
      </c>
      <c r="O624" s="9" t="str">
        <f>IF(Search!$L$4="","",IF(COUNTA($AU624)=1,IF(Search!$L$4="N","N",1),""))</f>
        <v/>
      </c>
      <c r="P624" s="9" t="str">
        <f>IF(Search!$L$5="","",IF(ISNUMBER(SEARCH("Jersey",$AU624))=TRUE,IF(Search!$L$5="N","N",1),""))</f>
        <v/>
      </c>
      <c r="Q624" s="9" t="str">
        <f>IF(Search!$L$6="","",IF(ISNUMBER(SEARCH("Patch",$AU624))=TRUE,IF(Search!$L$6="N","N",1),""))</f>
        <v/>
      </c>
      <c r="R624" s="9" t="str">
        <f>IF(Search!$L$7="","",IF(ISNUMBER(SEARCH("Shield",$AU624))=TRUE,IF(Search!$L$7="N","N",1),""))</f>
        <v/>
      </c>
      <c r="S624" s="9" t="str">
        <f>IF(Search!$L$8="","",IF(ISNUMBER(SEARCH("Stick",$AU624))=TRUE,IF(Search!$L$8="N","N",1),""))</f>
        <v/>
      </c>
      <c r="T624" s="9" t="str">
        <f>IF(Search!$O$4="","",IF(COUNTA($AW624)=1,IF(Search!$O$4="N","N",1),""))</f>
        <v/>
      </c>
      <c r="U624" s="9" t="str">
        <f>IF(Search!$O$5="","",IF($AW624="","",IF($AW624&lt;Search!$O$5,"",1)))</f>
        <v/>
      </c>
      <c r="V624" s="9" t="str">
        <f>IF(Search!$O$6="","",IF($AW624="","",IF($AW624&gt;Search!$O$6,"",1)))</f>
        <v/>
      </c>
      <c r="W624" s="9" t="str">
        <f>IF(Search!$U$4="","",IF($AX624="","",1))</f>
        <v/>
      </c>
      <c r="X624" s="9" t="str">
        <f>IF(Search!$U$5="","",IF(ISNUMBER(SEARCH(Search!$U$5,$AX624))=TRUE,IF(Search!$U$5="N","N",1),""))</f>
        <v/>
      </c>
      <c r="Y624" s="9" t="str">
        <f>IF(Search!$U$6="","",IF($AY624&lt;Search!$U$6,"",1))</f>
        <v/>
      </c>
      <c r="Z624" s="9" t="str">
        <f>IF(Search!$R$4="","",IF(Inventory!$BA624&lt;Search!$R$4,"",1))</f>
        <v/>
      </c>
      <c r="AA624" s="9" t="str">
        <f>IF(Search!$R$5="","",IF($BA624&gt;Search!$R$5,"",1))</f>
        <v/>
      </c>
      <c r="AB624" s="9" t="str">
        <f>IF(Search!$R$6="","",IF($BB624&lt;Search!$R$6,"",1))</f>
        <v/>
      </c>
      <c r="AC624" s="9" t="str">
        <f>IF(Search!$R$7="","",IF($BB624&lt;Search!$R$7,"",1))</f>
        <v/>
      </c>
      <c r="AD624" s="45" t="str">
        <f>IF(COUNTIF($A624:$AC624,"n")&gt;0,"",IF(SUM($A624:$AC624)=COUNTA(Search!$C$4:$C$8,Search!$F$4:$F$8,Search!$I$4:$I$6,Search!$I$8,Search!$L$4:$L$8,Search!$O$4:$O$8,Search!$R$4:$R$7,Search!$U$4:$U$7)-COUNTIF(Search!$C$4:$U$7,"n"),1+LARGE($AD$1:AD623,1),""))</f>
        <v/>
      </c>
      <c r="AE624" s="45" t="str">
        <f t="shared" si="30"/>
        <v/>
      </c>
      <c r="AF624" s="45" t="str">
        <f>IF(AD624="","",COUNTIF($AE$1:$AE623,$AE624)+RANK($AE624,$AE$2:$AE$10540,1))</f>
        <v/>
      </c>
      <c r="AG624" s="45" t="str">
        <f t="shared" si="31"/>
        <v/>
      </c>
      <c r="AH624" s="45" t="str">
        <f>IF($AD624="","",COUNTIF($AG$1:$AG623,$AG624)+RANK($AG624,$AG$1:$AG$10539,0))</f>
        <v/>
      </c>
      <c r="AI624" s="10" t="str">
        <f t="shared" si="32"/>
        <v>1995-96 Parkhurst International Crown Collection Silver Series 2 #7 Mark Messier     /   $</v>
      </c>
      <c r="AJ624" s="11">
        <v>1995</v>
      </c>
      <c r="AK624" s="17">
        <v>96</v>
      </c>
      <c r="AL624" s="12" t="s">
        <v>343</v>
      </c>
      <c r="AM624" s="10">
        <v>7</v>
      </c>
      <c r="AN624" s="12" t="s">
        <v>126</v>
      </c>
      <c r="AO624" s="9"/>
      <c r="AP624" s="9"/>
      <c r="AQ624" s="9"/>
      <c r="AR624" s="14"/>
      <c r="AS624" s="9"/>
      <c r="AT624" s="9"/>
      <c r="AU624" s="9"/>
      <c r="AV624" s="13"/>
      <c r="AW624" s="13"/>
      <c r="AX624" s="9"/>
      <c r="AY624" s="9"/>
      <c r="AZ624" s="9"/>
      <c r="BA624" s="33"/>
      <c r="BB624" s="33"/>
      <c r="BC624" s="36"/>
      <c r="BD624" s="12" t="s">
        <v>1771</v>
      </c>
    </row>
    <row r="625" spans="1:56" s="12" customFormat="1" x14ac:dyDescent="0.2">
      <c r="A625" s="9" t="str">
        <f>IF(Search!$C$5="","",IF(COUNTA(Inventory!$AP625)=1,1,""))</f>
        <v/>
      </c>
      <c r="B625" s="9" t="str">
        <f>IF(Search!$C$4="","",IF(ISNUMBER(SEARCH(Search!$C$4,$AR625))=TRUE,1,""))</f>
        <v/>
      </c>
      <c r="C625" s="9" t="str">
        <f>IF(Search!$C$6="x",IF(COUNTA($AQ625)=1,1,"N"),IF(COUNTA($AQ625)=1,"N",""))</f>
        <v/>
      </c>
      <c r="D625" s="9" t="str">
        <f>IF(Search!$O$8="","",IF(ISNUMBER(SEARCH(Search!$O$8,$BD625))=TRUE,1,""))</f>
        <v/>
      </c>
      <c r="E625" s="9" t="str">
        <f>IF(Search!$C$7="","",IF(ISNUMBER(SEARCH(Search!$C$7,$AN625))=TRUE,1,""))</f>
        <v/>
      </c>
      <c r="F625" s="9" t="str">
        <f>IF(Search!$C$8="","",IF(ISNUMBER(SEARCH(Search!$C$8,$AO625))=TRUE,1,""))</f>
        <v/>
      </c>
      <c r="G625" s="9" t="str">
        <f>IF(Search!$F$4="","",IF(Inventory!$AJ625&lt;Search!$F$4,"",1))</f>
        <v/>
      </c>
      <c r="H625" s="9" t="str">
        <f>IF(Search!$F$5="","",IF(Inventory!$AJ625&gt;Search!$F$5,"",1))</f>
        <v/>
      </c>
      <c r="I625" s="9" t="str">
        <f>IF(Search!$F$7="","",IF(Search!$F$8="",IF(ISNUMBER(SEARCH(Search!$F$7,$AL625))=TRUE,1,""),""))</f>
        <v/>
      </c>
      <c r="J625" s="9" t="str">
        <f>IF($AL625=Search!$F$8,1,"")</f>
        <v/>
      </c>
      <c r="K625" s="9" t="str">
        <f>IF(Search!$I$4="","",IF(COUNTA($AS625)=1,IF(Search!$I$4="N","N",1),""))</f>
        <v/>
      </c>
      <c r="L625" s="9" t="str">
        <f>IF(Search!$I$5="","",IF($AS625="RC",1,""))</f>
        <v/>
      </c>
      <c r="M625" s="9" t="str">
        <f>IF(Search!$I$6="","",IF($AS625="RCP",1,""))</f>
        <v/>
      </c>
      <c r="N625" s="9" t="str">
        <f>IF(Search!$I$8="","",IF(COUNTA($AT625)=1,IF(Search!$I$8="N","N",1),""))</f>
        <v/>
      </c>
      <c r="O625" s="9" t="str">
        <f>IF(Search!$L$4="","",IF(COUNTA($AU625)=1,IF(Search!$L$4="N","N",1),""))</f>
        <v/>
      </c>
      <c r="P625" s="9" t="str">
        <f>IF(Search!$L$5="","",IF(ISNUMBER(SEARCH("Jersey",$AU625))=TRUE,IF(Search!$L$5="N","N",1),""))</f>
        <v/>
      </c>
      <c r="Q625" s="9" t="str">
        <f>IF(Search!$L$6="","",IF(ISNUMBER(SEARCH("Patch",$AU625))=TRUE,IF(Search!$L$6="N","N",1),""))</f>
        <v/>
      </c>
      <c r="R625" s="9" t="str">
        <f>IF(Search!$L$7="","",IF(ISNUMBER(SEARCH("Shield",$AU625))=TRUE,IF(Search!$L$7="N","N",1),""))</f>
        <v/>
      </c>
      <c r="S625" s="9" t="str">
        <f>IF(Search!$L$8="","",IF(ISNUMBER(SEARCH("Stick",$AU625))=TRUE,IF(Search!$L$8="N","N",1),""))</f>
        <v/>
      </c>
      <c r="T625" s="9" t="str">
        <f>IF(Search!$O$4="","",IF(COUNTA($AW625)=1,IF(Search!$O$4="N","N",1),""))</f>
        <v/>
      </c>
      <c r="U625" s="9" t="str">
        <f>IF(Search!$O$5="","",IF($AW625="","",IF($AW625&lt;Search!$O$5,"",1)))</f>
        <v/>
      </c>
      <c r="V625" s="9" t="str">
        <f>IF(Search!$O$6="","",IF($AW625="","",IF($AW625&gt;Search!$O$6,"",1)))</f>
        <v/>
      </c>
      <c r="W625" s="9" t="str">
        <f>IF(Search!$U$4="","",IF($AX625="","",1))</f>
        <v/>
      </c>
      <c r="X625" s="9" t="str">
        <f>IF(Search!$U$5="","",IF(ISNUMBER(SEARCH(Search!$U$5,$AX625))=TRUE,IF(Search!$U$5="N","N",1),""))</f>
        <v/>
      </c>
      <c r="Y625" s="9" t="str">
        <f>IF(Search!$U$6="","",IF($AY625&lt;Search!$U$6,"",1))</f>
        <v/>
      </c>
      <c r="Z625" s="9" t="str">
        <f>IF(Search!$R$4="","",IF(Inventory!$BA625&lt;Search!$R$4,"",1))</f>
        <v/>
      </c>
      <c r="AA625" s="9" t="str">
        <f>IF(Search!$R$5="","",IF($BA625&gt;Search!$R$5,"",1))</f>
        <v/>
      </c>
      <c r="AB625" s="9" t="str">
        <f>IF(Search!$R$6="","",IF($BB625&lt;Search!$R$6,"",1))</f>
        <v/>
      </c>
      <c r="AC625" s="9" t="str">
        <f>IF(Search!$R$7="","",IF($BB625&lt;Search!$R$7,"",1))</f>
        <v/>
      </c>
      <c r="AD625" s="45" t="str">
        <f>IF(COUNTIF($A625:$AC625,"n")&gt;0,"",IF(SUM($A625:$AC625)=COUNTA(Search!$C$4:$C$8,Search!$F$4:$F$8,Search!$I$4:$I$6,Search!$I$8,Search!$L$4:$L$8,Search!$O$4:$O$8,Search!$R$4:$R$7,Search!$U$4:$U$7)-COUNTIF(Search!$C$4:$U$7,"n"),1+LARGE($AD$1:AD624,1),""))</f>
        <v/>
      </c>
      <c r="AE625" s="45" t="str">
        <f t="shared" si="30"/>
        <v/>
      </c>
      <c r="AF625" s="45" t="str">
        <f>IF(AD625="","",COUNTIF($AE$1:$AE624,$AE625)+RANK($AE625,$AE$2:$AE$10540,1))</f>
        <v/>
      </c>
      <c r="AG625" s="45" t="str">
        <f t="shared" si="31"/>
        <v/>
      </c>
      <c r="AH625" s="45" t="str">
        <f>IF($AD625="","",COUNTIF($AG$1:$AG624,$AG625)+RANK($AG625,$AG$1:$AG$10539,0))</f>
        <v/>
      </c>
      <c r="AI625" s="10" t="str">
        <f t="shared" si="32"/>
        <v>1995-96 Parkhurst International Crown Collection Silver Series 2 #7 Mark Messier     /   $</v>
      </c>
      <c r="AJ625" s="11">
        <v>1995</v>
      </c>
      <c r="AK625" s="17">
        <v>96</v>
      </c>
      <c r="AL625" s="12" t="s">
        <v>343</v>
      </c>
      <c r="AM625" s="10">
        <v>7</v>
      </c>
      <c r="AN625" s="15" t="s">
        <v>126</v>
      </c>
      <c r="AO625" s="14"/>
      <c r="AP625" s="14"/>
      <c r="AQ625" s="14"/>
      <c r="AR625" s="14"/>
      <c r="AS625" s="9"/>
      <c r="AT625" s="9"/>
      <c r="AU625" s="9"/>
      <c r="AV625" s="13"/>
      <c r="AW625" s="13"/>
      <c r="AX625" s="9"/>
      <c r="AY625" s="9"/>
      <c r="AZ625" s="9"/>
      <c r="BA625" s="33"/>
      <c r="BB625" s="33"/>
      <c r="BC625" s="36"/>
      <c r="BD625" s="12" t="s">
        <v>1771</v>
      </c>
    </row>
    <row r="626" spans="1:56" s="12" customFormat="1" x14ac:dyDescent="0.2">
      <c r="A626" s="9" t="str">
        <f>IF(Search!$C$5="","",IF(COUNTA(Inventory!$AP626)=1,1,""))</f>
        <v/>
      </c>
      <c r="B626" s="9" t="str">
        <f>IF(Search!$C$4="","",IF(ISNUMBER(SEARCH(Search!$C$4,$AR626))=TRUE,1,""))</f>
        <v/>
      </c>
      <c r="C626" s="9" t="str">
        <f>IF(Search!$C$6="x",IF(COUNTA($AQ626)=1,1,"N"),IF(COUNTA($AQ626)=1,"N",""))</f>
        <v/>
      </c>
      <c r="D626" s="9" t="str">
        <f>IF(Search!$O$8="","",IF(ISNUMBER(SEARCH(Search!$O$8,$BD626))=TRUE,1,""))</f>
        <v/>
      </c>
      <c r="E626" s="9" t="str">
        <f>IF(Search!$C$7="","",IF(ISNUMBER(SEARCH(Search!$C$7,$AN626))=TRUE,1,""))</f>
        <v/>
      </c>
      <c r="F626" s="9" t="str">
        <f>IF(Search!$C$8="","",IF(ISNUMBER(SEARCH(Search!$C$8,$AO626))=TRUE,1,""))</f>
        <v/>
      </c>
      <c r="G626" s="9" t="str">
        <f>IF(Search!$F$4="","",IF(Inventory!$AJ626&lt;Search!$F$4,"",1))</f>
        <v/>
      </c>
      <c r="H626" s="9" t="str">
        <f>IF(Search!$F$5="","",IF(Inventory!$AJ626&gt;Search!$F$5,"",1))</f>
        <v/>
      </c>
      <c r="I626" s="9" t="str">
        <f>IF(Search!$F$7="","",IF(Search!$F$8="",IF(ISNUMBER(SEARCH(Search!$F$7,$AL626))=TRUE,1,""),""))</f>
        <v/>
      </c>
      <c r="J626" s="9" t="str">
        <f>IF($AL626=Search!$F$8,1,"")</f>
        <v/>
      </c>
      <c r="K626" s="9" t="str">
        <f>IF(Search!$I$4="","",IF(COUNTA($AS626)=1,IF(Search!$I$4="N","N",1),""))</f>
        <v/>
      </c>
      <c r="L626" s="9" t="str">
        <f>IF(Search!$I$5="","",IF($AS626="RC",1,""))</f>
        <v/>
      </c>
      <c r="M626" s="9" t="str">
        <f>IF(Search!$I$6="","",IF($AS626="RCP",1,""))</f>
        <v/>
      </c>
      <c r="N626" s="9" t="str">
        <f>IF(Search!$I$8="","",IF(COUNTA($AT626)=1,IF(Search!$I$8="N","N",1),""))</f>
        <v/>
      </c>
      <c r="O626" s="9" t="str">
        <f>IF(Search!$L$4="","",IF(COUNTA($AU626)=1,IF(Search!$L$4="N","N",1),""))</f>
        <v/>
      </c>
      <c r="P626" s="9" t="str">
        <f>IF(Search!$L$5="","",IF(ISNUMBER(SEARCH("Jersey",$AU626))=TRUE,IF(Search!$L$5="N","N",1),""))</f>
        <v/>
      </c>
      <c r="Q626" s="9" t="str">
        <f>IF(Search!$L$6="","",IF(ISNUMBER(SEARCH("Patch",$AU626))=TRUE,IF(Search!$L$6="N","N",1),""))</f>
        <v/>
      </c>
      <c r="R626" s="9" t="str">
        <f>IF(Search!$L$7="","",IF(ISNUMBER(SEARCH("Shield",$AU626))=TRUE,IF(Search!$L$7="N","N",1),""))</f>
        <v/>
      </c>
      <c r="S626" s="9" t="str">
        <f>IF(Search!$L$8="","",IF(ISNUMBER(SEARCH("Stick",$AU626))=TRUE,IF(Search!$L$8="N","N",1),""))</f>
        <v/>
      </c>
      <c r="T626" s="9" t="str">
        <f>IF(Search!$O$4="","",IF(COUNTA($AW626)=1,IF(Search!$O$4="N","N",1),""))</f>
        <v/>
      </c>
      <c r="U626" s="9" t="str">
        <f>IF(Search!$O$5="","",IF($AW626="","",IF($AW626&lt;Search!$O$5,"",1)))</f>
        <v/>
      </c>
      <c r="V626" s="9" t="str">
        <f>IF(Search!$O$6="","",IF($AW626="","",IF($AW626&gt;Search!$O$6,"",1)))</f>
        <v/>
      </c>
      <c r="W626" s="9" t="str">
        <f>IF(Search!$U$4="","",IF($AX626="","",1))</f>
        <v/>
      </c>
      <c r="X626" s="9" t="str">
        <f>IF(Search!$U$5="","",IF(ISNUMBER(SEARCH(Search!$U$5,$AX626))=TRUE,IF(Search!$U$5="N","N",1),""))</f>
        <v/>
      </c>
      <c r="Y626" s="9" t="str">
        <f>IF(Search!$U$6="","",IF($AY626&lt;Search!$U$6,"",1))</f>
        <v/>
      </c>
      <c r="Z626" s="9" t="str">
        <f>IF(Search!$R$4="","",IF(Inventory!$BA626&lt;Search!$R$4,"",1))</f>
        <v/>
      </c>
      <c r="AA626" s="9" t="str">
        <f>IF(Search!$R$5="","",IF($BA626&gt;Search!$R$5,"",1))</f>
        <v/>
      </c>
      <c r="AB626" s="9" t="str">
        <f>IF(Search!$R$6="","",IF($BB626&lt;Search!$R$6,"",1))</f>
        <v/>
      </c>
      <c r="AC626" s="9" t="str">
        <f>IF(Search!$R$7="","",IF($BB626&lt;Search!$R$7,"",1))</f>
        <v/>
      </c>
      <c r="AD626" s="45" t="str">
        <f>IF(COUNTIF($A626:$AC626,"n")&gt;0,"",IF(SUM($A626:$AC626)=COUNTA(Search!$C$4:$C$8,Search!$F$4:$F$8,Search!$I$4:$I$6,Search!$I$8,Search!$L$4:$L$8,Search!$O$4:$O$8,Search!$R$4:$R$7,Search!$U$4:$U$7)-COUNTIF(Search!$C$4:$U$7,"n"),1+LARGE($AD$1:AD625,1),""))</f>
        <v/>
      </c>
      <c r="AE626" s="45" t="str">
        <f t="shared" si="30"/>
        <v/>
      </c>
      <c r="AF626" s="45" t="str">
        <f>IF(AD626="","",COUNTIF($AE$1:$AE625,$AE626)+RANK($AE626,$AE$2:$AE$10540,1))</f>
        <v/>
      </c>
      <c r="AG626" s="45" t="str">
        <f t="shared" si="31"/>
        <v/>
      </c>
      <c r="AH626" s="45" t="str">
        <f>IF($AD626="","",COUNTIF($AG$1:$AG625,$AG626)+RANK($AG626,$AG$1:$AG$10539,0))</f>
        <v/>
      </c>
      <c r="AI626" s="10" t="str">
        <f t="shared" si="32"/>
        <v>1995-96 Parkhurst International Emerald Ice #46 Joe Sakic     /   $</v>
      </c>
      <c r="AJ626" s="11">
        <v>1995</v>
      </c>
      <c r="AK626" s="17">
        <v>96</v>
      </c>
      <c r="AL626" s="12" t="s">
        <v>344</v>
      </c>
      <c r="AM626" s="10">
        <v>46</v>
      </c>
      <c r="AN626" s="12" t="s">
        <v>203</v>
      </c>
      <c r="AO626" s="9"/>
      <c r="AP626" s="9"/>
      <c r="AQ626" s="9"/>
      <c r="AR626" s="14"/>
      <c r="AS626" s="9"/>
      <c r="AT626" s="9"/>
      <c r="AU626" s="9"/>
      <c r="AV626" s="13"/>
      <c r="AW626" s="13"/>
      <c r="AX626" s="9"/>
      <c r="AY626" s="9"/>
      <c r="AZ626" s="9"/>
      <c r="BA626" s="33"/>
      <c r="BB626" s="33"/>
      <c r="BC626" s="36"/>
      <c r="BD626" s="12" t="s">
        <v>1771</v>
      </c>
    </row>
    <row r="627" spans="1:56" s="12" customFormat="1" x14ac:dyDescent="0.2">
      <c r="A627" s="9" t="str">
        <f>IF(Search!$C$5="","",IF(COUNTA(Inventory!$AP627)=1,1,""))</f>
        <v/>
      </c>
      <c r="B627" s="9" t="str">
        <f>IF(Search!$C$4="","",IF(ISNUMBER(SEARCH(Search!$C$4,$AR627))=TRUE,1,""))</f>
        <v/>
      </c>
      <c r="C627" s="9" t="str">
        <f>IF(Search!$C$6="x",IF(COUNTA($AQ627)=1,1,"N"),IF(COUNTA($AQ627)=1,"N",""))</f>
        <v/>
      </c>
      <c r="D627" s="9" t="str">
        <f>IF(Search!$O$8="","",IF(ISNUMBER(SEARCH(Search!$O$8,$BD627))=TRUE,1,""))</f>
        <v/>
      </c>
      <c r="E627" s="9" t="str">
        <f>IF(Search!$C$7="","",IF(ISNUMBER(SEARCH(Search!$C$7,$AN627))=TRUE,1,""))</f>
        <v/>
      </c>
      <c r="F627" s="9" t="str">
        <f>IF(Search!$C$8="","",IF(ISNUMBER(SEARCH(Search!$C$8,$AO627))=TRUE,1,""))</f>
        <v/>
      </c>
      <c r="G627" s="9" t="str">
        <f>IF(Search!$F$4="","",IF(Inventory!$AJ627&lt;Search!$F$4,"",1))</f>
        <v/>
      </c>
      <c r="H627" s="9" t="str">
        <f>IF(Search!$F$5="","",IF(Inventory!$AJ627&gt;Search!$F$5,"",1))</f>
        <v/>
      </c>
      <c r="I627" s="9" t="str">
        <f>IF(Search!$F$7="","",IF(Search!$F$8="",IF(ISNUMBER(SEARCH(Search!$F$7,$AL627))=TRUE,1,""),""))</f>
        <v/>
      </c>
      <c r="J627" s="9" t="str">
        <f>IF($AL627=Search!$F$8,1,"")</f>
        <v/>
      </c>
      <c r="K627" s="9" t="str">
        <f>IF(Search!$I$4="","",IF(COUNTA($AS627)=1,IF(Search!$I$4="N","N",1),""))</f>
        <v/>
      </c>
      <c r="L627" s="9" t="str">
        <f>IF(Search!$I$5="","",IF($AS627="RC",1,""))</f>
        <v/>
      </c>
      <c r="M627" s="9" t="str">
        <f>IF(Search!$I$6="","",IF($AS627="RCP",1,""))</f>
        <v/>
      </c>
      <c r="N627" s="9" t="str">
        <f>IF(Search!$I$8="","",IF(COUNTA($AT627)=1,IF(Search!$I$8="N","N",1),""))</f>
        <v/>
      </c>
      <c r="O627" s="9" t="str">
        <f>IF(Search!$L$4="","",IF(COUNTA($AU627)=1,IF(Search!$L$4="N","N",1),""))</f>
        <v/>
      </c>
      <c r="P627" s="9" t="str">
        <f>IF(Search!$L$5="","",IF(ISNUMBER(SEARCH("Jersey",$AU627))=TRUE,IF(Search!$L$5="N","N",1),""))</f>
        <v/>
      </c>
      <c r="Q627" s="9" t="str">
        <f>IF(Search!$L$6="","",IF(ISNUMBER(SEARCH("Patch",$AU627))=TRUE,IF(Search!$L$6="N","N",1),""))</f>
        <v/>
      </c>
      <c r="R627" s="9" t="str">
        <f>IF(Search!$L$7="","",IF(ISNUMBER(SEARCH("Shield",$AU627))=TRUE,IF(Search!$L$7="N","N",1),""))</f>
        <v/>
      </c>
      <c r="S627" s="9" t="str">
        <f>IF(Search!$L$8="","",IF(ISNUMBER(SEARCH("Stick",$AU627))=TRUE,IF(Search!$L$8="N","N",1),""))</f>
        <v/>
      </c>
      <c r="T627" s="9" t="str">
        <f>IF(Search!$O$4="","",IF(COUNTA($AW627)=1,IF(Search!$O$4="N","N",1),""))</f>
        <v/>
      </c>
      <c r="U627" s="9" t="str">
        <f>IF(Search!$O$5="","",IF($AW627="","",IF($AW627&lt;Search!$O$5,"",1)))</f>
        <v/>
      </c>
      <c r="V627" s="9" t="str">
        <f>IF(Search!$O$6="","",IF($AW627="","",IF($AW627&gt;Search!$O$6,"",1)))</f>
        <v/>
      </c>
      <c r="W627" s="9" t="str">
        <f>IF(Search!$U$4="","",IF($AX627="","",1))</f>
        <v/>
      </c>
      <c r="X627" s="9" t="str">
        <f>IF(Search!$U$5="","",IF(ISNUMBER(SEARCH(Search!$U$5,$AX627))=TRUE,IF(Search!$U$5="N","N",1),""))</f>
        <v/>
      </c>
      <c r="Y627" s="9" t="str">
        <f>IF(Search!$U$6="","",IF($AY627&lt;Search!$U$6,"",1))</f>
        <v/>
      </c>
      <c r="Z627" s="9" t="str">
        <f>IF(Search!$R$4="","",IF(Inventory!$BA627&lt;Search!$R$4,"",1))</f>
        <v/>
      </c>
      <c r="AA627" s="9" t="str">
        <f>IF(Search!$R$5="","",IF($BA627&gt;Search!$R$5,"",1))</f>
        <v/>
      </c>
      <c r="AB627" s="9" t="str">
        <f>IF(Search!$R$6="","",IF($BB627&lt;Search!$R$6,"",1))</f>
        <v/>
      </c>
      <c r="AC627" s="9" t="str">
        <f>IF(Search!$R$7="","",IF($BB627&lt;Search!$R$7,"",1))</f>
        <v/>
      </c>
      <c r="AD627" s="45" t="str">
        <f>IF(COUNTIF($A627:$AC627,"n")&gt;0,"",IF(SUM($A627:$AC627)=COUNTA(Search!$C$4:$C$8,Search!$F$4:$F$8,Search!$I$4:$I$6,Search!$I$8,Search!$L$4:$L$8,Search!$O$4:$O$8,Search!$R$4:$R$7,Search!$U$4:$U$7)-COUNTIF(Search!$C$4:$U$7,"n"),1+LARGE($AD$1:AD626,1),""))</f>
        <v/>
      </c>
      <c r="AE627" s="45" t="str">
        <f t="shared" si="30"/>
        <v/>
      </c>
      <c r="AF627" s="45" t="str">
        <f>IF(AD627="","",COUNTIF($AE$1:$AE626,$AE627)+RANK($AE627,$AE$2:$AE$10540,1))</f>
        <v/>
      </c>
      <c r="AG627" s="45" t="str">
        <f t="shared" si="31"/>
        <v/>
      </c>
      <c r="AH627" s="45" t="str">
        <f>IF($AD627="","",COUNTIF($AG$1:$AG626,$AG627)+RANK($AG627,$AG$1:$AG$10539,0))</f>
        <v/>
      </c>
      <c r="AI627" s="10" t="str">
        <f t="shared" si="32"/>
        <v>1995-96 Parkhurst International Emerald Ice #46 Joe Sakic     /   $</v>
      </c>
      <c r="AJ627" s="11">
        <v>1995</v>
      </c>
      <c r="AK627" s="17">
        <v>96</v>
      </c>
      <c r="AL627" s="12" t="s">
        <v>344</v>
      </c>
      <c r="AM627" s="10">
        <v>46</v>
      </c>
      <c r="AN627" s="15" t="s">
        <v>203</v>
      </c>
      <c r="AO627" s="14"/>
      <c r="AP627" s="14"/>
      <c r="AQ627" s="14"/>
      <c r="AR627" s="14"/>
      <c r="AS627" s="9"/>
      <c r="AT627" s="9"/>
      <c r="AU627" s="9"/>
      <c r="AV627" s="13"/>
      <c r="AW627" s="13"/>
      <c r="AX627" s="9"/>
      <c r="AY627" s="9"/>
      <c r="AZ627" s="9"/>
      <c r="BA627" s="33"/>
      <c r="BB627" s="33"/>
      <c r="BC627" s="36"/>
      <c r="BD627" s="12" t="s">
        <v>1771</v>
      </c>
    </row>
    <row r="628" spans="1:56" s="12" customFormat="1" x14ac:dyDescent="0.2">
      <c r="A628" s="9" t="str">
        <f>IF(Search!$C$5="","",IF(COUNTA(Inventory!$AP628)=1,1,""))</f>
        <v/>
      </c>
      <c r="B628" s="9" t="str">
        <f>IF(Search!$C$4="","",IF(ISNUMBER(SEARCH(Search!$C$4,$AR628))=TRUE,1,""))</f>
        <v/>
      </c>
      <c r="C628" s="9" t="str">
        <f>IF(Search!$C$6="x",IF(COUNTA($AQ628)=1,1,"N"),IF(COUNTA($AQ628)=1,"N",""))</f>
        <v/>
      </c>
      <c r="D628" s="9" t="str">
        <f>IF(Search!$O$8="","",IF(ISNUMBER(SEARCH(Search!$O$8,$BD628))=TRUE,1,""))</f>
        <v/>
      </c>
      <c r="E628" s="9" t="str">
        <f>IF(Search!$C$7="","",IF(ISNUMBER(SEARCH(Search!$C$7,$AN628))=TRUE,1,""))</f>
        <v/>
      </c>
      <c r="F628" s="9" t="str">
        <f>IF(Search!$C$8="","",IF(ISNUMBER(SEARCH(Search!$C$8,$AO628))=TRUE,1,""))</f>
        <v/>
      </c>
      <c r="G628" s="9" t="str">
        <f>IF(Search!$F$4="","",IF(Inventory!$AJ628&lt;Search!$F$4,"",1))</f>
        <v/>
      </c>
      <c r="H628" s="9" t="str">
        <f>IF(Search!$F$5="","",IF(Inventory!$AJ628&gt;Search!$F$5,"",1))</f>
        <v/>
      </c>
      <c r="I628" s="9" t="str">
        <f>IF(Search!$F$7="","",IF(Search!$F$8="",IF(ISNUMBER(SEARCH(Search!$F$7,$AL628))=TRUE,1,""),""))</f>
        <v/>
      </c>
      <c r="J628" s="9" t="str">
        <f>IF($AL628=Search!$F$8,1,"")</f>
        <v/>
      </c>
      <c r="K628" s="9" t="str">
        <f>IF(Search!$I$4="","",IF(COUNTA($AS628)=1,IF(Search!$I$4="N","N",1),""))</f>
        <v/>
      </c>
      <c r="L628" s="9" t="str">
        <f>IF(Search!$I$5="","",IF($AS628="RC",1,""))</f>
        <v/>
      </c>
      <c r="M628" s="9" t="str">
        <f>IF(Search!$I$6="","",IF($AS628="RCP",1,""))</f>
        <v/>
      </c>
      <c r="N628" s="9" t="str">
        <f>IF(Search!$I$8="","",IF(COUNTA($AT628)=1,IF(Search!$I$8="N","N",1),""))</f>
        <v/>
      </c>
      <c r="O628" s="9" t="str">
        <f>IF(Search!$L$4="","",IF(COUNTA($AU628)=1,IF(Search!$L$4="N","N",1),""))</f>
        <v/>
      </c>
      <c r="P628" s="9" t="str">
        <f>IF(Search!$L$5="","",IF(ISNUMBER(SEARCH("Jersey",$AU628))=TRUE,IF(Search!$L$5="N","N",1),""))</f>
        <v/>
      </c>
      <c r="Q628" s="9" t="str">
        <f>IF(Search!$L$6="","",IF(ISNUMBER(SEARCH("Patch",$AU628))=TRUE,IF(Search!$L$6="N","N",1),""))</f>
        <v/>
      </c>
      <c r="R628" s="9" t="str">
        <f>IF(Search!$L$7="","",IF(ISNUMBER(SEARCH("Shield",$AU628))=TRUE,IF(Search!$L$7="N","N",1),""))</f>
        <v/>
      </c>
      <c r="S628" s="9" t="str">
        <f>IF(Search!$L$8="","",IF(ISNUMBER(SEARCH("Stick",$AU628))=TRUE,IF(Search!$L$8="N","N",1),""))</f>
        <v/>
      </c>
      <c r="T628" s="9" t="str">
        <f>IF(Search!$O$4="","",IF(COUNTA($AW628)=1,IF(Search!$O$4="N","N",1),""))</f>
        <v/>
      </c>
      <c r="U628" s="9" t="str">
        <f>IF(Search!$O$5="","",IF($AW628="","",IF($AW628&lt;Search!$O$5,"",1)))</f>
        <v/>
      </c>
      <c r="V628" s="9" t="str">
        <f>IF(Search!$O$6="","",IF($AW628="","",IF($AW628&gt;Search!$O$6,"",1)))</f>
        <v/>
      </c>
      <c r="W628" s="9" t="str">
        <f>IF(Search!$U$4="","",IF($AX628="","",1))</f>
        <v/>
      </c>
      <c r="X628" s="9" t="str">
        <f>IF(Search!$U$5="","",IF(ISNUMBER(SEARCH(Search!$U$5,$AX628))=TRUE,IF(Search!$U$5="N","N",1),""))</f>
        <v/>
      </c>
      <c r="Y628" s="9" t="str">
        <f>IF(Search!$U$6="","",IF($AY628&lt;Search!$U$6,"",1))</f>
        <v/>
      </c>
      <c r="Z628" s="9" t="str">
        <f>IF(Search!$R$4="","",IF(Inventory!$BA628&lt;Search!$R$4,"",1))</f>
        <v/>
      </c>
      <c r="AA628" s="9" t="str">
        <f>IF(Search!$R$5="","",IF($BA628&gt;Search!$R$5,"",1))</f>
        <v/>
      </c>
      <c r="AB628" s="9" t="str">
        <f>IF(Search!$R$6="","",IF($BB628&lt;Search!$R$6,"",1))</f>
        <v/>
      </c>
      <c r="AC628" s="9" t="str">
        <f>IF(Search!$R$7="","",IF($BB628&lt;Search!$R$7,"",1))</f>
        <v/>
      </c>
      <c r="AD628" s="45" t="str">
        <f>IF(COUNTIF($A628:$AC628,"n")&gt;0,"",IF(SUM($A628:$AC628)=COUNTA(Search!$C$4:$C$8,Search!$F$4:$F$8,Search!$I$4:$I$6,Search!$I$8,Search!$L$4:$L$8,Search!$O$4:$O$8,Search!$R$4:$R$7,Search!$U$4:$U$7)-COUNTIF(Search!$C$4:$U$7,"n"),1+LARGE($AD$1:AD627,1),""))</f>
        <v/>
      </c>
      <c r="AE628" s="45" t="str">
        <f t="shared" si="30"/>
        <v/>
      </c>
      <c r="AF628" s="45" t="str">
        <f>IF(AD628="","",COUNTIF($AE$1:$AE627,$AE628)+RANK($AE628,$AE$2:$AE$10540,1))</f>
        <v/>
      </c>
      <c r="AG628" s="45" t="str">
        <f t="shared" si="31"/>
        <v/>
      </c>
      <c r="AH628" s="45" t="str">
        <f>IF($AD628="","",COUNTIF($AG$1:$AG627,$AG628)+RANK($AG628,$AG$1:$AG$10539,0))</f>
        <v/>
      </c>
      <c r="AI628" s="10" t="str">
        <f t="shared" si="32"/>
        <v>1995-96 Parkhurst International Emerald Ice #170 Mario Lemieux PIT    /   $</v>
      </c>
      <c r="AJ628" s="11">
        <v>1995</v>
      </c>
      <c r="AK628" s="17">
        <v>96</v>
      </c>
      <c r="AL628" s="12" t="s">
        <v>344</v>
      </c>
      <c r="AM628" s="10">
        <v>170</v>
      </c>
      <c r="AN628" s="12" t="s">
        <v>318</v>
      </c>
      <c r="AO628" s="9" t="s">
        <v>1916</v>
      </c>
      <c r="AP628" s="9"/>
      <c r="AQ628" s="9"/>
      <c r="AR628" s="14"/>
      <c r="AS628" s="9"/>
      <c r="AT628" s="9"/>
      <c r="AU628" s="9"/>
      <c r="AV628" s="13"/>
      <c r="AW628" s="13"/>
      <c r="AX628" s="9"/>
      <c r="AY628" s="9"/>
      <c r="AZ628" s="9"/>
      <c r="BA628" s="33"/>
      <c r="BB628" s="33"/>
      <c r="BC628" s="36"/>
      <c r="BD628" s="12" t="s">
        <v>1771</v>
      </c>
    </row>
    <row r="629" spans="1:56" s="12" customFormat="1" x14ac:dyDescent="0.2">
      <c r="A629" s="9" t="str">
        <f>IF(Search!$C$5="","",IF(COUNTA(Inventory!$AP629)=1,1,""))</f>
        <v/>
      </c>
      <c r="B629" s="9" t="str">
        <f>IF(Search!$C$4="","",IF(ISNUMBER(SEARCH(Search!$C$4,$AR629))=TRUE,1,""))</f>
        <v/>
      </c>
      <c r="C629" s="9" t="str">
        <f>IF(Search!$C$6="x",IF(COUNTA($AQ629)=1,1,"N"),IF(COUNTA($AQ629)=1,"N",""))</f>
        <v/>
      </c>
      <c r="D629" s="9" t="str">
        <f>IF(Search!$O$8="","",IF(ISNUMBER(SEARCH(Search!$O$8,$BD629))=TRUE,1,""))</f>
        <v/>
      </c>
      <c r="E629" s="9" t="str">
        <f>IF(Search!$C$7="","",IF(ISNUMBER(SEARCH(Search!$C$7,$AN629))=TRUE,1,""))</f>
        <v/>
      </c>
      <c r="F629" s="9" t="str">
        <f>IF(Search!$C$8="","",IF(ISNUMBER(SEARCH(Search!$C$8,$AO629))=TRUE,1,""))</f>
        <v/>
      </c>
      <c r="G629" s="9" t="str">
        <f>IF(Search!$F$4="","",IF(Inventory!$AJ629&lt;Search!$F$4,"",1))</f>
        <v/>
      </c>
      <c r="H629" s="9" t="str">
        <f>IF(Search!$F$5="","",IF(Inventory!$AJ629&gt;Search!$F$5,"",1))</f>
        <v/>
      </c>
      <c r="I629" s="9" t="str">
        <f>IF(Search!$F$7="","",IF(Search!$F$8="",IF(ISNUMBER(SEARCH(Search!$F$7,$AL629))=TRUE,1,""),""))</f>
        <v/>
      </c>
      <c r="J629" s="9" t="str">
        <f>IF($AL629=Search!$F$8,1,"")</f>
        <v/>
      </c>
      <c r="K629" s="9" t="str">
        <f>IF(Search!$I$4="","",IF(COUNTA($AS629)=1,IF(Search!$I$4="N","N",1),""))</f>
        <v/>
      </c>
      <c r="L629" s="9" t="str">
        <f>IF(Search!$I$5="","",IF($AS629="RC",1,""))</f>
        <v/>
      </c>
      <c r="M629" s="9" t="str">
        <f>IF(Search!$I$6="","",IF($AS629="RCP",1,""))</f>
        <v/>
      </c>
      <c r="N629" s="9" t="str">
        <f>IF(Search!$I$8="","",IF(COUNTA($AT629)=1,IF(Search!$I$8="N","N",1),""))</f>
        <v/>
      </c>
      <c r="O629" s="9" t="str">
        <f>IF(Search!$L$4="","",IF(COUNTA($AU629)=1,IF(Search!$L$4="N","N",1),""))</f>
        <v/>
      </c>
      <c r="P629" s="9" t="str">
        <f>IF(Search!$L$5="","",IF(ISNUMBER(SEARCH("Jersey",$AU629))=TRUE,IF(Search!$L$5="N","N",1),""))</f>
        <v/>
      </c>
      <c r="Q629" s="9" t="str">
        <f>IF(Search!$L$6="","",IF(ISNUMBER(SEARCH("Patch",$AU629))=TRUE,IF(Search!$L$6="N","N",1),""))</f>
        <v/>
      </c>
      <c r="R629" s="9" t="str">
        <f>IF(Search!$L$7="","",IF(ISNUMBER(SEARCH("Shield",$AU629))=TRUE,IF(Search!$L$7="N","N",1),""))</f>
        <v/>
      </c>
      <c r="S629" s="9" t="str">
        <f>IF(Search!$L$8="","",IF(ISNUMBER(SEARCH("Stick",$AU629))=TRUE,IF(Search!$L$8="N","N",1),""))</f>
        <v/>
      </c>
      <c r="T629" s="9" t="str">
        <f>IF(Search!$O$4="","",IF(COUNTA($AW629)=1,IF(Search!$O$4="N","N",1),""))</f>
        <v/>
      </c>
      <c r="U629" s="9" t="str">
        <f>IF(Search!$O$5="","",IF($AW629="","",IF($AW629&lt;Search!$O$5,"",1)))</f>
        <v/>
      </c>
      <c r="V629" s="9" t="str">
        <f>IF(Search!$O$6="","",IF($AW629="","",IF($AW629&gt;Search!$O$6,"",1)))</f>
        <v/>
      </c>
      <c r="W629" s="9" t="str">
        <f>IF(Search!$U$4="","",IF($AX629="","",1))</f>
        <v/>
      </c>
      <c r="X629" s="9" t="str">
        <f>IF(Search!$U$5="","",IF(ISNUMBER(SEARCH(Search!$U$5,$AX629))=TRUE,IF(Search!$U$5="N","N",1),""))</f>
        <v/>
      </c>
      <c r="Y629" s="9" t="str">
        <f>IF(Search!$U$6="","",IF($AY629&lt;Search!$U$6,"",1))</f>
        <v/>
      </c>
      <c r="Z629" s="9" t="str">
        <f>IF(Search!$R$4="","",IF(Inventory!$BA629&lt;Search!$R$4,"",1))</f>
        <v/>
      </c>
      <c r="AA629" s="9" t="str">
        <f>IF(Search!$R$5="","",IF($BA629&gt;Search!$R$5,"",1))</f>
        <v/>
      </c>
      <c r="AB629" s="9" t="str">
        <f>IF(Search!$R$6="","",IF($BB629&lt;Search!$R$6,"",1))</f>
        <v/>
      </c>
      <c r="AC629" s="9" t="str">
        <f>IF(Search!$R$7="","",IF($BB629&lt;Search!$R$7,"",1))</f>
        <v/>
      </c>
      <c r="AD629" s="45" t="str">
        <f>IF(COUNTIF($A629:$AC629,"n")&gt;0,"",IF(SUM($A629:$AC629)=COUNTA(Search!$C$4:$C$8,Search!$F$4:$F$8,Search!$I$4:$I$6,Search!$I$8,Search!$L$4:$L$8,Search!$O$4:$O$8,Search!$R$4:$R$7,Search!$U$4:$U$7)-COUNTIF(Search!$C$4:$U$7,"n"),1+LARGE($AD$1:AD628,1),""))</f>
        <v/>
      </c>
      <c r="AE629" s="45" t="str">
        <f t="shared" si="30"/>
        <v/>
      </c>
      <c r="AF629" s="45" t="str">
        <f>IF(AD629="","",COUNTIF($AE$1:$AE628,$AE629)+RANK($AE629,$AE$2:$AE$10540,1))</f>
        <v/>
      </c>
      <c r="AG629" s="45" t="str">
        <f t="shared" si="31"/>
        <v/>
      </c>
      <c r="AH629" s="45" t="str">
        <f>IF($AD629="","",COUNTIF($AG$1:$AG628,$AG629)+RANK($AG629,$AG$1:$AG$10539,0))</f>
        <v/>
      </c>
      <c r="AI629" s="10" t="str">
        <f t="shared" si="32"/>
        <v>1995-96 Parkhurst International Emerald Ice #170 Mario Lemieux     /   $</v>
      </c>
      <c r="AJ629" s="11">
        <v>1995</v>
      </c>
      <c r="AK629" s="17">
        <v>96</v>
      </c>
      <c r="AL629" s="12" t="s">
        <v>344</v>
      </c>
      <c r="AM629" s="10">
        <v>170</v>
      </c>
      <c r="AN629" s="15" t="s">
        <v>318</v>
      </c>
      <c r="AO629" s="14"/>
      <c r="AP629" s="14"/>
      <c r="AQ629" s="14"/>
      <c r="AR629" s="14"/>
      <c r="AS629" s="9"/>
      <c r="AT629" s="9"/>
      <c r="AU629" s="9"/>
      <c r="AV629" s="13"/>
      <c r="AW629" s="13"/>
      <c r="AX629" s="9"/>
      <c r="AY629" s="9"/>
      <c r="AZ629" s="9"/>
      <c r="BA629" s="33"/>
      <c r="BB629" s="33"/>
      <c r="BC629" s="36"/>
      <c r="BD629" s="12" t="s">
        <v>1771</v>
      </c>
    </row>
    <row r="630" spans="1:56" s="12" customFormat="1" x14ac:dyDescent="0.2">
      <c r="A630" s="9" t="str">
        <f>IF(Search!$C$5="","",IF(COUNTA(Inventory!$AP630)=1,1,""))</f>
        <v/>
      </c>
      <c r="B630" s="9" t="str">
        <f>IF(Search!$C$4="","",IF(ISNUMBER(SEARCH(Search!$C$4,$AR630))=TRUE,1,""))</f>
        <v/>
      </c>
      <c r="C630" s="9" t="str">
        <f>IF(Search!$C$6="x",IF(COUNTA($AQ630)=1,1,"N"),IF(COUNTA($AQ630)=1,"N",""))</f>
        <v/>
      </c>
      <c r="D630" s="9" t="str">
        <f>IF(Search!$O$8="","",IF(ISNUMBER(SEARCH(Search!$O$8,$BD630))=TRUE,1,""))</f>
        <v/>
      </c>
      <c r="E630" s="9" t="str">
        <f>IF(Search!$C$7="","",IF(ISNUMBER(SEARCH(Search!$C$7,$AN630))=TRUE,1,""))</f>
        <v/>
      </c>
      <c r="F630" s="9" t="str">
        <f>IF(Search!$C$8="","",IF(ISNUMBER(SEARCH(Search!$C$8,$AO630))=TRUE,1,""))</f>
        <v/>
      </c>
      <c r="G630" s="9" t="str">
        <f>IF(Search!$F$4="","",IF(Inventory!$AJ630&lt;Search!$F$4,"",1))</f>
        <v/>
      </c>
      <c r="H630" s="9" t="str">
        <f>IF(Search!$F$5="","",IF(Inventory!$AJ630&gt;Search!$F$5,"",1))</f>
        <v/>
      </c>
      <c r="I630" s="9" t="str">
        <f>IF(Search!$F$7="","",IF(Search!$F$8="",IF(ISNUMBER(SEARCH(Search!$F$7,$AL630))=TRUE,1,""),""))</f>
        <v/>
      </c>
      <c r="J630" s="9" t="str">
        <f>IF($AL630=Search!$F$8,1,"")</f>
        <v/>
      </c>
      <c r="K630" s="9" t="str">
        <f>IF(Search!$I$4="","",IF(COUNTA($AS630)=1,IF(Search!$I$4="N","N",1),""))</f>
        <v/>
      </c>
      <c r="L630" s="9" t="str">
        <f>IF(Search!$I$5="","",IF($AS630="RC",1,""))</f>
        <v/>
      </c>
      <c r="M630" s="9" t="str">
        <f>IF(Search!$I$6="","",IF($AS630="RCP",1,""))</f>
        <v/>
      </c>
      <c r="N630" s="9" t="str">
        <f>IF(Search!$I$8="","",IF(COUNTA($AT630)=1,IF(Search!$I$8="N","N",1),""))</f>
        <v/>
      </c>
      <c r="O630" s="9" t="str">
        <f>IF(Search!$L$4="","",IF(COUNTA($AU630)=1,IF(Search!$L$4="N","N",1),""))</f>
        <v/>
      </c>
      <c r="P630" s="9" t="str">
        <f>IF(Search!$L$5="","",IF(ISNUMBER(SEARCH("Jersey",$AU630))=TRUE,IF(Search!$L$5="N","N",1),""))</f>
        <v/>
      </c>
      <c r="Q630" s="9" t="str">
        <f>IF(Search!$L$6="","",IF(ISNUMBER(SEARCH("Patch",$AU630))=TRUE,IF(Search!$L$6="N","N",1),""))</f>
        <v/>
      </c>
      <c r="R630" s="9" t="str">
        <f>IF(Search!$L$7="","",IF(ISNUMBER(SEARCH("Shield",$AU630))=TRUE,IF(Search!$L$7="N","N",1),""))</f>
        <v/>
      </c>
      <c r="S630" s="9" t="str">
        <f>IF(Search!$L$8="","",IF(ISNUMBER(SEARCH("Stick",$AU630))=TRUE,IF(Search!$L$8="N","N",1),""))</f>
        <v/>
      </c>
      <c r="T630" s="9" t="str">
        <f>IF(Search!$O$4="","",IF(COUNTA($AW630)=1,IF(Search!$O$4="N","N",1),""))</f>
        <v/>
      </c>
      <c r="U630" s="9" t="str">
        <f>IF(Search!$O$5="","",IF($AW630="","",IF($AW630&lt;Search!$O$5,"",1)))</f>
        <v/>
      </c>
      <c r="V630" s="9" t="str">
        <f>IF(Search!$O$6="","",IF($AW630="","",IF($AW630&gt;Search!$O$6,"",1)))</f>
        <v/>
      </c>
      <c r="W630" s="9" t="str">
        <f>IF(Search!$U$4="","",IF($AX630="","",1))</f>
        <v/>
      </c>
      <c r="X630" s="9" t="str">
        <f>IF(Search!$U$5="","",IF(ISNUMBER(SEARCH(Search!$U$5,$AX630))=TRUE,IF(Search!$U$5="N","N",1),""))</f>
        <v/>
      </c>
      <c r="Y630" s="9" t="str">
        <f>IF(Search!$U$6="","",IF($AY630&lt;Search!$U$6,"",1))</f>
        <v/>
      </c>
      <c r="Z630" s="9" t="str">
        <f>IF(Search!$R$4="","",IF(Inventory!$BA630&lt;Search!$R$4,"",1))</f>
        <v/>
      </c>
      <c r="AA630" s="9" t="str">
        <f>IF(Search!$R$5="","",IF($BA630&gt;Search!$R$5,"",1))</f>
        <v/>
      </c>
      <c r="AB630" s="9" t="str">
        <f>IF(Search!$R$6="","",IF($BB630&lt;Search!$R$6,"",1))</f>
        <v/>
      </c>
      <c r="AC630" s="9" t="str">
        <f>IF(Search!$R$7="","",IF($BB630&lt;Search!$R$7,"",1))</f>
        <v/>
      </c>
      <c r="AD630" s="45" t="str">
        <f>IF(COUNTIF($A630:$AC630,"n")&gt;0,"",IF(SUM($A630:$AC630)=COUNTA(Search!$C$4:$C$8,Search!$F$4:$F$8,Search!$I$4:$I$6,Search!$I$8,Search!$L$4:$L$8,Search!$O$4:$O$8,Search!$R$4:$R$7,Search!$U$4:$U$7)-COUNTIF(Search!$C$4:$U$7,"n"),1+LARGE($AD$1:AD629,1),""))</f>
        <v/>
      </c>
      <c r="AE630" s="45" t="str">
        <f t="shared" si="30"/>
        <v/>
      </c>
      <c r="AF630" s="45" t="str">
        <f>IF(AD630="","",COUNTIF($AE$1:$AE629,$AE630)+RANK($AE630,$AE$2:$AE$10540,1))</f>
        <v/>
      </c>
      <c r="AG630" s="45" t="str">
        <f t="shared" si="31"/>
        <v/>
      </c>
      <c r="AH630" s="45" t="str">
        <f>IF($AD630="","",COUNTIF($AG$1:$AG629,$AG630)+RANK($AG630,$AG$1:$AG$10539,0))</f>
        <v/>
      </c>
      <c r="AI630" s="10" t="str">
        <f t="shared" si="32"/>
        <v>1995-96 Parkhurst International Emerald Ice #469 Dimitri Yushkevich     /   $</v>
      </c>
      <c r="AJ630" s="11">
        <v>1995</v>
      </c>
      <c r="AK630" s="17">
        <v>96</v>
      </c>
      <c r="AL630" s="12" t="s">
        <v>344</v>
      </c>
      <c r="AM630" s="10">
        <v>469</v>
      </c>
      <c r="AN630" s="12" t="s">
        <v>313</v>
      </c>
      <c r="AO630" s="9"/>
      <c r="AP630" s="9"/>
      <c r="AQ630" s="9"/>
      <c r="AR630" s="14"/>
      <c r="AS630" s="9"/>
      <c r="AT630" s="9"/>
      <c r="AU630" s="9"/>
      <c r="AV630" s="13"/>
      <c r="AW630" s="13"/>
      <c r="AX630" s="9"/>
      <c r="AY630" s="9"/>
      <c r="AZ630" s="9"/>
      <c r="BA630" s="33"/>
      <c r="BB630" s="33"/>
      <c r="BC630" s="36"/>
      <c r="BD630" s="12" t="s">
        <v>1771</v>
      </c>
    </row>
    <row r="631" spans="1:56" s="12" customFormat="1" x14ac:dyDescent="0.2">
      <c r="A631" s="9" t="str">
        <f>IF(Search!$C$5="","",IF(COUNTA(Inventory!$AP631)=1,1,""))</f>
        <v/>
      </c>
      <c r="B631" s="9" t="str">
        <f>IF(Search!$C$4="","",IF(ISNUMBER(SEARCH(Search!$C$4,$AR631))=TRUE,1,""))</f>
        <v/>
      </c>
      <c r="C631" s="9" t="str">
        <f>IF(Search!$C$6="x",IF(COUNTA($AQ631)=1,1,"N"),IF(COUNTA($AQ631)=1,"N",""))</f>
        <v/>
      </c>
      <c r="D631" s="9" t="str">
        <f>IF(Search!$O$8="","",IF(ISNUMBER(SEARCH(Search!$O$8,$BD631))=TRUE,1,""))</f>
        <v/>
      </c>
      <c r="E631" s="9" t="str">
        <f>IF(Search!$C$7="","",IF(ISNUMBER(SEARCH(Search!$C$7,$AN631))=TRUE,1,""))</f>
        <v/>
      </c>
      <c r="F631" s="9" t="str">
        <f>IF(Search!$C$8="","",IF(ISNUMBER(SEARCH(Search!$C$8,$AO631))=TRUE,1,""))</f>
        <v/>
      </c>
      <c r="G631" s="9" t="str">
        <f>IF(Search!$F$4="","",IF(Inventory!$AJ631&lt;Search!$F$4,"",1))</f>
        <v/>
      </c>
      <c r="H631" s="9" t="str">
        <f>IF(Search!$F$5="","",IF(Inventory!$AJ631&gt;Search!$F$5,"",1))</f>
        <v/>
      </c>
      <c r="I631" s="9" t="str">
        <f>IF(Search!$F$7="","",IF(Search!$F$8="",IF(ISNUMBER(SEARCH(Search!$F$7,$AL631))=TRUE,1,""),""))</f>
        <v/>
      </c>
      <c r="J631" s="9" t="str">
        <f>IF($AL631=Search!$F$8,1,"")</f>
        <v/>
      </c>
      <c r="K631" s="9" t="str">
        <f>IF(Search!$I$4="","",IF(COUNTA($AS631)=1,IF(Search!$I$4="N","N",1),""))</f>
        <v/>
      </c>
      <c r="L631" s="9" t="str">
        <f>IF(Search!$I$5="","",IF($AS631="RC",1,""))</f>
        <v/>
      </c>
      <c r="M631" s="9" t="str">
        <f>IF(Search!$I$6="","",IF($AS631="RCP",1,""))</f>
        <v/>
      </c>
      <c r="N631" s="9" t="str">
        <f>IF(Search!$I$8="","",IF(COUNTA($AT631)=1,IF(Search!$I$8="N","N",1),""))</f>
        <v/>
      </c>
      <c r="O631" s="9" t="str">
        <f>IF(Search!$L$4="","",IF(COUNTA($AU631)=1,IF(Search!$L$4="N","N",1),""))</f>
        <v/>
      </c>
      <c r="P631" s="9" t="str">
        <f>IF(Search!$L$5="","",IF(ISNUMBER(SEARCH("Jersey",$AU631))=TRUE,IF(Search!$L$5="N","N",1),""))</f>
        <v/>
      </c>
      <c r="Q631" s="9" t="str">
        <f>IF(Search!$L$6="","",IF(ISNUMBER(SEARCH("Patch",$AU631))=TRUE,IF(Search!$L$6="N","N",1),""))</f>
        <v/>
      </c>
      <c r="R631" s="9" t="str">
        <f>IF(Search!$L$7="","",IF(ISNUMBER(SEARCH("Shield",$AU631))=TRUE,IF(Search!$L$7="N","N",1),""))</f>
        <v/>
      </c>
      <c r="S631" s="9" t="str">
        <f>IF(Search!$L$8="","",IF(ISNUMBER(SEARCH("Stick",$AU631))=TRUE,IF(Search!$L$8="N","N",1),""))</f>
        <v/>
      </c>
      <c r="T631" s="9" t="str">
        <f>IF(Search!$O$4="","",IF(COUNTA($AW631)=1,IF(Search!$O$4="N","N",1),""))</f>
        <v/>
      </c>
      <c r="U631" s="9" t="str">
        <f>IF(Search!$O$5="","",IF($AW631="","",IF($AW631&lt;Search!$O$5,"",1)))</f>
        <v/>
      </c>
      <c r="V631" s="9" t="str">
        <f>IF(Search!$O$6="","",IF($AW631="","",IF($AW631&gt;Search!$O$6,"",1)))</f>
        <v/>
      </c>
      <c r="W631" s="9" t="str">
        <f>IF(Search!$U$4="","",IF($AX631="","",1))</f>
        <v/>
      </c>
      <c r="X631" s="9" t="str">
        <f>IF(Search!$U$5="","",IF(ISNUMBER(SEARCH(Search!$U$5,$AX631))=TRUE,IF(Search!$U$5="N","N",1),""))</f>
        <v/>
      </c>
      <c r="Y631" s="9" t="str">
        <f>IF(Search!$U$6="","",IF($AY631&lt;Search!$U$6,"",1))</f>
        <v/>
      </c>
      <c r="Z631" s="9" t="str">
        <f>IF(Search!$R$4="","",IF(Inventory!$BA631&lt;Search!$R$4,"",1))</f>
        <v/>
      </c>
      <c r="AA631" s="9" t="str">
        <f>IF(Search!$R$5="","",IF($BA631&gt;Search!$R$5,"",1))</f>
        <v/>
      </c>
      <c r="AB631" s="9" t="str">
        <f>IF(Search!$R$6="","",IF($BB631&lt;Search!$R$6,"",1))</f>
        <v/>
      </c>
      <c r="AC631" s="9" t="str">
        <f>IF(Search!$R$7="","",IF($BB631&lt;Search!$R$7,"",1))</f>
        <v/>
      </c>
      <c r="AD631" s="45" t="str">
        <f>IF(COUNTIF($A631:$AC631,"n")&gt;0,"",IF(SUM($A631:$AC631)=COUNTA(Search!$C$4:$C$8,Search!$F$4:$F$8,Search!$I$4:$I$6,Search!$I$8,Search!$L$4:$L$8,Search!$O$4:$O$8,Search!$R$4:$R$7,Search!$U$4:$U$7)-COUNTIF(Search!$C$4:$U$7,"n"),1+LARGE($AD$1:AD630,1),""))</f>
        <v/>
      </c>
      <c r="AE631" s="45" t="str">
        <f t="shared" si="30"/>
        <v/>
      </c>
      <c r="AF631" s="45" t="str">
        <f>IF(AD631="","",COUNTIF($AE$1:$AE630,$AE631)+RANK($AE631,$AE$2:$AE$10540,1))</f>
        <v/>
      </c>
      <c r="AG631" s="45" t="str">
        <f t="shared" si="31"/>
        <v/>
      </c>
      <c r="AH631" s="45" t="str">
        <f>IF($AD631="","",COUNTIF($AG$1:$AG630,$AG631)+RANK($AG631,$AG$1:$AG$10539,0))</f>
        <v/>
      </c>
      <c r="AI631" s="10" t="str">
        <f t="shared" si="32"/>
        <v>1995-96 Parkhurst International Emerald Ice #469 Dimitri Yushkevich     /   $</v>
      </c>
      <c r="AJ631" s="11">
        <v>1995</v>
      </c>
      <c r="AK631" s="17">
        <v>96</v>
      </c>
      <c r="AL631" s="12" t="s">
        <v>344</v>
      </c>
      <c r="AM631" s="10">
        <v>469</v>
      </c>
      <c r="AN631" s="15" t="s">
        <v>313</v>
      </c>
      <c r="AO631" s="14"/>
      <c r="AP631" s="14"/>
      <c r="AQ631" s="14"/>
      <c r="AR631" s="14"/>
      <c r="AS631" s="9"/>
      <c r="AT631" s="9"/>
      <c r="AU631" s="9"/>
      <c r="AV631" s="13"/>
      <c r="AW631" s="13"/>
      <c r="AX631" s="9"/>
      <c r="AY631" s="9"/>
      <c r="AZ631" s="9"/>
      <c r="BA631" s="33"/>
      <c r="BB631" s="33"/>
      <c r="BC631" s="36"/>
      <c r="BD631" s="12" t="s">
        <v>1771</v>
      </c>
    </row>
    <row r="632" spans="1:56" s="12" customFormat="1" x14ac:dyDescent="0.2">
      <c r="A632" s="9" t="str">
        <f>IF(Search!$C$5="","",IF(COUNTA(Inventory!$AP632)=1,1,""))</f>
        <v/>
      </c>
      <c r="B632" s="9" t="str">
        <f>IF(Search!$C$4="","",IF(ISNUMBER(SEARCH(Search!$C$4,$AR632))=TRUE,1,""))</f>
        <v/>
      </c>
      <c r="C632" s="9" t="str">
        <f>IF(Search!$C$6="x",IF(COUNTA($AQ632)=1,1,"N"),IF(COUNTA($AQ632)=1,"N",""))</f>
        <v/>
      </c>
      <c r="D632" s="9" t="str">
        <f>IF(Search!$O$8="","",IF(ISNUMBER(SEARCH(Search!$O$8,$BD632))=TRUE,1,""))</f>
        <v/>
      </c>
      <c r="E632" s="9" t="str">
        <f>IF(Search!$C$7="","",IF(ISNUMBER(SEARCH(Search!$C$7,$AN632))=TRUE,1,""))</f>
        <v/>
      </c>
      <c r="F632" s="9" t="str">
        <f>IF(Search!$C$8="","",IF(ISNUMBER(SEARCH(Search!$C$8,$AO632))=TRUE,1,""))</f>
        <v/>
      </c>
      <c r="G632" s="9" t="str">
        <f>IF(Search!$F$4="","",IF(Inventory!$AJ632&lt;Search!$F$4,"",1))</f>
        <v/>
      </c>
      <c r="H632" s="9" t="str">
        <f>IF(Search!$F$5="","",IF(Inventory!$AJ632&gt;Search!$F$5,"",1))</f>
        <v/>
      </c>
      <c r="I632" s="9" t="str">
        <f>IF(Search!$F$7="","",IF(Search!$F$8="",IF(ISNUMBER(SEARCH(Search!$F$7,$AL632))=TRUE,1,""),""))</f>
        <v/>
      </c>
      <c r="J632" s="9" t="str">
        <f>IF($AL632=Search!$F$8,1,"")</f>
        <v/>
      </c>
      <c r="K632" s="9" t="str">
        <f>IF(Search!$I$4="","",IF(COUNTA($AS632)=1,IF(Search!$I$4="N","N",1),""))</f>
        <v/>
      </c>
      <c r="L632" s="9" t="str">
        <f>IF(Search!$I$5="","",IF($AS632="RC",1,""))</f>
        <v/>
      </c>
      <c r="M632" s="9" t="str">
        <f>IF(Search!$I$6="","",IF($AS632="RCP",1,""))</f>
        <v/>
      </c>
      <c r="N632" s="9" t="str">
        <f>IF(Search!$I$8="","",IF(COUNTA($AT632)=1,IF(Search!$I$8="N","N",1),""))</f>
        <v/>
      </c>
      <c r="O632" s="9" t="str">
        <f>IF(Search!$L$4="","",IF(COUNTA($AU632)=1,IF(Search!$L$4="N","N",1),""))</f>
        <v/>
      </c>
      <c r="P632" s="9" t="str">
        <f>IF(Search!$L$5="","",IF(ISNUMBER(SEARCH("Jersey",$AU632))=TRUE,IF(Search!$L$5="N","N",1),""))</f>
        <v/>
      </c>
      <c r="Q632" s="9" t="str">
        <f>IF(Search!$L$6="","",IF(ISNUMBER(SEARCH("Patch",$AU632))=TRUE,IF(Search!$L$6="N","N",1),""))</f>
        <v/>
      </c>
      <c r="R632" s="9" t="str">
        <f>IF(Search!$L$7="","",IF(ISNUMBER(SEARCH("Shield",$AU632))=TRUE,IF(Search!$L$7="N","N",1),""))</f>
        <v/>
      </c>
      <c r="S632" s="9" t="str">
        <f>IF(Search!$L$8="","",IF(ISNUMBER(SEARCH("Stick",$AU632))=TRUE,IF(Search!$L$8="N","N",1),""))</f>
        <v/>
      </c>
      <c r="T632" s="9" t="str">
        <f>IF(Search!$O$4="","",IF(COUNTA($AW632)=1,IF(Search!$O$4="N","N",1),""))</f>
        <v/>
      </c>
      <c r="U632" s="9" t="str">
        <f>IF(Search!$O$5="","",IF($AW632="","",IF($AW632&lt;Search!$O$5,"",1)))</f>
        <v/>
      </c>
      <c r="V632" s="9" t="str">
        <f>IF(Search!$O$6="","",IF($AW632="","",IF($AW632&gt;Search!$O$6,"",1)))</f>
        <v/>
      </c>
      <c r="W632" s="9" t="str">
        <f>IF(Search!$U$4="","",IF($AX632="","",1))</f>
        <v/>
      </c>
      <c r="X632" s="9" t="str">
        <f>IF(Search!$U$5="","",IF(ISNUMBER(SEARCH(Search!$U$5,$AX632))=TRUE,IF(Search!$U$5="N","N",1),""))</f>
        <v/>
      </c>
      <c r="Y632" s="9" t="str">
        <f>IF(Search!$U$6="","",IF($AY632&lt;Search!$U$6,"",1))</f>
        <v/>
      </c>
      <c r="Z632" s="9" t="str">
        <f>IF(Search!$R$4="","",IF(Inventory!$BA632&lt;Search!$R$4,"",1))</f>
        <v/>
      </c>
      <c r="AA632" s="9" t="str">
        <f>IF(Search!$R$5="","",IF($BA632&gt;Search!$R$5,"",1))</f>
        <v/>
      </c>
      <c r="AB632" s="9" t="str">
        <f>IF(Search!$R$6="","",IF($BB632&lt;Search!$R$6,"",1))</f>
        <v/>
      </c>
      <c r="AC632" s="9" t="str">
        <f>IF(Search!$R$7="","",IF($BB632&lt;Search!$R$7,"",1))</f>
        <v/>
      </c>
      <c r="AD632" s="45" t="str">
        <f>IF(COUNTIF($A632:$AC632,"n")&gt;0,"",IF(SUM($A632:$AC632)=COUNTA(Search!$C$4:$C$8,Search!$F$4:$F$8,Search!$I$4:$I$6,Search!$I$8,Search!$L$4:$L$8,Search!$O$4:$O$8,Search!$R$4:$R$7,Search!$U$4:$U$7)-COUNTIF(Search!$C$4:$U$7,"n"),1+LARGE($AD$1:AD631,1),""))</f>
        <v/>
      </c>
      <c r="AE632" s="45" t="str">
        <f t="shared" si="30"/>
        <v/>
      </c>
      <c r="AF632" s="45" t="str">
        <f>IF(AD632="","",COUNTIF($AE$1:$AE631,$AE632)+RANK($AE632,$AE$2:$AE$10540,1))</f>
        <v/>
      </c>
      <c r="AG632" s="45" t="str">
        <f t="shared" si="31"/>
        <v/>
      </c>
      <c r="AH632" s="45" t="str">
        <f>IF($AD632="","",COUNTIF($AG$1:$AG631,$AG632)+RANK($AG632,$AG$1:$AG$10539,0))</f>
        <v/>
      </c>
      <c r="AI632" s="10" t="str">
        <f t="shared" si="32"/>
        <v>1995-96 Parkhurst International Emerald Ice #470 Dave Andreychuk     /   $</v>
      </c>
      <c r="AJ632" s="11">
        <v>1995</v>
      </c>
      <c r="AK632" s="17">
        <v>96</v>
      </c>
      <c r="AL632" s="12" t="s">
        <v>344</v>
      </c>
      <c r="AM632" s="10">
        <v>470</v>
      </c>
      <c r="AN632" s="12" t="s">
        <v>284</v>
      </c>
      <c r="AO632" s="9"/>
      <c r="AP632" s="9"/>
      <c r="AQ632" s="9"/>
      <c r="AR632" s="14"/>
      <c r="AS632" s="9"/>
      <c r="AT632" s="9"/>
      <c r="AU632" s="9"/>
      <c r="AV632" s="13"/>
      <c r="AW632" s="13"/>
      <c r="AX632" s="9"/>
      <c r="AY632" s="9"/>
      <c r="AZ632" s="9"/>
      <c r="BA632" s="33"/>
      <c r="BB632" s="33"/>
      <c r="BC632" s="36"/>
      <c r="BD632" s="12" t="s">
        <v>1771</v>
      </c>
    </row>
    <row r="633" spans="1:56" s="12" customFormat="1" x14ac:dyDescent="0.2">
      <c r="A633" s="9" t="str">
        <f>IF(Search!$C$5="","",IF(COUNTA(Inventory!$AP633)=1,1,""))</f>
        <v/>
      </c>
      <c r="B633" s="9" t="str">
        <f>IF(Search!$C$4="","",IF(ISNUMBER(SEARCH(Search!$C$4,$AR633))=TRUE,1,""))</f>
        <v/>
      </c>
      <c r="C633" s="9" t="str">
        <f>IF(Search!$C$6="x",IF(COUNTA($AQ633)=1,1,"N"),IF(COUNTA($AQ633)=1,"N",""))</f>
        <v/>
      </c>
      <c r="D633" s="9" t="str">
        <f>IF(Search!$O$8="","",IF(ISNUMBER(SEARCH(Search!$O$8,$BD633))=TRUE,1,""))</f>
        <v/>
      </c>
      <c r="E633" s="9" t="str">
        <f>IF(Search!$C$7="","",IF(ISNUMBER(SEARCH(Search!$C$7,$AN633))=TRUE,1,""))</f>
        <v/>
      </c>
      <c r="F633" s="9" t="str">
        <f>IF(Search!$C$8="","",IF(ISNUMBER(SEARCH(Search!$C$8,$AO633))=TRUE,1,""))</f>
        <v/>
      </c>
      <c r="G633" s="9" t="str">
        <f>IF(Search!$F$4="","",IF(Inventory!$AJ633&lt;Search!$F$4,"",1))</f>
        <v/>
      </c>
      <c r="H633" s="9" t="str">
        <f>IF(Search!$F$5="","",IF(Inventory!$AJ633&gt;Search!$F$5,"",1))</f>
        <v/>
      </c>
      <c r="I633" s="9" t="str">
        <f>IF(Search!$F$7="","",IF(Search!$F$8="",IF(ISNUMBER(SEARCH(Search!$F$7,$AL633))=TRUE,1,""),""))</f>
        <v/>
      </c>
      <c r="J633" s="9" t="str">
        <f>IF($AL633=Search!$F$8,1,"")</f>
        <v/>
      </c>
      <c r="K633" s="9" t="str">
        <f>IF(Search!$I$4="","",IF(COUNTA($AS633)=1,IF(Search!$I$4="N","N",1),""))</f>
        <v/>
      </c>
      <c r="L633" s="9" t="str">
        <f>IF(Search!$I$5="","",IF($AS633="RC",1,""))</f>
        <v/>
      </c>
      <c r="M633" s="9" t="str">
        <f>IF(Search!$I$6="","",IF($AS633="RCP",1,""))</f>
        <v/>
      </c>
      <c r="N633" s="9" t="str">
        <f>IF(Search!$I$8="","",IF(COUNTA($AT633)=1,IF(Search!$I$8="N","N",1),""))</f>
        <v/>
      </c>
      <c r="O633" s="9" t="str">
        <f>IF(Search!$L$4="","",IF(COUNTA($AU633)=1,IF(Search!$L$4="N","N",1),""))</f>
        <v/>
      </c>
      <c r="P633" s="9" t="str">
        <f>IF(Search!$L$5="","",IF(ISNUMBER(SEARCH("Jersey",$AU633))=TRUE,IF(Search!$L$5="N","N",1),""))</f>
        <v/>
      </c>
      <c r="Q633" s="9" t="str">
        <f>IF(Search!$L$6="","",IF(ISNUMBER(SEARCH("Patch",$AU633))=TRUE,IF(Search!$L$6="N","N",1),""))</f>
        <v/>
      </c>
      <c r="R633" s="9" t="str">
        <f>IF(Search!$L$7="","",IF(ISNUMBER(SEARCH("Shield",$AU633))=TRUE,IF(Search!$L$7="N","N",1),""))</f>
        <v/>
      </c>
      <c r="S633" s="9" t="str">
        <f>IF(Search!$L$8="","",IF(ISNUMBER(SEARCH("Stick",$AU633))=TRUE,IF(Search!$L$8="N","N",1),""))</f>
        <v/>
      </c>
      <c r="T633" s="9" t="str">
        <f>IF(Search!$O$4="","",IF(COUNTA($AW633)=1,IF(Search!$O$4="N","N",1),""))</f>
        <v/>
      </c>
      <c r="U633" s="9" t="str">
        <f>IF(Search!$O$5="","",IF($AW633="","",IF($AW633&lt;Search!$O$5,"",1)))</f>
        <v/>
      </c>
      <c r="V633" s="9" t="str">
        <f>IF(Search!$O$6="","",IF($AW633="","",IF($AW633&gt;Search!$O$6,"",1)))</f>
        <v/>
      </c>
      <c r="W633" s="9" t="str">
        <f>IF(Search!$U$4="","",IF($AX633="","",1))</f>
        <v/>
      </c>
      <c r="X633" s="9" t="str">
        <f>IF(Search!$U$5="","",IF(ISNUMBER(SEARCH(Search!$U$5,$AX633))=TRUE,IF(Search!$U$5="N","N",1),""))</f>
        <v/>
      </c>
      <c r="Y633" s="9" t="str">
        <f>IF(Search!$U$6="","",IF($AY633&lt;Search!$U$6,"",1))</f>
        <v/>
      </c>
      <c r="Z633" s="9" t="str">
        <f>IF(Search!$R$4="","",IF(Inventory!$BA633&lt;Search!$R$4,"",1))</f>
        <v/>
      </c>
      <c r="AA633" s="9" t="str">
        <f>IF(Search!$R$5="","",IF($BA633&gt;Search!$R$5,"",1))</f>
        <v/>
      </c>
      <c r="AB633" s="9" t="str">
        <f>IF(Search!$R$6="","",IF($BB633&lt;Search!$R$6,"",1))</f>
        <v/>
      </c>
      <c r="AC633" s="9" t="str">
        <f>IF(Search!$R$7="","",IF($BB633&lt;Search!$R$7,"",1))</f>
        <v/>
      </c>
      <c r="AD633" s="45" t="str">
        <f>IF(COUNTIF($A633:$AC633,"n")&gt;0,"",IF(SUM($A633:$AC633)=COUNTA(Search!$C$4:$C$8,Search!$F$4:$F$8,Search!$I$4:$I$6,Search!$I$8,Search!$L$4:$L$8,Search!$O$4:$O$8,Search!$R$4:$R$7,Search!$U$4:$U$7)-COUNTIF(Search!$C$4:$U$7,"n"),1+LARGE($AD$1:AD632,1),""))</f>
        <v/>
      </c>
      <c r="AE633" s="45" t="str">
        <f t="shared" si="30"/>
        <v/>
      </c>
      <c r="AF633" s="45" t="str">
        <f>IF(AD633="","",COUNTIF($AE$1:$AE632,$AE633)+RANK($AE633,$AE$2:$AE$10540,1))</f>
        <v/>
      </c>
      <c r="AG633" s="45" t="str">
        <f t="shared" si="31"/>
        <v/>
      </c>
      <c r="AH633" s="45" t="str">
        <f>IF($AD633="","",COUNTIF($AG$1:$AG632,$AG633)+RANK($AG633,$AG$1:$AG$10539,0))</f>
        <v/>
      </c>
      <c r="AI633" s="10" t="str">
        <f t="shared" si="32"/>
        <v>1995-96 Parkhurst International Emerald Ice #470 Dave Andreychuk     /   $</v>
      </c>
      <c r="AJ633" s="11">
        <v>1995</v>
      </c>
      <c r="AK633" s="17">
        <v>96</v>
      </c>
      <c r="AL633" s="12" t="s">
        <v>344</v>
      </c>
      <c r="AM633" s="10">
        <v>470</v>
      </c>
      <c r="AN633" s="15" t="s">
        <v>284</v>
      </c>
      <c r="AO633" s="14"/>
      <c r="AP633" s="14"/>
      <c r="AQ633" s="14"/>
      <c r="AR633" s="14"/>
      <c r="AS633" s="9"/>
      <c r="AT633" s="9"/>
      <c r="AU633" s="9"/>
      <c r="AV633" s="13"/>
      <c r="AW633" s="13"/>
      <c r="AX633" s="9"/>
      <c r="AY633" s="9"/>
      <c r="AZ633" s="9"/>
      <c r="BA633" s="33"/>
      <c r="BB633" s="33"/>
      <c r="BC633" s="36"/>
      <c r="BD633" s="12" t="s">
        <v>1771</v>
      </c>
    </row>
    <row r="634" spans="1:56" s="12" customFormat="1" x14ac:dyDescent="0.2">
      <c r="A634" s="9" t="str">
        <f>IF(Search!$C$5="","",IF(COUNTA(Inventory!$AP634)=1,1,""))</f>
        <v/>
      </c>
      <c r="B634" s="9" t="str">
        <f>IF(Search!$C$4="","",IF(ISNUMBER(SEARCH(Search!$C$4,$AR634))=TRUE,1,""))</f>
        <v/>
      </c>
      <c r="C634" s="9" t="str">
        <f>IF(Search!$C$6="x",IF(COUNTA($AQ634)=1,1,"N"),IF(COUNTA($AQ634)=1,"N",""))</f>
        <v/>
      </c>
      <c r="D634" s="9" t="str">
        <f>IF(Search!$O$8="","",IF(ISNUMBER(SEARCH(Search!$O$8,$BD634))=TRUE,1,""))</f>
        <v/>
      </c>
      <c r="E634" s="9" t="str">
        <f>IF(Search!$C$7="","",IF(ISNUMBER(SEARCH(Search!$C$7,$AN634))=TRUE,1,""))</f>
        <v/>
      </c>
      <c r="F634" s="9" t="str">
        <f>IF(Search!$C$8="","",IF(ISNUMBER(SEARCH(Search!$C$8,$AO634))=TRUE,1,""))</f>
        <v/>
      </c>
      <c r="G634" s="9" t="str">
        <f>IF(Search!$F$4="","",IF(Inventory!$AJ634&lt;Search!$F$4,"",1))</f>
        <v/>
      </c>
      <c r="H634" s="9" t="str">
        <f>IF(Search!$F$5="","",IF(Inventory!$AJ634&gt;Search!$F$5,"",1))</f>
        <v/>
      </c>
      <c r="I634" s="9" t="str">
        <f>IF(Search!$F$7="","",IF(Search!$F$8="",IF(ISNUMBER(SEARCH(Search!$F$7,$AL634))=TRUE,1,""),""))</f>
        <v/>
      </c>
      <c r="J634" s="9" t="str">
        <f>IF($AL634=Search!$F$8,1,"")</f>
        <v/>
      </c>
      <c r="K634" s="9" t="str">
        <f>IF(Search!$I$4="","",IF(COUNTA($AS634)=1,IF(Search!$I$4="N","N",1),""))</f>
        <v/>
      </c>
      <c r="L634" s="9" t="str">
        <f>IF(Search!$I$5="","",IF($AS634="RC",1,""))</f>
        <v/>
      </c>
      <c r="M634" s="9" t="str">
        <f>IF(Search!$I$6="","",IF($AS634="RCP",1,""))</f>
        <v/>
      </c>
      <c r="N634" s="9" t="str">
        <f>IF(Search!$I$8="","",IF(COUNTA($AT634)=1,IF(Search!$I$8="N","N",1),""))</f>
        <v/>
      </c>
      <c r="O634" s="9" t="str">
        <f>IF(Search!$L$4="","",IF(COUNTA($AU634)=1,IF(Search!$L$4="N","N",1),""))</f>
        <v/>
      </c>
      <c r="P634" s="9" t="str">
        <f>IF(Search!$L$5="","",IF(ISNUMBER(SEARCH("Jersey",$AU634))=TRUE,IF(Search!$L$5="N","N",1),""))</f>
        <v/>
      </c>
      <c r="Q634" s="9" t="str">
        <f>IF(Search!$L$6="","",IF(ISNUMBER(SEARCH("Patch",$AU634))=TRUE,IF(Search!$L$6="N","N",1),""))</f>
        <v/>
      </c>
      <c r="R634" s="9" t="str">
        <f>IF(Search!$L$7="","",IF(ISNUMBER(SEARCH("Shield",$AU634))=TRUE,IF(Search!$L$7="N","N",1),""))</f>
        <v/>
      </c>
      <c r="S634" s="9" t="str">
        <f>IF(Search!$L$8="","",IF(ISNUMBER(SEARCH("Stick",$AU634))=TRUE,IF(Search!$L$8="N","N",1),""))</f>
        <v/>
      </c>
      <c r="T634" s="9" t="str">
        <f>IF(Search!$O$4="","",IF(COUNTA($AW634)=1,IF(Search!$O$4="N","N",1),""))</f>
        <v/>
      </c>
      <c r="U634" s="9" t="str">
        <f>IF(Search!$O$5="","",IF($AW634="","",IF($AW634&lt;Search!$O$5,"",1)))</f>
        <v/>
      </c>
      <c r="V634" s="9" t="str">
        <f>IF(Search!$O$6="","",IF($AW634="","",IF($AW634&gt;Search!$O$6,"",1)))</f>
        <v/>
      </c>
      <c r="W634" s="9" t="str">
        <f>IF(Search!$U$4="","",IF($AX634="","",1))</f>
        <v/>
      </c>
      <c r="X634" s="9" t="str">
        <f>IF(Search!$U$5="","",IF(ISNUMBER(SEARCH(Search!$U$5,$AX634))=TRUE,IF(Search!$U$5="N","N",1),""))</f>
        <v/>
      </c>
      <c r="Y634" s="9" t="str">
        <f>IF(Search!$U$6="","",IF($AY634&lt;Search!$U$6,"",1))</f>
        <v/>
      </c>
      <c r="Z634" s="9" t="str">
        <f>IF(Search!$R$4="","",IF(Inventory!$BA634&lt;Search!$R$4,"",1))</f>
        <v/>
      </c>
      <c r="AA634" s="9" t="str">
        <f>IF(Search!$R$5="","",IF($BA634&gt;Search!$R$5,"",1))</f>
        <v/>
      </c>
      <c r="AB634" s="9" t="str">
        <f>IF(Search!$R$6="","",IF($BB634&lt;Search!$R$6,"",1))</f>
        <v/>
      </c>
      <c r="AC634" s="9" t="str">
        <f>IF(Search!$R$7="","",IF($BB634&lt;Search!$R$7,"",1))</f>
        <v/>
      </c>
      <c r="AD634" s="45" t="str">
        <f>IF(COUNTIF($A634:$AC634,"n")&gt;0,"",IF(SUM($A634:$AC634)=COUNTA(Search!$C$4:$C$8,Search!$F$4:$F$8,Search!$I$4:$I$6,Search!$I$8,Search!$L$4:$L$8,Search!$O$4:$O$8,Search!$R$4:$R$7,Search!$U$4:$U$7)-COUNTIF(Search!$C$4:$U$7,"n"),1+LARGE($AD$1:AD633,1),""))</f>
        <v/>
      </c>
      <c r="AE634" s="45" t="str">
        <f t="shared" si="30"/>
        <v/>
      </c>
      <c r="AF634" s="45" t="str">
        <f>IF(AD634="","",COUNTIF($AE$1:$AE633,$AE634)+RANK($AE634,$AE$2:$AE$10540,1))</f>
        <v/>
      </c>
      <c r="AG634" s="45" t="str">
        <f t="shared" si="31"/>
        <v/>
      </c>
      <c r="AH634" s="45" t="str">
        <f>IF($AD634="","",COUNTIF($AG$1:$AG633,$AG634)+RANK($AG634,$AG$1:$AG$10539,0))</f>
        <v/>
      </c>
      <c r="AI634" s="10" t="str">
        <f t="shared" si="32"/>
        <v>1995-96 Parkhurst International Goal Patrol #2 Felix Potvin     /   $</v>
      </c>
      <c r="AJ634" s="11">
        <v>1995</v>
      </c>
      <c r="AK634" s="17">
        <v>96</v>
      </c>
      <c r="AL634" s="12" t="s">
        <v>2182</v>
      </c>
      <c r="AM634" s="10">
        <v>2</v>
      </c>
      <c r="AN634" s="15" t="s">
        <v>226</v>
      </c>
      <c r="AO634" s="14"/>
      <c r="AP634" s="14"/>
      <c r="AQ634" s="14"/>
      <c r="AR634" s="14"/>
      <c r="AS634" s="9"/>
      <c r="AT634" s="9"/>
      <c r="AU634" s="9"/>
      <c r="AV634" s="13"/>
      <c r="AW634" s="13"/>
      <c r="AX634" s="9"/>
      <c r="AY634" s="9"/>
      <c r="AZ634" s="9"/>
      <c r="BA634" s="33"/>
      <c r="BB634" s="33"/>
      <c r="BC634" s="36"/>
      <c r="BD634" s="12" t="s">
        <v>1771</v>
      </c>
    </row>
    <row r="635" spans="1:56" s="12" customFormat="1" x14ac:dyDescent="0.2">
      <c r="A635" s="9" t="str">
        <f>IF(Search!$C$5="","",IF(COUNTA(Inventory!$AP635)=1,1,""))</f>
        <v/>
      </c>
      <c r="B635" s="9" t="str">
        <f>IF(Search!$C$4="","",IF(ISNUMBER(SEARCH(Search!$C$4,$AR635))=TRUE,1,""))</f>
        <v/>
      </c>
      <c r="C635" s="9" t="str">
        <f>IF(Search!$C$6="x",IF(COUNTA($AQ635)=1,1,"N"),IF(COUNTA($AQ635)=1,"N",""))</f>
        <v/>
      </c>
      <c r="D635" s="9" t="str">
        <f>IF(Search!$O$8="","",IF(ISNUMBER(SEARCH(Search!$O$8,$BD635))=TRUE,1,""))</f>
        <v/>
      </c>
      <c r="E635" s="9" t="str">
        <f>IF(Search!$C$7="","",IF(ISNUMBER(SEARCH(Search!$C$7,$AN635))=TRUE,1,""))</f>
        <v/>
      </c>
      <c r="F635" s="9" t="str">
        <f>IF(Search!$C$8="","",IF(ISNUMBER(SEARCH(Search!$C$8,$AO635))=TRUE,1,""))</f>
        <v/>
      </c>
      <c r="G635" s="9" t="str">
        <f>IF(Search!$F$4="","",IF(Inventory!$AJ635&lt;Search!$F$4,"",1))</f>
        <v/>
      </c>
      <c r="H635" s="9" t="str">
        <f>IF(Search!$F$5="","",IF(Inventory!$AJ635&gt;Search!$F$5,"",1))</f>
        <v/>
      </c>
      <c r="I635" s="9" t="str">
        <f>IF(Search!$F$7="","",IF(Search!$F$8="",IF(ISNUMBER(SEARCH(Search!$F$7,$AL635))=TRUE,1,""),""))</f>
        <v/>
      </c>
      <c r="J635" s="9" t="str">
        <f>IF($AL635=Search!$F$8,1,"")</f>
        <v/>
      </c>
      <c r="K635" s="9" t="str">
        <f>IF(Search!$I$4="","",IF(COUNTA($AS635)=1,IF(Search!$I$4="N","N",1),""))</f>
        <v/>
      </c>
      <c r="L635" s="9" t="str">
        <f>IF(Search!$I$5="","",IF($AS635="RC",1,""))</f>
        <v/>
      </c>
      <c r="M635" s="9" t="str">
        <f>IF(Search!$I$6="","",IF($AS635="RCP",1,""))</f>
        <v/>
      </c>
      <c r="N635" s="9" t="str">
        <f>IF(Search!$I$8="","",IF(COUNTA($AT635)=1,IF(Search!$I$8="N","N",1),""))</f>
        <v/>
      </c>
      <c r="O635" s="9" t="str">
        <f>IF(Search!$L$4="","",IF(COUNTA($AU635)=1,IF(Search!$L$4="N","N",1),""))</f>
        <v/>
      </c>
      <c r="P635" s="9" t="str">
        <f>IF(Search!$L$5="","",IF(ISNUMBER(SEARCH("Jersey",$AU635))=TRUE,IF(Search!$L$5="N","N",1),""))</f>
        <v/>
      </c>
      <c r="Q635" s="9" t="str">
        <f>IF(Search!$L$6="","",IF(ISNUMBER(SEARCH("Patch",$AU635))=TRUE,IF(Search!$L$6="N","N",1),""))</f>
        <v/>
      </c>
      <c r="R635" s="9" t="str">
        <f>IF(Search!$L$7="","",IF(ISNUMBER(SEARCH("Shield",$AU635))=TRUE,IF(Search!$L$7="N","N",1),""))</f>
        <v/>
      </c>
      <c r="S635" s="9" t="str">
        <f>IF(Search!$L$8="","",IF(ISNUMBER(SEARCH("Stick",$AU635))=TRUE,IF(Search!$L$8="N","N",1),""))</f>
        <v/>
      </c>
      <c r="T635" s="9" t="str">
        <f>IF(Search!$O$4="","",IF(COUNTA($AW635)=1,IF(Search!$O$4="N","N",1),""))</f>
        <v/>
      </c>
      <c r="U635" s="9" t="str">
        <f>IF(Search!$O$5="","",IF($AW635="","",IF($AW635&lt;Search!$O$5,"",1)))</f>
        <v/>
      </c>
      <c r="V635" s="9" t="str">
        <f>IF(Search!$O$6="","",IF($AW635="","",IF($AW635&gt;Search!$O$6,"",1)))</f>
        <v/>
      </c>
      <c r="W635" s="9" t="str">
        <f>IF(Search!$U$4="","",IF($AX635="","",1))</f>
        <v/>
      </c>
      <c r="X635" s="9" t="str">
        <f>IF(Search!$U$5="","",IF(ISNUMBER(SEARCH(Search!$U$5,$AX635))=TRUE,IF(Search!$U$5="N","N",1),""))</f>
        <v/>
      </c>
      <c r="Y635" s="9" t="str">
        <f>IF(Search!$U$6="","",IF($AY635&lt;Search!$U$6,"",1))</f>
        <v/>
      </c>
      <c r="Z635" s="9" t="str">
        <f>IF(Search!$R$4="","",IF(Inventory!$BA635&lt;Search!$R$4,"",1))</f>
        <v/>
      </c>
      <c r="AA635" s="9" t="str">
        <f>IF(Search!$R$5="","",IF($BA635&gt;Search!$R$5,"",1))</f>
        <v/>
      </c>
      <c r="AB635" s="9" t="str">
        <f>IF(Search!$R$6="","",IF($BB635&lt;Search!$R$6,"",1))</f>
        <v/>
      </c>
      <c r="AC635" s="9" t="str">
        <f>IF(Search!$R$7="","",IF($BB635&lt;Search!$R$7,"",1))</f>
        <v/>
      </c>
      <c r="AD635" s="45" t="str">
        <f>IF(COUNTIF($A635:$AC635,"n")&gt;0,"",IF(SUM($A635:$AC635)=COUNTA(Search!$C$4:$C$8,Search!$F$4:$F$8,Search!$I$4:$I$6,Search!$I$8,Search!$L$4:$L$8,Search!$O$4:$O$8,Search!$R$4:$R$7,Search!$U$4:$U$7)-COUNTIF(Search!$C$4:$U$7,"n"),1+LARGE($AD$1:AD634,1),""))</f>
        <v/>
      </c>
      <c r="AE635" s="45" t="str">
        <f t="shared" si="30"/>
        <v/>
      </c>
      <c r="AF635" s="45" t="str">
        <f>IF(AD635="","",COUNTIF($AE$1:$AE634,$AE635)+RANK($AE635,$AE$2:$AE$10540,1))</f>
        <v/>
      </c>
      <c r="AG635" s="45" t="str">
        <f t="shared" si="31"/>
        <v/>
      </c>
      <c r="AH635" s="45" t="str">
        <f>IF($AD635="","",COUNTIF($AG$1:$AG634,$AG635)+RANK($AG635,$AG$1:$AG$10539,0))</f>
        <v/>
      </c>
      <c r="AI635" s="10" t="str">
        <f t="shared" si="32"/>
        <v>1995-96 Pinnacle FANtasy #29 Felix Potvin     /   $</v>
      </c>
      <c r="AJ635" s="11">
        <v>1995</v>
      </c>
      <c r="AK635" s="17">
        <v>96</v>
      </c>
      <c r="AL635" s="12" t="s">
        <v>2183</v>
      </c>
      <c r="AM635" s="10">
        <v>29</v>
      </c>
      <c r="AN635" s="15" t="s">
        <v>226</v>
      </c>
      <c r="AO635" s="14"/>
      <c r="AP635" s="14"/>
      <c r="AQ635" s="14"/>
      <c r="AR635" s="14"/>
      <c r="AS635" s="9"/>
      <c r="AT635" s="9"/>
      <c r="AU635" s="9"/>
      <c r="AV635" s="13"/>
      <c r="AW635" s="13"/>
      <c r="AX635" s="9"/>
      <c r="AY635" s="9"/>
      <c r="AZ635" s="9"/>
      <c r="BA635" s="33"/>
      <c r="BB635" s="33"/>
      <c r="BC635" s="36"/>
      <c r="BD635" s="12" t="s">
        <v>1771</v>
      </c>
    </row>
    <row r="636" spans="1:56" s="12" customFormat="1" x14ac:dyDescent="0.2">
      <c r="A636" s="9" t="str">
        <f>IF(Search!$C$5="","",IF(COUNTA(Inventory!$AP636)=1,1,""))</f>
        <v/>
      </c>
      <c r="B636" s="9" t="str">
        <f>IF(Search!$C$4="","",IF(ISNUMBER(SEARCH(Search!$C$4,$AR636))=TRUE,1,""))</f>
        <v/>
      </c>
      <c r="C636" s="9" t="str">
        <f>IF(Search!$C$6="x",IF(COUNTA($AQ636)=1,1,"N"),IF(COUNTA($AQ636)=1,"N",""))</f>
        <v/>
      </c>
      <c r="D636" s="9" t="str">
        <f>IF(Search!$O$8="","",IF(ISNUMBER(SEARCH(Search!$O$8,$BD636))=TRUE,1,""))</f>
        <v/>
      </c>
      <c r="E636" s="9" t="str">
        <f>IF(Search!$C$7="","",IF(ISNUMBER(SEARCH(Search!$C$7,$AN636))=TRUE,1,""))</f>
        <v/>
      </c>
      <c r="F636" s="9" t="str">
        <f>IF(Search!$C$8="","",IF(ISNUMBER(SEARCH(Search!$C$8,$AO636))=TRUE,1,""))</f>
        <v/>
      </c>
      <c r="G636" s="9" t="str">
        <f>IF(Search!$F$4="","",IF(Inventory!$AJ636&lt;Search!$F$4,"",1))</f>
        <v/>
      </c>
      <c r="H636" s="9" t="str">
        <f>IF(Search!$F$5="","",IF(Inventory!$AJ636&gt;Search!$F$5,"",1))</f>
        <v/>
      </c>
      <c r="I636" s="9" t="str">
        <f>IF(Search!$F$7="","",IF(Search!$F$8="",IF(ISNUMBER(SEARCH(Search!$F$7,$AL636))=TRUE,1,""),""))</f>
        <v/>
      </c>
      <c r="J636" s="9" t="str">
        <f>IF($AL636=Search!$F$8,1,"")</f>
        <v/>
      </c>
      <c r="K636" s="9" t="str">
        <f>IF(Search!$I$4="","",IF(COUNTA($AS636)=1,IF(Search!$I$4="N","N",1),""))</f>
        <v/>
      </c>
      <c r="L636" s="9" t="str">
        <f>IF(Search!$I$5="","",IF($AS636="RC",1,""))</f>
        <v/>
      </c>
      <c r="M636" s="9" t="str">
        <f>IF(Search!$I$6="","",IF($AS636="RCP",1,""))</f>
        <v/>
      </c>
      <c r="N636" s="9" t="str">
        <f>IF(Search!$I$8="","",IF(COUNTA($AT636)=1,IF(Search!$I$8="N","N",1),""))</f>
        <v/>
      </c>
      <c r="O636" s="9" t="str">
        <f>IF(Search!$L$4="","",IF(COUNTA($AU636)=1,IF(Search!$L$4="N","N",1),""))</f>
        <v/>
      </c>
      <c r="P636" s="9" t="str">
        <f>IF(Search!$L$5="","",IF(ISNUMBER(SEARCH("Jersey",$AU636))=TRUE,IF(Search!$L$5="N","N",1),""))</f>
        <v/>
      </c>
      <c r="Q636" s="9" t="str">
        <f>IF(Search!$L$6="","",IF(ISNUMBER(SEARCH("Patch",$AU636))=TRUE,IF(Search!$L$6="N","N",1),""))</f>
        <v/>
      </c>
      <c r="R636" s="9" t="str">
        <f>IF(Search!$L$7="","",IF(ISNUMBER(SEARCH("Shield",$AU636))=TRUE,IF(Search!$L$7="N","N",1),""))</f>
        <v/>
      </c>
      <c r="S636" s="9" t="str">
        <f>IF(Search!$L$8="","",IF(ISNUMBER(SEARCH("Stick",$AU636))=TRUE,IF(Search!$L$8="N","N",1),""))</f>
        <v/>
      </c>
      <c r="T636" s="9" t="str">
        <f>IF(Search!$O$4="","",IF(COUNTA($AW636)=1,IF(Search!$O$4="N","N",1),""))</f>
        <v/>
      </c>
      <c r="U636" s="9" t="str">
        <f>IF(Search!$O$5="","",IF($AW636="","",IF($AW636&lt;Search!$O$5,"",1)))</f>
        <v/>
      </c>
      <c r="V636" s="9" t="str">
        <f>IF(Search!$O$6="","",IF($AW636="","",IF($AW636&gt;Search!$O$6,"",1)))</f>
        <v/>
      </c>
      <c r="W636" s="9" t="str">
        <f>IF(Search!$U$4="","",IF($AX636="","",1))</f>
        <v/>
      </c>
      <c r="X636" s="9" t="str">
        <f>IF(Search!$U$5="","",IF(ISNUMBER(SEARCH(Search!$U$5,$AX636))=TRUE,IF(Search!$U$5="N","N",1),""))</f>
        <v/>
      </c>
      <c r="Y636" s="9" t="str">
        <f>IF(Search!$U$6="","",IF($AY636&lt;Search!$U$6,"",1))</f>
        <v/>
      </c>
      <c r="Z636" s="9" t="str">
        <f>IF(Search!$R$4="","",IF(Inventory!$BA636&lt;Search!$R$4,"",1))</f>
        <v/>
      </c>
      <c r="AA636" s="9" t="str">
        <f>IF(Search!$R$5="","",IF($BA636&gt;Search!$R$5,"",1))</f>
        <v/>
      </c>
      <c r="AB636" s="9" t="str">
        <f>IF(Search!$R$6="","",IF($BB636&lt;Search!$R$6,"",1))</f>
        <v/>
      </c>
      <c r="AC636" s="9" t="str">
        <f>IF(Search!$R$7="","",IF($BB636&lt;Search!$R$7,"",1))</f>
        <v/>
      </c>
      <c r="AD636" s="45" t="str">
        <f>IF(COUNTIF($A636:$AC636,"n")&gt;0,"",IF(SUM($A636:$AC636)=COUNTA(Search!$C$4:$C$8,Search!$F$4:$F$8,Search!$I$4:$I$6,Search!$I$8,Search!$L$4:$L$8,Search!$O$4:$O$8,Search!$R$4:$R$7,Search!$U$4:$U$7)-COUNTIF(Search!$C$4:$U$7,"n"),1+LARGE($AD$1:AD635,1),""))</f>
        <v/>
      </c>
      <c r="AE636" s="45" t="str">
        <f t="shared" si="30"/>
        <v/>
      </c>
      <c r="AF636" s="45" t="str">
        <f>IF(AD636="","",COUNTIF($AE$1:$AE635,$AE636)+RANK($AE636,$AE$2:$AE$10540,1))</f>
        <v/>
      </c>
      <c r="AG636" s="45" t="str">
        <f t="shared" si="31"/>
        <v/>
      </c>
      <c r="AH636" s="45" t="str">
        <f>IF($AD636="","",COUNTIF($AG$1:$AG635,$AG636)+RANK($AG636,$AG$1:$AG$10539,0))</f>
        <v/>
      </c>
      <c r="AI636" s="10" t="str">
        <f t="shared" si="32"/>
        <v>1995-96 Pinnacle Masks #4 Felix Potvin TOR    /   $</v>
      </c>
      <c r="AJ636" s="11">
        <v>1995</v>
      </c>
      <c r="AK636" s="17">
        <v>96</v>
      </c>
      <c r="AL636" s="12" t="s">
        <v>345</v>
      </c>
      <c r="AM636" s="10">
        <v>4</v>
      </c>
      <c r="AN636" s="12" t="s">
        <v>226</v>
      </c>
      <c r="AO636" s="9" t="s">
        <v>1904</v>
      </c>
      <c r="AP636" s="9"/>
      <c r="AQ636" s="9"/>
      <c r="AR636" s="14"/>
      <c r="AS636" s="9"/>
      <c r="AT636" s="9"/>
      <c r="AU636" s="9"/>
      <c r="AV636" s="13"/>
      <c r="AW636" s="13"/>
      <c r="AX636" s="9"/>
      <c r="AY636" s="9"/>
      <c r="AZ636" s="9"/>
      <c r="BA636" s="33"/>
      <c r="BB636" s="33"/>
      <c r="BC636" s="36"/>
      <c r="BD636" s="12" t="s">
        <v>1771</v>
      </c>
    </row>
    <row r="637" spans="1:56" s="12" customFormat="1" x14ac:dyDescent="0.2">
      <c r="A637" s="9" t="str">
        <f>IF(Search!$C$5="","",IF(COUNTA(Inventory!$AP637)=1,1,""))</f>
        <v/>
      </c>
      <c r="B637" s="9" t="str">
        <f>IF(Search!$C$4="","",IF(ISNUMBER(SEARCH(Search!$C$4,$AR637))=TRUE,1,""))</f>
        <v/>
      </c>
      <c r="C637" s="9" t="str">
        <f>IF(Search!$C$6="x",IF(COUNTA($AQ637)=1,1,"N"),IF(COUNTA($AQ637)=1,"N",""))</f>
        <v/>
      </c>
      <c r="D637" s="9" t="str">
        <f>IF(Search!$O$8="","",IF(ISNUMBER(SEARCH(Search!$O$8,$BD637))=TRUE,1,""))</f>
        <v/>
      </c>
      <c r="E637" s="9" t="str">
        <f>IF(Search!$C$7="","",IF(ISNUMBER(SEARCH(Search!$C$7,$AN637))=TRUE,1,""))</f>
        <v/>
      </c>
      <c r="F637" s="9" t="str">
        <f>IF(Search!$C$8="","",IF(ISNUMBER(SEARCH(Search!$C$8,$AO637))=TRUE,1,""))</f>
        <v/>
      </c>
      <c r="G637" s="9" t="str">
        <f>IF(Search!$F$4="","",IF(Inventory!$AJ637&lt;Search!$F$4,"",1))</f>
        <v/>
      </c>
      <c r="H637" s="9" t="str">
        <f>IF(Search!$F$5="","",IF(Inventory!$AJ637&gt;Search!$F$5,"",1))</f>
        <v/>
      </c>
      <c r="I637" s="9" t="str">
        <f>IF(Search!$F$7="","",IF(Search!$F$8="",IF(ISNUMBER(SEARCH(Search!$F$7,$AL637))=TRUE,1,""),""))</f>
        <v/>
      </c>
      <c r="J637" s="9" t="str">
        <f>IF($AL637=Search!$F$8,1,"")</f>
        <v/>
      </c>
      <c r="K637" s="9" t="str">
        <f>IF(Search!$I$4="","",IF(COUNTA($AS637)=1,IF(Search!$I$4="N","N",1),""))</f>
        <v/>
      </c>
      <c r="L637" s="9" t="str">
        <f>IF(Search!$I$5="","",IF($AS637="RC",1,""))</f>
        <v/>
      </c>
      <c r="M637" s="9" t="str">
        <f>IF(Search!$I$6="","",IF($AS637="RCP",1,""))</f>
        <v/>
      </c>
      <c r="N637" s="9" t="str">
        <f>IF(Search!$I$8="","",IF(COUNTA($AT637)=1,IF(Search!$I$8="N","N",1),""))</f>
        <v/>
      </c>
      <c r="O637" s="9" t="str">
        <f>IF(Search!$L$4="","",IF(COUNTA($AU637)=1,IF(Search!$L$4="N","N",1),""))</f>
        <v/>
      </c>
      <c r="P637" s="9" t="str">
        <f>IF(Search!$L$5="","",IF(ISNUMBER(SEARCH("Jersey",$AU637))=TRUE,IF(Search!$L$5="N","N",1),""))</f>
        <v/>
      </c>
      <c r="Q637" s="9" t="str">
        <f>IF(Search!$L$6="","",IF(ISNUMBER(SEARCH("Patch",$AU637))=TRUE,IF(Search!$L$6="N","N",1),""))</f>
        <v/>
      </c>
      <c r="R637" s="9" t="str">
        <f>IF(Search!$L$7="","",IF(ISNUMBER(SEARCH("Shield",$AU637))=TRUE,IF(Search!$L$7="N","N",1),""))</f>
        <v/>
      </c>
      <c r="S637" s="9" t="str">
        <f>IF(Search!$L$8="","",IF(ISNUMBER(SEARCH("Stick",$AU637))=TRUE,IF(Search!$L$8="N","N",1),""))</f>
        <v/>
      </c>
      <c r="T637" s="9" t="str">
        <f>IF(Search!$O$4="","",IF(COUNTA($AW637)=1,IF(Search!$O$4="N","N",1),""))</f>
        <v/>
      </c>
      <c r="U637" s="9" t="str">
        <f>IF(Search!$O$5="","",IF($AW637="","",IF($AW637&lt;Search!$O$5,"",1)))</f>
        <v/>
      </c>
      <c r="V637" s="9" t="str">
        <f>IF(Search!$O$6="","",IF($AW637="","",IF($AW637&gt;Search!$O$6,"",1)))</f>
        <v/>
      </c>
      <c r="W637" s="9" t="str">
        <f>IF(Search!$U$4="","",IF($AX637="","",1))</f>
        <v/>
      </c>
      <c r="X637" s="9" t="str">
        <f>IF(Search!$U$5="","",IF(ISNUMBER(SEARCH(Search!$U$5,$AX637))=TRUE,IF(Search!$U$5="N","N",1),""))</f>
        <v/>
      </c>
      <c r="Y637" s="9" t="str">
        <f>IF(Search!$U$6="","",IF($AY637&lt;Search!$U$6,"",1))</f>
        <v/>
      </c>
      <c r="Z637" s="9" t="str">
        <f>IF(Search!$R$4="","",IF(Inventory!$BA637&lt;Search!$R$4,"",1))</f>
        <v/>
      </c>
      <c r="AA637" s="9" t="str">
        <f>IF(Search!$R$5="","",IF($BA637&gt;Search!$R$5,"",1))</f>
        <v/>
      </c>
      <c r="AB637" s="9" t="str">
        <f>IF(Search!$R$6="","",IF($BB637&lt;Search!$R$6,"",1))</f>
        <v/>
      </c>
      <c r="AC637" s="9" t="str">
        <f>IF(Search!$R$7="","",IF($BB637&lt;Search!$R$7,"",1))</f>
        <v/>
      </c>
      <c r="AD637" s="45" t="str">
        <f>IF(COUNTIF($A637:$AC637,"n")&gt;0,"",IF(SUM($A637:$AC637)=COUNTA(Search!$C$4:$C$8,Search!$F$4:$F$8,Search!$I$4:$I$6,Search!$I$8,Search!$L$4:$L$8,Search!$O$4:$O$8,Search!$R$4:$R$7,Search!$U$4:$U$7)-COUNTIF(Search!$C$4:$U$7,"n"),1+LARGE($AD$1:AD636,1),""))</f>
        <v/>
      </c>
      <c r="AE637" s="45" t="str">
        <f t="shared" si="30"/>
        <v/>
      </c>
      <c r="AF637" s="45" t="str">
        <f>IF(AD637="","",COUNTIF($AE$1:$AE636,$AE637)+RANK($AE637,$AE$2:$AE$10540,1))</f>
        <v/>
      </c>
      <c r="AG637" s="45" t="str">
        <f t="shared" si="31"/>
        <v/>
      </c>
      <c r="AH637" s="45" t="str">
        <f>IF($AD637="","",COUNTIF($AG$1:$AG636,$AG637)+RANK($AG637,$AG$1:$AG$10539,0))</f>
        <v/>
      </c>
      <c r="AI637" s="10" t="str">
        <f t="shared" si="32"/>
        <v>1995-96 Pinnacle Rink Collection #192 Mario Lemieux PIT    /   $</v>
      </c>
      <c r="AJ637" s="11">
        <v>1995</v>
      </c>
      <c r="AK637" s="17">
        <v>96</v>
      </c>
      <c r="AL637" s="12" t="s">
        <v>346</v>
      </c>
      <c r="AM637" s="10">
        <v>192</v>
      </c>
      <c r="AN637" s="12" t="s">
        <v>318</v>
      </c>
      <c r="AO637" s="9" t="s">
        <v>1916</v>
      </c>
      <c r="AP637" s="9"/>
      <c r="AQ637" s="9"/>
      <c r="AR637" s="14"/>
      <c r="AS637" s="9"/>
      <c r="AT637" s="9"/>
      <c r="AU637" s="9"/>
      <c r="AV637" s="13"/>
      <c r="AW637" s="13"/>
      <c r="AX637" s="9"/>
      <c r="AY637" s="9"/>
      <c r="AZ637" s="9"/>
      <c r="BA637" s="33"/>
      <c r="BB637" s="33"/>
      <c r="BC637" s="36"/>
      <c r="BD637" s="12" t="s">
        <v>1771</v>
      </c>
    </row>
    <row r="638" spans="1:56" s="12" customFormat="1" x14ac:dyDescent="0.2">
      <c r="A638" s="9" t="str">
        <f>IF(Search!$C$5="","",IF(COUNTA(Inventory!$AP638)=1,1,""))</f>
        <v/>
      </c>
      <c r="B638" s="9" t="str">
        <f>IF(Search!$C$4="","",IF(ISNUMBER(SEARCH(Search!$C$4,$AR638))=TRUE,1,""))</f>
        <v/>
      </c>
      <c r="C638" s="9" t="str">
        <f>IF(Search!$C$6="x",IF(COUNTA($AQ638)=1,1,"N"),IF(COUNTA($AQ638)=1,"N",""))</f>
        <v/>
      </c>
      <c r="D638" s="9" t="str">
        <f>IF(Search!$O$8="","",IF(ISNUMBER(SEARCH(Search!$O$8,$BD638))=TRUE,1,""))</f>
        <v/>
      </c>
      <c r="E638" s="9" t="str">
        <f>IF(Search!$C$7="","",IF(ISNUMBER(SEARCH(Search!$C$7,$AN638))=TRUE,1,""))</f>
        <v/>
      </c>
      <c r="F638" s="9" t="str">
        <f>IF(Search!$C$8="","",IF(ISNUMBER(SEARCH(Search!$C$8,$AO638))=TRUE,1,""))</f>
        <v/>
      </c>
      <c r="G638" s="9" t="str">
        <f>IF(Search!$F$4="","",IF(Inventory!$AJ638&lt;Search!$F$4,"",1))</f>
        <v/>
      </c>
      <c r="H638" s="9" t="str">
        <f>IF(Search!$F$5="","",IF(Inventory!$AJ638&gt;Search!$F$5,"",1))</f>
        <v/>
      </c>
      <c r="I638" s="9" t="str">
        <f>IF(Search!$F$7="","",IF(Search!$F$8="",IF(ISNUMBER(SEARCH(Search!$F$7,$AL638))=TRUE,1,""),""))</f>
        <v/>
      </c>
      <c r="J638" s="9" t="str">
        <f>IF($AL638=Search!$F$8,1,"")</f>
        <v/>
      </c>
      <c r="K638" s="9" t="str">
        <f>IF(Search!$I$4="","",IF(COUNTA($AS638)=1,IF(Search!$I$4="N","N",1),""))</f>
        <v/>
      </c>
      <c r="L638" s="9" t="str">
        <f>IF(Search!$I$5="","",IF($AS638="RC",1,""))</f>
        <v/>
      </c>
      <c r="M638" s="9" t="str">
        <f>IF(Search!$I$6="","",IF($AS638="RCP",1,""))</f>
        <v/>
      </c>
      <c r="N638" s="9" t="str">
        <f>IF(Search!$I$8="","",IF(COUNTA($AT638)=1,IF(Search!$I$8="N","N",1),""))</f>
        <v/>
      </c>
      <c r="O638" s="9" t="str">
        <f>IF(Search!$L$4="","",IF(COUNTA($AU638)=1,IF(Search!$L$4="N","N",1),""))</f>
        <v/>
      </c>
      <c r="P638" s="9" t="str">
        <f>IF(Search!$L$5="","",IF(ISNUMBER(SEARCH("Jersey",$AU638))=TRUE,IF(Search!$L$5="N","N",1),""))</f>
        <v/>
      </c>
      <c r="Q638" s="9" t="str">
        <f>IF(Search!$L$6="","",IF(ISNUMBER(SEARCH("Patch",$AU638))=TRUE,IF(Search!$L$6="N","N",1),""))</f>
        <v/>
      </c>
      <c r="R638" s="9" t="str">
        <f>IF(Search!$L$7="","",IF(ISNUMBER(SEARCH("Shield",$AU638))=TRUE,IF(Search!$L$7="N","N",1),""))</f>
        <v/>
      </c>
      <c r="S638" s="9" t="str">
        <f>IF(Search!$L$8="","",IF(ISNUMBER(SEARCH("Stick",$AU638))=TRUE,IF(Search!$L$8="N","N",1),""))</f>
        <v/>
      </c>
      <c r="T638" s="9" t="str">
        <f>IF(Search!$O$4="","",IF(COUNTA($AW638)=1,IF(Search!$O$4="N","N",1),""))</f>
        <v/>
      </c>
      <c r="U638" s="9" t="str">
        <f>IF(Search!$O$5="","",IF($AW638="","",IF($AW638&lt;Search!$O$5,"",1)))</f>
        <v/>
      </c>
      <c r="V638" s="9" t="str">
        <f>IF(Search!$O$6="","",IF($AW638="","",IF($AW638&gt;Search!$O$6,"",1)))</f>
        <v/>
      </c>
      <c r="W638" s="9" t="str">
        <f>IF(Search!$U$4="","",IF($AX638="","",1))</f>
        <v/>
      </c>
      <c r="X638" s="9" t="str">
        <f>IF(Search!$U$5="","",IF(ISNUMBER(SEARCH(Search!$U$5,$AX638))=TRUE,IF(Search!$U$5="N","N",1),""))</f>
        <v/>
      </c>
      <c r="Y638" s="9" t="str">
        <f>IF(Search!$U$6="","",IF($AY638&lt;Search!$U$6,"",1))</f>
        <v/>
      </c>
      <c r="Z638" s="9" t="str">
        <f>IF(Search!$R$4="","",IF(Inventory!$BA638&lt;Search!$R$4,"",1))</f>
        <v/>
      </c>
      <c r="AA638" s="9" t="str">
        <f>IF(Search!$R$5="","",IF($BA638&gt;Search!$R$5,"",1))</f>
        <v/>
      </c>
      <c r="AB638" s="9" t="str">
        <f>IF(Search!$R$6="","",IF($BB638&lt;Search!$R$6,"",1))</f>
        <v/>
      </c>
      <c r="AC638" s="9" t="str">
        <f>IF(Search!$R$7="","",IF($BB638&lt;Search!$R$7,"",1))</f>
        <v/>
      </c>
      <c r="AD638" s="45" t="str">
        <f>IF(COUNTIF($A638:$AC638,"n")&gt;0,"",IF(SUM($A638:$AC638)=COUNTA(Search!$C$4:$C$8,Search!$F$4:$F$8,Search!$I$4:$I$6,Search!$I$8,Search!$L$4:$L$8,Search!$O$4:$O$8,Search!$R$4:$R$7,Search!$U$4:$U$7)-COUNTIF(Search!$C$4:$U$7,"n"),1+LARGE($AD$1:AD637,1),""))</f>
        <v/>
      </c>
      <c r="AE638" s="45" t="str">
        <f t="shared" si="30"/>
        <v/>
      </c>
      <c r="AF638" s="45" t="str">
        <f>IF(AD638="","",COUNTIF($AE$1:$AE637,$AE638)+RANK($AE638,$AE$2:$AE$10540,1))</f>
        <v/>
      </c>
      <c r="AG638" s="45" t="str">
        <f t="shared" si="31"/>
        <v/>
      </c>
      <c r="AH638" s="45" t="str">
        <f>IF($AD638="","",COUNTIF($AG$1:$AG637,$AG638)+RANK($AG638,$AG$1:$AG$10539,0))</f>
        <v/>
      </c>
      <c r="AI638" s="10" t="str">
        <f t="shared" si="32"/>
        <v>1995-96 Pinnacle Rink Collection #192 Mario Lemieux     /   $</v>
      </c>
      <c r="AJ638" s="11">
        <v>1995</v>
      </c>
      <c r="AK638" s="17">
        <v>96</v>
      </c>
      <c r="AL638" s="12" t="s">
        <v>346</v>
      </c>
      <c r="AM638" s="10">
        <v>192</v>
      </c>
      <c r="AN638" s="15" t="s">
        <v>318</v>
      </c>
      <c r="AO638" s="14"/>
      <c r="AP638" s="14"/>
      <c r="AQ638" s="14"/>
      <c r="AR638" s="14"/>
      <c r="AS638" s="9"/>
      <c r="AT638" s="9"/>
      <c r="AU638" s="9"/>
      <c r="AV638" s="13"/>
      <c r="AW638" s="13"/>
      <c r="AX638" s="9"/>
      <c r="AY638" s="9"/>
      <c r="AZ638" s="9"/>
      <c r="BA638" s="33"/>
      <c r="BB638" s="33"/>
      <c r="BC638" s="36"/>
      <c r="BD638" s="12" t="s">
        <v>1771</v>
      </c>
    </row>
    <row r="639" spans="1:56" s="12" customFormat="1" x14ac:dyDescent="0.2">
      <c r="A639" s="9" t="str">
        <f>IF(Search!$C$5="","",IF(COUNTA(Inventory!$AP639)=1,1,""))</f>
        <v/>
      </c>
      <c r="B639" s="9" t="str">
        <f>IF(Search!$C$4="","",IF(ISNUMBER(SEARCH(Search!$C$4,$AR639))=TRUE,1,""))</f>
        <v/>
      </c>
      <c r="C639" s="9" t="str">
        <f>IF(Search!$C$6="x",IF(COUNTA($AQ639)=1,1,"N"),IF(COUNTA($AQ639)=1,"N",""))</f>
        <v/>
      </c>
      <c r="D639" s="9" t="str">
        <f>IF(Search!$O$8="","",IF(ISNUMBER(SEARCH(Search!$O$8,$BD639))=TRUE,1,""))</f>
        <v/>
      </c>
      <c r="E639" s="9" t="str">
        <f>IF(Search!$C$7="","",IF(ISNUMBER(SEARCH(Search!$C$7,$AN639))=TRUE,1,""))</f>
        <v/>
      </c>
      <c r="F639" s="9" t="str">
        <f>IF(Search!$C$8="","",IF(ISNUMBER(SEARCH(Search!$C$8,$AO639))=TRUE,1,""))</f>
        <v/>
      </c>
      <c r="G639" s="9" t="str">
        <f>IF(Search!$F$4="","",IF(Inventory!$AJ639&lt;Search!$F$4,"",1))</f>
        <v/>
      </c>
      <c r="H639" s="9" t="str">
        <f>IF(Search!$F$5="","",IF(Inventory!$AJ639&gt;Search!$F$5,"",1))</f>
        <v/>
      </c>
      <c r="I639" s="9" t="str">
        <f>IF(Search!$F$7="","",IF(Search!$F$8="",IF(ISNUMBER(SEARCH(Search!$F$7,$AL639))=TRUE,1,""),""))</f>
        <v/>
      </c>
      <c r="J639" s="9" t="str">
        <f>IF($AL639=Search!$F$8,1,"")</f>
        <v/>
      </c>
      <c r="K639" s="9" t="str">
        <f>IF(Search!$I$4="","",IF(COUNTA($AS639)=1,IF(Search!$I$4="N","N",1),""))</f>
        <v/>
      </c>
      <c r="L639" s="9" t="str">
        <f>IF(Search!$I$5="","",IF($AS639="RC",1,""))</f>
        <v/>
      </c>
      <c r="M639" s="9" t="str">
        <f>IF(Search!$I$6="","",IF($AS639="RCP",1,""))</f>
        <v/>
      </c>
      <c r="N639" s="9" t="str">
        <f>IF(Search!$I$8="","",IF(COUNTA($AT639)=1,IF(Search!$I$8="N","N",1),""))</f>
        <v/>
      </c>
      <c r="O639" s="9" t="str">
        <f>IF(Search!$L$4="","",IF(COUNTA($AU639)=1,IF(Search!$L$4="N","N",1),""))</f>
        <v/>
      </c>
      <c r="P639" s="9" t="str">
        <f>IF(Search!$L$5="","",IF(ISNUMBER(SEARCH("Jersey",$AU639))=TRUE,IF(Search!$L$5="N","N",1),""))</f>
        <v/>
      </c>
      <c r="Q639" s="9" t="str">
        <f>IF(Search!$L$6="","",IF(ISNUMBER(SEARCH("Patch",$AU639))=TRUE,IF(Search!$L$6="N","N",1),""))</f>
        <v/>
      </c>
      <c r="R639" s="9" t="str">
        <f>IF(Search!$L$7="","",IF(ISNUMBER(SEARCH("Shield",$AU639))=TRUE,IF(Search!$L$7="N","N",1),""))</f>
        <v/>
      </c>
      <c r="S639" s="9" t="str">
        <f>IF(Search!$L$8="","",IF(ISNUMBER(SEARCH("Stick",$AU639))=TRUE,IF(Search!$L$8="N","N",1),""))</f>
        <v/>
      </c>
      <c r="T639" s="9" t="str">
        <f>IF(Search!$O$4="","",IF(COUNTA($AW639)=1,IF(Search!$O$4="N","N",1),""))</f>
        <v/>
      </c>
      <c r="U639" s="9" t="str">
        <f>IF(Search!$O$5="","",IF($AW639="","",IF($AW639&lt;Search!$O$5,"",1)))</f>
        <v/>
      </c>
      <c r="V639" s="9" t="str">
        <f>IF(Search!$O$6="","",IF($AW639="","",IF($AW639&gt;Search!$O$6,"",1)))</f>
        <v/>
      </c>
      <c r="W639" s="9" t="str">
        <f>IF(Search!$U$4="","",IF($AX639="","",1))</f>
        <v/>
      </c>
      <c r="X639" s="9" t="str">
        <f>IF(Search!$U$5="","",IF(ISNUMBER(SEARCH(Search!$U$5,$AX639))=TRUE,IF(Search!$U$5="N","N",1),""))</f>
        <v/>
      </c>
      <c r="Y639" s="9" t="str">
        <f>IF(Search!$U$6="","",IF($AY639&lt;Search!$U$6,"",1))</f>
        <v/>
      </c>
      <c r="Z639" s="9" t="str">
        <f>IF(Search!$R$4="","",IF(Inventory!$BA639&lt;Search!$R$4,"",1))</f>
        <v/>
      </c>
      <c r="AA639" s="9" t="str">
        <f>IF(Search!$R$5="","",IF($BA639&gt;Search!$R$5,"",1))</f>
        <v/>
      </c>
      <c r="AB639" s="9" t="str">
        <f>IF(Search!$R$6="","",IF($BB639&lt;Search!$R$6,"",1))</f>
        <v/>
      </c>
      <c r="AC639" s="9" t="str">
        <f>IF(Search!$R$7="","",IF($BB639&lt;Search!$R$7,"",1))</f>
        <v/>
      </c>
      <c r="AD639" s="45" t="str">
        <f>IF(COUNTIF($A639:$AC639,"n")&gt;0,"",IF(SUM($A639:$AC639)=COUNTA(Search!$C$4:$C$8,Search!$F$4:$F$8,Search!$I$4:$I$6,Search!$I$8,Search!$L$4:$L$8,Search!$O$4:$O$8,Search!$R$4:$R$7,Search!$U$4:$U$7)-COUNTIF(Search!$C$4:$U$7,"n"),1+LARGE($AD$1:AD638,1),""))</f>
        <v/>
      </c>
      <c r="AE639" s="45" t="str">
        <f t="shared" si="30"/>
        <v/>
      </c>
      <c r="AF639" s="45" t="str">
        <f>IF(AD639="","",COUNTIF($AE$1:$AE638,$AE639)+RANK($AE639,$AE$2:$AE$10540,1))</f>
        <v/>
      </c>
      <c r="AG639" s="45" t="str">
        <f t="shared" si="31"/>
        <v/>
      </c>
      <c r="AH639" s="45" t="str">
        <f>IF($AD639="","",COUNTIF($AG$1:$AG638,$AG639)+RANK($AG639,$AG$1:$AG$10539,0))</f>
        <v/>
      </c>
      <c r="AI639" s="10" t="str">
        <f t="shared" si="32"/>
        <v>1995-96 Playoff One on One #96 Doug Gilmour     /   $</v>
      </c>
      <c r="AJ639" s="11">
        <v>1995</v>
      </c>
      <c r="AK639" s="17">
        <v>96</v>
      </c>
      <c r="AL639" s="12" t="s">
        <v>2184</v>
      </c>
      <c r="AM639" s="10">
        <v>96</v>
      </c>
      <c r="AN639" s="15" t="s">
        <v>162</v>
      </c>
      <c r="AO639" s="14"/>
      <c r="AP639" s="14"/>
      <c r="AQ639" s="14"/>
      <c r="AR639" s="14"/>
      <c r="AS639" s="9"/>
      <c r="AT639" s="9"/>
      <c r="AU639" s="9"/>
      <c r="AV639" s="13"/>
      <c r="AW639" s="13"/>
      <c r="AX639" s="9"/>
      <c r="AY639" s="9"/>
      <c r="AZ639" s="9"/>
      <c r="BA639" s="33"/>
      <c r="BB639" s="33"/>
      <c r="BC639" s="36"/>
      <c r="BD639" s="12" t="s">
        <v>1771</v>
      </c>
    </row>
    <row r="640" spans="1:56" s="12" customFormat="1" x14ac:dyDescent="0.2">
      <c r="A640" s="9" t="str">
        <f>IF(Search!$C$5="","",IF(COUNTA(Inventory!$AP640)=1,1,""))</f>
        <v/>
      </c>
      <c r="B640" s="9" t="str">
        <f>IF(Search!$C$4="","",IF(ISNUMBER(SEARCH(Search!$C$4,$AR640))=TRUE,1,""))</f>
        <v/>
      </c>
      <c r="C640" s="9" t="str">
        <f>IF(Search!$C$6="x",IF(COUNTA($AQ640)=1,1,"N"),IF(COUNTA($AQ640)=1,"N",""))</f>
        <v/>
      </c>
      <c r="D640" s="9" t="str">
        <f>IF(Search!$O$8="","",IF(ISNUMBER(SEARCH(Search!$O$8,$BD640))=TRUE,1,""))</f>
        <v/>
      </c>
      <c r="E640" s="9" t="str">
        <f>IF(Search!$C$7="","",IF(ISNUMBER(SEARCH(Search!$C$7,$AN640))=TRUE,1,""))</f>
        <v/>
      </c>
      <c r="F640" s="9" t="str">
        <f>IF(Search!$C$8="","",IF(ISNUMBER(SEARCH(Search!$C$8,$AO640))=TRUE,1,""))</f>
        <v/>
      </c>
      <c r="G640" s="9" t="str">
        <f>IF(Search!$F$4="","",IF(Inventory!$AJ640&lt;Search!$F$4,"",1))</f>
        <v/>
      </c>
      <c r="H640" s="9" t="str">
        <f>IF(Search!$F$5="","",IF(Inventory!$AJ640&gt;Search!$F$5,"",1))</f>
        <v/>
      </c>
      <c r="I640" s="9" t="str">
        <f>IF(Search!$F$7="","",IF(Search!$F$8="",IF(ISNUMBER(SEARCH(Search!$F$7,$AL640))=TRUE,1,""),""))</f>
        <v/>
      </c>
      <c r="J640" s="9" t="str">
        <f>IF($AL640=Search!$F$8,1,"")</f>
        <v/>
      </c>
      <c r="K640" s="9" t="str">
        <f>IF(Search!$I$4="","",IF(COUNTA($AS640)=1,IF(Search!$I$4="N","N",1),""))</f>
        <v/>
      </c>
      <c r="L640" s="9" t="str">
        <f>IF(Search!$I$5="","",IF($AS640="RC",1,""))</f>
        <v/>
      </c>
      <c r="M640" s="9" t="str">
        <f>IF(Search!$I$6="","",IF($AS640="RCP",1,""))</f>
        <v/>
      </c>
      <c r="N640" s="9" t="str">
        <f>IF(Search!$I$8="","",IF(COUNTA($AT640)=1,IF(Search!$I$8="N","N",1),""))</f>
        <v/>
      </c>
      <c r="O640" s="9" t="str">
        <f>IF(Search!$L$4="","",IF(COUNTA($AU640)=1,IF(Search!$L$4="N","N",1),""))</f>
        <v/>
      </c>
      <c r="P640" s="9" t="str">
        <f>IF(Search!$L$5="","",IF(ISNUMBER(SEARCH("Jersey",$AU640))=TRUE,IF(Search!$L$5="N","N",1),""))</f>
        <v/>
      </c>
      <c r="Q640" s="9" t="str">
        <f>IF(Search!$L$6="","",IF(ISNUMBER(SEARCH("Patch",$AU640))=TRUE,IF(Search!$L$6="N","N",1),""))</f>
        <v/>
      </c>
      <c r="R640" s="9" t="str">
        <f>IF(Search!$L$7="","",IF(ISNUMBER(SEARCH("Shield",$AU640))=TRUE,IF(Search!$L$7="N","N",1),""))</f>
        <v/>
      </c>
      <c r="S640" s="9" t="str">
        <f>IF(Search!$L$8="","",IF(ISNUMBER(SEARCH("Stick",$AU640))=TRUE,IF(Search!$L$8="N","N",1),""))</f>
        <v/>
      </c>
      <c r="T640" s="9" t="str">
        <f>IF(Search!$O$4="","",IF(COUNTA($AW640)=1,IF(Search!$O$4="N","N",1),""))</f>
        <v/>
      </c>
      <c r="U640" s="9" t="str">
        <f>IF(Search!$O$5="","",IF($AW640="","",IF($AW640&lt;Search!$O$5,"",1)))</f>
        <v/>
      </c>
      <c r="V640" s="9" t="str">
        <f>IF(Search!$O$6="","",IF($AW640="","",IF($AW640&gt;Search!$O$6,"",1)))</f>
        <v/>
      </c>
      <c r="W640" s="9" t="str">
        <f>IF(Search!$U$4="","",IF($AX640="","",1))</f>
        <v/>
      </c>
      <c r="X640" s="9" t="str">
        <f>IF(Search!$U$5="","",IF(ISNUMBER(SEARCH(Search!$U$5,$AX640))=TRUE,IF(Search!$U$5="N","N",1),""))</f>
        <v/>
      </c>
      <c r="Y640" s="9" t="str">
        <f>IF(Search!$U$6="","",IF($AY640&lt;Search!$U$6,"",1))</f>
        <v/>
      </c>
      <c r="Z640" s="9" t="str">
        <f>IF(Search!$R$4="","",IF(Inventory!$BA640&lt;Search!$R$4,"",1))</f>
        <v/>
      </c>
      <c r="AA640" s="9" t="str">
        <f>IF(Search!$R$5="","",IF($BA640&gt;Search!$R$5,"",1))</f>
        <v/>
      </c>
      <c r="AB640" s="9" t="str">
        <f>IF(Search!$R$6="","",IF($BB640&lt;Search!$R$6,"",1))</f>
        <v/>
      </c>
      <c r="AC640" s="9" t="str">
        <f>IF(Search!$R$7="","",IF($BB640&lt;Search!$R$7,"",1))</f>
        <v/>
      </c>
      <c r="AD640" s="45" t="str">
        <f>IF(COUNTIF($A640:$AC640,"n")&gt;0,"",IF(SUM($A640:$AC640)=COUNTA(Search!$C$4:$C$8,Search!$F$4:$F$8,Search!$I$4:$I$6,Search!$I$8,Search!$L$4:$L$8,Search!$O$4:$O$8,Search!$R$4:$R$7,Search!$U$4:$U$7)-COUNTIF(Search!$C$4:$U$7,"n"),1+LARGE($AD$1:AD639,1),""))</f>
        <v/>
      </c>
      <c r="AE640" s="45" t="str">
        <f t="shared" si="30"/>
        <v/>
      </c>
      <c r="AF640" s="45" t="str">
        <f>IF(AD640="","",COUNTIF($AE$1:$AE639,$AE640)+RANK($AE640,$AE$2:$AE$10540,1))</f>
        <v/>
      </c>
      <c r="AG640" s="45" t="str">
        <f t="shared" si="31"/>
        <v/>
      </c>
      <c r="AH640" s="45" t="str">
        <f>IF($AD640="","",COUNTIF($AG$1:$AG639,$AG640)+RANK($AG640,$AG$1:$AG$10539,0))</f>
        <v/>
      </c>
      <c r="AI640" s="10" t="str">
        <f t="shared" si="32"/>
        <v>1995-96 Playoff One on One #204 Felix Potvin     /   $</v>
      </c>
      <c r="AJ640" s="11">
        <v>1995</v>
      </c>
      <c r="AK640" s="17">
        <v>96</v>
      </c>
      <c r="AL640" s="12" t="s">
        <v>2184</v>
      </c>
      <c r="AM640" s="10">
        <v>204</v>
      </c>
      <c r="AN640" s="15" t="s">
        <v>226</v>
      </c>
      <c r="AO640" s="14"/>
      <c r="AP640" s="14"/>
      <c r="AQ640" s="14"/>
      <c r="AR640" s="14"/>
      <c r="AS640" s="9"/>
      <c r="AT640" s="9"/>
      <c r="AU640" s="9"/>
      <c r="AV640" s="13"/>
      <c r="AW640" s="13"/>
      <c r="AX640" s="9"/>
      <c r="AY640" s="9"/>
      <c r="AZ640" s="9"/>
      <c r="BA640" s="33"/>
      <c r="BB640" s="33"/>
      <c r="BC640" s="36"/>
      <c r="BD640" s="12" t="s">
        <v>1771</v>
      </c>
    </row>
    <row r="641" spans="1:56" s="12" customFormat="1" x14ac:dyDescent="0.2">
      <c r="A641" s="9" t="str">
        <f>IF(Search!$C$5="","",IF(COUNTA(Inventory!$AP641)=1,1,""))</f>
        <v/>
      </c>
      <c r="B641" s="9" t="str">
        <f>IF(Search!$C$4="","",IF(ISNUMBER(SEARCH(Search!$C$4,$AR641))=TRUE,1,""))</f>
        <v/>
      </c>
      <c r="C641" s="9" t="str">
        <f>IF(Search!$C$6="x",IF(COUNTA($AQ641)=1,1,"N"),IF(COUNTA($AQ641)=1,"N",""))</f>
        <v/>
      </c>
      <c r="D641" s="9" t="str">
        <f>IF(Search!$O$8="","",IF(ISNUMBER(SEARCH(Search!$O$8,$BD641))=TRUE,1,""))</f>
        <v/>
      </c>
      <c r="E641" s="9" t="str">
        <f>IF(Search!$C$7="","",IF(ISNUMBER(SEARCH(Search!$C$7,$AN641))=TRUE,1,""))</f>
        <v/>
      </c>
      <c r="F641" s="9" t="str">
        <f>IF(Search!$C$8="","",IF(ISNUMBER(SEARCH(Search!$C$8,$AO641))=TRUE,1,""))</f>
        <v/>
      </c>
      <c r="G641" s="9" t="str">
        <f>IF(Search!$F$4="","",IF(Inventory!$AJ641&lt;Search!$F$4,"",1))</f>
        <v/>
      </c>
      <c r="H641" s="9" t="str">
        <f>IF(Search!$F$5="","",IF(Inventory!$AJ641&gt;Search!$F$5,"",1))</f>
        <v/>
      </c>
      <c r="I641" s="9" t="str">
        <f>IF(Search!$F$7="","",IF(Search!$F$8="",IF(ISNUMBER(SEARCH(Search!$F$7,$AL641))=TRUE,1,""),""))</f>
        <v/>
      </c>
      <c r="J641" s="9" t="str">
        <f>IF($AL641=Search!$F$8,1,"")</f>
        <v/>
      </c>
      <c r="K641" s="9" t="str">
        <f>IF(Search!$I$4="","",IF(COUNTA($AS641)=1,IF(Search!$I$4="N","N",1),""))</f>
        <v/>
      </c>
      <c r="L641" s="9" t="str">
        <f>IF(Search!$I$5="","",IF($AS641="RC",1,""))</f>
        <v/>
      </c>
      <c r="M641" s="9" t="str">
        <f>IF(Search!$I$6="","",IF($AS641="RCP",1,""))</f>
        <v/>
      </c>
      <c r="N641" s="9" t="str">
        <f>IF(Search!$I$8="","",IF(COUNTA($AT641)=1,IF(Search!$I$8="N","N",1),""))</f>
        <v/>
      </c>
      <c r="O641" s="9" t="str">
        <f>IF(Search!$L$4="","",IF(COUNTA($AU641)=1,IF(Search!$L$4="N","N",1),""))</f>
        <v/>
      </c>
      <c r="P641" s="9" t="str">
        <f>IF(Search!$L$5="","",IF(ISNUMBER(SEARCH("Jersey",$AU641))=TRUE,IF(Search!$L$5="N","N",1),""))</f>
        <v/>
      </c>
      <c r="Q641" s="9" t="str">
        <f>IF(Search!$L$6="","",IF(ISNUMBER(SEARCH("Patch",$AU641))=TRUE,IF(Search!$L$6="N","N",1),""))</f>
        <v/>
      </c>
      <c r="R641" s="9" t="str">
        <f>IF(Search!$L$7="","",IF(ISNUMBER(SEARCH("Shield",$AU641))=TRUE,IF(Search!$L$7="N","N",1),""))</f>
        <v/>
      </c>
      <c r="S641" s="9" t="str">
        <f>IF(Search!$L$8="","",IF(ISNUMBER(SEARCH("Stick",$AU641))=TRUE,IF(Search!$L$8="N","N",1),""))</f>
        <v/>
      </c>
      <c r="T641" s="9" t="str">
        <f>IF(Search!$O$4="","",IF(COUNTA($AW641)=1,IF(Search!$O$4="N","N",1),""))</f>
        <v/>
      </c>
      <c r="U641" s="9" t="str">
        <f>IF(Search!$O$5="","",IF($AW641="","",IF($AW641&lt;Search!$O$5,"",1)))</f>
        <v/>
      </c>
      <c r="V641" s="9" t="str">
        <f>IF(Search!$O$6="","",IF($AW641="","",IF($AW641&gt;Search!$O$6,"",1)))</f>
        <v/>
      </c>
      <c r="W641" s="9" t="str">
        <f>IF(Search!$U$4="","",IF($AX641="","",1))</f>
        <v/>
      </c>
      <c r="X641" s="9" t="str">
        <f>IF(Search!$U$5="","",IF(ISNUMBER(SEARCH(Search!$U$5,$AX641))=TRUE,IF(Search!$U$5="N","N",1),""))</f>
        <v/>
      </c>
      <c r="Y641" s="9" t="str">
        <f>IF(Search!$U$6="","",IF($AY641&lt;Search!$U$6,"",1))</f>
        <v/>
      </c>
      <c r="Z641" s="9" t="str">
        <f>IF(Search!$R$4="","",IF(Inventory!$BA641&lt;Search!$R$4,"",1))</f>
        <v/>
      </c>
      <c r="AA641" s="9" t="str">
        <f>IF(Search!$R$5="","",IF($BA641&gt;Search!$R$5,"",1))</f>
        <v/>
      </c>
      <c r="AB641" s="9" t="str">
        <f>IF(Search!$R$6="","",IF($BB641&lt;Search!$R$6,"",1))</f>
        <v/>
      </c>
      <c r="AC641" s="9" t="str">
        <f>IF(Search!$R$7="","",IF($BB641&lt;Search!$R$7,"",1))</f>
        <v/>
      </c>
      <c r="AD641" s="45" t="str">
        <f>IF(COUNTIF($A641:$AC641,"n")&gt;0,"",IF(SUM($A641:$AC641)=COUNTA(Search!$C$4:$C$8,Search!$F$4:$F$8,Search!$I$4:$I$6,Search!$I$8,Search!$L$4:$L$8,Search!$O$4:$O$8,Search!$R$4:$R$7,Search!$U$4:$U$7)-COUNTIF(Search!$C$4:$U$7,"n"),1+LARGE($AD$1:AD640,1),""))</f>
        <v/>
      </c>
      <c r="AE641" s="45" t="str">
        <f t="shared" si="30"/>
        <v/>
      </c>
      <c r="AF641" s="45" t="str">
        <f>IF(AD641="","",COUNTIF($AE$1:$AE640,$AE641)+RANK($AE641,$AE$2:$AE$10540,1))</f>
        <v/>
      </c>
      <c r="AG641" s="45" t="str">
        <f t="shared" si="31"/>
        <v/>
      </c>
      <c r="AH641" s="45" t="str">
        <f>IF($AD641="","",COUNTIF($AG$1:$AG640,$AG641)+RANK($AG641,$AG$1:$AG$10539,0))</f>
        <v/>
      </c>
      <c r="AI641" s="10" t="str">
        <f t="shared" si="32"/>
        <v>1995-96 Post Upper Deck #21 Larry Murphy TOR    /   $</v>
      </c>
      <c r="AJ641" s="11">
        <v>1995</v>
      </c>
      <c r="AK641" s="17">
        <v>96</v>
      </c>
      <c r="AL641" s="12" t="s">
        <v>347</v>
      </c>
      <c r="AM641" s="10">
        <v>21</v>
      </c>
      <c r="AN641" s="12" t="s">
        <v>348</v>
      </c>
      <c r="AO641" s="14" t="s">
        <v>1904</v>
      </c>
      <c r="AP641" s="9"/>
      <c r="AQ641" s="9"/>
      <c r="AR641" s="14"/>
      <c r="AS641" s="9"/>
      <c r="AT641" s="9"/>
      <c r="AU641" s="9"/>
      <c r="AV641" s="13"/>
      <c r="AW641" s="13"/>
      <c r="AX641" s="9"/>
      <c r="AY641" s="9"/>
      <c r="AZ641" s="9"/>
      <c r="BA641" s="33"/>
      <c r="BB641" s="33"/>
      <c r="BC641" s="36"/>
      <c r="BD641" s="12" t="s">
        <v>1771</v>
      </c>
    </row>
    <row r="642" spans="1:56" s="12" customFormat="1" x14ac:dyDescent="0.2">
      <c r="A642" s="9" t="str">
        <f>IF(Search!$C$5="","",IF(COUNTA(Inventory!$AP642)=1,1,""))</f>
        <v/>
      </c>
      <c r="B642" s="9" t="str">
        <f>IF(Search!$C$4="","",IF(ISNUMBER(SEARCH(Search!$C$4,$AR642))=TRUE,1,""))</f>
        <v/>
      </c>
      <c r="C642" s="9" t="str">
        <f>IF(Search!$C$6="x",IF(COUNTA($AQ642)=1,1,"N"),IF(COUNTA($AQ642)=1,"N",""))</f>
        <v/>
      </c>
      <c r="D642" s="9" t="str">
        <f>IF(Search!$O$8="","",IF(ISNUMBER(SEARCH(Search!$O$8,$BD642))=TRUE,1,""))</f>
        <v/>
      </c>
      <c r="E642" s="9" t="str">
        <f>IF(Search!$C$7="","",IF(ISNUMBER(SEARCH(Search!$C$7,$AN642))=TRUE,1,""))</f>
        <v/>
      </c>
      <c r="F642" s="9" t="str">
        <f>IF(Search!$C$8="","",IF(ISNUMBER(SEARCH(Search!$C$8,$AO642))=TRUE,1,""))</f>
        <v/>
      </c>
      <c r="G642" s="9" t="str">
        <f>IF(Search!$F$4="","",IF(Inventory!$AJ642&lt;Search!$F$4,"",1))</f>
        <v/>
      </c>
      <c r="H642" s="9" t="str">
        <f>IF(Search!$F$5="","",IF(Inventory!$AJ642&gt;Search!$F$5,"",1))</f>
        <v/>
      </c>
      <c r="I642" s="9" t="str">
        <f>IF(Search!$F$7="","",IF(Search!$F$8="",IF(ISNUMBER(SEARCH(Search!$F$7,$AL642))=TRUE,1,""),""))</f>
        <v/>
      </c>
      <c r="J642" s="9" t="str">
        <f>IF($AL642=Search!$F$8,1,"")</f>
        <v/>
      </c>
      <c r="K642" s="9" t="str">
        <f>IF(Search!$I$4="","",IF(COUNTA($AS642)=1,IF(Search!$I$4="N","N",1),""))</f>
        <v/>
      </c>
      <c r="L642" s="9" t="str">
        <f>IF(Search!$I$5="","",IF($AS642="RC",1,""))</f>
        <v/>
      </c>
      <c r="M642" s="9" t="str">
        <f>IF(Search!$I$6="","",IF($AS642="RCP",1,""))</f>
        <v/>
      </c>
      <c r="N642" s="9" t="str">
        <f>IF(Search!$I$8="","",IF(COUNTA($AT642)=1,IF(Search!$I$8="N","N",1),""))</f>
        <v/>
      </c>
      <c r="O642" s="9" t="str">
        <f>IF(Search!$L$4="","",IF(COUNTA($AU642)=1,IF(Search!$L$4="N","N",1),""))</f>
        <v/>
      </c>
      <c r="P642" s="9" t="str">
        <f>IF(Search!$L$5="","",IF(ISNUMBER(SEARCH("Jersey",$AU642))=TRUE,IF(Search!$L$5="N","N",1),""))</f>
        <v/>
      </c>
      <c r="Q642" s="9" t="str">
        <f>IF(Search!$L$6="","",IF(ISNUMBER(SEARCH("Patch",$AU642))=TRUE,IF(Search!$L$6="N","N",1),""))</f>
        <v/>
      </c>
      <c r="R642" s="9" t="str">
        <f>IF(Search!$L$7="","",IF(ISNUMBER(SEARCH("Shield",$AU642))=TRUE,IF(Search!$L$7="N","N",1),""))</f>
        <v/>
      </c>
      <c r="S642" s="9" t="str">
        <f>IF(Search!$L$8="","",IF(ISNUMBER(SEARCH("Stick",$AU642))=TRUE,IF(Search!$L$8="N","N",1),""))</f>
        <v/>
      </c>
      <c r="T642" s="9" t="str">
        <f>IF(Search!$O$4="","",IF(COUNTA($AW642)=1,IF(Search!$O$4="N","N",1),""))</f>
        <v/>
      </c>
      <c r="U642" s="9" t="str">
        <f>IF(Search!$O$5="","",IF($AW642="","",IF($AW642&lt;Search!$O$5,"",1)))</f>
        <v/>
      </c>
      <c r="V642" s="9" t="str">
        <f>IF(Search!$O$6="","",IF($AW642="","",IF($AW642&gt;Search!$O$6,"",1)))</f>
        <v/>
      </c>
      <c r="W642" s="9" t="str">
        <f>IF(Search!$U$4="","",IF($AX642="","",1))</f>
        <v/>
      </c>
      <c r="X642" s="9" t="str">
        <f>IF(Search!$U$5="","",IF(ISNUMBER(SEARCH(Search!$U$5,$AX642))=TRUE,IF(Search!$U$5="N","N",1),""))</f>
        <v/>
      </c>
      <c r="Y642" s="9" t="str">
        <f>IF(Search!$U$6="","",IF($AY642&lt;Search!$U$6,"",1))</f>
        <v/>
      </c>
      <c r="Z642" s="9" t="str">
        <f>IF(Search!$R$4="","",IF(Inventory!$BA642&lt;Search!$R$4,"",1))</f>
        <v/>
      </c>
      <c r="AA642" s="9" t="str">
        <f>IF(Search!$R$5="","",IF($BA642&gt;Search!$R$5,"",1))</f>
        <v/>
      </c>
      <c r="AB642" s="9" t="str">
        <f>IF(Search!$R$6="","",IF($BB642&lt;Search!$R$6,"",1))</f>
        <v/>
      </c>
      <c r="AC642" s="9" t="str">
        <f>IF(Search!$R$7="","",IF($BB642&lt;Search!$R$7,"",1))</f>
        <v/>
      </c>
      <c r="AD642" s="45" t="str">
        <f>IF(COUNTIF($A642:$AC642,"n")&gt;0,"",IF(SUM($A642:$AC642)=COUNTA(Search!$C$4:$C$8,Search!$F$4:$F$8,Search!$I$4:$I$6,Search!$I$8,Search!$L$4:$L$8,Search!$O$4:$O$8,Search!$R$4:$R$7,Search!$U$4:$U$7)-COUNTIF(Search!$C$4:$U$7,"n"),1+LARGE($AD$1:AD641,1),""))</f>
        <v/>
      </c>
      <c r="AE642" s="45" t="str">
        <f t="shared" si="30"/>
        <v/>
      </c>
      <c r="AF642" s="45" t="str">
        <f>IF(AD642="","",COUNTIF($AE$1:$AE641,$AE642)+RANK($AE642,$AE$2:$AE$10540,1))</f>
        <v/>
      </c>
      <c r="AG642" s="45" t="str">
        <f t="shared" si="31"/>
        <v/>
      </c>
      <c r="AH642" s="45" t="str">
        <f>IF($AD642="","",COUNTIF($AG$1:$AG641,$AG642)+RANK($AG642,$AG$1:$AG$10539,0))</f>
        <v/>
      </c>
      <c r="AI642" s="10" t="str">
        <f t="shared" si="32"/>
        <v>1995-96 Post Upper Deck #21 Larry Murphy     /   $</v>
      </c>
      <c r="AJ642" s="11">
        <v>1995</v>
      </c>
      <c r="AK642" s="17">
        <v>96</v>
      </c>
      <c r="AL642" s="12" t="s">
        <v>347</v>
      </c>
      <c r="AM642" s="10">
        <v>21</v>
      </c>
      <c r="AN642" s="15" t="s">
        <v>348</v>
      </c>
      <c r="AO642" s="14"/>
      <c r="AP642" s="14"/>
      <c r="AQ642" s="14"/>
      <c r="AR642" s="14"/>
      <c r="AS642" s="9"/>
      <c r="AT642" s="9"/>
      <c r="AU642" s="9"/>
      <c r="AV642" s="13"/>
      <c r="AW642" s="13"/>
      <c r="AX642" s="9"/>
      <c r="AY642" s="9"/>
      <c r="AZ642" s="9"/>
      <c r="BA642" s="33"/>
      <c r="BB642" s="33"/>
      <c r="BC642" s="36"/>
      <c r="BD642" s="12" t="s">
        <v>1771</v>
      </c>
    </row>
    <row r="643" spans="1:56" s="12" customFormat="1" x14ac:dyDescent="0.2">
      <c r="A643" s="9" t="str">
        <f>IF(Search!$C$5="","",IF(COUNTA(Inventory!$AP643)=1,1,""))</f>
        <v/>
      </c>
      <c r="B643" s="9" t="str">
        <f>IF(Search!$C$4="","",IF(ISNUMBER(SEARCH(Search!$C$4,$AR643))=TRUE,1,""))</f>
        <v/>
      </c>
      <c r="C643" s="9" t="str">
        <f>IF(Search!$C$6="x",IF(COUNTA($AQ643)=1,1,"N"),IF(COUNTA($AQ643)=1,"N",""))</f>
        <v/>
      </c>
      <c r="D643" s="9" t="str">
        <f>IF(Search!$O$8="","",IF(ISNUMBER(SEARCH(Search!$O$8,$BD643))=TRUE,1,""))</f>
        <v/>
      </c>
      <c r="E643" s="9" t="str">
        <f>IF(Search!$C$7="","",IF(ISNUMBER(SEARCH(Search!$C$7,$AN643))=TRUE,1,""))</f>
        <v/>
      </c>
      <c r="F643" s="9" t="str">
        <f>IF(Search!$C$8="","",IF(ISNUMBER(SEARCH(Search!$C$8,$AO643))=TRUE,1,""))</f>
        <v/>
      </c>
      <c r="G643" s="9" t="str">
        <f>IF(Search!$F$4="","",IF(Inventory!$AJ643&lt;Search!$F$4,"",1))</f>
        <v/>
      </c>
      <c r="H643" s="9" t="str">
        <f>IF(Search!$F$5="","",IF(Inventory!$AJ643&gt;Search!$F$5,"",1))</f>
        <v/>
      </c>
      <c r="I643" s="9" t="str">
        <f>IF(Search!$F$7="","",IF(Search!$F$8="",IF(ISNUMBER(SEARCH(Search!$F$7,$AL643))=TRUE,1,""),""))</f>
        <v/>
      </c>
      <c r="J643" s="9" t="str">
        <f>IF($AL643=Search!$F$8,1,"")</f>
        <v/>
      </c>
      <c r="K643" s="9" t="str">
        <f>IF(Search!$I$4="","",IF(COUNTA($AS643)=1,IF(Search!$I$4="N","N",1),""))</f>
        <v/>
      </c>
      <c r="L643" s="9" t="str">
        <f>IF(Search!$I$5="","",IF($AS643="RC",1,""))</f>
        <v/>
      </c>
      <c r="M643" s="9" t="str">
        <f>IF(Search!$I$6="","",IF($AS643="RCP",1,""))</f>
        <v/>
      </c>
      <c r="N643" s="9" t="str">
        <f>IF(Search!$I$8="","",IF(COUNTA($AT643)=1,IF(Search!$I$8="N","N",1),""))</f>
        <v/>
      </c>
      <c r="O643" s="9" t="str">
        <f>IF(Search!$L$4="","",IF(COUNTA($AU643)=1,IF(Search!$L$4="N","N",1),""))</f>
        <v/>
      </c>
      <c r="P643" s="9" t="str">
        <f>IF(Search!$L$5="","",IF(ISNUMBER(SEARCH("Jersey",$AU643))=TRUE,IF(Search!$L$5="N","N",1),""))</f>
        <v/>
      </c>
      <c r="Q643" s="9" t="str">
        <f>IF(Search!$L$6="","",IF(ISNUMBER(SEARCH("Patch",$AU643))=TRUE,IF(Search!$L$6="N","N",1),""))</f>
        <v/>
      </c>
      <c r="R643" s="9" t="str">
        <f>IF(Search!$L$7="","",IF(ISNUMBER(SEARCH("Shield",$AU643))=TRUE,IF(Search!$L$7="N","N",1),""))</f>
        <v/>
      </c>
      <c r="S643" s="9" t="str">
        <f>IF(Search!$L$8="","",IF(ISNUMBER(SEARCH("Stick",$AU643))=TRUE,IF(Search!$L$8="N","N",1),""))</f>
        <v/>
      </c>
      <c r="T643" s="9" t="str">
        <f>IF(Search!$O$4="","",IF(COUNTA($AW643)=1,IF(Search!$O$4="N","N",1),""))</f>
        <v/>
      </c>
      <c r="U643" s="9" t="str">
        <f>IF(Search!$O$5="","",IF($AW643="","",IF($AW643&lt;Search!$O$5,"",1)))</f>
        <v/>
      </c>
      <c r="V643" s="9" t="str">
        <f>IF(Search!$O$6="","",IF($AW643="","",IF($AW643&gt;Search!$O$6,"",1)))</f>
        <v/>
      </c>
      <c r="W643" s="9" t="str">
        <f>IF(Search!$U$4="","",IF($AX643="","",1))</f>
        <v/>
      </c>
      <c r="X643" s="9" t="str">
        <f>IF(Search!$U$5="","",IF(ISNUMBER(SEARCH(Search!$U$5,$AX643))=TRUE,IF(Search!$U$5="N","N",1),""))</f>
        <v/>
      </c>
      <c r="Y643" s="9" t="str">
        <f>IF(Search!$U$6="","",IF($AY643&lt;Search!$U$6,"",1))</f>
        <v/>
      </c>
      <c r="Z643" s="9" t="str">
        <f>IF(Search!$R$4="","",IF(Inventory!$BA643&lt;Search!$R$4,"",1))</f>
        <v/>
      </c>
      <c r="AA643" s="9" t="str">
        <f>IF(Search!$R$5="","",IF($BA643&gt;Search!$R$5,"",1))</f>
        <v/>
      </c>
      <c r="AB643" s="9" t="str">
        <f>IF(Search!$R$6="","",IF($BB643&lt;Search!$R$6,"",1))</f>
        <v/>
      </c>
      <c r="AC643" s="9" t="str">
        <f>IF(Search!$R$7="","",IF($BB643&lt;Search!$R$7,"",1))</f>
        <v/>
      </c>
      <c r="AD643" s="45" t="str">
        <f>IF(COUNTIF($A643:$AC643,"n")&gt;0,"",IF(SUM($A643:$AC643)=COUNTA(Search!$C$4:$C$8,Search!$F$4:$F$8,Search!$I$4:$I$6,Search!$I$8,Search!$L$4:$L$8,Search!$O$4:$O$8,Search!$R$4:$R$7,Search!$U$4:$U$7)-COUNTIF(Search!$C$4:$U$7,"n"),1+LARGE($AD$1:AD642,1),""))</f>
        <v/>
      </c>
      <c r="AE643" s="45" t="str">
        <f t="shared" ref="AE643:AE706" si="33">IF(AD643="","",COUNTIF($AN$2:$AN$10540,"&lt;="&amp;AN643))</f>
        <v/>
      </c>
      <c r="AF643" s="45" t="str">
        <f>IF(AD643="","",COUNTIF($AE$1:$AE642,$AE643)+RANK($AE643,$AE$2:$AE$10540,1))</f>
        <v/>
      </c>
      <c r="AG643" s="45" t="str">
        <f t="shared" ref="AG643:AG706" si="34">IF($AD643="","",COUNTIF($BA$2:$BA$10540,"&lt;="&amp;$BA643))</f>
        <v/>
      </c>
      <c r="AH643" s="45" t="str">
        <f>IF($AD643="","",COUNTIF($AG$1:$AG642,$AG643)+RANK($AG643,$AG$1:$AG$10539,0))</f>
        <v/>
      </c>
      <c r="AI643" s="10" t="str">
        <f t="shared" si="32"/>
        <v>1995-96 Post Upper Deck #22 Felix Potvin     /   $</v>
      </c>
      <c r="AJ643" s="11">
        <v>1995</v>
      </c>
      <c r="AK643" s="17">
        <v>96</v>
      </c>
      <c r="AL643" s="12" t="s">
        <v>347</v>
      </c>
      <c r="AM643" s="10">
        <v>22</v>
      </c>
      <c r="AN643" s="15" t="s">
        <v>226</v>
      </c>
      <c r="AO643" s="14"/>
      <c r="AP643" s="14"/>
      <c r="AQ643" s="14"/>
      <c r="AR643" s="14"/>
      <c r="AS643" s="9"/>
      <c r="AT643" s="9"/>
      <c r="AU643" s="9"/>
      <c r="AV643" s="13"/>
      <c r="AW643" s="13"/>
      <c r="AX643" s="9"/>
      <c r="AY643" s="9"/>
      <c r="AZ643" s="9"/>
      <c r="BA643" s="33"/>
      <c r="BB643" s="33"/>
      <c r="BC643" s="36"/>
      <c r="BD643" s="12" t="s">
        <v>1771</v>
      </c>
    </row>
    <row r="644" spans="1:56" s="12" customFormat="1" x14ac:dyDescent="0.2">
      <c r="A644" s="9" t="str">
        <f>IF(Search!$C$5="","",IF(COUNTA(Inventory!$AP644)=1,1,""))</f>
        <v/>
      </c>
      <c r="B644" s="9" t="str">
        <f>IF(Search!$C$4="","",IF(ISNUMBER(SEARCH(Search!$C$4,$AR644))=TRUE,1,""))</f>
        <v/>
      </c>
      <c r="C644" s="9" t="str">
        <f>IF(Search!$C$6="x",IF(COUNTA($AQ644)=1,1,"N"),IF(COUNTA($AQ644)=1,"N",""))</f>
        <v/>
      </c>
      <c r="D644" s="9" t="str">
        <f>IF(Search!$O$8="","",IF(ISNUMBER(SEARCH(Search!$O$8,$BD644))=TRUE,1,""))</f>
        <v/>
      </c>
      <c r="E644" s="9" t="str">
        <f>IF(Search!$C$7="","",IF(ISNUMBER(SEARCH(Search!$C$7,$AN644))=TRUE,1,""))</f>
        <v/>
      </c>
      <c r="F644" s="9" t="str">
        <f>IF(Search!$C$8="","",IF(ISNUMBER(SEARCH(Search!$C$8,$AO644))=TRUE,1,""))</f>
        <v/>
      </c>
      <c r="G644" s="9" t="str">
        <f>IF(Search!$F$4="","",IF(Inventory!$AJ644&lt;Search!$F$4,"",1))</f>
        <v/>
      </c>
      <c r="H644" s="9" t="str">
        <f>IF(Search!$F$5="","",IF(Inventory!$AJ644&gt;Search!$F$5,"",1))</f>
        <v/>
      </c>
      <c r="I644" s="9" t="str">
        <f>IF(Search!$F$7="","",IF(Search!$F$8="",IF(ISNUMBER(SEARCH(Search!$F$7,$AL644))=TRUE,1,""),""))</f>
        <v/>
      </c>
      <c r="J644" s="9" t="str">
        <f>IF($AL644=Search!$F$8,1,"")</f>
        <v/>
      </c>
      <c r="K644" s="9" t="str">
        <f>IF(Search!$I$4="","",IF(COUNTA($AS644)=1,IF(Search!$I$4="N","N",1),""))</f>
        <v/>
      </c>
      <c r="L644" s="9" t="str">
        <f>IF(Search!$I$5="","",IF($AS644="RC",1,""))</f>
        <v/>
      </c>
      <c r="M644" s="9" t="str">
        <f>IF(Search!$I$6="","",IF($AS644="RCP",1,""))</f>
        <v/>
      </c>
      <c r="N644" s="9" t="str">
        <f>IF(Search!$I$8="","",IF(COUNTA($AT644)=1,IF(Search!$I$8="N","N",1),""))</f>
        <v/>
      </c>
      <c r="O644" s="9" t="str">
        <f>IF(Search!$L$4="","",IF(COUNTA($AU644)=1,IF(Search!$L$4="N","N",1),""))</f>
        <v/>
      </c>
      <c r="P644" s="9" t="str">
        <f>IF(Search!$L$5="","",IF(ISNUMBER(SEARCH("Jersey",$AU644))=TRUE,IF(Search!$L$5="N","N",1),""))</f>
        <v/>
      </c>
      <c r="Q644" s="9" t="str">
        <f>IF(Search!$L$6="","",IF(ISNUMBER(SEARCH("Patch",$AU644))=TRUE,IF(Search!$L$6="N","N",1),""))</f>
        <v/>
      </c>
      <c r="R644" s="9" t="str">
        <f>IF(Search!$L$7="","",IF(ISNUMBER(SEARCH("Shield",$AU644))=TRUE,IF(Search!$L$7="N","N",1),""))</f>
        <v/>
      </c>
      <c r="S644" s="9" t="str">
        <f>IF(Search!$L$8="","",IF(ISNUMBER(SEARCH("Stick",$AU644))=TRUE,IF(Search!$L$8="N","N",1),""))</f>
        <v/>
      </c>
      <c r="T644" s="9" t="str">
        <f>IF(Search!$O$4="","",IF(COUNTA($AW644)=1,IF(Search!$O$4="N","N",1),""))</f>
        <v/>
      </c>
      <c r="U644" s="9" t="str">
        <f>IF(Search!$O$5="","",IF($AW644="","",IF($AW644&lt;Search!$O$5,"",1)))</f>
        <v/>
      </c>
      <c r="V644" s="9" t="str">
        <f>IF(Search!$O$6="","",IF($AW644="","",IF($AW644&gt;Search!$O$6,"",1)))</f>
        <v/>
      </c>
      <c r="W644" s="9" t="str">
        <f>IF(Search!$U$4="","",IF($AX644="","",1))</f>
        <v/>
      </c>
      <c r="X644" s="9" t="str">
        <f>IF(Search!$U$5="","",IF(ISNUMBER(SEARCH(Search!$U$5,$AX644))=TRUE,IF(Search!$U$5="N","N",1),""))</f>
        <v/>
      </c>
      <c r="Y644" s="9" t="str">
        <f>IF(Search!$U$6="","",IF($AY644&lt;Search!$U$6,"",1))</f>
        <v/>
      </c>
      <c r="Z644" s="9" t="str">
        <f>IF(Search!$R$4="","",IF(Inventory!$BA644&lt;Search!$R$4,"",1))</f>
        <v/>
      </c>
      <c r="AA644" s="9" t="str">
        <f>IF(Search!$R$5="","",IF($BA644&gt;Search!$R$5,"",1))</f>
        <v/>
      </c>
      <c r="AB644" s="9" t="str">
        <f>IF(Search!$R$6="","",IF($BB644&lt;Search!$R$6,"",1))</f>
        <v/>
      </c>
      <c r="AC644" s="9" t="str">
        <f>IF(Search!$R$7="","",IF($BB644&lt;Search!$R$7,"",1))</f>
        <v/>
      </c>
      <c r="AD644" s="45" t="str">
        <f>IF(COUNTIF($A644:$AC644,"n")&gt;0,"",IF(SUM($A644:$AC644)=COUNTA(Search!$C$4:$C$8,Search!$F$4:$F$8,Search!$I$4:$I$6,Search!$I$8,Search!$L$4:$L$8,Search!$O$4:$O$8,Search!$R$4:$R$7,Search!$U$4:$U$7)-COUNTIF(Search!$C$4:$U$7,"n"),1+LARGE($AD$1:AD643,1),""))</f>
        <v/>
      </c>
      <c r="AE644" s="45" t="str">
        <f t="shared" si="33"/>
        <v/>
      </c>
      <c r="AF644" s="45" t="str">
        <f>IF(AD644="","",COUNTIF($AE$1:$AE643,$AE644)+RANK($AE644,$AE$2:$AE$10540,1))</f>
        <v/>
      </c>
      <c r="AG644" s="45" t="str">
        <f t="shared" si="34"/>
        <v/>
      </c>
      <c r="AH644" s="45" t="str">
        <f>IF($AD644="","",COUNTIF($AG$1:$AG643,$AG644)+RANK($AG644,$AG$1:$AG$10539,0))</f>
        <v/>
      </c>
      <c r="AI644" s="10" t="str">
        <f t="shared" si="32"/>
        <v>1995-96 Score Black Ice #4 Felix Potvin     /   $</v>
      </c>
      <c r="AJ644" s="11">
        <v>1995</v>
      </c>
      <c r="AK644" s="17">
        <v>96</v>
      </c>
      <c r="AL644" s="12" t="s">
        <v>2185</v>
      </c>
      <c r="AM644" s="10">
        <v>4</v>
      </c>
      <c r="AN644" s="15" t="s">
        <v>226</v>
      </c>
      <c r="AO644" s="14"/>
      <c r="AP644" s="14"/>
      <c r="AQ644" s="14"/>
      <c r="AR644" s="14"/>
      <c r="AS644" s="9"/>
      <c r="AT644" s="9"/>
      <c r="AU644" s="9"/>
      <c r="AV644" s="13"/>
      <c r="AW644" s="13"/>
      <c r="AX644" s="9"/>
      <c r="AY644" s="9"/>
      <c r="AZ644" s="9"/>
      <c r="BA644" s="33"/>
      <c r="BB644" s="33"/>
      <c r="BC644" s="36"/>
      <c r="BD644" s="12" t="s">
        <v>1771</v>
      </c>
    </row>
    <row r="645" spans="1:56" s="12" customFormat="1" x14ac:dyDescent="0.2">
      <c r="A645" s="9" t="str">
        <f>IF(Search!$C$5="","",IF(COUNTA(Inventory!$AP645)=1,1,""))</f>
        <v/>
      </c>
      <c r="B645" s="9" t="str">
        <f>IF(Search!$C$4="","",IF(ISNUMBER(SEARCH(Search!$C$4,$AR645))=TRUE,1,""))</f>
        <v/>
      </c>
      <c r="C645" s="9" t="str">
        <f>IF(Search!$C$6="x",IF(COUNTA($AQ645)=1,1,"N"),IF(COUNTA($AQ645)=1,"N",""))</f>
        <v/>
      </c>
      <c r="D645" s="9" t="str">
        <f>IF(Search!$O$8="","",IF(ISNUMBER(SEARCH(Search!$O$8,$BD645))=TRUE,1,""))</f>
        <v/>
      </c>
      <c r="E645" s="9" t="str">
        <f>IF(Search!$C$7="","",IF(ISNUMBER(SEARCH(Search!$C$7,$AN645))=TRUE,1,""))</f>
        <v/>
      </c>
      <c r="F645" s="9" t="str">
        <f>IF(Search!$C$8="","",IF(ISNUMBER(SEARCH(Search!$C$8,$AO645))=TRUE,1,""))</f>
        <v/>
      </c>
      <c r="G645" s="9" t="str">
        <f>IF(Search!$F$4="","",IF(Inventory!$AJ645&lt;Search!$F$4,"",1))</f>
        <v/>
      </c>
      <c r="H645" s="9" t="str">
        <f>IF(Search!$F$5="","",IF(Inventory!$AJ645&gt;Search!$F$5,"",1))</f>
        <v/>
      </c>
      <c r="I645" s="9" t="str">
        <f>IF(Search!$F$7="","",IF(Search!$F$8="",IF(ISNUMBER(SEARCH(Search!$F$7,$AL645))=TRUE,1,""),""))</f>
        <v/>
      </c>
      <c r="J645" s="9" t="str">
        <f>IF($AL645=Search!$F$8,1,"")</f>
        <v/>
      </c>
      <c r="K645" s="9" t="str">
        <f>IF(Search!$I$4="","",IF(COUNTA($AS645)=1,IF(Search!$I$4="N","N",1),""))</f>
        <v/>
      </c>
      <c r="L645" s="9" t="str">
        <f>IF(Search!$I$5="","",IF($AS645="RC",1,""))</f>
        <v/>
      </c>
      <c r="M645" s="9" t="str">
        <f>IF(Search!$I$6="","",IF($AS645="RCP",1,""))</f>
        <v/>
      </c>
      <c r="N645" s="9" t="str">
        <f>IF(Search!$I$8="","",IF(COUNTA($AT645)=1,IF(Search!$I$8="N","N",1),""))</f>
        <v/>
      </c>
      <c r="O645" s="9" t="str">
        <f>IF(Search!$L$4="","",IF(COUNTA($AU645)=1,IF(Search!$L$4="N","N",1),""))</f>
        <v/>
      </c>
      <c r="P645" s="9" t="str">
        <f>IF(Search!$L$5="","",IF(ISNUMBER(SEARCH("Jersey",$AU645))=TRUE,IF(Search!$L$5="N","N",1),""))</f>
        <v/>
      </c>
      <c r="Q645" s="9" t="str">
        <f>IF(Search!$L$6="","",IF(ISNUMBER(SEARCH("Patch",$AU645))=TRUE,IF(Search!$L$6="N","N",1),""))</f>
        <v/>
      </c>
      <c r="R645" s="9" t="str">
        <f>IF(Search!$L$7="","",IF(ISNUMBER(SEARCH("Shield",$AU645))=TRUE,IF(Search!$L$7="N","N",1),""))</f>
        <v/>
      </c>
      <c r="S645" s="9" t="str">
        <f>IF(Search!$L$8="","",IF(ISNUMBER(SEARCH("Stick",$AU645))=TRUE,IF(Search!$L$8="N","N",1),""))</f>
        <v/>
      </c>
      <c r="T645" s="9" t="str">
        <f>IF(Search!$O$4="","",IF(COUNTA($AW645)=1,IF(Search!$O$4="N","N",1),""))</f>
        <v/>
      </c>
      <c r="U645" s="9" t="str">
        <f>IF(Search!$O$5="","",IF($AW645="","",IF($AW645&lt;Search!$O$5,"",1)))</f>
        <v/>
      </c>
      <c r="V645" s="9" t="str">
        <f>IF(Search!$O$6="","",IF($AW645="","",IF($AW645&gt;Search!$O$6,"",1)))</f>
        <v/>
      </c>
      <c r="W645" s="9" t="str">
        <f>IF(Search!$U$4="","",IF($AX645="","",1))</f>
        <v/>
      </c>
      <c r="X645" s="9" t="str">
        <f>IF(Search!$U$5="","",IF(ISNUMBER(SEARCH(Search!$U$5,$AX645))=TRUE,IF(Search!$U$5="N","N",1),""))</f>
        <v/>
      </c>
      <c r="Y645" s="9" t="str">
        <f>IF(Search!$U$6="","",IF($AY645&lt;Search!$U$6,"",1))</f>
        <v/>
      </c>
      <c r="Z645" s="9" t="str">
        <f>IF(Search!$R$4="","",IF(Inventory!$BA645&lt;Search!$R$4,"",1))</f>
        <v/>
      </c>
      <c r="AA645" s="9" t="str">
        <f>IF(Search!$R$5="","",IF($BA645&gt;Search!$R$5,"",1))</f>
        <v/>
      </c>
      <c r="AB645" s="9" t="str">
        <f>IF(Search!$R$6="","",IF($BB645&lt;Search!$R$6,"",1))</f>
        <v/>
      </c>
      <c r="AC645" s="9" t="str">
        <f>IF(Search!$R$7="","",IF($BB645&lt;Search!$R$7,"",1))</f>
        <v/>
      </c>
      <c r="AD645" s="45" t="str">
        <f>IF(COUNTIF($A645:$AC645,"n")&gt;0,"",IF(SUM($A645:$AC645)=COUNTA(Search!$C$4:$C$8,Search!$F$4:$F$8,Search!$I$4:$I$6,Search!$I$8,Search!$L$4:$L$8,Search!$O$4:$O$8,Search!$R$4:$R$7,Search!$U$4:$U$7)-COUNTIF(Search!$C$4:$U$7,"n"),1+LARGE($AD$1:AD644,1),""))</f>
        <v/>
      </c>
      <c r="AE645" s="45" t="str">
        <f t="shared" si="33"/>
        <v/>
      </c>
      <c r="AF645" s="45" t="str">
        <f>IF(AD645="","",COUNTIF($AE$1:$AE644,$AE645)+RANK($AE645,$AE$2:$AE$10540,1))</f>
        <v/>
      </c>
      <c r="AG645" s="45" t="str">
        <f t="shared" si="34"/>
        <v/>
      </c>
      <c r="AH645" s="45" t="str">
        <f>IF($AD645="","",COUNTIF($AG$1:$AG644,$AG645)+RANK($AG645,$AG$1:$AG$10539,0))</f>
        <v/>
      </c>
      <c r="AI645" s="10" t="str">
        <f t="shared" si="32"/>
        <v>1995-96 Score Black Ice #316 Felix Potvin ST     /   $</v>
      </c>
      <c r="AJ645" s="11">
        <v>1995</v>
      </c>
      <c r="AK645" s="17">
        <v>96</v>
      </c>
      <c r="AL645" s="12" t="s">
        <v>2185</v>
      </c>
      <c r="AM645" s="10">
        <v>316</v>
      </c>
      <c r="AN645" s="15" t="s">
        <v>2186</v>
      </c>
      <c r="AO645" s="14"/>
      <c r="AP645" s="14"/>
      <c r="AQ645" s="14"/>
      <c r="AR645" s="14"/>
      <c r="AS645" s="9"/>
      <c r="AT645" s="9"/>
      <c r="AU645" s="9"/>
      <c r="AV645" s="13"/>
      <c r="AW645" s="13"/>
      <c r="AX645" s="9"/>
      <c r="AY645" s="9"/>
      <c r="AZ645" s="9"/>
      <c r="BA645" s="33"/>
      <c r="BB645" s="33"/>
      <c r="BC645" s="36"/>
      <c r="BD645" s="12" t="s">
        <v>1771</v>
      </c>
    </row>
    <row r="646" spans="1:56" s="12" customFormat="1" x14ac:dyDescent="0.2">
      <c r="A646" s="9" t="str">
        <f>IF(Search!$C$5="","",IF(COUNTA(Inventory!$AP646)=1,1,""))</f>
        <v/>
      </c>
      <c r="B646" s="9" t="str">
        <f>IF(Search!$C$4="","",IF(ISNUMBER(SEARCH(Search!$C$4,$AR646))=TRUE,1,""))</f>
        <v/>
      </c>
      <c r="C646" s="9" t="str">
        <f>IF(Search!$C$6="x",IF(COUNTA($AQ646)=1,1,"N"),IF(COUNTA($AQ646)=1,"N",""))</f>
        <v/>
      </c>
      <c r="D646" s="9" t="str">
        <f>IF(Search!$O$8="","",IF(ISNUMBER(SEARCH(Search!$O$8,$BD646))=TRUE,1,""))</f>
        <v/>
      </c>
      <c r="E646" s="9" t="str">
        <f>IF(Search!$C$7="","",IF(ISNUMBER(SEARCH(Search!$C$7,$AN646))=TRUE,1,""))</f>
        <v/>
      </c>
      <c r="F646" s="9" t="str">
        <f>IF(Search!$C$8="","",IF(ISNUMBER(SEARCH(Search!$C$8,$AO646))=TRUE,1,""))</f>
        <v/>
      </c>
      <c r="G646" s="9" t="str">
        <f>IF(Search!$F$4="","",IF(Inventory!$AJ646&lt;Search!$F$4,"",1))</f>
        <v/>
      </c>
      <c r="H646" s="9" t="str">
        <f>IF(Search!$F$5="","",IF(Inventory!$AJ646&gt;Search!$F$5,"",1))</f>
        <v/>
      </c>
      <c r="I646" s="9" t="str">
        <f>IF(Search!$F$7="","",IF(Search!$F$8="",IF(ISNUMBER(SEARCH(Search!$F$7,$AL646))=TRUE,1,""),""))</f>
        <v/>
      </c>
      <c r="J646" s="9" t="str">
        <f>IF($AL646=Search!$F$8,1,"")</f>
        <v/>
      </c>
      <c r="K646" s="9" t="str">
        <f>IF(Search!$I$4="","",IF(COUNTA($AS646)=1,IF(Search!$I$4="N","N",1),""))</f>
        <v/>
      </c>
      <c r="L646" s="9" t="str">
        <f>IF(Search!$I$5="","",IF($AS646="RC",1,""))</f>
        <v/>
      </c>
      <c r="M646" s="9" t="str">
        <f>IF(Search!$I$6="","",IF($AS646="RCP",1,""))</f>
        <v/>
      </c>
      <c r="N646" s="9" t="str">
        <f>IF(Search!$I$8="","",IF(COUNTA($AT646)=1,IF(Search!$I$8="N","N",1),""))</f>
        <v/>
      </c>
      <c r="O646" s="9" t="str">
        <f>IF(Search!$L$4="","",IF(COUNTA($AU646)=1,IF(Search!$L$4="N","N",1),""))</f>
        <v/>
      </c>
      <c r="P646" s="9" t="str">
        <f>IF(Search!$L$5="","",IF(ISNUMBER(SEARCH("Jersey",$AU646))=TRUE,IF(Search!$L$5="N","N",1),""))</f>
        <v/>
      </c>
      <c r="Q646" s="9" t="str">
        <f>IF(Search!$L$6="","",IF(ISNUMBER(SEARCH("Patch",$AU646))=TRUE,IF(Search!$L$6="N","N",1),""))</f>
        <v/>
      </c>
      <c r="R646" s="9" t="str">
        <f>IF(Search!$L$7="","",IF(ISNUMBER(SEARCH("Shield",$AU646))=TRUE,IF(Search!$L$7="N","N",1),""))</f>
        <v/>
      </c>
      <c r="S646" s="9" t="str">
        <f>IF(Search!$L$8="","",IF(ISNUMBER(SEARCH("Stick",$AU646))=TRUE,IF(Search!$L$8="N","N",1),""))</f>
        <v/>
      </c>
      <c r="T646" s="9" t="str">
        <f>IF(Search!$O$4="","",IF(COUNTA($AW646)=1,IF(Search!$O$4="N","N",1),""))</f>
        <v/>
      </c>
      <c r="U646" s="9" t="str">
        <f>IF(Search!$O$5="","",IF($AW646="","",IF($AW646&lt;Search!$O$5,"",1)))</f>
        <v/>
      </c>
      <c r="V646" s="9" t="str">
        <f>IF(Search!$O$6="","",IF($AW646="","",IF($AW646&gt;Search!$O$6,"",1)))</f>
        <v/>
      </c>
      <c r="W646" s="9" t="str">
        <f>IF(Search!$U$4="","",IF($AX646="","",1))</f>
        <v/>
      </c>
      <c r="X646" s="9" t="str">
        <f>IF(Search!$U$5="","",IF(ISNUMBER(SEARCH(Search!$U$5,$AX646))=TRUE,IF(Search!$U$5="N","N",1),""))</f>
        <v/>
      </c>
      <c r="Y646" s="9" t="str">
        <f>IF(Search!$U$6="","",IF($AY646&lt;Search!$U$6,"",1))</f>
        <v/>
      </c>
      <c r="Z646" s="9" t="str">
        <f>IF(Search!$R$4="","",IF(Inventory!$BA646&lt;Search!$R$4,"",1))</f>
        <v/>
      </c>
      <c r="AA646" s="9" t="str">
        <f>IF(Search!$R$5="","",IF($BA646&gt;Search!$R$5,"",1))</f>
        <v/>
      </c>
      <c r="AB646" s="9" t="str">
        <f>IF(Search!$R$6="","",IF($BB646&lt;Search!$R$6,"",1))</f>
        <v/>
      </c>
      <c r="AC646" s="9" t="str">
        <f>IF(Search!$R$7="","",IF($BB646&lt;Search!$R$7,"",1))</f>
        <v/>
      </c>
      <c r="AD646" s="45" t="str">
        <f>IF(COUNTIF($A646:$AC646,"n")&gt;0,"",IF(SUM($A646:$AC646)=COUNTA(Search!$C$4:$C$8,Search!$F$4:$F$8,Search!$I$4:$I$6,Search!$I$8,Search!$L$4:$L$8,Search!$O$4:$O$8,Search!$R$4:$R$7,Search!$U$4:$U$7)-COUNTIF(Search!$C$4:$U$7,"n"),1+LARGE($AD$1:AD645,1),""))</f>
        <v/>
      </c>
      <c r="AE646" s="45" t="str">
        <f t="shared" si="33"/>
        <v/>
      </c>
      <c r="AF646" s="45" t="str">
        <f>IF(AD646="","",COUNTIF($AE$1:$AE645,$AE646)+RANK($AE646,$AE$2:$AE$10540,1))</f>
        <v/>
      </c>
      <c r="AG646" s="45" t="str">
        <f t="shared" si="34"/>
        <v/>
      </c>
      <c r="AH646" s="45" t="str">
        <f>IF($AD646="","",COUNTIF($AG$1:$AG645,$AG646)+RANK($AG646,$AG$1:$AG$10539,0))</f>
        <v/>
      </c>
      <c r="AI646" s="10" t="str">
        <f t="shared" ref="AI646:AI709" si="35">CONCATENATE(AJ646,"-",AK646," ",AL646," #",AM646," ",AN646," ",AO646," ",AS646," ",AT646," ",AU646," ",AV646,"/",AW646," ",AX646," ",AY646,AZ646," $",BA646)</f>
        <v>1995-96 Score Border Battle #2 Wayne Gretzky     /   $</v>
      </c>
      <c r="AJ646" s="11">
        <v>1995</v>
      </c>
      <c r="AK646" s="17">
        <v>96</v>
      </c>
      <c r="AL646" s="12" t="s">
        <v>349</v>
      </c>
      <c r="AM646" s="10">
        <v>2</v>
      </c>
      <c r="AN646" s="12" t="s">
        <v>163</v>
      </c>
      <c r="AO646" s="9"/>
      <c r="AP646" s="9"/>
      <c r="AQ646" s="9"/>
      <c r="AR646" s="14"/>
      <c r="AS646" s="9"/>
      <c r="AT646" s="9"/>
      <c r="AU646" s="9"/>
      <c r="AV646" s="13"/>
      <c r="AW646" s="13"/>
      <c r="AX646" s="9"/>
      <c r="AY646" s="9"/>
      <c r="AZ646" s="9"/>
      <c r="BA646" s="33"/>
      <c r="BB646" s="33"/>
      <c r="BC646" s="36"/>
      <c r="BD646" s="12" t="s">
        <v>1771</v>
      </c>
    </row>
    <row r="647" spans="1:56" s="12" customFormat="1" x14ac:dyDescent="0.2">
      <c r="A647" s="9" t="str">
        <f>IF(Search!$C$5="","",IF(COUNTA(Inventory!$AP647)=1,1,""))</f>
        <v/>
      </c>
      <c r="B647" s="9" t="str">
        <f>IF(Search!$C$4="","",IF(ISNUMBER(SEARCH(Search!$C$4,$AR647))=TRUE,1,""))</f>
        <v/>
      </c>
      <c r="C647" s="9" t="str">
        <f>IF(Search!$C$6="x",IF(COUNTA($AQ647)=1,1,"N"),IF(COUNTA($AQ647)=1,"N",""))</f>
        <v/>
      </c>
      <c r="D647" s="9" t="str">
        <f>IF(Search!$O$8="","",IF(ISNUMBER(SEARCH(Search!$O$8,$BD647))=TRUE,1,""))</f>
        <v/>
      </c>
      <c r="E647" s="9" t="str">
        <f>IF(Search!$C$7="","",IF(ISNUMBER(SEARCH(Search!$C$7,$AN647))=TRUE,1,""))</f>
        <v/>
      </c>
      <c r="F647" s="9" t="str">
        <f>IF(Search!$C$8="","",IF(ISNUMBER(SEARCH(Search!$C$8,$AO647))=TRUE,1,""))</f>
        <v/>
      </c>
      <c r="G647" s="9" t="str">
        <f>IF(Search!$F$4="","",IF(Inventory!$AJ647&lt;Search!$F$4,"",1))</f>
        <v/>
      </c>
      <c r="H647" s="9" t="str">
        <f>IF(Search!$F$5="","",IF(Inventory!$AJ647&gt;Search!$F$5,"",1))</f>
        <v/>
      </c>
      <c r="I647" s="9" t="str">
        <f>IF(Search!$F$7="","",IF(Search!$F$8="",IF(ISNUMBER(SEARCH(Search!$F$7,$AL647))=TRUE,1,""),""))</f>
        <v/>
      </c>
      <c r="J647" s="9" t="str">
        <f>IF($AL647=Search!$F$8,1,"")</f>
        <v/>
      </c>
      <c r="K647" s="9" t="str">
        <f>IF(Search!$I$4="","",IF(COUNTA($AS647)=1,IF(Search!$I$4="N","N",1),""))</f>
        <v/>
      </c>
      <c r="L647" s="9" t="str">
        <f>IF(Search!$I$5="","",IF($AS647="RC",1,""))</f>
        <v/>
      </c>
      <c r="M647" s="9" t="str">
        <f>IF(Search!$I$6="","",IF($AS647="RCP",1,""))</f>
        <v/>
      </c>
      <c r="N647" s="9" t="str">
        <f>IF(Search!$I$8="","",IF(COUNTA($AT647)=1,IF(Search!$I$8="N","N",1),""))</f>
        <v/>
      </c>
      <c r="O647" s="9" t="str">
        <f>IF(Search!$L$4="","",IF(COUNTA($AU647)=1,IF(Search!$L$4="N","N",1),""))</f>
        <v/>
      </c>
      <c r="P647" s="9" t="str">
        <f>IF(Search!$L$5="","",IF(ISNUMBER(SEARCH("Jersey",$AU647))=TRUE,IF(Search!$L$5="N","N",1),""))</f>
        <v/>
      </c>
      <c r="Q647" s="9" t="str">
        <f>IF(Search!$L$6="","",IF(ISNUMBER(SEARCH("Patch",$AU647))=TRUE,IF(Search!$L$6="N","N",1),""))</f>
        <v/>
      </c>
      <c r="R647" s="9" t="str">
        <f>IF(Search!$L$7="","",IF(ISNUMBER(SEARCH("Shield",$AU647))=TRUE,IF(Search!$L$7="N","N",1),""))</f>
        <v/>
      </c>
      <c r="S647" s="9" t="str">
        <f>IF(Search!$L$8="","",IF(ISNUMBER(SEARCH("Stick",$AU647))=TRUE,IF(Search!$L$8="N","N",1),""))</f>
        <v/>
      </c>
      <c r="T647" s="9" t="str">
        <f>IF(Search!$O$4="","",IF(COUNTA($AW647)=1,IF(Search!$O$4="N","N",1),""))</f>
        <v/>
      </c>
      <c r="U647" s="9" t="str">
        <f>IF(Search!$O$5="","",IF($AW647="","",IF($AW647&lt;Search!$O$5,"",1)))</f>
        <v/>
      </c>
      <c r="V647" s="9" t="str">
        <f>IF(Search!$O$6="","",IF($AW647="","",IF($AW647&gt;Search!$O$6,"",1)))</f>
        <v/>
      </c>
      <c r="W647" s="9" t="str">
        <f>IF(Search!$U$4="","",IF($AX647="","",1))</f>
        <v/>
      </c>
      <c r="X647" s="9" t="str">
        <f>IF(Search!$U$5="","",IF(ISNUMBER(SEARCH(Search!$U$5,$AX647))=TRUE,IF(Search!$U$5="N","N",1),""))</f>
        <v/>
      </c>
      <c r="Y647" s="9" t="str">
        <f>IF(Search!$U$6="","",IF($AY647&lt;Search!$U$6,"",1))</f>
        <v/>
      </c>
      <c r="Z647" s="9" t="str">
        <f>IF(Search!$R$4="","",IF(Inventory!$BA647&lt;Search!$R$4,"",1))</f>
        <v/>
      </c>
      <c r="AA647" s="9" t="str">
        <f>IF(Search!$R$5="","",IF($BA647&gt;Search!$R$5,"",1))</f>
        <v/>
      </c>
      <c r="AB647" s="9" t="str">
        <f>IF(Search!$R$6="","",IF($BB647&lt;Search!$R$6,"",1))</f>
        <v/>
      </c>
      <c r="AC647" s="9" t="str">
        <f>IF(Search!$R$7="","",IF($BB647&lt;Search!$R$7,"",1))</f>
        <v/>
      </c>
      <c r="AD647" s="45" t="str">
        <f>IF(COUNTIF($A647:$AC647,"n")&gt;0,"",IF(SUM($A647:$AC647)=COUNTA(Search!$C$4:$C$8,Search!$F$4:$F$8,Search!$I$4:$I$6,Search!$I$8,Search!$L$4:$L$8,Search!$O$4:$O$8,Search!$R$4:$R$7,Search!$U$4:$U$7)-COUNTIF(Search!$C$4:$U$7,"n"),1+LARGE($AD$1:AD646,1),""))</f>
        <v/>
      </c>
      <c r="AE647" s="45" t="str">
        <f t="shared" si="33"/>
        <v/>
      </c>
      <c r="AF647" s="45" t="str">
        <f>IF(AD647="","",COUNTIF($AE$1:$AE646,$AE647)+RANK($AE647,$AE$2:$AE$10540,1))</f>
        <v/>
      </c>
      <c r="AG647" s="45" t="str">
        <f t="shared" si="34"/>
        <v/>
      </c>
      <c r="AH647" s="45" t="str">
        <f>IF($AD647="","",COUNTIF($AG$1:$AG646,$AG647)+RANK($AG647,$AG$1:$AG$10539,0))</f>
        <v/>
      </c>
      <c r="AI647" s="10" t="str">
        <f t="shared" si="35"/>
        <v>1995-96 Score Border Battle #2 Wayne Gretzky     /   $</v>
      </c>
      <c r="AJ647" s="11">
        <v>1995</v>
      </c>
      <c r="AK647" s="17">
        <v>96</v>
      </c>
      <c r="AL647" s="12" t="s">
        <v>349</v>
      </c>
      <c r="AM647" s="10">
        <v>2</v>
      </c>
      <c r="AN647" s="15" t="s">
        <v>163</v>
      </c>
      <c r="AO647" s="14"/>
      <c r="AP647" s="14"/>
      <c r="AQ647" s="14"/>
      <c r="AR647" s="14"/>
      <c r="AS647" s="9"/>
      <c r="AT647" s="9"/>
      <c r="AU647" s="9"/>
      <c r="AV647" s="13"/>
      <c r="AW647" s="13"/>
      <c r="AX647" s="9"/>
      <c r="AY647" s="9"/>
      <c r="AZ647" s="9"/>
      <c r="BA647" s="33"/>
      <c r="BB647" s="33"/>
      <c r="BC647" s="36"/>
      <c r="BD647" s="12" t="s">
        <v>1771</v>
      </c>
    </row>
    <row r="648" spans="1:56" s="12" customFormat="1" x14ac:dyDescent="0.2">
      <c r="A648" s="9" t="str">
        <f>IF(Search!$C$5="","",IF(COUNTA(Inventory!$AP648)=1,1,""))</f>
        <v/>
      </c>
      <c r="B648" s="9" t="str">
        <f>IF(Search!$C$4="","",IF(ISNUMBER(SEARCH(Search!$C$4,$AR648))=TRUE,1,""))</f>
        <v/>
      </c>
      <c r="C648" s="9" t="str">
        <f>IF(Search!$C$6="x",IF(COUNTA($AQ648)=1,1,"N"),IF(COUNTA($AQ648)=1,"N",""))</f>
        <v/>
      </c>
      <c r="D648" s="9" t="str">
        <f>IF(Search!$O$8="","",IF(ISNUMBER(SEARCH(Search!$O$8,$BD648))=TRUE,1,""))</f>
        <v/>
      </c>
      <c r="E648" s="9" t="str">
        <f>IF(Search!$C$7="","",IF(ISNUMBER(SEARCH(Search!$C$7,$AN648))=TRUE,1,""))</f>
        <v/>
      </c>
      <c r="F648" s="9" t="str">
        <f>IF(Search!$C$8="","",IF(ISNUMBER(SEARCH(Search!$C$8,$AO648))=TRUE,1,""))</f>
        <v/>
      </c>
      <c r="G648" s="9" t="str">
        <f>IF(Search!$F$4="","",IF(Inventory!$AJ648&lt;Search!$F$4,"",1))</f>
        <v/>
      </c>
      <c r="H648" s="9" t="str">
        <f>IF(Search!$F$5="","",IF(Inventory!$AJ648&gt;Search!$F$5,"",1))</f>
        <v/>
      </c>
      <c r="I648" s="9" t="str">
        <f>IF(Search!$F$7="","",IF(Search!$F$8="",IF(ISNUMBER(SEARCH(Search!$F$7,$AL648))=TRUE,1,""),""))</f>
        <v/>
      </c>
      <c r="J648" s="9" t="str">
        <f>IF($AL648=Search!$F$8,1,"")</f>
        <v/>
      </c>
      <c r="K648" s="9" t="str">
        <f>IF(Search!$I$4="","",IF(COUNTA($AS648)=1,IF(Search!$I$4="N","N",1),""))</f>
        <v/>
      </c>
      <c r="L648" s="9" t="str">
        <f>IF(Search!$I$5="","",IF($AS648="RC",1,""))</f>
        <v/>
      </c>
      <c r="M648" s="9" t="str">
        <f>IF(Search!$I$6="","",IF($AS648="RCP",1,""))</f>
        <v/>
      </c>
      <c r="N648" s="9" t="str">
        <f>IF(Search!$I$8="","",IF(COUNTA($AT648)=1,IF(Search!$I$8="N","N",1),""))</f>
        <v/>
      </c>
      <c r="O648" s="9" t="str">
        <f>IF(Search!$L$4="","",IF(COUNTA($AU648)=1,IF(Search!$L$4="N","N",1),""))</f>
        <v/>
      </c>
      <c r="P648" s="9" t="str">
        <f>IF(Search!$L$5="","",IF(ISNUMBER(SEARCH("Jersey",$AU648))=TRUE,IF(Search!$L$5="N","N",1),""))</f>
        <v/>
      </c>
      <c r="Q648" s="9" t="str">
        <f>IF(Search!$L$6="","",IF(ISNUMBER(SEARCH("Patch",$AU648))=TRUE,IF(Search!$L$6="N","N",1),""))</f>
        <v/>
      </c>
      <c r="R648" s="9" t="str">
        <f>IF(Search!$L$7="","",IF(ISNUMBER(SEARCH("Shield",$AU648))=TRUE,IF(Search!$L$7="N","N",1),""))</f>
        <v/>
      </c>
      <c r="S648" s="9" t="str">
        <f>IF(Search!$L$8="","",IF(ISNUMBER(SEARCH("Stick",$AU648))=TRUE,IF(Search!$L$8="N","N",1),""))</f>
        <v/>
      </c>
      <c r="T648" s="9" t="str">
        <f>IF(Search!$O$4="","",IF(COUNTA($AW648)=1,IF(Search!$O$4="N","N",1),""))</f>
        <v/>
      </c>
      <c r="U648" s="9" t="str">
        <f>IF(Search!$O$5="","",IF($AW648="","",IF($AW648&lt;Search!$O$5,"",1)))</f>
        <v/>
      </c>
      <c r="V648" s="9" t="str">
        <f>IF(Search!$O$6="","",IF($AW648="","",IF($AW648&gt;Search!$O$6,"",1)))</f>
        <v/>
      </c>
      <c r="W648" s="9" t="str">
        <f>IF(Search!$U$4="","",IF($AX648="","",1))</f>
        <v/>
      </c>
      <c r="X648" s="9" t="str">
        <f>IF(Search!$U$5="","",IF(ISNUMBER(SEARCH(Search!$U$5,$AX648))=TRUE,IF(Search!$U$5="N","N",1),""))</f>
        <v/>
      </c>
      <c r="Y648" s="9" t="str">
        <f>IF(Search!$U$6="","",IF($AY648&lt;Search!$U$6,"",1))</f>
        <v/>
      </c>
      <c r="Z648" s="9" t="str">
        <f>IF(Search!$R$4="","",IF(Inventory!$BA648&lt;Search!$R$4,"",1))</f>
        <v/>
      </c>
      <c r="AA648" s="9" t="str">
        <f>IF(Search!$R$5="","",IF($BA648&gt;Search!$R$5,"",1))</f>
        <v/>
      </c>
      <c r="AB648" s="9" t="str">
        <f>IF(Search!$R$6="","",IF($BB648&lt;Search!$R$6,"",1))</f>
        <v/>
      </c>
      <c r="AC648" s="9" t="str">
        <f>IF(Search!$R$7="","",IF($BB648&lt;Search!$R$7,"",1))</f>
        <v/>
      </c>
      <c r="AD648" s="45" t="str">
        <f>IF(COUNTIF($A648:$AC648,"n")&gt;0,"",IF(SUM($A648:$AC648)=COUNTA(Search!$C$4:$C$8,Search!$F$4:$F$8,Search!$I$4:$I$6,Search!$I$8,Search!$L$4:$L$8,Search!$O$4:$O$8,Search!$R$4:$R$7,Search!$U$4:$U$7)-COUNTIF(Search!$C$4:$U$7,"n"),1+LARGE($AD$1:AD647,1),""))</f>
        <v/>
      </c>
      <c r="AE648" s="45" t="str">
        <f t="shared" si="33"/>
        <v/>
      </c>
      <c r="AF648" s="45" t="str">
        <f>IF(AD648="","",COUNTIF($AE$1:$AE647,$AE648)+RANK($AE648,$AE$2:$AE$10540,1))</f>
        <v/>
      </c>
      <c r="AG648" s="45" t="str">
        <f t="shared" si="34"/>
        <v/>
      </c>
      <c r="AH648" s="45" t="str">
        <f>IF($AD648="","",COUNTIF($AG$1:$AG647,$AG648)+RANK($AG648,$AG$1:$AG$10539,0))</f>
        <v/>
      </c>
      <c r="AI648" s="10" t="str">
        <f t="shared" si="35"/>
        <v>1995-96 Select Certified #114 Shane Doan     /   $</v>
      </c>
      <c r="AJ648" s="11">
        <v>1995</v>
      </c>
      <c r="AK648" s="17">
        <v>96</v>
      </c>
      <c r="AL648" s="12" t="s">
        <v>350</v>
      </c>
      <c r="AM648" s="10">
        <v>114</v>
      </c>
      <c r="AN648" s="12" t="s">
        <v>329</v>
      </c>
      <c r="AO648" s="9"/>
      <c r="AP648" s="9"/>
      <c r="AQ648" s="9"/>
      <c r="AR648" s="14"/>
      <c r="AS648" s="9"/>
      <c r="AT648" s="9"/>
      <c r="AU648" s="9"/>
      <c r="AV648" s="13"/>
      <c r="AW648" s="13"/>
      <c r="AX648" s="9"/>
      <c r="AY648" s="9"/>
      <c r="AZ648" s="9"/>
      <c r="BA648" s="33"/>
      <c r="BB648" s="33"/>
      <c r="BC648" s="36"/>
      <c r="BD648" s="12" t="s">
        <v>1771</v>
      </c>
    </row>
    <row r="649" spans="1:56" s="12" customFormat="1" x14ac:dyDescent="0.2">
      <c r="A649" s="9" t="str">
        <f>IF(Search!$C$5="","",IF(COUNTA(Inventory!$AP649)=1,1,""))</f>
        <v/>
      </c>
      <c r="B649" s="9" t="str">
        <f>IF(Search!$C$4="","",IF(ISNUMBER(SEARCH(Search!$C$4,$AR649))=TRUE,1,""))</f>
        <v/>
      </c>
      <c r="C649" s="9" t="str">
        <f>IF(Search!$C$6="x",IF(COUNTA($AQ649)=1,1,"N"),IF(COUNTA($AQ649)=1,"N",""))</f>
        <v/>
      </c>
      <c r="D649" s="9" t="str">
        <f>IF(Search!$O$8="","",IF(ISNUMBER(SEARCH(Search!$O$8,$BD649))=TRUE,1,""))</f>
        <v/>
      </c>
      <c r="E649" s="9" t="str">
        <f>IF(Search!$C$7="","",IF(ISNUMBER(SEARCH(Search!$C$7,$AN649))=TRUE,1,""))</f>
        <v/>
      </c>
      <c r="F649" s="9" t="str">
        <f>IF(Search!$C$8="","",IF(ISNUMBER(SEARCH(Search!$C$8,$AO649))=TRUE,1,""))</f>
        <v/>
      </c>
      <c r="G649" s="9" t="str">
        <f>IF(Search!$F$4="","",IF(Inventory!$AJ649&lt;Search!$F$4,"",1))</f>
        <v/>
      </c>
      <c r="H649" s="9" t="str">
        <f>IF(Search!$F$5="","",IF(Inventory!$AJ649&gt;Search!$F$5,"",1))</f>
        <v/>
      </c>
      <c r="I649" s="9" t="str">
        <f>IF(Search!$F$7="","",IF(Search!$F$8="",IF(ISNUMBER(SEARCH(Search!$F$7,$AL649))=TRUE,1,""),""))</f>
        <v/>
      </c>
      <c r="J649" s="9" t="str">
        <f>IF($AL649=Search!$F$8,1,"")</f>
        <v/>
      </c>
      <c r="K649" s="9" t="str">
        <f>IF(Search!$I$4="","",IF(COUNTA($AS649)=1,IF(Search!$I$4="N","N",1),""))</f>
        <v/>
      </c>
      <c r="L649" s="9" t="str">
        <f>IF(Search!$I$5="","",IF($AS649="RC",1,""))</f>
        <v/>
      </c>
      <c r="M649" s="9" t="str">
        <f>IF(Search!$I$6="","",IF($AS649="RCP",1,""))</f>
        <v/>
      </c>
      <c r="N649" s="9" t="str">
        <f>IF(Search!$I$8="","",IF(COUNTA($AT649)=1,IF(Search!$I$8="N","N",1),""))</f>
        <v/>
      </c>
      <c r="O649" s="9" t="str">
        <f>IF(Search!$L$4="","",IF(COUNTA($AU649)=1,IF(Search!$L$4="N","N",1),""))</f>
        <v/>
      </c>
      <c r="P649" s="9" t="str">
        <f>IF(Search!$L$5="","",IF(ISNUMBER(SEARCH("Jersey",$AU649))=TRUE,IF(Search!$L$5="N","N",1),""))</f>
        <v/>
      </c>
      <c r="Q649" s="9" t="str">
        <f>IF(Search!$L$6="","",IF(ISNUMBER(SEARCH("Patch",$AU649))=TRUE,IF(Search!$L$6="N","N",1),""))</f>
        <v/>
      </c>
      <c r="R649" s="9" t="str">
        <f>IF(Search!$L$7="","",IF(ISNUMBER(SEARCH("Shield",$AU649))=TRUE,IF(Search!$L$7="N","N",1),""))</f>
        <v/>
      </c>
      <c r="S649" s="9" t="str">
        <f>IF(Search!$L$8="","",IF(ISNUMBER(SEARCH("Stick",$AU649))=TRUE,IF(Search!$L$8="N","N",1),""))</f>
        <v/>
      </c>
      <c r="T649" s="9" t="str">
        <f>IF(Search!$O$4="","",IF(COUNTA($AW649)=1,IF(Search!$O$4="N","N",1),""))</f>
        <v/>
      </c>
      <c r="U649" s="9" t="str">
        <f>IF(Search!$O$5="","",IF($AW649="","",IF($AW649&lt;Search!$O$5,"",1)))</f>
        <v/>
      </c>
      <c r="V649" s="9" t="str">
        <f>IF(Search!$O$6="","",IF($AW649="","",IF($AW649&gt;Search!$O$6,"",1)))</f>
        <v/>
      </c>
      <c r="W649" s="9" t="str">
        <f>IF(Search!$U$4="","",IF($AX649="","",1))</f>
        <v/>
      </c>
      <c r="X649" s="9" t="str">
        <f>IF(Search!$U$5="","",IF(ISNUMBER(SEARCH(Search!$U$5,$AX649))=TRUE,IF(Search!$U$5="N","N",1),""))</f>
        <v/>
      </c>
      <c r="Y649" s="9" t="str">
        <f>IF(Search!$U$6="","",IF($AY649&lt;Search!$U$6,"",1))</f>
        <v/>
      </c>
      <c r="Z649" s="9" t="str">
        <f>IF(Search!$R$4="","",IF(Inventory!$BA649&lt;Search!$R$4,"",1))</f>
        <v/>
      </c>
      <c r="AA649" s="9" t="str">
        <f>IF(Search!$R$5="","",IF($BA649&gt;Search!$R$5,"",1))</f>
        <v/>
      </c>
      <c r="AB649" s="9" t="str">
        <f>IF(Search!$R$6="","",IF($BB649&lt;Search!$R$6,"",1))</f>
        <v/>
      </c>
      <c r="AC649" s="9" t="str">
        <f>IF(Search!$R$7="","",IF($BB649&lt;Search!$R$7,"",1))</f>
        <v/>
      </c>
      <c r="AD649" s="45" t="str">
        <f>IF(COUNTIF($A649:$AC649,"n")&gt;0,"",IF(SUM($A649:$AC649)=COUNTA(Search!$C$4:$C$8,Search!$F$4:$F$8,Search!$I$4:$I$6,Search!$I$8,Search!$L$4:$L$8,Search!$O$4:$O$8,Search!$R$4:$R$7,Search!$U$4:$U$7)-COUNTIF(Search!$C$4:$U$7,"n"),1+LARGE($AD$1:AD648,1),""))</f>
        <v/>
      </c>
      <c r="AE649" s="45" t="str">
        <f t="shared" si="33"/>
        <v/>
      </c>
      <c r="AF649" s="45" t="str">
        <f>IF(AD649="","",COUNTIF($AE$1:$AE648,$AE649)+RANK($AE649,$AE$2:$AE$10540,1))</f>
        <v/>
      </c>
      <c r="AG649" s="45" t="str">
        <f t="shared" si="34"/>
        <v/>
      </c>
      <c r="AH649" s="45" t="str">
        <f>IF($AD649="","",COUNTIF($AG$1:$AG648,$AG649)+RANK($AG649,$AG$1:$AG$10539,0))</f>
        <v/>
      </c>
      <c r="AI649" s="10" t="str">
        <f t="shared" si="35"/>
        <v>1995-96 Select Certified #114 Shane Doan     /   $</v>
      </c>
      <c r="AJ649" s="11">
        <v>1995</v>
      </c>
      <c r="AK649" s="17">
        <v>96</v>
      </c>
      <c r="AL649" s="12" t="s">
        <v>350</v>
      </c>
      <c r="AM649" s="10">
        <v>114</v>
      </c>
      <c r="AN649" s="15" t="s">
        <v>329</v>
      </c>
      <c r="AO649" s="14"/>
      <c r="AP649" s="14"/>
      <c r="AQ649" s="14"/>
      <c r="AR649" s="14"/>
      <c r="AS649" s="9"/>
      <c r="AT649" s="9"/>
      <c r="AU649" s="9"/>
      <c r="AV649" s="13"/>
      <c r="AW649" s="13"/>
      <c r="AX649" s="9"/>
      <c r="AY649" s="9"/>
      <c r="AZ649" s="9"/>
      <c r="BA649" s="33"/>
      <c r="BB649" s="33"/>
      <c r="BC649" s="36"/>
      <c r="BD649" s="12" t="s">
        <v>1771</v>
      </c>
    </row>
    <row r="650" spans="1:56" s="12" customFormat="1" x14ac:dyDescent="0.2">
      <c r="A650" s="9" t="str">
        <f>IF(Search!$C$5="","",IF(COUNTA(Inventory!$AP650)=1,1,""))</f>
        <v/>
      </c>
      <c r="B650" s="9" t="str">
        <f>IF(Search!$C$4="","",IF(ISNUMBER(SEARCH(Search!$C$4,$AR650))=TRUE,1,""))</f>
        <v/>
      </c>
      <c r="C650" s="9" t="str">
        <f>IF(Search!$C$6="x",IF(COUNTA($AQ650)=1,1,"N"),IF(COUNTA($AQ650)=1,"N",""))</f>
        <v/>
      </c>
      <c r="D650" s="9" t="str">
        <f>IF(Search!$O$8="","",IF(ISNUMBER(SEARCH(Search!$O$8,$BD650))=TRUE,1,""))</f>
        <v/>
      </c>
      <c r="E650" s="9" t="str">
        <f>IF(Search!$C$7="","",IF(ISNUMBER(SEARCH(Search!$C$7,$AN650))=TRUE,1,""))</f>
        <v/>
      </c>
      <c r="F650" s="9" t="str">
        <f>IF(Search!$C$8="","",IF(ISNUMBER(SEARCH(Search!$C$8,$AO650))=TRUE,1,""))</f>
        <v/>
      </c>
      <c r="G650" s="9" t="str">
        <f>IF(Search!$F$4="","",IF(Inventory!$AJ650&lt;Search!$F$4,"",1))</f>
        <v/>
      </c>
      <c r="H650" s="9" t="str">
        <f>IF(Search!$F$5="","",IF(Inventory!$AJ650&gt;Search!$F$5,"",1))</f>
        <v/>
      </c>
      <c r="I650" s="9" t="str">
        <f>IF(Search!$F$7="","",IF(Search!$F$8="",IF(ISNUMBER(SEARCH(Search!$F$7,$AL650))=TRUE,1,""),""))</f>
        <v/>
      </c>
      <c r="J650" s="9" t="str">
        <f>IF($AL650=Search!$F$8,1,"")</f>
        <v/>
      </c>
      <c r="K650" s="9" t="str">
        <f>IF(Search!$I$4="","",IF(COUNTA($AS650)=1,IF(Search!$I$4="N","N",1),""))</f>
        <v/>
      </c>
      <c r="L650" s="9" t="str">
        <f>IF(Search!$I$5="","",IF($AS650="RC",1,""))</f>
        <v/>
      </c>
      <c r="M650" s="9" t="str">
        <f>IF(Search!$I$6="","",IF($AS650="RCP",1,""))</f>
        <v/>
      </c>
      <c r="N650" s="9" t="str">
        <f>IF(Search!$I$8="","",IF(COUNTA($AT650)=1,IF(Search!$I$8="N","N",1),""))</f>
        <v/>
      </c>
      <c r="O650" s="9" t="str">
        <f>IF(Search!$L$4="","",IF(COUNTA($AU650)=1,IF(Search!$L$4="N","N",1),""))</f>
        <v/>
      </c>
      <c r="P650" s="9" t="str">
        <f>IF(Search!$L$5="","",IF(ISNUMBER(SEARCH("Jersey",$AU650))=TRUE,IF(Search!$L$5="N","N",1),""))</f>
        <v/>
      </c>
      <c r="Q650" s="9" t="str">
        <f>IF(Search!$L$6="","",IF(ISNUMBER(SEARCH("Patch",$AU650))=TRUE,IF(Search!$L$6="N","N",1),""))</f>
        <v/>
      </c>
      <c r="R650" s="9" t="str">
        <f>IF(Search!$L$7="","",IF(ISNUMBER(SEARCH("Shield",$AU650))=TRUE,IF(Search!$L$7="N","N",1),""))</f>
        <v/>
      </c>
      <c r="S650" s="9" t="str">
        <f>IF(Search!$L$8="","",IF(ISNUMBER(SEARCH("Stick",$AU650))=TRUE,IF(Search!$L$8="N","N",1),""))</f>
        <v/>
      </c>
      <c r="T650" s="9" t="str">
        <f>IF(Search!$O$4="","",IF(COUNTA($AW650)=1,IF(Search!$O$4="N","N",1),""))</f>
        <v/>
      </c>
      <c r="U650" s="9" t="str">
        <f>IF(Search!$O$5="","",IF($AW650="","",IF($AW650&lt;Search!$O$5,"",1)))</f>
        <v/>
      </c>
      <c r="V650" s="9" t="str">
        <f>IF(Search!$O$6="","",IF($AW650="","",IF($AW650&gt;Search!$O$6,"",1)))</f>
        <v/>
      </c>
      <c r="W650" s="9" t="str">
        <f>IF(Search!$U$4="","",IF($AX650="","",1))</f>
        <v/>
      </c>
      <c r="X650" s="9" t="str">
        <f>IF(Search!$U$5="","",IF(ISNUMBER(SEARCH(Search!$U$5,$AX650))=TRUE,IF(Search!$U$5="N","N",1),""))</f>
        <v/>
      </c>
      <c r="Y650" s="9" t="str">
        <f>IF(Search!$U$6="","",IF($AY650&lt;Search!$U$6,"",1))</f>
        <v/>
      </c>
      <c r="Z650" s="9" t="str">
        <f>IF(Search!$R$4="","",IF(Inventory!$BA650&lt;Search!$R$4,"",1))</f>
        <v/>
      </c>
      <c r="AA650" s="9" t="str">
        <f>IF(Search!$R$5="","",IF($BA650&gt;Search!$R$5,"",1))</f>
        <v/>
      </c>
      <c r="AB650" s="9" t="str">
        <f>IF(Search!$R$6="","",IF($BB650&lt;Search!$R$6,"",1))</f>
        <v/>
      </c>
      <c r="AC650" s="9" t="str">
        <f>IF(Search!$R$7="","",IF($BB650&lt;Search!$R$7,"",1))</f>
        <v/>
      </c>
      <c r="AD650" s="45" t="str">
        <f>IF(COUNTIF($A650:$AC650,"n")&gt;0,"",IF(SUM($A650:$AC650)=COUNTA(Search!$C$4:$C$8,Search!$F$4:$F$8,Search!$I$4:$I$6,Search!$I$8,Search!$L$4:$L$8,Search!$O$4:$O$8,Search!$R$4:$R$7,Search!$U$4:$U$7)-COUNTIF(Search!$C$4:$U$7,"n"),1+LARGE($AD$1:AD649,1),""))</f>
        <v/>
      </c>
      <c r="AE650" s="45" t="str">
        <f t="shared" si="33"/>
        <v/>
      </c>
      <c r="AF650" s="45" t="str">
        <f>IF(AD650="","",COUNTIF($AE$1:$AE649,$AE650)+RANK($AE650,$AE$2:$AE$10540,1))</f>
        <v/>
      </c>
      <c r="AG650" s="45" t="str">
        <f t="shared" si="34"/>
        <v/>
      </c>
      <c r="AH650" s="45" t="str">
        <f>IF($AD650="","",COUNTIF($AG$1:$AG649,$AG650)+RANK($AG650,$AG$1:$AG$10539,0))</f>
        <v/>
      </c>
      <c r="AI650" s="10" t="str">
        <f t="shared" si="35"/>
        <v>1995-96 Select Certified Mirror Gold #69 Felix Potvin TOR    /   $</v>
      </c>
      <c r="AJ650" s="11">
        <v>1995</v>
      </c>
      <c r="AK650" s="17">
        <v>96</v>
      </c>
      <c r="AL650" s="12" t="s">
        <v>351</v>
      </c>
      <c r="AM650" s="10">
        <v>69</v>
      </c>
      <c r="AN650" s="12" t="s">
        <v>226</v>
      </c>
      <c r="AO650" s="9" t="s">
        <v>1904</v>
      </c>
      <c r="AP650" s="9"/>
      <c r="AQ650" s="9"/>
      <c r="AR650" s="14"/>
      <c r="AS650" s="9"/>
      <c r="AT650" s="9"/>
      <c r="AU650" s="9"/>
      <c r="AV650" s="13"/>
      <c r="AW650" s="13"/>
      <c r="AX650" s="9"/>
      <c r="AY650" s="9"/>
      <c r="AZ650" s="9"/>
      <c r="BA650" s="33"/>
      <c r="BB650" s="33"/>
      <c r="BC650" s="36"/>
      <c r="BD650" s="12" t="s">
        <v>1771</v>
      </c>
    </row>
    <row r="651" spans="1:56" s="12" customFormat="1" x14ac:dyDescent="0.2">
      <c r="A651" s="9" t="str">
        <f>IF(Search!$C$5="","",IF(COUNTA(Inventory!$AP651)=1,1,""))</f>
        <v/>
      </c>
      <c r="B651" s="9" t="str">
        <f>IF(Search!$C$4="","",IF(ISNUMBER(SEARCH(Search!$C$4,$AR651))=TRUE,1,""))</f>
        <v/>
      </c>
      <c r="C651" s="9" t="str">
        <f>IF(Search!$C$6="x",IF(COUNTA($AQ651)=1,1,"N"),IF(COUNTA($AQ651)=1,"N",""))</f>
        <v/>
      </c>
      <c r="D651" s="9" t="str">
        <f>IF(Search!$O$8="","",IF(ISNUMBER(SEARCH(Search!$O$8,$BD651))=TRUE,1,""))</f>
        <v/>
      </c>
      <c r="E651" s="9" t="str">
        <f>IF(Search!$C$7="","",IF(ISNUMBER(SEARCH(Search!$C$7,$AN651))=TRUE,1,""))</f>
        <v/>
      </c>
      <c r="F651" s="9" t="str">
        <f>IF(Search!$C$8="","",IF(ISNUMBER(SEARCH(Search!$C$8,$AO651))=TRUE,1,""))</f>
        <v/>
      </c>
      <c r="G651" s="9" t="str">
        <f>IF(Search!$F$4="","",IF(Inventory!$AJ651&lt;Search!$F$4,"",1))</f>
        <v/>
      </c>
      <c r="H651" s="9" t="str">
        <f>IF(Search!$F$5="","",IF(Inventory!$AJ651&gt;Search!$F$5,"",1))</f>
        <v/>
      </c>
      <c r="I651" s="9" t="str">
        <f>IF(Search!$F$7="","",IF(Search!$F$8="",IF(ISNUMBER(SEARCH(Search!$F$7,$AL651))=TRUE,1,""),""))</f>
        <v/>
      </c>
      <c r="J651" s="9" t="str">
        <f>IF($AL651=Search!$F$8,1,"")</f>
        <v/>
      </c>
      <c r="K651" s="9" t="str">
        <f>IF(Search!$I$4="","",IF(COUNTA($AS651)=1,IF(Search!$I$4="N","N",1),""))</f>
        <v/>
      </c>
      <c r="L651" s="9" t="str">
        <f>IF(Search!$I$5="","",IF($AS651="RC",1,""))</f>
        <v/>
      </c>
      <c r="M651" s="9" t="str">
        <f>IF(Search!$I$6="","",IF($AS651="RCP",1,""))</f>
        <v/>
      </c>
      <c r="N651" s="9" t="str">
        <f>IF(Search!$I$8="","",IF(COUNTA($AT651)=1,IF(Search!$I$8="N","N",1),""))</f>
        <v/>
      </c>
      <c r="O651" s="9" t="str">
        <f>IF(Search!$L$4="","",IF(COUNTA($AU651)=1,IF(Search!$L$4="N","N",1),""))</f>
        <v/>
      </c>
      <c r="P651" s="9" t="str">
        <f>IF(Search!$L$5="","",IF(ISNUMBER(SEARCH("Jersey",$AU651))=TRUE,IF(Search!$L$5="N","N",1),""))</f>
        <v/>
      </c>
      <c r="Q651" s="9" t="str">
        <f>IF(Search!$L$6="","",IF(ISNUMBER(SEARCH("Patch",$AU651))=TRUE,IF(Search!$L$6="N","N",1),""))</f>
        <v/>
      </c>
      <c r="R651" s="9" t="str">
        <f>IF(Search!$L$7="","",IF(ISNUMBER(SEARCH("Shield",$AU651))=TRUE,IF(Search!$L$7="N","N",1),""))</f>
        <v/>
      </c>
      <c r="S651" s="9" t="str">
        <f>IF(Search!$L$8="","",IF(ISNUMBER(SEARCH("Stick",$AU651))=TRUE,IF(Search!$L$8="N","N",1),""))</f>
        <v/>
      </c>
      <c r="T651" s="9" t="str">
        <f>IF(Search!$O$4="","",IF(COUNTA($AW651)=1,IF(Search!$O$4="N","N",1),""))</f>
        <v/>
      </c>
      <c r="U651" s="9" t="str">
        <f>IF(Search!$O$5="","",IF($AW651="","",IF($AW651&lt;Search!$O$5,"",1)))</f>
        <v/>
      </c>
      <c r="V651" s="9" t="str">
        <f>IF(Search!$O$6="","",IF($AW651="","",IF($AW651&gt;Search!$O$6,"",1)))</f>
        <v/>
      </c>
      <c r="W651" s="9" t="str">
        <f>IF(Search!$U$4="","",IF($AX651="","",1))</f>
        <v/>
      </c>
      <c r="X651" s="9" t="str">
        <f>IF(Search!$U$5="","",IF(ISNUMBER(SEARCH(Search!$U$5,$AX651))=TRUE,IF(Search!$U$5="N","N",1),""))</f>
        <v/>
      </c>
      <c r="Y651" s="9" t="str">
        <f>IF(Search!$U$6="","",IF($AY651&lt;Search!$U$6,"",1))</f>
        <v/>
      </c>
      <c r="Z651" s="9" t="str">
        <f>IF(Search!$R$4="","",IF(Inventory!$BA651&lt;Search!$R$4,"",1))</f>
        <v/>
      </c>
      <c r="AA651" s="9" t="str">
        <f>IF(Search!$R$5="","",IF($BA651&gt;Search!$R$5,"",1))</f>
        <v/>
      </c>
      <c r="AB651" s="9" t="str">
        <f>IF(Search!$R$6="","",IF($BB651&lt;Search!$R$6,"",1))</f>
        <v/>
      </c>
      <c r="AC651" s="9" t="str">
        <f>IF(Search!$R$7="","",IF($BB651&lt;Search!$R$7,"",1))</f>
        <v/>
      </c>
      <c r="AD651" s="45" t="str">
        <f>IF(COUNTIF($A651:$AC651,"n")&gt;0,"",IF(SUM($A651:$AC651)=COUNTA(Search!$C$4:$C$8,Search!$F$4:$F$8,Search!$I$4:$I$6,Search!$I$8,Search!$L$4:$L$8,Search!$O$4:$O$8,Search!$R$4:$R$7,Search!$U$4:$U$7)-COUNTIF(Search!$C$4:$U$7,"n"),1+LARGE($AD$1:AD650,1),""))</f>
        <v/>
      </c>
      <c r="AE651" s="45" t="str">
        <f t="shared" si="33"/>
        <v/>
      </c>
      <c r="AF651" s="45" t="str">
        <f>IF(AD651="","",COUNTIF($AE$1:$AE650,$AE651)+RANK($AE651,$AE$2:$AE$10540,1))</f>
        <v/>
      </c>
      <c r="AG651" s="45" t="str">
        <f t="shared" si="34"/>
        <v/>
      </c>
      <c r="AH651" s="45" t="str">
        <f>IF($AD651="","",COUNTIF($AG$1:$AG650,$AG651)+RANK($AG651,$AG$1:$AG$10539,0))</f>
        <v/>
      </c>
      <c r="AI651" s="10" t="str">
        <f t="shared" si="35"/>
        <v>1995-96 Select Certified Mirror Gold #69 Felix Potvin     /   $</v>
      </c>
      <c r="AJ651" s="11">
        <v>1995</v>
      </c>
      <c r="AK651" s="17">
        <v>96</v>
      </c>
      <c r="AL651" s="12" t="s">
        <v>351</v>
      </c>
      <c r="AM651" s="10">
        <v>69</v>
      </c>
      <c r="AN651" s="15" t="s">
        <v>226</v>
      </c>
      <c r="AO651" s="14"/>
      <c r="AP651" s="14"/>
      <c r="AQ651" s="14"/>
      <c r="AR651" s="14"/>
      <c r="AS651" s="9"/>
      <c r="AT651" s="9"/>
      <c r="AU651" s="9"/>
      <c r="AV651" s="13"/>
      <c r="AW651" s="13"/>
      <c r="AX651" s="9"/>
      <c r="AY651" s="9"/>
      <c r="AZ651" s="9"/>
      <c r="BA651" s="33"/>
      <c r="BB651" s="33"/>
      <c r="BC651" s="36"/>
      <c r="BD651" s="12" t="s">
        <v>1771</v>
      </c>
    </row>
    <row r="652" spans="1:56" s="12" customFormat="1" x14ac:dyDescent="0.2">
      <c r="A652" s="9" t="str">
        <f>IF(Search!$C$5="","",IF(COUNTA(Inventory!$AP652)=1,1,""))</f>
        <v/>
      </c>
      <c r="B652" s="9" t="str">
        <f>IF(Search!$C$4="","",IF(ISNUMBER(SEARCH(Search!$C$4,$AR652))=TRUE,1,""))</f>
        <v/>
      </c>
      <c r="C652" s="9" t="str">
        <f>IF(Search!$C$6="x",IF(COUNTA($AQ652)=1,1,"N"),IF(COUNTA($AQ652)=1,"N",""))</f>
        <v/>
      </c>
      <c r="D652" s="9" t="str">
        <f>IF(Search!$O$8="","",IF(ISNUMBER(SEARCH(Search!$O$8,$BD652))=TRUE,1,""))</f>
        <v/>
      </c>
      <c r="E652" s="9" t="str">
        <f>IF(Search!$C$7="","",IF(ISNUMBER(SEARCH(Search!$C$7,$AN652))=TRUE,1,""))</f>
        <v/>
      </c>
      <c r="F652" s="9" t="str">
        <f>IF(Search!$C$8="","",IF(ISNUMBER(SEARCH(Search!$C$8,$AO652))=TRUE,1,""))</f>
        <v/>
      </c>
      <c r="G652" s="9" t="str">
        <f>IF(Search!$F$4="","",IF(Inventory!$AJ652&lt;Search!$F$4,"",1))</f>
        <v/>
      </c>
      <c r="H652" s="9" t="str">
        <f>IF(Search!$F$5="","",IF(Inventory!$AJ652&gt;Search!$F$5,"",1))</f>
        <v/>
      </c>
      <c r="I652" s="9" t="str">
        <f>IF(Search!$F$7="","",IF(Search!$F$8="",IF(ISNUMBER(SEARCH(Search!$F$7,$AL652))=TRUE,1,""),""))</f>
        <v/>
      </c>
      <c r="J652" s="9" t="str">
        <f>IF($AL652=Search!$F$8,1,"")</f>
        <v/>
      </c>
      <c r="K652" s="9" t="str">
        <f>IF(Search!$I$4="","",IF(COUNTA($AS652)=1,IF(Search!$I$4="N","N",1),""))</f>
        <v/>
      </c>
      <c r="L652" s="9" t="str">
        <f>IF(Search!$I$5="","",IF($AS652="RC",1,""))</f>
        <v/>
      </c>
      <c r="M652" s="9" t="str">
        <f>IF(Search!$I$6="","",IF($AS652="RCP",1,""))</f>
        <v/>
      </c>
      <c r="N652" s="9" t="str">
        <f>IF(Search!$I$8="","",IF(COUNTA($AT652)=1,IF(Search!$I$8="N","N",1),""))</f>
        <v/>
      </c>
      <c r="O652" s="9" t="str">
        <f>IF(Search!$L$4="","",IF(COUNTA($AU652)=1,IF(Search!$L$4="N","N",1),""))</f>
        <v/>
      </c>
      <c r="P652" s="9" t="str">
        <f>IF(Search!$L$5="","",IF(ISNUMBER(SEARCH("Jersey",$AU652))=TRUE,IF(Search!$L$5="N","N",1),""))</f>
        <v/>
      </c>
      <c r="Q652" s="9" t="str">
        <f>IF(Search!$L$6="","",IF(ISNUMBER(SEARCH("Patch",$AU652))=TRUE,IF(Search!$L$6="N","N",1),""))</f>
        <v/>
      </c>
      <c r="R652" s="9" t="str">
        <f>IF(Search!$L$7="","",IF(ISNUMBER(SEARCH("Shield",$AU652))=TRUE,IF(Search!$L$7="N","N",1),""))</f>
        <v/>
      </c>
      <c r="S652" s="9" t="str">
        <f>IF(Search!$L$8="","",IF(ISNUMBER(SEARCH("Stick",$AU652))=TRUE,IF(Search!$L$8="N","N",1),""))</f>
        <v/>
      </c>
      <c r="T652" s="9" t="str">
        <f>IF(Search!$O$4="","",IF(COUNTA($AW652)=1,IF(Search!$O$4="N","N",1),""))</f>
        <v/>
      </c>
      <c r="U652" s="9" t="str">
        <f>IF(Search!$O$5="","",IF($AW652="","",IF($AW652&lt;Search!$O$5,"",1)))</f>
        <v/>
      </c>
      <c r="V652" s="9" t="str">
        <f>IF(Search!$O$6="","",IF($AW652="","",IF($AW652&gt;Search!$O$6,"",1)))</f>
        <v/>
      </c>
      <c r="W652" s="9" t="str">
        <f>IF(Search!$U$4="","",IF($AX652="","",1))</f>
        <v/>
      </c>
      <c r="X652" s="9" t="str">
        <f>IF(Search!$U$5="","",IF(ISNUMBER(SEARCH(Search!$U$5,$AX652))=TRUE,IF(Search!$U$5="N","N",1),""))</f>
        <v/>
      </c>
      <c r="Y652" s="9" t="str">
        <f>IF(Search!$U$6="","",IF($AY652&lt;Search!$U$6,"",1))</f>
        <v/>
      </c>
      <c r="Z652" s="9" t="str">
        <f>IF(Search!$R$4="","",IF(Inventory!$BA652&lt;Search!$R$4,"",1))</f>
        <v/>
      </c>
      <c r="AA652" s="9" t="str">
        <f>IF(Search!$R$5="","",IF($BA652&gt;Search!$R$5,"",1))</f>
        <v/>
      </c>
      <c r="AB652" s="9" t="str">
        <f>IF(Search!$R$6="","",IF($BB652&lt;Search!$R$6,"",1))</f>
        <v/>
      </c>
      <c r="AC652" s="9" t="str">
        <f>IF(Search!$R$7="","",IF($BB652&lt;Search!$R$7,"",1))</f>
        <v/>
      </c>
      <c r="AD652" s="45" t="str">
        <f>IF(COUNTIF($A652:$AC652,"n")&gt;0,"",IF(SUM($A652:$AC652)=COUNTA(Search!$C$4:$C$8,Search!$F$4:$F$8,Search!$I$4:$I$6,Search!$I$8,Search!$L$4:$L$8,Search!$O$4:$O$8,Search!$R$4:$R$7,Search!$U$4:$U$7)-COUNTIF(Search!$C$4:$U$7,"n"),1+LARGE($AD$1:AD651,1),""))</f>
        <v/>
      </c>
      <c r="AE652" s="45" t="str">
        <f t="shared" si="33"/>
        <v/>
      </c>
      <c r="AF652" s="45" t="str">
        <f>IF(AD652="","",COUNTIF($AE$1:$AE651,$AE652)+RANK($AE652,$AE$2:$AE$10540,1))</f>
        <v/>
      </c>
      <c r="AG652" s="45" t="str">
        <f t="shared" si="34"/>
        <v/>
      </c>
      <c r="AH652" s="45" t="str">
        <f>IF($AD652="","",COUNTIF($AG$1:$AG651,$AG652)+RANK($AG652,$AG$1:$AG$10539,0))</f>
        <v/>
      </c>
      <c r="AI652" s="10" t="str">
        <f t="shared" si="35"/>
        <v>1995-96 Summit #188 Shane Doan     /   $</v>
      </c>
      <c r="AJ652" s="11">
        <v>1995</v>
      </c>
      <c r="AK652" s="17">
        <v>96</v>
      </c>
      <c r="AL652" s="12" t="s">
        <v>352</v>
      </c>
      <c r="AM652" s="10">
        <v>188</v>
      </c>
      <c r="AN652" s="12" t="s">
        <v>329</v>
      </c>
      <c r="AO652" s="9"/>
      <c r="AP652" s="9"/>
      <c r="AQ652" s="9"/>
      <c r="AR652" s="14"/>
      <c r="AS652" s="9"/>
      <c r="AT652" s="9"/>
      <c r="AU652" s="9"/>
      <c r="AV652" s="13"/>
      <c r="AW652" s="13"/>
      <c r="AX652" s="9"/>
      <c r="AY652" s="9"/>
      <c r="AZ652" s="9"/>
      <c r="BA652" s="33"/>
      <c r="BB652" s="33"/>
      <c r="BC652" s="36"/>
      <c r="BD652" s="12" t="s">
        <v>1771</v>
      </c>
    </row>
    <row r="653" spans="1:56" s="12" customFormat="1" x14ac:dyDescent="0.2">
      <c r="A653" s="9" t="str">
        <f>IF(Search!$C$5="","",IF(COUNTA(Inventory!$AP653)=1,1,""))</f>
        <v/>
      </c>
      <c r="B653" s="9" t="str">
        <f>IF(Search!$C$4="","",IF(ISNUMBER(SEARCH(Search!$C$4,$AR653))=TRUE,1,""))</f>
        <v/>
      </c>
      <c r="C653" s="9" t="str">
        <f>IF(Search!$C$6="x",IF(COUNTA($AQ653)=1,1,"N"),IF(COUNTA($AQ653)=1,"N",""))</f>
        <v/>
      </c>
      <c r="D653" s="9" t="str">
        <f>IF(Search!$O$8="","",IF(ISNUMBER(SEARCH(Search!$O$8,$BD653))=TRUE,1,""))</f>
        <v/>
      </c>
      <c r="E653" s="9" t="str">
        <f>IF(Search!$C$7="","",IF(ISNUMBER(SEARCH(Search!$C$7,$AN653))=TRUE,1,""))</f>
        <v/>
      </c>
      <c r="F653" s="9" t="str">
        <f>IF(Search!$C$8="","",IF(ISNUMBER(SEARCH(Search!$C$8,$AO653))=TRUE,1,""))</f>
        <v/>
      </c>
      <c r="G653" s="9" t="str">
        <f>IF(Search!$F$4="","",IF(Inventory!$AJ653&lt;Search!$F$4,"",1))</f>
        <v/>
      </c>
      <c r="H653" s="9" t="str">
        <f>IF(Search!$F$5="","",IF(Inventory!$AJ653&gt;Search!$F$5,"",1))</f>
        <v/>
      </c>
      <c r="I653" s="9" t="str">
        <f>IF(Search!$F$7="","",IF(Search!$F$8="",IF(ISNUMBER(SEARCH(Search!$F$7,$AL653))=TRUE,1,""),""))</f>
        <v/>
      </c>
      <c r="J653" s="9" t="str">
        <f>IF($AL653=Search!$F$8,1,"")</f>
        <v/>
      </c>
      <c r="K653" s="9" t="str">
        <f>IF(Search!$I$4="","",IF(COUNTA($AS653)=1,IF(Search!$I$4="N","N",1),""))</f>
        <v/>
      </c>
      <c r="L653" s="9" t="str">
        <f>IF(Search!$I$5="","",IF($AS653="RC",1,""))</f>
        <v/>
      </c>
      <c r="M653" s="9" t="str">
        <f>IF(Search!$I$6="","",IF($AS653="RCP",1,""))</f>
        <v/>
      </c>
      <c r="N653" s="9" t="str">
        <f>IF(Search!$I$8="","",IF(COUNTA($AT653)=1,IF(Search!$I$8="N","N",1),""))</f>
        <v/>
      </c>
      <c r="O653" s="9" t="str">
        <f>IF(Search!$L$4="","",IF(COUNTA($AU653)=1,IF(Search!$L$4="N","N",1),""))</f>
        <v/>
      </c>
      <c r="P653" s="9" t="str">
        <f>IF(Search!$L$5="","",IF(ISNUMBER(SEARCH("Jersey",$AU653))=TRUE,IF(Search!$L$5="N","N",1),""))</f>
        <v/>
      </c>
      <c r="Q653" s="9" t="str">
        <f>IF(Search!$L$6="","",IF(ISNUMBER(SEARCH("Patch",$AU653))=TRUE,IF(Search!$L$6="N","N",1),""))</f>
        <v/>
      </c>
      <c r="R653" s="9" t="str">
        <f>IF(Search!$L$7="","",IF(ISNUMBER(SEARCH("Shield",$AU653))=TRUE,IF(Search!$L$7="N","N",1),""))</f>
        <v/>
      </c>
      <c r="S653" s="9" t="str">
        <f>IF(Search!$L$8="","",IF(ISNUMBER(SEARCH("Stick",$AU653))=TRUE,IF(Search!$L$8="N","N",1),""))</f>
        <v/>
      </c>
      <c r="T653" s="9" t="str">
        <f>IF(Search!$O$4="","",IF(COUNTA($AW653)=1,IF(Search!$O$4="N","N",1),""))</f>
        <v/>
      </c>
      <c r="U653" s="9" t="str">
        <f>IF(Search!$O$5="","",IF($AW653="","",IF($AW653&lt;Search!$O$5,"",1)))</f>
        <v/>
      </c>
      <c r="V653" s="9" t="str">
        <f>IF(Search!$O$6="","",IF($AW653="","",IF($AW653&gt;Search!$O$6,"",1)))</f>
        <v/>
      </c>
      <c r="W653" s="9" t="str">
        <f>IF(Search!$U$4="","",IF($AX653="","",1))</f>
        <v/>
      </c>
      <c r="X653" s="9" t="str">
        <f>IF(Search!$U$5="","",IF(ISNUMBER(SEARCH(Search!$U$5,$AX653))=TRUE,IF(Search!$U$5="N","N",1),""))</f>
        <v/>
      </c>
      <c r="Y653" s="9" t="str">
        <f>IF(Search!$U$6="","",IF($AY653&lt;Search!$U$6,"",1))</f>
        <v/>
      </c>
      <c r="Z653" s="9" t="str">
        <f>IF(Search!$R$4="","",IF(Inventory!$BA653&lt;Search!$R$4,"",1))</f>
        <v/>
      </c>
      <c r="AA653" s="9" t="str">
        <f>IF(Search!$R$5="","",IF($BA653&gt;Search!$R$5,"",1))</f>
        <v/>
      </c>
      <c r="AB653" s="9" t="str">
        <f>IF(Search!$R$6="","",IF($BB653&lt;Search!$R$6,"",1))</f>
        <v/>
      </c>
      <c r="AC653" s="9" t="str">
        <f>IF(Search!$R$7="","",IF($BB653&lt;Search!$R$7,"",1))</f>
        <v/>
      </c>
      <c r="AD653" s="45" t="str">
        <f>IF(COUNTIF($A653:$AC653,"n")&gt;0,"",IF(SUM($A653:$AC653)=COUNTA(Search!$C$4:$C$8,Search!$F$4:$F$8,Search!$I$4:$I$6,Search!$I$8,Search!$L$4:$L$8,Search!$O$4:$O$8,Search!$R$4:$R$7,Search!$U$4:$U$7)-COUNTIF(Search!$C$4:$U$7,"n"),1+LARGE($AD$1:AD652,1),""))</f>
        <v/>
      </c>
      <c r="AE653" s="45" t="str">
        <f t="shared" si="33"/>
        <v/>
      </c>
      <c r="AF653" s="45" t="str">
        <f>IF(AD653="","",COUNTIF($AE$1:$AE652,$AE653)+RANK($AE653,$AE$2:$AE$10540,1))</f>
        <v/>
      </c>
      <c r="AG653" s="45" t="str">
        <f t="shared" si="34"/>
        <v/>
      </c>
      <c r="AH653" s="45" t="str">
        <f>IF($AD653="","",COUNTIF($AG$1:$AG652,$AG653)+RANK($AG653,$AG$1:$AG$10539,0))</f>
        <v/>
      </c>
      <c r="AI653" s="10" t="str">
        <f t="shared" si="35"/>
        <v>1995-96 Summit #188 Shane Doan     /   $</v>
      </c>
      <c r="AJ653" s="11">
        <v>1995</v>
      </c>
      <c r="AK653" s="17">
        <v>96</v>
      </c>
      <c r="AL653" s="12" t="s">
        <v>352</v>
      </c>
      <c r="AM653" s="10">
        <v>188</v>
      </c>
      <c r="AN653" s="15" t="s">
        <v>329</v>
      </c>
      <c r="AO653" s="14"/>
      <c r="AP653" s="14"/>
      <c r="AQ653" s="14"/>
      <c r="AR653" s="14"/>
      <c r="AS653" s="9"/>
      <c r="AT653" s="9"/>
      <c r="AU653" s="9"/>
      <c r="AV653" s="13"/>
      <c r="AW653" s="13"/>
      <c r="AX653" s="9"/>
      <c r="AY653" s="9"/>
      <c r="AZ653" s="9"/>
      <c r="BA653" s="33"/>
      <c r="BB653" s="33"/>
      <c r="BC653" s="36"/>
      <c r="BD653" s="12" t="s">
        <v>1771</v>
      </c>
    </row>
    <row r="654" spans="1:56" s="12" customFormat="1" x14ac:dyDescent="0.2">
      <c r="A654" s="9" t="str">
        <f>IF(Search!$C$5="","",IF(COUNTA(Inventory!$AP654)=1,1,""))</f>
        <v/>
      </c>
      <c r="B654" s="9" t="str">
        <f>IF(Search!$C$4="","",IF(ISNUMBER(SEARCH(Search!$C$4,$AR654))=TRUE,1,""))</f>
        <v/>
      </c>
      <c r="C654" s="9" t="str">
        <f>IF(Search!$C$6="x",IF(COUNTA($AQ654)=1,1,"N"),IF(COUNTA($AQ654)=1,"N",""))</f>
        <v/>
      </c>
      <c r="D654" s="9" t="str">
        <f>IF(Search!$O$8="","",IF(ISNUMBER(SEARCH(Search!$O$8,$BD654))=TRUE,1,""))</f>
        <v/>
      </c>
      <c r="E654" s="9" t="str">
        <f>IF(Search!$C$7="","",IF(ISNUMBER(SEARCH(Search!$C$7,$AN654))=TRUE,1,""))</f>
        <v/>
      </c>
      <c r="F654" s="9" t="str">
        <f>IF(Search!$C$8="","",IF(ISNUMBER(SEARCH(Search!$C$8,$AO654))=TRUE,1,""))</f>
        <v/>
      </c>
      <c r="G654" s="9" t="str">
        <f>IF(Search!$F$4="","",IF(Inventory!$AJ654&lt;Search!$F$4,"",1))</f>
        <v/>
      </c>
      <c r="H654" s="9" t="str">
        <f>IF(Search!$F$5="","",IF(Inventory!$AJ654&gt;Search!$F$5,"",1))</f>
        <v/>
      </c>
      <c r="I654" s="9" t="str">
        <f>IF(Search!$F$7="","",IF(Search!$F$8="",IF(ISNUMBER(SEARCH(Search!$F$7,$AL654))=TRUE,1,""),""))</f>
        <v/>
      </c>
      <c r="J654" s="9" t="str">
        <f>IF($AL654=Search!$F$8,1,"")</f>
        <v/>
      </c>
      <c r="K654" s="9" t="str">
        <f>IF(Search!$I$4="","",IF(COUNTA($AS654)=1,IF(Search!$I$4="N","N",1),""))</f>
        <v/>
      </c>
      <c r="L654" s="9" t="str">
        <f>IF(Search!$I$5="","",IF($AS654="RC",1,""))</f>
        <v/>
      </c>
      <c r="M654" s="9" t="str">
        <f>IF(Search!$I$6="","",IF($AS654="RCP",1,""))</f>
        <v/>
      </c>
      <c r="N654" s="9" t="str">
        <f>IF(Search!$I$8="","",IF(COUNTA($AT654)=1,IF(Search!$I$8="N","N",1),""))</f>
        <v/>
      </c>
      <c r="O654" s="9" t="str">
        <f>IF(Search!$L$4="","",IF(COUNTA($AU654)=1,IF(Search!$L$4="N","N",1),""))</f>
        <v/>
      </c>
      <c r="P654" s="9" t="str">
        <f>IF(Search!$L$5="","",IF(ISNUMBER(SEARCH("Jersey",$AU654))=TRUE,IF(Search!$L$5="N","N",1),""))</f>
        <v/>
      </c>
      <c r="Q654" s="9" t="str">
        <f>IF(Search!$L$6="","",IF(ISNUMBER(SEARCH("Patch",$AU654))=TRUE,IF(Search!$L$6="N","N",1),""))</f>
        <v/>
      </c>
      <c r="R654" s="9" t="str">
        <f>IF(Search!$L$7="","",IF(ISNUMBER(SEARCH("Shield",$AU654))=TRUE,IF(Search!$L$7="N","N",1),""))</f>
        <v/>
      </c>
      <c r="S654" s="9" t="str">
        <f>IF(Search!$L$8="","",IF(ISNUMBER(SEARCH("Stick",$AU654))=TRUE,IF(Search!$L$8="N","N",1),""))</f>
        <v/>
      </c>
      <c r="T654" s="9" t="str">
        <f>IF(Search!$O$4="","",IF(COUNTA($AW654)=1,IF(Search!$O$4="N","N",1),""))</f>
        <v/>
      </c>
      <c r="U654" s="9" t="str">
        <f>IF(Search!$O$5="","",IF($AW654="","",IF($AW654&lt;Search!$O$5,"",1)))</f>
        <v/>
      </c>
      <c r="V654" s="9" t="str">
        <f>IF(Search!$O$6="","",IF($AW654="","",IF($AW654&gt;Search!$O$6,"",1)))</f>
        <v/>
      </c>
      <c r="W654" s="9" t="str">
        <f>IF(Search!$U$4="","",IF($AX654="","",1))</f>
        <v/>
      </c>
      <c r="X654" s="9" t="str">
        <f>IF(Search!$U$5="","",IF(ISNUMBER(SEARCH(Search!$U$5,$AX654))=TRUE,IF(Search!$U$5="N","N",1),""))</f>
        <v/>
      </c>
      <c r="Y654" s="9" t="str">
        <f>IF(Search!$U$6="","",IF($AY654&lt;Search!$U$6,"",1))</f>
        <v/>
      </c>
      <c r="Z654" s="9" t="str">
        <f>IF(Search!$R$4="","",IF(Inventory!$BA654&lt;Search!$R$4,"",1))</f>
        <v/>
      </c>
      <c r="AA654" s="9" t="str">
        <f>IF(Search!$R$5="","",IF($BA654&gt;Search!$R$5,"",1))</f>
        <v/>
      </c>
      <c r="AB654" s="9" t="str">
        <f>IF(Search!$R$6="","",IF($BB654&lt;Search!$R$6,"",1))</f>
        <v/>
      </c>
      <c r="AC654" s="9" t="str">
        <f>IF(Search!$R$7="","",IF($BB654&lt;Search!$R$7,"",1))</f>
        <v/>
      </c>
      <c r="AD654" s="45" t="str">
        <f>IF(COUNTIF($A654:$AC654,"n")&gt;0,"",IF(SUM($A654:$AC654)=COUNTA(Search!$C$4:$C$8,Search!$F$4:$F$8,Search!$I$4:$I$6,Search!$I$8,Search!$L$4:$L$8,Search!$O$4:$O$8,Search!$R$4:$R$7,Search!$U$4:$U$7)-COUNTIF(Search!$C$4:$U$7,"n"),1+LARGE($AD$1:AD653,1),""))</f>
        <v/>
      </c>
      <c r="AE654" s="45" t="str">
        <f t="shared" si="33"/>
        <v/>
      </c>
      <c r="AF654" s="45" t="str">
        <f>IF(AD654="","",COUNTIF($AE$1:$AE653,$AE654)+RANK($AE654,$AE$2:$AE$10540,1))</f>
        <v/>
      </c>
      <c r="AG654" s="45" t="str">
        <f t="shared" si="34"/>
        <v/>
      </c>
      <c r="AH654" s="45" t="str">
        <f>IF($AD654="","",COUNTIF($AG$1:$AG653,$AG654)+RANK($AG654,$AG$1:$AG$10539,0))</f>
        <v/>
      </c>
      <c r="AI654" s="10" t="str">
        <f t="shared" si="35"/>
        <v>1995-96 Summit #193 Todd Bertuzzi     /   $</v>
      </c>
      <c r="AJ654" s="11">
        <v>1995</v>
      </c>
      <c r="AK654" s="17">
        <v>96</v>
      </c>
      <c r="AL654" s="12" t="s">
        <v>352</v>
      </c>
      <c r="AM654" s="10">
        <v>193</v>
      </c>
      <c r="AN654" s="12" t="s">
        <v>308</v>
      </c>
      <c r="AO654" s="9"/>
      <c r="AP654" s="9"/>
      <c r="AQ654" s="9"/>
      <c r="AR654" s="14"/>
      <c r="AS654" s="9"/>
      <c r="AT654" s="9"/>
      <c r="AU654" s="9"/>
      <c r="AV654" s="13"/>
      <c r="AW654" s="13"/>
      <c r="AX654" s="9"/>
      <c r="AY654" s="9"/>
      <c r="AZ654" s="9"/>
      <c r="BA654" s="33"/>
      <c r="BB654" s="33"/>
      <c r="BC654" s="36"/>
      <c r="BD654" s="12" t="s">
        <v>1771</v>
      </c>
    </row>
    <row r="655" spans="1:56" s="12" customFormat="1" x14ac:dyDescent="0.2">
      <c r="A655" s="9" t="str">
        <f>IF(Search!$C$5="","",IF(COUNTA(Inventory!$AP655)=1,1,""))</f>
        <v/>
      </c>
      <c r="B655" s="9" t="str">
        <f>IF(Search!$C$4="","",IF(ISNUMBER(SEARCH(Search!$C$4,$AR655))=TRUE,1,""))</f>
        <v/>
      </c>
      <c r="C655" s="9" t="str">
        <f>IF(Search!$C$6="x",IF(COUNTA($AQ655)=1,1,"N"),IF(COUNTA($AQ655)=1,"N",""))</f>
        <v/>
      </c>
      <c r="D655" s="9" t="str">
        <f>IF(Search!$O$8="","",IF(ISNUMBER(SEARCH(Search!$O$8,$BD655))=TRUE,1,""))</f>
        <v/>
      </c>
      <c r="E655" s="9" t="str">
        <f>IF(Search!$C$7="","",IF(ISNUMBER(SEARCH(Search!$C$7,$AN655))=TRUE,1,""))</f>
        <v/>
      </c>
      <c r="F655" s="9" t="str">
        <f>IF(Search!$C$8="","",IF(ISNUMBER(SEARCH(Search!$C$8,$AO655))=TRUE,1,""))</f>
        <v/>
      </c>
      <c r="G655" s="9" t="str">
        <f>IF(Search!$F$4="","",IF(Inventory!$AJ655&lt;Search!$F$4,"",1))</f>
        <v/>
      </c>
      <c r="H655" s="9" t="str">
        <f>IF(Search!$F$5="","",IF(Inventory!$AJ655&gt;Search!$F$5,"",1))</f>
        <v/>
      </c>
      <c r="I655" s="9" t="str">
        <f>IF(Search!$F$7="","",IF(Search!$F$8="",IF(ISNUMBER(SEARCH(Search!$F$7,$AL655))=TRUE,1,""),""))</f>
        <v/>
      </c>
      <c r="J655" s="9" t="str">
        <f>IF($AL655=Search!$F$8,1,"")</f>
        <v/>
      </c>
      <c r="K655" s="9" t="str">
        <f>IF(Search!$I$4="","",IF(COUNTA($AS655)=1,IF(Search!$I$4="N","N",1),""))</f>
        <v/>
      </c>
      <c r="L655" s="9" t="str">
        <f>IF(Search!$I$5="","",IF($AS655="RC",1,""))</f>
        <v/>
      </c>
      <c r="M655" s="9" t="str">
        <f>IF(Search!$I$6="","",IF($AS655="RCP",1,""))</f>
        <v/>
      </c>
      <c r="N655" s="9" t="str">
        <f>IF(Search!$I$8="","",IF(COUNTA($AT655)=1,IF(Search!$I$8="N","N",1),""))</f>
        <v/>
      </c>
      <c r="O655" s="9" t="str">
        <f>IF(Search!$L$4="","",IF(COUNTA($AU655)=1,IF(Search!$L$4="N","N",1),""))</f>
        <v/>
      </c>
      <c r="P655" s="9" t="str">
        <f>IF(Search!$L$5="","",IF(ISNUMBER(SEARCH("Jersey",$AU655))=TRUE,IF(Search!$L$5="N","N",1),""))</f>
        <v/>
      </c>
      <c r="Q655" s="9" t="str">
        <f>IF(Search!$L$6="","",IF(ISNUMBER(SEARCH("Patch",$AU655))=TRUE,IF(Search!$L$6="N","N",1),""))</f>
        <v/>
      </c>
      <c r="R655" s="9" t="str">
        <f>IF(Search!$L$7="","",IF(ISNUMBER(SEARCH("Shield",$AU655))=TRUE,IF(Search!$L$7="N","N",1),""))</f>
        <v/>
      </c>
      <c r="S655" s="9" t="str">
        <f>IF(Search!$L$8="","",IF(ISNUMBER(SEARCH("Stick",$AU655))=TRUE,IF(Search!$L$8="N","N",1),""))</f>
        <v/>
      </c>
      <c r="T655" s="9" t="str">
        <f>IF(Search!$O$4="","",IF(COUNTA($AW655)=1,IF(Search!$O$4="N","N",1),""))</f>
        <v/>
      </c>
      <c r="U655" s="9" t="str">
        <f>IF(Search!$O$5="","",IF($AW655="","",IF($AW655&lt;Search!$O$5,"",1)))</f>
        <v/>
      </c>
      <c r="V655" s="9" t="str">
        <f>IF(Search!$O$6="","",IF($AW655="","",IF($AW655&gt;Search!$O$6,"",1)))</f>
        <v/>
      </c>
      <c r="W655" s="9" t="str">
        <f>IF(Search!$U$4="","",IF($AX655="","",1))</f>
        <v/>
      </c>
      <c r="X655" s="9" t="str">
        <f>IF(Search!$U$5="","",IF(ISNUMBER(SEARCH(Search!$U$5,$AX655))=TRUE,IF(Search!$U$5="N","N",1),""))</f>
        <v/>
      </c>
      <c r="Y655" s="9" t="str">
        <f>IF(Search!$U$6="","",IF($AY655&lt;Search!$U$6,"",1))</f>
        <v/>
      </c>
      <c r="Z655" s="9" t="str">
        <f>IF(Search!$R$4="","",IF(Inventory!$BA655&lt;Search!$R$4,"",1))</f>
        <v/>
      </c>
      <c r="AA655" s="9" t="str">
        <f>IF(Search!$R$5="","",IF($BA655&gt;Search!$R$5,"",1))</f>
        <v/>
      </c>
      <c r="AB655" s="9" t="str">
        <f>IF(Search!$R$6="","",IF($BB655&lt;Search!$R$6,"",1))</f>
        <v/>
      </c>
      <c r="AC655" s="9" t="str">
        <f>IF(Search!$R$7="","",IF($BB655&lt;Search!$R$7,"",1))</f>
        <v/>
      </c>
      <c r="AD655" s="45" t="str">
        <f>IF(COUNTIF($A655:$AC655,"n")&gt;0,"",IF(SUM($A655:$AC655)=COUNTA(Search!$C$4:$C$8,Search!$F$4:$F$8,Search!$I$4:$I$6,Search!$I$8,Search!$L$4:$L$8,Search!$O$4:$O$8,Search!$R$4:$R$7,Search!$U$4:$U$7)-COUNTIF(Search!$C$4:$U$7,"n"),1+LARGE($AD$1:AD654,1),""))</f>
        <v/>
      </c>
      <c r="AE655" s="45" t="str">
        <f t="shared" si="33"/>
        <v/>
      </c>
      <c r="AF655" s="45" t="str">
        <f>IF(AD655="","",COUNTIF($AE$1:$AE654,$AE655)+RANK($AE655,$AE$2:$AE$10540,1))</f>
        <v/>
      </c>
      <c r="AG655" s="45" t="str">
        <f t="shared" si="34"/>
        <v/>
      </c>
      <c r="AH655" s="45" t="str">
        <f>IF($AD655="","",COUNTIF($AG$1:$AG654,$AG655)+RANK($AG655,$AG$1:$AG$10539,0))</f>
        <v/>
      </c>
      <c r="AI655" s="10" t="str">
        <f t="shared" si="35"/>
        <v>1995-96 Summit #193 Todd Bertuzzi     /   $</v>
      </c>
      <c r="AJ655" s="11">
        <v>1995</v>
      </c>
      <c r="AK655" s="17">
        <v>96</v>
      </c>
      <c r="AL655" s="12" t="s">
        <v>352</v>
      </c>
      <c r="AM655" s="10">
        <v>193</v>
      </c>
      <c r="AN655" s="15" t="s">
        <v>308</v>
      </c>
      <c r="AO655" s="14"/>
      <c r="AP655" s="14"/>
      <c r="AQ655" s="14"/>
      <c r="AR655" s="14"/>
      <c r="AS655" s="9"/>
      <c r="AT655" s="9"/>
      <c r="AU655" s="9"/>
      <c r="AV655" s="13"/>
      <c r="AW655" s="13"/>
      <c r="AX655" s="9"/>
      <c r="AY655" s="9"/>
      <c r="AZ655" s="9"/>
      <c r="BA655" s="33"/>
      <c r="BB655" s="33"/>
      <c r="BC655" s="36"/>
      <c r="BD655" s="12" t="s">
        <v>1771</v>
      </c>
    </row>
    <row r="656" spans="1:56" s="12" customFormat="1" x14ac:dyDescent="0.2">
      <c r="A656" s="9" t="str">
        <f>IF(Search!$C$5="","",IF(COUNTA(Inventory!$AP656)=1,1,""))</f>
        <v/>
      </c>
      <c r="B656" s="9" t="str">
        <f>IF(Search!$C$4="","",IF(ISNUMBER(SEARCH(Search!$C$4,$AR656))=TRUE,1,""))</f>
        <v/>
      </c>
      <c r="C656" s="9" t="str">
        <f>IF(Search!$C$6="x",IF(COUNTA($AQ656)=1,1,"N"),IF(COUNTA($AQ656)=1,"N",""))</f>
        <v/>
      </c>
      <c r="D656" s="9" t="str">
        <f>IF(Search!$O$8="","",IF(ISNUMBER(SEARCH(Search!$O$8,$BD656))=TRUE,1,""))</f>
        <v/>
      </c>
      <c r="E656" s="9" t="str">
        <f>IF(Search!$C$7="","",IF(ISNUMBER(SEARCH(Search!$C$7,$AN656))=TRUE,1,""))</f>
        <v/>
      </c>
      <c r="F656" s="9" t="str">
        <f>IF(Search!$C$8="","",IF(ISNUMBER(SEARCH(Search!$C$8,$AO656))=TRUE,1,""))</f>
        <v/>
      </c>
      <c r="G656" s="9" t="str">
        <f>IF(Search!$F$4="","",IF(Inventory!$AJ656&lt;Search!$F$4,"",1))</f>
        <v/>
      </c>
      <c r="H656" s="9" t="str">
        <f>IF(Search!$F$5="","",IF(Inventory!$AJ656&gt;Search!$F$5,"",1))</f>
        <v/>
      </c>
      <c r="I656" s="9" t="str">
        <f>IF(Search!$F$7="","",IF(Search!$F$8="",IF(ISNUMBER(SEARCH(Search!$F$7,$AL656))=TRUE,1,""),""))</f>
        <v/>
      </c>
      <c r="J656" s="9" t="str">
        <f>IF($AL656=Search!$F$8,1,"")</f>
        <v/>
      </c>
      <c r="K656" s="9" t="str">
        <f>IF(Search!$I$4="","",IF(COUNTA($AS656)=1,IF(Search!$I$4="N","N",1),""))</f>
        <v/>
      </c>
      <c r="L656" s="9" t="str">
        <f>IF(Search!$I$5="","",IF($AS656="RC",1,""))</f>
        <v/>
      </c>
      <c r="M656" s="9" t="str">
        <f>IF(Search!$I$6="","",IF($AS656="RCP",1,""))</f>
        <v/>
      </c>
      <c r="N656" s="9" t="str">
        <f>IF(Search!$I$8="","",IF(COUNTA($AT656)=1,IF(Search!$I$8="N","N",1),""))</f>
        <v/>
      </c>
      <c r="O656" s="9" t="str">
        <f>IF(Search!$L$4="","",IF(COUNTA($AU656)=1,IF(Search!$L$4="N","N",1),""))</f>
        <v/>
      </c>
      <c r="P656" s="9" t="str">
        <f>IF(Search!$L$5="","",IF(ISNUMBER(SEARCH("Jersey",$AU656))=TRUE,IF(Search!$L$5="N","N",1),""))</f>
        <v/>
      </c>
      <c r="Q656" s="9" t="str">
        <f>IF(Search!$L$6="","",IF(ISNUMBER(SEARCH("Patch",$AU656))=TRUE,IF(Search!$L$6="N","N",1),""))</f>
        <v/>
      </c>
      <c r="R656" s="9" t="str">
        <f>IF(Search!$L$7="","",IF(ISNUMBER(SEARCH("Shield",$AU656))=TRUE,IF(Search!$L$7="N","N",1),""))</f>
        <v/>
      </c>
      <c r="S656" s="9" t="str">
        <f>IF(Search!$L$8="","",IF(ISNUMBER(SEARCH("Stick",$AU656))=TRUE,IF(Search!$L$8="N","N",1),""))</f>
        <v/>
      </c>
      <c r="T656" s="9" t="str">
        <f>IF(Search!$O$4="","",IF(COUNTA($AW656)=1,IF(Search!$O$4="N","N",1),""))</f>
        <v/>
      </c>
      <c r="U656" s="9" t="str">
        <f>IF(Search!$O$5="","",IF($AW656="","",IF($AW656&lt;Search!$O$5,"",1)))</f>
        <v/>
      </c>
      <c r="V656" s="9" t="str">
        <f>IF(Search!$O$6="","",IF($AW656="","",IF($AW656&gt;Search!$O$6,"",1)))</f>
        <v/>
      </c>
      <c r="W656" s="9" t="str">
        <f>IF(Search!$U$4="","",IF($AX656="","",1))</f>
        <v/>
      </c>
      <c r="X656" s="9" t="str">
        <f>IF(Search!$U$5="","",IF(ISNUMBER(SEARCH(Search!$U$5,$AX656))=TRUE,IF(Search!$U$5="N","N",1),""))</f>
        <v/>
      </c>
      <c r="Y656" s="9" t="str">
        <f>IF(Search!$U$6="","",IF($AY656&lt;Search!$U$6,"",1))</f>
        <v/>
      </c>
      <c r="Z656" s="9" t="str">
        <f>IF(Search!$R$4="","",IF(Inventory!$BA656&lt;Search!$R$4,"",1))</f>
        <v/>
      </c>
      <c r="AA656" s="9" t="str">
        <f>IF(Search!$R$5="","",IF($BA656&gt;Search!$R$5,"",1))</f>
        <v/>
      </c>
      <c r="AB656" s="9" t="str">
        <f>IF(Search!$R$6="","",IF($BB656&lt;Search!$R$6,"",1))</f>
        <v/>
      </c>
      <c r="AC656" s="9" t="str">
        <f>IF(Search!$R$7="","",IF($BB656&lt;Search!$R$7,"",1))</f>
        <v/>
      </c>
      <c r="AD656" s="45" t="str">
        <f>IF(COUNTIF($A656:$AC656,"n")&gt;0,"",IF(SUM($A656:$AC656)=COUNTA(Search!$C$4:$C$8,Search!$F$4:$F$8,Search!$I$4:$I$6,Search!$I$8,Search!$L$4:$L$8,Search!$O$4:$O$8,Search!$R$4:$R$7,Search!$U$4:$U$7)-COUNTIF(Search!$C$4:$U$7,"n"),1+LARGE($AD$1:AD655,1),""))</f>
        <v/>
      </c>
      <c r="AE656" s="45" t="str">
        <f t="shared" si="33"/>
        <v/>
      </c>
      <c r="AF656" s="45" t="str">
        <f>IF(AD656="","",COUNTIF($AE$1:$AE655,$AE656)+RANK($AE656,$AE$2:$AE$10540,1))</f>
        <v/>
      </c>
      <c r="AG656" s="45" t="str">
        <f t="shared" si="34"/>
        <v/>
      </c>
      <c r="AH656" s="45" t="str">
        <f>IF($AD656="","",COUNTIF($AG$1:$AG655,$AG656)+RANK($AG656,$AG$1:$AG$10539,0))</f>
        <v/>
      </c>
      <c r="AI656" s="10" t="str">
        <f t="shared" si="35"/>
        <v>1995-96 Topps Home Grown Canada #HGC15 Chris Pronger     /   $</v>
      </c>
      <c r="AJ656" s="11">
        <v>1995</v>
      </c>
      <c r="AK656" s="17">
        <v>96</v>
      </c>
      <c r="AL656" s="12" t="s">
        <v>353</v>
      </c>
      <c r="AM656" s="10" t="s">
        <v>354</v>
      </c>
      <c r="AN656" s="12" t="s">
        <v>245</v>
      </c>
      <c r="AO656" s="9"/>
      <c r="AP656" s="9"/>
      <c r="AQ656" s="9"/>
      <c r="AR656" s="14"/>
      <c r="AS656" s="9"/>
      <c r="AT656" s="9"/>
      <c r="AU656" s="9"/>
      <c r="AV656" s="13"/>
      <c r="AW656" s="13"/>
      <c r="AX656" s="9"/>
      <c r="AY656" s="9"/>
      <c r="AZ656" s="9"/>
      <c r="BA656" s="33"/>
      <c r="BB656" s="33"/>
      <c r="BC656" s="36"/>
      <c r="BD656" s="12" t="s">
        <v>1771</v>
      </c>
    </row>
    <row r="657" spans="1:56" s="12" customFormat="1" x14ac:dyDescent="0.2">
      <c r="A657" s="9" t="str">
        <f>IF(Search!$C$5="","",IF(COUNTA(Inventory!$AP657)=1,1,""))</f>
        <v/>
      </c>
      <c r="B657" s="9" t="str">
        <f>IF(Search!$C$4="","",IF(ISNUMBER(SEARCH(Search!$C$4,$AR657))=TRUE,1,""))</f>
        <v/>
      </c>
      <c r="C657" s="9" t="str">
        <f>IF(Search!$C$6="x",IF(COUNTA($AQ657)=1,1,"N"),IF(COUNTA($AQ657)=1,"N",""))</f>
        <v/>
      </c>
      <c r="D657" s="9" t="str">
        <f>IF(Search!$O$8="","",IF(ISNUMBER(SEARCH(Search!$O$8,$BD657))=TRUE,1,""))</f>
        <v/>
      </c>
      <c r="E657" s="9" t="str">
        <f>IF(Search!$C$7="","",IF(ISNUMBER(SEARCH(Search!$C$7,$AN657))=TRUE,1,""))</f>
        <v/>
      </c>
      <c r="F657" s="9" t="str">
        <f>IF(Search!$C$8="","",IF(ISNUMBER(SEARCH(Search!$C$8,$AO657))=TRUE,1,""))</f>
        <v/>
      </c>
      <c r="G657" s="9" t="str">
        <f>IF(Search!$F$4="","",IF(Inventory!$AJ657&lt;Search!$F$4,"",1))</f>
        <v/>
      </c>
      <c r="H657" s="9" t="str">
        <f>IF(Search!$F$5="","",IF(Inventory!$AJ657&gt;Search!$F$5,"",1))</f>
        <v/>
      </c>
      <c r="I657" s="9" t="str">
        <f>IF(Search!$F$7="","",IF(Search!$F$8="",IF(ISNUMBER(SEARCH(Search!$F$7,$AL657))=TRUE,1,""),""))</f>
        <v/>
      </c>
      <c r="J657" s="9" t="str">
        <f>IF($AL657=Search!$F$8,1,"")</f>
        <v/>
      </c>
      <c r="K657" s="9" t="str">
        <f>IF(Search!$I$4="","",IF(COUNTA($AS657)=1,IF(Search!$I$4="N","N",1),""))</f>
        <v/>
      </c>
      <c r="L657" s="9" t="str">
        <f>IF(Search!$I$5="","",IF($AS657="RC",1,""))</f>
        <v/>
      </c>
      <c r="M657" s="9" t="str">
        <f>IF(Search!$I$6="","",IF($AS657="RCP",1,""))</f>
        <v/>
      </c>
      <c r="N657" s="9" t="str">
        <f>IF(Search!$I$8="","",IF(COUNTA($AT657)=1,IF(Search!$I$8="N","N",1),""))</f>
        <v/>
      </c>
      <c r="O657" s="9" t="str">
        <f>IF(Search!$L$4="","",IF(COUNTA($AU657)=1,IF(Search!$L$4="N","N",1),""))</f>
        <v/>
      </c>
      <c r="P657" s="9" t="str">
        <f>IF(Search!$L$5="","",IF(ISNUMBER(SEARCH("Jersey",$AU657))=TRUE,IF(Search!$L$5="N","N",1),""))</f>
        <v/>
      </c>
      <c r="Q657" s="9" t="str">
        <f>IF(Search!$L$6="","",IF(ISNUMBER(SEARCH("Patch",$AU657))=TRUE,IF(Search!$L$6="N","N",1),""))</f>
        <v/>
      </c>
      <c r="R657" s="9" t="str">
        <f>IF(Search!$L$7="","",IF(ISNUMBER(SEARCH("Shield",$AU657))=TRUE,IF(Search!$L$7="N","N",1),""))</f>
        <v/>
      </c>
      <c r="S657" s="9" t="str">
        <f>IF(Search!$L$8="","",IF(ISNUMBER(SEARCH("Stick",$AU657))=TRUE,IF(Search!$L$8="N","N",1),""))</f>
        <v/>
      </c>
      <c r="T657" s="9" t="str">
        <f>IF(Search!$O$4="","",IF(COUNTA($AW657)=1,IF(Search!$O$4="N","N",1),""))</f>
        <v/>
      </c>
      <c r="U657" s="9" t="str">
        <f>IF(Search!$O$5="","",IF($AW657="","",IF($AW657&lt;Search!$O$5,"",1)))</f>
        <v/>
      </c>
      <c r="V657" s="9" t="str">
        <f>IF(Search!$O$6="","",IF($AW657="","",IF($AW657&gt;Search!$O$6,"",1)))</f>
        <v/>
      </c>
      <c r="W657" s="9" t="str">
        <f>IF(Search!$U$4="","",IF($AX657="","",1))</f>
        <v/>
      </c>
      <c r="X657" s="9" t="str">
        <f>IF(Search!$U$5="","",IF(ISNUMBER(SEARCH(Search!$U$5,$AX657))=TRUE,IF(Search!$U$5="N","N",1),""))</f>
        <v/>
      </c>
      <c r="Y657" s="9" t="str">
        <f>IF(Search!$U$6="","",IF($AY657&lt;Search!$U$6,"",1))</f>
        <v/>
      </c>
      <c r="Z657" s="9" t="str">
        <f>IF(Search!$R$4="","",IF(Inventory!$BA657&lt;Search!$R$4,"",1))</f>
        <v/>
      </c>
      <c r="AA657" s="9" t="str">
        <f>IF(Search!$R$5="","",IF($BA657&gt;Search!$R$5,"",1))</f>
        <v/>
      </c>
      <c r="AB657" s="9" t="str">
        <f>IF(Search!$R$6="","",IF($BB657&lt;Search!$R$6,"",1))</f>
        <v/>
      </c>
      <c r="AC657" s="9" t="str">
        <f>IF(Search!$R$7="","",IF($BB657&lt;Search!$R$7,"",1))</f>
        <v/>
      </c>
      <c r="AD657" s="45" t="str">
        <f>IF(COUNTIF($A657:$AC657,"n")&gt;0,"",IF(SUM($A657:$AC657)=COUNTA(Search!$C$4:$C$8,Search!$F$4:$F$8,Search!$I$4:$I$6,Search!$I$8,Search!$L$4:$L$8,Search!$O$4:$O$8,Search!$R$4:$R$7,Search!$U$4:$U$7)-COUNTIF(Search!$C$4:$U$7,"n"),1+LARGE($AD$1:AD656,1),""))</f>
        <v/>
      </c>
      <c r="AE657" s="45" t="str">
        <f t="shared" si="33"/>
        <v/>
      </c>
      <c r="AF657" s="45" t="str">
        <f>IF(AD657="","",COUNTIF($AE$1:$AE656,$AE657)+RANK($AE657,$AE$2:$AE$10540,1))</f>
        <v/>
      </c>
      <c r="AG657" s="45" t="str">
        <f t="shared" si="34"/>
        <v/>
      </c>
      <c r="AH657" s="45" t="str">
        <f>IF($AD657="","",COUNTIF($AG$1:$AG656,$AG657)+RANK($AG657,$AG$1:$AG$10539,0))</f>
        <v/>
      </c>
      <c r="AI657" s="10" t="str">
        <f t="shared" si="35"/>
        <v>1995-96 Topps Home Grown Canada #HGC15 Chris Pronger     /   $</v>
      </c>
      <c r="AJ657" s="11">
        <v>1995</v>
      </c>
      <c r="AK657" s="17">
        <v>96</v>
      </c>
      <c r="AL657" s="12" t="s">
        <v>353</v>
      </c>
      <c r="AM657" s="10" t="s">
        <v>354</v>
      </c>
      <c r="AN657" s="15" t="s">
        <v>245</v>
      </c>
      <c r="AO657" s="14"/>
      <c r="AP657" s="14"/>
      <c r="AQ657" s="14"/>
      <c r="AR657" s="14"/>
      <c r="AS657" s="9"/>
      <c r="AT657" s="9"/>
      <c r="AU657" s="9"/>
      <c r="AV657" s="13"/>
      <c r="AW657" s="13"/>
      <c r="AX657" s="9"/>
      <c r="AY657" s="9"/>
      <c r="AZ657" s="9"/>
      <c r="BA657" s="33"/>
      <c r="BB657" s="33"/>
      <c r="BC657" s="36"/>
      <c r="BD657" s="12" t="s">
        <v>1771</v>
      </c>
    </row>
    <row r="658" spans="1:56" s="12" customFormat="1" x14ac:dyDescent="0.2">
      <c r="A658" s="9" t="str">
        <f>IF(Search!$C$5="","",IF(COUNTA(Inventory!$AP658)=1,1,""))</f>
        <v/>
      </c>
      <c r="B658" s="9" t="str">
        <f>IF(Search!$C$4="","",IF(ISNUMBER(SEARCH(Search!$C$4,$AR658))=TRUE,1,""))</f>
        <v/>
      </c>
      <c r="C658" s="9" t="str">
        <f>IF(Search!$C$6="x",IF(COUNTA($AQ658)=1,1,"N"),IF(COUNTA($AQ658)=1,"N",""))</f>
        <v/>
      </c>
      <c r="D658" s="9" t="str">
        <f>IF(Search!$O$8="","",IF(ISNUMBER(SEARCH(Search!$O$8,$BD658))=TRUE,1,""))</f>
        <v/>
      </c>
      <c r="E658" s="9" t="str">
        <f>IF(Search!$C$7="","",IF(ISNUMBER(SEARCH(Search!$C$7,$AN658))=TRUE,1,""))</f>
        <v/>
      </c>
      <c r="F658" s="9" t="str">
        <f>IF(Search!$C$8="","",IF(ISNUMBER(SEARCH(Search!$C$8,$AO658))=TRUE,1,""))</f>
        <v/>
      </c>
      <c r="G658" s="9" t="str">
        <f>IF(Search!$F$4="","",IF(Inventory!$AJ658&lt;Search!$F$4,"",1))</f>
        <v/>
      </c>
      <c r="H658" s="9" t="str">
        <f>IF(Search!$F$5="","",IF(Inventory!$AJ658&gt;Search!$F$5,"",1))</f>
        <v/>
      </c>
      <c r="I658" s="9" t="str">
        <f>IF(Search!$F$7="","",IF(Search!$F$8="",IF(ISNUMBER(SEARCH(Search!$F$7,$AL658))=TRUE,1,""),""))</f>
        <v/>
      </c>
      <c r="J658" s="9" t="str">
        <f>IF($AL658=Search!$F$8,1,"")</f>
        <v/>
      </c>
      <c r="K658" s="9" t="str">
        <f>IF(Search!$I$4="","",IF(COUNTA($AS658)=1,IF(Search!$I$4="N","N",1),""))</f>
        <v/>
      </c>
      <c r="L658" s="9" t="str">
        <f>IF(Search!$I$5="","",IF($AS658="RC",1,""))</f>
        <v/>
      </c>
      <c r="M658" s="9" t="str">
        <f>IF(Search!$I$6="","",IF($AS658="RCP",1,""))</f>
        <v/>
      </c>
      <c r="N658" s="9" t="str">
        <f>IF(Search!$I$8="","",IF(COUNTA($AT658)=1,IF(Search!$I$8="N","N",1),""))</f>
        <v/>
      </c>
      <c r="O658" s="9" t="str">
        <f>IF(Search!$L$4="","",IF(COUNTA($AU658)=1,IF(Search!$L$4="N","N",1),""))</f>
        <v/>
      </c>
      <c r="P658" s="9" t="str">
        <f>IF(Search!$L$5="","",IF(ISNUMBER(SEARCH("Jersey",$AU658))=TRUE,IF(Search!$L$5="N","N",1),""))</f>
        <v/>
      </c>
      <c r="Q658" s="9" t="str">
        <f>IF(Search!$L$6="","",IF(ISNUMBER(SEARCH("Patch",$AU658))=TRUE,IF(Search!$L$6="N","N",1),""))</f>
        <v/>
      </c>
      <c r="R658" s="9" t="str">
        <f>IF(Search!$L$7="","",IF(ISNUMBER(SEARCH("Shield",$AU658))=TRUE,IF(Search!$L$7="N","N",1),""))</f>
        <v/>
      </c>
      <c r="S658" s="9" t="str">
        <f>IF(Search!$L$8="","",IF(ISNUMBER(SEARCH("Stick",$AU658))=TRUE,IF(Search!$L$8="N","N",1),""))</f>
        <v/>
      </c>
      <c r="T658" s="9" t="str">
        <f>IF(Search!$O$4="","",IF(COUNTA($AW658)=1,IF(Search!$O$4="N","N",1),""))</f>
        <v/>
      </c>
      <c r="U658" s="9" t="str">
        <f>IF(Search!$O$5="","",IF($AW658="","",IF($AW658&lt;Search!$O$5,"",1)))</f>
        <v/>
      </c>
      <c r="V658" s="9" t="str">
        <f>IF(Search!$O$6="","",IF($AW658="","",IF($AW658&gt;Search!$O$6,"",1)))</f>
        <v/>
      </c>
      <c r="W658" s="9" t="str">
        <f>IF(Search!$U$4="","",IF($AX658="","",1))</f>
        <v/>
      </c>
      <c r="X658" s="9" t="str">
        <f>IF(Search!$U$5="","",IF(ISNUMBER(SEARCH(Search!$U$5,$AX658))=TRUE,IF(Search!$U$5="N","N",1),""))</f>
        <v/>
      </c>
      <c r="Y658" s="9" t="str">
        <f>IF(Search!$U$6="","",IF($AY658&lt;Search!$U$6,"",1))</f>
        <v/>
      </c>
      <c r="Z658" s="9" t="str">
        <f>IF(Search!$R$4="","",IF(Inventory!$BA658&lt;Search!$R$4,"",1))</f>
        <v/>
      </c>
      <c r="AA658" s="9" t="str">
        <f>IF(Search!$R$5="","",IF($BA658&gt;Search!$R$5,"",1))</f>
        <v/>
      </c>
      <c r="AB658" s="9" t="str">
        <f>IF(Search!$R$6="","",IF($BB658&lt;Search!$R$6,"",1))</f>
        <v/>
      </c>
      <c r="AC658" s="9" t="str">
        <f>IF(Search!$R$7="","",IF($BB658&lt;Search!$R$7,"",1))</f>
        <v/>
      </c>
      <c r="AD658" s="45" t="str">
        <f>IF(COUNTIF($A658:$AC658,"n")&gt;0,"",IF(SUM($A658:$AC658)=COUNTA(Search!$C$4:$C$8,Search!$F$4:$F$8,Search!$I$4:$I$6,Search!$I$8,Search!$L$4:$L$8,Search!$O$4:$O$8,Search!$R$4:$R$7,Search!$U$4:$U$7)-COUNTIF(Search!$C$4:$U$7,"n"),1+LARGE($AD$1:AD657,1),""))</f>
        <v/>
      </c>
      <c r="AE658" s="45" t="str">
        <f t="shared" si="33"/>
        <v/>
      </c>
      <c r="AF658" s="45" t="str">
        <f>IF(AD658="","",COUNTIF($AE$1:$AE657,$AE658)+RANK($AE658,$AE$2:$AE$10540,1))</f>
        <v/>
      </c>
      <c r="AG658" s="45" t="str">
        <f t="shared" si="34"/>
        <v/>
      </c>
      <c r="AH658" s="45" t="str">
        <f>IF($AD658="","",COUNTIF($AG$1:$AG657,$AG658)+RANK($AG658,$AG$1:$AG$10539,0))</f>
        <v/>
      </c>
      <c r="AI658" s="10" t="str">
        <f t="shared" si="35"/>
        <v>1995-96 Topps Home Grown Canada #HGC4 Doug Gilmour     /   $</v>
      </c>
      <c r="AJ658" s="11">
        <v>1995</v>
      </c>
      <c r="AK658" s="17">
        <v>96</v>
      </c>
      <c r="AL658" s="12" t="s">
        <v>353</v>
      </c>
      <c r="AM658" s="10" t="s">
        <v>2187</v>
      </c>
      <c r="AN658" s="15" t="s">
        <v>162</v>
      </c>
      <c r="AO658" s="14"/>
      <c r="AP658" s="14"/>
      <c r="AQ658" s="14"/>
      <c r="AR658" s="14"/>
      <c r="AS658" s="9"/>
      <c r="AT658" s="9"/>
      <c r="AU658" s="9"/>
      <c r="AV658" s="13"/>
      <c r="AW658" s="13"/>
      <c r="AX658" s="9"/>
      <c r="AY658" s="9"/>
      <c r="AZ658" s="9"/>
      <c r="BA658" s="33"/>
      <c r="BB658" s="33"/>
      <c r="BC658" s="36"/>
      <c r="BD658" s="12" t="s">
        <v>1771</v>
      </c>
    </row>
    <row r="659" spans="1:56" s="12" customFormat="1" x14ac:dyDescent="0.2">
      <c r="A659" s="9" t="str">
        <f>IF(Search!$C$5="","",IF(COUNTA(Inventory!$AP659)=1,1,""))</f>
        <v/>
      </c>
      <c r="B659" s="9" t="str">
        <f>IF(Search!$C$4="","",IF(ISNUMBER(SEARCH(Search!$C$4,$AR659))=TRUE,1,""))</f>
        <v/>
      </c>
      <c r="C659" s="9" t="str">
        <f>IF(Search!$C$6="x",IF(COUNTA($AQ659)=1,1,"N"),IF(COUNTA($AQ659)=1,"N",""))</f>
        <v/>
      </c>
      <c r="D659" s="9" t="str">
        <f>IF(Search!$O$8="","",IF(ISNUMBER(SEARCH(Search!$O$8,$BD659))=TRUE,1,""))</f>
        <v/>
      </c>
      <c r="E659" s="9" t="str">
        <f>IF(Search!$C$7="","",IF(ISNUMBER(SEARCH(Search!$C$7,$AN659))=TRUE,1,""))</f>
        <v/>
      </c>
      <c r="F659" s="9" t="str">
        <f>IF(Search!$C$8="","",IF(ISNUMBER(SEARCH(Search!$C$8,$AO659))=TRUE,1,""))</f>
        <v/>
      </c>
      <c r="G659" s="9" t="str">
        <f>IF(Search!$F$4="","",IF(Inventory!$AJ659&lt;Search!$F$4,"",1))</f>
        <v/>
      </c>
      <c r="H659" s="9" t="str">
        <f>IF(Search!$F$5="","",IF(Inventory!$AJ659&gt;Search!$F$5,"",1))</f>
        <v/>
      </c>
      <c r="I659" s="9" t="str">
        <f>IF(Search!$F$7="","",IF(Search!$F$8="",IF(ISNUMBER(SEARCH(Search!$F$7,$AL659))=TRUE,1,""),""))</f>
        <v/>
      </c>
      <c r="J659" s="9" t="str">
        <f>IF($AL659=Search!$F$8,1,"")</f>
        <v/>
      </c>
      <c r="K659" s="9" t="str">
        <f>IF(Search!$I$4="","",IF(COUNTA($AS659)=1,IF(Search!$I$4="N","N",1),""))</f>
        <v/>
      </c>
      <c r="L659" s="9" t="str">
        <f>IF(Search!$I$5="","",IF($AS659="RC",1,""))</f>
        <v/>
      </c>
      <c r="M659" s="9" t="str">
        <f>IF(Search!$I$6="","",IF($AS659="RCP",1,""))</f>
        <v/>
      </c>
      <c r="N659" s="9" t="str">
        <f>IF(Search!$I$8="","",IF(COUNTA($AT659)=1,IF(Search!$I$8="N","N",1),""))</f>
        <v/>
      </c>
      <c r="O659" s="9" t="str">
        <f>IF(Search!$L$4="","",IF(COUNTA($AU659)=1,IF(Search!$L$4="N","N",1),""))</f>
        <v/>
      </c>
      <c r="P659" s="9" t="str">
        <f>IF(Search!$L$5="","",IF(ISNUMBER(SEARCH("Jersey",$AU659))=TRUE,IF(Search!$L$5="N","N",1),""))</f>
        <v/>
      </c>
      <c r="Q659" s="9" t="str">
        <f>IF(Search!$L$6="","",IF(ISNUMBER(SEARCH("Patch",$AU659))=TRUE,IF(Search!$L$6="N","N",1),""))</f>
        <v/>
      </c>
      <c r="R659" s="9" t="str">
        <f>IF(Search!$L$7="","",IF(ISNUMBER(SEARCH("Shield",$AU659))=TRUE,IF(Search!$L$7="N","N",1),""))</f>
        <v/>
      </c>
      <c r="S659" s="9" t="str">
        <f>IF(Search!$L$8="","",IF(ISNUMBER(SEARCH("Stick",$AU659))=TRUE,IF(Search!$L$8="N","N",1),""))</f>
        <v/>
      </c>
      <c r="T659" s="9" t="str">
        <f>IF(Search!$O$4="","",IF(COUNTA($AW659)=1,IF(Search!$O$4="N","N",1),""))</f>
        <v/>
      </c>
      <c r="U659" s="9" t="str">
        <f>IF(Search!$O$5="","",IF($AW659="","",IF($AW659&lt;Search!$O$5,"",1)))</f>
        <v/>
      </c>
      <c r="V659" s="9" t="str">
        <f>IF(Search!$O$6="","",IF($AW659="","",IF($AW659&gt;Search!$O$6,"",1)))</f>
        <v/>
      </c>
      <c r="W659" s="9" t="str">
        <f>IF(Search!$U$4="","",IF($AX659="","",1))</f>
        <v/>
      </c>
      <c r="X659" s="9" t="str">
        <f>IF(Search!$U$5="","",IF(ISNUMBER(SEARCH(Search!$U$5,$AX659))=TRUE,IF(Search!$U$5="N","N",1),""))</f>
        <v/>
      </c>
      <c r="Y659" s="9" t="str">
        <f>IF(Search!$U$6="","",IF($AY659&lt;Search!$U$6,"",1))</f>
        <v/>
      </c>
      <c r="Z659" s="9" t="str">
        <f>IF(Search!$R$4="","",IF(Inventory!$BA659&lt;Search!$R$4,"",1))</f>
        <v/>
      </c>
      <c r="AA659" s="9" t="str">
        <f>IF(Search!$R$5="","",IF($BA659&gt;Search!$R$5,"",1))</f>
        <v/>
      </c>
      <c r="AB659" s="9" t="str">
        <f>IF(Search!$R$6="","",IF($BB659&lt;Search!$R$6,"",1))</f>
        <v/>
      </c>
      <c r="AC659" s="9" t="str">
        <f>IF(Search!$R$7="","",IF($BB659&lt;Search!$R$7,"",1))</f>
        <v/>
      </c>
      <c r="AD659" s="45" t="str">
        <f>IF(COUNTIF($A659:$AC659,"n")&gt;0,"",IF(SUM($A659:$AC659)=COUNTA(Search!$C$4:$C$8,Search!$F$4:$F$8,Search!$I$4:$I$6,Search!$I$8,Search!$L$4:$L$8,Search!$O$4:$O$8,Search!$R$4:$R$7,Search!$U$4:$U$7)-COUNTIF(Search!$C$4:$U$7,"n"),1+LARGE($AD$1:AD658,1),""))</f>
        <v/>
      </c>
      <c r="AE659" s="45" t="str">
        <f t="shared" si="33"/>
        <v/>
      </c>
      <c r="AF659" s="45" t="str">
        <f>IF(AD659="","",COUNTIF($AE$1:$AE658,$AE659)+RANK($AE659,$AE$2:$AE$10540,1))</f>
        <v/>
      </c>
      <c r="AG659" s="45" t="str">
        <f t="shared" si="34"/>
        <v/>
      </c>
      <c r="AH659" s="45" t="str">
        <f>IF($AD659="","",COUNTIF($AG$1:$AG658,$AG659)+RANK($AG659,$AG$1:$AG$10539,0))</f>
        <v/>
      </c>
      <c r="AI659" s="10" t="str">
        <f t="shared" si="35"/>
        <v>1995-96 Topps Marquee Men Power Boosters #375 Wayne Gretzky     /   $</v>
      </c>
      <c r="AJ659" s="11">
        <v>1995</v>
      </c>
      <c r="AK659" s="17">
        <v>96</v>
      </c>
      <c r="AL659" s="12" t="s">
        <v>355</v>
      </c>
      <c r="AM659" s="10">
        <v>375</v>
      </c>
      <c r="AN659" s="12" t="s">
        <v>163</v>
      </c>
      <c r="AO659" s="9"/>
      <c r="AP659" s="9"/>
      <c r="AQ659" s="9"/>
      <c r="AR659" s="14"/>
      <c r="AS659" s="9"/>
      <c r="AT659" s="9"/>
      <c r="AU659" s="9"/>
      <c r="AV659" s="13"/>
      <c r="AW659" s="13"/>
      <c r="AX659" s="9"/>
      <c r="AY659" s="9"/>
      <c r="AZ659" s="9"/>
      <c r="BA659" s="33"/>
      <c r="BB659" s="33"/>
      <c r="BC659" s="36"/>
      <c r="BD659" s="12" t="s">
        <v>1771</v>
      </c>
    </row>
    <row r="660" spans="1:56" s="12" customFormat="1" x14ac:dyDescent="0.2">
      <c r="A660" s="9" t="str">
        <f>IF(Search!$C$5="","",IF(COUNTA(Inventory!$AP660)=1,1,""))</f>
        <v/>
      </c>
      <c r="B660" s="9" t="str">
        <f>IF(Search!$C$4="","",IF(ISNUMBER(SEARCH(Search!$C$4,$AR660))=TRUE,1,""))</f>
        <v/>
      </c>
      <c r="C660" s="9" t="str">
        <f>IF(Search!$C$6="x",IF(COUNTA($AQ660)=1,1,"N"),IF(COUNTA($AQ660)=1,"N",""))</f>
        <v/>
      </c>
      <c r="D660" s="9" t="str">
        <f>IF(Search!$O$8="","",IF(ISNUMBER(SEARCH(Search!$O$8,$BD660))=TRUE,1,""))</f>
        <v/>
      </c>
      <c r="E660" s="9" t="str">
        <f>IF(Search!$C$7="","",IF(ISNUMBER(SEARCH(Search!$C$7,$AN660))=TRUE,1,""))</f>
        <v/>
      </c>
      <c r="F660" s="9" t="str">
        <f>IF(Search!$C$8="","",IF(ISNUMBER(SEARCH(Search!$C$8,$AO660))=TRUE,1,""))</f>
        <v/>
      </c>
      <c r="G660" s="9" t="str">
        <f>IF(Search!$F$4="","",IF(Inventory!$AJ660&lt;Search!$F$4,"",1))</f>
        <v/>
      </c>
      <c r="H660" s="9" t="str">
        <f>IF(Search!$F$5="","",IF(Inventory!$AJ660&gt;Search!$F$5,"",1))</f>
        <v/>
      </c>
      <c r="I660" s="9" t="str">
        <f>IF(Search!$F$7="","",IF(Search!$F$8="",IF(ISNUMBER(SEARCH(Search!$F$7,$AL660))=TRUE,1,""),""))</f>
        <v/>
      </c>
      <c r="J660" s="9" t="str">
        <f>IF($AL660=Search!$F$8,1,"")</f>
        <v/>
      </c>
      <c r="K660" s="9" t="str">
        <f>IF(Search!$I$4="","",IF(COUNTA($AS660)=1,IF(Search!$I$4="N","N",1),""))</f>
        <v/>
      </c>
      <c r="L660" s="9" t="str">
        <f>IF(Search!$I$5="","",IF($AS660="RC",1,""))</f>
        <v/>
      </c>
      <c r="M660" s="9" t="str">
        <f>IF(Search!$I$6="","",IF($AS660="RCP",1,""))</f>
        <v/>
      </c>
      <c r="N660" s="9" t="str">
        <f>IF(Search!$I$8="","",IF(COUNTA($AT660)=1,IF(Search!$I$8="N","N",1),""))</f>
        <v/>
      </c>
      <c r="O660" s="9" t="str">
        <f>IF(Search!$L$4="","",IF(COUNTA($AU660)=1,IF(Search!$L$4="N","N",1),""))</f>
        <v/>
      </c>
      <c r="P660" s="9" t="str">
        <f>IF(Search!$L$5="","",IF(ISNUMBER(SEARCH("Jersey",$AU660))=TRUE,IF(Search!$L$5="N","N",1),""))</f>
        <v/>
      </c>
      <c r="Q660" s="9" t="str">
        <f>IF(Search!$L$6="","",IF(ISNUMBER(SEARCH("Patch",$AU660))=TRUE,IF(Search!$L$6="N","N",1),""))</f>
        <v/>
      </c>
      <c r="R660" s="9" t="str">
        <f>IF(Search!$L$7="","",IF(ISNUMBER(SEARCH("Shield",$AU660))=TRUE,IF(Search!$L$7="N","N",1),""))</f>
        <v/>
      </c>
      <c r="S660" s="9" t="str">
        <f>IF(Search!$L$8="","",IF(ISNUMBER(SEARCH("Stick",$AU660))=TRUE,IF(Search!$L$8="N","N",1),""))</f>
        <v/>
      </c>
      <c r="T660" s="9" t="str">
        <f>IF(Search!$O$4="","",IF(COUNTA($AW660)=1,IF(Search!$O$4="N","N",1),""))</f>
        <v/>
      </c>
      <c r="U660" s="9" t="str">
        <f>IF(Search!$O$5="","",IF($AW660="","",IF($AW660&lt;Search!$O$5,"",1)))</f>
        <v/>
      </c>
      <c r="V660" s="9" t="str">
        <f>IF(Search!$O$6="","",IF($AW660="","",IF($AW660&gt;Search!$O$6,"",1)))</f>
        <v/>
      </c>
      <c r="W660" s="9" t="str">
        <f>IF(Search!$U$4="","",IF($AX660="","",1))</f>
        <v/>
      </c>
      <c r="X660" s="9" t="str">
        <f>IF(Search!$U$5="","",IF(ISNUMBER(SEARCH(Search!$U$5,$AX660))=TRUE,IF(Search!$U$5="N","N",1),""))</f>
        <v/>
      </c>
      <c r="Y660" s="9" t="str">
        <f>IF(Search!$U$6="","",IF($AY660&lt;Search!$U$6,"",1))</f>
        <v/>
      </c>
      <c r="Z660" s="9" t="str">
        <f>IF(Search!$R$4="","",IF(Inventory!$BA660&lt;Search!$R$4,"",1))</f>
        <v/>
      </c>
      <c r="AA660" s="9" t="str">
        <f>IF(Search!$R$5="","",IF($BA660&gt;Search!$R$5,"",1))</f>
        <v/>
      </c>
      <c r="AB660" s="9" t="str">
        <f>IF(Search!$R$6="","",IF($BB660&lt;Search!$R$6,"",1))</f>
        <v/>
      </c>
      <c r="AC660" s="9" t="str">
        <f>IF(Search!$R$7="","",IF($BB660&lt;Search!$R$7,"",1))</f>
        <v/>
      </c>
      <c r="AD660" s="45" t="str">
        <f>IF(COUNTIF($A660:$AC660,"n")&gt;0,"",IF(SUM($A660:$AC660)=COUNTA(Search!$C$4:$C$8,Search!$F$4:$F$8,Search!$I$4:$I$6,Search!$I$8,Search!$L$4:$L$8,Search!$O$4:$O$8,Search!$R$4:$R$7,Search!$U$4:$U$7)-COUNTIF(Search!$C$4:$U$7,"n"),1+LARGE($AD$1:AD659,1),""))</f>
        <v/>
      </c>
      <c r="AE660" s="45" t="str">
        <f t="shared" si="33"/>
        <v/>
      </c>
      <c r="AF660" s="45" t="str">
        <f>IF(AD660="","",COUNTIF($AE$1:$AE659,$AE660)+RANK($AE660,$AE$2:$AE$10540,1))</f>
        <v/>
      </c>
      <c r="AG660" s="45" t="str">
        <f t="shared" si="34"/>
        <v/>
      </c>
      <c r="AH660" s="45" t="str">
        <f>IF($AD660="","",COUNTIF($AG$1:$AG659,$AG660)+RANK($AG660,$AG$1:$AG$10539,0))</f>
        <v/>
      </c>
      <c r="AI660" s="10" t="str">
        <f t="shared" si="35"/>
        <v>1995-96 Topps Marquee Men Power Boosters #375 Wayne Gretzky     /   $</v>
      </c>
      <c r="AJ660" s="11">
        <v>1995</v>
      </c>
      <c r="AK660" s="17">
        <v>96</v>
      </c>
      <c r="AL660" s="12" t="s">
        <v>355</v>
      </c>
      <c r="AM660" s="10">
        <v>375</v>
      </c>
      <c r="AN660" s="15" t="s">
        <v>163</v>
      </c>
      <c r="AO660" s="14"/>
      <c r="AP660" s="14"/>
      <c r="AQ660" s="14"/>
      <c r="AR660" s="14"/>
      <c r="AS660" s="9"/>
      <c r="AT660" s="9"/>
      <c r="AU660" s="9"/>
      <c r="AV660" s="13"/>
      <c r="AW660" s="13"/>
      <c r="AX660" s="9"/>
      <c r="AY660" s="9"/>
      <c r="AZ660" s="9"/>
      <c r="BA660" s="33"/>
      <c r="BB660" s="33"/>
      <c r="BC660" s="36"/>
      <c r="BD660" s="12" t="s">
        <v>1771</v>
      </c>
    </row>
    <row r="661" spans="1:56" s="12" customFormat="1" x14ac:dyDescent="0.2">
      <c r="A661" s="9" t="str">
        <f>IF(Search!$C$5="","",IF(COUNTA(Inventory!$AP661)=1,1,""))</f>
        <v/>
      </c>
      <c r="B661" s="9" t="str">
        <f>IF(Search!$C$4="","",IF(ISNUMBER(SEARCH(Search!$C$4,$AR661))=TRUE,1,""))</f>
        <v/>
      </c>
      <c r="C661" s="9" t="str">
        <f>IF(Search!$C$6="x",IF(COUNTA($AQ661)=1,1,"N"),IF(COUNTA($AQ661)=1,"N",""))</f>
        <v/>
      </c>
      <c r="D661" s="9" t="str">
        <f>IF(Search!$O$8="","",IF(ISNUMBER(SEARCH(Search!$O$8,$BD661))=TRUE,1,""))</f>
        <v/>
      </c>
      <c r="E661" s="9" t="str">
        <f>IF(Search!$C$7="","",IF(ISNUMBER(SEARCH(Search!$C$7,$AN661))=TRUE,1,""))</f>
        <v/>
      </c>
      <c r="F661" s="9" t="str">
        <f>IF(Search!$C$8="","",IF(ISNUMBER(SEARCH(Search!$C$8,$AO661))=TRUE,1,""))</f>
        <v/>
      </c>
      <c r="G661" s="9" t="str">
        <f>IF(Search!$F$4="","",IF(Inventory!$AJ661&lt;Search!$F$4,"",1))</f>
        <v/>
      </c>
      <c r="H661" s="9" t="str">
        <f>IF(Search!$F$5="","",IF(Inventory!$AJ661&gt;Search!$F$5,"",1))</f>
        <v/>
      </c>
      <c r="I661" s="9" t="str">
        <f>IF(Search!$F$7="","",IF(Search!$F$8="",IF(ISNUMBER(SEARCH(Search!$F$7,$AL661))=TRUE,1,""),""))</f>
        <v/>
      </c>
      <c r="J661" s="9" t="str">
        <f>IF($AL661=Search!$F$8,1,"")</f>
        <v/>
      </c>
      <c r="K661" s="9" t="str">
        <f>IF(Search!$I$4="","",IF(COUNTA($AS661)=1,IF(Search!$I$4="N","N",1),""))</f>
        <v/>
      </c>
      <c r="L661" s="9" t="str">
        <f>IF(Search!$I$5="","",IF($AS661="RC",1,""))</f>
        <v/>
      </c>
      <c r="M661" s="9" t="str">
        <f>IF(Search!$I$6="","",IF($AS661="RCP",1,""))</f>
        <v/>
      </c>
      <c r="N661" s="9" t="str">
        <f>IF(Search!$I$8="","",IF(COUNTA($AT661)=1,IF(Search!$I$8="N","N",1),""))</f>
        <v/>
      </c>
      <c r="O661" s="9" t="str">
        <f>IF(Search!$L$4="","",IF(COUNTA($AU661)=1,IF(Search!$L$4="N","N",1),""))</f>
        <v/>
      </c>
      <c r="P661" s="9" t="str">
        <f>IF(Search!$L$5="","",IF(ISNUMBER(SEARCH("Jersey",$AU661))=TRUE,IF(Search!$L$5="N","N",1),""))</f>
        <v/>
      </c>
      <c r="Q661" s="9" t="str">
        <f>IF(Search!$L$6="","",IF(ISNUMBER(SEARCH("Patch",$AU661))=TRUE,IF(Search!$L$6="N","N",1),""))</f>
        <v/>
      </c>
      <c r="R661" s="9" t="str">
        <f>IF(Search!$L$7="","",IF(ISNUMBER(SEARCH("Shield",$AU661))=TRUE,IF(Search!$L$7="N","N",1),""))</f>
        <v/>
      </c>
      <c r="S661" s="9" t="str">
        <f>IF(Search!$L$8="","",IF(ISNUMBER(SEARCH("Stick",$AU661))=TRUE,IF(Search!$L$8="N","N",1),""))</f>
        <v/>
      </c>
      <c r="T661" s="9" t="str">
        <f>IF(Search!$O$4="","",IF(COUNTA($AW661)=1,IF(Search!$O$4="N","N",1),""))</f>
        <v/>
      </c>
      <c r="U661" s="9" t="str">
        <f>IF(Search!$O$5="","",IF($AW661="","",IF($AW661&lt;Search!$O$5,"",1)))</f>
        <v/>
      </c>
      <c r="V661" s="9" t="str">
        <f>IF(Search!$O$6="","",IF($AW661="","",IF($AW661&gt;Search!$O$6,"",1)))</f>
        <v/>
      </c>
      <c r="W661" s="9" t="str">
        <f>IF(Search!$U$4="","",IF($AX661="","",1))</f>
        <v/>
      </c>
      <c r="X661" s="9" t="str">
        <f>IF(Search!$U$5="","",IF(ISNUMBER(SEARCH(Search!$U$5,$AX661))=TRUE,IF(Search!$U$5="N","N",1),""))</f>
        <v/>
      </c>
      <c r="Y661" s="9" t="str">
        <f>IF(Search!$U$6="","",IF($AY661&lt;Search!$U$6,"",1))</f>
        <v/>
      </c>
      <c r="Z661" s="9" t="str">
        <f>IF(Search!$R$4="","",IF(Inventory!$BA661&lt;Search!$R$4,"",1))</f>
        <v/>
      </c>
      <c r="AA661" s="9" t="str">
        <f>IF(Search!$R$5="","",IF($BA661&gt;Search!$R$5,"",1))</f>
        <v/>
      </c>
      <c r="AB661" s="9" t="str">
        <f>IF(Search!$R$6="","",IF($BB661&lt;Search!$R$6,"",1))</f>
        <v/>
      </c>
      <c r="AC661" s="9" t="str">
        <f>IF(Search!$R$7="","",IF($BB661&lt;Search!$R$7,"",1))</f>
        <v/>
      </c>
      <c r="AD661" s="45" t="str">
        <f>IF(COUNTIF($A661:$AC661,"n")&gt;0,"",IF(SUM($A661:$AC661)=COUNTA(Search!$C$4:$C$8,Search!$F$4:$F$8,Search!$I$4:$I$6,Search!$I$8,Search!$L$4:$L$8,Search!$O$4:$O$8,Search!$R$4:$R$7,Search!$U$4:$U$7)-COUNTIF(Search!$C$4:$U$7,"n"),1+LARGE($AD$1:AD660,1),""))</f>
        <v/>
      </c>
      <c r="AE661" s="45" t="str">
        <f t="shared" si="33"/>
        <v/>
      </c>
      <c r="AF661" s="45" t="str">
        <f>IF(AD661="","",COUNTIF($AE$1:$AE660,$AE661)+RANK($AE661,$AE$2:$AE$10540,1))</f>
        <v/>
      </c>
      <c r="AG661" s="45" t="str">
        <f t="shared" si="34"/>
        <v/>
      </c>
      <c r="AH661" s="45" t="str">
        <f>IF($AD661="","",COUNTIF($AG$1:$AG660,$AG661)+RANK($AG661,$AG$1:$AG$10539,0))</f>
        <v/>
      </c>
      <c r="AI661" s="10" t="str">
        <f t="shared" si="35"/>
        <v>1995-96 Topps Marquee Men Power Boosters #377 Patrick Roy     /   $</v>
      </c>
      <c r="AJ661" s="11">
        <v>1995</v>
      </c>
      <c r="AK661" s="17">
        <v>96</v>
      </c>
      <c r="AL661" s="12" t="s">
        <v>355</v>
      </c>
      <c r="AM661" s="10">
        <v>377</v>
      </c>
      <c r="AN661" s="12" t="s">
        <v>356</v>
      </c>
      <c r="AO661" s="9"/>
      <c r="AP661" s="9"/>
      <c r="AQ661" s="9"/>
      <c r="AR661" s="14"/>
      <c r="AS661" s="9"/>
      <c r="AT661" s="9"/>
      <c r="AU661" s="9"/>
      <c r="AV661" s="13"/>
      <c r="AW661" s="13"/>
      <c r="AX661" s="9"/>
      <c r="AY661" s="9"/>
      <c r="AZ661" s="9"/>
      <c r="BA661" s="33"/>
      <c r="BB661" s="33"/>
      <c r="BC661" s="36"/>
      <c r="BD661" s="12" t="s">
        <v>1771</v>
      </c>
    </row>
    <row r="662" spans="1:56" s="12" customFormat="1" x14ac:dyDescent="0.2">
      <c r="A662" s="9" t="str">
        <f>IF(Search!$C$5="","",IF(COUNTA(Inventory!$AP662)=1,1,""))</f>
        <v/>
      </c>
      <c r="B662" s="9" t="str">
        <f>IF(Search!$C$4="","",IF(ISNUMBER(SEARCH(Search!$C$4,$AR662))=TRUE,1,""))</f>
        <v/>
      </c>
      <c r="C662" s="9" t="str">
        <f>IF(Search!$C$6="x",IF(COUNTA($AQ662)=1,1,"N"),IF(COUNTA($AQ662)=1,"N",""))</f>
        <v/>
      </c>
      <c r="D662" s="9" t="str">
        <f>IF(Search!$O$8="","",IF(ISNUMBER(SEARCH(Search!$O$8,$BD662))=TRUE,1,""))</f>
        <v/>
      </c>
      <c r="E662" s="9" t="str">
        <f>IF(Search!$C$7="","",IF(ISNUMBER(SEARCH(Search!$C$7,$AN662))=TRUE,1,""))</f>
        <v/>
      </c>
      <c r="F662" s="9" t="str">
        <f>IF(Search!$C$8="","",IF(ISNUMBER(SEARCH(Search!$C$8,$AO662))=TRUE,1,""))</f>
        <v/>
      </c>
      <c r="G662" s="9" t="str">
        <f>IF(Search!$F$4="","",IF(Inventory!$AJ662&lt;Search!$F$4,"",1))</f>
        <v/>
      </c>
      <c r="H662" s="9" t="str">
        <f>IF(Search!$F$5="","",IF(Inventory!$AJ662&gt;Search!$F$5,"",1))</f>
        <v/>
      </c>
      <c r="I662" s="9" t="str">
        <f>IF(Search!$F$7="","",IF(Search!$F$8="",IF(ISNUMBER(SEARCH(Search!$F$7,$AL662))=TRUE,1,""),""))</f>
        <v/>
      </c>
      <c r="J662" s="9" t="str">
        <f>IF($AL662=Search!$F$8,1,"")</f>
        <v/>
      </c>
      <c r="K662" s="9" t="str">
        <f>IF(Search!$I$4="","",IF(COUNTA($AS662)=1,IF(Search!$I$4="N","N",1),""))</f>
        <v/>
      </c>
      <c r="L662" s="9" t="str">
        <f>IF(Search!$I$5="","",IF($AS662="RC",1,""))</f>
        <v/>
      </c>
      <c r="M662" s="9" t="str">
        <f>IF(Search!$I$6="","",IF($AS662="RCP",1,""))</f>
        <v/>
      </c>
      <c r="N662" s="9" t="str">
        <f>IF(Search!$I$8="","",IF(COUNTA($AT662)=1,IF(Search!$I$8="N","N",1),""))</f>
        <v/>
      </c>
      <c r="O662" s="9" t="str">
        <f>IF(Search!$L$4="","",IF(COUNTA($AU662)=1,IF(Search!$L$4="N","N",1),""))</f>
        <v/>
      </c>
      <c r="P662" s="9" t="str">
        <f>IF(Search!$L$5="","",IF(ISNUMBER(SEARCH("Jersey",$AU662))=TRUE,IF(Search!$L$5="N","N",1),""))</f>
        <v/>
      </c>
      <c r="Q662" s="9" t="str">
        <f>IF(Search!$L$6="","",IF(ISNUMBER(SEARCH("Patch",$AU662))=TRUE,IF(Search!$L$6="N","N",1),""))</f>
        <v/>
      </c>
      <c r="R662" s="9" t="str">
        <f>IF(Search!$L$7="","",IF(ISNUMBER(SEARCH("Shield",$AU662))=TRUE,IF(Search!$L$7="N","N",1),""))</f>
        <v/>
      </c>
      <c r="S662" s="9" t="str">
        <f>IF(Search!$L$8="","",IF(ISNUMBER(SEARCH("Stick",$AU662))=TRUE,IF(Search!$L$8="N","N",1),""))</f>
        <v/>
      </c>
      <c r="T662" s="9" t="str">
        <f>IF(Search!$O$4="","",IF(COUNTA($AW662)=1,IF(Search!$O$4="N","N",1),""))</f>
        <v/>
      </c>
      <c r="U662" s="9" t="str">
        <f>IF(Search!$O$5="","",IF($AW662="","",IF($AW662&lt;Search!$O$5,"",1)))</f>
        <v/>
      </c>
      <c r="V662" s="9" t="str">
        <f>IF(Search!$O$6="","",IF($AW662="","",IF($AW662&gt;Search!$O$6,"",1)))</f>
        <v/>
      </c>
      <c r="W662" s="9" t="str">
        <f>IF(Search!$U$4="","",IF($AX662="","",1))</f>
        <v/>
      </c>
      <c r="X662" s="9" t="str">
        <f>IF(Search!$U$5="","",IF(ISNUMBER(SEARCH(Search!$U$5,$AX662))=TRUE,IF(Search!$U$5="N","N",1),""))</f>
        <v/>
      </c>
      <c r="Y662" s="9" t="str">
        <f>IF(Search!$U$6="","",IF($AY662&lt;Search!$U$6,"",1))</f>
        <v/>
      </c>
      <c r="Z662" s="9" t="str">
        <f>IF(Search!$R$4="","",IF(Inventory!$BA662&lt;Search!$R$4,"",1))</f>
        <v/>
      </c>
      <c r="AA662" s="9" t="str">
        <f>IF(Search!$R$5="","",IF($BA662&gt;Search!$R$5,"",1))</f>
        <v/>
      </c>
      <c r="AB662" s="9" t="str">
        <f>IF(Search!$R$6="","",IF($BB662&lt;Search!$R$6,"",1))</f>
        <v/>
      </c>
      <c r="AC662" s="9" t="str">
        <f>IF(Search!$R$7="","",IF($BB662&lt;Search!$R$7,"",1))</f>
        <v/>
      </c>
      <c r="AD662" s="45" t="str">
        <f>IF(COUNTIF($A662:$AC662,"n")&gt;0,"",IF(SUM($A662:$AC662)=COUNTA(Search!$C$4:$C$8,Search!$F$4:$F$8,Search!$I$4:$I$6,Search!$I$8,Search!$L$4:$L$8,Search!$O$4:$O$8,Search!$R$4:$R$7,Search!$U$4:$U$7)-COUNTIF(Search!$C$4:$U$7,"n"),1+LARGE($AD$1:AD661,1),""))</f>
        <v/>
      </c>
      <c r="AE662" s="45" t="str">
        <f t="shared" si="33"/>
        <v/>
      </c>
      <c r="AF662" s="45" t="str">
        <f>IF(AD662="","",COUNTIF($AE$1:$AE661,$AE662)+RANK($AE662,$AE$2:$AE$10540,1))</f>
        <v/>
      </c>
      <c r="AG662" s="45" t="str">
        <f t="shared" si="34"/>
        <v/>
      </c>
      <c r="AH662" s="45" t="str">
        <f>IF($AD662="","",COUNTIF($AG$1:$AG661,$AG662)+RANK($AG662,$AG$1:$AG$10539,0))</f>
        <v/>
      </c>
      <c r="AI662" s="10" t="str">
        <f t="shared" si="35"/>
        <v>1995-96 Topps Marquee Men Power Boosters #377 Patrick Roy     /   $</v>
      </c>
      <c r="AJ662" s="11">
        <v>1995</v>
      </c>
      <c r="AK662" s="17">
        <v>96</v>
      </c>
      <c r="AL662" s="12" t="s">
        <v>355</v>
      </c>
      <c r="AM662" s="10">
        <v>377</v>
      </c>
      <c r="AN662" s="15" t="s">
        <v>356</v>
      </c>
      <c r="AO662" s="14"/>
      <c r="AP662" s="14"/>
      <c r="AQ662" s="14"/>
      <c r="AR662" s="14"/>
      <c r="AS662" s="9"/>
      <c r="AT662" s="9"/>
      <c r="AU662" s="9"/>
      <c r="AV662" s="13"/>
      <c r="AW662" s="13"/>
      <c r="AX662" s="9"/>
      <c r="AY662" s="9"/>
      <c r="AZ662" s="9"/>
      <c r="BA662" s="33"/>
      <c r="BB662" s="33"/>
      <c r="BC662" s="36"/>
      <c r="BD662" s="12" t="s">
        <v>1771</v>
      </c>
    </row>
    <row r="663" spans="1:56" s="12" customFormat="1" x14ac:dyDescent="0.2">
      <c r="A663" s="9" t="str">
        <f>IF(Search!$C$5="","",IF(COUNTA(Inventory!$AP663)=1,1,""))</f>
        <v/>
      </c>
      <c r="B663" s="9" t="str">
        <f>IF(Search!$C$4="","",IF(ISNUMBER(SEARCH(Search!$C$4,$AR663))=TRUE,1,""))</f>
        <v/>
      </c>
      <c r="C663" s="9" t="str">
        <f>IF(Search!$C$6="x",IF(COUNTA($AQ663)=1,1,"N"),IF(COUNTA($AQ663)=1,"N",""))</f>
        <v/>
      </c>
      <c r="D663" s="9" t="str">
        <f>IF(Search!$O$8="","",IF(ISNUMBER(SEARCH(Search!$O$8,$BD663))=TRUE,1,""))</f>
        <v/>
      </c>
      <c r="E663" s="9" t="str">
        <f>IF(Search!$C$7="","",IF(ISNUMBER(SEARCH(Search!$C$7,$AN663))=TRUE,1,""))</f>
        <v/>
      </c>
      <c r="F663" s="9" t="str">
        <f>IF(Search!$C$8="","",IF(ISNUMBER(SEARCH(Search!$C$8,$AO663))=TRUE,1,""))</f>
        <v/>
      </c>
      <c r="G663" s="9" t="str">
        <f>IF(Search!$F$4="","",IF(Inventory!$AJ663&lt;Search!$F$4,"",1))</f>
        <v/>
      </c>
      <c r="H663" s="9" t="str">
        <f>IF(Search!$F$5="","",IF(Inventory!$AJ663&gt;Search!$F$5,"",1))</f>
        <v/>
      </c>
      <c r="I663" s="9" t="str">
        <f>IF(Search!$F$7="","",IF(Search!$F$8="",IF(ISNUMBER(SEARCH(Search!$F$7,$AL663))=TRUE,1,""),""))</f>
        <v/>
      </c>
      <c r="J663" s="9" t="str">
        <f>IF($AL663=Search!$F$8,1,"")</f>
        <v/>
      </c>
      <c r="K663" s="9" t="str">
        <f>IF(Search!$I$4="","",IF(COUNTA($AS663)=1,IF(Search!$I$4="N","N",1),""))</f>
        <v/>
      </c>
      <c r="L663" s="9" t="str">
        <f>IF(Search!$I$5="","",IF($AS663="RC",1,""))</f>
        <v/>
      </c>
      <c r="M663" s="9" t="str">
        <f>IF(Search!$I$6="","",IF($AS663="RCP",1,""))</f>
        <v/>
      </c>
      <c r="N663" s="9" t="str">
        <f>IF(Search!$I$8="","",IF(COUNTA($AT663)=1,IF(Search!$I$8="N","N",1),""))</f>
        <v/>
      </c>
      <c r="O663" s="9" t="str">
        <f>IF(Search!$L$4="","",IF(COUNTA($AU663)=1,IF(Search!$L$4="N","N",1),""))</f>
        <v/>
      </c>
      <c r="P663" s="9" t="str">
        <f>IF(Search!$L$5="","",IF(ISNUMBER(SEARCH("Jersey",$AU663))=TRUE,IF(Search!$L$5="N","N",1),""))</f>
        <v/>
      </c>
      <c r="Q663" s="9" t="str">
        <f>IF(Search!$L$6="","",IF(ISNUMBER(SEARCH("Patch",$AU663))=TRUE,IF(Search!$L$6="N","N",1),""))</f>
        <v/>
      </c>
      <c r="R663" s="9" t="str">
        <f>IF(Search!$L$7="","",IF(ISNUMBER(SEARCH("Shield",$AU663))=TRUE,IF(Search!$L$7="N","N",1),""))</f>
        <v/>
      </c>
      <c r="S663" s="9" t="str">
        <f>IF(Search!$L$8="","",IF(ISNUMBER(SEARCH("Stick",$AU663))=TRUE,IF(Search!$L$8="N","N",1),""))</f>
        <v/>
      </c>
      <c r="T663" s="9" t="str">
        <f>IF(Search!$O$4="","",IF(COUNTA($AW663)=1,IF(Search!$O$4="N","N",1),""))</f>
        <v/>
      </c>
      <c r="U663" s="9" t="str">
        <f>IF(Search!$O$5="","",IF($AW663="","",IF($AW663&lt;Search!$O$5,"",1)))</f>
        <v/>
      </c>
      <c r="V663" s="9" t="str">
        <f>IF(Search!$O$6="","",IF($AW663="","",IF($AW663&gt;Search!$O$6,"",1)))</f>
        <v/>
      </c>
      <c r="W663" s="9" t="str">
        <f>IF(Search!$U$4="","",IF($AX663="","",1))</f>
        <v/>
      </c>
      <c r="X663" s="9" t="str">
        <f>IF(Search!$U$5="","",IF(ISNUMBER(SEARCH(Search!$U$5,$AX663))=TRUE,IF(Search!$U$5="N","N",1),""))</f>
        <v/>
      </c>
      <c r="Y663" s="9" t="str">
        <f>IF(Search!$U$6="","",IF($AY663&lt;Search!$U$6,"",1))</f>
        <v/>
      </c>
      <c r="Z663" s="9" t="str">
        <f>IF(Search!$R$4="","",IF(Inventory!$BA663&lt;Search!$R$4,"",1))</f>
        <v/>
      </c>
      <c r="AA663" s="9" t="str">
        <f>IF(Search!$R$5="","",IF($BA663&gt;Search!$R$5,"",1))</f>
        <v/>
      </c>
      <c r="AB663" s="9" t="str">
        <f>IF(Search!$R$6="","",IF($BB663&lt;Search!$R$6,"",1))</f>
        <v/>
      </c>
      <c r="AC663" s="9" t="str">
        <f>IF(Search!$R$7="","",IF($BB663&lt;Search!$R$7,"",1))</f>
        <v/>
      </c>
      <c r="AD663" s="45" t="str">
        <f>IF(COUNTIF($A663:$AC663,"n")&gt;0,"",IF(SUM($A663:$AC663)=COUNTA(Search!$C$4:$C$8,Search!$F$4:$F$8,Search!$I$4:$I$6,Search!$I$8,Search!$L$4:$L$8,Search!$O$4:$O$8,Search!$R$4:$R$7,Search!$U$4:$U$7)-COUNTIF(Search!$C$4:$U$7,"n"),1+LARGE($AD$1:AD662,1),""))</f>
        <v/>
      </c>
      <c r="AE663" s="45" t="str">
        <f t="shared" si="33"/>
        <v/>
      </c>
      <c r="AF663" s="45" t="str">
        <f>IF(AD663="","",COUNTIF($AE$1:$AE662,$AE663)+RANK($AE663,$AE$2:$AE$10540,1))</f>
        <v/>
      </c>
      <c r="AG663" s="45" t="str">
        <f t="shared" si="34"/>
        <v/>
      </c>
      <c r="AH663" s="45" t="str">
        <f>IF($AD663="","",COUNTIF($AG$1:$AG662,$AG663)+RANK($AG663,$AG$1:$AG$10539,0))</f>
        <v/>
      </c>
      <c r="AI663" s="10" t="str">
        <f t="shared" si="35"/>
        <v>1995-96 Topps Mystery Finest #M2 Mario Lemieux PIT    /   $</v>
      </c>
      <c r="AJ663" s="11">
        <v>1995</v>
      </c>
      <c r="AK663" s="17">
        <v>96</v>
      </c>
      <c r="AL663" s="12" t="s">
        <v>357</v>
      </c>
      <c r="AM663" s="10" t="s">
        <v>358</v>
      </c>
      <c r="AN663" s="12" t="s">
        <v>318</v>
      </c>
      <c r="AO663" s="9" t="s">
        <v>1916</v>
      </c>
      <c r="AP663" s="9"/>
      <c r="AQ663" s="9"/>
      <c r="AR663" s="14"/>
      <c r="AS663" s="9"/>
      <c r="AT663" s="9"/>
      <c r="AU663" s="9"/>
      <c r="AV663" s="13"/>
      <c r="AW663" s="13"/>
      <c r="AX663" s="9"/>
      <c r="AY663" s="9"/>
      <c r="AZ663" s="9"/>
      <c r="BA663" s="33"/>
      <c r="BB663" s="33"/>
      <c r="BC663" s="36"/>
      <c r="BD663" s="12" t="s">
        <v>1771</v>
      </c>
    </row>
    <row r="664" spans="1:56" s="12" customFormat="1" x14ac:dyDescent="0.2">
      <c r="A664" s="9" t="str">
        <f>IF(Search!$C$5="","",IF(COUNTA(Inventory!$AP664)=1,1,""))</f>
        <v/>
      </c>
      <c r="B664" s="9" t="str">
        <f>IF(Search!$C$4="","",IF(ISNUMBER(SEARCH(Search!$C$4,$AR664))=TRUE,1,""))</f>
        <v/>
      </c>
      <c r="C664" s="9" t="str">
        <f>IF(Search!$C$6="x",IF(COUNTA($AQ664)=1,1,"N"),IF(COUNTA($AQ664)=1,"N",""))</f>
        <v/>
      </c>
      <c r="D664" s="9" t="str">
        <f>IF(Search!$O$8="","",IF(ISNUMBER(SEARCH(Search!$O$8,$BD664))=TRUE,1,""))</f>
        <v/>
      </c>
      <c r="E664" s="9" t="str">
        <f>IF(Search!$C$7="","",IF(ISNUMBER(SEARCH(Search!$C$7,$AN664))=TRUE,1,""))</f>
        <v/>
      </c>
      <c r="F664" s="9" t="str">
        <f>IF(Search!$C$8="","",IF(ISNUMBER(SEARCH(Search!$C$8,$AO664))=TRUE,1,""))</f>
        <v/>
      </c>
      <c r="G664" s="9" t="str">
        <f>IF(Search!$F$4="","",IF(Inventory!$AJ664&lt;Search!$F$4,"",1))</f>
        <v/>
      </c>
      <c r="H664" s="9" t="str">
        <f>IF(Search!$F$5="","",IF(Inventory!$AJ664&gt;Search!$F$5,"",1))</f>
        <v/>
      </c>
      <c r="I664" s="9" t="str">
        <f>IF(Search!$F$7="","",IF(Search!$F$8="",IF(ISNUMBER(SEARCH(Search!$F$7,$AL664))=TRUE,1,""),""))</f>
        <v/>
      </c>
      <c r="J664" s="9" t="str">
        <f>IF($AL664=Search!$F$8,1,"")</f>
        <v/>
      </c>
      <c r="K664" s="9" t="str">
        <f>IF(Search!$I$4="","",IF(COUNTA($AS664)=1,IF(Search!$I$4="N","N",1),""))</f>
        <v/>
      </c>
      <c r="L664" s="9" t="str">
        <f>IF(Search!$I$5="","",IF($AS664="RC",1,""))</f>
        <v/>
      </c>
      <c r="M664" s="9" t="str">
        <f>IF(Search!$I$6="","",IF($AS664="RCP",1,""))</f>
        <v/>
      </c>
      <c r="N664" s="9" t="str">
        <f>IF(Search!$I$8="","",IF(COUNTA($AT664)=1,IF(Search!$I$8="N","N",1),""))</f>
        <v/>
      </c>
      <c r="O664" s="9" t="str">
        <f>IF(Search!$L$4="","",IF(COUNTA($AU664)=1,IF(Search!$L$4="N","N",1),""))</f>
        <v/>
      </c>
      <c r="P664" s="9" t="str">
        <f>IF(Search!$L$5="","",IF(ISNUMBER(SEARCH("Jersey",$AU664))=TRUE,IF(Search!$L$5="N","N",1),""))</f>
        <v/>
      </c>
      <c r="Q664" s="9" t="str">
        <f>IF(Search!$L$6="","",IF(ISNUMBER(SEARCH("Patch",$AU664))=TRUE,IF(Search!$L$6="N","N",1),""))</f>
        <v/>
      </c>
      <c r="R664" s="9" t="str">
        <f>IF(Search!$L$7="","",IF(ISNUMBER(SEARCH("Shield",$AU664))=TRUE,IF(Search!$L$7="N","N",1),""))</f>
        <v/>
      </c>
      <c r="S664" s="9" t="str">
        <f>IF(Search!$L$8="","",IF(ISNUMBER(SEARCH("Stick",$AU664))=TRUE,IF(Search!$L$8="N","N",1),""))</f>
        <v/>
      </c>
      <c r="T664" s="9" t="str">
        <f>IF(Search!$O$4="","",IF(COUNTA($AW664)=1,IF(Search!$O$4="N","N",1),""))</f>
        <v/>
      </c>
      <c r="U664" s="9" t="str">
        <f>IF(Search!$O$5="","",IF($AW664="","",IF($AW664&lt;Search!$O$5,"",1)))</f>
        <v/>
      </c>
      <c r="V664" s="9" t="str">
        <f>IF(Search!$O$6="","",IF($AW664="","",IF($AW664&gt;Search!$O$6,"",1)))</f>
        <v/>
      </c>
      <c r="W664" s="9" t="str">
        <f>IF(Search!$U$4="","",IF($AX664="","",1))</f>
        <v/>
      </c>
      <c r="X664" s="9" t="str">
        <f>IF(Search!$U$5="","",IF(ISNUMBER(SEARCH(Search!$U$5,$AX664))=TRUE,IF(Search!$U$5="N","N",1),""))</f>
        <v/>
      </c>
      <c r="Y664" s="9" t="str">
        <f>IF(Search!$U$6="","",IF($AY664&lt;Search!$U$6,"",1))</f>
        <v/>
      </c>
      <c r="Z664" s="9" t="str">
        <f>IF(Search!$R$4="","",IF(Inventory!$BA664&lt;Search!$R$4,"",1))</f>
        <v/>
      </c>
      <c r="AA664" s="9" t="str">
        <f>IF(Search!$R$5="","",IF($BA664&gt;Search!$R$5,"",1))</f>
        <v/>
      </c>
      <c r="AB664" s="9" t="str">
        <f>IF(Search!$R$6="","",IF($BB664&lt;Search!$R$6,"",1))</f>
        <v/>
      </c>
      <c r="AC664" s="9" t="str">
        <f>IF(Search!$R$7="","",IF($BB664&lt;Search!$R$7,"",1))</f>
        <v/>
      </c>
      <c r="AD664" s="45" t="str">
        <f>IF(COUNTIF($A664:$AC664,"n")&gt;0,"",IF(SUM($A664:$AC664)=COUNTA(Search!$C$4:$C$8,Search!$F$4:$F$8,Search!$I$4:$I$6,Search!$I$8,Search!$L$4:$L$8,Search!$O$4:$O$8,Search!$R$4:$R$7,Search!$U$4:$U$7)-COUNTIF(Search!$C$4:$U$7,"n"),1+LARGE($AD$1:AD663,1),""))</f>
        <v/>
      </c>
      <c r="AE664" s="45" t="str">
        <f t="shared" si="33"/>
        <v/>
      </c>
      <c r="AF664" s="45" t="str">
        <f>IF(AD664="","",COUNTIF($AE$1:$AE663,$AE664)+RANK($AE664,$AE$2:$AE$10540,1))</f>
        <v/>
      </c>
      <c r="AG664" s="45" t="str">
        <f t="shared" si="34"/>
        <v/>
      </c>
      <c r="AH664" s="45" t="str">
        <f>IF($AD664="","",COUNTIF($AG$1:$AG663,$AG664)+RANK($AG664,$AG$1:$AG$10539,0))</f>
        <v/>
      </c>
      <c r="AI664" s="10" t="str">
        <f t="shared" si="35"/>
        <v>1995-96 Topps Mystery Finest #M2 Mario Lemieux     /   $</v>
      </c>
      <c r="AJ664" s="11">
        <v>1995</v>
      </c>
      <c r="AK664" s="17">
        <v>96</v>
      </c>
      <c r="AL664" s="12" t="s">
        <v>357</v>
      </c>
      <c r="AM664" s="10" t="s">
        <v>358</v>
      </c>
      <c r="AN664" s="15" t="s">
        <v>318</v>
      </c>
      <c r="AO664" s="14"/>
      <c r="AP664" s="14"/>
      <c r="AQ664" s="14"/>
      <c r="AR664" s="14"/>
      <c r="AS664" s="9"/>
      <c r="AT664" s="9"/>
      <c r="AU664" s="9"/>
      <c r="AV664" s="13"/>
      <c r="AW664" s="13"/>
      <c r="AX664" s="9"/>
      <c r="AY664" s="9"/>
      <c r="AZ664" s="9"/>
      <c r="BA664" s="33"/>
      <c r="BB664" s="33"/>
      <c r="BC664" s="36"/>
      <c r="BD664" s="12" t="s">
        <v>1771</v>
      </c>
    </row>
    <row r="665" spans="1:56" s="12" customFormat="1" x14ac:dyDescent="0.2">
      <c r="A665" s="9" t="str">
        <f>IF(Search!$C$5="","",IF(COUNTA(Inventory!$AP665)=1,1,""))</f>
        <v/>
      </c>
      <c r="B665" s="9" t="str">
        <f>IF(Search!$C$4="","",IF(ISNUMBER(SEARCH(Search!$C$4,$AR665))=TRUE,1,""))</f>
        <v/>
      </c>
      <c r="C665" s="9" t="str">
        <f>IF(Search!$C$6="x",IF(COUNTA($AQ665)=1,1,"N"),IF(COUNTA($AQ665)=1,"N",""))</f>
        <v/>
      </c>
      <c r="D665" s="9" t="str">
        <f>IF(Search!$O$8="","",IF(ISNUMBER(SEARCH(Search!$O$8,$BD665))=TRUE,1,""))</f>
        <v/>
      </c>
      <c r="E665" s="9" t="str">
        <f>IF(Search!$C$7="","",IF(ISNUMBER(SEARCH(Search!$C$7,$AN665))=TRUE,1,""))</f>
        <v/>
      </c>
      <c r="F665" s="9" t="str">
        <f>IF(Search!$C$8="","",IF(ISNUMBER(SEARCH(Search!$C$8,$AO665))=TRUE,1,""))</f>
        <v/>
      </c>
      <c r="G665" s="9" t="str">
        <f>IF(Search!$F$4="","",IF(Inventory!$AJ665&lt;Search!$F$4,"",1))</f>
        <v/>
      </c>
      <c r="H665" s="9" t="str">
        <f>IF(Search!$F$5="","",IF(Inventory!$AJ665&gt;Search!$F$5,"",1))</f>
        <v/>
      </c>
      <c r="I665" s="9" t="str">
        <f>IF(Search!$F$7="","",IF(Search!$F$8="",IF(ISNUMBER(SEARCH(Search!$F$7,$AL665))=TRUE,1,""),""))</f>
        <v/>
      </c>
      <c r="J665" s="9" t="str">
        <f>IF($AL665=Search!$F$8,1,"")</f>
        <v/>
      </c>
      <c r="K665" s="9" t="str">
        <f>IF(Search!$I$4="","",IF(COUNTA($AS665)=1,IF(Search!$I$4="N","N",1),""))</f>
        <v/>
      </c>
      <c r="L665" s="9" t="str">
        <f>IF(Search!$I$5="","",IF($AS665="RC",1,""))</f>
        <v/>
      </c>
      <c r="M665" s="9" t="str">
        <f>IF(Search!$I$6="","",IF($AS665="RCP",1,""))</f>
        <v/>
      </c>
      <c r="N665" s="9" t="str">
        <f>IF(Search!$I$8="","",IF(COUNTA($AT665)=1,IF(Search!$I$8="N","N",1),""))</f>
        <v/>
      </c>
      <c r="O665" s="9" t="str">
        <f>IF(Search!$L$4="","",IF(COUNTA($AU665)=1,IF(Search!$L$4="N","N",1),""))</f>
        <v/>
      </c>
      <c r="P665" s="9" t="str">
        <f>IF(Search!$L$5="","",IF(ISNUMBER(SEARCH("Jersey",$AU665))=TRUE,IF(Search!$L$5="N","N",1),""))</f>
        <v/>
      </c>
      <c r="Q665" s="9" t="str">
        <f>IF(Search!$L$6="","",IF(ISNUMBER(SEARCH("Patch",$AU665))=TRUE,IF(Search!$L$6="N","N",1),""))</f>
        <v/>
      </c>
      <c r="R665" s="9" t="str">
        <f>IF(Search!$L$7="","",IF(ISNUMBER(SEARCH("Shield",$AU665))=TRUE,IF(Search!$L$7="N","N",1),""))</f>
        <v/>
      </c>
      <c r="S665" s="9" t="str">
        <f>IF(Search!$L$8="","",IF(ISNUMBER(SEARCH("Stick",$AU665))=TRUE,IF(Search!$L$8="N","N",1),""))</f>
        <v/>
      </c>
      <c r="T665" s="9" t="str">
        <f>IF(Search!$O$4="","",IF(COUNTA($AW665)=1,IF(Search!$O$4="N","N",1),""))</f>
        <v/>
      </c>
      <c r="U665" s="9" t="str">
        <f>IF(Search!$O$5="","",IF($AW665="","",IF($AW665&lt;Search!$O$5,"",1)))</f>
        <v/>
      </c>
      <c r="V665" s="9" t="str">
        <f>IF(Search!$O$6="","",IF($AW665="","",IF($AW665&gt;Search!$O$6,"",1)))</f>
        <v/>
      </c>
      <c r="W665" s="9" t="str">
        <f>IF(Search!$U$4="","",IF($AX665="","",1))</f>
        <v/>
      </c>
      <c r="X665" s="9" t="str">
        <f>IF(Search!$U$5="","",IF(ISNUMBER(SEARCH(Search!$U$5,$AX665))=TRUE,IF(Search!$U$5="N","N",1),""))</f>
        <v/>
      </c>
      <c r="Y665" s="9" t="str">
        <f>IF(Search!$U$6="","",IF($AY665&lt;Search!$U$6,"",1))</f>
        <v/>
      </c>
      <c r="Z665" s="9" t="str">
        <f>IF(Search!$R$4="","",IF(Inventory!$BA665&lt;Search!$R$4,"",1))</f>
        <v/>
      </c>
      <c r="AA665" s="9" t="str">
        <f>IF(Search!$R$5="","",IF($BA665&gt;Search!$R$5,"",1))</f>
        <v/>
      </c>
      <c r="AB665" s="9" t="str">
        <f>IF(Search!$R$6="","",IF($BB665&lt;Search!$R$6,"",1))</f>
        <v/>
      </c>
      <c r="AC665" s="9" t="str">
        <f>IF(Search!$R$7="","",IF($BB665&lt;Search!$R$7,"",1))</f>
        <v/>
      </c>
      <c r="AD665" s="45" t="str">
        <f>IF(COUNTIF($A665:$AC665,"n")&gt;0,"",IF(SUM($A665:$AC665)=COUNTA(Search!$C$4:$C$8,Search!$F$4:$F$8,Search!$I$4:$I$6,Search!$I$8,Search!$L$4:$L$8,Search!$O$4:$O$8,Search!$R$4:$R$7,Search!$U$4:$U$7)-COUNTIF(Search!$C$4:$U$7,"n"),1+LARGE($AD$1:AD664,1),""))</f>
        <v/>
      </c>
      <c r="AE665" s="45" t="str">
        <f t="shared" si="33"/>
        <v/>
      </c>
      <c r="AF665" s="45" t="str">
        <f>IF(AD665="","",COUNTIF($AE$1:$AE664,$AE665)+RANK($AE665,$AE$2:$AE$10540,1))</f>
        <v/>
      </c>
      <c r="AG665" s="45" t="str">
        <f t="shared" si="34"/>
        <v/>
      </c>
      <c r="AH665" s="45" t="str">
        <f>IF($AD665="","",COUNTIF($AG$1:$AG664,$AG665)+RANK($AG665,$AG$1:$AG$10539,0))</f>
        <v/>
      </c>
      <c r="AI665" s="10" t="str">
        <f t="shared" si="35"/>
        <v>1995-96 Topps O-Pee-Chee Parallel #19 Mats Sundin MM TOR    /   $</v>
      </c>
      <c r="AJ665" s="11">
        <v>1995</v>
      </c>
      <c r="AK665" s="17">
        <v>96</v>
      </c>
      <c r="AL665" s="12" t="s">
        <v>359</v>
      </c>
      <c r="AM665" s="10">
        <v>19</v>
      </c>
      <c r="AN665" s="12" t="s">
        <v>360</v>
      </c>
      <c r="AO665" s="9" t="s">
        <v>1904</v>
      </c>
      <c r="AP665" s="9"/>
      <c r="AQ665" s="9"/>
      <c r="AR665" s="14"/>
      <c r="AS665" s="9"/>
      <c r="AT665" s="9"/>
      <c r="AU665" s="9"/>
      <c r="AV665" s="13"/>
      <c r="AW665" s="13"/>
      <c r="AX665" s="9"/>
      <c r="AY665" s="9"/>
      <c r="AZ665" s="9"/>
      <c r="BA665" s="33"/>
      <c r="BB665" s="33"/>
      <c r="BC665" s="36"/>
      <c r="BD665" s="12" t="s">
        <v>1771</v>
      </c>
    </row>
    <row r="666" spans="1:56" s="12" customFormat="1" x14ac:dyDescent="0.2">
      <c r="A666" s="9" t="str">
        <f>IF(Search!$C$5="","",IF(COUNTA(Inventory!$AP666)=1,1,""))</f>
        <v/>
      </c>
      <c r="B666" s="9" t="str">
        <f>IF(Search!$C$4="","",IF(ISNUMBER(SEARCH(Search!$C$4,$AR666))=TRUE,1,""))</f>
        <v/>
      </c>
      <c r="C666" s="9" t="str">
        <f>IF(Search!$C$6="x",IF(COUNTA($AQ666)=1,1,"N"),IF(COUNTA($AQ666)=1,"N",""))</f>
        <v/>
      </c>
      <c r="D666" s="9" t="str">
        <f>IF(Search!$O$8="","",IF(ISNUMBER(SEARCH(Search!$O$8,$BD666))=TRUE,1,""))</f>
        <v/>
      </c>
      <c r="E666" s="9" t="str">
        <f>IF(Search!$C$7="","",IF(ISNUMBER(SEARCH(Search!$C$7,$AN666))=TRUE,1,""))</f>
        <v/>
      </c>
      <c r="F666" s="9" t="str">
        <f>IF(Search!$C$8="","",IF(ISNUMBER(SEARCH(Search!$C$8,$AO666))=TRUE,1,""))</f>
        <v/>
      </c>
      <c r="G666" s="9" t="str">
        <f>IF(Search!$F$4="","",IF(Inventory!$AJ666&lt;Search!$F$4,"",1))</f>
        <v/>
      </c>
      <c r="H666" s="9" t="str">
        <f>IF(Search!$F$5="","",IF(Inventory!$AJ666&gt;Search!$F$5,"",1))</f>
        <v/>
      </c>
      <c r="I666" s="9" t="str">
        <f>IF(Search!$F$7="","",IF(Search!$F$8="",IF(ISNUMBER(SEARCH(Search!$F$7,$AL666))=TRUE,1,""),""))</f>
        <v/>
      </c>
      <c r="J666" s="9" t="str">
        <f>IF($AL666=Search!$F$8,1,"")</f>
        <v/>
      </c>
      <c r="K666" s="9" t="str">
        <f>IF(Search!$I$4="","",IF(COUNTA($AS666)=1,IF(Search!$I$4="N","N",1),""))</f>
        <v/>
      </c>
      <c r="L666" s="9" t="str">
        <f>IF(Search!$I$5="","",IF($AS666="RC",1,""))</f>
        <v/>
      </c>
      <c r="M666" s="9" t="str">
        <f>IF(Search!$I$6="","",IF($AS666="RCP",1,""))</f>
        <v/>
      </c>
      <c r="N666" s="9" t="str">
        <f>IF(Search!$I$8="","",IF(COUNTA($AT666)=1,IF(Search!$I$8="N","N",1),""))</f>
        <v/>
      </c>
      <c r="O666" s="9" t="str">
        <f>IF(Search!$L$4="","",IF(COUNTA($AU666)=1,IF(Search!$L$4="N","N",1),""))</f>
        <v/>
      </c>
      <c r="P666" s="9" t="str">
        <f>IF(Search!$L$5="","",IF(ISNUMBER(SEARCH("Jersey",$AU666))=TRUE,IF(Search!$L$5="N","N",1),""))</f>
        <v/>
      </c>
      <c r="Q666" s="9" t="str">
        <f>IF(Search!$L$6="","",IF(ISNUMBER(SEARCH("Patch",$AU666))=TRUE,IF(Search!$L$6="N","N",1),""))</f>
        <v/>
      </c>
      <c r="R666" s="9" t="str">
        <f>IF(Search!$L$7="","",IF(ISNUMBER(SEARCH("Shield",$AU666))=TRUE,IF(Search!$L$7="N","N",1),""))</f>
        <v/>
      </c>
      <c r="S666" s="9" t="str">
        <f>IF(Search!$L$8="","",IF(ISNUMBER(SEARCH("Stick",$AU666))=TRUE,IF(Search!$L$8="N","N",1),""))</f>
        <v/>
      </c>
      <c r="T666" s="9" t="str">
        <f>IF(Search!$O$4="","",IF(COUNTA($AW666)=1,IF(Search!$O$4="N","N",1),""))</f>
        <v/>
      </c>
      <c r="U666" s="9" t="str">
        <f>IF(Search!$O$5="","",IF($AW666="","",IF($AW666&lt;Search!$O$5,"",1)))</f>
        <v/>
      </c>
      <c r="V666" s="9" t="str">
        <f>IF(Search!$O$6="","",IF($AW666="","",IF($AW666&gt;Search!$O$6,"",1)))</f>
        <v/>
      </c>
      <c r="W666" s="9" t="str">
        <f>IF(Search!$U$4="","",IF($AX666="","",1))</f>
        <v/>
      </c>
      <c r="X666" s="9" t="str">
        <f>IF(Search!$U$5="","",IF(ISNUMBER(SEARCH(Search!$U$5,$AX666))=TRUE,IF(Search!$U$5="N","N",1),""))</f>
        <v/>
      </c>
      <c r="Y666" s="9" t="str">
        <f>IF(Search!$U$6="","",IF($AY666&lt;Search!$U$6,"",1))</f>
        <v/>
      </c>
      <c r="Z666" s="9" t="str">
        <f>IF(Search!$R$4="","",IF(Inventory!$BA666&lt;Search!$R$4,"",1))</f>
        <v/>
      </c>
      <c r="AA666" s="9" t="str">
        <f>IF(Search!$R$5="","",IF($BA666&gt;Search!$R$5,"",1))</f>
        <v/>
      </c>
      <c r="AB666" s="9" t="str">
        <f>IF(Search!$R$6="","",IF($BB666&lt;Search!$R$6,"",1))</f>
        <v/>
      </c>
      <c r="AC666" s="9" t="str">
        <f>IF(Search!$R$7="","",IF($BB666&lt;Search!$R$7,"",1))</f>
        <v/>
      </c>
      <c r="AD666" s="45" t="str">
        <f>IF(COUNTIF($A666:$AC666,"n")&gt;0,"",IF(SUM($A666:$AC666)=COUNTA(Search!$C$4:$C$8,Search!$F$4:$F$8,Search!$I$4:$I$6,Search!$I$8,Search!$L$4:$L$8,Search!$O$4:$O$8,Search!$R$4:$R$7,Search!$U$4:$U$7)-COUNTIF(Search!$C$4:$U$7,"n"),1+LARGE($AD$1:AD665,1),""))</f>
        <v/>
      </c>
      <c r="AE666" s="45" t="str">
        <f t="shared" si="33"/>
        <v/>
      </c>
      <c r="AF666" s="45" t="str">
        <f>IF(AD666="","",COUNTIF($AE$1:$AE665,$AE666)+RANK($AE666,$AE$2:$AE$10540,1))</f>
        <v/>
      </c>
      <c r="AG666" s="45" t="str">
        <f t="shared" si="34"/>
        <v/>
      </c>
      <c r="AH666" s="45" t="str">
        <f>IF($AD666="","",COUNTIF($AG$1:$AG665,$AG666)+RANK($AG666,$AG$1:$AG$10539,0))</f>
        <v/>
      </c>
      <c r="AI666" s="10" t="str">
        <f t="shared" si="35"/>
        <v>1995-96 Topps O-Pee-Chee Parallel #19 Mats Sundin MM     /   $</v>
      </c>
      <c r="AJ666" s="11">
        <v>1995</v>
      </c>
      <c r="AK666" s="17">
        <v>96</v>
      </c>
      <c r="AL666" s="12" t="s">
        <v>359</v>
      </c>
      <c r="AM666" s="10">
        <v>19</v>
      </c>
      <c r="AN666" s="15" t="s">
        <v>360</v>
      </c>
      <c r="AO666" s="14"/>
      <c r="AP666" s="14"/>
      <c r="AQ666" s="14"/>
      <c r="AR666" s="14"/>
      <c r="AS666" s="9"/>
      <c r="AT666" s="9"/>
      <c r="AU666" s="9"/>
      <c r="AV666" s="13"/>
      <c r="AW666" s="13"/>
      <c r="AX666" s="9"/>
      <c r="AY666" s="9"/>
      <c r="AZ666" s="9"/>
      <c r="BA666" s="33"/>
      <c r="BB666" s="33"/>
      <c r="BC666" s="36"/>
      <c r="BD666" s="12" t="s">
        <v>1771</v>
      </c>
    </row>
    <row r="667" spans="1:56" s="12" customFormat="1" x14ac:dyDescent="0.2">
      <c r="A667" s="9" t="str">
        <f>IF(Search!$C$5="","",IF(COUNTA(Inventory!$AP667)=1,1,""))</f>
        <v/>
      </c>
      <c r="B667" s="9" t="str">
        <f>IF(Search!$C$4="","",IF(ISNUMBER(SEARCH(Search!$C$4,$AR667))=TRUE,1,""))</f>
        <v/>
      </c>
      <c r="C667" s="9" t="str">
        <f>IF(Search!$C$6="x",IF(COUNTA($AQ667)=1,1,"N"),IF(COUNTA($AQ667)=1,"N",""))</f>
        <v/>
      </c>
      <c r="D667" s="9" t="str">
        <f>IF(Search!$O$8="","",IF(ISNUMBER(SEARCH(Search!$O$8,$BD667))=TRUE,1,""))</f>
        <v/>
      </c>
      <c r="E667" s="9" t="str">
        <f>IF(Search!$C$7="","",IF(ISNUMBER(SEARCH(Search!$C$7,$AN667))=TRUE,1,""))</f>
        <v/>
      </c>
      <c r="F667" s="9" t="str">
        <f>IF(Search!$C$8="","",IF(ISNUMBER(SEARCH(Search!$C$8,$AO667))=TRUE,1,""))</f>
        <v/>
      </c>
      <c r="G667" s="9" t="str">
        <f>IF(Search!$F$4="","",IF(Inventory!$AJ667&lt;Search!$F$4,"",1))</f>
        <v/>
      </c>
      <c r="H667" s="9" t="str">
        <f>IF(Search!$F$5="","",IF(Inventory!$AJ667&gt;Search!$F$5,"",1))</f>
        <v/>
      </c>
      <c r="I667" s="9" t="str">
        <f>IF(Search!$F$7="","",IF(Search!$F$8="",IF(ISNUMBER(SEARCH(Search!$F$7,$AL667))=TRUE,1,""),""))</f>
        <v/>
      </c>
      <c r="J667" s="9" t="str">
        <f>IF($AL667=Search!$F$8,1,"")</f>
        <v/>
      </c>
      <c r="K667" s="9" t="str">
        <f>IF(Search!$I$4="","",IF(COUNTA($AS667)=1,IF(Search!$I$4="N","N",1),""))</f>
        <v/>
      </c>
      <c r="L667" s="9" t="str">
        <f>IF(Search!$I$5="","",IF($AS667="RC",1,""))</f>
        <v/>
      </c>
      <c r="M667" s="9" t="str">
        <f>IF(Search!$I$6="","",IF($AS667="RCP",1,""))</f>
        <v/>
      </c>
      <c r="N667" s="9" t="str">
        <f>IF(Search!$I$8="","",IF(COUNTA($AT667)=1,IF(Search!$I$8="N","N",1),""))</f>
        <v/>
      </c>
      <c r="O667" s="9" t="str">
        <f>IF(Search!$L$4="","",IF(COUNTA($AU667)=1,IF(Search!$L$4="N","N",1),""))</f>
        <v/>
      </c>
      <c r="P667" s="9" t="str">
        <f>IF(Search!$L$5="","",IF(ISNUMBER(SEARCH("Jersey",$AU667))=TRUE,IF(Search!$L$5="N","N",1),""))</f>
        <v/>
      </c>
      <c r="Q667" s="9" t="str">
        <f>IF(Search!$L$6="","",IF(ISNUMBER(SEARCH("Patch",$AU667))=TRUE,IF(Search!$L$6="N","N",1),""))</f>
        <v/>
      </c>
      <c r="R667" s="9" t="str">
        <f>IF(Search!$L$7="","",IF(ISNUMBER(SEARCH("Shield",$AU667))=TRUE,IF(Search!$L$7="N","N",1),""))</f>
        <v/>
      </c>
      <c r="S667" s="9" t="str">
        <f>IF(Search!$L$8="","",IF(ISNUMBER(SEARCH("Stick",$AU667))=TRUE,IF(Search!$L$8="N","N",1),""))</f>
        <v/>
      </c>
      <c r="T667" s="9" t="str">
        <f>IF(Search!$O$4="","",IF(COUNTA($AW667)=1,IF(Search!$O$4="N","N",1),""))</f>
        <v/>
      </c>
      <c r="U667" s="9" t="str">
        <f>IF(Search!$O$5="","",IF($AW667="","",IF($AW667&lt;Search!$O$5,"",1)))</f>
        <v/>
      </c>
      <c r="V667" s="9" t="str">
        <f>IF(Search!$O$6="","",IF($AW667="","",IF($AW667&gt;Search!$O$6,"",1)))</f>
        <v/>
      </c>
      <c r="W667" s="9" t="str">
        <f>IF(Search!$U$4="","",IF($AX667="","",1))</f>
        <v/>
      </c>
      <c r="X667" s="9" t="str">
        <f>IF(Search!$U$5="","",IF(ISNUMBER(SEARCH(Search!$U$5,$AX667))=TRUE,IF(Search!$U$5="N","N",1),""))</f>
        <v/>
      </c>
      <c r="Y667" s="9" t="str">
        <f>IF(Search!$U$6="","",IF($AY667&lt;Search!$U$6,"",1))</f>
        <v/>
      </c>
      <c r="Z667" s="9" t="str">
        <f>IF(Search!$R$4="","",IF(Inventory!$BA667&lt;Search!$R$4,"",1))</f>
        <v/>
      </c>
      <c r="AA667" s="9" t="str">
        <f>IF(Search!$R$5="","",IF($BA667&gt;Search!$R$5,"",1))</f>
        <v/>
      </c>
      <c r="AB667" s="9" t="str">
        <f>IF(Search!$R$6="","",IF($BB667&lt;Search!$R$6,"",1))</f>
        <v/>
      </c>
      <c r="AC667" s="9" t="str">
        <f>IF(Search!$R$7="","",IF($BB667&lt;Search!$R$7,"",1))</f>
        <v/>
      </c>
      <c r="AD667" s="45" t="str">
        <f>IF(COUNTIF($A667:$AC667,"n")&gt;0,"",IF(SUM($A667:$AC667)=COUNTA(Search!$C$4:$C$8,Search!$F$4:$F$8,Search!$I$4:$I$6,Search!$I$8,Search!$L$4:$L$8,Search!$O$4:$O$8,Search!$R$4:$R$7,Search!$U$4:$U$7)-COUNTIF(Search!$C$4:$U$7,"n"),1+LARGE($AD$1:AD666,1),""))</f>
        <v/>
      </c>
      <c r="AE667" s="45" t="str">
        <f t="shared" si="33"/>
        <v/>
      </c>
      <c r="AF667" s="45" t="str">
        <f>IF(AD667="","",COUNTIF($AE$1:$AE666,$AE667)+RANK($AE667,$AE$2:$AE$10540,1))</f>
        <v/>
      </c>
      <c r="AG667" s="45" t="str">
        <f t="shared" si="34"/>
        <v/>
      </c>
      <c r="AH667" s="45" t="str">
        <f>IF($AD667="","",COUNTIF($AG$1:$AG666,$AG667)+RANK($AG667,$AG$1:$AG$10539,0))</f>
        <v/>
      </c>
      <c r="AI667" s="10" t="str">
        <f t="shared" si="35"/>
        <v>1995-96 Topps O-Pee-Chee Parallel #71 Benoit Hogue TOR    /   $</v>
      </c>
      <c r="AJ667" s="11">
        <v>1995</v>
      </c>
      <c r="AK667" s="17">
        <v>96</v>
      </c>
      <c r="AL667" s="12" t="s">
        <v>359</v>
      </c>
      <c r="AM667" s="10">
        <v>71</v>
      </c>
      <c r="AN667" s="12" t="s">
        <v>327</v>
      </c>
      <c r="AO667" s="14" t="s">
        <v>1904</v>
      </c>
      <c r="AP667" s="9"/>
      <c r="AQ667" s="9"/>
      <c r="AR667" s="14"/>
      <c r="AS667" s="9"/>
      <c r="AT667" s="9"/>
      <c r="AU667" s="9"/>
      <c r="AV667" s="13"/>
      <c r="AW667" s="13"/>
      <c r="AX667" s="9"/>
      <c r="AY667" s="9"/>
      <c r="AZ667" s="9"/>
      <c r="BA667" s="33"/>
      <c r="BB667" s="33"/>
      <c r="BC667" s="36"/>
      <c r="BD667" s="12" t="s">
        <v>1771</v>
      </c>
    </row>
    <row r="668" spans="1:56" s="12" customFormat="1" x14ac:dyDescent="0.2">
      <c r="A668" s="9" t="str">
        <f>IF(Search!$C$5="","",IF(COUNTA(Inventory!$AP668)=1,1,""))</f>
        <v/>
      </c>
      <c r="B668" s="9" t="str">
        <f>IF(Search!$C$4="","",IF(ISNUMBER(SEARCH(Search!$C$4,$AR668))=TRUE,1,""))</f>
        <v/>
      </c>
      <c r="C668" s="9" t="str">
        <f>IF(Search!$C$6="x",IF(COUNTA($AQ668)=1,1,"N"),IF(COUNTA($AQ668)=1,"N",""))</f>
        <v/>
      </c>
      <c r="D668" s="9" t="str">
        <f>IF(Search!$O$8="","",IF(ISNUMBER(SEARCH(Search!$O$8,$BD668))=TRUE,1,""))</f>
        <v/>
      </c>
      <c r="E668" s="9" t="str">
        <f>IF(Search!$C$7="","",IF(ISNUMBER(SEARCH(Search!$C$7,$AN668))=TRUE,1,""))</f>
        <v/>
      </c>
      <c r="F668" s="9" t="str">
        <f>IF(Search!$C$8="","",IF(ISNUMBER(SEARCH(Search!$C$8,$AO668))=TRUE,1,""))</f>
        <v/>
      </c>
      <c r="G668" s="9" t="str">
        <f>IF(Search!$F$4="","",IF(Inventory!$AJ668&lt;Search!$F$4,"",1))</f>
        <v/>
      </c>
      <c r="H668" s="9" t="str">
        <f>IF(Search!$F$5="","",IF(Inventory!$AJ668&gt;Search!$F$5,"",1))</f>
        <v/>
      </c>
      <c r="I668" s="9" t="str">
        <f>IF(Search!$F$7="","",IF(Search!$F$8="",IF(ISNUMBER(SEARCH(Search!$F$7,$AL668))=TRUE,1,""),""))</f>
        <v/>
      </c>
      <c r="J668" s="9" t="str">
        <f>IF($AL668=Search!$F$8,1,"")</f>
        <v/>
      </c>
      <c r="K668" s="9" t="str">
        <f>IF(Search!$I$4="","",IF(COUNTA($AS668)=1,IF(Search!$I$4="N","N",1),""))</f>
        <v/>
      </c>
      <c r="L668" s="9" t="str">
        <f>IF(Search!$I$5="","",IF($AS668="RC",1,""))</f>
        <v/>
      </c>
      <c r="M668" s="9" t="str">
        <f>IF(Search!$I$6="","",IF($AS668="RCP",1,""))</f>
        <v/>
      </c>
      <c r="N668" s="9" t="str">
        <f>IF(Search!$I$8="","",IF(COUNTA($AT668)=1,IF(Search!$I$8="N","N",1),""))</f>
        <v/>
      </c>
      <c r="O668" s="9" t="str">
        <f>IF(Search!$L$4="","",IF(COUNTA($AU668)=1,IF(Search!$L$4="N","N",1),""))</f>
        <v/>
      </c>
      <c r="P668" s="9" t="str">
        <f>IF(Search!$L$5="","",IF(ISNUMBER(SEARCH("Jersey",$AU668))=TRUE,IF(Search!$L$5="N","N",1),""))</f>
        <v/>
      </c>
      <c r="Q668" s="9" t="str">
        <f>IF(Search!$L$6="","",IF(ISNUMBER(SEARCH("Patch",$AU668))=TRUE,IF(Search!$L$6="N","N",1),""))</f>
        <v/>
      </c>
      <c r="R668" s="9" t="str">
        <f>IF(Search!$L$7="","",IF(ISNUMBER(SEARCH("Shield",$AU668))=TRUE,IF(Search!$L$7="N","N",1),""))</f>
        <v/>
      </c>
      <c r="S668" s="9" t="str">
        <f>IF(Search!$L$8="","",IF(ISNUMBER(SEARCH("Stick",$AU668))=TRUE,IF(Search!$L$8="N","N",1),""))</f>
        <v/>
      </c>
      <c r="T668" s="9" t="str">
        <f>IF(Search!$O$4="","",IF(COUNTA($AW668)=1,IF(Search!$O$4="N","N",1),""))</f>
        <v/>
      </c>
      <c r="U668" s="9" t="str">
        <f>IF(Search!$O$5="","",IF($AW668="","",IF($AW668&lt;Search!$O$5,"",1)))</f>
        <v/>
      </c>
      <c r="V668" s="9" t="str">
        <f>IF(Search!$O$6="","",IF($AW668="","",IF($AW668&gt;Search!$O$6,"",1)))</f>
        <v/>
      </c>
      <c r="W668" s="9" t="str">
        <f>IF(Search!$U$4="","",IF($AX668="","",1))</f>
        <v/>
      </c>
      <c r="X668" s="9" t="str">
        <f>IF(Search!$U$5="","",IF(ISNUMBER(SEARCH(Search!$U$5,$AX668))=TRUE,IF(Search!$U$5="N","N",1),""))</f>
        <v/>
      </c>
      <c r="Y668" s="9" t="str">
        <f>IF(Search!$U$6="","",IF($AY668&lt;Search!$U$6,"",1))</f>
        <v/>
      </c>
      <c r="Z668" s="9" t="str">
        <f>IF(Search!$R$4="","",IF(Inventory!$BA668&lt;Search!$R$4,"",1))</f>
        <v/>
      </c>
      <c r="AA668" s="9" t="str">
        <f>IF(Search!$R$5="","",IF($BA668&gt;Search!$R$5,"",1))</f>
        <v/>
      </c>
      <c r="AB668" s="9" t="str">
        <f>IF(Search!$R$6="","",IF($BB668&lt;Search!$R$6,"",1))</f>
        <v/>
      </c>
      <c r="AC668" s="9" t="str">
        <f>IF(Search!$R$7="","",IF($BB668&lt;Search!$R$7,"",1))</f>
        <v/>
      </c>
      <c r="AD668" s="45" t="str">
        <f>IF(COUNTIF($A668:$AC668,"n")&gt;0,"",IF(SUM($A668:$AC668)=COUNTA(Search!$C$4:$C$8,Search!$F$4:$F$8,Search!$I$4:$I$6,Search!$I$8,Search!$L$4:$L$8,Search!$O$4:$O$8,Search!$R$4:$R$7,Search!$U$4:$U$7)-COUNTIF(Search!$C$4:$U$7,"n"),1+LARGE($AD$1:AD667,1),""))</f>
        <v/>
      </c>
      <c r="AE668" s="45" t="str">
        <f t="shared" si="33"/>
        <v/>
      </c>
      <c r="AF668" s="45" t="str">
        <f>IF(AD668="","",COUNTIF($AE$1:$AE667,$AE668)+RANK($AE668,$AE$2:$AE$10540,1))</f>
        <v/>
      </c>
      <c r="AG668" s="45" t="str">
        <f t="shared" si="34"/>
        <v/>
      </c>
      <c r="AH668" s="45" t="str">
        <f>IF($AD668="","",COUNTIF($AG$1:$AG667,$AG668)+RANK($AG668,$AG$1:$AG$10539,0))</f>
        <v/>
      </c>
      <c r="AI668" s="10" t="str">
        <f t="shared" si="35"/>
        <v>1995-96 Topps O-Pee-Chee Parallel #98 Mike Gartner     /   $</v>
      </c>
      <c r="AJ668" s="11">
        <v>1995</v>
      </c>
      <c r="AK668" s="17">
        <v>96</v>
      </c>
      <c r="AL668" s="12" t="s">
        <v>359</v>
      </c>
      <c r="AM668" s="10">
        <v>98</v>
      </c>
      <c r="AN668" s="12" t="s">
        <v>361</v>
      </c>
      <c r="AO668" s="9"/>
      <c r="AP668" s="9"/>
      <c r="AQ668" s="9"/>
      <c r="AR668" s="14"/>
      <c r="AS668" s="9"/>
      <c r="AT668" s="9"/>
      <c r="AU668" s="9"/>
      <c r="AV668" s="13"/>
      <c r="AW668" s="13"/>
      <c r="AX668" s="9"/>
      <c r="AY668" s="9"/>
      <c r="AZ668" s="9"/>
      <c r="BA668" s="33"/>
      <c r="BB668" s="33"/>
      <c r="BC668" s="36"/>
      <c r="BD668" s="12" t="s">
        <v>1771</v>
      </c>
    </row>
    <row r="669" spans="1:56" s="12" customFormat="1" x14ac:dyDescent="0.2">
      <c r="A669" s="9" t="str">
        <f>IF(Search!$C$5="","",IF(COUNTA(Inventory!$AP669)=1,1,""))</f>
        <v/>
      </c>
      <c r="B669" s="9" t="str">
        <f>IF(Search!$C$4="","",IF(ISNUMBER(SEARCH(Search!$C$4,$AR669))=TRUE,1,""))</f>
        <v/>
      </c>
      <c r="C669" s="9" t="str">
        <f>IF(Search!$C$6="x",IF(COUNTA($AQ669)=1,1,"N"),IF(COUNTA($AQ669)=1,"N",""))</f>
        <v/>
      </c>
      <c r="D669" s="9" t="str">
        <f>IF(Search!$O$8="","",IF(ISNUMBER(SEARCH(Search!$O$8,$BD669))=TRUE,1,""))</f>
        <v/>
      </c>
      <c r="E669" s="9" t="str">
        <f>IF(Search!$C$7="","",IF(ISNUMBER(SEARCH(Search!$C$7,$AN669))=TRUE,1,""))</f>
        <v/>
      </c>
      <c r="F669" s="9" t="str">
        <f>IF(Search!$C$8="","",IF(ISNUMBER(SEARCH(Search!$C$8,$AO669))=TRUE,1,""))</f>
        <v/>
      </c>
      <c r="G669" s="9" t="str">
        <f>IF(Search!$F$4="","",IF(Inventory!$AJ669&lt;Search!$F$4,"",1))</f>
        <v/>
      </c>
      <c r="H669" s="9" t="str">
        <f>IF(Search!$F$5="","",IF(Inventory!$AJ669&gt;Search!$F$5,"",1))</f>
        <v/>
      </c>
      <c r="I669" s="9" t="str">
        <f>IF(Search!$F$7="","",IF(Search!$F$8="",IF(ISNUMBER(SEARCH(Search!$F$7,$AL669))=TRUE,1,""),""))</f>
        <v/>
      </c>
      <c r="J669" s="9" t="str">
        <f>IF($AL669=Search!$F$8,1,"")</f>
        <v/>
      </c>
      <c r="K669" s="9" t="str">
        <f>IF(Search!$I$4="","",IF(COUNTA($AS669)=1,IF(Search!$I$4="N","N",1),""))</f>
        <v/>
      </c>
      <c r="L669" s="9" t="str">
        <f>IF(Search!$I$5="","",IF($AS669="RC",1,""))</f>
        <v/>
      </c>
      <c r="M669" s="9" t="str">
        <f>IF(Search!$I$6="","",IF($AS669="RCP",1,""))</f>
        <v/>
      </c>
      <c r="N669" s="9" t="str">
        <f>IF(Search!$I$8="","",IF(COUNTA($AT669)=1,IF(Search!$I$8="N","N",1),""))</f>
        <v/>
      </c>
      <c r="O669" s="9" t="str">
        <f>IF(Search!$L$4="","",IF(COUNTA($AU669)=1,IF(Search!$L$4="N","N",1),""))</f>
        <v/>
      </c>
      <c r="P669" s="9" t="str">
        <f>IF(Search!$L$5="","",IF(ISNUMBER(SEARCH("Jersey",$AU669))=TRUE,IF(Search!$L$5="N","N",1),""))</f>
        <v/>
      </c>
      <c r="Q669" s="9" t="str">
        <f>IF(Search!$L$6="","",IF(ISNUMBER(SEARCH("Patch",$AU669))=TRUE,IF(Search!$L$6="N","N",1),""))</f>
        <v/>
      </c>
      <c r="R669" s="9" t="str">
        <f>IF(Search!$L$7="","",IF(ISNUMBER(SEARCH("Shield",$AU669))=TRUE,IF(Search!$L$7="N","N",1),""))</f>
        <v/>
      </c>
      <c r="S669" s="9" t="str">
        <f>IF(Search!$L$8="","",IF(ISNUMBER(SEARCH("Stick",$AU669))=TRUE,IF(Search!$L$8="N","N",1),""))</f>
        <v/>
      </c>
      <c r="T669" s="9" t="str">
        <f>IF(Search!$O$4="","",IF(COUNTA($AW669)=1,IF(Search!$O$4="N","N",1),""))</f>
        <v/>
      </c>
      <c r="U669" s="9" t="str">
        <f>IF(Search!$O$5="","",IF($AW669="","",IF($AW669&lt;Search!$O$5,"",1)))</f>
        <v/>
      </c>
      <c r="V669" s="9" t="str">
        <f>IF(Search!$O$6="","",IF($AW669="","",IF($AW669&gt;Search!$O$6,"",1)))</f>
        <v/>
      </c>
      <c r="W669" s="9" t="str">
        <f>IF(Search!$U$4="","",IF($AX669="","",1))</f>
        <v/>
      </c>
      <c r="X669" s="9" t="str">
        <f>IF(Search!$U$5="","",IF(ISNUMBER(SEARCH(Search!$U$5,$AX669))=TRUE,IF(Search!$U$5="N","N",1),""))</f>
        <v/>
      </c>
      <c r="Y669" s="9" t="str">
        <f>IF(Search!$U$6="","",IF($AY669&lt;Search!$U$6,"",1))</f>
        <v/>
      </c>
      <c r="Z669" s="9" t="str">
        <f>IF(Search!$R$4="","",IF(Inventory!$BA669&lt;Search!$R$4,"",1))</f>
        <v/>
      </c>
      <c r="AA669" s="9" t="str">
        <f>IF(Search!$R$5="","",IF($BA669&gt;Search!$R$5,"",1))</f>
        <v/>
      </c>
      <c r="AB669" s="9" t="str">
        <f>IF(Search!$R$6="","",IF($BB669&lt;Search!$R$6,"",1))</f>
        <v/>
      </c>
      <c r="AC669" s="9" t="str">
        <f>IF(Search!$R$7="","",IF($BB669&lt;Search!$R$7,"",1))</f>
        <v/>
      </c>
      <c r="AD669" s="45" t="str">
        <f>IF(COUNTIF($A669:$AC669,"n")&gt;0,"",IF(SUM($A669:$AC669)=COUNTA(Search!$C$4:$C$8,Search!$F$4:$F$8,Search!$I$4:$I$6,Search!$I$8,Search!$L$4:$L$8,Search!$O$4:$O$8,Search!$R$4:$R$7,Search!$U$4:$U$7)-COUNTIF(Search!$C$4:$U$7,"n"),1+LARGE($AD$1:AD668,1),""))</f>
        <v/>
      </c>
      <c r="AE669" s="45" t="str">
        <f t="shared" si="33"/>
        <v/>
      </c>
      <c r="AF669" s="45" t="str">
        <f>IF(AD669="","",COUNTIF($AE$1:$AE668,$AE669)+RANK($AE669,$AE$2:$AE$10540,1))</f>
        <v/>
      </c>
      <c r="AG669" s="45" t="str">
        <f t="shared" si="34"/>
        <v/>
      </c>
      <c r="AH669" s="45" t="str">
        <f>IF($AD669="","",COUNTIF($AG$1:$AG668,$AG669)+RANK($AG669,$AG$1:$AG$10539,0))</f>
        <v/>
      </c>
      <c r="AI669" s="10" t="str">
        <f t="shared" si="35"/>
        <v>1995-96 Topps O-Pee-Chee Parallel #100 Mario Lemieux PIT    /   $</v>
      </c>
      <c r="AJ669" s="11">
        <v>1995</v>
      </c>
      <c r="AK669" s="17">
        <v>96</v>
      </c>
      <c r="AL669" s="12" t="s">
        <v>359</v>
      </c>
      <c r="AM669" s="10">
        <v>100</v>
      </c>
      <c r="AN669" s="12" t="s">
        <v>318</v>
      </c>
      <c r="AO669" s="9" t="s">
        <v>1916</v>
      </c>
      <c r="AP669" s="9"/>
      <c r="AQ669" s="9"/>
      <c r="AR669" s="14"/>
      <c r="AS669" s="9"/>
      <c r="AT669" s="9"/>
      <c r="AU669" s="9"/>
      <c r="AV669" s="13"/>
      <c r="AW669" s="13"/>
      <c r="AX669" s="9"/>
      <c r="AY669" s="9"/>
      <c r="AZ669" s="9"/>
      <c r="BA669" s="33"/>
      <c r="BB669" s="33"/>
      <c r="BC669" s="36"/>
      <c r="BD669" s="12" t="s">
        <v>1771</v>
      </c>
    </row>
    <row r="670" spans="1:56" s="12" customFormat="1" x14ac:dyDescent="0.2">
      <c r="A670" s="9" t="str">
        <f>IF(Search!$C$5="","",IF(COUNTA(Inventory!$AP670)=1,1,""))</f>
        <v/>
      </c>
      <c r="B670" s="9" t="str">
        <f>IF(Search!$C$4="","",IF(ISNUMBER(SEARCH(Search!$C$4,$AR670))=TRUE,1,""))</f>
        <v/>
      </c>
      <c r="C670" s="9" t="str">
        <f>IF(Search!$C$6="x",IF(COUNTA($AQ670)=1,1,"N"),IF(COUNTA($AQ670)=1,"N",""))</f>
        <v/>
      </c>
      <c r="D670" s="9" t="str">
        <f>IF(Search!$O$8="","",IF(ISNUMBER(SEARCH(Search!$O$8,$BD670))=TRUE,1,""))</f>
        <v/>
      </c>
      <c r="E670" s="9" t="str">
        <f>IF(Search!$C$7="","",IF(ISNUMBER(SEARCH(Search!$C$7,$AN670))=TRUE,1,""))</f>
        <v/>
      </c>
      <c r="F670" s="9" t="str">
        <f>IF(Search!$C$8="","",IF(ISNUMBER(SEARCH(Search!$C$8,$AO670))=TRUE,1,""))</f>
        <v/>
      </c>
      <c r="G670" s="9" t="str">
        <f>IF(Search!$F$4="","",IF(Inventory!$AJ670&lt;Search!$F$4,"",1))</f>
        <v/>
      </c>
      <c r="H670" s="9" t="str">
        <f>IF(Search!$F$5="","",IF(Inventory!$AJ670&gt;Search!$F$5,"",1))</f>
        <v/>
      </c>
      <c r="I670" s="9" t="str">
        <f>IF(Search!$F$7="","",IF(Search!$F$8="",IF(ISNUMBER(SEARCH(Search!$F$7,$AL670))=TRUE,1,""),""))</f>
        <v/>
      </c>
      <c r="J670" s="9" t="str">
        <f>IF($AL670=Search!$F$8,1,"")</f>
        <v/>
      </c>
      <c r="K670" s="9" t="str">
        <f>IF(Search!$I$4="","",IF(COUNTA($AS670)=1,IF(Search!$I$4="N","N",1),""))</f>
        <v/>
      </c>
      <c r="L670" s="9" t="str">
        <f>IF(Search!$I$5="","",IF($AS670="RC",1,""))</f>
        <v/>
      </c>
      <c r="M670" s="9" t="str">
        <f>IF(Search!$I$6="","",IF($AS670="RCP",1,""))</f>
        <v/>
      </c>
      <c r="N670" s="9" t="str">
        <f>IF(Search!$I$8="","",IF(COUNTA($AT670)=1,IF(Search!$I$8="N","N",1),""))</f>
        <v/>
      </c>
      <c r="O670" s="9" t="str">
        <f>IF(Search!$L$4="","",IF(COUNTA($AU670)=1,IF(Search!$L$4="N","N",1),""))</f>
        <v/>
      </c>
      <c r="P670" s="9" t="str">
        <f>IF(Search!$L$5="","",IF(ISNUMBER(SEARCH("Jersey",$AU670))=TRUE,IF(Search!$L$5="N","N",1),""))</f>
        <v/>
      </c>
      <c r="Q670" s="9" t="str">
        <f>IF(Search!$L$6="","",IF(ISNUMBER(SEARCH("Patch",$AU670))=TRUE,IF(Search!$L$6="N","N",1),""))</f>
        <v/>
      </c>
      <c r="R670" s="9" t="str">
        <f>IF(Search!$L$7="","",IF(ISNUMBER(SEARCH("Shield",$AU670))=TRUE,IF(Search!$L$7="N","N",1),""))</f>
        <v/>
      </c>
      <c r="S670" s="9" t="str">
        <f>IF(Search!$L$8="","",IF(ISNUMBER(SEARCH("Stick",$AU670))=TRUE,IF(Search!$L$8="N","N",1),""))</f>
        <v/>
      </c>
      <c r="T670" s="9" t="str">
        <f>IF(Search!$O$4="","",IF(COUNTA($AW670)=1,IF(Search!$O$4="N","N",1),""))</f>
        <v/>
      </c>
      <c r="U670" s="9" t="str">
        <f>IF(Search!$O$5="","",IF($AW670="","",IF($AW670&lt;Search!$O$5,"",1)))</f>
        <v/>
      </c>
      <c r="V670" s="9" t="str">
        <f>IF(Search!$O$6="","",IF($AW670="","",IF($AW670&gt;Search!$O$6,"",1)))</f>
        <v/>
      </c>
      <c r="W670" s="9" t="str">
        <f>IF(Search!$U$4="","",IF($AX670="","",1))</f>
        <v/>
      </c>
      <c r="X670" s="9" t="str">
        <f>IF(Search!$U$5="","",IF(ISNUMBER(SEARCH(Search!$U$5,$AX670))=TRUE,IF(Search!$U$5="N","N",1),""))</f>
        <v/>
      </c>
      <c r="Y670" s="9" t="str">
        <f>IF(Search!$U$6="","",IF($AY670&lt;Search!$U$6,"",1))</f>
        <v/>
      </c>
      <c r="Z670" s="9" t="str">
        <f>IF(Search!$R$4="","",IF(Inventory!$BA670&lt;Search!$R$4,"",1))</f>
        <v/>
      </c>
      <c r="AA670" s="9" t="str">
        <f>IF(Search!$R$5="","",IF($BA670&gt;Search!$R$5,"",1))</f>
        <v/>
      </c>
      <c r="AB670" s="9" t="str">
        <f>IF(Search!$R$6="","",IF($BB670&lt;Search!$R$6,"",1))</f>
        <v/>
      </c>
      <c r="AC670" s="9" t="str">
        <f>IF(Search!$R$7="","",IF($BB670&lt;Search!$R$7,"",1))</f>
        <v/>
      </c>
      <c r="AD670" s="45" t="str">
        <f>IF(COUNTIF($A670:$AC670,"n")&gt;0,"",IF(SUM($A670:$AC670)=COUNTA(Search!$C$4:$C$8,Search!$F$4:$F$8,Search!$I$4:$I$6,Search!$I$8,Search!$L$4:$L$8,Search!$O$4:$O$8,Search!$R$4:$R$7,Search!$U$4:$U$7)-COUNTIF(Search!$C$4:$U$7,"n"),1+LARGE($AD$1:AD669,1),""))</f>
        <v/>
      </c>
      <c r="AE670" s="45" t="str">
        <f t="shared" si="33"/>
        <v/>
      </c>
      <c r="AF670" s="45" t="str">
        <f>IF(AD670="","",COUNTIF($AE$1:$AE669,$AE670)+RANK($AE670,$AE$2:$AE$10540,1))</f>
        <v/>
      </c>
      <c r="AG670" s="45" t="str">
        <f t="shared" si="34"/>
        <v/>
      </c>
      <c r="AH670" s="45" t="str">
        <f>IF($AD670="","",COUNTIF($AG$1:$AG669,$AG670)+RANK($AG670,$AG$1:$AG$10539,0))</f>
        <v/>
      </c>
      <c r="AI670" s="10" t="str">
        <f t="shared" si="35"/>
        <v>1995-96 Topps O-Pee-Chee Parallel #124 Todd Gill     /   $</v>
      </c>
      <c r="AJ670" s="11">
        <v>1995</v>
      </c>
      <c r="AK670" s="17">
        <v>96</v>
      </c>
      <c r="AL670" s="12" t="s">
        <v>359</v>
      </c>
      <c r="AM670" s="10">
        <v>124</v>
      </c>
      <c r="AN670" s="12" t="s">
        <v>362</v>
      </c>
      <c r="AO670" s="9"/>
      <c r="AP670" s="9"/>
      <c r="AQ670" s="9"/>
      <c r="AR670" s="14"/>
      <c r="AS670" s="9"/>
      <c r="AT670" s="9"/>
      <c r="AU670" s="9"/>
      <c r="AV670" s="13"/>
      <c r="AW670" s="13"/>
      <c r="AX670" s="9"/>
      <c r="AY670" s="9"/>
      <c r="AZ670" s="9"/>
      <c r="BA670" s="33"/>
      <c r="BB670" s="33"/>
      <c r="BC670" s="36"/>
      <c r="BD670" s="12" t="s">
        <v>1771</v>
      </c>
    </row>
    <row r="671" spans="1:56" s="12" customFormat="1" x14ac:dyDescent="0.2">
      <c r="A671" s="9" t="str">
        <f>IF(Search!$C$5="","",IF(COUNTA(Inventory!$AP671)=1,1,""))</f>
        <v/>
      </c>
      <c r="B671" s="9" t="str">
        <f>IF(Search!$C$4="","",IF(ISNUMBER(SEARCH(Search!$C$4,$AR671))=TRUE,1,""))</f>
        <v/>
      </c>
      <c r="C671" s="9" t="str">
        <f>IF(Search!$C$6="x",IF(COUNTA($AQ671)=1,1,"N"),IF(COUNTA($AQ671)=1,"N",""))</f>
        <v/>
      </c>
      <c r="D671" s="9" t="str">
        <f>IF(Search!$O$8="","",IF(ISNUMBER(SEARCH(Search!$O$8,$BD671))=TRUE,1,""))</f>
        <v/>
      </c>
      <c r="E671" s="9" t="str">
        <f>IF(Search!$C$7="","",IF(ISNUMBER(SEARCH(Search!$C$7,$AN671))=TRUE,1,""))</f>
        <v/>
      </c>
      <c r="F671" s="9" t="str">
        <f>IF(Search!$C$8="","",IF(ISNUMBER(SEARCH(Search!$C$8,$AO671))=TRUE,1,""))</f>
        <v/>
      </c>
      <c r="G671" s="9" t="str">
        <f>IF(Search!$F$4="","",IF(Inventory!$AJ671&lt;Search!$F$4,"",1))</f>
        <v/>
      </c>
      <c r="H671" s="9" t="str">
        <f>IF(Search!$F$5="","",IF(Inventory!$AJ671&gt;Search!$F$5,"",1))</f>
        <v/>
      </c>
      <c r="I671" s="9" t="str">
        <f>IF(Search!$F$7="","",IF(Search!$F$8="",IF(ISNUMBER(SEARCH(Search!$F$7,$AL671))=TRUE,1,""),""))</f>
        <v/>
      </c>
      <c r="J671" s="9" t="str">
        <f>IF($AL671=Search!$F$8,1,"")</f>
        <v/>
      </c>
      <c r="K671" s="9" t="str">
        <f>IF(Search!$I$4="","",IF(COUNTA($AS671)=1,IF(Search!$I$4="N","N",1),""))</f>
        <v/>
      </c>
      <c r="L671" s="9" t="str">
        <f>IF(Search!$I$5="","",IF($AS671="RC",1,""))</f>
        <v/>
      </c>
      <c r="M671" s="9" t="str">
        <f>IF(Search!$I$6="","",IF($AS671="RCP",1,""))</f>
        <v/>
      </c>
      <c r="N671" s="9" t="str">
        <f>IF(Search!$I$8="","",IF(COUNTA($AT671)=1,IF(Search!$I$8="N","N",1),""))</f>
        <v/>
      </c>
      <c r="O671" s="9" t="str">
        <f>IF(Search!$L$4="","",IF(COUNTA($AU671)=1,IF(Search!$L$4="N","N",1),""))</f>
        <v/>
      </c>
      <c r="P671" s="9" t="str">
        <f>IF(Search!$L$5="","",IF(ISNUMBER(SEARCH("Jersey",$AU671))=TRUE,IF(Search!$L$5="N","N",1),""))</f>
        <v/>
      </c>
      <c r="Q671" s="9" t="str">
        <f>IF(Search!$L$6="","",IF(ISNUMBER(SEARCH("Patch",$AU671))=TRUE,IF(Search!$L$6="N","N",1),""))</f>
        <v/>
      </c>
      <c r="R671" s="9" t="str">
        <f>IF(Search!$L$7="","",IF(ISNUMBER(SEARCH("Shield",$AU671))=TRUE,IF(Search!$L$7="N","N",1),""))</f>
        <v/>
      </c>
      <c r="S671" s="9" t="str">
        <f>IF(Search!$L$8="","",IF(ISNUMBER(SEARCH("Stick",$AU671))=TRUE,IF(Search!$L$8="N","N",1),""))</f>
        <v/>
      </c>
      <c r="T671" s="9" t="str">
        <f>IF(Search!$O$4="","",IF(COUNTA($AW671)=1,IF(Search!$O$4="N","N",1),""))</f>
        <v/>
      </c>
      <c r="U671" s="9" t="str">
        <f>IF(Search!$O$5="","",IF($AW671="","",IF($AW671&lt;Search!$O$5,"",1)))</f>
        <v/>
      </c>
      <c r="V671" s="9" t="str">
        <f>IF(Search!$O$6="","",IF($AW671="","",IF($AW671&gt;Search!$O$6,"",1)))</f>
        <v/>
      </c>
      <c r="W671" s="9" t="str">
        <f>IF(Search!$U$4="","",IF($AX671="","",1))</f>
        <v/>
      </c>
      <c r="X671" s="9" t="str">
        <f>IF(Search!$U$5="","",IF(ISNUMBER(SEARCH(Search!$U$5,$AX671))=TRUE,IF(Search!$U$5="N","N",1),""))</f>
        <v/>
      </c>
      <c r="Y671" s="9" t="str">
        <f>IF(Search!$U$6="","",IF($AY671&lt;Search!$U$6,"",1))</f>
        <v/>
      </c>
      <c r="Z671" s="9" t="str">
        <f>IF(Search!$R$4="","",IF(Inventory!$BA671&lt;Search!$R$4,"",1))</f>
        <v/>
      </c>
      <c r="AA671" s="9" t="str">
        <f>IF(Search!$R$5="","",IF($BA671&gt;Search!$R$5,"",1))</f>
        <v/>
      </c>
      <c r="AB671" s="9" t="str">
        <f>IF(Search!$R$6="","",IF($BB671&lt;Search!$R$6,"",1))</f>
        <v/>
      </c>
      <c r="AC671" s="9" t="str">
        <f>IF(Search!$R$7="","",IF($BB671&lt;Search!$R$7,"",1))</f>
        <v/>
      </c>
      <c r="AD671" s="45" t="str">
        <f>IF(COUNTIF($A671:$AC671,"n")&gt;0,"",IF(SUM($A671:$AC671)=COUNTA(Search!$C$4:$C$8,Search!$F$4:$F$8,Search!$I$4:$I$6,Search!$I$8,Search!$L$4:$L$8,Search!$O$4:$O$8,Search!$R$4:$R$7,Search!$U$4:$U$7)-COUNTIF(Search!$C$4:$U$7,"n"),1+LARGE($AD$1:AD670,1),""))</f>
        <v/>
      </c>
      <c r="AE671" s="45" t="str">
        <f t="shared" si="33"/>
        <v/>
      </c>
      <c r="AF671" s="45" t="str">
        <f>IF(AD671="","",COUNTIF($AE$1:$AE670,$AE671)+RANK($AE671,$AE$2:$AE$10540,1))</f>
        <v/>
      </c>
      <c r="AG671" s="45" t="str">
        <f t="shared" si="34"/>
        <v/>
      </c>
      <c r="AH671" s="45" t="str">
        <f>IF($AD671="","",COUNTIF($AG$1:$AG670,$AG671)+RANK($AG671,$AG$1:$AG$10539,0))</f>
        <v/>
      </c>
      <c r="AI671" s="10" t="str">
        <f t="shared" si="35"/>
        <v>1995-96 Topps O-Pee-Chee Parallel #130 Ed Belfour     /   $</v>
      </c>
      <c r="AJ671" s="11">
        <v>1995</v>
      </c>
      <c r="AK671" s="17">
        <v>96</v>
      </c>
      <c r="AL671" s="12" t="s">
        <v>359</v>
      </c>
      <c r="AM671" s="10">
        <v>130</v>
      </c>
      <c r="AN671" s="12" t="s">
        <v>223</v>
      </c>
      <c r="AO671" s="9"/>
      <c r="AP671" s="9"/>
      <c r="AQ671" s="9"/>
      <c r="AR671" s="14"/>
      <c r="AS671" s="9"/>
      <c r="AT671" s="9"/>
      <c r="AU671" s="9"/>
      <c r="AV671" s="13"/>
      <c r="AW671" s="13"/>
      <c r="AX671" s="9"/>
      <c r="AY671" s="9"/>
      <c r="AZ671" s="9"/>
      <c r="BA671" s="33"/>
      <c r="BB671" s="33"/>
      <c r="BC671" s="36"/>
      <c r="BD671" s="12" t="s">
        <v>1771</v>
      </c>
    </row>
    <row r="672" spans="1:56" s="12" customFormat="1" x14ac:dyDescent="0.2">
      <c r="A672" s="9" t="str">
        <f>IF(Search!$C$5="","",IF(COUNTA(Inventory!$AP672)=1,1,""))</f>
        <v/>
      </c>
      <c r="B672" s="9" t="str">
        <f>IF(Search!$C$4="","",IF(ISNUMBER(SEARCH(Search!$C$4,$AR672))=TRUE,1,""))</f>
        <v/>
      </c>
      <c r="C672" s="9" t="str">
        <f>IF(Search!$C$6="x",IF(COUNTA($AQ672)=1,1,"N"),IF(COUNTA($AQ672)=1,"N",""))</f>
        <v/>
      </c>
      <c r="D672" s="9" t="str">
        <f>IF(Search!$O$8="","",IF(ISNUMBER(SEARCH(Search!$O$8,$BD672))=TRUE,1,""))</f>
        <v/>
      </c>
      <c r="E672" s="9" t="str">
        <f>IF(Search!$C$7="","",IF(ISNUMBER(SEARCH(Search!$C$7,$AN672))=TRUE,1,""))</f>
        <v/>
      </c>
      <c r="F672" s="9" t="str">
        <f>IF(Search!$C$8="","",IF(ISNUMBER(SEARCH(Search!$C$8,$AO672))=TRUE,1,""))</f>
        <v/>
      </c>
      <c r="G672" s="9" t="str">
        <f>IF(Search!$F$4="","",IF(Inventory!$AJ672&lt;Search!$F$4,"",1))</f>
        <v/>
      </c>
      <c r="H672" s="9" t="str">
        <f>IF(Search!$F$5="","",IF(Inventory!$AJ672&gt;Search!$F$5,"",1))</f>
        <v/>
      </c>
      <c r="I672" s="9" t="str">
        <f>IF(Search!$F$7="","",IF(Search!$F$8="",IF(ISNUMBER(SEARCH(Search!$F$7,$AL672))=TRUE,1,""),""))</f>
        <v/>
      </c>
      <c r="J672" s="9" t="str">
        <f>IF($AL672=Search!$F$8,1,"")</f>
        <v/>
      </c>
      <c r="K672" s="9" t="str">
        <f>IF(Search!$I$4="","",IF(COUNTA($AS672)=1,IF(Search!$I$4="N","N",1),""))</f>
        <v/>
      </c>
      <c r="L672" s="9" t="str">
        <f>IF(Search!$I$5="","",IF($AS672="RC",1,""))</f>
        <v/>
      </c>
      <c r="M672" s="9" t="str">
        <f>IF(Search!$I$6="","",IF($AS672="RCP",1,""))</f>
        <v/>
      </c>
      <c r="N672" s="9" t="str">
        <f>IF(Search!$I$8="","",IF(COUNTA($AT672)=1,IF(Search!$I$8="N","N",1),""))</f>
        <v/>
      </c>
      <c r="O672" s="9" t="str">
        <f>IF(Search!$L$4="","",IF(COUNTA($AU672)=1,IF(Search!$L$4="N","N",1),""))</f>
        <v/>
      </c>
      <c r="P672" s="9" t="str">
        <f>IF(Search!$L$5="","",IF(ISNUMBER(SEARCH("Jersey",$AU672))=TRUE,IF(Search!$L$5="N","N",1),""))</f>
        <v/>
      </c>
      <c r="Q672" s="9" t="str">
        <f>IF(Search!$L$6="","",IF(ISNUMBER(SEARCH("Patch",$AU672))=TRUE,IF(Search!$L$6="N","N",1),""))</f>
        <v/>
      </c>
      <c r="R672" s="9" t="str">
        <f>IF(Search!$L$7="","",IF(ISNUMBER(SEARCH("Shield",$AU672))=TRUE,IF(Search!$L$7="N","N",1),""))</f>
        <v/>
      </c>
      <c r="S672" s="9" t="str">
        <f>IF(Search!$L$8="","",IF(ISNUMBER(SEARCH("Stick",$AU672))=TRUE,IF(Search!$L$8="N","N",1),""))</f>
        <v/>
      </c>
      <c r="T672" s="9" t="str">
        <f>IF(Search!$O$4="","",IF(COUNTA($AW672)=1,IF(Search!$O$4="N","N",1),""))</f>
        <v/>
      </c>
      <c r="U672" s="9" t="str">
        <f>IF(Search!$O$5="","",IF($AW672="","",IF($AW672&lt;Search!$O$5,"",1)))</f>
        <v/>
      </c>
      <c r="V672" s="9" t="str">
        <f>IF(Search!$O$6="","",IF($AW672="","",IF($AW672&gt;Search!$O$6,"",1)))</f>
        <v/>
      </c>
      <c r="W672" s="9" t="str">
        <f>IF(Search!$U$4="","",IF($AX672="","",1))</f>
        <v/>
      </c>
      <c r="X672" s="9" t="str">
        <f>IF(Search!$U$5="","",IF(ISNUMBER(SEARCH(Search!$U$5,$AX672))=TRUE,IF(Search!$U$5="N","N",1),""))</f>
        <v/>
      </c>
      <c r="Y672" s="9" t="str">
        <f>IF(Search!$U$6="","",IF($AY672&lt;Search!$U$6,"",1))</f>
        <v/>
      </c>
      <c r="Z672" s="9" t="str">
        <f>IF(Search!$R$4="","",IF(Inventory!$BA672&lt;Search!$R$4,"",1))</f>
        <v/>
      </c>
      <c r="AA672" s="9" t="str">
        <f>IF(Search!$R$5="","",IF($BA672&gt;Search!$R$5,"",1))</f>
        <v/>
      </c>
      <c r="AB672" s="9" t="str">
        <f>IF(Search!$R$6="","",IF($BB672&lt;Search!$R$6,"",1))</f>
        <v/>
      </c>
      <c r="AC672" s="9" t="str">
        <f>IF(Search!$R$7="","",IF($BB672&lt;Search!$R$7,"",1))</f>
        <v/>
      </c>
      <c r="AD672" s="45" t="str">
        <f>IF(COUNTIF($A672:$AC672,"n")&gt;0,"",IF(SUM($A672:$AC672)=COUNTA(Search!$C$4:$C$8,Search!$F$4:$F$8,Search!$I$4:$I$6,Search!$I$8,Search!$L$4:$L$8,Search!$O$4:$O$8,Search!$R$4:$R$7,Search!$U$4:$U$7)-COUNTIF(Search!$C$4:$U$7,"n"),1+LARGE($AD$1:AD671,1),""))</f>
        <v/>
      </c>
      <c r="AE672" s="45" t="str">
        <f t="shared" si="33"/>
        <v/>
      </c>
      <c r="AF672" s="45" t="str">
        <f>IF(AD672="","",COUNTIF($AE$1:$AE671,$AE672)+RANK($AE672,$AE$2:$AE$10540,1))</f>
        <v/>
      </c>
      <c r="AG672" s="45" t="str">
        <f t="shared" si="34"/>
        <v/>
      </c>
      <c r="AH672" s="45" t="str">
        <f>IF($AD672="","",COUNTIF($AG$1:$AG671,$AG672)+RANK($AG672,$AG$1:$AG$10539,0))</f>
        <v/>
      </c>
      <c r="AI672" s="10" t="str">
        <f t="shared" si="35"/>
        <v>1995-96 Topps O-Pee-Chee Parallel #150 Mats Sundin TOR    /   $</v>
      </c>
      <c r="AJ672" s="11">
        <v>1995</v>
      </c>
      <c r="AK672" s="17">
        <v>96</v>
      </c>
      <c r="AL672" s="12" t="s">
        <v>359</v>
      </c>
      <c r="AM672" s="10">
        <v>150</v>
      </c>
      <c r="AN672" s="12" t="s">
        <v>215</v>
      </c>
      <c r="AO672" s="9" t="s">
        <v>1904</v>
      </c>
      <c r="AP672" s="9"/>
      <c r="AQ672" s="9"/>
      <c r="AR672" s="14"/>
      <c r="AS672" s="9"/>
      <c r="AT672" s="9"/>
      <c r="AU672" s="9"/>
      <c r="AV672" s="13"/>
      <c r="AW672" s="13"/>
      <c r="AX672" s="9"/>
      <c r="AY672" s="9"/>
      <c r="AZ672" s="9"/>
      <c r="BA672" s="33"/>
      <c r="BB672" s="33"/>
      <c r="BC672" s="36"/>
      <c r="BD672" s="12" t="s">
        <v>1771</v>
      </c>
    </row>
    <row r="673" spans="1:56" s="12" customFormat="1" x14ac:dyDescent="0.2">
      <c r="A673" s="9" t="str">
        <f>IF(Search!$C$5="","",IF(COUNTA(Inventory!$AP673)=1,1,""))</f>
        <v/>
      </c>
      <c r="B673" s="9" t="str">
        <f>IF(Search!$C$4="","",IF(ISNUMBER(SEARCH(Search!$C$4,$AR673))=TRUE,1,""))</f>
        <v/>
      </c>
      <c r="C673" s="9" t="str">
        <f>IF(Search!$C$6="x",IF(COUNTA($AQ673)=1,1,"N"),IF(COUNTA($AQ673)=1,"N",""))</f>
        <v/>
      </c>
      <c r="D673" s="9" t="str">
        <f>IF(Search!$O$8="","",IF(ISNUMBER(SEARCH(Search!$O$8,$BD673))=TRUE,1,""))</f>
        <v/>
      </c>
      <c r="E673" s="9" t="str">
        <f>IF(Search!$C$7="","",IF(ISNUMBER(SEARCH(Search!$C$7,$AN673))=TRUE,1,""))</f>
        <v/>
      </c>
      <c r="F673" s="9" t="str">
        <f>IF(Search!$C$8="","",IF(ISNUMBER(SEARCH(Search!$C$8,$AO673))=TRUE,1,""))</f>
        <v/>
      </c>
      <c r="G673" s="9" t="str">
        <f>IF(Search!$F$4="","",IF(Inventory!$AJ673&lt;Search!$F$4,"",1))</f>
        <v/>
      </c>
      <c r="H673" s="9" t="str">
        <f>IF(Search!$F$5="","",IF(Inventory!$AJ673&gt;Search!$F$5,"",1))</f>
        <v/>
      </c>
      <c r="I673" s="9" t="str">
        <f>IF(Search!$F$7="","",IF(Search!$F$8="",IF(ISNUMBER(SEARCH(Search!$F$7,$AL673))=TRUE,1,""),""))</f>
        <v/>
      </c>
      <c r="J673" s="9" t="str">
        <f>IF($AL673=Search!$F$8,1,"")</f>
        <v/>
      </c>
      <c r="K673" s="9" t="str">
        <f>IF(Search!$I$4="","",IF(COUNTA($AS673)=1,IF(Search!$I$4="N","N",1),""))</f>
        <v/>
      </c>
      <c r="L673" s="9" t="str">
        <f>IF(Search!$I$5="","",IF($AS673="RC",1,""))</f>
        <v/>
      </c>
      <c r="M673" s="9" t="str">
        <f>IF(Search!$I$6="","",IF($AS673="RCP",1,""))</f>
        <v/>
      </c>
      <c r="N673" s="9" t="str">
        <f>IF(Search!$I$8="","",IF(COUNTA($AT673)=1,IF(Search!$I$8="N","N",1),""))</f>
        <v/>
      </c>
      <c r="O673" s="9" t="str">
        <f>IF(Search!$L$4="","",IF(COUNTA($AU673)=1,IF(Search!$L$4="N","N",1),""))</f>
        <v/>
      </c>
      <c r="P673" s="9" t="str">
        <f>IF(Search!$L$5="","",IF(ISNUMBER(SEARCH("Jersey",$AU673))=TRUE,IF(Search!$L$5="N","N",1),""))</f>
        <v/>
      </c>
      <c r="Q673" s="9" t="str">
        <f>IF(Search!$L$6="","",IF(ISNUMBER(SEARCH("Patch",$AU673))=TRUE,IF(Search!$L$6="N","N",1),""))</f>
        <v/>
      </c>
      <c r="R673" s="9" t="str">
        <f>IF(Search!$L$7="","",IF(ISNUMBER(SEARCH("Shield",$AU673))=TRUE,IF(Search!$L$7="N","N",1),""))</f>
        <v/>
      </c>
      <c r="S673" s="9" t="str">
        <f>IF(Search!$L$8="","",IF(ISNUMBER(SEARCH("Stick",$AU673))=TRUE,IF(Search!$L$8="N","N",1),""))</f>
        <v/>
      </c>
      <c r="T673" s="9" t="str">
        <f>IF(Search!$O$4="","",IF(COUNTA($AW673)=1,IF(Search!$O$4="N","N",1),""))</f>
        <v/>
      </c>
      <c r="U673" s="9" t="str">
        <f>IF(Search!$O$5="","",IF($AW673="","",IF($AW673&lt;Search!$O$5,"",1)))</f>
        <v/>
      </c>
      <c r="V673" s="9" t="str">
        <f>IF(Search!$O$6="","",IF($AW673="","",IF($AW673&gt;Search!$O$6,"",1)))</f>
        <v/>
      </c>
      <c r="W673" s="9" t="str">
        <f>IF(Search!$U$4="","",IF($AX673="","",1))</f>
        <v/>
      </c>
      <c r="X673" s="9" t="str">
        <f>IF(Search!$U$5="","",IF(ISNUMBER(SEARCH(Search!$U$5,$AX673))=TRUE,IF(Search!$U$5="N","N",1),""))</f>
        <v/>
      </c>
      <c r="Y673" s="9" t="str">
        <f>IF(Search!$U$6="","",IF($AY673&lt;Search!$U$6,"",1))</f>
        <v/>
      </c>
      <c r="Z673" s="9" t="str">
        <f>IF(Search!$R$4="","",IF(Inventory!$BA673&lt;Search!$R$4,"",1))</f>
        <v/>
      </c>
      <c r="AA673" s="9" t="str">
        <f>IF(Search!$R$5="","",IF($BA673&gt;Search!$R$5,"",1))</f>
        <v/>
      </c>
      <c r="AB673" s="9" t="str">
        <f>IF(Search!$R$6="","",IF($BB673&lt;Search!$R$6,"",1))</f>
        <v/>
      </c>
      <c r="AC673" s="9" t="str">
        <f>IF(Search!$R$7="","",IF($BB673&lt;Search!$R$7,"",1))</f>
        <v/>
      </c>
      <c r="AD673" s="45" t="str">
        <f>IF(COUNTIF($A673:$AC673,"n")&gt;0,"",IF(SUM($A673:$AC673)=COUNTA(Search!$C$4:$C$8,Search!$F$4:$F$8,Search!$I$4:$I$6,Search!$I$8,Search!$L$4:$L$8,Search!$O$4:$O$8,Search!$R$4:$R$7,Search!$U$4:$U$7)-COUNTIF(Search!$C$4:$U$7,"n"),1+LARGE($AD$1:AD672,1),""))</f>
        <v/>
      </c>
      <c r="AE673" s="45" t="str">
        <f t="shared" si="33"/>
        <v/>
      </c>
      <c r="AF673" s="45" t="str">
        <f>IF(AD673="","",COUNTIF($AE$1:$AE672,$AE673)+RANK($AE673,$AE$2:$AE$10540,1))</f>
        <v/>
      </c>
      <c r="AG673" s="45" t="str">
        <f t="shared" si="34"/>
        <v/>
      </c>
      <c r="AH673" s="45" t="str">
        <f>IF($AD673="","",COUNTIF($AG$1:$AG672,$AG673)+RANK($AG673,$AG$1:$AG$10539,0))</f>
        <v/>
      </c>
      <c r="AI673" s="10" t="str">
        <f t="shared" si="35"/>
        <v>1995-96 Topps O-Pee-Chee Parallel #175 Dave Andreychuk     /   $</v>
      </c>
      <c r="AJ673" s="11">
        <v>1995</v>
      </c>
      <c r="AK673" s="17">
        <v>96</v>
      </c>
      <c r="AL673" s="12" t="s">
        <v>359</v>
      </c>
      <c r="AM673" s="10">
        <v>175</v>
      </c>
      <c r="AN673" s="12" t="s">
        <v>284</v>
      </c>
      <c r="AO673" s="9"/>
      <c r="AP673" s="9"/>
      <c r="AQ673" s="9"/>
      <c r="AR673" s="14"/>
      <c r="AS673" s="9"/>
      <c r="AT673" s="9"/>
      <c r="AU673" s="9"/>
      <c r="AV673" s="13"/>
      <c r="AW673" s="13"/>
      <c r="AX673" s="9"/>
      <c r="AY673" s="9"/>
      <c r="AZ673" s="9"/>
      <c r="BA673" s="33"/>
      <c r="BB673" s="33"/>
      <c r="BC673" s="36"/>
      <c r="BD673" s="12" t="s">
        <v>1771</v>
      </c>
    </row>
    <row r="674" spans="1:56" s="12" customFormat="1" x14ac:dyDescent="0.2">
      <c r="A674" s="9" t="str">
        <f>IF(Search!$C$5="","",IF(COUNTA(Inventory!$AP674)=1,1,""))</f>
        <v/>
      </c>
      <c r="B674" s="9" t="str">
        <f>IF(Search!$C$4="","",IF(ISNUMBER(SEARCH(Search!$C$4,$AR674))=TRUE,1,""))</f>
        <v/>
      </c>
      <c r="C674" s="9" t="str">
        <f>IF(Search!$C$6="x",IF(COUNTA($AQ674)=1,1,"N"),IF(COUNTA($AQ674)=1,"N",""))</f>
        <v/>
      </c>
      <c r="D674" s="9" t="str">
        <f>IF(Search!$O$8="","",IF(ISNUMBER(SEARCH(Search!$O$8,$BD674))=TRUE,1,""))</f>
        <v/>
      </c>
      <c r="E674" s="9" t="str">
        <f>IF(Search!$C$7="","",IF(ISNUMBER(SEARCH(Search!$C$7,$AN674))=TRUE,1,""))</f>
        <v/>
      </c>
      <c r="F674" s="9" t="str">
        <f>IF(Search!$C$8="","",IF(ISNUMBER(SEARCH(Search!$C$8,$AO674))=TRUE,1,""))</f>
        <v/>
      </c>
      <c r="G674" s="9" t="str">
        <f>IF(Search!$F$4="","",IF(Inventory!$AJ674&lt;Search!$F$4,"",1))</f>
        <v/>
      </c>
      <c r="H674" s="9" t="str">
        <f>IF(Search!$F$5="","",IF(Inventory!$AJ674&gt;Search!$F$5,"",1))</f>
        <v/>
      </c>
      <c r="I674" s="9" t="str">
        <f>IF(Search!$F$7="","",IF(Search!$F$8="",IF(ISNUMBER(SEARCH(Search!$F$7,$AL674))=TRUE,1,""),""))</f>
        <v/>
      </c>
      <c r="J674" s="9" t="str">
        <f>IF($AL674=Search!$F$8,1,"")</f>
        <v/>
      </c>
      <c r="K674" s="9" t="str">
        <f>IF(Search!$I$4="","",IF(COUNTA($AS674)=1,IF(Search!$I$4="N","N",1),""))</f>
        <v/>
      </c>
      <c r="L674" s="9" t="str">
        <f>IF(Search!$I$5="","",IF($AS674="RC",1,""))</f>
        <v/>
      </c>
      <c r="M674" s="9" t="str">
        <f>IF(Search!$I$6="","",IF($AS674="RCP",1,""))</f>
        <v/>
      </c>
      <c r="N674" s="9" t="str">
        <f>IF(Search!$I$8="","",IF(COUNTA($AT674)=1,IF(Search!$I$8="N","N",1),""))</f>
        <v/>
      </c>
      <c r="O674" s="9" t="str">
        <f>IF(Search!$L$4="","",IF(COUNTA($AU674)=1,IF(Search!$L$4="N","N",1),""))</f>
        <v/>
      </c>
      <c r="P674" s="9" t="str">
        <f>IF(Search!$L$5="","",IF(ISNUMBER(SEARCH("Jersey",$AU674))=TRUE,IF(Search!$L$5="N","N",1),""))</f>
        <v/>
      </c>
      <c r="Q674" s="9" t="str">
        <f>IF(Search!$L$6="","",IF(ISNUMBER(SEARCH("Patch",$AU674))=TRUE,IF(Search!$L$6="N","N",1),""))</f>
        <v/>
      </c>
      <c r="R674" s="9" t="str">
        <f>IF(Search!$L$7="","",IF(ISNUMBER(SEARCH("Shield",$AU674))=TRUE,IF(Search!$L$7="N","N",1),""))</f>
        <v/>
      </c>
      <c r="S674" s="9" t="str">
        <f>IF(Search!$L$8="","",IF(ISNUMBER(SEARCH("Stick",$AU674))=TRUE,IF(Search!$L$8="N","N",1),""))</f>
        <v/>
      </c>
      <c r="T674" s="9" t="str">
        <f>IF(Search!$O$4="","",IF(COUNTA($AW674)=1,IF(Search!$O$4="N","N",1),""))</f>
        <v/>
      </c>
      <c r="U674" s="9" t="str">
        <f>IF(Search!$O$5="","",IF($AW674="","",IF($AW674&lt;Search!$O$5,"",1)))</f>
        <v/>
      </c>
      <c r="V674" s="9" t="str">
        <f>IF(Search!$O$6="","",IF($AW674="","",IF($AW674&gt;Search!$O$6,"",1)))</f>
        <v/>
      </c>
      <c r="W674" s="9" t="str">
        <f>IF(Search!$U$4="","",IF($AX674="","",1))</f>
        <v/>
      </c>
      <c r="X674" s="9" t="str">
        <f>IF(Search!$U$5="","",IF(ISNUMBER(SEARCH(Search!$U$5,$AX674))=TRUE,IF(Search!$U$5="N","N",1),""))</f>
        <v/>
      </c>
      <c r="Y674" s="9" t="str">
        <f>IF(Search!$U$6="","",IF($AY674&lt;Search!$U$6,"",1))</f>
        <v/>
      </c>
      <c r="Z674" s="9" t="str">
        <f>IF(Search!$R$4="","",IF(Inventory!$BA674&lt;Search!$R$4,"",1))</f>
        <v/>
      </c>
      <c r="AA674" s="9" t="str">
        <f>IF(Search!$R$5="","",IF($BA674&gt;Search!$R$5,"",1))</f>
        <v/>
      </c>
      <c r="AB674" s="9" t="str">
        <f>IF(Search!$R$6="","",IF($BB674&lt;Search!$R$6,"",1))</f>
        <v/>
      </c>
      <c r="AC674" s="9" t="str">
        <f>IF(Search!$R$7="","",IF($BB674&lt;Search!$R$7,"",1))</f>
        <v/>
      </c>
      <c r="AD674" s="45" t="str">
        <f>IF(COUNTIF($A674:$AC674,"n")&gt;0,"",IF(SUM($A674:$AC674)=COUNTA(Search!$C$4:$C$8,Search!$F$4:$F$8,Search!$I$4:$I$6,Search!$I$8,Search!$L$4:$L$8,Search!$O$4:$O$8,Search!$R$4:$R$7,Search!$U$4:$U$7)-COUNTIF(Search!$C$4:$U$7,"n"),1+LARGE($AD$1:AD673,1),""))</f>
        <v/>
      </c>
      <c r="AE674" s="45" t="str">
        <f t="shared" si="33"/>
        <v/>
      </c>
      <c r="AF674" s="45" t="str">
        <f>IF(AD674="","",COUNTIF($AE$1:$AE673,$AE674)+RANK($AE674,$AE$2:$AE$10540,1))</f>
        <v/>
      </c>
      <c r="AG674" s="45" t="str">
        <f t="shared" si="34"/>
        <v/>
      </c>
      <c r="AH674" s="45" t="str">
        <f>IF($AD674="","",COUNTIF($AG$1:$AG673,$AG674)+RANK($AG674,$AG$1:$AG$10539,0))</f>
        <v/>
      </c>
      <c r="AI674" s="10" t="str">
        <f t="shared" si="35"/>
        <v>1995-96 Topps O-Pee-Chee Parallel #207 Dave Ellett     /   $</v>
      </c>
      <c r="AJ674" s="11">
        <v>1995</v>
      </c>
      <c r="AK674" s="17">
        <v>96</v>
      </c>
      <c r="AL674" s="12" t="s">
        <v>359</v>
      </c>
      <c r="AM674" s="10">
        <v>207</v>
      </c>
      <c r="AN674" s="12" t="s">
        <v>363</v>
      </c>
      <c r="AO674" s="9"/>
      <c r="AP674" s="9"/>
      <c r="AQ674" s="9"/>
      <c r="AR674" s="14"/>
      <c r="AS674" s="9"/>
      <c r="AT674" s="9"/>
      <c r="AU674" s="9"/>
      <c r="AV674" s="13"/>
      <c r="AW674" s="13"/>
      <c r="AX674" s="9"/>
      <c r="AY674" s="9"/>
      <c r="AZ674" s="9"/>
      <c r="BA674" s="33"/>
      <c r="BB674" s="33"/>
      <c r="BC674" s="36"/>
      <c r="BD674" s="12" t="s">
        <v>1771</v>
      </c>
    </row>
    <row r="675" spans="1:56" s="12" customFormat="1" x14ac:dyDescent="0.2">
      <c r="A675" s="9" t="str">
        <f>IF(Search!$C$5="","",IF(COUNTA(Inventory!$AP675)=1,1,""))</f>
        <v/>
      </c>
      <c r="B675" s="9" t="str">
        <f>IF(Search!$C$4="","",IF(ISNUMBER(SEARCH(Search!$C$4,$AR675))=TRUE,1,""))</f>
        <v/>
      </c>
      <c r="C675" s="9" t="str">
        <f>IF(Search!$C$6="x",IF(COUNTA($AQ675)=1,1,"N"),IF(COUNTA($AQ675)=1,"N",""))</f>
        <v/>
      </c>
      <c r="D675" s="9" t="str">
        <f>IF(Search!$O$8="","",IF(ISNUMBER(SEARCH(Search!$O$8,$BD675))=TRUE,1,""))</f>
        <v/>
      </c>
      <c r="E675" s="9" t="str">
        <f>IF(Search!$C$7="","",IF(ISNUMBER(SEARCH(Search!$C$7,$AN675))=TRUE,1,""))</f>
        <v/>
      </c>
      <c r="F675" s="9" t="str">
        <f>IF(Search!$C$8="","",IF(ISNUMBER(SEARCH(Search!$C$8,$AO675))=TRUE,1,""))</f>
        <v/>
      </c>
      <c r="G675" s="9" t="str">
        <f>IF(Search!$F$4="","",IF(Inventory!$AJ675&lt;Search!$F$4,"",1))</f>
        <v/>
      </c>
      <c r="H675" s="9" t="str">
        <f>IF(Search!$F$5="","",IF(Inventory!$AJ675&gt;Search!$F$5,"",1))</f>
        <v/>
      </c>
      <c r="I675" s="9" t="str">
        <f>IF(Search!$F$7="","",IF(Search!$F$8="",IF(ISNUMBER(SEARCH(Search!$F$7,$AL675))=TRUE,1,""),""))</f>
        <v/>
      </c>
      <c r="J675" s="9" t="str">
        <f>IF($AL675=Search!$F$8,1,"")</f>
        <v/>
      </c>
      <c r="K675" s="9" t="str">
        <f>IF(Search!$I$4="","",IF(COUNTA($AS675)=1,IF(Search!$I$4="N","N",1),""))</f>
        <v/>
      </c>
      <c r="L675" s="9" t="str">
        <f>IF(Search!$I$5="","",IF($AS675="RC",1,""))</f>
        <v/>
      </c>
      <c r="M675" s="9" t="str">
        <f>IF(Search!$I$6="","",IF($AS675="RCP",1,""))</f>
        <v/>
      </c>
      <c r="N675" s="9" t="str">
        <f>IF(Search!$I$8="","",IF(COUNTA($AT675)=1,IF(Search!$I$8="N","N",1),""))</f>
        <v/>
      </c>
      <c r="O675" s="9" t="str">
        <f>IF(Search!$L$4="","",IF(COUNTA($AU675)=1,IF(Search!$L$4="N","N",1),""))</f>
        <v/>
      </c>
      <c r="P675" s="9" t="str">
        <f>IF(Search!$L$5="","",IF(ISNUMBER(SEARCH("Jersey",$AU675))=TRUE,IF(Search!$L$5="N","N",1),""))</f>
        <v/>
      </c>
      <c r="Q675" s="9" t="str">
        <f>IF(Search!$L$6="","",IF(ISNUMBER(SEARCH("Patch",$AU675))=TRUE,IF(Search!$L$6="N","N",1),""))</f>
        <v/>
      </c>
      <c r="R675" s="9" t="str">
        <f>IF(Search!$L$7="","",IF(ISNUMBER(SEARCH("Shield",$AU675))=TRUE,IF(Search!$L$7="N","N",1),""))</f>
        <v/>
      </c>
      <c r="S675" s="9" t="str">
        <f>IF(Search!$L$8="","",IF(ISNUMBER(SEARCH("Stick",$AU675))=TRUE,IF(Search!$L$8="N","N",1),""))</f>
        <v/>
      </c>
      <c r="T675" s="9" t="str">
        <f>IF(Search!$O$4="","",IF(COUNTA($AW675)=1,IF(Search!$O$4="N","N",1),""))</f>
        <v/>
      </c>
      <c r="U675" s="9" t="str">
        <f>IF(Search!$O$5="","",IF($AW675="","",IF($AW675&lt;Search!$O$5,"",1)))</f>
        <v/>
      </c>
      <c r="V675" s="9" t="str">
        <f>IF(Search!$O$6="","",IF($AW675="","",IF($AW675&gt;Search!$O$6,"",1)))</f>
        <v/>
      </c>
      <c r="W675" s="9" t="str">
        <f>IF(Search!$U$4="","",IF($AX675="","",1))</f>
        <v/>
      </c>
      <c r="X675" s="9" t="str">
        <f>IF(Search!$U$5="","",IF(ISNUMBER(SEARCH(Search!$U$5,$AX675))=TRUE,IF(Search!$U$5="N","N",1),""))</f>
        <v/>
      </c>
      <c r="Y675" s="9" t="str">
        <f>IF(Search!$U$6="","",IF($AY675&lt;Search!$U$6,"",1))</f>
        <v/>
      </c>
      <c r="Z675" s="9" t="str">
        <f>IF(Search!$R$4="","",IF(Inventory!$BA675&lt;Search!$R$4,"",1))</f>
        <v/>
      </c>
      <c r="AA675" s="9" t="str">
        <f>IF(Search!$R$5="","",IF($BA675&gt;Search!$R$5,"",1))</f>
        <v/>
      </c>
      <c r="AB675" s="9" t="str">
        <f>IF(Search!$R$6="","",IF($BB675&lt;Search!$R$6,"",1))</f>
        <v/>
      </c>
      <c r="AC675" s="9" t="str">
        <f>IF(Search!$R$7="","",IF($BB675&lt;Search!$R$7,"",1))</f>
        <v/>
      </c>
      <c r="AD675" s="45" t="str">
        <f>IF(COUNTIF($A675:$AC675,"n")&gt;0,"",IF(SUM($A675:$AC675)=COUNTA(Search!$C$4:$C$8,Search!$F$4:$F$8,Search!$I$4:$I$6,Search!$I$8,Search!$L$4:$L$8,Search!$O$4:$O$8,Search!$R$4:$R$7,Search!$U$4:$U$7)-COUNTIF(Search!$C$4:$U$7,"n"),1+LARGE($AD$1:AD674,1),""))</f>
        <v/>
      </c>
      <c r="AE675" s="45" t="str">
        <f t="shared" si="33"/>
        <v/>
      </c>
      <c r="AF675" s="45" t="str">
        <f>IF(AD675="","",COUNTIF($AE$1:$AE674,$AE675)+RANK($AE675,$AE$2:$AE$10540,1))</f>
        <v/>
      </c>
      <c r="AG675" s="45" t="str">
        <f t="shared" si="34"/>
        <v/>
      </c>
      <c r="AH675" s="45" t="str">
        <f>IF($AD675="","",COUNTIF($AG$1:$AG674,$AG675)+RANK($AG675,$AG$1:$AG$10539,0))</f>
        <v/>
      </c>
      <c r="AI675" s="10" t="str">
        <f t="shared" si="35"/>
        <v>1995-96 Topps O-Pee-Chee Parallel #211 Kenny Jonsson TOR    /   $</v>
      </c>
      <c r="AJ675" s="11">
        <v>1995</v>
      </c>
      <c r="AK675" s="17">
        <v>96</v>
      </c>
      <c r="AL675" s="12" t="s">
        <v>359</v>
      </c>
      <c r="AM675" s="10">
        <v>211</v>
      </c>
      <c r="AN675" s="12" t="s">
        <v>364</v>
      </c>
      <c r="AO675" s="14" t="s">
        <v>1904</v>
      </c>
      <c r="AP675" s="9"/>
      <c r="AQ675" s="9"/>
      <c r="AR675" s="14"/>
      <c r="AS675" s="9"/>
      <c r="AT675" s="9"/>
      <c r="AU675" s="9"/>
      <c r="AV675" s="13"/>
      <c r="AW675" s="13"/>
      <c r="AX675" s="9"/>
      <c r="AY675" s="9"/>
      <c r="AZ675" s="9"/>
      <c r="BA675" s="33"/>
      <c r="BB675" s="33"/>
      <c r="BC675" s="36"/>
      <c r="BD675" s="12" t="s">
        <v>1771</v>
      </c>
    </row>
    <row r="676" spans="1:56" s="12" customFormat="1" x14ac:dyDescent="0.2">
      <c r="A676" s="9" t="str">
        <f>IF(Search!$C$5="","",IF(COUNTA(Inventory!$AP676)=1,1,""))</f>
        <v/>
      </c>
      <c r="B676" s="9" t="str">
        <f>IF(Search!$C$4="","",IF(ISNUMBER(SEARCH(Search!$C$4,$AR676))=TRUE,1,""))</f>
        <v/>
      </c>
      <c r="C676" s="9" t="str">
        <f>IF(Search!$C$6="x",IF(COUNTA($AQ676)=1,1,"N"),IF(COUNTA($AQ676)=1,"N",""))</f>
        <v/>
      </c>
      <c r="D676" s="9" t="str">
        <f>IF(Search!$O$8="","",IF(ISNUMBER(SEARCH(Search!$O$8,$BD676))=TRUE,1,""))</f>
        <v/>
      </c>
      <c r="E676" s="9" t="str">
        <f>IF(Search!$C$7="","",IF(ISNUMBER(SEARCH(Search!$C$7,$AN676))=TRUE,1,""))</f>
        <v/>
      </c>
      <c r="F676" s="9" t="str">
        <f>IF(Search!$C$8="","",IF(ISNUMBER(SEARCH(Search!$C$8,$AO676))=TRUE,1,""))</f>
        <v/>
      </c>
      <c r="G676" s="9" t="str">
        <f>IF(Search!$F$4="","",IF(Inventory!$AJ676&lt;Search!$F$4,"",1))</f>
        <v/>
      </c>
      <c r="H676" s="9" t="str">
        <f>IF(Search!$F$5="","",IF(Inventory!$AJ676&gt;Search!$F$5,"",1))</f>
        <v/>
      </c>
      <c r="I676" s="9" t="str">
        <f>IF(Search!$F$7="","",IF(Search!$F$8="",IF(ISNUMBER(SEARCH(Search!$F$7,$AL676))=TRUE,1,""),""))</f>
        <v/>
      </c>
      <c r="J676" s="9" t="str">
        <f>IF($AL676=Search!$F$8,1,"")</f>
        <v/>
      </c>
      <c r="K676" s="9" t="str">
        <f>IF(Search!$I$4="","",IF(COUNTA($AS676)=1,IF(Search!$I$4="N","N",1),""))</f>
        <v/>
      </c>
      <c r="L676" s="9" t="str">
        <f>IF(Search!$I$5="","",IF($AS676="RC",1,""))</f>
        <v/>
      </c>
      <c r="M676" s="9" t="str">
        <f>IF(Search!$I$6="","",IF($AS676="RCP",1,""))</f>
        <v/>
      </c>
      <c r="N676" s="9" t="str">
        <f>IF(Search!$I$8="","",IF(COUNTA($AT676)=1,IF(Search!$I$8="N","N",1),""))</f>
        <v/>
      </c>
      <c r="O676" s="9" t="str">
        <f>IF(Search!$L$4="","",IF(COUNTA($AU676)=1,IF(Search!$L$4="N","N",1),""))</f>
        <v/>
      </c>
      <c r="P676" s="9" t="str">
        <f>IF(Search!$L$5="","",IF(ISNUMBER(SEARCH("Jersey",$AU676))=TRUE,IF(Search!$L$5="N","N",1),""))</f>
        <v/>
      </c>
      <c r="Q676" s="9" t="str">
        <f>IF(Search!$L$6="","",IF(ISNUMBER(SEARCH("Patch",$AU676))=TRUE,IF(Search!$L$6="N","N",1),""))</f>
        <v/>
      </c>
      <c r="R676" s="9" t="str">
        <f>IF(Search!$L$7="","",IF(ISNUMBER(SEARCH("Shield",$AU676))=TRUE,IF(Search!$L$7="N","N",1),""))</f>
        <v/>
      </c>
      <c r="S676" s="9" t="str">
        <f>IF(Search!$L$8="","",IF(ISNUMBER(SEARCH("Stick",$AU676))=TRUE,IF(Search!$L$8="N","N",1),""))</f>
        <v/>
      </c>
      <c r="T676" s="9" t="str">
        <f>IF(Search!$O$4="","",IF(COUNTA($AW676)=1,IF(Search!$O$4="N","N",1),""))</f>
        <v/>
      </c>
      <c r="U676" s="9" t="str">
        <f>IF(Search!$O$5="","",IF($AW676="","",IF($AW676&lt;Search!$O$5,"",1)))</f>
        <v/>
      </c>
      <c r="V676" s="9" t="str">
        <f>IF(Search!$O$6="","",IF($AW676="","",IF($AW676&gt;Search!$O$6,"",1)))</f>
        <v/>
      </c>
      <c r="W676" s="9" t="str">
        <f>IF(Search!$U$4="","",IF($AX676="","",1))</f>
        <v/>
      </c>
      <c r="X676" s="9" t="str">
        <f>IF(Search!$U$5="","",IF(ISNUMBER(SEARCH(Search!$U$5,$AX676))=TRUE,IF(Search!$U$5="N","N",1),""))</f>
        <v/>
      </c>
      <c r="Y676" s="9" t="str">
        <f>IF(Search!$U$6="","",IF($AY676&lt;Search!$U$6,"",1))</f>
        <v/>
      </c>
      <c r="Z676" s="9" t="str">
        <f>IF(Search!$R$4="","",IF(Inventory!$BA676&lt;Search!$R$4,"",1))</f>
        <v/>
      </c>
      <c r="AA676" s="9" t="str">
        <f>IF(Search!$R$5="","",IF($BA676&gt;Search!$R$5,"",1))</f>
        <v/>
      </c>
      <c r="AB676" s="9" t="str">
        <f>IF(Search!$R$6="","",IF($BB676&lt;Search!$R$6,"",1))</f>
        <v/>
      </c>
      <c r="AC676" s="9" t="str">
        <f>IF(Search!$R$7="","",IF($BB676&lt;Search!$R$7,"",1))</f>
        <v/>
      </c>
      <c r="AD676" s="45" t="str">
        <f>IF(COUNTIF($A676:$AC676,"n")&gt;0,"",IF(SUM($A676:$AC676)=COUNTA(Search!$C$4:$C$8,Search!$F$4:$F$8,Search!$I$4:$I$6,Search!$I$8,Search!$L$4:$L$8,Search!$O$4:$O$8,Search!$R$4:$R$7,Search!$U$4:$U$7)-COUNTIF(Search!$C$4:$U$7,"n"),1+LARGE($AD$1:AD675,1),""))</f>
        <v/>
      </c>
      <c r="AE676" s="45" t="str">
        <f t="shared" si="33"/>
        <v/>
      </c>
      <c r="AF676" s="45" t="str">
        <f>IF(AD676="","",COUNTIF($AE$1:$AE675,$AE676)+RANK($AE676,$AE$2:$AE$10540,1))</f>
        <v/>
      </c>
      <c r="AG676" s="45" t="str">
        <f t="shared" si="34"/>
        <v/>
      </c>
      <c r="AH676" s="45" t="str">
        <f>IF($AD676="","",COUNTIF($AG$1:$AG675,$AG676)+RANK($AG676,$AG$1:$AG$10539,0))</f>
        <v/>
      </c>
      <c r="AI676" s="10" t="str">
        <f t="shared" si="35"/>
        <v>1995-96 Topps O-Pee-Chee Parallel #233 Joe Nieuwendyk     /   $</v>
      </c>
      <c r="AJ676" s="11">
        <v>1995</v>
      </c>
      <c r="AK676" s="17">
        <v>96</v>
      </c>
      <c r="AL676" s="12" t="s">
        <v>359</v>
      </c>
      <c r="AM676" s="10">
        <v>233</v>
      </c>
      <c r="AN676" s="12" t="s">
        <v>186</v>
      </c>
      <c r="AO676" s="9"/>
      <c r="AP676" s="9"/>
      <c r="AQ676" s="9"/>
      <c r="AR676" s="14"/>
      <c r="AS676" s="9"/>
      <c r="AT676" s="9"/>
      <c r="AU676" s="9"/>
      <c r="AV676" s="13"/>
      <c r="AW676" s="13"/>
      <c r="AX676" s="9"/>
      <c r="AY676" s="9"/>
      <c r="AZ676" s="9"/>
      <c r="BA676" s="33"/>
      <c r="BB676" s="33"/>
      <c r="BC676" s="36"/>
      <c r="BD676" s="12" t="s">
        <v>1771</v>
      </c>
    </row>
    <row r="677" spans="1:56" s="12" customFormat="1" x14ac:dyDescent="0.2">
      <c r="A677" s="9" t="str">
        <f>IF(Search!$C$5="","",IF(COUNTA(Inventory!$AP677)=1,1,""))</f>
        <v/>
      </c>
      <c r="B677" s="9" t="str">
        <f>IF(Search!$C$4="","",IF(ISNUMBER(SEARCH(Search!$C$4,$AR677))=TRUE,1,""))</f>
        <v/>
      </c>
      <c r="C677" s="9" t="str">
        <f>IF(Search!$C$6="x",IF(COUNTA($AQ677)=1,1,"N"),IF(COUNTA($AQ677)=1,"N",""))</f>
        <v/>
      </c>
      <c r="D677" s="9" t="str">
        <f>IF(Search!$O$8="","",IF(ISNUMBER(SEARCH(Search!$O$8,$BD677))=TRUE,1,""))</f>
        <v/>
      </c>
      <c r="E677" s="9" t="str">
        <f>IF(Search!$C$7="","",IF(ISNUMBER(SEARCH(Search!$C$7,$AN677))=TRUE,1,""))</f>
        <v/>
      </c>
      <c r="F677" s="9" t="str">
        <f>IF(Search!$C$8="","",IF(ISNUMBER(SEARCH(Search!$C$8,$AO677))=TRUE,1,""))</f>
        <v/>
      </c>
      <c r="G677" s="9" t="str">
        <f>IF(Search!$F$4="","",IF(Inventory!$AJ677&lt;Search!$F$4,"",1))</f>
        <v/>
      </c>
      <c r="H677" s="9" t="str">
        <f>IF(Search!$F$5="","",IF(Inventory!$AJ677&gt;Search!$F$5,"",1))</f>
        <v/>
      </c>
      <c r="I677" s="9" t="str">
        <f>IF(Search!$F$7="","",IF(Search!$F$8="",IF(ISNUMBER(SEARCH(Search!$F$7,$AL677))=TRUE,1,""),""))</f>
        <v/>
      </c>
      <c r="J677" s="9" t="str">
        <f>IF($AL677=Search!$F$8,1,"")</f>
        <v/>
      </c>
      <c r="K677" s="9" t="str">
        <f>IF(Search!$I$4="","",IF(COUNTA($AS677)=1,IF(Search!$I$4="N","N",1),""))</f>
        <v/>
      </c>
      <c r="L677" s="9" t="str">
        <f>IF(Search!$I$5="","",IF($AS677="RC",1,""))</f>
        <v/>
      </c>
      <c r="M677" s="9" t="str">
        <f>IF(Search!$I$6="","",IF($AS677="RCP",1,""))</f>
        <v/>
      </c>
      <c r="N677" s="9" t="str">
        <f>IF(Search!$I$8="","",IF(COUNTA($AT677)=1,IF(Search!$I$8="N","N",1),""))</f>
        <v/>
      </c>
      <c r="O677" s="9" t="str">
        <f>IF(Search!$L$4="","",IF(COUNTA($AU677)=1,IF(Search!$L$4="N","N",1),""))</f>
        <v/>
      </c>
      <c r="P677" s="9" t="str">
        <f>IF(Search!$L$5="","",IF(ISNUMBER(SEARCH("Jersey",$AU677))=TRUE,IF(Search!$L$5="N","N",1),""))</f>
        <v/>
      </c>
      <c r="Q677" s="9" t="str">
        <f>IF(Search!$L$6="","",IF(ISNUMBER(SEARCH("Patch",$AU677))=TRUE,IF(Search!$L$6="N","N",1),""))</f>
        <v/>
      </c>
      <c r="R677" s="9" t="str">
        <f>IF(Search!$L$7="","",IF(ISNUMBER(SEARCH("Shield",$AU677))=TRUE,IF(Search!$L$7="N","N",1),""))</f>
        <v/>
      </c>
      <c r="S677" s="9" t="str">
        <f>IF(Search!$L$8="","",IF(ISNUMBER(SEARCH("Stick",$AU677))=TRUE,IF(Search!$L$8="N","N",1),""))</f>
        <v/>
      </c>
      <c r="T677" s="9" t="str">
        <f>IF(Search!$O$4="","",IF(COUNTA($AW677)=1,IF(Search!$O$4="N","N",1),""))</f>
        <v/>
      </c>
      <c r="U677" s="9" t="str">
        <f>IF(Search!$O$5="","",IF($AW677="","",IF($AW677&lt;Search!$O$5,"",1)))</f>
        <v/>
      </c>
      <c r="V677" s="9" t="str">
        <f>IF(Search!$O$6="","",IF($AW677="","",IF($AW677&gt;Search!$O$6,"",1)))</f>
        <v/>
      </c>
      <c r="W677" s="9" t="str">
        <f>IF(Search!$U$4="","",IF($AX677="","",1))</f>
        <v/>
      </c>
      <c r="X677" s="9" t="str">
        <f>IF(Search!$U$5="","",IF(ISNUMBER(SEARCH(Search!$U$5,$AX677))=TRUE,IF(Search!$U$5="N","N",1),""))</f>
        <v/>
      </c>
      <c r="Y677" s="9" t="str">
        <f>IF(Search!$U$6="","",IF($AY677&lt;Search!$U$6,"",1))</f>
        <v/>
      </c>
      <c r="Z677" s="9" t="str">
        <f>IF(Search!$R$4="","",IF(Inventory!$BA677&lt;Search!$R$4,"",1))</f>
        <v/>
      </c>
      <c r="AA677" s="9" t="str">
        <f>IF(Search!$R$5="","",IF($BA677&gt;Search!$R$5,"",1))</f>
        <v/>
      </c>
      <c r="AB677" s="9" t="str">
        <f>IF(Search!$R$6="","",IF($BB677&lt;Search!$R$6,"",1))</f>
        <v/>
      </c>
      <c r="AC677" s="9" t="str">
        <f>IF(Search!$R$7="","",IF($BB677&lt;Search!$R$7,"",1))</f>
        <v/>
      </c>
      <c r="AD677" s="45" t="str">
        <f>IF(COUNTIF($A677:$AC677,"n")&gt;0,"",IF(SUM($A677:$AC677)=COUNTA(Search!$C$4:$C$8,Search!$F$4:$F$8,Search!$I$4:$I$6,Search!$I$8,Search!$L$4:$L$8,Search!$O$4:$O$8,Search!$R$4:$R$7,Search!$U$4:$U$7)-COUNTIF(Search!$C$4:$U$7,"n"),1+LARGE($AD$1:AD676,1),""))</f>
        <v/>
      </c>
      <c r="AE677" s="45" t="str">
        <f t="shared" si="33"/>
        <v/>
      </c>
      <c r="AF677" s="45" t="str">
        <f>IF(AD677="","",COUNTIF($AE$1:$AE676,$AE677)+RANK($AE677,$AE$2:$AE$10540,1))</f>
        <v/>
      </c>
      <c r="AG677" s="45" t="str">
        <f t="shared" si="34"/>
        <v/>
      </c>
      <c r="AH677" s="45" t="str">
        <f>IF($AD677="","",COUNTIF($AG$1:$AG676,$AG677)+RANK($AG677,$AG$1:$AG$10539,0))</f>
        <v/>
      </c>
      <c r="AI677" s="10" t="str">
        <f t="shared" si="35"/>
        <v>1995-96 Topps O-Pee-Chee Parallel #255 Larry Murphy TOR    /   $</v>
      </c>
      <c r="AJ677" s="11">
        <v>1995</v>
      </c>
      <c r="AK677" s="17">
        <v>96</v>
      </c>
      <c r="AL677" s="12" t="s">
        <v>359</v>
      </c>
      <c r="AM677" s="10">
        <v>255</v>
      </c>
      <c r="AN677" s="12" t="s">
        <v>348</v>
      </c>
      <c r="AO677" s="14" t="s">
        <v>1904</v>
      </c>
      <c r="AP677" s="9"/>
      <c r="AQ677" s="9"/>
      <c r="AR677" s="14"/>
      <c r="AS677" s="9"/>
      <c r="AT677" s="9"/>
      <c r="AU677" s="9"/>
      <c r="AV677" s="13"/>
      <c r="AW677" s="13"/>
      <c r="AX677" s="9"/>
      <c r="AY677" s="9"/>
      <c r="AZ677" s="9"/>
      <c r="BA677" s="33"/>
      <c r="BB677" s="33"/>
      <c r="BC677" s="36"/>
      <c r="BD677" s="12" t="s">
        <v>1771</v>
      </c>
    </row>
    <row r="678" spans="1:56" s="12" customFormat="1" x14ac:dyDescent="0.2">
      <c r="A678" s="9" t="str">
        <f>IF(Search!$C$5="","",IF(COUNTA(Inventory!$AP678)=1,1,""))</f>
        <v/>
      </c>
      <c r="B678" s="9" t="str">
        <f>IF(Search!$C$4="","",IF(ISNUMBER(SEARCH(Search!$C$4,$AR678))=TRUE,1,""))</f>
        <v/>
      </c>
      <c r="C678" s="9" t="str">
        <f>IF(Search!$C$6="x",IF(COUNTA($AQ678)=1,1,"N"),IF(COUNTA($AQ678)=1,"N",""))</f>
        <v/>
      </c>
      <c r="D678" s="9" t="str">
        <f>IF(Search!$O$8="","",IF(ISNUMBER(SEARCH(Search!$O$8,$BD678))=TRUE,1,""))</f>
        <v/>
      </c>
      <c r="E678" s="9" t="str">
        <f>IF(Search!$C$7="","",IF(ISNUMBER(SEARCH(Search!$C$7,$AN678))=TRUE,1,""))</f>
        <v/>
      </c>
      <c r="F678" s="9" t="str">
        <f>IF(Search!$C$8="","",IF(ISNUMBER(SEARCH(Search!$C$8,$AO678))=TRUE,1,""))</f>
        <v/>
      </c>
      <c r="G678" s="9" t="str">
        <f>IF(Search!$F$4="","",IF(Inventory!$AJ678&lt;Search!$F$4,"",1))</f>
        <v/>
      </c>
      <c r="H678" s="9" t="str">
        <f>IF(Search!$F$5="","",IF(Inventory!$AJ678&gt;Search!$F$5,"",1))</f>
        <v/>
      </c>
      <c r="I678" s="9" t="str">
        <f>IF(Search!$F$7="","",IF(Search!$F$8="",IF(ISNUMBER(SEARCH(Search!$F$7,$AL678))=TRUE,1,""),""))</f>
        <v/>
      </c>
      <c r="J678" s="9" t="str">
        <f>IF($AL678=Search!$F$8,1,"")</f>
        <v/>
      </c>
      <c r="K678" s="9" t="str">
        <f>IF(Search!$I$4="","",IF(COUNTA($AS678)=1,IF(Search!$I$4="N","N",1),""))</f>
        <v/>
      </c>
      <c r="L678" s="9" t="str">
        <f>IF(Search!$I$5="","",IF($AS678="RC",1,""))</f>
        <v/>
      </c>
      <c r="M678" s="9" t="str">
        <f>IF(Search!$I$6="","",IF($AS678="RCP",1,""))</f>
        <v/>
      </c>
      <c r="N678" s="9" t="str">
        <f>IF(Search!$I$8="","",IF(COUNTA($AT678)=1,IF(Search!$I$8="N","N",1),""))</f>
        <v/>
      </c>
      <c r="O678" s="9" t="str">
        <f>IF(Search!$L$4="","",IF(COUNTA($AU678)=1,IF(Search!$L$4="N","N",1),""))</f>
        <v/>
      </c>
      <c r="P678" s="9" t="str">
        <f>IF(Search!$L$5="","",IF(ISNUMBER(SEARCH("Jersey",$AU678))=TRUE,IF(Search!$L$5="N","N",1),""))</f>
        <v/>
      </c>
      <c r="Q678" s="9" t="str">
        <f>IF(Search!$L$6="","",IF(ISNUMBER(SEARCH("Patch",$AU678))=TRUE,IF(Search!$L$6="N","N",1),""))</f>
        <v/>
      </c>
      <c r="R678" s="9" t="str">
        <f>IF(Search!$L$7="","",IF(ISNUMBER(SEARCH("Shield",$AU678))=TRUE,IF(Search!$L$7="N","N",1),""))</f>
        <v/>
      </c>
      <c r="S678" s="9" t="str">
        <f>IF(Search!$L$8="","",IF(ISNUMBER(SEARCH("Stick",$AU678))=TRUE,IF(Search!$L$8="N","N",1),""))</f>
        <v/>
      </c>
      <c r="T678" s="9" t="str">
        <f>IF(Search!$O$4="","",IF(COUNTA($AW678)=1,IF(Search!$O$4="N","N",1),""))</f>
        <v/>
      </c>
      <c r="U678" s="9" t="str">
        <f>IF(Search!$O$5="","",IF($AW678="","",IF($AW678&lt;Search!$O$5,"",1)))</f>
        <v/>
      </c>
      <c r="V678" s="9" t="str">
        <f>IF(Search!$O$6="","",IF($AW678="","",IF($AW678&gt;Search!$O$6,"",1)))</f>
        <v/>
      </c>
      <c r="W678" s="9" t="str">
        <f>IF(Search!$U$4="","",IF($AX678="","",1))</f>
        <v/>
      </c>
      <c r="X678" s="9" t="str">
        <f>IF(Search!$U$5="","",IF(ISNUMBER(SEARCH(Search!$U$5,$AX678))=TRUE,IF(Search!$U$5="N","N",1),""))</f>
        <v/>
      </c>
      <c r="Y678" s="9" t="str">
        <f>IF(Search!$U$6="","",IF($AY678&lt;Search!$U$6,"",1))</f>
        <v/>
      </c>
      <c r="Z678" s="9" t="str">
        <f>IF(Search!$R$4="","",IF(Inventory!$BA678&lt;Search!$R$4,"",1))</f>
        <v/>
      </c>
      <c r="AA678" s="9" t="str">
        <f>IF(Search!$R$5="","",IF($BA678&gt;Search!$R$5,"",1))</f>
        <v/>
      </c>
      <c r="AB678" s="9" t="str">
        <f>IF(Search!$R$6="","",IF($BB678&lt;Search!$R$6,"",1))</f>
        <v/>
      </c>
      <c r="AC678" s="9" t="str">
        <f>IF(Search!$R$7="","",IF($BB678&lt;Search!$R$7,"",1))</f>
        <v/>
      </c>
      <c r="AD678" s="45" t="str">
        <f>IF(COUNTIF($A678:$AC678,"n")&gt;0,"",IF(SUM($A678:$AC678)=COUNTA(Search!$C$4:$C$8,Search!$F$4:$F$8,Search!$I$4:$I$6,Search!$I$8,Search!$L$4:$L$8,Search!$O$4:$O$8,Search!$R$4:$R$7,Search!$U$4:$U$7)-COUNTIF(Search!$C$4:$U$7,"n"),1+LARGE($AD$1:AD677,1),""))</f>
        <v/>
      </c>
      <c r="AE678" s="45" t="str">
        <f t="shared" si="33"/>
        <v/>
      </c>
      <c r="AF678" s="45" t="str">
        <f>IF(AD678="","",COUNTIF($AE$1:$AE677,$AE678)+RANK($AE678,$AE$2:$AE$10540,1))</f>
        <v/>
      </c>
      <c r="AG678" s="45" t="str">
        <f t="shared" si="34"/>
        <v/>
      </c>
      <c r="AH678" s="45" t="str">
        <f>IF($AD678="","",COUNTIF($AG$1:$AG677,$AG678)+RANK($AG678,$AG$1:$AG$10539,0))</f>
        <v/>
      </c>
      <c r="AI678" s="10" t="str">
        <f t="shared" si="35"/>
        <v>1995-96 Topps O-Pee-Chee Parallel #307 Rob Blake     /   $</v>
      </c>
      <c r="AJ678" s="11">
        <v>1995</v>
      </c>
      <c r="AK678" s="17">
        <v>96</v>
      </c>
      <c r="AL678" s="12" t="s">
        <v>359</v>
      </c>
      <c r="AM678" s="10">
        <v>307</v>
      </c>
      <c r="AN678" s="12" t="s">
        <v>217</v>
      </c>
      <c r="AO678" s="9"/>
      <c r="AP678" s="9"/>
      <c r="AQ678" s="9"/>
      <c r="AR678" s="14"/>
      <c r="AS678" s="9"/>
      <c r="AT678" s="9"/>
      <c r="AU678" s="9"/>
      <c r="AV678" s="13"/>
      <c r="AW678" s="13"/>
      <c r="AX678" s="9"/>
      <c r="AY678" s="9"/>
      <c r="AZ678" s="9"/>
      <c r="BA678" s="33"/>
      <c r="BB678" s="33"/>
      <c r="BC678" s="36"/>
      <c r="BD678" s="12" t="s">
        <v>1771</v>
      </c>
    </row>
    <row r="679" spans="1:56" s="12" customFormat="1" x14ac:dyDescent="0.2">
      <c r="A679" s="9" t="str">
        <f>IF(Search!$C$5="","",IF(COUNTA(Inventory!$AP679)=1,1,""))</f>
        <v/>
      </c>
      <c r="B679" s="9" t="str">
        <f>IF(Search!$C$4="","",IF(ISNUMBER(SEARCH(Search!$C$4,$AR679))=TRUE,1,""))</f>
        <v/>
      </c>
      <c r="C679" s="9" t="str">
        <f>IF(Search!$C$6="x",IF(COUNTA($AQ679)=1,1,"N"),IF(COUNTA($AQ679)=1,"N",""))</f>
        <v/>
      </c>
      <c r="D679" s="9" t="str">
        <f>IF(Search!$O$8="","",IF(ISNUMBER(SEARCH(Search!$O$8,$BD679))=TRUE,1,""))</f>
        <v/>
      </c>
      <c r="E679" s="9" t="str">
        <f>IF(Search!$C$7="","",IF(ISNUMBER(SEARCH(Search!$C$7,$AN679))=TRUE,1,""))</f>
        <v/>
      </c>
      <c r="F679" s="9" t="str">
        <f>IF(Search!$C$8="","",IF(ISNUMBER(SEARCH(Search!$C$8,$AO679))=TRUE,1,""))</f>
        <v/>
      </c>
      <c r="G679" s="9" t="str">
        <f>IF(Search!$F$4="","",IF(Inventory!$AJ679&lt;Search!$F$4,"",1))</f>
        <v/>
      </c>
      <c r="H679" s="9" t="str">
        <f>IF(Search!$F$5="","",IF(Inventory!$AJ679&gt;Search!$F$5,"",1))</f>
        <v/>
      </c>
      <c r="I679" s="9" t="str">
        <f>IF(Search!$F$7="","",IF(Search!$F$8="",IF(ISNUMBER(SEARCH(Search!$F$7,$AL679))=TRUE,1,""),""))</f>
        <v/>
      </c>
      <c r="J679" s="9" t="str">
        <f>IF($AL679=Search!$F$8,1,"")</f>
        <v/>
      </c>
      <c r="K679" s="9" t="str">
        <f>IF(Search!$I$4="","",IF(COUNTA($AS679)=1,IF(Search!$I$4="N","N",1),""))</f>
        <v/>
      </c>
      <c r="L679" s="9" t="str">
        <f>IF(Search!$I$5="","",IF($AS679="RC",1,""))</f>
        <v/>
      </c>
      <c r="M679" s="9" t="str">
        <f>IF(Search!$I$6="","",IF($AS679="RCP",1,""))</f>
        <v/>
      </c>
      <c r="N679" s="9" t="str">
        <f>IF(Search!$I$8="","",IF(COUNTA($AT679)=1,IF(Search!$I$8="N","N",1),""))</f>
        <v/>
      </c>
      <c r="O679" s="9" t="str">
        <f>IF(Search!$L$4="","",IF(COUNTA($AU679)=1,IF(Search!$L$4="N","N",1),""))</f>
        <v/>
      </c>
      <c r="P679" s="9" t="str">
        <f>IF(Search!$L$5="","",IF(ISNUMBER(SEARCH("Jersey",$AU679))=TRUE,IF(Search!$L$5="N","N",1),""))</f>
        <v/>
      </c>
      <c r="Q679" s="9" t="str">
        <f>IF(Search!$L$6="","",IF(ISNUMBER(SEARCH("Patch",$AU679))=TRUE,IF(Search!$L$6="N","N",1),""))</f>
        <v/>
      </c>
      <c r="R679" s="9" t="str">
        <f>IF(Search!$L$7="","",IF(ISNUMBER(SEARCH("Shield",$AU679))=TRUE,IF(Search!$L$7="N","N",1),""))</f>
        <v/>
      </c>
      <c r="S679" s="9" t="str">
        <f>IF(Search!$L$8="","",IF(ISNUMBER(SEARCH("Stick",$AU679))=TRUE,IF(Search!$L$8="N","N",1),""))</f>
        <v/>
      </c>
      <c r="T679" s="9" t="str">
        <f>IF(Search!$O$4="","",IF(COUNTA($AW679)=1,IF(Search!$O$4="N","N",1),""))</f>
        <v/>
      </c>
      <c r="U679" s="9" t="str">
        <f>IF(Search!$O$5="","",IF($AW679="","",IF($AW679&lt;Search!$O$5,"",1)))</f>
        <v/>
      </c>
      <c r="V679" s="9" t="str">
        <f>IF(Search!$O$6="","",IF($AW679="","",IF($AW679&gt;Search!$O$6,"",1)))</f>
        <v/>
      </c>
      <c r="W679" s="9" t="str">
        <f>IF(Search!$U$4="","",IF($AX679="","",1))</f>
        <v/>
      </c>
      <c r="X679" s="9" t="str">
        <f>IF(Search!$U$5="","",IF(ISNUMBER(SEARCH(Search!$U$5,$AX679))=TRUE,IF(Search!$U$5="N","N",1),""))</f>
        <v/>
      </c>
      <c r="Y679" s="9" t="str">
        <f>IF(Search!$U$6="","",IF($AY679&lt;Search!$U$6,"",1))</f>
        <v/>
      </c>
      <c r="Z679" s="9" t="str">
        <f>IF(Search!$R$4="","",IF(Inventory!$BA679&lt;Search!$R$4,"",1))</f>
        <v/>
      </c>
      <c r="AA679" s="9" t="str">
        <f>IF(Search!$R$5="","",IF($BA679&gt;Search!$R$5,"",1))</f>
        <v/>
      </c>
      <c r="AB679" s="9" t="str">
        <f>IF(Search!$R$6="","",IF($BB679&lt;Search!$R$6,"",1))</f>
        <v/>
      </c>
      <c r="AC679" s="9" t="str">
        <f>IF(Search!$R$7="","",IF($BB679&lt;Search!$R$7,"",1))</f>
        <v/>
      </c>
      <c r="AD679" s="45" t="str">
        <f>IF(COUNTIF($A679:$AC679,"n")&gt;0,"",IF(SUM($A679:$AC679)=COUNTA(Search!$C$4:$C$8,Search!$F$4:$F$8,Search!$I$4:$I$6,Search!$I$8,Search!$L$4:$L$8,Search!$O$4:$O$8,Search!$R$4:$R$7,Search!$U$4:$U$7)-COUNTIF(Search!$C$4:$U$7,"n"),1+LARGE($AD$1:AD678,1),""))</f>
        <v/>
      </c>
      <c r="AE679" s="45" t="str">
        <f t="shared" si="33"/>
        <v/>
      </c>
      <c r="AF679" s="45" t="str">
        <f>IF(AD679="","",COUNTIF($AE$1:$AE678,$AE679)+RANK($AE679,$AE$2:$AE$10540,1))</f>
        <v/>
      </c>
      <c r="AG679" s="45" t="str">
        <f t="shared" si="34"/>
        <v/>
      </c>
      <c r="AH679" s="45" t="str">
        <f>IF($AD679="","",COUNTIF($AG$1:$AG678,$AG679)+RANK($AG679,$AG$1:$AG$10539,0))</f>
        <v/>
      </c>
      <c r="AI679" s="10" t="str">
        <f t="shared" si="35"/>
        <v>1995-96 Topps O-Pee-Chee Parallel #312 Bryan McCabe     /   $</v>
      </c>
      <c r="AJ679" s="11">
        <v>1995</v>
      </c>
      <c r="AK679" s="17">
        <v>96</v>
      </c>
      <c r="AL679" s="12" t="s">
        <v>359</v>
      </c>
      <c r="AM679" s="10">
        <v>312</v>
      </c>
      <c r="AN679" s="12" t="s">
        <v>365</v>
      </c>
      <c r="AO679" s="9"/>
      <c r="AP679" s="9"/>
      <c r="AQ679" s="9"/>
      <c r="AR679" s="14"/>
      <c r="AS679" s="9"/>
      <c r="AT679" s="9"/>
      <c r="AU679" s="9"/>
      <c r="AV679" s="13"/>
      <c r="AW679" s="13"/>
      <c r="AX679" s="9"/>
      <c r="AY679" s="9"/>
      <c r="AZ679" s="9"/>
      <c r="BA679" s="33"/>
      <c r="BB679" s="33"/>
      <c r="BC679" s="36"/>
      <c r="BD679" s="12" t="s">
        <v>1771</v>
      </c>
    </row>
    <row r="680" spans="1:56" s="12" customFormat="1" x14ac:dyDescent="0.2">
      <c r="A680" s="9" t="str">
        <f>IF(Search!$C$5="","",IF(COUNTA(Inventory!$AP680)=1,1,""))</f>
        <v/>
      </c>
      <c r="B680" s="9" t="str">
        <f>IF(Search!$C$4="","",IF(ISNUMBER(SEARCH(Search!$C$4,$AR680))=TRUE,1,""))</f>
        <v/>
      </c>
      <c r="C680" s="9" t="str">
        <f>IF(Search!$C$6="x",IF(COUNTA($AQ680)=1,1,"N"),IF(COUNTA($AQ680)=1,"N",""))</f>
        <v/>
      </c>
      <c r="D680" s="9" t="str">
        <f>IF(Search!$O$8="","",IF(ISNUMBER(SEARCH(Search!$O$8,$BD680))=TRUE,1,""))</f>
        <v/>
      </c>
      <c r="E680" s="9" t="str">
        <f>IF(Search!$C$7="","",IF(ISNUMBER(SEARCH(Search!$C$7,$AN680))=TRUE,1,""))</f>
        <v/>
      </c>
      <c r="F680" s="9" t="str">
        <f>IF(Search!$C$8="","",IF(ISNUMBER(SEARCH(Search!$C$8,$AO680))=TRUE,1,""))</f>
        <v/>
      </c>
      <c r="G680" s="9" t="str">
        <f>IF(Search!$F$4="","",IF(Inventory!$AJ680&lt;Search!$F$4,"",1))</f>
        <v/>
      </c>
      <c r="H680" s="9" t="str">
        <f>IF(Search!$F$5="","",IF(Inventory!$AJ680&gt;Search!$F$5,"",1))</f>
        <v/>
      </c>
      <c r="I680" s="9" t="str">
        <f>IF(Search!$F$7="","",IF(Search!$F$8="",IF(ISNUMBER(SEARCH(Search!$F$7,$AL680))=TRUE,1,""),""))</f>
        <v/>
      </c>
      <c r="J680" s="9" t="str">
        <f>IF($AL680=Search!$F$8,1,"")</f>
        <v/>
      </c>
      <c r="K680" s="9" t="str">
        <f>IF(Search!$I$4="","",IF(COUNTA($AS680)=1,IF(Search!$I$4="N","N",1),""))</f>
        <v/>
      </c>
      <c r="L680" s="9" t="str">
        <f>IF(Search!$I$5="","",IF($AS680="RC",1,""))</f>
        <v/>
      </c>
      <c r="M680" s="9" t="str">
        <f>IF(Search!$I$6="","",IF($AS680="RCP",1,""))</f>
        <v/>
      </c>
      <c r="N680" s="9" t="str">
        <f>IF(Search!$I$8="","",IF(COUNTA($AT680)=1,IF(Search!$I$8="N","N",1),""))</f>
        <v/>
      </c>
      <c r="O680" s="9" t="str">
        <f>IF(Search!$L$4="","",IF(COUNTA($AU680)=1,IF(Search!$L$4="N","N",1),""))</f>
        <v/>
      </c>
      <c r="P680" s="9" t="str">
        <f>IF(Search!$L$5="","",IF(ISNUMBER(SEARCH("Jersey",$AU680))=TRUE,IF(Search!$L$5="N","N",1),""))</f>
        <v/>
      </c>
      <c r="Q680" s="9" t="str">
        <f>IF(Search!$L$6="","",IF(ISNUMBER(SEARCH("Patch",$AU680))=TRUE,IF(Search!$L$6="N","N",1),""))</f>
        <v/>
      </c>
      <c r="R680" s="9" t="str">
        <f>IF(Search!$L$7="","",IF(ISNUMBER(SEARCH("Shield",$AU680))=TRUE,IF(Search!$L$7="N","N",1),""))</f>
        <v/>
      </c>
      <c r="S680" s="9" t="str">
        <f>IF(Search!$L$8="","",IF(ISNUMBER(SEARCH("Stick",$AU680))=TRUE,IF(Search!$L$8="N","N",1),""))</f>
        <v/>
      </c>
      <c r="T680" s="9" t="str">
        <f>IF(Search!$O$4="","",IF(COUNTA($AW680)=1,IF(Search!$O$4="N","N",1),""))</f>
        <v/>
      </c>
      <c r="U680" s="9" t="str">
        <f>IF(Search!$O$5="","",IF($AW680="","",IF($AW680&lt;Search!$O$5,"",1)))</f>
        <v/>
      </c>
      <c r="V680" s="9" t="str">
        <f>IF(Search!$O$6="","",IF($AW680="","",IF($AW680&gt;Search!$O$6,"",1)))</f>
        <v/>
      </c>
      <c r="W680" s="9" t="str">
        <f>IF(Search!$U$4="","",IF($AX680="","",1))</f>
        <v/>
      </c>
      <c r="X680" s="9" t="str">
        <f>IF(Search!$U$5="","",IF(ISNUMBER(SEARCH(Search!$U$5,$AX680))=TRUE,IF(Search!$U$5="N","N",1),""))</f>
        <v/>
      </c>
      <c r="Y680" s="9" t="str">
        <f>IF(Search!$U$6="","",IF($AY680&lt;Search!$U$6,"",1))</f>
        <v/>
      </c>
      <c r="Z680" s="9" t="str">
        <f>IF(Search!$R$4="","",IF(Inventory!$BA680&lt;Search!$R$4,"",1))</f>
        <v/>
      </c>
      <c r="AA680" s="9" t="str">
        <f>IF(Search!$R$5="","",IF($BA680&gt;Search!$R$5,"",1))</f>
        <v/>
      </c>
      <c r="AB680" s="9" t="str">
        <f>IF(Search!$R$6="","",IF($BB680&lt;Search!$R$6,"",1))</f>
        <v/>
      </c>
      <c r="AC680" s="9" t="str">
        <f>IF(Search!$R$7="","",IF($BB680&lt;Search!$R$7,"",1))</f>
        <v/>
      </c>
      <c r="AD680" s="45" t="str">
        <f>IF(COUNTIF($A680:$AC680,"n")&gt;0,"",IF(SUM($A680:$AC680)=COUNTA(Search!$C$4:$C$8,Search!$F$4:$F$8,Search!$I$4:$I$6,Search!$I$8,Search!$L$4:$L$8,Search!$O$4:$O$8,Search!$R$4:$R$7,Search!$U$4:$U$7)-COUNTIF(Search!$C$4:$U$7,"n"),1+LARGE($AD$1:AD679,1),""))</f>
        <v/>
      </c>
      <c r="AE680" s="45" t="str">
        <f t="shared" si="33"/>
        <v/>
      </c>
      <c r="AF680" s="45" t="str">
        <f>IF(AD680="","",COUNTIF($AE$1:$AE679,$AE680)+RANK($AE680,$AE$2:$AE$10540,1))</f>
        <v/>
      </c>
      <c r="AG680" s="45" t="str">
        <f t="shared" si="34"/>
        <v/>
      </c>
      <c r="AH680" s="45" t="str">
        <f>IF($AD680="","",COUNTIF($AG$1:$AG679,$AG680)+RANK($AG680,$AG$1:$AG$10539,0))</f>
        <v/>
      </c>
      <c r="AI680" s="10" t="str">
        <f t="shared" si="35"/>
        <v>1995-96 Topps O-Pee-Chee Parallel #315 Felix Potvin     /   $</v>
      </c>
      <c r="AJ680" s="11">
        <v>1995</v>
      </c>
      <c r="AK680" s="17">
        <v>96</v>
      </c>
      <c r="AL680" s="12" t="s">
        <v>359</v>
      </c>
      <c r="AM680" s="10">
        <v>315</v>
      </c>
      <c r="AN680" s="15" t="s">
        <v>226</v>
      </c>
      <c r="AO680" s="14"/>
      <c r="AP680" s="14"/>
      <c r="AQ680" s="14"/>
      <c r="AR680" s="14"/>
      <c r="AS680" s="9"/>
      <c r="AT680" s="9"/>
      <c r="AU680" s="9"/>
      <c r="AV680" s="13"/>
      <c r="AW680" s="13"/>
      <c r="AX680" s="9"/>
      <c r="AY680" s="9"/>
      <c r="AZ680" s="9"/>
      <c r="BA680" s="33"/>
      <c r="BB680" s="33"/>
      <c r="BC680" s="36"/>
      <c r="BD680" s="12" t="s">
        <v>1771</v>
      </c>
    </row>
    <row r="681" spans="1:56" s="12" customFormat="1" x14ac:dyDescent="0.2">
      <c r="A681" s="9" t="str">
        <f>IF(Search!$C$5="","",IF(COUNTA(Inventory!$AP681)=1,1,""))</f>
        <v/>
      </c>
      <c r="B681" s="9" t="str">
        <f>IF(Search!$C$4="","",IF(ISNUMBER(SEARCH(Search!$C$4,$AR681))=TRUE,1,""))</f>
        <v/>
      </c>
      <c r="C681" s="9" t="str">
        <f>IF(Search!$C$6="x",IF(COUNTA($AQ681)=1,1,"N"),IF(COUNTA($AQ681)=1,"N",""))</f>
        <v/>
      </c>
      <c r="D681" s="9" t="str">
        <f>IF(Search!$O$8="","",IF(ISNUMBER(SEARCH(Search!$O$8,$BD681))=TRUE,1,""))</f>
        <v/>
      </c>
      <c r="E681" s="9" t="str">
        <f>IF(Search!$C$7="","",IF(ISNUMBER(SEARCH(Search!$C$7,$AN681))=TRUE,1,""))</f>
        <v/>
      </c>
      <c r="F681" s="9" t="str">
        <f>IF(Search!$C$8="","",IF(ISNUMBER(SEARCH(Search!$C$8,$AO681))=TRUE,1,""))</f>
        <v/>
      </c>
      <c r="G681" s="9" t="str">
        <f>IF(Search!$F$4="","",IF(Inventory!$AJ681&lt;Search!$F$4,"",1))</f>
        <v/>
      </c>
      <c r="H681" s="9" t="str">
        <f>IF(Search!$F$5="","",IF(Inventory!$AJ681&gt;Search!$F$5,"",1))</f>
        <v/>
      </c>
      <c r="I681" s="9" t="str">
        <f>IF(Search!$F$7="","",IF(Search!$F$8="",IF(ISNUMBER(SEARCH(Search!$F$7,$AL681))=TRUE,1,""),""))</f>
        <v/>
      </c>
      <c r="J681" s="9" t="str">
        <f>IF($AL681=Search!$F$8,1,"")</f>
        <v/>
      </c>
      <c r="K681" s="9" t="str">
        <f>IF(Search!$I$4="","",IF(COUNTA($AS681)=1,IF(Search!$I$4="N","N",1),""))</f>
        <v/>
      </c>
      <c r="L681" s="9" t="str">
        <f>IF(Search!$I$5="","",IF($AS681="RC",1,""))</f>
        <v/>
      </c>
      <c r="M681" s="9" t="str">
        <f>IF(Search!$I$6="","",IF($AS681="RCP",1,""))</f>
        <v/>
      </c>
      <c r="N681" s="9" t="str">
        <f>IF(Search!$I$8="","",IF(COUNTA($AT681)=1,IF(Search!$I$8="N","N",1),""))</f>
        <v/>
      </c>
      <c r="O681" s="9" t="str">
        <f>IF(Search!$L$4="","",IF(COUNTA($AU681)=1,IF(Search!$L$4="N","N",1),""))</f>
        <v/>
      </c>
      <c r="P681" s="9" t="str">
        <f>IF(Search!$L$5="","",IF(ISNUMBER(SEARCH("Jersey",$AU681))=TRUE,IF(Search!$L$5="N","N",1),""))</f>
        <v/>
      </c>
      <c r="Q681" s="9" t="str">
        <f>IF(Search!$L$6="","",IF(ISNUMBER(SEARCH("Patch",$AU681))=TRUE,IF(Search!$L$6="N","N",1),""))</f>
        <v/>
      </c>
      <c r="R681" s="9" t="str">
        <f>IF(Search!$L$7="","",IF(ISNUMBER(SEARCH("Shield",$AU681))=TRUE,IF(Search!$L$7="N","N",1),""))</f>
        <v/>
      </c>
      <c r="S681" s="9" t="str">
        <f>IF(Search!$L$8="","",IF(ISNUMBER(SEARCH("Stick",$AU681))=TRUE,IF(Search!$L$8="N","N",1),""))</f>
        <v/>
      </c>
      <c r="T681" s="9" t="str">
        <f>IF(Search!$O$4="","",IF(COUNTA($AW681)=1,IF(Search!$O$4="N","N",1),""))</f>
        <v/>
      </c>
      <c r="U681" s="9" t="str">
        <f>IF(Search!$O$5="","",IF($AW681="","",IF($AW681&lt;Search!$O$5,"",1)))</f>
        <v/>
      </c>
      <c r="V681" s="9" t="str">
        <f>IF(Search!$O$6="","",IF($AW681="","",IF($AW681&gt;Search!$O$6,"",1)))</f>
        <v/>
      </c>
      <c r="W681" s="9" t="str">
        <f>IF(Search!$U$4="","",IF($AX681="","",1))</f>
        <v/>
      </c>
      <c r="X681" s="9" t="str">
        <f>IF(Search!$U$5="","",IF(ISNUMBER(SEARCH(Search!$U$5,$AX681))=TRUE,IF(Search!$U$5="N","N",1),""))</f>
        <v/>
      </c>
      <c r="Y681" s="9" t="str">
        <f>IF(Search!$U$6="","",IF($AY681&lt;Search!$U$6,"",1))</f>
        <v/>
      </c>
      <c r="Z681" s="9" t="str">
        <f>IF(Search!$R$4="","",IF(Inventory!$BA681&lt;Search!$R$4,"",1))</f>
        <v/>
      </c>
      <c r="AA681" s="9" t="str">
        <f>IF(Search!$R$5="","",IF($BA681&gt;Search!$R$5,"",1))</f>
        <v/>
      </c>
      <c r="AB681" s="9" t="str">
        <f>IF(Search!$R$6="","",IF($BB681&lt;Search!$R$6,"",1))</f>
        <v/>
      </c>
      <c r="AC681" s="9" t="str">
        <f>IF(Search!$R$7="","",IF($BB681&lt;Search!$R$7,"",1))</f>
        <v/>
      </c>
      <c r="AD681" s="45" t="str">
        <f>IF(COUNTIF($A681:$AC681,"n")&gt;0,"",IF(SUM($A681:$AC681)=COUNTA(Search!$C$4:$C$8,Search!$F$4:$F$8,Search!$I$4:$I$6,Search!$I$8,Search!$L$4:$L$8,Search!$O$4:$O$8,Search!$R$4:$R$7,Search!$U$4:$U$7)-COUNTIF(Search!$C$4:$U$7,"n"),1+LARGE($AD$1:AD680,1),""))</f>
        <v/>
      </c>
      <c r="AE681" s="45" t="str">
        <f t="shared" si="33"/>
        <v/>
      </c>
      <c r="AF681" s="45" t="str">
        <f>IF(AD681="","",COUNTIF($AE$1:$AE680,$AE681)+RANK($AE681,$AE$2:$AE$10540,1))</f>
        <v/>
      </c>
      <c r="AG681" s="45" t="str">
        <f t="shared" si="34"/>
        <v/>
      </c>
      <c r="AH681" s="45" t="str">
        <f>IF($AD681="","",COUNTIF($AG$1:$AG680,$AG681)+RANK($AG681,$AG$1:$AG$10539,0))</f>
        <v/>
      </c>
      <c r="AI681" s="10" t="str">
        <f t="shared" si="35"/>
        <v>1995-96 Topps O-Pee-Chee Parallel #315 Felix Potvin     /   $</v>
      </c>
      <c r="AJ681" s="11">
        <v>1995</v>
      </c>
      <c r="AK681" s="17">
        <v>96</v>
      </c>
      <c r="AL681" s="12" t="s">
        <v>359</v>
      </c>
      <c r="AM681" s="10">
        <v>315</v>
      </c>
      <c r="AN681" s="15" t="s">
        <v>226</v>
      </c>
      <c r="AO681" s="14"/>
      <c r="AP681" s="14"/>
      <c r="AQ681" s="14"/>
      <c r="AR681" s="14"/>
      <c r="AS681" s="9"/>
      <c r="AT681" s="9"/>
      <c r="AU681" s="9"/>
      <c r="AV681" s="13"/>
      <c r="AW681" s="13"/>
      <c r="AX681" s="9"/>
      <c r="AY681" s="9"/>
      <c r="AZ681" s="9"/>
      <c r="BA681" s="33"/>
      <c r="BB681" s="33"/>
      <c r="BC681" s="36"/>
      <c r="BD681" s="12" t="s">
        <v>1771</v>
      </c>
    </row>
    <row r="682" spans="1:56" s="12" customFormat="1" x14ac:dyDescent="0.2">
      <c r="A682" s="9" t="str">
        <f>IF(Search!$C$5="","",IF(COUNTA(Inventory!$AP682)=1,1,""))</f>
        <v/>
      </c>
      <c r="B682" s="9" t="str">
        <f>IF(Search!$C$4="","",IF(ISNUMBER(SEARCH(Search!$C$4,$AR682))=TRUE,1,""))</f>
        <v/>
      </c>
      <c r="C682" s="9" t="str">
        <f>IF(Search!$C$6="x",IF(COUNTA($AQ682)=1,1,"N"),IF(COUNTA($AQ682)=1,"N",""))</f>
        <v/>
      </c>
      <c r="D682" s="9" t="str">
        <f>IF(Search!$O$8="","",IF(ISNUMBER(SEARCH(Search!$O$8,$BD682))=TRUE,1,""))</f>
        <v/>
      </c>
      <c r="E682" s="9" t="str">
        <f>IF(Search!$C$7="","",IF(ISNUMBER(SEARCH(Search!$C$7,$AN682))=TRUE,1,""))</f>
        <v/>
      </c>
      <c r="F682" s="9" t="str">
        <f>IF(Search!$C$8="","",IF(ISNUMBER(SEARCH(Search!$C$8,$AO682))=TRUE,1,""))</f>
        <v/>
      </c>
      <c r="G682" s="9" t="str">
        <f>IF(Search!$F$4="","",IF(Inventory!$AJ682&lt;Search!$F$4,"",1))</f>
        <v/>
      </c>
      <c r="H682" s="9" t="str">
        <f>IF(Search!$F$5="","",IF(Inventory!$AJ682&gt;Search!$F$5,"",1))</f>
        <v/>
      </c>
      <c r="I682" s="9" t="str">
        <f>IF(Search!$F$7="","",IF(Search!$F$8="",IF(ISNUMBER(SEARCH(Search!$F$7,$AL682))=TRUE,1,""),""))</f>
        <v/>
      </c>
      <c r="J682" s="9" t="str">
        <f>IF($AL682=Search!$F$8,1,"")</f>
        <v/>
      </c>
      <c r="K682" s="9" t="str">
        <f>IF(Search!$I$4="","",IF(COUNTA($AS682)=1,IF(Search!$I$4="N","N",1),""))</f>
        <v/>
      </c>
      <c r="L682" s="9" t="str">
        <f>IF(Search!$I$5="","",IF($AS682="RC",1,""))</f>
        <v/>
      </c>
      <c r="M682" s="9" t="str">
        <f>IF(Search!$I$6="","",IF($AS682="RCP",1,""))</f>
        <v/>
      </c>
      <c r="N682" s="9" t="str">
        <f>IF(Search!$I$8="","",IF(COUNTA($AT682)=1,IF(Search!$I$8="N","N",1),""))</f>
        <v/>
      </c>
      <c r="O682" s="9" t="str">
        <f>IF(Search!$L$4="","",IF(COUNTA($AU682)=1,IF(Search!$L$4="N","N",1),""))</f>
        <v/>
      </c>
      <c r="P682" s="9" t="str">
        <f>IF(Search!$L$5="","",IF(ISNUMBER(SEARCH("Jersey",$AU682))=TRUE,IF(Search!$L$5="N","N",1),""))</f>
        <v/>
      </c>
      <c r="Q682" s="9" t="str">
        <f>IF(Search!$L$6="","",IF(ISNUMBER(SEARCH("Patch",$AU682))=TRUE,IF(Search!$L$6="N","N",1),""))</f>
        <v/>
      </c>
      <c r="R682" s="9" t="str">
        <f>IF(Search!$L$7="","",IF(ISNUMBER(SEARCH("Shield",$AU682))=TRUE,IF(Search!$L$7="N","N",1),""))</f>
        <v/>
      </c>
      <c r="S682" s="9" t="str">
        <f>IF(Search!$L$8="","",IF(ISNUMBER(SEARCH("Stick",$AU682))=TRUE,IF(Search!$L$8="N","N",1),""))</f>
        <v/>
      </c>
      <c r="T682" s="9" t="str">
        <f>IF(Search!$O$4="","",IF(COUNTA($AW682)=1,IF(Search!$O$4="N","N",1),""))</f>
        <v/>
      </c>
      <c r="U682" s="9" t="str">
        <f>IF(Search!$O$5="","",IF($AW682="","",IF($AW682&lt;Search!$O$5,"",1)))</f>
        <v/>
      </c>
      <c r="V682" s="9" t="str">
        <f>IF(Search!$O$6="","",IF($AW682="","",IF($AW682&gt;Search!$O$6,"",1)))</f>
        <v/>
      </c>
      <c r="W682" s="9" t="str">
        <f>IF(Search!$U$4="","",IF($AX682="","",1))</f>
        <v/>
      </c>
      <c r="X682" s="9" t="str">
        <f>IF(Search!$U$5="","",IF(ISNUMBER(SEARCH(Search!$U$5,$AX682))=TRUE,IF(Search!$U$5="N","N",1),""))</f>
        <v/>
      </c>
      <c r="Y682" s="9" t="str">
        <f>IF(Search!$U$6="","",IF($AY682&lt;Search!$U$6,"",1))</f>
        <v/>
      </c>
      <c r="Z682" s="9" t="str">
        <f>IF(Search!$R$4="","",IF(Inventory!$BA682&lt;Search!$R$4,"",1))</f>
        <v/>
      </c>
      <c r="AA682" s="9" t="str">
        <f>IF(Search!$R$5="","",IF($BA682&gt;Search!$R$5,"",1))</f>
        <v/>
      </c>
      <c r="AB682" s="9" t="str">
        <f>IF(Search!$R$6="","",IF($BB682&lt;Search!$R$6,"",1))</f>
        <v/>
      </c>
      <c r="AC682" s="9" t="str">
        <f>IF(Search!$R$7="","",IF($BB682&lt;Search!$R$7,"",1))</f>
        <v/>
      </c>
      <c r="AD682" s="45" t="str">
        <f>IF(COUNTIF($A682:$AC682,"n")&gt;0,"",IF(SUM($A682:$AC682)=COUNTA(Search!$C$4:$C$8,Search!$F$4:$F$8,Search!$I$4:$I$6,Search!$I$8,Search!$L$4:$L$8,Search!$O$4:$O$8,Search!$R$4:$R$7,Search!$U$4:$U$7)-COUNTIF(Search!$C$4:$U$7,"n"),1+LARGE($AD$1:AD681,1),""))</f>
        <v/>
      </c>
      <c r="AE682" s="45" t="str">
        <f t="shared" si="33"/>
        <v/>
      </c>
      <c r="AF682" s="45" t="str">
        <f>IF(AD682="","",COUNTIF($AE$1:$AE681,$AE682)+RANK($AE682,$AE$2:$AE$10540,1))</f>
        <v/>
      </c>
      <c r="AG682" s="45" t="str">
        <f t="shared" si="34"/>
        <v/>
      </c>
      <c r="AH682" s="45" t="str">
        <f>IF($AD682="","",COUNTIF($AG$1:$AG681,$AG682)+RANK($AG682,$AG$1:$AG$10539,0))</f>
        <v/>
      </c>
      <c r="AI682" s="10" t="str">
        <f t="shared" si="35"/>
        <v>1995-96 Topps O-Pee-Chee Parallel #325 Martin Brodeur NJD    /   $</v>
      </c>
      <c r="AJ682" s="11">
        <v>1995</v>
      </c>
      <c r="AK682" s="17">
        <v>96</v>
      </c>
      <c r="AL682" s="12" t="s">
        <v>359</v>
      </c>
      <c r="AM682" s="10">
        <v>325</v>
      </c>
      <c r="AN682" s="12" t="s">
        <v>220</v>
      </c>
      <c r="AO682" s="9" t="s">
        <v>1947</v>
      </c>
      <c r="AP682" s="9"/>
      <c r="AQ682" s="9"/>
      <c r="AR682" s="14"/>
      <c r="AS682" s="9"/>
      <c r="AT682" s="9"/>
      <c r="AU682" s="9"/>
      <c r="AV682" s="13"/>
      <c r="AW682" s="13"/>
      <c r="AX682" s="9"/>
      <c r="AY682" s="9"/>
      <c r="AZ682" s="9"/>
      <c r="BA682" s="33"/>
      <c r="BB682" s="33"/>
      <c r="BC682" s="36"/>
      <c r="BD682" s="12" t="s">
        <v>1771</v>
      </c>
    </row>
    <row r="683" spans="1:56" s="12" customFormat="1" x14ac:dyDescent="0.2">
      <c r="A683" s="9" t="str">
        <f>IF(Search!$C$5="","",IF(COUNTA(Inventory!$AP683)=1,1,""))</f>
        <v/>
      </c>
      <c r="B683" s="9" t="str">
        <f>IF(Search!$C$4="","",IF(ISNUMBER(SEARCH(Search!$C$4,$AR683))=TRUE,1,""))</f>
        <v/>
      </c>
      <c r="C683" s="9" t="str">
        <f>IF(Search!$C$6="x",IF(COUNTA($AQ683)=1,1,"N"),IF(COUNTA($AQ683)=1,"N",""))</f>
        <v/>
      </c>
      <c r="D683" s="9" t="str">
        <f>IF(Search!$O$8="","",IF(ISNUMBER(SEARCH(Search!$O$8,$BD683))=TRUE,1,""))</f>
        <v/>
      </c>
      <c r="E683" s="9" t="str">
        <f>IF(Search!$C$7="","",IF(ISNUMBER(SEARCH(Search!$C$7,$AN683))=TRUE,1,""))</f>
        <v/>
      </c>
      <c r="F683" s="9" t="str">
        <f>IF(Search!$C$8="","",IF(ISNUMBER(SEARCH(Search!$C$8,$AO683))=TRUE,1,""))</f>
        <v/>
      </c>
      <c r="G683" s="9" t="str">
        <f>IF(Search!$F$4="","",IF(Inventory!$AJ683&lt;Search!$F$4,"",1))</f>
        <v/>
      </c>
      <c r="H683" s="9" t="str">
        <f>IF(Search!$F$5="","",IF(Inventory!$AJ683&gt;Search!$F$5,"",1))</f>
        <v/>
      </c>
      <c r="I683" s="9" t="str">
        <f>IF(Search!$F$7="","",IF(Search!$F$8="",IF(ISNUMBER(SEARCH(Search!$F$7,$AL683))=TRUE,1,""),""))</f>
        <v/>
      </c>
      <c r="J683" s="9" t="str">
        <f>IF($AL683=Search!$F$8,1,"")</f>
        <v/>
      </c>
      <c r="K683" s="9" t="str">
        <f>IF(Search!$I$4="","",IF(COUNTA($AS683)=1,IF(Search!$I$4="N","N",1),""))</f>
        <v/>
      </c>
      <c r="L683" s="9" t="str">
        <f>IF(Search!$I$5="","",IF($AS683="RC",1,""))</f>
        <v/>
      </c>
      <c r="M683" s="9" t="str">
        <f>IF(Search!$I$6="","",IF($AS683="RCP",1,""))</f>
        <v/>
      </c>
      <c r="N683" s="9" t="str">
        <f>IF(Search!$I$8="","",IF(COUNTA($AT683)=1,IF(Search!$I$8="N","N",1),""))</f>
        <v/>
      </c>
      <c r="O683" s="9" t="str">
        <f>IF(Search!$L$4="","",IF(COUNTA($AU683)=1,IF(Search!$L$4="N","N",1),""))</f>
        <v/>
      </c>
      <c r="P683" s="9" t="str">
        <f>IF(Search!$L$5="","",IF(ISNUMBER(SEARCH("Jersey",$AU683))=TRUE,IF(Search!$L$5="N","N",1),""))</f>
        <v/>
      </c>
      <c r="Q683" s="9" t="str">
        <f>IF(Search!$L$6="","",IF(ISNUMBER(SEARCH("Patch",$AU683))=TRUE,IF(Search!$L$6="N","N",1),""))</f>
        <v/>
      </c>
      <c r="R683" s="9" t="str">
        <f>IF(Search!$L$7="","",IF(ISNUMBER(SEARCH("Shield",$AU683))=TRUE,IF(Search!$L$7="N","N",1),""))</f>
        <v/>
      </c>
      <c r="S683" s="9" t="str">
        <f>IF(Search!$L$8="","",IF(ISNUMBER(SEARCH("Stick",$AU683))=TRUE,IF(Search!$L$8="N","N",1),""))</f>
        <v/>
      </c>
      <c r="T683" s="9" t="str">
        <f>IF(Search!$O$4="","",IF(COUNTA($AW683)=1,IF(Search!$O$4="N","N",1),""))</f>
        <v/>
      </c>
      <c r="U683" s="9" t="str">
        <f>IF(Search!$O$5="","",IF($AW683="","",IF($AW683&lt;Search!$O$5,"",1)))</f>
        <v/>
      </c>
      <c r="V683" s="9" t="str">
        <f>IF(Search!$O$6="","",IF($AW683="","",IF($AW683&gt;Search!$O$6,"",1)))</f>
        <v/>
      </c>
      <c r="W683" s="9" t="str">
        <f>IF(Search!$U$4="","",IF($AX683="","",1))</f>
        <v/>
      </c>
      <c r="X683" s="9" t="str">
        <f>IF(Search!$U$5="","",IF(ISNUMBER(SEARCH(Search!$U$5,$AX683))=TRUE,IF(Search!$U$5="N","N",1),""))</f>
        <v/>
      </c>
      <c r="Y683" s="9" t="str">
        <f>IF(Search!$U$6="","",IF($AY683&lt;Search!$U$6,"",1))</f>
        <v/>
      </c>
      <c r="Z683" s="9" t="str">
        <f>IF(Search!$R$4="","",IF(Inventory!$BA683&lt;Search!$R$4,"",1))</f>
        <v/>
      </c>
      <c r="AA683" s="9" t="str">
        <f>IF(Search!$R$5="","",IF($BA683&gt;Search!$R$5,"",1))</f>
        <v/>
      </c>
      <c r="AB683" s="9" t="str">
        <f>IF(Search!$R$6="","",IF($BB683&lt;Search!$R$6,"",1))</f>
        <v/>
      </c>
      <c r="AC683" s="9" t="str">
        <f>IF(Search!$R$7="","",IF($BB683&lt;Search!$R$7,"",1))</f>
        <v/>
      </c>
      <c r="AD683" s="45" t="str">
        <f>IF(COUNTIF($A683:$AC683,"n")&gt;0,"",IF(SUM($A683:$AC683)=COUNTA(Search!$C$4:$C$8,Search!$F$4:$F$8,Search!$I$4:$I$6,Search!$I$8,Search!$L$4:$L$8,Search!$O$4:$O$8,Search!$R$4:$R$7,Search!$U$4:$U$7)-COUNTIF(Search!$C$4:$U$7,"n"),1+LARGE($AD$1:AD682,1),""))</f>
        <v/>
      </c>
      <c r="AE683" s="45" t="str">
        <f t="shared" si="33"/>
        <v/>
      </c>
      <c r="AF683" s="45" t="str">
        <f>IF(AD683="","",COUNTIF($AE$1:$AE682,$AE683)+RANK($AE683,$AE$2:$AE$10540,1))</f>
        <v/>
      </c>
      <c r="AG683" s="45" t="str">
        <f t="shared" si="34"/>
        <v/>
      </c>
      <c r="AH683" s="45" t="str">
        <f>IF($AD683="","",COUNTIF($AG$1:$AG682,$AG683)+RANK($AG683,$AG$1:$AG$10539,0))</f>
        <v/>
      </c>
      <c r="AI683" s="10" t="str">
        <f t="shared" si="35"/>
        <v>1995-96 Topps O-Pee-Chee Parallel #339 Todd Bertuzzi     /   $</v>
      </c>
      <c r="AJ683" s="11">
        <v>1995</v>
      </c>
      <c r="AK683" s="17">
        <v>96</v>
      </c>
      <c r="AL683" s="12" t="s">
        <v>359</v>
      </c>
      <c r="AM683" s="10">
        <v>339</v>
      </c>
      <c r="AN683" s="12" t="s">
        <v>308</v>
      </c>
      <c r="AO683" s="9"/>
      <c r="AP683" s="9"/>
      <c r="AQ683" s="9"/>
      <c r="AR683" s="14"/>
      <c r="AS683" s="9"/>
      <c r="AT683" s="9"/>
      <c r="AU683" s="9"/>
      <c r="AV683" s="13"/>
      <c r="AW683" s="13"/>
      <c r="AX683" s="9"/>
      <c r="AY683" s="9"/>
      <c r="AZ683" s="9"/>
      <c r="BA683" s="33"/>
      <c r="BB683" s="33"/>
      <c r="BC683" s="36"/>
      <c r="BD683" s="12" t="s">
        <v>1771</v>
      </c>
    </row>
    <row r="684" spans="1:56" s="12" customFormat="1" x14ac:dyDescent="0.2">
      <c r="A684" s="9" t="str">
        <f>IF(Search!$C$5="","",IF(COUNTA(Inventory!$AP684)=1,1,""))</f>
        <v/>
      </c>
      <c r="B684" s="9" t="str">
        <f>IF(Search!$C$4="","",IF(ISNUMBER(SEARCH(Search!$C$4,$AR684))=TRUE,1,""))</f>
        <v/>
      </c>
      <c r="C684" s="9" t="str">
        <f>IF(Search!$C$6="x",IF(COUNTA($AQ684)=1,1,"N"),IF(COUNTA($AQ684)=1,"N",""))</f>
        <v/>
      </c>
      <c r="D684" s="9" t="str">
        <f>IF(Search!$O$8="","",IF(ISNUMBER(SEARCH(Search!$O$8,$BD684))=TRUE,1,""))</f>
        <v/>
      </c>
      <c r="E684" s="9" t="str">
        <f>IF(Search!$C$7="","",IF(ISNUMBER(SEARCH(Search!$C$7,$AN684))=TRUE,1,""))</f>
        <v/>
      </c>
      <c r="F684" s="9" t="str">
        <f>IF(Search!$C$8="","",IF(ISNUMBER(SEARCH(Search!$C$8,$AO684))=TRUE,1,""))</f>
        <v/>
      </c>
      <c r="G684" s="9" t="str">
        <f>IF(Search!$F$4="","",IF(Inventory!$AJ684&lt;Search!$F$4,"",1))</f>
        <v/>
      </c>
      <c r="H684" s="9" t="str">
        <f>IF(Search!$F$5="","",IF(Inventory!$AJ684&gt;Search!$F$5,"",1))</f>
        <v/>
      </c>
      <c r="I684" s="9" t="str">
        <f>IF(Search!$F$7="","",IF(Search!$F$8="",IF(ISNUMBER(SEARCH(Search!$F$7,$AL684))=TRUE,1,""),""))</f>
        <v/>
      </c>
      <c r="J684" s="9" t="str">
        <f>IF($AL684=Search!$F$8,1,"")</f>
        <v/>
      </c>
      <c r="K684" s="9" t="str">
        <f>IF(Search!$I$4="","",IF(COUNTA($AS684)=1,IF(Search!$I$4="N","N",1),""))</f>
        <v/>
      </c>
      <c r="L684" s="9" t="str">
        <f>IF(Search!$I$5="","",IF($AS684="RC",1,""))</f>
        <v/>
      </c>
      <c r="M684" s="9" t="str">
        <f>IF(Search!$I$6="","",IF($AS684="RCP",1,""))</f>
        <v/>
      </c>
      <c r="N684" s="9" t="str">
        <f>IF(Search!$I$8="","",IF(COUNTA($AT684)=1,IF(Search!$I$8="N","N",1),""))</f>
        <v/>
      </c>
      <c r="O684" s="9" t="str">
        <f>IF(Search!$L$4="","",IF(COUNTA($AU684)=1,IF(Search!$L$4="N","N",1),""))</f>
        <v/>
      </c>
      <c r="P684" s="9" t="str">
        <f>IF(Search!$L$5="","",IF(ISNUMBER(SEARCH("Jersey",$AU684))=TRUE,IF(Search!$L$5="N","N",1),""))</f>
        <v/>
      </c>
      <c r="Q684" s="9" t="str">
        <f>IF(Search!$L$6="","",IF(ISNUMBER(SEARCH("Patch",$AU684))=TRUE,IF(Search!$L$6="N","N",1),""))</f>
        <v/>
      </c>
      <c r="R684" s="9" t="str">
        <f>IF(Search!$L$7="","",IF(ISNUMBER(SEARCH("Shield",$AU684))=TRUE,IF(Search!$L$7="N","N",1),""))</f>
        <v/>
      </c>
      <c r="S684" s="9" t="str">
        <f>IF(Search!$L$8="","",IF(ISNUMBER(SEARCH("Stick",$AU684))=TRUE,IF(Search!$L$8="N","N",1),""))</f>
        <v/>
      </c>
      <c r="T684" s="9" t="str">
        <f>IF(Search!$O$4="","",IF(COUNTA($AW684)=1,IF(Search!$O$4="N","N",1),""))</f>
        <v/>
      </c>
      <c r="U684" s="9" t="str">
        <f>IF(Search!$O$5="","",IF($AW684="","",IF($AW684&lt;Search!$O$5,"",1)))</f>
        <v/>
      </c>
      <c r="V684" s="9" t="str">
        <f>IF(Search!$O$6="","",IF($AW684="","",IF($AW684&gt;Search!$O$6,"",1)))</f>
        <v/>
      </c>
      <c r="W684" s="9" t="str">
        <f>IF(Search!$U$4="","",IF($AX684="","",1))</f>
        <v/>
      </c>
      <c r="X684" s="9" t="str">
        <f>IF(Search!$U$5="","",IF(ISNUMBER(SEARCH(Search!$U$5,$AX684))=TRUE,IF(Search!$U$5="N","N",1),""))</f>
        <v/>
      </c>
      <c r="Y684" s="9" t="str">
        <f>IF(Search!$U$6="","",IF($AY684&lt;Search!$U$6,"",1))</f>
        <v/>
      </c>
      <c r="Z684" s="9" t="str">
        <f>IF(Search!$R$4="","",IF(Inventory!$BA684&lt;Search!$R$4,"",1))</f>
        <v/>
      </c>
      <c r="AA684" s="9" t="str">
        <f>IF(Search!$R$5="","",IF($BA684&gt;Search!$R$5,"",1))</f>
        <v/>
      </c>
      <c r="AB684" s="9" t="str">
        <f>IF(Search!$R$6="","",IF($BB684&lt;Search!$R$6,"",1))</f>
        <v/>
      </c>
      <c r="AC684" s="9" t="str">
        <f>IF(Search!$R$7="","",IF($BB684&lt;Search!$R$7,"",1))</f>
        <v/>
      </c>
      <c r="AD684" s="45" t="str">
        <f>IF(COUNTIF($A684:$AC684,"n")&gt;0,"",IF(SUM($A684:$AC684)=COUNTA(Search!$C$4:$C$8,Search!$F$4:$F$8,Search!$I$4:$I$6,Search!$I$8,Search!$L$4:$L$8,Search!$O$4:$O$8,Search!$R$4:$R$7,Search!$U$4:$U$7)-COUNTIF(Search!$C$4:$U$7,"n"),1+LARGE($AD$1:AD683,1),""))</f>
        <v/>
      </c>
      <c r="AE684" s="45" t="str">
        <f t="shared" si="33"/>
        <v/>
      </c>
      <c r="AF684" s="45" t="str">
        <f>IF(AD684="","",COUNTIF($AE$1:$AE683,$AE684)+RANK($AE684,$AE$2:$AE$10540,1))</f>
        <v/>
      </c>
      <c r="AG684" s="45" t="str">
        <f t="shared" si="34"/>
        <v/>
      </c>
      <c r="AH684" s="45" t="str">
        <f>IF($AD684="","",COUNTIF($AG$1:$AG683,$AG684)+RANK($AG684,$AG$1:$AG$10539,0))</f>
        <v/>
      </c>
      <c r="AI684" s="10" t="str">
        <f t="shared" si="35"/>
        <v>1995-96 Topps O-Pee-Chee Parallel #382 Theo Fleury MM SP     /   $</v>
      </c>
      <c r="AJ684" s="11">
        <v>1995</v>
      </c>
      <c r="AK684" s="17">
        <v>96</v>
      </c>
      <c r="AL684" s="12" t="s">
        <v>359</v>
      </c>
      <c r="AM684" s="10">
        <v>382</v>
      </c>
      <c r="AN684" s="12" t="s">
        <v>366</v>
      </c>
      <c r="AO684" s="9"/>
      <c r="AP684" s="9"/>
      <c r="AQ684" s="9"/>
      <c r="AR684" s="14"/>
      <c r="AS684" s="9"/>
      <c r="AT684" s="9"/>
      <c r="AU684" s="9"/>
      <c r="AV684" s="13"/>
      <c r="AW684" s="13"/>
      <c r="AX684" s="9"/>
      <c r="AY684" s="9"/>
      <c r="AZ684" s="9"/>
      <c r="BA684" s="33"/>
      <c r="BB684" s="33"/>
      <c r="BC684" s="36"/>
      <c r="BD684" s="12" t="s">
        <v>1771</v>
      </c>
    </row>
    <row r="685" spans="1:56" s="12" customFormat="1" x14ac:dyDescent="0.2">
      <c r="A685" s="9" t="str">
        <f>IF(Search!$C$5="","",IF(COUNTA(Inventory!$AP685)=1,1,""))</f>
        <v/>
      </c>
      <c r="B685" s="9" t="str">
        <f>IF(Search!$C$4="","",IF(ISNUMBER(SEARCH(Search!$C$4,$AR685))=TRUE,1,""))</f>
        <v/>
      </c>
      <c r="C685" s="9" t="str">
        <f>IF(Search!$C$6="x",IF(COUNTA($AQ685)=1,1,"N"),IF(COUNTA($AQ685)=1,"N",""))</f>
        <v/>
      </c>
      <c r="D685" s="9" t="str">
        <f>IF(Search!$O$8="","",IF(ISNUMBER(SEARCH(Search!$O$8,$BD685))=TRUE,1,""))</f>
        <v/>
      </c>
      <c r="E685" s="9" t="str">
        <f>IF(Search!$C$7="","",IF(ISNUMBER(SEARCH(Search!$C$7,$AN685))=TRUE,1,""))</f>
        <v/>
      </c>
      <c r="F685" s="9" t="str">
        <f>IF(Search!$C$8="","",IF(ISNUMBER(SEARCH(Search!$C$8,$AO685))=TRUE,1,""))</f>
        <v/>
      </c>
      <c r="G685" s="9" t="str">
        <f>IF(Search!$F$4="","",IF(Inventory!$AJ685&lt;Search!$F$4,"",1))</f>
        <v/>
      </c>
      <c r="H685" s="9" t="str">
        <f>IF(Search!$F$5="","",IF(Inventory!$AJ685&gt;Search!$F$5,"",1))</f>
        <v/>
      </c>
      <c r="I685" s="9" t="str">
        <f>IF(Search!$F$7="","",IF(Search!$F$8="",IF(ISNUMBER(SEARCH(Search!$F$7,$AL685))=TRUE,1,""),""))</f>
        <v/>
      </c>
      <c r="J685" s="9" t="str">
        <f>IF($AL685=Search!$F$8,1,"")</f>
        <v/>
      </c>
      <c r="K685" s="9" t="str">
        <f>IF(Search!$I$4="","",IF(COUNTA($AS685)=1,IF(Search!$I$4="N","N",1),""))</f>
        <v/>
      </c>
      <c r="L685" s="9" t="str">
        <f>IF(Search!$I$5="","",IF($AS685="RC",1,""))</f>
        <v/>
      </c>
      <c r="M685" s="9" t="str">
        <f>IF(Search!$I$6="","",IF($AS685="RCP",1,""))</f>
        <v/>
      </c>
      <c r="N685" s="9" t="str">
        <f>IF(Search!$I$8="","",IF(COUNTA($AT685)=1,IF(Search!$I$8="N","N",1),""))</f>
        <v/>
      </c>
      <c r="O685" s="9" t="str">
        <f>IF(Search!$L$4="","",IF(COUNTA($AU685)=1,IF(Search!$L$4="N","N",1),""))</f>
        <v/>
      </c>
      <c r="P685" s="9" t="str">
        <f>IF(Search!$L$5="","",IF(ISNUMBER(SEARCH("Jersey",$AU685))=TRUE,IF(Search!$L$5="N","N",1),""))</f>
        <v/>
      </c>
      <c r="Q685" s="9" t="str">
        <f>IF(Search!$L$6="","",IF(ISNUMBER(SEARCH("Patch",$AU685))=TRUE,IF(Search!$L$6="N","N",1),""))</f>
        <v/>
      </c>
      <c r="R685" s="9" t="str">
        <f>IF(Search!$L$7="","",IF(ISNUMBER(SEARCH("Shield",$AU685))=TRUE,IF(Search!$L$7="N","N",1),""))</f>
        <v/>
      </c>
      <c r="S685" s="9" t="str">
        <f>IF(Search!$L$8="","",IF(ISNUMBER(SEARCH("Stick",$AU685))=TRUE,IF(Search!$L$8="N","N",1),""))</f>
        <v/>
      </c>
      <c r="T685" s="9" t="str">
        <f>IF(Search!$O$4="","",IF(COUNTA($AW685)=1,IF(Search!$O$4="N","N",1),""))</f>
        <v/>
      </c>
      <c r="U685" s="9" t="str">
        <f>IF(Search!$O$5="","",IF($AW685="","",IF($AW685&lt;Search!$O$5,"",1)))</f>
        <v/>
      </c>
      <c r="V685" s="9" t="str">
        <f>IF(Search!$O$6="","",IF($AW685="","",IF($AW685&gt;Search!$O$6,"",1)))</f>
        <v/>
      </c>
      <c r="W685" s="9" t="str">
        <f>IF(Search!$U$4="","",IF($AX685="","",1))</f>
        <v/>
      </c>
      <c r="X685" s="9" t="str">
        <f>IF(Search!$U$5="","",IF(ISNUMBER(SEARCH(Search!$U$5,$AX685))=TRUE,IF(Search!$U$5="N","N",1),""))</f>
        <v/>
      </c>
      <c r="Y685" s="9" t="str">
        <f>IF(Search!$U$6="","",IF($AY685&lt;Search!$U$6,"",1))</f>
        <v/>
      </c>
      <c r="Z685" s="9" t="str">
        <f>IF(Search!$R$4="","",IF(Inventory!$BA685&lt;Search!$R$4,"",1))</f>
        <v/>
      </c>
      <c r="AA685" s="9" t="str">
        <f>IF(Search!$R$5="","",IF($BA685&gt;Search!$R$5,"",1))</f>
        <v/>
      </c>
      <c r="AB685" s="9" t="str">
        <f>IF(Search!$R$6="","",IF($BB685&lt;Search!$R$6,"",1))</f>
        <v/>
      </c>
      <c r="AC685" s="9" t="str">
        <f>IF(Search!$R$7="","",IF($BB685&lt;Search!$R$7,"",1))</f>
        <v/>
      </c>
      <c r="AD685" s="45" t="str">
        <f>IF(COUNTIF($A685:$AC685,"n")&gt;0,"",IF(SUM($A685:$AC685)=COUNTA(Search!$C$4:$C$8,Search!$F$4:$F$8,Search!$I$4:$I$6,Search!$I$8,Search!$L$4:$L$8,Search!$O$4:$O$8,Search!$R$4:$R$7,Search!$U$4:$U$7)-COUNTIF(Search!$C$4:$U$7,"n"),1+LARGE($AD$1:AD684,1),""))</f>
        <v/>
      </c>
      <c r="AE685" s="45" t="str">
        <f t="shared" si="33"/>
        <v/>
      </c>
      <c r="AF685" s="45" t="str">
        <f>IF(AD685="","",COUNTIF($AE$1:$AE684,$AE685)+RANK($AE685,$AE$2:$AE$10540,1))</f>
        <v/>
      </c>
      <c r="AG685" s="45" t="str">
        <f t="shared" si="34"/>
        <v/>
      </c>
      <c r="AH685" s="45" t="str">
        <f>IF($AD685="","",COUNTIF($AG$1:$AG684,$AG685)+RANK($AG685,$AG$1:$AG$10539,0))</f>
        <v/>
      </c>
      <c r="AI685" s="10" t="str">
        <f t="shared" si="35"/>
        <v>1995-96 Topps Profiles #PF13 Scott Stevens     /   $</v>
      </c>
      <c r="AJ685" s="11">
        <v>1995</v>
      </c>
      <c r="AK685" s="17">
        <v>96</v>
      </c>
      <c r="AL685" s="12" t="s">
        <v>367</v>
      </c>
      <c r="AM685" s="10" t="s">
        <v>368</v>
      </c>
      <c r="AN685" s="12" t="s">
        <v>160</v>
      </c>
      <c r="AO685" s="9"/>
      <c r="AP685" s="9"/>
      <c r="AQ685" s="9"/>
      <c r="AR685" s="14"/>
      <c r="AS685" s="9"/>
      <c r="AT685" s="9"/>
      <c r="AU685" s="9"/>
      <c r="AV685" s="13"/>
      <c r="AW685" s="13"/>
      <c r="AX685" s="9"/>
      <c r="AY685" s="9"/>
      <c r="AZ685" s="9"/>
      <c r="BA685" s="33"/>
      <c r="BB685" s="33"/>
      <c r="BC685" s="36"/>
      <c r="BD685" s="12" t="s">
        <v>1771</v>
      </c>
    </row>
    <row r="686" spans="1:56" s="12" customFormat="1" x14ac:dyDescent="0.2">
      <c r="A686" s="9" t="str">
        <f>IF(Search!$C$5="","",IF(COUNTA(Inventory!$AP686)=1,1,""))</f>
        <v/>
      </c>
      <c r="B686" s="9" t="str">
        <f>IF(Search!$C$4="","",IF(ISNUMBER(SEARCH(Search!$C$4,$AR686))=TRUE,1,""))</f>
        <v/>
      </c>
      <c r="C686" s="9" t="str">
        <f>IF(Search!$C$6="x",IF(COUNTA($AQ686)=1,1,"N"),IF(COUNTA($AQ686)=1,"N",""))</f>
        <v/>
      </c>
      <c r="D686" s="9" t="str">
        <f>IF(Search!$O$8="","",IF(ISNUMBER(SEARCH(Search!$O$8,$BD686))=TRUE,1,""))</f>
        <v/>
      </c>
      <c r="E686" s="9" t="str">
        <f>IF(Search!$C$7="","",IF(ISNUMBER(SEARCH(Search!$C$7,$AN686))=TRUE,1,""))</f>
        <v/>
      </c>
      <c r="F686" s="9" t="str">
        <f>IF(Search!$C$8="","",IF(ISNUMBER(SEARCH(Search!$C$8,$AO686))=TRUE,1,""))</f>
        <v/>
      </c>
      <c r="G686" s="9" t="str">
        <f>IF(Search!$F$4="","",IF(Inventory!$AJ686&lt;Search!$F$4,"",1))</f>
        <v/>
      </c>
      <c r="H686" s="9" t="str">
        <f>IF(Search!$F$5="","",IF(Inventory!$AJ686&gt;Search!$F$5,"",1))</f>
        <v/>
      </c>
      <c r="I686" s="9" t="str">
        <f>IF(Search!$F$7="","",IF(Search!$F$8="",IF(ISNUMBER(SEARCH(Search!$F$7,$AL686))=TRUE,1,""),""))</f>
        <v/>
      </c>
      <c r="J686" s="9" t="str">
        <f>IF($AL686=Search!$F$8,1,"")</f>
        <v/>
      </c>
      <c r="K686" s="9" t="str">
        <f>IF(Search!$I$4="","",IF(COUNTA($AS686)=1,IF(Search!$I$4="N","N",1),""))</f>
        <v/>
      </c>
      <c r="L686" s="9" t="str">
        <f>IF(Search!$I$5="","",IF($AS686="RC",1,""))</f>
        <v/>
      </c>
      <c r="M686" s="9" t="str">
        <f>IF(Search!$I$6="","",IF($AS686="RCP",1,""))</f>
        <v/>
      </c>
      <c r="N686" s="9" t="str">
        <f>IF(Search!$I$8="","",IF(COUNTA($AT686)=1,IF(Search!$I$8="N","N",1),""))</f>
        <v/>
      </c>
      <c r="O686" s="9" t="str">
        <f>IF(Search!$L$4="","",IF(COUNTA($AU686)=1,IF(Search!$L$4="N","N",1),""))</f>
        <v/>
      </c>
      <c r="P686" s="9" t="str">
        <f>IF(Search!$L$5="","",IF(ISNUMBER(SEARCH("Jersey",$AU686))=TRUE,IF(Search!$L$5="N","N",1),""))</f>
        <v/>
      </c>
      <c r="Q686" s="9" t="str">
        <f>IF(Search!$L$6="","",IF(ISNUMBER(SEARCH("Patch",$AU686))=TRUE,IF(Search!$L$6="N","N",1),""))</f>
        <v/>
      </c>
      <c r="R686" s="9" t="str">
        <f>IF(Search!$L$7="","",IF(ISNUMBER(SEARCH("Shield",$AU686))=TRUE,IF(Search!$L$7="N","N",1),""))</f>
        <v/>
      </c>
      <c r="S686" s="9" t="str">
        <f>IF(Search!$L$8="","",IF(ISNUMBER(SEARCH("Stick",$AU686))=TRUE,IF(Search!$L$8="N","N",1),""))</f>
        <v/>
      </c>
      <c r="T686" s="9" t="str">
        <f>IF(Search!$O$4="","",IF(COUNTA($AW686)=1,IF(Search!$O$4="N","N",1),""))</f>
        <v/>
      </c>
      <c r="U686" s="9" t="str">
        <f>IF(Search!$O$5="","",IF($AW686="","",IF($AW686&lt;Search!$O$5,"",1)))</f>
        <v/>
      </c>
      <c r="V686" s="9" t="str">
        <f>IF(Search!$O$6="","",IF($AW686="","",IF($AW686&gt;Search!$O$6,"",1)))</f>
        <v/>
      </c>
      <c r="W686" s="9" t="str">
        <f>IF(Search!$U$4="","",IF($AX686="","",1))</f>
        <v/>
      </c>
      <c r="X686" s="9" t="str">
        <f>IF(Search!$U$5="","",IF(ISNUMBER(SEARCH(Search!$U$5,$AX686))=TRUE,IF(Search!$U$5="N","N",1),""))</f>
        <v/>
      </c>
      <c r="Y686" s="9" t="str">
        <f>IF(Search!$U$6="","",IF($AY686&lt;Search!$U$6,"",1))</f>
        <v/>
      </c>
      <c r="Z686" s="9" t="str">
        <f>IF(Search!$R$4="","",IF(Inventory!$BA686&lt;Search!$R$4,"",1))</f>
        <v/>
      </c>
      <c r="AA686" s="9" t="str">
        <f>IF(Search!$R$5="","",IF($BA686&gt;Search!$R$5,"",1))</f>
        <v/>
      </c>
      <c r="AB686" s="9" t="str">
        <f>IF(Search!$R$6="","",IF($BB686&lt;Search!$R$6,"",1))</f>
        <v/>
      </c>
      <c r="AC686" s="9" t="str">
        <f>IF(Search!$R$7="","",IF($BB686&lt;Search!$R$7,"",1))</f>
        <v/>
      </c>
      <c r="AD686" s="45" t="str">
        <f>IF(COUNTIF($A686:$AC686,"n")&gt;0,"",IF(SUM($A686:$AC686)=COUNTA(Search!$C$4:$C$8,Search!$F$4:$F$8,Search!$I$4:$I$6,Search!$I$8,Search!$L$4:$L$8,Search!$O$4:$O$8,Search!$R$4:$R$7,Search!$U$4:$U$7)-COUNTIF(Search!$C$4:$U$7,"n"),1+LARGE($AD$1:AD685,1),""))</f>
        <v/>
      </c>
      <c r="AE686" s="45" t="str">
        <f t="shared" si="33"/>
        <v/>
      </c>
      <c r="AF686" s="45" t="str">
        <f>IF(AD686="","",COUNTIF($AE$1:$AE685,$AE686)+RANK($AE686,$AE$2:$AE$10540,1))</f>
        <v/>
      </c>
      <c r="AG686" s="45" t="str">
        <f t="shared" si="34"/>
        <v/>
      </c>
      <c r="AH686" s="45" t="str">
        <f>IF($AD686="","",COUNTIF($AG$1:$AG685,$AG686)+RANK($AG686,$AG$1:$AG$10539,0))</f>
        <v/>
      </c>
      <c r="AI686" s="10" t="str">
        <f t="shared" si="35"/>
        <v>1995-96 Topps Profiles #PF16 Ed Belfour     /   $</v>
      </c>
      <c r="AJ686" s="11">
        <v>1995</v>
      </c>
      <c r="AK686" s="17">
        <v>96</v>
      </c>
      <c r="AL686" s="12" t="s">
        <v>367</v>
      </c>
      <c r="AM686" s="10" t="s">
        <v>369</v>
      </c>
      <c r="AN686" s="12" t="s">
        <v>223</v>
      </c>
      <c r="AO686" s="9"/>
      <c r="AP686" s="9"/>
      <c r="AQ686" s="9"/>
      <c r="AR686" s="14"/>
      <c r="AS686" s="9"/>
      <c r="AT686" s="9"/>
      <c r="AU686" s="9"/>
      <c r="AV686" s="13"/>
      <c r="AW686" s="13"/>
      <c r="AX686" s="9"/>
      <c r="AY686" s="9"/>
      <c r="AZ686" s="9"/>
      <c r="BA686" s="33"/>
      <c r="BB686" s="33"/>
      <c r="BC686" s="36"/>
      <c r="BD686" s="12" t="s">
        <v>1771</v>
      </c>
    </row>
    <row r="687" spans="1:56" s="12" customFormat="1" x14ac:dyDescent="0.2">
      <c r="A687" s="9" t="str">
        <f>IF(Search!$C$5="","",IF(COUNTA(Inventory!$AP687)=1,1,""))</f>
        <v/>
      </c>
      <c r="B687" s="9" t="str">
        <f>IF(Search!$C$4="","",IF(ISNUMBER(SEARCH(Search!$C$4,$AR687))=TRUE,1,""))</f>
        <v/>
      </c>
      <c r="C687" s="9" t="str">
        <f>IF(Search!$C$6="x",IF(COUNTA($AQ687)=1,1,"N"),IF(COUNTA($AQ687)=1,"N",""))</f>
        <v/>
      </c>
      <c r="D687" s="9" t="str">
        <f>IF(Search!$O$8="","",IF(ISNUMBER(SEARCH(Search!$O$8,$BD687))=TRUE,1,""))</f>
        <v/>
      </c>
      <c r="E687" s="9" t="str">
        <f>IF(Search!$C$7="","",IF(ISNUMBER(SEARCH(Search!$C$7,$AN687))=TRUE,1,""))</f>
        <v/>
      </c>
      <c r="F687" s="9" t="str">
        <f>IF(Search!$C$8="","",IF(ISNUMBER(SEARCH(Search!$C$8,$AO687))=TRUE,1,""))</f>
        <v/>
      </c>
      <c r="G687" s="9" t="str">
        <f>IF(Search!$F$4="","",IF(Inventory!$AJ687&lt;Search!$F$4,"",1))</f>
        <v/>
      </c>
      <c r="H687" s="9" t="str">
        <f>IF(Search!$F$5="","",IF(Inventory!$AJ687&gt;Search!$F$5,"",1))</f>
        <v/>
      </c>
      <c r="I687" s="9" t="str">
        <f>IF(Search!$F$7="","",IF(Search!$F$8="",IF(ISNUMBER(SEARCH(Search!$F$7,$AL687))=TRUE,1,""),""))</f>
        <v/>
      </c>
      <c r="J687" s="9" t="str">
        <f>IF($AL687=Search!$F$8,1,"")</f>
        <v/>
      </c>
      <c r="K687" s="9" t="str">
        <f>IF(Search!$I$4="","",IF(COUNTA($AS687)=1,IF(Search!$I$4="N","N",1),""))</f>
        <v/>
      </c>
      <c r="L687" s="9" t="str">
        <f>IF(Search!$I$5="","",IF($AS687="RC",1,""))</f>
        <v/>
      </c>
      <c r="M687" s="9" t="str">
        <f>IF(Search!$I$6="","",IF($AS687="RCP",1,""))</f>
        <v/>
      </c>
      <c r="N687" s="9" t="str">
        <f>IF(Search!$I$8="","",IF(COUNTA($AT687)=1,IF(Search!$I$8="N","N",1),""))</f>
        <v/>
      </c>
      <c r="O687" s="9" t="str">
        <f>IF(Search!$L$4="","",IF(COUNTA($AU687)=1,IF(Search!$L$4="N","N",1),""))</f>
        <v/>
      </c>
      <c r="P687" s="9" t="str">
        <f>IF(Search!$L$5="","",IF(ISNUMBER(SEARCH("Jersey",$AU687))=TRUE,IF(Search!$L$5="N","N",1),""))</f>
        <v/>
      </c>
      <c r="Q687" s="9" t="str">
        <f>IF(Search!$L$6="","",IF(ISNUMBER(SEARCH("Patch",$AU687))=TRUE,IF(Search!$L$6="N","N",1),""))</f>
        <v/>
      </c>
      <c r="R687" s="9" t="str">
        <f>IF(Search!$L$7="","",IF(ISNUMBER(SEARCH("Shield",$AU687))=TRUE,IF(Search!$L$7="N","N",1),""))</f>
        <v/>
      </c>
      <c r="S687" s="9" t="str">
        <f>IF(Search!$L$8="","",IF(ISNUMBER(SEARCH("Stick",$AU687))=TRUE,IF(Search!$L$8="N","N",1),""))</f>
        <v/>
      </c>
      <c r="T687" s="9" t="str">
        <f>IF(Search!$O$4="","",IF(COUNTA($AW687)=1,IF(Search!$O$4="N","N",1),""))</f>
        <v/>
      </c>
      <c r="U687" s="9" t="str">
        <f>IF(Search!$O$5="","",IF($AW687="","",IF($AW687&lt;Search!$O$5,"",1)))</f>
        <v/>
      </c>
      <c r="V687" s="9" t="str">
        <f>IF(Search!$O$6="","",IF($AW687="","",IF($AW687&gt;Search!$O$6,"",1)))</f>
        <v/>
      </c>
      <c r="W687" s="9" t="str">
        <f>IF(Search!$U$4="","",IF($AX687="","",1))</f>
        <v/>
      </c>
      <c r="X687" s="9" t="str">
        <f>IF(Search!$U$5="","",IF(ISNUMBER(SEARCH(Search!$U$5,$AX687))=TRUE,IF(Search!$U$5="N","N",1),""))</f>
        <v/>
      </c>
      <c r="Y687" s="9" t="str">
        <f>IF(Search!$U$6="","",IF($AY687&lt;Search!$U$6,"",1))</f>
        <v/>
      </c>
      <c r="Z687" s="9" t="str">
        <f>IF(Search!$R$4="","",IF(Inventory!$BA687&lt;Search!$R$4,"",1))</f>
        <v/>
      </c>
      <c r="AA687" s="9" t="str">
        <f>IF(Search!$R$5="","",IF($BA687&gt;Search!$R$5,"",1))</f>
        <v/>
      </c>
      <c r="AB687" s="9" t="str">
        <f>IF(Search!$R$6="","",IF($BB687&lt;Search!$R$6,"",1))</f>
        <v/>
      </c>
      <c r="AC687" s="9" t="str">
        <f>IF(Search!$R$7="","",IF($BB687&lt;Search!$R$7,"",1))</f>
        <v/>
      </c>
      <c r="AD687" s="45" t="str">
        <f>IF(COUNTIF($A687:$AC687,"n")&gt;0,"",IF(SUM($A687:$AC687)=COUNTA(Search!$C$4:$C$8,Search!$F$4:$F$8,Search!$I$4:$I$6,Search!$I$8,Search!$L$4:$L$8,Search!$O$4:$O$8,Search!$R$4:$R$7,Search!$U$4:$U$7)-COUNTIF(Search!$C$4:$U$7,"n"),1+LARGE($AD$1:AD686,1),""))</f>
        <v/>
      </c>
      <c r="AE687" s="45" t="str">
        <f t="shared" si="33"/>
        <v/>
      </c>
      <c r="AF687" s="45" t="str">
        <f>IF(AD687="","",COUNTIF($AE$1:$AE686,$AE687)+RANK($AE687,$AE$2:$AE$10540,1))</f>
        <v/>
      </c>
      <c r="AG687" s="45" t="str">
        <f t="shared" si="34"/>
        <v/>
      </c>
      <c r="AH687" s="45" t="str">
        <f>IF($AD687="","",COUNTIF($AG$1:$AG686,$AG687)+RANK($AG687,$AG$1:$AG$10539,0))</f>
        <v/>
      </c>
      <c r="AI687" s="10" t="str">
        <f t="shared" si="35"/>
        <v>1995-96 Topps Profiles #PF17 Doug Gilmour     /   $</v>
      </c>
      <c r="AJ687" s="11">
        <v>1995</v>
      </c>
      <c r="AK687" s="17">
        <v>96</v>
      </c>
      <c r="AL687" s="12" t="s">
        <v>367</v>
      </c>
      <c r="AM687" s="10" t="s">
        <v>2188</v>
      </c>
      <c r="AN687" s="15" t="s">
        <v>162</v>
      </c>
      <c r="AO687" s="14"/>
      <c r="AP687" s="14"/>
      <c r="AQ687" s="14"/>
      <c r="AR687" s="14"/>
      <c r="AS687" s="9"/>
      <c r="AT687" s="9"/>
      <c r="AU687" s="9"/>
      <c r="AV687" s="13"/>
      <c r="AW687" s="13"/>
      <c r="AX687" s="9"/>
      <c r="AY687" s="9"/>
      <c r="AZ687" s="9"/>
      <c r="BA687" s="33"/>
      <c r="BB687" s="33"/>
      <c r="BC687" s="36"/>
      <c r="BD687" s="12" t="s">
        <v>1771</v>
      </c>
    </row>
    <row r="688" spans="1:56" s="12" customFormat="1" x14ac:dyDescent="0.2">
      <c r="A688" s="9" t="str">
        <f>IF(Search!$C$5="","",IF(COUNTA(Inventory!$AP688)=1,1,""))</f>
        <v/>
      </c>
      <c r="B688" s="9" t="str">
        <f>IF(Search!$C$4="","",IF(ISNUMBER(SEARCH(Search!$C$4,$AR688))=TRUE,1,""))</f>
        <v/>
      </c>
      <c r="C688" s="9" t="str">
        <f>IF(Search!$C$6="x",IF(COUNTA($AQ688)=1,1,"N"),IF(COUNTA($AQ688)=1,"N",""))</f>
        <v/>
      </c>
      <c r="D688" s="9" t="str">
        <f>IF(Search!$O$8="","",IF(ISNUMBER(SEARCH(Search!$O$8,$BD688))=TRUE,1,""))</f>
        <v/>
      </c>
      <c r="E688" s="9" t="str">
        <f>IF(Search!$C$7="","",IF(ISNUMBER(SEARCH(Search!$C$7,$AN688))=TRUE,1,""))</f>
        <v/>
      </c>
      <c r="F688" s="9" t="str">
        <f>IF(Search!$C$8="","",IF(ISNUMBER(SEARCH(Search!$C$8,$AO688))=TRUE,1,""))</f>
        <v/>
      </c>
      <c r="G688" s="9" t="str">
        <f>IF(Search!$F$4="","",IF(Inventory!$AJ688&lt;Search!$F$4,"",1))</f>
        <v/>
      </c>
      <c r="H688" s="9" t="str">
        <f>IF(Search!$F$5="","",IF(Inventory!$AJ688&gt;Search!$F$5,"",1))</f>
        <v/>
      </c>
      <c r="I688" s="9" t="str">
        <f>IF(Search!$F$7="","",IF(Search!$F$8="",IF(ISNUMBER(SEARCH(Search!$F$7,$AL688))=TRUE,1,""),""))</f>
        <v/>
      </c>
      <c r="J688" s="9" t="str">
        <f>IF($AL688=Search!$F$8,1,"")</f>
        <v/>
      </c>
      <c r="K688" s="9" t="str">
        <f>IF(Search!$I$4="","",IF(COUNTA($AS688)=1,IF(Search!$I$4="N","N",1),""))</f>
        <v/>
      </c>
      <c r="L688" s="9" t="str">
        <f>IF(Search!$I$5="","",IF($AS688="RC",1,""))</f>
        <v/>
      </c>
      <c r="M688" s="9" t="str">
        <f>IF(Search!$I$6="","",IF($AS688="RCP",1,""))</f>
        <v/>
      </c>
      <c r="N688" s="9" t="str">
        <f>IF(Search!$I$8="","",IF(COUNTA($AT688)=1,IF(Search!$I$8="N","N",1),""))</f>
        <v/>
      </c>
      <c r="O688" s="9" t="str">
        <f>IF(Search!$L$4="","",IF(COUNTA($AU688)=1,IF(Search!$L$4="N","N",1),""))</f>
        <v/>
      </c>
      <c r="P688" s="9" t="str">
        <f>IF(Search!$L$5="","",IF(ISNUMBER(SEARCH("Jersey",$AU688))=TRUE,IF(Search!$L$5="N","N",1),""))</f>
        <v/>
      </c>
      <c r="Q688" s="9" t="str">
        <f>IF(Search!$L$6="","",IF(ISNUMBER(SEARCH("Patch",$AU688))=TRUE,IF(Search!$L$6="N","N",1),""))</f>
        <v/>
      </c>
      <c r="R688" s="9" t="str">
        <f>IF(Search!$L$7="","",IF(ISNUMBER(SEARCH("Shield",$AU688))=TRUE,IF(Search!$L$7="N","N",1),""))</f>
        <v/>
      </c>
      <c r="S688" s="9" t="str">
        <f>IF(Search!$L$8="","",IF(ISNUMBER(SEARCH("Stick",$AU688))=TRUE,IF(Search!$L$8="N","N",1),""))</f>
        <v/>
      </c>
      <c r="T688" s="9" t="str">
        <f>IF(Search!$O$4="","",IF(COUNTA($AW688)=1,IF(Search!$O$4="N","N",1),""))</f>
        <v/>
      </c>
      <c r="U688" s="9" t="str">
        <f>IF(Search!$O$5="","",IF($AW688="","",IF($AW688&lt;Search!$O$5,"",1)))</f>
        <v/>
      </c>
      <c r="V688" s="9" t="str">
        <f>IF(Search!$O$6="","",IF($AW688="","",IF($AW688&gt;Search!$O$6,"",1)))</f>
        <v/>
      </c>
      <c r="W688" s="9" t="str">
        <f>IF(Search!$U$4="","",IF($AX688="","",1))</f>
        <v/>
      </c>
      <c r="X688" s="9" t="str">
        <f>IF(Search!$U$5="","",IF(ISNUMBER(SEARCH(Search!$U$5,$AX688))=TRUE,IF(Search!$U$5="N","N",1),""))</f>
        <v/>
      </c>
      <c r="Y688" s="9" t="str">
        <f>IF(Search!$U$6="","",IF($AY688&lt;Search!$U$6,"",1))</f>
        <v/>
      </c>
      <c r="Z688" s="9" t="str">
        <f>IF(Search!$R$4="","",IF(Inventory!$BA688&lt;Search!$R$4,"",1))</f>
        <v/>
      </c>
      <c r="AA688" s="9" t="str">
        <f>IF(Search!$R$5="","",IF($BA688&gt;Search!$R$5,"",1))</f>
        <v/>
      </c>
      <c r="AB688" s="9" t="str">
        <f>IF(Search!$R$6="","",IF($BB688&lt;Search!$R$6,"",1))</f>
        <v/>
      </c>
      <c r="AC688" s="9" t="str">
        <f>IF(Search!$R$7="","",IF($BB688&lt;Search!$R$7,"",1))</f>
        <v/>
      </c>
      <c r="AD688" s="45" t="str">
        <f>IF(COUNTIF($A688:$AC688,"n")&gt;0,"",IF(SUM($A688:$AC688)=COUNTA(Search!$C$4:$C$8,Search!$F$4:$F$8,Search!$I$4:$I$6,Search!$I$8,Search!$L$4:$L$8,Search!$O$4:$O$8,Search!$R$4:$R$7,Search!$U$4:$U$7)-COUNTIF(Search!$C$4:$U$7,"n"),1+LARGE($AD$1:AD687,1),""))</f>
        <v/>
      </c>
      <c r="AE688" s="45" t="str">
        <f t="shared" si="33"/>
        <v/>
      </c>
      <c r="AF688" s="45" t="str">
        <f>IF(AD688="","",COUNTIF($AE$1:$AE687,$AE688)+RANK($AE688,$AE$2:$AE$10540,1))</f>
        <v/>
      </c>
      <c r="AG688" s="45" t="str">
        <f t="shared" si="34"/>
        <v/>
      </c>
      <c r="AH688" s="45" t="str">
        <f>IF($AD688="","",COUNTIF($AG$1:$AG687,$AG688)+RANK($AG688,$AG$1:$AG$10539,0))</f>
        <v/>
      </c>
      <c r="AI688" s="10" t="str">
        <f t="shared" si="35"/>
        <v>1995-96 Topps SuperSkills #85 Felix Potvin     /   $</v>
      </c>
      <c r="AJ688" s="11">
        <v>1995</v>
      </c>
      <c r="AK688" s="17">
        <v>96</v>
      </c>
      <c r="AL688" s="12" t="s">
        <v>2189</v>
      </c>
      <c r="AM688" s="10">
        <v>85</v>
      </c>
      <c r="AN688" s="15" t="s">
        <v>226</v>
      </c>
      <c r="AO688" s="14"/>
      <c r="AP688" s="14"/>
      <c r="AQ688" s="14"/>
      <c r="AR688" s="14"/>
      <c r="AS688" s="9"/>
      <c r="AT688" s="9"/>
      <c r="AU688" s="9"/>
      <c r="AV688" s="13"/>
      <c r="AW688" s="13"/>
      <c r="AX688" s="9"/>
      <c r="AY688" s="9"/>
      <c r="AZ688" s="9"/>
      <c r="BA688" s="33"/>
      <c r="BB688" s="33"/>
      <c r="BC688" s="36"/>
      <c r="BD688" s="12" t="s">
        <v>1771</v>
      </c>
    </row>
    <row r="689" spans="1:56" s="12" customFormat="1" x14ac:dyDescent="0.2">
      <c r="A689" s="9" t="str">
        <f>IF(Search!$C$5="","",IF(COUNTA(Inventory!$AP689)=1,1,""))</f>
        <v/>
      </c>
      <c r="B689" s="9" t="str">
        <f>IF(Search!$C$4="","",IF(ISNUMBER(SEARCH(Search!$C$4,$AR689))=TRUE,1,""))</f>
        <v/>
      </c>
      <c r="C689" s="9" t="str">
        <f>IF(Search!$C$6="x",IF(COUNTA($AQ689)=1,1,"N"),IF(COUNTA($AQ689)=1,"N",""))</f>
        <v/>
      </c>
      <c r="D689" s="9" t="str">
        <f>IF(Search!$O$8="","",IF(ISNUMBER(SEARCH(Search!$O$8,$BD689))=TRUE,1,""))</f>
        <v/>
      </c>
      <c r="E689" s="9" t="str">
        <f>IF(Search!$C$7="","",IF(ISNUMBER(SEARCH(Search!$C$7,$AN689))=TRUE,1,""))</f>
        <v/>
      </c>
      <c r="F689" s="9" t="str">
        <f>IF(Search!$C$8="","",IF(ISNUMBER(SEARCH(Search!$C$8,$AO689))=TRUE,1,""))</f>
        <v/>
      </c>
      <c r="G689" s="9" t="str">
        <f>IF(Search!$F$4="","",IF(Inventory!$AJ689&lt;Search!$F$4,"",1))</f>
        <v/>
      </c>
      <c r="H689" s="9" t="str">
        <f>IF(Search!$F$5="","",IF(Inventory!$AJ689&gt;Search!$F$5,"",1))</f>
        <v/>
      </c>
      <c r="I689" s="9" t="str">
        <f>IF(Search!$F$7="","",IF(Search!$F$8="",IF(ISNUMBER(SEARCH(Search!$F$7,$AL689))=TRUE,1,""),""))</f>
        <v/>
      </c>
      <c r="J689" s="9" t="str">
        <f>IF($AL689=Search!$F$8,1,"")</f>
        <v/>
      </c>
      <c r="K689" s="9" t="str">
        <f>IF(Search!$I$4="","",IF(COUNTA($AS689)=1,IF(Search!$I$4="N","N",1),""))</f>
        <v/>
      </c>
      <c r="L689" s="9" t="str">
        <f>IF(Search!$I$5="","",IF($AS689="RC",1,""))</f>
        <v/>
      </c>
      <c r="M689" s="9" t="str">
        <f>IF(Search!$I$6="","",IF($AS689="RCP",1,""))</f>
        <v/>
      </c>
      <c r="N689" s="9" t="str">
        <f>IF(Search!$I$8="","",IF(COUNTA($AT689)=1,IF(Search!$I$8="N","N",1),""))</f>
        <v/>
      </c>
      <c r="O689" s="9" t="str">
        <f>IF(Search!$L$4="","",IF(COUNTA($AU689)=1,IF(Search!$L$4="N","N",1),""))</f>
        <v/>
      </c>
      <c r="P689" s="9" t="str">
        <f>IF(Search!$L$5="","",IF(ISNUMBER(SEARCH("Jersey",$AU689))=TRUE,IF(Search!$L$5="N","N",1),""))</f>
        <v/>
      </c>
      <c r="Q689" s="9" t="str">
        <f>IF(Search!$L$6="","",IF(ISNUMBER(SEARCH("Patch",$AU689))=TRUE,IF(Search!$L$6="N","N",1),""))</f>
        <v/>
      </c>
      <c r="R689" s="9" t="str">
        <f>IF(Search!$L$7="","",IF(ISNUMBER(SEARCH("Shield",$AU689))=TRUE,IF(Search!$L$7="N","N",1),""))</f>
        <v/>
      </c>
      <c r="S689" s="9" t="str">
        <f>IF(Search!$L$8="","",IF(ISNUMBER(SEARCH("Stick",$AU689))=TRUE,IF(Search!$L$8="N","N",1),""))</f>
        <v/>
      </c>
      <c r="T689" s="9" t="str">
        <f>IF(Search!$O$4="","",IF(COUNTA($AW689)=1,IF(Search!$O$4="N","N",1),""))</f>
        <v/>
      </c>
      <c r="U689" s="9" t="str">
        <f>IF(Search!$O$5="","",IF($AW689="","",IF($AW689&lt;Search!$O$5,"",1)))</f>
        <v/>
      </c>
      <c r="V689" s="9" t="str">
        <f>IF(Search!$O$6="","",IF($AW689="","",IF($AW689&gt;Search!$O$6,"",1)))</f>
        <v/>
      </c>
      <c r="W689" s="9" t="str">
        <f>IF(Search!$U$4="","",IF($AX689="","",1))</f>
        <v/>
      </c>
      <c r="X689" s="9" t="str">
        <f>IF(Search!$U$5="","",IF(ISNUMBER(SEARCH(Search!$U$5,$AX689))=TRUE,IF(Search!$U$5="N","N",1),""))</f>
        <v/>
      </c>
      <c r="Y689" s="9" t="str">
        <f>IF(Search!$U$6="","",IF($AY689&lt;Search!$U$6,"",1))</f>
        <v/>
      </c>
      <c r="Z689" s="9" t="str">
        <f>IF(Search!$R$4="","",IF(Inventory!$BA689&lt;Search!$R$4,"",1))</f>
        <v/>
      </c>
      <c r="AA689" s="9" t="str">
        <f>IF(Search!$R$5="","",IF($BA689&gt;Search!$R$5,"",1))</f>
        <v/>
      </c>
      <c r="AB689" s="9" t="str">
        <f>IF(Search!$R$6="","",IF($BB689&lt;Search!$R$6,"",1))</f>
        <v/>
      </c>
      <c r="AC689" s="9" t="str">
        <f>IF(Search!$R$7="","",IF($BB689&lt;Search!$R$7,"",1))</f>
        <v/>
      </c>
      <c r="AD689" s="45" t="str">
        <f>IF(COUNTIF($A689:$AC689,"n")&gt;0,"",IF(SUM($A689:$AC689)=COUNTA(Search!$C$4:$C$8,Search!$F$4:$F$8,Search!$I$4:$I$6,Search!$I$8,Search!$L$4:$L$8,Search!$O$4:$O$8,Search!$R$4:$R$7,Search!$U$4:$U$7)-COUNTIF(Search!$C$4:$U$7,"n"),1+LARGE($AD$1:AD688,1),""))</f>
        <v/>
      </c>
      <c r="AE689" s="45" t="str">
        <f t="shared" si="33"/>
        <v/>
      </c>
      <c r="AF689" s="45" t="str">
        <f>IF(AD689="","",COUNTIF($AE$1:$AE688,$AE689)+RANK($AE689,$AE$2:$AE$10540,1))</f>
        <v/>
      </c>
      <c r="AG689" s="45" t="str">
        <f t="shared" si="34"/>
        <v/>
      </c>
      <c r="AH689" s="45" t="str">
        <f>IF($AD689="","",COUNTIF($AG$1:$AG688,$AG689)+RANK($AG689,$AG$1:$AG$10539,0))</f>
        <v/>
      </c>
      <c r="AI689" s="10" t="str">
        <f t="shared" si="35"/>
        <v>1995-96 Upper Deck #262 Chad Kilger     /   $</v>
      </c>
      <c r="AJ689" s="11">
        <v>1995</v>
      </c>
      <c r="AK689" s="17">
        <v>96</v>
      </c>
      <c r="AL689" s="12" t="s">
        <v>7</v>
      </c>
      <c r="AM689" s="10">
        <v>262</v>
      </c>
      <c r="AN689" s="12" t="s">
        <v>370</v>
      </c>
      <c r="AO689" s="9"/>
      <c r="AP689" s="9"/>
      <c r="AQ689" s="9"/>
      <c r="AR689" s="14" t="s">
        <v>2127</v>
      </c>
      <c r="AS689" s="9"/>
      <c r="AT689" s="9"/>
      <c r="AU689" s="9"/>
      <c r="AV689" s="13"/>
      <c r="AW689" s="13"/>
      <c r="AX689" s="9"/>
      <c r="AY689" s="9"/>
      <c r="AZ689" s="9"/>
      <c r="BA689" s="33"/>
      <c r="BB689" s="33"/>
      <c r="BC689" s="36"/>
      <c r="BD689" s="12" t="s">
        <v>1771</v>
      </c>
    </row>
    <row r="690" spans="1:56" s="12" customFormat="1" x14ac:dyDescent="0.2">
      <c r="A690" s="9" t="str">
        <f>IF(Search!$C$5="","",IF(COUNTA(Inventory!$AP690)=1,1,""))</f>
        <v/>
      </c>
      <c r="B690" s="9" t="str">
        <f>IF(Search!$C$4="","",IF(ISNUMBER(SEARCH(Search!$C$4,$AR690))=TRUE,1,""))</f>
        <v/>
      </c>
      <c r="C690" s="9" t="str">
        <f>IF(Search!$C$6="x",IF(COUNTA($AQ690)=1,1,"N"),IF(COUNTA($AQ690)=1,"N",""))</f>
        <v/>
      </c>
      <c r="D690" s="9" t="str">
        <f>IF(Search!$O$8="","",IF(ISNUMBER(SEARCH(Search!$O$8,$BD690))=TRUE,1,""))</f>
        <v/>
      </c>
      <c r="E690" s="9" t="str">
        <f>IF(Search!$C$7="","",IF(ISNUMBER(SEARCH(Search!$C$7,$AN690))=TRUE,1,""))</f>
        <v/>
      </c>
      <c r="F690" s="9" t="str">
        <f>IF(Search!$C$8="","",IF(ISNUMBER(SEARCH(Search!$C$8,$AO690))=TRUE,1,""))</f>
        <v/>
      </c>
      <c r="G690" s="9" t="str">
        <f>IF(Search!$F$4="","",IF(Inventory!$AJ690&lt;Search!$F$4,"",1))</f>
        <v/>
      </c>
      <c r="H690" s="9" t="str">
        <f>IF(Search!$F$5="","",IF(Inventory!$AJ690&gt;Search!$F$5,"",1))</f>
        <v/>
      </c>
      <c r="I690" s="9" t="str">
        <f>IF(Search!$F$7="","",IF(Search!$F$8="",IF(ISNUMBER(SEARCH(Search!$F$7,$AL690))=TRUE,1,""),""))</f>
        <v/>
      </c>
      <c r="J690" s="9" t="str">
        <f>IF($AL690=Search!$F$8,1,"")</f>
        <v/>
      </c>
      <c r="K690" s="9" t="str">
        <f>IF(Search!$I$4="","",IF(COUNTA($AS690)=1,IF(Search!$I$4="N","N",1),""))</f>
        <v/>
      </c>
      <c r="L690" s="9" t="str">
        <f>IF(Search!$I$5="","",IF($AS690="RC",1,""))</f>
        <v/>
      </c>
      <c r="M690" s="9" t="str">
        <f>IF(Search!$I$6="","",IF($AS690="RCP",1,""))</f>
        <v/>
      </c>
      <c r="N690" s="9" t="str">
        <f>IF(Search!$I$8="","",IF(COUNTA($AT690)=1,IF(Search!$I$8="N","N",1),""))</f>
        <v/>
      </c>
      <c r="O690" s="9" t="str">
        <f>IF(Search!$L$4="","",IF(COUNTA($AU690)=1,IF(Search!$L$4="N","N",1),""))</f>
        <v/>
      </c>
      <c r="P690" s="9" t="str">
        <f>IF(Search!$L$5="","",IF(ISNUMBER(SEARCH("Jersey",$AU690))=TRUE,IF(Search!$L$5="N","N",1),""))</f>
        <v/>
      </c>
      <c r="Q690" s="9" t="str">
        <f>IF(Search!$L$6="","",IF(ISNUMBER(SEARCH("Patch",$AU690))=TRUE,IF(Search!$L$6="N","N",1),""))</f>
        <v/>
      </c>
      <c r="R690" s="9" t="str">
        <f>IF(Search!$L$7="","",IF(ISNUMBER(SEARCH("Shield",$AU690))=TRUE,IF(Search!$L$7="N","N",1),""))</f>
        <v/>
      </c>
      <c r="S690" s="9" t="str">
        <f>IF(Search!$L$8="","",IF(ISNUMBER(SEARCH("Stick",$AU690))=TRUE,IF(Search!$L$8="N","N",1),""))</f>
        <v/>
      </c>
      <c r="T690" s="9" t="str">
        <f>IF(Search!$O$4="","",IF(COUNTA($AW690)=1,IF(Search!$O$4="N","N",1),""))</f>
        <v/>
      </c>
      <c r="U690" s="9" t="str">
        <f>IF(Search!$O$5="","",IF($AW690="","",IF($AW690&lt;Search!$O$5,"",1)))</f>
        <v/>
      </c>
      <c r="V690" s="9" t="str">
        <f>IF(Search!$O$6="","",IF($AW690="","",IF($AW690&gt;Search!$O$6,"",1)))</f>
        <v/>
      </c>
      <c r="W690" s="9" t="str">
        <f>IF(Search!$U$4="","",IF($AX690="","",1))</f>
        <v/>
      </c>
      <c r="X690" s="9" t="str">
        <f>IF(Search!$U$5="","",IF(ISNUMBER(SEARCH(Search!$U$5,$AX690))=TRUE,IF(Search!$U$5="N","N",1),""))</f>
        <v/>
      </c>
      <c r="Y690" s="9" t="str">
        <f>IF(Search!$U$6="","",IF($AY690&lt;Search!$U$6,"",1))</f>
        <v/>
      </c>
      <c r="Z690" s="9" t="str">
        <f>IF(Search!$R$4="","",IF(Inventory!$BA690&lt;Search!$R$4,"",1))</f>
        <v/>
      </c>
      <c r="AA690" s="9" t="str">
        <f>IF(Search!$R$5="","",IF($BA690&gt;Search!$R$5,"",1))</f>
        <v/>
      </c>
      <c r="AB690" s="9" t="str">
        <f>IF(Search!$R$6="","",IF($BB690&lt;Search!$R$6,"",1))</f>
        <v/>
      </c>
      <c r="AC690" s="9" t="str">
        <f>IF(Search!$R$7="","",IF($BB690&lt;Search!$R$7,"",1))</f>
        <v/>
      </c>
      <c r="AD690" s="45" t="str">
        <f>IF(COUNTIF($A690:$AC690,"n")&gt;0,"",IF(SUM($A690:$AC690)=COUNTA(Search!$C$4:$C$8,Search!$F$4:$F$8,Search!$I$4:$I$6,Search!$I$8,Search!$L$4:$L$8,Search!$O$4:$O$8,Search!$R$4:$R$7,Search!$U$4:$U$7)-COUNTIF(Search!$C$4:$U$7,"n"),1+LARGE($AD$1:AD689,1),""))</f>
        <v/>
      </c>
      <c r="AE690" s="45" t="str">
        <f t="shared" si="33"/>
        <v/>
      </c>
      <c r="AF690" s="45" t="str">
        <f>IF(AD690="","",COUNTIF($AE$1:$AE689,$AE690)+RANK($AE690,$AE$2:$AE$10540,1))</f>
        <v/>
      </c>
      <c r="AG690" s="45" t="str">
        <f t="shared" si="34"/>
        <v/>
      </c>
      <c r="AH690" s="45" t="str">
        <f>IF($AD690="","",COUNTIF($AG$1:$AG689,$AG690)+RANK($AG690,$AG$1:$AG$10539,0))</f>
        <v/>
      </c>
      <c r="AI690" s="10" t="str">
        <f t="shared" si="35"/>
        <v>1995-96 Upper Deck #433 Wayne Primeau     /   $</v>
      </c>
      <c r="AJ690" s="11">
        <v>1995</v>
      </c>
      <c r="AK690" s="17">
        <v>96</v>
      </c>
      <c r="AL690" s="12" t="s">
        <v>7</v>
      </c>
      <c r="AM690" s="10">
        <v>433</v>
      </c>
      <c r="AN690" s="12" t="s">
        <v>371</v>
      </c>
      <c r="AO690" s="9"/>
      <c r="AP690" s="9"/>
      <c r="AQ690" s="9"/>
      <c r="AR690" s="14" t="s">
        <v>2127</v>
      </c>
      <c r="AS690" s="9"/>
      <c r="AT690" s="9"/>
      <c r="AU690" s="9"/>
      <c r="AV690" s="13"/>
      <c r="AW690" s="13"/>
      <c r="AX690" s="9"/>
      <c r="AY690" s="9"/>
      <c r="AZ690" s="9"/>
      <c r="BA690" s="33"/>
      <c r="BB690" s="33"/>
      <c r="BC690" s="36"/>
      <c r="BD690" s="12" t="s">
        <v>1771</v>
      </c>
    </row>
    <row r="691" spans="1:56" s="12" customFormat="1" x14ac:dyDescent="0.2">
      <c r="A691" s="9" t="str">
        <f>IF(Search!$C$5="","",IF(COUNTA(Inventory!$AP691)=1,1,""))</f>
        <v/>
      </c>
      <c r="B691" s="9" t="str">
        <f>IF(Search!$C$4="","",IF(ISNUMBER(SEARCH(Search!$C$4,$AR691))=TRUE,1,""))</f>
        <v/>
      </c>
      <c r="C691" s="9" t="str">
        <f>IF(Search!$C$6="x",IF(COUNTA($AQ691)=1,1,"N"),IF(COUNTA($AQ691)=1,"N",""))</f>
        <v/>
      </c>
      <c r="D691" s="9" t="str">
        <f>IF(Search!$O$8="","",IF(ISNUMBER(SEARCH(Search!$O$8,$BD691))=TRUE,1,""))</f>
        <v/>
      </c>
      <c r="E691" s="9" t="str">
        <f>IF(Search!$C$7="","",IF(ISNUMBER(SEARCH(Search!$C$7,$AN691))=TRUE,1,""))</f>
        <v/>
      </c>
      <c r="F691" s="9" t="str">
        <f>IF(Search!$C$8="","",IF(ISNUMBER(SEARCH(Search!$C$8,$AO691))=TRUE,1,""))</f>
        <v/>
      </c>
      <c r="G691" s="9" t="str">
        <f>IF(Search!$F$4="","",IF(Inventory!$AJ691&lt;Search!$F$4,"",1))</f>
        <v/>
      </c>
      <c r="H691" s="9" t="str">
        <f>IF(Search!$F$5="","",IF(Inventory!$AJ691&gt;Search!$F$5,"",1))</f>
        <v/>
      </c>
      <c r="I691" s="9" t="str">
        <f>IF(Search!$F$7="","",IF(Search!$F$8="",IF(ISNUMBER(SEARCH(Search!$F$7,$AL691))=TRUE,1,""),""))</f>
        <v/>
      </c>
      <c r="J691" s="9" t="str">
        <f>IF($AL691=Search!$F$8,1,"")</f>
        <v/>
      </c>
      <c r="K691" s="9" t="str">
        <f>IF(Search!$I$4="","",IF(COUNTA($AS691)=1,IF(Search!$I$4="N","N",1),""))</f>
        <v/>
      </c>
      <c r="L691" s="9" t="str">
        <f>IF(Search!$I$5="","",IF($AS691="RC",1,""))</f>
        <v/>
      </c>
      <c r="M691" s="9" t="str">
        <f>IF(Search!$I$6="","",IF($AS691="RCP",1,""))</f>
        <v/>
      </c>
      <c r="N691" s="9" t="str">
        <f>IF(Search!$I$8="","",IF(COUNTA($AT691)=1,IF(Search!$I$8="N","N",1),""))</f>
        <v/>
      </c>
      <c r="O691" s="9" t="str">
        <f>IF(Search!$L$4="","",IF(COUNTA($AU691)=1,IF(Search!$L$4="N","N",1),""))</f>
        <v/>
      </c>
      <c r="P691" s="9" t="str">
        <f>IF(Search!$L$5="","",IF(ISNUMBER(SEARCH("Jersey",$AU691))=TRUE,IF(Search!$L$5="N","N",1),""))</f>
        <v/>
      </c>
      <c r="Q691" s="9" t="str">
        <f>IF(Search!$L$6="","",IF(ISNUMBER(SEARCH("Patch",$AU691))=TRUE,IF(Search!$L$6="N","N",1),""))</f>
        <v/>
      </c>
      <c r="R691" s="9" t="str">
        <f>IF(Search!$L$7="","",IF(ISNUMBER(SEARCH("Shield",$AU691))=TRUE,IF(Search!$L$7="N","N",1),""))</f>
        <v/>
      </c>
      <c r="S691" s="9" t="str">
        <f>IF(Search!$L$8="","",IF(ISNUMBER(SEARCH("Stick",$AU691))=TRUE,IF(Search!$L$8="N","N",1),""))</f>
        <v/>
      </c>
      <c r="T691" s="9" t="str">
        <f>IF(Search!$O$4="","",IF(COUNTA($AW691)=1,IF(Search!$O$4="N","N",1),""))</f>
        <v/>
      </c>
      <c r="U691" s="9" t="str">
        <f>IF(Search!$O$5="","",IF($AW691="","",IF($AW691&lt;Search!$O$5,"",1)))</f>
        <v/>
      </c>
      <c r="V691" s="9" t="str">
        <f>IF(Search!$O$6="","",IF($AW691="","",IF($AW691&gt;Search!$O$6,"",1)))</f>
        <v/>
      </c>
      <c r="W691" s="9" t="str">
        <f>IF(Search!$U$4="","",IF($AX691="","",1))</f>
        <v/>
      </c>
      <c r="X691" s="9" t="str">
        <f>IF(Search!$U$5="","",IF(ISNUMBER(SEARCH(Search!$U$5,$AX691))=TRUE,IF(Search!$U$5="N","N",1),""))</f>
        <v/>
      </c>
      <c r="Y691" s="9" t="str">
        <f>IF(Search!$U$6="","",IF($AY691&lt;Search!$U$6,"",1))</f>
        <v/>
      </c>
      <c r="Z691" s="9" t="str">
        <f>IF(Search!$R$4="","",IF(Inventory!$BA691&lt;Search!$R$4,"",1))</f>
        <v/>
      </c>
      <c r="AA691" s="9" t="str">
        <f>IF(Search!$R$5="","",IF($BA691&gt;Search!$R$5,"",1))</f>
        <v/>
      </c>
      <c r="AB691" s="9" t="str">
        <f>IF(Search!$R$6="","",IF($BB691&lt;Search!$R$6,"",1))</f>
        <v/>
      </c>
      <c r="AC691" s="9" t="str">
        <f>IF(Search!$R$7="","",IF($BB691&lt;Search!$R$7,"",1))</f>
        <v/>
      </c>
      <c r="AD691" s="45" t="str">
        <f>IF(COUNTIF($A691:$AC691,"n")&gt;0,"",IF(SUM($A691:$AC691)=COUNTA(Search!$C$4:$C$8,Search!$F$4:$F$8,Search!$I$4:$I$6,Search!$I$8,Search!$L$4:$L$8,Search!$O$4:$O$8,Search!$R$4:$R$7,Search!$U$4:$U$7)-COUNTIF(Search!$C$4:$U$7,"n"),1+LARGE($AD$1:AD690,1),""))</f>
        <v/>
      </c>
      <c r="AE691" s="45" t="str">
        <f t="shared" si="33"/>
        <v/>
      </c>
      <c r="AF691" s="45" t="str">
        <f>IF(AD691="","",COUNTIF($AE$1:$AE690,$AE691)+RANK($AE691,$AE$2:$AE$10540,1))</f>
        <v/>
      </c>
      <c r="AG691" s="45" t="str">
        <f t="shared" si="34"/>
        <v/>
      </c>
      <c r="AH691" s="45" t="str">
        <f>IF($AD691="","",COUNTIF($AG$1:$AG690,$AG691)+RANK($AG691,$AG$1:$AG$10539,0))</f>
        <v/>
      </c>
      <c r="AI691" s="10" t="str">
        <f t="shared" si="35"/>
        <v>1995-96 Upper Deck #530 Jose Theodore     /   $</v>
      </c>
      <c r="AJ691" s="11">
        <v>1995</v>
      </c>
      <c r="AK691" s="17">
        <v>96</v>
      </c>
      <c r="AL691" s="12" t="s">
        <v>7</v>
      </c>
      <c r="AM691" s="10">
        <v>530</v>
      </c>
      <c r="AN691" s="12" t="s">
        <v>372</v>
      </c>
      <c r="AO691" s="9"/>
      <c r="AP691" s="9"/>
      <c r="AQ691" s="9"/>
      <c r="AR691" s="14" t="s">
        <v>2127</v>
      </c>
      <c r="AS691" s="9"/>
      <c r="AT691" s="9"/>
      <c r="AU691" s="9"/>
      <c r="AV691" s="13"/>
      <c r="AW691" s="13"/>
      <c r="AX691" s="9"/>
      <c r="AY691" s="9"/>
      <c r="AZ691" s="9"/>
      <c r="BA691" s="33"/>
      <c r="BB691" s="33"/>
      <c r="BC691" s="36"/>
      <c r="BD691" s="12" t="s">
        <v>1771</v>
      </c>
    </row>
    <row r="692" spans="1:56" s="12" customFormat="1" x14ac:dyDescent="0.2">
      <c r="A692" s="9" t="str">
        <f>IF(Search!$C$5="","",IF(COUNTA(Inventory!$AP692)=1,1,""))</f>
        <v/>
      </c>
      <c r="B692" s="9" t="str">
        <f>IF(Search!$C$4="","",IF(ISNUMBER(SEARCH(Search!$C$4,$AR692))=TRUE,1,""))</f>
        <v/>
      </c>
      <c r="C692" s="9" t="str">
        <f>IF(Search!$C$6="x",IF(COUNTA($AQ692)=1,1,"N"),IF(COUNTA($AQ692)=1,"N",""))</f>
        <v/>
      </c>
      <c r="D692" s="9" t="str">
        <f>IF(Search!$O$8="","",IF(ISNUMBER(SEARCH(Search!$O$8,$BD692))=TRUE,1,""))</f>
        <v/>
      </c>
      <c r="E692" s="9" t="str">
        <f>IF(Search!$C$7="","",IF(ISNUMBER(SEARCH(Search!$C$7,$AN692))=TRUE,1,""))</f>
        <v/>
      </c>
      <c r="F692" s="9" t="str">
        <f>IF(Search!$C$8="","",IF(ISNUMBER(SEARCH(Search!$C$8,$AO692))=TRUE,1,""))</f>
        <v/>
      </c>
      <c r="G692" s="9" t="str">
        <f>IF(Search!$F$4="","",IF(Inventory!$AJ692&lt;Search!$F$4,"",1))</f>
        <v/>
      </c>
      <c r="H692" s="9" t="str">
        <f>IF(Search!$F$5="","",IF(Inventory!$AJ692&gt;Search!$F$5,"",1))</f>
        <v/>
      </c>
      <c r="I692" s="9" t="str">
        <f>IF(Search!$F$7="","",IF(Search!$F$8="",IF(ISNUMBER(SEARCH(Search!$F$7,$AL692))=TRUE,1,""),""))</f>
        <v/>
      </c>
      <c r="J692" s="9" t="str">
        <f>IF($AL692=Search!$F$8,1,"")</f>
        <v/>
      </c>
      <c r="K692" s="9" t="str">
        <f>IF(Search!$I$4="","",IF(COUNTA($AS692)=1,IF(Search!$I$4="N","N",1),""))</f>
        <v/>
      </c>
      <c r="L692" s="9" t="str">
        <f>IF(Search!$I$5="","",IF($AS692="RC",1,""))</f>
        <v/>
      </c>
      <c r="M692" s="9" t="str">
        <f>IF(Search!$I$6="","",IF($AS692="RCP",1,""))</f>
        <v/>
      </c>
      <c r="N692" s="9" t="str">
        <f>IF(Search!$I$8="","",IF(COUNTA($AT692)=1,IF(Search!$I$8="N","N",1),""))</f>
        <v/>
      </c>
      <c r="O692" s="9" t="str">
        <f>IF(Search!$L$4="","",IF(COUNTA($AU692)=1,IF(Search!$L$4="N","N",1),""))</f>
        <v/>
      </c>
      <c r="P692" s="9" t="str">
        <f>IF(Search!$L$5="","",IF(ISNUMBER(SEARCH("Jersey",$AU692))=TRUE,IF(Search!$L$5="N","N",1),""))</f>
        <v/>
      </c>
      <c r="Q692" s="9" t="str">
        <f>IF(Search!$L$6="","",IF(ISNUMBER(SEARCH("Patch",$AU692))=TRUE,IF(Search!$L$6="N","N",1),""))</f>
        <v/>
      </c>
      <c r="R692" s="9" t="str">
        <f>IF(Search!$L$7="","",IF(ISNUMBER(SEARCH("Shield",$AU692))=TRUE,IF(Search!$L$7="N","N",1),""))</f>
        <v/>
      </c>
      <c r="S692" s="9" t="str">
        <f>IF(Search!$L$8="","",IF(ISNUMBER(SEARCH("Stick",$AU692))=TRUE,IF(Search!$L$8="N","N",1),""))</f>
        <v/>
      </c>
      <c r="T692" s="9" t="str">
        <f>IF(Search!$O$4="","",IF(COUNTA($AW692)=1,IF(Search!$O$4="N","N",1),""))</f>
        <v/>
      </c>
      <c r="U692" s="9" t="str">
        <f>IF(Search!$O$5="","",IF($AW692="","",IF($AW692&lt;Search!$O$5,"",1)))</f>
        <v/>
      </c>
      <c r="V692" s="9" t="str">
        <f>IF(Search!$O$6="","",IF($AW692="","",IF($AW692&gt;Search!$O$6,"",1)))</f>
        <v/>
      </c>
      <c r="W692" s="9" t="str">
        <f>IF(Search!$U$4="","",IF($AX692="","",1))</f>
        <v/>
      </c>
      <c r="X692" s="9" t="str">
        <f>IF(Search!$U$5="","",IF(ISNUMBER(SEARCH(Search!$U$5,$AX692))=TRUE,IF(Search!$U$5="N","N",1),""))</f>
        <v/>
      </c>
      <c r="Y692" s="9" t="str">
        <f>IF(Search!$U$6="","",IF($AY692&lt;Search!$U$6,"",1))</f>
        <v/>
      </c>
      <c r="Z692" s="9" t="str">
        <f>IF(Search!$R$4="","",IF(Inventory!$BA692&lt;Search!$R$4,"",1))</f>
        <v/>
      </c>
      <c r="AA692" s="9" t="str">
        <f>IF(Search!$R$5="","",IF($BA692&gt;Search!$R$5,"",1))</f>
        <v/>
      </c>
      <c r="AB692" s="9" t="str">
        <f>IF(Search!$R$6="","",IF($BB692&lt;Search!$R$6,"",1))</f>
        <v/>
      </c>
      <c r="AC692" s="9" t="str">
        <f>IF(Search!$R$7="","",IF($BB692&lt;Search!$R$7,"",1))</f>
        <v/>
      </c>
      <c r="AD692" s="45" t="str">
        <f>IF(COUNTIF($A692:$AC692,"n")&gt;0,"",IF(SUM($A692:$AC692)=COUNTA(Search!$C$4:$C$8,Search!$F$4:$F$8,Search!$I$4:$I$6,Search!$I$8,Search!$L$4:$L$8,Search!$O$4:$O$8,Search!$R$4:$R$7,Search!$U$4:$U$7)-COUNTIF(Search!$C$4:$U$7,"n"),1+LARGE($AD$1:AD691,1),""))</f>
        <v/>
      </c>
      <c r="AE692" s="45" t="str">
        <f t="shared" si="33"/>
        <v/>
      </c>
      <c r="AF692" s="45" t="str">
        <f>IF(AD692="","",COUNTIF($AE$1:$AE691,$AE692)+RANK($AE692,$AE$2:$AE$10540,1))</f>
        <v/>
      </c>
      <c r="AG692" s="45" t="str">
        <f t="shared" si="34"/>
        <v/>
      </c>
      <c r="AH692" s="45" t="str">
        <f>IF($AD692="","",COUNTIF($AG$1:$AG691,$AG692)+RANK($AG692,$AG$1:$AG$10539,0))</f>
        <v/>
      </c>
      <c r="AI692" s="10" t="str">
        <f t="shared" si="35"/>
        <v>1995-96 Upper Deck Electric Ice #48 Felix Potvin TOR    /   $</v>
      </c>
      <c r="AJ692" s="11">
        <v>1995</v>
      </c>
      <c r="AK692" s="17">
        <v>96</v>
      </c>
      <c r="AL692" s="12" t="s">
        <v>373</v>
      </c>
      <c r="AM692" s="10">
        <v>48</v>
      </c>
      <c r="AN692" s="12" t="s">
        <v>226</v>
      </c>
      <c r="AO692" s="9" t="s">
        <v>1904</v>
      </c>
      <c r="AP692" s="9"/>
      <c r="AQ692" s="9"/>
      <c r="AR692" s="14"/>
      <c r="AS692" s="9"/>
      <c r="AT692" s="9"/>
      <c r="AU692" s="9"/>
      <c r="AV692" s="13"/>
      <c r="AW692" s="13"/>
      <c r="AX692" s="9"/>
      <c r="AY692" s="9"/>
      <c r="AZ692" s="9"/>
      <c r="BA692" s="33"/>
      <c r="BB692" s="33"/>
      <c r="BC692" s="36"/>
      <c r="BD692" s="12" t="s">
        <v>1771</v>
      </c>
    </row>
    <row r="693" spans="1:56" s="12" customFormat="1" x14ac:dyDescent="0.2">
      <c r="A693" s="9" t="str">
        <f>IF(Search!$C$5="","",IF(COUNTA(Inventory!$AP693)=1,1,""))</f>
        <v/>
      </c>
      <c r="B693" s="9" t="str">
        <f>IF(Search!$C$4="","",IF(ISNUMBER(SEARCH(Search!$C$4,$AR693))=TRUE,1,""))</f>
        <v/>
      </c>
      <c r="C693" s="9" t="str">
        <f>IF(Search!$C$6="x",IF(COUNTA($AQ693)=1,1,"N"),IF(COUNTA($AQ693)=1,"N",""))</f>
        <v/>
      </c>
      <c r="D693" s="9" t="str">
        <f>IF(Search!$O$8="","",IF(ISNUMBER(SEARCH(Search!$O$8,$BD693))=TRUE,1,""))</f>
        <v/>
      </c>
      <c r="E693" s="9" t="str">
        <f>IF(Search!$C$7="","",IF(ISNUMBER(SEARCH(Search!$C$7,$AN693))=TRUE,1,""))</f>
        <v/>
      </c>
      <c r="F693" s="9" t="str">
        <f>IF(Search!$C$8="","",IF(ISNUMBER(SEARCH(Search!$C$8,$AO693))=TRUE,1,""))</f>
        <v/>
      </c>
      <c r="G693" s="9" t="str">
        <f>IF(Search!$F$4="","",IF(Inventory!$AJ693&lt;Search!$F$4,"",1))</f>
        <v/>
      </c>
      <c r="H693" s="9" t="str">
        <f>IF(Search!$F$5="","",IF(Inventory!$AJ693&gt;Search!$F$5,"",1))</f>
        <v/>
      </c>
      <c r="I693" s="9" t="str">
        <f>IF(Search!$F$7="","",IF(Search!$F$8="",IF(ISNUMBER(SEARCH(Search!$F$7,$AL693))=TRUE,1,""),""))</f>
        <v/>
      </c>
      <c r="J693" s="9" t="str">
        <f>IF($AL693=Search!$F$8,1,"")</f>
        <v/>
      </c>
      <c r="K693" s="9" t="str">
        <f>IF(Search!$I$4="","",IF(COUNTA($AS693)=1,IF(Search!$I$4="N","N",1),""))</f>
        <v/>
      </c>
      <c r="L693" s="9" t="str">
        <f>IF(Search!$I$5="","",IF($AS693="RC",1,""))</f>
        <v/>
      </c>
      <c r="M693" s="9" t="str">
        <f>IF(Search!$I$6="","",IF($AS693="RCP",1,""))</f>
        <v/>
      </c>
      <c r="N693" s="9" t="str">
        <f>IF(Search!$I$8="","",IF(COUNTA($AT693)=1,IF(Search!$I$8="N","N",1),""))</f>
        <v/>
      </c>
      <c r="O693" s="9" t="str">
        <f>IF(Search!$L$4="","",IF(COUNTA($AU693)=1,IF(Search!$L$4="N","N",1),""))</f>
        <v/>
      </c>
      <c r="P693" s="9" t="str">
        <f>IF(Search!$L$5="","",IF(ISNUMBER(SEARCH("Jersey",$AU693))=TRUE,IF(Search!$L$5="N","N",1),""))</f>
        <v/>
      </c>
      <c r="Q693" s="9" t="str">
        <f>IF(Search!$L$6="","",IF(ISNUMBER(SEARCH("Patch",$AU693))=TRUE,IF(Search!$L$6="N","N",1),""))</f>
        <v/>
      </c>
      <c r="R693" s="9" t="str">
        <f>IF(Search!$L$7="","",IF(ISNUMBER(SEARCH("Shield",$AU693))=TRUE,IF(Search!$L$7="N","N",1),""))</f>
        <v/>
      </c>
      <c r="S693" s="9" t="str">
        <f>IF(Search!$L$8="","",IF(ISNUMBER(SEARCH("Stick",$AU693))=TRUE,IF(Search!$L$8="N","N",1),""))</f>
        <v/>
      </c>
      <c r="T693" s="9" t="str">
        <f>IF(Search!$O$4="","",IF(COUNTA($AW693)=1,IF(Search!$O$4="N","N",1),""))</f>
        <v/>
      </c>
      <c r="U693" s="9" t="str">
        <f>IF(Search!$O$5="","",IF($AW693="","",IF($AW693&lt;Search!$O$5,"",1)))</f>
        <v/>
      </c>
      <c r="V693" s="9" t="str">
        <f>IF(Search!$O$6="","",IF($AW693="","",IF($AW693&gt;Search!$O$6,"",1)))</f>
        <v/>
      </c>
      <c r="W693" s="9" t="str">
        <f>IF(Search!$U$4="","",IF($AX693="","",1))</f>
        <v/>
      </c>
      <c r="X693" s="9" t="str">
        <f>IF(Search!$U$5="","",IF(ISNUMBER(SEARCH(Search!$U$5,$AX693))=TRUE,IF(Search!$U$5="N","N",1),""))</f>
        <v/>
      </c>
      <c r="Y693" s="9" t="str">
        <f>IF(Search!$U$6="","",IF($AY693&lt;Search!$U$6,"",1))</f>
        <v/>
      </c>
      <c r="Z693" s="9" t="str">
        <f>IF(Search!$R$4="","",IF(Inventory!$BA693&lt;Search!$R$4,"",1))</f>
        <v/>
      </c>
      <c r="AA693" s="9" t="str">
        <f>IF(Search!$R$5="","",IF($BA693&gt;Search!$R$5,"",1))</f>
        <v/>
      </c>
      <c r="AB693" s="9" t="str">
        <f>IF(Search!$R$6="","",IF($BB693&lt;Search!$R$6,"",1))</f>
        <v/>
      </c>
      <c r="AC693" s="9" t="str">
        <f>IF(Search!$R$7="","",IF($BB693&lt;Search!$R$7,"",1))</f>
        <v/>
      </c>
      <c r="AD693" s="45" t="str">
        <f>IF(COUNTIF($A693:$AC693,"n")&gt;0,"",IF(SUM($A693:$AC693)=COUNTA(Search!$C$4:$C$8,Search!$F$4:$F$8,Search!$I$4:$I$6,Search!$I$8,Search!$L$4:$L$8,Search!$O$4:$O$8,Search!$R$4:$R$7,Search!$U$4:$U$7)-COUNTIF(Search!$C$4:$U$7,"n"),1+LARGE($AD$1:AD692,1),""))</f>
        <v/>
      </c>
      <c r="AE693" s="45" t="str">
        <f t="shared" si="33"/>
        <v/>
      </c>
      <c r="AF693" s="45" t="str">
        <f>IF(AD693="","",COUNTIF($AE$1:$AE692,$AE693)+RANK($AE693,$AE$2:$AE$10540,1))</f>
        <v/>
      </c>
      <c r="AG693" s="45" t="str">
        <f t="shared" si="34"/>
        <v/>
      </c>
      <c r="AH693" s="45" t="str">
        <f>IF($AD693="","",COUNTIF($AG$1:$AG692,$AG693)+RANK($AG693,$AG$1:$AG$10539,0))</f>
        <v/>
      </c>
      <c r="AI693" s="10" t="str">
        <f t="shared" si="35"/>
        <v>1995-96 Upper Deck Electric Ice #86 Larry Murphy TOR    /   $</v>
      </c>
      <c r="AJ693" s="11">
        <v>1995</v>
      </c>
      <c r="AK693" s="17">
        <v>96</v>
      </c>
      <c r="AL693" s="12" t="s">
        <v>373</v>
      </c>
      <c r="AM693" s="10">
        <v>86</v>
      </c>
      <c r="AN693" s="12" t="s">
        <v>348</v>
      </c>
      <c r="AO693" s="14" t="s">
        <v>1904</v>
      </c>
      <c r="AP693" s="9"/>
      <c r="AQ693" s="9"/>
      <c r="AR693" s="14"/>
      <c r="AS693" s="9"/>
      <c r="AT693" s="9"/>
      <c r="AU693" s="9"/>
      <c r="AV693" s="13"/>
      <c r="AW693" s="13"/>
      <c r="AX693" s="9"/>
      <c r="AY693" s="9"/>
      <c r="AZ693" s="9"/>
      <c r="BA693" s="33"/>
      <c r="BB693" s="33"/>
      <c r="BC693" s="36"/>
      <c r="BD693" s="12" t="s">
        <v>1771</v>
      </c>
    </row>
    <row r="694" spans="1:56" s="12" customFormat="1" x14ac:dyDescent="0.2">
      <c r="A694" s="9" t="str">
        <f>IF(Search!$C$5="","",IF(COUNTA(Inventory!$AP694)=1,1,""))</f>
        <v/>
      </c>
      <c r="B694" s="9" t="str">
        <f>IF(Search!$C$4="","",IF(ISNUMBER(SEARCH(Search!$C$4,$AR694))=TRUE,1,""))</f>
        <v/>
      </c>
      <c r="C694" s="9" t="str">
        <f>IF(Search!$C$6="x",IF(COUNTA($AQ694)=1,1,"N"),IF(COUNTA($AQ694)=1,"N",""))</f>
        <v/>
      </c>
      <c r="D694" s="9" t="str">
        <f>IF(Search!$O$8="","",IF(ISNUMBER(SEARCH(Search!$O$8,$BD694))=TRUE,1,""))</f>
        <v/>
      </c>
      <c r="E694" s="9" t="str">
        <f>IF(Search!$C$7="","",IF(ISNUMBER(SEARCH(Search!$C$7,$AN694))=TRUE,1,""))</f>
        <v/>
      </c>
      <c r="F694" s="9" t="str">
        <f>IF(Search!$C$8="","",IF(ISNUMBER(SEARCH(Search!$C$8,$AO694))=TRUE,1,""))</f>
        <v/>
      </c>
      <c r="G694" s="9" t="str">
        <f>IF(Search!$F$4="","",IF(Inventory!$AJ694&lt;Search!$F$4,"",1))</f>
        <v/>
      </c>
      <c r="H694" s="9" t="str">
        <f>IF(Search!$F$5="","",IF(Inventory!$AJ694&gt;Search!$F$5,"",1))</f>
        <v/>
      </c>
      <c r="I694" s="9" t="str">
        <f>IF(Search!$F$7="","",IF(Search!$F$8="",IF(ISNUMBER(SEARCH(Search!$F$7,$AL694))=TRUE,1,""),""))</f>
        <v/>
      </c>
      <c r="J694" s="9" t="str">
        <f>IF($AL694=Search!$F$8,1,"")</f>
        <v/>
      </c>
      <c r="K694" s="9" t="str">
        <f>IF(Search!$I$4="","",IF(COUNTA($AS694)=1,IF(Search!$I$4="N","N",1),""))</f>
        <v/>
      </c>
      <c r="L694" s="9" t="str">
        <f>IF(Search!$I$5="","",IF($AS694="RC",1,""))</f>
        <v/>
      </c>
      <c r="M694" s="9" t="str">
        <f>IF(Search!$I$6="","",IF($AS694="RCP",1,""))</f>
        <v/>
      </c>
      <c r="N694" s="9" t="str">
        <f>IF(Search!$I$8="","",IF(COUNTA($AT694)=1,IF(Search!$I$8="N","N",1),""))</f>
        <v/>
      </c>
      <c r="O694" s="9" t="str">
        <f>IF(Search!$L$4="","",IF(COUNTA($AU694)=1,IF(Search!$L$4="N","N",1),""))</f>
        <v/>
      </c>
      <c r="P694" s="9" t="str">
        <f>IF(Search!$L$5="","",IF(ISNUMBER(SEARCH("Jersey",$AU694))=TRUE,IF(Search!$L$5="N","N",1),""))</f>
        <v/>
      </c>
      <c r="Q694" s="9" t="str">
        <f>IF(Search!$L$6="","",IF(ISNUMBER(SEARCH("Patch",$AU694))=TRUE,IF(Search!$L$6="N","N",1),""))</f>
        <v/>
      </c>
      <c r="R694" s="9" t="str">
        <f>IF(Search!$L$7="","",IF(ISNUMBER(SEARCH("Shield",$AU694))=TRUE,IF(Search!$L$7="N","N",1),""))</f>
        <v/>
      </c>
      <c r="S694" s="9" t="str">
        <f>IF(Search!$L$8="","",IF(ISNUMBER(SEARCH("Stick",$AU694))=TRUE,IF(Search!$L$8="N","N",1),""))</f>
        <v/>
      </c>
      <c r="T694" s="9" t="str">
        <f>IF(Search!$O$4="","",IF(COUNTA($AW694)=1,IF(Search!$O$4="N","N",1),""))</f>
        <v/>
      </c>
      <c r="U694" s="9" t="str">
        <f>IF(Search!$O$5="","",IF($AW694="","",IF($AW694&lt;Search!$O$5,"",1)))</f>
        <v/>
      </c>
      <c r="V694" s="9" t="str">
        <f>IF(Search!$O$6="","",IF($AW694="","",IF($AW694&gt;Search!$O$6,"",1)))</f>
        <v/>
      </c>
      <c r="W694" s="9" t="str">
        <f>IF(Search!$U$4="","",IF($AX694="","",1))</f>
        <v/>
      </c>
      <c r="X694" s="9" t="str">
        <f>IF(Search!$U$5="","",IF(ISNUMBER(SEARCH(Search!$U$5,$AX694))=TRUE,IF(Search!$U$5="N","N",1),""))</f>
        <v/>
      </c>
      <c r="Y694" s="9" t="str">
        <f>IF(Search!$U$6="","",IF($AY694&lt;Search!$U$6,"",1))</f>
        <v/>
      </c>
      <c r="Z694" s="9" t="str">
        <f>IF(Search!$R$4="","",IF(Inventory!$BA694&lt;Search!$R$4,"",1))</f>
        <v/>
      </c>
      <c r="AA694" s="9" t="str">
        <f>IF(Search!$R$5="","",IF($BA694&gt;Search!$R$5,"",1))</f>
        <v/>
      </c>
      <c r="AB694" s="9" t="str">
        <f>IF(Search!$R$6="","",IF($BB694&lt;Search!$R$6,"",1))</f>
        <v/>
      </c>
      <c r="AC694" s="9" t="str">
        <f>IF(Search!$R$7="","",IF($BB694&lt;Search!$R$7,"",1))</f>
        <v/>
      </c>
      <c r="AD694" s="45" t="str">
        <f>IF(COUNTIF($A694:$AC694,"n")&gt;0,"",IF(SUM($A694:$AC694)=COUNTA(Search!$C$4:$C$8,Search!$F$4:$F$8,Search!$I$4:$I$6,Search!$I$8,Search!$L$4:$L$8,Search!$O$4:$O$8,Search!$R$4:$R$7,Search!$U$4:$U$7)-COUNTIF(Search!$C$4:$U$7,"n"),1+LARGE($AD$1:AD693,1),""))</f>
        <v/>
      </c>
      <c r="AE694" s="45" t="str">
        <f t="shared" si="33"/>
        <v/>
      </c>
      <c r="AF694" s="45" t="str">
        <f>IF(AD694="","",COUNTIF($AE$1:$AE693,$AE694)+RANK($AE694,$AE$2:$AE$10540,1))</f>
        <v/>
      </c>
      <c r="AG694" s="45" t="str">
        <f t="shared" si="34"/>
        <v/>
      </c>
      <c r="AH694" s="45" t="str">
        <f>IF($AD694="","",COUNTIF($AG$1:$AG693,$AG694)+RANK($AG694,$AG$1:$AG$10539,0))</f>
        <v/>
      </c>
      <c r="AI694" s="10" t="str">
        <f t="shared" si="35"/>
        <v>1995-96 Upper Deck Electric Ice #110 Mike Gartner     /   $</v>
      </c>
      <c r="AJ694" s="11">
        <v>1995</v>
      </c>
      <c r="AK694" s="17">
        <v>96</v>
      </c>
      <c r="AL694" s="12" t="s">
        <v>373</v>
      </c>
      <c r="AM694" s="10">
        <v>110</v>
      </c>
      <c r="AN694" s="15" t="s">
        <v>361</v>
      </c>
      <c r="AO694" s="14"/>
      <c r="AP694" s="14"/>
      <c r="AQ694" s="14"/>
      <c r="AR694" s="14"/>
      <c r="AS694" s="9"/>
      <c r="AT694" s="9"/>
      <c r="AU694" s="9"/>
      <c r="AV694" s="13"/>
      <c r="AW694" s="13"/>
      <c r="AX694" s="9"/>
      <c r="AY694" s="9"/>
      <c r="AZ694" s="9"/>
      <c r="BA694" s="33"/>
      <c r="BB694" s="33"/>
      <c r="BC694" s="36"/>
      <c r="BD694" s="12" t="s">
        <v>1771</v>
      </c>
    </row>
    <row r="695" spans="1:56" s="12" customFormat="1" x14ac:dyDescent="0.2">
      <c r="A695" s="9" t="str">
        <f>IF(Search!$C$5="","",IF(COUNTA(Inventory!$AP695)=1,1,""))</f>
        <v/>
      </c>
      <c r="B695" s="9" t="str">
        <f>IF(Search!$C$4="","",IF(ISNUMBER(SEARCH(Search!$C$4,$AR695))=TRUE,1,""))</f>
        <v/>
      </c>
      <c r="C695" s="9" t="str">
        <f>IF(Search!$C$6="x",IF(COUNTA($AQ695)=1,1,"N"),IF(COUNTA($AQ695)=1,"N",""))</f>
        <v/>
      </c>
      <c r="D695" s="9" t="str">
        <f>IF(Search!$O$8="","",IF(ISNUMBER(SEARCH(Search!$O$8,$BD695))=TRUE,1,""))</f>
        <v/>
      </c>
      <c r="E695" s="9" t="str">
        <f>IF(Search!$C$7="","",IF(ISNUMBER(SEARCH(Search!$C$7,$AN695))=TRUE,1,""))</f>
        <v/>
      </c>
      <c r="F695" s="9" t="str">
        <f>IF(Search!$C$8="","",IF(ISNUMBER(SEARCH(Search!$C$8,$AO695))=TRUE,1,""))</f>
        <v/>
      </c>
      <c r="G695" s="9" t="str">
        <f>IF(Search!$F$4="","",IF(Inventory!$AJ695&lt;Search!$F$4,"",1))</f>
        <v/>
      </c>
      <c r="H695" s="9" t="str">
        <f>IF(Search!$F$5="","",IF(Inventory!$AJ695&gt;Search!$F$5,"",1))</f>
        <v/>
      </c>
      <c r="I695" s="9" t="str">
        <f>IF(Search!$F$7="","",IF(Search!$F$8="",IF(ISNUMBER(SEARCH(Search!$F$7,$AL695))=TRUE,1,""),""))</f>
        <v/>
      </c>
      <c r="J695" s="9" t="str">
        <f>IF($AL695=Search!$F$8,1,"")</f>
        <v/>
      </c>
      <c r="K695" s="9" t="str">
        <f>IF(Search!$I$4="","",IF(COUNTA($AS695)=1,IF(Search!$I$4="N","N",1),""))</f>
        <v/>
      </c>
      <c r="L695" s="9" t="str">
        <f>IF(Search!$I$5="","",IF($AS695="RC",1,""))</f>
        <v/>
      </c>
      <c r="M695" s="9" t="str">
        <f>IF(Search!$I$6="","",IF($AS695="RCP",1,""))</f>
        <v/>
      </c>
      <c r="N695" s="9" t="str">
        <f>IF(Search!$I$8="","",IF(COUNTA($AT695)=1,IF(Search!$I$8="N","N",1),""))</f>
        <v/>
      </c>
      <c r="O695" s="9" t="str">
        <f>IF(Search!$L$4="","",IF(COUNTA($AU695)=1,IF(Search!$L$4="N","N",1),""))</f>
        <v/>
      </c>
      <c r="P695" s="9" t="str">
        <f>IF(Search!$L$5="","",IF(ISNUMBER(SEARCH("Jersey",$AU695))=TRUE,IF(Search!$L$5="N","N",1),""))</f>
        <v/>
      </c>
      <c r="Q695" s="9" t="str">
        <f>IF(Search!$L$6="","",IF(ISNUMBER(SEARCH("Patch",$AU695))=TRUE,IF(Search!$L$6="N","N",1),""))</f>
        <v/>
      </c>
      <c r="R695" s="9" t="str">
        <f>IF(Search!$L$7="","",IF(ISNUMBER(SEARCH("Shield",$AU695))=TRUE,IF(Search!$L$7="N","N",1),""))</f>
        <v/>
      </c>
      <c r="S695" s="9" t="str">
        <f>IF(Search!$L$8="","",IF(ISNUMBER(SEARCH("Stick",$AU695))=TRUE,IF(Search!$L$8="N","N",1),""))</f>
        <v/>
      </c>
      <c r="T695" s="9" t="str">
        <f>IF(Search!$O$4="","",IF(COUNTA($AW695)=1,IF(Search!$O$4="N","N",1),""))</f>
        <v/>
      </c>
      <c r="U695" s="9" t="str">
        <f>IF(Search!$O$5="","",IF($AW695="","",IF($AW695&lt;Search!$O$5,"",1)))</f>
        <v/>
      </c>
      <c r="V695" s="9" t="str">
        <f>IF(Search!$O$6="","",IF($AW695="","",IF($AW695&gt;Search!$O$6,"",1)))</f>
        <v/>
      </c>
      <c r="W695" s="9" t="str">
        <f>IF(Search!$U$4="","",IF($AX695="","",1))</f>
        <v/>
      </c>
      <c r="X695" s="9" t="str">
        <f>IF(Search!$U$5="","",IF(ISNUMBER(SEARCH(Search!$U$5,$AX695))=TRUE,IF(Search!$U$5="N","N",1),""))</f>
        <v/>
      </c>
      <c r="Y695" s="9" t="str">
        <f>IF(Search!$U$6="","",IF($AY695&lt;Search!$U$6,"",1))</f>
        <v/>
      </c>
      <c r="Z695" s="9" t="str">
        <f>IF(Search!$R$4="","",IF(Inventory!$BA695&lt;Search!$R$4,"",1))</f>
        <v/>
      </c>
      <c r="AA695" s="9" t="str">
        <f>IF(Search!$R$5="","",IF($BA695&gt;Search!$R$5,"",1))</f>
        <v/>
      </c>
      <c r="AB695" s="9" t="str">
        <f>IF(Search!$R$6="","",IF($BB695&lt;Search!$R$6,"",1))</f>
        <v/>
      </c>
      <c r="AC695" s="9" t="str">
        <f>IF(Search!$R$7="","",IF($BB695&lt;Search!$R$7,"",1))</f>
        <v/>
      </c>
      <c r="AD695" s="45" t="str">
        <f>IF(COUNTIF($A695:$AC695,"n")&gt;0,"",IF(SUM($A695:$AC695)=COUNTA(Search!$C$4:$C$8,Search!$F$4:$F$8,Search!$I$4:$I$6,Search!$I$8,Search!$L$4:$L$8,Search!$O$4:$O$8,Search!$R$4:$R$7,Search!$U$4:$U$7)-COUNTIF(Search!$C$4:$U$7,"n"),1+LARGE($AD$1:AD694,1),""))</f>
        <v/>
      </c>
      <c r="AE695" s="45" t="str">
        <f t="shared" si="33"/>
        <v/>
      </c>
      <c r="AF695" s="45" t="str">
        <f>IF(AD695="","",COUNTIF($AE$1:$AE694,$AE695)+RANK($AE695,$AE$2:$AE$10540,1))</f>
        <v/>
      </c>
      <c r="AG695" s="45" t="str">
        <f t="shared" si="34"/>
        <v/>
      </c>
      <c r="AH695" s="45" t="str">
        <f>IF($AD695="","",COUNTIF($AG$1:$AG694,$AG695)+RANK($AG695,$AG$1:$AG$10539,0))</f>
        <v/>
      </c>
      <c r="AI695" s="10" t="str">
        <f t="shared" si="35"/>
        <v>1995-96 Upper Deck Electric Ice #117 Todd Gill     /   $</v>
      </c>
      <c r="AJ695" s="11">
        <v>1995</v>
      </c>
      <c r="AK695" s="17">
        <v>96</v>
      </c>
      <c r="AL695" s="12" t="s">
        <v>373</v>
      </c>
      <c r="AM695" s="10">
        <v>117</v>
      </c>
      <c r="AN695" s="15" t="s">
        <v>362</v>
      </c>
      <c r="AO695" s="14"/>
      <c r="AP695" s="14"/>
      <c r="AQ695" s="14"/>
      <c r="AR695" s="14"/>
      <c r="AS695" s="9"/>
      <c r="AT695" s="9"/>
      <c r="AU695" s="9"/>
      <c r="AV695" s="13"/>
      <c r="AW695" s="13"/>
      <c r="AX695" s="9"/>
      <c r="AY695" s="9"/>
      <c r="AZ695" s="9"/>
      <c r="BA695" s="33"/>
      <c r="BB695" s="33"/>
      <c r="BC695" s="36"/>
      <c r="BD695" s="12" t="s">
        <v>1771</v>
      </c>
    </row>
    <row r="696" spans="1:56" s="12" customFormat="1" x14ac:dyDescent="0.2">
      <c r="A696" s="9" t="str">
        <f>IF(Search!$C$5="","",IF(COUNTA(Inventory!$AP696)=1,1,""))</f>
        <v/>
      </c>
      <c r="B696" s="9" t="str">
        <f>IF(Search!$C$4="","",IF(ISNUMBER(SEARCH(Search!$C$4,$AR696))=TRUE,1,""))</f>
        <v/>
      </c>
      <c r="C696" s="9" t="str">
        <f>IF(Search!$C$6="x",IF(COUNTA($AQ696)=1,1,"N"),IF(COUNTA($AQ696)=1,"N",""))</f>
        <v/>
      </c>
      <c r="D696" s="9" t="str">
        <f>IF(Search!$O$8="","",IF(ISNUMBER(SEARCH(Search!$O$8,$BD696))=TRUE,1,""))</f>
        <v/>
      </c>
      <c r="E696" s="9" t="str">
        <f>IF(Search!$C$7="","",IF(ISNUMBER(SEARCH(Search!$C$7,$AN696))=TRUE,1,""))</f>
        <v/>
      </c>
      <c r="F696" s="9" t="str">
        <f>IF(Search!$C$8="","",IF(ISNUMBER(SEARCH(Search!$C$8,$AO696))=TRUE,1,""))</f>
        <v/>
      </c>
      <c r="G696" s="9" t="str">
        <f>IF(Search!$F$4="","",IF(Inventory!$AJ696&lt;Search!$F$4,"",1))</f>
        <v/>
      </c>
      <c r="H696" s="9" t="str">
        <f>IF(Search!$F$5="","",IF(Inventory!$AJ696&gt;Search!$F$5,"",1))</f>
        <v/>
      </c>
      <c r="I696" s="9" t="str">
        <f>IF(Search!$F$7="","",IF(Search!$F$8="",IF(ISNUMBER(SEARCH(Search!$F$7,$AL696))=TRUE,1,""),""))</f>
        <v/>
      </c>
      <c r="J696" s="9" t="str">
        <f>IF($AL696=Search!$F$8,1,"")</f>
        <v/>
      </c>
      <c r="K696" s="9" t="str">
        <f>IF(Search!$I$4="","",IF(COUNTA($AS696)=1,IF(Search!$I$4="N","N",1),""))</f>
        <v/>
      </c>
      <c r="L696" s="9" t="str">
        <f>IF(Search!$I$5="","",IF($AS696="RC",1,""))</f>
        <v/>
      </c>
      <c r="M696" s="9" t="str">
        <f>IF(Search!$I$6="","",IF($AS696="RCP",1,""))</f>
        <v/>
      </c>
      <c r="N696" s="9" t="str">
        <f>IF(Search!$I$8="","",IF(COUNTA($AT696)=1,IF(Search!$I$8="N","N",1),""))</f>
        <v/>
      </c>
      <c r="O696" s="9" t="str">
        <f>IF(Search!$L$4="","",IF(COUNTA($AU696)=1,IF(Search!$L$4="N","N",1),""))</f>
        <v/>
      </c>
      <c r="P696" s="9" t="str">
        <f>IF(Search!$L$5="","",IF(ISNUMBER(SEARCH("Jersey",$AU696))=TRUE,IF(Search!$L$5="N","N",1),""))</f>
        <v/>
      </c>
      <c r="Q696" s="9" t="str">
        <f>IF(Search!$L$6="","",IF(ISNUMBER(SEARCH("Patch",$AU696))=TRUE,IF(Search!$L$6="N","N",1),""))</f>
        <v/>
      </c>
      <c r="R696" s="9" t="str">
        <f>IF(Search!$L$7="","",IF(ISNUMBER(SEARCH("Shield",$AU696))=TRUE,IF(Search!$L$7="N","N",1),""))</f>
        <v/>
      </c>
      <c r="S696" s="9" t="str">
        <f>IF(Search!$L$8="","",IF(ISNUMBER(SEARCH("Stick",$AU696))=TRUE,IF(Search!$L$8="N","N",1),""))</f>
        <v/>
      </c>
      <c r="T696" s="9" t="str">
        <f>IF(Search!$O$4="","",IF(COUNTA($AW696)=1,IF(Search!$O$4="N","N",1),""))</f>
        <v/>
      </c>
      <c r="U696" s="9" t="str">
        <f>IF(Search!$O$5="","",IF($AW696="","",IF($AW696&lt;Search!$O$5,"",1)))</f>
        <v/>
      </c>
      <c r="V696" s="9" t="str">
        <f>IF(Search!$O$6="","",IF($AW696="","",IF($AW696&gt;Search!$O$6,"",1)))</f>
        <v/>
      </c>
      <c r="W696" s="9" t="str">
        <f>IF(Search!$U$4="","",IF($AX696="","",1))</f>
        <v/>
      </c>
      <c r="X696" s="9" t="str">
        <f>IF(Search!$U$5="","",IF(ISNUMBER(SEARCH(Search!$U$5,$AX696))=TRUE,IF(Search!$U$5="N","N",1),""))</f>
        <v/>
      </c>
      <c r="Y696" s="9" t="str">
        <f>IF(Search!$U$6="","",IF($AY696&lt;Search!$U$6,"",1))</f>
        <v/>
      </c>
      <c r="Z696" s="9" t="str">
        <f>IF(Search!$R$4="","",IF(Inventory!$BA696&lt;Search!$R$4,"",1))</f>
        <v/>
      </c>
      <c r="AA696" s="9" t="str">
        <f>IF(Search!$R$5="","",IF($BA696&gt;Search!$R$5,"",1))</f>
        <v/>
      </c>
      <c r="AB696" s="9" t="str">
        <f>IF(Search!$R$6="","",IF($BB696&lt;Search!$R$6,"",1))</f>
        <v/>
      </c>
      <c r="AC696" s="9" t="str">
        <f>IF(Search!$R$7="","",IF($BB696&lt;Search!$R$7,"",1))</f>
        <v/>
      </c>
      <c r="AD696" s="45" t="str">
        <f>IF(COUNTIF($A696:$AC696,"n")&gt;0,"",IF(SUM($A696:$AC696)=COUNTA(Search!$C$4:$C$8,Search!$F$4:$F$8,Search!$I$4:$I$6,Search!$I$8,Search!$L$4:$L$8,Search!$O$4:$O$8,Search!$R$4:$R$7,Search!$U$4:$U$7)-COUNTIF(Search!$C$4:$U$7,"n"),1+LARGE($AD$1:AD695,1),""))</f>
        <v/>
      </c>
      <c r="AE696" s="45" t="str">
        <f t="shared" si="33"/>
        <v/>
      </c>
      <c r="AF696" s="45" t="str">
        <f>IF(AD696="","",COUNTIF($AE$1:$AE695,$AE696)+RANK($AE696,$AE$2:$AE$10540,1))</f>
        <v/>
      </c>
      <c r="AG696" s="45" t="str">
        <f t="shared" si="34"/>
        <v/>
      </c>
      <c r="AH696" s="45" t="str">
        <f>IF($AD696="","",COUNTIF($AG$1:$AG695,$AG696)+RANK($AG696,$AG$1:$AG$10539,0))</f>
        <v/>
      </c>
      <c r="AI696" s="10" t="str">
        <f t="shared" si="35"/>
        <v>1995-96 Upper Deck Electric Ice #125 Sergio Momesso     /   $</v>
      </c>
      <c r="AJ696" s="11">
        <v>1995</v>
      </c>
      <c r="AK696" s="17">
        <v>96</v>
      </c>
      <c r="AL696" s="12" t="s">
        <v>373</v>
      </c>
      <c r="AM696" s="10">
        <v>125</v>
      </c>
      <c r="AN696" s="12" t="s">
        <v>374</v>
      </c>
      <c r="AO696" s="9"/>
      <c r="AP696" s="9"/>
      <c r="AQ696" s="9"/>
      <c r="AR696" s="14"/>
      <c r="AS696" s="9"/>
      <c r="AT696" s="9"/>
      <c r="AU696" s="9"/>
      <c r="AV696" s="13"/>
      <c r="AW696" s="13"/>
      <c r="AX696" s="9"/>
      <c r="AY696" s="9"/>
      <c r="AZ696" s="9"/>
      <c r="BA696" s="33"/>
      <c r="BB696" s="33"/>
      <c r="BC696" s="36"/>
      <c r="BD696" s="12" t="s">
        <v>1771</v>
      </c>
    </row>
    <row r="697" spans="1:56" s="12" customFormat="1" x14ac:dyDescent="0.2">
      <c r="A697" s="9" t="str">
        <f>IF(Search!$C$5="","",IF(COUNTA(Inventory!$AP697)=1,1,""))</f>
        <v/>
      </c>
      <c r="B697" s="9" t="str">
        <f>IF(Search!$C$4="","",IF(ISNUMBER(SEARCH(Search!$C$4,$AR697))=TRUE,1,""))</f>
        <v/>
      </c>
      <c r="C697" s="9" t="str">
        <f>IF(Search!$C$6="x",IF(COUNTA($AQ697)=1,1,"N"),IF(COUNTA($AQ697)=1,"N",""))</f>
        <v/>
      </c>
      <c r="D697" s="9" t="str">
        <f>IF(Search!$O$8="","",IF(ISNUMBER(SEARCH(Search!$O$8,$BD697))=TRUE,1,""))</f>
        <v/>
      </c>
      <c r="E697" s="9" t="str">
        <f>IF(Search!$C$7="","",IF(ISNUMBER(SEARCH(Search!$C$7,$AN697))=TRUE,1,""))</f>
        <v/>
      </c>
      <c r="F697" s="9" t="str">
        <f>IF(Search!$C$8="","",IF(ISNUMBER(SEARCH(Search!$C$8,$AO697))=TRUE,1,""))</f>
        <v/>
      </c>
      <c r="G697" s="9" t="str">
        <f>IF(Search!$F$4="","",IF(Inventory!$AJ697&lt;Search!$F$4,"",1))</f>
        <v/>
      </c>
      <c r="H697" s="9" t="str">
        <f>IF(Search!$F$5="","",IF(Inventory!$AJ697&gt;Search!$F$5,"",1))</f>
        <v/>
      </c>
      <c r="I697" s="9" t="str">
        <f>IF(Search!$F$7="","",IF(Search!$F$8="",IF(ISNUMBER(SEARCH(Search!$F$7,$AL697))=TRUE,1,""),""))</f>
        <v/>
      </c>
      <c r="J697" s="9" t="str">
        <f>IF($AL697=Search!$F$8,1,"")</f>
        <v/>
      </c>
      <c r="K697" s="9" t="str">
        <f>IF(Search!$I$4="","",IF(COUNTA($AS697)=1,IF(Search!$I$4="N","N",1),""))</f>
        <v/>
      </c>
      <c r="L697" s="9" t="str">
        <f>IF(Search!$I$5="","",IF($AS697="RC",1,""))</f>
        <v/>
      </c>
      <c r="M697" s="9" t="str">
        <f>IF(Search!$I$6="","",IF($AS697="RCP",1,""))</f>
        <v/>
      </c>
      <c r="N697" s="9" t="str">
        <f>IF(Search!$I$8="","",IF(COUNTA($AT697)=1,IF(Search!$I$8="N","N",1),""))</f>
        <v/>
      </c>
      <c r="O697" s="9" t="str">
        <f>IF(Search!$L$4="","",IF(COUNTA($AU697)=1,IF(Search!$L$4="N","N",1),""))</f>
        <v/>
      </c>
      <c r="P697" s="9" t="str">
        <f>IF(Search!$L$5="","",IF(ISNUMBER(SEARCH("Jersey",$AU697))=TRUE,IF(Search!$L$5="N","N",1),""))</f>
        <v/>
      </c>
      <c r="Q697" s="9" t="str">
        <f>IF(Search!$L$6="","",IF(ISNUMBER(SEARCH("Patch",$AU697))=TRUE,IF(Search!$L$6="N","N",1),""))</f>
        <v/>
      </c>
      <c r="R697" s="9" t="str">
        <f>IF(Search!$L$7="","",IF(ISNUMBER(SEARCH("Shield",$AU697))=TRUE,IF(Search!$L$7="N","N",1),""))</f>
        <v/>
      </c>
      <c r="S697" s="9" t="str">
        <f>IF(Search!$L$8="","",IF(ISNUMBER(SEARCH("Stick",$AU697))=TRUE,IF(Search!$L$8="N","N",1),""))</f>
        <v/>
      </c>
      <c r="T697" s="9" t="str">
        <f>IF(Search!$O$4="","",IF(COUNTA($AW697)=1,IF(Search!$O$4="N","N",1),""))</f>
        <v/>
      </c>
      <c r="U697" s="9" t="str">
        <f>IF(Search!$O$5="","",IF($AW697="","",IF($AW697&lt;Search!$O$5,"",1)))</f>
        <v/>
      </c>
      <c r="V697" s="9" t="str">
        <f>IF(Search!$O$6="","",IF($AW697="","",IF($AW697&gt;Search!$O$6,"",1)))</f>
        <v/>
      </c>
      <c r="W697" s="9" t="str">
        <f>IF(Search!$U$4="","",IF($AX697="","",1))</f>
        <v/>
      </c>
      <c r="X697" s="9" t="str">
        <f>IF(Search!$U$5="","",IF(ISNUMBER(SEARCH(Search!$U$5,$AX697))=TRUE,IF(Search!$U$5="N","N",1),""))</f>
        <v/>
      </c>
      <c r="Y697" s="9" t="str">
        <f>IF(Search!$U$6="","",IF($AY697&lt;Search!$U$6,"",1))</f>
        <v/>
      </c>
      <c r="Z697" s="9" t="str">
        <f>IF(Search!$R$4="","",IF(Inventory!$BA697&lt;Search!$R$4,"",1))</f>
        <v/>
      </c>
      <c r="AA697" s="9" t="str">
        <f>IF(Search!$R$5="","",IF($BA697&gt;Search!$R$5,"",1))</f>
        <v/>
      </c>
      <c r="AB697" s="9" t="str">
        <f>IF(Search!$R$6="","",IF($BB697&lt;Search!$R$6,"",1))</f>
        <v/>
      </c>
      <c r="AC697" s="9" t="str">
        <f>IF(Search!$R$7="","",IF($BB697&lt;Search!$R$7,"",1))</f>
        <v/>
      </c>
      <c r="AD697" s="45" t="str">
        <f>IF(COUNTIF($A697:$AC697,"n")&gt;0,"",IF(SUM($A697:$AC697)=COUNTA(Search!$C$4:$C$8,Search!$F$4:$F$8,Search!$I$4:$I$6,Search!$I$8,Search!$L$4:$L$8,Search!$O$4:$O$8,Search!$R$4:$R$7,Search!$U$4:$U$7)-COUNTIF(Search!$C$4:$U$7,"n"),1+LARGE($AD$1:AD696,1),""))</f>
        <v/>
      </c>
      <c r="AE697" s="45" t="str">
        <f t="shared" si="33"/>
        <v/>
      </c>
      <c r="AF697" s="45" t="str">
        <f>IF(AD697="","",COUNTIF($AE$1:$AE696,$AE697)+RANK($AE697,$AE$2:$AE$10540,1))</f>
        <v/>
      </c>
      <c r="AG697" s="45" t="str">
        <f t="shared" si="34"/>
        <v/>
      </c>
      <c r="AH697" s="45" t="str">
        <f>IF($AD697="","",COUNTIF($AG$1:$AG696,$AG697)+RANK($AG697,$AG$1:$AG$10539,0))</f>
        <v/>
      </c>
      <c r="AI697" s="10" t="str">
        <f t="shared" si="35"/>
        <v>1995-96 Upper Deck Electric Ice #144 Dave Ellett     /   $</v>
      </c>
      <c r="AJ697" s="11">
        <v>1995</v>
      </c>
      <c r="AK697" s="17">
        <v>96</v>
      </c>
      <c r="AL697" s="12" t="s">
        <v>373</v>
      </c>
      <c r="AM697" s="10">
        <v>144</v>
      </c>
      <c r="AN697" s="15" t="s">
        <v>363</v>
      </c>
      <c r="AO697" s="14"/>
      <c r="AP697" s="14"/>
      <c r="AQ697" s="14"/>
      <c r="AR697" s="14"/>
      <c r="AS697" s="9"/>
      <c r="AT697" s="9"/>
      <c r="AU697" s="9"/>
      <c r="AV697" s="13"/>
      <c r="AW697" s="13"/>
      <c r="AX697" s="9"/>
      <c r="AY697" s="9"/>
      <c r="AZ697" s="9"/>
      <c r="BA697" s="33"/>
      <c r="BB697" s="33"/>
      <c r="BC697" s="36"/>
      <c r="BD697" s="12" t="s">
        <v>1771</v>
      </c>
    </row>
    <row r="698" spans="1:56" s="12" customFormat="1" x14ac:dyDescent="0.2">
      <c r="A698" s="9" t="str">
        <f>IF(Search!$C$5="","",IF(COUNTA(Inventory!$AP698)=1,1,""))</f>
        <v/>
      </c>
      <c r="B698" s="9" t="str">
        <f>IF(Search!$C$4="","",IF(ISNUMBER(SEARCH(Search!$C$4,$AR698))=TRUE,1,""))</f>
        <v/>
      </c>
      <c r="C698" s="9" t="str">
        <f>IF(Search!$C$6="x",IF(COUNTA($AQ698)=1,1,"N"),IF(COUNTA($AQ698)=1,"N",""))</f>
        <v/>
      </c>
      <c r="D698" s="9" t="str">
        <f>IF(Search!$O$8="","",IF(ISNUMBER(SEARCH(Search!$O$8,$BD698))=TRUE,1,""))</f>
        <v/>
      </c>
      <c r="E698" s="9" t="str">
        <f>IF(Search!$C$7="","",IF(ISNUMBER(SEARCH(Search!$C$7,$AN698))=TRUE,1,""))</f>
        <v/>
      </c>
      <c r="F698" s="9" t="str">
        <f>IF(Search!$C$8="","",IF(ISNUMBER(SEARCH(Search!$C$8,$AO698))=TRUE,1,""))</f>
        <v/>
      </c>
      <c r="G698" s="9" t="str">
        <f>IF(Search!$F$4="","",IF(Inventory!$AJ698&lt;Search!$F$4,"",1))</f>
        <v/>
      </c>
      <c r="H698" s="9" t="str">
        <f>IF(Search!$F$5="","",IF(Inventory!$AJ698&gt;Search!$F$5,"",1))</f>
        <v/>
      </c>
      <c r="I698" s="9" t="str">
        <f>IF(Search!$F$7="","",IF(Search!$F$8="",IF(ISNUMBER(SEARCH(Search!$F$7,$AL698))=TRUE,1,""),""))</f>
        <v/>
      </c>
      <c r="J698" s="9" t="str">
        <f>IF($AL698=Search!$F$8,1,"")</f>
        <v/>
      </c>
      <c r="K698" s="9" t="str">
        <f>IF(Search!$I$4="","",IF(COUNTA($AS698)=1,IF(Search!$I$4="N","N",1),""))</f>
        <v/>
      </c>
      <c r="L698" s="9" t="str">
        <f>IF(Search!$I$5="","",IF($AS698="RC",1,""))</f>
        <v/>
      </c>
      <c r="M698" s="9" t="str">
        <f>IF(Search!$I$6="","",IF($AS698="RCP",1,""))</f>
        <v/>
      </c>
      <c r="N698" s="9" t="str">
        <f>IF(Search!$I$8="","",IF(COUNTA($AT698)=1,IF(Search!$I$8="N","N",1),""))</f>
        <v/>
      </c>
      <c r="O698" s="9" t="str">
        <f>IF(Search!$L$4="","",IF(COUNTA($AU698)=1,IF(Search!$L$4="N","N",1),""))</f>
        <v/>
      </c>
      <c r="P698" s="9" t="str">
        <f>IF(Search!$L$5="","",IF(ISNUMBER(SEARCH("Jersey",$AU698))=TRUE,IF(Search!$L$5="N","N",1),""))</f>
        <v/>
      </c>
      <c r="Q698" s="9" t="str">
        <f>IF(Search!$L$6="","",IF(ISNUMBER(SEARCH("Patch",$AU698))=TRUE,IF(Search!$L$6="N","N",1),""))</f>
        <v/>
      </c>
      <c r="R698" s="9" t="str">
        <f>IF(Search!$L$7="","",IF(ISNUMBER(SEARCH("Shield",$AU698))=TRUE,IF(Search!$L$7="N","N",1),""))</f>
        <v/>
      </c>
      <c r="S698" s="9" t="str">
        <f>IF(Search!$L$8="","",IF(ISNUMBER(SEARCH("Stick",$AU698))=TRUE,IF(Search!$L$8="N","N",1),""))</f>
        <v/>
      </c>
      <c r="T698" s="9" t="str">
        <f>IF(Search!$O$4="","",IF(COUNTA($AW698)=1,IF(Search!$O$4="N","N",1),""))</f>
        <v/>
      </c>
      <c r="U698" s="9" t="str">
        <f>IF(Search!$O$5="","",IF($AW698="","",IF($AW698&lt;Search!$O$5,"",1)))</f>
        <v/>
      </c>
      <c r="V698" s="9" t="str">
        <f>IF(Search!$O$6="","",IF($AW698="","",IF($AW698&gt;Search!$O$6,"",1)))</f>
        <v/>
      </c>
      <c r="W698" s="9" t="str">
        <f>IF(Search!$U$4="","",IF($AX698="","",1))</f>
        <v/>
      </c>
      <c r="X698" s="9" t="str">
        <f>IF(Search!$U$5="","",IF(ISNUMBER(SEARCH(Search!$U$5,$AX698))=TRUE,IF(Search!$U$5="N","N",1),""))</f>
        <v/>
      </c>
      <c r="Y698" s="9" t="str">
        <f>IF(Search!$U$6="","",IF($AY698&lt;Search!$U$6,"",1))</f>
        <v/>
      </c>
      <c r="Z698" s="9" t="str">
        <f>IF(Search!$R$4="","",IF(Inventory!$BA698&lt;Search!$R$4,"",1))</f>
        <v/>
      </c>
      <c r="AA698" s="9" t="str">
        <f>IF(Search!$R$5="","",IF($BA698&gt;Search!$R$5,"",1))</f>
        <v/>
      </c>
      <c r="AB698" s="9" t="str">
        <f>IF(Search!$R$6="","",IF($BB698&lt;Search!$R$6,"",1))</f>
        <v/>
      </c>
      <c r="AC698" s="9" t="str">
        <f>IF(Search!$R$7="","",IF($BB698&lt;Search!$R$7,"",1))</f>
        <v/>
      </c>
      <c r="AD698" s="45" t="str">
        <f>IF(COUNTIF($A698:$AC698,"n")&gt;0,"",IF(SUM($A698:$AC698)=COUNTA(Search!$C$4:$C$8,Search!$F$4:$F$8,Search!$I$4:$I$6,Search!$I$8,Search!$L$4:$L$8,Search!$O$4:$O$8,Search!$R$4:$R$7,Search!$U$4:$U$7)-COUNTIF(Search!$C$4:$U$7,"n"),1+LARGE($AD$1:AD697,1),""))</f>
        <v/>
      </c>
      <c r="AE698" s="45" t="str">
        <f t="shared" si="33"/>
        <v/>
      </c>
      <c r="AF698" s="45" t="str">
        <f>IF(AD698="","",COUNTIF($AE$1:$AE697,$AE698)+RANK($AE698,$AE$2:$AE$10540,1))</f>
        <v/>
      </c>
      <c r="AG698" s="45" t="str">
        <f t="shared" si="34"/>
        <v/>
      </c>
      <c r="AH698" s="45" t="str">
        <f>IF($AD698="","",COUNTIF($AG$1:$AG697,$AG698)+RANK($AG698,$AG$1:$AG$10539,0))</f>
        <v/>
      </c>
      <c r="AI698" s="10" t="str">
        <f t="shared" si="35"/>
        <v>1995-96 Upper Deck Electric Ice #147 Mats Sundin TOR    /   $</v>
      </c>
      <c r="AJ698" s="11">
        <v>1995</v>
      </c>
      <c r="AK698" s="17">
        <v>96</v>
      </c>
      <c r="AL698" s="12" t="s">
        <v>373</v>
      </c>
      <c r="AM698" s="10">
        <v>147</v>
      </c>
      <c r="AN698" s="12" t="s">
        <v>215</v>
      </c>
      <c r="AO698" s="9" t="s">
        <v>1904</v>
      </c>
      <c r="AP698" s="9"/>
      <c r="AQ698" s="9"/>
      <c r="AR698" s="14"/>
      <c r="AS698" s="9"/>
      <c r="AT698" s="9"/>
      <c r="AU698" s="9"/>
      <c r="AV698" s="13"/>
      <c r="AW698" s="13"/>
      <c r="AX698" s="9"/>
      <c r="AY698" s="9"/>
      <c r="AZ698" s="9"/>
      <c r="BA698" s="33"/>
      <c r="BB698" s="33"/>
      <c r="BC698" s="36"/>
      <c r="BD698" s="12" t="s">
        <v>1771</v>
      </c>
    </row>
    <row r="699" spans="1:56" s="12" customFormat="1" x14ac:dyDescent="0.2">
      <c r="A699" s="9" t="str">
        <f>IF(Search!$C$5="","",IF(COUNTA(Inventory!$AP699)=1,1,""))</f>
        <v/>
      </c>
      <c r="B699" s="9" t="str">
        <f>IF(Search!$C$4="","",IF(ISNUMBER(SEARCH(Search!$C$4,$AR699))=TRUE,1,""))</f>
        <v/>
      </c>
      <c r="C699" s="9" t="str">
        <f>IF(Search!$C$6="x",IF(COUNTA($AQ699)=1,1,"N"),IF(COUNTA($AQ699)=1,"N",""))</f>
        <v/>
      </c>
      <c r="D699" s="9" t="str">
        <f>IF(Search!$O$8="","",IF(ISNUMBER(SEARCH(Search!$O$8,$BD699))=TRUE,1,""))</f>
        <v/>
      </c>
      <c r="E699" s="9" t="str">
        <f>IF(Search!$C$7="","",IF(ISNUMBER(SEARCH(Search!$C$7,$AN699))=TRUE,1,""))</f>
        <v/>
      </c>
      <c r="F699" s="9" t="str">
        <f>IF(Search!$C$8="","",IF(ISNUMBER(SEARCH(Search!$C$8,$AO699))=TRUE,1,""))</f>
        <v/>
      </c>
      <c r="G699" s="9" t="str">
        <f>IF(Search!$F$4="","",IF(Inventory!$AJ699&lt;Search!$F$4,"",1))</f>
        <v/>
      </c>
      <c r="H699" s="9" t="str">
        <f>IF(Search!$F$5="","",IF(Inventory!$AJ699&gt;Search!$F$5,"",1))</f>
        <v/>
      </c>
      <c r="I699" s="9" t="str">
        <f>IF(Search!$F$7="","",IF(Search!$F$8="",IF(ISNUMBER(SEARCH(Search!$F$7,$AL699))=TRUE,1,""),""))</f>
        <v/>
      </c>
      <c r="J699" s="9" t="str">
        <f>IF($AL699=Search!$F$8,1,"")</f>
        <v/>
      </c>
      <c r="K699" s="9" t="str">
        <f>IF(Search!$I$4="","",IF(COUNTA($AS699)=1,IF(Search!$I$4="N","N",1),""))</f>
        <v/>
      </c>
      <c r="L699" s="9" t="str">
        <f>IF(Search!$I$5="","",IF($AS699="RC",1,""))</f>
        <v/>
      </c>
      <c r="M699" s="9" t="str">
        <f>IF(Search!$I$6="","",IF($AS699="RCP",1,""))</f>
        <v/>
      </c>
      <c r="N699" s="9" t="str">
        <f>IF(Search!$I$8="","",IF(COUNTA($AT699)=1,IF(Search!$I$8="N","N",1),""))</f>
        <v/>
      </c>
      <c r="O699" s="9" t="str">
        <f>IF(Search!$L$4="","",IF(COUNTA($AU699)=1,IF(Search!$L$4="N","N",1),""))</f>
        <v/>
      </c>
      <c r="P699" s="9" t="str">
        <f>IF(Search!$L$5="","",IF(ISNUMBER(SEARCH("Jersey",$AU699))=TRUE,IF(Search!$L$5="N","N",1),""))</f>
        <v/>
      </c>
      <c r="Q699" s="9" t="str">
        <f>IF(Search!$L$6="","",IF(ISNUMBER(SEARCH("Patch",$AU699))=TRUE,IF(Search!$L$6="N","N",1),""))</f>
        <v/>
      </c>
      <c r="R699" s="9" t="str">
        <f>IF(Search!$L$7="","",IF(ISNUMBER(SEARCH("Shield",$AU699))=TRUE,IF(Search!$L$7="N","N",1),""))</f>
        <v/>
      </c>
      <c r="S699" s="9" t="str">
        <f>IF(Search!$L$8="","",IF(ISNUMBER(SEARCH("Stick",$AU699))=TRUE,IF(Search!$L$8="N","N",1),""))</f>
        <v/>
      </c>
      <c r="T699" s="9" t="str">
        <f>IF(Search!$O$4="","",IF(COUNTA($AW699)=1,IF(Search!$O$4="N","N",1),""))</f>
        <v/>
      </c>
      <c r="U699" s="9" t="str">
        <f>IF(Search!$O$5="","",IF($AW699="","",IF($AW699&lt;Search!$O$5,"",1)))</f>
        <v/>
      </c>
      <c r="V699" s="9" t="str">
        <f>IF(Search!$O$6="","",IF($AW699="","",IF($AW699&gt;Search!$O$6,"",1)))</f>
        <v/>
      </c>
      <c r="W699" s="9" t="str">
        <f>IF(Search!$U$4="","",IF($AX699="","",1))</f>
        <v/>
      </c>
      <c r="X699" s="9" t="str">
        <f>IF(Search!$U$5="","",IF(ISNUMBER(SEARCH(Search!$U$5,$AX699))=TRUE,IF(Search!$U$5="N","N",1),""))</f>
        <v/>
      </c>
      <c r="Y699" s="9" t="str">
        <f>IF(Search!$U$6="","",IF($AY699&lt;Search!$U$6,"",1))</f>
        <v/>
      </c>
      <c r="Z699" s="9" t="str">
        <f>IF(Search!$R$4="","",IF(Inventory!$BA699&lt;Search!$R$4,"",1))</f>
        <v/>
      </c>
      <c r="AA699" s="9" t="str">
        <f>IF(Search!$R$5="","",IF($BA699&gt;Search!$R$5,"",1))</f>
        <v/>
      </c>
      <c r="AB699" s="9" t="str">
        <f>IF(Search!$R$6="","",IF($BB699&lt;Search!$R$6,"",1))</f>
        <v/>
      </c>
      <c r="AC699" s="9" t="str">
        <f>IF(Search!$R$7="","",IF($BB699&lt;Search!$R$7,"",1))</f>
        <v/>
      </c>
      <c r="AD699" s="45" t="str">
        <f>IF(COUNTIF($A699:$AC699,"n")&gt;0,"",IF(SUM($A699:$AC699)=COUNTA(Search!$C$4:$C$8,Search!$F$4:$F$8,Search!$I$4:$I$6,Search!$I$8,Search!$L$4:$L$8,Search!$O$4:$O$8,Search!$R$4:$R$7,Search!$U$4:$U$7)-COUNTIF(Search!$C$4:$U$7,"n"),1+LARGE($AD$1:AD698,1),""))</f>
        <v/>
      </c>
      <c r="AE699" s="45" t="str">
        <f t="shared" si="33"/>
        <v/>
      </c>
      <c r="AF699" s="45" t="str">
        <f>IF(AD699="","",COUNTIF($AE$1:$AE698,$AE699)+RANK($AE699,$AE$2:$AE$10540,1))</f>
        <v/>
      </c>
      <c r="AG699" s="45" t="str">
        <f t="shared" si="34"/>
        <v/>
      </c>
      <c r="AH699" s="45" t="str">
        <f>IF($AD699="","",COUNTIF($AG$1:$AG698,$AG699)+RANK($AG699,$AG$1:$AG$10539,0))</f>
        <v/>
      </c>
      <c r="AI699" s="10" t="str">
        <f t="shared" si="35"/>
        <v>1995-96 Upper Deck Electric Ice #169 Mark Messier     /   $</v>
      </c>
      <c r="AJ699" s="11">
        <v>1995</v>
      </c>
      <c r="AK699" s="17">
        <v>96</v>
      </c>
      <c r="AL699" s="12" t="s">
        <v>373</v>
      </c>
      <c r="AM699" s="10">
        <v>169</v>
      </c>
      <c r="AN699" s="12" t="s">
        <v>126</v>
      </c>
      <c r="AO699" s="9"/>
      <c r="AP699" s="9"/>
      <c r="AQ699" s="9"/>
      <c r="AR699" s="14"/>
      <c r="AS699" s="9"/>
      <c r="AT699" s="9"/>
      <c r="AU699" s="9"/>
      <c r="AV699" s="13"/>
      <c r="AW699" s="13"/>
      <c r="AX699" s="9"/>
      <c r="AY699" s="9"/>
      <c r="AZ699" s="9"/>
      <c r="BA699" s="33"/>
      <c r="BB699" s="33"/>
      <c r="BC699" s="36"/>
      <c r="BD699" s="12" t="s">
        <v>1771</v>
      </c>
    </row>
    <row r="700" spans="1:56" s="12" customFormat="1" x14ac:dyDescent="0.2">
      <c r="A700" s="9" t="str">
        <f>IF(Search!$C$5="","",IF(COUNTA(Inventory!$AP700)=1,1,""))</f>
        <v/>
      </c>
      <c r="B700" s="9" t="str">
        <f>IF(Search!$C$4="","",IF(ISNUMBER(SEARCH(Search!$C$4,$AR700))=TRUE,1,""))</f>
        <v/>
      </c>
      <c r="C700" s="9" t="str">
        <f>IF(Search!$C$6="x",IF(COUNTA($AQ700)=1,1,"N"),IF(COUNTA($AQ700)=1,"N",""))</f>
        <v/>
      </c>
      <c r="D700" s="9" t="str">
        <f>IF(Search!$O$8="","",IF(ISNUMBER(SEARCH(Search!$O$8,$BD700))=TRUE,1,""))</f>
        <v/>
      </c>
      <c r="E700" s="9" t="str">
        <f>IF(Search!$C$7="","",IF(ISNUMBER(SEARCH(Search!$C$7,$AN700))=TRUE,1,""))</f>
        <v/>
      </c>
      <c r="F700" s="9" t="str">
        <f>IF(Search!$C$8="","",IF(ISNUMBER(SEARCH(Search!$C$8,$AO700))=TRUE,1,""))</f>
        <v/>
      </c>
      <c r="G700" s="9" t="str">
        <f>IF(Search!$F$4="","",IF(Inventory!$AJ700&lt;Search!$F$4,"",1))</f>
        <v/>
      </c>
      <c r="H700" s="9" t="str">
        <f>IF(Search!$F$5="","",IF(Inventory!$AJ700&gt;Search!$F$5,"",1))</f>
        <v/>
      </c>
      <c r="I700" s="9" t="str">
        <f>IF(Search!$F$7="","",IF(Search!$F$8="",IF(ISNUMBER(SEARCH(Search!$F$7,$AL700))=TRUE,1,""),""))</f>
        <v/>
      </c>
      <c r="J700" s="9" t="str">
        <f>IF($AL700=Search!$F$8,1,"")</f>
        <v/>
      </c>
      <c r="K700" s="9" t="str">
        <f>IF(Search!$I$4="","",IF(COUNTA($AS700)=1,IF(Search!$I$4="N","N",1),""))</f>
        <v/>
      </c>
      <c r="L700" s="9" t="str">
        <f>IF(Search!$I$5="","",IF($AS700="RC",1,""))</f>
        <v/>
      </c>
      <c r="M700" s="9" t="str">
        <f>IF(Search!$I$6="","",IF($AS700="RCP",1,""))</f>
        <v/>
      </c>
      <c r="N700" s="9" t="str">
        <f>IF(Search!$I$8="","",IF(COUNTA($AT700)=1,IF(Search!$I$8="N","N",1),""))</f>
        <v/>
      </c>
      <c r="O700" s="9" t="str">
        <f>IF(Search!$L$4="","",IF(COUNTA($AU700)=1,IF(Search!$L$4="N","N",1),""))</f>
        <v/>
      </c>
      <c r="P700" s="9" t="str">
        <f>IF(Search!$L$5="","",IF(ISNUMBER(SEARCH("Jersey",$AU700))=TRUE,IF(Search!$L$5="N","N",1),""))</f>
        <v/>
      </c>
      <c r="Q700" s="9" t="str">
        <f>IF(Search!$L$6="","",IF(ISNUMBER(SEARCH("Patch",$AU700))=TRUE,IF(Search!$L$6="N","N",1),""))</f>
        <v/>
      </c>
      <c r="R700" s="9" t="str">
        <f>IF(Search!$L$7="","",IF(ISNUMBER(SEARCH("Shield",$AU700))=TRUE,IF(Search!$L$7="N","N",1),""))</f>
        <v/>
      </c>
      <c r="S700" s="9" t="str">
        <f>IF(Search!$L$8="","",IF(ISNUMBER(SEARCH("Stick",$AU700))=TRUE,IF(Search!$L$8="N","N",1),""))</f>
        <v/>
      </c>
      <c r="T700" s="9" t="str">
        <f>IF(Search!$O$4="","",IF(COUNTA($AW700)=1,IF(Search!$O$4="N","N",1),""))</f>
        <v/>
      </c>
      <c r="U700" s="9" t="str">
        <f>IF(Search!$O$5="","",IF($AW700="","",IF($AW700&lt;Search!$O$5,"",1)))</f>
        <v/>
      </c>
      <c r="V700" s="9" t="str">
        <f>IF(Search!$O$6="","",IF($AW700="","",IF($AW700&gt;Search!$O$6,"",1)))</f>
        <v/>
      </c>
      <c r="W700" s="9" t="str">
        <f>IF(Search!$U$4="","",IF($AX700="","",1))</f>
        <v/>
      </c>
      <c r="X700" s="9" t="str">
        <f>IF(Search!$U$5="","",IF(ISNUMBER(SEARCH(Search!$U$5,$AX700))=TRUE,IF(Search!$U$5="N","N",1),""))</f>
        <v/>
      </c>
      <c r="Y700" s="9" t="str">
        <f>IF(Search!$U$6="","",IF($AY700&lt;Search!$U$6,"",1))</f>
        <v/>
      </c>
      <c r="Z700" s="9" t="str">
        <f>IF(Search!$R$4="","",IF(Inventory!$BA700&lt;Search!$R$4,"",1))</f>
        <v/>
      </c>
      <c r="AA700" s="9" t="str">
        <f>IF(Search!$R$5="","",IF($BA700&gt;Search!$R$5,"",1))</f>
        <v/>
      </c>
      <c r="AB700" s="9" t="str">
        <f>IF(Search!$R$6="","",IF($BB700&lt;Search!$R$6,"",1))</f>
        <v/>
      </c>
      <c r="AC700" s="9" t="str">
        <f>IF(Search!$R$7="","",IF($BB700&lt;Search!$R$7,"",1))</f>
        <v/>
      </c>
      <c r="AD700" s="45" t="str">
        <f>IF(COUNTIF($A700:$AC700,"n")&gt;0,"",IF(SUM($A700:$AC700)=COUNTA(Search!$C$4:$C$8,Search!$F$4:$F$8,Search!$I$4:$I$6,Search!$I$8,Search!$L$4:$L$8,Search!$O$4:$O$8,Search!$R$4:$R$7,Search!$U$4:$U$7)-COUNTIF(Search!$C$4:$U$7,"n"),1+LARGE($AD$1:AD699,1),""))</f>
        <v/>
      </c>
      <c r="AE700" s="45" t="str">
        <f t="shared" si="33"/>
        <v/>
      </c>
      <c r="AF700" s="45" t="str">
        <f>IF(AD700="","",COUNTIF($AE$1:$AE699,$AE700)+RANK($AE700,$AE$2:$AE$10540,1))</f>
        <v/>
      </c>
      <c r="AG700" s="45" t="str">
        <f t="shared" si="34"/>
        <v/>
      </c>
      <c r="AH700" s="45" t="str">
        <f>IF($AD700="","",COUNTIF($AG$1:$AG699,$AG700)+RANK($AG700,$AG$1:$AG$10539,0))</f>
        <v/>
      </c>
      <c r="AI700" s="10" t="str">
        <f t="shared" si="35"/>
        <v>1995-96 Upper Deck Electric Ice #206 Paul Kariya     /   $</v>
      </c>
      <c r="AJ700" s="11">
        <v>1995</v>
      </c>
      <c r="AK700" s="17">
        <v>96</v>
      </c>
      <c r="AL700" s="12" t="s">
        <v>373</v>
      </c>
      <c r="AM700" s="10">
        <v>206</v>
      </c>
      <c r="AN700" s="12" t="s">
        <v>244</v>
      </c>
      <c r="AO700" s="9"/>
      <c r="AP700" s="9"/>
      <c r="AQ700" s="9"/>
      <c r="AR700" s="14"/>
      <c r="AS700" s="9"/>
      <c r="AT700" s="9"/>
      <c r="AU700" s="9"/>
      <c r="AV700" s="13"/>
      <c r="AW700" s="13"/>
      <c r="AX700" s="9"/>
      <c r="AY700" s="9"/>
      <c r="AZ700" s="9"/>
      <c r="BA700" s="33"/>
      <c r="BB700" s="33"/>
      <c r="BC700" s="36"/>
      <c r="BD700" s="12" t="s">
        <v>1771</v>
      </c>
    </row>
    <row r="701" spans="1:56" s="12" customFormat="1" x14ac:dyDescent="0.2">
      <c r="A701" s="9" t="str">
        <f>IF(Search!$C$5="","",IF(COUNTA(Inventory!$AP701)=1,1,""))</f>
        <v/>
      </c>
      <c r="B701" s="9" t="str">
        <f>IF(Search!$C$4="","",IF(ISNUMBER(SEARCH(Search!$C$4,$AR701))=TRUE,1,""))</f>
        <v/>
      </c>
      <c r="C701" s="9" t="str">
        <f>IF(Search!$C$6="x",IF(COUNTA($AQ701)=1,1,"N"),IF(COUNTA($AQ701)=1,"N",""))</f>
        <v/>
      </c>
      <c r="D701" s="9" t="str">
        <f>IF(Search!$O$8="","",IF(ISNUMBER(SEARCH(Search!$O$8,$BD701))=TRUE,1,""))</f>
        <v/>
      </c>
      <c r="E701" s="9" t="str">
        <f>IF(Search!$C$7="","",IF(ISNUMBER(SEARCH(Search!$C$7,$AN701))=TRUE,1,""))</f>
        <v/>
      </c>
      <c r="F701" s="9" t="str">
        <f>IF(Search!$C$8="","",IF(ISNUMBER(SEARCH(Search!$C$8,$AO701))=TRUE,1,""))</f>
        <v/>
      </c>
      <c r="G701" s="9" t="str">
        <f>IF(Search!$F$4="","",IF(Inventory!$AJ701&lt;Search!$F$4,"",1))</f>
        <v/>
      </c>
      <c r="H701" s="9" t="str">
        <f>IF(Search!$F$5="","",IF(Inventory!$AJ701&gt;Search!$F$5,"",1))</f>
        <v/>
      </c>
      <c r="I701" s="9" t="str">
        <f>IF(Search!$F$7="","",IF(Search!$F$8="",IF(ISNUMBER(SEARCH(Search!$F$7,$AL701))=TRUE,1,""),""))</f>
        <v/>
      </c>
      <c r="J701" s="9" t="str">
        <f>IF($AL701=Search!$F$8,1,"")</f>
        <v/>
      </c>
      <c r="K701" s="9" t="str">
        <f>IF(Search!$I$4="","",IF(COUNTA($AS701)=1,IF(Search!$I$4="N","N",1),""))</f>
        <v/>
      </c>
      <c r="L701" s="9" t="str">
        <f>IF(Search!$I$5="","",IF($AS701="RC",1,""))</f>
        <v/>
      </c>
      <c r="M701" s="9" t="str">
        <f>IF(Search!$I$6="","",IF($AS701="RCP",1,""))</f>
        <v/>
      </c>
      <c r="N701" s="9" t="str">
        <f>IF(Search!$I$8="","",IF(COUNTA($AT701)=1,IF(Search!$I$8="N","N",1),""))</f>
        <v/>
      </c>
      <c r="O701" s="9" t="str">
        <f>IF(Search!$L$4="","",IF(COUNTA($AU701)=1,IF(Search!$L$4="N","N",1),""))</f>
        <v/>
      </c>
      <c r="P701" s="9" t="str">
        <f>IF(Search!$L$5="","",IF(ISNUMBER(SEARCH("Jersey",$AU701))=TRUE,IF(Search!$L$5="N","N",1),""))</f>
        <v/>
      </c>
      <c r="Q701" s="9" t="str">
        <f>IF(Search!$L$6="","",IF(ISNUMBER(SEARCH("Patch",$AU701))=TRUE,IF(Search!$L$6="N","N",1),""))</f>
        <v/>
      </c>
      <c r="R701" s="9" t="str">
        <f>IF(Search!$L$7="","",IF(ISNUMBER(SEARCH("Shield",$AU701))=TRUE,IF(Search!$L$7="N","N",1),""))</f>
        <v/>
      </c>
      <c r="S701" s="9" t="str">
        <f>IF(Search!$L$8="","",IF(ISNUMBER(SEARCH("Stick",$AU701))=TRUE,IF(Search!$L$8="N","N",1),""))</f>
        <v/>
      </c>
      <c r="T701" s="9" t="str">
        <f>IF(Search!$O$4="","",IF(COUNTA($AW701)=1,IF(Search!$O$4="N","N",1),""))</f>
        <v/>
      </c>
      <c r="U701" s="9" t="str">
        <f>IF(Search!$O$5="","",IF($AW701="","",IF($AW701&lt;Search!$O$5,"",1)))</f>
        <v/>
      </c>
      <c r="V701" s="9" t="str">
        <f>IF(Search!$O$6="","",IF($AW701="","",IF($AW701&gt;Search!$O$6,"",1)))</f>
        <v/>
      </c>
      <c r="W701" s="9" t="str">
        <f>IF(Search!$U$4="","",IF($AX701="","",1))</f>
        <v/>
      </c>
      <c r="X701" s="9" t="str">
        <f>IF(Search!$U$5="","",IF(ISNUMBER(SEARCH(Search!$U$5,$AX701))=TRUE,IF(Search!$U$5="N","N",1),""))</f>
        <v/>
      </c>
      <c r="Y701" s="9" t="str">
        <f>IF(Search!$U$6="","",IF($AY701&lt;Search!$U$6,"",1))</f>
        <v/>
      </c>
      <c r="Z701" s="9" t="str">
        <f>IF(Search!$R$4="","",IF(Inventory!$BA701&lt;Search!$R$4,"",1))</f>
        <v/>
      </c>
      <c r="AA701" s="9" t="str">
        <f>IF(Search!$R$5="","",IF($BA701&gt;Search!$R$5,"",1))</f>
        <v/>
      </c>
      <c r="AB701" s="9" t="str">
        <f>IF(Search!$R$6="","",IF($BB701&lt;Search!$R$6,"",1))</f>
        <v/>
      </c>
      <c r="AC701" s="9" t="str">
        <f>IF(Search!$R$7="","",IF($BB701&lt;Search!$R$7,"",1))</f>
        <v/>
      </c>
      <c r="AD701" s="45" t="str">
        <f>IF(COUNTIF($A701:$AC701,"n")&gt;0,"",IF(SUM($A701:$AC701)=COUNTA(Search!$C$4:$C$8,Search!$F$4:$F$8,Search!$I$4:$I$6,Search!$I$8,Search!$L$4:$L$8,Search!$O$4:$O$8,Search!$R$4:$R$7,Search!$U$4:$U$7)-COUNTIF(Search!$C$4:$U$7,"n"),1+LARGE($AD$1:AD700,1),""))</f>
        <v/>
      </c>
      <c r="AE701" s="45" t="str">
        <f t="shared" si="33"/>
        <v/>
      </c>
      <c r="AF701" s="45" t="str">
        <f>IF(AD701="","",COUNTIF($AE$1:$AE700,$AE701)+RANK($AE701,$AE$2:$AE$10540,1))</f>
        <v/>
      </c>
      <c r="AG701" s="45" t="str">
        <f t="shared" si="34"/>
        <v/>
      </c>
      <c r="AH701" s="45" t="str">
        <f>IF($AD701="","",COUNTIF($AG$1:$AG700,$AG701)+RANK($AG701,$AG$1:$AG$10539,0))</f>
        <v/>
      </c>
      <c r="AI701" s="10" t="str">
        <f t="shared" si="35"/>
        <v>1995-96 Upper Deck Electric Ice #291 Doug Gilmour     /   $</v>
      </c>
      <c r="AJ701" s="11">
        <v>1995</v>
      </c>
      <c r="AK701" s="17">
        <v>96</v>
      </c>
      <c r="AL701" s="12" t="s">
        <v>373</v>
      </c>
      <c r="AM701" s="10">
        <v>291</v>
      </c>
      <c r="AN701" s="15" t="s">
        <v>162</v>
      </c>
      <c r="AO701" s="14"/>
      <c r="AP701" s="14"/>
      <c r="AQ701" s="14"/>
      <c r="AR701" s="14"/>
      <c r="AS701" s="9"/>
      <c r="AT701" s="9"/>
      <c r="AU701" s="9"/>
      <c r="AV701" s="13"/>
      <c r="AW701" s="13"/>
      <c r="AX701" s="9"/>
      <c r="AY701" s="9"/>
      <c r="AZ701" s="9"/>
      <c r="BA701" s="33"/>
      <c r="BB701" s="33"/>
      <c r="BC701" s="36"/>
      <c r="BD701" s="12" t="s">
        <v>1771</v>
      </c>
    </row>
    <row r="702" spans="1:56" s="12" customFormat="1" x14ac:dyDescent="0.2">
      <c r="A702" s="9" t="str">
        <f>IF(Search!$C$5="","",IF(COUNTA(Inventory!$AP702)=1,1,""))</f>
        <v/>
      </c>
      <c r="B702" s="9" t="str">
        <f>IF(Search!$C$4="","",IF(ISNUMBER(SEARCH(Search!$C$4,$AR702))=TRUE,1,""))</f>
        <v/>
      </c>
      <c r="C702" s="9" t="str">
        <f>IF(Search!$C$6="x",IF(COUNTA($AQ702)=1,1,"N"),IF(COUNTA($AQ702)=1,"N",""))</f>
        <v/>
      </c>
      <c r="D702" s="9" t="str">
        <f>IF(Search!$O$8="","",IF(ISNUMBER(SEARCH(Search!$O$8,$BD702))=TRUE,1,""))</f>
        <v/>
      </c>
      <c r="E702" s="9" t="str">
        <f>IF(Search!$C$7="","",IF(ISNUMBER(SEARCH(Search!$C$7,$AN702))=TRUE,1,""))</f>
        <v/>
      </c>
      <c r="F702" s="9" t="str">
        <f>IF(Search!$C$8="","",IF(ISNUMBER(SEARCH(Search!$C$8,$AO702))=TRUE,1,""))</f>
        <v/>
      </c>
      <c r="G702" s="9" t="str">
        <f>IF(Search!$F$4="","",IF(Inventory!$AJ702&lt;Search!$F$4,"",1))</f>
        <v/>
      </c>
      <c r="H702" s="9" t="str">
        <f>IF(Search!$F$5="","",IF(Inventory!$AJ702&gt;Search!$F$5,"",1))</f>
        <v/>
      </c>
      <c r="I702" s="9" t="str">
        <f>IF(Search!$F$7="","",IF(Search!$F$8="",IF(ISNUMBER(SEARCH(Search!$F$7,$AL702))=TRUE,1,""),""))</f>
        <v/>
      </c>
      <c r="J702" s="9" t="str">
        <f>IF($AL702=Search!$F$8,1,"")</f>
        <v/>
      </c>
      <c r="K702" s="9" t="str">
        <f>IF(Search!$I$4="","",IF(COUNTA($AS702)=1,IF(Search!$I$4="N","N",1),""))</f>
        <v/>
      </c>
      <c r="L702" s="9" t="str">
        <f>IF(Search!$I$5="","",IF($AS702="RC",1,""))</f>
        <v/>
      </c>
      <c r="M702" s="9" t="str">
        <f>IF(Search!$I$6="","",IF($AS702="RCP",1,""))</f>
        <v/>
      </c>
      <c r="N702" s="9" t="str">
        <f>IF(Search!$I$8="","",IF(COUNTA($AT702)=1,IF(Search!$I$8="N","N",1),""))</f>
        <v/>
      </c>
      <c r="O702" s="9" t="str">
        <f>IF(Search!$L$4="","",IF(COUNTA($AU702)=1,IF(Search!$L$4="N","N",1),""))</f>
        <v/>
      </c>
      <c r="P702" s="9" t="str">
        <f>IF(Search!$L$5="","",IF(ISNUMBER(SEARCH("Jersey",$AU702))=TRUE,IF(Search!$L$5="N","N",1),""))</f>
        <v/>
      </c>
      <c r="Q702" s="9" t="str">
        <f>IF(Search!$L$6="","",IF(ISNUMBER(SEARCH("Patch",$AU702))=TRUE,IF(Search!$L$6="N","N",1),""))</f>
        <v/>
      </c>
      <c r="R702" s="9" t="str">
        <f>IF(Search!$L$7="","",IF(ISNUMBER(SEARCH("Shield",$AU702))=TRUE,IF(Search!$L$7="N","N",1),""))</f>
        <v/>
      </c>
      <c r="S702" s="9" t="str">
        <f>IF(Search!$L$8="","",IF(ISNUMBER(SEARCH("Stick",$AU702))=TRUE,IF(Search!$L$8="N","N",1),""))</f>
        <v/>
      </c>
      <c r="T702" s="9" t="str">
        <f>IF(Search!$O$4="","",IF(COUNTA($AW702)=1,IF(Search!$O$4="N","N",1),""))</f>
        <v/>
      </c>
      <c r="U702" s="9" t="str">
        <f>IF(Search!$O$5="","",IF($AW702="","",IF($AW702&lt;Search!$O$5,"",1)))</f>
        <v/>
      </c>
      <c r="V702" s="9" t="str">
        <f>IF(Search!$O$6="","",IF($AW702="","",IF($AW702&gt;Search!$O$6,"",1)))</f>
        <v/>
      </c>
      <c r="W702" s="9" t="str">
        <f>IF(Search!$U$4="","",IF($AX702="","",1))</f>
        <v/>
      </c>
      <c r="X702" s="9" t="str">
        <f>IF(Search!$U$5="","",IF(ISNUMBER(SEARCH(Search!$U$5,$AX702))=TRUE,IF(Search!$U$5="N","N",1),""))</f>
        <v/>
      </c>
      <c r="Y702" s="9" t="str">
        <f>IF(Search!$U$6="","",IF($AY702&lt;Search!$U$6,"",1))</f>
        <v/>
      </c>
      <c r="Z702" s="9" t="str">
        <f>IF(Search!$R$4="","",IF(Inventory!$BA702&lt;Search!$R$4,"",1))</f>
        <v/>
      </c>
      <c r="AA702" s="9" t="str">
        <f>IF(Search!$R$5="","",IF($BA702&gt;Search!$R$5,"",1))</f>
        <v/>
      </c>
      <c r="AB702" s="9" t="str">
        <f>IF(Search!$R$6="","",IF($BB702&lt;Search!$R$6,"",1))</f>
        <v/>
      </c>
      <c r="AC702" s="9" t="str">
        <f>IF(Search!$R$7="","",IF($BB702&lt;Search!$R$7,"",1))</f>
        <v/>
      </c>
      <c r="AD702" s="45" t="str">
        <f>IF(COUNTIF($A702:$AC702,"n")&gt;0,"",IF(SUM($A702:$AC702)=COUNTA(Search!$C$4:$C$8,Search!$F$4:$F$8,Search!$I$4:$I$6,Search!$I$8,Search!$L$4:$L$8,Search!$O$4:$O$8,Search!$R$4:$R$7,Search!$U$4:$U$7)-COUNTIF(Search!$C$4:$U$7,"n"),1+LARGE($AD$1:AD701,1),""))</f>
        <v/>
      </c>
      <c r="AE702" s="45" t="str">
        <f t="shared" si="33"/>
        <v/>
      </c>
      <c r="AF702" s="45" t="str">
        <f>IF(AD702="","",COUNTIF($AE$1:$AE701,$AE702)+RANK($AE702,$AE$2:$AE$10540,1))</f>
        <v/>
      </c>
      <c r="AG702" s="45" t="str">
        <f t="shared" si="34"/>
        <v/>
      </c>
      <c r="AH702" s="45" t="str">
        <f>IF($AD702="","",COUNTIF($AG$1:$AG701,$AG702)+RANK($AG702,$AG$1:$AG$10539,0))</f>
        <v/>
      </c>
      <c r="AI702" s="10" t="str">
        <f t="shared" si="35"/>
        <v>1995-96 Upper Deck Electric Ice #331 Jamie Macoun     /   $</v>
      </c>
      <c r="AJ702" s="11">
        <v>1995</v>
      </c>
      <c r="AK702" s="17">
        <v>96</v>
      </c>
      <c r="AL702" s="12" t="s">
        <v>373</v>
      </c>
      <c r="AM702" s="10">
        <v>331</v>
      </c>
      <c r="AN702" s="12" t="s">
        <v>305</v>
      </c>
      <c r="AO702" s="9"/>
      <c r="AP702" s="9"/>
      <c r="AQ702" s="9"/>
      <c r="AR702" s="14"/>
      <c r="AS702" s="9"/>
      <c r="AT702" s="9"/>
      <c r="AU702" s="9"/>
      <c r="AV702" s="13"/>
      <c r="AW702" s="13"/>
      <c r="AX702" s="9"/>
      <c r="AY702" s="9"/>
      <c r="AZ702" s="9"/>
      <c r="BA702" s="33"/>
      <c r="BB702" s="33"/>
      <c r="BC702" s="36"/>
      <c r="BD702" s="12" t="s">
        <v>1771</v>
      </c>
    </row>
    <row r="703" spans="1:56" s="12" customFormat="1" x14ac:dyDescent="0.2">
      <c r="A703" s="9" t="str">
        <f>IF(Search!$C$5="","",IF(COUNTA(Inventory!$AP703)=1,1,""))</f>
        <v/>
      </c>
      <c r="B703" s="9" t="str">
        <f>IF(Search!$C$4="","",IF(ISNUMBER(SEARCH(Search!$C$4,$AR703))=TRUE,1,""))</f>
        <v/>
      </c>
      <c r="C703" s="9" t="str">
        <f>IF(Search!$C$6="x",IF(COUNTA($AQ703)=1,1,"N"),IF(COUNTA($AQ703)=1,"N",""))</f>
        <v/>
      </c>
      <c r="D703" s="9" t="str">
        <f>IF(Search!$O$8="","",IF(ISNUMBER(SEARCH(Search!$O$8,$BD703))=TRUE,1,""))</f>
        <v/>
      </c>
      <c r="E703" s="9" t="str">
        <f>IF(Search!$C$7="","",IF(ISNUMBER(SEARCH(Search!$C$7,$AN703))=TRUE,1,""))</f>
        <v/>
      </c>
      <c r="F703" s="9" t="str">
        <f>IF(Search!$C$8="","",IF(ISNUMBER(SEARCH(Search!$C$8,$AO703))=TRUE,1,""))</f>
        <v/>
      </c>
      <c r="G703" s="9" t="str">
        <f>IF(Search!$F$4="","",IF(Inventory!$AJ703&lt;Search!$F$4,"",1))</f>
        <v/>
      </c>
      <c r="H703" s="9" t="str">
        <f>IF(Search!$F$5="","",IF(Inventory!$AJ703&gt;Search!$F$5,"",1))</f>
        <v/>
      </c>
      <c r="I703" s="9" t="str">
        <f>IF(Search!$F$7="","",IF(Search!$F$8="",IF(ISNUMBER(SEARCH(Search!$F$7,$AL703))=TRUE,1,""),""))</f>
        <v/>
      </c>
      <c r="J703" s="9" t="str">
        <f>IF($AL703=Search!$F$8,1,"")</f>
        <v/>
      </c>
      <c r="K703" s="9" t="str">
        <f>IF(Search!$I$4="","",IF(COUNTA($AS703)=1,IF(Search!$I$4="N","N",1),""))</f>
        <v/>
      </c>
      <c r="L703" s="9" t="str">
        <f>IF(Search!$I$5="","",IF($AS703="RC",1,""))</f>
        <v/>
      </c>
      <c r="M703" s="9" t="str">
        <f>IF(Search!$I$6="","",IF($AS703="RCP",1,""))</f>
        <v/>
      </c>
      <c r="N703" s="9" t="str">
        <f>IF(Search!$I$8="","",IF(COUNTA($AT703)=1,IF(Search!$I$8="N","N",1),""))</f>
        <v/>
      </c>
      <c r="O703" s="9" t="str">
        <f>IF(Search!$L$4="","",IF(COUNTA($AU703)=1,IF(Search!$L$4="N","N",1),""))</f>
        <v/>
      </c>
      <c r="P703" s="9" t="str">
        <f>IF(Search!$L$5="","",IF(ISNUMBER(SEARCH("Jersey",$AU703))=TRUE,IF(Search!$L$5="N","N",1),""))</f>
        <v/>
      </c>
      <c r="Q703" s="9" t="str">
        <f>IF(Search!$L$6="","",IF(ISNUMBER(SEARCH("Patch",$AU703))=TRUE,IF(Search!$L$6="N","N",1),""))</f>
        <v/>
      </c>
      <c r="R703" s="9" t="str">
        <f>IF(Search!$L$7="","",IF(ISNUMBER(SEARCH("Shield",$AU703))=TRUE,IF(Search!$L$7="N","N",1),""))</f>
        <v/>
      </c>
      <c r="S703" s="9" t="str">
        <f>IF(Search!$L$8="","",IF(ISNUMBER(SEARCH("Stick",$AU703))=TRUE,IF(Search!$L$8="N","N",1),""))</f>
        <v/>
      </c>
      <c r="T703" s="9" t="str">
        <f>IF(Search!$O$4="","",IF(COUNTA($AW703)=1,IF(Search!$O$4="N","N",1),""))</f>
        <v/>
      </c>
      <c r="U703" s="9" t="str">
        <f>IF(Search!$O$5="","",IF($AW703="","",IF($AW703&lt;Search!$O$5,"",1)))</f>
        <v/>
      </c>
      <c r="V703" s="9" t="str">
        <f>IF(Search!$O$6="","",IF($AW703="","",IF($AW703&gt;Search!$O$6,"",1)))</f>
        <v/>
      </c>
      <c r="W703" s="9" t="str">
        <f>IF(Search!$U$4="","",IF($AX703="","",1))</f>
        <v/>
      </c>
      <c r="X703" s="9" t="str">
        <f>IF(Search!$U$5="","",IF(ISNUMBER(SEARCH(Search!$U$5,$AX703))=TRUE,IF(Search!$U$5="N","N",1),""))</f>
        <v/>
      </c>
      <c r="Y703" s="9" t="str">
        <f>IF(Search!$U$6="","",IF($AY703&lt;Search!$U$6,"",1))</f>
        <v/>
      </c>
      <c r="Z703" s="9" t="str">
        <f>IF(Search!$R$4="","",IF(Inventory!$BA703&lt;Search!$R$4,"",1))</f>
        <v/>
      </c>
      <c r="AA703" s="9" t="str">
        <f>IF(Search!$R$5="","",IF($BA703&gt;Search!$R$5,"",1))</f>
        <v/>
      </c>
      <c r="AB703" s="9" t="str">
        <f>IF(Search!$R$6="","",IF($BB703&lt;Search!$R$6,"",1))</f>
        <v/>
      </c>
      <c r="AC703" s="9" t="str">
        <f>IF(Search!$R$7="","",IF($BB703&lt;Search!$R$7,"",1))</f>
        <v/>
      </c>
      <c r="AD703" s="45" t="str">
        <f>IF(COUNTIF($A703:$AC703,"n")&gt;0,"",IF(SUM($A703:$AC703)=COUNTA(Search!$C$4:$C$8,Search!$F$4:$F$8,Search!$I$4:$I$6,Search!$I$8,Search!$L$4:$L$8,Search!$O$4:$O$8,Search!$R$4:$R$7,Search!$U$4:$U$7)-COUNTIF(Search!$C$4:$U$7,"n"),1+LARGE($AD$1:AD702,1),""))</f>
        <v/>
      </c>
      <c r="AE703" s="45" t="str">
        <f t="shared" si="33"/>
        <v/>
      </c>
      <c r="AF703" s="45" t="str">
        <f>IF(AD703="","",COUNTIF($AE$1:$AE702,$AE703)+RANK($AE703,$AE$2:$AE$10540,1))</f>
        <v/>
      </c>
      <c r="AG703" s="45" t="str">
        <f t="shared" si="34"/>
        <v/>
      </c>
      <c r="AH703" s="45" t="str">
        <f>IF($AD703="","",COUNTIF($AG$1:$AG702,$AG703)+RANK($AG703,$AG$1:$AG$10539,0))</f>
        <v/>
      </c>
      <c r="AI703" s="10" t="str">
        <f t="shared" si="35"/>
        <v>1995-96 Upper Deck Electric Ice #351 Benoit Hogue TOR    /   $</v>
      </c>
      <c r="AJ703" s="11">
        <v>1995</v>
      </c>
      <c r="AK703" s="17">
        <v>96</v>
      </c>
      <c r="AL703" s="12" t="s">
        <v>373</v>
      </c>
      <c r="AM703" s="10">
        <v>351</v>
      </c>
      <c r="AN703" s="12" t="s">
        <v>327</v>
      </c>
      <c r="AO703" s="14" t="s">
        <v>1904</v>
      </c>
      <c r="AP703" s="9"/>
      <c r="AQ703" s="9"/>
      <c r="AR703" s="14"/>
      <c r="AS703" s="9"/>
      <c r="AT703" s="9"/>
      <c r="AU703" s="9"/>
      <c r="AV703" s="13"/>
      <c r="AW703" s="13"/>
      <c r="AX703" s="9"/>
      <c r="AY703" s="9"/>
      <c r="AZ703" s="9"/>
      <c r="BA703" s="33"/>
      <c r="BB703" s="33"/>
      <c r="BC703" s="36"/>
      <c r="BD703" s="12" t="s">
        <v>1771</v>
      </c>
    </row>
    <row r="704" spans="1:56" s="12" customFormat="1" x14ac:dyDescent="0.2">
      <c r="A704" s="9" t="str">
        <f>IF(Search!$C$5="","",IF(COUNTA(Inventory!$AP704)=1,1,""))</f>
        <v/>
      </c>
      <c r="B704" s="9" t="str">
        <f>IF(Search!$C$4="","",IF(ISNUMBER(SEARCH(Search!$C$4,$AR704))=TRUE,1,""))</f>
        <v/>
      </c>
      <c r="C704" s="9" t="str">
        <f>IF(Search!$C$6="x",IF(COUNTA($AQ704)=1,1,"N"),IF(COUNTA($AQ704)=1,"N",""))</f>
        <v/>
      </c>
      <c r="D704" s="9" t="str">
        <f>IF(Search!$O$8="","",IF(ISNUMBER(SEARCH(Search!$O$8,$BD704))=TRUE,1,""))</f>
        <v/>
      </c>
      <c r="E704" s="9" t="str">
        <f>IF(Search!$C$7="","",IF(ISNUMBER(SEARCH(Search!$C$7,$AN704))=TRUE,1,""))</f>
        <v/>
      </c>
      <c r="F704" s="9" t="str">
        <f>IF(Search!$C$8="","",IF(ISNUMBER(SEARCH(Search!$C$8,$AO704))=TRUE,1,""))</f>
        <v/>
      </c>
      <c r="G704" s="9" t="str">
        <f>IF(Search!$F$4="","",IF(Inventory!$AJ704&lt;Search!$F$4,"",1))</f>
        <v/>
      </c>
      <c r="H704" s="9" t="str">
        <f>IF(Search!$F$5="","",IF(Inventory!$AJ704&gt;Search!$F$5,"",1))</f>
        <v/>
      </c>
      <c r="I704" s="9" t="str">
        <f>IF(Search!$F$7="","",IF(Search!$F$8="",IF(ISNUMBER(SEARCH(Search!$F$7,$AL704))=TRUE,1,""),""))</f>
        <v/>
      </c>
      <c r="J704" s="9" t="str">
        <f>IF($AL704=Search!$F$8,1,"")</f>
        <v/>
      </c>
      <c r="K704" s="9" t="str">
        <f>IF(Search!$I$4="","",IF(COUNTA($AS704)=1,IF(Search!$I$4="N","N",1),""))</f>
        <v/>
      </c>
      <c r="L704" s="9" t="str">
        <f>IF(Search!$I$5="","",IF($AS704="RC",1,""))</f>
        <v/>
      </c>
      <c r="M704" s="9" t="str">
        <f>IF(Search!$I$6="","",IF($AS704="RCP",1,""))</f>
        <v/>
      </c>
      <c r="N704" s="9" t="str">
        <f>IF(Search!$I$8="","",IF(COUNTA($AT704)=1,IF(Search!$I$8="N","N",1),""))</f>
        <v/>
      </c>
      <c r="O704" s="9" t="str">
        <f>IF(Search!$L$4="","",IF(COUNTA($AU704)=1,IF(Search!$L$4="N","N",1),""))</f>
        <v/>
      </c>
      <c r="P704" s="9" t="str">
        <f>IF(Search!$L$5="","",IF(ISNUMBER(SEARCH("Jersey",$AU704))=TRUE,IF(Search!$L$5="N","N",1),""))</f>
        <v/>
      </c>
      <c r="Q704" s="9" t="str">
        <f>IF(Search!$L$6="","",IF(ISNUMBER(SEARCH("Patch",$AU704))=TRUE,IF(Search!$L$6="N","N",1),""))</f>
        <v/>
      </c>
      <c r="R704" s="9" t="str">
        <f>IF(Search!$L$7="","",IF(ISNUMBER(SEARCH("Shield",$AU704))=TRUE,IF(Search!$L$7="N","N",1),""))</f>
        <v/>
      </c>
      <c r="S704" s="9" t="str">
        <f>IF(Search!$L$8="","",IF(ISNUMBER(SEARCH("Stick",$AU704))=TRUE,IF(Search!$L$8="N","N",1),""))</f>
        <v/>
      </c>
      <c r="T704" s="9" t="str">
        <f>IF(Search!$O$4="","",IF(COUNTA($AW704)=1,IF(Search!$O$4="N","N",1),""))</f>
        <v/>
      </c>
      <c r="U704" s="9" t="str">
        <f>IF(Search!$O$5="","",IF($AW704="","",IF($AW704&lt;Search!$O$5,"",1)))</f>
        <v/>
      </c>
      <c r="V704" s="9" t="str">
        <f>IF(Search!$O$6="","",IF($AW704="","",IF($AW704&gt;Search!$O$6,"",1)))</f>
        <v/>
      </c>
      <c r="W704" s="9" t="str">
        <f>IF(Search!$U$4="","",IF($AX704="","",1))</f>
        <v/>
      </c>
      <c r="X704" s="9" t="str">
        <f>IF(Search!$U$5="","",IF(ISNUMBER(SEARCH(Search!$U$5,$AX704))=TRUE,IF(Search!$U$5="N","N",1),""))</f>
        <v/>
      </c>
      <c r="Y704" s="9" t="str">
        <f>IF(Search!$U$6="","",IF($AY704&lt;Search!$U$6,"",1))</f>
        <v/>
      </c>
      <c r="Z704" s="9" t="str">
        <f>IF(Search!$R$4="","",IF(Inventory!$BA704&lt;Search!$R$4,"",1))</f>
        <v/>
      </c>
      <c r="AA704" s="9" t="str">
        <f>IF(Search!$R$5="","",IF($BA704&gt;Search!$R$5,"",1))</f>
        <v/>
      </c>
      <c r="AB704" s="9" t="str">
        <f>IF(Search!$R$6="","",IF($BB704&lt;Search!$R$6,"",1))</f>
        <v/>
      </c>
      <c r="AC704" s="9" t="str">
        <f>IF(Search!$R$7="","",IF($BB704&lt;Search!$R$7,"",1))</f>
        <v/>
      </c>
      <c r="AD704" s="45" t="str">
        <f>IF(COUNTIF($A704:$AC704,"n")&gt;0,"",IF(SUM($A704:$AC704)=COUNTA(Search!$C$4:$C$8,Search!$F$4:$F$8,Search!$I$4:$I$6,Search!$I$8,Search!$L$4:$L$8,Search!$O$4:$O$8,Search!$R$4:$R$7,Search!$U$4:$U$7)-COUNTIF(Search!$C$4:$U$7,"n"),1+LARGE($AD$1:AD703,1),""))</f>
        <v/>
      </c>
      <c r="AE704" s="45" t="str">
        <f t="shared" si="33"/>
        <v/>
      </c>
      <c r="AF704" s="45" t="str">
        <f>IF(AD704="","",COUNTIF($AE$1:$AE703,$AE704)+RANK($AE704,$AE$2:$AE$10540,1))</f>
        <v/>
      </c>
      <c r="AG704" s="45" t="str">
        <f t="shared" si="34"/>
        <v/>
      </c>
      <c r="AH704" s="45" t="str">
        <f>IF($AD704="","",COUNTIF($AG$1:$AG703,$AG704)+RANK($AG704,$AG$1:$AG$10539,0))</f>
        <v/>
      </c>
      <c r="AI704" s="10" t="str">
        <f t="shared" si="35"/>
        <v>1995-96 Upper Deck Electric Ice #367 Dave Andreychuk     /   $</v>
      </c>
      <c r="AJ704" s="11">
        <v>1995</v>
      </c>
      <c r="AK704" s="17">
        <v>96</v>
      </c>
      <c r="AL704" s="12" t="s">
        <v>373</v>
      </c>
      <c r="AM704" s="10">
        <v>367</v>
      </c>
      <c r="AN704" s="12" t="s">
        <v>284</v>
      </c>
      <c r="AO704" s="9"/>
      <c r="AP704" s="9"/>
      <c r="AQ704" s="9"/>
      <c r="AR704" s="14"/>
      <c r="AS704" s="9"/>
      <c r="AT704" s="9"/>
      <c r="AU704" s="9"/>
      <c r="AV704" s="13"/>
      <c r="AW704" s="13"/>
      <c r="AX704" s="9"/>
      <c r="AY704" s="9"/>
      <c r="AZ704" s="9"/>
      <c r="BA704" s="33"/>
      <c r="BB704" s="33"/>
      <c r="BC704" s="36"/>
      <c r="BD704" s="12" t="s">
        <v>1771</v>
      </c>
    </row>
    <row r="705" spans="1:56" s="12" customFormat="1" x14ac:dyDescent="0.2">
      <c r="A705" s="9" t="str">
        <f>IF(Search!$C$5="","",IF(COUNTA(Inventory!$AP705)=1,1,""))</f>
        <v/>
      </c>
      <c r="B705" s="9" t="str">
        <f>IF(Search!$C$4="","",IF(ISNUMBER(SEARCH(Search!$C$4,$AR705))=TRUE,1,""))</f>
        <v/>
      </c>
      <c r="C705" s="9" t="str">
        <f>IF(Search!$C$6="x",IF(COUNTA($AQ705)=1,1,"N"),IF(COUNTA($AQ705)=1,"N",""))</f>
        <v/>
      </c>
      <c r="D705" s="9" t="str">
        <f>IF(Search!$O$8="","",IF(ISNUMBER(SEARCH(Search!$O$8,$BD705))=TRUE,1,""))</f>
        <v/>
      </c>
      <c r="E705" s="9" t="str">
        <f>IF(Search!$C$7="","",IF(ISNUMBER(SEARCH(Search!$C$7,$AN705))=TRUE,1,""))</f>
        <v/>
      </c>
      <c r="F705" s="9" t="str">
        <f>IF(Search!$C$8="","",IF(ISNUMBER(SEARCH(Search!$C$8,$AO705))=TRUE,1,""))</f>
        <v/>
      </c>
      <c r="G705" s="9" t="str">
        <f>IF(Search!$F$4="","",IF(Inventory!$AJ705&lt;Search!$F$4,"",1))</f>
        <v/>
      </c>
      <c r="H705" s="9" t="str">
        <f>IF(Search!$F$5="","",IF(Inventory!$AJ705&gt;Search!$F$5,"",1))</f>
        <v/>
      </c>
      <c r="I705" s="9" t="str">
        <f>IF(Search!$F$7="","",IF(Search!$F$8="",IF(ISNUMBER(SEARCH(Search!$F$7,$AL705))=TRUE,1,""),""))</f>
        <v/>
      </c>
      <c r="J705" s="9" t="str">
        <f>IF($AL705=Search!$F$8,1,"")</f>
        <v/>
      </c>
      <c r="K705" s="9" t="str">
        <f>IF(Search!$I$4="","",IF(COUNTA($AS705)=1,IF(Search!$I$4="N","N",1),""))</f>
        <v/>
      </c>
      <c r="L705" s="9" t="str">
        <f>IF(Search!$I$5="","",IF($AS705="RC",1,""))</f>
        <v/>
      </c>
      <c r="M705" s="9" t="str">
        <f>IF(Search!$I$6="","",IF($AS705="RCP",1,""))</f>
        <v/>
      </c>
      <c r="N705" s="9" t="str">
        <f>IF(Search!$I$8="","",IF(COUNTA($AT705)=1,IF(Search!$I$8="N","N",1),""))</f>
        <v/>
      </c>
      <c r="O705" s="9" t="str">
        <f>IF(Search!$L$4="","",IF(COUNTA($AU705)=1,IF(Search!$L$4="N","N",1),""))</f>
        <v/>
      </c>
      <c r="P705" s="9" t="str">
        <f>IF(Search!$L$5="","",IF(ISNUMBER(SEARCH("Jersey",$AU705))=TRUE,IF(Search!$L$5="N","N",1),""))</f>
        <v/>
      </c>
      <c r="Q705" s="9" t="str">
        <f>IF(Search!$L$6="","",IF(ISNUMBER(SEARCH("Patch",$AU705))=TRUE,IF(Search!$L$6="N","N",1),""))</f>
        <v/>
      </c>
      <c r="R705" s="9" t="str">
        <f>IF(Search!$L$7="","",IF(ISNUMBER(SEARCH("Shield",$AU705))=TRUE,IF(Search!$L$7="N","N",1),""))</f>
        <v/>
      </c>
      <c r="S705" s="9" t="str">
        <f>IF(Search!$L$8="","",IF(ISNUMBER(SEARCH("Stick",$AU705))=TRUE,IF(Search!$L$8="N","N",1),""))</f>
        <v/>
      </c>
      <c r="T705" s="9" t="str">
        <f>IF(Search!$O$4="","",IF(COUNTA($AW705)=1,IF(Search!$O$4="N","N",1),""))</f>
        <v/>
      </c>
      <c r="U705" s="9" t="str">
        <f>IF(Search!$O$5="","",IF($AW705="","",IF($AW705&lt;Search!$O$5,"",1)))</f>
        <v/>
      </c>
      <c r="V705" s="9" t="str">
        <f>IF(Search!$O$6="","",IF($AW705="","",IF($AW705&gt;Search!$O$6,"",1)))</f>
        <v/>
      </c>
      <c r="W705" s="9" t="str">
        <f>IF(Search!$U$4="","",IF($AX705="","",1))</f>
        <v/>
      </c>
      <c r="X705" s="9" t="str">
        <f>IF(Search!$U$5="","",IF(ISNUMBER(SEARCH(Search!$U$5,$AX705))=TRUE,IF(Search!$U$5="N","N",1),""))</f>
        <v/>
      </c>
      <c r="Y705" s="9" t="str">
        <f>IF(Search!$U$6="","",IF($AY705&lt;Search!$U$6,"",1))</f>
        <v/>
      </c>
      <c r="Z705" s="9" t="str">
        <f>IF(Search!$R$4="","",IF(Inventory!$BA705&lt;Search!$R$4,"",1))</f>
        <v/>
      </c>
      <c r="AA705" s="9" t="str">
        <f>IF(Search!$R$5="","",IF($BA705&gt;Search!$R$5,"",1))</f>
        <v/>
      </c>
      <c r="AB705" s="9" t="str">
        <f>IF(Search!$R$6="","",IF($BB705&lt;Search!$R$6,"",1))</f>
        <v/>
      </c>
      <c r="AC705" s="9" t="str">
        <f>IF(Search!$R$7="","",IF($BB705&lt;Search!$R$7,"",1))</f>
        <v/>
      </c>
      <c r="AD705" s="45" t="str">
        <f>IF(COUNTIF($A705:$AC705,"n")&gt;0,"",IF(SUM($A705:$AC705)=COUNTA(Search!$C$4:$C$8,Search!$F$4:$F$8,Search!$I$4:$I$6,Search!$I$8,Search!$L$4:$L$8,Search!$O$4:$O$8,Search!$R$4:$R$7,Search!$U$4:$U$7)-COUNTIF(Search!$C$4:$U$7,"n"),1+LARGE($AD$1:AD704,1),""))</f>
        <v/>
      </c>
      <c r="AE705" s="45" t="str">
        <f t="shared" si="33"/>
        <v/>
      </c>
      <c r="AF705" s="45" t="str">
        <f>IF(AD705="","",COUNTIF($AE$1:$AE704,$AE705)+RANK($AE705,$AE$2:$AE$10540,1))</f>
        <v/>
      </c>
      <c r="AG705" s="45" t="str">
        <f t="shared" si="34"/>
        <v/>
      </c>
      <c r="AH705" s="45" t="str">
        <f>IF($AD705="","",COUNTIF($AG$1:$AG704,$AG705)+RANK($AG705,$AG$1:$AG$10539,0))</f>
        <v/>
      </c>
      <c r="AI705" s="10" t="str">
        <f t="shared" si="35"/>
        <v>1995-96 Upper Deck Electric Ice #376 Dimitri Yushkevich     /   $</v>
      </c>
      <c r="AJ705" s="11">
        <v>1995</v>
      </c>
      <c r="AK705" s="17">
        <v>96</v>
      </c>
      <c r="AL705" s="12" t="s">
        <v>373</v>
      </c>
      <c r="AM705" s="10">
        <v>376</v>
      </c>
      <c r="AN705" s="12" t="s">
        <v>313</v>
      </c>
      <c r="AO705" s="9"/>
      <c r="AP705" s="9"/>
      <c r="AQ705" s="9"/>
      <c r="AR705" s="14"/>
      <c r="AS705" s="9"/>
      <c r="AT705" s="9"/>
      <c r="AU705" s="9"/>
      <c r="AV705" s="13"/>
      <c r="AW705" s="13"/>
      <c r="AX705" s="9"/>
      <c r="AY705" s="9"/>
      <c r="AZ705" s="9"/>
      <c r="BA705" s="33"/>
      <c r="BB705" s="33"/>
      <c r="BC705" s="36"/>
      <c r="BD705" s="12" t="s">
        <v>1771</v>
      </c>
    </row>
    <row r="706" spans="1:56" s="12" customFormat="1" x14ac:dyDescent="0.2">
      <c r="A706" s="9" t="str">
        <f>IF(Search!$C$5="","",IF(COUNTA(Inventory!$AP706)=1,1,""))</f>
        <v/>
      </c>
      <c r="B706" s="9" t="str">
        <f>IF(Search!$C$4="","",IF(ISNUMBER(SEARCH(Search!$C$4,$AR706))=TRUE,1,""))</f>
        <v/>
      </c>
      <c r="C706" s="9" t="str">
        <f>IF(Search!$C$6="x",IF(COUNTA($AQ706)=1,1,"N"),IF(COUNTA($AQ706)=1,"N",""))</f>
        <v/>
      </c>
      <c r="D706" s="9" t="str">
        <f>IF(Search!$O$8="","",IF(ISNUMBER(SEARCH(Search!$O$8,$BD706))=TRUE,1,""))</f>
        <v/>
      </c>
      <c r="E706" s="9" t="str">
        <f>IF(Search!$C$7="","",IF(ISNUMBER(SEARCH(Search!$C$7,$AN706))=TRUE,1,""))</f>
        <v/>
      </c>
      <c r="F706" s="9" t="str">
        <f>IF(Search!$C$8="","",IF(ISNUMBER(SEARCH(Search!$C$8,$AO706))=TRUE,1,""))</f>
        <v/>
      </c>
      <c r="G706" s="9" t="str">
        <f>IF(Search!$F$4="","",IF(Inventory!$AJ706&lt;Search!$F$4,"",1))</f>
        <v/>
      </c>
      <c r="H706" s="9" t="str">
        <f>IF(Search!$F$5="","",IF(Inventory!$AJ706&gt;Search!$F$5,"",1))</f>
        <v/>
      </c>
      <c r="I706" s="9" t="str">
        <f>IF(Search!$F$7="","",IF(Search!$F$8="",IF(ISNUMBER(SEARCH(Search!$F$7,$AL706))=TRUE,1,""),""))</f>
        <v/>
      </c>
      <c r="J706" s="9" t="str">
        <f>IF($AL706=Search!$F$8,1,"")</f>
        <v/>
      </c>
      <c r="K706" s="9" t="str">
        <f>IF(Search!$I$4="","",IF(COUNTA($AS706)=1,IF(Search!$I$4="N","N",1),""))</f>
        <v/>
      </c>
      <c r="L706" s="9" t="str">
        <f>IF(Search!$I$5="","",IF($AS706="RC",1,""))</f>
        <v/>
      </c>
      <c r="M706" s="9" t="str">
        <f>IF(Search!$I$6="","",IF($AS706="RCP",1,""))</f>
        <v/>
      </c>
      <c r="N706" s="9" t="str">
        <f>IF(Search!$I$8="","",IF(COUNTA($AT706)=1,IF(Search!$I$8="N","N",1),""))</f>
        <v/>
      </c>
      <c r="O706" s="9" t="str">
        <f>IF(Search!$L$4="","",IF(COUNTA($AU706)=1,IF(Search!$L$4="N","N",1),""))</f>
        <v/>
      </c>
      <c r="P706" s="9" t="str">
        <f>IF(Search!$L$5="","",IF(ISNUMBER(SEARCH("Jersey",$AU706))=TRUE,IF(Search!$L$5="N","N",1),""))</f>
        <v/>
      </c>
      <c r="Q706" s="9" t="str">
        <f>IF(Search!$L$6="","",IF(ISNUMBER(SEARCH("Patch",$AU706))=TRUE,IF(Search!$L$6="N","N",1),""))</f>
        <v/>
      </c>
      <c r="R706" s="9" t="str">
        <f>IF(Search!$L$7="","",IF(ISNUMBER(SEARCH("Shield",$AU706))=TRUE,IF(Search!$L$7="N","N",1),""))</f>
        <v/>
      </c>
      <c r="S706" s="9" t="str">
        <f>IF(Search!$L$8="","",IF(ISNUMBER(SEARCH("Stick",$AU706))=TRUE,IF(Search!$L$8="N","N",1),""))</f>
        <v/>
      </c>
      <c r="T706" s="9" t="str">
        <f>IF(Search!$O$4="","",IF(COUNTA($AW706)=1,IF(Search!$O$4="N","N",1),""))</f>
        <v/>
      </c>
      <c r="U706" s="9" t="str">
        <f>IF(Search!$O$5="","",IF($AW706="","",IF($AW706&lt;Search!$O$5,"",1)))</f>
        <v/>
      </c>
      <c r="V706" s="9" t="str">
        <f>IF(Search!$O$6="","",IF($AW706="","",IF($AW706&gt;Search!$O$6,"",1)))</f>
        <v/>
      </c>
      <c r="W706" s="9" t="str">
        <f>IF(Search!$U$4="","",IF($AX706="","",1))</f>
        <v/>
      </c>
      <c r="X706" s="9" t="str">
        <f>IF(Search!$U$5="","",IF(ISNUMBER(SEARCH(Search!$U$5,$AX706))=TRUE,IF(Search!$U$5="N","N",1),""))</f>
        <v/>
      </c>
      <c r="Y706" s="9" t="str">
        <f>IF(Search!$U$6="","",IF($AY706&lt;Search!$U$6,"",1))</f>
        <v/>
      </c>
      <c r="Z706" s="9" t="str">
        <f>IF(Search!$R$4="","",IF(Inventory!$BA706&lt;Search!$R$4,"",1))</f>
        <v/>
      </c>
      <c r="AA706" s="9" t="str">
        <f>IF(Search!$R$5="","",IF($BA706&gt;Search!$R$5,"",1))</f>
        <v/>
      </c>
      <c r="AB706" s="9" t="str">
        <f>IF(Search!$R$6="","",IF($BB706&lt;Search!$R$6,"",1))</f>
        <v/>
      </c>
      <c r="AC706" s="9" t="str">
        <f>IF(Search!$R$7="","",IF($BB706&lt;Search!$R$7,"",1))</f>
        <v/>
      </c>
      <c r="AD706" s="45" t="str">
        <f>IF(COUNTIF($A706:$AC706,"n")&gt;0,"",IF(SUM($A706:$AC706)=COUNTA(Search!$C$4:$C$8,Search!$F$4:$F$8,Search!$I$4:$I$6,Search!$I$8,Search!$L$4:$L$8,Search!$O$4:$O$8,Search!$R$4:$R$7,Search!$U$4:$U$7)-COUNTIF(Search!$C$4:$U$7,"n"),1+LARGE($AD$1:AD705,1),""))</f>
        <v/>
      </c>
      <c r="AE706" s="45" t="str">
        <f t="shared" si="33"/>
        <v/>
      </c>
      <c r="AF706" s="45" t="str">
        <f>IF(AD706="","",COUNTIF($AE$1:$AE705,$AE706)+RANK($AE706,$AE$2:$AE$10540,1))</f>
        <v/>
      </c>
      <c r="AG706" s="45" t="str">
        <f t="shared" si="34"/>
        <v/>
      </c>
      <c r="AH706" s="45" t="str">
        <f>IF($AD706="","",COUNTIF($AG$1:$AG705,$AG706)+RANK($AG706,$AG$1:$AG$10539,0))</f>
        <v/>
      </c>
      <c r="AI706" s="10" t="str">
        <f t="shared" si="35"/>
        <v>1995-96 Upper Deck Electric Ice #441 Zdenek Nedved     /   $</v>
      </c>
      <c r="AJ706" s="11">
        <v>1995</v>
      </c>
      <c r="AK706" s="17">
        <v>96</v>
      </c>
      <c r="AL706" s="12" t="s">
        <v>373</v>
      </c>
      <c r="AM706" s="10">
        <v>441</v>
      </c>
      <c r="AN706" s="12" t="s">
        <v>375</v>
      </c>
      <c r="AO706" s="9"/>
      <c r="AP706" s="9"/>
      <c r="AQ706" s="9"/>
      <c r="AR706" s="14"/>
      <c r="AS706" s="9"/>
      <c r="AT706" s="9"/>
      <c r="AU706" s="9"/>
      <c r="AV706" s="13"/>
      <c r="AW706" s="13"/>
      <c r="AX706" s="9"/>
      <c r="AY706" s="9"/>
      <c r="AZ706" s="9"/>
      <c r="BA706" s="33"/>
      <c r="BB706" s="33"/>
      <c r="BC706" s="36"/>
      <c r="BD706" s="12" t="s">
        <v>1771</v>
      </c>
    </row>
    <row r="707" spans="1:56" s="12" customFormat="1" x14ac:dyDescent="0.2">
      <c r="A707" s="9" t="str">
        <f>IF(Search!$C$5="","",IF(COUNTA(Inventory!$AP707)=1,1,""))</f>
        <v/>
      </c>
      <c r="B707" s="9" t="str">
        <f>IF(Search!$C$4="","",IF(ISNUMBER(SEARCH(Search!$C$4,$AR707))=TRUE,1,""))</f>
        <v/>
      </c>
      <c r="C707" s="9" t="str">
        <f>IF(Search!$C$6="x",IF(COUNTA($AQ707)=1,1,"N"),IF(COUNTA($AQ707)=1,"N",""))</f>
        <v/>
      </c>
      <c r="D707" s="9" t="str">
        <f>IF(Search!$O$8="","",IF(ISNUMBER(SEARCH(Search!$O$8,$BD707))=TRUE,1,""))</f>
        <v/>
      </c>
      <c r="E707" s="9" t="str">
        <f>IF(Search!$C$7="","",IF(ISNUMBER(SEARCH(Search!$C$7,$AN707))=TRUE,1,""))</f>
        <v/>
      </c>
      <c r="F707" s="9" t="str">
        <f>IF(Search!$C$8="","",IF(ISNUMBER(SEARCH(Search!$C$8,$AO707))=TRUE,1,""))</f>
        <v/>
      </c>
      <c r="G707" s="9" t="str">
        <f>IF(Search!$F$4="","",IF(Inventory!$AJ707&lt;Search!$F$4,"",1))</f>
        <v/>
      </c>
      <c r="H707" s="9" t="str">
        <f>IF(Search!$F$5="","",IF(Inventory!$AJ707&gt;Search!$F$5,"",1))</f>
        <v/>
      </c>
      <c r="I707" s="9" t="str">
        <f>IF(Search!$F$7="","",IF(Search!$F$8="",IF(ISNUMBER(SEARCH(Search!$F$7,$AL707))=TRUE,1,""),""))</f>
        <v/>
      </c>
      <c r="J707" s="9" t="str">
        <f>IF($AL707=Search!$F$8,1,"")</f>
        <v/>
      </c>
      <c r="K707" s="9" t="str">
        <f>IF(Search!$I$4="","",IF(COUNTA($AS707)=1,IF(Search!$I$4="N","N",1),""))</f>
        <v/>
      </c>
      <c r="L707" s="9" t="str">
        <f>IF(Search!$I$5="","",IF($AS707="RC",1,""))</f>
        <v/>
      </c>
      <c r="M707" s="9" t="str">
        <f>IF(Search!$I$6="","",IF($AS707="RCP",1,""))</f>
        <v/>
      </c>
      <c r="N707" s="9" t="str">
        <f>IF(Search!$I$8="","",IF(COUNTA($AT707)=1,IF(Search!$I$8="N","N",1),""))</f>
        <v/>
      </c>
      <c r="O707" s="9" t="str">
        <f>IF(Search!$L$4="","",IF(COUNTA($AU707)=1,IF(Search!$L$4="N","N",1),""))</f>
        <v/>
      </c>
      <c r="P707" s="9" t="str">
        <f>IF(Search!$L$5="","",IF(ISNUMBER(SEARCH("Jersey",$AU707))=TRUE,IF(Search!$L$5="N","N",1),""))</f>
        <v/>
      </c>
      <c r="Q707" s="9" t="str">
        <f>IF(Search!$L$6="","",IF(ISNUMBER(SEARCH("Patch",$AU707))=TRUE,IF(Search!$L$6="N","N",1),""))</f>
        <v/>
      </c>
      <c r="R707" s="9" t="str">
        <f>IF(Search!$L$7="","",IF(ISNUMBER(SEARCH("Shield",$AU707))=TRUE,IF(Search!$L$7="N","N",1),""))</f>
        <v/>
      </c>
      <c r="S707" s="9" t="str">
        <f>IF(Search!$L$8="","",IF(ISNUMBER(SEARCH("Stick",$AU707))=TRUE,IF(Search!$L$8="N","N",1),""))</f>
        <v/>
      </c>
      <c r="T707" s="9" t="str">
        <f>IF(Search!$O$4="","",IF(COUNTA($AW707)=1,IF(Search!$O$4="N","N",1),""))</f>
        <v/>
      </c>
      <c r="U707" s="9" t="str">
        <f>IF(Search!$O$5="","",IF($AW707="","",IF($AW707&lt;Search!$O$5,"",1)))</f>
        <v/>
      </c>
      <c r="V707" s="9" t="str">
        <f>IF(Search!$O$6="","",IF($AW707="","",IF($AW707&gt;Search!$O$6,"",1)))</f>
        <v/>
      </c>
      <c r="W707" s="9" t="str">
        <f>IF(Search!$U$4="","",IF($AX707="","",1))</f>
        <v/>
      </c>
      <c r="X707" s="9" t="str">
        <f>IF(Search!$U$5="","",IF(ISNUMBER(SEARCH(Search!$U$5,$AX707))=TRUE,IF(Search!$U$5="N","N",1),""))</f>
        <v/>
      </c>
      <c r="Y707" s="9" t="str">
        <f>IF(Search!$U$6="","",IF($AY707&lt;Search!$U$6,"",1))</f>
        <v/>
      </c>
      <c r="Z707" s="9" t="str">
        <f>IF(Search!$R$4="","",IF(Inventory!$BA707&lt;Search!$R$4,"",1))</f>
        <v/>
      </c>
      <c r="AA707" s="9" t="str">
        <f>IF(Search!$R$5="","",IF($BA707&gt;Search!$R$5,"",1))</f>
        <v/>
      </c>
      <c r="AB707" s="9" t="str">
        <f>IF(Search!$R$6="","",IF($BB707&lt;Search!$R$6,"",1))</f>
        <v/>
      </c>
      <c r="AC707" s="9" t="str">
        <f>IF(Search!$R$7="","",IF($BB707&lt;Search!$R$7,"",1))</f>
        <v/>
      </c>
      <c r="AD707" s="45" t="str">
        <f>IF(COUNTIF($A707:$AC707,"n")&gt;0,"",IF(SUM($A707:$AC707)=COUNTA(Search!$C$4:$C$8,Search!$F$4:$F$8,Search!$I$4:$I$6,Search!$I$8,Search!$L$4:$L$8,Search!$O$4:$O$8,Search!$R$4:$R$7,Search!$U$4:$U$7)-COUNTIF(Search!$C$4:$U$7,"n"),1+LARGE($AD$1:AD706,1),""))</f>
        <v/>
      </c>
      <c r="AE707" s="45" t="str">
        <f t="shared" ref="AE707:AE770" si="36">IF(AD707="","",COUNTIF($AN$2:$AN$10540,"&lt;="&amp;AN707))</f>
        <v/>
      </c>
      <c r="AF707" s="45" t="str">
        <f>IF(AD707="","",COUNTIF($AE$1:$AE706,$AE707)+RANK($AE707,$AE$2:$AE$10540,1))</f>
        <v/>
      </c>
      <c r="AG707" s="45" t="str">
        <f t="shared" ref="AG707:AG770" si="37">IF($AD707="","",COUNTIF($BA$2:$BA$10540,"&lt;="&amp;$BA707))</f>
        <v/>
      </c>
      <c r="AH707" s="45" t="str">
        <f>IF($AD707="","",COUNTIF($AG$1:$AG706,$AG707)+RANK($AG707,$AG$1:$AG$10539,0))</f>
        <v/>
      </c>
      <c r="AI707" s="10" t="str">
        <f t="shared" si="35"/>
        <v>1995-96 Upper Deck Electric Ice #463 Kenny Jonsson TOR    /   $</v>
      </c>
      <c r="AJ707" s="11">
        <v>1995</v>
      </c>
      <c r="AK707" s="17">
        <v>96</v>
      </c>
      <c r="AL707" s="12" t="s">
        <v>373</v>
      </c>
      <c r="AM707" s="10">
        <v>463</v>
      </c>
      <c r="AN707" s="12" t="s">
        <v>364</v>
      </c>
      <c r="AO707" s="14" t="s">
        <v>1904</v>
      </c>
      <c r="AP707" s="9"/>
      <c r="AQ707" s="9"/>
      <c r="AR707" s="14"/>
      <c r="AS707" s="9"/>
      <c r="AT707" s="9"/>
      <c r="AU707" s="9"/>
      <c r="AV707" s="13"/>
      <c r="AW707" s="13"/>
      <c r="AX707" s="9"/>
      <c r="AY707" s="9"/>
      <c r="AZ707" s="9"/>
      <c r="BA707" s="33"/>
      <c r="BB707" s="33"/>
      <c r="BC707" s="36"/>
      <c r="BD707" s="12" t="s">
        <v>1771</v>
      </c>
    </row>
    <row r="708" spans="1:56" s="12" customFormat="1" x14ac:dyDescent="0.2">
      <c r="A708" s="9" t="str">
        <f>IF(Search!$C$5="","",IF(COUNTA(Inventory!$AP708)=1,1,""))</f>
        <v/>
      </c>
      <c r="B708" s="9" t="str">
        <f>IF(Search!$C$4="","",IF(ISNUMBER(SEARCH(Search!$C$4,$AR708))=TRUE,1,""))</f>
        <v/>
      </c>
      <c r="C708" s="9" t="str">
        <f>IF(Search!$C$6="x",IF(COUNTA($AQ708)=1,1,"N"),IF(COUNTA($AQ708)=1,"N",""))</f>
        <v/>
      </c>
      <c r="D708" s="9" t="str">
        <f>IF(Search!$O$8="","",IF(ISNUMBER(SEARCH(Search!$O$8,$BD708))=TRUE,1,""))</f>
        <v/>
      </c>
      <c r="E708" s="9" t="str">
        <f>IF(Search!$C$7="","",IF(ISNUMBER(SEARCH(Search!$C$7,$AN708))=TRUE,1,""))</f>
        <v/>
      </c>
      <c r="F708" s="9" t="str">
        <f>IF(Search!$C$8="","",IF(ISNUMBER(SEARCH(Search!$C$8,$AO708))=TRUE,1,""))</f>
        <v/>
      </c>
      <c r="G708" s="9" t="str">
        <f>IF(Search!$F$4="","",IF(Inventory!$AJ708&lt;Search!$F$4,"",1))</f>
        <v/>
      </c>
      <c r="H708" s="9" t="str">
        <f>IF(Search!$F$5="","",IF(Inventory!$AJ708&gt;Search!$F$5,"",1))</f>
        <v/>
      </c>
      <c r="I708" s="9" t="str">
        <f>IF(Search!$F$7="","",IF(Search!$F$8="",IF(ISNUMBER(SEARCH(Search!$F$7,$AL708))=TRUE,1,""),""))</f>
        <v/>
      </c>
      <c r="J708" s="9" t="str">
        <f>IF($AL708=Search!$F$8,1,"")</f>
        <v/>
      </c>
      <c r="K708" s="9" t="str">
        <f>IF(Search!$I$4="","",IF(COUNTA($AS708)=1,IF(Search!$I$4="N","N",1),""))</f>
        <v/>
      </c>
      <c r="L708" s="9" t="str">
        <f>IF(Search!$I$5="","",IF($AS708="RC",1,""))</f>
        <v/>
      </c>
      <c r="M708" s="9" t="str">
        <f>IF(Search!$I$6="","",IF($AS708="RCP",1,""))</f>
        <v/>
      </c>
      <c r="N708" s="9" t="str">
        <f>IF(Search!$I$8="","",IF(COUNTA($AT708)=1,IF(Search!$I$8="N","N",1),""))</f>
        <v/>
      </c>
      <c r="O708" s="9" t="str">
        <f>IF(Search!$L$4="","",IF(COUNTA($AU708)=1,IF(Search!$L$4="N","N",1),""))</f>
        <v/>
      </c>
      <c r="P708" s="9" t="str">
        <f>IF(Search!$L$5="","",IF(ISNUMBER(SEARCH("Jersey",$AU708))=TRUE,IF(Search!$L$5="N","N",1),""))</f>
        <v/>
      </c>
      <c r="Q708" s="9" t="str">
        <f>IF(Search!$L$6="","",IF(ISNUMBER(SEARCH("Patch",$AU708))=TRUE,IF(Search!$L$6="N","N",1),""))</f>
        <v/>
      </c>
      <c r="R708" s="9" t="str">
        <f>IF(Search!$L$7="","",IF(ISNUMBER(SEARCH("Shield",$AU708))=TRUE,IF(Search!$L$7="N","N",1),""))</f>
        <v/>
      </c>
      <c r="S708" s="9" t="str">
        <f>IF(Search!$L$8="","",IF(ISNUMBER(SEARCH("Stick",$AU708))=TRUE,IF(Search!$L$8="N","N",1),""))</f>
        <v/>
      </c>
      <c r="T708" s="9" t="str">
        <f>IF(Search!$O$4="","",IF(COUNTA($AW708)=1,IF(Search!$O$4="N","N",1),""))</f>
        <v/>
      </c>
      <c r="U708" s="9" t="str">
        <f>IF(Search!$O$5="","",IF($AW708="","",IF($AW708&lt;Search!$O$5,"",1)))</f>
        <v/>
      </c>
      <c r="V708" s="9" t="str">
        <f>IF(Search!$O$6="","",IF($AW708="","",IF($AW708&gt;Search!$O$6,"",1)))</f>
        <v/>
      </c>
      <c r="W708" s="9" t="str">
        <f>IF(Search!$U$4="","",IF($AX708="","",1))</f>
        <v/>
      </c>
      <c r="X708" s="9" t="str">
        <f>IF(Search!$U$5="","",IF(ISNUMBER(SEARCH(Search!$U$5,$AX708))=TRUE,IF(Search!$U$5="N","N",1),""))</f>
        <v/>
      </c>
      <c r="Y708" s="9" t="str">
        <f>IF(Search!$U$6="","",IF($AY708&lt;Search!$U$6,"",1))</f>
        <v/>
      </c>
      <c r="Z708" s="9" t="str">
        <f>IF(Search!$R$4="","",IF(Inventory!$BA708&lt;Search!$R$4,"",1))</f>
        <v/>
      </c>
      <c r="AA708" s="9" t="str">
        <f>IF(Search!$R$5="","",IF($BA708&gt;Search!$R$5,"",1))</f>
        <v/>
      </c>
      <c r="AB708" s="9" t="str">
        <f>IF(Search!$R$6="","",IF($BB708&lt;Search!$R$6,"",1))</f>
        <v/>
      </c>
      <c r="AC708" s="9" t="str">
        <f>IF(Search!$R$7="","",IF($BB708&lt;Search!$R$7,"",1))</f>
        <v/>
      </c>
      <c r="AD708" s="45" t="str">
        <f>IF(COUNTIF($A708:$AC708,"n")&gt;0,"",IF(SUM($A708:$AC708)=COUNTA(Search!$C$4:$C$8,Search!$F$4:$F$8,Search!$I$4:$I$6,Search!$I$8,Search!$L$4:$L$8,Search!$O$4:$O$8,Search!$R$4:$R$7,Search!$U$4:$U$7)-COUNTIF(Search!$C$4:$U$7,"n"),1+LARGE($AD$1:AD707,1),""))</f>
        <v/>
      </c>
      <c r="AE708" s="45" t="str">
        <f t="shared" si="36"/>
        <v/>
      </c>
      <c r="AF708" s="45" t="str">
        <f>IF(AD708="","",COUNTIF($AE$1:$AE707,$AE708)+RANK($AE708,$AE$2:$AE$10540,1))</f>
        <v/>
      </c>
      <c r="AG708" s="45" t="str">
        <f t="shared" si="37"/>
        <v/>
      </c>
      <c r="AH708" s="45" t="str">
        <f>IF($AD708="","",COUNTIF($AG$1:$AG707,$AG708)+RANK($AG708,$AG$1:$AG$10539,0))</f>
        <v/>
      </c>
      <c r="AI708" s="10" t="str">
        <f t="shared" si="35"/>
        <v>1995-96 Upper Deck Electric Ice #505 Darby Hendrickson     /   $</v>
      </c>
      <c r="AJ708" s="11">
        <v>1995</v>
      </c>
      <c r="AK708" s="17">
        <v>96</v>
      </c>
      <c r="AL708" s="12" t="s">
        <v>373</v>
      </c>
      <c r="AM708" s="10">
        <v>505</v>
      </c>
      <c r="AN708" s="15" t="s">
        <v>468</v>
      </c>
      <c r="AO708" s="14"/>
      <c r="AP708" s="14"/>
      <c r="AQ708" s="14"/>
      <c r="AR708" s="14"/>
      <c r="AS708" s="9"/>
      <c r="AT708" s="9"/>
      <c r="AU708" s="9"/>
      <c r="AV708" s="13"/>
      <c r="AW708" s="13"/>
      <c r="AX708" s="9"/>
      <c r="AY708" s="9"/>
      <c r="AZ708" s="9"/>
      <c r="BA708" s="33"/>
      <c r="BB708" s="33"/>
      <c r="BC708" s="36"/>
      <c r="BD708" s="12" t="s">
        <v>1771</v>
      </c>
    </row>
    <row r="709" spans="1:56" s="12" customFormat="1" x14ac:dyDescent="0.2">
      <c r="A709" s="9" t="str">
        <f>IF(Search!$C$5="","",IF(COUNTA(Inventory!$AP709)=1,1,""))</f>
        <v/>
      </c>
      <c r="B709" s="9" t="str">
        <f>IF(Search!$C$4="","",IF(ISNUMBER(SEARCH(Search!$C$4,$AR709))=TRUE,1,""))</f>
        <v/>
      </c>
      <c r="C709" s="9" t="str">
        <f>IF(Search!$C$6="x",IF(COUNTA($AQ709)=1,1,"N"),IF(COUNTA($AQ709)=1,"N",""))</f>
        <v/>
      </c>
      <c r="D709" s="9" t="str">
        <f>IF(Search!$O$8="","",IF(ISNUMBER(SEARCH(Search!$O$8,$BD709))=TRUE,1,""))</f>
        <v/>
      </c>
      <c r="E709" s="9" t="str">
        <f>IF(Search!$C$7="","",IF(ISNUMBER(SEARCH(Search!$C$7,$AN709))=TRUE,1,""))</f>
        <v/>
      </c>
      <c r="F709" s="9" t="str">
        <f>IF(Search!$C$8="","",IF(ISNUMBER(SEARCH(Search!$C$8,$AO709))=TRUE,1,""))</f>
        <v/>
      </c>
      <c r="G709" s="9" t="str">
        <f>IF(Search!$F$4="","",IF(Inventory!$AJ709&lt;Search!$F$4,"",1))</f>
        <v/>
      </c>
      <c r="H709" s="9" t="str">
        <f>IF(Search!$F$5="","",IF(Inventory!$AJ709&gt;Search!$F$5,"",1))</f>
        <v/>
      </c>
      <c r="I709" s="9" t="str">
        <f>IF(Search!$F$7="","",IF(Search!$F$8="",IF(ISNUMBER(SEARCH(Search!$F$7,$AL709))=TRUE,1,""),""))</f>
        <v/>
      </c>
      <c r="J709" s="9" t="str">
        <f>IF($AL709=Search!$F$8,1,"")</f>
        <v/>
      </c>
      <c r="K709" s="9" t="str">
        <f>IF(Search!$I$4="","",IF(COUNTA($AS709)=1,IF(Search!$I$4="N","N",1),""))</f>
        <v/>
      </c>
      <c r="L709" s="9" t="str">
        <f>IF(Search!$I$5="","",IF($AS709="RC",1,""))</f>
        <v/>
      </c>
      <c r="M709" s="9" t="str">
        <f>IF(Search!$I$6="","",IF($AS709="RCP",1,""))</f>
        <v/>
      </c>
      <c r="N709" s="9" t="str">
        <f>IF(Search!$I$8="","",IF(COUNTA($AT709)=1,IF(Search!$I$8="N","N",1),""))</f>
        <v/>
      </c>
      <c r="O709" s="9" t="str">
        <f>IF(Search!$L$4="","",IF(COUNTA($AU709)=1,IF(Search!$L$4="N","N",1),""))</f>
        <v/>
      </c>
      <c r="P709" s="9" t="str">
        <f>IF(Search!$L$5="","",IF(ISNUMBER(SEARCH("Jersey",$AU709))=TRUE,IF(Search!$L$5="N","N",1),""))</f>
        <v/>
      </c>
      <c r="Q709" s="9" t="str">
        <f>IF(Search!$L$6="","",IF(ISNUMBER(SEARCH("Patch",$AU709))=TRUE,IF(Search!$L$6="N","N",1),""))</f>
        <v/>
      </c>
      <c r="R709" s="9" t="str">
        <f>IF(Search!$L$7="","",IF(ISNUMBER(SEARCH("Shield",$AU709))=TRUE,IF(Search!$L$7="N","N",1),""))</f>
        <v/>
      </c>
      <c r="S709" s="9" t="str">
        <f>IF(Search!$L$8="","",IF(ISNUMBER(SEARCH("Stick",$AU709))=TRUE,IF(Search!$L$8="N","N",1),""))</f>
        <v/>
      </c>
      <c r="T709" s="9" t="str">
        <f>IF(Search!$O$4="","",IF(COUNTA($AW709)=1,IF(Search!$O$4="N","N",1),""))</f>
        <v/>
      </c>
      <c r="U709" s="9" t="str">
        <f>IF(Search!$O$5="","",IF($AW709="","",IF($AW709&lt;Search!$O$5,"",1)))</f>
        <v/>
      </c>
      <c r="V709" s="9" t="str">
        <f>IF(Search!$O$6="","",IF($AW709="","",IF($AW709&gt;Search!$O$6,"",1)))</f>
        <v/>
      </c>
      <c r="W709" s="9" t="str">
        <f>IF(Search!$U$4="","",IF($AX709="","",1))</f>
        <v/>
      </c>
      <c r="X709" s="9" t="str">
        <f>IF(Search!$U$5="","",IF(ISNUMBER(SEARCH(Search!$U$5,$AX709))=TRUE,IF(Search!$U$5="N","N",1),""))</f>
        <v/>
      </c>
      <c r="Y709" s="9" t="str">
        <f>IF(Search!$U$6="","",IF($AY709&lt;Search!$U$6,"",1))</f>
        <v/>
      </c>
      <c r="Z709" s="9" t="str">
        <f>IF(Search!$R$4="","",IF(Inventory!$BA709&lt;Search!$R$4,"",1))</f>
        <v/>
      </c>
      <c r="AA709" s="9" t="str">
        <f>IF(Search!$R$5="","",IF($BA709&gt;Search!$R$5,"",1))</f>
        <v/>
      </c>
      <c r="AB709" s="9" t="str">
        <f>IF(Search!$R$6="","",IF($BB709&lt;Search!$R$6,"",1))</f>
        <v/>
      </c>
      <c r="AC709" s="9" t="str">
        <f>IF(Search!$R$7="","",IF($BB709&lt;Search!$R$7,"",1))</f>
        <v/>
      </c>
      <c r="AD709" s="45" t="str">
        <f>IF(COUNTIF($A709:$AC709,"n")&gt;0,"",IF(SUM($A709:$AC709)=COUNTA(Search!$C$4:$C$8,Search!$F$4:$F$8,Search!$I$4:$I$6,Search!$I$8,Search!$L$4:$L$8,Search!$O$4:$O$8,Search!$R$4:$R$7,Search!$U$4:$U$7)-COUNTIF(Search!$C$4:$U$7,"n"),1+LARGE($AD$1:AD708,1),""))</f>
        <v/>
      </c>
      <c r="AE709" s="45" t="str">
        <f t="shared" si="36"/>
        <v/>
      </c>
      <c r="AF709" s="45" t="str">
        <f>IF(AD709="","",COUNTIF($AE$1:$AE708,$AE709)+RANK($AE709,$AE$2:$AE$10540,1))</f>
        <v/>
      </c>
      <c r="AG709" s="45" t="str">
        <f t="shared" si="37"/>
        <v/>
      </c>
      <c r="AH709" s="45" t="str">
        <f>IF($AD709="","",COUNTIF($AG$1:$AG708,$AG709)+RANK($AG709,$AG$1:$AG$10539,0))</f>
        <v/>
      </c>
      <c r="AI709" s="10" t="str">
        <f t="shared" si="35"/>
        <v>1995-96 Upper Deck Freeze Frame #F7 Mark Messier     /   $</v>
      </c>
      <c r="AJ709" s="11">
        <v>1995</v>
      </c>
      <c r="AK709" s="17">
        <v>96</v>
      </c>
      <c r="AL709" s="12" t="s">
        <v>376</v>
      </c>
      <c r="AM709" s="10" t="s">
        <v>377</v>
      </c>
      <c r="AN709" s="12" t="s">
        <v>126</v>
      </c>
      <c r="AO709" s="9"/>
      <c r="AP709" s="9"/>
      <c r="AQ709" s="9"/>
      <c r="AR709" s="14"/>
      <c r="AS709" s="9"/>
      <c r="AT709" s="9"/>
      <c r="AU709" s="9"/>
      <c r="AV709" s="13"/>
      <c r="AW709" s="13"/>
      <c r="AX709" s="9"/>
      <c r="AY709" s="9"/>
      <c r="AZ709" s="9"/>
      <c r="BA709" s="33"/>
      <c r="BB709" s="33"/>
      <c r="BC709" s="36"/>
      <c r="BD709" s="12" t="s">
        <v>1771</v>
      </c>
    </row>
    <row r="710" spans="1:56" s="12" customFormat="1" x14ac:dyDescent="0.2">
      <c r="A710" s="9" t="str">
        <f>IF(Search!$C$5="","",IF(COUNTA(Inventory!$AP710)=1,1,""))</f>
        <v/>
      </c>
      <c r="B710" s="9" t="str">
        <f>IF(Search!$C$4="","",IF(ISNUMBER(SEARCH(Search!$C$4,$AR710))=TRUE,1,""))</f>
        <v/>
      </c>
      <c r="C710" s="9" t="str">
        <f>IF(Search!$C$6="x",IF(COUNTA($AQ710)=1,1,"N"),IF(COUNTA($AQ710)=1,"N",""))</f>
        <v/>
      </c>
      <c r="D710" s="9" t="str">
        <f>IF(Search!$O$8="","",IF(ISNUMBER(SEARCH(Search!$O$8,$BD710))=TRUE,1,""))</f>
        <v/>
      </c>
      <c r="E710" s="9" t="str">
        <f>IF(Search!$C$7="","",IF(ISNUMBER(SEARCH(Search!$C$7,$AN710))=TRUE,1,""))</f>
        <v/>
      </c>
      <c r="F710" s="9" t="str">
        <f>IF(Search!$C$8="","",IF(ISNUMBER(SEARCH(Search!$C$8,$AO710))=TRUE,1,""))</f>
        <v/>
      </c>
      <c r="G710" s="9" t="str">
        <f>IF(Search!$F$4="","",IF(Inventory!$AJ710&lt;Search!$F$4,"",1))</f>
        <v/>
      </c>
      <c r="H710" s="9" t="str">
        <f>IF(Search!$F$5="","",IF(Inventory!$AJ710&gt;Search!$F$5,"",1))</f>
        <v/>
      </c>
      <c r="I710" s="9" t="str">
        <f>IF(Search!$F$7="","",IF(Search!$F$8="",IF(ISNUMBER(SEARCH(Search!$F$7,$AL710))=TRUE,1,""),""))</f>
        <v/>
      </c>
      <c r="J710" s="9" t="str">
        <f>IF($AL710=Search!$F$8,1,"")</f>
        <v/>
      </c>
      <c r="K710" s="9" t="str">
        <f>IF(Search!$I$4="","",IF(COUNTA($AS710)=1,IF(Search!$I$4="N","N",1),""))</f>
        <v/>
      </c>
      <c r="L710" s="9" t="str">
        <f>IF(Search!$I$5="","",IF($AS710="RC",1,""))</f>
        <v/>
      </c>
      <c r="M710" s="9" t="str">
        <f>IF(Search!$I$6="","",IF($AS710="RCP",1,""))</f>
        <v/>
      </c>
      <c r="N710" s="9" t="str">
        <f>IF(Search!$I$8="","",IF(COUNTA($AT710)=1,IF(Search!$I$8="N","N",1),""))</f>
        <v/>
      </c>
      <c r="O710" s="9" t="str">
        <f>IF(Search!$L$4="","",IF(COUNTA($AU710)=1,IF(Search!$L$4="N","N",1),""))</f>
        <v/>
      </c>
      <c r="P710" s="9" t="str">
        <f>IF(Search!$L$5="","",IF(ISNUMBER(SEARCH("Jersey",$AU710))=TRUE,IF(Search!$L$5="N","N",1),""))</f>
        <v/>
      </c>
      <c r="Q710" s="9" t="str">
        <f>IF(Search!$L$6="","",IF(ISNUMBER(SEARCH("Patch",$AU710))=TRUE,IF(Search!$L$6="N","N",1),""))</f>
        <v/>
      </c>
      <c r="R710" s="9" t="str">
        <f>IF(Search!$L$7="","",IF(ISNUMBER(SEARCH("Shield",$AU710))=TRUE,IF(Search!$L$7="N","N",1),""))</f>
        <v/>
      </c>
      <c r="S710" s="9" t="str">
        <f>IF(Search!$L$8="","",IF(ISNUMBER(SEARCH("Stick",$AU710))=TRUE,IF(Search!$L$8="N","N",1),""))</f>
        <v/>
      </c>
      <c r="T710" s="9" t="str">
        <f>IF(Search!$O$4="","",IF(COUNTA($AW710)=1,IF(Search!$O$4="N","N",1),""))</f>
        <v/>
      </c>
      <c r="U710" s="9" t="str">
        <f>IF(Search!$O$5="","",IF($AW710="","",IF($AW710&lt;Search!$O$5,"",1)))</f>
        <v/>
      </c>
      <c r="V710" s="9" t="str">
        <f>IF(Search!$O$6="","",IF($AW710="","",IF($AW710&gt;Search!$O$6,"",1)))</f>
        <v/>
      </c>
      <c r="W710" s="9" t="str">
        <f>IF(Search!$U$4="","",IF($AX710="","",1))</f>
        <v/>
      </c>
      <c r="X710" s="9" t="str">
        <f>IF(Search!$U$5="","",IF(ISNUMBER(SEARCH(Search!$U$5,$AX710))=TRUE,IF(Search!$U$5="N","N",1),""))</f>
        <v/>
      </c>
      <c r="Y710" s="9" t="str">
        <f>IF(Search!$U$6="","",IF($AY710&lt;Search!$U$6,"",1))</f>
        <v/>
      </c>
      <c r="Z710" s="9" t="str">
        <f>IF(Search!$R$4="","",IF(Inventory!$BA710&lt;Search!$R$4,"",1))</f>
        <v/>
      </c>
      <c r="AA710" s="9" t="str">
        <f>IF(Search!$R$5="","",IF($BA710&gt;Search!$R$5,"",1))</f>
        <v/>
      </c>
      <c r="AB710" s="9" t="str">
        <f>IF(Search!$R$6="","",IF($BB710&lt;Search!$R$6,"",1))</f>
        <v/>
      </c>
      <c r="AC710" s="9" t="str">
        <f>IF(Search!$R$7="","",IF($BB710&lt;Search!$R$7,"",1))</f>
        <v/>
      </c>
      <c r="AD710" s="45" t="str">
        <f>IF(COUNTIF($A710:$AC710,"n")&gt;0,"",IF(SUM($A710:$AC710)=COUNTA(Search!$C$4:$C$8,Search!$F$4:$F$8,Search!$I$4:$I$6,Search!$I$8,Search!$L$4:$L$8,Search!$O$4:$O$8,Search!$R$4:$R$7,Search!$U$4:$U$7)-COUNTIF(Search!$C$4:$U$7,"n"),1+LARGE($AD$1:AD709,1),""))</f>
        <v/>
      </c>
      <c r="AE710" s="45" t="str">
        <f t="shared" si="36"/>
        <v/>
      </c>
      <c r="AF710" s="45" t="str">
        <f>IF(AD710="","",COUNTIF($AE$1:$AE709,$AE710)+RANK($AE710,$AE$2:$AE$10540,1))</f>
        <v/>
      </c>
      <c r="AG710" s="45" t="str">
        <f t="shared" si="37"/>
        <v/>
      </c>
      <c r="AH710" s="45" t="str">
        <f>IF($AD710="","",COUNTIF($AG$1:$AG709,$AG710)+RANK($AG710,$AG$1:$AG$10539,0))</f>
        <v/>
      </c>
      <c r="AI710" s="10" t="str">
        <f t="shared" ref="AI710:AI773" si="38">CONCATENATE(AJ710,"-",AK710," ",AL710," #",AM710," ",AN710," ",AO710," ",AS710," ",AT710," ",AU710," ",AV710,"/",AW710," ",AX710," ",AY710,AZ710," $",BA710)</f>
        <v>1995-96 Upper Deck Gretzky Collection #G12 Wayne Gretzky     /   $</v>
      </c>
      <c r="AJ710" s="11">
        <v>1995</v>
      </c>
      <c r="AK710" s="17">
        <v>96</v>
      </c>
      <c r="AL710" s="12" t="s">
        <v>2190</v>
      </c>
      <c r="AM710" s="10" t="s">
        <v>2191</v>
      </c>
      <c r="AN710" s="15" t="s">
        <v>163</v>
      </c>
      <c r="AO710" s="14"/>
      <c r="AP710" s="14"/>
      <c r="AQ710" s="14"/>
      <c r="AR710" s="14"/>
      <c r="AS710" s="9"/>
      <c r="AT710" s="9"/>
      <c r="AU710" s="9"/>
      <c r="AV710" s="13"/>
      <c r="AW710" s="13"/>
      <c r="AX710" s="9"/>
      <c r="AY710" s="9"/>
      <c r="AZ710" s="9"/>
      <c r="BA710" s="33"/>
      <c r="BB710" s="33"/>
      <c r="BC710" s="36"/>
      <c r="BD710" s="12" t="s">
        <v>1771</v>
      </c>
    </row>
    <row r="711" spans="1:56" s="12" customFormat="1" x14ac:dyDescent="0.2">
      <c r="A711" s="9" t="str">
        <f>IF(Search!$C$5="","",IF(COUNTA(Inventory!$AP711)=1,1,""))</f>
        <v/>
      </c>
      <c r="B711" s="9" t="str">
        <f>IF(Search!$C$4="","",IF(ISNUMBER(SEARCH(Search!$C$4,$AR711))=TRUE,1,""))</f>
        <v/>
      </c>
      <c r="C711" s="9" t="str">
        <f>IF(Search!$C$6="x",IF(COUNTA($AQ711)=1,1,"N"),IF(COUNTA($AQ711)=1,"N",""))</f>
        <v/>
      </c>
      <c r="D711" s="9" t="str">
        <f>IF(Search!$O$8="","",IF(ISNUMBER(SEARCH(Search!$O$8,$BD711))=TRUE,1,""))</f>
        <v/>
      </c>
      <c r="E711" s="9" t="str">
        <f>IF(Search!$C$7="","",IF(ISNUMBER(SEARCH(Search!$C$7,$AN711))=TRUE,1,""))</f>
        <v/>
      </c>
      <c r="F711" s="9" t="str">
        <f>IF(Search!$C$8="","",IF(ISNUMBER(SEARCH(Search!$C$8,$AO711))=TRUE,1,""))</f>
        <v/>
      </c>
      <c r="G711" s="9" t="str">
        <f>IF(Search!$F$4="","",IF(Inventory!$AJ711&lt;Search!$F$4,"",1))</f>
        <v/>
      </c>
      <c r="H711" s="9" t="str">
        <f>IF(Search!$F$5="","",IF(Inventory!$AJ711&gt;Search!$F$5,"",1))</f>
        <v/>
      </c>
      <c r="I711" s="9" t="str">
        <f>IF(Search!$F$7="","",IF(Search!$F$8="",IF(ISNUMBER(SEARCH(Search!$F$7,$AL711))=TRUE,1,""),""))</f>
        <v/>
      </c>
      <c r="J711" s="9" t="str">
        <f>IF($AL711=Search!$F$8,1,"")</f>
        <v/>
      </c>
      <c r="K711" s="9" t="str">
        <f>IF(Search!$I$4="","",IF(COUNTA($AS711)=1,IF(Search!$I$4="N","N",1),""))</f>
        <v/>
      </c>
      <c r="L711" s="9" t="str">
        <f>IF(Search!$I$5="","",IF($AS711="RC",1,""))</f>
        <v/>
      </c>
      <c r="M711" s="9" t="str">
        <f>IF(Search!$I$6="","",IF($AS711="RCP",1,""))</f>
        <v/>
      </c>
      <c r="N711" s="9" t="str">
        <f>IF(Search!$I$8="","",IF(COUNTA($AT711)=1,IF(Search!$I$8="N","N",1),""))</f>
        <v/>
      </c>
      <c r="O711" s="9" t="str">
        <f>IF(Search!$L$4="","",IF(COUNTA($AU711)=1,IF(Search!$L$4="N","N",1),""))</f>
        <v/>
      </c>
      <c r="P711" s="9" t="str">
        <f>IF(Search!$L$5="","",IF(ISNUMBER(SEARCH("Jersey",$AU711))=TRUE,IF(Search!$L$5="N","N",1),""))</f>
        <v/>
      </c>
      <c r="Q711" s="9" t="str">
        <f>IF(Search!$L$6="","",IF(ISNUMBER(SEARCH("Patch",$AU711))=TRUE,IF(Search!$L$6="N","N",1),""))</f>
        <v/>
      </c>
      <c r="R711" s="9" t="str">
        <f>IF(Search!$L$7="","",IF(ISNUMBER(SEARCH("Shield",$AU711))=TRUE,IF(Search!$L$7="N","N",1),""))</f>
        <v/>
      </c>
      <c r="S711" s="9" t="str">
        <f>IF(Search!$L$8="","",IF(ISNUMBER(SEARCH("Stick",$AU711))=TRUE,IF(Search!$L$8="N","N",1),""))</f>
        <v/>
      </c>
      <c r="T711" s="9" t="str">
        <f>IF(Search!$O$4="","",IF(COUNTA($AW711)=1,IF(Search!$O$4="N","N",1),""))</f>
        <v/>
      </c>
      <c r="U711" s="9" t="str">
        <f>IF(Search!$O$5="","",IF($AW711="","",IF($AW711&lt;Search!$O$5,"",1)))</f>
        <v/>
      </c>
      <c r="V711" s="9" t="str">
        <f>IF(Search!$O$6="","",IF($AW711="","",IF($AW711&gt;Search!$O$6,"",1)))</f>
        <v/>
      </c>
      <c r="W711" s="9" t="str">
        <f>IF(Search!$U$4="","",IF($AX711="","",1))</f>
        <v/>
      </c>
      <c r="X711" s="9" t="str">
        <f>IF(Search!$U$5="","",IF(ISNUMBER(SEARCH(Search!$U$5,$AX711))=TRUE,IF(Search!$U$5="N","N",1),""))</f>
        <v/>
      </c>
      <c r="Y711" s="9" t="str">
        <f>IF(Search!$U$6="","",IF($AY711&lt;Search!$U$6,"",1))</f>
        <v/>
      </c>
      <c r="Z711" s="9" t="str">
        <f>IF(Search!$R$4="","",IF(Inventory!$BA711&lt;Search!$R$4,"",1))</f>
        <v/>
      </c>
      <c r="AA711" s="9" t="str">
        <f>IF(Search!$R$5="","",IF($BA711&gt;Search!$R$5,"",1))</f>
        <v/>
      </c>
      <c r="AB711" s="9" t="str">
        <f>IF(Search!$R$6="","",IF($BB711&lt;Search!$R$6,"",1))</f>
        <v/>
      </c>
      <c r="AC711" s="9" t="str">
        <f>IF(Search!$R$7="","",IF($BB711&lt;Search!$R$7,"",1))</f>
        <v/>
      </c>
      <c r="AD711" s="45" t="str">
        <f>IF(COUNTIF($A711:$AC711,"n")&gt;0,"",IF(SUM($A711:$AC711)=COUNTA(Search!$C$4:$C$8,Search!$F$4:$F$8,Search!$I$4:$I$6,Search!$I$8,Search!$L$4:$L$8,Search!$O$4:$O$8,Search!$R$4:$R$7,Search!$U$4:$U$7)-COUNTIF(Search!$C$4:$U$7,"n"),1+LARGE($AD$1:AD710,1),""))</f>
        <v/>
      </c>
      <c r="AE711" s="45" t="str">
        <f t="shared" si="36"/>
        <v/>
      </c>
      <c r="AF711" s="45" t="str">
        <f>IF(AD711="","",COUNTIF($AE$1:$AE710,$AE711)+RANK($AE711,$AE$2:$AE$10540,1))</f>
        <v/>
      </c>
      <c r="AG711" s="45" t="str">
        <f t="shared" si="37"/>
        <v/>
      </c>
      <c r="AH711" s="45" t="str">
        <f>IF($AD711="","",COUNTIF($AG$1:$AG710,$AG711)+RANK($AG711,$AG$1:$AG$10539,0))</f>
        <v/>
      </c>
      <c r="AI711" s="10" t="str">
        <f t="shared" si="38"/>
        <v>1995-96 Upper Deck Predictor Hobby #H17 Felix Potvin TOR    /   $</v>
      </c>
      <c r="AJ711" s="11">
        <v>1995</v>
      </c>
      <c r="AK711" s="17">
        <v>96</v>
      </c>
      <c r="AL711" s="12" t="s">
        <v>296</v>
      </c>
      <c r="AM711" s="10" t="s">
        <v>378</v>
      </c>
      <c r="AN711" s="12" t="s">
        <v>226</v>
      </c>
      <c r="AO711" s="9" t="s">
        <v>1904</v>
      </c>
      <c r="AP711" s="9"/>
      <c r="AQ711" s="9"/>
      <c r="AR711" s="14"/>
      <c r="AS711" s="9"/>
      <c r="AT711" s="9"/>
      <c r="AU711" s="9"/>
      <c r="AV711" s="13"/>
      <c r="AW711" s="13"/>
      <c r="AX711" s="9"/>
      <c r="AY711" s="9"/>
      <c r="AZ711" s="9"/>
      <c r="BA711" s="33"/>
      <c r="BB711" s="33"/>
      <c r="BC711" s="36"/>
      <c r="BD711" s="12" t="s">
        <v>1771</v>
      </c>
    </row>
    <row r="712" spans="1:56" s="12" customFormat="1" x14ac:dyDescent="0.2">
      <c r="A712" s="9" t="str">
        <f>IF(Search!$C$5="","",IF(COUNTA(Inventory!$AP712)=1,1,""))</f>
        <v/>
      </c>
      <c r="B712" s="9" t="str">
        <f>IF(Search!$C$4="","",IF(ISNUMBER(SEARCH(Search!$C$4,$AR712))=TRUE,1,""))</f>
        <v/>
      </c>
      <c r="C712" s="9" t="str">
        <f>IF(Search!$C$6="x",IF(COUNTA($AQ712)=1,1,"N"),IF(COUNTA($AQ712)=1,"N",""))</f>
        <v/>
      </c>
      <c r="D712" s="9" t="str">
        <f>IF(Search!$O$8="","",IF(ISNUMBER(SEARCH(Search!$O$8,$BD712))=TRUE,1,""))</f>
        <v/>
      </c>
      <c r="E712" s="9" t="str">
        <f>IF(Search!$C$7="","",IF(ISNUMBER(SEARCH(Search!$C$7,$AN712))=TRUE,1,""))</f>
        <v/>
      </c>
      <c r="F712" s="9" t="str">
        <f>IF(Search!$C$8="","",IF(ISNUMBER(SEARCH(Search!$C$8,$AO712))=TRUE,1,""))</f>
        <v/>
      </c>
      <c r="G712" s="9" t="str">
        <f>IF(Search!$F$4="","",IF(Inventory!$AJ712&lt;Search!$F$4,"",1))</f>
        <v/>
      </c>
      <c r="H712" s="9" t="str">
        <f>IF(Search!$F$5="","",IF(Inventory!$AJ712&gt;Search!$F$5,"",1))</f>
        <v/>
      </c>
      <c r="I712" s="9" t="str">
        <f>IF(Search!$F$7="","",IF(Search!$F$8="",IF(ISNUMBER(SEARCH(Search!$F$7,$AL712))=TRUE,1,""),""))</f>
        <v/>
      </c>
      <c r="J712" s="9" t="str">
        <f>IF($AL712=Search!$F$8,1,"")</f>
        <v/>
      </c>
      <c r="K712" s="9" t="str">
        <f>IF(Search!$I$4="","",IF(COUNTA($AS712)=1,IF(Search!$I$4="N","N",1),""))</f>
        <v/>
      </c>
      <c r="L712" s="9" t="str">
        <f>IF(Search!$I$5="","",IF($AS712="RC",1,""))</f>
        <v/>
      </c>
      <c r="M712" s="9" t="str">
        <f>IF(Search!$I$6="","",IF($AS712="RCP",1,""))</f>
        <v/>
      </c>
      <c r="N712" s="9" t="str">
        <f>IF(Search!$I$8="","",IF(COUNTA($AT712)=1,IF(Search!$I$8="N","N",1),""))</f>
        <v/>
      </c>
      <c r="O712" s="9" t="str">
        <f>IF(Search!$L$4="","",IF(COUNTA($AU712)=1,IF(Search!$L$4="N","N",1),""))</f>
        <v/>
      </c>
      <c r="P712" s="9" t="str">
        <f>IF(Search!$L$5="","",IF(ISNUMBER(SEARCH("Jersey",$AU712))=TRUE,IF(Search!$L$5="N","N",1),""))</f>
        <v/>
      </c>
      <c r="Q712" s="9" t="str">
        <f>IF(Search!$L$6="","",IF(ISNUMBER(SEARCH("Patch",$AU712))=TRUE,IF(Search!$L$6="N","N",1),""))</f>
        <v/>
      </c>
      <c r="R712" s="9" t="str">
        <f>IF(Search!$L$7="","",IF(ISNUMBER(SEARCH("Shield",$AU712))=TRUE,IF(Search!$L$7="N","N",1),""))</f>
        <v/>
      </c>
      <c r="S712" s="9" t="str">
        <f>IF(Search!$L$8="","",IF(ISNUMBER(SEARCH("Stick",$AU712))=TRUE,IF(Search!$L$8="N","N",1),""))</f>
        <v/>
      </c>
      <c r="T712" s="9" t="str">
        <f>IF(Search!$O$4="","",IF(COUNTA($AW712)=1,IF(Search!$O$4="N","N",1),""))</f>
        <v/>
      </c>
      <c r="U712" s="9" t="str">
        <f>IF(Search!$O$5="","",IF($AW712="","",IF($AW712&lt;Search!$O$5,"",1)))</f>
        <v/>
      </c>
      <c r="V712" s="9" t="str">
        <f>IF(Search!$O$6="","",IF($AW712="","",IF($AW712&gt;Search!$O$6,"",1)))</f>
        <v/>
      </c>
      <c r="W712" s="9" t="str">
        <f>IF(Search!$U$4="","",IF($AX712="","",1))</f>
        <v/>
      </c>
      <c r="X712" s="9" t="str">
        <f>IF(Search!$U$5="","",IF(ISNUMBER(SEARCH(Search!$U$5,$AX712))=TRUE,IF(Search!$U$5="N","N",1),""))</f>
        <v/>
      </c>
      <c r="Y712" s="9" t="str">
        <f>IF(Search!$U$6="","",IF($AY712&lt;Search!$U$6,"",1))</f>
        <v/>
      </c>
      <c r="Z712" s="9" t="str">
        <f>IF(Search!$R$4="","",IF(Inventory!$BA712&lt;Search!$R$4,"",1))</f>
        <v/>
      </c>
      <c r="AA712" s="9" t="str">
        <f>IF(Search!$R$5="","",IF($BA712&gt;Search!$R$5,"",1))</f>
        <v/>
      </c>
      <c r="AB712" s="9" t="str">
        <f>IF(Search!$R$6="","",IF($BB712&lt;Search!$R$6,"",1))</f>
        <v/>
      </c>
      <c r="AC712" s="9" t="str">
        <f>IF(Search!$R$7="","",IF($BB712&lt;Search!$R$7,"",1))</f>
        <v/>
      </c>
      <c r="AD712" s="45" t="str">
        <f>IF(COUNTIF($A712:$AC712,"n")&gt;0,"",IF(SUM($A712:$AC712)=COUNTA(Search!$C$4:$C$8,Search!$F$4:$F$8,Search!$I$4:$I$6,Search!$I$8,Search!$L$4:$L$8,Search!$O$4:$O$8,Search!$R$4:$R$7,Search!$U$4:$U$7)-COUNTIF(Search!$C$4:$U$7,"n"),1+LARGE($AD$1:AD711,1),""))</f>
        <v/>
      </c>
      <c r="AE712" s="45" t="str">
        <f t="shared" si="36"/>
        <v/>
      </c>
      <c r="AF712" s="45" t="str">
        <f>IF(AD712="","",COUNTIF($AE$1:$AE711,$AE712)+RANK($AE712,$AE$2:$AE$10540,1))</f>
        <v/>
      </c>
      <c r="AG712" s="45" t="str">
        <f t="shared" si="37"/>
        <v/>
      </c>
      <c r="AH712" s="45" t="str">
        <f>IF($AD712="","",COUNTIF($AG$1:$AG711,$AG712)+RANK($AG712,$AG$1:$AG$10539,0))</f>
        <v/>
      </c>
      <c r="AI712" s="10" t="str">
        <f t="shared" si="38"/>
        <v>1995-96 Upper Deck Predictor Hobby #H38 Larry Murphy TOR    /   $</v>
      </c>
      <c r="AJ712" s="11">
        <v>1995</v>
      </c>
      <c r="AK712" s="17">
        <v>96</v>
      </c>
      <c r="AL712" s="12" t="s">
        <v>296</v>
      </c>
      <c r="AM712" s="10" t="s">
        <v>379</v>
      </c>
      <c r="AN712" s="12" t="s">
        <v>348</v>
      </c>
      <c r="AO712" s="14" t="s">
        <v>1904</v>
      </c>
      <c r="AP712" s="9"/>
      <c r="AQ712" s="9"/>
      <c r="AR712" s="14"/>
      <c r="AS712" s="9"/>
      <c r="AT712" s="9"/>
      <c r="AU712" s="9"/>
      <c r="AV712" s="13"/>
      <c r="AW712" s="13"/>
      <c r="AX712" s="9"/>
      <c r="AY712" s="9"/>
      <c r="AZ712" s="9"/>
      <c r="BA712" s="33"/>
      <c r="BB712" s="33"/>
      <c r="BC712" s="36"/>
      <c r="BD712" s="12" t="s">
        <v>1771</v>
      </c>
    </row>
    <row r="713" spans="1:56" s="12" customFormat="1" x14ac:dyDescent="0.2">
      <c r="A713" s="9" t="str">
        <f>IF(Search!$C$5="","",IF(COUNTA(Inventory!$AP713)=1,1,""))</f>
        <v/>
      </c>
      <c r="B713" s="9" t="str">
        <f>IF(Search!$C$4="","",IF(ISNUMBER(SEARCH(Search!$C$4,$AR713))=TRUE,1,""))</f>
        <v/>
      </c>
      <c r="C713" s="9" t="str">
        <f>IF(Search!$C$6="x",IF(COUNTA($AQ713)=1,1,"N"),IF(COUNTA($AQ713)=1,"N",""))</f>
        <v/>
      </c>
      <c r="D713" s="9" t="str">
        <f>IF(Search!$O$8="","",IF(ISNUMBER(SEARCH(Search!$O$8,$BD713))=TRUE,1,""))</f>
        <v/>
      </c>
      <c r="E713" s="9" t="str">
        <f>IF(Search!$C$7="","",IF(ISNUMBER(SEARCH(Search!$C$7,$AN713))=TRUE,1,""))</f>
        <v/>
      </c>
      <c r="F713" s="9" t="str">
        <f>IF(Search!$C$8="","",IF(ISNUMBER(SEARCH(Search!$C$8,$AO713))=TRUE,1,""))</f>
        <v/>
      </c>
      <c r="G713" s="9" t="str">
        <f>IF(Search!$F$4="","",IF(Inventory!$AJ713&lt;Search!$F$4,"",1))</f>
        <v/>
      </c>
      <c r="H713" s="9" t="str">
        <f>IF(Search!$F$5="","",IF(Inventory!$AJ713&gt;Search!$F$5,"",1))</f>
        <v/>
      </c>
      <c r="I713" s="9" t="str">
        <f>IF(Search!$F$7="","",IF(Search!$F$8="",IF(ISNUMBER(SEARCH(Search!$F$7,$AL713))=TRUE,1,""),""))</f>
        <v/>
      </c>
      <c r="J713" s="9" t="str">
        <f>IF($AL713=Search!$F$8,1,"")</f>
        <v/>
      </c>
      <c r="K713" s="9" t="str">
        <f>IF(Search!$I$4="","",IF(COUNTA($AS713)=1,IF(Search!$I$4="N","N",1),""))</f>
        <v/>
      </c>
      <c r="L713" s="9" t="str">
        <f>IF(Search!$I$5="","",IF($AS713="RC",1,""))</f>
        <v/>
      </c>
      <c r="M713" s="9" t="str">
        <f>IF(Search!$I$6="","",IF($AS713="RCP",1,""))</f>
        <v/>
      </c>
      <c r="N713" s="9" t="str">
        <f>IF(Search!$I$8="","",IF(COUNTA($AT713)=1,IF(Search!$I$8="N","N",1),""))</f>
        <v/>
      </c>
      <c r="O713" s="9" t="str">
        <f>IF(Search!$L$4="","",IF(COUNTA($AU713)=1,IF(Search!$L$4="N","N",1),""))</f>
        <v/>
      </c>
      <c r="P713" s="9" t="str">
        <f>IF(Search!$L$5="","",IF(ISNUMBER(SEARCH("Jersey",$AU713))=TRUE,IF(Search!$L$5="N","N",1),""))</f>
        <v/>
      </c>
      <c r="Q713" s="9" t="str">
        <f>IF(Search!$L$6="","",IF(ISNUMBER(SEARCH("Patch",$AU713))=TRUE,IF(Search!$L$6="N","N",1),""))</f>
        <v/>
      </c>
      <c r="R713" s="9" t="str">
        <f>IF(Search!$L$7="","",IF(ISNUMBER(SEARCH("Shield",$AU713))=TRUE,IF(Search!$L$7="N","N",1),""))</f>
        <v/>
      </c>
      <c r="S713" s="9" t="str">
        <f>IF(Search!$L$8="","",IF(ISNUMBER(SEARCH("Stick",$AU713))=TRUE,IF(Search!$L$8="N","N",1),""))</f>
        <v/>
      </c>
      <c r="T713" s="9" t="str">
        <f>IF(Search!$O$4="","",IF(COUNTA($AW713)=1,IF(Search!$O$4="N","N",1),""))</f>
        <v/>
      </c>
      <c r="U713" s="9" t="str">
        <f>IF(Search!$O$5="","",IF($AW713="","",IF($AW713&lt;Search!$O$5,"",1)))</f>
        <v/>
      </c>
      <c r="V713" s="9" t="str">
        <f>IF(Search!$O$6="","",IF($AW713="","",IF($AW713&gt;Search!$O$6,"",1)))</f>
        <v/>
      </c>
      <c r="W713" s="9" t="str">
        <f>IF(Search!$U$4="","",IF($AX713="","",1))</f>
        <v/>
      </c>
      <c r="X713" s="9" t="str">
        <f>IF(Search!$U$5="","",IF(ISNUMBER(SEARCH(Search!$U$5,$AX713))=TRUE,IF(Search!$U$5="N","N",1),""))</f>
        <v/>
      </c>
      <c r="Y713" s="9" t="str">
        <f>IF(Search!$U$6="","",IF($AY713&lt;Search!$U$6,"",1))</f>
        <v/>
      </c>
      <c r="Z713" s="9" t="str">
        <f>IF(Search!$R$4="","",IF(Inventory!$BA713&lt;Search!$R$4,"",1))</f>
        <v/>
      </c>
      <c r="AA713" s="9" t="str">
        <f>IF(Search!$R$5="","",IF($BA713&gt;Search!$R$5,"",1))</f>
        <v/>
      </c>
      <c r="AB713" s="9" t="str">
        <f>IF(Search!$R$6="","",IF($BB713&lt;Search!$R$6,"",1))</f>
        <v/>
      </c>
      <c r="AC713" s="9" t="str">
        <f>IF(Search!$R$7="","",IF($BB713&lt;Search!$R$7,"",1))</f>
        <v/>
      </c>
      <c r="AD713" s="45" t="str">
        <f>IF(COUNTIF($A713:$AC713,"n")&gt;0,"",IF(SUM($A713:$AC713)=COUNTA(Search!$C$4:$C$8,Search!$F$4:$F$8,Search!$I$4:$I$6,Search!$I$8,Search!$L$4:$L$8,Search!$O$4:$O$8,Search!$R$4:$R$7,Search!$U$4:$U$7)-COUNTIF(Search!$C$4:$U$7,"n"),1+LARGE($AD$1:AD712,1),""))</f>
        <v/>
      </c>
      <c r="AE713" s="45" t="str">
        <f t="shared" si="36"/>
        <v/>
      </c>
      <c r="AF713" s="45" t="str">
        <f>IF(AD713="","",COUNTIF($AE$1:$AE712,$AE713)+RANK($AE713,$AE$2:$AE$10540,1))</f>
        <v/>
      </c>
      <c r="AG713" s="45" t="str">
        <f t="shared" si="37"/>
        <v/>
      </c>
      <c r="AH713" s="45" t="str">
        <f>IF($AD713="","",COUNTIF($AG$1:$AG712,$AG713)+RANK($AG713,$AG$1:$AG$10539,0))</f>
        <v/>
      </c>
      <c r="AI713" s="10" t="str">
        <f t="shared" si="38"/>
        <v>1995-96 Upper Deck Special Edition #SE12 Joe Nieuwendyk     /   $</v>
      </c>
      <c r="AJ713" s="11">
        <v>1995</v>
      </c>
      <c r="AK713" s="17">
        <v>96</v>
      </c>
      <c r="AL713" s="12" t="s">
        <v>380</v>
      </c>
      <c r="AM713" s="10" t="s">
        <v>381</v>
      </c>
      <c r="AN713" s="12" t="s">
        <v>186</v>
      </c>
      <c r="AO713" s="9"/>
      <c r="AP713" s="9"/>
      <c r="AQ713" s="9"/>
      <c r="AR713" s="14"/>
      <c r="AS713" s="9"/>
      <c r="AT713" s="9"/>
      <c r="AU713" s="9"/>
      <c r="AV713" s="13"/>
      <c r="AW713" s="13"/>
      <c r="AX713" s="9"/>
      <c r="AY713" s="9"/>
      <c r="AZ713" s="9"/>
      <c r="BA713" s="33"/>
      <c r="BB713" s="33"/>
      <c r="BC713" s="36"/>
      <c r="BD713" s="12" t="s">
        <v>1771</v>
      </c>
    </row>
    <row r="714" spans="1:56" s="12" customFormat="1" x14ac:dyDescent="0.2">
      <c r="A714" s="9" t="str">
        <f>IF(Search!$C$5="","",IF(COUNTA(Inventory!$AP714)=1,1,""))</f>
        <v/>
      </c>
      <c r="B714" s="9" t="str">
        <f>IF(Search!$C$4="","",IF(ISNUMBER(SEARCH(Search!$C$4,$AR714))=TRUE,1,""))</f>
        <v/>
      </c>
      <c r="C714" s="9" t="str">
        <f>IF(Search!$C$6="x",IF(COUNTA($AQ714)=1,1,"N"),IF(COUNTA($AQ714)=1,"N",""))</f>
        <v/>
      </c>
      <c r="D714" s="9" t="str">
        <f>IF(Search!$O$8="","",IF(ISNUMBER(SEARCH(Search!$O$8,$BD714))=TRUE,1,""))</f>
        <v/>
      </c>
      <c r="E714" s="9" t="str">
        <f>IF(Search!$C$7="","",IF(ISNUMBER(SEARCH(Search!$C$7,$AN714))=TRUE,1,""))</f>
        <v/>
      </c>
      <c r="F714" s="9" t="str">
        <f>IF(Search!$C$8="","",IF(ISNUMBER(SEARCH(Search!$C$8,$AO714))=TRUE,1,""))</f>
        <v/>
      </c>
      <c r="G714" s="9" t="str">
        <f>IF(Search!$F$4="","",IF(Inventory!$AJ714&lt;Search!$F$4,"",1))</f>
        <v/>
      </c>
      <c r="H714" s="9" t="str">
        <f>IF(Search!$F$5="","",IF(Inventory!$AJ714&gt;Search!$F$5,"",1))</f>
        <v/>
      </c>
      <c r="I714" s="9" t="str">
        <f>IF(Search!$F$7="","",IF(Search!$F$8="",IF(ISNUMBER(SEARCH(Search!$F$7,$AL714))=TRUE,1,""),""))</f>
        <v/>
      </c>
      <c r="J714" s="9" t="str">
        <f>IF($AL714=Search!$F$8,1,"")</f>
        <v/>
      </c>
      <c r="K714" s="9" t="str">
        <f>IF(Search!$I$4="","",IF(COUNTA($AS714)=1,IF(Search!$I$4="N","N",1),""))</f>
        <v/>
      </c>
      <c r="L714" s="9" t="str">
        <f>IF(Search!$I$5="","",IF($AS714="RC",1,""))</f>
        <v/>
      </c>
      <c r="M714" s="9" t="str">
        <f>IF(Search!$I$6="","",IF($AS714="RCP",1,""))</f>
        <v/>
      </c>
      <c r="N714" s="9" t="str">
        <f>IF(Search!$I$8="","",IF(COUNTA($AT714)=1,IF(Search!$I$8="N","N",1),""))</f>
        <v/>
      </c>
      <c r="O714" s="9" t="str">
        <f>IF(Search!$L$4="","",IF(COUNTA($AU714)=1,IF(Search!$L$4="N","N",1),""))</f>
        <v/>
      </c>
      <c r="P714" s="9" t="str">
        <f>IF(Search!$L$5="","",IF(ISNUMBER(SEARCH("Jersey",$AU714))=TRUE,IF(Search!$L$5="N","N",1),""))</f>
        <v/>
      </c>
      <c r="Q714" s="9" t="str">
        <f>IF(Search!$L$6="","",IF(ISNUMBER(SEARCH("Patch",$AU714))=TRUE,IF(Search!$L$6="N","N",1),""))</f>
        <v/>
      </c>
      <c r="R714" s="9" t="str">
        <f>IF(Search!$L$7="","",IF(ISNUMBER(SEARCH("Shield",$AU714))=TRUE,IF(Search!$L$7="N","N",1),""))</f>
        <v/>
      </c>
      <c r="S714" s="9" t="str">
        <f>IF(Search!$L$8="","",IF(ISNUMBER(SEARCH("Stick",$AU714))=TRUE,IF(Search!$L$8="N","N",1),""))</f>
        <v/>
      </c>
      <c r="T714" s="9" t="str">
        <f>IF(Search!$O$4="","",IF(COUNTA($AW714)=1,IF(Search!$O$4="N","N",1),""))</f>
        <v/>
      </c>
      <c r="U714" s="9" t="str">
        <f>IF(Search!$O$5="","",IF($AW714="","",IF($AW714&lt;Search!$O$5,"",1)))</f>
        <v/>
      </c>
      <c r="V714" s="9" t="str">
        <f>IF(Search!$O$6="","",IF($AW714="","",IF($AW714&gt;Search!$O$6,"",1)))</f>
        <v/>
      </c>
      <c r="W714" s="9" t="str">
        <f>IF(Search!$U$4="","",IF($AX714="","",1))</f>
        <v/>
      </c>
      <c r="X714" s="9" t="str">
        <f>IF(Search!$U$5="","",IF(ISNUMBER(SEARCH(Search!$U$5,$AX714))=TRUE,IF(Search!$U$5="N","N",1),""))</f>
        <v/>
      </c>
      <c r="Y714" s="9" t="str">
        <f>IF(Search!$U$6="","",IF($AY714&lt;Search!$U$6,"",1))</f>
        <v/>
      </c>
      <c r="Z714" s="9" t="str">
        <f>IF(Search!$R$4="","",IF(Inventory!$BA714&lt;Search!$R$4,"",1))</f>
        <v/>
      </c>
      <c r="AA714" s="9" t="str">
        <f>IF(Search!$R$5="","",IF($BA714&gt;Search!$R$5,"",1))</f>
        <v/>
      </c>
      <c r="AB714" s="9" t="str">
        <f>IF(Search!$R$6="","",IF($BB714&lt;Search!$R$6,"",1))</f>
        <v/>
      </c>
      <c r="AC714" s="9" t="str">
        <f>IF(Search!$R$7="","",IF($BB714&lt;Search!$R$7,"",1))</f>
        <v/>
      </c>
      <c r="AD714" s="45" t="str">
        <f>IF(COUNTIF($A714:$AC714,"n")&gt;0,"",IF(SUM($A714:$AC714)=COUNTA(Search!$C$4:$C$8,Search!$F$4:$F$8,Search!$I$4:$I$6,Search!$I$8,Search!$L$4:$L$8,Search!$O$4:$O$8,Search!$R$4:$R$7,Search!$U$4:$U$7)-COUNTIF(Search!$C$4:$U$7,"n"),1+LARGE($AD$1:AD713,1),""))</f>
        <v/>
      </c>
      <c r="AE714" s="45" t="str">
        <f t="shared" si="36"/>
        <v/>
      </c>
      <c r="AF714" s="45" t="str">
        <f>IF(AD714="","",COUNTIF($AE$1:$AE713,$AE714)+RANK($AE714,$AE$2:$AE$10540,1))</f>
        <v/>
      </c>
      <c r="AG714" s="45" t="str">
        <f t="shared" si="37"/>
        <v/>
      </c>
      <c r="AH714" s="45" t="str">
        <f>IF($AD714="","",COUNTIF($AG$1:$AG713,$AG714)+RANK($AG714,$AG$1:$AG$10539,0))</f>
        <v/>
      </c>
      <c r="AI714" s="10" t="str">
        <f t="shared" si="38"/>
        <v>1995-96 Upper Deck Special Edition #SE168 Felix Potvin TOR    /   $</v>
      </c>
      <c r="AJ714" s="11">
        <v>1995</v>
      </c>
      <c r="AK714" s="17">
        <v>96</v>
      </c>
      <c r="AL714" s="12" t="s">
        <v>380</v>
      </c>
      <c r="AM714" s="10" t="s">
        <v>382</v>
      </c>
      <c r="AN714" s="12" t="s">
        <v>226</v>
      </c>
      <c r="AO714" s="9" t="s">
        <v>1904</v>
      </c>
      <c r="AP714" s="9"/>
      <c r="AQ714" s="9"/>
      <c r="AR714" s="14"/>
      <c r="AS714" s="9"/>
      <c r="AT714" s="9"/>
      <c r="AU714" s="9"/>
      <c r="AV714" s="13"/>
      <c r="AW714" s="13"/>
      <c r="AX714" s="9"/>
      <c r="AY714" s="9"/>
      <c r="AZ714" s="9"/>
      <c r="BA714" s="33"/>
      <c r="BB714" s="33"/>
      <c r="BC714" s="36"/>
      <c r="BD714" s="12" t="s">
        <v>1771</v>
      </c>
    </row>
    <row r="715" spans="1:56" s="12" customFormat="1" x14ac:dyDescent="0.2">
      <c r="A715" s="9" t="str">
        <f>IF(Search!$C$5="","",IF(COUNTA(Inventory!$AP715)=1,1,""))</f>
        <v/>
      </c>
      <c r="B715" s="9" t="str">
        <f>IF(Search!$C$4="","",IF(ISNUMBER(SEARCH(Search!$C$4,$AR715))=TRUE,1,""))</f>
        <v/>
      </c>
      <c r="C715" s="9" t="str">
        <f>IF(Search!$C$6="x",IF(COUNTA($AQ715)=1,1,"N"),IF(COUNTA($AQ715)=1,"N",""))</f>
        <v/>
      </c>
      <c r="D715" s="9" t="str">
        <f>IF(Search!$O$8="","",IF(ISNUMBER(SEARCH(Search!$O$8,$BD715))=TRUE,1,""))</f>
        <v/>
      </c>
      <c r="E715" s="9" t="str">
        <f>IF(Search!$C$7="","",IF(ISNUMBER(SEARCH(Search!$C$7,$AN715))=TRUE,1,""))</f>
        <v/>
      </c>
      <c r="F715" s="9" t="str">
        <f>IF(Search!$C$8="","",IF(ISNUMBER(SEARCH(Search!$C$8,$AO715))=TRUE,1,""))</f>
        <v/>
      </c>
      <c r="G715" s="9" t="str">
        <f>IF(Search!$F$4="","",IF(Inventory!$AJ715&lt;Search!$F$4,"",1))</f>
        <v/>
      </c>
      <c r="H715" s="9" t="str">
        <f>IF(Search!$F$5="","",IF(Inventory!$AJ715&gt;Search!$F$5,"",1))</f>
        <v/>
      </c>
      <c r="I715" s="9" t="str">
        <f>IF(Search!$F$7="","",IF(Search!$F$8="",IF(ISNUMBER(SEARCH(Search!$F$7,$AL715))=TRUE,1,""),""))</f>
        <v/>
      </c>
      <c r="J715" s="9" t="str">
        <f>IF($AL715=Search!$F$8,1,"")</f>
        <v/>
      </c>
      <c r="K715" s="9" t="str">
        <f>IF(Search!$I$4="","",IF(COUNTA($AS715)=1,IF(Search!$I$4="N","N",1),""))</f>
        <v/>
      </c>
      <c r="L715" s="9" t="str">
        <f>IF(Search!$I$5="","",IF($AS715="RC",1,""))</f>
        <v/>
      </c>
      <c r="M715" s="9" t="str">
        <f>IF(Search!$I$6="","",IF($AS715="RCP",1,""))</f>
        <v/>
      </c>
      <c r="N715" s="9" t="str">
        <f>IF(Search!$I$8="","",IF(COUNTA($AT715)=1,IF(Search!$I$8="N","N",1),""))</f>
        <v/>
      </c>
      <c r="O715" s="9" t="str">
        <f>IF(Search!$L$4="","",IF(COUNTA($AU715)=1,IF(Search!$L$4="N","N",1),""))</f>
        <v/>
      </c>
      <c r="P715" s="9" t="str">
        <f>IF(Search!$L$5="","",IF(ISNUMBER(SEARCH("Jersey",$AU715))=TRUE,IF(Search!$L$5="N","N",1),""))</f>
        <v/>
      </c>
      <c r="Q715" s="9" t="str">
        <f>IF(Search!$L$6="","",IF(ISNUMBER(SEARCH("Patch",$AU715))=TRUE,IF(Search!$L$6="N","N",1),""))</f>
        <v/>
      </c>
      <c r="R715" s="9" t="str">
        <f>IF(Search!$L$7="","",IF(ISNUMBER(SEARCH("Shield",$AU715))=TRUE,IF(Search!$L$7="N","N",1),""))</f>
        <v/>
      </c>
      <c r="S715" s="9" t="str">
        <f>IF(Search!$L$8="","",IF(ISNUMBER(SEARCH("Stick",$AU715))=TRUE,IF(Search!$L$8="N","N",1),""))</f>
        <v/>
      </c>
      <c r="T715" s="9" t="str">
        <f>IF(Search!$O$4="","",IF(COUNTA($AW715)=1,IF(Search!$O$4="N","N",1),""))</f>
        <v/>
      </c>
      <c r="U715" s="9" t="str">
        <f>IF(Search!$O$5="","",IF($AW715="","",IF($AW715&lt;Search!$O$5,"",1)))</f>
        <v/>
      </c>
      <c r="V715" s="9" t="str">
        <f>IF(Search!$O$6="","",IF($AW715="","",IF($AW715&gt;Search!$O$6,"",1)))</f>
        <v/>
      </c>
      <c r="W715" s="9" t="str">
        <f>IF(Search!$U$4="","",IF($AX715="","",1))</f>
        <v/>
      </c>
      <c r="X715" s="9" t="str">
        <f>IF(Search!$U$5="","",IF(ISNUMBER(SEARCH(Search!$U$5,$AX715))=TRUE,IF(Search!$U$5="N","N",1),""))</f>
        <v/>
      </c>
      <c r="Y715" s="9" t="str">
        <f>IF(Search!$U$6="","",IF($AY715&lt;Search!$U$6,"",1))</f>
        <v/>
      </c>
      <c r="Z715" s="9" t="str">
        <f>IF(Search!$R$4="","",IF(Inventory!$BA715&lt;Search!$R$4,"",1))</f>
        <v/>
      </c>
      <c r="AA715" s="9" t="str">
        <f>IF(Search!$R$5="","",IF($BA715&gt;Search!$R$5,"",1))</f>
        <v/>
      </c>
      <c r="AB715" s="9" t="str">
        <f>IF(Search!$R$6="","",IF($BB715&lt;Search!$R$6,"",1))</f>
        <v/>
      </c>
      <c r="AC715" s="9" t="str">
        <f>IF(Search!$R$7="","",IF($BB715&lt;Search!$R$7,"",1))</f>
        <v/>
      </c>
      <c r="AD715" s="45" t="str">
        <f>IF(COUNTIF($A715:$AC715,"n")&gt;0,"",IF(SUM($A715:$AC715)=COUNTA(Search!$C$4:$C$8,Search!$F$4:$F$8,Search!$I$4:$I$6,Search!$I$8,Search!$L$4:$L$8,Search!$O$4:$O$8,Search!$R$4:$R$7,Search!$U$4:$U$7)-COUNTIF(Search!$C$4:$U$7,"n"),1+LARGE($AD$1:AD714,1),""))</f>
        <v/>
      </c>
      <c r="AE715" s="45" t="str">
        <f t="shared" si="36"/>
        <v/>
      </c>
      <c r="AF715" s="45" t="str">
        <f>IF(AD715="","",COUNTIF($AE$1:$AE714,$AE715)+RANK($AE715,$AE$2:$AE$10540,1))</f>
        <v/>
      </c>
      <c r="AG715" s="45" t="str">
        <f t="shared" si="37"/>
        <v/>
      </c>
      <c r="AH715" s="45" t="str">
        <f>IF($AD715="","",COUNTIF($AG$1:$AG714,$AG715)+RANK($AG715,$AG$1:$AG$10539,0))</f>
        <v/>
      </c>
      <c r="AI715" s="10" t="str">
        <f t="shared" si="38"/>
        <v>1995-96 Upper Deck Special Edition #SE171 Benoit Hogue TOR    /   $</v>
      </c>
      <c r="AJ715" s="11">
        <v>1995</v>
      </c>
      <c r="AK715" s="17">
        <v>96</v>
      </c>
      <c r="AL715" s="12" t="s">
        <v>380</v>
      </c>
      <c r="AM715" s="10" t="s">
        <v>384</v>
      </c>
      <c r="AN715" s="12" t="s">
        <v>327</v>
      </c>
      <c r="AO715" s="14" t="s">
        <v>1904</v>
      </c>
      <c r="AP715" s="9"/>
      <c r="AQ715" s="9"/>
      <c r="AR715" s="14"/>
      <c r="AS715" s="9"/>
      <c r="AT715" s="9"/>
      <c r="AU715" s="9"/>
      <c r="AV715" s="13"/>
      <c r="AW715" s="13"/>
      <c r="AX715" s="9"/>
      <c r="AY715" s="9"/>
      <c r="AZ715" s="9"/>
      <c r="BA715" s="33"/>
      <c r="BB715" s="33"/>
      <c r="BC715" s="36"/>
      <c r="BD715" s="12" t="s">
        <v>1771</v>
      </c>
    </row>
    <row r="716" spans="1:56" s="12" customFormat="1" x14ac:dyDescent="0.2">
      <c r="A716" s="9" t="str">
        <f>IF(Search!$C$5="","",IF(COUNTA(Inventory!$AP716)=1,1,""))</f>
        <v/>
      </c>
      <c r="B716" s="9" t="str">
        <f>IF(Search!$C$4="","",IF(ISNUMBER(SEARCH(Search!$C$4,$AR716))=TRUE,1,""))</f>
        <v/>
      </c>
      <c r="C716" s="9" t="str">
        <f>IF(Search!$C$6="x",IF(COUNTA($AQ716)=1,1,"N"),IF(COUNTA($AQ716)=1,"N",""))</f>
        <v/>
      </c>
      <c r="D716" s="9" t="str">
        <f>IF(Search!$O$8="","",IF(ISNUMBER(SEARCH(Search!$O$8,$BD716))=TRUE,1,""))</f>
        <v/>
      </c>
      <c r="E716" s="9" t="str">
        <f>IF(Search!$C$7="","",IF(ISNUMBER(SEARCH(Search!$C$7,$AN716))=TRUE,1,""))</f>
        <v/>
      </c>
      <c r="F716" s="9" t="str">
        <f>IF(Search!$C$8="","",IF(ISNUMBER(SEARCH(Search!$C$8,$AO716))=TRUE,1,""))</f>
        <v/>
      </c>
      <c r="G716" s="9" t="str">
        <f>IF(Search!$F$4="","",IF(Inventory!$AJ716&lt;Search!$F$4,"",1))</f>
        <v/>
      </c>
      <c r="H716" s="9" t="str">
        <f>IF(Search!$F$5="","",IF(Inventory!$AJ716&gt;Search!$F$5,"",1))</f>
        <v/>
      </c>
      <c r="I716" s="9" t="str">
        <f>IF(Search!$F$7="","",IF(Search!$F$8="",IF(ISNUMBER(SEARCH(Search!$F$7,$AL716))=TRUE,1,""),""))</f>
        <v/>
      </c>
      <c r="J716" s="9" t="str">
        <f>IF($AL716=Search!$F$8,1,"")</f>
        <v/>
      </c>
      <c r="K716" s="9" t="str">
        <f>IF(Search!$I$4="","",IF(COUNTA($AS716)=1,IF(Search!$I$4="N","N",1),""))</f>
        <v/>
      </c>
      <c r="L716" s="9" t="str">
        <f>IF(Search!$I$5="","",IF($AS716="RC",1,""))</f>
        <v/>
      </c>
      <c r="M716" s="9" t="str">
        <f>IF(Search!$I$6="","",IF($AS716="RCP",1,""))</f>
        <v/>
      </c>
      <c r="N716" s="9" t="str">
        <f>IF(Search!$I$8="","",IF(COUNTA($AT716)=1,IF(Search!$I$8="N","N",1),""))</f>
        <v/>
      </c>
      <c r="O716" s="9" t="str">
        <f>IF(Search!$L$4="","",IF(COUNTA($AU716)=1,IF(Search!$L$4="N","N",1),""))</f>
        <v/>
      </c>
      <c r="P716" s="9" t="str">
        <f>IF(Search!$L$5="","",IF(ISNUMBER(SEARCH("Jersey",$AU716))=TRUE,IF(Search!$L$5="N","N",1),""))</f>
        <v/>
      </c>
      <c r="Q716" s="9" t="str">
        <f>IF(Search!$L$6="","",IF(ISNUMBER(SEARCH("Patch",$AU716))=TRUE,IF(Search!$L$6="N","N",1),""))</f>
        <v/>
      </c>
      <c r="R716" s="9" t="str">
        <f>IF(Search!$L$7="","",IF(ISNUMBER(SEARCH("Shield",$AU716))=TRUE,IF(Search!$L$7="N","N",1),""))</f>
        <v/>
      </c>
      <c r="S716" s="9" t="str">
        <f>IF(Search!$L$8="","",IF(ISNUMBER(SEARCH("Stick",$AU716))=TRUE,IF(Search!$L$8="N","N",1),""))</f>
        <v/>
      </c>
      <c r="T716" s="9" t="str">
        <f>IF(Search!$O$4="","",IF(COUNTA($AW716)=1,IF(Search!$O$4="N","N",1),""))</f>
        <v/>
      </c>
      <c r="U716" s="9" t="str">
        <f>IF(Search!$O$5="","",IF($AW716="","",IF($AW716&lt;Search!$O$5,"",1)))</f>
        <v/>
      </c>
      <c r="V716" s="9" t="str">
        <f>IF(Search!$O$6="","",IF($AW716="","",IF($AW716&gt;Search!$O$6,"",1)))</f>
        <v/>
      </c>
      <c r="W716" s="9" t="str">
        <f>IF(Search!$U$4="","",IF($AX716="","",1))</f>
        <v/>
      </c>
      <c r="X716" s="9" t="str">
        <f>IF(Search!$U$5="","",IF(ISNUMBER(SEARCH(Search!$U$5,$AX716))=TRUE,IF(Search!$U$5="N","N",1),""))</f>
        <v/>
      </c>
      <c r="Y716" s="9" t="str">
        <f>IF(Search!$U$6="","",IF($AY716&lt;Search!$U$6,"",1))</f>
        <v/>
      </c>
      <c r="Z716" s="9" t="str">
        <f>IF(Search!$R$4="","",IF(Inventory!$BA716&lt;Search!$R$4,"",1))</f>
        <v/>
      </c>
      <c r="AA716" s="9" t="str">
        <f>IF(Search!$R$5="","",IF($BA716&gt;Search!$R$5,"",1))</f>
        <v/>
      </c>
      <c r="AB716" s="9" t="str">
        <f>IF(Search!$R$6="","",IF($BB716&lt;Search!$R$6,"",1))</f>
        <v/>
      </c>
      <c r="AC716" s="9" t="str">
        <f>IF(Search!$R$7="","",IF($BB716&lt;Search!$R$7,"",1))</f>
        <v/>
      </c>
      <c r="AD716" s="45" t="str">
        <f>IF(COUNTIF($A716:$AC716,"n")&gt;0,"",IF(SUM($A716:$AC716)=COUNTA(Search!$C$4:$C$8,Search!$F$4:$F$8,Search!$I$4:$I$6,Search!$I$8,Search!$L$4:$L$8,Search!$O$4:$O$8,Search!$R$4:$R$7,Search!$U$4:$U$7)-COUNTIF(Search!$C$4:$U$7,"n"),1+LARGE($AD$1:AD715,1),""))</f>
        <v/>
      </c>
      <c r="AE716" s="45" t="str">
        <f t="shared" si="36"/>
        <v/>
      </c>
      <c r="AF716" s="45" t="str">
        <f>IF(AD716="","",COUNTIF($AE$1:$AE715,$AE716)+RANK($AE716,$AE$2:$AE$10540,1))</f>
        <v/>
      </c>
      <c r="AG716" s="45" t="str">
        <f t="shared" si="37"/>
        <v/>
      </c>
      <c r="AH716" s="45" t="str">
        <f>IF($AD716="","",COUNTIF($AG$1:$AG715,$AG716)+RANK($AG716,$AG$1:$AG$10539,0))</f>
        <v/>
      </c>
      <c r="AI716" s="10" t="str">
        <f t="shared" si="38"/>
        <v>1995-96 Upper Deck Special Edition #SE79 Dave Andreychuk     /   $</v>
      </c>
      <c r="AJ716" s="11">
        <v>1995</v>
      </c>
      <c r="AK716" s="17">
        <v>96</v>
      </c>
      <c r="AL716" s="12" t="s">
        <v>380</v>
      </c>
      <c r="AM716" s="10" t="s">
        <v>383</v>
      </c>
      <c r="AN716" s="12" t="s">
        <v>284</v>
      </c>
      <c r="AO716" s="9"/>
      <c r="AP716" s="9"/>
      <c r="AQ716" s="9"/>
      <c r="AR716" s="14"/>
      <c r="AS716" s="9"/>
      <c r="AT716" s="9"/>
      <c r="AU716" s="9"/>
      <c r="AV716" s="13"/>
      <c r="AW716" s="13"/>
      <c r="AX716" s="9"/>
      <c r="AY716" s="9"/>
      <c r="AZ716" s="9"/>
      <c r="BA716" s="33"/>
      <c r="BB716" s="33"/>
      <c r="BC716" s="36"/>
      <c r="BD716" s="12" t="s">
        <v>1771</v>
      </c>
    </row>
    <row r="717" spans="1:56" s="12" customFormat="1" x14ac:dyDescent="0.2">
      <c r="A717" s="9" t="str">
        <f>IF(Search!$C$5="","",IF(COUNTA(Inventory!$AP717)=1,1,""))</f>
        <v/>
      </c>
      <c r="B717" s="9" t="str">
        <f>IF(Search!$C$4="","",IF(ISNUMBER(SEARCH(Search!$C$4,$AR717))=TRUE,1,""))</f>
        <v/>
      </c>
      <c r="C717" s="9" t="str">
        <f>IF(Search!$C$6="x",IF(COUNTA($AQ717)=1,1,"N"),IF(COUNTA($AQ717)=1,"N",""))</f>
        <v/>
      </c>
      <c r="D717" s="9" t="str">
        <f>IF(Search!$O$8="","",IF(ISNUMBER(SEARCH(Search!$O$8,$BD717))=TRUE,1,""))</f>
        <v/>
      </c>
      <c r="E717" s="9" t="str">
        <f>IF(Search!$C$7="","",IF(ISNUMBER(SEARCH(Search!$C$7,$AN717))=TRUE,1,""))</f>
        <v/>
      </c>
      <c r="F717" s="9" t="str">
        <f>IF(Search!$C$8="","",IF(ISNUMBER(SEARCH(Search!$C$8,$AO717))=TRUE,1,""))</f>
        <v/>
      </c>
      <c r="G717" s="9" t="str">
        <f>IF(Search!$F$4="","",IF(Inventory!$AJ717&lt;Search!$F$4,"",1))</f>
        <v/>
      </c>
      <c r="H717" s="9" t="str">
        <f>IF(Search!$F$5="","",IF(Inventory!$AJ717&gt;Search!$F$5,"",1))</f>
        <v/>
      </c>
      <c r="I717" s="9" t="str">
        <f>IF(Search!$F$7="","",IF(Search!$F$8="",IF(ISNUMBER(SEARCH(Search!$F$7,$AL717))=TRUE,1,""),""))</f>
        <v/>
      </c>
      <c r="J717" s="9" t="str">
        <f>IF($AL717=Search!$F$8,1,"")</f>
        <v/>
      </c>
      <c r="K717" s="9" t="str">
        <f>IF(Search!$I$4="","",IF(COUNTA($AS717)=1,IF(Search!$I$4="N","N",1),""))</f>
        <v/>
      </c>
      <c r="L717" s="9" t="str">
        <f>IF(Search!$I$5="","",IF($AS717="RC",1,""))</f>
        <v/>
      </c>
      <c r="M717" s="9" t="str">
        <f>IF(Search!$I$6="","",IF($AS717="RCP",1,""))</f>
        <v/>
      </c>
      <c r="N717" s="9" t="str">
        <f>IF(Search!$I$8="","",IF(COUNTA($AT717)=1,IF(Search!$I$8="N","N",1),""))</f>
        <v/>
      </c>
      <c r="O717" s="9" t="str">
        <f>IF(Search!$L$4="","",IF(COUNTA($AU717)=1,IF(Search!$L$4="N","N",1),""))</f>
        <v/>
      </c>
      <c r="P717" s="9" t="str">
        <f>IF(Search!$L$5="","",IF(ISNUMBER(SEARCH("Jersey",$AU717))=TRUE,IF(Search!$L$5="N","N",1),""))</f>
        <v/>
      </c>
      <c r="Q717" s="9" t="str">
        <f>IF(Search!$L$6="","",IF(ISNUMBER(SEARCH("Patch",$AU717))=TRUE,IF(Search!$L$6="N","N",1),""))</f>
        <v/>
      </c>
      <c r="R717" s="9" t="str">
        <f>IF(Search!$L$7="","",IF(ISNUMBER(SEARCH("Shield",$AU717))=TRUE,IF(Search!$L$7="N","N",1),""))</f>
        <v/>
      </c>
      <c r="S717" s="9" t="str">
        <f>IF(Search!$L$8="","",IF(ISNUMBER(SEARCH("Stick",$AU717))=TRUE,IF(Search!$L$8="N","N",1),""))</f>
        <v/>
      </c>
      <c r="T717" s="9" t="str">
        <f>IF(Search!$O$4="","",IF(COUNTA($AW717)=1,IF(Search!$O$4="N","N",1),""))</f>
        <v/>
      </c>
      <c r="U717" s="9" t="str">
        <f>IF(Search!$O$5="","",IF($AW717="","",IF($AW717&lt;Search!$O$5,"",1)))</f>
        <v/>
      </c>
      <c r="V717" s="9" t="str">
        <f>IF(Search!$O$6="","",IF($AW717="","",IF($AW717&gt;Search!$O$6,"",1)))</f>
        <v/>
      </c>
      <c r="W717" s="9" t="str">
        <f>IF(Search!$U$4="","",IF($AX717="","",1))</f>
        <v/>
      </c>
      <c r="X717" s="9" t="str">
        <f>IF(Search!$U$5="","",IF(ISNUMBER(SEARCH(Search!$U$5,$AX717))=TRUE,IF(Search!$U$5="N","N",1),""))</f>
        <v/>
      </c>
      <c r="Y717" s="9" t="str">
        <f>IF(Search!$U$6="","",IF($AY717&lt;Search!$U$6,"",1))</f>
        <v/>
      </c>
      <c r="Z717" s="9" t="str">
        <f>IF(Search!$R$4="","",IF(Inventory!$BA717&lt;Search!$R$4,"",1))</f>
        <v/>
      </c>
      <c r="AA717" s="9" t="str">
        <f>IF(Search!$R$5="","",IF($BA717&gt;Search!$R$5,"",1))</f>
        <v/>
      </c>
      <c r="AB717" s="9" t="str">
        <f>IF(Search!$R$6="","",IF($BB717&lt;Search!$R$6,"",1))</f>
        <v/>
      </c>
      <c r="AC717" s="9" t="str">
        <f>IF(Search!$R$7="","",IF($BB717&lt;Search!$R$7,"",1))</f>
        <v/>
      </c>
      <c r="AD717" s="45" t="str">
        <f>IF(COUNTIF($A717:$AC717,"n")&gt;0,"",IF(SUM($A717:$AC717)=COUNTA(Search!$C$4:$C$8,Search!$F$4:$F$8,Search!$I$4:$I$6,Search!$I$8,Search!$L$4:$L$8,Search!$O$4:$O$8,Search!$R$4:$R$7,Search!$U$4:$U$7)-COUNTIF(Search!$C$4:$U$7,"n"),1+LARGE($AD$1:AD716,1),""))</f>
        <v/>
      </c>
      <c r="AE717" s="45" t="str">
        <f t="shared" si="36"/>
        <v/>
      </c>
      <c r="AF717" s="45" t="str">
        <f>IF(AD717="","",COUNTIF($AE$1:$AE716,$AE717)+RANK($AE717,$AE$2:$AE$10540,1))</f>
        <v/>
      </c>
      <c r="AG717" s="45" t="str">
        <f t="shared" si="37"/>
        <v/>
      </c>
      <c r="AH717" s="45" t="str">
        <f>IF($AD717="","",COUNTIF($AG$1:$AG716,$AG717)+RANK($AG717,$AG$1:$AG$10539,0))</f>
        <v/>
      </c>
      <c r="AI717" s="10" t="str">
        <f t="shared" si="38"/>
        <v>1995-96 Upper Deck Special Edition Gold #SE170 Larry Murphy TOR    /   $</v>
      </c>
      <c r="AJ717" s="11">
        <v>1995</v>
      </c>
      <c r="AK717" s="17">
        <v>96</v>
      </c>
      <c r="AL717" s="12" t="s">
        <v>385</v>
      </c>
      <c r="AM717" s="10" t="s">
        <v>386</v>
      </c>
      <c r="AN717" s="12" t="s">
        <v>348</v>
      </c>
      <c r="AO717" s="14" t="s">
        <v>1904</v>
      </c>
      <c r="AP717" s="9"/>
      <c r="AQ717" s="9"/>
      <c r="AR717" s="14"/>
      <c r="AS717" s="9"/>
      <c r="AT717" s="9"/>
      <c r="AU717" s="9"/>
      <c r="AV717" s="13"/>
      <c r="AW717" s="13"/>
      <c r="AX717" s="9"/>
      <c r="AY717" s="9"/>
      <c r="AZ717" s="9"/>
      <c r="BA717" s="33"/>
      <c r="BB717" s="33"/>
      <c r="BC717" s="36"/>
      <c r="BD717" s="12" t="s">
        <v>1771</v>
      </c>
    </row>
    <row r="718" spans="1:56" s="12" customFormat="1" x14ac:dyDescent="0.2">
      <c r="A718" s="9" t="str">
        <f>IF(Search!$C$5="","",IF(COUNTA(Inventory!$AP718)=1,1,""))</f>
        <v/>
      </c>
      <c r="B718" s="9" t="str">
        <f>IF(Search!$C$4="","",IF(ISNUMBER(SEARCH(Search!$C$4,$AR718))=TRUE,1,""))</f>
        <v/>
      </c>
      <c r="C718" s="9" t="str">
        <f>IF(Search!$C$6="x",IF(COUNTA($AQ718)=1,1,"N"),IF(COUNTA($AQ718)=1,"N",""))</f>
        <v/>
      </c>
      <c r="D718" s="9" t="str">
        <f>IF(Search!$O$8="","",IF(ISNUMBER(SEARCH(Search!$O$8,$BD718))=TRUE,1,""))</f>
        <v/>
      </c>
      <c r="E718" s="9" t="str">
        <f>IF(Search!$C$7="","",IF(ISNUMBER(SEARCH(Search!$C$7,$AN718))=TRUE,1,""))</f>
        <v/>
      </c>
      <c r="F718" s="9" t="str">
        <f>IF(Search!$C$8="","",IF(ISNUMBER(SEARCH(Search!$C$8,$AO718))=TRUE,1,""))</f>
        <v/>
      </c>
      <c r="G718" s="9" t="str">
        <f>IF(Search!$F$4="","",IF(Inventory!$AJ718&lt;Search!$F$4,"",1))</f>
        <v/>
      </c>
      <c r="H718" s="9" t="str">
        <f>IF(Search!$F$5="","",IF(Inventory!$AJ718&gt;Search!$F$5,"",1))</f>
        <v/>
      </c>
      <c r="I718" s="9" t="str">
        <f>IF(Search!$F$7="","",IF(Search!$F$8="",IF(ISNUMBER(SEARCH(Search!$F$7,$AL718))=TRUE,1,""),""))</f>
        <v/>
      </c>
      <c r="J718" s="9" t="str">
        <f>IF($AL718=Search!$F$8,1,"")</f>
        <v/>
      </c>
      <c r="K718" s="9" t="str">
        <f>IF(Search!$I$4="","",IF(COUNTA($AS718)=1,IF(Search!$I$4="N","N",1),""))</f>
        <v/>
      </c>
      <c r="L718" s="9" t="str">
        <f>IF(Search!$I$5="","",IF($AS718="RC",1,""))</f>
        <v/>
      </c>
      <c r="M718" s="9" t="str">
        <f>IF(Search!$I$6="","",IF($AS718="RCP",1,""))</f>
        <v/>
      </c>
      <c r="N718" s="9" t="str">
        <f>IF(Search!$I$8="","",IF(COUNTA($AT718)=1,IF(Search!$I$8="N","N",1),""))</f>
        <v/>
      </c>
      <c r="O718" s="9" t="str">
        <f>IF(Search!$L$4="","",IF(COUNTA($AU718)=1,IF(Search!$L$4="N","N",1),""))</f>
        <v/>
      </c>
      <c r="P718" s="9" t="str">
        <f>IF(Search!$L$5="","",IF(ISNUMBER(SEARCH("Jersey",$AU718))=TRUE,IF(Search!$L$5="N","N",1),""))</f>
        <v/>
      </c>
      <c r="Q718" s="9" t="str">
        <f>IF(Search!$L$6="","",IF(ISNUMBER(SEARCH("Patch",$AU718))=TRUE,IF(Search!$L$6="N","N",1),""))</f>
        <v/>
      </c>
      <c r="R718" s="9" t="str">
        <f>IF(Search!$L$7="","",IF(ISNUMBER(SEARCH("Shield",$AU718))=TRUE,IF(Search!$L$7="N","N",1),""))</f>
        <v/>
      </c>
      <c r="S718" s="9" t="str">
        <f>IF(Search!$L$8="","",IF(ISNUMBER(SEARCH("Stick",$AU718))=TRUE,IF(Search!$L$8="N","N",1),""))</f>
        <v/>
      </c>
      <c r="T718" s="9" t="str">
        <f>IF(Search!$O$4="","",IF(COUNTA($AW718)=1,IF(Search!$O$4="N","N",1),""))</f>
        <v/>
      </c>
      <c r="U718" s="9" t="str">
        <f>IF(Search!$O$5="","",IF($AW718="","",IF($AW718&lt;Search!$O$5,"",1)))</f>
        <v/>
      </c>
      <c r="V718" s="9" t="str">
        <f>IF(Search!$O$6="","",IF($AW718="","",IF($AW718&gt;Search!$O$6,"",1)))</f>
        <v/>
      </c>
      <c r="W718" s="9" t="str">
        <f>IF(Search!$U$4="","",IF($AX718="","",1))</f>
        <v/>
      </c>
      <c r="X718" s="9" t="str">
        <f>IF(Search!$U$5="","",IF(ISNUMBER(SEARCH(Search!$U$5,$AX718))=TRUE,IF(Search!$U$5="N","N",1),""))</f>
        <v/>
      </c>
      <c r="Y718" s="9" t="str">
        <f>IF(Search!$U$6="","",IF($AY718&lt;Search!$U$6,"",1))</f>
        <v/>
      </c>
      <c r="Z718" s="9" t="str">
        <f>IF(Search!$R$4="","",IF(Inventory!$BA718&lt;Search!$R$4,"",1))</f>
        <v/>
      </c>
      <c r="AA718" s="9" t="str">
        <f>IF(Search!$R$5="","",IF($BA718&gt;Search!$R$5,"",1))</f>
        <v/>
      </c>
      <c r="AB718" s="9" t="str">
        <f>IF(Search!$R$6="","",IF($BB718&lt;Search!$R$6,"",1))</f>
        <v/>
      </c>
      <c r="AC718" s="9" t="str">
        <f>IF(Search!$R$7="","",IF($BB718&lt;Search!$R$7,"",1))</f>
        <v/>
      </c>
      <c r="AD718" s="45" t="str">
        <f>IF(COUNTIF($A718:$AC718,"n")&gt;0,"",IF(SUM($A718:$AC718)=COUNTA(Search!$C$4:$C$8,Search!$F$4:$F$8,Search!$I$4:$I$6,Search!$I$8,Search!$L$4:$L$8,Search!$O$4:$O$8,Search!$R$4:$R$7,Search!$U$4:$U$7)-COUNTIF(Search!$C$4:$U$7,"n"),1+LARGE($AD$1:AD717,1),""))</f>
        <v/>
      </c>
      <c r="AE718" s="45" t="str">
        <f t="shared" si="36"/>
        <v/>
      </c>
      <c r="AF718" s="45" t="str">
        <f>IF(AD718="","",COUNTIF($AE$1:$AE717,$AE718)+RANK($AE718,$AE$2:$AE$10540,1))</f>
        <v/>
      </c>
      <c r="AG718" s="45" t="str">
        <f t="shared" si="37"/>
        <v/>
      </c>
      <c r="AH718" s="45" t="str">
        <f>IF($AD718="","",COUNTIF($AG$1:$AG717,$AG718)+RANK($AG718,$AG$1:$AG$10539,0))</f>
        <v/>
      </c>
      <c r="AI718" s="10" t="str">
        <f t="shared" si="38"/>
        <v>1995-96 Zenith #132 Shane Doan     /   $</v>
      </c>
      <c r="AJ718" s="11">
        <v>1995</v>
      </c>
      <c r="AK718" s="17">
        <v>96</v>
      </c>
      <c r="AL718" s="12" t="s">
        <v>387</v>
      </c>
      <c r="AM718" s="10">
        <v>132</v>
      </c>
      <c r="AN718" s="12" t="s">
        <v>329</v>
      </c>
      <c r="AO718" s="9"/>
      <c r="AP718" s="9"/>
      <c r="AQ718" s="9"/>
      <c r="AR718" s="14"/>
      <c r="AS718" s="9"/>
      <c r="AT718" s="9"/>
      <c r="AU718" s="9"/>
      <c r="AV718" s="13"/>
      <c r="AW718" s="13"/>
      <c r="AX718" s="9"/>
      <c r="AY718" s="9"/>
      <c r="AZ718" s="9"/>
      <c r="BA718" s="33"/>
      <c r="BB718" s="33"/>
      <c r="BC718" s="36"/>
      <c r="BD718" s="12" t="s">
        <v>1771</v>
      </c>
    </row>
    <row r="719" spans="1:56" s="12" customFormat="1" x14ac:dyDescent="0.2">
      <c r="A719" s="9" t="str">
        <f>IF(Search!$C$5="","",IF(COUNTA(Inventory!$AP719)=1,1,""))</f>
        <v/>
      </c>
      <c r="B719" s="9" t="str">
        <f>IF(Search!$C$4="","",IF(ISNUMBER(SEARCH(Search!$C$4,$AR719))=TRUE,1,""))</f>
        <v/>
      </c>
      <c r="C719" s="9" t="str">
        <f>IF(Search!$C$6="x",IF(COUNTA($AQ719)=1,1,"N"),IF(COUNTA($AQ719)=1,"N",""))</f>
        <v/>
      </c>
      <c r="D719" s="9" t="str">
        <f>IF(Search!$O$8="","",IF(ISNUMBER(SEARCH(Search!$O$8,$BD719))=TRUE,1,""))</f>
        <v/>
      </c>
      <c r="E719" s="9" t="str">
        <f>IF(Search!$C$7="","",IF(ISNUMBER(SEARCH(Search!$C$7,$AN719))=TRUE,1,""))</f>
        <v/>
      </c>
      <c r="F719" s="9" t="str">
        <f>IF(Search!$C$8="","",IF(ISNUMBER(SEARCH(Search!$C$8,$AO719))=TRUE,1,""))</f>
        <v/>
      </c>
      <c r="G719" s="9" t="str">
        <f>IF(Search!$F$4="","",IF(Inventory!$AJ719&lt;Search!$F$4,"",1))</f>
        <v/>
      </c>
      <c r="H719" s="9" t="str">
        <f>IF(Search!$F$5="","",IF(Inventory!$AJ719&gt;Search!$F$5,"",1))</f>
        <v/>
      </c>
      <c r="I719" s="9" t="str">
        <f>IF(Search!$F$7="","",IF(Search!$F$8="",IF(ISNUMBER(SEARCH(Search!$F$7,$AL719))=TRUE,1,""),""))</f>
        <v/>
      </c>
      <c r="J719" s="9" t="str">
        <f>IF($AL719=Search!$F$8,1,"")</f>
        <v/>
      </c>
      <c r="K719" s="9" t="str">
        <f>IF(Search!$I$4="","",IF(COUNTA($AS719)=1,IF(Search!$I$4="N","N",1),""))</f>
        <v/>
      </c>
      <c r="L719" s="9" t="str">
        <f>IF(Search!$I$5="","",IF($AS719="RC",1,""))</f>
        <v/>
      </c>
      <c r="M719" s="9" t="str">
        <f>IF(Search!$I$6="","",IF($AS719="RCP",1,""))</f>
        <v/>
      </c>
      <c r="N719" s="9" t="str">
        <f>IF(Search!$I$8="","",IF(COUNTA($AT719)=1,IF(Search!$I$8="N","N",1),""))</f>
        <v/>
      </c>
      <c r="O719" s="9" t="str">
        <f>IF(Search!$L$4="","",IF(COUNTA($AU719)=1,IF(Search!$L$4="N","N",1),""))</f>
        <v/>
      </c>
      <c r="P719" s="9" t="str">
        <f>IF(Search!$L$5="","",IF(ISNUMBER(SEARCH("Jersey",$AU719))=TRUE,IF(Search!$L$5="N","N",1),""))</f>
        <v/>
      </c>
      <c r="Q719" s="9" t="str">
        <f>IF(Search!$L$6="","",IF(ISNUMBER(SEARCH("Patch",$AU719))=TRUE,IF(Search!$L$6="N","N",1),""))</f>
        <v/>
      </c>
      <c r="R719" s="9" t="str">
        <f>IF(Search!$L$7="","",IF(ISNUMBER(SEARCH("Shield",$AU719))=TRUE,IF(Search!$L$7="N","N",1),""))</f>
        <v/>
      </c>
      <c r="S719" s="9" t="str">
        <f>IF(Search!$L$8="","",IF(ISNUMBER(SEARCH("Stick",$AU719))=TRUE,IF(Search!$L$8="N","N",1),""))</f>
        <v/>
      </c>
      <c r="T719" s="9" t="str">
        <f>IF(Search!$O$4="","",IF(COUNTA($AW719)=1,IF(Search!$O$4="N","N",1),""))</f>
        <v/>
      </c>
      <c r="U719" s="9" t="str">
        <f>IF(Search!$O$5="","",IF($AW719="","",IF($AW719&lt;Search!$O$5,"",1)))</f>
        <v/>
      </c>
      <c r="V719" s="9" t="str">
        <f>IF(Search!$O$6="","",IF($AW719="","",IF($AW719&gt;Search!$O$6,"",1)))</f>
        <v/>
      </c>
      <c r="W719" s="9" t="str">
        <f>IF(Search!$U$4="","",IF($AX719="","",1))</f>
        <v/>
      </c>
      <c r="X719" s="9" t="str">
        <f>IF(Search!$U$5="","",IF(ISNUMBER(SEARCH(Search!$U$5,$AX719))=TRUE,IF(Search!$U$5="N","N",1),""))</f>
        <v/>
      </c>
      <c r="Y719" s="9" t="str">
        <f>IF(Search!$U$6="","",IF($AY719&lt;Search!$U$6,"",1))</f>
        <v/>
      </c>
      <c r="Z719" s="9" t="str">
        <f>IF(Search!$R$4="","",IF(Inventory!$BA719&lt;Search!$R$4,"",1))</f>
        <v/>
      </c>
      <c r="AA719" s="9" t="str">
        <f>IF(Search!$R$5="","",IF($BA719&gt;Search!$R$5,"",1))</f>
        <v/>
      </c>
      <c r="AB719" s="9" t="str">
        <f>IF(Search!$R$6="","",IF($BB719&lt;Search!$R$6,"",1))</f>
        <v/>
      </c>
      <c r="AC719" s="9" t="str">
        <f>IF(Search!$R$7="","",IF($BB719&lt;Search!$R$7,"",1))</f>
        <v/>
      </c>
      <c r="AD719" s="45" t="str">
        <f>IF(COUNTIF($A719:$AC719,"n")&gt;0,"",IF(SUM($A719:$AC719)=COUNTA(Search!$C$4:$C$8,Search!$F$4:$F$8,Search!$I$4:$I$6,Search!$I$8,Search!$L$4:$L$8,Search!$O$4:$O$8,Search!$R$4:$R$7,Search!$U$4:$U$7)-COUNTIF(Search!$C$4:$U$7,"n"),1+LARGE($AD$1:AD718,1),""))</f>
        <v/>
      </c>
      <c r="AE719" s="45" t="str">
        <f t="shared" si="36"/>
        <v/>
      </c>
      <c r="AF719" s="45" t="str">
        <f>IF(AD719="","",COUNTIF($AE$1:$AE718,$AE719)+RANK($AE719,$AE$2:$AE$10540,1))</f>
        <v/>
      </c>
      <c r="AG719" s="45" t="str">
        <f t="shared" si="37"/>
        <v/>
      </c>
      <c r="AH719" s="45" t="str">
        <f>IF($AD719="","",COUNTIF($AG$1:$AG718,$AG719)+RANK($AG719,$AG$1:$AG$10539,0))</f>
        <v/>
      </c>
      <c r="AI719" s="10" t="str">
        <f t="shared" si="38"/>
        <v>1996-97 Be A Player Autographs #3 Igor Kravchuk   AU  /   $</v>
      </c>
      <c r="AJ719" s="11">
        <v>1996</v>
      </c>
      <c r="AK719" s="17">
        <v>97</v>
      </c>
      <c r="AL719" s="12" t="s">
        <v>303</v>
      </c>
      <c r="AM719" s="10">
        <v>3</v>
      </c>
      <c r="AN719" s="12" t="s">
        <v>388</v>
      </c>
      <c r="AO719" s="9"/>
      <c r="AP719" s="9"/>
      <c r="AQ719" s="9"/>
      <c r="AR719" s="29" t="s">
        <v>2467</v>
      </c>
      <c r="AS719" s="9"/>
      <c r="AT719" s="9" t="s">
        <v>1857</v>
      </c>
      <c r="AU719" s="9"/>
      <c r="AV719" s="13"/>
      <c r="AW719" s="13"/>
      <c r="AX719" s="9"/>
      <c r="AY719" s="9"/>
      <c r="AZ719" s="9"/>
      <c r="BA719" s="33"/>
      <c r="BB719" s="33"/>
      <c r="BC719" s="36"/>
      <c r="BD719" s="12" t="s">
        <v>1771</v>
      </c>
    </row>
    <row r="720" spans="1:56" s="12" customFormat="1" x14ac:dyDescent="0.2">
      <c r="A720" s="9" t="str">
        <f>IF(Search!$C$5="","",IF(COUNTA(Inventory!$AP720)=1,1,""))</f>
        <v/>
      </c>
      <c r="B720" s="9" t="str">
        <f>IF(Search!$C$4="","",IF(ISNUMBER(SEARCH(Search!$C$4,$AR720))=TRUE,1,""))</f>
        <v/>
      </c>
      <c r="C720" s="9" t="str">
        <f>IF(Search!$C$6="x",IF(COUNTA($AQ720)=1,1,"N"),IF(COUNTA($AQ720)=1,"N",""))</f>
        <v/>
      </c>
      <c r="D720" s="9" t="str">
        <f>IF(Search!$O$8="","",IF(ISNUMBER(SEARCH(Search!$O$8,$BD720))=TRUE,1,""))</f>
        <v/>
      </c>
      <c r="E720" s="9" t="str">
        <f>IF(Search!$C$7="","",IF(ISNUMBER(SEARCH(Search!$C$7,$AN720))=TRUE,1,""))</f>
        <v/>
      </c>
      <c r="F720" s="9" t="str">
        <f>IF(Search!$C$8="","",IF(ISNUMBER(SEARCH(Search!$C$8,$AO720))=TRUE,1,""))</f>
        <v/>
      </c>
      <c r="G720" s="9" t="str">
        <f>IF(Search!$F$4="","",IF(Inventory!$AJ720&lt;Search!$F$4,"",1))</f>
        <v/>
      </c>
      <c r="H720" s="9" t="str">
        <f>IF(Search!$F$5="","",IF(Inventory!$AJ720&gt;Search!$F$5,"",1))</f>
        <v/>
      </c>
      <c r="I720" s="9" t="str">
        <f>IF(Search!$F$7="","",IF(Search!$F$8="",IF(ISNUMBER(SEARCH(Search!$F$7,$AL720))=TRUE,1,""),""))</f>
        <v/>
      </c>
      <c r="J720" s="9" t="str">
        <f>IF($AL720=Search!$F$8,1,"")</f>
        <v/>
      </c>
      <c r="K720" s="9" t="str">
        <f>IF(Search!$I$4="","",IF(COUNTA($AS720)=1,IF(Search!$I$4="N","N",1),""))</f>
        <v/>
      </c>
      <c r="L720" s="9" t="str">
        <f>IF(Search!$I$5="","",IF($AS720="RC",1,""))</f>
        <v/>
      </c>
      <c r="M720" s="9" t="str">
        <f>IF(Search!$I$6="","",IF($AS720="RCP",1,""))</f>
        <v/>
      </c>
      <c r="N720" s="9" t="str">
        <f>IF(Search!$I$8="","",IF(COUNTA($AT720)=1,IF(Search!$I$8="N","N",1),""))</f>
        <v/>
      </c>
      <c r="O720" s="9" t="str">
        <f>IF(Search!$L$4="","",IF(COUNTA($AU720)=1,IF(Search!$L$4="N","N",1),""))</f>
        <v/>
      </c>
      <c r="P720" s="9" t="str">
        <f>IF(Search!$L$5="","",IF(ISNUMBER(SEARCH("Jersey",$AU720))=TRUE,IF(Search!$L$5="N","N",1),""))</f>
        <v/>
      </c>
      <c r="Q720" s="9" t="str">
        <f>IF(Search!$L$6="","",IF(ISNUMBER(SEARCH("Patch",$AU720))=TRUE,IF(Search!$L$6="N","N",1),""))</f>
        <v/>
      </c>
      <c r="R720" s="9" t="str">
        <f>IF(Search!$L$7="","",IF(ISNUMBER(SEARCH("Shield",$AU720))=TRUE,IF(Search!$L$7="N","N",1),""))</f>
        <v/>
      </c>
      <c r="S720" s="9" t="str">
        <f>IF(Search!$L$8="","",IF(ISNUMBER(SEARCH("Stick",$AU720))=TRUE,IF(Search!$L$8="N","N",1),""))</f>
        <v/>
      </c>
      <c r="T720" s="9" t="str">
        <f>IF(Search!$O$4="","",IF(COUNTA($AW720)=1,IF(Search!$O$4="N","N",1),""))</f>
        <v/>
      </c>
      <c r="U720" s="9" t="str">
        <f>IF(Search!$O$5="","",IF($AW720="","",IF($AW720&lt;Search!$O$5,"",1)))</f>
        <v/>
      </c>
      <c r="V720" s="9" t="str">
        <f>IF(Search!$O$6="","",IF($AW720="","",IF($AW720&gt;Search!$O$6,"",1)))</f>
        <v/>
      </c>
      <c r="W720" s="9" t="str">
        <f>IF(Search!$U$4="","",IF($AX720="","",1))</f>
        <v/>
      </c>
      <c r="X720" s="9" t="str">
        <f>IF(Search!$U$5="","",IF(ISNUMBER(SEARCH(Search!$U$5,$AX720))=TRUE,IF(Search!$U$5="N","N",1),""))</f>
        <v/>
      </c>
      <c r="Y720" s="9" t="str">
        <f>IF(Search!$U$6="","",IF($AY720&lt;Search!$U$6,"",1))</f>
        <v/>
      </c>
      <c r="Z720" s="9" t="str">
        <f>IF(Search!$R$4="","",IF(Inventory!$BA720&lt;Search!$R$4,"",1))</f>
        <v/>
      </c>
      <c r="AA720" s="9" t="str">
        <f>IF(Search!$R$5="","",IF($BA720&gt;Search!$R$5,"",1))</f>
        <v/>
      </c>
      <c r="AB720" s="9" t="str">
        <f>IF(Search!$R$6="","",IF($BB720&lt;Search!$R$6,"",1))</f>
        <v/>
      </c>
      <c r="AC720" s="9" t="str">
        <f>IF(Search!$R$7="","",IF($BB720&lt;Search!$R$7,"",1))</f>
        <v/>
      </c>
      <c r="AD720" s="45" t="str">
        <f>IF(COUNTIF($A720:$AC720,"n")&gt;0,"",IF(SUM($A720:$AC720)=COUNTA(Search!$C$4:$C$8,Search!$F$4:$F$8,Search!$I$4:$I$6,Search!$I$8,Search!$L$4:$L$8,Search!$O$4:$O$8,Search!$R$4:$R$7,Search!$U$4:$U$7)-COUNTIF(Search!$C$4:$U$7,"n"),1+LARGE($AD$1:AD719,1),""))</f>
        <v/>
      </c>
      <c r="AE720" s="45" t="str">
        <f t="shared" si="36"/>
        <v/>
      </c>
      <c r="AF720" s="45" t="str">
        <f>IF(AD720="","",COUNTIF($AE$1:$AE719,$AE720)+RANK($AE720,$AE$2:$AE$10540,1))</f>
        <v/>
      </c>
      <c r="AG720" s="45" t="str">
        <f t="shared" si="37"/>
        <v/>
      </c>
      <c r="AH720" s="45" t="str">
        <f>IF($AD720="","",COUNTIF($AG$1:$AG719,$AG720)+RANK($AG720,$AG$1:$AG$10539,0))</f>
        <v/>
      </c>
      <c r="AI720" s="10" t="str">
        <f t="shared" si="38"/>
        <v>1996-97 Be A Player Autographs #17 Jamie Baker   AU  /   $</v>
      </c>
      <c r="AJ720" s="11">
        <v>1996</v>
      </c>
      <c r="AK720" s="17">
        <v>97</v>
      </c>
      <c r="AL720" s="12" t="s">
        <v>303</v>
      </c>
      <c r="AM720" s="10">
        <v>17</v>
      </c>
      <c r="AN720" s="12" t="s">
        <v>389</v>
      </c>
      <c r="AO720" s="9"/>
      <c r="AP720" s="9"/>
      <c r="AQ720" s="9"/>
      <c r="AR720" s="29" t="s">
        <v>2467</v>
      </c>
      <c r="AS720" s="9"/>
      <c r="AT720" s="9" t="s">
        <v>1857</v>
      </c>
      <c r="AU720" s="9"/>
      <c r="AV720" s="13"/>
      <c r="AW720" s="13"/>
      <c r="AX720" s="9"/>
      <c r="AY720" s="9"/>
      <c r="AZ720" s="9"/>
      <c r="BA720" s="33"/>
      <c r="BB720" s="33"/>
      <c r="BC720" s="36"/>
      <c r="BD720" s="12" t="s">
        <v>1771</v>
      </c>
    </row>
    <row r="721" spans="1:56" s="12" customFormat="1" x14ac:dyDescent="0.2">
      <c r="A721" s="9" t="str">
        <f>IF(Search!$C$5="","",IF(COUNTA(Inventory!$AP721)=1,1,""))</f>
        <v/>
      </c>
      <c r="B721" s="9" t="str">
        <f>IF(Search!$C$4="","",IF(ISNUMBER(SEARCH(Search!$C$4,$AR721))=TRUE,1,""))</f>
        <v/>
      </c>
      <c r="C721" s="9" t="str">
        <f>IF(Search!$C$6="x",IF(COUNTA($AQ721)=1,1,"N"),IF(COUNTA($AQ721)=1,"N",""))</f>
        <v/>
      </c>
      <c r="D721" s="9" t="str">
        <f>IF(Search!$O$8="","",IF(ISNUMBER(SEARCH(Search!$O$8,$BD721))=TRUE,1,""))</f>
        <v/>
      </c>
      <c r="E721" s="9" t="str">
        <f>IF(Search!$C$7="","",IF(ISNUMBER(SEARCH(Search!$C$7,$AN721))=TRUE,1,""))</f>
        <v/>
      </c>
      <c r="F721" s="9" t="str">
        <f>IF(Search!$C$8="","",IF(ISNUMBER(SEARCH(Search!$C$8,$AO721))=TRUE,1,""))</f>
        <v/>
      </c>
      <c r="G721" s="9" t="str">
        <f>IF(Search!$F$4="","",IF(Inventory!$AJ721&lt;Search!$F$4,"",1))</f>
        <v/>
      </c>
      <c r="H721" s="9" t="str">
        <f>IF(Search!$F$5="","",IF(Inventory!$AJ721&gt;Search!$F$5,"",1))</f>
        <v/>
      </c>
      <c r="I721" s="9" t="str">
        <f>IF(Search!$F$7="","",IF(Search!$F$8="",IF(ISNUMBER(SEARCH(Search!$F$7,$AL721))=TRUE,1,""),""))</f>
        <v/>
      </c>
      <c r="J721" s="9" t="str">
        <f>IF($AL721=Search!$F$8,1,"")</f>
        <v/>
      </c>
      <c r="K721" s="9" t="str">
        <f>IF(Search!$I$4="","",IF(COUNTA($AS721)=1,IF(Search!$I$4="N","N",1),""))</f>
        <v/>
      </c>
      <c r="L721" s="9" t="str">
        <f>IF(Search!$I$5="","",IF($AS721="RC",1,""))</f>
        <v/>
      </c>
      <c r="M721" s="9" t="str">
        <f>IF(Search!$I$6="","",IF($AS721="RCP",1,""))</f>
        <v/>
      </c>
      <c r="N721" s="9" t="str">
        <f>IF(Search!$I$8="","",IF(COUNTA($AT721)=1,IF(Search!$I$8="N","N",1),""))</f>
        <v/>
      </c>
      <c r="O721" s="9" t="str">
        <f>IF(Search!$L$4="","",IF(COUNTA($AU721)=1,IF(Search!$L$4="N","N",1),""))</f>
        <v/>
      </c>
      <c r="P721" s="9" t="str">
        <f>IF(Search!$L$5="","",IF(ISNUMBER(SEARCH("Jersey",$AU721))=TRUE,IF(Search!$L$5="N","N",1),""))</f>
        <v/>
      </c>
      <c r="Q721" s="9" t="str">
        <f>IF(Search!$L$6="","",IF(ISNUMBER(SEARCH("Patch",$AU721))=TRUE,IF(Search!$L$6="N","N",1),""))</f>
        <v/>
      </c>
      <c r="R721" s="9" t="str">
        <f>IF(Search!$L$7="","",IF(ISNUMBER(SEARCH("Shield",$AU721))=TRUE,IF(Search!$L$7="N","N",1),""))</f>
        <v/>
      </c>
      <c r="S721" s="9" t="str">
        <f>IF(Search!$L$8="","",IF(ISNUMBER(SEARCH("Stick",$AU721))=TRUE,IF(Search!$L$8="N","N",1),""))</f>
        <v/>
      </c>
      <c r="T721" s="9" t="str">
        <f>IF(Search!$O$4="","",IF(COUNTA($AW721)=1,IF(Search!$O$4="N","N",1),""))</f>
        <v/>
      </c>
      <c r="U721" s="9" t="str">
        <f>IF(Search!$O$5="","",IF($AW721="","",IF($AW721&lt;Search!$O$5,"",1)))</f>
        <v/>
      </c>
      <c r="V721" s="9" t="str">
        <f>IF(Search!$O$6="","",IF($AW721="","",IF($AW721&gt;Search!$O$6,"",1)))</f>
        <v/>
      </c>
      <c r="W721" s="9" t="str">
        <f>IF(Search!$U$4="","",IF($AX721="","",1))</f>
        <v/>
      </c>
      <c r="X721" s="9" t="str">
        <f>IF(Search!$U$5="","",IF(ISNUMBER(SEARCH(Search!$U$5,$AX721))=TRUE,IF(Search!$U$5="N","N",1),""))</f>
        <v/>
      </c>
      <c r="Y721" s="9" t="str">
        <f>IF(Search!$U$6="","",IF($AY721&lt;Search!$U$6,"",1))</f>
        <v/>
      </c>
      <c r="Z721" s="9" t="str">
        <f>IF(Search!$R$4="","",IF(Inventory!$BA721&lt;Search!$R$4,"",1))</f>
        <v/>
      </c>
      <c r="AA721" s="9" t="str">
        <f>IF(Search!$R$5="","",IF($BA721&gt;Search!$R$5,"",1))</f>
        <v/>
      </c>
      <c r="AB721" s="9" t="str">
        <f>IF(Search!$R$6="","",IF($BB721&lt;Search!$R$6,"",1))</f>
        <v/>
      </c>
      <c r="AC721" s="9" t="str">
        <f>IF(Search!$R$7="","",IF($BB721&lt;Search!$R$7,"",1))</f>
        <v/>
      </c>
      <c r="AD721" s="45" t="str">
        <f>IF(COUNTIF($A721:$AC721,"n")&gt;0,"",IF(SUM($A721:$AC721)=COUNTA(Search!$C$4:$C$8,Search!$F$4:$F$8,Search!$I$4:$I$6,Search!$I$8,Search!$L$4:$L$8,Search!$O$4:$O$8,Search!$R$4:$R$7,Search!$U$4:$U$7)-COUNTIF(Search!$C$4:$U$7,"n"),1+LARGE($AD$1:AD720,1),""))</f>
        <v/>
      </c>
      <c r="AE721" s="45" t="str">
        <f t="shared" si="36"/>
        <v/>
      </c>
      <c r="AF721" s="45" t="str">
        <f>IF(AD721="","",COUNTIF($AE$1:$AE720,$AE721)+RANK($AE721,$AE$2:$AE$10540,1))</f>
        <v/>
      </c>
      <c r="AG721" s="45" t="str">
        <f t="shared" si="37"/>
        <v/>
      </c>
      <c r="AH721" s="45" t="str">
        <f>IF($AD721="","",COUNTIF($AG$1:$AG720,$AG721)+RANK($AG721,$AG$1:$AG$10539,0))</f>
        <v/>
      </c>
      <c r="AI721" s="10" t="str">
        <f t="shared" si="38"/>
        <v>1996-97 Be A Player Autographs #40 Eric Desjardins   AU  /   $</v>
      </c>
      <c r="AJ721" s="11">
        <v>1996</v>
      </c>
      <c r="AK721" s="17">
        <v>97</v>
      </c>
      <c r="AL721" s="12" t="s">
        <v>303</v>
      </c>
      <c r="AM721" s="10">
        <v>40</v>
      </c>
      <c r="AN721" s="12" t="s">
        <v>225</v>
      </c>
      <c r="AO721" s="9"/>
      <c r="AP721" s="9"/>
      <c r="AQ721" s="9"/>
      <c r="AR721" s="14" t="s">
        <v>2466</v>
      </c>
      <c r="AS721" s="9"/>
      <c r="AT721" s="9" t="s">
        <v>1857</v>
      </c>
      <c r="AU721" s="9"/>
      <c r="AV721" s="13"/>
      <c r="AW721" s="13"/>
      <c r="AX721" s="9"/>
      <c r="AY721" s="9"/>
      <c r="AZ721" s="9"/>
      <c r="BA721" s="33"/>
      <c r="BB721" s="33"/>
      <c r="BC721" s="36"/>
      <c r="BD721" s="12" t="s">
        <v>1771</v>
      </c>
    </row>
    <row r="722" spans="1:56" s="12" customFormat="1" x14ac:dyDescent="0.2">
      <c r="A722" s="9" t="str">
        <f>IF(Search!$C$5="","",IF(COUNTA(Inventory!$AP722)=1,1,""))</f>
        <v/>
      </c>
      <c r="B722" s="9" t="str">
        <f>IF(Search!$C$4="","",IF(ISNUMBER(SEARCH(Search!$C$4,$AR722))=TRUE,1,""))</f>
        <v/>
      </c>
      <c r="C722" s="9" t="str">
        <f>IF(Search!$C$6="x",IF(COUNTA($AQ722)=1,1,"N"),IF(COUNTA($AQ722)=1,"N",""))</f>
        <v/>
      </c>
      <c r="D722" s="9" t="str">
        <f>IF(Search!$O$8="","",IF(ISNUMBER(SEARCH(Search!$O$8,$BD722))=TRUE,1,""))</f>
        <v/>
      </c>
      <c r="E722" s="9" t="str">
        <f>IF(Search!$C$7="","",IF(ISNUMBER(SEARCH(Search!$C$7,$AN722))=TRUE,1,""))</f>
        <v/>
      </c>
      <c r="F722" s="9" t="str">
        <f>IF(Search!$C$8="","",IF(ISNUMBER(SEARCH(Search!$C$8,$AO722))=TRUE,1,""))</f>
        <v/>
      </c>
      <c r="G722" s="9" t="str">
        <f>IF(Search!$F$4="","",IF(Inventory!$AJ722&lt;Search!$F$4,"",1))</f>
        <v/>
      </c>
      <c r="H722" s="9" t="str">
        <f>IF(Search!$F$5="","",IF(Inventory!$AJ722&gt;Search!$F$5,"",1))</f>
        <v/>
      </c>
      <c r="I722" s="9" t="str">
        <f>IF(Search!$F$7="","",IF(Search!$F$8="",IF(ISNUMBER(SEARCH(Search!$F$7,$AL722))=TRUE,1,""),""))</f>
        <v/>
      </c>
      <c r="J722" s="9" t="str">
        <f>IF($AL722=Search!$F$8,1,"")</f>
        <v/>
      </c>
      <c r="K722" s="9" t="str">
        <f>IF(Search!$I$4="","",IF(COUNTA($AS722)=1,IF(Search!$I$4="N","N",1),""))</f>
        <v/>
      </c>
      <c r="L722" s="9" t="str">
        <f>IF(Search!$I$5="","",IF($AS722="RC",1,""))</f>
        <v/>
      </c>
      <c r="M722" s="9" t="str">
        <f>IF(Search!$I$6="","",IF($AS722="RCP",1,""))</f>
        <v/>
      </c>
      <c r="N722" s="9" t="str">
        <f>IF(Search!$I$8="","",IF(COUNTA($AT722)=1,IF(Search!$I$8="N","N",1),""))</f>
        <v/>
      </c>
      <c r="O722" s="9" t="str">
        <f>IF(Search!$L$4="","",IF(COUNTA($AU722)=1,IF(Search!$L$4="N","N",1),""))</f>
        <v/>
      </c>
      <c r="P722" s="9" t="str">
        <f>IF(Search!$L$5="","",IF(ISNUMBER(SEARCH("Jersey",$AU722))=TRUE,IF(Search!$L$5="N","N",1),""))</f>
        <v/>
      </c>
      <c r="Q722" s="9" t="str">
        <f>IF(Search!$L$6="","",IF(ISNUMBER(SEARCH("Patch",$AU722))=TRUE,IF(Search!$L$6="N","N",1),""))</f>
        <v/>
      </c>
      <c r="R722" s="9" t="str">
        <f>IF(Search!$L$7="","",IF(ISNUMBER(SEARCH("Shield",$AU722))=TRUE,IF(Search!$L$7="N","N",1),""))</f>
        <v/>
      </c>
      <c r="S722" s="9" t="str">
        <f>IF(Search!$L$8="","",IF(ISNUMBER(SEARCH("Stick",$AU722))=TRUE,IF(Search!$L$8="N","N",1),""))</f>
        <v/>
      </c>
      <c r="T722" s="9" t="str">
        <f>IF(Search!$O$4="","",IF(COUNTA($AW722)=1,IF(Search!$O$4="N","N",1),""))</f>
        <v/>
      </c>
      <c r="U722" s="9" t="str">
        <f>IF(Search!$O$5="","",IF($AW722="","",IF($AW722&lt;Search!$O$5,"",1)))</f>
        <v/>
      </c>
      <c r="V722" s="9" t="str">
        <f>IF(Search!$O$6="","",IF($AW722="","",IF($AW722&gt;Search!$O$6,"",1)))</f>
        <v/>
      </c>
      <c r="W722" s="9" t="str">
        <f>IF(Search!$U$4="","",IF($AX722="","",1))</f>
        <v/>
      </c>
      <c r="X722" s="9" t="str">
        <f>IF(Search!$U$5="","",IF(ISNUMBER(SEARCH(Search!$U$5,$AX722))=TRUE,IF(Search!$U$5="N","N",1),""))</f>
        <v/>
      </c>
      <c r="Y722" s="9" t="str">
        <f>IF(Search!$U$6="","",IF($AY722&lt;Search!$U$6,"",1))</f>
        <v/>
      </c>
      <c r="Z722" s="9" t="str">
        <f>IF(Search!$R$4="","",IF(Inventory!$BA722&lt;Search!$R$4,"",1))</f>
        <v/>
      </c>
      <c r="AA722" s="9" t="str">
        <f>IF(Search!$R$5="","",IF($BA722&gt;Search!$R$5,"",1))</f>
        <v/>
      </c>
      <c r="AB722" s="9" t="str">
        <f>IF(Search!$R$6="","",IF($BB722&lt;Search!$R$6,"",1))</f>
        <v/>
      </c>
      <c r="AC722" s="9" t="str">
        <f>IF(Search!$R$7="","",IF($BB722&lt;Search!$R$7,"",1))</f>
        <v/>
      </c>
      <c r="AD722" s="45" t="str">
        <f>IF(COUNTIF($A722:$AC722,"n")&gt;0,"",IF(SUM($A722:$AC722)=COUNTA(Search!$C$4:$C$8,Search!$F$4:$F$8,Search!$I$4:$I$6,Search!$I$8,Search!$L$4:$L$8,Search!$O$4:$O$8,Search!$R$4:$R$7,Search!$U$4:$U$7)-COUNTIF(Search!$C$4:$U$7,"n"),1+LARGE($AD$1:AD721,1),""))</f>
        <v/>
      </c>
      <c r="AE722" s="45" t="str">
        <f t="shared" si="36"/>
        <v/>
      </c>
      <c r="AF722" s="45" t="str">
        <f>IF(AD722="","",COUNTIF($AE$1:$AE721,$AE722)+RANK($AE722,$AE$2:$AE$10540,1))</f>
        <v/>
      </c>
      <c r="AG722" s="45" t="str">
        <f t="shared" si="37"/>
        <v/>
      </c>
      <c r="AH722" s="45" t="str">
        <f>IF($AD722="","",COUNTIF($AG$1:$AG721,$AG722)+RANK($AG722,$AG$1:$AG$10539,0))</f>
        <v/>
      </c>
      <c r="AI722" s="10" t="str">
        <f t="shared" si="38"/>
        <v>1996-97 Be A Player Autographs #47 Tie Domi   AU  /   $</v>
      </c>
      <c r="AJ722" s="11">
        <v>1996</v>
      </c>
      <c r="AK722" s="17">
        <v>97</v>
      </c>
      <c r="AL722" s="12" t="s">
        <v>303</v>
      </c>
      <c r="AM722" s="10">
        <v>47</v>
      </c>
      <c r="AN722" s="12" t="s">
        <v>390</v>
      </c>
      <c r="AO722" s="9"/>
      <c r="AP722" s="9"/>
      <c r="AQ722" s="9"/>
      <c r="AR722" s="29" t="s">
        <v>2467</v>
      </c>
      <c r="AS722" s="9"/>
      <c r="AT722" s="9" t="s">
        <v>1857</v>
      </c>
      <c r="AU722" s="9"/>
      <c r="AV722" s="13"/>
      <c r="AW722" s="13"/>
      <c r="AX722" s="9"/>
      <c r="AY722" s="9"/>
      <c r="AZ722" s="9"/>
      <c r="BA722" s="33"/>
      <c r="BB722" s="33"/>
      <c r="BC722" s="36"/>
      <c r="BD722" s="12" t="s">
        <v>1771</v>
      </c>
    </row>
    <row r="723" spans="1:56" s="12" customFormat="1" x14ac:dyDescent="0.2">
      <c r="A723" s="9" t="str">
        <f>IF(Search!$C$5="","",IF(COUNTA(Inventory!$AP723)=1,1,""))</f>
        <v/>
      </c>
      <c r="B723" s="9" t="str">
        <f>IF(Search!$C$4="","",IF(ISNUMBER(SEARCH(Search!$C$4,$AR723))=TRUE,1,""))</f>
        <v/>
      </c>
      <c r="C723" s="9" t="str">
        <f>IF(Search!$C$6="x",IF(COUNTA($AQ723)=1,1,"N"),IF(COUNTA($AQ723)=1,"N",""))</f>
        <v/>
      </c>
      <c r="D723" s="9" t="str">
        <f>IF(Search!$O$8="","",IF(ISNUMBER(SEARCH(Search!$O$8,$BD723))=TRUE,1,""))</f>
        <v/>
      </c>
      <c r="E723" s="9" t="str">
        <f>IF(Search!$C$7="","",IF(ISNUMBER(SEARCH(Search!$C$7,$AN723))=TRUE,1,""))</f>
        <v/>
      </c>
      <c r="F723" s="9" t="str">
        <f>IF(Search!$C$8="","",IF(ISNUMBER(SEARCH(Search!$C$8,$AO723))=TRUE,1,""))</f>
        <v/>
      </c>
      <c r="G723" s="9" t="str">
        <f>IF(Search!$F$4="","",IF(Inventory!$AJ723&lt;Search!$F$4,"",1))</f>
        <v/>
      </c>
      <c r="H723" s="9" t="str">
        <f>IF(Search!$F$5="","",IF(Inventory!$AJ723&gt;Search!$F$5,"",1))</f>
        <v/>
      </c>
      <c r="I723" s="9" t="str">
        <f>IF(Search!$F$7="","",IF(Search!$F$8="",IF(ISNUMBER(SEARCH(Search!$F$7,$AL723))=TRUE,1,""),""))</f>
        <v/>
      </c>
      <c r="J723" s="9" t="str">
        <f>IF($AL723=Search!$F$8,1,"")</f>
        <v/>
      </c>
      <c r="K723" s="9" t="str">
        <f>IF(Search!$I$4="","",IF(COUNTA($AS723)=1,IF(Search!$I$4="N","N",1),""))</f>
        <v/>
      </c>
      <c r="L723" s="9" t="str">
        <f>IF(Search!$I$5="","",IF($AS723="RC",1,""))</f>
        <v/>
      </c>
      <c r="M723" s="9" t="str">
        <f>IF(Search!$I$6="","",IF($AS723="RCP",1,""))</f>
        <v/>
      </c>
      <c r="N723" s="9" t="str">
        <f>IF(Search!$I$8="","",IF(COUNTA($AT723)=1,IF(Search!$I$8="N","N",1),""))</f>
        <v/>
      </c>
      <c r="O723" s="9" t="str">
        <f>IF(Search!$L$4="","",IF(COUNTA($AU723)=1,IF(Search!$L$4="N","N",1),""))</f>
        <v/>
      </c>
      <c r="P723" s="9" t="str">
        <f>IF(Search!$L$5="","",IF(ISNUMBER(SEARCH("Jersey",$AU723))=TRUE,IF(Search!$L$5="N","N",1),""))</f>
        <v/>
      </c>
      <c r="Q723" s="9" t="str">
        <f>IF(Search!$L$6="","",IF(ISNUMBER(SEARCH("Patch",$AU723))=TRUE,IF(Search!$L$6="N","N",1),""))</f>
        <v/>
      </c>
      <c r="R723" s="9" t="str">
        <f>IF(Search!$L$7="","",IF(ISNUMBER(SEARCH("Shield",$AU723))=TRUE,IF(Search!$L$7="N","N",1),""))</f>
        <v/>
      </c>
      <c r="S723" s="9" t="str">
        <f>IF(Search!$L$8="","",IF(ISNUMBER(SEARCH("Stick",$AU723))=TRUE,IF(Search!$L$8="N","N",1),""))</f>
        <v/>
      </c>
      <c r="T723" s="9" t="str">
        <f>IF(Search!$O$4="","",IF(COUNTA($AW723)=1,IF(Search!$O$4="N","N",1),""))</f>
        <v/>
      </c>
      <c r="U723" s="9" t="str">
        <f>IF(Search!$O$5="","",IF($AW723="","",IF($AW723&lt;Search!$O$5,"",1)))</f>
        <v/>
      </c>
      <c r="V723" s="9" t="str">
        <f>IF(Search!$O$6="","",IF($AW723="","",IF($AW723&gt;Search!$O$6,"",1)))</f>
        <v/>
      </c>
      <c r="W723" s="9" t="str">
        <f>IF(Search!$U$4="","",IF($AX723="","",1))</f>
        <v/>
      </c>
      <c r="X723" s="9" t="str">
        <f>IF(Search!$U$5="","",IF(ISNUMBER(SEARCH(Search!$U$5,$AX723))=TRUE,IF(Search!$U$5="N","N",1),""))</f>
        <v/>
      </c>
      <c r="Y723" s="9" t="str">
        <f>IF(Search!$U$6="","",IF($AY723&lt;Search!$U$6,"",1))</f>
        <v/>
      </c>
      <c r="Z723" s="9" t="str">
        <f>IF(Search!$R$4="","",IF(Inventory!$BA723&lt;Search!$R$4,"",1))</f>
        <v/>
      </c>
      <c r="AA723" s="9" t="str">
        <f>IF(Search!$R$5="","",IF($BA723&gt;Search!$R$5,"",1))</f>
        <v/>
      </c>
      <c r="AB723" s="9" t="str">
        <f>IF(Search!$R$6="","",IF($BB723&lt;Search!$R$6,"",1))</f>
        <v/>
      </c>
      <c r="AC723" s="9" t="str">
        <f>IF(Search!$R$7="","",IF($BB723&lt;Search!$R$7,"",1))</f>
        <v/>
      </c>
      <c r="AD723" s="45" t="str">
        <f>IF(COUNTIF($A723:$AC723,"n")&gt;0,"",IF(SUM($A723:$AC723)=COUNTA(Search!$C$4:$C$8,Search!$F$4:$F$8,Search!$I$4:$I$6,Search!$I$8,Search!$L$4:$L$8,Search!$O$4:$O$8,Search!$R$4:$R$7,Search!$U$4:$U$7)-COUNTIF(Search!$C$4:$U$7,"n"),1+LARGE($AD$1:AD722,1),""))</f>
        <v/>
      </c>
      <c r="AE723" s="45" t="str">
        <f t="shared" si="36"/>
        <v/>
      </c>
      <c r="AF723" s="45" t="str">
        <f>IF(AD723="","",COUNTIF($AE$1:$AE722,$AE723)+RANK($AE723,$AE$2:$AE$10540,1))</f>
        <v/>
      </c>
      <c r="AG723" s="45" t="str">
        <f t="shared" si="37"/>
        <v/>
      </c>
      <c r="AH723" s="45" t="str">
        <f>IF($AD723="","",COUNTIF($AG$1:$AG722,$AG723)+RANK($AG723,$AG$1:$AG$10539,0))</f>
        <v/>
      </c>
      <c r="AI723" s="10" t="str">
        <f t="shared" si="38"/>
        <v>1996-97 Be A Player Autographs #69 Jim McKenzie   AU  /   $</v>
      </c>
      <c r="AJ723" s="11">
        <v>1996</v>
      </c>
      <c r="AK723" s="17">
        <v>97</v>
      </c>
      <c r="AL723" s="12" t="s">
        <v>303</v>
      </c>
      <c r="AM723" s="10">
        <v>69</v>
      </c>
      <c r="AN723" s="12" t="s">
        <v>391</v>
      </c>
      <c r="AO723" s="9"/>
      <c r="AP723" s="9"/>
      <c r="AQ723" s="9"/>
      <c r="AR723" s="14"/>
      <c r="AS723" s="9"/>
      <c r="AT723" s="9" t="s">
        <v>1857</v>
      </c>
      <c r="AU723" s="9"/>
      <c r="AV723" s="13"/>
      <c r="AW723" s="13"/>
      <c r="AX723" s="9"/>
      <c r="AY723" s="9"/>
      <c r="AZ723" s="9"/>
      <c r="BA723" s="33"/>
      <c r="BB723" s="33"/>
      <c r="BC723" s="36"/>
      <c r="BD723" s="12" t="s">
        <v>1771</v>
      </c>
    </row>
    <row r="724" spans="1:56" s="12" customFormat="1" x14ac:dyDescent="0.2">
      <c r="A724" s="9" t="str">
        <f>IF(Search!$C$5="","",IF(COUNTA(Inventory!$AP724)=1,1,""))</f>
        <v/>
      </c>
      <c r="B724" s="9" t="str">
        <f>IF(Search!$C$4="","",IF(ISNUMBER(SEARCH(Search!$C$4,$AR724))=TRUE,1,""))</f>
        <v/>
      </c>
      <c r="C724" s="9" t="str">
        <f>IF(Search!$C$6="x",IF(COUNTA($AQ724)=1,1,"N"),IF(COUNTA($AQ724)=1,"N",""))</f>
        <v/>
      </c>
      <c r="D724" s="9" t="str">
        <f>IF(Search!$O$8="","",IF(ISNUMBER(SEARCH(Search!$O$8,$BD724))=TRUE,1,""))</f>
        <v/>
      </c>
      <c r="E724" s="9" t="str">
        <f>IF(Search!$C$7="","",IF(ISNUMBER(SEARCH(Search!$C$7,$AN724))=TRUE,1,""))</f>
        <v/>
      </c>
      <c r="F724" s="9" t="str">
        <f>IF(Search!$C$8="","",IF(ISNUMBER(SEARCH(Search!$C$8,$AO724))=TRUE,1,""))</f>
        <v/>
      </c>
      <c r="G724" s="9" t="str">
        <f>IF(Search!$F$4="","",IF(Inventory!$AJ724&lt;Search!$F$4,"",1))</f>
        <v/>
      </c>
      <c r="H724" s="9" t="str">
        <f>IF(Search!$F$5="","",IF(Inventory!$AJ724&gt;Search!$F$5,"",1))</f>
        <v/>
      </c>
      <c r="I724" s="9" t="str">
        <f>IF(Search!$F$7="","",IF(Search!$F$8="",IF(ISNUMBER(SEARCH(Search!$F$7,$AL724))=TRUE,1,""),""))</f>
        <v/>
      </c>
      <c r="J724" s="9" t="str">
        <f>IF($AL724=Search!$F$8,1,"")</f>
        <v/>
      </c>
      <c r="K724" s="9" t="str">
        <f>IF(Search!$I$4="","",IF(COUNTA($AS724)=1,IF(Search!$I$4="N","N",1),""))</f>
        <v/>
      </c>
      <c r="L724" s="9" t="str">
        <f>IF(Search!$I$5="","",IF($AS724="RC",1,""))</f>
        <v/>
      </c>
      <c r="M724" s="9" t="str">
        <f>IF(Search!$I$6="","",IF($AS724="RCP",1,""))</f>
        <v/>
      </c>
      <c r="N724" s="9" t="str">
        <f>IF(Search!$I$8="","",IF(COUNTA($AT724)=1,IF(Search!$I$8="N","N",1),""))</f>
        <v/>
      </c>
      <c r="O724" s="9" t="str">
        <f>IF(Search!$L$4="","",IF(COUNTA($AU724)=1,IF(Search!$L$4="N","N",1),""))</f>
        <v/>
      </c>
      <c r="P724" s="9" t="str">
        <f>IF(Search!$L$5="","",IF(ISNUMBER(SEARCH("Jersey",$AU724))=TRUE,IF(Search!$L$5="N","N",1),""))</f>
        <v/>
      </c>
      <c r="Q724" s="9" t="str">
        <f>IF(Search!$L$6="","",IF(ISNUMBER(SEARCH("Patch",$AU724))=TRUE,IF(Search!$L$6="N","N",1),""))</f>
        <v/>
      </c>
      <c r="R724" s="9" t="str">
        <f>IF(Search!$L$7="","",IF(ISNUMBER(SEARCH("Shield",$AU724))=TRUE,IF(Search!$L$7="N","N",1),""))</f>
        <v/>
      </c>
      <c r="S724" s="9" t="str">
        <f>IF(Search!$L$8="","",IF(ISNUMBER(SEARCH("Stick",$AU724))=TRUE,IF(Search!$L$8="N","N",1),""))</f>
        <v/>
      </c>
      <c r="T724" s="9" t="str">
        <f>IF(Search!$O$4="","",IF(COUNTA($AW724)=1,IF(Search!$O$4="N","N",1),""))</f>
        <v/>
      </c>
      <c r="U724" s="9" t="str">
        <f>IF(Search!$O$5="","",IF($AW724="","",IF($AW724&lt;Search!$O$5,"",1)))</f>
        <v/>
      </c>
      <c r="V724" s="9" t="str">
        <f>IF(Search!$O$6="","",IF($AW724="","",IF($AW724&gt;Search!$O$6,"",1)))</f>
        <v/>
      </c>
      <c r="W724" s="9" t="str">
        <f>IF(Search!$U$4="","",IF($AX724="","",1))</f>
        <v/>
      </c>
      <c r="X724" s="9" t="str">
        <f>IF(Search!$U$5="","",IF(ISNUMBER(SEARCH(Search!$U$5,$AX724))=TRUE,IF(Search!$U$5="N","N",1),""))</f>
        <v/>
      </c>
      <c r="Y724" s="9" t="str">
        <f>IF(Search!$U$6="","",IF($AY724&lt;Search!$U$6,"",1))</f>
        <v/>
      </c>
      <c r="Z724" s="9" t="str">
        <f>IF(Search!$R$4="","",IF(Inventory!$BA724&lt;Search!$R$4,"",1))</f>
        <v/>
      </c>
      <c r="AA724" s="9" t="str">
        <f>IF(Search!$R$5="","",IF($BA724&gt;Search!$R$5,"",1))</f>
        <v/>
      </c>
      <c r="AB724" s="9" t="str">
        <f>IF(Search!$R$6="","",IF($BB724&lt;Search!$R$6,"",1))</f>
        <v/>
      </c>
      <c r="AC724" s="9" t="str">
        <f>IF(Search!$R$7="","",IF($BB724&lt;Search!$R$7,"",1))</f>
        <v/>
      </c>
      <c r="AD724" s="45" t="str">
        <f>IF(COUNTIF($A724:$AC724,"n")&gt;0,"",IF(SUM($A724:$AC724)=COUNTA(Search!$C$4:$C$8,Search!$F$4:$F$8,Search!$I$4:$I$6,Search!$I$8,Search!$L$4:$L$8,Search!$O$4:$O$8,Search!$R$4:$R$7,Search!$U$4:$U$7)-COUNTIF(Search!$C$4:$U$7,"n"),1+LARGE($AD$1:AD723,1),""))</f>
        <v/>
      </c>
      <c r="AE724" s="45" t="str">
        <f t="shared" si="36"/>
        <v/>
      </c>
      <c r="AF724" s="45" t="str">
        <f>IF(AD724="","",COUNTIF($AE$1:$AE723,$AE724)+RANK($AE724,$AE$2:$AE$10540,1))</f>
        <v/>
      </c>
      <c r="AG724" s="45" t="str">
        <f t="shared" si="37"/>
        <v/>
      </c>
      <c r="AH724" s="45" t="str">
        <f>IF($AD724="","",COUNTIF($AG$1:$AG723,$AG724)+RANK($AG724,$AG$1:$AG$10539,0))</f>
        <v/>
      </c>
      <c r="AI724" s="10" t="str">
        <f t="shared" si="38"/>
        <v>1996-97 Be A Player Autographs #71 Eric Weinrich   AU  /   $</v>
      </c>
      <c r="AJ724" s="11">
        <v>1996</v>
      </c>
      <c r="AK724" s="17">
        <v>97</v>
      </c>
      <c r="AL724" s="12" t="s">
        <v>303</v>
      </c>
      <c r="AM724" s="10">
        <v>71</v>
      </c>
      <c r="AN724" s="12" t="s">
        <v>392</v>
      </c>
      <c r="AO724" s="9"/>
      <c r="AP724" s="9"/>
      <c r="AQ724" s="9"/>
      <c r="AR724" s="14"/>
      <c r="AS724" s="9"/>
      <c r="AT724" s="9" t="s">
        <v>1857</v>
      </c>
      <c r="AU724" s="9"/>
      <c r="AV724" s="13"/>
      <c r="AW724" s="13"/>
      <c r="AX724" s="9"/>
      <c r="AY724" s="9"/>
      <c r="AZ724" s="9"/>
      <c r="BA724" s="33"/>
      <c r="BB724" s="33"/>
      <c r="BC724" s="36"/>
      <c r="BD724" s="12" t="s">
        <v>1771</v>
      </c>
    </row>
    <row r="725" spans="1:56" s="12" customFormat="1" x14ac:dyDescent="0.2">
      <c r="A725" s="9" t="str">
        <f>IF(Search!$C$5="","",IF(COUNTA(Inventory!$AP725)=1,1,""))</f>
        <v/>
      </c>
      <c r="B725" s="9" t="str">
        <f>IF(Search!$C$4="","",IF(ISNUMBER(SEARCH(Search!$C$4,$AR725))=TRUE,1,""))</f>
        <v/>
      </c>
      <c r="C725" s="9" t="str">
        <f>IF(Search!$C$6="x",IF(COUNTA($AQ725)=1,1,"N"),IF(COUNTA($AQ725)=1,"N",""))</f>
        <v/>
      </c>
      <c r="D725" s="9" t="str">
        <f>IF(Search!$O$8="","",IF(ISNUMBER(SEARCH(Search!$O$8,$BD725))=TRUE,1,""))</f>
        <v/>
      </c>
      <c r="E725" s="9" t="str">
        <f>IF(Search!$C$7="","",IF(ISNUMBER(SEARCH(Search!$C$7,$AN725))=TRUE,1,""))</f>
        <v/>
      </c>
      <c r="F725" s="9" t="str">
        <f>IF(Search!$C$8="","",IF(ISNUMBER(SEARCH(Search!$C$8,$AO725))=TRUE,1,""))</f>
        <v/>
      </c>
      <c r="G725" s="9" t="str">
        <f>IF(Search!$F$4="","",IF(Inventory!$AJ725&lt;Search!$F$4,"",1))</f>
        <v/>
      </c>
      <c r="H725" s="9" t="str">
        <f>IF(Search!$F$5="","",IF(Inventory!$AJ725&gt;Search!$F$5,"",1))</f>
        <v/>
      </c>
      <c r="I725" s="9" t="str">
        <f>IF(Search!$F$7="","",IF(Search!$F$8="",IF(ISNUMBER(SEARCH(Search!$F$7,$AL725))=TRUE,1,""),""))</f>
        <v/>
      </c>
      <c r="J725" s="9" t="str">
        <f>IF($AL725=Search!$F$8,1,"")</f>
        <v/>
      </c>
      <c r="K725" s="9" t="str">
        <f>IF(Search!$I$4="","",IF(COUNTA($AS725)=1,IF(Search!$I$4="N","N",1),""))</f>
        <v/>
      </c>
      <c r="L725" s="9" t="str">
        <f>IF(Search!$I$5="","",IF($AS725="RC",1,""))</f>
        <v/>
      </c>
      <c r="M725" s="9" t="str">
        <f>IF(Search!$I$6="","",IF($AS725="RCP",1,""))</f>
        <v/>
      </c>
      <c r="N725" s="9" t="str">
        <f>IF(Search!$I$8="","",IF(COUNTA($AT725)=1,IF(Search!$I$8="N","N",1),""))</f>
        <v/>
      </c>
      <c r="O725" s="9" t="str">
        <f>IF(Search!$L$4="","",IF(COUNTA($AU725)=1,IF(Search!$L$4="N","N",1),""))</f>
        <v/>
      </c>
      <c r="P725" s="9" t="str">
        <f>IF(Search!$L$5="","",IF(ISNUMBER(SEARCH("Jersey",$AU725))=TRUE,IF(Search!$L$5="N","N",1),""))</f>
        <v/>
      </c>
      <c r="Q725" s="9" t="str">
        <f>IF(Search!$L$6="","",IF(ISNUMBER(SEARCH("Patch",$AU725))=TRUE,IF(Search!$L$6="N","N",1),""))</f>
        <v/>
      </c>
      <c r="R725" s="9" t="str">
        <f>IF(Search!$L$7="","",IF(ISNUMBER(SEARCH("Shield",$AU725))=TRUE,IF(Search!$L$7="N","N",1),""))</f>
        <v/>
      </c>
      <c r="S725" s="9" t="str">
        <f>IF(Search!$L$8="","",IF(ISNUMBER(SEARCH("Stick",$AU725))=TRUE,IF(Search!$L$8="N","N",1),""))</f>
        <v/>
      </c>
      <c r="T725" s="9" t="str">
        <f>IF(Search!$O$4="","",IF(COUNTA($AW725)=1,IF(Search!$O$4="N","N",1),""))</f>
        <v/>
      </c>
      <c r="U725" s="9" t="str">
        <f>IF(Search!$O$5="","",IF($AW725="","",IF($AW725&lt;Search!$O$5,"",1)))</f>
        <v/>
      </c>
      <c r="V725" s="9" t="str">
        <f>IF(Search!$O$6="","",IF($AW725="","",IF($AW725&gt;Search!$O$6,"",1)))</f>
        <v/>
      </c>
      <c r="W725" s="9" t="str">
        <f>IF(Search!$U$4="","",IF($AX725="","",1))</f>
        <v/>
      </c>
      <c r="X725" s="9" t="str">
        <f>IF(Search!$U$5="","",IF(ISNUMBER(SEARCH(Search!$U$5,$AX725))=TRUE,IF(Search!$U$5="N","N",1),""))</f>
        <v/>
      </c>
      <c r="Y725" s="9" t="str">
        <f>IF(Search!$U$6="","",IF($AY725&lt;Search!$U$6,"",1))</f>
        <v/>
      </c>
      <c r="Z725" s="9" t="str">
        <f>IF(Search!$R$4="","",IF(Inventory!$BA725&lt;Search!$R$4,"",1))</f>
        <v/>
      </c>
      <c r="AA725" s="9" t="str">
        <f>IF(Search!$R$5="","",IF($BA725&gt;Search!$R$5,"",1))</f>
        <v/>
      </c>
      <c r="AB725" s="9" t="str">
        <f>IF(Search!$R$6="","",IF($BB725&lt;Search!$R$6,"",1))</f>
        <v/>
      </c>
      <c r="AC725" s="9" t="str">
        <f>IF(Search!$R$7="","",IF($BB725&lt;Search!$R$7,"",1))</f>
        <v/>
      </c>
      <c r="AD725" s="45" t="str">
        <f>IF(COUNTIF($A725:$AC725,"n")&gt;0,"",IF(SUM($A725:$AC725)=COUNTA(Search!$C$4:$C$8,Search!$F$4:$F$8,Search!$I$4:$I$6,Search!$I$8,Search!$L$4:$L$8,Search!$O$4:$O$8,Search!$R$4:$R$7,Search!$U$4:$U$7)-COUNTIF(Search!$C$4:$U$7,"n"),1+LARGE($AD$1:AD724,1),""))</f>
        <v/>
      </c>
      <c r="AE725" s="45" t="str">
        <f t="shared" si="36"/>
        <v/>
      </c>
      <c r="AF725" s="45" t="str">
        <f>IF(AD725="","",COUNTIF($AE$1:$AE724,$AE725)+RANK($AE725,$AE$2:$AE$10540,1))</f>
        <v/>
      </c>
      <c r="AG725" s="45" t="str">
        <f t="shared" si="37"/>
        <v/>
      </c>
      <c r="AH725" s="45" t="str">
        <f>IF($AD725="","",COUNTIF($AG$1:$AG724,$AG725)+RANK($AG725,$AG$1:$AG$10539,0))</f>
        <v/>
      </c>
      <c r="AI725" s="10" t="str">
        <f t="shared" si="38"/>
        <v>1996-97 Be A Player Autographs #85 Marc Bergevin   AU  /   $</v>
      </c>
      <c r="AJ725" s="11">
        <v>1996</v>
      </c>
      <c r="AK725" s="17">
        <v>97</v>
      </c>
      <c r="AL725" s="12" t="s">
        <v>303</v>
      </c>
      <c r="AM725" s="10">
        <v>85</v>
      </c>
      <c r="AN725" s="12" t="s">
        <v>393</v>
      </c>
      <c r="AO725" s="9"/>
      <c r="AP725" s="9"/>
      <c r="AQ725" s="9"/>
      <c r="AR725" s="14"/>
      <c r="AS725" s="9"/>
      <c r="AT725" s="9" t="s">
        <v>1857</v>
      </c>
      <c r="AU725" s="9"/>
      <c r="AV725" s="13"/>
      <c r="AW725" s="13"/>
      <c r="AX725" s="9"/>
      <c r="AY725" s="9"/>
      <c r="AZ725" s="9"/>
      <c r="BA725" s="33"/>
      <c r="BB725" s="33"/>
      <c r="BC725" s="36"/>
      <c r="BD725" s="12" t="s">
        <v>1771</v>
      </c>
    </row>
    <row r="726" spans="1:56" s="12" customFormat="1" x14ac:dyDescent="0.2">
      <c r="A726" s="9" t="str">
        <f>IF(Search!$C$5="","",IF(COUNTA(Inventory!$AP726)=1,1,""))</f>
        <v/>
      </c>
      <c r="B726" s="9" t="str">
        <f>IF(Search!$C$4="","",IF(ISNUMBER(SEARCH(Search!$C$4,$AR726))=TRUE,1,""))</f>
        <v/>
      </c>
      <c r="C726" s="9" t="str">
        <f>IF(Search!$C$6="x",IF(COUNTA($AQ726)=1,1,"N"),IF(COUNTA($AQ726)=1,"N",""))</f>
        <v/>
      </c>
      <c r="D726" s="9" t="str">
        <f>IF(Search!$O$8="","",IF(ISNUMBER(SEARCH(Search!$O$8,$BD726))=TRUE,1,""))</f>
        <v/>
      </c>
      <c r="E726" s="9" t="str">
        <f>IF(Search!$C$7="","",IF(ISNUMBER(SEARCH(Search!$C$7,$AN726))=TRUE,1,""))</f>
        <v/>
      </c>
      <c r="F726" s="9" t="str">
        <f>IF(Search!$C$8="","",IF(ISNUMBER(SEARCH(Search!$C$8,$AO726))=TRUE,1,""))</f>
        <v/>
      </c>
      <c r="G726" s="9" t="str">
        <f>IF(Search!$F$4="","",IF(Inventory!$AJ726&lt;Search!$F$4,"",1))</f>
        <v/>
      </c>
      <c r="H726" s="9" t="str">
        <f>IF(Search!$F$5="","",IF(Inventory!$AJ726&gt;Search!$F$5,"",1))</f>
        <v/>
      </c>
      <c r="I726" s="9" t="str">
        <f>IF(Search!$F$7="","",IF(Search!$F$8="",IF(ISNUMBER(SEARCH(Search!$F$7,$AL726))=TRUE,1,""),""))</f>
        <v/>
      </c>
      <c r="J726" s="9" t="str">
        <f>IF($AL726=Search!$F$8,1,"")</f>
        <v/>
      </c>
      <c r="K726" s="9" t="str">
        <f>IF(Search!$I$4="","",IF(COUNTA($AS726)=1,IF(Search!$I$4="N","N",1),""))</f>
        <v/>
      </c>
      <c r="L726" s="9" t="str">
        <f>IF(Search!$I$5="","",IF($AS726="RC",1,""))</f>
        <v/>
      </c>
      <c r="M726" s="9" t="str">
        <f>IF(Search!$I$6="","",IF($AS726="RCP",1,""))</f>
        <v/>
      </c>
      <c r="N726" s="9" t="str">
        <f>IF(Search!$I$8="","",IF(COUNTA($AT726)=1,IF(Search!$I$8="N","N",1),""))</f>
        <v/>
      </c>
      <c r="O726" s="9" t="str">
        <f>IF(Search!$L$4="","",IF(COUNTA($AU726)=1,IF(Search!$L$4="N","N",1),""))</f>
        <v/>
      </c>
      <c r="P726" s="9" t="str">
        <f>IF(Search!$L$5="","",IF(ISNUMBER(SEARCH("Jersey",$AU726))=TRUE,IF(Search!$L$5="N","N",1),""))</f>
        <v/>
      </c>
      <c r="Q726" s="9" t="str">
        <f>IF(Search!$L$6="","",IF(ISNUMBER(SEARCH("Patch",$AU726))=TRUE,IF(Search!$L$6="N","N",1),""))</f>
        <v/>
      </c>
      <c r="R726" s="9" t="str">
        <f>IF(Search!$L$7="","",IF(ISNUMBER(SEARCH("Shield",$AU726))=TRUE,IF(Search!$L$7="N","N",1),""))</f>
        <v/>
      </c>
      <c r="S726" s="9" t="str">
        <f>IF(Search!$L$8="","",IF(ISNUMBER(SEARCH("Stick",$AU726))=TRUE,IF(Search!$L$8="N","N",1),""))</f>
        <v/>
      </c>
      <c r="T726" s="9" t="str">
        <f>IF(Search!$O$4="","",IF(COUNTA($AW726)=1,IF(Search!$O$4="N","N",1),""))</f>
        <v/>
      </c>
      <c r="U726" s="9" t="str">
        <f>IF(Search!$O$5="","",IF($AW726="","",IF($AW726&lt;Search!$O$5,"",1)))</f>
        <v/>
      </c>
      <c r="V726" s="9" t="str">
        <f>IF(Search!$O$6="","",IF($AW726="","",IF($AW726&gt;Search!$O$6,"",1)))</f>
        <v/>
      </c>
      <c r="W726" s="9" t="str">
        <f>IF(Search!$U$4="","",IF($AX726="","",1))</f>
        <v/>
      </c>
      <c r="X726" s="9" t="str">
        <f>IF(Search!$U$5="","",IF(ISNUMBER(SEARCH(Search!$U$5,$AX726))=TRUE,IF(Search!$U$5="N","N",1),""))</f>
        <v/>
      </c>
      <c r="Y726" s="9" t="str">
        <f>IF(Search!$U$6="","",IF($AY726&lt;Search!$U$6,"",1))</f>
        <v/>
      </c>
      <c r="Z726" s="9" t="str">
        <f>IF(Search!$R$4="","",IF(Inventory!$BA726&lt;Search!$R$4,"",1))</f>
        <v/>
      </c>
      <c r="AA726" s="9" t="str">
        <f>IF(Search!$R$5="","",IF($BA726&gt;Search!$R$5,"",1))</f>
        <v/>
      </c>
      <c r="AB726" s="9" t="str">
        <f>IF(Search!$R$6="","",IF($BB726&lt;Search!$R$6,"",1))</f>
        <v/>
      </c>
      <c r="AC726" s="9" t="str">
        <f>IF(Search!$R$7="","",IF($BB726&lt;Search!$R$7,"",1))</f>
        <v/>
      </c>
      <c r="AD726" s="45" t="str">
        <f>IF(COUNTIF($A726:$AC726,"n")&gt;0,"",IF(SUM($A726:$AC726)=COUNTA(Search!$C$4:$C$8,Search!$F$4:$F$8,Search!$I$4:$I$6,Search!$I$8,Search!$L$4:$L$8,Search!$O$4:$O$8,Search!$R$4:$R$7,Search!$U$4:$U$7)-COUNTIF(Search!$C$4:$U$7,"n"),1+LARGE($AD$1:AD725,1),""))</f>
        <v/>
      </c>
      <c r="AE726" s="45" t="str">
        <f t="shared" si="36"/>
        <v/>
      </c>
      <c r="AF726" s="45" t="str">
        <f>IF(AD726="","",COUNTIF($AE$1:$AE725,$AE726)+RANK($AE726,$AE$2:$AE$10540,1))</f>
        <v/>
      </c>
      <c r="AG726" s="45" t="str">
        <f t="shared" si="37"/>
        <v/>
      </c>
      <c r="AH726" s="45" t="str">
        <f>IF($AD726="","",COUNTIF($AG$1:$AG725,$AG726)+RANK($AG726,$AG$1:$AG$10539,0))</f>
        <v/>
      </c>
      <c r="AI726" s="10" t="str">
        <f t="shared" si="38"/>
        <v>1996-97 Be A Player Autographs #122 Todd Warriner   AU  /   $</v>
      </c>
      <c r="AJ726" s="11">
        <v>1996</v>
      </c>
      <c r="AK726" s="17">
        <v>97</v>
      </c>
      <c r="AL726" s="12" t="s">
        <v>303</v>
      </c>
      <c r="AM726" s="10">
        <v>122</v>
      </c>
      <c r="AN726" s="12" t="s">
        <v>394</v>
      </c>
      <c r="AO726" s="9"/>
      <c r="AP726" s="9"/>
      <c r="AQ726" s="9"/>
      <c r="AR726" s="29" t="s">
        <v>2467</v>
      </c>
      <c r="AS726" s="9"/>
      <c r="AT726" s="9" t="s">
        <v>1857</v>
      </c>
      <c r="AU726" s="9"/>
      <c r="AV726" s="13"/>
      <c r="AW726" s="13"/>
      <c r="AX726" s="9"/>
      <c r="AY726" s="9"/>
      <c r="AZ726" s="9"/>
      <c r="BA726" s="33"/>
      <c r="BB726" s="33"/>
      <c r="BC726" s="36"/>
      <c r="BD726" s="12" t="s">
        <v>1771</v>
      </c>
    </row>
    <row r="727" spans="1:56" s="12" customFormat="1" x14ac:dyDescent="0.2">
      <c r="A727" s="9" t="str">
        <f>IF(Search!$C$5="","",IF(COUNTA(Inventory!$AP727)=1,1,""))</f>
        <v/>
      </c>
      <c r="B727" s="9" t="str">
        <f>IF(Search!$C$4="","",IF(ISNUMBER(SEARCH(Search!$C$4,$AR727))=TRUE,1,""))</f>
        <v/>
      </c>
      <c r="C727" s="9" t="str">
        <f>IF(Search!$C$6="x",IF(COUNTA($AQ727)=1,1,"N"),IF(COUNTA($AQ727)=1,"N",""))</f>
        <v/>
      </c>
      <c r="D727" s="9" t="str">
        <f>IF(Search!$O$8="","",IF(ISNUMBER(SEARCH(Search!$O$8,$BD727))=TRUE,1,""))</f>
        <v/>
      </c>
      <c r="E727" s="9" t="str">
        <f>IF(Search!$C$7="","",IF(ISNUMBER(SEARCH(Search!$C$7,$AN727))=TRUE,1,""))</f>
        <v/>
      </c>
      <c r="F727" s="9" t="str">
        <f>IF(Search!$C$8="","",IF(ISNUMBER(SEARCH(Search!$C$8,$AO727))=TRUE,1,""))</f>
        <v/>
      </c>
      <c r="G727" s="9" t="str">
        <f>IF(Search!$F$4="","",IF(Inventory!$AJ727&lt;Search!$F$4,"",1))</f>
        <v/>
      </c>
      <c r="H727" s="9" t="str">
        <f>IF(Search!$F$5="","",IF(Inventory!$AJ727&gt;Search!$F$5,"",1))</f>
        <v/>
      </c>
      <c r="I727" s="9" t="str">
        <f>IF(Search!$F$7="","",IF(Search!$F$8="",IF(ISNUMBER(SEARCH(Search!$F$7,$AL727))=TRUE,1,""),""))</f>
        <v/>
      </c>
      <c r="J727" s="9" t="str">
        <f>IF($AL727=Search!$F$8,1,"")</f>
        <v/>
      </c>
      <c r="K727" s="9" t="str">
        <f>IF(Search!$I$4="","",IF(COUNTA($AS727)=1,IF(Search!$I$4="N","N",1),""))</f>
        <v/>
      </c>
      <c r="L727" s="9" t="str">
        <f>IF(Search!$I$5="","",IF($AS727="RC",1,""))</f>
        <v/>
      </c>
      <c r="M727" s="9" t="str">
        <f>IF(Search!$I$6="","",IF($AS727="RCP",1,""))</f>
        <v/>
      </c>
      <c r="N727" s="9" t="str">
        <f>IF(Search!$I$8="","",IF(COUNTA($AT727)=1,IF(Search!$I$8="N","N",1),""))</f>
        <v/>
      </c>
      <c r="O727" s="9" t="str">
        <f>IF(Search!$L$4="","",IF(COUNTA($AU727)=1,IF(Search!$L$4="N","N",1),""))</f>
        <v/>
      </c>
      <c r="P727" s="9" t="str">
        <f>IF(Search!$L$5="","",IF(ISNUMBER(SEARCH("Jersey",$AU727))=TRUE,IF(Search!$L$5="N","N",1),""))</f>
        <v/>
      </c>
      <c r="Q727" s="9" t="str">
        <f>IF(Search!$L$6="","",IF(ISNUMBER(SEARCH("Patch",$AU727))=TRUE,IF(Search!$L$6="N","N",1),""))</f>
        <v/>
      </c>
      <c r="R727" s="9" t="str">
        <f>IF(Search!$L$7="","",IF(ISNUMBER(SEARCH("Shield",$AU727))=TRUE,IF(Search!$L$7="N","N",1),""))</f>
        <v/>
      </c>
      <c r="S727" s="9" t="str">
        <f>IF(Search!$L$8="","",IF(ISNUMBER(SEARCH("Stick",$AU727))=TRUE,IF(Search!$L$8="N","N",1),""))</f>
        <v/>
      </c>
      <c r="T727" s="9" t="str">
        <f>IF(Search!$O$4="","",IF(COUNTA($AW727)=1,IF(Search!$O$4="N","N",1),""))</f>
        <v/>
      </c>
      <c r="U727" s="9" t="str">
        <f>IF(Search!$O$5="","",IF($AW727="","",IF($AW727&lt;Search!$O$5,"",1)))</f>
        <v/>
      </c>
      <c r="V727" s="9" t="str">
        <f>IF(Search!$O$6="","",IF($AW727="","",IF($AW727&gt;Search!$O$6,"",1)))</f>
        <v/>
      </c>
      <c r="W727" s="9" t="str">
        <f>IF(Search!$U$4="","",IF($AX727="","",1))</f>
        <v/>
      </c>
      <c r="X727" s="9" t="str">
        <f>IF(Search!$U$5="","",IF(ISNUMBER(SEARCH(Search!$U$5,$AX727))=TRUE,IF(Search!$U$5="N","N",1),""))</f>
        <v/>
      </c>
      <c r="Y727" s="9" t="str">
        <f>IF(Search!$U$6="","",IF($AY727&lt;Search!$U$6,"",1))</f>
        <v/>
      </c>
      <c r="Z727" s="9" t="str">
        <f>IF(Search!$R$4="","",IF(Inventory!$BA727&lt;Search!$R$4,"",1))</f>
        <v/>
      </c>
      <c r="AA727" s="9" t="str">
        <f>IF(Search!$R$5="","",IF($BA727&gt;Search!$R$5,"",1))</f>
        <v/>
      </c>
      <c r="AB727" s="9" t="str">
        <f>IF(Search!$R$6="","",IF($BB727&lt;Search!$R$6,"",1))</f>
        <v/>
      </c>
      <c r="AC727" s="9" t="str">
        <f>IF(Search!$R$7="","",IF($BB727&lt;Search!$R$7,"",1))</f>
        <v/>
      </c>
      <c r="AD727" s="45" t="str">
        <f>IF(COUNTIF($A727:$AC727,"n")&gt;0,"",IF(SUM($A727:$AC727)=COUNTA(Search!$C$4:$C$8,Search!$F$4:$F$8,Search!$I$4:$I$6,Search!$I$8,Search!$L$4:$L$8,Search!$O$4:$O$8,Search!$R$4:$R$7,Search!$U$4:$U$7)-COUNTIF(Search!$C$4:$U$7,"n"),1+LARGE($AD$1:AD726,1),""))</f>
        <v/>
      </c>
      <c r="AE727" s="45" t="str">
        <f t="shared" si="36"/>
        <v/>
      </c>
      <c r="AF727" s="45" t="str">
        <f>IF(AD727="","",COUNTIF($AE$1:$AE726,$AE727)+RANK($AE727,$AE$2:$AE$10540,1))</f>
        <v/>
      </c>
      <c r="AG727" s="45" t="str">
        <f t="shared" si="37"/>
        <v/>
      </c>
      <c r="AH727" s="45" t="str">
        <f>IF($AD727="","",COUNTIF($AG$1:$AG726,$AG727)+RANK($AG727,$AG$1:$AG$10539,0))</f>
        <v/>
      </c>
      <c r="AI727" s="10" t="str">
        <f t="shared" si="38"/>
        <v>1996-97 Be A Player Autographs #164 Rick Tabaracci   AU  /   $</v>
      </c>
      <c r="AJ727" s="11">
        <v>1996</v>
      </c>
      <c r="AK727" s="17">
        <v>97</v>
      </c>
      <c r="AL727" s="12" t="s">
        <v>303</v>
      </c>
      <c r="AM727" s="10">
        <v>164</v>
      </c>
      <c r="AN727" s="12" t="s">
        <v>395</v>
      </c>
      <c r="AO727" s="9"/>
      <c r="AP727" s="9"/>
      <c r="AQ727" s="9"/>
      <c r="AR727" s="14"/>
      <c r="AS727" s="9"/>
      <c r="AT727" s="9" t="s">
        <v>1857</v>
      </c>
      <c r="AU727" s="9"/>
      <c r="AV727" s="13"/>
      <c r="AW727" s="13"/>
      <c r="AX727" s="9"/>
      <c r="AY727" s="9"/>
      <c r="AZ727" s="9"/>
      <c r="BA727" s="33"/>
      <c r="BB727" s="33"/>
      <c r="BC727" s="36"/>
      <c r="BD727" s="12" t="s">
        <v>1771</v>
      </c>
    </row>
    <row r="728" spans="1:56" s="12" customFormat="1" x14ac:dyDescent="0.2">
      <c r="A728" s="9" t="str">
        <f>IF(Search!$C$5="","",IF(COUNTA(Inventory!$AP728)=1,1,""))</f>
        <v/>
      </c>
      <c r="B728" s="9" t="str">
        <f>IF(Search!$C$4="","",IF(ISNUMBER(SEARCH(Search!$C$4,$AR728))=TRUE,1,""))</f>
        <v/>
      </c>
      <c r="C728" s="9" t="str">
        <f>IF(Search!$C$6="x",IF(COUNTA($AQ728)=1,1,"N"),IF(COUNTA($AQ728)=1,"N",""))</f>
        <v/>
      </c>
      <c r="D728" s="9" t="str">
        <f>IF(Search!$O$8="","",IF(ISNUMBER(SEARCH(Search!$O$8,$BD728))=TRUE,1,""))</f>
        <v/>
      </c>
      <c r="E728" s="9" t="str">
        <f>IF(Search!$C$7="","",IF(ISNUMBER(SEARCH(Search!$C$7,$AN728))=TRUE,1,""))</f>
        <v/>
      </c>
      <c r="F728" s="9" t="str">
        <f>IF(Search!$C$8="","",IF(ISNUMBER(SEARCH(Search!$C$8,$AO728))=TRUE,1,""))</f>
        <v/>
      </c>
      <c r="G728" s="9" t="str">
        <f>IF(Search!$F$4="","",IF(Inventory!$AJ728&lt;Search!$F$4,"",1))</f>
        <v/>
      </c>
      <c r="H728" s="9" t="str">
        <f>IF(Search!$F$5="","",IF(Inventory!$AJ728&gt;Search!$F$5,"",1))</f>
        <v/>
      </c>
      <c r="I728" s="9" t="str">
        <f>IF(Search!$F$7="","",IF(Search!$F$8="",IF(ISNUMBER(SEARCH(Search!$F$7,$AL728))=TRUE,1,""),""))</f>
        <v/>
      </c>
      <c r="J728" s="9" t="str">
        <f>IF($AL728=Search!$F$8,1,"")</f>
        <v/>
      </c>
      <c r="K728" s="9" t="str">
        <f>IF(Search!$I$4="","",IF(COUNTA($AS728)=1,IF(Search!$I$4="N","N",1),""))</f>
        <v/>
      </c>
      <c r="L728" s="9" t="str">
        <f>IF(Search!$I$5="","",IF($AS728="RC",1,""))</f>
        <v/>
      </c>
      <c r="M728" s="9" t="str">
        <f>IF(Search!$I$6="","",IF($AS728="RCP",1,""))</f>
        <v/>
      </c>
      <c r="N728" s="9" t="str">
        <f>IF(Search!$I$8="","",IF(COUNTA($AT728)=1,IF(Search!$I$8="N","N",1),""))</f>
        <v/>
      </c>
      <c r="O728" s="9" t="str">
        <f>IF(Search!$L$4="","",IF(COUNTA($AU728)=1,IF(Search!$L$4="N","N",1),""))</f>
        <v/>
      </c>
      <c r="P728" s="9" t="str">
        <f>IF(Search!$L$5="","",IF(ISNUMBER(SEARCH("Jersey",$AU728))=TRUE,IF(Search!$L$5="N","N",1),""))</f>
        <v/>
      </c>
      <c r="Q728" s="9" t="str">
        <f>IF(Search!$L$6="","",IF(ISNUMBER(SEARCH("Patch",$AU728))=TRUE,IF(Search!$L$6="N","N",1),""))</f>
        <v/>
      </c>
      <c r="R728" s="9" t="str">
        <f>IF(Search!$L$7="","",IF(ISNUMBER(SEARCH("Shield",$AU728))=TRUE,IF(Search!$L$7="N","N",1),""))</f>
        <v/>
      </c>
      <c r="S728" s="9" t="str">
        <f>IF(Search!$L$8="","",IF(ISNUMBER(SEARCH("Stick",$AU728))=TRUE,IF(Search!$L$8="N","N",1),""))</f>
        <v/>
      </c>
      <c r="T728" s="9" t="str">
        <f>IF(Search!$O$4="","",IF(COUNTA($AW728)=1,IF(Search!$O$4="N","N",1),""))</f>
        <v/>
      </c>
      <c r="U728" s="9" t="str">
        <f>IF(Search!$O$5="","",IF($AW728="","",IF($AW728&lt;Search!$O$5,"",1)))</f>
        <v/>
      </c>
      <c r="V728" s="9" t="str">
        <f>IF(Search!$O$6="","",IF($AW728="","",IF($AW728&gt;Search!$O$6,"",1)))</f>
        <v/>
      </c>
      <c r="W728" s="9" t="str">
        <f>IF(Search!$U$4="","",IF($AX728="","",1))</f>
        <v/>
      </c>
      <c r="X728" s="9" t="str">
        <f>IF(Search!$U$5="","",IF(ISNUMBER(SEARCH(Search!$U$5,$AX728))=TRUE,IF(Search!$U$5="N","N",1),""))</f>
        <v/>
      </c>
      <c r="Y728" s="9" t="str">
        <f>IF(Search!$U$6="","",IF($AY728&lt;Search!$U$6,"",1))</f>
        <v/>
      </c>
      <c r="Z728" s="9" t="str">
        <f>IF(Search!$R$4="","",IF(Inventory!$BA728&lt;Search!$R$4,"",1))</f>
        <v/>
      </c>
      <c r="AA728" s="9" t="str">
        <f>IF(Search!$R$5="","",IF($BA728&gt;Search!$R$5,"",1))</f>
        <v/>
      </c>
      <c r="AB728" s="9" t="str">
        <f>IF(Search!$R$6="","",IF($BB728&lt;Search!$R$6,"",1))</f>
        <v/>
      </c>
      <c r="AC728" s="9" t="str">
        <f>IF(Search!$R$7="","",IF($BB728&lt;Search!$R$7,"",1))</f>
        <v/>
      </c>
      <c r="AD728" s="45" t="str">
        <f>IF(COUNTIF($A728:$AC728,"n")&gt;0,"",IF(SUM($A728:$AC728)=COUNTA(Search!$C$4:$C$8,Search!$F$4:$F$8,Search!$I$4:$I$6,Search!$I$8,Search!$L$4:$L$8,Search!$O$4:$O$8,Search!$R$4:$R$7,Search!$U$4:$U$7)-COUNTIF(Search!$C$4:$U$7,"n"),1+LARGE($AD$1:AD727,1),""))</f>
        <v/>
      </c>
      <c r="AE728" s="45" t="str">
        <f t="shared" si="36"/>
        <v/>
      </c>
      <c r="AF728" s="45" t="str">
        <f>IF(AD728="","",COUNTIF($AE$1:$AE727,$AE728)+RANK($AE728,$AE$2:$AE$10540,1))</f>
        <v/>
      </c>
      <c r="AG728" s="45" t="str">
        <f t="shared" si="37"/>
        <v/>
      </c>
      <c r="AH728" s="45" t="str">
        <f>IF($AD728="","",COUNTIF($AG$1:$AG727,$AG728)+RANK($AG728,$AG$1:$AG$10539,0))</f>
        <v/>
      </c>
      <c r="AI728" s="10" t="str">
        <f t="shared" si="38"/>
        <v>1996-97 Be A Player Autographs #183 Darrin Shannon   AU  /   $</v>
      </c>
      <c r="AJ728" s="11">
        <v>1996</v>
      </c>
      <c r="AK728" s="17">
        <v>97</v>
      </c>
      <c r="AL728" s="12" t="s">
        <v>303</v>
      </c>
      <c r="AM728" s="10">
        <v>183</v>
      </c>
      <c r="AN728" s="12" t="s">
        <v>396</v>
      </c>
      <c r="AO728" s="9"/>
      <c r="AP728" s="9"/>
      <c r="AQ728" s="9"/>
      <c r="AR728" s="14"/>
      <c r="AS728" s="9"/>
      <c r="AT728" s="9" t="s">
        <v>1857</v>
      </c>
      <c r="AU728" s="9"/>
      <c r="AV728" s="13"/>
      <c r="AW728" s="13"/>
      <c r="AX728" s="9"/>
      <c r="AY728" s="9"/>
      <c r="AZ728" s="9"/>
      <c r="BA728" s="33"/>
      <c r="BB728" s="33"/>
      <c r="BC728" s="36"/>
      <c r="BD728" s="12" t="s">
        <v>1771</v>
      </c>
    </row>
    <row r="729" spans="1:56" s="12" customFormat="1" x14ac:dyDescent="0.2">
      <c r="A729" s="9" t="str">
        <f>IF(Search!$C$5="","",IF(COUNTA(Inventory!$AP729)=1,1,""))</f>
        <v/>
      </c>
      <c r="B729" s="9" t="str">
        <f>IF(Search!$C$4="","",IF(ISNUMBER(SEARCH(Search!$C$4,$AR729))=TRUE,1,""))</f>
        <v/>
      </c>
      <c r="C729" s="9" t="str">
        <f>IF(Search!$C$6="x",IF(COUNTA($AQ729)=1,1,"N"),IF(COUNTA($AQ729)=1,"N",""))</f>
        <v/>
      </c>
      <c r="D729" s="9" t="str">
        <f>IF(Search!$O$8="","",IF(ISNUMBER(SEARCH(Search!$O$8,$BD729))=TRUE,1,""))</f>
        <v/>
      </c>
      <c r="E729" s="9" t="str">
        <f>IF(Search!$C$7="","",IF(ISNUMBER(SEARCH(Search!$C$7,$AN729))=TRUE,1,""))</f>
        <v/>
      </c>
      <c r="F729" s="9" t="str">
        <f>IF(Search!$C$8="","",IF(ISNUMBER(SEARCH(Search!$C$8,$AO729))=TRUE,1,""))</f>
        <v/>
      </c>
      <c r="G729" s="9" t="str">
        <f>IF(Search!$F$4="","",IF(Inventory!$AJ729&lt;Search!$F$4,"",1))</f>
        <v/>
      </c>
      <c r="H729" s="9" t="str">
        <f>IF(Search!$F$5="","",IF(Inventory!$AJ729&gt;Search!$F$5,"",1))</f>
        <v/>
      </c>
      <c r="I729" s="9" t="str">
        <f>IF(Search!$F$7="","",IF(Search!$F$8="",IF(ISNUMBER(SEARCH(Search!$F$7,$AL729))=TRUE,1,""),""))</f>
        <v/>
      </c>
      <c r="J729" s="9" t="str">
        <f>IF($AL729=Search!$F$8,1,"")</f>
        <v/>
      </c>
      <c r="K729" s="9" t="str">
        <f>IF(Search!$I$4="","",IF(COUNTA($AS729)=1,IF(Search!$I$4="N","N",1),""))</f>
        <v/>
      </c>
      <c r="L729" s="9" t="str">
        <f>IF(Search!$I$5="","",IF($AS729="RC",1,""))</f>
        <v/>
      </c>
      <c r="M729" s="9" t="str">
        <f>IF(Search!$I$6="","",IF($AS729="RCP",1,""))</f>
        <v/>
      </c>
      <c r="N729" s="9" t="str">
        <f>IF(Search!$I$8="","",IF(COUNTA($AT729)=1,IF(Search!$I$8="N","N",1),""))</f>
        <v/>
      </c>
      <c r="O729" s="9" t="str">
        <f>IF(Search!$L$4="","",IF(COUNTA($AU729)=1,IF(Search!$L$4="N","N",1),""))</f>
        <v/>
      </c>
      <c r="P729" s="9" t="str">
        <f>IF(Search!$L$5="","",IF(ISNUMBER(SEARCH("Jersey",$AU729))=TRUE,IF(Search!$L$5="N","N",1),""))</f>
        <v/>
      </c>
      <c r="Q729" s="9" t="str">
        <f>IF(Search!$L$6="","",IF(ISNUMBER(SEARCH("Patch",$AU729))=TRUE,IF(Search!$L$6="N","N",1),""))</f>
        <v/>
      </c>
      <c r="R729" s="9" t="str">
        <f>IF(Search!$L$7="","",IF(ISNUMBER(SEARCH("Shield",$AU729))=TRUE,IF(Search!$L$7="N","N",1),""))</f>
        <v/>
      </c>
      <c r="S729" s="9" t="str">
        <f>IF(Search!$L$8="","",IF(ISNUMBER(SEARCH("Stick",$AU729))=TRUE,IF(Search!$L$8="N","N",1),""))</f>
        <v/>
      </c>
      <c r="T729" s="9" t="str">
        <f>IF(Search!$O$4="","",IF(COUNTA($AW729)=1,IF(Search!$O$4="N","N",1),""))</f>
        <v/>
      </c>
      <c r="U729" s="9" t="str">
        <f>IF(Search!$O$5="","",IF($AW729="","",IF($AW729&lt;Search!$O$5,"",1)))</f>
        <v/>
      </c>
      <c r="V729" s="9" t="str">
        <f>IF(Search!$O$6="","",IF($AW729="","",IF($AW729&gt;Search!$O$6,"",1)))</f>
        <v/>
      </c>
      <c r="W729" s="9" t="str">
        <f>IF(Search!$U$4="","",IF($AX729="","",1))</f>
        <v/>
      </c>
      <c r="X729" s="9" t="str">
        <f>IF(Search!$U$5="","",IF(ISNUMBER(SEARCH(Search!$U$5,$AX729))=TRUE,IF(Search!$U$5="N","N",1),""))</f>
        <v/>
      </c>
      <c r="Y729" s="9" t="str">
        <f>IF(Search!$U$6="","",IF($AY729&lt;Search!$U$6,"",1))</f>
        <v/>
      </c>
      <c r="Z729" s="9" t="str">
        <f>IF(Search!$R$4="","",IF(Inventory!$BA729&lt;Search!$R$4,"",1))</f>
        <v/>
      </c>
      <c r="AA729" s="9" t="str">
        <f>IF(Search!$R$5="","",IF($BA729&gt;Search!$R$5,"",1))</f>
        <v/>
      </c>
      <c r="AB729" s="9" t="str">
        <f>IF(Search!$R$6="","",IF($BB729&lt;Search!$R$6,"",1))</f>
        <v/>
      </c>
      <c r="AC729" s="9" t="str">
        <f>IF(Search!$R$7="","",IF($BB729&lt;Search!$R$7,"",1))</f>
        <v/>
      </c>
      <c r="AD729" s="45" t="str">
        <f>IF(COUNTIF($A729:$AC729,"n")&gt;0,"",IF(SUM($A729:$AC729)=COUNTA(Search!$C$4:$C$8,Search!$F$4:$F$8,Search!$I$4:$I$6,Search!$I$8,Search!$L$4:$L$8,Search!$O$4:$O$8,Search!$R$4:$R$7,Search!$U$4:$U$7)-COUNTIF(Search!$C$4:$U$7,"n"),1+LARGE($AD$1:AD728,1),""))</f>
        <v/>
      </c>
      <c r="AE729" s="45" t="str">
        <f t="shared" si="36"/>
        <v/>
      </c>
      <c r="AF729" s="45" t="str">
        <f>IF(AD729="","",COUNTIF($AE$1:$AE728,$AE729)+RANK($AE729,$AE$2:$AE$10540,1))</f>
        <v/>
      </c>
      <c r="AG729" s="45" t="str">
        <f t="shared" si="37"/>
        <v/>
      </c>
      <c r="AH729" s="45" t="str">
        <f>IF($AD729="","",COUNTIF($AG$1:$AG728,$AG729)+RANK($AG729,$AG$1:$AG$10539,0))</f>
        <v/>
      </c>
      <c r="AI729" s="10" t="str">
        <f t="shared" si="38"/>
        <v>1996-97 Be A Player Autographs Silver #64 Rob Zettler   AU  /   $</v>
      </c>
      <c r="AJ729" s="11">
        <v>1996</v>
      </c>
      <c r="AK729" s="17">
        <v>97</v>
      </c>
      <c r="AL729" s="12" t="s">
        <v>397</v>
      </c>
      <c r="AM729" s="10">
        <v>64</v>
      </c>
      <c r="AN729" s="12" t="s">
        <v>398</v>
      </c>
      <c r="AO729" s="9"/>
      <c r="AP729" s="9"/>
      <c r="AQ729" s="9"/>
      <c r="AR729" s="29" t="s">
        <v>2467</v>
      </c>
      <c r="AS729" s="9"/>
      <c r="AT729" s="9" t="s">
        <v>1857</v>
      </c>
      <c r="AU729" s="9"/>
      <c r="AV729" s="13"/>
      <c r="AW729" s="13"/>
      <c r="AX729" s="9"/>
      <c r="AY729" s="9"/>
      <c r="AZ729" s="9"/>
      <c r="BA729" s="33"/>
      <c r="BB729" s="33"/>
      <c r="BC729" s="36"/>
      <c r="BD729" s="12" t="s">
        <v>1771</v>
      </c>
    </row>
    <row r="730" spans="1:56" s="12" customFormat="1" x14ac:dyDescent="0.2">
      <c r="A730" s="9" t="str">
        <f>IF(Search!$C$5="","",IF(COUNTA(Inventory!$AP730)=1,1,""))</f>
        <v/>
      </c>
      <c r="B730" s="9" t="str">
        <f>IF(Search!$C$4="","",IF(ISNUMBER(SEARCH(Search!$C$4,$AR730))=TRUE,1,""))</f>
        <v/>
      </c>
      <c r="C730" s="9" t="str">
        <f>IF(Search!$C$6="x",IF(COUNTA($AQ730)=1,1,"N"),IF(COUNTA($AQ730)=1,"N",""))</f>
        <v/>
      </c>
      <c r="D730" s="9" t="str">
        <f>IF(Search!$O$8="","",IF(ISNUMBER(SEARCH(Search!$O$8,$BD730))=TRUE,1,""))</f>
        <v/>
      </c>
      <c r="E730" s="9" t="str">
        <f>IF(Search!$C$7="","",IF(ISNUMBER(SEARCH(Search!$C$7,$AN730))=TRUE,1,""))</f>
        <v/>
      </c>
      <c r="F730" s="9" t="str">
        <f>IF(Search!$C$8="","",IF(ISNUMBER(SEARCH(Search!$C$8,$AO730))=TRUE,1,""))</f>
        <v/>
      </c>
      <c r="G730" s="9" t="str">
        <f>IF(Search!$F$4="","",IF(Inventory!$AJ730&lt;Search!$F$4,"",1))</f>
        <v/>
      </c>
      <c r="H730" s="9" t="str">
        <f>IF(Search!$F$5="","",IF(Inventory!$AJ730&gt;Search!$F$5,"",1))</f>
        <v/>
      </c>
      <c r="I730" s="9" t="str">
        <f>IF(Search!$F$7="","",IF(Search!$F$8="",IF(ISNUMBER(SEARCH(Search!$F$7,$AL730))=TRUE,1,""),""))</f>
        <v/>
      </c>
      <c r="J730" s="9" t="str">
        <f>IF($AL730=Search!$F$8,1,"")</f>
        <v/>
      </c>
      <c r="K730" s="9" t="str">
        <f>IF(Search!$I$4="","",IF(COUNTA($AS730)=1,IF(Search!$I$4="N","N",1),""))</f>
        <v/>
      </c>
      <c r="L730" s="9" t="str">
        <f>IF(Search!$I$5="","",IF($AS730="RC",1,""))</f>
        <v/>
      </c>
      <c r="M730" s="9" t="str">
        <f>IF(Search!$I$6="","",IF($AS730="RCP",1,""))</f>
        <v/>
      </c>
      <c r="N730" s="9" t="str">
        <f>IF(Search!$I$8="","",IF(COUNTA($AT730)=1,IF(Search!$I$8="N","N",1),""))</f>
        <v/>
      </c>
      <c r="O730" s="9" t="str">
        <f>IF(Search!$L$4="","",IF(COUNTA($AU730)=1,IF(Search!$L$4="N","N",1),""))</f>
        <v/>
      </c>
      <c r="P730" s="9" t="str">
        <f>IF(Search!$L$5="","",IF(ISNUMBER(SEARCH("Jersey",$AU730))=TRUE,IF(Search!$L$5="N","N",1),""))</f>
        <v/>
      </c>
      <c r="Q730" s="9" t="str">
        <f>IF(Search!$L$6="","",IF(ISNUMBER(SEARCH("Patch",$AU730))=TRUE,IF(Search!$L$6="N","N",1),""))</f>
        <v/>
      </c>
      <c r="R730" s="9" t="str">
        <f>IF(Search!$L$7="","",IF(ISNUMBER(SEARCH("Shield",$AU730))=TRUE,IF(Search!$L$7="N","N",1),""))</f>
        <v/>
      </c>
      <c r="S730" s="9" t="str">
        <f>IF(Search!$L$8="","",IF(ISNUMBER(SEARCH("Stick",$AU730))=TRUE,IF(Search!$L$8="N","N",1),""))</f>
        <v/>
      </c>
      <c r="T730" s="9" t="str">
        <f>IF(Search!$O$4="","",IF(COUNTA($AW730)=1,IF(Search!$O$4="N","N",1),""))</f>
        <v/>
      </c>
      <c r="U730" s="9" t="str">
        <f>IF(Search!$O$5="","",IF($AW730="","",IF($AW730&lt;Search!$O$5,"",1)))</f>
        <v/>
      </c>
      <c r="V730" s="9" t="str">
        <f>IF(Search!$O$6="","",IF($AW730="","",IF($AW730&gt;Search!$O$6,"",1)))</f>
        <v/>
      </c>
      <c r="W730" s="9" t="str">
        <f>IF(Search!$U$4="","",IF($AX730="","",1))</f>
        <v/>
      </c>
      <c r="X730" s="9" t="str">
        <f>IF(Search!$U$5="","",IF(ISNUMBER(SEARCH(Search!$U$5,$AX730))=TRUE,IF(Search!$U$5="N","N",1),""))</f>
        <v/>
      </c>
      <c r="Y730" s="9" t="str">
        <f>IF(Search!$U$6="","",IF($AY730&lt;Search!$U$6,"",1))</f>
        <v/>
      </c>
      <c r="Z730" s="9" t="str">
        <f>IF(Search!$R$4="","",IF(Inventory!$BA730&lt;Search!$R$4,"",1))</f>
        <v/>
      </c>
      <c r="AA730" s="9" t="str">
        <f>IF(Search!$R$5="","",IF($BA730&gt;Search!$R$5,"",1))</f>
        <v/>
      </c>
      <c r="AB730" s="9" t="str">
        <f>IF(Search!$R$6="","",IF($BB730&lt;Search!$R$6,"",1))</f>
        <v/>
      </c>
      <c r="AC730" s="9" t="str">
        <f>IF(Search!$R$7="","",IF($BB730&lt;Search!$R$7,"",1))</f>
        <v/>
      </c>
      <c r="AD730" s="45" t="str">
        <f>IF(COUNTIF($A730:$AC730,"n")&gt;0,"",IF(SUM($A730:$AC730)=COUNTA(Search!$C$4:$C$8,Search!$F$4:$F$8,Search!$I$4:$I$6,Search!$I$8,Search!$L$4:$L$8,Search!$O$4:$O$8,Search!$R$4:$R$7,Search!$U$4:$U$7)-COUNTIF(Search!$C$4:$U$7,"n"),1+LARGE($AD$1:AD729,1),""))</f>
        <v/>
      </c>
      <c r="AE730" s="45" t="str">
        <f t="shared" si="36"/>
        <v/>
      </c>
      <c r="AF730" s="45" t="str">
        <f>IF(AD730="","",COUNTIF($AE$1:$AE729,$AE730)+RANK($AE730,$AE$2:$AE$10540,1))</f>
        <v/>
      </c>
      <c r="AG730" s="45" t="str">
        <f t="shared" si="37"/>
        <v/>
      </c>
      <c r="AH730" s="45" t="str">
        <f>IF($AD730="","",COUNTIF($AG$1:$AG729,$AG730)+RANK($AG730,$AG$1:$AG$10539,0))</f>
        <v/>
      </c>
      <c r="AI730" s="10" t="str">
        <f t="shared" si="38"/>
        <v>1996-97 Be A Player Autographs Silver #81 Robert Reichel   AU  /   $</v>
      </c>
      <c r="AJ730" s="11">
        <v>1996</v>
      </c>
      <c r="AK730" s="17">
        <v>97</v>
      </c>
      <c r="AL730" s="12" t="s">
        <v>397</v>
      </c>
      <c r="AM730" s="10">
        <v>81</v>
      </c>
      <c r="AN730" s="12" t="s">
        <v>399</v>
      </c>
      <c r="AO730" s="9"/>
      <c r="AP730" s="9"/>
      <c r="AQ730" s="9"/>
      <c r="AR730" s="29" t="s">
        <v>2467</v>
      </c>
      <c r="AS730" s="9"/>
      <c r="AT730" s="9" t="s">
        <v>1857</v>
      </c>
      <c r="AU730" s="9"/>
      <c r="AV730" s="13"/>
      <c r="AW730" s="13"/>
      <c r="AX730" s="9"/>
      <c r="AY730" s="9"/>
      <c r="AZ730" s="9"/>
      <c r="BA730" s="33"/>
      <c r="BB730" s="33"/>
      <c r="BC730" s="36"/>
      <c r="BD730" s="12" t="s">
        <v>1771</v>
      </c>
    </row>
    <row r="731" spans="1:56" s="12" customFormat="1" x14ac:dyDescent="0.2">
      <c r="A731" s="9" t="str">
        <f>IF(Search!$C$5="","",IF(COUNTA(Inventory!$AP731)=1,1,""))</f>
        <v/>
      </c>
      <c r="B731" s="9" t="str">
        <f>IF(Search!$C$4="","",IF(ISNUMBER(SEARCH(Search!$C$4,$AR731))=TRUE,1,""))</f>
        <v/>
      </c>
      <c r="C731" s="9" t="str">
        <f>IF(Search!$C$6="x",IF(COUNTA($AQ731)=1,1,"N"),IF(COUNTA($AQ731)=1,"N",""))</f>
        <v/>
      </c>
      <c r="D731" s="9" t="str">
        <f>IF(Search!$O$8="","",IF(ISNUMBER(SEARCH(Search!$O$8,$BD731))=TRUE,1,""))</f>
        <v/>
      </c>
      <c r="E731" s="9" t="str">
        <f>IF(Search!$C$7="","",IF(ISNUMBER(SEARCH(Search!$C$7,$AN731))=TRUE,1,""))</f>
        <v/>
      </c>
      <c r="F731" s="9" t="str">
        <f>IF(Search!$C$8="","",IF(ISNUMBER(SEARCH(Search!$C$8,$AO731))=TRUE,1,""))</f>
        <v/>
      </c>
      <c r="G731" s="9" t="str">
        <f>IF(Search!$F$4="","",IF(Inventory!$AJ731&lt;Search!$F$4,"",1))</f>
        <v/>
      </c>
      <c r="H731" s="9" t="str">
        <f>IF(Search!$F$5="","",IF(Inventory!$AJ731&gt;Search!$F$5,"",1))</f>
        <v/>
      </c>
      <c r="I731" s="9" t="str">
        <f>IF(Search!$F$7="","",IF(Search!$F$8="",IF(ISNUMBER(SEARCH(Search!$F$7,$AL731))=TRUE,1,""),""))</f>
        <v/>
      </c>
      <c r="J731" s="9" t="str">
        <f>IF($AL731=Search!$F$8,1,"")</f>
        <v/>
      </c>
      <c r="K731" s="9" t="str">
        <f>IF(Search!$I$4="","",IF(COUNTA($AS731)=1,IF(Search!$I$4="N","N",1),""))</f>
        <v/>
      </c>
      <c r="L731" s="9" t="str">
        <f>IF(Search!$I$5="","",IF($AS731="RC",1,""))</f>
        <v/>
      </c>
      <c r="M731" s="9" t="str">
        <f>IF(Search!$I$6="","",IF($AS731="RCP",1,""))</f>
        <v/>
      </c>
      <c r="N731" s="9" t="str">
        <f>IF(Search!$I$8="","",IF(COUNTA($AT731)=1,IF(Search!$I$8="N","N",1),""))</f>
        <v/>
      </c>
      <c r="O731" s="9" t="str">
        <f>IF(Search!$L$4="","",IF(COUNTA($AU731)=1,IF(Search!$L$4="N","N",1),""))</f>
        <v/>
      </c>
      <c r="P731" s="9" t="str">
        <f>IF(Search!$L$5="","",IF(ISNUMBER(SEARCH("Jersey",$AU731))=TRUE,IF(Search!$L$5="N","N",1),""))</f>
        <v/>
      </c>
      <c r="Q731" s="9" t="str">
        <f>IF(Search!$L$6="","",IF(ISNUMBER(SEARCH("Patch",$AU731))=TRUE,IF(Search!$L$6="N","N",1),""))</f>
        <v/>
      </c>
      <c r="R731" s="9" t="str">
        <f>IF(Search!$L$7="","",IF(ISNUMBER(SEARCH("Shield",$AU731))=TRUE,IF(Search!$L$7="N","N",1),""))</f>
        <v/>
      </c>
      <c r="S731" s="9" t="str">
        <f>IF(Search!$L$8="","",IF(ISNUMBER(SEARCH("Stick",$AU731))=TRUE,IF(Search!$L$8="N","N",1),""))</f>
        <v/>
      </c>
      <c r="T731" s="9" t="str">
        <f>IF(Search!$O$4="","",IF(COUNTA($AW731)=1,IF(Search!$O$4="N","N",1),""))</f>
        <v/>
      </c>
      <c r="U731" s="9" t="str">
        <f>IF(Search!$O$5="","",IF($AW731="","",IF($AW731&lt;Search!$O$5,"",1)))</f>
        <v/>
      </c>
      <c r="V731" s="9" t="str">
        <f>IF(Search!$O$6="","",IF($AW731="","",IF($AW731&gt;Search!$O$6,"",1)))</f>
        <v/>
      </c>
      <c r="W731" s="9" t="str">
        <f>IF(Search!$U$4="","",IF($AX731="","",1))</f>
        <v/>
      </c>
      <c r="X731" s="9" t="str">
        <f>IF(Search!$U$5="","",IF(ISNUMBER(SEARCH(Search!$U$5,$AX731))=TRUE,IF(Search!$U$5="N","N",1),""))</f>
        <v/>
      </c>
      <c r="Y731" s="9" t="str">
        <f>IF(Search!$U$6="","",IF($AY731&lt;Search!$U$6,"",1))</f>
        <v/>
      </c>
      <c r="Z731" s="9" t="str">
        <f>IF(Search!$R$4="","",IF(Inventory!$BA731&lt;Search!$R$4,"",1))</f>
        <v/>
      </c>
      <c r="AA731" s="9" t="str">
        <f>IF(Search!$R$5="","",IF($BA731&gt;Search!$R$5,"",1))</f>
        <v/>
      </c>
      <c r="AB731" s="9" t="str">
        <f>IF(Search!$R$6="","",IF($BB731&lt;Search!$R$6,"",1))</f>
        <v/>
      </c>
      <c r="AC731" s="9" t="str">
        <f>IF(Search!$R$7="","",IF($BB731&lt;Search!$R$7,"",1))</f>
        <v/>
      </c>
      <c r="AD731" s="45" t="str">
        <f>IF(COUNTIF($A731:$AC731,"n")&gt;0,"",IF(SUM($A731:$AC731)=COUNTA(Search!$C$4:$C$8,Search!$F$4:$F$8,Search!$I$4:$I$6,Search!$I$8,Search!$L$4:$L$8,Search!$O$4:$O$8,Search!$R$4:$R$7,Search!$U$4:$U$7)-COUNTIF(Search!$C$4:$U$7,"n"),1+LARGE($AD$1:AD730,1),""))</f>
        <v/>
      </c>
      <c r="AE731" s="45" t="str">
        <f t="shared" si="36"/>
        <v/>
      </c>
      <c r="AF731" s="45" t="str">
        <f>IF(AD731="","",COUNTIF($AE$1:$AE730,$AE731)+RANK($AE731,$AE$2:$AE$10540,1))</f>
        <v/>
      </c>
      <c r="AG731" s="45" t="str">
        <f t="shared" si="37"/>
        <v/>
      </c>
      <c r="AH731" s="45" t="str">
        <f>IF($AD731="","",COUNTIF($AG$1:$AG730,$AG731)+RANK($AG731,$AG$1:$AG$10539,0))</f>
        <v/>
      </c>
      <c r="AI731" s="10" t="str">
        <f t="shared" si="38"/>
        <v>1996-97 Be A Player Autographs Silver #177 Dave Ellett   AU  /   $</v>
      </c>
      <c r="AJ731" s="11">
        <v>1996</v>
      </c>
      <c r="AK731" s="17">
        <v>97</v>
      </c>
      <c r="AL731" s="12" t="s">
        <v>397</v>
      </c>
      <c r="AM731" s="10">
        <v>177</v>
      </c>
      <c r="AN731" s="12" t="s">
        <v>363</v>
      </c>
      <c r="AO731" s="9"/>
      <c r="AP731" s="9"/>
      <c r="AQ731" s="9"/>
      <c r="AR731" s="29" t="s">
        <v>2467</v>
      </c>
      <c r="AS731" s="9"/>
      <c r="AT731" s="9" t="s">
        <v>1857</v>
      </c>
      <c r="AU731" s="9"/>
      <c r="AV731" s="13"/>
      <c r="AW731" s="13"/>
      <c r="AX731" s="9"/>
      <c r="AY731" s="9"/>
      <c r="AZ731" s="9"/>
      <c r="BA731" s="33"/>
      <c r="BB731" s="33"/>
      <c r="BC731" s="36"/>
      <c r="BD731" s="12" t="s">
        <v>1771</v>
      </c>
    </row>
    <row r="732" spans="1:56" s="12" customFormat="1" x14ac:dyDescent="0.2">
      <c r="A732" s="9" t="str">
        <f>IF(Search!$C$5="","",IF(COUNTA(Inventory!$AP732)=1,1,""))</f>
        <v/>
      </c>
      <c r="B732" s="9" t="str">
        <f>IF(Search!$C$4="","",IF(ISNUMBER(SEARCH(Search!$C$4,$AR732))=TRUE,1,""))</f>
        <v/>
      </c>
      <c r="C732" s="9" t="str">
        <f>IF(Search!$C$6="x",IF(COUNTA($AQ732)=1,1,"N"),IF(COUNTA($AQ732)=1,"N",""))</f>
        <v/>
      </c>
      <c r="D732" s="9" t="str">
        <f>IF(Search!$O$8="","",IF(ISNUMBER(SEARCH(Search!$O$8,$BD732))=TRUE,1,""))</f>
        <v/>
      </c>
      <c r="E732" s="9" t="str">
        <f>IF(Search!$C$7="","",IF(ISNUMBER(SEARCH(Search!$C$7,$AN732))=TRUE,1,""))</f>
        <v/>
      </c>
      <c r="F732" s="9" t="str">
        <f>IF(Search!$C$8="","",IF(ISNUMBER(SEARCH(Search!$C$8,$AO732))=TRUE,1,""))</f>
        <v/>
      </c>
      <c r="G732" s="9" t="str">
        <f>IF(Search!$F$4="","",IF(Inventory!$AJ732&lt;Search!$F$4,"",1))</f>
        <v/>
      </c>
      <c r="H732" s="9" t="str">
        <f>IF(Search!$F$5="","",IF(Inventory!$AJ732&gt;Search!$F$5,"",1))</f>
        <v/>
      </c>
      <c r="I732" s="9" t="str">
        <f>IF(Search!$F$7="","",IF(Search!$F$8="",IF(ISNUMBER(SEARCH(Search!$F$7,$AL732))=TRUE,1,""),""))</f>
        <v/>
      </c>
      <c r="J732" s="9" t="str">
        <f>IF($AL732=Search!$F$8,1,"")</f>
        <v/>
      </c>
      <c r="K732" s="9" t="str">
        <f>IF(Search!$I$4="","",IF(COUNTA($AS732)=1,IF(Search!$I$4="N","N",1),""))</f>
        <v/>
      </c>
      <c r="L732" s="9" t="str">
        <f>IF(Search!$I$5="","",IF($AS732="RC",1,""))</f>
        <v/>
      </c>
      <c r="M732" s="9" t="str">
        <f>IF(Search!$I$6="","",IF($AS732="RCP",1,""))</f>
        <v/>
      </c>
      <c r="N732" s="9" t="str">
        <f>IF(Search!$I$8="","",IF(COUNTA($AT732)=1,IF(Search!$I$8="N","N",1),""))</f>
        <v/>
      </c>
      <c r="O732" s="9" t="str">
        <f>IF(Search!$L$4="","",IF(COUNTA($AU732)=1,IF(Search!$L$4="N","N",1),""))</f>
        <v/>
      </c>
      <c r="P732" s="9" t="str">
        <f>IF(Search!$L$5="","",IF(ISNUMBER(SEARCH("Jersey",$AU732))=TRUE,IF(Search!$L$5="N","N",1),""))</f>
        <v/>
      </c>
      <c r="Q732" s="9" t="str">
        <f>IF(Search!$L$6="","",IF(ISNUMBER(SEARCH("Patch",$AU732))=TRUE,IF(Search!$L$6="N","N",1),""))</f>
        <v/>
      </c>
      <c r="R732" s="9" t="str">
        <f>IF(Search!$L$7="","",IF(ISNUMBER(SEARCH("Shield",$AU732))=TRUE,IF(Search!$L$7="N","N",1),""))</f>
        <v/>
      </c>
      <c r="S732" s="9" t="str">
        <f>IF(Search!$L$8="","",IF(ISNUMBER(SEARCH("Stick",$AU732))=TRUE,IF(Search!$L$8="N","N",1),""))</f>
        <v/>
      </c>
      <c r="T732" s="9" t="str">
        <f>IF(Search!$O$4="","",IF(COUNTA($AW732)=1,IF(Search!$O$4="N","N",1),""))</f>
        <v/>
      </c>
      <c r="U732" s="9" t="str">
        <f>IF(Search!$O$5="","",IF($AW732="","",IF($AW732&lt;Search!$O$5,"",1)))</f>
        <v/>
      </c>
      <c r="V732" s="9" t="str">
        <f>IF(Search!$O$6="","",IF($AW732="","",IF($AW732&gt;Search!$O$6,"",1)))</f>
        <v/>
      </c>
      <c r="W732" s="9" t="str">
        <f>IF(Search!$U$4="","",IF($AX732="","",1))</f>
        <v/>
      </c>
      <c r="X732" s="9" t="str">
        <f>IF(Search!$U$5="","",IF(ISNUMBER(SEARCH(Search!$U$5,$AX732))=TRUE,IF(Search!$U$5="N","N",1),""))</f>
        <v/>
      </c>
      <c r="Y732" s="9" t="str">
        <f>IF(Search!$U$6="","",IF($AY732&lt;Search!$U$6,"",1))</f>
        <v/>
      </c>
      <c r="Z732" s="9" t="str">
        <f>IF(Search!$R$4="","",IF(Inventory!$BA732&lt;Search!$R$4,"",1))</f>
        <v/>
      </c>
      <c r="AA732" s="9" t="str">
        <f>IF(Search!$R$5="","",IF($BA732&gt;Search!$R$5,"",1))</f>
        <v/>
      </c>
      <c r="AB732" s="9" t="str">
        <f>IF(Search!$R$6="","",IF($BB732&lt;Search!$R$6,"",1))</f>
        <v/>
      </c>
      <c r="AC732" s="9" t="str">
        <f>IF(Search!$R$7="","",IF($BB732&lt;Search!$R$7,"",1))</f>
        <v/>
      </c>
      <c r="AD732" s="45" t="str">
        <f>IF(COUNTIF($A732:$AC732,"n")&gt;0,"",IF(SUM($A732:$AC732)=COUNTA(Search!$C$4:$C$8,Search!$F$4:$F$8,Search!$I$4:$I$6,Search!$I$8,Search!$L$4:$L$8,Search!$O$4:$O$8,Search!$R$4:$R$7,Search!$U$4:$U$7)-COUNTIF(Search!$C$4:$U$7,"n"),1+LARGE($AD$1:AD731,1),""))</f>
        <v/>
      </c>
      <c r="AE732" s="45" t="str">
        <f t="shared" si="36"/>
        <v/>
      </c>
      <c r="AF732" s="45" t="str">
        <f>IF(AD732="","",COUNTIF($AE$1:$AE731,$AE732)+RANK($AE732,$AE$2:$AE$10540,1))</f>
        <v/>
      </c>
      <c r="AG732" s="45" t="str">
        <f t="shared" si="37"/>
        <v/>
      </c>
      <c r="AH732" s="45" t="str">
        <f>IF($AD732="","",COUNTIF($AG$1:$AG731,$AG732)+RANK($AG732,$AG$1:$AG$10539,0))</f>
        <v/>
      </c>
      <c r="AI732" s="10" t="str">
        <f t="shared" si="38"/>
        <v>1996-97 Be A Player Autographs Silver #209 Steve Sullivan   AU  /   $</v>
      </c>
      <c r="AJ732" s="11">
        <v>1996</v>
      </c>
      <c r="AK732" s="17">
        <v>97</v>
      </c>
      <c r="AL732" s="12" t="s">
        <v>397</v>
      </c>
      <c r="AM732" s="10">
        <v>209</v>
      </c>
      <c r="AN732" s="12" t="s">
        <v>400</v>
      </c>
      <c r="AO732" s="9"/>
      <c r="AP732" s="9"/>
      <c r="AQ732" s="9"/>
      <c r="AR732" s="29" t="s">
        <v>2467</v>
      </c>
      <c r="AS732" s="9"/>
      <c r="AT732" s="9" t="s">
        <v>1857</v>
      </c>
      <c r="AU732" s="9"/>
      <c r="AV732" s="13"/>
      <c r="AW732" s="13"/>
      <c r="AX732" s="9"/>
      <c r="AY732" s="9"/>
      <c r="AZ732" s="9"/>
      <c r="BA732" s="33"/>
      <c r="BB732" s="33"/>
      <c r="BC732" s="36"/>
      <c r="BD732" s="12" t="s">
        <v>1771</v>
      </c>
    </row>
    <row r="733" spans="1:56" s="12" customFormat="1" x14ac:dyDescent="0.2">
      <c r="A733" s="9" t="str">
        <f>IF(Search!$C$5="","",IF(COUNTA(Inventory!$AP733)=1,1,""))</f>
        <v/>
      </c>
      <c r="B733" s="9" t="str">
        <f>IF(Search!$C$4="","",IF(ISNUMBER(SEARCH(Search!$C$4,$AR733))=TRUE,1,""))</f>
        <v/>
      </c>
      <c r="C733" s="9" t="str">
        <f>IF(Search!$C$6="x",IF(COUNTA($AQ733)=1,1,"N"),IF(COUNTA($AQ733)=1,"N",""))</f>
        <v/>
      </c>
      <c r="D733" s="9" t="str">
        <f>IF(Search!$O$8="","",IF(ISNUMBER(SEARCH(Search!$O$8,$BD733))=TRUE,1,""))</f>
        <v/>
      </c>
      <c r="E733" s="9" t="str">
        <f>IF(Search!$C$7="","",IF(ISNUMBER(SEARCH(Search!$C$7,$AN733))=TRUE,1,""))</f>
        <v/>
      </c>
      <c r="F733" s="9" t="str">
        <f>IF(Search!$C$8="","",IF(ISNUMBER(SEARCH(Search!$C$8,$AO733))=TRUE,1,""))</f>
        <v/>
      </c>
      <c r="G733" s="9" t="str">
        <f>IF(Search!$F$4="","",IF(Inventory!$AJ733&lt;Search!$F$4,"",1))</f>
        <v/>
      </c>
      <c r="H733" s="9" t="str">
        <f>IF(Search!$F$5="","",IF(Inventory!$AJ733&gt;Search!$F$5,"",1))</f>
        <v/>
      </c>
      <c r="I733" s="9" t="str">
        <f>IF(Search!$F$7="","",IF(Search!$F$8="",IF(ISNUMBER(SEARCH(Search!$F$7,$AL733))=TRUE,1,""),""))</f>
        <v/>
      </c>
      <c r="J733" s="9" t="str">
        <f>IF($AL733=Search!$F$8,1,"")</f>
        <v/>
      </c>
      <c r="K733" s="9" t="str">
        <f>IF(Search!$I$4="","",IF(COUNTA($AS733)=1,IF(Search!$I$4="N","N",1),""))</f>
        <v/>
      </c>
      <c r="L733" s="9" t="str">
        <f>IF(Search!$I$5="","",IF($AS733="RC",1,""))</f>
        <v/>
      </c>
      <c r="M733" s="9" t="str">
        <f>IF(Search!$I$6="","",IF($AS733="RCP",1,""))</f>
        <v/>
      </c>
      <c r="N733" s="9" t="str">
        <f>IF(Search!$I$8="","",IF(COUNTA($AT733)=1,IF(Search!$I$8="N","N",1),""))</f>
        <v/>
      </c>
      <c r="O733" s="9" t="str">
        <f>IF(Search!$L$4="","",IF(COUNTA($AU733)=1,IF(Search!$L$4="N","N",1),""))</f>
        <v/>
      </c>
      <c r="P733" s="9" t="str">
        <f>IF(Search!$L$5="","",IF(ISNUMBER(SEARCH("Jersey",$AU733))=TRUE,IF(Search!$L$5="N","N",1),""))</f>
        <v/>
      </c>
      <c r="Q733" s="9" t="str">
        <f>IF(Search!$L$6="","",IF(ISNUMBER(SEARCH("Patch",$AU733))=TRUE,IF(Search!$L$6="N","N",1),""))</f>
        <v/>
      </c>
      <c r="R733" s="9" t="str">
        <f>IF(Search!$L$7="","",IF(ISNUMBER(SEARCH("Shield",$AU733))=TRUE,IF(Search!$L$7="N","N",1),""))</f>
        <v/>
      </c>
      <c r="S733" s="9" t="str">
        <f>IF(Search!$L$8="","",IF(ISNUMBER(SEARCH("Stick",$AU733))=TRUE,IF(Search!$L$8="N","N",1),""))</f>
        <v/>
      </c>
      <c r="T733" s="9" t="str">
        <f>IF(Search!$O$4="","",IF(COUNTA($AW733)=1,IF(Search!$O$4="N","N",1),""))</f>
        <v/>
      </c>
      <c r="U733" s="9" t="str">
        <f>IF(Search!$O$5="","",IF($AW733="","",IF($AW733&lt;Search!$O$5,"",1)))</f>
        <v/>
      </c>
      <c r="V733" s="9" t="str">
        <f>IF(Search!$O$6="","",IF($AW733="","",IF($AW733&gt;Search!$O$6,"",1)))</f>
        <v/>
      </c>
      <c r="W733" s="9" t="str">
        <f>IF(Search!$U$4="","",IF($AX733="","",1))</f>
        <v/>
      </c>
      <c r="X733" s="9" t="str">
        <f>IF(Search!$U$5="","",IF(ISNUMBER(SEARCH(Search!$U$5,$AX733))=TRUE,IF(Search!$U$5="N","N",1),""))</f>
        <v/>
      </c>
      <c r="Y733" s="9" t="str">
        <f>IF(Search!$U$6="","",IF($AY733&lt;Search!$U$6,"",1))</f>
        <v/>
      </c>
      <c r="Z733" s="9" t="str">
        <f>IF(Search!$R$4="","",IF(Inventory!$BA733&lt;Search!$R$4,"",1))</f>
        <v/>
      </c>
      <c r="AA733" s="9" t="str">
        <f>IF(Search!$R$5="","",IF($BA733&gt;Search!$R$5,"",1))</f>
        <v/>
      </c>
      <c r="AB733" s="9" t="str">
        <f>IF(Search!$R$6="","",IF($BB733&lt;Search!$R$6,"",1))</f>
        <v/>
      </c>
      <c r="AC733" s="9" t="str">
        <f>IF(Search!$R$7="","",IF($BB733&lt;Search!$R$7,"",1))</f>
        <v/>
      </c>
      <c r="AD733" s="45" t="str">
        <f>IF(COUNTIF($A733:$AC733,"n")&gt;0,"",IF(SUM($A733:$AC733)=COUNTA(Search!$C$4:$C$8,Search!$F$4:$F$8,Search!$I$4:$I$6,Search!$I$8,Search!$L$4:$L$8,Search!$O$4:$O$8,Search!$R$4:$R$7,Search!$U$4:$U$7)-COUNTIF(Search!$C$4:$U$7,"n"),1+LARGE($AD$1:AD732,1),""))</f>
        <v/>
      </c>
      <c r="AE733" s="45" t="str">
        <f t="shared" si="36"/>
        <v/>
      </c>
      <c r="AF733" s="45" t="str">
        <f>IF(AD733="","",COUNTIF($AE$1:$AE732,$AE733)+RANK($AE733,$AE$2:$AE$10540,1))</f>
        <v/>
      </c>
      <c r="AG733" s="45" t="str">
        <f t="shared" si="37"/>
        <v/>
      </c>
      <c r="AH733" s="45" t="str">
        <f>IF($AD733="","",COUNTIF($AG$1:$AG732,$AG733)+RANK($AG733,$AG$1:$AG$10539,0))</f>
        <v/>
      </c>
      <c r="AI733" s="10" t="str">
        <f t="shared" si="38"/>
        <v>1996-97 Be A Player Autographs Silver #213 Marcel Cousineau   AU  /   $</v>
      </c>
      <c r="AJ733" s="11">
        <v>1996</v>
      </c>
      <c r="AK733" s="17">
        <v>97</v>
      </c>
      <c r="AL733" s="12" t="s">
        <v>397</v>
      </c>
      <c r="AM733" s="10">
        <v>213</v>
      </c>
      <c r="AN733" s="12" t="s">
        <v>401</v>
      </c>
      <c r="AO733" s="9"/>
      <c r="AP733" s="9"/>
      <c r="AQ733" s="9"/>
      <c r="AR733" s="29" t="s">
        <v>2467</v>
      </c>
      <c r="AS733" s="9"/>
      <c r="AT733" s="9" t="s">
        <v>1857</v>
      </c>
      <c r="AU733" s="9"/>
      <c r="AV733" s="13"/>
      <c r="AW733" s="13"/>
      <c r="AX733" s="9"/>
      <c r="AY733" s="9"/>
      <c r="AZ733" s="9"/>
      <c r="BA733" s="33"/>
      <c r="BB733" s="33"/>
      <c r="BC733" s="36"/>
      <c r="BD733" s="12" t="s">
        <v>1771</v>
      </c>
    </row>
    <row r="734" spans="1:56" s="12" customFormat="1" x14ac:dyDescent="0.2">
      <c r="A734" s="9" t="str">
        <f>IF(Search!$C$5="","",IF(COUNTA(Inventory!$AP734)=1,1,""))</f>
        <v/>
      </c>
      <c r="B734" s="9" t="str">
        <f>IF(Search!$C$4="","",IF(ISNUMBER(SEARCH(Search!$C$4,$AR734))=TRUE,1,""))</f>
        <v/>
      </c>
      <c r="C734" s="9" t="str">
        <f>IF(Search!$C$6="x",IF(COUNTA($AQ734)=1,1,"N"),IF(COUNTA($AQ734)=1,"N",""))</f>
        <v/>
      </c>
      <c r="D734" s="9" t="str">
        <f>IF(Search!$O$8="","",IF(ISNUMBER(SEARCH(Search!$O$8,$BD734))=TRUE,1,""))</f>
        <v/>
      </c>
      <c r="E734" s="9" t="str">
        <f>IF(Search!$C$7="","",IF(ISNUMBER(SEARCH(Search!$C$7,$AN734))=TRUE,1,""))</f>
        <v/>
      </c>
      <c r="F734" s="9" t="str">
        <f>IF(Search!$C$8="","",IF(ISNUMBER(SEARCH(Search!$C$8,$AO734))=TRUE,1,""))</f>
        <v/>
      </c>
      <c r="G734" s="9" t="str">
        <f>IF(Search!$F$4="","",IF(Inventory!$AJ734&lt;Search!$F$4,"",1))</f>
        <v/>
      </c>
      <c r="H734" s="9" t="str">
        <f>IF(Search!$F$5="","",IF(Inventory!$AJ734&gt;Search!$F$5,"",1))</f>
        <v/>
      </c>
      <c r="I734" s="9" t="str">
        <f>IF(Search!$F$7="","",IF(Search!$F$8="",IF(ISNUMBER(SEARCH(Search!$F$7,$AL734))=TRUE,1,""),""))</f>
        <v/>
      </c>
      <c r="J734" s="9" t="str">
        <f>IF($AL734=Search!$F$8,1,"")</f>
        <v/>
      </c>
      <c r="K734" s="9" t="str">
        <f>IF(Search!$I$4="","",IF(COUNTA($AS734)=1,IF(Search!$I$4="N","N",1),""))</f>
        <v/>
      </c>
      <c r="L734" s="9" t="str">
        <f>IF(Search!$I$5="","",IF($AS734="RC",1,""))</f>
        <v/>
      </c>
      <c r="M734" s="9" t="str">
        <f>IF(Search!$I$6="","",IF($AS734="RCP",1,""))</f>
        <v/>
      </c>
      <c r="N734" s="9" t="str">
        <f>IF(Search!$I$8="","",IF(COUNTA($AT734)=1,IF(Search!$I$8="N","N",1),""))</f>
        <v/>
      </c>
      <c r="O734" s="9" t="str">
        <f>IF(Search!$L$4="","",IF(COUNTA($AU734)=1,IF(Search!$L$4="N","N",1),""))</f>
        <v/>
      </c>
      <c r="P734" s="9" t="str">
        <f>IF(Search!$L$5="","",IF(ISNUMBER(SEARCH("Jersey",$AU734))=TRUE,IF(Search!$L$5="N","N",1),""))</f>
        <v/>
      </c>
      <c r="Q734" s="9" t="str">
        <f>IF(Search!$L$6="","",IF(ISNUMBER(SEARCH("Patch",$AU734))=TRUE,IF(Search!$L$6="N","N",1),""))</f>
        <v/>
      </c>
      <c r="R734" s="9" t="str">
        <f>IF(Search!$L$7="","",IF(ISNUMBER(SEARCH("Shield",$AU734))=TRUE,IF(Search!$L$7="N","N",1),""))</f>
        <v/>
      </c>
      <c r="S734" s="9" t="str">
        <f>IF(Search!$L$8="","",IF(ISNUMBER(SEARCH("Stick",$AU734))=TRUE,IF(Search!$L$8="N","N",1),""))</f>
        <v/>
      </c>
      <c r="T734" s="9" t="str">
        <f>IF(Search!$O$4="","",IF(COUNTA($AW734)=1,IF(Search!$O$4="N","N",1),""))</f>
        <v/>
      </c>
      <c r="U734" s="9" t="str">
        <f>IF(Search!$O$5="","",IF($AW734="","",IF($AW734&lt;Search!$O$5,"",1)))</f>
        <v/>
      </c>
      <c r="V734" s="9" t="str">
        <f>IF(Search!$O$6="","",IF($AW734="","",IF($AW734&gt;Search!$O$6,"",1)))</f>
        <v/>
      </c>
      <c r="W734" s="9" t="str">
        <f>IF(Search!$U$4="","",IF($AX734="","",1))</f>
        <v/>
      </c>
      <c r="X734" s="9" t="str">
        <f>IF(Search!$U$5="","",IF(ISNUMBER(SEARCH(Search!$U$5,$AX734))=TRUE,IF(Search!$U$5="N","N",1),""))</f>
        <v/>
      </c>
      <c r="Y734" s="9" t="str">
        <f>IF(Search!$U$6="","",IF($AY734&lt;Search!$U$6,"",1))</f>
        <v/>
      </c>
      <c r="Z734" s="9" t="str">
        <f>IF(Search!$R$4="","",IF(Inventory!$BA734&lt;Search!$R$4,"",1))</f>
        <v/>
      </c>
      <c r="AA734" s="9" t="str">
        <f>IF(Search!$R$5="","",IF($BA734&gt;Search!$R$5,"",1))</f>
        <v/>
      </c>
      <c r="AB734" s="9" t="str">
        <f>IF(Search!$R$6="","",IF($BB734&lt;Search!$R$6,"",1))</f>
        <v/>
      </c>
      <c r="AC734" s="9" t="str">
        <f>IF(Search!$R$7="","",IF($BB734&lt;Search!$R$7,"",1))</f>
        <v/>
      </c>
      <c r="AD734" s="45" t="str">
        <f>IF(COUNTIF($A734:$AC734,"n")&gt;0,"",IF(SUM($A734:$AC734)=COUNTA(Search!$C$4:$C$8,Search!$F$4:$F$8,Search!$I$4:$I$6,Search!$I$8,Search!$L$4:$L$8,Search!$O$4:$O$8,Search!$R$4:$R$7,Search!$U$4:$U$7)-COUNTIF(Search!$C$4:$U$7,"n"),1+LARGE($AD$1:AD733,1),""))</f>
        <v/>
      </c>
      <c r="AE734" s="45" t="str">
        <f t="shared" si="36"/>
        <v/>
      </c>
      <c r="AF734" s="45" t="str">
        <f>IF(AD734="","",COUNTIF($AE$1:$AE733,$AE734)+RANK($AE734,$AE$2:$AE$10540,1))</f>
        <v/>
      </c>
      <c r="AG734" s="45" t="str">
        <f t="shared" si="37"/>
        <v/>
      </c>
      <c r="AH734" s="45" t="str">
        <f>IF($AD734="","",COUNTIF($AG$1:$AG733,$AG734)+RANK($AG734,$AG$1:$AG$10539,0))</f>
        <v/>
      </c>
      <c r="AI734" s="10" t="str">
        <f t="shared" si="38"/>
        <v>1996-97 Be A Player Autographs Silver #216 Fredrik Modin   AU  /   $</v>
      </c>
      <c r="AJ734" s="11">
        <v>1996</v>
      </c>
      <c r="AK734" s="17">
        <v>97</v>
      </c>
      <c r="AL734" s="12" t="s">
        <v>397</v>
      </c>
      <c r="AM734" s="10">
        <v>216</v>
      </c>
      <c r="AN734" s="12" t="s">
        <v>402</v>
      </c>
      <c r="AO734" s="9"/>
      <c r="AP734" s="9"/>
      <c r="AQ734" s="9"/>
      <c r="AR734" s="29" t="s">
        <v>2467</v>
      </c>
      <c r="AS734" s="9"/>
      <c r="AT734" s="9" t="s">
        <v>1857</v>
      </c>
      <c r="AU734" s="9"/>
      <c r="AV734" s="13"/>
      <c r="AW734" s="13"/>
      <c r="AX734" s="9"/>
      <c r="AY734" s="9"/>
      <c r="AZ734" s="9"/>
      <c r="BA734" s="33"/>
      <c r="BB734" s="33"/>
      <c r="BC734" s="36"/>
      <c r="BD734" s="12" t="s">
        <v>1771</v>
      </c>
    </row>
    <row r="735" spans="1:56" s="12" customFormat="1" x14ac:dyDescent="0.2">
      <c r="A735" s="9">
        <f>IF(Search!$C$5="","",IF(COUNTA(Inventory!$AP735)=1,1,""))</f>
        <v>1</v>
      </c>
      <c r="B735" s="9" t="str">
        <f>IF(Search!$C$4="","",IF(ISNUMBER(SEARCH(Search!$C$4,$AR735))=TRUE,1,""))</f>
        <v/>
      </c>
      <c r="C735" s="9" t="str">
        <f>IF(Search!$C$6="x",IF(COUNTA($AQ735)=1,1,"N"),IF(COUNTA($AQ735)=1,"N",""))</f>
        <v/>
      </c>
      <c r="D735" s="9" t="str">
        <f>IF(Search!$O$8="","",IF(ISNUMBER(SEARCH(Search!$O$8,$BD735))=TRUE,1,""))</f>
        <v/>
      </c>
      <c r="E735" s="9" t="str">
        <f>IF(Search!$C$7="","",IF(ISNUMBER(SEARCH(Search!$C$7,$AN735))=TRUE,1,""))</f>
        <v/>
      </c>
      <c r="F735" s="9" t="str">
        <f>IF(Search!$C$8="","",IF(ISNUMBER(SEARCH(Search!$C$8,$AO735))=TRUE,1,""))</f>
        <v/>
      </c>
      <c r="G735" s="9" t="str">
        <f>IF(Search!$F$4="","",IF(Inventory!$AJ735&lt;Search!$F$4,"",1))</f>
        <v/>
      </c>
      <c r="H735" s="9" t="str">
        <f>IF(Search!$F$5="","",IF(Inventory!$AJ735&gt;Search!$F$5,"",1))</f>
        <v/>
      </c>
      <c r="I735" s="9" t="str">
        <f>IF(Search!$F$7="","",IF(Search!$F$8="",IF(ISNUMBER(SEARCH(Search!$F$7,$AL735))=TRUE,1,""),""))</f>
        <v/>
      </c>
      <c r="J735" s="9" t="str">
        <f>IF($AL735=Search!$F$8,1,"")</f>
        <v/>
      </c>
      <c r="K735" s="9" t="str">
        <f>IF(Search!$I$4="","",IF(COUNTA($AS735)=1,IF(Search!$I$4="N","N",1),""))</f>
        <v/>
      </c>
      <c r="L735" s="9" t="str">
        <f>IF(Search!$I$5="","",IF($AS735="RC",1,""))</f>
        <v/>
      </c>
      <c r="M735" s="9" t="str">
        <f>IF(Search!$I$6="","",IF($AS735="RCP",1,""))</f>
        <v/>
      </c>
      <c r="N735" s="9" t="str">
        <f>IF(Search!$I$8="","",IF(COUNTA($AT735)=1,IF(Search!$I$8="N","N",1),""))</f>
        <v/>
      </c>
      <c r="O735" s="9" t="str">
        <f>IF(Search!$L$4="","",IF(COUNTA($AU735)=1,IF(Search!$L$4="N","N",1),""))</f>
        <v/>
      </c>
      <c r="P735" s="9" t="str">
        <f>IF(Search!$L$5="","",IF(ISNUMBER(SEARCH("Jersey",$AU735))=TRUE,IF(Search!$L$5="N","N",1),""))</f>
        <v/>
      </c>
      <c r="Q735" s="9" t="str">
        <f>IF(Search!$L$6="","",IF(ISNUMBER(SEARCH("Patch",$AU735))=TRUE,IF(Search!$L$6="N","N",1),""))</f>
        <v/>
      </c>
      <c r="R735" s="9" t="str">
        <f>IF(Search!$L$7="","",IF(ISNUMBER(SEARCH("Shield",$AU735))=TRUE,IF(Search!$L$7="N","N",1),""))</f>
        <v/>
      </c>
      <c r="S735" s="9" t="str">
        <f>IF(Search!$L$8="","",IF(ISNUMBER(SEARCH("Stick",$AU735))=TRUE,IF(Search!$L$8="N","N",1),""))</f>
        <v/>
      </c>
      <c r="T735" s="9" t="str">
        <f>IF(Search!$O$4="","",IF(COUNTA($AW735)=1,IF(Search!$O$4="N","N",1),""))</f>
        <v/>
      </c>
      <c r="U735" s="9" t="str">
        <f>IF(Search!$O$5="","",IF($AW735="","",IF($AW735&lt;Search!$O$5,"",1)))</f>
        <v/>
      </c>
      <c r="V735" s="9" t="str">
        <f>IF(Search!$O$6="","",IF($AW735="","",IF($AW735&gt;Search!$O$6,"",1)))</f>
        <v/>
      </c>
      <c r="W735" s="9" t="str">
        <f>IF(Search!$U$4="","",IF($AX735="","",1))</f>
        <v/>
      </c>
      <c r="X735" s="9" t="str">
        <f>IF(Search!$U$5="","",IF(ISNUMBER(SEARCH(Search!$U$5,$AX735))=TRUE,IF(Search!$U$5="N","N",1),""))</f>
        <v/>
      </c>
      <c r="Y735" s="9" t="str">
        <f>IF(Search!$U$6="","",IF($AY735&lt;Search!$U$6,"",1))</f>
        <v/>
      </c>
      <c r="Z735" s="9" t="str">
        <f>IF(Search!$R$4="","",IF(Inventory!$BA735&lt;Search!$R$4,"",1))</f>
        <v/>
      </c>
      <c r="AA735" s="9" t="str">
        <f>IF(Search!$R$5="","",IF($BA735&gt;Search!$R$5,"",1))</f>
        <v/>
      </c>
      <c r="AB735" s="9" t="str">
        <f>IF(Search!$R$6="","",IF($BB735&lt;Search!$R$6,"",1))</f>
        <v/>
      </c>
      <c r="AC735" s="9" t="str">
        <f>IF(Search!$R$7="","",IF($BB735&lt;Search!$R$7,"",1))</f>
        <v/>
      </c>
      <c r="AD735" s="45">
        <f>IF(COUNTIF($A735:$AC735,"n")&gt;0,"",IF(SUM($A735:$AC735)=COUNTA(Search!$C$4:$C$8,Search!$F$4:$F$8,Search!$I$4:$I$6,Search!$I$8,Search!$L$4:$L$8,Search!$O$4:$O$8,Search!$R$4:$R$7,Search!$U$4:$U$7)-COUNTIF(Search!$C$4:$U$7,"n"),1+LARGE($AD$1:AD734,1),""))</f>
        <v>22</v>
      </c>
      <c r="AE735" s="45">
        <f t="shared" si="36"/>
        <v>2280</v>
      </c>
      <c r="AF735" s="45">
        <f>IF(AD735="","",COUNTIF($AE$1:$AE734,$AE735)+RANK($AE735,$AE$2:$AE$10540,1))</f>
        <v>426</v>
      </c>
      <c r="AG735" s="45">
        <f t="shared" si="37"/>
        <v>0</v>
      </c>
      <c r="AH735" s="45">
        <f>IF($AD735="","",COUNTIF($AG$1:$AG734,$AG735)+RANK($AG735,$AG$1:$AG$10539,0))</f>
        <v>186</v>
      </c>
      <c r="AI735" s="10" t="str">
        <f t="shared" si="38"/>
        <v>1996-97 Be A Player Link to History #3A Sergei Berezin TOR    /   $</v>
      </c>
      <c r="AJ735" s="11">
        <v>1996</v>
      </c>
      <c r="AK735" s="17">
        <v>97</v>
      </c>
      <c r="AL735" s="12" t="s">
        <v>403</v>
      </c>
      <c r="AM735" s="10" t="s">
        <v>404</v>
      </c>
      <c r="AN735" s="12" t="s">
        <v>405</v>
      </c>
      <c r="AO735" s="29" t="s">
        <v>1904</v>
      </c>
      <c r="AP735" s="9" t="s">
        <v>1902</v>
      </c>
      <c r="AQ735" s="9"/>
      <c r="AR735" s="14"/>
      <c r="AS735" s="9"/>
      <c r="AT735" s="9"/>
      <c r="AU735" s="9"/>
      <c r="AV735" s="13"/>
      <c r="AW735" s="13"/>
      <c r="AX735" s="9"/>
      <c r="AY735" s="9"/>
      <c r="AZ735" s="9"/>
      <c r="BA735" s="33"/>
      <c r="BB735" s="33"/>
      <c r="BC735" s="36"/>
      <c r="BD735" s="12" t="s">
        <v>1771</v>
      </c>
    </row>
    <row r="736" spans="1:56" s="12" customFormat="1" x14ac:dyDescent="0.2">
      <c r="A736" s="9">
        <f>IF(Search!$C$5="","",IF(COUNTA(Inventory!$AP736)=1,1,""))</f>
        <v>1</v>
      </c>
      <c r="B736" s="9" t="str">
        <f>IF(Search!$C$4="","",IF(ISNUMBER(SEARCH(Search!$C$4,$AR736))=TRUE,1,""))</f>
        <v/>
      </c>
      <c r="C736" s="9" t="str">
        <f>IF(Search!$C$6="x",IF(COUNTA($AQ736)=1,1,"N"),IF(COUNTA($AQ736)=1,"N",""))</f>
        <v/>
      </c>
      <c r="D736" s="9" t="str">
        <f>IF(Search!$O$8="","",IF(ISNUMBER(SEARCH(Search!$O$8,$BD736))=TRUE,1,""))</f>
        <v/>
      </c>
      <c r="E736" s="9" t="str">
        <f>IF(Search!$C$7="","",IF(ISNUMBER(SEARCH(Search!$C$7,$AN736))=TRUE,1,""))</f>
        <v/>
      </c>
      <c r="F736" s="9" t="str">
        <f>IF(Search!$C$8="","",IF(ISNUMBER(SEARCH(Search!$C$8,$AO736))=TRUE,1,""))</f>
        <v/>
      </c>
      <c r="G736" s="9" t="str">
        <f>IF(Search!$F$4="","",IF(Inventory!$AJ736&lt;Search!$F$4,"",1))</f>
        <v/>
      </c>
      <c r="H736" s="9" t="str">
        <f>IF(Search!$F$5="","",IF(Inventory!$AJ736&gt;Search!$F$5,"",1))</f>
        <v/>
      </c>
      <c r="I736" s="9" t="str">
        <f>IF(Search!$F$7="","",IF(Search!$F$8="",IF(ISNUMBER(SEARCH(Search!$F$7,$AL736))=TRUE,1,""),""))</f>
        <v/>
      </c>
      <c r="J736" s="9" t="str">
        <f>IF($AL736=Search!$F$8,1,"")</f>
        <v/>
      </c>
      <c r="K736" s="9" t="str">
        <f>IF(Search!$I$4="","",IF(COUNTA($AS736)=1,IF(Search!$I$4="N","N",1),""))</f>
        <v/>
      </c>
      <c r="L736" s="9" t="str">
        <f>IF(Search!$I$5="","",IF($AS736="RC",1,""))</f>
        <v/>
      </c>
      <c r="M736" s="9" t="str">
        <f>IF(Search!$I$6="","",IF($AS736="RCP",1,""))</f>
        <v/>
      </c>
      <c r="N736" s="9" t="str">
        <f>IF(Search!$I$8="","",IF(COUNTA($AT736)=1,IF(Search!$I$8="N","N",1),""))</f>
        <v/>
      </c>
      <c r="O736" s="9" t="str">
        <f>IF(Search!$L$4="","",IF(COUNTA($AU736)=1,IF(Search!$L$4="N","N",1),""))</f>
        <v/>
      </c>
      <c r="P736" s="9" t="str">
        <f>IF(Search!$L$5="","",IF(ISNUMBER(SEARCH("Jersey",$AU736))=TRUE,IF(Search!$L$5="N","N",1),""))</f>
        <v/>
      </c>
      <c r="Q736" s="9" t="str">
        <f>IF(Search!$L$6="","",IF(ISNUMBER(SEARCH("Patch",$AU736))=TRUE,IF(Search!$L$6="N","N",1),""))</f>
        <v/>
      </c>
      <c r="R736" s="9" t="str">
        <f>IF(Search!$L$7="","",IF(ISNUMBER(SEARCH("Shield",$AU736))=TRUE,IF(Search!$L$7="N","N",1),""))</f>
        <v/>
      </c>
      <c r="S736" s="9" t="str">
        <f>IF(Search!$L$8="","",IF(ISNUMBER(SEARCH("Stick",$AU736))=TRUE,IF(Search!$L$8="N","N",1),""))</f>
        <v/>
      </c>
      <c r="T736" s="9" t="str">
        <f>IF(Search!$O$4="","",IF(COUNTA($AW736)=1,IF(Search!$O$4="N","N",1),""))</f>
        <v/>
      </c>
      <c r="U736" s="9" t="str">
        <f>IF(Search!$O$5="","",IF($AW736="","",IF($AW736&lt;Search!$O$5,"",1)))</f>
        <v/>
      </c>
      <c r="V736" s="9" t="str">
        <f>IF(Search!$O$6="","",IF($AW736="","",IF($AW736&gt;Search!$O$6,"",1)))</f>
        <v/>
      </c>
      <c r="W736" s="9" t="str">
        <f>IF(Search!$U$4="","",IF($AX736="","",1))</f>
        <v/>
      </c>
      <c r="X736" s="9" t="str">
        <f>IF(Search!$U$5="","",IF(ISNUMBER(SEARCH(Search!$U$5,$AX736))=TRUE,IF(Search!$U$5="N","N",1),""))</f>
        <v/>
      </c>
      <c r="Y736" s="9" t="str">
        <f>IF(Search!$U$6="","",IF($AY736&lt;Search!$U$6,"",1))</f>
        <v/>
      </c>
      <c r="Z736" s="9" t="str">
        <f>IF(Search!$R$4="","",IF(Inventory!$BA736&lt;Search!$R$4,"",1))</f>
        <v/>
      </c>
      <c r="AA736" s="9" t="str">
        <f>IF(Search!$R$5="","",IF($BA736&gt;Search!$R$5,"",1))</f>
        <v/>
      </c>
      <c r="AB736" s="9" t="str">
        <f>IF(Search!$R$6="","",IF($BB736&lt;Search!$R$6,"",1))</f>
        <v/>
      </c>
      <c r="AC736" s="9" t="str">
        <f>IF(Search!$R$7="","",IF($BB736&lt;Search!$R$7,"",1))</f>
        <v/>
      </c>
      <c r="AD736" s="45">
        <f>IF(COUNTIF($A736:$AC736,"n")&gt;0,"",IF(SUM($A736:$AC736)=COUNTA(Search!$C$4:$C$8,Search!$F$4:$F$8,Search!$I$4:$I$6,Search!$I$8,Search!$L$4:$L$8,Search!$O$4:$O$8,Search!$R$4:$R$7,Search!$U$4:$U$7)-COUNTIF(Search!$C$4:$U$7,"n"),1+LARGE($AD$1:AD735,1),""))</f>
        <v>23</v>
      </c>
      <c r="AE736" s="45">
        <f t="shared" si="36"/>
        <v>2032</v>
      </c>
      <c r="AF736" s="45">
        <f>IF(AD736="","",COUNTIF($AE$1:$AE735,$AE736)+RANK($AE736,$AE$2:$AE$10540,1))</f>
        <v>382</v>
      </c>
      <c r="AG736" s="45">
        <f t="shared" si="37"/>
        <v>0</v>
      </c>
      <c r="AH736" s="45">
        <f>IF($AD736="","",COUNTIF($AG$1:$AG735,$AG736)+RANK($AG736,$AG$1:$AG$10539,0))</f>
        <v>187</v>
      </c>
      <c r="AI736" s="10" t="str">
        <f t="shared" si="38"/>
        <v>1996-97 Be A Player Link to History #6B Paul Kariya     /   $</v>
      </c>
      <c r="AJ736" s="11">
        <v>1996</v>
      </c>
      <c r="AK736" s="17">
        <v>97</v>
      </c>
      <c r="AL736" s="12" t="s">
        <v>403</v>
      </c>
      <c r="AM736" s="10" t="s">
        <v>406</v>
      </c>
      <c r="AN736" s="12" t="s">
        <v>244</v>
      </c>
      <c r="AO736" s="9"/>
      <c r="AP736" s="9" t="s">
        <v>1902</v>
      </c>
      <c r="AQ736" s="9"/>
      <c r="AR736" s="14"/>
      <c r="AS736" s="9"/>
      <c r="AT736" s="9"/>
      <c r="AU736" s="9"/>
      <c r="AV736" s="13"/>
      <c r="AW736" s="13"/>
      <c r="AX736" s="9"/>
      <c r="AY736" s="9"/>
      <c r="AZ736" s="9"/>
      <c r="BA736" s="33"/>
      <c r="BB736" s="33"/>
      <c r="BC736" s="36"/>
      <c r="BD736" s="12" t="s">
        <v>1771</v>
      </c>
    </row>
    <row r="737" spans="1:56" s="12" customFormat="1" x14ac:dyDescent="0.2">
      <c r="A737" s="9" t="str">
        <f>IF(Search!$C$5="","",IF(COUNTA(Inventory!$AP737)=1,1,""))</f>
        <v/>
      </c>
      <c r="B737" s="9" t="str">
        <f>IF(Search!$C$4="","",IF(ISNUMBER(SEARCH(Search!$C$4,$AR737))=TRUE,1,""))</f>
        <v/>
      </c>
      <c r="C737" s="9" t="str">
        <f>IF(Search!$C$6="x",IF(COUNTA($AQ737)=1,1,"N"),IF(COUNTA($AQ737)=1,"N",""))</f>
        <v/>
      </c>
      <c r="D737" s="9" t="str">
        <f>IF(Search!$O$8="","",IF(ISNUMBER(SEARCH(Search!$O$8,$BD737))=TRUE,1,""))</f>
        <v/>
      </c>
      <c r="E737" s="9" t="str">
        <f>IF(Search!$C$7="","",IF(ISNUMBER(SEARCH(Search!$C$7,$AN737))=TRUE,1,""))</f>
        <v/>
      </c>
      <c r="F737" s="9" t="str">
        <f>IF(Search!$C$8="","",IF(ISNUMBER(SEARCH(Search!$C$8,$AO737))=TRUE,1,""))</f>
        <v/>
      </c>
      <c r="G737" s="9" t="str">
        <f>IF(Search!$F$4="","",IF(Inventory!$AJ737&lt;Search!$F$4,"",1))</f>
        <v/>
      </c>
      <c r="H737" s="9" t="str">
        <f>IF(Search!$F$5="","",IF(Inventory!$AJ737&gt;Search!$F$5,"",1))</f>
        <v/>
      </c>
      <c r="I737" s="9" t="str">
        <f>IF(Search!$F$7="","",IF(Search!$F$8="",IF(ISNUMBER(SEARCH(Search!$F$7,$AL737))=TRUE,1,""),""))</f>
        <v/>
      </c>
      <c r="J737" s="9" t="str">
        <f>IF($AL737=Search!$F$8,1,"")</f>
        <v/>
      </c>
      <c r="K737" s="9" t="str">
        <f>IF(Search!$I$4="","",IF(COUNTA($AS737)=1,IF(Search!$I$4="N","N",1),""))</f>
        <v/>
      </c>
      <c r="L737" s="9" t="str">
        <f>IF(Search!$I$5="","",IF($AS737="RC",1,""))</f>
        <v/>
      </c>
      <c r="M737" s="9" t="str">
        <f>IF(Search!$I$6="","",IF($AS737="RCP",1,""))</f>
        <v/>
      </c>
      <c r="N737" s="9" t="str">
        <f>IF(Search!$I$8="","",IF(COUNTA($AT737)=1,IF(Search!$I$8="N","N",1),""))</f>
        <v/>
      </c>
      <c r="O737" s="9" t="str">
        <f>IF(Search!$L$4="","",IF(COUNTA($AU737)=1,IF(Search!$L$4="N","N",1),""))</f>
        <v/>
      </c>
      <c r="P737" s="9" t="str">
        <f>IF(Search!$L$5="","",IF(ISNUMBER(SEARCH("Jersey",$AU737))=TRUE,IF(Search!$L$5="N","N",1),""))</f>
        <v/>
      </c>
      <c r="Q737" s="9" t="str">
        <f>IF(Search!$L$6="","",IF(ISNUMBER(SEARCH("Patch",$AU737))=TRUE,IF(Search!$L$6="N","N",1),""))</f>
        <v/>
      </c>
      <c r="R737" s="9" t="str">
        <f>IF(Search!$L$7="","",IF(ISNUMBER(SEARCH("Shield",$AU737))=TRUE,IF(Search!$L$7="N","N",1),""))</f>
        <v/>
      </c>
      <c r="S737" s="9" t="str">
        <f>IF(Search!$L$8="","",IF(ISNUMBER(SEARCH("Stick",$AU737))=TRUE,IF(Search!$L$8="N","N",1),""))</f>
        <v/>
      </c>
      <c r="T737" s="9" t="str">
        <f>IF(Search!$O$4="","",IF(COUNTA($AW737)=1,IF(Search!$O$4="N","N",1),""))</f>
        <v/>
      </c>
      <c r="U737" s="9" t="str">
        <f>IF(Search!$O$5="","",IF($AW737="","",IF($AW737&lt;Search!$O$5,"",1)))</f>
        <v/>
      </c>
      <c r="V737" s="9" t="str">
        <f>IF(Search!$O$6="","",IF($AW737="","",IF($AW737&gt;Search!$O$6,"",1)))</f>
        <v/>
      </c>
      <c r="W737" s="9" t="str">
        <f>IF(Search!$U$4="","",IF($AX737="","",1))</f>
        <v/>
      </c>
      <c r="X737" s="9" t="str">
        <f>IF(Search!$U$5="","",IF(ISNUMBER(SEARCH(Search!$U$5,$AX737))=TRUE,IF(Search!$U$5="N","N",1),""))</f>
        <v/>
      </c>
      <c r="Y737" s="9" t="str">
        <f>IF(Search!$U$6="","",IF($AY737&lt;Search!$U$6,"",1))</f>
        <v/>
      </c>
      <c r="Z737" s="9" t="str">
        <f>IF(Search!$R$4="","",IF(Inventory!$BA737&lt;Search!$R$4,"",1))</f>
        <v/>
      </c>
      <c r="AA737" s="9" t="str">
        <f>IF(Search!$R$5="","",IF($BA737&gt;Search!$R$5,"",1))</f>
        <v/>
      </c>
      <c r="AB737" s="9" t="str">
        <f>IF(Search!$R$6="","",IF($BB737&lt;Search!$R$6,"",1))</f>
        <v/>
      </c>
      <c r="AC737" s="9" t="str">
        <f>IF(Search!$R$7="","",IF($BB737&lt;Search!$R$7,"",1))</f>
        <v/>
      </c>
      <c r="AD737" s="45" t="str">
        <f>IF(COUNTIF($A737:$AC737,"n")&gt;0,"",IF(SUM($A737:$AC737)=COUNTA(Search!$C$4:$C$8,Search!$F$4:$F$8,Search!$I$4:$I$6,Search!$I$8,Search!$L$4:$L$8,Search!$O$4:$O$8,Search!$R$4:$R$7,Search!$U$4:$U$7)-COUNTIF(Search!$C$4:$U$7,"n"),1+LARGE($AD$1:AD736,1),""))</f>
        <v/>
      </c>
      <c r="AE737" s="45" t="str">
        <f t="shared" si="36"/>
        <v/>
      </c>
      <c r="AF737" s="45" t="str">
        <f>IF(AD737="","",COUNTIF($AE$1:$AE736,$AE737)+RANK($AE737,$AE$2:$AE$10540,1))</f>
        <v/>
      </c>
      <c r="AG737" s="45" t="str">
        <f t="shared" si="37"/>
        <v/>
      </c>
      <c r="AH737" s="45" t="str">
        <f>IF($AD737="","",COUNTIF($AG$1:$AG736,$AG737)+RANK($AG737,$AG$1:$AG$10539,0))</f>
        <v/>
      </c>
      <c r="AI737" s="10" t="str">
        <f t="shared" si="38"/>
        <v>1996-97 Black Diamond #86 Boyd Devereaux     /   $</v>
      </c>
      <c r="AJ737" s="11">
        <v>1996</v>
      </c>
      <c r="AK737" s="17">
        <v>97</v>
      </c>
      <c r="AL737" s="12" t="s">
        <v>407</v>
      </c>
      <c r="AM737" s="10">
        <v>86</v>
      </c>
      <c r="AN737" s="12" t="s">
        <v>410</v>
      </c>
      <c r="AO737" s="9"/>
      <c r="AP737" s="9"/>
      <c r="AQ737" s="9"/>
      <c r="AR737" s="14" t="s">
        <v>2480</v>
      </c>
      <c r="AS737" s="9"/>
      <c r="AT737" s="9"/>
      <c r="AU737" s="9"/>
      <c r="AV737" s="13"/>
      <c r="AW737" s="13"/>
      <c r="AX737" s="9"/>
      <c r="AY737" s="9"/>
      <c r="AZ737" s="9"/>
      <c r="BA737" s="33"/>
      <c r="BB737" s="33"/>
      <c r="BC737" s="36"/>
      <c r="BD737" s="12" t="s">
        <v>1771</v>
      </c>
    </row>
    <row r="738" spans="1:56" s="12" customFormat="1" x14ac:dyDescent="0.2">
      <c r="A738" s="9" t="str">
        <f>IF(Search!$C$5="","",IF(COUNTA(Inventory!$AP738)=1,1,""))</f>
        <v/>
      </c>
      <c r="B738" s="9" t="str">
        <f>IF(Search!$C$4="","",IF(ISNUMBER(SEARCH(Search!$C$4,$AR738))=TRUE,1,""))</f>
        <v/>
      </c>
      <c r="C738" s="9" t="str">
        <f>IF(Search!$C$6="x",IF(COUNTA($AQ738)=1,1,"N"),IF(COUNTA($AQ738)=1,"N",""))</f>
        <v/>
      </c>
      <c r="D738" s="9" t="str">
        <f>IF(Search!$O$8="","",IF(ISNUMBER(SEARCH(Search!$O$8,$BD738))=TRUE,1,""))</f>
        <v/>
      </c>
      <c r="E738" s="9" t="str">
        <f>IF(Search!$C$7="","",IF(ISNUMBER(SEARCH(Search!$C$7,$AN738))=TRUE,1,""))</f>
        <v/>
      </c>
      <c r="F738" s="9" t="str">
        <f>IF(Search!$C$8="","",IF(ISNUMBER(SEARCH(Search!$C$8,$AO738))=TRUE,1,""))</f>
        <v/>
      </c>
      <c r="G738" s="9" t="str">
        <f>IF(Search!$F$4="","",IF(Inventory!$AJ738&lt;Search!$F$4,"",1))</f>
        <v/>
      </c>
      <c r="H738" s="9" t="str">
        <f>IF(Search!$F$5="","",IF(Inventory!$AJ738&gt;Search!$F$5,"",1))</f>
        <v/>
      </c>
      <c r="I738" s="9" t="str">
        <f>IF(Search!$F$7="","",IF(Search!$F$8="",IF(ISNUMBER(SEARCH(Search!$F$7,$AL738))=TRUE,1,""),""))</f>
        <v/>
      </c>
      <c r="J738" s="9" t="str">
        <f>IF($AL738=Search!$F$8,1,"")</f>
        <v/>
      </c>
      <c r="K738" s="9" t="str">
        <f>IF(Search!$I$4="","",IF(COUNTA($AS738)=1,IF(Search!$I$4="N","N",1),""))</f>
        <v/>
      </c>
      <c r="L738" s="9" t="str">
        <f>IF(Search!$I$5="","",IF($AS738="RC",1,""))</f>
        <v/>
      </c>
      <c r="M738" s="9" t="str">
        <f>IF(Search!$I$6="","",IF($AS738="RCP",1,""))</f>
        <v/>
      </c>
      <c r="N738" s="9" t="str">
        <f>IF(Search!$I$8="","",IF(COUNTA($AT738)=1,IF(Search!$I$8="N","N",1),""))</f>
        <v/>
      </c>
      <c r="O738" s="9" t="str">
        <f>IF(Search!$L$4="","",IF(COUNTA($AU738)=1,IF(Search!$L$4="N","N",1),""))</f>
        <v/>
      </c>
      <c r="P738" s="9" t="str">
        <f>IF(Search!$L$5="","",IF(ISNUMBER(SEARCH("Jersey",$AU738))=TRUE,IF(Search!$L$5="N","N",1),""))</f>
        <v/>
      </c>
      <c r="Q738" s="9" t="str">
        <f>IF(Search!$L$6="","",IF(ISNUMBER(SEARCH("Patch",$AU738))=TRUE,IF(Search!$L$6="N","N",1),""))</f>
        <v/>
      </c>
      <c r="R738" s="9" t="str">
        <f>IF(Search!$L$7="","",IF(ISNUMBER(SEARCH("Shield",$AU738))=TRUE,IF(Search!$L$7="N","N",1),""))</f>
        <v/>
      </c>
      <c r="S738" s="9" t="str">
        <f>IF(Search!$L$8="","",IF(ISNUMBER(SEARCH("Stick",$AU738))=TRUE,IF(Search!$L$8="N","N",1),""))</f>
        <v/>
      </c>
      <c r="T738" s="9" t="str">
        <f>IF(Search!$O$4="","",IF(COUNTA($AW738)=1,IF(Search!$O$4="N","N",1),""))</f>
        <v/>
      </c>
      <c r="U738" s="9" t="str">
        <f>IF(Search!$O$5="","",IF($AW738="","",IF($AW738&lt;Search!$O$5,"",1)))</f>
        <v/>
      </c>
      <c r="V738" s="9" t="str">
        <f>IF(Search!$O$6="","",IF($AW738="","",IF($AW738&gt;Search!$O$6,"",1)))</f>
        <v/>
      </c>
      <c r="W738" s="9" t="str">
        <f>IF(Search!$U$4="","",IF($AX738="","",1))</f>
        <v/>
      </c>
      <c r="X738" s="9" t="str">
        <f>IF(Search!$U$5="","",IF(ISNUMBER(SEARCH(Search!$U$5,$AX738))=TRUE,IF(Search!$U$5="N","N",1),""))</f>
        <v/>
      </c>
      <c r="Y738" s="9" t="str">
        <f>IF(Search!$U$6="","",IF($AY738&lt;Search!$U$6,"",1))</f>
        <v/>
      </c>
      <c r="Z738" s="9" t="str">
        <f>IF(Search!$R$4="","",IF(Inventory!$BA738&lt;Search!$R$4,"",1))</f>
        <v/>
      </c>
      <c r="AA738" s="9" t="str">
        <f>IF(Search!$R$5="","",IF($BA738&gt;Search!$R$5,"",1))</f>
        <v/>
      </c>
      <c r="AB738" s="9" t="str">
        <f>IF(Search!$R$6="","",IF($BB738&lt;Search!$R$6,"",1))</f>
        <v/>
      </c>
      <c r="AC738" s="9" t="str">
        <f>IF(Search!$R$7="","",IF($BB738&lt;Search!$R$7,"",1))</f>
        <v/>
      </c>
      <c r="AD738" s="45" t="str">
        <f>IF(COUNTIF($A738:$AC738,"n")&gt;0,"",IF(SUM($A738:$AC738)=COUNTA(Search!$C$4:$C$8,Search!$F$4:$F$8,Search!$I$4:$I$6,Search!$I$8,Search!$L$4:$L$8,Search!$O$4:$O$8,Search!$R$4:$R$7,Search!$U$4:$U$7)-COUNTIF(Search!$C$4:$U$7,"n"),1+LARGE($AD$1:AD737,1),""))</f>
        <v/>
      </c>
      <c r="AE738" s="45" t="str">
        <f t="shared" si="36"/>
        <v/>
      </c>
      <c r="AF738" s="45" t="str">
        <f>IF(AD738="","",COUNTIF($AE$1:$AE737,$AE738)+RANK($AE738,$AE$2:$AE$10540,1))</f>
        <v/>
      </c>
      <c r="AG738" s="45" t="str">
        <f t="shared" si="37"/>
        <v/>
      </c>
      <c r="AH738" s="45" t="str">
        <f>IF($AD738="","",COUNTIF($AG$1:$AG737,$AG738)+RANK($AG738,$AG$1:$AG$10539,0))</f>
        <v/>
      </c>
      <c r="AI738" s="10" t="str">
        <f t="shared" si="38"/>
        <v>1996-97 Black Diamond #103 Patrick Marleau  RC   /   $</v>
      </c>
      <c r="AJ738" s="11">
        <v>1996</v>
      </c>
      <c r="AK738" s="17">
        <v>97</v>
      </c>
      <c r="AL738" s="12" t="s">
        <v>407</v>
      </c>
      <c r="AM738" s="10">
        <v>103</v>
      </c>
      <c r="AN738" s="12" t="s">
        <v>411</v>
      </c>
      <c r="AO738" s="9"/>
      <c r="AP738" s="9"/>
      <c r="AQ738" s="9"/>
      <c r="AR738" s="14" t="s">
        <v>2480</v>
      </c>
      <c r="AS738" s="9" t="s">
        <v>2</v>
      </c>
      <c r="AT738" s="9"/>
      <c r="AU738" s="9"/>
      <c r="AV738" s="13"/>
      <c r="AW738" s="13"/>
      <c r="AX738" s="9"/>
      <c r="AY738" s="9"/>
      <c r="AZ738" s="9"/>
      <c r="BA738" s="33"/>
      <c r="BB738" s="33"/>
      <c r="BC738" s="36"/>
      <c r="BD738" s="12" t="s">
        <v>1771</v>
      </c>
    </row>
    <row r="739" spans="1:56" s="12" customFormat="1" x14ac:dyDescent="0.2">
      <c r="A739" s="9" t="str">
        <f>IF(Search!$C$5="","",IF(COUNTA(Inventory!$AP739)=1,1,""))</f>
        <v/>
      </c>
      <c r="B739" s="9" t="str">
        <f>IF(Search!$C$4="","",IF(ISNUMBER(SEARCH(Search!$C$4,$AR739))=TRUE,1,""))</f>
        <v/>
      </c>
      <c r="C739" s="9" t="str">
        <f>IF(Search!$C$6="x",IF(COUNTA($AQ739)=1,1,"N"),IF(COUNTA($AQ739)=1,"N",""))</f>
        <v/>
      </c>
      <c r="D739" s="9" t="str">
        <f>IF(Search!$O$8="","",IF(ISNUMBER(SEARCH(Search!$O$8,$BD739))=TRUE,1,""))</f>
        <v/>
      </c>
      <c r="E739" s="9" t="str">
        <f>IF(Search!$C$7="","",IF(ISNUMBER(SEARCH(Search!$C$7,$AN739))=TRUE,1,""))</f>
        <v/>
      </c>
      <c r="F739" s="9" t="str">
        <f>IF(Search!$C$8="","",IF(ISNUMBER(SEARCH(Search!$C$8,$AO739))=TRUE,1,""))</f>
        <v/>
      </c>
      <c r="G739" s="9" t="str">
        <f>IF(Search!$F$4="","",IF(Inventory!$AJ739&lt;Search!$F$4,"",1))</f>
        <v/>
      </c>
      <c r="H739" s="9" t="str">
        <f>IF(Search!$F$5="","",IF(Inventory!$AJ739&gt;Search!$F$5,"",1))</f>
        <v/>
      </c>
      <c r="I739" s="9" t="str">
        <f>IF(Search!$F$7="","",IF(Search!$F$8="",IF(ISNUMBER(SEARCH(Search!$F$7,$AL739))=TRUE,1,""),""))</f>
        <v/>
      </c>
      <c r="J739" s="9" t="str">
        <f>IF($AL739=Search!$F$8,1,"")</f>
        <v/>
      </c>
      <c r="K739" s="9" t="str">
        <f>IF(Search!$I$4="","",IF(COUNTA($AS739)=1,IF(Search!$I$4="N","N",1),""))</f>
        <v/>
      </c>
      <c r="L739" s="9" t="str">
        <f>IF(Search!$I$5="","",IF($AS739="RC",1,""))</f>
        <v/>
      </c>
      <c r="M739" s="9" t="str">
        <f>IF(Search!$I$6="","",IF($AS739="RCP",1,""))</f>
        <v/>
      </c>
      <c r="N739" s="9" t="str">
        <f>IF(Search!$I$8="","",IF(COUNTA($AT739)=1,IF(Search!$I$8="N","N",1),""))</f>
        <v/>
      </c>
      <c r="O739" s="9" t="str">
        <f>IF(Search!$L$4="","",IF(COUNTA($AU739)=1,IF(Search!$L$4="N","N",1),""))</f>
        <v/>
      </c>
      <c r="P739" s="9" t="str">
        <f>IF(Search!$L$5="","",IF(ISNUMBER(SEARCH("Jersey",$AU739))=TRUE,IF(Search!$L$5="N","N",1),""))</f>
        <v/>
      </c>
      <c r="Q739" s="9" t="str">
        <f>IF(Search!$L$6="","",IF(ISNUMBER(SEARCH("Patch",$AU739))=TRUE,IF(Search!$L$6="N","N",1),""))</f>
        <v/>
      </c>
      <c r="R739" s="9" t="str">
        <f>IF(Search!$L$7="","",IF(ISNUMBER(SEARCH("Shield",$AU739))=TRUE,IF(Search!$L$7="N","N",1),""))</f>
        <v/>
      </c>
      <c r="S739" s="9" t="str">
        <f>IF(Search!$L$8="","",IF(ISNUMBER(SEARCH("Stick",$AU739))=TRUE,IF(Search!$L$8="N","N",1),""))</f>
        <v/>
      </c>
      <c r="T739" s="9" t="str">
        <f>IF(Search!$O$4="","",IF(COUNTA($AW739)=1,IF(Search!$O$4="N","N",1),""))</f>
        <v/>
      </c>
      <c r="U739" s="9" t="str">
        <f>IF(Search!$O$5="","",IF($AW739="","",IF($AW739&lt;Search!$O$5,"",1)))</f>
        <v/>
      </c>
      <c r="V739" s="9" t="str">
        <f>IF(Search!$O$6="","",IF($AW739="","",IF($AW739&gt;Search!$O$6,"",1)))</f>
        <v/>
      </c>
      <c r="W739" s="9" t="str">
        <f>IF(Search!$U$4="","",IF($AX739="","",1))</f>
        <v/>
      </c>
      <c r="X739" s="9" t="str">
        <f>IF(Search!$U$5="","",IF(ISNUMBER(SEARCH(Search!$U$5,$AX739))=TRUE,IF(Search!$U$5="N","N",1),""))</f>
        <v/>
      </c>
      <c r="Y739" s="9" t="str">
        <f>IF(Search!$U$6="","",IF($AY739&lt;Search!$U$6,"",1))</f>
        <v/>
      </c>
      <c r="Z739" s="9" t="str">
        <f>IF(Search!$R$4="","",IF(Inventory!$BA739&lt;Search!$R$4,"",1))</f>
        <v/>
      </c>
      <c r="AA739" s="9" t="str">
        <f>IF(Search!$R$5="","",IF($BA739&gt;Search!$R$5,"",1))</f>
        <v/>
      </c>
      <c r="AB739" s="9" t="str">
        <f>IF(Search!$R$6="","",IF($BB739&lt;Search!$R$6,"",1))</f>
        <v/>
      </c>
      <c r="AC739" s="9" t="str">
        <f>IF(Search!$R$7="","",IF($BB739&lt;Search!$R$7,"",1))</f>
        <v/>
      </c>
      <c r="AD739" s="45" t="str">
        <f>IF(COUNTIF($A739:$AC739,"n")&gt;0,"",IF(SUM($A739:$AC739)=COUNTA(Search!$C$4:$C$8,Search!$F$4:$F$8,Search!$I$4:$I$6,Search!$I$8,Search!$L$4:$L$8,Search!$O$4:$O$8,Search!$R$4:$R$7,Search!$U$4:$U$7)-COUNTIF(Search!$C$4:$U$7,"n"),1+LARGE($AD$1:AD738,1),""))</f>
        <v/>
      </c>
      <c r="AE739" s="45" t="str">
        <f t="shared" si="36"/>
        <v/>
      </c>
      <c r="AF739" s="45" t="str">
        <f>IF(AD739="","",COUNTIF($AE$1:$AE738,$AE739)+RANK($AE739,$AE$2:$AE$10540,1))</f>
        <v/>
      </c>
      <c r="AG739" s="45" t="str">
        <f t="shared" si="37"/>
        <v/>
      </c>
      <c r="AH739" s="45" t="str">
        <f>IF($AD739="","",COUNTIF($AG$1:$AG738,$AG739)+RANK($AG739,$AG$1:$AG$10539,0))</f>
        <v/>
      </c>
      <c r="AI739" s="10" t="str">
        <f t="shared" si="38"/>
        <v>1996-97 Black Diamond #129 Felix Potvin TOR    /   $</v>
      </c>
      <c r="AJ739" s="11">
        <v>1996</v>
      </c>
      <c r="AK739" s="17">
        <v>97</v>
      </c>
      <c r="AL739" s="12" t="s">
        <v>407</v>
      </c>
      <c r="AM739" s="10">
        <v>129</v>
      </c>
      <c r="AN739" s="12" t="s">
        <v>226</v>
      </c>
      <c r="AO739" s="9" t="s">
        <v>1904</v>
      </c>
      <c r="AP739" s="9"/>
      <c r="AQ739" s="9"/>
      <c r="AR739" s="14" t="s">
        <v>2480</v>
      </c>
      <c r="AS739" s="9"/>
      <c r="AT739" s="9"/>
      <c r="AU739" s="9"/>
      <c r="AV739" s="13"/>
      <c r="AW739" s="13"/>
      <c r="AX739" s="9"/>
      <c r="AY739" s="9"/>
      <c r="AZ739" s="9"/>
      <c r="BA739" s="33"/>
      <c r="BB739" s="33"/>
      <c r="BC739" s="36"/>
      <c r="BD739" s="12" t="s">
        <v>1771</v>
      </c>
    </row>
    <row r="740" spans="1:56" s="12" customFormat="1" x14ac:dyDescent="0.2">
      <c r="A740" s="9" t="str">
        <f>IF(Search!$C$5="","",IF(COUNTA(Inventory!$AP740)=1,1,""))</f>
        <v/>
      </c>
      <c r="B740" s="9" t="str">
        <f>IF(Search!$C$4="","",IF(ISNUMBER(SEARCH(Search!$C$4,$AR740))=TRUE,1,""))</f>
        <v/>
      </c>
      <c r="C740" s="9" t="str">
        <f>IF(Search!$C$6="x",IF(COUNTA($AQ740)=1,1,"N"),IF(COUNTA($AQ740)=1,"N",""))</f>
        <v/>
      </c>
      <c r="D740" s="9" t="str">
        <f>IF(Search!$O$8="","",IF(ISNUMBER(SEARCH(Search!$O$8,$BD740))=TRUE,1,""))</f>
        <v/>
      </c>
      <c r="E740" s="9" t="str">
        <f>IF(Search!$C$7="","",IF(ISNUMBER(SEARCH(Search!$C$7,$AN740))=TRUE,1,""))</f>
        <v/>
      </c>
      <c r="F740" s="9" t="str">
        <f>IF(Search!$C$8="","",IF(ISNUMBER(SEARCH(Search!$C$8,$AO740))=TRUE,1,""))</f>
        <v/>
      </c>
      <c r="G740" s="9" t="str">
        <f>IF(Search!$F$4="","",IF(Inventory!$AJ740&lt;Search!$F$4,"",1))</f>
        <v/>
      </c>
      <c r="H740" s="9" t="str">
        <f>IF(Search!$F$5="","",IF(Inventory!$AJ740&gt;Search!$F$5,"",1))</f>
        <v/>
      </c>
      <c r="I740" s="9" t="str">
        <f>IF(Search!$F$7="","",IF(Search!$F$8="",IF(ISNUMBER(SEARCH(Search!$F$7,$AL740))=TRUE,1,""),""))</f>
        <v/>
      </c>
      <c r="J740" s="9" t="str">
        <f>IF($AL740=Search!$F$8,1,"")</f>
        <v/>
      </c>
      <c r="K740" s="9" t="str">
        <f>IF(Search!$I$4="","",IF(COUNTA($AS740)=1,IF(Search!$I$4="N","N",1),""))</f>
        <v/>
      </c>
      <c r="L740" s="9" t="str">
        <f>IF(Search!$I$5="","",IF($AS740="RC",1,""))</f>
        <v/>
      </c>
      <c r="M740" s="9" t="str">
        <f>IF(Search!$I$6="","",IF($AS740="RCP",1,""))</f>
        <v/>
      </c>
      <c r="N740" s="9" t="str">
        <f>IF(Search!$I$8="","",IF(COUNTA($AT740)=1,IF(Search!$I$8="N","N",1),""))</f>
        <v/>
      </c>
      <c r="O740" s="9" t="str">
        <f>IF(Search!$L$4="","",IF(COUNTA($AU740)=1,IF(Search!$L$4="N","N",1),""))</f>
        <v/>
      </c>
      <c r="P740" s="9" t="str">
        <f>IF(Search!$L$5="","",IF(ISNUMBER(SEARCH("Jersey",$AU740))=TRUE,IF(Search!$L$5="N","N",1),""))</f>
        <v/>
      </c>
      <c r="Q740" s="9" t="str">
        <f>IF(Search!$L$6="","",IF(ISNUMBER(SEARCH("Patch",$AU740))=TRUE,IF(Search!$L$6="N","N",1),""))</f>
        <v/>
      </c>
      <c r="R740" s="9" t="str">
        <f>IF(Search!$L$7="","",IF(ISNUMBER(SEARCH("Shield",$AU740))=TRUE,IF(Search!$L$7="N","N",1),""))</f>
        <v/>
      </c>
      <c r="S740" s="9" t="str">
        <f>IF(Search!$L$8="","",IF(ISNUMBER(SEARCH("Stick",$AU740))=TRUE,IF(Search!$L$8="N","N",1),""))</f>
        <v/>
      </c>
      <c r="T740" s="9" t="str">
        <f>IF(Search!$O$4="","",IF(COUNTA($AW740)=1,IF(Search!$O$4="N","N",1),""))</f>
        <v/>
      </c>
      <c r="U740" s="9" t="str">
        <f>IF(Search!$O$5="","",IF($AW740="","",IF($AW740&lt;Search!$O$5,"",1)))</f>
        <v/>
      </c>
      <c r="V740" s="9" t="str">
        <f>IF(Search!$O$6="","",IF($AW740="","",IF($AW740&gt;Search!$O$6,"",1)))</f>
        <v/>
      </c>
      <c r="W740" s="9" t="str">
        <f>IF(Search!$U$4="","",IF($AX740="","",1))</f>
        <v/>
      </c>
      <c r="X740" s="9" t="str">
        <f>IF(Search!$U$5="","",IF(ISNUMBER(SEARCH(Search!$U$5,$AX740))=TRUE,IF(Search!$U$5="N","N",1),""))</f>
        <v/>
      </c>
      <c r="Y740" s="9" t="str">
        <f>IF(Search!$U$6="","",IF($AY740&lt;Search!$U$6,"",1))</f>
        <v/>
      </c>
      <c r="Z740" s="9" t="str">
        <f>IF(Search!$R$4="","",IF(Inventory!$BA740&lt;Search!$R$4,"",1))</f>
        <v/>
      </c>
      <c r="AA740" s="9" t="str">
        <f>IF(Search!$R$5="","",IF($BA740&gt;Search!$R$5,"",1))</f>
        <v/>
      </c>
      <c r="AB740" s="9" t="str">
        <f>IF(Search!$R$6="","",IF($BB740&lt;Search!$R$6,"",1))</f>
        <v/>
      </c>
      <c r="AC740" s="9" t="str">
        <f>IF(Search!$R$7="","",IF($BB740&lt;Search!$R$7,"",1))</f>
        <v/>
      </c>
      <c r="AD740" s="45" t="str">
        <f>IF(COUNTIF($A740:$AC740,"n")&gt;0,"",IF(SUM($A740:$AC740)=COUNTA(Search!$C$4:$C$8,Search!$F$4:$F$8,Search!$I$4:$I$6,Search!$I$8,Search!$L$4:$L$8,Search!$O$4:$O$8,Search!$R$4:$R$7,Search!$U$4:$U$7)-COUNTIF(Search!$C$4:$U$7,"n"),1+LARGE($AD$1:AD739,1),""))</f>
        <v/>
      </c>
      <c r="AE740" s="45" t="str">
        <f t="shared" si="36"/>
        <v/>
      </c>
      <c r="AF740" s="45" t="str">
        <f>IF(AD740="","",COUNTIF($AE$1:$AE739,$AE740)+RANK($AE740,$AE$2:$AE$10540,1))</f>
        <v/>
      </c>
      <c r="AG740" s="45" t="str">
        <f t="shared" si="37"/>
        <v/>
      </c>
      <c r="AH740" s="45" t="str">
        <f>IF($AD740="","",COUNTIF($AG$1:$AG739,$AG740)+RANK($AG740,$AG$1:$AG$10539,0))</f>
        <v/>
      </c>
      <c r="AI740" s="10" t="str">
        <f t="shared" si="38"/>
        <v>1996-97 Black Diamond #146 Teemu Selanne     /   $</v>
      </c>
      <c r="AJ740" s="11">
        <v>1996</v>
      </c>
      <c r="AK740" s="17">
        <v>97</v>
      </c>
      <c r="AL740" s="12" t="s">
        <v>407</v>
      </c>
      <c r="AM740" s="10">
        <v>146</v>
      </c>
      <c r="AN740" s="12" t="s">
        <v>264</v>
      </c>
      <c r="AO740" s="9"/>
      <c r="AP740" s="9"/>
      <c r="AQ740" s="9"/>
      <c r="AR740" s="14" t="s">
        <v>2480</v>
      </c>
      <c r="AS740" s="9"/>
      <c r="AT740" s="9"/>
      <c r="AU740" s="9"/>
      <c r="AV740" s="13"/>
      <c r="AW740" s="13"/>
      <c r="AX740" s="9"/>
      <c r="AY740" s="9"/>
      <c r="AZ740" s="9"/>
      <c r="BA740" s="33"/>
      <c r="BB740" s="33"/>
      <c r="BC740" s="36"/>
      <c r="BD740" s="12" t="s">
        <v>1771</v>
      </c>
    </row>
    <row r="741" spans="1:56" s="12" customFormat="1" x14ac:dyDescent="0.2">
      <c r="A741" s="9" t="str">
        <f>IF(Search!$C$5="","",IF(COUNTA(Inventory!$AP741)=1,1,""))</f>
        <v/>
      </c>
      <c r="B741" s="9" t="str">
        <f>IF(Search!$C$4="","",IF(ISNUMBER(SEARCH(Search!$C$4,$AR741))=TRUE,1,""))</f>
        <v/>
      </c>
      <c r="C741" s="9" t="str">
        <f>IF(Search!$C$6="x",IF(COUNTA($AQ741)=1,1,"N"),IF(COUNTA($AQ741)=1,"N",""))</f>
        <v/>
      </c>
      <c r="D741" s="9" t="str">
        <f>IF(Search!$O$8="","",IF(ISNUMBER(SEARCH(Search!$O$8,$BD741))=TRUE,1,""))</f>
        <v/>
      </c>
      <c r="E741" s="9" t="str">
        <f>IF(Search!$C$7="","",IF(ISNUMBER(SEARCH(Search!$C$7,$AN741))=TRUE,1,""))</f>
        <v/>
      </c>
      <c r="F741" s="9" t="str">
        <f>IF(Search!$C$8="","",IF(ISNUMBER(SEARCH(Search!$C$8,$AO741))=TRUE,1,""))</f>
        <v/>
      </c>
      <c r="G741" s="9" t="str">
        <f>IF(Search!$F$4="","",IF(Inventory!$AJ741&lt;Search!$F$4,"",1))</f>
        <v/>
      </c>
      <c r="H741" s="9" t="str">
        <f>IF(Search!$F$5="","",IF(Inventory!$AJ741&gt;Search!$F$5,"",1))</f>
        <v/>
      </c>
      <c r="I741" s="9" t="str">
        <f>IF(Search!$F$7="","",IF(Search!$F$8="",IF(ISNUMBER(SEARCH(Search!$F$7,$AL741))=TRUE,1,""),""))</f>
        <v/>
      </c>
      <c r="J741" s="9" t="str">
        <f>IF($AL741=Search!$F$8,1,"")</f>
        <v/>
      </c>
      <c r="K741" s="9" t="str">
        <f>IF(Search!$I$4="","",IF(COUNTA($AS741)=1,IF(Search!$I$4="N","N",1),""))</f>
        <v/>
      </c>
      <c r="L741" s="9" t="str">
        <f>IF(Search!$I$5="","",IF($AS741="RC",1,""))</f>
        <v/>
      </c>
      <c r="M741" s="9" t="str">
        <f>IF(Search!$I$6="","",IF($AS741="RCP",1,""))</f>
        <v/>
      </c>
      <c r="N741" s="9" t="str">
        <f>IF(Search!$I$8="","",IF(COUNTA($AT741)=1,IF(Search!$I$8="N","N",1),""))</f>
        <v/>
      </c>
      <c r="O741" s="9" t="str">
        <f>IF(Search!$L$4="","",IF(COUNTA($AU741)=1,IF(Search!$L$4="N","N",1),""))</f>
        <v/>
      </c>
      <c r="P741" s="9" t="str">
        <f>IF(Search!$L$5="","",IF(ISNUMBER(SEARCH("Jersey",$AU741))=TRUE,IF(Search!$L$5="N","N",1),""))</f>
        <v/>
      </c>
      <c r="Q741" s="9" t="str">
        <f>IF(Search!$L$6="","",IF(ISNUMBER(SEARCH("Patch",$AU741))=TRUE,IF(Search!$L$6="N","N",1),""))</f>
        <v/>
      </c>
      <c r="R741" s="9" t="str">
        <f>IF(Search!$L$7="","",IF(ISNUMBER(SEARCH("Shield",$AU741))=TRUE,IF(Search!$L$7="N","N",1),""))</f>
        <v/>
      </c>
      <c r="S741" s="9" t="str">
        <f>IF(Search!$L$8="","",IF(ISNUMBER(SEARCH("Stick",$AU741))=TRUE,IF(Search!$L$8="N","N",1),""))</f>
        <v/>
      </c>
      <c r="T741" s="9" t="str">
        <f>IF(Search!$O$4="","",IF(COUNTA($AW741)=1,IF(Search!$O$4="N","N",1),""))</f>
        <v/>
      </c>
      <c r="U741" s="9" t="str">
        <f>IF(Search!$O$5="","",IF($AW741="","",IF($AW741&lt;Search!$O$5,"",1)))</f>
        <v/>
      </c>
      <c r="V741" s="9" t="str">
        <f>IF(Search!$O$6="","",IF($AW741="","",IF($AW741&gt;Search!$O$6,"",1)))</f>
        <v/>
      </c>
      <c r="W741" s="9" t="str">
        <f>IF(Search!$U$4="","",IF($AX741="","",1))</f>
        <v/>
      </c>
      <c r="X741" s="9" t="str">
        <f>IF(Search!$U$5="","",IF(ISNUMBER(SEARCH(Search!$U$5,$AX741))=TRUE,IF(Search!$U$5="N","N",1),""))</f>
        <v/>
      </c>
      <c r="Y741" s="9" t="str">
        <f>IF(Search!$U$6="","",IF($AY741&lt;Search!$U$6,"",1))</f>
        <v/>
      </c>
      <c r="Z741" s="9" t="str">
        <f>IF(Search!$R$4="","",IF(Inventory!$BA741&lt;Search!$R$4,"",1))</f>
        <v/>
      </c>
      <c r="AA741" s="9" t="str">
        <f>IF(Search!$R$5="","",IF($BA741&gt;Search!$R$5,"",1))</f>
        <v/>
      </c>
      <c r="AB741" s="9" t="str">
        <f>IF(Search!$R$6="","",IF($BB741&lt;Search!$R$6,"",1))</f>
        <v/>
      </c>
      <c r="AC741" s="9" t="str">
        <f>IF(Search!$R$7="","",IF($BB741&lt;Search!$R$7,"",1))</f>
        <v/>
      </c>
      <c r="AD741" s="45" t="str">
        <f>IF(COUNTIF($A741:$AC741,"n")&gt;0,"",IF(SUM($A741:$AC741)=COUNTA(Search!$C$4:$C$8,Search!$F$4:$F$8,Search!$I$4:$I$6,Search!$I$8,Search!$L$4:$L$8,Search!$O$4:$O$8,Search!$R$4:$R$7,Search!$U$4:$U$7)-COUNTIF(Search!$C$4:$U$7,"n"),1+LARGE($AD$1:AD740,1),""))</f>
        <v/>
      </c>
      <c r="AE741" s="45" t="str">
        <f t="shared" si="36"/>
        <v/>
      </c>
      <c r="AF741" s="45" t="str">
        <f>IF(AD741="","",COUNTIF($AE$1:$AE740,$AE741)+RANK($AE741,$AE$2:$AE$10540,1))</f>
        <v/>
      </c>
      <c r="AG741" s="45" t="str">
        <f t="shared" si="37"/>
        <v/>
      </c>
      <c r="AH741" s="45" t="str">
        <f>IF($AD741="","",COUNTIF($AG$1:$AG740,$AG741)+RANK($AG741,$AG$1:$AG$10539,0))</f>
        <v/>
      </c>
      <c r="AI741" s="10" t="str">
        <f t="shared" si="38"/>
        <v>1996-97 Black Diamond #147 Jim Carey     /   $</v>
      </c>
      <c r="AJ741" s="11">
        <v>1996</v>
      </c>
      <c r="AK741" s="17">
        <v>97</v>
      </c>
      <c r="AL741" s="12" t="s">
        <v>407</v>
      </c>
      <c r="AM741" s="10">
        <v>147</v>
      </c>
      <c r="AN741" s="12" t="s">
        <v>412</v>
      </c>
      <c r="AO741" s="9"/>
      <c r="AP741" s="9"/>
      <c r="AQ741" s="9"/>
      <c r="AR741" s="14" t="s">
        <v>2480</v>
      </c>
      <c r="AS741" s="9"/>
      <c r="AT741" s="9"/>
      <c r="AU741" s="9"/>
      <c r="AV741" s="13"/>
      <c r="AW741" s="13"/>
      <c r="AX741" s="9"/>
      <c r="AY741" s="9"/>
      <c r="AZ741" s="9"/>
      <c r="BA741" s="33"/>
      <c r="BB741" s="33"/>
      <c r="BC741" s="36"/>
      <c r="BD741" s="12" t="s">
        <v>1771</v>
      </c>
    </row>
    <row r="742" spans="1:56" s="12" customFormat="1" x14ac:dyDescent="0.2">
      <c r="A742" s="9" t="str">
        <f>IF(Search!$C$5="","",IF(COUNTA(Inventory!$AP742)=1,1,""))</f>
        <v/>
      </c>
      <c r="B742" s="9" t="str">
        <f>IF(Search!$C$4="","",IF(ISNUMBER(SEARCH(Search!$C$4,$AR742))=TRUE,1,""))</f>
        <v/>
      </c>
      <c r="C742" s="9" t="str">
        <f>IF(Search!$C$6="x",IF(COUNTA($AQ742)=1,1,"N"),IF(COUNTA($AQ742)=1,"N",""))</f>
        <v/>
      </c>
      <c r="D742" s="9" t="str">
        <f>IF(Search!$O$8="","",IF(ISNUMBER(SEARCH(Search!$O$8,$BD742))=TRUE,1,""))</f>
        <v/>
      </c>
      <c r="E742" s="9" t="str">
        <f>IF(Search!$C$7="","",IF(ISNUMBER(SEARCH(Search!$C$7,$AN742))=TRUE,1,""))</f>
        <v/>
      </c>
      <c r="F742" s="9" t="str">
        <f>IF(Search!$C$8="","",IF(ISNUMBER(SEARCH(Search!$C$8,$AO742))=TRUE,1,""))</f>
        <v/>
      </c>
      <c r="G742" s="9" t="str">
        <f>IF(Search!$F$4="","",IF(Inventory!$AJ742&lt;Search!$F$4,"",1))</f>
        <v/>
      </c>
      <c r="H742" s="9" t="str">
        <f>IF(Search!$F$5="","",IF(Inventory!$AJ742&gt;Search!$F$5,"",1))</f>
        <v/>
      </c>
      <c r="I742" s="9" t="str">
        <f>IF(Search!$F$7="","",IF(Search!$F$8="",IF(ISNUMBER(SEARCH(Search!$F$7,$AL742))=TRUE,1,""),""))</f>
        <v/>
      </c>
      <c r="J742" s="9" t="str">
        <f>IF($AL742=Search!$F$8,1,"")</f>
        <v/>
      </c>
      <c r="K742" s="9" t="str">
        <f>IF(Search!$I$4="","",IF(COUNTA($AS742)=1,IF(Search!$I$4="N","N",1),""))</f>
        <v/>
      </c>
      <c r="L742" s="9" t="str">
        <f>IF(Search!$I$5="","",IF($AS742="RC",1,""))</f>
        <v/>
      </c>
      <c r="M742" s="9" t="str">
        <f>IF(Search!$I$6="","",IF($AS742="RCP",1,""))</f>
        <v/>
      </c>
      <c r="N742" s="9" t="str">
        <f>IF(Search!$I$8="","",IF(COUNTA($AT742)=1,IF(Search!$I$8="N","N",1),""))</f>
        <v/>
      </c>
      <c r="O742" s="9" t="str">
        <f>IF(Search!$L$4="","",IF(COUNTA($AU742)=1,IF(Search!$L$4="N","N",1),""))</f>
        <v/>
      </c>
      <c r="P742" s="9" t="str">
        <f>IF(Search!$L$5="","",IF(ISNUMBER(SEARCH("Jersey",$AU742))=TRUE,IF(Search!$L$5="N","N",1),""))</f>
        <v/>
      </c>
      <c r="Q742" s="9" t="str">
        <f>IF(Search!$L$6="","",IF(ISNUMBER(SEARCH("Patch",$AU742))=TRUE,IF(Search!$L$6="N","N",1),""))</f>
        <v/>
      </c>
      <c r="R742" s="9" t="str">
        <f>IF(Search!$L$7="","",IF(ISNUMBER(SEARCH("Shield",$AU742))=TRUE,IF(Search!$L$7="N","N",1),""))</f>
        <v/>
      </c>
      <c r="S742" s="9" t="str">
        <f>IF(Search!$L$8="","",IF(ISNUMBER(SEARCH("Stick",$AU742))=TRUE,IF(Search!$L$8="N","N",1),""))</f>
        <v/>
      </c>
      <c r="T742" s="9" t="str">
        <f>IF(Search!$O$4="","",IF(COUNTA($AW742)=1,IF(Search!$O$4="N","N",1),""))</f>
        <v/>
      </c>
      <c r="U742" s="9" t="str">
        <f>IF(Search!$O$5="","",IF($AW742="","",IF($AW742&lt;Search!$O$5,"",1)))</f>
        <v/>
      </c>
      <c r="V742" s="9" t="str">
        <f>IF(Search!$O$6="","",IF($AW742="","",IF($AW742&gt;Search!$O$6,"",1)))</f>
        <v/>
      </c>
      <c r="W742" s="9" t="str">
        <f>IF(Search!$U$4="","",IF($AX742="","",1))</f>
        <v/>
      </c>
      <c r="X742" s="9" t="str">
        <f>IF(Search!$U$5="","",IF(ISNUMBER(SEARCH(Search!$U$5,$AX742))=TRUE,IF(Search!$U$5="N","N",1),""))</f>
        <v/>
      </c>
      <c r="Y742" s="9" t="str">
        <f>IF(Search!$U$6="","",IF($AY742&lt;Search!$U$6,"",1))</f>
        <v/>
      </c>
      <c r="Z742" s="9" t="str">
        <f>IF(Search!$R$4="","",IF(Inventory!$BA742&lt;Search!$R$4,"",1))</f>
        <v/>
      </c>
      <c r="AA742" s="9" t="str">
        <f>IF(Search!$R$5="","",IF($BA742&gt;Search!$R$5,"",1))</f>
        <v/>
      </c>
      <c r="AB742" s="9" t="str">
        <f>IF(Search!$R$6="","",IF($BB742&lt;Search!$R$6,"",1))</f>
        <v/>
      </c>
      <c r="AC742" s="9" t="str">
        <f>IF(Search!$R$7="","",IF($BB742&lt;Search!$R$7,"",1))</f>
        <v/>
      </c>
      <c r="AD742" s="45" t="str">
        <f>IF(COUNTIF($A742:$AC742,"n")&gt;0,"",IF(SUM($A742:$AC742)=COUNTA(Search!$C$4:$C$8,Search!$F$4:$F$8,Search!$I$4:$I$6,Search!$I$8,Search!$L$4:$L$8,Search!$O$4:$O$8,Search!$R$4:$R$7,Search!$U$4:$U$7)-COUNTIF(Search!$C$4:$U$7,"n"),1+LARGE($AD$1:AD741,1),""))</f>
        <v/>
      </c>
      <c r="AE742" s="45" t="str">
        <f t="shared" si="36"/>
        <v/>
      </c>
      <c r="AF742" s="45" t="str">
        <f>IF(AD742="","",COUNTIF($AE$1:$AE741,$AE742)+RANK($AE742,$AE$2:$AE$10540,1))</f>
        <v/>
      </c>
      <c r="AG742" s="45" t="str">
        <f t="shared" si="37"/>
        <v/>
      </c>
      <c r="AH742" s="45" t="str">
        <f>IF($AD742="","",COUNTIF($AG$1:$AG741,$AG742)+RANK($AG742,$AG$1:$AG$10539,0))</f>
        <v/>
      </c>
      <c r="AI742" s="10" t="str">
        <f t="shared" si="38"/>
        <v>1996-97 Black Diamond #148 Dino Ciccarelli     /   $</v>
      </c>
      <c r="AJ742" s="11">
        <v>1996</v>
      </c>
      <c r="AK742" s="17">
        <v>97</v>
      </c>
      <c r="AL742" s="12" t="s">
        <v>407</v>
      </c>
      <c r="AM742" s="10">
        <v>148</v>
      </c>
      <c r="AN742" s="12" t="s">
        <v>413</v>
      </c>
      <c r="AO742" s="9"/>
      <c r="AP742" s="9"/>
      <c r="AQ742" s="9"/>
      <c r="AR742" s="14" t="s">
        <v>2480</v>
      </c>
      <c r="AS742" s="9"/>
      <c r="AT742" s="9"/>
      <c r="AU742" s="9"/>
      <c r="AV742" s="13"/>
      <c r="AW742" s="13"/>
      <c r="AX742" s="9"/>
      <c r="AY742" s="9"/>
      <c r="AZ742" s="9"/>
      <c r="BA742" s="33"/>
      <c r="BB742" s="33"/>
      <c r="BC742" s="36"/>
      <c r="BD742" s="12" t="s">
        <v>1771</v>
      </c>
    </row>
    <row r="743" spans="1:56" s="12" customFormat="1" x14ac:dyDescent="0.2">
      <c r="A743" s="9" t="str">
        <f>IF(Search!$C$5="","",IF(COUNTA(Inventory!$AP743)=1,1,""))</f>
        <v/>
      </c>
      <c r="B743" s="9" t="str">
        <f>IF(Search!$C$4="","",IF(ISNUMBER(SEARCH(Search!$C$4,$AR743))=TRUE,1,""))</f>
        <v/>
      </c>
      <c r="C743" s="9" t="str">
        <f>IF(Search!$C$6="x",IF(COUNTA($AQ743)=1,1,"N"),IF(COUNTA($AQ743)=1,"N",""))</f>
        <v/>
      </c>
      <c r="D743" s="9" t="str">
        <f>IF(Search!$O$8="","",IF(ISNUMBER(SEARCH(Search!$O$8,$BD743))=TRUE,1,""))</f>
        <v/>
      </c>
      <c r="E743" s="9" t="str">
        <f>IF(Search!$C$7="","",IF(ISNUMBER(SEARCH(Search!$C$7,$AN743))=TRUE,1,""))</f>
        <v/>
      </c>
      <c r="F743" s="9" t="str">
        <f>IF(Search!$C$8="","",IF(ISNUMBER(SEARCH(Search!$C$8,$AO743))=TRUE,1,""))</f>
        <v/>
      </c>
      <c r="G743" s="9" t="str">
        <f>IF(Search!$F$4="","",IF(Inventory!$AJ743&lt;Search!$F$4,"",1))</f>
        <v/>
      </c>
      <c r="H743" s="9" t="str">
        <f>IF(Search!$F$5="","",IF(Inventory!$AJ743&gt;Search!$F$5,"",1))</f>
        <v/>
      </c>
      <c r="I743" s="9" t="str">
        <f>IF(Search!$F$7="","",IF(Search!$F$8="",IF(ISNUMBER(SEARCH(Search!$F$7,$AL743))=TRUE,1,""),""))</f>
        <v/>
      </c>
      <c r="J743" s="9" t="str">
        <f>IF($AL743=Search!$F$8,1,"")</f>
        <v/>
      </c>
      <c r="K743" s="9" t="str">
        <f>IF(Search!$I$4="","",IF(COUNTA($AS743)=1,IF(Search!$I$4="N","N",1),""))</f>
        <v/>
      </c>
      <c r="L743" s="9" t="str">
        <f>IF(Search!$I$5="","",IF($AS743="RC",1,""))</f>
        <v/>
      </c>
      <c r="M743" s="9" t="str">
        <f>IF(Search!$I$6="","",IF($AS743="RCP",1,""))</f>
        <v/>
      </c>
      <c r="N743" s="9" t="str">
        <f>IF(Search!$I$8="","",IF(COUNTA($AT743)=1,IF(Search!$I$8="N","N",1),""))</f>
        <v/>
      </c>
      <c r="O743" s="9" t="str">
        <f>IF(Search!$L$4="","",IF(COUNTA($AU743)=1,IF(Search!$L$4="N","N",1),""))</f>
        <v/>
      </c>
      <c r="P743" s="9" t="str">
        <f>IF(Search!$L$5="","",IF(ISNUMBER(SEARCH("Jersey",$AU743))=TRUE,IF(Search!$L$5="N","N",1),""))</f>
        <v/>
      </c>
      <c r="Q743" s="9" t="str">
        <f>IF(Search!$L$6="","",IF(ISNUMBER(SEARCH("Patch",$AU743))=TRUE,IF(Search!$L$6="N","N",1),""))</f>
        <v/>
      </c>
      <c r="R743" s="9" t="str">
        <f>IF(Search!$L$7="","",IF(ISNUMBER(SEARCH("Shield",$AU743))=TRUE,IF(Search!$L$7="N","N",1),""))</f>
        <v/>
      </c>
      <c r="S743" s="9" t="str">
        <f>IF(Search!$L$8="","",IF(ISNUMBER(SEARCH("Stick",$AU743))=TRUE,IF(Search!$L$8="N","N",1),""))</f>
        <v/>
      </c>
      <c r="T743" s="9" t="str">
        <f>IF(Search!$O$4="","",IF(COUNTA($AW743)=1,IF(Search!$O$4="N","N",1),""))</f>
        <v/>
      </c>
      <c r="U743" s="9" t="str">
        <f>IF(Search!$O$5="","",IF($AW743="","",IF($AW743&lt;Search!$O$5,"",1)))</f>
        <v/>
      </c>
      <c r="V743" s="9" t="str">
        <f>IF(Search!$O$6="","",IF($AW743="","",IF($AW743&gt;Search!$O$6,"",1)))</f>
        <v/>
      </c>
      <c r="W743" s="9" t="str">
        <f>IF(Search!$U$4="","",IF($AX743="","",1))</f>
        <v/>
      </c>
      <c r="X743" s="9" t="str">
        <f>IF(Search!$U$5="","",IF(ISNUMBER(SEARCH(Search!$U$5,$AX743))=TRUE,IF(Search!$U$5="N","N",1),""))</f>
        <v/>
      </c>
      <c r="Y743" s="9" t="str">
        <f>IF(Search!$U$6="","",IF($AY743&lt;Search!$U$6,"",1))</f>
        <v/>
      </c>
      <c r="Z743" s="9" t="str">
        <f>IF(Search!$R$4="","",IF(Inventory!$BA743&lt;Search!$R$4,"",1))</f>
        <v/>
      </c>
      <c r="AA743" s="9" t="str">
        <f>IF(Search!$R$5="","",IF($BA743&gt;Search!$R$5,"",1))</f>
        <v/>
      </c>
      <c r="AB743" s="9" t="str">
        <f>IF(Search!$R$6="","",IF($BB743&lt;Search!$R$6,"",1))</f>
        <v/>
      </c>
      <c r="AC743" s="9" t="str">
        <f>IF(Search!$R$7="","",IF($BB743&lt;Search!$R$7,"",1))</f>
        <v/>
      </c>
      <c r="AD743" s="45" t="str">
        <f>IF(COUNTIF($A743:$AC743,"n")&gt;0,"",IF(SUM($A743:$AC743)=COUNTA(Search!$C$4:$C$8,Search!$F$4:$F$8,Search!$I$4:$I$6,Search!$I$8,Search!$L$4:$L$8,Search!$O$4:$O$8,Search!$R$4:$R$7,Search!$U$4:$U$7)-COUNTIF(Search!$C$4:$U$7,"n"),1+LARGE($AD$1:AD742,1),""))</f>
        <v/>
      </c>
      <c r="AE743" s="45" t="str">
        <f t="shared" si="36"/>
        <v/>
      </c>
      <c r="AF743" s="45" t="str">
        <f>IF(AD743="","",COUNTIF($AE$1:$AE742,$AE743)+RANK($AE743,$AE$2:$AE$10540,1))</f>
        <v/>
      </c>
      <c r="AG743" s="45" t="str">
        <f t="shared" si="37"/>
        <v/>
      </c>
      <c r="AH743" s="45" t="str">
        <f>IF($AD743="","",COUNTIF($AG$1:$AG742,$AG743)+RANK($AG743,$AG$1:$AG$10539,0))</f>
        <v/>
      </c>
      <c r="AI743" s="10" t="str">
        <f t="shared" si="38"/>
        <v>1996-97 Black Diamond #149 Mark Recchi     /   $</v>
      </c>
      <c r="AJ743" s="11">
        <v>1996</v>
      </c>
      <c r="AK743" s="17">
        <v>97</v>
      </c>
      <c r="AL743" s="12" t="s">
        <v>407</v>
      </c>
      <c r="AM743" s="10">
        <v>149</v>
      </c>
      <c r="AN743" s="12" t="s">
        <v>207</v>
      </c>
      <c r="AO743" s="9"/>
      <c r="AP743" s="9"/>
      <c r="AQ743" s="9"/>
      <c r="AR743" s="14" t="s">
        <v>2480</v>
      </c>
      <c r="AS743" s="9"/>
      <c r="AT743" s="9"/>
      <c r="AU743" s="9"/>
      <c r="AV743" s="13"/>
      <c r="AW743" s="13"/>
      <c r="AX743" s="9"/>
      <c r="AY743" s="9"/>
      <c r="AZ743" s="9"/>
      <c r="BA743" s="33"/>
      <c r="BB743" s="33"/>
      <c r="BC743" s="36"/>
      <c r="BD743" s="12" t="s">
        <v>1771</v>
      </c>
    </row>
    <row r="744" spans="1:56" s="12" customFormat="1" x14ac:dyDescent="0.2">
      <c r="A744" s="9" t="str">
        <f>IF(Search!$C$5="","",IF(COUNTA(Inventory!$AP744)=1,1,""))</f>
        <v/>
      </c>
      <c r="B744" s="9" t="str">
        <f>IF(Search!$C$4="","",IF(ISNUMBER(SEARCH(Search!$C$4,$AR744))=TRUE,1,""))</f>
        <v/>
      </c>
      <c r="C744" s="9" t="str">
        <f>IF(Search!$C$6="x",IF(COUNTA($AQ744)=1,1,"N"),IF(COUNTA($AQ744)=1,"N",""))</f>
        <v/>
      </c>
      <c r="D744" s="9" t="str">
        <f>IF(Search!$O$8="","",IF(ISNUMBER(SEARCH(Search!$O$8,$BD744))=TRUE,1,""))</f>
        <v/>
      </c>
      <c r="E744" s="9" t="str">
        <f>IF(Search!$C$7="","",IF(ISNUMBER(SEARCH(Search!$C$7,$AN744))=TRUE,1,""))</f>
        <v/>
      </c>
      <c r="F744" s="9" t="str">
        <f>IF(Search!$C$8="","",IF(ISNUMBER(SEARCH(Search!$C$8,$AO744))=TRUE,1,""))</f>
        <v/>
      </c>
      <c r="G744" s="9" t="str">
        <f>IF(Search!$F$4="","",IF(Inventory!$AJ744&lt;Search!$F$4,"",1))</f>
        <v/>
      </c>
      <c r="H744" s="9" t="str">
        <f>IF(Search!$F$5="","",IF(Inventory!$AJ744&gt;Search!$F$5,"",1))</f>
        <v/>
      </c>
      <c r="I744" s="9" t="str">
        <f>IF(Search!$F$7="","",IF(Search!$F$8="",IF(ISNUMBER(SEARCH(Search!$F$7,$AL744))=TRUE,1,""),""))</f>
        <v/>
      </c>
      <c r="J744" s="9" t="str">
        <f>IF($AL744=Search!$F$8,1,"")</f>
        <v/>
      </c>
      <c r="K744" s="9" t="str">
        <f>IF(Search!$I$4="","",IF(COUNTA($AS744)=1,IF(Search!$I$4="N","N",1),""))</f>
        <v/>
      </c>
      <c r="L744" s="9" t="str">
        <f>IF(Search!$I$5="","",IF($AS744="RC",1,""))</f>
        <v/>
      </c>
      <c r="M744" s="9" t="str">
        <f>IF(Search!$I$6="","",IF($AS744="RCP",1,""))</f>
        <v/>
      </c>
      <c r="N744" s="9" t="str">
        <f>IF(Search!$I$8="","",IF(COUNTA($AT744)=1,IF(Search!$I$8="N","N",1),""))</f>
        <v/>
      </c>
      <c r="O744" s="9" t="str">
        <f>IF(Search!$L$4="","",IF(COUNTA($AU744)=1,IF(Search!$L$4="N","N",1),""))</f>
        <v/>
      </c>
      <c r="P744" s="9" t="str">
        <f>IF(Search!$L$5="","",IF(ISNUMBER(SEARCH("Jersey",$AU744))=TRUE,IF(Search!$L$5="N","N",1),""))</f>
        <v/>
      </c>
      <c r="Q744" s="9" t="str">
        <f>IF(Search!$L$6="","",IF(ISNUMBER(SEARCH("Patch",$AU744))=TRUE,IF(Search!$L$6="N","N",1),""))</f>
        <v/>
      </c>
      <c r="R744" s="9" t="str">
        <f>IF(Search!$L$7="","",IF(ISNUMBER(SEARCH("Shield",$AU744))=TRUE,IF(Search!$L$7="N","N",1),""))</f>
        <v/>
      </c>
      <c r="S744" s="9" t="str">
        <f>IF(Search!$L$8="","",IF(ISNUMBER(SEARCH("Stick",$AU744))=TRUE,IF(Search!$L$8="N","N",1),""))</f>
        <v/>
      </c>
      <c r="T744" s="9" t="str">
        <f>IF(Search!$O$4="","",IF(COUNTA($AW744)=1,IF(Search!$O$4="N","N",1),""))</f>
        <v/>
      </c>
      <c r="U744" s="9" t="str">
        <f>IF(Search!$O$5="","",IF($AW744="","",IF($AW744&lt;Search!$O$5,"",1)))</f>
        <v/>
      </c>
      <c r="V744" s="9" t="str">
        <f>IF(Search!$O$6="","",IF($AW744="","",IF($AW744&gt;Search!$O$6,"",1)))</f>
        <v/>
      </c>
      <c r="W744" s="9" t="str">
        <f>IF(Search!$U$4="","",IF($AX744="","",1))</f>
        <v/>
      </c>
      <c r="X744" s="9" t="str">
        <f>IF(Search!$U$5="","",IF(ISNUMBER(SEARCH(Search!$U$5,$AX744))=TRUE,IF(Search!$U$5="N","N",1),""))</f>
        <v/>
      </c>
      <c r="Y744" s="9" t="str">
        <f>IF(Search!$U$6="","",IF($AY744&lt;Search!$U$6,"",1))</f>
        <v/>
      </c>
      <c r="Z744" s="9" t="str">
        <f>IF(Search!$R$4="","",IF(Inventory!$BA744&lt;Search!$R$4,"",1))</f>
        <v/>
      </c>
      <c r="AA744" s="9" t="str">
        <f>IF(Search!$R$5="","",IF($BA744&gt;Search!$R$5,"",1))</f>
        <v/>
      </c>
      <c r="AB744" s="9" t="str">
        <f>IF(Search!$R$6="","",IF($BB744&lt;Search!$R$6,"",1))</f>
        <v/>
      </c>
      <c r="AC744" s="9" t="str">
        <f>IF(Search!$R$7="","",IF($BB744&lt;Search!$R$7,"",1))</f>
        <v/>
      </c>
      <c r="AD744" s="45" t="str">
        <f>IF(COUNTIF($A744:$AC744,"n")&gt;0,"",IF(SUM($A744:$AC744)=COUNTA(Search!$C$4:$C$8,Search!$F$4:$F$8,Search!$I$4:$I$6,Search!$I$8,Search!$L$4:$L$8,Search!$O$4:$O$8,Search!$R$4:$R$7,Search!$U$4:$U$7)-COUNTIF(Search!$C$4:$U$7,"n"),1+LARGE($AD$1:AD743,1),""))</f>
        <v/>
      </c>
      <c r="AE744" s="45" t="str">
        <f t="shared" si="36"/>
        <v/>
      </c>
      <c r="AF744" s="45" t="str">
        <f>IF(AD744="","",COUNTIF($AE$1:$AE743,$AE744)+RANK($AE744,$AE$2:$AE$10540,1))</f>
        <v/>
      </c>
      <c r="AG744" s="45" t="str">
        <f t="shared" si="37"/>
        <v/>
      </c>
      <c r="AH744" s="45" t="str">
        <f>IF($AD744="","",COUNTIF($AG$1:$AG743,$AG744)+RANK($AG744,$AG$1:$AG$10539,0))</f>
        <v/>
      </c>
      <c r="AI744" s="10" t="str">
        <f t="shared" si="38"/>
        <v>1996-97 Black Diamond #150 Chris Pronger     /   $</v>
      </c>
      <c r="AJ744" s="11">
        <v>1996</v>
      </c>
      <c r="AK744" s="17">
        <v>97</v>
      </c>
      <c r="AL744" s="12" t="s">
        <v>407</v>
      </c>
      <c r="AM744" s="10">
        <v>150</v>
      </c>
      <c r="AN744" s="12" t="s">
        <v>245</v>
      </c>
      <c r="AO744" s="9"/>
      <c r="AP744" s="9"/>
      <c r="AQ744" s="9"/>
      <c r="AR744" s="14" t="s">
        <v>2480</v>
      </c>
      <c r="AS744" s="9"/>
      <c r="AT744" s="9"/>
      <c r="AU744" s="9"/>
      <c r="AV744" s="13"/>
      <c r="AW744" s="13"/>
      <c r="AX744" s="9"/>
      <c r="AY744" s="9"/>
      <c r="AZ744" s="9"/>
      <c r="BA744" s="33"/>
      <c r="BB744" s="33"/>
      <c r="BC744" s="36"/>
      <c r="BD744" s="12" t="s">
        <v>1771</v>
      </c>
    </row>
    <row r="745" spans="1:56" s="12" customFormat="1" x14ac:dyDescent="0.2">
      <c r="A745" s="9" t="str">
        <f>IF(Search!$C$5="","",IF(COUNTA(Inventory!$AP745)=1,1,""))</f>
        <v/>
      </c>
      <c r="B745" s="9" t="str">
        <f>IF(Search!$C$4="","",IF(ISNUMBER(SEARCH(Search!$C$4,$AR745))=TRUE,1,""))</f>
        <v/>
      </c>
      <c r="C745" s="9" t="str">
        <f>IF(Search!$C$6="x",IF(COUNTA($AQ745)=1,1,"N"),IF(COUNTA($AQ745)=1,"N",""))</f>
        <v/>
      </c>
      <c r="D745" s="9" t="str">
        <f>IF(Search!$O$8="","",IF(ISNUMBER(SEARCH(Search!$O$8,$BD745))=TRUE,1,""))</f>
        <v/>
      </c>
      <c r="E745" s="9" t="str">
        <f>IF(Search!$C$7="","",IF(ISNUMBER(SEARCH(Search!$C$7,$AN745))=TRUE,1,""))</f>
        <v/>
      </c>
      <c r="F745" s="9" t="str">
        <f>IF(Search!$C$8="","",IF(ISNUMBER(SEARCH(Search!$C$8,$AO745))=TRUE,1,""))</f>
        <v/>
      </c>
      <c r="G745" s="9" t="str">
        <f>IF(Search!$F$4="","",IF(Inventory!$AJ745&lt;Search!$F$4,"",1))</f>
        <v/>
      </c>
      <c r="H745" s="9" t="str">
        <f>IF(Search!$F$5="","",IF(Inventory!$AJ745&gt;Search!$F$5,"",1))</f>
        <v/>
      </c>
      <c r="I745" s="9" t="str">
        <f>IF(Search!$F$7="","",IF(Search!$F$8="",IF(ISNUMBER(SEARCH(Search!$F$7,$AL745))=TRUE,1,""),""))</f>
        <v/>
      </c>
      <c r="J745" s="9" t="str">
        <f>IF($AL745=Search!$F$8,1,"")</f>
        <v/>
      </c>
      <c r="K745" s="9" t="str">
        <f>IF(Search!$I$4="","",IF(COUNTA($AS745)=1,IF(Search!$I$4="N","N",1),""))</f>
        <v/>
      </c>
      <c r="L745" s="9" t="str">
        <f>IF(Search!$I$5="","",IF($AS745="RC",1,""))</f>
        <v/>
      </c>
      <c r="M745" s="9" t="str">
        <f>IF(Search!$I$6="","",IF($AS745="RCP",1,""))</f>
        <v/>
      </c>
      <c r="N745" s="9" t="str">
        <f>IF(Search!$I$8="","",IF(COUNTA($AT745)=1,IF(Search!$I$8="N","N",1),""))</f>
        <v/>
      </c>
      <c r="O745" s="9" t="str">
        <f>IF(Search!$L$4="","",IF(COUNTA($AU745)=1,IF(Search!$L$4="N","N",1),""))</f>
        <v/>
      </c>
      <c r="P745" s="9" t="str">
        <f>IF(Search!$L$5="","",IF(ISNUMBER(SEARCH("Jersey",$AU745))=TRUE,IF(Search!$L$5="N","N",1),""))</f>
        <v/>
      </c>
      <c r="Q745" s="9" t="str">
        <f>IF(Search!$L$6="","",IF(ISNUMBER(SEARCH("Patch",$AU745))=TRUE,IF(Search!$L$6="N","N",1),""))</f>
        <v/>
      </c>
      <c r="R745" s="9" t="str">
        <f>IF(Search!$L$7="","",IF(ISNUMBER(SEARCH("Shield",$AU745))=TRUE,IF(Search!$L$7="N","N",1),""))</f>
        <v/>
      </c>
      <c r="S745" s="9" t="str">
        <f>IF(Search!$L$8="","",IF(ISNUMBER(SEARCH("Stick",$AU745))=TRUE,IF(Search!$L$8="N","N",1),""))</f>
        <v/>
      </c>
      <c r="T745" s="9" t="str">
        <f>IF(Search!$O$4="","",IF(COUNTA($AW745)=1,IF(Search!$O$4="N","N",1),""))</f>
        <v/>
      </c>
      <c r="U745" s="9" t="str">
        <f>IF(Search!$O$5="","",IF($AW745="","",IF($AW745&lt;Search!$O$5,"",1)))</f>
        <v/>
      </c>
      <c r="V745" s="9" t="str">
        <f>IF(Search!$O$6="","",IF($AW745="","",IF($AW745&gt;Search!$O$6,"",1)))</f>
        <v/>
      </c>
      <c r="W745" s="9" t="str">
        <f>IF(Search!$U$4="","",IF($AX745="","",1))</f>
        <v/>
      </c>
      <c r="X745" s="9" t="str">
        <f>IF(Search!$U$5="","",IF(ISNUMBER(SEARCH(Search!$U$5,$AX745))=TRUE,IF(Search!$U$5="N","N",1),""))</f>
        <v/>
      </c>
      <c r="Y745" s="9" t="str">
        <f>IF(Search!$U$6="","",IF($AY745&lt;Search!$U$6,"",1))</f>
        <v/>
      </c>
      <c r="Z745" s="9" t="str">
        <f>IF(Search!$R$4="","",IF(Inventory!$BA745&lt;Search!$R$4,"",1))</f>
        <v/>
      </c>
      <c r="AA745" s="9" t="str">
        <f>IF(Search!$R$5="","",IF($BA745&gt;Search!$R$5,"",1))</f>
        <v/>
      </c>
      <c r="AB745" s="9" t="str">
        <f>IF(Search!$R$6="","",IF($BB745&lt;Search!$R$6,"",1))</f>
        <v/>
      </c>
      <c r="AC745" s="9" t="str">
        <f>IF(Search!$R$7="","",IF($BB745&lt;Search!$R$7,"",1))</f>
        <v/>
      </c>
      <c r="AD745" s="45" t="str">
        <f>IF(COUNTIF($A745:$AC745,"n")&gt;0,"",IF(SUM($A745:$AC745)=COUNTA(Search!$C$4:$C$8,Search!$F$4:$F$8,Search!$I$4:$I$6,Search!$I$8,Search!$L$4:$L$8,Search!$O$4:$O$8,Search!$R$4:$R$7,Search!$U$4:$U$7)-COUNTIF(Search!$C$4:$U$7,"n"),1+LARGE($AD$1:AD744,1),""))</f>
        <v/>
      </c>
      <c r="AE745" s="45" t="str">
        <f t="shared" si="36"/>
        <v/>
      </c>
      <c r="AF745" s="45" t="str">
        <f>IF(AD745="","",COUNTIF($AE$1:$AE744,$AE745)+RANK($AE745,$AE$2:$AE$10540,1))</f>
        <v/>
      </c>
      <c r="AG745" s="45" t="str">
        <f t="shared" si="37"/>
        <v/>
      </c>
      <c r="AH745" s="45" t="str">
        <f>IF($AD745="","",COUNTIF($AG$1:$AG744,$AG745)+RANK($AG745,$AG$1:$AG$10539,0))</f>
        <v/>
      </c>
      <c r="AI745" s="10" t="str">
        <f t="shared" si="38"/>
        <v>1996-97 Black Diamond #151 Paul Coffey     /   $</v>
      </c>
      <c r="AJ745" s="11">
        <v>1996</v>
      </c>
      <c r="AK745" s="17">
        <v>97</v>
      </c>
      <c r="AL745" s="12" t="s">
        <v>407</v>
      </c>
      <c r="AM745" s="10">
        <v>151</v>
      </c>
      <c r="AN745" s="12" t="s">
        <v>414</v>
      </c>
      <c r="AO745" s="9"/>
      <c r="AP745" s="9"/>
      <c r="AQ745" s="9"/>
      <c r="AR745" s="14" t="s">
        <v>2480</v>
      </c>
      <c r="AS745" s="9"/>
      <c r="AT745" s="9"/>
      <c r="AU745" s="9"/>
      <c r="AV745" s="13"/>
      <c r="AW745" s="13"/>
      <c r="AX745" s="9"/>
      <c r="AY745" s="9"/>
      <c r="AZ745" s="9"/>
      <c r="BA745" s="33"/>
      <c r="BB745" s="33"/>
      <c r="BC745" s="36"/>
      <c r="BD745" s="12" t="s">
        <v>1771</v>
      </c>
    </row>
    <row r="746" spans="1:56" s="12" customFormat="1" x14ac:dyDescent="0.2">
      <c r="A746" s="9" t="str">
        <f>IF(Search!$C$5="","",IF(COUNTA(Inventory!$AP746)=1,1,""))</f>
        <v/>
      </c>
      <c r="B746" s="9" t="str">
        <f>IF(Search!$C$4="","",IF(ISNUMBER(SEARCH(Search!$C$4,$AR746))=TRUE,1,""))</f>
        <v/>
      </c>
      <c r="C746" s="9" t="str">
        <f>IF(Search!$C$6="x",IF(COUNTA($AQ746)=1,1,"N"),IF(COUNTA($AQ746)=1,"N",""))</f>
        <v/>
      </c>
      <c r="D746" s="9" t="str">
        <f>IF(Search!$O$8="","",IF(ISNUMBER(SEARCH(Search!$O$8,$BD746))=TRUE,1,""))</f>
        <v/>
      </c>
      <c r="E746" s="9" t="str">
        <f>IF(Search!$C$7="","",IF(ISNUMBER(SEARCH(Search!$C$7,$AN746))=TRUE,1,""))</f>
        <v/>
      </c>
      <c r="F746" s="9" t="str">
        <f>IF(Search!$C$8="","",IF(ISNUMBER(SEARCH(Search!$C$8,$AO746))=TRUE,1,""))</f>
        <v/>
      </c>
      <c r="G746" s="9" t="str">
        <f>IF(Search!$F$4="","",IF(Inventory!$AJ746&lt;Search!$F$4,"",1))</f>
        <v/>
      </c>
      <c r="H746" s="9" t="str">
        <f>IF(Search!$F$5="","",IF(Inventory!$AJ746&gt;Search!$F$5,"",1))</f>
        <v/>
      </c>
      <c r="I746" s="9" t="str">
        <f>IF(Search!$F$7="","",IF(Search!$F$8="",IF(ISNUMBER(SEARCH(Search!$F$7,$AL746))=TRUE,1,""),""))</f>
        <v/>
      </c>
      <c r="J746" s="9" t="str">
        <f>IF($AL746=Search!$F$8,1,"")</f>
        <v/>
      </c>
      <c r="K746" s="9" t="str">
        <f>IF(Search!$I$4="","",IF(COUNTA($AS746)=1,IF(Search!$I$4="N","N",1),""))</f>
        <v/>
      </c>
      <c r="L746" s="9" t="str">
        <f>IF(Search!$I$5="","",IF($AS746="RC",1,""))</f>
        <v/>
      </c>
      <c r="M746" s="9" t="str">
        <f>IF(Search!$I$6="","",IF($AS746="RCP",1,""))</f>
        <v/>
      </c>
      <c r="N746" s="9" t="str">
        <f>IF(Search!$I$8="","",IF(COUNTA($AT746)=1,IF(Search!$I$8="N","N",1),""))</f>
        <v/>
      </c>
      <c r="O746" s="9" t="str">
        <f>IF(Search!$L$4="","",IF(COUNTA($AU746)=1,IF(Search!$L$4="N","N",1),""))</f>
        <v/>
      </c>
      <c r="P746" s="9" t="str">
        <f>IF(Search!$L$5="","",IF(ISNUMBER(SEARCH("Jersey",$AU746))=TRUE,IF(Search!$L$5="N","N",1),""))</f>
        <v/>
      </c>
      <c r="Q746" s="9" t="str">
        <f>IF(Search!$L$6="","",IF(ISNUMBER(SEARCH("Patch",$AU746))=TRUE,IF(Search!$L$6="N","N",1),""))</f>
        <v/>
      </c>
      <c r="R746" s="9" t="str">
        <f>IF(Search!$L$7="","",IF(ISNUMBER(SEARCH("Shield",$AU746))=TRUE,IF(Search!$L$7="N","N",1),""))</f>
        <v/>
      </c>
      <c r="S746" s="9" t="str">
        <f>IF(Search!$L$8="","",IF(ISNUMBER(SEARCH("Stick",$AU746))=TRUE,IF(Search!$L$8="N","N",1),""))</f>
        <v/>
      </c>
      <c r="T746" s="9" t="str">
        <f>IF(Search!$O$4="","",IF(COUNTA($AW746)=1,IF(Search!$O$4="N","N",1),""))</f>
        <v/>
      </c>
      <c r="U746" s="9" t="str">
        <f>IF(Search!$O$5="","",IF($AW746="","",IF($AW746&lt;Search!$O$5,"",1)))</f>
        <v/>
      </c>
      <c r="V746" s="9" t="str">
        <f>IF(Search!$O$6="","",IF($AW746="","",IF($AW746&gt;Search!$O$6,"",1)))</f>
        <v/>
      </c>
      <c r="W746" s="9" t="str">
        <f>IF(Search!$U$4="","",IF($AX746="","",1))</f>
        <v/>
      </c>
      <c r="X746" s="9" t="str">
        <f>IF(Search!$U$5="","",IF(ISNUMBER(SEARCH(Search!$U$5,$AX746))=TRUE,IF(Search!$U$5="N","N",1),""))</f>
        <v/>
      </c>
      <c r="Y746" s="9" t="str">
        <f>IF(Search!$U$6="","",IF($AY746&lt;Search!$U$6,"",1))</f>
        <v/>
      </c>
      <c r="Z746" s="9" t="str">
        <f>IF(Search!$R$4="","",IF(Inventory!$BA746&lt;Search!$R$4,"",1))</f>
        <v/>
      </c>
      <c r="AA746" s="9" t="str">
        <f>IF(Search!$R$5="","",IF($BA746&gt;Search!$R$5,"",1))</f>
        <v/>
      </c>
      <c r="AB746" s="9" t="str">
        <f>IF(Search!$R$6="","",IF($BB746&lt;Search!$R$6,"",1))</f>
        <v/>
      </c>
      <c r="AC746" s="9" t="str">
        <f>IF(Search!$R$7="","",IF($BB746&lt;Search!$R$7,"",1))</f>
        <v/>
      </c>
      <c r="AD746" s="45" t="str">
        <f>IF(COUNTIF($A746:$AC746,"n")&gt;0,"",IF(SUM($A746:$AC746)=COUNTA(Search!$C$4:$C$8,Search!$F$4:$F$8,Search!$I$4:$I$6,Search!$I$8,Search!$L$4:$L$8,Search!$O$4:$O$8,Search!$R$4:$R$7,Search!$U$4:$U$7)-COUNTIF(Search!$C$4:$U$7,"n"),1+LARGE($AD$1:AD745,1),""))</f>
        <v/>
      </c>
      <c r="AE746" s="45" t="str">
        <f t="shared" si="36"/>
        <v/>
      </c>
      <c r="AF746" s="45" t="str">
        <f>IF(AD746="","",COUNTIF($AE$1:$AE745,$AE746)+RANK($AE746,$AE$2:$AE$10540,1))</f>
        <v/>
      </c>
      <c r="AG746" s="45" t="str">
        <f t="shared" si="37"/>
        <v/>
      </c>
      <c r="AH746" s="45" t="str">
        <f>IF($AD746="","",COUNTIF($AG$1:$AG745,$AG746)+RANK($AG746,$AG$1:$AG$10539,0))</f>
        <v/>
      </c>
      <c r="AI746" s="10" t="str">
        <f t="shared" si="38"/>
        <v>1996-97 Black Diamond #152 Adam Oates     /   $</v>
      </c>
      <c r="AJ746" s="11">
        <v>1996</v>
      </c>
      <c r="AK746" s="17">
        <v>97</v>
      </c>
      <c r="AL746" s="12" t="s">
        <v>407</v>
      </c>
      <c r="AM746" s="10">
        <v>152</v>
      </c>
      <c r="AN746" s="12" t="s">
        <v>415</v>
      </c>
      <c r="AO746" s="9"/>
      <c r="AP746" s="9"/>
      <c r="AQ746" s="9"/>
      <c r="AR746" s="14" t="s">
        <v>2480</v>
      </c>
      <c r="AS746" s="9"/>
      <c r="AT746" s="9"/>
      <c r="AU746" s="9"/>
      <c r="AV746" s="13"/>
      <c r="AW746" s="13"/>
      <c r="AX746" s="9"/>
      <c r="AY746" s="9"/>
      <c r="AZ746" s="9"/>
      <c r="BA746" s="33"/>
      <c r="BB746" s="33"/>
      <c r="BC746" s="36"/>
      <c r="BD746" s="12" t="s">
        <v>1771</v>
      </c>
    </row>
    <row r="747" spans="1:56" s="12" customFormat="1" x14ac:dyDescent="0.2">
      <c r="A747" s="9" t="str">
        <f>IF(Search!$C$5="","",IF(COUNTA(Inventory!$AP747)=1,1,""))</f>
        <v/>
      </c>
      <c r="B747" s="9" t="str">
        <f>IF(Search!$C$4="","",IF(ISNUMBER(SEARCH(Search!$C$4,$AR747))=TRUE,1,""))</f>
        <v/>
      </c>
      <c r="C747" s="9" t="str">
        <f>IF(Search!$C$6="x",IF(COUNTA($AQ747)=1,1,"N"),IF(COUNTA($AQ747)=1,"N",""))</f>
        <v/>
      </c>
      <c r="D747" s="9" t="str">
        <f>IF(Search!$O$8="","",IF(ISNUMBER(SEARCH(Search!$O$8,$BD747))=TRUE,1,""))</f>
        <v/>
      </c>
      <c r="E747" s="9" t="str">
        <f>IF(Search!$C$7="","",IF(ISNUMBER(SEARCH(Search!$C$7,$AN747))=TRUE,1,""))</f>
        <v/>
      </c>
      <c r="F747" s="9" t="str">
        <f>IF(Search!$C$8="","",IF(ISNUMBER(SEARCH(Search!$C$8,$AO747))=TRUE,1,""))</f>
        <v/>
      </c>
      <c r="G747" s="9" t="str">
        <f>IF(Search!$F$4="","",IF(Inventory!$AJ747&lt;Search!$F$4,"",1))</f>
        <v/>
      </c>
      <c r="H747" s="9" t="str">
        <f>IF(Search!$F$5="","",IF(Inventory!$AJ747&gt;Search!$F$5,"",1))</f>
        <v/>
      </c>
      <c r="I747" s="9" t="str">
        <f>IF(Search!$F$7="","",IF(Search!$F$8="",IF(ISNUMBER(SEARCH(Search!$F$7,$AL747))=TRUE,1,""),""))</f>
        <v/>
      </c>
      <c r="J747" s="9" t="str">
        <f>IF($AL747=Search!$F$8,1,"")</f>
        <v/>
      </c>
      <c r="K747" s="9" t="str">
        <f>IF(Search!$I$4="","",IF(COUNTA($AS747)=1,IF(Search!$I$4="N","N",1),""))</f>
        <v/>
      </c>
      <c r="L747" s="9" t="str">
        <f>IF(Search!$I$5="","",IF($AS747="RC",1,""))</f>
        <v/>
      </c>
      <c r="M747" s="9" t="str">
        <f>IF(Search!$I$6="","",IF($AS747="RCP",1,""))</f>
        <v/>
      </c>
      <c r="N747" s="9" t="str">
        <f>IF(Search!$I$8="","",IF(COUNTA($AT747)=1,IF(Search!$I$8="N","N",1),""))</f>
        <v/>
      </c>
      <c r="O747" s="9" t="str">
        <f>IF(Search!$L$4="","",IF(COUNTA($AU747)=1,IF(Search!$L$4="N","N",1),""))</f>
        <v/>
      </c>
      <c r="P747" s="9" t="str">
        <f>IF(Search!$L$5="","",IF(ISNUMBER(SEARCH("Jersey",$AU747))=TRUE,IF(Search!$L$5="N","N",1),""))</f>
        <v/>
      </c>
      <c r="Q747" s="9" t="str">
        <f>IF(Search!$L$6="","",IF(ISNUMBER(SEARCH("Patch",$AU747))=TRUE,IF(Search!$L$6="N","N",1),""))</f>
        <v/>
      </c>
      <c r="R747" s="9" t="str">
        <f>IF(Search!$L$7="","",IF(ISNUMBER(SEARCH("Shield",$AU747))=TRUE,IF(Search!$L$7="N","N",1),""))</f>
        <v/>
      </c>
      <c r="S747" s="9" t="str">
        <f>IF(Search!$L$8="","",IF(ISNUMBER(SEARCH("Stick",$AU747))=TRUE,IF(Search!$L$8="N","N",1),""))</f>
        <v/>
      </c>
      <c r="T747" s="9" t="str">
        <f>IF(Search!$O$4="","",IF(COUNTA($AW747)=1,IF(Search!$O$4="N","N",1),""))</f>
        <v/>
      </c>
      <c r="U747" s="9" t="str">
        <f>IF(Search!$O$5="","",IF($AW747="","",IF($AW747&lt;Search!$O$5,"",1)))</f>
        <v/>
      </c>
      <c r="V747" s="9" t="str">
        <f>IF(Search!$O$6="","",IF($AW747="","",IF($AW747&gt;Search!$O$6,"",1)))</f>
        <v/>
      </c>
      <c r="W747" s="9" t="str">
        <f>IF(Search!$U$4="","",IF($AX747="","",1))</f>
        <v/>
      </c>
      <c r="X747" s="9" t="str">
        <f>IF(Search!$U$5="","",IF(ISNUMBER(SEARCH(Search!$U$5,$AX747))=TRUE,IF(Search!$U$5="N","N",1),""))</f>
        <v/>
      </c>
      <c r="Y747" s="9" t="str">
        <f>IF(Search!$U$6="","",IF($AY747&lt;Search!$U$6,"",1))</f>
        <v/>
      </c>
      <c r="Z747" s="9" t="str">
        <f>IF(Search!$R$4="","",IF(Inventory!$BA747&lt;Search!$R$4,"",1))</f>
        <v/>
      </c>
      <c r="AA747" s="9" t="str">
        <f>IF(Search!$R$5="","",IF($BA747&gt;Search!$R$5,"",1))</f>
        <v/>
      </c>
      <c r="AB747" s="9" t="str">
        <f>IF(Search!$R$6="","",IF($BB747&lt;Search!$R$6,"",1))</f>
        <v/>
      </c>
      <c r="AC747" s="9" t="str">
        <f>IF(Search!$R$7="","",IF($BB747&lt;Search!$R$7,"",1))</f>
        <v/>
      </c>
      <c r="AD747" s="45" t="str">
        <f>IF(COUNTIF($A747:$AC747,"n")&gt;0,"",IF(SUM($A747:$AC747)=COUNTA(Search!$C$4:$C$8,Search!$F$4:$F$8,Search!$I$4:$I$6,Search!$I$8,Search!$L$4:$L$8,Search!$O$4:$O$8,Search!$R$4:$R$7,Search!$U$4:$U$7)-COUNTIF(Search!$C$4:$U$7,"n"),1+LARGE($AD$1:AD746,1),""))</f>
        <v/>
      </c>
      <c r="AE747" s="45" t="str">
        <f t="shared" si="36"/>
        <v/>
      </c>
      <c r="AF747" s="45" t="str">
        <f>IF(AD747="","",COUNTIF($AE$1:$AE746,$AE747)+RANK($AE747,$AE$2:$AE$10540,1))</f>
        <v/>
      </c>
      <c r="AG747" s="45" t="str">
        <f t="shared" si="37"/>
        <v/>
      </c>
      <c r="AH747" s="45" t="str">
        <f>IF($AD747="","",COUNTIF($AG$1:$AG746,$AG747)+RANK($AG747,$AG$1:$AG$10539,0))</f>
        <v/>
      </c>
      <c r="AI747" s="10" t="str">
        <f t="shared" si="38"/>
        <v>1996-97 Black Diamond #153 Keith Tkachuk     /   $</v>
      </c>
      <c r="AJ747" s="11">
        <v>1996</v>
      </c>
      <c r="AK747" s="17">
        <v>97</v>
      </c>
      <c r="AL747" s="12" t="s">
        <v>407</v>
      </c>
      <c r="AM747" s="10">
        <v>153</v>
      </c>
      <c r="AN747" s="12" t="s">
        <v>416</v>
      </c>
      <c r="AO747" s="9"/>
      <c r="AP747" s="9"/>
      <c r="AQ747" s="9"/>
      <c r="AR747" s="14" t="s">
        <v>2480</v>
      </c>
      <c r="AS747" s="9"/>
      <c r="AT747" s="9"/>
      <c r="AU747" s="9"/>
      <c r="AV747" s="13"/>
      <c r="AW747" s="13"/>
      <c r="AX747" s="9"/>
      <c r="AY747" s="9"/>
      <c r="AZ747" s="9"/>
      <c r="BA747" s="33"/>
      <c r="BB747" s="33"/>
      <c r="BC747" s="36"/>
      <c r="BD747" s="12" t="s">
        <v>1771</v>
      </c>
    </row>
    <row r="748" spans="1:56" s="12" customFormat="1" x14ac:dyDescent="0.2">
      <c r="A748" s="9" t="str">
        <f>IF(Search!$C$5="","",IF(COUNTA(Inventory!$AP748)=1,1,""))</f>
        <v/>
      </c>
      <c r="B748" s="9" t="str">
        <f>IF(Search!$C$4="","",IF(ISNUMBER(SEARCH(Search!$C$4,$AR748))=TRUE,1,""))</f>
        <v/>
      </c>
      <c r="C748" s="9" t="str">
        <f>IF(Search!$C$6="x",IF(COUNTA($AQ748)=1,1,"N"),IF(COUNTA($AQ748)=1,"N",""))</f>
        <v/>
      </c>
      <c r="D748" s="9" t="str">
        <f>IF(Search!$O$8="","",IF(ISNUMBER(SEARCH(Search!$O$8,$BD748))=TRUE,1,""))</f>
        <v/>
      </c>
      <c r="E748" s="9" t="str">
        <f>IF(Search!$C$7="","",IF(ISNUMBER(SEARCH(Search!$C$7,$AN748))=TRUE,1,""))</f>
        <v/>
      </c>
      <c r="F748" s="9" t="str">
        <f>IF(Search!$C$8="","",IF(ISNUMBER(SEARCH(Search!$C$8,$AO748))=TRUE,1,""))</f>
        <v/>
      </c>
      <c r="G748" s="9" t="str">
        <f>IF(Search!$F$4="","",IF(Inventory!$AJ748&lt;Search!$F$4,"",1))</f>
        <v/>
      </c>
      <c r="H748" s="9" t="str">
        <f>IF(Search!$F$5="","",IF(Inventory!$AJ748&gt;Search!$F$5,"",1))</f>
        <v/>
      </c>
      <c r="I748" s="9" t="str">
        <f>IF(Search!$F$7="","",IF(Search!$F$8="",IF(ISNUMBER(SEARCH(Search!$F$7,$AL748))=TRUE,1,""),""))</f>
        <v/>
      </c>
      <c r="J748" s="9" t="str">
        <f>IF($AL748=Search!$F$8,1,"")</f>
        <v/>
      </c>
      <c r="K748" s="9" t="str">
        <f>IF(Search!$I$4="","",IF(COUNTA($AS748)=1,IF(Search!$I$4="N","N",1),""))</f>
        <v/>
      </c>
      <c r="L748" s="9" t="str">
        <f>IF(Search!$I$5="","",IF($AS748="RC",1,""))</f>
        <v/>
      </c>
      <c r="M748" s="9" t="str">
        <f>IF(Search!$I$6="","",IF($AS748="RCP",1,""))</f>
        <v/>
      </c>
      <c r="N748" s="9" t="str">
        <f>IF(Search!$I$8="","",IF(COUNTA($AT748)=1,IF(Search!$I$8="N","N",1),""))</f>
        <v/>
      </c>
      <c r="O748" s="9" t="str">
        <f>IF(Search!$L$4="","",IF(COUNTA($AU748)=1,IF(Search!$L$4="N","N",1),""))</f>
        <v/>
      </c>
      <c r="P748" s="9" t="str">
        <f>IF(Search!$L$5="","",IF(ISNUMBER(SEARCH("Jersey",$AU748))=TRUE,IF(Search!$L$5="N","N",1),""))</f>
        <v/>
      </c>
      <c r="Q748" s="9" t="str">
        <f>IF(Search!$L$6="","",IF(ISNUMBER(SEARCH("Patch",$AU748))=TRUE,IF(Search!$L$6="N","N",1),""))</f>
        <v/>
      </c>
      <c r="R748" s="9" t="str">
        <f>IF(Search!$L$7="","",IF(ISNUMBER(SEARCH("Shield",$AU748))=TRUE,IF(Search!$L$7="N","N",1),""))</f>
        <v/>
      </c>
      <c r="S748" s="9" t="str">
        <f>IF(Search!$L$8="","",IF(ISNUMBER(SEARCH("Stick",$AU748))=TRUE,IF(Search!$L$8="N","N",1),""))</f>
        <v/>
      </c>
      <c r="T748" s="9" t="str">
        <f>IF(Search!$O$4="","",IF(COUNTA($AW748)=1,IF(Search!$O$4="N","N",1),""))</f>
        <v/>
      </c>
      <c r="U748" s="9" t="str">
        <f>IF(Search!$O$5="","",IF($AW748="","",IF($AW748&lt;Search!$O$5,"",1)))</f>
        <v/>
      </c>
      <c r="V748" s="9" t="str">
        <f>IF(Search!$O$6="","",IF($AW748="","",IF($AW748&gt;Search!$O$6,"",1)))</f>
        <v/>
      </c>
      <c r="W748" s="9" t="str">
        <f>IF(Search!$U$4="","",IF($AX748="","",1))</f>
        <v/>
      </c>
      <c r="X748" s="9" t="str">
        <f>IF(Search!$U$5="","",IF(ISNUMBER(SEARCH(Search!$U$5,$AX748))=TRUE,IF(Search!$U$5="N","N",1),""))</f>
        <v/>
      </c>
      <c r="Y748" s="9" t="str">
        <f>IF(Search!$U$6="","",IF($AY748&lt;Search!$U$6,"",1))</f>
        <v/>
      </c>
      <c r="Z748" s="9" t="str">
        <f>IF(Search!$R$4="","",IF(Inventory!$BA748&lt;Search!$R$4,"",1))</f>
        <v/>
      </c>
      <c r="AA748" s="9" t="str">
        <f>IF(Search!$R$5="","",IF($BA748&gt;Search!$R$5,"",1))</f>
        <v/>
      </c>
      <c r="AB748" s="9" t="str">
        <f>IF(Search!$R$6="","",IF($BB748&lt;Search!$R$6,"",1))</f>
        <v/>
      </c>
      <c r="AC748" s="9" t="str">
        <f>IF(Search!$R$7="","",IF($BB748&lt;Search!$R$7,"",1))</f>
        <v/>
      </c>
      <c r="AD748" s="45" t="str">
        <f>IF(COUNTIF($A748:$AC748,"n")&gt;0,"",IF(SUM($A748:$AC748)=COUNTA(Search!$C$4:$C$8,Search!$F$4:$F$8,Search!$I$4:$I$6,Search!$I$8,Search!$L$4:$L$8,Search!$O$4:$O$8,Search!$R$4:$R$7,Search!$U$4:$U$7)-COUNTIF(Search!$C$4:$U$7,"n"),1+LARGE($AD$1:AD747,1),""))</f>
        <v/>
      </c>
      <c r="AE748" s="45" t="str">
        <f t="shared" si="36"/>
        <v/>
      </c>
      <c r="AF748" s="45" t="str">
        <f>IF(AD748="","",COUNTIF($AE$1:$AE747,$AE748)+RANK($AE748,$AE$2:$AE$10540,1))</f>
        <v/>
      </c>
      <c r="AG748" s="45" t="str">
        <f t="shared" si="37"/>
        <v/>
      </c>
      <c r="AH748" s="45" t="str">
        <f>IF($AD748="","",COUNTIF($AG$1:$AG747,$AG748)+RANK($AG748,$AG$1:$AG$10539,0))</f>
        <v/>
      </c>
      <c r="AI748" s="10" t="str">
        <f t="shared" si="38"/>
        <v>1996-97 Black Diamond #154 Janne Niinimaa     /   $</v>
      </c>
      <c r="AJ748" s="11">
        <v>1996</v>
      </c>
      <c r="AK748" s="17">
        <v>97</v>
      </c>
      <c r="AL748" s="12" t="s">
        <v>407</v>
      </c>
      <c r="AM748" s="10">
        <v>154</v>
      </c>
      <c r="AN748" s="12" t="s">
        <v>417</v>
      </c>
      <c r="AO748" s="9"/>
      <c r="AP748" s="9"/>
      <c r="AQ748" s="9"/>
      <c r="AR748" s="14" t="s">
        <v>2480</v>
      </c>
      <c r="AS748" s="9"/>
      <c r="AT748" s="9"/>
      <c r="AU748" s="9"/>
      <c r="AV748" s="13"/>
      <c r="AW748" s="13"/>
      <c r="AX748" s="9"/>
      <c r="AY748" s="9"/>
      <c r="AZ748" s="9"/>
      <c r="BA748" s="33"/>
      <c r="BB748" s="33"/>
      <c r="BC748" s="36"/>
      <c r="BD748" s="12" t="s">
        <v>1771</v>
      </c>
    </row>
    <row r="749" spans="1:56" s="12" customFormat="1" x14ac:dyDescent="0.2">
      <c r="A749" s="9" t="str">
        <f>IF(Search!$C$5="","",IF(COUNTA(Inventory!$AP749)=1,1,""))</f>
        <v/>
      </c>
      <c r="B749" s="9" t="str">
        <f>IF(Search!$C$4="","",IF(ISNUMBER(SEARCH(Search!$C$4,$AR749))=TRUE,1,""))</f>
        <v/>
      </c>
      <c r="C749" s="9" t="str">
        <f>IF(Search!$C$6="x",IF(COUNTA($AQ749)=1,1,"N"),IF(COUNTA($AQ749)=1,"N",""))</f>
        <v/>
      </c>
      <c r="D749" s="9" t="str">
        <f>IF(Search!$O$8="","",IF(ISNUMBER(SEARCH(Search!$O$8,$BD749))=TRUE,1,""))</f>
        <v/>
      </c>
      <c r="E749" s="9" t="str">
        <f>IF(Search!$C$7="","",IF(ISNUMBER(SEARCH(Search!$C$7,$AN749))=TRUE,1,""))</f>
        <v/>
      </c>
      <c r="F749" s="9" t="str">
        <f>IF(Search!$C$8="","",IF(ISNUMBER(SEARCH(Search!$C$8,$AO749))=TRUE,1,""))</f>
        <v/>
      </c>
      <c r="G749" s="9" t="str">
        <f>IF(Search!$F$4="","",IF(Inventory!$AJ749&lt;Search!$F$4,"",1))</f>
        <v/>
      </c>
      <c r="H749" s="9" t="str">
        <f>IF(Search!$F$5="","",IF(Inventory!$AJ749&gt;Search!$F$5,"",1))</f>
        <v/>
      </c>
      <c r="I749" s="9" t="str">
        <f>IF(Search!$F$7="","",IF(Search!$F$8="",IF(ISNUMBER(SEARCH(Search!$F$7,$AL749))=TRUE,1,""),""))</f>
        <v/>
      </c>
      <c r="J749" s="9" t="str">
        <f>IF($AL749=Search!$F$8,1,"")</f>
        <v/>
      </c>
      <c r="K749" s="9" t="str">
        <f>IF(Search!$I$4="","",IF(COUNTA($AS749)=1,IF(Search!$I$4="N","N",1),""))</f>
        <v/>
      </c>
      <c r="L749" s="9" t="str">
        <f>IF(Search!$I$5="","",IF($AS749="RC",1,""))</f>
        <v/>
      </c>
      <c r="M749" s="9" t="str">
        <f>IF(Search!$I$6="","",IF($AS749="RCP",1,""))</f>
        <v/>
      </c>
      <c r="N749" s="9" t="str">
        <f>IF(Search!$I$8="","",IF(COUNTA($AT749)=1,IF(Search!$I$8="N","N",1),""))</f>
        <v/>
      </c>
      <c r="O749" s="9" t="str">
        <f>IF(Search!$L$4="","",IF(COUNTA($AU749)=1,IF(Search!$L$4="N","N",1),""))</f>
        <v/>
      </c>
      <c r="P749" s="9" t="str">
        <f>IF(Search!$L$5="","",IF(ISNUMBER(SEARCH("Jersey",$AU749))=TRUE,IF(Search!$L$5="N","N",1),""))</f>
        <v/>
      </c>
      <c r="Q749" s="9" t="str">
        <f>IF(Search!$L$6="","",IF(ISNUMBER(SEARCH("Patch",$AU749))=TRUE,IF(Search!$L$6="N","N",1),""))</f>
        <v/>
      </c>
      <c r="R749" s="9" t="str">
        <f>IF(Search!$L$7="","",IF(ISNUMBER(SEARCH("Shield",$AU749))=TRUE,IF(Search!$L$7="N","N",1),""))</f>
        <v/>
      </c>
      <c r="S749" s="9" t="str">
        <f>IF(Search!$L$8="","",IF(ISNUMBER(SEARCH("Stick",$AU749))=TRUE,IF(Search!$L$8="N","N",1),""))</f>
        <v/>
      </c>
      <c r="T749" s="9" t="str">
        <f>IF(Search!$O$4="","",IF(COUNTA($AW749)=1,IF(Search!$O$4="N","N",1),""))</f>
        <v/>
      </c>
      <c r="U749" s="9" t="str">
        <f>IF(Search!$O$5="","",IF($AW749="","",IF($AW749&lt;Search!$O$5,"",1)))</f>
        <v/>
      </c>
      <c r="V749" s="9" t="str">
        <f>IF(Search!$O$6="","",IF($AW749="","",IF($AW749&gt;Search!$O$6,"",1)))</f>
        <v/>
      </c>
      <c r="W749" s="9" t="str">
        <f>IF(Search!$U$4="","",IF($AX749="","",1))</f>
        <v/>
      </c>
      <c r="X749" s="9" t="str">
        <f>IF(Search!$U$5="","",IF(ISNUMBER(SEARCH(Search!$U$5,$AX749))=TRUE,IF(Search!$U$5="N","N",1),""))</f>
        <v/>
      </c>
      <c r="Y749" s="9" t="str">
        <f>IF(Search!$U$6="","",IF($AY749&lt;Search!$U$6,"",1))</f>
        <v/>
      </c>
      <c r="Z749" s="9" t="str">
        <f>IF(Search!$R$4="","",IF(Inventory!$BA749&lt;Search!$R$4,"",1))</f>
        <v/>
      </c>
      <c r="AA749" s="9" t="str">
        <f>IF(Search!$R$5="","",IF($BA749&gt;Search!$R$5,"",1))</f>
        <v/>
      </c>
      <c r="AB749" s="9" t="str">
        <f>IF(Search!$R$6="","",IF($BB749&lt;Search!$R$6,"",1))</f>
        <v/>
      </c>
      <c r="AC749" s="9" t="str">
        <f>IF(Search!$R$7="","",IF($BB749&lt;Search!$R$7,"",1))</f>
        <v/>
      </c>
      <c r="AD749" s="45" t="str">
        <f>IF(COUNTIF($A749:$AC749,"n")&gt;0,"",IF(SUM($A749:$AC749)=COUNTA(Search!$C$4:$C$8,Search!$F$4:$F$8,Search!$I$4:$I$6,Search!$I$8,Search!$L$4:$L$8,Search!$O$4:$O$8,Search!$R$4:$R$7,Search!$U$4:$U$7)-COUNTIF(Search!$C$4:$U$7,"n"),1+LARGE($AD$1:AD748,1),""))</f>
        <v/>
      </c>
      <c r="AE749" s="45" t="str">
        <f t="shared" si="36"/>
        <v/>
      </c>
      <c r="AF749" s="45" t="str">
        <f>IF(AD749="","",COUNTIF($AE$1:$AE748,$AE749)+RANK($AE749,$AE$2:$AE$10540,1))</f>
        <v/>
      </c>
      <c r="AG749" s="45" t="str">
        <f t="shared" si="37"/>
        <v/>
      </c>
      <c r="AH749" s="45" t="str">
        <f>IF($AD749="","",COUNTIF($AG$1:$AG748,$AG749)+RANK($AG749,$AG$1:$AG$10539,0))</f>
        <v/>
      </c>
      <c r="AI749" s="10" t="str">
        <f t="shared" si="38"/>
        <v>1996-97 Black Diamond #155 Sergei Fedorov     /   $</v>
      </c>
      <c r="AJ749" s="11">
        <v>1996</v>
      </c>
      <c r="AK749" s="17">
        <v>97</v>
      </c>
      <c r="AL749" s="12" t="s">
        <v>407</v>
      </c>
      <c r="AM749" s="10">
        <v>155</v>
      </c>
      <c r="AN749" s="12" t="s">
        <v>418</v>
      </c>
      <c r="AO749" s="9"/>
      <c r="AP749" s="9"/>
      <c r="AQ749" s="9"/>
      <c r="AR749" s="14" t="s">
        <v>2480</v>
      </c>
      <c r="AS749" s="9"/>
      <c r="AT749" s="9"/>
      <c r="AU749" s="9"/>
      <c r="AV749" s="13"/>
      <c r="AW749" s="13"/>
      <c r="AX749" s="9"/>
      <c r="AY749" s="9"/>
      <c r="AZ749" s="9"/>
      <c r="BA749" s="33"/>
      <c r="BB749" s="33"/>
      <c r="BC749" s="36"/>
      <c r="BD749" s="12" t="s">
        <v>1771</v>
      </c>
    </row>
    <row r="750" spans="1:56" s="12" customFormat="1" x14ac:dyDescent="0.2">
      <c r="A750" s="9" t="str">
        <f>IF(Search!$C$5="","",IF(COUNTA(Inventory!$AP750)=1,1,""))</f>
        <v/>
      </c>
      <c r="B750" s="9" t="str">
        <f>IF(Search!$C$4="","",IF(ISNUMBER(SEARCH(Search!$C$4,$AR750))=TRUE,1,""))</f>
        <v/>
      </c>
      <c r="C750" s="9" t="str">
        <f>IF(Search!$C$6="x",IF(COUNTA($AQ750)=1,1,"N"),IF(COUNTA($AQ750)=1,"N",""))</f>
        <v/>
      </c>
      <c r="D750" s="9" t="str">
        <f>IF(Search!$O$8="","",IF(ISNUMBER(SEARCH(Search!$O$8,$BD750))=TRUE,1,""))</f>
        <v/>
      </c>
      <c r="E750" s="9" t="str">
        <f>IF(Search!$C$7="","",IF(ISNUMBER(SEARCH(Search!$C$7,$AN750))=TRUE,1,""))</f>
        <v/>
      </c>
      <c r="F750" s="9" t="str">
        <f>IF(Search!$C$8="","",IF(ISNUMBER(SEARCH(Search!$C$8,$AO750))=TRUE,1,""))</f>
        <v/>
      </c>
      <c r="G750" s="9" t="str">
        <f>IF(Search!$F$4="","",IF(Inventory!$AJ750&lt;Search!$F$4,"",1))</f>
        <v/>
      </c>
      <c r="H750" s="9" t="str">
        <f>IF(Search!$F$5="","",IF(Inventory!$AJ750&gt;Search!$F$5,"",1))</f>
        <v/>
      </c>
      <c r="I750" s="9" t="str">
        <f>IF(Search!$F$7="","",IF(Search!$F$8="",IF(ISNUMBER(SEARCH(Search!$F$7,$AL750))=TRUE,1,""),""))</f>
        <v/>
      </c>
      <c r="J750" s="9" t="str">
        <f>IF($AL750=Search!$F$8,1,"")</f>
        <v/>
      </c>
      <c r="K750" s="9" t="str">
        <f>IF(Search!$I$4="","",IF(COUNTA($AS750)=1,IF(Search!$I$4="N","N",1),""))</f>
        <v/>
      </c>
      <c r="L750" s="9" t="str">
        <f>IF(Search!$I$5="","",IF($AS750="RC",1,""))</f>
        <v/>
      </c>
      <c r="M750" s="9" t="str">
        <f>IF(Search!$I$6="","",IF($AS750="RCP",1,""))</f>
        <v/>
      </c>
      <c r="N750" s="9" t="str">
        <f>IF(Search!$I$8="","",IF(COUNTA($AT750)=1,IF(Search!$I$8="N","N",1),""))</f>
        <v/>
      </c>
      <c r="O750" s="9" t="str">
        <f>IF(Search!$L$4="","",IF(COUNTA($AU750)=1,IF(Search!$L$4="N","N",1),""))</f>
        <v/>
      </c>
      <c r="P750" s="9" t="str">
        <f>IF(Search!$L$5="","",IF(ISNUMBER(SEARCH("Jersey",$AU750))=TRUE,IF(Search!$L$5="N","N",1),""))</f>
        <v/>
      </c>
      <c r="Q750" s="9" t="str">
        <f>IF(Search!$L$6="","",IF(ISNUMBER(SEARCH("Patch",$AU750))=TRUE,IF(Search!$L$6="N","N",1),""))</f>
        <v/>
      </c>
      <c r="R750" s="9" t="str">
        <f>IF(Search!$L$7="","",IF(ISNUMBER(SEARCH("Shield",$AU750))=TRUE,IF(Search!$L$7="N","N",1),""))</f>
        <v/>
      </c>
      <c r="S750" s="9" t="str">
        <f>IF(Search!$L$8="","",IF(ISNUMBER(SEARCH("Stick",$AU750))=TRUE,IF(Search!$L$8="N","N",1),""))</f>
        <v/>
      </c>
      <c r="T750" s="9" t="str">
        <f>IF(Search!$O$4="","",IF(COUNTA($AW750)=1,IF(Search!$O$4="N","N",1),""))</f>
        <v/>
      </c>
      <c r="U750" s="9" t="str">
        <f>IF(Search!$O$5="","",IF($AW750="","",IF($AW750&lt;Search!$O$5,"",1)))</f>
        <v/>
      </c>
      <c r="V750" s="9" t="str">
        <f>IF(Search!$O$6="","",IF($AW750="","",IF($AW750&gt;Search!$O$6,"",1)))</f>
        <v/>
      </c>
      <c r="W750" s="9" t="str">
        <f>IF(Search!$U$4="","",IF($AX750="","",1))</f>
        <v/>
      </c>
      <c r="X750" s="9" t="str">
        <f>IF(Search!$U$5="","",IF(ISNUMBER(SEARCH(Search!$U$5,$AX750))=TRUE,IF(Search!$U$5="N","N",1),""))</f>
        <v/>
      </c>
      <c r="Y750" s="9" t="str">
        <f>IF(Search!$U$6="","",IF($AY750&lt;Search!$U$6,"",1))</f>
        <v/>
      </c>
      <c r="Z750" s="9" t="str">
        <f>IF(Search!$R$4="","",IF(Inventory!$BA750&lt;Search!$R$4,"",1))</f>
        <v/>
      </c>
      <c r="AA750" s="9" t="str">
        <f>IF(Search!$R$5="","",IF($BA750&gt;Search!$R$5,"",1))</f>
        <v/>
      </c>
      <c r="AB750" s="9" t="str">
        <f>IF(Search!$R$6="","",IF($BB750&lt;Search!$R$6,"",1))</f>
        <v/>
      </c>
      <c r="AC750" s="9" t="str">
        <f>IF(Search!$R$7="","",IF($BB750&lt;Search!$R$7,"",1))</f>
        <v/>
      </c>
      <c r="AD750" s="45" t="str">
        <f>IF(COUNTIF($A750:$AC750,"n")&gt;0,"",IF(SUM($A750:$AC750)=COUNTA(Search!$C$4:$C$8,Search!$F$4:$F$8,Search!$I$4:$I$6,Search!$I$8,Search!$L$4:$L$8,Search!$O$4:$O$8,Search!$R$4:$R$7,Search!$U$4:$U$7)-COUNTIF(Search!$C$4:$U$7,"n"),1+LARGE($AD$1:AD749,1),""))</f>
        <v/>
      </c>
      <c r="AE750" s="45" t="str">
        <f t="shared" si="36"/>
        <v/>
      </c>
      <c r="AF750" s="45" t="str">
        <f>IF(AD750="","",COUNTIF($AE$1:$AE749,$AE750)+RANK($AE750,$AE$2:$AE$10540,1))</f>
        <v/>
      </c>
      <c r="AG750" s="45" t="str">
        <f t="shared" si="37"/>
        <v/>
      </c>
      <c r="AH750" s="45" t="str">
        <f>IF($AD750="","",COUNTIF($AG$1:$AG749,$AG750)+RANK($AG750,$AG$1:$AG$10539,0))</f>
        <v/>
      </c>
      <c r="AI750" s="10" t="str">
        <f t="shared" si="38"/>
        <v>1996-97 Black Diamond #156 Dominik Hasek     /   $</v>
      </c>
      <c r="AJ750" s="11">
        <v>1996</v>
      </c>
      <c r="AK750" s="17">
        <v>97</v>
      </c>
      <c r="AL750" s="12" t="s">
        <v>407</v>
      </c>
      <c r="AM750" s="10">
        <v>156</v>
      </c>
      <c r="AN750" s="12" t="s">
        <v>419</v>
      </c>
      <c r="AO750" s="9"/>
      <c r="AP750" s="9"/>
      <c r="AQ750" s="9"/>
      <c r="AR750" s="14" t="s">
        <v>2480</v>
      </c>
      <c r="AS750" s="9"/>
      <c r="AT750" s="9"/>
      <c r="AU750" s="9"/>
      <c r="AV750" s="13"/>
      <c r="AW750" s="13"/>
      <c r="AX750" s="9"/>
      <c r="AY750" s="9"/>
      <c r="AZ750" s="9"/>
      <c r="BA750" s="33"/>
      <c r="BB750" s="33"/>
      <c r="BC750" s="36"/>
      <c r="BD750" s="12" t="s">
        <v>1771</v>
      </c>
    </row>
    <row r="751" spans="1:56" s="12" customFormat="1" x14ac:dyDescent="0.2">
      <c r="A751" s="9" t="str">
        <f>IF(Search!$C$5="","",IF(COUNTA(Inventory!$AP751)=1,1,""))</f>
        <v/>
      </c>
      <c r="B751" s="9" t="str">
        <f>IF(Search!$C$4="","",IF(ISNUMBER(SEARCH(Search!$C$4,$AR751))=TRUE,1,""))</f>
        <v/>
      </c>
      <c r="C751" s="9" t="str">
        <f>IF(Search!$C$6="x",IF(COUNTA($AQ751)=1,1,"N"),IF(COUNTA($AQ751)=1,"N",""))</f>
        <v/>
      </c>
      <c r="D751" s="9" t="str">
        <f>IF(Search!$O$8="","",IF(ISNUMBER(SEARCH(Search!$O$8,$BD751))=TRUE,1,""))</f>
        <v/>
      </c>
      <c r="E751" s="9" t="str">
        <f>IF(Search!$C$7="","",IF(ISNUMBER(SEARCH(Search!$C$7,$AN751))=TRUE,1,""))</f>
        <v/>
      </c>
      <c r="F751" s="9" t="str">
        <f>IF(Search!$C$8="","",IF(ISNUMBER(SEARCH(Search!$C$8,$AO751))=TRUE,1,""))</f>
        <v/>
      </c>
      <c r="G751" s="9" t="str">
        <f>IF(Search!$F$4="","",IF(Inventory!$AJ751&lt;Search!$F$4,"",1))</f>
        <v/>
      </c>
      <c r="H751" s="9" t="str">
        <f>IF(Search!$F$5="","",IF(Inventory!$AJ751&gt;Search!$F$5,"",1))</f>
        <v/>
      </c>
      <c r="I751" s="9" t="str">
        <f>IF(Search!$F$7="","",IF(Search!$F$8="",IF(ISNUMBER(SEARCH(Search!$F$7,$AL751))=TRUE,1,""),""))</f>
        <v/>
      </c>
      <c r="J751" s="9" t="str">
        <f>IF($AL751=Search!$F$8,1,"")</f>
        <v/>
      </c>
      <c r="K751" s="9" t="str">
        <f>IF(Search!$I$4="","",IF(COUNTA($AS751)=1,IF(Search!$I$4="N","N",1),""))</f>
        <v/>
      </c>
      <c r="L751" s="9" t="str">
        <f>IF(Search!$I$5="","",IF($AS751="RC",1,""))</f>
        <v/>
      </c>
      <c r="M751" s="9" t="str">
        <f>IF(Search!$I$6="","",IF($AS751="RCP",1,""))</f>
        <v/>
      </c>
      <c r="N751" s="9" t="str">
        <f>IF(Search!$I$8="","",IF(COUNTA($AT751)=1,IF(Search!$I$8="N","N",1),""))</f>
        <v/>
      </c>
      <c r="O751" s="9" t="str">
        <f>IF(Search!$L$4="","",IF(COUNTA($AU751)=1,IF(Search!$L$4="N","N",1),""))</f>
        <v/>
      </c>
      <c r="P751" s="9" t="str">
        <f>IF(Search!$L$5="","",IF(ISNUMBER(SEARCH("Jersey",$AU751))=TRUE,IF(Search!$L$5="N","N",1),""))</f>
        <v/>
      </c>
      <c r="Q751" s="9" t="str">
        <f>IF(Search!$L$6="","",IF(ISNUMBER(SEARCH("Patch",$AU751))=TRUE,IF(Search!$L$6="N","N",1),""))</f>
        <v/>
      </c>
      <c r="R751" s="9" t="str">
        <f>IF(Search!$L$7="","",IF(ISNUMBER(SEARCH("Shield",$AU751))=TRUE,IF(Search!$L$7="N","N",1),""))</f>
        <v/>
      </c>
      <c r="S751" s="9" t="str">
        <f>IF(Search!$L$8="","",IF(ISNUMBER(SEARCH("Stick",$AU751))=TRUE,IF(Search!$L$8="N","N",1),""))</f>
        <v/>
      </c>
      <c r="T751" s="9" t="str">
        <f>IF(Search!$O$4="","",IF(COUNTA($AW751)=1,IF(Search!$O$4="N","N",1),""))</f>
        <v/>
      </c>
      <c r="U751" s="9" t="str">
        <f>IF(Search!$O$5="","",IF($AW751="","",IF($AW751&lt;Search!$O$5,"",1)))</f>
        <v/>
      </c>
      <c r="V751" s="9" t="str">
        <f>IF(Search!$O$6="","",IF($AW751="","",IF($AW751&gt;Search!$O$6,"",1)))</f>
        <v/>
      </c>
      <c r="W751" s="9" t="str">
        <f>IF(Search!$U$4="","",IF($AX751="","",1))</f>
        <v/>
      </c>
      <c r="X751" s="9" t="str">
        <f>IF(Search!$U$5="","",IF(ISNUMBER(SEARCH(Search!$U$5,$AX751))=TRUE,IF(Search!$U$5="N","N",1),""))</f>
        <v/>
      </c>
      <c r="Y751" s="9" t="str">
        <f>IF(Search!$U$6="","",IF($AY751&lt;Search!$U$6,"",1))</f>
        <v/>
      </c>
      <c r="Z751" s="9" t="str">
        <f>IF(Search!$R$4="","",IF(Inventory!$BA751&lt;Search!$R$4,"",1))</f>
        <v/>
      </c>
      <c r="AA751" s="9" t="str">
        <f>IF(Search!$R$5="","",IF($BA751&gt;Search!$R$5,"",1))</f>
        <v/>
      </c>
      <c r="AB751" s="9" t="str">
        <f>IF(Search!$R$6="","",IF($BB751&lt;Search!$R$6,"",1))</f>
        <v/>
      </c>
      <c r="AC751" s="9" t="str">
        <f>IF(Search!$R$7="","",IF($BB751&lt;Search!$R$7,"",1))</f>
        <v/>
      </c>
      <c r="AD751" s="45" t="str">
        <f>IF(COUNTIF($A751:$AC751,"n")&gt;0,"",IF(SUM($A751:$AC751)=COUNTA(Search!$C$4:$C$8,Search!$F$4:$F$8,Search!$I$4:$I$6,Search!$I$8,Search!$L$4:$L$8,Search!$O$4:$O$8,Search!$R$4:$R$7,Search!$U$4:$U$7)-COUNTIF(Search!$C$4:$U$7,"n"),1+LARGE($AD$1:AD750,1),""))</f>
        <v/>
      </c>
      <c r="AE751" s="45" t="str">
        <f t="shared" si="36"/>
        <v/>
      </c>
      <c r="AF751" s="45" t="str">
        <f>IF(AD751="","",COUNTIF($AE$1:$AE750,$AE751)+RANK($AE751,$AE$2:$AE$10540,1))</f>
        <v/>
      </c>
      <c r="AG751" s="45" t="str">
        <f t="shared" si="37"/>
        <v/>
      </c>
      <c r="AH751" s="45" t="str">
        <f>IF($AD751="","",COUNTIF($AG$1:$AG750,$AG751)+RANK($AG751,$AG$1:$AG$10539,0))</f>
        <v/>
      </c>
      <c r="AI751" s="10" t="str">
        <f t="shared" si="38"/>
        <v>1996-97 Black Diamond #157 Eric Lindros     /   $</v>
      </c>
      <c r="AJ751" s="11">
        <v>1996</v>
      </c>
      <c r="AK751" s="17">
        <v>97</v>
      </c>
      <c r="AL751" s="12" t="s">
        <v>407</v>
      </c>
      <c r="AM751" s="10">
        <v>157</v>
      </c>
      <c r="AN751" s="12" t="s">
        <v>221</v>
      </c>
      <c r="AO751" s="9"/>
      <c r="AP751" s="9"/>
      <c r="AQ751" s="9"/>
      <c r="AR751" s="14" t="s">
        <v>2480</v>
      </c>
      <c r="AS751" s="9"/>
      <c r="AT751" s="9"/>
      <c r="AU751" s="9"/>
      <c r="AV751" s="13"/>
      <c r="AW751" s="13"/>
      <c r="AX751" s="9"/>
      <c r="AY751" s="9"/>
      <c r="AZ751" s="9"/>
      <c r="BA751" s="33"/>
      <c r="BB751" s="33"/>
      <c r="BC751" s="36"/>
      <c r="BD751" s="12" t="s">
        <v>1771</v>
      </c>
    </row>
    <row r="752" spans="1:56" s="12" customFormat="1" x14ac:dyDescent="0.2">
      <c r="A752" s="9" t="str">
        <f>IF(Search!$C$5="","",IF(COUNTA(Inventory!$AP752)=1,1,""))</f>
        <v/>
      </c>
      <c r="B752" s="9" t="str">
        <f>IF(Search!$C$4="","",IF(ISNUMBER(SEARCH(Search!$C$4,$AR752))=TRUE,1,""))</f>
        <v/>
      </c>
      <c r="C752" s="9" t="str">
        <f>IF(Search!$C$6="x",IF(COUNTA($AQ752)=1,1,"N"),IF(COUNTA($AQ752)=1,"N",""))</f>
        <v/>
      </c>
      <c r="D752" s="9" t="str">
        <f>IF(Search!$O$8="","",IF(ISNUMBER(SEARCH(Search!$O$8,$BD752))=TRUE,1,""))</f>
        <v/>
      </c>
      <c r="E752" s="9" t="str">
        <f>IF(Search!$C$7="","",IF(ISNUMBER(SEARCH(Search!$C$7,$AN752))=TRUE,1,""))</f>
        <v/>
      </c>
      <c r="F752" s="9" t="str">
        <f>IF(Search!$C$8="","",IF(ISNUMBER(SEARCH(Search!$C$8,$AO752))=TRUE,1,""))</f>
        <v/>
      </c>
      <c r="G752" s="9" t="str">
        <f>IF(Search!$F$4="","",IF(Inventory!$AJ752&lt;Search!$F$4,"",1))</f>
        <v/>
      </c>
      <c r="H752" s="9" t="str">
        <f>IF(Search!$F$5="","",IF(Inventory!$AJ752&gt;Search!$F$5,"",1))</f>
        <v/>
      </c>
      <c r="I752" s="9" t="str">
        <f>IF(Search!$F$7="","",IF(Search!$F$8="",IF(ISNUMBER(SEARCH(Search!$F$7,$AL752))=TRUE,1,""),""))</f>
        <v/>
      </c>
      <c r="J752" s="9" t="str">
        <f>IF($AL752=Search!$F$8,1,"")</f>
        <v/>
      </c>
      <c r="K752" s="9" t="str">
        <f>IF(Search!$I$4="","",IF(COUNTA($AS752)=1,IF(Search!$I$4="N","N",1),""))</f>
        <v/>
      </c>
      <c r="L752" s="9" t="str">
        <f>IF(Search!$I$5="","",IF($AS752="RC",1,""))</f>
        <v/>
      </c>
      <c r="M752" s="9" t="str">
        <f>IF(Search!$I$6="","",IF($AS752="RCP",1,""))</f>
        <v/>
      </c>
      <c r="N752" s="9" t="str">
        <f>IF(Search!$I$8="","",IF(COUNTA($AT752)=1,IF(Search!$I$8="N","N",1),""))</f>
        <v/>
      </c>
      <c r="O752" s="9" t="str">
        <f>IF(Search!$L$4="","",IF(COUNTA($AU752)=1,IF(Search!$L$4="N","N",1),""))</f>
        <v/>
      </c>
      <c r="P752" s="9" t="str">
        <f>IF(Search!$L$5="","",IF(ISNUMBER(SEARCH("Jersey",$AU752))=TRUE,IF(Search!$L$5="N","N",1),""))</f>
        <v/>
      </c>
      <c r="Q752" s="9" t="str">
        <f>IF(Search!$L$6="","",IF(ISNUMBER(SEARCH("Patch",$AU752))=TRUE,IF(Search!$L$6="N","N",1),""))</f>
        <v/>
      </c>
      <c r="R752" s="9" t="str">
        <f>IF(Search!$L$7="","",IF(ISNUMBER(SEARCH("Shield",$AU752))=TRUE,IF(Search!$L$7="N","N",1),""))</f>
        <v/>
      </c>
      <c r="S752" s="9" t="str">
        <f>IF(Search!$L$8="","",IF(ISNUMBER(SEARCH("Stick",$AU752))=TRUE,IF(Search!$L$8="N","N",1),""))</f>
        <v/>
      </c>
      <c r="T752" s="9" t="str">
        <f>IF(Search!$O$4="","",IF(COUNTA($AW752)=1,IF(Search!$O$4="N","N",1),""))</f>
        <v/>
      </c>
      <c r="U752" s="9" t="str">
        <f>IF(Search!$O$5="","",IF($AW752="","",IF($AW752&lt;Search!$O$5,"",1)))</f>
        <v/>
      </c>
      <c r="V752" s="9" t="str">
        <f>IF(Search!$O$6="","",IF($AW752="","",IF($AW752&gt;Search!$O$6,"",1)))</f>
        <v/>
      </c>
      <c r="W752" s="9" t="str">
        <f>IF(Search!$U$4="","",IF($AX752="","",1))</f>
        <v/>
      </c>
      <c r="X752" s="9" t="str">
        <f>IF(Search!$U$5="","",IF(ISNUMBER(SEARCH(Search!$U$5,$AX752))=TRUE,IF(Search!$U$5="N","N",1),""))</f>
        <v/>
      </c>
      <c r="Y752" s="9" t="str">
        <f>IF(Search!$U$6="","",IF($AY752&lt;Search!$U$6,"",1))</f>
        <v/>
      </c>
      <c r="Z752" s="9" t="str">
        <f>IF(Search!$R$4="","",IF(Inventory!$BA752&lt;Search!$R$4,"",1))</f>
        <v/>
      </c>
      <c r="AA752" s="9" t="str">
        <f>IF(Search!$R$5="","",IF($BA752&gt;Search!$R$5,"",1))</f>
        <v/>
      </c>
      <c r="AB752" s="9" t="str">
        <f>IF(Search!$R$6="","",IF($BB752&lt;Search!$R$6,"",1))</f>
        <v/>
      </c>
      <c r="AC752" s="9" t="str">
        <f>IF(Search!$R$7="","",IF($BB752&lt;Search!$R$7,"",1))</f>
        <v/>
      </c>
      <c r="AD752" s="45" t="str">
        <f>IF(COUNTIF($A752:$AC752,"n")&gt;0,"",IF(SUM($A752:$AC752)=COUNTA(Search!$C$4:$C$8,Search!$F$4:$F$8,Search!$I$4:$I$6,Search!$I$8,Search!$L$4:$L$8,Search!$O$4:$O$8,Search!$R$4:$R$7,Search!$U$4:$U$7)-COUNTIF(Search!$C$4:$U$7,"n"),1+LARGE($AD$1:AD751,1),""))</f>
        <v/>
      </c>
      <c r="AE752" s="45" t="str">
        <f t="shared" si="36"/>
        <v/>
      </c>
      <c r="AF752" s="45" t="str">
        <f>IF(AD752="","",COUNTIF($AE$1:$AE751,$AE752)+RANK($AE752,$AE$2:$AE$10540,1))</f>
        <v/>
      </c>
      <c r="AG752" s="45" t="str">
        <f t="shared" si="37"/>
        <v/>
      </c>
      <c r="AH752" s="45" t="str">
        <f>IF($AD752="","",COUNTIF($AG$1:$AG751,$AG752)+RANK($AG752,$AG$1:$AG$10539,0))</f>
        <v/>
      </c>
      <c r="AI752" s="10" t="str">
        <f t="shared" si="38"/>
        <v>1996-97 Black Diamond #158 Curtis Joseph     /   $</v>
      </c>
      <c r="AJ752" s="11">
        <v>1996</v>
      </c>
      <c r="AK752" s="17">
        <v>97</v>
      </c>
      <c r="AL752" s="12" t="s">
        <v>407</v>
      </c>
      <c r="AM752" s="10">
        <v>158</v>
      </c>
      <c r="AN752" s="12" t="s">
        <v>209</v>
      </c>
      <c r="AO752" s="9"/>
      <c r="AP752" s="9"/>
      <c r="AQ752" s="9"/>
      <c r="AR752" s="14" t="s">
        <v>2480</v>
      </c>
      <c r="AS752" s="9"/>
      <c r="AT752" s="9"/>
      <c r="AU752" s="9"/>
      <c r="AV752" s="13"/>
      <c r="AW752" s="13"/>
      <c r="AX752" s="9"/>
      <c r="AY752" s="9"/>
      <c r="AZ752" s="9"/>
      <c r="BA752" s="33"/>
      <c r="BB752" s="33"/>
      <c r="BC752" s="36"/>
      <c r="BD752" s="12" t="s">
        <v>1771</v>
      </c>
    </row>
    <row r="753" spans="1:56" s="12" customFormat="1" x14ac:dyDescent="0.2">
      <c r="A753" s="9" t="str">
        <f>IF(Search!$C$5="","",IF(COUNTA(Inventory!$AP753)=1,1,""))</f>
        <v/>
      </c>
      <c r="B753" s="9" t="str">
        <f>IF(Search!$C$4="","",IF(ISNUMBER(SEARCH(Search!$C$4,$AR753))=TRUE,1,""))</f>
        <v/>
      </c>
      <c r="C753" s="9" t="str">
        <f>IF(Search!$C$6="x",IF(COUNTA($AQ753)=1,1,"N"),IF(COUNTA($AQ753)=1,"N",""))</f>
        <v/>
      </c>
      <c r="D753" s="9" t="str">
        <f>IF(Search!$O$8="","",IF(ISNUMBER(SEARCH(Search!$O$8,$BD753))=TRUE,1,""))</f>
        <v/>
      </c>
      <c r="E753" s="9" t="str">
        <f>IF(Search!$C$7="","",IF(ISNUMBER(SEARCH(Search!$C$7,$AN753))=TRUE,1,""))</f>
        <v/>
      </c>
      <c r="F753" s="9" t="str">
        <f>IF(Search!$C$8="","",IF(ISNUMBER(SEARCH(Search!$C$8,$AO753))=TRUE,1,""))</f>
        <v/>
      </c>
      <c r="G753" s="9" t="str">
        <f>IF(Search!$F$4="","",IF(Inventory!$AJ753&lt;Search!$F$4,"",1))</f>
        <v/>
      </c>
      <c r="H753" s="9" t="str">
        <f>IF(Search!$F$5="","",IF(Inventory!$AJ753&gt;Search!$F$5,"",1))</f>
        <v/>
      </c>
      <c r="I753" s="9" t="str">
        <f>IF(Search!$F$7="","",IF(Search!$F$8="",IF(ISNUMBER(SEARCH(Search!$F$7,$AL753))=TRUE,1,""),""))</f>
        <v/>
      </c>
      <c r="J753" s="9" t="str">
        <f>IF($AL753=Search!$F$8,1,"")</f>
        <v/>
      </c>
      <c r="K753" s="9" t="str">
        <f>IF(Search!$I$4="","",IF(COUNTA($AS753)=1,IF(Search!$I$4="N","N",1),""))</f>
        <v/>
      </c>
      <c r="L753" s="9" t="str">
        <f>IF(Search!$I$5="","",IF($AS753="RC",1,""))</f>
        <v/>
      </c>
      <c r="M753" s="9" t="str">
        <f>IF(Search!$I$6="","",IF($AS753="RCP",1,""))</f>
        <v/>
      </c>
      <c r="N753" s="9" t="str">
        <f>IF(Search!$I$8="","",IF(COUNTA($AT753)=1,IF(Search!$I$8="N","N",1),""))</f>
        <v/>
      </c>
      <c r="O753" s="9" t="str">
        <f>IF(Search!$L$4="","",IF(COUNTA($AU753)=1,IF(Search!$L$4="N","N",1),""))</f>
        <v/>
      </c>
      <c r="P753" s="9" t="str">
        <f>IF(Search!$L$5="","",IF(ISNUMBER(SEARCH("Jersey",$AU753))=TRUE,IF(Search!$L$5="N","N",1),""))</f>
        <v/>
      </c>
      <c r="Q753" s="9" t="str">
        <f>IF(Search!$L$6="","",IF(ISNUMBER(SEARCH("Patch",$AU753))=TRUE,IF(Search!$L$6="N","N",1),""))</f>
        <v/>
      </c>
      <c r="R753" s="9" t="str">
        <f>IF(Search!$L$7="","",IF(ISNUMBER(SEARCH("Shield",$AU753))=TRUE,IF(Search!$L$7="N","N",1),""))</f>
        <v/>
      </c>
      <c r="S753" s="9" t="str">
        <f>IF(Search!$L$8="","",IF(ISNUMBER(SEARCH("Stick",$AU753))=TRUE,IF(Search!$L$8="N","N",1),""))</f>
        <v/>
      </c>
      <c r="T753" s="9" t="str">
        <f>IF(Search!$O$4="","",IF(COUNTA($AW753)=1,IF(Search!$O$4="N","N",1),""))</f>
        <v/>
      </c>
      <c r="U753" s="9" t="str">
        <f>IF(Search!$O$5="","",IF($AW753="","",IF($AW753&lt;Search!$O$5,"",1)))</f>
        <v/>
      </c>
      <c r="V753" s="9" t="str">
        <f>IF(Search!$O$6="","",IF($AW753="","",IF($AW753&gt;Search!$O$6,"",1)))</f>
        <v/>
      </c>
      <c r="W753" s="9" t="str">
        <f>IF(Search!$U$4="","",IF($AX753="","",1))</f>
        <v/>
      </c>
      <c r="X753" s="9" t="str">
        <f>IF(Search!$U$5="","",IF(ISNUMBER(SEARCH(Search!$U$5,$AX753))=TRUE,IF(Search!$U$5="N","N",1),""))</f>
        <v/>
      </c>
      <c r="Y753" s="9" t="str">
        <f>IF(Search!$U$6="","",IF($AY753&lt;Search!$U$6,"",1))</f>
        <v/>
      </c>
      <c r="Z753" s="9" t="str">
        <f>IF(Search!$R$4="","",IF(Inventory!$BA753&lt;Search!$R$4,"",1))</f>
        <v/>
      </c>
      <c r="AA753" s="9" t="str">
        <f>IF(Search!$R$5="","",IF($BA753&gt;Search!$R$5,"",1))</f>
        <v/>
      </c>
      <c r="AB753" s="9" t="str">
        <f>IF(Search!$R$6="","",IF($BB753&lt;Search!$R$6,"",1))</f>
        <v/>
      </c>
      <c r="AC753" s="9" t="str">
        <f>IF(Search!$R$7="","",IF($BB753&lt;Search!$R$7,"",1))</f>
        <v/>
      </c>
      <c r="AD753" s="45" t="str">
        <f>IF(COUNTIF($A753:$AC753,"n")&gt;0,"",IF(SUM($A753:$AC753)=COUNTA(Search!$C$4:$C$8,Search!$F$4:$F$8,Search!$I$4:$I$6,Search!$I$8,Search!$L$4:$L$8,Search!$O$4:$O$8,Search!$R$4:$R$7,Search!$U$4:$U$7)-COUNTIF(Search!$C$4:$U$7,"n"),1+LARGE($AD$1:AD752,1),""))</f>
        <v/>
      </c>
      <c r="AE753" s="45" t="str">
        <f t="shared" si="36"/>
        <v/>
      </c>
      <c r="AF753" s="45" t="str">
        <f>IF(AD753="","",COUNTIF($AE$1:$AE752,$AE753)+RANK($AE753,$AE$2:$AE$10540,1))</f>
        <v/>
      </c>
      <c r="AG753" s="45" t="str">
        <f t="shared" si="37"/>
        <v/>
      </c>
      <c r="AH753" s="45" t="str">
        <f>IF($AD753="","",COUNTIF($AG$1:$AG752,$AG753)+RANK($AG753,$AG$1:$AG$10539,0))</f>
        <v/>
      </c>
      <c r="AI753" s="10" t="str">
        <f t="shared" si="38"/>
        <v>1996-97 Black Diamond #159 Alexei Yashin     /   $</v>
      </c>
      <c r="AJ753" s="11">
        <v>1996</v>
      </c>
      <c r="AK753" s="17">
        <v>97</v>
      </c>
      <c r="AL753" s="12" t="s">
        <v>407</v>
      </c>
      <c r="AM753" s="10">
        <v>159</v>
      </c>
      <c r="AN753" s="12" t="s">
        <v>420</v>
      </c>
      <c r="AO753" s="9"/>
      <c r="AP753" s="9"/>
      <c r="AQ753" s="9"/>
      <c r="AR753" s="14" t="s">
        <v>2480</v>
      </c>
      <c r="AS753" s="9"/>
      <c r="AT753" s="9"/>
      <c r="AU753" s="9"/>
      <c r="AV753" s="13"/>
      <c r="AW753" s="13"/>
      <c r="AX753" s="9"/>
      <c r="AY753" s="9"/>
      <c r="AZ753" s="9"/>
      <c r="BA753" s="33"/>
      <c r="BB753" s="33"/>
      <c r="BC753" s="36"/>
      <c r="BD753" s="12" t="s">
        <v>1771</v>
      </c>
    </row>
    <row r="754" spans="1:56" s="12" customFormat="1" x14ac:dyDescent="0.2">
      <c r="A754" s="9" t="str">
        <f>IF(Search!$C$5="","",IF(COUNTA(Inventory!$AP754)=1,1,""))</f>
        <v/>
      </c>
      <c r="B754" s="9" t="str">
        <f>IF(Search!$C$4="","",IF(ISNUMBER(SEARCH(Search!$C$4,$AR754))=TRUE,1,""))</f>
        <v/>
      </c>
      <c r="C754" s="9" t="str">
        <f>IF(Search!$C$6="x",IF(COUNTA($AQ754)=1,1,"N"),IF(COUNTA($AQ754)=1,"N",""))</f>
        <v/>
      </c>
      <c r="D754" s="9" t="str">
        <f>IF(Search!$O$8="","",IF(ISNUMBER(SEARCH(Search!$O$8,$BD754))=TRUE,1,""))</f>
        <v/>
      </c>
      <c r="E754" s="9" t="str">
        <f>IF(Search!$C$7="","",IF(ISNUMBER(SEARCH(Search!$C$7,$AN754))=TRUE,1,""))</f>
        <v/>
      </c>
      <c r="F754" s="9" t="str">
        <f>IF(Search!$C$8="","",IF(ISNUMBER(SEARCH(Search!$C$8,$AO754))=TRUE,1,""))</f>
        <v/>
      </c>
      <c r="G754" s="9" t="str">
        <f>IF(Search!$F$4="","",IF(Inventory!$AJ754&lt;Search!$F$4,"",1))</f>
        <v/>
      </c>
      <c r="H754" s="9" t="str">
        <f>IF(Search!$F$5="","",IF(Inventory!$AJ754&gt;Search!$F$5,"",1))</f>
        <v/>
      </c>
      <c r="I754" s="9" t="str">
        <f>IF(Search!$F$7="","",IF(Search!$F$8="",IF(ISNUMBER(SEARCH(Search!$F$7,$AL754))=TRUE,1,""),""))</f>
        <v/>
      </c>
      <c r="J754" s="9" t="str">
        <f>IF($AL754=Search!$F$8,1,"")</f>
        <v/>
      </c>
      <c r="K754" s="9" t="str">
        <f>IF(Search!$I$4="","",IF(COUNTA($AS754)=1,IF(Search!$I$4="N","N",1),""))</f>
        <v/>
      </c>
      <c r="L754" s="9" t="str">
        <f>IF(Search!$I$5="","",IF($AS754="RC",1,""))</f>
        <v/>
      </c>
      <c r="M754" s="9" t="str">
        <f>IF(Search!$I$6="","",IF($AS754="RCP",1,""))</f>
        <v/>
      </c>
      <c r="N754" s="9" t="str">
        <f>IF(Search!$I$8="","",IF(COUNTA($AT754)=1,IF(Search!$I$8="N","N",1),""))</f>
        <v/>
      </c>
      <c r="O754" s="9" t="str">
        <f>IF(Search!$L$4="","",IF(COUNTA($AU754)=1,IF(Search!$L$4="N","N",1),""))</f>
        <v/>
      </c>
      <c r="P754" s="9" t="str">
        <f>IF(Search!$L$5="","",IF(ISNUMBER(SEARCH("Jersey",$AU754))=TRUE,IF(Search!$L$5="N","N",1),""))</f>
        <v/>
      </c>
      <c r="Q754" s="9" t="str">
        <f>IF(Search!$L$6="","",IF(ISNUMBER(SEARCH("Patch",$AU754))=TRUE,IF(Search!$L$6="N","N",1),""))</f>
        <v/>
      </c>
      <c r="R754" s="9" t="str">
        <f>IF(Search!$L$7="","",IF(ISNUMBER(SEARCH("Shield",$AU754))=TRUE,IF(Search!$L$7="N","N",1),""))</f>
        <v/>
      </c>
      <c r="S754" s="9" t="str">
        <f>IF(Search!$L$8="","",IF(ISNUMBER(SEARCH("Stick",$AU754))=TRUE,IF(Search!$L$8="N","N",1),""))</f>
        <v/>
      </c>
      <c r="T754" s="9" t="str">
        <f>IF(Search!$O$4="","",IF(COUNTA($AW754)=1,IF(Search!$O$4="N","N",1),""))</f>
        <v/>
      </c>
      <c r="U754" s="9" t="str">
        <f>IF(Search!$O$5="","",IF($AW754="","",IF($AW754&lt;Search!$O$5,"",1)))</f>
        <v/>
      </c>
      <c r="V754" s="9" t="str">
        <f>IF(Search!$O$6="","",IF($AW754="","",IF($AW754&gt;Search!$O$6,"",1)))</f>
        <v/>
      </c>
      <c r="W754" s="9" t="str">
        <f>IF(Search!$U$4="","",IF($AX754="","",1))</f>
        <v/>
      </c>
      <c r="X754" s="9" t="str">
        <f>IF(Search!$U$5="","",IF(ISNUMBER(SEARCH(Search!$U$5,$AX754))=TRUE,IF(Search!$U$5="N","N",1),""))</f>
        <v/>
      </c>
      <c r="Y754" s="9" t="str">
        <f>IF(Search!$U$6="","",IF($AY754&lt;Search!$U$6,"",1))</f>
        <v/>
      </c>
      <c r="Z754" s="9" t="str">
        <f>IF(Search!$R$4="","",IF(Inventory!$BA754&lt;Search!$R$4,"",1))</f>
        <v/>
      </c>
      <c r="AA754" s="9" t="str">
        <f>IF(Search!$R$5="","",IF($BA754&gt;Search!$R$5,"",1))</f>
        <v/>
      </c>
      <c r="AB754" s="9" t="str">
        <f>IF(Search!$R$6="","",IF($BB754&lt;Search!$R$6,"",1))</f>
        <v/>
      </c>
      <c r="AC754" s="9" t="str">
        <f>IF(Search!$R$7="","",IF($BB754&lt;Search!$R$7,"",1))</f>
        <v/>
      </c>
      <c r="AD754" s="45" t="str">
        <f>IF(COUNTIF($A754:$AC754,"n")&gt;0,"",IF(SUM($A754:$AC754)=COUNTA(Search!$C$4:$C$8,Search!$F$4:$F$8,Search!$I$4:$I$6,Search!$I$8,Search!$L$4:$L$8,Search!$O$4:$O$8,Search!$R$4:$R$7,Search!$U$4:$U$7)-COUNTIF(Search!$C$4:$U$7,"n"),1+LARGE($AD$1:AD753,1),""))</f>
        <v/>
      </c>
      <c r="AE754" s="45" t="str">
        <f t="shared" si="36"/>
        <v/>
      </c>
      <c r="AF754" s="45" t="str">
        <f>IF(AD754="","",COUNTIF($AE$1:$AE753,$AE754)+RANK($AE754,$AE$2:$AE$10540,1))</f>
        <v/>
      </c>
      <c r="AG754" s="45" t="str">
        <f t="shared" si="37"/>
        <v/>
      </c>
      <c r="AH754" s="45" t="str">
        <f>IF($AD754="","",COUNTIF($AG$1:$AG753,$AG754)+RANK($AG754,$AG$1:$AG$10539,0))</f>
        <v/>
      </c>
      <c r="AI754" s="10" t="str">
        <f t="shared" si="38"/>
        <v>1996-97 Black Diamond #160 Joe Thornton  RC   /   $</v>
      </c>
      <c r="AJ754" s="11">
        <v>1996</v>
      </c>
      <c r="AK754" s="17">
        <v>97</v>
      </c>
      <c r="AL754" s="12" t="s">
        <v>407</v>
      </c>
      <c r="AM754" s="10">
        <v>160</v>
      </c>
      <c r="AN754" s="12" t="s">
        <v>421</v>
      </c>
      <c r="AO754" s="9"/>
      <c r="AP754" s="9"/>
      <c r="AQ754" s="9"/>
      <c r="AR754" s="14" t="s">
        <v>2480</v>
      </c>
      <c r="AS754" s="9" t="s">
        <v>2</v>
      </c>
      <c r="AT754" s="9"/>
      <c r="AU754" s="9"/>
      <c r="AV754" s="13"/>
      <c r="AW754" s="13"/>
      <c r="AX754" s="9"/>
      <c r="AY754" s="9"/>
      <c r="AZ754" s="9"/>
      <c r="BA754" s="33"/>
      <c r="BB754" s="33"/>
      <c r="BC754" s="36"/>
      <c r="BD754" s="12" t="s">
        <v>1771</v>
      </c>
    </row>
    <row r="755" spans="1:56" s="12" customFormat="1" x14ac:dyDescent="0.2">
      <c r="A755" s="9" t="str">
        <f>IF(Search!$C$5="","",IF(COUNTA(Inventory!$AP755)=1,1,""))</f>
        <v/>
      </c>
      <c r="B755" s="9" t="str">
        <f>IF(Search!$C$4="","",IF(ISNUMBER(SEARCH(Search!$C$4,$AR755))=TRUE,1,""))</f>
        <v/>
      </c>
      <c r="C755" s="9" t="str">
        <f>IF(Search!$C$6="x",IF(COUNTA($AQ755)=1,1,"N"),IF(COUNTA($AQ755)=1,"N",""))</f>
        <v/>
      </c>
      <c r="D755" s="9" t="str">
        <f>IF(Search!$O$8="","",IF(ISNUMBER(SEARCH(Search!$O$8,$BD755))=TRUE,1,""))</f>
        <v/>
      </c>
      <c r="E755" s="9" t="str">
        <f>IF(Search!$C$7="","",IF(ISNUMBER(SEARCH(Search!$C$7,$AN755))=TRUE,1,""))</f>
        <v/>
      </c>
      <c r="F755" s="9" t="str">
        <f>IF(Search!$C$8="","",IF(ISNUMBER(SEARCH(Search!$C$8,$AO755))=TRUE,1,""))</f>
        <v/>
      </c>
      <c r="G755" s="9" t="str">
        <f>IF(Search!$F$4="","",IF(Inventory!$AJ755&lt;Search!$F$4,"",1))</f>
        <v/>
      </c>
      <c r="H755" s="9" t="str">
        <f>IF(Search!$F$5="","",IF(Inventory!$AJ755&gt;Search!$F$5,"",1))</f>
        <v/>
      </c>
      <c r="I755" s="9" t="str">
        <f>IF(Search!$F$7="","",IF(Search!$F$8="",IF(ISNUMBER(SEARCH(Search!$F$7,$AL755))=TRUE,1,""),""))</f>
        <v/>
      </c>
      <c r="J755" s="9" t="str">
        <f>IF($AL755=Search!$F$8,1,"")</f>
        <v/>
      </c>
      <c r="K755" s="9" t="str">
        <f>IF(Search!$I$4="","",IF(COUNTA($AS755)=1,IF(Search!$I$4="N","N",1),""))</f>
        <v/>
      </c>
      <c r="L755" s="9" t="str">
        <f>IF(Search!$I$5="","",IF($AS755="RC",1,""))</f>
        <v/>
      </c>
      <c r="M755" s="9" t="str">
        <f>IF(Search!$I$6="","",IF($AS755="RCP",1,""))</f>
        <v/>
      </c>
      <c r="N755" s="9" t="str">
        <f>IF(Search!$I$8="","",IF(COUNTA($AT755)=1,IF(Search!$I$8="N","N",1),""))</f>
        <v/>
      </c>
      <c r="O755" s="9" t="str">
        <f>IF(Search!$L$4="","",IF(COUNTA($AU755)=1,IF(Search!$L$4="N","N",1),""))</f>
        <v/>
      </c>
      <c r="P755" s="9" t="str">
        <f>IF(Search!$L$5="","",IF(ISNUMBER(SEARCH("Jersey",$AU755))=TRUE,IF(Search!$L$5="N","N",1),""))</f>
        <v/>
      </c>
      <c r="Q755" s="9" t="str">
        <f>IF(Search!$L$6="","",IF(ISNUMBER(SEARCH("Patch",$AU755))=TRUE,IF(Search!$L$6="N","N",1),""))</f>
        <v/>
      </c>
      <c r="R755" s="9" t="str">
        <f>IF(Search!$L$7="","",IF(ISNUMBER(SEARCH("Shield",$AU755))=TRUE,IF(Search!$L$7="N","N",1),""))</f>
        <v/>
      </c>
      <c r="S755" s="9" t="str">
        <f>IF(Search!$L$8="","",IF(ISNUMBER(SEARCH("Stick",$AU755))=TRUE,IF(Search!$L$8="N","N",1),""))</f>
        <v/>
      </c>
      <c r="T755" s="9" t="str">
        <f>IF(Search!$O$4="","",IF(COUNTA($AW755)=1,IF(Search!$O$4="N","N",1),""))</f>
        <v/>
      </c>
      <c r="U755" s="9" t="str">
        <f>IF(Search!$O$5="","",IF($AW755="","",IF($AW755&lt;Search!$O$5,"",1)))</f>
        <v/>
      </c>
      <c r="V755" s="9" t="str">
        <f>IF(Search!$O$6="","",IF($AW755="","",IF($AW755&gt;Search!$O$6,"",1)))</f>
        <v/>
      </c>
      <c r="W755" s="9" t="str">
        <f>IF(Search!$U$4="","",IF($AX755="","",1))</f>
        <v/>
      </c>
      <c r="X755" s="9" t="str">
        <f>IF(Search!$U$5="","",IF(ISNUMBER(SEARCH(Search!$U$5,$AX755))=TRUE,IF(Search!$U$5="N","N",1),""))</f>
        <v/>
      </c>
      <c r="Y755" s="9" t="str">
        <f>IF(Search!$U$6="","",IF($AY755&lt;Search!$U$6,"",1))</f>
        <v/>
      </c>
      <c r="Z755" s="9" t="str">
        <f>IF(Search!$R$4="","",IF(Inventory!$BA755&lt;Search!$R$4,"",1))</f>
        <v/>
      </c>
      <c r="AA755" s="9" t="str">
        <f>IF(Search!$R$5="","",IF($BA755&gt;Search!$R$5,"",1))</f>
        <v/>
      </c>
      <c r="AB755" s="9" t="str">
        <f>IF(Search!$R$6="","",IF($BB755&lt;Search!$R$6,"",1))</f>
        <v/>
      </c>
      <c r="AC755" s="9" t="str">
        <f>IF(Search!$R$7="","",IF($BB755&lt;Search!$R$7,"",1))</f>
        <v/>
      </c>
      <c r="AD755" s="45" t="str">
        <f>IF(COUNTIF($A755:$AC755,"n")&gt;0,"",IF(SUM($A755:$AC755)=COUNTA(Search!$C$4:$C$8,Search!$F$4:$F$8,Search!$I$4:$I$6,Search!$I$8,Search!$L$4:$L$8,Search!$O$4:$O$8,Search!$R$4:$R$7,Search!$U$4:$U$7)-COUNTIF(Search!$C$4:$U$7,"n"),1+LARGE($AD$1:AD754,1),""))</f>
        <v/>
      </c>
      <c r="AE755" s="45" t="str">
        <f t="shared" si="36"/>
        <v/>
      </c>
      <c r="AF755" s="45" t="str">
        <f>IF(AD755="","",COUNTIF($AE$1:$AE754,$AE755)+RANK($AE755,$AE$2:$AE$10540,1))</f>
        <v/>
      </c>
      <c r="AG755" s="45" t="str">
        <f t="shared" si="37"/>
        <v/>
      </c>
      <c r="AH755" s="45" t="str">
        <f>IF($AD755="","",COUNTIF($AG$1:$AG754,$AG755)+RANK($AG755,$AG$1:$AG$10539,0))</f>
        <v/>
      </c>
      <c r="AI755" s="10" t="str">
        <f t="shared" si="38"/>
        <v>1996-97 Black Diamond #161 Bryan Berard     /   $</v>
      </c>
      <c r="AJ755" s="11">
        <v>1996</v>
      </c>
      <c r="AK755" s="17">
        <v>97</v>
      </c>
      <c r="AL755" s="12" t="s">
        <v>407</v>
      </c>
      <c r="AM755" s="10">
        <v>161</v>
      </c>
      <c r="AN755" s="12" t="s">
        <v>252</v>
      </c>
      <c r="AO755" s="9"/>
      <c r="AP755" s="9"/>
      <c r="AQ755" s="9"/>
      <c r="AR755" s="14" t="s">
        <v>2480</v>
      </c>
      <c r="AS755" s="9"/>
      <c r="AT755" s="9"/>
      <c r="AU755" s="9"/>
      <c r="AV755" s="13"/>
      <c r="AW755" s="13"/>
      <c r="AX755" s="9"/>
      <c r="AY755" s="9"/>
      <c r="AZ755" s="9"/>
      <c r="BA755" s="33"/>
      <c r="BB755" s="33"/>
      <c r="BC755" s="36"/>
      <c r="BD755" s="12" t="s">
        <v>1771</v>
      </c>
    </row>
    <row r="756" spans="1:56" s="12" customFormat="1" x14ac:dyDescent="0.2">
      <c r="A756" s="9" t="str">
        <f>IF(Search!$C$5="","",IF(COUNTA(Inventory!$AP756)=1,1,""))</f>
        <v/>
      </c>
      <c r="B756" s="9" t="str">
        <f>IF(Search!$C$4="","",IF(ISNUMBER(SEARCH(Search!$C$4,$AR756))=TRUE,1,""))</f>
        <v/>
      </c>
      <c r="C756" s="9" t="str">
        <f>IF(Search!$C$6="x",IF(COUNTA($AQ756)=1,1,"N"),IF(COUNTA($AQ756)=1,"N",""))</f>
        <v/>
      </c>
      <c r="D756" s="9" t="str">
        <f>IF(Search!$O$8="","",IF(ISNUMBER(SEARCH(Search!$O$8,$BD756))=TRUE,1,""))</f>
        <v/>
      </c>
      <c r="E756" s="9" t="str">
        <f>IF(Search!$C$7="","",IF(ISNUMBER(SEARCH(Search!$C$7,$AN756))=TRUE,1,""))</f>
        <v/>
      </c>
      <c r="F756" s="9" t="str">
        <f>IF(Search!$C$8="","",IF(ISNUMBER(SEARCH(Search!$C$8,$AO756))=TRUE,1,""))</f>
        <v/>
      </c>
      <c r="G756" s="9" t="str">
        <f>IF(Search!$F$4="","",IF(Inventory!$AJ756&lt;Search!$F$4,"",1))</f>
        <v/>
      </c>
      <c r="H756" s="9" t="str">
        <f>IF(Search!$F$5="","",IF(Inventory!$AJ756&gt;Search!$F$5,"",1))</f>
        <v/>
      </c>
      <c r="I756" s="9" t="str">
        <f>IF(Search!$F$7="","",IF(Search!$F$8="",IF(ISNUMBER(SEARCH(Search!$F$7,$AL756))=TRUE,1,""),""))</f>
        <v/>
      </c>
      <c r="J756" s="9" t="str">
        <f>IF($AL756=Search!$F$8,1,"")</f>
        <v/>
      </c>
      <c r="K756" s="9" t="str">
        <f>IF(Search!$I$4="","",IF(COUNTA($AS756)=1,IF(Search!$I$4="N","N",1),""))</f>
        <v/>
      </c>
      <c r="L756" s="9" t="str">
        <f>IF(Search!$I$5="","",IF($AS756="RC",1,""))</f>
        <v/>
      </c>
      <c r="M756" s="9" t="str">
        <f>IF(Search!$I$6="","",IF($AS756="RCP",1,""))</f>
        <v/>
      </c>
      <c r="N756" s="9" t="str">
        <f>IF(Search!$I$8="","",IF(COUNTA($AT756)=1,IF(Search!$I$8="N","N",1),""))</f>
        <v/>
      </c>
      <c r="O756" s="9" t="str">
        <f>IF(Search!$L$4="","",IF(COUNTA($AU756)=1,IF(Search!$L$4="N","N",1),""))</f>
        <v/>
      </c>
      <c r="P756" s="9" t="str">
        <f>IF(Search!$L$5="","",IF(ISNUMBER(SEARCH("Jersey",$AU756))=TRUE,IF(Search!$L$5="N","N",1),""))</f>
        <v/>
      </c>
      <c r="Q756" s="9" t="str">
        <f>IF(Search!$L$6="","",IF(ISNUMBER(SEARCH("Patch",$AU756))=TRUE,IF(Search!$L$6="N","N",1),""))</f>
        <v/>
      </c>
      <c r="R756" s="9" t="str">
        <f>IF(Search!$L$7="","",IF(ISNUMBER(SEARCH("Shield",$AU756))=TRUE,IF(Search!$L$7="N","N",1),""))</f>
        <v/>
      </c>
      <c r="S756" s="9" t="str">
        <f>IF(Search!$L$8="","",IF(ISNUMBER(SEARCH("Stick",$AU756))=TRUE,IF(Search!$L$8="N","N",1),""))</f>
        <v/>
      </c>
      <c r="T756" s="9" t="str">
        <f>IF(Search!$O$4="","",IF(COUNTA($AW756)=1,IF(Search!$O$4="N","N",1),""))</f>
        <v/>
      </c>
      <c r="U756" s="9" t="str">
        <f>IF(Search!$O$5="","",IF($AW756="","",IF($AW756&lt;Search!$O$5,"",1)))</f>
        <v/>
      </c>
      <c r="V756" s="9" t="str">
        <f>IF(Search!$O$6="","",IF($AW756="","",IF($AW756&gt;Search!$O$6,"",1)))</f>
        <v/>
      </c>
      <c r="W756" s="9" t="str">
        <f>IF(Search!$U$4="","",IF($AX756="","",1))</f>
        <v/>
      </c>
      <c r="X756" s="9" t="str">
        <f>IF(Search!$U$5="","",IF(ISNUMBER(SEARCH(Search!$U$5,$AX756))=TRUE,IF(Search!$U$5="N","N",1),""))</f>
        <v/>
      </c>
      <c r="Y756" s="9" t="str">
        <f>IF(Search!$U$6="","",IF($AY756&lt;Search!$U$6,"",1))</f>
        <v/>
      </c>
      <c r="Z756" s="9" t="str">
        <f>IF(Search!$R$4="","",IF(Inventory!$BA756&lt;Search!$R$4,"",1))</f>
        <v/>
      </c>
      <c r="AA756" s="9" t="str">
        <f>IF(Search!$R$5="","",IF($BA756&gt;Search!$R$5,"",1))</f>
        <v/>
      </c>
      <c r="AB756" s="9" t="str">
        <f>IF(Search!$R$6="","",IF($BB756&lt;Search!$R$6,"",1))</f>
        <v/>
      </c>
      <c r="AC756" s="9" t="str">
        <f>IF(Search!$R$7="","",IF($BB756&lt;Search!$R$7,"",1))</f>
        <v/>
      </c>
      <c r="AD756" s="45" t="str">
        <f>IF(COUNTIF($A756:$AC756,"n")&gt;0,"",IF(SUM($A756:$AC756)=COUNTA(Search!$C$4:$C$8,Search!$F$4:$F$8,Search!$I$4:$I$6,Search!$I$8,Search!$L$4:$L$8,Search!$O$4:$O$8,Search!$R$4:$R$7,Search!$U$4:$U$7)-COUNTIF(Search!$C$4:$U$7,"n"),1+LARGE($AD$1:AD755,1),""))</f>
        <v/>
      </c>
      <c r="AE756" s="45" t="str">
        <f t="shared" si="36"/>
        <v/>
      </c>
      <c r="AF756" s="45" t="str">
        <f>IF(AD756="","",COUNTIF($AE$1:$AE755,$AE756)+RANK($AE756,$AE$2:$AE$10540,1))</f>
        <v/>
      </c>
      <c r="AG756" s="45" t="str">
        <f t="shared" si="37"/>
        <v/>
      </c>
      <c r="AH756" s="45" t="str">
        <f>IF($AD756="","",COUNTIF($AG$1:$AG755,$AG756)+RANK($AG756,$AG$1:$AG$10539,0))</f>
        <v/>
      </c>
      <c r="AI756" s="10" t="str">
        <f t="shared" si="38"/>
        <v>1996-97 Black Diamond #162 Steve Yzerman DET    /   $</v>
      </c>
      <c r="AJ756" s="11">
        <v>1996</v>
      </c>
      <c r="AK756" s="17">
        <v>97</v>
      </c>
      <c r="AL756" s="12" t="s">
        <v>407</v>
      </c>
      <c r="AM756" s="10">
        <v>162</v>
      </c>
      <c r="AN756" s="12" t="s">
        <v>161</v>
      </c>
      <c r="AO756" s="9" t="s">
        <v>1920</v>
      </c>
      <c r="AP756" s="9"/>
      <c r="AQ756" s="9"/>
      <c r="AR756" s="14" t="s">
        <v>2480</v>
      </c>
      <c r="AS756" s="9"/>
      <c r="AT756" s="9"/>
      <c r="AU756" s="9"/>
      <c r="AV756" s="13"/>
      <c r="AW756" s="13"/>
      <c r="AX756" s="9"/>
      <c r="AY756" s="9"/>
      <c r="AZ756" s="9"/>
      <c r="BA756" s="33"/>
      <c r="BB756" s="33"/>
      <c r="BC756" s="36"/>
      <c r="BD756" s="12" t="s">
        <v>1771</v>
      </c>
    </row>
    <row r="757" spans="1:56" s="12" customFormat="1" x14ac:dyDescent="0.2">
      <c r="A757" s="9" t="str">
        <f>IF(Search!$C$5="","",IF(COUNTA(Inventory!$AP757)=1,1,""))</f>
        <v/>
      </c>
      <c r="B757" s="9" t="str">
        <f>IF(Search!$C$4="","",IF(ISNUMBER(SEARCH(Search!$C$4,$AR757))=TRUE,1,""))</f>
        <v/>
      </c>
      <c r="C757" s="9" t="str">
        <f>IF(Search!$C$6="x",IF(COUNTA($AQ757)=1,1,"N"),IF(COUNTA($AQ757)=1,"N",""))</f>
        <v/>
      </c>
      <c r="D757" s="9" t="str">
        <f>IF(Search!$O$8="","",IF(ISNUMBER(SEARCH(Search!$O$8,$BD757))=TRUE,1,""))</f>
        <v/>
      </c>
      <c r="E757" s="9" t="str">
        <f>IF(Search!$C$7="","",IF(ISNUMBER(SEARCH(Search!$C$7,$AN757))=TRUE,1,""))</f>
        <v/>
      </c>
      <c r="F757" s="9" t="str">
        <f>IF(Search!$C$8="","",IF(ISNUMBER(SEARCH(Search!$C$8,$AO757))=TRUE,1,""))</f>
        <v/>
      </c>
      <c r="G757" s="9" t="str">
        <f>IF(Search!$F$4="","",IF(Inventory!$AJ757&lt;Search!$F$4,"",1))</f>
        <v/>
      </c>
      <c r="H757" s="9" t="str">
        <f>IF(Search!$F$5="","",IF(Inventory!$AJ757&gt;Search!$F$5,"",1))</f>
        <v/>
      </c>
      <c r="I757" s="9" t="str">
        <f>IF(Search!$F$7="","",IF(Search!$F$8="",IF(ISNUMBER(SEARCH(Search!$F$7,$AL757))=TRUE,1,""),""))</f>
        <v/>
      </c>
      <c r="J757" s="9" t="str">
        <f>IF($AL757=Search!$F$8,1,"")</f>
        <v/>
      </c>
      <c r="K757" s="9" t="str">
        <f>IF(Search!$I$4="","",IF(COUNTA($AS757)=1,IF(Search!$I$4="N","N",1),""))</f>
        <v/>
      </c>
      <c r="L757" s="9" t="str">
        <f>IF(Search!$I$5="","",IF($AS757="RC",1,""))</f>
        <v/>
      </c>
      <c r="M757" s="9" t="str">
        <f>IF(Search!$I$6="","",IF($AS757="RCP",1,""))</f>
        <v/>
      </c>
      <c r="N757" s="9" t="str">
        <f>IF(Search!$I$8="","",IF(COUNTA($AT757)=1,IF(Search!$I$8="N","N",1),""))</f>
        <v/>
      </c>
      <c r="O757" s="9" t="str">
        <f>IF(Search!$L$4="","",IF(COUNTA($AU757)=1,IF(Search!$L$4="N","N",1),""))</f>
        <v/>
      </c>
      <c r="P757" s="9" t="str">
        <f>IF(Search!$L$5="","",IF(ISNUMBER(SEARCH("Jersey",$AU757))=TRUE,IF(Search!$L$5="N","N",1),""))</f>
        <v/>
      </c>
      <c r="Q757" s="9" t="str">
        <f>IF(Search!$L$6="","",IF(ISNUMBER(SEARCH("Patch",$AU757))=TRUE,IF(Search!$L$6="N","N",1),""))</f>
        <v/>
      </c>
      <c r="R757" s="9" t="str">
        <f>IF(Search!$L$7="","",IF(ISNUMBER(SEARCH("Shield",$AU757))=TRUE,IF(Search!$L$7="N","N",1),""))</f>
        <v/>
      </c>
      <c r="S757" s="9" t="str">
        <f>IF(Search!$L$8="","",IF(ISNUMBER(SEARCH("Stick",$AU757))=TRUE,IF(Search!$L$8="N","N",1),""))</f>
        <v/>
      </c>
      <c r="T757" s="9" t="str">
        <f>IF(Search!$O$4="","",IF(COUNTA($AW757)=1,IF(Search!$O$4="N","N",1),""))</f>
        <v/>
      </c>
      <c r="U757" s="9" t="str">
        <f>IF(Search!$O$5="","",IF($AW757="","",IF($AW757&lt;Search!$O$5,"",1)))</f>
        <v/>
      </c>
      <c r="V757" s="9" t="str">
        <f>IF(Search!$O$6="","",IF($AW757="","",IF($AW757&gt;Search!$O$6,"",1)))</f>
        <v/>
      </c>
      <c r="W757" s="9" t="str">
        <f>IF(Search!$U$4="","",IF($AX757="","",1))</f>
        <v/>
      </c>
      <c r="X757" s="9" t="str">
        <f>IF(Search!$U$5="","",IF(ISNUMBER(SEARCH(Search!$U$5,$AX757))=TRUE,IF(Search!$U$5="N","N",1),""))</f>
        <v/>
      </c>
      <c r="Y757" s="9" t="str">
        <f>IF(Search!$U$6="","",IF($AY757&lt;Search!$U$6,"",1))</f>
        <v/>
      </c>
      <c r="Z757" s="9" t="str">
        <f>IF(Search!$R$4="","",IF(Inventory!$BA757&lt;Search!$R$4,"",1))</f>
        <v/>
      </c>
      <c r="AA757" s="9" t="str">
        <f>IF(Search!$R$5="","",IF($BA757&gt;Search!$R$5,"",1))</f>
        <v/>
      </c>
      <c r="AB757" s="9" t="str">
        <f>IF(Search!$R$6="","",IF($BB757&lt;Search!$R$6,"",1))</f>
        <v/>
      </c>
      <c r="AC757" s="9" t="str">
        <f>IF(Search!$R$7="","",IF($BB757&lt;Search!$R$7,"",1))</f>
        <v/>
      </c>
      <c r="AD757" s="45" t="str">
        <f>IF(COUNTIF($A757:$AC757,"n")&gt;0,"",IF(SUM($A757:$AC757)=COUNTA(Search!$C$4:$C$8,Search!$F$4:$F$8,Search!$I$4:$I$6,Search!$I$8,Search!$L$4:$L$8,Search!$O$4:$O$8,Search!$R$4:$R$7,Search!$U$4:$U$7)-COUNTIF(Search!$C$4:$U$7,"n"),1+LARGE($AD$1:AD756,1),""))</f>
        <v/>
      </c>
      <c r="AE757" s="45" t="str">
        <f t="shared" si="36"/>
        <v/>
      </c>
      <c r="AF757" s="45" t="str">
        <f>IF(AD757="","",COUNTIF($AE$1:$AE756,$AE757)+RANK($AE757,$AE$2:$AE$10540,1))</f>
        <v/>
      </c>
      <c r="AG757" s="45" t="str">
        <f t="shared" si="37"/>
        <v/>
      </c>
      <c r="AH757" s="45" t="str">
        <f>IF($AD757="","",COUNTIF($AG$1:$AG756,$AG757)+RANK($AG757,$AG$1:$AG$10539,0))</f>
        <v/>
      </c>
      <c r="AI757" s="10" t="str">
        <f t="shared" si="38"/>
        <v>1996-97 Black Diamond #163 Mats Sundin TOR    /   $</v>
      </c>
      <c r="AJ757" s="11">
        <v>1996</v>
      </c>
      <c r="AK757" s="17">
        <v>97</v>
      </c>
      <c r="AL757" s="12" t="s">
        <v>407</v>
      </c>
      <c r="AM757" s="10">
        <v>163</v>
      </c>
      <c r="AN757" s="12" t="s">
        <v>215</v>
      </c>
      <c r="AO757" s="9" t="s">
        <v>1904</v>
      </c>
      <c r="AP757" s="9"/>
      <c r="AQ757" s="9"/>
      <c r="AR757" s="14" t="s">
        <v>2480</v>
      </c>
      <c r="AS757" s="9"/>
      <c r="AT757" s="9"/>
      <c r="AU757" s="9"/>
      <c r="AV757" s="13"/>
      <c r="AW757" s="13"/>
      <c r="AX757" s="9"/>
      <c r="AY757" s="9"/>
      <c r="AZ757" s="9"/>
      <c r="BA757" s="33"/>
      <c r="BB757" s="33"/>
      <c r="BC757" s="36"/>
      <c r="BD757" s="12" t="s">
        <v>1771</v>
      </c>
    </row>
    <row r="758" spans="1:56" s="12" customFormat="1" x14ac:dyDescent="0.2">
      <c r="A758" s="9" t="str">
        <f>IF(Search!$C$5="","",IF(COUNTA(Inventory!$AP758)=1,1,""))</f>
        <v/>
      </c>
      <c r="B758" s="9" t="str">
        <f>IF(Search!$C$4="","",IF(ISNUMBER(SEARCH(Search!$C$4,$AR758))=TRUE,1,""))</f>
        <v/>
      </c>
      <c r="C758" s="9" t="str">
        <f>IF(Search!$C$6="x",IF(COUNTA($AQ758)=1,1,"N"),IF(COUNTA($AQ758)=1,"N",""))</f>
        <v/>
      </c>
      <c r="D758" s="9" t="str">
        <f>IF(Search!$O$8="","",IF(ISNUMBER(SEARCH(Search!$O$8,$BD758))=TRUE,1,""))</f>
        <v/>
      </c>
      <c r="E758" s="9" t="str">
        <f>IF(Search!$C$7="","",IF(ISNUMBER(SEARCH(Search!$C$7,$AN758))=TRUE,1,""))</f>
        <v/>
      </c>
      <c r="F758" s="9" t="str">
        <f>IF(Search!$C$8="","",IF(ISNUMBER(SEARCH(Search!$C$8,$AO758))=TRUE,1,""))</f>
        <v/>
      </c>
      <c r="G758" s="9" t="str">
        <f>IF(Search!$F$4="","",IF(Inventory!$AJ758&lt;Search!$F$4,"",1))</f>
        <v/>
      </c>
      <c r="H758" s="9" t="str">
        <f>IF(Search!$F$5="","",IF(Inventory!$AJ758&gt;Search!$F$5,"",1))</f>
        <v/>
      </c>
      <c r="I758" s="9" t="str">
        <f>IF(Search!$F$7="","",IF(Search!$F$8="",IF(ISNUMBER(SEARCH(Search!$F$7,$AL758))=TRUE,1,""),""))</f>
        <v/>
      </c>
      <c r="J758" s="9" t="str">
        <f>IF($AL758=Search!$F$8,1,"")</f>
        <v/>
      </c>
      <c r="K758" s="9" t="str">
        <f>IF(Search!$I$4="","",IF(COUNTA($AS758)=1,IF(Search!$I$4="N","N",1),""))</f>
        <v/>
      </c>
      <c r="L758" s="9" t="str">
        <f>IF(Search!$I$5="","",IF($AS758="RC",1,""))</f>
        <v/>
      </c>
      <c r="M758" s="9" t="str">
        <f>IF(Search!$I$6="","",IF($AS758="RCP",1,""))</f>
        <v/>
      </c>
      <c r="N758" s="9" t="str">
        <f>IF(Search!$I$8="","",IF(COUNTA($AT758)=1,IF(Search!$I$8="N","N",1),""))</f>
        <v/>
      </c>
      <c r="O758" s="9" t="str">
        <f>IF(Search!$L$4="","",IF(COUNTA($AU758)=1,IF(Search!$L$4="N","N",1),""))</f>
        <v/>
      </c>
      <c r="P758" s="9" t="str">
        <f>IF(Search!$L$5="","",IF(ISNUMBER(SEARCH("Jersey",$AU758))=TRUE,IF(Search!$L$5="N","N",1),""))</f>
        <v/>
      </c>
      <c r="Q758" s="9" t="str">
        <f>IF(Search!$L$6="","",IF(ISNUMBER(SEARCH("Patch",$AU758))=TRUE,IF(Search!$L$6="N","N",1),""))</f>
        <v/>
      </c>
      <c r="R758" s="9" t="str">
        <f>IF(Search!$L$7="","",IF(ISNUMBER(SEARCH("Shield",$AU758))=TRUE,IF(Search!$L$7="N","N",1),""))</f>
        <v/>
      </c>
      <c r="S758" s="9" t="str">
        <f>IF(Search!$L$8="","",IF(ISNUMBER(SEARCH("Stick",$AU758))=TRUE,IF(Search!$L$8="N","N",1),""))</f>
        <v/>
      </c>
      <c r="T758" s="9" t="str">
        <f>IF(Search!$O$4="","",IF(COUNTA($AW758)=1,IF(Search!$O$4="N","N",1),""))</f>
        <v/>
      </c>
      <c r="U758" s="9" t="str">
        <f>IF(Search!$O$5="","",IF($AW758="","",IF($AW758&lt;Search!$O$5,"",1)))</f>
        <v/>
      </c>
      <c r="V758" s="9" t="str">
        <f>IF(Search!$O$6="","",IF($AW758="","",IF($AW758&gt;Search!$O$6,"",1)))</f>
        <v/>
      </c>
      <c r="W758" s="9" t="str">
        <f>IF(Search!$U$4="","",IF($AX758="","",1))</f>
        <v/>
      </c>
      <c r="X758" s="9" t="str">
        <f>IF(Search!$U$5="","",IF(ISNUMBER(SEARCH(Search!$U$5,$AX758))=TRUE,IF(Search!$U$5="N","N",1),""))</f>
        <v/>
      </c>
      <c r="Y758" s="9" t="str">
        <f>IF(Search!$U$6="","",IF($AY758&lt;Search!$U$6,"",1))</f>
        <v/>
      </c>
      <c r="Z758" s="9" t="str">
        <f>IF(Search!$R$4="","",IF(Inventory!$BA758&lt;Search!$R$4,"",1))</f>
        <v/>
      </c>
      <c r="AA758" s="9" t="str">
        <f>IF(Search!$R$5="","",IF($BA758&gt;Search!$R$5,"",1))</f>
        <v/>
      </c>
      <c r="AB758" s="9" t="str">
        <f>IF(Search!$R$6="","",IF($BB758&lt;Search!$R$6,"",1))</f>
        <v/>
      </c>
      <c r="AC758" s="9" t="str">
        <f>IF(Search!$R$7="","",IF($BB758&lt;Search!$R$7,"",1))</f>
        <v/>
      </c>
      <c r="AD758" s="45" t="str">
        <f>IF(COUNTIF($A758:$AC758,"n")&gt;0,"",IF(SUM($A758:$AC758)=COUNTA(Search!$C$4:$C$8,Search!$F$4:$F$8,Search!$I$4:$I$6,Search!$I$8,Search!$L$4:$L$8,Search!$O$4:$O$8,Search!$R$4:$R$7,Search!$U$4:$U$7)-COUNTIF(Search!$C$4:$U$7,"n"),1+LARGE($AD$1:AD757,1),""))</f>
        <v/>
      </c>
      <c r="AE758" s="45" t="str">
        <f t="shared" si="36"/>
        <v/>
      </c>
      <c r="AF758" s="45" t="str">
        <f>IF(AD758="","",COUNTIF($AE$1:$AE757,$AE758)+RANK($AE758,$AE$2:$AE$10540,1))</f>
        <v/>
      </c>
      <c r="AG758" s="45" t="str">
        <f t="shared" si="37"/>
        <v/>
      </c>
      <c r="AH758" s="45" t="str">
        <f>IF($AD758="","",COUNTIF($AG$1:$AG757,$AG758)+RANK($AG758,$AG$1:$AG$10539,0))</f>
        <v/>
      </c>
      <c r="AI758" s="10" t="str">
        <f t="shared" si="38"/>
        <v>1996-97 Black Diamond #164 Jarome Iginla CGY    /   $</v>
      </c>
      <c r="AJ758" s="11">
        <v>1996</v>
      </c>
      <c r="AK758" s="17">
        <v>97</v>
      </c>
      <c r="AL758" s="12" t="s">
        <v>407</v>
      </c>
      <c r="AM758" s="10">
        <v>164</v>
      </c>
      <c r="AN758" s="12" t="s">
        <v>275</v>
      </c>
      <c r="AO758" s="9" t="s">
        <v>1910</v>
      </c>
      <c r="AP758" s="9"/>
      <c r="AQ758" s="9"/>
      <c r="AR758" s="14" t="s">
        <v>2480</v>
      </c>
      <c r="AS758" s="9"/>
      <c r="AT758" s="9"/>
      <c r="AU758" s="9"/>
      <c r="AV758" s="13"/>
      <c r="AW758" s="13"/>
      <c r="AX758" s="9"/>
      <c r="AY758" s="9"/>
      <c r="AZ758" s="9"/>
      <c r="BA758" s="33"/>
      <c r="BB758" s="33"/>
      <c r="BC758" s="36"/>
      <c r="BD758" s="12" t="s">
        <v>1771</v>
      </c>
    </row>
    <row r="759" spans="1:56" s="12" customFormat="1" x14ac:dyDescent="0.2">
      <c r="A759" s="9" t="str">
        <f>IF(Search!$C$5="","",IF(COUNTA(Inventory!$AP759)=1,1,""))</f>
        <v/>
      </c>
      <c r="B759" s="9" t="str">
        <f>IF(Search!$C$4="","",IF(ISNUMBER(SEARCH(Search!$C$4,$AR759))=TRUE,1,""))</f>
        <v/>
      </c>
      <c r="C759" s="9" t="str">
        <f>IF(Search!$C$6="x",IF(COUNTA($AQ759)=1,1,"N"),IF(COUNTA($AQ759)=1,"N",""))</f>
        <v/>
      </c>
      <c r="D759" s="9" t="str">
        <f>IF(Search!$O$8="","",IF(ISNUMBER(SEARCH(Search!$O$8,$BD759))=TRUE,1,""))</f>
        <v/>
      </c>
      <c r="E759" s="9" t="str">
        <f>IF(Search!$C$7="","",IF(ISNUMBER(SEARCH(Search!$C$7,$AN759))=TRUE,1,""))</f>
        <v/>
      </c>
      <c r="F759" s="9" t="str">
        <f>IF(Search!$C$8="","",IF(ISNUMBER(SEARCH(Search!$C$8,$AO759))=TRUE,1,""))</f>
        <v/>
      </c>
      <c r="G759" s="9" t="str">
        <f>IF(Search!$F$4="","",IF(Inventory!$AJ759&lt;Search!$F$4,"",1))</f>
        <v/>
      </c>
      <c r="H759" s="9" t="str">
        <f>IF(Search!$F$5="","",IF(Inventory!$AJ759&gt;Search!$F$5,"",1))</f>
        <v/>
      </c>
      <c r="I759" s="9" t="str">
        <f>IF(Search!$F$7="","",IF(Search!$F$8="",IF(ISNUMBER(SEARCH(Search!$F$7,$AL759))=TRUE,1,""),""))</f>
        <v/>
      </c>
      <c r="J759" s="9" t="str">
        <f>IF($AL759=Search!$F$8,1,"")</f>
        <v/>
      </c>
      <c r="K759" s="9" t="str">
        <f>IF(Search!$I$4="","",IF(COUNTA($AS759)=1,IF(Search!$I$4="N","N",1),""))</f>
        <v/>
      </c>
      <c r="L759" s="9" t="str">
        <f>IF(Search!$I$5="","",IF($AS759="RC",1,""))</f>
        <v/>
      </c>
      <c r="M759" s="9" t="str">
        <f>IF(Search!$I$6="","",IF($AS759="RCP",1,""))</f>
        <v/>
      </c>
      <c r="N759" s="9" t="str">
        <f>IF(Search!$I$8="","",IF(COUNTA($AT759)=1,IF(Search!$I$8="N","N",1),""))</f>
        <v/>
      </c>
      <c r="O759" s="9" t="str">
        <f>IF(Search!$L$4="","",IF(COUNTA($AU759)=1,IF(Search!$L$4="N","N",1),""))</f>
        <v/>
      </c>
      <c r="P759" s="9" t="str">
        <f>IF(Search!$L$5="","",IF(ISNUMBER(SEARCH("Jersey",$AU759))=TRUE,IF(Search!$L$5="N","N",1),""))</f>
        <v/>
      </c>
      <c r="Q759" s="9" t="str">
        <f>IF(Search!$L$6="","",IF(ISNUMBER(SEARCH("Patch",$AU759))=TRUE,IF(Search!$L$6="N","N",1),""))</f>
        <v/>
      </c>
      <c r="R759" s="9" t="str">
        <f>IF(Search!$L$7="","",IF(ISNUMBER(SEARCH("Shield",$AU759))=TRUE,IF(Search!$L$7="N","N",1),""))</f>
        <v/>
      </c>
      <c r="S759" s="9" t="str">
        <f>IF(Search!$L$8="","",IF(ISNUMBER(SEARCH("Stick",$AU759))=TRUE,IF(Search!$L$8="N","N",1),""))</f>
        <v/>
      </c>
      <c r="T759" s="9" t="str">
        <f>IF(Search!$O$4="","",IF(COUNTA($AW759)=1,IF(Search!$O$4="N","N",1),""))</f>
        <v/>
      </c>
      <c r="U759" s="9" t="str">
        <f>IF(Search!$O$5="","",IF($AW759="","",IF($AW759&lt;Search!$O$5,"",1)))</f>
        <v/>
      </c>
      <c r="V759" s="9" t="str">
        <f>IF(Search!$O$6="","",IF($AW759="","",IF($AW759&gt;Search!$O$6,"",1)))</f>
        <v/>
      </c>
      <c r="W759" s="9" t="str">
        <f>IF(Search!$U$4="","",IF($AX759="","",1))</f>
        <v/>
      </c>
      <c r="X759" s="9" t="str">
        <f>IF(Search!$U$5="","",IF(ISNUMBER(SEARCH(Search!$U$5,$AX759))=TRUE,IF(Search!$U$5="N","N",1),""))</f>
        <v/>
      </c>
      <c r="Y759" s="9" t="str">
        <f>IF(Search!$U$6="","",IF($AY759&lt;Search!$U$6,"",1))</f>
        <v/>
      </c>
      <c r="Z759" s="9" t="str">
        <f>IF(Search!$R$4="","",IF(Inventory!$BA759&lt;Search!$R$4,"",1))</f>
        <v/>
      </c>
      <c r="AA759" s="9" t="str">
        <f>IF(Search!$R$5="","",IF($BA759&gt;Search!$R$5,"",1))</f>
        <v/>
      </c>
      <c r="AB759" s="9" t="str">
        <f>IF(Search!$R$6="","",IF($BB759&lt;Search!$R$6,"",1))</f>
        <v/>
      </c>
      <c r="AC759" s="9" t="str">
        <f>IF(Search!$R$7="","",IF($BB759&lt;Search!$R$7,"",1))</f>
        <v/>
      </c>
      <c r="AD759" s="45" t="str">
        <f>IF(COUNTIF($A759:$AC759,"n")&gt;0,"",IF(SUM($A759:$AC759)=COUNTA(Search!$C$4:$C$8,Search!$F$4:$F$8,Search!$I$4:$I$6,Search!$I$8,Search!$L$4:$L$8,Search!$O$4:$O$8,Search!$R$4:$R$7,Search!$U$4:$U$7)-COUNTIF(Search!$C$4:$U$7,"n"),1+LARGE($AD$1:AD758,1),""))</f>
        <v/>
      </c>
      <c r="AE759" s="45" t="str">
        <f t="shared" si="36"/>
        <v/>
      </c>
      <c r="AF759" s="45" t="str">
        <f>IF(AD759="","",COUNTIF($AE$1:$AE758,$AE759)+RANK($AE759,$AE$2:$AE$10540,1))</f>
        <v/>
      </c>
      <c r="AG759" s="45" t="str">
        <f t="shared" si="37"/>
        <v/>
      </c>
      <c r="AH759" s="45" t="str">
        <f>IF($AD759="","",COUNTIF($AG$1:$AG758,$AG759)+RANK($AG759,$AG$1:$AG$10539,0))</f>
        <v/>
      </c>
      <c r="AI759" s="10" t="str">
        <f t="shared" si="38"/>
        <v>1996-97 Black Diamond #165 John Vanbiesbrouck     /   $</v>
      </c>
      <c r="AJ759" s="11">
        <v>1996</v>
      </c>
      <c r="AK759" s="17">
        <v>97</v>
      </c>
      <c r="AL759" s="12" t="s">
        <v>407</v>
      </c>
      <c r="AM759" s="10">
        <v>165</v>
      </c>
      <c r="AN759" s="12" t="s">
        <v>422</v>
      </c>
      <c r="AO759" s="9"/>
      <c r="AP759" s="9"/>
      <c r="AQ759" s="9"/>
      <c r="AR759" s="14" t="s">
        <v>2480</v>
      </c>
      <c r="AS759" s="9"/>
      <c r="AT759" s="9"/>
      <c r="AU759" s="9"/>
      <c r="AV759" s="13"/>
      <c r="AW759" s="13"/>
      <c r="AX759" s="9"/>
      <c r="AY759" s="9"/>
      <c r="AZ759" s="9"/>
      <c r="BA759" s="33"/>
      <c r="BB759" s="33"/>
      <c r="BC759" s="36"/>
      <c r="BD759" s="12" t="s">
        <v>1771</v>
      </c>
    </row>
    <row r="760" spans="1:56" s="12" customFormat="1" x14ac:dyDescent="0.2">
      <c r="A760" s="9" t="str">
        <f>IF(Search!$C$5="","",IF(COUNTA(Inventory!$AP760)=1,1,""))</f>
        <v/>
      </c>
      <c r="B760" s="9" t="str">
        <f>IF(Search!$C$4="","",IF(ISNUMBER(SEARCH(Search!$C$4,$AR760))=TRUE,1,""))</f>
        <v/>
      </c>
      <c r="C760" s="9" t="str">
        <f>IF(Search!$C$6="x",IF(COUNTA($AQ760)=1,1,"N"),IF(COUNTA($AQ760)=1,"N",""))</f>
        <v/>
      </c>
      <c r="D760" s="9" t="str">
        <f>IF(Search!$O$8="","",IF(ISNUMBER(SEARCH(Search!$O$8,$BD760))=TRUE,1,""))</f>
        <v/>
      </c>
      <c r="E760" s="9" t="str">
        <f>IF(Search!$C$7="","",IF(ISNUMBER(SEARCH(Search!$C$7,$AN760))=TRUE,1,""))</f>
        <v/>
      </c>
      <c r="F760" s="9" t="str">
        <f>IF(Search!$C$8="","",IF(ISNUMBER(SEARCH(Search!$C$8,$AO760))=TRUE,1,""))</f>
        <v/>
      </c>
      <c r="G760" s="9" t="str">
        <f>IF(Search!$F$4="","",IF(Inventory!$AJ760&lt;Search!$F$4,"",1))</f>
        <v/>
      </c>
      <c r="H760" s="9" t="str">
        <f>IF(Search!$F$5="","",IF(Inventory!$AJ760&gt;Search!$F$5,"",1))</f>
        <v/>
      </c>
      <c r="I760" s="9" t="str">
        <f>IF(Search!$F$7="","",IF(Search!$F$8="",IF(ISNUMBER(SEARCH(Search!$F$7,$AL760))=TRUE,1,""),""))</f>
        <v/>
      </c>
      <c r="J760" s="9" t="str">
        <f>IF($AL760=Search!$F$8,1,"")</f>
        <v/>
      </c>
      <c r="K760" s="9" t="str">
        <f>IF(Search!$I$4="","",IF(COUNTA($AS760)=1,IF(Search!$I$4="N","N",1),""))</f>
        <v/>
      </c>
      <c r="L760" s="9" t="str">
        <f>IF(Search!$I$5="","",IF($AS760="RC",1,""))</f>
        <v/>
      </c>
      <c r="M760" s="9" t="str">
        <f>IF(Search!$I$6="","",IF($AS760="RCP",1,""))</f>
        <v/>
      </c>
      <c r="N760" s="9" t="str">
        <f>IF(Search!$I$8="","",IF(COUNTA($AT760)=1,IF(Search!$I$8="N","N",1),""))</f>
        <v/>
      </c>
      <c r="O760" s="9" t="str">
        <f>IF(Search!$L$4="","",IF(COUNTA($AU760)=1,IF(Search!$L$4="N","N",1),""))</f>
        <v/>
      </c>
      <c r="P760" s="9" t="str">
        <f>IF(Search!$L$5="","",IF(ISNUMBER(SEARCH("Jersey",$AU760))=TRUE,IF(Search!$L$5="N","N",1),""))</f>
        <v/>
      </c>
      <c r="Q760" s="9" t="str">
        <f>IF(Search!$L$6="","",IF(ISNUMBER(SEARCH("Patch",$AU760))=TRUE,IF(Search!$L$6="N","N",1),""))</f>
        <v/>
      </c>
      <c r="R760" s="9" t="str">
        <f>IF(Search!$L$7="","",IF(ISNUMBER(SEARCH("Shield",$AU760))=TRUE,IF(Search!$L$7="N","N",1),""))</f>
        <v/>
      </c>
      <c r="S760" s="9" t="str">
        <f>IF(Search!$L$8="","",IF(ISNUMBER(SEARCH("Stick",$AU760))=TRUE,IF(Search!$L$8="N","N",1),""))</f>
        <v/>
      </c>
      <c r="T760" s="9" t="str">
        <f>IF(Search!$O$4="","",IF(COUNTA($AW760)=1,IF(Search!$O$4="N","N",1),""))</f>
        <v/>
      </c>
      <c r="U760" s="9" t="str">
        <f>IF(Search!$O$5="","",IF($AW760="","",IF($AW760&lt;Search!$O$5,"",1)))</f>
        <v/>
      </c>
      <c r="V760" s="9" t="str">
        <f>IF(Search!$O$6="","",IF($AW760="","",IF($AW760&gt;Search!$O$6,"",1)))</f>
        <v/>
      </c>
      <c r="W760" s="9" t="str">
        <f>IF(Search!$U$4="","",IF($AX760="","",1))</f>
        <v/>
      </c>
      <c r="X760" s="9" t="str">
        <f>IF(Search!$U$5="","",IF(ISNUMBER(SEARCH(Search!$U$5,$AX760))=TRUE,IF(Search!$U$5="N","N",1),""))</f>
        <v/>
      </c>
      <c r="Y760" s="9" t="str">
        <f>IF(Search!$U$6="","",IF($AY760&lt;Search!$U$6,"",1))</f>
        <v/>
      </c>
      <c r="Z760" s="9" t="str">
        <f>IF(Search!$R$4="","",IF(Inventory!$BA760&lt;Search!$R$4,"",1))</f>
        <v/>
      </c>
      <c r="AA760" s="9" t="str">
        <f>IF(Search!$R$5="","",IF($BA760&gt;Search!$R$5,"",1))</f>
        <v/>
      </c>
      <c r="AB760" s="9" t="str">
        <f>IF(Search!$R$6="","",IF($BB760&lt;Search!$R$6,"",1))</f>
        <v/>
      </c>
      <c r="AC760" s="9" t="str">
        <f>IF(Search!$R$7="","",IF($BB760&lt;Search!$R$7,"",1))</f>
        <v/>
      </c>
      <c r="AD760" s="45" t="str">
        <f>IF(COUNTIF($A760:$AC760,"n")&gt;0,"",IF(SUM($A760:$AC760)=COUNTA(Search!$C$4:$C$8,Search!$F$4:$F$8,Search!$I$4:$I$6,Search!$I$8,Search!$L$4:$L$8,Search!$O$4:$O$8,Search!$R$4:$R$7,Search!$U$4:$U$7)-COUNTIF(Search!$C$4:$U$7,"n"),1+LARGE($AD$1:AD759,1),""))</f>
        <v/>
      </c>
      <c r="AE760" s="45" t="str">
        <f t="shared" si="36"/>
        <v/>
      </c>
      <c r="AF760" s="45" t="str">
        <f>IF(AD760="","",COUNTIF($AE$1:$AE759,$AE760)+RANK($AE760,$AE$2:$AE$10540,1))</f>
        <v/>
      </c>
      <c r="AG760" s="45" t="str">
        <f t="shared" si="37"/>
        <v/>
      </c>
      <c r="AH760" s="45" t="str">
        <f>IF($AD760="","",COUNTIF($AG$1:$AG759,$AG760)+RANK($AG760,$AG$1:$AG$10539,0))</f>
        <v/>
      </c>
      <c r="AI760" s="10" t="str">
        <f t="shared" si="38"/>
        <v>1996-97 Black Diamond #166 Mario Lemieux PIT    /   $</v>
      </c>
      <c r="AJ760" s="11">
        <v>1996</v>
      </c>
      <c r="AK760" s="17">
        <v>97</v>
      </c>
      <c r="AL760" s="12" t="s">
        <v>407</v>
      </c>
      <c r="AM760" s="10">
        <v>166</v>
      </c>
      <c r="AN760" s="12" t="s">
        <v>318</v>
      </c>
      <c r="AO760" s="9" t="s">
        <v>1916</v>
      </c>
      <c r="AP760" s="9"/>
      <c r="AQ760" s="9"/>
      <c r="AR760" s="14" t="s">
        <v>2480</v>
      </c>
      <c r="AS760" s="9"/>
      <c r="AT760" s="9"/>
      <c r="AU760" s="9"/>
      <c r="AV760" s="13"/>
      <c r="AW760" s="13"/>
      <c r="AX760" s="9"/>
      <c r="AY760" s="9"/>
      <c r="AZ760" s="9"/>
      <c r="BA760" s="33"/>
      <c r="BB760" s="33"/>
      <c r="BC760" s="36"/>
      <c r="BD760" s="12" t="s">
        <v>1771</v>
      </c>
    </row>
    <row r="761" spans="1:56" s="12" customFormat="1" x14ac:dyDescent="0.2">
      <c r="A761" s="9" t="str">
        <f>IF(Search!$C$5="","",IF(COUNTA(Inventory!$AP761)=1,1,""))</f>
        <v/>
      </c>
      <c r="B761" s="9" t="str">
        <f>IF(Search!$C$4="","",IF(ISNUMBER(SEARCH(Search!$C$4,$AR761))=TRUE,1,""))</f>
        <v/>
      </c>
      <c r="C761" s="9" t="str">
        <f>IF(Search!$C$6="x",IF(COUNTA($AQ761)=1,1,"N"),IF(COUNTA($AQ761)=1,"N",""))</f>
        <v/>
      </c>
      <c r="D761" s="9" t="str">
        <f>IF(Search!$O$8="","",IF(ISNUMBER(SEARCH(Search!$O$8,$BD761))=TRUE,1,""))</f>
        <v/>
      </c>
      <c r="E761" s="9" t="str">
        <f>IF(Search!$C$7="","",IF(ISNUMBER(SEARCH(Search!$C$7,$AN761))=TRUE,1,""))</f>
        <v/>
      </c>
      <c r="F761" s="9" t="str">
        <f>IF(Search!$C$8="","",IF(ISNUMBER(SEARCH(Search!$C$8,$AO761))=TRUE,1,""))</f>
        <v/>
      </c>
      <c r="G761" s="9" t="str">
        <f>IF(Search!$F$4="","",IF(Inventory!$AJ761&lt;Search!$F$4,"",1))</f>
        <v/>
      </c>
      <c r="H761" s="9" t="str">
        <f>IF(Search!$F$5="","",IF(Inventory!$AJ761&gt;Search!$F$5,"",1))</f>
        <v/>
      </c>
      <c r="I761" s="9" t="str">
        <f>IF(Search!$F$7="","",IF(Search!$F$8="",IF(ISNUMBER(SEARCH(Search!$F$7,$AL761))=TRUE,1,""),""))</f>
        <v/>
      </c>
      <c r="J761" s="9" t="str">
        <f>IF($AL761=Search!$F$8,1,"")</f>
        <v/>
      </c>
      <c r="K761" s="9" t="str">
        <f>IF(Search!$I$4="","",IF(COUNTA($AS761)=1,IF(Search!$I$4="N","N",1),""))</f>
        <v/>
      </c>
      <c r="L761" s="9" t="str">
        <f>IF(Search!$I$5="","",IF($AS761="RC",1,""))</f>
        <v/>
      </c>
      <c r="M761" s="9" t="str">
        <f>IF(Search!$I$6="","",IF($AS761="RCP",1,""))</f>
        <v/>
      </c>
      <c r="N761" s="9" t="str">
        <f>IF(Search!$I$8="","",IF(COUNTA($AT761)=1,IF(Search!$I$8="N","N",1),""))</f>
        <v/>
      </c>
      <c r="O761" s="9" t="str">
        <f>IF(Search!$L$4="","",IF(COUNTA($AU761)=1,IF(Search!$L$4="N","N",1),""))</f>
        <v/>
      </c>
      <c r="P761" s="9" t="str">
        <f>IF(Search!$L$5="","",IF(ISNUMBER(SEARCH("Jersey",$AU761))=TRUE,IF(Search!$L$5="N","N",1),""))</f>
        <v/>
      </c>
      <c r="Q761" s="9" t="str">
        <f>IF(Search!$L$6="","",IF(ISNUMBER(SEARCH("Patch",$AU761))=TRUE,IF(Search!$L$6="N","N",1),""))</f>
        <v/>
      </c>
      <c r="R761" s="9" t="str">
        <f>IF(Search!$L$7="","",IF(ISNUMBER(SEARCH("Shield",$AU761))=TRUE,IF(Search!$L$7="N","N",1),""))</f>
        <v/>
      </c>
      <c r="S761" s="9" t="str">
        <f>IF(Search!$L$8="","",IF(ISNUMBER(SEARCH("Stick",$AU761))=TRUE,IF(Search!$L$8="N","N",1),""))</f>
        <v/>
      </c>
      <c r="T761" s="9" t="str">
        <f>IF(Search!$O$4="","",IF(COUNTA($AW761)=1,IF(Search!$O$4="N","N",1),""))</f>
        <v/>
      </c>
      <c r="U761" s="9" t="str">
        <f>IF(Search!$O$5="","",IF($AW761="","",IF($AW761&lt;Search!$O$5,"",1)))</f>
        <v/>
      </c>
      <c r="V761" s="9" t="str">
        <f>IF(Search!$O$6="","",IF($AW761="","",IF($AW761&gt;Search!$O$6,"",1)))</f>
        <v/>
      </c>
      <c r="W761" s="9" t="str">
        <f>IF(Search!$U$4="","",IF($AX761="","",1))</f>
        <v/>
      </c>
      <c r="X761" s="9" t="str">
        <f>IF(Search!$U$5="","",IF(ISNUMBER(SEARCH(Search!$U$5,$AX761))=TRUE,IF(Search!$U$5="N","N",1),""))</f>
        <v/>
      </c>
      <c r="Y761" s="9" t="str">
        <f>IF(Search!$U$6="","",IF($AY761&lt;Search!$U$6,"",1))</f>
        <v/>
      </c>
      <c r="Z761" s="9" t="str">
        <f>IF(Search!$R$4="","",IF(Inventory!$BA761&lt;Search!$R$4,"",1))</f>
        <v/>
      </c>
      <c r="AA761" s="9" t="str">
        <f>IF(Search!$R$5="","",IF($BA761&gt;Search!$R$5,"",1))</f>
        <v/>
      </c>
      <c r="AB761" s="9" t="str">
        <f>IF(Search!$R$6="","",IF($BB761&lt;Search!$R$6,"",1))</f>
        <v/>
      </c>
      <c r="AC761" s="9" t="str">
        <f>IF(Search!$R$7="","",IF($BB761&lt;Search!$R$7,"",1))</f>
        <v/>
      </c>
      <c r="AD761" s="45" t="str">
        <f>IF(COUNTIF($A761:$AC761,"n")&gt;0,"",IF(SUM($A761:$AC761)=COUNTA(Search!$C$4:$C$8,Search!$F$4:$F$8,Search!$I$4:$I$6,Search!$I$8,Search!$L$4:$L$8,Search!$O$4:$O$8,Search!$R$4:$R$7,Search!$U$4:$U$7)-COUNTIF(Search!$C$4:$U$7,"n"),1+LARGE($AD$1:AD760,1),""))</f>
        <v/>
      </c>
      <c r="AE761" s="45" t="str">
        <f t="shared" si="36"/>
        <v/>
      </c>
      <c r="AF761" s="45" t="str">
        <f>IF(AD761="","",COUNTIF($AE$1:$AE760,$AE761)+RANK($AE761,$AE$2:$AE$10540,1))</f>
        <v/>
      </c>
      <c r="AG761" s="45" t="str">
        <f t="shared" si="37"/>
        <v/>
      </c>
      <c r="AH761" s="45" t="str">
        <f>IF($AD761="","",COUNTIF($AG$1:$AG760,$AG761)+RANK($AG761,$AG$1:$AG$10539,0))</f>
        <v/>
      </c>
      <c r="AI761" s="10" t="str">
        <f t="shared" si="38"/>
        <v>1996-97 Black Diamond #167 Jeremy Roenick     /   $</v>
      </c>
      <c r="AJ761" s="11">
        <v>1996</v>
      </c>
      <c r="AK761" s="17">
        <v>97</v>
      </c>
      <c r="AL761" s="12" t="s">
        <v>407</v>
      </c>
      <c r="AM761" s="10">
        <v>167</v>
      </c>
      <c r="AN761" s="12" t="s">
        <v>214</v>
      </c>
      <c r="AO761" s="9"/>
      <c r="AP761" s="9"/>
      <c r="AQ761" s="9"/>
      <c r="AR761" s="14" t="s">
        <v>2480</v>
      </c>
      <c r="AS761" s="9"/>
      <c r="AT761" s="9"/>
      <c r="AU761" s="9"/>
      <c r="AV761" s="13"/>
      <c r="AW761" s="13"/>
      <c r="AX761" s="9"/>
      <c r="AY761" s="9"/>
      <c r="AZ761" s="9"/>
      <c r="BA761" s="33"/>
      <c r="BB761" s="33"/>
      <c r="BC761" s="36"/>
      <c r="BD761" s="12" t="s">
        <v>1771</v>
      </c>
    </row>
    <row r="762" spans="1:56" s="12" customFormat="1" x14ac:dyDescent="0.2">
      <c r="A762" s="9" t="str">
        <f>IF(Search!$C$5="","",IF(COUNTA(Inventory!$AP762)=1,1,""))</f>
        <v/>
      </c>
      <c r="B762" s="9" t="str">
        <f>IF(Search!$C$4="","",IF(ISNUMBER(SEARCH(Search!$C$4,$AR762))=TRUE,1,""))</f>
        <v/>
      </c>
      <c r="C762" s="9" t="str">
        <f>IF(Search!$C$6="x",IF(COUNTA($AQ762)=1,1,"N"),IF(COUNTA($AQ762)=1,"N",""))</f>
        <v/>
      </c>
      <c r="D762" s="9" t="str">
        <f>IF(Search!$O$8="","",IF(ISNUMBER(SEARCH(Search!$O$8,$BD762))=TRUE,1,""))</f>
        <v/>
      </c>
      <c r="E762" s="9" t="str">
        <f>IF(Search!$C$7="","",IF(ISNUMBER(SEARCH(Search!$C$7,$AN762))=TRUE,1,""))</f>
        <v/>
      </c>
      <c r="F762" s="9" t="str">
        <f>IF(Search!$C$8="","",IF(ISNUMBER(SEARCH(Search!$C$8,$AO762))=TRUE,1,""))</f>
        <v/>
      </c>
      <c r="G762" s="9" t="str">
        <f>IF(Search!$F$4="","",IF(Inventory!$AJ762&lt;Search!$F$4,"",1))</f>
        <v/>
      </c>
      <c r="H762" s="9" t="str">
        <f>IF(Search!$F$5="","",IF(Inventory!$AJ762&gt;Search!$F$5,"",1))</f>
        <v/>
      </c>
      <c r="I762" s="9" t="str">
        <f>IF(Search!$F$7="","",IF(Search!$F$8="",IF(ISNUMBER(SEARCH(Search!$F$7,$AL762))=TRUE,1,""),""))</f>
        <v/>
      </c>
      <c r="J762" s="9" t="str">
        <f>IF($AL762=Search!$F$8,1,"")</f>
        <v/>
      </c>
      <c r="K762" s="9" t="str">
        <f>IF(Search!$I$4="","",IF(COUNTA($AS762)=1,IF(Search!$I$4="N","N",1),""))</f>
        <v/>
      </c>
      <c r="L762" s="9" t="str">
        <f>IF(Search!$I$5="","",IF($AS762="RC",1,""))</f>
        <v/>
      </c>
      <c r="M762" s="9" t="str">
        <f>IF(Search!$I$6="","",IF($AS762="RCP",1,""))</f>
        <v/>
      </c>
      <c r="N762" s="9" t="str">
        <f>IF(Search!$I$8="","",IF(COUNTA($AT762)=1,IF(Search!$I$8="N","N",1),""))</f>
        <v/>
      </c>
      <c r="O762" s="9" t="str">
        <f>IF(Search!$L$4="","",IF(COUNTA($AU762)=1,IF(Search!$L$4="N","N",1),""))</f>
        <v/>
      </c>
      <c r="P762" s="9" t="str">
        <f>IF(Search!$L$5="","",IF(ISNUMBER(SEARCH("Jersey",$AU762))=TRUE,IF(Search!$L$5="N","N",1),""))</f>
        <v/>
      </c>
      <c r="Q762" s="9" t="str">
        <f>IF(Search!$L$6="","",IF(ISNUMBER(SEARCH("Patch",$AU762))=TRUE,IF(Search!$L$6="N","N",1),""))</f>
        <v/>
      </c>
      <c r="R762" s="9" t="str">
        <f>IF(Search!$L$7="","",IF(ISNUMBER(SEARCH("Shield",$AU762))=TRUE,IF(Search!$L$7="N","N",1),""))</f>
        <v/>
      </c>
      <c r="S762" s="9" t="str">
        <f>IF(Search!$L$8="","",IF(ISNUMBER(SEARCH("Stick",$AU762))=TRUE,IF(Search!$L$8="N","N",1),""))</f>
        <v/>
      </c>
      <c r="T762" s="9" t="str">
        <f>IF(Search!$O$4="","",IF(COUNTA($AW762)=1,IF(Search!$O$4="N","N",1),""))</f>
        <v/>
      </c>
      <c r="U762" s="9" t="str">
        <f>IF(Search!$O$5="","",IF($AW762="","",IF($AW762&lt;Search!$O$5,"",1)))</f>
        <v/>
      </c>
      <c r="V762" s="9" t="str">
        <f>IF(Search!$O$6="","",IF($AW762="","",IF($AW762&gt;Search!$O$6,"",1)))</f>
        <v/>
      </c>
      <c r="W762" s="9" t="str">
        <f>IF(Search!$U$4="","",IF($AX762="","",1))</f>
        <v/>
      </c>
      <c r="X762" s="9" t="str">
        <f>IF(Search!$U$5="","",IF(ISNUMBER(SEARCH(Search!$U$5,$AX762))=TRUE,IF(Search!$U$5="N","N",1),""))</f>
        <v/>
      </c>
      <c r="Y762" s="9" t="str">
        <f>IF(Search!$U$6="","",IF($AY762&lt;Search!$U$6,"",1))</f>
        <v/>
      </c>
      <c r="Z762" s="9" t="str">
        <f>IF(Search!$R$4="","",IF(Inventory!$BA762&lt;Search!$R$4,"",1))</f>
        <v/>
      </c>
      <c r="AA762" s="9" t="str">
        <f>IF(Search!$R$5="","",IF($BA762&gt;Search!$R$5,"",1))</f>
        <v/>
      </c>
      <c r="AB762" s="9" t="str">
        <f>IF(Search!$R$6="","",IF($BB762&lt;Search!$R$6,"",1))</f>
        <v/>
      </c>
      <c r="AC762" s="9" t="str">
        <f>IF(Search!$R$7="","",IF($BB762&lt;Search!$R$7,"",1))</f>
        <v/>
      </c>
      <c r="AD762" s="45" t="str">
        <f>IF(COUNTIF($A762:$AC762,"n")&gt;0,"",IF(SUM($A762:$AC762)=COUNTA(Search!$C$4:$C$8,Search!$F$4:$F$8,Search!$I$4:$I$6,Search!$I$8,Search!$L$4:$L$8,Search!$O$4:$O$8,Search!$R$4:$R$7,Search!$U$4:$U$7)-COUNTIF(Search!$C$4:$U$7,"n"),1+LARGE($AD$1:AD761,1),""))</f>
        <v/>
      </c>
      <c r="AE762" s="45" t="str">
        <f t="shared" si="36"/>
        <v/>
      </c>
      <c r="AF762" s="45" t="str">
        <f>IF(AD762="","",COUNTIF($AE$1:$AE761,$AE762)+RANK($AE762,$AE$2:$AE$10540,1))</f>
        <v/>
      </c>
      <c r="AG762" s="45" t="str">
        <f t="shared" si="37"/>
        <v/>
      </c>
      <c r="AH762" s="45" t="str">
        <f>IF($AD762="","",COUNTIF($AG$1:$AG761,$AG762)+RANK($AG762,$AG$1:$AG$10539,0))</f>
        <v/>
      </c>
      <c r="AI762" s="10" t="str">
        <f t="shared" si="38"/>
        <v>1996-97 Black Diamond #168 Patrick Lalime  RC   /   $</v>
      </c>
      <c r="AJ762" s="11">
        <v>1996</v>
      </c>
      <c r="AK762" s="17">
        <v>97</v>
      </c>
      <c r="AL762" s="12" t="s">
        <v>407</v>
      </c>
      <c r="AM762" s="10">
        <v>168</v>
      </c>
      <c r="AN762" s="12" t="s">
        <v>423</v>
      </c>
      <c r="AO762" s="9"/>
      <c r="AP762" s="9"/>
      <c r="AQ762" s="9"/>
      <c r="AR762" s="14" t="s">
        <v>2480</v>
      </c>
      <c r="AS762" s="9" t="s">
        <v>2</v>
      </c>
      <c r="AT762" s="9"/>
      <c r="AU762" s="9"/>
      <c r="AV762" s="13"/>
      <c r="AW762" s="13"/>
      <c r="AX762" s="9"/>
      <c r="AY762" s="9"/>
      <c r="AZ762" s="9"/>
      <c r="BA762" s="33"/>
      <c r="BB762" s="33"/>
      <c r="BC762" s="36"/>
      <c r="BD762" s="12" t="s">
        <v>1771</v>
      </c>
    </row>
    <row r="763" spans="1:56" s="12" customFormat="1" x14ac:dyDescent="0.2">
      <c r="A763" s="9" t="str">
        <f>IF(Search!$C$5="","",IF(COUNTA(Inventory!$AP763)=1,1,""))</f>
        <v/>
      </c>
      <c r="B763" s="9" t="str">
        <f>IF(Search!$C$4="","",IF(ISNUMBER(SEARCH(Search!$C$4,$AR763))=TRUE,1,""))</f>
        <v/>
      </c>
      <c r="C763" s="9" t="str">
        <f>IF(Search!$C$6="x",IF(COUNTA($AQ763)=1,1,"N"),IF(COUNTA($AQ763)=1,"N",""))</f>
        <v/>
      </c>
      <c r="D763" s="9" t="str">
        <f>IF(Search!$O$8="","",IF(ISNUMBER(SEARCH(Search!$O$8,$BD763))=TRUE,1,""))</f>
        <v/>
      </c>
      <c r="E763" s="9" t="str">
        <f>IF(Search!$C$7="","",IF(ISNUMBER(SEARCH(Search!$C$7,$AN763))=TRUE,1,""))</f>
        <v/>
      </c>
      <c r="F763" s="9" t="str">
        <f>IF(Search!$C$8="","",IF(ISNUMBER(SEARCH(Search!$C$8,$AO763))=TRUE,1,""))</f>
        <v/>
      </c>
      <c r="G763" s="9" t="str">
        <f>IF(Search!$F$4="","",IF(Inventory!$AJ763&lt;Search!$F$4,"",1))</f>
        <v/>
      </c>
      <c r="H763" s="9" t="str">
        <f>IF(Search!$F$5="","",IF(Inventory!$AJ763&gt;Search!$F$5,"",1))</f>
        <v/>
      </c>
      <c r="I763" s="9" t="str">
        <f>IF(Search!$F$7="","",IF(Search!$F$8="",IF(ISNUMBER(SEARCH(Search!$F$7,$AL763))=TRUE,1,""),""))</f>
        <v/>
      </c>
      <c r="J763" s="9" t="str">
        <f>IF($AL763=Search!$F$8,1,"")</f>
        <v/>
      </c>
      <c r="K763" s="9" t="str">
        <f>IF(Search!$I$4="","",IF(COUNTA($AS763)=1,IF(Search!$I$4="N","N",1),""))</f>
        <v/>
      </c>
      <c r="L763" s="9" t="str">
        <f>IF(Search!$I$5="","",IF($AS763="RC",1,""))</f>
        <v/>
      </c>
      <c r="M763" s="9" t="str">
        <f>IF(Search!$I$6="","",IF($AS763="RCP",1,""))</f>
        <v/>
      </c>
      <c r="N763" s="9" t="str">
        <f>IF(Search!$I$8="","",IF(COUNTA($AT763)=1,IF(Search!$I$8="N","N",1),""))</f>
        <v/>
      </c>
      <c r="O763" s="9" t="str">
        <f>IF(Search!$L$4="","",IF(COUNTA($AU763)=1,IF(Search!$L$4="N","N",1),""))</f>
        <v/>
      </c>
      <c r="P763" s="9" t="str">
        <f>IF(Search!$L$5="","",IF(ISNUMBER(SEARCH("Jersey",$AU763))=TRUE,IF(Search!$L$5="N","N",1),""))</f>
        <v/>
      </c>
      <c r="Q763" s="9" t="str">
        <f>IF(Search!$L$6="","",IF(ISNUMBER(SEARCH("Patch",$AU763))=TRUE,IF(Search!$L$6="N","N",1),""))</f>
        <v/>
      </c>
      <c r="R763" s="9" t="str">
        <f>IF(Search!$L$7="","",IF(ISNUMBER(SEARCH("Shield",$AU763))=TRUE,IF(Search!$L$7="N","N",1),""))</f>
        <v/>
      </c>
      <c r="S763" s="9" t="str">
        <f>IF(Search!$L$8="","",IF(ISNUMBER(SEARCH("Stick",$AU763))=TRUE,IF(Search!$L$8="N","N",1),""))</f>
        <v/>
      </c>
      <c r="T763" s="9" t="str">
        <f>IF(Search!$O$4="","",IF(COUNTA($AW763)=1,IF(Search!$O$4="N","N",1),""))</f>
        <v/>
      </c>
      <c r="U763" s="9" t="str">
        <f>IF(Search!$O$5="","",IF($AW763="","",IF($AW763&lt;Search!$O$5,"",1)))</f>
        <v/>
      </c>
      <c r="V763" s="9" t="str">
        <f>IF(Search!$O$6="","",IF($AW763="","",IF($AW763&gt;Search!$O$6,"",1)))</f>
        <v/>
      </c>
      <c r="W763" s="9" t="str">
        <f>IF(Search!$U$4="","",IF($AX763="","",1))</f>
        <v/>
      </c>
      <c r="X763" s="9" t="str">
        <f>IF(Search!$U$5="","",IF(ISNUMBER(SEARCH(Search!$U$5,$AX763))=TRUE,IF(Search!$U$5="N","N",1),""))</f>
        <v/>
      </c>
      <c r="Y763" s="9" t="str">
        <f>IF(Search!$U$6="","",IF($AY763&lt;Search!$U$6,"",1))</f>
        <v/>
      </c>
      <c r="Z763" s="9" t="str">
        <f>IF(Search!$R$4="","",IF(Inventory!$BA763&lt;Search!$R$4,"",1))</f>
        <v/>
      </c>
      <c r="AA763" s="9" t="str">
        <f>IF(Search!$R$5="","",IF($BA763&gt;Search!$R$5,"",1))</f>
        <v/>
      </c>
      <c r="AB763" s="9" t="str">
        <f>IF(Search!$R$6="","",IF($BB763&lt;Search!$R$6,"",1))</f>
        <v/>
      </c>
      <c r="AC763" s="9" t="str">
        <f>IF(Search!$R$7="","",IF($BB763&lt;Search!$R$7,"",1))</f>
        <v/>
      </c>
      <c r="AD763" s="45" t="str">
        <f>IF(COUNTIF($A763:$AC763,"n")&gt;0,"",IF(SUM($A763:$AC763)=COUNTA(Search!$C$4:$C$8,Search!$F$4:$F$8,Search!$I$4:$I$6,Search!$I$8,Search!$L$4:$L$8,Search!$O$4:$O$8,Search!$R$4:$R$7,Search!$U$4:$U$7)-COUNTIF(Search!$C$4:$U$7,"n"),1+LARGE($AD$1:AD762,1),""))</f>
        <v/>
      </c>
      <c r="AE763" s="45" t="str">
        <f t="shared" si="36"/>
        <v/>
      </c>
      <c r="AF763" s="45" t="str">
        <f>IF(AD763="","",COUNTIF($AE$1:$AE762,$AE763)+RANK($AE763,$AE$2:$AE$10540,1))</f>
        <v/>
      </c>
      <c r="AG763" s="45" t="str">
        <f t="shared" si="37"/>
        <v/>
      </c>
      <c r="AH763" s="45" t="str">
        <f>IF($AD763="","",COUNTIF($AG$1:$AG762,$AG763)+RANK($AG763,$AG$1:$AG$10539,0))</f>
        <v/>
      </c>
      <c r="AI763" s="10" t="str">
        <f t="shared" si="38"/>
        <v>1996-97 Black Diamond #169 Joe Sakic     /   $</v>
      </c>
      <c r="AJ763" s="11">
        <v>1996</v>
      </c>
      <c r="AK763" s="17">
        <v>97</v>
      </c>
      <c r="AL763" s="12" t="s">
        <v>407</v>
      </c>
      <c r="AM763" s="10">
        <v>169</v>
      </c>
      <c r="AN763" s="12" t="s">
        <v>203</v>
      </c>
      <c r="AO763" s="9"/>
      <c r="AP763" s="9"/>
      <c r="AQ763" s="9"/>
      <c r="AR763" s="14" t="s">
        <v>2480</v>
      </c>
      <c r="AS763" s="9"/>
      <c r="AT763" s="9"/>
      <c r="AU763" s="9"/>
      <c r="AV763" s="13"/>
      <c r="AW763" s="13"/>
      <c r="AX763" s="9"/>
      <c r="AY763" s="9"/>
      <c r="AZ763" s="9"/>
      <c r="BA763" s="33"/>
      <c r="BB763" s="33"/>
      <c r="BC763" s="36"/>
      <c r="BD763" s="12" t="s">
        <v>1771</v>
      </c>
    </row>
    <row r="764" spans="1:56" s="12" customFormat="1" x14ac:dyDescent="0.2">
      <c r="A764" s="9" t="str">
        <f>IF(Search!$C$5="","",IF(COUNTA(Inventory!$AP764)=1,1,""))</f>
        <v/>
      </c>
      <c r="B764" s="9" t="str">
        <f>IF(Search!$C$4="","",IF(ISNUMBER(SEARCH(Search!$C$4,$AR764))=TRUE,1,""))</f>
        <v/>
      </c>
      <c r="C764" s="9" t="str">
        <f>IF(Search!$C$6="x",IF(COUNTA($AQ764)=1,1,"N"),IF(COUNTA($AQ764)=1,"N",""))</f>
        <v/>
      </c>
      <c r="D764" s="9" t="str">
        <f>IF(Search!$O$8="","",IF(ISNUMBER(SEARCH(Search!$O$8,$BD764))=TRUE,1,""))</f>
        <v/>
      </c>
      <c r="E764" s="9" t="str">
        <f>IF(Search!$C$7="","",IF(ISNUMBER(SEARCH(Search!$C$7,$AN764))=TRUE,1,""))</f>
        <v/>
      </c>
      <c r="F764" s="9" t="str">
        <f>IF(Search!$C$8="","",IF(ISNUMBER(SEARCH(Search!$C$8,$AO764))=TRUE,1,""))</f>
        <v/>
      </c>
      <c r="G764" s="9" t="str">
        <f>IF(Search!$F$4="","",IF(Inventory!$AJ764&lt;Search!$F$4,"",1))</f>
        <v/>
      </c>
      <c r="H764" s="9" t="str">
        <f>IF(Search!$F$5="","",IF(Inventory!$AJ764&gt;Search!$F$5,"",1))</f>
        <v/>
      </c>
      <c r="I764" s="9" t="str">
        <f>IF(Search!$F$7="","",IF(Search!$F$8="",IF(ISNUMBER(SEARCH(Search!$F$7,$AL764))=TRUE,1,""),""))</f>
        <v/>
      </c>
      <c r="J764" s="9" t="str">
        <f>IF($AL764=Search!$F$8,1,"")</f>
        <v/>
      </c>
      <c r="K764" s="9" t="str">
        <f>IF(Search!$I$4="","",IF(COUNTA($AS764)=1,IF(Search!$I$4="N","N",1),""))</f>
        <v/>
      </c>
      <c r="L764" s="9" t="str">
        <f>IF(Search!$I$5="","",IF($AS764="RC",1,""))</f>
        <v/>
      </c>
      <c r="M764" s="9" t="str">
        <f>IF(Search!$I$6="","",IF($AS764="RCP",1,""))</f>
        <v/>
      </c>
      <c r="N764" s="9" t="str">
        <f>IF(Search!$I$8="","",IF(COUNTA($AT764)=1,IF(Search!$I$8="N","N",1),""))</f>
        <v/>
      </c>
      <c r="O764" s="9" t="str">
        <f>IF(Search!$L$4="","",IF(COUNTA($AU764)=1,IF(Search!$L$4="N","N",1),""))</f>
        <v/>
      </c>
      <c r="P764" s="9" t="str">
        <f>IF(Search!$L$5="","",IF(ISNUMBER(SEARCH("Jersey",$AU764))=TRUE,IF(Search!$L$5="N","N",1),""))</f>
        <v/>
      </c>
      <c r="Q764" s="9" t="str">
        <f>IF(Search!$L$6="","",IF(ISNUMBER(SEARCH("Patch",$AU764))=TRUE,IF(Search!$L$6="N","N",1),""))</f>
        <v/>
      </c>
      <c r="R764" s="9" t="str">
        <f>IF(Search!$L$7="","",IF(ISNUMBER(SEARCH("Shield",$AU764))=TRUE,IF(Search!$L$7="N","N",1),""))</f>
        <v/>
      </c>
      <c r="S764" s="9" t="str">
        <f>IF(Search!$L$8="","",IF(ISNUMBER(SEARCH("Stick",$AU764))=TRUE,IF(Search!$L$8="N","N",1),""))</f>
        <v/>
      </c>
      <c r="T764" s="9" t="str">
        <f>IF(Search!$O$4="","",IF(COUNTA($AW764)=1,IF(Search!$O$4="N","N",1),""))</f>
        <v/>
      </c>
      <c r="U764" s="9" t="str">
        <f>IF(Search!$O$5="","",IF($AW764="","",IF($AW764&lt;Search!$O$5,"",1)))</f>
        <v/>
      </c>
      <c r="V764" s="9" t="str">
        <f>IF(Search!$O$6="","",IF($AW764="","",IF($AW764&gt;Search!$O$6,"",1)))</f>
        <v/>
      </c>
      <c r="W764" s="9" t="str">
        <f>IF(Search!$U$4="","",IF($AX764="","",1))</f>
        <v/>
      </c>
      <c r="X764" s="9" t="str">
        <f>IF(Search!$U$5="","",IF(ISNUMBER(SEARCH(Search!$U$5,$AX764))=TRUE,IF(Search!$U$5="N","N",1),""))</f>
        <v/>
      </c>
      <c r="Y764" s="9" t="str">
        <f>IF(Search!$U$6="","",IF($AY764&lt;Search!$U$6,"",1))</f>
        <v/>
      </c>
      <c r="Z764" s="9" t="str">
        <f>IF(Search!$R$4="","",IF(Inventory!$BA764&lt;Search!$R$4,"",1))</f>
        <v/>
      </c>
      <c r="AA764" s="9" t="str">
        <f>IF(Search!$R$5="","",IF($BA764&gt;Search!$R$5,"",1))</f>
        <v/>
      </c>
      <c r="AB764" s="9" t="str">
        <f>IF(Search!$R$6="","",IF($BB764&lt;Search!$R$6,"",1))</f>
        <v/>
      </c>
      <c r="AC764" s="9" t="str">
        <f>IF(Search!$R$7="","",IF($BB764&lt;Search!$R$7,"",1))</f>
        <v/>
      </c>
      <c r="AD764" s="45" t="str">
        <f>IF(COUNTIF($A764:$AC764,"n")&gt;0,"",IF(SUM($A764:$AC764)=COUNTA(Search!$C$4:$C$8,Search!$F$4:$F$8,Search!$I$4:$I$6,Search!$I$8,Search!$L$4:$L$8,Search!$O$4:$O$8,Search!$R$4:$R$7,Search!$U$4:$U$7)-COUNTIF(Search!$C$4:$U$7,"n"),1+LARGE($AD$1:AD763,1),""))</f>
        <v/>
      </c>
      <c r="AE764" s="45" t="str">
        <f t="shared" si="36"/>
        <v/>
      </c>
      <c r="AF764" s="45" t="str">
        <f>IF(AD764="","",COUNTIF($AE$1:$AE763,$AE764)+RANK($AE764,$AE$2:$AE$10540,1))</f>
        <v/>
      </c>
      <c r="AG764" s="45" t="str">
        <f t="shared" si="37"/>
        <v/>
      </c>
      <c r="AH764" s="45" t="str">
        <f>IF($AD764="","",COUNTIF($AG$1:$AG763,$AG764)+RANK($AG764,$AG$1:$AG$10539,0))</f>
        <v/>
      </c>
      <c r="AI764" s="10" t="str">
        <f t="shared" si="38"/>
        <v>1996-97 Black Diamond #170 Brett Hull     /   $</v>
      </c>
      <c r="AJ764" s="11">
        <v>1996</v>
      </c>
      <c r="AK764" s="17">
        <v>97</v>
      </c>
      <c r="AL764" s="12" t="s">
        <v>407</v>
      </c>
      <c r="AM764" s="10">
        <v>170</v>
      </c>
      <c r="AN764" s="12" t="s">
        <v>424</v>
      </c>
      <c r="AO764" s="9"/>
      <c r="AP764" s="9"/>
      <c r="AQ764" s="9"/>
      <c r="AR764" s="14" t="s">
        <v>2480</v>
      </c>
      <c r="AS764" s="9"/>
      <c r="AT764" s="9"/>
      <c r="AU764" s="9"/>
      <c r="AV764" s="13"/>
      <c r="AW764" s="13"/>
      <c r="AX764" s="9"/>
      <c r="AY764" s="9"/>
      <c r="AZ764" s="9"/>
      <c r="BA764" s="33"/>
      <c r="BB764" s="33"/>
      <c r="BC764" s="36"/>
      <c r="BD764" s="12" t="s">
        <v>1771</v>
      </c>
    </row>
    <row r="765" spans="1:56" s="12" customFormat="1" x14ac:dyDescent="0.2">
      <c r="A765" s="9" t="str">
        <f>IF(Search!$C$5="","",IF(COUNTA(Inventory!$AP765)=1,1,""))</f>
        <v/>
      </c>
      <c r="B765" s="9" t="str">
        <f>IF(Search!$C$4="","",IF(ISNUMBER(SEARCH(Search!$C$4,$AR765))=TRUE,1,""))</f>
        <v/>
      </c>
      <c r="C765" s="9" t="str">
        <f>IF(Search!$C$6="x",IF(COUNTA($AQ765)=1,1,"N"),IF(COUNTA($AQ765)=1,"N",""))</f>
        <v/>
      </c>
      <c r="D765" s="9" t="str">
        <f>IF(Search!$O$8="","",IF(ISNUMBER(SEARCH(Search!$O$8,$BD765))=TRUE,1,""))</f>
        <v/>
      </c>
      <c r="E765" s="9" t="str">
        <f>IF(Search!$C$7="","",IF(ISNUMBER(SEARCH(Search!$C$7,$AN765))=TRUE,1,""))</f>
        <v/>
      </c>
      <c r="F765" s="9" t="str">
        <f>IF(Search!$C$8="","",IF(ISNUMBER(SEARCH(Search!$C$8,$AO765))=TRUE,1,""))</f>
        <v/>
      </c>
      <c r="G765" s="9" t="str">
        <f>IF(Search!$F$4="","",IF(Inventory!$AJ765&lt;Search!$F$4,"",1))</f>
        <v/>
      </c>
      <c r="H765" s="9" t="str">
        <f>IF(Search!$F$5="","",IF(Inventory!$AJ765&gt;Search!$F$5,"",1))</f>
        <v/>
      </c>
      <c r="I765" s="9" t="str">
        <f>IF(Search!$F$7="","",IF(Search!$F$8="",IF(ISNUMBER(SEARCH(Search!$F$7,$AL765))=TRUE,1,""),""))</f>
        <v/>
      </c>
      <c r="J765" s="9" t="str">
        <f>IF($AL765=Search!$F$8,1,"")</f>
        <v/>
      </c>
      <c r="K765" s="9" t="str">
        <f>IF(Search!$I$4="","",IF(COUNTA($AS765)=1,IF(Search!$I$4="N","N",1),""))</f>
        <v/>
      </c>
      <c r="L765" s="9" t="str">
        <f>IF(Search!$I$5="","",IF($AS765="RC",1,""))</f>
        <v/>
      </c>
      <c r="M765" s="9" t="str">
        <f>IF(Search!$I$6="","",IF($AS765="RCP",1,""))</f>
        <v/>
      </c>
      <c r="N765" s="9" t="str">
        <f>IF(Search!$I$8="","",IF(COUNTA($AT765)=1,IF(Search!$I$8="N","N",1),""))</f>
        <v/>
      </c>
      <c r="O765" s="9" t="str">
        <f>IF(Search!$L$4="","",IF(COUNTA($AU765)=1,IF(Search!$L$4="N","N",1),""))</f>
        <v/>
      </c>
      <c r="P765" s="9" t="str">
        <f>IF(Search!$L$5="","",IF(ISNUMBER(SEARCH("Jersey",$AU765))=TRUE,IF(Search!$L$5="N","N",1),""))</f>
        <v/>
      </c>
      <c r="Q765" s="9" t="str">
        <f>IF(Search!$L$6="","",IF(ISNUMBER(SEARCH("Patch",$AU765))=TRUE,IF(Search!$L$6="N","N",1),""))</f>
        <v/>
      </c>
      <c r="R765" s="9" t="str">
        <f>IF(Search!$L$7="","",IF(ISNUMBER(SEARCH("Shield",$AU765))=TRUE,IF(Search!$L$7="N","N",1),""))</f>
        <v/>
      </c>
      <c r="S765" s="9" t="str">
        <f>IF(Search!$L$8="","",IF(ISNUMBER(SEARCH("Stick",$AU765))=TRUE,IF(Search!$L$8="N","N",1),""))</f>
        <v/>
      </c>
      <c r="T765" s="9" t="str">
        <f>IF(Search!$O$4="","",IF(COUNTA($AW765)=1,IF(Search!$O$4="N","N",1),""))</f>
        <v/>
      </c>
      <c r="U765" s="9" t="str">
        <f>IF(Search!$O$5="","",IF($AW765="","",IF($AW765&lt;Search!$O$5,"",1)))</f>
        <v/>
      </c>
      <c r="V765" s="9" t="str">
        <f>IF(Search!$O$6="","",IF($AW765="","",IF($AW765&gt;Search!$O$6,"",1)))</f>
        <v/>
      </c>
      <c r="W765" s="9" t="str">
        <f>IF(Search!$U$4="","",IF($AX765="","",1))</f>
        <v/>
      </c>
      <c r="X765" s="9" t="str">
        <f>IF(Search!$U$5="","",IF(ISNUMBER(SEARCH(Search!$U$5,$AX765))=TRUE,IF(Search!$U$5="N","N",1),""))</f>
        <v/>
      </c>
      <c r="Y765" s="9" t="str">
        <f>IF(Search!$U$6="","",IF($AY765&lt;Search!$U$6,"",1))</f>
        <v/>
      </c>
      <c r="Z765" s="9" t="str">
        <f>IF(Search!$R$4="","",IF(Inventory!$BA765&lt;Search!$R$4,"",1))</f>
        <v/>
      </c>
      <c r="AA765" s="9" t="str">
        <f>IF(Search!$R$5="","",IF($BA765&gt;Search!$R$5,"",1))</f>
        <v/>
      </c>
      <c r="AB765" s="9" t="str">
        <f>IF(Search!$R$6="","",IF($BB765&lt;Search!$R$6,"",1))</f>
        <v/>
      </c>
      <c r="AC765" s="9" t="str">
        <f>IF(Search!$R$7="","",IF($BB765&lt;Search!$R$7,"",1))</f>
        <v/>
      </c>
      <c r="AD765" s="45" t="str">
        <f>IF(COUNTIF($A765:$AC765,"n")&gt;0,"",IF(SUM($A765:$AC765)=COUNTA(Search!$C$4:$C$8,Search!$F$4:$F$8,Search!$I$4:$I$6,Search!$I$8,Search!$L$4:$L$8,Search!$O$4:$O$8,Search!$R$4:$R$7,Search!$U$4:$U$7)-COUNTIF(Search!$C$4:$U$7,"n"),1+LARGE($AD$1:AD764,1),""))</f>
        <v/>
      </c>
      <c r="AE765" s="45" t="str">
        <f t="shared" si="36"/>
        <v/>
      </c>
      <c r="AF765" s="45" t="str">
        <f>IF(AD765="","",COUNTIF($AE$1:$AE764,$AE765)+RANK($AE765,$AE$2:$AE$10540,1))</f>
        <v/>
      </c>
      <c r="AG765" s="45" t="str">
        <f t="shared" si="37"/>
        <v/>
      </c>
      <c r="AH765" s="45" t="str">
        <f>IF($AD765="","",COUNTIF($AG$1:$AG764,$AG765)+RANK($AG765,$AG$1:$AG$10539,0))</f>
        <v/>
      </c>
      <c r="AI765" s="10" t="str">
        <f t="shared" si="38"/>
        <v>1996-97 Black Diamond #171 Peter Forsberg     /   $</v>
      </c>
      <c r="AJ765" s="11">
        <v>1996</v>
      </c>
      <c r="AK765" s="17">
        <v>97</v>
      </c>
      <c r="AL765" s="12" t="s">
        <v>407</v>
      </c>
      <c r="AM765" s="10">
        <v>171</v>
      </c>
      <c r="AN765" s="12" t="s">
        <v>425</v>
      </c>
      <c r="AO765" s="9"/>
      <c r="AP765" s="9"/>
      <c r="AQ765" s="9"/>
      <c r="AR765" s="14" t="s">
        <v>2480</v>
      </c>
      <c r="AS765" s="9"/>
      <c r="AT765" s="9"/>
      <c r="AU765" s="9"/>
      <c r="AV765" s="13"/>
      <c r="AW765" s="13"/>
      <c r="AX765" s="9"/>
      <c r="AY765" s="9"/>
      <c r="AZ765" s="9"/>
      <c r="BA765" s="33"/>
      <c r="BB765" s="33"/>
      <c r="BC765" s="36"/>
      <c r="BD765" s="12" t="s">
        <v>1771</v>
      </c>
    </row>
    <row r="766" spans="1:56" s="12" customFormat="1" x14ac:dyDescent="0.2">
      <c r="A766" s="9" t="str">
        <f>IF(Search!$C$5="","",IF(COUNTA(Inventory!$AP766)=1,1,""))</f>
        <v/>
      </c>
      <c r="B766" s="9" t="str">
        <f>IF(Search!$C$4="","",IF(ISNUMBER(SEARCH(Search!$C$4,$AR766))=TRUE,1,""))</f>
        <v/>
      </c>
      <c r="C766" s="9" t="str">
        <f>IF(Search!$C$6="x",IF(COUNTA($AQ766)=1,1,"N"),IF(COUNTA($AQ766)=1,"N",""))</f>
        <v/>
      </c>
      <c r="D766" s="9" t="str">
        <f>IF(Search!$O$8="","",IF(ISNUMBER(SEARCH(Search!$O$8,$BD766))=TRUE,1,""))</f>
        <v/>
      </c>
      <c r="E766" s="9" t="str">
        <f>IF(Search!$C$7="","",IF(ISNUMBER(SEARCH(Search!$C$7,$AN766))=TRUE,1,""))</f>
        <v/>
      </c>
      <c r="F766" s="9" t="str">
        <f>IF(Search!$C$8="","",IF(ISNUMBER(SEARCH(Search!$C$8,$AO766))=TRUE,1,""))</f>
        <v/>
      </c>
      <c r="G766" s="9" t="str">
        <f>IF(Search!$F$4="","",IF(Inventory!$AJ766&lt;Search!$F$4,"",1))</f>
        <v/>
      </c>
      <c r="H766" s="9" t="str">
        <f>IF(Search!$F$5="","",IF(Inventory!$AJ766&gt;Search!$F$5,"",1))</f>
        <v/>
      </c>
      <c r="I766" s="9" t="str">
        <f>IF(Search!$F$7="","",IF(Search!$F$8="",IF(ISNUMBER(SEARCH(Search!$F$7,$AL766))=TRUE,1,""),""))</f>
        <v/>
      </c>
      <c r="J766" s="9" t="str">
        <f>IF($AL766=Search!$F$8,1,"")</f>
        <v/>
      </c>
      <c r="K766" s="9" t="str">
        <f>IF(Search!$I$4="","",IF(COUNTA($AS766)=1,IF(Search!$I$4="N","N",1),""))</f>
        <v/>
      </c>
      <c r="L766" s="9" t="str">
        <f>IF(Search!$I$5="","",IF($AS766="RC",1,""))</f>
        <v/>
      </c>
      <c r="M766" s="9" t="str">
        <f>IF(Search!$I$6="","",IF($AS766="RCP",1,""))</f>
        <v/>
      </c>
      <c r="N766" s="9" t="str">
        <f>IF(Search!$I$8="","",IF(COUNTA($AT766)=1,IF(Search!$I$8="N","N",1),""))</f>
        <v/>
      </c>
      <c r="O766" s="9" t="str">
        <f>IF(Search!$L$4="","",IF(COUNTA($AU766)=1,IF(Search!$L$4="N","N",1),""))</f>
        <v/>
      </c>
      <c r="P766" s="9" t="str">
        <f>IF(Search!$L$5="","",IF(ISNUMBER(SEARCH("Jersey",$AU766))=TRUE,IF(Search!$L$5="N","N",1),""))</f>
        <v/>
      </c>
      <c r="Q766" s="9" t="str">
        <f>IF(Search!$L$6="","",IF(ISNUMBER(SEARCH("Patch",$AU766))=TRUE,IF(Search!$L$6="N","N",1),""))</f>
        <v/>
      </c>
      <c r="R766" s="9" t="str">
        <f>IF(Search!$L$7="","",IF(ISNUMBER(SEARCH("Shield",$AU766))=TRUE,IF(Search!$L$7="N","N",1),""))</f>
        <v/>
      </c>
      <c r="S766" s="9" t="str">
        <f>IF(Search!$L$8="","",IF(ISNUMBER(SEARCH("Stick",$AU766))=TRUE,IF(Search!$L$8="N","N",1),""))</f>
        <v/>
      </c>
      <c r="T766" s="9" t="str">
        <f>IF(Search!$O$4="","",IF(COUNTA($AW766)=1,IF(Search!$O$4="N","N",1),""))</f>
        <v/>
      </c>
      <c r="U766" s="9" t="str">
        <f>IF(Search!$O$5="","",IF($AW766="","",IF($AW766&lt;Search!$O$5,"",1)))</f>
        <v/>
      </c>
      <c r="V766" s="9" t="str">
        <f>IF(Search!$O$6="","",IF($AW766="","",IF($AW766&gt;Search!$O$6,"",1)))</f>
        <v/>
      </c>
      <c r="W766" s="9" t="str">
        <f>IF(Search!$U$4="","",IF($AX766="","",1))</f>
        <v/>
      </c>
      <c r="X766" s="9" t="str">
        <f>IF(Search!$U$5="","",IF(ISNUMBER(SEARCH(Search!$U$5,$AX766))=TRUE,IF(Search!$U$5="N","N",1),""))</f>
        <v/>
      </c>
      <c r="Y766" s="9" t="str">
        <f>IF(Search!$U$6="","",IF($AY766&lt;Search!$U$6,"",1))</f>
        <v/>
      </c>
      <c r="Z766" s="9" t="str">
        <f>IF(Search!$R$4="","",IF(Inventory!$BA766&lt;Search!$R$4,"",1))</f>
        <v/>
      </c>
      <c r="AA766" s="9" t="str">
        <f>IF(Search!$R$5="","",IF($BA766&gt;Search!$R$5,"",1))</f>
        <v/>
      </c>
      <c r="AB766" s="9" t="str">
        <f>IF(Search!$R$6="","",IF($BB766&lt;Search!$R$6,"",1))</f>
        <v/>
      </c>
      <c r="AC766" s="9" t="str">
        <f>IF(Search!$R$7="","",IF($BB766&lt;Search!$R$7,"",1))</f>
        <v/>
      </c>
      <c r="AD766" s="45" t="str">
        <f>IF(COUNTIF($A766:$AC766,"n")&gt;0,"",IF(SUM($A766:$AC766)=COUNTA(Search!$C$4:$C$8,Search!$F$4:$F$8,Search!$I$4:$I$6,Search!$I$8,Search!$L$4:$L$8,Search!$O$4:$O$8,Search!$R$4:$R$7,Search!$U$4:$U$7)-COUNTIF(Search!$C$4:$U$7,"n"),1+LARGE($AD$1:AD765,1),""))</f>
        <v/>
      </c>
      <c r="AE766" s="45" t="str">
        <f t="shared" si="36"/>
        <v/>
      </c>
      <c r="AF766" s="45" t="str">
        <f>IF(AD766="","",COUNTIF($AE$1:$AE765,$AE766)+RANK($AE766,$AE$2:$AE$10540,1))</f>
        <v/>
      </c>
      <c r="AG766" s="45" t="str">
        <f t="shared" si="37"/>
        <v/>
      </c>
      <c r="AH766" s="45" t="str">
        <f>IF($AD766="","",COUNTIF($AG$1:$AG765,$AG766)+RANK($AG766,$AG$1:$AG$10539,0))</f>
        <v/>
      </c>
      <c r="AI766" s="10" t="str">
        <f t="shared" si="38"/>
        <v>1996-97 Black Diamond #172 Doug Weight     /   $</v>
      </c>
      <c r="AJ766" s="11">
        <v>1996</v>
      </c>
      <c r="AK766" s="17">
        <v>97</v>
      </c>
      <c r="AL766" s="12" t="s">
        <v>407</v>
      </c>
      <c r="AM766" s="10">
        <v>172</v>
      </c>
      <c r="AN766" s="12" t="s">
        <v>426</v>
      </c>
      <c r="AO766" s="9"/>
      <c r="AP766" s="9"/>
      <c r="AQ766" s="9"/>
      <c r="AR766" s="14" t="s">
        <v>2480</v>
      </c>
      <c r="AS766" s="9"/>
      <c r="AT766" s="9"/>
      <c r="AU766" s="9"/>
      <c r="AV766" s="13"/>
      <c r="AW766" s="13"/>
      <c r="AX766" s="9"/>
      <c r="AY766" s="9"/>
      <c r="AZ766" s="9"/>
      <c r="BA766" s="33"/>
      <c r="BB766" s="33"/>
      <c r="BC766" s="36"/>
      <c r="BD766" s="12" t="s">
        <v>1771</v>
      </c>
    </row>
    <row r="767" spans="1:56" s="12" customFormat="1" x14ac:dyDescent="0.2">
      <c r="A767" s="9" t="str">
        <f>IF(Search!$C$5="","",IF(COUNTA(Inventory!$AP767)=1,1,""))</f>
        <v/>
      </c>
      <c r="B767" s="9" t="str">
        <f>IF(Search!$C$4="","",IF(ISNUMBER(SEARCH(Search!$C$4,$AR767))=TRUE,1,""))</f>
        <v/>
      </c>
      <c r="C767" s="9" t="str">
        <f>IF(Search!$C$6="x",IF(COUNTA($AQ767)=1,1,"N"),IF(COUNTA($AQ767)=1,"N",""))</f>
        <v/>
      </c>
      <c r="D767" s="9" t="str">
        <f>IF(Search!$O$8="","",IF(ISNUMBER(SEARCH(Search!$O$8,$BD767))=TRUE,1,""))</f>
        <v/>
      </c>
      <c r="E767" s="9" t="str">
        <f>IF(Search!$C$7="","",IF(ISNUMBER(SEARCH(Search!$C$7,$AN767))=TRUE,1,""))</f>
        <v/>
      </c>
      <c r="F767" s="9" t="str">
        <f>IF(Search!$C$8="","",IF(ISNUMBER(SEARCH(Search!$C$8,$AO767))=TRUE,1,""))</f>
        <v/>
      </c>
      <c r="G767" s="9" t="str">
        <f>IF(Search!$F$4="","",IF(Inventory!$AJ767&lt;Search!$F$4,"",1))</f>
        <v/>
      </c>
      <c r="H767" s="9" t="str">
        <f>IF(Search!$F$5="","",IF(Inventory!$AJ767&gt;Search!$F$5,"",1))</f>
        <v/>
      </c>
      <c r="I767" s="9" t="str">
        <f>IF(Search!$F$7="","",IF(Search!$F$8="",IF(ISNUMBER(SEARCH(Search!$F$7,$AL767))=TRUE,1,""),""))</f>
        <v/>
      </c>
      <c r="J767" s="9" t="str">
        <f>IF($AL767=Search!$F$8,1,"")</f>
        <v/>
      </c>
      <c r="K767" s="9" t="str">
        <f>IF(Search!$I$4="","",IF(COUNTA($AS767)=1,IF(Search!$I$4="N","N",1),""))</f>
        <v/>
      </c>
      <c r="L767" s="9" t="str">
        <f>IF(Search!$I$5="","",IF($AS767="RC",1,""))</f>
        <v/>
      </c>
      <c r="M767" s="9" t="str">
        <f>IF(Search!$I$6="","",IF($AS767="RCP",1,""))</f>
        <v/>
      </c>
      <c r="N767" s="9" t="str">
        <f>IF(Search!$I$8="","",IF(COUNTA($AT767)=1,IF(Search!$I$8="N","N",1),""))</f>
        <v/>
      </c>
      <c r="O767" s="9" t="str">
        <f>IF(Search!$L$4="","",IF(COUNTA($AU767)=1,IF(Search!$L$4="N","N",1),""))</f>
        <v/>
      </c>
      <c r="P767" s="9" t="str">
        <f>IF(Search!$L$5="","",IF(ISNUMBER(SEARCH("Jersey",$AU767))=TRUE,IF(Search!$L$5="N","N",1),""))</f>
        <v/>
      </c>
      <c r="Q767" s="9" t="str">
        <f>IF(Search!$L$6="","",IF(ISNUMBER(SEARCH("Patch",$AU767))=TRUE,IF(Search!$L$6="N","N",1),""))</f>
        <v/>
      </c>
      <c r="R767" s="9" t="str">
        <f>IF(Search!$L$7="","",IF(ISNUMBER(SEARCH("Shield",$AU767))=TRUE,IF(Search!$L$7="N","N",1),""))</f>
        <v/>
      </c>
      <c r="S767" s="9" t="str">
        <f>IF(Search!$L$8="","",IF(ISNUMBER(SEARCH("Stick",$AU767))=TRUE,IF(Search!$L$8="N","N",1),""))</f>
        <v/>
      </c>
      <c r="T767" s="9" t="str">
        <f>IF(Search!$O$4="","",IF(COUNTA($AW767)=1,IF(Search!$O$4="N","N",1),""))</f>
        <v/>
      </c>
      <c r="U767" s="9" t="str">
        <f>IF(Search!$O$5="","",IF($AW767="","",IF($AW767&lt;Search!$O$5,"",1)))</f>
        <v/>
      </c>
      <c r="V767" s="9" t="str">
        <f>IF(Search!$O$6="","",IF($AW767="","",IF($AW767&gt;Search!$O$6,"",1)))</f>
        <v/>
      </c>
      <c r="W767" s="9" t="str">
        <f>IF(Search!$U$4="","",IF($AX767="","",1))</f>
        <v/>
      </c>
      <c r="X767" s="9" t="str">
        <f>IF(Search!$U$5="","",IF(ISNUMBER(SEARCH(Search!$U$5,$AX767))=TRUE,IF(Search!$U$5="N","N",1),""))</f>
        <v/>
      </c>
      <c r="Y767" s="9" t="str">
        <f>IF(Search!$U$6="","",IF($AY767&lt;Search!$U$6,"",1))</f>
        <v/>
      </c>
      <c r="Z767" s="9" t="str">
        <f>IF(Search!$R$4="","",IF(Inventory!$BA767&lt;Search!$R$4,"",1))</f>
        <v/>
      </c>
      <c r="AA767" s="9" t="str">
        <f>IF(Search!$R$5="","",IF($BA767&gt;Search!$R$5,"",1))</f>
        <v/>
      </c>
      <c r="AB767" s="9" t="str">
        <f>IF(Search!$R$6="","",IF($BB767&lt;Search!$R$6,"",1))</f>
        <v/>
      </c>
      <c r="AC767" s="9" t="str">
        <f>IF(Search!$R$7="","",IF($BB767&lt;Search!$R$7,"",1))</f>
        <v/>
      </c>
      <c r="AD767" s="45" t="str">
        <f>IF(COUNTIF($A767:$AC767,"n")&gt;0,"",IF(SUM($A767:$AC767)=COUNTA(Search!$C$4:$C$8,Search!$F$4:$F$8,Search!$I$4:$I$6,Search!$I$8,Search!$L$4:$L$8,Search!$O$4:$O$8,Search!$R$4:$R$7,Search!$U$4:$U$7)-COUNTIF(Search!$C$4:$U$7,"n"),1+LARGE($AD$1:AD766,1),""))</f>
        <v/>
      </c>
      <c r="AE767" s="45" t="str">
        <f t="shared" si="36"/>
        <v/>
      </c>
      <c r="AF767" s="45" t="str">
        <f>IF(AD767="","",COUNTIF($AE$1:$AE766,$AE767)+RANK($AE767,$AE$2:$AE$10540,1))</f>
        <v/>
      </c>
      <c r="AG767" s="45" t="str">
        <f t="shared" si="37"/>
        <v/>
      </c>
      <c r="AH767" s="45" t="str">
        <f>IF($AD767="","",COUNTIF($AG$1:$AG766,$AG767)+RANK($AG767,$AG$1:$AG$10539,0))</f>
        <v/>
      </c>
      <c r="AI767" s="10" t="str">
        <f t="shared" si="38"/>
        <v>1996-97 Black Diamond #173 Tony Amonte     /   $</v>
      </c>
      <c r="AJ767" s="11">
        <v>1996</v>
      </c>
      <c r="AK767" s="17">
        <v>97</v>
      </c>
      <c r="AL767" s="12" t="s">
        <v>407</v>
      </c>
      <c r="AM767" s="10">
        <v>173</v>
      </c>
      <c r="AN767" s="12" t="s">
        <v>427</v>
      </c>
      <c r="AO767" s="9"/>
      <c r="AP767" s="9"/>
      <c r="AQ767" s="9"/>
      <c r="AR767" s="14" t="s">
        <v>2480</v>
      </c>
      <c r="AS767" s="9"/>
      <c r="AT767" s="9"/>
      <c r="AU767" s="9"/>
      <c r="AV767" s="13"/>
      <c r="AW767" s="13"/>
      <c r="AX767" s="9"/>
      <c r="AY767" s="9"/>
      <c r="AZ767" s="9"/>
      <c r="BA767" s="33"/>
      <c r="BB767" s="33"/>
      <c r="BC767" s="36"/>
      <c r="BD767" s="12" t="s">
        <v>1771</v>
      </c>
    </row>
    <row r="768" spans="1:56" s="12" customFormat="1" x14ac:dyDescent="0.2">
      <c r="A768" s="9" t="str">
        <f>IF(Search!$C$5="","",IF(COUNTA(Inventory!$AP768)=1,1,""))</f>
        <v/>
      </c>
      <c r="B768" s="9" t="str">
        <f>IF(Search!$C$4="","",IF(ISNUMBER(SEARCH(Search!$C$4,$AR768))=TRUE,1,""))</f>
        <v/>
      </c>
      <c r="C768" s="9" t="str">
        <f>IF(Search!$C$6="x",IF(COUNTA($AQ768)=1,1,"N"),IF(COUNTA($AQ768)=1,"N",""))</f>
        <v/>
      </c>
      <c r="D768" s="9" t="str">
        <f>IF(Search!$O$8="","",IF(ISNUMBER(SEARCH(Search!$O$8,$BD768))=TRUE,1,""))</f>
        <v/>
      </c>
      <c r="E768" s="9" t="str">
        <f>IF(Search!$C$7="","",IF(ISNUMBER(SEARCH(Search!$C$7,$AN768))=TRUE,1,""))</f>
        <v/>
      </c>
      <c r="F768" s="9" t="str">
        <f>IF(Search!$C$8="","",IF(ISNUMBER(SEARCH(Search!$C$8,$AO768))=TRUE,1,""))</f>
        <v/>
      </c>
      <c r="G768" s="9" t="str">
        <f>IF(Search!$F$4="","",IF(Inventory!$AJ768&lt;Search!$F$4,"",1))</f>
        <v/>
      </c>
      <c r="H768" s="9" t="str">
        <f>IF(Search!$F$5="","",IF(Inventory!$AJ768&gt;Search!$F$5,"",1))</f>
        <v/>
      </c>
      <c r="I768" s="9" t="str">
        <f>IF(Search!$F$7="","",IF(Search!$F$8="",IF(ISNUMBER(SEARCH(Search!$F$7,$AL768))=TRUE,1,""),""))</f>
        <v/>
      </c>
      <c r="J768" s="9" t="str">
        <f>IF($AL768=Search!$F$8,1,"")</f>
        <v/>
      </c>
      <c r="K768" s="9" t="str">
        <f>IF(Search!$I$4="","",IF(COUNTA($AS768)=1,IF(Search!$I$4="N","N",1),""))</f>
        <v/>
      </c>
      <c r="L768" s="9" t="str">
        <f>IF(Search!$I$5="","",IF($AS768="RC",1,""))</f>
        <v/>
      </c>
      <c r="M768" s="9" t="str">
        <f>IF(Search!$I$6="","",IF($AS768="RCP",1,""))</f>
        <v/>
      </c>
      <c r="N768" s="9" t="str">
        <f>IF(Search!$I$8="","",IF(COUNTA($AT768)=1,IF(Search!$I$8="N","N",1),""))</f>
        <v/>
      </c>
      <c r="O768" s="9" t="str">
        <f>IF(Search!$L$4="","",IF(COUNTA($AU768)=1,IF(Search!$L$4="N","N",1),""))</f>
        <v/>
      </c>
      <c r="P768" s="9" t="str">
        <f>IF(Search!$L$5="","",IF(ISNUMBER(SEARCH("Jersey",$AU768))=TRUE,IF(Search!$L$5="N","N",1),""))</f>
        <v/>
      </c>
      <c r="Q768" s="9" t="str">
        <f>IF(Search!$L$6="","",IF(ISNUMBER(SEARCH("Patch",$AU768))=TRUE,IF(Search!$L$6="N","N",1),""))</f>
        <v/>
      </c>
      <c r="R768" s="9" t="str">
        <f>IF(Search!$L$7="","",IF(ISNUMBER(SEARCH("Shield",$AU768))=TRUE,IF(Search!$L$7="N","N",1),""))</f>
        <v/>
      </c>
      <c r="S768" s="9" t="str">
        <f>IF(Search!$L$8="","",IF(ISNUMBER(SEARCH("Stick",$AU768))=TRUE,IF(Search!$L$8="N","N",1),""))</f>
        <v/>
      </c>
      <c r="T768" s="9" t="str">
        <f>IF(Search!$O$4="","",IF(COUNTA($AW768)=1,IF(Search!$O$4="N","N",1),""))</f>
        <v/>
      </c>
      <c r="U768" s="9" t="str">
        <f>IF(Search!$O$5="","",IF($AW768="","",IF($AW768&lt;Search!$O$5,"",1)))</f>
        <v/>
      </c>
      <c r="V768" s="9" t="str">
        <f>IF(Search!$O$6="","",IF($AW768="","",IF($AW768&gt;Search!$O$6,"",1)))</f>
        <v/>
      </c>
      <c r="W768" s="9" t="str">
        <f>IF(Search!$U$4="","",IF($AX768="","",1))</f>
        <v/>
      </c>
      <c r="X768" s="9" t="str">
        <f>IF(Search!$U$5="","",IF(ISNUMBER(SEARCH(Search!$U$5,$AX768))=TRUE,IF(Search!$U$5="N","N",1),""))</f>
        <v/>
      </c>
      <c r="Y768" s="9" t="str">
        <f>IF(Search!$U$6="","",IF($AY768&lt;Search!$U$6,"",1))</f>
        <v/>
      </c>
      <c r="Z768" s="9" t="str">
        <f>IF(Search!$R$4="","",IF(Inventory!$BA768&lt;Search!$R$4,"",1))</f>
        <v/>
      </c>
      <c r="AA768" s="9" t="str">
        <f>IF(Search!$R$5="","",IF($BA768&gt;Search!$R$5,"",1))</f>
        <v/>
      </c>
      <c r="AB768" s="9" t="str">
        <f>IF(Search!$R$6="","",IF($BB768&lt;Search!$R$6,"",1))</f>
        <v/>
      </c>
      <c r="AC768" s="9" t="str">
        <f>IF(Search!$R$7="","",IF($BB768&lt;Search!$R$7,"",1))</f>
        <v/>
      </c>
      <c r="AD768" s="45" t="str">
        <f>IF(COUNTIF($A768:$AC768,"n")&gt;0,"",IF(SUM($A768:$AC768)=COUNTA(Search!$C$4:$C$8,Search!$F$4:$F$8,Search!$I$4:$I$6,Search!$I$8,Search!$L$4:$L$8,Search!$O$4:$O$8,Search!$R$4:$R$7,Search!$U$4:$U$7)-COUNTIF(Search!$C$4:$U$7,"n"),1+LARGE($AD$1:AD767,1),""))</f>
        <v/>
      </c>
      <c r="AE768" s="45" t="str">
        <f t="shared" si="36"/>
        <v/>
      </c>
      <c r="AF768" s="45" t="str">
        <f>IF(AD768="","",COUNTIF($AE$1:$AE767,$AE768)+RANK($AE768,$AE$2:$AE$10540,1))</f>
        <v/>
      </c>
      <c r="AG768" s="45" t="str">
        <f t="shared" si="37"/>
        <v/>
      </c>
      <c r="AH768" s="45" t="str">
        <f>IF($AD768="","",COUNTIF($AG$1:$AG767,$AG768)+RANK($AG768,$AG$1:$AG$10539,0))</f>
        <v/>
      </c>
      <c r="AI768" s="10" t="str">
        <f t="shared" si="38"/>
        <v>1996-97 Black Diamond #174 Patrick Roy     /   $</v>
      </c>
      <c r="AJ768" s="11">
        <v>1996</v>
      </c>
      <c r="AK768" s="17">
        <v>97</v>
      </c>
      <c r="AL768" s="12" t="s">
        <v>407</v>
      </c>
      <c r="AM768" s="10">
        <v>174</v>
      </c>
      <c r="AN768" s="12" t="s">
        <v>356</v>
      </c>
      <c r="AO768" s="9"/>
      <c r="AP768" s="9"/>
      <c r="AQ768" s="9"/>
      <c r="AR768" s="14" t="s">
        <v>2480</v>
      </c>
      <c r="AS768" s="9"/>
      <c r="AT768" s="9"/>
      <c r="AU768" s="9"/>
      <c r="AV768" s="13"/>
      <c r="AW768" s="13"/>
      <c r="AX768" s="9"/>
      <c r="AY768" s="9"/>
      <c r="AZ768" s="9"/>
      <c r="BA768" s="33"/>
      <c r="BB768" s="33"/>
      <c r="BC768" s="36"/>
      <c r="BD768" s="12" t="s">
        <v>1771</v>
      </c>
    </row>
    <row r="769" spans="1:57" s="12" customFormat="1" x14ac:dyDescent="0.2">
      <c r="A769" s="9" t="str">
        <f>IF(Search!$C$5="","",IF(COUNTA(Inventory!$AP769)=1,1,""))</f>
        <v/>
      </c>
      <c r="B769" s="9" t="str">
        <f>IF(Search!$C$4="","",IF(ISNUMBER(SEARCH(Search!$C$4,$AR769))=TRUE,1,""))</f>
        <v/>
      </c>
      <c r="C769" s="9" t="str">
        <f>IF(Search!$C$6="x",IF(COUNTA($AQ769)=1,1,"N"),IF(COUNTA($AQ769)=1,"N",""))</f>
        <v/>
      </c>
      <c r="D769" s="9" t="str">
        <f>IF(Search!$O$8="","",IF(ISNUMBER(SEARCH(Search!$O$8,$BD769))=TRUE,1,""))</f>
        <v/>
      </c>
      <c r="E769" s="9" t="str">
        <f>IF(Search!$C$7="","",IF(ISNUMBER(SEARCH(Search!$C$7,$AN769))=TRUE,1,""))</f>
        <v/>
      </c>
      <c r="F769" s="9" t="str">
        <f>IF(Search!$C$8="","",IF(ISNUMBER(SEARCH(Search!$C$8,$AO769))=TRUE,1,""))</f>
        <v/>
      </c>
      <c r="G769" s="9" t="str">
        <f>IF(Search!$F$4="","",IF(Inventory!$AJ769&lt;Search!$F$4,"",1))</f>
        <v/>
      </c>
      <c r="H769" s="9" t="str">
        <f>IF(Search!$F$5="","",IF(Inventory!$AJ769&gt;Search!$F$5,"",1))</f>
        <v/>
      </c>
      <c r="I769" s="9" t="str">
        <f>IF(Search!$F$7="","",IF(Search!$F$8="",IF(ISNUMBER(SEARCH(Search!$F$7,$AL769))=TRUE,1,""),""))</f>
        <v/>
      </c>
      <c r="J769" s="9" t="str">
        <f>IF($AL769=Search!$F$8,1,"")</f>
        <v/>
      </c>
      <c r="K769" s="9" t="str">
        <f>IF(Search!$I$4="","",IF(COUNTA($AS769)=1,IF(Search!$I$4="N","N",1),""))</f>
        <v/>
      </c>
      <c r="L769" s="9" t="str">
        <f>IF(Search!$I$5="","",IF($AS769="RC",1,""))</f>
        <v/>
      </c>
      <c r="M769" s="9" t="str">
        <f>IF(Search!$I$6="","",IF($AS769="RCP",1,""))</f>
        <v/>
      </c>
      <c r="N769" s="9" t="str">
        <f>IF(Search!$I$8="","",IF(COUNTA($AT769)=1,IF(Search!$I$8="N","N",1),""))</f>
        <v/>
      </c>
      <c r="O769" s="9" t="str">
        <f>IF(Search!$L$4="","",IF(COUNTA($AU769)=1,IF(Search!$L$4="N","N",1),""))</f>
        <v/>
      </c>
      <c r="P769" s="9" t="str">
        <f>IF(Search!$L$5="","",IF(ISNUMBER(SEARCH("Jersey",$AU769))=TRUE,IF(Search!$L$5="N","N",1),""))</f>
        <v/>
      </c>
      <c r="Q769" s="9" t="str">
        <f>IF(Search!$L$6="","",IF(ISNUMBER(SEARCH("Patch",$AU769))=TRUE,IF(Search!$L$6="N","N",1),""))</f>
        <v/>
      </c>
      <c r="R769" s="9" t="str">
        <f>IF(Search!$L$7="","",IF(ISNUMBER(SEARCH("Shield",$AU769))=TRUE,IF(Search!$L$7="N","N",1),""))</f>
        <v/>
      </c>
      <c r="S769" s="9" t="str">
        <f>IF(Search!$L$8="","",IF(ISNUMBER(SEARCH("Stick",$AU769))=TRUE,IF(Search!$L$8="N","N",1),""))</f>
        <v/>
      </c>
      <c r="T769" s="9" t="str">
        <f>IF(Search!$O$4="","",IF(COUNTA($AW769)=1,IF(Search!$O$4="N","N",1),""))</f>
        <v/>
      </c>
      <c r="U769" s="9" t="str">
        <f>IF(Search!$O$5="","",IF($AW769="","",IF($AW769&lt;Search!$O$5,"",1)))</f>
        <v/>
      </c>
      <c r="V769" s="9" t="str">
        <f>IF(Search!$O$6="","",IF($AW769="","",IF($AW769&gt;Search!$O$6,"",1)))</f>
        <v/>
      </c>
      <c r="W769" s="9" t="str">
        <f>IF(Search!$U$4="","",IF($AX769="","",1))</f>
        <v/>
      </c>
      <c r="X769" s="9" t="str">
        <f>IF(Search!$U$5="","",IF(ISNUMBER(SEARCH(Search!$U$5,$AX769))=TRUE,IF(Search!$U$5="N","N",1),""))</f>
        <v/>
      </c>
      <c r="Y769" s="9" t="str">
        <f>IF(Search!$U$6="","",IF($AY769&lt;Search!$U$6,"",1))</f>
        <v/>
      </c>
      <c r="Z769" s="9" t="str">
        <f>IF(Search!$R$4="","",IF(Inventory!$BA769&lt;Search!$R$4,"",1))</f>
        <v/>
      </c>
      <c r="AA769" s="9" t="str">
        <f>IF(Search!$R$5="","",IF($BA769&gt;Search!$R$5,"",1))</f>
        <v/>
      </c>
      <c r="AB769" s="9" t="str">
        <f>IF(Search!$R$6="","",IF($BB769&lt;Search!$R$6,"",1))</f>
        <v/>
      </c>
      <c r="AC769" s="9" t="str">
        <f>IF(Search!$R$7="","",IF($BB769&lt;Search!$R$7,"",1))</f>
        <v/>
      </c>
      <c r="AD769" s="45" t="str">
        <f>IF(COUNTIF($A769:$AC769,"n")&gt;0,"",IF(SUM($A769:$AC769)=COUNTA(Search!$C$4:$C$8,Search!$F$4:$F$8,Search!$I$4:$I$6,Search!$I$8,Search!$L$4:$L$8,Search!$O$4:$O$8,Search!$R$4:$R$7,Search!$U$4:$U$7)-COUNTIF(Search!$C$4:$U$7,"n"),1+LARGE($AD$1:AD768,1),""))</f>
        <v/>
      </c>
      <c r="AE769" s="45" t="str">
        <f t="shared" si="36"/>
        <v/>
      </c>
      <c r="AF769" s="45" t="str">
        <f>IF(AD769="","",COUNTIF($AE$1:$AE768,$AE769)+RANK($AE769,$AE$2:$AE$10540,1))</f>
        <v/>
      </c>
      <c r="AG769" s="45" t="str">
        <f t="shared" si="37"/>
        <v/>
      </c>
      <c r="AH769" s="45" t="str">
        <f>IF($AD769="","",COUNTIF($AG$1:$AG768,$AG769)+RANK($AG769,$AG$1:$AG$10539,0))</f>
        <v/>
      </c>
      <c r="AI769" s="10" t="str">
        <f t="shared" si="38"/>
        <v>1996-97 Black Diamond #175 Paul Kariya     /   $</v>
      </c>
      <c r="AJ769" s="11">
        <v>1996</v>
      </c>
      <c r="AK769" s="17">
        <v>97</v>
      </c>
      <c r="AL769" s="12" t="s">
        <v>407</v>
      </c>
      <c r="AM769" s="10">
        <v>175</v>
      </c>
      <c r="AN769" s="12" t="s">
        <v>244</v>
      </c>
      <c r="AO769" s="9"/>
      <c r="AP769" s="9"/>
      <c r="AQ769" s="9"/>
      <c r="AR769" s="14" t="s">
        <v>2480</v>
      </c>
      <c r="AS769" s="9"/>
      <c r="AT769" s="9"/>
      <c r="AU769" s="9"/>
      <c r="AV769" s="13"/>
      <c r="AW769" s="13"/>
      <c r="AX769" s="9"/>
      <c r="AY769" s="9"/>
      <c r="AZ769" s="9"/>
      <c r="BA769" s="33"/>
      <c r="BB769" s="33"/>
      <c r="BC769" s="36"/>
      <c r="BD769" s="12" t="s">
        <v>1771</v>
      </c>
    </row>
    <row r="770" spans="1:57" s="12" customFormat="1" x14ac:dyDescent="0.2">
      <c r="A770" s="9" t="str">
        <f>IF(Search!$C$5="","",IF(COUNTA(Inventory!$AP770)=1,1,""))</f>
        <v/>
      </c>
      <c r="B770" s="9" t="str">
        <f>IF(Search!$C$4="","",IF(ISNUMBER(SEARCH(Search!$C$4,$AR770))=TRUE,1,""))</f>
        <v/>
      </c>
      <c r="C770" s="9" t="str">
        <f>IF(Search!$C$6="x",IF(COUNTA($AQ770)=1,1,"N"),IF(COUNTA($AQ770)=1,"N",""))</f>
        <v/>
      </c>
      <c r="D770" s="9" t="str">
        <f>IF(Search!$O$8="","",IF(ISNUMBER(SEARCH(Search!$O$8,$BD770))=TRUE,1,""))</f>
        <v/>
      </c>
      <c r="E770" s="9" t="str">
        <f>IF(Search!$C$7="","",IF(ISNUMBER(SEARCH(Search!$C$7,$AN770))=TRUE,1,""))</f>
        <v/>
      </c>
      <c r="F770" s="9" t="str">
        <f>IF(Search!$C$8="","",IF(ISNUMBER(SEARCH(Search!$C$8,$AO770))=TRUE,1,""))</f>
        <v/>
      </c>
      <c r="G770" s="9" t="str">
        <f>IF(Search!$F$4="","",IF(Inventory!$AJ770&lt;Search!$F$4,"",1))</f>
        <v/>
      </c>
      <c r="H770" s="9" t="str">
        <f>IF(Search!$F$5="","",IF(Inventory!$AJ770&gt;Search!$F$5,"",1))</f>
        <v/>
      </c>
      <c r="I770" s="9" t="str">
        <f>IF(Search!$F$7="","",IF(Search!$F$8="",IF(ISNUMBER(SEARCH(Search!$F$7,$AL770))=TRUE,1,""),""))</f>
        <v/>
      </c>
      <c r="J770" s="9" t="str">
        <f>IF($AL770=Search!$F$8,1,"")</f>
        <v/>
      </c>
      <c r="K770" s="9" t="str">
        <f>IF(Search!$I$4="","",IF(COUNTA($AS770)=1,IF(Search!$I$4="N","N",1),""))</f>
        <v/>
      </c>
      <c r="L770" s="9" t="str">
        <f>IF(Search!$I$5="","",IF($AS770="RC",1,""))</f>
        <v/>
      </c>
      <c r="M770" s="9" t="str">
        <f>IF(Search!$I$6="","",IF($AS770="RCP",1,""))</f>
        <v/>
      </c>
      <c r="N770" s="9" t="str">
        <f>IF(Search!$I$8="","",IF(COUNTA($AT770)=1,IF(Search!$I$8="N","N",1),""))</f>
        <v/>
      </c>
      <c r="O770" s="9" t="str">
        <f>IF(Search!$L$4="","",IF(COUNTA($AU770)=1,IF(Search!$L$4="N","N",1),""))</f>
        <v/>
      </c>
      <c r="P770" s="9" t="str">
        <f>IF(Search!$L$5="","",IF(ISNUMBER(SEARCH("Jersey",$AU770))=TRUE,IF(Search!$L$5="N","N",1),""))</f>
        <v/>
      </c>
      <c r="Q770" s="9" t="str">
        <f>IF(Search!$L$6="","",IF(ISNUMBER(SEARCH("Patch",$AU770))=TRUE,IF(Search!$L$6="N","N",1),""))</f>
        <v/>
      </c>
      <c r="R770" s="9" t="str">
        <f>IF(Search!$L$7="","",IF(ISNUMBER(SEARCH("Shield",$AU770))=TRUE,IF(Search!$L$7="N","N",1),""))</f>
        <v/>
      </c>
      <c r="S770" s="9" t="str">
        <f>IF(Search!$L$8="","",IF(ISNUMBER(SEARCH("Stick",$AU770))=TRUE,IF(Search!$L$8="N","N",1),""))</f>
        <v/>
      </c>
      <c r="T770" s="9" t="str">
        <f>IF(Search!$O$4="","",IF(COUNTA($AW770)=1,IF(Search!$O$4="N","N",1),""))</f>
        <v/>
      </c>
      <c r="U770" s="9" t="str">
        <f>IF(Search!$O$5="","",IF($AW770="","",IF($AW770&lt;Search!$O$5,"",1)))</f>
        <v/>
      </c>
      <c r="V770" s="9" t="str">
        <f>IF(Search!$O$6="","",IF($AW770="","",IF($AW770&gt;Search!$O$6,"",1)))</f>
        <v/>
      </c>
      <c r="W770" s="9" t="str">
        <f>IF(Search!$U$4="","",IF($AX770="","",1))</f>
        <v/>
      </c>
      <c r="X770" s="9" t="str">
        <f>IF(Search!$U$5="","",IF(ISNUMBER(SEARCH(Search!$U$5,$AX770))=TRUE,IF(Search!$U$5="N","N",1),""))</f>
        <v/>
      </c>
      <c r="Y770" s="9" t="str">
        <f>IF(Search!$U$6="","",IF($AY770&lt;Search!$U$6,"",1))</f>
        <v/>
      </c>
      <c r="Z770" s="9" t="str">
        <f>IF(Search!$R$4="","",IF(Inventory!$BA770&lt;Search!$R$4,"",1))</f>
        <v/>
      </c>
      <c r="AA770" s="9" t="str">
        <f>IF(Search!$R$5="","",IF($BA770&gt;Search!$R$5,"",1))</f>
        <v/>
      </c>
      <c r="AB770" s="9" t="str">
        <f>IF(Search!$R$6="","",IF($BB770&lt;Search!$R$6,"",1))</f>
        <v/>
      </c>
      <c r="AC770" s="9" t="str">
        <f>IF(Search!$R$7="","",IF($BB770&lt;Search!$R$7,"",1))</f>
        <v/>
      </c>
      <c r="AD770" s="45" t="str">
        <f>IF(COUNTIF($A770:$AC770,"n")&gt;0,"",IF(SUM($A770:$AC770)=COUNTA(Search!$C$4:$C$8,Search!$F$4:$F$8,Search!$I$4:$I$6,Search!$I$8,Search!$L$4:$L$8,Search!$O$4:$O$8,Search!$R$4:$R$7,Search!$U$4:$U$7)-COUNTIF(Search!$C$4:$U$7,"n"),1+LARGE($AD$1:AD769,1),""))</f>
        <v/>
      </c>
      <c r="AE770" s="45" t="str">
        <f t="shared" si="36"/>
        <v/>
      </c>
      <c r="AF770" s="45" t="str">
        <f>IF(AD770="","",COUNTIF($AE$1:$AE769,$AE770)+RANK($AE770,$AE$2:$AE$10540,1))</f>
        <v/>
      </c>
      <c r="AG770" s="45" t="str">
        <f t="shared" si="37"/>
        <v/>
      </c>
      <c r="AH770" s="45" t="str">
        <f>IF($AD770="","",COUNTIF($AG$1:$AG769,$AG770)+RANK($AG770,$AG$1:$AG$10539,0))</f>
        <v/>
      </c>
      <c r="AI770" s="10" t="str">
        <f t="shared" si="38"/>
        <v>1996-97 Black Diamond #176 Pavel Bure     /   $</v>
      </c>
      <c r="AJ770" s="11">
        <v>1996</v>
      </c>
      <c r="AK770" s="17">
        <v>97</v>
      </c>
      <c r="AL770" s="12" t="s">
        <v>407</v>
      </c>
      <c r="AM770" s="10">
        <v>176</v>
      </c>
      <c r="AN770" s="12" t="s">
        <v>428</v>
      </c>
      <c r="AO770" s="9"/>
      <c r="AP770" s="9"/>
      <c r="AQ770" s="9"/>
      <c r="AR770" s="14" t="s">
        <v>2480</v>
      </c>
      <c r="AS770" s="9"/>
      <c r="AT770" s="9"/>
      <c r="AU770" s="9"/>
      <c r="AV770" s="13"/>
      <c r="AW770" s="13"/>
      <c r="AX770" s="9"/>
      <c r="AY770" s="9"/>
      <c r="AZ770" s="9"/>
      <c r="BA770" s="33"/>
      <c r="BB770" s="33"/>
      <c r="BC770" s="36"/>
      <c r="BD770" s="12" t="s">
        <v>1771</v>
      </c>
    </row>
    <row r="771" spans="1:57" s="12" customFormat="1" x14ac:dyDescent="0.2">
      <c r="A771" s="9" t="str">
        <f>IF(Search!$C$5="","",IF(COUNTA(Inventory!$AP771)=1,1,""))</f>
        <v/>
      </c>
      <c r="B771" s="9" t="str">
        <f>IF(Search!$C$4="","",IF(ISNUMBER(SEARCH(Search!$C$4,$AR771))=TRUE,1,""))</f>
        <v/>
      </c>
      <c r="C771" s="9" t="str">
        <f>IF(Search!$C$6="x",IF(COUNTA($AQ771)=1,1,"N"),IF(COUNTA($AQ771)=1,"N",""))</f>
        <v/>
      </c>
      <c r="D771" s="9" t="str">
        <f>IF(Search!$O$8="","",IF(ISNUMBER(SEARCH(Search!$O$8,$BD771))=TRUE,1,""))</f>
        <v/>
      </c>
      <c r="E771" s="9" t="str">
        <f>IF(Search!$C$7="","",IF(ISNUMBER(SEARCH(Search!$C$7,$AN771))=TRUE,1,""))</f>
        <v/>
      </c>
      <c r="F771" s="9" t="str">
        <f>IF(Search!$C$8="","",IF(ISNUMBER(SEARCH(Search!$C$8,$AO771))=TRUE,1,""))</f>
        <v/>
      </c>
      <c r="G771" s="9" t="str">
        <f>IF(Search!$F$4="","",IF(Inventory!$AJ771&lt;Search!$F$4,"",1))</f>
        <v/>
      </c>
      <c r="H771" s="9" t="str">
        <f>IF(Search!$F$5="","",IF(Inventory!$AJ771&gt;Search!$F$5,"",1))</f>
        <v/>
      </c>
      <c r="I771" s="9" t="str">
        <f>IF(Search!$F$7="","",IF(Search!$F$8="",IF(ISNUMBER(SEARCH(Search!$F$7,$AL771))=TRUE,1,""),""))</f>
        <v/>
      </c>
      <c r="J771" s="9" t="str">
        <f>IF($AL771=Search!$F$8,1,"")</f>
        <v/>
      </c>
      <c r="K771" s="9" t="str">
        <f>IF(Search!$I$4="","",IF(COUNTA($AS771)=1,IF(Search!$I$4="N","N",1),""))</f>
        <v/>
      </c>
      <c r="L771" s="9" t="str">
        <f>IF(Search!$I$5="","",IF($AS771="RC",1,""))</f>
        <v/>
      </c>
      <c r="M771" s="9" t="str">
        <f>IF(Search!$I$6="","",IF($AS771="RCP",1,""))</f>
        <v/>
      </c>
      <c r="N771" s="9" t="str">
        <f>IF(Search!$I$8="","",IF(COUNTA($AT771)=1,IF(Search!$I$8="N","N",1),""))</f>
        <v/>
      </c>
      <c r="O771" s="9" t="str">
        <f>IF(Search!$L$4="","",IF(COUNTA($AU771)=1,IF(Search!$L$4="N","N",1),""))</f>
        <v/>
      </c>
      <c r="P771" s="9" t="str">
        <f>IF(Search!$L$5="","",IF(ISNUMBER(SEARCH("Jersey",$AU771))=TRUE,IF(Search!$L$5="N","N",1),""))</f>
        <v/>
      </c>
      <c r="Q771" s="9" t="str">
        <f>IF(Search!$L$6="","",IF(ISNUMBER(SEARCH("Patch",$AU771))=TRUE,IF(Search!$L$6="N","N",1),""))</f>
        <v/>
      </c>
      <c r="R771" s="9" t="str">
        <f>IF(Search!$L$7="","",IF(ISNUMBER(SEARCH("Shield",$AU771))=TRUE,IF(Search!$L$7="N","N",1),""))</f>
        <v/>
      </c>
      <c r="S771" s="9" t="str">
        <f>IF(Search!$L$8="","",IF(ISNUMBER(SEARCH("Stick",$AU771))=TRUE,IF(Search!$L$8="N","N",1),""))</f>
        <v/>
      </c>
      <c r="T771" s="9" t="str">
        <f>IF(Search!$O$4="","",IF(COUNTA($AW771)=1,IF(Search!$O$4="N","N",1),""))</f>
        <v/>
      </c>
      <c r="U771" s="9" t="str">
        <f>IF(Search!$O$5="","",IF($AW771="","",IF($AW771&lt;Search!$O$5,"",1)))</f>
        <v/>
      </c>
      <c r="V771" s="9" t="str">
        <f>IF(Search!$O$6="","",IF($AW771="","",IF($AW771&gt;Search!$O$6,"",1)))</f>
        <v/>
      </c>
      <c r="W771" s="9" t="str">
        <f>IF(Search!$U$4="","",IF($AX771="","",1))</f>
        <v/>
      </c>
      <c r="X771" s="9" t="str">
        <f>IF(Search!$U$5="","",IF(ISNUMBER(SEARCH(Search!$U$5,$AX771))=TRUE,IF(Search!$U$5="N","N",1),""))</f>
        <v/>
      </c>
      <c r="Y771" s="9" t="str">
        <f>IF(Search!$U$6="","",IF($AY771&lt;Search!$U$6,"",1))</f>
        <v/>
      </c>
      <c r="Z771" s="9" t="str">
        <f>IF(Search!$R$4="","",IF(Inventory!$BA771&lt;Search!$R$4,"",1))</f>
        <v/>
      </c>
      <c r="AA771" s="9" t="str">
        <f>IF(Search!$R$5="","",IF($BA771&gt;Search!$R$5,"",1))</f>
        <v/>
      </c>
      <c r="AB771" s="9" t="str">
        <f>IF(Search!$R$6="","",IF($BB771&lt;Search!$R$6,"",1))</f>
        <v/>
      </c>
      <c r="AC771" s="9" t="str">
        <f>IF(Search!$R$7="","",IF($BB771&lt;Search!$R$7,"",1))</f>
        <v/>
      </c>
      <c r="AD771" s="45" t="str">
        <f>IF(COUNTIF($A771:$AC771,"n")&gt;0,"",IF(SUM($A771:$AC771)=COUNTA(Search!$C$4:$C$8,Search!$F$4:$F$8,Search!$I$4:$I$6,Search!$I$8,Search!$L$4:$L$8,Search!$O$4:$O$8,Search!$R$4:$R$7,Search!$U$4:$U$7)-COUNTIF(Search!$C$4:$U$7,"n"),1+LARGE($AD$1:AD770,1),""))</f>
        <v/>
      </c>
      <c r="AE771" s="45" t="str">
        <f t="shared" ref="AE771:AE834" si="39">IF(AD771="","",COUNTIF($AN$2:$AN$10540,"&lt;="&amp;AN771))</f>
        <v/>
      </c>
      <c r="AF771" s="45" t="str">
        <f>IF(AD771="","",COUNTIF($AE$1:$AE770,$AE771)+RANK($AE771,$AE$2:$AE$10540,1))</f>
        <v/>
      </c>
      <c r="AG771" s="45" t="str">
        <f t="shared" ref="AG771:AG834" si="40">IF($AD771="","",COUNTIF($BA$2:$BA$10540,"&lt;="&amp;$BA771))</f>
        <v/>
      </c>
      <c r="AH771" s="45" t="str">
        <f>IF($AD771="","",COUNTIF($AG$1:$AG770,$AG771)+RANK($AG771,$AG$1:$AG$10539,0))</f>
        <v/>
      </c>
      <c r="AI771" s="10" t="str">
        <f t="shared" si="38"/>
        <v>1996-97 Black Diamond #177 Ray Bourque     /   $</v>
      </c>
      <c r="AJ771" s="11">
        <v>1996</v>
      </c>
      <c r="AK771" s="17">
        <v>97</v>
      </c>
      <c r="AL771" s="12" t="s">
        <v>407</v>
      </c>
      <c r="AM771" s="10">
        <v>177</v>
      </c>
      <c r="AN771" s="12" t="s">
        <v>429</v>
      </c>
      <c r="AO771" s="9"/>
      <c r="AP771" s="9"/>
      <c r="AQ771" s="9"/>
      <c r="AR771" s="14" t="s">
        <v>2480</v>
      </c>
      <c r="AS771" s="9"/>
      <c r="AT771" s="9"/>
      <c r="AU771" s="9"/>
      <c r="AV771" s="13"/>
      <c r="AW771" s="13"/>
      <c r="AX771" s="9"/>
      <c r="AY771" s="9"/>
      <c r="AZ771" s="9"/>
      <c r="BA771" s="33"/>
      <c r="BB771" s="33"/>
      <c r="BC771" s="36"/>
      <c r="BD771" s="12" t="s">
        <v>1771</v>
      </c>
    </row>
    <row r="772" spans="1:57" s="12" customFormat="1" x14ac:dyDescent="0.2">
      <c r="A772" s="9" t="str">
        <f>IF(Search!$C$5="","",IF(COUNTA(Inventory!$AP772)=1,1,""))</f>
        <v/>
      </c>
      <c r="B772" s="9" t="str">
        <f>IF(Search!$C$4="","",IF(ISNUMBER(SEARCH(Search!$C$4,$AR772))=TRUE,1,""))</f>
        <v/>
      </c>
      <c r="C772" s="9" t="str">
        <f>IF(Search!$C$6="x",IF(COUNTA($AQ772)=1,1,"N"),IF(COUNTA($AQ772)=1,"N",""))</f>
        <v/>
      </c>
      <c r="D772" s="9" t="str">
        <f>IF(Search!$O$8="","",IF(ISNUMBER(SEARCH(Search!$O$8,$BD772))=TRUE,1,""))</f>
        <v/>
      </c>
      <c r="E772" s="9" t="str">
        <f>IF(Search!$C$7="","",IF(ISNUMBER(SEARCH(Search!$C$7,$AN772))=TRUE,1,""))</f>
        <v/>
      </c>
      <c r="F772" s="9" t="str">
        <f>IF(Search!$C$8="","",IF(ISNUMBER(SEARCH(Search!$C$8,$AO772))=TRUE,1,""))</f>
        <v/>
      </c>
      <c r="G772" s="9" t="str">
        <f>IF(Search!$F$4="","",IF(Inventory!$AJ772&lt;Search!$F$4,"",1))</f>
        <v/>
      </c>
      <c r="H772" s="9" t="str">
        <f>IF(Search!$F$5="","",IF(Inventory!$AJ772&gt;Search!$F$5,"",1))</f>
        <v/>
      </c>
      <c r="I772" s="9" t="str">
        <f>IF(Search!$F$7="","",IF(Search!$F$8="",IF(ISNUMBER(SEARCH(Search!$F$7,$AL772))=TRUE,1,""),""))</f>
        <v/>
      </c>
      <c r="J772" s="9" t="str">
        <f>IF($AL772=Search!$F$8,1,"")</f>
        <v/>
      </c>
      <c r="K772" s="9" t="str">
        <f>IF(Search!$I$4="","",IF(COUNTA($AS772)=1,IF(Search!$I$4="N","N",1),""))</f>
        <v/>
      </c>
      <c r="L772" s="9" t="str">
        <f>IF(Search!$I$5="","",IF($AS772="RC",1,""))</f>
        <v/>
      </c>
      <c r="M772" s="9" t="str">
        <f>IF(Search!$I$6="","",IF($AS772="RCP",1,""))</f>
        <v/>
      </c>
      <c r="N772" s="9" t="str">
        <f>IF(Search!$I$8="","",IF(COUNTA($AT772)=1,IF(Search!$I$8="N","N",1),""))</f>
        <v/>
      </c>
      <c r="O772" s="9" t="str">
        <f>IF(Search!$L$4="","",IF(COUNTA($AU772)=1,IF(Search!$L$4="N","N",1),""))</f>
        <v/>
      </c>
      <c r="P772" s="9" t="str">
        <f>IF(Search!$L$5="","",IF(ISNUMBER(SEARCH("Jersey",$AU772))=TRUE,IF(Search!$L$5="N","N",1),""))</f>
        <v/>
      </c>
      <c r="Q772" s="9" t="str">
        <f>IF(Search!$L$6="","",IF(ISNUMBER(SEARCH("Patch",$AU772))=TRUE,IF(Search!$L$6="N","N",1),""))</f>
        <v/>
      </c>
      <c r="R772" s="9" t="str">
        <f>IF(Search!$L$7="","",IF(ISNUMBER(SEARCH("Shield",$AU772))=TRUE,IF(Search!$L$7="N","N",1),""))</f>
        <v/>
      </c>
      <c r="S772" s="9" t="str">
        <f>IF(Search!$L$8="","",IF(ISNUMBER(SEARCH("Stick",$AU772))=TRUE,IF(Search!$L$8="N","N",1),""))</f>
        <v/>
      </c>
      <c r="T772" s="9" t="str">
        <f>IF(Search!$O$4="","",IF(COUNTA($AW772)=1,IF(Search!$O$4="N","N",1),""))</f>
        <v/>
      </c>
      <c r="U772" s="9" t="str">
        <f>IF(Search!$O$5="","",IF($AW772="","",IF($AW772&lt;Search!$O$5,"",1)))</f>
        <v/>
      </c>
      <c r="V772" s="9" t="str">
        <f>IF(Search!$O$6="","",IF($AW772="","",IF($AW772&gt;Search!$O$6,"",1)))</f>
        <v/>
      </c>
      <c r="W772" s="9" t="str">
        <f>IF(Search!$U$4="","",IF($AX772="","",1))</f>
        <v/>
      </c>
      <c r="X772" s="9" t="str">
        <f>IF(Search!$U$5="","",IF(ISNUMBER(SEARCH(Search!$U$5,$AX772))=TRUE,IF(Search!$U$5="N","N",1),""))</f>
        <v/>
      </c>
      <c r="Y772" s="9" t="str">
        <f>IF(Search!$U$6="","",IF($AY772&lt;Search!$U$6,"",1))</f>
        <v/>
      </c>
      <c r="Z772" s="9" t="str">
        <f>IF(Search!$R$4="","",IF(Inventory!$BA772&lt;Search!$R$4,"",1))</f>
        <v/>
      </c>
      <c r="AA772" s="9" t="str">
        <f>IF(Search!$R$5="","",IF($BA772&gt;Search!$R$5,"",1))</f>
        <v/>
      </c>
      <c r="AB772" s="9" t="str">
        <f>IF(Search!$R$6="","",IF($BB772&lt;Search!$R$6,"",1))</f>
        <v/>
      </c>
      <c r="AC772" s="9" t="str">
        <f>IF(Search!$R$7="","",IF($BB772&lt;Search!$R$7,"",1))</f>
        <v/>
      </c>
      <c r="AD772" s="45" t="str">
        <f>IF(COUNTIF($A772:$AC772,"n")&gt;0,"",IF(SUM($A772:$AC772)=COUNTA(Search!$C$4:$C$8,Search!$F$4:$F$8,Search!$I$4:$I$6,Search!$I$8,Search!$L$4:$L$8,Search!$O$4:$O$8,Search!$R$4:$R$7,Search!$U$4:$U$7)-COUNTIF(Search!$C$4:$U$7,"n"),1+LARGE($AD$1:AD771,1),""))</f>
        <v/>
      </c>
      <c r="AE772" s="45" t="str">
        <f t="shared" si="39"/>
        <v/>
      </c>
      <c r="AF772" s="45" t="str">
        <f>IF(AD772="","",COUNTIF($AE$1:$AE771,$AE772)+RANK($AE772,$AE$2:$AE$10540,1))</f>
        <v/>
      </c>
      <c r="AG772" s="45" t="str">
        <f t="shared" si="40"/>
        <v/>
      </c>
      <c r="AH772" s="45" t="str">
        <f>IF($AD772="","",COUNTIF($AG$1:$AG771,$AG772)+RANK($AG772,$AG$1:$AG$10539,0))</f>
        <v/>
      </c>
      <c r="AI772" s="10" t="str">
        <f t="shared" si="38"/>
        <v>1996-97 Black Diamond #178 Saku Koivu     /   $</v>
      </c>
      <c r="AJ772" s="11">
        <v>1996</v>
      </c>
      <c r="AK772" s="17">
        <v>97</v>
      </c>
      <c r="AL772" s="12" t="s">
        <v>407</v>
      </c>
      <c r="AM772" s="10">
        <v>178</v>
      </c>
      <c r="AN772" s="12" t="s">
        <v>430</v>
      </c>
      <c r="AO772" s="9"/>
      <c r="AP772" s="9"/>
      <c r="AQ772" s="9"/>
      <c r="AR772" s="14" t="s">
        <v>2480</v>
      </c>
      <c r="AS772" s="9"/>
      <c r="AT772" s="9"/>
      <c r="AU772" s="9"/>
      <c r="AV772" s="13"/>
      <c r="AW772" s="13"/>
      <c r="AX772" s="9"/>
      <c r="AY772" s="9"/>
      <c r="AZ772" s="9"/>
      <c r="BA772" s="33"/>
      <c r="BB772" s="33"/>
      <c r="BC772" s="36"/>
      <c r="BD772" s="12" t="s">
        <v>1771</v>
      </c>
    </row>
    <row r="773" spans="1:57" s="12" customFormat="1" x14ac:dyDescent="0.2">
      <c r="A773" s="9" t="str">
        <f>IF(Search!$C$5="","",IF(COUNTA(Inventory!$AP773)=1,1,""))</f>
        <v/>
      </c>
      <c r="B773" s="9" t="str">
        <f>IF(Search!$C$4="","",IF(ISNUMBER(SEARCH(Search!$C$4,$AR773))=TRUE,1,""))</f>
        <v/>
      </c>
      <c r="C773" s="9" t="str">
        <f>IF(Search!$C$6="x",IF(COUNTA($AQ773)=1,1,"N"),IF(COUNTA($AQ773)=1,"N",""))</f>
        <v/>
      </c>
      <c r="D773" s="9" t="str">
        <f>IF(Search!$O$8="","",IF(ISNUMBER(SEARCH(Search!$O$8,$BD773))=TRUE,1,""))</f>
        <v/>
      </c>
      <c r="E773" s="9" t="str">
        <f>IF(Search!$C$7="","",IF(ISNUMBER(SEARCH(Search!$C$7,$AN773))=TRUE,1,""))</f>
        <v/>
      </c>
      <c r="F773" s="9" t="str">
        <f>IF(Search!$C$8="","",IF(ISNUMBER(SEARCH(Search!$C$8,$AO773))=TRUE,1,""))</f>
        <v/>
      </c>
      <c r="G773" s="9" t="str">
        <f>IF(Search!$F$4="","",IF(Inventory!$AJ773&lt;Search!$F$4,"",1))</f>
        <v/>
      </c>
      <c r="H773" s="9" t="str">
        <f>IF(Search!$F$5="","",IF(Inventory!$AJ773&gt;Search!$F$5,"",1))</f>
        <v/>
      </c>
      <c r="I773" s="9" t="str">
        <f>IF(Search!$F$7="","",IF(Search!$F$8="",IF(ISNUMBER(SEARCH(Search!$F$7,$AL773))=TRUE,1,""),""))</f>
        <v/>
      </c>
      <c r="J773" s="9" t="str">
        <f>IF($AL773=Search!$F$8,1,"")</f>
        <v/>
      </c>
      <c r="K773" s="9" t="str">
        <f>IF(Search!$I$4="","",IF(COUNTA($AS773)=1,IF(Search!$I$4="N","N",1),""))</f>
        <v/>
      </c>
      <c r="L773" s="9" t="str">
        <f>IF(Search!$I$5="","",IF($AS773="RC",1,""))</f>
        <v/>
      </c>
      <c r="M773" s="9" t="str">
        <f>IF(Search!$I$6="","",IF($AS773="RCP",1,""))</f>
        <v/>
      </c>
      <c r="N773" s="9" t="str">
        <f>IF(Search!$I$8="","",IF(COUNTA($AT773)=1,IF(Search!$I$8="N","N",1),""))</f>
        <v/>
      </c>
      <c r="O773" s="9" t="str">
        <f>IF(Search!$L$4="","",IF(COUNTA($AU773)=1,IF(Search!$L$4="N","N",1),""))</f>
        <v/>
      </c>
      <c r="P773" s="9" t="str">
        <f>IF(Search!$L$5="","",IF(ISNUMBER(SEARCH("Jersey",$AU773))=TRUE,IF(Search!$L$5="N","N",1),""))</f>
        <v/>
      </c>
      <c r="Q773" s="9" t="str">
        <f>IF(Search!$L$6="","",IF(ISNUMBER(SEARCH("Patch",$AU773))=TRUE,IF(Search!$L$6="N","N",1),""))</f>
        <v/>
      </c>
      <c r="R773" s="9" t="str">
        <f>IF(Search!$L$7="","",IF(ISNUMBER(SEARCH("Shield",$AU773))=TRUE,IF(Search!$L$7="N","N",1),""))</f>
        <v/>
      </c>
      <c r="S773" s="9" t="str">
        <f>IF(Search!$L$8="","",IF(ISNUMBER(SEARCH("Stick",$AU773))=TRUE,IF(Search!$L$8="N","N",1),""))</f>
        <v/>
      </c>
      <c r="T773" s="9" t="str">
        <f>IF(Search!$O$4="","",IF(COUNTA($AW773)=1,IF(Search!$O$4="N","N",1),""))</f>
        <v/>
      </c>
      <c r="U773" s="9" t="str">
        <f>IF(Search!$O$5="","",IF($AW773="","",IF($AW773&lt;Search!$O$5,"",1)))</f>
        <v/>
      </c>
      <c r="V773" s="9" t="str">
        <f>IF(Search!$O$6="","",IF($AW773="","",IF($AW773&gt;Search!$O$6,"",1)))</f>
        <v/>
      </c>
      <c r="W773" s="9" t="str">
        <f>IF(Search!$U$4="","",IF($AX773="","",1))</f>
        <v/>
      </c>
      <c r="X773" s="9" t="str">
        <f>IF(Search!$U$5="","",IF(ISNUMBER(SEARCH(Search!$U$5,$AX773))=TRUE,IF(Search!$U$5="N","N",1),""))</f>
        <v/>
      </c>
      <c r="Y773" s="9" t="str">
        <f>IF(Search!$U$6="","",IF($AY773&lt;Search!$U$6,"",1))</f>
        <v/>
      </c>
      <c r="Z773" s="9" t="str">
        <f>IF(Search!$R$4="","",IF(Inventory!$BA773&lt;Search!$R$4,"",1))</f>
        <v/>
      </c>
      <c r="AA773" s="9" t="str">
        <f>IF(Search!$R$5="","",IF($BA773&gt;Search!$R$5,"",1))</f>
        <v/>
      </c>
      <c r="AB773" s="9" t="str">
        <f>IF(Search!$R$6="","",IF($BB773&lt;Search!$R$6,"",1))</f>
        <v/>
      </c>
      <c r="AC773" s="9" t="str">
        <f>IF(Search!$R$7="","",IF($BB773&lt;Search!$R$7,"",1))</f>
        <v/>
      </c>
      <c r="AD773" s="45" t="str">
        <f>IF(COUNTIF($A773:$AC773,"n")&gt;0,"",IF(SUM($A773:$AC773)=COUNTA(Search!$C$4:$C$8,Search!$F$4:$F$8,Search!$I$4:$I$6,Search!$I$8,Search!$L$4:$L$8,Search!$O$4:$O$8,Search!$R$4:$R$7,Search!$U$4:$U$7)-COUNTIF(Search!$C$4:$U$7,"n"),1+LARGE($AD$1:AD772,1),""))</f>
        <v/>
      </c>
      <c r="AE773" s="45" t="str">
        <f t="shared" si="39"/>
        <v/>
      </c>
      <c r="AF773" s="45" t="str">
        <f>IF(AD773="","",COUNTIF($AE$1:$AE772,$AE773)+RANK($AE773,$AE$2:$AE$10540,1))</f>
        <v/>
      </c>
      <c r="AG773" s="45" t="str">
        <f t="shared" si="40"/>
        <v/>
      </c>
      <c r="AH773" s="45" t="str">
        <f>IF($AD773="","",COUNTIF($AG$1:$AG772,$AG773)+RANK($AG773,$AG$1:$AG$10539,0))</f>
        <v/>
      </c>
      <c r="AI773" s="10" t="str">
        <f t="shared" si="38"/>
        <v>1996-97 Black Diamond #179 Wade Redden     /   $</v>
      </c>
      <c r="AJ773" s="11">
        <v>1996</v>
      </c>
      <c r="AK773" s="17">
        <v>97</v>
      </c>
      <c r="AL773" s="12" t="s">
        <v>407</v>
      </c>
      <c r="AM773" s="10">
        <v>179</v>
      </c>
      <c r="AN773" s="12" t="s">
        <v>276</v>
      </c>
      <c r="AO773" s="9"/>
      <c r="AP773" s="9"/>
      <c r="AQ773" s="9"/>
      <c r="AR773" s="14" t="s">
        <v>2480</v>
      </c>
      <c r="AS773" s="9"/>
      <c r="AT773" s="9"/>
      <c r="AU773" s="9"/>
      <c r="AV773" s="13"/>
      <c r="AW773" s="13"/>
      <c r="AX773" s="9"/>
      <c r="AY773" s="9"/>
      <c r="AZ773" s="9"/>
      <c r="BA773" s="33"/>
      <c r="BB773" s="33"/>
      <c r="BC773" s="36"/>
      <c r="BD773" s="12" t="s">
        <v>1771</v>
      </c>
    </row>
    <row r="774" spans="1:57" s="12" customFormat="1" x14ac:dyDescent="0.2">
      <c r="A774" s="9" t="str">
        <f>IF(Search!$C$5="","",IF(COUNTA(Inventory!$AP774)=1,1,""))</f>
        <v/>
      </c>
      <c r="B774" s="9" t="str">
        <f>IF(Search!$C$4="","",IF(ISNUMBER(SEARCH(Search!$C$4,$AR774))=TRUE,1,""))</f>
        <v/>
      </c>
      <c r="C774" s="9" t="str">
        <f>IF(Search!$C$6="x",IF(COUNTA($AQ774)=1,1,"N"),IF(COUNTA($AQ774)=1,"N",""))</f>
        <v/>
      </c>
      <c r="D774" s="9" t="str">
        <f>IF(Search!$O$8="","",IF(ISNUMBER(SEARCH(Search!$O$8,$BD774))=TRUE,1,""))</f>
        <v/>
      </c>
      <c r="E774" s="9" t="str">
        <f>IF(Search!$C$7="","",IF(ISNUMBER(SEARCH(Search!$C$7,$AN774))=TRUE,1,""))</f>
        <v/>
      </c>
      <c r="F774" s="9" t="str">
        <f>IF(Search!$C$8="","",IF(ISNUMBER(SEARCH(Search!$C$8,$AO774))=TRUE,1,""))</f>
        <v/>
      </c>
      <c r="G774" s="9" t="str">
        <f>IF(Search!$F$4="","",IF(Inventory!$AJ774&lt;Search!$F$4,"",1))</f>
        <v/>
      </c>
      <c r="H774" s="9" t="str">
        <f>IF(Search!$F$5="","",IF(Inventory!$AJ774&gt;Search!$F$5,"",1))</f>
        <v/>
      </c>
      <c r="I774" s="9" t="str">
        <f>IF(Search!$F$7="","",IF(Search!$F$8="",IF(ISNUMBER(SEARCH(Search!$F$7,$AL774))=TRUE,1,""),""))</f>
        <v/>
      </c>
      <c r="J774" s="9" t="str">
        <f>IF($AL774=Search!$F$8,1,"")</f>
        <v/>
      </c>
      <c r="K774" s="9" t="str">
        <f>IF(Search!$I$4="","",IF(COUNTA($AS774)=1,IF(Search!$I$4="N","N",1),""))</f>
        <v/>
      </c>
      <c r="L774" s="9" t="str">
        <f>IF(Search!$I$5="","",IF($AS774="RC",1,""))</f>
        <v/>
      </c>
      <c r="M774" s="9" t="str">
        <f>IF(Search!$I$6="","",IF($AS774="RCP",1,""))</f>
        <v/>
      </c>
      <c r="N774" s="9" t="str">
        <f>IF(Search!$I$8="","",IF(COUNTA($AT774)=1,IF(Search!$I$8="N","N",1),""))</f>
        <v/>
      </c>
      <c r="O774" s="9" t="str">
        <f>IF(Search!$L$4="","",IF(COUNTA($AU774)=1,IF(Search!$L$4="N","N",1),""))</f>
        <v/>
      </c>
      <c r="P774" s="9" t="str">
        <f>IF(Search!$L$5="","",IF(ISNUMBER(SEARCH("Jersey",$AU774))=TRUE,IF(Search!$L$5="N","N",1),""))</f>
        <v/>
      </c>
      <c r="Q774" s="9" t="str">
        <f>IF(Search!$L$6="","",IF(ISNUMBER(SEARCH("Patch",$AU774))=TRUE,IF(Search!$L$6="N","N",1),""))</f>
        <v/>
      </c>
      <c r="R774" s="9" t="str">
        <f>IF(Search!$L$7="","",IF(ISNUMBER(SEARCH("Shield",$AU774))=TRUE,IF(Search!$L$7="N","N",1),""))</f>
        <v/>
      </c>
      <c r="S774" s="9" t="str">
        <f>IF(Search!$L$8="","",IF(ISNUMBER(SEARCH("Stick",$AU774))=TRUE,IF(Search!$L$8="N","N",1),""))</f>
        <v/>
      </c>
      <c r="T774" s="9" t="str">
        <f>IF(Search!$O$4="","",IF(COUNTA($AW774)=1,IF(Search!$O$4="N","N",1),""))</f>
        <v/>
      </c>
      <c r="U774" s="9" t="str">
        <f>IF(Search!$O$5="","",IF($AW774="","",IF($AW774&lt;Search!$O$5,"",1)))</f>
        <v/>
      </c>
      <c r="V774" s="9" t="str">
        <f>IF(Search!$O$6="","",IF($AW774="","",IF($AW774&gt;Search!$O$6,"",1)))</f>
        <v/>
      </c>
      <c r="W774" s="9" t="str">
        <f>IF(Search!$U$4="","",IF($AX774="","",1))</f>
        <v/>
      </c>
      <c r="X774" s="9" t="str">
        <f>IF(Search!$U$5="","",IF(ISNUMBER(SEARCH(Search!$U$5,$AX774))=TRUE,IF(Search!$U$5="N","N",1),""))</f>
        <v/>
      </c>
      <c r="Y774" s="9" t="str">
        <f>IF(Search!$U$6="","",IF($AY774&lt;Search!$U$6,"",1))</f>
        <v/>
      </c>
      <c r="Z774" s="9" t="str">
        <f>IF(Search!$R$4="","",IF(Inventory!$BA774&lt;Search!$R$4,"",1))</f>
        <v/>
      </c>
      <c r="AA774" s="9" t="str">
        <f>IF(Search!$R$5="","",IF($BA774&gt;Search!$R$5,"",1))</f>
        <v/>
      </c>
      <c r="AB774" s="9" t="str">
        <f>IF(Search!$R$6="","",IF($BB774&lt;Search!$R$6,"",1))</f>
        <v/>
      </c>
      <c r="AC774" s="9" t="str">
        <f>IF(Search!$R$7="","",IF($BB774&lt;Search!$R$7,"",1))</f>
        <v/>
      </c>
      <c r="AD774" s="45" t="str">
        <f>IF(COUNTIF($A774:$AC774,"n")&gt;0,"",IF(SUM($A774:$AC774)=COUNTA(Search!$C$4:$C$8,Search!$F$4:$F$8,Search!$I$4:$I$6,Search!$I$8,Search!$L$4:$L$8,Search!$O$4:$O$8,Search!$R$4:$R$7,Search!$U$4:$U$7)-COUNTIF(Search!$C$4:$U$7,"n"),1+LARGE($AD$1:AD773,1),""))</f>
        <v/>
      </c>
      <c r="AE774" s="45" t="str">
        <f t="shared" si="39"/>
        <v/>
      </c>
      <c r="AF774" s="45" t="str">
        <f>IF(AD774="","",COUNTIF($AE$1:$AE773,$AE774)+RANK($AE774,$AE$2:$AE$10540,1))</f>
        <v/>
      </c>
      <c r="AG774" s="45" t="str">
        <f t="shared" si="40"/>
        <v/>
      </c>
      <c r="AH774" s="45" t="str">
        <f>IF($AD774="","",COUNTIF($AG$1:$AG773,$AG774)+RANK($AG774,$AG$1:$AG$10539,0))</f>
        <v/>
      </c>
      <c r="AI774" s="10" t="str">
        <f t="shared" ref="AI774:AI837" si="41">CONCATENATE(AJ774,"-",AK774," ",AL774," #",AM774," ",AN774," ",AO774," ",AS774," ",AT774," ",AU774," ",AV774,"/",AW774," ",AX774," ",AY774,AZ774," $",BA774)</f>
        <v>1996-97 Black Diamond #180 Wayne Gretzky     /   $</v>
      </c>
      <c r="AJ774" s="11">
        <v>1996</v>
      </c>
      <c r="AK774" s="17">
        <v>97</v>
      </c>
      <c r="AL774" s="12" t="s">
        <v>407</v>
      </c>
      <c r="AM774" s="10">
        <v>180</v>
      </c>
      <c r="AN774" s="12" t="s">
        <v>163</v>
      </c>
      <c r="AO774" s="9"/>
      <c r="AP774" s="9"/>
      <c r="AQ774" s="9"/>
      <c r="AR774" s="14" t="s">
        <v>2480</v>
      </c>
      <c r="AS774" s="9"/>
      <c r="AT774" s="9"/>
      <c r="AU774" s="9"/>
      <c r="AV774" s="13"/>
      <c r="AW774" s="13"/>
      <c r="AX774" s="9"/>
      <c r="AY774" s="9"/>
      <c r="AZ774" s="9"/>
      <c r="BA774" s="33"/>
      <c r="BB774" s="33"/>
      <c r="BC774" s="36"/>
      <c r="BD774" s="12" t="s">
        <v>1771</v>
      </c>
    </row>
    <row r="775" spans="1:57" s="12" customFormat="1" x14ac:dyDescent="0.2">
      <c r="A775" s="9" t="str">
        <f>IF(Search!$C$5="","",IF(COUNTA(Inventory!$AP775)=1,1,""))</f>
        <v/>
      </c>
      <c r="B775" s="9" t="str">
        <f>IF(Search!$C$4="","",IF(ISNUMBER(SEARCH(Search!$C$4,$AR775))=TRUE,1,""))</f>
        <v/>
      </c>
      <c r="C775" s="9" t="str">
        <f>IF(Search!$C$6="x",IF(COUNTA($AQ775)=1,1,"N"),IF(COUNTA($AQ775)=1,"N",""))</f>
        <v/>
      </c>
      <c r="D775" s="9" t="str">
        <f>IF(Search!$O$8="","",IF(ISNUMBER(SEARCH(Search!$O$8,$BD775))=TRUE,1,""))</f>
        <v/>
      </c>
      <c r="E775" s="9" t="str">
        <f>IF(Search!$C$7="","",IF(ISNUMBER(SEARCH(Search!$C$7,$AN775))=TRUE,1,""))</f>
        <v/>
      </c>
      <c r="F775" s="9" t="str">
        <f>IF(Search!$C$8="","",IF(ISNUMBER(SEARCH(Search!$C$8,$AO775))=TRUE,1,""))</f>
        <v/>
      </c>
      <c r="G775" s="9" t="str">
        <f>IF(Search!$F$4="","",IF(Inventory!$AJ775&lt;Search!$F$4,"",1))</f>
        <v/>
      </c>
      <c r="H775" s="9" t="str">
        <f>IF(Search!$F$5="","",IF(Inventory!$AJ775&gt;Search!$F$5,"",1))</f>
        <v/>
      </c>
      <c r="I775" s="9" t="str">
        <f>IF(Search!$F$7="","",IF(Search!$F$8="",IF(ISNUMBER(SEARCH(Search!$F$7,$AL775))=TRUE,1,""),""))</f>
        <v/>
      </c>
      <c r="J775" s="9" t="str">
        <f>IF($AL775=Search!$F$8,1,"")</f>
        <v/>
      </c>
      <c r="K775" s="9" t="str">
        <f>IF(Search!$I$4="","",IF(COUNTA($AS775)=1,IF(Search!$I$4="N","N",1),""))</f>
        <v/>
      </c>
      <c r="L775" s="9" t="str">
        <f>IF(Search!$I$5="","",IF($AS775="RC",1,""))</f>
        <v/>
      </c>
      <c r="M775" s="9" t="str">
        <f>IF(Search!$I$6="","",IF($AS775="RCP",1,""))</f>
        <v/>
      </c>
      <c r="N775" s="9" t="str">
        <f>IF(Search!$I$8="","",IF(COUNTA($AT775)=1,IF(Search!$I$8="N","N",1),""))</f>
        <v/>
      </c>
      <c r="O775" s="9" t="str">
        <f>IF(Search!$L$4="","",IF(COUNTA($AU775)=1,IF(Search!$L$4="N","N",1),""))</f>
        <v/>
      </c>
      <c r="P775" s="9" t="str">
        <f>IF(Search!$L$5="","",IF(ISNUMBER(SEARCH("Jersey",$AU775))=TRUE,IF(Search!$L$5="N","N",1),""))</f>
        <v/>
      </c>
      <c r="Q775" s="9" t="str">
        <f>IF(Search!$L$6="","",IF(ISNUMBER(SEARCH("Patch",$AU775))=TRUE,IF(Search!$L$6="N","N",1),""))</f>
        <v/>
      </c>
      <c r="R775" s="9" t="str">
        <f>IF(Search!$L$7="","",IF(ISNUMBER(SEARCH("Shield",$AU775))=TRUE,IF(Search!$L$7="N","N",1),""))</f>
        <v/>
      </c>
      <c r="S775" s="9" t="str">
        <f>IF(Search!$L$8="","",IF(ISNUMBER(SEARCH("Stick",$AU775))=TRUE,IF(Search!$L$8="N","N",1),""))</f>
        <v/>
      </c>
      <c r="T775" s="9" t="str">
        <f>IF(Search!$O$4="","",IF(COUNTA($AW775)=1,IF(Search!$O$4="N","N",1),""))</f>
        <v/>
      </c>
      <c r="U775" s="9" t="str">
        <f>IF(Search!$O$5="","",IF($AW775="","",IF($AW775&lt;Search!$O$5,"",1)))</f>
        <v/>
      </c>
      <c r="V775" s="9" t="str">
        <f>IF(Search!$O$6="","",IF($AW775="","",IF($AW775&gt;Search!$O$6,"",1)))</f>
        <v/>
      </c>
      <c r="W775" s="9" t="str">
        <f>IF(Search!$U$4="","",IF($AX775="","",1))</f>
        <v/>
      </c>
      <c r="X775" s="9" t="str">
        <f>IF(Search!$U$5="","",IF(ISNUMBER(SEARCH(Search!$U$5,$AX775))=TRUE,IF(Search!$U$5="N","N",1),""))</f>
        <v/>
      </c>
      <c r="Y775" s="9" t="str">
        <f>IF(Search!$U$6="","",IF($AY775&lt;Search!$U$6,"",1))</f>
        <v/>
      </c>
      <c r="Z775" s="9" t="str">
        <f>IF(Search!$R$4="","",IF(Inventory!$BA775&lt;Search!$R$4,"",1))</f>
        <v/>
      </c>
      <c r="AA775" s="9" t="str">
        <f>IF(Search!$R$5="","",IF($BA775&gt;Search!$R$5,"",1))</f>
        <v/>
      </c>
      <c r="AB775" s="9" t="str">
        <f>IF(Search!$R$6="","",IF($BB775&lt;Search!$R$6,"",1))</f>
        <v/>
      </c>
      <c r="AC775" s="9" t="str">
        <f>IF(Search!$R$7="","",IF($BB775&lt;Search!$R$7,"",1))</f>
        <v/>
      </c>
      <c r="AD775" s="45" t="str">
        <f>IF(COUNTIF($A775:$AC775,"n")&gt;0,"",IF(SUM($A775:$AC775)=COUNTA(Search!$C$4:$C$8,Search!$F$4:$F$8,Search!$I$4:$I$6,Search!$I$8,Search!$L$4:$L$8,Search!$O$4:$O$8,Search!$R$4:$R$7,Search!$U$4:$U$7)-COUNTIF(Search!$C$4:$U$7,"n"),1+LARGE($AD$1:AD774,1),""))</f>
        <v/>
      </c>
      <c r="AE775" s="45" t="str">
        <f t="shared" si="39"/>
        <v/>
      </c>
      <c r="AF775" s="45" t="str">
        <f>IF(AD775="","",COUNTIF($AE$1:$AE774,$AE775)+RANK($AE775,$AE$2:$AE$10540,1))</f>
        <v/>
      </c>
      <c r="AG775" s="45" t="str">
        <f t="shared" si="40"/>
        <v/>
      </c>
      <c r="AH775" s="45" t="str">
        <f>IF($AD775="","",COUNTIF($AG$1:$AG774,$AG775)+RANK($AG775,$AG$1:$AG$10539,0))</f>
        <v/>
      </c>
      <c r="AI775" s="10" t="str">
        <f t="shared" si="41"/>
        <v>1996-97 Black Diamond #P180 Wayne Gretzky Promo     /   $</v>
      </c>
      <c r="AJ775" s="11">
        <v>1996</v>
      </c>
      <c r="AK775" s="17">
        <v>97</v>
      </c>
      <c r="AL775" s="12" t="s">
        <v>407</v>
      </c>
      <c r="AM775" s="10" t="s">
        <v>408</v>
      </c>
      <c r="AN775" s="12" t="s">
        <v>409</v>
      </c>
      <c r="AO775" s="9"/>
      <c r="AP775" s="9"/>
      <c r="AQ775" s="9"/>
      <c r="AR775" s="14" t="s">
        <v>2480</v>
      </c>
      <c r="AS775" s="9"/>
      <c r="AT775" s="9"/>
      <c r="AU775" s="9"/>
      <c r="AV775" s="13"/>
      <c r="AW775" s="13"/>
      <c r="AX775" s="9"/>
      <c r="AY775" s="9"/>
      <c r="AZ775" s="9"/>
      <c r="BA775" s="33"/>
      <c r="BB775" s="33"/>
      <c r="BC775" s="36"/>
      <c r="BD775" s="12" t="s">
        <v>1771</v>
      </c>
    </row>
    <row r="776" spans="1:57" s="12" customFormat="1" x14ac:dyDescent="0.2">
      <c r="A776" s="9" t="str">
        <f>IF(Search!$C$5="","",IF(COUNTA(Inventory!$AP776)=1,1,""))</f>
        <v/>
      </c>
      <c r="B776" s="9" t="str">
        <f>IF(Search!$C$4="","",IF(ISNUMBER(SEARCH(Search!$C$4,$AR776))=TRUE,1,""))</f>
        <v/>
      </c>
      <c r="C776" s="9" t="str">
        <f>IF(Search!$C$6="x",IF(COUNTA($AQ776)=1,1,"N"),IF(COUNTA($AQ776)=1,"N",""))</f>
        <v/>
      </c>
      <c r="D776" s="9" t="str">
        <f>IF(Search!$O$8="","",IF(ISNUMBER(SEARCH(Search!$O$8,$BD776))=TRUE,1,""))</f>
        <v/>
      </c>
      <c r="E776" s="9" t="str">
        <f>IF(Search!$C$7="","",IF(ISNUMBER(SEARCH(Search!$C$7,$AN776))=TRUE,1,""))</f>
        <v/>
      </c>
      <c r="F776" s="9" t="str">
        <f>IF(Search!$C$8="","",IF(ISNUMBER(SEARCH(Search!$C$8,$AO776))=TRUE,1,""))</f>
        <v/>
      </c>
      <c r="G776" s="9" t="str">
        <f>IF(Search!$F$4="","",IF(Inventory!$AJ776&lt;Search!$F$4,"",1))</f>
        <v/>
      </c>
      <c r="H776" s="9" t="str">
        <f>IF(Search!$F$5="","",IF(Inventory!$AJ776&gt;Search!$F$5,"",1))</f>
        <v/>
      </c>
      <c r="I776" s="9" t="str">
        <f>IF(Search!$F$7="","",IF(Search!$F$8="",IF(ISNUMBER(SEARCH(Search!$F$7,$AL776))=TRUE,1,""),""))</f>
        <v/>
      </c>
      <c r="J776" s="9" t="str">
        <f>IF($AL776=Search!$F$8,1,"")</f>
        <v/>
      </c>
      <c r="K776" s="9" t="str">
        <f>IF(Search!$I$4="","",IF(COUNTA($AS776)=1,IF(Search!$I$4="N","N",1),""))</f>
        <v/>
      </c>
      <c r="L776" s="9" t="str">
        <f>IF(Search!$I$5="","",IF($AS776="RC",1,""))</f>
        <v/>
      </c>
      <c r="M776" s="9" t="str">
        <f>IF(Search!$I$6="","",IF($AS776="RCP",1,""))</f>
        <v/>
      </c>
      <c r="N776" s="9" t="str">
        <f>IF(Search!$I$8="","",IF(COUNTA($AT776)=1,IF(Search!$I$8="N","N",1),""))</f>
        <v/>
      </c>
      <c r="O776" s="9" t="str">
        <f>IF(Search!$L$4="","",IF(COUNTA($AU776)=1,IF(Search!$L$4="N","N",1),""))</f>
        <v/>
      </c>
      <c r="P776" s="9" t="str">
        <f>IF(Search!$L$5="","",IF(ISNUMBER(SEARCH("Jersey",$AU776))=TRUE,IF(Search!$L$5="N","N",1),""))</f>
        <v/>
      </c>
      <c r="Q776" s="9" t="str">
        <f>IF(Search!$L$6="","",IF(ISNUMBER(SEARCH("Patch",$AU776))=TRUE,IF(Search!$L$6="N","N",1),""))</f>
        <v/>
      </c>
      <c r="R776" s="9" t="str">
        <f>IF(Search!$L$7="","",IF(ISNUMBER(SEARCH("Shield",$AU776))=TRUE,IF(Search!$L$7="N","N",1),""))</f>
        <v/>
      </c>
      <c r="S776" s="9" t="str">
        <f>IF(Search!$L$8="","",IF(ISNUMBER(SEARCH("Stick",$AU776))=TRUE,IF(Search!$L$8="N","N",1),""))</f>
        <v/>
      </c>
      <c r="T776" s="9" t="str">
        <f>IF(Search!$O$4="","",IF(COUNTA($AW776)=1,IF(Search!$O$4="N","N",1),""))</f>
        <v/>
      </c>
      <c r="U776" s="9" t="str">
        <f>IF(Search!$O$5="","",IF($AW776="","",IF($AW776&lt;Search!$O$5,"",1)))</f>
        <v/>
      </c>
      <c r="V776" s="9" t="str">
        <f>IF(Search!$O$6="","",IF($AW776="","",IF($AW776&gt;Search!$O$6,"",1)))</f>
        <v/>
      </c>
      <c r="W776" s="9" t="str">
        <f>IF(Search!$U$4="","",IF($AX776="","",1))</f>
        <v/>
      </c>
      <c r="X776" s="9" t="str">
        <f>IF(Search!$U$5="","",IF(ISNUMBER(SEARCH(Search!$U$5,$AX776))=TRUE,IF(Search!$U$5="N","N",1),""))</f>
        <v/>
      </c>
      <c r="Y776" s="9" t="str">
        <f>IF(Search!$U$6="","",IF($AY776&lt;Search!$U$6,"",1))</f>
        <v/>
      </c>
      <c r="Z776" s="9" t="str">
        <f>IF(Search!$R$4="","",IF(Inventory!$BA776&lt;Search!$R$4,"",1))</f>
        <v/>
      </c>
      <c r="AA776" s="9" t="str">
        <f>IF(Search!$R$5="","",IF($BA776&gt;Search!$R$5,"",1))</f>
        <v/>
      </c>
      <c r="AB776" s="9" t="str">
        <f>IF(Search!$R$6="","",IF($BB776&lt;Search!$R$6,"",1))</f>
        <v/>
      </c>
      <c r="AC776" s="9" t="str">
        <f>IF(Search!$R$7="","",IF($BB776&lt;Search!$R$7,"",1))</f>
        <v/>
      </c>
      <c r="AD776" s="45" t="str">
        <f>IF(COUNTIF($A776:$AC776,"n")&gt;0,"",IF(SUM($A776:$AC776)=COUNTA(Search!$C$4:$C$8,Search!$F$4:$F$8,Search!$I$4:$I$6,Search!$I$8,Search!$L$4:$L$8,Search!$O$4:$O$8,Search!$R$4:$R$7,Search!$U$4:$U$7)-COUNTIF(Search!$C$4:$U$7,"n"),1+LARGE($AD$1:AD775,1),""))</f>
        <v/>
      </c>
      <c r="AE776" s="45" t="str">
        <f t="shared" si="39"/>
        <v/>
      </c>
      <c r="AF776" s="45" t="str">
        <f>IF(AD776="","",COUNTIF($AE$1:$AE775,$AE776)+RANK($AE776,$AE$2:$AE$10540,1))</f>
        <v/>
      </c>
      <c r="AG776" s="45" t="str">
        <f t="shared" si="40"/>
        <v/>
      </c>
      <c r="AH776" s="45" t="str">
        <f>IF($AD776="","",COUNTIF($AG$1:$AG775,$AG776)+RANK($AG776,$AG$1:$AG$10539,0))</f>
        <v/>
      </c>
      <c r="AI776" s="10" t="str">
        <f t="shared" si="41"/>
        <v>1996-97 Black Diamond Gold #11 Bill Lindsay     /   $</v>
      </c>
      <c r="AJ776" s="11">
        <v>1996</v>
      </c>
      <c r="AK776" s="17">
        <v>97</v>
      </c>
      <c r="AL776" s="12" t="s">
        <v>431</v>
      </c>
      <c r="AM776" s="10">
        <v>11</v>
      </c>
      <c r="AN776" s="12" t="s">
        <v>432</v>
      </c>
      <c r="AO776" s="9"/>
      <c r="AP776" s="9"/>
      <c r="AQ776" s="9"/>
      <c r="AR776" s="14" t="s">
        <v>2480</v>
      </c>
      <c r="AS776" s="9"/>
      <c r="AT776" s="9"/>
      <c r="AU776" s="9"/>
      <c r="AV776" s="13"/>
      <c r="AW776" s="13"/>
      <c r="AX776" s="9"/>
      <c r="AY776" s="9"/>
      <c r="AZ776" s="9"/>
      <c r="BA776" s="33"/>
      <c r="BB776" s="33"/>
      <c r="BC776" s="36"/>
      <c r="BD776" s="12" t="s">
        <v>1771</v>
      </c>
    </row>
    <row r="777" spans="1:57" s="12" customFormat="1" x14ac:dyDescent="0.2">
      <c r="A777" s="9" t="str">
        <f>IF(Search!$C$5="","",IF(COUNTA(Inventory!$AP777)=1,1,""))</f>
        <v/>
      </c>
      <c r="B777" s="9" t="str">
        <f>IF(Search!$C$4="","",IF(ISNUMBER(SEARCH(Search!$C$4,$AR777))=TRUE,1,""))</f>
        <v/>
      </c>
      <c r="C777" s="9" t="str">
        <f>IF(Search!$C$6="x",IF(COUNTA($AQ777)=1,1,"N"),IF(COUNTA($AQ777)=1,"N",""))</f>
        <v/>
      </c>
      <c r="D777" s="9" t="str">
        <f>IF(Search!$O$8="","",IF(ISNUMBER(SEARCH(Search!$O$8,$BD777))=TRUE,1,""))</f>
        <v/>
      </c>
      <c r="E777" s="9" t="str">
        <f>IF(Search!$C$7="","",IF(ISNUMBER(SEARCH(Search!$C$7,$AN777))=TRUE,1,""))</f>
        <v/>
      </c>
      <c r="F777" s="9" t="str">
        <f>IF(Search!$C$8="","",IF(ISNUMBER(SEARCH(Search!$C$8,$AO777))=TRUE,1,""))</f>
        <v/>
      </c>
      <c r="G777" s="9" t="str">
        <f>IF(Search!$F$4="","",IF(Inventory!$AJ777&lt;Search!$F$4,"",1))</f>
        <v/>
      </c>
      <c r="H777" s="9" t="str">
        <f>IF(Search!$F$5="","",IF(Inventory!$AJ777&gt;Search!$F$5,"",1))</f>
        <v/>
      </c>
      <c r="I777" s="9" t="str">
        <f>IF(Search!$F$7="","",IF(Search!$F$8="",IF(ISNUMBER(SEARCH(Search!$F$7,$AL777))=TRUE,1,""),""))</f>
        <v/>
      </c>
      <c r="J777" s="9" t="str">
        <f>IF($AL777=Search!$F$8,1,"")</f>
        <v/>
      </c>
      <c r="K777" s="9" t="str">
        <f>IF(Search!$I$4="","",IF(COUNTA($AS777)=1,IF(Search!$I$4="N","N",1),""))</f>
        <v/>
      </c>
      <c r="L777" s="9" t="str">
        <f>IF(Search!$I$5="","",IF($AS777="RC",1,""))</f>
        <v/>
      </c>
      <c r="M777" s="9" t="str">
        <f>IF(Search!$I$6="","",IF($AS777="RCP",1,""))</f>
        <v/>
      </c>
      <c r="N777" s="9" t="str">
        <f>IF(Search!$I$8="","",IF(COUNTA($AT777)=1,IF(Search!$I$8="N","N",1),""))</f>
        <v/>
      </c>
      <c r="O777" s="9" t="str">
        <f>IF(Search!$L$4="","",IF(COUNTA($AU777)=1,IF(Search!$L$4="N","N",1),""))</f>
        <v/>
      </c>
      <c r="P777" s="9" t="str">
        <f>IF(Search!$L$5="","",IF(ISNUMBER(SEARCH("Jersey",$AU777))=TRUE,IF(Search!$L$5="N","N",1),""))</f>
        <v/>
      </c>
      <c r="Q777" s="9" t="str">
        <f>IF(Search!$L$6="","",IF(ISNUMBER(SEARCH("Patch",$AU777))=TRUE,IF(Search!$L$6="N","N",1),""))</f>
        <v/>
      </c>
      <c r="R777" s="9" t="str">
        <f>IF(Search!$L$7="","",IF(ISNUMBER(SEARCH("Shield",$AU777))=TRUE,IF(Search!$L$7="N","N",1),""))</f>
        <v/>
      </c>
      <c r="S777" s="9" t="str">
        <f>IF(Search!$L$8="","",IF(ISNUMBER(SEARCH("Stick",$AU777))=TRUE,IF(Search!$L$8="N","N",1),""))</f>
        <v/>
      </c>
      <c r="T777" s="9" t="str">
        <f>IF(Search!$O$4="","",IF(COUNTA($AW777)=1,IF(Search!$O$4="N","N",1),""))</f>
        <v/>
      </c>
      <c r="U777" s="9" t="str">
        <f>IF(Search!$O$5="","",IF($AW777="","",IF($AW777&lt;Search!$O$5,"",1)))</f>
        <v/>
      </c>
      <c r="V777" s="9" t="str">
        <f>IF(Search!$O$6="","",IF($AW777="","",IF($AW777&gt;Search!$O$6,"",1)))</f>
        <v/>
      </c>
      <c r="W777" s="9" t="str">
        <f>IF(Search!$U$4="","",IF($AX777="","",1))</f>
        <v/>
      </c>
      <c r="X777" s="9" t="str">
        <f>IF(Search!$U$5="","",IF(ISNUMBER(SEARCH(Search!$U$5,$AX777))=TRUE,IF(Search!$U$5="N","N",1),""))</f>
        <v/>
      </c>
      <c r="Y777" s="9" t="str">
        <f>IF(Search!$U$6="","",IF($AY777&lt;Search!$U$6,"",1))</f>
        <v/>
      </c>
      <c r="Z777" s="9" t="str">
        <f>IF(Search!$R$4="","",IF(Inventory!$BA777&lt;Search!$R$4,"",1))</f>
        <v/>
      </c>
      <c r="AA777" s="9" t="str">
        <f>IF(Search!$R$5="","",IF($BA777&gt;Search!$R$5,"",1))</f>
        <v/>
      </c>
      <c r="AB777" s="9" t="str">
        <f>IF(Search!$R$6="","",IF($BB777&lt;Search!$R$6,"",1))</f>
        <v/>
      </c>
      <c r="AC777" s="9" t="str">
        <f>IF(Search!$R$7="","",IF($BB777&lt;Search!$R$7,"",1))</f>
        <v/>
      </c>
      <c r="AD777" s="45" t="str">
        <f>IF(COUNTIF($A777:$AC777,"n")&gt;0,"",IF(SUM($A777:$AC777)=COUNTA(Search!$C$4:$C$8,Search!$F$4:$F$8,Search!$I$4:$I$6,Search!$I$8,Search!$L$4:$L$8,Search!$O$4:$O$8,Search!$R$4:$R$7,Search!$U$4:$U$7)-COUNTIF(Search!$C$4:$U$7,"n"),1+LARGE($AD$1:AD776,1),""))</f>
        <v/>
      </c>
      <c r="AE777" s="45" t="str">
        <f t="shared" si="39"/>
        <v/>
      </c>
      <c r="AF777" s="45" t="str">
        <f>IF(AD777="","",COUNTIF($AE$1:$AE776,$AE777)+RANK($AE777,$AE$2:$AE$10540,1))</f>
        <v/>
      </c>
      <c r="AG777" s="45" t="str">
        <f t="shared" si="40"/>
        <v/>
      </c>
      <c r="AH777" s="45" t="str">
        <f>IF($AD777="","",COUNTIF($AG$1:$AG776,$AG777)+RANK($AG777,$AG$1:$AG$10539,0))</f>
        <v/>
      </c>
      <c r="AI777" s="10" t="str">
        <f t="shared" si="41"/>
        <v>1996-97 Black Diamond Gold #94 Sergei Berezin TOR    /   $</v>
      </c>
      <c r="AJ777" s="11">
        <v>1996</v>
      </c>
      <c r="AK777" s="17">
        <v>97</v>
      </c>
      <c r="AL777" s="12" t="s">
        <v>431</v>
      </c>
      <c r="AM777" s="10">
        <v>94</v>
      </c>
      <c r="AN777" s="12" t="s">
        <v>405</v>
      </c>
      <c r="AO777" s="29" t="s">
        <v>1904</v>
      </c>
      <c r="AP777" s="9"/>
      <c r="AQ777" s="9"/>
      <c r="AR777" s="14" t="s">
        <v>2480</v>
      </c>
      <c r="AS777" s="9"/>
      <c r="AT777" s="9"/>
      <c r="AU777" s="9"/>
      <c r="AV777" s="13"/>
      <c r="AW777" s="13"/>
      <c r="AX777" s="9"/>
      <c r="AY777" s="9"/>
      <c r="AZ777" s="9"/>
      <c r="BA777" s="33"/>
      <c r="BB777" s="33"/>
      <c r="BC777" s="36"/>
      <c r="BD777" s="12" t="s">
        <v>1771</v>
      </c>
    </row>
    <row r="778" spans="1:57" s="12" customFormat="1" x14ac:dyDescent="0.2">
      <c r="A778" s="9" t="str">
        <f>IF(Search!$C$5="","",IF(COUNTA(Inventory!$AP778)=1,1,""))</f>
        <v/>
      </c>
      <c r="B778" s="9" t="str">
        <f>IF(Search!$C$4="","",IF(ISNUMBER(SEARCH(Search!$C$4,$AR778))=TRUE,1,""))</f>
        <v/>
      </c>
      <c r="C778" s="9" t="str">
        <f>IF(Search!$C$6="x",IF(COUNTA($AQ778)=1,1,"N"),IF(COUNTA($AQ778)=1,"N",""))</f>
        <v/>
      </c>
      <c r="D778" s="9" t="str">
        <f>IF(Search!$O$8="","",IF(ISNUMBER(SEARCH(Search!$O$8,$BD778))=TRUE,1,""))</f>
        <v/>
      </c>
      <c r="E778" s="9" t="str">
        <f>IF(Search!$C$7="","",IF(ISNUMBER(SEARCH(Search!$C$7,$AN778))=TRUE,1,""))</f>
        <v/>
      </c>
      <c r="F778" s="9" t="str">
        <f>IF(Search!$C$8="","",IF(ISNUMBER(SEARCH(Search!$C$8,$AO778))=TRUE,1,""))</f>
        <v/>
      </c>
      <c r="G778" s="9" t="str">
        <f>IF(Search!$F$4="","",IF(Inventory!$AJ778&lt;Search!$F$4,"",1))</f>
        <v/>
      </c>
      <c r="H778" s="9" t="str">
        <f>IF(Search!$F$5="","",IF(Inventory!$AJ778&gt;Search!$F$5,"",1))</f>
        <v/>
      </c>
      <c r="I778" s="9" t="str">
        <f>IF(Search!$F$7="","",IF(Search!$F$8="",IF(ISNUMBER(SEARCH(Search!$F$7,$AL778))=TRUE,1,""),""))</f>
        <v/>
      </c>
      <c r="J778" s="9" t="str">
        <f>IF($AL778=Search!$F$8,1,"")</f>
        <v/>
      </c>
      <c r="K778" s="9" t="str">
        <f>IF(Search!$I$4="","",IF(COUNTA($AS778)=1,IF(Search!$I$4="N","N",1),""))</f>
        <v/>
      </c>
      <c r="L778" s="9" t="str">
        <f>IF(Search!$I$5="","",IF($AS778="RC",1,""))</f>
        <v/>
      </c>
      <c r="M778" s="9" t="str">
        <f>IF(Search!$I$6="","",IF($AS778="RCP",1,""))</f>
        <v/>
      </c>
      <c r="N778" s="9" t="str">
        <f>IF(Search!$I$8="","",IF(COUNTA($AT778)=1,IF(Search!$I$8="N","N",1),""))</f>
        <v/>
      </c>
      <c r="O778" s="9" t="str">
        <f>IF(Search!$L$4="","",IF(COUNTA($AU778)=1,IF(Search!$L$4="N","N",1),""))</f>
        <v/>
      </c>
      <c r="P778" s="9" t="str">
        <f>IF(Search!$L$5="","",IF(ISNUMBER(SEARCH("Jersey",$AU778))=TRUE,IF(Search!$L$5="N","N",1),""))</f>
        <v/>
      </c>
      <c r="Q778" s="9" t="str">
        <f>IF(Search!$L$6="","",IF(ISNUMBER(SEARCH("Patch",$AU778))=TRUE,IF(Search!$L$6="N","N",1),""))</f>
        <v/>
      </c>
      <c r="R778" s="9" t="str">
        <f>IF(Search!$L$7="","",IF(ISNUMBER(SEARCH("Shield",$AU778))=TRUE,IF(Search!$L$7="N","N",1),""))</f>
        <v/>
      </c>
      <c r="S778" s="9" t="str">
        <f>IF(Search!$L$8="","",IF(ISNUMBER(SEARCH("Stick",$AU778))=TRUE,IF(Search!$L$8="N","N",1),""))</f>
        <v/>
      </c>
      <c r="T778" s="9" t="str">
        <f>IF(Search!$O$4="","",IF(COUNTA($AW778)=1,IF(Search!$O$4="N","N",1),""))</f>
        <v/>
      </c>
      <c r="U778" s="9" t="str">
        <f>IF(Search!$O$5="","",IF($AW778="","",IF($AW778&lt;Search!$O$5,"",1)))</f>
        <v/>
      </c>
      <c r="V778" s="9" t="str">
        <f>IF(Search!$O$6="","",IF($AW778="","",IF($AW778&gt;Search!$O$6,"",1)))</f>
        <v/>
      </c>
      <c r="W778" s="9" t="str">
        <f>IF(Search!$U$4="","",IF($AX778="","",1))</f>
        <v/>
      </c>
      <c r="X778" s="9" t="str">
        <f>IF(Search!$U$5="","",IF(ISNUMBER(SEARCH(Search!$U$5,$AX778))=TRUE,IF(Search!$U$5="N","N",1),""))</f>
        <v/>
      </c>
      <c r="Y778" s="9" t="str">
        <f>IF(Search!$U$6="","",IF($AY778&lt;Search!$U$6,"",1))</f>
        <v/>
      </c>
      <c r="Z778" s="9" t="str">
        <f>IF(Search!$R$4="","",IF(Inventory!$BA778&lt;Search!$R$4,"",1))</f>
        <v/>
      </c>
      <c r="AA778" s="9" t="str">
        <f>IF(Search!$R$5="","",IF($BA778&gt;Search!$R$5,"",1))</f>
        <v/>
      </c>
      <c r="AB778" s="9" t="str">
        <f>IF(Search!$R$6="","",IF($BB778&lt;Search!$R$6,"",1))</f>
        <v/>
      </c>
      <c r="AC778" s="9" t="str">
        <f>IF(Search!$R$7="","",IF($BB778&lt;Search!$R$7,"",1))</f>
        <v/>
      </c>
      <c r="AD778" s="45" t="str">
        <f>IF(COUNTIF($A778:$AC778,"n")&gt;0,"",IF(SUM($A778:$AC778)=COUNTA(Search!$C$4:$C$8,Search!$F$4:$F$8,Search!$I$4:$I$6,Search!$I$8,Search!$L$4:$L$8,Search!$O$4:$O$8,Search!$R$4:$R$7,Search!$U$4:$U$7)-COUNTIF(Search!$C$4:$U$7,"n"),1+LARGE($AD$1:AD777,1),""))</f>
        <v/>
      </c>
      <c r="AE778" s="45" t="str">
        <f t="shared" si="39"/>
        <v/>
      </c>
      <c r="AF778" s="45" t="str">
        <f>IF(AD778="","",COUNTIF($AE$1:$AE777,$AE778)+RANK($AE778,$AE$2:$AE$10540,1))</f>
        <v/>
      </c>
      <c r="AG778" s="45" t="str">
        <f t="shared" si="40"/>
        <v/>
      </c>
      <c r="AH778" s="45" t="str">
        <f>IF($AD778="","",COUNTIF($AG$1:$AG777,$AG778)+RANK($AG778,$AG$1:$AG$10539,0))</f>
        <v/>
      </c>
      <c r="AI778" s="10" t="str">
        <f t="shared" si="41"/>
        <v>1996-97 Black Diamond Gold #163 Mats Sundin TOR    /   $</v>
      </c>
      <c r="AJ778" s="11">
        <v>1996</v>
      </c>
      <c r="AK778" s="17">
        <v>97</v>
      </c>
      <c r="AL778" s="12" t="s">
        <v>431</v>
      </c>
      <c r="AM778" s="10">
        <v>163</v>
      </c>
      <c r="AN778" s="12" t="s">
        <v>215</v>
      </c>
      <c r="AO778" s="9" t="s">
        <v>1904</v>
      </c>
      <c r="AP778" s="9"/>
      <c r="AQ778" s="9"/>
      <c r="AR778" s="14" t="s">
        <v>2480</v>
      </c>
      <c r="AS778" s="9"/>
      <c r="AT778" s="9"/>
      <c r="AU778" s="9"/>
      <c r="AV778" s="13"/>
      <c r="AW778" s="13"/>
      <c r="AX778" s="9"/>
      <c r="AY778" s="9"/>
      <c r="AZ778" s="9"/>
      <c r="BA778" s="33"/>
      <c r="BB778" s="33"/>
      <c r="BC778" s="36"/>
      <c r="BD778" s="12" t="s">
        <v>1771</v>
      </c>
    </row>
    <row r="779" spans="1:57" s="12" customFormat="1" x14ac:dyDescent="0.2">
      <c r="A779" s="9" t="str">
        <f>IF(Search!$C$5="","",IF(COUNTA(Inventory!$AP779)=1,1,""))</f>
        <v/>
      </c>
      <c r="B779" s="9" t="str">
        <f>IF(Search!$C$4="","",IF(ISNUMBER(SEARCH(Search!$C$4,$AR779))=TRUE,1,""))</f>
        <v/>
      </c>
      <c r="C779" s="9" t="str">
        <f>IF(Search!$C$6="x",IF(COUNTA($AQ779)=1,1,"N"),IF(COUNTA($AQ779)=1,"N",""))</f>
        <v/>
      </c>
      <c r="D779" s="9" t="str">
        <f>IF(Search!$O$8="","",IF(ISNUMBER(SEARCH(Search!$O$8,$BD779))=TRUE,1,""))</f>
        <v/>
      </c>
      <c r="E779" s="9" t="str">
        <f>IF(Search!$C$7="","",IF(ISNUMBER(SEARCH(Search!$C$7,$AN779))=TRUE,1,""))</f>
        <v/>
      </c>
      <c r="F779" s="9" t="str">
        <f>IF(Search!$C$8="","",IF(ISNUMBER(SEARCH(Search!$C$8,$AO779))=TRUE,1,""))</f>
        <v/>
      </c>
      <c r="G779" s="9" t="str">
        <f>IF(Search!$F$4="","",IF(Inventory!$AJ779&lt;Search!$F$4,"",1))</f>
        <v/>
      </c>
      <c r="H779" s="9" t="str">
        <f>IF(Search!$F$5="","",IF(Inventory!$AJ779&gt;Search!$F$5,"",1))</f>
        <v/>
      </c>
      <c r="I779" s="9" t="str">
        <f>IF(Search!$F$7="","",IF(Search!$F$8="",IF(ISNUMBER(SEARCH(Search!$F$7,$AL779))=TRUE,1,""),""))</f>
        <v/>
      </c>
      <c r="J779" s="9" t="str">
        <f>IF($AL779=Search!$F$8,1,"")</f>
        <v/>
      </c>
      <c r="K779" s="9" t="str">
        <f>IF(Search!$I$4="","",IF(COUNTA($AS779)=1,IF(Search!$I$4="N","N",1),""))</f>
        <v/>
      </c>
      <c r="L779" s="9" t="str">
        <f>IF(Search!$I$5="","",IF($AS779="RC",1,""))</f>
        <v/>
      </c>
      <c r="M779" s="9" t="str">
        <f>IF(Search!$I$6="","",IF($AS779="RCP",1,""))</f>
        <v/>
      </c>
      <c r="N779" s="9" t="str">
        <f>IF(Search!$I$8="","",IF(COUNTA($AT779)=1,IF(Search!$I$8="N","N",1),""))</f>
        <v/>
      </c>
      <c r="O779" s="9" t="str">
        <f>IF(Search!$L$4="","",IF(COUNTA($AU779)=1,IF(Search!$L$4="N","N",1),""))</f>
        <v/>
      </c>
      <c r="P779" s="9" t="str">
        <f>IF(Search!$L$5="","",IF(ISNUMBER(SEARCH("Jersey",$AU779))=TRUE,IF(Search!$L$5="N","N",1),""))</f>
        <v/>
      </c>
      <c r="Q779" s="9" t="str">
        <f>IF(Search!$L$6="","",IF(ISNUMBER(SEARCH("Patch",$AU779))=TRUE,IF(Search!$L$6="N","N",1),""))</f>
        <v/>
      </c>
      <c r="R779" s="9" t="str">
        <f>IF(Search!$L$7="","",IF(ISNUMBER(SEARCH("Shield",$AU779))=TRUE,IF(Search!$L$7="N","N",1),""))</f>
        <v/>
      </c>
      <c r="S779" s="9" t="str">
        <f>IF(Search!$L$8="","",IF(ISNUMBER(SEARCH("Stick",$AU779))=TRUE,IF(Search!$L$8="N","N",1),""))</f>
        <v/>
      </c>
      <c r="T779" s="9" t="str">
        <f>IF(Search!$O$4="","",IF(COUNTA($AW779)=1,IF(Search!$O$4="N","N",1),""))</f>
        <v/>
      </c>
      <c r="U779" s="9" t="str">
        <f>IF(Search!$O$5="","",IF($AW779="","",IF($AW779&lt;Search!$O$5,"",1)))</f>
        <v/>
      </c>
      <c r="V779" s="9" t="str">
        <f>IF(Search!$O$6="","",IF($AW779="","",IF($AW779&gt;Search!$O$6,"",1)))</f>
        <v/>
      </c>
      <c r="W779" s="9" t="str">
        <f>IF(Search!$U$4="","",IF($AX779="","",1))</f>
        <v/>
      </c>
      <c r="X779" s="9" t="str">
        <f>IF(Search!$U$5="","",IF(ISNUMBER(SEARCH(Search!$U$5,$AX779))=TRUE,IF(Search!$U$5="N","N",1),""))</f>
        <v/>
      </c>
      <c r="Y779" s="9" t="str">
        <f>IF(Search!$U$6="","",IF($AY779&lt;Search!$U$6,"",1))</f>
        <v/>
      </c>
      <c r="Z779" s="9" t="str">
        <f>IF(Search!$R$4="","",IF(Inventory!$BA779&lt;Search!$R$4,"",1))</f>
        <v/>
      </c>
      <c r="AA779" s="9" t="str">
        <f>IF(Search!$R$5="","",IF($BA779&gt;Search!$R$5,"",1))</f>
        <v/>
      </c>
      <c r="AB779" s="9" t="str">
        <f>IF(Search!$R$6="","",IF($BB779&lt;Search!$R$6,"",1))</f>
        <v/>
      </c>
      <c r="AC779" s="9" t="str">
        <f>IF(Search!$R$7="","",IF($BB779&lt;Search!$R$7,"",1))</f>
        <v/>
      </c>
      <c r="AD779" s="45" t="str">
        <f>IF(COUNTIF($A779:$AC779,"n")&gt;0,"",IF(SUM($A779:$AC779)=COUNTA(Search!$C$4:$C$8,Search!$F$4:$F$8,Search!$I$4:$I$6,Search!$I$8,Search!$L$4:$L$8,Search!$O$4:$O$8,Search!$R$4:$R$7,Search!$U$4:$U$7)-COUNTIF(Search!$C$4:$U$7,"n"),1+LARGE($AD$1:AD778,1),""))</f>
        <v/>
      </c>
      <c r="AE779" s="45" t="str">
        <f t="shared" si="39"/>
        <v/>
      </c>
      <c r="AF779" s="45" t="str">
        <f>IF(AD779="","",COUNTIF($AE$1:$AE778,$AE779)+RANK($AE779,$AE$2:$AE$10540,1))</f>
        <v/>
      </c>
      <c r="AG779" s="45" t="str">
        <f t="shared" si="40"/>
        <v/>
      </c>
      <c r="AH779" s="45" t="str">
        <f>IF($AD779="","",COUNTIF($AG$1:$AG778,$AG779)+RANK($AG779,$AG$1:$AG$10539,0))</f>
        <v/>
      </c>
      <c r="AI779" s="10" t="str">
        <f t="shared" si="41"/>
        <v>1996-97 Collector's Choice #104 Robert Svehla     /   $</v>
      </c>
      <c r="AJ779" s="11">
        <v>1996</v>
      </c>
      <c r="AK779" s="17">
        <v>97</v>
      </c>
      <c r="AL779" s="12" t="s">
        <v>319</v>
      </c>
      <c r="AM779" s="10">
        <v>104</v>
      </c>
      <c r="AN779" s="12" t="s">
        <v>433</v>
      </c>
      <c r="AO779" s="9"/>
      <c r="AP779" s="9"/>
      <c r="AQ779" s="9"/>
      <c r="AR779" s="14"/>
      <c r="AS779" s="9"/>
      <c r="AT779" s="9"/>
      <c r="AU779" s="9"/>
      <c r="AV779" s="13"/>
      <c r="AW779" s="13"/>
      <c r="AX779" s="9"/>
      <c r="AY779" s="9"/>
      <c r="AZ779" s="9"/>
      <c r="BA779" s="33"/>
      <c r="BB779" s="33"/>
      <c r="BC779" s="36"/>
      <c r="BD779" s="12" t="s">
        <v>1771</v>
      </c>
    </row>
    <row r="780" spans="1:57" s="12" customFormat="1" x14ac:dyDescent="0.2">
      <c r="A780" s="9" t="str">
        <f>IF(Search!$C$5="","",IF(COUNTA(Inventory!$AP780)=1,1,""))</f>
        <v/>
      </c>
      <c r="B780" s="9" t="str">
        <f>IF(Search!$C$4="","",IF(ISNUMBER(SEARCH(Search!$C$4,$AR780))=TRUE,1,""))</f>
        <v/>
      </c>
      <c r="C780" s="9" t="str">
        <f>IF(Search!$C$6="x",IF(COUNTA($AQ780)=1,1,"N"),IF(COUNTA($AQ780)=1,"N",""))</f>
        <v/>
      </c>
      <c r="D780" s="9" t="str">
        <f>IF(Search!$O$8="","",IF(ISNUMBER(SEARCH(Search!$O$8,$BD780))=TRUE,1,""))</f>
        <v/>
      </c>
      <c r="E780" s="9" t="str">
        <f>IF(Search!$C$7="","",IF(ISNUMBER(SEARCH(Search!$C$7,$AN780))=TRUE,1,""))</f>
        <v/>
      </c>
      <c r="F780" s="9" t="str">
        <f>IF(Search!$C$8="","",IF(ISNUMBER(SEARCH(Search!$C$8,$AO780))=TRUE,1,""))</f>
        <v/>
      </c>
      <c r="G780" s="9" t="str">
        <f>IF(Search!$F$4="","",IF(Inventory!$AJ780&lt;Search!$F$4,"",1))</f>
        <v/>
      </c>
      <c r="H780" s="9" t="str">
        <f>IF(Search!$F$5="","",IF(Inventory!$AJ780&gt;Search!$F$5,"",1))</f>
        <v/>
      </c>
      <c r="I780" s="9" t="str">
        <f>IF(Search!$F$7="","",IF(Search!$F$8="",IF(ISNUMBER(SEARCH(Search!$F$7,$AL780))=TRUE,1,""),""))</f>
        <v/>
      </c>
      <c r="J780" s="9" t="str">
        <f>IF($AL780=Search!$F$8,1,"")</f>
        <v/>
      </c>
      <c r="K780" s="9" t="str">
        <f>IF(Search!$I$4="","",IF(COUNTA($AS780)=1,IF(Search!$I$4="N","N",1),""))</f>
        <v/>
      </c>
      <c r="L780" s="9" t="str">
        <f>IF(Search!$I$5="","",IF($AS780="RC",1,""))</f>
        <v/>
      </c>
      <c r="M780" s="9" t="str">
        <f>IF(Search!$I$6="","",IF($AS780="RCP",1,""))</f>
        <v/>
      </c>
      <c r="N780" s="9" t="str">
        <f>IF(Search!$I$8="","",IF(COUNTA($AT780)=1,IF(Search!$I$8="N","N",1),""))</f>
        <v/>
      </c>
      <c r="O780" s="9" t="str">
        <f>IF(Search!$L$4="","",IF(COUNTA($AU780)=1,IF(Search!$L$4="N","N",1),""))</f>
        <v/>
      </c>
      <c r="P780" s="9" t="str">
        <f>IF(Search!$L$5="","",IF(ISNUMBER(SEARCH("Jersey",$AU780))=TRUE,IF(Search!$L$5="N","N",1),""))</f>
        <v/>
      </c>
      <c r="Q780" s="9" t="str">
        <f>IF(Search!$L$6="","",IF(ISNUMBER(SEARCH("Patch",$AU780))=TRUE,IF(Search!$L$6="N","N",1),""))</f>
        <v/>
      </c>
      <c r="R780" s="9" t="str">
        <f>IF(Search!$L$7="","",IF(ISNUMBER(SEARCH("Shield",$AU780))=TRUE,IF(Search!$L$7="N","N",1),""))</f>
        <v/>
      </c>
      <c r="S780" s="9" t="str">
        <f>IF(Search!$L$8="","",IF(ISNUMBER(SEARCH("Stick",$AU780))=TRUE,IF(Search!$L$8="N","N",1),""))</f>
        <v/>
      </c>
      <c r="T780" s="9" t="str">
        <f>IF(Search!$O$4="","",IF(COUNTA($AW780)=1,IF(Search!$O$4="N","N",1),""))</f>
        <v/>
      </c>
      <c r="U780" s="9" t="str">
        <f>IF(Search!$O$5="","",IF($AW780="","",IF($AW780&lt;Search!$O$5,"",1)))</f>
        <v/>
      </c>
      <c r="V780" s="9" t="str">
        <f>IF(Search!$O$6="","",IF($AW780="","",IF($AW780&gt;Search!$O$6,"",1)))</f>
        <v/>
      </c>
      <c r="W780" s="9" t="str">
        <f>IF(Search!$U$4="","",IF($AX780="","",1))</f>
        <v/>
      </c>
      <c r="X780" s="9" t="str">
        <f>IF(Search!$U$5="","",IF(ISNUMBER(SEARCH(Search!$U$5,$AX780))=TRUE,IF(Search!$U$5="N","N",1),""))</f>
        <v/>
      </c>
      <c r="Y780" s="9" t="str">
        <f>IF(Search!$U$6="","",IF($AY780&lt;Search!$U$6,"",1))</f>
        <v/>
      </c>
      <c r="Z780" s="9" t="str">
        <f>IF(Search!$R$4="","",IF(Inventory!$BA780&lt;Search!$R$4,"",1))</f>
        <v/>
      </c>
      <c r="AA780" s="9" t="str">
        <f>IF(Search!$R$5="","",IF($BA780&gt;Search!$R$5,"",1))</f>
        <v/>
      </c>
      <c r="AB780" s="9" t="str">
        <f>IF(Search!$R$6="","",IF($BB780&lt;Search!$R$6,"",1))</f>
        <v/>
      </c>
      <c r="AC780" s="9" t="str">
        <f>IF(Search!$R$7="","",IF($BB780&lt;Search!$R$7,"",1))</f>
        <v/>
      </c>
      <c r="AD780" s="45" t="str">
        <f>IF(COUNTIF($A780:$AC780,"n")&gt;0,"",IF(SUM($A780:$AC780)=COUNTA(Search!$C$4:$C$8,Search!$F$4:$F$8,Search!$I$4:$I$6,Search!$I$8,Search!$L$4:$L$8,Search!$O$4:$O$8,Search!$R$4:$R$7,Search!$U$4:$U$7)-COUNTIF(Search!$C$4:$U$7,"n"),1+LARGE($AD$1:AD779,1),""))</f>
        <v/>
      </c>
      <c r="AE780" s="45" t="str">
        <f t="shared" si="39"/>
        <v/>
      </c>
      <c r="AF780" s="45" t="str">
        <f>IF(AD780="","",COUNTIF($AE$1:$AE779,$AE780)+RANK($AE780,$AE$2:$AE$10540,1))</f>
        <v/>
      </c>
      <c r="AG780" s="45" t="str">
        <f t="shared" si="40"/>
        <v/>
      </c>
      <c r="AH780" s="45" t="str">
        <f>IF($AD780="","",COUNTIF($AG$1:$AG779,$AG780)+RANK($AG780,$AG$1:$AG$10539,0))</f>
        <v/>
      </c>
      <c r="AI780" s="10" t="str">
        <f t="shared" si="41"/>
        <v>1996-97 Collector's Choice MVP #UD27 Ray Bourque     /   $</v>
      </c>
      <c r="AJ780" s="11">
        <v>1996</v>
      </c>
      <c r="AK780" s="17">
        <v>97</v>
      </c>
      <c r="AL780" s="12" t="s">
        <v>434</v>
      </c>
      <c r="AM780" s="10" t="s">
        <v>435</v>
      </c>
      <c r="AN780" s="12" t="s">
        <v>429</v>
      </c>
      <c r="AO780" s="9"/>
      <c r="AP780" s="9"/>
      <c r="AQ780" s="9"/>
      <c r="AR780" s="14"/>
      <c r="AS780" s="9"/>
      <c r="AT780" s="9"/>
      <c r="AU780" s="9"/>
      <c r="AV780" s="13"/>
      <c r="AW780" s="13"/>
      <c r="AX780" s="9"/>
      <c r="AY780" s="9"/>
      <c r="AZ780" s="9"/>
      <c r="BA780" s="33"/>
      <c r="BB780" s="33"/>
      <c r="BC780" s="36"/>
      <c r="BD780" s="12" t="s">
        <v>1771</v>
      </c>
    </row>
    <row r="781" spans="1:57" s="12" customFormat="1" x14ac:dyDescent="0.2">
      <c r="A781" s="9" t="str">
        <f>IF(Search!$C$5="","",IF(COUNTA(Inventory!$AP781)=1,1,""))</f>
        <v/>
      </c>
      <c r="B781" s="9" t="str">
        <f>IF(Search!$C$4="","",IF(ISNUMBER(SEARCH(Search!$C$4,$AR781))=TRUE,1,""))</f>
        <v/>
      </c>
      <c r="C781" s="9" t="str">
        <f>IF(Search!$C$6="x",IF(COUNTA($AQ781)=1,1,"N"),IF(COUNTA($AQ781)=1,"N",""))</f>
        <v/>
      </c>
      <c r="D781" s="9" t="str">
        <f>IF(Search!$O$8="","",IF(ISNUMBER(SEARCH(Search!$O$8,$BD781))=TRUE,1,""))</f>
        <v/>
      </c>
      <c r="E781" s="9" t="str">
        <f>IF(Search!$C$7="","",IF(ISNUMBER(SEARCH(Search!$C$7,$AN781))=TRUE,1,""))</f>
        <v/>
      </c>
      <c r="F781" s="9" t="str">
        <f>IF(Search!$C$8="","",IF(ISNUMBER(SEARCH(Search!$C$8,$AO781))=TRUE,1,""))</f>
        <v/>
      </c>
      <c r="G781" s="9" t="str">
        <f>IF(Search!$F$4="","",IF(Inventory!$AJ781&lt;Search!$F$4,"",1))</f>
        <v/>
      </c>
      <c r="H781" s="9" t="str">
        <f>IF(Search!$F$5="","",IF(Inventory!$AJ781&gt;Search!$F$5,"",1))</f>
        <v/>
      </c>
      <c r="I781" s="9" t="str">
        <f>IF(Search!$F$7="","",IF(Search!$F$8="",IF(ISNUMBER(SEARCH(Search!$F$7,$AL781))=TRUE,1,""),""))</f>
        <v/>
      </c>
      <c r="J781" s="9" t="str">
        <f>IF($AL781=Search!$F$8,1,"")</f>
        <v/>
      </c>
      <c r="K781" s="9" t="str">
        <f>IF(Search!$I$4="","",IF(COUNTA($AS781)=1,IF(Search!$I$4="N","N",1),""))</f>
        <v/>
      </c>
      <c r="L781" s="9" t="str">
        <f>IF(Search!$I$5="","",IF($AS781="RC",1,""))</f>
        <v/>
      </c>
      <c r="M781" s="9" t="str">
        <f>IF(Search!$I$6="","",IF($AS781="RCP",1,""))</f>
        <v/>
      </c>
      <c r="N781" s="9" t="str">
        <f>IF(Search!$I$8="","",IF(COUNTA($AT781)=1,IF(Search!$I$8="N","N",1),""))</f>
        <v/>
      </c>
      <c r="O781" s="9" t="str">
        <f>IF(Search!$L$4="","",IF(COUNTA($AU781)=1,IF(Search!$L$4="N","N",1),""))</f>
        <v/>
      </c>
      <c r="P781" s="9" t="str">
        <f>IF(Search!$L$5="","",IF(ISNUMBER(SEARCH("Jersey",$AU781))=TRUE,IF(Search!$L$5="N","N",1),""))</f>
        <v/>
      </c>
      <c r="Q781" s="9" t="str">
        <f>IF(Search!$L$6="","",IF(ISNUMBER(SEARCH("Patch",$AU781))=TRUE,IF(Search!$L$6="N","N",1),""))</f>
        <v/>
      </c>
      <c r="R781" s="9" t="str">
        <f>IF(Search!$L$7="","",IF(ISNUMBER(SEARCH("Shield",$AU781))=TRUE,IF(Search!$L$7="N","N",1),""))</f>
        <v/>
      </c>
      <c r="S781" s="9" t="str">
        <f>IF(Search!$L$8="","",IF(ISNUMBER(SEARCH("Stick",$AU781))=TRUE,IF(Search!$L$8="N","N",1),""))</f>
        <v/>
      </c>
      <c r="T781" s="9" t="str">
        <f>IF(Search!$O$4="","",IF(COUNTA($AW781)=1,IF(Search!$O$4="N","N",1),""))</f>
        <v/>
      </c>
      <c r="U781" s="9" t="str">
        <f>IF(Search!$O$5="","",IF($AW781="","",IF($AW781&lt;Search!$O$5,"",1)))</f>
        <v/>
      </c>
      <c r="V781" s="9" t="str">
        <f>IF(Search!$O$6="","",IF($AW781="","",IF($AW781&gt;Search!$O$6,"",1)))</f>
        <v/>
      </c>
      <c r="W781" s="9" t="str">
        <f>IF(Search!$U$4="","",IF($AX781="","",1))</f>
        <v/>
      </c>
      <c r="X781" s="9" t="str">
        <f>IF(Search!$U$5="","",IF(ISNUMBER(SEARCH(Search!$U$5,$AX781))=TRUE,IF(Search!$U$5="N","N",1),""))</f>
        <v/>
      </c>
      <c r="Y781" s="9" t="str">
        <f>IF(Search!$U$6="","",IF($AY781&lt;Search!$U$6,"",1))</f>
        <v/>
      </c>
      <c r="Z781" s="9" t="str">
        <f>IF(Search!$R$4="","",IF(Inventory!$BA781&lt;Search!$R$4,"",1))</f>
        <v/>
      </c>
      <c r="AA781" s="9" t="str">
        <f>IF(Search!$R$5="","",IF($BA781&gt;Search!$R$5,"",1))</f>
        <v/>
      </c>
      <c r="AB781" s="9" t="str">
        <f>IF(Search!$R$6="","",IF($BB781&lt;Search!$R$6,"",1))</f>
        <v/>
      </c>
      <c r="AC781" s="9" t="str">
        <f>IF(Search!$R$7="","",IF($BB781&lt;Search!$R$7,"",1))</f>
        <v/>
      </c>
      <c r="AD781" s="45" t="str">
        <f>IF(COUNTIF($A781:$AC781,"n")&gt;0,"",IF(SUM($A781:$AC781)=COUNTA(Search!$C$4:$C$8,Search!$F$4:$F$8,Search!$I$4:$I$6,Search!$I$8,Search!$L$4:$L$8,Search!$O$4:$O$8,Search!$R$4:$R$7,Search!$U$4:$U$7)-COUNTIF(Search!$C$4:$U$7,"n"),1+LARGE($AD$1:AD780,1),""))</f>
        <v/>
      </c>
      <c r="AE781" s="45" t="str">
        <f t="shared" si="39"/>
        <v/>
      </c>
      <c r="AF781" s="45" t="str">
        <f>IF(AD781="","",COUNTIF($AE$1:$AE780,$AE781)+RANK($AE781,$AE$2:$AE$10540,1))</f>
        <v/>
      </c>
      <c r="AG781" s="45" t="str">
        <f t="shared" si="40"/>
        <v/>
      </c>
      <c r="AH781" s="45" t="str">
        <f>IF($AD781="","",COUNTIF($AG$1:$AG780,$AG781)+RANK($AG781,$AG$1:$AG$10539,0))</f>
        <v/>
      </c>
      <c r="AI781" s="10" t="str">
        <f t="shared" si="41"/>
        <v>1996-97 Collector's Choice MVP #UD34 Ed Jovanovski     /   $</v>
      </c>
      <c r="AJ781" s="11">
        <v>1996</v>
      </c>
      <c r="AK781" s="17">
        <v>97</v>
      </c>
      <c r="AL781" s="12" t="s">
        <v>434</v>
      </c>
      <c r="AM781" s="10" t="s">
        <v>436</v>
      </c>
      <c r="AN781" s="12" t="s">
        <v>253</v>
      </c>
      <c r="AO781" s="9"/>
      <c r="AP781" s="9"/>
      <c r="AQ781" s="9"/>
      <c r="AR781" s="14"/>
      <c r="AS781" s="9"/>
      <c r="AT781" s="9"/>
      <c r="AU781" s="9"/>
      <c r="AV781" s="13"/>
      <c r="AW781" s="13"/>
      <c r="AX781" s="9"/>
      <c r="AY781" s="9"/>
      <c r="AZ781" s="9"/>
      <c r="BA781" s="33"/>
      <c r="BB781" s="33"/>
      <c r="BC781" s="36"/>
      <c r="BD781" s="12" t="s">
        <v>1771</v>
      </c>
    </row>
    <row r="782" spans="1:57" s="12" customFormat="1" x14ac:dyDescent="0.2">
      <c r="A782" s="9" t="str">
        <f>IF(Search!$C$5="","",IF(COUNTA(Inventory!$AP782)=1,1,""))</f>
        <v/>
      </c>
      <c r="B782" s="9" t="str">
        <f>IF(Search!$C$4="","",IF(ISNUMBER(SEARCH(Search!$C$4,$AR782))=TRUE,1,""))</f>
        <v/>
      </c>
      <c r="C782" s="9" t="str">
        <f>IF(Search!$C$6="x",IF(COUNTA($AQ782)=1,1,"N"),IF(COUNTA($AQ782)=1,"N",""))</f>
        <v/>
      </c>
      <c r="D782" s="9" t="str">
        <f>IF(Search!$O$8="","",IF(ISNUMBER(SEARCH(Search!$O$8,$BD782))=TRUE,1,""))</f>
        <v/>
      </c>
      <c r="E782" s="9" t="str">
        <f>IF(Search!$C$7="","",IF(ISNUMBER(SEARCH(Search!$C$7,$AN782))=TRUE,1,""))</f>
        <v/>
      </c>
      <c r="F782" s="9" t="str">
        <f>IF(Search!$C$8="","",IF(ISNUMBER(SEARCH(Search!$C$8,$AO782))=TRUE,1,""))</f>
        <v/>
      </c>
      <c r="G782" s="9" t="str">
        <f>IF(Search!$F$4="","",IF(Inventory!$AJ782&lt;Search!$F$4,"",1))</f>
        <v/>
      </c>
      <c r="H782" s="9" t="str">
        <f>IF(Search!$F$5="","",IF(Inventory!$AJ782&gt;Search!$F$5,"",1))</f>
        <v/>
      </c>
      <c r="I782" s="9" t="str">
        <f>IF(Search!$F$7="","",IF(Search!$F$8="",IF(ISNUMBER(SEARCH(Search!$F$7,$AL782))=TRUE,1,""),""))</f>
        <v/>
      </c>
      <c r="J782" s="9" t="str">
        <f>IF($AL782=Search!$F$8,1,"")</f>
        <v/>
      </c>
      <c r="K782" s="9" t="str">
        <f>IF(Search!$I$4="","",IF(COUNTA($AS782)=1,IF(Search!$I$4="N","N",1),""))</f>
        <v/>
      </c>
      <c r="L782" s="9" t="str">
        <f>IF(Search!$I$5="","",IF($AS782="RC",1,""))</f>
        <v/>
      </c>
      <c r="M782" s="9" t="str">
        <f>IF(Search!$I$6="","",IF($AS782="RCP",1,""))</f>
        <v/>
      </c>
      <c r="N782" s="9" t="str">
        <f>IF(Search!$I$8="","",IF(COUNTA($AT782)=1,IF(Search!$I$8="N","N",1),""))</f>
        <v/>
      </c>
      <c r="O782" s="9" t="str">
        <f>IF(Search!$L$4="","",IF(COUNTA($AU782)=1,IF(Search!$L$4="N","N",1),""))</f>
        <v/>
      </c>
      <c r="P782" s="9" t="str">
        <f>IF(Search!$L$5="","",IF(ISNUMBER(SEARCH("Jersey",$AU782))=TRUE,IF(Search!$L$5="N","N",1),""))</f>
        <v/>
      </c>
      <c r="Q782" s="9" t="str">
        <f>IF(Search!$L$6="","",IF(ISNUMBER(SEARCH("Patch",$AU782))=TRUE,IF(Search!$L$6="N","N",1),""))</f>
        <v/>
      </c>
      <c r="R782" s="9" t="str">
        <f>IF(Search!$L$7="","",IF(ISNUMBER(SEARCH("Shield",$AU782))=TRUE,IF(Search!$L$7="N","N",1),""))</f>
        <v/>
      </c>
      <c r="S782" s="9" t="str">
        <f>IF(Search!$L$8="","",IF(ISNUMBER(SEARCH("Stick",$AU782))=TRUE,IF(Search!$L$8="N","N",1),""))</f>
        <v/>
      </c>
      <c r="T782" s="9" t="str">
        <f>IF(Search!$O$4="","",IF(COUNTA($AW782)=1,IF(Search!$O$4="N","N",1),""))</f>
        <v/>
      </c>
      <c r="U782" s="9" t="str">
        <f>IF(Search!$O$5="","",IF($AW782="","",IF($AW782&lt;Search!$O$5,"",1)))</f>
        <v/>
      </c>
      <c r="V782" s="9" t="str">
        <f>IF(Search!$O$6="","",IF($AW782="","",IF($AW782&gt;Search!$O$6,"",1)))</f>
        <v/>
      </c>
      <c r="W782" s="9" t="str">
        <f>IF(Search!$U$4="","",IF($AX782="","",1))</f>
        <v/>
      </c>
      <c r="X782" s="9" t="str">
        <f>IF(Search!$U$5="","",IF(ISNUMBER(SEARCH(Search!$U$5,$AX782))=TRUE,IF(Search!$U$5="N","N",1),""))</f>
        <v/>
      </c>
      <c r="Y782" s="9" t="str">
        <f>IF(Search!$U$6="","",IF($AY782&lt;Search!$U$6,"",1))</f>
        <v/>
      </c>
      <c r="Z782" s="9" t="str">
        <f>IF(Search!$R$4="","",IF(Inventory!$BA782&lt;Search!$R$4,"",1))</f>
        <v/>
      </c>
      <c r="AA782" s="9" t="str">
        <f>IF(Search!$R$5="","",IF($BA782&gt;Search!$R$5,"",1))</f>
        <v/>
      </c>
      <c r="AB782" s="9" t="str">
        <f>IF(Search!$R$6="","",IF($BB782&lt;Search!$R$6,"",1))</f>
        <v/>
      </c>
      <c r="AC782" s="9" t="str">
        <f>IF(Search!$R$7="","",IF($BB782&lt;Search!$R$7,"",1))</f>
        <v/>
      </c>
      <c r="AD782" s="45" t="str">
        <f>IF(COUNTIF($A782:$AC782,"n")&gt;0,"",IF(SUM($A782:$AC782)=COUNTA(Search!$C$4:$C$8,Search!$F$4:$F$8,Search!$I$4:$I$6,Search!$I$8,Search!$L$4:$L$8,Search!$O$4:$O$8,Search!$R$4:$R$7,Search!$U$4:$U$7)-COUNTIF(Search!$C$4:$U$7,"n"),1+LARGE($AD$1:AD781,1),""))</f>
        <v/>
      </c>
      <c r="AE782" s="45" t="str">
        <f t="shared" si="39"/>
        <v/>
      </c>
      <c r="AF782" s="45" t="str">
        <f>IF(AD782="","",COUNTIF($AE$1:$AE781,$AE782)+RANK($AE782,$AE$2:$AE$10540,1))</f>
        <v/>
      </c>
      <c r="AG782" s="45" t="str">
        <f t="shared" si="40"/>
        <v/>
      </c>
      <c r="AH782" s="45" t="str">
        <f>IF($AD782="","",COUNTIF($AG$1:$AG781,$AG782)+RANK($AG782,$AG$1:$AG$10539,0))</f>
        <v/>
      </c>
      <c r="AI782" s="10" t="str">
        <f t="shared" si="41"/>
        <v>1996-97 Collector's Choice MVP #UD42 Owen Nolan     /   $</v>
      </c>
      <c r="AJ782" s="11">
        <v>1996</v>
      </c>
      <c r="AK782" s="17">
        <v>97</v>
      </c>
      <c r="AL782" s="12" t="s">
        <v>434</v>
      </c>
      <c r="AM782" s="10" t="s">
        <v>437</v>
      </c>
      <c r="AN782" s="12" t="s">
        <v>212</v>
      </c>
      <c r="AO782" s="9"/>
      <c r="AP782" s="9"/>
      <c r="AQ782" s="9"/>
      <c r="AR782" s="14"/>
      <c r="AS782" s="9"/>
      <c r="AT782" s="9"/>
      <c r="AU782" s="9"/>
      <c r="AV782" s="13"/>
      <c r="AW782" s="13"/>
      <c r="AX782" s="9"/>
      <c r="AY782" s="9"/>
      <c r="AZ782" s="9"/>
      <c r="BA782" s="33"/>
      <c r="BB782" s="33"/>
      <c r="BC782" s="36"/>
      <c r="BD782" s="12" t="s">
        <v>1771</v>
      </c>
    </row>
    <row r="783" spans="1:57" s="12" customFormat="1" x14ac:dyDescent="0.2">
      <c r="A783" s="9" t="str">
        <f>IF(Search!$C$5="","",IF(COUNTA(Inventory!$AP783)=1,1,""))</f>
        <v/>
      </c>
      <c r="B783" s="9" t="str">
        <f>IF(Search!$C$4="","",IF(ISNUMBER(SEARCH(Search!$C$4,$AR783))=TRUE,1,""))</f>
        <v/>
      </c>
      <c r="C783" s="9" t="str">
        <f>IF(Search!$C$6="x",IF(COUNTA($AQ783)=1,1,"N"),IF(COUNTA($AQ783)=1,"N",""))</f>
        <v/>
      </c>
      <c r="D783" s="9" t="str">
        <f>IF(Search!$O$8="","",IF(ISNUMBER(SEARCH(Search!$O$8,$BD783))=TRUE,1,""))</f>
        <v/>
      </c>
      <c r="E783" s="9" t="str">
        <f>IF(Search!$C$7="","",IF(ISNUMBER(SEARCH(Search!$C$7,$AN783))=TRUE,1,""))</f>
        <v/>
      </c>
      <c r="F783" s="9" t="str">
        <f>IF(Search!$C$8="","",IF(ISNUMBER(SEARCH(Search!$C$8,$AO783))=TRUE,1,""))</f>
        <v/>
      </c>
      <c r="G783" s="9" t="str">
        <f>IF(Search!$F$4="","",IF(Inventory!$AJ783&lt;Search!$F$4,"",1))</f>
        <v/>
      </c>
      <c r="H783" s="9" t="str">
        <f>IF(Search!$F$5="","",IF(Inventory!$AJ783&gt;Search!$F$5,"",1))</f>
        <v/>
      </c>
      <c r="I783" s="9" t="str">
        <f>IF(Search!$F$7="","",IF(Search!$F$8="",IF(ISNUMBER(SEARCH(Search!$F$7,$AL783))=TRUE,1,""),""))</f>
        <v/>
      </c>
      <c r="J783" s="9" t="str">
        <f>IF($AL783=Search!$F$8,1,"")</f>
        <v/>
      </c>
      <c r="K783" s="9" t="str">
        <f>IF(Search!$I$4="","",IF(COUNTA($AS783)=1,IF(Search!$I$4="N","N",1),""))</f>
        <v/>
      </c>
      <c r="L783" s="9" t="str">
        <f>IF(Search!$I$5="","",IF($AS783="RC",1,""))</f>
        <v/>
      </c>
      <c r="M783" s="9" t="str">
        <f>IF(Search!$I$6="","",IF($AS783="RCP",1,""))</f>
        <v/>
      </c>
      <c r="N783" s="9" t="str">
        <f>IF(Search!$I$8="","",IF(COUNTA($AT783)=1,IF(Search!$I$8="N","N",1),""))</f>
        <v/>
      </c>
      <c r="O783" s="9" t="str">
        <f>IF(Search!$L$4="","",IF(COUNTA($AU783)=1,IF(Search!$L$4="N","N",1),""))</f>
        <v/>
      </c>
      <c r="P783" s="9" t="str">
        <f>IF(Search!$L$5="","",IF(ISNUMBER(SEARCH("Jersey",$AU783))=TRUE,IF(Search!$L$5="N","N",1),""))</f>
        <v/>
      </c>
      <c r="Q783" s="9" t="str">
        <f>IF(Search!$L$6="","",IF(ISNUMBER(SEARCH("Patch",$AU783))=TRUE,IF(Search!$L$6="N","N",1),""))</f>
        <v/>
      </c>
      <c r="R783" s="9" t="str">
        <f>IF(Search!$L$7="","",IF(ISNUMBER(SEARCH("Shield",$AU783))=TRUE,IF(Search!$L$7="N","N",1),""))</f>
        <v/>
      </c>
      <c r="S783" s="9" t="str">
        <f>IF(Search!$L$8="","",IF(ISNUMBER(SEARCH("Stick",$AU783))=TRUE,IF(Search!$L$8="N","N",1),""))</f>
        <v/>
      </c>
      <c r="T783" s="9" t="str">
        <f>IF(Search!$O$4="","",IF(COUNTA($AW783)=1,IF(Search!$O$4="N","N",1),""))</f>
        <v/>
      </c>
      <c r="U783" s="9" t="str">
        <f>IF(Search!$O$5="","",IF($AW783="","",IF($AW783&lt;Search!$O$5,"",1)))</f>
        <v/>
      </c>
      <c r="V783" s="9" t="str">
        <f>IF(Search!$O$6="","",IF($AW783="","",IF($AW783&gt;Search!$O$6,"",1)))</f>
        <v/>
      </c>
      <c r="W783" s="9" t="str">
        <f>IF(Search!$U$4="","",IF($AX783="","",1))</f>
        <v/>
      </c>
      <c r="X783" s="9" t="str">
        <f>IF(Search!$U$5="","",IF(ISNUMBER(SEARCH(Search!$U$5,$AX783))=TRUE,IF(Search!$U$5="N","N",1),""))</f>
        <v/>
      </c>
      <c r="Y783" s="9" t="str">
        <f>IF(Search!$U$6="","",IF($AY783&lt;Search!$U$6,"",1))</f>
        <v/>
      </c>
      <c r="Z783" s="9" t="str">
        <f>IF(Search!$R$4="","",IF(Inventory!$BA783&lt;Search!$R$4,"",1))</f>
        <v/>
      </c>
      <c r="AA783" s="9" t="str">
        <f>IF(Search!$R$5="","",IF($BA783&gt;Search!$R$5,"",1))</f>
        <v/>
      </c>
      <c r="AB783" s="9" t="str">
        <f>IF(Search!$R$6="","",IF($BB783&lt;Search!$R$6,"",1))</f>
        <v/>
      </c>
      <c r="AC783" s="9" t="str">
        <f>IF(Search!$R$7="","",IF($BB783&lt;Search!$R$7,"",1))</f>
        <v/>
      </c>
      <c r="AD783" s="45" t="str">
        <f>IF(COUNTIF($A783:$AC783,"n")&gt;0,"",IF(SUM($A783:$AC783)=COUNTA(Search!$C$4:$C$8,Search!$F$4:$F$8,Search!$I$4:$I$6,Search!$I$8,Search!$L$4:$L$8,Search!$O$4:$O$8,Search!$R$4:$R$7,Search!$U$4:$U$7)-COUNTIF(Search!$C$4:$U$7,"n"),1+LARGE($AD$1:AD782,1),""))</f>
        <v/>
      </c>
      <c r="AE783" s="45" t="str">
        <f t="shared" si="39"/>
        <v/>
      </c>
      <c r="AF783" s="45" t="str">
        <f>IF(AD783="","",COUNTIF($AE$1:$AE782,$AE783)+RANK($AE783,$AE$2:$AE$10540,1))</f>
        <v/>
      </c>
      <c r="AG783" s="45" t="str">
        <f t="shared" si="40"/>
        <v/>
      </c>
      <c r="AH783" s="45" t="str">
        <f>IF($AD783="","",COUNTIF($AG$1:$AG782,$AG783)+RANK($AG783,$AG$1:$AG$10539,0))</f>
        <v/>
      </c>
      <c r="AI783" s="10" t="str">
        <f t="shared" si="41"/>
        <v>1996-97 Fleer Picks #8 Wayne Gretzky     /   $</v>
      </c>
      <c r="AJ783" s="11">
        <v>1996</v>
      </c>
      <c r="AK783" s="17">
        <v>97</v>
      </c>
      <c r="AL783" s="12" t="s">
        <v>438</v>
      </c>
      <c r="AM783" s="10">
        <v>8</v>
      </c>
      <c r="AN783" s="12" t="s">
        <v>163</v>
      </c>
      <c r="AO783" s="9"/>
      <c r="AP783" s="9"/>
      <c r="AQ783" s="9"/>
      <c r="AR783" s="14"/>
      <c r="AS783" s="9"/>
      <c r="AT783" s="9"/>
      <c r="AU783" s="9"/>
      <c r="AV783" s="13"/>
      <c r="AW783" s="13"/>
      <c r="AX783" s="9"/>
      <c r="AY783" s="9"/>
      <c r="AZ783" s="9"/>
      <c r="BA783" s="33"/>
      <c r="BB783" s="33"/>
      <c r="BC783" s="36"/>
      <c r="BD783" s="12" t="s">
        <v>1771</v>
      </c>
    </row>
    <row r="784" spans="1:57" s="12" customFormat="1" x14ac:dyDescent="0.2">
      <c r="A784" s="9" t="str">
        <f>IF(Search!$C$5="","",IF(COUNTA(Inventory!$AP784)=1,1,""))</f>
        <v/>
      </c>
      <c r="B784" s="9" t="str">
        <f>IF(Search!$C$4="","",IF(ISNUMBER(SEARCH(Search!$C$4,$AR784))=TRUE,1,""))</f>
        <v/>
      </c>
      <c r="C784" s="9" t="str">
        <f>IF(Search!$C$6="x",IF(COUNTA($AQ784)=1,1,"N"),IF(COUNTA($AQ784)=1,"N",""))</f>
        <v/>
      </c>
      <c r="D784" s="9" t="str">
        <f>IF(Search!$O$8="","",IF(ISNUMBER(SEARCH(Search!$O$8,$BD784))=TRUE,1,""))</f>
        <v/>
      </c>
      <c r="E784" s="9" t="str">
        <f>IF(Search!$C$7="","",IF(ISNUMBER(SEARCH(Search!$C$7,$AN784))=TRUE,1,""))</f>
        <v/>
      </c>
      <c r="F784" s="9" t="str">
        <f>IF(Search!$C$8="","",IF(ISNUMBER(SEARCH(Search!$C$8,$AO784))=TRUE,1,""))</f>
        <v/>
      </c>
      <c r="G784" s="9" t="str">
        <f>IF(Search!$F$4="","",IF(Inventory!$AJ784&lt;Search!$F$4,"",1))</f>
        <v/>
      </c>
      <c r="H784" s="9" t="str">
        <f>IF(Search!$F$5="","",IF(Inventory!$AJ784&gt;Search!$F$5,"",1))</f>
        <v/>
      </c>
      <c r="I784" s="9" t="str">
        <f>IF(Search!$F$7="","",IF(Search!$F$8="",IF(ISNUMBER(SEARCH(Search!$F$7,$AL784))=TRUE,1,""),""))</f>
        <v/>
      </c>
      <c r="J784" s="9" t="str">
        <f>IF($AL784=Search!$F$8,1,"")</f>
        <v/>
      </c>
      <c r="K784" s="9" t="str">
        <f>IF(Search!$I$4="","",IF(COUNTA($AS784)=1,IF(Search!$I$4="N","N",1),""))</f>
        <v/>
      </c>
      <c r="L784" s="9" t="str">
        <f>IF(Search!$I$5="","",IF($AS784="RC",1,""))</f>
        <v/>
      </c>
      <c r="M784" s="9" t="str">
        <f>IF(Search!$I$6="","",IF($AS784="RCP",1,""))</f>
        <v/>
      </c>
      <c r="N784" s="9" t="str">
        <f>IF(Search!$I$8="","",IF(COUNTA($AT784)=1,IF(Search!$I$8="N","N",1),""))</f>
        <v/>
      </c>
      <c r="O784" s="9" t="str">
        <f>IF(Search!$L$4="","",IF(COUNTA($AU784)=1,IF(Search!$L$4="N","N",1),""))</f>
        <v/>
      </c>
      <c r="P784" s="9" t="str">
        <f>IF(Search!$L$5="","",IF(ISNUMBER(SEARCH("Jersey",$AU784))=TRUE,IF(Search!$L$5="N","N",1),""))</f>
        <v/>
      </c>
      <c r="Q784" s="9" t="str">
        <f>IF(Search!$L$6="","",IF(ISNUMBER(SEARCH("Patch",$AU784))=TRUE,IF(Search!$L$6="N","N",1),""))</f>
        <v/>
      </c>
      <c r="R784" s="9" t="str">
        <f>IF(Search!$L$7="","",IF(ISNUMBER(SEARCH("Shield",$AU784))=TRUE,IF(Search!$L$7="N","N",1),""))</f>
        <v/>
      </c>
      <c r="S784" s="9" t="str">
        <f>IF(Search!$L$8="","",IF(ISNUMBER(SEARCH("Stick",$AU784))=TRUE,IF(Search!$L$8="N","N",1),""))</f>
        <v/>
      </c>
      <c r="T784" s="9" t="str">
        <f>IF(Search!$O$4="","",IF(COUNTA($AW784)=1,IF(Search!$O$4="N","N",1),""))</f>
        <v/>
      </c>
      <c r="U784" s="9" t="str">
        <f>IF(Search!$O$5="","",IF($AW784="","",IF($AW784&lt;Search!$O$5,"",1)))</f>
        <v/>
      </c>
      <c r="V784" s="9" t="str">
        <f>IF(Search!$O$6="","",IF($AW784="","",IF($AW784&gt;Search!$O$6,"",1)))</f>
        <v/>
      </c>
      <c r="W784" s="9" t="str">
        <f>IF(Search!$U$4="","",IF($AX784="","",1))</f>
        <v/>
      </c>
      <c r="X784" s="9" t="str">
        <f>IF(Search!$U$5="","",IF(ISNUMBER(SEARCH(Search!$U$5,$AX784))=TRUE,IF(Search!$U$5="N","N",1),""))</f>
        <v/>
      </c>
      <c r="Y784" s="9" t="str">
        <f>IF(Search!$U$6="","",IF($AY784&lt;Search!$U$6,"",1))</f>
        <v/>
      </c>
      <c r="Z784" s="9" t="str">
        <f>IF(Search!$R$4="","",IF(Inventory!$BA784&lt;Search!$R$4,"",1))</f>
        <v/>
      </c>
      <c r="AA784" s="9" t="str">
        <f>IF(Search!$R$5="","",IF($BA784&gt;Search!$R$5,"",1))</f>
        <v/>
      </c>
      <c r="AB784" s="9" t="str">
        <f>IF(Search!$R$6="","",IF($BB784&lt;Search!$R$6,"",1))</f>
        <v/>
      </c>
      <c r="AC784" s="9" t="str">
        <f>IF(Search!$R$7="","",IF($BB784&lt;Search!$R$7,"",1))</f>
        <v/>
      </c>
      <c r="AD784" s="45" t="str">
        <f>IF(COUNTIF($A784:$AC784,"n")&gt;0,"",IF(SUM($A784:$AC784)=COUNTA(Search!$C$4:$C$8,Search!$F$4:$F$8,Search!$I$4:$I$6,Search!$I$8,Search!$L$4:$L$8,Search!$O$4:$O$8,Search!$R$4:$R$7,Search!$U$4:$U$7)-COUNTIF(Search!$C$4:$U$7,"n"),1+LARGE($AD$1:AD783,1),""))</f>
        <v/>
      </c>
      <c r="AE784" s="45" t="str">
        <f t="shared" si="39"/>
        <v/>
      </c>
      <c r="AF784" s="45" t="str">
        <f>IF(AD784="","",COUNTIF($AE$1:$AE783,$AE784)+RANK($AE784,$AE$2:$AE$10540,1))</f>
        <v/>
      </c>
      <c r="AG784" s="45" t="str">
        <f t="shared" si="40"/>
        <v/>
      </c>
      <c r="AH784" s="45" t="str">
        <f>IF($AD784="","",COUNTIF($AG$1:$AG783,$AG784)+RANK($AG784,$AG$1:$AG$10539,0))</f>
        <v/>
      </c>
      <c r="AI784" s="10" t="str">
        <f t="shared" si="41"/>
        <v>1996-97 Fleer Rookie Sensations #6 Ed Jovanovski     /   $</v>
      </c>
      <c r="AJ784" s="11">
        <v>1996</v>
      </c>
      <c r="AK784" s="17">
        <v>97</v>
      </c>
      <c r="AL784" s="12" t="s">
        <v>439</v>
      </c>
      <c r="AM784" s="10">
        <v>6</v>
      </c>
      <c r="AN784" s="12" t="s">
        <v>253</v>
      </c>
      <c r="AO784" s="9"/>
      <c r="AP784" s="9"/>
      <c r="AQ784" s="9"/>
      <c r="AR784" s="14"/>
      <c r="AS784" s="9"/>
      <c r="AT784" s="9"/>
      <c r="AU784" s="9"/>
      <c r="AV784" s="13"/>
      <c r="AW784" s="13"/>
      <c r="AX784" s="9"/>
      <c r="AY784" s="9"/>
      <c r="AZ784" s="9"/>
      <c r="BA784" s="33"/>
      <c r="BB784" s="33"/>
      <c r="BC784" s="36"/>
      <c r="BD784" s="12" t="s">
        <v>1771</v>
      </c>
      <c r="BE784" s="12" t="s">
        <v>2484</v>
      </c>
    </row>
    <row r="785" spans="1:56" s="12" customFormat="1" x14ac:dyDescent="0.2">
      <c r="A785" s="9" t="str">
        <f>IF(Search!$C$5="","",IF(COUNTA(Inventory!$AP785)=1,1,""))</f>
        <v/>
      </c>
      <c r="B785" s="9" t="str">
        <f>IF(Search!$C$4="","",IF(ISNUMBER(SEARCH(Search!$C$4,$AR785))=TRUE,1,""))</f>
        <v/>
      </c>
      <c r="C785" s="9" t="str">
        <f>IF(Search!$C$6="x",IF(COUNTA($AQ785)=1,1,"N"),IF(COUNTA($AQ785)=1,"N",""))</f>
        <v/>
      </c>
      <c r="D785" s="9" t="str">
        <f>IF(Search!$O$8="","",IF(ISNUMBER(SEARCH(Search!$O$8,$BD785))=TRUE,1,""))</f>
        <v/>
      </c>
      <c r="E785" s="9" t="str">
        <f>IF(Search!$C$7="","",IF(ISNUMBER(SEARCH(Search!$C$7,$AN785))=TRUE,1,""))</f>
        <v/>
      </c>
      <c r="F785" s="9" t="str">
        <f>IF(Search!$C$8="","",IF(ISNUMBER(SEARCH(Search!$C$8,$AO785))=TRUE,1,""))</f>
        <v/>
      </c>
      <c r="G785" s="9" t="str">
        <f>IF(Search!$F$4="","",IF(Inventory!$AJ785&lt;Search!$F$4,"",1))</f>
        <v/>
      </c>
      <c r="H785" s="9" t="str">
        <f>IF(Search!$F$5="","",IF(Inventory!$AJ785&gt;Search!$F$5,"",1))</f>
        <v/>
      </c>
      <c r="I785" s="9" t="str">
        <f>IF(Search!$F$7="","",IF(Search!$F$8="",IF(ISNUMBER(SEARCH(Search!$F$7,$AL785))=TRUE,1,""),""))</f>
        <v/>
      </c>
      <c r="J785" s="9" t="str">
        <f>IF($AL785=Search!$F$8,1,"")</f>
        <v/>
      </c>
      <c r="K785" s="9" t="str">
        <f>IF(Search!$I$4="","",IF(COUNTA($AS785)=1,IF(Search!$I$4="N","N",1),""))</f>
        <v/>
      </c>
      <c r="L785" s="9" t="str">
        <f>IF(Search!$I$5="","",IF($AS785="RC",1,""))</f>
        <v/>
      </c>
      <c r="M785" s="9" t="str">
        <f>IF(Search!$I$6="","",IF($AS785="RCP",1,""))</f>
        <v/>
      </c>
      <c r="N785" s="9" t="str">
        <f>IF(Search!$I$8="","",IF(COUNTA($AT785)=1,IF(Search!$I$8="N","N",1),""))</f>
        <v/>
      </c>
      <c r="O785" s="9" t="str">
        <f>IF(Search!$L$4="","",IF(COUNTA($AU785)=1,IF(Search!$L$4="N","N",1),""))</f>
        <v/>
      </c>
      <c r="P785" s="9" t="str">
        <f>IF(Search!$L$5="","",IF(ISNUMBER(SEARCH("Jersey",$AU785))=TRUE,IF(Search!$L$5="N","N",1),""))</f>
        <v/>
      </c>
      <c r="Q785" s="9" t="str">
        <f>IF(Search!$L$6="","",IF(ISNUMBER(SEARCH("Patch",$AU785))=TRUE,IF(Search!$L$6="N","N",1),""))</f>
        <v/>
      </c>
      <c r="R785" s="9" t="str">
        <f>IF(Search!$L$7="","",IF(ISNUMBER(SEARCH("Shield",$AU785))=TRUE,IF(Search!$L$7="N","N",1),""))</f>
        <v/>
      </c>
      <c r="S785" s="9" t="str">
        <f>IF(Search!$L$8="","",IF(ISNUMBER(SEARCH("Stick",$AU785))=TRUE,IF(Search!$L$8="N","N",1),""))</f>
        <v/>
      </c>
      <c r="T785" s="9" t="str">
        <f>IF(Search!$O$4="","",IF(COUNTA($AW785)=1,IF(Search!$O$4="N","N",1),""))</f>
        <v/>
      </c>
      <c r="U785" s="9" t="str">
        <f>IF(Search!$O$5="","",IF($AW785="","",IF($AW785&lt;Search!$O$5,"",1)))</f>
        <v/>
      </c>
      <c r="V785" s="9" t="str">
        <f>IF(Search!$O$6="","",IF($AW785="","",IF($AW785&gt;Search!$O$6,"",1)))</f>
        <v/>
      </c>
      <c r="W785" s="9" t="str">
        <f>IF(Search!$U$4="","",IF($AX785="","",1))</f>
        <v/>
      </c>
      <c r="X785" s="9" t="str">
        <f>IF(Search!$U$5="","",IF(ISNUMBER(SEARCH(Search!$U$5,$AX785))=TRUE,IF(Search!$U$5="N","N",1),""))</f>
        <v/>
      </c>
      <c r="Y785" s="9" t="str">
        <f>IF(Search!$U$6="","",IF($AY785&lt;Search!$U$6,"",1))</f>
        <v/>
      </c>
      <c r="Z785" s="9" t="str">
        <f>IF(Search!$R$4="","",IF(Inventory!$BA785&lt;Search!$R$4,"",1))</f>
        <v/>
      </c>
      <c r="AA785" s="9" t="str">
        <f>IF(Search!$R$5="","",IF($BA785&gt;Search!$R$5,"",1))</f>
        <v/>
      </c>
      <c r="AB785" s="9" t="str">
        <f>IF(Search!$R$6="","",IF($BB785&lt;Search!$R$6,"",1))</f>
        <v/>
      </c>
      <c r="AC785" s="9" t="str">
        <f>IF(Search!$R$7="","",IF($BB785&lt;Search!$R$7,"",1))</f>
        <v/>
      </c>
      <c r="AD785" s="45" t="str">
        <f>IF(COUNTIF($A785:$AC785,"n")&gt;0,"",IF(SUM($A785:$AC785)=COUNTA(Search!$C$4:$C$8,Search!$F$4:$F$8,Search!$I$4:$I$6,Search!$I$8,Search!$L$4:$L$8,Search!$O$4:$O$8,Search!$R$4:$R$7,Search!$U$4:$U$7)-COUNTIF(Search!$C$4:$U$7,"n"),1+LARGE($AD$1:AD784,1),""))</f>
        <v/>
      </c>
      <c r="AE785" s="45" t="str">
        <f t="shared" si="39"/>
        <v/>
      </c>
      <c r="AF785" s="45" t="str">
        <f>IF(AD785="","",COUNTIF($AE$1:$AE784,$AE785)+RANK($AE785,$AE$2:$AE$10540,1))</f>
        <v/>
      </c>
      <c r="AG785" s="45" t="str">
        <f t="shared" si="40"/>
        <v/>
      </c>
      <c r="AH785" s="45" t="str">
        <f>IF($AD785="","",COUNTIF($AG$1:$AG784,$AG785)+RANK($AG785,$AG$1:$AG$10539,0))</f>
        <v/>
      </c>
      <c r="AI785" s="10" t="str">
        <f t="shared" si="41"/>
        <v>1996-97 Pinnacle Mint #24 Felix Potvin     /   $</v>
      </c>
      <c r="AJ785" s="11">
        <v>1996</v>
      </c>
      <c r="AK785" s="17">
        <v>97</v>
      </c>
      <c r="AL785" s="12" t="s">
        <v>2192</v>
      </c>
      <c r="AM785" s="10">
        <v>24</v>
      </c>
      <c r="AN785" s="15" t="s">
        <v>226</v>
      </c>
      <c r="AO785" s="14"/>
      <c r="AP785" s="14"/>
      <c r="AQ785" s="14"/>
      <c r="AR785" s="14"/>
      <c r="AS785" s="9"/>
      <c r="AT785" s="9"/>
      <c r="AU785" s="9"/>
      <c r="AV785" s="13"/>
      <c r="AW785" s="13"/>
      <c r="AX785" s="9"/>
      <c r="AY785" s="9"/>
      <c r="AZ785" s="9"/>
      <c r="BA785" s="33"/>
      <c r="BB785" s="33"/>
      <c r="BC785" s="36"/>
      <c r="BD785" s="12" t="s">
        <v>1771</v>
      </c>
    </row>
    <row r="786" spans="1:56" s="12" customFormat="1" x14ac:dyDescent="0.2">
      <c r="A786" s="9" t="str">
        <f>IF(Search!$C$5="","",IF(COUNTA(Inventory!$AP786)=1,1,""))</f>
        <v/>
      </c>
      <c r="B786" s="9" t="str">
        <f>IF(Search!$C$4="","",IF(ISNUMBER(SEARCH(Search!$C$4,$AR786))=TRUE,1,""))</f>
        <v/>
      </c>
      <c r="C786" s="9" t="str">
        <f>IF(Search!$C$6="x",IF(COUNTA($AQ786)=1,1,"N"),IF(COUNTA($AQ786)=1,"N",""))</f>
        <v/>
      </c>
      <c r="D786" s="9" t="str">
        <f>IF(Search!$O$8="","",IF(ISNUMBER(SEARCH(Search!$O$8,$BD786))=TRUE,1,""))</f>
        <v/>
      </c>
      <c r="E786" s="9" t="str">
        <f>IF(Search!$C$7="","",IF(ISNUMBER(SEARCH(Search!$C$7,$AN786))=TRUE,1,""))</f>
        <v/>
      </c>
      <c r="F786" s="9" t="str">
        <f>IF(Search!$C$8="","",IF(ISNUMBER(SEARCH(Search!$C$8,$AO786))=TRUE,1,""))</f>
        <v/>
      </c>
      <c r="G786" s="9" t="str">
        <f>IF(Search!$F$4="","",IF(Inventory!$AJ786&lt;Search!$F$4,"",1))</f>
        <v/>
      </c>
      <c r="H786" s="9" t="str">
        <f>IF(Search!$F$5="","",IF(Inventory!$AJ786&gt;Search!$F$5,"",1))</f>
        <v/>
      </c>
      <c r="I786" s="9" t="str">
        <f>IF(Search!$F$7="","",IF(Search!$F$8="",IF(ISNUMBER(SEARCH(Search!$F$7,$AL786))=TRUE,1,""),""))</f>
        <v/>
      </c>
      <c r="J786" s="9" t="str">
        <f>IF($AL786=Search!$F$8,1,"")</f>
        <v/>
      </c>
      <c r="K786" s="9" t="str">
        <f>IF(Search!$I$4="","",IF(COUNTA($AS786)=1,IF(Search!$I$4="N","N",1),""))</f>
        <v/>
      </c>
      <c r="L786" s="9" t="str">
        <f>IF(Search!$I$5="","",IF($AS786="RC",1,""))</f>
        <v/>
      </c>
      <c r="M786" s="9" t="str">
        <f>IF(Search!$I$6="","",IF($AS786="RCP",1,""))</f>
        <v/>
      </c>
      <c r="N786" s="9" t="str">
        <f>IF(Search!$I$8="","",IF(COUNTA($AT786)=1,IF(Search!$I$8="N","N",1),""))</f>
        <v/>
      </c>
      <c r="O786" s="9" t="str">
        <f>IF(Search!$L$4="","",IF(COUNTA($AU786)=1,IF(Search!$L$4="N","N",1),""))</f>
        <v/>
      </c>
      <c r="P786" s="9" t="str">
        <f>IF(Search!$L$5="","",IF(ISNUMBER(SEARCH("Jersey",$AU786))=TRUE,IF(Search!$L$5="N","N",1),""))</f>
        <v/>
      </c>
      <c r="Q786" s="9" t="str">
        <f>IF(Search!$L$6="","",IF(ISNUMBER(SEARCH("Patch",$AU786))=TRUE,IF(Search!$L$6="N","N",1),""))</f>
        <v/>
      </c>
      <c r="R786" s="9" t="str">
        <f>IF(Search!$L$7="","",IF(ISNUMBER(SEARCH("Shield",$AU786))=TRUE,IF(Search!$L$7="N","N",1),""))</f>
        <v/>
      </c>
      <c r="S786" s="9" t="str">
        <f>IF(Search!$L$8="","",IF(ISNUMBER(SEARCH("Stick",$AU786))=TRUE,IF(Search!$L$8="N","N",1),""))</f>
        <v/>
      </c>
      <c r="T786" s="9" t="str">
        <f>IF(Search!$O$4="","",IF(COUNTA($AW786)=1,IF(Search!$O$4="N","N",1),""))</f>
        <v/>
      </c>
      <c r="U786" s="9" t="str">
        <f>IF(Search!$O$5="","",IF($AW786="","",IF($AW786&lt;Search!$O$5,"",1)))</f>
        <v/>
      </c>
      <c r="V786" s="9" t="str">
        <f>IF(Search!$O$6="","",IF($AW786="","",IF($AW786&gt;Search!$O$6,"",1)))</f>
        <v/>
      </c>
      <c r="W786" s="9" t="str">
        <f>IF(Search!$U$4="","",IF($AX786="","",1))</f>
        <v/>
      </c>
      <c r="X786" s="9" t="str">
        <f>IF(Search!$U$5="","",IF(ISNUMBER(SEARCH(Search!$U$5,$AX786))=TRUE,IF(Search!$U$5="N","N",1),""))</f>
        <v/>
      </c>
      <c r="Y786" s="9" t="str">
        <f>IF(Search!$U$6="","",IF($AY786&lt;Search!$U$6,"",1))</f>
        <v/>
      </c>
      <c r="Z786" s="9" t="str">
        <f>IF(Search!$R$4="","",IF(Inventory!$BA786&lt;Search!$R$4,"",1))</f>
        <v/>
      </c>
      <c r="AA786" s="9" t="str">
        <f>IF(Search!$R$5="","",IF($BA786&gt;Search!$R$5,"",1))</f>
        <v/>
      </c>
      <c r="AB786" s="9" t="str">
        <f>IF(Search!$R$6="","",IF($BB786&lt;Search!$R$6,"",1))</f>
        <v/>
      </c>
      <c r="AC786" s="9" t="str">
        <f>IF(Search!$R$7="","",IF($BB786&lt;Search!$R$7,"",1))</f>
        <v/>
      </c>
      <c r="AD786" s="45" t="str">
        <f>IF(COUNTIF($A786:$AC786,"n")&gt;0,"",IF(SUM($A786:$AC786)=COUNTA(Search!$C$4:$C$8,Search!$F$4:$F$8,Search!$I$4:$I$6,Search!$I$8,Search!$L$4:$L$8,Search!$O$4:$O$8,Search!$R$4:$R$7,Search!$U$4:$U$7)-COUNTIF(Search!$C$4:$U$7,"n"),1+LARGE($AD$1:AD785,1),""))</f>
        <v/>
      </c>
      <c r="AE786" s="45" t="str">
        <f t="shared" si="39"/>
        <v/>
      </c>
      <c r="AF786" s="45" t="str">
        <f>IF(AD786="","",COUNTIF($AE$1:$AE785,$AE786)+RANK($AE786,$AE$2:$AE$10540,1))</f>
        <v/>
      </c>
      <c r="AG786" s="45" t="str">
        <f t="shared" si="40"/>
        <v/>
      </c>
      <c r="AH786" s="45" t="str">
        <f>IF($AD786="","",COUNTIF($AG$1:$AG785,$AG786)+RANK($AG786,$AG$1:$AG$10539,0))</f>
        <v/>
      </c>
      <c r="AI786" s="10" t="str">
        <f t="shared" si="41"/>
        <v>1996-97 Pinnacle Mint Coins Brass #24 Felix Potvin     /   $</v>
      </c>
      <c r="AJ786" s="11">
        <v>1996</v>
      </c>
      <c r="AK786" s="17">
        <v>97</v>
      </c>
      <c r="AL786" s="12" t="s">
        <v>2193</v>
      </c>
      <c r="AM786" s="10">
        <v>24</v>
      </c>
      <c r="AN786" s="15" t="s">
        <v>226</v>
      </c>
      <c r="AO786" s="14"/>
      <c r="AP786" s="14"/>
      <c r="AQ786" s="14"/>
      <c r="AR786" s="14"/>
      <c r="AS786" s="9"/>
      <c r="AT786" s="9"/>
      <c r="AU786" s="9"/>
      <c r="AV786" s="13"/>
      <c r="AW786" s="13"/>
      <c r="AX786" s="9"/>
      <c r="AY786" s="9"/>
      <c r="AZ786" s="9"/>
      <c r="BA786" s="33"/>
      <c r="BB786" s="33"/>
      <c r="BC786" s="36"/>
      <c r="BD786" s="12" t="s">
        <v>1771</v>
      </c>
    </row>
    <row r="787" spans="1:56" s="12" customFormat="1" x14ac:dyDescent="0.2">
      <c r="A787" s="9" t="str">
        <f>IF(Search!$C$5="","",IF(COUNTA(Inventory!$AP787)=1,1,""))</f>
        <v/>
      </c>
      <c r="B787" s="9" t="str">
        <f>IF(Search!$C$4="","",IF(ISNUMBER(SEARCH(Search!$C$4,$AR787))=TRUE,1,""))</f>
        <v/>
      </c>
      <c r="C787" s="9" t="str">
        <f>IF(Search!$C$6="x",IF(COUNTA($AQ787)=1,1,"N"),IF(COUNTA($AQ787)=1,"N",""))</f>
        <v/>
      </c>
      <c r="D787" s="9" t="str">
        <f>IF(Search!$O$8="","",IF(ISNUMBER(SEARCH(Search!$O$8,$BD787))=TRUE,1,""))</f>
        <v/>
      </c>
      <c r="E787" s="9" t="str">
        <f>IF(Search!$C$7="","",IF(ISNUMBER(SEARCH(Search!$C$7,$AN787))=TRUE,1,""))</f>
        <v/>
      </c>
      <c r="F787" s="9" t="str">
        <f>IF(Search!$C$8="","",IF(ISNUMBER(SEARCH(Search!$C$8,$AO787))=TRUE,1,""))</f>
        <v/>
      </c>
      <c r="G787" s="9" t="str">
        <f>IF(Search!$F$4="","",IF(Inventory!$AJ787&lt;Search!$F$4,"",1))</f>
        <v/>
      </c>
      <c r="H787" s="9" t="str">
        <f>IF(Search!$F$5="","",IF(Inventory!$AJ787&gt;Search!$F$5,"",1))</f>
        <v/>
      </c>
      <c r="I787" s="9" t="str">
        <f>IF(Search!$F$7="","",IF(Search!$F$8="",IF(ISNUMBER(SEARCH(Search!$F$7,$AL787))=TRUE,1,""),""))</f>
        <v/>
      </c>
      <c r="J787" s="9" t="str">
        <f>IF($AL787=Search!$F$8,1,"")</f>
        <v/>
      </c>
      <c r="K787" s="9" t="str">
        <f>IF(Search!$I$4="","",IF(COUNTA($AS787)=1,IF(Search!$I$4="N","N",1),""))</f>
        <v/>
      </c>
      <c r="L787" s="9" t="str">
        <f>IF(Search!$I$5="","",IF($AS787="RC",1,""))</f>
        <v/>
      </c>
      <c r="M787" s="9" t="str">
        <f>IF(Search!$I$6="","",IF($AS787="RCP",1,""))</f>
        <v/>
      </c>
      <c r="N787" s="9" t="str">
        <f>IF(Search!$I$8="","",IF(COUNTA($AT787)=1,IF(Search!$I$8="N","N",1),""))</f>
        <v/>
      </c>
      <c r="O787" s="9" t="str">
        <f>IF(Search!$L$4="","",IF(COUNTA($AU787)=1,IF(Search!$L$4="N","N",1),""))</f>
        <v/>
      </c>
      <c r="P787" s="9" t="str">
        <f>IF(Search!$L$5="","",IF(ISNUMBER(SEARCH("Jersey",$AU787))=TRUE,IF(Search!$L$5="N","N",1),""))</f>
        <v/>
      </c>
      <c r="Q787" s="9" t="str">
        <f>IF(Search!$L$6="","",IF(ISNUMBER(SEARCH("Patch",$AU787))=TRUE,IF(Search!$L$6="N","N",1),""))</f>
        <v/>
      </c>
      <c r="R787" s="9" t="str">
        <f>IF(Search!$L$7="","",IF(ISNUMBER(SEARCH("Shield",$AU787))=TRUE,IF(Search!$L$7="N","N",1),""))</f>
        <v/>
      </c>
      <c r="S787" s="9" t="str">
        <f>IF(Search!$L$8="","",IF(ISNUMBER(SEARCH("Stick",$AU787))=TRUE,IF(Search!$L$8="N","N",1),""))</f>
        <v/>
      </c>
      <c r="T787" s="9" t="str">
        <f>IF(Search!$O$4="","",IF(COUNTA($AW787)=1,IF(Search!$O$4="N","N",1),""))</f>
        <v/>
      </c>
      <c r="U787" s="9" t="str">
        <f>IF(Search!$O$5="","",IF($AW787="","",IF($AW787&lt;Search!$O$5,"",1)))</f>
        <v/>
      </c>
      <c r="V787" s="9" t="str">
        <f>IF(Search!$O$6="","",IF($AW787="","",IF($AW787&gt;Search!$O$6,"",1)))</f>
        <v/>
      </c>
      <c r="W787" s="9" t="str">
        <f>IF(Search!$U$4="","",IF($AX787="","",1))</f>
        <v/>
      </c>
      <c r="X787" s="9" t="str">
        <f>IF(Search!$U$5="","",IF(ISNUMBER(SEARCH(Search!$U$5,$AX787))=TRUE,IF(Search!$U$5="N","N",1),""))</f>
        <v/>
      </c>
      <c r="Y787" s="9" t="str">
        <f>IF(Search!$U$6="","",IF($AY787&lt;Search!$U$6,"",1))</f>
        <v/>
      </c>
      <c r="Z787" s="9" t="str">
        <f>IF(Search!$R$4="","",IF(Inventory!$BA787&lt;Search!$R$4,"",1))</f>
        <v/>
      </c>
      <c r="AA787" s="9" t="str">
        <f>IF(Search!$R$5="","",IF($BA787&gt;Search!$R$5,"",1))</f>
        <v/>
      </c>
      <c r="AB787" s="9" t="str">
        <f>IF(Search!$R$6="","",IF($BB787&lt;Search!$R$6,"",1))</f>
        <v/>
      </c>
      <c r="AC787" s="9" t="str">
        <f>IF(Search!$R$7="","",IF($BB787&lt;Search!$R$7,"",1))</f>
        <v/>
      </c>
      <c r="AD787" s="45" t="str">
        <f>IF(COUNTIF($A787:$AC787,"n")&gt;0,"",IF(SUM($A787:$AC787)=COUNTA(Search!$C$4:$C$8,Search!$F$4:$F$8,Search!$I$4:$I$6,Search!$I$8,Search!$L$4:$L$8,Search!$O$4:$O$8,Search!$R$4:$R$7,Search!$U$4:$U$7)-COUNTIF(Search!$C$4:$U$7,"n"),1+LARGE($AD$1:AD786,1),""))</f>
        <v/>
      </c>
      <c r="AE787" s="45" t="str">
        <f t="shared" si="39"/>
        <v/>
      </c>
      <c r="AF787" s="45" t="str">
        <f>IF(AD787="","",COUNTIF($AE$1:$AE786,$AE787)+RANK($AE787,$AE$2:$AE$10540,1))</f>
        <v/>
      </c>
      <c r="AG787" s="45" t="str">
        <f t="shared" si="40"/>
        <v/>
      </c>
      <c r="AH787" s="45" t="str">
        <f>IF($AD787="","",COUNTIF($AG$1:$AG786,$AG787)+RANK($AG787,$AG$1:$AG$10539,0))</f>
        <v/>
      </c>
      <c r="AI787" s="10" t="str">
        <f t="shared" si="41"/>
        <v>1996-97 Score Golden Blades #24 Mark Messier     /   $</v>
      </c>
      <c r="AJ787" s="11">
        <v>1996</v>
      </c>
      <c r="AK787" s="17">
        <v>97</v>
      </c>
      <c r="AL787" s="12" t="s">
        <v>440</v>
      </c>
      <c r="AM787" s="10">
        <v>24</v>
      </c>
      <c r="AN787" s="12" t="s">
        <v>126</v>
      </c>
      <c r="AO787" s="9"/>
      <c r="AP787" s="9"/>
      <c r="AQ787" s="9"/>
      <c r="AR787" s="14"/>
      <c r="AS787" s="9"/>
      <c r="AT787" s="9"/>
      <c r="AU787" s="9"/>
      <c r="AV787" s="13"/>
      <c r="AW787" s="13"/>
      <c r="AX787" s="9"/>
      <c r="AY787" s="9"/>
      <c r="AZ787" s="9"/>
      <c r="BA787" s="33"/>
      <c r="BB787" s="33"/>
      <c r="BC787" s="36"/>
      <c r="BD787" s="12" t="s">
        <v>1771</v>
      </c>
    </row>
    <row r="788" spans="1:56" s="12" customFormat="1" x14ac:dyDescent="0.2">
      <c r="A788" s="9" t="str">
        <f>IF(Search!$C$5="","",IF(COUNTA(Inventory!$AP788)=1,1,""))</f>
        <v/>
      </c>
      <c r="B788" s="9" t="str">
        <f>IF(Search!$C$4="","",IF(ISNUMBER(SEARCH(Search!$C$4,$AR788))=TRUE,1,""))</f>
        <v/>
      </c>
      <c r="C788" s="9" t="str">
        <f>IF(Search!$C$6="x",IF(COUNTA($AQ788)=1,1,"N"),IF(COUNTA($AQ788)=1,"N",""))</f>
        <v/>
      </c>
      <c r="D788" s="9" t="str">
        <f>IF(Search!$O$8="","",IF(ISNUMBER(SEARCH(Search!$O$8,$BD788))=TRUE,1,""))</f>
        <v/>
      </c>
      <c r="E788" s="9" t="str">
        <f>IF(Search!$C$7="","",IF(ISNUMBER(SEARCH(Search!$C$7,$AN788))=TRUE,1,""))</f>
        <v/>
      </c>
      <c r="F788" s="9" t="str">
        <f>IF(Search!$C$8="","",IF(ISNUMBER(SEARCH(Search!$C$8,$AO788))=TRUE,1,""))</f>
        <v/>
      </c>
      <c r="G788" s="9" t="str">
        <f>IF(Search!$F$4="","",IF(Inventory!$AJ788&lt;Search!$F$4,"",1))</f>
        <v/>
      </c>
      <c r="H788" s="9" t="str">
        <f>IF(Search!$F$5="","",IF(Inventory!$AJ788&gt;Search!$F$5,"",1))</f>
        <v/>
      </c>
      <c r="I788" s="9" t="str">
        <f>IF(Search!$F$7="","",IF(Search!$F$8="",IF(ISNUMBER(SEARCH(Search!$F$7,$AL788))=TRUE,1,""),""))</f>
        <v/>
      </c>
      <c r="J788" s="9" t="str">
        <f>IF($AL788=Search!$F$8,1,"")</f>
        <v/>
      </c>
      <c r="K788" s="9" t="str">
        <f>IF(Search!$I$4="","",IF(COUNTA($AS788)=1,IF(Search!$I$4="N","N",1),""))</f>
        <v/>
      </c>
      <c r="L788" s="9" t="str">
        <f>IF(Search!$I$5="","",IF($AS788="RC",1,""))</f>
        <v/>
      </c>
      <c r="M788" s="9" t="str">
        <f>IF(Search!$I$6="","",IF($AS788="RCP",1,""))</f>
        <v/>
      </c>
      <c r="N788" s="9" t="str">
        <f>IF(Search!$I$8="","",IF(COUNTA($AT788)=1,IF(Search!$I$8="N","N",1),""))</f>
        <v/>
      </c>
      <c r="O788" s="9" t="str">
        <f>IF(Search!$L$4="","",IF(COUNTA($AU788)=1,IF(Search!$L$4="N","N",1),""))</f>
        <v/>
      </c>
      <c r="P788" s="9" t="str">
        <f>IF(Search!$L$5="","",IF(ISNUMBER(SEARCH("Jersey",$AU788))=TRUE,IF(Search!$L$5="N","N",1),""))</f>
        <v/>
      </c>
      <c r="Q788" s="9" t="str">
        <f>IF(Search!$L$6="","",IF(ISNUMBER(SEARCH("Patch",$AU788))=TRUE,IF(Search!$L$6="N","N",1),""))</f>
        <v/>
      </c>
      <c r="R788" s="9" t="str">
        <f>IF(Search!$L$7="","",IF(ISNUMBER(SEARCH("Shield",$AU788))=TRUE,IF(Search!$L$7="N","N",1),""))</f>
        <v/>
      </c>
      <c r="S788" s="9" t="str">
        <f>IF(Search!$L$8="","",IF(ISNUMBER(SEARCH("Stick",$AU788))=TRUE,IF(Search!$L$8="N","N",1),""))</f>
        <v/>
      </c>
      <c r="T788" s="9" t="str">
        <f>IF(Search!$O$4="","",IF(COUNTA($AW788)=1,IF(Search!$O$4="N","N",1),""))</f>
        <v/>
      </c>
      <c r="U788" s="9" t="str">
        <f>IF(Search!$O$5="","",IF($AW788="","",IF($AW788&lt;Search!$O$5,"",1)))</f>
        <v/>
      </c>
      <c r="V788" s="9" t="str">
        <f>IF(Search!$O$6="","",IF($AW788="","",IF($AW788&gt;Search!$O$6,"",1)))</f>
        <v/>
      </c>
      <c r="W788" s="9" t="str">
        <f>IF(Search!$U$4="","",IF($AX788="","",1))</f>
        <v/>
      </c>
      <c r="X788" s="9" t="str">
        <f>IF(Search!$U$5="","",IF(ISNUMBER(SEARCH(Search!$U$5,$AX788))=TRUE,IF(Search!$U$5="N","N",1),""))</f>
        <v/>
      </c>
      <c r="Y788" s="9" t="str">
        <f>IF(Search!$U$6="","",IF($AY788&lt;Search!$U$6,"",1))</f>
        <v/>
      </c>
      <c r="Z788" s="9" t="str">
        <f>IF(Search!$R$4="","",IF(Inventory!$BA788&lt;Search!$R$4,"",1))</f>
        <v/>
      </c>
      <c r="AA788" s="9" t="str">
        <f>IF(Search!$R$5="","",IF($BA788&gt;Search!$R$5,"",1))</f>
        <v/>
      </c>
      <c r="AB788" s="9" t="str">
        <f>IF(Search!$R$6="","",IF($BB788&lt;Search!$R$6,"",1))</f>
        <v/>
      </c>
      <c r="AC788" s="9" t="str">
        <f>IF(Search!$R$7="","",IF($BB788&lt;Search!$R$7,"",1))</f>
        <v/>
      </c>
      <c r="AD788" s="45" t="str">
        <f>IF(COUNTIF($A788:$AC788,"n")&gt;0,"",IF(SUM($A788:$AC788)=COUNTA(Search!$C$4:$C$8,Search!$F$4:$F$8,Search!$I$4:$I$6,Search!$I$8,Search!$L$4:$L$8,Search!$O$4:$O$8,Search!$R$4:$R$7,Search!$U$4:$U$7)-COUNTIF(Search!$C$4:$U$7,"n"),1+LARGE($AD$1:AD787,1),""))</f>
        <v/>
      </c>
      <c r="AE788" s="45" t="str">
        <f t="shared" si="39"/>
        <v/>
      </c>
      <c r="AF788" s="45" t="str">
        <f>IF(AD788="","",COUNTIF($AE$1:$AE787,$AE788)+RANK($AE788,$AE$2:$AE$10540,1))</f>
        <v/>
      </c>
      <c r="AG788" s="45" t="str">
        <f t="shared" si="40"/>
        <v/>
      </c>
      <c r="AH788" s="45" t="str">
        <f>IF($AD788="","",COUNTIF($AG$1:$AG787,$AG788)+RANK($AG788,$AG$1:$AG$10539,0))</f>
        <v/>
      </c>
      <c r="AI788" s="10" t="str">
        <f t="shared" si="41"/>
        <v>1996-97 Score Golden Blades #90 Curtis Joseph     /   $</v>
      </c>
      <c r="AJ788" s="11">
        <v>1996</v>
      </c>
      <c r="AK788" s="17">
        <v>97</v>
      </c>
      <c r="AL788" s="12" t="s">
        <v>440</v>
      </c>
      <c r="AM788" s="10">
        <v>90</v>
      </c>
      <c r="AN788" s="12" t="s">
        <v>209</v>
      </c>
      <c r="AO788" s="9"/>
      <c r="AP788" s="9"/>
      <c r="AQ788" s="9"/>
      <c r="AR788" s="14"/>
      <c r="AS788" s="9"/>
      <c r="AT788" s="9"/>
      <c r="AU788" s="9"/>
      <c r="AV788" s="13"/>
      <c r="AW788" s="13"/>
      <c r="AX788" s="9"/>
      <c r="AY788" s="9"/>
      <c r="AZ788" s="9"/>
      <c r="BA788" s="33"/>
      <c r="BB788" s="33"/>
      <c r="BC788" s="36"/>
      <c r="BD788" s="12" t="s">
        <v>1771</v>
      </c>
    </row>
    <row r="789" spans="1:56" s="12" customFormat="1" x14ac:dyDescent="0.2">
      <c r="A789" s="9" t="str">
        <f>IF(Search!$C$5="","",IF(COUNTA(Inventory!$AP789)=1,1,""))</f>
        <v/>
      </c>
      <c r="B789" s="9" t="str">
        <f>IF(Search!$C$4="","",IF(ISNUMBER(SEARCH(Search!$C$4,$AR789))=TRUE,1,""))</f>
        <v/>
      </c>
      <c r="C789" s="9" t="str">
        <f>IF(Search!$C$6="x",IF(COUNTA($AQ789)=1,1,"N"),IF(COUNTA($AQ789)=1,"N",""))</f>
        <v/>
      </c>
      <c r="D789" s="9" t="str">
        <f>IF(Search!$O$8="","",IF(ISNUMBER(SEARCH(Search!$O$8,$BD789))=TRUE,1,""))</f>
        <v/>
      </c>
      <c r="E789" s="9" t="str">
        <f>IF(Search!$C$7="","",IF(ISNUMBER(SEARCH(Search!$C$7,$AN789))=TRUE,1,""))</f>
        <v/>
      </c>
      <c r="F789" s="9" t="str">
        <f>IF(Search!$C$8="","",IF(ISNUMBER(SEARCH(Search!$C$8,$AO789))=TRUE,1,""))</f>
        <v/>
      </c>
      <c r="G789" s="9" t="str">
        <f>IF(Search!$F$4="","",IF(Inventory!$AJ789&lt;Search!$F$4,"",1))</f>
        <v/>
      </c>
      <c r="H789" s="9" t="str">
        <f>IF(Search!$F$5="","",IF(Inventory!$AJ789&gt;Search!$F$5,"",1))</f>
        <v/>
      </c>
      <c r="I789" s="9" t="str">
        <f>IF(Search!$F$7="","",IF(Search!$F$8="",IF(ISNUMBER(SEARCH(Search!$F$7,$AL789))=TRUE,1,""),""))</f>
        <v/>
      </c>
      <c r="J789" s="9" t="str">
        <f>IF($AL789=Search!$F$8,1,"")</f>
        <v/>
      </c>
      <c r="K789" s="9" t="str">
        <f>IF(Search!$I$4="","",IF(COUNTA($AS789)=1,IF(Search!$I$4="N","N",1),""))</f>
        <v/>
      </c>
      <c r="L789" s="9" t="str">
        <f>IF(Search!$I$5="","",IF($AS789="RC",1,""))</f>
        <v/>
      </c>
      <c r="M789" s="9" t="str">
        <f>IF(Search!$I$6="","",IF($AS789="RCP",1,""))</f>
        <v/>
      </c>
      <c r="N789" s="9" t="str">
        <f>IF(Search!$I$8="","",IF(COUNTA($AT789)=1,IF(Search!$I$8="N","N",1),""))</f>
        <v/>
      </c>
      <c r="O789" s="9" t="str">
        <f>IF(Search!$L$4="","",IF(COUNTA($AU789)=1,IF(Search!$L$4="N","N",1),""))</f>
        <v/>
      </c>
      <c r="P789" s="9" t="str">
        <f>IF(Search!$L$5="","",IF(ISNUMBER(SEARCH("Jersey",$AU789))=TRUE,IF(Search!$L$5="N","N",1),""))</f>
        <v/>
      </c>
      <c r="Q789" s="9" t="str">
        <f>IF(Search!$L$6="","",IF(ISNUMBER(SEARCH("Patch",$AU789))=TRUE,IF(Search!$L$6="N","N",1),""))</f>
        <v/>
      </c>
      <c r="R789" s="9" t="str">
        <f>IF(Search!$L$7="","",IF(ISNUMBER(SEARCH("Shield",$AU789))=TRUE,IF(Search!$L$7="N","N",1),""))</f>
        <v/>
      </c>
      <c r="S789" s="9" t="str">
        <f>IF(Search!$L$8="","",IF(ISNUMBER(SEARCH("Stick",$AU789))=TRUE,IF(Search!$L$8="N","N",1),""))</f>
        <v/>
      </c>
      <c r="T789" s="9" t="str">
        <f>IF(Search!$O$4="","",IF(COUNTA($AW789)=1,IF(Search!$O$4="N","N",1),""))</f>
        <v/>
      </c>
      <c r="U789" s="9" t="str">
        <f>IF(Search!$O$5="","",IF($AW789="","",IF($AW789&lt;Search!$O$5,"",1)))</f>
        <v/>
      </c>
      <c r="V789" s="9" t="str">
        <f>IF(Search!$O$6="","",IF($AW789="","",IF($AW789&gt;Search!$O$6,"",1)))</f>
        <v/>
      </c>
      <c r="W789" s="9" t="str">
        <f>IF(Search!$U$4="","",IF($AX789="","",1))</f>
        <v/>
      </c>
      <c r="X789" s="9" t="str">
        <f>IF(Search!$U$5="","",IF(ISNUMBER(SEARCH(Search!$U$5,$AX789))=TRUE,IF(Search!$U$5="N","N",1),""))</f>
        <v/>
      </c>
      <c r="Y789" s="9" t="str">
        <f>IF(Search!$U$6="","",IF($AY789&lt;Search!$U$6,"",1))</f>
        <v/>
      </c>
      <c r="Z789" s="9" t="str">
        <f>IF(Search!$R$4="","",IF(Inventory!$BA789&lt;Search!$R$4,"",1))</f>
        <v/>
      </c>
      <c r="AA789" s="9" t="str">
        <f>IF(Search!$R$5="","",IF($BA789&gt;Search!$R$5,"",1))</f>
        <v/>
      </c>
      <c r="AB789" s="9" t="str">
        <f>IF(Search!$R$6="","",IF($BB789&lt;Search!$R$6,"",1))</f>
        <v/>
      </c>
      <c r="AC789" s="9" t="str">
        <f>IF(Search!$R$7="","",IF($BB789&lt;Search!$R$7,"",1))</f>
        <v/>
      </c>
      <c r="AD789" s="45" t="str">
        <f>IF(COUNTIF($A789:$AC789,"n")&gt;0,"",IF(SUM($A789:$AC789)=COUNTA(Search!$C$4:$C$8,Search!$F$4:$F$8,Search!$I$4:$I$6,Search!$I$8,Search!$L$4:$L$8,Search!$O$4:$O$8,Search!$R$4:$R$7,Search!$U$4:$U$7)-COUNTIF(Search!$C$4:$U$7,"n"),1+LARGE($AD$1:AD788,1),""))</f>
        <v/>
      </c>
      <c r="AE789" s="45" t="str">
        <f t="shared" si="39"/>
        <v/>
      </c>
      <c r="AF789" s="45" t="str">
        <f>IF(AD789="","",COUNTIF($AE$1:$AE788,$AE789)+RANK($AE789,$AE$2:$AE$10540,1))</f>
        <v/>
      </c>
      <c r="AG789" s="45" t="str">
        <f t="shared" si="40"/>
        <v/>
      </c>
      <c r="AH789" s="45" t="str">
        <f>IF($AD789="","",COUNTIF($AG$1:$AG788,$AG789)+RANK($AG789,$AG$1:$AG$10539,0))</f>
        <v/>
      </c>
      <c r="AI789" s="10" t="str">
        <f t="shared" si="41"/>
        <v>1996-97 Score Sudden Death #13 Corey Hirsch/ Paul Kariya     /   $</v>
      </c>
      <c r="AJ789" s="11">
        <v>1996</v>
      </c>
      <c r="AK789" s="17">
        <v>97</v>
      </c>
      <c r="AL789" s="12" t="s">
        <v>441</v>
      </c>
      <c r="AM789" s="10">
        <v>13</v>
      </c>
      <c r="AN789" s="12" t="s">
        <v>442</v>
      </c>
      <c r="AO789" s="9"/>
      <c r="AP789" s="9"/>
      <c r="AQ789" s="9"/>
      <c r="AR789" s="14"/>
      <c r="AS789" s="9"/>
      <c r="AT789" s="9"/>
      <c r="AU789" s="9"/>
      <c r="AV789" s="13"/>
      <c r="AW789" s="13"/>
      <c r="AX789" s="9"/>
      <c r="AY789" s="9"/>
      <c r="AZ789" s="9"/>
      <c r="BA789" s="33"/>
      <c r="BB789" s="33"/>
      <c r="BC789" s="36"/>
      <c r="BD789" s="12" t="s">
        <v>1771</v>
      </c>
    </row>
    <row r="790" spans="1:56" s="12" customFormat="1" x14ac:dyDescent="0.2">
      <c r="A790" s="9" t="str">
        <f>IF(Search!$C$5="","",IF(COUNTA(Inventory!$AP790)=1,1,""))</f>
        <v/>
      </c>
      <c r="B790" s="9" t="str">
        <f>IF(Search!$C$4="","",IF(ISNUMBER(SEARCH(Search!$C$4,$AR790))=TRUE,1,""))</f>
        <v/>
      </c>
      <c r="C790" s="9" t="str">
        <f>IF(Search!$C$6="x",IF(COUNTA($AQ790)=1,1,"N"),IF(COUNTA($AQ790)=1,"N",""))</f>
        <v/>
      </c>
      <c r="D790" s="9" t="str">
        <f>IF(Search!$O$8="","",IF(ISNUMBER(SEARCH(Search!$O$8,$BD790))=TRUE,1,""))</f>
        <v/>
      </c>
      <c r="E790" s="9" t="str">
        <f>IF(Search!$C$7="","",IF(ISNUMBER(SEARCH(Search!$C$7,$AN790))=TRUE,1,""))</f>
        <v/>
      </c>
      <c r="F790" s="9" t="str">
        <f>IF(Search!$C$8="","",IF(ISNUMBER(SEARCH(Search!$C$8,$AO790))=TRUE,1,""))</f>
        <v/>
      </c>
      <c r="G790" s="9" t="str">
        <f>IF(Search!$F$4="","",IF(Inventory!$AJ790&lt;Search!$F$4,"",1))</f>
        <v/>
      </c>
      <c r="H790" s="9" t="str">
        <f>IF(Search!$F$5="","",IF(Inventory!$AJ790&gt;Search!$F$5,"",1))</f>
        <v/>
      </c>
      <c r="I790" s="9" t="str">
        <f>IF(Search!$F$7="","",IF(Search!$F$8="",IF(ISNUMBER(SEARCH(Search!$F$7,$AL790))=TRUE,1,""),""))</f>
        <v/>
      </c>
      <c r="J790" s="9" t="str">
        <f>IF($AL790=Search!$F$8,1,"")</f>
        <v/>
      </c>
      <c r="K790" s="9" t="str">
        <f>IF(Search!$I$4="","",IF(COUNTA($AS790)=1,IF(Search!$I$4="N","N",1),""))</f>
        <v/>
      </c>
      <c r="L790" s="9" t="str">
        <f>IF(Search!$I$5="","",IF($AS790="RC",1,""))</f>
        <v/>
      </c>
      <c r="M790" s="9" t="str">
        <f>IF(Search!$I$6="","",IF($AS790="RCP",1,""))</f>
        <v/>
      </c>
      <c r="N790" s="9" t="str">
        <f>IF(Search!$I$8="","",IF(COUNTA($AT790)=1,IF(Search!$I$8="N","N",1),""))</f>
        <v/>
      </c>
      <c r="O790" s="9" t="str">
        <f>IF(Search!$L$4="","",IF(COUNTA($AU790)=1,IF(Search!$L$4="N","N",1),""))</f>
        <v/>
      </c>
      <c r="P790" s="9" t="str">
        <f>IF(Search!$L$5="","",IF(ISNUMBER(SEARCH("Jersey",$AU790))=TRUE,IF(Search!$L$5="N","N",1),""))</f>
        <v/>
      </c>
      <c r="Q790" s="9" t="str">
        <f>IF(Search!$L$6="","",IF(ISNUMBER(SEARCH("Patch",$AU790))=TRUE,IF(Search!$L$6="N","N",1),""))</f>
        <v/>
      </c>
      <c r="R790" s="9" t="str">
        <f>IF(Search!$L$7="","",IF(ISNUMBER(SEARCH("Shield",$AU790))=TRUE,IF(Search!$L$7="N","N",1),""))</f>
        <v/>
      </c>
      <c r="S790" s="9" t="str">
        <f>IF(Search!$L$8="","",IF(ISNUMBER(SEARCH("Stick",$AU790))=TRUE,IF(Search!$L$8="N","N",1),""))</f>
        <v/>
      </c>
      <c r="T790" s="9" t="str">
        <f>IF(Search!$O$4="","",IF(COUNTA($AW790)=1,IF(Search!$O$4="N","N",1),""))</f>
        <v/>
      </c>
      <c r="U790" s="9" t="str">
        <f>IF(Search!$O$5="","",IF($AW790="","",IF($AW790&lt;Search!$O$5,"",1)))</f>
        <v/>
      </c>
      <c r="V790" s="9" t="str">
        <f>IF(Search!$O$6="","",IF($AW790="","",IF($AW790&gt;Search!$O$6,"",1)))</f>
        <v/>
      </c>
      <c r="W790" s="9" t="str">
        <f>IF(Search!$U$4="","",IF($AX790="","",1))</f>
        <v/>
      </c>
      <c r="X790" s="9" t="str">
        <f>IF(Search!$U$5="","",IF(ISNUMBER(SEARCH(Search!$U$5,$AX790))=TRUE,IF(Search!$U$5="N","N",1),""))</f>
        <v/>
      </c>
      <c r="Y790" s="9" t="str">
        <f>IF(Search!$U$6="","",IF($AY790&lt;Search!$U$6,"",1))</f>
        <v/>
      </c>
      <c r="Z790" s="9" t="str">
        <f>IF(Search!$R$4="","",IF(Inventory!$BA790&lt;Search!$R$4,"",1))</f>
        <v/>
      </c>
      <c r="AA790" s="9" t="str">
        <f>IF(Search!$R$5="","",IF($BA790&gt;Search!$R$5,"",1))</f>
        <v/>
      </c>
      <c r="AB790" s="9" t="str">
        <f>IF(Search!$R$6="","",IF($BB790&lt;Search!$R$6,"",1))</f>
        <v/>
      </c>
      <c r="AC790" s="9" t="str">
        <f>IF(Search!$R$7="","",IF($BB790&lt;Search!$R$7,"",1))</f>
        <v/>
      </c>
      <c r="AD790" s="45" t="str">
        <f>IF(COUNTIF($A790:$AC790,"n")&gt;0,"",IF(SUM($A790:$AC790)=COUNTA(Search!$C$4:$C$8,Search!$F$4:$F$8,Search!$I$4:$I$6,Search!$I$8,Search!$L$4:$L$8,Search!$O$4:$O$8,Search!$R$4:$R$7,Search!$U$4:$U$7)-COUNTIF(Search!$C$4:$U$7,"n"),1+LARGE($AD$1:AD789,1),""))</f>
        <v/>
      </c>
      <c r="AE790" s="45" t="str">
        <f t="shared" si="39"/>
        <v/>
      </c>
      <c r="AF790" s="45" t="str">
        <f>IF(AD790="","",COUNTIF($AE$1:$AE789,$AE790)+RANK($AE790,$AE$2:$AE$10540,1))</f>
        <v/>
      </c>
      <c r="AG790" s="45" t="str">
        <f t="shared" si="40"/>
        <v/>
      </c>
      <c r="AH790" s="45" t="str">
        <f>IF($AD790="","",COUNTIF($AG$1:$AG789,$AG790)+RANK($AG790,$AG$1:$AG$10539,0))</f>
        <v/>
      </c>
      <c r="AI790" s="10" t="str">
        <f t="shared" si="41"/>
        <v>1996-97 SPx #GF1 Wayne Gretzky/ Saku Koivu/ Daniel Alfredsson/ Eric Daze/ Vitali Yachmenev     /   $</v>
      </c>
      <c r="AJ790" s="11">
        <v>1996</v>
      </c>
      <c r="AK790" s="17">
        <v>97</v>
      </c>
      <c r="AL790" s="12" t="s">
        <v>443</v>
      </c>
      <c r="AM790" s="10" t="s">
        <v>444</v>
      </c>
      <c r="AN790" s="12" t="s">
        <v>445</v>
      </c>
      <c r="AO790" s="9"/>
      <c r="AP790" s="9"/>
      <c r="AQ790" s="9"/>
      <c r="AR790" s="14"/>
      <c r="AS790" s="9"/>
      <c r="AT790" s="9"/>
      <c r="AU790" s="9"/>
      <c r="AV790" s="13"/>
      <c r="AW790" s="13"/>
      <c r="AX790" s="9"/>
      <c r="AY790" s="9"/>
      <c r="AZ790" s="9"/>
      <c r="BA790" s="33"/>
      <c r="BB790" s="33"/>
      <c r="BC790" s="36"/>
      <c r="BD790" s="12" t="s">
        <v>1771</v>
      </c>
    </row>
    <row r="791" spans="1:56" s="12" customFormat="1" x14ac:dyDescent="0.2">
      <c r="A791" s="9" t="str">
        <f>IF(Search!$C$5="","",IF(COUNTA(Inventory!$AP791)=1,1,""))</f>
        <v/>
      </c>
      <c r="B791" s="9" t="str">
        <f>IF(Search!$C$4="","",IF(ISNUMBER(SEARCH(Search!$C$4,$AR791))=TRUE,1,""))</f>
        <v/>
      </c>
      <c r="C791" s="9" t="str">
        <f>IF(Search!$C$6="x",IF(COUNTA($AQ791)=1,1,"N"),IF(COUNTA($AQ791)=1,"N",""))</f>
        <v/>
      </c>
      <c r="D791" s="9" t="str">
        <f>IF(Search!$O$8="","",IF(ISNUMBER(SEARCH(Search!$O$8,$BD791))=TRUE,1,""))</f>
        <v/>
      </c>
      <c r="E791" s="9" t="str">
        <f>IF(Search!$C$7="","",IF(ISNUMBER(SEARCH(Search!$C$7,$AN791))=TRUE,1,""))</f>
        <v/>
      </c>
      <c r="F791" s="9" t="str">
        <f>IF(Search!$C$8="","",IF(ISNUMBER(SEARCH(Search!$C$8,$AO791))=TRUE,1,""))</f>
        <v/>
      </c>
      <c r="G791" s="9" t="str">
        <f>IF(Search!$F$4="","",IF(Inventory!$AJ791&lt;Search!$F$4,"",1))</f>
        <v/>
      </c>
      <c r="H791" s="9" t="str">
        <f>IF(Search!$F$5="","",IF(Inventory!$AJ791&gt;Search!$F$5,"",1))</f>
        <v/>
      </c>
      <c r="I791" s="9" t="str">
        <f>IF(Search!$F$7="","",IF(Search!$F$8="",IF(ISNUMBER(SEARCH(Search!$F$7,$AL791))=TRUE,1,""),""))</f>
        <v/>
      </c>
      <c r="J791" s="9" t="str">
        <f>IF($AL791=Search!$F$8,1,"")</f>
        <v/>
      </c>
      <c r="K791" s="9" t="str">
        <f>IF(Search!$I$4="","",IF(COUNTA($AS791)=1,IF(Search!$I$4="N","N",1),""))</f>
        <v/>
      </c>
      <c r="L791" s="9" t="str">
        <f>IF(Search!$I$5="","",IF($AS791="RC",1,""))</f>
        <v/>
      </c>
      <c r="M791" s="9" t="str">
        <f>IF(Search!$I$6="","",IF($AS791="RCP",1,""))</f>
        <v/>
      </c>
      <c r="N791" s="9" t="str">
        <f>IF(Search!$I$8="","",IF(COUNTA($AT791)=1,IF(Search!$I$8="N","N",1),""))</f>
        <v/>
      </c>
      <c r="O791" s="9" t="str">
        <f>IF(Search!$L$4="","",IF(COUNTA($AU791)=1,IF(Search!$L$4="N","N",1),""))</f>
        <v/>
      </c>
      <c r="P791" s="9" t="str">
        <f>IF(Search!$L$5="","",IF(ISNUMBER(SEARCH("Jersey",$AU791))=TRUE,IF(Search!$L$5="N","N",1),""))</f>
        <v/>
      </c>
      <c r="Q791" s="9" t="str">
        <f>IF(Search!$L$6="","",IF(ISNUMBER(SEARCH("Patch",$AU791))=TRUE,IF(Search!$L$6="N","N",1),""))</f>
        <v/>
      </c>
      <c r="R791" s="9" t="str">
        <f>IF(Search!$L$7="","",IF(ISNUMBER(SEARCH("Shield",$AU791))=TRUE,IF(Search!$L$7="N","N",1),""))</f>
        <v/>
      </c>
      <c r="S791" s="9" t="str">
        <f>IF(Search!$L$8="","",IF(ISNUMBER(SEARCH("Stick",$AU791))=TRUE,IF(Search!$L$8="N","N",1),""))</f>
        <v/>
      </c>
      <c r="T791" s="9" t="str">
        <f>IF(Search!$O$4="","",IF(COUNTA($AW791)=1,IF(Search!$O$4="N","N",1),""))</f>
        <v/>
      </c>
      <c r="U791" s="9" t="str">
        <f>IF(Search!$O$5="","",IF($AW791="","",IF($AW791&lt;Search!$O$5,"",1)))</f>
        <v/>
      </c>
      <c r="V791" s="9" t="str">
        <f>IF(Search!$O$6="","",IF($AW791="","",IF($AW791&gt;Search!$O$6,"",1)))</f>
        <v/>
      </c>
      <c r="W791" s="9" t="str">
        <f>IF(Search!$U$4="","",IF($AX791="","",1))</f>
        <v/>
      </c>
      <c r="X791" s="9" t="str">
        <f>IF(Search!$U$5="","",IF(ISNUMBER(SEARCH(Search!$U$5,$AX791))=TRUE,IF(Search!$U$5="N","N",1),""))</f>
        <v/>
      </c>
      <c r="Y791" s="9" t="str">
        <f>IF(Search!$U$6="","",IF($AY791&lt;Search!$U$6,"",1))</f>
        <v/>
      </c>
      <c r="Z791" s="9" t="str">
        <f>IF(Search!$R$4="","",IF(Inventory!$BA791&lt;Search!$R$4,"",1))</f>
        <v/>
      </c>
      <c r="AA791" s="9" t="str">
        <f>IF(Search!$R$5="","",IF($BA791&gt;Search!$R$5,"",1))</f>
        <v/>
      </c>
      <c r="AB791" s="9" t="str">
        <f>IF(Search!$R$6="","",IF($BB791&lt;Search!$R$6,"",1))</f>
        <v/>
      </c>
      <c r="AC791" s="9" t="str">
        <f>IF(Search!$R$7="","",IF($BB791&lt;Search!$R$7,"",1))</f>
        <v/>
      </c>
      <c r="AD791" s="45" t="str">
        <f>IF(COUNTIF($A791:$AC791,"n")&gt;0,"",IF(SUM($A791:$AC791)=COUNTA(Search!$C$4:$C$8,Search!$F$4:$F$8,Search!$I$4:$I$6,Search!$I$8,Search!$L$4:$L$8,Search!$O$4:$O$8,Search!$R$4:$R$7,Search!$U$4:$U$7)-COUNTIF(Search!$C$4:$U$7,"n"),1+LARGE($AD$1:AD790,1),""))</f>
        <v/>
      </c>
      <c r="AE791" s="45" t="str">
        <f t="shared" si="39"/>
        <v/>
      </c>
      <c r="AF791" s="45" t="str">
        <f>IF(AD791="","",COUNTIF($AE$1:$AE790,$AE791)+RANK($AE791,$AE$2:$AE$10540,1))</f>
        <v/>
      </c>
      <c r="AG791" s="45" t="str">
        <f t="shared" si="40"/>
        <v/>
      </c>
      <c r="AH791" s="45" t="str">
        <f>IF($AD791="","",COUNTIF($AG$1:$AG790,$AG791)+RANK($AG791,$AG$1:$AG$10539,0))</f>
        <v/>
      </c>
      <c r="AI791" s="10" t="str">
        <f t="shared" si="41"/>
        <v>1996-97 SPx Holoview Heroes #HH7 Wayne Gretzky     /   $</v>
      </c>
      <c r="AJ791" s="11">
        <v>1996</v>
      </c>
      <c r="AK791" s="17">
        <v>97</v>
      </c>
      <c r="AL791" s="12" t="s">
        <v>446</v>
      </c>
      <c r="AM791" s="10" t="s">
        <v>447</v>
      </c>
      <c r="AN791" s="12" t="s">
        <v>163</v>
      </c>
      <c r="AO791" s="9"/>
      <c r="AP791" s="9"/>
      <c r="AQ791" s="9"/>
      <c r="AR791" s="14"/>
      <c r="AS791" s="9"/>
      <c r="AT791" s="9"/>
      <c r="AU791" s="9"/>
      <c r="AV791" s="13"/>
      <c r="AW791" s="13"/>
      <c r="AX791" s="9"/>
      <c r="AY791" s="9"/>
      <c r="AZ791" s="9"/>
      <c r="BA791" s="33"/>
      <c r="BB791" s="33"/>
      <c r="BC791" s="36"/>
      <c r="BD791" s="12" t="s">
        <v>1771</v>
      </c>
    </row>
    <row r="792" spans="1:56" s="12" customFormat="1" x14ac:dyDescent="0.2">
      <c r="A792" s="9" t="str">
        <f>IF(Search!$C$5="","",IF(COUNTA(Inventory!$AP792)=1,1,""))</f>
        <v/>
      </c>
      <c r="B792" s="9" t="str">
        <f>IF(Search!$C$4="","",IF(ISNUMBER(SEARCH(Search!$C$4,$AR792))=TRUE,1,""))</f>
        <v/>
      </c>
      <c r="C792" s="9" t="str">
        <f>IF(Search!$C$6="x",IF(COUNTA($AQ792)=1,1,"N"),IF(COUNTA($AQ792)=1,"N",""))</f>
        <v/>
      </c>
      <c r="D792" s="9" t="str">
        <f>IF(Search!$O$8="","",IF(ISNUMBER(SEARCH(Search!$O$8,$BD792))=TRUE,1,""))</f>
        <v/>
      </c>
      <c r="E792" s="9" t="str">
        <f>IF(Search!$C$7="","",IF(ISNUMBER(SEARCH(Search!$C$7,$AN792))=TRUE,1,""))</f>
        <v/>
      </c>
      <c r="F792" s="9" t="str">
        <f>IF(Search!$C$8="","",IF(ISNUMBER(SEARCH(Search!$C$8,$AO792))=TRUE,1,""))</f>
        <v/>
      </c>
      <c r="G792" s="9" t="str">
        <f>IF(Search!$F$4="","",IF(Inventory!$AJ792&lt;Search!$F$4,"",1))</f>
        <v/>
      </c>
      <c r="H792" s="9" t="str">
        <f>IF(Search!$F$5="","",IF(Inventory!$AJ792&gt;Search!$F$5,"",1))</f>
        <v/>
      </c>
      <c r="I792" s="9" t="str">
        <f>IF(Search!$F$7="","",IF(Search!$F$8="",IF(ISNUMBER(SEARCH(Search!$F$7,$AL792))=TRUE,1,""),""))</f>
        <v/>
      </c>
      <c r="J792" s="9" t="str">
        <f>IF($AL792=Search!$F$8,1,"")</f>
        <v/>
      </c>
      <c r="K792" s="9" t="str">
        <f>IF(Search!$I$4="","",IF(COUNTA($AS792)=1,IF(Search!$I$4="N","N",1),""))</f>
        <v/>
      </c>
      <c r="L792" s="9" t="str">
        <f>IF(Search!$I$5="","",IF($AS792="RC",1,""))</f>
        <v/>
      </c>
      <c r="M792" s="9" t="str">
        <f>IF(Search!$I$6="","",IF($AS792="RCP",1,""))</f>
        <v/>
      </c>
      <c r="N792" s="9" t="str">
        <f>IF(Search!$I$8="","",IF(COUNTA($AT792)=1,IF(Search!$I$8="N","N",1),""))</f>
        <v/>
      </c>
      <c r="O792" s="9" t="str">
        <f>IF(Search!$L$4="","",IF(COUNTA($AU792)=1,IF(Search!$L$4="N","N",1),""))</f>
        <v/>
      </c>
      <c r="P792" s="9" t="str">
        <f>IF(Search!$L$5="","",IF(ISNUMBER(SEARCH("Jersey",$AU792))=TRUE,IF(Search!$L$5="N","N",1),""))</f>
        <v/>
      </c>
      <c r="Q792" s="9" t="str">
        <f>IF(Search!$L$6="","",IF(ISNUMBER(SEARCH("Patch",$AU792))=TRUE,IF(Search!$L$6="N","N",1),""))</f>
        <v/>
      </c>
      <c r="R792" s="9" t="str">
        <f>IF(Search!$L$7="","",IF(ISNUMBER(SEARCH("Shield",$AU792))=TRUE,IF(Search!$L$7="N","N",1),""))</f>
        <v/>
      </c>
      <c r="S792" s="9" t="str">
        <f>IF(Search!$L$8="","",IF(ISNUMBER(SEARCH("Stick",$AU792))=TRUE,IF(Search!$L$8="N","N",1),""))</f>
        <v/>
      </c>
      <c r="T792" s="9" t="str">
        <f>IF(Search!$O$4="","",IF(COUNTA($AW792)=1,IF(Search!$O$4="N","N",1),""))</f>
        <v/>
      </c>
      <c r="U792" s="9" t="str">
        <f>IF(Search!$O$5="","",IF($AW792="","",IF($AW792&lt;Search!$O$5,"",1)))</f>
        <v/>
      </c>
      <c r="V792" s="9" t="str">
        <f>IF(Search!$O$6="","",IF($AW792="","",IF($AW792&gt;Search!$O$6,"",1)))</f>
        <v/>
      </c>
      <c r="W792" s="9" t="str">
        <f>IF(Search!$U$4="","",IF($AX792="","",1))</f>
        <v/>
      </c>
      <c r="X792" s="9" t="str">
        <f>IF(Search!$U$5="","",IF(ISNUMBER(SEARCH(Search!$U$5,$AX792))=TRUE,IF(Search!$U$5="N","N",1),""))</f>
        <v/>
      </c>
      <c r="Y792" s="9" t="str">
        <f>IF(Search!$U$6="","",IF($AY792&lt;Search!$U$6,"",1))</f>
        <v/>
      </c>
      <c r="Z792" s="9" t="str">
        <f>IF(Search!$R$4="","",IF(Inventory!$BA792&lt;Search!$R$4,"",1))</f>
        <v/>
      </c>
      <c r="AA792" s="9" t="str">
        <f>IF(Search!$R$5="","",IF($BA792&gt;Search!$R$5,"",1))</f>
        <v/>
      </c>
      <c r="AB792" s="9" t="str">
        <f>IF(Search!$R$6="","",IF($BB792&lt;Search!$R$6,"",1))</f>
        <v/>
      </c>
      <c r="AC792" s="9" t="str">
        <f>IF(Search!$R$7="","",IF($BB792&lt;Search!$R$7,"",1))</f>
        <v/>
      </c>
      <c r="AD792" s="45" t="str">
        <f>IF(COUNTIF($A792:$AC792,"n")&gt;0,"",IF(SUM($A792:$AC792)=COUNTA(Search!$C$4:$C$8,Search!$F$4:$F$8,Search!$I$4:$I$6,Search!$I$8,Search!$L$4:$L$8,Search!$O$4:$O$8,Search!$R$4:$R$7,Search!$U$4:$U$7)-COUNTIF(Search!$C$4:$U$7,"n"),1+LARGE($AD$1:AD791,1),""))</f>
        <v/>
      </c>
      <c r="AE792" s="45" t="str">
        <f t="shared" si="39"/>
        <v/>
      </c>
      <c r="AF792" s="45" t="str">
        <f>IF(AD792="","",COUNTIF($AE$1:$AE791,$AE792)+RANK($AE792,$AE$2:$AE$10540,1))</f>
        <v/>
      </c>
      <c r="AG792" s="45" t="str">
        <f t="shared" si="40"/>
        <v/>
      </c>
      <c r="AH792" s="45" t="str">
        <f>IF($AD792="","",COUNTIF($AG$1:$AG791,$AG792)+RANK($AG792,$AG$1:$AG$10539,0))</f>
        <v/>
      </c>
      <c r="AI792" s="10" t="str">
        <f t="shared" si="41"/>
        <v>1996-97 Summit #51 Mats Sundin     /   $</v>
      </c>
      <c r="AJ792" s="11">
        <v>1996</v>
      </c>
      <c r="AK792" s="17">
        <v>97</v>
      </c>
      <c r="AL792" s="12" t="s">
        <v>352</v>
      </c>
      <c r="AM792" s="10">
        <v>51</v>
      </c>
      <c r="AN792" s="15" t="s">
        <v>215</v>
      </c>
      <c r="AO792" s="14"/>
      <c r="AP792" s="14"/>
      <c r="AQ792" s="14"/>
      <c r="AR792" s="14"/>
      <c r="AS792" s="9"/>
      <c r="AT792" s="9"/>
      <c r="AU792" s="9"/>
      <c r="AV792" s="13"/>
      <c r="AW792" s="13"/>
      <c r="AX792" s="9"/>
      <c r="AY792" s="9"/>
      <c r="AZ792" s="9"/>
      <c r="BA792" s="33"/>
      <c r="BB792" s="33"/>
      <c r="BC792" s="36"/>
      <c r="BD792" s="12" t="s">
        <v>1771</v>
      </c>
    </row>
    <row r="793" spans="1:56" s="12" customFormat="1" x14ac:dyDescent="0.2">
      <c r="A793" s="9" t="str">
        <f>IF(Search!$C$5="","",IF(COUNTA(Inventory!$AP793)=1,1,""))</f>
        <v/>
      </c>
      <c r="B793" s="9" t="str">
        <f>IF(Search!$C$4="","",IF(ISNUMBER(SEARCH(Search!$C$4,$AR793))=TRUE,1,""))</f>
        <v/>
      </c>
      <c r="C793" s="9" t="str">
        <f>IF(Search!$C$6="x",IF(COUNTA($AQ793)=1,1,"N"),IF(COUNTA($AQ793)=1,"N",""))</f>
        <v/>
      </c>
      <c r="D793" s="9" t="str">
        <f>IF(Search!$O$8="","",IF(ISNUMBER(SEARCH(Search!$O$8,$BD793))=TRUE,1,""))</f>
        <v/>
      </c>
      <c r="E793" s="9" t="str">
        <f>IF(Search!$C$7="","",IF(ISNUMBER(SEARCH(Search!$C$7,$AN793))=TRUE,1,""))</f>
        <v/>
      </c>
      <c r="F793" s="9" t="str">
        <f>IF(Search!$C$8="","",IF(ISNUMBER(SEARCH(Search!$C$8,$AO793))=TRUE,1,""))</f>
        <v/>
      </c>
      <c r="G793" s="9" t="str">
        <f>IF(Search!$F$4="","",IF(Inventory!$AJ793&lt;Search!$F$4,"",1))</f>
        <v/>
      </c>
      <c r="H793" s="9" t="str">
        <f>IF(Search!$F$5="","",IF(Inventory!$AJ793&gt;Search!$F$5,"",1))</f>
        <v/>
      </c>
      <c r="I793" s="9" t="str">
        <f>IF(Search!$F$7="","",IF(Search!$F$8="",IF(ISNUMBER(SEARCH(Search!$F$7,$AL793))=TRUE,1,""),""))</f>
        <v/>
      </c>
      <c r="J793" s="9" t="str">
        <f>IF($AL793=Search!$F$8,1,"")</f>
        <v/>
      </c>
      <c r="K793" s="9" t="str">
        <f>IF(Search!$I$4="","",IF(COUNTA($AS793)=1,IF(Search!$I$4="N","N",1),""))</f>
        <v/>
      </c>
      <c r="L793" s="9" t="str">
        <f>IF(Search!$I$5="","",IF($AS793="RC",1,""))</f>
        <v/>
      </c>
      <c r="M793" s="9" t="str">
        <f>IF(Search!$I$6="","",IF($AS793="RCP",1,""))</f>
        <v/>
      </c>
      <c r="N793" s="9" t="str">
        <f>IF(Search!$I$8="","",IF(COUNTA($AT793)=1,IF(Search!$I$8="N","N",1),""))</f>
        <v/>
      </c>
      <c r="O793" s="9" t="str">
        <f>IF(Search!$L$4="","",IF(COUNTA($AU793)=1,IF(Search!$L$4="N","N",1),""))</f>
        <v/>
      </c>
      <c r="P793" s="9" t="str">
        <f>IF(Search!$L$5="","",IF(ISNUMBER(SEARCH("Jersey",$AU793))=TRUE,IF(Search!$L$5="N","N",1),""))</f>
        <v/>
      </c>
      <c r="Q793" s="9" t="str">
        <f>IF(Search!$L$6="","",IF(ISNUMBER(SEARCH("Patch",$AU793))=TRUE,IF(Search!$L$6="N","N",1),""))</f>
        <v/>
      </c>
      <c r="R793" s="9" t="str">
        <f>IF(Search!$L$7="","",IF(ISNUMBER(SEARCH("Shield",$AU793))=TRUE,IF(Search!$L$7="N","N",1),""))</f>
        <v/>
      </c>
      <c r="S793" s="9" t="str">
        <f>IF(Search!$L$8="","",IF(ISNUMBER(SEARCH("Stick",$AU793))=TRUE,IF(Search!$L$8="N","N",1),""))</f>
        <v/>
      </c>
      <c r="T793" s="9" t="str">
        <f>IF(Search!$O$4="","",IF(COUNTA($AW793)=1,IF(Search!$O$4="N","N",1),""))</f>
        <v/>
      </c>
      <c r="U793" s="9" t="str">
        <f>IF(Search!$O$5="","",IF($AW793="","",IF($AW793&lt;Search!$O$5,"",1)))</f>
        <v/>
      </c>
      <c r="V793" s="9" t="str">
        <f>IF(Search!$O$6="","",IF($AW793="","",IF($AW793&gt;Search!$O$6,"",1)))</f>
        <v/>
      </c>
      <c r="W793" s="9" t="str">
        <f>IF(Search!$U$4="","",IF($AX793="","",1))</f>
        <v/>
      </c>
      <c r="X793" s="9" t="str">
        <f>IF(Search!$U$5="","",IF(ISNUMBER(SEARCH(Search!$U$5,$AX793))=TRUE,IF(Search!$U$5="N","N",1),""))</f>
        <v/>
      </c>
      <c r="Y793" s="9" t="str">
        <f>IF(Search!$U$6="","",IF($AY793&lt;Search!$U$6,"",1))</f>
        <v/>
      </c>
      <c r="Z793" s="9" t="str">
        <f>IF(Search!$R$4="","",IF(Inventory!$BA793&lt;Search!$R$4,"",1))</f>
        <v/>
      </c>
      <c r="AA793" s="9" t="str">
        <f>IF(Search!$R$5="","",IF($BA793&gt;Search!$R$5,"",1))</f>
        <v/>
      </c>
      <c r="AB793" s="9" t="str">
        <f>IF(Search!$R$6="","",IF($BB793&lt;Search!$R$6,"",1))</f>
        <v/>
      </c>
      <c r="AC793" s="9" t="str">
        <f>IF(Search!$R$7="","",IF($BB793&lt;Search!$R$7,"",1))</f>
        <v/>
      </c>
      <c r="AD793" s="45" t="str">
        <f>IF(COUNTIF($A793:$AC793,"n")&gt;0,"",IF(SUM($A793:$AC793)=COUNTA(Search!$C$4:$C$8,Search!$F$4:$F$8,Search!$I$4:$I$6,Search!$I$8,Search!$L$4:$L$8,Search!$O$4:$O$8,Search!$R$4:$R$7,Search!$U$4:$U$7)-COUNTIF(Search!$C$4:$U$7,"n"),1+LARGE($AD$1:AD792,1),""))</f>
        <v/>
      </c>
      <c r="AE793" s="45" t="str">
        <f t="shared" si="39"/>
        <v/>
      </c>
      <c r="AF793" s="45" t="str">
        <f>IF(AD793="","",COUNTIF($AE$1:$AE792,$AE793)+RANK($AE793,$AE$2:$AE$10540,1))</f>
        <v/>
      </c>
      <c r="AG793" s="45" t="str">
        <f t="shared" si="40"/>
        <v/>
      </c>
      <c r="AH793" s="45" t="str">
        <f>IF($AD793="","",COUNTIF($AG$1:$AG792,$AG793)+RANK($AG793,$AG$1:$AG$10539,0))</f>
        <v/>
      </c>
      <c r="AI793" s="10" t="str">
        <f t="shared" si="41"/>
        <v>1996-97 Summit Metal #72 Felix Potvin TOR    /   $</v>
      </c>
      <c r="AJ793" s="11">
        <v>1996</v>
      </c>
      <c r="AK793" s="17">
        <v>97</v>
      </c>
      <c r="AL793" s="12" t="s">
        <v>448</v>
      </c>
      <c r="AM793" s="10">
        <v>72</v>
      </c>
      <c r="AN793" s="12" t="s">
        <v>226</v>
      </c>
      <c r="AO793" s="9" t="s">
        <v>1904</v>
      </c>
      <c r="AP793" s="9"/>
      <c r="AQ793" s="9"/>
      <c r="AR793" s="14"/>
      <c r="AS793" s="9"/>
      <c r="AT793" s="9"/>
      <c r="AU793" s="9"/>
      <c r="AV793" s="13"/>
      <c r="AW793" s="13"/>
      <c r="AX793" s="9"/>
      <c r="AY793" s="9"/>
      <c r="AZ793" s="9"/>
      <c r="BA793" s="33"/>
      <c r="BB793" s="33"/>
      <c r="BC793" s="36"/>
      <c r="BD793" s="12" t="s">
        <v>1771</v>
      </c>
    </row>
    <row r="794" spans="1:56" s="12" customFormat="1" x14ac:dyDescent="0.2">
      <c r="A794" s="9" t="str">
        <f>IF(Search!$C$5="","",IF(COUNTA(Inventory!$AP794)=1,1,""))</f>
        <v/>
      </c>
      <c r="B794" s="9" t="str">
        <f>IF(Search!$C$4="","",IF(ISNUMBER(SEARCH(Search!$C$4,$AR794))=TRUE,1,""))</f>
        <v/>
      </c>
      <c r="C794" s="9" t="str">
        <f>IF(Search!$C$6="x",IF(COUNTA($AQ794)=1,1,"N"),IF(COUNTA($AQ794)=1,"N",""))</f>
        <v/>
      </c>
      <c r="D794" s="9" t="str">
        <f>IF(Search!$O$8="","",IF(ISNUMBER(SEARCH(Search!$O$8,$BD794))=TRUE,1,""))</f>
        <v/>
      </c>
      <c r="E794" s="9" t="str">
        <f>IF(Search!$C$7="","",IF(ISNUMBER(SEARCH(Search!$C$7,$AN794))=TRUE,1,""))</f>
        <v/>
      </c>
      <c r="F794" s="9" t="str">
        <f>IF(Search!$C$8="","",IF(ISNUMBER(SEARCH(Search!$C$8,$AO794))=TRUE,1,""))</f>
        <v/>
      </c>
      <c r="G794" s="9" t="str">
        <f>IF(Search!$F$4="","",IF(Inventory!$AJ794&lt;Search!$F$4,"",1))</f>
        <v/>
      </c>
      <c r="H794" s="9" t="str">
        <f>IF(Search!$F$5="","",IF(Inventory!$AJ794&gt;Search!$F$5,"",1))</f>
        <v/>
      </c>
      <c r="I794" s="9" t="str">
        <f>IF(Search!$F$7="","",IF(Search!$F$8="",IF(ISNUMBER(SEARCH(Search!$F$7,$AL794))=TRUE,1,""),""))</f>
        <v/>
      </c>
      <c r="J794" s="9" t="str">
        <f>IF($AL794=Search!$F$8,1,"")</f>
        <v/>
      </c>
      <c r="K794" s="9" t="str">
        <f>IF(Search!$I$4="","",IF(COUNTA($AS794)=1,IF(Search!$I$4="N","N",1),""))</f>
        <v/>
      </c>
      <c r="L794" s="9" t="str">
        <f>IF(Search!$I$5="","",IF($AS794="RC",1,""))</f>
        <v/>
      </c>
      <c r="M794" s="9" t="str">
        <f>IF(Search!$I$6="","",IF($AS794="RCP",1,""))</f>
        <v/>
      </c>
      <c r="N794" s="9" t="str">
        <f>IF(Search!$I$8="","",IF(COUNTA($AT794)=1,IF(Search!$I$8="N","N",1),""))</f>
        <v/>
      </c>
      <c r="O794" s="9" t="str">
        <f>IF(Search!$L$4="","",IF(COUNTA($AU794)=1,IF(Search!$L$4="N","N",1),""))</f>
        <v/>
      </c>
      <c r="P794" s="9" t="str">
        <f>IF(Search!$L$5="","",IF(ISNUMBER(SEARCH("Jersey",$AU794))=TRUE,IF(Search!$L$5="N","N",1),""))</f>
        <v/>
      </c>
      <c r="Q794" s="9" t="str">
        <f>IF(Search!$L$6="","",IF(ISNUMBER(SEARCH("Patch",$AU794))=TRUE,IF(Search!$L$6="N","N",1),""))</f>
        <v/>
      </c>
      <c r="R794" s="9" t="str">
        <f>IF(Search!$L$7="","",IF(ISNUMBER(SEARCH("Shield",$AU794))=TRUE,IF(Search!$L$7="N","N",1),""))</f>
        <v/>
      </c>
      <c r="S794" s="9" t="str">
        <f>IF(Search!$L$8="","",IF(ISNUMBER(SEARCH("Stick",$AU794))=TRUE,IF(Search!$L$8="N","N",1),""))</f>
        <v/>
      </c>
      <c r="T794" s="9" t="str">
        <f>IF(Search!$O$4="","",IF(COUNTA($AW794)=1,IF(Search!$O$4="N","N",1),""))</f>
        <v/>
      </c>
      <c r="U794" s="9" t="str">
        <f>IF(Search!$O$5="","",IF($AW794="","",IF($AW794&lt;Search!$O$5,"",1)))</f>
        <v/>
      </c>
      <c r="V794" s="9" t="str">
        <f>IF(Search!$O$6="","",IF($AW794="","",IF($AW794&gt;Search!$O$6,"",1)))</f>
        <v/>
      </c>
      <c r="W794" s="9" t="str">
        <f>IF(Search!$U$4="","",IF($AX794="","",1))</f>
        <v/>
      </c>
      <c r="X794" s="9" t="str">
        <f>IF(Search!$U$5="","",IF(ISNUMBER(SEARCH(Search!$U$5,$AX794))=TRUE,IF(Search!$U$5="N","N",1),""))</f>
        <v/>
      </c>
      <c r="Y794" s="9" t="str">
        <f>IF(Search!$U$6="","",IF($AY794&lt;Search!$U$6,"",1))</f>
        <v/>
      </c>
      <c r="Z794" s="9" t="str">
        <f>IF(Search!$R$4="","",IF(Inventory!$BA794&lt;Search!$R$4,"",1))</f>
        <v/>
      </c>
      <c r="AA794" s="9" t="str">
        <f>IF(Search!$R$5="","",IF($BA794&gt;Search!$R$5,"",1))</f>
        <v/>
      </c>
      <c r="AB794" s="9" t="str">
        <f>IF(Search!$R$6="","",IF($BB794&lt;Search!$R$6,"",1))</f>
        <v/>
      </c>
      <c r="AC794" s="9" t="str">
        <f>IF(Search!$R$7="","",IF($BB794&lt;Search!$R$7,"",1))</f>
        <v/>
      </c>
      <c r="AD794" s="45" t="str">
        <f>IF(COUNTIF($A794:$AC794,"n")&gt;0,"",IF(SUM($A794:$AC794)=COUNTA(Search!$C$4:$C$8,Search!$F$4:$F$8,Search!$I$4:$I$6,Search!$I$8,Search!$L$4:$L$8,Search!$O$4:$O$8,Search!$R$4:$R$7,Search!$U$4:$U$7)-COUNTIF(Search!$C$4:$U$7,"n"),1+LARGE($AD$1:AD793,1),""))</f>
        <v/>
      </c>
      <c r="AE794" s="45" t="str">
        <f t="shared" si="39"/>
        <v/>
      </c>
      <c r="AF794" s="45" t="str">
        <f>IF(AD794="","",COUNTIF($AE$1:$AE793,$AE794)+RANK($AE794,$AE$2:$AE$10540,1))</f>
        <v/>
      </c>
      <c r="AG794" s="45" t="str">
        <f t="shared" si="40"/>
        <v/>
      </c>
      <c r="AH794" s="45" t="str">
        <f>IF($AD794="","",COUNTIF($AG$1:$AG793,$AG794)+RANK($AG794,$AG$1:$AG$10539,0))</f>
        <v/>
      </c>
      <c r="AI794" s="10" t="str">
        <f t="shared" si="41"/>
        <v>1996-97 Topps Picks Ice D #ID14 Felix Potvin TOR    /   $</v>
      </c>
      <c r="AJ794" s="11">
        <v>1996</v>
      </c>
      <c r="AK794" s="17">
        <v>97</v>
      </c>
      <c r="AL794" s="12" t="s">
        <v>449</v>
      </c>
      <c r="AM794" s="10" t="s">
        <v>450</v>
      </c>
      <c r="AN794" s="12" t="s">
        <v>226</v>
      </c>
      <c r="AO794" s="9" t="s">
        <v>1904</v>
      </c>
      <c r="AP794" s="9"/>
      <c r="AQ794" s="9"/>
      <c r="AR794" s="14"/>
      <c r="AS794" s="9"/>
      <c r="AT794" s="9"/>
      <c r="AU794" s="9"/>
      <c r="AV794" s="13"/>
      <c r="AW794" s="13"/>
      <c r="AX794" s="9"/>
      <c r="AY794" s="9"/>
      <c r="AZ794" s="9"/>
      <c r="BA794" s="33"/>
      <c r="BB794" s="33"/>
      <c r="BC794" s="36"/>
      <c r="BD794" s="12" t="s">
        <v>1771</v>
      </c>
    </row>
    <row r="795" spans="1:56" s="12" customFormat="1" x14ac:dyDescent="0.2">
      <c r="A795" s="9" t="str">
        <f>IF(Search!$C$5="","",IF(COUNTA(Inventory!$AP795)=1,1,""))</f>
        <v/>
      </c>
      <c r="B795" s="9" t="str">
        <f>IF(Search!$C$4="","",IF(ISNUMBER(SEARCH(Search!$C$4,$AR795))=TRUE,1,""))</f>
        <v/>
      </c>
      <c r="C795" s="9" t="str">
        <f>IF(Search!$C$6="x",IF(COUNTA($AQ795)=1,1,"N"),IF(COUNTA($AQ795)=1,"N",""))</f>
        <v/>
      </c>
      <c r="D795" s="9" t="str">
        <f>IF(Search!$O$8="","",IF(ISNUMBER(SEARCH(Search!$O$8,$BD795))=TRUE,1,""))</f>
        <v/>
      </c>
      <c r="E795" s="9" t="str">
        <f>IF(Search!$C$7="","",IF(ISNUMBER(SEARCH(Search!$C$7,$AN795))=TRUE,1,""))</f>
        <v/>
      </c>
      <c r="F795" s="9" t="str">
        <f>IF(Search!$C$8="","",IF(ISNUMBER(SEARCH(Search!$C$8,$AO795))=TRUE,1,""))</f>
        <v/>
      </c>
      <c r="G795" s="9" t="str">
        <f>IF(Search!$F$4="","",IF(Inventory!$AJ795&lt;Search!$F$4,"",1))</f>
        <v/>
      </c>
      <c r="H795" s="9" t="str">
        <f>IF(Search!$F$5="","",IF(Inventory!$AJ795&gt;Search!$F$5,"",1))</f>
        <v/>
      </c>
      <c r="I795" s="9" t="str">
        <f>IF(Search!$F$7="","",IF(Search!$F$8="",IF(ISNUMBER(SEARCH(Search!$F$7,$AL795))=TRUE,1,""),""))</f>
        <v/>
      </c>
      <c r="J795" s="9" t="str">
        <f>IF($AL795=Search!$F$8,1,"")</f>
        <v/>
      </c>
      <c r="K795" s="9" t="str">
        <f>IF(Search!$I$4="","",IF(COUNTA($AS795)=1,IF(Search!$I$4="N","N",1),""))</f>
        <v/>
      </c>
      <c r="L795" s="9" t="str">
        <f>IF(Search!$I$5="","",IF($AS795="RC",1,""))</f>
        <v/>
      </c>
      <c r="M795" s="9" t="str">
        <f>IF(Search!$I$6="","",IF($AS795="RCP",1,""))</f>
        <v/>
      </c>
      <c r="N795" s="9" t="str">
        <f>IF(Search!$I$8="","",IF(COUNTA($AT795)=1,IF(Search!$I$8="N","N",1),""))</f>
        <v/>
      </c>
      <c r="O795" s="9" t="str">
        <f>IF(Search!$L$4="","",IF(COUNTA($AU795)=1,IF(Search!$L$4="N","N",1),""))</f>
        <v/>
      </c>
      <c r="P795" s="9" t="str">
        <f>IF(Search!$L$5="","",IF(ISNUMBER(SEARCH("Jersey",$AU795))=TRUE,IF(Search!$L$5="N","N",1),""))</f>
        <v/>
      </c>
      <c r="Q795" s="9" t="str">
        <f>IF(Search!$L$6="","",IF(ISNUMBER(SEARCH("Patch",$AU795))=TRUE,IF(Search!$L$6="N","N",1),""))</f>
        <v/>
      </c>
      <c r="R795" s="9" t="str">
        <f>IF(Search!$L$7="","",IF(ISNUMBER(SEARCH("Shield",$AU795))=TRUE,IF(Search!$L$7="N","N",1),""))</f>
        <v/>
      </c>
      <c r="S795" s="9" t="str">
        <f>IF(Search!$L$8="","",IF(ISNUMBER(SEARCH("Stick",$AU795))=TRUE,IF(Search!$L$8="N","N",1),""))</f>
        <v/>
      </c>
      <c r="T795" s="9" t="str">
        <f>IF(Search!$O$4="","",IF(COUNTA($AW795)=1,IF(Search!$O$4="N","N",1),""))</f>
        <v/>
      </c>
      <c r="U795" s="9" t="str">
        <f>IF(Search!$O$5="","",IF($AW795="","",IF($AW795&lt;Search!$O$5,"",1)))</f>
        <v/>
      </c>
      <c r="V795" s="9" t="str">
        <f>IF(Search!$O$6="","",IF($AW795="","",IF($AW795&gt;Search!$O$6,"",1)))</f>
        <v/>
      </c>
      <c r="W795" s="9" t="str">
        <f>IF(Search!$U$4="","",IF($AX795="","",1))</f>
        <v/>
      </c>
      <c r="X795" s="9" t="str">
        <f>IF(Search!$U$5="","",IF(ISNUMBER(SEARCH(Search!$U$5,$AX795))=TRUE,IF(Search!$U$5="N","N",1),""))</f>
        <v/>
      </c>
      <c r="Y795" s="9" t="str">
        <f>IF(Search!$U$6="","",IF($AY795&lt;Search!$U$6,"",1))</f>
        <v/>
      </c>
      <c r="Z795" s="9" t="str">
        <f>IF(Search!$R$4="","",IF(Inventory!$BA795&lt;Search!$R$4,"",1))</f>
        <v/>
      </c>
      <c r="AA795" s="9" t="str">
        <f>IF(Search!$R$5="","",IF($BA795&gt;Search!$R$5,"",1))</f>
        <v/>
      </c>
      <c r="AB795" s="9" t="str">
        <f>IF(Search!$R$6="","",IF($BB795&lt;Search!$R$6,"",1))</f>
        <v/>
      </c>
      <c r="AC795" s="9" t="str">
        <f>IF(Search!$R$7="","",IF($BB795&lt;Search!$R$7,"",1))</f>
        <v/>
      </c>
      <c r="AD795" s="45" t="str">
        <f>IF(COUNTIF($A795:$AC795,"n")&gt;0,"",IF(SUM($A795:$AC795)=COUNTA(Search!$C$4:$C$8,Search!$F$4:$F$8,Search!$I$4:$I$6,Search!$I$8,Search!$L$4:$L$8,Search!$O$4:$O$8,Search!$R$4:$R$7,Search!$U$4:$U$7)-COUNTIF(Search!$C$4:$U$7,"n"),1+LARGE($AD$1:AD794,1),""))</f>
        <v/>
      </c>
      <c r="AE795" s="45" t="str">
        <f t="shared" si="39"/>
        <v/>
      </c>
      <c r="AF795" s="45" t="str">
        <f>IF(AD795="","",COUNTIF($AE$1:$AE794,$AE795)+RANK($AE795,$AE$2:$AE$10540,1))</f>
        <v/>
      </c>
      <c r="AG795" s="45" t="str">
        <f t="shared" si="40"/>
        <v/>
      </c>
      <c r="AH795" s="45" t="str">
        <f>IF($AD795="","",COUNTIF($AG$1:$AG794,$AG795)+RANK($AG795,$AG$1:$AG$10539,0))</f>
        <v/>
      </c>
      <c r="AI795" s="10" t="str">
        <f t="shared" si="41"/>
        <v>1996-97 Upper Deck #345 Fredrik Modin     /   $</v>
      </c>
      <c r="AJ795" s="11">
        <v>1996</v>
      </c>
      <c r="AK795" s="17">
        <v>97</v>
      </c>
      <c r="AL795" s="12" t="s">
        <v>7</v>
      </c>
      <c r="AM795" s="10">
        <v>345</v>
      </c>
      <c r="AN795" s="12" t="s">
        <v>402</v>
      </c>
      <c r="AO795" s="9"/>
      <c r="AP795" s="9"/>
      <c r="AQ795" s="9"/>
      <c r="AR795" s="14" t="s">
        <v>2127</v>
      </c>
      <c r="AS795" s="9"/>
      <c r="AT795" s="9"/>
      <c r="AU795" s="9"/>
      <c r="AV795" s="13"/>
      <c r="AW795" s="13"/>
      <c r="AX795" s="9"/>
      <c r="AY795" s="9"/>
      <c r="AZ795" s="9"/>
      <c r="BA795" s="33"/>
      <c r="BB795" s="33"/>
      <c r="BC795" s="36"/>
      <c r="BD795" s="12" t="s">
        <v>1771</v>
      </c>
    </row>
    <row r="796" spans="1:56" s="12" customFormat="1" x14ac:dyDescent="0.2">
      <c r="A796" s="9" t="str">
        <f>IF(Search!$C$5="","",IF(COUNTA(Inventory!$AP796)=1,1,""))</f>
        <v/>
      </c>
      <c r="B796" s="9" t="str">
        <f>IF(Search!$C$4="","",IF(ISNUMBER(SEARCH(Search!$C$4,$AR796))=TRUE,1,""))</f>
        <v/>
      </c>
      <c r="C796" s="9" t="str">
        <f>IF(Search!$C$6="x",IF(COUNTA($AQ796)=1,1,"N"),IF(COUNTA($AQ796)=1,"N",""))</f>
        <v/>
      </c>
      <c r="D796" s="9" t="str">
        <f>IF(Search!$O$8="","",IF(ISNUMBER(SEARCH(Search!$O$8,$BD796))=TRUE,1,""))</f>
        <v/>
      </c>
      <c r="E796" s="9" t="str">
        <f>IF(Search!$C$7="","",IF(ISNUMBER(SEARCH(Search!$C$7,$AN796))=TRUE,1,""))</f>
        <v/>
      </c>
      <c r="F796" s="9" t="str">
        <f>IF(Search!$C$8="","",IF(ISNUMBER(SEARCH(Search!$C$8,$AO796))=TRUE,1,""))</f>
        <v/>
      </c>
      <c r="G796" s="9" t="str">
        <f>IF(Search!$F$4="","",IF(Inventory!$AJ796&lt;Search!$F$4,"",1))</f>
        <v/>
      </c>
      <c r="H796" s="9" t="str">
        <f>IF(Search!$F$5="","",IF(Inventory!$AJ796&gt;Search!$F$5,"",1))</f>
        <v/>
      </c>
      <c r="I796" s="9" t="str">
        <f>IF(Search!$F$7="","",IF(Search!$F$8="",IF(ISNUMBER(SEARCH(Search!$F$7,$AL796))=TRUE,1,""),""))</f>
        <v/>
      </c>
      <c r="J796" s="9" t="str">
        <f>IF($AL796=Search!$F$8,1,"")</f>
        <v/>
      </c>
      <c r="K796" s="9" t="str">
        <f>IF(Search!$I$4="","",IF(COUNTA($AS796)=1,IF(Search!$I$4="N","N",1),""))</f>
        <v/>
      </c>
      <c r="L796" s="9" t="str">
        <f>IF(Search!$I$5="","",IF($AS796="RC",1,""))</f>
        <v/>
      </c>
      <c r="M796" s="9" t="str">
        <f>IF(Search!$I$6="","",IF($AS796="RCP",1,""))</f>
        <v/>
      </c>
      <c r="N796" s="9" t="str">
        <f>IF(Search!$I$8="","",IF(COUNTA($AT796)=1,IF(Search!$I$8="N","N",1),""))</f>
        <v/>
      </c>
      <c r="O796" s="9" t="str">
        <f>IF(Search!$L$4="","",IF(COUNTA($AU796)=1,IF(Search!$L$4="N","N",1),""))</f>
        <v/>
      </c>
      <c r="P796" s="9" t="str">
        <f>IF(Search!$L$5="","",IF(ISNUMBER(SEARCH("Jersey",$AU796))=TRUE,IF(Search!$L$5="N","N",1),""))</f>
        <v/>
      </c>
      <c r="Q796" s="9" t="str">
        <f>IF(Search!$L$6="","",IF(ISNUMBER(SEARCH("Patch",$AU796))=TRUE,IF(Search!$L$6="N","N",1),""))</f>
        <v/>
      </c>
      <c r="R796" s="9" t="str">
        <f>IF(Search!$L$7="","",IF(ISNUMBER(SEARCH("Shield",$AU796))=TRUE,IF(Search!$L$7="N","N",1),""))</f>
        <v/>
      </c>
      <c r="S796" s="9" t="str">
        <f>IF(Search!$L$8="","",IF(ISNUMBER(SEARCH("Stick",$AU796))=TRUE,IF(Search!$L$8="N","N",1),""))</f>
        <v/>
      </c>
      <c r="T796" s="9" t="str">
        <f>IF(Search!$O$4="","",IF(COUNTA($AW796)=1,IF(Search!$O$4="N","N",1),""))</f>
        <v/>
      </c>
      <c r="U796" s="9" t="str">
        <f>IF(Search!$O$5="","",IF($AW796="","",IF($AW796&lt;Search!$O$5,"",1)))</f>
        <v/>
      </c>
      <c r="V796" s="9" t="str">
        <f>IF(Search!$O$6="","",IF($AW796="","",IF($AW796&gt;Search!$O$6,"",1)))</f>
        <v/>
      </c>
      <c r="W796" s="9" t="str">
        <f>IF(Search!$U$4="","",IF($AX796="","",1))</f>
        <v/>
      </c>
      <c r="X796" s="9" t="str">
        <f>IF(Search!$U$5="","",IF(ISNUMBER(SEARCH(Search!$U$5,$AX796))=TRUE,IF(Search!$U$5="N","N",1),""))</f>
        <v/>
      </c>
      <c r="Y796" s="9" t="str">
        <f>IF(Search!$U$6="","",IF($AY796&lt;Search!$U$6,"",1))</f>
        <v/>
      </c>
      <c r="Z796" s="9" t="str">
        <f>IF(Search!$R$4="","",IF(Inventory!$BA796&lt;Search!$R$4,"",1))</f>
        <v/>
      </c>
      <c r="AA796" s="9" t="str">
        <f>IF(Search!$R$5="","",IF($BA796&gt;Search!$R$5,"",1))</f>
        <v/>
      </c>
      <c r="AB796" s="9" t="str">
        <f>IF(Search!$R$6="","",IF($BB796&lt;Search!$R$6,"",1))</f>
        <v/>
      </c>
      <c r="AC796" s="9" t="str">
        <f>IF(Search!$R$7="","",IF($BB796&lt;Search!$R$7,"",1))</f>
        <v/>
      </c>
      <c r="AD796" s="45" t="str">
        <f>IF(COUNTIF($A796:$AC796,"n")&gt;0,"",IF(SUM($A796:$AC796)=COUNTA(Search!$C$4:$C$8,Search!$F$4:$F$8,Search!$I$4:$I$6,Search!$I$8,Search!$L$4:$L$8,Search!$O$4:$O$8,Search!$R$4:$R$7,Search!$U$4:$U$7)-COUNTIF(Search!$C$4:$U$7,"n"),1+LARGE($AD$1:AD795,1),""))</f>
        <v/>
      </c>
      <c r="AE796" s="45" t="str">
        <f t="shared" si="39"/>
        <v/>
      </c>
      <c r="AF796" s="45" t="str">
        <f>IF(AD796="","",COUNTIF($AE$1:$AE795,$AE796)+RANK($AE796,$AE$2:$AE$10540,1))</f>
        <v/>
      </c>
      <c r="AG796" s="45" t="str">
        <f t="shared" si="40"/>
        <v/>
      </c>
      <c r="AH796" s="45" t="str">
        <f>IF($AD796="","",COUNTIF($AG$1:$AG795,$AG796)+RANK($AG796,$AG$1:$AG$10539,0))</f>
        <v/>
      </c>
      <c r="AI796" s="10" t="str">
        <f t="shared" si="41"/>
        <v>1996-97 Upper Deck #370 Joe Thornton     /   $</v>
      </c>
      <c r="AJ796" s="11">
        <v>1996</v>
      </c>
      <c r="AK796" s="17">
        <v>97</v>
      </c>
      <c r="AL796" s="12" t="s">
        <v>7</v>
      </c>
      <c r="AM796" s="10">
        <v>370</v>
      </c>
      <c r="AN796" s="12" t="s">
        <v>421</v>
      </c>
      <c r="AO796" s="9"/>
      <c r="AP796" s="9"/>
      <c r="AQ796" s="9"/>
      <c r="AR796" s="14" t="s">
        <v>2127</v>
      </c>
      <c r="AS796" s="9"/>
      <c r="AT796" s="9"/>
      <c r="AU796" s="9"/>
      <c r="AV796" s="13"/>
      <c r="AW796" s="13"/>
      <c r="AX796" s="9"/>
      <c r="AY796" s="9"/>
      <c r="AZ796" s="9"/>
      <c r="BA796" s="33"/>
      <c r="BB796" s="33"/>
      <c r="BC796" s="36"/>
      <c r="BD796" s="12" t="s">
        <v>1771</v>
      </c>
    </row>
    <row r="797" spans="1:56" s="12" customFormat="1" x14ac:dyDescent="0.2">
      <c r="A797" s="9" t="str">
        <f>IF(Search!$C$5="","",IF(COUNTA(Inventory!$AP797)=1,1,""))</f>
        <v/>
      </c>
      <c r="B797" s="9" t="str">
        <f>IF(Search!$C$4="","",IF(ISNUMBER(SEARCH(Search!$C$4,$AR797))=TRUE,1,""))</f>
        <v/>
      </c>
      <c r="C797" s="9" t="str">
        <f>IF(Search!$C$6="x",IF(COUNTA($AQ797)=1,1,"N"),IF(COUNTA($AQ797)=1,"N",""))</f>
        <v/>
      </c>
      <c r="D797" s="9" t="str">
        <f>IF(Search!$O$8="","",IF(ISNUMBER(SEARCH(Search!$O$8,$BD797))=TRUE,1,""))</f>
        <v/>
      </c>
      <c r="E797" s="9" t="str">
        <f>IF(Search!$C$7="","",IF(ISNUMBER(SEARCH(Search!$C$7,$AN797))=TRUE,1,""))</f>
        <v/>
      </c>
      <c r="F797" s="9" t="str">
        <f>IF(Search!$C$8="","",IF(ISNUMBER(SEARCH(Search!$C$8,$AO797))=TRUE,1,""))</f>
        <v/>
      </c>
      <c r="G797" s="9" t="str">
        <f>IF(Search!$F$4="","",IF(Inventory!$AJ797&lt;Search!$F$4,"",1))</f>
        <v/>
      </c>
      <c r="H797" s="9" t="str">
        <f>IF(Search!$F$5="","",IF(Inventory!$AJ797&gt;Search!$F$5,"",1))</f>
        <v/>
      </c>
      <c r="I797" s="9" t="str">
        <f>IF(Search!$F$7="","",IF(Search!$F$8="",IF(ISNUMBER(SEARCH(Search!$F$7,$AL797))=TRUE,1,""),""))</f>
        <v/>
      </c>
      <c r="J797" s="9" t="str">
        <f>IF($AL797=Search!$F$8,1,"")</f>
        <v/>
      </c>
      <c r="K797" s="9" t="str">
        <f>IF(Search!$I$4="","",IF(COUNTA($AS797)=1,IF(Search!$I$4="N","N",1),""))</f>
        <v/>
      </c>
      <c r="L797" s="9" t="str">
        <f>IF(Search!$I$5="","",IF($AS797="RC",1,""))</f>
        <v/>
      </c>
      <c r="M797" s="9" t="str">
        <f>IF(Search!$I$6="","",IF($AS797="RCP",1,""))</f>
        <v/>
      </c>
      <c r="N797" s="9" t="str">
        <f>IF(Search!$I$8="","",IF(COUNTA($AT797)=1,IF(Search!$I$8="N","N",1),""))</f>
        <v/>
      </c>
      <c r="O797" s="9" t="str">
        <f>IF(Search!$L$4="","",IF(COUNTA($AU797)=1,IF(Search!$L$4="N","N",1),""))</f>
        <v/>
      </c>
      <c r="P797" s="9" t="str">
        <f>IF(Search!$L$5="","",IF(ISNUMBER(SEARCH("Jersey",$AU797))=TRUE,IF(Search!$L$5="N","N",1),""))</f>
        <v/>
      </c>
      <c r="Q797" s="9" t="str">
        <f>IF(Search!$L$6="","",IF(ISNUMBER(SEARCH("Patch",$AU797))=TRUE,IF(Search!$L$6="N","N",1),""))</f>
        <v/>
      </c>
      <c r="R797" s="9" t="str">
        <f>IF(Search!$L$7="","",IF(ISNUMBER(SEARCH("Shield",$AU797))=TRUE,IF(Search!$L$7="N","N",1),""))</f>
        <v/>
      </c>
      <c r="S797" s="9" t="str">
        <f>IF(Search!$L$8="","",IF(ISNUMBER(SEARCH("Stick",$AU797))=TRUE,IF(Search!$L$8="N","N",1),""))</f>
        <v/>
      </c>
      <c r="T797" s="9" t="str">
        <f>IF(Search!$O$4="","",IF(COUNTA($AW797)=1,IF(Search!$O$4="N","N",1),""))</f>
        <v/>
      </c>
      <c r="U797" s="9" t="str">
        <f>IF(Search!$O$5="","",IF($AW797="","",IF($AW797&lt;Search!$O$5,"",1)))</f>
        <v/>
      </c>
      <c r="V797" s="9" t="str">
        <f>IF(Search!$O$6="","",IF($AW797="","",IF($AW797&gt;Search!$O$6,"",1)))</f>
        <v/>
      </c>
      <c r="W797" s="9" t="str">
        <f>IF(Search!$U$4="","",IF($AX797="","",1))</f>
        <v/>
      </c>
      <c r="X797" s="9" t="str">
        <f>IF(Search!$U$5="","",IF(ISNUMBER(SEARCH(Search!$U$5,$AX797))=TRUE,IF(Search!$U$5="N","N",1),""))</f>
        <v/>
      </c>
      <c r="Y797" s="9" t="str">
        <f>IF(Search!$U$6="","",IF($AY797&lt;Search!$U$6,"",1))</f>
        <v/>
      </c>
      <c r="Z797" s="9" t="str">
        <f>IF(Search!$R$4="","",IF(Inventory!$BA797&lt;Search!$R$4,"",1))</f>
        <v/>
      </c>
      <c r="AA797" s="9" t="str">
        <f>IF(Search!$R$5="","",IF($BA797&gt;Search!$R$5,"",1))</f>
        <v/>
      </c>
      <c r="AB797" s="9" t="str">
        <f>IF(Search!$R$6="","",IF($BB797&lt;Search!$R$6,"",1))</f>
        <v/>
      </c>
      <c r="AC797" s="9" t="str">
        <f>IF(Search!$R$7="","",IF($BB797&lt;Search!$R$7,"",1))</f>
        <v/>
      </c>
      <c r="AD797" s="45" t="str">
        <f>IF(COUNTIF($A797:$AC797,"n")&gt;0,"",IF(SUM($A797:$AC797)=COUNTA(Search!$C$4:$C$8,Search!$F$4:$F$8,Search!$I$4:$I$6,Search!$I$8,Search!$L$4:$L$8,Search!$O$4:$O$8,Search!$R$4:$R$7,Search!$U$4:$U$7)-COUNTIF(Search!$C$4:$U$7,"n"),1+LARGE($AD$1:AD796,1),""))</f>
        <v/>
      </c>
      <c r="AE797" s="45" t="str">
        <f t="shared" si="39"/>
        <v/>
      </c>
      <c r="AF797" s="45" t="str">
        <f>IF(AD797="","",COUNTIF($AE$1:$AE796,$AE797)+RANK($AE797,$AE$2:$AE$10540,1))</f>
        <v/>
      </c>
      <c r="AG797" s="45" t="str">
        <f t="shared" si="40"/>
        <v/>
      </c>
      <c r="AH797" s="45" t="str">
        <f>IF($AD797="","",COUNTIF($AG$1:$AG796,$AG797)+RANK($AG797,$AG$1:$AG$10539,0))</f>
        <v/>
      </c>
      <c r="AI797" s="10" t="str">
        <f t="shared" si="41"/>
        <v>1996-97 Upper Deck #378 Mike Van Ryn     /   $</v>
      </c>
      <c r="AJ797" s="11">
        <v>1996</v>
      </c>
      <c r="AK797" s="17">
        <v>97</v>
      </c>
      <c r="AL797" s="12" t="s">
        <v>7</v>
      </c>
      <c r="AM797" s="10">
        <v>378</v>
      </c>
      <c r="AN797" s="12" t="s">
        <v>451</v>
      </c>
      <c r="AO797" s="9"/>
      <c r="AP797" s="9"/>
      <c r="AQ797" s="9"/>
      <c r="AR797" s="14" t="s">
        <v>2127</v>
      </c>
      <c r="AS797" s="9"/>
      <c r="AT797" s="9"/>
      <c r="AU797" s="9"/>
      <c r="AV797" s="13"/>
      <c r="AW797" s="13"/>
      <c r="AX797" s="9"/>
      <c r="AY797" s="9"/>
      <c r="AZ797" s="9"/>
      <c r="BA797" s="33"/>
      <c r="BB797" s="33"/>
      <c r="BC797" s="36"/>
      <c r="BD797" s="12" t="s">
        <v>1771</v>
      </c>
    </row>
    <row r="798" spans="1:56" s="12" customFormat="1" x14ac:dyDescent="0.2">
      <c r="A798" s="9" t="str">
        <f>IF(Search!$C$5="","",IF(COUNTA(Inventory!$AP798)=1,1,""))</f>
        <v/>
      </c>
      <c r="B798" s="9" t="str">
        <f>IF(Search!$C$4="","",IF(ISNUMBER(SEARCH(Search!$C$4,$AR798))=TRUE,1,""))</f>
        <v/>
      </c>
      <c r="C798" s="9" t="str">
        <f>IF(Search!$C$6="x",IF(COUNTA($AQ798)=1,1,"N"),IF(COUNTA($AQ798)=1,"N",""))</f>
        <v/>
      </c>
      <c r="D798" s="9" t="str">
        <f>IF(Search!$O$8="","",IF(ISNUMBER(SEARCH(Search!$O$8,$BD798))=TRUE,1,""))</f>
        <v/>
      </c>
      <c r="E798" s="9" t="str">
        <f>IF(Search!$C$7="","",IF(ISNUMBER(SEARCH(Search!$C$7,$AN798))=TRUE,1,""))</f>
        <v/>
      </c>
      <c r="F798" s="9" t="str">
        <f>IF(Search!$C$8="","",IF(ISNUMBER(SEARCH(Search!$C$8,$AO798))=TRUE,1,""))</f>
        <v/>
      </c>
      <c r="G798" s="9" t="str">
        <f>IF(Search!$F$4="","",IF(Inventory!$AJ798&lt;Search!$F$4,"",1))</f>
        <v/>
      </c>
      <c r="H798" s="9" t="str">
        <f>IF(Search!$F$5="","",IF(Inventory!$AJ798&gt;Search!$F$5,"",1))</f>
        <v/>
      </c>
      <c r="I798" s="9" t="str">
        <f>IF(Search!$F$7="","",IF(Search!$F$8="",IF(ISNUMBER(SEARCH(Search!$F$7,$AL798))=TRUE,1,""),""))</f>
        <v/>
      </c>
      <c r="J798" s="9" t="str">
        <f>IF($AL798=Search!$F$8,1,"")</f>
        <v/>
      </c>
      <c r="K798" s="9" t="str">
        <f>IF(Search!$I$4="","",IF(COUNTA($AS798)=1,IF(Search!$I$4="N","N",1),""))</f>
        <v/>
      </c>
      <c r="L798" s="9" t="str">
        <f>IF(Search!$I$5="","",IF($AS798="RC",1,""))</f>
        <v/>
      </c>
      <c r="M798" s="9" t="str">
        <f>IF(Search!$I$6="","",IF($AS798="RCP",1,""))</f>
        <v/>
      </c>
      <c r="N798" s="9" t="str">
        <f>IF(Search!$I$8="","",IF(COUNTA($AT798)=1,IF(Search!$I$8="N","N",1),""))</f>
        <v/>
      </c>
      <c r="O798" s="9" t="str">
        <f>IF(Search!$L$4="","",IF(COUNTA($AU798)=1,IF(Search!$L$4="N","N",1),""))</f>
        <v/>
      </c>
      <c r="P798" s="9" t="str">
        <f>IF(Search!$L$5="","",IF(ISNUMBER(SEARCH("Jersey",$AU798))=TRUE,IF(Search!$L$5="N","N",1),""))</f>
        <v/>
      </c>
      <c r="Q798" s="9" t="str">
        <f>IF(Search!$L$6="","",IF(ISNUMBER(SEARCH("Patch",$AU798))=TRUE,IF(Search!$L$6="N","N",1),""))</f>
        <v/>
      </c>
      <c r="R798" s="9" t="str">
        <f>IF(Search!$L$7="","",IF(ISNUMBER(SEARCH("Shield",$AU798))=TRUE,IF(Search!$L$7="N","N",1),""))</f>
        <v/>
      </c>
      <c r="S798" s="9" t="str">
        <f>IF(Search!$L$8="","",IF(ISNUMBER(SEARCH("Stick",$AU798))=TRUE,IF(Search!$L$8="N","N",1),""))</f>
        <v/>
      </c>
      <c r="T798" s="9" t="str">
        <f>IF(Search!$O$4="","",IF(COUNTA($AW798)=1,IF(Search!$O$4="N","N",1),""))</f>
        <v/>
      </c>
      <c r="U798" s="9" t="str">
        <f>IF(Search!$O$5="","",IF($AW798="","",IF($AW798&lt;Search!$O$5,"",1)))</f>
        <v/>
      </c>
      <c r="V798" s="9" t="str">
        <f>IF(Search!$O$6="","",IF($AW798="","",IF($AW798&gt;Search!$O$6,"",1)))</f>
        <v/>
      </c>
      <c r="W798" s="9" t="str">
        <f>IF(Search!$U$4="","",IF($AX798="","",1))</f>
        <v/>
      </c>
      <c r="X798" s="9" t="str">
        <f>IF(Search!$U$5="","",IF(ISNUMBER(SEARCH(Search!$U$5,$AX798))=TRUE,IF(Search!$U$5="N","N",1),""))</f>
        <v/>
      </c>
      <c r="Y798" s="9" t="str">
        <f>IF(Search!$U$6="","",IF($AY798&lt;Search!$U$6,"",1))</f>
        <v/>
      </c>
      <c r="Z798" s="9" t="str">
        <f>IF(Search!$R$4="","",IF(Inventory!$BA798&lt;Search!$R$4,"",1))</f>
        <v/>
      </c>
      <c r="AA798" s="9" t="str">
        <f>IF(Search!$R$5="","",IF($BA798&gt;Search!$R$5,"",1))</f>
        <v/>
      </c>
      <c r="AB798" s="9" t="str">
        <f>IF(Search!$R$6="","",IF($BB798&lt;Search!$R$6,"",1))</f>
        <v/>
      </c>
      <c r="AC798" s="9" t="str">
        <f>IF(Search!$R$7="","",IF($BB798&lt;Search!$R$7,"",1))</f>
        <v/>
      </c>
      <c r="AD798" s="45" t="str">
        <f>IF(COUNTIF($A798:$AC798,"n")&gt;0,"",IF(SUM($A798:$AC798)=COUNTA(Search!$C$4:$C$8,Search!$F$4:$F$8,Search!$I$4:$I$6,Search!$I$8,Search!$L$4:$L$8,Search!$O$4:$O$8,Search!$R$4:$R$7,Search!$U$4:$U$7)-COUNTIF(Search!$C$4:$U$7,"n"),1+LARGE($AD$1:AD797,1),""))</f>
        <v/>
      </c>
      <c r="AE798" s="45" t="str">
        <f t="shared" si="39"/>
        <v/>
      </c>
      <c r="AF798" s="45" t="str">
        <f>IF(AD798="","",COUNTIF($AE$1:$AE797,$AE798)+RANK($AE798,$AE$2:$AE$10540,1))</f>
        <v/>
      </c>
      <c r="AG798" s="45" t="str">
        <f t="shared" si="40"/>
        <v/>
      </c>
      <c r="AH798" s="45" t="str">
        <f>IF($AD798="","",COUNTIF($AG$1:$AG797,$AG798)+RANK($AG798,$AG$1:$AG$10539,0))</f>
        <v/>
      </c>
      <c r="AI798" s="10" t="str">
        <f t="shared" si="41"/>
        <v>1996-97 Upper Deck #380 Harold Druken     /   $</v>
      </c>
      <c r="AJ798" s="11">
        <v>1996</v>
      </c>
      <c r="AK798" s="17">
        <v>97</v>
      </c>
      <c r="AL798" s="12" t="s">
        <v>7</v>
      </c>
      <c r="AM798" s="10">
        <v>380</v>
      </c>
      <c r="AN798" s="12" t="s">
        <v>452</v>
      </c>
      <c r="AO798" s="9"/>
      <c r="AP798" s="9"/>
      <c r="AQ798" s="9"/>
      <c r="AR798" s="14" t="s">
        <v>2127</v>
      </c>
      <c r="AS798" s="9"/>
      <c r="AT798" s="9"/>
      <c r="AU798" s="9"/>
      <c r="AV798" s="13"/>
      <c r="AW798" s="13"/>
      <c r="AX798" s="9"/>
      <c r="AY798" s="9"/>
      <c r="AZ798" s="9"/>
      <c r="BA798" s="33"/>
      <c r="BB798" s="33"/>
      <c r="BC798" s="36"/>
      <c r="BD798" s="12" t="s">
        <v>1771</v>
      </c>
    </row>
    <row r="799" spans="1:56" s="12" customFormat="1" x14ac:dyDescent="0.2">
      <c r="A799" s="9" t="str">
        <f>IF(Search!$C$5="","",IF(COUNTA(Inventory!$AP799)=1,1,""))</f>
        <v/>
      </c>
      <c r="B799" s="9" t="str">
        <f>IF(Search!$C$4="","",IF(ISNUMBER(SEARCH(Search!$C$4,$AR799))=TRUE,1,""))</f>
        <v/>
      </c>
      <c r="C799" s="9" t="str">
        <f>IF(Search!$C$6="x",IF(COUNTA($AQ799)=1,1,"N"),IF(COUNTA($AQ799)=1,"N",""))</f>
        <v/>
      </c>
      <c r="D799" s="9" t="str">
        <f>IF(Search!$O$8="","",IF(ISNUMBER(SEARCH(Search!$O$8,$BD799))=TRUE,1,""))</f>
        <v/>
      </c>
      <c r="E799" s="9" t="str">
        <f>IF(Search!$C$7="","",IF(ISNUMBER(SEARCH(Search!$C$7,$AN799))=TRUE,1,""))</f>
        <v/>
      </c>
      <c r="F799" s="9" t="str">
        <f>IF(Search!$C$8="","",IF(ISNUMBER(SEARCH(Search!$C$8,$AO799))=TRUE,1,""))</f>
        <v/>
      </c>
      <c r="G799" s="9" t="str">
        <f>IF(Search!$F$4="","",IF(Inventory!$AJ799&lt;Search!$F$4,"",1))</f>
        <v/>
      </c>
      <c r="H799" s="9" t="str">
        <f>IF(Search!$F$5="","",IF(Inventory!$AJ799&gt;Search!$F$5,"",1))</f>
        <v/>
      </c>
      <c r="I799" s="9" t="str">
        <f>IF(Search!$F$7="","",IF(Search!$F$8="",IF(ISNUMBER(SEARCH(Search!$F$7,$AL799))=TRUE,1,""),""))</f>
        <v/>
      </c>
      <c r="J799" s="9" t="str">
        <f>IF($AL799=Search!$F$8,1,"")</f>
        <v/>
      </c>
      <c r="K799" s="9" t="str">
        <f>IF(Search!$I$4="","",IF(COUNTA($AS799)=1,IF(Search!$I$4="N","N",1),""))</f>
        <v/>
      </c>
      <c r="L799" s="9" t="str">
        <f>IF(Search!$I$5="","",IF($AS799="RC",1,""))</f>
        <v/>
      </c>
      <c r="M799" s="9" t="str">
        <f>IF(Search!$I$6="","",IF($AS799="RCP",1,""))</f>
        <v/>
      </c>
      <c r="N799" s="9" t="str">
        <f>IF(Search!$I$8="","",IF(COUNTA($AT799)=1,IF(Search!$I$8="N","N",1),""))</f>
        <v/>
      </c>
      <c r="O799" s="9" t="str">
        <f>IF(Search!$L$4="","",IF(COUNTA($AU799)=1,IF(Search!$L$4="N","N",1),""))</f>
        <v/>
      </c>
      <c r="P799" s="9" t="str">
        <f>IF(Search!$L$5="","",IF(ISNUMBER(SEARCH("Jersey",$AU799))=TRUE,IF(Search!$L$5="N","N",1),""))</f>
        <v/>
      </c>
      <c r="Q799" s="9" t="str">
        <f>IF(Search!$L$6="","",IF(ISNUMBER(SEARCH("Patch",$AU799))=TRUE,IF(Search!$L$6="N","N",1),""))</f>
        <v/>
      </c>
      <c r="R799" s="9" t="str">
        <f>IF(Search!$L$7="","",IF(ISNUMBER(SEARCH("Shield",$AU799))=TRUE,IF(Search!$L$7="N","N",1),""))</f>
        <v/>
      </c>
      <c r="S799" s="9" t="str">
        <f>IF(Search!$L$8="","",IF(ISNUMBER(SEARCH("Stick",$AU799))=TRUE,IF(Search!$L$8="N","N",1),""))</f>
        <v/>
      </c>
      <c r="T799" s="9" t="str">
        <f>IF(Search!$O$4="","",IF(COUNTA($AW799)=1,IF(Search!$O$4="N","N",1),""))</f>
        <v/>
      </c>
      <c r="U799" s="9" t="str">
        <f>IF(Search!$O$5="","",IF($AW799="","",IF($AW799&lt;Search!$O$5,"",1)))</f>
        <v/>
      </c>
      <c r="V799" s="9" t="str">
        <f>IF(Search!$O$6="","",IF($AW799="","",IF($AW799&gt;Search!$O$6,"",1)))</f>
        <v/>
      </c>
      <c r="W799" s="9" t="str">
        <f>IF(Search!$U$4="","",IF($AX799="","",1))</f>
        <v/>
      </c>
      <c r="X799" s="9" t="str">
        <f>IF(Search!$U$5="","",IF(ISNUMBER(SEARCH(Search!$U$5,$AX799))=TRUE,IF(Search!$U$5="N","N",1),""))</f>
        <v/>
      </c>
      <c r="Y799" s="9" t="str">
        <f>IF(Search!$U$6="","",IF($AY799&lt;Search!$U$6,"",1))</f>
        <v/>
      </c>
      <c r="Z799" s="9" t="str">
        <f>IF(Search!$R$4="","",IF(Inventory!$BA799&lt;Search!$R$4,"",1))</f>
        <v/>
      </c>
      <c r="AA799" s="9" t="str">
        <f>IF(Search!$R$5="","",IF($BA799&gt;Search!$R$5,"",1))</f>
        <v/>
      </c>
      <c r="AB799" s="9" t="str">
        <f>IF(Search!$R$6="","",IF($BB799&lt;Search!$R$6,"",1))</f>
        <v/>
      </c>
      <c r="AC799" s="9" t="str">
        <f>IF(Search!$R$7="","",IF($BB799&lt;Search!$R$7,"",1))</f>
        <v/>
      </c>
      <c r="AD799" s="45" t="str">
        <f>IF(COUNTIF($A799:$AC799,"n")&gt;0,"",IF(SUM($A799:$AC799)=COUNTA(Search!$C$4:$C$8,Search!$F$4:$F$8,Search!$I$4:$I$6,Search!$I$8,Search!$L$4:$L$8,Search!$O$4:$O$8,Search!$R$4:$R$7,Search!$U$4:$U$7)-COUNTIF(Search!$C$4:$U$7,"n"),1+LARGE($AD$1:AD798,1),""))</f>
        <v/>
      </c>
      <c r="AE799" s="45" t="str">
        <f t="shared" si="39"/>
        <v/>
      </c>
      <c r="AF799" s="45" t="str">
        <f>IF(AD799="","",COUNTIF($AE$1:$AE798,$AE799)+RANK($AE799,$AE$2:$AE$10540,1))</f>
        <v/>
      </c>
      <c r="AG799" s="45" t="str">
        <f t="shared" si="40"/>
        <v/>
      </c>
      <c r="AH799" s="45" t="str">
        <f>IF($AD799="","",COUNTIF($AG$1:$AG798,$AG799)+RANK($AG799,$AG$1:$AG$10539,0))</f>
        <v/>
      </c>
      <c r="AI799" s="10" t="str">
        <f t="shared" si="41"/>
        <v>1996-97 Upper Deck #384 Patrick Marleau     /   $</v>
      </c>
      <c r="AJ799" s="11">
        <v>1996</v>
      </c>
      <c r="AK799" s="17">
        <v>97</v>
      </c>
      <c r="AL799" s="12" t="s">
        <v>7</v>
      </c>
      <c r="AM799" s="10">
        <v>384</v>
      </c>
      <c r="AN799" s="12" t="s">
        <v>411</v>
      </c>
      <c r="AO799" s="9"/>
      <c r="AP799" s="9"/>
      <c r="AQ799" s="9"/>
      <c r="AR799" s="14" t="s">
        <v>2127</v>
      </c>
      <c r="AS799" s="9"/>
      <c r="AT799" s="9"/>
      <c r="AU799" s="9"/>
      <c r="AV799" s="13"/>
      <c r="AW799" s="13"/>
      <c r="AX799" s="9"/>
      <c r="AY799" s="9"/>
      <c r="AZ799" s="9"/>
      <c r="BA799" s="33"/>
      <c r="BB799" s="33"/>
      <c r="BC799" s="36"/>
      <c r="BD799" s="12" t="s">
        <v>1771</v>
      </c>
    </row>
    <row r="800" spans="1:56" s="12" customFormat="1" x14ac:dyDescent="0.2">
      <c r="A800" s="9" t="str">
        <f>IF(Search!$C$5="","",IF(COUNTA(Inventory!$AP800)=1,1,""))</f>
        <v/>
      </c>
      <c r="B800" s="9" t="str">
        <f>IF(Search!$C$4="","",IF(ISNUMBER(SEARCH(Search!$C$4,$AR800))=TRUE,1,""))</f>
        <v/>
      </c>
      <c r="C800" s="9" t="str">
        <f>IF(Search!$C$6="x",IF(COUNTA($AQ800)=1,1,"N"),IF(COUNTA($AQ800)=1,"N",""))</f>
        <v/>
      </c>
      <c r="D800" s="9" t="str">
        <f>IF(Search!$O$8="","",IF(ISNUMBER(SEARCH(Search!$O$8,$BD800))=TRUE,1,""))</f>
        <v/>
      </c>
      <c r="E800" s="9" t="str">
        <f>IF(Search!$C$7="","",IF(ISNUMBER(SEARCH(Search!$C$7,$AN800))=TRUE,1,""))</f>
        <v/>
      </c>
      <c r="F800" s="9" t="str">
        <f>IF(Search!$C$8="","",IF(ISNUMBER(SEARCH(Search!$C$8,$AO800))=TRUE,1,""))</f>
        <v/>
      </c>
      <c r="G800" s="9" t="str">
        <f>IF(Search!$F$4="","",IF(Inventory!$AJ800&lt;Search!$F$4,"",1))</f>
        <v/>
      </c>
      <c r="H800" s="9" t="str">
        <f>IF(Search!$F$5="","",IF(Inventory!$AJ800&gt;Search!$F$5,"",1))</f>
        <v/>
      </c>
      <c r="I800" s="9" t="str">
        <f>IF(Search!$F$7="","",IF(Search!$F$8="",IF(ISNUMBER(SEARCH(Search!$F$7,$AL800))=TRUE,1,""),""))</f>
        <v/>
      </c>
      <c r="J800" s="9" t="str">
        <f>IF($AL800=Search!$F$8,1,"")</f>
        <v/>
      </c>
      <c r="K800" s="9" t="str">
        <f>IF(Search!$I$4="","",IF(COUNTA($AS800)=1,IF(Search!$I$4="N","N",1),""))</f>
        <v/>
      </c>
      <c r="L800" s="9" t="str">
        <f>IF(Search!$I$5="","",IF($AS800="RC",1,""))</f>
        <v/>
      </c>
      <c r="M800" s="9" t="str">
        <f>IF(Search!$I$6="","",IF($AS800="RCP",1,""))</f>
        <v/>
      </c>
      <c r="N800" s="9" t="str">
        <f>IF(Search!$I$8="","",IF(COUNTA($AT800)=1,IF(Search!$I$8="N","N",1),""))</f>
        <v/>
      </c>
      <c r="O800" s="9" t="str">
        <f>IF(Search!$L$4="","",IF(COUNTA($AU800)=1,IF(Search!$L$4="N","N",1),""))</f>
        <v/>
      </c>
      <c r="P800" s="9" t="str">
        <f>IF(Search!$L$5="","",IF(ISNUMBER(SEARCH("Jersey",$AU800))=TRUE,IF(Search!$L$5="N","N",1),""))</f>
        <v/>
      </c>
      <c r="Q800" s="9" t="str">
        <f>IF(Search!$L$6="","",IF(ISNUMBER(SEARCH("Patch",$AU800))=TRUE,IF(Search!$L$6="N","N",1),""))</f>
        <v/>
      </c>
      <c r="R800" s="9" t="str">
        <f>IF(Search!$L$7="","",IF(ISNUMBER(SEARCH("Shield",$AU800))=TRUE,IF(Search!$L$7="N","N",1),""))</f>
        <v/>
      </c>
      <c r="S800" s="9" t="str">
        <f>IF(Search!$L$8="","",IF(ISNUMBER(SEARCH("Stick",$AU800))=TRUE,IF(Search!$L$8="N","N",1),""))</f>
        <v/>
      </c>
      <c r="T800" s="9" t="str">
        <f>IF(Search!$O$4="","",IF(COUNTA($AW800)=1,IF(Search!$O$4="N","N",1),""))</f>
        <v/>
      </c>
      <c r="U800" s="9" t="str">
        <f>IF(Search!$O$5="","",IF($AW800="","",IF($AW800&lt;Search!$O$5,"",1)))</f>
        <v/>
      </c>
      <c r="V800" s="9" t="str">
        <f>IF(Search!$O$6="","",IF($AW800="","",IF($AW800&gt;Search!$O$6,"",1)))</f>
        <v/>
      </c>
      <c r="W800" s="9" t="str">
        <f>IF(Search!$U$4="","",IF($AX800="","",1))</f>
        <v/>
      </c>
      <c r="X800" s="9" t="str">
        <f>IF(Search!$U$5="","",IF(ISNUMBER(SEARCH(Search!$U$5,$AX800))=TRUE,IF(Search!$U$5="N","N",1),""))</f>
        <v/>
      </c>
      <c r="Y800" s="9" t="str">
        <f>IF(Search!$U$6="","",IF($AY800&lt;Search!$U$6,"",1))</f>
        <v/>
      </c>
      <c r="Z800" s="9" t="str">
        <f>IF(Search!$R$4="","",IF(Inventory!$BA800&lt;Search!$R$4,"",1))</f>
        <v/>
      </c>
      <c r="AA800" s="9" t="str">
        <f>IF(Search!$R$5="","",IF($BA800&gt;Search!$R$5,"",1))</f>
        <v/>
      </c>
      <c r="AB800" s="9" t="str">
        <f>IF(Search!$R$6="","",IF($BB800&lt;Search!$R$6,"",1))</f>
        <v/>
      </c>
      <c r="AC800" s="9" t="str">
        <f>IF(Search!$R$7="","",IF($BB800&lt;Search!$R$7,"",1))</f>
        <v/>
      </c>
      <c r="AD800" s="45" t="str">
        <f>IF(COUNTIF($A800:$AC800,"n")&gt;0,"",IF(SUM($A800:$AC800)=COUNTA(Search!$C$4:$C$8,Search!$F$4:$F$8,Search!$I$4:$I$6,Search!$I$8,Search!$L$4:$L$8,Search!$O$4:$O$8,Search!$R$4:$R$7,Search!$U$4:$U$7)-COUNTIF(Search!$C$4:$U$7,"n"),1+LARGE($AD$1:AD799,1),""))</f>
        <v/>
      </c>
      <c r="AE800" s="45" t="str">
        <f t="shared" si="39"/>
        <v/>
      </c>
      <c r="AF800" s="45" t="str">
        <f>IF(AD800="","",COUNTIF($AE$1:$AE799,$AE800)+RANK($AE800,$AE$2:$AE$10540,1))</f>
        <v/>
      </c>
      <c r="AG800" s="45" t="str">
        <f t="shared" si="40"/>
        <v/>
      </c>
      <c r="AH800" s="45" t="str">
        <f>IF($AD800="","",COUNTIF($AG$1:$AG799,$AG800)+RANK($AG800,$AG$1:$AG$10539,0))</f>
        <v/>
      </c>
      <c r="AI800" s="10" t="str">
        <f t="shared" si="41"/>
        <v>1996-97 Upper Deck Generation Next #X10 Doug Gilmour / Sergei Fedorov     /   $</v>
      </c>
      <c r="AJ800" s="11">
        <v>1996</v>
      </c>
      <c r="AK800" s="17">
        <v>97</v>
      </c>
      <c r="AL800" s="12" t="s">
        <v>453</v>
      </c>
      <c r="AM800" s="10" t="s">
        <v>454</v>
      </c>
      <c r="AN800" s="12" t="s">
        <v>455</v>
      </c>
      <c r="AO800" s="9"/>
      <c r="AP800" s="9"/>
      <c r="AQ800" s="9"/>
      <c r="AR800" s="14"/>
      <c r="AS800" s="9"/>
      <c r="AT800" s="9"/>
      <c r="AU800" s="9"/>
      <c r="AV800" s="13"/>
      <c r="AW800" s="13"/>
      <c r="AX800" s="9"/>
      <c r="AY800" s="9"/>
      <c r="AZ800" s="9"/>
      <c r="BA800" s="33"/>
      <c r="BB800" s="33"/>
      <c r="BC800" s="36"/>
      <c r="BD800" s="12" t="s">
        <v>1771</v>
      </c>
    </row>
    <row r="801" spans="1:56" s="12" customFormat="1" x14ac:dyDescent="0.2">
      <c r="A801" s="9" t="str">
        <f>IF(Search!$C$5="","",IF(COUNTA(Inventory!$AP801)=1,1,""))</f>
        <v/>
      </c>
      <c r="B801" s="9" t="str">
        <f>IF(Search!$C$4="","",IF(ISNUMBER(SEARCH(Search!$C$4,$AR801))=TRUE,1,""))</f>
        <v/>
      </c>
      <c r="C801" s="9" t="str">
        <f>IF(Search!$C$6="x",IF(COUNTA($AQ801)=1,1,"N"),IF(COUNTA($AQ801)=1,"N",""))</f>
        <v/>
      </c>
      <c r="D801" s="9" t="str">
        <f>IF(Search!$O$8="","",IF(ISNUMBER(SEARCH(Search!$O$8,$BD801))=TRUE,1,""))</f>
        <v/>
      </c>
      <c r="E801" s="9" t="str">
        <f>IF(Search!$C$7="","",IF(ISNUMBER(SEARCH(Search!$C$7,$AN801))=TRUE,1,""))</f>
        <v/>
      </c>
      <c r="F801" s="9" t="str">
        <f>IF(Search!$C$8="","",IF(ISNUMBER(SEARCH(Search!$C$8,$AO801))=TRUE,1,""))</f>
        <v/>
      </c>
      <c r="G801" s="9" t="str">
        <f>IF(Search!$F$4="","",IF(Inventory!$AJ801&lt;Search!$F$4,"",1))</f>
        <v/>
      </c>
      <c r="H801" s="9" t="str">
        <f>IF(Search!$F$5="","",IF(Inventory!$AJ801&gt;Search!$F$5,"",1))</f>
        <v/>
      </c>
      <c r="I801" s="9" t="str">
        <f>IF(Search!$F$7="","",IF(Search!$F$8="",IF(ISNUMBER(SEARCH(Search!$F$7,$AL801))=TRUE,1,""),""))</f>
        <v/>
      </c>
      <c r="J801" s="9" t="str">
        <f>IF($AL801=Search!$F$8,1,"")</f>
        <v/>
      </c>
      <c r="K801" s="9" t="str">
        <f>IF(Search!$I$4="","",IF(COUNTA($AS801)=1,IF(Search!$I$4="N","N",1),""))</f>
        <v/>
      </c>
      <c r="L801" s="9" t="str">
        <f>IF(Search!$I$5="","",IF($AS801="RC",1,""))</f>
        <v/>
      </c>
      <c r="M801" s="9" t="str">
        <f>IF(Search!$I$6="","",IF($AS801="RCP",1,""))</f>
        <v/>
      </c>
      <c r="N801" s="9" t="str">
        <f>IF(Search!$I$8="","",IF(COUNTA($AT801)=1,IF(Search!$I$8="N","N",1),""))</f>
        <v/>
      </c>
      <c r="O801" s="9" t="str">
        <f>IF(Search!$L$4="","",IF(COUNTA($AU801)=1,IF(Search!$L$4="N","N",1),""))</f>
        <v/>
      </c>
      <c r="P801" s="9" t="str">
        <f>IF(Search!$L$5="","",IF(ISNUMBER(SEARCH("Jersey",$AU801))=TRUE,IF(Search!$L$5="N","N",1),""))</f>
        <v/>
      </c>
      <c r="Q801" s="9" t="str">
        <f>IF(Search!$L$6="","",IF(ISNUMBER(SEARCH("Patch",$AU801))=TRUE,IF(Search!$L$6="N","N",1),""))</f>
        <v/>
      </c>
      <c r="R801" s="9" t="str">
        <f>IF(Search!$L$7="","",IF(ISNUMBER(SEARCH("Shield",$AU801))=TRUE,IF(Search!$L$7="N","N",1),""))</f>
        <v/>
      </c>
      <c r="S801" s="9" t="str">
        <f>IF(Search!$L$8="","",IF(ISNUMBER(SEARCH("Stick",$AU801))=TRUE,IF(Search!$L$8="N","N",1),""))</f>
        <v/>
      </c>
      <c r="T801" s="9" t="str">
        <f>IF(Search!$O$4="","",IF(COUNTA($AW801)=1,IF(Search!$O$4="N","N",1),""))</f>
        <v/>
      </c>
      <c r="U801" s="9" t="str">
        <f>IF(Search!$O$5="","",IF($AW801="","",IF($AW801&lt;Search!$O$5,"",1)))</f>
        <v/>
      </c>
      <c r="V801" s="9" t="str">
        <f>IF(Search!$O$6="","",IF($AW801="","",IF($AW801&gt;Search!$O$6,"",1)))</f>
        <v/>
      </c>
      <c r="W801" s="9" t="str">
        <f>IF(Search!$U$4="","",IF($AX801="","",1))</f>
        <v/>
      </c>
      <c r="X801" s="9" t="str">
        <f>IF(Search!$U$5="","",IF(ISNUMBER(SEARCH(Search!$U$5,$AX801))=TRUE,IF(Search!$U$5="N","N",1),""))</f>
        <v/>
      </c>
      <c r="Y801" s="9" t="str">
        <f>IF(Search!$U$6="","",IF($AY801&lt;Search!$U$6,"",1))</f>
        <v/>
      </c>
      <c r="Z801" s="9" t="str">
        <f>IF(Search!$R$4="","",IF(Inventory!$BA801&lt;Search!$R$4,"",1))</f>
        <v/>
      </c>
      <c r="AA801" s="9" t="str">
        <f>IF(Search!$R$5="","",IF($BA801&gt;Search!$R$5,"",1))</f>
        <v/>
      </c>
      <c r="AB801" s="9" t="str">
        <f>IF(Search!$R$6="","",IF($BB801&lt;Search!$R$6,"",1))</f>
        <v/>
      </c>
      <c r="AC801" s="9" t="str">
        <f>IF(Search!$R$7="","",IF($BB801&lt;Search!$R$7,"",1))</f>
        <v/>
      </c>
      <c r="AD801" s="45" t="str">
        <f>IF(COUNTIF($A801:$AC801,"n")&gt;0,"",IF(SUM($A801:$AC801)=COUNTA(Search!$C$4:$C$8,Search!$F$4:$F$8,Search!$I$4:$I$6,Search!$I$8,Search!$L$4:$L$8,Search!$O$4:$O$8,Search!$R$4:$R$7,Search!$U$4:$U$7)-COUNTIF(Search!$C$4:$U$7,"n"),1+LARGE($AD$1:AD800,1),""))</f>
        <v/>
      </c>
      <c r="AE801" s="45" t="str">
        <f t="shared" si="39"/>
        <v/>
      </c>
      <c r="AF801" s="45" t="str">
        <f>IF(AD801="","",COUNTIF($AE$1:$AE800,$AE801)+RANK($AE801,$AE$2:$AE$10540,1))</f>
        <v/>
      </c>
      <c r="AG801" s="45" t="str">
        <f t="shared" si="40"/>
        <v/>
      </c>
      <c r="AH801" s="45" t="str">
        <f>IF($AD801="","",COUNTIF($AG$1:$AG800,$AG801)+RANK($AG801,$AG$1:$AG$10539,0))</f>
        <v/>
      </c>
      <c r="AI801" s="10" t="str">
        <f t="shared" si="41"/>
        <v>1996-97 Upper Deck Lord Stanley's Heroes Quarterfinals #LS11 Doug Gilmour     /   $</v>
      </c>
      <c r="AJ801" s="11">
        <v>1996</v>
      </c>
      <c r="AK801" s="17">
        <v>97</v>
      </c>
      <c r="AL801" s="12" t="s">
        <v>456</v>
      </c>
      <c r="AM801" s="10" t="s">
        <v>457</v>
      </c>
      <c r="AN801" s="12" t="s">
        <v>162</v>
      </c>
      <c r="AO801" s="9"/>
      <c r="AP801" s="9"/>
      <c r="AQ801" s="9"/>
      <c r="AR801" s="14"/>
      <c r="AS801" s="9"/>
      <c r="AT801" s="9"/>
      <c r="AU801" s="9"/>
      <c r="AV801" s="13"/>
      <c r="AW801" s="13"/>
      <c r="AX801" s="9"/>
      <c r="AY801" s="9"/>
      <c r="AZ801" s="9"/>
      <c r="BA801" s="33"/>
      <c r="BB801" s="33"/>
      <c r="BC801" s="36"/>
      <c r="BD801" s="12" t="s">
        <v>1771</v>
      </c>
    </row>
    <row r="802" spans="1:56" s="12" customFormat="1" x14ac:dyDescent="0.2">
      <c r="A802" s="9" t="str">
        <f>IF(Search!$C$5="","",IF(COUNTA(Inventory!$AP802)=1,1,""))</f>
        <v/>
      </c>
      <c r="B802" s="9" t="str">
        <f>IF(Search!$C$4="","",IF(ISNUMBER(SEARCH(Search!$C$4,$AR802))=TRUE,1,""))</f>
        <v/>
      </c>
      <c r="C802" s="9" t="str">
        <f>IF(Search!$C$6="x",IF(COUNTA($AQ802)=1,1,"N"),IF(COUNTA($AQ802)=1,"N",""))</f>
        <v/>
      </c>
      <c r="D802" s="9" t="str">
        <f>IF(Search!$O$8="","",IF(ISNUMBER(SEARCH(Search!$O$8,$BD802))=TRUE,1,""))</f>
        <v/>
      </c>
      <c r="E802" s="9" t="str">
        <f>IF(Search!$C$7="","",IF(ISNUMBER(SEARCH(Search!$C$7,$AN802))=TRUE,1,""))</f>
        <v/>
      </c>
      <c r="F802" s="9" t="str">
        <f>IF(Search!$C$8="","",IF(ISNUMBER(SEARCH(Search!$C$8,$AO802))=TRUE,1,""))</f>
        <v/>
      </c>
      <c r="G802" s="9" t="str">
        <f>IF(Search!$F$4="","",IF(Inventory!$AJ802&lt;Search!$F$4,"",1))</f>
        <v/>
      </c>
      <c r="H802" s="9" t="str">
        <f>IF(Search!$F$5="","",IF(Inventory!$AJ802&gt;Search!$F$5,"",1))</f>
        <v/>
      </c>
      <c r="I802" s="9" t="str">
        <f>IF(Search!$F$7="","",IF(Search!$F$8="",IF(ISNUMBER(SEARCH(Search!$F$7,$AL802))=TRUE,1,""),""))</f>
        <v/>
      </c>
      <c r="J802" s="9" t="str">
        <f>IF($AL802=Search!$F$8,1,"")</f>
        <v/>
      </c>
      <c r="K802" s="9" t="str">
        <f>IF(Search!$I$4="","",IF(COUNTA($AS802)=1,IF(Search!$I$4="N","N",1),""))</f>
        <v/>
      </c>
      <c r="L802" s="9" t="str">
        <f>IF(Search!$I$5="","",IF($AS802="RC",1,""))</f>
        <v/>
      </c>
      <c r="M802" s="9" t="str">
        <f>IF(Search!$I$6="","",IF($AS802="RCP",1,""))</f>
        <v/>
      </c>
      <c r="N802" s="9" t="str">
        <f>IF(Search!$I$8="","",IF(COUNTA($AT802)=1,IF(Search!$I$8="N","N",1),""))</f>
        <v/>
      </c>
      <c r="O802" s="9" t="str">
        <f>IF(Search!$L$4="","",IF(COUNTA($AU802)=1,IF(Search!$L$4="N","N",1),""))</f>
        <v/>
      </c>
      <c r="P802" s="9" t="str">
        <f>IF(Search!$L$5="","",IF(ISNUMBER(SEARCH("Jersey",$AU802))=TRUE,IF(Search!$L$5="N","N",1),""))</f>
        <v/>
      </c>
      <c r="Q802" s="9" t="str">
        <f>IF(Search!$L$6="","",IF(ISNUMBER(SEARCH("Patch",$AU802))=TRUE,IF(Search!$L$6="N","N",1),""))</f>
        <v/>
      </c>
      <c r="R802" s="9" t="str">
        <f>IF(Search!$L$7="","",IF(ISNUMBER(SEARCH("Shield",$AU802))=TRUE,IF(Search!$L$7="N","N",1),""))</f>
        <v/>
      </c>
      <c r="S802" s="9" t="str">
        <f>IF(Search!$L$8="","",IF(ISNUMBER(SEARCH("Stick",$AU802))=TRUE,IF(Search!$L$8="N","N",1),""))</f>
        <v/>
      </c>
      <c r="T802" s="9" t="str">
        <f>IF(Search!$O$4="","",IF(COUNTA($AW802)=1,IF(Search!$O$4="N","N",1),""))</f>
        <v/>
      </c>
      <c r="U802" s="9" t="str">
        <f>IF(Search!$O$5="","",IF($AW802="","",IF($AW802&lt;Search!$O$5,"",1)))</f>
        <v/>
      </c>
      <c r="V802" s="9" t="str">
        <f>IF(Search!$O$6="","",IF($AW802="","",IF($AW802&gt;Search!$O$6,"",1)))</f>
        <v/>
      </c>
      <c r="W802" s="9" t="str">
        <f>IF(Search!$U$4="","",IF($AX802="","",1))</f>
        <v/>
      </c>
      <c r="X802" s="9" t="str">
        <f>IF(Search!$U$5="","",IF(ISNUMBER(SEARCH(Search!$U$5,$AX802))=TRUE,IF(Search!$U$5="N","N",1),""))</f>
        <v/>
      </c>
      <c r="Y802" s="9" t="str">
        <f>IF(Search!$U$6="","",IF($AY802&lt;Search!$U$6,"",1))</f>
        <v/>
      </c>
      <c r="Z802" s="9" t="str">
        <f>IF(Search!$R$4="","",IF(Inventory!$BA802&lt;Search!$R$4,"",1))</f>
        <v/>
      </c>
      <c r="AA802" s="9" t="str">
        <f>IF(Search!$R$5="","",IF($BA802&gt;Search!$R$5,"",1))</f>
        <v/>
      </c>
      <c r="AB802" s="9" t="str">
        <f>IF(Search!$R$6="","",IF($BB802&lt;Search!$R$6,"",1))</f>
        <v/>
      </c>
      <c r="AC802" s="9" t="str">
        <f>IF(Search!$R$7="","",IF($BB802&lt;Search!$R$7,"",1))</f>
        <v/>
      </c>
      <c r="AD802" s="45" t="str">
        <f>IF(COUNTIF($A802:$AC802,"n")&gt;0,"",IF(SUM($A802:$AC802)=COUNTA(Search!$C$4:$C$8,Search!$F$4:$F$8,Search!$I$4:$I$6,Search!$I$8,Search!$L$4:$L$8,Search!$O$4:$O$8,Search!$R$4:$R$7,Search!$U$4:$U$7)-COUNTIF(Search!$C$4:$U$7,"n"),1+LARGE($AD$1:AD801,1),""))</f>
        <v/>
      </c>
      <c r="AE802" s="45" t="str">
        <f t="shared" si="39"/>
        <v/>
      </c>
      <c r="AF802" s="45" t="str">
        <f>IF(AD802="","",COUNTIF($AE$1:$AE801,$AE802)+RANK($AE802,$AE$2:$AE$10540,1))</f>
        <v/>
      </c>
      <c r="AG802" s="45" t="str">
        <f t="shared" si="40"/>
        <v/>
      </c>
      <c r="AH802" s="45" t="str">
        <f>IF($AD802="","",COUNTIF($AG$1:$AG801,$AG802)+RANK($AG802,$AG$1:$AG$10539,0))</f>
        <v/>
      </c>
      <c r="AI802" s="10" t="str">
        <f t="shared" si="41"/>
        <v>1996-97 Upper Deck Superstar Showdown #SS27B Chris Pronger     /   $</v>
      </c>
      <c r="AJ802" s="11">
        <v>1996</v>
      </c>
      <c r="AK802" s="17">
        <v>97</v>
      </c>
      <c r="AL802" s="12" t="s">
        <v>458</v>
      </c>
      <c r="AM802" s="10" t="s">
        <v>462</v>
      </c>
      <c r="AN802" s="12" t="s">
        <v>245</v>
      </c>
      <c r="AO802" s="9"/>
      <c r="AP802" s="9"/>
      <c r="AQ802" s="9"/>
      <c r="AR802" s="14"/>
      <c r="AS802" s="9"/>
      <c r="AT802" s="9"/>
      <c r="AU802" s="9"/>
      <c r="AV802" s="13"/>
      <c r="AW802" s="13"/>
      <c r="AX802" s="9"/>
      <c r="AY802" s="9"/>
      <c r="AZ802" s="9"/>
      <c r="BA802" s="33"/>
      <c r="BB802" s="33"/>
      <c r="BC802" s="36"/>
      <c r="BD802" s="12" t="s">
        <v>1771</v>
      </c>
    </row>
    <row r="803" spans="1:56" s="12" customFormat="1" x14ac:dyDescent="0.2">
      <c r="A803" s="9" t="str">
        <f>IF(Search!$C$5="","",IF(COUNTA(Inventory!$AP803)=1,1,""))</f>
        <v/>
      </c>
      <c r="B803" s="9" t="str">
        <f>IF(Search!$C$4="","",IF(ISNUMBER(SEARCH(Search!$C$4,$AR803))=TRUE,1,""))</f>
        <v/>
      </c>
      <c r="C803" s="9" t="str">
        <f>IF(Search!$C$6="x",IF(COUNTA($AQ803)=1,1,"N"),IF(COUNTA($AQ803)=1,"N",""))</f>
        <v/>
      </c>
      <c r="D803" s="9" t="str">
        <f>IF(Search!$O$8="","",IF(ISNUMBER(SEARCH(Search!$O$8,$BD803))=TRUE,1,""))</f>
        <v/>
      </c>
      <c r="E803" s="9" t="str">
        <f>IF(Search!$C$7="","",IF(ISNUMBER(SEARCH(Search!$C$7,$AN803))=TRUE,1,""))</f>
        <v/>
      </c>
      <c r="F803" s="9" t="str">
        <f>IF(Search!$C$8="","",IF(ISNUMBER(SEARCH(Search!$C$8,$AO803))=TRUE,1,""))</f>
        <v/>
      </c>
      <c r="G803" s="9" t="str">
        <f>IF(Search!$F$4="","",IF(Inventory!$AJ803&lt;Search!$F$4,"",1))</f>
        <v/>
      </c>
      <c r="H803" s="9" t="str">
        <f>IF(Search!$F$5="","",IF(Inventory!$AJ803&gt;Search!$F$5,"",1))</f>
        <v/>
      </c>
      <c r="I803" s="9" t="str">
        <f>IF(Search!$F$7="","",IF(Search!$F$8="",IF(ISNUMBER(SEARCH(Search!$F$7,$AL803))=TRUE,1,""),""))</f>
        <v/>
      </c>
      <c r="J803" s="9" t="str">
        <f>IF($AL803=Search!$F$8,1,"")</f>
        <v/>
      </c>
      <c r="K803" s="9" t="str">
        <f>IF(Search!$I$4="","",IF(COUNTA($AS803)=1,IF(Search!$I$4="N","N",1),""))</f>
        <v/>
      </c>
      <c r="L803" s="9" t="str">
        <f>IF(Search!$I$5="","",IF($AS803="RC",1,""))</f>
        <v/>
      </c>
      <c r="M803" s="9" t="str">
        <f>IF(Search!$I$6="","",IF($AS803="RCP",1,""))</f>
        <v/>
      </c>
      <c r="N803" s="9" t="str">
        <f>IF(Search!$I$8="","",IF(COUNTA($AT803)=1,IF(Search!$I$8="N","N",1),""))</f>
        <v/>
      </c>
      <c r="O803" s="9" t="str">
        <f>IF(Search!$L$4="","",IF(COUNTA($AU803)=1,IF(Search!$L$4="N","N",1),""))</f>
        <v/>
      </c>
      <c r="P803" s="9" t="str">
        <f>IF(Search!$L$5="","",IF(ISNUMBER(SEARCH("Jersey",$AU803))=TRUE,IF(Search!$L$5="N","N",1),""))</f>
        <v/>
      </c>
      <c r="Q803" s="9" t="str">
        <f>IF(Search!$L$6="","",IF(ISNUMBER(SEARCH("Patch",$AU803))=TRUE,IF(Search!$L$6="N","N",1),""))</f>
        <v/>
      </c>
      <c r="R803" s="9" t="str">
        <f>IF(Search!$L$7="","",IF(ISNUMBER(SEARCH("Shield",$AU803))=TRUE,IF(Search!$L$7="N","N",1),""))</f>
        <v/>
      </c>
      <c r="S803" s="9" t="str">
        <f>IF(Search!$L$8="","",IF(ISNUMBER(SEARCH("Stick",$AU803))=TRUE,IF(Search!$L$8="N","N",1),""))</f>
        <v/>
      </c>
      <c r="T803" s="9" t="str">
        <f>IF(Search!$O$4="","",IF(COUNTA($AW803)=1,IF(Search!$O$4="N","N",1),""))</f>
        <v/>
      </c>
      <c r="U803" s="9" t="str">
        <f>IF(Search!$O$5="","",IF($AW803="","",IF($AW803&lt;Search!$O$5,"",1)))</f>
        <v/>
      </c>
      <c r="V803" s="9" t="str">
        <f>IF(Search!$O$6="","",IF($AW803="","",IF($AW803&gt;Search!$O$6,"",1)))</f>
        <v/>
      </c>
      <c r="W803" s="9" t="str">
        <f>IF(Search!$U$4="","",IF($AX803="","",1))</f>
        <v/>
      </c>
      <c r="X803" s="9" t="str">
        <f>IF(Search!$U$5="","",IF(ISNUMBER(SEARCH(Search!$U$5,$AX803))=TRUE,IF(Search!$U$5="N","N",1),""))</f>
        <v/>
      </c>
      <c r="Y803" s="9" t="str">
        <f>IF(Search!$U$6="","",IF($AY803&lt;Search!$U$6,"",1))</f>
        <v/>
      </c>
      <c r="Z803" s="9" t="str">
        <f>IF(Search!$R$4="","",IF(Inventory!$BA803&lt;Search!$R$4,"",1))</f>
        <v/>
      </c>
      <c r="AA803" s="9" t="str">
        <f>IF(Search!$R$5="","",IF($BA803&gt;Search!$R$5,"",1))</f>
        <v/>
      </c>
      <c r="AB803" s="9" t="str">
        <f>IF(Search!$R$6="","",IF($BB803&lt;Search!$R$6,"",1))</f>
        <v/>
      </c>
      <c r="AC803" s="9" t="str">
        <f>IF(Search!$R$7="","",IF($BB803&lt;Search!$R$7,"",1))</f>
        <v/>
      </c>
      <c r="AD803" s="45" t="str">
        <f>IF(COUNTIF($A803:$AC803,"n")&gt;0,"",IF(SUM($A803:$AC803)=COUNTA(Search!$C$4:$C$8,Search!$F$4:$F$8,Search!$I$4:$I$6,Search!$I$8,Search!$L$4:$L$8,Search!$O$4:$O$8,Search!$R$4:$R$7,Search!$U$4:$U$7)-COUNTIF(Search!$C$4:$U$7,"n"),1+LARGE($AD$1:AD802,1),""))</f>
        <v/>
      </c>
      <c r="AE803" s="45" t="str">
        <f t="shared" si="39"/>
        <v/>
      </c>
      <c r="AF803" s="45" t="str">
        <f>IF(AD803="","",COUNTIF($AE$1:$AE802,$AE803)+RANK($AE803,$AE$2:$AE$10540,1))</f>
        <v/>
      </c>
      <c r="AG803" s="45" t="str">
        <f t="shared" si="40"/>
        <v/>
      </c>
      <c r="AH803" s="45" t="str">
        <f>IF($AD803="","",COUNTIF($AG$1:$AG802,$AG803)+RANK($AG803,$AG$1:$AG$10539,0))</f>
        <v/>
      </c>
      <c r="AI803" s="10" t="str">
        <f t="shared" si="41"/>
        <v>1996-97 Upper Deck Superstar Showdown #SS28B Scott Niedermayer     /   $</v>
      </c>
      <c r="AJ803" s="11">
        <v>1996</v>
      </c>
      <c r="AK803" s="17">
        <v>97</v>
      </c>
      <c r="AL803" s="12" t="s">
        <v>458</v>
      </c>
      <c r="AM803" s="10" t="s">
        <v>463</v>
      </c>
      <c r="AN803" s="12" t="s">
        <v>227</v>
      </c>
      <c r="AO803" s="9"/>
      <c r="AP803" s="9"/>
      <c r="AQ803" s="9"/>
      <c r="AR803" s="14"/>
      <c r="AS803" s="9"/>
      <c r="AT803" s="9"/>
      <c r="AU803" s="9"/>
      <c r="AV803" s="13"/>
      <c r="AW803" s="13"/>
      <c r="AX803" s="9"/>
      <c r="AY803" s="9"/>
      <c r="AZ803" s="9"/>
      <c r="BA803" s="33"/>
      <c r="BB803" s="33"/>
      <c r="BC803" s="36"/>
      <c r="BD803" s="12" t="s">
        <v>1771</v>
      </c>
    </row>
    <row r="804" spans="1:56" s="12" customFormat="1" x14ac:dyDescent="0.2">
      <c r="A804" s="9" t="str">
        <f>IF(Search!$C$5="","",IF(COUNTA(Inventory!$AP804)=1,1,""))</f>
        <v/>
      </c>
      <c r="B804" s="9" t="str">
        <f>IF(Search!$C$4="","",IF(ISNUMBER(SEARCH(Search!$C$4,$AR804))=TRUE,1,""))</f>
        <v/>
      </c>
      <c r="C804" s="9" t="str">
        <f>IF(Search!$C$6="x",IF(COUNTA($AQ804)=1,1,"N"),IF(COUNTA($AQ804)=1,"N",""))</f>
        <v/>
      </c>
      <c r="D804" s="9" t="str">
        <f>IF(Search!$O$8="","",IF(ISNUMBER(SEARCH(Search!$O$8,$BD804))=TRUE,1,""))</f>
        <v/>
      </c>
      <c r="E804" s="9" t="str">
        <f>IF(Search!$C$7="","",IF(ISNUMBER(SEARCH(Search!$C$7,$AN804))=TRUE,1,""))</f>
        <v/>
      </c>
      <c r="F804" s="9" t="str">
        <f>IF(Search!$C$8="","",IF(ISNUMBER(SEARCH(Search!$C$8,$AO804))=TRUE,1,""))</f>
        <v/>
      </c>
      <c r="G804" s="9" t="str">
        <f>IF(Search!$F$4="","",IF(Inventory!$AJ804&lt;Search!$F$4,"",1))</f>
        <v/>
      </c>
      <c r="H804" s="9" t="str">
        <f>IF(Search!$F$5="","",IF(Inventory!$AJ804&gt;Search!$F$5,"",1))</f>
        <v/>
      </c>
      <c r="I804" s="9" t="str">
        <f>IF(Search!$F$7="","",IF(Search!$F$8="",IF(ISNUMBER(SEARCH(Search!$F$7,$AL804))=TRUE,1,""),""))</f>
        <v/>
      </c>
      <c r="J804" s="9" t="str">
        <f>IF($AL804=Search!$F$8,1,"")</f>
        <v/>
      </c>
      <c r="K804" s="9" t="str">
        <f>IF(Search!$I$4="","",IF(COUNTA($AS804)=1,IF(Search!$I$4="N","N",1),""))</f>
        <v/>
      </c>
      <c r="L804" s="9" t="str">
        <f>IF(Search!$I$5="","",IF($AS804="RC",1,""))</f>
        <v/>
      </c>
      <c r="M804" s="9" t="str">
        <f>IF(Search!$I$6="","",IF($AS804="RCP",1,""))</f>
        <v/>
      </c>
      <c r="N804" s="9" t="str">
        <f>IF(Search!$I$8="","",IF(COUNTA($AT804)=1,IF(Search!$I$8="N","N",1),""))</f>
        <v/>
      </c>
      <c r="O804" s="9" t="str">
        <f>IF(Search!$L$4="","",IF(COUNTA($AU804)=1,IF(Search!$L$4="N","N",1),""))</f>
        <v/>
      </c>
      <c r="P804" s="9" t="str">
        <f>IF(Search!$L$5="","",IF(ISNUMBER(SEARCH("Jersey",$AU804))=TRUE,IF(Search!$L$5="N","N",1),""))</f>
        <v/>
      </c>
      <c r="Q804" s="9" t="str">
        <f>IF(Search!$L$6="","",IF(ISNUMBER(SEARCH("Patch",$AU804))=TRUE,IF(Search!$L$6="N","N",1),""))</f>
        <v/>
      </c>
      <c r="R804" s="9" t="str">
        <f>IF(Search!$L$7="","",IF(ISNUMBER(SEARCH("Shield",$AU804))=TRUE,IF(Search!$L$7="N","N",1),""))</f>
        <v/>
      </c>
      <c r="S804" s="9" t="str">
        <f>IF(Search!$L$8="","",IF(ISNUMBER(SEARCH("Stick",$AU804))=TRUE,IF(Search!$L$8="N","N",1),""))</f>
        <v/>
      </c>
      <c r="T804" s="9" t="str">
        <f>IF(Search!$O$4="","",IF(COUNTA($AW804)=1,IF(Search!$O$4="N","N",1),""))</f>
        <v/>
      </c>
      <c r="U804" s="9" t="str">
        <f>IF(Search!$O$5="","",IF($AW804="","",IF($AW804&lt;Search!$O$5,"",1)))</f>
        <v/>
      </c>
      <c r="V804" s="9" t="str">
        <f>IF(Search!$O$6="","",IF($AW804="","",IF($AW804&gt;Search!$O$6,"",1)))</f>
        <v/>
      </c>
      <c r="W804" s="9" t="str">
        <f>IF(Search!$U$4="","",IF($AX804="","",1))</f>
        <v/>
      </c>
      <c r="X804" s="9" t="str">
        <f>IF(Search!$U$5="","",IF(ISNUMBER(SEARCH(Search!$U$5,$AX804))=TRUE,IF(Search!$U$5="N","N",1),""))</f>
        <v/>
      </c>
      <c r="Y804" s="9" t="str">
        <f>IF(Search!$U$6="","",IF($AY804&lt;Search!$U$6,"",1))</f>
        <v/>
      </c>
      <c r="Z804" s="9" t="str">
        <f>IF(Search!$R$4="","",IF(Inventory!$BA804&lt;Search!$R$4,"",1))</f>
        <v/>
      </c>
      <c r="AA804" s="9" t="str">
        <f>IF(Search!$R$5="","",IF($BA804&gt;Search!$R$5,"",1))</f>
        <v/>
      </c>
      <c r="AB804" s="9" t="str">
        <f>IF(Search!$R$6="","",IF($BB804&lt;Search!$R$6,"",1))</f>
        <v/>
      </c>
      <c r="AC804" s="9" t="str">
        <f>IF(Search!$R$7="","",IF($BB804&lt;Search!$R$7,"",1))</f>
        <v/>
      </c>
      <c r="AD804" s="45" t="str">
        <f>IF(COUNTIF($A804:$AC804,"n")&gt;0,"",IF(SUM($A804:$AC804)=COUNTA(Search!$C$4:$C$8,Search!$F$4:$F$8,Search!$I$4:$I$6,Search!$I$8,Search!$L$4:$L$8,Search!$O$4:$O$8,Search!$R$4:$R$7,Search!$U$4:$U$7)-COUNTIF(Search!$C$4:$U$7,"n"),1+LARGE($AD$1:AD803,1),""))</f>
        <v/>
      </c>
      <c r="AE804" s="45" t="str">
        <f t="shared" si="39"/>
        <v/>
      </c>
      <c r="AF804" s="45" t="str">
        <f>IF(AD804="","",COUNTIF($AE$1:$AE803,$AE804)+RANK($AE804,$AE$2:$AE$10540,1))</f>
        <v/>
      </c>
      <c r="AG804" s="45" t="str">
        <f t="shared" si="40"/>
        <v/>
      </c>
      <c r="AH804" s="45" t="str">
        <f>IF($AD804="","",COUNTIF($AG$1:$AG803,$AG804)+RANK($AG804,$AG$1:$AG$10539,0))</f>
        <v/>
      </c>
      <c r="AI804" s="10" t="str">
        <f t="shared" si="41"/>
        <v>1996-97 Upper Deck Superstar Showdown #SS29A Keith Primeau     /   $</v>
      </c>
      <c r="AJ804" s="11">
        <v>1996</v>
      </c>
      <c r="AK804" s="17">
        <v>97</v>
      </c>
      <c r="AL804" s="12" t="s">
        <v>458</v>
      </c>
      <c r="AM804" s="10" t="s">
        <v>464</v>
      </c>
      <c r="AN804" s="12" t="s">
        <v>213</v>
      </c>
      <c r="AO804" s="9"/>
      <c r="AP804" s="9"/>
      <c r="AQ804" s="9"/>
      <c r="AR804" s="14"/>
      <c r="AS804" s="9"/>
      <c r="AT804" s="9"/>
      <c r="AU804" s="9"/>
      <c r="AV804" s="13"/>
      <c r="AW804" s="13"/>
      <c r="AX804" s="9"/>
      <c r="AY804" s="9"/>
      <c r="AZ804" s="9"/>
      <c r="BA804" s="33"/>
      <c r="BB804" s="33"/>
      <c r="BC804" s="36"/>
      <c r="BD804" s="12" t="s">
        <v>1771</v>
      </c>
    </row>
    <row r="805" spans="1:56" s="12" customFormat="1" x14ac:dyDescent="0.2">
      <c r="A805" s="9" t="str">
        <f>IF(Search!$C$5="","",IF(COUNTA(Inventory!$AP805)=1,1,""))</f>
        <v/>
      </c>
      <c r="B805" s="9" t="str">
        <f>IF(Search!$C$4="","",IF(ISNUMBER(SEARCH(Search!$C$4,$AR805))=TRUE,1,""))</f>
        <v/>
      </c>
      <c r="C805" s="9" t="str">
        <f>IF(Search!$C$6="x",IF(COUNTA($AQ805)=1,1,"N"),IF(COUNTA($AQ805)=1,"N",""))</f>
        <v/>
      </c>
      <c r="D805" s="9" t="str">
        <f>IF(Search!$O$8="","",IF(ISNUMBER(SEARCH(Search!$O$8,$BD805))=TRUE,1,""))</f>
        <v/>
      </c>
      <c r="E805" s="9" t="str">
        <f>IF(Search!$C$7="","",IF(ISNUMBER(SEARCH(Search!$C$7,$AN805))=TRUE,1,""))</f>
        <v/>
      </c>
      <c r="F805" s="9" t="str">
        <f>IF(Search!$C$8="","",IF(ISNUMBER(SEARCH(Search!$C$8,$AO805))=TRUE,1,""))</f>
        <v/>
      </c>
      <c r="G805" s="9" t="str">
        <f>IF(Search!$F$4="","",IF(Inventory!$AJ805&lt;Search!$F$4,"",1))</f>
        <v/>
      </c>
      <c r="H805" s="9" t="str">
        <f>IF(Search!$F$5="","",IF(Inventory!$AJ805&gt;Search!$F$5,"",1))</f>
        <v/>
      </c>
      <c r="I805" s="9" t="str">
        <f>IF(Search!$F$7="","",IF(Search!$F$8="",IF(ISNUMBER(SEARCH(Search!$F$7,$AL805))=TRUE,1,""),""))</f>
        <v/>
      </c>
      <c r="J805" s="9" t="str">
        <f>IF($AL805=Search!$F$8,1,"")</f>
        <v/>
      </c>
      <c r="K805" s="9" t="str">
        <f>IF(Search!$I$4="","",IF(COUNTA($AS805)=1,IF(Search!$I$4="N","N",1),""))</f>
        <v/>
      </c>
      <c r="L805" s="9" t="str">
        <f>IF(Search!$I$5="","",IF($AS805="RC",1,""))</f>
        <v/>
      </c>
      <c r="M805" s="9" t="str">
        <f>IF(Search!$I$6="","",IF($AS805="RCP",1,""))</f>
        <v/>
      </c>
      <c r="N805" s="9" t="str">
        <f>IF(Search!$I$8="","",IF(COUNTA($AT805)=1,IF(Search!$I$8="N","N",1),""))</f>
        <v/>
      </c>
      <c r="O805" s="9" t="str">
        <f>IF(Search!$L$4="","",IF(COUNTA($AU805)=1,IF(Search!$L$4="N","N",1),""))</f>
        <v/>
      </c>
      <c r="P805" s="9" t="str">
        <f>IF(Search!$L$5="","",IF(ISNUMBER(SEARCH("Jersey",$AU805))=TRUE,IF(Search!$L$5="N","N",1),""))</f>
        <v/>
      </c>
      <c r="Q805" s="9" t="str">
        <f>IF(Search!$L$6="","",IF(ISNUMBER(SEARCH("Patch",$AU805))=TRUE,IF(Search!$L$6="N","N",1),""))</f>
        <v/>
      </c>
      <c r="R805" s="9" t="str">
        <f>IF(Search!$L$7="","",IF(ISNUMBER(SEARCH("Shield",$AU805))=TRUE,IF(Search!$L$7="N","N",1),""))</f>
        <v/>
      </c>
      <c r="S805" s="9" t="str">
        <f>IF(Search!$L$8="","",IF(ISNUMBER(SEARCH("Stick",$AU805))=TRUE,IF(Search!$L$8="N","N",1),""))</f>
        <v/>
      </c>
      <c r="T805" s="9" t="str">
        <f>IF(Search!$O$4="","",IF(COUNTA($AW805)=1,IF(Search!$O$4="N","N",1),""))</f>
        <v/>
      </c>
      <c r="U805" s="9" t="str">
        <f>IF(Search!$O$5="","",IF($AW805="","",IF($AW805&lt;Search!$O$5,"",1)))</f>
        <v/>
      </c>
      <c r="V805" s="9" t="str">
        <f>IF(Search!$O$6="","",IF($AW805="","",IF($AW805&gt;Search!$O$6,"",1)))</f>
        <v/>
      </c>
      <c r="W805" s="9" t="str">
        <f>IF(Search!$U$4="","",IF($AX805="","",1))</f>
        <v/>
      </c>
      <c r="X805" s="9" t="str">
        <f>IF(Search!$U$5="","",IF(ISNUMBER(SEARCH(Search!$U$5,$AX805))=TRUE,IF(Search!$U$5="N","N",1),""))</f>
        <v/>
      </c>
      <c r="Y805" s="9" t="str">
        <f>IF(Search!$U$6="","",IF($AY805&lt;Search!$U$6,"",1))</f>
        <v/>
      </c>
      <c r="Z805" s="9" t="str">
        <f>IF(Search!$R$4="","",IF(Inventory!$BA805&lt;Search!$R$4,"",1))</f>
        <v/>
      </c>
      <c r="AA805" s="9" t="str">
        <f>IF(Search!$R$5="","",IF($BA805&gt;Search!$R$5,"",1))</f>
        <v/>
      </c>
      <c r="AB805" s="9" t="str">
        <f>IF(Search!$R$6="","",IF($BB805&lt;Search!$R$6,"",1))</f>
        <v/>
      </c>
      <c r="AC805" s="9" t="str">
        <f>IF(Search!$R$7="","",IF($BB805&lt;Search!$R$7,"",1))</f>
        <v/>
      </c>
      <c r="AD805" s="45" t="str">
        <f>IF(COUNTIF($A805:$AC805,"n")&gt;0,"",IF(SUM($A805:$AC805)=COUNTA(Search!$C$4:$C$8,Search!$F$4:$F$8,Search!$I$4:$I$6,Search!$I$8,Search!$L$4:$L$8,Search!$O$4:$O$8,Search!$R$4:$R$7,Search!$U$4:$U$7)-COUNTIF(Search!$C$4:$U$7,"n"),1+LARGE($AD$1:AD804,1),""))</f>
        <v/>
      </c>
      <c r="AE805" s="45" t="str">
        <f t="shared" si="39"/>
        <v/>
      </c>
      <c r="AF805" s="45" t="str">
        <f>IF(AD805="","",COUNTIF($AE$1:$AE804,$AE805)+RANK($AE805,$AE$2:$AE$10540,1))</f>
        <v/>
      </c>
      <c r="AG805" s="45" t="str">
        <f t="shared" si="40"/>
        <v/>
      </c>
      <c r="AH805" s="45" t="str">
        <f>IF($AD805="","",COUNTIF($AG$1:$AG804,$AG805)+RANK($AG805,$AG$1:$AG$10539,0))</f>
        <v/>
      </c>
      <c r="AI805" s="10" t="str">
        <f t="shared" si="41"/>
        <v>1996-97 Upper Deck Superstar Showdown #SS4A Theo Fleury     /   $</v>
      </c>
      <c r="AJ805" s="11">
        <v>1996</v>
      </c>
      <c r="AK805" s="17">
        <v>97</v>
      </c>
      <c r="AL805" s="12" t="s">
        <v>458</v>
      </c>
      <c r="AM805" s="10" t="s">
        <v>459</v>
      </c>
      <c r="AN805" s="12" t="s">
        <v>195</v>
      </c>
      <c r="AO805" s="9"/>
      <c r="AP805" s="9"/>
      <c r="AQ805" s="9"/>
      <c r="AR805" s="14"/>
      <c r="AS805" s="9"/>
      <c r="AT805" s="9"/>
      <c r="AU805" s="9"/>
      <c r="AV805" s="13"/>
      <c r="AW805" s="13"/>
      <c r="AX805" s="9"/>
      <c r="AY805" s="9"/>
      <c r="AZ805" s="9"/>
      <c r="BA805" s="33"/>
      <c r="BB805" s="33"/>
      <c r="BC805" s="36"/>
      <c r="BD805" s="12" t="s">
        <v>1771</v>
      </c>
    </row>
    <row r="806" spans="1:56" s="12" customFormat="1" x14ac:dyDescent="0.2">
      <c r="A806" s="9" t="str">
        <f>IF(Search!$C$5="","",IF(COUNTA(Inventory!$AP806)=1,1,""))</f>
        <v/>
      </c>
      <c r="B806" s="9" t="str">
        <f>IF(Search!$C$4="","",IF(ISNUMBER(SEARCH(Search!$C$4,$AR806))=TRUE,1,""))</f>
        <v/>
      </c>
      <c r="C806" s="9" t="str">
        <f>IF(Search!$C$6="x",IF(COUNTA($AQ806)=1,1,"N"),IF(COUNTA($AQ806)=1,"N",""))</f>
        <v/>
      </c>
      <c r="D806" s="9" t="str">
        <f>IF(Search!$O$8="","",IF(ISNUMBER(SEARCH(Search!$O$8,$BD806))=TRUE,1,""))</f>
        <v/>
      </c>
      <c r="E806" s="9" t="str">
        <f>IF(Search!$C$7="","",IF(ISNUMBER(SEARCH(Search!$C$7,$AN806))=TRUE,1,""))</f>
        <v/>
      </c>
      <c r="F806" s="9" t="str">
        <f>IF(Search!$C$8="","",IF(ISNUMBER(SEARCH(Search!$C$8,$AO806))=TRUE,1,""))</f>
        <v/>
      </c>
      <c r="G806" s="9" t="str">
        <f>IF(Search!$F$4="","",IF(Inventory!$AJ806&lt;Search!$F$4,"",1))</f>
        <v/>
      </c>
      <c r="H806" s="9" t="str">
        <f>IF(Search!$F$5="","",IF(Inventory!$AJ806&gt;Search!$F$5,"",1))</f>
        <v/>
      </c>
      <c r="I806" s="9" t="str">
        <f>IF(Search!$F$7="","",IF(Search!$F$8="",IF(ISNUMBER(SEARCH(Search!$F$7,$AL806))=TRUE,1,""),""))</f>
        <v/>
      </c>
      <c r="J806" s="9" t="str">
        <f>IF($AL806=Search!$F$8,1,"")</f>
        <v/>
      </c>
      <c r="K806" s="9" t="str">
        <f>IF(Search!$I$4="","",IF(COUNTA($AS806)=1,IF(Search!$I$4="N","N",1),""))</f>
        <v/>
      </c>
      <c r="L806" s="9" t="str">
        <f>IF(Search!$I$5="","",IF($AS806="RC",1,""))</f>
        <v/>
      </c>
      <c r="M806" s="9" t="str">
        <f>IF(Search!$I$6="","",IF($AS806="RCP",1,""))</f>
        <v/>
      </c>
      <c r="N806" s="9" t="str">
        <f>IF(Search!$I$8="","",IF(COUNTA($AT806)=1,IF(Search!$I$8="N","N",1),""))</f>
        <v/>
      </c>
      <c r="O806" s="9" t="str">
        <f>IF(Search!$L$4="","",IF(COUNTA($AU806)=1,IF(Search!$L$4="N","N",1),""))</f>
        <v/>
      </c>
      <c r="P806" s="9" t="str">
        <f>IF(Search!$L$5="","",IF(ISNUMBER(SEARCH("Jersey",$AU806))=TRUE,IF(Search!$L$5="N","N",1),""))</f>
        <v/>
      </c>
      <c r="Q806" s="9" t="str">
        <f>IF(Search!$L$6="","",IF(ISNUMBER(SEARCH("Patch",$AU806))=TRUE,IF(Search!$L$6="N","N",1),""))</f>
        <v/>
      </c>
      <c r="R806" s="9" t="str">
        <f>IF(Search!$L$7="","",IF(ISNUMBER(SEARCH("Shield",$AU806))=TRUE,IF(Search!$L$7="N","N",1),""))</f>
        <v/>
      </c>
      <c r="S806" s="9" t="str">
        <f>IF(Search!$L$8="","",IF(ISNUMBER(SEARCH("Stick",$AU806))=TRUE,IF(Search!$L$8="N","N",1),""))</f>
        <v/>
      </c>
      <c r="T806" s="9" t="str">
        <f>IF(Search!$O$4="","",IF(COUNTA($AW806)=1,IF(Search!$O$4="N","N",1),""))</f>
        <v/>
      </c>
      <c r="U806" s="9" t="str">
        <f>IF(Search!$O$5="","",IF($AW806="","",IF($AW806&lt;Search!$O$5,"",1)))</f>
        <v/>
      </c>
      <c r="V806" s="9" t="str">
        <f>IF(Search!$O$6="","",IF($AW806="","",IF($AW806&gt;Search!$O$6,"",1)))</f>
        <v/>
      </c>
      <c r="W806" s="9" t="str">
        <f>IF(Search!$U$4="","",IF($AX806="","",1))</f>
        <v/>
      </c>
      <c r="X806" s="9" t="str">
        <f>IF(Search!$U$5="","",IF(ISNUMBER(SEARCH(Search!$U$5,$AX806))=TRUE,IF(Search!$U$5="N","N",1),""))</f>
        <v/>
      </c>
      <c r="Y806" s="9" t="str">
        <f>IF(Search!$U$6="","",IF($AY806&lt;Search!$U$6,"",1))</f>
        <v/>
      </c>
      <c r="Z806" s="9" t="str">
        <f>IF(Search!$R$4="","",IF(Inventory!$BA806&lt;Search!$R$4,"",1))</f>
        <v/>
      </c>
      <c r="AA806" s="9" t="str">
        <f>IF(Search!$R$5="","",IF($BA806&gt;Search!$R$5,"",1))</f>
        <v/>
      </c>
      <c r="AB806" s="9" t="str">
        <f>IF(Search!$R$6="","",IF($BB806&lt;Search!$R$6,"",1))</f>
        <v/>
      </c>
      <c r="AC806" s="9" t="str">
        <f>IF(Search!$R$7="","",IF($BB806&lt;Search!$R$7,"",1))</f>
        <v/>
      </c>
      <c r="AD806" s="45" t="str">
        <f>IF(COUNTIF($A806:$AC806,"n")&gt;0,"",IF(SUM($A806:$AC806)=COUNTA(Search!$C$4:$C$8,Search!$F$4:$F$8,Search!$I$4:$I$6,Search!$I$8,Search!$L$4:$L$8,Search!$O$4:$O$8,Search!$R$4:$R$7,Search!$U$4:$U$7)-COUNTIF(Search!$C$4:$U$7,"n"),1+LARGE($AD$1:AD805,1),""))</f>
        <v/>
      </c>
      <c r="AE806" s="45" t="str">
        <f t="shared" si="39"/>
        <v/>
      </c>
      <c r="AF806" s="45" t="str">
        <f>IF(AD806="","",COUNTIF($AE$1:$AE805,$AE806)+RANK($AE806,$AE$2:$AE$10540,1))</f>
        <v/>
      </c>
      <c r="AG806" s="45" t="str">
        <f t="shared" si="40"/>
        <v/>
      </c>
      <c r="AH806" s="45" t="str">
        <f>IF($AD806="","",COUNTIF($AG$1:$AG805,$AG806)+RANK($AG806,$AG$1:$AG$10539,0))</f>
        <v/>
      </c>
      <c r="AI806" s="10" t="str">
        <f t="shared" si="41"/>
        <v>1996-97 Upper Deck Superstar Showdown #SS9A Mark Messier     /   $</v>
      </c>
      <c r="AJ806" s="11">
        <v>1996</v>
      </c>
      <c r="AK806" s="17">
        <v>97</v>
      </c>
      <c r="AL806" s="12" t="s">
        <v>458</v>
      </c>
      <c r="AM806" s="10" t="s">
        <v>460</v>
      </c>
      <c r="AN806" s="12" t="s">
        <v>126</v>
      </c>
      <c r="AO806" s="9"/>
      <c r="AP806" s="9"/>
      <c r="AQ806" s="9"/>
      <c r="AR806" s="14"/>
      <c r="AS806" s="9"/>
      <c r="AT806" s="9"/>
      <c r="AU806" s="9"/>
      <c r="AV806" s="13"/>
      <c r="AW806" s="13"/>
      <c r="AX806" s="9"/>
      <c r="AY806" s="9"/>
      <c r="AZ806" s="9"/>
      <c r="BA806" s="33"/>
      <c r="BB806" s="33"/>
      <c r="BC806" s="36"/>
      <c r="BD806" s="12" t="s">
        <v>1771</v>
      </c>
    </row>
    <row r="807" spans="1:56" s="12" customFormat="1" x14ac:dyDescent="0.2">
      <c r="A807" s="9" t="str">
        <f>IF(Search!$C$5="","",IF(COUNTA(Inventory!$AP807)=1,1,""))</f>
        <v/>
      </c>
      <c r="B807" s="9" t="str">
        <f>IF(Search!$C$4="","",IF(ISNUMBER(SEARCH(Search!$C$4,$AR807))=TRUE,1,""))</f>
        <v/>
      </c>
      <c r="C807" s="9" t="str">
        <f>IF(Search!$C$6="x",IF(COUNTA($AQ807)=1,1,"N"),IF(COUNTA($AQ807)=1,"N",""))</f>
        <v/>
      </c>
      <c r="D807" s="9" t="str">
        <f>IF(Search!$O$8="","",IF(ISNUMBER(SEARCH(Search!$O$8,$BD807))=TRUE,1,""))</f>
        <v/>
      </c>
      <c r="E807" s="9" t="str">
        <f>IF(Search!$C$7="","",IF(ISNUMBER(SEARCH(Search!$C$7,$AN807))=TRUE,1,""))</f>
        <v/>
      </c>
      <c r="F807" s="9" t="str">
        <f>IF(Search!$C$8="","",IF(ISNUMBER(SEARCH(Search!$C$8,$AO807))=TRUE,1,""))</f>
        <v/>
      </c>
      <c r="G807" s="9" t="str">
        <f>IF(Search!$F$4="","",IF(Inventory!$AJ807&lt;Search!$F$4,"",1))</f>
        <v/>
      </c>
      <c r="H807" s="9" t="str">
        <f>IF(Search!$F$5="","",IF(Inventory!$AJ807&gt;Search!$F$5,"",1))</f>
        <v/>
      </c>
      <c r="I807" s="9" t="str">
        <f>IF(Search!$F$7="","",IF(Search!$F$8="",IF(ISNUMBER(SEARCH(Search!$F$7,$AL807))=TRUE,1,""),""))</f>
        <v/>
      </c>
      <c r="J807" s="9" t="str">
        <f>IF($AL807=Search!$F$8,1,"")</f>
        <v/>
      </c>
      <c r="K807" s="9" t="str">
        <f>IF(Search!$I$4="","",IF(COUNTA($AS807)=1,IF(Search!$I$4="N","N",1),""))</f>
        <v/>
      </c>
      <c r="L807" s="9" t="str">
        <f>IF(Search!$I$5="","",IF($AS807="RC",1,""))</f>
        <v/>
      </c>
      <c r="M807" s="9" t="str">
        <f>IF(Search!$I$6="","",IF($AS807="RCP",1,""))</f>
        <v/>
      </c>
      <c r="N807" s="9" t="str">
        <f>IF(Search!$I$8="","",IF(COUNTA($AT807)=1,IF(Search!$I$8="N","N",1),""))</f>
        <v/>
      </c>
      <c r="O807" s="9" t="str">
        <f>IF(Search!$L$4="","",IF(COUNTA($AU807)=1,IF(Search!$L$4="N","N",1),""))</f>
        <v/>
      </c>
      <c r="P807" s="9" t="str">
        <f>IF(Search!$L$5="","",IF(ISNUMBER(SEARCH("Jersey",$AU807))=TRUE,IF(Search!$L$5="N","N",1),""))</f>
        <v/>
      </c>
      <c r="Q807" s="9" t="str">
        <f>IF(Search!$L$6="","",IF(ISNUMBER(SEARCH("Patch",$AU807))=TRUE,IF(Search!$L$6="N","N",1),""))</f>
        <v/>
      </c>
      <c r="R807" s="9" t="str">
        <f>IF(Search!$L$7="","",IF(ISNUMBER(SEARCH("Shield",$AU807))=TRUE,IF(Search!$L$7="N","N",1),""))</f>
        <v/>
      </c>
      <c r="S807" s="9" t="str">
        <f>IF(Search!$L$8="","",IF(ISNUMBER(SEARCH("Stick",$AU807))=TRUE,IF(Search!$L$8="N","N",1),""))</f>
        <v/>
      </c>
      <c r="T807" s="9" t="str">
        <f>IF(Search!$O$4="","",IF(COUNTA($AW807)=1,IF(Search!$O$4="N","N",1),""))</f>
        <v/>
      </c>
      <c r="U807" s="9" t="str">
        <f>IF(Search!$O$5="","",IF($AW807="","",IF($AW807&lt;Search!$O$5,"",1)))</f>
        <v/>
      </c>
      <c r="V807" s="9" t="str">
        <f>IF(Search!$O$6="","",IF($AW807="","",IF($AW807&gt;Search!$O$6,"",1)))</f>
        <v/>
      </c>
      <c r="W807" s="9" t="str">
        <f>IF(Search!$U$4="","",IF($AX807="","",1))</f>
        <v/>
      </c>
      <c r="X807" s="9" t="str">
        <f>IF(Search!$U$5="","",IF(ISNUMBER(SEARCH(Search!$U$5,$AX807))=TRUE,IF(Search!$U$5="N","N",1),""))</f>
        <v/>
      </c>
      <c r="Y807" s="9" t="str">
        <f>IF(Search!$U$6="","",IF($AY807&lt;Search!$U$6,"",1))</f>
        <v/>
      </c>
      <c r="Z807" s="9" t="str">
        <f>IF(Search!$R$4="","",IF(Inventory!$BA807&lt;Search!$R$4,"",1))</f>
        <v/>
      </c>
      <c r="AA807" s="9" t="str">
        <f>IF(Search!$R$5="","",IF($BA807&gt;Search!$R$5,"",1))</f>
        <v/>
      </c>
      <c r="AB807" s="9" t="str">
        <f>IF(Search!$R$6="","",IF($BB807&lt;Search!$R$6,"",1))</f>
        <v/>
      </c>
      <c r="AC807" s="9" t="str">
        <f>IF(Search!$R$7="","",IF($BB807&lt;Search!$R$7,"",1))</f>
        <v/>
      </c>
      <c r="AD807" s="45" t="str">
        <f>IF(COUNTIF($A807:$AC807,"n")&gt;0,"",IF(SUM($A807:$AC807)=COUNTA(Search!$C$4:$C$8,Search!$F$4:$F$8,Search!$I$4:$I$6,Search!$I$8,Search!$L$4:$L$8,Search!$O$4:$O$8,Search!$R$4:$R$7,Search!$U$4:$U$7)-COUNTIF(Search!$C$4:$U$7,"n"),1+LARGE($AD$1:AD806,1),""))</f>
        <v/>
      </c>
      <c r="AE807" s="45" t="str">
        <f t="shared" si="39"/>
        <v/>
      </c>
      <c r="AF807" s="45" t="str">
        <f>IF(AD807="","",COUNTIF($AE$1:$AE806,$AE807)+RANK($AE807,$AE$2:$AE$10540,1))</f>
        <v/>
      </c>
      <c r="AG807" s="45" t="str">
        <f t="shared" si="40"/>
        <v/>
      </c>
      <c r="AH807" s="45" t="str">
        <f>IF($AD807="","",COUNTIF($AG$1:$AG806,$AG807)+RANK($AG807,$AG$1:$AG$10539,0))</f>
        <v/>
      </c>
      <c r="AI807" s="10" t="str">
        <f t="shared" si="41"/>
        <v>1996-97 Upper Deck Superstar Showdown #SS9B Scott Stevens     /   $</v>
      </c>
      <c r="AJ807" s="11">
        <v>1996</v>
      </c>
      <c r="AK807" s="17">
        <v>97</v>
      </c>
      <c r="AL807" s="12" t="s">
        <v>458</v>
      </c>
      <c r="AM807" s="10" t="s">
        <v>461</v>
      </c>
      <c r="AN807" s="12" t="s">
        <v>160</v>
      </c>
      <c r="AO807" s="9"/>
      <c r="AP807" s="9"/>
      <c r="AQ807" s="9"/>
      <c r="AR807" s="14"/>
      <c r="AS807" s="9"/>
      <c r="AT807" s="9"/>
      <c r="AU807" s="9"/>
      <c r="AV807" s="13"/>
      <c r="AW807" s="13"/>
      <c r="AX807" s="9"/>
      <c r="AY807" s="9"/>
      <c r="AZ807" s="9"/>
      <c r="BA807" s="33"/>
      <c r="BB807" s="33"/>
      <c r="BC807" s="36"/>
      <c r="BD807" s="12" t="s">
        <v>1771</v>
      </c>
    </row>
    <row r="808" spans="1:56" s="12" customFormat="1" x14ac:dyDescent="0.2">
      <c r="A808" s="9" t="str">
        <f>IF(Search!$C$5="","",IF(COUNTA(Inventory!$AP808)=1,1,""))</f>
        <v/>
      </c>
      <c r="B808" s="9" t="str">
        <f>IF(Search!$C$4="","",IF(ISNUMBER(SEARCH(Search!$C$4,$AR808))=TRUE,1,""))</f>
        <v/>
      </c>
      <c r="C808" s="9" t="str">
        <f>IF(Search!$C$6="x",IF(COUNTA($AQ808)=1,1,"N"),IF(COUNTA($AQ808)=1,"N",""))</f>
        <v/>
      </c>
      <c r="D808" s="9" t="str">
        <f>IF(Search!$O$8="","",IF(ISNUMBER(SEARCH(Search!$O$8,$BD808))=TRUE,1,""))</f>
        <v/>
      </c>
      <c r="E808" s="9" t="str">
        <f>IF(Search!$C$7="","",IF(ISNUMBER(SEARCH(Search!$C$7,$AN808))=TRUE,1,""))</f>
        <v/>
      </c>
      <c r="F808" s="9" t="str">
        <f>IF(Search!$C$8="","",IF(ISNUMBER(SEARCH(Search!$C$8,$AO808))=TRUE,1,""))</f>
        <v/>
      </c>
      <c r="G808" s="9" t="str">
        <f>IF(Search!$F$4="","",IF(Inventory!$AJ808&lt;Search!$F$4,"",1))</f>
        <v/>
      </c>
      <c r="H808" s="9" t="str">
        <f>IF(Search!$F$5="","",IF(Inventory!$AJ808&gt;Search!$F$5,"",1))</f>
        <v/>
      </c>
      <c r="I808" s="9" t="str">
        <f>IF(Search!$F$7="","",IF(Search!$F$8="",IF(ISNUMBER(SEARCH(Search!$F$7,$AL808))=TRUE,1,""),""))</f>
        <v/>
      </c>
      <c r="J808" s="9" t="str">
        <f>IF($AL808=Search!$F$8,1,"")</f>
        <v/>
      </c>
      <c r="K808" s="9" t="str">
        <f>IF(Search!$I$4="","",IF(COUNTA($AS808)=1,IF(Search!$I$4="N","N",1),""))</f>
        <v/>
      </c>
      <c r="L808" s="9" t="str">
        <f>IF(Search!$I$5="","",IF($AS808="RC",1,""))</f>
        <v/>
      </c>
      <c r="M808" s="9" t="str">
        <f>IF(Search!$I$6="","",IF($AS808="RCP",1,""))</f>
        <v/>
      </c>
      <c r="N808" s="9" t="str">
        <f>IF(Search!$I$8="","",IF(COUNTA($AT808)=1,IF(Search!$I$8="N","N",1),""))</f>
        <v/>
      </c>
      <c r="O808" s="9" t="str">
        <f>IF(Search!$L$4="","",IF(COUNTA($AU808)=1,IF(Search!$L$4="N","N",1),""))</f>
        <v/>
      </c>
      <c r="P808" s="9" t="str">
        <f>IF(Search!$L$5="","",IF(ISNUMBER(SEARCH("Jersey",$AU808))=TRUE,IF(Search!$L$5="N","N",1),""))</f>
        <v/>
      </c>
      <c r="Q808" s="9" t="str">
        <f>IF(Search!$L$6="","",IF(ISNUMBER(SEARCH("Patch",$AU808))=TRUE,IF(Search!$L$6="N","N",1),""))</f>
        <v/>
      </c>
      <c r="R808" s="9" t="str">
        <f>IF(Search!$L$7="","",IF(ISNUMBER(SEARCH("Shield",$AU808))=TRUE,IF(Search!$L$7="N","N",1),""))</f>
        <v/>
      </c>
      <c r="S808" s="9" t="str">
        <f>IF(Search!$L$8="","",IF(ISNUMBER(SEARCH("Stick",$AU808))=TRUE,IF(Search!$L$8="N","N",1),""))</f>
        <v/>
      </c>
      <c r="T808" s="9" t="str">
        <f>IF(Search!$O$4="","",IF(COUNTA($AW808)=1,IF(Search!$O$4="N","N",1),""))</f>
        <v/>
      </c>
      <c r="U808" s="9" t="str">
        <f>IF(Search!$O$5="","",IF($AW808="","",IF($AW808&lt;Search!$O$5,"",1)))</f>
        <v/>
      </c>
      <c r="V808" s="9" t="str">
        <f>IF(Search!$O$6="","",IF($AW808="","",IF($AW808&gt;Search!$O$6,"",1)))</f>
        <v/>
      </c>
      <c r="W808" s="9" t="str">
        <f>IF(Search!$U$4="","",IF($AX808="","",1))</f>
        <v/>
      </c>
      <c r="X808" s="9" t="str">
        <f>IF(Search!$U$5="","",IF(ISNUMBER(SEARCH(Search!$U$5,$AX808))=TRUE,IF(Search!$U$5="N","N",1),""))</f>
        <v/>
      </c>
      <c r="Y808" s="9" t="str">
        <f>IF(Search!$U$6="","",IF($AY808&lt;Search!$U$6,"",1))</f>
        <v/>
      </c>
      <c r="Z808" s="9" t="str">
        <f>IF(Search!$R$4="","",IF(Inventory!$BA808&lt;Search!$R$4,"",1))</f>
        <v/>
      </c>
      <c r="AA808" s="9" t="str">
        <f>IF(Search!$R$5="","",IF($BA808&gt;Search!$R$5,"",1))</f>
        <v/>
      </c>
      <c r="AB808" s="9" t="str">
        <f>IF(Search!$R$6="","",IF($BB808&lt;Search!$R$6,"",1))</f>
        <v/>
      </c>
      <c r="AC808" s="9" t="str">
        <f>IF(Search!$R$7="","",IF($BB808&lt;Search!$R$7,"",1))</f>
        <v/>
      </c>
      <c r="AD808" s="45" t="str">
        <f>IF(COUNTIF($A808:$AC808,"n")&gt;0,"",IF(SUM($A808:$AC808)=COUNTA(Search!$C$4:$C$8,Search!$F$4:$F$8,Search!$I$4:$I$6,Search!$I$8,Search!$L$4:$L$8,Search!$O$4:$O$8,Search!$R$4:$R$7,Search!$U$4:$U$7)-COUNTIF(Search!$C$4:$U$7,"n"),1+LARGE($AD$1:AD807,1),""))</f>
        <v/>
      </c>
      <c r="AE808" s="45" t="str">
        <f t="shared" si="39"/>
        <v/>
      </c>
      <c r="AF808" s="45" t="str">
        <f>IF(AD808="","",COUNTIF($AE$1:$AE807,$AE808)+RANK($AE808,$AE$2:$AE$10540,1))</f>
        <v/>
      </c>
      <c r="AG808" s="45" t="str">
        <f t="shared" si="40"/>
        <v/>
      </c>
      <c r="AH808" s="45" t="str">
        <f>IF($AD808="","",COUNTIF($AG$1:$AG807,$AG808)+RANK($AG808,$AG$1:$AG$10539,0))</f>
        <v/>
      </c>
      <c r="AI808" s="10" t="str">
        <f t="shared" si="41"/>
        <v>1997-98 Be A Player #149 Mike Eagles     /   $</v>
      </c>
      <c r="AJ808" s="11">
        <v>1997</v>
      </c>
      <c r="AK808" s="17">
        <v>98</v>
      </c>
      <c r="AL808" s="12" t="s">
        <v>301</v>
      </c>
      <c r="AM808" s="10">
        <v>149</v>
      </c>
      <c r="AN808" s="15" t="s">
        <v>184</v>
      </c>
      <c r="AO808" s="14"/>
      <c r="AP808" s="14"/>
      <c r="AQ808" s="14"/>
      <c r="AR808" s="14" t="s">
        <v>2478</v>
      </c>
      <c r="AS808" s="9"/>
      <c r="AT808" s="9"/>
      <c r="AU808" s="9"/>
      <c r="AV808" s="13"/>
      <c r="AW808" s="13"/>
      <c r="AX808" s="9"/>
      <c r="AY808" s="9"/>
      <c r="AZ808" s="9"/>
      <c r="BA808" s="33"/>
      <c r="BB808" s="33"/>
      <c r="BC808" s="36"/>
      <c r="BD808" s="12" t="s">
        <v>1771</v>
      </c>
    </row>
    <row r="809" spans="1:56" s="12" customFormat="1" x14ac:dyDescent="0.2">
      <c r="A809" s="9" t="str">
        <f>IF(Search!$C$5="","",IF(COUNTA(Inventory!$AP809)=1,1,""))</f>
        <v/>
      </c>
      <c r="B809" s="9" t="str">
        <f>IF(Search!$C$4="","",IF(ISNUMBER(SEARCH(Search!$C$4,$AR809))=TRUE,1,""))</f>
        <v/>
      </c>
      <c r="C809" s="9" t="str">
        <f>IF(Search!$C$6="x",IF(COUNTA($AQ809)=1,1,"N"),IF(COUNTA($AQ809)=1,"N",""))</f>
        <v/>
      </c>
      <c r="D809" s="9" t="str">
        <f>IF(Search!$O$8="","",IF(ISNUMBER(SEARCH(Search!$O$8,$BD809))=TRUE,1,""))</f>
        <v/>
      </c>
      <c r="E809" s="9" t="str">
        <f>IF(Search!$C$7="","",IF(ISNUMBER(SEARCH(Search!$C$7,$AN809))=TRUE,1,""))</f>
        <v/>
      </c>
      <c r="F809" s="9" t="str">
        <f>IF(Search!$C$8="","",IF(ISNUMBER(SEARCH(Search!$C$8,$AO809))=TRUE,1,""))</f>
        <v/>
      </c>
      <c r="G809" s="9" t="str">
        <f>IF(Search!$F$4="","",IF(Inventory!$AJ809&lt;Search!$F$4,"",1))</f>
        <v/>
      </c>
      <c r="H809" s="9" t="str">
        <f>IF(Search!$F$5="","",IF(Inventory!$AJ809&gt;Search!$F$5,"",1))</f>
        <v/>
      </c>
      <c r="I809" s="9" t="str">
        <f>IF(Search!$F$7="","",IF(Search!$F$8="",IF(ISNUMBER(SEARCH(Search!$F$7,$AL809))=TRUE,1,""),""))</f>
        <v/>
      </c>
      <c r="J809" s="9" t="str">
        <f>IF($AL809=Search!$F$8,1,"")</f>
        <v/>
      </c>
      <c r="K809" s="9" t="str">
        <f>IF(Search!$I$4="","",IF(COUNTA($AS809)=1,IF(Search!$I$4="N","N",1),""))</f>
        <v/>
      </c>
      <c r="L809" s="9" t="str">
        <f>IF(Search!$I$5="","",IF($AS809="RC",1,""))</f>
        <v/>
      </c>
      <c r="M809" s="9" t="str">
        <f>IF(Search!$I$6="","",IF($AS809="RCP",1,""))</f>
        <v/>
      </c>
      <c r="N809" s="9" t="str">
        <f>IF(Search!$I$8="","",IF(COUNTA($AT809)=1,IF(Search!$I$8="N","N",1),""))</f>
        <v/>
      </c>
      <c r="O809" s="9" t="str">
        <f>IF(Search!$L$4="","",IF(COUNTA($AU809)=1,IF(Search!$L$4="N","N",1),""))</f>
        <v/>
      </c>
      <c r="P809" s="9" t="str">
        <f>IF(Search!$L$5="","",IF(ISNUMBER(SEARCH("Jersey",$AU809))=TRUE,IF(Search!$L$5="N","N",1),""))</f>
        <v/>
      </c>
      <c r="Q809" s="9" t="str">
        <f>IF(Search!$L$6="","",IF(ISNUMBER(SEARCH("Patch",$AU809))=TRUE,IF(Search!$L$6="N","N",1),""))</f>
        <v/>
      </c>
      <c r="R809" s="9" t="str">
        <f>IF(Search!$L$7="","",IF(ISNUMBER(SEARCH("Shield",$AU809))=TRUE,IF(Search!$L$7="N","N",1),""))</f>
        <v/>
      </c>
      <c r="S809" s="9" t="str">
        <f>IF(Search!$L$8="","",IF(ISNUMBER(SEARCH("Stick",$AU809))=TRUE,IF(Search!$L$8="N","N",1),""))</f>
        <v/>
      </c>
      <c r="T809" s="9" t="str">
        <f>IF(Search!$O$4="","",IF(COUNTA($AW809)=1,IF(Search!$O$4="N","N",1),""))</f>
        <v/>
      </c>
      <c r="U809" s="9" t="str">
        <f>IF(Search!$O$5="","",IF($AW809="","",IF($AW809&lt;Search!$O$5,"",1)))</f>
        <v/>
      </c>
      <c r="V809" s="9" t="str">
        <f>IF(Search!$O$6="","",IF($AW809="","",IF($AW809&gt;Search!$O$6,"",1)))</f>
        <v/>
      </c>
      <c r="W809" s="9" t="str">
        <f>IF(Search!$U$4="","",IF($AX809="","",1))</f>
        <v/>
      </c>
      <c r="X809" s="9" t="str">
        <f>IF(Search!$U$5="","",IF(ISNUMBER(SEARCH(Search!$U$5,$AX809))=TRUE,IF(Search!$U$5="N","N",1),""))</f>
        <v/>
      </c>
      <c r="Y809" s="9" t="str">
        <f>IF(Search!$U$6="","",IF($AY809&lt;Search!$U$6,"",1))</f>
        <v/>
      </c>
      <c r="Z809" s="9" t="str">
        <f>IF(Search!$R$4="","",IF(Inventory!$BA809&lt;Search!$R$4,"",1))</f>
        <v/>
      </c>
      <c r="AA809" s="9" t="str">
        <f>IF(Search!$R$5="","",IF($BA809&gt;Search!$R$5,"",1))</f>
        <v/>
      </c>
      <c r="AB809" s="9" t="str">
        <f>IF(Search!$R$6="","",IF($BB809&lt;Search!$R$6,"",1))</f>
        <v/>
      </c>
      <c r="AC809" s="9" t="str">
        <f>IF(Search!$R$7="","",IF($BB809&lt;Search!$R$7,"",1))</f>
        <v/>
      </c>
      <c r="AD809" s="45" t="str">
        <f>IF(COUNTIF($A809:$AC809,"n")&gt;0,"",IF(SUM($A809:$AC809)=COUNTA(Search!$C$4:$C$8,Search!$F$4:$F$8,Search!$I$4:$I$6,Search!$I$8,Search!$L$4:$L$8,Search!$O$4:$O$8,Search!$R$4:$R$7,Search!$U$4:$U$7)-COUNTIF(Search!$C$4:$U$7,"n"),1+LARGE($AD$1:AD808,1),""))</f>
        <v/>
      </c>
      <c r="AE809" s="45" t="str">
        <f t="shared" si="39"/>
        <v/>
      </c>
      <c r="AF809" s="45" t="str">
        <f>IF(AD809="","",COUNTIF($AE$1:$AE808,$AE809)+RANK($AE809,$AE$2:$AE$10540,1))</f>
        <v/>
      </c>
      <c r="AG809" s="45" t="str">
        <f t="shared" si="40"/>
        <v/>
      </c>
      <c r="AH809" s="45" t="str">
        <f>IF($AD809="","",COUNTIF($AG$1:$AG808,$AG809)+RANK($AG809,$AG$1:$AG$10539,0))</f>
        <v/>
      </c>
      <c r="AI809" s="10" t="str">
        <f t="shared" si="41"/>
        <v>1997-98 Be A Player Autographs #4 Felix Potvin TOR  AU  /   $</v>
      </c>
      <c r="AJ809" s="11">
        <v>1997</v>
      </c>
      <c r="AK809" s="17">
        <v>98</v>
      </c>
      <c r="AL809" s="12" t="s">
        <v>303</v>
      </c>
      <c r="AM809" s="10">
        <v>4</v>
      </c>
      <c r="AN809" s="12" t="s">
        <v>226</v>
      </c>
      <c r="AO809" s="9" t="s">
        <v>1904</v>
      </c>
      <c r="AP809" s="9"/>
      <c r="AQ809" s="9"/>
      <c r="AR809" s="29" t="s">
        <v>2467</v>
      </c>
      <c r="AS809" s="9"/>
      <c r="AT809" s="9" t="s">
        <v>1857</v>
      </c>
      <c r="AU809" s="9"/>
      <c r="AV809" s="13"/>
      <c r="AW809" s="13"/>
      <c r="AX809" s="9"/>
      <c r="AY809" s="9"/>
      <c r="AZ809" s="9"/>
      <c r="BA809" s="33"/>
      <c r="BB809" s="33"/>
      <c r="BC809" s="36"/>
      <c r="BD809" s="12" t="s">
        <v>1771</v>
      </c>
    </row>
    <row r="810" spans="1:56" s="12" customFormat="1" x14ac:dyDescent="0.2">
      <c r="A810" s="9" t="str">
        <f>IF(Search!$C$5="","",IF(COUNTA(Inventory!$AP810)=1,1,""))</f>
        <v/>
      </c>
      <c r="B810" s="9" t="str">
        <f>IF(Search!$C$4="","",IF(ISNUMBER(SEARCH(Search!$C$4,$AR810))=TRUE,1,""))</f>
        <v/>
      </c>
      <c r="C810" s="9" t="str">
        <f>IF(Search!$C$6="x",IF(COUNTA($AQ810)=1,1,"N"),IF(COUNTA($AQ810)=1,"N",""))</f>
        <v/>
      </c>
      <c r="D810" s="9" t="str">
        <f>IF(Search!$O$8="","",IF(ISNUMBER(SEARCH(Search!$O$8,$BD810))=TRUE,1,""))</f>
        <v/>
      </c>
      <c r="E810" s="9" t="str">
        <f>IF(Search!$C$7="","",IF(ISNUMBER(SEARCH(Search!$C$7,$AN810))=TRUE,1,""))</f>
        <v/>
      </c>
      <c r="F810" s="9" t="str">
        <f>IF(Search!$C$8="","",IF(ISNUMBER(SEARCH(Search!$C$8,$AO810))=TRUE,1,""))</f>
        <v/>
      </c>
      <c r="G810" s="9" t="str">
        <f>IF(Search!$F$4="","",IF(Inventory!$AJ810&lt;Search!$F$4,"",1))</f>
        <v/>
      </c>
      <c r="H810" s="9" t="str">
        <f>IF(Search!$F$5="","",IF(Inventory!$AJ810&gt;Search!$F$5,"",1))</f>
        <v/>
      </c>
      <c r="I810" s="9" t="str">
        <f>IF(Search!$F$7="","",IF(Search!$F$8="",IF(ISNUMBER(SEARCH(Search!$F$7,$AL810))=TRUE,1,""),""))</f>
        <v/>
      </c>
      <c r="J810" s="9" t="str">
        <f>IF($AL810=Search!$F$8,1,"")</f>
        <v/>
      </c>
      <c r="K810" s="9" t="str">
        <f>IF(Search!$I$4="","",IF(COUNTA($AS810)=1,IF(Search!$I$4="N","N",1),""))</f>
        <v/>
      </c>
      <c r="L810" s="9" t="str">
        <f>IF(Search!$I$5="","",IF($AS810="RC",1,""))</f>
        <v/>
      </c>
      <c r="M810" s="9" t="str">
        <f>IF(Search!$I$6="","",IF($AS810="RCP",1,""))</f>
        <v/>
      </c>
      <c r="N810" s="9" t="str">
        <f>IF(Search!$I$8="","",IF(COUNTA($AT810)=1,IF(Search!$I$8="N","N",1),""))</f>
        <v/>
      </c>
      <c r="O810" s="9" t="str">
        <f>IF(Search!$L$4="","",IF(COUNTA($AU810)=1,IF(Search!$L$4="N","N",1),""))</f>
        <v/>
      </c>
      <c r="P810" s="9" t="str">
        <f>IF(Search!$L$5="","",IF(ISNUMBER(SEARCH("Jersey",$AU810))=TRUE,IF(Search!$L$5="N","N",1),""))</f>
        <v/>
      </c>
      <c r="Q810" s="9" t="str">
        <f>IF(Search!$L$6="","",IF(ISNUMBER(SEARCH("Patch",$AU810))=TRUE,IF(Search!$L$6="N","N",1),""))</f>
        <v/>
      </c>
      <c r="R810" s="9" t="str">
        <f>IF(Search!$L$7="","",IF(ISNUMBER(SEARCH("Shield",$AU810))=TRUE,IF(Search!$L$7="N","N",1),""))</f>
        <v/>
      </c>
      <c r="S810" s="9" t="str">
        <f>IF(Search!$L$8="","",IF(ISNUMBER(SEARCH("Stick",$AU810))=TRUE,IF(Search!$L$8="N","N",1),""))</f>
        <v/>
      </c>
      <c r="T810" s="9" t="str">
        <f>IF(Search!$O$4="","",IF(COUNTA($AW810)=1,IF(Search!$O$4="N","N",1),""))</f>
        <v/>
      </c>
      <c r="U810" s="9" t="str">
        <f>IF(Search!$O$5="","",IF($AW810="","",IF($AW810&lt;Search!$O$5,"",1)))</f>
        <v/>
      </c>
      <c r="V810" s="9" t="str">
        <f>IF(Search!$O$6="","",IF($AW810="","",IF($AW810&gt;Search!$O$6,"",1)))</f>
        <v/>
      </c>
      <c r="W810" s="9" t="str">
        <f>IF(Search!$U$4="","",IF($AX810="","",1))</f>
        <v/>
      </c>
      <c r="X810" s="9" t="str">
        <f>IF(Search!$U$5="","",IF(ISNUMBER(SEARCH(Search!$U$5,$AX810))=TRUE,IF(Search!$U$5="N","N",1),""))</f>
        <v/>
      </c>
      <c r="Y810" s="9" t="str">
        <f>IF(Search!$U$6="","",IF($AY810&lt;Search!$U$6,"",1))</f>
        <v/>
      </c>
      <c r="Z810" s="9" t="str">
        <f>IF(Search!$R$4="","",IF(Inventory!$BA810&lt;Search!$R$4,"",1))</f>
        <v/>
      </c>
      <c r="AA810" s="9" t="str">
        <f>IF(Search!$R$5="","",IF($BA810&gt;Search!$R$5,"",1))</f>
        <v/>
      </c>
      <c r="AB810" s="9" t="str">
        <f>IF(Search!$R$6="","",IF($BB810&lt;Search!$R$6,"",1))</f>
        <v/>
      </c>
      <c r="AC810" s="9" t="str">
        <f>IF(Search!$R$7="","",IF($BB810&lt;Search!$R$7,"",1))</f>
        <v/>
      </c>
      <c r="AD810" s="45" t="str">
        <f>IF(COUNTIF($A810:$AC810,"n")&gt;0,"",IF(SUM($A810:$AC810)=COUNTA(Search!$C$4:$C$8,Search!$F$4:$F$8,Search!$I$4:$I$6,Search!$I$8,Search!$L$4:$L$8,Search!$O$4:$O$8,Search!$R$4:$R$7,Search!$U$4:$U$7)-COUNTIF(Search!$C$4:$U$7,"n"),1+LARGE($AD$1:AD809,1),""))</f>
        <v/>
      </c>
      <c r="AE810" s="45" t="str">
        <f t="shared" si="39"/>
        <v/>
      </c>
      <c r="AF810" s="45" t="str">
        <f>IF(AD810="","",COUNTIF($AE$1:$AE809,$AE810)+RANK($AE810,$AE$2:$AE$10540,1))</f>
        <v/>
      </c>
      <c r="AG810" s="45" t="str">
        <f t="shared" si="40"/>
        <v/>
      </c>
      <c r="AH810" s="45" t="str">
        <f>IF($AD810="","",COUNTIF($AG$1:$AG809,$AG810)+RANK($AG810,$AG$1:$AG$10539,0))</f>
        <v/>
      </c>
      <c r="AI810" s="10" t="str">
        <f t="shared" si="41"/>
        <v>1997-98 Be A Player Autographs #40 Derek King   AU  /   $</v>
      </c>
      <c r="AJ810" s="11">
        <v>1997</v>
      </c>
      <c r="AK810" s="17">
        <v>98</v>
      </c>
      <c r="AL810" s="12" t="s">
        <v>303</v>
      </c>
      <c r="AM810" s="10">
        <v>40</v>
      </c>
      <c r="AN810" s="12" t="s">
        <v>465</v>
      </c>
      <c r="AO810" s="9"/>
      <c r="AP810" s="9"/>
      <c r="AQ810" s="9"/>
      <c r="AR810" s="29" t="s">
        <v>2467</v>
      </c>
      <c r="AS810" s="9"/>
      <c r="AT810" s="9" t="s">
        <v>1857</v>
      </c>
      <c r="AU810" s="9"/>
      <c r="AV810" s="13"/>
      <c r="AW810" s="13"/>
      <c r="AX810" s="9"/>
      <c r="AY810" s="9"/>
      <c r="AZ810" s="9"/>
      <c r="BA810" s="33"/>
      <c r="BB810" s="33"/>
      <c r="BC810" s="36"/>
      <c r="BD810" s="12" t="s">
        <v>1771</v>
      </c>
    </row>
    <row r="811" spans="1:56" s="12" customFormat="1" x14ac:dyDescent="0.2">
      <c r="A811" s="9" t="str">
        <f>IF(Search!$C$5="","",IF(COUNTA(Inventory!$AP811)=1,1,""))</f>
        <v/>
      </c>
      <c r="B811" s="9" t="str">
        <f>IF(Search!$C$4="","",IF(ISNUMBER(SEARCH(Search!$C$4,$AR811))=TRUE,1,""))</f>
        <v/>
      </c>
      <c r="C811" s="9" t="str">
        <f>IF(Search!$C$6="x",IF(COUNTA($AQ811)=1,1,"N"),IF(COUNTA($AQ811)=1,"N",""))</f>
        <v/>
      </c>
      <c r="D811" s="9" t="str">
        <f>IF(Search!$O$8="","",IF(ISNUMBER(SEARCH(Search!$O$8,$BD811))=TRUE,1,""))</f>
        <v/>
      </c>
      <c r="E811" s="9" t="str">
        <f>IF(Search!$C$7="","",IF(ISNUMBER(SEARCH(Search!$C$7,$AN811))=TRUE,1,""))</f>
        <v/>
      </c>
      <c r="F811" s="9" t="str">
        <f>IF(Search!$C$8="","",IF(ISNUMBER(SEARCH(Search!$C$8,$AO811))=TRUE,1,""))</f>
        <v/>
      </c>
      <c r="G811" s="9" t="str">
        <f>IF(Search!$F$4="","",IF(Inventory!$AJ811&lt;Search!$F$4,"",1))</f>
        <v/>
      </c>
      <c r="H811" s="9" t="str">
        <f>IF(Search!$F$5="","",IF(Inventory!$AJ811&gt;Search!$F$5,"",1))</f>
        <v/>
      </c>
      <c r="I811" s="9" t="str">
        <f>IF(Search!$F$7="","",IF(Search!$F$8="",IF(ISNUMBER(SEARCH(Search!$F$7,$AL811))=TRUE,1,""),""))</f>
        <v/>
      </c>
      <c r="J811" s="9" t="str">
        <f>IF($AL811=Search!$F$8,1,"")</f>
        <v/>
      </c>
      <c r="K811" s="9" t="str">
        <f>IF(Search!$I$4="","",IF(COUNTA($AS811)=1,IF(Search!$I$4="N","N",1),""))</f>
        <v/>
      </c>
      <c r="L811" s="9" t="str">
        <f>IF(Search!$I$5="","",IF($AS811="RC",1,""))</f>
        <v/>
      </c>
      <c r="M811" s="9" t="str">
        <f>IF(Search!$I$6="","",IF($AS811="RCP",1,""))</f>
        <v/>
      </c>
      <c r="N811" s="9" t="str">
        <f>IF(Search!$I$8="","",IF(COUNTA($AT811)=1,IF(Search!$I$8="N","N",1),""))</f>
        <v/>
      </c>
      <c r="O811" s="9" t="str">
        <f>IF(Search!$L$4="","",IF(COUNTA($AU811)=1,IF(Search!$L$4="N","N",1),""))</f>
        <v/>
      </c>
      <c r="P811" s="9" t="str">
        <f>IF(Search!$L$5="","",IF(ISNUMBER(SEARCH("Jersey",$AU811))=TRUE,IF(Search!$L$5="N","N",1),""))</f>
        <v/>
      </c>
      <c r="Q811" s="9" t="str">
        <f>IF(Search!$L$6="","",IF(ISNUMBER(SEARCH("Patch",$AU811))=TRUE,IF(Search!$L$6="N","N",1),""))</f>
        <v/>
      </c>
      <c r="R811" s="9" t="str">
        <f>IF(Search!$L$7="","",IF(ISNUMBER(SEARCH("Shield",$AU811))=TRUE,IF(Search!$L$7="N","N",1),""))</f>
        <v/>
      </c>
      <c r="S811" s="9" t="str">
        <f>IF(Search!$L$8="","",IF(ISNUMBER(SEARCH("Stick",$AU811))=TRUE,IF(Search!$L$8="N","N",1),""))</f>
        <v/>
      </c>
      <c r="T811" s="9" t="str">
        <f>IF(Search!$O$4="","",IF(COUNTA($AW811)=1,IF(Search!$O$4="N","N",1),""))</f>
        <v/>
      </c>
      <c r="U811" s="9" t="str">
        <f>IF(Search!$O$5="","",IF($AW811="","",IF($AW811&lt;Search!$O$5,"",1)))</f>
        <v/>
      </c>
      <c r="V811" s="9" t="str">
        <f>IF(Search!$O$6="","",IF($AW811="","",IF($AW811&gt;Search!$O$6,"",1)))</f>
        <v/>
      </c>
      <c r="W811" s="9" t="str">
        <f>IF(Search!$U$4="","",IF($AX811="","",1))</f>
        <v/>
      </c>
      <c r="X811" s="9" t="str">
        <f>IF(Search!$U$5="","",IF(ISNUMBER(SEARCH(Search!$U$5,$AX811))=TRUE,IF(Search!$U$5="N","N",1),""))</f>
        <v/>
      </c>
      <c r="Y811" s="9" t="str">
        <f>IF(Search!$U$6="","",IF($AY811&lt;Search!$U$6,"",1))</f>
        <v/>
      </c>
      <c r="Z811" s="9" t="str">
        <f>IF(Search!$R$4="","",IF(Inventory!$BA811&lt;Search!$R$4,"",1))</f>
        <v/>
      </c>
      <c r="AA811" s="9" t="str">
        <f>IF(Search!$R$5="","",IF($BA811&gt;Search!$R$5,"",1))</f>
        <v/>
      </c>
      <c r="AB811" s="9" t="str">
        <f>IF(Search!$R$6="","",IF($BB811&lt;Search!$R$6,"",1))</f>
        <v/>
      </c>
      <c r="AC811" s="9" t="str">
        <f>IF(Search!$R$7="","",IF($BB811&lt;Search!$R$7,"",1))</f>
        <v/>
      </c>
      <c r="AD811" s="45" t="str">
        <f>IF(COUNTIF($A811:$AC811,"n")&gt;0,"",IF(SUM($A811:$AC811)=COUNTA(Search!$C$4:$C$8,Search!$F$4:$F$8,Search!$I$4:$I$6,Search!$I$8,Search!$L$4:$L$8,Search!$O$4:$O$8,Search!$R$4:$R$7,Search!$U$4:$U$7)-COUNTIF(Search!$C$4:$U$7,"n"),1+LARGE($AD$1:AD810,1),""))</f>
        <v/>
      </c>
      <c r="AE811" s="45" t="str">
        <f t="shared" si="39"/>
        <v/>
      </c>
      <c r="AF811" s="45" t="str">
        <f>IF(AD811="","",COUNTIF($AE$1:$AE810,$AE811)+RANK($AE811,$AE$2:$AE$10540,1))</f>
        <v/>
      </c>
      <c r="AG811" s="45" t="str">
        <f t="shared" si="40"/>
        <v/>
      </c>
      <c r="AH811" s="45" t="str">
        <f>IF($AD811="","",COUNTIF($AG$1:$AG810,$AG811)+RANK($AG811,$AG$1:$AG$10539,0))</f>
        <v/>
      </c>
      <c r="AI811" s="10" t="str">
        <f t="shared" si="41"/>
        <v>1997-98 Be A Player Autographs #69 Per Gustafsson   AU  /   $</v>
      </c>
      <c r="AJ811" s="11">
        <v>1997</v>
      </c>
      <c r="AK811" s="17">
        <v>98</v>
      </c>
      <c r="AL811" s="12" t="s">
        <v>303</v>
      </c>
      <c r="AM811" s="10">
        <v>69</v>
      </c>
      <c r="AN811" s="12" t="s">
        <v>466</v>
      </c>
      <c r="AO811" s="9"/>
      <c r="AP811" s="9"/>
      <c r="AQ811" s="9"/>
      <c r="AR811" s="29" t="s">
        <v>2467</v>
      </c>
      <c r="AS811" s="9"/>
      <c r="AT811" s="9" t="s">
        <v>1857</v>
      </c>
      <c r="AU811" s="9"/>
      <c r="AV811" s="13"/>
      <c r="AW811" s="13"/>
      <c r="AX811" s="9"/>
      <c r="AY811" s="9"/>
      <c r="AZ811" s="9"/>
      <c r="BA811" s="33"/>
      <c r="BB811" s="33"/>
      <c r="BC811" s="36"/>
      <c r="BD811" s="12" t="s">
        <v>1771</v>
      </c>
    </row>
    <row r="812" spans="1:56" s="12" customFormat="1" x14ac:dyDescent="0.2">
      <c r="A812" s="9" t="str">
        <f>IF(Search!$C$5="","",IF(COUNTA(Inventory!$AP812)=1,1,""))</f>
        <v/>
      </c>
      <c r="B812" s="9" t="str">
        <f>IF(Search!$C$4="","",IF(ISNUMBER(SEARCH(Search!$C$4,$AR812))=TRUE,1,""))</f>
        <v/>
      </c>
      <c r="C812" s="9" t="str">
        <f>IF(Search!$C$6="x",IF(COUNTA($AQ812)=1,1,"N"),IF(COUNTA($AQ812)=1,"N",""))</f>
        <v/>
      </c>
      <c r="D812" s="9" t="str">
        <f>IF(Search!$O$8="","",IF(ISNUMBER(SEARCH(Search!$O$8,$BD812))=TRUE,1,""))</f>
        <v/>
      </c>
      <c r="E812" s="9" t="str">
        <f>IF(Search!$C$7="","",IF(ISNUMBER(SEARCH(Search!$C$7,$AN812))=TRUE,1,""))</f>
        <v/>
      </c>
      <c r="F812" s="9" t="str">
        <f>IF(Search!$C$8="","",IF(ISNUMBER(SEARCH(Search!$C$8,$AO812))=TRUE,1,""))</f>
        <v/>
      </c>
      <c r="G812" s="9" t="str">
        <f>IF(Search!$F$4="","",IF(Inventory!$AJ812&lt;Search!$F$4,"",1))</f>
        <v/>
      </c>
      <c r="H812" s="9" t="str">
        <f>IF(Search!$F$5="","",IF(Inventory!$AJ812&gt;Search!$F$5,"",1))</f>
        <v/>
      </c>
      <c r="I812" s="9" t="str">
        <f>IF(Search!$F$7="","",IF(Search!$F$8="",IF(ISNUMBER(SEARCH(Search!$F$7,$AL812))=TRUE,1,""),""))</f>
        <v/>
      </c>
      <c r="J812" s="9" t="str">
        <f>IF($AL812=Search!$F$8,1,"")</f>
        <v/>
      </c>
      <c r="K812" s="9" t="str">
        <f>IF(Search!$I$4="","",IF(COUNTA($AS812)=1,IF(Search!$I$4="N","N",1),""))</f>
        <v/>
      </c>
      <c r="L812" s="9" t="str">
        <f>IF(Search!$I$5="","",IF($AS812="RC",1,""))</f>
        <v/>
      </c>
      <c r="M812" s="9" t="str">
        <f>IF(Search!$I$6="","",IF($AS812="RCP",1,""))</f>
        <v/>
      </c>
      <c r="N812" s="9" t="str">
        <f>IF(Search!$I$8="","",IF(COUNTA($AT812)=1,IF(Search!$I$8="N","N",1),""))</f>
        <v/>
      </c>
      <c r="O812" s="9" t="str">
        <f>IF(Search!$L$4="","",IF(COUNTA($AU812)=1,IF(Search!$L$4="N","N",1),""))</f>
        <v/>
      </c>
      <c r="P812" s="9" t="str">
        <f>IF(Search!$L$5="","",IF(ISNUMBER(SEARCH("Jersey",$AU812))=TRUE,IF(Search!$L$5="N","N",1),""))</f>
        <v/>
      </c>
      <c r="Q812" s="9" t="str">
        <f>IF(Search!$L$6="","",IF(ISNUMBER(SEARCH("Patch",$AU812))=TRUE,IF(Search!$L$6="N","N",1),""))</f>
        <v/>
      </c>
      <c r="R812" s="9" t="str">
        <f>IF(Search!$L$7="","",IF(ISNUMBER(SEARCH("Shield",$AU812))=TRUE,IF(Search!$L$7="N","N",1),""))</f>
        <v/>
      </c>
      <c r="S812" s="9" t="str">
        <f>IF(Search!$L$8="","",IF(ISNUMBER(SEARCH("Stick",$AU812))=TRUE,IF(Search!$L$8="N","N",1),""))</f>
        <v/>
      </c>
      <c r="T812" s="9" t="str">
        <f>IF(Search!$O$4="","",IF(COUNTA($AW812)=1,IF(Search!$O$4="N","N",1),""))</f>
        <v/>
      </c>
      <c r="U812" s="9" t="str">
        <f>IF(Search!$O$5="","",IF($AW812="","",IF($AW812&lt;Search!$O$5,"",1)))</f>
        <v/>
      </c>
      <c r="V812" s="9" t="str">
        <f>IF(Search!$O$6="","",IF($AW812="","",IF($AW812&gt;Search!$O$6,"",1)))</f>
        <v/>
      </c>
      <c r="W812" s="9" t="str">
        <f>IF(Search!$U$4="","",IF($AX812="","",1))</f>
        <v/>
      </c>
      <c r="X812" s="9" t="str">
        <f>IF(Search!$U$5="","",IF(ISNUMBER(SEARCH(Search!$U$5,$AX812))=TRUE,IF(Search!$U$5="N","N",1),""))</f>
        <v/>
      </c>
      <c r="Y812" s="9" t="str">
        <f>IF(Search!$U$6="","",IF($AY812&lt;Search!$U$6,"",1))</f>
        <v/>
      </c>
      <c r="Z812" s="9" t="str">
        <f>IF(Search!$R$4="","",IF(Inventory!$BA812&lt;Search!$R$4,"",1))</f>
        <v/>
      </c>
      <c r="AA812" s="9" t="str">
        <f>IF(Search!$R$5="","",IF($BA812&gt;Search!$R$5,"",1))</f>
        <v/>
      </c>
      <c r="AB812" s="9" t="str">
        <f>IF(Search!$R$6="","",IF($BB812&lt;Search!$R$6,"",1))</f>
        <v/>
      </c>
      <c r="AC812" s="9" t="str">
        <f>IF(Search!$R$7="","",IF($BB812&lt;Search!$R$7,"",1))</f>
        <v/>
      </c>
      <c r="AD812" s="45" t="str">
        <f>IF(COUNTIF($A812:$AC812,"n")&gt;0,"",IF(SUM($A812:$AC812)=COUNTA(Search!$C$4:$C$8,Search!$F$4:$F$8,Search!$I$4:$I$6,Search!$I$8,Search!$L$4:$L$8,Search!$O$4:$O$8,Search!$R$4:$R$7,Search!$U$4:$U$7)-COUNTIF(Search!$C$4:$U$7,"n"),1+LARGE($AD$1:AD811,1),""))</f>
        <v/>
      </c>
      <c r="AE812" s="45" t="str">
        <f t="shared" si="39"/>
        <v/>
      </c>
      <c r="AF812" s="45" t="str">
        <f>IF(AD812="","",COUNTIF($AE$1:$AE811,$AE812)+RANK($AE812,$AE$2:$AE$10540,1))</f>
        <v/>
      </c>
      <c r="AG812" s="45" t="str">
        <f t="shared" si="40"/>
        <v/>
      </c>
      <c r="AH812" s="45" t="str">
        <f>IF($AD812="","",COUNTIF($AG$1:$AG811,$AG812)+RANK($AG812,$AG$1:$AG$10539,0))</f>
        <v/>
      </c>
      <c r="AI812" s="10" t="str">
        <f t="shared" si="41"/>
        <v>1997-98 Be A Player Autographs #128 Nick Kypreos   AU  /   $</v>
      </c>
      <c r="AJ812" s="11">
        <v>1997</v>
      </c>
      <c r="AK812" s="17">
        <v>98</v>
      </c>
      <c r="AL812" s="12" t="s">
        <v>303</v>
      </c>
      <c r="AM812" s="10">
        <v>128</v>
      </c>
      <c r="AN812" s="12" t="s">
        <v>467</v>
      </c>
      <c r="AO812" s="9"/>
      <c r="AP812" s="9"/>
      <c r="AQ812" s="9"/>
      <c r="AR812" s="29" t="s">
        <v>2467</v>
      </c>
      <c r="AS812" s="9"/>
      <c r="AT812" s="9" t="s">
        <v>1857</v>
      </c>
      <c r="AU812" s="9"/>
      <c r="AV812" s="13"/>
      <c r="AW812" s="13"/>
      <c r="AX812" s="9"/>
      <c r="AY812" s="9"/>
      <c r="AZ812" s="9"/>
      <c r="BA812" s="33"/>
      <c r="BB812" s="33"/>
      <c r="BC812" s="36"/>
      <c r="BD812" s="12" t="s">
        <v>1771</v>
      </c>
    </row>
    <row r="813" spans="1:56" s="12" customFormat="1" x14ac:dyDescent="0.2">
      <c r="A813" s="9" t="str">
        <f>IF(Search!$C$5="","",IF(COUNTA(Inventory!$AP813)=1,1,""))</f>
        <v/>
      </c>
      <c r="B813" s="9" t="str">
        <f>IF(Search!$C$4="","",IF(ISNUMBER(SEARCH(Search!$C$4,$AR813))=TRUE,1,""))</f>
        <v/>
      </c>
      <c r="C813" s="9" t="str">
        <f>IF(Search!$C$6="x",IF(COUNTA($AQ813)=1,1,"N"),IF(COUNTA($AQ813)=1,"N",""))</f>
        <v/>
      </c>
      <c r="D813" s="9" t="str">
        <f>IF(Search!$O$8="","",IF(ISNUMBER(SEARCH(Search!$O$8,$BD813))=TRUE,1,""))</f>
        <v/>
      </c>
      <c r="E813" s="9" t="str">
        <f>IF(Search!$C$7="","",IF(ISNUMBER(SEARCH(Search!$C$7,$AN813))=TRUE,1,""))</f>
        <v/>
      </c>
      <c r="F813" s="9" t="str">
        <f>IF(Search!$C$8="","",IF(ISNUMBER(SEARCH(Search!$C$8,$AO813))=TRUE,1,""))</f>
        <v/>
      </c>
      <c r="G813" s="9" t="str">
        <f>IF(Search!$F$4="","",IF(Inventory!$AJ813&lt;Search!$F$4,"",1))</f>
        <v/>
      </c>
      <c r="H813" s="9" t="str">
        <f>IF(Search!$F$5="","",IF(Inventory!$AJ813&gt;Search!$F$5,"",1))</f>
        <v/>
      </c>
      <c r="I813" s="9" t="str">
        <f>IF(Search!$F$7="","",IF(Search!$F$8="",IF(ISNUMBER(SEARCH(Search!$F$7,$AL813))=TRUE,1,""),""))</f>
        <v/>
      </c>
      <c r="J813" s="9" t="str">
        <f>IF($AL813=Search!$F$8,1,"")</f>
        <v/>
      </c>
      <c r="K813" s="9" t="str">
        <f>IF(Search!$I$4="","",IF(COUNTA($AS813)=1,IF(Search!$I$4="N","N",1),""))</f>
        <v/>
      </c>
      <c r="L813" s="9" t="str">
        <f>IF(Search!$I$5="","",IF($AS813="RC",1,""))</f>
        <v/>
      </c>
      <c r="M813" s="9" t="str">
        <f>IF(Search!$I$6="","",IF($AS813="RCP",1,""))</f>
        <v/>
      </c>
      <c r="N813" s="9" t="str">
        <f>IF(Search!$I$8="","",IF(COUNTA($AT813)=1,IF(Search!$I$8="N","N",1),""))</f>
        <v/>
      </c>
      <c r="O813" s="9" t="str">
        <f>IF(Search!$L$4="","",IF(COUNTA($AU813)=1,IF(Search!$L$4="N","N",1),""))</f>
        <v/>
      </c>
      <c r="P813" s="9" t="str">
        <f>IF(Search!$L$5="","",IF(ISNUMBER(SEARCH("Jersey",$AU813))=TRUE,IF(Search!$L$5="N","N",1),""))</f>
        <v/>
      </c>
      <c r="Q813" s="9" t="str">
        <f>IF(Search!$L$6="","",IF(ISNUMBER(SEARCH("Patch",$AU813))=TRUE,IF(Search!$L$6="N","N",1),""))</f>
        <v/>
      </c>
      <c r="R813" s="9" t="str">
        <f>IF(Search!$L$7="","",IF(ISNUMBER(SEARCH("Shield",$AU813))=TRUE,IF(Search!$L$7="N","N",1),""))</f>
        <v/>
      </c>
      <c r="S813" s="9" t="str">
        <f>IF(Search!$L$8="","",IF(ISNUMBER(SEARCH("Stick",$AU813))=TRUE,IF(Search!$L$8="N","N",1),""))</f>
        <v/>
      </c>
      <c r="T813" s="9" t="str">
        <f>IF(Search!$O$4="","",IF(COUNTA($AW813)=1,IF(Search!$O$4="N","N",1),""))</f>
        <v/>
      </c>
      <c r="U813" s="9" t="str">
        <f>IF(Search!$O$5="","",IF($AW813="","",IF($AW813&lt;Search!$O$5,"",1)))</f>
        <v/>
      </c>
      <c r="V813" s="9" t="str">
        <f>IF(Search!$O$6="","",IF($AW813="","",IF($AW813&gt;Search!$O$6,"",1)))</f>
        <v/>
      </c>
      <c r="W813" s="9" t="str">
        <f>IF(Search!$U$4="","",IF($AX813="","",1))</f>
        <v/>
      </c>
      <c r="X813" s="9" t="str">
        <f>IF(Search!$U$5="","",IF(ISNUMBER(SEARCH(Search!$U$5,$AX813))=TRUE,IF(Search!$U$5="N","N",1),""))</f>
        <v/>
      </c>
      <c r="Y813" s="9" t="str">
        <f>IF(Search!$U$6="","",IF($AY813&lt;Search!$U$6,"",1))</f>
        <v/>
      </c>
      <c r="Z813" s="9" t="str">
        <f>IF(Search!$R$4="","",IF(Inventory!$BA813&lt;Search!$R$4,"",1))</f>
        <v/>
      </c>
      <c r="AA813" s="9" t="str">
        <f>IF(Search!$R$5="","",IF($BA813&gt;Search!$R$5,"",1))</f>
        <v/>
      </c>
      <c r="AB813" s="9" t="str">
        <f>IF(Search!$R$6="","",IF($BB813&lt;Search!$R$6,"",1))</f>
        <v/>
      </c>
      <c r="AC813" s="9" t="str">
        <f>IF(Search!$R$7="","",IF($BB813&lt;Search!$R$7,"",1))</f>
        <v/>
      </c>
      <c r="AD813" s="45" t="str">
        <f>IF(COUNTIF($A813:$AC813,"n")&gt;0,"",IF(SUM($A813:$AC813)=COUNTA(Search!$C$4:$C$8,Search!$F$4:$F$8,Search!$I$4:$I$6,Search!$I$8,Search!$L$4:$L$8,Search!$O$4:$O$8,Search!$R$4:$R$7,Search!$U$4:$U$7)-COUNTIF(Search!$C$4:$U$7,"n"),1+LARGE($AD$1:AD812,1),""))</f>
        <v/>
      </c>
      <c r="AE813" s="45" t="str">
        <f t="shared" si="39"/>
        <v/>
      </c>
      <c r="AF813" s="45" t="str">
        <f>IF(AD813="","",COUNTIF($AE$1:$AE812,$AE813)+RANK($AE813,$AE$2:$AE$10540,1))</f>
        <v/>
      </c>
      <c r="AG813" s="45" t="str">
        <f t="shared" si="40"/>
        <v/>
      </c>
      <c r="AH813" s="45" t="str">
        <f>IF($AD813="","",COUNTIF($AG$1:$AG812,$AG813)+RANK($AG813,$AG$1:$AG$10539,0))</f>
        <v/>
      </c>
      <c r="AI813" s="10" t="str">
        <f t="shared" si="41"/>
        <v>1997-98 Be A Player Autographs #149 Mike Eagles     /   $</v>
      </c>
      <c r="AJ813" s="11">
        <v>1997</v>
      </c>
      <c r="AK813" s="17">
        <v>98</v>
      </c>
      <c r="AL813" s="12" t="s">
        <v>303</v>
      </c>
      <c r="AM813" s="10">
        <v>149</v>
      </c>
      <c r="AN813" s="15" t="s">
        <v>184</v>
      </c>
      <c r="AO813" s="14"/>
      <c r="AP813" s="14"/>
      <c r="AQ813" s="14"/>
      <c r="AR813" s="14" t="s">
        <v>2478</v>
      </c>
      <c r="AS813" s="9"/>
      <c r="AT813" s="9"/>
      <c r="AU813" s="9"/>
      <c r="AV813" s="13"/>
      <c r="AW813" s="13"/>
      <c r="AX813" s="9"/>
      <c r="AY813" s="9"/>
      <c r="AZ813" s="9"/>
      <c r="BA813" s="33"/>
      <c r="BB813" s="33"/>
      <c r="BC813" s="36"/>
      <c r="BD813" s="12" t="s">
        <v>1771</v>
      </c>
    </row>
    <row r="814" spans="1:56" s="12" customFormat="1" x14ac:dyDescent="0.2">
      <c r="A814" s="9" t="str">
        <f>IF(Search!$C$5="","",IF(COUNTA(Inventory!$AP814)=1,1,""))</f>
        <v/>
      </c>
      <c r="B814" s="9" t="str">
        <f>IF(Search!$C$4="","",IF(ISNUMBER(SEARCH(Search!$C$4,$AR814))=TRUE,1,""))</f>
        <v/>
      </c>
      <c r="C814" s="9" t="str">
        <f>IF(Search!$C$6="x",IF(COUNTA($AQ814)=1,1,"N"),IF(COUNTA($AQ814)=1,"N",""))</f>
        <v/>
      </c>
      <c r="D814" s="9" t="str">
        <f>IF(Search!$O$8="","",IF(ISNUMBER(SEARCH(Search!$O$8,$BD814))=TRUE,1,""))</f>
        <v/>
      </c>
      <c r="E814" s="9" t="str">
        <f>IF(Search!$C$7="","",IF(ISNUMBER(SEARCH(Search!$C$7,$AN814))=TRUE,1,""))</f>
        <v/>
      </c>
      <c r="F814" s="9" t="str">
        <f>IF(Search!$C$8="","",IF(ISNUMBER(SEARCH(Search!$C$8,$AO814))=TRUE,1,""))</f>
        <v/>
      </c>
      <c r="G814" s="9" t="str">
        <f>IF(Search!$F$4="","",IF(Inventory!$AJ814&lt;Search!$F$4,"",1))</f>
        <v/>
      </c>
      <c r="H814" s="9" t="str">
        <f>IF(Search!$F$5="","",IF(Inventory!$AJ814&gt;Search!$F$5,"",1))</f>
        <v/>
      </c>
      <c r="I814" s="9" t="str">
        <f>IF(Search!$F$7="","",IF(Search!$F$8="",IF(ISNUMBER(SEARCH(Search!$F$7,$AL814))=TRUE,1,""),""))</f>
        <v/>
      </c>
      <c r="J814" s="9" t="str">
        <f>IF($AL814=Search!$F$8,1,"")</f>
        <v/>
      </c>
      <c r="K814" s="9" t="str">
        <f>IF(Search!$I$4="","",IF(COUNTA($AS814)=1,IF(Search!$I$4="N","N",1),""))</f>
        <v/>
      </c>
      <c r="L814" s="9" t="str">
        <f>IF(Search!$I$5="","",IF($AS814="RC",1,""))</f>
        <v/>
      </c>
      <c r="M814" s="9" t="str">
        <f>IF(Search!$I$6="","",IF($AS814="RCP",1,""))</f>
        <v/>
      </c>
      <c r="N814" s="9" t="str">
        <f>IF(Search!$I$8="","",IF(COUNTA($AT814)=1,IF(Search!$I$8="N","N",1),""))</f>
        <v/>
      </c>
      <c r="O814" s="9" t="str">
        <f>IF(Search!$L$4="","",IF(COUNTA($AU814)=1,IF(Search!$L$4="N","N",1),""))</f>
        <v/>
      </c>
      <c r="P814" s="9" t="str">
        <f>IF(Search!$L$5="","",IF(ISNUMBER(SEARCH("Jersey",$AU814))=TRUE,IF(Search!$L$5="N","N",1),""))</f>
        <v/>
      </c>
      <c r="Q814" s="9" t="str">
        <f>IF(Search!$L$6="","",IF(ISNUMBER(SEARCH("Patch",$AU814))=TRUE,IF(Search!$L$6="N","N",1),""))</f>
        <v/>
      </c>
      <c r="R814" s="9" t="str">
        <f>IF(Search!$L$7="","",IF(ISNUMBER(SEARCH("Shield",$AU814))=TRUE,IF(Search!$L$7="N","N",1),""))</f>
        <v/>
      </c>
      <c r="S814" s="9" t="str">
        <f>IF(Search!$L$8="","",IF(ISNUMBER(SEARCH("Stick",$AU814))=TRUE,IF(Search!$L$8="N","N",1),""))</f>
        <v/>
      </c>
      <c r="T814" s="9" t="str">
        <f>IF(Search!$O$4="","",IF(COUNTA($AW814)=1,IF(Search!$O$4="N","N",1),""))</f>
        <v/>
      </c>
      <c r="U814" s="9" t="str">
        <f>IF(Search!$O$5="","",IF($AW814="","",IF($AW814&lt;Search!$O$5,"",1)))</f>
        <v/>
      </c>
      <c r="V814" s="9" t="str">
        <f>IF(Search!$O$6="","",IF($AW814="","",IF($AW814&gt;Search!$O$6,"",1)))</f>
        <v/>
      </c>
      <c r="W814" s="9" t="str">
        <f>IF(Search!$U$4="","",IF($AX814="","",1))</f>
        <v/>
      </c>
      <c r="X814" s="9" t="str">
        <f>IF(Search!$U$5="","",IF(ISNUMBER(SEARCH(Search!$U$5,$AX814))=TRUE,IF(Search!$U$5="N","N",1),""))</f>
        <v/>
      </c>
      <c r="Y814" s="9" t="str">
        <f>IF(Search!$U$6="","",IF($AY814&lt;Search!$U$6,"",1))</f>
        <v/>
      </c>
      <c r="Z814" s="9" t="str">
        <f>IF(Search!$R$4="","",IF(Inventory!$BA814&lt;Search!$R$4,"",1))</f>
        <v/>
      </c>
      <c r="AA814" s="9" t="str">
        <f>IF(Search!$R$5="","",IF($BA814&gt;Search!$R$5,"",1))</f>
        <v/>
      </c>
      <c r="AB814" s="9" t="str">
        <f>IF(Search!$R$6="","",IF($BB814&lt;Search!$R$6,"",1))</f>
        <v/>
      </c>
      <c r="AC814" s="9" t="str">
        <f>IF(Search!$R$7="","",IF($BB814&lt;Search!$R$7,"",1))</f>
        <v/>
      </c>
      <c r="AD814" s="45" t="str">
        <f>IF(COUNTIF($A814:$AC814,"n")&gt;0,"",IF(SUM($A814:$AC814)=COUNTA(Search!$C$4:$C$8,Search!$F$4:$F$8,Search!$I$4:$I$6,Search!$I$8,Search!$L$4:$L$8,Search!$O$4:$O$8,Search!$R$4:$R$7,Search!$U$4:$U$7)-COUNTIF(Search!$C$4:$U$7,"n"),1+LARGE($AD$1:AD813,1),""))</f>
        <v/>
      </c>
      <c r="AE814" s="45" t="str">
        <f t="shared" si="39"/>
        <v/>
      </c>
      <c r="AF814" s="45" t="str">
        <f>IF(AD814="","",COUNTIF($AE$1:$AE813,$AE814)+RANK($AE814,$AE$2:$AE$10540,1))</f>
        <v/>
      </c>
      <c r="AG814" s="45" t="str">
        <f t="shared" si="40"/>
        <v/>
      </c>
      <c r="AH814" s="45" t="str">
        <f>IF($AD814="","",COUNTIF($AG$1:$AG813,$AG814)+RANK($AG814,$AG$1:$AG$10539,0))</f>
        <v/>
      </c>
      <c r="AI814" s="10" t="str">
        <f t="shared" si="41"/>
        <v>1997-98 Be A Player Autographs #178 Darby Hendrickson   AU  /   $</v>
      </c>
      <c r="AJ814" s="11">
        <v>1997</v>
      </c>
      <c r="AK814" s="17">
        <v>98</v>
      </c>
      <c r="AL814" s="12" t="s">
        <v>303</v>
      </c>
      <c r="AM814" s="10">
        <v>178</v>
      </c>
      <c r="AN814" s="12" t="s">
        <v>468</v>
      </c>
      <c r="AO814" s="9"/>
      <c r="AP814" s="9"/>
      <c r="AQ814" s="9"/>
      <c r="AR814" s="29" t="s">
        <v>2467</v>
      </c>
      <c r="AS814" s="9"/>
      <c r="AT814" s="9" t="s">
        <v>1857</v>
      </c>
      <c r="AU814" s="9"/>
      <c r="AV814" s="13"/>
      <c r="AW814" s="13"/>
      <c r="AX814" s="9"/>
      <c r="AY814" s="9"/>
      <c r="AZ814" s="9"/>
      <c r="BA814" s="33"/>
      <c r="BB814" s="33"/>
      <c r="BC814" s="36"/>
      <c r="BD814" s="12" t="s">
        <v>1771</v>
      </c>
    </row>
    <row r="815" spans="1:56" s="12" customFormat="1" x14ac:dyDescent="0.2">
      <c r="A815" s="9" t="str">
        <f>IF(Search!$C$5="","",IF(COUNTA(Inventory!$AP815)=1,1,""))</f>
        <v/>
      </c>
      <c r="B815" s="9" t="str">
        <f>IF(Search!$C$4="","",IF(ISNUMBER(SEARCH(Search!$C$4,$AR815))=TRUE,1,""))</f>
        <v/>
      </c>
      <c r="C815" s="9" t="str">
        <f>IF(Search!$C$6="x",IF(COUNTA($AQ815)=1,1,"N"),IF(COUNTA($AQ815)=1,"N",""))</f>
        <v/>
      </c>
      <c r="D815" s="9" t="str">
        <f>IF(Search!$O$8="","",IF(ISNUMBER(SEARCH(Search!$O$8,$BD815))=TRUE,1,""))</f>
        <v/>
      </c>
      <c r="E815" s="9" t="str">
        <f>IF(Search!$C$7="","",IF(ISNUMBER(SEARCH(Search!$C$7,$AN815))=TRUE,1,""))</f>
        <v/>
      </c>
      <c r="F815" s="9" t="str">
        <f>IF(Search!$C$8="","",IF(ISNUMBER(SEARCH(Search!$C$8,$AO815))=TRUE,1,""))</f>
        <v/>
      </c>
      <c r="G815" s="9" t="str">
        <f>IF(Search!$F$4="","",IF(Inventory!$AJ815&lt;Search!$F$4,"",1))</f>
        <v/>
      </c>
      <c r="H815" s="9" t="str">
        <f>IF(Search!$F$5="","",IF(Inventory!$AJ815&gt;Search!$F$5,"",1))</f>
        <v/>
      </c>
      <c r="I815" s="9" t="str">
        <f>IF(Search!$F$7="","",IF(Search!$F$8="",IF(ISNUMBER(SEARCH(Search!$F$7,$AL815))=TRUE,1,""),""))</f>
        <v/>
      </c>
      <c r="J815" s="9" t="str">
        <f>IF($AL815=Search!$F$8,1,"")</f>
        <v/>
      </c>
      <c r="K815" s="9" t="str">
        <f>IF(Search!$I$4="","",IF(COUNTA($AS815)=1,IF(Search!$I$4="N","N",1),""))</f>
        <v/>
      </c>
      <c r="L815" s="9" t="str">
        <f>IF(Search!$I$5="","",IF($AS815="RC",1,""))</f>
        <v/>
      </c>
      <c r="M815" s="9" t="str">
        <f>IF(Search!$I$6="","",IF($AS815="RCP",1,""))</f>
        <v/>
      </c>
      <c r="N815" s="9" t="str">
        <f>IF(Search!$I$8="","",IF(COUNTA($AT815)=1,IF(Search!$I$8="N","N",1),""))</f>
        <v/>
      </c>
      <c r="O815" s="9" t="str">
        <f>IF(Search!$L$4="","",IF(COUNTA($AU815)=1,IF(Search!$L$4="N","N",1),""))</f>
        <v/>
      </c>
      <c r="P815" s="9" t="str">
        <f>IF(Search!$L$5="","",IF(ISNUMBER(SEARCH("Jersey",$AU815))=TRUE,IF(Search!$L$5="N","N",1),""))</f>
        <v/>
      </c>
      <c r="Q815" s="9" t="str">
        <f>IF(Search!$L$6="","",IF(ISNUMBER(SEARCH("Patch",$AU815))=TRUE,IF(Search!$L$6="N","N",1),""))</f>
        <v/>
      </c>
      <c r="R815" s="9" t="str">
        <f>IF(Search!$L$7="","",IF(ISNUMBER(SEARCH("Shield",$AU815))=TRUE,IF(Search!$L$7="N","N",1),""))</f>
        <v/>
      </c>
      <c r="S815" s="9" t="str">
        <f>IF(Search!$L$8="","",IF(ISNUMBER(SEARCH("Stick",$AU815))=TRUE,IF(Search!$L$8="N","N",1),""))</f>
        <v/>
      </c>
      <c r="T815" s="9" t="str">
        <f>IF(Search!$O$4="","",IF(COUNTA($AW815)=1,IF(Search!$O$4="N","N",1),""))</f>
        <v/>
      </c>
      <c r="U815" s="9" t="str">
        <f>IF(Search!$O$5="","",IF($AW815="","",IF($AW815&lt;Search!$O$5,"",1)))</f>
        <v/>
      </c>
      <c r="V815" s="9" t="str">
        <f>IF(Search!$O$6="","",IF($AW815="","",IF($AW815&gt;Search!$O$6,"",1)))</f>
        <v/>
      </c>
      <c r="W815" s="9" t="str">
        <f>IF(Search!$U$4="","",IF($AX815="","",1))</f>
        <v/>
      </c>
      <c r="X815" s="9" t="str">
        <f>IF(Search!$U$5="","",IF(ISNUMBER(SEARCH(Search!$U$5,$AX815))=TRUE,IF(Search!$U$5="N","N",1),""))</f>
        <v/>
      </c>
      <c r="Y815" s="9" t="str">
        <f>IF(Search!$U$6="","",IF($AY815&lt;Search!$U$6,"",1))</f>
        <v/>
      </c>
      <c r="Z815" s="9" t="str">
        <f>IF(Search!$R$4="","",IF(Inventory!$BA815&lt;Search!$R$4,"",1))</f>
        <v/>
      </c>
      <c r="AA815" s="9" t="str">
        <f>IF(Search!$R$5="","",IF($BA815&gt;Search!$R$5,"",1))</f>
        <v/>
      </c>
      <c r="AB815" s="9" t="str">
        <f>IF(Search!$R$6="","",IF($BB815&lt;Search!$R$6,"",1))</f>
        <v/>
      </c>
      <c r="AC815" s="9" t="str">
        <f>IF(Search!$R$7="","",IF($BB815&lt;Search!$R$7,"",1))</f>
        <v/>
      </c>
      <c r="AD815" s="45" t="str">
        <f>IF(COUNTIF($A815:$AC815,"n")&gt;0,"",IF(SUM($A815:$AC815)=COUNTA(Search!$C$4:$C$8,Search!$F$4:$F$8,Search!$I$4:$I$6,Search!$I$8,Search!$L$4:$L$8,Search!$O$4:$O$8,Search!$R$4:$R$7,Search!$U$4:$U$7)-COUNTIF(Search!$C$4:$U$7,"n"),1+LARGE($AD$1:AD814,1),""))</f>
        <v/>
      </c>
      <c r="AE815" s="45" t="str">
        <f t="shared" si="39"/>
        <v/>
      </c>
      <c r="AF815" s="45" t="str">
        <f>IF(AD815="","",COUNTIF($AE$1:$AE814,$AE815)+RANK($AE815,$AE$2:$AE$10540,1))</f>
        <v/>
      </c>
      <c r="AG815" s="45" t="str">
        <f t="shared" si="40"/>
        <v/>
      </c>
      <c r="AH815" s="45" t="str">
        <f>IF($AD815="","",COUNTIF($AG$1:$AG814,$AG815)+RANK($AG815,$AG$1:$AG$10539,0))</f>
        <v/>
      </c>
      <c r="AI815" s="10" t="str">
        <f t="shared" si="41"/>
        <v>1997-98 Be A Player Autographs #206 Mathieu Schneider   AU  /   $</v>
      </c>
      <c r="AJ815" s="11">
        <v>1997</v>
      </c>
      <c r="AK815" s="17">
        <v>98</v>
      </c>
      <c r="AL815" s="12" t="s">
        <v>303</v>
      </c>
      <c r="AM815" s="10">
        <v>206</v>
      </c>
      <c r="AN815" s="12" t="s">
        <v>469</v>
      </c>
      <c r="AO815" s="9"/>
      <c r="AP815" s="9"/>
      <c r="AQ815" s="9"/>
      <c r="AR815" s="29" t="s">
        <v>2467</v>
      </c>
      <c r="AS815" s="9"/>
      <c r="AT815" s="9" t="s">
        <v>1857</v>
      </c>
      <c r="AU815" s="9"/>
      <c r="AV815" s="13"/>
      <c r="AW815" s="13"/>
      <c r="AX815" s="9"/>
      <c r="AY815" s="9"/>
      <c r="AZ815" s="9"/>
      <c r="BA815" s="33"/>
      <c r="BB815" s="33"/>
      <c r="BC815" s="36"/>
      <c r="BD815" s="12" t="s">
        <v>1771</v>
      </c>
    </row>
    <row r="816" spans="1:56" s="12" customFormat="1" x14ac:dyDescent="0.2">
      <c r="A816" s="9" t="str">
        <f>IF(Search!$C$5="","",IF(COUNTA(Inventory!$AP816)=1,1,""))</f>
        <v/>
      </c>
      <c r="B816" s="9" t="str">
        <f>IF(Search!$C$4="","",IF(ISNUMBER(SEARCH(Search!$C$4,$AR816))=TRUE,1,""))</f>
        <v/>
      </c>
      <c r="C816" s="9" t="str">
        <f>IF(Search!$C$6="x",IF(COUNTA($AQ816)=1,1,"N"),IF(COUNTA($AQ816)=1,"N",""))</f>
        <v/>
      </c>
      <c r="D816" s="9" t="str">
        <f>IF(Search!$O$8="","",IF(ISNUMBER(SEARCH(Search!$O$8,$BD816))=TRUE,1,""))</f>
        <v/>
      </c>
      <c r="E816" s="9" t="str">
        <f>IF(Search!$C$7="","",IF(ISNUMBER(SEARCH(Search!$C$7,$AN816))=TRUE,1,""))</f>
        <v/>
      </c>
      <c r="F816" s="9" t="str">
        <f>IF(Search!$C$8="","",IF(ISNUMBER(SEARCH(Search!$C$8,$AO816))=TRUE,1,""))</f>
        <v/>
      </c>
      <c r="G816" s="9" t="str">
        <f>IF(Search!$F$4="","",IF(Inventory!$AJ816&lt;Search!$F$4,"",1))</f>
        <v/>
      </c>
      <c r="H816" s="9" t="str">
        <f>IF(Search!$F$5="","",IF(Inventory!$AJ816&gt;Search!$F$5,"",1))</f>
        <v/>
      </c>
      <c r="I816" s="9" t="str">
        <f>IF(Search!$F$7="","",IF(Search!$F$8="",IF(ISNUMBER(SEARCH(Search!$F$7,$AL816))=TRUE,1,""),""))</f>
        <v/>
      </c>
      <c r="J816" s="9" t="str">
        <f>IF($AL816=Search!$F$8,1,"")</f>
        <v/>
      </c>
      <c r="K816" s="9" t="str">
        <f>IF(Search!$I$4="","",IF(COUNTA($AS816)=1,IF(Search!$I$4="N","N",1),""))</f>
        <v/>
      </c>
      <c r="L816" s="9" t="str">
        <f>IF(Search!$I$5="","",IF($AS816="RC",1,""))</f>
        <v/>
      </c>
      <c r="M816" s="9" t="str">
        <f>IF(Search!$I$6="","",IF($AS816="RCP",1,""))</f>
        <v/>
      </c>
      <c r="N816" s="9" t="str">
        <f>IF(Search!$I$8="","",IF(COUNTA($AT816)=1,IF(Search!$I$8="N","N",1),""))</f>
        <v/>
      </c>
      <c r="O816" s="9" t="str">
        <f>IF(Search!$L$4="","",IF(COUNTA($AU816)=1,IF(Search!$L$4="N","N",1),""))</f>
        <v/>
      </c>
      <c r="P816" s="9" t="str">
        <f>IF(Search!$L$5="","",IF(ISNUMBER(SEARCH("Jersey",$AU816))=TRUE,IF(Search!$L$5="N","N",1),""))</f>
        <v/>
      </c>
      <c r="Q816" s="9" t="str">
        <f>IF(Search!$L$6="","",IF(ISNUMBER(SEARCH("Patch",$AU816))=TRUE,IF(Search!$L$6="N","N",1),""))</f>
        <v/>
      </c>
      <c r="R816" s="9" t="str">
        <f>IF(Search!$L$7="","",IF(ISNUMBER(SEARCH("Shield",$AU816))=TRUE,IF(Search!$L$7="N","N",1),""))</f>
        <v/>
      </c>
      <c r="S816" s="9" t="str">
        <f>IF(Search!$L$8="","",IF(ISNUMBER(SEARCH("Stick",$AU816))=TRUE,IF(Search!$L$8="N","N",1),""))</f>
        <v/>
      </c>
      <c r="T816" s="9" t="str">
        <f>IF(Search!$O$4="","",IF(COUNTA($AW816)=1,IF(Search!$O$4="N","N",1),""))</f>
        <v/>
      </c>
      <c r="U816" s="9" t="str">
        <f>IF(Search!$O$5="","",IF($AW816="","",IF($AW816&lt;Search!$O$5,"",1)))</f>
        <v/>
      </c>
      <c r="V816" s="9" t="str">
        <f>IF(Search!$O$6="","",IF($AW816="","",IF($AW816&gt;Search!$O$6,"",1)))</f>
        <v/>
      </c>
      <c r="W816" s="9" t="str">
        <f>IF(Search!$U$4="","",IF($AX816="","",1))</f>
        <v/>
      </c>
      <c r="X816" s="9" t="str">
        <f>IF(Search!$U$5="","",IF(ISNUMBER(SEARCH(Search!$U$5,$AX816))=TRUE,IF(Search!$U$5="N","N",1),""))</f>
        <v/>
      </c>
      <c r="Y816" s="9" t="str">
        <f>IF(Search!$U$6="","",IF($AY816&lt;Search!$U$6,"",1))</f>
        <v/>
      </c>
      <c r="Z816" s="9" t="str">
        <f>IF(Search!$R$4="","",IF(Inventory!$BA816&lt;Search!$R$4,"",1))</f>
        <v/>
      </c>
      <c r="AA816" s="9" t="str">
        <f>IF(Search!$R$5="","",IF($BA816&gt;Search!$R$5,"",1))</f>
        <v/>
      </c>
      <c r="AB816" s="9" t="str">
        <f>IF(Search!$R$6="","",IF($BB816&lt;Search!$R$6,"",1))</f>
        <v/>
      </c>
      <c r="AC816" s="9" t="str">
        <f>IF(Search!$R$7="","",IF($BB816&lt;Search!$R$7,"",1))</f>
        <v/>
      </c>
      <c r="AD816" s="45" t="str">
        <f>IF(COUNTIF($A816:$AC816,"n")&gt;0,"",IF(SUM($A816:$AC816)=COUNTA(Search!$C$4:$C$8,Search!$F$4:$F$8,Search!$I$4:$I$6,Search!$I$8,Search!$L$4:$L$8,Search!$O$4:$O$8,Search!$R$4:$R$7,Search!$U$4:$U$7)-COUNTIF(Search!$C$4:$U$7,"n"),1+LARGE($AD$1:AD815,1),""))</f>
        <v/>
      </c>
      <c r="AE816" s="45" t="str">
        <f t="shared" si="39"/>
        <v/>
      </c>
      <c r="AF816" s="45" t="str">
        <f>IF(AD816="","",COUNTIF($AE$1:$AE815,$AE816)+RANK($AE816,$AE$2:$AE$10540,1))</f>
        <v/>
      </c>
      <c r="AG816" s="45" t="str">
        <f t="shared" si="40"/>
        <v/>
      </c>
      <c r="AH816" s="45" t="str">
        <f>IF($AD816="","",COUNTIF($AG$1:$AG815,$AG816)+RANK($AG816,$AG$1:$AG$10539,0))</f>
        <v/>
      </c>
      <c r="AI816" s="10" t="str">
        <f t="shared" si="41"/>
        <v>1997-98 Be A Player Autographs #218 Mike Johnson   AU  /   $</v>
      </c>
      <c r="AJ816" s="11">
        <v>1997</v>
      </c>
      <c r="AK816" s="17">
        <v>98</v>
      </c>
      <c r="AL816" s="12" t="s">
        <v>303</v>
      </c>
      <c r="AM816" s="10">
        <v>218</v>
      </c>
      <c r="AN816" s="12" t="s">
        <v>470</v>
      </c>
      <c r="AO816" s="9"/>
      <c r="AP816" s="9"/>
      <c r="AQ816" s="9"/>
      <c r="AR816" s="29" t="s">
        <v>2467</v>
      </c>
      <c r="AS816" s="9"/>
      <c r="AT816" s="9" t="s">
        <v>1857</v>
      </c>
      <c r="AU816" s="9"/>
      <c r="AV816" s="13"/>
      <c r="AW816" s="13"/>
      <c r="AX816" s="9"/>
      <c r="AY816" s="9"/>
      <c r="AZ816" s="9"/>
      <c r="BA816" s="33"/>
      <c r="BB816" s="33"/>
      <c r="BC816" s="36"/>
      <c r="BD816" s="12" t="s">
        <v>1771</v>
      </c>
    </row>
    <row r="817" spans="1:56" s="12" customFormat="1" x14ac:dyDescent="0.2">
      <c r="A817" s="9" t="str">
        <f>IF(Search!$C$5="","",IF(COUNTA(Inventory!$AP817)=1,1,""))</f>
        <v/>
      </c>
      <c r="B817" s="9" t="str">
        <f>IF(Search!$C$4="","",IF(ISNUMBER(SEARCH(Search!$C$4,$AR817))=TRUE,1,""))</f>
        <v/>
      </c>
      <c r="C817" s="9" t="str">
        <f>IF(Search!$C$6="x",IF(COUNTA($AQ817)=1,1,"N"),IF(COUNTA($AQ817)=1,"N",""))</f>
        <v/>
      </c>
      <c r="D817" s="9" t="str">
        <f>IF(Search!$O$8="","",IF(ISNUMBER(SEARCH(Search!$O$8,$BD817))=TRUE,1,""))</f>
        <v/>
      </c>
      <c r="E817" s="9" t="str">
        <f>IF(Search!$C$7="","",IF(ISNUMBER(SEARCH(Search!$C$7,$AN817))=TRUE,1,""))</f>
        <v/>
      </c>
      <c r="F817" s="9" t="str">
        <f>IF(Search!$C$8="","",IF(ISNUMBER(SEARCH(Search!$C$8,$AO817))=TRUE,1,""))</f>
        <v/>
      </c>
      <c r="G817" s="9" t="str">
        <f>IF(Search!$F$4="","",IF(Inventory!$AJ817&lt;Search!$F$4,"",1))</f>
        <v/>
      </c>
      <c r="H817" s="9" t="str">
        <f>IF(Search!$F$5="","",IF(Inventory!$AJ817&gt;Search!$F$5,"",1))</f>
        <v/>
      </c>
      <c r="I817" s="9" t="str">
        <f>IF(Search!$F$7="","",IF(Search!$F$8="",IF(ISNUMBER(SEARCH(Search!$F$7,$AL817))=TRUE,1,""),""))</f>
        <v/>
      </c>
      <c r="J817" s="9" t="str">
        <f>IF($AL817=Search!$F$8,1,"")</f>
        <v/>
      </c>
      <c r="K817" s="9" t="str">
        <f>IF(Search!$I$4="","",IF(COUNTA($AS817)=1,IF(Search!$I$4="N","N",1),""))</f>
        <v/>
      </c>
      <c r="L817" s="9" t="str">
        <f>IF(Search!$I$5="","",IF($AS817="RC",1,""))</f>
        <v/>
      </c>
      <c r="M817" s="9" t="str">
        <f>IF(Search!$I$6="","",IF($AS817="RCP",1,""))</f>
        <v/>
      </c>
      <c r="N817" s="9" t="str">
        <f>IF(Search!$I$8="","",IF(COUNTA($AT817)=1,IF(Search!$I$8="N","N",1),""))</f>
        <v/>
      </c>
      <c r="O817" s="9" t="str">
        <f>IF(Search!$L$4="","",IF(COUNTA($AU817)=1,IF(Search!$L$4="N","N",1),""))</f>
        <v/>
      </c>
      <c r="P817" s="9" t="str">
        <f>IF(Search!$L$5="","",IF(ISNUMBER(SEARCH("Jersey",$AU817))=TRUE,IF(Search!$L$5="N","N",1),""))</f>
        <v/>
      </c>
      <c r="Q817" s="9" t="str">
        <f>IF(Search!$L$6="","",IF(ISNUMBER(SEARCH("Patch",$AU817))=TRUE,IF(Search!$L$6="N","N",1),""))</f>
        <v/>
      </c>
      <c r="R817" s="9" t="str">
        <f>IF(Search!$L$7="","",IF(ISNUMBER(SEARCH("Shield",$AU817))=TRUE,IF(Search!$L$7="N","N",1),""))</f>
        <v/>
      </c>
      <c r="S817" s="9" t="str">
        <f>IF(Search!$L$8="","",IF(ISNUMBER(SEARCH("Stick",$AU817))=TRUE,IF(Search!$L$8="N","N",1),""))</f>
        <v/>
      </c>
      <c r="T817" s="9" t="str">
        <f>IF(Search!$O$4="","",IF(COUNTA($AW817)=1,IF(Search!$O$4="N","N",1),""))</f>
        <v/>
      </c>
      <c r="U817" s="9" t="str">
        <f>IF(Search!$O$5="","",IF($AW817="","",IF($AW817&lt;Search!$O$5,"",1)))</f>
        <v/>
      </c>
      <c r="V817" s="9" t="str">
        <f>IF(Search!$O$6="","",IF($AW817="","",IF($AW817&gt;Search!$O$6,"",1)))</f>
        <v/>
      </c>
      <c r="W817" s="9" t="str">
        <f>IF(Search!$U$4="","",IF($AX817="","",1))</f>
        <v/>
      </c>
      <c r="X817" s="9" t="str">
        <f>IF(Search!$U$5="","",IF(ISNUMBER(SEARCH(Search!$U$5,$AX817))=TRUE,IF(Search!$U$5="N","N",1),""))</f>
        <v/>
      </c>
      <c r="Y817" s="9" t="str">
        <f>IF(Search!$U$6="","",IF($AY817&lt;Search!$U$6,"",1))</f>
        <v/>
      </c>
      <c r="Z817" s="9" t="str">
        <f>IF(Search!$R$4="","",IF(Inventory!$BA817&lt;Search!$R$4,"",1))</f>
        <v/>
      </c>
      <c r="AA817" s="9" t="str">
        <f>IF(Search!$R$5="","",IF($BA817&gt;Search!$R$5,"",1))</f>
        <v/>
      </c>
      <c r="AB817" s="9" t="str">
        <f>IF(Search!$R$6="","",IF($BB817&lt;Search!$R$6,"",1))</f>
        <v/>
      </c>
      <c r="AC817" s="9" t="str">
        <f>IF(Search!$R$7="","",IF($BB817&lt;Search!$R$7,"",1))</f>
        <v/>
      </c>
      <c r="AD817" s="45" t="str">
        <f>IF(COUNTIF($A817:$AC817,"n")&gt;0,"",IF(SUM($A817:$AC817)=COUNTA(Search!$C$4:$C$8,Search!$F$4:$F$8,Search!$I$4:$I$6,Search!$I$8,Search!$L$4:$L$8,Search!$O$4:$O$8,Search!$R$4:$R$7,Search!$U$4:$U$7)-COUNTIF(Search!$C$4:$U$7,"n"),1+LARGE($AD$1:AD816,1),""))</f>
        <v/>
      </c>
      <c r="AE817" s="45" t="str">
        <f t="shared" si="39"/>
        <v/>
      </c>
      <c r="AF817" s="45" t="str">
        <f>IF(AD817="","",COUNTIF($AE$1:$AE816,$AE817)+RANK($AE817,$AE$2:$AE$10540,1))</f>
        <v/>
      </c>
      <c r="AG817" s="45" t="str">
        <f t="shared" si="40"/>
        <v/>
      </c>
      <c r="AH817" s="45" t="str">
        <f>IF($AD817="","",COUNTIF($AG$1:$AG816,$AG817)+RANK($AG817,$AG$1:$AG$10539,0))</f>
        <v/>
      </c>
      <c r="AI817" s="10" t="str">
        <f t="shared" si="41"/>
        <v>1997-98 Be A Player Autographs Die Cut #149 Mike Eagles     /   $</v>
      </c>
      <c r="AJ817" s="11">
        <v>1997</v>
      </c>
      <c r="AK817" s="17">
        <v>98</v>
      </c>
      <c r="AL817" s="12" t="s">
        <v>471</v>
      </c>
      <c r="AM817" s="10">
        <v>149</v>
      </c>
      <c r="AN817" s="15" t="s">
        <v>184</v>
      </c>
      <c r="AO817" s="14"/>
      <c r="AP817" s="14"/>
      <c r="AQ817" s="14"/>
      <c r="AR817" s="14" t="s">
        <v>2478</v>
      </c>
      <c r="AS817" s="9"/>
      <c r="AT817" s="9"/>
      <c r="AU817" s="9"/>
      <c r="AV817" s="13"/>
      <c r="AW817" s="13"/>
      <c r="AX817" s="9"/>
      <c r="AY817" s="9"/>
      <c r="AZ817" s="9"/>
      <c r="BA817" s="33"/>
      <c r="BB817" s="33"/>
      <c r="BC817" s="36"/>
      <c r="BD817" s="12" t="s">
        <v>1771</v>
      </c>
    </row>
    <row r="818" spans="1:56" s="12" customFormat="1" x14ac:dyDescent="0.2">
      <c r="A818" s="9" t="str">
        <f>IF(Search!$C$5="","",IF(COUNTA(Inventory!$AP818)=1,1,""))</f>
        <v/>
      </c>
      <c r="B818" s="9" t="str">
        <f>IF(Search!$C$4="","",IF(ISNUMBER(SEARCH(Search!$C$4,$AR818))=TRUE,1,""))</f>
        <v/>
      </c>
      <c r="C818" s="9" t="str">
        <f>IF(Search!$C$6="x",IF(COUNTA($AQ818)=1,1,"N"),IF(COUNTA($AQ818)=1,"N",""))</f>
        <v/>
      </c>
      <c r="D818" s="9" t="str">
        <f>IF(Search!$O$8="","",IF(ISNUMBER(SEARCH(Search!$O$8,$BD818))=TRUE,1,""))</f>
        <v/>
      </c>
      <c r="E818" s="9" t="str">
        <f>IF(Search!$C$7="","",IF(ISNUMBER(SEARCH(Search!$C$7,$AN818))=TRUE,1,""))</f>
        <v/>
      </c>
      <c r="F818" s="9" t="str">
        <f>IF(Search!$C$8="","",IF(ISNUMBER(SEARCH(Search!$C$8,$AO818))=TRUE,1,""))</f>
        <v/>
      </c>
      <c r="G818" s="9" t="str">
        <f>IF(Search!$F$4="","",IF(Inventory!$AJ818&lt;Search!$F$4,"",1))</f>
        <v/>
      </c>
      <c r="H818" s="9" t="str">
        <f>IF(Search!$F$5="","",IF(Inventory!$AJ818&gt;Search!$F$5,"",1))</f>
        <v/>
      </c>
      <c r="I818" s="9" t="str">
        <f>IF(Search!$F$7="","",IF(Search!$F$8="",IF(ISNUMBER(SEARCH(Search!$F$7,$AL818))=TRUE,1,""),""))</f>
        <v/>
      </c>
      <c r="J818" s="9" t="str">
        <f>IF($AL818=Search!$F$8,1,"")</f>
        <v/>
      </c>
      <c r="K818" s="9" t="str">
        <f>IF(Search!$I$4="","",IF(COUNTA($AS818)=1,IF(Search!$I$4="N","N",1),""))</f>
        <v/>
      </c>
      <c r="L818" s="9" t="str">
        <f>IF(Search!$I$5="","",IF($AS818="RC",1,""))</f>
        <v/>
      </c>
      <c r="M818" s="9" t="str">
        <f>IF(Search!$I$6="","",IF($AS818="RCP",1,""))</f>
        <v/>
      </c>
      <c r="N818" s="9" t="str">
        <f>IF(Search!$I$8="","",IF(COUNTA($AT818)=1,IF(Search!$I$8="N","N",1),""))</f>
        <v/>
      </c>
      <c r="O818" s="9" t="str">
        <f>IF(Search!$L$4="","",IF(COUNTA($AU818)=1,IF(Search!$L$4="N","N",1),""))</f>
        <v/>
      </c>
      <c r="P818" s="9" t="str">
        <f>IF(Search!$L$5="","",IF(ISNUMBER(SEARCH("Jersey",$AU818))=TRUE,IF(Search!$L$5="N","N",1),""))</f>
        <v/>
      </c>
      <c r="Q818" s="9" t="str">
        <f>IF(Search!$L$6="","",IF(ISNUMBER(SEARCH("Patch",$AU818))=TRUE,IF(Search!$L$6="N","N",1),""))</f>
        <v/>
      </c>
      <c r="R818" s="9" t="str">
        <f>IF(Search!$L$7="","",IF(ISNUMBER(SEARCH("Shield",$AU818))=TRUE,IF(Search!$L$7="N","N",1),""))</f>
        <v/>
      </c>
      <c r="S818" s="9" t="str">
        <f>IF(Search!$L$8="","",IF(ISNUMBER(SEARCH("Stick",$AU818))=TRUE,IF(Search!$L$8="N","N",1),""))</f>
        <v/>
      </c>
      <c r="T818" s="9" t="str">
        <f>IF(Search!$O$4="","",IF(COUNTA($AW818)=1,IF(Search!$O$4="N","N",1),""))</f>
        <v/>
      </c>
      <c r="U818" s="9" t="str">
        <f>IF(Search!$O$5="","",IF($AW818="","",IF($AW818&lt;Search!$O$5,"",1)))</f>
        <v/>
      </c>
      <c r="V818" s="9" t="str">
        <f>IF(Search!$O$6="","",IF($AW818="","",IF($AW818&gt;Search!$O$6,"",1)))</f>
        <v/>
      </c>
      <c r="W818" s="9" t="str">
        <f>IF(Search!$U$4="","",IF($AX818="","",1))</f>
        <v/>
      </c>
      <c r="X818" s="9" t="str">
        <f>IF(Search!$U$5="","",IF(ISNUMBER(SEARCH(Search!$U$5,$AX818))=TRUE,IF(Search!$U$5="N","N",1),""))</f>
        <v/>
      </c>
      <c r="Y818" s="9" t="str">
        <f>IF(Search!$U$6="","",IF($AY818&lt;Search!$U$6,"",1))</f>
        <v/>
      </c>
      <c r="Z818" s="9" t="str">
        <f>IF(Search!$R$4="","",IF(Inventory!$BA818&lt;Search!$R$4,"",1))</f>
        <v/>
      </c>
      <c r="AA818" s="9" t="str">
        <f>IF(Search!$R$5="","",IF($BA818&gt;Search!$R$5,"",1))</f>
        <v/>
      </c>
      <c r="AB818" s="9" t="str">
        <f>IF(Search!$R$6="","",IF($BB818&lt;Search!$R$6,"",1))</f>
        <v/>
      </c>
      <c r="AC818" s="9" t="str">
        <f>IF(Search!$R$7="","",IF($BB818&lt;Search!$R$7,"",1))</f>
        <v/>
      </c>
      <c r="AD818" s="45" t="str">
        <f>IF(COUNTIF($A818:$AC818,"n")&gt;0,"",IF(SUM($A818:$AC818)=COUNTA(Search!$C$4:$C$8,Search!$F$4:$F$8,Search!$I$4:$I$6,Search!$I$8,Search!$L$4:$L$8,Search!$O$4:$O$8,Search!$R$4:$R$7,Search!$U$4:$U$7)-COUNTIF(Search!$C$4:$U$7,"n"),1+LARGE($AD$1:AD817,1),""))</f>
        <v/>
      </c>
      <c r="AE818" s="45" t="str">
        <f t="shared" si="39"/>
        <v/>
      </c>
      <c r="AF818" s="45" t="str">
        <f>IF(AD818="","",COUNTIF($AE$1:$AE817,$AE818)+RANK($AE818,$AE$2:$AE$10540,1))</f>
        <v/>
      </c>
      <c r="AG818" s="45" t="str">
        <f t="shared" si="40"/>
        <v/>
      </c>
      <c r="AH818" s="45" t="str">
        <f>IF($AD818="","",COUNTIF($AG$1:$AG817,$AG818)+RANK($AG818,$AG$1:$AG$10539,0))</f>
        <v/>
      </c>
      <c r="AI818" s="10" t="str">
        <f t="shared" si="41"/>
        <v>1997-98 Be A Player Autographs Die Cut #191 Jason Smith   AU  /   $</v>
      </c>
      <c r="AJ818" s="11">
        <v>1997</v>
      </c>
      <c r="AK818" s="17">
        <v>98</v>
      </c>
      <c r="AL818" s="12" t="s">
        <v>471</v>
      </c>
      <c r="AM818" s="10">
        <v>191</v>
      </c>
      <c r="AN818" s="12" t="s">
        <v>472</v>
      </c>
      <c r="AO818" s="9"/>
      <c r="AP818" s="9"/>
      <c r="AQ818" s="9"/>
      <c r="AR818" s="29" t="s">
        <v>2467</v>
      </c>
      <c r="AS818" s="9"/>
      <c r="AT818" s="9" t="s">
        <v>1857</v>
      </c>
      <c r="AU818" s="9"/>
      <c r="AV818" s="13"/>
      <c r="AW818" s="13"/>
      <c r="AX818" s="9"/>
      <c r="AY818" s="9"/>
      <c r="AZ818" s="9"/>
      <c r="BA818" s="33"/>
      <c r="BB818" s="33"/>
      <c r="BC818" s="36"/>
      <c r="BD818" s="12" t="s">
        <v>1771</v>
      </c>
    </row>
    <row r="819" spans="1:56" s="12" customFormat="1" x14ac:dyDescent="0.2">
      <c r="A819" s="9" t="str">
        <f>IF(Search!$C$5="","",IF(COUNTA(Inventory!$AP819)=1,1,""))</f>
        <v/>
      </c>
      <c r="B819" s="9" t="str">
        <f>IF(Search!$C$4="","",IF(ISNUMBER(SEARCH(Search!$C$4,$AR819))=TRUE,1,""))</f>
        <v/>
      </c>
      <c r="C819" s="9" t="str">
        <f>IF(Search!$C$6="x",IF(COUNTA($AQ819)=1,1,"N"),IF(COUNTA($AQ819)=1,"N",""))</f>
        <v/>
      </c>
      <c r="D819" s="9" t="str">
        <f>IF(Search!$O$8="","",IF(ISNUMBER(SEARCH(Search!$O$8,$BD819))=TRUE,1,""))</f>
        <v/>
      </c>
      <c r="E819" s="9" t="str">
        <f>IF(Search!$C$7="","",IF(ISNUMBER(SEARCH(Search!$C$7,$AN819))=TRUE,1,""))</f>
        <v/>
      </c>
      <c r="F819" s="9" t="str">
        <f>IF(Search!$C$8="","",IF(ISNUMBER(SEARCH(Search!$C$8,$AO819))=TRUE,1,""))</f>
        <v/>
      </c>
      <c r="G819" s="9" t="str">
        <f>IF(Search!$F$4="","",IF(Inventory!$AJ819&lt;Search!$F$4,"",1))</f>
        <v/>
      </c>
      <c r="H819" s="9" t="str">
        <f>IF(Search!$F$5="","",IF(Inventory!$AJ819&gt;Search!$F$5,"",1))</f>
        <v/>
      </c>
      <c r="I819" s="9" t="str">
        <f>IF(Search!$F$7="","",IF(Search!$F$8="",IF(ISNUMBER(SEARCH(Search!$F$7,$AL819))=TRUE,1,""),""))</f>
        <v/>
      </c>
      <c r="J819" s="9" t="str">
        <f>IF($AL819=Search!$F$8,1,"")</f>
        <v/>
      </c>
      <c r="K819" s="9" t="str">
        <f>IF(Search!$I$4="","",IF(COUNTA($AS819)=1,IF(Search!$I$4="N","N",1),""))</f>
        <v/>
      </c>
      <c r="L819" s="9" t="str">
        <f>IF(Search!$I$5="","",IF($AS819="RC",1,""))</f>
        <v/>
      </c>
      <c r="M819" s="9" t="str">
        <f>IF(Search!$I$6="","",IF($AS819="RCP",1,""))</f>
        <v/>
      </c>
      <c r="N819" s="9" t="str">
        <f>IF(Search!$I$8="","",IF(COUNTA($AT819)=1,IF(Search!$I$8="N","N",1),""))</f>
        <v/>
      </c>
      <c r="O819" s="9" t="str">
        <f>IF(Search!$L$4="","",IF(COUNTA($AU819)=1,IF(Search!$L$4="N","N",1),""))</f>
        <v/>
      </c>
      <c r="P819" s="9" t="str">
        <f>IF(Search!$L$5="","",IF(ISNUMBER(SEARCH("Jersey",$AU819))=TRUE,IF(Search!$L$5="N","N",1),""))</f>
        <v/>
      </c>
      <c r="Q819" s="9" t="str">
        <f>IF(Search!$L$6="","",IF(ISNUMBER(SEARCH("Patch",$AU819))=TRUE,IF(Search!$L$6="N","N",1),""))</f>
        <v/>
      </c>
      <c r="R819" s="9" t="str">
        <f>IF(Search!$L$7="","",IF(ISNUMBER(SEARCH("Shield",$AU819))=TRUE,IF(Search!$L$7="N","N",1),""))</f>
        <v/>
      </c>
      <c r="S819" s="9" t="str">
        <f>IF(Search!$L$8="","",IF(ISNUMBER(SEARCH("Stick",$AU819))=TRUE,IF(Search!$L$8="N","N",1),""))</f>
        <v/>
      </c>
      <c r="T819" s="9" t="str">
        <f>IF(Search!$O$4="","",IF(COUNTA($AW819)=1,IF(Search!$O$4="N","N",1),""))</f>
        <v/>
      </c>
      <c r="U819" s="9" t="str">
        <f>IF(Search!$O$5="","",IF($AW819="","",IF($AW819&lt;Search!$O$5,"",1)))</f>
        <v/>
      </c>
      <c r="V819" s="9" t="str">
        <f>IF(Search!$O$6="","",IF($AW819="","",IF($AW819&gt;Search!$O$6,"",1)))</f>
        <v/>
      </c>
      <c r="W819" s="9" t="str">
        <f>IF(Search!$U$4="","",IF($AX819="","",1))</f>
        <v/>
      </c>
      <c r="X819" s="9" t="str">
        <f>IF(Search!$U$5="","",IF(ISNUMBER(SEARCH(Search!$U$5,$AX819))=TRUE,IF(Search!$U$5="N","N",1),""))</f>
        <v/>
      </c>
      <c r="Y819" s="9" t="str">
        <f>IF(Search!$U$6="","",IF($AY819&lt;Search!$U$6,"",1))</f>
        <v/>
      </c>
      <c r="Z819" s="9" t="str">
        <f>IF(Search!$R$4="","",IF(Inventory!$BA819&lt;Search!$R$4,"",1))</f>
        <v/>
      </c>
      <c r="AA819" s="9" t="str">
        <f>IF(Search!$R$5="","",IF($BA819&gt;Search!$R$5,"",1))</f>
        <v/>
      </c>
      <c r="AB819" s="9" t="str">
        <f>IF(Search!$R$6="","",IF($BB819&lt;Search!$R$6,"",1))</f>
        <v/>
      </c>
      <c r="AC819" s="9" t="str">
        <f>IF(Search!$R$7="","",IF($BB819&lt;Search!$R$7,"",1))</f>
        <v/>
      </c>
      <c r="AD819" s="45" t="str">
        <f>IF(COUNTIF($A819:$AC819,"n")&gt;0,"",IF(SUM($A819:$AC819)=COUNTA(Search!$C$4:$C$8,Search!$F$4:$F$8,Search!$I$4:$I$6,Search!$I$8,Search!$L$4:$L$8,Search!$O$4:$O$8,Search!$R$4:$R$7,Search!$U$4:$U$7)-COUNTIF(Search!$C$4:$U$7,"n"),1+LARGE($AD$1:AD818,1),""))</f>
        <v/>
      </c>
      <c r="AE819" s="45" t="str">
        <f t="shared" si="39"/>
        <v/>
      </c>
      <c r="AF819" s="45" t="str">
        <f>IF(AD819="","",COUNTIF($AE$1:$AE818,$AE819)+RANK($AE819,$AE$2:$AE$10540,1))</f>
        <v/>
      </c>
      <c r="AG819" s="45" t="str">
        <f t="shared" si="40"/>
        <v/>
      </c>
      <c r="AH819" s="45" t="str">
        <f>IF($AD819="","",COUNTIF($AG$1:$AG818,$AG819)+RANK($AG819,$AG$1:$AG$10539,0))</f>
        <v/>
      </c>
      <c r="AI819" s="10" t="str">
        <f t="shared" si="41"/>
        <v>1997-98 Be A Player Autographs Prismatic Die Cut #149 Mike Eagles     /   $</v>
      </c>
      <c r="AJ819" s="11">
        <v>1997</v>
      </c>
      <c r="AK819" s="17">
        <v>98</v>
      </c>
      <c r="AL819" s="12" t="s">
        <v>2194</v>
      </c>
      <c r="AM819" s="10">
        <v>149</v>
      </c>
      <c r="AN819" s="15" t="s">
        <v>184</v>
      </c>
      <c r="AO819" s="14"/>
      <c r="AP819" s="14"/>
      <c r="AQ819" s="14"/>
      <c r="AR819" s="14" t="s">
        <v>2478</v>
      </c>
      <c r="AS819" s="9"/>
      <c r="AT819" s="9"/>
      <c r="AU819" s="9"/>
      <c r="AV819" s="13"/>
      <c r="AW819" s="13"/>
      <c r="AX819" s="9"/>
      <c r="AY819" s="9"/>
      <c r="AZ819" s="9"/>
      <c r="BA819" s="33"/>
      <c r="BB819" s="33"/>
      <c r="BC819" s="36"/>
      <c r="BD819" s="12" t="s">
        <v>1771</v>
      </c>
    </row>
    <row r="820" spans="1:56" s="12" customFormat="1" x14ac:dyDescent="0.2">
      <c r="A820" s="9" t="str">
        <f>IF(Search!$C$5="","",IF(COUNTA(Inventory!$AP820)=1,1,""))</f>
        <v/>
      </c>
      <c r="B820" s="9" t="str">
        <f>IF(Search!$C$4="","",IF(ISNUMBER(SEARCH(Search!$C$4,$AR820))=TRUE,1,""))</f>
        <v/>
      </c>
      <c r="C820" s="9" t="str">
        <f>IF(Search!$C$6="x",IF(COUNTA($AQ820)=1,1,"N"),IF(COUNTA($AQ820)=1,"N",""))</f>
        <v/>
      </c>
      <c r="D820" s="9" t="str">
        <f>IF(Search!$O$8="","",IF(ISNUMBER(SEARCH(Search!$O$8,$BD820))=TRUE,1,""))</f>
        <v/>
      </c>
      <c r="E820" s="9" t="str">
        <f>IF(Search!$C$7="","",IF(ISNUMBER(SEARCH(Search!$C$7,$AN820))=TRUE,1,""))</f>
        <v/>
      </c>
      <c r="F820" s="9" t="str">
        <f>IF(Search!$C$8="","",IF(ISNUMBER(SEARCH(Search!$C$8,$AO820))=TRUE,1,""))</f>
        <v/>
      </c>
      <c r="G820" s="9" t="str">
        <f>IF(Search!$F$4="","",IF(Inventory!$AJ820&lt;Search!$F$4,"",1))</f>
        <v/>
      </c>
      <c r="H820" s="9" t="str">
        <f>IF(Search!$F$5="","",IF(Inventory!$AJ820&gt;Search!$F$5,"",1))</f>
        <v/>
      </c>
      <c r="I820" s="9" t="str">
        <f>IF(Search!$F$7="","",IF(Search!$F$8="",IF(ISNUMBER(SEARCH(Search!$F$7,$AL820))=TRUE,1,""),""))</f>
        <v/>
      </c>
      <c r="J820" s="9" t="str">
        <f>IF($AL820=Search!$F$8,1,"")</f>
        <v/>
      </c>
      <c r="K820" s="9" t="str">
        <f>IF(Search!$I$4="","",IF(COUNTA($AS820)=1,IF(Search!$I$4="N","N",1),""))</f>
        <v/>
      </c>
      <c r="L820" s="9" t="str">
        <f>IF(Search!$I$5="","",IF($AS820="RC",1,""))</f>
        <v/>
      </c>
      <c r="M820" s="9" t="str">
        <f>IF(Search!$I$6="","",IF($AS820="RCP",1,""))</f>
        <v/>
      </c>
      <c r="N820" s="9" t="str">
        <f>IF(Search!$I$8="","",IF(COUNTA($AT820)=1,IF(Search!$I$8="N","N",1),""))</f>
        <v/>
      </c>
      <c r="O820" s="9" t="str">
        <f>IF(Search!$L$4="","",IF(COUNTA($AU820)=1,IF(Search!$L$4="N","N",1),""))</f>
        <v/>
      </c>
      <c r="P820" s="9" t="str">
        <f>IF(Search!$L$5="","",IF(ISNUMBER(SEARCH("Jersey",$AU820))=TRUE,IF(Search!$L$5="N","N",1),""))</f>
        <v/>
      </c>
      <c r="Q820" s="9" t="str">
        <f>IF(Search!$L$6="","",IF(ISNUMBER(SEARCH("Patch",$AU820))=TRUE,IF(Search!$L$6="N","N",1),""))</f>
        <v/>
      </c>
      <c r="R820" s="9" t="str">
        <f>IF(Search!$L$7="","",IF(ISNUMBER(SEARCH("Shield",$AU820))=TRUE,IF(Search!$L$7="N","N",1),""))</f>
        <v/>
      </c>
      <c r="S820" s="9" t="str">
        <f>IF(Search!$L$8="","",IF(ISNUMBER(SEARCH("Stick",$AU820))=TRUE,IF(Search!$L$8="N","N",1),""))</f>
        <v/>
      </c>
      <c r="T820" s="9" t="str">
        <f>IF(Search!$O$4="","",IF(COUNTA($AW820)=1,IF(Search!$O$4="N","N",1),""))</f>
        <v/>
      </c>
      <c r="U820" s="9" t="str">
        <f>IF(Search!$O$5="","",IF($AW820="","",IF($AW820&lt;Search!$O$5,"",1)))</f>
        <v/>
      </c>
      <c r="V820" s="9" t="str">
        <f>IF(Search!$O$6="","",IF($AW820="","",IF($AW820&gt;Search!$O$6,"",1)))</f>
        <v/>
      </c>
      <c r="W820" s="9" t="str">
        <f>IF(Search!$U$4="","",IF($AX820="","",1))</f>
        <v/>
      </c>
      <c r="X820" s="9" t="str">
        <f>IF(Search!$U$5="","",IF(ISNUMBER(SEARCH(Search!$U$5,$AX820))=TRUE,IF(Search!$U$5="N","N",1),""))</f>
        <v/>
      </c>
      <c r="Y820" s="9" t="str">
        <f>IF(Search!$U$6="","",IF($AY820&lt;Search!$U$6,"",1))</f>
        <v/>
      </c>
      <c r="Z820" s="9" t="str">
        <f>IF(Search!$R$4="","",IF(Inventory!$BA820&lt;Search!$R$4,"",1))</f>
        <v/>
      </c>
      <c r="AA820" s="9" t="str">
        <f>IF(Search!$R$5="","",IF($BA820&gt;Search!$R$5,"",1))</f>
        <v/>
      </c>
      <c r="AB820" s="9" t="str">
        <f>IF(Search!$R$6="","",IF($BB820&lt;Search!$R$6,"",1))</f>
        <v/>
      </c>
      <c r="AC820" s="9" t="str">
        <f>IF(Search!$R$7="","",IF($BB820&lt;Search!$R$7,"",1))</f>
        <v/>
      </c>
      <c r="AD820" s="45" t="str">
        <f>IF(COUNTIF($A820:$AC820,"n")&gt;0,"",IF(SUM($A820:$AC820)=COUNTA(Search!$C$4:$C$8,Search!$F$4:$F$8,Search!$I$4:$I$6,Search!$I$8,Search!$L$4:$L$8,Search!$O$4:$O$8,Search!$R$4:$R$7,Search!$U$4:$U$7)-COUNTIF(Search!$C$4:$U$7,"n"),1+LARGE($AD$1:AD819,1),""))</f>
        <v/>
      </c>
      <c r="AE820" s="45" t="str">
        <f t="shared" si="39"/>
        <v/>
      </c>
      <c r="AF820" s="45" t="str">
        <f>IF(AD820="","",COUNTIF($AE$1:$AE819,$AE820)+RANK($AE820,$AE$2:$AE$10540,1))</f>
        <v/>
      </c>
      <c r="AG820" s="45" t="str">
        <f t="shared" si="40"/>
        <v/>
      </c>
      <c r="AH820" s="45" t="str">
        <f>IF($AD820="","",COUNTIF($AG$1:$AG819,$AG820)+RANK($AG820,$AG$1:$AG$10539,0))</f>
        <v/>
      </c>
      <c r="AI820" s="10" t="str">
        <f t="shared" si="41"/>
        <v>1997-98 Black Diamond #131 Roberto Luongo  RC   /   $</v>
      </c>
      <c r="AJ820" s="11">
        <v>1997</v>
      </c>
      <c r="AK820" s="17">
        <v>98</v>
      </c>
      <c r="AL820" s="12" t="s">
        <v>407</v>
      </c>
      <c r="AM820" s="10">
        <v>131</v>
      </c>
      <c r="AN820" s="12" t="s">
        <v>473</v>
      </c>
      <c r="AO820" s="9"/>
      <c r="AP820" s="9"/>
      <c r="AQ820" s="9"/>
      <c r="AR820" s="14" t="s">
        <v>2464</v>
      </c>
      <c r="AS820" s="29" t="s">
        <v>2</v>
      </c>
      <c r="AT820" s="9"/>
      <c r="AU820" s="9"/>
      <c r="AV820" s="13"/>
      <c r="AW820" s="13"/>
      <c r="AX820" s="9"/>
      <c r="AY820" s="9"/>
      <c r="AZ820" s="9"/>
      <c r="BA820" s="33"/>
      <c r="BB820" s="33"/>
      <c r="BC820" s="36"/>
      <c r="BD820" s="12" t="s">
        <v>1771</v>
      </c>
    </row>
    <row r="821" spans="1:56" s="12" customFormat="1" x14ac:dyDescent="0.2">
      <c r="A821" s="9" t="str">
        <f>IF(Search!$C$5="","",IF(COUNTA(Inventory!$AP821)=1,1,""))</f>
        <v/>
      </c>
      <c r="B821" s="9" t="str">
        <f>IF(Search!$C$4="","",IF(ISNUMBER(SEARCH(Search!$C$4,$AR821))=TRUE,1,""))</f>
        <v/>
      </c>
      <c r="C821" s="9" t="str">
        <f>IF(Search!$C$6="x",IF(COUNTA($AQ821)=1,1,"N"),IF(COUNTA($AQ821)=1,"N",""))</f>
        <v/>
      </c>
      <c r="D821" s="9" t="str">
        <f>IF(Search!$O$8="","",IF(ISNUMBER(SEARCH(Search!$O$8,$BD821))=TRUE,1,""))</f>
        <v/>
      </c>
      <c r="E821" s="9" t="str">
        <f>IF(Search!$C$7="","",IF(ISNUMBER(SEARCH(Search!$C$7,$AN821))=TRUE,1,""))</f>
        <v/>
      </c>
      <c r="F821" s="9" t="str">
        <f>IF(Search!$C$8="","",IF(ISNUMBER(SEARCH(Search!$C$8,$AO821))=TRUE,1,""))</f>
        <v/>
      </c>
      <c r="G821" s="9" t="str">
        <f>IF(Search!$F$4="","",IF(Inventory!$AJ821&lt;Search!$F$4,"",1))</f>
        <v/>
      </c>
      <c r="H821" s="9" t="str">
        <f>IF(Search!$F$5="","",IF(Inventory!$AJ821&gt;Search!$F$5,"",1))</f>
        <v/>
      </c>
      <c r="I821" s="9" t="str">
        <f>IF(Search!$F$7="","",IF(Search!$F$8="",IF(ISNUMBER(SEARCH(Search!$F$7,$AL821))=TRUE,1,""),""))</f>
        <v/>
      </c>
      <c r="J821" s="9" t="str">
        <f>IF($AL821=Search!$F$8,1,"")</f>
        <v/>
      </c>
      <c r="K821" s="9" t="str">
        <f>IF(Search!$I$4="","",IF(COUNTA($AS821)=1,IF(Search!$I$4="N","N",1),""))</f>
        <v/>
      </c>
      <c r="L821" s="9" t="str">
        <f>IF(Search!$I$5="","",IF($AS821="RC",1,""))</f>
        <v/>
      </c>
      <c r="M821" s="9" t="str">
        <f>IF(Search!$I$6="","",IF($AS821="RCP",1,""))</f>
        <v/>
      </c>
      <c r="N821" s="9" t="str">
        <f>IF(Search!$I$8="","",IF(COUNTA($AT821)=1,IF(Search!$I$8="N","N",1),""))</f>
        <v/>
      </c>
      <c r="O821" s="9" t="str">
        <f>IF(Search!$L$4="","",IF(COUNTA($AU821)=1,IF(Search!$L$4="N","N",1),""))</f>
        <v/>
      </c>
      <c r="P821" s="9" t="str">
        <f>IF(Search!$L$5="","",IF(ISNUMBER(SEARCH("Jersey",$AU821))=TRUE,IF(Search!$L$5="N","N",1),""))</f>
        <v/>
      </c>
      <c r="Q821" s="9" t="str">
        <f>IF(Search!$L$6="","",IF(ISNUMBER(SEARCH("Patch",$AU821))=TRUE,IF(Search!$L$6="N","N",1),""))</f>
        <v/>
      </c>
      <c r="R821" s="9" t="str">
        <f>IF(Search!$L$7="","",IF(ISNUMBER(SEARCH("Shield",$AU821))=TRUE,IF(Search!$L$7="N","N",1),""))</f>
        <v/>
      </c>
      <c r="S821" s="9" t="str">
        <f>IF(Search!$L$8="","",IF(ISNUMBER(SEARCH("Stick",$AU821))=TRUE,IF(Search!$L$8="N","N",1),""))</f>
        <v/>
      </c>
      <c r="T821" s="9" t="str">
        <f>IF(Search!$O$4="","",IF(COUNTA($AW821)=1,IF(Search!$O$4="N","N",1),""))</f>
        <v/>
      </c>
      <c r="U821" s="9" t="str">
        <f>IF(Search!$O$5="","",IF($AW821="","",IF($AW821&lt;Search!$O$5,"",1)))</f>
        <v/>
      </c>
      <c r="V821" s="9" t="str">
        <f>IF(Search!$O$6="","",IF($AW821="","",IF($AW821&gt;Search!$O$6,"",1)))</f>
        <v/>
      </c>
      <c r="W821" s="9" t="str">
        <f>IF(Search!$U$4="","",IF($AX821="","",1))</f>
        <v/>
      </c>
      <c r="X821" s="9" t="str">
        <f>IF(Search!$U$5="","",IF(ISNUMBER(SEARCH(Search!$U$5,$AX821))=TRUE,IF(Search!$U$5="N","N",1),""))</f>
        <v/>
      </c>
      <c r="Y821" s="9" t="str">
        <f>IF(Search!$U$6="","",IF($AY821&lt;Search!$U$6,"",1))</f>
        <v/>
      </c>
      <c r="Z821" s="9" t="str">
        <f>IF(Search!$R$4="","",IF(Inventory!$BA821&lt;Search!$R$4,"",1))</f>
        <v/>
      </c>
      <c r="AA821" s="9" t="str">
        <f>IF(Search!$R$5="","",IF($BA821&gt;Search!$R$5,"",1))</f>
        <v/>
      </c>
      <c r="AB821" s="9" t="str">
        <f>IF(Search!$R$6="","",IF($BB821&lt;Search!$R$6,"",1))</f>
        <v/>
      </c>
      <c r="AC821" s="9" t="str">
        <f>IF(Search!$R$7="","",IF($BB821&lt;Search!$R$7,"",1))</f>
        <v/>
      </c>
      <c r="AD821" s="45" t="str">
        <f>IF(COUNTIF($A821:$AC821,"n")&gt;0,"",IF(SUM($A821:$AC821)=COUNTA(Search!$C$4:$C$8,Search!$F$4:$F$8,Search!$I$4:$I$6,Search!$I$8,Search!$L$4:$L$8,Search!$O$4:$O$8,Search!$R$4:$R$7,Search!$U$4:$U$7)-COUNTIF(Search!$C$4:$U$7,"n"),1+LARGE($AD$1:AD820,1),""))</f>
        <v/>
      </c>
      <c r="AE821" s="45" t="str">
        <f t="shared" si="39"/>
        <v/>
      </c>
      <c r="AF821" s="45" t="str">
        <f>IF(AD821="","",COUNTIF($AE$1:$AE820,$AE821)+RANK($AE821,$AE$2:$AE$10540,1))</f>
        <v/>
      </c>
      <c r="AG821" s="45" t="str">
        <f t="shared" si="40"/>
        <v/>
      </c>
      <c r="AH821" s="45" t="str">
        <f>IF($AD821="","",COUNTIF($AG$1:$AG820,$AG821)+RANK($AG821,$AG$1:$AG$10539,0))</f>
        <v/>
      </c>
      <c r="AI821" s="10" t="str">
        <f t="shared" si="41"/>
        <v>1997-98 Black Diamond #150 Vincent Lecavalier  RC   /   $</v>
      </c>
      <c r="AJ821" s="11">
        <v>1997</v>
      </c>
      <c r="AK821" s="17">
        <v>98</v>
      </c>
      <c r="AL821" s="12" t="s">
        <v>407</v>
      </c>
      <c r="AM821" s="10">
        <v>150</v>
      </c>
      <c r="AN821" s="12" t="s">
        <v>474</v>
      </c>
      <c r="AO821" s="9"/>
      <c r="AP821" s="9"/>
      <c r="AQ821" s="9"/>
      <c r="AR821" s="14" t="s">
        <v>2464</v>
      </c>
      <c r="AS821" s="29" t="s">
        <v>2</v>
      </c>
      <c r="AT821" s="9"/>
      <c r="AU821" s="9"/>
      <c r="AV821" s="13"/>
      <c r="AW821" s="13"/>
      <c r="AX821" s="9"/>
      <c r="AY821" s="9"/>
      <c r="AZ821" s="9"/>
      <c r="BA821" s="33"/>
      <c r="BB821" s="33"/>
      <c r="BC821" s="36"/>
      <c r="BD821" s="12" t="s">
        <v>1771</v>
      </c>
    </row>
    <row r="822" spans="1:56" s="12" customFormat="1" x14ac:dyDescent="0.2">
      <c r="A822" s="9" t="str">
        <f>IF(Search!$C$5="","",IF(COUNTA(Inventory!$AP822)=1,1,""))</f>
        <v/>
      </c>
      <c r="B822" s="9" t="str">
        <f>IF(Search!$C$4="","",IF(ISNUMBER(SEARCH(Search!$C$4,$AR822))=TRUE,1,""))</f>
        <v/>
      </c>
      <c r="C822" s="9" t="str">
        <f>IF(Search!$C$6="x",IF(COUNTA($AQ822)=1,1,"N"),IF(COUNTA($AQ822)=1,"N",""))</f>
        <v/>
      </c>
      <c r="D822" s="9" t="str">
        <f>IF(Search!$O$8="","",IF(ISNUMBER(SEARCH(Search!$O$8,$BD822))=TRUE,1,""))</f>
        <v/>
      </c>
      <c r="E822" s="9" t="str">
        <f>IF(Search!$C$7="","",IF(ISNUMBER(SEARCH(Search!$C$7,$AN822))=TRUE,1,""))</f>
        <v/>
      </c>
      <c r="F822" s="9" t="str">
        <f>IF(Search!$C$8="","",IF(ISNUMBER(SEARCH(Search!$C$8,$AO822))=TRUE,1,""))</f>
        <v/>
      </c>
      <c r="G822" s="9" t="str">
        <f>IF(Search!$F$4="","",IF(Inventory!$AJ822&lt;Search!$F$4,"",1))</f>
        <v/>
      </c>
      <c r="H822" s="9" t="str">
        <f>IF(Search!$F$5="","",IF(Inventory!$AJ822&gt;Search!$F$5,"",1))</f>
        <v/>
      </c>
      <c r="I822" s="9" t="str">
        <f>IF(Search!$F$7="","",IF(Search!$F$8="",IF(ISNUMBER(SEARCH(Search!$F$7,$AL822))=TRUE,1,""),""))</f>
        <v/>
      </c>
      <c r="J822" s="9" t="str">
        <f>IF($AL822=Search!$F$8,1,"")</f>
        <v/>
      </c>
      <c r="K822" s="9" t="str">
        <f>IF(Search!$I$4="","",IF(COUNTA($AS822)=1,IF(Search!$I$4="N","N",1),""))</f>
        <v/>
      </c>
      <c r="L822" s="9" t="str">
        <f>IF(Search!$I$5="","",IF($AS822="RC",1,""))</f>
        <v/>
      </c>
      <c r="M822" s="9" t="str">
        <f>IF(Search!$I$6="","",IF($AS822="RCP",1,""))</f>
        <v/>
      </c>
      <c r="N822" s="9" t="str">
        <f>IF(Search!$I$8="","",IF(COUNTA($AT822)=1,IF(Search!$I$8="N","N",1),""))</f>
        <v/>
      </c>
      <c r="O822" s="9" t="str">
        <f>IF(Search!$L$4="","",IF(COUNTA($AU822)=1,IF(Search!$L$4="N","N",1),""))</f>
        <v/>
      </c>
      <c r="P822" s="9" t="str">
        <f>IF(Search!$L$5="","",IF(ISNUMBER(SEARCH("Jersey",$AU822))=TRUE,IF(Search!$L$5="N","N",1),""))</f>
        <v/>
      </c>
      <c r="Q822" s="9" t="str">
        <f>IF(Search!$L$6="","",IF(ISNUMBER(SEARCH("Patch",$AU822))=TRUE,IF(Search!$L$6="N","N",1),""))</f>
        <v/>
      </c>
      <c r="R822" s="9" t="str">
        <f>IF(Search!$L$7="","",IF(ISNUMBER(SEARCH("Shield",$AU822))=TRUE,IF(Search!$L$7="N","N",1),""))</f>
        <v/>
      </c>
      <c r="S822" s="9" t="str">
        <f>IF(Search!$L$8="","",IF(ISNUMBER(SEARCH("Stick",$AU822))=TRUE,IF(Search!$L$8="N","N",1),""))</f>
        <v/>
      </c>
      <c r="T822" s="9" t="str">
        <f>IF(Search!$O$4="","",IF(COUNTA($AW822)=1,IF(Search!$O$4="N","N",1),""))</f>
        <v/>
      </c>
      <c r="U822" s="9" t="str">
        <f>IF(Search!$O$5="","",IF($AW822="","",IF($AW822&lt;Search!$O$5,"",1)))</f>
        <v/>
      </c>
      <c r="V822" s="9" t="str">
        <f>IF(Search!$O$6="","",IF($AW822="","",IF($AW822&gt;Search!$O$6,"",1)))</f>
        <v/>
      </c>
      <c r="W822" s="9" t="str">
        <f>IF(Search!$U$4="","",IF($AX822="","",1))</f>
        <v/>
      </c>
      <c r="X822" s="9" t="str">
        <f>IF(Search!$U$5="","",IF(ISNUMBER(SEARCH(Search!$U$5,$AX822))=TRUE,IF(Search!$U$5="N","N",1),""))</f>
        <v/>
      </c>
      <c r="Y822" s="9" t="str">
        <f>IF(Search!$U$6="","",IF($AY822&lt;Search!$U$6,"",1))</f>
        <v/>
      </c>
      <c r="Z822" s="9" t="str">
        <f>IF(Search!$R$4="","",IF(Inventory!$BA822&lt;Search!$R$4,"",1))</f>
        <v/>
      </c>
      <c r="AA822" s="9" t="str">
        <f>IF(Search!$R$5="","",IF($BA822&gt;Search!$R$5,"",1))</f>
        <v/>
      </c>
      <c r="AB822" s="9" t="str">
        <f>IF(Search!$R$6="","",IF($BB822&lt;Search!$R$6,"",1))</f>
        <v/>
      </c>
      <c r="AC822" s="9" t="str">
        <f>IF(Search!$R$7="","",IF($BB822&lt;Search!$R$7,"",1))</f>
        <v/>
      </c>
      <c r="AD822" s="45" t="str">
        <f>IF(COUNTIF($A822:$AC822,"n")&gt;0,"",IF(SUM($A822:$AC822)=COUNTA(Search!$C$4:$C$8,Search!$F$4:$F$8,Search!$I$4:$I$6,Search!$I$8,Search!$L$4:$L$8,Search!$O$4:$O$8,Search!$R$4:$R$7,Search!$U$4:$U$7)-COUNTIF(Search!$C$4:$U$7,"n"),1+LARGE($AD$1:AD821,1),""))</f>
        <v/>
      </c>
      <c r="AE822" s="45" t="str">
        <f t="shared" si="39"/>
        <v/>
      </c>
      <c r="AF822" s="45" t="str">
        <f>IF(AD822="","",COUNTIF($AE$1:$AE821,$AE822)+RANK($AE822,$AE$2:$AE$10540,1))</f>
        <v/>
      </c>
      <c r="AG822" s="45" t="str">
        <f t="shared" si="40"/>
        <v/>
      </c>
      <c r="AH822" s="45" t="str">
        <f>IF($AD822="","",COUNTIF($AG$1:$AG821,$AG822)+RANK($AG822,$AG$1:$AG$10539,0))</f>
        <v/>
      </c>
      <c r="AI822" s="10" t="str">
        <f t="shared" si="41"/>
        <v>1997-98 Black Diamond Double Diamond #5 Felix Potvin     /   $</v>
      </c>
      <c r="AJ822" s="11">
        <v>1997</v>
      </c>
      <c r="AK822" s="17">
        <v>98</v>
      </c>
      <c r="AL822" s="12" t="s">
        <v>475</v>
      </c>
      <c r="AM822" s="10">
        <v>5</v>
      </c>
      <c r="AN822" s="15" t="s">
        <v>226</v>
      </c>
      <c r="AO822" s="14"/>
      <c r="AP822" s="14"/>
      <c r="AQ822" s="14"/>
      <c r="AR822" s="14" t="s">
        <v>2483</v>
      </c>
      <c r="AS822" s="9"/>
      <c r="AT822" s="9"/>
      <c r="AU822" s="9"/>
      <c r="AV822" s="13"/>
      <c r="AW822" s="13"/>
      <c r="AX822" s="9"/>
      <c r="AY822" s="9"/>
      <c r="AZ822" s="9"/>
      <c r="BA822" s="33"/>
      <c r="BB822" s="33"/>
      <c r="BC822" s="36"/>
      <c r="BD822" s="12" t="s">
        <v>1771</v>
      </c>
    </row>
    <row r="823" spans="1:56" s="12" customFormat="1" x14ac:dyDescent="0.2">
      <c r="A823" s="9">
        <f>IF(Search!$C$5="","",IF(COUNTA(Inventory!$AP823)=1,1,""))</f>
        <v>1</v>
      </c>
      <c r="B823" s="9" t="str">
        <f>IF(Search!$C$4="","",IF(ISNUMBER(SEARCH(Search!$C$4,$AR823))=TRUE,1,""))</f>
        <v/>
      </c>
      <c r="C823" s="9" t="str">
        <f>IF(Search!$C$6="x",IF(COUNTA($AQ823)=1,1,"N"),IF(COUNTA($AQ823)=1,"N",""))</f>
        <v/>
      </c>
      <c r="D823" s="9" t="str">
        <f>IF(Search!$O$8="","",IF(ISNUMBER(SEARCH(Search!$O$8,$BD823))=TRUE,1,""))</f>
        <v/>
      </c>
      <c r="E823" s="9" t="str">
        <f>IF(Search!$C$7="","",IF(ISNUMBER(SEARCH(Search!$C$7,$AN823))=TRUE,1,""))</f>
        <v/>
      </c>
      <c r="F823" s="9" t="str">
        <f>IF(Search!$C$8="","",IF(ISNUMBER(SEARCH(Search!$C$8,$AO823))=TRUE,1,""))</f>
        <v/>
      </c>
      <c r="G823" s="9" t="str">
        <f>IF(Search!$F$4="","",IF(Inventory!$AJ823&lt;Search!$F$4,"",1))</f>
        <v/>
      </c>
      <c r="H823" s="9" t="str">
        <f>IF(Search!$F$5="","",IF(Inventory!$AJ823&gt;Search!$F$5,"",1))</f>
        <v/>
      </c>
      <c r="I823" s="9" t="str">
        <f>IF(Search!$F$7="","",IF(Search!$F$8="",IF(ISNUMBER(SEARCH(Search!$F$7,$AL823))=TRUE,1,""),""))</f>
        <v/>
      </c>
      <c r="J823" s="9" t="str">
        <f>IF($AL823=Search!$F$8,1,"")</f>
        <v/>
      </c>
      <c r="K823" s="9" t="str">
        <f>IF(Search!$I$4="","",IF(COUNTA($AS823)=1,IF(Search!$I$4="N","N",1),""))</f>
        <v/>
      </c>
      <c r="L823" s="9" t="str">
        <f>IF(Search!$I$5="","",IF($AS823="RC",1,""))</f>
        <v/>
      </c>
      <c r="M823" s="9" t="str">
        <f>IF(Search!$I$6="","",IF($AS823="RCP",1,""))</f>
        <v/>
      </c>
      <c r="N823" s="9" t="str">
        <f>IF(Search!$I$8="","",IF(COUNTA($AT823)=1,IF(Search!$I$8="N","N",1),""))</f>
        <v/>
      </c>
      <c r="O823" s="9" t="str">
        <f>IF(Search!$L$4="","",IF(COUNTA($AU823)=1,IF(Search!$L$4="N","N",1),""))</f>
        <v/>
      </c>
      <c r="P823" s="9" t="str">
        <f>IF(Search!$L$5="","",IF(ISNUMBER(SEARCH("Jersey",$AU823))=TRUE,IF(Search!$L$5="N","N",1),""))</f>
        <v/>
      </c>
      <c r="Q823" s="9" t="str">
        <f>IF(Search!$L$6="","",IF(ISNUMBER(SEARCH("Patch",$AU823))=TRUE,IF(Search!$L$6="N","N",1),""))</f>
        <v/>
      </c>
      <c r="R823" s="9" t="str">
        <f>IF(Search!$L$7="","",IF(ISNUMBER(SEARCH("Shield",$AU823))=TRUE,IF(Search!$L$7="N","N",1),""))</f>
        <v/>
      </c>
      <c r="S823" s="9" t="str">
        <f>IF(Search!$L$8="","",IF(ISNUMBER(SEARCH("Stick",$AU823))=TRUE,IF(Search!$L$8="N","N",1),""))</f>
        <v/>
      </c>
      <c r="T823" s="9" t="str">
        <f>IF(Search!$O$4="","",IF(COUNTA($AW823)=1,IF(Search!$O$4="N","N",1),""))</f>
        <v/>
      </c>
      <c r="U823" s="9" t="str">
        <f>IF(Search!$O$5="","",IF($AW823="","",IF($AW823&lt;Search!$O$5,"",1)))</f>
        <v/>
      </c>
      <c r="V823" s="9" t="str">
        <f>IF(Search!$O$6="","",IF($AW823="","",IF($AW823&gt;Search!$O$6,"",1)))</f>
        <v/>
      </c>
      <c r="W823" s="9" t="str">
        <f>IF(Search!$U$4="","",IF($AX823="","",1))</f>
        <v/>
      </c>
      <c r="X823" s="9" t="str">
        <f>IF(Search!$U$5="","",IF(ISNUMBER(SEARCH(Search!$U$5,$AX823))=TRUE,IF(Search!$U$5="N","N",1),""))</f>
        <v/>
      </c>
      <c r="Y823" s="9" t="str">
        <f>IF(Search!$U$6="","",IF($AY823&lt;Search!$U$6,"",1))</f>
        <v/>
      </c>
      <c r="Z823" s="9" t="str">
        <f>IF(Search!$R$4="","",IF(Inventory!$BA823&lt;Search!$R$4,"",1))</f>
        <v/>
      </c>
      <c r="AA823" s="9" t="str">
        <f>IF(Search!$R$5="","",IF($BA823&gt;Search!$R$5,"",1))</f>
        <v/>
      </c>
      <c r="AB823" s="9" t="str">
        <f>IF(Search!$R$6="","",IF($BB823&lt;Search!$R$6,"",1))</f>
        <v/>
      </c>
      <c r="AC823" s="9" t="str">
        <f>IF(Search!$R$7="","",IF($BB823&lt;Search!$R$7,"",1))</f>
        <v/>
      </c>
      <c r="AD823" s="45">
        <f>IF(COUNTIF($A823:$AC823,"n")&gt;0,"",IF(SUM($A823:$AC823)=COUNTA(Search!$C$4:$C$8,Search!$F$4:$F$8,Search!$I$4:$I$6,Search!$I$8,Search!$L$4:$L$8,Search!$O$4:$O$8,Search!$R$4:$R$7,Search!$U$4:$U$7)-COUNTIF(Search!$C$4:$U$7,"n"),1+LARGE($AD$1:AD822,1),""))</f>
        <v>24</v>
      </c>
      <c r="AE823" s="45">
        <f t="shared" si="39"/>
        <v>2072</v>
      </c>
      <c r="AF823" s="45">
        <f>IF(AD823="","",COUNTIF($AE$1:$AE822,$AE823)+RANK($AE823,$AE$2:$AE$10540,1))</f>
        <v>389</v>
      </c>
      <c r="AG823" s="45">
        <f t="shared" si="40"/>
        <v>0</v>
      </c>
      <c r="AH823" s="45">
        <f>IF($AD823="","",COUNTIF($AG$1:$AG822,$AG823)+RANK($AG823,$AG$1:$AG$10539,0))</f>
        <v>188</v>
      </c>
      <c r="AI823" s="10" t="str">
        <f t="shared" si="41"/>
        <v>1997-98 Black Diamond Double Diamond #36 Pierre Hedin     /   $</v>
      </c>
      <c r="AJ823" s="11">
        <v>1997</v>
      </c>
      <c r="AK823" s="17">
        <v>98</v>
      </c>
      <c r="AL823" s="12" t="s">
        <v>475</v>
      </c>
      <c r="AM823" s="10">
        <v>36</v>
      </c>
      <c r="AN823" s="12" t="s">
        <v>476</v>
      </c>
      <c r="AO823" s="9"/>
      <c r="AP823" s="9" t="s">
        <v>1902</v>
      </c>
      <c r="AQ823" s="9"/>
      <c r="AR823" s="14"/>
      <c r="AS823" s="9"/>
      <c r="AT823" s="9"/>
      <c r="AU823" s="9"/>
      <c r="AV823" s="13"/>
      <c r="AW823" s="13"/>
      <c r="AX823" s="9"/>
      <c r="AY823" s="9"/>
      <c r="AZ823" s="9"/>
      <c r="BA823" s="33"/>
      <c r="BB823" s="33"/>
      <c r="BC823" s="36"/>
      <c r="BD823" s="12" t="s">
        <v>1771</v>
      </c>
    </row>
    <row r="824" spans="1:56" s="12" customFormat="1" x14ac:dyDescent="0.2">
      <c r="A824" s="9">
        <f>IF(Search!$C$5="","",IF(COUNTA(Inventory!$AP824)=1,1,""))</f>
        <v>1</v>
      </c>
      <c r="B824" s="9" t="str">
        <f>IF(Search!$C$4="","",IF(ISNUMBER(SEARCH(Search!$C$4,$AR824))=TRUE,1,""))</f>
        <v/>
      </c>
      <c r="C824" s="9" t="str">
        <f>IF(Search!$C$6="x",IF(COUNTA($AQ824)=1,1,"N"),IF(COUNTA($AQ824)=1,"N",""))</f>
        <v/>
      </c>
      <c r="D824" s="9" t="str">
        <f>IF(Search!$O$8="","",IF(ISNUMBER(SEARCH(Search!$O$8,$BD824))=TRUE,1,""))</f>
        <v/>
      </c>
      <c r="E824" s="9" t="str">
        <f>IF(Search!$C$7="","",IF(ISNUMBER(SEARCH(Search!$C$7,$AN824))=TRUE,1,""))</f>
        <v/>
      </c>
      <c r="F824" s="9" t="str">
        <f>IF(Search!$C$8="","",IF(ISNUMBER(SEARCH(Search!$C$8,$AO824))=TRUE,1,""))</f>
        <v/>
      </c>
      <c r="G824" s="9" t="str">
        <f>IF(Search!$F$4="","",IF(Inventory!$AJ824&lt;Search!$F$4,"",1))</f>
        <v/>
      </c>
      <c r="H824" s="9" t="str">
        <f>IF(Search!$F$5="","",IF(Inventory!$AJ824&gt;Search!$F$5,"",1))</f>
        <v/>
      </c>
      <c r="I824" s="9" t="str">
        <f>IF(Search!$F$7="","",IF(Search!$F$8="",IF(ISNUMBER(SEARCH(Search!$F$7,$AL824))=TRUE,1,""),""))</f>
        <v/>
      </c>
      <c r="J824" s="9" t="str">
        <f>IF($AL824=Search!$F$8,1,"")</f>
        <v/>
      </c>
      <c r="K824" s="9" t="str">
        <f>IF(Search!$I$4="","",IF(COUNTA($AS824)=1,IF(Search!$I$4="N","N",1),""))</f>
        <v/>
      </c>
      <c r="L824" s="9" t="str">
        <f>IF(Search!$I$5="","",IF($AS824="RC",1,""))</f>
        <v/>
      </c>
      <c r="M824" s="9" t="str">
        <f>IF(Search!$I$6="","",IF($AS824="RCP",1,""))</f>
        <v/>
      </c>
      <c r="N824" s="9" t="str">
        <f>IF(Search!$I$8="","",IF(COUNTA($AT824)=1,IF(Search!$I$8="N","N",1),""))</f>
        <v/>
      </c>
      <c r="O824" s="9" t="str">
        <f>IF(Search!$L$4="","",IF(COUNTA($AU824)=1,IF(Search!$L$4="N","N",1),""))</f>
        <v/>
      </c>
      <c r="P824" s="9" t="str">
        <f>IF(Search!$L$5="","",IF(ISNUMBER(SEARCH("Jersey",$AU824))=TRUE,IF(Search!$L$5="N","N",1),""))</f>
        <v/>
      </c>
      <c r="Q824" s="9" t="str">
        <f>IF(Search!$L$6="","",IF(ISNUMBER(SEARCH("Patch",$AU824))=TRUE,IF(Search!$L$6="N","N",1),""))</f>
        <v/>
      </c>
      <c r="R824" s="9" t="str">
        <f>IF(Search!$L$7="","",IF(ISNUMBER(SEARCH("Shield",$AU824))=TRUE,IF(Search!$L$7="N","N",1),""))</f>
        <v/>
      </c>
      <c r="S824" s="9" t="str">
        <f>IF(Search!$L$8="","",IF(ISNUMBER(SEARCH("Stick",$AU824))=TRUE,IF(Search!$L$8="N","N",1),""))</f>
        <v/>
      </c>
      <c r="T824" s="9" t="str">
        <f>IF(Search!$O$4="","",IF(COUNTA($AW824)=1,IF(Search!$O$4="N","N",1),""))</f>
        <v/>
      </c>
      <c r="U824" s="9" t="str">
        <f>IF(Search!$O$5="","",IF($AW824="","",IF($AW824&lt;Search!$O$5,"",1)))</f>
        <v/>
      </c>
      <c r="V824" s="9" t="str">
        <f>IF(Search!$O$6="","",IF($AW824="","",IF($AW824&gt;Search!$O$6,"",1)))</f>
        <v/>
      </c>
      <c r="W824" s="9" t="str">
        <f>IF(Search!$U$4="","",IF($AX824="","",1))</f>
        <v/>
      </c>
      <c r="X824" s="9" t="str">
        <f>IF(Search!$U$5="","",IF(ISNUMBER(SEARCH(Search!$U$5,$AX824))=TRUE,IF(Search!$U$5="N","N",1),""))</f>
        <v/>
      </c>
      <c r="Y824" s="9" t="str">
        <f>IF(Search!$U$6="","",IF($AY824&lt;Search!$U$6,"",1))</f>
        <v/>
      </c>
      <c r="Z824" s="9" t="str">
        <f>IF(Search!$R$4="","",IF(Inventory!$BA824&lt;Search!$R$4,"",1))</f>
        <v/>
      </c>
      <c r="AA824" s="9" t="str">
        <f>IF(Search!$R$5="","",IF($BA824&gt;Search!$R$5,"",1))</f>
        <v/>
      </c>
      <c r="AB824" s="9" t="str">
        <f>IF(Search!$R$6="","",IF($BB824&lt;Search!$R$6,"",1))</f>
        <v/>
      </c>
      <c r="AC824" s="9" t="str">
        <f>IF(Search!$R$7="","",IF($BB824&lt;Search!$R$7,"",1))</f>
        <v/>
      </c>
      <c r="AD824" s="45">
        <f>IF(COUNTIF($A824:$AC824,"n")&gt;0,"",IF(SUM($A824:$AC824)=COUNTA(Search!$C$4:$C$8,Search!$F$4:$F$8,Search!$I$4:$I$6,Search!$I$8,Search!$L$4:$L$8,Search!$O$4:$O$8,Search!$R$4:$R$7,Search!$U$4:$U$7)-COUNTIF(Search!$C$4:$U$7,"n"),1+LARGE($AD$1:AD823,1),""))</f>
        <v>25</v>
      </c>
      <c r="AE824" s="45">
        <f t="shared" si="39"/>
        <v>1611</v>
      </c>
      <c r="AF824" s="45">
        <f>IF(AD824="","",COUNTIF($AE$1:$AE823,$AE824)+RANK($AE824,$AE$2:$AE$10540,1))</f>
        <v>286</v>
      </c>
      <c r="AG824" s="45">
        <f t="shared" si="40"/>
        <v>0</v>
      </c>
      <c r="AH824" s="45">
        <f>IF($AD824="","",COUNTIF($AG$1:$AG823,$AG824)+RANK($AG824,$AG$1:$AG$10539,0))</f>
        <v>189</v>
      </c>
      <c r="AI824" s="10" t="str">
        <f t="shared" si="41"/>
        <v>1997-98 Black Diamond Double Diamond #77 Mats Sundin     /   $</v>
      </c>
      <c r="AJ824" s="11">
        <v>1997</v>
      </c>
      <c r="AK824" s="17">
        <v>98</v>
      </c>
      <c r="AL824" s="12" t="s">
        <v>475</v>
      </c>
      <c r="AM824" s="10">
        <v>77</v>
      </c>
      <c r="AN824" s="15" t="s">
        <v>215</v>
      </c>
      <c r="AO824" s="14"/>
      <c r="AP824" s="14" t="s">
        <v>1902</v>
      </c>
      <c r="AQ824" s="14"/>
      <c r="AR824" s="14"/>
      <c r="AS824" s="9"/>
      <c r="AT824" s="9"/>
      <c r="AU824" s="9"/>
      <c r="AV824" s="13"/>
      <c r="AW824" s="13"/>
      <c r="AX824" s="9"/>
      <c r="AY824" s="9"/>
      <c r="AZ824" s="9"/>
      <c r="BA824" s="33"/>
      <c r="BB824" s="33"/>
      <c r="BC824" s="36"/>
      <c r="BD824" s="12" t="s">
        <v>1771</v>
      </c>
    </row>
    <row r="825" spans="1:56" s="12" customFormat="1" x14ac:dyDescent="0.2">
      <c r="A825" s="9">
        <f>IF(Search!$C$5="","",IF(COUNTA(Inventory!$AP825)=1,1,""))</f>
        <v>1</v>
      </c>
      <c r="B825" s="9" t="str">
        <f>IF(Search!$C$4="","",IF(ISNUMBER(SEARCH(Search!$C$4,$AR825))=TRUE,1,""))</f>
        <v/>
      </c>
      <c r="C825" s="9" t="str">
        <f>IF(Search!$C$6="x",IF(COUNTA($AQ825)=1,1,"N"),IF(COUNTA($AQ825)=1,"N",""))</f>
        <v/>
      </c>
      <c r="D825" s="9" t="str">
        <f>IF(Search!$O$8="","",IF(ISNUMBER(SEARCH(Search!$O$8,$BD825))=TRUE,1,""))</f>
        <v/>
      </c>
      <c r="E825" s="9" t="str">
        <f>IF(Search!$C$7="","",IF(ISNUMBER(SEARCH(Search!$C$7,$AN825))=TRUE,1,""))</f>
        <v/>
      </c>
      <c r="F825" s="9" t="str">
        <f>IF(Search!$C$8="","",IF(ISNUMBER(SEARCH(Search!$C$8,$AO825))=TRUE,1,""))</f>
        <v/>
      </c>
      <c r="G825" s="9" t="str">
        <f>IF(Search!$F$4="","",IF(Inventory!$AJ825&lt;Search!$F$4,"",1))</f>
        <v/>
      </c>
      <c r="H825" s="9" t="str">
        <f>IF(Search!$F$5="","",IF(Inventory!$AJ825&gt;Search!$F$5,"",1))</f>
        <v/>
      </c>
      <c r="I825" s="9" t="str">
        <f>IF(Search!$F$7="","",IF(Search!$F$8="",IF(ISNUMBER(SEARCH(Search!$F$7,$AL825))=TRUE,1,""),""))</f>
        <v/>
      </c>
      <c r="J825" s="9" t="str">
        <f>IF($AL825=Search!$F$8,1,"")</f>
        <v/>
      </c>
      <c r="K825" s="9" t="str">
        <f>IF(Search!$I$4="","",IF(COUNTA($AS825)=1,IF(Search!$I$4="N","N",1),""))</f>
        <v/>
      </c>
      <c r="L825" s="9" t="str">
        <f>IF(Search!$I$5="","",IF($AS825="RC",1,""))</f>
        <v/>
      </c>
      <c r="M825" s="9" t="str">
        <f>IF(Search!$I$6="","",IF($AS825="RCP",1,""))</f>
        <v/>
      </c>
      <c r="N825" s="9" t="str">
        <f>IF(Search!$I$8="","",IF(COUNTA($AT825)=1,IF(Search!$I$8="N","N",1),""))</f>
        <v/>
      </c>
      <c r="O825" s="9" t="str">
        <f>IF(Search!$L$4="","",IF(COUNTA($AU825)=1,IF(Search!$L$4="N","N",1),""))</f>
        <v/>
      </c>
      <c r="P825" s="9" t="str">
        <f>IF(Search!$L$5="","",IF(ISNUMBER(SEARCH("Jersey",$AU825))=TRUE,IF(Search!$L$5="N","N",1),""))</f>
        <v/>
      </c>
      <c r="Q825" s="9" t="str">
        <f>IF(Search!$L$6="","",IF(ISNUMBER(SEARCH("Patch",$AU825))=TRUE,IF(Search!$L$6="N","N",1),""))</f>
        <v/>
      </c>
      <c r="R825" s="9" t="str">
        <f>IF(Search!$L$7="","",IF(ISNUMBER(SEARCH("Shield",$AU825))=TRUE,IF(Search!$L$7="N","N",1),""))</f>
        <v/>
      </c>
      <c r="S825" s="9" t="str">
        <f>IF(Search!$L$8="","",IF(ISNUMBER(SEARCH("Stick",$AU825))=TRUE,IF(Search!$L$8="N","N",1),""))</f>
        <v/>
      </c>
      <c r="T825" s="9" t="str">
        <f>IF(Search!$O$4="","",IF(COUNTA($AW825)=1,IF(Search!$O$4="N","N",1),""))</f>
        <v/>
      </c>
      <c r="U825" s="9" t="str">
        <f>IF(Search!$O$5="","",IF($AW825="","",IF($AW825&lt;Search!$O$5,"",1)))</f>
        <v/>
      </c>
      <c r="V825" s="9" t="str">
        <f>IF(Search!$O$6="","",IF($AW825="","",IF($AW825&gt;Search!$O$6,"",1)))</f>
        <v/>
      </c>
      <c r="W825" s="9" t="str">
        <f>IF(Search!$U$4="","",IF($AX825="","",1))</f>
        <v/>
      </c>
      <c r="X825" s="9" t="str">
        <f>IF(Search!$U$5="","",IF(ISNUMBER(SEARCH(Search!$U$5,$AX825))=TRUE,IF(Search!$U$5="N","N",1),""))</f>
        <v/>
      </c>
      <c r="Y825" s="9" t="str">
        <f>IF(Search!$U$6="","",IF($AY825&lt;Search!$U$6,"",1))</f>
        <v/>
      </c>
      <c r="Z825" s="9" t="str">
        <f>IF(Search!$R$4="","",IF(Inventory!$BA825&lt;Search!$R$4,"",1))</f>
        <v/>
      </c>
      <c r="AA825" s="9" t="str">
        <f>IF(Search!$R$5="","",IF($BA825&gt;Search!$R$5,"",1))</f>
        <v/>
      </c>
      <c r="AB825" s="9" t="str">
        <f>IF(Search!$R$6="","",IF($BB825&lt;Search!$R$6,"",1))</f>
        <v/>
      </c>
      <c r="AC825" s="9" t="str">
        <f>IF(Search!$R$7="","",IF($BB825&lt;Search!$R$7,"",1))</f>
        <v/>
      </c>
      <c r="AD825" s="45">
        <f>IF(COUNTIF($A825:$AC825,"n")&gt;0,"",IF(SUM($A825:$AC825)=COUNTA(Search!$C$4:$C$8,Search!$F$4:$F$8,Search!$I$4:$I$6,Search!$I$8,Search!$L$4:$L$8,Search!$O$4:$O$8,Search!$R$4:$R$7,Search!$U$4:$U$7)-COUNTIF(Search!$C$4:$U$7,"n"),1+LARGE($AD$1:AD824,1),""))</f>
        <v>26</v>
      </c>
      <c r="AE825" s="45">
        <f t="shared" si="39"/>
        <v>1611</v>
      </c>
      <c r="AF825" s="45">
        <f>IF(AD825="","",COUNTIF($AE$1:$AE824,$AE825)+RANK($AE825,$AE$2:$AE$10540,1))</f>
        <v>287</v>
      </c>
      <c r="AG825" s="45">
        <f t="shared" si="40"/>
        <v>0</v>
      </c>
      <c r="AH825" s="45">
        <f>IF($AD825="","",COUNTIF($AG$1:$AG824,$AG825)+RANK($AG825,$AG$1:$AG$10539,0))</f>
        <v>190</v>
      </c>
      <c r="AI825" s="10" t="str">
        <f t="shared" si="41"/>
        <v>1997-98 Black Diamond Premium Cut #PC30 Mats Sundin     /   $</v>
      </c>
      <c r="AJ825" s="11">
        <v>1997</v>
      </c>
      <c r="AK825" s="17">
        <v>98</v>
      </c>
      <c r="AL825" s="12" t="s">
        <v>2195</v>
      </c>
      <c r="AM825" s="10" t="s">
        <v>2196</v>
      </c>
      <c r="AN825" s="15" t="s">
        <v>215</v>
      </c>
      <c r="AO825" s="14"/>
      <c r="AP825" s="14" t="s">
        <v>1902</v>
      </c>
      <c r="AQ825" s="14"/>
      <c r="AR825" s="14"/>
      <c r="AS825" s="9"/>
      <c r="AT825" s="9"/>
      <c r="AU825" s="9"/>
      <c r="AV825" s="13"/>
      <c r="AW825" s="13"/>
      <c r="AX825" s="9"/>
      <c r="AY825" s="9"/>
      <c r="AZ825" s="9"/>
      <c r="BA825" s="33"/>
      <c r="BB825" s="33"/>
      <c r="BC825" s="36"/>
      <c r="BD825" s="12" t="s">
        <v>1771</v>
      </c>
    </row>
    <row r="826" spans="1:56" s="12" customFormat="1" x14ac:dyDescent="0.2">
      <c r="A826" s="9">
        <f>IF(Search!$C$5="","",IF(COUNTA(Inventory!$AP826)=1,1,""))</f>
        <v>1</v>
      </c>
      <c r="B826" s="9" t="str">
        <f>IF(Search!$C$4="","",IF(ISNUMBER(SEARCH(Search!$C$4,$AR826))=TRUE,1,""))</f>
        <v/>
      </c>
      <c r="C826" s="9" t="str">
        <f>IF(Search!$C$6="x",IF(COUNTA($AQ826)=1,1,"N"),IF(COUNTA($AQ826)=1,"N",""))</f>
        <v/>
      </c>
      <c r="D826" s="9" t="str">
        <f>IF(Search!$O$8="","",IF(ISNUMBER(SEARCH(Search!$O$8,$BD826))=TRUE,1,""))</f>
        <v/>
      </c>
      <c r="E826" s="9" t="str">
        <f>IF(Search!$C$7="","",IF(ISNUMBER(SEARCH(Search!$C$7,$AN826))=TRUE,1,""))</f>
        <v/>
      </c>
      <c r="F826" s="9" t="str">
        <f>IF(Search!$C$8="","",IF(ISNUMBER(SEARCH(Search!$C$8,$AO826))=TRUE,1,""))</f>
        <v/>
      </c>
      <c r="G826" s="9" t="str">
        <f>IF(Search!$F$4="","",IF(Inventory!$AJ826&lt;Search!$F$4,"",1))</f>
        <v/>
      </c>
      <c r="H826" s="9" t="str">
        <f>IF(Search!$F$5="","",IF(Inventory!$AJ826&gt;Search!$F$5,"",1))</f>
        <v/>
      </c>
      <c r="I826" s="9" t="str">
        <f>IF(Search!$F$7="","",IF(Search!$F$8="",IF(ISNUMBER(SEARCH(Search!$F$7,$AL826))=TRUE,1,""),""))</f>
        <v/>
      </c>
      <c r="J826" s="9" t="str">
        <f>IF($AL826=Search!$F$8,1,"")</f>
        <v/>
      </c>
      <c r="K826" s="9" t="str">
        <f>IF(Search!$I$4="","",IF(COUNTA($AS826)=1,IF(Search!$I$4="N","N",1),""))</f>
        <v/>
      </c>
      <c r="L826" s="9" t="str">
        <f>IF(Search!$I$5="","",IF($AS826="RC",1,""))</f>
        <v/>
      </c>
      <c r="M826" s="9" t="str">
        <f>IF(Search!$I$6="","",IF($AS826="RCP",1,""))</f>
        <v/>
      </c>
      <c r="N826" s="9" t="str">
        <f>IF(Search!$I$8="","",IF(COUNTA($AT826)=1,IF(Search!$I$8="N","N",1),""))</f>
        <v/>
      </c>
      <c r="O826" s="9" t="str">
        <f>IF(Search!$L$4="","",IF(COUNTA($AU826)=1,IF(Search!$L$4="N","N",1),""))</f>
        <v/>
      </c>
      <c r="P826" s="9" t="str">
        <f>IF(Search!$L$5="","",IF(ISNUMBER(SEARCH("Jersey",$AU826))=TRUE,IF(Search!$L$5="N","N",1),""))</f>
        <v/>
      </c>
      <c r="Q826" s="9" t="str">
        <f>IF(Search!$L$6="","",IF(ISNUMBER(SEARCH("Patch",$AU826))=TRUE,IF(Search!$L$6="N","N",1),""))</f>
        <v/>
      </c>
      <c r="R826" s="9" t="str">
        <f>IF(Search!$L$7="","",IF(ISNUMBER(SEARCH("Shield",$AU826))=TRUE,IF(Search!$L$7="N","N",1),""))</f>
        <v/>
      </c>
      <c r="S826" s="9" t="str">
        <f>IF(Search!$L$8="","",IF(ISNUMBER(SEARCH("Stick",$AU826))=TRUE,IF(Search!$L$8="N","N",1),""))</f>
        <v/>
      </c>
      <c r="T826" s="9" t="str">
        <f>IF(Search!$O$4="","",IF(COUNTA($AW826)=1,IF(Search!$O$4="N","N",1),""))</f>
        <v/>
      </c>
      <c r="U826" s="9" t="str">
        <f>IF(Search!$O$5="","",IF($AW826="","",IF($AW826&lt;Search!$O$5,"",1)))</f>
        <v/>
      </c>
      <c r="V826" s="9" t="str">
        <f>IF(Search!$O$6="","",IF($AW826="","",IF($AW826&gt;Search!$O$6,"",1)))</f>
        <v/>
      </c>
      <c r="W826" s="9" t="str">
        <f>IF(Search!$U$4="","",IF($AX826="","",1))</f>
        <v/>
      </c>
      <c r="X826" s="9" t="str">
        <f>IF(Search!$U$5="","",IF(ISNUMBER(SEARCH(Search!$U$5,$AX826))=TRUE,IF(Search!$U$5="N","N",1),""))</f>
        <v/>
      </c>
      <c r="Y826" s="9" t="str">
        <f>IF(Search!$U$6="","",IF($AY826&lt;Search!$U$6,"",1))</f>
        <v/>
      </c>
      <c r="Z826" s="9" t="str">
        <f>IF(Search!$R$4="","",IF(Inventory!$BA826&lt;Search!$R$4,"",1))</f>
        <v/>
      </c>
      <c r="AA826" s="9" t="str">
        <f>IF(Search!$R$5="","",IF($BA826&gt;Search!$R$5,"",1))</f>
        <v/>
      </c>
      <c r="AB826" s="9" t="str">
        <f>IF(Search!$R$6="","",IF($BB826&lt;Search!$R$6,"",1))</f>
        <v/>
      </c>
      <c r="AC826" s="9" t="str">
        <f>IF(Search!$R$7="","",IF($BB826&lt;Search!$R$7,"",1))</f>
        <v/>
      </c>
      <c r="AD826" s="45">
        <f>IF(COUNTIF($A826:$AC826,"n")&gt;0,"",IF(SUM($A826:$AC826)=COUNTA(Search!$C$4:$C$8,Search!$F$4:$F$8,Search!$I$4:$I$6,Search!$I$8,Search!$L$4:$L$8,Search!$O$4:$O$8,Search!$R$4:$R$7,Search!$U$4:$U$7)-COUNTIF(Search!$C$4:$U$7,"n"),1+LARGE($AD$1:AD825,1),""))</f>
        <v>27</v>
      </c>
      <c r="AE826" s="45">
        <f t="shared" si="39"/>
        <v>1611</v>
      </c>
      <c r="AF826" s="45">
        <f>IF(AD826="","",COUNTIF($AE$1:$AE825,$AE826)+RANK($AE826,$AE$2:$AE$10540,1))</f>
        <v>288</v>
      </c>
      <c r="AG826" s="45">
        <f t="shared" si="40"/>
        <v>0</v>
      </c>
      <c r="AH826" s="45">
        <f>IF($AD826="","",COUNTIF($AG$1:$AG825,$AG826)+RANK($AG826,$AG$1:$AG$10539,0))</f>
        <v>191</v>
      </c>
      <c r="AI826" s="10" t="str">
        <f t="shared" si="41"/>
        <v>1997-98 Black Diamond Premium Cut Double Diamond #PC30 Mats Sundin     /   $</v>
      </c>
      <c r="AJ826" s="11">
        <v>1997</v>
      </c>
      <c r="AK826" s="17">
        <v>98</v>
      </c>
      <c r="AL826" s="12" t="s">
        <v>2197</v>
      </c>
      <c r="AM826" s="10" t="s">
        <v>2196</v>
      </c>
      <c r="AN826" s="15" t="s">
        <v>215</v>
      </c>
      <c r="AO826" s="14"/>
      <c r="AP826" s="14" t="s">
        <v>1902</v>
      </c>
      <c r="AQ826" s="14"/>
      <c r="AR826" s="14"/>
      <c r="AS826" s="9"/>
      <c r="AT826" s="9"/>
      <c r="AU826" s="9"/>
      <c r="AV826" s="13"/>
      <c r="AW826" s="13"/>
      <c r="AX826" s="9"/>
      <c r="AY826" s="9"/>
      <c r="AZ826" s="9"/>
      <c r="BA826" s="33"/>
      <c r="BB826" s="33"/>
      <c r="BC826" s="36"/>
      <c r="BD826" s="12" t="s">
        <v>1771</v>
      </c>
    </row>
    <row r="827" spans="1:56" s="12" customFormat="1" x14ac:dyDescent="0.2">
      <c r="A827" s="9" t="str">
        <f>IF(Search!$C$5="","",IF(COUNTA(Inventory!$AP827)=1,1,""))</f>
        <v/>
      </c>
      <c r="B827" s="9" t="str">
        <f>IF(Search!$C$4="","",IF(ISNUMBER(SEARCH(Search!$C$4,$AR827))=TRUE,1,""))</f>
        <v/>
      </c>
      <c r="C827" s="9" t="str">
        <f>IF(Search!$C$6="x",IF(COUNTA($AQ827)=1,1,"N"),IF(COUNTA($AQ827)=1,"N",""))</f>
        <v/>
      </c>
      <c r="D827" s="9" t="str">
        <f>IF(Search!$O$8="","",IF(ISNUMBER(SEARCH(Search!$O$8,$BD827))=TRUE,1,""))</f>
        <v/>
      </c>
      <c r="E827" s="9" t="str">
        <f>IF(Search!$C$7="","",IF(ISNUMBER(SEARCH(Search!$C$7,$AN827))=TRUE,1,""))</f>
        <v/>
      </c>
      <c r="F827" s="9" t="str">
        <f>IF(Search!$C$8="","",IF(ISNUMBER(SEARCH(Search!$C$8,$AO827))=TRUE,1,""))</f>
        <v/>
      </c>
      <c r="G827" s="9" t="str">
        <f>IF(Search!$F$4="","",IF(Inventory!$AJ827&lt;Search!$F$4,"",1))</f>
        <v/>
      </c>
      <c r="H827" s="9" t="str">
        <f>IF(Search!$F$5="","",IF(Inventory!$AJ827&gt;Search!$F$5,"",1))</f>
        <v/>
      </c>
      <c r="I827" s="9" t="str">
        <f>IF(Search!$F$7="","",IF(Search!$F$8="",IF(ISNUMBER(SEARCH(Search!$F$7,$AL827))=TRUE,1,""),""))</f>
        <v/>
      </c>
      <c r="J827" s="9" t="str">
        <f>IF($AL827=Search!$F$8,1,"")</f>
        <v/>
      </c>
      <c r="K827" s="9" t="str">
        <f>IF(Search!$I$4="","",IF(COUNTA($AS827)=1,IF(Search!$I$4="N","N",1),""))</f>
        <v/>
      </c>
      <c r="L827" s="9" t="str">
        <f>IF(Search!$I$5="","",IF($AS827="RC",1,""))</f>
        <v/>
      </c>
      <c r="M827" s="9" t="str">
        <f>IF(Search!$I$6="","",IF($AS827="RCP",1,""))</f>
        <v/>
      </c>
      <c r="N827" s="9" t="str">
        <f>IF(Search!$I$8="","",IF(COUNTA($AT827)=1,IF(Search!$I$8="N","N",1),""))</f>
        <v/>
      </c>
      <c r="O827" s="9" t="str">
        <f>IF(Search!$L$4="","",IF(COUNTA($AU827)=1,IF(Search!$L$4="N","N",1),""))</f>
        <v/>
      </c>
      <c r="P827" s="9" t="str">
        <f>IF(Search!$L$5="","",IF(ISNUMBER(SEARCH("Jersey",$AU827))=TRUE,IF(Search!$L$5="N","N",1),""))</f>
        <v/>
      </c>
      <c r="Q827" s="9" t="str">
        <f>IF(Search!$L$6="","",IF(ISNUMBER(SEARCH("Patch",$AU827))=TRUE,IF(Search!$L$6="N","N",1),""))</f>
        <v/>
      </c>
      <c r="R827" s="9" t="str">
        <f>IF(Search!$L$7="","",IF(ISNUMBER(SEARCH("Shield",$AU827))=TRUE,IF(Search!$L$7="N","N",1),""))</f>
        <v/>
      </c>
      <c r="S827" s="9" t="str">
        <f>IF(Search!$L$8="","",IF(ISNUMBER(SEARCH("Stick",$AU827))=TRUE,IF(Search!$L$8="N","N",1),""))</f>
        <v/>
      </c>
      <c r="T827" s="9" t="str">
        <f>IF(Search!$O$4="","",IF(COUNTA($AW827)=1,IF(Search!$O$4="N","N",1),""))</f>
        <v/>
      </c>
      <c r="U827" s="9" t="str">
        <f>IF(Search!$O$5="","",IF($AW827="","",IF($AW827&lt;Search!$O$5,"",1)))</f>
        <v/>
      </c>
      <c r="V827" s="9" t="str">
        <f>IF(Search!$O$6="","",IF($AW827="","",IF($AW827&gt;Search!$O$6,"",1)))</f>
        <v/>
      </c>
      <c r="W827" s="9" t="str">
        <f>IF(Search!$U$4="","",IF($AX827="","",1))</f>
        <v/>
      </c>
      <c r="X827" s="9" t="str">
        <f>IF(Search!$U$5="","",IF(ISNUMBER(SEARCH(Search!$U$5,$AX827))=TRUE,IF(Search!$U$5="N","N",1),""))</f>
        <v/>
      </c>
      <c r="Y827" s="9" t="str">
        <f>IF(Search!$U$6="","",IF($AY827&lt;Search!$U$6,"",1))</f>
        <v/>
      </c>
      <c r="Z827" s="9" t="str">
        <f>IF(Search!$R$4="","",IF(Inventory!$BA827&lt;Search!$R$4,"",1))</f>
        <v/>
      </c>
      <c r="AA827" s="9" t="str">
        <f>IF(Search!$R$5="","",IF($BA827&gt;Search!$R$5,"",1))</f>
        <v/>
      </c>
      <c r="AB827" s="9" t="str">
        <f>IF(Search!$R$6="","",IF($BB827&lt;Search!$R$6,"",1))</f>
        <v/>
      </c>
      <c r="AC827" s="9" t="str">
        <f>IF(Search!$R$7="","",IF($BB827&lt;Search!$R$7,"",1))</f>
        <v/>
      </c>
      <c r="AD827" s="45" t="str">
        <f>IF(COUNTIF($A827:$AC827,"n")&gt;0,"",IF(SUM($A827:$AC827)=COUNTA(Search!$C$4:$C$8,Search!$F$4:$F$8,Search!$I$4:$I$6,Search!$I$8,Search!$L$4:$L$8,Search!$O$4:$O$8,Search!$R$4:$R$7,Search!$U$4:$U$7)-COUNTIF(Search!$C$4:$U$7,"n"),1+LARGE($AD$1:AD826,1),""))</f>
        <v/>
      </c>
      <c r="AE827" s="45" t="str">
        <f t="shared" si="39"/>
        <v/>
      </c>
      <c r="AF827" s="45" t="str">
        <f>IF(AD827="","",COUNTIF($AE$1:$AE826,$AE827)+RANK($AE827,$AE$2:$AE$10540,1))</f>
        <v/>
      </c>
      <c r="AG827" s="45" t="str">
        <f t="shared" si="40"/>
        <v/>
      </c>
      <c r="AH827" s="45" t="str">
        <f>IF($AD827="","",COUNTIF($AG$1:$AG826,$AG827)+RANK($AG827,$AG$1:$AG$10539,0))</f>
        <v/>
      </c>
      <c r="AI827" s="10" t="str">
        <f t="shared" si="41"/>
        <v>1997-98 Black Diamond Triple Diamond #150 Vincent Lecavalier  RCP   /   $</v>
      </c>
      <c r="AJ827" s="11">
        <v>1997</v>
      </c>
      <c r="AK827" s="17">
        <v>98</v>
      </c>
      <c r="AL827" s="12" t="s">
        <v>477</v>
      </c>
      <c r="AM827" s="10">
        <v>150</v>
      </c>
      <c r="AN827" s="12" t="s">
        <v>474</v>
      </c>
      <c r="AO827" s="9"/>
      <c r="AP827" s="9"/>
      <c r="AQ827" s="9"/>
      <c r="AR827" s="14" t="s">
        <v>2464</v>
      </c>
      <c r="AS827" s="9" t="s">
        <v>1944</v>
      </c>
      <c r="AT827" s="9"/>
      <c r="AU827" s="9"/>
      <c r="AV827" s="13"/>
      <c r="AW827" s="13"/>
      <c r="AX827" s="9"/>
      <c r="AY827" s="9"/>
      <c r="AZ827" s="9"/>
      <c r="BA827" s="33"/>
      <c r="BB827" s="33"/>
      <c r="BC827" s="36"/>
      <c r="BD827" s="12" t="s">
        <v>1771</v>
      </c>
    </row>
    <row r="828" spans="1:56" s="12" customFormat="1" x14ac:dyDescent="0.2">
      <c r="A828" s="9" t="str">
        <f>IF(Search!$C$5="","",IF(COUNTA(Inventory!$AP828)=1,1,""))</f>
        <v/>
      </c>
      <c r="B828" s="9" t="str">
        <f>IF(Search!$C$4="","",IF(ISNUMBER(SEARCH(Search!$C$4,$AR828))=TRUE,1,""))</f>
        <v/>
      </c>
      <c r="C828" s="9" t="str">
        <f>IF(Search!$C$6="x",IF(COUNTA($AQ828)=1,1,"N"),IF(COUNTA($AQ828)=1,"N",""))</f>
        <v/>
      </c>
      <c r="D828" s="9" t="str">
        <f>IF(Search!$O$8="","",IF(ISNUMBER(SEARCH(Search!$O$8,$BD828))=TRUE,1,""))</f>
        <v/>
      </c>
      <c r="E828" s="9" t="str">
        <f>IF(Search!$C$7="","",IF(ISNUMBER(SEARCH(Search!$C$7,$AN828))=TRUE,1,""))</f>
        <v/>
      </c>
      <c r="F828" s="9" t="str">
        <f>IF(Search!$C$8="","",IF(ISNUMBER(SEARCH(Search!$C$8,$AO828))=TRUE,1,""))</f>
        <v/>
      </c>
      <c r="G828" s="9" t="str">
        <f>IF(Search!$F$4="","",IF(Inventory!$AJ828&lt;Search!$F$4,"",1))</f>
        <v/>
      </c>
      <c r="H828" s="9" t="str">
        <f>IF(Search!$F$5="","",IF(Inventory!$AJ828&gt;Search!$F$5,"",1))</f>
        <v/>
      </c>
      <c r="I828" s="9" t="str">
        <f>IF(Search!$F$7="","",IF(Search!$F$8="",IF(ISNUMBER(SEARCH(Search!$F$7,$AL828))=TRUE,1,""),""))</f>
        <v/>
      </c>
      <c r="J828" s="9" t="str">
        <f>IF($AL828=Search!$F$8,1,"")</f>
        <v/>
      </c>
      <c r="K828" s="9" t="str">
        <f>IF(Search!$I$4="","",IF(COUNTA($AS828)=1,IF(Search!$I$4="N","N",1),""))</f>
        <v/>
      </c>
      <c r="L828" s="9" t="str">
        <f>IF(Search!$I$5="","",IF($AS828="RC",1,""))</f>
        <v/>
      </c>
      <c r="M828" s="9" t="str">
        <f>IF(Search!$I$6="","",IF($AS828="RCP",1,""))</f>
        <v/>
      </c>
      <c r="N828" s="9" t="str">
        <f>IF(Search!$I$8="","",IF(COUNTA($AT828)=1,IF(Search!$I$8="N","N",1),""))</f>
        <v/>
      </c>
      <c r="O828" s="9" t="str">
        <f>IF(Search!$L$4="","",IF(COUNTA($AU828)=1,IF(Search!$L$4="N","N",1),""))</f>
        <v/>
      </c>
      <c r="P828" s="9" t="str">
        <f>IF(Search!$L$5="","",IF(ISNUMBER(SEARCH("Jersey",$AU828))=TRUE,IF(Search!$L$5="N","N",1),""))</f>
        <v/>
      </c>
      <c r="Q828" s="9" t="str">
        <f>IF(Search!$L$6="","",IF(ISNUMBER(SEARCH("Patch",$AU828))=TRUE,IF(Search!$L$6="N","N",1),""))</f>
        <v/>
      </c>
      <c r="R828" s="9" t="str">
        <f>IF(Search!$L$7="","",IF(ISNUMBER(SEARCH("Shield",$AU828))=TRUE,IF(Search!$L$7="N","N",1),""))</f>
        <v/>
      </c>
      <c r="S828" s="9" t="str">
        <f>IF(Search!$L$8="","",IF(ISNUMBER(SEARCH("Stick",$AU828))=TRUE,IF(Search!$L$8="N","N",1),""))</f>
        <v/>
      </c>
      <c r="T828" s="9" t="str">
        <f>IF(Search!$O$4="","",IF(COUNTA($AW828)=1,IF(Search!$O$4="N","N",1),""))</f>
        <v/>
      </c>
      <c r="U828" s="9" t="str">
        <f>IF(Search!$O$5="","",IF($AW828="","",IF($AW828&lt;Search!$O$5,"",1)))</f>
        <v/>
      </c>
      <c r="V828" s="9" t="str">
        <f>IF(Search!$O$6="","",IF($AW828="","",IF($AW828&gt;Search!$O$6,"",1)))</f>
        <v/>
      </c>
      <c r="W828" s="9" t="str">
        <f>IF(Search!$U$4="","",IF($AX828="","",1))</f>
        <v/>
      </c>
      <c r="X828" s="9" t="str">
        <f>IF(Search!$U$5="","",IF(ISNUMBER(SEARCH(Search!$U$5,$AX828))=TRUE,IF(Search!$U$5="N","N",1),""))</f>
        <v/>
      </c>
      <c r="Y828" s="9" t="str">
        <f>IF(Search!$U$6="","",IF($AY828&lt;Search!$U$6,"",1))</f>
        <v/>
      </c>
      <c r="Z828" s="9" t="str">
        <f>IF(Search!$R$4="","",IF(Inventory!$BA828&lt;Search!$R$4,"",1))</f>
        <v/>
      </c>
      <c r="AA828" s="9" t="str">
        <f>IF(Search!$R$5="","",IF($BA828&gt;Search!$R$5,"",1))</f>
        <v/>
      </c>
      <c r="AB828" s="9" t="str">
        <f>IF(Search!$R$6="","",IF($BB828&lt;Search!$R$6,"",1))</f>
        <v/>
      </c>
      <c r="AC828" s="9" t="str">
        <f>IF(Search!$R$7="","",IF($BB828&lt;Search!$R$7,"",1))</f>
        <v/>
      </c>
      <c r="AD828" s="45" t="str">
        <f>IF(COUNTIF($A828:$AC828,"n")&gt;0,"",IF(SUM($A828:$AC828)=COUNTA(Search!$C$4:$C$8,Search!$F$4:$F$8,Search!$I$4:$I$6,Search!$I$8,Search!$L$4:$L$8,Search!$O$4:$O$8,Search!$R$4:$R$7,Search!$U$4:$U$7)-COUNTIF(Search!$C$4:$U$7,"n"),1+LARGE($AD$1:AD827,1),""))</f>
        <v/>
      </c>
      <c r="AE828" s="45" t="str">
        <f t="shared" si="39"/>
        <v/>
      </c>
      <c r="AF828" s="45" t="str">
        <f>IF(AD828="","",COUNTIF($AE$1:$AE827,$AE828)+RANK($AE828,$AE$2:$AE$10540,1))</f>
        <v/>
      </c>
      <c r="AG828" s="45" t="str">
        <f t="shared" si="40"/>
        <v/>
      </c>
      <c r="AH828" s="45" t="str">
        <f>IF($AD828="","",COUNTIF($AG$1:$AG827,$AG828)+RANK($AG828,$AG$1:$AG$10539,0))</f>
        <v/>
      </c>
      <c r="AI828" s="10" t="str">
        <f t="shared" si="41"/>
        <v>1997-98 Collector's Choice Crash The Game #C9A Paul Kariya     /   $</v>
      </c>
      <c r="AJ828" s="11">
        <v>1997</v>
      </c>
      <c r="AK828" s="17">
        <v>98</v>
      </c>
      <c r="AL828" s="12" t="s">
        <v>478</v>
      </c>
      <c r="AM828" s="10" t="s">
        <v>479</v>
      </c>
      <c r="AN828" s="12" t="s">
        <v>244</v>
      </c>
      <c r="AO828" s="9"/>
      <c r="AP828" s="9"/>
      <c r="AQ828" s="9"/>
      <c r="AR828" s="14"/>
      <c r="AS828" s="9"/>
      <c r="AT828" s="9"/>
      <c r="AU828" s="9"/>
      <c r="AV828" s="13"/>
      <c r="AW828" s="13"/>
      <c r="AX828" s="9"/>
      <c r="AY828" s="9"/>
      <c r="AZ828" s="9"/>
      <c r="BA828" s="33"/>
      <c r="BB828" s="33"/>
      <c r="BC828" s="36"/>
      <c r="BD828" s="12" t="s">
        <v>1771</v>
      </c>
    </row>
    <row r="829" spans="1:56" s="12" customFormat="1" x14ac:dyDescent="0.2">
      <c r="A829" s="9" t="str">
        <f>IF(Search!$C$5="","",IF(COUNTA(Inventory!$AP829)=1,1,""))</f>
        <v/>
      </c>
      <c r="B829" s="9" t="str">
        <f>IF(Search!$C$4="","",IF(ISNUMBER(SEARCH(Search!$C$4,$AR829))=TRUE,1,""))</f>
        <v/>
      </c>
      <c r="C829" s="9" t="str">
        <f>IF(Search!$C$6="x",IF(COUNTA($AQ829)=1,1,"N"),IF(COUNTA($AQ829)=1,"N",""))</f>
        <v/>
      </c>
      <c r="D829" s="9" t="str">
        <f>IF(Search!$O$8="","",IF(ISNUMBER(SEARCH(Search!$O$8,$BD829))=TRUE,1,""))</f>
        <v/>
      </c>
      <c r="E829" s="9" t="str">
        <f>IF(Search!$C$7="","",IF(ISNUMBER(SEARCH(Search!$C$7,$AN829))=TRUE,1,""))</f>
        <v/>
      </c>
      <c r="F829" s="9" t="str">
        <f>IF(Search!$C$8="","",IF(ISNUMBER(SEARCH(Search!$C$8,$AO829))=TRUE,1,""))</f>
        <v/>
      </c>
      <c r="G829" s="9" t="str">
        <f>IF(Search!$F$4="","",IF(Inventory!$AJ829&lt;Search!$F$4,"",1))</f>
        <v/>
      </c>
      <c r="H829" s="9" t="str">
        <f>IF(Search!$F$5="","",IF(Inventory!$AJ829&gt;Search!$F$5,"",1))</f>
        <v/>
      </c>
      <c r="I829" s="9" t="str">
        <f>IF(Search!$F$7="","",IF(Search!$F$8="",IF(ISNUMBER(SEARCH(Search!$F$7,$AL829))=TRUE,1,""),""))</f>
        <v/>
      </c>
      <c r="J829" s="9" t="str">
        <f>IF($AL829=Search!$F$8,1,"")</f>
        <v/>
      </c>
      <c r="K829" s="9" t="str">
        <f>IF(Search!$I$4="","",IF(COUNTA($AS829)=1,IF(Search!$I$4="N","N",1),""))</f>
        <v/>
      </c>
      <c r="L829" s="9" t="str">
        <f>IF(Search!$I$5="","",IF($AS829="RC",1,""))</f>
        <v/>
      </c>
      <c r="M829" s="9" t="str">
        <f>IF(Search!$I$6="","",IF($AS829="RCP",1,""))</f>
        <v/>
      </c>
      <c r="N829" s="9" t="str">
        <f>IF(Search!$I$8="","",IF(COUNTA($AT829)=1,IF(Search!$I$8="N","N",1),""))</f>
        <v/>
      </c>
      <c r="O829" s="9" t="str">
        <f>IF(Search!$L$4="","",IF(COUNTA($AU829)=1,IF(Search!$L$4="N","N",1),""))</f>
        <v/>
      </c>
      <c r="P829" s="9" t="str">
        <f>IF(Search!$L$5="","",IF(ISNUMBER(SEARCH("Jersey",$AU829))=TRUE,IF(Search!$L$5="N","N",1),""))</f>
        <v/>
      </c>
      <c r="Q829" s="9" t="str">
        <f>IF(Search!$L$6="","",IF(ISNUMBER(SEARCH("Patch",$AU829))=TRUE,IF(Search!$L$6="N","N",1),""))</f>
        <v/>
      </c>
      <c r="R829" s="9" t="str">
        <f>IF(Search!$L$7="","",IF(ISNUMBER(SEARCH("Shield",$AU829))=TRUE,IF(Search!$L$7="N","N",1),""))</f>
        <v/>
      </c>
      <c r="S829" s="9" t="str">
        <f>IF(Search!$L$8="","",IF(ISNUMBER(SEARCH("Stick",$AU829))=TRUE,IF(Search!$L$8="N","N",1),""))</f>
        <v/>
      </c>
      <c r="T829" s="9" t="str">
        <f>IF(Search!$O$4="","",IF(COUNTA($AW829)=1,IF(Search!$O$4="N","N",1),""))</f>
        <v/>
      </c>
      <c r="U829" s="9" t="str">
        <f>IF(Search!$O$5="","",IF($AW829="","",IF($AW829&lt;Search!$O$5,"",1)))</f>
        <v/>
      </c>
      <c r="V829" s="9" t="str">
        <f>IF(Search!$O$6="","",IF($AW829="","",IF($AW829&gt;Search!$O$6,"",1)))</f>
        <v/>
      </c>
      <c r="W829" s="9" t="str">
        <f>IF(Search!$U$4="","",IF($AX829="","",1))</f>
        <v/>
      </c>
      <c r="X829" s="9" t="str">
        <f>IF(Search!$U$5="","",IF(ISNUMBER(SEARCH(Search!$U$5,$AX829))=TRUE,IF(Search!$U$5="N","N",1),""))</f>
        <v/>
      </c>
      <c r="Y829" s="9" t="str">
        <f>IF(Search!$U$6="","",IF($AY829&lt;Search!$U$6,"",1))</f>
        <v/>
      </c>
      <c r="Z829" s="9" t="str">
        <f>IF(Search!$R$4="","",IF(Inventory!$BA829&lt;Search!$R$4,"",1))</f>
        <v/>
      </c>
      <c r="AA829" s="9" t="str">
        <f>IF(Search!$R$5="","",IF($BA829&gt;Search!$R$5,"",1))</f>
        <v/>
      </c>
      <c r="AB829" s="9" t="str">
        <f>IF(Search!$R$6="","",IF($BB829&lt;Search!$R$6,"",1))</f>
        <v/>
      </c>
      <c r="AC829" s="9" t="str">
        <f>IF(Search!$R$7="","",IF($BB829&lt;Search!$R$7,"",1))</f>
        <v/>
      </c>
      <c r="AD829" s="45" t="str">
        <f>IF(COUNTIF($A829:$AC829,"n")&gt;0,"",IF(SUM($A829:$AC829)=COUNTA(Search!$C$4:$C$8,Search!$F$4:$F$8,Search!$I$4:$I$6,Search!$I$8,Search!$L$4:$L$8,Search!$O$4:$O$8,Search!$R$4:$R$7,Search!$U$4:$U$7)-COUNTIF(Search!$C$4:$U$7,"n"),1+LARGE($AD$1:AD828,1),""))</f>
        <v/>
      </c>
      <c r="AE829" s="45" t="str">
        <f t="shared" si="39"/>
        <v/>
      </c>
      <c r="AF829" s="45" t="str">
        <f>IF(AD829="","",COUNTIF($AE$1:$AE828,$AE829)+RANK($AE829,$AE$2:$AE$10540,1))</f>
        <v/>
      </c>
      <c r="AG829" s="45" t="str">
        <f t="shared" si="40"/>
        <v/>
      </c>
      <c r="AH829" s="45" t="str">
        <f>IF($AD829="","",COUNTIF($AG$1:$AG828,$AG829)+RANK($AG829,$AG$1:$AG$10539,0))</f>
        <v/>
      </c>
      <c r="AI829" s="10" t="str">
        <f t="shared" si="41"/>
        <v>1997-98 Collector's Choice Star Quest #SQ29 Felix Potvin     /   $</v>
      </c>
      <c r="AJ829" s="11">
        <v>1997</v>
      </c>
      <c r="AK829" s="17">
        <v>98</v>
      </c>
      <c r="AL829" s="12" t="s">
        <v>480</v>
      </c>
      <c r="AM829" s="10" t="s">
        <v>2198</v>
      </c>
      <c r="AN829" s="15" t="s">
        <v>226</v>
      </c>
      <c r="AO829" s="14"/>
      <c r="AP829" s="14"/>
      <c r="AQ829" s="14"/>
      <c r="AR829" s="14"/>
      <c r="AS829" s="9"/>
      <c r="AT829" s="9"/>
      <c r="AU829" s="9"/>
      <c r="AV829" s="13"/>
      <c r="AW829" s="13"/>
      <c r="AX829" s="9"/>
      <c r="AY829" s="9"/>
      <c r="AZ829" s="9"/>
      <c r="BA829" s="33"/>
      <c r="BB829" s="33"/>
      <c r="BC829" s="36"/>
      <c r="BD829" s="12" t="s">
        <v>1771</v>
      </c>
    </row>
    <row r="830" spans="1:56" s="12" customFormat="1" x14ac:dyDescent="0.2">
      <c r="A830" s="9" t="str">
        <f>IF(Search!$C$5="","",IF(COUNTA(Inventory!$AP830)=1,1,""))</f>
        <v/>
      </c>
      <c r="B830" s="9" t="str">
        <f>IF(Search!$C$4="","",IF(ISNUMBER(SEARCH(Search!$C$4,$AR830))=TRUE,1,""))</f>
        <v/>
      </c>
      <c r="C830" s="9" t="str">
        <f>IF(Search!$C$6="x",IF(COUNTA($AQ830)=1,1,"N"),IF(COUNTA($AQ830)=1,"N",""))</f>
        <v/>
      </c>
      <c r="D830" s="9" t="str">
        <f>IF(Search!$O$8="","",IF(ISNUMBER(SEARCH(Search!$O$8,$BD830))=TRUE,1,""))</f>
        <v/>
      </c>
      <c r="E830" s="9" t="str">
        <f>IF(Search!$C$7="","",IF(ISNUMBER(SEARCH(Search!$C$7,$AN830))=TRUE,1,""))</f>
        <v/>
      </c>
      <c r="F830" s="9" t="str">
        <f>IF(Search!$C$8="","",IF(ISNUMBER(SEARCH(Search!$C$8,$AO830))=TRUE,1,""))</f>
        <v/>
      </c>
      <c r="G830" s="9" t="str">
        <f>IF(Search!$F$4="","",IF(Inventory!$AJ830&lt;Search!$F$4,"",1))</f>
        <v/>
      </c>
      <c r="H830" s="9" t="str">
        <f>IF(Search!$F$5="","",IF(Inventory!$AJ830&gt;Search!$F$5,"",1))</f>
        <v/>
      </c>
      <c r="I830" s="9" t="str">
        <f>IF(Search!$F$7="","",IF(Search!$F$8="",IF(ISNUMBER(SEARCH(Search!$F$7,$AL830))=TRUE,1,""),""))</f>
        <v/>
      </c>
      <c r="J830" s="9" t="str">
        <f>IF($AL830=Search!$F$8,1,"")</f>
        <v/>
      </c>
      <c r="K830" s="9" t="str">
        <f>IF(Search!$I$4="","",IF(COUNTA($AS830)=1,IF(Search!$I$4="N","N",1),""))</f>
        <v/>
      </c>
      <c r="L830" s="9" t="str">
        <f>IF(Search!$I$5="","",IF($AS830="RC",1,""))</f>
        <v/>
      </c>
      <c r="M830" s="9" t="str">
        <f>IF(Search!$I$6="","",IF($AS830="RCP",1,""))</f>
        <v/>
      </c>
      <c r="N830" s="9" t="str">
        <f>IF(Search!$I$8="","",IF(COUNTA($AT830)=1,IF(Search!$I$8="N","N",1),""))</f>
        <v/>
      </c>
      <c r="O830" s="9" t="str">
        <f>IF(Search!$L$4="","",IF(COUNTA($AU830)=1,IF(Search!$L$4="N","N",1),""))</f>
        <v/>
      </c>
      <c r="P830" s="9" t="str">
        <f>IF(Search!$L$5="","",IF(ISNUMBER(SEARCH("Jersey",$AU830))=TRUE,IF(Search!$L$5="N","N",1),""))</f>
        <v/>
      </c>
      <c r="Q830" s="9" t="str">
        <f>IF(Search!$L$6="","",IF(ISNUMBER(SEARCH("Patch",$AU830))=TRUE,IF(Search!$L$6="N","N",1),""))</f>
        <v/>
      </c>
      <c r="R830" s="9" t="str">
        <f>IF(Search!$L$7="","",IF(ISNUMBER(SEARCH("Shield",$AU830))=TRUE,IF(Search!$L$7="N","N",1),""))</f>
        <v/>
      </c>
      <c r="S830" s="9" t="str">
        <f>IF(Search!$L$8="","",IF(ISNUMBER(SEARCH("Stick",$AU830))=TRUE,IF(Search!$L$8="N","N",1),""))</f>
        <v/>
      </c>
      <c r="T830" s="9" t="str">
        <f>IF(Search!$O$4="","",IF(COUNTA($AW830)=1,IF(Search!$O$4="N","N",1),""))</f>
        <v/>
      </c>
      <c r="U830" s="9" t="str">
        <f>IF(Search!$O$5="","",IF($AW830="","",IF($AW830&lt;Search!$O$5,"",1)))</f>
        <v/>
      </c>
      <c r="V830" s="9" t="str">
        <f>IF(Search!$O$6="","",IF($AW830="","",IF($AW830&gt;Search!$O$6,"",1)))</f>
        <v/>
      </c>
      <c r="W830" s="9" t="str">
        <f>IF(Search!$U$4="","",IF($AX830="","",1))</f>
        <v/>
      </c>
      <c r="X830" s="9" t="str">
        <f>IF(Search!$U$5="","",IF(ISNUMBER(SEARCH(Search!$U$5,$AX830))=TRUE,IF(Search!$U$5="N","N",1),""))</f>
        <v/>
      </c>
      <c r="Y830" s="9" t="str">
        <f>IF(Search!$U$6="","",IF($AY830&lt;Search!$U$6,"",1))</f>
        <v/>
      </c>
      <c r="Z830" s="9" t="str">
        <f>IF(Search!$R$4="","",IF(Inventory!$BA830&lt;Search!$R$4,"",1))</f>
        <v/>
      </c>
      <c r="AA830" s="9" t="str">
        <f>IF(Search!$R$5="","",IF($BA830&gt;Search!$R$5,"",1))</f>
        <v/>
      </c>
      <c r="AB830" s="9" t="str">
        <f>IF(Search!$R$6="","",IF($BB830&lt;Search!$R$6,"",1))</f>
        <v/>
      </c>
      <c r="AC830" s="9" t="str">
        <f>IF(Search!$R$7="","",IF($BB830&lt;Search!$R$7,"",1))</f>
        <v/>
      </c>
      <c r="AD830" s="45" t="str">
        <f>IF(COUNTIF($A830:$AC830,"n")&gt;0,"",IF(SUM($A830:$AC830)=COUNTA(Search!$C$4:$C$8,Search!$F$4:$F$8,Search!$I$4:$I$6,Search!$I$8,Search!$L$4:$L$8,Search!$O$4:$O$8,Search!$R$4:$R$7,Search!$U$4:$U$7)-COUNTIF(Search!$C$4:$U$7,"n"),1+LARGE($AD$1:AD829,1),""))</f>
        <v/>
      </c>
      <c r="AE830" s="45" t="str">
        <f t="shared" si="39"/>
        <v/>
      </c>
      <c r="AF830" s="45" t="str">
        <f>IF(AD830="","",COUNTIF($AE$1:$AE829,$AE830)+RANK($AE830,$AE$2:$AE$10540,1))</f>
        <v/>
      </c>
      <c r="AG830" s="45" t="str">
        <f t="shared" si="40"/>
        <v/>
      </c>
      <c r="AH830" s="45" t="str">
        <f>IF($AD830="","",COUNTIF($AG$1:$AG829,$AG830)+RANK($AG830,$AG$1:$AG$10539,0))</f>
        <v/>
      </c>
      <c r="AI830" s="10" t="str">
        <f t="shared" si="41"/>
        <v>1997-98 Collector's Choice Star Quest #SQ31 Curtis Joseph     /   $</v>
      </c>
      <c r="AJ830" s="11">
        <v>1997</v>
      </c>
      <c r="AK830" s="17">
        <v>98</v>
      </c>
      <c r="AL830" s="12" t="s">
        <v>480</v>
      </c>
      <c r="AM830" s="10" t="s">
        <v>481</v>
      </c>
      <c r="AN830" s="12" t="s">
        <v>209</v>
      </c>
      <c r="AO830" s="9"/>
      <c r="AP830" s="9"/>
      <c r="AQ830" s="9"/>
      <c r="AR830" s="14"/>
      <c r="AS830" s="9"/>
      <c r="AT830" s="9"/>
      <c r="AU830" s="9"/>
      <c r="AV830" s="13"/>
      <c r="AW830" s="13"/>
      <c r="AX830" s="9"/>
      <c r="AY830" s="9"/>
      <c r="AZ830" s="9"/>
      <c r="BA830" s="33"/>
      <c r="BB830" s="33"/>
      <c r="BC830" s="36"/>
      <c r="BD830" s="12" t="s">
        <v>1771</v>
      </c>
    </row>
    <row r="831" spans="1:56" s="12" customFormat="1" x14ac:dyDescent="0.2">
      <c r="A831" s="9" t="str">
        <f>IF(Search!$C$5="","",IF(COUNTA(Inventory!$AP831)=1,1,""))</f>
        <v/>
      </c>
      <c r="B831" s="9" t="str">
        <f>IF(Search!$C$4="","",IF(ISNUMBER(SEARCH(Search!$C$4,$AR831))=TRUE,1,""))</f>
        <v/>
      </c>
      <c r="C831" s="9" t="str">
        <f>IF(Search!$C$6="x",IF(COUNTA($AQ831)=1,1,"N"),IF(COUNTA($AQ831)=1,"N",""))</f>
        <v/>
      </c>
      <c r="D831" s="9" t="str">
        <f>IF(Search!$O$8="","",IF(ISNUMBER(SEARCH(Search!$O$8,$BD831))=TRUE,1,""))</f>
        <v/>
      </c>
      <c r="E831" s="9" t="str">
        <f>IF(Search!$C$7="","",IF(ISNUMBER(SEARCH(Search!$C$7,$AN831))=TRUE,1,""))</f>
        <v/>
      </c>
      <c r="F831" s="9" t="str">
        <f>IF(Search!$C$8="","",IF(ISNUMBER(SEARCH(Search!$C$8,$AO831))=TRUE,1,""))</f>
        <v/>
      </c>
      <c r="G831" s="9" t="str">
        <f>IF(Search!$F$4="","",IF(Inventory!$AJ831&lt;Search!$F$4,"",1))</f>
        <v/>
      </c>
      <c r="H831" s="9" t="str">
        <f>IF(Search!$F$5="","",IF(Inventory!$AJ831&gt;Search!$F$5,"",1))</f>
        <v/>
      </c>
      <c r="I831" s="9" t="str">
        <f>IF(Search!$F$7="","",IF(Search!$F$8="",IF(ISNUMBER(SEARCH(Search!$F$7,$AL831))=TRUE,1,""),""))</f>
        <v/>
      </c>
      <c r="J831" s="9" t="str">
        <f>IF($AL831=Search!$F$8,1,"")</f>
        <v/>
      </c>
      <c r="K831" s="9" t="str">
        <f>IF(Search!$I$4="","",IF(COUNTA($AS831)=1,IF(Search!$I$4="N","N",1),""))</f>
        <v/>
      </c>
      <c r="L831" s="9" t="str">
        <f>IF(Search!$I$5="","",IF($AS831="RC",1,""))</f>
        <v/>
      </c>
      <c r="M831" s="9" t="str">
        <f>IF(Search!$I$6="","",IF($AS831="RCP",1,""))</f>
        <v/>
      </c>
      <c r="N831" s="9" t="str">
        <f>IF(Search!$I$8="","",IF(COUNTA($AT831)=1,IF(Search!$I$8="N","N",1),""))</f>
        <v/>
      </c>
      <c r="O831" s="9" t="str">
        <f>IF(Search!$L$4="","",IF(COUNTA($AU831)=1,IF(Search!$L$4="N","N",1),""))</f>
        <v/>
      </c>
      <c r="P831" s="9" t="str">
        <f>IF(Search!$L$5="","",IF(ISNUMBER(SEARCH("Jersey",$AU831))=TRUE,IF(Search!$L$5="N","N",1),""))</f>
        <v/>
      </c>
      <c r="Q831" s="9" t="str">
        <f>IF(Search!$L$6="","",IF(ISNUMBER(SEARCH("Patch",$AU831))=TRUE,IF(Search!$L$6="N","N",1),""))</f>
        <v/>
      </c>
      <c r="R831" s="9" t="str">
        <f>IF(Search!$L$7="","",IF(ISNUMBER(SEARCH("Shield",$AU831))=TRUE,IF(Search!$L$7="N","N",1),""))</f>
        <v/>
      </c>
      <c r="S831" s="9" t="str">
        <f>IF(Search!$L$8="","",IF(ISNUMBER(SEARCH("Stick",$AU831))=TRUE,IF(Search!$L$8="N","N",1),""))</f>
        <v/>
      </c>
      <c r="T831" s="9" t="str">
        <f>IF(Search!$O$4="","",IF(COUNTA($AW831)=1,IF(Search!$O$4="N","N",1),""))</f>
        <v/>
      </c>
      <c r="U831" s="9" t="str">
        <f>IF(Search!$O$5="","",IF($AW831="","",IF($AW831&lt;Search!$O$5,"",1)))</f>
        <v/>
      </c>
      <c r="V831" s="9" t="str">
        <f>IF(Search!$O$6="","",IF($AW831="","",IF($AW831&gt;Search!$O$6,"",1)))</f>
        <v/>
      </c>
      <c r="W831" s="9" t="str">
        <f>IF(Search!$U$4="","",IF($AX831="","",1))</f>
        <v/>
      </c>
      <c r="X831" s="9" t="str">
        <f>IF(Search!$U$5="","",IF(ISNUMBER(SEARCH(Search!$U$5,$AX831))=TRUE,IF(Search!$U$5="N","N",1),""))</f>
        <v/>
      </c>
      <c r="Y831" s="9" t="str">
        <f>IF(Search!$U$6="","",IF($AY831&lt;Search!$U$6,"",1))</f>
        <v/>
      </c>
      <c r="Z831" s="9" t="str">
        <f>IF(Search!$R$4="","",IF(Inventory!$BA831&lt;Search!$R$4,"",1))</f>
        <v/>
      </c>
      <c r="AA831" s="9" t="str">
        <f>IF(Search!$R$5="","",IF($BA831&gt;Search!$R$5,"",1))</f>
        <v/>
      </c>
      <c r="AB831" s="9" t="str">
        <f>IF(Search!$R$6="","",IF($BB831&lt;Search!$R$6,"",1))</f>
        <v/>
      </c>
      <c r="AC831" s="9" t="str">
        <f>IF(Search!$R$7="","",IF($BB831&lt;Search!$R$7,"",1))</f>
        <v/>
      </c>
      <c r="AD831" s="45" t="str">
        <f>IF(COUNTIF($A831:$AC831,"n")&gt;0,"",IF(SUM($A831:$AC831)=COUNTA(Search!$C$4:$C$8,Search!$F$4:$F$8,Search!$I$4:$I$6,Search!$I$8,Search!$L$4:$L$8,Search!$O$4:$O$8,Search!$R$4:$R$7,Search!$U$4:$U$7)-COUNTIF(Search!$C$4:$U$7,"n"),1+LARGE($AD$1:AD830,1),""))</f>
        <v/>
      </c>
      <c r="AE831" s="45" t="str">
        <f t="shared" si="39"/>
        <v/>
      </c>
      <c r="AF831" s="45" t="str">
        <f>IF(AD831="","",COUNTIF($AE$1:$AE830,$AE831)+RANK($AE831,$AE$2:$AE$10540,1))</f>
        <v/>
      </c>
      <c r="AG831" s="45" t="str">
        <f t="shared" si="40"/>
        <v/>
      </c>
      <c r="AH831" s="45" t="str">
        <f>IF($AD831="","",COUNTIF($AG$1:$AG830,$AG831)+RANK($AG831,$AG$1:$AG$10539,0))</f>
        <v/>
      </c>
      <c r="AI831" s="10" t="str">
        <f t="shared" si="41"/>
        <v>1997-98 Donruss Canadian Ice Les Gardiens #2 Felix Potvin     /   $</v>
      </c>
      <c r="AJ831" s="11">
        <v>1997</v>
      </c>
      <c r="AK831" s="17">
        <v>98</v>
      </c>
      <c r="AL831" s="12" t="s">
        <v>2199</v>
      </c>
      <c r="AM831" s="10">
        <v>2</v>
      </c>
      <c r="AN831" s="15" t="s">
        <v>226</v>
      </c>
      <c r="AO831" s="14"/>
      <c r="AP831" s="14"/>
      <c r="AQ831" s="14"/>
      <c r="AR831" s="14"/>
      <c r="AS831" s="9"/>
      <c r="AT831" s="9"/>
      <c r="AU831" s="9"/>
      <c r="AV831" s="13"/>
      <c r="AW831" s="13"/>
      <c r="AX831" s="9"/>
      <c r="AY831" s="9"/>
      <c r="AZ831" s="9"/>
      <c r="BA831" s="33"/>
      <c r="BB831" s="33"/>
      <c r="BC831" s="36"/>
      <c r="BD831" s="12" t="s">
        <v>1771</v>
      </c>
    </row>
    <row r="832" spans="1:56" s="12" customFormat="1" x14ac:dyDescent="0.2">
      <c r="A832" s="9" t="str">
        <f>IF(Search!$C$5="","",IF(COUNTA(Inventory!$AP832)=1,1,""))</f>
        <v/>
      </c>
      <c r="B832" s="9" t="str">
        <f>IF(Search!$C$4="","",IF(ISNUMBER(SEARCH(Search!$C$4,$AR832))=TRUE,1,""))</f>
        <v/>
      </c>
      <c r="C832" s="9" t="str">
        <f>IF(Search!$C$6="x",IF(COUNTA($AQ832)=1,1,"N"),IF(COUNTA($AQ832)=1,"N",""))</f>
        <v/>
      </c>
      <c r="D832" s="9" t="str">
        <f>IF(Search!$O$8="","",IF(ISNUMBER(SEARCH(Search!$O$8,$BD832))=TRUE,1,""))</f>
        <v/>
      </c>
      <c r="E832" s="9" t="str">
        <f>IF(Search!$C$7="","",IF(ISNUMBER(SEARCH(Search!$C$7,$AN832))=TRUE,1,""))</f>
        <v/>
      </c>
      <c r="F832" s="9" t="str">
        <f>IF(Search!$C$8="","",IF(ISNUMBER(SEARCH(Search!$C$8,$AO832))=TRUE,1,""))</f>
        <v/>
      </c>
      <c r="G832" s="9" t="str">
        <f>IF(Search!$F$4="","",IF(Inventory!$AJ832&lt;Search!$F$4,"",1))</f>
        <v/>
      </c>
      <c r="H832" s="9" t="str">
        <f>IF(Search!$F$5="","",IF(Inventory!$AJ832&gt;Search!$F$5,"",1))</f>
        <v/>
      </c>
      <c r="I832" s="9" t="str">
        <f>IF(Search!$F$7="","",IF(Search!$F$8="",IF(ISNUMBER(SEARCH(Search!$F$7,$AL832))=TRUE,1,""),""))</f>
        <v/>
      </c>
      <c r="J832" s="9" t="str">
        <f>IF($AL832=Search!$F$8,1,"")</f>
        <v/>
      </c>
      <c r="K832" s="9" t="str">
        <f>IF(Search!$I$4="","",IF(COUNTA($AS832)=1,IF(Search!$I$4="N","N",1),""))</f>
        <v/>
      </c>
      <c r="L832" s="9" t="str">
        <f>IF(Search!$I$5="","",IF($AS832="RC",1,""))</f>
        <v/>
      </c>
      <c r="M832" s="9" t="str">
        <f>IF(Search!$I$6="","",IF($AS832="RCP",1,""))</f>
        <v/>
      </c>
      <c r="N832" s="9" t="str">
        <f>IF(Search!$I$8="","",IF(COUNTA($AT832)=1,IF(Search!$I$8="N","N",1),""))</f>
        <v/>
      </c>
      <c r="O832" s="9" t="str">
        <f>IF(Search!$L$4="","",IF(COUNTA($AU832)=1,IF(Search!$L$4="N","N",1),""))</f>
        <v/>
      </c>
      <c r="P832" s="9" t="str">
        <f>IF(Search!$L$5="","",IF(ISNUMBER(SEARCH("Jersey",$AU832))=TRUE,IF(Search!$L$5="N","N",1),""))</f>
        <v/>
      </c>
      <c r="Q832" s="9" t="str">
        <f>IF(Search!$L$6="","",IF(ISNUMBER(SEARCH("Patch",$AU832))=TRUE,IF(Search!$L$6="N","N",1),""))</f>
        <v/>
      </c>
      <c r="R832" s="9" t="str">
        <f>IF(Search!$L$7="","",IF(ISNUMBER(SEARCH("Shield",$AU832))=TRUE,IF(Search!$L$7="N","N",1),""))</f>
        <v/>
      </c>
      <c r="S832" s="9" t="str">
        <f>IF(Search!$L$8="","",IF(ISNUMBER(SEARCH("Stick",$AU832))=TRUE,IF(Search!$L$8="N","N",1),""))</f>
        <v/>
      </c>
      <c r="T832" s="9" t="str">
        <f>IF(Search!$O$4="","",IF(COUNTA($AW832)=1,IF(Search!$O$4="N","N",1),""))</f>
        <v/>
      </c>
      <c r="U832" s="9" t="str">
        <f>IF(Search!$O$5="","",IF($AW832="","",IF($AW832&lt;Search!$O$5,"",1)))</f>
        <v/>
      </c>
      <c r="V832" s="9" t="str">
        <f>IF(Search!$O$6="","",IF($AW832="","",IF($AW832&gt;Search!$O$6,"",1)))</f>
        <v/>
      </c>
      <c r="W832" s="9" t="str">
        <f>IF(Search!$U$4="","",IF($AX832="","",1))</f>
        <v/>
      </c>
      <c r="X832" s="9" t="str">
        <f>IF(Search!$U$5="","",IF(ISNUMBER(SEARCH(Search!$U$5,$AX832))=TRUE,IF(Search!$U$5="N","N",1),""))</f>
        <v/>
      </c>
      <c r="Y832" s="9" t="str">
        <f>IF(Search!$U$6="","",IF($AY832&lt;Search!$U$6,"",1))</f>
        <v/>
      </c>
      <c r="Z832" s="9" t="str">
        <f>IF(Search!$R$4="","",IF(Inventory!$BA832&lt;Search!$R$4,"",1))</f>
        <v/>
      </c>
      <c r="AA832" s="9" t="str">
        <f>IF(Search!$R$5="","",IF($BA832&gt;Search!$R$5,"",1))</f>
        <v/>
      </c>
      <c r="AB832" s="9" t="str">
        <f>IF(Search!$R$6="","",IF($BB832&lt;Search!$R$6,"",1))</f>
        <v/>
      </c>
      <c r="AC832" s="9" t="str">
        <f>IF(Search!$R$7="","",IF($BB832&lt;Search!$R$7,"",1))</f>
        <v/>
      </c>
      <c r="AD832" s="45" t="str">
        <f>IF(COUNTIF($A832:$AC832,"n")&gt;0,"",IF(SUM($A832:$AC832)=COUNTA(Search!$C$4:$C$8,Search!$F$4:$F$8,Search!$I$4:$I$6,Search!$I$8,Search!$L$4:$L$8,Search!$O$4:$O$8,Search!$R$4:$R$7,Search!$U$4:$U$7)-COUNTIF(Search!$C$4:$U$7,"n"),1+LARGE($AD$1:AD831,1),""))</f>
        <v/>
      </c>
      <c r="AE832" s="45" t="str">
        <f t="shared" si="39"/>
        <v/>
      </c>
      <c r="AF832" s="45" t="str">
        <f>IF(AD832="","",COUNTIF($AE$1:$AE831,$AE832)+RANK($AE832,$AE$2:$AE$10540,1))</f>
        <v/>
      </c>
      <c r="AG832" s="45" t="str">
        <f t="shared" si="40"/>
        <v/>
      </c>
      <c r="AH832" s="45" t="str">
        <f>IF($AD832="","",COUNTIF($AG$1:$AG831,$AG832)+RANK($AG832,$AG$1:$AG$10539,0))</f>
        <v/>
      </c>
      <c r="AI832" s="10" t="str">
        <f t="shared" si="41"/>
        <v>1997-98 Donruss Canadian Ice Provincial Series #138 Tomas Vokoun     /   $</v>
      </c>
      <c r="AJ832" s="11">
        <v>1997</v>
      </c>
      <c r="AK832" s="17">
        <v>98</v>
      </c>
      <c r="AL832" s="12" t="s">
        <v>482</v>
      </c>
      <c r="AM832" s="10">
        <v>138</v>
      </c>
      <c r="AN832" s="12" t="s">
        <v>483</v>
      </c>
      <c r="AO832" s="9"/>
      <c r="AP832" s="9"/>
      <c r="AQ832" s="9"/>
      <c r="AR832" s="14"/>
      <c r="AS832" s="9"/>
      <c r="AT832" s="9"/>
      <c r="AU832" s="9"/>
      <c r="AV832" s="13"/>
      <c r="AW832" s="13"/>
      <c r="AX832" s="9"/>
      <c r="AY832" s="9"/>
      <c r="AZ832" s="9"/>
      <c r="BA832" s="33"/>
      <c r="BB832" s="33"/>
      <c r="BC832" s="36"/>
      <c r="BD832" s="12" t="s">
        <v>1771</v>
      </c>
    </row>
    <row r="833" spans="1:56" s="12" customFormat="1" x14ac:dyDescent="0.2">
      <c r="A833" s="9" t="str">
        <f>IF(Search!$C$5="","",IF(COUNTA(Inventory!$AP833)=1,1,""))</f>
        <v/>
      </c>
      <c r="B833" s="9" t="str">
        <f>IF(Search!$C$4="","",IF(ISNUMBER(SEARCH(Search!$C$4,$AR833))=TRUE,1,""))</f>
        <v/>
      </c>
      <c r="C833" s="9" t="str">
        <f>IF(Search!$C$6="x",IF(COUNTA($AQ833)=1,1,"N"),IF(COUNTA($AQ833)=1,"N",""))</f>
        <v/>
      </c>
      <c r="D833" s="9" t="str">
        <f>IF(Search!$O$8="","",IF(ISNUMBER(SEARCH(Search!$O$8,$BD833))=TRUE,1,""))</f>
        <v/>
      </c>
      <c r="E833" s="9" t="str">
        <f>IF(Search!$C$7="","",IF(ISNUMBER(SEARCH(Search!$C$7,$AN833))=TRUE,1,""))</f>
        <v/>
      </c>
      <c r="F833" s="9" t="str">
        <f>IF(Search!$C$8="","",IF(ISNUMBER(SEARCH(Search!$C$8,$AO833))=TRUE,1,""))</f>
        <v/>
      </c>
      <c r="G833" s="9" t="str">
        <f>IF(Search!$F$4="","",IF(Inventory!$AJ833&lt;Search!$F$4,"",1))</f>
        <v/>
      </c>
      <c r="H833" s="9" t="str">
        <f>IF(Search!$F$5="","",IF(Inventory!$AJ833&gt;Search!$F$5,"",1))</f>
        <v/>
      </c>
      <c r="I833" s="9" t="str">
        <f>IF(Search!$F$7="","",IF(Search!$F$8="",IF(ISNUMBER(SEARCH(Search!$F$7,$AL833))=TRUE,1,""),""))</f>
        <v/>
      </c>
      <c r="J833" s="9" t="str">
        <f>IF($AL833=Search!$F$8,1,"")</f>
        <v/>
      </c>
      <c r="K833" s="9" t="str">
        <f>IF(Search!$I$4="","",IF(COUNTA($AS833)=1,IF(Search!$I$4="N","N",1),""))</f>
        <v/>
      </c>
      <c r="L833" s="9" t="str">
        <f>IF(Search!$I$5="","",IF($AS833="RC",1,""))</f>
        <v/>
      </c>
      <c r="M833" s="9" t="str">
        <f>IF(Search!$I$6="","",IF($AS833="RCP",1,""))</f>
        <v/>
      </c>
      <c r="N833" s="9" t="str">
        <f>IF(Search!$I$8="","",IF(COUNTA($AT833)=1,IF(Search!$I$8="N","N",1),""))</f>
        <v/>
      </c>
      <c r="O833" s="9" t="str">
        <f>IF(Search!$L$4="","",IF(COUNTA($AU833)=1,IF(Search!$L$4="N","N",1),""))</f>
        <v/>
      </c>
      <c r="P833" s="9" t="str">
        <f>IF(Search!$L$5="","",IF(ISNUMBER(SEARCH("Jersey",$AU833))=TRUE,IF(Search!$L$5="N","N",1),""))</f>
        <v/>
      </c>
      <c r="Q833" s="9" t="str">
        <f>IF(Search!$L$6="","",IF(ISNUMBER(SEARCH("Patch",$AU833))=TRUE,IF(Search!$L$6="N","N",1),""))</f>
        <v/>
      </c>
      <c r="R833" s="9" t="str">
        <f>IF(Search!$L$7="","",IF(ISNUMBER(SEARCH("Shield",$AU833))=TRUE,IF(Search!$L$7="N","N",1),""))</f>
        <v/>
      </c>
      <c r="S833" s="9" t="str">
        <f>IF(Search!$L$8="","",IF(ISNUMBER(SEARCH("Stick",$AU833))=TRUE,IF(Search!$L$8="N","N",1),""))</f>
        <v/>
      </c>
      <c r="T833" s="9" t="str">
        <f>IF(Search!$O$4="","",IF(COUNTA($AW833)=1,IF(Search!$O$4="N","N",1),""))</f>
        <v/>
      </c>
      <c r="U833" s="9" t="str">
        <f>IF(Search!$O$5="","",IF($AW833="","",IF($AW833&lt;Search!$O$5,"",1)))</f>
        <v/>
      </c>
      <c r="V833" s="9" t="str">
        <f>IF(Search!$O$6="","",IF($AW833="","",IF($AW833&gt;Search!$O$6,"",1)))</f>
        <v/>
      </c>
      <c r="W833" s="9" t="str">
        <f>IF(Search!$U$4="","",IF($AX833="","",1))</f>
        <v/>
      </c>
      <c r="X833" s="9" t="str">
        <f>IF(Search!$U$5="","",IF(ISNUMBER(SEARCH(Search!$U$5,$AX833))=TRUE,IF(Search!$U$5="N","N",1),""))</f>
        <v/>
      </c>
      <c r="Y833" s="9" t="str">
        <f>IF(Search!$U$6="","",IF($AY833&lt;Search!$U$6,"",1))</f>
        <v/>
      </c>
      <c r="Z833" s="9" t="str">
        <f>IF(Search!$R$4="","",IF(Inventory!$BA833&lt;Search!$R$4,"",1))</f>
        <v/>
      </c>
      <c r="AA833" s="9" t="str">
        <f>IF(Search!$R$5="","",IF($BA833&gt;Search!$R$5,"",1))</f>
        <v/>
      </c>
      <c r="AB833" s="9" t="str">
        <f>IF(Search!$R$6="","",IF($BB833&lt;Search!$R$6,"",1))</f>
        <v/>
      </c>
      <c r="AC833" s="9" t="str">
        <f>IF(Search!$R$7="","",IF($BB833&lt;Search!$R$7,"",1))</f>
        <v/>
      </c>
      <c r="AD833" s="45" t="str">
        <f>IF(COUNTIF($A833:$AC833,"n")&gt;0,"",IF(SUM($A833:$AC833)=COUNTA(Search!$C$4:$C$8,Search!$F$4:$F$8,Search!$I$4:$I$6,Search!$I$8,Search!$L$4:$L$8,Search!$O$4:$O$8,Search!$R$4:$R$7,Search!$U$4:$U$7)-COUNTIF(Search!$C$4:$U$7,"n"),1+LARGE($AD$1:AD832,1),""))</f>
        <v/>
      </c>
      <c r="AE833" s="45" t="str">
        <f t="shared" si="39"/>
        <v/>
      </c>
      <c r="AF833" s="45" t="str">
        <f>IF(AD833="","",COUNTIF($AE$1:$AE832,$AE833)+RANK($AE833,$AE$2:$AE$10540,1))</f>
        <v/>
      </c>
      <c r="AG833" s="45" t="str">
        <f t="shared" si="40"/>
        <v/>
      </c>
      <c r="AH833" s="45" t="str">
        <f>IF($AD833="","",COUNTIF($AG$1:$AG832,$AG833)+RANK($AG833,$AG$1:$AG$10539,0))</f>
        <v/>
      </c>
      <c r="AI833" s="10" t="str">
        <f t="shared" si="41"/>
        <v>1997-98 Donruss Canadian Ice Stanley Cup Scrapbook #32 Eric Lindros SCF   AU  /   $</v>
      </c>
      <c r="AJ833" s="11">
        <v>1997</v>
      </c>
      <c r="AK833" s="17">
        <v>98</v>
      </c>
      <c r="AL833" s="12" t="s">
        <v>484</v>
      </c>
      <c r="AM833" s="10">
        <v>32</v>
      </c>
      <c r="AN833" s="12" t="s">
        <v>485</v>
      </c>
      <c r="AO833" s="9"/>
      <c r="AP833" s="9"/>
      <c r="AQ833" s="9"/>
      <c r="AR833" s="14" t="s">
        <v>2125</v>
      </c>
      <c r="AS833" s="9"/>
      <c r="AT833" s="9" t="s">
        <v>1857</v>
      </c>
      <c r="AU833" s="9"/>
      <c r="AV833" s="13"/>
      <c r="AW833" s="13"/>
      <c r="AX833" s="9"/>
      <c r="AY833" s="9"/>
      <c r="AZ833" s="9"/>
      <c r="BA833" s="33"/>
      <c r="BB833" s="33"/>
      <c r="BC833" s="36"/>
      <c r="BD833" s="12" t="s">
        <v>1771</v>
      </c>
    </row>
    <row r="834" spans="1:56" s="12" customFormat="1" x14ac:dyDescent="0.2">
      <c r="A834" s="9" t="str">
        <f>IF(Search!$C$5="","",IF(COUNTA(Inventory!$AP834)=1,1,""))</f>
        <v/>
      </c>
      <c r="B834" s="9" t="str">
        <f>IF(Search!$C$4="","",IF(ISNUMBER(SEARCH(Search!$C$4,$AR834))=TRUE,1,""))</f>
        <v/>
      </c>
      <c r="C834" s="9" t="str">
        <f>IF(Search!$C$6="x",IF(COUNTA($AQ834)=1,1,"N"),IF(COUNTA($AQ834)=1,"N",""))</f>
        <v/>
      </c>
      <c r="D834" s="9" t="str">
        <f>IF(Search!$O$8="","",IF(ISNUMBER(SEARCH(Search!$O$8,$BD834))=TRUE,1,""))</f>
        <v/>
      </c>
      <c r="E834" s="9" t="str">
        <f>IF(Search!$C$7="","",IF(ISNUMBER(SEARCH(Search!$C$7,$AN834))=TRUE,1,""))</f>
        <v/>
      </c>
      <c r="F834" s="9" t="str">
        <f>IF(Search!$C$8="","",IF(ISNUMBER(SEARCH(Search!$C$8,$AO834))=TRUE,1,""))</f>
        <v/>
      </c>
      <c r="G834" s="9" t="str">
        <f>IF(Search!$F$4="","",IF(Inventory!$AJ834&lt;Search!$F$4,"",1))</f>
        <v/>
      </c>
      <c r="H834" s="9" t="str">
        <f>IF(Search!$F$5="","",IF(Inventory!$AJ834&gt;Search!$F$5,"",1))</f>
        <v/>
      </c>
      <c r="I834" s="9" t="str">
        <f>IF(Search!$F$7="","",IF(Search!$F$8="",IF(ISNUMBER(SEARCH(Search!$F$7,$AL834))=TRUE,1,""),""))</f>
        <v/>
      </c>
      <c r="J834" s="9" t="str">
        <f>IF($AL834=Search!$F$8,1,"")</f>
        <v/>
      </c>
      <c r="K834" s="9" t="str">
        <f>IF(Search!$I$4="","",IF(COUNTA($AS834)=1,IF(Search!$I$4="N","N",1),""))</f>
        <v/>
      </c>
      <c r="L834" s="9" t="str">
        <f>IF(Search!$I$5="","",IF($AS834="RC",1,""))</f>
        <v/>
      </c>
      <c r="M834" s="9" t="str">
        <f>IF(Search!$I$6="","",IF($AS834="RCP",1,""))</f>
        <v/>
      </c>
      <c r="N834" s="9" t="str">
        <f>IF(Search!$I$8="","",IF(COUNTA($AT834)=1,IF(Search!$I$8="N","N",1),""))</f>
        <v/>
      </c>
      <c r="O834" s="9" t="str">
        <f>IF(Search!$L$4="","",IF(COUNTA($AU834)=1,IF(Search!$L$4="N","N",1),""))</f>
        <v/>
      </c>
      <c r="P834" s="9" t="str">
        <f>IF(Search!$L$5="","",IF(ISNUMBER(SEARCH("Jersey",$AU834))=TRUE,IF(Search!$L$5="N","N",1),""))</f>
        <v/>
      </c>
      <c r="Q834" s="9" t="str">
        <f>IF(Search!$L$6="","",IF(ISNUMBER(SEARCH("Patch",$AU834))=TRUE,IF(Search!$L$6="N","N",1),""))</f>
        <v/>
      </c>
      <c r="R834" s="9" t="str">
        <f>IF(Search!$L$7="","",IF(ISNUMBER(SEARCH("Shield",$AU834))=TRUE,IF(Search!$L$7="N","N",1),""))</f>
        <v/>
      </c>
      <c r="S834" s="9" t="str">
        <f>IF(Search!$L$8="","",IF(ISNUMBER(SEARCH("Stick",$AU834))=TRUE,IF(Search!$L$8="N","N",1),""))</f>
        <v/>
      </c>
      <c r="T834" s="9" t="str">
        <f>IF(Search!$O$4="","",IF(COUNTA($AW834)=1,IF(Search!$O$4="N","N",1),""))</f>
        <v/>
      </c>
      <c r="U834" s="9" t="str">
        <f>IF(Search!$O$5="","",IF($AW834="","",IF($AW834&lt;Search!$O$5,"",1)))</f>
        <v/>
      </c>
      <c r="V834" s="9" t="str">
        <f>IF(Search!$O$6="","",IF($AW834="","",IF($AW834&gt;Search!$O$6,"",1)))</f>
        <v/>
      </c>
      <c r="W834" s="9" t="str">
        <f>IF(Search!$U$4="","",IF($AX834="","",1))</f>
        <v/>
      </c>
      <c r="X834" s="9" t="str">
        <f>IF(Search!$U$5="","",IF(ISNUMBER(SEARCH(Search!$U$5,$AX834))=TRUE,IF(Search!$U$5="N","N",1),""))</f>
        <v/>
      </c>
      <c r="Y834" s="9" t="str">
        <f>IF(Search!$U$6="","",IF($AY834&lt;Search!$U$6,"",1))</f>
        <v/>
      </c>
      <c r="Z834" s="9" t="str">
        <f>IF(Search!$R$4="","",IF(Inventory!$BA834&lt;Search!$R$4,"",1))</f>
        <v/>
      </c>
      <c r="AA834" s="9" t="str">
        <f>IF(Search!$R$5="","",IF($BA834&gt;Search!$R$5,"",1))</f>
        <v/>
      </c>
      <c r="AB834" s="9" t="str">
        <f>IF(Search!$R$6="","",IF($BB834&lt;Search!$R$6,"",1))</f>
        <v/>
      </c>
      <c r="AC834" s="9" t="str">
        <f>IF(Search!$R$7="","",IF($BB834&lt;Search!$R$7,"",1))</f>
        <v/>
      </c>
      <c r="AD834" s="45" t="str">
        <f>IF(COUNTIF($A834:$AC834,"n")&gt;0,"",IF(SUM($A834:$AC834)=COUNTA(Search!$C$4:$C$8,Search!$F$4:$F$8,Search!$I$4:$I$6,Search!$I$8,Search!$L$4:$L$8,Search!$O$4:$O$8,Search!$R$4:$R$7,Search!$U$4:$U$7)-COUNTIF(Search!$C$4:$U$7,"n"),1+LARGE($AD$1:AD833,1),""))</f>
        <v/>
      </c>
      <c r="AE834" s="45" t="str">
        <f t="shared" si="39"/>
        <v/>
      </c>
      <c r="AF834" s="45" t="str">
        <f>IF(AD834="","",COUNTIF($AE$1:$AE833,$AE834)+RANK($AE834,$AE$2:$AE$10540,1))</f>
        <v/>
      </c>
      <c r="AG834" s="45" t="str">
        <f t="shared" si="40"/>
        <v/>
      </c>
      <c r="AH834" s="45" t="str">
        <f>IF($AD834="","",COUNTIF($AG$1:$AG833,$AG834)+RANK($AG834,$AG$1:$AG$10539,0))</f>
        <v/>
      </c>
      <c r="AI834" s="10" t="str">
        <f t="shared" si="41"/>
        <v>1997-98 Donruss Elite Aspirations #51 Roberto Luongo     /   $</v>
      </c>
      <c r="AJ834" s="11">
        <v>1997</v>
      </c>
      <c r="AK834" s="17">
        <v>98</v>
      </c>
      <c r="AL834" s="12" t="s">
        <v>486</v>
      </c>
      <c r="AM834" s="10">
        <v>51</v>
      </c>
      <c r="AN834" s="12" t="s">
        <v>473</v>
      </c>
      <c r="AO834" s="9"/>
      <c r="AP834" s="9"/>
      <c r="AQ834" s="9"/>
      <c r="AR834" s="14" t="s">
        <v>2464</v>
      </c>
      <c r="AS834" s="9"/>
      <c r="AT834" s="9"/>
      <c r="AU834" s="9"/>
      <c r="AV834" s="13"/>
      <c r="AW834" s="13"/>
      <c r="AX834" s="9"/>
      <c r="AY834" s="9"/>
      <c r="AZ834" s="9"/>
      <c r="BA834" s="33"/>
      <c r="BB834" s="33"/>
      <c r="BC834" s="36"/>
      <c r="BD834" s="12" t="s">
        <v>1771</v>
      </c>
    </row>
    <row r="835" spans="1:56" s="12" customFormat="1" x14ac:dyDescent="0.2">
      <c r="A835" s="9" t="str">
        <f>IF(Search!$C$5="","",IF(COUNTA(Inventory!$AP835)=1,1,""))</f>
        <v/>
      </c>
      <c r="B835" s="9" t="str">
        <f>IF(Search!$C$4="","",IF(ISNUMBER(SEARCH(Search!$C$4,$AR835))=TRUE,1,""))</f>
        <v/>
      </c>
      <c r="C835" s="9" t="str">
        <f>IF(Search!$C$6="x",IF(COUNTA($AQ835)=1,1,"N"),IF(COUNTA($AQ835)=1,"N",""))</f>
        <v/>
      </c>
      <c r="D835" s="9" t="str">
        <f>IF(Search!$O$8="","",IF(ISNUMBER(SEARCH(Search!$O$8,$BD835))=TRUE,1,""))</f>
        <v/>
      </c>
      <c r="E835" s="9" t="str">
        <f>IF(Search!$C$7="","",IF(ISNUMBER(SEARCH(Search!$C$7,$AN835))=TRUE,1,""))</f>
        <v/>
      </c>
      <c r="F835" s="9" t="str">
        <f>IF(Search!$C$8="","",IF(ISNUMBER(SEARCH(Search!$C$8,$AO835))=TRUE,1,""))</f>
        <v/>
      </c>
      <c r="G835" s="9" t="str">
        <f>IF(Search!$F$4="","",IF(Inventory!$AJ835&lt;Search!$F$4,"",1))</f>
        <v/>
      </c>
      <c r="H835" s="9" t="str">
        <f>IF(Search!$F$5="","",IF(Inventory!$AJ835&gt;Search!$F$5,"",1))</f>
        <v/>
      </c>
      <c r="I835" s="9" t="str">
        <f>IF(Search!$F$7="","",IF(Search!$F$8="",IF(ISNUMBER(SEARCH(Search!$F$7,$AL835))=TRUE,1,""),""))</f>
        <v/>
      </c>
      <c r="J835" s="9" t="str">
        <f>IF($AL835=Search!$F$8,1,"")</f>
        <v/>
      </c>
      <c r="K835" s="9" t="str">
        <f>IF(Search!$I$4="","",IF(COUNTA($AS835)=1,IF(Search!$I$4="N","N",1),""))</f>
        <v/>
      </c>
      <c r="L835" s="9" t="str">
        <f>IF(Search!$I$5="","",IF($AS835="RC",1,""))</f>
        <v/>
      </c>
      <c r="M835" s="9" t="str">
        <f>IF(Search!$I$6="","",IF($AS835="RCP",1,""))</f>
        <v/>
      </c>
      <c r="N835" s="9" t="str">
        <f>IF(Search!$I$8="","",IF(COUNTA($AT835)=1,IF(Search!$I$8="N","N",1),""))</f>
        <v/>
      </c>
      <c r="O835" s="9" t="str">
        <f>IF(Search!$L$4="","",IF(COUNTA($AU835)=1,IF(Search!$L$4="N","N",1),""))</f>
        <v/>
      </c>
      <c r="P835" s="9" t="str">
        <f>IF(Search!$L$5="","",IF(ISNUMBER(SEARCH("Jersey",$AU835))=TRUE,IF(Search!$L$5="N","N",1),""))</f>
        <v/>
      </c>
      <c r="Q835" s="9" t="str">
        <f>IF(Search!$L$6="","",IF(ISNUMBER(SEARCH("Patch",$AU835))=TRUE,IF(Search!$L$6="N","N",1),""))</f>
        <v/>
      </c>
      <c r="R835" s="9" t="str">
        <f>IF(Search!$L$7="","",IF(ISNUMBER(SEARCH("Shield",$AU835))=TRUE,IF(Search!$L$7="N","N",1),""))</f>
        <v/>
      </c>
      <c r="S835" s="9" t="str">
        <f>IF(Search!$L$8="","",IF(ISNUMBER(SEARCH("Stick",$AU835))=TRUE,IF(Search!$L$8="N","N",1),""))</f>
        <v/>
      </c>
      <c r="T835" s="9" t="str">
        <f>IF(Search!$O$4="","",IF(COUNTA($AW835)=1,IF(Search!$O$4="N","N",1),""))</f>
        <v/>
      </c>
      <c r="U835" s="9" t="str">
        <f>IF(Search!$O$5="","",IF($AW835="","",IF($AW835&lt;Search!$O$5,"",1)))</f>
        <v/>
      </c>
      <c r="V835" s="9" t="str">
        <f>IF(Search!$O$6="","",IF($AW835="","",IF($AW835&gt;Search!$O$6,"",1)))</f>
        <v/>
      </c>
      <c r="W835" s="9" t="str">
        <f>IF(Search!$U$4="","",IF($AX835="","",1))</f>
        <v/>
      </c>
      <c r="X835" s="9" t="str">
        <f>IF(Search!$U$5="","",IF(ISNUMBER(SEARCH(Search!$U$5,$AX835))=TRUE,IF(Search!$U$5="N","N",1),""))</f>
        <v/>
      </c>
      <c r="Y835" s="9" t="str">
        <f>IF(Search!$U$6="","",IF($AY835&lt;Search!$U$6,"",1))</f>
        <v/>
      </c>
      <c r="Z835" s="9" t="str">
        <f>IF(Search!$R$4="","",IF(Inventory!$BA835&lt;Search!$R$4,"",1))</f>
        <v/>
      </c>
      <c r="AA835" s="9" t="str">
        <f>IF(Search!$R$5="","",IF($BA835&gt;Search!$R$5,"",1))</f>
        <v/>
      </c>
      <c r="AB835" s="9" t="str">
        <f>IF(Search!$R$6="","",IF($BB835&lt;Search!$R$6,"",1))</f>
        <v/>
      </c>
      <c r="AC835" s="9" t="str">
        <f>IF(Search!$R$7="","",IF($BB835&lt;Search!$R$7,"",1))</f>
        <v/>
      </c>
      <c r="AD835" s="45" t="str">
        <f>IF(COUNTIF($A835:$AC835,"n")&gt;0,"",IF(SUM($A835:$AC835)=COUNTA(Search!$C$4:$C$8,Search!$F$4:$F$8,Search!$I$4:$I$6,Search!$I$8,Search!$L$4:$L$8,Search!$O$4:$O$8,Search!$R$4:$R$7,Search!$U$4:$U$7)-COUNTIF(Search!$C$4:$U$7,"n"),1+LARGE($AD$1:AD834,1),""))</f>
        <v/>
      </c>
      <c r="AE835" s="45" t="str">
        <f t="shared" ref="AE835:AE898" si="42">IF(AD835="","",COUNTIF($AN$2:$AN$10540,"&lt;="&amp;AN835))</f>
        <v/>
      </c>
      <c r="AF835" s="45" t="str">
        <f>IF(AD835="","",COUNTIF($AE$1:$AE834,$AE835)+RANK($AE835,$AE$2:$AE$10540,1))</f>
        <v/>
      </c>
      <c r="AG835" s="45" t="str">
        <f t="shared" ref="AG835:AG898" si="43">IF($AD835="","",COUNTIF($BA$2:$BA$10540,"&lt;="&amp;$BA835))</f>
        <v/>
      </c>
      <c r="AH835" s="45" t="str">
        <f>IF($AD835="","",COUNTIF($AG$1:$AG834,$AG835)+RANK($AG835,$AG$1:$AG$10539,0))</f>
        <v/>
      </c>
      <c r="AI835" s="10" t="str">
        <f t="shared" si="41"/>
        <v>1997-98 Donruss Elite Aspirations #100 Felix Potvin TOR    /   $</v>
      </c>
      <c r="AJ835" s="11">
        <v>1997</v>
      </c>
      <c r="AK835" s="17">
        <v>98</v>
      </c>
      <c r="AL835" s="12" t="s">
        <v>486</v>
      </c>
      <c r="AM835" s="10">
        <v>100</v>
      </c>
      <c r="AN835" s="12" t="s">
        <v>226</v>
      </c>
      <c r="AO835" s="9" t="s">
        <v>1904</v>
      </c>
      <c r="AP835" s="9"/>
      <c r="AQ835" s="9"/>
      <c r="AR835" s="14"/>
      <c r="AS835" s="9"/>
      <c r="AT835" s="9"/>
      <c r="AU835" s="9"/>
      <c r="AV835" s="13"/>
      <c r="AW835" s="13"/>
      <c r="AX835" s="9"/>
      <c r="AY835" s="9"/>
      <c r="AZ835" s="9"/>
      <c r="BA835" s="33"/>
      <c r="BB835" s="33"/>
      <c r="BC835" s="36"/>
      <c r="BD835" s="12" t="s">
        <v>1771</v>
      </c>
    </row>
    <row r="836" spans="1:56" s="12" customFormat="1" x14ac:dyDescent="0.2">
      <c r="A836" s="9" t="str">
        <f>IF(Search!$C$5="","",IF(COUNTA(Inventory!$AP836)=1,1,""))</f>
        <v/>
      </c>
      <c r="B836" s="9" t="str">
        <f>IF(Search!$C$4="","",IF(ISNUMBER(SEARCH(Search!$C$4,$AR836))=TRUE,1,""))</f>
        <v/>
      </c>
      <c r="C836" s="9" t="str">
        <f>IF(Search!$C$6="x",IF(COUNTA($AQ836)=1,1,"N"),IF(COUNTA($AQ836)=1,"N",""))</f>
        <v/>
      </c>
      <c r="D836" s="9" t="str">
        <f>IF(Search!$O$8="","",IF(ISNUMBER(SEARCH(Search!$O$8,$BD836))=TRUE,1,""))</f>
        <v/>
      </c>
      <c r="E836" s="9" t="str">
        <f>IF(Search!$C$7="","",IF(ISNUMBER(SEARCH(Search!$C$7,$AN836))=TRUE,1,""))</f>
        <v/>
      </c>
      <c r="F836" s="9" t="str">
        <f>IF(Search!$C$8="","",IF(ISNUMBER(SEARCH(Search!$C$8,$AO836))=TRUE,1,""))</f>
        <v/>
      </c>
      <c r="G836" s="9" t="str">
        <f>IF(Search!$F$4="","",IF(Inventory!$AJ836&lt;Search!$F$4,"",1))</f>
        <v/>
      </c>
      <c r="H836" s="9" t="str">
        <f>IF(Search!$F$5="","",IF(Inventory!$AJ836&gt;Search!$F$5,"",1))</f>
        <v/>
      </c>
      <c r="I836" s="9" t="str">
        <f>IF(Search!$F$7="","",IF(Search!$F$8="",IF(ISNUMBER(SEARCH(Search!$F$7,$AL836))=TRUE,1,""),""))</f>
        <v/>
      </c>
      <c r="J836" s="9" t="str">
        <f>IF($AL836=Search!$F$8,1,"")</f>
        <v/>
      </c>
      <c r="K836" s="9" t="str">
        <f>IF(Search!$I$4="","",IF(COUNTA($AS836)=1,IF(Search!$I$4="N","N",1),""))</f>
        <v/>
      </c>
      <c r="L836" s="9" t="str">
        <f>IF(Search!$I$5="","",IF($AS836="RC",1,""))</f>
        <v/>
      </c>
      <c r="M836" s="9" t="str">
        <f>IF(Search!$I$6="","",IF($AS836="RCP",1,""))</f>
        <v/>
      </c>
      <c r="N836" s="9" t="str">
        <f>IF(Search!$I$8="","",IF(COUNTA($AT836)=1,IF(Search!$I$8="N","N",1),""))</f>
        <v/>
      </c>
      <c r="O836" s="9" t="str">
        <f>IF(Search!$L$4="","",IF(COUNTA($AU836)=1,IF(Search!$L$4="N","N",1),""))</f>
        <v/>
      </c>
      <c r="P836" s="9" t="str">
        <f>IF(Search!$L$5="","",IF(ISNUMBER(SEARCH("Jersey",$AU836))=TRUE,IF(Search!$L$5="N","N",1),""))</f>
        <v/>
      </c>
      <c r="Q836" s="9" t="str">
        <f>IF(Search!$L$6="","",IF(ISNUMBER(SEARCH("Patch",$AU836))=TRUE,IF(Search!$L$6="N","N",1),""))</f>
        <v/>
      </c>
      <c r="R836" s="9" t="str">
        <f>IF(Search!$L$7="","",IF(ISNUMBER(SEARCH("Shield",$AU836))=TRUE,IF(Search!$L$7="N","N",1),""))</f>
        <v/>
      </c>
      <c r="S836" s="9" t="str">
        <f>IF(Search!$L$8="","",IF(ISNUMBER(SEARCH("Stick",$AU836))=TRUE,IF(Search!$L$8="N","N",1),""))</f>
        <v/>
      </c>
      <c r="T836" s="9" t="str">
        <f>IF(Search!$O$4="","",IF(COUNTA($AW836)=1,IF(Search!$O$4="N","N",1),""))</f>
        <v/>
      </c>
      <c r="U836" s="9" t="str">
        <f>IF(Search!$O$5="","",IF($AW836="","",IF($AW836&lt;Search!$O$5,"",1)))</f>
        <v/>
      </c>
      <c r="V836" s="9" t="str">
        <f>IF(Search!$O$6="","",IF($AW836="","",IF($AW836&gt;Search!$O$6,"",1)))</f>
        <v/>
      </c>
      <c r="W836" s="9" t="str">
        <f>IF(Search!$U$4="","",IF($AX836="","",1))</f>
        <v/>
      </c>
      <c r="X836" s="9" t="str">
        <f>IF(Search!$U$5="","",IF(ISNUMBER(SEARCH(Search!$U$5,$AX836))=TRUE,IF(Search!$U$5="N","N",1),""))</f>
        <v/>
      </c>
      <c r="Y836" s="9" t="str">
        <f>IF(Search!$U$6="","",IF($AY836&lt;Search!$U$6,"",1))</f>
        <v/>
      </c>
      <c r="Z836" s="9" t="str">
        <f>IF(Search!$R$4="","",IF(Inventory!$BA836&lt;Search!$R$4,"",1))</f>
        <v/>
      </c>
      <c r="AA836" s="9" t="str">
        <f>IF(Search!$R$5="","",IF($BA836&gt;Search!$R$5,"",1))</f>
        <v/>
      </c>
      <c r="AB836" s="9" t="str">
        <f>IF(Search!$R$6="","",IF($BB836&lt;Search!$R$6,"",1))</f>
        <v/>
      </c>
      <c r="AC836" s="9" t="str">
        <f>IF(Search!$R$7="","",IF($BB836&lt;Search!$R$7,"",1))</f>
        <v/>
      </c>
      <c r="AD836" s="45" t="str">
        <f>IF(COUNTIF($A836:$AC836,"n")&gt;0,"",IF(SUM($A836:$AC836)=COUNTA(Search!$C$4:$C$8,Search!$F$4:$F$8,Search!$I$4:$I$6,Search!$I$8,Search!$L$4:$L$8,Search!$O$4:$O$8,Search!$R$4:$R$7,Search!$U$4:$U$7)-COUNTIF(Search!$C$4:$U$7,"n"),1+LARGE($AD$1:AD835,1),""))</f>
        <v/>
      </c>
      <c r="AE836" s="45" t="str">
        <f t="shared" si="42"/>
        <v/>
      </c>
      <c r="AF836" s="45" t="str">
        <f>IF(AD836="","",COUNTIF($AE$1:$AE835,$AE836)+RANK($AE836,$AE$2:$AE$10540,1))</f>
        <v/>
      </c>
      <c r="AG836" s="45" t="str">
        <f t="shared" si="43"/>
        <v/>
      </c>
      <c r="AH836" s="45" t="str">
        <f>IF($AD836="","",COUNTIF($AG$1:$AG835,$AG836)+RANK($AG836,$AG$1:$AG$10539,0))</f>
        <v/>
      </c>
      <c r="AI836" s="10" t="str">
        <f t="shared" si="41"/>
        <v>1997-98 Donruss Preferred #147 Olli Jokinen S     /   $</v>
      </c>
      <c r="AJ836" s="11">
        <v>1997</v>
      </c>
      <c r="AK836" s="17">
        <v>98</v>
      </c>
      <c r="AL836" s="12" t="s">
        <v>487</v>
      </c>
      <c r="AM836" s="10">
        <v>147</v>
      </c>
      <c r="AN836" s="12" t="s">
        <v>488</v>
      </c>
      <c r="AO836" s="9"/>
      <c r="AP836" s="9"/>
      <c r="AQ836" s="9"/>
      <c r="AR836" s="14"/>
      <c r="AS836" s="9"/>
      <c r="AT836" s="9"/>
      <c r="AU836" s="9"/>
      <c r="AV836" s="13"/>
      <c r="AW836" s="13"/>
      <c r="AX836" s="9"/>
      <c r="AY836" s="9"/>
      <c r="AZ836" s="9"/>
      <c r="BA836" s="33"/>
      <c r="BB836" s="33"/>
      <c r="BC836" s="36"/>
      <c r="BD836" s="12" t="s">
        <v>1771</v>
      </c>
    </row>
    <row r="837" spans="1:56" s="12" customFormat="1" x14ac:dyDescent="0.2">
      <c r="A837" s="9" t="str">
        <f>IF(Search!$C$5="","",IF(COUNTA(Inventory!$AP837)=1,1,""))</f>
        <v/>
      </c>
      <c r="B837" s="9" t="str">
        <f>IF(Search!$C$4="","",IF(ISNUMBER(SEARCH(Search!$C$4,$AR837))=TRUE,1,""))</f>
        <v/>
      </c>
      <c r="C837" s="9" t="str">
        <f>IF(Search!$C$6="x",IF(COUNTA($AQ837)=1,1,"N"),IF(COUNTA($AQ837)=1,"N",""))</f>
        <v/>
      </c>
      <c r="D837" s="9" t="str">
        <f>IF(Search!$O$8="","",IF(ISNUMBER(SEARCH(Search!$O$8,$BD837))=TRUE,1,""))</f>
        <v/>
      </c>
      <c r="E837" s="9" t="str">
        <f>IF(Search!$C$7="","",IF(ISNUMBER(SEARCH(Search!$C$7,$AN837))=TRUE,1,""))</f>
        <v/>
      </c>
      <c r="F837" s="9" t="str">
        <f>IF(Search!$C$8="","",IF(ISNUMBER(SEARCH(Search!$C$8,$AO837))=TRUE,1,""))</f>
        <v/>
      </c>
      <c r="G837" s="9" t="str">
        <f>IF(Search!$F$4="","",IF(Inventory!$AJ837&lt;Search!$F$4,"",1))</f>
        <v/>
      </c>
      <c r="H837" s="9" t="str">
        <f>IF(Search!$F$5="","",IF(Inventory!$AJ837&gt;Search!$F$5,"",1))</f>
        <v/>
      </c>
      <c r="I837" s="9" t="str">
        <f>IF(Search!$F$7="","",IF(Search!$F$8="",IF(ISNUMBER(SEARCH(Search!$F$7,$AL837))=TRUE,1,""),""))</f>
        <v/>
      </c>
      <c r="J837" s="9" t="str">
        <f>IF($AL837=Search!$F$8,1,"")</f>
        <v/>
      </c>
      <c r="K837" s="9" t="str">
        <f>IF(Search!$I$4="","",IF(COUNTA($AS837)=1,IF(Search!$I$4="N","N",1),""))</f>
        <v/>
      </c>
      <c r="L837" s="9" t="str">
        <f>IF(Search!$I$5="","",IF($AS837="RC",1,""))</f>
        <v/>
      </c>
      <c r="M837" s="9" t="str">
        <f>IF(Search!$I$6="","",IF($AS837="RCP",1,""))</f>
        <v/>
      </c>
      <c r="N837" s="9" t="str">
        <f>IF(Search!$I$8="","",IF(COUNTA($AT837)=1,IF(Search!$I$8="N","N",1),""))</f>
        <v/>
      </c>
      <c r="O837" s="9" t="str">
        <f>IF(Search!$L$4="","",IF(COUNTA($AU837)=1,IF(Search!$L$4="N","N",1),""))</f>
        <v/>
      </c>
      <c r="P837" s="9" t="str">
        <f>IF(Search!$L$5="","",IF(ISNUMBER(SEARCH("Jersey",$AU837))=TRUE,IF(Search!$L$5="N","N",1),""))</f>
        <v/>
      </c>
      <c r="Q837" s="9" t="str">
        <f>IF(Search!$L$6="","",IF(ISNUMBER(SEARCH("Patch",$AU837))=TRUE,IF(Search!$L$6="N","N",1),""))</f>
        <v/>
      </c>
      <c r="R837" s="9" t="str">
        <f>IF(Search!$L$7="","",IF(ISNUMBER(SEARCH("Shield",$AU837))=TRUE,IF(Search!$L$7="N","N",1),""))</f>
        <v/>
      </c>
      <c r="S837" s="9" t="str">
        <f>IF(Search!$L$8="","",IF(ISNUMBER(SEARCH("Stick",$AU837))=TRUE,IF(Search!$L$8="N","N",1),""))</f>
        <v/>
      </c>
      <c r="T837" s="9" t="str">
        <f>IF(Search!$O$4="","",IF(COUNTA($AW837)=1,IF(Search!$O$4="N","N",1),""))</f>
        <v/>
      </c>
      <c r="U837" s="9" t="str">
        <f>IF(Search!$O$5="","",IF($AW837="","",IF($AW837&lt;Search!$O$5,"",1)))</f>
        <v/>
      </c>
      <c r="V837" s="9" t="str">
        <f>IF(Search!$O$6="","",IF($AW837="","",IF($AW837&gt;Search!$O$6,"",1)))</f>
        <v/>
      </c>
      <c r="W837" s="9" t="str">
        <f>IF(Search!$U$4="","",IF($AX837="","",1))</f>
        <v/>
      </c>
      <c r="X837" s="9" t="str">
        <f>IF(Search!$U$5="","",IF(ISNUMBER(SEARCH(Search!$U$5,$AX837))=TRUE,IF(Search!$U$5="N","N",1),""))</f>
        <v/>
      </c>
      <c r="Y837" s="9" t="str">
        <f>IF(Search!$U$6="","",IF($AY837&lt;Search!$U$6,"",1))</f>
        <v/>
      </c>
      <c r="Z837" s="9" t="str">
        <f>IF(Search!$R$4="","",IF(Inventory!$BA837&lt;Search!$R$4,"",1))</f>
        <v/>
      </c>
      <c r="AA837" s="9" t="str">
        <f>IF(Search!$R$5="","",IF($BA837&gt;Search!$R$5,"",1))</f>
        <v/>
      </c>
      <c r="AB837" s="9" t="str">
        <f>IF(Search!$R$6="","",IF($BB837&lt;Search!$R$6,"",1))</f>
        <v/>
      </c>
      <c r="AC837" s="9" t="str">
        <f>IF(Search!$R$7="","",IF($BB837&lt;Search!$R$7,"",1))</f>
        <v/>
      </c>
      <c r="AD837" s="45" t="str">
        <f>IF(COUNTIF($A837:$AC837,"n")&gt;0,"",IF(SUM($A837:$AC837)=COUNTA(Search!$C$4:$C$8,Search!$F$4:$F$8,Search!$I$4:$I$6,Search!$I$8,Search!$L$4:$L$8,Search!$O$4:$O$8,Search!$R$4:$R$7,Search!$U$4:$U$7)-COUNTIF(Search!$C$4:$U$7,"n"),1+LARGE($AD$1:AD836,1),""))</f>
        <v/>
      </c>
      <c r="AE837" s="45" t="str">
        <f t="shared" si="42"/>
        <v/>
      </c>
      <c r="AF837" s="45" t="str">
        <f>IF(AD837="","",COUNTIF($AE$1:$AE836,$AE837)+RANK($AE837,$AE$2:$AE$10540,1))</f>
        <v/>
      </c>
      <c r="AG837" s="45" t="str">
        <f t="shared" si="43"/>
        <v/>
      </c>
      <c r="AH837" s="45" t="str">
        <f>IF($AD837="","",COUNTIF($AG$1:$AG836,$AG837)+RANK($AG837,$AG$1:$AG$10539,0))</f>
        <v/>
      </c>
      <c r="AI837" s="10" t="str">
        <f t="shared" si="41"/>
        <v>1997-98 Leaf International #24 Felix Potvin     /   $</v>
      </c>
      <c r="AJ837" s="11">
        <v>1997</v>
      </c>
      <c r="AK837" s="17">
        <v>98</v>
      </c>
      <c r="AL837" s="12" t="s">
        <v>2200</v>
      </c>
      <c r="AM837" s="10">
        <v>24</v>
      </c>
      <c r="AN837" s="15" t="s">
        <v>226</v>
      </c>
      <c r="AO837" s="14"/>
      <c r="AP837" s="14"/>
      <c r="AQ837" s="14"/>
      <c r="AR837" s="14"/>
      <c r="AS837" s="9"/>
      <c r="AT837" s="9"/>
      <c r="AU837" s="9"/>
      <c r="AV837" s="13"/>
      <c r="AW837" s="13"/>
      <c r="AX837" s="9"/>
      <c r="AY837" s="9"/>
      <c r="AZ837" s="9"/>
      <c r="BA837" s="33"/>
      <c r="BB837" s="33"/>
      <c r="BC837" s="36"/>
      <c r="BD837" s="12" t="s">
        <v>1771</v>
      </c>
    </row>
    <row r="838" spans="1:56" s="12" customFormat="1" x14ac:dyDescent="0.2">
      <c r="A838" s="9" t="str">
        <f>IF(Search!$C$5="","",IF(COUNTA(Inventory!$AP838)=1,1,""))</f>
        <v/>
      </c>
      <c r="B838" s="9" t="str">
        <f>IF(Search!$C$4="","",IF(ISNUMBER(SEARCH(Search!$C$4,$AR838))=TRUE,1,""))</f>
        <v/>
      </c>
      <c r="C838" s="9" t="str">
        <f>IF(Search!$C$6="x",IF(COUNTA($AQ838)=1,1,"N"),IF(COUNTA($AQ838)=1,"N",""))</f>
        <v/>
      </c>
      <c r="D838" s="9" t="str">
        <f>IF(Search!$O$8="","",IF(ISNUMBER(SEARCH(Search!$O$8,$BD838))=TRUE,1,""))</f>
        <v/>
      </c>
      <c r="E838" s="9" t="str">
        <f>IF(Search!$C$7="","",IF(ISNUMBER(SEARCH(Search!$C$7,$AN838))=TRUE,1,""))</f>
        <v/>
      </c>
      <c r="F838" s="9" t="str">
        <f>IF(Search!$C$8="","",IF(ISNUMBER(SEARCH(Search!$C$8,$AO838))=TRUE,1,""))</f>
        <v/>
      </c>
      <c r="G838" s="9" t="str">
        <f>IF(Search!$F$4="","",IF(Inventory!$AJ838&lt;Search!$F$4,"",1))</f>
        <v/>
      </c>
      <c r="H838" s="9" t="str">
        <f>IF(Search!$F$5="","",IF(Inventory!$AJ838&gt;Search!$F$5,"",1))</f>
        <v/>
      </c>
      <c r="I838" s="9" t="str">
        <f>IF(Search!$F$7="","",IF(Search!$F$8="",IF(ISNUMBER(SEARCH(Search!$F$7,$AL838))=TRUE,1,""),""))</f>
        <v/>
      </c>
      <c r="J838" s="9" t="str">
        <f>IF($AL838=Search!$F$8,1,"")</f>
        <v/>
      </c>
      <c r="K838" s="9" t="str">
        <f>IF(Search!$I$4="","",IF(COUNTA($AS838)=1,IF(Search!$I$4="N","N",1),""))</f>
        <v/>
      </c>
      <c r="L838" s="9" t="str">
        <f>IF(Search!$I$5="","",IF($AS838="RC",1,""))</f>
        <v/>
      </c>
      <c r="M838" s="9" t="str">
        <f>IF(Search!$I$6="","",IF($AS838="RCP",1,""))</f>
        <v/>
      </c>
      <c r="N838" s="9" t="str">
        <f>IF(Search!$I$8="","",IF(COUNTA($AT838)=1,IF(Search!$I$8="N","N",1),""))</f>
        <v/>
      </c>
      <c r="O838" s="9" t="str">
        <f>IF(Search!$L$4="","",IF(COUNTA($AU838)=1,IF(Search!$L$4="N","N",1),""))</f>
        <v/>
      </c>
      <c r="P838" s="9" t="str">
        <f>IF(Search!$L$5="","",IF(ISNUMBER(SEARCH("Jersey",$AU838))=TRUE,IF(Search!$L$5="N","N",1),""))</f>
        <v/>
      </c>
      <c r="Q838" s="9" t="str">
        <f>IF(Search!$L$6="","",IF(ISNUMBER(SEARCH("Patch",$AU838))=TRUE,IF(Search!$L$6="N","N",1),""))</f>
        <v/>
      </c>
      <c r="R838" s="9" t="str">
        <f>IF(Search!$L$7="","",IF(ISNUMBER(SEARCH("Shield",$AU838))=TRUE,IF(Search!$L$7="N","N",1),""))</f>
        <v/>
      </c>
      <c r="S838" s="9" t="str">
        <f>IF(Search!$L$8="","",IF(ISNUMBER(SEARCH("Stick",$AU838))=TRUE,IF(Search!$L$8="N","N",1),""))</f>
        <v/>
      </c>
      <c r="T838" s="9" t="str">
        <f>IF(Search!$O$4="","",IF(COUNTA($AW838)=1,IF(Search!$O$4="N","N",1),""))</f>
        <v/>
      </c>
      <c r="U838" s="9" t="str">
        <f>IF(Search!$O$5="","",IF($AW838="","",IF($AW838&lt;Search!$O$5,"",1)))</f>
        <v/>
      </c>
      <c r="V838" s="9" t="str">
        <f>IF(Search!$O$6="","",IF($AW838="","",IF($AW838&gt;Search!$O$6,"",1)))</f>
        <v/>
      </c>
      <c r="W838" s="9" t="str">
        <f>IF(Search!$U$4="","",IF($AX838="","",1))</f>
        <v/>
      </c>
      <c r="X838" s="9" t="str">
        <f>IF(Search!$U$5="","",IF(ISNUMBER(SEARCH(Search!$U$5,$AX838))=TRUE,IF(Search!$U$5="N","N",1),""))</f>
        <v/>
      </c>
      <c r="Y838" s="9" t="str">
        <f>IF(Search!$U$6="","",IF($AY838&lt;Search!$U$6,"",1))</f>
        <v/>
      </c>
      <c r="Z838" s="9" t="str">
        <f>IF(Search!$R$4="","",IF(Inventory!$BA838&lt;Search!$R$4,"",1))</f>
        <v/>
      </c>
      <c r="AA838" s="9" t="str">
        <f>IF(Search!$R$5="","",IF($BA838&gt;Search!$R$5,"",1))</f>
        <v/>
      </c>
      <c r="AB838" s="9" t="str">
        <f>IF(Search!$R$6="","",IF($BB838&lt;Search!$R$6,"",1))</f>
        <v/>
      </c>
      <c r="AC838" s="9" t="str">
        <f>IF(Search!$R$7="","",IF($BB838&lt;Search!$R$7,"",1))</f>
        <v/>
      </c>
      <c r="AD838" s="45" t="str">
        <f>IF(COUNTIF($A838:$AC838,"n")&gt;0,"",IF(SUM($A838:$AC838)=COUNTA(Search!$C$4:$C$8,Search!$F$4:$F$8,Search!$I$4:$I$6,Search!$I$8,Search!$L$4:$L$8,Search!$O$4:$O$8,Search!$R$4:$R$7,Search!$U$4:$U$7)-COUNTIF(Search!$C$4:$U$7,"n"),1+LARGE($AD$1:AD837,1),""))</f>
        <v/>
      </c>
      <c r="AE838" s="45" t="str">
        <f t="shared" si="42"/>
        <v/>
      </c>
      <c r="AF838" s="45" t="str">
        <f>IF(AD838="","",COUNTIF($AE$1:$AE837,$AE838)+RANK($AE838,$AE$2:$AE$10540,1))</f>
        <v/>
      </c>
      <c r="AG838" s="45" t="str">
        <f t="shared" si="43"/>
        <v/>
      </c>
      <c r="AH838" s="45" t="str">
        <f>IF($AD838="","",COUNTIF($AG$1:$AG837,$AG838)+RANK($AG838,$AG$1:$AG$10539,0))</f>
        <v/>
      </c>
      <c r="AI838" s="10" t="str">
        <f t="shared" ref="AI838:AI901" si="44">CONCATENATE(AJ838,"-",AK838," ",AL838," #",AM838," ",AN838," ",AO838," ",AS838," ",AT838," ",AU838," ",AV838,"/",AW838," ",AX838," ",AY838,AZ838," $",BA838)</f>
        <v>1997-98 Leaf Pipe Dreams #5 Felix Potvin     /   $</v>
      </c>
      <c r="AJ838" s="11">
        <v>1997</v>
      </c>
      <c r="AK838" s="17">
        <v>98</v>
      </c>
      <c r="AL838" s="12" t="s">
        <v>2201</v>
      </c>
      <c r="AM838" s="10">
        <v>5</v>
      </c>
      <c r="AN838" s="15" t="s">
        <v>226</v>
      </c>
      <c r="AO838" s="14"/>
      <c r="AP838" s="14"/>
      <c r="AQ838" s="14"/>
      <c r="AR838" s="14"/>
      <c r="AS838" s="9"/>
      <c r="AT838" s="9"/>
      <c r="AU838" s="9"/>
      <c r="AV838" s="13"/>
      <c r="AW838" s="13"/>
      <c r="AX838" s="9"/>
      <c r="AY838" s="9"/>
      <c r="AZ838" s="9"/>
      <c r="BA838" s="33"/>
      <c r="BB838" s="33"/>
      <c r="BC838" s="36"/>
      <c r="BD838" s="12" t="s">
        <v>1771</v>
      </c>
    </row>
    <row r="839" spans="1:56" s="12" customFormat="1" x14ac:dyDescent="0.2">
      <c r="A839" s="9" t="str">
        <f>IF(Search!$C$5="","",IF(COUNTA(Inventory!$AP839)=1,1,""))</f>
        <v/>
      </c>
      <c r="B839" s="9" t="str">
        <f>IF(Search!$C$4="","",IF(ISNUMBER(SEARCH(Search!$C$4,$AR839))=TRUE,1,""))</f>
        <v/>
      </c>
      <c r="C839" s="9" t="str">
        <f>IF(Search!$C$6="x",IF(COUNTA($AQ839)=1,1,"N"),IF(COUNTA($AQ839)=1,"N",""))</f>
        <v/>
      </c>
      <c r="D839" s="9" t="str">
        <f>IF(Search!$O$8="","",IF(ISNUMBER(SEARCH(Search!$O$8,$BD839))=TRUE,1,""))</f>
        <v/>
      </c>
      <c r="E839" s="9" t="str">
        <f>IF(Search!$C$7="","",IF(ISNUMBER(SEARCH(Search!$C$7,$AN839))=TRUE,1,""))</f>
        <v/>
      </c>
      <c r="F839" s="9" t="str">
        <f>IF(Search!$C$8="","",IF(ISNUMBER(SEARCH(Search!$C$8,$AO839))=TRUE,1,""))</f>
        <v/>
      </c>
      <c r="G839" s="9" t="str">
        <f>IF(Search!$F$4="","",IF(Inventory!$AJ839&lt;Search!$F$4,"",1))</f>
        <v/>
      </c>
      <c r="H839" s="9" t="str">
        <f>IF(Search!$F$5="","",IF(Inventory!$AJ839&gt;Search!$F$5,"",1))</f>
        <v/>
      </c>
      <c r="I839" s="9" t="str">
        <f>IF(Search!$F$7="","",IF(Search!$F$8="",IF(ISNUMBER(SEARCH(Search!$F$7,$AL839))=TRUE,1,""),""))</f>
        <v/>
      </c>
      <c r="J839" s="9" t="str">
        <f>IF($AL839=Search!$F$8,1,"")</f>
        <v/>
      </c>
      <c r="K839" s="9" t="str">
        <f>IF(Search!$I$4="","",IF(COUNTA($AS839)=1,IF(Search!$I$4="N","N",1),""))</f>
        <v/>
      </c>
      <c r="L839" s="9" t="str">
        <f>IF(Search!$I$5="","",IF($AS839="RC",1,""))</f>
        <v/>
      </c>
      <c r="M839" s="9" t="str">
        <f>IF(Search!$I$6="","",IF($AS839="RCP",1,""))</f>
        <v/>
      </c>
      <c r="N839" s="9" t="str">
        <f>IF(Search!$I$8="","",IF(COUNTA($AT839)=1,IF(Search!$I$8="N","N",1),""))</f>
        <v/>
      </c>
      <c r="O839" s="9" t="str">
        <f>IF(Search!$L$4="","",IF(COUNTA($AU839)=1,IF(Search!$L$4="N","N",1),""))</f>
        <v/>
      </c>
      <c r="P839" s="9" t="str">
        <f>IF(Search!$L$5="","",IF(ISNUMBER(SEARCH("Jersey",$AU839))=TRUE,IF(Search!$L$5="N","N",1),""))</f>
        <v/>
      </c>
      <c r="Q839" s="9" t="str">
        <f>IF(Search!$L$6="","",IF(ISNUMBER(SEARCH("Patch",$AU839))=TRUE,IF(Search!$L$6="N","N",1),""))</f>
        <v/>
      </c>
      <c r="R839" s="9" t="str">
        <f>IF(Search!$L$7="","",IF(ISNUMBER(SEARCH("Shield",$AU839))=TRUE,IF(Search!$L$7="N","N",1),""))</f>
        <v/>
      </c>
      <c r="S839" s="9" t="str">
        <f>IF(Search!$L$8="","",IF(ISNUMBER(SEARCH("Stick",$AU839))=TRUE,IF(Search!$L$8="N","N",1),""))</f>
        <v/>
      </c>
      <c r="T839" s="9" t="str">
        <f>IF(Search!$O$4="","",IF(COUNTA($AW839)=1,IF(Search!$O$4="N","N",1),""))</f>
        <v/>
      </c>
      <c r="U839" s="9" t="str">
        <f>IF(Search!$O$5="","",IF($AW839="","",IF($AW839&lt;Search!$O$5,"",1)))</f>
        <v/>
      </c>
      <c r="V839" s="9" t="str">
        <f>IF(Search!$O$6="","",IF($AW839="","",IF($AW839&gt;Search!$O$6,"",1)))</f>
        <v/>
      </c>
      <c r="W839" s="9" t="str">
        <f>IF(Search!$U$4="","",IF($AX839="","",1))</f>
        <v/>
      </c>
      <c r="X839" s="9" t="str">
        <f>IF(Search!$U$5="","",IF(ISNUMBER(SEARCH(Search!$U$5,$AX839))=TRUE,IF(Search!$U$5="N","N",1),""))</f>
        <v/>
      </c>
      <c r="Y839" s="9" t="str">
        <f>IF(Search!$U$6="","",IF($AY839&lt;Search!$U$6,"",1))</f>
        <v/>
      </c>
      <c r="Z839" s="9" t="str">
        <f>IF(Search!$R$4="","",IF(Inventory!$BA839&lt;Search!$R$4,"",1))</f>
        <v/>
      </c>
      <c r="AA839" s="9" t="str">
        <f>IF(Search!$R$5="","",IF($BA839&gt;Search!$R$5,"",1))</f>
        <v/>
      </c>
      <c r="AB839" s="9" t="str">
        <f>IF(Search!$R$6="","",IF($BB839&lt;Search!$R$6,"",1))</f>
        <v/>
      </c>
      <c r="AC839" s="9" t="str">
        <f>IF(Search!$R$7="","",IF($BB839&lt;Search!$R$7,"",1))</f>
        <v/>
      </c>
      <c r="AD839" s="45" t="str">
        <f>IF(COUNTIF($A839:$AC839,"n")&gt;0,"",IF(SUM($A839:$AC839)=COUNTA(Search!$C$4:$C$8,Search!$F$4:$F$8,Search!$I$4:$I$6,Search!$I$8,Search!$L$4:$L$8,Search!$O$4:$O$8,Search!$R$4:$R$7,Search!$U$4:$U$7)-COUNTIF(Search!$C$4:$U$7,"n"),1+LARGE($AD$1:AD838,1),""))</f>
        <v/>
      </c>
      <c r="AE839" s="45" t="str">
        <f t="shared" si="42"/>
        <v/>
      </c>
      <c r="AF839" s="45" t="str">
        <f>IF(AD839="","",COUNTIF($AE$1:$AE838,$AE839)+RANK($AE839,$AE$2:$AE$10540,1))</f>
        <v/>
      </c>
      <c r="AG839" s="45" t="str">
        <f t="shared" si="43"/>
        <v/>
      </c>
      <c r="AH839" s="45" t="str">
        <f>IF($AD839="","",COUNTIF($AG$1:$AG838,$AG839)+RANK($AG839,$AG$1:$AG$10539,0))</f>
        <v/>
      </c>
      <c r="AI839" s="10" t="str">
        <f t="shared" si="44"/>
        <v>1997-98 Pacific Dynagon #140 Wayne Gretzky/ Mark Messier     /   $</v>
      </c>
      <c r="AJ839" s="11">
        <v>1997</v>
      </c>
      <c r="AK839" s="17">
        <v>98</v>
      </c>
      <c r="AL839" s="12" t="s">
        <v>489</v>
      </c>
      <c r="AM839" s="10">
        <v>140</v>
      </c>
      <c r="AN839" s="12" t="s">
        <v>490</v>
      </c>
      <c r="AO839" s="9"/>
      <c r="AP839" s="9"/>
      <c r="AQ839" s="9"/>
      <c r="AR839" s="14"/>
      <c r="AS839" s="9"/>
      <c r="AT839" s="9"/>
      <c r="AU839" s="9"/>
      <c r="AV839" s="13"/>
      <c r="AW839" s="13"/>
      <c r="AX839" s="9"/>
      <c r="AY839" s="9"/>
      <c r="AZ839" s="9"/>
      <c r="BA839" s="33"/>
      <c r="BB839" s="33"/>
      <c r="BC839" s="36"/>
      <c r="BD839" s="12" t="s">
        <v>1771</v>
      </c>
    </row>
    <row r="840" spans="1:56" s="12" customFormat="1" x14ac:dyDescent="0.2">
      <c r="A840" s="9" t="str">
        <f>IF(Search!$C$5="","",IF(COUNTA(Inventory!$AP840)=1,1,""))</f>
        <v/>
      </c>
      <c r="B840" s="9" t="str">
        <f>IF(Search!$C$4="","",IF(ISNUMBER(SEARCH(Search!$C$4,$AR840))=TRUE,1,""))</f>
        <v/>
      </c>
      <c r="C840" s="9" t="str">
        <f>IF(Search!$C$6="x",IF(COUNTA($AQ840)=1,1,"N"),IF(COUNTA($AQ840)=1,"N",""))</f>
        <v/>
      </c>
      <c r="D840" s="9" t="str">
        <f>IF(Search!$O$8="","",IF(ISNUMBER(SEARCH(Search!$O$8,$BD840))=TRUE,1,""))</f>
        <v/>
      </c>
      <c r="E840" s="9" t="str">
        <f>IF(Search!$C$7="","",IF(ISNUMBER(SEARCH(Search!$C$7,$AN840))=TRUE,1,""))</f>
        <v/>
      </c>
      <c r="F840" s="9" t="str">
        <f>IF(Search!$C$8="","",IF(ISNUMBER(SEARCH(Search!$C$8,$AO840))=TRUE,1,""))</f>
        <v/>
      </c>
      <c r="G840" s="9" t="str">
        <f>IF(Search!$F$4="","",IF(Inventory!$AJ840&lt;Search!$F$4,"",1))</f>
        <v/>
      </c>
      <c r="H840" s="9" t="str">
        <f>IF(Search!$F$5="","",IF(Inventory!$AJ840&gt;Search!$F$5,"",1))</f>
        <v/>
      </c>
      <c r="I840" s="9" t="str">
        <f>IF(Search!$F$7="","",IF(Search!$F$8="",IF(ISNUMBER(SEARCH(Search!$F$7,$AL840))=TRUE,1,""),""))</f>
        <v/>
      </c>
      <c r="J840" s="9" t="str">
        <f>IF($AL840=Search!$F$8,1,"")</f>
        <v/>
      </c>
      <c r="K840" s="9" t="str">
        <f>IF(Search!$I$4="","",IF(COUNTA($AS840)=1,IF(Search!$I$4="N","N",1),""))</f>
        <v/>
      </c>
      <c r="L840" s="9" t="str">
        <f>IF(Search!$I$5="","",IF($AS840="RC",1,""))</f>
        <v/>
      </c>
      <c r="M840" s="9" t="str">
        <f>IF(Search!$I$6="","",IF($AS840="RCP",1,""))</f>
        <v/>
      </c>
      <c r="N840" s="9" t="str">
        <f>IF(Search!$I$8="","",IF(COUNTA($AT840)=1,IF(Search!$I$8="N","N",1),""))</f>
        <v/>
      </c>
      <c r="O840" s="9" t="str">
        <f>IF(Search!$L$4="","",IF(COUNTA($AU840)=1,IF(Search!$L$4="N","N",1),""))</f>
        <v/>
      </c>
      <c r="P840" s="9" t="str">
        <f>IF(Search!$L$5="","",IF(ISNUMBER(SEARCH("Jersey",$AU840))=TRUE,IF(Search!$L$5="N","N",1),""))</f>
        <v/>
      </c>
      <c r="Q840" s="9" t="str">
        <f>IF(Search!$L$6="","",IF(ISNUMBER(SEARCH("Patch",$AU840))=TRUE,IF(Search!$L$6="N","N",1),""))</f>
        <v/>
      </c>
      <c r="R840" s="9" t="str">
        <f>IF(Search!$L$7="","",IF(ISNUMBER(SEARCH("Shield",$AU840))=TRUE,IF(Search!$L$7="N","N",1),""))</f>
        <v/>
      </c>
      <c r="S840" s="9" t="str">
        <f>IF(Search!$L$8="","",IF(ISNUMBER(SEARCH("Stick",$AU840))=TRUE,IF(Search!$L$8="N","N",1),""))</f>
        <v/>
      </c>
      <c r="T840" s="9" t="str">
        <f>IF(Search!$O$4="","",IF(COUNTA($AW840)=1,IF(Search!$O$4="N","N",1),""))</f>
        <v/>
      </c>
      <c r="U840" s="9" t="str">
        <f>IF(Search!$O$5="","",IF($AW840="","",IF($AW840&lt;Search!$O$5,"",1)))</f>
        <v/>
      </c>
      <c r="V840" s="9" t="str">
        <f>IF(Search!$O$6="","",IF($AW840="","",IF($AW840&gt;Search!$O$6,"",1)))</f>
        <v/>
      </c>
      <c r="W840" s="9" t="str">
        <f>IF(Search!$U$4="","",IF($AX840="","",1))</f>
        <v/>
      </c>
      <c r="X840" s="9" t="str">
        <f>IF(Search!$U$5="","",IF(ISNUMBER(SEARCH(Search!$U$5,$AX840))=TRUE,IF(Search!$U$5="N","N",1),""))</f>
        <v/>
      </c>
      <c r="Y840" s="9" t="str">
        <f>IF(Search!$U$6="","",IF($AY840&lt;Search!$U$6,"",1))</f>
        <v/>
      </c>
      <c r="Z840" s="9" t="str">
        <f>IF(Search!$R$4="","",IF(Inventory!$BA840&lt;Search!$R$4,"",1))</f>
        <v/>
      </c>
      <c r="AA840" s="9" t="str">
        <f>IF(Search!$R$5="","",IF($BA840&gt;Search!$R$5,"",1))</f>
        <v/>
      </c>
      <c r="AB840" s="9" t="str">
        <f>IF(Search!$R$6="","",IF($BB840&lt;Search!$R$6,"",1))</f>
        <v/>
      </c>
      <c r="AC840" s="9" t="str">
        <f>IF(Search!$R$7="","",IF($BB840&lt;Search!$R$7,"",1))</f>
        <v/>
      </c>
      <c r="AD840" s="45" t="str">
        <f>IF(COUNTIF($A840:$AC840,"n")&gt;0,"",IF(SUM($A840:$AC840)=COUNTA(Search!$C$4:$C$8,Search!$F$4:$F$8,Search!$I$4:$I$6,Search!$I$8,Search!$L$4:$L$8,Search!$O$4:$O$8,Search!$R$4:$R$7,Search!$U$4:$U$7)-COUNTIF(Search!$C$4:$U$7,"n"),1+LARGE($AD$1:AD839,1),""))</f>
        <v/>
      </c>
      <c r="AE840" s="45" t="str">
        <f t="shared" si="42"/>
        <v/>
      </c>
      <c r="AF840" s="45" t="str">
        <f>IF(AD840="","",COUNTIF($AE$1:$AE839,$AE840)+RANK($AE840,$AE$2:$AE$10540,1))</f>
        <v/>
      </c>
      <c r="AG840" s="45" t="str">
        <f t="shared" si="43"/>
        <v/>
      </c>
      <c r="AH840" s="45" t="str">
        <f>IF($AD840="","",COUNTIF($AG$1:$AG839,$AG840)+RANK($AG840,$AG$1:$AG$10539,0))</f>
        <v/>
      </c>
      <c r="AI840" s="10" t="str">
        <f t="shared" si="44"/>
        <v>1997-98 Pacific Dynagon Best Kept Secrets #101 Mike Eagles     /   $</v>
      </c>
      <c r="AJ840" s="11">
        <v>1997</v>
      </c>
      <c r="AK840" s="17">
        <v>98</v>
      </c>
      <c r="AL840" s="12" t="s">
        <v>2202</v>
      </c>
      <c r="AM840" s="10">
        <v>101</v>
      </c>
      <c r="AN840" s="15" t="s">
        <v>184</v>
      </c>
      <c r="AO840" s="14"/>
      <c r="AP840" s="14"/>
      <c r="AQ840" s="14"/>
      <c r="AR840" s="14"/>
      <c r="AS840" s="9"/>
      <c r="AT840" s="9"/>
      <c r="AU840" s="9"/>
      <c r="AV840" s="13"/>
      <c r="AW840" s="13"/>
      <c r="AX840" s="9"/>
      <c r="AY840" s="9"/>
      <c r="AZ840" s="9"/>
      <c r="BA840" s="33"/>
      <c r="BB840" s="33"/>
      <c r="BC840" s="36"/>
      <c r="BD840" s="12" t="s">
        <v>1771</v>
      </c>
    </row>
    <row r="841" spans="1:56" s="12" customFormat="1" x14ac:dyDescent="0.2">
      <c r="A841" s="9" t="str">
        <f>IF(Search!$C$5="","",IF(COUNTA(Inventory!$AP841)=1,1,""))</f>
        <v/>
      </c>
      <c r="B841" s="9" t="str">
        <f>IF(Search!$C$4="","",IF(ISNUMBER(SEARCH(Search!$C$4,$AR841))=TRUE,1,""))</f>
        <v/>
      </c>
      <c r="C841" s="9" t="str">
        <f>IF(Search!$C$6="x",IF(COUNTA($AQ841)=1,1,"N"),IF(COUNTA($AQ841)=1,"N",""))</f>
        <v/>
      </c>
      <c r="D841" s="9" t="str">
        <f>IF(Search!$O$8="","",IF(ISNUMBER(SEARCH(Search!$O$8,$BD841))=TRUE,1,""))</f>
        <v/>
      </c>
      <c r="E841" s="9" t="str">
        <f>IF(Search!$C$7="","",IF(ISNUMBER(SEARCH(Search!$C$7,$AN841))=TRUE,1,""))</f>
        <v/>
      </c>
      <c r="F841" s="9" t="str">
        <f>IF(Search!$C$8="","",IF(ISNUMBER(SEARCH(Search!$C$8,$AO841))=TRUE,1,""))</f>
        <v/>
      </c>
      <c r="G841" s="9" t="str">
        <f>IF(Search!$F$4="","",IF(Inventory!$AJ841&lt;Search!$F$4,"",1))</f>
        <v/>
      </c>
      <c r="H841" s="9" t="str">
        <f>IF(Search!$F$5="","",IF(Inventory!$AJ841&gt;Search!$F$5,"",1))</f>
        <v/>
      </c>
      <c r="I841" s="9" t="str">
        <f>IF(Search!$F$7="","",IF(Search!$F$8="",IF(ISNUMBER(SEARCH(Search!$F$7,$AL841))=TRUE,1,""),""))</f>
        <v/>
      </c>
      <c r="J841" s="9" t="str">
        <f>IF($AL841=Search!$F$8,1,"")</f>
        <v/>
      </c>
      <c r="K841" s="9" t="str">
        <f>IF(Search!$I$4="","",IF(COUNTA($AS841)=1,IF(Search!$I$4="N","N",1),""))</f>
        <v/>
      </c>
      <c r="L841" s="9" t="str">
        <f>IF(Search!$I$5="","",IF($AS841="RC",1,""))</f>
        <v/>
      </c>
      <c r="M841" s="9" t="str">
        <f>IF(Search!$I$6="","",IF($AS841="RCP",1,""))</f>
        <v/>
      </c>
      <c r="N841" s="9" t="str">
        <f>IF(Search!$I$8="","",IF(COUNTA($AT841)=1,IF(Search!$I$8="N","N",1),""))</f>
        <v/>
      </c>
      <c r="O841" s="9" t="str">
        <f>IF(Search!$L$4="","",IF(COUNTA($AU841)=1,IF(Search!$L$4="N","N",1),""))</f>
        <v/>
      </c>
      <c r="P841" s="9" t="str">
        <f>IF(Search!$L$5="","",IF(ISNUMBER(SEARCH("Jersey",$AU841))=TRUE,IF(Search!$L$5="N","N",1),""))</f>
        <v/>
      </c>
      <c r="Q841" s="9" t="str">
        <f>IF(Search!$L$6="","",IF(ISNUMBER(SEARCH("Patch",$AU841))=TRUE,IF(Search!$L$6="N","N",1),""))</f>
        <v/>
      </c>
      <c r="R841" s="9" t="str">
        <f>IF(Search!$L$7="","",IF(ISNUMBER(SEARCH("Shield",$AU841))=TRUE,IF(Search!$L$7="N","N",1),""))</f>
        <v/>
      </c>
      <c r="S841" s="9" t="str">
        <f>IF(Search!$L$8="","",IF(ISNUMBER(SEARCH("Stick",$AU841))=TRUE,IF(Search!$L$8="N","N",1),""))</f>
        <v/>
      </c>
      <c r="T841" s="9" t="str">
        <f>IF(Search!$O$4="","",IF(COUNTA($AW841)=1,IF(Search!$O$4="N","N",1),""))</f>
        <v/>
      </c>
      <c r="U841" s="9" t="str">
        <f>IF(Search!$O$5="","",IF($AW841="","",IF($AW841&lt;Search!$O$5,"",1)))</f>
        <v/>
      </c>
      <c r="V841" s="9" t="str">
        <f>IF(Search!$O$6="","",IF($AW841="","",IF($AW841&gt;Search!$O$6,"",1)))</f>
        <v/>
      </c>
      <c r="W841" s="9" t="str">
        <f>IF(Search!$U$4="","",IF($AX841="","",1))</f>
        <v/>
      </c>
      <c r="X841" s="9" t="str">
        <f>IF(Search!$U$5="","",IF(ISNUMBER(SEARCH(Search!$U$5,$AX841))=TRUE,IF(Search!$U$5="N","N",1),""))</f>
        <v/>
      </c>
      <c r="Y841" s="9" t="str">
        <f>IF(Search!$U$6="","",IF($AY841&lt;Search!$U$6,"",1))</f>
        <v/>
      </c>
      <c r="Z841" s="9" t="str">
        <f>IF(Search!$R$4="","",IF(Inventory!$BA841&lt;Search!$R$4,"",1))</f>
        <v/>
      </c>
      <c r="AA841" s="9" t="str">
        <f>IF(Search!$R$5="","",IF($BA841&gt;Search!$R$5,"",1))</f>
        <v/>
      </c>
      <c r="AB841" s="9" t="str">
        <f>IF(Search!$R$6="","",IF($BB841&lt;Search!$R$6,"",1))</f>
        <v/>
      </c>
      <c r="AC841" s="9" t="str">
        <f>IF(Search!$R$7="","",IF($BB841&lt;Search!$R$7,"",1))</f>
        <v/>
      </c>
      <c r="AD841" s="45" t="str">
        <f>IF(COUNTIF($A841:$AC841,"n")&gt;0,"",IF(SUM($A841:$AC841)=COUNTA(Search!$C$4:$C$8,Search!$F$4:$F$8,Search!$I$4:$I$6,Search!$I$8,Search!$L$4:$L$8,Search!$O$4:$O$8,Search!$R$4:$R$7,Search!$U$4:$U$7)-COUNTIF(Search!$C$4:$U$7,"n"),1+LARGE($AD$1:AD840,1),""))</f>
        <v/>
      </c>
      <c r="AE841" s="45" t="str">
        <f t="shared" si="42"/>
        <v/>
      </c>
      <c r="AF841" s="45" t="str">
        <f>IF(AD841="","",COUNTIF($AE$1:$AE840,$AE841)+RANK($AE841,$AE$2:$AE$10540,1))</f>
        <v/>
      </c>
      <c r="AG841" s="45" t="str">
        <f t="shared" si="43"/>
        <v/>
      </c>
      <c r="AH841" s="45" t="str">
        <f>IF($AD841="","",COUNTIF($AG$1:$AG840,$AG841)+RANK($AG841,$AG$1:$AG$10539,0))</f>
        <v/>
      </c>
      <c r="AI841" s="10" t="str">
        <f t="shared" si="44"/>
        <v>1997-98 Pacific Invincible #137 Felix Potvin     /   $</v>
      </c>
      <c r="AJ841" s="11">
        <v>1997</v>
      </c>
      <c r="AK841" s="17">
        <v>98</v>
      </c>
      <c r="AL841" s="12" t="s">
        <v>2203</v>
      </c>
      <c r="AM841" s="10">
        <v>137</v>
      </c>
      <c r="AN841" s="15" t="s">
        <v>226</v>
      </c>
      <c r="AO841" s="14"/>
      <c r="AP841" s="14"/>
      <c r="AQ841" s="14"/>
      <c r="AR841" s="14"/>
      <c r="AS841" s="9"/>
      <c r="AT841" s="9"/>
      <c r="AU841" s="9"/>
      <c r="AV841" s="13"/>
      <c r="AW841" s="13"/>
      <c r="AX841" s="9"/>
      <c r="AY841" s="9"/>
      <c r="AZ841" s="9"/>
      <c r="BA841" s="33"/>
      <c r="BB841" s="33"/>
      <c r="BC841" s="36"/>
      <c r="BD841" s="12" t="s">
        <v>1771</v>
      </c>
    </row>
    <row r="842" spans="1:56" s="12" customFormat="1" x14ac:dyDescent="0.2">
      <c r="A842" s="9" t="str">
        <f>IF(Search!$C$5="","",IF(COUNTA(Inventory!$AP842)=1,1,""))</f>
        <v/>
      </c>
      <c r="B842" s="9" t="str">
        <f>IF(Search!$C$4="","",IF(ISNUMBER(SEARCH(Search!$C$4,$AR842))=TRUE,1,""))</f>
        <v/>
      </c>
      <c r="C842" s="9" t="str">
        <f>IF(Search!$C$6="x",IF(COUNTA($AQ842)=1,1,"N"),IF(COUNTA($AQ842)=1,"N",""))</f>
        <v/>
      </c>
      <c r="D842" s="9" t="str">
        <f>IF(Search!$O$8="","",IF(ISNUMBER(SEARCH(Search!$O$8,$BD842))=TRUE,1,""))</f>
        <v/>
      </c>
      <c r="E842" s="9" t="str">
        <f>IF(Search!$C$7="","",IF(ISNUMBER(SEARCH(Search!$C$7,$AN842))=TRUE,1,""))</f>
        <v/>
      </c>
      <c r="F842" s="9" t="str">
        <f>IF(Search!$C$8="","",IF(ISNUMBER(SEARCH(Search!$C$8,$AO842))=TRUE,1,""))</f>
        <v/>
      </c>
      <c r="G842" s="9" t="str">
        <f>IF(Search!$F$4="","",IF(Inventory!$AJ842&lt;Search!$F$4,"",1))</f>
        <v/>
      </c>
      <c r="H842" s="9" t="str">
        <f>IF(Search!$F$5="","",IF(Inventory!$AJ842&gt;Search!$F$5,"",1))</f>
        <v/>
      </c>
      <c r="I842" s="9" t="str">
        <f>IF(Search!$F$7="","",IF(Search!$F$8="",IF(ISNUMBER(SEARCH(Search!$F$7,$AL842))=TRUE,1,""),""))</f>
        <v/>
      </c>
      <c r="J842" s="9" t="str">
        <f>IF($AL842=Search!$F$8,1,"")</f>
        <v/>
      </c>
      <c r="K842" s="9" t="str">
        <f>IF(Search!$I$4="","",IF(COUNTA($AS842)=1,IF(Search!$I$4="N","N",1),""))</f>
        <v/>
      </c>
      <c r="L842" s="9" t="str">
        <f>IF(Search!$I$5="","",IF($AS842="RC",1,""))</f>
        <v/>
      </c>
      <c r="M842" s="9" t="str">
        <f>IF(Search!$I$6="","",IF($AS842="RCP",1,""))</f>
        <v/>
      </c>
      <c r="N842" s="9" t="str">
        <f>IF(Search!$I$8="","",IF(COUNTA($AT842)=1,IF(Search!$I$8="N","N",1),""))</f>
        <v/>
      </c>
      <c r="O842" s="9" t="str">
        <f>IF(Search!$L$4="","",IF(COUNTA($AU842)=1,IF(Search!$L$4="N","N",1),""))</f>
        <v/>
      </c>
      <c r="P842" s="9" t="str">
        <f>IF(Search!$L$5="","",IF(ISNUMBER(SEARCH("Jersey",$AU842))=TRUE,IF(Search!$L$5="N","N",1),""))</f>
        <v/>
      </c>
      <c r="Q842" s="9" t="str">
        <f>IF(Search!$L$6="","",IF(ISNUMBER(SEARCH("Patch",$AU842))=TRUE,IF(Search!$L$6="N","N",1),""))</f>
        <v/>
      </c>
      <c r="R842" s="9" t="str">
        <f>IF(Search!$L$7="","",IF(ISNUMBER(SEARCH("Shield",$AU842))=TRUE,IF(Search!$L$7="N","N",1),""))</f>
        <v/>
      </c>
      <c r="S842" s="9" t="str">
        <f>IF(Search!$L$8="","",IF(ISNUMBER(SEARCH("Stick",$AU842))=TRUE,IF(Search!$L$8="N","N",1),""))</f>
        <v/>
      </c>
      <c r="T842" s="9" t="str">
        <f>IF(Search!$O$4="","",IF(COUNTA($AW842)=1,IF(Search!$O$4="N","N",1),""))</f>
        <v/>
      </c>
      <c r="U842" s="9" t="str">
        <f>IF(Search!$O$5="","",IF($AW842="","",IF($AW842&lt;Search!$O$5,"",1)))</f>
        <v/>
      </c>
      <c r="V842" s="9" t="str">
        <f>IF(Search!$O$6="","",IF($AW842="","",IF($AW842&gt;Search!$O$6,"",1)))</f>
        <v/>
      </c>
      <c r="W842" s="9" t="str">
        <f>IF(Search!$U$4="","",IF($AX842="","",1))</f>
        <v/>
      </c>
      <c r="X842" s="9" t="str">
        <f>IF(Search!$U$5="","",IF(ISNUMBER(SEARCH(Search!$U$5,$AX842))=TRUE,IF(Search!$U$5="N","N",1),""))</f>
        <v/>
      </c>
      <c r="Y842" s="9" t="str">
        <f>IF(Search!$U$6="","",IF($AY842&lt;Search!$U$6,"",1))</f>
        <v/>
      </c>
      <c r="Z842" s="9" t="str">
        <f>IF(Search!$R$4="","",IF(Inventory!$BA842&lt;Search!$R$4,"",1))</f>
        <v/>
      </c>
      <c r="AA842" s="9" t="str">
        <f>IF(Search!$R$5="","",IF($BA842&gt;Search!$R$5,"",1))</f>
        <v/>
      </c>
      <c r="AB842" s="9" t="str">
        <f>IF(Search!$R$6="","",IF($BB842&lt;Search!$R$6,"",1))</f>
        <v/>
      </c>
      <c r="AC842" s="9" t="str">
        <f>IF(Search!$R$7="","",IF($BB842&lt;Search!$R$7,"",1))</f>
        <v/>
      </c>
      <c r="AD842" s="45" t="str">
        <f>IF(COUNTIF($A842:$AC842,"n")&gt;0,"",IF(SUM($A842:$AC842)=COUNTA(Search!$C$4:$C$8,Search!$F$4:$F$8,Search!$I$4:$I$6,Search!$I$8,Search!$L$4:$L$8,Search!$O$4:$O$8,Search!$R$4:$R$7,Search!$U$4:$U$7)-COUNTIF(Search!$C$4:$U$7,"n"),1+LARGE($AD$1:AD841,1),""))</f>
        <v/>
      </c>
      <c r="AE842" s="45" t="str">
        <f t="shared" si="42"/>
        <v/>
      </c>
      <c r="AF842" s="45" t="str">
        <f>IF(AD842="","",COUNTIF($AE$1:$AE841,$AE842)+RANK($AE842,$AE$2:$AE$10540,1))</f>
        <v/>
      </c>
      <c r="AG842" s="45" t="str">
        <f t="shared" si="43"/>
        <v/>
      </c>
      <c r="AH842" s="45" t="str">
        <f>IF($AD842="","",COUNTIF($AG$1:$AG841,$AG842)+RANK($AG842,$AG$1:$AG$10539,0))</f>
        <v/>
      </c>
      <c r="AI842" s="10" t="str">
        <f t="shared" si="44"/>
        <v>1997-98 Pacific Omega #223 Felix Potvin     /   $</v>
      </c>
      <c r="AJ842" s="11">
        <v>1997</v>
      </c>
      <c r="AK842" s="17">
        <v>98</v>
      </c>
      <c r="AL842" s="12" t="s">
        <v>510</v>
      </c>
      <c r="AM842" s="10">
        <v>223</v>
      </c>
      <c r="AN842" s="15" t="s">
        <v>226</v>
      </c>
      <c r="AO842" s="14"/>
      <c r="AP842" s="14"/>
      <c r="AQ842" s="14"/>
      <c r="AR842" s="14"/>
      <c r="AS842" s="9"/>
      <c r="AT842" s="9"/>
      <c r="AU842" s="9"/>
      <c r="AV842" s="13"/>
      <c r="AW842" s="13"/>
      <c r="AX842" s="9"/>
      <c r="AY842" s="9"/>
      <c r="AZ842" s="9"/>
      <c r="BA842" s="33"/>
      <c r="BB842" s="33"/>
      <c r="BC842" s="36"/>
      <c r="BD842" s="12" t="s">
        <v>1771</v>
      </c>
    </row>
    <row r="843" spans="1:56" s="12" customFormat="1" x14ac:dyDescent="0.2">
      <c r="A843" s="9" t="str">
        <f>IF(Search!$C$5="","",IF(COUNTA(Inventory!$AP843)=1,1,""))</f>
        <v/>
      </c>
      <c r="B843" s="9" t="str">
        <f>IF(Search!$C$4="","",IF(ISNUMBER(SEARCH(Search!$C$4,$AR843))=TRUE,1,""))</f>
        <v/>
      </c>
      <c r="C843" s="9" t="str">
        <f>IF(Search!$C$6="x",IF(COUNTA($AQ843)=1,1,"N"),IF(COUNTA($AQ843)=1,"N",""))</f>
        <v/>
      </c>
      <c r="D843" s="9" t="str">
        <f>IF(Search!$O$8="","",IF(ISNUMBER(SEARCH(Search!$O$8,$BD843))=TRUE,1,""))</f>
        <v/>
      </c>
      <c r="E843" s="9" t="str">
        <f>IF(Search!$C$7="","",IF(ISNUMBER(SEARCH(Search!$C$7,$AN843))=TRUE,1,""))</f>
        <v/>
      </c>
      <c r="F843" s="9" t="str">
        <f>IF(Search!$C$8="","",IF(ISNUMBER(SEARCH(Search!$C$8,$AO843))=TRUE,1,""))</f>
        <v/>
      </c>
      <c r="G843" s="9" t="str">
        <f>IF(Search!$F$4="","",IF(Inventory!$AJ843&lt;Search!$F$4,"",1))</f>
        <v/>
      </c>
      <c r="H843" s="9" t="str">
        <f>IF(Search!$F$5="","",IF(Inventory!$AJ843&gt;Search!$F$5,"",1))</f>
        <v/>
      </c>
      <c r="I843" s="9" t="str">
        <f>IF(Search!$F$7="","",IF(Search!$F$8="",IF(ISNUMBER(SEARCH(Search!$F$7,$AL843))=TRUE,1,""),""))</f>
        <v/>
      </c>
      <c r="J843" s="9" t="str">
        <f>IF($AL843=Search!$F$8,1,"")</f>
        <v/>
      </c>
      <c r="K843" s="9" t="str">
        <f>IF(Search!$I$4="","",IF(COUNTA($AS843)=1,IF(Search!$I$4="N","N",1),""))</f>
        <v/>
      </c>
      <c r="L843" s="9" t="str">
        <f>IF(Search!$I$5="","",IF($AS843="RC",1,""))</f>
        <v/>
      </c>
      <c r="M843" s="9" t="str">
        <f>IF(Search!$I$6="","",IF($AS843="RCP",1,""))</f>
        <v/>
      </c>
      <c r="N843" s="9" t="str">
        <f>IF(Search!$I$8="","",IF(COUNTA($AT843)=1,IF(Search!$I$8="N","N",1),""))</f>
        <v/>
      </c>
      <c r="O843" s="9" t="str">
        <f>IF(Search!$L$4="","",IF(COUNTA($AU843)=1,IF(Search!$L$4="N","N",1),""))</f>
        <v/>
      </c>
      <c r="P843" s="9" t="str">
        <f>IF(Search!$L$5="","",IF(ISNUMBER(SEARCH("Jersey",$AU843))=TRUE,IF(Search!$L$5="N","N",1),""))</f>
        <v/>
      </c>
      <c r="Q843" s="9" t="str">
        <f>IF(Search!$L$6="","",IF(ISNUMBER(SEARCH("Patch",$AU843))=TRUE,IF(Search!$L$6="N","N",1),""))</f>
        <v/>
      </c>
      <c r="R843" s="9" t="str">
        <f>IF(Search!$L$7="","",IF(ISNUMBER(SEARCH("Shield",$AU843))=TRUE,IF(Search!$L$7="N","N",1),""))</f>
        <v/>
      </c>
      <c r="S843" s="9" t="str">
        <f>IF(Search!$L$8="","",IF(ISNUMBER(SEARCH("Stick",$AU843))=TRUE,IF(Search!$L$8="N","N",1),""))</f>
        <v/>
      </c>
      <c r="T843" s="9" t="str">
        <f>IF(Search!$O$4="","",IF(COUNTA($AW843)=1,IF(Search!$O$4="N","N",1),""))</f>
        <v/>
      </c>
      <c r="U843" s="9" t="str">
        <f>IF(Search!$O$5="","",IF($AW843="","",IF($AW843&lt;Search!$O$5,"",1)))</f>
        <v/>
      </c>
      <c r="V843" s="9" t="str">
        <f>IF(Search!$O$6="","",IF($AW843="","",IF($AW843&gt;Search!$O$6,"",1)))</f>
        <v/>
      </c>
      <c r="W843" s="9" t="str">
        <f>IF(Search!$U$4="","",IF($AX843="","",1))</f>
        <v/>
      </c>
      <c r="X843" s="9" t="str">
        <f>IF(Search!$U$5="","",IF(ISNUMBER(SEARCH(Search!$U$5,$AX843))=TRUE,IF(Search!$U$5="N","N",1),""))</f>
        <v/>
      </c>
      <c r="Y843" s="9" t="str">
        <f>IF(Search!$U$6="","",IF($AY843&lt;Search!$U$6,"",1))</f>
        <v/>
      </c>
      <c r="Z843" s="9" t="str">
        <f>IF(Search!$R$4="","",IF(Inventory!$BA843&lt;Search!$R$4,"",1))</f>
        <v/>
      </c>
      <c r="AA843" s="9" t="str">
        <f>IF(Search!$R$5="","",IF($BA843&gt;Search!$R$5,"",1))</f>
        <v/>
      </c>
      <c r="AB843" s="9" t="str">
        <f>IF(Search!$R$6="","",IF($BB843&lt;Search!$R$6,"",1))</f>
        <v/>
      </c>
      <c r="AC843" s="9" t="str">
        <f>IF(Search!$R$7="","",IF($BB843&lt;Search!$R$7,"",1))</f>
        <v/>
      </c>
      <c r="AD843" s="45" t="str">
        <f>IF(COUNTIF($A843:$AC843,"n")&gt;0,"",IF(SUM($A843:$AC843)=COUNTA(Search!$C$4:$C$8,Search!$F$4:$F$8,Search!$I$4:$I$6,Search!$I$8,Search!$L$4:$L$8,Search!$O$4:$O$8,Search!$R$4:$R$7,Search!$U$4:$U$7)-COUNTIF(Search!$C$4:$U$7,"n"),1+LARGE($AD$1:AD842,1),""))</f>
        <v/>
      </c>
      <c r="AE843" s="45" t="str">
        <f t="shared" si="42"/>
        <v/>
      </c>
      <c r="AF843" s="45" t="str">
        <f>IF(AD843="","",COUNTIF($AE$1:$AE842,$AE843)+RANK($AE843,$AE$2:$AE$10540,1))</f>
        <v/>
      </c>
      <c r="AG843" s="45" t="str">
        <f t="shared" si="43"/>
        <v/>
      </c>
      <c r="AH843" s="45" t="str">
        <f>IF($AD843="","",COUNTIF($AG$1:$AG842,$AG843)+RANK($AG843,$AG$1:$AG$10539,0))</f>
        <v/>
      </c>
      <c r="AI843" s="10" t="str">
        <f t="shared" si="44"/>
        <v>1997-98 Pacific Omega No Scoring Zone #10 Felix Potvin     /   $</v>
      </c>
      <c r="AJ843" s="11">
        <v>1997</v>
      </c>
      <c r="AK843" s="17">
        <v>98</v>
      </c>
      <c r="AL843" s="12" t="s">
        <v>2204</v>
      </c>
      <c r="AM843" s="10">
        <v>10</v>
      </c>
      <c r="AN843" s="15" t="s">
        <v>226</v>
      </c>
      <c r="AO843" s="14"/>
      <c r="AP843" s="14"/>
      <c r="AQ843" s="14"/>
      <c r="AR843" s="14"/>
      <c r="AS843" s="9"/>
      <c r="AT843" s="9"/>
      <c r="AU843" s="9"/>
      <c r="AV843" s="13"/>
      <c r="AW843" s="13"/>
      <c r="AX843" s="9"/>
      <c r="AY843" s="9"/>
      <c r="AZ843" s="9"/>
      <c r="BA843" s="33"/>
      <c r="BB843" s="33"/>
      <c r="BC843" s="36"/>
      <c r="BD843" s="12" t="s">
        <v>1771</v>
      </c>
    </row>
    <row r="844" spans="1:56" s="12" customFormat="1" x14ac:dyDescent="0.2">
      <c r="A844" s="9" t="str">
        <f>IF(Search!$C$5="","",IF(COUNTA(Inventory!$AP844)=1,1,""))</f>
        <v/>
      </c>
      <c r="B844" s="9" t="str">
        <f>IF(Search!$C$4="","",IF(ISNUMBER(SEARCH(Search!$C$4,$AR844))=TRUE,1,""))</f>
        <v/>
      </c>
      <c r="C844" s="9" t="str">
        <f>IF(Search!$C$6="x",IF(COUNTA($AQ844)=1,1,"N"),IF(COUNTA($AQ844)=1,"N",""))</f>
        <v/>
      </c>
      <c r="D844" s="9" t="str">
        <f>IF(Search!$O$8="","",IF(ISNUMBER(SEARCH(Search!$O$8,$BD844))=TRUE,1,""))</f>
        <v/>
      </c>
      <c r="E844" s="9" t="str">
        <f>IF(Search!$C$7="","",IF(ISNUMBER(SEARCH(Search!$C$7,$AN844))=TRUE,1,""))</f>
        <v/>
      </c>
      <c r="F844" s="9" t="str">
        <f>IF(Search!$C$8="","",IF(ISNUMBER(SEARCH(Search!$C$8,$AO844))=TRUE,1,""))</f>
        <v/>
      </c>
      <c r="G844" s="9" t="str">
        <f>IF(Search!$F$4="","",IF(Inventory!$AJ844&lt;Search!$F$4,"",1))</f>
        <v/>
      </c>
      <c r="H844" s="9" t="str">
        <f>IF(Search!$F$5="","",IF(Inventory!$AJ844&gt;Search!$F$5,"",1))</f>
        <v/>
      </c>
      <c r="I844" s="9" t="str">
        <f>IF(Search!$F$7="","",IF(Search!$F$8="",IF(ISNUMBER(SEARCH(Search!$F$7,$AL844))=TRUE,1,""),""))</f>
        <v/>
      </c>
      <c r="J844" s="9" t="str">
        <f>IF($AL844=Search!$F$8,1,"")</f>
        <v/>
      </c>
      <c r="K844" s="9" t="str">
        <f>IF(Search!$I$4="","",IF(COUNTA($AS844)=1,IF(Search!$I$4="N","N",1),""))</f>
        <v/>
      </c>
      <c r="L844" s="9" t="str">
        <f>IF(Search!$I$5="","",IF($AS844="RC",1,""))</f>
        <v/>
      </c>
      <c r="M844" s="9" t="str">
        <f>IF(Search!$I$6="","",IF($AS844="RCP",1,""))</f>
        <v/>
      </c>
      <c r="N844" s="9" t="str">
        <f>IF(Search!$I$8="","",IF(COUNTA($AT844)=1,IF(Search!$I$8="N","N",1),""))</f>
        <v/>
      </c>
      <c r="O844" s="9" t="str">
        <f>IF(Search!$L$4="","",IF(COUNTA($AU844)=1,IF(Search!$L$4="N","N",1),""))</f>
        <v/>
      </c>
      <c r="P844" s="9" t="str">
        <f>IF(Search!$L$5="","",IF(ISNUMBER(SEARCH("Jersey",$AU844))=TRUE,IF(Search!$L$5="N","N",1),""))</f>
        <v/>
      </c>
      <c r="Q844" s="9" t="str">
        <f>IF(Search!$L$6="","",IF(ISNUMBER(SEARCH("Patch",$AU844))=TRUE,IF(Search!$L$6="N","N",1),""))</f>
        <v/>
      </c>
      <c r="R844" s="9" t="str">
        <f>IF(Search!$L$7="","",IF(ISNUMBER(SEARCH("Shield",$AU844))=TRUE,IF(Search!$L$7="N","N",1),""))</f>
        <v/>
      </c>
      <c r="S844" s="9" t="str">
        <f>IF(Search!$L$8="","",IF(ISNUMBER(SEARCH("Stick",$AU844))=TRUE,IF(Search!$L$8="N","N",1),""))</f>
        <v/>
      </c>
      <c r="T844" s="9" t="str">
        <f>IF(Search!$O$4="","",IF(COUNTA($AW844)=1,IF(Search!$O$4="N","N",1),""))</f>
        <v/>
      </c>
      <c r="U844" s="9" t="str">
        <f>IF(Search!$O$5="","",IF($AW844="","",IF($AW844&lt;Search!$O$5,"",1)))</f>
        <v/>
      </c>
      <c r="V844" s="9" t="str">
        <f>IF(Search!$O$6="","",IF($AW844="","",IF($AW844&gt;Search!$O$6,"",1)))</f>
        <v/>
      </c>
      <c r="W844" s="9" t="str">
        <f>IF(Search!$U$4="","",IF($AX844="","",1))</f>
        <v/>
      </c>
      <c r="X844" s="9" t="str">
        <f>IF(Search!$U$5="","",IF(ISNUMBER(SEARCH(Search!$U$5,$AX844))=TRUE,IF(Search!$U$5="N","N",1),""))</f>
        <v/>
      </c>
      <c r="Y844" s="9" t="str">
        <f>IF(Search!$U$6="","",IF($AY844&lt;Search!$U$6,"",1))</f>
        <v/>
      </c>
      <c r="Z844" s="9" t="str">
        <f>IF(Search!$R$4="","",IF(Inventory!$BA844&lt;Search!$R$4,"",1))</f>
        <v/>
      </c>
      <c r="AA844" s="9" t="str">
        <f>IF(Search!$R$5="","",IF($BA844&gt;Search!$R$5,"",1))</f>
        <v/>
      </c>
      <c r="AB844" s="9" t="str">
        <f>IF(Search!$R$6="","",IF($BB844&lt;Search!$R$6,"",1))</f>
        <v/>
      </c>
      <c r="AC844" s="9" t="str">
        <f>IF(Search!$R$7="","",IF($BB844&lt;Search!$R$7,"",1))</f>
        <v/>
      </c>
      <c r="AD844" s="45" t="str">
        <f>IF(COUNTIF($A844:$AC844,"n")&gt;0,"",IF(SUM($A844:$AC844)=COUNTA(Search!$C$4:$C$8,Search!$F$4:$F$8,Search!$I$4:$I$6,Search!$I$8,Search!$L$4:$L$8,Search!$O$4:$O$8,Search!$R$4:$R$7,Search!$U$4:$U$7)-COUNTIF(Search!$C$4:$U$7,"n"),1+LARGE($AD$1:AD843,1),""))</f>
        <v/>
      </c>
      <c r="AE844" s="45" t="str">
        <f t="shared" si="42"/>
        <v/>
      </c>
      <c r="AF844" s="45" t="str">
        <f>IF(AD844="","",COUNTIF($AE$1:$AE843,$AE844)+RANK($AE844,$AE$2:$AE$10540,1))</f>
        <v/>
      </c>
      <c r="AG844" s="45" t="str">
        <f t="shared" si="43"/>
        <v/>
      </c>
      <c r="AH844" s="45" t="str">
        <f>IF($AD844="","",COUNTIF($AG$1:$AG843,$AG844)+RANK($AG844,$AG$1:$AG$10539,0))</f>
        <v/>
      </c>
      <c r="AI844" s="10" t="str">
        <f t="shared" si="44"/>
        <v>1997-98 Pinnacle #50 Mats Sundin     /   $</v>
      </c>
      <c r="AJ844" s="11">
        <v>1997</v>
      </c>
      <c r="AK844" s="17">
        <v>98</v>
      </c>
      <c r="AL844" s="12" t="s">
        <v>232</v>
      </c>
      <c r="AM844" s="10">
        <v>50</v>
      </c>
      <c r="AN844" s="15" t="s">
        <v>215</v>
      </c>
      <c r="AO844" s="14"/>
      <c r="AP844" s="14"/>
      <c r="AQ844" s="14"/>
      <c r="AR844" s="14"/>
      <c r="AS844" s="9"/>
      <c r="AT844" s="9"/>
      <c r="AU844" s="9"/>
      <c r="AV844" s="13"/>
      <c r="AW844" s="13"/>
      <c r="AX844" s="9"/>
      <c r="AY844" s="9"/>
      <c r="AZ844" s="9"/>
      <c r="BA844" s="33"/>
      <c r="BB844" s="33"/>
      <c r="BC844" s="36"/>
      <c r="BD844" s="12" t="s">
        <v>1771</v>
      </c>
    </row>
    <row r="845" spans="1:56" s="12" customFormat="1" x14ac:dyDescent="0.2">
      <c r="A845" s="9" t="str">
        <f>IF(Search!$C$5="","",IF(COUNTA(Inventory!$AP845)=1,1,""))</f>
        <v/>
      </c>
      <c r="B845" s="9" t="str">
        <f>IF(Search!$C$4="","",IF(ISNUMBER(SEARCH(Search!$C$4,$AR845))=TRUE,1,""))</f>
        <v/>
      </c>
      <c r="C845" s="9" t="str">
        <f>IF(Search!$C$6="x",IF(COUNTA($AQ845)=1,1,"N"),IF(COUNTA($AQ845)=1,"N",""))</f>
        <v/>
      </c>
      <c r="D845" s="9" t="str">
        <f>IF(Search!$O$8="","",IF(ISNUMBER(SEARCH(Search!$O$8,$BD845))=TRUE,1,""))</f>
        <v/>
      </c>
      <c r="E845" s="9" t="str">
        <f>IF(Search!$C$7="","",IF(ISNUMBER(SEARCH(Search!$C$7,$AN845))=TRUE,1,""))</f>
        <v/>
      </c>
      <c r="F845" s="9" t="str">
        <f>IF(Search!$C$8="","",IF(ISNUMBER(SEARCH(Search!$C$8,$AO845))=TRUE,1,""))</f>
        <v/>
      </c>
      <c r="G845" s="9" t="str">
        <f>IF(Search!$F$4="","",IF(Inventory!$AJ845&lt;Search!$F$4,"",1))</f>
        <v/>
      </c>
      <c r="H845" s="9" t="str">
        <f>IF(Search!$F$5="","",IF(Inventory!$AJ845&gt;Search!$F$5,"",1))</f>
        <v/>
      </c>
      <c r="I845" s="9" t="str">
        <f>IF(Search!$F$7="","",IF(Search!$F$8="",IF(ISNUMBER(SEARCH(Search!$F$7,$AL845))=TRUE,1,""),""))</f>
        <v/>
      </c>
      <c r="J845" s="9" t="str">
        <f>IF($AL845=Search!$F$8,1,"")</f>
        <v/>
      </c>
      <c r="K845" s="9" t="str">
        <f>IF(Search!$I$4="","",IF(COUNTA($AS845)=1,IF(Search!$I$4="N","N",1),""))</f>
        <v/>
      </c>
      <c r="L845" s="9" t="str">
        <f>IF(Search!$I$5="","",IF($AS845="RC",1,""))</f>
        <v/>
      </c>
      <c r="M845" s="9" t="str">
        <f>IF(Search!$I$6="","",IF($AS845="RCP",1,""))</f>
        <v/>
      </c>
      <c r="N845" s="9" t="str">
        <f>IF(Search!$I$8="","",IF(COUNTA($AT845)=1,IF(Search!$I$8="N","N",1),""))</f>
        <v/>
      </c>
      <c r="O845" s="9" t="str">
        <f>IF(Search!$L$4="","",IF(COUNTA($AU845)=1,IF(Search!$L$4="N","N",1),""))</f>
        <v/>
      </c>
      <c r="P845" s="9" t="str">
        <f>IF(Search!$L$5="","",IF(ISNUMBER(SEARCH("Jersey",$AU845))=TRUE,IF(Search!$L$5="N","N",1),""))</f>
        <v/>
      </c>
      <c r="Q845" s="9" t="str">
        <f>IF(Search!$L$6="","",IF(ISNUMBER(SEARCH("Patch",$AU845))=TRUE,IF(Search!$L$6="N","N",1),""))</f>
        <v/>
      </c>
      <c r="R845" s="9" t="str">
        <f>IF(Search!$L$7="","",IF(ISNUMBER(SEARCH("Shield",$AU845))=TRUE,IF(Search!$L$7="N","N",1),""))</f>
        <v/>
      </c>
      <c r="S845" s="9" t="str">
        <f>IF(Search!$L$8="","",IF(ISNUMBER(SEARCH("Stick",$AU845))=TRUE,IF(Search!$L$8="N","N",1),""))</f>
        <v/>
      </c>
      <c r="T845" s="9" t="str">
        <f>IF(Search!$O$4="","",IF(COUNTA($AW845)=1,IF(Search!$O$4="N","N",1),""))</f>
        <v/>
      </c>
      <c r="U845" s="9" t="str">
        <f>IF(Search!$O$5="","",IF($AW845="","",IF($AW845&lt;Search!$O$5,"",1)))</f>
        <v/>
      </c>
      <c r="V845" s="9" t="str">
        <f>IF(Search!$O$6="","",IF($AW845="","",IF($AW845&gt;Search!$O$6,"",1)))</f>
        <v/>
      </c>
      <c r="W845" s="9" t="str">
        <f>IF(Search!$U$4="","",IF($AX845="","",1))</f>
        <v/>
      </c>
      <c r="X845" s="9" t="str">
        <f>IF(Search!$U$5="","",IF(ISNUMBER(SEARCH(Search!$U$5,$AX845))=TRUE,IF(Search!$U$5="N","N",1),""))</f>
        <v/>
      </c>
      <c r="Y845" s="9" t="str">
        <f>IF(Search!$U$6="","",IF($AY845&lt;Search!$U$6,"",1))</f>
        <v/>
      </c>
      <c r="Z845" s="9" t="str">
        <f>IF(Search!$R$4="","",IF(Inventory!$BA845&lt;Search!$R$4,"",1))</f>
        <v/>
      </c>
      <c r="AA845" s="9" t="str">
        <f>IF(Search!$R$5="","",IF($BA845&gt;Search!$R$5,"",1))</f>
        <v/>
      </c>
      <c r="AB845" s="9" t="str">
        <f>IF(Search!$R$6="","",IF($BB845&lt;Search!$R$6,"",1))</f>
        <v/>
      </c>
      <c r="AC845" s="9" t="str">
        <f>IF(Search!$R$7="","",IF($BB845&lt;Search!$R$7,"",1))</f>
        <v/>
      </c>
      <c r="AD845" s="45" t="str">
        <f>IF(COUNTIF($A845:$AC845,"n")&gt;0,"",IF(SUM($A845:$AC845)=COUNTA(Search!$C$4:$C$8,Search!$F$4:$F$8,Search!$I$4:$I$6,Search!$I$8,Search!$L$4:$L$8,Search!$O$4:$O$8,Search!$R$4:$R$7,Search!$U$4:$U$7)-COUNTIF(Search!$C$4:$U$7,"n"),1+LARGE($AD$1:AD844,1),""))</f>
        <v/>
      </c>
      <c r="AE845" s="45" t="str">
        <f t="shared" si="42"/>
        <v/>
      </c>
      <c r="AF845" s="45" t="str">
        <f>IF(AD845="","",COUNTIF($AE$1:$AE844,$AE845)+RANK($AE845,$AE$2:$AE$10540,1))</f>
        <v/>
      </c>
      <c r="AG845" s="45" t="str">
        <f t="shared" si="43"/>
        <v/>
      </c>
      <c r="AH845" s="45" t="str">
        <f>IF($AD845="","",COUNTIF($AG$1:$AG844,$AG845)+RANK($AG845,$AG$1:$AG$10539,0))</f>
        <v/>
      </c>
      <c r="AI845" s="10" t="str">
        <f t="shared" si="44"/>
        <v>1997-98 Pinnacle Certified Mirror Blue #11 Felix Potvin TOR    /   $</v>
      </c>
      <c r="AJ845" s="11">
        <v>1997</v>
      </c>
      <c r="AK845" s="17">
        <v>98</v>
      </c>
      <c r="AL845" s="12" t="s">
        <v>491</v>
      </c>
      <c r="AM845" s="10">
        <v>11</v>
      </c>
      <c r="AN845" s="12" t="s">
        <v>226</v>
      </c>
      <c r="AO845" s="9" t="s">
        <v>1904</v>
      </c>
      <c r="AP845" s="9"/>
      <c r="AQ845" s="9"/>
      <c r="AR845" s="14"/>
      <c r="AS845" s="9"/>
      <c r="AT845" s="9"/>
      <c r="AU845" s="9"/>
      <c r="AV845" s="13"/>
      <c r="AW845" s="13"/>
      <c r="AX845" s="9"/>
      <c r="AY845" s="9"/>
      <c r="AZ845" s="9"/>
      <c r="BA845" s="33"/>
      <c r="BB845" s="33"/>
      <c r="BC845" s="36"/>
      <c r="BD845" s="12" t="s">
        <v>1771</v>
      </c>
    </row>
    <row r="846" spans="1:56" s="12" customFormat="1" x14ac:dyDescent="0.2">
      <c r="A846" s="9" t="str">
        <f>IF(Search!$C$5="","",IF(COUNTA(Inventory!$AP846)=1,1,""))</f>
        <v/>
      </c>
      <c r="B846" s="9" t="str">
        <f>IF(Search!$C$4="","",IF(ISNUMBER(SEARCH(Search!$C$4,$AR846))=TRUE,1,""))</f>
        <v/>
      </c>
      <c r="C846" s="9" t="str">
        <f>IF(Search!$C$6="x",IF(COUNTA($AQ846)=1,1,"N"),IF(COUNTA($AQ846)=1,"N",""))</f>
        <v/>
      </c>
      <c r="D846" s="9" t="str">
        <f>IF(Search!$O$8="","",IF(ISNUMBER(SEARCH(Search!$O$8,$BD846))=TRUE,1,""))</f>
        <v/>
      </c>
      <c r="E846" s="9" t="str">
        <f>IF(Search!$C$7="","",IF(ISNUMBER(SEARCH(Search!$C$7,$AN846))=TRUE,1,""))</f>
        <v/>
      </c>
      <c r="F846" s="9" t="str">
        <f>IF(Search!$C$8="","",IF(ISNUMBER(SEARCH(Search!$C$8,$AO846))=TRUE,1,""))</f>
        <v/>
      </c>
      <c r="G846" s="9" t="str">
        <f>IF(Search!$F$4="","",IF(Inventory!$AJ846&lt;Search!$F$4,"",1))</f>
        <v/>
      </c>
      <c r="H846" s="9" t="str">
        <f>IF(Search!$F$5="","",IF(Inventory!$AJ846&gt;Search!$F$5,"",1))</f>
        <v/>
      </c>
      <c r="I846" s="9" t="str">
        <f>IF(Search!$F$7="","",IF(Search!$F$8="",IF(ISNUMBER(SEARCH(Search!$F$7,$AL846))=TRUE,1,""),""))</f>
        <v/>
      </c>
      <c r="J846" s="9" t="str">
        <f>IF($AL846=Search!$F$8,1,"")</f>
        <v/>
      </c>
      <c r="K846" s="9" t="str">
        <f>IF(Search!$I$4="","",IF(COUNTA($AS846)=1,IF(Search!$I$4="N","N",1),""))</f>
        <v/>
      </c>
      <c r="L846" s="9" t="str">
        <f>IF(Search!$I$5="","",IF($AS846="RC",1,""))</f>
        <v/>
      </c>
      <c r="M846" s="9" t="str">
        <f>IF(Search!$I$6="","",IF($AS846="RCP",1,""))</f>
        <v/>
      </c>
      <c r="N846" s="9" t="str">
        <f>IF(Search!$I$8="","",IF(COUNTA($AT846)=1,IF(Search!$I$8="N","N",1),""))</f>
        <v/>
      </c>
      <c r="O846" s="9" t="str">
        <f>IF(Search!$L$4="","",IF(COUNTA($AU846)=1,IF(Search!$L$4="N","N",1),""))</f>
        <v/>
      </c>
      <c r="P846" s="9" t="str">
        <f>IF(Search!$L$5="","",IF(ISNUMBER(SEARCH("Jersey",$AU846))=TRUE,IF(Search!$L$5="N","N",1),""))</f>
        <v/>
      </c>
      <c r="Q846" s="9" t="str">
        <f>IF(Search!$L$6="","",IF(ISNUMBER(SEARCH("Patch",$AU846))=TRUE,IF(Search!$L$6="N","N",1),""))</f>
        <v/>
      </c>
      <c r="R846" s="9" t="str">
        <f>IF(Search!$L$7="","",IF(ISNUMBER(SEARCH("Shield",$AU846))=TRUE,IF(Search!$L$7="N","N",1),""))</f>
        <v/>
      </c>
      <c r="S846" s="9" t="str">
        <f>IF(Search!$L$8="","",IF(ISNUMBER(SEARCH("Stick",$AU846))=TRUE,IF(Search!$L$8="N","N",1),""))</f>
        <v/>
      </c>
      <c r="T846" s="9" t="str">
        <f>IF(Search!$O$4="","",IF(COUNTA($AW846)=1,IF(Search!$O$4="N","N",1),""))</f>
        <v/>
      </c>
      <c r="U846" s="9" t="str">
        <f>IF(Search!$O$5="","",IF($AW846="","",IF($AW846&lt;Search!$O$5,"",1)))</f>
        <v/>
      </c>
      <c r="V846" s="9" t="str">
        <f>IF(Search!$O$6="","",IF($AW846="","",IF($AW846&gt;Search!$O$6,"",1)))</f>
        <v/>
      </c>
      <c r="W846" s="9" t="str">
        <f>IF(Search!$U$4="","",IF($AX846="","",1))</f>
        <v/>
      </c>
      <c r="X846" s="9" t="str">
        <f>IF(Search!$U$5="","",IF(ISNUMBER(SEARCH(Search!$U$5,$AX846))=TRUE,IF(Search!$U$5="N","N",1),""))</f>
        <v/>
      </c>
      <c r="Y846" s="9" t="str">
        <f>IF(Search!$U$6="","",IF($AY846&lt;Search!$U$6,"",1))</f>
        <v/>
      </c>
      <c r="Z846" s="9" t="str">
        <f>IF(Search!$R$4="","",IF(Inventory!$BA846&lt;Search!$R$4,"",1))</f>
        <v/>
      </c>
      <c r="AA846" s="9" t="str">
        <f>IF(Search!$R$5="","",IF($BA846&gt;Search!$R$5,"",1))</f>
        <v/>
      </c>
      <c r="AB846" s="9" t="str">
        <f>IF(Search!$R$6="","",IF($BB846&lt;Search!$R$6,"",1))</f>
        <v/>
      </c>
      <c r="AC846" s="9" t="str">
        <f>IF(Search!$R$7="","",IF($BB846&lt;Search!$R$7,"",1))</f>
        <v/>
      </c>
      <c r="AD846" s="45" t="str">
        <f>IF(COUNTIF($A846:$AC846,"n")&gt;0,"",IF(SUM($A846:$AC846)=COUNTA(Search!$C$4:$C$8,Search!$F$4:$F$8,Search!$I$4:$I$6,Search!$I$8,Search!$L$4:$L$8,Search!$O$4:$O$8,Search!$R$4:$R$7,Search!$U$4:$U$7)-COUNTIF(Search!$C$4:$U$7,"n"),1+LARGE($AD$1:AD845,1),""))</f>
        <v/>
      </c>
      <c r="AE846" s="45" t="str">
        <f t="shared" si="42"/>
        <v/>
      </c>
      <c r="AF846" s="45" t="str">
        <f>IF(AD846="","",COUNTIF($AE$1:$AE845,$AE846)+RANK($AE846,$AE$2:$AE$10540,1))</f>
        <v/>
      </c>
      <c r="AG846" s="45" t="str">
        <f t="shared" si="43"/>
        <v/>
      </c>
      <c r="AH846" s="45" t="str">
        <f>IF($AD846="","",COUNTIF($AG$1:$AG845,$AG846)+RANK($AG846,$AG$1:$AG$10539,0))</f>
        <v/>
      </c>
      <c r="AI846" s="10" t="str">
        <f t="shared" si="44"/>
        <v>1997-98 Pinnacle Certified Mirror Red #71 Wendel Clark TOR    /   $</v>
      </c>
      <c r="AJ846" s="11">
        <v>1997</v>
      </c>
      <c r="AK846" s="17">
        <v>98</v>
      </c>
      <c r="AL846" s="12" t="s">
        <v>492</v>
      </c>
      <c r="AM846" s="10">
        <v>71</v>
      </c>
      <c r="AN846" s="12" t="s">
        <v>175</v>
      </c>
      <c r="AO846" s="9" t="s">
        <v>1904</v>
      </c>
      <c r="AP846" s="9"/>
      <c r="AQ846" s="9"/>
      <c r="AR846" s="14"/>
      <c r="AS846" s="9"/>
      <c r="AT846" s="9"/>
      <c r="AU846" s="9"/>
      <c r="AV846" s="13"/>
      <c r="AW846" s="13"/>
      <c r="AX846" s="9"/>
      <c r="AY846" s="9"/>
      <c r="AZ846" s="9"/>
      <c r="BA846" s="33"/>
      <c r="BB846" s="33"/>
      <c r="BC846" s="36"/>
      <c r="BD846" s="12" t="s">
        <v>1771</v>
      </c>
    </row>
    <row r="847" spans="1:56" s="12" customFormat="1" x14ac:dyDescent="0.2">
      <c r="A847" s="9" t="str">
        <f>IF(Search!$C$5="","",IF(COUNTA(Inventory!$AP847)=1,1,""))</f>
        <v/>
      </c>
      <c r="B847" s="9" t="str">
        <f>IF(Search!$C$4="","",IF(ISNUMBER(SEARCH(Search!$C$4,$AR847))=TRUE,1,""))</f>
        <v/>
      </c>
      <c r="C847" s="9" t="str">
        <f>IF(Search!$C$6="x",IF(COUNTA($AQ847)=1,1,"N"),IF(COUNTA($AQ847)=1,"N",""))</f>
        <v/>
      </c>
      <c r="D847" s="9" t="str">
        <f>IF(Search!$O$8="","",IF(ISNUMBER(SEARCH(Search!$O$8,$BD847))=TRUE,1,""))</f>
        <v/>
      </c>
      <c r="E847" s="9" t="str">
        <f>IF(Search!$C$7="","",IF(ISNUMBER(SEARCH(Search!$C$7,$AN847))=TRUE,1,""))</f>
        <v/>
      </c>
      <c r="F847" s="9" t="str">
        <f>IF(Search!$C$8="","",IF(ISNUMBER(SEARCH(Search!$C$8,$AO847))=TRUE,1,""))</f>
        <v/>
      </c>
      <c r="G847" s="9" t="str">
        <f>IF(Search!$F$4="","",IF(Inventory!$AJ847&lt;Search!$F$4,"",1))</f>
        <v/>
      </c>
      <c r="H847" s="9" t="str">
        <f>IF(Search!$F$5="","",IF(Inventory!$AJ847&gt;Search!$F$5,"",1))</f>
        <v/>
      </c>
      <c r="I847" s="9" t="str">
        <f>IF(Search!$F$7="","",IF(Search!$F$8="",IF(ISNUMBER(SEARCH(Search!$F$7,$AL847))=TRUE,1,""),""))</f>
        <v/>
      </c>
      <c r="J847" s="9" t="str">
        <f>IF($AL847=Search!$F$8,1,"")</f>
        <v/>
      </c>
      <c r="K847" s="9" t="str">
        <f>IF(Search!$I$4="","",IF(COUNTA($AS847)=1,IF(Search!$I$4="N","N",1),""))</f>
        <v/>
      </c>
      <c r="L847" s="9" t="str">
        <f>IF(Search!$I$5="","",IF($AS847="RC",1,""))</f>
        <v/>
      </c>
      <c r="M847" s="9" t="str">
        <f>IF(Search!$I$6="","",IF($AS847="RCP",1,""))</f>
        <v/>
      </c>
      <c r="N847" s="9" t="str">
        <f>IF(Search!$I$8="","",IF(COUNTA($AT847)=1,IF(Search!$I$8="N","N",1),""))</f>
        <v/>
      </c>
      <c r="O847" s="9" t="str">
        <f>IF(Search!$L$4="","",IF(COUNTA($AU847)=1,IF(Search!$L$4="N","N",1),""))</f>
        <v/>
      </c>
      <c r="P847" s="9" t="str">
        <f>IF(Search!$L$5="","",IF(ISNUMBER(SEARCH("Jersey",$AU847))=TRUE,IF(Search!$L$5="N","N",1),""))</f>
        <v/>
      </c>
      <c r="Q847" s="9" t="str">
        <f>IF(Search!$L$6="","",IF(ISNUMBER(SEARCH("Patch",$AU847))=TRUE,IF(Search!$L$6="N","N",1),""))</f>
        <v/>
      </c>
      <c r="R847" s="9" t="str">
        <f>IF(Search!$L$7="","",IF(ISNUMBER(SEARCH("Shield",$AU847))=TRUE,IF(Search!$L$7="N","N",1),""))</f>
        <v/>
      </c>
      <c r="S847" s="9" t="str">
        <f>IF(Search!$L$8="","",IF(ISNUMBER(SEARCH("Stick",$AU847))=TRUE,IF(Search!$L$8="N","N",1),""))</f>
        <v/>
      </c>
      <c r="T847" s="9" t="str">
        <f>IF(Search!$O$4="","",IF(COUNTA($AW847)=1,IF(Search!$O$4="N","N",1),""))</f>
        <v/>
      </c>
      <c r="U847" s="9" t="str">
        <f>IF(Search!$O$5="","",IF($AW847="","",IF($AW847&lt;Search!$O$5,"",1)))</f>
        <v/>
      </c>
      <c r="V847" s="9" t="str">
        <f>IF(Search!$O$6="","",IF($AW847="","",IF($AW847&gt;Search!$O$6,"",1)))</f>
        <v/>
      </c>
      <c r="W847" s="9" t="str">
        <f>IF(Search!$U$4="","",IF($AX847="","",1))</f>
        <v/>
      </c>
      <c r="X847" s="9" t="str">
        <f>IF(Search!$U$5="","",IF(ISNUMBER(SEARCH(Search!$U$5,$AX847))=TRUE,IF(Search!$U$5="N","N",1),""))</f>
        <v/>
      </c>
      <c r="Y847" s="9" t="str">
        <f>IF(Search!$U$6="","",IF($AY847&lt;Search!$U$6,"",1))</f>
        <v/>
      </c>
      <c r="Z847" s="9" t="str">
        <f>IF(Search!$R$4="","",IF(Inventory!$BA847&lt;Search!$R$4,"",1))</f>
        <v/>
      </c>
      <c r="AA847" s="9" t="str">
        <f>IF(Search!$R$5="","",IF($BA847&gt;Search!$R$5,"",1))</f>
        <v/>
      </c>
      <c r="AB847" s="9" t="str">
        <f>IF(Search!$R$6="","",IF($BB847&lt;Search!$R$6,"",1))</f>
        <v/>
      </c>
      <c r="AC847" s="9" t="str">
        <f>IF(Search!$R$7="","",IF($BB847&lt;Search!$R$7,"",1))</f>
        <v/>
      </c>
      <c r="AD847" s="45" t="str">
        <f>IF(COUNTIF($A847:$AC847,"n")&gt;0,"",IF(SUM($A847:$AC847)=COUNTA(Search!$C$4:$C$8,Search!$F$4:$F$8,Search!$I$4:$I$6,Search!$I$8,Search!$L$4:$L$8,Search!$O$4:$O$8,Search!$R$4:$R$7,Search!$U$4:$U$7)-COUNTIF(Search!$C$4:$U$7,"n"),1+LARGE($AD$1:AD846,1),""))</f>
        <v/>
      </c>
      <c r="AE847" s="45" t="str">
        <f t="shared" si="42"/>
        <v/>
      </c>
      <c r="AF847" s="45" t="str">
        <f>IF(AD847="","",COUNTIF($AE$1:$AE846,$AE847)+RANK($AE847,$AE$2:$AE$10540,1))</f>
        <v/>
      </c>
      <c r="AG847" s="45" t="str">
        <f t="shared" si="43"/>
        <v/>
      </c>
      <c r="AH847" s="45" t="str">
        <f>IF($AD847="","",COUNTIF($AG$1:$AG846,$AG847)+RANK($AG847,$AG$1:$AG$10539,0))</f>
        <v/>
      </c>
      <c r="AI847" s="10" t="str">
        <f t="shared" si="44"/>
        <v>1997-98 Pinnacle Epix Play Emerald #E11 Felix Potvin     /   $</v>
      </c>
      <c r="AJ847" s="11">
        <v>1997</v>
      </c>
      <c r="AK847" s="17">
        <v>98</v>
      </c>
      <c r="AL847" s="12" t="s">
        <v>2205</v>
      </c>
      <c r="AM847" s="10" t="s">
        <v>2206</v>
      </c>
      <c r="AN847" s="15" t="s">
        <v>226</v>
      </c>
      <c r="AO847" s="14"/>
      <c r="AP847" s="14"/>
      <c r="AQ847" s="14"/>
      <c r="AR847" s="14"/>
      <c r="AS847" s="9"/>
      <c r="AT847" s="9"/>
      <c r="AU847" s="9"/>
      <c r="AV847" s="13"/>
      <c r="AW847" s="13"/>
      <c r="AX847" s="9"/>
      <c r="AY847" s="9"/>
      <c r="AZ847" s="9"/>
      <c r="BA847" s="33"/>
      <c r="BB847" s="33"/>
      <c r="BC847" s="36"/>
      <c r="BD847" s="12" t="s">
        <v>1771</v>
      </c>
    </row>
    <row r="848" spans="1:56" s="12" customFormat="1" x14ac:dyDescent="0.2">
      <c r="A848" s="9" t="str">
        <f>IF(Search!$C$5="","",IF(COUNTA(Inventory!$AP848)=1,1,""))</f>
        <v/>
      </c>
      <c r="B848" s="9" t="str">
        <f>IF(Search!$C$4="","",IF(ISNUMBER(SEARCH(Search!$C$4,$AR848))=TRUE,1,""))</f>
        <v/>
      </c>
      <c r="C848" s="9" t="str">
        <f>IF(Search!$C$6="x",IF(COUNTA($AQ848)=1,1,"N"),IF(COUNTA($AQ848)=1,"N",""))</f>
        <v/>
      </c>
      <c r="D848" s="9" t="str">
        <f>IF(Search!$O$8="","",IF(ISNUMBER(SEARCH(Search!$O$8,$BD848))=TRUE,1,""))</f>
        <v/>
      </c>
      <c r="E848" s="9" t="str">
        <f>IF(Search!$C$7="","",IF(ISNUMBER(SEARCH(Search!$C$7,$AN848))=TRUE,1,""))</f>
        <v/>
      </c>
      <c r="F848" s="9" t="str">
        <f>IF(Search!$C$8="","",IF(ISNUMBER(SEARCH(Search!$C$8,$AO848))=TRUE,1,""))</f>
        <v/>
      </c>
      <c r="G848" s="9" t="str">
        <f>IF(Search!$F$4="","",IF(Inventory!$AJ848&lt;Search!$F$4,"",1))</f>
        <v/>
      </c>
      <c r="H848" s="9" t="str">
        <f>IF(Search!$F$5="","",IF(Inventory!$AJ848&gt;Search!$F$5,"",1))</f>
        <v/>
      </c>
      <c r="I848" s="9" t="str">
        <f>IF(Search!$F$7="","",IF(Search!$F$8="",IF(ISNUMBER(SEARCH(Search!$F$7,$AL848))=TRUE,1,""),""))</f>
        <v/>
      </c>
      <c r="J848" s="9" t="str">
        <f>IF($AL848=Search!$F$8,1,"")</f>
        <v/>
      </c>
      <c r="K848" s="9" t="str">
        <f>IF(Search!$I$4="","",IF(COUNTA($AS848)=1,IF(Search!$I$4="N","N",1),""))</f>
        <v/>
      </c>
      <c r="L848" s="9" t="str">
        <f>IF(Search!$I$5="","",IF($AS848="RC",1,""))</f>
        <v/>
      </c>
      <c r="M848" s="9" t="str">
        <f>IF(Search!$I$6="","",IF($AS848="RCP",1,""))</f>
        <v/>
      </c>
      <c r="N848" s="9" t="str">
        <f>IF(Search!$I$8="","",IF(COUNTA($AT848)=1,IF(Search!$I$8="N","N",1),""))</f>
        <v/>
      </c>
      <c r="O848" s="9" t="str">
        <f>IF(Search!$L$4="","",IF(COUNTA($AU848)=1,IF(Search!$L$4="N","N",1),""))</f>
        <v/>
      </c>
      <c r="P848" s="9" t="str">
        <f>IF(Search!$L$5="","",IF(ISNUMBER(SEARCH("Jersey",$AU848))=TRUE,IF(Search!$L$5="N","N",1),""))</f>
        <v/>
      </c>
      <c r="Q848" s="9" t="str">
        <f>IF(Search!$L$6="","",IF(ISNUMBER(SEARCH("Patch",$AU848))=TRUE,IF(Search!$L$6="N","N",1),""))</f>
        <v/>
      </c>
      <c r="R848" s="9" t="str">
        <f>IF(Search!$L$7="","",IF(ISNUMBER(SEARCH("Shield",$AU848))=TRUE,IF(Search!$L$7="N","N",1),""))</f>
        <v/>
      </c>
      <c r="S848" s="9" t="str">
        <f>IF(Search!$L$8="","",IF(ISNUMBER(SEARCH("Stick",$AU848))=TRUE,IF(Search!$L$8="N","N",1),""))</f>
        <v/>
      </c>
      <c r="T848" s="9" t="str">
        <f>IF(Search!$O$4="","",IF(COUNTA($AW848)=1,IF(Search!$O$4="N","N",1),""))</f>
        <v/>
      </c>
      <c r="U848" s="9" t="str">
        <f>IF(Search!$O$5="","",IF($AW848="","",IF($AW848&lt;Search!$O$5,"",1)))</f>
        <v/>
      </c>
      <c r="V848" s="9" t="str">
        <f>IF(Search!$O$6="","",IF($AW848="","",IF($AW848&gt;Search!$O$6,"",1)))</f>
        <v/>
      </c>
      <c r="W848" s="9" t="str">
        <f>IF(Search!$U$4="","",IF($AX848="","",1))</f>
        <v/>
      </c>
      <c r="X848" s="9" t="str">
        <f>IF(Search!$U$5="","",IF(ISNUMBER(SEARCH(Search!$U$5,$AX848))=TRUE,IF(Search!$U$5="N","N",1),""))</f>
        <v/>
      </c>
      <c r="Y848" s="9" t="str">
        <f>IF(Search!$U$6="","",IF($AY848&lt;Search!$U$6,"",1))</f>
        <v/>
      </c>
      <c r="Z848" s="9" t="str">
        <f>IF(Search!$R$4="","",IF(Inventory!$BA848&lt;Search!$R$4,"",1))</f>
        <v/>
      </c>
      <c r="AA848" s="9" t="str">
        <f>IF(Search!$R$5="","",IF($BA848&gt;Search!$R$5,"",1))</f>
        <v/>
      </c>
      <c r="AB848" s="9" t="str">
        <f>IF(Search!$R$6="","",IF($BB848&lt;Search!$R$6,"",1))</f>
        <v/>
      </c>
      <c r="AC848" s="9" t="str">
        <f>IF(Search!$R$7="","",IF($BB848&lt;Search!$R$7,"",1))</f>
        <v/>
      </c>
      <c r="AD848" s="45" t="str">
        <f>IF(COUNTIF($A848:$AC848,"n")&gt;0,"",IF(SUM($A848:$AC848)=COUNTA(Search!$C$4:$C$8,Search!$F$4:$F$8,Search!$I$4:$I$6,Search!$I$8,Search!$L$4:$L$8,Search!$O$4:$O$8,Search!$R$4:$R$7,Search!$U$4:$U$7)-COUNTIF(Search!$C$4:$U$7,"n"),1+LARGE($AD$1:AD847,1),""))</f>
        <v/>
      </c>
      <c r="AE848" s="45" t="str">
        <f t="shared" si="42"/>
        <v/>
      </c>
      <c r="AF848" s="45" t="str">
        <f>IF(AD848="","",COUNTIF($AE$1:$AE847,$AE848)+RANK($AE848,$AE$2:$AE$10540,1))</f>
        <v/>
      </c>
      <c r="AG848" s="45" t="str">
        <f t="shared" si="43"/>
        <v/>
      </c>
      <c r="AH848" s="45" t="str">
        <f>IF($AD848="","",COUNTIF($AG$1:$AG847,$AG848)+RANK($AG848,$AG$1:$AG$10539,0))</f>
        <v/>
      </c>
      <c r="AI848" s="10" t="str">
        <f t="shared" si="44"/>
        <v>1997-98 Pinnacle Totally Certified Platinum Blue #11 Felix Potvin TOR    /   $</v>
      </c>
      <c r="AJ848" s="11">
        <v>1997</v>
      </c>
      <c r="AK848" s="17">
        <v>98</v>
      </c>
      <c r="AL848" s="12" t="s">
        <v>493</v>
      </c>
      <c r="AM848" s="10">
        <v>11</v>
      </c>
      <c r="AN848" s="12" t="s">
        <v>226</v>
      </c>
      <c r="AO848" s="9" t="s">
        <v>1904</v>
      </c>
      <c r="AP848" s="9"/>
      <c r="AQ848" s="9"/>
      <c r="AR848" s="14"/>
      <c r="AS848" s="9"/>
      <c r="AT848" s="9"/>
      <c r="AU848" s="9"/>
      <c r="AV848" s="13"/>
      <c r="AW848" s="13"/>
      <c r="AX848" s="9"/>
      <c r="AY848" s="9"/>
      <c r="AZ848" s="9"/>
      <c r="BA848" s="33"/>
      <c r="BB848" s="33"/>
      <c r="BC848" s="36"/>
      <c r="BD848" s="12" t="s">
        <v>1771</v>
      </c>
    </row>
    <row r="849" spans="1:56" s="12" customFormat="1" x14ac:dyDescent="0.2">
      <c r="A849" s="9" t="str">
        <f>IF(Search!$C$5="","",IF(COUNTA(Inventory!$AP849)=1,1,""))</f>
        <v/>
      </c>
      <c r="B849" s="9" t="str">
        <f>IF(Search!$C$4="","",IF(ISNUMBER(SEARCH(Search!$C$4,$AR849))=TRUE,1,""))</f>
        <v/>
      </c>
      <c r="C849" s="9" t="str">
        <f>IF(Search!$C$6="x",IF(COUNTA($AQ849)=1,1,"N"),IF(COUNTA($AQ849)=1,"N",""))</f>
        <v/>
      </c>
      <c r="D849" s="9" t="str">
        <f>IF(Search!$O$8="","",IF(ISNUMBER(SEARCH(Search!$O$8,$BD849))=TRUE,1,""))</f>
        <v/>
      </c>
      <c r="E849" s="9" t="str">
        <f>IF(Search!$C$7="","",IF(ISNUMBER(SEARCH(Search!$C$7,$AN849))=TRUE,1,""))</f>
        <v/>
      </c>
      <c r="F849" s="9" t="str">
        <f>IF(Search!$C$8="","",IF(ISNUMBER(SEARCH(Search!$C$8,$AO849))=TRUE,1,""))</f>
        <v/>
      </c>
      <c r="G849" s="9" t="str">
        <f>IF(Search!$F$4="","",IF(Inventory!$AJ849&lt;Search!$F$4,"",1))</f>
        <v/>
      </c>
      <c r="H849" s="9" t="str">
        <f>IF(Search!$F$5="","",IF(Inventory!$AJ849&gt;Search!$F$5,"",1))</f>
        <v/>
      </c>
      <c r="I849" s="9" t="str">
        <f>IF(Search!$F$7="","",IF(Search!$F$8="",IF(ISNUMBER(SEARCH(Search!$F$7,$AL849))=TRUE,1,""),""))</f>
        <v/>
      </c>
      <c r="J849" s="9" t="str">
        <f>IF($AL849=Search!$F$8,1,"")</f>
        <v/>
      </c>
      <c r="K849" s="9" t="str">
        <f>IF(Search!$I$4="","",IF(COUNTA($AS849)=1,IF(Search!$I$4="N","N",1),""))</f>
        <v/>
      </c>
      <c r="L849" s="9" t="str">
        <f>IF(Search!$I$5="","",IF($AS849="RC",1,""))</f>
        <v/>
      </c>
      <c r="M849" s="9" t="str">
        <f>IF(Search!$I$6="","",IF($AS849="RCP",1,""))</f>
        <v/>
      </c>
      <c r="N849" s="9" t="str">
        <f>IF(Search!$I$8="","",IF(COUNTA($AT849)=1,IF(Search!$I$8="N","N",1),""))</f>
        <v/>
      </c>
      <c r="O849" s="9" t="str">
        <f>IF(Search!$L$4="","",IF(COUNTA($AU849)=1,IF(Search!$L$4="N","N",1),""))</f>
        <v/>
      </c>
      <c r="P849" s="9" t="str">
        <f>IF(Search!$L$5="","",IF(ISNUMBER(SEARCH("Jersey",$AU849))=TRUE,IF(Search!$L$5="N","N",1),""))</f>
        <v/>
      </c>
      <c r="Q849" s="9" t="str">
        <f>IF(Search!$L$6="","",IF(ISNUMBER(SEARCH("Patch",$AU849))=TRUE,IF(Search!$L$6="N","N",1),""))</f>
        <v/>
      </c>
      <c r="R849" s="9" t="str">
        <f>IF(Search!$L$7="","",IF(ISNUMBER(SEARCH("Shield",$AU849))=TRUE,IF(Search!$L$7="N","N",1),""))</f>
        <v/>
      </c>
      <c r="S849" s="9" t="str">
        <f>IF(Search!$L$8="","",IF(ISNUMBER(SEARCH("Stick",$AU849))=TRUE,IF(Search!$L$8="N","N",1),""))</f>
        <v/>
      </c>
      <c r="T849" s="9" t="str">
        <f>IF(Search!$O$4="","",IF(COUNTA($AW849)=1,IF(Search!$O$4="N","N",1),""))</f>
        <v/>
      </c>
      <c r="U849" s="9" t="str">
        <f>IF(Search!$O$5="","",IF($AW849="","",IF($AW849&lt;Search!$O$5,"",1)))</f>
        <v/>
      </c>
      <c r="V849" s="9" t="str">
        <f>IF(Search!$O$6="","",IF($AW849="","",IF($AW849&gt;Search!$O$6,"",1)))</f>
        <v/>
      </c>
      <c r="W849" s="9" t="str">
        <f>IF(Search!$U$4="","",IF($AX849="","",1))</f>
        <v/>
      </c>
      <c r="X849" s="9" t="str">
        <f>IF(Search!$U$5="","",IF(ISNUMBER(SEARCH(Search!$U$5,$AX849))=TRUE,IF(Search!$U$5="N","N",1),""))</f>
        <v/>
      </c>
      <c r="Y849" s="9" t="str">
        <f>IF(Search!$U$6="","",IF($AY849&lt;Search!$U$6,"",1))</f>
        <v/>
      </c>
      <c r="Z849" s="9" t="str">
        <f>IF(Search!$R$4="","",IF(Inventory!$BA849&lt;Search!$R$4,"",1))</f>
        <v/>
      </c>
      <c r="AA849" s="9" t="str">
        <f>IF(Search!$R$5="","",IF($BA849&gt;Search!$R$5,"",1))</f>
        <v/>
      </c>
      <c r="AB849" s="9" t="str">
        <f>IF(Search!$R$6="","",IF($BB849&lt;Search!$R$6,"",1))</f>
        <v/>
      </c>
      <c r="AC849" s="9" t="str">
        <f>IF(Search!$R$7="","",IF($BB849&lt;Search!$R$7,"",1))</f>
        <v/>
      </c>
      <c r="AD849" s="45" t="str">
        <f>IF(COUNTIF($A849:$AC849,"n")&gt;0,"",IF(SUM($A849:$AC849)=COUNTA(Search!$C$4:$C$8,Search!$F$4:$F$8,Search!$I$4:$I$6,Search!$I$8,Search!$L$4:$L$8,Search!$O$4:$O$8,Search!$R$4:$R$7,Search!$U$4:$U$7)-COUNTIF(Search!$C$4:$U$7,"n"),1+LARGE($AD$1:AD848,1),""))</f>
        <v/>
      </c>
      <c r="AE849" s="45" t="str">
        <f t="shared" si="42"/>
        <v/>
      </c>
      <c r="AF849" s="45" t="str">
        <f>IF(AD849="","",COUNTIF($AE$1:$AE848,$AE849)+RANK($AE849,$AE$2:$AE$10540,1))</f>
        <v/>
      </c>
      <c r="AG849" s="45" t="str">
        <f t="shared" si="43"/>
        <v/>
      </c>
      <c r="AH849" s="45" t="str">
        <f>IF($AD849="","",COUNTIF($AG$1:$AG848,$AG849)+RANK($AG849,$AG$1:$AG$10539,0))</f>
        <v/>
      </c>
      <c r="AI849" s="10" t="str">
        <f t="shared" si="44"/>
        <v>1997-98 Pinnacle Totally Certified Platinum Blue #46 Peter Bondra     /   $</v>
      </c>
      <c r="AJ849" s="11">
        <v>1997</v>
      </c>
      <c r="AK849" s="17">
        <v>98</v>
      </c>
      <c r="AL849" s="12" t="s">
        <v>493</v>
      </c>
      <c r="AM849" s="10">
        <v>46</v>
      </c>
      <c r="AN849" s="12" t="s">
        <v>494</v>
      </c>
      <c r="AO849" s="9"/>
      <c r="AP849" s="9"/>
      <c r="AQ849" s="9"/>
      <c r="AR849" s="14"/>
      <c r="AS849" s="9"/>
      <c r="AT849" s="9"/>
      <c r="AU849" s="9"/>
      <c r="AV849" s="13"/>
      <c r="AW849" s="13"/>
      <c r="AX849" s="9"/>
      <c r="AY849" s="9"/>
      <c r="AZ849" s="9"/>
      <c r="BA849" s="33"/>
      <c r="BB849" s="33"/>
      <c r="BC849" s="36"/>
      <c r="BD849" s="12" t="s">
        <v>1771</v>
      </c>
    </row>
    <row r="850" spans="1:56" s="12" customFormat="1" x14ac:dyDescent="0.2">
      <c r="A850" s="9" t="str">
        <f>IF(Search!$C$5="","",IF(COUNTA(Inventory!$AP850)=1,1,""))</f>
        <v/>
      </c>
      <c r="B850" s="9" t="str">
        <f>IF(Search!$C$4="","",IF(ISNUMBER(SEARCH(Search!$C$4,$AR850))=TRUE,1,""))</f>
        <v/>
      </c>
      <c r="C850" s="9" t="str">
        <f>IF(Search!$C$6="x",IF(COUNTA($AQ850)=1,1,"N"),IF(COUNTA($AQ850)=1,"N",""))</f>
        <v/>
      </c>
      <c r="D850" s="9" t="str">
        <f>IF(Search!$O$8="","",IF(ISNUMBER(SEARCH(Search!$O$8,$BD850))=TRUE,1,""))</f>
        <v/>
      </c>
      <c r="E850" s="9" t="str">
        <f>IF(Search!$C$7="","",IF(ISNUMBER(SEARCH(Search!$C$7,$AN850))=TRUE,1,""))</f>
        <v/>
      </c>
      <c r="F850" s="9" t="str">
        <f>IF(Search!$C$8="","",IF(ISNUMBER(SEARCH(Search!$C$8,$AO850))=TRUE,1,""))</f>
        <v/>
      </c>
      <c r="G850" s="9" t="str">
        <f>IF(Search!$F$4="","",IF(Inventory!$AJ850&lt;Search!$F$4,"",1))</f>
        <v/>
      </c>
      <c r="H850" s="9" t="str">
        <f>IF(Search!$F$5="","",IF(Inventory!$AJ850&gt;Search!$F$5,"",1))</f>
        <v/>
      </c>
      <c r="I850" s="9" t="str">
        <f>IF(Search!$F$7="","",IF(Search!$F$8="",IF(ISNUMBER(SEARCH(Search!$F$7,$AL850))=TRUE,1,""),""))</f>
        <v/>
      </c>
      <c r="J850" s="9" t="str">
        <f>IF($AL850=Search!$F$8,1,"")</f>
        <v/>
      </c>
      <c r="K850" s="9" t="str">
        <f>IF(Search!$I$4="","",IF(COUNTA($AS850)=1,IF(Search!$I$4="N","N",1),""))</f>
        <v/>
      </c>
      <c r="L850" s="9" t="str">
        <f>IF(Search!$I$5="","",IF($AS850="RC",1,""))</f>
        <v/>
      </c>
      <c r="M850" s="9" t="str">
        <f>IF(Search!$I$6="","",IF($AS850="RCP",1,""))</f>
        <v/>
      </c>
      <c r="N850" s="9" t="str">
        <f>IF(Search!$I$8="","",IF(COUNTA($AT850)=1,IF(Search!$I$8="N","N",1),""))</f>
        <v/>
      </c>
      <c r="O850" s="9" t="str">
        <f>IF(Search!$L$4="","",IF(COUNTA($AU850)=1,IF(Search!$L$4="N","N",1),""))</f>
        <v/>
      </c>
      <c r="P850" s="9" t="str">
        <f>IF(Search!$L$5="","",IF(ISNUMBER(SEARCH("Jersey",$AU850))=TRUE,IF(Search!$L$5="N","N",1),""))</f>
        <v/>
      </c>
      <c r="Q850" s="9" t="str">
        <f>IF(Search!$L$6="","",IF(ISNUMBER(SEARCH("Patch",$AU850))=TRUE,IF(Search!$L$6="N","N",1),""))</f>
        <v/>
      </c>
      <c r="R850" s="9" t="str">
        <f>IF(Search!$L$7="","",IF(ISNUMBER(SEARCH("Shield",$AU850))=TRUE,IF(Search!$L$7="N","N",1),""))</f>
        <v/>
      </c>
      <c r="S850" s="9" t="str">
        <f>IF(Search!$L$8="","",IF(ISNUMBER(SEARCH("Stick",$AU850))=TRUE,IF(Search!$L$8="N","N",1),""))</f>
        <v/>
      </c>
      <c r="T850" s="9" t="str">
        <f>IF(Search!$O$4="","",IF(COUNTA($AW850)=1,IF(Search!$O$4="N","N",1),""))</f>
        <v/>
      </c>
      <c r="U850" s="9" t="str">
        <f>IF(Search!$O$5="","",IF($AW850="","",IF($AW850&lt;Search!$O$5,"",1)))</f>
        <v/>
      </c>
      <c r="V850" s="9" t="str">
        <f>IF(Search!$O$6="","",IF($AW850="","",IF($AW850&gt;Search!$O$6,"",1)))</f>
        <v/>
      </c>
      <c r="W850" s="9" t="str">
        <f>IF(Search!$U$4="","",IF($AX850="","",1))</f>
        <v/>
      </c>
      <c r="X850" s="9" t="str">
        <f>IF(Search!$U$5="","",IF(ISNUMBER(SEARCH(Search!$U$5,$AX850))=TRUE,IF(Search!$U$5="N","N",1),""))</f>
        <v/>
      </c>
      <c r="Y850" s="9" t="str">
        <f>IF(Search!$U$6="","",IF($AY850&lt;Search!$U$6,"",1))</f>
        <v/>
      </c>
      <c r="Z850" s="9" t="str">
        <f>IF(Search!$R$4="","",IF(Inventory!$BA850&lt;Search!$R$4,"",1))</f>
        <v/>
      </c>
      <c r="AA850" s="9" t="str">
        <f>IF(Search!$R$5="","",IF($BA850&gt;Search!$R$5,"",1))</f>
        <v/>
      </c>
      <c r="AB850" s="9" t="str">
        <f>IF(Search!$R$6="","",IF($BB850&lt;Search!$R$6,"",1))</f>
        <v/>
      </c>
      <c r="AC850" s="9" t="str">
        <f>IF(Search!$R$7="","",IF($BB850&lt;Search!$R$7,"",1))</f>
        <v/>
      </c>
      <c r="AD850" s="45" t="str">
        <f>IF(COUNTIF($A850:$AC850,"n")&gt;0,"",IF(SUM($A850:$AC850)=COUNTA(Search!$C$4:$C$8,Search!$F$4:$F$8,Search!$I$4:$I$6,Search!$I$8,Search!$L$4:$L$8,Search!$O$4:$O$8,Search!$R$4:$R$7,Search!$U$4:$U$7)-COUNTIF(Search!$C$4:$U$7,"n"),1+LARGE($AD$1:AD849,1),""))</f>
        <v/>
      </c>
      <c r="AE850" s="45" t="str">
        <f t="shared" si="42"/>
        <v/>
      </c>
      <c r="AF850" s="45" t="str">
        <f>IF(AD850="","",COUNTIF($AE$1:$AE849,$AE850)+RANK($AE850,$AE$2:$AE$10540,1))</f>
        <v/>
      </c>
      <c r="AG850" s="45" t="str">
        <f t="shared" si="43"/>
        <v/>
      </c>
      <c r="AH850" s="45" t="str">
        <f>IF($AD850="","",COUNTIF($AG$1:$AG849,$AG850)+RANK($AG850,$AG$1:$AG$10539,0))</f>
        <v/>
      </c>
      <c r="AI850" s="10" t="str">
        <f t="shared" si="44"/>
        <v>1997-98 Pinnacle Totally Certified Platinum Blue #53 Mats Sundin     /   $</v>
      </c>
      <c r="AJ850" s="11">
        <v>1997</v>
      </c>
      <c r="AK850" s="17">
        <v>98</v>
      </c>
      <c r="AL850" s="12" t="s">
        <v>493</v>
      </c>
      <c r="AM850" s="10">
        <v>53</v>
      </c>
      <c r="AN850" s="15" t="s">
        <v>215</v>
      </c>
      <c r="AO850" s="14"/>
      <c r="AP850" s="14"/>
      <c r="AQ850" s="14"/>
      <c r="AR850" s="14"/>
      <c r="AS850" s="9"/>
      <c r="AT850" s="9"/>
      <c r="AU850" s="9"/>
      <c r="AV850" s="13"/>
      <c r="AW850" s="13"/>
      <c r="AX850" s="9"/>
      <c r="AY850" s="9"/>
      <c r="AZ850" s="9"/>
      <c r="BA850" s="33"/>
      <c r="BB850" s="33"/>
      <c r="BC850" s="36"/>
      <c r="BD850" s="12" t="s">
        <v>1771</v>
      </c>
    </row>
    <row r="851" spans="1:56" s="12" customFormat="1" x14ac:dyDescent="0.2">
      <c r="A851" s="9" t="str">
        <f>IF(Search!$C$5="","",IF(COUNTA(Inventory!$AP851)=1,1,""))</f>
        <v/>
      </c>
      <c r="B851" s="9" t="str">
        <f>IF(Search!$C$4="","",IF(ISNUMBER(SEARCH(Search!$C$4,$AR851))=TRUE,1,""))</f>
        <v/>
      </c>
      <c r="C851" s="9" t="str">
        <f>IF(Search!$C$6="x",IF(COUNTA($AQ851)=1,1,"N"),IF(COUNTA($AQ851)=1,"N",""))</f>
        <v/>
      </c>
      <c r="D851" s="9" t="str">
        <f>IF(Search!$O$8="","",IF(ISNUMBER(SEARCH(Search!$O$8,$BD851))=TRUE,1,""))</f>
        <v/>
      </c>
      <c r="E851" s="9" t="str">
        <f>IF(Search!$C$7="","",IF(ISNUMBER(SEARCH(Search!$C$7,$AN851))=TRUE,1,""))</f>
        <v/>
      </c>
      <c r="F851" s="9" t="str">
        <f>IF(Search!$C$8="","",IF(ISNUMBER(SEARCH(Search!$C$8,$AO851))=TRUE,1,""))</f>
        <v/>
      </c>
      <c r="G851" s="9" t="str">
        <f>IF(Search!$F$4="","",IF(Inventory!$AJ851&lt;Search!$F$4,"",1))</f>
        <v/>
      </c>
      <c r="H851" s="9" t="str">
        <f>IF(Search!$F$5="","",IF(Inventory!$AJ851&gt;Search!$F$5,"",1))</f>
        <v/>
      </c>
      <c r="I851" s="9" t="str">
        <f>IF(Search!$F$7="","",IF(Search!$F$8="",IF(ISNUMBER(SEARCH(Search!$F$7,$AL851))=TRUE,1,""),""))</f>
        <v/>
      </c>
      <c r="J851" s="9" t="str">
        <f>IF($AL851=Search!$F$8,1,"")</f>
        <v/>
      </c>
      <c r="K851" s="9" t="str">
        <f>IF(Search!$I$4="","",IF(COUNTA($AS851)=1,IF(Search!$I$4="N","N",1),""))</f>
        <v/>
      </c>
      <c r="L851" s="9" t="str">
        <f>IF(Search!$I$5="","",IF($AS851="RC",1,""))</f>
        <v/>
      </c>
      <c r="M851" s="9" t="str">
        <f>IF(Search!$I$6="","",IF($AS851="RCP",1,""))</f>
        <v/>
      </c>
      <c r="N851" s="9" t="str">
        <f>IF(Search!$I$8="","",IF(COUNTA($AT851)=1,IF(Search!$I$8="N","N",1),""))</f>
        <v/>
      </c>
      <c r="O851" s="9" t="str">
        <f>IF(Search!$L$4="","",IF(COUNTA($AU851)=1,IF(Search!$L$4="N","N",1),""))</f>
        <v/>
      </c>
      <c r="P851" s="9" t="str">
        <f>IF(Search!$L$5="","",IF(ISNUMBER(SEARCH("Jersey",$AU851))=TRUE,IF(Search!$L$5="N","N",1),""))</f>
        <v/>
      </c>
      <c r="Q851" s="9" t="str">
        <f>IF(Search!$L$6="","",IF(ISNUMBER(SEARCH("Patch",$AU851))=TRUE,IF(Search!$L$6="N","N",1),""))</f>
        <v/>
      </c>
      <c r="R851" s="9" t="str">
        <f>IF(Search!$L$7="","",IF(ISNUMBER(SEARCH("Shield",$AU851))=TRUE,IF(Search!$L$7="N","N",1),""))</f>
        <v/>
      </c>
      <c r="S851" s="9" t="str">
        <f>IF(Search!$L$8="","",IF(ISNUMBER(SEARCH("Stick",$AU851))=TRUE,IF(Search!$L$8="N","N",1),""))</f>
        <v/>
      </c>
      <c r="T851" s="9" t="str">
        <f>IF(Search!$O$4="","",IF(COUNTA($AW851)=1,IF(Search!$O$4="N","N",1),""))</f>
        <v/>
      </c>
      <c r="U851" s="9" t="str">
        <f>IF(Search!$O$5="","",IF($AW851="","",IF($AW851&lt;Search!$O$5,"",1)))</f>
        <v/>
      </c>
      <c r="V851" s="9" t="str">
        <f>IF(Search!$O$6="","",IF($AW851="","",IF($AW851&gt;Search!$O$6,"",1)))</f>
        <v/>
      </c>
      <c r="W851" s="9" t="str">
        <f>IF(Search!$U$4="","",IF($AX851="","",1))</f>
        <v/>
      </c>
      <c r="X851" s="9" t="str">
        <f>IF(Search!$U$5="","",IF(ISNUMBER(SEARCH(Search!$U$5,$AX851))=TRUE,IF(Search!$U$5="N","N",1),""))</f>
        <v/>
      </c>
      <c r="Y851" s="9" t="str">
        <f>IF(Search!$U$6="","",IF($AY851&lt;Search!$U$6,"",1))</f>
        <v/>
      </c>
      <c r="Z851" s="9" t="str">
        <f>IF(Search!$R$4="","",IF(Inventory!$BA851&lt;Search!$R$4,"",1))</f>
        <v/>
      </c>
      <c r="AA851" s="9" t="str">
        <f>IF(Search!$R$5="","",IF($BA851&gt;Search!$R$5,"",1))</f>
        <v/>
      </c>
      <c r="AB851" s="9" t="str">
        <f>IF(Search!$R$6="","",IF($BB851&lt;Search!$R$6,"",1))</f>
        <v/>
      </c>
      <c r="AC851" s="9" t="str">
        <f>IF(Search!$R$7="","",IF($BB851&lt;Search!$R$7,"",1))</f>
        <v/>
      </c>
      <c r="AD851" s="45" t="str">
        <f>IF(COUNTIF($A851:$AC851,"n")&gt;0,"",IF(SUM($A851:$AC851)=COUNTA(Search!$C$4:$C$8,Search!$F$4:$F$8,Search!$I$4:$I$6,Search!$I$8,Search!$L$4:$L$8,Search!$O$4:$O$8,Search!$R$4:$R$7,Search!$U$4:$U$7)-COUNTIF(Search!$C$4:$U$7,"n"),1+LARGE($AD$1:AD850,1),""))</f>
        <v/>
      </c>
      <c r="AE851" s="45" t="str">
        <f t="shared" si="42"/>
        <v/>
      </c>
      <c r="AF851" s="45" t="str">
        <f>IF(AD851="","",COUNTIF($AE$1:$AE850,$AE851)+RANK($AE851,$AE$2:$AE$10540,1))</f>
        <v/>
      </c>
      <c r="AG851" s="45" t="str">
        <f t="shared" si="43"/>
        <v/>
      </c>
      <c r="AH851" s="45" t="str">
        <f>IF($AD851="","",COUNTIF($AG$1:$AG850,$AG851)+RANK($AG851,$AG$1:$AG$10539,0))</f>
        <v/>
      </c>
      <c r="AI851" s="10" t="str">
        <f t="shared" si="44"/>
        <v>1997-98 Pinnacle Totally Certified Platinum Blue #127 Sergei Berezin TOR    /   $</v>
      </c>
      <c r="AJ851" s="11">
        <v>1997</v>
      </c>
      <c r="AK851" s="17">
        <v>98</v>
      </c>
      <c r="AL851" s="12" t="s">
        <v>493</v>
      </c>
      <c r="AM851" s="10">
        <v>127</v>
      </c>
      <c r="AN851" s="12" t="s">
        <v>405</v>
      </c>
      <c r="AO851" s="29" t="s">
        <v>1904</v>
      </c>
      <c r="AP851" s="9"/>
      <c r="AQ851" s="9"/>
      <c r="AR851" s="14"/>
      <c r="AS851" s="9"/>
      <c r="AT851" s="9"/>
      <c r="AU851" s="9"/>
      <c r="AV851" s="13"/>
      <c r="AW851" s="13"/>
      <c r="AX851" s="9"/>
      <c r="AY851" s="9"/>
      <c r="AZ851" s="9"/>
      <c r="BA851" s="33"/>
      <c r="BB851" s="33"/>
      <c r="BC851" s="36"/>
      <c r="BD851" s="12" t="s">
        <v>1771</v>
      </c>
    </row>
    <row r="852" spans="1:56" s="12" customFormat="1" x14ac:dyDescent="0.2">
      <c r="A852" s="9" t="str">
        <f>IF(Search!$C$5="","",IF(COUNTA(Inventory!$AP852)=1,1,""))</f>
        <v/>
      </c>
      <c r="B852" s="9" t="str">
        <f>IF(Search!$C$4="","",IF(ISNUMBER(SEARCH(Search!$C$4,$AR852))=TRUE,1,""))</f>
        <v/>
      </c>
      <c r="C852" s="9" t="str">
        <f>IF(Search!$C$6="x",IF(COUNTA($AQ852)=1,1,"N"),IF(COUNTA($AQ852)=1,"N",""))</f>
        <v/>
      </c>
      <c r="D852" s="9" t="str">
        <f>IF(Search!$O$8="","",IF(ISNUMBER(SEARCH(Search!$O$8,$BD852))=TRUE,1,""))</f>
        <v/>
      </c>
      <c r="E852" s="9" t="str">
        <f>IF(Search!$C$7="","",IF(ISNUMBER(SEARCH(Search!$C$7,$AN852))=TRUE,1,""))</f>
        <v/>
      </c>
      <c r="F852" s="9" t="str">
        <f>IF(Search!$C$8="","",IF(ISNUMBER(SEARCH(Search!$C$8,$AO852))=TRUE,1,""))</f>
        <v/>
      </c>
      <c r="G852" s="9" t="str">
        <f>IF(Search!$F$4="","",IF(Inventory!$AJ852&lt;Search!$F$4,"",1))</f>
        <v/>
      </c>
      <c r="H852" s="9" t="str">
        <f>IF(Search!$F$5="","",IF(Inventory!$AJ852&gt;Search!$F$5,"",1))</f>
        <v/>
      </c>
      <c r="I852" s="9" t="str">
        <f>IF(Search!$F$7="","",IF(Search!$F$8="",IF(ISNUMBER(SEARCH(Search!$F$7,$AL852))=TRUE,1,""),""))</f>
        <v/>
      </c>
      <c r="J852" s="9" t="str">
        <f>IF($AL852=Search!$F$8,1,"")</f>
        <v/>
      </c>
      <c r="K852" s="9" t="str">
        <f>IF(Search!$I$4="","",IF(COUNTA($AS852)=1,IF(Search!$I$4="N","N",1),""))</f>
        <v/>
      </c>
      <c r="L852" s="9" t="str">
        <f>IF(Search!$I$5="","",IF($AS852="RC",1,""))</f>
        <v/>
      </c>
      <c r="M852" s="9" t="str">
        <f>IF(Search!$I$6="","",IF($AS852="RCP",1,""))</f>
        <v/>
      </c>
      <c r="N852" s="9" t="str">
        <f>IF(Search!$I$8="","",IF(COUNTA($AT852)=1,IF(Search!$I$8="N","N",1),""))</f>
        <v/>
      </c>
      <c r="O852" s="9" t="str">
        <f>IF(Search!$L$4="","",IF(COUNTA($AU852)=1,IF(Search!$L$4="N","N",1),""))</f>
        <v/>
      </c>
      <c r="P852" s="9" t="str">
        <f>IF(Search!$L$5="","",IF(ISNUMBER(SEARCH("Jersey",$AU852))=TRUE,IF(Search!$L$5="N","N",1),""))</f>
        <v/>
      </c>
      <c r="Q852" s="9" t="str">
        <f>IF(Search!$L$6="","",IF(ISNUMBER(SEARCH("Patch",$AU852))=TRUE,IF(Search!$L$6="N","N",1),""))</f>
        <v/>
      </c>
      <c r="R852" s="9" t="str">
        <f>IF(Search!$L$7="","",IF(ISNUMBER(SEARCH("Shield",$AU852))=TRUE,IF(Search!$L$7="N","N",1),""))</f>
        <v/>
      </c>
      <c r="S852" s="9" t="str">
        <f>IF(Search!$L$8="","",IF(ISNUMBER(SEARCH("Stick",$AU852))=TRUE,IF(Search!$L$8="N","N",1),""))</f>
        <v/>
      </c>
      <c r="T852" s="9" t="str">
        <f>IF(Search!$O$4="","",IF(COUNTA($AW852)=1,IF(Search!$O$4="N","N",1),""))</f>
        <v/>
      </c>
      <c r="U852" s="9" t="str">
        <f>IF(Search!$O$5="","",IF($AW852="","",IF($AW852&lt;Search!$O$5,"",1)))</f>
        <v/>
      </c>
      <c r="V852" s="9" t="str">
        <f>IF(Search!$O$6="","",IF($AW852="","",IF($AW852&gt;Search!$O$6,"",1)))</f>
        <v/>
      </c>
      <c r="W852" s="9" t="str">
        <f>IF(Search!$U$4="","",IF($AX852="","",1))</f>
        <v/>
      </c>
      <c r="X852" s="9" t="str">
        <f>IF(Search!$U$5="","",IF(ISNUMBER(SEARCH(Search!$U$5,$AX852))=TRUE,IF(Search!$U$5="N","N",1),""))</f>
        <v/>
      </c>
      <c r="Y852" s="9" t="str">
        <f>IF(Search!$U$6="","",IF($AY852&lt;Search!$U$6,"",1))</f>
        <v/>
      </c>
      <c r="Z852" s="9" t="str">
        <f>IF(Search!$R$4="","",IF(Inventory!$BA852&lt;Search!$R$4,"",1))</f>
        <v/>
      </c>
      <c r="AA852" s="9" t="str">
        <f>IF(Search!$R$5="","",IF($BA852&gt;Search!$R$5,"",1))</f>
        <v/>
      </c>
      <c r="AB852" s="9" t="str">
        <f>IF(Search!$R$6="","",IF($BB852&lt;Search!$R$6,"",1))</f>
        <v/>
      </c>
      <c r="AC852" s="9" t="str">
        <f>IF(Search!$R$7="","",IF($BB852&lt;Search!$R$7,"",1))</f>
        <v/>
      </c>
      <c r="AD852" s="45" t="str">
        <f>IF(COUNTIF($A852:$AC852,"n")&gt;0,"",IF(SUM($A852:$AC852)=COUNTA(Search!$C$4:$C$8,Search!$F$4:$F$8,Search!$I$4:$I$6,Search!$I$8,Search!$L$4:$L$8,Search!$O$4:$O$8,Search!$R$4:$R$7,Search!$U$4:$U$7)-COUNTIF(Search!$C$4:$U$7,"n"),1+LARGE($AD$1:AD851,1),""))</f>
        <v/>
      </c>
      <c r="AE852" s="45" t="str">
        <f t="shared" si="42"/>
        <v/>
      </c>
      <c r="AF852" s="45" t="str">
        <f>IF(AD852="","",COUNTIF($AE$1:$AE851,$AE852)+RANK($AE852,$AE$2:$AE$10540,1))</f>
        <v/>
      </c>
      <c r="AG852" s="45" t="str">
        <f t="shared" si="43"/>
        <v/>
      </c>
      <c r="AH852" s="45" t="str">
        <f>IF($AD852="","",COUNTIF($AG$1:$AG851,$AG852)+RANK($AG852,$AG$1:$AG$10539,0))</f>
        <v/>
      </c>
      <c r="AI852" s="10" t="str">
        <f t="shared" si="44"/>
        <v>1997-98 Pinnacle Totally Certified Platinum Red #11 Felix Potvin     /   $</v>
      </c>
      <c r="AJ852" s="11">
        <v>1997</v>
      </c>
      <c r="AK852" s="17">
        <v>98</v>
      </c>
      <c r="AL852" s="12" t="s">
        <v>2207</v>
      </c>
      <c r="AM852" s="10">
        <v>11</v>
      </c>
      <c r="AN852" s="15" t="s">
        <v>226</v>
      </c>
      <c r="AO852" s="14"/>
      <c r="AP852" s="14"/>
      <c r="AQ852" s="14"/>
      <c r="AR852" s="14"/>
      <c r="AS852" s="9"/>
      <c r="AT852" s="9"/>
      <c r="AU852" s="9"/>
      <c r="AV852" s="13"/>
      <c r="AW852" s="13"/>
      <c r="AX852" s="9"/>
      <c r="AY852" s="9"/>
      <c r="AZ852" s="9"/>
      <c r="BA852" s="33"/>
      <c r="BB852" s="33"/>
      <c r="BC852" s="36"/>
      <c r="BD852" s="12" t="s">
        <v>1771</v>
      </c>
    </row>
    <row r="853" spans="1:56" s="12" customFormat="1" x14ac:dyDescent="0.2">
      <c r="A853" s="9" t="str">
        <f>IF(Search!$C$5="","",IF(COUNTA(Inventory!$AP853)=1,1,""))</f>
        <v/>
      </c>
      <c r="B853" s="9" t="str">
        <f>IF(Search!$C$4="","",IF(ISNUMBER(SEARCH(Search!$C$4,$AR853))=TRUE,1,""))</f>
        <v/>
      </c>
      <c r="C853" s="9" t="str">
        <f>IF(Search!$C$6="x",IF(COUNTA($AQ853)=1,1,"N"),IF(COUNTA($AQ853)=1,"N",""))</f>
        <v/>
      </c>
      <c r="D853" s="9" t="str">
        <f>IF(Search!$O$8="","",IF(ISNUMBER(SEARCH(Search!$O$8,$BD853))=TRUE,1,""))</f>
        <v/>
      </c>
      <c r="E853" s="9" t="str">
        <f>IF(Search!$C$7="","",IF(ISNUMBER(SEARCH(Search!$C$7,$AN853))=TRUE,1,""))</f>
        <v/>
      </c>
      <c r="F853" s="9" t="str">
        <f>IF(Search!$C$8="","",IF(ISNUMBER(SEARCH(Search!$C$8,$AO853))=TRUE,1,""))</f>
        <v/>
      </c>
      <c r="G853" s="9" t="str">
        <f>IF(Search!$F$4="","",IF(Inventory!$AJ853&lt;Search!$F$4,"",1))</f>
        <v/>
      </c>
      <c r="H853" s="9" t="str">
        <f>IF(Search!$F$5="","",IF(Inventory!$AJ853&gt;Search!$F$5,"",1))</f>
        <v/>
      </c>
      <c r="I853" s="9" t="str">
        <f>IF(Search!$F$7="","",IF(Search!$F$8="",IF(ISNUMBER(SEARCH(Search!$F$7,$AL853))=TRUE,1,""),""))</f>
        <v/>
      </c>
      <c r="J853" s="9" t="str">
        <f>IF($AL853=Search!$F$8,1,"")</f>
        <v/>
      </c>
      <c r="K853" s="9" t="str">
        <f>IF(Search!$I$4="","",IF(COUNTA($AS853)=1,IF(Search!$I$4="N","N",1),""))</f>
        <v/>
      </c>
      <c r="L853" s="9" t="str">
        <f>IF(Search!$I$5="","",IF($AS853="RC",1,""))</f>
        <v/>
      </c>
      <c r="M853" s="9" t="str">
        <f>IF(Search!$I$6="","",IF($AS853="RCP",1,""))</f>
        <v/>
      </c>
      <c r="N853" s="9" t="str">
        <f>IF(Search!$I$8="","",IF(COUNTA($AT853)=1,IF(Search!$I$8="N","N",1),""))</f>
        <v/>
      </c>
      <c r="O853" s="9" t="str">
        <f>IF(Search!$L$4="","",IF(COUNTA($AU853)=1,IF(Search!$L$4="N","N",1),""))</f>
        <v/>
      </c>
      <c r="P853" s="9" t="str">
        <f>IF(Search!$L$5="","",IF(ISNUMBER(SEARCH("Jersey",$AU853))=TRUE,IF(Search!$L$5="N","N",1),""))</f>
        <v/>
      </c>
      <c r="Q853" s="9" t="str">
        <f>IF(Search!$L$6="","",IF(ISNUMBER(SEARCH("Patch",$AU853))=TRUE,IF(Search!$L$6="N","N",1),""))</f>
        <v/>
      </c>
      <c r="R853" s="9" t="str">
        <f>IF(Search!$L$7="","",IF(ISNUMBER(SEARCH("Shield",$AU853))=TRUE,IF(Search!$L$7="N","N",1),""))</f>
        <v/>
      </c>
      <c r="S853" s="9" t="str">
        <f>IF(Search!$L$8="","",IF(ISNUMBER(SEARCH("Stick",$AU853))=TRUE,IF(Search!$L$8="N","N",1),""))</f>
        <v/>
      </c>
      <c r="T853" s="9" t="str">
        <f>IF(Search!$O$4="","",IF(COUNTA($AW853)=1,IF(Search!$O$4="N","N",1),""))</f>
        <v/>
      </c>
      <c r="U853" s="9" t="str">
        <f>IF(Search!$O$5="","",IF($AW853="","",IF($AW853&lt;Search!$O$5,"",1)))</f>
        <v/>
      </c>
      <c r="V853" s="9" t="str">
        <f>IF(Search!$O$6="","",IF($AW853="","",IF($AW853&gt;Search!$O$6,"",1)))</f>
        <v/>
      </c>
      <c r="W853" s="9" t="str">
        <f>IF(Search!$U$4="","",IF($AX853="","",1))</f>
        <v/>
      </c>
      <c r="X853" s="9" t="str">
        <f>IF(Search!$U$5="","",IF(ISNUMBER(SEARCH(Search!$U$5,$AX853))=TRUE,IF(Search!$U$5="N","N",1),""))</f>
        <v/>
      </c>
      <c r="Y853" s="9" t="str">
        <f>IF(Search!$U$6="","",IF($AY853&lt;Search!$U$6,"",1))</f>
        <v/>
      </c>
      <c r="Z853" s="9" t="str">
        <f>IF(Search!$R$4="","",IF(Inventory!$BA853&lt;Search!$R$4,"",1))</f>
        <v/>
      </c>
      <c r="AA853" s="9" t="str">
        <f>IF(Search!$R$5="","",IF($BA853&gt;Search!$R$5,"",1))</f>
        <v/>
      </c>
      <c r="AB853" s="9" t="str">
        <f>IF(Search!$R$6="","",IF($BB853&lt;Search!$R$6,"",1))</f>
        <v/>
      </c>
      <c r="AC853" s="9" t="str">
        <f>IF(Search!$R$7="","",IF($BB853&lt;Search!$R$7,"",1))</f>
        <v/>
      </c>
      <c r="AD853" s="45" t="str">
        <f>IF(COUNTIF($A853:$AC853,"n")&gt;0,"",IF(SUM($A853:$AC853)=COUNTA(Search!$C$4:$C$8,Search!$F$4:$F$8,Search!$I$4:$I$6,Search!$I$8,Search!$L$4:$L$8,Search!$O$4:$O$8,Search!$R$4:$R$7,Search!$U$4:$U$7)-COUNTIF(Search!$C$4:$U$7,"n"),1+LARGE($AD$1:AD852,1),""))</f>
        <v/>
      </c>
      <c r="AE853" s="45" t="str">
        <f t="shared" si="42"/>
        <v/>
      </c>
      <c r="AF853" s="45" t="str">
        <f>IF(AD853="","",COUNTIF($AE$1:$AE852,$AE853)+RANK($AE853,$AE$2:$AE$10540,1))</f>
        <v/>
      </c>
      <c r="AG853" s="45" t="str">
        <f t="shared" si="43"/>
        <v/>
      </c>
      <c r="AH853" s="45" t="str">
        <f>IF($AD853="","",COUNTIF($AG$1:$AG852,$AG853)+RANK($AG853,$AG$1:$AG$10539,0))</f>
        <v/>
      </c>
      <c r="AI853" s="10" t="str">
        <f t="shared" si="44"/>
        <v>1997-98 Score Golden Blades #29 Felix Potvin     /   $</v>
      </c>
      <c r="AJ853" s="11">
        <v>1997</v>
      </c>
      <c r="AK853" s="17">
        <v>98</v>
      </c>
      <c r="AL853" s="12" t="s">
        <v>440</v>
      </c>
      <c r="AM853" s="10">
        <v>29</v>
      </c>
      <c r="AN853" s="15" t="s">
        <v>226</v>
      </c>
      <c r="AO853" s="14"/>
      <c r="AP853" s="14"/>
      <c r="AQ853" s="14"/>
      <c r="AR853" s="14"/>
      <c r="AS853" s="9"/>
      <c r="AT853" s="9"/>
      <c r="AU853" s="9"/>
      <c r="AV853" s="13"/>
      <c r="AW853" s="13"/>
      <c r="AX853" s="9"/>
      <c r="AY853" s="9"/>
      <c r="AZ853" s="9"/>
      <c r="BA853" s="33"/>
      <c r="BB853" s="33"/>
      <c r="BC853" s="36"/>
      <c r="BD853" s="12" t="s">
        <v>1771</v>
      </c>
    </row>
    <row r="854" spans="1:56" s="12" customFormat="1" x14ac:dyDescent="0.2">
      <c r="A854" s="9" t="str">
        <f>IF(Search!$C$5="","",IF(COUNTA(Inventory!$AP854)=1,1,""))</f>
        <v/>
      </c>
      <c r="B854" s="9" t="str">
        <f>IF(Search!$C$4="","",IF(ISNUMBER(SEARCH(Search!$C$4,$AR854))=TRUE,1,""))</f>
        <v/>
      </c>
      <c r="C854" s="9" t="str">
        <f>IF(Search!$C$6="x",IF(COUNTA($AQ854)=1,1,"N"),IF(COUNTA($AQ854)=1,"N",""))</f>
        <v/>
      </c>
      <c r="D854" s="9" t="str">
        <f>IF(Search!$O$8="","",IF(ISNUMBER(SEARCH(Search!$O$8,$BD854))=TRUE,1,""))</f>
        <v/>
      </c>
      <c r="E854" s="9" t="str">
        <f>IF(Search!$C$7="","",IF(ISNUMBER(SEARCH(Search!$C$7,$AN854))=TRUE,1,""))</f>
        <v/>
      </c>
      <c r="F854" s="9" t="str">
        <f>IF(Search!$C$8="","",IF(ISNUMBER(SEARCH(Search!$C$8,$AO854))=TRUE,1,""))</f>
        <v/>
      </c>
      <c r="G854" s="9" t="str">
        <f>IF(Search!$F$4="","",IF(Inventory!$AJ854&lt;Search!$F$4,"",1))</f>
        <v/>
      </c>
      <c r="H854" s="9" t="str">
        <f>IF(Search!$F$5="","",IF(Inventory!$AJ854&gt;Search!$F$5,"",1))</f>
        <v/>
      </c>
      <c r="I854" s="9" t="str">
        <f>IF(Search!$F$7="","",IF(Search!$F$8="",IF(ISNUMBER(SEARCH(Search!$F$7,$AL854))=TRUE,1,""),""))</f>
        <v/>
      </c>
      <c r="J854" s="9" t="str">
        <f>IF($AL854=Search!$F$8,1,"")</f>
        <v/>
      </c>
      <c r="K854" s="9" t="str">
        <f>IF(Search!$I$4="","",IF(COUNTA($AS854)=1,IF(Search!$I$4="N","N",1),""))</f>
        <v/>
      </c>
      <c r="L854" s="9" t="str">
        <f>IF(Search!$I$5="","",IF($AS854="RC",1,""))</f>
        <v/>
      </c>
      <c r="M854" s="9" t="str">
        <f>IF(Search!$I$6="","",IF($AS854="RCP",1,""))</f>
        <v/>
      </c>
      <c r="N854" s="9" t="str">
        <f>IF(Search!$I$8="","",IF(COUNTA($AT854)=1,IF(Search!$I$8="N","N",1),""))</f>
        <v/>
      </c>
      <c r="O854" s="9" t="str">
        <f>IF(Search!$L$4="","",IF(COUNTA($AU854)=1,IF(Search!$L$4="N","N",1),""))</f>
        <v/>
      </c>
      <c r="P854" s="9" t="str">
        <f>IF(Search!$L$5="","",IF(ISNUMBER(SEARCH("Jersey",$AU854))=TRUE,IF(Search!$L$5="N","N",1),""))</f>
        <v/>
      </c>
      <c r="Q854" s="9" t="str">
        <f>IF(Search!$L$6="","",IF(ISNUMBER(SEARCH("Patch",$AU854))=TRUE,IF(Search!$L$6="N","N",1),""))</f>
        <v/>
      </c>
      <c r="R854" s="9" t="str">
        <f>IF(Search!$L$7="","",IF(ISNUMBER(SEARCH("Shield",$AU854))=TRUE,IF(Search!$L$7="N","N",1),""))</f>
        <v/>
      </c>
      <c r="S854" s="9" t="str">
        <f>IF(Search!$L$8="","",IF(ISNUMBER(SEARCH("Stick",$AU854))=TRUE,IF(Search!$L$8="N","N",1),""))</f>
        <v/>
      </c>
      <c r="T854" s="9" t="str">
        <f>IF(Search!$O$4="","",IF(COUNTA($AW854)=1,IF(Search!$O$4="N","N",1),""))</f>
        <v/>
      </c>
      <c r="U854" s="9" t="str">
        <f>IF(Search!$O$5="","",IF($AW854="","",IF($AW854&lt;Search!$O$5,"",1)))</f>
        <v/>
      </c>
      <c r="V854" s="9" t="str">
        <f>IF(Search!$O$6="","",IF($AW854="","",IF($AW854&gt;Search!$O$6,"",1)))</f>
        <v/>
      </c>
      <c r="W854" s="9" t="str">
        <f>IF(Search!$U$4="","",IF($AX854="","",1))</f>
        <v/>
      </c>
      <c r="X854" s="9" t="str">
        <f>IF(Search!$U$5="","",IF(ISNUMBER(SEARCH(Search!$U$5,$AX854))=TRUE,IF(Search!$U$5="N","N",1),""))</f>
        <v/>
      </c>
      <c r="Y854" s="9" t="str">
        <f>IF(Search!$U$6="","",IF($AY854&lt;Search!$U$6,"",1))</f>
        <v/>
      </c>
      <c r="Z854" s="9" t="str">
        <f>IF(Search!$R$4="","",IF(Inventory!$BA854&lt;Search!$R$4,"",1))</f>
        <v/>
      </c>
      <c r="AA854" s="9" t="str">
        <f>IF(Search!$R$5="","",IF($BA854&gt;Search!$R$5,"",1))</f>
        <v/>
      </c>
      <c r="AB854" s="9" t="str">
        <f>IF(Search!$R$6="","",IF($BB854&lt;Search!$R$6,"",1))</f>
        <v/>
      </c>
      <c r="AC854" s="9" t="str">
        <f>IF(Search!$R$7="","",IF($BB854&lt;Search!$R$7,"",1))</f>
        <v/>
      </c>
      <c r="AD854" s="45" t="str">
        <f>IF(COUNTIF($A854:$AC854,"n")&gt;0,"",IF(SUM($A854:$AC854)=COUNTA(Search!$C$4:$C$8,Search!$F$4:$F$8,Search!$I$4:$I$6,Search!$I$8,Search!$L$4:$L$8,Search!$O$4:$O$8,Search!$R$4:$R$7,Search!$U$4:$U$7)-COUNTIF(Search!$C$4:$U$7,"n"),1+LARGE($AD$1:AD853,1),""))</f>
        <v/>
      </c>
      <c r="AE854" s="45" t="str">
        <f t="shared" si="42"/>
        <v/>
      </c>
      <c r="AF854" s="45" t="str">
        <f>IF(AD854="","",COUNTIF($AE$1:$AE853,$AE854)+RANK($AE854,$AE$2:$AE$10540,1))</f>
        <v/>
      </c>
      <c r="AG854" s="45" t="str">
        <f t="shared" si="43"/>
        <v/>
      </c>
      <c r="AH854" s="45" t="str">
        <f>IF($AD854="","",COUNTIF($AG$1:$AG853,$AG854)+RANK($AG854,$AG$1:$AG$10539,0))</f>
        <v/>
      </c>
      <c r="AI854" s="10" t="str">
        <f t="shared" si="44"/>
        <v>1997-98 Score Net Worth #16 Felix Potvin     /   $</v>
      </c>
      <c r="AJ854" s="11">
        <v>1997</v>
      </c>
      <c r="AK854" s="17">
        <v>98</v>
      </c>
      <c r="AL854" s="12" t="s">
        <v>2208</v>
      </c>
      <c r="AM854" s="10">
        <v>16</v>
      </c>
      <c r="AN854" s="15" t="s">
        <v>226</v>
      </c>
      <c r="AO854" s="14"/>
      <c r="AP854" s="14"/>
      <c r="AQ854" s="14"/>
      <c r="AR854" s="14"/>
      <c r="AS854" s="9"/>
      <c r="AT854" s="9"/>
      <c r="AU854" s="9"/>
      <c r="AV854" s="13"/>
      <c r="AW854" s="13"/>
      <c r="AX854" s="9"/>
      <c r="AY854" s="9"/>
      <c r="AZ854" s="9"/>
      <c r="BA854" s="33"/>
      <c r="BB854" s="33"/>
      <c r="BC854" s="36"/>
      <c r="BD854" s="12" t="s">
        <v>1771</v>
      </c>
    </row>
    <row r="855" spans="1:56" s="12" customFormat="1" x14ac:dyDescent="0.2">
      <c r="A855" s="9" t="str">
        <f>IF(Search!$C$5="","",IF(COUNTA(Inventory!$AP855)=1,1,""))</f>
        <v/>
      </c>
      <c r="B855" s="9" t="str">
        <f>IF(Search!$C$4="","",IF(ISNUMBER(SEARCH(Search!$C$4,$AR855))=TRUE,1,""))</f>
        <v/>
      </c>
      <c r="C855" s="9" t="str">
        <f>IF(Search!$C$6="x",IF(COUNTA($AQ855)=1,1,"N"),IF(COUNTA($AQ855)=1,"N",""))</f>
        <v/>
      </c>
      <c r="D855" s="9" t="str">
        <f>IF(Search!$O$8="","",IF(ISNUMBER(SEARCH(Search!$O$8,$BD855))=TRUE,1,""))</f>
        <v/>
      </c>
      <c r="E855" s="9" t="str">
        <f>IF(Search!$C$7="","",IF(ISNUMBER(SEARCH(Search!$C$7,$AN855))=TRUE,1,""))</f>
        <v/>
      </c>
      <c r="F855" s="9" t="str">
        <f>IF(Search!$C$8="","",IF(ISNUMBER(SEARCH(Search!$C$8,$AO855))=TRUE,1,""))</f>
        <v/>
      </c>
      <c r="G855" s="9" t="str">
        <f>IF(Search!$F$4="","",IF(Inventory!$AJ855&lt;Search!$F$4,"",1))</f>
        <v/>
      </c>
      <c r="H855" s="9" t="str">
        <f>IF(Search!$F$5="","",IF(Inventory!$AJ855&gt;Search!$F$5,"",1))</f>
        <v/>
      </c>
      <c r="I855" s="9" t="str">
        <f>IF(Search!$F$7="","",IF(Search!$F$8="",IF(ISNUMBER(SEARCH(Search!$F$7,$AL855))=TRUE,1,""),""))</f>
        <v/>
      </c>
      <c r="J855" s="9" t="str">
        <f>IF($AL855=Search!$F$8,1,"")</f>
        <v/>
      </c>
      <c r="K855" s="9" t="str">
        <f>IF(Search!$I$4="","",IF(COUNTA($AS855)=1,IF(Search!$I$4="N","N",1),""))</f>
        <v/>
      </c>
      <c r="L855" s="9" t="str">
        <f>IF(Search!$I$5="","",IF($AS855="RC",1,""))</f>
        <v/>
      </c>
      <c r="M855" s="9" t="str">
        <f>IF(Search!$I$6="","",IF($AS855="RCP",1,""))</f>
        <v/>
      </c>
      <c r="N855" s="9" t="str">
        <f>IF(Search!$I$8="","",IF(COUNTA($AT855)=1,IF(Search!$I$8="N","N",1),""))</f>
        <v/>
      </c>
      <c r="O855" s="9" t="str">
        <f>IF(Search!$L$4="","",IF(COUNTA($AU855)=1,IF(Search!$L$4="N","N",1),""))</f>
        <v/>
      </c>
      <c r="P855" s="9" t="str">
        <f>IF(Search!$L$5="","",IF(ISNUMBER(SEARCH("Jersey",$AU855))=TRUE,IF(Search!$L$5="N","N",1),""))</f>
        <v/>
      </c>
      <c r="Q855" s="9" t="str">
        <f>IF(Search!$L$6="","",IF(ISNUMBER(SEARCH("Patch",$AU855))=TRUE,IF(Search!$L$6="N","N",1),""))</f>
        <v/>
      </c>
      <c r="R855" s="9" t="str">
        <f>IF(Search!$L$7="","",IF(ISNUMBER(SEARCH("Shield",$AU855))=TRUE,IF(Search!$L$7="N","N",1),""))</f>
        <v/>
      </c>
      <c r="S855" s="9" t="str">
        <f>IF(Search!$L$8="","",IF(ISNUMBER(SEARCH("Stick",$AU855))=TRUE,IF(Search!$L$8="N","N",1),""))</f>
        <v/>
      </c>
      <c r="T855" s="9" t="str">
        <f>IF(Search!$O$4="","",IF(COUNTA($AW855)=1,IF(Search!$O$4="N","N",1),""))</f>
        <v/>
      </c>
      <c r="U855" s="9" t="str">
        <f>IF(Search!$O$5="","",IF($AW855="","",IF($AW855&lt;Search!$O$5,"",1)))</f>
        <v/>
      </c>
      <c r="V855" s="9" t="str">
        <f>IF(Search!$O$6="","",IF($AW855="","",IF($AW855&gt;Search!$O$6,"",1)))</f>
        <v/>
      </c>
      <c r="W855" s="9" t="str">
        <f>IF(Search!$U$4="","",IF($AX855="","",1))</f>
        <v/>
      </c>
      <c r="X855" s="9" t="str">
        <f>IF(Search!$U$5="","",IF(ISNUMBER(SEARCH(Search!$U$5,$AX855))=TRUE,IF(Search!$U$5="N","N",1),""))</f>
        <v/>
      </c>
      <c r="Y855" s="9" t="str">
        <f>IF(Search!$U$6="","",IF($AY855&lt;Search!$U$6,"",1))</f>
        <v/>
      </c>
      <c r="Z855" s="9" t="str">
        <f>IF(Search!$R$4="","",IF(Inventory!$BA855&lt;Search!$R$4,"",1))</f>
        <v/>
      </c>
      <c r="AA855" s="9" t="str">
        <f>IF(Search!$R$5="","",IF($BA855&gt;Search!$R$5,"",1))</f>
        <v/>
      </c>
      <c r="AB855" s="9" t="str">
        <f>IF(Search!$R$6="","",IF($BB855&lt;Search!$R$6,"",1))</f>
        <v/>
      </c>
      <c r="AC855" s="9" t="str">
        <f>IF(Search!$R$7="","",IF($BB855&lt;Search!$R$7,"",1))</f>
        <v/>
      </c>
      <c r="AD855" s="45" t="str">
        <f>IF(COUNTIF($A855:$AC855,"n")&gt;0,"",IF(SUM($A855:$AC855)=COUNTA(Search!$C$4:$C$8,Search!$F$4:$F$8,Search!$I$4:$I$6,Search!$I$8,Search!$L$4:$L$8,Search!$O$4:$O$8,Search!$R$4:$R$7,Search!$U$4:$U$7)-COUNTIF(Search!$C$4:$U$7,"n"),1+LARGE($AD$1:AD854,1),""))</f>
        <v/>
      </c>
      <c r="AE855" s="45" t="str">
        <f t="shared" si="42"/>
        <v/>
      </c>
      <c r="AF855" s="45" t="str">
        <f>IF(AD855="","",COUNTIF($AE$1:$AE854,$AE855)+RANK($AE855,$AE$2:$AE$10540,1))</f>
        <v/>
      </c>
      <c r="AG855" s="45" t="str">
        <f t="shared" si="43"/>
        <v/>
      </c>
      <c r="AH855" s="45" t="str">
        <f>IF($AD855="","",COUNTIF($AG$1:$AG854,$AG855)+RANK($AG855,$AG$1:$AG$10539,0))</f>
        <v/>
      </c>
      <c r="AI855" s="10" t="str">
        <f t="shared" si="44"/>
        <v>1997-98 Studio #66 Felix Potvin TOR    /   $</v>
      </c>
      <c r="AJ855" s="11">
        <v>1997</v>
      </c>
      <c r="AK855" s="17">
        <v>98</v>
      </c>
      <c r="AL855" s="12" t="s">
        <v>495</v>
      </c>
      <c r="AM855" s="10">
        <v>66</v>
      </c>
      <c r="AN855" s="12" t="s">
        <v>226</v>
      </c>
      <c r="AO855" s="9" t="s">
        <v>1904</v>
      </c>
      <c r="AP855" s="9"/>
      <c r="AQ855" s="9"/>
      <c r="AR855" s="14"/>
      <c r="AS855" s="9"/>
      <c r="AT855" s="9"/>
      <c r="AU855" s="9"/>
      <c r="AV855" s="13"/>
      <c r="AW855" s="13"/>
      <c r="AX855" s="9"/>
      <c r="AY855" s="9"/>
      <c r="AZ855" s="9"/>
      <c r="BA855" s="33"/>
      <c r="BB855" s="33"/>
      <c r="BC855" s="36"/>
      <c r="BD855" s="12" t="s">
        <v>1771</v>
      </c>
    </row>
    <row r="856" spans="1:56" s="12" customFormat="1" x14ac:dyDescent="0.2">
      <c r="A856" s="9" t="str">
        <f>IF(Search!$C$5="","",IF(COUNTA(Inventory!$AP856)=1,1,""))</f>
        <v/>
      </c>
      <c r="B856" s="9" t="str">
        <f>IF(Search!$C$4="","",IF(ISNUMBER(SEARCH(Search!$C$4,$AR856))=TRUE,1,""))</f>
        <v/>
      </c>
      <c r="C856" s="9" t="str">
        <f>IF(Search!$C$6="x",IF(COUNTA($AQ856)=1,1,"N"),IF(COUNTA($AQ856)=1,"N",""))</f>
        <v/>
      </c>
      <c r="D856" s="9" t="str">
        <f>IF(Search!$O$8="","",IF(ISNUMBER(SEARCH(Search!$O$8,$BD856))=TRUE,1,""))</f>
        <v/>
      </c>
      <c r="E856" s="9" t="str">
        <f>IF(Search!$C$7="","",IF(ISNUMBER(SEARCH(Search!$C$7,$AN856))=TRUE,1,""))</f>
        <v/>
      </c>
      <c r="F856" s="9" t="str">
        <f>IF(Search!$C$8="","",IF(ISNUMBER(SEARCH(Search!$C$8,$AO856))=TRUE,1,""))</f>
        <v/>
      </c>
      <c r="G856" s="9" t="str">
        <f>IF(Search!$F$4="","",IF(Inventory!$AJ856&lt;Search!$F$4,"",1))</f>
        <v/>
      </c>
      <c r="H856" s="9" t="str">
        <f>IF(Search!$F$5="","",IF(Inventory!$AJ856&gt;Search!$F$5,"",1))</f>
        <v/>
      </c>
      <c r="I856" s="9" t="str">
        <f>IF(Search!$F$7="","",IF(Search!$F$8="",IF(ISNUMBER(SEARCH(Search!$F$7,$AL856))=TRUE,1,""),""))</f>
        <v/>
      </c>
      <c r="J856" s="9" t="str">
        <f>IF($AL856=Search!$F$8,1,"")</f>
        <v/>
      </c>
      <c r="K856" s="9" t="str">
        <f>IF(Search!$I$4="","",IF(COUNTA($AS856)=1,IF(Search!$I$4="N","N",1),""))</f>
        <v/>
      </c>
      <c r="L856" s="9" t="str">
        <f>IF(Search!$I$5="","",IF($AS856="RC",1,""))</f>
        <v/>
      </c>
      <c r="M856" s="9" t="str">
        <f>IF(Search!$I$6="","",IF($AS856="RCP",1,""))</f>
        <v/>
      </c>
      <c r="N856" s="9" t="str">
        <f>IF(Search!$I$8="","",IF(COUNTA($AT856)=1,IF(Search!$I$8="N","N",1),""))</f>
        <v/>
      </c>
      <c r="O856" s="9" t="str">
        <f>IF(Search!$L$4="","",IF(COUNTA($AU856)=1,IF(Search!$L$4="N","N",1),""))</f>
        <v/>
      </c>
      <c r="P856" s="9" t="str">
        <f>IF(Search!$L$5="","",IF(ISNUMBER(SEARCH("Jersey",$AU856))=TRUE,IF(Search!$L$5="N","N",1),""))</f>
        <v/>
      </c>
      <c r="Q856" s="9" t="str">
        <f>IF(Search!$L$6="","",IF(ISNUMBER(SEARCH("Patch",$AU856))=TRUE,IF(Search!$L$6="N","N",1),""))</f>
        <v/>
      </c>
      <c r="R856" s="9" t="str">
        <f>IF(Search!$L$7="","",IF(ISNUMBER(SEARCH("Shield",$AU856))=TRUE,IF(Search!$L$7="N","N",1),""))</f>
        <v/>
      </c>
      <c r="S856" s="9" t="str">
        <f>IF(Search!$L$8="","",IF(ISNUMBER(SEARCH("Stick",$AU856))=TRUE,IF(Search!$L$8="N","N",1),""))</f>
        <v/>
      </c>
      <c r="T856" s="9" t="str">
        <f>IF(Search!$O$4="","",IF(COUNTA($AW856)=1,IF(Search!$O$4="N","N",1),""))</f>
        <v/>
      </c>
      <c r="U856" s="9" t="str">
        <f>IF(Search!$O$5="","",IF($AW856="","",IF($AW856&lt;Search!$O$5,"",1)))</f>
        <v/>
      </c>
      <c r="V856" s="9" t="str">
        <f>IF(Search!$O$6="","",IF($AW856="","",IF($AW856&gt;Search!$O$6,"",1)))</f>
        <v/>
      </c>
      <c r="W856" s="9" t="str">
        <f>IF(Search!$U$4="","",IF($AX856="","",1))</f>
        <v/>
      </c>
      <c r="X856" s="9" t="str">
        <f>IF(Search!$U$5="","",IF(ISNUMBER(SEARCH(Search!$U$5,$AX856))=TRUE,IF(Search!$U$5="N","N",1),""))</f>
        <v/>
      </c>
      <c r="Y856" s="9" t="str">
        <f>IF(Search!$U$6="","",IF($AY856&lt;Search!$U$6,"",1))</f>
        <v/>
      </c>
      <c r="Z856" s="9" t="str">
        <f>IF(Search!$R$4="","",IF(Inventory!$BA856&lt;Search!$R$4,"",1))</f>
        <v/>
      </c>
      <c r="AA856" s="9" t="str">
        <f>IF(Search!$R$5="","",IF($BA856&gt;Search!$R$5,"",1))</f>
        <v/>
      </c>
      <c r="AB856" s="9" t="str">
        <f>IF(Search!$R$6="","",IF($BB856&lt;Search!$R$6,"",1))</f>
        <v/>
      </c>
      <c r="AC856" s="9" t="str">
        <f>IF(Search!$R$7="","",IF($BB856&lt;Search!$R$7,"",1))</f>
        <v/>
      </c>
      <c r="AD856" s="45" t="str">
        <f>IF(COUNTIF($A856:$AC856,"n")&gt;0,"",IF(SUM($A856:$AC856)=COUNTA(Search!$C$4:$C$8,Search!$F$4:$F$8,Search!$I$4:$I$6,Search!$I$8,Search!$L$4:$L$8,Search!$O$4:$O$8,Search!$R$4:$R$7,Search!$U$4:$U$7)-COUNTIF(Search!$C$4:$U$7,"n"),1+LARGE($AD$1:AD855,1),""))</f>
        <v/>
      </c>
      <c r="AE856" s="45" t="str">
        <f t="shared" si="42"/>
        <v/>
      </c>
      <c r="AF856" s="45" t="str">
        <f>IF(AD856="","",COUNTIF($AE$1:$AE855,$AE856)+RANK($AE856,$AE$2:$AE$10540,1))</f>
        <v/>
      </c>
      <c r="AG856" s="45" t="str">
        <f t="shared" si="43"/>
        <v/>
      </c>
      <c r="AH856" s="45" t="str">
        <f>IF($AD856="","",COUNTIF($AG$1:$AG855,$AG856)+RANK($AG856,$AG$1:$AG$10539,0))</f>
        <v/>
      </c>
      <c r="AI856" s="10" t="str">
        <f t="shared" si="44"/>
        <v>1997-98 Studio Press Proofs Gold #66 Felix Potvin TOR    /   $</v>
      </c>
      <c r="AJ856" s="11">
        <v>1997</v>
      </c>
      <c r="AK856" s="17">
        <v>98</v>
      </c>
      <c r="AL856" s="12" t="s">
        <v>496</v>
      </c>
      <c r="AM856" s="10">
        <v>66</v>
      </c>
      <c r="AN856" s="12" t="s">
        <v>226</v>
      </c>
      <c r="AO856" s="9" t="s">
        <v>1904</v>
      </c>
      <c r="AP856" s="9"/>
      <c r="AQ856" s="9"/>
      <c r="AR856" s="14"/>
      <c r="AS856" s="9"/>
      <c r="AT856" s="9"/>
      <c r="AU856" s="9"/>
      <c r="AV856" s="13"/>
      <c r="AW856" s="13"/>
      <c r="AX856" s="9"/>
      <c r="AY856" s="9"/>
      <c r="AZ856" s="9"/>
      <c r="BA856" s="33"/>
      <c r="BB856" s="33"/>
      <c r="BC856" s="36"/>
      <c r="BD856" s="12" t="s">
        <v>1771</v>
      </c>
    </row>
    <row r="857" spans="1:56" s="12" customFormat="1" x14ac:dyDescent="0.2">
      <c r="A857" s="9" t="str">
        <f>IF(Search!$C$5="","",IF(COUNTA(Inventory!$AP857)=1,1,""))</f>
        <v/>
      </c>
      <c r="B857" s="9" t="str">
        <f>IF(Search!$C$4="","",IF(ISNUMBER(SEARCH(Search!$C$4,$AR857))=TRUE,1,""))</f>
        <v/>
      </c>
      <c r="C857" s="9" t="str">
        <f>IF(Search!$C$6="x",IF(COUNTA($AQ857)=1,1,"N"),IF(COUNTA($AQ857)=1,"N",""))</f>
        <v/>
      </c>
      <c r="D857" s="9" t="str">
        <f>IF(Search!$O$8="","",IF(ISNUMBER(SEARCH(Search!$O$8,$BD857))=TRUE,1,""))</f>
        <v/>
      </c>
      <c r="E857" s="9" t="str">
        <f>IF(Search!$C$7="","",IF(ISNUMBER(SEARCH(Search!$C$7,$AN857))=TRUE,1,""))</f>
        <v/>
      </c>
      <c r="F857" s="9" t="str">
        <f>IF(Search!$C$8="","",IF(ISNUMBER(SEARCH(Search!$C$8,$AO857))=TRUE,1,""))</f>
        <v/>
      </c>
      <c r="G857" s="9" t="str">
        <f>IF(Search!$F$4="","",IF(Inventory!$AJ857&lt;Search!$F$4,"",1))</f>
        <v/>
      </c>
      <c r="H857" s="9" t="str">
        <f>IF(Search!$F$5="","",IF(Inventory!$AJ857&gt;Search!$F$5,"",1))</f>
        <v/>
      </c>
      <c r="I857" s="9" t="str">
        <f>IF(Search!$F$7="","",IF(Search!$F$8="",IF(ISNUMBER(SEARCH(Search!$F$7,$AL857))=TRUE,1,""),""))</f>
        <v/>
      </c>
      <c r="J857" s="9" t="str">
        <f>IF($AL857=Search!$F$8,1,"")</f>
        <v/>
      </c>
      <c r="K857" s="9" t="str">
        <f>IF(Search!$I$4="","",IF(COUNTA($AS857)=1,IF(Search!$I$4="N","N",1),""))</f>
        <v/>
      </c>
      <c r="L857" s="9" t="str">
        <f>IF(Search!$I$5="","",IF($AS857="RC",1,""))</f>
        <v/>
      </c>
      <c r="M857" s="9" t="str">
        <f>IF(Search!$I$6="","",IF($AS857="RCP",1,""))</f>
        <v/>
      </c>
      <c r="N857" s="9" t="str">
        <f>IF(Search!$I$8="","",IF(COUNTA($AT857)=1,IF(Search!$I$8="N","N",1),""))</f>
        <v/>
      </c>
      <c r="O857" s="9" t="str">
        <f>IF(Search!$L$4="","",IF(COUNTA($AU857)=1,IF(Search!$L$4="N","N",1),""))</f>
        <v/>
      </c>
      <c r="P857" s="9" t="str">
        <f>IF(Search!$L$5="","",IF(ISNUMBER(SEARCH("Jersey",$AU857))=TRUE,IF(Search!$L$5="N","N",1),""))</f>
        <v/>
      </c>
      <c r="Q857" s="9" t="str">
        <f>IF(Search!$L$6="","",IF(ISNUMBER(SEARCH("Patch",$AU857))=TRUE,IF(Search!$L$6="N","N",1),""))</f>
        <v/>
      </c>
      <c r="R857" s="9" t="str">
        <f>IF(Search!$L$7="","",IF(ISNUMBER(SEARCH("Shield",$AU857))=TRUE,IF(Search!$L$7="N","N",1),""))</f>
        <v/>
      </c>
      <c r="S857" s="9" t="str">
        <f>IF(Search!$L$8="","",IF(ISNUMBER(SEARCH("Stick",$AU857))=TRUE,IF(Search!$L$8="N","N",1),""))</f>
        <v/>
      </c>
      <c r="T857" s="9" t="str">
        <f>IF(Search!$O$4="","",IF(COUNTA($AW857)=1,IF(Search!$O$4="N","N",1),""))</f>
        <v/>
      </c>
      <c r="U857" s="9" t="str">
        <f>IF(Search!$O$5="","",IF($AW857="","",IF($AW857&lt;Search!$O$5,"",1)))</f>
        <v/>
      </c>
      <c r="V857" s="9" t="str">
        <f>IF(Search!$O$6="","",IF($AW857="","",IF($AW857&gt;Search!$O$6,"",1)))</f>
        <v/>
      </c>
      <c r="W857" s="9" t="str">
        <f>IF(Search!$U$4="","",IF($AX857="","",1))</f>
        <v/>
      </c>
      <c r="X857" s="9" t="str">
        <f>IF(Search!$U$5="","",IF(ISNUMBER(SEARCH(Search!$U$5,$AX857))=TRUE,IF(Search!$U$5="N","N",1),""))</f>
        <v/>
      </c>
      <c r="Y857" s="9" t="str">
        <f>IF(Search!$U$6="","",IF($AY857&lt;Search!$U$6,"",1))</f>
        <v/>
      </c>
      <c r="Z857" s="9" t="str">
        <f>IF(Search!$R$4="","",IF(Inventory!$BA857&lt;Search!$R$4,"",1))</f>
        <v/>
      </c>
      <c r="AA857" s="9" t="str">
        <f>IF(Search!$R$5="","",IF($BA857&gt;Search!$R$5,"",1))</f>
        <v/>
      </c>
      <c r="AB857" s="9" t="str">
        <f>IF(Search!$R$6="","",IF($BB857&lt;Search!$R$6,"",1))</f>
        <v/>
      </c>
      <c r="AC857" s="9" t="str">
        <f>IF(Search!$R$7="","",IF($BB857&lt;Search!$R$7,"",1))</f>
        <v/>
      </c>
      <c r="AD857" s="45" t="str">
        <f>IF(COUNTIF($A857:$AC857,"n")&gt;0,"",IF(SUM($A857:$AC857)=COUNTA(Search!$C$4:$C$8,Search!$F$4:$F$8,Search!$I$4:$I$6,Search!$I$8,Search!$L$4:$L$8,Search!$O$4:$O$8,Search!$R$4:$R$7,Search!$U$4:$U$7)-COUNTIF(Search!$C$4:$U$7,"n"),1+LARGE($AD$1:AD856,1),""))</f>
        <v/>
      </c>
      <c r="AE857" s="45" t="str">
        <f t="shared" si="42"/>
        <v/>
      </c>
      <c r="AF857" s="45" t="str">
        <f>IF(AD857="","",COUNTIF($AE$1:$AE856,$AE857)+RANK($AE857,$AE$2:$AE$10540,1))</f>
        <v/>
      </c>
      <c r="AG857" s="45" t="str">
        <f t="shared" si="43"/>
        <v/>
      </c>
      <c r="AH857" s="45" t="str">
        <f>IF($AD857="","",COUNTIF($AG$1:$AG856,$AG857)+RANK($AG857,$AG$1:$AG$10539,0))</f>
        <v/>
      </c>
      <c r="AI857" s="10" t="str">
        <f t="shared" si="44"/>
        <v>1997-98 Studio Press Proofs Silver #66 Felix Potvin TOR    /   $</v>
      </c>
      <c r="AJ857" s="11">
        <v>1997</v>
      </c>
      <c r="AK857" s="17">
        <v>98</v>
      </c>
      <c r="AL857" s="12" t="s">
        <v>497</v>
      </c>
      <c r="AM857" s="10">
        <v>66</v>
      </c>
      <c r="AN857" s="12" t="s">
        <v>226</v>
      </c>
      <c r="AO857" s="9" t="s">
        <v>1904</v>
      </c>
      <c r="AP857" s="9"/>
      <c r="AQ857" s="9"/>
      <c r="AR857" s="14"/>
      <c r="AS857" s="9"/>
      <c r="AT857" s="9"/>
      <c r="AU857" s="9"/>
      <c r="AV857" s="13"/>
      <c r="AW857" s="13"/>
      <c r="AX857" s="9"/>
      <c r="AY857" s="9"/>
      <c r="AZ857" s="9"/>
      <c r="BA857" s="33"/>
      <c r="BB857" s="33"/>
      <c r="BC857" s="36"/>
      <c r="BD857" s="12" t="s">
        <v>1771</v>
      </c>
    </row>
    <row r="858" spans="1:56" s="12" customFormat="1" x14ac:dyDescent="0.2">
      <c r="A858" s="9" t="str">
        <f>IF(Search!$C$5="","",IF(COUNTA(Inventory!$AP858)=1,1,""))</f>
        <v/>
      </c>
      <c r="B858" s="9" t="str">
        <f>IF(Search!$C$4="","",IF(ISNUMBER(SEARCH(Search!$C$4,$AR858))=TRUE,1,""))</f>
        <v/>
      </c>
      <c r="C858" s="9" t="str">
        <f>IF(Search!$C$6="x",IF(COUNTA($AQ858)=1,1,"N"),IF(COUNTA($AQ858)=1,"N",""))</f>
        <v/>
      </c>
      <c r="D858" s="9" t="str">
        <f>IF(Search!$O$8="","",IF(ISNUMBER(SEARCH(Search!$O$8,$BD858))=TRUE,1,""))</f>
        <v/>
      </c>
      <c r="E858" s="9" t="str">
        <f>IF(Search!$C$7="","",IF(ISNUMBER(SEARCH(Search!$C$7,$AN858))=TRUE,1,""))</f>
        <v/>
      </c>
      <c r="F858" s="9" t="str">
        <f>IF(Search!$C$8="","",IF(ISNUMBER(SEARCH(Search!$C$8,$AO858))=TRUE,1,""))</f>
        <v/>
      </c>
      <c r="G858" s="9" t="str">
        <f>IF(Search!$F$4="","",IF(Inventory!$AJ858&lt;Search!$F$4,"",1))</f>
        <v/>
      </c>
      <c r="H858" s="9" t="str">
        <f>IF(Search!$F$5="","",IF(Inventory!$AJ858&gt;Search!$F$5,"",1))</f>
        <v/>
      </c>
      <c r="I858" s="9" t="str">
        <f>IF(Search!$F$7="","",IF(Search!$F$8="",IF(ISNUMBER(SEARCH(Search!$F$7,$AL858))=TRUE,1,""),""))</f>
        <v/>
      </c>
      <c r="J858" s="9" t="str">
        <f>IF($AL858=Search!$F$8,1,"")</f>
        <v/>
      </c>
      <c r="K858" s="9" t="str">
        <f>IF(Search!$I$4="","",IF(COUNTA($AS858)=1,IF(Search!$I$4="N","N",1),""))</f>
        <v/>
      </c>
      <c r="L858" s="9" t="str">
        <f>IF(Search!$I$5="","",IF($AS858="RC",1,""))</f>
        <v/>
      </c>
      <c r="M858" s="9" t="str">
        <f>IF(Search!$I$6="","",IF($AS858="RCP",1,""))</f>
        <v/>
      </c>
      <c r="N858" s="9" t="str">
        <f>IF(Search!$I$8="","",IF(COUNTA($AT858)=1,IF(Search!$I$8="N","N",1),""))</f>
        <v/>
      </c>
      <c r="O858" s="9" t="str">
        <f>IF(Search!$L$4="","",IF(COUNTA($AU858)=1,IF(Search!$L$4="N","N",1),""))</f>
        <v/>
      </c>
      <c r="P858" s="9" t="str">
        <f>IF(Search!$L$5="","",IF(ISNUMBER(SEARCH("Jersey",$AU858))=TRUE,IF(Search!$L$5="N","N",1),""))</f>
        <v/>
      </c>
      <c r="Q858" s="9" t="str">
        <f>IF(Search!$L$6="","",IF(ISNUMBER(SEARCH("Patch",$AU858))=TRUE,IF(Search!$L$6="N","N",1),""))</f>
        <v/>
      </c>
      <c r="R858" s="9" t="str">
        <f>IF(Search!$L$7="","",IF(ISNUMBER(SEARCH("Shield",$AU858))=TRUE,IF(Search!$L$7="N","N",1),""))</f>
        <v/>
      </c>
      <c r="S858" s="9" t="str">
        <f>IF(Search!$L$8="","",IF(ISNUMBER(SEARCH("Stick",$AU858))=TRUE,IF(Search!$L$8="N","N",1),""))</f>
        <v/>
      </c>
      <c r="T858" s="9" t="str">
        <f>IF(Search!$O$4="","",IF(COUNTA($AW858)=1,IF(Search!$O$4="N","N",1),""))</f>
        <v/>
      </c>
      <c r="U858" s="9" t="str">
        <f>IF(Search!$O$5="","",IF($AW858="","",IF($AW858&lt;Search!$O$5,"",1)))</f>
        <v/>
      </c>
      <c r="V858" s="9" t="str">
        <f>IF(Search!$O$6="","",IF($AW858="","",IF($AW858&gt;Search!$O$6,"",1)))</f>
        <v/>
      </c>
      <c r="W858" s="9" t="str">
        <f>IF(Search!$U$4="","",IF($AX858="","",1))</f>
        <v/>
      </c>
      <c r="X858" s="9" t="str">
        <f>IF(Search!$U$5="","",IF(ISNUMBER(SEARCH(Search!$U$5,$AX858))=TRUE,IF(Search!$U$5="N","N",1),""))</f>
        <v/>
      </c>
      <c r="Y858" s="9" t="str">
        <f>IF(Search!$U$6="","",IF($AY858&lt;Search!$U$6,"",1))</f>
        <v/>
      </c>
      <c r="Z858" s="9" t="str">
        <f>IF(Search!$R$4="","",IF(Inventory!$BA858&lt;Search!$R$4,"",1))</f>
        <v/>
      </c>
      <c r="AA858" s="9" t="str">
        <f>IF(Search!$R$5="","",IF($BA858&gt;Search!$R$5,"",1))</f>
        <v/>
      </c>
      <c r="AB858" s="9" t="str">
        <f>IF(Search!$R$6="","",IF($BB858&lt;Search!$R$6,"",1))</f>
        <v/>
      </c>
      <c r="AC858" s="9" t="str">
        <f>IF(Search!$R$7="","",IF($BB858&lt;Search!$R$7,"",1))</f>
        <v/>
      </c>
      <c r="AD858" s="45" t="str">
        <f>IF(COUNTIF($A858:$AC858,"n")&gt;0,"",IF(SUM($A858:$AC858)=COUNTA(Search!$C$4:$C$8,Search!$F$4:$F$8,Search!$I$4:$I$6,Search!$I$8,Search!$L$4:$L$8,Search!$O$4:$O$8,Search!$R$4:$R$7,Search!$U$4:$U$7)-COUNTIF(Search!$C$4:$U$7,"n"),1+LARGE($AD$1:AD857,1),""))</f>
        <v/>
      </c>
      <c r="AE858" s="45" t="str">
        <f t="shared" si="42"/>
        <v/>
      </c>
      <c r="AF858" s="45" t="str">
        <f>IF(AD858="","",COUNTIF($AE$1:$AE857,$AE858)+RANK($AE858,$AE$2:$AE$10540,1))</f>
        <v/>
      </c>
      <c r="AG858" s="45" t="str">
        <f t="shared" si="43"/>
        <v/>
      </c>
      <c r="AH858" s="45" t="str">
        <f>IF($AD858="","",COUNTIF($AG$1:$AG857,$AG858)+RANK($AG858,$AG$1:$AG$10539,0))</f>
        <v/>
      </c>
      <c r="AI858" s="10" t="str">
        <f t="shared" si="44"/>
        <v>1997-98 Upper Deck #186 Wade Belak     /   $</v>
      </c>
      <c r="AJ858" s="11">
        <v>1997</v>
      </c>
      <c r="AK858" s="17">
        <v>98</v>
      </c>
      <c r="AL858" s="12" t="s">
        <v>7</v>
      </c>
      <c r="AM858" s="10">
        <v>186</v>
      </c>
      <c r="AN858" s="12" t="s">
        <v>498</v>
      </c>
      <c r="AO858" s="9"/>
      <c r="AP858" s="9"/>
      <c r="AQ858" s="9"/>
      <c r="AR858" s="14" t="s">
        <v>2127</v>
      </c>
      <c r="AS858" s="9"/>
      <c r="AT858" s="9"/>
      <c r="AU858" s="9"/>
      <c r="AV858" s="13"/>
      <c r="AW858" s="13"/>
      <c r="AX858" s="9"/>
      <c r="AY858" s="9"/>
      <c r="AZ858" s="9"/>
      <c r="BA858" s="33"/>
      <c r="BB858" s="33"/>
      <c r="BC858" s="36"/>
      <c r="BD858" s="12" t="s">
        <v>1771</v>
      </c>
    </row>
    <row r="859" spans="1:56" s="12" customFormat="1" x14ac:dyDescent="0.2">
      <c r="A859" s="9" t="str">
        <f>IF(Search!$C$5="","",IF(COUNTA(Inventory!$AP859)=1,1,""))</f>
        <v/>
      </c>
      <c r="B859" s="9" t="str">
        <f>IF(Search!$C$4="","",IF(ISNUMBER(SEARCH(Search!$C$4,$AR859))=TRUE,1,""))</f>
        <v/>
      </c>
      <c r="C859" s="9" t="str">
        <f>IF(Search!$C$6="x",IF(COUNTA($AQ859)=1,1,"N"),IF(COUNTA($AQ859)=1,"N",""))</f>
        <v/>
      </c>
      <c r="D859" s="9" t="str">
        <f>IF(Search!$O$8="","",IF(ISNUMBER(SEARCH(Search!$O$8,$BD859))=TRUE,1,""))</f>
        <v/>
      </c>
      <c r="E859" s="9" t="str">
        <f>IF(Search!$C$7="","",IF(ISNUMBER(SEARCH(Search!$C$7,$AN859))=TRUE,1,""))</f>
        <v/>
      </c>
      <c r="F859" s="9" t="str">
        <f>IF(Search!$C$8="","",IF(ISNUMBER(SEARCH(Search!$C$8,$AO859))=TRUE,1,""))</f>
        <v/>
      </c>
      <c r="G859" s="9" t="str">
        <f>IF(Search!$F$4="","",IF(Inventory!$AJ859&lt;Search!$F$4,"",1))</f>
        <v/>
      </c>
      <c r="H859" s="9" t="str">
        <f>IF(Search!$F$5="","",IF(Inventory!$AJ859&gt;Search!$F$5,"",1))</f>
        <v/>
      </c>
      <c r="I859" s="9" t="str">
        <f>IF(Search!$F$7="","",IF(Search!$F$8="",IF(ISNUMBER(SEARCH(Search!$F$7,$AL859))=TRUE,1,""),""))</f>
        <v/>
      </c>
      <c r="J859" s="9" t="str">
        <f>IF($AL859=Search!$F$8,1,"")</f>
        <v/>
      </c>
      <c r="K859" s="9" t="str">
        <f>IF(Search!$I$4="","",IF(COUNTA($AS859)=1,IF(Search!$I$4="N","N",1),""))</f>
        <v/>
      </c>
      <c r="L859" s="9" t="str">
        <f>IF(Search!$I$5="","",IF($AS859="RC",1,""))</f>
        <v/>
      </c>
      <c r="M859" s="9" t="str">
        <f>IF(Search!$I$6="","",IF($AS859="RCP",1,""))</f>
        <v/>
      </c>
      <c r="N859" s="9" t="str">
        <f>IF(Search!$I$8="","",IF(COUNTA($AT859)=1,IF(Search!$I$8="N","N",1),""))</f>
        <v/>
      </c>
      <c r="O859" s="9" t="str">
        <f>IF(Search!$L$4="","",IF(COUNTA($AU859)=1,IF(Search!$L$4="N","N",1),""))</f>
        <v/>
      </c>
      <c r="P859" s="9" t="str">
        <f>IF(Search!$L$5="","",IF(ISNUMBER(SEARCH("Jersey",$AU859))=TRUE,IF(Search!$L$5="N","N",1),""))</f>
        <v/>
      </c>
      <c r="Q859" s="9" t="str">
        <f>IF(Search!$L$6="","",IF(ISNUMBER(SEARCH("Patch",$AU859))=TRUE,IF(Search!$L$6="N","N",1),""))</f>
        <v/>
      </c>
      <c r="R859" s="9" t="str">
        <f>IF(Search!$L$7="","",IF(ISNUMBER(SEARCH("Shield",$AU859))=TRUE,IF(Search!$L$7="N","N",1),""))</f>
        <v/>
      </c>
      <c r="S859" s="9" t="str">
        <f>IF(Search!$L$8="","",IF(ISNUMBER(SEARCH("Stick",$AU859))=TRUE,IF(Search!$L$8="N","N",1),""))</f>
        <v/>
      </c>
      <c r="T859" s="9" t="str">
        <f>IF(Search!$O$4="","",IF(COUNTA($AW859)=1,IF(Search!$O$4="N","N",1),""))</f>
        <v/>
      </c>
      <c r="U859" s="9" t="str">
        <f>IF(Search!$O$5="","",IF($AW859="","",IF($AW859&lt;Search!$O$5,"",1)))</f>
        <v/>
      </c>
      <c r="V859" s="9" t="str">
        <f>IF(Search!$O$6="","",IF($AW859="","",IF($AW859&gt;Search!$O$6,"",1)))</f>
        <v/>
      </c>
      <c r="W859" s="9" t="str">
        <f>IF(Search!$U$4="","",IF($AX859="","",1))</f>
        <v/>
      </c>
      <c r="X859" s="9" t="str">
        <f>IF(Search!$U$5="","",IF(ISNUMBER(SEARCH(Search!$U$5,$AX859))=TRUE,IF(Search!$U$5="N","N",1),""))</f>
        <v/>
      </c>
      <c r="Y859" s="9" t="str">
        <f>IF(Search!$U$6="","",IF($AY859&lt;Search!$U$6,"",1))</f>
        <v/>
      </c>
      <c r="Z859" s="9" t="str">
        <f>IF(Search!$R$4="","",IF(Inventory!$BA859&lt;Search!$R$4,"",1))</f>
        <v/>
      </c>
      <c r="AA859" s="9" t="str">
        <f>IF(Search!$R$5="","",IF($BA859&gt;Search!$R$5,"",1))</f>
        <v/>
      </c>
      <c r="AB859" s="9" t="str">
        <f>IF(Search!$R$6="","",IF($BB859&lt;Search!$R$6,"",1))</f>
        <v/>
      </c>
      <c r="AC859" s="9" t="str">
        <f>IF(Search!$R$7="","",IF($BB859&lt;Search!$R$7,"",1))</f>
        <v/>
      </c>
      <c r="AD859" s="45" t="str">
        <f>IF(COUNTIF($A859:$AC859,"n")&gt;0,"",IF(SUM($A859:$AC859)=COUNTA(Search!$C$4:$C$8,Search!$F$4:$F$8,Search!$I$4:$I$6,Search!$I$8,Search!$L$4:$L$8,Search!$O$4:$O$8,Search!$R$4:$R$7,Search!$U$4:$U$7)-COUNTIF(Search!$C$4:$U$7,"n"),1+LARGE($AD$1:AD858,1),""))</f>
        <v/>
      </c>
      <c r="AE859" s="45" t="str">
        <f t="shared" si="42"/>
        <v/>
      </c>
      <c r="AF859" s="45" t="str">
        <f>IF(AD859="","",COUNTIF($AE$1:$AE858,$AE859)+RANK($AE859,$AE$2:$AE$10540,1))</f>
        <v/>
      </c>
      <c r="AG859" s="45" t="str">
        <f t="shared" si="43"/>
        <v/>
      </c>
      <c r="AH859" s="45" t="str">
        <f>IF($AD859="","",COUNTIF($AG$1:$AG858,$AG859)+RANK($AG859,$AG$1:$AG$10539,0))</f>
        <v/>
      </c>
      <c r="AI859" s="10" t="str">
        <f t="shared" si="44"/>
        <v>1997-98 Upper Deck #189 Patrik Elias     /   $</v>
      </c>
      <c r="AJ859" s="11">
        <v>1997</v>
      </c>
      <c r="AK859" s="17">
        <v>98</v>
      </c>
      <c r="AL859" s="12" t="s">
        <v>7</v>
      </c>
      <c r="AM859" s="10">
        <v>189</v>
      </c>
      <c r="AN859" s="12" t="s">
        <v>499</v>
      </c>
      <c r="AO859" s="9"/>
      <c r="AP859" s="9"/>
      <c r="AQ859" s="9"/>
      <c r="AR859" s="14" t="s">
        <v>2127</v>
      </c>
      <c r="AS859" s="9"/>
      <c r="AT859" s="9"/>
      <c r="AU859" s="9"/>
      <c r="AV859" s="13"/>
      <c r="AW859" s="13"/>
      <c r="AX859" s="9"/>
      <c r="AY859" s="9"/>
      <c r="AZ859" s="9"/>
      <c r="BA859" s="33"/>
      <c r="BB859" s="33"/>
      <c r="BC859" s="36"/>
      <c r="BD859" s="12" t="s">
        <v>1771</v>
      </c>
    </row>
    <row r="860" spans="1:56" s="12" customFormat="1" x14ac:dyDescent="0.2">
      <c r="A860" s="9" t="str">
        <f>IF(Search!$C$5="","",IF(COUNTA(Inventory!$AP860)=1,1,""))</f>
        <v/>
      </c>
      <c r="B860" s="9" t="str">
        <f>IF(Search!$C$4="","",IF(ISNUMBER(SEARCH(Search!$C$4,$AR860))=TRUE,1,""))</f>
        <v/>
      </c>
      <c r="C860" s="9" t="str">
        <f>IF(Search!$C$6="x",IF(COUNTA($AQ860)=1,1,"N"),IF(COUNTA($AQ860)=1,"N",""))</f>
        <v/>
      </c>
      <c r="D860" s="9" t="str">
        <f>IF(Search!$O$8="","",IF(ISNUMBER(SEARCH(Search!$O$8,$BD860))=TRUE,1,""))</f>
        <v/>
      </c>
      <c r="E860" s="9" t="str">
        <f>IF(Search!$C$7="","",IF(ISNUMBER(SEARCH(Search!$C$7,$AN860))=TRUE,1,""))</f>
        <v/>
      </c>
      <c r="F860" s="9" t="str">
        <f>IF(Search!$C$8="","",IF(ISNUMBER(SEARCH(Search!$C$8,$AO860))=TRUE,1,""))</f>
        <v/>
      </c>
      <c r="G860" s="9" t="str">
        <f>IF(Search!$F$4="","",IF(Inventory!$AJ860&lt;Search!$F$4,"",1))</f>
        <v/>
      </c>
      <c r="H860" s="9" t="str">
        <f>IF(Search!$F$5="","",IF(Inventory!$AJ860&gt;Search!$F$5,"",1))</f>
        <v/>
      </c>
      <c r="I860" s="9" t="str">
        <f>IF(Search!$F$7="","",IF(Search!$F$8="",IF(ISNUMBER(SEARCH(Search!$F$7,$AL860))=TRUE,1,""),""))</f>
        <v/>
      </c>
      <c r="J860" s="9" t="str">
        <f>IF($AL860=Search!$F$8,1,"")</f>
        <v/>
      </c>
      <c r="K860" s="9" t="str">
        <f>IF(Search!$I$4="","",IF(COUNTA($AS860)=1,IF(Search!$I$4="N","N",1),""))</f>
        <v/>
      </c>
      <c r="L860" s="9" t="str">
        <f>IF(Search!$I$5="","",IF($AS860="RC",1,""))</f>
        <v/>
      </c>
      <c r="M860" s="9" t="str">
        <f>IF(Search!$I$6="","",IF($AS860="RCP",1,""))</f>
        <v/>
      </c>
      <c r="N860" s="9" t="str">
        <f>IF(Search!$I$8="","",IF(COUNTA($AT860)=1,IF(Search!$I$8="N","N",1),""))</f>
        <v/>
      </c>
      <c r="O860" s="9" t="str">
        <f>IF(Search!$L$4="","",IF(COUNTA($AU860)=1,IF(Search!$L$4="N","N",1),""))</f>
        <v/>
      </c>
      <c r="P860" s="9" t="str">
        <f>IF(Search!$L$5="","",IF(ISNUMBER(SEARCH("Jersey",$AU860))=TRUE,IF(Search!$L$5="N","N",1),""))</f>
        <v/>
      </c>
      <c r="Q860" s="9" t="str">
        <f>IF(Search!$L$6="","",IF(ISNUMBER(SEARCH("Patch",$AU860))=TRUE,IF(Search!$L$6="N","N",1),""))</f>
        <v/>
      </c>
      <c r="R860" s="9" t="str">
        <f>IF(Search!$L$7="","",IF(ISNUMBER(SEARCH("Shield",$AU860))=TRUE,IF(Search!$L$7="N","N",1),""))</f>
        <v/>
      </c>
      <c r="S860" s="9" t="str">
        <f>IF(Search!$L$8="","",IF(ISNUMBER(SEARCH("Stick",$AU860))=TRUE,IF(Search!$L$8="N","N",1),""))</f>
        <v/>
      </c>
      <c r="T860" s="9" t="str">
        <f>IF(Search!$O$4="","",IF(COUNTA($AW860)=1,IF(Search!$O$4="N","N",1),""))</f>
        <v/>
      </c>
      <c r="U860" s="9" t="str">
        <f>IF(Search!$O$5="","",IF($AW860="","",IF($AW860&lt;Search!$O$5,"",1)))</f>
        <v/>
      </c>
      <c r="V860" s="9" t="str">
        <f>IF(Search!$O$6="","",IF($AW860="","",IF($AW860&gt;Search!$O$6,"",1)))</f>
        <v/>
      </c>
      <c r="W860" s="9" t="str">
        <f>IF(Search!$U$4="","",IF($AX860="","",1))</f>
        <v/>
      </c>
      <c r="X860" s="9" t="str">
        <f>IF(Search!$U$5="","",IF(ISNUMBER(SEARCH(Search!$U$5,$AX860))=TRUE,IF(Search!$U$5="N","N",1),""))</f>
        <v/>
      </c>
      <c r="Y860" s="9" t="str">
        <f>IF(Search!$U$6="","",IF($AY860&lt;Search!$U$6,"",1))</f>
        <v/>
      </c>
      <c r="Z860" s="9" t="str">
        <f>IF(Search!$R$4="","",IF(Inventory!$BA860&lt;Search!$R$4,"",1))</f>
        <v/>
      </c>
      <c r="AA860" s="9" t="str">
        <f>IF(Search!$R$5="","",IF($BA860&gt;Search!$R$5,"",1))</f>
        <v/>
      </c>
      <c r="AB860" s="9" t="str">
        <f>IF(Search!$R$6="","",IF($BB860&lt;Search!$R$6,"",1))</f>
        <v/>
      </c>
      <c r="AC860" s="9" t="str">
        <f>IF(Search!$R$7="","",IF($BB860&lt;Search!$R$7,"",1))</f>
        <v/>
      </c>
      <c r="AD860" s="45" t="str">
        <f>IF(COUNTIF($A860:$AC860,"n")&gt;0,"",IF(SUM($A860:$AC860)=COUNTA(Search!$C$4:$C$8,Search!$F$4:$F$8,Search!$I$4:$I$6,Search!$I$8,Search!$L$4:$L$8,Search!$O$4:$O$8,Search!$R$4:$R$7,Search!$U$4:$U$7)-COUNTIF(Search!$C$4:$U$7,"n"),1+LARGE($AD$1:AD859,1),""))</f>
        <v/>
      </c>
      <c r="AE860" s="45" t="str">
        <f t="shared" si="42"/>
        <v/>
      </c>
      <c r="AF860" s="45" t="str">
        <f>IF(AD860="","",COUNTIF($AE$1:$AE859,$AE860)+RANK($AE860,$AE$2:$AE$10540,1))</f>
        <v/>
      </c>
      <c r="AG860" s="45" t="str">
        <f t="shared" si="43"/>
        <v/>
      </c>
      <c r="AH860" s="45" t="str">
        <f>IF($AD860="","",COUNTIF($AG$1:$AG859,$AG860)+RANK($AG860,$AG$1:$AG$10539,0))</f>
        <v/>
      </c>
      <c r="AI860" s="10" t="str">
        <f t="shared" si="44"/>
        <v>1997-98 Upper Deck #288 Olli Jokinen     /   $</v>
      </c>
      <c r="AJ860" s="11">
        <v>1997</v>
      </c>
      <c r="AK860" s="17">
        <v>98</v>
      </c>
      <c r="AL860" s="12" t="s">
        <v>7</v>
      </c>
      <c r="AM860" s="10">
        <v>288</v>
      </c>
      <c r="AN860" s="12" t="s">
        <v>500</v>
      </c>
      <c r="AO860" s="9"/>
      <c r="AP860" s="9"/>
      <c r="AQ860" s="9"/>
      <c r="AR860" s="14" t="s">
        <v>2127</v>
      </c>
      <c r="AS860" s="9"/>
      <c r="AT860" s="9"/>
      <c r="AU860" s="9"/>
      <c r="AV860" s="13"/>
      <c r="AW860" s="13"/>
      <c r="AX860" s="9"/>
      <c r="AY860" s="9"/>
      <c r="AZ860" s="9"/>
      <c r="BA860" s="33"/>
      <c r="BB860" s="33"/>
      <c r="BC860" s="36"/>
      <c r="BD860" s="12" t="s">
        <v>1771</v>
      </c>
    </row>
    <row r="861" spans="1:56" s="12" customFormat="1" x14ac:dyDescent="0.2">
      <c r="A861" s="9" t="str">
        <f>IF(Search!$C$5="","",IF(COUNTA(Inventory!$AP861)=1,1,""))</f>
        <v/>
      </c>
      <c r="B861" s="9" t="str">
        <f>IF(Search!$C$4="","",IF(ISNUMBER(SEARCH(Search!$C$4,$AR861))=TRUE,1,""))</f>
        <v/>
      </c>
      <c r="C861" s="9" t="str">
        <f>IF(Search!$C$6="x",IF(COUNTA($AQ861)=1,1,"N"),IF(COUNTA($AQ861)=1,"N",""))</f>
        <v/>
      </c>
      <c r="D861" s="9" t="str">
        <f>IF(Search!$O$8="","",IF(ISNUMBER(SEARCH(Search!$O$8,$BD861))=TRUE,1,""))</f>
        <v/>
      </c>
      <c r="E861" s="9" t="str">
        <f>IF(Search!$C$7="","",IF(ISNUMBER(SEARCH(Search!$C$7,$AN861))=TRUE,1,""))</f>
        <v/>
      </c>
      <c r="F861" s="9" t="str">
        <f>IF(Search!$C$8="","",IF(ISNUMBER(SEARCH(Search!$C$8,$AO861))=TRUE,1,""))</f>
        <v/>
      </c>
      <c r="G861" s="9" t="str">
        <f>IF(Search!$F$4="","",IF(Inventory!$AJ861&lt;Search!$F$4,"",1))</f>
        <v/>
      </c>
      <c r="H861" s="9" t="str">
        <f>IF(Search!$F$5="","",IF(Inventory!$AJ861&gt;Search!$F$5,"",1))</f>
        <v/>
      </c>
      <c r="I861" s="9" t="str">
        <f>IF(Search!$F$7="","",IF(Search!$F$8="",IF(ISNUMBER(SEARCH(Search!$F$7,$AL861))=TRUE,1,""),""))</f>
        <v/>
      </c>
      <c r="J861" s="9" t="str">
        <f>IF($AL861=Search!$F$8,1,"")</f>
        <v/>
      </c>
      <c r="K861" s="9" t="str">
        <f>IF(Search!$I$4="","",IF(COUNTA($AS861)=1,IF(Search!$I$4="N","N",1),""))</f>
        <v/>
      </c>
      <c r="L861" s="9" t="str">
        <f>IF(Search!$I$5="","",IF($AS861="RC",1,""))</f>
        <v/>
      </c>
      <c r="M861" s="9" t="str">
        <f>IF(Search!$I$6="","",IF($AS861="RCP",1,""))</f>
        <v/>
      </c>
      <c r="N861" s="9" t="str">
        <f>IF(Search!$I$8="","",IF(COUNTA($AT861)=1,IF(Search!$I$8="N","N",1),""))</f>
        <v/>
      </c>
      <c r="O861" s="9" t="str">
        <f>IF(Search!$L$4="","",IF(COUNTA($AU861)=1,IF(Search!$L$4="N","N",1),""))</f>
        <v/>
      </c>
      <c r="P861" s="9" t="str">
        <f>IF(Search!$L$5="","",IF(ISNUMBER(SEARCH("Jersey",$AU861))=TRUE,IF(Search!$L$5="N","N",1),""))</f>
        <v/>
      </c>
      <c r="Q861" s="9" t="str">
        <f>IF(Search!$L$6="","",IF(ISNUMBER(SEARCH("Patch",$AU861))=TRUE,IF(Search!$L$6="N","N",1),""))</f>
        <v/>
      </c>
      <c r="R861" s="9" t="str">
        <f>IF(Search!$L$7="","",IF(ISNUMBER(SEARCH("Shield",$AU861))=TRUE,IF(Search!$L$7="N","N",1),""))</f>
        <v/>
      </c>
      <c r="S861" s="9" t="str">
        <f>IF(Search!$L$8="","",IF(ISNUMBER(SEARCH("Stick",$AU861))=TRUE,IF(Search!$L$8="N","N",1),""))</f>
        <v/>
      </c>
      <c r="T861" s="9" t="str">
        <f>IF(Search!$O$4="","",IF(COUNTA($AW861)=1,IF(Search!$O$4="N","N",1),""))</f>
        <v/>
      </c>
      <c r="U861" s="9" t="str">
        <f>IF(Search!$O$5="","",IF($AW861="","",IF($AW861&lt;Search!$O$5,"",1)))</f>
        <v/>
      </c>
      <c r="V861" s="9" t="str">
        <f>IF(Search!$O$6="","",IF($AW861="","",IF($AW861&gt;Search!$O$6,"",1)))</f>
        <v/>
      </c>
      <c r="W861" s="9" t="str">
        <f>IF(Search!$U$4="","",IF($AX861="","",1))</f>
        <v/>
      </c>
      <c r="X861" s="9" t="str">
        <f>IF(Search!$U$5="","",IF(ISNUMBER(SEARCH(Search!$U$5,$AX861))=TRUE,IF(Search!$U$5="N","N",1),""))</f>
        <v/>
      </c>
      <c r="Y861" s="9" t="str">
        <f>IF(Search!$U$6="","",IF($AY861&lt;Search!$U$6,"",1))</f>
        <v/>
      </c>
      <c r="Z861" s="9" t="str">
        <f>IF(Search!$R$4="","",IF(Inventory!$BA861&lt;Search!$R$4,"",1))</f>
        <v/>
      </c>
      <c r="AA861" s="9" t="str">
        <f>IF(Search!$R$5="","",IF($BA861&gt;Search!$R$5,"",1))</f>
        <v/>
      </c>
      <c r="AB861" s="9" t="str">
        <f>IF(Search!$R$6="","",IF($BB861&lt;Search!$R$6,"",1))</f>
        <v/>
      </c>
      <c r="AC861" s="9" t="str">
        <f>IF(Search!$R$7="","",IF($BB861&lt;Search!$R$7,"",1))</f>
        <v/>
      </c>
      <c r="AD861" s="45" t="str">
        <f>IF(COUNTIF($A861:$AC861,"n")&gt;0,"",IF(SUM($A861:$AC861)=COUNTA(Search!$C$4:$C$8,Search!$F$4:$F$8,Search!$I$4:$I$6,Search!$I$8,Search!$L$4:$L$8,Search!$O$4:$O$8,Search!$R$4:$R$7,Search!$U$4:$U$7)-COUNTIF(Search!$C$4:$U$7,"n"),1+LARGE($AD$1:AD860,1),""))</f>
        <v/>
      </c>
      <c r="AE861" s="45" t="str">
        <f t="shared" si="42"/>
        <v/>
      </c>
      <c r="AF861" s="45" t="str">
        <f>IF(AD861="","",COUNTIF($AE$1:$AE860,$AE861)+RANK($AE861,$AE$2:$AE$10540,1))</f>
        <v/>
      </c>
      <c r="AG861" s="45" t="str">
        <f t="shared" si="43"/>
        <v/>
      </c>
      <c r="AH861" s="45" t="str">
        <f>IF($AD861="","",COUNTIF($AG$1:$AG860,$AG861)+RANK($AG861,$AG$1:$AG$10539,0))</f>
        <v/>
      </c>
      <c r="AI861" s="10" t="str">
        <f t="shared" si="44"/>
        <v>1997-98 Upper Deck #406 Robyn Regehr     /   $</v>
      </c>
      <c r="AJ861" s="11">
        <v>1997</v>
      </c>
      <c r="AK861" s="17">
        <v>98</v>
      </c>
      <c r="AL861" s="12" t="s">
        <v>7</v>
      </c>
      <c r="AM861" s="10">
        <v>406</v>
      </c>
      <c r="AN861" s="12" t="s">
        <v>501</v>
      </c>
      <c r="AO861" s="9"/>
      <c r="AP861" s="9"/>
      <c r="AQ861" s="9"/>
      <c r="AR861" s="14" t="s">
        <v>2127</v>
      </c>
      <c r="AS861" s="9"/>
      <c r="AT861" s="9"/>
      <c r="AU861" s="9"/>
      <c r="AV861" s="13"/>
      <c r="AW861" s="13"/>
      <c r="AX861" s="9"/>
      <c r="AY861" s="9"/>
      <c r="AZ861" s="9"/>
      <c r="BA861" s="33"/>
      <c r="BB861" s="33"/>
      <c r="BC861" s="36"/>
      <c r="BD861" s="12" t="s">
        <v>1771</v>
      </c>
    </row>
    <row r="862" spans="1:56" s="12" customFormat="1" x14ac:dyDescent="0.2">
      <c r="A862" s="9" t="str">
        <f>IF(Search!$C$5="","",IF(COUNTA(Inventory!$AP862)=1,1,""))</f>
        <v/>
      </c>
      <c r="B862" s="9" t="str">
        <f>IF(Search!$C$4="","",IF(ISNUMBER(SEARCH(Search!$C$4,$AR862))=TRUE,1,""))</f>
        <v/>
      </c>
      <c r="C862" s="9" t="str">
        <f>IF(Search!$C$6="x",IF(COUNTA($AQ862)=1,1,"N"),IF(COUNTA($AQ862)=1,"N",""))</f>
        <v/>
      </c>
      <c r="D862" s="9" t="str">
        <f>IF(Search!$O$8="","",IF(ISNUMBER(SEARCH(Search!$O$8,$BD862))=TRUE,1,""))</f>
        <v/>
      </c>
      <c r="E862" s="9" t="str">
        <f>IF(Search!$C$7="","",IF(ISNUMBER(SEARCH(Search!$C$7,$AN862))=TRUE,1,""))</f>
        <v/>
      </c>
      <c r="F862" s="9" t="str">
        <f>IF(Search!$C$8="","",IF(ISNUMBER(SEARCH(Search!$C$8,$AO862))=TRUE,1,""))</f>
        <v/>
      </c>
      <c r="G862" s="9" t="str">
        <f>IF(Search!$F$4="","",IF(Inventory!$AJ862&lt;Search!$F$4,"",1))</f>
        <v/>
      </c>
      <c r="H862" s="9" t="str">
        <f>IF(Search!$F$5="","",IF(Inventory!$AJ862&gt;Search!$F$5,"",1))</f>
        <v/>
      </c>
      <c r="I862" s="9" t="str">
        <f>IF(Search!$F$7="","",IF(Search!$F$8="",IF(ISNUMBER(SEARCH(Search!$F$7,$AL862))=TRUE,1,""),""))</f>
        <v/>
      </c>
      <c r="J862" s="9" t="str">
        <f>IF($AL862=Search!$F$8,1,"")</f>
        <v/>
      </c>
      <c r="K862" s="9" t="str">
        <f>IF(Search!$I$4="","",IF(COUNTA($AS862)=1,IF(Search!$I$4="N","N",1),""))</f>
        <v/>
      </c>
      <c r="L862" s="9" t="str">
        <f>IF(Search!$I$5="","",IF($AS862="RC",1,""))</f>
        <v/>
      </c>
      <c r="M862" s="9" t="str">
        <f>IF(Search!$I$6="","",IF($AS862="RCP",1,""))</f>
        <v/>
      </c>
      <c r="N862" s="9" t="str">
        <f>IF(Search!$I$8="","",IF(COUNTA($AT862)=1,IF(Search!$I$8="N","N",1),""))</f>
        <v/>
      </c>
      <c r="O862" s="9" t="str">
        <f>IF(Search!$L$4="","",IF(COUNTA($AU862)=1,IF(Search!$L$4="N","N",1),""))</f>
        <v/>
      </c>
      <c r="P862" s="9" t="str">
        <f>IF(Search!$L$5="","",IF(ISNUMBER(SEARCH("Jersey",$AU862))=TRUE,IF(Search!$L$5="N","N",1),""))</f>
        <v/>
      </c>
      <c r="Q862" s="9" t="str">
        <f>IF(Search!$L$6="","",IF(ISNUMBER(SEARCH("Patch",$AU862))=TRUE,IF(Search!$L$6="N","N",1),""))</f>
        <v/>
      </c>
      <c r="R862" s="9" t="str">
        <f>IF(Search!$L$7="","",IF(ISNUMBER(SEARCH("Shield",$AU862))=TRUE,IF(Search!$L$7="N","N",1),""))</f>
        <v/>
      </c>
      <c r="S862" s="9" t="str">
        <f>IF(Search!$L$8="","",IF(ISNUMBER(SEARCH("Stick",$AU862))=TRUE,IF(Search!$L$8="N","N",1),""))</f>
        <v/>
      </c>
      <c r="T862" s="9" t="str">
        <f>IF(Search!$O$4="","",IF(COUNTA($AW862)=1,IF(Search!$O$4="N","N",1),""))</f>
        <v/>
      </c>
      <c r="U862" s="9" t="str">
        <f>IF(Search!$O$5="","",IF($AW862="","",IF($AW862&lt;Search!$O$5,"",1)))</f>
        <v/>
      </c>
      <c r="V862" s="9" t="str">
        <f>IF(Search!$O$6="","",IF($AW862="","",IF($AW862&gt;Search!$O$6,"",1)))</f>
        <v/>
      </c>
      <c r="W862" s="9" t="str">
        <f>IF(Search!$U$4="","",IF($AX862="","",1))</f>
        <v/>
      </c>
      <c r="X862" s="9" t="str">
        <f>IF(Search!$U$5="","",IF(ISNUMBER(SEARCH(Search!$U$5,$AX862))=TRUE,IF(Search!$U$5="N","N",1),""))</f>
        <v/>
      </c>
      <c r="Y862" s="9" t="str">
        <f>IF(Search!$U$6="","",IF($AY862&lt;Search!$U$6,"",1))</f>
        <v/>
      </c>
      <c r="Z862" s="9" t="str">
        <f>IF(Search!$R$4="","",IF(Inventory!$BA862&lt;Search!$R$4,"",1))</f>
        <v/>
      </c>
      <c r="AA862" s="9" t="str">
        <f>IF(Search!$R$5="","",IF($BA862&gt;Search!$R$5,"",1))</f>
        <v/>
      </c>
      <c r="AB862" s="9" t="str">
        <f>IF(Search!$R$6="","",IF($BB862&lt;Search!$R$6,"",1))</f>
        <v/>
      </c>
      <c r="AC862" s="9" t="str">
        <f>IF(Search!$R$7="","",IF($BB862&lt;Search!$R$7,"",1))</f>
        <v/>
      </c>
      <c r="AD862" s="45" t="str">
        <f>IF(COUNTIF($A862:$AC862,"n")&gt;0,"",IF(SUM($A862:$AC862)=COUNTA(Search!$C$4:$C$8,Search!$F$4:$F$8,Search!$I$4:$I$6,Search!$I$8,Search!$L$4:$L$8,Search!$O$4:$O$8,Search!$R$4:$R$7,Search!$U$4:$U$7)-COUNTIF(Search!$C$4:$U$7,"n"),1+LARGE($AD$1:AD861,1),""))</f>
        <v/>
      </c>
      <c r="AE862" s="45" t="str">
        <f t="shared" si="42"/>
        <v/>
      </c>
      <c r="AF862" s="45" t="str">
        <f>IF(AD862="","",COUNTIF($AE$1:$AE861,$AE862)+RANK($AE862,$AE$2:$AE$10540,1))</f>
        <v/>
      </c>
      <c r="AG862" s="45" t="str">
        <f t="shared" si="43"/>
        <v/>
      </c>
      <c r="AH862" s="45" t="str">
        <f>IF($AD862="","",COUNTIF($AG$1:$AG861,$AG862)+RANK($AG862,$AG$1:$AG$10539,0))</f>
        <v/>
      </c>
      <c r="AI862" s="10" t="str">
        <f t="shared" si="44"/>
        <v>1997-98 Upper Deck #411 Simon Gagne     /   $</v>
      </c>
      <c r="AJ862" s="11">
        <v>1997</v>
      </c>
      <c r="AK862" s="17">
        <v>98</v>
      </c>
      <c r="AL862" s="12" t="s">
        <v>7</v>
      </c>
      <c r="AM862" s="10">
        <v>411</v>
      </c>
      <c r="AN862" s="12" t="s">
        <v>502</v>
      </c>
      <c r="AO862" s="9"/>
      <c r="AP862" s="9"/>
      <c r="AQ862" s="9"/>
      <c r="AR862" s="14" t="s">
        <v>2127</v>
      </c>
      <c r="AS862" s="9"/>
      <c r="AT862" s="9"/>
      <c r="AU862" s="9"/>
      <c r="AV862" s="13"/>
      <c r="AW862" s="13"/>
      <c r="AX862" s="9"/>
      <c r="AY862" s="9"/>
      <c r="AZ862" s="9"/>
      <c r="BA862" s="33"/>
      <c r="BB862" s="33"/>
      <c r="BC862" s="36"/>
      <c r="BD862" s="12" t="s">
        <v>1771</v>
      </c>
    </row>
    <row r="863" spans="1:56" s="12" customFormat="1" x14ac:dyDescent="0.2">
      <c r="A863" s="9" t="str">
        <f>IF(Search!$C$5="","",IF(COUNTA(Inventory!$AP863)=1,1,""))</f>
        <v/>
      </c>
      <c r="B863" s="9" t="str">
        <f>IF(Search!$C$4="","",IF(ISNUMBER(SEARCH(Search!$C$4,$AR863))=TRUE,1,""))</f>
        <v/>
      </c>
      <c r="C863" s="9" t="str">
        <f>IF(Search!$C$6="x",IF(COUNTA($AQ863)=1,1,"N"),IF(COUNTA($AQ863)=1,"N",""))</f>
        <v/>
      </c>
      <c r="D863" s="9" t="str">
        <f>IF(Search!$O$8="","",IF(ISNUMBER(SEARCH(Search!$O$8,$BD863))=TRUE,1,""))</f>
        <v/>
      </c>
      <c r="E863" s="9" t="str">
        <f>IF(Search!$C$7="","",IF(ISNUMBER(SEARCH(Search!$C$7,$AN863))=TRUE,1,""))</f>
        <v/>
      </c>
      <c r="F863" s="9" t="str">
        <f>IF(Search!$C$8="","",IF(ISNUMBER(SEARCH(Search!$C$8,$AO863))=TRUE,1,""))</f>
        <v/>
      </c>
      <c r="G863" s="9" t="str">
        <f>IF(Search!$F$4="","",IF(Inventory!$AJ863&lt;Search!$F$4,"",1))</f>
        <v/>
      </c>
      <c r="H863" s="9" t="str">
        <f>IF(Search!$F$5="","",IF(Inventory!$AJ863&gt;Search!$F$5,"",1))</f>
        <v/>
      </c>
      <c r="I863" s="9" t="str">
        <f>IF(Search!$F$7="","",IF(Search!$F$8="",IF(ISNUMBER(SEARCH(Search!$F$7,$AL863))=TRUE,1,""),""))</f>
        <v/>
      </c>
      <c r="J863" s="9" t="str">
        <f>IF($AL863=Search!$F$8,1,"")</f>
        <v/>
      </c>
      <c r="K863" s="9" t="str">
        <f>IF(Search!$I$4="","",IF(COUNTA($AS863)=1,IF(Search!$I$4="N","N",1),""))</f>
        <v/>
      </c>
      <c r="L863" s="9" t="str">
        <f>IF(Search!$I$5="","",IF($AS863="RC",1,""))</f>
        <v/>
      </c>
      <c r="M863" s="9" t="str">
        <f>IF(Search!$I$6="","",IF($AS863="RCP",1,""))</f>
        <v/>
      </c>
      <c r="N863" s="9" t="str">
        <f>IF(Search!$I$8="","",IF(COUNTA($AT863)=1,IF(Search!$I$8="N","N",1),""))</f>
        <v/>
      </c>
      <c r="O863" s="9" t="str">
        <f>IF(Search!$L$4="","",IF(COUNTA($AU863)=1,IF(Search!$L$4="N","N",1),""))</f>
        <v/>
      </c>
      <c r="P863" s="9" t="str">
        <f>IF(Search!$L$5="","",IF(ISNUMBER(SEARCH("Jersey",$AU863))=TRUE,IF(Search!$L$5="N","N",1),""))</f>
        <v/>
      </c>
      <c r="Q863" s="9" t="str">
        <f>IF(Search!$L$6="","",IF(ISNUMBER(SEARCH("Patch",$AU863))=TRUE,IF(Search!$L$6="N","N",1),""))</f>
        <v/>
      </c>
      <c r="R863" s="9" t="str">
        <f>IF(Search!$L$7="","",IF(ISNUMBER(SEARCH("Shield",$AU863))=TRUE,IF(Search!$L$7="N","N",1),""))</f>
        <v/>
      </c>
      <c r="S863" s="9" t="str">
        <f>IF(Search!$L$8="","",IF(ISNUMBER(SEARCH("Stick",$AU863))=TRUE,IF(Search!$L$8="N","N",1),""))</f>
        <v/>
      </c>
      <c r="T863" s="9" t="str">
        <f>IF(Search!$O$4="","",IF(COUNTA($AW863)=1,IF(Search!$O$4="N","N",1),""))</f>
        <v/>
      </c>
      <c r="U863" s="9" t="str">
        <f>IF(Search!$O$5="","",IF($AW863="","",IF($AW863&lt;Search!$O$5,"",1)))</f>
        <v/>
      </c>
      <c r="V863" s="9" t="str">
        <f>IF(Search!$O$6="","",IF($AW863="","",IF($AW863&gt;Search!$O$6,"",1)))</f>
        <v/>
      </c>
      <c r="W863" s="9" t="str">
        <f>IF(Search!$U$4="","",IF($AX863="","",1))</f>
        <v/>
      </c>
      <c r="X863" s="9" t="str">
        <f>IF(Search!$U$5="","",IF(ISNUMBER(SEARCH(Search!$U$5,$AX863))=TRUE,IF(Search!$U$5="N","N",1),""))</f>
        <v/>
      </c>
      <c r="Y863" s="9" t="str">
        <f>IF(Search!$U$6="","",IF($AY863&lt;Search!$U$6,"",1))</f>
        <v/>
      </c>
      <c r="Z863" s="9" t="str">
        <f>IF(Search!$R$4="","",IF(Inventory!$BA863&lt;Search!$R$4,"",1))</f>
        <v/>
      </c>
      <c r="AA863" s="9" t="str">
        <f>IF(Search!$R$5="","",IF($BA863&gt;Search!$R$5,"",1))</f>
        <v/>
      </c>
      <c r="AB863" s="9" t="str">
        <f>IF(Search!$R$6="","",IF($BB863&lt;Search!$R$6,"",1))</f>
        <v/>
      </c>
      <c r="AC863" s="9" t="str">
        <f>IF(Search!$R$7="","",IF($BB863&lt;Search!$R$7,"",1))</f>
        <v/>
      </c>
      <c r="AD863" s="45" t="str">
        <f>IF(COUNTIF($A863:$AC863,"n")&gt;0,"",IF(SUM($A863:$AC863)=COUNTA(Search!$C$4:$C$8,Search!$F$4:$F$8,Search!$I$4:$I$6,Search!$I$8,Search!$L$4:$L$8,Search!$O$4:$O$8,Search!$R$4:$R$7,Search!$U$4:$U$7)-COUNTIF(Search!$C$4:$U$7,"n"),1+LARGE($AD$1:AD862,1),""))</f>
        <v/>
      </c>
      <c r="AE863" s="45" t="str">
        <f t="shared" si="42"/>
        <v/>
      </c>
      <c r="AF863" s="45" t="str">
        <f>IF(AD863="","",COUNTIF($AE$1:$AE862,$AE863)+RANK($AE863,$AE$2:$AE$10540,1))</f>
        <v/>
      </c>
      <c r="AG863" s="45" t="str">
        <f t="shared" si="43"/>
        <v/>
      </c>
      <c r="AH863" s="45" t="str">
        <f>IF($AD863="","",COUNTIF($AG$1:$AG862,$AG863)+RANK($AG863,$AG$1:$AG$10539,0))</f>
        <v/>
      </c>
      <c r="AI863" s="10" t="str">
        <f t="shared" si="44"/>
        <v>1997-98 Upper Deck #412 Vincent Lecavalier     /   $</v>
      </c>
      <c r="AJ863" s="11">
        <v>1997</v>
      </c>
      <c r="AK863" s="17">
        <v>98</v>
      </c>
      <c r="AL863" s="12" t="s">
        <v>7</v>
      </c>
      <c r="AM863" s="10">
        <v>412</v>
      </c>
      <c r="AN863" s="12" t="s">
        <v>474</v>
      </c>
      <c r="AO863" s="9"/>
      <c r="AP863" s="9"/>
      <c r="AQ863" s="9"/>
      <c r="AR863" s="14" t="s">
        <v>2127</v>
      </c>
      <c r="AS863" s="9"/>
      <c r="AT863" s="9"/>
      <c r="AU863" s="9"/>
      <c r="AV863" s="13"/>
      <c r="AW863" s="13"/>
      <c r="AX863" s="9"/>
      <c r="AY863" s="9"/>
      <c r="AZ863" s="9"/>
      <c r="BA863" s="33"/>
      <c r="BB863" s="33"/>
      <c r="BC863" s="36"/>
      <c r="BD863" s="12" t="s">
        <v>1771</v>
      </c>
    </row>
    <row r="864" spans="1:56" s="12" customFormat="1" x14ac:dyDescent="0.2">
      <c r="A864" s="9" t="str">
        <f>IF(Search!$C$5="","",IF(COUNTA(Inventory!$AP864)=1,1,""))</f>
        <v/>
      </c>
      <c r="B864" s="9" t="str">
        <f>IF(Search!$C$4="","",IF(ISNUMBER(SEARCH(Search!$C$4,$AR864))=TRUE,1,""))</f>
        <v/>
      </c>
      <c r="C864" s="9" t="str">
        <f>IF(Search!$C$6="x",IF(COUNTA($AQ864)=1,1,"N"),IF(COUNTA($AQ864)=1,"N",""))</f>
        <v/>
      </c>
      <c r="D864" s="9" t="str">
        <f>IF(Search!$O$8="","",IF(ISNUMBER(SEARCH(Search!$O$8,$BD864))=TRUE,1,""))</f>
        <v/>
      </c>
      <c r="E864" s="9" t="str">
        <f>IF(Search!$C$7="","",IF(ISNUMBER(SEARCH(Search!$C$7,$AN864))=TRUE,1,""))</f>
        <v/>
      </c>
      <c r="F864" s="9" t="str">
        <f>IF(Search!$C$8="","",IF(ISNUMBER(SEARCH(Search!$C$8,$AO864))=TRUE,1,""))</f>
        <v/>
      </c>
      <c r="G864" s="9" t="str">
        <f>IF(Search!$F$4="","",IF(Inventory!$AJ864&lt;Search!$F$4,"",1))</f>
        <v/>
      </c>
      <c r="H864" s="9" t="str">
        <f>IF(Search!$F$5="","",IF(Inventory!$AJ864&gt;Search!$F$5,"",1))</f>
        <v/>
      </c>
      <c r="I864" s="9" t="str">
        <f>IF(Search!$F$7="","",IF(Search!$F$8="",IF(ISNUMBER(SEARCH(Search!$F$7,$AL864))=TRUE,1,""),""))</f>
        <v/>
      </c>
      <c r="J864" s="9" t="str">
        <f>IF($AL864=Search!$F$8,1,"")</f>
        <v/>
      </c>
      <c r="K864" s="9" t="str">
        <f>IF(Search!$I$4="","",IF(COUNTA($AS864)=1,IF(Search!$I$4="N","N",1),""))</f>
        <v/>
      </c>
      <c r="L864" s="9" t="str">
        <f>IF(Search!$I$5="","",IF($AS864="RC",1,""))</f>
        <v/>
      </c>
      <c r="M864" s="9" t="str">
        <f>IF(Search!$I$6="","",IF($AS864="RCP",1,""))</f>
        <v/>
      </c>
      <c r="N864" s="9" t="str">
        <f>IF(Search!$I$8="","",IF(COUNTA($AT864)=1,IF(Search!$I$8="N","N",1),""))</f>
        <v/>
      </c>
      <c r="O864" s="9" t="str">
        <f>IF(Search!$L$4="","",IF(COUNTA($AU864)=1,IF(Search!$L$4="N","N",1),""))</f>
        <v/>
      </c>
      <c r="P864" s="9" t="str">
        <f>IF(Search!$L$5="","",IF(ISNUMBER(SEARCH("Jersey",$AU864))=TRUE,IF(Search!$L$5="N","N",1),""))</f>
        <v/>
      </c>
      <c r="Q864" s="9" t="str">
        <f>IF(Search!$L$6="","",IF(ISNUMBER(SEARCH("Patch",$AU864))=TRUE,IF(Search!$L$6="N","N",1),""))</f>
        <v/>
      </c>
      <c r="R864" s="9" t="str">
        <f>IF(Search!$L$7="","",IF(ISNUMBER(SEARCH("Shield",$AU864))=TRUE,IF(Search!$L$7="N","N",1),""))</f>
        <v/>
      </c>
      <c r="S864" s="9" t="str">
        <f>IF(Search!$L$8="","",IF(ISNUMBER(SEARCH("Stick",$AU864))=TRUE,IF(Search!$L$8="N","N",1),""))</f>
        <v/>
      </c>
      <c r="T864" s="9" t="str">
        <f>IF(Search!$O$4="","",IF(COUNTA($AW864)=1,IF(Search!$O$4="N","N",1),""))</f>
        <v/>
      </c>
      <c r="U864" s="9" t="str">
        <f>IF(Search!$O$5="","",IF($AW864="","",IF($AW864&lt;Search!$O$5,"",1)))</f>
        <v/>
      </c>
      <c r="V864" s="9" t="str">
        <f>IF(Search!$O$6="","",IF($AW864="","",IF($AW864&gt;Search!$O$6,"",1)))</f>
        <v/>
      </c>
      <c r="W864" s="9" t="str">
        <f>IF(Search!$U$4="","",IF($AX864="","",1))</f>
        <v/>
      </c>
      <c r="X864" s="9" t="str">
        <f>IF(Search!$U$5="","",IF(ISNUMBER(SEARCH(Search!$U$5,$AX864))=TRUE,IF(Search!$U$5="N","N",1),""))</f>
        <v/>
      </c>
      <c r="Y864" s="9" t="str">
        <f>IF(Search!$U$6="","",IF($AY864&lt;Search!$U$6,"",1))</f>
        <v/>
      </c>
      <c r="Z864" s="9" t="str">
        <f>IF(Search!$R$4="","",IF(Inventory!$BA864&lt;Search!$R$4,"",1))</f>
        <v/>
      </c>
      <c r="AA864" s="9" t="str">
        <f>IF(Search!$R$5="","",IF($BA864&gt;Search!$R$5,"",1))</f>
        <v/>
      </c>
      <c r="AB864" s="9" t="str">
        <f>IF(Search!$R$6="","",IF($BB864&lt;Search!$R$6,"",1))</f>
        <v/>
      </c>
      <c r="AC864" s="9" t="str">
        <f>IF(Search!$R$7="","",IF($BB864&lt;Search!$R$7,"",1))</f>
        <v/>
      </c>
      <c r="AD864" s="45" t="str">
        <f>IF(COUNTIF($A864:$AC864,"n")&gt;0,"",IF(SUM($A864:$AC864)=COUNTA(Search!$C$4:$C$8,Search!$F$4:$F$8,Search!$I$4:$I$6,Search!$I$8,Search!$L$4:$L$8,Search!$O$4:$O$8,Search!$R$4:$R$7,Search!$U$4:$U$7)-COUNTIF(Search!$C$4:$U$7,"n"),1+LARGE($AD$1:AD863,1),""))</f>
        <v/>
      </c>
      <c r="AE864" s="45" t="str">
        <f t="shared" si="42"/>
        <v/>
      </c>
      <c r="AF864" s="45" t="str">
        <f>IF(AD864="","",COUNTIF($AE$1:$AE863,$AE864)+RANK($AE864,$AE$2:$AE$10540,1))</f>
        <v/>
      </c>
      <c r="AG864" s="45" t="str">
        <f t="shared" si="43"/>
        <v/>
      </c>
      <c r="AH864" s="45" t="str">
        <f>IF($AD864="","",COUNTIF($AG$1:$AG863,$AG864)+RANK($AG864,$AG$1:$AG$10539,0))</f>
        <v/>
      </c>
      <c r="AI864" s="10" t="str">
        <f t="shared" si="44"/>
        <v>1997-98 Upper Deck #418 Brad Richards     /   $</v>
      </c>
      <c r="AJ864" s="11">
        <v>1997</v>
      </c>
      <c r="AK864" s="17">
        <v>98</v>
      </c>
      <c r="AL864" s="12" t="s">
        <v>7</v>
      </c>
      <c r="AM864" s="10">
        <v>418</v>
      </c>
      <c r="AN864" s="12" t="s">
        <v>503</v>
      </c>
      <c r="AO864" s="9"/>
      <c r="AP864" s="9"/>
      <c r="AQ864" s="9"/>
      <c r="AR864" s="14" t="s">
        <v>2127</v>
      </c>
      <c r="AS864" s="9"/>
      <c r="AT864" s="9"/>
      <c r="AU864" s="9"/>
      <c r="AV864" s="13"/>
      <c r="AW864" s="13"/>
      <c r="AX864" s="9"/>
      <c r="AY864" s="9"/>
      <c r="AZ864" s="9"/>
      <c r="BA864" s="33"/>
      <c r="BB864" s="33"/>
      <c r="BC864" s="36"/>
      <c r="BD864" s="12" t="s">
        <v>1771</v>
      </c>
    </row>
    <row r="865" spans="1:56" s="12" customFormat="1" x14ac:dyDescent="0.2">
      <c r="A865" s="9" t="str">
        <f>IF(Search!$C$5="","",IF(COUNTA(Inventory!$AP865)=1,1,""))</f>
        <v/>
      </c>
      <c r="B865" s="9" t="str">
        <f>IF(Search!$C$4="","",IF(ISNUMBER(SEARCH(Search!$C$4,$AR865))=TRUE,1,""))</f>
        <v/>
      </c>
      <c r="C865" s="9" t="str">
        <f>IF(Search!$C$6="x",IF(COUNTA($AQ865)=1,1,"N"),IF(COUNTA($AQ865)=1,"N",""))</f>
        <v/>
      </c>
      <c r="D865" s="9" t="str">
        <f>IF(Search!$O$8="","",IF(ISNUMBER(SEARCH(Search!$O$8,$BD865))=TRUE,1,""))</f>
        <v/>
      </c>
      <c r="E865" s="9" t="str">
        <f>IF(Search!$C$7="","",IF(ISNUMBER(SEARCH(Search!$C$7,$AN865))=TRUE,1,""))</f>
        <v/>
      </c>
      <c r="F865" s="9" t="str">
        <f>IF(Search!$C$8="","",IF(ISNUMBER(SEARCH(Search!$C$8,$AO865))=TRUE,1,""))</f>
        <v/>
      </c>
      <c r="G865" s="9" t="str">
        <f>IF(Search!$F$4="","",IF(Inventory!$AJ865&lt;Search!$F$4,"",1))</f>
        <v/>
      </c>
      <c r="H865" s="9" t="str">
        <f>IF(Search!$F$5="","",IF(Inventory!$AJ865&gt;Search!$F$5,"",1))</f>
        <v/>
      </c>
      <c r="I865" s="9" t="str">
        <f>IF(Search!$F$7="","",IF(Search!$F$8="",IF(ISNUMBER(SEARCH(Search!$F$7,$AL865))=TRUE,1,""),""))</f>
        <v/>
      </c>
      <c r="J865" s="9" t="str">
        <f>IF($AL865=Search!$F$8,1,"")</f>
        <v/>
      </c>
      <c r="K865" s="9" t="str">
        <f>IF(Search!$I$4="","",IF(COUNTA($AS865)=1,IF(Search!$I$4="N","N",1),""))</f>
        <v/>
      </c>
      <c r="L865" s="9" t="str">
        <f>IF(Search!$I$5="","",IF($AS865="RC",1,""))</f>
        <v/>
      </c>
      <c r="M865" s="9" t="str">
        <f>IF(Search!$I$6="","",IF($AS865="RCP",1,""))</f>
        <v/>
      </c>
      <c r="N865" s="9" t="str">
        <f>IF(Search!$I$8="","",IF(COUNTA($AT865)=1,IF(Search!$I$8="N","N",1),""))</f>
        <v/>
      </c>
      <c r="O865" s="9" t="str">
        <f>IF(Search!$L$4="","",IF(COUNTA($AU865)=1,IF(Search!$L$4="N","N",1),""))</f>
        <v/>
      </c>
      <c r="P865" s="9" t="str">
        <f>IF(Search!$L$5="","",IF(ISNUMBER(SEARCH("Jersey",$AU865))=TRUE,IF(Search!$L$5="N","N",1),""))</f>
        <v/>
      </c>
      <c r="Q865" s="9" t="str">
        <f>IF(Search!$L$6="","",IF(ISNUMBER(SEARCH("Patch",$AU865))=TRUE,IF(Search!$L$6="N","N",1),""))</f>
        <v/>
      </c>
      <c r="R865" s="9" t="str">
        <f>IF(Search!$L$7="","",IF(ISNUMBER(SEARCH("Shield",$AU865))=TRUE,IF(Search!$L$7="N","N",1),""))</f>
        <v/>
      </c>
      <c r="S865" s="9" t="str">
        <f>IF(Search!$L$8="","",IF(ISNUMBER(SEARCH("Stick",$AU865))=TRUE,IF(Search!$L$8="N","N",1),""))</f>
        <v/>
      </c>
      <c r="T865" s="9" t="str">
        <f>IF(Search!$O$4="","",IF(COUNTA($AW865)=1,IF(Search!$O$4="N","N",1),""))</f>
        <v/>
      </c>
      <c r="U865" s="9" t="str">
        <f>IF(Search!$O$5="","",IF($AW865="","",IF($AW865&lt;Search!$O$5,"",1)))</f>
        <v/>
      </c>
      <c r="V865" s="9" t="str">
        <f>IF(Search!$O$6="","",IF($AW865="","",IF($AW865&gt;Search!$O$6,"",1)))</f>
        <v/>
      </c>
      <c r="W865" s="9" t="str">
        <f>IF(Search!$U$4="","",IF($AX865="","",1))</f>
        <v/>
      </c>
      <c r="X865" s="9" t="str">
        <f>IF(Search!$U$5="","",IF(ISNUMBER(SEARCH(Search!$U$5,$AX865))=TRUE,IF(Search!$U$5="N","N",1),""))</f>
        <v/>
      </c>
      <c r="Y865" s="9" t="str">
        <f>IF(Search!$U$6="","",IF($AY865&lt;Search!$U$6,"",1))</f>
        <v/>
      </c>
      <c r="Z865" s="9" t="str">
        <f>IF(Search!$R$4="","",IF(Inventory!$BA865&lt;Search!$R$4,"",1))</f>
        <v/>
      </c>
      <c r="AA865" s="9" t="str">
        <f>IF(Search!$R$5="","",IF($BA865&gt;Search!$R$5,"",1))</f>
        <v/>
      </c>
      <c r="AB865" s="9" t="str">
        <f>IF(Search!$R$6="","",IF($BB865&lt;Search!$R$6,"",1))</f>
        <v/>
      </c>
      <c r="AC865" s="9" t="str">
        <f>IF(Search!$R$7="","",IF($BB865&lt;Search!$R$7,"",1))</f>
        <v/>
      </c>
      <c r="AD865" s="45" t="str">
        <f>IF(COUNTIF($A865:$AC865,"n")&gt;0,"",IF(SUM($A865:$AC865)=COUNTA(Search!$C$4:$C$8,Search!$F$4:$F$8,Search!$I$4:$I$6,Search!$I$8,Search!$L$4:$L$8,Search!$O$4:$O$8,Search!$R$4:$R$7,Search!$U$4:$U$7)-COUNTIF(Search!$C$4:$U$7,"n"),1+LARGE($AD$1:AD864,1),""))</f>
        <v/>
      </c>
      <c r="AE865" s="45" t="str">
        <f t="shared" si="42"/>
        <v/>
      </c>
      <c r="AF865" s="45" t="str">
        <f>IF(AD865="","",COUNTIF($AE$1:$AE864,$AE865)+RANK($AE865,$AE$2:$AE$10540,1))</f>
        <v/>
      </c>
      <c r="AG865" s="45" t="str">
        <f t="shared" si="43"/>
        <v/>
      </c>
      <c r="AH865" s="45" t="str">
        <f>IF($AD865="","",COUNTIF($AG$1:$AG864,$AG865)+RANK($AG865,$AG$1:$AG$10539,0))</f>
        <v/>
      </c>
      <c r="AI865" s="10" t="str">
        <f t="shared" si="44"/>
        <v>1997-98 Upper Deck Ice Parallel #4 Sergei Berezin TOR    /   $</v>
      </c>
      <c r="AJ865" s="11">
        <v>1997</v>
      </c>
      <c r="AK865" s="17">
        <v>98</v>
      </c>
      <c r="AL865" s="12" t="s">
        <v>504</v>
      </c>
      <c r="AM865" s="10">
        <v>4</v>
      </c>
      <c r="AN865" s="12" t="s">
        <v>405</v>
      </c>
      <c r="AO865" s="29" t="s">
        <v>1904</v>
      </c>
      <c r="AP865" s="9"/>
      <c r="AQ865" s="9"/>
      <c r="AR865" s="14"/>
      <c r="AS865" s="9"/>
      <c r="AT865" s="9"/>
      <c r="AU865" s="9"/>
      <c r="AV865" s="13"/>
      <c r="AW865" s="13"/>
      <c r="AX865" s="9"/>
      <c r="AY865" s="9"/>
      <c r="AZ865" s="9"/>
      <c r="BA865" s="33"/>
      <c r="BB865" s="33"/>
      <c r="BC865" s="36"/>
      <c r="BD865" s="12" t="s">
        <v>1771</v>
      </c>
    </row>
    <row r="866" spans="1:56" s="12" customFormat="1" x14ac:dyDescent="0.2">
      <c r="A866" s="9" t="str">
        <f>IF(Search!$C$5="","",IF(COUNTA(Inventory!$AP866)=1,1,""))</f>
        <v/>
      </c>
      <c r="B866" s="9" t="str">
        <f>IF(Search!$C$4="","",IF(ISNUMBER(SEARCH(Search!$C$4,$AR866))=TRUE,1,""))</f>
        <v/>
      </c>
      <c r="C866" s="9" t="str">
        <f>IF(Search!$C$6="x",IF(COUNTA($AQ866)=1,1,"N"),IF(COUNTA($AQ866)=1,"N",""))</f>
        <v/>
      </c>
      <c r="D866" s="9" t="str">
        <f>IF(Search!$O$8="","",IF(ISNUMBER(SEARCH(Search!$O$8,$BD866))=TRUE,1,""))</f>
        <v/>
      </c>
      <c r="E866" s="9" t="str">
        <f>IF(Search!$C$7="","",IF(ISNUMBER(SEARCH(Search!$C$7,$AN866))=TRUE,1,""))</f>
        <v/>
      </c>
      <c r="F866" s="9" t="str">
        <f>IF(Search!$C$8="","",IF(ISNUMBER(SEARCH(Search!$C$8,$AO866))=TRUE,1,""))</f>
        <v/>
      </c>
      <c r="G866" s="9" t="str">
        <f>IF(Search!$F$4="","",IF(Inventory!$AJ866&lt;Search!$F$4,"",1))</f>
        <v/>
      </c>
      <c r="H866" s="9" t="str">
        <f>IF(Search!$F$5="","",IF(Inventory!$AJ866&gt;Search!$F$5,"",1))</f>
        <v/>
      </c>
      <c r="I866" s="9" t="str">
        <f>IF(Search!$F$7="","",IF(Search!$F$8="",IF(ISNUMBER(SEARCH(Search!$F$7,$AL866))=TRUE,1,""),""))</f>
        <v/>
      </c>
      <c r="J866" s="9" t="str">
        <f>IF($AL866=Search!$F$8,1,"")</f>
        <v/>
      </c>
      <c r="K866" s="9" t="str">
        <f>IF(Search!$I$4="","",IF(COUNTA($AS866)=1,IF(Search!$I$4="N","N",1),""))</f>
        <v/>
      </c>
      <c r="L866" s="9" t="str">
        <f>IF(Search!$I$5="","",IF($AS866="RC",1,""))</f>
        <v/>
      </c>
      <c r="M866" s="9" t="str">
        <f>IF(Search!$I$6="","",IF($AS866="RCP",1,""))</f>
        <v/>
      </c>
      <c r="N866" s="9" t="str">
        <f>IF(Search!$I$8="","",IF(COUNTA($AT866)=1,IF(Search!$I$8="N","N",1),""))</f>
        <v/>
      </c>
      <c r="O866" s="9" t="str">
        <f>IF(Search!$L$4="","",IF(COUNTA($AU866)=1,IF(Search!$L$4="N","N",1),""))</f>
        <v/>
      </c>
      <c r="P866" s="9" t="str">
        <f>IF(Search!$L$5="","",IF(ISNUMBER(SEARCH("Jersey",$AU866))=TRUE,IF(Search!$L$5="N","N",1),""))</f>
        <v/>
      </c>
      <c r="Q866" s="9" t="str">
        <f>IF(Search!$L$6="","",IF(ISNUMBER(SEARCH("Patch",$AU866))=TRUE,IF(Search!$L$6="N","N",1),""))</f>
        <v/>
      </c>
      <c r="R866" s="9" t="str">
        <f>IF(Search!$L$7="","",IF(ISNUMBER(SEARCH("Shield",$AU866))=TRUE,IF(Search!$L$7="N","N",1),""))</f>
        <v/>
      </c>
      <c r="S866" s="9" t="str">
        <f>IF(Search!$L$8="","",IF(ISNUMBER(SEARCH("Stick",$AU866))=TRUE,IF(Search!$L$8="N","N",1),""))</f>
        <v/>
      </c>
      <c r="T866" s="9" t="str">
        <f>IF(Search!$O$4="","",IF(COUNTA($AW866)=1,IF(Search!$O$4="N","N",1),""))</f>
        <v/>
      </c>
      <c r="U866" s="9" t="str">
        <f>IF(Search!$O$5="","",IF($AW866="","",IF($AW866&lt;Search!$O$5,"",1)))</f>
        <v/>
      </c>
      <c r="V866" s="9" t="str">
        <f>IF(Search!$O$6="","",IF($AW866="","",IF($AW866&gt;Search!$O$6,"",1)))</f>
        <v/>
      </c>
      <c r="W866" s="9" t="str">
        <f>IF(Search!$U$4="","",IF($AX866="","",1))</f>
        <v/>
      </c>
      <c r="X866" s="9" t="str">
        <f>IF(Search!$U$5="","",IF(ISNUMBER(SEARCH(Search!$U$5,$AX866))=TRUE,IF(Search!$U$5="N","N",1),""))</f>
        <v/>
      </c>
      <c r="Y866" s="9" t="str">
        <f>IF(Search!$U$6="","",IF($AY866&lt;Search!$U$6,"",1))</f>
        <v/>
      </c>
      <c r="Z866" s="9" t="str">
        <f>IF(Search!$R$4="","",IF(Inventory!$BA866&lt;Search!$R$4,"",1))</f>
        <v/>
      </c>
      <c r="AA866" s="9" t="str">
        <f>IF(Search!$R$5="","",IF($BA866&gt;Search!$R$5,"",1))</f>
        <v/>
      </c>
      <c r="AB866" s="9" t="str">
        <f>IF(Search!$R$6="","",IF($BB866&lt;Search!$R$6,"",1))</f>
        <v/>
      </c>
      <c r="AC866" s="9" t="str">
        <f>IF(Search!$R$7="","",IF($BB866&lt;Search!$R$7,"",1))</f>
        <v/>
      </c>
      <c r="AD866" s="45" t="str">
        <f>IF(COUNTIF($A866:$AC866,"n")&gt;0,"",IF(SUM($A866:$AC866)=COUNTA(Search!$C$4:$C$8,Search!$F$4:$F$8,Search!$I$4:$I$6,Search!$I$8,Search!$L$4:$L$8,Search!$O$4:$O$8,Search!$R$4:$R$7,Search!$U$4:$U$7)-COUNTIF(Search!$C$4:$U$7,"n"),1+LARGE($AD$1:AD865,1),""))</f>
        <v/>
      </c>
      <c r="AE866" s="45" t="str">
        <f t="shared" si="42"/>
        <v/>
      </c>
      <c r="AF866" s="45" t="str">
        <f>IF(AD866="","",COUNTIF($AE$1:$AE865,$AE866)+RANK($AE866,$AE$2:$AE$10540,1))</f>
        <v/>
      </c>
      <c r="AG866" s="45" t="str">
        <f t="shared" si="43"/>
        <v/>
      </c>
      <c r="AH866" s="45" t="str">
        <f>IF($AD866="","",COUNTIF($AG$1:$AG865,$AG866)+RANK($AG866,$AG$1:$AG$10539,0))</f>
        <v/>
      </c>
      <c r="AI866" s="10" t="str">
        <f t="shared" si="44"/>
        <v>1997-98 Upper Deck Three Star Selects #T10B Curtis Joseph     /   $</v>
      </c>
      <c r="AJ866" s="11">
        <v>1997</v>
      </c>
      <c r="AK866" s="17">
        <v>98</v>
      </c>
      <c r="AL866" s="12" t="s">
        <v>505</v>
      </c>
      <c r="AM866" s="10" t="s">
        <v>506</v>
      </c>
      <c r="AN866" s="12" t="s">
        <v>209</v>
      </c>
      <c r="AO866" s="9"/>
      <c r="AP866" s="9"/>
      <c r="AQ866" s="9"/>
      <c r="AR866" s="14"/>
      <c r="AS866" s="9"/>
      <c r="AT866" s="9"/>
      <c r="AU866" s="9"/>
      <c r="AV866" s="13"/>
      <c r="AW866" s="13"/>
      <c r="AX866" s="9"/>
      <c r="AY866" s="9"/>
      <c r="AZ866" s="9"/>
      <c r="BA866" s="33"/>
      <c r="BB866" s="33"/>
      <c r="BC866" s="36"/>
      <c r="BD866" s="12" t="s">
        <v>1771</v>
      </c>
    </row>
    <row r="867" spans="1:56" s="12" customFormat="1" x14ac:dyDescent="0.2">
      <c r="A867" s="9" t="str">
        <f>IF(Search!$C$5="","",IF(COUNTA(Inventory!$AP867)=1,1,""))</f>
        <v/>
      </c>
      <c r="B867" s="9" t="str">
        <f>IF(Search!$C$4="","",IF(ISNUMBER(SEARCH(Search!$C$4,$AR867))=TRUE,1,""))</f>
        <v/>
      </c>
      <c r="C867" s="9" t="str">
        <f>IF(Search!$C$6="x",IF(COUNTA($AQ867)=1,1,"N"),IF(COUNTA($AQ867)=1,"N",""))</f>
        <v/>
      </c>
      <c r="D867" s="9" t="str">
        <f>IF(Search!$O$8="","",IF(ISNUMBER(SEARCH(Search!$O$8,$BD867))=TRUE,1,""))</f>
        <v/>
      </c>
      <c r="E867" s="9" t="str">
        <f>IF(Search!$C$7="","",IF(ISNUMBER(SEARCH(Search!$C$7,$AN867))=TRUE,1,""))</f>
        <v/>
      </c>
      <c r="F867" s="9" t="str">
        <f>IF(Search!$C$8="","",IF(ISNUMBER(SEARCH(Search!$C$8,$AO867))=TRUE,1,""))</f>
        <v/>
      </c>
      <c r="G867" s="9" t="str">
        <f>IF(Search!$F$4="","",IF(Inventory!$AJ867&lt;Search!$F$4,"",1))</f>
        <v/>
      </c>
      <c r="H867" s="9" t="str">
        <f>IF(Search!$F$5="","",IF(Inventory!$AJ867&gt;Search!$F$5,"",1))</f>
        <v/>
      </c>
      <c r="I867" s="9" t="str">
        <f>IF(Search!$F$7="","",IF(Search!$F$8="",IF(ISNUMBER(SEARCH(Search!$F$7,$AL867))=TRUE,1,""),""))</f>
        <v/>
      </c>
      <c r="J867" s="9" t="str">
        <f>IF($AL867=Search!$F$8,1,"")</f>
        <v/>
      </c>
      <c r="K867" s="9" t="str">
        <f>IF(Search!$I$4="","",IF(COUNTA($AS867)=1,IF(Search!$I$4="N","N",1),""))</f>
        <v/>
      </c>
      <c r="L867" s="9" t="str">
        <f>IF(Search!$I$5="","",IF($AS867="RC",1,""))</f>
        <v/>
      </c>
      <c r="M867" s="9" t="str">
        <f>IF(Search!$I$6="","",IF($AS867="RCP",1,""))</f>
        <v/>
      </c>
      <c r="N867" s="9" t="str">
        <f>IF(Search!$I$8="","",IF(COUNTA($AT867)=1,IF(Search!$I$8="N","N",1),""))</f>
        <v/>
      </c>
      <c r="O867" s="9" t="str">
        <f>IF(Search!$L$4="","",IF(COUNTA($AU867)=1,IF(Search!$L$4="N","N",1),""))</f>
        <v/>
      </c>
      <c r="P867" s="9" t="str">
        <f>IF(Search!$L$5="","",IF(ISNUMBER(SEARCH("Jersey",$AU867))=TRUE,IF(Search!$L$5="N","N",1),""))</f>
        <v/>
      </c>
      <c r="Q867" s="9" t="str">
        <f>IF(Search!$L$6="","",IF(ISNUMBER(SEARCH("Patch",$AU867))=TRUE,IF(Search!$L$6="N","N",1),""))</f>
        <v/>
      </c>
      <c r="R867" s="9" t="str">
        <f>IF(Search!$L$7="","",IF(ISNUMBER(SEARCH("Shield",$AU867))=TRUE,IF(Search!$L$7="N","N",1),""))</f>
        <v/>
      </c>
      <c r="S867" s="9" t="str">
        <f>IF(Search!$L$8="","",IF(ISNUMBER(SEARCH("Stick",$AU867))=TRUE,IF(Search!$L$8="N","N",1),""))</f>
        <v/>
      </c>
      <c r="T867" s="9" t="str">
        <f>IF(Search!$O$4="","",IF(COUNTA($AW867)=1,IF(Search!$O$4="N","N",1),""))</f>
        <v/>
      </c>
      <c r="U867" s="9" t="str">
        <f>IF(Search!$O$5="","",IF($AW867="","",IF($AW867&lt;Search!$O$5,"",1)))</f>
        <v/>
      </c>
      <c r="V867" s="9" t="str">
        <f>IF(Search!$O$6="","",IF($AW867="","",IF($AW867&gt;Search!$O$6,"",1)))</f>
        <v/>
      </c>
      <c r="W867" s="9" t="str">
        <f>IF(Search!$U$4="","",IF($AX867="","",1))</f>
        <v/>
      </c>
      <c r="X867" s="9" t="str">
        <f>IF(Search!$U$5="","",IF(ISNUMBER(SEARCH(Search!$U$5,$AX867))=TRUE,IF(Search!$U$5="N","N",1),""))</f>
        <v/>
      </c>
      <c r="Y867" s="9" t="str">
        <f>IF(Search!$U$6="","",IF($AY867&lt;Search!$U$6,"",1))</f>
        <v/>
      </c>
      <c r="Z867" s="9" t="str">
        <f>IF(Search!$R$4="","",IF(Inventory!$BA867&lt;Search!$R$4,"",1))</f>
        <v/>
      </c>
      <c r="AA867" s="9" t="str">
        <f>IF(Search!$R$5="","",IF($BA867&gt;Search!$R$5,"",1))</f>
        <v/>
      </c>
      <c r="AB867" s="9" t="str">
        <f>IF(Search!$R$6="","",IF($BB867&lt;Search!$R$6,"",1))</f>
        <v/>
      </c>
      <c r="AC867" s="9" t="str">
        <f>IF(Search!$R$7="","",IF($BB867&lt;Search!$R$7,"",1))</f>
        <v/>
      </c>
      <c r="AD867" s="45" t="str">
        <f>IF(COUNTIF($A867:$AC867,"n")&gt;0,"",IF(SUM($A867:$AC867)=COUNTA(Search!$C$4:$C$8,Search!$F$4:$F$8,Search!$I$4:$I$6,Search!$I$8,Search!$L$4:$L$8,Search!$O$4:$O$8,Search!$R$4:$R$7,Search!$U$4:$U$7)-COUNTIF(Search!$C$4:$U$7,"n"),1+LARGE($AD$1:AD866,1),""))</f>
        <v/>
      </c>
      <c r="AE867" s="45" t="str">
        <f t="shared" si="42"/>
        <v/>
      </c>
      <c r="AF867" s="45" t="str">
        <f>IF(AD867="","",COUNTIF($AE$1:$AE866,$AE867)+RANK($AE867,$AE$2:$AE$10540,1))</f>
        <v/>
      </c>
      <c r="AG867" s="45" t="str">
        <f t="shared" si="43"/>
        <v/>
      </c>
      <c r="AH867" s="45" t="str">
        <f>IF($AD867="","",COUNTIF($AG$1:$AG866,$AG867)+RANK($AG867,$AG$1:$AG$10539,0))</f>
        <v/>
      </c>
      <c r="AI867" s="10" t="str">
        <f t="shared" si="44"/>
        <v>1997-98 Zenith #97 Roberto Luongo     /   $</v>
      </c>
      <c r="AJ867" s="11">
        <v>1997</v>
      </c>
      <c r="AK867" s="17">
        <v>98</v>
      </c>
      <c r="AL867" s="12" t="s">
        <v>387</v>
      </c>
      <c r="AM867" s="10">
        <v>97</v>
      </c>
      <c r="AN867" s="12" t="s">
        <v>473</v>
      </c>
      <c r="AO867" s="9"/>
      <c r="AP867" s="9"/>
      <c r="AQ867" s="9"/>
      <c r="AR867" s="14" t="s">
        <v>2464</v>
      </c>
      <c r="AS867" s="9"/>
      <c r="AT867" s="9"/>
      <c r="AU867" s="9"/>
      <c r="AV867" s="13"/>
      <c r="AW867" s="13"/>
      <c r="AX867" s="9"/>
      <c r="AY867" s="9"/>
      <c r="AZ867" s="9"/>
      <c r="BA867" s="33"/>
      <c r="BB867" s="33"/>
      <c r="BC867" s="36"/>
      <c r="BD867" s="12" t="s">
        <v>1771</v>
      </c>
    </row>
    <row r="868" spans="1:56" s="12" customFormat="1" x14ac:dyDescent="0.2">
      <c r="A868" s="9" t="str">
        <f>IF(Search!$C$5="","",IF(COUNTA(Inventory!$AP868)=1,1,""))</f>
        <v/>
      </c>
      <c r="B868" s="9" t="str">
        <f>IF(Search!$C$4="","",IF(ISNUMBER(SEARCH(Search!$C$4,$AR868))=TRUE,1,""))</f>
        <v/>
      </c>
      <c r="C868" s="9" t="str">
        <f>IF(Search!$C$6="x",IF(COUNTA($AQ868)=1,1,"N"),IF(COUNTA($AQ868)=1,"N",""))</f>
        <v/>
      </c>
      <c r="D868" s="9" t="str">
        <f>IF(Search!$O$8="","",IF(ISNUMBER(SEARCH(Search!$O$8,$BD868))=TRUE,1,""))</f>
        <v/>
      </c>
      <c r="E868" s="9" t="str">
        <f>IF(Search!$C$7="","",IF(ISNUMBER(SEARCH(Search!$C$7,$AN868))=TRUE,1,""))</f>
        <v/>
      </c>
      <c r="F868" s="9" t="str">
        <f>IF(Search!$C$8="","",IF(ISNUMBER(SEARCH(Search!$C$8,$AO868))=TRUE,1,""))</f>
        <v/>
      </c>
      <c r="G868" s="9" t="str">
        <f>IF(Search!$F$4="","",IF(Inventory!$AJ868&lt;Search!$F$4,"",1))</f>
        <v/>
      </c>
      <c r="H868" s="9" t="str">
        <f>IF(Search!$F$5="","",IF(Inventory!$AJ868&gt;Search!$F$5,"",1))</f>
        <v/>
      </c>
      <c r="I868" s="9" t="str">
        <f>IF(Search!$F$7="","",IF(Search!$F$8="",IF(ISNUMBER(SEARCH(Search!$F$7,$AL868))=TRUE,1,""),""))</f>
        <v/>
      </c>
      <c r="J868" s="9" t="str">
        <f>IF($AL868=Search!$F$8,1,"")</f>
        <v/>
      </c>
      <c r="K868" s="9" t="str">
        <f>IF(Search!$I$4="","",IF(COUNTA($AS868)=1,IF(Search!$I$4="N","N",1),""))</f>
        <v/>
      </c>
      <c r="L868" s="9" t="str">
        <f>IF(Search!$I$5="","",IF($AS868="RC",1,""))</f>
        <v/>
      </c>
      <c r="M868" s="9" t="str">
        <f>IF(Search!$I$6="","",IF($AS868="RCP",1,""))</f>
        <v/>
      </c>
      <c r="N868" s="9" t="str">
        <f>IF(Search!$I$8="","",IF(COUNTA($AT868)=1,IF(Search!$I$8="N","N",1),""))</f>
        <v/>
      </c>
      <c r="O868" s="9" t="str">
        <f>IF(Search!$L$4="","",IF(COUNTA($AU868)=1,IF(Search!$L$4="N","N",1),""))</f>
        <v/>
      </c>
      <c r="P868" s="9" t="str">
        <f>IF(Search!$L$5="","",IF(ISNUMBER(SEARCH("Jersey",$AU868))=TRUE,IF(Search!$L$5="N","N",1),""))</f>
        <v/>
      </c>
      <c r="Q868" s="9" t="str">
        <f>IF(Search!$L$6="","",IF(ISNUMBER(SEARCH("Patch",$AU868))=TRUE,IF(Search!$L$6="N","N",1),""))</f>
        <v/>
      </c>
      <c r="R868" s="9" t="str">
        <f>IF(Search!$L$7="","",IF(ISNUMBER(SEARCH("Shield",$AU868))=TRUE,IF(Search!$L$7="N","N",1),""))</f>
        <v/>
      </c>
      <c r="S868" s="9" t="str">
        <f>IF(Search!$L$8="","",IF(ISNUMBER(SEARCH("Stick",$AU868))=TRUE,IF(Search!$L$8="N","N",1),""))</f>
        <v/>
      </c>
      <c r="T868" s="9" t="str">
        <f>IF(Search!$O$4="","",IF(COUNTA($AW868)=1,IF(Search!$O$4="N","N",1),""))</f>
        <v/>
      </c>
      <c r="U868" s="9" t="str">
        <f>IF(Search!$O$5="","",IF($AW868="","",IF($AW868&lt;Search!$O$5,"",1)))</f>
        <v/>
      </c>
      <c r="V868" s="9" t="str">
        <f>IF(Search!$O$6="","",IF($AW868="","",IF($AW868&gt;Search!$O$6,"",1)))</f>
        <v/>
      </c>
      <c r="W868" s="9" t="str">
        <f>IF(Search!$U$4="","",IF($AX868="","",1))</f>
        <v/>
      </c>
      <c r="X868" s="9" t="str">
        <f>IF(Search!$U$5="","",IF(ISNUMBER(SEARCH(Search!$U$5,$AX868))=TRUE,IF(Search!$U$5="N","N",1),""))</f>
        <v/>
      </c>
      <c r="Y868" s="9" t="str">
        <f>IF(Search!$U$6="","",IF($AY868&lt;Search!$U$6,"",1))</f>
        <v/>
      </c>
      <c r="Z868" s="9" t="str">
        <f>IF(Search!$R$4="","",IF(Inventory!$BA868&lt;Search!$R$4,"",1))</f>
        <v/>
      </c>
      <c r="AA868" s="9" t="str">
        <f>IF(Search!$R$5="","",IF($BA868&gt;Search!$R$5,"",1))</f>
        <v/>
      </c>
      <c r="AB868" s="9" t="str">
        <f>IF(Search!$R$6="","",IF($BB868&lt;Search!$R$6,"",1))</f>
        <v/>
      </c>
      <c r="AC868" s="9" t="str">
        <f>IF(Search!$R$7="","",IF($BB868&lt;Search!$R$7,"",1))</f>
        <v/>
      </c>
      <c r="AD868" s="45" t="str">
        <f>IF(COUNTIF($A868:$AC868,"n")&gt;0,"",IF(SUM($A868:$AC868)=COUNTA(Search!$C$4:$C$8,Search!$F$4:$F$8,Search!$I$4:$I$6,Search!$I$8,Search!$L$4:$L$8,Search!$O$4:$O$8,Search!$R$4:$R$7,Search!$U$4:$U$7)-COUNTIF(Search!$C$4:$U$7,"n"),1+LARGE($AD$1:AD867,1),""))</f>
        <v/>
      </c>
      <c r="AE868" s="45" t="str">
        <f t="shared" si="42"/>
        <v/>
      </c>
      <c r="AF868" s="45" t="str">
        <f>IF(AD868="","",COUNTIF($AE$1:$AE867,$AE868)+RANK($AE868,$AE$2:$AE$10540,1))</f>
        <v/>
      </c>
      <c r="AG868" s="45" t="str">
        <f t="shared" si="43"/>
        <v/>
      </c>
      <c r="AH868" s="45" t="str">
        <f>IF($AD868="","",COUNTIF($AG$1:$AG867,$AG868)+RANK($AG868,$AG$1:$AG$10539,0))</f>
        <v/>
      </c>
      <c r="AI868" s="10" t="str">
        <f t="shared" si="44"/>
        <v>1998-99 Be A Player Autographs #95 Wade Redden   AU  /   $</v>
      </c>
      <c r="AJ868" s="11">
        <v>1998</v>
      </c>
      <c r="AK868" s="17">
        <v>99</v>
      </c>
      <c r="AL868" s="12" t="s">
        <v>303</v>
      </c>
      <c r="AM868" s="10">
        <v>95</v>
      </c>
      <c r="AN868" s="12" t="s">
        <v>276</v>
      </c>
      <c r="AO868" s="9"/>
      <c r="AP868" s="9"/>
      <c r="AQ868" s="9"/>
      <c r="AR868" s="14"/>
      <c r="AS868" s="9"/>
      <c r="AT868" s="9" t="s">
        <v>1857</v>
      </c>
      <c r="AU868" s="9"/>
      <c r="AV868" s="13"/>
      <c r="AW868" s="13"/>
      <c r="AX868" s="9"/>
      <c r="AY868" s="9"/>
      <c r="AZ868" s="9"/>
      <c r="BA868" s="33"/>
      <c r="BB868" s="33"/>
      <c r="BC868" s="36"/>
      <c r="BD868" s="12" t="s">
        <v>1771</v>
      </c>
    </row>
    <row r="869" spans="1:56" s="12" customFormat="1" x14ac:dyDescent="0.2">
      <c r="A869" s="9" t="str">
        <f>IF(Search!$C$5="","",IF(COUNTA(Inventory!$AP869)=1,1,""))</f>
        <v/>
      </c>
      <c r="B869" s="9" t="str">
        <f>IF(Search!$C$4="","",IF(ISNUMBER(SEARCH(Search!$C$4,$AR869))=TRUE,1,""))</f>
        <v/>
      </c>
      <c r="C869" s="9" t="str">
        <f>IF(Search!$C$6="x",IF(COUNTA($AQ869)=1,1,"N"),IF(COUNTA($AQ869)=1,"N",""))</f>
        <v/>
      </c>
      <c r="D869" s="9" t="str">
        <f>IF(Search!$O$8="","",IF(ISNUMBER(SEARCH(Search!$O$8,$BD869))=TRUE,1,""))</f>
        <v/>
      </c>
      <c r="E869" s="9" t="str">
        <f>IF(Search!$C$7="","",IF(ISNUMBER(SEARCH(Search!$C$7,$AN869))=TRUE,1,""))</f>
        <v/>
      </c>
      <c r="F869" s="9" t="str">
        <f>IF(Search!$C$8="","",IF(ISNUMBER(SEARCH(Search!$C$8,$AO869))=TRUE,1,""))</f>
        <v/>
      </c>
      <c r="G869" s="9" t="str">
        <f>IF(Search!$F$4="","",IF(Inventory!$AJ869&lt;Search!$F$4,"",1))</f>
        <v/>
      </c>
      <c r="H869" s="9" t="str">
        <f>IF(Search!$F$5="","",IF(Inventory!$AJ869&gt;Search!$F$5,"",1))</f>
        <v/>
      </c>
      <c r="I869" s="9" t="str">
        <f>IF(Search!$F$7="","",IF(Search!$F$8="",IF(ISNUMBER(SEARCH(Search!$F$7,$AL869))=TRUE,1,""),""))</f>
        <v/>
      </c>
      <c r="J869" s="9" t="str">
        <f>IF($AL869=Search!$F$8,1,"")</f>
        <v/>
      </c>
      <c r="K869" s="9" t="str">
        <f>IF(Search!$I$4="","",IF(COUNTA($AS869)=1,IF(Search!$I$4="N","N",1),""))</f>
        <v/>
      </c>
      <c r="L869" s="9" t="str">
        <f>IF(Search!$I$5="","",IF($AS869="RC",1,""))</f>
        <v/>
      </c>
      <c r="M869" s="9" t="str">
        <f>IF(Search!$I$6="","",IF($AS869="RCP",1,""))</f>
        <v/>
      </c>
      <c r="N869" s="9" t="str">
        <f>IF(Search!$I$8="","",IF(COUNTA($AT869)=1,IF(Search!$I$8="N","N",1),""))</f>
        <v/>
      </c>
      <c r="O869" s="9" t="str">
        <f>IF(Search!$L$4="","",IF(COUNTA($AU869)=1,IF(Search!$L$4="N","N",1),""))</f>
        <v/>
      </c>
      <c r="P869" s="9" t="str">
        <f>IF(Search!$L$5="","",IF(ISNUMBER(SEARCH("Jersey",$AU869))=TRUE,IF(Search!$L$5="N","N",1),""))</f>
        <v/>
      </c>
      <c r="Q869" s="9" t="str">
        <f>IF(Search!$L$6="","",IF(ISNUMBER(SEARCH("Patch",$AU869))=TRUE,IF(Search!$L$6="N","N",1),""))</f>
        <v/>
      </c>
      <c r="R869" s="9" t="str">
        <f>IF(Search!$L$7="","",IF(ISNUMBER(SEARCH("Shield",$AU869))=TRUE,IF(Search!$L$7="N","N",1),""))</f>
        <v/>
      </c>
      <c r="S869" s="9" t="str">
        <f>IF(Search!$L$8="","",IF(ISNUMBER(SEARCH("Stick",$AU869))=TRUE,IF(Search!$L$8="N","N",1),""))</f>
        <v/>
      </c>
      <c r="T869" s="9" t="str">
        <f>IF(Search!$O$4="","",IF(COUNTA($AW869)=1,IF(Search!$O$4="N","N",1),""))</f>
        <v/>
      </c>
      <c r="U869" s="9" t="str">
        <f>IF(Search!$O$5="","",IF($AW869="","",IF($AW869&lt;Search!$O$5,"",1)))</f>
        <v/>
      </c>
      <c r="V869" s="9" t="str">
        <f>IF(Search!$O$6="","",IF($AW869="","",IF($AW869&gt;Search!$O$6,"",1)))</f>
        <v/>
      </c>
      <c r="W869" s="9" t="str">
        <f>IF(Search!$U$4="","",IF($AX869="","",1))</f>
        <v/>
      </c>
      <c r="X869" s="9" t="str">
        <f>IF(Search!$U$5="","",IF(ISNUMBER(SEARCH(Search!$U$5,$AX869))=TRUE,IF(Search!$U$5="N","N",1),""))</f>
        <v/>
      </c>
      <c r="Y869" s="9" t="str">
        <f>IF(Search!$U$6="","",IF($AY869&lt;Search!$U$6,"",1))</f>
        <v/>
      </c>
      <c r="Z869" s="9" t="str">
        <f>IF(Search!$R$4="","",IF(Inventory!$BA869&lt;Search!$R$4,"",1))</f>
        <v/>
      </c>
      <c r="AA869" s="9" t="str">
        <f>IF(Search!$R$5="","",IF($BA869&gt;Search!$R$5,"",1))</f>
        <v/>
      </c>
      <c r="AB869" s="9" t="str">
        <f>IF(Search!$R$6="","",IF($BB869&lt;Search!$R$6,"",1))</f>
        <v/>
      </c>
      <c r="AC869" s="9" t="str">
        <f>IF(Search!$R$7="","",IF($BB869&lt;Search!$R$7,"",1))</f>
        <v/>
      </c>
      <c r="AD869" s="45" t="str">
        <f>IF(COUNTIF($A869:$AC869,"n")&gt;0,"",IF(SUM($A869:$AC869)=COUNTA(Search!$C$4:$C$8,Search!$F$4:$F$8,Search!$I$4:$I$6,Search!$I$8,Search!$L$4:$L$8,Search!$O$4:$O$8,Search!$R$4:$R$7,Search!$U$4:$U$7)-COUNTIF(Search!$C$4:$U$7,"n"),1+LARGE($AD$1:AD868,1),""))</f>
        <v/>
      </c>
      <c r="AE869" s="45" t="str">
        <f t="shared" si="42"/>
        <v/>
      </c>
      <c r="AF869" s="45" t="str">
        <f>IF(AD869="","",COUNTIF($AE$1:$AE868,$AE869)+RANK($AE869,$AE$2:$AE$10540,1))</f>
        <v/>
      </c>
      <c r="AG869" s="45" t="str">
        <f t="shared" si="43"/>
        <v/>
      </c>
      <c r="AH869" s="45" t="str">
        <f>IF($AD869="","",COUNTIF($AG$1:$AG868,$AG869)+RANK($AG869,$AG$1:$AG$10539,0))</f>
        <v/>
      </c>
      <c r="AI869" s="10" t="str">
        <f t="shared" si="44"/>
        <v>1998-99 Be A Player Autographs #135 Derek King   AU  /   $</v>
      </c>
      <c r="AJ869" s="11">
        <v>1998</v>
      </c>
      <c r="AK869" s="17">
        <v>99</v>
      </c>
      <c r="AL869" s="12" t="s">
        <v>303</v>
      </c>
      <c r="AM869" s="10">
        <v>135</v>
      </c>
      <c r="AN869" s="12" t="s">
        <v>465</v>
      </c>
      <c r="AO869" s="9"/>
      <c r="AP869" s="9"/>
      <c r="AQ869" s="9"/>
      <c r="AR869" s="29" t="s">
        <v>2467</v>
      </c>
      <c r="AS869" s="9"/>
      <c r="AT869" s="9" t="s">
        <v>1857</v>
      </c>
      <c r="AU869" s="9"/>
      <c r="AV869" s="13"/>
      <c r="AW869" s="13"/>
      <c r="AX869" s="9"/>
      <c r="AY869" s="9"/>
      <c r="AZ869" s="9"/>
      <c r="BA869" s="33"/>
      <c r="BB869" s="33"/>
      <c r="BC869" s="36"/>
      <c r="BD869" s="12" t="s">
        <v>1771</v>
      </c>
    </row>
    <row r="870" spans="1:56" s="12" customFormat="1" x14ac:dyDescent="0.2">
      <c r="A870" s="9" t="str">
        <f>IF(Search!$C$5="","",IF(COUNTA(Inventory!$AP870)=1,1,""))</f>
        <v/>
      </c>
      <c r="B870" s="9" t="str">
        <f>IF(Search!$C$4="","",IF(ISNUMBER(SEARCH(Search!$C$4,$AR870))=TRUE,1,""))</f>
        <v/>
      </c>
      <c r="C870" s="9" t="str">
        <f>IF(Search!$C$6="x",IF(COUNTA($AQ870)=1,1,"N"),IF(COUNTA($AQ870)=1,"N",""))</f>
        <v/>
      </c>
      <c r="D870" s="9" t="str">
        <f>IF(Search!$O$8="","",IF(ISNUMBER(SEARCH(Search!$O$8,$BD870))=TRUE,1,""))</f>
        <v/>
      </c>
      <c r="E870" s="9" t="str">
        <f>IF(Search!$C$7="","",IF(ISNUMBER(SEARCH(Search!$C$7,$AN870))=TRUE,1,""))</f>
        <v/>
      </c>
      <c r="F870" s="9" t="str">
        <f>IF(Search!$C$8="","",IF(ISNUMBER(SEARCH(Search!$C$8,$AO870))=TRUE,1,""))</f>
        <v/>
      </c>
      <c r="G870" s="9" t="str">
        <f>IF(Search!$F$4="","",IF(Inventory!$AJ870&lt;Search!$F$4,"",1))</f>
        <v/>
      </c>
      <c r="H870" s="9" t="str">
        <f>IF(Search!$F$5="","",IF(Inventory!$AJ870&gt;Search!$F$5,"",1))</f>
        <v/>
      </c>
      <c r="I870" s="9" t="str">
        <f>IF(Search!$F$7="","",IF(Search!$F$8="",IF(ISNUMBER(SEARCH(Search!$F$7,$AL870))=TRUE,1,""),""))</f>
        <v/>
      </c>
      <c r="J870" s="9" t="str">
        <f>IF($AL870=Search!$F$8,1,"")</f>
        <v/>
      </c>
      <c r="K870" s="9" t="str">
        <f>IF(Search!$I$4="","",IF(COUNTA($AS870)=1,IF(Search!$I$4="N","N",1),""))</f>
        <v/>
      </c>
      <c r="L870" s="9" t="str">
        <f>IF(Search!$I$5="","",IF($AS870="RC",1,""))</f>
        <v/>
      </c>
      <c r="M870" s="9" t="str">
        <f>IF(Search!$I$6="","",IF($AS870="RCP",1,""))</f>
        <v/>
      </c>
      <c r="N870" s="9" t="str">
        <f>IF(Search!$I$8="","",IF(COUNTA($AT870)=1,IF(Search!$I$8="N","N",1),""))</f>
        <v/>
      </c>
      <c r="O870" s="9" t="str">
        <f>IF(Search!$L$4="","",IF(COUNTA($AU870)=1,IF(Search!$L$4="N","N",1),""))</f>
        <v/>
      </c>
      <c r="P870" s="9" t="str">
        <f>IF(Search!$L$5="","",IF(ISNUMBER(SEARCH("Jersey",$AU870))=TRUE,IF(Search!$L$5="N","N",1),""))</f>
        <v/>
      </c>
      <c r="Q870" s="9" t="str">
        <f>IF(Search!$L$6="","",IF(ISNUMBER(SEARCH("Patch",$AU870))=TRUE,IF(Search!$L$6="N","N",1),""))</f>
        <v/>
      </c>
      <c r="R870" s="9" t="str">
        <f>IF(Search!$L$7="","",IF(ISNUMBER(SEARCH("Shield",$AU870))=TRUE,IF(Search!$L$7="N","N",1),""))</f>
        <v/>
      </c>
      <c r="S870" s="9" t="str">
        <f>IF(Search!$L$8="","",IF(ISNUMBER(SEARCH("Stick",$AU870))=TRUE,IF(Search!$L$8="N","N",1),""))</f>
        <v/>
      </c>
      <c r="T870" s="9" t="str">
        <f>IF(Search!$O$4="","",IF(COUNTA($AW870)=1,IF(Search!$O$4="N","N",1),""))</f>
        <v/>
      </c>
      <c r="U870" s="9" t="str">
        <f>IF(Search!$O$5="","",IF($AW870="","",IF($AW870&lt;Search!$O$5,"",1)))</f>
        <v/>
      </c>
      <c r="V870" s="9" t="str">
        <f>IF(Search!$O$6="","",IF($AW870="","",IF($AW870&gt;Search!$O$6,"",1)))</f>
        <v/>
      </c>
      <c r="W870" s="9" t="str">
        <f>IF(Search!$U$4="","",IF($AX870="","",1))</f>
        <v/>
      </c>
      <c r="X870" s="9" t="str">
        <f>IF(Search!$U$5="","",IF(ISNUMBER(SEARCH(Search!$U$5,$AX870))=TRUE,IF(Search!$U$5="N","N",1),""))</f>
        <v/>
      </c>
      <c r="Y870" s="9" t="str">
        <f>IF(Search!$U$6="","",IF($AY870&lt;Search!$U$6,"",1))</f>
        <v/>
      </c>
      <c r="Z870" s="9" t="str">
        <f>IF(Search!$R$4="","",IF(Inventory!$BA870&lt;Search!$R$4,"",1))</f>
        <v/>
      </c>
      <c r="AA870" s="9" t="str">
        <f>IF(Search!$R$5="","",IF($BA870&gt;Search!$R$5,"",1))</f>
        <v/>
      </c>
      <c r="AB870" s="9" t="str">
        <f>IF(Search!$R$6="","",IF($BB870&lt;Search!$R$6,"",1))</f>
        <v/>
      </c>
      <c r="AC870" s="9" t="str">
        <f>IF(Search!$R$7="","",IF($BB870&lt;Search!$R$7,"",1))</f>
        <v/>
      </c>
      <c r="AD870" s="45" t="str">
        <f>IF(COUNTIF($A870:$AC870,"n")&gt;0,"",IF(SUM($A870:$AC870)=COUNTA(Search!$C$4:$C$8,Search!$F$4:$F$8,Search!$I$4:$I$6,Search!$I$8,Search!$L$4:$L$8,Search!$O$4:$O$8,Search!$R$4:$R$7,Search!$U$4:$U$7)-COUNTIF(Search!$C$4:$U$7,"n"),1+LARGE($AD$1:AD869,1),""))</f>
        <v/>
      </c>
      <c r="AE870" s="45" t="str">
        <f t="shared" si="42"/>
        <v/>
      </c>
      <c r="AF870" s="45" t="str">
        <f>IF(AD870="","",COUNTIF($AE$1:$AE869,$AE870)+RANK($AE870,$AE$2:$AE$10540,1))</f>
        <v/>
      </c>
      <c r="AG870" s="45" t="str">
        <f t="shared" si="43"/>
        <v/>
      </c>
      <c r="AH870" s="45" t="str">
        <f>IF($AD870="","",COUNTIF($AG$1:$AG869,$AG870)+RANK($AG870,$AG$1:$AG$10539,0))</f>
        <v/>
      </c>
      <c r="AI870" s="10" t="str">
        <f t="shared" si="44"/>
        <v>1998-99 Be A Player Autographs Gold #132 Rob Zamuner   AU  /   $</v>
      </c>
      <c r="AJ870" s="11">
        <v>1998</v>
      </c>
      <c r="AK870" s="17">
        <v>99</v>
      </c>
      <c r="AL870" s="12" t="s">
        <v>507</v>
      </c>
      <c r="AM870" s="10">
        <v>132</v>
      </c>
      <c r="AN870" s="12" t="s">
        <v>508</v>
      </c>
      <c r="AO870" s="9"/>
      <c r="AP870" s="9"/>
      <c r="AQ870" s="9"/>
      <c r="AR870" s="14" t="s">
        <v>2466</v>
      </c>
      <c r="AS870" s="9"/>
      <c r="AT870" s="9" t="s">
        <v>1857</v>
      </c>
      <c r="AU870" s="9"/>
      <c r="AV870" s="13"/>
      <c r="AW870" s="13"/>
      <c r="AX870" s="9"/>
      <c r="AY870" s="9"/>
      <c r="AZ870" s="9"/>
      <c r="BA870" s="33"/>
      <c r="BB870" s="33"/>
      <c r="BC870" s="36"/>
      <c r="BD870" s="12" t="s">
        <v>1771</v>
      </c>
    </row>
    <row r="871" spans="1:56" s="12" customFormat="1" x14ac:dyDescent="0.2">
      <c r="A871" s="9" t="str">
        <f>IF(Search!$C$5="","",IF(COUNTA(Inventory!$AP871)=1,1,""))</f>
        <v/>
      </c>
      <c r="B871" s="9" t="str">
        <f>IF(Search!$C$4="","",IF(ISNUMBER(SEARCH(Search!$C$4,$AR871))=TRUE,1,""))</f>
        <v/>
      </c>
      <c r="C871" s="9" t="str">
        <f>IF(Search!$C$6="x",IF(COUNTA($AQ871)=1,1,"N"),IF(COUNTA($AQ871)=1,"N",""))</f>
        <v/>
      </c>
      <c r="D871" s="9" t="str">
        <f>IF(Search!$O$8="","",IF(ISNUMBER(SEARCH(Search!$O$8,$BD871))=TRUE,1,""))</f>
        <v/>
      </c>
      <c r="E871" s="9" t="str">
        <f>IF(Search!$C$7="","",IF(ISNUMBER(SEARCH(Search!$C$7,$AN871))=TRUE,1,""))</f>
        <v/>
      </c>
      <c r="F871" s="9" t="str">
        <f>IF(Search!$C$8="","",IF(ISNUMBER(SEARCH(Search!$C$8,$AO871))=TRUE,1,""))</f>
        <v/>
      </c>
      <c r="G871" s="9" t="str">
        <f>IF(Search!$F$4="","",IF(Inventory!$AJ871&lt;Search!$F$4,"",1))</f>
        <v/>
      </c>
      <c r="H871" s="9" t="str">
        <f>IF(Search!$F$5="","",IF(Inventory!$AJ871&gt;Search!$F$5,"",1))</f>
        <v/>
      </c>
      <c r="I871" s="9" t="str">
        <f>IF(Search!$F$7="","",IF(Search!$F$8="",IF(ISNUMBER(SEARCH(Search!$F$7,$AL871))=TRUE,1,""),""))</f>
        <v/>
      </c>
      <c r="J871" s="9" t="str">
        <f>IF($AL871=Search!$F$8,1,"")</f>
        <v/>
      </c>
      <c r="K871" s="9" t="str">
        <f>IF(Search!$I$4="","",IF(COUNTA($AS871)=1,IF(Search!$I$4="N","N",1),""))</f>
        <v/>
      </c>
      <c r="L871" s="9" t="str">
        <f>IF(Search!$I$5="","",IF($AS871="RC",1,""))</f>
        <v/>
      </c>
      <c r="M871" s="9" t="str">
        <f>IF(Search!$I$6="","",IF($AS871="RCP",1,""))</f>
        <v/>
      </c>
      <c r="N871" s="9" t="str">
        <f>IF(Search!$I$8="","",IF(COUNTA($AT871)=1,IF(Search!$I$8="N","N",1),""))</f>
        <v/>
      </c>
      <c r="O871" s="9" t="str">
        <f>IF(Search!$L$4="","",IF(COUNTA($AU871)=1,IF(Search!$L$4="N","N",1),""))</f>
        <v/>
      </c>
      <c r="P871" s="9" t="str">
        <f>IF(Search!$L$5="","",IF(ISNUMBER(SEARCH("Jersey",$AU871))=TRUE,IF(Search!$L$5="N","N",1),""))</f>
        <v/>
      </c>
      <c r="Q871" s="9" t="str">
        <f>IF(Search!$L$6="","",IF(ISNUMBER(SEARCH("Patch",$AU871))=TRUE,IF(Search!$L$6="N","N",1),""))</f>
        <v/>
      </c>
      <c r="R871" s="9" t="str">
        <f>IF(Search!$L$7="","",IF(ISNUMBER(SEARCH("Shield",$AU871))=TRUE,IF(Search!$L$7="N","N",1),""))</f>
        <v/>
      </c>
      <c r="S871" s="9" t="str">
        <f>IF(Search!$L$8="","",IF(ISNUMBER(SEARCH("Stick",$AU871))=TRUE,IF(Search!$L$8="N","N",1),""))</f>
        <v/>
      </c>
      <c r="T871" s="9" t="str">
        <f>IF(Search!$O$4="","",IF(COUNTA($AW871)=1,IF(Search!$O$4="N","N",1),""))</f>
        <v/>
      </c>
      <c r="U871" s="9" t="str">
        <f>IF(Search!$O$5="","",IF($AW871="","",IF($AW871&lt;Search!$O$5,"",1)))</f>
        <v/>
      </c>
      <c r="V871" s="9" t="str">
        <f>IF(Search!$O$6="","",IF($AW871="","",IF($AW871&gt;Search!$O$6,"",1)))</f>
        <v/>
      </c>
      <c r="W871" s="9" t="str">
        <f>IF(Search!$U$4="","",IF($AX871="","",1))</f>
        <v/>
      </c>
      <c r="X871" s="9" t="str">
        <f>IF(Search!$U$5="","",IF(ISNUMBER(SEARCH(Search!$U$5,$AX871))=TRUE,IF(Search!$U$5="N","N",1),""))</f>
        <v/>
      </c>
      <c r="Y871" s="9" t="str">
        <f>IF(Search!$U$6="","",IF($AY871&lt;Search!$U$6,"",1))</f>
        <v/>
      </c>
      <c r="Z871" s="9" t="str">
        <f>IF(Search!$R$4="","",IF(Inventory!$BA871&lt;Search!$R$4,"",1))</f>
        <v/>
      </c>
      <c r="AA871" s="9" t="str">
        <f>IF(Search!$R$5="","",IF($BA871&gt;Search!$R$5,"",1))</f>
        <v/>
      </c>
      <c r="AB871" s="9" t="str">
        <f>IF(Search!$R$6="","",IF($BB871&lt;Search!$R$6,"",1))</f>
        <v/>
      </c>
      <c r="AC871" s="9" t="str">
        <f>IF(Search!$R$7="","",IF($BB871&lt;Search!$R$7,"",1))</f>
        <v/>
      </c>
      <c r="AD871" s="45" t="str">
        <f>IF(COUNTIF($A871:$AC871,"n")&gt;0,"",IF(SUM($A871:$AC871)=COUNTA(Search!$C$4:$C$8,Search!$F$4:$F$8,Search!$I$4:$I$6,Search!$I$8,Search!$L$4:$L$8,Search!$O$4:$O$8,Search!$R$4:$R$7,Search!$U$4:$U$7)-COUNTIF(Search!$C$4:$U$7,"n"),1+LARGE($AD$1:AD870,1),""))</f>
        <v/>
      </c>
      <c r="AE871" s="45" t="str">
        <f t="shared" si="42"/>
        <v/>
      </c>
      <c r="AF871" s="45" t="str">
        <f>IF(AD871="","",COUNTIF($AE$1:$AE870,$AE871)+RANK($AE871,$AE$2:$AE$10540,1))</f>
        <v/>
      </c>
      <c r="AG871" s="45" t="str">
        <f t="shared" si="43"/>
        <v/>
      </c>
      <c r="AH871" s="45" t="str">
        <f>IF($AD871="","",COUNTIF($AG$1:$AG870,$AG871)+RANK($AG871,$AG$1:$AG$10539,0))</f>
        <v/>
      </c>
      <c r="AI871" s="10" t="str">
        <f t="shared" si="44"/>
        <v>1998-99 Black Diamond #94 Brenden Morrow SP  RC   /   $</v>
      </c>
      <c r="AJ871" s="11">
        <v>1998</v>
      </c>
      <c r="AK871" s="17">
        <v>99</v>
      </c>
      <c r="AL871" s="12" t="s">
        <v>407</v>
      </c>
      <c r="AM871" s="10">
        <v>94</v>
      </c>
      <c r="AN871" s="12" t="s">
        <v>509</v>
      </c>
      <c r="AO871" s="9"/>
      <c r="AP871" s="9"/>
      <c r="AQ871" s="9"/>
      <c r="AR871" s="14" t="s">
        <v>2464</v>
      </c>
      <c r="AS871" s="29" t="s">
        <v>2</v>
      </c>
      <c r="AT871" s="9"/>
      <c r="AU871" s="9"/>
      <c r="AV871" s="13"/>
      <c r="AW871" s="13"/>
      <c r="AX871" s="9"/>
      <c r="AY871" s="9"/>
      <c r="AZ871" s="9"/>
      <c r="BA871" s="33"/>
      <c r="BB871" s="33"/>
      <c r="BC871" s="36"/>
      <c r="BD871" s="12" t="s">
        <v>1771</v>
      </c>
    </row>
    <row r="872" spans="1:56" s="12" customFormat="1" x14ac:dyDescent="0.2">
      <c r="A872" s="9" t="str">
        <f>IF(Search!$C$5="","",IF(COUNTA(Inventory!$AP872)=1,1,""))</f>
        <v/>
      </c>
      <c r="B872" s="9" t="str">
        <f>IF(Search!$C$4="","",IF(ISNUMBER(SEARCH(Search!$C$4,$AR872))=TRUE,1,""))</f>
        <v/>
      </c>
      <c r="C872" s="9" t="str">
        <f>IF(Search!$C$6="x",IF(COUNTA($AQ872)=1,1,"N"),IF(COUNTA($AQ872)=1,"N",""))</f>
        <v/>
      </c>
      <c r="D872" s="9" t="str">
        <f>IF(Search!$O$8="","",IF(ISNUMBER(SEARCH(Search!$O$8,$BD872))=TRUE,1,""))</f>
        <v/>
      </c>
      <c r="E872" s="9" t="str">
        <f>IF(Search!$C$7="","",IF(ISNUMBER(SEARCH(Search!$C$7,$AN872))=TRUE,1,""))</f>
        <v/>
      </c>
      <c r="F872" s="9" t="str">
        <f>IF(Search!$C$8="","",IF(ISNUMBER(SEARCH(Search!$C$8,$AO872))=TRUE,1,""))</f>
        <v/>
      </c>
      <c r="G872" s="9" t="str">
        <f>IF(Search!$F$4="","",IF(Inventory!$AJ872&lt;Search!$F$4,"",1))</f>
        <v/>
      </c>
      <c r="H872" s="9" t="str">
        <f>IF(Search!$F$5="","",IF(Inventory!$AJ872&gt;Search!$F$5,"",1))</f>
        <v/>
      </c>
      <c r="I872" s="9" t="str">
        <f>IF(Search!$F$7="","",IF(Search!$F$8="",IF(ISNUMBER(SEARCH(Search!$F$7,$AL872))=TRUE,1,""),""))</f>
        <v/>
      </c>
      <c r="J872" s="9" t="str">
        <f>IF($AL872=Search!$F$8,1,"")</f>
        <v/>
      </c>
      <c r="K872" s="9" t="str">
        <f>IF(Search!$I$4="","",IF(COUNTA($AS872)=1,IF(Search!$I$4="N","N",1),""))</f>
        <v/>
      </c>
      <c r="L872" s="9" t="str">
        <f>IF(Search!$I$5="","",IF($AS872="RC",1,""))</f>
        <v/>
      </c>
      <c r="M872" s="9" t="str">
        <f>IF(Search!$I$6="","",IF($AS872="RCP",1,""))</f>
        <v/>
      </c>
      <c r="N872" s="9" t="str">
        <f>IF(Search!$I$8="","",IF(COUNTA($AT872)=1,IF(Search!$I$8="N","N",1),""))</f>
        <v/>
      </c>
      <c r="O872" s="9" t="str">
        <f>IF(Search!$L$4="","",IF(COUNTA($AU872)=1,IF(Search!$L$4="N","N",1),""))</f>
        <v/>
      </c>
      <c r="P872" s="9" t="str">
        <f>IF(Search!$L$5="","",IF(ISNUMBER(SEARCH("Jersey",$AU872))=TRUE,IF(Search!$L$5="N","N",1),""))</f>
        <v/>
      </c>
      <c r="Q872" s="9" t="str">
        <f>IF(Search!$L$6="","",IF(ISNUMBER(SEARCH("Patch",$AU872))=TRUE,IF(Search!$L$6="N","N",1),""))</f>
        <v/>
      </c>
      <c r="R872" s="9" t="str">
        <f>IF(Search!$L$7="","",IF(ISNUMBER(SEARCH("Shield",$AU872))=TRUE,IF(Search!$L$7="N","N",1),""))</f>
        <v/>
      </c>
      <c r="S872" s="9" t="str">
        <f>IF(Search!$L$8="","",IF(ISNUMBER(SEARCH("Stick",$AU872))=TRUE,IF(Search!$L$8="N","N",1),""))</f>
        <v/>
      </c>
      <c r="T872" s="9" t="str">
        <f>IF(Search!$O$4="","",IF(COUNTA($AW872)=1,IF(Search!$O$4="N","N",1),""))</f>
        <v/>
      </c>
      <c r="U872" s="9" t="str">
        <f>IF(Search!$O$5="","",IF($AW872="","",IF($AW872&lt;Search!$O$5,"",1)))</f>
        <v/>
      </c>
      <c r="V872" s="9" t="str">
        <f>IF(Search!$O$6="","",IF($AW872="","",IF($AW872&gt;Search!$O$6,"",1)))</f>
        <v/>
      </c>
      <c r="W872" s="9" t="str">
        <f>IF(Search!$U$4="","",IF($AX872="","",1))</f>
        <v/>
      </c>
      <c r="X872" s="9" t="str">
        <f>IF(Search!$U$5="","",IF(ISNUMBER(SEARCH(Search!$U$5,$AX872))=TRUE,IF(Search!$U$5="N","N",1),""))</f>
        <v/>
      </c>
      <c r="Y872" s="9" t="str">
        <f>IF(Search!$U$6="","",IF($AY872&lt;Search!$U$6,"",1))</f>
        <v/>
      </c>
      <c r="Z872" s="9" t="str">
        <f>IF(Search!$R$4="","",IF(Inventory!$BA872&lt;Search!$R$4,"",1))</f>
        <v/>
      </c>
      <c r="AA872" s="9" t="str">
        <f>IF(Search!$R$5="","",IF($BA872&gt;Search!$R$5,"",1))</f>
        <v/>
      </c>
      <c r="AB872" s="9" t="str">
        <f>IF(Search!$R$6="","",IF($BB872&lt;Search!$R$6,"",1))</f>
        <v/>
      </c>
      <c r="AC872" s="9" t="str">
        <f>IF(Search!$R$7="","",IF($BB872&lt;Search!$R$7,"",1))</f>
        <v/>
      </c>
      <c r="AD872" s="45" t="str">
        <f>IF(COUNTIF($A872:$AC872,"n")&gt;0,"",IF(SUM($A872:$AC872)=COUNTA(Search!$C$4:$C$8,Search!$F$4:$F$8,Search!$I$4:$I$6,Search!$I$8,Search!$L$4:$L$8,Search!$O$4:$O$8,Search!$R$4:$R$7,Search!$U$4:$U$7)-COUNTIF(Search!$C$4:$U$7,"n"),1+LARGE($AD$1:AD871,1),""))</f>
        <v/>
      </c>
      <c r="AE872" s="45" t="str">
        <f t="shared" si="42"/>
        <v/>
      </c>
      <c r="AF872" s="45" t="str">
        <f>IF(AD872="","",COUNTIF($AE$1:$AE871,$AE872)+RANK($AE872,$AE$2:$AE$10540,1))</f>
        <v/>
      </c>
      <c r="AG872" s="45" t="str">
        <f t="shared" si="43"/>
        <v/>
      </c>
      <c r="AH872" s="45" t="str">
        <f>IF($AD872="","",COUNTIF($AG$1:$AG871,$AG872)+RANK($AG872,$AG$1:$AG$10539,0))</f>
        <v/>
      </c>
      <c r="AI872" s="10" t="str">
        <f t="shared" si="44"/>
        <v>1998-99 Pacific Omega #228 Curtis Joseph     /   $</v>
      </c>
      <c r="AJ872" s="11">
        <v>1998</v>
      </c>
      <c r="AK872" s="17">
        <v>99</v>
      </c>
      <c r="AL872" s="12" t="s">
        <v>510</v>
      </c>
      <c r="AM872" s="10">
        <v>228</v>
      </c>
      <c r="AN872" s="12" t="s">
        <v>209</v>
      </c>
      <c r="AO872" s="9"/>
      <c r="AP872" s="9"/>
      <c r="AQ872" s="9"/>
      <c r="AR872" s="14"/>
      <c r="AS872" s="9"/>
      <c r="AT872" s="9"/>
      <c r="AU872" s="9"/>
      <c r="AV872" s="13"/>
      <c r="AW872" s="13"/>
      <c r="AX872" s="9"/>
      <c r="AY872" s="9"/>
      <c r="AZ872" s="9"/>
      <c r="BA872" s="33"/>
      <c r="BB872" s="33"/>
      <c r="BC872" s="36"/>
      <c r="BD872" s="12" t="s">
        <v>1771</v>
      </c>
    </row>
    <row r="873" spans="1:56" s="12" customFormat="1" x14ac:dyDescent="0.2">
      <c r="A873" s="9" t="str">
        <f>IF(Search!$C$5="","",IF(COUNTA(Inventory!$AP873)=1,1,""))</f>
        <v/>
      </c>
      <c r="B873" s="9" t="str">
        <f>IF(Search!$C$4="","",IF(ISNUMBER(SEARCH(Search!$C$4,$AR873))=TRUE,1,""))</f>
        <v/>
      </c>
      <c r="C873" s="9" t="str">
        <f>IF(Search!$C$6="x",IF(COUNTA($AQ873)=1,1,"N"),IF(COUNTA($AQ873)=1,"N",""))</f>
        <v/>
      </c>
      <c r="D873" s="9" t="str">
        <f>IF(Search!$O$8="","",IF(ISNUMBER(SEARCH(Search!$O$8,$BD873))=TRUE,1,""))</f>
        <v/>
      </c>
      <c r="E873" s="9" t="str">
        <f>IF(Search!$C$7="","",IF(ISNUMBER(SEARCH(Search!$C$7,$AN873))=TRUE,1,""))</f>
        <v/>
      </c>
      <c r="F873" s="9" t="str">
        <f>IF(Search!$C$8="","",IF(ISNUMBER(SEARCH(Search!$C$8,$AO873))=TRUE,1,""))</f>
        <v/>
      </c>
      <c r="G873" s="9" t="str">
        <f>IF(Search!$F$4="","",IF(Inventory!$AJ873&lt;Search!$F$4,"",1))</f>
        <v/>
      </c>
      <c r="H873" s="9" t="str">
        <f>IF(Search!$F$5="","",IF(Inventory!$AJ873&gt;Search!$F$5,"",1))</f>
        <v/>
      </c>
      <c r="I873" s="9" t="str">
        <f>IF(Search!$F$7="","",IF(Search!$F$8="",IF(ISNUMBER(SEARCH(Search!$F$7,$AL873))=TRUE,1,""),""))</f>
        <v/>
      </c>
      <c r="J873" s="9" t="str">
        <f>IF($AL873=Search!$F$8,1,"")</f>
        <v/>
      </c>
      <c r="K873" s="9" t="str">
        <f>IF(Search!$I$4="","",IF(COUNTA($AS873)=1,IF(Search!$I$4="N","N",1),""))</f>
        <v/>
      </c>
      <c r="L873" s="9" t="str">
        <f>IF(Search!$I$5="","",IF($AS873="RC",1,""))</f>
        <v/>
      </c>
      <c r="M873" s="9" t="str">
        <f>IF(Search!$I$6="","",IF($AS873="RCP",1,""))</f>
        <v/>
      </c>
      <c r="N873" s="9" t="str">
        <f>IF(Search!$I$8="","",IF(COUNTA($AT873)=1,IF(Search!$I$8="N","N",1),""))</f>
        <v/>
      </c>
      <c r="O873" s="9" t="str">
        <f>IF(Search!$L$4="","",IF(COUNTA($AU873)=1,IF(Search!$L$4="N","N",1),""))</f>
        <v/>
      </c>
      <c r="P873" s="9" t="str">
        <f>IF(Search!$L$5="","",IF(ISNUMBER(SEARCH("Jersey",$AU873))=TRUE,IF(Search!$L$5="N","N",1),""))</f>
        <v/>
      </c>
      <c r="Q873" s="9" t="str">
        <f>IF(Search!$L$6="","",IF(ISNUMBER(SEARCH("Patch",$AU873))=TRUE,IF(Search!$L$6="N","N",1),""))</f>
        <v/>
      </c>
      <c r="R873" s="9" t="str">
        <f>IF(Search!$L$7="","",IF(ISNUMBER(SEARCH("Shield",$AU873))=TRUE,IF(Search!$L$7="N","N",1),""))</f>
        <v/>
      </c>
      <c r="S873" s="9" t="str">
        <f>IF(Search!$L$8="","",IF(ISNUMBER(SEARCH("Stick",$AU873))=TRUE,IF(Search!$L$8="N","N",1),""))</f>
        <v/>
      </c>
      <c r="T873" s="9" t="str">
        <f>IF(Search!$O$4="","",IF(COUNTA($AW873)=1,IF(Search!$O$4="N","N",1),""))</f>
        <v/>
      </c>
      <c r="U873" s="9" t="str">
        <f>IF(Search!$O$5="","",IF($AW873="","",IF($AW873&lt;Search!$O$5,"",1)))</f>
        <v/>
      </c>
      <c r="V873" s="9" t="str">
        <f>IF(Search!$O$6="","",IF($AW873="","",IF($AW873&gt;Search!$O$6,"",1)))</f>
        <v/>
      </c>
      <c r="W873" s="9" t="str">
        <f>IF(Search!$U$4="","",IF($AX873="","",1))</f>
        <v/>
      </c>
      <c r="X873" s="9" t="str">
        <f>IF(Search!$U$5="","",IF(ISNUMBER(SEARCH(Search!$U$5,$AX873))=TRUE,IF(Search!$U$5="N","N",1),""))</f>
        <v/>
      </c>
      <c r="Y873" s="9" t="str">
        <f>IF(Search!$U$6="","",IF($AY873&lt;Search!$U$6,"",1))</f>
        <v/>
      </c>
      <c r="Z873" s="9" t="str">
        <f>IF(Search!$R$4="","",IF(Inventory!$BA873&lt;Search!$R$4,"",1))</f>
        <v/>
      </c>
      <c r="AA873" s="9" t="str">
        <f>IF(Search!$R$5="","",IF($BA873&gt;Search!$R$5,"",1))</f>
        <v/>
      </c>
      <c r="AB873" s="9" t="str">
        <f>IF(Search!$R$6="","",IF($BB873&lt;Search!$R$6,"",1))</f>
        <v/>
      </c>
      <c r="AC873" s="9" t="str">
        <f>IF(Search!$R$7="","",IF($BB873&lt;Search!$R$7,"",1))</f>
        <v/>
      </c>
      <c r="AD873" s="45" t="str">
        <f>IF(COUNTIF($A873:$AC873,"n")&gt;0,"",IF(SUM($A873:$AC873)=COUNTA(Search!$C$4:$C$8,Search!$F$4:$F$8,Search!$I$4:$I$6,Search!$I$8,Search!$L$4:$L$8,Search!$O$4:$O$8,Search!$R$4:$R$7,Search!$U$4:$U$7)-COUNTIF(Search!$C$4:$U$7,"n"),1+LARGE($AD$1:AD872,1),""))</f>
        <v/>
      </c>
      <c r="AE873" s="45" t="str">
        <f t="shared" si="42"/>
        <v/>
      </c>
      <c r="AF873" s="45" t="str">
        <f>IF(AD873="","",COUNTIF($AE$1:$AE872,$AE873)+RANK($AE873,$AE$2:$AE$10540,1))</f>
        <v/>
      </c>
      <c r="AG873" s="45" t="str">
        <f t="shared" si="43"/>
        <v/>
      </c>
      <c r="AH873" s="45" t="str">
        <f>IF($AD873="","",COUNTIF($AG$1:$AG872,$AG873)+RANK($AG873,$AG$1:$AG$10539,0))</f>
        <v/>
      </c>
      <c r="AI873" s="10" t="str">
        <f t="shared" si="44"/>
        <v>1998-99 Pacific Omega #228 Curtis Joseph     /   $</v>
      </c>
      <c r="AJ873" s="11">
        <v>1998</v>
      </c>
      <c r="AK873" s="17">
        <v>99</v>
      </c>
      <c r="AL873" s="12" t="s">
        <v>510</v>
      </c>
      <c r="AM873" s="10">
        <v>228</v>
      </c>
      <c r="AN873" s="15" t="s">
        <v>209</v>
      </c>
      <c r="AO873" s="14"/>
      <c r="AP873" s="14"/>
      <c r="AQ873" s="14"/>
      <c r="AR873" s="14"/>
      <c r="AS873" s="9"/>
      <c r="AT873" s="9"/>
      <c r="AU873" s="9"/>
      <c r="AV873" s="13"/>
      <c r="AW873" s="13"/>
      <c r="AX873" s="9"/>
      <c r="AY873" s="9"/>
      <c r="AZ873" s="9"/>
      <c r="BA873" s="33"/>
      <c r="BB873" s="33"/>
      <c r="BC873" s="36"/>
      <c r="BD873" s="12" t="s">
        <v>1771</v>
      </c>
    </row>
    <row r="874" spans="1:56" s="12" customFormat="1" x14ac:dyDescent="0.2">
      <c r="A874" s="9" t="str">
        <f>IF(Search!$C$5="","",IF(COUNTA(Inventory!$AP874)=1,1,""))</f>
        <v/>
      </c>
      <c r="B874" s="9" t="str">
        <f>IF(Search!$C$4="","",IF(ISNUMBER(SEARCH(Search!$C$4,$AR874))=TRUE,1,""))</f>
        <v/>
      </c>
      <c r="C874" s="9" t="str">
        <f>IF(Search!$C$6="x",IF(COUNTA($AQ874)=1,1,"N"),IF(COUNTA($AQ874)=1,"N",""))</f>
        <v/>
      </c>
      <c r="D874" s="9" t="str">
        <f>IF(Search!$O$8="","",IF(ISNUMBER(SEARCH(Search!$O$8,$BD874))=TRUE,1,""))</f>
        <v/>
      </c>
      <c r="E874" s="9" t="str">
        <f>IF(Search!$C$7="","",IF(ISNUMBER(SEARCH(Search!$C$7,$AN874))=TRUE,1,""))</f>
        <v/>
      </c>
      <c r="F874" s="9" t="str">
        <f>IF(Search!$C$8="","",IF(ISNUMBER(SEARCH(Search!$C$8,$AO874))=TRUE,1,""))</f>
        <v/>
      </c>
      <c r="G874" s="9" t="str">
        <f>IF(Search!$F$4="","",IF(Inventory!$AJ874&lt;Search!$F$4,"",1))</f>
        <v/>
      </c>
      <c r="H874" s="9" t="str">
        <f>IF(Search!$F$5="","",IF(Inventory!$AJ874&gt;Search!$F$5,"",1))</f>
        <v/>
      </c>
      <c r="I874" s="9" t="str">
        <f>IF(Search!$F$7="","",IF(Search!$F$8="",IF(ISNUMBER(SEARCH(Search!$F$7,$AL874))=TRUE,1,""),""))</f>
        <v/>
      </c>
      <c r="J874" s="9" t="str">
        <f>IF($AL874=Search!$F$8,1,"")</f>
        <v/>
      </c>
      <c r="K874" s="9" t="str">
        <f>IF(Search!$I$4="","",IF(COUNTA($AS874)=1,IF(Search!$I$4="N","N",1),""))</f>
        <v/>
      </c>
      <c r="L874" s="9" t="str">
        <f>IF(Search!$I$5="","",IF($AS874="RC",1,""))</f>
        <v/>
      </c>
      <c r="M874" s="9" t="str">
        <f>IF(Search!$I$6="","",IF($AS874="RCP",1,""))</f>
        <v/>
      </c>
      <c r="N874" s="9" t="str">
        <f>IF(Search!$I$8="","",IF(COUNTA($AT874)=1,IF(Search!$I$8="N","N",1),""))</f>
        <v/>
      </c>
      <c r="O874" s="9" t="str">
        <f>IF(Search!$L$4="","",IF(COUNTA($AU874)=1,IF(Search!$L$4="N","N",1),""))</f>
        <v/>
      </c>
      <c r="P874" s="9" t="str">
        <f>IF(Search!$L$5="","",IF(ISNUMBER(SEARCH("Jersey",$AU874))=TRUE,IF(Search!$L$5="N","N",1),""))</f>
        <v/>
      </c>
      <c r="Q874" s="9" t="str">
        <f>IF(Search!$L$6="","",IF(ISNUMBER(SEARCH("Patch",$AU874))=TRUE,IF(Search!$L$6="N","N",1),""))</f>
        <v/>
      </c>
      <c r="R874" s="9" t="str">
        <f>IF(Search!$L$7="","",IF(ISNUMBER(SEARCH("Shield",$AU874))=TRUE,IF(Search!$L$7="N","N",1),""))</f>
        <v/>
      </c>
      <c r="S874" s="9" t="str">
        <f>IF(Search!$L$8="","",IF(ISNUMBER(SEARCH("Stick",$AU874))=TRUE,IF(Search!$L$8="N","N",1),""))</f>
        <v/>
      </c>
      <c r="T874" s="9" t="str">
        <f>IF(Search!$O$4="","",IF(COUNTA($AW874)=1,IF(Search!$O$4="N","N",1),""))</f>
        <v/>
      </c>
      <c r="U874" s="9" t="str">
        <f>IF(Search!$O$5="","",IF($AW874="","",IF($AW874&lt;Search!$O$5,"",1)))</f>
        <v/>
      </c>
      <c r="V874" s="9" t="str">
        <f>IF(Search!$O$6="","",IF($AW874="","",IF($AW874&gt;Search!$O$6,"",1)))</f>
        <v/>
      </c>
      <c r="W874" s="9" t="str">
        <f>IF(Search!$U$4="","",IF($AX874="","",1))</f>
        <v/>
      </c>
      <c r="X874" s="9" t="str">
        <f>IF(Search!$U$5="","",IF(ISNUMBER(SEARCH(Search!$U$5,$AX874))=TRUE,IF(Search!$U$5="N","N",1),""))</f>
        <v/>
      </c>
      <c r="Y874" s="9" t="str">
        <f>IF(Search!$U$6="","",IF($AY874&lt;Search!$U$6,"",1))</f>
        <v/>
      </c>
      <c r="Z874" s="9" t="str">
        <f>IF(Search!$R$4="","",IF(Inventory!$BA874&lt;Search!$R$4,"",1))</f>
        <v/>
      </c>
      <c r="AA874" s="9" t="str">
        <f>IF(Search!$R$5="","",IF($BA874&gt;Search!$R$5,"",1))</f>
        <v/>
      </c>
      <c r="AB874" s="9" t="str">
        <f>IF(Search!$R$6="","",IF($BB874&lt;Search!$R$6,"",1))</f>
        <v/>
      </c>
      <c r="AC874" s="9" t="str">
        <f>IF(Search!$R$7="","",IF($BB874&lt;Search!$R$7,"",1))</f>
        <v/>
      </c>
      <c r="AD874" s="45" t="str">
        <f>IF(COUNTIF($A874:$AC874,"n")&gt;0,"",IF(SUM($A874:$AC874)=COUNTA(Search!$C$4:$C$8,Search!$F$4:$F$8,Search!$I$4:$I$6,Search!$I$8,Search!$L$4:$L$8,Search!$O$4:$O$8,Search!$R$4:$R$7,Search!$U$4:$U$7)-COUNTIF(Search!$C$4:$U$7,"n"),1+LARGE($AD$1:AD873,1),""))</f>
        <v/>
      </c>
      <c r="AE874" s="45" t="str">
        <f t="shared" si="42"/>
        <v/>
      </c>
      <c r="AF874" s="45" t="str">
        <f>IF(AD874="","",COUNTIF($AE$1:$AE873,$AE874)+RANK($AE874,$AE$2:$AE$10540,1))</f>
        <v/>
      </c>
      <c r="AG874" s="45" t="str">
        <f t="shared" si="43"/>
        <v/>
      </c>
      <c r="AH874" s="45" t="str">
        <f>IF($AD874="","",COUNTIF($AG$1:$AG873,$AG874)+RANK($AG874,$AG$1:$AG$10539,0))</f>
        <v/>
      </c>
      <c r="AI874" s="10" t="str">
        <f t="shared" si="44"/>
        <v>1998-99 SP Authentic #110 Tomas Kaberle TOR RC   /   $</v>
      </c>
      <c r="AJ874" s="11">
        <v>1998</v>
      </c>
      <c r="AK874" s="17">
        <v>99</v>
      </c>
      <c r="AL874" s="12" t="s">
        <v>511</v>
      </c>
      <c r="AM874" s="10">
        <v>110</v>
      </c>
      <c r="AN874" s="12" t="s">
        <v>512</v>
      </c>
      <c r="AO874" s="9" t="s">
        <v>1904</v>
      </c>
      <c r="AP874" s="9"/>
      <c r="AQ874" s="9"/>
      <c r="AR874" s="14" t="s">
        <v>2482</v>
      </c>
      <c r="AS874" s="9" t="s">
        <v>2</v>
      </c>
      <c r="AT874" s="9"/>
      <c r="AU874" s="9"/>
      <c r="AV874" s="13"/>
      <c r="AW874" s="13"/>
      <c r="AX874" s="9"/>
      <c r="AY874" s="9"/>
      <c r="AZ874" s="9"/>
      <c r="BA874" s="33"/>
      <c r="BB874" s="33"/>
      <c r="BC874" s="36"/>
      <c r="BD874" s="12" t="s">
        <v>1771</v>
      </c>
    </row>
    <row r="875" spans="1:56" s="12" customFormat="1" x14ac:dyDescent="0.2">
      <c r="A875" s="9" t="str">
        <f>IF(Search!$C$5="","",IF(COUNTA(Inventory!$AP875)=1,1,""))</f>
        <v/>
      </c>
      <c r="B875" s="9" t="str">
        <f>IF(Search!$C$4="","",IF(ISNUMBER(SEARCH(Search!$C$4,$AR875))=TRUE,1,""))</f>
        <v/>
      </c>
      <c r="C875" s="9" t="str">
        <f>IF(Search!$C$6="x",IF(COUNTA($AQ875)=1,1,"N"),IF(COUNTA($AQ875)=1,"N",""))</f>
        <v/>
      </c>
      <c r="D875" s="9" t="str">
        <f>IF(Search!$O$8="","",IF(ISNUMBER(SEARCH(Search!$O$8,$BD875))=TRUE,1,""))</f>
        <v/>
      </c>
      <c r="E875" s="9" t="str">
        <f>IF(Search!$C$7="","",IF(ISNUMBER(SEARCH(Search!$C$7,$AN875))=TRUE,1,""))</f>
        <v/>
      </c>
      <c r="F875" s="9" t="str">
        <f>IF(Search!$C$8="","",IF(ISNUMBER(SEARCH(Search!$C$8,$AO875))=TRUE,1,""))</f>
        <v/>
      </c>
      <c r="G875" s="9" t="str">
        <f>IF(Search!$F$4="","",IF(Inventory!$AJ875&lt;Search!$F$4,"",1))</f>
        <v/>
      </c>
      <c r="H875" s="9" t="str">
        <f>IF(Search!$F$5="","",IF(Inventory!$AJ875&gt;Search!$F$5,"",1))</f>
        <v/>
      </c>
      <c r="I875" s="9" t="str">
        <f>IF(Search!$F$7="","",IF(Search!$F$8="",IF(ISNUMBER(SEARCH(Search!$F$7,$AL875))=TRUE,1,""),""))</f>
        <v/>
      </c>
      <c r="J875" s="9" t="str">
        <f>IF($AL875=Search!$F$8,1,"")</f>
        <v/>
      </c>
      <c r="K875" s="9" t="str">
        <f>IF(Search!$I$4="","",IF(COUNTA($AS875)=1,IF(Search!$I$4="N","N",1),""))</f>
        <v/>
      </c>
      <c r="L875" s="9" t="str">
        <f>IF(Search!$I$5="","",IF($AS875="RC",1,""))</f>
        <v/>
      </c>
      <c r="M875" s="9" t="str">
        <f>IF(Search!$I$6="","",IF($AS875="RCP",1,""))</f>
        <v/>
      </c>
      <c r="N875" s="9" t="str">
        <f>IF(Search!$I$8="","",IF(COUNTA($AT875)=1,IF(Search!$I$8="N","N",1),""))</f>
        <v/>
      </c>
      <c r="O875" s="9" t="str">
        <f>IF(Search!$L$4="","",IF(COUNTA($AU875)=1,IF(Search!$L$4="N","N",1),""))</f>
        <v/>
      </c>
      <c r="P875" s="9" t="str">
        <f>IF(Search!$L$5="","",IF(ISNUMBER(SEARCH("Jersey",$AU875))=TRUE,IF(Search!$L$5="N","N",1),""))</f>
        <v/>
      </c>
      <c r="Q875" s="9" t="str">
        <f>IF(Search!$L$6="","",IF(ISNUMBER(SEARCH("Patch",$AU875))=TRUE,IF(Search!$L$6="N","N",1),""))</f>
        <v/>
      </c>
      <c r="R875" s="9" t="str">
        <f>IF(Search!$L$7="","",IF(ISNUMBER(SEARCH("Shield",$AU875))=TRUE,IF(Search!$L$7="N","N",1),""))</f>
        <v/>
      </c>
      <c r="S875" s="9" t="str">
        <f>IF(Search!$L$8="","",IF(ISNUMBER(SEARCH("Stick",$AU875))=TRUE,IF(Search!$L$8="N","N",1),""))</f>
        <v/>
      </c>
      <c r="T875" s="9" t="str">
        <f>IF(Search!$O$4="","",IF(COUNTA($AW875)=1,IF(Search!$O$4="N","N",1),""))</f>
        <v/>
      </c>
      <c r="U875" s="9" t="str">
        <f>IF(Search!$O$5="","",IF($AW875="","",IF($AW875&lt;Search!$O$5,"",1)))</f>
        <v/>
      </c>
      <c r="V875" s="9" t="str">
        <f>IF(Search!$O$6="","",IF($AW875="","",IF($AW875&gt;Search!$O$6,"",1)))</f>
        <v/>
      </c>
      <c r="W875" s="9" t="str">
        <f>IF(Search!$U$4="","",IF($AX875="","",1))</f>
        <v/>
      </c>
      <c r="X875" s="9" t="str">
        <f>IF(Search!$U$5="","",IF(ISNUMBER(SEARCH(Search!$U$5,$AX875))=TRUE,IF(Search!$U$5="N","N",1),""))</f>
        <v/>
      </c>
      <c r="Y875" s="9" t="str">
        <f>IF(Search!$U$6="","",IF($AY875&lt;Search!$U$6,"",1))</f>
        <v/>
      </c>
      <c r="Z875" s="9" t="str">
        <f>IF(Search!$R$4="","",IF(Inventory!$BA875&lt;Search!$R$4,"",1))</f>
        <v/>
      </c>
      <c r="AA875" s="9" t="str">
        <f>IF(Search!$R$5="","",IF($BA875&gt;Search!$R$5,"",1))</f>
        <v/>
      </c>
      <c r="AB875" s="9" t="str">
        <f>IF(Search!$R$6="","",IF($BB875&lt;Search!$R$6,"",1))</f>
        <v/>
      </c>
      <c r="AC875" s="9" t="str">
        <f>IF(Search!$R$7="","",IF($BB875&lt;Search!$R$7,"",1))</f>
        <v/>
      </c>
      <c r="AD875" s="45" t="str">
        <f>IF(COUNTIF($A875:$AC875,"n")&gt;0,"",IF(SUM($A875:$AC875)=COUNTA(Search!$C$4:$C$8,Search!$F$4:$F$8,Search!$I$4:$I$6,Search!$I$8,Search!$L$4:$L$8,Search!$O$4:$O$8,Search!$R$4:$R$7,Search!$U$4:$U$7)-COUNTIF(Search!$C$4:$U$7,"n"),1+LARGE($AD$1:AD874,1),""))</f>
        <v/>
      </c>
      <c r="AE875" s="45" t="str">
        <f t="shared" si="42"/>
        <v/>
      </c>
      <c r="AF875" s="45" t="str">
        <f>IF(AD875="","",COUNTIF($AE$1:$AE874,$AE875)+RANK($AE875,$AE$2:$AE$10540,1))</f>
        <v/>
      </c>
      <c r="AG875" s="45" t="str">
        <f t="shared" si="43"/>
        <v/>
      </c>
      <c r="AH875" s="45" t="str">
        <f>IF($AD875="","",COUNTIF($AG$1:$AG874,$AG875)+RANK($AG875,$AG$1:$AG$10539,0))</f>
        <v/>
      </c>
      <c r="AI875" s="10" t="str">
        <f t="shared" si="44"/>
        <v>1998-99 SP Authentic Power Shift #83 Mats Sundin     /   $</v>
      </c>
      <c r="AJ875" s="11">
        <v>1998</v>
      </c>
      <c r="AK875" s="17">
        <v>99</v>
      </c>
      <c r="AL875" s="12" t="s">
        <v>2209</v>
      </c>
      <c r="AM875" s="10">
        <v>83</v>
      </c>
      <c r="AN875" s="15" t="s">
        <v>215</v>
      </c>
      <c r="AO875" s="14"/>
      <c r="AP875" s="14"/>
      <c r="AQ875" s="14"/>
      <c r="AR875" s="14"/>
      <c r="AS875" s="9"/>
      <c r="AT875" s="9"/>
      <c r="AU875" s="9"/>
      <c r="AV875" s="13"/>
      <c r="AW875" s="13"/>
      <c r="AX875" s="9"/>
      <c r="AY875" s="9"/>
      <c r="AZ875" s="9"/>
      <c r="BA875" s="33"/>
      <c r="BB875" s="33"/>
      <c r="BC875" s="36"/>
      <c r="BD875" s="12" t="s">
        <v>1771</v>
      </c>
    </row>
    <row r="876" spans="1:56" s="12" customFormat="1" x14ac:dyDescent="0.2">
      <c r="A876" s="9" t="str">
        <f>IF(Search!$C$5="","",IF(COUNTA(Inventory!$AP876)=1,1,""))</f>
        <v/>
      </c>
      <c r="B876" s="9" t="str">
        <f>IF(Search!$C$4="","",IF(ISNUMBER(SEARCH(Search!$C$4,$AR876))=TRUE,1,""))</f>
        <v/>
      </c>
      <c r="C876" s="9" t="str">
        <f>IF(Search!$C$6="x",IF(COUNTA($AQ876)=1,1,"N"),IF(COUNTA($AQ876)=1,"N",""))</f>
        <v/>
      </c>
      <c r="D876" s="9" t="str">
        <f>IF(Search!$O$8="","",IF(ISNUMBER(SEARCH(Search!$O$8,$BD876))=TRUE,1,""))</f>
        <v/>
      </c>
      <c r="E876" s="9" t="str">
        <f>IF(Search!$C$7="","",IF(ISNUMBER(SEARCH(Search!$C$7,$AN876))=TRUE,1,""))</f>
        <v/>
      </c>
      <c r="F876" s="9" t="str">
        <f>IF(Search!$C$8="","",IF(ISNUMBER(SEARCH(Search!$C$8,$AO876))=TRUE,1,""))</f>
        <v/>
      </c>
      <c r="G876" s="9" t="str">
        <f>IF(Search!$F$4="","",IF(Inventory!$AJ876&lt;Search!$F$4,"",1))</f>
        <v/>
      </c>
      <c r="H876" s="9" t="str">
        <f>IF(Search!$F$5="","",IF(Inventory!$AJ876&gt;Search!$F$5,"",1))</f>
        <v/>
      </c>
      <c r="I876" s="9" t="str">
        <f>IF(Search!$F$7="","",IF(Search!$F$8="",IF(ISNUMBER(SEARCH(Search!$F$7,$AL876))=TRUE,1,""),""))</f>
        <v/>
      </c>
      <c r="J876" s="9" t="str">
        <f>IF($AL876=Search!$F$8,1,"")</f>
        <v/>
      </c>
      <c r="K876" s="9" t="str">
        <f>IF(Search!$I$4="","",IF(COUNTA($AS876)=1,IF(Search!$I$4="N","N",1),""))</f>
        <v/>
      </c>
      <c r="L876" s="9" t="str">
        <f>IF(Search!$I$5="","",IF($AS876="RC",1,""))</f>
        <v/>
      </c>
      <c r="M876" s="9" t="str">
        <f>IF(Search!$I$6="","",IF($AS876="RCP",1,""))</f>
        <v/>
      </c>
      <c r="N876" s="9" t="str">
        <f>IF(Search!$I$8="","",IF(COUNTA($AT876)=1,IF(Search!$I$8="N","N",1),""))</f>
        <v/>
      </c>
      <c r="O876" s="9" t="str">
        <f>IF(Search!$L$4="","",IF(COUNTA($AU876)=1,IF(Search!$L$4="N","N",1),""))</f>
        <v/>
      </c>
      <c r="P876" s="9" t="str">
        <f>IF(Search!$L$5="","",IF(ISNUMBER(SEARCH("Jersey",$AU876))=TRUE,IF(Search!$L$5="N","N",1),""))</f>
        <v/>
      </c>
      <c r="Q876" s="9" t="str">
        <f>IF(Search!$L$6="","",IF(ISNUMBER(SEARCH("Patch",$AU876))=TRUE,IF(Search!$L$6="N","N",1),""))</f>
        <v/>
      </c>
      <c r="R876" s="9" t="str">
        <f>IF(Search!$L$7="","",IF(ISNUMBER(SEARCH("Shield",$AU876))=TRUE,IF(Search!$L$7="N","N",1),""))</f>
        <v/>
      </c>
      <c r="S876" s="9" t="str">
        <f>IF(Search!$L$8="","",IF(ISNUMBER(SEARCH("Stick",$AU876))=TRUE,IF(Search!$L$8="N","N",1),""))</f>
        <v/>
      </c>
      <c r="T876" s="9" t="str">
        <f>IF(Search!$O$4="","",IF(COUNTA($AW876)=1,IF(Search!$O$4="N","N",1),""))</f>
        <v/>
      </c>
      <c r="U876" s="9" t="str">
        <f>IF(Search!$O$5="","",IF($AW876="","",IF($AW876&lt;Search!$O$5,"",1)))</f>
        <v/>
      </c>
      <c r="V876" s="9" t="str">
        <f>IF(Search!$O$6="","",IF($AW876="","",IF($AW876&gt;Search!$O$6,"",1)))</f>
        <v/>
      </c>
      <c r="W876" s="9" t="str">
        <f>IF(Search!$U$4="","",IF($AX876="","",1))</f>
        <v/>
      </c>
      <c r="X876" s="9" t="str">
        <f>IF(Search!$U$5="","",IF(ISNUMBER(SEARCH(Search!$U$5,$AX876))=TRUE,IF(Search!$U$5="N","N",1),""))</f>
        <v/>
      </c>
      <c r="Y876" s="9" t="str">
        <f>IF(Search!$U$6="","",IF($AY876&lt;Search!$U$6,"",1))</f>
        <v/>
      </c>
      <c r="Z876" s="9" t="str">
        <f>IF(Search!$R$4="","",IF(Inventory!$BA876&lt;Search!$R$4,"",1))</f>
        <v/>
      </c>
      <c r="AA876" s="9" t="str">
        <f>IF(Search!$R$5="","",IF($BA876&gt;Search!$R$5,"",1))</f>
        <v/>
      </c>
      <c r="AB876" s="9" t="str">
        <f>IF(Search!$R$6="","",IF($BB876&lt;Search!$R$6,"",1))</f>
        <v/>
      </c>
      <c r="AC876" s="9" t="str">
        <f>IF(Search!$R$7="","",IF($BB876&lt;Search!$R$7,"",1))</f>
        <v/>
      </c>
      <c r="AD876" s="45" t="str">
        <f>IF(COUNTIF($A876:$AC876,"n")&gt;0,"",IF(SUM($A876:$AC876)=COUNTA(Search!$C$4:$C$8,Search!$F$4:$F$8,Search!$I$4:$I$6,Search!$I$8,Search!$L$4:$L$8,Search!$O$4:$O$8,Search!$R$4:$R$7,Search!$U$4:$U$7)-COUNTIF(Search!$C$4:$U$7,"n"),1+LARGE($AD$1:AD875,1),""))</f>
        <v/>
      </c>
      <c r="AE876" s="45" t="str">
        <f t="shared" si="42"/>
        <v/>
      </c>
      <c r="AF876" s="45" t="str">
        <f>IF(AD876="","",COUNTIF($AE$1:$AE875,$AE876)+RANK($AE876,$AE$2:$AE$10540,1))</f>
        <v/>
      </c>
      <c r="AG876" s="45" t="str">
        <f t="shared" si="43"/>
        <v/>
      </c>
      <c r="AH876" s="45" t="str">
        <f>IF($AD876="","",COUNTIF($AG$1:$AG875,$AG876)+RANK($AG876,$AG$1:$AG$10539,0))</f>
        <v/>
      </c>
      <c r="AI876" s="10" t="str">
        <f t="shared" si="44"/>
        <v>1998-99 UD Choice StarQuest Green #SQ19 Mats Sundin     /   $</v>
      </c>
      <c r="AJ876" s="11">
        <v>1998</v>
      </c>
      <c r="AK876" s="17">
        <v>99</v>
      </c>
      <c r="AL876" s="12" t="s">
        <v>2210</v>
      </c>
      <c r="AM876" s="10" t="s">
        <v>2211</v>
      </c>
      <c r="AN876" s="15" t="s">
        <v>215</v>
      </c>
      <c r="AO876" s="14"/>
      <c r="AP876" s="14"/>
      <c r="AQ876" s="14"/>
      <c r="AR876" s="14"/>
      <c r="AS876" s="9"/>
      <c r="AT876" s="9"/>
      <c r="AU876" s="9"/>
      <c r="AV876" s="13"/>
      <c r="AW876" s="13"/>
      <c r="AX876" s="9"/>
      <c r="AY876" s="9"/>
      <c r="AZ876" s="9"/>
      <c r="BA876" s="33"/>
      <c r="BB876" s="33"/>
      <c r="BC876" s="36"/>
      <c r="BD876" s="12" t="s">
        <v>1771</v>
      </c>
    </row>
    <row r="877" spans="1:56" s="12" customFormat="1" x14ac:dyDescent="0.2">
      <c r="A877" s="9" t="str">
        <f>IF(Search!$C$5="","",IF(COUNTA(Inventory!$AP877)=1,1,""))</f>
        <v/>
      </c>
      <c r="B877" s="9" t="str">
        <f>IF(Search!$C$4="","",IF(ISNUMBER(SEARCH(Search!$C$4,$AR877))=TRUE,1,""))</f>
        <v/>
      </c>
      <c r="C877" s="9" t="str">
        <f>IF(Search!$C$6="x",IF(COUNTA($AQ877)=1,1,"N"),IF(COUNTA($AQ877)=1,"N",""))</f>
        <v/>
      </c>
      <c r="D877" s="9" t="str">
        <f>IF(Search!$O$8="","",IF(ISNUMBER(SEARCH(Search!$O$8,$BD877))=TRUE,1,""))</f>
        <v/>
      </c>
      <c r="E877" s="9" t="str">
        <f>IF(Search!$C$7="","",IF(ISNUMBER(SEARCH(Search!$C$7,$AN877))=TRUE,1,""))</f>
        <v/>
      </c>
      <c r="F877" s="9" t="str">
        <f>IF(Search!$C$8="","",IF(ISNUMBER(SEARCH(Search!$C$8,$AO877))=TRUE,1,""))</f>
        <v/>
      </c>
      <c r="G877" s="9" t="str">
        <f>IF(Search!$F$4="","",IF(Inventory!$AJ877&lt;Search!$F$4,"",1))</f>
        <v/>
      </c>
      <c r="H877" s="9" t="str">
        <f>IF(Search!$F$5="","",IF(Inventory!$AJ877&gt;Search!$F$5,"",1))</f>
        <v/>
      </c>
      <c r="I877" s="9" t="str">
        <f>IF(Search!$F$7="","",IF(Search!$F$8="",IF(ISNUMBER(SEARCH(Search!$F$7,$AL877))=TRUE,1,""),""))</f>
        <v/>
      </c>
      <c r="J877" s="9" t="str">
        <f>IF($AL877=Search!$F$8,1,"")</f>
        <v/>
      </c>
      <c r="K877" s="9" t="str">
        <f>IF(Search!$I$4="","",IF(COUNTA($AS877)=1,IF(Search!$I$4="N","N",1),""))</f>
        <v/>
      </c>
      <c r="L877" s="9" t="str">
        <f>IF(Search!$I$5="","",IF($AS877="RC",1,""))</f>
        <v/>
      </c>
      <c r="M877" s="9" t="str">
        <f>IF(Search!$I$6="","",IF($AS877="RCP",1,""))</f>
        <v/>
      </c>
      <c r="N877" s="9" t="str">
        <f>IF(Search!$I$8="","",IF(COUNTA($AT877)=1,IF(Search!$I$8="N","N",1),""))</f>
        <v/>
      </c>
      <c r="O877" s="9" t="str">
        <f>IF(Search!$L$4="","",IF(COUNTA($AU877)=1,IF(Search!$L$4="N","N",1),""))</f>
        <v/>
      </c>
      <c r="P877" s="9" t="str">
        <f>IF(Search!$L$5="","",IF(ISNUMBER(SEARCH("Jersey",$AU877))=TRUE,IF(Search!$L$5="N","N",1),""))</f>
        <v/>
      </c>
      <c r="Q877" s="9" t="str">
        <f>IF(Search!$L$6="","",IF(ISNUMBER(SEARCH("Patch",$AU877))=TRUE,IF(Search!$L$6="N","N",1),""))</f>
        <v/>
      </c>
      <c r="R877" s="9" t="str">
        <f>IF(Search!$L$7="","",IF(ISNUMBER(SEARCH("Shield",$AU877))=TRUE,IF(Search!$L$7="N","N",1),""))</f>
        <v/>
      </c>
      <c r="S877" s="9" t="str">
        <f>IF(Search!$L$8="","",IF(ISNUMBER(SEARCH("Stick",$AU877))=TRUE,IF(Search!$L$8="N","N",1),""))</f>
        <v/>
      </c>
      <c r="T877" s="9" t="str">
        <f>IF(Search!$O$4="","",IF(COUNTA($AW877)=1,IF(Search!$O$4="N","N",1),""))</f>
        <v/>
      </c>
      <c r="U877" s="9" t="str">
        <f>IF(Search!$O$5="","",IF($AW877="","",IF($AW877&lt;Search!$O$5,"",1)))</f>
        <v/>
      </c>
      <c r="V877" s="9" t="str">
        <f>IF(Search!$O$6="","",IF($AW877="","",IF($AW877&gt;Search!$O$6,"",1)))</f>
        <v/>
      </c>
      <c r="W877" s="9" t="str">
        <f>IF(Search!$U$4="","",IF($AX877="","",1))</f>
        <v/>
      </c>
      <c r="X877" s="9" t="str">
        <f>IF(Search!$U$5="","",IF(ISNUMBER(SEARCH(Search!$U$5,$AX877))=TRUE,IF(Search!$U$5="N","N",1),""))</f>
        <v/>
      </c>
      <c r="Y877" s="9" t="str">
        <f>IF(Search!$U$6="","",IF($AY877&lt;Search!$U$6,"",1))</f>
        <v/>
      </c>
      <c r="Z877" s="9" t="str">
        <f>IF(Search!$R$4="","",IF(Inventory!$BA877&lt;Search!$R$4,"",1))</f>
        <v/>
      </c>
      <c r="AA877" s="9" t="str">
        <f>IF(Search!$R$5="","",IF($BA877&gt;Search!$R$5,"",1))</f>
        <v/>
      </c>
      <c r="AB877" s="9" t="str">
        <f>IF(Search!$R$6="","",IF($BB877&lt;Search!$R$6,"",1))</f>
        <v/>
      </c>
      <c r="AC877" s="9" t="str">
        <f>IF(Search!$R$7="","",IF($BB877&lt;Search!$R$7,"",1))</f>
        <v/>
      </c>
      <c r="AD877" s="45" t="str">
        <f>IF(COUNTIF($A877:$AC877,"n")&gt;0,"",IF(SUM($A877:$AC877)=COUNTA(Search!$C$4:$C$8,Search!$F$4:$F$8,Search!$I$4:$I$6,Search!$I$8,Search!$L$4:$L$8,Search!$O$4:$O$8,Search!$R$4:$R$7,Search!$U$4:$U$7)-COUNTIF(Search!$C$4:$U$7,"n"),1+LARGE($AD$1:AD876,1),""))</f>
        <v/>
      </c>
      <c r="AE877" s="45" t="str">
        <f t="shared" si="42"/>
        <v/>
      </c>
      <c r="AF877" s="45" t="str">
        <f>IF(AD877="","",COUNTIF($AE$1:$AE876,$AE877)+RANK($AE877,$AE$2:$AE$10540,1))</f>
        <v/>
      </c>
      <c r="AG877" s="45" t="str">
        <f t="shared" si="43"/>
        <v/>
      </c>
      <c r="AH877" s="45" t="str">
        <f>IF($AD877="","",COUNTIF($AG$1:$AG876,$AG877)+RANK($AG877,$AG$1:$AG$10539,0))</f>
        <v/>
      </c>
      <c r="AI877" s="10" t="str">
        <f t="shared" si="44"/>
        <v>1998-99 Upper Deck #372 Daniil Markov     /   $</v>
      </c>
      <c r="AJ877" s="11">
        <v>1998</v>
      </c>
      <c r="AK877" s="17">
        <v>99</v>
      </c>
      <c r="AL877" s="12" t="s">
        <v>7</v>
      </c>
      <c r="AM877" s="10">
        <v>372</v>
      </c>
      <c r="AN877" s="12" t="s">
        <v>513</v>
      </c>
      <c r="AO877" s="9"/>
      <c r="AP877" s="9"/>
      <c r="AQ877" s="9"/>
      <c r="AR877" s="14" t="s">
        <v>2127</v>
      </c>
      <c r="AS877" s="9"/>
      <c r="AT877" s="9"/>
      <c r="AU877" s="9"/>
      <c r="AV877" s="13"/>
      <c r="AW877" s="13"/>
      <c r="AX877" s="9"/>
      <c r="AY877" s="9"/>
      <c r="AZ877" s="9"/>
      <c r="BA877" s="33"/>
      <c r="BB877" s="33"/>
      <c r="BC877" s="36"/>
      <c r="BD877" s="12" t="s">
        <v>1771</v>
      </c>
    </row>
    <row r="878" spans="1:56" s="12" customFormat="1" x14ac:dyDescent="0.2">
      <c r="A878" s="9" t="str">
        <f>IF(Search!$C$5="","",IF(COUNTA(Inventory!$AP878)=1,1,""))</f>
        <v/>
      </c>
      <c r="B878" s="9" t="str">
        <f>IF(Search!$C$4="","",IF(ISNUMBER(SEARCH(Search!$C$4,$AR878))=TRUE,1,""))</f>
        <v/>
      </c>
      <c r="C878" s="9" t="str">
        <f>IF(Search!$C$6="x",IF(COUNTA($AQ878)=1,1,"N"),IF(COUNTA($AQ878)=1,"N",""))</f>
        <v/>
      </c>
      <c r="D878" s="9" t="str">
        <f>IF(Search!$O$8="","",IF(ISNUMBER(SEARCH(Search!$O$8,$BD878))=TRUE,1,""))</f>
        <v/>
      </c>
      <c r="E878" s="9" t="str">
        <f>IF(Search!$C$7="","",IF(ISNUMBER(SEARCH(Search!$C$7,$AN878))=TRUE,1,""))</f>
        <v/>
      </c>
      <c r="F878" s="9" t="str">
        <f>IF(Search!$C$8="","",IF(ISNUMBER(SEARCH(Search!$C$8,$AO878))=TRUE,1,""))</f>
        <v/>
      </c>
      <c r="G878" s="9" t="str">
        <f>IF(Search!$F$4="","",IF(Inventory!$AJ878&lt;Search!$F$4,"",1))</f>
        <v/>
      </c>
      <c r="H878" s="9" t="str">
        <f>IF(Search!$F$5="","",IF(Inventory!$AJ878&gt;Search!$F$5,"",1))</f>
        <v/>
      </c>
      <c r="I878" s="9" t="str">
        <f>IF(Search!$F$7="","",IF(Search!$F$8="",IF(ISNUMBER(SEARCH(Search!$F$7,$AL878))=TRUE,1,""),""))</f>
        <v/>
      </c>
      <c r="J878" s="9" t="str">
        <f>IF($AL878=Search!$F$8,1,"")</f>
        <v/>
      </c>
      <c r="K878" s="9" t="str">
        <f>IF(Search!$I$4="","",IF(COUNTA($AS878)=1,IF(Search!$I$4="N","N",1),""))</f>
        <v/>
      </c>
      <c r="L878" s="9" t="str">
        <f>IF(Search!$I$5="","",IF($AS878="RC",1,""))</f>
        <v/>
      </c>
      <c r="M878" s="9" t="str">
        <f>IF(Search!$I$6="","",IF($AS878="RCP",1,""))</f>
        <v/>
      </c>
      <c r="N878" s="9" t="str">
        <f>IF(Search!$I$8="","",IF(COUNTA($AT878)=1,IF(Search!$I$8="N","N",1),""))</f>
        <v/>
      </c>
      <c r="O878" s="9" t="str">
        <f>IF(Search!$L$4="","",IF(COUNTA($AU878)=1,IF(Search!$L$4="N","N",1),""))</f>
        <v/>
      </c>
      <c r="P878" s="9" t="str">
        <f>IF(Search!$L$5="","",IF(ISNUMBER(SEARCH("Jersey",$AU878))=TRUE,IF(Search!$L$5="N","N",1),""))</f>
        <v/>
      </c>
      <c r="Q878" s="9" t="str">
        <f>IF(Search!$L$6="","",IF(ISNUMBER(SEARCH("Patch",$AU878))=TRUE,IF(Search!$L$6="N","N",1),""))</f>
        <v/>
      </c>
      <c r="R878" s="9" t="str">
        <f>IF(Search!$L$7="","",IF(ISNUMBER(SEARCH("Shield",$AU878))=TRUE,IF(Search!$L$7="N","N",1),""))</f>
        <v/>
      </c>
      <c r="S878" s="9" t="str">
        <f>IF(Search!$L$8="","",IF(ISNUMBER(SEARCH("Stick",$AU878))=TRUE,IF(Search!$L$8="N","N",1),""))</f>
        <v/>
      </c>
      <c r="T878" s="9" t="str">
        <f>IF(Search!$O$4="","",IF(COUNTA($AW878)=1,IF(Search!$O$4="N","N",1),""))</f>
        <v/>
      </c>
      <c r="U878" s="9" t="str">
        <f>IF(Search!$O$5="","",IF($AW878="","",IF($AW878&lt;Search!$O$5,"",1)))</f>
        <v/>
      </c>
      <c r="V878" s="9" t="str">
        <f>IF(Search!$O$6="","",IF($AW878="","",IF($AW878&gt;Search!$O$6,"",1)))</f>
        <v/>
      </c>
      <c r="W878" s="9" t="str">
        <f>IF(Search!$U$4="","",IF($AX878="","",1))</f>
        <v/>
      </c>
      <c r="X878" s="9" t="str">
        <f>IF(Search!$U$5="","",IF(ISNUMBER(SEARCH(Search!$U$5,$AX878))=TRUE,IF(Search!$U$5="N","N",1),""))</f>
        <v/>
      </c>
      <c r="Y878" s="9" t="str">
        <f>IF(Search!$U$6="","",IF($AY878&lt;Search!$U$6,"",1))</f>
        <v/>
      </c>
      <c r="Z878" s="9" t="str">
        <f>IF(Search!$R$4="","",IF(Inventory!$BA878&lt;Search!$R$4,"",1))</f>
        <v/>
      </c>
      <c r="AA878" s="9" t="str">
        <f>IF(Search!$R$5="","",IF($BA878&gt;Search!$R$5,"",1))</f>
        <v/>
      </c>
      <c r="AB878" s="9" t="str">
        <f>IF(Search!$R$6="","",IF($BB878&lt;Search!$R$6,"",1))</f>
        <v/>
      </c>
      <c r="AC878" s="9" t="str">
        <f>IF(Search!$R$7="","",IF($BB878&lt;Search!$R$7,"",1))</f>
        <v/>
      </c>
      <c r="AD878" s="45" t="str">
        <f>IF(COUNTIF($A878:$AC878,"n")&gt;0,"",IF(SUM($A878:$AC878)=COUNTA(Search!$C$4:$C$8,Search!$F$4:$F$8,Search!$I$4:$I$6,Search!$I$8,Search!$L$4:$L$8,Search!$O$4:$O$8,Search!$R$4:$R$7,Search!$U$4:$U$7)-COUNTIF(Search!$C$4:$U$7,"n"),1+LARGE($AD$1:AD877,1),""))</f>
        <v/>
      </c>
      <c r="AE878" s="45" t="str">
        <f t="shared" si="42"/>
        <v/>
      </c>
      <c r="AF878" s="45" t="str">
        <f>IF(AD878="","",COUNTIF($AE$1:$AE877,$AE878)+RANK($AE878,$AE$2:$AE$10540,1))</f>
        <v/>
      </c>
      <c r="AG878" s="45" t="str">
        <f t="shared" si="43"/>
        <v/>
      </c>
      <c r="AH878" s="45" t="str">
        <f>IF($AD878="","",COUNTIF($AG$1:$AG877,$AG878)+RANK($AG878,$AG$1:$AG$10539,0))</f>
        <v/>
      </c>
      <c r="AI878" s="10" t="str">
        <f t="shared" si="44"/>
        <v>1998-99 Upper Deck #372 Daniil Markov     /   $</v>
      </c>
      <c r="AJ878" s="11">
        <v>1998</v>
      </c>
      <c r="AK878" s="17">
        <v>99</v>
      </c>
      <c r="AL878" s="12" t="s">
        <v>7</v>
      </c>
      <c r="AM878" s="10">
        <v>372</v>
      </c>
      <c r="AN878" s="15" t="s">
        <v>513</v>
      </c>
      <c r="AO878" s="14"/>
      <c r="AP878" s="14"/>
      <c r="AQ878" s="14"/>
      <c r="AR878" s="14"/>
      <c r="AS878" s="9"/>
      <c r="AT878" s="9"/>
      <c r="AU878" s="9"/>
      <c r="AV878" s="13"/>
      <c r="AW878" s="13"/>
      <c r="AX878" s="9"/>
      <c r="AY878" s="9"/>
      <c r="AZ878" s="9"/>
      <c r="BA878" s="33"/>
      <c r="BB878" s="33"/>
      <c r="BC878" s="36"/>
      <c r="BD878" s="12" t="s">
        <v>1771</v>
      </c>
    </row>
    <row r="879" spans="1:56" s="12" customFormat="1" x14ac:dyDescent="0.2">
      <c r="A879" s="9" t="str">
        <f>IF(Search!$C$5="","",IF(COUNTA(Inventory!$AP879)=1,1,""))</f>
        <v/>
      </c>
      <c r="B879" s="9" t="str">
        <f>IF(Search!$C$4="","",IF(ISNUMBER(SEARCH(Search!$C$4,$AR879))=TRUE,1,""))</f>
        <v/>
      </c>
      <c r="C879" s="9" t="str">
        <f>IF(Search!$C$6="x",IF(COUNTA($AQ879)=1,1,"N"),IF(COUNTA($AQ879)=1,"N",""))</f>
        <v/>
      </c>
      <c r="D879" s="9" t="str">
        <f>IF(Search!$O$8="","",IF(ISNUMBER(SEARCH(Search!$O$8,$BD879))=TRUE,1,""))</f>
        <v/>
      </c>
      <c r="E879" s="9" t="str">
        <f>IF(Search!$C$7="","",IF(ISNUMBER(SEARCH(Search!$C$7,$AN879))=TRUE,1,""))</f>
        <v/>
      </c>
      <c r="F879" s="9" t="str">
        <f>IF(Search!$C$8="","",IF(ISNUMBER(SEARCH(Search!$C$8,$AO879))=TRUE,1,""))</f>
        <v/>
      </c>
      <c r="G879" s="9" t="str">
        <f>IF(Search!$F$4="","",IF(Inventory!$AJ879&lt;Search!$F$4,"",1))</f>
        <v/>
      </c>
      <c r="H879" s="9" t="str">
        <f>IF(Search!$F$5="","",IF(Inventory!$AJ879&gt;Search!$F$5,"",1))</f>
        <v/>
      </c>
      <c r="I879" s="9" t="str">
        <f>IF(Search!$F$7="","",IF(Search!$F$8="",IF(ISNUMBER(SEARCH(Search!$F$7,$AL879))=TRUE,1,""),""))</f>
        <v/>
      </c>
      <c r="J879" s="9" t="str">
        <f>IF($AL879=Search!$F$8,1,"")</f>
        <v/>
      </c>
      <c r="K879" s="9" t="str">
        <f>IF(Search!$I$4="","",IF(COUNTA($AS879)=1,IF(Search!$I$4="N","N",1),""))</f>
        <v/>
      </c>
      <c r="L879" s="9" t="str">
        <f>IF(Search!$I$5="","",IF($AS879="RC",1,""))</f>
        <v/>
      </c>
      <c r="M879" s="9" t="str">
        <f>IF(Search!$I$6="","",IF($AS879="RCP",1,""))</f>
        <v/>
      </c>
      <c r="N879" s="9" t="str">
        <f>IF(Search!$I$8="","",IF(COUNTA($AT879)=1,IF(Search!$I$8="N","N",1),""))</f>
        <v/>
      </c>
      <c r="O879" s="9" t="str">
        <f>IF(Search!$L$4="","",IF(COUNTA($AU879)=1,IF(Search!$L$4="N","N",1),""))</f>
        <v/>
      </c>
      <c r="P879" s="9" t="str">
        <f>IF(Search!$L$5="","",IF(ISNUMBER(SEARCH("Jersey",$AU879))=TRUE,IF(Search!$L$5="N","N",1),""))</f>
        <v/>
      </c>
      <c r="Q879" s="9" t="str">
        <f>IF(Search!$L$6="","",IF(ISNUMBER(SEARCH("Patch",$AU879))=TRUE,IF(Search!$L$6="N","N",1),""))</f>
        <v/>
      </c>
      <c r="R879" s="9" t="str">
        <f>IF(Search!$L$7="","",IF(ISNUMBER(SEARCH("Shield",$AU879))=TRUE,IF(Search!$L$7="N","N",1),""))</f>
        <v/>
      </c>
      <c r="S879" s="9" t="str">
        <f>IF(Search!$L$8="","",IF(ISNUMBER(SEARCH("Stick",$AU879))=TRUE,IF(Search!$L$8="N","N",1),""))</f>
        <v/>
      </c>
      <c r="T879" s="9" t="str">
        <f>IF(Search!$O$4="","",IF(COUNTA($AW879)=1,IF(Search!$O$4="N","N",1),""))</f>
        <v/>
      </c>
      <c r="U879" s="9" t="str">
        <f>IF(Search!$O$5="","",IF($AW879="","",IF($AW879&lt;Search!$O$5,"",1)))</f>
        <v/>
      </c>
      <c r="V879" s="9" t="str">
        <f>IF(Search!$O$6="","",IF($AW879="","",IF($AW879&gt;Search!$O$6,"",1)))</f>
        <v/>
      </c>
      <c r="W879" s="9" t="str">
        <f>IF(Search!$U$4="","",IF($AX879="","",1))</f>
        <v/>
      </c>
      <c r="X879" s="9" t="str">
        <f>IF(Search!$U$5="","",IF(ISNUMBER(SEARCH(Search!$U$5,$AX879))=TRUE,IF(Search!$U$5="N","N",1),""))</f>
        <v/>
      </c>
      <c r="Y879" s="9" t="str">
        <f>IF(Search!$U$6="","",IF($AY879&lt;Search!$U$6,"",1))</f>
        <v/>
      </c>
      <c r="Z879" s="9" t="str">
        <f>IF(Search!$R$4="","",IF(Inventory!$BA879&lt;Search!$R$4,"",1))</f>
        <v/>
      </c>
      <c r="AA879" s="9" t="str">
        <f>IF(Search!$R$5="","",IF($BA879&gt;Search!$R$5,"",1))</f>
        <v/>
      </c>
      <c r="AB879" s="9" t="str">
        <f>IF(Search!$R$6="","",IF($BB879&lt;Search!$R$6,"",1))</f>
        <v/>
      </c>
      <c r="AC879" s="9" t="str">
        <f>IF(Search!$R$7="","",IF($BB879&lt;Search!$R$7,"",1))</f>
        <v/>
      </c>
      <c r="AD879" s="45" t="str">
        <f>IF(COUNTIF($A879:$AC879,"n")&gt;0,"",IF(SUM($A879:$AC879)=COUNTA(Search!$C$4:$C$8,Search!$F$4:$F$8,Search!$I$4:$I$6,Search!$I$8,Search!$L$4:$L$8,Search!$O$4:$O$8,Search!$R$4:$R$7,Search!$U$4:$U$7)-COUNTIF(Search!$C$4:$U$7,"n"),1+LARGE($AD$1:AD878,1),""))</f>
        <v/>
      </c>
      <c r="AE879" s="45" t="str">
        <f t="shared" si="42"/>
        <v/>
      </c>
      <c r="AF879" s="45" t="str">
        <f>IF(AD879="","",COUNTIF($AE$1:$AE878,$AE879)+RANK($AE879,$AE$2:$AE$10540,1))</f>
        <v/>
      </c>
      <c r="AG879" s="45" t="str">
        <f t="shared" si="43"/>
        <v/>
      </c>
      <c r="AH879" s="45" t="str">
        <f>IF($AD879="","",COUNTIF($AG$1:$AG878,$AG879)+RANK($AG879,$AG$1:$AG$10539,0))</f>
        <v/>
      </c>
      <c r="AI879" s="10" t="str">
        <f t="shared" si="44"/>
        <v>1998-99 Upper Deck #375 Tomas Kaberle TOR    /   $</v>
      </c>
      <c r="AJ879" s="11">
        <v>1998</v>
      </c>
      <c r="AK879" s="17">
        <v>99</v>
      </c>
      <c r="AL879" s="12" t="s">
        <v>7</v>
      </c>
      <c r="AM879" s="10">
        <v>375</v>
      </c>
      <c r="AN879" s="12" t="s">
        <v>512</v>
      </c>
      <c r="AO879" s="9" t="s">
        <v>1904</v>
      </c>
      <c r="AP879" s="9"/>
      <c r="AQ879" s="9"/>
      <c r="AR879" s="14" t="s">
        <v>2127</v>
      </c>
      <c r="AS879" s="9"/>
      <c r="AT879" s="9"/>
      <c r="AU879" s="9"/>
      <c r="AV879" s="13"/>
      <c r="AW879" s="13"/>
      <c r="AX879" s="9"/>
      <c r="AY879" s="9"/>
      <c r="AZ879" s="9"/>
      <c r="BA879" s="33"/>
      <c r="BB879" s="33"/>
      <c r="BC879" s="36"/>
      <c r="BD879" s="12" t="s">
        <v>1771</v>
      </c>
    </row>
    <row r="880" spans="1:56" s="12" customFormat="1" x14ac:dyDescent="0.2">
      <c r="A880" s="9" t="str">
        <f>IF(Search!$C$5="","",IF(COUNTA(Inventory!$AP880)=1,1,""))</f>
        <v/>
      </c>
      <c r="B880" s="9" t="str">
        <f>IF(Search!$C$4="","",IF(ISNUMBER(SEARCH(Search!$C$4,$AR880))=TRUE,1,""))</f>
        <v/>
      </c>
      <c r="C880" s="9" t="str">
        <f>IF(Search!$C$6="x",IF(COUNTA($AQ880)=1,1,"N"),IF(COUNTA($AQ880)=1,"N",""))</f>
        <v/>
      </c>
      <c r="D880" s="9" t="str">
        <f>IF(Search!$O$8="","",IF(ISNUMBER(SEARCH(Search!$O$8,$BD880))=TRUE,1,""))</f>
        <v/>
      </c>
      <c r="E880" s="9" t="str">
        <f>IF(Search!$C$7="","",IF(ISNUMBER(SEARCH(Search!$C$7,$AN880))=TRUE,1,""))</f>
        <v/>
      </c>
      <c r="F880" s="9" t="str">
        <f>IF(Search!$C$8="","",IF(ISNUMBER(SEARCH(Search!$C$8,$AO880))=TRUE,1,""))</f>
        <v/>
      </c>
      <c r="G880" s="9" t="str">
        <f>IF(Search!$F$4="","",IF(Inventory!$AJ880&lt;Search!$F$4,"",1))</f>
        <v/>
      </c>
      <c r="H880" s="9" t="str">
        <f>IF(Search!$F$5="","",IF(Inventory!$AJ880&gt;Search!$F$5,"",1))</f>
        <v/>
      </c>
      <c r="I880" s="9" t="str">
        <f>IF(Search!$F$7="","",IF(Search!$F$8="",IF(ISNUMBER(SEARCH(Search!$F$7,$AL880))=TRUE,1,""),""))</f>
        <v/>
      </c>
      <c r="J880" s="9" t="str">
        <f>IF($AL880=Search!$F$8,1,"")</f>
        <v/>
      </c>
      <c r="K880" s="9" t="str">
        <f>IF(Search!$I$4="","",IF(COUNTA($AS880)=1,IF(Search!$I$4="N","N",1),""))</f>
        <v/>
      </c>
      <c r="L880" s="9" t="str">
        <f>IF(Search!$I$5="","",IF($AS880="RC",1,""))</f>
        <v/>
      </c>
      <c r="M880" s="9" t="str">
        <f>IF(Search!$I$6="","",IF($AS880="RCP",1,""))</f>
        <v/>
      </c>
      <c r="N880" s="9" t="str">
        <f>IF(Search!$I$8="","",IF(COUNTA($AT880)=1,IF(Search!$I$8="N","N",1),""))</f>
        <v/>
      </c>
      <c r="O880" s="9" t="str">
        <f>IF(Search!$L$4="","",IF(COUNTA($AU880)=1,IF(Search!$L$4="N","N",1),""))</f>
        <v/>
      </c>
      <c r="P880" s="9" t="str">
        <f>IF(Search!$L$5="","",IF(ISNUMBER(SEARCH("Jersey",$AU880))=TRUE,IF(Search!$L$5="N","N",1),""))</f>
        <v/>
      </c>
      <c r="Q880" s="9" t="str">
        <f>IF(Search!$L$6="","",IF(ISNUMBER(SEARCH("Patch",$AU880))=TRUE,IF(Search!$L$6="N","N",1),""))</f>
        <v/>
      </c>
      <c r="R880" s="9" t="str">
        <f>IF(Search!$L$7="","",IF(ISNUMBER(SEARCH("Shield",$AU880))=TRUE,IF(Search!$L$7="N","N",1),""))</f>
        <v/>
      </c>
      <c r="S880" s="9" t="str">
        <f>IF(Search!$L$8="","",IF(ISNUMBER(SEARCH("Stick",$AU880))=TRUE,IF(Search!$L$8="N","N",1),""))</f>
        <v/>
      </c>
      <c r="T880" s="9" t="str">
        <f>IF(Search!$O$4="","",IF(COUNTA($AW880)=1,IF(Search!$O$4="N","N",1),""))</f>
        <v/>
      </c>
      <c r="U880" s="9" t="str">
        <f>IF(Search!$O$5="","",IF($AW880="","",IF($AW880&lt;Search!$O$5,"",1)))</f>
        <v/>
      </c>
      <c r="V880" s="9" t="str">
        <f>IF(Search!$O$6="","",IF($AW880="","",IF($AW880&gt;Search!$O$6,"",1)))</f>
        <v/>
      </c>
      <c r="W880" s="9" t="str">
        <f>IF(Search!$U$4="","",IF($AX880="","",1))</f>
        <v/>
      </c>
      <c r="X880" s="9" t="str">
        <f>IF(Search!$U$5="","",IF(ISNUMBER(SEARCH(Search!$U$5,$AX880))=TRUE,IF(Search!$U$5="N","N",1),""))</f>
        <v/>
      </c>
      <c r="Y880" s="9" t="str">
        <f>IF(Search!$U$6="","",IF($AY880&lt;Search!$U$6,"",1))</f>
        <v/>
      </c>
      <c r="Z880" s="9" t="str">
        <f>IF(Search!$R$4="","",IF(Inventory!$BA880&lt;Search!$R$4,"",1))</f>
        <v/>
      </c>
      <c r="AA880" s="9" t="str">
        <f>IF(Search!$R$5="","",IF($BA880&gt;Search!$R$5,"",1))</f>
        <v/>
      </c>
      <c r="AB880" s="9" t="str">
        <f>IF(Search!$R$6="","",IF($BB880&lt;Search!$R$6,"",1))</f>
        <v/>
      </c>
      <c r="AC880" s="9" t="str">
        <f>IF(Search!$R$7="","",IF($BB880&lt;Search!$R$7,"",1))</f>
        <v/>
      </c>
      <c r="AD880" s="45" t="str">
        <f>IF(COUNTIF($A880:$AC880,"n")&gt;0,"",IF(SUM($A880:$AC880)=COUNTA(Search!$C$4:$C$8,Search!$F$4:$F$8,Search!$I$4:$I$6,Search!$I$8,Search!$L$4:$L$8,Search!$O$4:$O$8,Search!$R$4:$R$7,Search!$U$4:$U$7)-COUNTIF(Search!$C$4:$U$7,"n"),1+LARGE($AD$1:AD879,1),""))</f>
        <v/>
      </c>
      <c r="AE880" s="45" t="str">
        <f t="shared" si="42"/>
        <v/>
      </c>
      <c r="AF880" s="45" t="str">
        <f>IF(AD880="","",COUNTIF($AE$1:$AE879,$AE880)+RANK($AE880,$AE$2:$AE$10540,1))</f>
        <v/>
      </c>
      <c r="AG880" s="45" t="str">
        <f t="shared" si="43"/>
        <v/>
      </c>
      <c r="AH880" s="45" t="str">
        <f>IF($AD880="","",COUNTIF($AG$1:$AG879,$AG880)+RANK($AG880,$AG$1:$AG$10539,0))</f>
        <v/>
      </c>
      <c r="AI880" s="10" t="str">
        <f t="shared" si="44"/>
        <v>1998-99 Upper Deck #375 Tomas Kaberle     /   $</v>
      </c>
      <c r="AJ880" s="11">
        <v>1998</v>
      </c>
      <c r="AK880" s="17">
        <v>99</v>
      </c>
      <c r="AL880" s="12" t="s">
        <v>7</v>
      </c>
      <c r="AM880" s="10">
        <v>375</v>
      </c>
      <c r="AN880" s="15" t="s">
        <v>512</v>
      </c>
      <c r="AO880" s="14"/>
      <c r="AP880" s="14"/>
      <c r="AQ880" s="14"/>
      <c r="AR880" s="14"/>
      <c r="AS880" s="9"/>
      <c r="AT880" s="9"/>
      <c r="AU880" s="9"/>
      <c r="AV880" s="13"/>
      <c r="AW880" s="13"/>
      <c r="AX880" s="9"/>
      <c r="AY880" s="9"/>
      <c r="AZ880" s="9"/>
      <c r="BA880" s="33"/>
      <c r="BB880" s="33"/>
      <c r="BC880" s="36"/>
      <c r="BD880" s="12" t="s">
        <v>1771</v>
      </c>
    </row>
    <row r="881" spans="1:56" s="12" customFormat="1" x14ac:dyDescent="0.2">
      <c r="A881" s="9" t="str">
        <f>IF(Search!$C$5="","",IF(COUNTA(Inventory!$AP881)=1,1,""))</f>
        <v/>
      </c>
      <c r="B881" s="9" t="str">
        <f>IF(Search!$C$4="","",IF(ISNUMBER(SEARCH(Search!$C$4,$AR881))=TRUE,1,""))</f>
        <v/>
      </c>
      <c r="C881" s="9" t="str">
        <f>IF(Search!$C$6="x",IF(COUNTA($AQ881)=1,1,"N"),IF(COUNTA($AQ881)=1,"N",""))</f>
        <v/>
      </c>
      <c r="D881" s="9" t="str">
        <f>IF(Search!$O$8="","",IF(ISNUMBER(SEARCH(Search!$O$8,$BD881))=TRUE,1,""))</f>
        <v/>
      </c>
      <c r="E881" s="9" t="str">
        <f>IF(Search!$C$7="","",IF(ISNUMBER(SEARCH(Search!$C$7,$AN881))=TRUE,1,""))</f>
        <v/>
      </c>
      <c r="F881" s="9" t="str">
        <f>IF(Search!$C$8="","",IF(ISNUMBER(SEARCH(Search!$C$8,$AO881))=TRUE,1,""))</f>
        <v/>
      </c>
      <c r="G881" s="9" t="str">
        <f>IF(Search!$F$4="","",IF(Inventory!$AJ881&lt;Search!$F$4,"",1))</f>
        <v/>
      </c>
      <c r="H881" s="9" t="str">
        <f>IF(Search!$F$5="","",IF(Inventory!$AJ881&gt;Search!$F$5,"",1))</f>
        <v/>
      </c>
      <c r="I881" s="9" t="str">
        <f>IF(Search!$F$7="","",IF(Search!$F$8="",IF(ISNUMBER(SEARCH(Search!$F$7,$AL881))=TRUE,1,""),""))</f>
        <v/>
      </c>
      <c r="J881" s="9" t="str">
        <f>IF($AL881=Search!$F$8,1,"")</f>
        <v/>
      </c>
      <c r="K881" s="9" t="str">
        <f>IF(Search!$I$4="","",IF(COUNTA($AS881)=1,IF(Search!$I$4="N","N",1),""))</f>
        <v/>
      </c>
      <c r="L881" s="9" t="str">
        <f>IF(Search!$I$5="","",IF($AS881="RC",1,""))</f>
        <v/>
      </c>
      <c r="M881" s="9" t="str">
        <f>IF(Search!$I$6="","",IF($AS881="RCP",1,""))</f>
        <v/>
      </c>
      <c r="N881" s="9" t="str">
        <f>IF(Search!$I$8="","",IF(COUNTA($AT881)=1,IF(Search!$I$8="N","N",1),""))</f>
        <v/>
      </c>
      <c r="O881" s="9" t="str">
        <f>IF(Search!$L$4="","",IF(COUNTA($AU881)=1,IF(Search!$L$4="N","N",1),""))</f>
        <v/>
      </c>
      <c r="P881" s="9" t="str">
        <f>IF(Search!$L$5="","",IF(ISNUMBER(SEARCH("Jersey",$AU881))=TRUE,IF(Search!$L$5="N","N",1),""))</f>
        <v/>
      </c>
      <c r="Q881" s="9" t="str">
        <f>IF(Search!$L$6="","",IF(ISNUMBER(SEARCH("Patch",$AU881))=TRUE,IF(Search!$L$6="N","N",1),""))</f>
        <v/>
      </c>
      <c r="R881" s="9" t="str">
        <f>IF(Search!$L$7="","",IF(ISNUMBER(SEARCH("Shield",$AU881))=TRUE,IF(Search!$L$7="N","N",1),""))</f>
        <v/>
      </c>
      <c r="S881" s="9" t="str">
        <f>IF(Search!$L$8="","",IF(ISNUMBER(SEARCH("Stick",$AU881))=TRUE,IF(Search!$L$8="N","N",1),""))</f>
        <v/>
      </c>
      <c r="T881" s="9" t="str">
        <f>IF(Search!$O$4="","",IF(COUNTA($AW881)=1,IF(Search!$O$4="N","N",1),""))</f>
        <v/>
      </c>
      <c r="U881" s="9" t="str">
        <f>IF(Search!$O$5="","",IF($AW881="","",IF($AW881&lt;Search!$O$5,"",1)))</f>
        <v/>
      </c>
      <c r="V881" s="9" t="str">
        <f>IF(Search!$O$6="","",IF($AW881="","",IF($AW881&gt;Search!$O$6,"",1)))</f>
        <v/>
      </c>
      <c r="W881" s="9" t="str">
        <f>IF(Search!$U$4="","",IF($AX881="","",1))</f>
        <v/>
      </c>
      <c r="X881" s="9" t="str">
        <f>IF(Search!$U$5="","",IF(ISNUMBER(SEARCH(Search!$U$5,$AX881))=TRUE,IF(Search!$U$5="N","N",1),""))</f>
        <v/>
      </c>
      <c r="Y881" s="9" t="str">
        <f>IF(Search!$U$6="","",IF($AY881&lt;Search!$U$6,"",1))</f>
        <v/>
      </c>
      <c r="Z881" s="9" t="str">
        <f>IF(Search!$R$4="","",IF(Inventory!$BA881&lt;Search!$R$4,"",1))</f>
        <v/>
      </c>
      <c r="AA881" s="9" t="str">
        <f>IF(Search!$R$5="","",IF($BA881&gt;Search!$R$5,"",1))</f>
        <v/>
      </c>
      <c r="AB881" s="9" t="str">
        <f>IF(Search!$R$6="","",IF($BB881&lt;Search!$R$6,"",1))</f>
        <v/>
      </c>
      <c r="AC881" s="9" t="str">
        <f>IF(Search!$R$7="","",IF($BB881&lt;Search!$R$7,"",1))</f>
        <v/>
      </c>
      <c r="AD881" s="45" t="str">
        <f>IF(COUNTIF($A881:$AC881,"n")&gt;0,"",IF(SUM($A881:$AC881)=COUNTA(Search!$C$4:$C$8,Search!$F$4:$F$8,Search!$I$4:$I$6,Search!$I$8,Search!$L$4:$L$8,Search!$O$4:$O$8,Search!$R$4:$R$7,Search!$U$4:$U$7)-COUNTIF(Search!$C$4:$U$7,"n"),1+LARGE($AD$1:AD880,1),""))</f>
        <v/>
      </c>
      <c r="AE881" s="45" t="str">
        <f t="shared" si="42"/>
        <v/>
      </c>
      <c r="AF881" s="45" t="str">
        <f>IF(AD881="","",COUNTIF($AE$1:$AE880,$AE881)+RANK($AE881,$AE$2:$AE$10540,1))</f>
        <v/>
      </c>
      <c r="AG881" s="45" t="str">
        <f t="shared" si="43"/>
        <v/>
      </c>
      <c r="AH881" s="45" t="str">
        <f>IF($AD881="","",COUNTIF($AG$1:$AG880,$AG881)+RANK($AG881,$AG$1:$AG$10539,0))</f>
        <v/>
      </c>
      <c r="AI881" s="10" t="str">
        <f t="shared" si="44"/>
        <v>1998-99 Upper Deck Exclusives #372 Daniil Markov     /   $</v>
      </c>
      <c r="AJ881" s="11">
        <v>1998</v>
      </c>
      <c r="AK881" s="17">
        <v>99</v>
      </c>
      <c r="AL881" s="12" t="s">
        <v>514</v>
      </c>
      <c r="AM881" s="10">
        <v>372</v>
      </c>
      <c r="AN881" s="12" t="s">
        <v>513</v>
      </c>
      <c r="AO881" s="9"/>
      <c r="AP881" s="9"/>
      <c r="AQ881" s="9"/>
      <c r="AR881" s="14"/>
      <c r="AS881" s="9"/>
      <c r="AT881" s="9"/>
      <c r="AU881" s="9"/>
      <c r="AV881" s="13"/>
      <c r="AW881" s="13"/>
      <c r="AX881" s="9"/>
      <c r="AY881" s="9"/>
      <c r="AZ881" s="9"/>
      <c r="BA881" s="33"/>
      <c r="BB881" s="33"/>
      <c r="BC881" s="36"/>
      <c r="BD881" s="12" t="s">
        <v>1771</v>
      </c>
    </row>
    <row r="882" spans="1:56" s="12" customFormat="1" x14ac:dyDescent="0.2">
      <c r="A882" s="9" t="str">
        <f>IF(Search!$C$5="","",IF(COUNTA(Inventory!$AP882)=1,1,""))</f>
        <v/>
      </c>
      <c r="B882" s="9" t="str">
        <f>IF(Search!$C$4="","",IF(ISNUMBER(SEARCH(Search!$C$4,$AR882))=TRUE,1,""))</f>
        <v/>
      </c>
      <c r="C882" s="9" t="str">
        <f>IF(Search!$C$6="x",IF(COUNTA($AQ882)=1,1,"N"),IF(COUNTA($AQ882)=1,"N",""))</f>
        <v/>
      </c>
      <c r="D882" s="9" t="str">
        <f>IF(Search!$O$8="","",IF(ISNUMBER(SEARCH(Search!$O$8,$BD882))=TRUE,1,""))</f>
        <v/>
      </c>
      <c r="E882" s="9" t="str">
        <f>IF(Search!$C$7="","",IF(ISNUMBER(SEARCH(Search!$C$7,$AN882))=TRUE,1,""))</f>
        <v/>
      </c>
      <c r="F882" s="9" t="str">
        <f>IF(Search!$C$8="","",IF(ISNUMBER(SEARCH(Search!$C$8,$AO882))=TRUE,1,""))</f>
        <v/>
      </c>
      <c r="G882" s="9" t="str">
        <f>IF(Search!$F$4="","",IF(Inventory!$AJ882&lt;Search!$F$4,"",1))</f>
        <v/>
      </c>
      <c r="H882" s="9" t="str">
        <f>IF(Search!$F$5="","",IF(Inventory!$AJ882&gt;Search!$F$5,"",1))</f>
        <v/>
      </c>
      <c r="I882" s="9" t="str">
        <f>IF(Search!$F$7="","",IF(Search!$F$8="",IF(ISNUMBER(SEARCH(Search!$F$7,$AL882))=TRUE,1,""),""))</f>
        <v/>
      </c>
      <c r="J882" s="9" t="str">
        <f>IF($AL882=Search!$F$8,1,"")</f>
        <v/>
      </c>
      <c r="K882" s="9" t="str">
        <f>IF(Search!$I$4="","",IF(COUNTA($AS882)=1,IF(Search!$I$4="N","N",1),""))</f>
        <v/>
      </c>
      <c r="L882" s="9" t="str">
        <f>IF(Search!$I$5="","",IF($AS882="RC",1,""))</f>
        <v/>
      </c>
      <c r="M882" s="9" t="str">
        <f>IF(Search!$I$6="","",IF($AS882="RCP",1,""))</f>
        <v/>
      </c>
      <c r="N882" s="9" t="str">
        <f>IF(Search!$I$8="","",IF(COUNTA($AT882)=1,IF(Search!$I$8="N","N",1),""))</f>
        <v/>
      </c>
      <c r="O882" s="9" t="str">
        <f>IF(Search!$L$4="","",IF(COUNTA($AU882)=1,IF(Search!$L$4="N","N",1),""))</f>
        <v/>
      </c>
      <c r="P882" s="9" t="str">
        <f>IF(Search!$L$5="","",IF(ISNUMBER(SEARCH("Jersey",$AU882))=TRUE,IF(Search!$L$5="N","N",1),""))</f>
        <v/>
      </c>
      <c r="Q882" s="9" t="str">
        <f>IF(Search!$L$6="","",IF(ISNUMBER(SEARCH("Patch",$AU882))=TRUE,IF(Search!$L$6="N","N",1),""))</f>
        <v/>
      </c>
      <c r="R882" s="9" t="str">
        <f>IF(Search!$L$7="","",IF(ISNUMBER(SEARCH("Shield",$AU882))=TRUE,IF(Search!$L$7="N","N",1),""))</f>
        <v/>
      </c>
      <c r="S882" s="9" t="str">
        <f>IF(Search!$L$8="","",IF(ISNUMBER(SEARCH("Stick",$AU882))=TRUE,IF(Search!$L$8="N","N",1),""))</f>
        <v/>
      </c>
      <c r="T882" s="9" t="str">
        <f>IF(Search!$O$4="","",IF(COUNTA($AW882)=1,IF(Search!$O$4="N","N",1),""))</f>
        <v/>
      </c>
      <c r="U882" s="9" t="str">
        <f>IF(Search!$O$5="","",IF($AW882="","",IF($AW882&lt;Search!$O$5,"",1)))</f>
        <v/>
      </c>
      <c r="V882" s="9" t="str">
        <f>IF(Search!$O$6="","",IF($AW882="","",IF($AW882&gt;Search!$O$6,"",1)))</f>
        <v/>
      </c>
      <c r="W882" s="9" t="str">
        <f>IF(Search!$U$4="","",IF($AX882="","",1))</f>
        <v/>
      </c>
      <c r="X882" s="9" t="str">
        <f>IF(Search!$U$5="","",IF(ISNUMBER(SEARCH(Search!$U$5,$AX882))=TRUE,IF(Search!$U$5="N","N",1),""))</f>
        <v/>
      </c>
      <c r="Y882" s="9" t="str">
        <f>IF(Search!$U$6="","",IF($AY882&lt;Search!$U$6,"",1))</f>
        <v/>
      </c>
      <c r="Z882" s="9" t="str">
        <f>IF(Search!$R$4="","",IF(Inventory!$BA882&lt;Search!$R$4,"",1))</f>
        <v/>
      </c>
      <c r="AA882" s="9" t="str">
        <f>IF(Search!$R$5="","",IF($BA882&gt;Search!$R$5,"",1))</f>
        <v/>
      </c>
      <c r="AB882" s="9" t="str">
        <f>IF(Search!$R$6="","",IF($BB882&lt;Search!$R$6,"",1))</f>
        <v/>
      </c>
      <c r="AC882" s="9" t="str">
        <f>IF(Search!$R$7="","",IF($BB882&lt;Search!$R$7,"",1))</f>
        <v/>
      </c>
      <c r="AD882" s="45" t="str">
        <f>IF(COUNTIF($A882:$AC882,"n")&gt;0,"",IF(SUM($A882:$AC882)=COUNTA(Search!$C$4:$C$8,Search!$F$4:$F$8,Search!$I$4:$I$6,Search!$I$8,Search!$L$4:$L$8,Search!$O$4:$O$8,Search!$R$4:$R$7,Search!$U$4:$U$7)-COUNTIF(Search!$C$4:$U$7,"n"),1+LARGE($AD$1:AD881,1),""))</f>
        <v/>
      </c>
      <c r="AE882" s="45" t="str">
        <f t="shared" si="42"/>
        <v/>
      </c>
      <c r="AF882" s="45" t="str">
        <f>IF(AD882="","",COUNTIF($AE$1:$AE881,$AE882)+RANK($AE882,$AE$2:$AE$10540,1))</f>
        <v/>
      </c>
      <c r="AG882" s="45" t="str">
        <f t="shared" si="43"/>
        <v/>
      </c>
      <c r="AH882" s="45" t="str">
        <f>IF($AD882="","",COUNTIF($AG$1:$AG881,$AG882)+RANK($AG882,$AG$1:$AG$10539,0))</f>
        <v/>
      </c>
      <c r="AI882" s="10" t="str">
        <f t="shared" si="44"/>
        <v>1998-99 Upper Deck Gold Reserve #372 Daniil Markov     /   $</v>
      </c>
      <c r="AJ882" s="11">
        <v>1998</v>
      </c>
      <c r="AK882" s="17">
        <v>99</v>
      </c>
      <c r="AL882" s="12" t="s">
        <v>2212</v>
      </c>
      <c r="AM882" s="10">
        <v>372</v>
      </c>
      <c r="AN882" s="15" t="s">
        <v>513</v>
      </c>
      <c r="AO882" s="14"/>
      <c r="AP882" s="14"/>
      <c r="AQ882" s="14"/>
      <c r="AR882" s="14"/>
      <c r="AS882" s="9"/>
      <c r="AT882" s="9"/>
      <c r="AU882" s="9"/>
      <c r="AV882" s="13"/>
      <c r="AW882" s="13"/>
      <c r="AX882" s="9"/>
      <c r="AY882" s="9"/>
      <c r="AZ882" s="9"/>
      <c r="BA882" s="33"/>
      <c r="BB882" s="33"/>
      <c r="BC882" s="36"/>
      <c r="BD882" s="12" t="s">
        <v>1771</v>
      </c>
    </row>
    <row r="883" spans="1:56" s="12" customFormat="1" x14ac:dyDescent="0.2">
      <c r="A883" s="9" t="str">
        <f>IF(Search!$C$5="","",IF(COUNTA(Inventory!$AP883)=1,1,""))</f>
        <v/>
      </c>
      <c r="B883" s="9" t="str">
        <f>IF(Search!$C$4="","",IF(ISNUMBER(SEARCH(Search!$C$4,$AR883))=TRUE,1,""))</f>
        <v/>
      </c>
      <c r="C883" s="9" t="str">
        <f>IF(Search!$C$6="x",IF(COUNTA($AQ883)=1,1,"N"),IF(COUNTA($AQ883)=1,"N",""))</f>
        <v/>
      </c>
      <c r="D883" s="9" t="str">
        <f>IF(Search!$O$8="","",IF(ISNUMBER(SEARCH(Search!$O$8,$BD883))=TRUE,1,""))</f>
        <v/>
      </c>
      <c r="E883" s="9" t="str">
        <f>IF(Search!$C$7="","",IF(ISNUMBER(SEARCH(Search!$C$7,$AN883))=TRUE,1,""))</f>
        <v/>
      </c>
      <c r="F883" s="9" t="str">
        <f>IF(Search!$C$8="","",IF(ISNUMBER(SEARCH(Search!$C$8,$AO883))=TRUE,1,""))</f>
        <v/>
      </c>
      <c r="G883" s="9" t="str">
        <f>IF(Search!$F$4="","",IF(Inventory!$AJ883&lt;Search!$F$4,"",1))</f>
        <v/>
      </c>
      <c r="H883" s="9" t="str">
        <f>IF(Search!$F$5="","",IF(Inventory!$AJ883&gt;Search!$F$5,"",1))</f>
        <v/>
      </c>
      <c r="I883" s="9" t="str">
        <f>IF(Search!$F$7="","",IF(Search!$F$8="",IF(ISNUMBER(SEARCH(Search!$F$7,$AL883))=TRUE,1,""),""))</f>
        <v/>
      </c>
      <c r="J883" s="9" t="str">
        <f>IF($AL883=Search!$F$8,1,"")</f>
        <v/>
      </c>
      <c r="K883" s="9" t="str">
        <f>IF(Search!$I$4="","",IF(COUNTA($AS883)=1,IF(Search!$I$4="N","N",1),""))</f>
        <v/>
      </c>
      <c r="L883" s="9" t="str">
        <f>IF(Search!$I$5="","",IF($AS883="RC",1,""))</f>
        <v/>
      </c>
      <c r="M883" s="9" t="str">
        <f>IF(Search!$I$6="","",IF($AS883="RCP",1,""))</f>
        <v/>
      </c>
      <c r="N883" s="9" t="str">
        <f>IF(Search!$I$8="","",IF(COUNTA($AT883)=1,IF(Search!$I$8="N","N",1),""))</f>
        <v/>
      </c>
      <c r="O883" s="9" t="str">
        <f>IF(Search!$L$4="","",IF(COUNTA($AU883)=1,IF(Search!$L$4="N","N",1),""))</f>
        <v/>
      </c>
      <c r="P883" s="9" t="str">
        <f>IF(Search!$L$5="","",IF(ISNUMBER(SEARCH("Jersey",$AU883))=TRUE,IF(Search!$L$5="N","N",1),""))</f>
        <v/>
      </c>
      <c r="Q883" s="9" t="str">
        <f>IF(Search!$L$6="","",IF(ISNUMBER(SEARCH("Patch",$AU883))=TRUE,IF(Search!$L$6="N","N",1),""))</f>
        <v/>
      </c>
      <c r="R883" s="9" t="str">
        <f>IF(Search!$L$7="","",IF(ISNUMBER(SEARCH("Shield",$AU883))=TRUE,IF(Search!$L$7="N","N",1),""))</f>
        <v/>
      </c>
      <c r="S883" s="9" t="str">
        <f>IF(Search!$L$8="","",IF(ISNUMBER(SEARCH("Stick",$AU883))=TRUE,IF(Search!$L$8="N","N",1),""))</f>
        <v/>
      </c>
      <c r="T883" s="9" t="str">
        <f>IF(Search!$O$4="","",IF(COUNTA($AW883)=1,IF(Search!$O$4="N","N",1),""))</f>
        <v/>
      </c>
      <c r="U883" s="9" t="str">
        <f>IF(Search!$O$5="","",IF($AW883="","",IF($AW883&lt;Search!$O$5,"",1)))</f>
        <v/>
      </c>
      <c r="V883" s="9" t="str">
        <f>IF(Search!$O$6="","",IF($AW883="","",IF($AW883&gt;Search!$O$6,"",1)))</f>
        <v/>
      </c>
      <c r="W883" s="9" t="str">
        <f>IF(Search!$U$4="","",IF($AX883="","",1))</f>
        <v/>
      </c>
      <c r="X883" s="9" t="str">
        <f>IF(Search!$U$5="","",IF(ISNUMBER(SEARCH(Search!$U$5,$AX883))=TRUE,IF(Search!$U$5="N","N",1),""))</f>
        <v/>
      </c>
      <c r="Y883" s="9" t="str">
        <f>IF(Search!$U$6="","",IF($AY883&lt;Search!$U$6,"",1))</f>
        <v/>
      </c>
      <c r="Z883" s="9" t="str">
        <f>IF(Search!$R$4="","",IF(Inventory!$BA883&lt;Search!$R$4,"",1))</f>
        <v/>
      </c>
      <c r="AA883" s="9" t="str">
        <f>IF(Search!$R$5="","",IF($BA883&gt;Search!$R$5,"",1))</f>
        <v/>
      </c>
      <c r="AB883" s="9" t="str">
        <f>IF(Search!$R$6="","",IF($BB883&lt;Search!$R$6,"",1))</f>
        <v/>
      </c>
      <c r="AC883" s="9" t="str">
        <f>IF(Search!$R$7="","",IF($BB883&lt;Search!$R$7,"",1))</f>
        <v/>
      </c>
      <c r="AD883" s="45" t="str">
        <f>IF(COUNTIF($A883:$AC883,"n")&gt;0,"",IF(SUM($A883:$AC883)=COUNTA(Search!$C$4:$C$8,Search!$F$4:$F$8,Search!$I$4:$I$6,Search!$I$8,Search!$L$4:$L$8,Search!$O$4:$O$8,Search!$R$4:$R$7,Search!$U$4:$U$7)-COUNTIF(Search!$C$4:$U$7,"n"),1+LARGE($AD$1:AD882,1),""))</f>
        <v/>
      </c>
      <c r="AE883" s="45" t="str">
        <f t="shared" si="42"/>
        <v/>
      </c>
      <c r="AF883" s="45" t="str">
        <f>IF(AD883="","",COUNTIF($AE$1:$AE882,$AE883)+RANK($AE883,$AE$2:$AE$10540,1))</f>
        <v/>
      </c>
      <c r="AG883" s="45" t="str">
        <f t="shared" si="43"/>
        <v/>
      </c>
      <c r="AH883" s="45" t="str">
        <f>IF($AD883="","",COUNTIF($AG$1:$AG882,$AG883)+RANK($AG883,$AG$1:$AG$10539,0))</f>
        <v/>
      </c>
      <c r="AI883" s="10" t="str">
        <f t="shared" si="44"/>
        <v>1999-00 BAP Millennium Signatures #129 Trevor Linden VAN  AU  /   $</v>
      </c>
      <c r="AJ883" s="11">
        <v>1999</v>
      </c>
      <c r="AK883" s="17" t="s">
        <v>1988</v>
      </c>
      <c r="AL883" s="12" t="s">
        <v>515</v>
      </c>
      <c r="AM883" s="10">
        <v>129</v>
      </c>
      <c r="AN883" s="12" t="s">
        <v>191</v>
      </c>
      <c r="AO883" s="9" t="s">
        <v>1951</v>
      </c>
      <c r="AP883" s="9"/>
      <c r="AQ883" s="9"/>
      <c r="AR883" s="14" t="s">
        <v>2466</v>
      </c>
      <c r="AS883" s="9"/>
      <c r="AT883" s="9" t="s">
        <v>1857</v>
      </c>
      <c r="AU883" s="9"/>
      <c r="AV883" s="13"/>
      <c r="AW883" s="13"/>
      <c r="AX883" s="9"/>
      <c r="AY883" s="9"/>
      <c r="AZ883" s="9"/>
      <c r="BA883" s="33"/>
      <c r="BB883" s="33"/>
      <c r="BC883" s="36"/>
      <c r="BD883" s="12" t="s">
        <v>1771</v>
      </c>
    </row>
    <row r="884" spans="1:56" s="12" customFormat="1" x14ac:dyDescent="0.2">
      <c r="A884" s="9" t="str">
        <f>IF(Search!$C$5="","",IF(COUNTA(Inventory!$AP884)=1,1,""))</f>
        <v/>
      </c>
      <c r="B884" s="9" t="str">
        <f>IF(Search!$C$4="","",IF(ISNUMBER(SEARCH(Search!$C$4,$AR884))=TRUE,1,""))</f>
        <v/>
      </c>
      <c r="C884" s="9" t="str">
        <f>IF(Search!$C$6="x",IF(COUNTA($AQ884)=1,1,"N"),IF(COUNTA($AQ884)=1,"N",""))</f>
        <v/>
      </c>
      <c r="D884" s="9" t="str">
        <f>IF(Search!$O$8="","",IF(ISNUMBER(SEARCH(Search!$O$8,$BD884))=TRUE,1,""))</f>
        <v/>
      </c>
      <c r="E884" s="9" t="str">
        <f>IF(Search!$C$7="","",IF(ISNUMBER(SEARCH(Search!$C$7,$AN884))=TRUE,1,""))</f>
        <v/>
      </c>
      <c r="F884" s="9" t="str">
        <f>IF(Search!$C$8="","",IF(ISNUMBER(SEARCH(Search!$C$8,$AO884))=TRUE,1,""))</f>
        <v/>
      </c>
      <c r="G884" s="9" t="str">
        <f>IF(Search!$F$4="","",IF(Inventory!$AJ884&lt;Search!$F$4,"",1))</f>
        <v/>
      </c>
      <c r="H884" s="9" t="str">
        <f>IF(Search!$F$5="","",IF(Inventory!$AJ884&gt;Search!$F$5,"",1))</f>
        <v/>
      </c>
      <c r="I884" s="9" t="str">
        <f>IF(Search!$F$7="","",IF(Search!$F$8="",IF(ISNUMBER(SEARCH(Search!$F$7,$AL884))=TRUE,1,""),""))</f>
        <v/>
      </c>
      <c r="J884" s="9" t="str">
        <f>IF($AL884=Search!$F$8,1,"")</f>
        <v/>
      </c>
      <c r="K884" s="9" t="str">
        <f>IF(Search!$I$4="","",IF(COUNTA($AS884)=1,IF(Search!$I$4="N","N",1),""))</f>
        <v/>
      </c>
      <c r="L884" s="9" t="str">
        <f>IF(Search!$I$5="","",IF($AS884="RC",1,""))</f>
        <v/>
      </c>
      <c r="M884" s="9" t="str">
        <f>IF(Search!$I$6="","",IF($AS884="RCP",1,""))</f>
        <v/>
      </c>
      <c r="N884" s="9" t="str">
        <f>IF(Search!$I$8="","",IF(COUNTA($AT884)=1,IF(Search!$I$8="N","N",1),""))</f>
        <v/>
      </c>
      <c r="O884" s="9" t="str">
        <f>IF(Search!$L$4="","",IF(COUNTA($AU884)=1,IF(Search!$L$4="N","N",1),""))</f>
        <v/>
      </c>
      <c r="P884" s="9" t="str">
        <f>IF(Search!$L$5="","",IF(ISNUMBER(SEARCH("Jersey",$AU884))=TRUE,IF(Search!$L$5="N","N",1),""))</f>
        <v/>
      </c>
      <c r="Q884" s="9" t="str">
        <f>IF(Search!$L$6="","",IF(ISNUMBER(SEARCH("Patch",$AU884))=TRUE,IF(Search!$L$6="N","N",1),""))</f>
        <v/>
      </c>
      <c r="R884" s="9" t="str">
        <f>IF(Search!$L$7="","",IF(ISNUMBER(SEARCH("Shield",$AU884))=TRUE,IF(Search!$L$7="N","N",1),""))</f>
        <v/>
      </c>
      <c r="S884" s="9" t="str">
        <f>IF(Search!$L$8="","",IF(ISNUMBER(SEARCH("Stick",$AU884))=TRUE,IF(Search!$L$8="N","N",1),""))</f>
        <v/>
      </c>
      <c r="T884" s="9" t="str">
        <f>IF(Search!$O$4="","",IF(COUNTA($AW884)=1,IF(Search!$O$4="N","N",1),""))</f>
        <v/>
      </c>
      <c r="U884" s="9" t="str">
        <f>IF(Search!$O$5="","",IF($AW884="","",IF($AW884&lt;Search!$O$5,"",1)))</f>
        <v/>
      </c>
      <c r="V884" s="9" t="str">
        <f>IF(Search!$O$6="","",IF($AW884="","",IF($AW884&gt;Search!$O$6,"",1)))</f>
        <v/>
      </c>
      <c r="W884" s="9" t="str">
        <f>IF(Search!$U$4="","",IF($AX884="","",1))</f>
        <v/>
      </c>
      <c r="X884" s="9" t="str">
        <f>IF(Search!$U$5="","",IF(ISNUMBER(SEARCH(Search!$U$5,$AX884))=TRUE,IF(Search!$U$5="N","N",1),""))</f>
        <v/>
      </c>
      <c r="Y884" s="9" t="str">
        <f>IF(Search!$U$6="","",IF($AY884&lt;Search!$U$6,"",1))</f>
        <v/>
      </c>
      <c r="Z884" s="9" t="str">
        <f>IF(Search!$R$4="","",IF(Inventory!$BA884&lt;Search!$R$4,"",1))</f>
        <v/>
      </c>
      <c r="AA884" s="9" t="str">
        <f>IF(Search!$R$5="","",IF($BA884&gt;Search!$R$5,"",1))</f>
        <v/>
      </c>
      <c r="AB884" s="9" t="str">
        <f>IF(Search!$R$6="","",IF($BB884&lt;Search!$R$6,"",1))</f>
        <v/>
      </c>
      <c r="AC884" s="9" t="str">
        <f>IF(Search!$R$7="","",IF($BB884&lt;Search!$R$7,"",1))</f>
        <v/>
      </c>
      <c r="AD884" s="45" t="str">
        <f>IF(COUNTIF($A884:$AC884,"n")&gt;0,"",IF(SUM($A884:$AC884)=COUNTA(Search!$C$4:$C$8,Search!$F$4:$F$8,Search!$I$4:$I$6,Search!$I$8,Search!$L$4:$L$8,Search!$O$4:$O$8,Search!$R$4:$R$7,Search!$U$4:$U$7)-COUNTIF(Search!$C$4:$U$7,"n"),1+LARGE($AD$1:AD883,1),""))</f>
        <v/>
      </c>
      <c r="AE884" s="45" t="str">
        <f t="shared" si="42"/>
        <v/>
      </c>
      <c r="AF884" s="45" t="str">
        <f>IF(AD884="","",COUNTIF($AE$1:$AE883,$AE884)+RANK($AE884,$AE$2:$AE$10540,1))</f>
        <v/>
      </c>
      <c r="AG884" s="45" t="str">
        <f t="shared" si="43"/>
        <v/>
      </c>
      <c r="AH884" s="45" t="str">
        <f>IF($AD884="","",COUNTIF($AG$1:$AG883,$AG884)+RANK($AG884,$AG$1:$AG$10539,0))</f>
        <v/>
      </c>
      <c r="AI884" s="10" t="str">
        <f t="shared" si="44"/>
        <v>1999-00 BAP Millennium Signatures #231 Igor Korolev TOR  AU  /   $</v>
      </c>
      <c r="AJ884" s="11">
        <v>1999</v>
      </c>
      <c r="AK884" s="17" t="s">
        <v>1988</v>
      </c>
      <c r="AL884" s="12" t="s">
        <v>515</v>
      </c>
      <c r="AM884" s="10">
        <v>231</v>
      </c>
      <c r="AN884" s="12" t="s">
        <v>516</v>
      </c>
      <c r="AO884" s="9" t="s">
        <v>1904</v>
      </c>
      <c r="AP884" s="9"/>
      <c r="AQ884" s="9"/>
      <c r="AR884" s="14" t="s">
        <v>2467</v>
      </c>
      <c r="AS884" s="9"/>
      <c r="AT884" s="9" t="s">
        <v>1857</v>
      </c>
      <c r="AU884" s="9"/>
      <c r="AV884" s="13"/>
      <c r="AW884" s="13"/>
      <c r="AX884" s="9"/>
      <c r="AY884" s="9"/>
      <c r="AZ884" s="9"/>
      <c r="BA884" s="33"/>
      <c r="BB884" s="33"/>
      <c r="BC884" s="36"/>
      <c r="BD884" s="12" t="s">
        <v>1771</v>
      </c>
    </row>
    <row r="885" spans="1:56" s="12" customFormat="1" x14ac:dyDescent="0.2">
      <c r="A885" s="9" t="str">
        <f>IF(Search!$C$5="","",IF(COUNTA(Inventory!$AP885)=1,1,""))</f>
        <v/>
      </c>
      <c r="B885" s="9" t="str">
        <f>IF(Search!$C$4="","",IF(ISNUMBER(SEARCH(Search!$C$4,$AR885))=TRUE,1,""))</f>
        <v/>
      </c>
      <c r="C885" s="9" t="str">
        <f>IF(Search!$C$6="x",IF(COUNTA($AQ885)=1,1,"N"),IF(COUNTA($AQ885)=1,"N",""))</f>
        <v/>
      </c>
      <c r="D885" s="9" t="str">
        <f>IF(Search!$O$8="","",IF(ISNUMBER(SEARCH(Search!$O$8,$BD885))=TRUE,1,""))</f>
        <v/>
      </c>
      <c r="E885" s="9" t="str">
        <f>IF(Search!$C$7="","",IF(ISNUMBER(SEARCH(Search!$C$7,$AN885))=TRUE,1,""))</f>
        <v/>
      </c>
      <c r="F885" s="9" t="str">
        <f>IF(Search!$C$8="","",IF(ISNUMBER(SEARCH(Search!$C$8,$AO885))=TRUE,1,""))</f>
        <v/>
      </c>
      <c r="G885" s="9" t="str">
        <f>IF(Search!$F$4="","",IF(Inventory!$AJ885&lt;Search!$F$4,"",1))</f>
        <v/>
      </c>
      <c r="H885" s="9" t="str">
        <f>IF(Search!$F$5="","",IF(Inventory!$AJ885&gt;Search!$F$5,"",1))</f>
        <v/>
      </c>
      <c r="I885" s="9" t="str">
        <f>IF(Search!$F$7="","",IF(Search!$F$8="",IF(ISNUMBER(SEARCH(Search!$F$7,$AL885))=TRUE,1,""),""))</f>
        <v/>
      </c>
      <c r="J885" s="9" t="str">
        <f>IF($AL885=Search!$F$8,1,"")</f>
        <v/>
      </c>
      <c r="K885" s="9" t="str">
        <f>IF(Search!$I$4="","",IF(COUNTA($AS885)=1,IF(Search!$I$4="N","N",1),""))</f>
        <v/>
      </c>
      <c r="L885" s="9" t="str">
        <f>IF(Search!$I$5="","",IF($AS885="RC",1,""))</f>
        <v/>
      </c>
      <c r="M885" s="9" t="str">
        <f>IF(Search!$I$6="","",IF($AS885="RCP",1,""))</f>
        <v/>
      </c>
      <c r="N885" s="9" t="str">
        <f>IF(Search!$I$8="","",IF(COUNTA($AT885)=1,IF(Search!$I$8="N","N",1),""))</f>
        <v/>
      </c>
      <c r="O885" s="9" t="str">
        <f>IF(Search!$L$4="","",IF(COUNTA($AU885)=1,IF(Search!$L$4="N","N",1),""))</f>
        <v/>
      </c>
      <c r="P885" s="9" t="str">
        <f>IF(Search!$L$5="","",IF(ISNUMBER(SEARCH("Jersey",$AU885))=TRUE,IF(Search!$L$5="N","N",1),""))</f>
        <v/>
      </c>
      <c r="Q885" s="9" t="str">
        <f>IF(Search!$L$6="","",IF(ISNUMBER(SEARCH("Patch",$AU885))=TRUE,IF(Search!$L$6="N","N",1),""))</f>
        <v/>
      </c>
      <c r="R885" s="9" t="str">
        <f>IF(Search!$L$7="","",IF(ISNUMBER(SEARCH("Shield",$AU885))=TRUE,IF(Search!$L$7="N","N",1),""))</f>
        <v/>
      </c>
      <c r="S885" s="9" t="str">
        <f>IF(Search!$L$8="","",IF(ISNUMBER(SEARCH("Stick",$AU885))=TRUE,IF(Search!$L$8="N","N",1),""))</f>
        <v/>
      </c>
      <c r="T885" s="9" t="str">
        <f>IF(Search!$O$4="","",IF(COUNTA($AW885)=1,IF(Search!$O$4="N","N",1),""))</f>
        <v/>
      </c>
      <c r="U885" s="9" t="str">
        <f>IF(Search!$O$5="","",IF($AW885="","",IF($AW885&lt;Search!$O$5,"",1)))</f>
        <v/>
      </c>
      <c r="V885" s="9" t="str">
        <f>IF(Search!$O$6="","",IF($AW885="","",IF($AW885&gt;Search!$O$6,"",1)))</f>
        <v/>
      </c>
      <c r="W885" s="9" t="str">
        <f>IF(Search!$U$4="","",IF($AX885="","",1))</f>
        <v/>
      </c>
      <c r="X885" s="9" t="str">
        <f>IF(Search!$U$5="","",IF(ISNUMBER(SEARCH(Search!$U$5,$AX885))=TRUE,IF(Search!$U$5="N","N",1),""))</f>
        <v/>
      </c>
      <c r="Y885" s="9" t="str">
        <f>IF(Search!$U$6="","",IF($AY885&lt;Search!$U$6,"",1))</f>
        <v/>
      </c>
      <c r="Z885" s="9" t="str">
        <f>IF(Search!$R$4="","",IF(Inventory!$BA885&lt;Search!$R$4,"",1))</f>
        <v/>
      </c>
      <c r="AA885" s="9" t="str">
        <f>IF(Search!$R$5="","",IF($BA885&gt;Search!$R$5,"",1))</f>
        <v/>
      </c>
      <c r="AB885" s="9" t="str">
        <f>IF(Search!$R$6="","",IF($BB885&lt;Search!$R$6,"",1))</f>
        <v/>
      </c>
      <c r="AC885" s="9" t="str">
        <f>IF(Search!$R$7="","",IF($BB885&lt;Search!$R$7,"",1))</f>
        <v/>
      </c>
      <c r="AD885" s="45" t="str">
        <f>IF(COUNTIF($A885:$AC885,"n")&gt;0,"",IF(SUM($A885:$AC885)=COUNTA(Search!$C$4:$C$8,Search!$F$4:$F$8,Search!$I$4:$I$6,Search!$I$8,Search!$L$4:$L$8,Search!$O$4:$O$8,Search!$R$4:$R$7,Search!$U$4:$U$7)-COUNTIF(Search!$C$4:$U$7,"n"),1+LARGE($AD$1:AD884,1),""))</f>
        <v/>
      </c>
      <c r="AE885" s="45" t="str">
        <f t="shared" si="42"/>
        <v/>
      </c>
      <c r="AF885" s="45" t="str">
        <f>IF(AD885="","",COUNTIF($AE$1:$AE884,$AE885)+RANK($AE885,$AE$2:$AE$10540,1))</f>
        <v/>
      </c>
      <c r="AG885" s="45" t="str">
        <f t="shared" si="43"/>
        <v/>
      </c>
      <c r="AH885" s="45" t="str">
        <f>IF($AD885="","",COUNTIF($AG$1:$AG884,$AG885)+RANK($AG885,$AG$1:$AG$10539,0))</f>
        <v/>
      </c>
      <c r="AI885" s="10" t="str">
        <f t="shared" si="44"/>
        <v>1999-00 BAP Millennium Signatures Gold #225 Todd Warriner TOR  AU  /   $</v>
      </c>
      <c r="AJ885" s="11">
        <v>1999</v>
      </c>
      <c r="AK885" s="17" t="s">
        <v>1988</v>
      </c>
      <c r="AL885" s="12" t="s">
        <v>517</v>
      </c>
      <c r="AM885" s="10">
        <v>225</v>
      </c>
      <c r="AN885" s="12" t="s">
        <v>394</v>
      </c>
      <c r="AO885" s="9" t="s">
        <v>1904</v>
      </c>
      <c r="AP885" s="9"/>
      <c r="AQ885" s="9"/>
      <c r="AR885" s="14" t="s">
        <v>2467</v>
      </c>
      <c r="AS885" s="9"/>
      <c r="AT885" s="9" t="s">
        <v>1857</v>
      </c>
      <c r="AU885" s="9"/>
      <c r="AV885" s="13"/>
      <c r="AW885" s="13"/>
      <c r="AX885" s="9"/>
      <c r="AY885" s="9"/>
      <c r="AZ885" s="9"/>
      <c r="BA885" s="33"/>
      <c r="BB885" s="33"/>
      <c r="BC885" s="36"/>
      <c r="BD885" s="12" t="s">
        <v>1771</v>
      </c>
    </row>
    <row r="886" spans="1:56" s="12" customFormat="1" x14ac:dyDescent="0.2">
      <c r="A886" s="9" t="str">
        <f>IF(Search!$C$5="","",IF(COUNTA(Inventory!$AP886)=1,1,""))</f>
        <v/>
      </c>
      <c r="B886" s="9" t="str">
        <f>IF(Search!$C$4="","",IF(ISNUMBER(SEARCH(Search!$C$4,$AR886))=TRUE,1,""))</f>
        <v/>
      </c>
      <c r="C886" s="9" t="str">
        <f>IF(Search!$C$6="x",IF(COUNTA($AQ886)=1,1,"N"),IF(COUNTA($AQ886)=1,"N",""))</f>
        <v/>
      </c>
      <c r="D886" s="9" t="str">
        <f>IF(Search!$O$8="","",IF(ISNUMBER(SEARCH(Search!$O$8,$BD886))=TRUE,1,""))</f>
        <v/>
      </c>
      <c r="E886" s="9" t="str">
        <f>IF(Search!$C$7="","",IF(ISNUMBER(SEARCH(Search!$C$7,$AN886))=TRUE,1,""))</f>
        <v/>
      </c>
      <c r="F886" s="9" t="str">
        <f>IF(Search!$C$8="","",IF(ISNUMBER(SEARCH(Search!$C$8,$AO886))=TRUE,1,""))</f>
        <v/>
      </c>
      <c r="G886" s="9" t="str">
        <f>IF(Search!$F$4="","",IF(Inventory!$AJ886&lt;Search!$F$4,"",1))</f>
        <v/>
      </c>
      <c r="H886" s="9" t="str">
        <f>IF(Search!$F$5="","",IF(Inventory!$AJ886&gt;Search!$F$5,"",1))</f>
        <v/>
      </c>
      <c r="I886" s="9" t="str">
        <f>IF(Search!$F$7="","",IF(Search!$F$8="",IF(ISNUMBER(SEARCH(Search!$F$7,$AL886))=TRUE,1,""),""))</f>
        <v/>
      </c>
      <c r="J886" s="9" t="str">
        <f>IF($AL886=Search!$F$8,1,"")</f>
        <v/>
      </c>
      <c r="K886" s="9" t="str">
        <f>IF(Search!$I$4="","",IF(COUNTA($AS886)=1,IF(Search!$I$4="N","N",1),""))</f>
        <v/>
      </c>
      <c r="L886" s="9" t="str">
        <f>IF(Search!$I$5="","",IF($AS886="RC",1,""))</f>
        <v/>
      </c>
      <c r="M886" s="9" t="str">
        <f>IF(Search!$I$6="","",IF($AS886="RCP",1,""))</f>
        <v/>
      </c>
      <c r="N886" s="9" t="str">
        <f>IF(Search!$I$8="","",IF(COUNTA($AT886)=1,IF(Search!$I$8="N","N",1),""))</f>
        <v/>
      </c>
      <c r="O886" s="9" t="str">
        <f>IF(Search!$L$4="","",IF(COUNTA($AU886)=1,IF(Search!$L$4="N","N",1),""))</f>
        <v/>
      </c>
      <c r="P886" s="9" t="str">
        <f>IF(Search!$L$5="","",IF(ISNUMBER(SEARCH("Jersey",$AU886))=TRUE,IF(Search!$L$5="N","N",1),""))</f>
        <v/>
      </c>
      <c r="Q886" s="9" t="str">
        <f>IF(Search!$L$6="","",IF(ISNUMBER(SEARCH("Patch",$AU886))=TRUE,IF(Search!$L$6="N","N",1),""))</f>
        <v/>
      </c>
      <c r="R886" s="9" t="str">
        <f>IF(Search!$L$7="","",IF(ISNUMBER(SEARCH("Shield",$AU886))=TRUE,IF(Search!$L$7="N","N",1),""))</f>
        <v/>
      </c>
      <c r="S886" s="9" t="str">
        <f>IF(Search!$L$8="","",IF(ISNUMBER(SEARCH("Stick",$AU886))=TRUE,IF(Search!$L$8="N","N",1),""))</f>
        <v/>
      </c>
      <c r="T886" s="9" t="str">
        <f>IF(Search!$O$4="","",IF(COUNTA($AW886)=1,IF(Search!$O$4="N","N",1),""))</f>
        <v/>
      </c>
      <c r="U886" s="9" t="str">
        <f>IF(Search!$O$5="","",IF($AW886="","",IF($AW886&lt;Search!$O$5,"",1)))</f>
        <v/>
      </c>
      <c r="V886" s="9" t="str">
        <f>IF(Search!$O$6="","",IF($AW886="","",IF($AW886&gt;Search!$O$6,"",1)))</f>
        <v/>
      </c>
      <c r="W886" s="9" t="str">
        <f>IF(Search!$U$4="","",IF($AX886="","",1))</f>
        <v/>
      </c>
      <c r="X886" s="9" t="str">
        <f>IF(Search!$U$5="","",IF(ISNUMBER(SEARCH(Search!$U$5,$AX886))=TRUE,IF(Search!$U$5="N","N",1),""))</f>
        <v/>
      </c>
      <c r="Y886" s="9" t="str">
        <f>IF(Search!$U$6="","",IF($AY886&lt;Search!$U$6,"",1))</f>
        <v/>
      </c>
      <c r="Z886" s="9" t="str">
        <f>IF(Search!$R$4="","",IF(Inventory!$BA886&lt;Search!$R$4,"",1))</f>
        <v/>
      </c>
      <c r="AA886" s="9" t="str">
        <f>IF(Search!$R$5="","",IF($BA886&gt;Search!$R$5,"",1))</f>
        <v/>
      </c>
      <c r="AB886" s="9" t="str">
        <f>IF(Search!$R$6="","",IF($BB886&lt;Search!$R$6,"",1))</f>
        <v/>
      </c>
      <c r="AC886" s="9" t="str">
        <f>IF(Search!$R$7="","",IF($BB886&lt;Search!$R$7,"",1))</f>
        <v/>
      </c>
      <c r="AD886" s="45" t="str">
        <f>IF(COUNTIF($A886:$AC886,"n")&gt;0,"",IF(SUM($A886:$AC886)=COUNTA(Search!$C$4:$C$8,Search!$F$4:$F$8,Search!$I$4:$I$6,Search!$I$8,Search!$L$4:$L$8,Search!$O$4:$O$8,Search!$R$4:$R$7,Search!$U$4:$U$7)-COUNTIF(Search!$C$4:$U$7,"n"),1+LARGE($AD$1:AD885,1),""))</f>
        <v/>
      </c>
      <c r="AE886" s="45" t="str">
        <f t="shared" si="42"/>
        <v/>
      </c>
      <c r="AF886" s="45" t="str">
        <f>IF(AD886="","",COUNTIF($AE$1:$AE885,$AE886)+RANK($AE886,$AE$2:$AE$10540,1))</f>
        <v/>
      </c>
      <c r="AG886" s="45" t="str">
        <f t="shared" si="43"/>
        <v/>
      </c>
      <c r="AH886" s="45" t="str">
        <f>IF($AD886="","",COUNTIF($AG$1:$AG885,$AG886)+RANK($AG886,$AG$1:$AG$10539,0))</f>
        <v/>
      </c>
      <c r="AI886" s="10" t="str">
        <f t="shared" si="44"/>
        <v>1999-00 BAP Millennium Signatures Gold #228 Chris McAllister TOR  AU  /   $</v>
      </c>
      <c r="AJ886" s="11">
        <v>1999</v>
      </c>
      <c r="AK886" s="17" t="s">
        <v>1988</v>
      </c>
      <c r="AL886" s="12" t="s">
        <v>517</v>
      </c>
      <c r="AM886" s="10">
        <v>228</v>
      </c>
      <c r="AN886" s="12" t="s">
        <v>518</v>
      </c>
      <c r="AO886" s="9" t="s">
        <v>1904</v>
      </c>
      <c r="AP886" s="9"/>
      <c r="AQ886" s="9"/>
      <c r="AR886" s="14" t="s">
        <v>2467</v>
      </c>
      <c r="AS886" s="9"/>
      <c r="AT886" s="9" t="s">
        <v>1857</v>
      </c>
      <c r="AU886" s="9"/>
      <c r="AV886" s="13"/>
      <c r="AW886" s="13"/>
      <c r="AX886" s="9"/>
      <c r="AY886" s="9"/>
      <c r="AZ886" s="9"/>
      <c r="BA886" s="33"/>
      <c r="BB886" s="33"/>
      <c r="BC886" s="36"/>
      <c r="BD886" s="12" t="s">
        <v>1771</v>
      </c>
    </row>
    <row r="887" spans="1:56" s="12" customFormat="1" x14ac:dyDescent="0.2">
      <c r="A887" s="9" t="str">
        <f>IF(Search!$C$5="","",IF(COUNTA(Inventory!$AP887)=1,1,""))</f>
        <v/>
      </c>
      <c r="B887" s="9" t="str">
        <f>IF(Search!$C$4="","",IF(ISNUMBER(SEARCH(Search!$C$4,$AR887))=TRUE,1,""))</f>
        <v/>
      </c>
      <c r="C887" s="9" t="str">
        <f>IF(Search!$C$6="x",IF(COUNTA($AQ887)=1,1,"N"),IF(COUNTA($AQ887)=1,"N",""))</f>
        <v/>
      </c>
      <c r="D887" s="9" t="str">
        <f>IF(Search!$O$8="","",IF(ISNUMBER(SEARCH(Search!$O$8,$BD887))=TRUE,1,""))</f>
        <v/>
      </c>
      <c r="E887" s="9" t="str">
        <f>IF(Search!$C$7="","",IF(ISNUMBER(SEARCH(Search!$C$7,$AN887))=TRUE,1,""))</f>
        <v/>
      </c>
      <c r="F887" s="9" t="str">
        <f>IF(Search!$C$8="","",IF(ISNUMBER(SEARCH(Search!$C$8,$AO887))=TRUE,1,""))</f>
        <v/>
      </c>
      <c r="G887" s="9" t="str">
        <f>IF(Search!$F$4="","",IF(Inventory!$AJ887&lt;Search!$F$4,"",1))</f>
        <v/>
      </c>
      <c r="H887" s="9" t="str">
        <f>IF(Search!$F$5="","",IF(Inventory!$AJ887&gt;Search!$F$5,"",1))</f>
        <v/>
      </c>
      <c r="I887" s="9" t="str">
        <f>IF(Search!$F$7="","",IF(Search!$F$8="",IF(ISNUMBER(SEARCH(Search!$F$7,$AL887))=TRUE,1,""),""))</f>
        <v/>
      </c>
      <c r="J887" s="9" t="str">
        <f>IF($AL887=Search!$F$8,1,"")</f>
        <v/>
      </c>
      <c r="K887" s="9" t="str">
        <f>IF(Search!$I$4="","",IF(COUNTA($AS887)=1,IF(Search!$I$4="N","N",1),""))</f>
        <v/>
      </c>
      <c r="L887" s="9" t="str">
        <f>IF(Search!$I$5="","",IF($AS887="RC",1,""))</f>
        <v/>
      </c>
      <c r="M887" s="9" t="str">
        <f>IF(Search!$I$6="","",IF($AS887="RCP",1,""))</f>
        <v/>
      </c>
      <c r="N887" s="9" t="str">
        <f>IF(Search!$I$8="","",IF(COUNTA($AT887)=1,IF(Search!$I$8="N","N",1),""))</f>
        <v/>
      </c>
      <c r="O887" s="9" t="str">
        <f>IF(Search!$L$4="","",IF(COUNTA($AU887)=1,IF(Search!$L$4="N","N",1),""))</f>
        <v/>
      </c>
      <c r="P887" s="9" t="str">
        <f>IF(Search!$L$5="","",IF(ISNUMBER(SEARCH("Jersey",$AU887))=TRUE,IF(Search!$L$5="N","N",1),""))</f>
        <v/>
      </c>
      <c r="Q887" s="9" t="str">
        <f>IF(Search!$L$6="","",IF(ISNUMBER(SEARCH("Patch",$AU887))=TRUE,IF(Search!$L$6="N","N",1),""))</f>
        <v/>
      </c>
      <c r="R887" s="9" t="str">
        <f>IF(Search!$L$7="","",IF(ISNUMBER(SEARCH("Shield",$AU887))=TRUE,IF(Search!$L$7="N","N",1),""))</f>
        <v/>
      </c>
      <c r="S887" s="9" t="str">
        <f>IF(Search!$L$8="","",IF(ISNUMBER(SEARCH("Stick",$AU887))=TRUE,IF(Search!$L$8="N","N",1),""))</f>
        <v/>
      </c>
      <c r="T887" s="9" t="str">
        <f>IF(Search!$O$4="","",IF(COUNTA($AW887)=1,IF(Search!$O$4="N","N",1),""))</f>
        <v/>
      </c>
      <c r="U887" s="9" t="str">
        <f>IF(Search!$O$5="","",IF($AW887="","",IF($AW887&lt;Search!$O$5,"",1)))</f>
        <v/>
      </c>
      <c r="V887" s="9" t="str">
        <f>IF(Search!$O$6="","",IF($AW887="","",IF($AW887&gt;Search!$O$6,"",1)))</f>
        <v/>
      </c>
      <c r="W887" s="9" t="str">
        <f>IF(Search!$U$4="","",IF($AX887="","",1))</f>
        <v/>
      </c>
      <c r="X887" s="9" t="str">
        <f>IF(Search!$U$5="","",IF(ISNUMBER(SEARCH(Search!$U$5,$AX887))=TRUE,IF(Search!$U$5="N","N",1),""))</f>
        <v/>
      </c>
      <c r="Y887" s="9" t="str">
        <f>IF(Search!$U$6="","",IF($AY887&lt;Search!$U$6,"",1))</f>
        <v/>
      </c>
      <c r="Z887" s="9" t="str">
        <f>IF(Search!$R$4="","",IF(Inventory!$BA887&lt;Search!$R$4,"",1))</f>
        <v/>
      </c>
      <c r="AA887" s="9" t="str">
        <f>IF(Search!$R$5="","",IF($BA887&gt;Search!$R$5,"",1))</f>
        <v/>
      </c>
      <c r="AB887" s="9" t="str">
        <f>IF(Search!$R$6="","",IF($BB887&lt;Search!$R$6,"",1))</f>
        <v/>
      </c>
      <c r="AC887" s="9" t="str">
        <f>IF(Search!$R$7="","",IF($BB887&lt;Search!$R$7,"",1))</f>
        <v/>
      </c>
      <c r="AD887" s="45" t="str">
        <f>IF(COUNTIF($A887:$AC887,"n")&gt;0,"",IF(SUM($A887:$AC887)=COUNTA(Search!$C$4:$C$8,Search!$F$4:$F$8,Search!$I$4:$I$6,Search!$I$8,Search!$L$4:$L$8,Search!$O$4:$O$8,Search!$R$4:$R$7,Search!$U$4:$U$7)-COUNTIF(Search!$C$4:$U$7,"n"),1+LARGE($AD$1:AD886,1),""))</f>
        <v/>
      </c>
      <c r="AE887" s="45" t="str">
        <f t="shared" si="42"/>
        <v/>
      </c>
      <c r="AF887" s="45" t="str">
        <f>IF(AD887="","",COUNTIF($AE$1:$AE886,$AE887)+RANK($AE887,$AE$2:$AE$10540,1))</f>
        <v/>
      </c>
      <c r="AG887" s="45" t="str">
        <f t="shared" si="43"/>
        <v/>
      </c>
      <c r="AH887" s="45" t="str">
        <f>IF($AD887="","",COUNTIF($AG$1:$AG886,$AG887)+RANK($AG887,$AG$1:$AG$10539,0))</f>
        <v/>
      </c>
      <c r="AI887" s="10" t="str">
        <f t="shared" si="44"/>
        <v>1999-00 BAP Millennium Signatures Gold #230 Tomas Kaberle TOR  AU  /   $</v>
      </c>
      <c r="AJ887" s="11">
        <v>1999</v>
      </c>
      <c r="AK887" s="17" t="s">
        <v>1988</v>
      </c>
      <c r="AL887" s="12" t="s">
        <v>517</v>
      </c>
      <c r="AM887" s="10">
        <v>230</v>
      </c>
      <c r="AN887" s="12" t="s">
        <v>512</v>
      </c>
      <c r="AO887" s="9" t="s">
        <v>1904</v>
      </c>
      <c r="AP887" s="9"/>
      <c r="AQ887" s="9"/>
      <c r="AR887" s="14" t="s">
        <v>2467</v>
      </c>
      <c r="AS887" s="9"/>
      <c r="AT887" s="9" t="s">
        <v>1857</v>
      </c>
      <c r="AU887" s="9"/>
      <c r="AV887" s="13"/>
      <c r="AW887" s="13"/>
      <c r="AX887" s="9"/>
      <c r="AY887" s="9"/>
      <c r="AZ887" s="9"/>
      <c r="BA887" s="33"/>
      <c r="BB887" s="33"/>
      <c r="BC887" s="36"/>
      <c r="BD887" s="12" t="s">
        <v>1771</v>
      </c>
    </row>
    <row r="888" spans="1:56" s="12" customFormat="1" x14ac:dyDescent="0.2">
      <c r="A888" s="9" t="str">
        <f>IF(Search!$C$5="","",IF(COUNTA(Inventory!$AP888)=1,1,""))</f>
        <v/>
      </c>
      <c r="B888" s="9" t="str">
        <f>IF(Search!$C$4="","",IF(ISNUMBER(SEARCH(Search!$C$4,$AR888))=TRUE,1,""))</f>
        <v/>
      </c>
      <c r="C888" s="9" t="str">
        <f>IF(Search!$C$6="x",IF(COUNTA($AQ888)=1,1,"N"),IF(COUNTA($AQ888)=1,"N",""))</f>
        <v/>
      </c>
      <c r="D888" s="9" t="str">
        <f>IF(Search!$O$8="","",IF(ISNUMBER(SEARCH(Search!$O$8,$BD888))=TRUE,1,""))</f>
        <v/>
      </c>
      <c r="E888" s="9" t="str">
        <f>IF(Search!$C$7="","",IF(ISNUMBER(SEARCH(Search!$C$7,$AN888))=TRUE,1,""))</f>
        <v/>
      </c>
      <c r="F888" s="9" t="str">
        <f>IF(Search!$C$8="","",IF(ISNUMBER(SEARCH(Search!$C$8,$AO888))=TRUE,1,""))</f>
        <v/>
      </c>
      <c r="G888" s="9" t="str">
        <f>IF(Search!$F$4="","",IF(Inventory!$AJ888&lt;Search!$F$4,"",1))</f>
        <v/>
      </c>
      <c r="H888" s="9" t="str">
        <f>IF(Search!$F$5="","",IF(Inventory!$AJ888&gt;Search!$F$5,"",1))</f>
        <v/>
      </c>
      <c r="I888" s="9" t="str">
        <f>IF(Search!$F$7="","",IF(Search!$F$8="",IF(ISNUMBER(SEARCH(Search!$F$7,$AL888))=TRUE,1,""),""))</f>
        <v/>
      </c>
      <c r="J888" s="9" t="str">
        <f>IF($AL888=Search!$F$8,1,"")</f>
        <v/>
      </c>
      <c r="K888" s="9" t="str">
        <f>IF(Search!$I$4="","",IF(COUNTA($AS888)=1,IF(Search!$I$4="N","N",1),""))</f>
        <v/>
      </c>
      <c r="L888" s="9" t="str">
        <f>IF(Search!$I$5="","",IF($AS888="RC",1,""))</f>
        <v/>
      </c>
      <c r="M888" s="9" t="str">
        <f>IF(Search!$I$6="","",IF($AS888="RCP",1,""))</f>
        <v/>
      </c>
      <c r="N888" s="9" t="str">
        <f>IF(Search!$I$8="","",IF(COUNTA($AT888)=1,IF(Search!$I$8="N","N",1),""))</f>
        <v/>
      </c>
      <c r="O888" s="9" t="str">
        <f>IF(Search!$L$4="","",IF(COUNTA($AU888)=1,IF(Search!$L$4="N","N",1),""))</f>
        <v/>
      </c>
      <c r="P888" s="9" t="str">
        <f>IF(Search!$L$5="","",IF(ISNUMBER(SEARCH("Jersey",$AU888))=TRUE,IF(Search!$L$5="N","N",1),""))</f>
        <v/>
      </c>
      <c r="Q888" s="9" t="str">
        <f>IF(Search!$L$6="","",IF(ISNUMBER(SEARCH("Patch",$AU888))=TRUE,IF(Search!$L$6="N","N",1),""))</f>
        <v/>
      </c>
      <c r="R888" s="9" t="str">
        <f>IF(Search!$L$7="","",IF(ISNUMBER(SEARCH("Shield",$AU888))=TRUE,IF(Search!$L$7="N","N",1),""))</f>
        <v/>
      </c>
      <c r="S888" s="9" t="str">
        <f>IF(Search!$L$8="","",IF(ISNUMBER(SEARCH("Stick",$AU888))=TRUE,IF(Search!$L$8="N","N",1),""))</f>
        <v/>
      </c>
      <c r="T888" s="9" t="str">
        <f>IF(Search!$O$4="","",IF(COUNTA($AW888)=1,IF(Search!$O$4="N","N",1),""))</f>
        <v/>
      </c>
      <c r="U888" s="9" t="str">
        <f>IF(Search!$O$5="","",IF($AW888="","",IF($AW888&lt;Search!$O$5,"",1)))</f>
        <v/>
      </c>
      <c r="V888" s="9" t="str">
        <f>IF(Search!$O$6="","",IF($AW888="","",IF($AW888&gt;Search!$O$6,"",1)))</f>
        <v/>
      </c>
      <c r="W888" s="9" t="str">
        <f>IF(Search!$U$4="","",IF($AX888="","",1))</f>
        <v/>
      </c>
      <c r="X888" s="9" t="str">
        <f>IF(Search!$U$5="","",IF(ISNUMBER(SEARCH(Search!$U$5,$AX888))=TRUE,IF(Search!$U$5="N","N",1),""))</f>
        <v/>
      </c>
      <c r="Y888" s="9" t="str">
        <f>IF(Search!$U$6="","",IF($AY888&lt;Search!$U$6,"",1))</f>
        <v/>
      </c>
      <c r="Z888" s="9" t="str">
        <f>IF(Search!$R$4="","",IF(Inventory!$BA888&lt;Search!$R$4,"",1))</f>
        <v/>
      </c>
      <c r="AA888" s="9" t="str">
        <f>IF(Search!$R$5="","",IF($BA888&gt;Search!$R$5,"",1))</f>
        <v/>
      </c>
      <c r="AB888" s="9" t="str">
        <f>IF(Search!$R$6="","",IF($BB888&lt;Search!$R$6,"",1))</f>
        <v/>
      </c>
      <c r="AC888" s="9" t="str">
        <f>IF(Search!$R$7="","",IF($BB888&lt;Search!$R$7,"",1))</f>
        <v/>
      </c>
      <c r="AD888" s="45" t="str">
        <f>IF(COUNTIF($A888:$AC888,"n")&gt;0,"",IF(SUM($A888:$AC888)=COUNTA(Search!$C$4:$C$8,Search!$F$4:$F$8,Search!$I$4:$I$6,Search!$I$8,Search!$L$4:$L$8,Search!$O$4:$O$8,Search!$R$4:$R$7,Search!$U$4:$U$7)-COUNTIF(Search!$C$4:$U$7,"n"),1+LARGE($AD$1:AD887,1),""))</f>
        <v/>
      </c>
      <c r="AE888" s="45" t="str">
        <f t="shared" si="42"/>
        <v/>
      </c>
      <c r="AF888" s="45" t="str">
        <f>IF(AD888="","",COUNTIF($AE$1:$AE887,$AE888)+RANK($AE888,$AE$2:$AE$10540,1))</f>
        <v/>
      </c>
      <c r="AG888" s="45" t="str">
        <f t="shared" si="43"/>
        <v/>
      </c>
      <c r="AH888" s="45" t="str">
        <f>IF($AD888="","",COUNTIF($AG$1:$AG887,$AG888)+RANK($AG888,$AG$1:$AG$10539,0))</f>
        <v/>
      </c>
      <c r="AI888" s="10" t="str">
        <f t="shared" si="44"/>
        <v>1999-00 BAP Millennium Signatures Gold #232 Sergei Berezin TOR  AU  /   $</v>
      </c>
      <c r="AJ888" s="11">
        <v>1999</v>
      </c>
      <c r="AK888" s="17" t="s">
        <v>1988</v>
      </c>
      <c r="AL888" s="12" t="s">
        <v>517</v>
      </c>
      <c r="AM888" s="10">
        <v>232</v>
      </c>
      <c r="AN888" s="12" t="s">
        <v>405</v>
      </c>
      <c r="AO888" s="29" t="s">
        <v>1904</v>
      </c>
      <c r="AP888" s="9"/>
      <c r="AQ888" s="9"/>
      <c r="AR888" s="14" t="s">
        <v>2467</v>
      </c>
      <c r="AS888" s="9"/>
      <c r="AT888" s="9" t="s">
        <v>1857</v>
      </c>
      <c r="AU888" s="9"/>
      <c r="AV888" s="13"/>
      <c r="AW888" s="13"/>
      <c r="AX888" s="9"/>
      <c r="AY888" s="9"/>
      <c r="AZ888" s="9"/>
      <c r="BA888" s="33"/>
      <c r="BB888" s="33"/>
      <c r="BC888" s="36"/>
      <c r="BD888" s="12" t="s">
        <v>1771</v>
      </c>
    </row>
    <row r="889" spans="1:56" s="12" customFormat="1" x14ac:dyDescent="0.2">
      <c r="A889" s="9" t="str">
        <f>IF(Search!$C$5="","",IF(COUNTA(Inventory!$AP889)=1,1,""))</f>
        <v/>
      </c>
      <c r="B889" s="9" t="str">
        <f>IF(Search!$C$4="","",IF(ISNUMBER(SEARCH(Search!$C$4,$AR889))=TRUE,1,""))</f>
        <v/>
      </c>
      <c r="C889" s="9" t="str">
        <f>IF(Search!$C$6="x",IF(COUNTA($AQ889)=1,1,"N"),IF(COUNTA($AQ889)=1,"N",""))</f>
        <v/>
      </c>
      <c r="D889" s="9" t="str">
        <f>IF(Search!$O$8="","",IF(ISNUMBER(SEARCH(Search!$O$8,$BD889))=TRUE,1,""))</f>
        <v/>
      </c>
      <c r="E889" s="9" t="str">
        <f>IF(Search!$C$7="","",IF(ISNUMBER(SEARCH(Search!$C$7,$AN889))=TRUE,1,""))</f>
        <v/>
      </c>
      <c r="F889" s="9" t="str">
        <f>IF(Search!$C$8="","",IF(ISNUMBER(SEARCH(Search!$C$8,$AO889))=TRUE,1,""))</f>
        <v/>
      </c>
      <c r="G889" s="9" t="str">
        <f>IF(Search!$F$4="","",IF(Inventory!$AJ889&lt;Search!$F$4,"",1))</f>
        <v/>
      </c>
      <c r="H889" s="9" t="str">
        <f>IF(Search!$F$5="","",IF(Inventory!$AJ889&gt;Search!$F$5,"",1))</f>
        <v/>
      </c>
      <c r="I889" s="9" t="str">
        <f>IF(Search!$F$7="","",IF(Search!$F$8="",IF(ISNUMBER(SEARCH(Search!$F$7,$AL889))=TRUE,1,""),""))</f>
        <v/>
      </c>
      <c r="J889" s="9" t="str">
        <f>IF($AL889=Search!$F$8,1,"")</f>
        <v/>
      </c>
      <c r="K889" s="9" t="str">
        <f>IF(Search!$I$4="","",IF(COUNTA($AS889)=1,IF(Search!$I$4="N","N",1),""))</f>
        <v/>
      </c>
      <c r="L889" s="9" t="str">
        <f>IF(Search!$I$5="","",IF($AS889="RC",1,""))</f>
        <v/>
      </c>
      <c r="M889" s="9" t="str">
        <f>IF(Search!$I$6="","",IF($AS889="RCP",1,""))</f>
        <v/>
      </c>
      <c r="N889" s="9" t="str">
        <f>IF(Search!$I$8="","",IF(COUNTA($AT889)=1,IF(Search!$I$8="N","N",1),""))</f>
        <v/>
      </c>
      <c r="O889" s="9" t="str">
        <f>IF(Search!$L$4="","",IF(COUNTA($AU889)=1,IF(Search!$L$4="N","N",1),""))</f>
        <v/>
      </c>
      <c r="P889" s="9" t="str">
        <f>IF(Search!$L$5="","",IF(ISNUMBER(SEARCH("Jersey",$AU889))=TRUE,IF(Search!$L$5="N","N",1),""))</f>
        <v/>
      </c>
      <c r="Q889" s="9" t="str">
        <f>IF(Search!$L$6="","",IF(ISNUMBER(SEARCH("Patch",$AU889))=TRUE,IF(Search!$L$6="N","N",1),""))</f>
        <v/>
      </c>
      <c r="R889" s="9" t="str">
        <f>IF(Search!$L$7="","",IF(ISNUMBER(SEARCH("Shield",$AU889))=TRUE,IF(Search!$L$7="N","N",1),""))</f>
        <v/>
      </c>
      <c r="S889" s="9" t="str">
        <f>IF(Search!$L$8="","",IF(ISNUMBER(SEARCH("Stick",$AU889))=TRUE,IF(Search!$L$8="N","N",1),""))</f>
        <v/>
      </c>
      <c r="T889" s="9" t="str">
        <f>IF(Search!$O$4="","",IF(COUNTA($AW889)=1,IF(Search!$O$4="N","N",1),""))</f>
        <v/>
      </c>
      <c r="U889" s="9" t="str">
        <f>IF(Search!$O$5="","",IF($AW889="","",IF($AW889&lt;Search!$O$5,"",1)))</f>
        <v/>
      </c>
      <c r="V889" s="9" t="str">
        <f>IF(Search!$O$6="","",IF($AW889="","",IF($AW889&gt;Search!$O$6,"",1)))</f>
        <v/>
      </c>
      <c r="W889" s="9" t="str">
        <f>IF(Search!$U$4="","",IF($AX889="","",1))</f>
        <v/>
      </c>
      <c r="X889" s="9" t="str">
        <f>IF(Search!$U$5="","",IF(ISNUMBER(SEARCH(Search!$U$5,$AX889))=TRUE,IF(Search!$U$5="N","N",1),""))</f>
        <v/>
      </c>
      <c r="Y889" s="9" t="str">
        <f>IF(Search!$U$6="","",IF($AY889&lt;Search!$U$6,"",1))</f>
        <v/>
      </c>
      <c r="Z889" s="9" t="str">
        <f>IF(Search!$R$4="","",IF(Inventory!$BA889&lt;Search!$R$4,"",1))</f>
        <v/>
      </c>
      <c r="AA889" s="9" t="str">
        <f>IF(Search!$R$5="","",IF($BA889&gt;Search!$R$5,"",1))</f>
        <v/>
      </c>
      <c r="AB889" s="9" t="str">
        <f>IF(Search!$R$6="","",IF($BB889&lt;Search!$R$6,"",1))</f>
        <v/>
      </c>
      <c r="AC889" s="9" t="str">
        <f>IF(Search!$R$7="","",IF($BB889&lt;Search!$R$7,"",1))</f>
        <v/>
      </c>
      <c r="AD889" s="45" t="str">
        <f>IF(COUNTIF($A889:$AC889,"n")&gt;0,"",IF(SUM($A889:$AC889)=COUNTA(Search!$C$4:$C$8,Search!$F$4:$F$8,Search!$I$4:$I$6,Search!$I$8,Search!$L$4:$L$8,Search!$O$4:$O$8,Search!$R$4:$R$7,Search!$U$4:$U$7)-COUNTIF(Search!$C$4:$U$7,"n"),1+LARGE($AD$1:AD888,1),""))</f>
        <v/>
      </c>
      <c r="AE889" s="45" t="str">
        <f t="shared" si="42"/>
        <v/>
      </c>
      <c r="AF889" s="45" t="str">
        <f>IF(AD889="","",COUNTIF($AE$1:$AE888,$AE889)+RANK($AE889,$AE$2:$AE$10540,1))</f>
        <v/>
      </c>
      <c r="AG889" s="45" t="str">
        <f t="shared" si="43"/>
        <v/>
      </c>
      <c r="AH889" s="45" t="str">
        <f>IF($AD889="","",COUNTIF($AG$1:$AG888,$AG889)+RANK($AG889,$AG$1:$AG$10539,0))</f>
        <v/>
      </c>
      <c r="AI889" s="10" t="str">
        <f t="shared" si="44"/>
        <v>1999-00 Black Diamond #83 Nikolai Antropov TOR RC   /   $</v>
      </c>
      <c r="AJ889" s="11">
        <v>1999</v>
      </c>
      <c r="AK889" s="17" t="s">
        <v>1988</v>
      </c>
      <c r="AL889" s="12" t="s">
        <v>407</v>
      </c>
      <c r="AM889" s="10">
        <v>83</v>
      </c>
      <c r="AN889" s="12" t="s">
        <v>519</v>
      </c>
      <c r="AO889" s="9" t="s">
        <v>1904</v>
      </c>
      <c r="AP889" s="9"/>
      <c r="AQ889" s="9"/>
      <c r="AR889" s="14" t="s">
        <v>2464</v>
      </c>
      <c r="AS889" s="29" t="s">
        <v>2</v>
      </c>
      <c r="AT889" s="9"/>
      <c r="AU889" s="9"/>
      <c r="AV889" s="13"/>
      <c r="AW889" s="13"/>
      <c r="AX889" s="9"/>
      <c r="AY889" s="9"/>
      <c r="AZ889" s="9"/>
      <c r="BA889" s="33"/>
      <c r="BB889" s="33"/>
      <c r="BC889" s="36"/>
      <c r="BD889" s="12" t="s">
        <v>1771</v>
      </c>
    </row>
    <row r="890" spans="1:56" s="12" customFormat="1" x14ac:dyDescent="0.2">
      <c r="A890" s="9" t="str">
        <f>IF(Search!$C$5="","",IF(COUNTA(Inventory!$AP890)=1,1,""))</f>
        <v/>
      </c>
      <c r="B890" s="9" t="str">
        <f>IF(Search!$C$4="","",IF(ISNUMBER(SEARCH(Search!$C$4,$AR890))=TRUE,1,""))</f>
        <v/>
      </c>
      <c r="C890" s="9" t="str">
        <f>IF(Search!$C$6="x",IF(COUNTA($AQ890)=1,1,"N"),IF(COUNTA($AQ890)=1,"N",""))</f>
        <v/>
      </c>
      <c r="D890" s="9" t="str">
        <f>IF(Search!$O$8="","",IF(ISNUMBER(SEARCH(Search!$O$8,$BD890))=TRUE,1,""))</f>
        <v/>
      </c>
      <c r="E890" s="9" t="str">
        <f>IF(Search!$C$7="","",IF(ISNUMBER(SEARCH(Search!$C$7,$AN890))=TRUE,1,""))</f>
        <v/>
      </c>
      <c r="F890" s="9" t="str">
        <f>IF(Search!$C$8="","",IF(ISNUMBER(SEARCH(Search!$C$8,$AO890))=TRUE,1,""))</f>
        <v/>
      </c>
      <c r="G890" s="9" t="str">
        <f>IF(Search!$F$4="","",IF(Inventory!$AJ890&lt;Search!$F$4,"",1))</f>
        <v/>
      </c>
      <c r="H890" s="9" t="str">
        <f>IF(Search!$F$5="","",IF(Inventory!$AJ890&gt;Search!$F$5,"",1))</f>
        <v/>
      </c>
      <c r="I890" s="9" t="str">
        <f>IF(Search!$F$7="","",IF(Search!$F$8="",IF(ISNUMBER(SEARCH(Search!$F$7,$AL890))=TRUE,1,""),""))</f>
        <v/>
      </c>
      <c r="J890" s="9" t="str">
        <f>IF($AL890=Search!$F$8,1,"")</f>
        <v/>
      </c>
      <c r="K890" s="9" t="str">
        <f>IF(Search!$I$4="","",IF(COUNTA($AS890)=1,IF(Search!$I$4="N","N",1),""))</f>
        <v/>
      </c>
      <c r="L890" s="9" t="str">
        <f>IF(Search!$I$5="","",IF($AS890="RC",1,""))</f>
        <v/>
      </c>
      <c r="M890" s="9" t="str">
        <f>IF(Search!$I$6="","",IF($AS890="RCP",1,""))</f>
        <v/>
      </c>
      <c r="N890" s="9" t="str">
        <f>IF(Search!$I$8="","",IF(COUNTA($AT890)=1,IF(Search!$I$8="N","N",1),""))</f>
        <v/>
      </c>
      <c r="O890" s="9" t="str">
        <f>IF(Search!$L$4="","",IF(COUNTA($AU890)=1,IF(Search!$L$4="N","N",1),""))</f>
        <v/>
      </c>
      <c r="P890" s="9" t="str">
        <f>IF(Search!$L$5="","",IF(ISNUMBER(SEARCH("Jersey",$AU890))=TRUE,IF(Search!$L$5="N","N",1),""))</f>
        <v/>
      </c>
      <c r="Q890" s="9" t="str">
        <f>IF(Search!$L$6="","",IF(ISNUMBER(SEARCH("Patch",$AU890))=TRUE,IF(Search!$L$6="N","N",1),""))</f>
        <v/>
      </c>
      <c r="R890" s="9" t="str">
        <f>IF(Search!$L$7="","",IF(ISNUMBER(SEARCH("Shield",$AU890))=TRUE,IF(Search!$L$7="N","N",1),""))</f>
        <v/>
      </c>
      <c r="S890" s="9" t="str">
        <f>IF(Search!$L$8="","",IF(ISNUMBER(SEARCH("Stick",$AU890))=TRUE,IF(Search!$L$8="N","N",1),""))</f>
        <v/>
      </c>
      <c r="T890" s="9" t="str">
        <f>IF(Search!$O$4="","",IF(COUNTA($AW890)=1,IF(Search!$O$4="N","N",1),""))</f>
        <v/>
      </c>
      <c r="U890" s="9" t="str">
        <f>IF(Search!$O$5="","",IF($AW890="","",IF($AW890&lt;Search!$O$5,"",1)))</f>
        <v/>
      </c>
      <c r="V890" s="9" t="str">
        <f>IF(Search!$O$6="","",IF($AW890="","",IF($AW890&gt;Search!$O$6,"",1)))</f>
        <v/>
      </c>
      <c r="W890" s="9" t="str">
        <f>IF(Search!$U$4="","",IF($AX890="","",1))</f>
        <v/>
      </c>
      <c r="X890" s="9" t="str">
        <f>IF(Search!$U$5="","",IF(ISNUMBER(SEARCH(Search!$U$5,$AX890))=TRUE,IF(Search!$U$5="N","N",1),""))</f>
        <v/>
      </c>
      <c r="Y890" s="9" t="str">
        <f>IF(Search!$U$6="","",IF($AY890&lt;Search!$U$6,"",1))</f>
        <v/>
      </c>
      <c r="Z890" s="9" t="str">
        <f>IF(Search!$R$4="","",IF(Inventory!$BA890&lt;Search!$R$4,"",1))</f>
        <v/>
      </c>
      <c r="AA890" s="9" t="str">
        <f>IF(Search!$R$5="","",IF($BA890&gt;Search!$R$5,"",1))</f>
        <v/>
      </c>
      <c r="AB890" s="9" t="str">
        <f>IF(Search!$R$6="","",IF($BB890&lt;Search!$R$6,"",1))</f>
        <v/>
      </c>
      <c r="AC890" s="9" t="str">
        <f>IF(Search!$R$7="","",IF($BB890&lt;Search!$R$7,"",1))</f>
        <v/>
      </c>
      <c r="AD890" s="45" t="str">
        <f>IF(COUNTIF($A890:$AC890,"n")&gt;0,"",IF(SUM($A890:$AC890)=COUNTA(Search!$C$4:$C$8,Search!$F$4:$F$8,Search!$I$4:$I$6,Search!$I$8,Search!$L$4:$L$8,Search!$O$4:$O$8,Search!$R$4:$R$7,Search!$U$4:$U$7)-COUNTIF(Search!$C$4:$U$7,"n"),1+LARGE($AD$1:AD889,1),""))</f>
        <v/>
      </c>
      <c r="AE890" s="45" t="str">
        <f t="shared" si="42"/>
        <v/>
      </c>
      <c r="AF890" s="45" t="str">
        <f>IF(AD890="","",COUNTIF($AE$1:$AE889,$AE890)+RANK($AE890,$AE$2:$AE$10540,1))</f>
        <v/>
      </c>
      <c r="AG890" s="45" t="str">
        <f t="shared" si="43"/>
        <v/>
      </c>
      <c r="AH890" s="45" t="str">
        <f>IF($AD890="","",COUNTIF($AG$1:$AG889,$AG890)+RANK($AG890,$AG$1:$AG$10539,0))</f>
        <v/>
      </c>
      <c r="AI890" s="10" t="str">
        <f t="shared" si="44"/>
        <v>1999-00 Crown Royale International Glory #25 Mats Sundin     /   $</v>
      </c>
      <c r="AJ890" s="11">
        <v>1999</v>
      </c>
      <c r="AK890" s="17" t="s">
        <v>1988</v>
      </c>
      <c r="AL890" s="12" t="s">
        <v>2213</v>
      </c>
      <c r="AM890" s="10">
        <v>25</v>
      </c>
      <c r="AN890" s="15" t="s">
        <v>215</v>
      </c>
      <c r="AO890" s="14"/>
      <c r="AP890" s="14"/>
      <c r="AQ890" s="14"/>
      <c r="AR890" s="14"/>
      <c r="AS890" s="9"/>
      <c r="AT890" s="9"/>
      <c r="AU890" s="9"/>
      <c r="AV890" s="13"/>
      <c r="AW890" s="13"/>
      <c r="AX890" s="9"/>
      <c r="AY890" s="9"/>
      <c r="AZ890" s="9"/>
      <c r="BA890" s="33"/>
      <c r="BB890" s="33"/>
      <c r="BC890" s="36"/>
      <c r="BD890" s="12" t="s">
        <v>1771</v>
      </c>
    </row>
    <row r="891" spans="1:56" s="12" customFormat="1" x14ac:dyDescent="0.2">
      <c r="A891" s="9" t="str">
        <f>IF(Search!$C$5="","",IF(COUNTA(Inventory!$AP891)=1,1,""))</f>
        <v/>
      </c>
      <c r="B891" s="9" t="str">
        <f>IF(Search!$C$4="","",IF(ISNUMBER(SEARCH(Search!$C$4,$AR891))=TRUE,1,""))</f>
        <v/>
      </c>
      <c r="C891" s="9" t="str">
        <f>IF(Search!$C$6="x",IF(COUNTA($AQ891)=1,1,"N"),IF(COUNTA($AQ891)=1,"N",""))</f>
        <v/>
      </c>
      <c r="D891" s="9" t="str">
        <f>IF(Search!$O$8="","",IF(ISNUMBER(SEARCH(Search!$O$8,$BD891))=TRUE,1,""))</f>
        <v/>
      </c>
      <c r="E891" s="9" t="str">
        <f>IF(Search!$C$7="","",IF(ISNUMBER(SEARCH(Search!$C$7,$AN891))=TRUE,1,""))</f>
        <v/>
      </c>
      <c r="F891" s="9" t="str">
        <f>IF(Search!$C$8="","",IF(ISNUMBER(SEARCH(Search!$C$8,$AO891))=TRUE,1,""))</f>
        <v/>
      </c>
      <c r="G891" s="9" t="str">
        <f>IF(Search!$F$4="","",IF(Inventory!$AJ891&lt;Search!$F$4,"",1))</f>
        <v/>
      </c>
      <c r="H891" s="9" t="str">
        <f>IF(Search!$F$5="","",IF(Inventory!$AJ891&gt;Search!$F$5,"",1))</f>
        <v/>
      </c>
      <c r="I891" s="9" t="str">
        <f>IF(Search!$F$7="","",IF(Search!$F$8="",IF(ISNUMBER(SEARCH(Search!$F$7,$AL891))=TRUE,1,""),""))</f>
        <v/>
      </c>
      <c r="J891" s="9" t="str">
        <f>IF($AL891=Search!$F$8,1,"")</f>
        <v/>
      </c>
      <c r="K891" s="9" t="str">
        <f>IF(Search!$I$4="","",IF(COUNTA($AS891)=1,IF(Search!$I$4="N","N",1),""))</f>
        <v/>
      </c>
      <c r="L891" s="9" t="str">
        <f>IF(Search!$I$5="","",IF($AS891="RC",1,""))</f>
        <v/>
      </c>
      <c r="M891" s="9" t="str">
        <f>IF(Search!$I$6="","",IF($AS891="RCP",1,""))</f>
        <v/>
      </c>
      <c r="N891" s="9" t="str">
        <f>IF(Search!$I$8="","",IF(COUNTA($AT891)=1,IF(Search!$I$8="N","N",1),""))</f>
        <v/>
      </c>
      <c r="O891" s="9" t="str">
        <f>IF(Search!$L$4="","",IF(COUNTA($AU891)=1,IF(Search!$L$4="N","N",1),""))</f>
        <v/>
      </c>
      <c r="P891" s="9" t="str">
        <f>IF(Search!$L$5="","",IF(ISNUMBER(SEARCH("Jersey",$AU891))=TRUE,IF(Search!$L$5="N","N",1),""))</f>
        <v/>
      </c>
      <c r="Q891" s="9" t="str">
        <f>IF(Search!$L$6="","",IF(ISNUMBER(SEARCH("Patch",$AU891))=TRUE,IF(Search!$L$6="N","N",1),""))</f>
        <v/>
      </c>
      <c r="R891" s="9" t="str">
        <f>IF(Search!$L$7="","",IF(ISNUMBER(SEARCH("Shield",$AU891))=TRUE,IF(Search!$L$7="N","N",1),""))</f>
        <v/>
      </c>
      <c r="S891" s="9" t="str">
        <f>IF(Search!$L$8="","",IF(ISNUMBER(SEARCH("Stick",$AU891))=TRUE,IF(Search!$L$8="N","N",1),""))</f>
        <v/>
      </c>
      <c r="T891" s="9" t="str">
        <f>IF(Search!$O$4="","",IF(COUNTA($AW891)=1,IF(Search!$O$4="N","N",1),""))</f>
        <v/>
      </c>
      <c r="U891" s="9" t="str">
        <f>IF(Search!$O$5="","",IF($AW891="","",IF($AW891&lt;Search!$O$5,"",1)))</f>
        <v/>
      </c>
      <c r="V891" s="9" t="str">
        <f>IF(Search!$O$6="","",IF($AW891="","",IF($AW891&gt;Search!$O$6,"",1)))</f>
        <v/>
      </c>
      <c r="W891" s="9" t="str">
        <f>IF(Search!$U$4="","",IF($AX891="","",1))</f>
        <v/>
      </c>
      <c r="X891" s="9" t="str">
        <f>IF(Search!$U$5="","",IF(ISNUMBER(SEARCH(Search!$U$5,$AX891))=TRUE,IF(Search!$U$5="N","N",1),""))</f>
        <v/>
      </c>
      <c r="Y891" s="9" t="str">
        <f>IF(Search!$U$6="","",IF($AY891&lt;Search!$U$6,"",1))</f>
        <v/>
      </c>
      <c r="Z891" s="9" t="str">
        <f>IF(Search!$R$4="","",IF(Inventory!$BA891&lt;Search!$R$4,"",1))</f>
        <v/>
      </c>
      <c r="AA891" s="9" t="str">
        <f>IF(Search!$R$5="","",IF($BA891&gt;Search!$R$5,"",1))</f>
        <v/>
      </c>
      <c r="AB891" s="9" t="str">
        <f>IF(Search!$R$6="","",IF($BB891&lt;Search!$R$6,"",1))</f>
        <v/>
      </c>
      <c r="AC891" s="9" t="str">
        <f>IF(Search!$R$7="","",IF($BB891&lt;Search!$R$7,"",1))</f>
        <v/>
      </c>
      <c r="AD891" s="45" t="str">
        <f>IF(COUNTIF($A891:$AC891,"n")&gt;0,"",IF(SUM($A891:$AC891)=COUNTA(Search!$C$4:$C$8,Search!$F$4:$F$8,Search!$I$4:$I$6,Search!$I$8,Search!$L$4:$L$8,Search!$O$4:$O$8,Search!$R$4:$R$7,Search!$U$4:$U$7)-COUNTIF(Search!$C$4:$U$7,"n"),1+LARGE($AD$1:AD890,1),""))</f>
        <v/>
      </c>
      <c r="AE891" s="45" t="str">
        <f t="shared" si="42"/>
        <v/>
      </c>
      <c r="AF891" s="45" t="str">
        <f>IF(AD891="","",COUNTIF($AE$1:$AE890,$AE891)+RANK($AE891,$AE$2:$AE$10540,1))</f>
        <v/>
      </c>
      <c r="AG891" s="45" t="str">
        <f t="shared" si="43"/>
        <v/>
      </c>
      <c r="AH891" s="45" t="str">
        <f>IF($AD891="","",COUNTIF($AG$1:$AG890,$AG891)+RANK($AG891,$AG$1:$AG$10539,0))</f>
        <v/>
      </c>
      <c r="AI891" s="10" t="str">
        <f t="shared" si="44"/>
        <v>1999-00 O-Pee-Chee #181 Mike Eagles     /   $</v>
      </c>
      <c r="AJ891" s="11">
        <v>1999</v>
      </c>
      <c r="AK891" s="17" t="s">
        <v>1988</v>
      </c>
      <c r="AL891" s="12" t="s">
        <v>53</v>
      </c>
      <c r="AM891" s="10">
        <v>181</v>
      </c>
      <c r="AN891" s="15" t="s">
        <v>184</v>
      </c>
      <c r="AO891" s="14"/>
      <c r="AP891" s="14"/>
      <c r="AQ891" s="14"/>
      <c r="AR891" s="14"/>
      <c r="AS891" s="9"/>
      <c r="AT891" s="9"/>
      <c r="AU891" s="9"/>
      <c r="AV891" s="13"/>
      <c r="AW891" s="13"/>
      <c r="AX891" s="9"/>
      <c r="AY891" s="9"/>
      <c r="AZ891" s="9"/>
      <c r="BA891" s="33"/>
      <c r="BB891" s="33"/>
      <c r="BC891" s="36"/>
      <c r="BD891" s="12" t="s">
        <v>1771</v>
      </c>
    </row>
    <row r="892" spans="1:56" s="12" customFormat="1" x14ac:dyDescent="0.2">
      <c r="A892" s="9" t="str">
        <f>IF(Search!$C$5="","",IF(COUNTA(Inventory!$AP892)=1,1,""))</f>
        <v/>
      </c>
      <c r="B892" s="9" t="str">
        <f>IF(Search!$C$4="","",IF(ISNUMBER(SEARCH(Search!$C$4,$AR892))=TRUE,1,""))</f>
        <v/>
      </c>
      <c r="C892" s="9" t="str">
        <f>IF(Search!$C$6="x",IF(COUNTA($AQ892)=1,1,"N"),IF(COUNTA($AQ892)=1,"N",""))</f>
        <v/>
      </c>
      <c r="D892" s="9" t="str">
        <f>IF(Search!$O$8="","",IF(ISNUMBER(SEARCH(Search!$O$8,$BD892))=TRUE,1,""))</f>
        <v/>
      </c>
      <c r="E892" s="9" t="str">
        <f>IF(Search!$C$7="","",IF(ISNUMBER(SEARCH(Search!$C$7,$AN892))=TRUE,1,""))</f>
        <v/>
      </c>
      <c r="F892" s="9" t="str">
        <f>IF(Search!$C$8="","",IF(ISNUMBER(SEARCH(Search!$C$8,$AO892))=TRUE,1,""))</f>
        <v/>
      </c>
      <c r="G892" s="9" t="str">
        <f>IF(Search!$F$4="","",IF(Inventory!$AJ892&lt;Search!$F$4,"",1))</f>
        <v/>
      </c>
      <c r="H892" s="9" t="str">
        <f>IF(Search!$F$5="","",IF(Inventory!$AJ892&gt;Search!$F$5,"",1))</f>
        <v/>
      </c>
      <c r="I892" s="9" t="str">
        <f>IF(Search!$F$7="","",IF(Search!$F$8="",IF(ISNUMBER(SEARCH(Search!$F$7,$AL892))=TRUE,1,""),""))</f>
        <v/>
      </c>
      <c r="J892" s="9" t="str">
        <f>IF($AL892=Search!$F$8,1,"")</f>
        <v/>
      </c>
      <c r="K892" s="9" t="str">
        <f>IF(Search!$I$4="","",IF(COUNTA($AS892)=1,IF(Search!$I$4="N","N",1),""))</f>
        <v/>
      </c>
      <c r="L892" s="9" t="str">
        <f>IF(Search!$I$5="","",IF($AS892="RC",1,""))</f>
        <v/>
      </c>
      <c r="M892" s="9" t="str">
        <f>IF(Search!$I$6="","",IF($AS892="RCP",1,""))</f>
        <v/>
      </c>
      <c r="N892" s="9" t="str">
        <f>IF(Search!$I$8="","",IF(COUNTA($AT892)=1,IF(Search!$I$8="N","N",1),""))</f>
        <v/>
      </c>
      <c r="O892" s="9" t="str">
        <f>IF(Search!$L$4="","",IF(COUNTA($AU892)=1,IF(Search!$L$4="N","N",1),""))</f>
        <v/>
      </c>
      <c r="P892" s="9" t="str">
        <f>IF(Search!$L$5="","",IF(ISNUMBER(SEARCH("Jersey",$AU892))=TRUE,IF(Search!$L$5="N","N",1),""))</f>
        <v/>
      </c>
      <c r="Q892" s="9" t="str">
        <f>IF(Search!$L$6="","",IF(ISNUMBER(SEARCH("Patch",$AU892))=TRUE,IF(Search!$L$6="N","N",1),""))</f>
        <v/>
      </c>
      <c r="R892" s="9" t="str">
        <f>IF(Search!$L$7="","",IF(ISNUMBER(SEARCH("Shield",$AU892))=TRUE,IF(Search!$L$7="N","N",1),""))</f>
        <v/>
      </c>
      <c r="S892" s="9" t="str">
        <f>IF(Search!$L$8="","",IF(ISNUMBER(SEARCH("Stick",$AU892))=TRUE,IF(Search!$L$8="N","N",1),""))</f>
        <v/>
      </c>
      <c r="T892" s="9" t="str">
        <f>IF(Search!$O$4="","",IF(COUNTA($AW892)=1,IF(Search!$O$4="N","N",1),""))</f>
        <v/>
      </c>
      <c r="U892" s="9" t="str">
        <f>IF(Search!$O$5="","",IF($AW892="","",IF($AW892&lt;Search!$O$5,"",1)))</f>
        <v/>
      </c>
      <c r="V892" s="9" t="str">
        <f>IF(Search!$O$6="","",IF($AW892="","",IF($AW892&gt;Search!$O$6,"",1)))</f>
        <v/>
      </c>
      <c r="W892" s="9" t="str">
        <f>IF(Search!$U$4="","",IF($AX892="","",1))</f>
        <v/>
      </c>
      <c r="X892" s="9" t="str">
        <f>IF(Search!$U$5="","",IF(ISNUMBER(SEARCH(Search!$U$5,$AX892))=TRUE,IF(Search!$U$5="N","N",1),""))</f>
        <v/>
      </c>
      <c r="Y892" s="9" t="str">
        <f>IF(Search!$U$6="","",IF($AY892&lt;Search!$U$6,"",1))</f>
        <v/>
      </c>
      <c r="Z892" s="9" t="str">
        <f>IF(Search!$R$4="","",IF(Inventory!$BA892&lt;Search!$R$4,"",1))</f>
        <v/>
      </c>
      <c r="AA892" s="9" t="str">
        <f>IF(Search!$R$5="","",IF($BA892&gt;Search!$R$5,"",1))</f>
        <v/>
      </c>
      <c r="AB892" s="9" t="str">
        <f>IF(Search!$R$6="","",IF($BB892&lt;Search!$R$6,"",1))</f>
        <v/>
      </c>
      <c r="AC892" s="9" t="str">
        <f>IF(Search!$R$7="","",IF($BB892&lt;Search!$R$7,"",1))</f>
        <v/>
      </c>
      <c r="AD892" s="45" t="str">
        <f>IF(COUNTIF($A892:$AC892,"n")&gt;0,"",IF(SUM($A892:$AC892)=COUNTA(Search!$C$4:$C$8,Search!$F$4:$F$8,Search!$I$4:$I$6,Search!$I$8,Search!$L$4:$L$8,Search!$O$4:$O$8,Search!$R$4:$R$7,Search!$U$4:$U$7)-COUNTIF(Search!$C$4:$U$7,"n"),1+LARGE($AD$1:AD891,1),""))</f>
        <v/>
      </c>
      <c r="AE892" s="45" t="str">
        <f t="shared" si="42"/>
        <v/>
      </c>
      <c r="AF892" s="45" t="str">
        <f>IF(AD892="","",COUNTIF($AE$1:$AE891,$AE892)+RANK($AE892,$AE$2:$AE$10540,1))</f>
        <v/>
      </c>
      <c r="AG892" s="45" t="str">
        <f t="shared" si="43"/>
        <v/>
      </c>
      <c r="AH892" s="45" t="str">
        <f>IF($AD892="","",COUNTIF($AG$1:$AG891,$AG892)+RANK($AG892,$AG$1:$AG$10539,0))</f>
        <v/>
      </c>
      <c r="AI892" s="10" t="str">
        <f t="shared" si="44"/>
        <v>1999-00 Pacific Omega #230 A.Mair / D.Yakushin TOR    /   $</v>
      </c>
      <c r="AJ892" s="11">
        <v>1999</v>
      </c>
      <c r="AK892" s="17" t="s">
        <v>1988</v>
      </c>
      <c r="AL892" s="12" t="s">
        <v>510</v>
      </c>
      <c r="AM892" s="10">
        <v>230</v>
      </c>
      <c r="AN892" s="12" t="s">
        <v>520</v>
      </c>
      <c r="AO892" s="9" t="s">
        <v>1904</v>
      </c>
      <c r="AP892" s="9"/>
      <c r="AQ892" s="9"/>
      <c r="AR892" s="14"/>
      <c r="AS892" s="9"/>
      <c r="AT892" s="9"/>
      <c r="AU892" s="9"/>
      <c r="AV892" s="13"/>
      <c r="AW892" s="13"/>
      <c r="AX892" s="9"/>
      <c r="AY892" s="9"/>
      <c r="AZ892" s="9"/>
      <c r="BA892" s="33"/>
      <c r="BB892" s="33"/>
      <c r="BC892" s="36"/>
      <c r="BD892" s="12" t="s">
        <v>1771</v>
      </c>
    </row>
    <row r="893" spans="1:56" s="12" customFormat="1" x14ac:dyDescent="0.2">
      <c r="A893" s="9" t="str">
        <f>IF(Search!$C$5="","",IF(COUNTA(Inventory!$AP893)=1,1,""))</f>
        <v/>
      </c>
      <c r="B893" s="9" t="str">
        <f>IF(Search!$C$4="","",IF(ISNUMBER(SEARCH(Search!$C$4,$AR893))=TRUE,1,""))</f>
        <v/>
      </c>
      <c r="C893" s="9" t="str">
        <f>IF(Search!$C$6="x",IF(COUNTA($AQ893)=1,1,"N"),IF(COUNTA($AQ893)=1,"N",""))</f>
        <v/>
      </c>
      <c r="D893" s="9" t="str">
        <f>IF(Search!$O$8="","",IF(ISNUMBER(SEARCH(Search!$O$8,$BD893))=TRUE,1,""))</f>
        <v/>
      </c>
      <c r="E893" s="9" t="str">
        <f>IF(Search!$C$7="","",IF(ISNUMBER(SEARCH(Search!$C$7,$AN893))=TRUE,1,""))</f>
        <v/>
      </c>
      <c r="F893" s="9" t="str">
        <f>IF(Search!$C$8="","",IF(ISNUMBER(SEARCH(Search!$C$8,$AO893))=TRUE,1,""))</f>
        <v/>
      </c>
      <c r="G893" s="9" t="str">
        <f>IF(Search!$F$4="","",IF(Inventory!$AJ893&lt;Search!$F$4,"",1))</f>
        <v/>
      </c>
      <c r="H893" s="9" t="str">
        <f>IF(Search!$F$5="","",IF(Inventory!$AJ893&gt;Search!$F$5,"",1))</f>
        <v/>
      </c>
      <c r="I893" s="9" t="str">
        <f>IF(Search!$F$7="","",IF(Search!$F$8="",IF(ISNUMBER(SEARCH(Search!$F$7,$AL893))=TRUE,1,""),""))</f>
        <v/>
      </c>
      <c r="J893" s="9" t="str">
        <f>IF($AL893=Search!$F$8,1,"")</f>
        <v/>
      </c>
      <c r="K893" s="9" t="str">
        <f>IF(Search!$I$4="","",IF(COUNTA($AS893)=1,IF(Search!$I$4="N","N",1),""))</f>
        <v/>
      </c>
      <c r="L893" s="9" t="str">
        <f>IF(Search!$I$5="","",IF($AS893="RC",1,""))</f>
        <v/>
      </c>
      <c r="M893" s="9" t="str">
        <f>IF(Search!$I$6="","",IF($AS893="RCP",1,""))</f>
        <v/>
      </c>
      <c r="N893" s="9" t="str">
        <f>IF(Search!$I$8="","",IF(COUNTA($AT893)=1,IF(Search!$I$8="N","N",1),""))</f>
        <v/>
      </c>
      <c r="O893" s="9" t="str">
        <f>IF(Search!$L$4="","",IF(COUNTA($AU893)=1,IF(Search!$L$4="N","N",1),""))</f>
        <v/>
      </c>
      <c r="P893" s="9" t="str">
        <f>IF(Search!$L$5="","",IF(ISNUMBER(SEARCH("Jersey",$AU893))=TRUE,IF(Search!$L$5="N","N",1),""))</f>
        <v/>
      </c>
      <c r="Q893" s="9" t="str">
        <f>IF(Search!$L$6="","",IF(ISNUMBER(SEARCH("Patch",$AU893))=TRUE,IF(Search!$L$6="N","N",1),""))</f>
        <v/>
      </c>
      <c r="R893" s="9" t="str">
        <f>IF(Search!$L$7="","",IF(ISNUMBER(SEARCH("Shield",$AU893))=TRUE,IF(Search!$L$7="N","N",1),""))</f>
        <v/>
      </c>
      <c r="S893" s="9" t="str">
        <f>IF(Search!$L$8="","",IF(ISNUMBER(SEARCH("Stick",$AU893))=TRUE,IF(Search!$L$8="N","N",1),""))</f>
        <v/>
      </c>
      <c r="T893" s="9" t="str">
        <f>IF(Search!$O$4="","",IF(COUNTA($AW893)=1,IF(Search!$O$4="N","N",1),""))</f>
        <v/>
      </c>
      <c r="U893" s="9" t="str">
        <f>IF(Search!$O$5="","",IF($AW893="","",IF($AW893&lt;Search!$O$5,"",1)))</f>
        <v/>
      </c>
      <c r="V893" s="9" t="str">
        <f>IF(Search!$O$6="","",IF($AW893="","",IF($AW893&gt;Search!$O$6,"",1)))</f>
        <v/>
      </c>
      <c r="W893" s="9" t="str">
        <f>IF(Search!$U$4="","",IF($AX893="","",1))</f>
        <v/>
      </c>
      <c r="X893" s="9" t="str">
        <f>IF(Search!$U$5="","",IF(ISNUMBER(SEARCH(Search!$U$5,$AX893))=TRUE,IF(Search!$U$5="N","N",1),""))</f>
        <v/>
      </c>
      <c r="Y893" s="9" t="str">
        <f>IF(Search!$U$6="","",IF($AY893&lt;Search!$U$6,"",1))</f>
        <v/>
      </c>
      <c r="Z893" s="9" t="str">
        <f>IF(Search!$R$4="","",IF(Inventory!$BA893&lt;Search!$R$4,"",1))</f>
        <v/>
      </c>
      <c r="AA893" s="9" t="str">
        <f>IF(Search!$R$5="","",IF($BA893&gt;Search!$R$5,"",1))</f>
        <v/>
      </c>
      <c r="AB893" s="9" t="str">
        <f>IF(Search!$R$6="","",IF($BB893&lt;Search!$R$6,"",1))</f>
        <v/>
      </c>
      <c r="AC893" s="9" t="str">
        <f>IF(Search!$R$7="","",IF($BB893&lt;Search!$R$7,"",1))</f>
        <v/>
      </c>
      <c r="AD893" s="45" t="str">
        <f>IF(COUNTIF($A893:$AC893,"n")&gt;0,"",IF(SUM($A893:$AC893)=COUNTA(Search!$C$4:$C$8,Search!$F$4:$F$8,Search!$I$4:$I$6,Search!$I$8,Search!$L$4:$L$8,Search!$O$4:$O$8,Search!$R$4:$R$7,Search!$U$4:$U$7)-COUNTIF(Search!$C$4:$U$7,"n"),1+LARGE($AD$1:AD892,1),""))</f>
        <v/>
      </c>
      <c r="AE893" s="45" t="str">
        <f t="shared" si="42"/>
        <v/>
      </c>
      <c r="AF893" s="45" t="str">
        <f>IF(AD893="","",COUNTIF($AE$1:$AE892,$AE893)+RANK($AE893,$AE$2:$AE$10540,1))</f>
        <v/>
      </c>
      <c r="AG893" s="45" t="str">
        <f t="shared" si="43"/>
        <v/>
      </c>
      <c r="AH893" s="45" t="str">
        <f>IF($AD893="","",COUNTIF($AG$1:$AG892,$AG893)+RANK($AG893,$AG$1:$AG$10539,0))</f>
        <v/>
      </c>
      <c r="AI893" s="10" t="str">
        <f t="shared" si="44"/>
        <v>1999-00 Pacific Omega #230 A.Mair / D.Yakushin     /   $</v>
      </c>
      <c r="AJ893" s="11">
        <v>1999</v>
      </c>
      <c r="AK893" s="17" t="s">
        <v>1988</v>
      </c>
      <c r="AL893" s="12" t="s">
        <v>510</v>
      </c>
      <c r="AM893" s="10">
        <v>230</v>
      </c>
      <c r="AN893" s="15" t="s">
        <v>520</v>
      </c>
      <c r="AO893" s="14"/>
      <c r="AP893" s="14"/>
      <c r="AQ893" s="14"/>
      <c r="AR893" s="14"/>
      <c r="AS893" s="9"/>
      <c r="AT893" s="9"/>
      <c r="AU893" s="9"/>
      <c r="AV893" s="13"/>
      <c r="AW893" s="13"/>
      <c r="AX893" s="9"/>
      <c r="AY893" s="9"/>
      <c r="AZ893" s="9"/>
      <c r="BA893" s="33"/>
      <c r="BB893" s="33"/>
      <c r="BC893" s="36"/>
      <c r="BD893" s="12" t="s">
        <v>1771</v>
      </c>
    </row>
    <row r="894" spans="1:56" s="12" customFormat="1" x14ac:dyDescent="0.2">
      <c r="A894" s="9" t="str">
        <f>IF(Search!$C$5="","",IF(COUNTA(Inventory!$AP894)=1,1,""))</f>
        <v/>
      </c>
      <c r="B894" s="9" t="str">
        <f>IF(Search!$C$4="","",IF(ISNUMBER(SEARCH(Search!$C$4,$AR894))=TRUE,1,""))</f>
        <v/>
      </c>
      <c r="C894" s="9" t="str">
        <f>IF(Search!$C$6="x",IF(COUNTA($AQ894)=1,1,"N"),IF(COUNTA($AQ894)=1,"N",""))</f>
        <v/>
      </c>
      <c r="D894" s="9" t="str">
        <f>IF(Search!$O$8="","",IF(ISNUMBER(SEARCH(Search!$O$8,$BD894))=TRUE,1,""))</f>
        <v/>
      </c>
      <c r="E894" s="9" t="str">
        <f>IF(Search!$C$7="","",IF(ISNUMBER(SEARCH(Search!$C$7,$AN894))=TRUE,1,""))</f>
        <v/>
      </c>
      <c r="F894" s="9" t="str">
        <f>IF(Search!$C$8="","",IF(ISNUMBER(SEARCH(Search!$C$8,$AO894))=TRUE,1,""))</f>
        <v/>
      </c>
      <c r="G894" s="9" t="str">
        <f>IF(Search!$F$4="","",IF(Inventory!$AJ894&lt;Search!$F$4,"",1))</f>
        <v/>
      </c>
      <c r="H894" s="9" t="str">
        <f>IF(Search!$F$5="","",IF(Inventory!$AJ894&gt;Search!$F$5,"",1))</f>
        <v/>
      </c>
      <c r="I894" s="9" t="str">
        <f>IF(Search!$F$7="","",IF(Search!$F$8="",IF(ISNUMBER(SEARCH(Search!$F$7,$AL894))=TRUE,1,""),""))</f>
        <v/>
      </c>
      <c r="J894" s="9" t="str">
        <f>IF($AL894=Search!$F$8,1,"")</f>
        <v/>
      </c>
      <c r="K894" s="9" t="str">
        <f>IF(Search!$I$4="","",IF(COUNTA($AS894)=1,IF(Search!$I$4="N","N",1),""))</f>
        <v/>
      </c>
      <c r="L894" s="9" t="str">
        <f>IF(Search!$I$5="","",IF($AS894="RC",1,""))</f>
        <v/>
      </c>
      <c r="M894" s="9" t="str">
        <f>IF(Search!$I$6="","",IF($AS894="RCP",1,""))</f>
        <v/>
      </c>
      <c r="N894" s="9" t="str">
        <f>IF(Search!$I$8="","",IF(COUNTA($AT894)=1,IF(Search!$I$8="N","N",1),""))</f>
        <v/>
      </c>
      <c r="O894" s="9" t="str">
        <f>IF(Search!$L$4="","",IF(COUNTA($AU894)=1,IF(Search!$L$4="N","N",1),""))</f>
        <v/>
      </c>
      <c r="P894" s="9" t="str">
        <f>IF(Search!$L$5="","",IF(ISNUMBER(SEARCH("Jersey",$AU894))=TRUE,IF(Search!$L$5="N","N",1),""))</f>
        <v/>
      </c>
      <c r="Q894" s="9" t="str">
        <f>IF(Search!$L$6="","",IF(ISNUMBER(SEARCH("Patch",$AU894))=TRUE,IF(Search!$L$6="N","N",1),""))</f>
        <v/>
      </c>
      <c r="R894" s="9" t="str">
        <f>IF(Search!$L$7="","",IF(ISNUMBER(SEARCH("Shield",$AU894))=TRUE,IF(Search!$L$7="N","N",1),""))</f>
        <v/>
      </c>
      <c r="S894" s="9" t="str">
        <f>IF(Search!$L$8="","",IF(ISNUMBER(SEARCH("Stick",$AU894))=TRUE,IF(Search!$L$8="N","N",1),""))</f>
        <v/>
      </c>
      <c r="T894" s="9" t="str">
        <f>IF(Search!$O$4="","",IF(COUNTA($AW894)=1,IF(Search!$O$4="N","N",1),""))</f>
        <v/>
      </c>
      <c r="U894" s="9" t="str">
        <f>IF(Search!$O$5="","",IF($AW894="","",IF($AW894&lt;Search!$O$5,"",1)))</f>
        <v/>
      </c>
      <c r="V894" s="9" t="str">
        <f>IF(Search!$O$6="","",IF($AW894="","",IF($AW894&gt;Search!$O$6,"",1)))</f>
        <v/>
      </c>
      <c r="W894" s="9" t="str">
        <f>IF(Search!$U$4="","",IF($AX894="","",1))</f>
        <v/>
      </c>
      <c r="X894" s="9" t="str">
        <f>IF(Search!$U$5="","",IF(ISNUMBER(SEARCH(Search!$U$5,$AX894))=TRUE,IF(Search!$U$5="N","N",1),""))</f>
        <v/>
      </c>
      <c r="Y894" s="9" t="str">
        <f>IF(Search!$U$6="","",IF($AY894&lt;Search!$U$6,"",1))</f>
        <v/>
      </c>
      <c r="Z894" s="9" t="str">
        <f>IF(Search!$R$4="","",IF(Inventory!$BA894&lt;Search!$R$4,"",1))</f>
        <v/>
      </c>
      <c r="AA894" s="9" t="str">
        <f>IF(Search!$R$5="","",IF($BA894&gt;Search!$R$5,"",1))</f>
        <v/>
      </c>
      <c r="AB894" s="9" t="str">
        <f>IF(Search!$R$6="","",IF($BB894&lt;Search!$R$6,"",1))</f>
        <v/>
      </c>
      <c r="AC894" s="9" t="str">
        <f>IF(Search!$R$7="","",IF($BB894&lt;Search!$R$7,"",1))</f>
        <v/>
      </c>
      <c r="AD894" s="45" t="str">
        <f>IF(COUNTIF($A894:$AC894,"n")&gt;0,"",IF(SUM($A894:$AC894)=COUNTA(Search!$C$4:$C$8,Search!$F$4:$F$8,Search!$I$4:$I$6,Search!$I$8,Search!$L$4:$L$8,Search!$O$4:$O$8,Search!$R$4:$R$7,Search!$U$4:$U$7)-COUNTIF(Search!$C$4:$U$7,"n"),1+LARGE($AD$1:AD893,1),""))</f>
        <v/>
      </c>
      <c r="AE894" s="45" t="str">
        <f t="shared" si="42"/>
        <v/>
      </c>
      <c r="AF894" s="45" t="str">
        <f>IF(AD894="","",COUNTIF($AE$1:$AE893,$AE894)+RANK($AE894,$AE$2:$AE$10540,1))</f>
        <v/>
      </c>
      <c r="AG894" s="45" t="str">
        <f t="shared" si="43"/>
        <v/>
      </c>
      <c r="AH894" s="45" t="str">
        <f>IF($AD894="","",COUNTIF($AG$1:$AG893,$AG894)+RANK($AG894,$AG$1:$AG$10539,0))</f>
        <v/>
      </c>
      <c r="AI894" s="10" t="str">
        <f t="shared" si="44"/>
        <v>1999-00 SP Authentic #118 Nikolai Antropov TOR RC   /   $</v>
      </c>
      <c r="AJ894" s="11">
        <v>1999</v>
      </c>
      <c r="AK894" s="17" t="s">
        <v>1988</v>
      </c>
      <c r="AL894" s="12" t="s">
        <v>511</v>
      </c>
      <c r="AM894" s="10">
        <v>118</v>
      </c>
      <c r="AN894" s="12" t="s">
        <v>519</v>
      </c>
      <c r="AO894" s="9" t="s">
        <v>1904</v>
      </c>
      <c r="AP894" s="9"/>
      <c r="AQ894" s="9"/>
      <c r="AR894" s="14" t="s">
        <v>2482</v>
      </c>
      <c r="AS894" s="9" t="s">
        <v>2</v>
      </c>
      <c r="AT894" s="9"/>
      <c r="AU894" s="9"/>
      <c r="AV894" s="13"/>
      <c r="AW894" s="13"/>
      <c r="AX894" s="9"/>
      <c r="AY894" s="9"/>
      <c r="AZ894" s="9"/>
      <c r="BA894" s="33"/>
      <c r="BB894" s="33"/>
      <c r="BC894" s="36"/>
      <c r="BD894" s="12" t="s">
        <v>1771</v>
      </c>
    </row>
    <row r="895" spans="1:56" s="12" customFormat="1" x14ac:dyDescent="0.2">
      <c r="A895" s="9" t="str">
        <f>IF(Search!$C$5="","",IF(COUNTA(Inventory!$AP895)=1,1,""))</f>
        <v/>
      </c>
      <c r="B895" s="9" t="str">
        <f>IF(Search!$C$4="","",IF(ISNUMBER(SEARCH(Search!$C$4,$AR895))=TRUE,1,""))</f>
        <v/>
      </c>
      <c r="C895" s="9" t="str">
        <f>IF(Search!$C$6="x",IF(COUNTA($AQ895)=1,1,"N"),IF(COUNTA($AQ895)=1,"N",""))</f>
        <v/>
      </c>
      <c r="D895" s="9" t="str">
        <f>IF(Search!$O$8="","",IF(ISNUMBER(SEARCH(Search!$O$8,$BD895))=TRUE,1,""))</f>
        <v/>
      </c>
      <c r="E895" s="9" t="str">
        <f>IF(Search!$C$7="","",IF(ISNUMBER(SEARCH(Search!$C$7,$AN895))=TRUE,1,""))</f>
        <v/>
      </c>
      <c r="F895" s="9" t="str">
        <f>IF(Search!$C$8="","",IF(ISNUMBER(SEARCH(Search!$C$8,$AO895))=TRUE,1,""))</f>
        <v/>
      </c>
      <c r="G895" s="9" t="str">
        <f>IF(Search!$F$4="","",IF(Inventory!$AJ895&lt;Search!$F$4,"",1))</f>
        <v/>
      </c>
      <c r="H895" s="9" t="str">
        <f>IF(Search!$F$5="","",IF(Inventory!$AJ895&gt;Search!$F$5,"",1))</f>
        <v/>
      </c>
      <c r="I895" s="9" t="str">
        <f>IF(Search!$F$7="","",IF(Search!$F$8="",IF(ISNUMBER(SEARCH(Search!$F$7,$AL895))=TRUE,1,""),""))</f>
        <v/>
      </c>
      <c r="J895" s="9" t="str">
        <f>IF($AL895=Search!$F$8,1,"")</f>
        <v/>
      </c>
      <c r="K895" s="9" t="str">
        <f>IF(Search!$I$4="","",IF(COUNTA($AS895)=1,IF(Search!$I$4="N","N",1),""))</f>
        <v/>
      </c>
      <c r="L895" s="9" t="str">
        <f>IF(Search!$I$5="","",IF($AS895="RC",1,""))</f>
        <v/>
      </c>
      <c r="M895" s="9" t="str">
        <f>IF(Search!$I$6="","",IF($AS895="RCP",1,""))</f>
        <v/>
      </c>
      <c r="N895" s="9" t="str">
        <f>IF(Search!$I$8="","",IF(COUNTA($AT895)=1,IF(Search!$I$8="N","N",1),""))</f>
        <v/>
      </c>
      <c r="O895" s="9" t="str">
        <f>IF(Search!$L$4="","",IF(COUNTA($AU895)=1,IF(Search!$L$4="N","N",1),""))</f>
        <v/>
      </c>
      <c r="P895" s="9" t="str">
        <f>IF(Search!$L$5="","",IF(ISNUMBER(SEARCH("Jersey",$AU895))=TRUE,IF(Search!$L$5="N","N",1),""))</f>
        <v/>
      </c>
      <c r="Q895" s="9" t="str">
        <f>IF(Search!$L$6="","",IF(ISNUMBER(SEARCH("Patch",$AU895))=TRUE,IF(Search!$L$6="N","N",1),""))</f>
        <v/>
      </c>
      <c r="R895" s="9" t="str">
        <f>IF(Search!$L$7="","",IF(ISNUMBER(SEARCH("Shield",$AU895))=TRUE,IF(Search!$L$7="N","N",1),""))</f>
        <v/>
      </c>
      <c r="S895" s="9" t="str">
        <f>IF(Search!$L$8="","",IF(ISNUMBER(SEARCH("Stick",$AU895))=TRUE,IF(Search!$L$8="N","N",1),""))</f>
        <v/>
      </c>
      <c r="T895" s="9" t="str">
        <f>IF(Search!$O$4="","",IF(COUNTA($AW895)=1,IF(Search!$O$4="N","N",1),""))</f>
        <v/>
      </c>
      <c r="U895" s="9" t="str">
        <f>IF(Search!$O$5="","",IF($AW895="","",IF($AW895&lt;Search!$O$5,"",1)))</f>
        <v/>
      </c>
      <c r="V895" s="9" t="str">
        <f>IF(Search!$O$6="","",IF($AW895="","",IF($AW895&gt;Search!$O$6,"",1)))</f>
        <v/>
      </c>
      <c r="W895" s="9" t="str">
        <f>IF(Search!$U$4="","",IF($AX895="","",1))</f>
        <v/>
      </c>
      <c r="X895" s="9" t="str">
        <f>IF(Search!$U$5="","",IF(ISNUMBER(SEARCH(Search!$U$5,$AX895))=TRUE,IF(Search!$U$5="N","N",1),""))</f>
        <v/>
      </c>
      <c r="Y895" s="9" t="str">
        <f>IF(Search!$U$6="","",IF($AY895&lt;Search!$U$6,"",1))</f>
        <v/>
      </c>
      <c r="Z895" s="9" t="str">
        <f>IF(Search!$R$4="","",IF(Inventory!$BA895&lt;Search!$R$4,"",1))</f>
        <v/>
      </c>
      <c r="AA895" s="9" t="str">
        <f>IF(Search!$R$5="","",IF($BA895&gt;Search!$R$5,"",1))</f>
        <v/>
      </c>
      <c r="AB895" s="9" t="str">
        <f>IF(Search!$R$6="","",IF($BB895&lt;Search!$R$6,"",1))</f>
        <v/>
      </c>
      <c r="AC895" s="9" t="str">
        <f>IF(Search!$R$7="","",IF($BB895&lt;Search!$R$7,"",1))</f>
        <v/>
      </c>
      <c r="AD895" s="45" t="str">
        <f>IF(COUNTIF($A895:$AC895,"n")&gt;0,"",IF(SUM($A895:$AC895)=COUNTA(Search!$C$4:$C$8,Search!$F$4:$F$8,Search!$I$4:$I$6,Search!$I$8,Search!$L$4:$L$8,Search!$O$4:$O$8,Search!$R$4:$R$7,Search!$U$4:$U$7)-COUNTIF(Search!$C$4:$U$7,"n"),1+LARGE($AD$1:AD894,1),""))</f>
        <v/>
      </c>
      <c r="AE895" s="45" t="str">
        <f t="shared" si="42"/>
        <v/>
      </c>
      <c r="AF895" s="45" t="str">
        <f>IF(AD895="","",COUNTIF($AE$1:$AE894,$AE895)+RANK($AE895,$AE$2:$AE$10540,1))</f>
        <v/>
      </c>
      <c r="AG895" s="45" t="str">
        <f t="shared" si="43"/>
        <v/>
      </c>
      <c r="AH895" s="45" t="str">
        <f>IF($AD895="","",COUNTIF($AG$1:$AG894,$AG895)+RANK($AG895,$AG$1:$AG$10539,0))</f>
        <v/>
      </c>
      <c r="AI895" s="10" t="str">
        <f t="shared" si="44"/>
        <v>1999-00 SPx SPXtreme #XT13 Mats Sundin     /   $</v>
      </c>
      <c r="AJ895" s="11">
        <v>1999</v>
      </c>
      <c r="AK895" s="17" t="s">
        <v>1988</v>
      </c>
      <c r="AL895" s="12" t="s">
        <v>2214</v>
      </c>
      <c r="AM895" s="10" t="s">
        <v>2215</v>
      </c>
      <c r="AN895" s="15" t="s">
        <v>215</v>
      </c>
      <c r="AO895" s="14"/>
      <c r="AP895" s="14"/>
      <c r="AQ895" s="14"/>
      <c r="AR895" s="14"/>
      <c r="AS895" s="9"/>
      <c r="AT895" s="9"/>
      <c r="AU895" s="9"/>
      <c r="AV895" s="13"/>
      <c r="AW895" s="13"/>
      <c r="AX895" s="9"/>
      <c r="AY895" s="9"/>
      <c r="AZ895" s="9"/>
      <c r="BA895" s="33"/>
      <c r="BB895" s="33"/>
      <c r="BC895" s="36"/>
      <c r="BD895" s="12" t="s">
        <v>1771</v>
      </c>
    </row>
    <row r="896" spans="1:56" s="12" customFormat="1" x14ac:dyDescent="0.2">
      <c r="A896" s="9" t="str">
        <f>IF(Search!$C$5="","",IF(COUNTA(Inventory!$AP896)=1,1,""))</f>
        <v/>
      </c>
      <c r="B896" s="9" t="str">
        <f>IF(Search!$C$4="","",IF(ISNUMBER(SEARCH(Search!$C$4,$AR896))=TRUE,1,""))</f>
        <v/>
      </c>
      <c r="C896" s="9" t="str">
        <f>IF(Search!$C$6="x",IF(COUNTA($AQ896)=1,1,"N"),IF(COUNTA($AQ896)=1,"N",""))</f>
        <v/>
      </c>
      <c r="D896" s="9" t="str">
        <f>IF(Search!$O$8="","",IF(ISNUMBER(SEARCH(Search!$O$8,$BD896))=TRUE,1,""))</f>
        <v/>
      </c>
      <c r="E896" s="9" t="str">
        <f>IF(Search!$C$7="","",IF(ISNUMBER(SEARCH(Search!$C$7,$AN896))=TRUE,1,""))</f>
        <v/>
      </c>
      <c r="F896" s="9" t="str">
        <f>IF(Search!$C$8="","",IF(ISNUMBER(SEARCH(Search!$C$8,$AO896))=TRUE,1,""))</f>
        <v/>
      </c>
      <c r="G896" s="9" t="str">
        <f>IF(Search!$F$4="","",IF(Inventory!$AJ896&lt;Search!$F$4,"",1))</f>
        <v/>
      </c>
      <c r="H896" s="9" t="str">
        <f>IF(Search!$F$5="","",IF(Inventory!$AJ896&gt;Search!$F$5,"",1))</f>
        <v/>
      </c>
      <c r="I896" s="9" t="str">
        <f>IF(Search!$F$7="","",IF(Search!$F$8="",IF(ISNUMBER(SEARCH(Search!$F$7,$AL896))=TRUE,1,""),""))</f>
        <v/>
      </c>
      <c r="J896" s="9" t="str">
        <f>IF($AL896=Search!$F$8,1,"")</f>
        <v/>
      </c>
      <c r="K896" s="9" t="str">
        <f>IF(Search!$I$4="","",IF(COUNTA($AS896)=1,IF(Search!$I$4="N","N",1),""))</f>
        <v/>
      </c>
      <c r="L896" s="9" t="str">
        <f>IF(Search!$I$5="","",IF($AS896="RC",1,""))</f>
        <v/>
      </c>
      <c r="M896" s="9" t="str">
        <f>IF(Search!$I$6="","",IF($AS896="RCP",1,""))</f>
        <v/>
      </c>
      <c r="N896" s="9" t="str">
        <f>IF(Search!$I$8="","",IF(COUNTA($AT896)=1,IF(Search!$I$8="N","N",1),""))</f>
        <v/>
      </c>
      <c r="O896" s="9" t="str">
        <f>IF(Search!$L$4="","",IF(COUNTA($AU896)=1,IF(Search!$L$4="N","N",1),""))</f>
        <v/>
      </c>
      <c r="P896" s="9" t="str">
        <f>IF(Search!$L$5="","",IF(ISNUMBER(SEARCH("Jersey",$AU896))=TRUE,IF(Search!$L$5="N","N",1),""))</f>
        <v/>
      </c>
      <c r="Q896" s="9" t="str">
        <f>IF(Search!$L$6="","",IF(ISNUMBER(SEARCH("Patch",$AU896))=TRUE,IF(Search!$L$6="N","N",1),""))</f>
        <v/>
      </c>
      <c r="R896" s="9" t="str">
        <f>IF(Search!$L$7="","",IF(ISNUMBER(SEARCH("Shield",$AU896))=TRUE,IF(Search!$L$7="N","N",1),""))</f>
        <v/>
      </c>
      <c r="S896" s="9" t="str">
        <f>IF(Search!$L$8="","",IF(ISNUMBER(SEARCH("Stick",$AU896))=TRUE,IF(Search!$L$8="N","N",1),""))</f>
        <v/>
      </c>
      <c r="T896" s="9" t="str">
        <f>IF(Search!$O$4="","",IF(COUNTA($AW896)=1,IF(Search!$O$4="N","N",1),""))</f>
        <v/>
      </c>
      <c r="U896" s="9" t="str">
        <f>IF(Search!$O$5="","",IF($AW896="","",IF($AW896&lt;Search!$O$5,"",1)))</f>
        <v/>
      </c>
      <c r="V896" s="9" t="str">
        <f>IF(Search!$O$6="","",IF($AW896="","",IF($AW896&gt;Search!$O$6,"",1)))</f>
        <v/>
      </c>
      <c r="W896" s="9" t="str">
        <f>IF(Search!$U$4="","",IF($AX896="","",1))</f>
        <v/>
      </c>
      <c r="X896" s="9" t="str">
        <f>IF(Search!$U$5="","",IF(ISNUMBER(SEARCH(Search!$U$5,$AX896))=TRUE,IF(Search!$U$5="N","N",1),""))</f>
        <v/>
      </c>
      <c r="Y896" s="9" t="str">
        <f>IF(Search!$U$6="","",IF($AY896&lt;Search!$U$6,"",1))</f>
        <v/>
      </c>
      <c r="Z896" s="9" t="str">
        <f>IF(Search!$R$4="","",IF(Inventory!$BA896&lt;Search!$R$4,"",1))</f>
        <v/>
      </c>
      <c r="AA896" s="9" t="str">
        <f>IF(Search!$R$5="","",IF($BA896&gt;Search!$R$5,"",1))</f>
        <v/>
      </c>
      <c r="AB896" s="9" t="str">
        <f>IF(Search!$R$6="","",IF($BB896&lt;Search!$R$6,"",1))</f>
        <v/>
      </c>
      <c r="AC896" s="9" t="str">
        <f>IF(Search!$R$7="","",IF($BB896&lt;Search!$R$7,"",1))</f>
        <v/>
      </c>
      <c r="AD896" s="45" t="str">
        <f>IF(COUNTIF($A896:$AC896,"n")&gt;0,"",IF(SUM($A896:$AC896)=COUNTA(Search!$C$4:$C$8,Search!$F$4:$F$8,Search!$I$4:$I$6,Search!$I$8,Search!$L$4:$L$8,Search!$O$4:$O$8,Search!$R$4:$R$7,Search!$U$4:$U$7)-COUNTIF(Search!$C$4:$U$7,"n"),1+LARGE($AD$1:AD895,1),""))</f>
        <v/>
      </c>
      <c r="AE896" s="45" t="str">
        <f t="shared" si="42"/>
        <v/>
      </c>
      <c r="AF896" s="45" t="str">
        <f>IF(AD896="","",COUNTIF($AE$1:$AE895,$AE896)+RANK($AE896,$AE$2:$AE$10540,1))</f>
        <v/>
      </c>
      <c r="AG896" s="45" t="str">
        <f t="shared" si="43"/>
        <v/>
      </c>
      <c r="AH896" s="45" t="str">
        <f>IF($AD896="","",COUNTIF($AG$1:$AG895,$AG896)+RANK($AG896,$AG$1:$AG$10539,0))</f>
        <v/>
      </c>
      <c r="AI896" s="10" t="str">
        <f t="shared" si="44"/>
        <v>1999-00 Topps #181 Mike Eagles     /   $</v>
      </c>
      <c r="AJ896" s="11">
        <v>1999</v>
      </c>
      <c r="AK896" s="17" t="s">
        <v>1988</v>
      </c>
      <c r="AL896" s="12" t="s">
        <v>48</v>
      </c>
      <c r="AM896" s="10">
        <v>181</v>
      </c>
      <c r="AN896" s="15" t="s">
        <v>184</v>
      </c>
      <c r="AO896" s="14"/>
      <c r="AP896" s="14"/>
      <c r="AQ896" s="14"/>
      <c r="AR896" s="14"/>
      <c r="AS896" s="9"/>
      <c r="AT896" s="9"/>
      <c r="AU896" s="9"/>
      <c r="AV896" s="13"/>
      <c r="AW896" s="13"/>
      <c r="AX896" s="9"/>
      <c r="AY896" s="9"/>
      <c r="AZ896" s="9"/>
      <c r="BA896" s="33"/>
      <c r="BB896" s="33"/>
      <c r="BC896" s="36"/>
      <c r="BD896" s="12" t="s">
        <v>1771</v>
      </c>
    </row>
    <row r="897" spans="1:56" s="12" customFormat="1" x14ac:dyDescent="0.2">
      <c r="A897" s="9" t="str">
        <f>IF(Search!$C$5="","",IF(COUNTA(Inventory!$AP897)=1,1,""))</f>
        <v/>
      </c>
      <c r="B897" s="9" t="str">
        <f>IF(Search!$C$4="","",IF(ISNUMBER(SEARCH(Search!$C$4,$AR897))=TRUE,1,""))</f>
        <v/>
      </c>
      <c r="C897" s="9" t="str">
        <f>IF(Search!$C$6="x",IF(COUNTA($AQ897)=1,1,"N"),IF(COUNTA($AQ897)=1,"N",""))</f>
        <v/>
      </c>
      <c r="D897" s="9" t="str">
        <f>IF(Search!$O$8="","",IF(ISNUMBER(SEARCH(Search!$O$8,$BD897))=TRUE,1,""))</f>
        <v/>
      </c>
      <c r="E897" s="9" t="str">
        <f>IF(Search!$C$7="","",IF(ISNUMBER(SEARCH(Search!$C$7,$AN897))=TRUE,1,""))</f>
        <v/>
      </c>
      <c r="F897" s="9" t="str">
        <f>IF(Search!$C$8="","",IF(ISNUMBER(SEARCH(Search!$C$8,$AO897))=TRUE,1,""))</f>
        <v/>
      </c>
      <c r="G897" s="9" t="str">
        <f>IF(Search!$F$4="","",IF(Inventory!$AJ897&lt;Search!$F$4,"",1))</f>
        <v/>
      </c>
      <c r="H897" s="9" t="str">
        <f>IF(Search!$F$5="","",IF(Inventory!$AJ897&gt;Search!$F$5,"",1))</f>
        <v/>
      </c>
      <c r="I897" s="9" t="str">
        <f>IF(Search!$F$7="","",IF(Search!$F$8="",IF(ISNUMBER(SEARCH(Search!$F$7,$AL897))=TRUE,1,""),""))</f>
        <v/>
      </c>
      <c r="J897" s="9" t="str">
        <f>IF($AL897=Search!$F$8,1,"")</f>
        <v/>
      </c>
      <c r="K897" s="9" t="str">
        <f>IF(Search!$I$4="","",IF(COUNTA($AS897)=1,IF(Search!$I$4="N","N",1),""))</f>
        <v/>
      </c>
      <c r="L897" s="9" t="str">
        <f>IF(Search!$I$5="","",IF($AS897="RC",1,""))</f>
        <v/>
      </c>
      <c r="M897" s="9" t="str">
        <f>IF(Search!$I$6="","",IF($AS897="RCP",1,""))</f>
        <v/>
      </c>
      <c r="N897" s="9" t="str">
        <f>IF(Search!$I$8="","",IF(COUNTA($AT897)=1,IF(Search!$I$8="N","N",1),""))</f>
        <v/>
      </c>
      <c r="O897" s="9" t="str">
        <f>IF(Search!$L$4="","",IF(COUNTA($AU897)=1,IF(Search!$L$4="N","N",1),""))</f>
        <v/>
      </c>
      <c r="P897" s="9" t="str">
        <f>IF(Search!$L$5="","",IF(ISNUMBER(SEARCH("Jersey",$AU897))=TRUE,IF(Search!$L$5="N","N",1),""))</f>
        <v/>
      </c>
      <c r="Q897" s="9" t="str">
        <f>IF(Search!$L$6="","",IF(ISNUMBER(SEARCH("Patch",$AU897))=TRUE,IF(Search!$L$6="N","N",1),""))</f>
        <v/>
      </c>
      <c r="R897" s="9" t="str">
        <f>IF(Search!$L$7="","",IF(ISNUMBER(SEARCH("Shield",$AU897))=TRUE,IF(Search!$L$7="N","N",1),""))</f>
        <v/>
      </c>
      <c r="S897" s="9" t="str">
        <f>IF(Search!$L$8="","",IF(ISNUMBER(SEARCH("Stick",$AU897))=TRUE,IF(Search!$L$8="N","N",1),""))</f>
        <v/>
      </c>
      <c r="T897" s="9" t="str">
        <f>IF(Search!$O$4="","",IF(COUNTA($AW897)=1,IF(Search!$O$4="N","N",1),""))</f>
        <v/>
      </c>
      <c r="U897" s="9" t="str">
        <f>IF(Search!$O$5="","",IF($AW897="","",IF($AW897&lt;Search!$O$5,"",1)))</f>
        <v/>
      </c>
      <c r="V897" s="9" t="str">
        <f>IF(Search!$O$6="","",IF($AW897="","",IF($AW897&gt;Search!$O$6,"",1)))</f>
        <v/>
      </c>
      <c r="W897" s="9" t="str">
        <f>IF(Search!$U$4="","",IF($AX897="","",1))</f>
        <v/>
      </c>
      <c r="X897" s="9" t="str">
        <f>IF(Search!$U$5="","",IF(ISNUMBER(SEARCH(Search!$U$5,$AX897))=TRUE,IF(Search!$U$5="N","N",1),""))</f>
        <v/>
      </c>
      <c r="Y897" s="9" t="str">
        <f>IF(Search!$U$6="","",IF($AY897&lt;Search!$U$6,"",1))</f>
        <v/>
      </c>
      <c r="Z897" s="9" t="str">
        <f>IF(Search!$R$4="","",IF(Inventory!$BA897&lt;Search!$R$4,"",1))</f>
        <v/>
      </c>
      <c r="AA897" s="9" t="str">
        <f>IF(Search!$R$5="","",IF($BA897&gt;Search!$R$5,"",1))</f>
        <v/>
      </c>
      <c r="AB897" s="9" t="str">
        <f>IF(Search!$R$6="","",IF($BB897&lt;Search!$R$6,"",1))</f>
        <v/>
      </c>
      <c r="AC897" s="9" t="str">
        <f>IF(Search!$R$7="","",IF($BB897&lt;Search!$R$7,"",1))</f>
        <v/>
      </c>
      <c r="AD897" s="45" t="str">
        <f>IF(COUNTIF($A897:$AC897,"n")&gt;0,"",IF(SUM($A897:$AC897)=COUNTA(Search!$C$4:$C$8,Search!$F$4:$F$8,Search!$I$4:$I$6,Search!$I$8,Search!$L$4:$L$8,Search!$O$4:$O$8,Search!$R$4:$R$7,Search!$U$4:$U$7)-COUNTIF(Search!$C$4:$U$7,"n"),1+LARGE($AD$1:AD896,1),""))</f>
        <v/>
      </c>
      <c r="AE897" s="45" t="str">
        <f t="shared" si="42"/>
        <v/>
      </c>
      <c r="AF897" s="45" t="str">
        <f>IF(AD897="","",COUNTIF($AE$1:$AE896,$AE897)+RANK($AE897,$AE$2:$AE$10540,1))</f>
        <v/>
      </c>
      <c r="AG897" s="45" t="str">
        <f t="shared" si="43"/>
        <v/>
      </c>
      <c r="AH897" s="45" t="str">
        <f>IF($AD897="","",COUNTIF($AG$1:$AG896,$AG897)+RANK($AG897,$AG$1:$AG$10539,0))</f>
        <v/>
      </c>
      <c r="AI897" s="10" t="str">
        <f t="shared" si="44"/>
        <v>1999-00 Topps Chrome #181 Mike Eagles     /   $</v>
      </c>
      <c r="AJ897" s="11">
        <v>1999</v>
      </c>
      <c r="AK897" s="17" t="s">
        <v>1988</v>
      </c>
      <c r="AL897" s="12" t="s">
        <v>2216</v>
      </c>
      <c r="AM897" s="10">
        <v>181</v>
      </c>
      <c r="AN897" s="15" t="s">
        <v>184</v>
      </c>
      <c r="AO897" s="14"/>
      <c r="AP897" s="14"/>
      <c r="AQ897" s="14"/>
      <c r="AR897" s="14"/>
      <c r="AS897" s="9"/>
      <c r="AT897" s="9"/>
      <c r="AU897" s="9"/>
      <c r="AV897" s="13"/>
      <c r="AW897" s="13"/>
      <c r="AX897" s="9"/>
      <c r="AY897" s="9"/>
      <c r="AZ897" s="9"/>
      <c r="BA897" s="33"/>
      <c r="BB897" s="33"/>
      <c r="BC897" s="36"/>
      <c r="BD897" s="12" t="s">
        <v>1771</v>
      </c>
    </row>
    <row r="898" spans="1:56" s="12" customFormat="1" x14ac:dyDescent="0.2">
      <c r="A898" s="9" t="str">
        <f>IF(Search!$C$5="","",IF(COUNTA(Inventory!$AP898)=1,1,""))</f>
        <v/>
      </c>
      <c r="B898" s="9" t="str">
        <f>IF(Search!$C$4="","",IF(ISNUMBER(SEARCH(Search!$C$4,$AR898))=TRUE,1,""))</f>
        <v/>
      </c>
      <c r="C898" s="9" t="str">
        <f>IF(Search!$C$6="x",IF(COUNTA($AQ898)=1,1,"N"),IF(COUNTA($AQ898)=1,"N",""))</f>
        <v/>
      </c>
      <c r="D898" s="9" t="str">
        <f>IF(Search!$O$8="","",IF(ISNUMBER(SEARCH(Search!$O$8,$BD898))=TRUE,1,""))</f>
        <v/>
      </c>
      <c r="E898" s="9" t="str">
        <f>IF(Search!$C$7="","",IF(ISNUMBER(SEARCH(Search!$C$7,$AN898))=TRUE,1,""))</f>
        <v/>
      </c>
      <c r="F898" s="9" t="str">
        <f>IF(Search!$C$8="","",IF(ISNUMBER(SEARCH(Search!$C$8,$AO898))=TRUE,1,""))</f>
        <v/>
      </c>
      <c r="G898" s="9" t="str">
        <f>IF(Search!$F$4="","",IF(Inventory!$AJ898&lt;Search!$F$4,"",1))</f>
        <v/>
      </c>
      <c r="H898" s="9" t="str">
        <f>IF(Search!$F$5="","",IF(Inventory!$AJ898&gt;Search!$F$5,"",1))</f>
        <v/>
      </c>
      <c r="I898" s="9" t="str">
        <f>IF(Search!$F$7="","",IF(Search!$F$8="",IF(ISNUMBER(SEARCH(Search!$F$7,$AL898))=TRUE,1,""),""))</f>
        <v/>
      </c>
      <c r="J898" s="9" t="str">
        <f>IF($AL898=Search!$F$8,1,"")</f>
        <v/>
      </c>
      <c r="K898" s="9" t="str">
        <f>IF(Search!$I$4="","",IF(COUNTA($AS898)=1,IF(Search!$I$4="N","N",1),""))</f>
        <v/>
      </c>
      <c r="L898" s="9" t="str">
        <f>IF(Search!$I$5="","",IF($AS898="RC",1,""))</f>
        <v/>
      </c>
      <c r="M898" s="9" t="str">
        <f>IF(Search!$I$6="","",IF($AS898="RCP",1,""))</f>
        <v/>
      </c>
      <c r="N898" s="9" t="str">
        <f>IF(Search!$I$8="","",IF(COUNTA($AT898)=1,IF(Search!$I$8="N","N",1),""))</f>
        <v/>
      </c>
      <c r="O898" s="9" t="str">
        <f>IF(Search!$L$4="","",IF(COUNTA($AU898)=1,IF(Search!$L$4="N","N",1),""))</f>
        <v/>
      </c>
      <c r="P898" s="9" t="str">
        <f>IF(Search!$L$5="","",IF(ISNUMBER(SEARCH("Jersey",$AU898))=TRUE,IF(Search!$L$5="N","N",1),""))</f>
        <v/>
      </c>
      <c r="Q898" s="9" t="str">
        <f>IF(Search!$L$6="","",IF(ISNUMBER(SEARCH("Patch",$AU898))=TRUE,IF(Search!$L$6="N","N",1),""))</f>
        <v/>
      </c>
      <c r="R898" s="9" t="str">
        <f>IF(Search!$L$7="","",IF(ISNUMBER(SEARCH("Shield",$AU898))=TRUE,IF(Search!$L$7="N","N",1),""))</f>
        <v/>
      </c>
      <c r="S898" s="9" t="str">
        <f>IF(Search!$L$8="","",IF(ISNUMBER(SEARCH("Stick",$AU898))=TRUE,IF(Search!$L$8="N","N",1),""))</f>
        <v/>
      </c>
      <c r="T898" s="9" t="str">
        <f>IF(Search!$O$4="","",IF(COUNTA($AW898)=1,IF(Search!$O$4="N","N",1),""))</f>
        <v/>
      </c>
      <c r="U898" s="9" t="str">
        <f>IF(Search!$O$5="","",IF($AW898="","",IF($AW898&lt;Search!$O$5,"",1)))</f>
        <v/>
      </c>
      <c r="V898" s="9" t="str">
        <f>IF(Search!$O$6="","",IF($AW898="","",IF($AW898&gt;Search!$O$6,"",1)))</f>
        <v/>
      </c>
      <c r="W898" s="9" t="str">
        <f>IF(Search!$U$4="","",IF($AX898="","",1))</f>
        <v/>
      </c>
      <c r="X898" s="9" t="str">
        <f>IF(Search!$U$5="","",IF(ISNUMBER(SEARCH(Search!$U$5,$AX898))=TRUE,IF(Search!$U$5="N","N",1),""))</f>
        <v/>
      </c>
      <c r="Y898" s="9" t="str">
        <f>IF(Search!$U$6="","",IF($AY898&lt;Search!$U$6,"",1))</f>
        <v/>
      </c>
      <c r="Z898" s="9" t="str">
        <f>IF(Search!$R$4="","",IF(Inventory!$BA898&lt;Search!$R$4,"",1))</f>
        <v/>
      </c>
      <c r="AA898" s="9" t="str">
        <f>IF(Search!$R$5="","",IF($BA898&gt;Search!$R$5,"",1))</f>
        <v/>
      </c>
      <c r="AB898" s="9" t="str">
        <f>IF(Search!$R$6="","",IF($BB898&lt;Search!$R$6,"",1))</f>
        <v/>
      </c>
      <c r="AC898" s="9" t="str">
        <f>IF(Search!$R$7="","",IF($BB898&lt;Search!$R$7,"",1))</f>
        <v/>
      </c>
      <c r="AD898" s="45" t="str">
        <f>IF(COUNTIF($A898:$AC898,"n")&gt;0,"",IF(SUM($A898:$AC898)=COUNTA(Search!$C$4:$C$8,Search!$F$4:$F$8,Search!$I$4:$I$6,Search!$I$8,Search!$L$4:$L$8,Search!$O$4:$O$8,Search!$R$4:$R$7,Search!$U$4:$U$7)-COUNTIF(Search!$C$4:$U$7,"n"),1+LARGE($AD$1:AD897,1),""))</f>
        <v/>
      </c>
      <c r="AE898" s="45" t="str">
        <f t="shared" si="42"/>
        <v/>
      </c>
      <c r="AF898" s="45" t="str">
        <f>IF(AD898="","",COUNTIF($AE$1:$AE897,$AE898)+RANK($AE898,$AE$2:$AE$10540,1))</f>
        <v/>
      </c>
      <c r="AG898" s="45" t="str">
        <f t="shared" si="43"/>
        <v/>
      </c>
      <c r="AH898" s="45" t="str">
        <f>IF($AD898="","",COUNTIF($AG$1:$AG897,$AG898)+RANK($AG898,$AG$1:$AG$10539,0))</f>
        <v/>
      </c>
      <c r="AI898" s="10" t="str">
        <f t="shared" si="44"/>
        <v>1999-00 Topps Chrome Refractors #136 Felix Potvin     /   $</v>
      </c>
      <c r="AJ898" s="11">
        <v>1999</v>
      </c>
      <c r="AK898" s="17" t="s">
        <v>1988</v>
      </c>
      <c r="AL898" s="12" t="s">
        <v>2217</v>
      </c>
      <c r="AM898" s="10">
        <v>136</v>
      </c>
      <c r="AN898" s="15" t="s">
        <v>226</v>
      </c>
      <c r="AO898" s="14"/>
      <c r="AP898" s="14"/>
      <c r="AQ898" s="14"/>
      <c r="AR898" s="14"/>
      <c r="AS898" s="9"/>
      <c r="AT898" s="9"/>
      <c r="AU898" s="9"/>
      <c r="AV898" s="13"/>
      <c r="AW898" s="13"/>
      <c r="AX898" s="9"/>
      <c r="AY898" s="9"/>
      <c r="AZ898" s="9"/>
      <c r="BA898" s="33"/>
      <c r="BB898" s="33"/>
      <c r="BC898" s="36"/>
      <c r="BD898" s="12" t="s">
        <v>1771</v>
      </c>
    </row>
    <row r="899" spans="1:56" s="12" customFormat="1" x14ac:dyDescent="0.2">
      <c r="A899" s="9" t="str">
        <f>IF(Search!$C$5="","",IF(COUNTA(Inventory!$AP899)=1,1,""))</f>
        <v/>
      </c>
      <c r="B899" s="9" t="str">
        <f>IF(Search!$C$4="","",IF(ISNUMBER(SEARCH(Search!$C$4,$AR899))=TRUE,1,""))</f>
        <v/>
      </c>
      <c r="C899" s="9" t="str">
        <f>IF(Search!$C$6="x",IF(COUNTA($AQ899)=1,1,"N"),IF(COUNTA($AQ899)=1,"N",""))</f>
        <v/>
      </c>
      <c r="D899" s="9" t="str">
        <f>IF(Search!$O$8="","",IF(ISNUMBER(SEARCH(Search!$O$8,$BD899))=TRUE,1,""))</f>
        <v/>
      </c>
      <c r="E899" s="9" t="str">
        <f>IF(Search!$C$7="","",IF(ISNUMBER(SEARCH(Search!$C$7,$AN899))=TRUE,1,""))</f>
        <v/>
      </c>
      <c r="F899" s="9" t="str">
        <f>IF(Search!$C$8="","",IF(ISNUMBER(SEARCH(Search!$C$8,$AO899))=TRUE,1,""))</f>
        <v/>
      </c>
      <c r="G899" s="9" t="str">
        <f>IF(Search!$F$4="","",IF(Inventory!$AJ899&lt;Search!$F$4,"",1))</f>
        <v/>
      </c>
      <c r="H899" s="9" t="str">
        <f>IF(Search!$F$5="","",IF(Inventory!$AJ899&gt;Search!$F$5,"",1))</f>
        <v/>
      </c>
      <c r="I899" s="9" t="str">
        <f>IF(Search!$F$7="","",IF(Search!$F$8="",IF(ISNUMBER(SEARCH(Search!$F$7,$AL899))=TRUE,1,""),""))</f>
        <v/>
      </c>
      <c r="J899" s="9" t="str">
        <f>IF($AL899=Search!$F$8,1,"")</f>
        <v/>
      </c>
      <c r="K899" s="9" t="str">
        <f>IF(Search!$I$4="","",IF(COUNTA($AS899)=1,IF(Search!$I$4="N","N",1),""))</f>
        <v/>
      </c>
      <c r="L899" s="9" t="str">
        <f>IF(Search!$I$5="","",IF($AS899="RC",1,""))</f>
        <v/>
      </c>
      <c r="M899" s="9" t="str">
        <f>IF(Search!$I$6="","",IF($AS899="RCP",1,""))</f>
        <v/>
      </c>
      <c r="N899" s="9" t="str">
        <f>IF(Search!$I$8="","",IF(COUNTA($AT899)=1,IF(Search!$I$8="N","N",1),""))</f>
        <v/>
      </c>
      <c r="O899" s="9" t="str">
        <f>IF(Search!$L$4="","",IF(COUNTA($AU899)=1,IF(Search!$L$4="N","N",1),""))</f>
        <v/>
      </c>
      <c r="P899" s="9" t="str">
        <f>IF(Search!$L$5="","",IF(ISNUMBER(SEARCH("Jersey",$AU899))=TRUE,IF(Search!$L$5="N","N",1),""))</f>
        <v/>
      </c>
      <c r="Q899" s="9" t="str">
        <f>IF(Search!$L$6="","",IF(ISNUMBER(SEARCH("Patch",$AU899))=TRUE,IF(Search!$L$6="N","N",1),""))</f>
        <v/>
      </c>
      <c r="R899" s="9" t="str">
        <f>IF(Search!$L$7="","",IF(ISNUMBER(SEARCH("Shield",$AU899))=TRUE,IF(Search!$L$7="N","N",1),""))</f>
        <v/>
      </c>
      <c r="S899" s="9" t="str">
        <f>IF(Search!$L$8="","",IF(ISNUMBER(SEARCH("Stick",$AU899))=TRUE,IF(Search!$L$8="N","N",1),""))</f>
        <v/>
      </c>
      <c r="T899" s="9" t="str">
        <f>IF(Search!$O$4="","",IF(COUNTA($AW899)=1,IF(Search!$O$4="N","N",1),""))</f>
        <v/>
      </c>
      <c r="U899" s="9" t="str">
        <f>IF(Search!$O$5="","",IF($AW899="","",IF($AW899&lt;Search!$O$5,"",1)))</f>
        <v/>
      </c>
      <c r="V899" s="9" t="str">
        <f>IF(Search!$O$6="","",IF($AW899="","",IF($AW899&gt;Search!$O$6,"",1)))</f>
        <v/>
      </c>
      <c r="W899" s="9" t="str">
        <f>IF(Search!$U$4="","",IF($AX899="","",1))</f>
        <v/>
      </c>
      <c r="X899" s="9" t="str">
        <f>IF(Search!$U$5="","",IF(ISNUMBER(SEARCH(Search!$U$5,$AX899))=TRUE,IF(Search!$U$5="N","N",1),""))</f>
        <v/>
      </c>
      <c r="Y899" s="9" t="str">
        <f>IF(Search!$U$6="","",IF($AY899&lt;Search!$U$6,"",1))</f>
        <v/>
      </c>
      <c r="Z899" s="9" t="str">
        <f>IF(Search!$R$4="","",IF(Inventory!$BA899&lt;Search!$R$4,"",1))</f>
        <v/>
      </c>
      <c r="AA899" s="9" t="str">
        <f>IF(Search!$R$5="","",IF($BA899&gt;Search!$R$5,"",1))</f>
        <v/>
      </c>
      <c r="AB899" s="9" t="str">
        <f>IF(Search!$R$6="","",IF($BB899&lt;Search!$R$6,"",1))</f>
        <v/>
      </c>
      <c r="AC899" s="9" t="str">
        <f>IF(Search!$R$7="","",IF($BB899&lt;Search!$R$7,"",1))</f>
        <v/>
      </c>
      <c r="AD899" s="45" t="str">
        <f>IF(COUNTIF($A899:$AC899,"n")&gt;0,"",IF(SUM($A899:$AC899)=COUNTA(Search!$C$4:$C$8,Search!$F$4:$F$8,Search!$I$4:$I$6,Search!$I$8,Search!$L$4:$L$8,Search!$O$4:$O$8,Search!$R$4:$R$7,Search!$U$4:$U$7)-COUNTIF(Search!$C$4:$U$7,"n"),1+LARGE($AD$1:AD898,1),""))</f>
        <v/>
      </c>
      <c r="AE899" s="45" t="str">
        <f t="shared" ref="AE899:AE962" si="45">IF(AD899="","",COUNTIF($AN$2:$AN$10540,"&lt;="&amp;AN899))</f>
        <v/>
      </c>
      <c r="AF899" s="45" t="str">
        <f>IF(AD899="","",COUNTIF($AE$1:$AE898,$AE899)+RANK($AE899,$AE$2:$AE$10540,1))</f>
        <v/>
      </c>
      <c r="AG899" s="45" t="str">
        <f t="shared" ref="AG899:AG962" si="46">IF($AD899="","",COUNTIF($BA$2:$BA$10540,"&lt;="&amp;$BA899))</f>
        <v/>
      </c>
      <c r="AH899" s="45" t="str">
        <f>IF($AD899="","",COUNTIF($AG$1:$AG898,$AG899)+RANK($AG899,$AG$1:$AG$10539,0))</f>
        <v/>
      </c>
      <c r="AI899" s="10" t="str">
        <f t="shared" si="44"/>
        <v>1999-00 Topps Gold Label Class 1 Red #56 Mats Sundin     /   $</v>
      </c>
      <c r="AJ899" s="11">
        <v>1999</v>
      </c>
      <c r="AK899" s="17" t="s">
        <v>1988</v>
      </c>
      <c r="AL899" s="12" t="s">
        <v>2218</v>
      </c>
      <c r="AM899" s="10">
        <v>56</v>
      </c>
      <c r="AN899" s="15" t="s">
        <v>215</v>
      </c>
      <c r="AO899" s="14"/>
      <c r="AP899" s="14"/>
      <c r="AQ899" s="14"/>
      <c r="AR899" s="14"/>
      <c r="AS899" s="9"/>
      <c r="AT899" s="9"/>
      <c r="AU899" s="9"/>
      <c r="AV899" s="13"/>
      <c r="AW899" s="13"/>
      <c r="AX899" s="9"/>
      <c r="AY899" s="9"/>
      <c r="AZ899" s="9"/>
      <c r="BA899" s="33"/>
      <c r="BB899" s="33"/>
      <c r="BC899" s="36"/>
      <c r="BD899" s="12" t="s">
        <v>1771</v>
      </c>
    </row>
    <row r="900" spans="1:56" s="12" customFormat="1" x14ac:dyDescent="0.2">
      <c r="A900" s="9" t="str">
        <f>IF(Search!$C$5="","",IF(COUNTA(Inventory!$AP900)=1,1,""))</f>
        <v/>
      </c>
      <c r="B900" s="9" t="str">
        <f>IF(Search!$C$4="","",IF(ISNUMBER(SEARCH(Search!$C$4,$AR900))=TRUE,1,""))</f>
        <v/>
      </c>
      <c r="C900" s="9" t="str">
        <f>IF(Search!$C$6="x",IF(COUNTA($AQ900)=1,1,"N"),IF(COUNTA($AQ900)=1,"N",""))</f>
        <v/>
      </c>
      <c r="D900" s="9" t="str">
        <f>IF(Search!$O$8="","",IF(ISNUMBER(SEARCH(Search!$O$8,$BD900))=TRUE,1,""))</f>
        <v/>
      </c>
      <c r="E900" s="9" t="str">
        <f>IF(Search!$C$7="","",IF(ISNUMBER(SEARCH(Search!$C$7,$AN900))=TRUE,1,""))</f>
        <v/>
      </c>
      <c r="F900" s="9" t="str">
        <f>IF(Search!$C$8="","",IF(ISNUMBER(SEARCH(Search!$C$8,$AO900))=TRUE,1,""))</f>
        <v/>
      </c>
      <c r="G900" s="9" t="str">
        <f>IF(Search!$F$4="","",IF(Inventory!$AJ900&lt;Search!$F$4,"",1))</f>
        <v/>
      </c>
      <c r="H900" s="9" t="str">
        <f>IF(Search!$F$5="","",IF(Inventory!$AJ900&gt;Search!$F$5,"",1))</f>
        <v/>
      </c>
      <c r="I900" s="9" t="str">
        <f>IF(Search!$F$7="","",IF(Search!$F$8="",IF(ISNUMBER(SEARCH(Search!$F$7,$AL900))=TRUE,1,""),""))</f>
        <v/>
      </c>
      <c r="J900" s="9" t="str">
        <f>IF($AL900=Search!$F$8,1,"")</f>
        <v/>
      </c>
      <c r="K900" s="9" t="str">
        <f>IF(Search!$I$4="","",IF(COUNTA($AS900)=1,IF(Search!$I$4="N","N",1),""))</f>
        <v/>
      </c>
      <c r="L900" s="9" t="str">
        <f>IF(Search!$I$5="","",IF($AS900="RC",1,""))</f>
        <v/>
      </c>
      <c r="M900" s="9" t="str">
        <f>IF(Search!$I$6="","",IF($AS900="RCP",1,""))</f>
        <v/>
      </c>
      <c r="N900" s="9" t="str">
        <f>IF(Search!$I$8="","",IF(COUNTA($AT900)=1,IF(Search!$I$8="N","N",1),""))</f>
        <v/>
      </c>
      <c r="O900" s="9" t="str">
        <f>IF(Search!$L$4="","",IF(COUNTA($AU900)=1,IF(Search!$L$4="N","N",1),""))</f>
        <v/>
      </c>
      <c r="P900" s="9" t="str">
        <f>IF(Search!$L$5="","",IF(ISNUMBER(SEARCH("Jersey",$AU900))=TRUE,IF(Search!$L$5="N","N",1),""))</f>
        <v/>
      </c>
      <c r="Q900" s="9" t="str">
        <f>IF(Search!$L$6="","",IF(ISNUMBER(SEARCH("Patch",$AU900))=TRUE,IF(Search!$L$6="N","N",1),""))</f>
        <v/>
      </c>
      <c r="R900" s="9" t="str">
        <f>IF(Search!$L$7="","",IF(ISNUMBER(SEARCH("Shield",$AU900))=TRUE,IF(Search!$L$7="N","N",1),""))</f>
        <v/>
      </c>
      <c r="S900" s="9" t="str">
        <f>IF(Search!$L$8="","",IF(ISNUMBER(SEARCH("Stick",$AU900))=TRUE,IF(Search!$L$8="N","N",1),""))</f>
        <v/>
      </c>
      <c r="T900" s="9" t="str">
        <f>IF(Search!$O$4="","",IF(COUNTA($AW900)=1,IF(Search!$O$4="N","N",1),""))</f>
        <v/>
      </c>
      <c r="U900" s="9" t="str">
        <f>IF(Search!$O$5="","",IF($AW900="","",IF($AW900&lt;Search!$O$5,"",1)))</f>
        <v/>
      </c>
      <c r="V900" s="9" t="str">
        <f>IF(Search!$O$6="","",IF($AW900="","",IF($AW900&gt;Search!$O$6,"",1)))</f>
        <v/>
      </c>
      <c r="W900" s="9" t="str">
        <f>IF(Search!$U$4="","",IF($AX900="","",1))</f>
        <v/>
      </c>
      <c r="X900" s="9" t="str">
        <f>IF(Search!$U$5="","",IF(ISNUMBER(SEARCH(Search!$U$5,$AX900))=TRUE,IF(Search!$U$5="N","N",1),""))</f>
        <v/>
      </c>
      <c r="Y900" s="9" t="str">
        <f>IF(Search!$U$6="","",IF($AY900&lt;Search!$U$6,"",1))</f>
        <v/>
      </c>
      <c r="Z900" s="9" t="str">
        <f>IF(Search!$R$4="","",IF(Inventory!$BA900&lt;Search!$R$4,"",1))</f>
        <v/>
      </c>
      <c r="AA900" s="9" t="str">
        <f>IF(Search!$R$5="","",IF($BA900&gt;Search!$R$5,"",1))</f>
        <v/>
      </c>
      <c r="AB900" s="9" t="str">
        <f>IF(Search!$R$6="","",IF($BB900&lt;Search!$R$6,"",1))</f>
        <v/>
      </c>
      <c r="AC900" s="9" t="str">
        <f>IF(Search!$R$7="","",IF($BB900&lt;Search!$R$7,"",1))</f>
        <v/>
      </c>
      <c r="AD900" s="45" t="str">
        <f>IF(COUNTIF($A900:$AC900,"n")&gt;0,"",IF(SUM($A900:$AC900)=COUNTA(Search!$C$4:$C$8,Search!$F$4:$F$8,Search!$I$4:$I$6,Search!$I$8,Search!$L$4:$L$8,Search!$O$4:$O$8,Search!$R$4:$R$7,Search!$U$4:$U$7)-COUNTIF(Search!$C$4:$U$7,"n"),1+LARGE($AD$1:AD899,1),""))</f>
        <v/>
      </c>
      <c r="AE900" s="45" t="str">
        <f t="shared" si="45"/>
        <v/>
      </c>
      <c r="AF900" s="45" t="str">
        <f>IF(AD900="","",COUNTIF($AE$1:$AE899,$AE900)+RANK($AE900,$AE$2:$AE$10540,1))</f>
        <v/>
      </c>
      <c r="AG900" s="45" t="str">
        <f t="shared" si="46"/>
        <v/>
      </c>
      <c r="AH900" s="45" t="str">
        <f>IF($AD900="","",COUNTIF($AG$1:$AG899,$AG900)+RANK($AG900,$AG$1:$AG$10539,0))</f>
        <v/>
      </c>
      <c r="AI900" s="10" t="str">
        <f t="shared" si="44"/>
        <v>1999-00 Topps Gold Label Class 3 #98 Nikolai Antropov TOR    /   $</v>
      </c>
      <c r="AJ900" s="11">
        <v>1999</v>
      </c>
      <c r="AK900" s="17" t="s">
        <v>1988</v>
      </c>
      <c r="AL900" s="12" t="s">
        <v>521</v>
      </c>
      <c r="AM900" s="10">
        <v>98</v>
      </c>
      <c r="AN900" s="12" t="s">
        <v>519</v>
      </c>
      <c r="AO900" s="9" t="s">
        <v>1904</v>
      </c>
      <c r="AP900" s="9"/>
      <c r="AQ900" s="9"/>
      <c r="AR900" s="14"/>
      <c r="AS900" s="9"/>
      <c r="AT900" s="9"/>
      <c r="AU900" s="9"/>
      <c r="AV900" s="13"/>
      <c r="AW900" s="13"/>
      <c r="AX900" s="9"/>
      <c r="AY900" s="9"/>
      <c r="AZ900" s="9"/>
      <c r="BA900" s="33"/>
      <c r="BB900" s="33"/>
      <c r="BC900" s="36"/>
      <c r="BD900" s="12" t="s">
        <v>1771</v>
      </c>
    </row>
    <row r="901" spans="1:56" s="12" customFormat="1" x14ac:dyDescent="0.2">
      <c r="A901" s="9" t="str">
        <f>IF(Search!$C$5="","",IF(COUNTA(Inventory!$AP901)=1,1,""))</f>
        <v/>
      </c>
      <c r="B901" s="9" t="str">
        <f>IF(Search!$C$4="","",IF(ISNUMBER(SEARCH(Search!$C$4,$AR901))=TRUE,1,""))</f>
        <v/>
      </c>
      <c r="C901" s="9" t="str">
        <f>IF(Search!$C$6="x",IF(COUNTA($AQ901)=1,1,"N"),IF(COUNTA($AQ901)=1,"N",""))</f>
        <v/>
      </c>
      <c r="D901" s="9" t="str">
        <f>IF(Search!$O$8="","",IF(ISNUMBER(SEARCH(Search!$O$8,$BD901))=TRUE,1,""))</f>
        <v/>
      </c>
      <c r="E901" s="9" t="str">
        <f>IF(Search!$C$7="","",IF(ISNUMBER(SEARCH(Search!$C$7,$AN901))=TRUE,1,""))</f>
        <v/>
      </c>
      <c r="F901" s="9" t="str">
        <f>IF(Search!$C$8="","",IF(ISNUMBER(SEARCH(Search!$C$8,$AO901))=TRUE,1,""))</f>
        <v/>
      </c>
      <c r="G901" s="9" t="str">
        <f>IF(Search!$F$4="","",IF(Inventory!$AJ901&lt;Search!$F$4,"",1))</f>
        <v/>
      </c>
      <c r="H901" s="9" t="str">
        <f>IF(Search!$F$5="","",IF(Inventory!$AJ901&gt;Search!$F$5,"",1))</f>
        <v/>
      </c>
      <c r="I901" s="9" t="str">
        <f>IF(Search!$F$7="","",IF(Search!$F$8="",IF(ISNUMBER(SEARCH(Search!$F$7,$AL901))=TRUE,1,""),""))</f>
        <v/>
      </c>
      <c r="J901" s="9" t="str">
        <f>IF($AL901=Search!$F$8,1,"")</f>
        <v/>
      </c>
      <c r="K901" s="9" t="str">
        <f>IF(Search!$I$4="","",IF(COUNTA($AS901)=1,IF(Search!$I$4="N","N",1),""))</f>
        <v/>
      </c>
      <c r="L901" s="9" t="str">
        <f>IF(Search!$I$5="","",IF($AS901="RC",1,""))</f>
        <v/>
      </c>
      <c r="M901" s="9" t="str">
        <f>IF(Search!$I$6="","",IF($AS901="RCP",1,""))</f>
        <v/>
      </c>
      <c r="N901" s="9" t="str">
        <f>IF(Search!$I$8="","",IF(COUNTA($AT901)=1,IF(Search!$I$8="N","N",1),""))</f>
        <v/>
      </c>
      <c r="O901" s="9" t="str">
        <f>IF(Search!$L$4="","",IF(COUNTA($AU901)=1,IF(Search!$L$4="N","N",1),""))</f>
        <v/>
      </c>
      <c r="P901" s="9" t="str">
        <f>IF(Search!$L$5="","",IF(ISNUMBER(SEARCH("Jersey",$AU901))=TRUE,IF(Search!$L$5="N","N",1),""))</f>
        <v/>
      </c>
      <c r="Q901" s="9" t="str">
        <f>IF(Search!$L$6="","",IF(ISNUMBER(SEARCH("Patch",$AU901))=TRUE,IF(Search!$L$6="N","N",1),""))</f>
        <v/>
      </c>
      <c r="R901" s="9" t="str">
        <f>IF(Search!$L$7="","",IF(ISNUMBER(SEARCH("Shield",$AU901))=TRUE,IF(Search!$L$7="N","N",1),""))</f>
        <v/>
      </c>
      <c r="S901" s="9" t="str">
        <f>IF(Search!$L$8="","",IF(ISNUMBER(SEARCH("Stick",$AU901))=TRUE,IF(Search!$L$8="N","N",1),""))</f>
        <v/>
      </c>
      <c r="T901" s="9" t="str">
        <f>IF(Search!$O$4="","",IF(COUNTA($AW901)=1,IF(Search!$O$4="N","N",1),""))</f>
        <v/>
      </c>
      <c r="U901" s="9" t="str">
        <f>IF(Search!$O$5="","",IF($AW901="","",IF($AW901&lt;Search!$O$5,"",1)))</f>
        <v/>
      </c>
      <c r="V901" s="9" t="str">
        <f>IF(Search!$O$6="","",IF($AW901="","",IF($AW901&gt;Search!$O$6,"",1)))</f>
        <v/>
      </c>
      <c r="W901" s="9" t="str">
        <f>IF(Search!$U$4="","",IF($AX901="","",1))</f>
        <v/>
      </c>
      <c r="X901" s="9" t="str">
        <f>IF(Search!$U$5="","",IF(ISNUMBER(SEARCH(Search!$U$5,$AX901))=TRUE,IF(Search!$U$5="N","N",1),""))</f>
        <v/>
      </c>
      <c r="Y901" s="9" t="str">
        <f>IF(Search!$U$6="","",IF($AY901&lt;Search!$U$6,"",1))</f>
        <v/>
      </c>
      <c r="Z901" s="9" t="str">
        <f>IF(Search!$R$4="","",IF(Inventory!$BA901&lt;Search!$R$4,"",1))</f>
        <v/>
      </c>
      <c r="AA901" s="9" t="str">
        <f>IF(Search!$R$5="","",IF($BA901&gt;Search!$R$5,"",1))</f>
        <v/>
      </c>
      <c r="AB901" s="9" t="str">
        <f>IF(Search!$R$6="","",IF($BB901&lt;Search!$R$6,"",1))</f>
        <v/>
      </c>
      <c r="AC901" s="9" t="str">
        <f>IF(Search!$R$7="","",IF($BB901&lt;Search!$R$7,"",1))</f>
        <v/>
      </c>
      <c r="AD901" s="45" t="str">
        <f>IF(COUNTIF($A901:$AC901,"n")&gt;0,"",IF(SUM($A901:$AC901)=COUNTA(Search!$C$4:$C$8,Search!$F$4:$F$8,Search!$I$4:$I$6,Search!$I$8,Search!$L$4:$L$8,Search!$O$4:$O$8,Search!$R$4:$R$7,Search!$U$4:$U$7)-COUNTIF(Search!$C$4:$U$7,"n"),1+LARGE($AD$1:AD900,1),""))</f>
        <v/>
      </c>
      <c r="AE901" s="45" t="str">
        <f t="shared" si="45"/>
        <v/>
      </c>
      <c r="AF901" s="45" t="str">
        <f>IF(AD901="","",COUNTIF($AE$1:$AE900,$AE901)+RANK($AE901,$AE$2:$AE$10540,1))</f>
        <v/>
      </c>
      <c r="AG901" s="45" t="str">
        <f t="shared" si="46"/>
        <v/>
      </c>
      <c r="AH901" s="45" t="str">
        <f>IF($AD901="","",COUNTIF($AG$1:$AG900,$AG901)+RANK($AG901,$AG$1:$AG$10539,0))</f>
        <v/>
      </c>
      <c r="AI901" s="10" t="str">
        <f t="shared" si="44"/>
        <v>1999-00 Topps Gold Label Class 3 #98 Nikolai Antropov     /   $</v>
      </c>
      <c r="AJ901" s="11">
        <v>1999</v>
      </c>
      <c r="AK901" s="17" t="s">
        <v>1988</v>
      </c>
      <c r="AL901" s="12" t="s">
        <v>521</v>
      </c>
      <c r="AM901" s="10">
        <v>98</v>
      </c>
      <c r="AN901" s="15" t="s">
        <v>519</v>
      </c>
      <c r="AO901" s="14"/>
      <c r="AP901" s="14"/>
      <c r="AQ901" s="14"/>
      <c r="AR901" s="14"/>
      <c r="AS901" s="9"/>
      <c r="AT901" s="9"/>
      <c r="AU901" s="9"/>
      <c r="AV901" s="13"/>
      <c r="AW901" s="13"/>
      <c r="AX901" s="9"/>
      <c r="AY901" s="9"/>
      <c r="AZ901" s="9"/>
      <c r="BA901" s="33"/>
      <c r="BB901" s="33"/>
      <c r="BC901" s="36"/>
      <c r="BD901" s="12" t="s">
        <v>1771</v>
      </c>
    </row>
    <row r="902" spans="1:56" s="12" customFormat="1" x14ac:dyDescent="0.2">
      <c r="A902" s="9" t="str">
        <f>IF(Search!$C$5="","",IF(COUNTA(Inventory!$AP902)=1,1,""))</f>
        <v/>
      </c>
      <c r="B902" s="9" t="str">
        <f>IF(Search!$C$4="","",IF(ISNUMBER(SEARCH(Search!$C$4,$AR902))=TRUE,1,""))</f>
        <v/>
      </c>
      <c r="C902" s="9" t="str">
        <f>IF(Search!$C$6="x",IF(COUNTA($AQ902)=1,1,"N"),IF(COUNTA($AQ902)=1,"N",""))</f>
        <v/>
      </c>
      <c r="D902" s="9" t="str">
        <f>IF(Search!$O$8="","",IF(ISNUMBER(SEARCH(Search!$O$8,$BD902))=TRUE,1,""))</f>
        <v/>
      </c>
      <c r="E902" s="9" t="str">
        <f>IF(Search!$C$7="","",IF(ISNUMBER(SEARCH(Search!$C$7,$AN902))=TRUE,1,""))</f>
        <v/>
      </c>
      <c r="F902" s="9" t="str">
        <f>IF(Search!$C$8="","",IF(ISNUMBER(SEARCH(Search!$C$8,$AO902))=TRUE,1,""))</f>
        <v/>
      </c>
      <c r="G902" s="9" t="str">
        <f>IF(Search!$F$4="","",IF(Inventory!$AJ902&lt;Search!$F$4,"",1))</f>
        <v/>
      </c>
      <c r="H902" s="9" t="str">
        <f>IF(Search!$F$5="","",IF(Inventory!$AJ902&gt;Search!$F$5,"",1))</f>
        <v/>
      </c>
      <c r="I902" s="9" t="str">
        <f>IF(Search!$F$7="","",IF(Search!$F$8="",IF(ISNUMBER(SEARCH(Search!$F$7,$AL902))=TRUE,1,""),""))</f>
        <v/>
      </c>
      <c r="J902" s="9" t="str">
        <f>IF($AL902=Search!$F$8,1,"")</f>
        <v/>
      </c>
      <c r="K902" s="9" t="str">
        <f>IF(Search!$I$4="","",IF(COUNTA($AS902)=1,IF(Search!$I$4="N","N",1),""))</f>
        <v/>
      </c>
      <c r="L902" s="9" t="str">
        <f>IF(Search!$I$5="","",IF($AS902="RC",1,""))</f>
        <v/>
      </c>
      <c r="M902" s="9" t="str">
        <f>IF(Search!$I$6="","",IF($AS902="RCP",1,""))</f>
        <v/>
      </c>
      <c r="N902" s="9" t="str">
        <f>IF(Search!$I$8="","",IF(COUNTA($AT902)=1,IF(Search!$I$8="N","N",1),""))</f>
        <v/>
      </c>
      <c r="O902" s="9" t="str">
        <f>IF(Search!$L$4="","",IF(COUNTA($AU902)=1,IF(Search!$L$4="N","N",1),""))</f>
        <v/>
      </c>
      <c r="P902" s="9" t="str">
        <f>IF(Search!$L$5="","",IF(ISNUMBER(SEARCH("Jersey",$AU902))=TRUE,IF(Search!$L$5="N","N",1),""))</f>
        <v/>
      </c>
      <c r="Q902" s="9" t="str">
        <f>IF(Search!$L$6="","",IF(ISNUMBER(SEARCH("Patch",$AU902))=TRUE,IF(Search!$L$6="N","N",1),""))</f>
        <v/>
      </c>
      <c r="R902" s="9" t="str">
        <f>IF(Search!$L$7="","",IF(ISNUMBER(SEARCH("Shield",$AU902))=TRUE,IF(Search!$L$7="N","N",1),""))</f>
        <v/>
      </c>
      <c r="S902" s="9" t="str">
        <f>IF(Search!$L$8="","",IF(ISNUMBER(SEARCH("Stick",$AU902))=TRUE,IF(Search!$L$8="N","N",1),""))</f>
        <v/>
      </c>
      <c r="T902" s="9" t="str">
        <f>IF(Search!$O$4="","",IF(COUNTA($AW902)=1,IF(Search!$O$4="N","N",1),""))</f>
        <v/>
      </c>
      <c r="U902" s="9" t="str">
        <f>IF(Search!$O$5="","",IF($AW902="","",IF($AW902&lt;Search!$O$5,"",1)))</f>
        <v/>
      </c>
      <c r="V902" s="9" t="str">
        <f>IF(Search!$O$6="","",IF($AW902="","",IF($AW902&gt;Search!$O$6,"",1)))</f>
        <v/>
      </c>
      <c r="W902" s="9" t="str">
        <f>IF(Search!$U$4="","",IF($AX902="","",1))</f>
        <v/>
      </c>
      <c r="X902" s="9" t="str">
        <f>IF(Search!$U$5="","",IF(ISNUMBER(SEARCH(Search!$U$5,$AX902))=TRUE,IF(Search!$U$5="N","N",1),""))</f>
        <v/>
      </c>
      <c r="Y902" s="9" t="str">
        <f>IF(Search!$U$6="","",IF($AY902&lt;Search!$U$6,"",1))</f>
        <v/>
      </c>
      <c r="Z902" s="9" t="str">
        <f>IF(Search!$R$4="","",IF(Inventory!$BA902&lt;Search!$R$4,"",1))</f>
        <v/>
      </c>
      <c r="AA902" s="9" t="str">
        <f>IF(Search!$R$5="","",IF($BA902&gt;Search!$R$5,"",1))</f>
        <v/>
      </c>
      <c r="AB902" s="9" t="str">
        <f>IF(Search!$R$6="","",IF($BB902&lt;Search!$R$6,"",1))</f>
        <v/>
      </c>
      <c r="AC902" s="9" t="str">
        <f>IF(Search!$R$7="","",IF($BB902&lt;Search!$R$7,"",1))</f>
        <v/>
      </c>
      <c r="AD902" s="45" t="str">
        <f>IF(COUNTIF($A902:$AC902,"n")&gt;0,"",IF(SUM($A902:$AC902)=COUNTA(Search!$C$4:$C$8,Search!$F$4:$F$8,Search!$I$4:$I$6,Search!$I$8,Search!$L$4:$L$8,Search!$O$4:$O$8,Search!$R$4:$R$7,Search!$U$4:$U$7)-COUNTIF(Search!$C$4:$U$7,"n"),1+LARGE($AD$1:AD901,1),""))</f>
        <v/>
      </c>
      <c r="AE902" s="45" t="str">
        <f t="shared" si="45"/>
        <v/>
      </c>
      <c r="AF902" s="45" t="str">
        <f>IF(AD902="","",COUNTIF($AE$1:$AE901,$AE902)+RANK($AE902,$AE$2:$AE$10540,1))</f>
        <v/>
      </c>
      <c r="AG902" s="45" t="str">
        <f t="shared" si="46"/>
        <v/>
      </c>
      <c r="AH902" s="45" t="str">
        <f>IF($AD902="","",COUNTIF($AG$1:$AG901,$AG902)+RANK($AG902,$AG$1:$AG$10539,0))</f>
        <v/>
      </c>
      <c r="AI902" s="10" t="str">
        <f t="shared" ref="AI902:AI965" si="47">CONCATENATE(AJ902,"-",AK902," ",AL902," #",AM902," ",AN902," ",AO902," ",AS902," ",AT902," ",AU902," ",AV902,"/",AW902," ",AX902," ",AY902,AZ902," $",BA902)</f>
        <v>1999-00 Topps Gold Label Quest For The Cup #QC10 Mats Sundin     /   $</v>
      </c>
      <c r="AJ902" s="11">
        <v>1999</v>
      </c>
      <c r="AK902" s="17" t="s">
        <v>1988</v>
      </c>
      <c r="AL902" s="12" t="s">
        <v>2219</v>
      </c>
      <c r="AM902" s="10" t="s">
        <v>2220</v>
      </c>
      <c r="AN902" s="15" t="s">
        <v>215</v>
      </c>
      <c r="AO902" s="14"/>
      <c r="AP902" s="14"/>
      <c r="AQ902" s="14"/>
      <c r="AR902" s="14"/>
      <c r="AS902" s="9"/>
      <c r="AT902" s="9"/>
      <c r="AU902" s="9"/>
      <c r="AV902" s="13"/>
      <c r="AW902" s="13"/>
      <c r="AX902" s="9"/>
      <c r="AY902" s="9"/>
      <c r="AZ902" s="9"/>
      <c r="BA902" s="33"/>
      <c r="BB902" s="33"/>
      <c r="BC902" s="36"/>
      <c r="BD902" s="12" t="s">
        <v>1771</v>
      </c>
    </row>
    <row r="903" spans="1:56" s="12" customFormat="1" x14ac:dyDescent="0.2">
      <c r="A903" s="9" t="str">
        <f>IF(Search!$C$5="","",IF(COUNTA(Inventory!$AP903)=1,1,""))</f>
        <v/>
      </c>
      <c r="B903" s="9" t="str">
        <f>IF(Search!$C$4="","",IF(ISNUMBER(SEARCH(Search!$C$4,$AR903))=TRUE,1,""))</f>
        <v/>
      </c>
      <c r="C903" s="9" t="str">
        <f>IF(Search!$C$6="x",IF(COUNTA($AQ903)=1,1,"N"),IF(COUNTA($AQ903)=1,"N",""))</f>
        <v/>
      </c>
      <c r="D903" s="9" t="str">
        <f>IF(Search!$O$8="","",IF(ISNUMBER(SEARCH(Search!$O$8,$BD903))=TRUE,1,""))</f>
        <v/>
      </c>
      <c r="E903" s="9" t="str">
        <f>IF(Search!$C$7="","",IF(ISNUMBER(SEARCH(Search!$C$7,$AN903))=TRUE,1,""))</f>
        <v/>
      </c>
      <c r="F903" s="9" t="str">
        <f>IF(Search!$C$8="","",IF(ISNUMBER(SEARCH(Search!$C$8,$AO903))=TRUE,1,""))</f>
        <v/>
      </c>
      <c r="G903" s="9" t="str">
        <f>IF(Search!$F$4="","",IF(Inventory!$AJ903&lt;Search!$F$4,"",1))</f>
        <v/>
      </c>
      <c r="H903" s="9" t="str">
        <f>IF(Search!$F$5="","",IF(Inventory!$AJ903&gt;Search!$F$5,"",1))</f>
        <v/>
      </c>
      <c r="I903" s="9" t="str">
        <f>IF(Search!$F$7="","",IF(Search!$F$8="",IF(ISNUMBER(SEARCH(Search!$F$7,$AL903))=TRUE,1,""),""))</f>
        <v/>
      </c>
      <c r="J903" s="9" t="str">
        <f>IF($AL903=Search!$F$8,1,"")</f>
        <v/>
      </c>
      <c r="K903" s="9" t="str">
        <f>IF(Search!$I$4="","",IF(COUNTA($AS903)=1,IF(Search!$I$4="N","N",1),""))</f>
        <v/>
      </c>
      <c r="L903" s="9" t="str">
        <f>IF(Search!$I$5="","",IF($AS903="RC",1,""))</f>
        <v/>
      </c>
      <c r="M903" s="9" t="str">
        <f>IF(Search!$I$6="","",IF($AS903="RCP",1,""))</f>
        <v/>
      </c>
      <c r="N903" s="9" t="str">
        <f>IF(Search!$I$8="","",IF(COUNTA($AT903)=1,IF(Search!$I$8="N","N",1),""))</f>
        <v/>
      </c>
      <c r="O903" s="9" t="str">
        <f>IF(Search!$L$4="","",IF(COUNTA($AU903)=1,IF(Search!$L$4="N","N",1),""))</f>
        <v/>
      </c>
      <c r="P903" s="9" t="str">
        <f>IF(Search!$L$5="","",IF(ISNUMBER(SEARCH("Jersey",$AU903))=TRUE,IF(Search!$L$5="N","N",1),""))</f>
        <v/>
      </c>
      <c r="Q903" s="9" t="str">
        <f>IF(Search!$L$6="","",IF(ISNUMBER(SEARCH("Patch",$AU903))=TRUE,IF(Search!$L$6="N","N",1),""))</f>
        <v/>
      </c>
      <c r="R903" s="9" t="str">
        <f>IF(Search!$L$7="","",IF(ISNUMBER(SEARCH("Shield",$AU903))=TRUE,IF(Search!$L$7="N","N",1),""))</f>
        <v/>
      </c>
      <c r="S903" s="9" t="str">
        <f>IF(Search!$L$8="","",IF(ISNUMBER(SEARCH("Stick",$AU903))=TRUE,IF(Search!$L$8="N","N",1),""))</f>
        <v/>
      </c>
      <c r="T903" s="9" t="str">
        <f>IF(Search!$O$4="","",IF(COUNTA($AW903)=1,IF(Search!$O$4="N","N",1),""))</f>
        <v/>
      </c>
      <c r="U903" s="9" t="str">
        <f>IF(Search!$O$5="","",IF($AW903="","",IF($AW903&lt;Search!$O$5,"",1)))</f>
        <v/>
      </c>
      <c r="V903" s="9" t="str">
        <f>IF(Search!$O$6="","",IF($AW903="","",IF($AW903&gt;Search!$O$6,"",1)))</f>
        <v/>
      </c>
      <c r="W903" s="9" t="str">
        <f>IF(Search!$U$4="","",IF($AX903="","",1))</f>
        <v/>
      </c>
      <c r="X903" s="9" t="str">
        <f>IF(Search!$U$5="","",IF(ISNUMBER(SEARCH(Search!$U$5,$AX903))=TRUE,IF(Search!$U$5="N","N",1),""))</f>
        <v/>
      </c>
      <c r="Y903" s="9" t="str">
        <f>IF(Search!$U$6="","",IF($AY903&lt;Search!$U$6,"",1))</f>
        <v/>
      </c>
      <c r="Z903" s="9" t="str">
        <f>IF(Search!$R$4="","",IF(Inventory!$BA903&lt;Search!$R$4,"",1))</f>
        <v/>
      </c>
      <c r="AA903" s="9" t="str">
        <f>IF(Search!$R$5="","",IF($BA903&gt;Search!$R$5,"",1))</f>
        <v/>
      </c>
      <c r="AB903" s="9" t="str">
        <f>IF(Search!$R$6="","",IF($BB903&lt;Search!$R$6,"",1))</f>
        <v/>
      </c>
      <c r="AC903" s="9" t="str">
        <f>IF(Search!$R$7="","",IF($BB903&lt;Search!$R$7,"",1))</f>
        <v/>
      </c>
      <c r="AD903" s="45" t="str">
        <f>IF(COUNTIF($A903:$AC903,"n")&gt;0,"",IF(SUM($A903:$AC903)=COUNTA(Search!$C$4:$C$8,Search!$F$4:$F$8,Search!$I$4:$I$6,Search!$I$8,Search!$L$4:$L$8,Search!$O$4:$O$8,Search!$R$4:$R$7,Search!$U$4:$U$7)-COUNTIF(Search!$C$4:$U$7,"n"),1+LARGE($AD$1:AD902,1),""))</f>
        <v/>
      </c>
      <c r="AE903" s="45" t="str">
        <f t="shared" si="45"/>
        <v/>
      </c>
      <c r="AF903" s="45" t="str">
        <f>IF(AD903="","",COUNTIF($AE$1:$AE902,$AE903)+RANK($AE903,$AE$2:$AE$10540,1))</f>
        <v/>
      </c>
      <c r="AG903" s="45" t="str">
        <f t="shared" si="46"/>
        <v/>
      </c>
      <c r="AH903" s="45" t="str">
        <f>IF($AD903="","",COUNTIF($AG$1:$AG902,$AG903)+RANK($AG903,$AG$1:$AG$10539,0))</f>
        <v/>
      </c>
      <c r="AI903" s="10" t="str">
        <f t="shared" si="47"/>
        <v>1999-00 Topps Premier Plus #117 Nikolai Antropov TOR    /   $</v>
      </c>
      <c r="AJ903" s="11">
        <v>1999</v>
      </c>
      <c r="AK903" s="17" t="s">
        <v>1988</v>
      </c>
      <c r="AL903" s="12" t="s">
        <v>522</v>
      </c>
      <c r="AM903" s="10">
        <v>117</v>
      </c>
      <c r="AN903" s="12" t="s">
        <v>519</v>
      </c>
      <c r="AO903" s="9" t="s">
        <v>1904</v>
      </c>
      <c r="AP903" s="9"/>
      <c r="AQ903" s="9"/>
      <c r="AR903" s="14"/>
      <c r="AS903" s="9"/>
      <c r="AT903" s="9"/>
      <c r="AU903" s="9"/>
      <c r="AV903" s="13"/>
      <c r="AW903" s="13"/>
      <c r="AX903" s="9"/>
      <c r="AY903" s="9"/>
      <c r="AZ903" s="9"/>
      <c r="BA903" s="33"/>
      <c r="BB903" s="33"/>
      <c r="BC903" s="36"/>
      <c r="BD903" s="12" t="s">
        <v>1771</v>
      </c>
    </row>
    <row r="904" spans="1:56" s="12" customFormat="1" x14ac:dyDescent="0.2">
      <c r="A904" s="9" t="str">
        <f>IF(Search!$C$5="","",IF(COUNTA(Inventory!$AP904)=1,1,""))</f>
        <v/>
      </c>
      <c r="B904" s="9" t="str">
        <f>IF(Search!$C$4="","",IF(ISNUMBER(SEARCH(Search!$C$4,$AR904))=TRUE,1,""))</f>
        <v/>
      </c>
      <c r="C904" s="9" t="str">
        <f>IF(Search!$C$6="x",IF(COUNTA($AQ904)=1,1,"N"),IF(COUNTA($AQ904)=1,"N",""))</f>
        <v/>
      </c>
      <c r="D904" s="9" t="str">
        <f>IF(Search!$O$8="","",IF(ISNUMBER(SEARCH(Search!$O$8,$BD904))=TRUE,1,""))</f>
        <v/>
      </c>
      <c r="E904" s="9" t="str">
        <f>IF(Search!$C$7="","",IF(ISNUMBER(SEARCH(Search!$C$7,$AN904))=TRUE,1,""))</f>
        <v/>
      </c>
      <c r="F904" s="9" t="str">
        <f>IF(Search!$C$8="","",IF(ISNUMBER(SEARCH(Search!$C$8,$AO904))=TRUE,1,""))</f>
        <v/>
      </c>
      <c r="G904" s="9" t="str">
        <f>IF(Search!$F$4="","",IF(Inventory!$AJ904&lt;Search!$F$4,"",1))</f>
        <v/>
      </c>
      <c r="H904" s="9" t="str">
        <f>IF(Search!$F$5="","",IF(Inventory!$AJ904&gt;Search!$F$5,"",1))</f>
        <v/>
      </c>
      <c r="I904" s="9" t="str">
        <f>IF(Search!$F$7="","",IF(Search!$F$8="",IF(ISNUMBER(SEARCH(Search!$F$7,$AL904))=TRUE,1,""),""))</f>
        <v/>
      </c>
      <c r="J904" s="9" t="str">
        <f>IF($AL904=Search!$F$8,1,"")</f>
        <v/>
      </c>
      <c r="K904" s="9" t="str">
        <f>IF(Search!$I$4="","",IF(COUNTA($AS904)=1,IF(Search!$I$4="N","N",1),""))</f>
        <v/>
      </c>
      <c r="L904" s="9" t="str">
        <f>IF(Search!$I$5="","",IF($AS904="RC",1,""))</f>
        <v/>
      </c>
      <c r="M904" s="9" t="str">
        <f>IF(Search!$I$6="","",IF($AS904="RCP",1,""))</f>
        <v/>
      </c>
      <c r="N904" s="9" t="str">
        <f>IF(Search!$I$8="","",IF(COUNTA($AT904)=1,IF(Search!$I$8="N","N",1),""))</f>
        <v/>
      </c>
      <c r="O904" s="9" t="str">
        <f>IF(Search!$L$4="","",IF(COUNTA($AU904)=1,IF(Search!$L$4="N","N",1),""))</f>
        <v/>
      </c>
      <c r="P904" s="9" t="str">
        <f>IF(Search!$L$5="","",IF(ISNUMBER(SEARCH("Jersey",$AU904))=TRUE,IF(Search!$L$5="N","N",1),""))</f>
        <v/>
      </c>
      <c r="Q904" s="9" t="str">
        <f>IF(Search!$L$6="","",IF(ISNUMBER(SEARCH("Patch",$AU904))=TRUE,IF(Search!$L$6="N","N",1),""))</f>
        <v/>
      </c>
      <c r="R904" s="9" t="str">
        <f>IF(Search!$L$7="","",IF(ISNUMBER(SEARCH("Shield",$AU904))=TRUE,IF(Search!$L$7="N","N",1),""))</f>
        <v/>
      </c>
      <c r="S904" s="9" t="str">
        <f>IF(Search!$L$8="","",IF(ISNUMBER(SEARCH("Stick",$AU904))=TRUE,IF(Search!$L$8="N","N",1),""))</f>
        <v/>
      </c>
      <c r="T904" s="9" t="str">
        <f>IF(Search!$O$4="","",IF(COUNTA($AW904)=1,IF(Search!$O$4="N","N",1),""))</f>
        <v/>
      </c>
      <c r="U904" s="9" t="str">
        <f>IF(Search!$O$5="","",IF($AW904="","",IF($AW904&lt;Search!$O$5,"",1)))</f>
        <v/>
      </c>
      <c r="V904" s="9" t="str">
        <f>IF(Search!$O$6="","",IF($AW904="","",IF($AW904&gt;Search!$O$6,"",1)))</f>
        <v/>
      </c>
      <c r="W904" s="9" t="str">
        <f>IF(Search!$U$4="","",IF($AX904="","",1))</f>
        <v/>
      </c>
      <c r="X904" s="9" t="str">
        <f>IF(Search!$U$5="","",IF(ISNUMBER(SEARCH(Search!$U$5,$AX904))=TRUE,IF(Search!$U$5="N","N",1),""))</f>
        <v/>
      </c>
      <c r="Y904" s="9" t="str">
        <f>IF(Search!$U$6="","",IF($AY904&lt;Search!$U$6,"",1))</f>
        <v/>
      </c>
      <c r="Z904" s="9" t="str">
        <f>IF(Search!$R$4="","",IF(Inventory!$BA904&lt;Search!$R$4,"",1))</f>
        <v/>
      </c>
      <c r="AA904" s="9" t="str">
        <f>IF(Search!$R$5="","",IF($BA904&gt;Search!$R$5,"",1))</f>
        <v/>
      </c>
      <c r="AB904" s="9" t="str">
        <f>IF(Search!$R$6="","",IF($BB904&lt;Search!$R$6,"",1))</f>
        <v/>
      </c>
      <c r="AC904" s="9" t="str">
        <f>IF(Search!$R$7="","",IF($BB904&lt;Search!$R$7,"",1))</f>
        <v/>
      </c>
      <c r="AD904" s="45" t="str">
        <f>IF(COUNTIF($A904:$AC904,"n")&gt;0,"",IF(SUM($A904:$AC904)=COUNTA(Search!$C$4:$C$8,Search!$F$4:$F$8,Search!$I$4:$I$6,Search!$I$8,Search!$L$4:$L$8,Search!$O$4:$O$8,Search!$R$4:$R$7,Search!$U$4:$U$7)-COUNTIF(Search!$C$4:$U$7,"n"),1+LARGE($AD$1:AD903,1),""))</f>
        <v/>
      </c>
      <c r="AE904" s="45" t="str">
        <f t="shared" si="45"/>
        <v/>
      </c>
      <c r="AF904" s="45" t="str">
        <f>IF(AD904="","",COUNTIF($AE$1:$AE903,$AE904)+RANK($AE904,$AE$2:$AE$10540,1))</f>
        <v/>
      </c>
      <c r="AG904" s="45" t="str">
        <f t="shared" si="46"/>
        <v/>
      </c>
      <c r="AH904" s="45" t="str">
        <f>IF($AD904="","",COUNTIF($AG$1:$AG903,$AG904)+RANK($AG904,$AG$1:$AG$10539,0))</f>
        <v/>
      </c>
      <c r="AI904" s="10" t="str">
        <f t="shared" si="47"/>
        <v>1999-00 Topps Premier Plus #117 Nikolai Antropov     /   $</v>
      </c>
      <c r="AJ904" s="11">
        <v>1999</v>
      </c>
      <c r="AK904" s="17" t="s">
        <v>1988</v>
      </c>
      <c r="AL904" s="12" t="s">
        <v>522</v>
      </c>
      <c r="AM904" s="10">
        <v>117</v>
      </c>
      <c r="AN904" s="15" t="s">
        <v>519</v>
      </c>
      <c r="AO904" s="14"/>
      <c r="AP904" s="14"/>
      <c r="AQ904" s="14"/>
      <c r="AR904" s="14"/>
      <c r="AS904" s="9"/>
      <c r="AT904" s="9"/>
      <c r="AU904" s="9"/>
      <c r="AV904" s="13"/>
      <c r="AW904" s="13"/>
      <c r="AX904" s="9"/>
      <c r="AY904" s="9"/>
      <c r="AZ904" s="9"/>
      <c r="BA904" s="33"/>
      <c r="BB904" s="33"/>
      <c r="BC904" s="36"/>
      <c r="BD904" s="12" t="s">
        <v>1771</v>
      </c>
    </row>
    <row r="905" spans="1:56" s="12" customFormat="1" x14ac:dyDescent="0.2">
      <c r="A905" s="9" t="str">
        <f>IF(Search!$C$5="","",IF(COUNTA(Inventory!$AP905)=1,1,""))</f>
        <v/>
      </c>
      <c r="B905" s="9" t="str">
        <f>IF(Search!$C$4="","",IF(ISNUMBER(SEARCH(Search!$C$4,$AR905))=TRUE,1,""))</f>
        <v/>
      </c>
      <c r="C905" s="9" t="str">
        <f>IF(Search!$C$6="x",IF(COUNTA($AQ905)=1,1,"N"),IF(COUNTA($AQ905)=1,"N",""))</f>
        <v/>
      </c>
      <c r="D905" s="9" t="str">
        <f>IF(Search!$O$8="","",IF(ISNUMBER(SEARCH(Search!$O$8,$BD905))=TRUE,1,""))</f>
        <v/>
      </c>
      <c r="E905" s="9" t="str">
        <f>IF(Search!$C$7="","",IF(ISNUMBER(SEARCH(Search!$C$7,$AN905))=TRUE,1,""))</f>
        <v/>
      </c>
      <c r="F905" s="9" t="str">
        <f>IF(Search!$C$8="","",IF(ISNUMBER(SEARCH(Search!$C$8,$AO905))=TRUE,1,""))</f>
        <v/>
      </c>
      <c r="G905" s="9" t="str">
        <f>IF(Search!$F$4="","",IF(Inventory!$AJ905&lt;Search!$F$4,"",1))</f>
        <v/>
      </c>
      <c r="H905" s="9" t="str">
        <f>IF(Search!$F$5="","",IF(Inventory!$AJ905&gt;Search!$F$5,"",1))</f>
        <v/>
      </c>
      <c r="I905" s="9" t="str">
        <f>IF(Search!$F$7="","",IF(Search!$F$8="",IF(ISNUMBER(SEARCH(Search!$F$7,$AL905))=TRUE,1,""),""))</f>
        <v/>
      </c>
      <c r="J905" s="9" t="str">
        <f>IF($AL905=Search!$F$8,1,"")</f>
        <v/>
      </c>
      <c r="K905" s="9" t="str">
        <f>IF(Search!$I$4="","",IF(COUNTA($AS905)=1,IF(Search!$I$4="N","N",1),""))</f>
        <v/>
      </c>
      <c r="L905" s="9" t="str">
        <f>IF(Search!$I$5="","",IF($AS905="RC",1,""))</f>
        <v/>
      </c>
      <c r="M905" s="9" t="str">
        <f>IF(Search!$I$6="","",IF($AS905="RCP",1,""))</f>
        <v/>
      </c>
      <c r="N905" s="9" t="str">
        <f>IF(Search!$I$8="","",IF(COUNTA($AT905)=1,IF(Search!$I$8="N","N",1),""))</f>
        <v/>
      </c>
      <c r="O905" s="9" t="str">
        <f>IF(Search!$L$4="","",IF(COUNTA($AU905)=1,IF(Search!$L$4="N","N",1),""))</f>
        <v/>
      </c>
      <c r="P905" s="9" t="str">
        <f>IF(Search!$L$5="","",IF(ISNUMBER(SEARCH("Jersey",$AU905))=TRUE,IF(Search!$L$5="N","N",1),""))</f>
        <v/>
      </c>
      <c r="Q905" s="9" t="str">
        <f>IF(Search!$L$6="","",IF(ISNUMBER(SEARCH("Patch",$AU905))=TRUE,IF(Search!$L$6="N","N",1),""))</f>
        <v/>
      </c>
      <c r="R905" s="9" t="str">
        <f>IF(Search!$L$7="","",IF(ISNUMBER(SEARCH("Shield",$AU905))=TRUE,IF(Search!$L$7="N","N",1),""))</f>
        <v/>
      </c>
      <c r="S905" s="9" t="str">
        <f>IF(Search!$L$8="","",IF(ISNUMBER(SEARCH("Stick",$AU905))=TRUE,IF(Search!$L$8="N","N",1),""))</f>
        <v/>
      </c>
      <c r="T905" s="9" t="str">
        <f>IF(Search!$O$4="","",IF(COUNTA($AW905)=1,IF(Search!$O$4="N","N",1),""))</f>
        <v/>
      </c>
      <c r="U905" s="9" t="str">
        <f>IF(Search!$O$5="","",IF($AW905="","",IF($AW905&lt;Search!$O$5,"",1)))</f>
        <v/>
      </c>
      <c r="V905" s="9" t="str">
        <f>IF(Search!$O$6="","",IF($AW905="","",IF($AW905&gt;Search!$O$6,"",1)))</f>
        <v/>
      </c>
      <c r="W905" s="9" t="str">
        <f>IF(Search!$U$4="","",IF($AX905="","",1))</f>
        <v/>
      </c>
      <c r="X905" s="9" t="str">
        <f>IF(Search!$U$5="","",IF(ISNUMBER(SEARCH(Search!$U$5,$AX905))=TRUE,IF(Search!$U$5="N","N",1),""))</f>
        <v/>
      </c>
      <c r="Y905" s="9" t="str">
        <f>IF(Search!$U$6="","",IF($AY905&lt;Search!$U$6,"",1))</f>
        <v/>
      </c>
      <c r="Z905" s="9" t="str">
        <f>IF(Search!$R$4="","",IF(Inventory!$BA905&lt;Search!$R$4,"",1))</f>
        <v/>
      </c>
      <c r="AA905" s="9" t="str">
        <f>IF(Search!$R$5="","",IF($BA905&gt;Search!$R$5,"",1))</f>
        <v/>
      </c>
      <c r="AB905" s="9" t="str">
        <f>IF(Search!$R$6="","",IF($BB905&lt;Search!$R$6,"",1))</f>
        <v/>
      </c>
      <c r="AC905" s="9" t="str">
        <f>IF(Search!$R$7="","",IF($BB905&lt;Search!$R$7,"",1))</f>
        <v/>
      </c>
      <c r="AD905" s="45" t="str">
        <f>IF(COUNTIF($A905:$AC905,"n")&gt;0,"",IF(SUM($A905:$AC905)=COUNTA(Search!$C$4:$C$8,Search!$F$4:$F$8,Search!$I$4:$I$6,Search!$I$8,Search!$L$4:$L$8,Search!$O$4:$O$8,Search!$R$4:$R$7,Search!$U$4:$U$7)-COUNTIF(Search!$C$4:$U$7,"n"),1+LARGE($AD$1:AD904,1),""))</f>
        <v/>
      </c>
      <c r="AE905" s="45" t="str">
        <f t="shared" si="45"/>
        <v/>
      </c>
      <c r="AF905" s="45" t="str">
        <f>IF(AD905="","",COUNTIF($AE$1:$AE904,$AE905)+RANK($AE905,$AE$2:$AE$10540,1))</f>
        <v/>
      </c>
      <c r="AG905" s="45" t="str">
        <f t="shared" si="46"/>
        <v/>
      </c>
      <c r="AH905" s="45" t="str">
        <f>IF($AD905="","",COUNTIF($AG$1:$AG904,$AG905)+RANK($AG905,$AG$1:$AG$10539,0))</f>
        <v/>
      </c>
      <c r="AI905" s="10" t="str">
        <f t="shared" si="47"/>
        <v>1999-00 Upper Deck Century Legends Epic Signatures #FM Frank Mahovlich TOR    /   $</v>
      </c>
      <c r="AJ905" s="11">
        <v>1999</v>
      </c>
      <c r="AK905" s="17" t="s">
        <v>1988</v>
      </c>
      <c r="AL905" s="12" t="s">
        <v>523</v>
      </c>
      <c r="AM905" s="10" t="s">
        <v>524</v>
      </c>
      <c r="AN905" s="12" t="s">
        <v>47</v>
      </c>
      <c r="AO905" s="9" t="s">
        <v>1904</v>
      </c>
      <c r="AP905" s="9"/>
      <c r="AQ905" s="9"/>
      <c r="AR905" s="14"/>
      <c r="AS905" s="9"/>
      <c r="AT905" s="9"/>
      <c r="AU905" s="9"/>
      <c r="AV905" s="13"/>
      <c r="AW905" s="13"/>
      <c r="AX905" s="9"/>
      <c r="AY905" s="9"/>
      <c r="AZ905" s="9"/>
      <c r="BA905" s="33"/>
      <c r="BB905" s="33"/>
      <c r="BC905" s="36"/>
      <c r="BD905" s="12" t="s">
        <v>1771</v>
      </c>
    </row>
    <row r="906" spans="1:56" s="12" customFormat="1" x14ac:dyDescent="0.2">
      <c r="A906" s="9">
        <f>IF(Search!$C$5="","",IF(COUNTA(Inventory!$AP906)=1,1,""))</f>
        <v>1</v>
      </c>
      <c r="B906" s="9" t="str">
        <f>IF(Search!$C$4="","",IF(ISNUMBER(SEARCH(Search!$C$4,$AR906))=TRUE,1,""))</f>
        <v/>
      </c>
      <c r="C906" s="9" t="str">
        <f>IF(Search!$C$6="x",IF(COUNTA($AQ906)=1,1,"N"),IF(COUNTA($AQ906)=1,"N",""))</f>
        <v/>
      </c>
      <c r="D906" s="9" t="str">
        <f>IF(Search!$O$8="","",IF(ISNUMBER(SEARCH(Search!$O$8,$BD906))=TRUE,1,""))</f>
        <v/>
      </c>
      <c r="E906" s="9" t="str">
        <f>IF(Search!$C$7="","",IF(ISNUMBER(SEARCH(Search!$C$7,$AN906))=TRUE,1,""))</f>
        <v/>
      </c>
      <c r="F906" s="9" t="str">
        <f>IF(Search!$C$8="","",IF(ISNUMBER(SEARCH(Search!$C$8,$AO906))=TRUE,1,""))</f>
        <v/>
      </c>
      <c r="G906" s="9" t="str">
        <f>IF(Search!$F$4="","",IF(Inventory!$AJ906&lt;Search!$F$4,"",1))</f>
        <v/>
      </c>
      <c r="H906" s="9" t="str">
        <f>IF(Search!$F$5="","",IF(Inventory!$AJ906&gt;Search!$F$5,"",1))</f>
        <v/>
      </c>
      <c r="I906" s="9" t="str">
        <f>IF(Search!$F$7="","",IF(Search!$F$8="",IF(ISNUMBER(SEARCH(Search!$F$7,$AL906))=TRUE,1,""),""))</f>
        <v/>
      </c>
      <c r="J906" s="9" t="str">
        <f>IF($AL906=Search!$F$8,1,"")</f>
        <v/>
      </c>
      <c r="K906" s="9" t="str">
        <f>IF(Search!$I$4="","",IF(COUNTA($AS906)=1,IF(Search!$I$4="N","N",1),""))</f>
        <v/>
      </c>
      <c r="L906" s="9" t="str">
        <f>IF(Search!$I$5="","",IF($AS906="RC",1,""))</f>
        <v/>
      </c>
      <c r="M906" s="9" t="str">
        <f>IF(Search!$I$6="","",IF($AS906="RCP",1,""))</f>
        <v/>
      </c>
      <c r="N906" s="9" t="str">
        <f>IF(Search!$I$8="","",IF(COUNTA($AT906)=1,IF(Search!$I$8="N","N",1),""))</f>
        <v/>
      </c>
      <c r="O906" s="9" t="str">
        <f>IF(Search!$L$4="","",IF(COUNTA($AU906)=1,IF(Search!$L$4="N","N",1),""))</f>
        <v/>
      </c>
      <c r="P906" s="9" t="str">
        <f>IF(Search!$L$5="","",IF(ISNUMBER(SEARCH("Jersey",$AU906))=TRUE,IF(Search!$L$5="N","N",1),""))</f>
        <v/>
      </c>
      <c r="Q906" s="9" t="str">
        <f>IF(Search!$L$6="","",IF(ISNUMBER(SEARCH("Patch",$AU906))=TRUE,IF(Search!$L$6="N","N",1),""))</f>
        <v/>
      </c>
      <c r="R906" s="9" t="str">
        <f>IF(Search!$L$7="","",IF(ISNUMBER(SEARCH("Shield",$AU906))=TRUE,IF(Search!$L$7="N","N",1),""))</f>
        <v/>
      </c>
      <c r="S906" s="9" t="str">
        <f>IF(Search!$L$8="","",IF(ISNUMBER(SEARCH("Stick",$AU906))=TRUE,IF(Search!$L$8="N","N",1),""))</f>
        <v/>
      </c>
      <c r="T906" s="9" t="str">
        <f>IF(Search!$O$4="","",IF(COUNTA($AW906)=1,IF(Search!$O$4="N","N",1),""))</f>
        <v/>
      </c>
      <c r="U906" s="9" t="str">
        <f>IF(Search!$O$5="","",IF($AW906="","",IF($AW906&lt;Search!$O$5,"",1)))</f>
        <v/>
      </c>
      <c r="V906" s="9" t="str">
        <f>IF(Search!$O$6="","",IF($AW906="","",IF($AW906&gt;Search!$O$6,"",1)))</f>
        <v/>
      </c>
      <c r="W906" s="9" t="str">
        <f>IF(Search!$U$4="","",IF($AX906="","",1))</f>
        <v/>
      </c>
      <c r="X906" s="9" t="str">
        <f>IF(Search!$U$5="","",IF(ISNUMBER(SEARCH(Search!$U$5,$AX906))=TRUE,IF(Search!$U$5="N","N",1),""))</f>
        <v/>
      </c>
      <c r="Y906" s="9" t="str">
        <f>IF(Search!$U$6="","",IF($AY906&lt;Search!$U$6,"",1))</f>
        <v/>
      </c>
      <c r="Z906" s="9" t="str">
        <f>IF(Search!$R$4="","",IF(Inventory!$BA906&lt;Search!$R$4,"",1))</f>
        <v/>
      </c>
      <c r="AA906" s="9" t="str">
        <f>IF(Search!$R$5="","",IF($BA906&gt;Search!$R$5,"",1))</f>
        <v/>
      </c>
      <c r="AB906" s="9" t="str">
        <f>IF(Search!$R$6="","",IF($BB906&lt;Search!$R$6,"",1))</f>
        <v/>
      </c>
      <c r="AC906" s="9" t="str">
        <f>IF(Search!$R$7="","",IF($BB906&lt;Search!$R$7,"",1))</f>
        <v/>
      </c>
      <c r="AD906" s="45">
        <f>IF(COUNTIF($A906:$AC906,"n")&gt;0,"",IF(SUM($A906:$AC906)=COUNTA(Search!$C$4:$C$8,Search!$F$4:$F$8,Search!$I$4:$I$6,Search!$I$8,Search!$L$4:$L$8,Search!$O$4:$O$8,Search!$R$4:$R$7,Search!$U$4:$U$7)-COUNTIF(Search!$C$4:$U$7,"n"),1+LARGE($AD$1:AD905,1),""))</f>
        <v>28</v>
      </c>
      <c r="AE906" s="45">
        <f t="shared" si="45"/>
        <v>555</v>
      </c>
      <c r="AF906" s="45">
        <f>IF(AD906="","",COUNTIF($AE$1:$AE905,$AE906)+RANK($AE906,$AE$2:$AE$10540,1))</f>
        <v>114</v>
      </c>
      <c r="AG906" s="45">
        <f t="shared" si="46"/>
        <v>0</v>
      </c>
      <c r="AH906" s="45">
        <f>IF($AD906="","",COUNTIF($AG$1:$AG905,$AG906)+RANK($AG906,$AG$1:$AG$10539,0))</f>
        <v>192</v>
      </c>
      <c r="AI906" s="10" t="str">
        <f t="shared" si="47"/>
        <v>2000-01 BAP Memorabilia Sapphire #134 Darcy Tucker     /   $</v>
      </c>
      <c r="AJ906" s="11">
        <v>2000</v>
      </c>
      <c r="AK906" s="17" t="s">
        <v>2221</v>
      </c>
      <c r="AL906" s="12" t="s">
        <v>2222</v>
      </c>
      <c r="AM906" s="10">
        <v>134</v>
      </c>
      <c r="AN906" s="15" t="s">
        <v>292</v>
      </c>
      <c r="AO906" s="14"/>
      <c r="AP906" s="14" t="s">
        <v>1902</v>
      </c>
      <c r="AQ906" s="14"/>
      <c r="AR906" s="14"/>
      <c r="AS906" s="9"/>
      <c r="AT906" s="9"/>
      <c r="AU906" s="9"/>
      <c r="AV906" s="13"/>
      <c r="AW906" s="13"/>
      <c r="AX906" s="9"/>
      <c r="AY906" s="9"/>
      <c r="AZ906" s="9"/>
      <c r="BA906" s="33"/>
      <c r="BB906" s="33"/>
      <c r="BC906" s="36"/>
      <c r="BD906" s="12" t="s">
        <v>1771</v>
      </c>
    </row>
    <row r="907" spans="1:56" s="12" customFormat="1" x14ac:dyDescent="0.2">
      <c r="A907" s="9" t="str">
        <f>IF(Search!$C$5="","",IF(COUNTA(Inventory!$AP907)=1,1,""))</f>
        <v/>
      </c>
      <c r="B907" s="9" t="str">
        <f>IF(Search!$C$4="","",IF(ISNUMBER(SEARCH(Search!$C$4,$AR907))=TRUE,1,""))</f>
        <v/>
      </c>
      <c r="C907" s="9" t="str">
        <f>IF(Search!$C$6="x",IF(COUNTA($AQ907)=1,1,"N"),IF(COUNTA($AQ907)=1,"N",""))</f>
        <v/>
      </c>
      <c r="D907" s="9" t="str">
        <f>IF(Search!$O$8="","",IF(ISNUMBER(SEARCH(Search!$O$8,$BD907))=TRUE,1,""))</f>
        <v/>
      </c>
      <c r="E907" s="9" t="str">
        <f>IF(Search!$C$7="","",IF(ISNUMBER(SEARCH(Search!$C$7,$AN907))=TRUE,1,""))</f>
        <v/>
      </c>
      <c r="F907" s="9" t="str">
        <f>IF(Search!$C$8="","",IF(ISNUMBER(SEARCH(Search!$C$8,$AO907))=TRUE,1,""))</f>
        <v/>
      </c>
      <c r="G907" s="9" t="str">
        <f>IF(Search!$F$4="","",IF(Inventory!$AJ907&lt;Search!$F$4,"",1))</f>
        <v/>
      </c>
      <c r="H907" s="9" t="str">
        <f>IF(Search!$F$5="","",IF(Inventory!$AJ907&gt;Search!$F$5,"",1))</f>
        <v/>
      </c>
      <c r="I907" s="9" t="str">
        <f>IF(Search!$F$7="","",IF(Search!$F$8="",IF(ISNUMBER(SEARCH(Search!$F$7,$AL907))=TRUE,1,""),""))</f>
        <v/>
      </c>
      <c r="J907" s="9" t="str">
        <f>IF($AL907=Search!$F$8,1,"")</f>
        <v/>
      </c>
      <c r="K907" s="9" t="str">
        <f>IF(Search!$I$4="","",IF(COUNTA($AS907)=1,IF(Search!$I$4="N","N",1),""))</f>
        <v/>
      </c>
      <c r="L907" s="9" t="str">
        <f>IF(Search!$I$5="","",IF($AS907="RC",1,""))</f>
        <v/>
      </c>
      <c r="M907" s="9" t="str">
        <f>IF(Search!$I$6="","",IF($AS907="RCP",1,""))</f>
        <v/>
      </c>
      <c r="N907" s="9" t="str">
        <f>IF(Search!$I$8="","",IF(COUNTA($AT907)=1,IF(Search!$I$8="N","N",1),""))</f>
        <v/>
      </c>
      <c r="O907" s="9" t="str">
        <f>IF(Search!$L$4="","",IF(COUNTA($AU907)=1,IF(Search!$L$4="N","N",1),""))</f>
        <v/>
      </c>
      <c r="P907" s="9" t="str">
        <f>IF(Search!$L$5="","",IF(ISNUMBER(SEARCH("Jersey",$AU907))=TRUE,IF(Search!$L$5="N","N",1),""))</f>
        <v/>
      </c>
      <c r="Q907" s="9" t="str">
        <f>IF(Search!$L$6="","",IF(ISNUMBER(SEARCH("Patch",$AU907))=TRUE,IF(Search!$L$6="N","N",1),""))</f>
        <v/>
      </c>
      <c r="R907" s="9" t="str">
        <f>IF(Search!$L$7="","",IF(ISNUMBER(SEARCH("Shield",$AU907))=TRUE,IF(Search!$L$7="N","N",1),""))</f>
        <v/>
      </c>
      <c r="S907" s="9" t="str">
        <f>IF(Search!$L$8="","",IF(ISNUMBER(SEARCH("Stick",$AU907))=TRUE,IF(Search!$L$8="N","N",1),""))</f>
        <v/>
      </c>
      <c r="T907" s="9" t="str">
        <f>IF(Search!$O$4="","",IF(COUNTA($AW907)=1,IF(Search!$O$4="N","N",1),""))</f>
        <v/>
      </c>
      <c r="U907" s="9" t="str">
        <f>IF(Search!$O$5="","",IF($AW907="","",IF($AW907&lt;Search!$O$5,"",1)))</f>
        <v/>
      </c>
      <c r="V907" s="9" t="str">
        <f>IF(Search!$O$6="","",IF($AW907="","",IF($AW907&gt;Search!$O$6,"",1)))</f>
        <v/>
      </c>
      <c r="W907" s="9" t="str">
        <f>IF(Search!$U$4="","",IF($AX907="","",1))</f>
        <v/>
      </c>
      <c r="X907" s="9" t="str">
        <f>IF(Search!$U$5="","",IF(ISNUMBER(SEARCH(Search!$U$5,$AX907))=TRUE,IF(Search!$U$5="N","N",1),""))</f>
        <v/>
      </c>
      <c r="Y907" s="9" t="str">
        <f>IF(Search!$U$6="","",IF($AY907&lt;Search!$U$6,"",1))</f>
        <v/>
      </c>
      <c r="Z907" s="9" t="str">
        <f>IF(Search!$R$4="","",IF(Inventory!$BA907&lt;Search!$R$4,"",1))</f>
        <v/>
      </c>
      <c r="AA907" s="9" t="str">
        <f>IF(Search!$R$5="","",IF($BA907&gt;Search!$R$5,"",1))</f>
        <v/>
      </c>
      <c r="AB907" s="9" t="str">
        <f>IF(Search!$R$6="","",IF($BB907&lt;Search!$R$6,"",1))</f>
        <v/>
      </c>
      <c r="AC907" s="9" t="str">
        <f>IF(Search!$R$7="","",IF($BB907&lt;Search!$R$7,"",1))</f>
        <v/>
      </c>
      <c r="AD907" s="45" t="str">
        <f>IF(COUNTIF($A907:$AC907,"n")&gt;0,"",IF(SUM($A907:$AC907)=COUNTA(Search!$C$4:$C$8,Search!$F$4:$F$8,Search!$I$4:$I$6,Search!$I$8,Search!$L$4:$L$8,Search!$O$4:$O$8,Search!$R$4:$R$7,Search!$U$4:$U$7)-COUNTIF(Search!$C$4:$U$7,"n"),1+LARGE($AD$1:AD906,1),""))</f>
        <v/>
      </c>
      <c r="AE907" s="45" t="str">
        <f t="shared" si="45"/>
        <v/>
      </c>
      <c r="AF907" s="45" t="str">
        <f>IF(AD907="","",COUNTIF($AE$1:$AE906,$AE907)+RANK($AE907,$AE$2:$AE$10540,1))</f>
        <v/>
      </c>
      <c r="AG907" s="45" t="str">
        <f t="shared" si="46"/>
        <v/>
      </c>
      <c r="AH907" s="45" t="str">
        <f>IF($AD907="","",COUNTIF($AG$1:$AG906,$AG907)+RANK($AG907,$AG$1:$AG$10539,0))</f>
        <v/>
      </c>
      <c r="AI907" s="10" t="str">
        <f t="shared" si="47"/>
        <v>2000-01 BAP Signature Series Autographs Gold #8 Jeff Farkas     /   $</v>
      </c>
      <c r="AJ907" s="11">
        <v>2000</v>
      </c>
      <c r="AK907" s="17" t="s">
        <v>2221</v>
      </c>
      <c r="AL907" s="12" t="s">
        <v>2223</v>
      </c>
      <c r="AM907" s="10">
        <v>8</v>
      </c>
      <c r="AN907" s="15" t="s">
        <v>2224</v>
      </c>
      <c r="AO907" s="14"/>
      <c r="AP907" s="14"/>
      <c r="AQ907" s="14"/>
      <c r="AR907" s="14" t="s">
        <v>2467</v>
      </c>
      <c r="AS907" s="9"/>
      <c r="AT907" s="9"/>
      <c r="AU907" s="9"/>
      <c r="AV907" s="13"/>
      <c r="AW907" s="13"/>
      <c r="AX907" s="9"/>
      <c r="AY907" s="9"/>
      <c r="AZ907" s="9"/>
      <c r="BA907" s="33"/>
      <c r="BB907" s="33"/>
      <c r="BC907" s="36"/>
      <c r="BD907" s="12" t="s">
        <v>1771</v>
      </c>
    </row>
    <row r="908" spans="1:56" s="12" customFormat="1" x14ac:dyDescent="0.2">
      <c r="A908" s="9" t="str">
        <f>IF(Search!$C$5="","",IF(COUNTA(Inventory!$AP908)=1,1,""))</f>
        <v/>
      </c>
      <c r="B908" s="9" t="str">
        <f>IF(Search!$C$4="","",IF(ISNUMBER(SEARCH(Search!$C$4,$AR908))=TRUE,1,""))</f>
        <v/>
      </c>
      <c r="C908" s="9" t="str">
        <f>IF(Search!$C$6="x",IF(COUNTA($AQ908)=1,1,"N"),IF(COUNTA($AQ908)=1,"N",""))</f>
        <v/>
      </c>
      <c r="D908" s="9" t="str">
        <f>IF(Search!$O$8="","",IF(ISNUMBER(SEARCH(Search!$O$8,$BD908))=TRUE,1,""))</f>
        <v/>
      </c>
      <c r="E908" s="9" t="str">
        <f>IF(Search!$C$7="","",IF(ISNUMBER(SEARCH(Search!$C$7,$AN908))=TRUE,1,""))</f>
        <v/>
      </c>
      <c r="F908" s="9" t="str">
        <f>IF(Search!$C$8="","",IF(ISNUMBER(SEARCH(Search!$C$8,$AO908))=TRUE,1,""))</f>
        <v/>
      </c>
      <c r="G908" s="9" t="str">
        <f>IF(Search!$F$4="","",IF(Inventory!$AJ908&lt;Search!$F$4,"",1))</f>
        <v/>
      </c>
      <c r="H908" s="9" t="str">
        <f>IF(Search!$F$5="","",IF(Inventory!$AJ908&gt;Search!$F$5,"",1))</f>
        <v/>
      </c>
      <c r="I908" s="9" t="str">
        <f>IF(Search!$F$7="","",IF(Search!$F$8="",IF(ISNUMBER(SEARCH(Search!$F$7,$AL908))=TRUE,1,""),""))</f>
        <v/>
      </c>
      <c r="J908" s="9" t="str">
        <f>IF($AL908=Search!$F$8,1,"")</f>
        <v/>
      </c>
      <c r="K908" s="9" t="str">
        <f>IF(Search!$I$4="","",IF(COUNTA($AS908)=1,IF(Search!$I$4="N","N",1),""))</f>
        <v/>
      </c>
      <c r="L908" s="9" t="str">
        <f>IF(Search!$I$5="","",IF($AS908="RC",1,""))</f>
        <v/>
      </c>
      <c r="M908" s="9" t="str">
        <f>IF(Search!$I$6="","",IF($AS908="RCP",1,""))</f>
        <v/>
      </c>
      <c r="N908" s="9" t="str">
        <f>IF(Search!$I$8="","",IF(COUNTA($AT908)=1,IF(Search!$I$8="N","N",1),""))</f>
        <v/>
      </c>
      <c r="O908" s="9" t="str">
        <f>IF(Search!$L$4="","",IF(COUNTA($AU908)=1,IF(Search!$L$4="N","N",1),""))</f>
        <v/>
      </c>
      <c r="P908" s="9" t="str">
        <f>IF(Search!$L$5="","",IF(ISNUMBER(SEARCH("Jersey",$AU908))=TRUE,IF(Search!$L$5="N","N",1),""))</f>
        <v/>
      </c>
      <c r="Q908" s="9" t="str">
        <f>IF(Search!$L$6="","",IF(ISNUMBER(SEARCH("Patch",$AU908))=TRUE,IF(Search!$L$6="N","N",1),""))</f>
        <v/>
      </c>
      <c r="R908" s="9" t="str">
        <f>IF(Search!$L$7="","",IF(ISNUMBER(SEARCH("Shield",$AU908))=TRUE,IF(Search!$L$7="N","N",1),""))</f>
        <v/>
      </c>
      <c r="S908" s="9" t="str">
        <f>IF(Search!$L$8="","",IF(ISNUMBER(SEARCH("Stick",$AU908))=TRUE,IF(Search!$L$8="N","N",1),""))</f>
        <v/>
      </c>
      <c r="T908" s="9" t="str">
        <f>IF(Search!$O$4="","",IF(COUNTA($AW908)=1,IF(Search!$O$4="N","N",1),""))</f>
        <v/>
      </c>
      <c r="U908" s="9" t="str">
        <f>IF(Search!$O$5="","",IF($AW908="","",IF($AW908&lt;Search!$O$5,"",1)))</f>
        <v/>
      </c>
      <c r="V908" s="9" t="str">
        <f>IF(Search!$O$6="","",IF($AW908="","",IF($AW908&gt;Search!$O$6,"",1)))</f>
        <v/>
      </c>
      <c r="W908" s="9" t="str">
        <f>IF(Search!$U$4="","",IF($AX908="","",1))</f>
        <v/>
      </c>
      <c r="X908" s="9" t="str">
        <f>IF(Search!$U$5="","",IF(ISNUMBER(SEARCH(Search!$U$5,$AX908))=TRUE,IF(Search!$U$5="N","N",1),""))</f>
        <v/>
      </c>
      <c r="Y908" s="9" t="str">
        <f>IF(Search!$U$6="","",IF($AY908&lt;Search!$U$6,"",1))</f>
        <v/>
      </c>
      <c r="Z908" s="9" t="str">
        <f>IF(Search!$R$4="","",IF(Inventory!$BA908&lt;Search!$R$4,"",1))</f>
        <v/>
      </c>
      <c r="AA908" s="9" t="str">
        <f>IF(Search!$R$5="","",IF($BA908&gt;Search!$R$5,"",1))</f>
        <v/>
      </c>
      <c r="AB908" s="9" t="str">
        <f>IF(Search!$R$6="","",IF($BB908&lt;Search!$R$6,"",1))</f>
        <v/>
      </c>
      <c r="AC908" s="9" t="str">
        <f>IF(Search!$R$7="","",IF($BB908&lt;Search!$R$7,"",1))</f>
        <v/>
      </c>
      <c r="AD908" s="45" t="str">
        <f>IF(COUNTIF($A908:$AC908,"n")&gt;0,"",IF(SUM($A908:$AC908)=COUNTA(Search!$C$4:$C$8,Search!$F$4:$F$8,Search!$I$4:$I$6,Search!$I$8,Search!$L$4:$L$8,Search!$O$4:$O$8,Search!$R$4:$R$7,Search!$U$4:$U$7)-COUNTIF(Search!$C$4:$U$7,"n"),1+LARGE($AD$1:AD907,1),""))</f>
        <v/>
      </c>
      <c r="AE908" s="45" t="str">
        <f t="shared" si="45"/>
        <v/>
      </c>
      <c r="AF908" s="45" t="str">
        <f>IF(AD908="","",COUNTIF($AE$1:$AE907,$AE908)+RANK($AE908,$AE$2:$AE$10540,1))</f>
        <v/>
      </c>
      <c r="AG908" s="45" t="str">
        <f t="shared" si="46"/>
        <v/>
      </c>
      <c r="AH908" s="45" t="str">
        <f>IF($AD908="","",COUNTIF($AG$1:$AG907,$AG908)+RANK($AG908,$AG$1:$AG$10539,0))</f>
        <v/>
      </c>
      <c r="AI908" s="10" t="str">
        <f t="shared" si="47"/>
        <v>2000-01 BAP Signature Series Autographs Gold #17 Steve Thomas     /   $</v>
      </c>
      <c r="AJ908" s="11">
        <v>2000</v>
      </c>
      <c r="AK908" s="17" t="s">
        <v>2221</v>
      </c>
      <c r="AL908" s="12" t="s">
        <v>2223</v>
      </c>
      <c r="AM908" s="10">
        <v>17</v>
      </c>
      <c r="AN908" s="15" t="s">
        <v>177</v>
      </c>
      <c r="AO908" s="14"/>
      <c r="AP908" s="14"/>
      <c r="AQ908" s="14"/>
      <c r="AR908" s="14" t="s">
        <v>2467</v>
      </c>
      <c r="AS908" s="9"/>
      <c r="AT908" s="9"/>
      <c r="AU908" s="9"/>
      <c r="AV908" s="13"/>
      <c r="AW908" s="13"/>
      <c r="AX908" s="9"/>
      <c r="AY908" s="9"/>
      <c r="AZ908" s="9"/>
      <c r="BA908" s="33"/>
      <c r="BB908" s="33"/>
      <c r="BC908" s="36"/>
      <c r="BD908" s="12" t="s">
        <v>1771</v>
      </c>
    </row>
    <row r="909" spans="1:56" s="12" customFormat="1" x14ac:dyDescent="0.2">
      <c r="A909" s="9" t="str">
        <f>IF(Search!$C$5="","",IF(COUNTA(Inventory!$AP909)=1,1,""))</f>
        <v/>
      </c>
      <c r="B909" s="9" t="str">
        <f>IF(Search!$C$4="","",IF(ISNUMBER(SEARCH(Search!$C$4,$AR909))=TRUE,1,""))</f>
        <v/>
      </c>
      <c r="C909" s="9" t="str">
        <f>IF(Search!$C$6="x",IF(COUNTA($AQ909)=1,1,"N"),IF(COUNTA($AQ909)=1,"N",""))</f>
        <v/>
      </c>
      <c r="D909" s="9" t="str">
        <f>IF(Search!$O$8="","",IF(ISNUMBER(SEARCH(Search!$O$8,$BD909))=TRUE,1,""))</f>
        <v/>
      </c>
      <c r="E909" s="9" t="str">
        <f>IF(Search!$C$7="","",IF(ISNUMBER(SEARCH(Search!$C$7,$AN909))=TRUE,1,""))</f>
        <v/>
      </c>
      <c r="F909" s="9" t="str">
        <f>IF(Search!$C$8="","",IF(ISNUMBER(SEARCH(Search!$C$8,$AO909))=TRUE,1,""))</f>
        <v/>
      </c>
      <c r="G909" s="9" t="str">
        <f>IF(Search!$F$4="","",IF(Inventory!$AJ909&lt;Search!$F$4,"",1))</f>
        <v/>
      </c>
      <c r="H909" s="9" t="str">
        <f>IF(Search!$F$5="","",IF(Inventory!$AJ909&gt;Search!$F$5,"",1))</f>
        <v/>
      </c>
      <c r="I909" s="9" t="str">
        <f>IF(Search!$F$7="","",IF(Search!$F$8="",IF(ISNUMBER(SEARCH(Search!$F$7,$AL909))=TRUE,1,""),""))</f>
        <v/>
      </c>
      <c r="J909" s="9" t="str">
        <f>IF($AL909=Search!$F$8,1,"")</f>
        <v/>
      </c>
      <c r="K909" s="9" t="str">
        <f>IF(Search!$I$4="","",IF(COUNTA($AS909)=1,IF(Search!$I$4="N","N",1),""))</f>
        <v/>
      </c>
      <c r="L909" s="9" t="str">
        <f>IF(Search!$I$5="","",IF($AS909="RC",1,""))</f>
        <v/>
      </c>
      <c r="M909" s="9" t="str">
        <f>IF(Search!$I$6="","",IF($AS909="RCP",1,""))</f>
        <v/>
      </c>
      <c r="N909" s="9" t="str">
        <f>IF(Search!$I$8="","",IF(COUNTA($AT909)=1,IF(Search!$I$8="N","N",1),""))</f>
        <v/>
      </c>
      <c r="O909" s="9" t="str">
        <f>IF(Search!$L$4="","",IF(COUNTA($AU909)=1,IF(Search!$L$4="N","N",1),""))</f>
        <v/>
      </c>
      <c r="P909" s="9" t="str">
        <f>IF(Search!$L$5="","",IF(ISNUMBER(SEARCH("Jersey",$AU909))=TRUE,IF(Search!$L$5="N","N",1),""))</f>
        <v/>
      </c>
      <c r="Q909" s="9" t="str">
        <f>IF(Search!$L$6="","",IF(ISNUMBER(SEARCH("Patch",$AU909))=TRUE,IF(Search!$L$6="N","N",1),""))</f>
        <v/>
      </c>
      <c r="R909" s="9" t="str">
        <f>IF(Search!$L$7="","",IF(ISNUMBER(SEARCH("Shield",$AU909))=TRUE,IF(Search!$L$7="N","N",1),""))</f>
        <v/>
      </c>
      <c r="S909" s="9" t="str">
        <f>IF(Search!$L$8="","",IF(ISNUMBER(SEARCH("Stick",$AU909))=TRUE,IF(Search!$L$8="N","N",1),""))</f>
        <v/>
      </c>
      <c r="T909" s="9" t="str">
        <f>IF(Search!$O$4="","",IF(COUNTA($AW909)=1,IF(Search!$O$4="N","N",1),""))</f>
        <v/>
      </c>
      <c r="U909" s="9" t="str">
        <f>IF(Search!$O$5="","",IF($AW909="","",IF($AW909&lt;Search!$O$5,"",1)))</f>
        <v/>
      </c>
      <c r="V909" s="9" t="str">
        <f>IF(Search!$O$6="","",IF($AW909="","",IF($AW909&gt;Search!$O$6,"",1)))</f>
        <v/>
      </c>
      <c r="W909" s="9" t="str">
        <f>IF(Search!$U$4="","",IF($AX909="","",1))</f>
        <v/>
      </c>
      <c r="X909" s="9" t="str">
        <f>IF(Search!$U$5="","",IF(ISNUMBER(SEARCH(Search!$U$5,$AX909))=TRUE,IF(Search!$U$5="N","N",1),""))</f>
        <v/>
      </c>
      <c r="Y909" s="9" t="str">
        <f>IF(Search!$U$6="","",IF($AY909&lt;Search!$U$6,"",1))</f>
        <v/>
      </c>
      <c r="Z909" s="9" t="str">
        <f>IF(Search!$R$4="","",IF(Inventory!$BA909&lt;Search!$R$4,"",1))</f>
        <v/>
      </c>
      <c r="AA909" s="9" t="str">
        <f>IF(Search!$R$5="","",IF($BA909&gt;Search!$R$5,"",1))</f>
        <v/>
      </c>
      <c r="AB909" s="9" t="str">
        <f>IF(Search!$R$6="","",IF($BB909&lt;Search!$R$6,"",1))</f>
        <v/>
      </c>
      <c r="AC909" s="9" t="str">
        <f>IF(Search!$R$7="","",IF($BB909&lt;Search!$R$7,"",1))</f>
        <v/>
      </c>
      <c r="AD909" s="45" t="str">
        <f>IF(COUNTIF($A909:$AC909,"n")&gt;0,"",IF(SUM($A909:$AC909)=COUNTA(Search!$C$4:$C$8,Search!$F$4:$F$8,Search!$I$4:$I$6,Search!$I$8,Search!$L$4:$L$8,Search!$O$4:$O$8,Search!$R$4:$R$7,Search!$U$4:$U$7)-COUNTIF(Search!$C$4:$U$7,"n"),1+LARGE($AD$1:AD908,1),""))</f>
        <v/>
      </c>
      <c r="AE909" s="45" t="str">
        <f t="shared" si="45"/>
        <v/>
      </c>
      <c r="AF909" s="45" t="str">
        <f>IF(AD909="","",COUNTIF($AE$1:$AE908,$AE909)+RANK($AE909,$AE$2:$AE$10540,1))</f>
        <v/>
      </c>
      <c r="AG909" s="45" t="str">
        <f t="shared" si="46"/>
        <v/>
      </c>
      <c r="AH909" s="45" t="str">
        <f>IF($AD909="","",COUNTIF($AG$1:$AG908,$AG909)+RANK($AG909,$AG$1:$AG$10539,0))</f>
        <v/>
      </c>
      <c r="AI909" s="10" t="str">
        <f t="shared" si="47"/>
        <v>2000-01 BAP Signature Series Autographs Gold #31 Dimitri Khristich     /   $</v>
      </c>
      <c r="AJ909" s="11">
        <v>2000</v>
      </c>
      <c r="AK909" s="17" t="s">
        <v>2221</v>
      </c>
      <c r="AL909" s="12" t="s">
        <v>2223</v>
      </c>
      <c r="AM909" s="10">
        <v>31</v>
      </c>
      <c r="AN909" s="15" t="s">
        <v>2225</v>
      </c>
      <c r="AO909" s="14"/>
      <c r="AP909" s="14"/>
      <c r="AQ909" s="14"/>
      <c r="AR909" s="14" t="s">
        <v>2467</v>
      </c>
      <c r="AS909" s="9"/>
      <c r="AT909" s="9"/>
      <c r="AU909" s="9"/>
      <c r="AV909" s="13"/>
      <c r="AW909" s="13"/>
      <c r="AX909" s="9"/>
      <c r="AY909" s="9"/>
      <c r="AZ909" s="9"/>
      <c r="BA909" s="33"/>
      <c r="BB909" s="33"/>
      <c r="BC909" s="36"/>
      <c r="BD909" s="12" t="s">
        <v>1771</v>
      </c>
    </row>
    <row r="910" spans="1:56" s="12" customFormat="1" x14ac:dyDescent="0.2">
      <c r="A910" s="9" t="str">
        <f>IF(Search!$C$5="","",IF(COUNTA(Inventory!$AP910)=1,1,""))</f>
        <v/>
      </c>
      <c r="B910" s="9" t="str">
        <f>IF(Search!$C$4="","",IF(ISNUMBER(SEARCH(Search!$C$4,$AR910))=TRUE,1,""))</f>
        <v/>
      </c>
      <c r="C910" s="9" t="str">
        <f>IF(Search!$C$6="x",IF(COUNTA($AQ910)=1,1,"N"),IF(COUNTA($AQ910)=1,"N",""))</f>
        <v/>
      </c>
      <c r="D910" s="9" t="str">
        <f>IF(Search!$O$8="","",IF(ISNUMBER(SEARCH(Search!$O$8,$BD910))=TRUE,1,""))</f>
        <v/>
      </c>
      <c r="E910" s="9" t="str">
        <f>IF(Search!$C$7="","",IF(ISNUMBER(SEARCH(Search!$C$7,$AN910))=TRUE,1,""))</f>
        <v/>
      </c>
      <c r="F910" s="9" t="str">
        <f>IF(Search!$C$8="","",IF(ISNUMBER(SEARCH(Search!$C$8,$AO910))=TRUE,1,""))</f>
        <v/>
      </c>
      <c r="G910" s="9" t="str">
        <f>IF(Search!$F$4="","",IF(Inventory!$AJ910&lt;Search!$F$4,"",1))</f>
        <v/>
      </c>
      <c r="H910" s="9" t="str">
        <f>IF(Search!$F$5="","",IF(Inventory!$AJ910&gt;Search!$F$5,"",1))</f>
        <v/>
      </c>
      <c r="I910" s="9" t="str">
        <f>IF(Search!$F$7="","",IF(Search!$F$8="",IF(ISNUMBER(SEARCH(Search!$F$7,$AL910))=TRUE,1,""),""))</f>
        <v/>
      </c>
      <c r="J910" s="9" t="str">
        <f>IF($AL910=Search!$F$8,1,"")</f>
        <v/>
      </c>
      <c r="K910" s="9" t="str">
        <f>IF(Search!$I$4="","",IF(COUNTA($AS910)=1,IF(Search!$I$4="N","N",1),""))</f>
        <v/>
      </c>
      <c r="L910" s="9" t="str">
        <f>IF(Search!$I$5="","",IF($AS910="RC",1,""))</f>
        <v/>
      </c>
      <c r="M910" s="9" t="str">
        <f>IF(Search!$I$6="","",IF($AS910="RCP",1,""))</f>
        <v/>
      </c>
      <c r="N910" s="9" t="str">
        <f>IF(Search!$I$8="","",IF(COUNTA($AT910)=1,IF(Search!$I$8="N","N",1),""))</f>
        <v/>
      </c>
      <c r="O910" s="9" t="str">
        <f>IF(Search!$L$4="","",IF(COUNTA($AU910)=1,IF(Search!$L$4="N","N",1),""))</f>
        <v/>
      </c>
      <c r="P910" s="9" t="str">
        <f>IF(Search!$L$5="","",IF(ISNUMBER(SEARCH("Jersey",$AU910))=TRUE,IF(Search!$L$5="N","N",1),""))</f>
        <v/>
      </c>
      <c r="Q910" s="9" t="str">
        <f>IF(Search!$L$6="","",IF(ISNUMBER(SEARCH("Patch",$AU910))=TRUE,IF(Search!$L$6="N","N",1),""))</f>
        <v/>
      </c>
      <c r="R910" s="9" t="str">
        <f>IF(Search!$L$7="","",IF(ISNUMBER(SEARCH("Shield",$AU910))=TRUE,IF(Search!$L$7="N","N",1),""))</f>
        <v/>
      </c>
      <c r="S910" s="9" t="str">
        <f>IF(Search!$L$8="","",IF(ISNUMBER(SEARCH("Stick",$AU910))=TRUE,IF(Search!$L$8="N","N",1),""))</f>
        <v/>
      </c>
      <c r="T910" s="9" t="str">
        <f>IF(Search!$O$4="","",IF(COUNTA($AW910)=1,IF(Search!$O$4="N","N",1),""))</f>
        <v/>
      </c>
      <c r="U910" s="9" t="str">
        <f>IF(Search!$O$5="","",IF($AW910="","",IF($AW910&lt;Search!$O$5,"",1)))</f>
        <v/>
      </c>
      <c r="V910" s="9" t="str">
        <f>IF(Search!$O$6="","",IF($AW910="","",IF($AW910&gt;Search!$O$6,"",1)))</f>
        <v/>
      </c>
      <c r="W910" s="9" t="str">
        <f>IF(Search!$U$4="","",IF($AX910="","",1))</f>
        <v/>
      </c>
      <c r="X910" s="9" t="str">
        <f>IF(Search!$U$5="","",IF(ISNUMBER(SEARCH(Search!$U$5,$AX910))=TRUE,IF(Search!$U$5="N","N",1),""))</f>
        <v/>
      </c>
      <c r="Y910" s="9" t="str">
        <f>IF(Search!$U$6="","",IF($AY910&lt;Search!$U$6,"",1))</f>
        <v/>
      </c>
      <c r="Z910" s="9" t="str">
        <f>IF(Search!$R$4="","",IF(Inventory!$BA910&lt;Search!$R$4,"",1))</f>
        <v/>
      </c>
      <c r="AA910" s="9" t="str">
        <f>IF(Search!$R$5="","",IF($BA910&gt;Search!$R$5,"",1))</f>
        <v/>
      </c>
      <c r="AB910" s="9" t="str">
        <f>IF(Search!$R$6="","",IF($BB910&lt;Search!$R$6,"",1))</f>
        <v/>
      </c>
      <c r="AC910" s="9" t="str">
        <f>IF(Search!$R$7="","",IF($BB910&lt;Search!$R$7,"",1))</f>
        <v/>
      </c>
      <c r="AD910" s="45" t="str">
        <f>IF(COUNTIF($A910:$AC910,"n")&gt;0,"",IF(SUM($A910:$AC910)=COUNTA(Search!$C$4:$C$8,Search!$F$4:$F$8,Search!$I$4:$I$6,Search!$I$8,Search!$L$4:$L$8,Search!$O$4:$O$8,Search!$R$4:$R$7,Search!$U$4:$U$7)-COUNTIF(Search!$C$4:$U$7,"n"),1+LARGE($AD$1:AD909,1),""))</f>
        <v/>
      </c>
      <c r="AE910" s="45" t="str">
        <f t="shared" si="45"/>
        <v/>
      </c>
      <c r="AF910" s="45" t="str">
        <f>IF(AD910="","",COUNTIF($AE$1:$AE909,$AE910)+RANK($AE910,$AE$2:$AE$10540,1))</f>
        <v/>
      </c>
      <c r="AG910" s="45" t="str">
        <f t="shared" si="46"/>
        <v/>
      </c>
      <c r="AH910" s="45" t="str">
        <f>IF($AD910="","",COUNTIF($AG$1:$AG909,$AG910)+RANK($AG910,$AG$1:$AG$10539,0))</f>
        <v/>
      </c>
      <c r="AI910" s="10" t="str">
        <f t="shared" si="47"/>
        <v>2000-01 BAP Signature Series Autographs Gold #211 Shayne Corson     /   $</v>
      </c>
      <c r="AJ910" s="11">
        <v>2000</v>
      </c>
      <c r="AK910" s="17" t="s">
        <v>2221</v>
      </c>
      <c r="AL910" s="12" t="s">
        <v>2223</v>
      </c>
      <c r="AM910" s="10">
        <v>211</v>
      </c>
      <c r="AN910" s="15" t="s">
        <v>196</v>
      </c>
      <c r="AO910" s="14"/>
      <c r="AP910" s="14"/>
      <c r="AQ910" s="14"/>
      <c r="AR910" s="14" t="s">
        <v>2467</v>
      </c>
      <c r="AS910" s="9"/>
      <c r="AT910" s="9"/>
      <c r="AU910" s="9"/>
      <c r="AV910" s="13"/>
      <c r="AW910" s="13"/>
      <c r="AX910" s="9"/>
      <c r="AY910" s="9"/>
      <c r="AZ910" s="9"/>
      <c r="BA910" s="33"/>
      <c r="BB910" s="33"/>
      <c r="BC910" s="36"/>
      <c r="BD910" s="12" t="s">
        <v>1771</v>
      </c>
    </row>
    <row r="911" spans="1:56" s="12" customFormat="1" x14ac:dyDescent="0.2">
      <c r="A911" s="9" t="str">
        <f>IF(Search!$C$5="","",IF(COUNTA(Inventory!$AP911)=1,1,""))</f>
        <v/>
      </c>
      <c r="B911" s="9" t="str">
        <f>IF(Search!$C$4="","",IF(ISNUMBER(SEARCH(Search!$C$4,$AR911))=TRUE,1,""))</f>
        <v/>
      </c>
      <c r="C911" s="9" t="str">
        <f>IF(Search!$C$6="x",IF(COUNTA($AQ911)=1,1,"N"),IF(COUNTA($AQ911)=1,"N",""))</f>
        <v/>
      </c>
      <c r="D911" s="9" t="str">
        <f>IF(Search!$O$8="","",IF(ISNUMBER(SEARCH(Search!$O$8,$BD911))=TRUE,1,""))</f>
        <v/>
      </c>
      <c r="E911" s="9" t="str">
        <f>IF(Search!$C$7="","",IF(ISNUMBER(SEARCH(Search!$C$7,$AN911))=TRUE,1,""))</f>
        <v/>
      </c>
      <c r="F911" s="9" t="str">
        <f>IF(Search!$C$8="","",IF(ISNUMBER(SEARCH(Search!$C$8,$AO911))=TRUE,1,""))</f>
        <v/>
      </c>
      <c r="G911" s="9" t="str">
        <f>IF(Search!$F$4="","",IF(Inventory!$AJ911&lt;Search!$F$4,"",1))</f>
        <v/>
      </c>
      <c r="H911" s="9" t="str">
        <f>IF(Search!$F$5="","",IF(Inventory!$AJ911&gt;Search!$F$5,"",1))</f>
        <v/>
      </c>
      <c r="I911" s="9" t="str">
        <f>IF(Search!$F$7="","",IF(Search!$F$8="",IF(ISNUMBER(SEARCH(Search!$F$7,$AL911))=TRUE,1,""),""))</f>
        <v/>
      </c>
      <c r="J911" s="9" t="str">
        <f>IF($AL911=Search!$F$8,1,"")</f>
        <v/>
      </c>
      <c r="K911" s="9" t="str">
        <f>IF(Search!$I$4="","",IF(COUNTA($AS911)=1,IF(Search!$I$4="N","N",1),""))</f>
        <v/>
      </c>
      <c r="L911" s="9" t="str">
        <f>IF(Search!$I$5="","",IF($AS911="RC",1,""))</f>
        <v/>
      </c>
      <c r="M911" s="9" t="str">
        <f>IF(Search!$I$6="","",IF($AS911="RCP",1,""))</f>
        <v/>
      </c>
      <c r="N911" s="9" t="str">
        <f>IF(Search!$I$8="","",IF(COUNTA($AT911)=1,IF(Search!$I$8="N","N",1),""))</f>
        <v/>
      </c>
      <c r="O911" s="9" t="str">
        <f>IF(Search!$L$4="","",IF(COUNTA($AU911)=1,IF(Search!$L$4="N","N",1),""))</f>
        <v/>
      </c>
      <c r="P911" s="9" t="str">
        <f>IF(Search!$L$5="","",IF(ISNUMBER(SEARCH("Jersey",$AU911))=TRUE,IF(Search!$L$5="N","N",1),""))</f>
        <v/>
      </c>
      <c r="Q911" s="9" t="str">
        <f>IF(Search!$L$6="","",IF(ISNUMBER(SEARCH("Patch",$AU911))=TRUE,IF(Search!$L$6="N","N",1),""))</f>
        <v/>
      </c>
      <c r="R911" s="9" t="str">
        <f>IF(Search!$L$7="","",IF(ISNUMBER(SEARCH("Shield",$AU911))=TRUE,IF(Search!$L$7="N","N",1),""))</f>
        <v/>
      </c>
      <c r="S911" s="9" t="str">
        <f>IF(Search!$L$8="","",IF(ISNUMBER(SEARCH("Stick",$AU911))=TRUE,IF(Search!$L$8="N","N",1),""))</f>
        <v/>
      </c>
      <c r="T911" s="9" t="str">
        <f>IF(Search!$O$4="","",IF(COUNTA($AW911)=1,IF(Search!$O$4="N","N",1),""))</f>
        <v/>
      </c>
      <c r="U911" s="9" t="str">
        <f>IF(Search!$O$5="","",IF($AW911="","",IF($AW911&lt;Search!$O$5,"",1)))</f>
        <v/>
      </c>
      <c r="V911" s="9" t="str">
        <f>IF(Search!$O$6="","",IF($AW911="","",IF($AW911&gt;Search!$O$6,"",1)))</f>
        <v/>
      </c>
      <c r="W911" s="9" t="str">
        <f>IF(Search!$U$4="","",IF($AX911="","",1))</f>
        <v/>
      </c>
      <c r="X911" s="9" t="str">
        <f>IF(Search!$U$5="","",IF(ISNUMBER(SEARCH(Search!$U$5,$AX911))=TRUE,IF(Search!$U$5="N","N",1),""))</f>
        <v/>
      </c>
      <c r="Y911" s="9" t="str">
        <f>IF(Search!$U$6="","",IF($AY911&lt;Search!$U$6,"",1))</f>
        <v/>
      </c>
      <c r="Z911" s="9" t="str">
        <f>IF(Search!$R$4="","",IF(Inventory!$BA911&lt;Search!$R$4,"",1))</f>
        <v/>
      </c>
      <c r="AA911" s="9" t="str">
        <f>IF(Search!$R$5="","",IF($BA911&gt;Search!$R$5,"",1))</f>
        <v/>
      </c>
      <c r="AB911" s="9" t="str">
        <f>IF(Search!$R$6="","",IF($BB911&lt;Search!$R$6,"",1))</f>
        <v/>
      </c>
      <c r="AC911" s="9" t="str">
        <f>IF(Search!$R$7="","",IF($BB911&lt;Search!$R$7,"",1))</f>
        <v/>
      </c>
      <c r="AD911" s="45" t="str">
        <f>IF(COUNTIF($A911:$AC911,"n")&gt;0,"",IF(SUM($A911:$AC911)=COUNTA(Search!$C$4:$C$8,Search!$F$4:$F$8,Search!$I$4:$I$6,Search!$I$8,Search!$L$4:$L$8,Search!$O$4:$O$8,Search!$R$4:$R$7,Search!$U$4:$U$7)-COUNTIF(Search!$C$4:$U$7,"n"),1+LARGE($AD$1:AD910,1),""))</f>
        <v/>
      </c>
      <c r="AE911" s="45" t="str">
        <f t="shared" si="45"/>
        <v/>
      </c>
      <c r="AF911" s="45" t="str">
        <f>IF(AD911="","",COUNTIF($AE$1:$AE910,$AE911)+RANK($AE911,$AE$2:$AE$10540,1))</f>
        <v/>
      </c>
      <c r="AG911" s="45" t="str">
        <f t="shared" si="46"/>
        <v/>
      </c>
      <c r="AH911" s="45" t="str">
        <f>IF($AD911="","",COUNTIF($AG$1:$AG910,$AG911)+RANK($AG911,$AG$1:$AG$10539,0))</f>
        <v/>
      </c>
      <c r="AI911" s="10" t="str">
        <f t="shared" si="47"/>
        <v>2000-01 BAP Signature Series Autographs Gold #228 Petr Svoboda     /   $</v>
      </c>
      <c r="AJ911" s="11">
        <v>2000</v>
      </c>
      <c r="AK911" s="17" t="s">
        <v>2221</v>
      </c>
      <c r="AL911" s="12" t="s">
        <v>2223</v>
      </c>
      <c r="AM911" s="10">
        <v>228</v>
      </c>
      <c r="AN911" s="15" t="s">
        <v>2226</v>
      </c>
      <c r="AO911" s="14"/>
      <c r="AP911" s="14"/>
      <c r="AQ911" s="14"/>
      <c r="AR911" s="14" t="s">
        <v>2467</v>
      </c>
      <c r="AS911" s="9"/>
      <c r="AT911" s="9"/>
      <c r="AU911" s="9"/>
      <c r="AV911" s="13"/>
      <c r="AW911" s="13"/>
      <c r="AX911" s="9"/>
      <c r="AY911" s="9"/>
      <c r="AZ911" s="9"/>
      <c r="BA911" s="33"/>
      <c r="BB911" s="33"/>
      <c r="BC911" s="36"/>
      <c r="BD911" s="12" t="s">
        <v>1771</v>
      </c>
    </row>
    <row r="912" spans="1:56" s="12" customFormat="1" x14ac:dyDescent="0.2">
      <c r="A912" s="9" t="str">
        <f>IF(Search!$C$5="","",IF(COUNTA(Inventory!$AP912)=1,1,""))</f>
        <v/>
      </c>
      <c r="B912" s="9" t="str">
        <f>IF(Search!$C$4="","",IF(ISNUMBER(SEARCH(Search!$C$4,$AR912))=TRUE,1,""))</f>
        <v/>
      </c>
      <c r="C912" s="9" t="str">
        <f>IF(Search!$C$6="x",IF(COUNTA($AQ912)=1,1,"N"),IF(COUNTA($AQ912)=1,"N",""))</f>
        <v/>
      </c>
      <c r="D912" s="9" t="str">
        <f>IF(Search!$O$8="","",IF(ISNUMBER(SEARCH(Search!$O$8,$BD912))=TRUE,1,""))</f>
        <v/>
      </c>
      <c r="E912" s="9" t="str">
        <f>IF(Search!$C$7="","",IF(ISNUMBER(SEARCH(Search!$C$7,$AN912))=TRUE,1,""))</f>
        <v/>
      </c>
      <c r="F912" s="9" t="str">
        <f>IF(Search!$C$8="","",IF(ISNUMBER(SEARCH(Search!$C$8,$AO912))=TRUE,1,""))</f>
        <v/>
      </c>
      <c r="G912" s="9" t="str">
        <f>IF(Search!$F$4="","",IF(Inventory!$AJ912&lt;Search!$F$4,"",1))</f>
        <v/>
      </c>
      <c r="H912" s="9" t="str">
        <f>IF(Search!$F$5="","",IF(Inventory!$AJ912&gt;Search!$F$5,"",1))</f>
        <v/>
      </c>
      <c r="I912" s="9" t="str">
        <f>IF(Search!$F$7="","",IF(Search!$F$8="",IF(ISNUMBER(SEARCH(Search!$F$7,$AL912))=TRUE,1,""),""))</f>
        <v/>
      </c>
      <c r="J912" s="9" t="str">
        <f>IF($AL912=Search!$F$8,1,"")</f>
        <v/>
      </c>
      <c r="K912" s="9" t="str">
        <f>IF(Search!$I$4="","",IF(COUNTA($AS912)=1,IF(Search!$I$4="N","N",1),""))</f>
        <v/>
      </c>
      <c r="L912" s="9" t="str">
        <f>IF(Search!$I$5="","",IF($AS912="RC",1,""))</f>
        <v/>
      </c>
      <c r="M912" s="9" t="str">
        <f>IF(Search!$I$6="","",IF($AS912="RCP",1,""))</f>
        <v/>
      </c>
      <c r="N912" s="9" t="str">
        <f>IF(Search!$I$8="","",IF(COUNTA($AT912)=1,IF(Search!$I$8="N","N",1),""))</f>
        <v/>
      </c>
      <c r="O912" s="9" t="str">
        <f>IF(Search!$L$4="","",IF(COUNTA($AU912)=1,IF(Search!$L$4="N","N",1),""))</f>
        <v/>
      </c>
      <c r="P912" s="9" t="str">
        <f>IF(Search!$L$5="","",IF(ISNUMBER(SEARCH("Jersey",$AU912))=TRUE,IF(Search!$L$5="N","N",1),""))</f>
        <v/>
      </c>
      <c r="Q912" s="9" t="str">
        <f>IF(Search!$L$6="","",IF(ISNUMBER(SEARCH("Patch",$AU912))=TRUE,IF(Search!$L$6="N","N",1),""))</f>
        <v/>
      </c>
      <c r="R912" s="9" t="str">
        <f>IF(Search!$L$7="","",IF(ISNUMBER(SEARCH("Shield",$AU912))=TRUE,IF(Search!$L$7="N","N",1),""))</f>
        <v/>
      </c>
      <c r="S912" s="9" t="str">
        <f>IF(Search!$L$8="","",IF(ISNUMBER(SEARCH("Stick",$AU912))=TRUE,IF(Search!$L$8="N","N",1),""))</f>
        <v/>
      </c>
      <c r="T912" s="9" t="str">
        <f>IF(Search!$O$4="","",IF(COUNTA($AW912)=1,IF(Search!$O$4="N","N",1),""))</f>
        <v/>
      </c>
      <c r="U912" s="9" t="str">
        <f>IF(Search!$O$5="","",IF($AW912="","",IF($AW912&lt;Search!$O$5,"",1)))</f>
        <v/>
      </c>
      <c r="V912" s="9" t="str">
        <f>IF(Search!$O$6="","",IF($AW912="","",IF($AW912&gt;Search!$O$6,"",1)))</f>
        <v/>
      </c>
      <c r="W912" s="9" t="str">
        <f>IF(Search!$U$4="","",IF($AX912="","",1))</f>
        <v/>
      </c>
      <c r="X912" s="9" t="str">
        <f>IF(Search!$U$5="","",IF(ISNUMBER(SEARCH(Search!$U$5,$AX912))=TRUE,IF(Search!$U$5="N","N",1),""))</f>
        <v/>
      </c>
      <c r="Y912" s="9" t="str">
        <f>IF(Search!$U$6="","",IF($AY912&lt;Search!$U$6,"",1))</f>
        <v/>
      </c>
      <c r="Z912" s="9" t="str">
        <f>IF(Search!$R$4="","",IF(Inventory!$BA912&lt;Search!$R$4,"",1))</f>
        <v/>
      </c>
      <c r="AA912" s="9" t="str">
        <f>IF(Search!$R$5="","",IF($BA912&gt;Search!$R$5,"",1))</f>
        <v/>
      </c>
      <c r="AB912" s="9" t="str">
        <f>IF(Search!$R$6="","",IF($BB912&lt;Search!$R$6,"",1))</f>
        <v/>
      </c>
      <c r="AC912" s="9" t="str">
        <f>IF(Search!$R$7="","",IF($BB912&lt;Search!$R$7,"",1))</f>
        <v/>
      </c>
      <c r="AD912" s="45" t="str">
        <f>IF(COUNTIF($A912:$AC912,"n")&gt;0,"",IF(SUM($A912:$AC912)=COUNTA(Search!$C$4:$C$8,Search!$F$4:$F$8,Search!$I$4:$I$6,Search!$I$8,Search!$L$4:$L$8,Search!$O$4:$O$8,Search!$R$4:$R$7,Search!$U$4:$U$7)-COUNTIF(Search!$C$4:$U$7,"n"),1+LARGE($AD$1:AD911,1),""))</f>
        <v/>
      </c>
      <c r="AE912" s="45" t="str">
        <f t="shared" si="45"/>
        <v/>
      </c>
      <c r="AF912" s="45" t="str">
        <f>IF(AD912="","",COUNTIF($AE$1:$AE911,$AE912)+RANK($AE912,$AE$2:$AE$10540,1))</f>
        <v/>
      </c>
      <c r="AG912" s="45" t="str">
        <f t="shared" si="46"/>
        <v/>
      </c>
      <c r="AH912" s="45" t="str">
        <f>IF($AD912="","",COUNTIF($AG$1:$AG911,$AG912)+RANK($AG912,$AG$1:$AG$10539,0))</f>
        <v/>
      </c>
      <c r="AI912" s="10" t="str">
        <f t="shared" si="47"/>
        <v>2000-01 Black Diamond #132 Alexei Ponikarovsky  RC   /   $</v>
      </c>
      <c r="AJ912" s="11">
        <v>2000</v>
      </c>
      <c r="AK912" s="17" t="s">
        <v>2221</v>
      </c>
      <c r="AL912" s="12" t="s">
        <v>407</v>
      </c>
      <c r="AM912" s="10">
        <v>132</v>
      </c>
      <c r="AN912" s="15" t="s">
        <v>831</v>
      </c>
      <c r="AO912" s="14"/>
      <c r="AP912" s="14"/>
      <c r="AQ912" s="14"/>
      <c r="AR912" s="14" t="s">
        <v>2464</v>
      </c>
      <c r="AS912" s="29" t="s">
        <v>2</v>
      </c>
      <c r="AT912" s="9"/>
      <c r="AU912" s="9"/>
      <c r="AV912" s="13"/>
      <c r="AW912" s="13"/>
      <c r="AX912" s="9"/>
      <c r="AY912" s="9"/>
      <c r="AZ912" s="9"/>
      <c r="BA912" s="33"/>
      <c r="BB912" s="33"/>
      <c r="BC912" s="36"/>
      <c r="BD912" s="12" t="s">
        <v>1771</v>
      </c>
    </row>
    <row r="913" spans="1:56" s="12" customFormat="1" x14ac:dyDescent="0.2">
      <c r="A913" s="9" t="str">
        <f>IF(Search!$C$5="","",IF(COUNTA(Inventory!$AP913)=1,1,""))</f>
        <v/>
      </c>
      <c r="B913" s="9" t="str">
        <f>IF(Search!$C$4="","",IF(ISNUMBER(SEARCH(Search!$C$4,$AR913))=TRUE,1,""))</f>
        <v/>
      </c>
      <c r="C913" s="9" t="str">
        <f>IF(Search!$C$6="x",IF(COUNTA($AQ913)=1,1,"N"),IF(COUNTA($AQ913)=1,"N",""))</f>
        <v/>
      </c>
      <c r="D913" s="9" t="str">
        <f>IF(Search!$O$8="","",IF(ISNUMBER(SEARCH(Search!$O$8,$BD913))=TRUE,1,""))</f>
        <v/>
      </c>
      <c r="E913" s="9" t="str">
        <f>IF(Search!$C$7="","",IF(ISNUMBER(SEARCH(Search!$C$7,$AN913))=TRUE,1,""))</f>
        <v/>
      </c>
      <c r="F913" s="9" t="str">
        <f>IF(Search!$C$8="","",IF(ISNUMBER(SEARCH(Search!$C$8,$AO913))=TRUE,1,""))</f>
        <v/>
      </c>
      <c r="G913" s="9" t="str">
        <f>IF(Search!$F$4="","",IF(Inventory!$AJ913&lt;Search!$F$4,"",1))</f>
        <v/>
      </c>
      <c r="H913" s="9" t="str">
        <f>IF(Search!$F$5="","",IF(Inventory!$AJ913&gt;Search!$F$5,"",1))</f>
        <v/>
      </c>
      <c r="I913" s="9" t="str">
        <f>IF(Search!$F$7="","",IF(Search!$F$8="",IF(ISNUMBER(SEARCH(Search!$F$7,$AL913))=TRUE,1,""),""))</f>
        <v/>
      </c>
      <c r="J913" s="9" t="str">
        <f>IF($AL913=Search!$F$8,1,"")</f>
        <v/>
      </c>
      <c r="K913" s="9" t="str">
        <f>IF(Search!$I$4="","",IF(COUNTA($AS913)=1,IF(Search!$I$4="N","N",1),""))</f>
        <v/>
      </c>
      <c r="L913" s="9" t="str">
        <f>IF(Search!$I$5="","",IF($AS913="RC",1,""))</f>
        <v/>
      </c>
      <c r="M913" s="9" t="str">
        <f>IF(Search!$I$6="","",IF($AS913="RCP",1,""))</f>
        <v/>
      </c>
      <c r="N913" s="9" t="str">
        <f>IF(Search!$I$8="","",IF(COUNTA($AT913)=1,IF(Search!$I$8="N","N",1),""))</f>
        <v/>
      </c>
      <c r="O913" s="9" t="str">
        <f>IF(Search!$L$4="","",IF(COUNTA($AU913)=1,IF(Search!$L$4="N","N",1),""))</f>
        <v/>
      </c>
      <c r="P913" s="9" t="str">
        <f>IF(Search!$L$5="","",IF(ISNUMBER(SEARCH("Jersey",$AU913))=TRUE,IF(Search!$L$5="N","N",1),""))</f>
        <v/>
      </c>
      <c r="Q913" s="9" t="str">
        <f>IF(Search!$L$6="","",IF(ISNUMBER(SEARCH("Patch",$AU913))=TRUE,IF(Search!$L$6="N","N",1),""))</f>
        <v/>
      </c>
      <c r="R913" s="9" t="str">
        <f>IF(Search!$L$7="","",IF(ISNUMBER(SEARCH("Shield",$AU913))=TRUE,IF(Search!$L$7="N","N",1),""))</f>
        <v/>
      </c>
      <c r="S913" s="9" t="str">
        <f>IF(Search!$L$8="","",IF(ISNUMBER(SEARCH("Stick",$AU913))=TRUE,IF(Search!$L$8="N","N",1),""))</f>
        <v/>
      </c>
      <c r="T913" s="9" t="str">
        <f>IF(Search!$O$4="","",IF(COUNTA($AW913)=1,IF(Search!$O$4="N","N",1),""))</f>
        <v/>
      </c>
      <c r="U913" s="9" t="str">
        <f>IF(Search!$O$5="","",IF($AW913="","",IF($AW913&lt;Search!$O$5,"",1)))</f>
        <v/>
      </c>
      <c r="V913" s="9" t="str">
        <f>IF(Search!$O$6="","",IF($AW913="","",IF($AW913&gt;Search!$O$6,"",1)))</f>
        <v/>
      </c>
      <c r="W913" s="9" t="str">
        <f>IF(Search!$U$4="","",IF($AX913="","",1))</f>
        <v/>
      </c>
      <c r="X913" s="9" t="str">
        <f>IF(Search!$U$5="","",IF(ISNUMBER(SEARCH(Search!$U$5,$AX913))=TRUE,IF(Search!$U$5="N","N",1),""))</f>
        <v/>
      </c>
      <c r="Y913" s="9" t="str">
        <f>IF(Search!$U$6="","",IF($AY913&lt;Search!$U$6,"",1))</f>
        <v/>
      </c>
      <c r="Z913" s="9" t="str">
        <f>IF(Search!$R$4="","",IF(Inventory!$BA913&lt;Search!$R$4,"",1))</f>
        <v/>
      </c>
      <c r="AA913" s="9" t="str">
        <f>IF(Search!$R$5="","",IF($BA913&gt;Search!$R$5,"",1))</f>
        <v/>
      </c>
      <c r="AB913" s="9" t="str">
        <f>IF(Search!$R$6="","",IF($BB913&lt;Search!$R$6,"",1))</f>
        <v/>
      </c>
      <c r="AC913" s="9" t="str">
        <f>IF(Search!$R$7="","",IF($BB913&lt;Search!$R$7,"",1))</f>
        <v/>
      </c>
      <c r="AD913" s="45" t="str">
        <f>IF(COUNTIF($A913:$AC913,"n")&gt;0,"",IF(SUM($A913:$AC913)=COUNTA(Search!$C$4:$C$8,Search!$F$4:$F$8,Search!$I$4:$I$6,Search!$I$8,Search!$L$4:$L$8,Search!$O$4:$O$8,Search!$R$4:$R$7,Search!$U$4:$U$7)-COUNTIF(Search!$C$4:$U$7,"n"),1+LARGE($AD$1:AD912,1),""))</f>
        <v/>
      </c>
      <c r="AE913" s="45" t="str">
        <f t="shared" si="45"/>
        <v/>
      </c>
      <c r="AF913" s="45" t="str">
        <f>IF(AD913="","",COUNTIF($AE$1:$AE912,$AE913)+RANK($AE913,$AE$2:$AE$10540,1))</f>
        <v/>
      </c>
      <c r="AG913" s="45" t="str">
        <f t="shared" si="46"/>
        <v/>
      </c>
      <c r="AH913" s="45" t="str">
        <f>IF($AD913="","",COUNTIF($AG$1:$AG912,$AG913)+RANK($AG913,$AG$1:$AG$10539,0))</f>
        <v/>
      </c>
      <c r="AI913" s="10" t="str">
        <f t="shared" si="47"/>
        <v>2000-01 Crown Royale #102 Mats Sundin TOR    /   $</v>
      </c>
      <c r="AJ913" s="11">
        <v>2000</v>
      </c>
      <c r="AK913" s="17" t="s">
        <v>2221</v>
      </c>
      <c r="AL913" s="12" t="s">
        <v>1069</v>
      </c>
      <c r="AM913" s="10">
        <v>102</v>
      </c>
      <c r="AN913" s="15" t="s">
        <v>215</v>
      </c>
      <c r="AO913" s="14" t="s">
        <v>1904</v>
      </c>
      <c r="AP913" s="14"/>
      <c r="AQ913" s="14"/>
      <c r="AR913" s="14"/>
      <c r="AS913" s="9"/>
      <c r="AT913" s="9"/>
      <c r="AU913" s="9"/>
      <c r="AV913" s="13"/>
      <c r="AW913" s="13"/>
      <c r="AX913" s="9"/>
      <c r="AY913" s="9"/>
      <c r="AZ913" s="9"/>
      <c r="BA913" s="33"/>
      <c r="BB913" s="33"/>
      <c r="BC913" s="36"/>
      <c r="BD913" s="12" t="s">
        <v>1771</v>
      </c>
    </row>
    <row r="914" spans="1:56" s="12" customFormat="1" x14ac:dyDescent="0.2">
      <c r="A914" s="9" t="str">
        <f>IF(Search!$C$5="","",IF(COUNTA(Inventory!$AP914)=1,1,""))</f>
        <v/>
      </c>
      <c r="B914" s="9" t="str">
        <f>IF(Search!$C$4="","",IF(ISNUMBER(SEARCH(Search!$C$4,$AR914))=TRUE,1,""))</f>
        <v/>
      </c>
      <c r="C914" s="9" t="str">
        <f>IF(Search!$C$6="x",IF(COUNTA($AQ914)=1,1,"N"),IF(COUNTA($AQ914)=1,"N",""))</f>
        <v/>
      </c>
      <c r="D914" s="9" t="str">
        <f>IF(Search!$O$8="","",IF(ISNUMBER(SEARCH(Search!$O$8,$BD914))=TRUE,1,""))</f>
        <v/>
      </c>
      <c r="E914" s="9" t="str">
        <f>IF(Search!$C$7="","",IF(ISNUMBER(SEARCH(Search!$C$7,$AN914))=TRUE,1,""))</f>
        <v/>
      </c>
      <c r="F914" s="9" t="str">
        <f>IF(Search!$C$8="","",IF(ISNUMBER(SEARCH(Search!$C$8,$AO914))=TRUE,1,""))</f>
        <v/>
      </c>
      <c r="G914" s="9" t="str">
        <f>IF(Search!$F$4="","",IF(Inventory!$AJ914&lt;Search!$F$4,"",1))</f>
        <v/>
      </c>
      <c r="H914" s="9" t="str">
        <f>IF(Search!$F$5="","",IF(Inventory!$AJ914&gt;Search!$F$5,"",1))</f>
        <v/>
      </c>
      <c r="I914" s="9" t="str">
        <f>IF(Search!$F$7="","",IF(Search!$F$8="",IF(ISNUMBER(SEARCH(Search!$F$7,$AL914))=TRUE,1,""),""))</f>
        <v/>
      </c>
      <c r="J914" s="9" t="str">
        <f>IF($AL914=Search!$F$8,1,"")</f>
        <v/>
      </c>
      <c r="K914" s="9" t="str">
        <f>IF(Search!$I$4="","",IF(COUNTA($AS914)=1,IF(Search!$I$4="N","N",1),""))</f>
        <v/>
      </c>
      <c r="L914" s="9" t="str">
        <f>IF(Search!$I$5="","",IF($AS914="RC",1,""))</f>
        <v/>
      </c>
      <c r="M914" s="9" t="str">
        <f>IF(Search!$I$6="","",IF($AS914="RCP",1,""))</f>
        <v/>
      </c>
      <c r="N914" s="9" t="str">
        <f>IF(Search!$I$8="","",IF(COUNTA($AT914)=1,IF(Search!$I$8="N","N",1),""))</f>
        <v/>
      </c>
      <c r="O914" s="9" t="str">
        <f>IF(Search!$L$4="","",IF(COUNTA($AU914)=1,IF(Search!$L$4="N","N",1),""))</f>
        <v/>
      </c>
      <c r="P914" s="9" t="str">
        <f>IF(Search!$L$5="","",IF(ISNUMBER(SEARCH("Jersey",$AU914))=TRUE,IF(Search!$L$5="N","N",1),""))</f>
        <v/>
      </c>
      <c r="Q914" s="9" t="str">
        <f>IF(Search!$L$6="","",IF(ISNUMBER(SEARCH("Patch",$AU914))=TRUE,IF(Search!$L$6="N","N",1),""))</f>
        <v/>
      </c>
      <c r="R914" s="9" t="str">
        <f>IF(Search!$L$7="","",IF(ISNUMBER(SEARCH("Shield",$AU914))=TRUE,IF(Search!$L$7="N","N",1),""))</f>
        <v/>
      </c>
      <c r="S914" s="9" t="str">
        <f>IF(Search!$L$8="","",IF(ISNUMBER(SEARCH("Stick",$AU914))=TRUE,IF(Search!$L$8="N","N",1),""))</f>
        <v/>
      </c>
      <c r="T914" s="9" t="str">
        <f>IF(Search!$O$4="","",IF(COUNTA($AW914)=1,IF(Search!$O$4="N","N",1),""))</f>
        <v/>
      </c>
      <c r="U914" s="9" t="str">
        <f>IF(Search!$O$5="","",IF($AW914="","",IF($AW914&lt;Search!$O$5,"",1)))</f>
        <v/>
      </c>
      <c r="V914" s="9" t="str">
        <f>IF(Search!$O$6="","",IF($AW914="","",IF($AW914&gt;Search!$O$6,"",1)))</f>
        <v/>
      </c>
      <c r="W914" s="9" t="str">
        <f>IF(Search!$U$4="","",IF($AX914="","",1))</f>
        <v/>
      </c>
      <c r="X914" s="9" t="str">
        <f>IF(Search!$U$5="","",IF(ISNUMBER(SEARCH(Search!$U$5,$AX914))=TRUE,IF(Search!$U$5="N","N",1),""))</f>
        <v/>
      </c>
      <c r="Y914" s="9" t="str">
        <f>IF(Search!$U$6="","",IF($AY914&lt;Search!$U$6,"",1))</f>
        <v/>
      </c>
      <c r="Z914" s="9" t="str">
        <f>IF(Search!$R$4="","",IF(Inventory!$BA914&lt;Search!$R$4,"",1))</f>
        <v/>
      </c>
      <c r="AA914" s="9" t="str">
        <f>IF(Search!$R$5="","",IF($BA914&gt;Search!$R$5,"",1))</f>
        <v/>
      </c>
      <c r="AB914" s="9" t="str">
        <f>IF(Search!$R$6="","",IF($BB914&lt;Search!$R$6,"",1))</f>
        <v/>
      </c>
      <c r="AC914" s="9" t="str">
        <f>IF(Search!$R$7="","",IF($BB914&lt;Search!$R$7,"",1))</f>
        <v/>
      </c>
      <c r="AD914" s="45" t="str">
        <f>IF(COUNTIF($A914:$AC914,"n")&gt;0,"",IF(SUM($A914:$AC914)=COUNTA(Search!$C$4:$C$8,Search!$F$4:$F$8,Search!$I$4:$I$6,Search!$I$8,Search!$L$4:$L$8,Search!$O$4:$O$8,Search!$R$4:$R$7,Search!$U$4:$U$7)-COUNTIF(Search!$C$4:$U$7,"n"),1+LARGE($AD$1:AD913,1),""))</f>
        <v/>
      </c>
      <c r="AE914" s="45" t="str">
        <f t="shared" si="45"/>
        <v/>
      </c>
      <c r="AF914" s="45" t="str">
        <f>IF(AD914="","",COUNTIF($AE$1:$AE913,$AE914)+RANK($AE914,$AE$2:$AE$10540,1))</f>
        <v/>
      </c>
      <c r="AG914" s="45" t="str">
        <f t="shared" si="46"/>
        <v/>
      </c>
      <c r="AH914" s="45" t="str">
        <f>IF($AD914="","",COUNTIF($AG$1:$AG913,$AG914)+RANK($AG914,$AG$1:$AG$10539,0))</f>
        <v/>
      </c>
      <c r="AI914" s="10" t="str">
        <f t="shared" si="47"/>
        <v>2000-01 Private Stock PS-2001 Action #56 Mats Sundin TOR    /   $</v>
      </c>
      <c r="AJ914" s="11">
        <v>2000</v>
      </c>
      <c r="AK914" s="17" t="s">
        <v>2221</v>
      </c>
      <c r="AL914" s="12" t="s">
        <v>2227</v>
      </c>
      <c r="AM914" s="10">
        <v>56</v>
      </c>
      <c r="AN914" s="15" t="s">
        <v>215</v>
      </c>
      <c r="AO914" s="14" t="s">
        <v>1904</v>
      </c>
      <c r="AP914" s="14"/>
      <c r="AQ914" s="14"/>
      <c r="AR914" s="14"/>
      <c r="AS914" s="9"/>
      <c r="AT914" s="9"/>
      <c r="AU914" s="9"/>
      <c r="AV914" s="13"/>
      <c r="AW914" s="13"/>
      <c r="AX914" s="9"/>
      <c r="AY914" s="9"/>
      <c r="AZ914" s="9"/>
      <c r="BA914" s="33"/>
      <c r="BB914" s="33"/>
      <c r="BC914" s="36"/>
      <c r="BD914" s="12" t="s">
        <v>1771</v>
      </c>
    </row>
    <row r="915" spans="1:56" s="12" customFormat="1" x14ac:dyDescent="0.2">
      <c r="A915" s="9" t="str">
        <f>IF(Search!$C$5="","",IF(COUNTA(Inventory!$AP915)=1,1,""))</f>
        <v/>
      </c>
      <c r="B915" s="9" t="str">
        <f>IF(Search!$C$4="","",IF(ISNUMBER(SEARCH(Search!$C$4,$AR915))=TRUE,1,""))</f>
        <v/>
      </c>
      <c r="C915" s="9" t="str">
        <f>IF(Search!$C$6="x",IF(COUNTA($AQ915)=1,1,"N"),IF(COUNTA($AQ915)=1,"N",""))</f>
        <v/>
      </c>
      <c r="D915" s="9" t="str">
        <f>IF(Search!$O$8="","",IF(ISNUMBER(SEARCH(Search!$O$8,$BD915))=TRUE,1,""))</f>
        <v/>
      </c>
      <c r="E915" s="9" t="str">
        <f>IF(Search!$C$7="","",IF(ISNUMBER(SEARCH(Search!$C$7,$AN915))=TRUE,1,""))</f>
        <v/>
      </c>
      <c r="F915" s="9" t="str">
        <f>IF(Search!$C$8="","",IF(ISNUMBER(SEARCH(Search!$C$8,$AO915))=TRUE,1,""))</f>
        <v/>
      </c>
      <c r="G915" s="9" t="str">
        <f>IF(Search!$F$4="","",IF(Inventory!$AJ915&lt;Search!$F$4,"",1))</f>
        <v/>
      </c>
      <c r="H915" s="9" t="str">
        <f>IF(Search!$F$5="","",IF(Inventory!$AJ915&gt;Search!$F$5,"",1))</f>
        <v/>
      </c>
      <c r="I915" s="9" t="str">
        <f>IF(Search!$F$7="","",IF(Search!$F$8="",IF(ISNUMBER(SEARCH(Search!$F$7,$AL915))=TRUE,1,""),""))</f>
        <v/>
      </c>
      <c r="J915" s="9" t="str">
        <f>IF($AL915=Search!$F$8,1,"")</f>
        <v/>
      </c>
      <c r="K915" s="9" t="str">
        <f>IF(Search!$I$4="","",IF(COUNTA($AS915)=1,IF(Search!$I$4="N","N",1),""))</f>
        <v/>
      </c>
      <c r="L915" s="9" t="str">
        <f>IF(Search!$I$5="","",IF($AS915="RC",1,""))</f>
        <v/>
      </c>
      <c r="M915" s="9" t="str">
        <f>IF(Search!$I$6="","",IF($AS915="RCP",1,""))</f>
        <v/>
      </c>
      <c r="N915" s="9" t="str">
        <f>IF(Search!$I$8="","",IF(COUNTA($AT915)=1,IF(Search!$I$8="N","N",1),""))</f>
        <v/>
      </c>
      <c r="O915" s="9" t="str">
        <f>IF(Search!$L$4="","",IF(COUNTA($AU915)=1,IF(Search!$L$4="N","N",1),""))</f>
        <v/>
      </c>
      <c r="P915" s="9" t="str">
        <f>IF(Search!$L$5="","",IF(ISNUMBER(SEARCH("Jersey",$AU915))=TRUE,IF(Search!$L$5="N","N",1),""))</f>
        <v/>
      </c>
      <c r="Q915" s="9" t="str">
        <f>IF(Search!$L$6="","",IF(ISNUMBER(SEARCH("Patch",$AU915))=TRUE,IF(Search!$L$6="N","N",1),""))</f>
        <v/>
      </c>
      <c r="R915" s="9" t="str">
        <f>IF(Search!$L$7="","",IF(ISNUMBER(SEARCH("Shield",$AU915))=TRUE,IF(Search!$L$7="N","N",1),""))</f>
        <v/>
      </c>
      <c r="S915" s="9" t="str">
        <f>IF(Search!$L$8="","",IF(ISNUMBER(SEARCH("Stick",$AU915))=TRUE,IF(Search!$L$8="N","N",1),""))</f>
        <v/>
      </c>
      <c r="T915" s="9" t="str">
        <f>IF(Search!$O$4="","",IF(COUNTA($AW915)=1,IF(Search!$O$4="N","N",1),""))</f>
        <v/>
      </c>
      <c r="U915" s="9" t="str">
        <f>IF(Search!$O$5="","",IF($AW915="","",IF($AW915&lt;Search!$O$5,"",1)))</f>
        <v/>
      </c>
      <c r="V915" s="9" t="str">
        <f>IF(Search!$O$6="","",IF($AW915="","",IF($AW915&gt;Search!$O$6,"",1)))</f>
        <v/>
      </c>
      <c r="W915" s="9" t="str">
        <f>IF(Search!$U$4="","",IF($AX915="","",1))</f>
        <v/>
      </c>
      <c r="X915" s="9" t="str">
        <f>IF(Search!$U$5="","",IF(ISNUMBER(SEARCH(Search!$U$5,$AX915))=TRUE,IF(Search!$U$5="N","N",1),""))</f>
        <v/>
      </c>
      <c r="Y915" s="9" t="str">
        <f>IF(Search!$U$6="","",IF($AY915&lt;Search!$U$6,"",1))</f>
        <v/>
      </c>
      <c r="Z915" s="9" t="str">
        <f>IF(Search!$R$4="","",IF(Inventory!$BA915&lt;Search!$R$4,"",1))</f>
        <v/>
      </c>
      <c r="AA915" s="9" t="str">
        <f>IF(Search!$R$5="","",IF($BA915&gt;Search!$R$5,"",1))</f>
        <v/>
      </c>
      <c r="AB915" s="9" t="str">
        <f>IF(Search!$R$6="","",IF($BB915&lt;Search!$R$6,"",1))</f>
        <v/>
      </c>
      <c r="AC915" s="9" t="str">
        <f>IF(Search!$R$7="","",IF($BB915&lt;Search!$R$7,"",1))</f>
        <v/>
      </c>
      <c r="AD915" s="45" t="str">
        <f>IF(COUNTIF($A915:$AC915,"n")&gt;0,"",IF(SUM($A915:$AC915)=COUNTA(Search!$C$4:$C$8,Search!$F$4:$F$8,Search!$I$4:$I$6,Search!$I$8,Search!$L$4:$L$8,Search!$O$4:$O$8,Search!$R$4:$R$7,Search!$U$4:$U$7)-COUNTIF(Search!$C$4:$U$7,"n"),1+LARGE($AD$1:AD914,1),""))</f>
        <v/>
      </c>
      <c r="AE915" s="45" t="str">
        <f t="shared" si="45"/>
        <v/>
      </c>
      <c r="AF915" s="45" t="str">
        <f>IF(AD915="","",COUNTIF($AE$1:$AE914,$AE915)+RANK($AE915,$AE$2:$AE$10540,1))</f>
        <v/>
      </c>
      <c r="AG915" s="45" t="str">
        <f t="shared" si="46"/>
        <v/>
      </c>
      <c r="AH915" s="45" t="str">
        <f>IF($AD915="","",COUNTIF($AG$1:$AG914,$AG915)+RANK($AG915,$AG$1:$AG$10539,0))</f>
        <v/>
      </c>
      <c r="AI915" s="10" t="str">
        <f t="shared" si="47"/>
        <v>2000-01 SPx #185 Alexander Khavanov     /   $</v>
      </c>
      <c r="AJ915" s="11">
        <v>2000</v>
      </c>
      <c r="AK915" s="17" t="s">
        <v>2221</v>
      </c>
      <c r="AL915" s="12" t="s">
        <v>443</v>
      </c>
      <c r="AM915" s="10">
        <v>185</v>
      </c>
      <c r="AN915" s="15" t="s">
        <v>2228</v>
      </c>
      <c r="AO915" s="14"/>
      <c r="AP915" s="14"/>
      <c r="AQ915" s="14"/>
      <c r="AR915" s="14"/>
      <c r="AS915" s="9"/>
      <c r="AT915" s="9"/>
      <c r="AU915" s="9"/>
      <c r="AV915" s="13"/>
      <c r="AW915" s="13"/>
      <c r="AX915" s="9"/>
      <c r="AY915" s="9"/>
      <c r="AZ915" s="9"/>
      <c r="BA915" s="33"/>
      <c r="BB915" s="33"/>
      <c r="BC915" s="36"/>
      <c r="BD915" s="12" t="s">
        <v>1771</v>
      </c>
    </row>
    <row r="916" spans="1:56" s="12" customFormat="1" x14ac:dyDescent="0.2">
      <c r="A916" s="9" t="str">
        <f>IF(Search!$C$5="","",IF(COUNTA(Inventory!$AP916)=1,1,""))</f>
        <v/>
      </c>
      <c r="B916" s="9" t="str">
        <f>IF(Search!$C$4="","",IF(ISNUMBER(SEARCH(Search!$C$4,$AR916))=TRUE,1,""))</f>
        <v/>
      </c>
      <c r="C916" s="9" t="str">
        <f>IF(Search!$C$6="x",IF(COUNTA($AQ916)=1,1,"N"),IF(COUNTA($AQ916)=1,"N",""))</f>
        <v/>
      </c>
      <c r="D916" s="9" t="str">
        <f>IF(Search!$O$8="","",IF(ISNUMBER(SEARCH(Search!$O$8,$BD916))=TRUE,1,""))</f>
        <v/>
      </c>
      <c r="E916" s="9" t="str">
        <f>IF(Search!$C$7="","",IF(ISNUMBER(SEARCH(Search!$C$7,$AN916))=TRUE,1,""))</f>
        <v/>
      </c>
      <c r="F916" s="9" t="str">
        <f>IF(Search!$C$8="","",IF(ISNUMBER(SEARCH(Search!$C$8,$AO916))=TRUE,1,""))</f>
        <v/>
      </c>
      <c r="G916" s="9" t="str">
        <f>IF(Search!$F$4="","",IF(Inventory!$AJ916&lt;Search!$F$4,"",1))</f>
        <v/>
      </c>
      <c r="H916" s="9" t="str">
        <f>IF(Search!$F$5="","",IF(Inventory!$AJ916&gt;Search!$F$5,"",1))</f>
        <v/>
      </c>
      <c r="I916" s="9" t="str">
        <f>IF(Search!$F$7="","",IF(Search!$F$8="",IF(ISNUMBER(SEARCH(Search!$F$7,$AL916))=TRUE,1,""),""))</f>
        <v/>
      </c>
      <c r="J916" s="9" t="str">
        <f>IF($AL916=Search!$F$8,1,"")</f>
        <v/>
      </c>
      <c r="K916" s="9" t="str">
        <f>IF(Search!$I$4="","",IF(COUNTA($AS916)=1,IF(Search!$I$4="N","N",1),""))</f>
        <v/>
      </c>
      <c r="L916" s="9" t="str">
        <f>IF(Search!$I$5="","",IF($AS916="RC",1,""))</f>
        <v/>
      </c>
      <c r="M916" s="9" t="str">
        <f>IF(Search!$I$6="","",IF($AS916="RCP",1,""))</f>
        <v/>
      </c>
      <c r="N916" s="9" t="str">
        <f>IF(Search!$I$8="","",IF(COUNTA($AT916)=1,IF(Search!$I$8="N","N",1),""))</f>
        <v/>
      </c>
      <c r="O916" s="9" t="str">
        <f>IF(Search!$L$4="","",IF(COUNTA($AU916)=1,IF(Search!$L$4="N","N",1),""))</f>
        <v/>
      </c>
      <c r="P916" s="9" t="str">
        <f>IF(Search!$L$5="","",IF(ISNUMBER(SEARCH("Jersey",$AU916))=TRUE,IF(Search!$L$5="N","N",1),""))</f>
        <v/>
      </c>
      <c r="Q916" s="9" t="str">
        <f>IF(Search!$L$6="","",IF(ISNUMBER(SEARCH("Patch",$AU916))=TRUE,IF(Search!$L$6="N","N",1),""))</f>
        <v/>
      </c>
      <c r="R916" s="9" t="str">
        <f>IF(Search!$L$7="","",IF(ISNUMBER(SEARCH("Shield",$AU916))=TRUE,IF(Search!$L$7="N","N",1),""))</f>
        <v/>
      </c>
      <c r="S916" s="9" t="str">
        <f>IF(Search!$L$8="","",IF(ISNUMBER(SEARCH("Stick",$AU916))=TRUE,IF(Search!$L$8="N","N",1),""))</f>
        <v/>
      </c>
      <c r="T916" s="9" t="str">
        <f>IF(Search!$O$4="","",IF(COUNTA($AW916)=1,IF(Search!$O$4="N","N",1),""))</f>
        <v/>
      </c>
      <c r="U916" s="9" t="str">
        <f>IF(Search!$O$5="","",IF($AW916="","",IF($AW916&lt;Search!$O$5,"",1)))</f>
        <v/>
      </c>
      <c r="V916" s="9" t="str">
        <f>IF(Search!$O$6="","",IF($AW916="","",IF($AW916&gt;Search!$O$6,"",1)))</f>
        <v/>
      </c>
      <c r="W916" s="9" t="str">
        <f>IF(Search!$U$4="","",IF($AX916="","",1))</f>
        <v/>
      </c>
      <c r="X916" s="9" t="str">
        <f>IF(Search!$U$5="","",IF(ISNUMBER(SEARCH(Search!$U$5,$AX916))=TRUE,IF(Search!$U$5="N","N",1),""))</f>
        <v/>
      </c>
      <c r="Y916" s="9" t="str">
        <f>IF(Search!$U$6="","",IF($AY916&lt;Search!$U$6,"",1))</f>
        <v/>
      </c>
      <c r="Z916" s="9" t="str">
        <f>IF(Search!$R$4="","",IF(Inventory!$BA916&lt;Search!$R$4,"",1))</f>
        <v/>
      </c>
      <c r="AA916" s="9" t="str">
        <f>IF(Search!$R$5="","",IF($BA916&gt;Search!$R$5,"",1))</f>
        <v/>
      </c>
      <c r="AB916" s="9" t="str">
        <f>IF(Search!$R$6="","",IF($BB916&lt;Search!$R$6,"",1))</f>
        <v/>
      </c>
      <c r="AC916" s="9" t="str">
        <f>IF(Search!$R$7="","",IF($BB916&lt;Search!$R$7,"",1))</f>
        <v/>
      </c>
      <c r="AD916" s="45" t="str">
        <f>IF(COUNTIF($A916:$AC916,"n")&gt;0,"",IF(SUM($A916:$AC916)=COUNTA(Search!$C$4:$C$8,Search!$F$4:$F$8,Search!$I$4:$I$6,Search!$I$8,Search!$L$4:$L$8,Search!$O$4:$O$8,Search!$R$4:$R$7,Search!$U$4:$U$7)-COUNTIF(Search!$C$4:$U$7,"n"),1+LARGE($AD$1:AD915,1),""))</f>
        <v/>
      </c>
      <c r="AE916" s="45" t="str">
        <f t="shared" si="45"/>
        <v/>
      </c>
      <c r="AF916" s="45" t="str">
        <f>IF(AD916="","",COUNTIF($AE$1:$AE915,$AE916)+RANK($AE916,$AE$2:$AE$10540,1))</f>
        <v/>
      </c>
      <c r="AG916" s="45" t="str">
        <f t="shared" si="46"/>
        <v/>
      </c>
      <c r="AH916" s="45" t="str">
        <f>IF($AD916="","",COUNTIF($AG$1:$AG915,$AG916)+RANK($AG916,$AG$1:$AG$10539,0))</f>
        <v/>
      </c>
      <c r="AI916" s="10" t="str">
        <f t="shared" si="47"/>
        <v>2000-01 Topps Gold Label Class 1 #24 Mats Sundin TOR    /   $</v>
      </c>
      <c r="AJ916" s="11">
        <v>2000</v>
      </c>
      <c r="AK916" s="17" t="s">
        <v>2221</v>
      </c>
      <c r="AL916" s="12" t="s">
        <v>2229</v>
      </c>
      <c r="AM916" s="10">
        <v>24</v>
      </c>
      <c r="AN916" s="15" t="s">
        <v>215</v>
      </c>
      <c r="AO916" s="14" t="s">
        <v>1904</v>
      </c>
      <c r="AP916" s="14"/>
      <c r="AQ916" s="14"/>
      <c r="AR916" s="14"/>
      <c r="AS916" s="9"/>
      <c r="AT916" s="9"/>
      <c r="AU916" s="9"/>
      <c r="AV916" s="13"/>
      <c r="AW916" s="13"/>
      <c r="AX916" s="9"/>
      <c r="AY916" s="9"/>
      <c r="AZ916" s="9"/>
      <c r="BA916" s="33"/>
      <c r="BB916" s="33"/>
      <c r="BC916" s="36"/>
      <c r="BD916" s="12" t="s">
        <v>1771</v>
      </c>
    </row>
    <row r="917" spans="1:56" s="12" customFormat="1" x14ac:dyDescent="0.2">
      <c r="A917" s="9" t="str">
        <f>IF(Search!$C$5="","",IF(COUNTA(Inventory!$AP917)=1,1,""))</f>
        <v/>
      </c>
      <c r="B917" s="9" t="str">
        <f>IF(Search!$C$4="","",IF(ISNUMBER(SEARCH(Search!$C$4,$AR917))=TRUE,1,""))</f>
        <v/>
      </c>
      <c r="C917" s="9" t="str">
        <f>IF(Search!$C$6="x",IF(COUNTA($AQ917)=1,1,"N"),IF(COUNTA($AQ917)=1,"N",""))</f>
        <v/>
      </c>
      <c r="D917" s="9" t="str">
        <f>IF(Search!$O$8="","",IF(ISNUMBER(SEARCH(Search!$O$8,$BD917))=TRUE,1,""))</f>
        <v/>
      </c>
      <c r="E917" s="9" t="str">
        <f>IF(Search!$C$7="","",IF(ISNUMBER(SEARCH(Search!$C$7,$AN917))=TRUE,1,""))</f>
        <v/>
      </c>
      <c r="F917" s="9" t="str">
        <f>IF(Search!$C$8="","",IF(ISNUMBER(SEARCH(Search!$C$8,$AO917))=TRUE,1,""))</f>
        <v/>
      </c>
      <c r="G917" s="9" t="str">
        <f>IF(Search!$F$4="","",IF(Inventory!$AJ917&lt;Search!$F$4,"",1))</f>
        <v/>
      </c>
      <c r="H917" s="9" t="str">
        <f>IF(Search!$F$5="","",IF(Inventory!$AJ917&gt;Search!$F$5,"",1))</f>
        <v/>
      </c>
      <c r="I917" s="9" t="str">
        <f>IF(Search!$F$7="","",IF(Search!$F$8="",IF(ISNUMBER(SEARCH(Search!$F$7,$AL917))=TRUE,1,""),""))</f>
        <v/>
      </c>
      <c r="J917" s="9" t="str">
        <f>IF($AL917=Search!$F$8,1,"")</f>
        <v/>
      </c>
      <c r="K917" s="9" t="str">
        <f>IF(Search!$I$4="","",IF(COUNTA($AS917)=1,IF(Search!$I$4="N","N",1),""))</f>
        <v/>
      </c>
      <c r="L917" s="9" t="str">
        <f>IF(Search!$I$5="","",IF($AS917="RC",1,""))</f>
        <v/>
      </c>
      <c r="M917" s="9" t="str">
        <f>IF(Search!$I$6="","",IF($AS917="RCP",1,""))</f>
        <v/>
      </c>
      <c r="N917" s="9" t="str">
        <f>IF(Search!$I$8="","",IF(COUNTA($AT917)=1,IF(Search!$I$8="N","N",1),""))</f>
        <v/>
      </c>
      <c r="O917" s="9" t="str">
        <f>IF(Search!$L$4="","",IF(COUNTA($AU917)=1,IF(Search!$L$4="N","N",1),""))</f>
        <v/>
      </c>
      <c r="P917" s="9" t="str">
        <f>IF(Search!$L$5="","",IF(ISNUMBER(SEARCH("Jersey",$AU917))=TRUE,IF(Search!$L$5="N","N",1),""))</f>
        <v/>
      </c>
      <c r="Q917" s="9" t="str">
        <f>IF(Search!$L$6="","",IF(ISNUMBER(SEARCH("Patch",$AU917))=TRUE,IF(Search!$L$6="N","N",1),""))</f>
        <v/>
      </c>
      <c r="R917" s="9" t="str">
        <f>IF(Search!$L$7="","",IF(ISNUMBER(SEARCH("Shield",$AU917))=TRUE,IF(Search!$L$7="N","N",1),""))</f>
        <v/>
      </c>
      <c r="S917" s="9" t="str">
        <f>IF(Search!$L$8="","",IF(ISNUMBER(SEARCH("Stick",$AU917))=TRUE,IF(Search!$L$8="N","N",1),""))</f>
        <v/>
      </c>
      <c r="T917" s="9" t="str">
        <f>IF(Search!$O$4="","",IF(COUNTA($AW917)=1,IF(Search!$O$4="N","N",1),""))</f>
        <v/>
      </c>
      <c r="U917" s="9" t="str">
        <f>IF(Search!$O$5="","",IF($AW917="","",IF($AW917&lt;Search!$O$5,"",1)))</f>
        <v/>
      </c>
      <c r="V917" s="9" t="str">
        <f>IF(Search!$O$6="","",IF($AW917="","",IF($AW917&gt;Search!$O$6,"",1)))</f>
        <v/>
      </c>
      <c r="W917" s="9" t="str">
        <f>IF(Search!$U$4="","",IF($AX917="","",1))</f>
        <v/>
      </c>
      <c r="X917" s="9" t="str">
        <f>IF(Search!$U$5="","",IF(ISNUMBER(SEARCH(Search!$U$5,$AX917))=TRUE,IF(Search!$U$5="N","N",1),""))</f>
        <v/>
      </c>
      <c r="Y917" s="9" t="str">
        <f>IF(Search!$U$6="","",IF($AY917&lt;Search!$U$6,"",1))</f>
        <v/>
      </c>
      <c r="Z917" s="9" t="str">
        <f>IF(Search!$R$4="","",IF(Inventory!$BA917&lt;Search!$R$4,"",1))</f>
        <v/>
      </c>
      <c r="AA917" s="9" t="str">
        <f>IF(Search!$R$5="","",IF($BA917&gt;Search!$R$5,"",1))</f>
        <v/>
      </c>
      <c r="AB917" s="9" t="str">
        <f>IF(Search!$R$6="","",IF($BB917&lt;Search!$R$6,"",1))</f>
        <v/>
      </c>
      <c r="AC917" s="9" t="str">
        <f>IF(Search!$R$7="","",IF($BB917&lt;Search!$R$7,"",1))</f>
        <v/>
      </c>
      <c r="AD917" s="45" t="str">
        <f>IF(COUNTIF($A917:$AC917,"n")&gt;0,"",IF(SUM($A917:$AC917)=COUNTA(Search!$C$4:$C$8,Search!$F$4:$F$8,Search!$I$4:$I$6,Search!$I$8,Search!$L$4:$L$8,Search!$O$4:$O$8,Search!$R$4:$R$7,Search!$U$4:$U$7)-COUNTIF(Search!$C$4:$U$7,"n"),1+LARGE($AD$1:AD916,1),""))</f>
        <v/>
      </c>
      <c r="AE917" s="45" t="str">
        <f t="shared" si="45"/>
        <v/>
      </c>
      <c r="AF917" s="45" t="str">
        <f>IF(AD917="","",COUNTIF($AE$1:$AE916,$AE917)+RANK($AE917,$AE$2:$AE$10540,1))</f>
        <v/>
      </c>
      <c r="AG917" s="45" t="str">
        <f t="shared" si="46"/>
        <v/>
      </c>
      <c r="AH917" s="45" t="str">
        <f>IF($AD917="","",COUNTIF($AG$1:$AG916,$AG917)+RANK($AG917,$AG$1:$AG$10539,0))</f>
        <v/>
      </c>
      <c r="AI917" s="10" t="str">
        <f t="shared" si="47"/>
        <v>2000-01 Topps Gold Label Class 1 #42 Curtis Joseph TOR    /   $1.25</v>
      </c>
      <c r="AJ917" s="11">
        <v>2000</v>
      </c>
      <c r="AK917" s="17" t="s">
        <v>2221</v>
      </c>
      <c r="AL917" s="12" t="s">
        <v>2229</v>
      </c>
      <c r="AM917" s="10">
        <v>42</v>
      </c>
      <c r="AN917" s="15" t="s">
        <v>209</v>
      </c>
      <c r="AO917" s="14" t="s">
        <v>1904</v>
      </c>
      <c r="AP917" s="14"/>
      <c r="AQ917" s="14"/>
      <c r="AR917" s="14"/>
      <c r="AS917" s="9"/>
      <c r="AT917" s="9"/>
      <c r="AU917" s="9"/>
      <c r="AV917" s="13"/>
      <c r="AW917" s="13"/>
      <c r="AX917" s="9"/>
      <c r="AY917" s="9"/>
      <c r="AZ917" s="9"/>
      <c r="BA917" s="33">
        <v>1.25</v>
      </c>
      <c r="BB917" s="33"/>
      <c r="BC917" s="36"/>
      <c r="BD917" s="12" t="s">
        <v>1771</v>
      </c>
    </row>
    <row r="918" spans="1:56" s="12" customFormat="1" x14ac:dyDescent="0.2">
      <c r="A918" s="9" t="str">
        <f>IF(Search!$C$5="","",IF(COUNTA(Inventory!$AP918)=1,1,""))</f>
        <v/>
      </c>
      <c r="B918" s="9" t="str">
        <f>IF(Search!$C$4="","",IF(ISNUMBER(SEARCH(Search!$C$4,$AR918))=TRUE,1,""))</f>
        <v/>
      </c>
      <c r="C918" s="9" t="str">
        <f>IF(Search!$C$6="x",IF(COUNTA($AQ918)=1,1,"N"),IF(COUNTA($AQ918)=1,"N",""))</f>
        <v/>
      </c>
      <c r="D918" s="9" t="str">
        <f>IF(Search!$O$8="","",IF(ISNUMBER(SEARCH(Search!$O$8,$BD918))=TRUE,1,""))</f>
        <v/>
      </c>
      <c r="E918" s="9" t="str">
        <f>IF(Search!$C$7="","",IF(ISNUMBER(SEARCH(Search!$C$7,$AN918))=TRUE,1,""))</f>
        <v/>
      </c>
      <c r="F918" s="9" t="str">
        <f>IF(Search!$C$8="","",IF(ISNUMBER(SEARCH(Search!$C$8,$AO918))=TRUE,1,""))</f>
        <v/>
      </c>
      <c r="G918" s="9" t="str">
        <f>IF(Search!$F$4="","",IF(Inventory!$AJ918&lt;Search!$F$4,"",1))</f>
        <v/>
      </c>
      <c r="H918" s="9" t="str">
        <f>IF(Search!$F$5="","",IF(Inventory!$AJ918&gt;Search!$F$5,"",1))</f>
        <v/>
      </c>
      <c r="I918" s="9" t="str">
        <f>IF(Search!$F$7="","",IF(Search!$F$8="",IF(ISNUMBER(SEARCH(Search!$F$7,$AL918))=TRUE,1,""),""))</f>
        <v/>
      </c>
      <c r="J918" s="9" t="str">
        <f>IF($AL918=Search!$F$8,1,"")</f>
        <v/>
      </c>
      <c r="K918" s="9" t="str">
        <f>IF(Search!$I$4="","",IF(COUNTA($AS918)=1,IF(Search!$I$4="N","N",1),""))</f>
        <v/>
      </c>
      <c r="L918" s="9" t="str">
        <f>IF(Search!$I$5="","",IF($AS918="RC",1,""))</f>
        <v/>
      </c>
      <c r="M918" s="9" t="str">
        <f>IF(Search!$I$6="","",IF($AS918="RCP",1,""))</f>
        <v/>
      </c>
      <c r="N918" s="9" t="str">
        <f>IF(Search!$I$8="","",IF(COUNTA($AT918)=1,IF(Search!$I$8="N","N",1),""))</f>
        <v/>
      </c>
      <c r="O918" s="9" t="str">
        <f>IF(Search!$L$4="","",IF(COUNTA($AU918)=1,IF(Search!$L$4="N","N",1),""))</f>
        <v/>
      </c>
      <c r="P918" s="9" t="str">
        <f>IF(Search!$L$5="","",IF(ISNUMBER(SEARCH("Jersey",$AU918))=TRUE,IF(Search!$L$5="N","N",1),""))</f>
        <v/>
      </c>
      <c r="Q918" s="9" t="str">
        <f>IF(Search!$L$6="","",IF(ISNUMBER(SEARCH("Patch",$AU918))=TRUE,IF(Search!$L$6="N","N",1),""))</f>
        <v/>
      </c>
      <c r="R918" s="9" t="str">
        <f>IF(Search!$L$7="","",IF(ISNUMBER(SEARCH("Shield",$AU918))=TRUE,IF(Search!$L$7="N","N",1),""))</f>
        <v/>
      </c>
      <c r="S918" s="9" t="str">
        <f>IF(Search!$L$8="","",IF(ISNUMBER(SEARCH("Stick",$AU918))=TRUE,IF(Search!$L$8="N","N",1),""))</f>
        <v/>
      </c>
      <c r="T918" s="9" t="str">
        <f>IF(Search!$O$4="","",IF(COUNTA($AW918)=1,IF(Search!$O$4="N","N",1),""))</f>
        <v/>
      </c>
      <c r="U918" s="9" t="str">
        <f>IF(Search!$O$5="","",IF($AW918="","",IF($AW918&lt;Search!$O$5,"",1)))</f>
        <v/>
      </c>
      <c r="V918" s="9" t="str">
        <f>IF(Search!$O$6="","",IF($AW918="","",IF($AW918&gt;Search!$O$6,"",1)))</f>
        <v/>
      </c>
      <c r="W918" s="9" t="str">
        <f>IF(Search!$U$4="","",IF($AX918="","",1))</f>
        <v/>
      </c>
      <c r="X918" s="9" t="str">
        <f>IF(Search!$U$5="","",IF(ISNUMBER(SEARCH(Search!$U$5,$AX918))=TRUE,IF(Search!$U$5="N","N",1),""))</f>
        <v/>
      </c>
      <c r="Y918" s="9" t="str">
        <f>IF(Search!$U$6="","",IF($AY918&lt;Search!$U$6,"",1))</f>
        <v/>
      </c>
      <c r="Z918" s="9" t="str">
        <f>IF(Search!$R$4="","",IF(Inventory!$BA918&lt;Search!$R$4,"",1))</f>
        <v/>
      </c>
      <c r="AA918" s="9" t="str">
        <f>IF(Search!$R$5="","",IF($BA918&gt;Search!$R$5,"",1))</f>
        <v/>
      </c>
      <c r="AB918" s="9" t="str">
        <f>IF(Search!$R$6="","",IF($BB918&lt;Search!$R$6,"",1))</f>
        <v/>
      </c>
      <c r="AC918" s="9" t="str">
        <f>IF(Search!$R$7="","",IF($BB918&lt;Search!$R$7,"",1))</f>
        <v/>
      </c>
      <c r="AD918" s="45" t="str">
        <f>IF(COUNTIF($A918:$AC918,"n")&gt;0,"",IF(SUM($A918:$AC918)=COUNTA(Search!$C$4:$C$8,Search!$F$4:$F$8,Search!$I$4:$I$6,Search!$I$8,Search!$L$4:$L$8,Search!$O$4:$O$8,Search!$R$4:$R$7,Search!$U$4:$U$7)-COUNTIF(Search!$C$4:$U$7,"n"),1+LARGE($AD$1:AD917,1),""))</f>
        <v/>
      </c>
      <c r="AE918" s="45" t="str">
        <f t="shared" si="45"/>
        <v/>
      </c>
      <c r="AF918" s="45" t="str">
        <f>IF(AD918="","",COUNTIF($AE$1:$AE917,$AE918)+RANK($AE918,$AE$2:$AE$10540,1))</f>
        <v/>
      </c>
      <c r="AG918" s="45" t="str">
        <f t="shared" si="46"/>
        <v/>
      </c>
      <c r="AH918" s="45" t="str">
        <f>IF($AD918="","",COUNTIF($AG$1:$AG917,$AG918)+RANK($AG918,$AG$1:$AG$10539,0))</f>
        <v/>
      </c>
      <c r="AI918" s="10" t="str">
        <f t="shared" si="47"/>
        <v>2000-01 Topps Stars #112 Marty Turco     /   $</v>
      </c>
      <c r="AJ918" s="11">
        <v>2000</v>
      </c>
      <c r="AK918" s="17" t="s">
        <v>2221</v>
      </c>
      <c r="AL918" s="12" t="s">
        <v>2230</v>
      </c>
      <c r="AM918" s="10">
        <v>112</v>
      </c>
      <c r="AN918" s="15" t="s">
        <v>691</v>
      </c>
      <c r="AO918" s="14"/>
      <c r="AP918" s="14"/>
      <c r="AQ918" s="14"/>
      <c r="AR918" s="14"/>
      <c r="AS918" s="9"/>
      <c r="AT918" s="9"/>
      <c r="AU918" s="9"/>
      <c r="AV918" s="13"/>
      <c r="AW918" s="13"/>
      <c r="AX918" s="9"/>
      <c r="AY918" s="9"/>
      <c r="AZ918" s="9"/>
      <c r="BA918" s="33"/>
      <c r="BB918" s="33"/>
      <c r="BC918" s="36"/>
      <c r="BD918" s="12" t="s">
        <v>1771</v>
      </c>
    </row>
    <row r="919" spans="1:56" s="12" customFormat="1" x14ac:dyDescent="0.2">
      <c r="A919" s="9" t="str">
        <f>IF(Search!$C$5="","",IF(COUNTA(Inventory!$AP919)=1,1,""))</f>
        <v/>
      </c>
      <c r="B919" s="9" t="str">
        <f>IF(Search!$C$4="","",IF(ISNUMBER(SEARCH(Search!$C$4,$AR919))=TRUE,1,""))</f>
        <v/>
      </c>
      <c r="C919" s="9" t="str">
        <f>IF(Search!$C$6="x",IF(COUNTA($AQ919)=1,1,"N"),IF(COUNTA($AQ919)=1,"N",""))</f>
        <v/>
      </c>
      <c r="D919" s="9" t="str">
        <f>IF(Search!$O$8="","",IF(ISNUMBER(SEARCH(Search!$O$8,$BD919))=TRUE,1,""))</f>
        <v/>
      </c>
      <c r="E919" s="9" t="str">
        <f>IF(Search!$C$7="","",IF(ISNUMBER(SEARCH(Search!$C$7,$AN919))=TRUE,1,""))</f>
        <v/>
      </c>
      <c r="F919" s="9" t="str">
        <f>IF(Search!$C$8="","",IF(ISNUMBER(SEARCH(Search!$C$8,$AO919))=TRUE,1,""))</f>
        <v/>
      </c>
      <c r="G919" s="9" t="str">
        <f>IF(Search!$F$4="","",IF(Inventory!$AJ919&lt;Search!$F$4,"",1))</f>
        <v/>
      </c>
      <c r="H919" s="9" t="str">
        <f>IF(Search!$F$5="","",IF(Inventory!$AJ919&gt;Search!$F$5,"",1))</f>
        <v/>
      </c>
      <c r="I919" s="9" t="str">
        <f>IF(Search!$F$7="","",IF(Search!$F$8="",IF(ISNUMBER(SEARCH(Search!$F$7,$AL919))=TRUE,1,""),""))</f>
        <v/>
      </c>
      <c r="J919" s="9" t="str">
        <f>IF($AL919=Search!$F$8,1,"")</f>
        <v/>
      </c>
      <c r="K919" s="9" t="str">
        <f>IF(Search!$I$4="","",IF(COUNTA($AS919)=1,IF(Search!$I$4="N","N",1),""))</f>
        <v/>
      </c>
      <c r="L919" s="9" t="str">
        <f>IF(Search!$I$5="","",IF($AS919="RC",1,""))</f>
        <v/>
      </c>
      <c r="M919" s="9" t="str">
        <f>IF(Search!$I$6="","",IF($AS919="RCP",1,""))</f>
        <v/>
      </c>
      <c r="N919" s="9" t="str">
        <f>IF(Search!$I$8="","",IF(COUNTA($AT919)=1,IF(Search!$I$8="N","N",1),""))</f>
        <v/>
      </c>
      <c r="O919" s="9" t="str">
        <f>IF(Search!$L$4="","",IF(COUNTA($AU919)=1,IF(Search!$L$4="N","N",1),""))</f>
        <v/>
      </c>
      <c r="P919" s="9" t="str">
        <f>IF(Search!$L$5="","",IF(ISNUMBER(SEARCH("Jersey",$AU919))=TRUE,IF(Search!$L$5="N","N",1),""))</f>
        <v/>
      </c>
      <c r="Q919" s="9" t="str">
        <f>IF(Search!$L$6="","",IF(ISNUMBER(SEARCH("Patch",$AU919))=TRUE,IF(Search!$L$6="N","N",1),""))</f>
        <v/>
      </c>
      <c r="R919" s="9" t="str">
        <f>IF(Search!$L$7="","",IF(ISNUMBER(SEARCH("Shield",$AU919))=TRUE,IF(Search!$L$7="N","N",1),""))</f>
        <v/>
      </c>
      <c r="S919" s="9" t="str">
        <f>IF(Search!$L$8="","",IF(ISNUMBER(SEARCH("Stick",$AU919))=TRUE,IF(Search!$L$8="N","N",1),""))</f>
        <v/>
      </c>
      <c r="T919" s="9" t="str">
        <f>IF(Search!$O$4="","",IF(COUNTA($AW919)=1,IF(Search!$O$4="N","N",1),""))</f>
        <v/>
      </c>
      <c r="U919" s="9" t="str">
        <f>IF(Search!$O$5="","",IF($AW919="","",IF($AW919&lt;Search!$O$5,"",1)))</f>
        <v/>
      </c>
      <c r="V919" s="9" t="str">
        <f>IF(Search!$O$6="","",IF($AW919="","",IF($AW919&gt;Search!$O$6,"",1)))</f>
        <v/>
      </c>
      <c r="W919" s="9" t="str">
        <f>IF(Search!$U$4="","",IF($AX919="","",1))</f>
        <v/>
      </c>
      <c r="X919" s="9" t="str">
        <f>IF(Search!$U$5="","",IF(ISNUMBER(SEARCH(Search!$U$5,$AX919))=TRUE,IF(Search!$U$5="N","N",1),""))</f>
        <v/>
      </c>
      <c r="Y919" s="9" t="str">
        <f>IF(Search!$U$6="","",IF($AY919&lt;Search!$U$6,"",1))</f>
        <v/>
      </c>
      <c r="Z919" s="9" t="str">
        <f>IF(Search!$R$4="","",IF(Inventory!$BA919&lt;Search!$R$4,"",1))</f>
        <v/>
      </c>
      <c r="AA919" s="9" t="str">
        <f>IF(Search!$R$5="","",IF($BA919&gt;Search!$R$5,"",1))</f>
        <v/>
      </c>
      <c r="AB919" s="9" t="str">
        <f>IF(Search!$R$6="","",IF($BB919&lt;Search!$R$6,"",1))</f>
        <v/>
      </c>
      <c r="AC919" s="9" t="str">
        <f>IF(Search!$R$7="","",IF($BB919&lt;Search!$R$7,"",1))</f>
        <v/>
      </c>
      <c r="AD919" s="45" t="str">
        <f>IF(COUNTIF($A919:$AC919,"n")&gt;0,"",IF(SUM($A919:$AC919)=COUNTA(Search!$C$4:$C$8,Search!$F$4:$F$8,Search!$I$4:$I$6,Search!$I$8,Search!$L$4:$L$8,Search!$O$4:$O$8,Search!$R$4:$R$7,Search!$U$4:$U$7)-COUNTIF(Search!$C$4:$U$7,"n"),1+LARGE($AD$1:AD918,1),""))</f>
        <v/>
      </c>
      <c r="AE919" s="45" t="str">
        <f t="shared" si="45"/>
        <v/>
      </c>
      <c r="AF919" s="45" t="str">
        <f>IF(AD919="","",COUNTIF($AE$1:$AE918,$AE919)+RANK($AE919,$AE$2:$AE$10540,1))</f>
        <v/>
      </c>
      <c r="AG919" s="45" t="str">
        <f t="shared" si="46"/>
        <v/>
      </c>
      <c r="AH919" s="45" t="str">
        <f>IF($AD919="","",COUNTIF($AG$1:$AG918,$AG919)+RANK($AG919,$AG$1:$AG$10539,0))</f>
        <v/>
      </c>
      <c r="AI919" s="10" t="str">
        <f t="shared" si="47"/>
        <v>2000-01 UD Reserve #81 Mats Sundin TOR    /   $</v>
      </c>
      <c r="AJ919" s="11">
        <v>2000</v>
      </c>
      <c r="AK919" s="17" t="s">
        <v>2221</v>
      </c>
      <c r="AL919" s="12" t="s">
        <v>2231</v>
      </c>
      <c r="AM919" s="10">
        <v>81</v>
      </c>
      <c r="AN919" s="15" t="s">
        <v>215</v>
      </c>
      <c r="AO919" s="14" t="s">
        <v>1904</v>
      </c>
      <c r="AP919" s="14"/>
      <c r="AQ919" s="14"/>
      <c r="AR919" s="14"/>
      <c r="AS919" s="9"/>
      <c r="AT919" s="9"/>
      <c r="AU919" s="9"/>
      <c r="AV919" s="13"/>
      <c r="AW919" s="13"/>
      <c r="AX919" s="9"/>
      <c r="AY919" s="9"/>
      <c r="AZ919" s="9"/>
      <c r="BA919" s="33"/>
      <c r="BB919" s="33"/>
      <c r="BC919" s="36"/>
      <c r="BD919" s="12" t="s">
        <v>1771</v>
      </c>
    </row>
    <row r="920" spans="1:56" s="12" customFormat="1" x14ac:dyDescent="0.2">
      <c r="A920" s="9" t="str">
        <f>IF(Search!$C$5="","",IF(COUNTA(Inventory!$AP920)=1,1,""))</f>
        <v/>
      </c>
      <c r="B920" s="9" t="str">
        <f>IF(Search!$C$4="","",IF(ISNUMBER(SEARCH(Search!$C$4,$AR920))=TRUE,1,""))</f>
        <v/>
      </c>
      <c r="C920" s="9" t="str">
        <f>IF(Search!$C$6="x",IF(COUNTA($AQ920)=1,1,"N"),IF(COUNTA($AQ920)=1,"N",""))</f>
        <v/>
      </c>
      <c r="D920" s="9" t="str">
        <f>IF(Search!$O$8="","",IF(ISNUMBER(SEARCH(Search!$O$8,$BD920))=TRUE,1,""))</f>
        <v/>
      </c>
      <c r="E920" s="9" t="str">
        <f>IF(Search!$C$7="","",IF(ISNUMBER(SEARCH(Search!$C$7,$AN920))=TRUE,1,""))</f>
        <v/>
      </c>
      <c r="F920" s="9" t="str">
        <f>IF(Search!$C$8="","",IF(ISNUMBER(SEARCH(Search!$C$8,$AO920))=TRUE,1,""))</f>
        <v/>
      </c>
      <c r="G920" s="9" t="str">
        <f>IF(Search!$F$4="","",IF(Inventory!$AJ920&lt;Search!$F$4,"",1))</f>
        <v/>
      </c>
      <c r="H920" s="9" t="str">
        <f>IF(Search!$F$5="","",IF(Inventory!$AJ920&gt;Search!$F$5,"",1))</f>
        <v/>
      </c>
      <c r="I920" s="9" t="str">
        <f>IF(Search!$F$7="","",IF(Search!$F$8="",IF(ISNUMBER(SEARCH(Search!$F$7,$AL920))=TRUE,1,""),""))</f>
        <v/>
      </c>
      <c r="J920" s="9" t="str">
        <f>IF($AL920=Search!$F$8,1,"")</f>
        <v/>
      </c>
      <c r="K920" s="9" t="str">
        <f>IF(Search!$I$4="","",IF(COUNTA($AS920)=1,IF(Search!$I$4="N","N",1),""))</f>
        <v/>
      </c>
      <c r="L920" s="9" t="str">
        <f>IF(Search!$I$5="","",IF($AS920="RC",1,""))</f>
        <v/>
      </c>
      <c r="M920" s="9" t="str">
        <f>IF(Search!$I$6="","",IF($AS920="RCP",1,""))</f>
        <v/>
      </c>
      <c r="N920" s="9" t="str">
        <f>IF(Search!$I$8="","",IF(COUNTA($AT920)=1,IF(Search!$I$8="N","N",1),""))</f>
        <v/>
      </c>
      <c r="O920" s="9" t="str">
        <f>IF(Search!$L$4="","",IF(COUNTA($AU920)=1,IF(Search!$L$4="N","N",1),""))</f>
        <v/>
      </c>
      <c r="P920" s="9" t="str">
        <f>IF(Search!$L$5="","",IF(ISNUMBER(SEARCH("Jersey",$AU920))=TRUE,IF(Search!$L$5="N","N",1),""))</f>
        <v/>
      </c>
      <c r="Q920" s="9" t="str">
        <f>IF(Search!$L$6="","",IF(ISNUMBER(SEARCH("Patch",$AU920))=TRUE,IF(Search!$L$6="N","N",1),""))</f>
        <v/>
      </c>
      <c r="R920" s="9" t="str">
        <f>IF(Search!$L$7="","",IF(ISNUMBER(SEARCH("Shield",$AU920))=TRUE,IF(Search!$L$7="N","N",1),""))</f>
        <v/>
      </c>
      <c r="S920" s="9" t="str">
        <f>IF(Search!$L$8="","",IF(ISNUMBER(SEARCH("Stick",$AU920))=TRUE,IF(Search!$L$8="N","N",1),""))</f>
        <v/>
      </c>
      <c r="T920" s="9" t="str">
        <f>IF(Search!$O$4="","",IF(COUNTA($AW920)=1,IF(Search!$O$4="N","N",1),""))</f>
        <v/>
      </c>
      <c r="U920" s="9" t="str">
        <f>IF(Search!$O$5="","",IF($AW920="","",IF($AW920&lt;Search!$O$5,"",1)))</f>
        <v/>
      </c>
      <c r="V920" s="9" t="str">
        <f>IF(Search!$O$6="","",IF($AW920="","",IF($AW920&gt;Search!$O$6,"",1)))</f>
        <v/>
      </c>
      <c r="W920" s="9" t="str">
        <f>IF(Search!$U$4="","",IF($AX920="","",1))</f>
        <v/>
      </c>
      <c r="X920" s="9" t="str">
        <f>IF(Search!$U$5="","",IF(ISNUMBER(SEARCH(Search!$U$5,$AX920))=TRUE,IF(Search!$U$5="N","N",1),""))</f>
        <v/>
      </c>
      <c r="Y920" s="9" t="str">
        <f>IF(Search!$U$6="","",IF($AY920&lt;Search!$U$6,"",1))</f>
        <v/>
      </c>
      <c r="Z920" s="9" t="str">
        <f>IF(Search!$R$4="","",IF(Inventory!$BA920&lt;Search!$R$4,"",1))</f>
        <v/>
      </c>
      <c r="AA920" s="9" t="str">
        <f>IF(Search!$R$5="","",IF($BA920&gt;Search!$R$5,"",1))</f>
        <v/>
      </c>
      <c r="AB920" s="9" t="str">
        <f>IF(Search!$R$6="","",IF($BB920&lt;Search!$R$6,"",1))</f>
        <v/>
      </c>
      <c r="AC920" s="9" t="str">
        <f>IF(Search!$R$7="","",IF($BB920&lt;Search!$R$7,"",1))</f>
        <v/>
      </c>
      <c r="AD920" s="45" t="str">
        <f>IF(COUNTIF($A920:$AC920,"n")&gt;0,"",IF(SUM($A920:$AC920)=COUNTA(Search!$C$4:$C$8,Search!$F$4:$F$8,Search!$I$4:$I$6,Search!$I$8,Search!$L$4:$L$8,Search!$O$4:$O$8,Search!$R$4:$R$7,Search!$U$4:$U$7)-COUNTIF(Search!$C$4:$U$7,"n"),1+LARGE($AD$1:AD919,1),""))</f>
        <v/>
      </c>
      <c r="AE920" s="45" t="str">
        <f t="shared" si="45"/>
        <v/>
      </c>
      <c r="AF920" s="45" t="str">
        <f>IF(AD920="","",COUNTIF($AE$1:$AE919,$AE920)+RANK($AE920,$AE$2:$AE$10540,1))</f>
        <v/>
      </c>
      <c r="AG920" s="45" t="str">
        <f t="shared" si="46"/>
        <v/>
      </c>
      <c r="AH920" s="45" t="str">
        <f>IF($AD920="","",COUNTIF($AG$1:$AG919,$AG920)+RANK($AG920,$AG$1:$AG$10539,0))</f>
        <v/>
      </c>
      <c r="AI920" s="10" t="str">
        <f t="shared" si="47"/>
        <v>2000-01 Upper Deck Ice #38 Mats Sundin TOR    /   $</v>
      </c>
      <c r="AJ920" s="11">
        <v>2000</v>
      </c>
      <c r="AK920" s="17" t="s">
        <v>2221</v>
      </c>
      <c r="AL920" s="12" t="s">
        <v>616</v>
      </c>
      <c r="AM920" s="10">
        <v>38</v>
      </c>
      <c r="AN920" s="15" t="s">
        <v>215</v>
      </c>
      <c r="AO920" s="14" t="s">
        <v>1904</v>
      </c>
      <c r="AP920" s="14"/>
      <c r="AQ920" s="14"/>
      <c r="AR920" s="14"/>
      <c r="AS920" s="9"/>
      <c r="AT920" s="9"/>
      <c r="AU920" s="9"/>
      <c r="AV920" s="13"/>
      <c r="AW920" s="13"/>
      <c r="AX920" s="9"/>
      <c r="AY920" s="9"/>
      <c r="AZ920" s="9"/>
      <c r="BA920" s="33"/>
      <c r="BB920" s="33"/>
      <c r="BC920" s="36"/>
      <c r="BD920" s="12" t="s">
        <v>1771</v>
      </c>
    </row>
    <row r="921" spans="1:56" s="12" customFormat="1" x14ac:dyDescent="0.2">
      <c r="A921" s="9" t="str">
        <f>IF(Search!$C$5="","",IF(COUNTA(Inventory!$AP921)=1,1,""))</f>
        <v/>
      </c>
      <c r="B921" s="9" t="str">
        <f>IF(Search!$C$4="","",IF(ISNUMBER(SEARCH(Search!$C$4,$AR921))=TRUE,1,""))</f>
        <v/>
      </c>
      <c r="C921" s="9" t="str">
        <f>IF(Search!$C$6="x",IF(COUNTA($AQ921)=1,1,"N"),IF(COUNTA($AQ921)=1,"N",""))</f>
        <v/>
      </c>
      <c r="D921" s="9" t="str">
        <f>IF(Search!$O$8="","",IF(ISNUMBER(SEARCH(Search!$O$8,$BD921))=TRUE,1,""))</f>
        <v/>
      </c>
      <c r="E921" s="9" t="str">
        <f>IF(Search!$C$7="","",IF(ISNUMBER(SEARCH(Search!$C$7,$AN921))=TRUE,1,""))</f>
        <v/>
      </c>
      <c r="F921" s="9" t="str">
        <f>IF(Search!$C$8="","",IF(ISNUMBER(SEARCH(Search!$C$8,$AO921))=TRUE,1,""))</f>
        <v/>
      </c>
      <c r="G921" s="9" t="str">
        <f>IF(Search!$F$4="","",IF(Inventory!$AJ921&lt;Search!$F$4,"",1))</f>
        <v/>
      </c>
      <c r="H921" s="9" t="str">
        <f>IF(Search!$F$5="","",IF(Inventory!$AJ921&gt;Search!$F$5,"",1))</f>
        <v/>
      </c>
      <c r="I921" s="9" t="str">
        <f>IF(Search!$F$7="","",IF(Search!$F$8="",IF(ISNUMBER(SEARCH(Search!$F$7,$AL921))=TRUE,1,""),""))</f>
        <v/>
      </c>
      <c r="J921" s="9" t="str">
        <f>IF($AL921=Search!$F$8,1,"")</f>
        <v/>
      </c>
      <c r="K921" s="9" t="str">
        <f>IF(Search!$I$4="","",IF(COUNTA($AS921)=1,IF(Search!$I$4="N","N",1),""))</f>
        <v/>
      </c>
      <c r="L921" s="9" t="str">
        <f>IF(Search!$I$5="","",IF($AS921="RC",1,""))</f>
        <v/>
      </c>
      <c r="M921" s="9" t="str">
        <f>IF(Search!$I$6="","",IF($AS921="RCP",1,""))</f>
        <v/>
      </c>
      <c r="N921" s="9" t="str">
        <f>IF(Search!$I$8="","",IF(COUNTA($AT921)=1,IF(Search!$I$8="N","N",1),""))</f>
        <v/>
      </c>
      <c r="O921" s="9" t="str">
        <f>IF(Search!$L$4="","",IF(COUNTA($AU921)=1,IF(Search!$L$4="N","N",1),""))</f>
        <v/>
      </c>
      <c r="P921" s="9" t="str">
        <f>IF(Search!$L$5="","",IF(ISNUMBER(SEARCH("Jersey",$AU921))=TRUE,IF(Search!$L$5="N","N",1),""))</f>
        <v/>
      </c>
      <c r="Q921" s="9" t="str">
        <f>IF(Search!$L$6="","",IF(ISNUMBER(SEARCH("Patch",$AU921))=TRUE,IF(Search!$L$6="N","N",1),""))</f>
        <v/>
      </c>
      <c r="R921" s="9" t="str">
        <f>IF(Search!$L$7="","",IF(ISNUMBER(SEARCH("Shield",$AU921))=TRUE,IF(Search!$L$7="N","N",1),""))</f>
        <v/>
      </c>
      <c r="S921" s="9" t="str">
        <f>IF(Search!$L$8="","",IF(ISNUMBER(SEARCH("Stick",$AU921))=TRUE,IF(Search!$L$8="N","N",1),""))</f>
        <v/>
      </c>
      <c r="T921" s="9" t="str">
        <f>IF(Search!$O$4="","",IF(COUNTA($AW921)=1,IF(Search!$O$4="N","N",1),""))</f>
        <v/>
      </c>
      <c r="U921" s="9" t="str">
        <f>IF(Search!$O$5="","",IF($AW921="","",IF($AW921&lt;Search!$O$5,"",1)))</f>
        <v/>
      </c>
      <c r="V921" s="9" t="str">
        <f>IF(Search!$O$6="","",IF($AW921="","",IF($AW921&gt;Search!$O$6,"",1)))</f>
        <v/>
      </c>
      <c r="W921" s="9" t="str">
        <f>IF(Search!$U$4="","",IF($AX921="","",1))</f>
        <v/>
      </c>
      <c r="X921" s="9" t="str">
        <f>IF(Search!$U$5="","",IF(ISNUMBER(SEARCH(Search!$U$5,$AX921))=TRUE,IF(Search!$U$5="N","N",1),""))</f>
        <v/>
      </c>
      <c r="Y921" s="9" t="str">
        <f>IF(Search!$U$6="","",IF($AY921&lt;Search!$U$6,"",1))</f>
        <v/>
      </c>
      <c r="Z921" s="9" t="str">
        <f>IF(Search!$R$4="","",IF(Inventory!$BA921&lt;Search!$R$4,"",1))</f>
        <v/>
      </c>
      <c r="AA921" s="9" t="str">
        <f>IF(Search!$R$5="","",IF($BA921&gt;Search!$R$5,"",1))</f>
        <v/>
      </c>
      <c r="AB921" s="9" t="str">
        <f>IF(Search!$R$6="","",IF($BB921&lt;Search!$R$6,"",1))</f>
        <v/>
      </c>
      <c r="AC921" s="9" t="str">
        <f>IF(Search!$R$7="","",IF($BB921&lt;Search!$R$7,"",1))</f>
        <v/>
      </c>
      <c r="AD921" s="45" t="str">
        <f>IF(COUNTIF($A921:$AC921,"n")&gt;0,"",IF(SUM($A921:$AC921)=COUNTA(Search!$C$4:$C$8,Search!$F$4:$F$8,Search!$I$4:$I$6,Search!$I$8,Search!$L$4:$L$8,Search!$O$4:$O$8,Search!$R$4:$R$7,Search!$U$4:$U$7)-COUNTIF(Search!$C$4:$U$7,"n"),1+LARGE($AD$1:AD920,1),""))</f>
        <v/>
      </c>
      <c r="AE921" s="45" t="str">
        <f t="shared" si="45"/>
        <v/>
      </c>
      <c r="AF921" s="45" t="str">
        <f>IF(AD921="","",COUNTIF($AE$1:$AE920,$AE921)+RANK($AE921,$AE$2:$AE$10540,1))</f>
        <v/>
      </c>
      <c r="AG921" s="45" t="str">
        <f t="shared" si="46"/>
        <v/>
      </c>
      <c r="AH921" s="45" t="str">
        <f>IF($AD921="","",COUNTIF($AG$1:$AG920,$AG921)+RANK($AG921,$AG$1:$AG$10539,0))</f>
        <v/>
      </c>
      <c r="AI921" s="10" t="str">
        <f t="shared" si="47"/>
        <v>2001-02 BAP Memorabilia #406 Bob Wren TOR    /   $</v>
      </c>
      <c r="AJ921" s="11">
        <v>2001</v>
      </c>
      <c r="AK921" s="17" t="s">
        <v>1870</v>
      </c>
      <c r="AL921" s="12" t="s">
        <v>2232</v>
      </c>
      <c r="AM921" s="10">
        <v>406</v>
      </c>
      <c r="AN921" s="15" t="s">
        <v>2233</v>
      </c>
      <c r="AO921" s="14" t="s">
        <v>1904</v>
      </c>
      <c r="AP921" s="14"/>
      <c r="AQ921" s="14"/>
      <c r="AR921" s="14"/>
      <c r="AS921" s="9"/>
      <c r="AT921" s="9"/>
      <c r="AU921" s="9"/>
      <c r="AV921" s="13"/>
      <c r="AW921" s="13"/>
      <c r="AX921" s="9"/>
      <c r="AY921" s="9"/>
      <c r="AZ921" s="9"/>
      <c r="BA921" s="33"/>
      <c r="BB921" s="33"/>
      <c r="BC921" s="36"/>
      <c r="BD921" s="12" t="s">
        <v>1771</v>
      </c>
    </row>
    <row r="922" spans="1:56" s="12" customFormat="1" x14ac:dyDescent="0.2">
      <c r="A922" s="9" t="str">
        <f>IF(Search!$C$5="","",IF(COUNTA(Inventory!$AP922)=1,1,""))</f>
        <v/>
      </c>
      <c r="B922" s="9" t="str">
        <f>IF(Search!$C$4="","",IF(ISNUMBER(SEARCH(Search!$C$4,$AR922))=TRUE,1,""))</f>
        <v/>
      </c>
      <c r="C922" s="9" t="str">
        <f>IF(Search!$C$6="x",IF(COUNTA($AQ922)=1,1,"N"),IF(COUNTA($AQ922)=1,"N",""))</f>
        <v/>
      </c>
      <c r="D922" s="9" t="str">
        <f>IF(Search!$O$8="","",IF(ISNUMBER(SEARCH(Search!$O$8,$BD922))=TRUE,1,""))</f>
        <v/>
      </c>
      <c r="E922" s="9" t="str">
        <f>IF(Search!$C$7="","",IF(ISNUMBER(SEARCH(Search!$C$7,$AN922))=TRUE,1,""))</f>
        <v/>
      </c>
      <c r="F922" s="9" t="str">
        <f>IF(Search!$C$8="","",IF(ISNUMBER(SEARCH(Search!$C$8,$AO922))=TRUE,1,""))</f>
        <v/>
      </c>
      <c r="G922" s="9" t="str">
        <f>IF(Search!$F$4="","",IF(Inventory!$AJ922&lt;Search!$F$4,"",1))</f>
        <v/>
      </c>
      <c r="H922" s="9" t="str">
        <f>IF(Search!$F$5="","",IF(Inventory!$AJ922&gt;Search!$F$5,"",1))</f>
        <v/>
      </c>
      <c r="I922" s="9" t="str">
        <f>IF(Search!$F$7="","",IF(Search!$F$8="",IF(ISNUMBER(SEARCH(Search!$F$7,$AL922))=TRUE,1,""),""))</f>
        <v/>
      </c>
      <c r="J922" s="9" t="str">
        <f>IF($AL922=Search!$F$8,1,"")</f>
        <v/>
      </c>
      <c r="K922" s="9" t="str">
        <f>IF(Search!$I$4="","",IF(COUNTA($AS922)=1,IF(Search!$I$4="N","N",1),""))</f>
        <v/>
      </c>
      <c r="L922" s="9" t="str">
        <f>IF(Search!$I$5="","",IF($AS922="RC",1,""))</f>
        <v/>
      </c>
      <c r="M922" s="9" t="str">
        <f>IF(Search!$I$6="","",IF($AS922="RCP",1,""))</f>
        <v/>
      </c>
      <c r="N922" s="9" t="str">
        <f>IF(Search!$I$8="","",IF(COUNTA($AT922)=1,IF(Search!$I$8="N","N",1),""))</f>
        <v/>
      </c>
      <c r="O922" s="9" t="str">
        <f>IF(Search!$L$4="","",IF(COUNTA($AU922)=1,IF(Search!$L$4="N","N",1),""))</f>
        <v/>
      </c>
      <c r="P922" s="9" t="str">
        <f>IF(Search!$L$5="","",IF(ISNUMBER(SEARCH("Jersey",$AU922))=TRUE,IF(Search!$L$5="N","N",1),""))</f>
        <v/>
      </c>
      <c r="Q922" s="9" t="str">
        <f>IF(Search!$L$6="","",IF(ISNUMBER(SEARCH("Patch",$AU922))=TRUE,IF(Search!$L$6="N","N",1),""))</f>
        <v/>
      </c>
      <c r="R922" s="9" t="str">
        <f>IF(Search!$L$7="","",IF(ISNUMBER(SEARCH("Shield",$AU922))=TRUE,IF(Search!$L$7="N","N",1),""))</f>
        <v/>
      </c>
      <c r="S922" s="9" t="str">
        <f>IF(Search!$L$8="","",IF(ISNUMBER(SEARCH("Stick",$AU922))=TRUE,IF(Search!$L$8="N","N",1),""))</f>
        <v/>
      </c>
      <c r="T922" s="9" t="str">
        <f>IF(Search!$O$4="","",IF(COUNTA($AW922)=1,IF(Search!$O$4="N","N",1),""))</f>
        <v/>
      </c>
      <c r="U922" s="9" t="str">
        <f>IF(Search!$O$5="","",IF($AW922="","",IF($AW922&lt;Search!$O$5,"",1)))</f>
        <v/>
      </c>
      <c r="V922" s="9" t="str">
        <f>IF(Search!$O$6="","",IF($AW922="","",IF($AW922&gt;Search!$O$6,"",1)))</f>
        <v/>
      </c>
      <c r="W922" s="9" t="str">
        <f>IF(Search!$U$4="","",IF($AX922="","",1))</f>
        <v/>
      </c>
      <c r="X922" s="9" t="str">
        <f>IF(Search!$U$5="","",IF(ISNUMBER(SEARCH(Search!$U$5,$AX922))=TRUE,IF(Search!$U$5="N","N",1),""))</f>
        <v/>
      </c>
      <c r="Y922" s="9" t="str">
        <f>IF(Search!$U$6="","",IF($AY922&lt;Search!$U$6,"",1))</f>
        <v/>
      </c>
      <c r="Z922" s="9" t="str">
        <f>IF(Search!$R$4="","",IF(Inventory!$BA922&lt;Search!$R$4,"",1))</f>
        <v/>
      </c>
      <c r="AA922" s="9" t="str">
        <f>IF(Search!$R$5="","",IF($BA922&gt;Search!$R$5,"",1))</f>
        <v/>
      </c>
      <c r="AB922" s="9" t="str">
        <f>IF(Search!$R$6="","",IF($BB922&lt;Search!$R$6,"",1))</f>
        <v/>
      </c>
      <c r="AC922" s="9" t="str">
        <f>IF(Search!$R$7="","",IF($BB922&lt;Search!$R$7,"",1))</f>
        <v/>
      </c>
      <c r="AD922" s="45" t="str">
        <f>IF(COUNTIF($A922:$AC922,"n")&gt;0,"",IF(SUM($A922:$AC922)=COUNTA(Search!$C$4:$C$8,Search!$F$4:$F$8,Search!$I$4:$I$6,Search!$I$8,Search!$L$4:$L$8,Search!$O$4:$O$8,Search!$R$4:$R$7,Search!$U$4:$U$7)-COUNTIF(Search!$C$4:$U$7,"n"),1+LARGE($AD$1:AD921,1),""))</f>
        <v/>
      </c>
      <c r="AE922" s="45" t="str">
        <f t="shared" si="45"/>
        <v/>
      </c>
      <c r="AF922" s="45" t="str">
        <f>IF(AD922="","",COUNTIF($AE$1:$AE921,$AE922)+RANK($AE922,$AE$2:$AE$10540,1))</f>
        <v/>
      </c>
      <c r="AG922" s="45" t="str">
        <f t="shared" si="46"/>
        <v/>
      </c>
      <c r="AH922" s="45" t="str">
        <f>IF($AD922="","",COUNTIF($AG$1:$AG921,$AG922)+RANK($AG922,$AG$1:$AG$10539,0))</f>
        <v/>
      </c>
      <c r="AI922" s="10" t="str">
        <f t="shared" si="47"/>
        <v>2001-02 BAP Signature Series Autographs #153 Adam Foote     /   $</v>
      </c>
      <c r="AJ922" s="11">
        <v>2001</v>
      </c>
      <c r="AK922" s="17" t="s">
        <v>1870</v>
      </c>
      <c r="AL922" s="12" t="s">
        <v>2234</v>
      </c>
      <c r="AM922" s="10">
        <v>153</v>
      </c>
      <c r="AN922" s="15" t="s">
        <v>231</v>
      </c>
      <c r="AO922" s="14"/>
      <c r="AP922" s="14"/>
      <c r="AQ922" s="14"/>
      <c r="AR922" s="14" t="s">
        <v>2466</v>
      </c>
      <c r="AS922" s="9"/>
      <c r="AT922" s="9"/>
      <c r="AU922" s="9"/>
      <c r="AV922" s="13"/>
      <c r="AW922" s="13"/>
      <c r="AX922" s="9"/>
      <c r="AY922" s="9"/>
      <c r="AZ922" s="9"/>
      <c r="BA922" s="33"/>
      <c r="BB922" s="33"/>
      <c r="BC922" s="36"/>
      <c r="BD922" s="12" t="s">
        <v>1771</v>
      </c>
    </row>
    <row r="923" spans="1:56" s="12" customFormat="1" x14ac:dyDescent="0.2">
      <c r="A923" s="9" t="str">
        <f>IF(Search!$C$5="","",IF(COUNTA(Inventory!$AP923)=1,1,""))</f>
        <v/>
      </c>
      <c r="B923" s="9" t="str">
        <f>IF(Search!$C$4="","",IF(ISNUMBER(SEARCH(Search!$C$4,$AR923))=TRUE,1,""))</f>
        <v/>
      </c>
      <c r="C923" s="9" t="str">
        <f>IF(Search!$C$6="x",IF(COUNTA($AQ923)=1,1,"N"),IF(COUNTA($AQ923)=1,"N",""))</f>
        <v/>
      </c>
      <c r="D923" s="9" t="str">
        <f>IF(Search!$O$8="","",IF(ISNUMBER(SEARCH(Search!$O$8,$BD923))=TRUE,1,""))</f>
        <v/>
      </c>
      <c r="E923" s="9" t="str">
        <f>IF(Search!$C$7="","",IF(ISNUMBER(SEARCH(Search!$C$7,$AN923))=TRUE,1,""))</f>
        <v/>
      </c>
      <c r="F923" s="9" t="str">
        <f>IF(Search!$C$8="","",IF(ISNUMBER(SEARCH(Search!$C$8,$AO923))=TRUE,1,""))</f>
        <v/>
      </c>
      <c r="G923" s="9" t="str">
        <f>IF(Search!$F$4="","",IF(Inventory!$AJ923&lt;Search!$F$4,"",1))</f>
        <v/>
      </c>
      <c r="H923" s="9" t="str">
        <f>IF(Search!$F$5="","",IF(Inventory!$AJ923&gt;Search!$F$5,"",1))</f>
        <v/>
      </c>
      <c r="I923" s="9" t="str">
        <f>IF(Search!$F$7="","",IF(Search!$F$8="",IF(ISNUMBER(SEARCH(Search!$F$7,$AL923))=TRUE,1,""),""))</f>
        <v/>
      </c>
      <c r="J923" s="9" t="str">
        <f>IF($AL923=Search!$F$8,1,"")</f>
        <v/>
      </c>
      <c r="K923" s="9" t="str">
        <f>IF(Search!$I$4="","",IF(COUNTA($AS923)=1,IF(Search!$I$4="N","N",1),""))</f>
        <v/>
      </c>
      <c r="L923" s="9" t="str">
        <f>IF(Search!$I$5="","",IF($AS923="RC",1,""))</f>
        <v/>
      </c>
      <c r="M923" s="9" t="str">
        <f>IF(Search!$I$6="","",IF($AS923="RCP",1,""))</f>
        <v/>
      </c>
      <c r="N923" s="9" t="str">
        <f>IF(Search!$I$8="","",IF(COUNTA($AT923)=1,IF(Search!$I$8="N","N",1),""))</f>
        <v/>
      </c>
      <c r="O923" s="9" t="str">
        <f>IF(Search!$L$4="","",IF(COUNTA($AU923)=1,IF(Search!$L$4="N","N",1),""))</f>
        <v/>
      </c>
      <c r="P923" s="9" t="str">
        <f>IF(Search!$L$5="","",IF(ISNUMBER(SEARCH("Jersey",$AU923))=TRUE,IF(Search!$L$5="N","N",1),""))</f>
        <v/>
      </c>
      <c r="Q923" s="9" t="str">
        <f>IF(Search!$L$6="","",IF(ISNUMBER(SEARCH("Patch",$AU923))=TRUE,IF(Search!$L$6="N","N",1),""))</f>
        <v/>
      </c>
      <c r="R923" s="9" t="str">
        <f>IF(Search!$L$7="","",IF(ISNUMBER(SEARCH("Shield",$AU923))=TRUE,IF(Search!$L$7="N","N",1),""))</f>
        <v/>
      </c>
      <c r="S923" s="9" t="str">
        <f>IF(Search!$L$8="","",IF(ISNUMBER(SEARCH("Stick",$AU923))=TRUE,IF(Search!$L$8="N","N",1),""))</f>
        <v/>
      </c>
      <c r="T923" s="9" t="str">
        <f>IF(Search!$O$4="","",IF(COUNTA($AW923)=1,IF(Search!$O$4="N","N",1),""))</f>
        <v/>
      </c>
      <c r="U923" s="9" t="str">
        <f>IF(Search!$O$5="","",IF($AW923="","",IF($AW923&lt;Search!$O$5,"",1)))</f>
        <v/>
      </c>
      <c r="V923" s="9" t="str">
        <f>IF(Search!$O$6="","",IF($AW923="","",IF($AW923&gt;Search!$O$6,"",1)))</f>
        <v/>
      </c>
      <c r="W923" s="9" t="str">
        <f>IF(Search!$U$4="","",IF($AX923="","",1))</f>
        <v/>
      </c>
      <c r="X923" s="9" t="str">
        <f>IF(Search!$U$5="","",IF(ISNUMBER(SEARCH(Search!$U$5,$AX923))=TRUE,IF(Search!$U$5="N","N",1),""))</f>
        <v/>
      </c>
      <c r="Y923" s="9" t="str">
        <f>IF(Search!$U$6="","",IF($AY923&lt;Search!$U$6,"",1))</f>
        <v/>
      </c>
      <c r="Z923" s="9" t="str">
        <f>IF(Search!$R$4="","",IF(Inventory!$BA923&lt;Search!$R$4,"",1))</f>
        <v/>
      </c>
      <c r="AA923" s="9" t="str">
        <f>IF(Search!$R$5="","",IF($BA923&gt;Search!$R$5,"",1))</f>
        <v/>
      </c>
      <c r="AB923" s="9" t="str">
        <f>IF(Search!$R$6="","",IF($BB923&lt;Search!$R$6,"",1))</f>
        <v/>
      </c>
      <c r="AC923" s="9" t="str">
        <f>IF(Search!$R$7="","",IF($BB923&lt;Search!$R$7,"",1))</f>
        <v/>
      </c>
      <c r="AD923" s="45" t="str">
        <f>IF(COUNTIF($A923:$AC923,"n")&gt;0,"",IF(SUM($A923:$AC923)=COUNTA(Search!$C$4:$C$8,Search!$F$4:$F$8,Search!$I$4:$I$6,Search!$I$8,Search!$L$4:$L$8,Search!$O$4:$O$8,Search!$R$4:$R$7,Search!$U$4:$U$7)-COUNTIF(Search!$C$4:$U$7,"n"),1+LARGE($AD$1:AD922,1),""))</f>
        <v/>
      </c>
      <c r="AE923" s="45" t="str">
        <f t="shared" si="45"/>
        <v/>
      </c>
      <c r="AF923" s="45" t="str">
        <f>IF(AD923="","",COUNTIF($AE$1:$AE922,$AE923)+RANK($AE923,$AE$2:$AE$10540,1))</f>
        <v/>
      </c>
      <c r="AG923" s="45" t="str">
        <f t="shared" si="46"/>
        <v/>
      </c>
      <c r="AH923" s="45" t="str">
        <f>IF($AD923="","",COUNTIF($AG$1:$AG922,$AG923)+RANK($AG923,$AG$1:$AG$10539,0))</f>
        <v/>
      </c>
      <c r="AI923" s="10" t="str">
        <f t="shared" si="47"/>
        <v>2001-02 BAP Signature Series Autographs Gold #71 Nathan Dempsey TOR    /   $</v>
      </c>
      <c r="AJ923" s="11">
        <v>2001</v>
      </c>
      <c r="AK923" s="17" t="s">
        <v>1870</v>
      </c>
      <c r="AL923" s="12" t="s">
        <v>2223</v>
      </c>
      <c r="AM923" s="10">
        <v>71</v>
      </c>
      <c r="AN923" s="15" t="s">
        <v>2235</v>
      </c>
      <c r="AO923" s="14" t="s">
        <v>1904</v>
      </c>
      <c r="AP923" s="14"/>
      <c r="AQ923" s="14"/>
      <c r="AR923" s="14" t="s">
        <v>2467</v>
      </c>
      <c r="AS923" s="9"/>
      <c r="AT923" s="9"/>
      <c r="AU923" s="9"/>
      <c r="AV923" s="13"/>
      <c r="AW923" s="13"/>
      <c r="AX923" s="9"/>
      <c r="AY923" s="9"/>
      <c r="AZ923" s="9"/>
      <c r="BA923" s="33"/>
      <c r="BB923" s="33"/>
      <c r="BC923" s="36"/>
      <c r="BD923" s="12" t="s">
        <v>1771</v>
      </c>
    </row>
    <row r="924" spans="1:56" s="12" customFormat="1" x14ac:dyDescent="0.2">
      <c r="A924" s="9" t="str">
        <f>IF(Search!$C$5="","",IF(COUNTA(Inventory!$AP924)=1,1,""))</f>
        <v/>
      </c>
      <c r="B924" s="9" t="str">
        <f>IF(Search!$C$4="","",IF(ISNUMBER(SEARCH(Search!$C$4,$AR924))=TRUE,1,""))</f>
        <v/>
      </c>
      <c r="C924" s="9" t="str">
        <f>IF(Search!$C$6="x",IF(COUNTA($AQ924)=1,1,"N"),IF(COUNTA($AQ924)=1,"N",""))</f>
        <v/>
      </c>
      <c r="D924" s="9" t="str">
        <f>IF(Search!$O$8="","",IF(ISNUMBER(SEARCH(Search!$O$8,$BD924))=TRUE,1,""))</f>
        <v/>
      </c>
      <c r="E924" s="9" t="str">
        <f>IF(Search!$C$7="","",IF(ISNUMBER(SEARCH(Search!$C$7,$AN924))=TRUE,1,""))</f>
        <v/>
      </c>
      <c r="F924" s="9" t="str">
        <f>IF(Search!$C$8="","",IF(ISNUMBER(SEARCH(Search!$C$8,$AO924))=TRUE,1,""))</f>
        <v/>
      </c>
      <c r="G924" s="9" t="str">
        <f>IF(Search!$F$4="","",IF(Inventory!$AJ924&lt;Search!$F$4,"",1))</f>
        <v/>
      </c>
      <c r="H924" s="9" t="str">
        <f>IF(Search!$F$5="","",IF(Inventory!$AJ924&gt;Search!$F$5,"",1))</f>
        <v/>
      </c>
      <c r="I924" s="9" t="str">
        <f>IF(Search!$F$7="","",IF(Search!$F$8="",IF(ISNUMBER(SEARCH(Search!$F$7,$AL924))=TRUE,1,""),""))</f>
        <v/>
      </c>
      <c r="J924" s="9" t="str">
        <f>IF($AL924=Search!$F$8,1,"")</f>
        <v/>
      </c>
      <c r="K924" s="9" t="str">
        <f>IF(Search!$I$4="","",IF(COUNTA($AS924)=1,IF(Search!$I$4="N","N",1),""))</f>
        <v/>
      </c>
      <c r="L924" s="9" t="str">
        <f>IF(Search!$I$5="","",IF($AS924="RC",1,""))</f>
        <v/>
      </c>
      <c r="M924" s="9" t="str">
        <f>IF(Search!$I$6="","",IF($AS924="RCP",1,""))</f>
        <v/>
      </c>
      <c r="N924" s="9" t="str">
        <f>IF(Search!$I$8="","",IF(COUNTA($AT924)=1,IF(Search!$I$8="N","N",1),""))</f>
        <v/>
      </c>
      <c r="O924" s="9" t="str">
        <f>IF(Search!$L$4="","",IF(COUNTA($AU924)=1,IF(Search!$L$4="N","N",1),""))</f>
        <v/>
      </c>
      <c r="P924" s="9" t="str">
        <f>IF(Search!$L$5="","",IF(ISNUMBER(SEARCH("Jersey",$AU924))=TRUE,IF(Search!$L$5="N","N",1),""))</f>
        <v/>
      </c>
      <c r="Q924" s="9" t="str">
        <f>IF(Search!$L$6="","",IF(ISNUMBER(SEARCH("Patch",$AU924))=TRUE,IF(Search!$L$6="N","N",1),""))</f>
        <v/>
      </c>
      <c r="R924" s="9" t="str">
        <f>IF(Search!$L$7="","",IF(ISNUMBER(SEARCH("Shield",$AU924))=TRUE,IF(Search!$L$7="N","N",1),""))</f>
        <v/>
      </c>
      <c r="S924" s="9" t="str">
        <f>IF(Search!$L$8="","",IF(ISNUMBER(SEARCH("Stick",$AU924))=TRUE,IF(Search!$L$8="N","N",1),""))</f>
        <v/>
      </c>
      <c r="T924" s="9" t="str">
        <f>IF(Search!$O$4="","",IF(COUNTA($AW924)=1,IF(Search!$O$4="N","N",1),""))</f>
        <v/>
      </c>
      <c r="U924" s="9" t="str">
        <f>IF(Search!$O$5="","",IF($AW924="","",IF($AW924&lt;Search!$O$5,"",1)))</f>
        <v/>
      </c>
      <c r="V924" s="9" t="str">
        <f>IF(Search!$O$6="","",IF($AW924="","",IF($AW924&gt;Search!$O$6,"",1)))</f>
        <v/>
      </c>
      <c r="W924" s="9" t="str">
        <f>IF(Search!$U$4="","",IF($AX924="","",1))</f>
        <v/>
      </c>
      <c r="X924" s="9" t="str">
        <f>IF(Search!$U$5="","",IF(ISNUMBER(SEARCH(Search!$U$5,$AX924))=TRUE,IF(Search!$U$5="N","N",1),""))</f>
        <v/>
      </c>
      <c r="Y924" s="9" t="str">
        <f>IF(Search!$U$6="","",IF($AY924&lt;Search!$U$6,"",1))</f>
        <v/>
      </c>
      <c r="Z924" s="9" t="str">
        <f>IF(Search!$R$4="","",IF(Inventory!$BA924&lt;Search!$R$4,"",1))</f>
        <v/>
      </c>
      <c r="AA924" s="9" t="str">
        <f>IF(Search!$R$5="","",IF($BA924&gt;Search!$R$5,"",1))</f>
        <v/>
      </c>
      <c r="AB924" s="9" t="str">
        <f>IF(Search!$R$6="","",IF($BB924&lt;Search!$R$6,"",1))</f>
        <v/>
      </c>
      <c r="AC924" s="9" t="str">
        <f>IF(Search!$R$7="","",IF($BB924&lt;Search!$R$7,"",1))</f>
        <v/>
      </c>
      <c r="AD924" s="45" t="str">
        <f>IF(COUNTIF($A924:$AC924,"n")&gt;0,"",IF(SUM($A924:$AC924)=COUNTA(Search!$C$4:$C$8,Search!$F$4:$F$8,Search!$I$4:$I$6,Search!$I$8,Search!$L$4:$L$8,Search!$O$4:$O$8,Search!$R$4:$R$7,Search!$U$4:$U$7)-COUNTIF(Search!$C$4:$U$7,"n"),1+LARGE($AD$1:AD923,1),""))</f>
        <v/>
      </c>
      <c r="AE924" s="45" t="str">
        <f t="shared" si="45"/>
        <v/>
      </c>
      <c r="AF924" s="45" t="str">
        <f>IF(AD924="","",COUNTIF($AE$1:$AE923,$AE924)+RANK($AE924,$AE$2:$AE$10540,1))</f>
        <v/>
      </c>
      <c r="AG924" s="45" t="str">
        <f t="shared" si="46"/>
        <v/>
      </c>
      <c r="AH924" s="45" t="str">
        <f>IF($AD924="","",COUNTIF($AG$1:$AG923,$AG924)+RANK($AG924,$AG$1:$AG$10539,0))</f>
        <v/>
      </c>
      <c r="AI924" s="10" t="str">
        <f t="shared" si="47"/>
        <v>2001-02 BAP Signature Series Autographs Gold #112 Robert Reichel TOR    /   $</v>
      </c>
      <c r="AJ924" s="11">
        <v>2001</v>
      </c>
      <c r="AK924" s="17" t="s">
        <v>1870</v>
      </c>
      <c r="AL924" s="12" t="s">
        <v>2223</v>
      </c>
      <c r="AM924" s="10">
        <v>112</v>
      </c>
      <c r="AN924" s="15" t="s">
        <v>399</v>
      </c>
      <c r="AO924" s="14" t="s">
        <v>1904</v>
      </c>
      <c r="AP924" s="14"/>
      <c r="AQ924" s="14"/>
      <c r="AR924" s="14" t="s">
        <v>2467</v>
      </c>
      <c r="AS924" s="9"/>
      <c r="AT924" s="9"/>
      <c r="AU924" s="9"/>
      <c r="AV924" s="13"/>
      <c r="AW924" s="13"/>
      <c r="AX924" s="9"/>
      <c r="AY924" s="9"/>
      <c r="AZ924" s="9"/>
      <c r="BA924" s="33"/>
      <c r="BB924" s="33"/>
      <c r="BC924" s="36"/>
      <c r="BD924" s="12" t="s">
        <v>1771</v>
      </c>
    </row>
    <row r="925" spans="1:56" s="12" customFormat="1" x14ac:dyDescent="0.2">
      <c r="A925" s="9" t="str">
        <f>IF(Search!$C$5="","",IF(COUNTA(Inventory!$AP925)=1,1,""))</f>
        <v/>
      </c>
      <c r="B925" s="9" t="str">
        <f>IF(Search!$C$4="","",IF(ISNUMBER(SEARCH(Search!$C$4,$AR925))=TRUE,1,""))</f>
        <v/>
      </c>
      <c r="C925" s="9" t="str">
        <f>IF(Search!$C$6="x",IF(COUNTA($AQ925)=1,1,"N"),IF(COUNTA($AQ925)=1,"N",""))</f>
        <v/>
      </c>
      <c r="D925" s="9" t="str">
        <f>IF(Search!$O$8="","",IF(ISNUMBER(SEARCH(Search!$O$8,$BD925))=TRUE,1,""))</f>
        <v/>
      </c>
      <c r="E925" s="9" t="str">
        <f>IF(Search!$C$7="","",IF(ISNUMBER(SEARCH(Search!$C$7,$AN925))=TRUE,1,""))</f>
        <v/>
      </c>
      <c r="F925" s="9" t="str">
        <f>IF(Search!$C$8="","",IF(ISNUMBER(SEARCH(Search!$C$8,$AO925))=TRUE,1,""))</f>
        <v/>
      </c>
      <c r="G925" s="9" t="str">
        <f>IF(Search!$F$4="","",IF(Inventory!$AJ925&lt;Search!$F$4,"",1))</f>
        <v/>
      </c>
      <c r="H925" s="9" t="str">
        <f>IF(Search!$F$5="","",IF(Inventory!$AJ925&gt;Search!$F$5,"",1))</f>
        <v/>
      </c>
      <c r="I925" s="9" t="str">
        <f>IF(Search!$F$7="","",IF(Search!$F$8="",IF(ISNUMBER(SEARCH(Search!$F$7,$AL925))=TRUE,1,""),""))</f>
        <v/>
      </c>
      <c r="J925" s="9" t="str">
        <f>IF($AL925=Search!$F$8,1,"")</f>
        <v/>
      </c>
      <c r="K925" s="9" t="str">
        <f>IF(Search!$I$4="","",IF(COUNTA($AS925)=1,IF(Search!$I$4="N","N",1),""))</f>
        <v/>
      </c>
      <c r="L925" s="9" t="str">
        <f>IF(Search!$I$5="","",IF($AS925="RC",1,""))</f>
        <v/>
      </c>
      <c r="M925" s="9" t="str">
        <f>IF(Search!$I$6="","",IF($AS925="RCP",1,""))</f>
        <v/>
      </c>
      <c r="N925" s="9" t="str">
        <f>IF(Search!$I$8="","",IF(COUNTA($AT925)=1,IF(Search!$I$8="N","N",1),""))</f>
        <v/>
      </c>
      <c r="O925" s="9" t="str">
        <f>IF(Search!$L$4="","",IF(COUNTA($AU925)=1,IF(Search!$L$4="N","N",1),""))</f>
        <v/>
      </c>
      <c r="P925" s="9" t="str">
        <f>IF(Search!$L$5="","",IF(ISNUMBER(SEARCH("Jersey",$AU925))=TRUE,IF(Search!$L$5="N","N",1),""))</f>
        <v/>
      </c>
      <c r="Q925" s="9" t="str">
        <f>IF(Search!$L$6="","",IF(ISNUMBER(SEARCH("Patch",$AU925))=TRUE,IF(Search!$L$6="N","N",1),""))</f>
        <v/>
      </c>
      <c r="R925" s="9" t="str">
        <f>IF(Search!$L$7="","",IF(ISNUMBER(SEARCH("Shield",$AU925))=TRUE,IF(Search!$L$7="N","N",1),""))</f>
        <v/>
      </c>
      <c r="S925" s="9" t="str">
        <f>IF(Search!$L$8="","",IF(ISNUMBER(SEARCH("Stick",$AU925))=TRUE,IF(Search!$L$8="N","N",1),""))</f>
        <v/>
      </c>
      <c r="T925" s="9" t="str">
        <f>IF(Search!$O$4="","",IF(COUNTA($AW925)=1,IF(Search!$O$4="N","N",1),""))</f>
        <v/>
      </c>
      <c r="U925" s="9" t="str">
        <f>IF(Search!$O$5="","",IF($AW925="","",IF($AW925&lt;Search!$O$5,"",1)))</f>
        <v/>
      </c>
      <c r="V925" s="9" t="str">
        <f>IF(Search!$O$6="","",IF($AW925="","",IF($AW925&gt;Search!$O$6,"",1)))</f>
        <v/>
      </c>
      <c r="W925" s="9" t="str">
        <f>IF(Search!$U$4="","",IF($AX925="","",1))</f>
        <v/>
      </c>
      <c r="X925" s="9" t="str">
        <f>IF(Search!$U$5="","",IF(ISNUMBER(SEARCH(Search!$U$5,$AX925))=TRUE,IF(Search!$U$5="N","N",1),""))</f>
        <v/>
      </c>
      <c r="Y925" s="9" t="str">
        <f>IF(Search!$U$6="","",IF($AY925&lt;Search!$U$6,"",1))</f>
        <v/>
      </c>
      <c r="Z925" s="9" t="str">
        <f>IF(Search!$R$4="","",IF(Inventory!$BA925&lt;Search!$R$4,"",1))</f>
        <v/>
      </c>
      <c r="AA925" s="9" t="str">
        <f>IF(Search!$R$5="","",IF($BA925&gt;Search!$R$5,"",1))</f>
        <v/>
      </c>
      <c r="AB925" s="9" t="str">
        <f>IF(Search!$R$6="","",IF($BB925&lt;Search!$R$6,"",1))</f>
        <v/>
      </c>
      <c r="AC925" s="9" t="str">
        <f>IF(Search!$R$7="","",IF($BB925&lt;Search!$R$7,"",1))</f>
        <v/>
      </c>
      <c r="AD925" s="45" t="str">
        <f>IF(COUNTIF($A925:$AC925,"n")&gt;0,"",IF(SUM($A925:$AC925)=COUNTA(Search!$C$4:$C$8,Search!$F$4:$F$8,Search!$I$4:$I$6,Search!$I$8,Search!$L$4:$L$8,Search!$O$4:$O$8,Search!$R$4:$R$7,Search!$U$4:$U$7)-COUNTIF(Search!$C$4:$U$7,"n"),1+LARGE($AD$1:AD924,1),""))</f>
        <v/>
      </c>
      <c r="AE925" s="45" t="str">
        <f t="shared" si="45"/>
        <v/>
      </c>
      <c r="AF925" s="45" t="str">
        <f>IF(AD925="","",COUNTIF($AE$1:$AE924,$AE925)+RANK($AE925,$AE$2:$AE$10540,1))</f>
        <v/>
      </c>
      <c r="AG925" s="45" t="str">
        <f t="shared" si="46"/>
        <v/>
      </c>
      <c r="AH925" s="45" t="str">
        <f>IF($AD925="","",COUNTIF($AG$1:$AG924,$AG925)+RANK($AG925,$AG$1:$AG$10539,0))</f>
        <v/>
      </c>
      <c r="AI925" s="10" t="str">
        <f t="shared" si="47"/>
        <v>2001-02 BAP Signature Series Autographs Gold #124 Alyn McCauley TOR    /   $</v>
      </c>
      <c r="AJ925" s="11">
        <v>2001</v>
      </c>
      <c r="AK925" s="17" t="s">
        <v>1870</v>
      </c>
      <c r="AL925" s="12" t="s">
        <v>2223</v>
      </c>
      <c r="AM925" s="10">
        <v>124</v>
      </c>
      <c r="AN925" s="15" t="s">
        <v>2236</v>
      </c>
      <c r="AO925" s="14" t="s">
        <v>1904</v>
      </c>
      <c r="AP925" s="14"/>
      <c r="AQ925" s="14"/>
      <c r="AR925" s="14" t="s">
        <v>2467</v>
      </c>
      <c r="AS925" s="9"/>
      <c r="AT925" s="9"/>
      <c r="AU925" s="9"/>
      <c r="AV925" s="13"/>
      <c r="AW925" s="13"/>
      <c r="AX925" s="9"/>
      <c r="AY925" s="9"/>
      <c r="AZ925" s="9"/>
      <c r="BA925" s="33"/>
      <c r="BB925" s="33"/>
      <c r="BC925" s="36"/>
      <c r="BD925" s="12" t="s">
        <v>1771</v>
      </c>
    </row>
    <row r="926" spans="1:56" s="12" customFormat="1" x14ac:dyDescent="0.2">
      <c r="A926" s="9" t="str">
        <f>IF(Search!$C$5="","",IF(COUNTA(Inventory!$AP926)=1,1,""))</f>
        <v/>
      </c>
      <c r="B926" s="9" t="str">
        <f>IF(Search!$C$4="","",IF(ISNUMBER(SEARCH(Search!$C$4,$AR926))=TRUE,1,""))</f>
        <v/>
      </c>
      <c r="C926" s="9" t="str">
        <f>IF(Search!$C$6="x",IF(COUNTA($AQ926)=1,1,"N"),IF(COUNTA($AQ926)=1,"N",""))</f>
        <v/>
      </c>
      <c r="D926" s="9" t="str">
        <f>IF(Search!$O$8="","",IF(ISNUMBER(SEARCH(Search!$O$8,$BD926))=TRUE,1,""))</f>
        <v/>
      </c>
      <c r="E926" s="9" t="str">
        <f>IF(Search!$C$7="","",IF(ISNUMBER(SEARCH(Search!$C$7,$AN926))=TRUE,1,""))</f>
        <v/>
      </c>
      <c r="F926" s="9" t="str">
        <f>IF(Search!$C$8="","",IF(ISNUMBER(SEARCH(Search!$C$8,$AO926))=TRUE,1,""))</f>
        <v/>
      </c>
      <c r="G926" s="9" t="str">
        <f>IF(Search!$F$4="","",IF(Inventory!$AJ926&lt;Search!$F$4,"",1))</f>
        <v/>
      </c>
      <c r="H926" s="9" t="str">
        <f>IF(Search!$F$5="","",IF(Inventory!$AJ926&gt;Search!$F$5,"",1))</f>
        <v/>
      </c>
      <c r="I926" s="9" t="str">
        <f>IF(Search!$F$7="","",IF(Search!$F$8="",IF(ISNUMBER(SEARCH(Search!$F$7,$AL926))=TRUE,1,""),""))</f>
        <v/>
      </c>
      <c r="J926" s="9" t="str">
        <f>IF($AL926=Search!$F$8,1,"")</f>
        <v/>
      </c>
      <c r="K926" s="9" t="str">
        <f>IF(Search!$I$4="","",IF(COUNTA($AS926)=1,IF(Search!$I$4="N","N",1),""))</f>
        <v/>
      </c>
      <c r="L926" s="9" t="str">
        <f>IF(Search!$I$5="","",IF($AS926="RC",1,""))</f>
        <v/>
      </c>
      <c r="M926" s="9" t="str">
        <f>IF(Search!$I$6="","",IF($AS926="RCP",1,""))</f>
        <v/>
      </c>
      <c r="N926" s="9" t="str">
        <f>IF(Search!$I$8="","",IF(COUNTA($AT926)=1,IF(Search!$I$8="N","N",1),""))</f>
        <v/>
      </c>
      <c r="O926" s="9" t="str">
        <f>IF(Search!$L$4="","",IF(COUNTA($AU926)=1,IF(Search!$L$4="N","N",1),""))</f>
        <v/>
      </c>
      <c r="P926" s="9" t="str">
        <f>IF(Search!$L$5="","",IF(ISNUMBER(SEARCH("Jersey",$AU926))=TRUE,IF(Search!$L$5="N","N",1),""))</f>
        <v/>
      </c>
      <c r="Q926" s="9" t="str">
        <f>IF(Search!$L$6="","",IF(ISNUMBER(SEARCH("Patch",$AU926))=TRUE,IF(Search!$L$6="N","N",1),""))</f>
        <v/>
      </c>
      <c r="R926" s="9" t="str">
        <f>IF(Search!$L$7="","",IF(ISNUMBER(SEARCH("Shield",$AU926))=TRUE,IF(Search!$L$7="N","N",1),""))</f>
        <v/>
      </c>
      <c r="S926" s="9" t="str">
        <f>IF(Search!$L$8="","",IF(ISNUMBER(SEARCH("Stick",$AU926))=TRUE,IF(Search!$L$8="N","N",1),""))</f>
        <v/>
      </c>
      <c r="T926" s="9" t="str">
        <f>IF(Search!$O$4="","",IF(COUNTA($AW926)=1,IF(Search!$O$4="N","N",1),""))</f>
        <v/>
      </c>
      <c r="U926" s="9" t="str">
        <f>IF(Search!$O$5="","",IF($AW926="","",IF($AW926&lt;Search!$O$5,"",1)))</f>
        <v/>
      </c>
      <c r="V926" s="9" t="str">
        <f>IF(Search!$O$6="","",IF($AW926="","",IF($AW926&gt;Search!$O$6,"",1)))</f>
        <v/>
      </c>
      <c r="W926" s="9" t="str">
        <f>IF(Search!$U$4="","",IF($AX926="","",1))</f>
        <v/>
      </c>
      <c r="X926" s="9" t="str">
        <f>IF(Search!$U$5="","",IF(ISNUMBER(SEARCH(Search!$U$5,$AX926))=TRUE,IF(Search!$U$5="N","N",1),""))</f>
        <v/>
      </c>
      <c r="Y926" s="9" t="str">
        <f>IF(Search!$U$6="","",IF($AY926&lt;Search!$U$6,"",1))</f>
        <v/>
      </c>
      <c r="Z926" s="9" t="str">
        <f>IF(Search!$R$4="","",IF(Inventory!$BA926&lt;Search!$R$4,"",1))</f>
        <v/>
      </c>
      <c r="AA926" s="9" t="str">
        <f>IF(Search!$R$5="","",IF($BA926&gt;Search!$R$5,"",1))</f>
        <v/>
      </c>
      <c r="AB926" s="9" t="str">
        <f>IF(Search!$R$6="","",IF($BB926&lt;Search!$R$6,"",1))</f>
        <v/>
      </c>
      <c r="AC926" s="9" t="str">
        <f>IF(Search!$R$7="","",IF($BB926&lt;Search!$R$7,"",1))</f>
        <v/>
      </c>
      <c r="AD926" s="45" t="str">
        <f>IF(COUNTIF($A926:$AC926,"n")&gt;0,"",IF(SUM($A926:$AC926)=COUNTA(Search!$C$4:$C$8,Search!$F$4:$F$8,Search!$I$4:$I$6,Search!$I$8,Search!$L$4:$L$8,Search!$O$4:$O$8,Search!$R$4:$R$7,Search!$U$4:$U$7)-COUNTIF(Search!$C$4:$U$7,"n"),1+LARGE($AD$1:AD925,1),""))</f>
        <v/>
      </c>
      <c r="AE926" s="45" t="str">
        <f t="shared" si="45"/>
        <v/>
      </c>
      <c r="AF926" s="45" t="str">
        <f>IF(AD926="","",COUNTIF($AE$1:$AE925,$AE926)+RANK($AE926,$AE$2:$AE$10540,1))</f>
        <v/>
      </c>
      <c r="AG926" s="45" t="str">
        <f t="shared" si="46"/>
        <v/>
      </c>
      <c r="AH926" s="45" t="str">
        <f>IF($AD926="","",COUNTIF($AG$1:$AG925,$AG926)+RANK($AG926,$AG$1:$AG$10539,0))</f>
        <v/>
      </c>
      <c r="AI926" s="10" t="str">
        <f t="shared" si="47"/>
        <v>2001-02 BAP Signature Series Autographs Gold #136 Mikael Renberg TOR    /   $</v>
      </c>
      <c r="AJ926" s="11">
        <v>2001</v>
      </c>
      <c r="AK926" s="17" t="s">
        <v>1870</v>
      </c>
      <c r="AL926" s="12" t="s">
        <v>2223</v>
      </c>
      <c r="AM926" s="10">
        <v>136</v>
      </c>
      <c r="AN926" s="15" t="s">
        <v>242</v>
      </c>
      <c r="AO926" s="14" t="s">
        <v>1904</v>
      </c>
      <c r="AP926" s="14"/>
      <c r="AQ926" s="14"/>
      <c r="AR926" s="14" t="s">
        <v>2467</v>
      </c>
      <c r="AS926" s="9"/>
      <c r="AT926" s="9"/>
      <c r="AU926" s="9"/>
      <c r="AV926" s="13"/>
      <c r="AW926" s="13"/>
      <c r="AX926" s="9"/>
      <c r="AY926" s="9"/>
      <c r="AZ926" s="9"/>
      <c r="BA926" s="33"/>
      <c r="BB926" s="33"/>
      <c r="BC926" s="36"/>
      <c r="BD926" s="12" t="s">
        <v>1771</v>
      </c>
    </row>
    <row r="927" spans="1:56" s="12" customFormat="1" x14ac:dyDescent="0.2">
      <c r="A927" s="9" t="str">
        <f>IF(Search!$C$5="","",IF(COUNTA(Inventory!$AP927)=1,1,""))</f>
        <v/>
      </c>
      <c r="B927" s="9" t="str">
        <f>IF(Search!$C$4="","",IF(ISNUMBER(SEARCH(Search!$C$4,$AR927))=TRUE,1,""))</f>
        <v/>
      </c>
      <c r="C927" s="9" t="str">
        <f>IF(Search!$C$6="x",IF(COUNTA($AQ927)=1,1,"N"),IF(COUNTA($AQ927)=1,"N",""))</f>
        <v/>
      </c>
      <c r="D927" s="9" t="str">
        <f>IF(Search!$O$8="","",IF(ISNUMBER(SEARCH(Search!$O$8,$BD927))=TRUE,1,""))</f>
        <v/>
      </c>
      <c r="E927" s="9" t="str">
        <f>IF(Search!$C$7="","",IF(ISNUMBER(SEARCH(Search!$C$7,$AN927))=TRUE,1,""))</f>
        <v/>
      </c>
      <c r="F927" s="9" t="str">
        <f>IF(Search!$C$8="","",IF(ISNUMBER(SEARCH(Search!$C$8,$AO927))=TRUE,1,""))</f>
        <v/>
      </c>
      <c r="G927" s="9" t="str">
        <f>IF(Search!$F$4="","",IF(Inventory!$AJ927&lt;Search!$F$4,"",1))</f>
        <v/>
      </c>
      <c r="H927" s="9" t="str">
        <f>IF(Search!$F$5="","",IF(Inventory!$AJ927&gt;Search!$F$5,"",1))</f>
        <v/>
      </c>
      <c r="I927" s="9" t="str">
        <f>IF(Search!$F$7="","",IF(Search!$F$8="",IF(ISNUMBER(SEARCH(Search!$F$7,$AL927))=TRUE,1,""),""))</f>
        <v/>
      </c>
      <c r="J927" s="9" t="str">
        <f>IF($AL927=Search!$F$8,1,"")</f>
        <v/>
      </c>
      <c r="K927" s="9" t="str">
        <f>IF(Search!$I$4="","",IF(COUNTA($AS927)=1,IF(Search!$I$4="N","N",1),""))</f>
        <v/>
      </c>
      <c r="L927" s="9" t="str">
        <f>IF(Search!$I$5="","",IF($AS927="RC",1,""))</f>
        <v/>
      </c>
      <c r="M927" s="9" t="str">
        <f>IF(Search!$I$6="","",IF($AS927="RCP",1,""))</f>
        <v/>
      </c>
      <c r="N927" s="9" t="str">
        <f>IF(Search!$I$8="","",IF(COUNTA($AT927)=1,IF(Search!$I$8="N","N",1),""))</f>
        <v/>
      </c>
      <c r="O927" s="9" t="str">
        <f>IF(Search!$L$4="","",IF(COUNTA($AU927)=1,IF(Search!$L$4="N","N",1),""))</f>
        <v/>
      </c>
      <c r="P927" s="9" t="str">
        <f>IF(Search!$L$5="","",IF(ISNUMBER(SEARCH("Jersey",$AU927))=TRUE,IF(Search!$L$5="N","N",1),""))</f>
        <v/>
      </c>
      <c r="Q927" s="9" t="str">
        <f>IF(Search!$L$6="","",IF(ISNUMBER(SEARCH("Patch",$AU927))=TRUE,IF(Search!$L$6="N","N",1),""))</f>
        <v/>
      </c>
      <c r="R927" s="9" t="str">
        <f>IF(Search!$L$7="","",IF(ISNUMBER(SEARCH("Shield",$AU927))=TRUE,IF(Search!$L$7="N","N",1),""))</f>
        <v/>
      </c>
      <c r="S927" s="9" t="str">
        <f>IF(Search!$L$8="","",IF(ISNUMBER(SEARCH("Stick",$AU927))=TRUE,IF(Search!$L$8="N","N",1),""))</f>
        <v/>
      </c>
      <c r="T927" s="9" t="str">
        <f>IF(Search!$O$4="","",IF(COUNTA($AW927)=1,IF(Search!$O$4="N","N",1),""))</f>
        <v/>
      </c>
      <c r="U927" s="9" t="str">
        <f>IF(Search!$O$5="","",IF($AW927="","",IF($AW927&lt;Search!$O$5,"",1)))</f>
        <v/>
      </c>
      <c r="V927" s="9" t="str">
        <f>IF(Search!$O$6="","",IF($AW927="","",IF($AW927&gt;Search!$O$6,"",1)))</f>
        <v/>
      </c>
      <c r="W927" s="9" t="str">
        <f>IF(Search!$U$4="","",IF($AX927="","",1))</f>
        <v/>
      </c>
      <c r="X927" s="9" t="str">
        <f>IF(Search!$U$5="","",IF(ISNUMBER(SEARCH(Search!$U$5,$AX927))=TRUE,IF(Search!$U$5="N","N",1),""))</f>
        <v/>
      </c>
      <c r="Y927" s="9" t="str">
        <f>IF(Search!$U$6="","",IF($AY927&lt;Search!$U$6,"",1))</f>
        <v/>
      </c>
      <c r="Z927" s="9" t="str">
        <f>IF(Search!$R$4="","",IF(Inventory!$BA927&lt;Search!$R$4,"",1))</f>
        <v/>
      </c>
      <c r="AA927" s="9" t="str">
        <f>IF(Search!$R$5="","",IF($BA927&gt;Search!$R$5,"",1))</f>
        <v/>
      </c>
      <c r="AB927" s="9" t="str">
        <f>IF(Search!$R$6="","",IF($BB927&lt;Search!$R$6,"",1))</f>
        <v/>
      </c>
      <c r="AC927" s="9" t="str">
        <f>IF(Search!$R$7="","",IF($BB927&lt;Search!$R$7,"",1))</f>
        <v/>
      </c>
      <c r="AD927" s="45" t="str">
        <f>IF(COUNTIF($A927:$AC927,"n")&gt;0,"",IF(SUM($A927:$AC927)=COUNTA(Search!$C$4:$C$8,Search!$F$4:$F$8,Search!$I$4:$I$6,Search!$I$8,Search!$L$4:$L$8,Search!$O$4:$O$8,Search!$R$4:$R$7,Search!$U$4:$U$7)-COUNTIF(Search!$C$4:$U$7,"n"),1+LARGE($AD$1:AD926,1),""))</f>
        <v/>
      </c>
      <c r="AE927" s="45" t="str">
        <f t="shared" si="45"/>
        <v/>
      </c>
      <c r="AF927" s="45" t="str">
        <f>IF(AD927="","",COUNTIF($AE$1:$AE926,$AE927)+RANK($AE927,$AE$2:$AE$10540,1))</f>
        <v/>
      </c>
      <c r="AG927" s="45" t="str">
        <f t="shared" si="46"/>
        <v/>
      </c>
      <c r="AH927" s="45" t="str">
        <f>IF($AD927="","",COUNTIF($AG$1:$AG926,$AG927)+RANK($AG927,$AG$1:$AG$10539,0))</f>
        <v/>
      </c>
      <c r="AI927" s="10" t="str">
        <f t="shared" si="47"/>
        <v>2001-02 BAP Signature Series Autographs Gold #171 Travis Green TOR    /   $</v>
      </c>
      <c r="AJ927" s="11">
        <v>2001</v>
      </c>
      <c r="AK927" s="17" t="s">
        <v>1870</v>
      </c>
      <c r="AL927" s="12" t="s">
        <v>2223</v>
      </c>
      <c r="AM927" s="10">
        <v>171</v>
      </c>
      <c r="AN927" s="15" t="s">
        <v>2237</v>
      </c>
      <c r="AO927" s="14" t="s">
        <v>1904</v>
      </c>
      <c r="AP927" s="14"/>
      <c r="AQ927" s="14"/>
      <c r="AR927" s="14" t="s">
        <v>2467</v>
      </c>
      <c r="AS927" s="9"/>
      <c r="AT927" s="9"/>
      <c r="AU927" s="9"/>
      <c r="AV927" s="13"/>
      <c r="AW927" s="13"/>
      <c r="AX927" s="9"/>
      <c r="AY927" s="9"/>
      <c r="AZ927" s="9"/>
      <c r="BA927" s="33"/>
      <c r="BB927" s="33"/>
      <c r="BC927" s="36"/>
      <c r="BD927" s="12" t="s">
        <v>1771</v>
      </c>
    </row>
    <row r="928" spans="1:56" s="12" customFormat="1" x14ac:dyDescent="0.2">
      <c r="A928" s="9" t="str">
        <f>IF(Search!$C$5="","",IF(COUNTA(Inventory!$AP928)=1,1,""))</f>
        <v/>
      </c>
      <c r="B928" s="9" t="str">
        <f>IF(Search!$C$4="","",IF(ISNUMBER(SEARCH(Search!$C$4,$AR928))=TRUE,1,""))</f>
        <v/>
      </c>
      <c r="C928" s="9" t="str">
        <f>IF(Search!$C$6="x",IF(COUNTA($AQ928)=1,1,"N"),IF(COUNTA($AQ928)=1,"N",""))</f>
        <v/>
      </c>
      <c r="D928" s="9" t="str">
        <f>IF(Search!$O$8="","",IF(ISNUMBER(SEARCH(Search!$O$8,$BD928))=TRUE,1,""))</f>
        <v/>
      </c>
      <c r="E928" s="9" t="str">
        <f>IF(Search!$C$7="","",IF(ISNUMBER(SEARCH(Search!$C$7,$AN928))=TRUE,1,""))</f>
        <v/>
      </c>
      <c r="F928" s="9" t="str">
        <f>IF(Search!$C$8="","",IF(ISNUMBER(SEARCH(Search!$C$8,$AO928))=TRUE,1,""))</f>
        <v/>
      </c>
      <c r="G928" s="9" t="str">
        <f>IF(Search!$F$4="","",IF(Inventory!$AJ928&lt;Search!$F$4,"",1))</f>
        <v/>
      </c>
      <c r="H928" s="9" t="str">
        <f>IF(Search!$F$5="","",IF(Inventory!$AJ928&gt;Search!$F$5,"",1))</f>
        <v/>
      </c>
      <c r="I928" s="9" t="str">
        <f>IF(Search!$F$7="","",IF(Search!$F$8="",IF(ISNUMBER(SEARCH(Search!$F$7,$AL928))=TRUE,1,""),""))</f>
        <v/>
      </c>
      <c r="J928" s="9" t="str">
        <f>IF($AL928=Search!$F$8,1,"")</f>
        <v/>
      </c>
      <c r="K928" s="9" t="str">
        <f>IF(Search!$I$4="","",IF(COUNTA($AS928)=1,IF(Search!$I$4="N","N",1),""))</f>
        <v/>
      </c>
      <c r="L928" s="9" t="str">
        <f>IF(Search!$I$5="","",IF($AS928="RC",1,""))</f>
        <v/>
      </c>
      <c r="M928" s="9" t="str">
        <f>IF(Search!$I$6="","",IF($AS928="RCP",1,""))</f>
        <v/>
      </c>
      <c r="N928" s="9" t="str">
        <f>IF(Search!$I$8="","",IF(COUNTA($AT928)=1,IF(Search!$I$8="N","N",1),""))</f>
        <v/>
      </c>
      <c r="O928" s="9" t="str">
        <f>IF(Search!$L$4="","",IF(COUNTA($AU928)=1,IF(Search!$L$4="N","N",1),""))</f>
        <v/>
      </c>
      <c r="P928" s="9" t="str">
        <f>IF(Search!$L$5="","",IF(ISNUMBER(SEARCH("Jersey",$AU928))=TRUE,IF(Search!$L$5="N","N",1),""))</f>
        <v/>
      </c>
      <c r="Q928" s="9" t="str">
        <f>IF(Search!$L$6="","",IF(ISNUMBER(SEARCH("Patch",$AU928))=TRUE,IF(Search!$L$6="N","N",1),""))</f>
        <v/>
      </c>
      <c r="R928" s="9" t="str">
        <f>IF(Search!$L$7="","",IF(ISNUMBER(SEARCH("Shield",$AU928))=TRUE,IF(Search!$L$7="N","N",1),""))</f>
        <v/>
      </c>
      <c r="S928" s="9" t="str">
        <f>IF(Search!$L$8="","",IF(ISNUMBER(SEARCH("Stick",$AU928))=TRUE,IF(Search!$L$8="N","N",1),""))</f>
        <v/>
      </c>
      <c r="T928" s="9" t="str">
        <f>IF(Search!$O$4="","",IF(COUNTA($AW928)=1,IF(Search!$O$4="N","N",1),""))</f>
        <v/>
      </c>
      <c r="U928" s="9" t="str">
        <f>IF(Search!$O$5="","",IF($AW928="","",IF($AW928&lt;Search!$O$5,"",1)))</f>
        <v/>
      </c>
      <c r="V928" s="9" t="str">
        <f>IF(Search!$O$6="","",IF($AW928="","",IF($AW928&gt;Search!$O$6,"",1)))</f>
        <v/>
      </c>
      <c r="W928" s="9" t="str">
        <f>IF(Search!$U$4="","",IF($AX928="","",1))</f>
        <v/>
      </c>
      <c r="X928" s="9" t="str">
        <f>IF(Search!$U$5="","",IF(ISNUMBER(SEARCH(Search!$U$5,$AX928))=TRUE,IF(Search!$U$5="N","N",1),""))</f>
        <v/>
      </c>
      <c r="Y928" s="9" t="str">
        <f>IF(Search!$U$6="","",IF($AY928&lt;Search!$U$6,"",1))</f>
        <v/>
      </c>
      <c r="Z928" s="9" t="str">
        <f>IF(Search!$R$4="","",IF(Inventory!$BA928&lt;Search!$R$4,"",1))</f>
        <v/>
      </c>
      <c r="AA928" s="9" t="str">
        <f>IF(Search!$R$5="","",IF($BA928&gt;Search!$R$5,"",1))</f>
        <v/>
      </c>
      <c r="AB928" s="9" t="str">
        <f>IF(Search!$R$6="","",IF($BB928&lt;Search!$R$6,"",1))</f>
        <v/>
      </c>
      <c r="AC928" s="9" t="str">
        <f>IF(Search!$R$7="","",IF($BB928&lt;Search!$R$7,"",1))</f>
        <v/>
      </c>
      <c r="AD928" s="45" t="str">
        <f>IF(COUNTIF($A928:$AC928,"n")&gt;0,"",IF(SUM($A928:$AC928)=COUNTA(Search!$C$4:$C$8,Search!$F$4:$F$8,Search!$I$4:$I$6,Search!$I$8,Search!$L$4:$L$8,Search!$O$4:$O$8,Search!$R$4:$R$7,Search!$U$4:$U$7)-COUNTIF(Search!$C$4:$U$7,"n"),1+LARGE($AD$1:AD927,1),""))</f>
        <v/>
      </c>
      <c r="AE928" s="45" t="str">
        <f t="shared" si="45"/>
        <v/>
      </c>
      <c r="AF928" s="45" t="str">
        <f>IF(AD928="","",COUNTIF($AE$1:$AE927,$AE928)+RANK($AE928,$AE$2:$AE$10540,1))</f>
        <v/>
      </c>
      <c r="AG928" s="45" t="str">
        <f t="shared" si="46"/>
        <v/>
      </c>
      <c r="AH928" s="45" t="str">
        <f>IF($AD928="","",COUNTIF($AG$1:$AG927,$AG928)+RANK($AG928,$AG$1:$AG$10539,0))</f>
        <v/>
      </c>
      <c r="AI928" s="10" t="str">
        <f t="shared" si="47"/>
        <v>2001-02 Crown Royale #70 Felix Potvin     /   $</v>
      </c>
      <c r="AJ928" s="11">
        <v>2001</v>
      </c>
      <c r="AK928" s="17" t="s">
        <v>1870</v>
      </c>
      <c r="AL928" s="12" t="s">
        <v>1069</v>
      </c>
      <c r="AM928" s="10">
        <v>70</v>
      </c>
      <c r="AN928" s="15" t="s">
        <v>226</v>
      </c>
      <c r="AO928" s="14"/>
      <c r="AP928" s="14"/>
      <c r="AQ928" s="14"/>
      <c r="AR928" s="14"/>
      <c r="AS928" s="9"/>
      <c r="AT928" s="9"/>
      <c r="AU928" s="9"/>
      <c r="AV928" s="13"/>
      <c r="AW928" s="13"/>
      <c r="AX928" s="9"/>
      <c r="AY928" s="9"/>
      <c r="AZ928" s="9"/>
      <c r="BA928" s="33"/>
      <c r="BB928" s="33"/>
      <c r="BC928" s="36"/>
      <c r="BD928" s="12" t="s">
        <v>1771</v>
      </c>
    </row>
    <row r="929" spans="1:56" s="12" customFormat="1" x14ac:dyDescent="0.2">
      <c r="A929" s="9" t="str">
        <f>IF(Search!$C$5="","",IF(COUNTA(Inventory!$AP929)=1,1,""))</f>
        <v/>
      </c>
      <c r="B929" s="9" t="str">
        <f>IF(Search!$C$4="","",IF(ISNUMBER(SEARCH(Search!$C$4,$AR929))=TRUE,1,""))</f>
        <v/>
      </c>
      <c r="C929" s="9" t="str">
        <f>IF(Search!$C$6="x",IF(COUNTA($AQ929)=1,1,"N"),IF(COUNTA($AQ929)=1,"N",""))</f>
        <v/>
      </c>
      <c r="D929" s="9" t="str">
        <f>IF(Search!$O$8="","",IF(ISNUMBER(SEARCH(Search!$O$8,$BD929))=TRUE,1,""))</f>
        <v/>
      </c>
      <c r="E929" s="9" t="str">
        <f>IF(Search!$C$7="","",IF(ISNUMBER(SEARCH(Search!$C$7,$AN929))=TRUE,1,""))</f>
        <v/>
      </c>
      <c r="F929" s="9" t="str">
        <f>IF(Search!$C$8="","",IF(ISNUMBER(SEARCH(Search!$C$8,$AO929))=TRUE,1,""))</f>
        <v/>
      </c>
      <c r="G929" s="9" t="str">
        <f>IF(Search!$F$4="","",IF(Inventory!$AJ929&lt;Search!$F$4,"",1))</f>
        <v/>
      </c>
      <c r="H929" s="9" t="str">
        <f>IF(Search!$F$5="","",IF(Inventory!$AJ929&gt;Search!$F$5,"",1))</f>
        <v/>
      </c>
      <c r="I929" s="9" t="str">
        <f>IF(Search!$F$7="","",IF(Search!$F$8="",IF(ISNUMBER(SEARCH(Search!$F$7,$AL929))=TRUE,1,""),""))</f>
        <v/>
      </c>
      <c r="J929" s="9" t="str">
        <f>IF($AL929=Search!$F$8,1,"")</f>
        <v/>
      </c>
      <c r="K929" s="9" t="str">
        <f>IF(Search!$I$4="","",IF(COUNTA($AS929)=1,IF(Search!$I$4="N","N",1),""))</f>
        <v/>
      </c>
      <c r="L929" s="9" t="str">
        <f>IF(Search!$I$5="","",IF($AS929="RC",1,""))</f>
        <v/>
      </c>
      <c r="M929" s="9" t="str">
        <f>IF(Search!$I$6="","",IF($AS929="RCP",1,""))</f>
        <v/>
      </c>
      <c r="N929" s="9" t="str">
        <f>IF(Search!$I$8="","",IF(COUNTA($AT929)=1,IF(Search!$I$8="N","N",1),""))</f>
        <v/>
      </c>
      <c r="O929" s="9" t="str">
        <f>IF(Search!$L$4="","",IF(COUNTA($AU929)=1,IF(Search!$L$4="N","N",1),""))</f>
        <v/>
      </c>
      <c r="P929" s="9" t="str">
        <f>IF(Search!$L$5="","",IF(ISNUMBER(SEARCH("Jersey",$AU929))=TRUE,IF(Search!$L$5="N","N",1),""))</f>
        <v/>
      </c>
      <c r="Q929" s="9" t="str">
        <f>IF(Search!$L$6="","",IF(ISNUMBER(SEARCH("Patch",$AU929))=TRUE,IF(Search!$L$6="N","N",1),""))</f>
        <v/>
      </c>
      <c r="R929" s="9" t="str">
        <f>IF(Search!$L$7="","",IF(ISNUMBER(SEARCH("Shield",$AU929))=TRUE,IF(Search!$L$7="N","N",1),""))</f>
        <v/>
      </c>
      <c r="S929" s="9" t="str">
        <f>IF(Search!$L$8="","",IF(ISNUMBER(SEARCH("Stick",$AU929))=TRUE,IF(Search!$L$8="N","N",1),""))</f>
        <v/>
      </c>
      <c r="T929" s="9" t="str">
        <f>IF(Search!$O$4="","",IF(COUNTA($AW929)=1,IF(Search!$O$4="N","N",1),""))</f>
        <v/>
      </c>
      <c r="U929" s="9" t="str">
        <f>IF(Search!$O$5="","",IF($AW929="","",IF($AW929&lt;Search!$O$5,"",1)))</f>
        <v/>
      </c>
      <c r="V929" s="9" t="str">
        <f>IF(Search!$O$6="","",IF($AW929="","",IF($AW929&gt;Search!$O$6,"",1)))</f>
        <v/>
      </c>
      <c r="W929" s="9" t="str">
        <f>IF(Search!$U$4="","",IF($AX929="","",1))</f>
        <v/>
      </c>
      <c r="X929" s="9" t="str">
        <f>IF(Search!$U$5="","",IF(ISNUMBER(SEARCH(Search!$U$5,$AX929))=TRUE,IF(Search!$U$5="N","N",1),""))</f>
        <v/>
      </c>
      <c r="Y929" s="9" t="str">
        <f>IF(Search!$U$6="","",IF($AY929&lt;Search!$U$6,"",1))</f>
        <v/>
      </c>
      <c r="Z929" s="9" t="str">
        <f>IF(Search!$R$4="","",IF(Inventory!$BA929&lt;Search!$R$4,"",1))</f>
        <v/>
      </c>
      <c r="AA929" s="9" t="str">
        <f>IF(Search!$R$5="","",IF($BA929&gt;Search!$R$5,"",1))</f>
        <v/>
      </c>
      <c r="AB929" s="9" t="str">
        <f>IF(Search!$R$6="","",IF($BB929&lt;Search!$R$6,"",1))</f>
        <v/>
      </c>
      <c r="AC929" s="9" t="str">
        <f>IF(Search!$R$7="","",IF($BB929&lt;Search!$R$7,"",1))</f>
        <v/>
      </c>
      <c r="AD929" s="45" t="str">
        <f>IF(COUNTIF($A929:$AC929,"n")&gt;0,"",IF(SUM($A929:$AC929)=COUNTA(Search!$C$4:$C$8,Search!$F$4:$F$8,Search!$I$4:$I$6,Search!$I$8,Search!$L$4:$L$8,Search!$O$4:$O$8,Search!$R$4:$R$7,Search!$U$4:$U$7)-COUNTIF(Search!$C$4:$U$7,"n"),1+LARGE($AD$1:AD928,1),""))</f>
        <v/>
      </c>
      <c r="AE929" s="45" t="str">
        <f t="shared" si="45"/>
        <v/>
      </c>
      <c r="AF929" s="45" t="str">
        <f>IF(AD929="","",COUNTIF($AE$1:$AE928,$AE929)+RANK($AE929,$AE$2:$AE$10540,1))</f>
        <v/>
      </c>
      <c r="AG929" s="45" t="str">
        <f t="shared" si="46"/>
        <v/>
      </c>
      <c r="AH929" s="45" t="str">
        <f>IF($AD929="","",COUNTIF($AG$1:$AG928,$AG929)+RANK($AG929,$AG$1:$AG$10539,0))</f>
        <v/>
      </c>
      <c r="AI929" s="10" t="str">
        <f t="shared" si="47"/>
        <v>2001-02 Pacific #442 Mats Sundin/Curtis Joseph TOR    /   $</v>
      </c>
      <c r="AJ929" s="11">
        <v>2001</v>
      </c>
      <c r="AK929" s="17" t="s">
        <v>1870</v>
      </c>
      <c r="AL929" s="12" t="s">
        <v>2238</v>
      </c>
      <c r="AM929" s="10">
        <v>442</v>
      </c>
      <c r="AN929" s="15" t="s">
        <v>2239</v>
      </c>
      <c r="AO929" s="14" t="s">
        <v>1904</v>
      </c>
      <c r="AP929" s="14"/>
      <c r="AQ929" s="14"/>
      <c r="AR929" s="14"/>
      <c r="AS929" s="9"/>
      <c r="AT929" s="9"/>
      <c r="AU929" s="9"/>
      <c r="AV929" s="13"/>
      <c r="AW929" s="13"/>
      <c r="AX929" s="9"/>
      <c r="AY929" s="9"/>
      <c r="AZ929" s="9"/>
      <c r="BA929" s="33"/>
      <c r="BB929" s="33"/>
      <c r="BC929" s="36"/>
      <c r="BD929" s="12" t="s">
        <v>1771</v>
      </c>
    </row>
    <row r="930" spans="1:56" s="12" customFormat="1" x14ac:dyDescent="0.2">
      <c r="A930" s="9" t="str">
        <f>IF(Search!$C$5="","",IF(COUNTA(Inventory!$AP930)=1,1,""))</f>
        <v/>
      </c>
      <c r="B930" s="9" t="str">
        <f>IF(Search!$C$4="","",IF(ISNUMBER(SEARCH(Search!$C$4,$AR930))=TRUE,1,""))</f>
        <v/>
      </c>
      <c r="C930" s="9" t="str">
        <f>IF(Search!$C$6="x",IF(COUNTA($AQ930)=1,1,"N"),IF(COUNTA($AQ930)=1,"N",""))</f>
        <v/>
      </c>
      <c r="D930" s="9" t="str">
        <f>IF(Search!$O$8="","",IF(ISNUMBER(SEARCH(Search!$O$8,$BD930))=TRUE,1,""))</f>
        <v/>
      </c>
      <c r="E930" s="9" t="str">
        <f>IF(Search!$C$7="","",IF(ISNUMBER(SEARCH(Search!$C$7,$AN930))=TRUE,1,""))</f>
        <v/>
      </c>
      <c r="F930" s="9" t="str">
        <f>IF(Search!$C$8="","",IF(ISNUMBER(SEARCH(Search!$C$8,$AO930))=TRUE,1,""))</f>
        <v/>
      </c>
      <c r="G930" s="9" t="str">
        <f>IF(Search!$F$4="","",IF(Inventory!$AJ930&lt;Search!$F$4,"",1))</f>
        <v/>
      </c>
      <c r="H930" s="9" t="str">
        <f>IF(Search!$F$5="","",IF(Inventory!$AJ930&gt;Search!$F$5,"",1))</f>
        <v/>
      </c>
      <c r="I930" s="9" t="str">
        <f>IF(Search!$F$7="","",IF(Search!$F$8="",IF(ISNUMBER(SEARCH(Search!$F$7,$AL930))=TRUE,1,""),""))</f>
        <v/>
      </c>
      <c r="J930" s="9" t="str">
        <f>IF($AL930=Search!$F$8,1,"")</f>
        <v/>
      </c>
      <c r="K930" s="9" t="str">
        <f>IF(Search!$I$4="","",IF(COUNTA($AS930)=1,IF(Search!$I$4="N","N",1),""))</f>
        <v/>
      </c>
      <c r="L930" s="9" t="str">
        <f>IF(Search!$I$5="","",IF($AS930="RC",1,""))</f>
        <v/>
      </c>
      <c r="M930" s="9" t="str">
        <f>IF(Search!$I$6="","",IF($AS930="RCP",1,""))</f>
        <v/>
      </c>
      <c r="N930" s="9" t="str">
        <f>IF(Search!$I$8="","",IF(COUNTA($AT930)=1,IF(Search!$I$8="N","N",1),""))</f>
        <v/>
      </c>
      <c r="O930" s="9" t="str">
        <f>IF(Search!$L$4="","",IF(COUNTA($AU930)=1,IF(Search!$L$4="N","N",1),""))</f>
        <v/>
      </c>
      <c r="P930" s="9" t="str">
        <f>IF(Search!$L$5="","",IF(ISNUMBER(SEARCH("Jersey",$AU930))=TRUE,IF(Search!$L$5="N","N",1),""))</f>
        <v/>
      </c>
      <c r="Q930" s="9" t="str">
        <f>IF(Search!$L$6="","",IF(ISNUMBER(SEARCH("Patch",$AU930))=TRUE,IF(Search!$L$6="N","N",1),""))</f>
        <v/>
      </c>
      <c r="R930" s="9" t="str">
        <f>IF(Search!$L$7="","",IF(ISNUMBER(SEARCH("Shield",$AU930))=TRUE,IF(Search!$L$7="N","N",1),""))</f>
        <v/>
      </c>
      <c r="S930" s="9" t="str">
        <f>IF(Search!$L$8="","",IF(ISNUMBER(SEARCH("Stick",$AU930))=TRUE,IF(Search!$L$8="N","N",1),""))</f>
        <v/>
      </c>
      <c r="T930" s="9" t="str">
        <f>IF(Search!$O$4="","",IF(COUNTA($AW930)=1,IF(Search!$O$4="N","N",1),""))</f>
        <v/>
      </c>
      <c r="U930" s="9" t="str">
        <f>IF(Search!$O$5="","",IF($AW930="","",IF($AW930&lt;Search!$O$5,"",1)))</f>
        <v/>
      </c>
      <c r="V930" s="9" t="str">
        <f>IF(Search!$O$6="","",IF($AW930="","",IF($AW930&gt;Search!$O$6,"",1)))</f>
        <v/>
      </c>
      <c r="W930" s="9" t="str">
        <f>IF(Search!$U$4="","",IF($AX930="","",1))</f>
        <v/>
      </c>
      <c r="X930" s="9" t="str">
        <f>IF(Search!$U$5="","",IF(ISNUMBER(SEARCH(Search!$U$5,$AX930))=TRUE,IF(Search!$U$5="N","N",1),""))</f>
        <v/>
      </c>
      <c r="Y930" s="9" t="str">
        <f>IF(Search!$U$6="","",IF($AY930&lt;Search!$U$6,"",1))</f>
        <v/>
      </c>
      <c r="Z930" s="9" t="str">
        <f>IF(Search!$R$4="","",IF(Inventory!$BA930&lt;Search!$R$4,"",1))</f>
        <v/>
      </c>
      <c r="AA930" s="9" t="str">
        <f>IF(Search!$R$5="","",IF($BA930&gt;Search!$R$5,"",1))</f>
        <v/>
      </c>
      <c r="AB930" s="9" t="str">
        <f>IF(Search!$R$6="","",IF($BB930&lt;Search!$R$6,"",1))</f>
        <v/>
      </c>
      <c r="AC930" s="9" t="str">
        <f>IF(Search!$R$7="","",IF($BB930&lt;Search!$R$7,"",1))</f>
        <v/>
      </c>
      <c r="AD930" s="45" t="str">
        <f>IF(COUNTIF($A930:$AC930,"n")&gt;0,"",IF(SUM($A930:$AC930)=COUNTA(Search!$C$4:$C$8,Search!$F$4:$F$8,Search!$I$4:$I$6,Search!$I$8,Search!$L$4:$L$8,Search!$O$4:$O$8,Search!$R$4:$R$7,Search!$U$4:$U$7)-COUNTIF(Search!$C$4:$U$7,"n"),1+LARGE($AD$1:AD929,1),""))</f>
        <v/>
      </c>
      <c r="AE930" s="45" t="str">
        <f t="shared" si="45"/>
        <v/>
      </c>
      <c r="AF930" s="45" t="str">
        <f>IF(AD930="","",COUNTIF($AE$1:$AE929,$AE930)+RANK($AE930,$AE$2:$AE$10540,1))</f>
        <v/>
      </c>
      <c r="AG930" s="45" t="str">
        <f t="shared" si="46"/>
        <v/>
      </c>
      <c r="AH930" s="45" t="str">
        <f>IF($AD930="","",COUNTIF($AG$1:$AG929,$AG930)+RANK($AG930,$AG$1:$AG$10539,0))</f>
        <v/>
      </c>
      <c r="AI930" s="10" t="str">
        <f t="shared" si="47"/>
        <v>2001-02 Private Stock PS-2002 #71 Mats Sundin TOR    /   $</v>
      </c>
      <c r="AJ930" s="11">
        <v>2001</v>
      </c>
      <c r="AK930" s="17" t="s">
        <v>1870</v>
      </c>
      <c r="AL930" s="12" t="s">
        <v>2240</v>
      </c>
      <c r="AM930" s="10">
        <v>71</v>
      </c>
      <c r="AN930" s="15" t="s">
        <v>215</v>
      </c>
      <c r="AO930" s="14" t="s">
        <v>1904</v>
      </c>
      <c r="AP930" s="14"/>
      <c r="AQ930" s="14"/>
      <c r="AR930" s="14"/>
      <c r="AS930" s="9"/>
      <c r="AT930" s="9"/>
      <c r="AU930" s="9"/>
      <c r="AV930" s="13"/>
      <c r="AW930" s="13"/>
      <c r="AX930" s="9"/>
      <c r="AY930" s="9"/>
      <c r="AZ930" s="9"/>
      <c r="BA930" s="33"/>
      <c r="BB930" s="33"/>
      <c r="BC930" s="36"/>
      <c r="BD930" s="12" t="s">
        <v>1771</v>
      </c>
    </row>
    <row r="931" spans="1:56" s="12" customFormat="1" x14ac:dyDescent="0.2">
      <c r="A931" s="9" t="str">
        <f>IF(Search!$C$5="","",IF(COUNTA(Inventory!$AP931)=1,1,""))</f>
        <v/>
      </c>
      <c r="B931" s="9" t="str">
        <f>IF(Search!$C$4="","",IF(ISNUMBER(SEARCH(Search!$C$4,$AR931))=TRUE,1,""))</f>
        <v/>
      </c>
      <c r="C931" s="9" t="str">
        <f>IF(Search!$C$6="x",IF(COUNTA($AQ931)=1,1,"N"),IF(COUNTA($AQ931)=1,"N",""))</f>
        <v/>
      </c>
      <c r="D931" s="9" t="str">
        <f>IF(Search!$O$8="","",IF(ISNUMBER(SEARCH(Search!$O$8,$BD931))=TRUE,1,""))</f>
        <v/>
      </c>
      <c r="E931" s="9" t="str">
        <f>IF(Search!$C$7="","",IF(ISNUMBER(SEARCH(Search!$C$7,$AN931))=TRUE,1,""))</f>
        <v/>
      </c>
      <c r="F931" s="9" t="str">
        <f>IF(Search!$C$8="","",IF(ISNUMBER(SEARCH(Search!$C$8,$AO931))=TRUE,1,""))</f>
        <v/>
      </c>
      <c r="G931" s="9" t="str">
        <f>IF(Search!$F$4="","",IF(Inventory!$AJ931&lt;Search!$F$4,"",1))</f>
        <v/>
      </c>
      <c r="H931" s="9" t="str">
        <f>IF(Search!$F$5="","",IF(Inventory!$AJ931&gt;Search!$F$5,"",1))</f>
        <v/>
      </c>
      <c r="I931" s="9" t="str">
        <f>IF(Search!$F$7="","",IF(Search!$F$8="",IF(ISNUMBER(SEARCH(Search!$F$7,$AL931))=TRUE,1,""),""))</f>
        <v/>
      </c>
      <c r="J931" s="9" t="str">
        <f>IF($AL931=Search!$F$8,1,"")</f>
        <v/>
      </c>
      <c r="K931" s="9" t="str">
        <f>IF(Search!$I$4="","",IF(COUNTA($AS931)=1,IF(Search!$I$4="N","N",1),""))</f>
        <v/>
      </c>
      <c r="L931" s="9" t="str">
        <f>IF(Search!$I$5="","",IF($AS931="RC",1,""))</f>
        <v/>
      </c>
      <c r="M931" s="9" t="str">
        <f>IF(Search!$I$6="","",IF($AS931="RCP",1,""))</f>
        <v/>
      </c>
      <c r="N931" s="9" t="str">
        <f>IF(Search!$I$8="","",IF(COUNTA($AT931)=1,IF(Search!$I$8="N","N",1),""))</f>
        <v/>
      </c>
      <c r="O931" s="9" t="str">
        <f>IF(Search!$L$4="","",IF(COUNTA($AU931)=1,IF(Search!$L$4="N","N",1),""))</f>
        <v/>
      </c>
      <c r="P931" s="9" t="str">
        <f>IF(Search!$L$5="","",IF(ISNUMBER(SEARCH("Jersey",$AU931))=TRUE,IF(Search!$L$5="N","N",1),""))</f>
        <v/>
      </c>
      <c r="Q931" s="9" t="str">
        <f>IF(Search!$L$6="","",IF(ISNUMBER(SEARCH("Patch",$AU931))=TRUE,IF(Search!$L$6="N","N",1),""))</f>
        <v/>
      </c>
      <c r="R931" s="9" t="str">
        <f>IF(Search!$L$7="","",IF(ISNUMBER(SEARCH("Shield",$AU931))=TRUE,IF(Search!$L$7="N","N",1),""))</f>
        <v/>
      </c>
      <c r="S931" s="9" t="str">
        <f>IF(Search!$L$8="","",IF(ISNUMBER(SEARCH("Stick",$AU931))=TRUE,IF(Search!$L$8="N","N",1),""))</f>
        <v/>
      </c>
      <c r="T931" s="9" t="str">
        <f>IF(Search!$O$4="","",IF(COUNTA($AW931)=1,IF(Search!$O$4="N","N",1),""))</f>
        <v/>
      </c>
      <c r="U931" s="9" t="str">
        <f>IF(Search!$O$5="","",IF($AW931="","",IF($AW931&lt;Search!$O$5,"",1)))</f>
        <v/>
      </c>
      <c r="V931" s="9" t="str">
        <f>IF(Search!$O$6="","",IF($AW931="","",IF($AW931&gt;Search!$O$6,"",1)))</f>
        <v/>
      </c>
      <c r="W931" s="9" t="str">
        <f>IF(Search!$U$4="","",IF($AX931="","",1))</f>
        <v/>
      </c>
      <c r="X931" s="9" t="str">
        <f>IF(Search!$U$5="","",IF(ISNUMBER(SEARCH(Search!$U$5,$AX931))=TRUE,IF(Search!$U$5="N","N",1),""))</f>
        <v/>
      </c>
      <c r="Y931" s="9" t="str">
        <f>IF(Search!$U$6="","",IF($AY931&lt;Search!$U$6,"",1))</f>
        <v/>
      </c>
      <c r="Z931" s="9" t="str">
        <f>IF(Search!$R$4="","",IF(Inventory!$BA931&lt;Search!$R$4,"",1))</f>
        <v/>
      </c>
      <c r="AA931" s="9" t="str">
        <f>IF(Search!$R$5="","",IF($BA931&gt;Search!$R$5,"",1))</f>
        <v/>
      </c>
      <c r="AB931" s="9" t="str">
        <f>IF(Search!$R$6="","",IF($BB931&lt;Search!$R$6,"",1))</f>
        <v/>
      </c>
      <c r="AC931" s="9" t="str">
        <f>IF(Search!$R$7="","",IF($BB931&lt;Search!$R$7,"",1))</f>
        <v/>
      </c>
      <c r="AD931" s="45" t="str">
        <f>IF(COUNTIF($A931:$AC931,"n")&gt;0,"",IF(SUM($A931:$AC931)=COUNTA(Search!$C$4:$C$8,Search!$F$4:$F$8,Search!$I$4:$I$6,Search!$I$8,Search!$L$4:$L$8,Search!$O$4:$O$8,Search!$R$4:$R$7,Search!$U$4:$U$7)-COUNTIF(Search!$C$4:$U$7,"n"),1+LARGE($AD$1:AD930,1),""))</f>
        <v/>
      </c>
      <c r="AE931" s="45" t="str">
        <f t="shared" si="45"/>
        <v/>
      </c>
      <c r="AF931" s="45" t="str">
        <f>IF(AD931="","",COUNTIF($AE$1:$AE930,$AE931)+RANK($AE931,$AE$2:$AE$10540,1))</f>
        <v/>
      </c>
      <c r="AG931" s="45" t="str">
        <f t="shared" si="46"/>
        <v/>
      </c>
      <c r="AH931" s="45" t="str">
        <f>IF($AD931="","",COUNTIF($AG$1:$AG930,$AG931)+RANK($AG931,$AG$1:$AG$10539,0))</f>
        <v/>
      </c>
      <c r="AI931" s="10" t="str">
        <f t="shared" si="47"/>
        <v>2001-02 Private Stock Retail #129 Scott Clemmensen     /   $</v>
      </c>
      <c r="AJ931" s="11">
        <v>2001</v>
      </c>
      <c r="AK931" s="17" t="s">
        <v>1870</v>
      </c>
      <c r="AL931" s="12" t="s">
        <v>2241</v>
      </c>
      <c r="AM931" s="10">
        <v>129</v>
      </c>
      <c r="AN931" s="15" t="s">
        <v>2242</v>
      </c>
      <c r="AO931" s="14"/>
      <c r="AP931" s="14"/>
      <c r="AQ931" s="14"/>
      <c r="AR931" s="14"/>
      <c r="AS931" s="9"/>
      <c r="AT931" s="9"/>
      <c r="AU931" s="9"/>
      <c r="AV931" s="13"/>
      <c r="AW931" s="13"/>
      <c r="AX931" s="9"/>
      <c r="AY931" s="9"/>
      <c r="AZ931" s="9"/>
      <c r="BA931" s="33"/>
      <c r="BB931" s="33"/>
      <c r="BC931" s="36"/>
      <c r="BD931" s="12" t="s">
        <v>1771</v>
      </c>
    </row>
    <row r="932" spans="1:56" s="12" customFormat="1" x14ac:dyDescent="0.2">
      <c r="A932" s="9" t="str">
        <f>IF(Search!$C$5="","",IF(COUNTA(Inventory!$AP932)=1,1,""))</f>
        <v/>
      </c>
      <c r="B932" s="9" t="str">
        <f>IF(Search!$C$4="","",IF(ISNUMBER(SEARCH(Search!$C$4,$AR932))=TRUE,1,""))</f>
        <v/>
      </c>
      <c r="C932" s="9" t="str">
        <f>IF(Search!$C$6="x",IF(COUNTA($AQ932)=1,1,"N"),IF(COUNTA($AQ932)=1,"N",""))</f>
        <v/>
      </c>
      <c r="D932" s="9" t="str">
        <f>IF(Search!$O$8="","",IF(ISNUMBER(SEARCH(Search!$O$8,$BD932))=TRUE,1,""))</f>
        <v/>
      </c>
      <c r="E932" s="9" t="str">
        <f>IF(Search!$C$7="","",IF(ISNUMBER(SEARCH(Search!$C$7,$AN932))=TRUE,1,""))</f>
        <v/>
      </c>
      <c r="F932" s="9" t="str">
        <f>IF(Search!$C$8="","",IF(ISNUMBER(SEARCH(Search!$C$8,$AO932))=TRUE,1,""))</f>
        <v/>
      </c>
      <c r="G932" s="9" t="str">
        <f>IF(Search!$F$4="","",IF(Inventory!$AJ932&lt;Search!$F$4,"",1))</f>
        <v/>
      </c>
      <c r="H932" s="9" t="str">
        <f>IF(Search!$F$5="","",IF(Inventory!$AJ932&gt;Search!$F$5,"",1))</f>
        <v/>
      </c>
      <c r="I932" s="9" t="str">
        <f>IF(Search!$F$7="","",IF(Search!$F$8="",IF(ISNUMBER(SEARCH(Search!$F$7,$AL932))=TRUE,1,""),""))</f>
        <v/>
      </c>
      <c r="J932" s="9" t="str">
        <f>IF($AL932=Search!$F$8,1,"")</f>
        <v/>
      </c>
      <c r="K932" s="9" t="str">
        <f>IF(Search!$I$4="","",IF(COUNTA($AS932)=1,IF(Search!$I$4="N","N",1),""))</f>
        <v/>
      </c>
      <c r="L932" s="9" t="str">
        <f>IF(Search!$I$5="","",IF($AS932="RC",1,""))</f>
        <v/>
      </c>
      <c r="M932" s="9" t="str">
        <f>IF(Search!$I$6="","",IF($AS932="RCP",1,""))</f>
        <v/>
      </c>
      <c r="N932" s="9" t="str">
        <f>IF(Search!$I$8="","",IF(COUNTA($AT932)=1,IF(Search!$I$8="N","N",1),""))</f>
        <v/>
      </c>
      <c r="O932" s="9" t="str">
        <f>IF(Search!$L$4="","",IF(COUNTA($AU932)=1,IF(Search!$L$4="N","N",1),""))</f>
        <v/>
      </c>
      <c r="P932" s="9" t="str">
        <f>IF(Search!$L$5="","",IF(ISNUMBER(SEARCH("Jersey",$AU932))=TRUE,IF(Search!$L$5="N","N",1),""))</f>
        <v/>
      </c>
      <c r="Q932" s="9" t="str">
        <f>IF(Search!$L$6="","",IF(ISNUMBER(SEARCH("Patch",$AU932))=TRUE,IF(Search!$L$6="N","N",1),""))</f>
        <v/>
      </c>
      <c r="R932" s="9" t="str">
        <f>IF(Search!$L$7="","",IF(ISNUMBER(SEARCH("Shield",$AU932))=TRUE,IF(Search!$L$7="N","N",1),""))</f>
        <v/>
      </c>
      <c r="S932" s="9" t="str">
        <f>IF(Search!$L$8="","",IF(ISNUMBER(SEARCH("Stick",$AU932))=TRUE,IF(Search!$L$8="N","N",1),""))</f>
        <v/>
      </c>
      <c r="T932" s="9" t="str">
        <f>IF(Search!$O$4="","",IF(COUNTA($AW932)=1,IF(Search!$O$4="N","N",1),""))</f>
        <v/>
      </c>
      <c r="U932" s="9" t="str">
        <f>IF(Search!$O$5="","",IF($AW932="","",IF($AW932&lt;Search!$O$5,"",1)))</f>
        <v/>
      </c>
      <c r="V932" s="9" t="str">
        <f>IF(Search!$O$6="","",IF($AW932="","",IF($AW932&gt;Search!$O$6,"",1)))</f>
        <v/>
      </c>
      <c r="W932" s="9" t="str">
        <f>IF(Search!$U$4="","",IF($AX932="","",1))</f>
        <v/>
      </c>
      <c r="X932" s="9" t="str">
        <f>IF(Search!$U$5="","",IF(ISNUMBER(SEARCH(Search!$U$5,$AX932))=TRUE,IF(Search!$U$5="N","N",1),""))</f>
        <v/>
      </c>
      <c r="Y932" s="9" t="str">
        <f>IF(Search!$U$6="","",IF($AY932&lt;Search!$U$6,"",1))</f>
        <v/>
      </c>
      <c r="Z932" s="9" t="str">
        <f>IF(Search!$R$4="","",IF(Inventory!$BA932&lt;Search!$R$4,"",1))</f>
        <v/>
      </c>
      <c r="AA932" s="9" t="str">
        <f>IF(Search!$R$5="","",IF($BA932&gt;Search!$R$5,"",1))</f>
        <v/>
      </c>
      <c r="AB932" s="9" t="str">
        <f>IF(Search!$R$6="","",IF($BB932&lt;Search!$R$6,"",1))</f>
        <v/>
      </c>
      <c r="AC932" s="9" t="str">
        <f>IF(Search!$R$7="","",IF($BB932&lt;Search!$R$7,"",1))</f>
        <v/>
      </c>
      <c r="AD932" s="45" t="str">
        <f>IF(COUNTIF($A932:$AC932,"n")&gt;0,"",IF(SUM($A932:$AC932)=COUNTA(Search!$C$4:$C$8,Search!$F$4:$F$8,Search!$I$4:$I$6,Search!$I$8,Search!$L$4:$L$8,Search!$O$4:$O$8,Search!$R$4:$R$7,Search!$U$4:$U$7)-COUNTIF(Search!$C$4:$U$7,"n"),1+LARGE($AD$1:AD931,1),""))</f>
        <v/>
      </c>
      <c r="AE932" s="45" t="str">
        <f t="shared" si="45"/>
        <v/>
      </c>
      <c r="AF932" s="45" t="str">
        <f>IF(AD932="","",COUNTIF($AE$1:$AE931,$AE932)+RANK($AE932,$AE$2:$AE$10540,1))</f>
        <v/>
      </c>
      <c r="AG932" s="45" t="str">
        <f t="shared" si="46"/>
        <v/>
      </c>
      <c r="AH932" s="45" t="str">
        <f>IF($AD932="","",COUNTIF($AG$1:$AG931,$AG932)+RANK($AG932,$AG$1:$AG$10539,0))</f>
        <v/>
      </c>
      <c r="AI932" s="10" t="str">
        <f t="shared" si="47"/>
        <v>2001-02 SP Authentic Sign of the Times #HO Marian Hossa     /   $</v>
      </c>
      <c r="AJ932" s="11">
        <v>2001</v>
      </c>
      <c r="AK932" s="17" t="s">
        <v>1870</v>
      </c>
      <c r="AL932" s="12" t="s">
        <v>567</v>
      </c>
      <c r="AM932" s="10" t="s">
        <v>2243</v>
      </c>
      <c r="AN932" s="15" t="s">
        <v>1189</v>
      </c>
      <c r="AO932" s="14"/>
      <c r="AP932" s="14"/>
      <c r="AQ932" s="14"/>
      <c r="AR932" s="14"/>
      <c r="AS932" s="9"/>
      <c r="AT932" s="9"/>
      <c r="AU932" s="9"/>
      <c r="AV932" s="13"/>
      <c r="AW932" s="13"/>
      <c r="AX932" s="9"/>
      <c r="AY932" s="9"/>
      <c r="AZ932" s="9"/>
      <c r="BA932" s="33"/>
      <c r="BB932" s="33"/>
      <c r="BC932" s="36"/>
      <c r="BD932" s="12" t="s">
        <v>1771</v>
      </c>
    </row>
    <row r="933" spans="1:56" s="12" customFormat="1" x14ac:dyDescent="0.2">
      <c r="A933" s="9" t="str">
        <f>IF(Search!$C$5="","",IF(COUNTA(Inventory!$AP933)=1,1,""))</f>
        <v/>
      </c>
      <c r="B933" s="9" t="str">
        <f>IF(Search!$C$4="","",IF(ISNUMBER(SEARCH(Search!$C$4,$AR933))=TRUE,1,""))</f>
        <v/>
      </c>
      <c r="C933" s="9" t="str">
        <f>IF(Search!$C$6="x",IF(COUNTA($AQ933)=1,1,"N"),IF(COUNTA($AQ933)=1,"N",""))</f>
        <v/>
      </c>
      <c r="D933" s="9" t="str">
        <f>IF(Search!$O$8="","",IF(ISNUMBER(SEARCH(Search!$O$8,$BD933))=TRUE,1,""))</f>
        <v/>
      </c>
      <c r="E933" s="9" t="str">
        <f>IF(Search!$C$7="","",IF(ISNUMBER(SEARCH(Search!$C$7,$AN933))=TRUE,1,""))</f>
        <v/>
      </c>
      <c r="F933" s="9" t="str">
        <f>IF(Search!$C$8="","",IF(ISNUMBER(SEARCH(Search!$C$8,$AO933))=TRUE,1,""))</f>
        <v/>
      </c>
      <c r="G933" s="9" t="str">
        <f>IF(Search!$F$4="","",IF(Inventory!$AJ933&lt;Search!$F$4,"",1))</f>
        <v/>
      </c>
      <c r="H933" s="9" t="str">
        <f>IF(Search!$F$5="","",IF(Inventory!$AJ933&gt;Search!$F$5,"",1))</f>
        <v/>
      </c>
      <c r="I933" s="9" t="str">
        <f>IF(Search!$F$7="","",IF(Search!$F$8="",IF(ISNUMBER(SEARCH(Search!$F$7,$AL933))=TRUE,1,""),""))</f>
        <v/>
      </c>
      <c r="J933" s="9" t="str">
        <f>IF($AL933=Search!$F$8,1,"")</f>
        <v/>
      </c>
      <c r="K933" s="9" t="str">
        <f>IF(Search!$I$4="","",IF(COUNTA($AS933)=1,IF(Search!$I$4="N","N",1),""))</f>
        <v/>
      </c>
      <c r="L933" s="9" t="str">
        <f>IF(Search!$I$5="","",IF($AS933="RC",1,""))</f>
        <v/>
      </c>
      <c r="M933" s="9" t="str">
        <f>IF(Search!$I$6="","",IF($AS933="RCP",1,""))</f>
        <v/>
      </c>
      <c r="N933" s="9" t="str">
        <f>IF(Search!$I$8="","",IF(COUNTA($AT933)=1,IF(Search!$I$8="N","N",1),""))</f>
        <v/>
      </c>
      <c r="O933" s="9" t="str">
        <f>IF(Search!$L$4="","",IF(COUNTA($AU933)=1,IF(Search!$L$4="N","N",1),""))</f>
        <v/>
      </c>
      <c r="P933" s="9" t="str">
        <f>IF(Search!$L$5="","",IF(ISNUMBER(SEARCH("Jersey",$AU933))=TRUE,IF(Search!$L$5="N","N",1),""))</f>
        <v/>
      </c>
      <c r="Q933" s="9" t="str">
        <f>IF(Search!$L$6="","",IF(ISNUMBER(SEARCH("Patch",$AU933))=TRUE,IF(Search!$L$6="N","N",1),""))</f>
        <v/>
      </c>
      <c r="R933" s="9" t="str">
        <f>IF(Search!$L$7="","",IF(ISNUMBER(SEARCH("Shield",$AU933))=TRUE,IF(Search!$L$7="N","N",1),""))</f>
        <v/>
      </c>
      <c r="S933" s="9" t="str">
        <f>IF(Search!$L$8="","",IF(ISNUMBER(SEARCH("Stick",$AU933))=TRUE,IF(Search!$L$8="N","N",1),""))</f>
        <v/>
      </c>
      <c r="T933" s="9" t="str">
        <f>IF(Search!$O$4="","",IF(COUNTA($AW933)=1,IF(Search!$O$4="N","N",1),""))</f>
        <v/>
      </c>
      <c r="U933" s="9" t="str">
        <f>IF(Search!$O$5="","",IF($AW933="","",IF($AW933&lt;Search!$O$5,"",1)))</f>
        <v/>
      </c>
      <c r="V933" s="9" t="str">
        <f>IF(Search!$O$6="","",IF($AW933="","",IF($AW933&gt;Search!$O$6,"",1)))</f>
        <v/>
      </c>
      <c r="W933" s="9" t="str">
        <f>IF(Search!$U$4="","",IF($AX933="","",1))</f>
        <v/>
      </c>
      <c r="X933" s="9" t="str">
        <f>IF(Search!$U$5="","",IF(ISNUMBER(SEARCH(Search!$U$5,$AX933))=TRUE,IF(Search!$U$5="N","N",1),""))</f>
        <v/>
      </c>
      <c r="Y933" s="9" t="str">
        <f>IF(Search!$U$6="","",IF($AY933&lt;Search!$U$6,"",1))</f>
        <v/>
      </c>
      <c r="Z933" s="9" t="str">
        <f>IF(Search!$R$4="","",IF(Inventory!$BA933&lt;Search!$R$4,"",1))</f>
        <v/>
      </c>
      <c r="AA933" s="9" t="str">
        <f>IF(Search!$R$5="","",IF($BA933&gt;Search!$R$5,"",1))</f>
        <v/>
      </c>
      <c r="AB933" s="9" t="str">
        <f>IF(Search!$R$6="","",IF($BB933&lt;Search!$R$6,"",1))</f>
        <v/>
      </c>
      <c r="AC933" s="9" t="str">
        <f>IF(Search!$R$7="","",IF($BB933&lt;Search!$R$7,"",1))</f>
        <v/>
      </c>
      <c r="AD933" s="45" t="str">
        <f>IF(COUNTIF($A933:$AC933,"n")&gt;0,"",IF(SUM($A933:$AC933)=COUNTA(Search!$C$4:$C$8,Search!$F$4:$F$8,Search!$I$4:$I$6,Search!$I$8,Search!$L$4:$L$8,Search!$O$4:$O$8,Search!$R$4:$R$7,Search!$U$4:$U$7)-COUNTIF(Search!$C$4:$U$7,"n"),1+LARGE($AD$1:AD932,1),""))</f>
        <v/>
      </c>
      <c r="AE933" s="45" t="str">
        <f t="shared" si="45"/>
        <v/>
      </c>
      <c r="AF933" s="45" t="str">
        <f>IF(AD933="","",COUNTIF($AE$1:$AE932,$AE933)+RANK($AE933,$AE$2:$AE$10540,1))</f>
        <v/>
      </c>
      <c r="AG933" s="45" t="str">
        <f t="shared" si="46"/>
        <v/>
      </c>
      <c r="AH933" s="45" t="str">
        <f>IF($AD933="","",COUNTIF($AG$1:$AG932,$AG933)+RANK($AG933,$AG$1:$AG$10539,0))</f>
        <v/>
      </c>
      <c r="AI933" s="10" t="str">
        <f t="shared" si="47"/>
        <v>2001-02 SPx #216 Karel Pilar     /   $</v>
      </c>
      <c r="AJ933" s="11">
        <v>2001</v>
      </c>
      <c r="AK933" s="17" t="s">
        <v>1870</v>
      </c>
      <c r="AL933" s="12" t="s">
        <v>443</v>
      </c>
      <c r="AM933" s="10">
        <v>216</v>
      </c>
      <c r="AN933" s="15" t="s">
        <v>2244</v>
      </c>
      <c r="AO933" s="14"/>
      <c r="AP933" s="14"/>
      <c r="AQ933" s="14"/>
      <c r="AR933" s="14"/>
      <c r="AS933" s="9"/>
      <c r="AT933" s="9"/>
      <c r="AU933" s="9"/>
      <c r="AV933" s="13"/>
      <c r="AW933" s="13"/>
      <c r="AX933" s="9"/>
      <c r="AY933" s="9"/>
      <c r="AZ933" s="9"/>
      <c r="BA933" s="33"/>
      <c r="BB933" s="33"/>
      <c r="BC933" s="36"/>
      <c r="BD933" s="12" t="s">
        <v>1771</v>
      </c>
    </row>
    <row r="934" spans="1:56" s="12" customFormat="1" x14ac:dyDescent="0.2">
      <c r="A934" s="9" t="str">
        <f>IF(Search!$C$5="","",IF(COUNTA(Inventory!$AP934)=1,1,""))</f>
        <v/>
      </c>
      <c r="B934" s="9" t="str">
        <f>IF(Search!$C$4="","",IF(ISNUMBER(SEARCH(Search!$C$4,$AR934))=TRUE,1,""))</f>
        <v/>
      </c>
      <c r="C934" s="9" t="str">
        <f>IF(Search!$C$6="x",IF(COUNTA($AQ934)=1,1,"N"),IF(COUNTA($AQ934)=1,"N",""))</f>
        <v/>
      </c>
      <c r="D934" s="9" t="str">
        <f>IF(Search!$O$8="","",IF(ISNUMBER(SEARCH(Search!$O$8,$BD934))=TRUE,1,""))</f>
        <v/>
      </c>
      <c r="E934" s="9" t="str">
        <f>IF(Search!$C$7="","",IF(ISNUMBER(SEARCH(Search!$C$7,$AN934))=TRUE,1,""))</f>
        <v/>
      </c>
      <c r="F934" s="9" t="str">
        <f>IF(Search!$C$8="","",IF(ISNUMBER(SEARCH(Search!$C$8,$AO934))=TRUE,1,""))</f>
        <v/>
      </c>
      <c r="G934" s="9" t="str">
        <f>IF(Search!$F$4="","",IF(Inventory!$AJ934&lt;Search!$F$4,"",1))</f>
        <v/>
      </c>
      <c r="H934" s="9" t="str">
        <f>IF(Search!$F$5="","",IF(Inventory!$AJ934&gt;Search!$F$5,"",1))</f>
        <v/>
      </c>
      <c r="I934" s="9" t="str">
        <f>IF(Search!$F$7="","",IF(Search!$F$8="",IF(ISNUMBER(SEARCH(Search!$F$7,$AL934))=TRUE,1,""),""))</f>
        <v/>
      </c>
      <c r="J934" s="9" t="str">
        <f>IF($AL934=Search!$F$8,1,"")</f>
        <v/>
      </c>
      <c r="K934" s="9" t="str">
        <f>IF(Search!$I$4="","",IF(COUNTA($AS934)=1,IF(Search!$I$4="N","N",1),""))</f>
        <v/>
      </c>
      <c r="L934" s="9" t="str">
        <f>IF(Search!$I$5="","",IF($AS934="RC",1,""))</f>
        <v/>
      </c>
      <c r="M934" s="9" t="str">
        <f>IF(Search!$I$6="","",IF($AS934="RCP",1,""))</f>
        <v/>
      </c>
      <c r="N934" s="9" t="str">
        <f>IF(Search!$I$8="","",IF(COUNTA($AT934)=1,IF(Search!$I$8="N","N",1),""))</f>
        <v/>
      </c>
      <c r="O934" s="9" t="str">
        <f>IF(Search!$L$4="","",IF(COUNTA($AU934)=1,IF(Search!$L$4="N","N",1),""))</f>
        <v/>
      </c>
      <c r="P934" s="9" t="str">
        <f>IF(Search!$L$5="","",IF(ISNUMBER(SEARCH("Jersey",$AU934))=TRUE,IF(Search!$L$5="N","N",1),""))</f>
        <v/>
      </c>
      <c r="Q934" s="9" t="str">
        <f>IF(Search!$L$6="","",IF(ISNUMBER(SEARCH("Patch",$AU934))=TRUE,IF(Search!$L$6="N","N",1),""))</f>
        <v/>
      </c>
      <c r="R934" s="9" t="str">
        <f>IF(Search!$L$7="","",IF(ISNUMBER(SEARCH("Shield",$AU934))=TRUE,IF(Search!$L$7="N","N",1),""))</f>
        <v/>
      </c>
      <c r="S934" s="9" t="str">
        <f>IF(Search!$L$8="","",IF(ISNUMBER(SEARCH("Stick",$AU934))=TRUE,IF(Search!$L$8="N","N",1),""))</f>
        <v/>
      </c>
      <c r="T934" s="9" t="str">
        <f>IF(Search!$O$4="","",IF(COUNTA($AW934)=1,IF(Search!$O$4="N","N",1),""))</f>
        <v/>
      </c>
      <c r="U934" s="9" t="str">
        <f>IF(Search!$O$5="","",IF($AW934="","",IF($AW934&lt;Search!$O$5,"",1)))</f>
        <v/>
      </c>
      <c r="V934" s="9" t="str">
        <f>IF(Search!$O$6="","",IF($AW934="","",IF($AW934&gt;Search!$O$6,"",1)))</f>
        <v/>
      </c>
      <c r="W934" s="9" t="str">
        <f>IF(Search!$U$4="","",IF($AX934="","",1))</f>
        <v/>
      </c>
      <c r="X934" s="9" t="str">
        <f>IF(Search!$U$5="","",IF(ISNUMBER(SEARCH(Search!$U$5,$AX934))=TRUE,IF(Search!$U$5="N","N",1),""))</f>
        <v/>
      </c>
      <c r="Y934" s="9" t="str">
        <f>IF(Search!$U$6="","",IF($AY934&lt;Search!$U$6,"",1))</f>
        <v/>
      </c>
      <c r="Z934" s="9" t="str">
        <f>IF(Search!$R$4="","",IF(Inventory!$BA934&lt;Search!$R$4,"",1))</f>
        <v/>
      </c>
      <c r="AA934" s="9" t="str">
        <f>IF(Search!$R$5="","",IF($BA934&gt;Search!$R$5,"",1))</f>
        <v/>
      </c>
      <c r="AB934" s="9" t="str">
        <f>IF(Search!$R$6="","",IF($BB934&lt;Search!$R$6,"",1))</f>
        <v/>
      </c>
      <c r="AC934" s="9" t="str">
        <f>IF(Search!$R$7="","",IF($BB934&lt;Search!$R$7,"",1))</f>
        <v/>
      </c>
      <c r="AD934" s="45" t="str">
        <f>IF(COUNTIF($A934:$AC934,"n")&gt;0,"",IF(SUM($A934:$AC934)=COUNTA(Search!$C$4:$C$8,Search!$F$4:$F$8,Search!$I$4:$I$6,Search!$I$8,Search!$L$4:$L$8,Search!$O$4:$O$8,Search!$R$4:$R$7,Search!$U$4:$U$7)-COUNTIF(Search!$C$4:$U$7,"n"),1+LARGE($AD$1:AD933,1),""))</f>
        <v/>
      </c>
      <c r="AE934" s="45" t="str">
        <f t="shared" si="45"/>
        <v/>
      </c>
      <c r="AF934" s="45" t="str">
        <f>IF(AD934="","",COUNTIF($AE$1:$AE933,$AE934)+RANK($AE934,$AE$2:$AE$10540,1))</f>
        <v/>
      </c>
      <c r="AG934" s="45" t="str">
        <f t="shared" si="46"/>
        <v/>
      </c>
      <c r="AH934" s="45" t="str">
        <f>IF($AD934="","",COUNTIF($AG$1:$AG933,$AG934)+RANK($AG934,$AG$1:$AG$10539,0))</f>
        <v/>
      </c>
      <c r="AI934" s="10" t="str">
        <f t="shared" si="47"/>
        <v>2001-02 Titanium Premiere Date #132 Mats Sundin     /   $</v>
      </c>
      <c r="AJ934" s="11">
        <v>2001</v>
      </c>
      <c r="AK934" s="17" t="s">
        <v>1870</v>
      </c>
      <c r="AL934" s="12" t="s">
        <v>2245</v>
      </c>
      <c r="AM934" s="10">
        <v>132</v>
      </c>
      <c r="AN934" s="15" t="s">
        <v>215</v>
      </c>
      <c r="AO934" s="14"/>
      <c r="AP934" s="14"/>
      <c r="AQ934" s="14"/>
      <c r="AR934" s="14"/>
      <c r="AS934" s="9"/>
      <c r="AT934" s="9"/>
      <c r="AU934" s="9"/>
      <c r="AV934" s="13"/>
      <c r="AW934" s="13"/>
      <c r="AX934" s="9"/>
      <c r="AY934" s="9"/>
      <c r="AZ934" s="9"/>
      <c r="BA934" s="33"/>
      <c r="BB934" s="33"/>
      <c r="BC934" s="36"/>
      <c r="BD934" s="12" t="s">
        <v>1771</v>
      </c>
    </row>
    <row r="935" spans="1:56" s="12" customFormat="1" x14ac:dyDescent="0.2">
      <c r="A935" s="9" t="str">
        <f>IF(Search!$C$5="","",IF(COUNTA(Inventory!$AP935)=1,1,""))</f>
        <v/>
      </c>
      <c r="B935" s="9" t="str">
        <f>IF(Search!$C$4="","",IF(ISNUMBER(SEARCH(Search!$C$4,$AR935))=TRUE,1,""))</f>
        <v/>
      </c>
      <c r="C935" s="9" t="str">
        <f>IF(Search!$C$6="x",IF(COUNTA($AQ935)=1,1,"N"),IF(COUNTA($AQ935)=1,"N",""))</f>
        <v/>
      </c>
      <c r="D935" s="9" t="str">
        <f>IF(Search!$O$8="","",IF(ISNUMBER(SEARCH(Search!$O$8,$BD935))=TRUE,1,""))</f>
        <v/>
      </c>
      <c r="E935" s="9" t="str">
        <f>IF(Search!$C$7="","",IF(ISNUMBER(SEARCH(Search!$C$7,$AN935))=TRUE,1,""))</f>
        <v/>
      </c>
      <c r="F935" s="9" t="str">
        <f>IF(Search!$C$8="","",IF(ISNUMBER(SEARCH(Search!$C$8,$AO935))=TRUE,1,""))</f>
        <v/>
      </c>
      <c r="G935" s="9" t="str">
        <f>IF(Search!$F$4="","",IF(Inventory!$AJ935&lt;Search!$F$4,"",1))</f>
        <v/>
      </c>
      <c r="H935" s="9" t="str">
        <f>IF(Search!$F$5="","",IF(Inventory!$AJ935&gt;Search!$F$5,"",1))</f>
        <v/>
      </c>
      <c r="I935" s="9" t="str">
        <f>IF(Search!$F$7="","",IF(Search!$F$8="",IF(ISNUMBER(SEARCH(Search!$F$7,$AL935))=TRUE,1,""),""))</f>
        <v/>
      </c>
      <c r="J935" s="9" t="str">
        <f>IF($AL935=Search!$F$8,1,"")</f>
        <v/>
      </c>
      <c r="K935" s="9" t="str">
        <f>IF(Search!$I$4="","",IF(COUNTA($AS935)=1,IF(Search!$I$4="N","N",1),""))</f>
        <v/>
      </c>
      <c r="L935" s="9" t="str">
        <f>IF(Search!$I$5="","",IF($AS935="RC",1,""))</f>
        <v/>
      </c>
      <c r="M935" s="9" t="str">
        <f>IF(Search!$I$6="","",IF($AS935="RCP",1,""))</f>
        <v/>
      </c>
      <c r="N935" s="9" t="str">
        <f>IF(Search!$I$8="","",IF(COUNTA($AT935)=1,IF(Search!$I$8="N","N",1),""))</f>
        <v/>
      </c>
      <c r="O935" s="9" t="str">
        <f>IF(Search!$L$4="","",IF(COUNTA($AU935)=1,IF(Search!$L$4="N","N",1),""))</f>
        <v/>
      </c>
      <c r="P935" s="9" t="str">
        <f>IF(Search!$L$5="","",IF(ISNUMBER(SEARCH("Jersey",$AU935))=TRUE,IF(Search!$L$5="N","N",1),""))</f>
        <v/>
      </c>
      <c r="Q935" s="9" t="str">
        <f>IF(Search!$L$6="","",IF(ISNUMBER(SEARCH("Patch",$AU935))=TRUE,IF(Search!$L$6="N","N",1),""))</f>
        <v/>
      </c>
      <c r="R935" s="9" t="str">
        <f>IF(Search!$L$7="","",IF(ISNUMBER(SEARCH("Shield",$AU935))=TRUE,IF(Search!$L$7="N","N",1),""))</f>
        <v/>
      </c>
      <c r="S935" s="9" t="str">
        <f>IF(Search!$L$8="","",IF(ISNUMBER(SEARCH("Stick",$AU935))=TRUE,IF(Search!$L$8="N","N",1),""))</f>
        <v/>
      </c>
      <c r="T935" s="9" t="str">
        <f>IF(Search!$O$4="","",IF(COUNTA($AW935)=1,IF(Search!$O$4="N","N",1),""))</f>
        <v/>
      </c>
      <c r="U935" s="9" t="str">
        <f>IF(Search!$O$5="","",IF($AW935="","",IF($AW935&lt;Search!$O$5,"",1)))</f>
        <v/>
      </c>
      <c r="V935" s="9" t="str">
        <f>IF(Search!$O$6="","",IF($AW935="","",IF($AW935&gt;Search!$O$6,"",1)))</f>
        <v/>
      </c>
      <c r="W935" s="9" t="str">
        <f>IF(Search!$U$4="","",IF($AX935="","",1))</f>
        <v/>
      </c>
      <c r="X935" s="9" t="str">
        <f>IF(Search!$U$5="","",IF(ISNUMBER(SEARCH(Search!$U$5,$AX935))=TRUE,IF(Search!$U$5="N","N",1),""))</f>
        <v/>
      </c>
      <c r="Y935" s="9" t="str">
        <f>IF(Search!$U$6="","",IF($AY935&lt;Search!$U$6,"",1))</f>
        <v/>
      </c>
      <c r="Z935" s="9" t="str">
        <f>IF(Search!$R$4="","",IF(Inventory!$BA935&lt;Search!$R$4,"",1))</f>
        <v/>
      </c>
      <c r="AA935" s="9" t="str">
        <f>IF(Search!$R$5="","",IF($BA935&gt;Search!$R$5,"",1))</f>
        <v/>
      </c>
      <c r="AB935" s="9" t="str">
        <f>IF(Search!$R$6="","",IF($BB935&lt;Search!$R$6,"",1))</f>
        <v/>
      </c>
      <c r="AC935" s="9" t="str">
        <f>IF(Search!$R$7="","",IF($BB935&lt;Search!$R$7,"",1))</f>
        <v/>
      </c>
      <c r="AD935" s="45" t="str">
        <f>IF(COUNTIF($A935:$AC935,"n")&gt;0,"",IF(SUM($A935:$AC935)=COUNTA(Search!$C$4:$C$8,Search!$F$4:$F$8,Search!$I$4:$I$6,Search!$I$8,Search!$L$4:$L$8,Search!$O$4:$O$8,Search!$R$4:$R$7,Search!$U$4:$U$7)-COUNTIF(Search!$C$4:$U$7,"n"),1+LARGE($AD$1:AD934,1),""))</f>
        <v/>
      </c>
      <c r="AE935" s="45" t="str">
        <f t="shared" si="45"/>
        <v/>
      </c>
      <c r="AF935" s="45" t="str">
        <f>IF(AD935="","",COUNTIF($AE$1:$AE934,$AE935)+RANK($AE935,$AE$2:$AE$10540,1))</f>
        <v/>
      </c>
      <c r="AG935" s="45" t="str">
        <f t="shared" si="46"/>
        <v/>
      </c>
      <c r="AH935" s="45" t="str">
        <f>IF($AD935="","",COUNTIF($AG$1:$AG934,$AG935)+RANK($AG935,$AG$1:$AG$10539,0))</f>
        <v/>
      </c>
      <c r="AI935" s="10" t="str">
        <f t="shared" si="47"/>
        <v>2001-02 Topps Archives Autographs #17 Darryl Sittler     /   $</v>
      </c>
      <c r="AJ935" s="11">
        <v>2001</v>
      </c>
      <c r="AK935" s="17" t="s">
        <v>1870</v>
      </c>
      <c r="AL935" s="12" t="s">
        <v>2246</v>
      </c>
      <c r="AM935" s="10">
        <v>17</v>
      </c>
      <c r="AN935" s="15" t="s">
        <v>64</v>
      </c>
      <c r="AO935" s="14"/>
      <c r="AP935" s="14"/>
      <c r="AQ935" s="14"/>
      <c r="AR935" s="14"/>
      <c r="AS935" s="9"/>
      <c r="AT935" s="9"/>
      <c r="AU935" s="9"/>
      <c r="AV935" s="13"/>
      <c r="AW935" s="13"/>
      <c r="AX935" s="9"/>
      <c r="AY935" s="9"/>
      <c r="AZ935" s="9"/>
      <c r="BA935" s="33"/>
      <c r="BB935" s="33"/>
      <c r="BC935" s="36"/>
      <c r="BD935" s="12" t="s">
        <v>1771</v>
      </c>
    </row>
    <row r="936" spans="1:56" s="12" customFormat="1" x14ac:dyDescent="0.2">
      <c r="A936" s="9">
        <f>IF(Search!$C$5="","",IF(COUNTA(Inventory!$AP936)=1,1,""))</f>
        <v>1</v>
      </c>
      <c r="B936" s="9" t="str">
        <f>IF(Search!$C$4="","",IF(ISNUMBER(SEARCH(Search!$C$4,$AR936))=TRUE,1,""))</f>
        <v/>
      </c>
      <c r="C936" s="9" t="str">
        <f>IF(Search!$C$6="x",IF(COUNTA($AQ936)=1,1,"N"),IF(COUNTA($AQ936)=1,"N",""))</f>
        <v/>
      </c>
      <c r="D936" s="9" t="str">
        <f>IF(Search!$O$8="","",IF(ISNUMBER(SEARCH(Search!$O$8,$BD936))=TRUE,1,""))</f>
        <v/>
      </c>
      <c r="E936" s="9" t="str">
        <f>IF(Search!$C$7="","",IF(ISNUMBER(SEARCH(Search!$C$7,$AN936))=TRUE,1,""))</f>
        <v/>
      </c>
      <c r="F936" s="9" t="str">
        <f>IF(Search!$C$8="","",IF(ISNUMBER(SEARCH(Search!$C$8,$AO936))=TRUE,1,""))</f>
        <v/>
      </c>
      <c r="G936" s="9" t="str">
        <f>IF(Search!$F$4="","",IF(Inventory!$AJ936&lt;Search!$F$4,"",1))</f>
        <v/>
      </c>
      <c r="H936" s="9" t="str">
        <f>IF(Search!$F$5="","",IF(Inventory!$AJ936&gt;Search!$F$5,"",1))</f>
        <v/>
      </c>
      <c r="I936" s="9" t="str">
        <f>IF(Search!$F$7="","",IF(Search!$F$8="",IF(ISNUMBER(SEARCH(Search!$F$7,$AL936))=TRUE,1,""),""))</f>
        <v/>
      </c>
      <c r="J936" s="9" t="str">
        <f>IF($AL936=Search!$F$8,1,"")</f>
        <v/>
      </c>
      <c r="K936" s="9" t="str">
        <f>IF(Search!$I$4="","",IF(COUNTA($AS936)=1,IF(Search!$I$4="N","N",1),""))</f>
        <v/>
      </c>
      <c r="L936" s="9" t="str">
        <f>IF(Search!$I$5="","",IF($AS936="RC",1,""))</f>
        <v/>
      </c>
      <c r="M936" s="9" t="str">
        <f>IF(Search!$I$6="","",IF($AS936="RCP",1,""))</f>
        <v/>
      </c>
      <c r="N936" s="9" t="str">
        <f>IF(Search!$I$8="","",IF(COUNTA($AT936)=1,IF(Search!$I$8="N","N",1),""))</f>
        <v/>
      </c>
      <c r="O936" s="9" t="str">
        <f>IF(Search!$L$4="","",IF(COUNTA($AU936)=1,IF(Search!$L$4="N","N",1),""))</f>
        <v/>
      </c>
      <c r="P936" s="9" t="str">
        <f>IF(Search!$L$5="","",IF(ISNUMBER(SEARCH("Jersey",$AU936))=TRUE,IF(Search!$L$5="N","N",1),""))</f>
        <v/>
      </c>
      <c r="Q936" s="9" t="str">
        <f>IF(Search!$L$6="","",IF(ISNUMBER(SEARCH("Patch",$AU936))=TRUE,IF(Search!$L$6="N","N",1),""))</f>
        <v/>
      </c>
      <c r="R936" s="9" t="str">
        <f>IF(Search!$L$7="","",IF(ISNUMBER(SEARCH("Shield",$AU936))=TRUE,IF(Search!$L$7="N","N",1),""))</f>
        <v/>
      </c>
      <c r="S936" s="9" t="str">
        <f>IF(Search!$L$8="","",IF(ISNUMBER(SEARCH("Stick",$AU936))=TRUE,IF(Search!$L$8="N","N",1),""))</f>
        <v/>
      </c>
      <c r="T936" s="9" t="str">
        <f>IF(Search!$O$4="","",IF(COUNTA($AW936)=1,IF(Search!$O$4="N","N",1),""))</f>
        <v/>
      </c>
      <c r="U936" s="9" t="str">
        <f>IF(Search!$O$5="","",IF($AW936="","",IF($AW936&lt;Search!$O$5,"",1)))</f>
        <v/>
      </c>
      <c r="V936" s="9" t="str">
        <f>IF(Search!$O$6="","",IF($AW936="","",IF($AW936&gt;Search!$O$6,"",1)))</f>
        <v/>
      </c>
      <c r="W936" s="9" t="str">
        <f>IF(Search!$U$4="","",IF($AX936="","",1))</f>
        <v/>
      </c>
      <c r="X936" s="9" t="str">
        <f>IF(Search!$U$5="","",IF(ISNUMBER(SEARCH(Search!$U$5,$AX936))=TRUE,IF(Search!$U$5="N","N",1),""))</f>
        <v/>
      </c>
      <c r="Y936" s="9" t="str">
        <f>IF(Search!$U$6="","",IF($AY936&lt;Search!$U$6,"",1))</f>
        <v/>
      </c>
      <c r="Z936" s="9" t="str">
        <f>IF(Search!$R$4="","",IF(Inventory!$BA936&lt;Search!$R$4,"",1))</f>
        <v/>
      </c>
      <c r="AA936" s="9" t="str">
        <f>IF(Search!$R$5="","",IF($BA936&gt;Search!$R$5,"",1))</f>
        <v/>
      </c>
      <c r="AB936" s="9" t="str">
        <f>IF(Search!$R$6="","",IF($BB936&lt;Search!$R$6,"",1))</f>
        <v/>
      </c>
      <c r="AC936" s="9" t="str">
        <f>IF(Search!$R$7="","",IF($BB936&lt;Search!$R$7,"",1))</f>
        <v/>
      </c>
      <c r="AD936" s="45">
        <f>IF(COUNTIF($A936:$AC936,"n")&gt;0,"",IF(SUM($A936:$AC936)=COUNTA(Search!$C$4:$C$8,Search!$F$4:$F$8,Search!$I$4:$I$6,Search!$I$8,Search!$L$4:$L$8,Search!$O$4:$O$8,Search!$R$4:$R$7,Search!$U$4:$U$7)-COUNTIF(Search!$C$4:$U$7,"n"),1+LARGE($AD$1:AD935,1),""))</f>
        <v>29</v>
      </c>
      <c r="AE936" s="45">
        <f t="shared" si="45"/>
        <v>505</v>
      </c>
      <c r="AF936" s="45">
        <f>IF(AD936="","",COUNTIF($AE$1:$AE935,$AE936)+RANK($AE936,$AE$2:$AE$10540,1))</f>
        <v>102</v>
      </c>
      <c r="AG936" s="45">
        <f t="shared" si="46"/>
        <v>725</v>
      </c>
      <c r="AH936" s="45">
        <f>IF($AD936="","",COUNTIF($AG$1:$AG935,$AG936)+RANK($AG936,$AG$1:$AG$10539,0))</f>
        <v>6</v>
      </c>
      <c r="AI936" s="10" t="str">
        <f t="shared" si="47"/>
        <v>2001-02 Upper Deck Game Jersey Autographs #SJCJ Curtis Joseph Ser.2 TOR    /150   $40</v>
      </c>
      <c r="AJ936" s="11">
        <v>2001</v>
      </c>
      <c r="AK936" s="17" t="s">
        <v>1870</v>
      </c>
      <c r="AL936" s="12" t="s">
        <v>2247</v>
      </c>
      <c r="AM936" s="10" t="s">
        <v>2248</v>
      </c>
      <c r="AN936" s="15" t="s">
        <v>2249</v>
      </c>
      <c r="AO936" s="14" t="s">
        <v>1904</v>
      </c>
      <c r="AP936" s="14" t="s">
        <v>1902</v>
      </c>
      <c r="AQ936" s="14"/>
      <c r="AR936" s="14"/>
      <c r="AS936" s="9"/>
      <c r="AT936" s="9"/>
      <c r="AU936" s="9"/>
      <c r="AV936" s="13"/>
      <c r="AW936" s="13">
        <v>150</v>
      </c>
      <c r="AX936" s="9"/>
      <c r="AY936" s="9"/>
      <c r="AZ936" s="9"/>
      <c r="BA936" s="33">
        <v>40</v>
      </c>
      <c r="BB936" s="33"/>
      <c r="BC936" s="36"/>
      <c r="BD936" s="12" t="s">
        <v>1771</v>
      </c>
    </row>
    <row r="937" spans="1:56" s="12" customFormat="1" x14ac:dyDescent="0.2">
      <c r="A937" s="9" t="str">
        <f>IF(Search!$C$5="","",IF(COUNTA(Inventory!$AP937)=1,1,""))</f>
        <v/>
      </c>
      <c r="B937" s="9" t="str">
        <f>IF(Search!$C$4="","",IF(ISNUMBER(SEARCH(Search!$C$4,$AR937))=TRUE,1,""))</f>
        <v/>
      </c>
      <c r="C937" s="9" t="str">
        <f>IF(Search!$C$6="x",IF(COUNTA($AQ937)=1,1,"N"),IF(COUNTA($AQ937)=1,"N",""))</f>
        <v/>
      </c>
      <c r="D937" s="9" t="str">
        <f>IF(Search!$O$8="","",IF(ISNUMBER(SEARCH(Search!$O$8,$BD937))=TRUE,1,""))</f>
        <v/>
      </c>
      <c r="E937" s="9" t="str">
        <f>IF(Search!$C$7="","",IF(ISNUMBER(SEARCH(Search!$C$7,$AN937))=TRUE,1,""))</f>
        <v/>
      </c>
      <c r="F937" s="9" t="str">
        <f>IF(Search!$C$8="","",IF(ISNUMBER(SEARCH(Search!$C$8,$AO937))=TRUE,1,""))</f>
        <v/>
      </c>
      <c r="G937" s="9" t="str">
        <f>IF(Search!$F$4="","",IF(Inventory!$AJ937&lt;Search!$F$4,"",1))</f>
        <v/>
      </c>
      <c r="H937" s="9" t="str">
        <f>IF(Search!$F$5="","",IF(Inventory!$AJ937&gt;Search!$F$5,"",1))</f>
        <v/>
      </c>
      <c r="I937" s="9" t="str">
        <f>IF(Search!$F$7="","",IF(Search!$F$8="",IF(ISNUMBER(SEARCH(Search!$F$7,$AL937))=TRUE,1,""),""))</f>
        <v/>
      </c>
      <c r="J937" s="9" t="str">
        <f>IF($AL937=Search!$F$8,1,"")</f>
        <v/>
      </c>
      <c r="K937" s="9" t="str">
        <f>IF(Search!$I$4="","",IF(COUNTA($AS937)=1,IF(Search!$I$4="N","N",1),""))</f>
        <v/>
      </c>
      <c r="L937" s="9" t="str">
        <f>IF(Search!$I$5="","",IF($AS937="RC",1,""))</f>
        <v/>
      </c>
      <c r="M937" s="9" t="str">
        <f>IF(Search!$I$6="","",IF($AS937="RCP",1,""))</f>
        <v/>
      </c>
      <c r="N937" s="9" t="str">
        <f>IF(Search!$I$8="","",IF(COUNTA($AT937)=1,IF(Search!$I$8="N","N",1),""))</f>
        <v/>
      </c>
      <c r="O937" s="9" t="str">
        <f>IF(Search!$L$4="","",IF(COUNTA($AU937)=1,IF(Search!$L$4="N","N",1),""))</f>
        <v/>
      </c>
      <c r="P937" s="9" t="str">
        <f>IF(Search!$L$5="","",IF(ISNUMBER(SEARCH("Jersey",$AU937))=TRUE,IF(Search!$L$5="N","N",1),""))</f>
        <v/>
      </c>
      <c r="Q937" s="9" t="str">
        <f>IF(Search!$L$6="","",IF(ISNUMBER(SEARCH("Patch",$AU937))=TRUE,IF(Search!$L$6="N","N",1),""))</f>
        <v/>
      </c>
      <c r="R937" s="9" t="str">
        <f>IF(Search!$L$7="","",IF(ISNUMBER(SEARCH("Shield",$AU937))=TRUE,IF(Search!$L$7="N","N",1),""))</f>
        <v/>
      </c>
      <c r="S937" s="9" t="str">
        <f>IF(Search!$L$8="","",IF(ISNUMBER(SEARCH("Stick",$AU937))=TRUE,IF(Search!$L$8="N","N",1),""))</f>
        <v/>
      </c>
      <c r="T937" s="9" t="str">
        <f>IF(Search!$O$4="","",IF(COUNTA($AW937)=1,IF(Search!$O$4="N","N",1),""))</f>
        <v/>
      </c>
      <c r="U937" s="9" t="str">
        <f>IF(Search!$O$5="","",IF($AW937="","",IF($AW937&lt;Search!$O$5,"",1)))</f>
        <v/>
      </c>
      <c r="V937" s="9" t="str">
        <f>IF(Search!$O$6="","",IF($AW937="","",IF($AW937&gt;Search!$O$6,"",1)))</f>
        <v/>
      </c>
      <c r="W937" s="9" t="str">
        <f>IF(Search!$U$4="","",IF($AX937="","",1))</f>
        <v/>
      </c>
      <c r="X937" s="9" t="str">
        <f>IF(Search!$U$5="","",IF(ISNUMBER(SEARCH(Search!$U$5,$AX937))=TRUE,IF(Search!$U$5="N","N",1),""))</f>
        <v/>
      </c>
      <c r="Y937" s="9" t="str">
        <f>IF(Search!$U$6="","",IF($AY937&lt;Search!$U$6,"",1))</f>
        <v/>
      </c>
      <c r="Z937" s="9" t="str">
        <f>IF(Search!$R$4="","",IF(Inventory!$BA937&lt;Search!$R$4,"",1))</f>
        <v/>
      </c>
      <c r="AA937" s="9" t="str">
        <f>IF(Search!$R$5="","",IF($BA937&gt;Search!$R$5,"",1))</f>
        <v/>
      </c>
      <c r="AB937" s="9" t="str">
        <f>IF(Search!$R$6="","",IF($BB937&lt;Search!$R$6,"",1))</f>
        <v/>
      </c>
      <c r="AC937" s="9" t="str">
        <f>IF(Search!$R$7="","",IF($BB937&lt;Search!$R$7,"",1))</f>
        <v/>
      </c>
      <c r="AD937" s="45" t="str">
        <f>IF(COUNTIF($A937:$AC937,"n")&gt;0,"",IF(SUM($A937:$AC937)=COUNTA(Search!$C$4:$C$8,Search!$F$4:$F$8,Search!$I$4:$I$6,Search!$I$8,Search!$L$4:$L$8,Search!$O$4:$O$8,Search!$R$4:$R$7,Search!$U$4:$U$7)-COUNTIF(Search!$C$4:$U$7,"n"),1+LARGE($AD$1:AD936,1),""))</f>
        <v/>
      </c>
      <c r="AE937" s="45" t="str">
        <f t="shared" si="45"/>
        <v/>
      </c>
      <c r="AF937" s="45" t="str">
        <f>IF(AD937="","",COUNTIF($AE$1:$AE936,$AE937)+RANK($AE937,$AE$2:$AE$10540,1))</f>
        <v/>
      </c>
      <c r="AG937" s="45" t="str">
        <f t="shared" si="46"/>
        <v/>
      </c>
      <c r="AH937" s="45" t="str">
        <f>IF($AD937="","",COUNTIF($AG$1:$AG936,$AG937)+RANK($AG937,$AG$1:$AG$10539,0))</f>
        <v/>
      </c>
      <c r="AI937" s="10" t="str">
        <f t="shared" si="47"/>
        <v>2001-02 Upper Deck Ice #70 Bob Wren     /   $</v>
      </c>
      <c r="AJ937" s="11">
        <v>2001</v>
      </c>
      <c r="AK937" s="17" t="s">
        <v>1870</v>
      </c>
      <c r="AL937" s="12" t="s">
        <v>616</v>
      </c>
      <c r="AM937" s="10">
        <v>70</v>
      </c>
      <c r="AN937" s="15" t="s">
        <v>2233</v>
      </c>
      <c r="AO937" s="14"/>
      <c r="AP937" s="14"/>
      <c r="AQ937" s="14"/>
      <c r="AR937" s="14"/>
      <c r="AS937" s="9"/>
      <c r="AT937" s="9"/>
      <c r="AU937" s="9"/>
      <c r="AV937" s="13"/>
      <c r="AW937" s="13"/>
      <c r="AX937" s="9"/>
      <c r="AY937" s="9"/>
      <c r="AZ937" s="9"/>
      <c r="BA937" s="33"/>
      <c r="BB937" s="33"/>
      <c r="BC937" s="36"/>
      <c r="BD937" s="12" t="s">
        <v>1771</v>
      </c>
    </row>
    <row r="938" spans="1:56" s="12" customFormat="1" x14ac:dyDescent="0.2">
      <c r="A938" s="9">
        <f>IF(Search!$C$5="","",IF(COUNTA(Inventory!$AP938)=1,1,""))</f>
        <v>1</v>
      </c>
      <c r="B938" s="9" t="str">
        <f>IF(Search!$C$4="","",IF(ISNUMBER(SEARCH(Search!$C$4,$AR938))=TRUE,1,""))</f>
        <v/>
      </c>
      <c r="C938" s="9" t="str">
        <f>IF(Search!$C$6="x",IF(COUNTA($AQ938)=1,1,"N"),IF(COUNTA($AQ938)=1,"N",""))</f>
        <v/>
      </c>
      <c r="D938" s="9" t="str">
        <f>IF(Search!$O$8="","",IF(ISNUMBER(SEARCH(Search!$O$8,$BD938))=TRUE,1,""))</f>
        <v/>
      </c>
      <c r="E938" s="9" t="str">
        <f>IF(Search!$C$7="","",IF(ISNUMBER(SEARCH(Search!$C$7,$AN938))=TRUE,1,""))</f>
        <v/>
      </c>
      <c r="F938" s="9" t="str">
        <f>IF(Search!$C$8="","",IF(ISNUMBER(SEARCH(Search!$C$8,$AO938))=TRUE,1,""))</f>
        <v/>
      </c>
      <c r="G938" s="9" t="str">
        <f>IF(Search!$F$4="","",IF(Inventory!$AJ938&lt;Search!$F$4,"",1))</f>
        <v/>
      </c>
      <c r="H938" s="9" t="str">
        <f>IF(Search!$F$5="","",IF(Inventory!$AJ938&gt;Search!$F$5,"",1))</f>
        <v/>
      </c>
      <c r="I938" s="9" t="str">
        <f>IF(Search!$F$7="","",IF(Search!$F$8="",IF(ISNUMBER(SEARCH(Search!$F$7,$AL938))=TRUE,1,""),""))</f>
        <v/>
      </c>
      <c r="J938" s="9" t="str">
        <f>IF($AL938=Search!$F$8,1,"")</f>
        <v/>
      </c>
      <c r="K938" s="9" t="str">
        <f>IF(Search!$I$4="","",IF(COUNTA($AS938)=1,IF(Search!$I$4="N","N",1),""))</f>
        <v/>
      </c>
      <c r="L938" s="9" t="str">
        <f>IF(Search!$I$5="","",IF($AS938="RC",1,""))</f>
        <v/>
      </c>
      <c r="M938" s="9" t="str">
        <f>IF(Search!$I$6="","",IF($AS938="RCP",1,""))</f>
        <v/>
      </c>
      <c r="N938" s="9" t="str">
        <f>IF(Search!$I$8="","",IF(COUNTA($AT938)=1,IF(Search!$I$8="N","N",1),""))</f>
        <v/>
      </c>
      <c r="O938" s="9" t="str">
        <f>IF(Search!$L$4="","",IF(COUNTA($AU938)=1,IF(Search!$L$4="N","N",1),""))</f>
        <v/>
      </c>
      <c r="P938" s="9" t="str">
        <f>IF(Search!$L$5="","",IF(ISNUMBER(SEARCH("Jersey",$AU938))=TRUE,IF(Search!$L$5="N","N",1),""))</f>
        <v/>
      </c>
      <c r="Q938" s="9" t="str">
        <f>IF(Search!$L$6="","",IF(ISNUMBER(SEARCH("Patch",$AU938))=TRUE,IF(Search!$L$6="N","N",1),""))</f>
        <v/>
      </c>
      <c r="R938" s="9" t="str">
        <f>IF(Search!$L$7="","",IF(ISNUMBER(SEARCH("Shield",$AU938))=TRUE,IF(Search!$L$7="N","N",1),""))</f>
        <v/>
      </c>
      <c r="S938" s="9" t="str">
        <f>IF(Search!$L$8="","",IF(ISNUMBER(SEARCH("Stick",$AU938))=TRUE,IF(Search!$L$8="N","N",1),""))</f>
        <v/>
      </c>
      <c r="T938" s="9" t="str">
        <f>IF(Search!$O$4="","",IF(COUNTA($AW938)=1,IF(Search!$O$4="N","N",1),""))</f>
        <v/>
      </c>
      <c r="U938" s="9" t="str">
        <f>IF(Search!$O$5="","",IF($AW938="","",IF($AW938&lt;Search!$O$5,"",1)))</f>
        <v/>
      </c>
      <c r="V938" s="9" t="str">
        <f>IF(Search!$O$6="","",IF($AW938="","",IF($AW938&gt;Search!$O$6,"",1)))</f>
        <v/>
      </c>
      <c r="W938" s="9" t="str">
        <f>IF(Search!$U$4="","",IF($AX938="","",1))</f>
        <v/>
      </c>
      <c r="X938" s="9" t="str">
        <f>IF(Search!$U$5="","",IF(ISNUMBER(SEARCH(Search!$U$5,$AX938))=TRUE,IF(Search!$U$5="N","N",1),""))</f>
        <v/>
      </c>
      <c r="Y938" s="9" t="str">
        <f>IF(Search!$U$6="","",IF($AY938&lt;Search!$U$6,"",1))</f>
        <v/>
      </c>
      <c r="Z938" s="9" t="str">
        <f>IF(Search!$R$4="","",IF(Inventory!$BA938&lt;Search!$R$4,"",1))</f>
        <v/>
      </c>
      <c r="AA938" s="9" t="str">
        <f>IF(Search!$R$5="","",IF($BA938&gt;Search!$R$5,"",1))</f>
        <v/>
      </c>
      <c r="AB938" s="9" t="str">
        <f>IF(Search!$R$6="","",IF($BB938&lt;Search!$R$6,"",1))</f>
        <v/>
      </c>
      <c r="AC938" s="9" t="str">
        <f>IF(Search!$R$7="","",IF($BB938&lt;Search!$R$7,"",1))</f>
        <v/>
      </c>
      <c r="AD938" s="45">
        <f>IF(COUNTIF($A938:$AC938,"n")&gt;0,"",IF(SUM($A938:$AC938)=COUNTA(Search!$C$4:$C$8,Search!$F$4:$F$8,Search!$I$4:$I$6,Search!$I$8,Search!$L$4:$L$8,Search!$O$4:$O$8,Search!$R$4:$R$7,Search!$U$4:$U$7)-COUNTIF(Search!$C$4:$U$7,"n"),1+LARGE($AD$1:AD937,1),""))</f>
        <v>30</v>
      </c>
      <c r="AE938" s="45">
        <f t="shared" si="45"/>
        <v>506</v>
      </c>
      <c r="AF938" s="45">
        <f>IF(AD938="","",COUNTIF($AE$1:$AE937,$AE938)+RANK($AE938,$AE$2:$AE$10540,1))</f>
        <v>103</v>
      </c>
      <c r="AG938" s="45">
        <f t="shared" si="46"/>
        <v>1</v>
      </c>
      <c r="AH938" s="45">
        <f>IF($AD938="","",COUNTIF($AG$1:$AG937,$AG938)+RANK($AG938,$AG$1:$AG$10539,0))</f>
        <v>165</v>
      </c>
      <c r="AI938" s="10" t="str">
        <f t="shared" si="47"/>
        <v>2001-02 Upper Deck Vintage #243 Curtis Joseph/Darcy Tucker/Mats Sundin/Gary Roberts TOR    /   $0.4</v>
      </c>
      <c r="AJ938" s="11">
        <v>2001</v>
      </c>
      <c r="AK938" s="17" t="s">
        <v>1870</v>
      </c>
      <c r="AL938" s="12" t="s">
        <v>2250</v>
      </c>
      <c r="AM938" s="10">
        <v>243</v>
      </c>
      <c r="AN938" s="15" t="s">
        <v>2251</v>
      </c>
      <c r="AO938" s="14" t="s">
        <v>1904</v>
      </c>
      <c r="AP938" s="14" t="s">
        <v>1902</v>
      </c>
      <c r="AQ938" s="14"/>
      <c r="AR938" s="14"/>
      <c r="AS938" s="9"/>
      <c r="AT938" s="9"/>
      <c r="AU938" s="9"/>
      <c r="AV938" s="13"/>
      <c r="AW938" s="13"/>
      <c r="AX938" s="9"/>
      <c r="AY938" s="9"/>
      <c r="AZ938" s="9"/>
      <c r="BA938" s="33">
        <v>0.4</v>
      </c>
      <c r="BB938" s="33"/>
      <c r="BC938" s="36"/>
      <c r="BD938" s="12" t="s">
        <v>1771</v>
      </c>
    </row>
    <row r="939" spans="1:56" s="12" customFormat="1" x14ac:dyDescent="0.2">
      <c r="A939" s="9" t="str">
        <f>IF(Search!$C$5="","",IF(COUNTA(Inventory!$AP939)=1,1,""))</f>
        <v/>
      </c>
      <c r="B939" s="9" t="str">
        <f>IF(Search!$C$4="","",IF(ISNUMBER(SEARCH(Search!$C$4,$AR939))=TRUE,1,""))</f>
        <v/>
      </c>
      <c r="C939" s="9" t="str">
        <f>IF(Search!$C$6="x",IF(COUNTA($AQ939)=1,1,"N"),IF(COUNTA($AQ939)=1,"N",""))</f>
        <v/>
      </c>
      <c r="D939" s="9" t="str">
        <f>IF(Search!$O$8="","",IF(ISNUMBER(SEARCH(Search!$O$8,$BD939))=TRUE,1,""))</f>
        <v/>
      </c>
      <c r="E939" s="9" t="str">
        <f>IF(Search!$C$7="","",IF(ISNUMBER(SEARCH(Search!$C$7,$AN939))=TRUE,1,""))</f>
        <v/>
      </c>
      <c r="F939" s="9" t="str">
        <f>IF(Search!$C$8="","",IF(ISNUMBER(SEARCH(Search!$C$8,$AO939))=TRUE,1,""))</f>
        <v/>
      </c>
      <c r="G939" s="9" t="str">
        <f>IF(Search!$F$4="","",IF(Inventory!$AJ939&lt;Search!$F$4,"",1))</f>
        <v/>
      </c>
      <c r="H939" s="9" t="str">
        <f>IF(Search!$F$5="","",IF(Inventory!$AJ939&gt;Search!$F$5,"",1))</f>
        <v/>
      </c>
      <c r="I939" s="9" t="str">
        <f>IF(Search!$F$7="","",IF(Search!$F$8="",IF(ISNUMBER(SEARCH(Search!$F$7,$AL939))=TRUE,1,""),""))</f>
        <v/>
      </c>
      <c r="J939" s="9" t="str">
        <f>IF($AL939=Search!$F$8,1,"")</f>
        <v/>
      </c>
      <c r="K939" s="9" t="str">
        <f>IF(Search!$I$4="","",IF(COUNTA($AS939)=1,IF(Search!$I$4="N","N",1),""))</f>
        <v/>
      </c>
      <c r="L939" s="9" t="str">
        <f>IF(Search!$I$5="","",IF($AS939="RC",1,""))</f>
        <v/>
      </c>
      <c r="M939" s="9" t="str">
        <f>IF(Search!$I$6="","",IF($AS939="RCP",1,""))</f>
        <v/>
      </c>
      <c r="N939" s="9" t="str">
        <f>IF(Search!$I$8="","",IF(COUNTA($AT939)=1,IF(Search!$I$8="N","N",1),""))</f>
        <v/>
      </c>
      <c r="O939" s="9" t="str">
        <f>IF(Search!$L$4="","",IF(COUNTA($AU939)=1,IF(Search!$L$4="N","N",1),""))</f>
        <v/>
      </c>
      <c r="P939" s="9" t="str">
        <f>IF(Search!$L$5="","",IF(ISNUMBER(SEARCH("Jersey",$AU939))=TRUE,IF(Search!$L$5="N","N",1),""))</f>
        <v/>
      </c>
      <c r="Q939" s="9" t="str">
        <f>IF(Search!$L$6="","",IF(ISNUMBER(SEARCH("Patch",$AU939))=TRUE,IF(Search!$L$6="N","N",1),""))</f>
        <v/>
      </c>
      <c r="R939" s="9" t="str">
        <f>IF(Search!$L$7="","",IF(ISNUMBER(SEARCH("Shield",$AU939))=TRUE,IF(Search!$L$7="N","N",1),""))</f>
        <v/>
      </c>
      <c r="S939" s="9" t="str">
        <f>IF(Search!$L$8="","",IF(ISNUMBER(SEARCH("Stick",$AU939))=TRUE,IF(Search!$L$8="N","N",1),""))</f>
        <v/>
      </c>
      <c r="T939" s="9" t="str">
        <f>IF(Search!$O$4="","",IF(COUNTA($AW939)=1,IF(Search!$O$4="N","N",1),""))</f>
        <v/>
      </c>
      <c r="U939" s="9" t="str">
        <f>IF(Search!$O$5="","",IF($AW939="","",IF($AW939&lt;Search!$O$5,"",1)))</f>
        <v/>
      </c>
      <c r="V939" s="9" t="str">
        <f>IF(Search!$O$6="","",IF($AW939="","",IF($AW939&gt;Search!$O$6,"",1)))</f>
        <v/>
      </c>
      <c r="W939" s="9" t="str">
        <f>IF(Search!$U$4="","",IF($AX939="","",1))</f>
        <v/>
      </c>
      <c r="X939" s="9" t="str">
        <f>IF(Search!$U$5="","",IF(ISNUMBER(SEARCH(Search!$U$5,$AX939))=TRUE,IF(Search!$U$5="N","N",1),""))</f>
        <v/>
      </c>
      <c r="Y939" s="9" t="str">
        <f>IF(Search!$U$6="","",IF($AY939&lt;Search!$U$6,"",1))</f>
        <v/>
      </c>
      <c r="Z939" s="9" t="str">
        <f>IF(Search!$R$4="","",IF(Inventory!$BA939&lt;Search!$R$4,"",1))</f>
        <v/>
      </c>
      <c r="AA939" s="9" t="str">
        <f>IF(Search!$R$5="","",IF($BA939&gt;Search!$R$5,"",1))</f>
        <v/>
      </c>
      <c r="AB939" s="9" t="str">
        <f>IF(Search!$R$6="","",IF($BB939&lt;Search!$R$6,"",1))</f>
        <v/>
      </c>
      <c r="AC939" s="9" t="str">
        <f>IF(Search!$R$7="","",IF($BB939&lt;Search!$R$7,"",1))</f>
        <v/>
      </c>
      <c r="AD939" s="45" t="str">
        <f>IF(COUNTIF($A939:$AC939,"n")&gt;0,"",IF(SUM($A939:$AC939)=COUNTA(Search!$C$4:$C$8,Search!$F$4:$F$8,Search!$I$4:$I$6,Search!$I$8,Search!$L$4:$L$8,Search!$O$4:$O$8,Search!$R$4:$R$7,Search!$U$4:$U$7)-COUNTIF(Search!$C$4:$U$7,"n"),1+LARGE($AD$1:AD938,1),""))</f>
        <v/>
      </c>
      <c r="AE939" s="45" t="str">
        <f t="shared" si="45"/>
        <v/>
      </c>
      <c r="AF939" s="45" t="str">
        <f>IF(AD939="","",COUNTIF($AE$1:$AE938,$AE939)+RANK($AE939,$AE$2:$AE$10540,1))</f>
        <v/>
      </c>
      <c r="AG939" s="45" t="str">
        <f t="shared" si="46"/>
        <v/>
      </c>
      <c r="AH939" s="45" t="str">
        <f>IF($AD939="","",COUNTIF($AG$1:$AG938,$AG939)+RANK($AG939,$AG$1:$AG$10539,0))</f>
        <v/>
      </c>
      <c r="AI939" s="10" t="str">
        <f t="shared" si="47"/>
        <v>2001-02 Vanguard #94 Mats Sundin     /   $</v>
      </c>
      <c r="AJ939" s="11">
        <v>2001</v>
      </c>
      <c r="AK939" s="17" t="s">
        <v>1870</v>
      </c>
      <c r="AL939" s="12" t="s">
        <v>2252</v>
      </c>
      <c r="AM939" s="10">
        <v>94</v>
      </c>
      <c r="AN939" s="15" t="s">
        <v>215</v>
      </c>
      <c r="AO939" s="14"/>
      <c r="AP939" s="14"/>
      <c r="AQ939" s="14"/>
      <c r="AR939" s="14"/>
      <c r="AS939" s="9"/>
      <c r="AT939" s="9"/>
      <c r="AU939" s="9"/>
      <c r="AV939" s="13"/>
      <c r="AW939" s="13"/>
      <c r="AX939" s="9"/>
      <c r="AY939" s="9"/>
      <c r="AZ939" s="9"/>
      <c r="BA939" s="33"/>
      <c r="BB939" s="33"/>
      <c r="BC939" s="36"/>
      <c r="BD939" s="12" t="s">
        <v>1771</v>
      </c>
    </row>
    <row r="940" spans="1:56" s="12" customFormat="1" x14ac:dyDescent="0.2">
      <c r="A940" s="9" t="str">
        <f>IF(Search!$C$5="","",IF(COUNTA(Inventory!$AP940)=1,1,""))</f>
        <v/>
      </c>
      <c r="B940" s="9" t="str">
        <f>IF(Search!$C$4="","",IF(ISNUMBER(SEARCH(Search!$C$4,$AR940))=TRUE,1,""))</f>
        <v/>
      </c>
      <c r="C940" s="9" t="str">
        <f>IF(Search!$C$6="x",IF(COUNTA($AQ940)=1,1,"N"),IF(COUNTA($AQ940)=1,"N",""))</f>
        <v/>
      </c>
      <c r="D940" s="9" t="str">
        <f>IF(Search!$O$8="","",IF(ISNUMBER(SEARCH(Search!$O$8,$BD940))=TRUE,1,""))</f>
        <v/>
      </c>
      <c r="E940" s="9" t="str">
        <f>IF(Search!$C$7="","",IF(ISNUMBER(SEARCH(Search!$C$7,$AN940))=TRUE,1,""))</f>
        <v/>
      </c>
      <c r="F940" s="9" t="str">
        <f>IF(Search!$C$8="","",IF(ISNUMBER(SEARCH(Search!$C$8,$AO940))=TRUE,1,""))</f>
        <v/>
      </c>
      <c r="G940" s="9" t="str">
        <f>IF(Search!$F$4="","",IF(Inventory!$AJ940&lt;Search!$F$4,"",1))</f>
        <v/>
      </c>
      <c r="H940" s="9" t="str">
        <f>IF(Search!$F$5="","",IF(Inventory!$AJ940&gt;Search!$F$5,"",1))</f>
        <v/>
      </c>
      <c r="I940" s="9" t="str">
        <f>IF(Search!$F$7="","",IF(Search!$F$8="",IF(ISNUMBER(SEARCH(Search!$F$7,$AL940))=TRUE,1,""),""))</f>
        <v/>
      </c>
      <c r="J940" s="9" t="str">
        <f>IF($AL940=Search!$F$8,1,"")</f>
        <v/>
      </c>
      <c r="K940" s="9" t="str">
        <f>IF(Search!$I$4="","",IF(COUNTA($AS940)=1,IF(Search!$I$4="N","N",1),""))</f>
        <v/>
      </c>
      <c r="L940" s="9" t="str">
        <f>IF(Search!$I$5="","",IF($AS940="RC",1,""))</f>
        <v/>
      </c>
      <c r="M940" s="9" t="str">
        <f>IF(Search!$I$6="","",IF($AS940="RCP",1,""))</f>
        <v/>
      </c>
      <c r="N940" s="9" t="str">
        <f>IF(Search!$I$8="","",IF(COUNTA($AT940)=1,IF(Search!$I$8="N","N",1),""))</f>
        <v/>
      </c>
      <c r="O940" s="9" t="str">
        <f>IF(Search!$L$4="","",IF(COUNTA($AU940)=1,IF(Search!$L$4="N","N",1),""))</f>
        <v/>
      </c>
      <c r="P940" s="9" t="str">
        <f>IF(Search!$L$5="","",IF(ISNUMBER(SEARCH("Jersey",$AU940))=TRUE,IF(Search!$L$5="N","N",1),""))</f>
        <v/>
      </c>
      <c r="Q940" s="9" t="str">
        <f>IF(Search!$L$6="","",IF(ISNUMBER(SEARCH("Patch",$AU940))=TRUE,IF(Search!$L$6="N","N",1),""))</f>
        <v/>
      </c>
      <c r="R940" s="9" t="str">
        <f>IF(Search!$L$7="","",IF(ISNUMBER(SEARCH("Shield",$AU940))=TRUE,IF(Search!$L$7="N","N",1),""))</f>
        <v/>
      </c>
      <c r="S940" s="9" t="str">
        <f>IF(Search!$L$8="","",IF(ISNUMBER(SEARCH("Stick",$AU940))=TRUE,IF(Search!$L$8="N","N",1),""))</f>
        <v/>
      </c>
      <c r="T940" s="9" t="str">
        <f>IF(Search!$O$4="","",IF(COUNTA($AW940)=1,IF(Search!$O$4="N","N",1),""))</f>
        <v/>
      </c>
      <c r="U940" s="9" t="str">
        <f>IF(Search!$O$5="","",IF($AW940="","",IF($AW940&lt;Search!$O$5,"",1)))</f>
        <v/>
      </c>
      <c r="V940" s="9" t="str">
        <f>IF(Search!$O$6="","",IF($AW940="","",IF($AW940&gt;Search!$O$6,"",1)))</f>
        <v/>
      </c>
      <c r="W940" s="9" t="str">
        <f>IF(Search!$U$4="","",IF($AX940="","",1))</f>
        <v/>
      </c>
      <c r="X940" s="9" t="str">
        <f>IF(Search!$U$5="","",IF(ISNUMBER(SEARCH(Search!$U$5,$AX940))=TRUE,IF(Search!$U$5="N","N",1),""))</f>
        <v/>
      </c>
      <c r="Y940" s="9" t="str">
        <f>IF(Search!$U$6="","",IF($AY940&lt;Search!$U$6,"",1))</f>
        <v/>
      </c>
      <c r="Z940" s="9" t="str">
        <f>IF(Search!$R$4="","",IF(Inventory!$BA940&lt;Search!$R$4,"",1))</f>
        <v/>
      </c>
      <c r="AA940" s="9" t="str">
        <f>IF(Search!$R$5="","",IF($BA940&gt;Search!$R$5,"",1))</f>
        <v/>
      </c>
      <c r="AB940" s="9" t="str">
        <f>IF(Search!$R$6="","",IF($BB940&lt;Search!$R$6,"",1))</f>
        <v/>
      </c>
      <c r="AC940" s="9" t="str">
        <f>IF(Search!$R$7="","",IF($BB940&lt;Search!$R$7,"",1))</f>
        <v/>
      </c>
      <c r="AD940" s="45" t="str">
        <f>IF(COUNTIF($A940:$AC940,"n")&gt;0,"",IF(SUM($A940:$AC940)=COUNTA(Search!$C$4:$C$8,Search!$F$4:$F$8,Search!$I$4:$I$6,Search!$I$8,Search!$L$4:$L$8,Search!$O$4:$O$8,Search!$R$4:$R$7,Search!$U$4:$U$7)-COUNTIF(Search!$C$4:$U$7,"n"),1+LARGE($AD$1:AD939,1),""))</f>
        <v/>
      </c>
      <c r="AE940" s="45" t="str">
        <f t="shared" si="45"/>
        <v/>
      </c>
      <c r="AF940" s="45" t="str">
        <f>IF(AD940="","",COUNTIF($AE$1:$AE939,$AE940)+RANK($AE940,$AE$2:$AE$10540,1))</f>
        <v/>
      </c>
      <c r="AG940" s="45" t="str">
        <f t="shared" si="46"/>
        <v/>
      </c>
      <c r="AH940" s="45" t="str">
        <f>IF($AD940="","",COUNTIF($AG$1:$AG939,$AG940)+RANK($AG940,$AG$1:$AG$10539,0))</f>
        <v/>
      </c>
      <c r="AI940" s="10" t="str">
        <f t="shared" si="47"/>
        <v>2001-02 Vanguard Premiere Date #93 Alexander Mogilny     /   $</v>
      </c>
      <c r="AJ940" s="11">
        <v>2001</v>
      </c>
      <c r="AK940" s="17" t="s">
        <v>1870</v>
      </c>
      <c r="AL940" s="12" t="s">
        <v>2253</v>
      </c>
      <c r="AM940" s="10">
        <v>93</v>
      </c>
      <c r="AN940" s="15" t="s">
        <v>211</v>
      </c>
      <c r="AO940" s="14"/>
      <c r="AP940" s="14"/>
      <c r="AQ940" s="14"/>
      <c r="AR940" s="14"/>
      <c r="AS940" s="9"/>
      <c r="AT940" s="9"/>
      <c r="AU940" s="9"/>
      <c r="AV940" s="13"/>
      <c r="AW940" s="13"/>
      <c r="AX940" s="9"/>
      <c r="AY940" s="9"/>
      <c r="AZ940" s="9"/>
      <c r="BA940" s="33"/>
      <c r="BB940" s="33"/>
      <c r="BC940" s="36"/>
      <c r="BD940" s="12" t="s">
        <v>1771</v>
      </c>
    </row>
    <row r="941" spans="1:56" s="12" customFormat="1" x14ac:dyDescent="0.2">
      <c r="A941" s="9">
        <f>IF(Search!$C$5="","",IF(COUNTA(Inventory!$AP941)=1,1,""))</f>
        <v>1</v>
      </c>
      <c r="B941" s="9" t="str">
        <f>IF(Search!$C$4="","",IF(ISNUMBER(SEARCH(Search!$C$4,$AR941))=TRUE,1,""))</f>
        <v/>
      </c>
      <c r="C941" s="9" t="str">
        <f>IF(Search!$C$6="x",IF(COUNTA($AQ941)=1,1,"N"),IF(COUNTA($AQ941)=1,"N",""))</f>
        <v/>
      </c>
      <c r="D941" s="9" t="str">
        <f>IF(Search!$O$8="","",IF(ISNUMBER(SEARCH(Search!$O$8,$BD941))=TRUE,1,""))</f>
        <v/>
      </c>
      <c r="E941" s="9" t="str">
        <f>IF(Search!$C$7="","",IF(ISNUMBER(SEARCH(Search!$C$7,$AN941))=TRUE,1,""))</f>
        <v/>
      </c>
      <c r="F941" s="9" t="str">
        <f>IF(Search!$C$8="","",IF(ISNUMBER(SEARCH(Search!$C$8,$AO941))=TRUE,1,""))</f>
        <v/>
      </c>
      <c r="G941" s="9" t="str">
        <f>IF(Search!$F$4="","",IF(Inventory!$AJ941&lt;Search!$F$4,"",1))</f>
        <v/>
      </c>
      <c r="H941" s="9" t="str">
        <f>IF(Search!$F$5="","",IF(Inventory!$AJ941&gt;Search!$F$5,"",1))</f>
        <v/>
      </c>
      <c r="I941" s="9" t="str">
        <f>IF(Search!$F$7="","",IF(Search!$F$8="",IF(ISNUMBER(SEARCH(Search!$F$7,$AL941))=TRUE,1,""),""))</f>
        <v/>
      </c>
      <c r="J941" s="9" t="str">
        <f>IF($AL941=Search!$F$8,1,"")</f>
        <v/>
      </c>
      <c r="K941" s="9" t="str">
        <f>IF(Search!$I$4="","",IF(COUNTA($AS941)=1,IF(Search!$I$4="N","N",1),""))</f>
        <v/>
      </c>
      <c r="L941" s="9" t="str">
        <f>IF(Search!$I$5="","",IF($AS941="RC",1,""))</f>
        <v/>
      </c>
      <c r="M941" s="9" t="str">
        <f>IF(Search!$I$6="","",IF($AS941="RCP",1,""))</f>
        <v/>
      </c>
      <c r="N941" s="9" t="str">
        <f>IF(Search!$I$8="","",IF(COUNTA($AT941)=1,IF(Search!$I$8="N","N",1),""))</f>
        <v/>
      </c>
      <c r="O941" s="9" t="str">
        <f>IF(Search!$L$4="","",IF(COUNTA($AU941)=1,IF(Search!$L$4="N","N",1),""))</f>
        <v/>
      </c>
      <c r="P941" s="9" t="str">
        <f>IF(Search!$L$5="","",IF(ISNUMBER(SEARCH("Jersey",$AU941))=TRUE,IF(Search!$L$5="N","N",1),""))</f>
        <v/>
      </c>
      <c r="Q941" s="9" t="str">
        <f>IF(Search!$L$6="","",IF(ISNUMBER(SEARCH("Patch",$AU941))=TRUE,IF(Search!$L$6="N","N",1),""))</f>
        <v/>
      </c>
      <c r="R941" s="9" t="str">
        <f>IF(Search!$L$7="","",IF(ISNUMBER(SEARCH("Shield",$AU941))=TRUE,IF(Search!$L$7="N","N",1),""))</f>
        <v/>
      </c>
      <c r="S941" s="9" t="str">
        <f>IF(Search!$L$8="","",IF(ISNUMBER(SEARCH("Stick",$AU941))=TRUE,IF(Search!$L$8="N","N",1),""))</f>
        <v/>
      </c>
      <c r="T941" s="9" t="str">
        <f>IF(Search!$O$4="","",IF(COUNTA($AW941)=1,IF(Search!$O$4="N","N",1),""))</f>
        <v/>
      </c>
      <c r="U941" s="9" t="str">
        <f>IF(Search!$O$5="","",IF($AW941="","",IF($AW941&lt;Search!$O$5,"",1)))</f>
        <v/>
      </c>
      <c r="V941" s="9" t="str">
        <f>IF(Search!$O$6="","",IF($AW941="","",IF($AW941&gt;Search!$O$6,"",1)))</f>
        <v/>
      </c>
      <c r="W941" s="9" t="str">
        <f>IF(Search!$U$4="","",IF($AX941="","",1))</f>
        <v/>
      </c>
      <c r="X941" s="9" t="str">
        <f>IF(Search!$U$5="","",IF(ISNUMBER(SEARCH(Search!$U$5,$AX941))=TRUE,IF(Search!$U$5="N","N",1),""))</f>
        <v/>
      </c>
      <c r="Y941" s="9" t="str">
        <f>IF(Search!$U$6="","",IF($AY941&lt;Search!$U$6,"",1))</f>
        <v/>
      </c>
      <c r="Z941" s="9" t="str">
        <f>IF(Search!$R$4="","",IF(Inventory!$BA941&lt;Search!$R$4,"",1))</f>
        <v/>
      </c>
      <c r="AA941" s="9" t="str">
        <f>IF(Search!$R$5="","",IF($BA941&gt;Search!$R$5,"",1))</f>
        <v/>
      </c>
      <c r="AB941" s="9" t="str">
        <f>IF(Search!$R$6="","",IF($BB941&lt;Search!$R$6,"",1))</f>
        <v/>
      </c>
      <c r="AC941" s="9" t="str">
        <f>IF(Search!$R$7="","",IF($BB941&lt;Search!$R$7,"",1))</f>
        <v/>
      </c>
      <c r="AD941" s="45">
        <f>IF(COUNTIF($A941:$AC941,"n")&gt;0,"",IF(SUM($A941:$AC941)=COUNTA(Search!$C$4:$C$8,Search!$F$4:$F$8,Search!$I$4:$I$6,Search!$I$8,Search!$L$4:$L$8,Search!$O$4:$O$8,Search!$R$4:$R$7,Search!$U$4:$U$7)-COUNTIF(Search!$C$4:$U$7,"n"),1+LARGE($AD$1:AD940,1),""))</f>
        <v>31</v>
      </c>
      <c r="AE941" s="45">
        <f t="shared" si="45"/>
        <v>1611</v>
      </c>
      <c r="AF941" s="45">
        <f>IF(AD941="","",COUNTIF($AE$1:$AE940,$AE941)+RANK($AE941,$AE$2:$AE$10540,1))</f>
        <v>289</v>
      </c>
      <c r="AG941" s="45">
        <f t="shared" si="46"/>
        <v>0</v>
      </c>
      <c r="AH941" s="45">
        <f>IF($AD941="","",COUNTIF($AG$1:$AG940,$AG941)+RANK($AG941,$AG$1:$AG$10539,0))</f>
        <v>193</v>
      </c>
      <c r="AI941" s="10" t="str">
        <f t="shared" si="47"/>
        <v>2002-03 BAP Memorabilia #228 Mats Sundin     /   $</v>
      </c>
      <c r="AJ941" s="11">
        <v>2002</v>
      </c>
      <c r="AK941" s="17" t="s">
        <v>1872</v>
      </c>
      <c r="AL941" s="12" t="s">
        <v>2232</v>
      </c>
      <c r="AM941" s="10">
        <v>228</v>
      </c>
      <c r="AN941" s="15" t="s">
        <v>215</v>
      </c>
      <c r="AO941" s="14"/>
      <c r="AP941" s="14" t="s">
        <v>1902</v>
      </c>
      <c r="AQ941" s="14"/>
      <c r="AR941" s="14"/>
      <c r="AS941" s="9"/>
      <c r="AT941" s="9"/>
      <c r="AU941" s="9"/>
      <c r="AV941" s="13"/>
      <c r="AW941" s="13"/>
      <c r="AX941" s="9"/>
      <c r="AY941" s="9"/>
      <c r="AZ941" s="9"/>
      <c r="BA941" s="33"/>
      <c r="BB941" s="33"/>
      <c r="BC941" s="36"/>
      <c r="BD941" s="12" t="s">
        <v>1771</v>
      </c>
    </row>
    <row r="942" spans="1:56" s="12" customFormat="1" x14ac:dyDescent="0.2">
      <c r="A942" s="9">
        <f>IF(Search!$C$5="","",IF(COUNTA(Inventory!$AP942)=1,1,""))</f>
        <v>1</v>
      </c>
      <c r="B942" s="9" t="str">
        <f>IF(Search!$C$4="","",IF(ISNUMBER(SEARCH(Search!$C$4,$AR942))=TRUE,1,""))</f>
        <v/>
      </c>
      <c r="C942" s="9" t="str">
        <f>IF(Search!$C$6="x",IF(COUNTA($AQ942)=1,1,"N"),IF(COUNTA($AQ942)=1,"N",""))</f>
        <v/>
      </c>
      <c r="D942" s="9" t="str">
        <f>IF(Search!$O$8="","",IF(ISNUMBER(SEARCH(Search!$O$8,$BD942))=TRUE,1,""))</f>
        <v/>
      </c>
      <c r="E942" s="9" t="str">
        <f>IF(Search!$C$7="","",IF(ISNUMBER(SEARCH(Search!$C$7,$AN942))=TRUE,1,""))</f>
        <v/>
      </c>
      <c r="F942" s="9" t="str">
        <f>IF(Search!$C$8="","",IF(ISNUMBER(SEARCH(Search!$C$8,$AO942))=TRUE,1,""))</f>
        <v/>
      </c>
      <c r="G942" s="9" t="str">
        <f>IF(Search!$F$4="","",IF(Inventory!$AJ942&lt;Search!$F$4,"",1))</f>
        <v/>
      </c>
      <c r="H942" s="9" t="str">
        <f>IF(Search!$F$5="","",IF(Inventory!$AJ942&gt;Search!$F$5,"",1))</f>
        <v/>
      </c>
      <c r="I942" s="9" t="str">
        <f>IF(Search!$F$7="","",IF(Search!$F$8="",IF(ISNUMBER(SEARCH(Search!$F$7,$AL942))=TRUE,1,""),""))</f>
        <v/>
      </c>
      <c r="J942" s="9" t="str">
        <f>IF($AL942=Search!$F$8,1,"")</f>
        <v/>
      </c>
      <c r="K942" s="9" t="str">
        <f>IF(Search!$I$4="","",IF(COUNTA($AS942)=1,IF(Search!$I$4="N","N",1),""))</f>
        <v/>
      </c>
      <c r="L942" s="9" t="str">
        <f>IF(Search!$I$5="","",IF($AS942="RC",1,""))</f>
        <v/>
      </c>
      <c r="M942" s="9" t="str">
        <f>IF(Search!$I$6="","",IF($AS942="RCP",1,""))</f>
        <v/>
      </c>
      <c r="N942" s="9" t="str">
        <f>IF(Search!$I$8="","",IF(COUNTA($AT942)=1,IF(Search!$I$8="N","N",1),""))</f>
        <v/>
      </c>
      <c r="O942" s="9" t="str">
        <f>IF(Search!$L$4="","",IF(COUNTA($AU942)=1,IF(Search!$L$4="N","N",1),""))</f>
        <v/>
      </c>
      <c r="P942" s="9" t="str">
        <f>IF(Search!$L$5="","",IF(ISNUMBER(SEARCH("Jersey",$AU942))=TRUE,IF(Search!$L$5="N","N",1),""))</f>
        <v/>
      </c>
      <c r="Q942" s="9" t="str">
        <f>IF(Search!$L$6="","",IF(ISNUMBER(SEARCH("Patch",$AU942))=TRUE,IF(Search!$L$6="N","N",1),""))</f>
        <v/>
      </c>
      <c r="R942" s="9" t="str">
        <f>IF(Search!$L$7="","",IF(ISNUMBER(SEARCH("Shield",$AU942))=TRUE,IF(Search!$L$7="N","N",1),""))</f>
        <v/>
      </c>
      <c r="S942" s="9" t="str">
        <f>IF(Search!$L$8="","",IF(ISNUMBER(SEARCH("Stick",$AU942))=TRUE,IF(Search!$L$8="N","N",1),""))</f>
        <v/>
      </c>
      <c r="T942" s="9" t="str">
        <f>IF(Search!$O$4="","",IF(COUNTA($AW942)=1,IF(Search!$O$4="N","N",1),""))</f>
        <v/>
      </c>
      <c r="U942" s="9" t="str">
        <f>IF(Search!$O$5="","",IF($AW942="","",IF($AW942&lt;Search!$O$5,"",1)))</f>
        <v/>
      </c>
      <c r="V942" s="9" t="str">
        <f>IF(Search!$O$6="","",IF($AW942="","",IF($AW942&gt;Search!$O$6,"",1)))</f>
        <v/>
      </c>
      <c r="W942" s="9" t="str">
        <f>IF(Search!$U$4="","",IF($AX942="","",1))</f>
        <v/>
      </c>
      <c r="X942" s="9" t="str">
        <f>IF(Search!$U$5="","",IF(ISNUMBER(SEARCH(Search!$U$5,$AX942))=TRUE,IF(Search!$U$5="N","N",1),""))</f>
        <v/>
      </c>
      <c r="Y942" s="9" t="str">
        <f>IF(Search!$U$6="","",IF($AY942&lt;Search!$U$6,"",1))</f>
        <v/>
      </c>
      <c r="Z942" s="9" t="str">
        <f>IF(Search!$R$4="","",IF(Inventory!$BA942&lt;Search!$R$4,"",1))</f>
        <v/>
      </c>
      <c r="AA942" s="9" t="str">
        <f>IF(Search!$R$5="","",IF($BA942&gt;Search!$R$5,"",1))</f>
        <v/>
      </c>
      <c r="AB942" s="9" t="str">
        <f>IF(Search!$R$6="","",IF($BB942&lt;Search!$R$6,"",1))</f>
        <v/>
      </c>
      <c r="AC942" s="9" t="str">
        <f>IF(Search!$R$7="","",IF($BB942&lt;Search!$R$7,"",1))</f>
        <v/>
      </c>
      <c r="AD942" s="45">
        <f>IF(COUNTIF($A942:$AC942,"n")&gt;0,"",IF(SUM($A942:$AC942)=COUNTA(Search!$C$4:$C$8,Search!$F$4:$F$8,Search!$I$4:$I$6,Search!$I$8,Search!$L$4:$L$8,Search!$O$4:$O$8,Search!$R$4:$R$7,Search!$U$4:$U$7)-COUNTIF(Search!$C$4:$U$7,"n"),1+LARGE($AD$1:AD941,1),""))</f>
        <v>32</v>
      </c>
      <c r="AE942" s="45">
        <f t="shared" si="45"/>
        <v>341</v>
      </c>
      <c r="AF942" s="45">
        <f>IF(AD942="","",COUNTIF($AE$1:$AE941,$AE942)+RANK($AE942,$AE$2:$AE$10540,1))</f>
        <v>65</v>
      </c>
      <c r="AG942" s="45">
        <f t="shared" si="46"/>
        <v>0</v>
      </c>
      <c r="AH942" s="45">
        <f>IF($AD942="","",COUNTIF($AG$1:$AG941,$AG942)+RANK($AG942,$AG$1:$AG$10539,0))</f>
        <v>194</v>
      </c>
      <c r="AI942" s="10" t="str">
        <f t="shared" si="47"/>
        <v>2002-03 BAP Memorabilia #259 Bryan Berard/Felix Potvin     /   $</v>
      </c>
      <c r="AJ942" s="11">
        <v>2002</v>
      </c>
      <c r="AK942" s="17" t="s">
        <v>1872</v>
      </c>
      <c r="AL942" s="12" t="s">
        <v>2232</v>
      </c>
      <c r="AM942" s="10">
        <v>259</v>
      </c>
      <c r="AN942" s="15" t="s">
        <v>2254</v>
      </c>
      <c r="AO942" s="14"/>
      <c r="AP942" s="14" t="s">
        <v>1902</v>
      </c>
      <c r="AQ942" s="14"/>
      <c r="AR942" s="14"/>
      <c r="AS942" s="9"/>
      <c r="AT942" s="9"/>
      <c r="AU942" s="9"/>
      <c r="AV942" s="13"/>
      <c r="AW942" s="13"/>
      <c r="AX942" s="9"/>
      <c r="AY942" s="9"/>
      <c r="AZ942" s="9"/>
      <c r="BA942" s="33"/>
      <c r="BB942" s="33"/>
      <c r="BC942" s="36"/>
      <c r="BD942" s="12" t="s">
        <v>1771</v>
      </c>
    </row>
    <row r="943" spans="1:56" s="12" customFormat="1" x14ac:dyDescent="0.2">
      <c r="A943" s="9" t="str">
        <f>IF(Search!$C$5="","",IF(COUNTA(Inventory!$AP943)=1,1,""))</f>
        <v/>
      </c>
      <c r="B943" s="9" t="str">
        <f>IF(Search!$C$4="","",IF(ISNUMBER(SEARCH(Search!$C$4,$AR943))=TRUE,1,""))</f>
        <v/>
      </c>
      <c r="C943" s="9" t="str">
        <f>IF(Search!$C$6="x",IF(COUNTA($AQ943)=1,1,"N"),IF(COUNTA($AQ943)=1,"N",""))</f>
        <v/>
      </c>
      <c r="D943" s="9" t="str">
        <f>IF(Search!$O$8="","",IF(ISNUMBER(SEARCH(Search!$O$8,$BD943))=TRUE,1,""))</f>
        <v/>
      </c>
      <c r="E943" s="9" t="str">
        <f>IF(Search!$C$7="","",IF(ISNUMBER(SEARCH(Search!$C$7,$AN943))=TRUE,1,""))</f>
        <v/>
      </c>
      <c r="F943" s="9" t="str">
        <f>IF(Search!$C$8="","",IF(ISNUMBER(SEARCH(Search!$C$8,$AO943))=TRUE,1,""))</f>
        <v/>
      </c>
      <c r="G943" s="9" t="str">
        <f>IF(Search!$F$4="","",IF(Inventory!$AJ943&lt;Search!$F$4,"",1))</f>
        <v/>
      </c>
      <c r="H943" s="9" t="str">
        <f>IF(Search!$F$5="","",IF(Inventory!$AJ943&gt;Search!$F$5,"",1))</f>
        <v/>
      </c>
      <c r="I943" s="9" t="str">
        <f>IF(Search!$F$7="","",IF(Search!$F$8="",IF(ISNUMBER(SEARCH(Search!$F$7,$AL943))=TRUE,1,""),""))</f>
        <v/>
      </c>
      <c r="J943" s="9" t="str">
        <f>IF($AL943=Search!$F$8,1,"")</f>
        <v/>
      </c>
      <c r="K943" s="9" t="str">
        <f>IF(Search!$I$4="","",IF(COUNTA($AS943)=1,IF(Search!$I$4="N","N",1),""))</f>
        <v/>
      </c>
      <c r="L943" s="9" t="str">
        <f>IF(Search!$I$5="","",IF($AS943="RC",1,""))</f>
        <v/>
      </c>
      <c r="M943" s="9" t="str">
        <f>IF(Search!$I$6="","",IF($AS943="RCP",1,""))</f>
        <v/>
      </c>
      <c r="N943" s="9" t="str">
        <f>IF(Search!$I$8="","",IF(COUNTA($AT943)=1,IF(Search!$I$8="N","N",1),""))</f>
        <v/>
      </c>
      <c r="O943" s="9" t="str">
        <f>IF(Search!$L$4="","",IF(COUNTA($AU943)=1,IF(Search!$L$4="N","N",1),""))</f>
        <v/>
      </c>
      <c r="P943" s="9" t="str">
        <f>IF(Search!$L$5="","",IF(ISNUMBER(SEARCH("Jersey",$AU943))=TRUE,IF(Search!$L$5="N","N",1),""))</f>
        <v/>
      </c>
      <c r="Q943" s="9" t="str">
        <f>IF(Search!$L$6="","",IF(ISNUMBER(SEARCH("Patch",$AU943))=TRUE,IF(Search!$L$6="N","N",1),""))</f>
        <v/>
      </c>
      <c r="R943" s="9" t="str">
        <f>IF(Search!$L$7="","",IF(ISNUMBER(SEARCH("Shield",$AU943))=TRUE,IF(Search!$L$7="N","N",1),""))</f>
        <v/>
      </c>
      <c r="S943" s="9" t="str">
        <f>IF(Search!$L$8="","",IF(ISNUMBER(SEARCH("Stick",$AU943))=TRUE,IF(Search!$L$8="N","N",1),""))</f>
        <v/>
      </c>
      <c r="T943" s="9" t="str">
        <f>IF(Search!$O$4="","",IF(COUNTA($AW943)=1,IF(Search!$O$4="N","N",1),""))</f>
        <v/>
      </c>
      <c r="U943" s="9" t="str">
        <f>IF(Search!$O$5="","",IF($AW943="","",IF($AW943&lt;Search!$O$5,"",1)))</f>
        <v/>
      </c>
      <c r="V943" s="9" t="str">
        <f>IF(Search!$O$6="","",IF($AW943="","",IF($AW943&gt;Search!$O$6,"",1)))</f>
        <v/>
      </c>
      <c r="W943" s="9" t="str">
        <f>IF(Search!$U$4="","",IF($AX943="","",1))</f>
        <v/>
      </c>
      <c r="X943" s="9" t="str">
        <f>IF(Search!$U$5="","",IF(ISNUMBER(SEARCH(Search!$U$5,$AX943))=TRUE,IF(Search!$U$5="N","N",1),""))</f>
        <v/>
      </c>
      <c r="Y943" s="9" t="str">
        <f>IF(Search!$U$6="","",IF($AY943&lt;Search!$U$6,"",1))</f>
        <v/>
      </c>
      <c r="Z943" s="9" t="str">
        <f>IF(Search!$R$4="","",IF(Inventory!$BA943&lt;Search!$R$4,"",1))</f>
        <v/>
      </c>
      <c r="AA943" s="9" t="str">
        <f>IF(Search!$R$5="","",IF($BA943&gt;Search!$R$5,"",1))</f>
        <v/>
      </c>
      <c r="AB943" s="9" t="str">
        <f>IF(Search!$R$6="","",IF($BB943&lt;Search!$R$6,"",1))</f>
        <v/>
      </c>
      <c r="AC943" s="9" t="str">
        <f>IF(Search!$R$7="","",IF($BB943&lt;Search!$R$7,"",1))</f>
        <v/>
      </c>
      <c r="AD943" s="45" t="str">
        <f>IF(COUNTIF($A943:$AC943,"n")&gt;0,"",IF(SUM($A943:$AC943)=COUNTA(Search!$C$4:$C$8,Search!$F$4:$F$8,Search!$I$4:$I$6,Search!$I$8,Search!$L$4:$L$8,Search!$O$4:$O$8,Search!$R$4:$R$7,Search!$U$4:$U$7)-COUNTIF(Search!$C$4:$U$7,"n"),1+LARGE($AD$1:AD942,1),""))</f>
        <v/>
      </c>
      <c r="AE943" s="45" t="str">
        <f t="shared" si="45"/>
        <v/>
      </c>
      <c r="AF943" s="45" t="str">
        <f>IF(AD943="","",COUNTIF($AE$1:$AE942,$AE943)+RANK($AE943,$AE$2:$AE$10540,1))</f>
        <v/>
      </c>
      <c r="AG943" s="45" t="str">
        <f t="shared" si="46"/>
        <v/>
      </c>
      <c r="AH943" s="45" t="str">
        <f>IF($AD943="","",COUNTIF($AG$1:$AG942,$AG943)+RANK($AG943,$AG$1:$AG$10539,0))</f>
        <v/>
      </c>
      <c r="AI943" s="10" t="str">
        <f t="shared" si="47"/>
        <v>2002-03 BAP Memorabilia #289 Carlo Colaiacovo     /   $</v>
      </c>
      <c r="AJ943" s="11">
        <v>2002</v>
      </c>
      <c r="AK943" s="17" t="s">
        <v>1872</v>
      </c>
      <c r="AL943" s="12" t="s">
        <v>2232</v>
      </c>
      <c r="AM943" s="10">
        <v>289</v>
      </c>
      <c r="AN943" s="15" t="s">
        <v>569</v>
      </c>
      <c r="AO943" s="14"/>
      <c r="AP943" s="14"/>
      <c r="AQ943" s="14"/>
      <c r="AR943" s="14"/>
      <c r="AS943" s="9"/>
      <c r="AT943" s="9"/>
      <c r="AU943" s="9"/>
      <c r="AV943" s="13"/>
      <c r="AW943" s="13"/>
      <c r="AX943" s="9"/>
      <c r="AY943" s="9"/>
      <c r="AZ943" s="9"/>
      <c r="BA943" s="33"/>
      <c r="BB943" s="33"/>
      <c r="BC943" s="36"/>
      <c r="BD943" s="12" t="s">
        <v>1771</v>
      </c>
    </row>
    <row r="944" spans="1:56" s="12" customFormat="1" x14ac:dyDescent="0.2">
      <c r="A944" s="9">
        <f>IF(Search!$C$5="","",IF(COUNTA(Inventory!$AP944)=1,1,""))</f>
        <v>1</v>
      </c>
      <c r="B944" s="9" t="str">
        <f>IF(Search!$C$4="","",IF(ISNUMBER(SEARCH(Search!$C$4,$AR944))=TRUE,1,""))</f>
        <v/>
      </c>
      <c r="C944" s="9" t="str">
        <f>IF(Search!$C$6="x",IF(COUNTA($AQ944)=1,1,"N"),IF(COUNTA($AQ944)=1,"N",""))</f>
        <v/>
      </c>
      <c r="D944" s="9" t="str">
        <f>IF(Search!$O$8="","",IF(ISNUMBER(SEARCH(Search!$O$8,$BD944))=TRUE,1,""))</f>
        <v/>
      </c>
      <c r="E944" s="9" t="str">
        <f>IF(Search!$C$7="","",IF(ISNUMBER(SEARCH(Search!$C$7,$AN944))=TRUE,1,""))</f>
        <v/>
      </c>
      <c r="F944" s="9" t="str">
        <f>IF(Search!$C$8="","",IF(ISNUMBER(SEARCH(Search!$C$8,$AO944))=TRUE,1,""))</f>
        <v/>
      </c>
      <c r="G944" s="9" t="str">
        <f>IF(Search!$F$4="","",IF(Inventory!$AJ944&lt;Search!$F$4,"",1))</f>
        <v/>
      </c>
      <c r="H944" s="9" t="str">
        <f>IF(Search!$F$5="","",IF(Inventory!$AJ944&gt;Search!$F$5,"",1))</f>
        <v/>
      </c>
      <c r="I944" s="9" t="str">
        <f>IF(Search!$F$7="","",IF(Search!$F$8="",IF(ISNUMBER(SEARCH(Search!$F$7,$AL944))=TRUE,1,""),""))</f>
        <v/>
      </c>
      <c r="J944" s="9" t="str">
        <f>IF($AL944=Search!$F$8,1,"")</f>
        <v/>
      </c>
      <c r="K944" s="9" t="str">
        <f>IF(Search!$I$4="","",IF(COUNTA($AS944)=1,IF(Search!$I$4="N","N",1),""))</f>
        <v/>
      </c>
      <c r="L944" s="9" t="str">
        <f>IF(Search!$I$5="","",IF($AS944="RC",1,""))</f>
        <v/>
      </c>
      <c r="M944" s="9" t="str">
        <f>IF(Search!$I$6="","",IF($AS944="RCP",1,""))</f>
        <v/>
      </c>
      <c r="N944" s="9" t="str">
        <f>IF(Search!$I$8="","",IF(COUNTA($AT944)=1,IF(Search!$I$8="N","N",1),""))</f>
        <v/>
      </c>
      <c r="O944" s="9" t="str">
        <f>IF(Search!$L$4="","",IF(COUNTA($AU944)=1,IF(Search!$L$4="N","N",1),""))</f>
        <v/>
      </c>
      <c r="P944" s="9" t="str">
        <f>IF(Search!$L$5="","",IF(ISNUMBER(SEARCH("Jersey",$AU944))=TRUE,IF(Search!$L$5="N","N",1),""))</f>
        <v/>
      </c>
      <c r="Q944" s="9" t="str">
        <f>IF(Search!$L$6="","",IF(ISNUMBER(SEARCH("Patch",$AU944))=TRUE,IF(Search!$L$6="N","N",1),""))</f>
        <v/>
      </c>
      <c r="R944" s="9" t="str">
        <f>IF(Search!$L$7="","",IF(ISNUMBER(SEARCH("Shield",$AU944))=TRUE,IF(Search!$L$7="N","N",1),""))</f>
        <v/>
      </c>
      <c r="S944" s="9" t="str">
        <f>IF(Search!$L$8="","",IF(ISNUMBER(SEARCH("Stick",$AU944))=TRUE,IF(Search!$L$8="N","N",1),""))</f>
        <v/>
      </c>
      <c r="T944" s="9" t="str">
        <f>IF(Search!$O$4="","",IF(COUNTA($AW944)=1,IF(Search!$O$4="N","N",1),""))</f>
        <v/>
      </c>
      <c r="U944" s="9" t="str">
        <f>IF(Search!$O$5="","",IF($AW944="","",IF($AW944&lt;Search!$O$5,"",1)))</f>
        <v/>
      </c>
      <c r="V944" s="9" t="str">
        <f>IF(Search!$O$6="","",IF($AW944="","",IF($AW944&gt;Search!$O$6,"",1)))</f>
        <v/>
      </c>
      <c r="W944" s="9" t="str">
        <f>IF(Search!$U$4="","",IF($AX944="","",1))</f>
        <v/>
      </c>
      <c r="X944" s="9" t="str">
        <f>IF(Search!$U$5="","",IF(ISNUMBER(SEARCH(Search!$U$5,$AX944))=TRUE,IF(Search!$U$5="N","N",1),""))</f>
        <v/>
      </c>
      <c r="Y944" s="9" t="str">
        <f>IF(Search!$U$6="","",IF($AY944&lt;Search!$U$6,"",1))</f>
        <v/>
      </c>
      <c r="Z944" s="9" t="str">
        <f>IF(Search!$R$4="","",IF(Inventory!$BA944&lt;Search!$R$4,"",1))</f>
        <v/>
      </c>
      <c r="AA944" s="9" t="str">
        <f>IF(Search!$R$5="","",IF($BA944&gt;Search!$R$5,"",1))</f>
        <v/>
      </c>
      <c r="AB944" s="9" t="str">
        <f>IF(Search!$R$6="","",IF($BB944&lt;Search!$R$6,"",1))</f>
        <v/>
      </c>
      <c r="AC944" s="9" t="str">
        <f>IF(Search!$R$7="","",IF($BB944&lt;Search!$R$7,"",1))</f>
        <v/>
      </c>
      <c r="AD944" s="45">
        <f>IF(COUNTIF($A944:$AC944,"n")&gt;0,"",IF(SUM($A944:$AC944)=COUNTA(Search!$C$4:$C$8,Search!$F$4:$F$8,Search!$I$4:$I$6,Search!$I$8,Search!$L$4:$L$8,Search!$O$4:$O$8,Search!$R$4:$R$7,Search!$U$4:$U$7)-COUNTIF(Search!$C$4:$U$7,"n"),1+LARGE($AD$1:AD943,1),""))</f>
        <v>33</v>
      </c>
      <c r="AE944" s="45">
        <f t="shared" si="45"/>
        <v>349</v>
      </c>
      <c r="AF944" s="45">
        <f>IF(AD944="","",COUNTIF($AE$1:$AE943,$AE944)+RANK($AE944,$AE$2:$AE$10540,1))</f>
        <v>67</v>
      </c>
      <c r="AG944" s="45">
        <f t="shared" si="46"/>
        <v>0</v>
      </c>
      <c r="AH944" s="45">
        <f>IF($AD944="","",COUNTIF($AG$1:$AG943,$AG944)+RANK($AG944,$AG$1:$AG$10539,0))</f>
        <v>195</v>
      </c>
      <c r="AI944" s="10" t="str">
        <f t="shared" si="47"/>
        <v>2002-03 BAP Memorabilia Sapphire #68 Bryan McCabe     /   $</v>
      </c>
      <c r="AJ944" s="11">
        <v>2002</v>
      </c>
      <c r="AK944" s="17" t="s">
        <v>1872</v>
      </c>
      <c r="AL944" s="12" t="s">
        <v>2222</v>
      </c>
      <c r="AM944" s="10">
        <v>68</v>
      </c>
      <c r="AN944" s="15" t="s">
        <v>365</v>
      </c>
      <c r="AO944" s="14"/>
      <c r="AP944" s="14" t="s">
        <v>1902</v>
      </c>
      <c r="AQ944" s="14"/>
      <c r="AR944" s="14"/>
      <c r="AS944" s="9"/>
      <c r="AT944" s="9"/>
      <c r="AU944" s="9"/>
      <c r="AV944" s="13"/>
      <c r="AW944" s="13"/>
      <c r="AX944" s="9"/>
      <c r="AY944" s="9"/>
      <c r="AZ944" s="9"/>
      <c r="BA944" s="33"/>
      <c r="BB944" s="33"/>
      <c r="BC944" s="36"/>
      <c r="BD944" s="12" t="s">
        <v>1771</v>
      </c>
    </row>
    <row r="945" spans="1:56" s="12" customFormat="1" x14ac:dyDescent="0.2">
      <c r="A945" s="9">
        <f>IF(Search!$C$5="","",IF(COUNTA(Inventory!$AP945)=1,1,""))</f>
        <v>1</v>
      </c>
      <c r="B945" s="9" t="str">
        <f>IF(Search!$C$4="","",IF(ISNUMBER(SEARCH(Search!$C$4,$AR945))=TRUE,1,""))</f>
        <v/>
      </c>
      <c r="C945" s="9" t="str">
        <f>IF(Search!$C$6="x",IF(COUNTA($AQ945)=1,1,"N"),IF(COUNTA($AQ945)=1,"N",""))</f>
        <v/>
      </c>
      <c r="D945" s="9" t="str">
        <f>IF(Search!$O$8="","",IF(ISNUMBER(SEARCH(Search!$O$8,$BD945))=TRUE,1,""))</f>
        <v/>
      </c>
      <c r="E945" s="9" t="str">
        <f>IF(Search!$C$7="","",IF(ISNUMBER(SEARCH(Search!$C$7,$AN945))=TRUE,1,""))</f>
        <v/>
      </c>
      <c r="F945" s="9" t="str">
        <f>IF(Search!$C$8="","",IF(ISNUMBER(SEARCH(Search!$C$8,$AO945))=TRUE,1,""))</f>
        <v/>
      </c>
      <c r="G945" s="9" t="str">
        <f>IF(Search!$F$4="","",IF(Inventory!$AJ945&lt;Search!$F$4,"",1))</f>
        <v/>
      </c>
      <c r="H945" s="9" t="str">
        <f>IF(Search!$F$5="","",IF(Inventory!$AJ945&gt;Search!$F$5,"",1))</f>
        <v/>
      </c>
      <c r="I945" s="9" t="str">
        <f>IF(Search!$F$7="","",IF(Search!$F$8="",IF(ISNUMBER(SEARCH(Search!$F$7,$AL945))=TRUE,1,""),""))</f>
        <v/>
      </c>
      <c r="J945" s="9" t="str">
        <f>IF($AL945=Search!$F$8,1,"")</f>
        <v/>
      </c>
      <c r="K945" s="9" t="str">
        <f>IF(Search!$I$4="","",IF(COUNTA($AS945)=1,IF(Search!$I$4="N","N",1),""))</f>
        <v/>
      </c>
      <c r="L945" s="9" t="str">
        <f>IF(Search!$I$5="","",IF($AS945="RC",1,""))</f>
        <v/>
      </c>
      <c r="M945" s="9" t="str">
        <f>IF(Search!$I$6="","",IF($AS945="RCP",1,""))</f>
        <v/>
      </c>
      <c r="N945" s="9" t="str">
        <f>IF(Search!$I$8="","",IF(COUNTA($AT945)=1,IF(Search!$I$8="N","N",1),""))</f>
        <v/>
      </c>
      <c r="O945" s="9" t="str">
        <f>IF(Search!$L$4="","",IF(COUNTA($AU945)=1,IF(Search!$L$4="N","N",1),""))</f>
        <v/>
      </c>
      <c r="P945" s="9" t="str">
        <f>IF(Search!$L$5="","",IF(ISNUMBER(SEARCH("Jersey",$AU945))=TRUE,IF(Search!$L$5="N","N",1),""))</f>
        <v/>
      </c>
      <c r="Q945" s="9" t="str">
        <f>IF(Search!$L$6="","",IF(ISNUMBER(SEARCH("Patch",$AU945))=TRUE,IF(Search!$L$6="N","N",1),""))</f>
        <v/>
      </c>
      <c r="R945" s="9" t="str">
        <f>IF(Search!$L$7="","",IF(ISNUMBER(SEARCH("Shield",$AU945))=TRUE,IF(Search!$L$7="N","N",1),""))</f>
        <v/>
      </c>
      <c r="S945" s="9" t="str">
        <f>IF(Search!$L$8="","",IF(ISNUMBER(SEARCH("Stick",$AU945))=TRUE,IF(Search!$L$8="N","N",1),""))</f>
        <v/>
      </c>
      <c r="T945" s="9" t="str">
        <f>IF(Search!$O$4="","",IF(COUNTA($AW945)=1,IF(Search!$O$4="N","N",1),""))</f>
        <v/>
      </c>
      <c r="U945" s="9" t="str">
        <f>IF(Search!$O$5="","",IF($AW945="","",IF($AW945&lt;Search!$O$5,"",1)))</f>
        <v/>
      </c>
      <c r="V945" s="9" t="str">
        <f>IF(Search!$O$6="","",IF($AW945="","",IF($AW945&gt;Search!$O$6,"",1)))</f>
        <v/>
      </c>
      <c r="W945" s="9" t="str">
        <f>IF(Search!$U$4="","",IF($AX945="","",1))</f>
        <v/>
      </c>
      <c r="X945" s="9" t="str">
        <f>IF(Search!$U$5="","",IF(ISNUMBER(SEARCH(Search!$U$5,$AX945))=TRUE,IF(Search!$U$5="N","N",1),""))</f>
        <v/>
      </c>
      <c r="Y945" s="9" t="str">
        <f>IF(Search!$U$6="","",IF($AY945&lt;Search!$U$6,"",1))</f>
        <v/>
      </c>
      <c r="Z945" s="9" t="str">
        <f>IF(Search!$R$4="","",IF(Inventory!$BA945&lt;Search!$R$4,"",1))</f>
        <v/>
      </c>
      <c r="AA945" s="9" t="str">
        <f>IF(Search!$R$5="","",IF($BA945&gt;Search!$R$5,"",1))</f>
        <v/>
      </c>
      <c r="AB945" s="9" t="str">
        <f>IF(Search!$R$6="","",IF($BB945&lt;Search!$R$6,"",1))</f>
        <v/>
      </c>
      <c r="AC945" s="9" t="str">
        <f>IF(Search!$R$7="","",IF($BB945&lt;Search!$R$7,"",1))</f>
        <v/>
      </c>
      <c r="AD945" s="45">
        <f>IF(COUNTIF($A945:$AC945,"n")&gt;0,"",IF(SUM($A945:$AC945)=COUNTA(Search!$C$4:$C$8,Search!$F$4:$F$8,Search!$I$4:$I$6,Search!$I$8,Search!$L$4:$L$8,Search!$O$4:$O$8,Search!$R$4:$R$7,Search!$U$4:$U$7)-COUNTIF(Search!$C$4:$U$7,"n"),1+LARGE($AD$1:AD944,1),""))</f>
        <v>34</v>
      </c>
      <c r="AE945" s="45">
        <f t="shared" si="45"/>
        <v>1611</v>
      </c>
      <c r="AF945" s="45">
        <f>IF(AD945="","",COUNTIF($AE$1:$AE944,$AE945)+RANK($AE945,$AE$2:$AE$10540,1))</f>
        <v>290</v>
      </c>
      <c r="AG945" s="45">
        <f t="shared" si="46"/>
        <v>0</v>
      </c>
      <c r="AH945" s="45">
        <f>IF($AD945="","",COUNTIF($AG$1:$AG944,$AG945)+RANK($AG945,$AG$1:$AG$10539,0))</f>
        <v>196</v>
      </c>
      <c r="AI945" s="10" t="str">
        <f t="shared" si="47"/>
        <v>2002-03 BAP Memorabilia Sapphire #198 Mats Sundin     /   $</v>
      </c>
      <c r="AJ945" s="11">
        <v>2002</v>
      </c>
      <c r="AK945" s="17" t="s">
        <v>1872</v>
      </c>
      <c r="AL945" s="12" t="s">
        <v>2222</v>
      </c>
      <c r="AM945" s="10">
        <v>198</v>
      </c>
      <c r="AN945" s="15" t="s">
        <v>215</v>
      </c>
      <c r="AO945" s="14"/>
      <c r="AP945" s="14" t="s">
        <v>1902</v>
      </c>
      <c r="AQ945" s="14"/>
      <c r="AR945" s="14"/>
      <c r="AS945" s="9"/>
      <c r="AT945" s="9"/>
      <c r="AU945" s="9"/>
      <c r="AV945" s="13"/>
      <c r="AW945" s="13"/>
      <c r="AX945" s="9"/>
      <c r="AY945" s="9"/>
      <c r="AZ945" s="9"/>
      <c r="BA945" s="33"/>
      <c r="BB945" s="33"/>
      <c r="BC945" s="36"/>
      <c r="BD945" s="12" t="s">
        <v>1771</v>
      </c>
    </row>
    <row r="946" spans="1:56" s="12" customFormat="1" x14ac:dyDescent="0.2">
      <c r="A946" s="9">
        <f>IF(Search!$C$5="","",IF(COUNTA(Inventory!$AP946)=1,1,""))</f>
        <v>1</v>
      </c>
      <c r="B946" s="9" t="str">
        <f>IF(Search!$C$4="","",IF(ISNUMBER(SEARCH(Search!$C$4,$AR946))=TRUE,1,""))</f>
        <v/>
      </c>
      <c r="C946" s="9" t="str">
        <f>IF(Search!$C$6="x",IF(COUNTA($AQ946)=1,1,"N"),IF(COUNTA($AQ946)=1,"N",""))</f>
        <v/>
      </c>
      <c r="D946" s="9" t="str">
        <f>IF(Search!$O$8="","",IF(ISNUMBER(SEARCH(Search!$O$8,$BD946))=TRUE,1,""))</f>
        <v/>
      </c>
      <c r="E946" s="9" t="str">
        <f>IF(Search!$C$7="","",IF(ISNUMBER(SEARCH(Search!$C$7,$AN946))=TRUE,1,""))</f>
        <v/>
      </c>
      <c r="F946" s="9" t="str">
        <f>IF(Search!$C$8="","",IF(ISNUMBER(SEARCH(Search!$C$8,$AO946))=TRUE,1,""))</f>
        <v/>
      </c>
      <c r="G946" s="9" t="str">
        <f>IF(Search!$F$4="","",IF(Inventory!$AJ946&lt;Search!$F$4,"",1))</f>
        <v/>
      </c>
      <c r="H946" s="9" t="str">
        <f>IF(Search!$F$5="","",IF(Inventory!$AJ946&gt;Search!$F$5,"",1))</f>
        <v/>
      </c>
      <c r="I946" s="9" t="str">
        <f>IF(Search!$F$7="","",IF(Search!$F$8="",IF(ISNUMBER(SEARCH(Search!$F$7,$AL946))=TRUE,1,""),""))</f>
        <v/>
      </c>
      <c r="J946" s="9" t="str">
        <f>IF($AL946=Search!$F$8,1,"")</f>
        <v/>
      </c>
      <c r="K946" s="9" t="str">
        <f>IF(Search!$I$4="","",IF(COUNTA($AS946)=1,IF(Search!$I$4="N","N",1),""))</f>
        <v/>
      </c>
      <c r="L946" s="9" t="str">
        <f>IF(Search!$I$5="","",IF($AS946="RC",1,""))</f>
        <v/>
      </c>
      <c r="M946" s="9" t="str">
        <f>IF(Search!$I$6="","",IF($AS946="RCP",1,""))</f>
        <v/>
      </c>
      <c r="N946" s="9" t="str">
        <f>IF(Search!$I$8="","",IF(COUNTA($AT946)=1,IF(Search!$I$8="N","N",1),""))</f>
        <v/>
      </c>
      <c r="O946" s="9" t="str">
        <f>IF(Search!$L$4="","",IF(COUNTA($AU946)=1,IF(Search!$L$4="N","N",1),""))</f>
        <v/>
      </c>
      <c r="P946" s="9" t="str">
        <f>IF(Search!$L$5="","",IF(ISNUMBER(SEARCH("Jersey",$AU946))=TRUE,IF(Search!$L$5="N","N",1),""))</f>
        <v/>
      </c>
      <c r="Q946" s="9" t="str">
        <f>IF(Search!$L$6="","",IF(ISNUMBER(SEARCH("Patch",$AU946))=TRUE,IF(Search!$L$6="N","N",1),""))</f>
        <v/>
      </c>
      <c r="R946" s="9" t="str">
        <f>IF(Search!$L$7="","",IF(ISNUMBER(SEARCH("Shield",$AU946))=TRUE,IF(Search!$L$7="N","N",1),""))</f>
        <v/>
      </c>
      <c r="S946" s="9" t="str">
        <f>IF(Search!$L$8="","",IF(ISNUMBER(SEARCH("Stick",$AU946))=TRUE,IF(Search!$L$8="N","N",1),""))</f>
        <v/>
      </c>
      <c r="T946" s="9" t="str">
        <f>IF(Search!$O$4="","",IF(COUNTA($AW946)=1,IF(Search!$O$4="N","N",1),""))</f>
        <v/>
      </c>
      <c r="U946" s="9" t="str">
        <f>IF(Search!$O$5="","",IF($AW946="","",IF($AW946&lt;Search!$O$5,"",1)))</f>
        <v/>
      </c>
      <c r="V946" s="9" t="str">
        <f>IF(Search!$O$6="","",IF($AW946="","",IF($AW946&gt;Search!$O$6,"",1)))</f>
        <v/>
      </c>
      <c r="W946" s="9" t="str">
        <f>IF(Search!$U$4="","",IF($AX946="","",1))</f>
        <v/>
      </c>
      <c r="X946" s="9" t="str">
        <f>IF(Search!$U$5="","",IF(ISNUMBER(SEARCH(Search!$U$5,$AX946))=TRUE,IF(Search!$U$5="N","N",1),""))</f>
        <v/>
      </c>
      <c r="Y946" s="9" t="str">
        <f>IF(Search!$U$6="","",IF($AY946&lt;Search!$U$6,"",1))</f>
        <v/>
      </c>
      <c r="Z946" s="9" t="str">
        <f>IF(Search!$R$4="","",IF(Inventory!$BA946&lt;Search!$R$4,"",1))</f>
        <v/>
      </c>
      <c r="AA946" s="9" t="str">
        <f>IF(Search!$R$5="","",IF($BA946&gt;Search!$R$5,"",1))</f>
        <v/>
      </c>
      <c r="AB946" s="9" t="str">
        <f>IF(Search!$R$6="","",IF($BB946&lt;Search!$R$6,"",1))</f>
        <v/>
      </c>
      <c r="AC946" s="9" t="str">
        <f>IF(Search!$R$7="","",IF($BB946&lt;Search!$R$7,"",1))</f>
        <v/>
      </c>
      <c r="AD946" s="45">
        <f>IF(COUNTIF($A946:$AC946,"n")&gt;0,"",IF(SUM($A946:$AC946)=COUNTA(Search!$C$4:$C$8,Search!$F$4:$F$8,Search!$I$4:$I$6,Search!$I$8,Search!$L$4:$L$8,Search!$O$4:$O$8,Search!$R$4:$R$7,Search!$U$4:$U$7)-COUNTIF(Search!$C$4:$U$7,"n"),1+LARGE($AD$1:AD945,1),""))</f>
        <v>35</v>
      </c>
      <c r="AE946" s="45">
        <f t="shared" si="45"/>
        <v>906</v>
      </c>
      <c r="AF946" s="45">
        <f>IF(AD946="","",COUNTIF($AE$1:$AE945,$AE946)+RANK($AE946,$AE$2:$AE$10540,1))</f>
        <v>148</v>
      </c>
      <c r="AG946" s="45">
        <f t="shared" si="46"/>
        <v>0</v>
      </c>
      <c r="AH946" s="45">
        <f>IF($AD946="","",COUNTIF($AG$1:$AG945,$AG946)+RANK($AG946,$AG$1:$AG$10539,0))</f>
        <v>197</v>
      </c>
      <c r="AI946" s="10" t="str">
        <f t="shared" si="47"/>
        <v>2002-03 BAP Memorabilia Toronto Fall Expo 2002 #191 Gary Roberts     /   $</v>
      </c>
      <c r="AJ946" s="11">
        <v>2002</v>
      </c>
      <c r="AK946" s="17" t="s">
        <v>1872</v>
      </c>
      <c r="AL946" s="12" t="s">
        <v>525</v>
      </c>
      <c r="AM946" s="10">
        <v>191</v>
      </c>
      <c r="AN946" s="12" t="s">
        <v>194</v>
      </c>
      <c r="AO946" s="9"/>
      <c r="AP946" s="14" t="s">
        <v>1902</v>
      </c>
      <c r="AQ946" s="14"/>
      <c r="AR946" s="14"/>
      <c r="AS946" s="9"/>
      <c r="AT946" s="9"/>
      <c r="AU946" s="9"/>
      <c r="AV946" s="13"/>
      <c r="AW946" s="13"/>
      <c r="AX946" s="9"/>
      <c r="AY946" s="9"/>
      <c r="AZ946" s="9"/>
      <c r="BA946" s="33"/>
      <c r="BB946" s="33"/>
      <c r="BC946" s="36"/>
      <c r="BD946" s="12" t="s">
        <v>1771</v>
      </c>
    </row>
    <row r="947" spans="1:56" s="12" customFormat="1" x14ac:dyDescent="0.2">
      <c r="A947" s="9" t="str">
        <f>IF(Search!$C$5="","",IF(COUNTA(Inventory!$AP947)=1,1,""))</f>
        <v/>
      </c>
      <c r="B947" s="9" t="str">
        <f>IF(Search!$C$4="","",IF(ISNUMBER(SEARCH(Search!$C$4,$AR947))=TRUE,1,""))</f>
        <v/>
      </c>
      <c r="C947" s="9" t="str">
        <f>IF(Search!$C$6="x",IF(COUNTA($AQ947)=1,1,"N"),IF(COUNTA($AQ947)=1,"N",""))</f>
        <v/>
      </c>
      <c r="D947" s="9" t="str">
        <f>IF(Search!$O$8="","",IF(ISNUMBER(SEARCH(Search!$O$8,$BD947))=TRUE,1,""))</f>
        <v/>
      </c>
      <c r="E947" s="9" t="str">
        <f>IF(Search!$C$7="","",IF(ISNUMBER(SEARCH(Search!$C$7,$AN947))=TRUE,1,""))</f>
        <v/>
      </c>
      <c r="F947" s="9" t="str">
        <f>IF(Search!$C$8="","",IF(ISNUMBER(SEARCH(Search!$C$8,$AO947))=TRUE,1,""))</f>
        <v/>
      </c>
      <c r="G947" s="9" t="str">
        <f>IF(Search!$F$4="","",IF(Inventory!$AJ947&lt;Search!$F$4,"",1))</f>
        <v/>
      </c>
      <c r="H947" s="9" t="str">
        <f>IF(Search!$F$5="","",IF(Inventory!$AJ947&gt;Search!$F$5,"",1))</f>
        <v/>
      </c>
      <c r="I947" s="9" t="str">
        <f>IF(Search!$F$7="","",IF(Search!$F$8="",IF(ISNUMBER(SEARCH(Search!$F$7,$AL947))=TRUE,1,""),""))</f>
        <v/>
      </c>
      <c r="J947" s="9" t="str">
        <f>IF($AL947=Search!$F$8,1,"")</f>
        <v/>
      </c>
      <c r="K947" s="9" t="str">
        <f>IF(Search!$I$4="","",IF(COUNTA($AS947)=1,IF(Search!$I$4="N","N",1),""))</f>
        <v/>
      </c>
      <c r="L947" s="9" t="str">
        <f>IF(Search!$I$5="","",IF($AS947="RC",1,""))</f>
        <v/>
      </c>
      <c r="M947" s="9" t="str">
        <f>IF(Search!$I$6="","",IF($AS947="RCP",1,""))</f>
        <v/>
      </c>
      <c r="N947" s="9" t="str">
        <f>IF(Search!$I$8="","",IF(COUNTA($AT947)=1,IF(Search!$I$8="N","N",1),""))</f>
        <v/>
      </c>
      <c r="O947" s="9" t="str">
        <f>IF(Search!$L$4="","",IF(COUNTA($AU947)=1,IF(Search!$L$4="N","N",1),""))</f>
        <v/>
      </c>
      <c r="P947" s="9" t="str">
        <f>IF(Search!$L$5="","",IF(ISNUMBER(SEARCH("Jersey",$AU947))=TRUE,IF(Search!$L$5="N","N",1),""))</f>
        <v/>
      </c>
      <c r="Q947" s="9" t="str">
        <f>IF(Search!$L$6="","",IF(ISNUMBER(SEARCH("Patch",$AU947))=TRUE,IF(Search!$L$6="N","N",1),""))</f>
        <v/>
      </c>
      <c r="R947" s="9" t="str">
        <f>IF(Search!$L$7="","",IF(ISNUMBER(SEARCH("Shield",$AU947))=TRUE,IF(Search!$L$7="N","N",1),""))</f>
        <v/>
      </c>
      <c r="S947" s="9" t="str">
        <f>IF(Search!$L$8="","",IF(ISNUMBER(SEARCH("Stick",$AU947))=TRUE,IF(Search!$L$8="N","N",1),""))</f>
        <v/>
      </c>
      <c r="T947" s="9" t="str">
        <f>IF(Search!$O$4="","",IF(COUNTA($AW947)=1,IF(Search!$O$4="N","N",1),""))</f>
        <v/>
      </c>
      <c r="U947" s="9" t="str">
        <f>IF(Search!$O$5="","",IF($AW947="","",IF($AW947&lt;Search!$O$5,"",1)))</f>
        <v/>
      </c>
      <c r="V947" s="9" t="str">
        <f>IF(Search!$O$6="","",IF($AW947="","",IF($AW947&gt;Search!$O$6,"",1)))</f>
        <v/>
      </c>
      <c r="W947" s="9" t="str">
        <f>IF(Search!$U$4="","",IF($AX947="","",1))</f>
        <v/>
      </c>
      <c r="X947" s="9" t="str">
        <f>IF(Search!$U$5="","",IF(ISNUMBER(SEARCH(Search!$U$5,$AX947))=TRUE,IF(Search!$U$5="N","N",1),""))</f>
        <v/>
      </c>
      <c r="Y947" s="9" t="str">
        <f>IF(Search!$U$6="","",IF($AY947&lt;Search!$U$6,"",1))</f>
        <v/>
      </c>
      <c r="Z947" s="9" t="str">
        <f>IF(Search!$R$4="","",IF(Inventory!$BA947&lt;Search!$R$4,"",1))</f>
        <v/>
      </c>
      <c r="AA947" s="9" t="str">
        <f>IF(Search!$R$5="","",IF($BA947&gt;Search!$R$5,"",1))</f>
        <v/>
      </c>
      <c r="AB947" s="9" t="str">
        <f>IF(Search!$R$6="","",IF($BB947&lt;Search!$R$6,"",1))</f>
        <v/>
      </c>
      <c r="AC947" s="9" t="str">
        <f>IF(Search!$R$7="","",IF($BB947&lt;Search!$R$7,"",1))</f>
        <v/>
      </c>
      <c r="AD947" s="45" t="str">
        <f>IF(COUNTIF($A947:$AC947,"n")&gt;0,"",IF(SUM($A947:$AC947)=COUNTA(Search!$C$4:$C$8,Search!$F$4:$F$8,Search!$I$4:$I$6,Search!$I$8,Search!$L$4:$L$8,Search!$O$4:$O$8,Search!$R$4:$R$7,Search!$U$4:$U$7)-COUNTIF(Search!$C$4:$U$7,"n"),1+LARGE($AD$1:AD946,1),""))</f>
        <v/>
      </c>
      <c r="AE947" s="45" t="str">
        <f t="shared" si="45"/>
        <v/>
      </c>
      <c r="AF947" s="45" t="str">
        <f>IF(AD947="","",COUNTIF($AE$1:$AE946,$AE947)+RANK($AE947,$AE$2:$AE$10540,1))</f>
        <v/>
      </c>
      <c r="AG947" s="45" t="str">
        <f t="shared" si="46"/>
        <v/>
      </c>
      <c r="AH947" s="45" t="str">
        <f>IF($AD947="","",COUNTIF($AG$1:$AG946,$AG947)+RANK($AG947,$AG$1:$AG$10539,0))</f>
        <v/>
      </c>
      <c r="AI947" s="10" t="str">
        <f t="shared" si="47"/>
        <v>2002-03 BAP Signature Series #179 Carlo Colaiacovo     /   $</v>
      </c>
      <c r="AJ947" s="11">
        <v>2002</v>
      </c>
      <c r="AK947" s="17" t="s">
        <v>1872</v>
      </c>
      <c r="AL947" s="12" t="s">
        <v>2255</v>
      </c>
      <c r="AM947" s="10">
        <v>179</v>
      </c>
      <c r="AN947" s="15" t="s">
        <v>569</v>
      </c>
      <c r="AO947" s="14"/>
      <c r="AP947" s="14"/>
      <c r="AQ947" s="14"/>
      <c r="AR947" s="14"/>
      <c r="AS947" s="9"/>
      <c r="AT947" s="9"/>
      <c r="AU947" s="9"/>
      <c r="AV947" s="13"/>
      <c r="AW947" s="13"/>
      <c r="AX947" s="9"/>
      <c r="AY947" s="9"/>
      <c r="AZ947" s="9"/>
      <c r="BA947" s="33"/>
      <c r="BB947" s="33"/>
      <c r="BC947" s="36"/>
      <c r="BD947" s="12" t="s">
        <v>1771</v>
      </c>
    </row>
    <row r="948" spans="1:56" s="12" customFormat="1" x14ac:dyDescent="0.2">
      <c r="A948" s="9" t="str">
        <f>IF(Search!$C$5="","",IF(COUNTA(Inventory!$AP948)=1,1,""))</f>
        <v/>
      </c>
      <c r="B948" s="9" t="str">
        <f>IF(Search!$C$4="","",IF(ISNUMBER(SEARCH(Search!$C$4,$AR948))=TRUE,1,""))</f>
        <v/>
      </c>
      <c r="C948" s="9" t="str">
        <f>IF(Search!$C$6="x",IF(COUNTA($AQ948)=1,1,"N"),IF(COUNTA($AQ948)=1,"N",""))</f>
        <v/>
      </c>
      <c r="D948" s="9" t="str">
        <f>IF(Search!$O$8="","",IF(ISNUMBER(SEARCH(Search!$O$8,$BD948))=TRUE,1,""))</f>
        <v/>
      </c>
      <c r="E948" s="9" t="str">
        <f>IF(Search!$C$7="","",IF(ISNUMBER(SEARCH(Search!$C$7,$AN948))=TRUE,1,""))</f>
        <v/>
      </c>
      <c r="F948" s="9" t="str">
        <f>IF(Search!$C$8="","",IF(ISNUMBER(SEARCH(Search!$C$8,$AO948))=TRUE,1,""))</f>
        <v/>
      </c>
      <c r="G948" s="9" t="str">
        <f>IF(Search!$F$4="","",IF(Inventory!$AJ948&lt;Search!$F$4,"",1))</f>
        <v/>
      </c>
      <c r="H948" s="9" t="str">
        <f>IF(Search!$F$5="","",IF(Inventory!$AJ948&gt;Search!$F$5,"",1))</f>
        <v/>
      </c>
      <c r="I948" s="9" t="str">
        <f>IF(Search!$F$7="","",IF(Search!$F$8="",IF(ISNUMBER(SEARCH(Search!$F$7,$AL948))=TRUE,1,""),""))</f>
        <v/>
      </c>
      <c r="J948" s="9" t="str">
        <f>IF($AL948=Search!$F$8,1,"")</f>
        <v/>
      </c>
      <c r="K948" s="9" t="str">
        <f>IF(Search!$I$4="","",IF(COUNTA($AS948)=1,IF(Search!$I$4="N","N",1),""))</f>
        <v/>
      </c>
      <c r="L948" s="9" t="str">
        <f>IF(Search!$I$5="","",IF($AS948="RC",1,""))</f>
        <v/>
      </c>
      <c r="M948" s="9" t="str">
        <f>IF(Search!$I$6="","",IF($AS948="RCP",1,""))</f>
        <v/>
      </c>
      <c r="N948" s="9" t="str">
        <f>IF(Search!$I$8="","",IF(COUNTA($AT948)=1,IF(Search!$I$8="N","N",1),""))</f>
        <v/>
      </c>
      <c r="O948" s="9" t="str">
        <f>IF(Search!$L$4="","",IF(COUNTA($AU948)=1,IF(Search!$L$4="N","N",1),""))</f>
        <v/>
      </c>
      <c r="P948" s="9" t="str">
        <f>IF(Search!$L$5="","",IF(ISNUMBER(SEARCH("Jersey",$AU948))=TRUE,IF(Search!$L$5="N","N",1),""))</f>
        <v/>
      </c>
      <c r="Q948" s="9" t="str">
        <f>IF(Search!$L$6="","",IF(ISNUMBER(SEARCH("Patch",$AU948))=TRUE,IF(Search!$L$6="N","N",1),""))</f>
        <v/>
      </c>
      <c r="R948" s="9" t="str">
        <f>IF(Search!$L$7="","",IF(ISNUMBER(SEARCH("Shield",$AU948))=TRUE,IF(Search!$L$7="N","N",1),""))</f>
        <v/>
      </c>
      <c r="S948" s="9" t="str">
        <f>IF(Search!$L$8="","",IF(ISNUMBER(SEARCH("Stick",$AU948))=TRUE,IF(Search!$L$8="N","N",1),""))</f>
        <v/>
      </c>
      <c r="T948" s="9" t="str">
        <f>IF(Search!$O$4="","",IF(COUNTA($AW948)=1,IF(Search!$O$4="N","N",1),""))</f>
        <v/>
      </c>
      <c r="U948" s="9" t="str">
        <f>IF(Search!$O$5="","",IF($AW948="","",IF($AW948&lt;Search!$O$5,"",1)))</f>
        <v/>
      </c>
      <c r="V948" s="9" t="str">
        <f>IF(Search!$O$6="","",IF($AW948="","",IF($AW948&gt;Search!$O$6,"",1)))</f>
        <v/>
      </c>
      <c r="W948" s="9" t="str">
        <f>IF(Search!$U$4="","",IF($AX948="","",1))</f>
        <v/>
      </c>
      <c r="X948" s="9" t="str">
        <f>IF(Search!$U$5="","",IF(ISNUMBER(SEARCH(Search!$U$5,$AX948))=TRUE,IF(Search!$U$5="N","N",1),""))</f>
        <v/>
      </c>
      <c r="Y948" s="9" t="str">
        <f>IF(Search!$U$6="","",IF($AY948&lt;Search!$U$6,"",1))</f>
        <v/>
      </c>
      <c r="Z948" s="9" t="str">
        <f>IF(Search!$R$4="","",IF(Inventory!$BA948&lt;Search!$R$4,"",1))</f>
        <v/>
      </c>
      <c r="AA948" s="9" t="str">
        <f>IF(Search!$R$5="","",IF($BA948&gt;Search!$R$5,"",1))</f>
        <v/>
      </c>
      <c r="AB948" s="9" t="str">
        <f>IF(Search!$R$6="","",IF($BB948&lt;Search!$R$6,"",1))</f>
        <v/>
      </c>
      <c r="AC948" s="9" t="str">
        <f>IF(Search!$R$7="","",IF($BB948&lt;Search!$R$7,"",1))</f>
        <v/>
      </c>
      <c r="AD948" s="45" t="str">
        <f>IF(COUNTIF($A948:$AC948,"n")&gt;0,"",IF(SUM($A948:$AC948)=COUNTA(Search!$C$4:$C$8,Search!$F$4:$F$8,Search!$I$4:$I$6,Search!$I$8,Search!$L$4:$L$8,Search!$O$4:$O$8,Search!$R$4:$R$7,Search!$U$4:$U$7)-COUNTIF(Search!$C$4:$U$7,"n"),1+LARGE($AD$1:AD947,1),""))</f>
        <v/>
      </c>
      <c r="AE948" s="45" t="str">
        <f t="shared" si="45"/>
        <v/>
      </c>
      <c r="AF948" s="45" t="str">
        <f>IF(AD948="","",COUNTIF($AE$1:$AE947,$AE948)+RANK($AE948,$AE$2:$AE$10540,1))</f>
        <v/>
      </c>
      <c r="AG948" s="45" t="str">
        <f t="shared" si="46"/>
        <v/>
      </c>
      <c r="AH948" s="45" t="str">
        <f>IF($AD948="","",COUNTIF($AG$1:$AG947,$AG948)+RANK($AG948,$AG$1:$AG$10539,0))</f>
        <v/>
      </c>
      <c r="AI948" s="10" t="str">
        <f t="shared" si="47"/>
        <v>2002-03 BAP Signature Series Autographs Gold #8 Bryan McCabe     /   $</v>
      </c>
      <c r="AJ948" s="11">
        <v>2002</v>
      </c>
      <c r="AK948" s="17" t="s">
        <v>1872</v>
      </c>
      <c r="AL948" s="12" t="s">
        <v>2223</v>
      </c>
      <c r="AM948" s="10">
        <v>8</v>
      </c>
      <c r="AN948" s="15" t="s">
        <v>365</v>
      </c>
      <c r="AO948" s="14"/>
      <c r="AP948" s="14"/>
      <c r="AQ948" s="14"/>
      <c r="AR948" s="14" t="s">
        <v>2467</v>
      </c>
      <c r="AS948" s="9"/>
      <c r="AT948" s="9"/>
      <c r="AU948" s="9"/>
      <c r="AV948" s="13"/>
      <c r="AW948" s="13"/>
      <c r="AX948" s="9"/>
      <c r="AY948" s="9"/>
      <c r="AZ948" s="9"/>
      <c r="BA948" s="33"/>
      <c r="BB948" s="33"/>
      <c r="BC948" s="36"/>
      <c r="BD948" s="12" t="s">
        <v>1771</v>
      </c>
    </row>
    <row r="949" spans="1:56" s="12" customFormat="1" x14ac:dyDescent="0.2">
      <c r="A949" s="9" t="str">
        <f>IF(Search!$C$5="","",IF(COUNTA(Inventory!$AP949)=1,1,""))</f>
        <v/>
      </c>
      <c r="B949" s="9" t="str">
        <f>IF(Search!$C$4="","",IF(ISNUMBER(SEARCH(Search!$C$4,$AR949))=TRUE,1,""))</f>
        <v/>
      </c>
      <c r="C949" s="9" t="str">
        <f>IF(Search!$C$6="x",IF(COUNTA($AQ949)=1,1,"N"),IF(COUNTA($AQ949)=1,"N",""))</f>
        <v/>
      </c>
      <c r="D949" s="9" t="str">
        <f>IF(Search!$O$8="","",IF(ISNUMBER(SEARCH(Search!$O$8,$BD949))=TRUE,1,""))</f>
        <v/>
      </c>
      <c r="E949" s="9" t="str">
        <f>IF(Search!$C$7="","",IF(ISNUMBER(SEARCH(Search!$C$7,$AN949))=TRUE,1,""))</f>
        <v/>
      </c>
      <c r="F949" s="9" t="str">
        <f>IF(Search!$C$8="","",IF(ISNUMBER(SEARCH(Search!$C$8,$AO949))=TRUE,1,""))</f>
        <v/>
      </c>
      <c r="G949" s="9" t="str">
        <f>IF(Search!$F$4="","",IF(Inventory!$AJ949&lt;Search!$F$4,"",1))</f>
        <v/>
      </c>
      <c r="H949" s="9" t="str">
        <f>IF(Search!$F$5="","",IF(Inventory!$AJ949&gt;Search!$F$5,"",1))</f>
        <v/>
      </c>
      <c r="I949" s="9" t="str">
        <f>IF(Search!$F$7="","",IF(Search!$F$8="",IF(ISNUMBER(SEARCH(Search!$F$7,$AL949))=TRUE,1,""),""))</f>
        <v/>
      </c>
      <c r="J949" s="9" t="str">
        <f>IF($AL949=Search!$F$8,1,"")</f>
        <v/>
      </c>
      <c r="K949" s="9" t="str">
        <f>IF(Search!$I$4="","",IF(COUNTA($AS949)=1,IF(Search!$I$4="N","N",1),""))</f>
        <v/>
      </c>
      <c r="L949" s="9" t="str">
        <f>IF(Search!$I$5="","",IF($AS949="RC",1,""))</f>
        <v/>
      </c>
      <c r="M949" s="9" t="str">
        <f>IF(Search!$I$6="","",IF($AS949="RCP",1,""))</f>
        <v/>
      </c>
      <c r="N949" s="9" t="str">
        <f>IF(Search!$I$8="","",IF(COUNTA($AT949)=1,IF(Search!$I$8="N","N",1),""))</f>
        <v/>
      </c>
      <c r="O949" s="9" t="str">
        <f>IF(Search!$L$4="","",IF(COUNTA($AU949)=1,IF(Search!$L$4="N","N",1),""))</f>
        <v/>
      </c>
      <c r="P949" s="9" t="str">
        <f>IF(Search!$L$5="","",IF(ISNUMBER(SEARCH("Jersey",$AU949))=TRUE,IF(Search!$L$5="N","N",1),""))</f>
        <v/>
      </c>
      <c r="Q949" s="9" t="str">
        <f>IF(Search!$L$6="","",IF(ISNUMBER(SEARCH("Patch",$AU949))=TRUE,IF(Search!$L$6="N","N",1),""))</f>
        <v/>
      </c>
      <c r="R949" s="9" t="str">
        <f>IF(Search!$L$7="","",IF(ISNUMBER(SEARCH("Shield",$AU949))=TRUE,IF(Search!$L$7="N","N",1),""))</f>
        <v/>
      </c>
      <c r="S949" s="9" t="str">
        <f>IF(Search!$L$8="","",IF(ISNUMBER(SEARCH("Stick",$AU949))=TRUE,IF(Search!$L$8="N","N",1),""))</f>
        <v/>
      </c>
      <c r="T949" s="9" t="str">
        <f>IF(Search!$O$4="","",IF(COUNTA($AW949)=1,IF(Search!$O$4="N","N",1),""))</f>
        <v/>
      </c>
      <c r="U949" s="9" t="str">
        <f>IF(Search!$O$5="","",IF($AW949="","",IF($AW949&lt;Search!$O$5,"",1)))</f>
        <v/>
      </c>
      <c r="V949" s="9" t="str">
        <f>IF(Search!$O$6="","",IF($AW949="","",IF($AW949&gt;Search!$O$6,"",1)))</f>
        <v/>
      </c>
      <c r="W949" s="9" t="str">
        <f>IF(Search!$U$4="","",IF($AX949="","",1))</f>
        <v/>
      </c>
      <c r="X949" s="9" t="str">
        <f>IF(Search!$U$5="","",IF(ISNUMBER(SEARCH(Search!$U$5,$AX949))=TRUE,IF(Search!$U$5="N","N",1),""))</f>
        <v/>
      </c>
      <c r="Y949" s="9" t="str">
        <f>IF(Search!$U$6="","",IF($AY949&lt;Search!$U$6,"",1))</f>
        <v/>
      </c>
      <c r="Z949" s="9" t="str">
        <f>IF(Search!$R$4="","",IF(Inventory!$BA949&lt;Search!$R$4,"",1))</f>
        <v/>
      </c>
      <c r="AA949" s="9" t="str">
        <f>IF(Search!$R$5="","",IF($BA949&gt;Search!$R$5,"",1))</f>
        <v/>
      </c>
      <c r="AB949" s="9" t="str">
        <f>IF(Search!$R$6="","",IF($BB949&lt;Search!$R$6,"",1))</f>
        <v/>
      </c>
      <c r="AC949" s="9" t="str">
        <f>IF(Search!$R$7="","",IF($BB949&lt;Search!$R$7,"",1))</f>
        <v/>
      </c>
      <c r="AD949" s="45" t="str">
        <f>IF(COUNTIF($A949:$AC949,"n")&gt;0,"",IF(SUM($A949:$AC949)=COUNTA(Search!$C$4:$C$8,Search!$F$4:$F$8,Search!$I$4:$I$6,Search!$I$8,Search!$L$4:$L$8,Search!$O$4:$O$8,Search!$R$4:$R$7,Search!$U$4:$U$7)-COUNTIF(Search!$C$4:$U$7,"n"),1+LARGE($AD$1:AD948,1),""))</f>
        <v/>
      </c>
      <c r="AE949" s="45" t="str">
        <f t="shared" si="45"/>
        <v/>
      </c>
      <c r="AF949" s="45" t="str">
        <f>IF(AD949="","",COUNTIF($AE$1:$AE948,$AE949)+RANK($AE949,$AE$2:$AE$10540,1))</f>
        <v/>
      </c>
      <c r="AG949" s="45" t="str">
        <f t="shared" si="46"/>
        <v/>
      </c>
      <c r="AH949" s="45" t="str">
        <f>IF($AD949="","",COUNTIF($AG$1:$AG948,$AG949)+RANK($AG949,$AG$1:$AG$10539,0))</f>
        <v/>
      </c>
      <c r="AI949" s="10" t="str">
        <f t="shared" si="47"/>
        <v>2002-03 BAP Signature Series Autographs Gold #91 Martin St. Louis TBL    /   $</v>
      </c>
      <c r="AJ949" s="11">
        <v>2002</v>
      </c>
      <c r="AK949" s="17" t="s">
        <v>1872</v>
      </c>
      <c r="AL949" s="12" t="s">
        <v>2223</v>
      </c>
      <c r="AM949" s="10">
        <v>91</v>
      </c>
      <c r="AN949" s="15" t="s">
        <v>1002</v>
      </c>
      <c r="AO949" s="14" t="s">
        <v>1925</v>
      </c>
      <c r="AP949" s="14"/>
      <c r="AQ949" s="14"/>
      <c r="AR949" s="14" t="s">
        <v>2466</v>
      </c>
      <c r="AS949" s="9"/>
      <c r="AT949" s="9"/>
      <c r="AU949" s="9"/>
      <c r="AV949" s="13"/>
      <c r="AW949" s="13"/>
      <c r="AX949" s="9"/>
      <c r="AY949" s="9"/>
      <c r="AZ949" s="9"/>
      <c r="BA949" s="33"/>
      <c r="BB949" s="33"/>
      <c r="BC949" s="36"/>
      <c r="BD949" s="12" t="s">
        <v>1771</v>
      </c>
    </row>
    <row r="950" spans="1:56" s="12" customFormat="1" x14ac:dyDescent="0.2">
      <c r="A950" s="9" t="str">
        <f>IF(Search!$C$5="","",IF(COUNTA(Inventory!$AP950)=1,1,""))</f>
        <v/>
      </c>
      <c r="B950" s="9" t="str">
        <f>IF(Search!$C$4="","",IF(ISNUMBER(SEARCH(Search!$C$4,$AR950))=TRUE,1,""))</f>
        <v/>
      </c>
      <c r="C950" s="9" t="str">
        <f>IF(Search!$C$6="x",IF(COUNTA($AQ950)=1,1,"N"),IF(COUNTA($AQ950)=1,"N",""))</f>
        <v/>
      </c>
      <c r="D950" s="9" t="str">
        <f>IF(Search!$O$8="","",IF(ISNUMBER(SEARCH(Search!$O$8,$BD950))=TRUE,1,""))</f>
        <v/>
      </c>
      <c r="E950" s="9" t="str">
        <f>IF(Search!$C$7="","",IF(ISNUMBER(SEARCH(Search!$C$7,$AN950))=TRUE,1,""))</f>
        <v/>
      </c>
      <c r="F950" s="9" t="str">
        <f>IF(Search!$C$8="","",IF(ISNUMBER(SEARCH(Search!$C$8,$AO950))=TRUE,1,""))</f>
        <v/>
      </c>
      <c r="G950" s="9" t="str">
        <f>IF(Search!$F$4="","",IF(Inventory!$AJ950&lt;Search!$F$4,"",1))</f>
        <v/>
      </c>
      <c r="H950" s="9" t="str">
        <f>IF(Search!$F$5="","",IF(Inventory!$AJ950&gt;Search!$F$5,"",1))</f>
        <v/>
      </c>
      <c r="I950" s="9" t="str">
        <f>IF(Search!$F$7="","",IF(Search!$F$8="",IF(ISNUMBER(SEARCH(Search!$F$7,$AL950))=TRUE,1,""),""))</f>
        <v/>
      </c>
      <c r="J950" s="9" t="str">
        <f>IF($AL950=Search!$F$8,1,"")</f>
        <v/>
      </c>
      <c r="K950" s="9" t="str">
        <f>IF(Search!$I$4="","",IF(COUNTA($AS950)=1,IF(Search!$I$4="N","N",1),""))</f>
        <v/>
      </c>
      <c r="L950" s="9" t="str">
        <f>IF(Search!$I$5="","",IF($AS950="RC",1,""))</f>
        <v/>
      </c>
      <c r="M950" s="9" t="str">
        <f>IF(Search!$I$6="","",IF($AS950="RCP",1,""))</f>
        <v/>
      </c>
      <c r="N950" s="9" t="str">
        <f>IF(Search!$I$8="","",IF(COUNTA($AT950)=1,IF(Search!$I$8="N","N",1),""))</f>
        <v/>
      </c>
      <c r="O950" s="9" t="str">
        <f>IF(Search!$L$4="","",IF(COUNTA($AU950)=1,IF(Search!$L$4="N","N",1),""))</f>
        <v/>
      </c>
      <c r="P950" s="9" t="str">
        <f>IF(Search!$L$5="","",IF(ISNUMBER(SEARCH("Jersey",$AU950))=TRUE,IF(Search!$L$5="N","N",1),""))</f>
        <v/>
      </c>
      <c r="Q950" s="9" t="str">
        <f>IF(Search!$L$6="","",IF(ISNUMBER(SEARCH("Patch",$AU950))=TRUE,IF(Search!$L$6="N","N",1),""))</f>
        <v/>
      </c>
      <c r="R950" s="9" t="str">
        <f>IF(Search!$L$7="","",IF(ISNUMBER(SEARCH("Shield",$AU950))=TRUE,IF(Search!$L$7="N","N",1),""))</f>
        <v/>
      </c>
      <c r="S950" s="9" t="str">
        <f>IF(Search!$L$8="","",IF(ISNUMBER(SEARCH("Stick",$AU950))=TRUE,IF(Search!$L$8="N","N",1),""))</f>
        <v/>
      </c>
      <c r="T950" s="9" t="str">
        <f>IF(Search!$O$4="","",IF(COUNTA($AW950)=1,IF(Search!$O$4="N","N",1),""))</f>
        <v/>
      </c>
      <c r="U950" s="9" t="str">
        <f>IF(Search!$O$5="","",IF($AW950="","",IF($AW950&lt;Search!$O$5,"",1)))</f>
        <v/>
      </c>
      <c r="V950" s="9" t="str">
        <f>IF(Search!$O$6="","",IF($AW950="","",IF($AW950&gt;Search!$O$6,"",1)))</f>
        <v/>
      </c>
      <c r="W950" s="9" t="str">
        <f>IF(Search!$U$4="","",IF($AX950="","",1))</f>
        <v/>
      </c>
      <c r="X950" s="9" t="str">
        <f>IF(Search!$U$5="","",IF(ISNUMBER(SEARCH(Search!$U$5,$AX950))=TRUE,IF(Search!$U$5="N","N",1),""))</f>
        <v/>
      </c>
      <c r="Y950" s="9" t="str">
        <f>IF(Search!$U$6="","",IF($AY950&lt;Search!$U$6,"",1))</f>
        <v/>
      </c>
      <c r="Z950" s="9" t="str">
        <f>IF(Search!$R$4="","",IF(Inventory!$BA950&lt;Search!$R$4,"",1))</f>
        <v/>
      </c>
      <c r="AA950" s="9" t="str">
        <f>IF(Search!$R$5="","",IF($BA950&gt;Search!$R$5,"",1))</f>
        <v/>
      </c>
      <c r="AB950" s="9" t="str">
        <f>IF(Search!$R$6="","",IF($BB950&lt;Search!$R$6,"",1))</f>
        <v/>
      </c>
      <c r="AC950" s="9" t="str">
        <f>IF(Search!$R$7="","",IF($BB950&lt;Search!$R$7,"",1))</f>
        <v/>
      </c>
      <c r="AD950" s="45" t="str">
        <f>IF(COUNTIF($A950:$AC950,"n")&gt;0,"",IF(SUM($A950:$AC950)=COUNTA(Search!$C$4:$C$8,Search!$F$4:$F$8,Search!$I$4:$I$6,Search!$I$8,Search!$L$4:$L$8,Search!$O$4:$O$8,Search!$R$4:$R$7,Search!$U$4:$U$7)-COUNTIF(Search!$C$4:$U$7,"n"),1+LARGE($AD$1:AD949,1),""))</f>
        <v/>
      </c>
      <c r="AE950" s="45" t="str">
        <f t="shared" si="45"/>
        <v/>
      </c>
      <c r="AF950" s="45" t="str">
        <f>IF(AD950="","",COUNTIF($AE$1:$AE949,$AE950)+RANK($AE950,$AE$2:$AE$10540,1))</f>
        <v/>
      </c>
      <c r="AG950" s="45" t="str">
        <f t="shared" si="46"/>
        <v/>
      </c>
      <c r="AH950" s="45" t="str">
        <f>IF($AD950="","",COUNTIF($AG$1:$AG949,$AG950)+RANK($AG950,$AG$1:$AG$10539,0))</f>
        <v/>
      </c>
      <c r="AI950" s="10" t="str">
        <f t="shared" si="47"/>
        <v>2002-03 Crown Royale Blue #46 Felix Potvin     /   $</v>
      </c>
      <c r="AJ950" s="11">
        <v>2002</v>
      </c>
      <c r="AK950" s="17" t="s">
        <v>1872</v>
      </c>
      <c r="AL950" s="12" t="s">
        <v>2256</v>
      </c>
      <c r="AM950" s="10">
        <v>46</v>
      </c>
      <c r="AN950" s="15" t="s">
        <v>226</v>
      </c>
      <c r="AO950" s="14"/>
      <c r="AP950" s="14"/>
      <c r="AQ950" s="14"/>
      <c r="AR950" s="14"/>
      <c r="AS950" s="9"/>
      <c r="AT950" s="9"/>
      <c r="AU950" s="9"/>
      <c r="AV950" s="13"/>
      <c r="AW950" s="13"/>
      <c r="AX950" s="9"/>
      <c r="AY950" s="9"/>
      <c r="AZ950" s="9"/>
      <c r="BA950" s="33"/>
      <c r="BB950" s="33"/>
      <c r="BC950" s="36"/>
      <c r="BD950" s="12" t="s">
        <v>1771</v>
      </c>
    </row>
    <row r="951" spans="1:56" s="12" customFormat="1" x14ac:dyDescent="0.2">
      <c r="A951" s="9" t="str">
        <f>IF(Search!$C$5="","",IF(COUNTA(Inventory!$AP951)=1,1,""))</f>
        <v/>
      </c>
      <c r="B951" s="9" t="str">
        <f>IF(Search!$C$4="","",IF(ISNUMBER(SEARCH(Search!$C$4,$AR951))=TRUE,1,""))</f>
        <v/>
      </c>
      <c r="C951" s="9" t="str">
        <f>IF(Search!$C$6="x",IF(COUNTA($AQ951)=1,1,"N"),IF(COUNTA($AQ951)=1,"N",""))</f>
        <v/>
      </c>
      <c r="D951" s="9" t="str">
        <f>IF(Search!$O$8="","",IF(ISNUMBER(SEARCH(Search!$O$8,$BD951))=TRUE,1,""))</f>
        <v/>
      </c>
      <c r="E951" s="9" t="str">
        <f>IF(Search!$C$7="","",IF(ISNUMBER(SEARCH(Search!$C$7,$AN951))=TRUE,1,""))</f>
        <v/>
      </c>
      <c r="F951" s="9" t="str">
        <f>IF(Search!$C$8="","",IF(ISNUMBER(SEARCH(Search!$C$8,$AO951))=TRUE,1,""))</f>
        <v/>
      </c>
      <c r="G951" s="9" t="str">
        <f>IF(Search!$F$4="","",IF(Inventory!$AJ951&lt;Search!$F$4,"",1))</f>
        <v/>
      </c>
      <c r="H951" s="9" t="str">
        <f>IF(Search!$F$5="","",IF(Inventory!$AJ951&gt;Search!$F$5,"",1))</f>
        <v/>
      </c>
      <c r="I951" s="9" t="str">
        <f>IF(Search!$F$7="","",IF(Search!$F$8="",IF(ISNUMBER(SEARCH(Search!$F$7,$AL951))=TRUE,1,""),""))</f>
        <v/>
      </c>
      <c r="J951" s="9" t="str">
        <f>IF($AL951=Search!$F$8,1,"")</f>
        <v/>
      </c>
      <c r="K951" s="9" t="str">
        <f>IF(Search!$I$4="","",IF(COUNTA($AS951)=1,IF(Search!$I$4="N","N",1),""))</f>
        <v/>
      </c>
      <c r="L951" s="9" t="str">
        <f>IF(Search!$I$5="","",IF($AS951="RC",1,""))</f>
        <v/>
      </c>
      <c r="M951" s="9" t="str">
        <f>IF(Search!$I$6="","",IF($AS951="RCP",1,""))</f>
        <v/>
      </c>
      <c r="N951" s="9" t="str">
        <f>IF(Search!$I$8="","",IF(COUNTA($AT951)=1,IF(Search!$I$8="N","N",1),""))</f>
        <v/>
      </c>
      <c r="O951" s="9" t="str">
        <f>IF(Search!$L$4="","",IF(COUNTA($AU951)=1,IF(Search!$L$4="N","N",1),""))</f>
        <v/>
      </c>
      <c r="P951" s="9" t="str">
        <f>IF(Search!$L$5="","",IF(ISNUMBER(SEARCH("Jersey",$AU951))=TRUE,IF(Search!$L$5="N","N",1),""))</f>
        <v/>
      </c>
      <c r="Q951" s="9" t="str">
        <f>IF(Search!$L$6="","",IF(ISNUMBER(SEARCH("Patch",$AU951))=TRUE,IF(Search!$L$6="N","N",1),""))</f>
        <v/>
      </c>
      <c r="R951" s="9" t="str">
        <f>IF(Search!$L$7="","",IF(ISNUMBER(SEARCH("Shield",$AU951))=TRUE,IF(Search!$L$7="N","N",1),""))</f>
        <v/>
      </c>
      <c r="S951" s="9" t="str">
        <f>IF(Search!$L$8="","",IF(ISNUMBER(SEARCH("Stick",$AU951))=TRUE,IF(Search!$L$8="N","N",1),""))</f>
        <v/>
      </c>
      <c r="T951" s="9" t="str">
        <f>IF(Search!$O$4="","",IF(COUNTA($AW951)=1,IF(Search!$O$4="N","N",1),""))</f>
        <v/>
      </c>
      <c r="U951" s="9" t="str">
        <f>IF(Search!$O$5="","",IF($AW951="","",IF($AW951&lt;Search!$O$5,"",1)))</f>
        <v/>
      </c>
      <c r="V951" s="9" t="str">
        <f>IF(Search!$O$6="","",IF($AW951="","",IF($AW951&gt;Search!$O$6,"",1)))</f>
        <v/>
      </c>
      <c r="W951" s="9" t="str">
        <f>IF(Search!$U$4="","",IF($AX951="","",1))</f>
        <v/>
      </c>
      <c r="X951" s="9" t="str">
        <f>IF(Search!$U$5="","",IF(ISNUMBER(SEARCH(Search!$U$5,$AX951))=TRUE,IF(Search!$U$5="N","N",1),""))</f>
        <v/>
      </c>
      <c r="Y951" s="9" t="str">
        <f>IF(Search!$U$6="","",IF($AY951&lt;Search!$U$6,"",1))</f>
        <v/>
      </c>
      <c r="Z951" s="9" t="str">
        <f>IF(Search!$R$4="","",IF(Inventory!$BA951&lt;Search!$R$4,"",1))</f>
        <v/>
      </c>
      <c r="AA951" s="9" t="str">
        <f>IF(Search!$R$5="","",IF($BA951&gt;Search!$R$5,"",1))</f>
        <v/>
      </c>
      <c r="AB951" s="9" t="str">
        <f>IF(Search!$R$6="","",IF($BB951&lt;Search!$R$6,"",1))</f>
        <v/>
      </c>
      <c r="AC951" s="9" t="str">
        <f>IF(Search!$R$7="","",IF($BB951&lt;Search!$R$7,"",1))</f>
        <v/>
      </c>
      <c r="AD951" s="45" t="str">
        <f>IF(COUNTIF($A951:$AC951,"n")&gt;0,"",IF(SUM($A951:$AC951)=COUNTA(Search!$C$4:$C$8,Search!$F$4:$F$8,Search!$I$4:$I$6,Search!$I$8,Search!$L$4:$L$8,Search!$O$4:$O$8,Search!$R$4:$R$7,Search!$U$4:$U$7)-COUNTIF(Search!$C$4:$U$7,"n"),1+LARGE($AD$1:AD950,1),""))</f>
        <v/>
      </c>
      <c r="AE951" s="45" t="str">
        <f t="shared" si="45"/>
        <v/>
      </c>
      <c r="AF951" s="45" t="str">
        <f>IF(AD951="","",COUNTIF($AE$1:$AE950,$AE951)+RANK($AE951,$AE$2:$AE$10540,1))</f>
        <v/>
      </c>
      <c r="AG951" s="45" t="str">
        <f t="shared" si="46"/>
        <v/>
      </c>
      <c r="AH951" s="45" t="str">
        <f>IF($AD951="","",COUNTIF($AG$1:$AG950,$AG951)+RANK($AG951,$AG$1:$AG$10539,0))</f>
        <v/>
      </c>
      <c r="AI951" s="10" t="str">
        <f t="shared" si="47"/>
        <v>2002-03 Pacific Complete Red #166 Tie Domi     /   $</v>
      </c>
      <c r="AJ951" s="11">
        <v>2002</v>
      </c>
      <c r="AK951" s="17" t="s">
        <v>1872</v>
      </c>
      <c r="AL951" s="12" t="s">
        <v>2257</v>
      </c>
      <c r="AM951" s="10">
        <v>166</v>
      </c>
      <c r="AN951" s="15" t="s">
        <v>390</v>
      </c>
      <c r="AO951" s="14"/>
      <c r="AP951" s="14"/>
      <c r="AQ951" s="14"/>
      <c r="AR951" s="14"/>
      <c r="AS951" s="9"/>
      <c r="AT951" s="9"/>
      <c r="AU951" s="9"/>
      <c r="AV951" s="13"/>
      <c r="AW951" s="13"/>
      <c r="AX951" s="9"/>
      <c r="AY951" s="9"/>
      <c r="AZ951" s="9"/>
      <c r="BA951" s="33"/>
      <c r="BB951" s="33"/>
      <c r="BC951" s="36"/>
      <c r="BD951" s="12" t="s">
        <v>1771</v>
      </c>
    </row>
    <row r="952" spans="1:56" s="12" customFormat="1" x14ac:dyDescent="0.2">
      <c r="A952" s="9" t="str">
        <f>IF(Search!$C$5="","",IF(COUNTA(Inventory!$AP952)=1,1,""))</f>
        <v/>
      </c>
      <c r="B952" s="9" t="str">
        <f>IF(Search!$C$4="","",IF(ISNUMBER(SEARCH(Search!$C$4,$AR952))=TRUE,1,""))</f>
        <v/>
      </c>
      <c r="C952" s="9" t="str">
        <f>IF(Search!$C$6="x",IF(COUNTA($AQ952)=1,1,"N"),IF(COUNTA($AQ952)=1,"N",""))</f>
        <v/>
      </c>
      <c r="D952" s="9" t="str">
        <f>IF(Search!$O$8="","",IF(ISNUMBER(SEARCH(Search!$O$8,$BD952))=TRUE,1,""))</f>
        <v/>
      </c>
      <c r="E952" s="9" t="str">
        <f>IF(Search!$C$7="","",IF(ISNUMBER(SEARCH(Search!$C$7,$AN952))=TRUE,1,""))</f>
        <v/>
      </c>
      <c r="F952" s="9" t="str">
        <f>IF(Search!$C$8="","",IF(ISNUMBER(SEARCH(Search!$C$8,$AO952))=TRUE,1,""))</f>
        <v/>
      </c>
      <c r="G952" s="9" t="str">
        <f>IF(Search!$F$4="","",IF(Inventory!$AJ952&lt;Search!$F$4,"",1))</f>
        <v/>
      </c>
      <c r="H952" s="9" t="str">
        <f>IF(Search!$F$5="","",IF(Inventory!$AJ952&gt;Search!$F$5,"",1))</f>
        <v/>
      </c>
      <c r="I952" s="9" t="str">
        <f>IF(Search!$F$7="","",IF(Search!$F$8="",IF(ISNUMBER(SEARCH(Search!$F$7,$AL952))=TRUE,1,""),""))</f>
        <v/>
      </c>
      <c r="J952" s="9" t="str">
        <f>IF($AL952=Search!$F$8,1,"")</f>
        <v/>
      </c>
      <c r="K952" s="9" t="str">
        <f>IF(Search!$I$4="","",IF(COUNTA($AS952)=1,IF(Search!$I$4="N","N",1),""))</f>
        <v/>
      </c>
      <c r="L952" s="9" t="str">
        <f>IF(Search!$I$5="","",IF($AS952="RC",1,""))</f>
        <v/>
      </c>
      <c r="M952" s="9" t="str">
        <f>IF(Search!$I$6="","",IF($AS952="RCP",1,""))</f>
        <v/>
      </c>
      <c r="N952" s="9" t="str">
        <f>IF(Search!$I$8="","",IF(COUNTA($AT952)=1,IF(Search!$I$8="N","N",1),""))</f>
        <v/>
      </c>
      <c r="O952" s="9" t="str">
        <f>IF(Search!$L$4="","",IF(COUNTA($AU952)=1,IF(Search!$L$4="N","N",1),""))</f>
        <v/>
      </c>
      <c r="P952" s="9" t="str">
        <f>IF(Search!$L$5="","",IF(ISNUMBER(SEARCH("Jersey",$AU952))=TRUE,IF(Search!$L$5="N","N",1),""))</f>
        <v/>
      </c>
      <c r="Q952" s="9" t="str">
        <f>IF(Search!$L$6="","",IF(ISNUMBER(SEARCH("Patch",$AU952))=TRUE,IF(Search!$L$6="N","N",1),""))</f>
        <v/>
      </c>
      <c r="R952" s="9" t="str">
        <f>IF(Search!$L$7="","",IF(ISNUMBER(SEARCH("Shield",$AU952))=TRUE,IF(Search!$L$7="N","N",1),""))</f>
        <v/>
      </c>
      <c r="S952" s="9" t="str">
        <f>IF(Search!$L$8="","",IF(ISNUMBER(SEARCH("Stick",$AU952))=TRUE,IF(Search!$L$8="N","N",1),""))</f>
        <v/>
      </c>
      <c r="T952" s="9" t="str">
        <f>IF(Search!$O$4="","",IF(COUNTA($AW952)=1,IF(Search!$O$4="N","N",1),""))</f>
        <v/>
      </c>
      <c r="U952" s="9" t="str">
        <f>IF(Search!$O$5="","",IF($AW952="","",IF($AW952&lt;Search!$O$5,"",1)))</f>
        <v/>
      </c>
      <c r="V952" s="9" t="str">
        <f>IF(Search!$O$6="","",IF($AW952="","",IF($AW952&gt;Search!$O$6,"",1)))</f>
        <v/>
      </c>
      <c r="W952" s="9" t="str">
        <f>IF(Search!$U$4="","",IF($AX952="","",1))</f>
        <v/>
      </c>
      <c r="X952" s="9" t="str">
        <f>IF(Search!$U$5="","",IF(ISNUMBER(SEARCH(Search!$U$5,$AX952))=TRUE,IF(Search!$U$5="N","N",1),""))</f>
        <v/>
      </c>
      <c r="Y952" s="9" t="str">
        <f>IF(Search!$U$6="","",IF($AY952&lt;Search!$U$6,"",1))</f>
        <v/>
      </c>
      <c r="Z952" s="9" t="str">
        <f>IF(Search!$R$4="","",IF(Inventory!$BA952&lt;Search!$R$4,"",1))</f>
        <v/>
      </c>
      <c r="AA952" s="9" t="str">
        <f>IF(Search!$R$5="","",IF($BA952&gt;Search!$R$5,"",1))</f>
        <v/>
      </c>
      <c r="AB952" s="9" t="str">
        <f>IF(Search!$R$6="","",IF($BB952&lt;Search!$R$6,"",1))</f>
        <v/>
      </c>
      <c r="AC952" s="9" t="str">
        <f>IF(Search!$R$7="","",IF($BB952&lt;Search!$R$7,"",1))</f>
        <v/>
      </c>
      <c r="AD952" s="45" t="str">
        <f>IF(COUNTIF($A952:$AC952,"n")&gt;0,"",IF(SUM($A952:$AC952)=COUNTA(Search!$C$4:$C$8,Search!$F$4:$F$8,Search!$I$4:$I$6,Search!$I$8,Search!$L$4:$L$8,Search!$O$4:$O$8,Search!$R$4:$R$7,Search!$U$4:$U$7)-COUNTIF(Search!$C$4:$U$7,"n"),1+LARGE($AD$1:AD951,1),""))</f>
        <v/>
      </c>
      <c r="AE952" s="45" t="str">
        <f t="shared" si="45"/>
        <v/>
      </c>
      <c r="AF952" s="45" t="str">
        <f>IF(AD952="","",COUNTIF($AE$1:$AE951,$AE952)+RANK($AE952,$AE$2:$AE$10540,1))</f>
        <v/>
      </c>
      <c r="AG952" s="45" t="str">
        <f t="shared" si="46"/>
        <v/>
      </c>
      <c r="AH952" s="45" t="str">
        <f>IF($AD952="","",COUNTIF($AG$1:$AG951,$AG952)+RANK($AG952,$AG$1:$AG$10539,0))</f>
        <v/>
      </c>
      <c r="AI952" s="10" t="str">
        <f t="shared" si="47"/>
        <v>2002-03 SP Authentic #184 Rick Nash  RC   /   $</v>
      </c>
      <c r="AJ952" s="11">
        <v>2002</v>
      </c>
      <c r="AK952" s="17" t="s">
        <v>1872</v>
      </c>
      <c r="AL952" s="12" t="s">
        <v>511</v>
      </c>
      <c r="AM952" s="10">
        <v>184</v>
      </c>
      <c r="AN952" s="12" t="s">
        <v>526</v>
      </c>
      <c r="AO952" s="9"/>
      <c r="AP952" s="9"/>
      <c r="AQ952" s="9"/>
      <c r="AR952" s="14" t="s">
        <v>2482</v>
      </c>
      <c r="AS952" s="9" t="s">
        <v>2</v>
      </c>
      <c r="AT952" s="9"/>
      <c r="AU952" s="9"/>
      <c r="AV952" s="13"/>
      <c r="AW952" s="13"/>
      <c r="AX952" s="9"/>
      <c r="AY952" s="9"/>
      <c r="AZ952" s="9"/>
      <c r="BA952" s="33"/>
      <c r="BB952" s="33"/>
      <c r="BC952" s="36"/>
      <c r="BD952" s="12" t="s">
        <v>1771</v>
      </c>
    </row>
    <row r="953" spans="1:56" s="12" customFormat="1" x14ac:dyDescent="0.2">
      <c r="A953" s="9" t="str">
        <f>IF(Search!$C$5="","",IF(COUNTA(Inventory!$AP953)=1,1,""))</f>
        <v/>
      </c>
      <c r="B953" s="9" t="str">
        <f>IF(Search!$C$4="","",IF(ISNUMBER(SEARCH(Search!$C$4,$AR953))=TRUE,1,""))</f>
        <v/>
      </c>
      <c r="C953" s="9" t="str">
        <f>IF(Search!$C$6="x",IF(COUNTA($AQ953)=1,1,"N"),IF(COUNTA($AQ953)=1,"N",""))</f>
        <v/>
      </c>
      <c r="D953" s="9" t="str">
        <f>IF(Search!$O$8="","",IF(ISNUMBER(SEARCH(Search!$O$8,$BD953))=TRUE,1,""))</f>
        <v/>
      </c>
      <c r="E953" s="9" t="str">
        <f>IF(Search!$C$7="","",IF(ISNUMBER(SEARCH(Search!$C$7,$AN953))=TRUE,1,""))</f>
        <v/>
      </c>
      <c r="F953" s="9" t="str">
        <f>IF(Search!$C$8="","",IF(ISNUMBER(SEARCH(Search!$C$8,$AO953))=TRUE,1,""))</f>
        <v/>
      </c>
      <c r="G953" s="9" t="str">
        <f>IF(Search!$F$4="","",IF(Inventory!$AJ953&lt;Search!$F$4,"",1))</f>
        <v/>
      </c>
      <c r="H953" s="9" t="str">
        <f>IF(Search!$F$5="","",IF(Inventory!$AJ953&gt;Search!$F$5,"",1))</f>
        <v/>
      </c>
      <c r="I953" s="9" t="str">
        <f>IF(Search!$F$7="","",IF(Search!$F$8="",IF(ISNUMBER(SEARCH(Search!$F$7,$AL953))=TRUE,1,""),""))</f>
        <v/>
      </c>
      <c r="J953" s="9" t="str">
        <f>IF($AL953=Search!$F$8,1,"")</f>
        <v/>
      </c>
      <c r="K953" s="9" t="str">
        <f>IF(Search!$I$4="","",IF(COUNTA($AS953)=1,IF(Search!$I$4="N","N",1),""))</f>
        <v/>
      </c>
      <c r="L953" s="9" t="str">
        <f>IF(Search!$I$5="","",IF($AS953="RC",1,""))</f>
        <v/>
      </c>
      <c r="M953" s="9" t="str">
        <f>IF(Search!$I$6="","",IF($AS953="RCP",1,""))</f>
        <v/>
      </c>
      <c r="N953" s="9" t="str">
        <f>IF(Search!$I$8="","",IF(COUNTA($AT953)=1,IF(Search!$I$8="N","N",1),""))</f>
        <v/>
      </c>
      <c r="O953" s="9" t="str">
        <f>IF(Search!$L$4="","",IF(COUNTA($AU953)=1,IF(Search!$L$4="N","N",1),""))</f>
        <v/>
      </c>
      <c r="P953" s="9" t="str">
        <f>IF(Search!$L$5="","",IF(ISNUMBER(SEARCH("Jersey",$AU953))=TRUE,IF(Search!$L$5="N","N",1),""))</f>
        <v/>
      </c>
      <c r="Q953" s="9" t="str">
        <f>IF(Search!$L$6="","",IF(ISNUMBER(SEARCH("Patch",$AU953))=TRUE,IF(Search!$L$6="N","N",1),""))</f>
        <v/>
      </c>
      <c r="R953" s="9" t="str">
        <f>IF(Search!$L$7="","",IF(ISNUMBER(SEARCH("Shield",$AU953))=TRUE,IF(Search!$L$7="N","N",1),""))</f>
        <v/>
      </c>
      <c r="S953" s="9" t="str">
        <f>IF(Search!$L$8="","",IF(ISNUMBER(SEARCH("Stick",$AU953))=TRUE,IF(Search!$L$8="N","N",1),""))</f>
        <v/>
      </c>
      <c r="T953" s="9" t="str">
        <f>IF(Search!$O$4="","",IF(COUNTA($AW953)=1,IF(Search!$O$4="N","N",1),""))</f>
        <v/>
      </c>
      <c r="U953" s="9" t="str">
        <f>IF(Search!$O$5="","",IF($AW953="","",IF($AW953&lt;Search!$O$5,"",1)))</f>
        <v/>
      </c>
      <c r="V953" s="9" t="str">
        <f>IF(Search!$O$6="","",IF($AW953="","",IF($AW953&gt;Search!$O$6,"",1)))</f>
        <v/>
      </c>
      <c r="W953" s="9" t="str">
        <f>IF(Search!$U$4="","",IF($AX953="","",1))</f>
        <v/>
      </c>
      <c r="X953" s="9" t="str">
        <f>IF(Search!$U$5="","",IF(ISNUMBER(SEARCH(Search!$U$5,$AX953))=TRUE,IF(Search!$U$5="N","N",1),""))</f>
        <v/>
      </c>
      <c r="Y953" s="9" t="str">
        <f>IF(Search!$U$6="","",IF($AY953&lt;Search!$U$6,"",1))</f>
        <v/>
      </c>
      <c r="Z953" s="9" t="str">
        <f>IF(Search!$R$4="","",IF(Inventory!$BA953&lt;Search!$R$4,"",1))</f>
        <v/>
      </c>
      <c r="AA953" s="9" t="str">
        <f>IF(Search!$R$5="","",IF($BA953&gt;Search!$R$5,"",1))</f>
        <v/>
      </c>
      <c r="AB953" s="9" t="str">
        <f>IF(Search!$R$6="","",IF($BB953&lt;Search!$R$6,"",1))</f>
        <v/>
      </c>
      <c r="AC953" s="9" t="str">
        <f>IF(Search!$R$7="","",IF($BB953&lt;Search!$R$7,"",1))</f>
        <v/>
      </c>
      <c r="AD953" s="45" t="str">
        <f>IF(COUNTIF($A953:$AC953,"n")&gt;0,"",IF(SUM($A953:$AC953)=COUNTA(Search!$C$4:$C$8,Search!$F$4:$F$8,Search!$I$4:$I$6,Search!$I$8,Search!$L$4:$L$8,Search!$O$4:$O$8,Search!$R$4:$R$7,Search!$U$4:$U$7)-COUNTIF(Search!$C$4:$U$7,"n"),1+LARGE($AD$1:AD952,1),""))</f>
        <v/>
      </c>
      <c r="AE953" s="45" t="str">
        <f t="shared" si="45"/>
        <v/>
      </c>
      <c r="AF953" s="45" t="str">
        <f>IF(AD953="","",COUNTIF($AE$1:$AE952,$AE953)+RANK($AE953,$AE$2:$AE$10540,1))</f>
        <v/>
      </c>
      <c r="AG953" s="45" t="str">
        <f t="shared" si="46"/>
        <v/>
      </c>
      <c r="AH953" s="45" t="str">
        <f>IF($AD953="","",COUNTIF($AG$1:$AG952,$AG953)+RANK($AG953,$AG$1:$AG$10539,0))</f>
        <v/>
      </c>
      <c r="AI953" s="10" t="str">
        <f t="shared" si="47"/>
        <v>2002-03 SP Authentic #195 Mikael Tellqvist  RC   /   $</v>
      </c>
      <c r="AJ953" s="11">
        <v>2002</v>
      </c>
      <c r="AK953" s="17" t="s">
        <v>1872</v>
      </c>
      <c r="AL953" s="12" t="s">
        <v>511</v>
      </c>
      <c r="AM953" s="10">
        <v>195</v>
      </c>
      <c r="AN953" s="12" t="s">
        <v>527</v>
      </c>
      <c r="AO953" s="9"/>
      <c r="AP953" s="9"/>
      <c r="AQ953" s="9"/>
      <c r="AR953" s="14" t="s">
        <v>2482</v>
      </c>
      <c r="AS953" s="9" t="s">
        <v>2</v>
      </c>
      <c r="AT953" s="9"/>
      <c r="AU953" s="9"/>
      <c r="AV953" s="13"/>
      <c r="AW953" s="13"/>
      <c r="AX953" s="9"/>
      <c r="AY953" s="9"/>
      <c r="AZ953" s="9"/>
      <c r="BA953" s="33"/>
      <c r="BB953" s="33"/>
      <c r="BC953" s="36"/>
      <c r="BD953" s="12" t="s">
        <v>1771</v>
      </c>
    </row>
    <row r="954" spans="1:56" s="12" customFormat="1" x14ac:dyDescent="0.2">
      <c r="A954" s="9" t="str">
        <f>IF(Search!$C$5="","",IF(COUNTA(Inventory!$AP954)=1,1,""))</f>
        <v/>
      </c>
      <c r="B954" s="9" t="str">
        <f>IF(Search!$C$4="","",IF(ISNUMBER(SEARCH(Search!$C$4,$AR954))=TRUE,1,""))</f>
        <v/>
      </c>
      <c r="C954" s="9" t="str">
        <f>IF(Search!$C$6="x",IF(COUNTA($AQ954)=1,1,"N"),IF(COUNTA($AQ954)=1,"N",""))</f>
        <v/>
      </c>
      <c r="D954" s="9" t="str">
        <f>IF(Search!$O$8="","",IF(ISNUMBER(SEARCH(Search!$O$8,$BD954))=TRUE,1,""))</f>
        <v/>
      </c>
      <c r="E954" s="9" t="str">
        <f>IF(Search!$C$7="","",IF(ISNUMBER(SEARCH(Search!$C$7,$AN954))=TRUE,1,""))</f>
        <v/>
      </c>
      <c r="F954" s="9" t="str">
        <f>IF(Search!$C$8="","",IF(ISNUMBER(SEARCH(Search!$C$8,$AO954))=TRUE,1,""))</f>
        <v/>
      </c>
      <c r="G954" s="9" t="str">
        <f>IF(Search!$F$4="","",IF(Inventory!$AJ954&lt;Search!$F$4,"",1))</f>
        <v/>
      </c>
      <c r="H954" s="9" t="str">
        <f>IF(Search!$F$5="","",IF(Inventory!$AJ954&gt;Search!$F$5,"",1))</f>
        <v/>
      </c>
      <c r="I954" s="9" t="str">
        <f>IF(Search!$F$7="","",IF(Search!$F$8="",IF(ISNUMBER(SEARCH(Search!$F$7,$AL954))=TRUE,1,""),""))</f>
        <v/>
      </c>
      <c r="J954" s="9" t="str">
        <f>IF($AL954=Search!$F$8,1,"")</f>
        <v/>
      </c>
      <c r="K954" s="9" t="str">
        <f>IF(Search!$I$4="","",IF(COUNTA($AS954)=1,IF(Search!$I$4="N","N",1),""))</f>
        <v/>
      </c>
      <c r="L954" s="9" t="str">
        <f>IF(Search!$I$5="","",IF($AS954="RC",1,""))</f>
        <v/>
      </c>
      <c r="M954" s="9" t="str">
        <f>IF(Search!$I$6="","",IF($AS954="RCP",1,""))</f>
        <v/>
      </c>
      <c r="N954" s="9" t="str">
        <f>IF(Search!$I$8="","",IF(COUNTA($AT954)=1,IF(Search!$I$8="N","N",1),""))</f>
        <v/>
      </c>
      <c r="O954" s="9" t="str">
        <f>IF(Search!$L$4="","",IF(COUNTA($AU954)=1,IF(Search!$L$4="N","N",1),""))</f>
        <v/>
      </c>
      <c r="P954" s="9" t="str">
        <f>IF(Search!$L$5="","",IF(ISNUMBER(SEARCH("Jersey",$AU954))=TRUE,IF(Search!$L$5="N","N",1),""))</f>
        <v/>
      </c>
      <c r="Q954" s="9" t="str">
        <f>IF(Search!$L$6="","",IF(ISNUMBER(SEARCH("Patch",$AU954))=TRUE,IF(Search!$L$6="N","N",1),""))</f>
        <v/>
      </c>
      <c r="R954" s="9" t="str">
        <f>IF(Search!$L$7="","",IF(ISNUMBER(SEARCH("Shield",$AU954))=TRUE,IF(Search!$L$7="N","N",1),""))</f>
        <v/>
      </c>
      <c r="S954" s="9" t="str">
        <f>IF(Search!$L$8="","",IF(ISNUMBER(SEARCH("Stick",$AU954))=TRUE,IF(Search!$L$8="N","N",1),""))</f>
        <v/>
      </c>
      <c r="T954" s="9" t="str">
        <f>IF(Search!$O$4="","",IF(COUNTA($AW954)=1,IF(Search!$O$4="N","N",1),""))</f>
        <v/>
      </c>
      <c r="U954" s="9" t="str">
        <f>IF(Search!$O$5="","",IF($AW954="","",IF($AW954&lt;Search!$O$5,"",1)))</f>
        <v/>
      </c>
      <c r="V954" s="9" t="str">
        <f>IF(Search!$O$6="","",IF($AW954="","",IF($AW954&gt;Search!$O$6,"",1)))</f>
        <v/>
      </c>
      <c r="W954" s="9" t="str">
        <f>IF(Search!$U$4="","",IF($AX954="","",1))</f>
        <v/>
      </c>
      <c r="X954" s="9" t="str">
        <f>IF(Search!$U$5="","",IF(ISNUMBER(SEARCH(Search!$U$5,$AX954))=TRUE,IF(Search!$U$5="N","N",1),""))</f>
        <v/>
      </c>
      <c r="Y954" s="9" t="str">
        <f>IF(Search!$U$6="","",IF($AY954&lt;Search!$U$6,"",1))</f>
        <v/>
      </c>
      <c r="Z954" s="9" t="str">
        <f>IF(Search!$R$4="","",IF(Inventory!$BA954&lt;Search!$R$4,"",1))</f>
        <v/>
      </c>
      <c r="AA954" s="9" t="str">
        <f>IF(Search!$R$5="","",IF($BA954&gt;Search!$R$5,"",1))</f>
        <v/>
      </c>
      <c r="AB954" s="9" t="str">
        <f>IF(Search!$R$6="","",IF($BB954&lt;Search!$R$6,"",1))</f>
        <v/>
      </c>
      <c r="AC954" s="9" t="str">
        <f>IF(Search!$R$7="","",IF($BB954&lt;Search!$R$7,"",1))</f>
        <v/>
      </c>
      <c r="AD954" s="45" t="str">
        <f>IF(COUNTIF($A954:$AC954,"n")&gt;0,"",IF(SUM($A954:$AC954)=COUNTA(Search!$C$4:$C$8,Search!$F$4:$F$8,Search!$I$4:$I$6,Search!$I$8,Search!$L$4:$L$8,Search!$O$4:$O$8,Search!$R$4:$R$7,Search!$U$4:$U$7)-COUNTIF(Search!$C$4:$U$7,"n"),1+LARGE($AD$1:AD953,1),""))</f>
        <v/>
      </c>
      <c r="AE954" s="45" t="str">
        <f t="shared" si="45"/>
        <v/>
      </c>
      <c r="AF954" s="45" t="str">
        <f>IF(AD954="","",COUNTIF($AE$1:$AE953,$AE954)+RANK($AE954,$AE$2:$AE$10540,1))</f>
        <v/>
      </c>
      <c r="AG954" s="45" t="str">
        <f t="shared" si="46"/>
        <v/>
      </c>
      <c r="AH954" s="45" t="str">
        <f>IF($AD954="","",COUNTIF($AG$1:$AG953,$AG954)+RANK($AG954,$AG$1:$AG$10539,0))</f>
        <v/>
      </c>
      <c r="AI954" s="10" t="str">
        <f t="shared" si="47"/>
        <v>2002-03 SP Authentic #204 Mike Komisarek  RC   /   $</v>
      </c>
      <c r="AJ954" s="11">
        <v>2002</v>
      </c>
      <c r="AK954" s="17" t="s">
        <v>1872</v>
      </c>
      <c r="AL954" s="12" t="s">
        <v>511</v>
      </c>
      <c r="AM954" s="10">
        <v>204</v>
      </c>
      <c r="AN954" s="12" t="s">
        <v>528</v>
      </c>
      <c r="AO954" s="9"/>
      <c r="AP954" s="9"/>
      <c r="AQ954" s="9"/>
      <c r="AR954" s="14" t="s">
        <v>2482</v>
      </c>
      <c r="AS954" s="9" t="s">
        <v>2</v>
      </c>
      <c r="AT954" s="9"/>
      <c r="AU954" s="9"/>
      <c r="AV954" s="13"/>
      <c r="AW954" s="13"/>
      <c r="AX954" s="9"/>
      <c r="AY954" s="9"/>
      <c r="AZ954" s="9"/>
      <c r="BA954" s="33"/>
      <c r="BB954" s="33"/>
      <c r="BC954" s="36"/>
      <c r="BD954" s="12" t="s">
        <v>1771</v>
      </c>
    </row>
    <row r="955" spans="1:56" s="12" customFormat="1" x14ac:dyDescent="0.2">
      <c r="A955" s="9" t="str">
        <f>IF(Search!$C$5="","",IF(COUNTA(Inventory!$AP955)=1,1,""))</f>
        <v/>
      </c>
      <c r="B955" s="9" t="str">
        <f>IF(Search!$C$4="","",IF(ISNUMBER(SEARCH(Search!$C$4,$AR955))=TRUE,1,""))</f>
        <v/>
      </c>
      <c r="C955" s="9" t="str">
        <f>IF(Search!$C$6="x",IF(COUNTA($AQ955)=1,1,"N"),IF(COUNTA($AQ955)=1,"N",""))</f>
        <v/>
      </c>
      <c r="D955" s="9" t="str">
        <f>IF(Search!$O$8="","",IF(ISNUMBER(SEARCH(Search!$O$8,$BD955))=TRUE,1,""))</f>
        <v/>
      </c>
      <c r="E955" s="9" t="str">
        <f>IF(Search!$C$7="","",IF(ISNUMBER(SEARCH(Search!$C$7,$AN955))=TRUE,1,""))</f>
        <v/>
      </c>
      <c r="F955" s="9" t="str">
        <f>IF(Search!$C$8="","",IF(ISNUMBER(SEARCH(Search!$C$8,$AO955))=TRUE,1,""))</f>
        <v/>
      </c>
      <c r="G955" s="9" t="str">
        <f>IF(Search!$F$4="","",IF(Inventory!$AJ955&lt;Search!$F$4,"",1))</f>
        <v/>
      </c>
      <c r="H955" s="9" t="str">
        <f>IF(Search!$F$5="","",IF(Inventory!$AJ955&gt;Search!$F$5,"",1))</f>
        <v/>
      </c>
      <c r="I955" s="9" t="str">
        <f>IF(Search!$F$7="","",IF(Search!$F$8="",IF(ISNUMBER(SEARCH(Search!$F$7,$AL955))=TRUE,1,""),""))</f>
        <v/>
      </c>
      <c r="J955" s="9" t="str">
        <f>IF($AL955=Search!$F$8,1,"")</f>
        <v/>
      </c>
      <c r="K955" s="9" t="str">
        <f>IF(Search!$I$4="","",IF(COUNTA($AS955)=1,IF(Search!$I$4="N","N",1),""))</f>
        <v/>
      </c>
      <c r="L955" s="9" t="str">
        <f>IF(Search!$I$5="","",IF($AS955="RC",1,""))</f>
        <v/>
      </c>
      <c r="M955" s="9" t="str">
        <f>IF(Search!$I$6="","",IF($AS955="RCP",1,""))</f>
        <v/>
      </c>
      <c r="N955" s="9" t="str">
        <f>IF(Search!$I$8="","",IF(COUNTA($AT955)=1,IF(Search!$I$8="N","N",1),""))</f>
        <v/>
      </c>
      <c r="O955" s="9" t="str">
        <f>IF(Search!$L$4="","",IF(COUNTA($AU955)=1,IF(Search!$L$4="N","N",1),""))</f>
        <v/>
      </c>
      <c r="P955" s="9" t="str">
        <f>IF(Search!$L$5="","",IF(ISNUMBER(SEARCH("Jersey",$AU955))=TRUE,IF(Search!$L$5="N","N",1),""))</f>
        <v/>
      </c>
      <c r="Q955" s="9" t="str">
        <f>IF(Search!$L$6="","",IF(ISNUMBER(SEARCH("Patch",$AU955))=TRUE,IF(Search!$L$6="N","N",1),""))</f>
        <v/>
      </c>
      <c r="R955" s="9" t="str">
        <f>IF(Search!$L$7="","",IF(ISNUMBER(SEARCH("Shield",$AU955))=TRUE,IF(Search!$L$7="N","N",1),""))</f>
        <v/>
      </c>
      <c r="S955" s="9" t="str">
        <f>IF(Search!$L$8="","",IF(ISNUMBER(SEARCH("Stick",$AU955))=TRUE,IF(Search!$L$8="N","N",1),""))</f>
        <v/>
      </c>
      <c r="T955" s="9" t="str">
        <f>IF(Search!$O$4="","",IF(COUNTA($AW955)=1,IF(Search!$O$4="N","N",1),""))</f>
        <v/>
      </c>
      <c r="U955" s="9" t="str">
        <f>IF(Search!$O$5="","",IF($AW955="","",IF($AW955&lt;Search!$O$5,"",1)))</f>
        <v/>
      </c>
      <c r="V955" s="9" t="str">
        <f>IF(Search!$O$6="","",IF($AW955="","",IF($AW955&gt;Search!$O$6,"",1)))</f>
        <v/>
      </c>
      <c r="W955" s="9" t="str">
        <f>IF(Search!$U$4="","",IF($AX955="","",1))</f>
        <v/>
      </c>
      <c r="X955" s="9" t="str">
        <f>IF(Search!$U$5="","",IF(ISNUMBER(SEARCH(Search!$U$5,$AX955))=TRUE,IF(Search!$U$5="N","N",1),""))</f>
        <v/>
      </c>
      <c r="Y955" s="9" t="str">
        <f>IF(Search!$U$6="","",IF($AY955&lt;Search!$U$6,"",1))</f>
        <v/>
      </c>
      <c r="Z955" s="9" t="str">
        <f>IF(Search!$R$4="","",IF(Inventory!$BA955&lt;Search!$R$4,"",1))</f>
        <v/>
      </c>
      <c r="AA955" s="9" t="str">
        <f>IF(Search!$R$5="","",IF($BA955&gt;Search!$R$5,"",1))</f>
        <v/>
      </c>
      <c r="AB955" s="9" t="str">
        <f>IF(Search!$R$6="","",IF($BB955&lt;Search!$R$6,"",1))</f>
        <v/>
      </c>
      <c r="AC955" s="9" t="str">
        <f>IF(Search!$R$7="","",IF($BB955&lt;Search!$R$7,"",1))</f>
        <v/>
      </c>
      <c r="AD955" s="45" t="str">
        <f>IF(COUNTIF($A955:$AC955,"n")&gt;0,"",IF(SUM($A955:$AC955)=COUNTA(Search!$C$4:$C$8,Search!$F$4:$F$8,Search!$I$4:$I$6,Search!$I$8,Search!$L$4:$L$8,Search!$O$4:$O$8,Search!$R$4:$R$7,Search!$U$4:$U$7)-COUNTIF(Search!$C$4:$U$7,"n"),1+LARGE($AD$1:AD954,1),""))</f>
        <v/>
      </c>
      <c r="AE955" s="45" t="str">
        <f t="shared" si="45"/>
        <v/>
      </c>
      <c r="AF955" s="45" t="str">
        <f>IF(AD955="","",COUNTIF($AE$1:$AE954,$AE955)+RANK($AE955,$AE$2:$AE$10540,1))</f>
        <v/>
      </c>
      <c r="AG955" s="45" t="str">
        <f t="shared" si="46"/>
        <v/>
      </c>
      <c r="AH955" s="45" t="str">
        <f>IF($AD955="","",COUNTIF($AG$1:$AG954,$AG955)+RANK($AG955,$AG$1:$AG$10539,0))</f>
        <v/>
      </c>
      <c r="AI955" s="10" t="str">
        <f t="shared" si="47"/>
        <v>2002-03 SPx Rookie Redemption #R212 Matt Stajan     /   $</v>
      </c>
      <c r="AJ955" s="11">
        <v>2002</v>
      </c>
      <c r="AK955" s="17" t="s">
        <v>1872</v>
      </c>
      <c r="AL955" s="12" t="s">
        <v>2258</v>
      </c>
      <c r="AM955" s="10" t="s">
        <v>2259</v>
      </c>
      <c r="AN955" s="15" t="s">
        <v>538</v>
      </c>
      <c r="AO955" s="14"/>
      <c r="AP955" s="14"/>
      <c r="AQ955" s="14"/>
      <c r="AR955" s="14"/>
      <c r="AS955" s="9"/>
      <c r="AT955" s="9"/>
      <c r="AU955" s="9"/>
      <c r="AV955" s="13"/>
      <c r="AW955" s="13"/>
      <c r="AX955" s="9"/>
      <c r="AY955" s="9"/>
      <c r="AZ955" s="9"/>
      <c r="BA955" s="33"/>
      <c r="BB955" s="33"/>
      <c r="BC955" s="36"/>
      <c r="BD955" s="12" t="s">
        <v>1771</v>
      </c>
    </row>
    <row r="956" spans="1:56" s="12" customFormat="1" x14ac:dyDescent="0.2">
      <c r="A956" s="9" t="str">
        <f>IF(Search!$C$5="","",IF(COUNTA(Inventory!$AP956)=1,1,""))</f>
        <v/>
      </c>
      <c r="B956" s="9" t="str">
        <f>IF(Search!$C$4="","",IF(ISNUMBER(SEARCH(Search!$C$4,$AR956))=TRUE,1,""))</f>
        <v/>
      </c>
      <c r="C956" s="9" t="str">
        <f>IF(Search!$C$6="x",IF(COUNTA($AQ956)=1,1,"N"),IF(COUNTA($AQ956)=1,"N",""))</f>
        <v/>
      </c>
      <c r="D956" s="9" t="str">
        <f>IF(Search!$O$8="","",IF(ISNUMBER(SEARCH(Search!$O$8,$BD956))=TRUE,1,""))</f>
        <v/>
      </c>
      <c r="E956" s="9" t="str">
        <f>IF(Search!$C$7="","",IF(ISNUMBER(SEARCH(Search!$C$7,$AN956))=TRUE,1,""))</f>
        <v/>
      </c>
      <c r="F956" s="9" t="str">
        <f>IF(Search!$C$8="","",IF(ISNUMBER(SEARCH(Search!$C$8,$AO956))=TRUE,1,""))</f>
        <v/>
      </c>
      <c r="G956" s="9" t="str">
        <f>IF(Search!$F$4="","",IF(Inventory!$AJ956&lt;Search!$F$4,"",1))</f>
        <v/>
      </c>
      <c r="H956" s="9" t="str">
        <f>IF(Search!$F$5="","",IF(Inventory!$AJ956&gt;Search!$F$5,"",1))</f>
        <v/>
      </c>
      <c r="I956" s="9" t="str">
        <f>IF(Search!$F$7="","",IF(Search!$F$8="",IF(ISNUMBER(SEARCH(Search!$F$7,$AL956))=TRUE,1,""),""))</f>
        <v/>
      </c>
      <c r="J956" s="9" t="str">
        <f>IF($AL956=Search!$F$8,1,"")</f>
        <v/>
      </c>
      <c r="K956" s="9" t="str">
        <f>IF(Search!$I$4="","",IF(COUNTA($AS956)=1,IF(Search!$I$4="N","N",1),""))</f>
        <v/>
      </c>
      <c r="L956" s="9" t="str">
        <f>IF(Search!$I$5="","",IF($AS956="RC",1,""))</f>
        <v/>
      </c>
      <c r="M956" s="9" t="str">
        <f>IF(Search!$I$6="","",IF($AS956="RCP",1,""))</f>
        <v/>
      </c>
      <c r="N956" s="9" t="str">
        <f>IF(Search!$I$8="","",IF(COUNTA($AT956)=1,IF(Search!$I$8="N","N",1),""))</f>
        <v/>
      </c>
      <c r="O956" s="9" t="str">
        <f>IF(Search!$L$4="","",IF(COUNTA($AU956)=1,IF(Search!$L$4="N","N",1),""))</f>
        <v/>
      </c>
      <c r="P956" s="9" t="str">
        <f>IF(Search!$L$5="","",IF(ISNUMBER(SEARCH("Jersey",$AU956))=TRUE,IF(Search!$L$5="N","N",1),""))</f>
        <v/>
      </c>
      <c r="Q956" s="9" t="str">
        <f>IF(Search!$L$6="","",IF(ISNUMBER(SEARCH("Patch",$AU956))=TRUE,IF(Search!$L$6="N","N",1),""))</f>
        <v/>
      </c>
      <c r="R956" s="9" t="str">
        <f>IF(Search!$L$7="","",IF(ISNUMBER(SEARCH("Shield",$AU956))=TRUE,IF(Search!$L$7="N","N",1),""))</f>
        <v/>
      </c>
      <c r="S956" s="9" t="str">
        <f>IF(Search!$L$8="","",IF(ISNUMBER(SEARCH("Stick",$AU956))=TRUE,IF(Search!$L$8="N","N",1),""))</f>
        <v/>
      </c>
      <c r="T956" s="9" t="str">
        <f>IF(Search!$O$4="","",IF(COUNTA($AW956)=1,IF(Search!$O$4="N","N",1),""))</f>
        <v/>
      </c>
      <c r="U956" s="9" t="str">
        <f>IF(Search!$O$5="","",IF($AW956="","",IF($AW956&lt;Search!$O$5,"",1)))</f>
        <v/>
      </c>
      <c r="V956" s="9" t="str">
        <f>IF(Search!$O$6="","",IF($AW956="","",IF($AW956&gt;Search!$O$6,"",1)))</f>
        <v/>
      </c>
      <c r="W956" s="9" t="str">
        <f>IF(Search!$U$4="","",IF($AX956="","",1))</f>
        <v/>
      </c>
      <c r="X956" s="9" t="str">
        <f>IF(Search!$U$5="","",IF(ISNUMBER(SEARCH(Search!$U$5,$AX956))=TRUE,IF(Search!$U$5="N","N",1),""))</f>
        <v/>
      </c>
      <c r="Y956" s="9" t="str">
        <f>IF(Search!$U$6="","",IF($AY956&lt;Search!$U$6,"",1))</f>
        <v/>
      </c>
      <c r="Z956" s="9" t="str">
        <f>IF(Search!$R$4="","",IF(Inventory!$BA956&lt;Search!$R$4,"",1))</f>
        <v/>
      </c>
      <c r="AA956" s="9" t="str">
        <f>IF(Search!$R$5="","",IF($BA956&gt;Search!$R$5,"",1))</f>
        <v/>
      </c>
      <c r="AB956" s="9" t="str">
        <f>IF(Search!$R$6="","",IF($BB956&lt;Search!$R$6,"",1))</f>
        <v/>
      </c>
      <c r="AC956" s="9" t="str">
        <f>IF(Search!$R$7="","",IF($BB956&lt;Search!$R$7,"",1))</f>
        <v/>
      </c>
      <c r="AD956" s="45" t="str">
        <f>IF(COUNTIF($A956:$AC956,"n")&gt;0,"",IF(SUM($A956:$AC956)=COUNTA(Search!$C$4:$C$8,Search!$F$4:$F$8,Search!$I$4:$I$6,Search!$I$8,Search!$L$4:$L$8,Search!$O$4:$O$8,Search!$R$4:$R$7,Search!$U$4:$U$7)-COUNTIF(Search!$C$4:$U$7,"n"),1+LARGE($AD$1:AD955,1),""))</f>
        <v/>
      </c>
      <c r="AE956" s="45" t="str">
        <f t="shared" si="45"/>
        <v/>
      </c>
      <c r="AF956" s="45" t="str">
        <f>IF(AD956="","",COUNTIF($AE$1:$AE955,$AE956)+RANK($AE956,$AE$2:$AE$10540,1))</f>
        <v/>
      </c>
      <c r="AG956" s="45" t="str">
        <f t="shared" si="46"/>
        <v/>
      </c>
      <c r="AH956" s="45" t="str">
        <f>IF($AD956="","",COUNTIF($AG$1:$AG955,$AG956)+RANK($AG956,$AG$1:$AG$10539,0))</f>
        <v/>
      </c>
      <c r="AI956" s="10" t="str">
        <f t="shared" si="47"/>
        <v>2002-03 UD Foundations #141 Karel Pilar NF     /   $</v>
      </c>
      <c r="AJ956" s="11">
        <v>2002</v>
      </c>
      <c r="AK956" s="17" t="s">
        <v>1872</v>
      </c>
      <c r="AL956" s="12" t="s">
        <v>529</v>
      </c>
      <c r="AM956" s="10">
        <v>141</v>
      </c>
      <c r="AN956" s="12" t="s">
        <v>530</v>
      </c>
      <c r="AO956" s="9"/>
      <c r="AP956" s="9"/>
      <c r="AQ956" s="9"/>
      <c r="AR956" s="14"/>
      <c r="AS956" s="9"/>
      <c r="AT956" s="9"/>
      <c r="AU956" s="9"/>
      <c r="AV956" s="13"/>
      <c r="AW956" s="13"/>
      <c r="AX956" s="9"/>
      <c r="AY956" s="9"/>
      <c r="AZ956" s="9"/>
      <c r="BA956" s="33"/>
      <c r="BB956" s="33"/>
      <c r="BC956" s="36"/>
      <c r="BD956" s="12" t="s">
        <v>1771</v>
      </c>
    </row>
    <row r="957" spans="1:56" s="12" customFormat="1" x14ac:dyDescent="0.2">
      <c r="A957" s="9" t="str">
        <f>IF(Search!$C$5="","",IF(COUNTA(Inventory!$AP957)=1,1,""))</f>
        <v/>
      </c>
      <c r="B957" s="9" t="str">
        <f>IF(Search!$C$4="","",IF(ISNUMBER(SEARCH(Search!$C$4,$AR957))=TRUE,1,""))</f>
        <v/>
      </c>
      <c r="C957" s="9" t="str">
        <f>IF(Search!$C$6="x",IF(COUNTA($AQ957)=1,1,"N"),IF(COUNTA($AQ957)=1,"N",""))</f>
        <v/>
      </c>
      <c r="D957" s="9" t="str">
        <f>IF(Search!$O$8="","",IF(ISNUMBER(SEARCH(Search!$O$8,$BD957))=TRUE,1,""))</f>
        <v/>
      </c>
      <c r="E957" s="9" t="str">
        <f>IF(Search!$C$7="","",IF(ISNUMBER(SEARCH(Search!$C$7,$AN957))=TRUE,1,""))</f>
        <v/>
      </c>
      <c r="F957" s="9" t="str">
        <f>IF(Search!$C$8="","",IF(ISNUMBER(SEARCH(Search!$C$8,$AO957))=TRUE,1,""))</f>
        <v/>
      </c>
      <c r="G957" s="9" t="str">
        <f>IF(Search!$F$4="","",IF(Inventory!$AJ957&lt;Search!$F$4,"",1))</f>
        <v/>
      </c>
      <c r="H957" s="9" t="str">
        <f>IF(Search!$F$5="","",IF(Inventory!$AJ957&gt;Search!$F$5,"",1))</f>
        <v/>
      </c>
      <c r="I957" s="9" t="str">
        <f>IF(Search!$F$7="","",IF(Search!$F$8="",IF(ISNUMBER(SEARCH(Search!$F$7,$AL957))=TRUE,1,""),""))</f>
        <v/>
      </c>
      <c r="J957" s="9" t="str">
        <f>IF($AL957=Search!$F$8,1,"")</f>
        <v/>
      </c>
      <c r="K957" s="9" t="str">
        <f>IF(Search!$I$4="","",IF(COUNTA($AS957)=1,IF(Search!$I$4="N","N",1),""))</f>
        <v/>
      </c>
      <c r="L957" s="9" t="str">
        <f>IF(Search!$I$5="","",IF($AS957="RC",1,""))</f>
        <v/>
      </c>
      <c r="M957" s="9" t="str">
        <f>IF(Search!$I$6="","",IF($AS957="RCP",1,""))</f>
        <v/>
      </c>
      <c r="N957" s="9" t="str">
        <f>IF(Search!$I$8="","",IF(COUNTA($AT957)=1,IF(Search!$I$8="N","N",1),""))</f>
        <v/>
      </c>
      <c r="O957" s="9" t="str">
        <f>IF(Search!$L$4="","",IF(COUNTA($AU957)=1,IF(Search!$L$4="N","N",1),""))</f>
        <v/>
      </c>
      <c r="P957" s="9" t="str">
        <f>IF(Search!$L$5="","",IF(ISNUMBER(SEARCH("Jersey",$AU957))=TRUE,IF(Search!$L$5="N","N",1),""))</f>
        <v/>
      </c>
      <c r="Q957" s="9" t="str">
        <f>IF(Search!$L$6="","",IF(ISNUMBER(SEARCH("Patch",$AU957))=TRUE,IF(Search!$L$6="N","N",1),""))</f>
        <v/>
      </c>
      <c r="R957" s="9" t="str">
        <f>IF(Search!$L$7="","",IF(ISNUMBER(SEARCH("Shield",$AU957))=TRUE,IF(Search!$L$7="N","N",1),""))</f>
        <v/>
      </c>
      <c r="S957" s="9" t="str">
        <f>IF(Search!$L$8="","",IF(ISNUMBER(SEARCH("Stick",$AU957))=TRUE,IF(Search!$L$8="N","N",1),""))</f>
        <v/>
      </c>
      <c r="T957" s="9" t="str">
        <f>IF(Search!$O$4="","",IF(COUNTA($AW957)=1,IF(Search!$O$4="N","N",1),""))</f>
        <v/>
      </c>
      <c r="U957" s="9" t="str">
        <f>IF(Search!$O$5="","",IF($AW957="","",IF($AW957&lt;Search!$O$5,"",1)))</f>
        <v/>
      </c>
      <c r="V957" s="9" t="str">
        <f>IF(Search!$O$6="","",IF($AW957="","",IF($AW957&gt;Search!$O$6,"",1)))</f>
        <v/>
      </c>
      <c r="W957" s="9" t="str">
        <f>IF(Search!$U$4="","",IF($AX957="","",1))</f>
        <v/>
      </c>
      <c r="X957" s="9" t="str">
        <f>IF(Search!$U$5="","",IF(ISNUMBER(SEARCH(Search!$U$5,$AX957))=TRUE,IF(Search!$U$5="N","N",1),""))</f>
        <v/>
      </c>
      <c r="Y957" s="9" t="str">
        <f>IF(Search!$U$6="","",IF($AY957&lt;Search!$U$6,"",1))</f>
        <v/>
      </c>
      <c r="Z957" s="9" t="str">
        <f>IF(Search!$R$4="","",IF(Inventory!$BA957&lt;Search!$R$4,"",1))</f>
        <v/>
      </c>
      <c r="AA957" s="9" t="str">
        <f>IF(Search!$R$5="","",IF($BA957&gt;Search!$R$5,"",1))</f>
        <v/>
      </c>
      <c r="AB957" s="9" t="str">
        <f>IF(Search!$R$6="","",IF($BB957&lt;Search!$R$6,"",1))</f>
        <v/>
      </c>
      <c r="AC957" s="9" t="str">
        <f>IF(Search!$R$7="","",IF($BB957&lt;Search!$R$7,"",1))</f>
        <v/>
      </c>
      <c r="AD957" s="45" t="str">
        <f>IF(COUNTIF($A957:$AC957,"n")&gt;0,"",IF(SUM($A957:$AC957)=COUNTA(Search!$C$4:$C$8,Search!$F$4:$F$8,Search!$I$4:$I$6,Search!$I$8,Search!$L$4:$L$8,Search!$O$4:$O$8,Search!$R$4:$R$7,Search!$U$4:$U$7)-COUNTIF(Search!$C$4:$U$7,"n"),1+LARGE($AD$1:AD956,1),""))</f>
        <v/>
      </c>
      <c r="AE957" s="45" t="str">
        <f t="shared" si="45"/>
        <v/>
      </c>
      <c r="AF957" s="45" t="str">
        <f>IF(AD957="","",COUNTIF($AE$1:$AE956,$AE957)+RANK($AE957,$AE$2:$AE$10540,1))</f>
        <v/>
      </c>
      <c r="AG957" s="45" t="str">
        <f t="shared" si="46"/>
        <v/>
      </c>
      <c r="AH957" s="45" t="str">
        <f>IF($AD957="","",COUNTIF($AG$1:$AG956,$AG957)+RANK($AG957,$AG$1:$AG$10539,0))</f>
        <v/>
      </c>
      <c r="AI957" s="10" t="str">
        <f t="shared" si="47"/>
        <v>2002-03 UD Foundations #141 Karel Pilar NF     /   $</v>
      </c>
      <c r="AJ957" s="11">
        <v>2002</v>
      </c>
      <c r="AK957" s="17" t="s">
        <v>1872</v>
      </c>
      <c r="AL957" s="12" t="s">
        <v>529</v>
      </c>
      <c r="AM957" s="10">
        <v>141</v>
      </c>
      <c r="AN957" s="15" t="s">
        <v>530</v>
      </c>
      <c r="AO957" s="14"/>
      <c r="AP957" s="14"/>
      <c r="AQ957" s="14"/>
      <c r="AR957" s="14"/>
      <c r="AS957" s="9"/>
      <c r="AT957" s="9"/>
      <c r="AU957" s="9"/>
      <c r="AV957" s="13"/>
      <c r="AW957" s="13"/>
      <c r="AX957" s="9"/>
      <c r="AY957" s="9"/>
      <c r="AZ957" s="9"/>
      <c r="BA957" s="33"/>
      <c r="BB957" s="33"/>
      <c r="BC957" s="36"/>
      <c r="BD957" s="12" t="s">
        <v>1771</v>
      </c>
    </row>
    <row r="958" spans="1:56" s="12" customFormat="1" x14ac:dyDescent="0.2">
      <c r="A958" s="9" t="str">
        <f>IF(Search!$C$5="","",IF(COUNTA(Inventory!$AP958)=1,1,""))</f>
        <v/>
      </c>
      <c r="B958" s="9" t="str">
        <f>IF(Search!$C$4="","",IF(ISNUMBER(SEARCH(Search!$C$4,$AR958))=TRUE,1,""))</f>
        <v/>
      </c>
      <c r="C958" s="9" t="str">
        <f>IF(Search!$C$6="x",IF(COUNTA($AQ958)=1,1,"N"),IF(COUNTA($AQ958)=1,"N",""))</f>
        <v/>
      </c>
      <c r="D958" s="9" t="str">
        <f>IF(Search!$O$8="","",IF(ISNUMBER(SEARCH(Search!$O$8,$BD958))=TRUE,1,""))</f>
        <v/>
      </c>
      <c r="E958" s="9" t="str">
        <f>IF(Search!$C$7="","",IF(ISNUMBER(SEARCH(Search!$C$7,$AN958))=TRUE,1,""))</f>
        <v/>
      </c>
      <c r="F958" s="9" t="str">
        <f>IF(Search!$C$8="","",IF(ISNUMBER(SEARCH(Search!$C$8,$AO958))=TRUE,1,""))</f>
        <v/>
      </c>
      <c r="G958" s="9" t="str">
        <f>IF(Search!$F$4="","",IF(Inventory!$AJ958&lt;Search!$F$4,"",1))</f>
        <v/>
      </c>
      <c r="H958" s="9" t="str">
        <f>IF(Search!$F$5="","",IF(Inventory!$AJ958&gt;Search!$F$5,"",1))</f>
        <v/>
      </c>
      <c r="I958" s="9" t="str">
        <f>IF(Search!$F$7="","",IF(Search!$F$8="",IF(ISNUMBER(SEARCH(Search!$F$7,$AL958))=TRUE,1,""),""))</f>
        <v/>
      </c>
      <c r="J958" s="9" t="str">
        <f>IF($AL958=Search!$F$8,1,"")</f>
        <v/>
      </c>
      <c r="K958" s="9" t="str">
        <f>IF(Search!$I$4="","",IF(COUNTA($AS958)=1,IF(Search!$I$4="N","N",1),""))</f>
        <v/>
      </c>
      <c r="L958" s="9" t="str">
        <f>IF(Search!$I$5="","",IF($AS958="RC",1,""))</f>
        <v/>
      </c>
      <c r="M958" s="9" t="str">
        <f>IF(Search!$I$6="","",IF($AS958="RCP",1,""))</f>
        <v/>
      </c>
      <c r="N958" s="9" t="str">
        <f>IF(Search!$I$8="","",IF(COUNTA($AT958)=1,IF(Search!$I$8="N","N",1),""))</f>
        <v/>
      </c>
      <c r="O958" s="9" t="str">
        <f>IF(Search!$L$4="","",IF(COUNTA($AU958)=1,IF(Search!$L$4="N","N",1),""))</f>
        <v/>
      </c>
      <c r="P958" s="9" t="str">
        <f>IF(Search!$L$5="","",IF(ISNUMBER(SEARCH("Jersey",$AU958))=TRUE,IF(Search!$L$5="N","N",1),""))</f>
        <v/>
      </c>
      <c r="Q958" s="9" t="str">
        <f>IF(Search!$L$6="","",IF(ISNUMBER(SEARCH("Patch",$AU958))=TRUE,IF(Search!$L$6="N","N",1),""))</f>
        <v/>
      </c>
      <c r="R958" s="9" t="str">
        <f>IF(Search!$L$7="","",IF(ISNUMBER(SEARCH("Shield",$AU958))=TRUE,IF(Search!$L$7="N","N",1),""))</f>
        <v/>
      </c>
      <c r="S958" s="9" t="str">
        <f>IF(Search!$L$8="","",IF(ISNUMBER(SEARCH("Stick",$AU958))=TRUE,IF(Search!$L$8="N","N",1),""))</f>
        <v/>
      </c>
      <c r="T958" s="9" t="str">
        <f>IF(Search!$O$4="","",IF(COUNTA($AW958)=1,IF(Search!$O$4="N","N",1),""))</f>
        <v/>
      </c>
      <c r="U958" s="9" t="str">
        <f>IF(Search!$O$5="","",IF($AW958="","",IF($AW958&lt;Search!$O$5,"",1)))</f>
        <v/>
      </c>
      <c r="V958" s="9" t="str">
        <f>IF(Search!$O$6="","",IF($AW958="","",IF($AW958&gt;Search!$O$6,"",1)))</f>
        <v/>
      </c>
      <c r="W958" s="9" t="str">
        <f>IF(Search!$U$4="","",IF($AX958="","",1))</f>
        <v/>
      </c>
      <c r="X958" s="9" t="str">
        <f>IF(Search!$U$5="","",IF(ISNUMBER(SEARCH(Search!$U$5,$AX958))=TRUE,IF(Search!$U$5="N","N",1),""))</f>
        <v/>
      </c>
      <c r="Y958" s="9" t="str">
        <f>IF(Search!$U$6="","",IF($AY958&lt;Search!$U$6,"",1))</f>
        <v/>
      </c>
      <c r="Z958" s="9" t="str">
        <f>IF(Search!$R$4="","",IF(Inventory!$BA958&lt;Search!$R$4,"",1))</f>
        <v/>
      </c>
      <c r="AA958" s="9" t="str">
        <f>IF(Search!$R$5="","",IF($BA958&gt;Search!$R$5,"",1))</f>
        <v/>
      </c>
      <c r="AB958" s="9" t="str">
        <f>IF(Search!$R$6="","",IF($BB958&lt;Search!$R$6,"",1))</f>
        <v/>
      </c>
      <c r="AC958" s="9" t="str">
        <f>IF(Search!$R$7="","",IF($BB958&lt;Search!$R$7,"",1))</f>
        <v/>
      </c>
      <c r="AD958" s="45" t="str">
        <f>IF(COUNTIF($A958:$AC958,"n")&gt;0,"",IF(SUM($A958:$AC958)=COUNTA(Search!$C$4:$C$8,Search!$F$4:$F$8,Search!$I$4:$I$6,Search!$I$8,Search!$L$4:$L$8,Search!$O$4:$O$8,Search!$R$4:$R$7,Search!$U$4:$U$7)-COUNTIF(Search!$C$4:$U$7,"n"),1+LARGE($AD$1:AD957,1),""))</f>
        <v/>
      </c>
      <c r="AE958" s="45" t="str">
        <f t="shared" si="45"/>
        <v/>
      </c>
      <c r="AF958" s="45" t="str">
        <f>IF(AD958="","",COUNTIF($AE$1:$AE957,$AE958)+RANK($AE958,$AE$2:$AE$10540,1))</f>
        <v/>
      </c>
      <c r="AG958" s="45" t="str">
        <f t="shared" si="46"/>
        <v/>
      </c>
      <c r="AH958" s="45" t="str">
        <f>IF($AD958="","",COUNTIF($AG$1:$AG957,$AG958)+RANK($AG958,$AG$1:$AG$10539,0))</f>
        <v/>
      </c>
      <c r="AI958" s="10" t="str">
        <f t="shared" si="47"/>
        <v>2002-03 UD Premier Collection Gold #58 Rickard Wallin     /   $</v>
      </c>
      <c r="AJ958" s="11">
        <v>2002</v>
      </c>
      <c r="AK958" s="17" t="s">
        <v>1872</v>
      </c>
      <c r="AL958" s="12" t="s">
        <v>2260</v>
      </c>
      <c r="AM958" s="10">
        <v>58</v>
      </c>
      <c r="AN958" s="15" t="s">
        <v>2261</v>
      </c>
      <c r="AO958" s="14"/>
      <c r="AP958" s="14"/>
      <c r="AQ958" s="14"/>
      <c r="AR958" s="14"/>
      <c r="AS958" s="9"/>
      <c r="AT958" s="9"/>
      <c r="AU958" s="9"/>
      <c r="AV958" s="13"/>
      <c r="AW958" s="13"/>
      <c r="AX958" s="9"/>
      <c r="AY958" s="9"/>
      <c r="AZ958" s="9"/>
      <c r="BA958" s="33"/>
      <c r="BB958" s="33"/>
      <c r="BC958" s="36"/>
      <c r="BD958" s="12" t="s">
        <v>1771</v>
      </c>
    </row>
    <row r="959" spans="1:56" s="12" customFormat="1" x14ac:dyDescent="0.2">
      <c r="A959" s="9" t="str">
        <f>IF(Search!$C$5="","",IF(COUNTA(Inventory!$AP959)=1,1,""))</f>
        <v/>
      </c>
      <c r="B959" s="9" t="str">
        <f>IF(Search!$C$4="","",IF(ISNUMBER(SEARCH(Search!$C$4,$AR959))=TRUE,1,""))</f>
        <v/>
      </c>
      <c r="C959" s="9" t="str">
        <f>IF(Search!$C$6="x",IF(COUNTA($AQ959)=1,1,"N"),IF(COUNTA($AQ959)=1,"N",""))</f>
        <v/>
      </c>
      <c r="D959" s="9" t="str">
        <f>IF(Search!$O$8="","",IF(ISNUMBER(SEARCH(Search!$O$8,$BD959))=TRUE,1,""))</f>
        <v/>
      </c>
      <c r="E959" s="9" t="str">
        <f>IF(Search!$C$7="","",IF(ISNUMBER(SEARCH(Search!$C$7,$AN959))=TRUE,1,""))</f>
        <v/>
      </c>
      <c r="F959" s="9" t="str">
        <f>IF(Search!$C$8="","",IF(ISNUMBER(SEARCH(Search!$C$8,$AO959))=TRUE,1,""))</f>
        <v/>
      </c>
      <c r="G959" s="9" t="str">
        <f>IF(Search!$F$4="","",IF(Inventory!$AJ959&lt;Search!$F$4,"",1))</f>
        <v/>
      </c>
      <c r="H959" s="9" t="str">
        <f>IF(Search!$F$5="","",IF(Inventory!$AJ959&gt;Search!$F$5,"",1))</f>
        <v/>
      </c>
      <c r="I959" s="9" t="str">
        <f>IF(Search!$F$7="","",IF(Search!$F$8="",IF(ISNUMBER(SEARCH(Search!$F$7,$AL959))=TRUE,1,""),""))</f>
        <v/>
      </c>
      <c r="J959" s="9" t="str">
        <f>IF($AL959=Search!$F$8,1,"")</f>
        <v/>
      </c>
      <c r="K959" s="9" t="str">
        <f>IF(Search!$I$4="","",IF(COUNTA($AS959)=1,IF(Search!$I$4="N","N",1),""))</f>
        <v/>
      </c>
      <c r="L959" s="9" t="str">
        <f>IF(Search!$I$5="","",IF($AS959="RC",1,""))</f>
        <v/>
      </c>
      <c r="M959" s="9" t="str">
        <f>IF(Search!$I$6="","",IF($AS959="RCP",1,""))</f>
        <v/>
      </c>
      <c r="N959" s="9" t="str">
        <f>IF(Search!$I$8="","",IF(COUNTA($AT959)=1,IF(Search!$I$8="N","N",1),""))</f>
        <v/>
      </c>
      <c r="O959" s="9" t="str">
        <f>IF(Search!$L$4="","",IF(COUNTA($AU959)=1,IF(Search!$L$4="N","N",1),""))</f>
        <v/>
      </c>
      <c r="P959" s="9" t="str">
        <f>IF(Search!$L$5="","",IF(ISNUMBER(SEARCH("Jersey",$AU959))=TRUE,IF(Search!$L$5="N","N",1),""))</f>
        <v/>
      </c>
      <c r="Q959" s="9" t="str">
        <f>IF(Search!$L$6="","",IF(ISNUMBER(SEARCH("Patch",$AU959))=TRUE,IF(Search!$L$6="N","N",1),""))</f>
        <v/>
      </c>
      <c r="R959" s="9" t="str">
        <f>IF(Search!$L$7="","",IF(ISNUMBER(SEARCH("Shield",$AU959))=TRUE,IF(Search!$L$7="N","N",1),""))</f>
        <v/>
      </c>
      <c r="S959" s="9" t="str">
        <f>IF(Search!$L$8="","",IF(ISNUMBER(SEARCH("Stick",$AU959))=TRUE,IF(Search!$L$8="N","N",1),""))</f>
        <v/>
      </c>
      <c r="T959" s="9" t="str">
        <f>IF(Search!$O$4="","",IF(COUNTA($AW959)=1,IF(Search!$O$4="N","N",1),""))</f>
        <v/>
      </c>
      <c r="U959" s="9" t="str">
        <f>IF(Search!$O$5="","",IF($AW959="","",IF($AW959&lt;Search!$O$5,"",1)))</f>
        <v/>
      </c>
      <c r="V959" s="9" t="str">
        <f>IF(Search!$O$6="","",IF($AW959="","",IF($AW959&gt;Search!$O$6,"",1)))</f>
        <v/>
      </c>
      <c r="W959" s="9" t="str">
        <f>IF(Search!$U$4="","",IF($AX959="","",1))</f>
        <v/>
      </c>
      <c r="X959" s="9" t="str">
        <f>IF(Search!$U$5="","",IF(ISNUMBER(SEARCH(Search!$U$5,$AX959))=TRUE,IF(Search!$U$5="N","N",1),""))</f>
        <v/>
      </c>
      <c r="Y959" s="9" t="str">
        <f>IF(Search!$U$6="","",IF($AY959&lt;Search!$U$6,"",1))</f>
        <v/>
      </c>
      <c r="Z959" s="9" t="str">
        <f>IF(Search!$R$4="","",IF(Inventory!$BA959&lt;Search!$R$4,"",1))</f>
        <v/>
      </c>
      <c r="AA959" s="9" t="str">
        <f>IF(Search!$R$5="","",IF($BA959&gt;Search!$R$5,"",1))</f>
        <v/>
      </c>
      <c r="AB959" s="9" t="str">
        <f>IF(Search!$R$6="","",IF($BB959&lt;Search!$R$6,"",1))</f>
        <v/>
      </c>
      <c r="AC959" s="9" t="str">
        <f>IF(Search!$R$7="","",IF($BB959&lt;Search!$R$7,"",1))</f>
        <v/>
      </c>
      <c r="AD959" s="45" t="str">
        <f>IF(COUNTIF($A959:$AC959,"n")&gt;0,"",IF(SUM($A959:$AC959)=COUNTA(Search!$C$4:$C$8,Search!$F$4:$F$8,Search!$I$4:$I$6,Search!$I$8,Search!$L$4:$L$8,Search!$O$4:$O$8,Search!$R$4:$R$7,Search!$U$4:$U$7)-COUNTIF(Search!$C$4:$U$7,"n"),1+LARGE($AD$1:AD958,1),""))</f>
        <v/>
      </c>
      <c r="AE959" s="45" t="str">
        <f t="shared" si="45"/>
        <v/>
      </c>
      <c r="AF959" s="45" t="str">
        <f>IF(AD959="","",COUNTIF($AE$1:$AE958,$AE959)+RANK($AE959,$AE$2:$AE$10540,1))</f>
        <v/>
      </c>
      <c r="AG959" s="45" t="str">
        <f t="shared" si="46"/>
        <v/>
      </c>
      <c r="AH959" s="45" t="str">
        <f>IF($AD959="","",COUNTIF($AG$1:$AG958,$AG959)+RANK($AG959,$AG$1:$AG$10539,0))</f>
        <v/>
      </c>
      <c r="AI959" s="10" t="str">
        <f t="shared" si="47"/>
        <v>2002-03 Upper Deck Exclusives #411 Tomas Kaberle TOR    /   $</v>
      </c>
      <c r="AJ959" s="11">
        <v>2002</v>
      </c>
      <c r="AK959" s="17" t="s">
        <v>1872</v>
      </c>
      <c r="AL959" s="12" t="s">
        <v>514</v>
      </c>
      <c r="AM959" s="10">
        <v>411</v>
      </c>
      <c r="AN959" s="12" t="s">
        <v>512</v>
      </c>
      <c r="AO959" s="9" t="s">
        <v>1904</v>
      </c>
      <c r="AP959" s="9"/>
      <c r="AQ959" s="9"/>
      <c r="AR959" s="14"/>
      <c r="AS959" s="9"/>
      <c r="AT959" s="9"/>
      <c r="AU959" s="9"/>
      <c r="AV959" s="13"/>
      <c r="AW959" s="13"/>
      <c r="AX959" s="9"/>
      <c r="AY959" s="9"/>
      <c r="AZ959" s="9"/>
      <c r="BA959" s="33"/>
      <c r="BB959" s="33"/>
      <c r="BC959" s="36"/>
      <c r="BD959" s="12" t="s">
        <v>1771</v>
      </c>
    </row>
    <row r="960" spans="1:56" s="12" customFormat="1" x14ac:dyDescent="0.2">
      <c r="A960" s="9" t="str">
        <f>IF(Search!$C$5="","",IF(COUNTA(Inventory!$AP960)=1,1,""))</f>
        <v/>
      </c>
      <c r="B960" s="9" t="str">
        <f>IF(Search!$C$4="","",IF(ISNUMBER(SEARCH(Search!$C$4,$AR960))=TRUE,1,""))</f>
        <v/>
      </c>
      <c r="C960" s="9" t="str">
        <f>IF(Search!$C$6="x",IF(COUNTA($AQ960)=1,1,"N"),IF(COUNTA($AQ960)=1,"N",""))</f>
        <v/>
      </c>
      <c r="D960" s="9" t="str">
        <f>IF(Search!$O$8="","",IF(ISNUMBER(SEARCH(Search!$O$8,$BD960))=TRUE,1,""))</f>
        <v/>
      </c>
      <c r="E960" s="9" t="str">
        <f>IF(Search!$C$7="","",IF(ISNUMBER(SEARCH(Search!$C$7,$AN960))=TRUE,1,""))</f>
        <v/>
      </c>
      <c r="F960" s="9" t="str">
        <f>IF(Search!$C$8="","",IF(ISNUMBER(SEARCH(Search!$C$8,$AO960))=TRUE,1,""))</f>
        <v/>
      </c>
      <c r="G960" s="9" t="str">
        <f>IF(Search!$F$4="","",IF(Inventory!$AJ960&lt;Search!$F$4,"",1))</f>
        <v/>
      </c>
      <c r="H960" s="9" t="str">
        <f>IF(Search!$F$5="","",IF(Inventory!$AJ960&gt;Search!$F$5,"",1))</f>
        <v/>
      </c>
      <c r="I960" s="9" t="str">
        <f>IF(Search!$F$7="","",IF(Search!$F$8="",IF(ISNUMBER(SEARCH(Search!$F$7,$AL960))=TRUE,1,""),""))</f>
        <v/>
      </c>
      <c r="J960" s="9" t="str">
        <f>IF($AL960=Search!$F$8,1,"")</f>
        <v/>
      </c>
      <c r="K960" s="9" t="str">
        <f>IF(Search!$I$4="","",IF(COUNTA($AS960)=1,IF(Search!$I$4="N","N",1),""))</f>
        <v/>
      </c>
      <c r="L960" s="9" t="str">
        <f>IF(Search!$I$5="","",IF($AS960="RC",1,""))</f>
        <v/>
      </c>
      <c r="M960" s="9" t="str">
        <f>IF(Search!$I$6="","",IF($AS960="RCP",1,""))</f>
        <v/>
      </c>
      <c r="N960" s="9" t="str">
        <f>IF(Search!$I$8="","",IF(COUNTA($AT960)=1,IF(Search!$I$8="N","N",1),""))</f>
        <v/>
      </c>
      <c r="O960" s="9" t="str">
        <f>IF(Search!$L$4="","",IF(COUNTA($AU960)=1,IF(Search!$L$4="N","N",1),""))</f>
        <v/>
      </c>
      <c r="P960" s="9" t="str">
        <f>IF(Search!$L$5="","",IF(ISNUMBER(SEARCH("Jersey",$AU960))=TRUE,IF(Search!$L$5="N","N",1),""))</f>
        <v/>
      </c>
      <c r="Q960" s="9" t="str">
        <f>IF(Search!$L$6="","",IF(ISNUMBER(SEARCH("Patch",$AU960))=TRUE,IF(Search!$L$6="N","N",1),""))</f>
        <v/>
      </c>
      <c r="R960" s="9" t="str">
        <f>IF(Search!$L$7="","",IF(ISNUMBER(SEARCH("Shield",$AU960))=TRUE,IF(Search!$L$7="N","N",1),""))</f>
        <v/>
      </c>
      <c r="S960" s="9" t="str">
        <f>IF(Search!$L$8="","",IF(ISNUMBER(SEARCH("Stick",$AU960))=TRUE,IF(Search!$L$8="N","N",1),""))</f>
        <v/>
      </c>
      <c r="T960" s="9" t="str">
        <f>IF(Search!$O$4="","",IF(COUNTA($AW960)=1,IF(Search!$O$4="N","N",1),""))</f>
        <v/>
      </c>
      <c r="U960" s="9" t="str">
        <f>IF(Search!$O$5="","",IF($AW960="","",IF($AW960&lt;Search!$O$5,"",1)))</f>
        <v/>
      </c>
      <c r="V960" s="9" t="str">
        <f>IF(Search!$O$6="","",IF($AW960="","",IF($AW960&gt;Search!$O$6,"",1)))</f>
        <v/>
      </c>
      <c r="W960" s="9" t="str">
        <f>IF(Search!$U$4="","",IF($AX960="","",1))</f>
        <v/>
      </c>
      <c r="X960" s="9" t="str">
        <f>IF(Search!$U$5="","",IF(ISNUMBER(SEARCH(Search!$U$5,$AX960))=TRUE,IF(Search!$U$5="N","N",1),""))</f>
        <v/>
      </c>
      <c r="Y960" s="9" t="str">
        <f>IF(Search!$U$6="","",IF($AY960&lt;Search!$U$6,"",1))</f>
        <v/>
      </c>
      <c r="Z960" s="9" t="str">
        <f>IF(Search!$R$4="","",IF(Inventory!$BA960&lt;Search!$R$4,"",1))</f>
        <v/>
      </c>
      <c r="AA960" s="9" t="str">
        <f>IF(Search!$R$5="","",IF($BA960&gt;Search!$R$5,"",1))</f>
        <v/>
      </c>
      <c r="AB960" s="9" t="str">
        <f>IF(Search!$R$6="","",IF($BB960&lt;Search!$R$6,"",1))</f>
        <v/>
      </c>
      <c r="AC960" s="9" t="str">
        <f>IF(Search!$R$7="","",IF($BB960&lt;Search!$R$7,"",1))</f>
        <v/>
      </c>
      <c r="AD960" s="45" t="str">
        <f>IF(COUNTIF($A960:$AC960,"n")&gt;0,"",IF(SUM($A960:$AC960)=COUNTA(Search!$C$4:$C$8,Search!$F$4:$F$8,Search!$I$4:$I$6,Search!$I$8,Search!$L$4:$L$8,Search!$O$4:$O$8,Search!$R$4:$R$7,Search!$U$4:$U$7)-COUNTIF(Search!$C$4:$U$7,"n"),1+LARGE($AD$1:AD959,1),""))</f>
        <v/>
      </c>
      <c r="AE960" s="45" t="str">
        <f t="shared" si="45"/>
        <v/>
      </c>
      <c r="AF960" s="45" t="str">
        <f>IF(AD960="","",COUNTIF($AE$1:$AE959,$AE960)+RANK($AE960,$AE$2:$AE$10540,1))</f>
        <v/>
      </c>
      <c r="AG960" s="45" t="str">
        <f t="shared" si="46"/>
        <v/>
      </c>
      <c r="AH960" s="45" t="str">
        <f>IF($AD960="","",COUNTIF($AG$1:$AG959,$AG960)+RANK($AG960,$AG$1:$AG$10539,0))</f>
        <v/>
      </c>
      <c r="AI960" s="10" t="str">
        <f t="shared" si="47"/>
        <v>2002-03 Upper Deck Rookie Update #132 Francois Beauchemin     /   $</v>
      </c>
      <c r="AJ960" s="11">
        <v>2002</v>
      </c>
      <c r="AK960" s="17" t="s">
        <v>1872</v>
      </c>
      <c r="AL960" s="12" t="s">
        <v>624</v>
      </c>
      <c r="AM960" s="10">
        <v>132</v>
      </c>
      <c r="AN960" s="15" t="s">
        <v>1224</v>
      </c>
      <c r="AO960" s="14"/>
      <c r="AP960" s="14"/>
      <c r="AQ960" s="14"/>
      <c r="AR960" s="14"/>
      <c r="AS960" s="9"/>
      <c r="AT960" s="9"/>
      <c r="AU960" s="9"/>
      <c r="AV960" s="13"/>
      <c r="AW960" s="13"/>
      <c r="AX960" s="9"/>
      <c r="AY960" s="9"/>
      <c r="AZ960" s="9"/>
      <c r="BA960" s="33"/>
      <c r="BB960" s="33"/>
      <c r="BC960" s="36"/>
      <c r="BD960" s="12" t="s">
        <v>1771</v>
      </c>
    </row>
    <row r="961" spans="1:56" s="12" customFormat="1" x14ac:dyDescent="0.2">
      <c r="A961" s="9" t="str">
        <f>IF(Search!$C$5="","",IF(COUNTA(Inventory!$AP961)=1,1,""))</f>
        <v/>
      </c>
      <c r="B961" s="9" t="str">
        <f>IF(Search!$C$4="","",IF(ISNUMBER(SEARCH(Search!$C$4,$AR961))=TRUE,1,""))</f>
        <v/>
      </c>
      <c r="C961" s="9" t="str">
        <f>IF(Search!$C$6="x",IF(COUNTA($AQ961)=1,1,"N"),IF(COUNTA($AQ961)=1,"N",""))</f>
        <v/>
      </c>
      <c r="D961" s="9" t="str">
        <f>IF(Search!$O$8="","",IF(ISNUMBER(SEARCH(Search!$O$8,$BD961))=TRUE,1,""))</f>
        <v/>
      </c>
      <c r="E961" s="9" t="str">
        <f>IF(Search!$C$7="","",IF(ISNUMBER(SEARCH(Search!$C$7,$AN961))=TRUE,1,""))</f>
        <v/>
      </c>
      <c r="F961" s="9" t="str">
        <f>IF(Search!$C$8="","",IF(ISNUMBER(SEARCH(Search!$C$8,$AO961))=TRUE,1,""))</f>
        <v/>
      </c>
      <c r="G961" s="9" t="str">
        <f>IF(Search!$F$4="","",IF(Inventory!$AJ961&lt;Search!$F$4,"",1))</f>
        <v/>
      </c>
      <c r="H961" s="9" t="str">
        <f>IF(Search!$F$5="","",IF(Inventory!$AJ961&gt;Search!$F$5,"",1))</f>
        <v/>
      </c>
      <c r="I961" s="9" t="str">
        <f>IF(Search!$F$7="","",IF(Search!$F$8="",IF(ISNUMBER(SEARCH(Search!$F$7,$AL961))=TRUE,1,""),""))</f>
        <v/>
      </c>
      <c r="J961" s="9" t="str">
        <f>IF($AL961=Search!$F$8,1,"")</f>
        <v/>
      </c>
      <c r="K961" s="9" t="str">
        <f>IF(Search!$I$4="","",IF(COUNTA($AS961)=1,IF(Search!$I$4="N","N",1),""))</f>
        <v/>
      </c>
      <c r="L961" s="9" t="str">
        <f>IF(Search!$I$5="","",IF($AS961="RC",1,""))</f>
        <v/>
      </c>
      <c r="M961" s="9" t="str">
        <f>IF(Search!$I$6="","",IF($AS961="RCP",1,""))</f>
        <v/>
      </c>
      <c r="N961" s="9" t="str">
        <f>IF(Search!$I$8="","",IF(COUNTA($AT961)=1,IF(Search!$I$8="N","N",1),""))</f>
        <v/>
      </c>
      <c r="O961" s="9" t="str">
        <f>IF(Search!$L$4="","",IF(COUNTA($AU961)=1,IF(Search!$L$4="N","N",1),""))</f>
        <v/>
      </c>
      <c r="P961" s="9" t="str">
        <f>IF(Search!$L$5="","",IF(ISNUMBER(SEARCH("Jersey",$AU961))=TRUE,IF(Search!$L$5="N","N",1),""))</f>
        <v/>
      </c>
      <c r="Q961" s="9" t="str">
        <f>IF(Search!$L$6="","",IF(ISNUMBER(SEARCH("Patch",$AU961))=TRUE,IF(Search!$L$6="N","N",1),""))</f>
        <v/>
      </c>
      <c r="R961" s="9" t="str">
        <f>IF(Search!$L$7="","",IF(ISNUMBER(SEARCH("Shield",$AU961))=TRUE,IF(Search!$L$7="N","N",1),""))</f>
        <v/>
      </c>
      <c r="S961" s="9" t="str">
        <f>IF(Search!$L$8="","",IF(ISNUMBER(SEARCH("Stick",$AU961))=TRUE,IF(Search!$L$8="N","N",1),""))</f>
        <v/>
      </c>
      <c r="T961" s="9" t="str">
        <f>IF(Search!$O$4="","",IF(COUNTA($AW961)=1,IF(Search!$O$4="N","N",1),""))</f>
        <v/>
      </c>
      <c r="U961" s="9" t="str">
        <f>IF(Search!$O$5="","",IF($AW961="","",IF($AW961&lt;Search!$O$5,"",1)))</f>
        <v/>
      </c>
      <c r="V961" s="9" t="str">
        <f>IF(Search!$O$6="","",IF($AW961="","",IF($AW961&gt;Search!$O$6,"",1)))</f>
        <v/>
      </c>
      <c r="W961" s="9" t="str">
        <f>IF(Search!$U$4="","",IF($AX961="","",1))</f>
        <v/>
      </c>
      <c r="X961" s="9" t="str">
        <f>IF(Search!$U$5="","",IF(ISNUMBER(SEARCH(Search!$U$5,$AX961))=TRUE,IF(Search!$U$5="N","N",1),""))</f>
        <v/>
      </c>
      <c r="Y961" s="9" t="str">
        <f>IF(Search!$U$6="","",IF($AY961&lt;Search!$U$6,"",1))</f>
        <v/>
      </c>
      <c r="Z961" s="9" t="str">
        <f>IF(Search!$R$4="","",IF(Inventory!$BA961&lt;Search!$R$4,"",1))</f>
        <v/>
      </c>
      <c r="AA961" s="9" t="str">
        <f>IF(Search!$R$5="","",IF($BA961&gt;Search!$R$5,"",1))</f>
        <v/>
      </c>
      <c r="AB961" s="9" t="str">
        <f>IF(Search!$R$6="","",IF($BB961&lt;Search!$R$6,"",1))</f>
        <v/>
      </c>
      <c r="AC961" s="9" t="str">
        <f>IF(Search!$R$7="","",IF($BB961&lt;Search!$R$7,"",1))</f>
        <v/>
      </c>
      <c r="AD961" s="45" t="str">
        <f>IF(COUNTIF($A961:$AC961,"n")&gt;0,"",IF(SUM($A961:$AC961)=COUNTA(Search!$C$4:$C$8,Search!$F$4:$F$8,Search!$I$4:$I$6,Search!$I$8,Search!$L$4:$L$8,Search!$O$4:$O$8,Search!$R$4:$R$7,Search!$U$4:$U$7)-COUNTIF(Search!$C$4:$U$7,"n"),1+LARGE($AD$1:AD960,1),""))</f>
        <v/>
      </c>
      <c r="AE961" s="45" t="str">
        <f t="shared" si="45"/>
        <v/>
      </c>
      <c r="AF961" s="45" t="str">
        <f>IF(AD961="","",COUNTIF($AE$1:$AE960,$AE961)+RANK($AE961,$AE$2:$AE$10540,1))</f>
        <v/>
      </c>
      <c r="AG961" s="45" t="str">
        <f t="shared" si="46"/>
        <v/>
      </c>
      <c r="AH961" s="45" t="str">
        <f>IF($AD961="","",COUNTIF($AG$1:$AG960,$AG961)+RANK($AG961,$AG$1:$AG$10539,0))</f>
        <v/>
      </c>
      <c r="AI961" s="10" t="str">
        <f t="shared" si="47"/>
        <v>2002-03 Upper Deck Vintage #306 Jarome Iginla/Glen Murray/Mats Sundin     /   $</v>
      </c>
      <c r="AJ961" s="11">
        <v>2002</v>
      </c>
      <c r="AK961" s="17" t="s">
        <v>1872</v>
      </c>
      <c r="AL961" s="12" t="s">
        <v>2250</v>
      </c>
      <c r="AM961" s="10">
        <v>306</v>
      </c>
      <c r="AN961" s="15" t="s">
        <v>2262</v>
      </c>
      <c r="AO961" s="14"/>
      <c r="AP961" s="14"/>
      <c r="AQ961" s="14"/>
      <c r="AR961" s="14"/>
      <c r="AS961" s="9"/>
      <c r="AT961" s="9"/>
      <c r="AU961" s="9"/>
      <c r="AV961" s="13"/>
      <c r="AW961" s="13"/>
      <c r="AX961" s="9"/>
      <c r="AY961" s="9"/>
      <c r="AZ961" s="9"/>
      <c r="BA961" s="33"/>
      <c r="BB961" s="33"/>
      <c r="BC961" s="36"/>
      <c r="BD961" s="12" t="s">
        <v>1771</v>
      </c>
    </row>
    <row r="962" spans="1:56" s="12" customFormat="1" x14ac:dyDescent="0.2">
      <c r="A962" s="9" t="str">
        <f>IF(Search!$C$5="","",IF(COUNTA(Inventory!$AP962)=1,1,""))</f>
        <v/>
      </c>
      <c r="B962" s="9" t="str">
        <f>IF(Search!$C$4="","",IF(ISNUMBER(SEARCH(Search!$C$4,$AR962))=TRUE,1,""))</f>
        <v/>
      </c>
      <c r="C962" s="9" t="str">
        <f>IF(Search!$C$6="x",IF(COUNTA($AQ962)=1,1,"N"),IF(COUNTA($AQ962)=1,"N",""))</f>
        <v/>
      </c>
      <c r="D962" s="9" t="str">
        <f>IF(Search!$O$8="","",IF(ISNUMBER(SEARCH(Search!$O$8,$BD962))=TRUE,1,""))</f>
        <v/>
      </c>
      <c r="E962" s="9" t="str">
        <f>IF(Search!$C$7="","",IF(ISNUMBER(SEARCH(Search!$C$7,$AN962))=TRUE,1,""))</f>
        <v/>
      </c>
      <c r="F962" s="9" t="str">
        <f>IF(Search!$C$8="","",IF(ISNUMBER(SEARCH(Search!$C$8,$AO962))=TRUE,1,""))</f>
        <v/>
      </c>
      <c r="G962" s="9" t="str">
        <f>IF(Search!$F$4="","",IF(Inventory!$AJ962&lt;Search!$F$4,"",1))</f>
        <v/>
      </c>
      <c r="H962" s="9" t="str">
        <f>IF(Search!$F$5="","",IF(Inventory!$AJ962&gt;Search!$F$5,"",1))</f>
        <v/>
      </c>
      <c r="I962" s="9" t="str">
        <f>IF(Search!$F$7="","",IF(Search!$F$8="",IF(ISNUMBER(SEARCH(Search!$F$7,$AL962))=TRUE,1,""),""))</f>
        <v/>
      </c>
      <c r="J962" s="9" t="str">
        <f>IF($AL962=Search!$F$8,1,"")</f>
        <v/>
      </c>
      <c r="K962" s="9" t="str">
        <f>IF(Search!$I$4="","",IF(COUNTA($AS962)=1,IF(Search!$I$4="N","N",1),""))</f>
        <v/>
      </c>
      <c r="L962" s="9" t="str">
        <f>IF(Search!$I$5="","",IF($AS962="RC",1,""))</f>
        <v/>
      </c>
      <c r="M962" s="9" t="str">
        <f>IF(Search!$I$6="","",IF($AS962="RCP",1,""))</f>
        <v/>
      </c>
      <c r="N962" s="9" t="str">
        <f>IF(Search!$I$8="","",IF(COUNTA($AT962)=1,IF(Search!$I$8="N","N",1),""))</f>
        <v/>
      </c>
      <c r="O962" s="9" t="str">
        <f>IF(Search!$L$4="","",IF(COUNTA($AU962)=1,IF(Search!$L$4="N","N",1),""))</f>
        <v/>
      </c>
      <c r="P962" s="9" t="str">
        <f>IF(Search!$L$5="","",IF(ISNUMBER(SEARCH("Jersey",$AU962))=TRUE,IF(Search!$L$5="N","N",1),""))</f>
        <v/>
      </c>
      <c r="Q962" s="9" t="str">
        <f>IF(Search!$L$6="","",IF(ISNUMBER(SEARCH("Patch",$AU962))=TRUE,IF(Search!$L$6="N","N",1),""))</f>
        <v/>
      </c>
      <c r="R962" s="9" t="str">
        <f>IF(Search!$L$7="","",IF(ISNUMBER(SEARCH("Shield",$AU962))=TRUE,IF(Search!$L$7="N","N",1),""))</f>
        <v/>
      </c>
      <c r="S962" s="9" t="str">
        <f>IF(Search!$L$8="","",IF(ISNUMBER(SEARCH("Stick",$AU962))=TRUE,IF(Search!$L$8="N","N",1),""))</f>
        <v/>
      </c>
      <c r="T962" s="9" t="str">
        <f>IF(Search!$O$4="","",IF(COUNTA($AW962)=1,IF(Search!$O$4="N","N",1),""))</f>
        <v/>
      </c>
      <c r="U962" s="9" t="str">
        <f>IF(Search!$O$5="","",IF($AW962="","",IF($AW962&lt;Search!$O$5,"",1)))</f>
        <v/>
      </c>
      <c r="V962" s="9" t="str">
        <f>IF(Search!$O$6="","",IF($AW962="","",IF($AW962&gt;Search!$O$6,"",1)))</f>
        <v/>
      </c>
      <c r="W962" s="9" t="str">
        <f>IF(Search!$U$4="","",IF($AX962="","",1))</f>
        <v/>
      </c>
      <c r="X962" s="9" t="str">
        <f>IF(Search!$U$5="","",IF(ISNUMBER(SEARCH(Search!$U$5,$AX962))=TRUE,IF(Search!$U$5="N","N",1),""))</f>
        <v/>
      </c>
      <c r="Y962" s="9" t="str">
        <f>IF(Search!$U$6="","",IF($AY962&lt;Search!$U$6,"",1))</f>
        <v/>
      </c>
      <c r="Z962" s="9" t="str">
        <f>IF(Search!$R$4="","",IF(Inventory!$BA962&lt;Search!$R$4,"",1))</f>
        <v/>
      </c>
      <c r="AA962" s="9" t="str">
        <f>IF(Search!$R$5="","",IF($BA962&gt;Search!$R$5,"",1))</f>
        <v/>
      </c>
      <c r="AB962" s="9" t="str">
        <f>IF(Search!$R$6="","",IF($BB962&lt;Search!$R$6,"",1))</f>
        <v/>
      </c>
      <c r="AC962" s="9" t="str">
        <f>IF(Search!$R$7="","",IF($BB962&lt;Search!$R$7,"",1))</f>
        <v/>
      </c>
      <c r="AD962" s="45" t="str">
        <f>IF(COUNTIF($A962:$AC962,"n")&gt;0,"",IF(SUM($A962:$AC962)=COUNTA(Search!$C$4:$C$8,Search!$F$4:$F$8,Search!$I$4:$I$6,Search!$I$8,Search!$L$4:$L$8,Search!$O$4:$O$8,Search!$R$4:$R$7,Search!$U$4:$U$7)-COUNTIF(Search!$C$4:$U$7,"n"),1+LARGE($AD$1:AD961,1),""))</f>
        <v/>
      </c>
      <c r="AE962" s="45" t="str">
        <f t="shared" si="45"/>
        <v/>
      </c>
      <c r="AF962" s="45" t="str">
        <f>IF(AD962="","",COUNTIF($AE$1:$AE961,$AE962)+RANK($AE962,$AE$2:$AE$10540,1))</f>
        <v/>
      </c>
      <c r="AG962" s="45" t="str">
        <f t="shared" si="46"/>
        <v/>
      </c>
      <c r="AH962" s="45" t="str">
        <f>IF($AD962="","",COUNTIF($AG$1:$AG961,$AG962)+RANK($AG962,$AG$1:$AG$10539,0))</f>
        <v/>
      </c>
      <c r="AI962" s="10" t="str">
        <f t="shared" si="47"/>
        <v>2003-04 BAP Ultimate Memorabilia Autographs #33 Gary Roberts   AU  /   $</v>
      </c>
      <c r="AJ962" s="11">
        <v>2003</v>
      </c>
      <c r="AK962" s="17" t="s">
        <v>1874</v>
      </c>
      <c r="AL962" s="12" t="s">
        <v>531</v>
      </c>
      <c r="AM962" s="10">
        <v>33</v>
      </c>
      <c r="AN962" s="12" t="s">
        <v>194</v>
      </c>
      <c r="AO962" s="9"/>
      <c r="AP962" s="9"/>
      <c r="AQ962" s="9"/>
      <c r="AR962" s="29" t="s">
        <v>2467</v>
      </c>
      <c r="AS962" s="9"/>
      <c r="AT962" s="9" t="s">
        <v>1857</v>
      </c>
      <c r="AU962" s="9"/>
      <c r="AV962" s="13"/>
      <c r="AW962" s="13"/>
      <c r="AX962" s="9"/>
      <c r="AY962" s="9"/>
      <c r="AZ962" s="9"/>
      <c r="BA962" s="33"/>
      <c r="BB962" s="33"/>
      <c r="BC962" s="36"/>
      <c r="BD962" s="12" t="s">
        <v>1771</v>
      </c>
    </row>
    <row r="963" spans="1:56" s="12" customFormat="1" x14ac:dyDescent="0.2">
      <c r="A963" s="9" t="str">
        <f>IF(Search!$C$5="","",IF(COUNTA(Inventory!$AP963)=1,1,""))</f>
        <v/>
      </c>
      <c r="B963" s="9" t="str">
        <f>IF(Search!$C$4="","",IF(ISNUMBER(SEARCH(Search!$C$4,$AR963))=TRUE,1,""))</f>
        <v/>
      </c>
      <c r="C963" s="9" t="str">
        <f>IF(Search!$C$6="x",IF(COUNTA($AQ963)=1,1,"N"),IF(COUNTA($AQ963)=1,"N",""))</f>
        <v/>
      </c>
      <c r="D963" s="9" t="str">
        <f>IF(Search!$O$8="","",IF(ISNUMBER(SEARCH(Search!$O$8,$BD963))=TRUE,1,""))</f>
        <v/>
      </c>
      <c r="E963" s="9" t="str">
        <f>IF(Search!$C$7="","",IF(ISNUMBER(SEARCH(Search!$C$7,$AN963))=TRUE,1,""))</f>
        <v/>
      </c>
      <c r="F963" s="9" t="str">
        <f>IF(Search!$C$8="","",IF(ISNUMBER(SEARCH(Search!$C$8,$AO963))=TRUE,1,""))</f>
        <v/>
      </c>
      <c r="G963" s="9" t="str">
        <f>IF(Search!$F$4="","",IF(Inventory!$AJ963&lt;Search!$F$4,"",1))</f>
        <v/>
      </c>
      <c r="H963" s="9" t="str">
        <f>IF(Search!$F$5="","",IF(Inventory!$AJ963&gt;Search!$F$5,"",1))</f>
        <v/>
      </c>
      <c r="I963" s="9" t="str">
        <f>IF(Search!$F$7="","",IF(Search!$F$8="",IF(ISNUMBER(SEARCH(Search!$F$7,$AL963))=TRUE,1,""),""))</f>
        <v/>
      </c>
      <c r="J963" s="9" t="str">
        <f>IF($AL963=Search!$F$8,1,"")</f>
        <v/>
      </c>
      <c r="K963" s="9" t="str">
        <f>IF(Search!$I$4="","",IF(COUNTA($AS963)=1,IF(Search!$I$4="N","N",1),""))</f>
        <v/>
      </c>
      <c r="L963" s="9" t="str">
        <f>IF(Search!$I$5="","",IF($AS963="RC",1,""))</f>
        <v/>
      </c>
      <c r="M963" s="9" t="str">
        <f>IF(Search!$I$6="","",IF($AS963="RCP",1,""))</f>
        <v/>
      </c>
      <c r="N963" s="9" t="str">
        <f>IF(Search!$I$8="","",IF(COUNTA($AT963)=1,IF(Search!$I$8="N","N",1),""))</f>
        <v/>
      </c>
      <c r="O963" s="9" t="str">
        <f>IF(Search!$L$4="","",IF(COUNTA($AU963)=1,IF(Search!$L$4="N","N",1),""))</f>
        <v/>
      </c>
      <c r="P963" s="9" t="str">
        <f>IF(Search!$L$5="","",IF(ISNUMBER(SEARCH("Jersey",$AU963))=TRUE,IF(Search!$L$5="N","N",1),""))</f>
        <v/>
      </c>
      <c r="Q963" s="9" t="str">
        <f>IF(Search!$L$6="","",IF(ISNUMBER(SEARCH("Patch",$AU963))=TRUE,IF(Search!$L$6="N","N",1),""))</f>
        <v/>
      </c>
      <c r="R963" s="9" t="str">
        <f>IF(Search!$L$7="","",IF(ISNUMBER(SEARCH("Shield",$AU963))=TRUE,IF(Search!$L$7="N","N",1),""))</f>
        <v/>
      </c>
      <c r="S963" s="9" t="str">
        <f>IF(Search!$L$8="","",IF(ISNUMBER(SEARCH("Stick",$AU963))=TRUE,IF(Search!$L$8="N","N",1),""))</f>
        <v/>
      </c>
      <c r="T963" s="9" t="str">
        <f>IF(Search!$O$4="","",IF(COUNTA($AW963)=1,IF(Search!$O$4="N","N",1),""))</f>
        <v/>
      </c>
      <c r="U963" s="9" t="str">
        <f>IF(Search!$O$5="","",IF($AW963="","",IF($AW963&lt;Search!$O$5,"",1)))</f>
        <v/>
      </c>
      <c r="V963" s="9" t="str">
        <f>IF(Search!$O$6="","",IF($AW963="","",IF($AW963&gt;Search!$O$6,"",1)))</f>
        <v/>
      </c>
      <c r="W963" s="9" t="str">
        <f>IF(Search!$U$4="","",IF($AX963="","",1))</f>
        <v/>
      </c>
      <c r="X963" s="9" t="str">
        <f>IF(Search!$U$5="","",IF(ISNUMBER(SEARCH(Search!$U$5,$AX963))=TRUE,IF(Search!$U$5="N","N",1),""))</f>
        <v/>
      </c>
      <c r="Y963" s="9" t="str">
        <f>IF(Search!$U$6="","",IF($AY963&lt;Search!$U$6,"",1))</f>
        <v/>
      </c>
      <c r="Z963" s="9" t="str">
        <f>IF(Search!$R$4="","",IF(Inventory!$BA963&lt;Search!$R$4,"",1))</f>
        <v/>
      </c>
      <c r="AA963" s="9" t="str">
        <f>IF(Search!$R$5="","",IF($BA963&gt;Search!$R$5,"",1))</f>
        <v/>
      </c>
      <c r="AB963" s="9" t="str">
        <f>IF(Search!$R$6="","",IF($BB963&lt;Search!$R$6,"",1))</f>
        <v/>
      </c>
      <c r="AC963" s="9" t="str">
        <f>IF(Search!$R$7="","",IF($BB963&lt;Search!$R$7,"",1))</f>
        <v/>
      </c>
      <c r="AD963" s="45" t="str">
        <f>IF(COUNTIF($A963:$AC963,"n")&gt;0,"",IF(SUM($A963:$AC963)=COUNTA(Search!$C$4:$C$8,Search!$F$4:$F$8,Search!$I$4:$I$6,Search!$I$8,Search!$L$4:$L$8,Search!$O$4:$O$8,Search!$R$4:$R$7,Search!$U$4:$U$7)-COUNTIF(Search!$C$4:$U$7,"n"),1+LARGE($AD$1:AD962,1),""))</f>
        <v/>
      </c>
      <c r="AE963" s="45" t="str">
        <f t="shared" ref="AE963:AE1026" si="48">IF(AD963="","",COUNTIF($AN$2:$AN$10540,"&lt;="&amp;AN963))</f>
        <v/>
      </c>
      <c r="AF963" s="45" t="str">
        <f>IF(AD963="","",COUNTIF($AE$1:$AE962,$AE963)+RANK($AE963,$AE$2:$AE$10540,1))</f>
        <v/>
      </c>
      <c r="AG963" s="45" t="str">
        <f t="shared" ref="AG963:AG1026" si="49">IF($AD963="","",COUNTIF($BA$2:$BA$10540,"&lt;="&amp;$BA963))</f>
        <v/>
      </c>
      <c r="AH963" s="45" t="str">
        <f>IF($AD963="","",COUNTIF($AG$1:$AG962,$AG963)+RANK($AG963,$AG$1:$AG$10539,0))</f>
        <v/>
      </c>
      <c r="AI963" s="10" t="str">
        <f t="shared" si="47"/>
        <v>2003-04 Beehive #218 Fredrik Sjostrom     /   $</v>
      </c>
      <c r="AJ963" s="11">
        <v>2003</v>
      </c>
      <c r="AK963" s="17" t="s">
        <v>1874</v>
      </c>
      <c r="AL963" s="12" t="s">
        <v>547</v>
      </c>
      <c r="AM963" s="10">
        <v>218</v>
      </c>
      <c r="AN963" s="15" t="s">
        <v>1098</v>
      </c>
      <c r="AO963" s="14"/>
      <c r="AP963" s="14"/>
      <c r="AQ963" s="14"/>
      <c r="AR963" s="14" t="s">
        <v>2464</v>
      </c>
      <c r="AS963" s="9"/>
      <c r="AT963" s="9"/>
      <c r="AU963" s="9"/>
      <c r="AV963" s="13"/>
      <c r="AW963" s="13"/>
      <c r="AX963" s="9"/>
      <c r="AY963" s="9"/>
      <c r="AZ963" s="9"/>
      <c r="BA963" s="33"/>
      <c r="BB963" s="33"/>
      <c r="BC963" s="36"/>
      <c r="BD963" s="12" t="s">
        <v>1771</v>
      </c>
    </row>
    <row r="964" spans="1:56" s="12" customFormat="1" x14ac:dyDescent="0.2">
      <c r="A964" s="9" t="str">
        <f>IF(Search!$C$5="","",IF(COUNTA(Inventory!$AP964)=1,1,""))</f>
        <v/>
      </c>
      <c r="B964" s="9" t="str">
        <f>IF(Search!$C$4="","",IF(ISNUMBER(SEARCH(Search!$C$4,$AR964))=TRUE,1,""))</f>
        <v/>
      </c>
      <c r="C964" s="9" t="str">
        <f>IF(Search!$C$6="x",IF(COUNTA($AQ964)=1,1,"N"),IF(COUNTA($AQ964)=1,"N",""))</f>
        <v/>
      </c>
      <c r="D964" s="9" t="str">
        <f>IF(Search!$O$8="","",IF(ISNUMBER(SEARCH(Search!$O$8,$BD964))=TRUE,1,""))</f>
        <v/>
      </c>
      <c r="E964" s="9" t="str">
        <f>IF(Search!$C$7="","",IF(ISNUMBER(SEARCH(Search!$C$7,$AN964))=TRUE,1,""))</f>
        <v/>
      </c>
      <c r="F964" s="9" t="str">
        <f>IF(Search!$C$8="","",IF(ISNUMBER(SEARCH(Search!$C$8,$AO964))=TRUE,1,""))</f>
        <v/>
      </c>
      <c r="G964" s="9" t="str">
        <f>IF(Search!$F$4="","",IF(Inventory!$AJ964&lt;Search!$F$4,"",1))</f>
        <v/>
      </c>
      <c r="H964" s="9" t="str">
        <f>IF(Search!$F$5="","",IF(Inventory!$AJ964&gt;Search!$F$5,"",1))</f>
        <v/>
      </c>
      <c r="I964" s="9" t="str">
        <f>IF(Search!$F$7="","",IF(Search!$F$8="",IF(ISNUMBER(SEARCH(Search!$F$7,$AL964))=TRUE,1,""),""))</f>
        <v/>
      </c>
      <c r="J964" s="9" t="str">
        <f>IF($AL964=Search!$F$8,1,"")</f>
        <v/>
      </c>
      <c r="K964" s="9" t="str">
        <f>IF(Search!$I$4="","",IF(COUNTA($AS964)=1,IF(Search!$I$4="N","N",1),""))</f>
        <v/>
      </c>
      <c r="L964" s="9" t="str">
        <f>IF(Search!$I$5="","",IF($AS964="RC",1,""))</f>
        <v/>
      </c>
      <c r="M964" s="9" t="str">
        <f>IF(Search!$I$6="","",IF($AS964="RCP",1,""))</f>
        <v/>
      </c>
      <c r="N964" s="9" t="str">
        <f>IF(Search!$I$8="","",IF(COUNTA($AT964)=1,IF(Search!$I$8="N","N",1),""))</f>
        <v/>
      </c>
      <c r="O964" s="9" t="str">
        <f>IF(Search!$L$4="","",IF(COUNTA($AU964)=1,IF(Search!$L$4="N","N",1),""))</f>
        <v/>
      </c>
      <c r="P964" s="9" t="str">
        <f>IF(Search!$L$5="","",IF(ISNUMBER(SEARCH("Jersey",$AU964))=TRUE,IF(Search!$L$5="N","N",1),""))</f>
        <v/>
      </c>
      <c r="Q964" s="9" t="str">
        <f>IF(Search!$L$6="","",IF(ISNUMBER(SEARCH("Patch",$AU964))=TRUE,IF(Search!$L$6="N","N",1),""))</f>
        <v/>
      </c>
      <c r="R964" s="9" t="str">
        <f>IF(Search!$L$7="","",IF(ISNUMBER(SEARCH("Shield",$AU964))=TRUE,IF(Search!$L$7="N","N",1),""))</f>
        <v/>
      </c>
      <c r="S964" s="9" t="str">
        <f>IF(Search!$L$8="","",IF(ISNUMBER(SEARCH("Stick",$AU964))=TRUE,IF(Search!$L$8="N","N",1),""))</f>
        <v/>
      </c>
      <c r="T964" s="9" t="str">
        <f>IF(Search!$O$4="","",IF(COUNTA($AW964)=1,IF(Search!$O$4="N","N",1),""))</f>
        <v/>
      </c>
      <c r="U964" s="9" t="str">
        <f>IF(Search!$O$5="","",IF($AW964="","",IF($AW964&lt;Search!$O$5,"",1)))</f>
        <v/>
      </c>
      <c r="V964" s="9" t="str">
        <f>IF(Search!$O$6="","",IF($AW964="","",IF($AW964&gt;Search!$O$6,"",1)))</f>
        <v/>
      </c>
      <c r="W964" s="9" t="str">
        <f>IF(Search!$U$4="","",IF($AX964="","",1))</f>
        <v/>
      </c>
      <c r="X964" s="9" t="str">
        <f>IF(Search!$U$5="","",IF(ISNUMBER(SEARCH(Search!$U$5,$AX964))=TRUE,IF(Search!$U$5="N","N",1),""))</f>
        <v/>
      </c>
      <c r="Y964" s="9" t="str">
        <f>IF(Search!$U$6="","",IF($AY964&lt;Search!$U$6,"",1))</f>
        <v/>
      </c>
      <c r="Z964" s="9" t="str">
        <f>IF(Search!$R$4="","",IF(Inventory!$BA964&lt;Search!$R$4,"",1))</f>
        <v/>
      </c>
      <c r="AA964" s="9" t="str">
        <f>IF(Search!$R$5="","",IF($BA964&gt;Search!$R$5,"",1))</f>
        <v/>
      </c>
      <c r="AB964" s="9" t="str">
        <f>IF(Search!$R$6="","",IF($BB964&lt;Search!$R$6,"",1))</f>
        <v/>
      </c>
      <c r="AC964" s="9" t="str">
        <f>IF(Search!$R$7="","",IF($BB964&lt;Search!$R$7,"",1))</f>
        <v/>
      </c>
      <c r="AD964" s="45" t="str">
        <f>IF(COUNTIF($A964:$AC964,"n")&gt;0,"",IF(SUM($A964:$AC964)=COUNTA(Search!$C$4:$C$8,Search!$F$4:$F$8,Search!$I$4:$I$6,Search!$I$8,Search!$L$4:$L$8,Search!$O$4:$O$8,Search!$R$4:$R$7,Search!$U$4:$U$7)-COUNTIF(Search!$C$4:$U$7,"n"),1+LARGE($AD$1:AD963,1),""))</f>
        <v/>
      </c>
      <c r="AE964" s="45" t="str">
        <f t="shared" si="48"/>
        <v/>
      </c>
      <c r="AF964" s="45" t="str">
        <f>IF(AD964="","",COUNTIF($AE$1:$AE963,$AE964)+RANK($AE964,$AE$2:$AE$10540,1))</f>
        <v/>
      </c>
      <c r="AG964" s="45" t="str">
        <f t="shared" si="49"/>
        <v/>
      </c>
      <c r="AH964" s="45" t="str">
        <f>IF($AD964="","",COUNTIF($AG$1:$AG963,$AG964)+RANK($AG964,$AG$1:$AG$10539,0))</f>
        <v/>
      </c>
      <c r="AI964" s="10" t="str">
        <f t="shared" si="47"/>
        <v>2003-04 Black Diamond Threads #DTMS Mats Sundin     /   $</v>
      </c>
      <c r="AJ964" s="11">
        <v>2003</v>
      </c>
      <c r="AK964" s="17" t="s">
        <v>1874</v>
      </c>
      <c r="AL964" s="12" t="s">
        <v>2263</v>
      </c>
      <c r="AM964" s="10" t="s">
        <v>2264</v>
      </c>
      <c r="AN964" s="15" t="s">
        <v>215</v>
      </c>
      <c r="AO964" s="14"/>
      <c r="AP964" s="14"/>
      <c r="AQ964" s="14"/>
      <c r="AR964" s="14" t="s">
        <v>2469</v>
      </c>
      <c r="AS964" s="9"/>
      <c r="AT964" s="9"/>
      <c r="AU964" s="9"/>
      <c r="AV964" s="13"/>
      <c r="AW964" s="13"/>
      <c r="AX964" s="9"/>
      <c r="AY964" s="9"/>
      <c r="AZ964" s="9"/>
      <c r="BA964" s="33"/>
      <c r="BB964" s="33"/>
      <c r="BC964" s="36"/>
      <c r="BD964" s="12" t="s">
        <v>1771</v>
      </c>
    </row>
    <row r="965" spans="1:56" s="12" customFormat="1" x14ac:dyDescent="0.2">
      <c r="A965" s="9" t="str">
        <f>IF(Search!$C$5="","",IF(COUNTA(Inventory!$AP965)=1,1,""))</f>
        <v/>
      </c>
      <c r="B965" s="9" t="str">
        <f>IF(Search!$C$4="","",IF(ISNUMBER(SEARCH(Search!$C$4,$AR965))=TRUE,1,""))</f>
        <v/>
      </c>
      <c r="C965" s="9" t="str">
        <f>IF(Search!$C$6="x",IF(COUNTA($AQ965)=1,1,"N"),IF(COUNTA($AQ965)=1,"N",""))</f>
        <v/>
      </c>
      <c r="D965" s="9" t="str">
        <f>IF(Search!$O$8="","",IF(ISNUMBER(SEARCH(Search!$O$8,$BD965))=TRUE,1,""))</f>
        <v/>
      </c>
      <c r="E965" s="9" t="str">
        <f>IF(Search!$C$7="","",IF(ISNUMBER(SEARCH(Search!$C$7,$AN965))=TRUE,1,""))</f>
        <v/>
      </c>
      <c r="F965" s="9" t="str">
        <f>IF(Search!$C$8="","",IF(ISNUMBER(SEARCH(Search!$C$8,$AO965))=TRUE,1,""))</f>
        <v/>
      </c>
      <c r="G965" s="9" t="str">
        <f>IF(Search!$F$4="","",IF(Inventory!$AJ965&lt;Search!$F$4,"",1))</f>
        <v/>
      </c>
      <c r="H965" s="9" t="str">
        <f>IF(Search!$F$5="","",IF(Inventory!$AJ965&gt;Search!$F$5,"",1))</f>
        <v/>
      </c>
      <c r="I965" s="9" t="str">
        <f>IF(Search!$F$7="","",IF(Search!$F$8="",IF(ISNUMBER(SEARCH(Search!$F$7,$AL965))=TRUE,1,""),""))</f>
        <v/>
      </c>
      <c r="J965" s="9" t="str">
        <f>IF($AL965=Search!$F$8,1,"")</f>
        <v/>
      </c>
      <c r="K965" s="9" t="str">
        <f>IF(Search!$I$4="","",IF(COUNTA($AS965)=1,IF(Search!$I$4="N","N",1),""))</f>
        <v/>
      </c>
      <c r="L965" s="9" t="str">
        <f>IF(Search!$I$5="","",IF($AS965="RC",1,""))</f>
        <v/>
      </c>
      <c r="M965" s="9" t="str">
        <f>IF(Search!$I$6="","",IF($AS965="RCP",1,""))</f>
        <v/>
      </c>
      <c r="N965" s="9" t="str">
        <f>IF(Search!$I$8="","",IF(COUNTA($AT965)=1,IF(Search!$I$8="N","N",1),""))</f>
        <v/>
      </c>
      <c r="O965" s="9" t="str">
        <f>IF(Search!$L$4="","",IF(COUNTA($AU965)=1,IF(Search!$L$4="N","N",1),""))</f>
        <v/>
      </c>
      <c r="P965" s="9" t="str">
        <f>IF(Search!$L$5="","",IF(ISNUMBER(SEARCH("Jersey",$AU965))=TRUE,IF(Search!$L$5="N","N",1),""))</f>
        <v/>
      </c>
      <c r="Q965" s="9" t="str">
        <f>IF(Search!$L$6="","",IF(ISNUMBER(SEARCH("Patch",$AU965))=TRUE,IF(Search!$L$6="N","N",1),""))</f>
        <v/>
      </c>
      <c r="R965" s="9" t="str">
        <f>IF(Search!$L$7="","",IF(ISNUMBER(SEARCH("Shield",$AU965))=TRUE,IF(Search!$L$7="N","N",1),""))</f>
        <v/>
      </c>
      <c r="S965" s="9" t="str">
        <f>IF(Search!$L$8="","",IF(ISNUMBER(SEARCH("Stick",$AU965))=TRUE,IF(Search!$L$8="N","N",1),""))</f>
        <v/>
      </c>
      <c r="T965" s="9" t="str">
        <f>IF(Search!$O$4="","",IF(COUNTA($AW965)=1,IF(Search!$O$4="N","N",1),""))</f>
        <v/>
      </c>
      <c r="U965" s="9" t="str">
        <f>IF(Search!$O$5="","",IF($AW965="","",IF($AW965&lt;Search!$O$5,"",1)))</f>
        <v/>
      </c>
      <c r="V965" s="9" t="str">
        <f>IF(Search!$O$6="","",IF($AW965="","",IF($AW965&gt;Search!$O$6,"",1)))</f>
        <v/>
      </c>
      <c r="W965" s="9" t="str">
        <f>IF(Search!$U$4="","",IF($AX965="","",1))</f>
        <v/>
      </c>
      <c r="X965" s="9" t="str">
        <f>IF(Search!$U$5="","",IF(ISNUMBER(SEARCH(Search!$U$5,$AX965))=TRUE,IF(Search!$U$5="N","N",1),""))</f>
        <v/>
      </c>
      <c r="Y965" s="9" t="str">
        <f>IF(Search!$U$6="","",IF($AY965&lt;Search!$U$6,"",1))</f>
        <v/>
      </c>
      <c r="Z965" s="9" t="str">
        <f>IF(Search!$R$4="","",IF(Inventory!$BA965&lt;Search!$R$4,"",1))</f>
        <v/>
      </c>
      <c r="AA965" s="9" t="str">
        <f>IF(Search!$R$5="","",IF($BA965&gt;Search!$R$5,"",1))</f>
        <v/>
      </c>
      <c r="AB965" s="9" t="str">
        <f>IF(Search!$R$6="","",IF($BB965&lt;Search!$R$6,"",1))</f>
        <v/>
      </c>
      <c r="AC965" s="9" t="str">
        <f>IF(Search!$R$7="","",IF($BB965&lt;Search!$R$7,"",1))</f>
        <v/>
      </c>
      <c r="AD965" s="45" t="str">
        <f>IF(COUNTIF($A965:$AC965,"n")&gt;0,"",IF(SUM($A965:$AC965)=COUNTA(Search!$C$4:$C$8,Search!$F$4:$F$8,Search!$I$4:$I$6,Search!$I$8,Search!$L$4:$L$8,Search!$O$4:$O$8,Search!$R$4:$R$7,Search!$U$4:$U$7)-COUNTIF(Search!$C$4:$U$7,"n"),1+LARGE($AD$1:AD964,1),""))</f>
        <v/>
      </c>
      <c r="AE965" s="45" t="str">
        <f t="shared" si="48"/>
        <v/>
      </c>
      <c r="AF965" s="45" t="str">
        <f>IF(AD965="","",COUNTIF($AE$1:$AE964,$AE965)+RANK($AE965,$AE$2:$AE$10540,1))</f>
        <v/>
      </c>
      <c r="AG965" s="45" t="str">
        <f t="shared" si="49"/>
        <v/>
      </c>
      <c r="AH965" s="45" t="str">
        <f>IF($AD965="","",COUNTIF($AG$1:$AG964,$AG965)+RANK($AG965,$AG$1:$AG$10539,0))</f>
        <v/>
      </c>
      <c r="AI965" s="10" t="str">
        <f t="shared" si="47"/>
        <v>2003-04 Bowman #117 Maxim Kondratiev     /   $</v>
      </c>
      <c r="AJ965" s="11">
        <v>2003</v>
      </c>
      <c r="AK965" s="17" t="s">
        <v>1874</v>
      </c>
      <c r="AL965" s="12" t="s">
        <v>204</v>
      </c>
      <c r="AM965" s="10">
        <v>117</v>
      </c>
      <c r="AN965" s="15" t="s">
        <v>535</v>
      </c>
      <c r="AO965" s="14"/>
      <c r="AP965" s="14"/>
      <c r="AQ965" s="14"/>
      <c r="AR965" s="14"/>
      <c r="AS965" s="9"/>
      <c r="AT965" s="9"/>
      <c r="AU965" s="9"/>
      <c r="AV965" s="13"/>
      <c r="AW965" s="13"/>
      <c r="AX965" s="9"/>
      <c r="AY965" s="9"/>
      <c r="AZ965" s="9"/>
      <c r="BA965" s="33"/>
      <c r="BB965" s="33"/>
      <c r="BC965" s="36"/>
      <c r="BD965" s="12" t="s">
        <v>1771</v>
      </c>
    </row>
    <row r="966" spans="1:56" s="12" customFormat="1" x14ac:dyDescent="0.2">
      <c r="A966" s="9" t="str">
        <f>IF(Search!$C$5="","",IF(COUNTA(Inventory!$AP966)=1,1,""))</f>
        <v/>
      </c>
      <c r="B966" s="9" t="str">
        <f>IF(Search!$C$4="","",IF(ISNUMBER(SEARCH(Search!$C$4,$AR966))=TRUE,1,""))</f>
        <v/>
      </c>
      <c r="C966" s="9" t="str">
        <f>IF(Search!$C$6="x",IF(COUNTA($AQ966)=1,1,"N"),IF(COUNTA($AQ966)=1,"N",""))</f>
        <v/>
      </c>
      <c r="D966" s="9" t="str">
        <f>IF(Search!$O$8="","",IF(ISNUMBER(SEARCH(Search!$O$8,$BD966))=TRUE,1,""))</f>
        <v/>
      </c>
      <c r="E966" s="9" t="str">
        <f>IF(Search!$C$7="","",IF(ISNUMBER(SEARCH(Search!$C$7,$AN966))=TRUE,1,""))</f>
        <v/>
      </c>
      <c r="F966" s="9" t="str">
        <f>IF(Search!$C$8="","",IF(ISNUMBER(SEARCH(Search!$C$8,$AO966))=TRUE,1,""))</f>
        <v/>
      </c>
      <c r="G966" s="9" t="str">
        <f>IF(Search!$F$4="","",IF(Inventory!$AJ966&lt;Search!$F$4,"",1))</f>
        <v/>
      </c>
      <c r="H966" s="9" t="str">
        <f>IF(Search!$F$5="","",IF(Inventory!$AJ966&gt;Search!$F$5,"",1))</f>
        <v/>
      </c>
      <c r="I966" s="9" t="str">
        <f>IF(Search!$F$7="","",IF(Search!$F$8="",IF(ISNUMBER(SEARCH(Search!$F$7,$AL966))=TRUE,1,""),""))</f>
        <v/>
      </c>
      <c r="J966" s="9" t="str">
        <f>IF($AL966=Search!$F$8,1,"")</f>
        <v/>
      </c>
      <c r="K966" s="9" t="str">
        <f>IF(Search!$I$4="","",IF(COUNTA($AS966)=1,IF(Search!$I$4="N","N",1),""))</f>
        <v/>
      </c>
      <c r="L966" s="9" t="str">
        <f>IF(Search!$I$5="","",IF($AS966="RC",1,""))</f>
        <v/>
      </c>
      <c r="M966" s="9" t="str">
        <f>IF(Search!$I$6="","",IF($AS966="RCP",1,""))</f>
        <v/>
      </c>
      <c r="N966" s="9" t="str">
        <f>IF(Search!$I$8="","",IF(COUNTA($AT966)=1,IF(Search!$I$8="N","N",1),""))</f>
        <v/>
      </c>
      <c r="O966" s="9" t="str">
        <f>IF(Search!$L$4="","",IF(COUNTA($AU966)=1,IF(Search!$L$4="N","N",1),""))</f>
        <v/>
      </c>
      <c r="P966" s="9" t="str">
        <f>IF(Search!$L$5="","",IF(ISNUMBER(SEARCH("Jersey",$AU966))=TRUE,IF(Search!$L$5="N","N",1),""))</f>
        <v/>
      </c>
      <c r="Q966" s="9" t="str">
        <f>IF(Search!$L$6="","",IF(ISNUMBER(SEARCH("Patch",$AU966))=TRUE,IF(Search!$L$6="N","N",1),""))</f>
        <v/>
      </c>
      <c r="R966" s="9" t="str">
        <f>IF(Search!$L$7="","",IF(ISNUMBER(SEARCH("Shield",$AU966))=TRUE,IF(Search!$L$7="N","N",1),""))</f>
        <v/>
      </c>
      <c r="S966" s="9" t="str">
        <f>IF(Search!$L$8="","",IF(ISNUMBER(SEARCH("Stick",$AU966))=TRUE,IF(Search!$L$8="N","N",1),""))</f>
        <v/>
      </c>
      <c r="T966" s="9" t="str">
        <f>IF(Search!$O$4="","",IF(COUNTA($AW966)=1,IF(Search!$O$4="N","N",1),""))</f>
        <v/>
      </c>
      <c r="U966" s="9" t="str">
        <f>IF(Search!$O$5="","",IF($AW966="","",IF($AW966&lt;Search!$O$5,"",1)))</f>
        <v/>
      </c>
      <c r="V966" s="9" t="str">
        <f>IF(Search!$O$6="","",IF($AW966="","",IF($AW966&gt;Search!$O$6,"",1)))</f>
        <v/>
      </c>
      <c r="W966" s="9" t="str">
        <f>IF(Search!$U$4="","",IF($AX966="","",1))</f>
        <v/>
      </c>
      <c r="X966" s="9" t="str">
        <f>IF(Search!$U$5="","",IF(ISNUMBER(SEARCH(Search!$U$5,$AX966))=TRUE,IF(Search!$U$5="N","N",1),""))</f>
        <v/>
      </c>
      <c r="Y966" s="9" t="str">
        <f>IF(Search!$U$6="","",IF($AY966&lt;Search!$U$6,"",1))</f>
        <v/>
      </c>
      <c r="Z966" s="9" t="str">
        <f>IF(Search!$R$4="","",IF(Inventory!$BA966&lt;Search!$R$4,"",1))</f>
        <v/>
      </c>
      <c r="AA966" s="9" t="str">
        <f>IF(Search!$R$5="","",IF($BA966&gt;Search!$R$5,"",1))</f>
        <v/>
      </c>
      <c r="AB966" s="9" t="str">
        <f>IF(Search!$R$6="","",IF($BB966&lt;Search!$R$6,"",1))</f>
        <v/>
      </c>
      <c r="AC966" s="9" t="str">
        <f>IF(Search!$R$7="","",IF($BB966&lt;Search!$R$7,"",1))</f>
        <v/>
      </c>
      <c r="AD966" s="45" t="str">
        <f>IF(COUNTIF($A966:$AC966,"n")&gt;0,"",IF(SUM($A966:$AC966)=COUNTA(Search!$C$4:$C$8,Search!$F$4:$F$8,Search!$I$4:$I$6,Search!$I$8,Search!$L$4:$L$8,Search!$O$4:$O$8,Search!$R$4:$R$7,Search!$U$4:$U$7)-COUNTIF(Search!$C$4:$U$7,"n"),1+LARGE($AD$1:AD965,1),""))</f>
        <v/>
      </c>
      <c r="AE966" s="45" t="str">
        <f t="shared" si="48"/>
        <v/>
      </c>
      <c r="AF966" s="45" t="str">
        <f>IF(AD966="","",COUNTIF($AE$1:$AE965,$AE966)+RANK($AE966,$AE$2:$AE$10540,1))</f>
        <v/>
      </c>
      <c r="AG966" s="45" t="str">
        <f t="shared" si="49"/>
        <v/>
      </c>
      <c r="AH966" s="45" t="str">
        <f>IF($AD966="","",COUNTIF($AG$1:$AG965,$AG966)+RANK($AG966,$AG$1:$AG$10539,0))</f>
        <v/>
      </c>
      <c r="AI966" s="10" t="str">
        <f t="shared" ref="AI966:AI1029" si="50">CONCATENATE(AJ966,"-",AK966," ",AL966," #",AM966," ",AN966," ",AO966," ",AS966," ",AT966," ",AU966," ",AV966,"/",AW966," ",AX966," ",AY966,AZ966," $",BA966)</f>
        <v>2003-04 Bowman Chrome Xfractors #105 Mats Sundin     /   $</v>
      </c>
      <c r="AJ966" s="11">
        <v>2003</v>
      </c>
      <c r="AK966" s="17" t="s">
        <v>1874</v>
      </c>
      <c r="AL966" s="12" t="s">
        <v>2265</v>
      </c>
      <c r="AM966" s="10">
        <v>105</v>
      </c>
      <c r="AN966" s="15" t="s">
        <v>215</v>
      </c>
      <c r="AO966" s="14"/>
      <c r="AP966" s="14"/>
      <c r="AQ966" s="14"/>
      <c r="AR966" s="14"/>
      <c r="AS966" s="9"/>
      <c r="AT966" s="9"/>
      <c r="AU966" s="9"/>
      <c r="AV966" s="13"/>
      <c r="AW966" s="13"/>
      <c r="AX966" s="9"/>
      <c r="AY966" s="9"/>
      <c r="AZ966" s="9"/>
      <c r="BA966" s="33"/>
      <c r="BB966" s="33"/>
      <c r="BC966" s="36"/>
      <c r="BD966" s="12" t="s">
        <v>1771</v>
      </c>
    </row>
    <row r="967" spans="1:56" s="12" customFormat="1" x14ac:dyDescent="0.2">
      <c r="A967" s="9" t="str">
        <f>IF(Search!$C$5="","",IF(COUNTA(Inventory!$AP967)=1,1,""))</f>
        <v/>
      </c>
      <c r="B967" s="9" t="str">
        <f>IF(Search!$C$4="","",IF(ISNUMBER(SEARCH(Search!$C$4,$AR967))=TRUE,1,""))</f>
        <v/>
      </c>
      <c r="C967" s="9" t="str">
        <f>IF(Search!$C$6="x",IF(COUNTA($AQ967)=1,1,"N"),IF(COUNTA($AQ967)=1,"N",""))</f>
        <v/>
      </c>
      <c r="D967" s="9" t="str">
        <f>IF(Search!$O$8="","",IF(ISNUMBER(SEARCH(Search!$O$8,$BD967))=TRUE,1,""))</f>
        <v/>
      </c>
      <c r="E967" s="9" t="str">
        <f>IF(Search!$C$7="","",IF(ISNUMBER(SEARCH(Search!$C$7,$AN967))=TRUE,1,""))</f>
        <v/>
      </c>
      <c r="F967" s="9" t="str">
        <f>IF(Search!$C$8="","",IF(ISNUMBER(SEARCH(Search!$C$8,$AO967))=TRUE,1,""))</f>
        <v/>
      </c>
      <c r="G967" s="9" t="str">
        <f>IF(Search!$F$4="","",IF(Inventory!$AJ967&lt;Search!$F$4,"",1))</f>
        <v/>
      </c>
      <c r="H967" s="9" t="str">
        <f>IF(Search!$F$5="","",IF(Inventory!$AJ967&gt;Search!$F$5,"",1))</f>
        <v/>
      </c>
      <c r="I967" s="9" t="str">
        <f>IF(Search!$F$7="","",IF(Search!$F$8="",IF(ISNUMBER(SEARCH(Search!$F$7,$AL967))=TRUE,1,""),""))</f>
        <v/>
      </c>
      <c r="J967" s="9" t="str">
        <f>IF($AL967=Search!$F$8,1,"")</f>
        <v/>
      </c>
      <c r="K967" s="9" t="str">
        <f>IF(Search!$I$4="","",IF(COUNTA($AS967)=1,IF(Search!$I$4="N","N",1),""))</f>
        <v/>
      </c>
      <c r="L967" s="9" t="str">
        <f>IF(Search!$I$5="","",IF($AS967="RC",1,""))</f>
        <v/>
      </c>
      <c r="M967" s="9" t="str">
        <f>IF(Search!$I$6="","",IF($AS967="RCP",1,""))</f>
        <v/>
      </c>
      <c r="N967" s="9" t="str">
        <f>IF(Search!$I$8="","",IF(COUNTA($AT967)=1,IF(Search!$I$8="N","N",1),""))</f>
        <v/>
      </c>
      <c r="O967" s="9" t="str">
        <f>IF(Search!$L$4="","",IF(COUNTA($AU967)=1,IF(Search!$L$4="N","N",1),""))</f>
        <v/>
      </c>
      <c r="P967" s="9" t="str">
        <f>IF(Search!$L$5="","",IF(ISNUMBER(SEARCH("Jersey",$AU967))=TRUE,IF(Search!$L$5="N","N",1),""))</f>
        <v/>
      </c>
      <c r="Q967" s="9" t="str">
        <f>IF(Search!$L$6="","",IF(ISNUMBER(SEARCH("Patch",$AU967))=TRUE,IF(Search!$L$6="N","N",1),""))</f>
        <v/>
      </c>
      <c r="R967" s="9" t="str">
        <f>IF(Search!$L$7="","",IF(ISNUMBER(SEARCH("Shield",$AU967))=TRUE,IF(Search!$L$7="N","N",1),""))</f>
        <v/>
      </c>
      <c r="S967" s="9" t="str">
        <f>IF(Search!$L$8="","",IF(ISNUMBER(SEARCH("Stick",$AU967))=TRUE,IF(Search!$L$8="N","N",1),""))</f>
        <v/>
      </c>
      <c r="T967" s="9" t="str">
        <f>IF(Search!$O$4="","",IF(COUNTA($AW967)=1,IF(Search!$O$4="N","N",1),""))</f>
        <v/>
      </c>
      <c r="U967" s="9" t="str">
        <f>IF(Search!$O$5="","",IF($AW967="","",IF($AW967&lt;Search!$O$5,"",1)))</f>
        <v/>
      </c>
      <c r="V967" s="9" t="str">
        <f>IF(Search!$O$6="","",IF($AW967="","",IF($AW967&gt;Search!$O$6,"",1)))</f>
        <v/>
      </c>
      <c r="W967" s="9" t="str">
        <f>IF(Search!$U$4="","",IF($AX967="","",1))</f>
        <v/>
      </c>
      <c r="X967" s="9" t="str">
        <f>IF(Search!$U$5="","",IF(ISNUMBER(SEARCH(Search!$U$5,$AX967))=TRUE,IF(Search!$U$5="N","N",1),""))</f>
        <v/>
      </c>
      <c r="Y967" s="9" t="str">
        <f>IF(Search!$U$6="","",IF($AY967&lt;Search!$U$6,"",1))</f>
        <v/>
      </c>
      <c r="Z967" s="9" t="str">
        <f>IF(Search!$R$4="","",IF(Inventory!$BA967&lt;Search!$R$4,"",1))</f>
        <v/>
      </c>
      <c r="AA967" s="9" t="str">
        <f>IF(Search!$R$5="","",IF($BA967&gt;Search!$R$5,"",1))</f>
        <v/>
      </c>
      <c r="AB967" s="9" t="str">
        <f>IF(Search!$R$6="","",IF($BB967&lt;Search!$R$6,"",1))</f>
        <v/>
      </c>
      <c r="AC967" s="9" t="str">
        <f>IF(Search!$R$7="","",IF($BB967&lt;Search!$R$7,"",1))</f>
        <v/>
      </c>
      <c r="AD967" s="45" t="str">
        <f>IF(COUNTIF($A967:$AC967,"n")&gt;0,"",IF(SUM($A967:$AC967)=COUNTA(Search!$C$4:$C$8,Search!$F$4:$F$8,Search!$I$4:$I$6,Search!$I$8,Search!$L$4:$L$8,Search!$O$4:$O$8,Search!$R$4:$R$7,Search!$U$4:$U$7)-COUNTIF(Search!$C$4:$U$7,"n"),1+LARGE($AD$1:AD966,1),""))</f>
        <v/>
      </c>
      <c r="AE967" s="45" t="str">
        <f t="shared" si="48"/>
        <v/>
      </c>
      <c r="AF967" s="45" t="str">
        <f>IF(AD967="","",COUNTIF($AE$1:$AE966,$AE967)+RANK($AE967,$AE$2:$AE$10540,1))</f>
        <v/>
      </c>
      <c r="AG967" s="45" t="str">
        <f t="shared" si="49"/>
        <v/>
      </c>
      <c r="AH967" s="45" t="str">
        <f>IF($AD967="","",COUNTIF($AG$1:$AG966,$AG967)+RANK($AG967,$AG$1:$AG$10539,0))</f>
        <v/>
      </c>
      <c r="AI967" s="10" t="str">
        <f t="shared" si="50"/>
        <v>2003-04 Crown Royale Printing Plate #135 Matt Stajan TOR RCP   1/1   $</v>
      </c>
      <c r="AJ967" s="11">
        <v>2003</v>
      </c>
      <c r="AK967" s="17" t="s">
        <v>1874</v>
      </c>
      <c r="AL967" s="12" t="s">
        <v>2147</v>
      </c>
      <c r="AM967" s="10">
        <v>135</v>
      </c>
      <c r="AN967" s="12" t="s">
        <v>538</v>
      </c>
      <c r="AO967" s="9" t="s">
        <v>1904</v>
      </c>
      <c r="AP967" s="9"/>
      <c r="AQ967" s="9"/>
      <c r="AR967" s="14" t="s">
        <v>2464</v>
      </c>
      <c r="AS967" s="9" t="s">
        <v>1944</v>
      </c>
      <c r="AT967" s="9"/>
      <c r="AU967" s="9"/>
      <c r="AV967" s="13">
        <v>1</v>
      </c>
      <c r="AW967" s="13">
        <v>1</v>
      </c>
      <c r="AX967" s="9"/>
      <c r="AY967" s="9"/>
      <c r="AZ967" s="9"/>
      <c r="BA967" s="33"/>
      <c r="BB967" s="33"/>
      <c r="BC967" s="36"/>
      <c r="BD967" s="12" t="s">
        <v>1771</v>
      </c>
    </row>
    <row r="968" spans="1:56" s="12" customFormat="1" x14ac:dyDescent="0.2">
      <c r="A968" s="9" t="str">
        <f>IF(Search!$C$5="","",IF(COUNTA(Inventory!$AP968)=1,1,""))</f>
        <v/>
      </c>
      <c r="B968" s="9" t="str">
        <f>IF(Search!$C$4="","",IF(ISNUMBER(SEARCH(Search!$C$4,$AR968))=TRUE,1,""))</f>
        <v/>
      </c>
      <c r="C968" s="9" t="str">
        <f>IF(Search!$C$6="x",IF(COUNTA($AQ968)=1,1,"N"),IF(COUNTA($AQ968)=1,"N",""))</f>
        <v/>
      </c>
      <c r="D968" s="9" t="str">
        <f>IF(Search!$O$8="","",IF(ISNUMBER(SEARCH(Search!$O$8,$BD968))=TRUE,1,""))</f>
        <v/>
      </c>
      <c r="E968" s="9" t="str">
        <f>IF(Search!$C$7="","",IF(ISNUMBER(SEARCH(Search!$C$7,$AN968))=TRUE,1,""))</f>
        <v/>
      </c>
      <c r="F968" s="9" t="str">
        <f>IF(Search!$C$8="","",IF(ISNUMBER(SEARCH(Search!$C$8,$AO968))=TRUE,1,""))</f>
        <v/>
      </c>
      <c r="G968" s="9" t="str">
        <f>IF(Search!$F$4="","",IF(Inventory!$AJ968&lt;Search!$F$4,"",1))</f>
        <v/>
      </c>
      <c r="H968" s="9" t="str">
        <f>IF(Search!$F$5="","",IF(Inventory!$AJ968&gt;Search!$F$5,"",1))</f>
        <v/>
      </c>
      <c r="I968" s="9" t="str">
        <f>IF(Search!$F$7="","",IF(Search!$F$8="",IF(ISNUMBER(SEARCH(Search!$F$7,$AL968))=TRUE,1,""),""))</f>
        <v/>
      </c>
      <c r="J968" s="9" t="str">
        <f>IF($AL968=Search!$F$8,1,"")</f>
        <v/>
      </c>
      <c r="K968" s="9" t="str">
        <f>IF(Search!$I$4="","",IF(COUNTA($AS968)=1,IF(Search!$I$4="N","N",1),""))</f>
        <v/>
      </c>
      <c r="L968" s="9" t="str">
        <f>IF(Search!$I$5="","",IF($AS968="RC",1,""))</f>
        <v/>
      </c>
      <c r="M968" s="9" t="str">
        <f>IF(Search!$I$6="","",IF($AS968="RCP",1,""))</f>
        <v/>
      </c>
      <c r="N968" s="9" t="str">
        <f>IF(Search!$I$8="","",IF(COUNTA($AT968)=1,IF(Search!$I$8="N","N",1),""))</f>
        <v/>
      </c>
      <c r="O968" s="9" t="str">
        <f>IF(Search!$L$4="","",IF(COUNTA($AU968)=1,IF(Search!$L$4="N","N",1),""))</f>
        <v/>
      </c>
      <c r="P968" s="9" t="str">
        <f>IF(Search!$L$5="","",IF(ISNUMBER(SEARCH("Jersey",$AU968))=TRUE,IF(Search!$L$5="N","N",1),""))</f>
        <v/>
      </c>
      <c r="Q968" s="9" t="str">
        <f>IF(Search!$L$6="","",IF(ISNUMBER(SEARCH("Patch",$AU968))=TRUE,IF(Search!$L$6="N","N",1),""))</f>
        <v/>
      </c>
      <c r="R968" s="9" t="str">
        <f>IF(Search!$L$7="","",IF(ISNUMBER(SEARCH("Shield",$AU968))=TRUE,IF(Search!$L$7="N","N",1),""))</f>
        <v/>
      </c>
      <c r="S968" s="9" t="str">
        <f>IF(Search!$L$8="","",IF(ISNUMBER(SEARCH("Stick",$AU968))=TRUE,IF(Search!$L$8="N","N",1),""))</f>
        <v/>
      </c>
      <c r="T968" s="9" t="str">
        <f>IF(Search!$O$4="","",IF(COUNTA($AW968)=1,IF(Search!$O$4="N","N",1),""))</f>
        <v/>
      </c>
      <c r="U968" s="9" t="str">
        <f>IF(Search!$O$5="","",IF($AW968="","",IF($AW968&lt;Search!$O$5,"",1)))</f>
        <v/>
      </c>
      <c r="V968" s="9" t="str">
        <f>IF(Search!$O$6="","",IF($AW968="","",IF($AW968&gt;Search!$O$6,"",1)))</f>
        <v/>
      </c>
      <c r="W968" s="9" t="str">
        <f>IF(Search!$U$4="","",IF($AX968="","",1))</f>
        <v/>
      </c>
      <c r="X968" s="9" t="str">
        <f>IF(Search!$U$5="","",IF(ISNUMBER(SEARCH(Search!$U$5,$AX968))=TRUE,IF(Search!$U$5="N","N",1),""))</f>
        <v/>
      </c>
      <c r="Y968" s="9" t="str">
        <f>IF(Search!$U$6="","",IF($AY968&lt;Search!$U$6,"",1))</f>
        <v/>
      </c>
      <c r="Z968" s="9" t="str">
        <f>IF(Search!$R$4="","",IF(Inventory!$BA968&lt;Search!$R$4,"",1))</f>
        <v/>
      </c>
      <c r="AA968" s="9" t="str">
        <f>IF(Search!$R$5="","",IF($BA968&gt;Search!$R$5,"",1))</f>
        <v/>
      </c>
      <c r="AB968" s="9" t="str">
        <f>IF(Search!$R$6="","",IF($BB968&lt;Search!$R$6,"",1))</f>
        <v/>
      </c>
      <c r="AC968" s="9" t="str">
        <f>IF(Search!$R$7="","",IF($BB968&lt;Search!$R$7,"",1))</f>
        <v/>
      </c>
      <c r="AD968" s="45" t="str">
        <f>IF(COUNTIF($A968:$AC968,"n")&gt;0,"",IF(SUM($A968:$AC968)=COUNTA(Search!$C$4:$C$8,Search!$F$4:$F$8,Search!$I$4:$I$6,Search!$I$8,Search!$L$4:$L$8,Search!$O$4:$O$8,Search!$R$4:$R$7,Search!$U$4:$U$7)-COUNTIF(Search!$C$4:$U$7,"n"),1+LARGE($AD$1:AD967,1),""))</f>
        <v/>
      </c>
      <c r="AE968" s="45" t="str">
        <f t="shared" si="48"/>
        <v/>
      </c>
      <c r="AF968" s="45" t="str">
        <f>IF(AD968="","",COUNTIF($AE$1:$AE967,$AE968)+RANK($AE968,$AE$2:$AE$10540,1))</f>
        <v/>
      </c>
      <c r="AG968" s="45" t="str">
        <f t="shared" si="49"/>
        <v/>
      </c>
      <c r="AH968" s="45" t="str">
        <f>IF($AD968="","",COUNTIF($AG$1:$AG967,$AG968)+RANK($AG968,$AG$1:$AG$10539,0))</f>
        <v/>
      </c>
      <c r="AI968" s="10" t="str">
        <f t="shared" si="50"/>
        <v>2003-04 ITG Used Signature Series #176 Jeff Hamilton     /   $</v>
      </c>
      <c r="AJ968" s="11">
        <v>2003</v>
      </c>
      <c r="AK968" s="17" t="s">
        <v>1874</v>
      </c>
      <c r="AL968" s="12" t="s">
        <v>2266</v>
      </c>
      <c r="AM968" s="10">
        <v>176</v>
      </c>
      <c r="AN968" s="15" t="s">
        <v>2267</v>
      </c>
      <c r="AO968" s="14"/>
      <c r="AP968" s="14"/>
      <c r="AQ968" s="14"/>
      <c r="AR968" s="14"/>
      <c r="AS968" s="9"/>
      <c r="AT968" s="9"/>
      <c r="AU968" s="9"/>
      <c r="AV968" s="13"/>
      <c r="AW968" s="13"/>
      <c r="AX968" s="9"/>
      <c r="AY968" s="9"/>
      <c r="AZ968" s="9"/>
      <c r="BA968" s="33"/>
      <c r="BB968" s="33"/>
      <c r="BC968" s="36"/>
      <c r="BD968" s="12" t="s">
        <v>1771</v>
      </c>
    </row>
    <row r="969" spans="1:56" s="12" customFormat="1" x14ac:dyDescent="0.2">
      <c r="A969" s="9" t="str">
        <f>IF(Search!$C$5="","",IF(COUNTA(Inventory!$AP969)=1,1,""))</f>
        <v/>
      </c>
      <c r="B969" s="9" t="str">
        <f>IF(Search!$C$4="","",IF(ISNUMBER(SEARCH(Search!$C$4,$AR969))=TRUE,1,""))</f>
        <v/>
      </c>
      <c r="C969" s="9" t="str">
        <f>IF(Search!$C$6="x",IF(COUNTA($AQ969)=1,1,"N"),IF(COUNTA($AQ969)=1,"N",""))</f>
        <v/>
      </c>
      <c r="D969" s="9" t="str">
        <f>IF(Search!$O$8="","",IF(ISNUMBER(SEARCH(Search!$O$8,$BD969))=TRUE,1,""))</f>
        <v/>
      </c>
      <c r="E969" s="9" t="str">
        <f>IF(Search!$C$7="","",IF(ISNUMBER(SEARCH(Search!$C$7,$AN969))=TRUE,1,""))</f>
        <v/>
      </c>
      <c r="F969" s="9" t="str">
        <f>IF(Search!$C$8="","",IF(ISNUMBER(SEARCH(Search!$C$8,$AO969))=TRUE,1,""))</f>
        <v/>
      </c>
      <c r="G969" s="9" t="str">
        <f>IF(Search!$F$4="","",IF(Inventory!$AJ969&lt;Search!$F$4,"",1))</f>
        <v/>
      </c>
      <c r="H969" s="9" t="str">
        <f>IF(Search!$F$5="","",IF(Inventory!$AJ969&gt;Search!$F$5,"",1))</f>
        <v/>
      </c>
      <c r="I969" s="9" t="str">
        <f>IF(Search!$F$7="","",IF(Search!$F$8="",IF(ISNUMBER(SEARCH(Search!$F$7,$AL969))=TRUE,1,""),""))</f>
        <v/>
      </c>
      <c r="J969" s="9" t="str">
        <f>IF($AL969=Search!$F$8,1,"")</f>
        <v/>
      </c>
      <c r="K969" s="9" t="str">
        <f>IF(Search!$I$4="","",IF(COUNTA($AS969)=1,IF(Search!$I$4="N","N",1),""))</f>
        <v/>
      </c>
      <c r="L969" s="9" t="str">
        <f>IF(Search!$I$5="","",IF($AS969="RC",1,""))</f>
        <v/>
      </c>
      <c r="M969" s="9" t="str">
        <f>IF(Search!$I$6="","",IF($AS969="RCP",1,""))</f>
        <v/>
      </c>
      <c r="N969" s="9" t="str">
        <f>IF(Search!$I$8="","",IF(COUNTA($AT969)=1,IF(Search!$I$8="N","N",1),""))</f>
        <v/>
      </c>
      <c r="O969" s="9" t="str">
        <f>IF(Search!$L$4="","",IF(COUNTA($AU969)=1,IF(Search!$L$4="N","N",1),""))</f>
        <v/>
      </c>
      <c r="P969" s="9" t="str">
        <f>IF(Search!$L$5="","",IF(ISNUMBER(SEARCH("Jersey",$AU969))=TRUE,IF(Search!$L$5="N","N",1),""))</f>
        <v/>
      </c>
      <c r="Q969" s="9" t="str">
        <f>IF(Search!$L$6="","",IF(ISNUMBER(SEARCH("Patch",$AU969))=TRUE,IF(Search!$L$6="N","N",1),""))</f>
        <v/>
      </c>
      <c r="R969" s="9" t="str">
        <f>IF(Search!$L$7="","",IF(ISNUMBER(SEARCH("Shield",$AU969))=TRUE,IF(Search!$L$7="N","N",1),""))</f>
        <v/>
      </c>
      <c r="S969" s="9" t="str">
        <f>IF(Search!$L$8="","",IF(ISNUMBER(SEARCH("Stick",$AU969))=TRUE,IF(Search!$L$8="N","N",1),""))</f>
        <v/>
      </c>
      <c r="T969" s="9" t="str">
        <f>IF(Search!$O$4="","",IF(COUNTA($AW969)=1,IF(Search!$O$4="N","N",1),""))</f>
        <v/>
      </c>
      <c r="U969" s="9" t="str">
        <f>IF(Search!$O$5="","",IF($AW969="","",IF($AW969&lt;Search!$O$5,"",1)))</f>
        <v/>
      </c>
      <c r="V969" s="9" t="str">
        <f>IF(Search!$O$6="","",IF($AW969="","",IF($AW969&gt;Search!$O$6,"",1)))</f>
        <v/>
      </c>
      <c r="W969" s="9" t="str">
        <f>IF(Search!$U$4="","",IF($AX969="","",1))</f>
        <v/>
      </c>
      <c r="X969" s="9" t="str">
        <f>IF(Search!$U$5="","",IF(ISNUMBER(SEARCH(Search!$U$5,$AX969))=TRUE,IF(Search!$U$5="N","N",1),""))</f>
        <v/>
      </c>
      <c r="Y969" s="9" t="str">
        <f>IF(Search!$U$6="","",IF($AY969&lt;Search!$U$6,"",1))</f>
        <v/>
      </c>
      <c r="Z969" s="9" t="str">
        <f>IF(Search!$R$4="","",IF(Inventory!$BA969&lt;Search!$R$4,"",1))</f>
        <v/>
      </c>
      <c r="AA969" s="9" t="str">
        <f>IF(Search!$R$5="","",IF($BA969&gt;Search!$R$5,"",1))</f>
        <v/>
      </c>
      <c r="AB969" s="9" t="str">
        <f>IF(Search!$R$6="","",IF($BB969&lt;Search!$R$6,"",1))</f>
        <v/>
      </c>
      <c r="AC969" s="9" t="str">
        <f>IF(Search!$R$7="","",IF($BB969&lt;Search!$R$7,"",1))</f>
        <v/>
      </c>
      <c r="AD969" s="45" t="str">
        <f>IF(COUNTIF($A969:$AC969,"n")&gt;0,"",IF(SUM($A969:$AC969)=COUNTA(Search!$C$4:$C$8,Search!$F$4:$F$8,Search!$I$4:$I$6,Search!$I$8,Search!$L$4:$L$8,Search!$O$4:$O$8,Search!$R$4:$R$7,Search!$U$4:$U$7)-COUNTIF(Search!$C$4:$U$7,"n"),1+LARGE($AD$1:AD968,1),""))</f>
        <v/>
      </c>
      <c r="AE969" s="45" t="str">
        <f t="shared" si="48"/>
        <v/>
      </c>
      <c r="AF969" s="45" t="str">
        <f>IF(AD969="","",COUNTIF($AE$1:$AE968,$AE969)+RANK($AE969,$AE$2:$AE$10540,1))</f>
        <v/>
      </c>
      <c r="AG969" s="45" t="str">
        <f t="shared" si="49"/>
        <v/>
      </c>
      <c r="AH969" s="45" t="str">
        <f>IF($AD969="","",COUNTIF($AG$1:$AG968,$AG969)+RANK($AG969,$AG$1:$AG$10539,0))</f>
        <v/>
      </c>
      <c r="AI969" s="10" t="str">
        <f t="shared" si="50"/>
        <v>2003-04 Pacific Supreme Generations #11 Mats Sundin/ Nik Antropov     /   $</v>
      </c>
      <c r="AJ969" s="11">
        <v>2003</v>
      </c>
      <c r="AK969" s="17" t="s">
        <v>1874</v>
      </c>
      <c r="AL969" s="12" t="s">
        <v>2268</v>
      </c>
      <c r="AM969" s="10">
        <v>11</v>
      </c>
      <c r="AN969" s="15" t="s">
        <v>2269</v>
      </c>
      <c r="AO969" s="14"/>
      <c r="AP969" s="14"/>
      <c r="AQ969" s="14"/>
      <c r="AR969" s="14"/>
      <c r="AS969" s="9"/>
      <c r="AT969" s="9"/>
      <c r="AU969" s="9"/>
      <c r="AV969" s="13"/>
      <c r="AW969" s="13"/>
      <c r="AX969" s="9"/>
      <c r="AY969" s="9"/>
      <c r="AZ969" s="9"/>
      <c r="BA969" s="33"/>
      <c r="BB969" s="33"/>
      <c r="BC969" s="36"/>
      <c r="BD969" s="12" t="s">
        <v>1771</v>
      </c>
    </row>
    <row r="970" spans="1:56" s="12" customFormat="1" x14ac:dyDescent="0.2">
      <c r="A970" s="9" t="str">
        <f>IF(Search!$C$5="","",IF(COUNTA(Inventory!$AP970)=1,1,""))</f>
        <v/>
      </c>
      <c r="B970" s="9" t="str">
        <f>IF(Search!$C$4="","",IF(ISNUMBER(SEARCH(Search!$C$4,$AR970))=TRUE,1,""))</f>
        <v/>
      </c>
      <c r="C970" s="9" t="str">
        <f>IF(Search!$C$6="x",IF(COUNTA($AQ970)=1,1,"N"),IF(COUNTA($AQ970)=1,"N",""))</f>
        <v/>
      </c>
      <c r="D970" s="9" t="str">
        <f>IF(Search!$O$8="","",IF(ISNUMBER(SEARCH(Search!$O$8,$BD970))=TRUE,1,""))</f>
        <v/>
      </c>
      <c r="E970" s="9" t="str">
        <f>IF(Search!$C$7="","",IF(ISNUMBER(SEARCH(Search!$C$7,$AN970))=TRUE,1,""))</f>
        <v/>
      </c>
      <c r="F970" s="9" t="str">
        <f>IF(Search!$C$8="","",IF(ISNUMBER(SEARCH(Search!$C$8,$AO970))=TRUE,1,""))</f>
        <v/>
      </c>
      <c r="G970" s="9" t="str">
        <f>IF(Search!$F$4="","",IF(Inventory!$AJ970&lt;Search!$F$4,"",1))</f>
        <v/>
      </c>
      <c r="H970" s="9" t="str">
        <f>IF(Search!$F$5="","",IF(Inventory!$AJ970&gt;Search!$F$5,"",1))</f>
        <v/>
      </c>
      <c r="I970" s="9" t="str">
        <f>IF(Search!$F$7="","",IF(Search!$F$8="",IF(ISNUMBER(SEARCH(Search!$F$7,$AL970))=TRUE,1,""),""))</f>
        <v/>
      </c>
      <c r="J970" s="9" t="str">
        <f>IF($AL970=Search!$F$8,1,"")</f>
        <v/>
      </c>
      <c r="K970" s="9" t="str">
        <f>IF(Search!$I$4="","",IF(COUNTA($AS970)=1,IF(Search!$I$4="N","N",1),""))</f>
        <v/>
      </c>
      <c r="L970" s="9" t="str">
        <f>IF(Search!$I$5="","",IF($AS970="RC",1,""))</f>
        <v/>
      </c>
      <c r="M970" s="9" t="str">
        <f>IF(Search!$I$6="","",IF($AS970="RCP",1,""))</f>
        <v/>
      </c>
      <c r="N970" s="9" t="str">
        <f>IF(Search!$I$8="","",IF(COUNTA($AT970)=1,IF(Search!$I$8="N","N",1),""))</f>
        <v/>
      </c>
      <c r="O970" s="9" t="str">
        <f>IF(Search!$L$4="","",IF(COUNTA($AU970)=1,IF(Search!$L$4="N","N",1),""))</f>
        <v/>
      </c>
      <c r="P970" s="9" t="str">
        <f>IF(Search!$L$5="","",IF(ISNUMBER(SEARCH("Jersey",$AU970))=TRUE,IF(Search!$L$5="N","N",1),""))</f>
        <v/>
      </c>
      <c r="Q970" s="9" t="str">
        <f>IF(Search!$L$6="","",IF(ISNUMBER(SEARCH("Patch",$AU970))=TRUE,IF(Search!$L$6="N","N",1),""))</f>
        <v/>
      </c>
      <c r="R970" s="9" t="str">
        <f>IF(Search!$L$7="","",IF(ISNUMBER(SEARCH("Shield",$AU970))=TRUE,IF(Search!$L$7="N","N",1),""))</f>
        <v/>
      </c>
      <c r="S970" s="9" t="str">
        <f>IF(Search!$L$8="","",IF(ISNUMBER(SEARCH("Stick",$AU970))=TRUE,IF(Search!$L$8="N","N",1),""))</f>
        <v/>
      </c>
      <c r="T970" s="9" t="str">
        <f>IF(Search!$O$4="","",IF(COUNTA($AW970)=1,IF(Search!$O$4="N","N",1),""))</f>
        <v/>
      </c>
      <c r="U970" s="9" t="str">
        <f>IF(Search!$O$5="","",IF($AW970="","",IF($AW970&lt;Search!$O$5,"",1)))</f>
        <v/>
      </c>
      <c r="V970" s="9" t="str">
        <f>IF(Search!$O$6="","",IF($AW970="","",IF($AW970&gt;Search!$O$6,"",1)))</f>
        <v/>
      </c>
      <c r="W970" s="9" t="str">
        <f>IF(Search!$U$4="","",IF($AX970="","",1))</f>
        <v/>
      </c>
      <c r="X970" s="9" t="str">
        <f>IF(Search!$U$5="","",IF(ISNUMBER(SEARCH(Search!$U$5,$AX970))=TRUE,IF(Search!$U$5="N","N",1),""))</f>
        <v/>
      </c>
      <c r="Y970" s="9" t="str">
        <f>IF(Search!$U$6="","",IF($AY970&lt;Search!$U$6,"",1))</f>
        <v/>
      </c>
      <c r="Z970" s="9" t="str">
        <f>IF(Search!$R$4="","",IF(Inventory!$BA970&lt;Search!$R$4,"",1))</f>
        <v/>
      </c>
      <c r="AA970" s="9" t="str">
        <f>IF(Search!$R$5="","",IF($BA970&gt;Search!$R$5,"",1))</f>
        <v/>
      </c>
      <c r="AB970" s="9" t="str">
        <f>IF(Search!$R$6="","",IF($BB970&lt;Search!$R$6,"",1))</f>
        <v/>
      </c>
      <c r="AC970" s="9" t="str">
        <f>IF(Search!$R$7="","",IF($BB970&lt;Search!$R$7,"",1))</f>
        <v/>
      </c>
      <c r="AD970" s="45" t="str">
        <f>IF(COUNTIF($A970:$AC970,"n")&gt;0,"",IF(SUM($A970:$AC970)=COUNTA(Search!$C$4:$C$8,Search!$F$4:$F$8,Search!$I$4:$I$6,Search!$I$8,Search!$L$4:$L$8,Search!$O$4:$O$8,Search!$R$4:$R$7,Search!$U$4:$U$7)-COUNTIF(Search!$C$4:$U$7,"n"),1+LARGE($AD$1:AD969,1),""))</f>
        <v/>
      </c>
      <c r="AE970" s="45" t="str">
        <f t="shared" si="48"/>
        <v/>
      </c>
      <c r="AF970" s="45" t="str">
        <f>IF(AD970="","",COUNTIF($AE$1:$AE969,$AE970)+RANK($AE970,$AE$2:$AE$10540,1))</f>
        <v/>
      </c>
      <c r="AG970" s="45" t="str">
        <f t="shared" si="49"/>
        <v/>
      </c>
      <c r="AH970" s="45" t="str">
        <f>IF($AD970="","",COUNTIF($AG$1:$AG969,$AG970)+RANK($AG970,$AG$1:$AG$10539,0))</f>
        <v/>
      </c>
      <c r="AI970" s="10" t="str">
        <f t="shared" si="50"/>
        <v>2003-04 Parkhurst Rookie #105 Aleksander Suglobov     /   $</v>
      </c>
      <c r="AJ970" s="11">
        <v>2003</v>
      </c>
      <c r="AK970" s="17" t="s">
        <v>1874</v>
      </c>
      <c r="AL970" s="12" t="s">
        <v>2270</v>
      </c>
      <c r="AM970" s="10">
        <v>105</v>
      </c>
      <c r="AN970" s="15" t="s">
        <v>2271</v>
      </c>
      <c r="AO970" s="14"/>
      <c r="AP970" s="14"/>
      <c r="AQ970" s="14"/>
      <c r="AR970" s="14"/>
      <c r="AS970" s="9"/>
      <c r="AT970" s="9"/>
      <c r="AU970" s="9"/>
      <c r="AV970" s="13"/>
      <c r="AW970" s="13"/>
      <c r="AX970" s="9"/>
      <c r="AY970" s="9"/>
      <c r="AZ970" s="9"/>
      <c r="BA970" s="33"/>
      <c r="BB970" s="33"/>
      <c r="BC970" s="36"/>
      <c r="BD970" s="12" t="s">
        <v>1771</v>
      </c>
    </row>
    <row r="971" spans="1:56" s="12" customFormat="1" x14ac:dyDescent="0.2">
      <c r="A971" s="9" t="str">
        <f>IF(Search!$C$5="","",IF(COUNTA(Inventory!$AP971)=1,1,""))</f>
        <v/>
      </c>
      <c r="B971" s="9" t="str">
        <f>IF(Search!$C$4="","",IF(ISNUMBER(SEARCH(Search!$C$4,$AR971))=TRUE,1,""))</f>
        <v/>
      </c>
      <c r="C971" s="9" t="str">
        <f>IF(Search!$C$6="x",IF(COUNTA($AQ971)=1,1,"N"),IF(COUNTA($AQ971)=1,"N",""))</f>
        <v/>
      </c>
      <c r="D971" s="9" t="str">
        <f>IF(Search!$O$8="","",IF(ISNUMBER(SEARCH(Search!$O$8,$BD971))=TRUE,1,""))</f>
        <v/>
      </c>
      <c r="E971" s="9" t="str">
        <f>IF(Search!$C$7="","",IF(ISNUMBER(SEARCH(Search!$C$7,$AN971))=TRUE,1,""))</f>
        <v/>
      </c>
      <c r="F971" s="9" t="str">
        <f>IF(Search!$C$8="","",IF(ISNUMBER(SEARCH(Search!$C$8,$AO971))=TRUE,1,""))</f>
        <v/>
      </c>
      <c r="G971" s="9" t="str">
        <f>IF(Search!$F$4="","",IF(Inventory!$AJ971&lt;Search!$F$4,"",1))</f>
        <v/>
      </c>
      <c r="H971" s="9" t="str">
        <f>IF(Search!$F$5="","",IF(Inventory!$AJ971&gt;Search!$F$5,"",1))</f>
        <v/>
      </c>
      <c r="I971" s="9" t="str">
        <f>IF(Search!$F$7="","",IF(Search!$F$8="",IF(ISNUMBER(SEARCH(Search!$F$7,$AL971))=TRUE,1,""),""))</f>
        <v/>
      </c>
      <c r="J971" s="9" t="str">
        <f>IF($AL971=Search!$F$8,1,"")</f>
        <v/>
      </c>
      <c r="K971" s="9" t="str">
        <f>IF(Search!$I$4="","",IF(COUNTA($AS971)=1,IF(Search!$I$4="N","N",1),""))</f>
        <v/>
      </c>
      <c r="L971" s="9" t="str">
        <f>IF(Search!$I$5="","",IF($AS971="RC",1,""))</f>
        <v/>
      </c>
      <c r="M971" s="9" t="str">
        <f>IF(Search!$I$6="","",IF($AS971="RCP",1,""))</f>
        <v/>
      </c>
      <c r="N971" s="9" t="str">
        <f>IF(Search!$I$8="","",IF(COUNTA($AT971)=1,IF(Search!$I$8="N","N",1),""))</f>
        <v/>
      </c>
      <c r="O971" s="9" t="str">
        <f>IF(Search!$L$4="","",IF(COUNTA($AU971)=1,IF(Search!$L$4="N","N",1),""))</f>
        <v/>
      </c>
      <c r="P971" s="9" t="str">
        <f>IF(Search!$L$5="","",IF(ISNUMBER(SEARCH("Jersey",$AU971))=TRUE,IF(Search!$L$5="N","N",1),""))</f>
        <v/>
      </c>
      <c r="Q971" s="9" t="str">
        <f>IF(Search!$L$6="","",IF(ISNUMBER(SEARCH("Patch",$AU971))=TRUE,IF(Search!$L$6="N","N",1),""))</f>
        <v/>
      </c>
      <c r="R971" s="9" t="str">
        <f>IF(Search!$L$7="","",IF(ISNUMBER(SEARCH("Shield",$AU971))=TRUE,IF(Search!$L$7="N","N",1),""))</f>
        <v/>
      </c>
      <c r="S971" s="9" t="str">
        <f>IF(Search!$L$8="","",IF(ISNUMBER(SEARCH("Stick",$AU971))=TRUE,IF(Search!$L$8="N","N",1),""))</f>
        <v/>
      </c>
      <c r="T971" s="9" t="str">
        <f>IF(Search!$O$4="","",IF(COUNTA($AW971)=1,IF(Search!$O$4="N","N",1),""))</f>
        <v/>
      </c>
      <c r="U971" s="9" t="str">
        <f>IF(Search!$O$5="","",IF($AW971="","",IF($AW971&lt;Search!$O$5,"",1)))</f>
        <v/>
      </c>
      <c r="V971" s="9" t="str">
        <f>IF(Search!$O$6="","",IF($AW971="","",IF($AW971&gt;Search!$O$6,"",1)))</f>
        <v/>
      </c>
      <c r="W971" s="9" t="str">
        <f>IF(Search!$U$4="","",IF($AX971="","",1))</f>
        <v/>
      </c>
      <c r="X971" s="9" t="str">
        <f>IF(Search!$U$5="","",IF(ISNUMBER(SEARCH(Search!$U$5,$AX971))=TRUE,IF(Search!$U$5="N","N",1),""))</f>
        <v/>
      </c>
      <c r="Y971" s="9" t="str">
        <f>IF(Search!$U$6="","",IF($AY971&lt;Search!$U$6,"",1))</f>
        <v/>
      </c>
      <c r="Z971" s="9" t="str">
        <f>IF(Search!$R$4="","",IF(Inventory!$BA971&lt;Search!$R$4,"",1))</f>
        <v/>
      </c>
      <c r="AA971" s="9" t="str">
        <f>IF(Search!$R$5="","",IF($BA971&gt;Search!$R$5,"",1))</f>
        <v/>
      </c>
      <c r="AB971" s="9" t="str">
        <f>IF(Search!$R$6="","",IF($BB971&lt;Search!$R$6,"",1))</f>
        <v/>
      </c>
      <c r="AC971" s="9" t="str">
        <f>IF(Search!$R$7="","",IF($BB971&lt;Search!$R$7,"",1))</f>
        <v/>
      </c>
      <c r="AD971" s="45" t="str">
        <f>IF(COUNTIF($A971:$AC971,"n")&gt;0,"",IF(SUM($A971:$AC971)=COUNTA(Search!$C$4:$C$8,Search!$F$4:$F$8,Search!$I$4:$I$6,Search!$I$8,Search!$L$4:$L$8,Search!$O$4:$O$8,Search!$R$4:$R$7,Search!$U$4:$U$7)-COUNTIF(Search!$C$4:$U$7,"n"),1+LARGE($AD$1:AD970,1),""))</f>
        <v/>
      </c>
      <c r="AE971" s="45" t="str">
        <f t="shared" si="48"/>
        <v/>
      </c>
      <c r="AF971" s="45" t="str">
        <f>IF(AD971="","",COUNTIF($AE$1:$AE970,$AE971)+RANK($AE971,$AE$2:$AE$10540,1))</f>
        <v/>
      </c>
      <c r="AG971" s="45" t="str">
        <f t="shared" si="49"/>
        <v/>
      </c>
      <c r="AH971" s="45" t="str">
        <f>IF($AD971="","",COUNTIF($AG$1:$AG970,$AG971)+RANK($AG971,$AG$1:$AG$10539,0))</f>
        <v/>
      </c>
      <c r="AI971" s="10" t="str">
        <f t="shared" si="50"/>
        <v>2003-04 Private Stock Reserve #108 Eric Staal     /   $</v>
      </c>
      <c r="AJ971" s="11">
        <v>2003</v>
      </c>
      <c r="AK971" s="17" t="s">
        <v>1874</v>
      </c>
      <c r="AL971" s="12" t="s">
        <v>532</v>
      </c>
      <c r="AM971" s="10">
        <v>108</v>
      </c>
      <c r="AN971" s="12" t="s">
        <v>533</v>
      </c>
      <c r="AO971" s="9"/>
      <c r="AP971" s="9"/>
      <c r="AQ971" s="9"/>
      <c r="AR971" s="14"/>
      <c r="AS971" s="9"/>
      <c r="AT971" s="9"/>
      <c r="AU971" s="9"/>
      <c r="AV971" s="13"/>
      <c r="AW971" s="13"/>
      <c r="AX971" s="9"/>
      <c r="AY971" s="9"/>
      <c r="AZ971" s="9"/>
      <c r="BA971" s="33"/>
      <c r="BB971" s="33"/>
      <c r="BC971" s="36"/>
      <c r="BD971" s="12" t="s">
        <v>1771</v>
      </c>
    </row>
    <row r="972" spans="1:56" s="12" customFormat="1" x14ac:dyDescent="0.2">
      <c r="A972" s="9" t="str">
        <f>IF(Search!$C$5="","",IF(COUNTA(Inventory!$AP972)=1,1,""))</f>
        <v/>
      </c>
      <c r="B972" s="9" t="str">
        <f>IF(Search!$C$4="","",IF(ISNUMBER(SEARCH(Search!$C$4,$AR972))=TRUE,1,""))</f>
        <v/>
      </c>
      <c r="C972" s="9" t="str">
        <f>IF(Search!$C$6="x",IF(COUNTA($AQ972)=1,1,"N"),IF(COUNTA($AQ972)=1,"N",""))</f>
        <v/>
      </c>
      <c r="D972" s="9" t="str">
        <f>IF(Search!$O$8="","",IF(ISNUMBER(SEARCH(Search!$O$8,$BD972))=TRUE,1,""))</f>
        <v/>
      </c>
      <c r="E972" s="9" t="str">
        <f>IF(Search!$C$7="","",IF(ISNUMBER(SEARCH(Search!$C$7,$AN972))=TRUE,1,""))</f>
        <v/>
      </c>
      <c r="F972" s="9" t="str">
        <f>IF(Search!$C$8="","",IF(ISNUMBER(SEARCH(Search!$C$8,$AO972))=TRUE,1,""))</f>
        <v/>
      </c>
      <c r="G972" s="9" t="str">
        <f>IF(Search!$F$4="","",IF(Inventory!$AJ972&lt;Search!$F$4,"",1))</f>
        <v/>
      </c>
      <c r="H972" s="9" t="str">
        <f>IF(Search!$F$5="","",IF(Inventory!$AJ972&gt;Search!$F$5,"",1))</f>
        <v/>
      </c>
      <c r="I972" s="9" t="str">
        <f>IF(Search!$F$7="","",IF(Search!$F$8="",IF(ISNUMBER(SEARCH(Search!$F$7,$AL972))=TRUE,1,""),""))</f>
        <v/>
      </c>
      <c r="J972" s="9" t="str">
        <f>IF($AL972=Search!$F$8,1,"")</f>
        <v/>
      </c>
      <c r="K972" s="9" t="str">
        <f>IF(Search!$I$4="","",IF(COUNTA($AS972)=1,IF(Search!$I$4="N","N",1),""))</f>
        <v/>
      </c>
      <c r="L972" s="9" t="str">
        <f>IF(Search!$I$5="","",IF($AS972="RC",1,""))</f>
        <v/>
      </c>
      <c r="M972" s="9" t="str">
        <f>IF(Search!$I$6="","",IF($AS972="RCP",1,""))</f>
        <v/>
      </c>
      <c r="N972" s="9" t="str">
        <f>IF(Search!$I$8="","",IF(COUNTA($AT972)=1,IF(Search!$I$8="N","N",1),""))</f>
        <v/>
      </c>
      <c r="O972" s="9" t="str">
        <f>IF(Search!$L$4="","",IF(COUNTA($AU972)=1,IF(Search!$L$4="N","N",1),""))</f>
        <v/>
      </c>
      <c r="P972" s="9" t="str">
        <f>IF(Search!$L$5="","",IF(ISNUMBER(SEARCH("Jersey",$AU972))=TRUE,IF(Search!$L$5="N","N",1),""))</f>
        <v/>
      </c>
      <c r="Q972" s="9" t="str">
        <f>IF(Search!$L$6="","",IF(ISNUMBER(SEARCH("Patch",$AU972))=TRUE,IF(Search!$L$6="N","N",1),""))</f>
        <v/>
      </c>
      <c r="R972" s="9" t="str">
        <f>IF(Search!$L$7="","",IF(ISNUMBER(SEARCH("Shield",$AU972))=TRUE,IF(Search!$L$7="N","N",1),""))</f>
        <v/>
      </c>
      <c r="S972" s="9" t="str">
        <f>IF(Search!$L$8="","",IF(ISNUMBER(SEARCH("Stick",$AU972))=TRUE,IF(Search!$L$8="N","N",1),""))</f>
        <v/>
      </c>
      <c r="T972" s="9" t="str">
        <f>IF(Search!$O$4="","",IF(COUNTA($AW972)=1,IF(Search!$O$4="N","N",1),""))</f>
        <v/>
      </c>
      <c r="U972" s="9" t="str">
        <f>IF(Search!$O$5="","",IF($AW972="","",IF($AW972&lt;Search!$O$5,"",1)))</f>
        <v/>
      </c>
      <c r="V972" s="9" t="str">
        <f>IF(Search!$O$6="","",IF($AW972="","",IF($AW972&gt;Search!$O$6,"",1)))</f>
        <v/>
      </c>
      <c r="W972" s="9" t="str">
        <f>IF(Search!$U$4="","",IF($AX972="","",1))</f>
        <v/>
      </c>
      <c r="X972" s="9" t="str">
        <f>IF(Search!$U$5="","",IF(ISNUMBER(SEARCH(Search!$U$5,$AX972))=TRUE,IF(Search!$U$5="N","N",1),""))</f>
        <v/>
      </c>
      <c r="Y972" s="9" t="str">
        <f>IF(Search!$U$6="","",IF($AY972&lt;Search!$U$6,"",1))</f>
        <v/>
      </c>
      <c r="Z972" s="9" t="str">
        <f>IF(Search!$R$4="","",IF(Inventory!$BA972&lt;Search!$R$4,"",1))</f>
        <v/>
      </c>
      <c r="AA972" s="9" t="str">
        <f>IF(Search!$R$5="","",IF($BA972&gt;Search!$R$5,"",1))</f>
        <v/>
      </c>
      <c r="AB972" s="9" t="str">
        <f>IF(Search!$R$6="","",IF($BB972&lt;Search!$R$6,"",1))</f>
        <v/>
      </c>
      <c r="AC972" s="9" t="str">
        <f>IF(Search!$R$7="","",IF($BB972&lt;Search!$R$7,"",1))</f>
        <v/>
      </c>
      <c r="AD972" s="45" t="str">
        <f>IF(COUNTIF($A972:$AC972,"n")&gt;0,"",IF(SUM($A972:$AC972)=COUNTA(Search!$C$4:$C$8,Search!$F$4:$F$8,Search!$I$4:$I$6,Search!$I$8,Search!$L$4:$L$8,Search!$O$4:$O$8,Search!$R$4:$R$7,Search!$U$4:$U$7)-COUNTIF(Search!$C$4:$U$7,"n"),1+LARGE($AD$1:AD971,1),""))</f>
        <v/>
      </c>
      <c r="AE972" s="45" t="str">
        <f t="shared" si="48"/>
        <v/>
      </c>
      <c r="AF972" s="45" t="str">
        <f>IF(AD972="","",COUNTIF($AE$1:$AE971,$AE972)+RANK($AE972,$AE$2:$AE$10540,1))</f>
        <v/>
      </c>
      <c r="AG972" s="45" t="str">
        <f t="shared" si="49"/>
        <v/>
      </c>
      <c r="AH972" s="45" t="str">
        <f>IF($AD972="","",COUNTIF($AG$1:$AG971,$AG972)+RANK($AG972,$AG$1:$AG$10539,0))</f>
        <v/>
      </c>
      <c r="AI972" s="10" t="str">
        <f t="shared" si="50"/>
        <v>2003-04 Private Stock Reserve #134 Marc-Andre Fleury     /   $</v>
      </c>
      <c r="AJ972" s="11">
        <v>2003</v>
      </c>
      <c r="AK972" s="17" t="s">
        <v>1874</v>
      </c>
      <c r="AL972" s="12" t="s">
        <v>532</v>
      </c>
      <c r="AM972" s="10">
        <v>134</v>
      </c>
      <c r="AN972" s="12" t="s">
        <v>534</v>
      </c>
      <c r="AO972" s="9"/>
      <c r="AP972" s="9"/>
      <c r="AQ972" s="9"/>
      <c r="AR972" s="14"/>
      <c r="AS972" s="9"/>
      <c r="AT972" s="9"/>
      <c r="AU972" s="9"/>
      <c r="AV972" s="13"/>
      <c r="AW972" s="13"/>
      <c r="AX972" s="9"/>
      <c r="AY972" s="9"/>
      <c r="AZ972" s="9"/>
      <c r="BA972" s="33"/>
      <c r="BB972" s="33"/>
      <c r="BC972" s="36"/>
      <c r="BD972" s="12" t="s">
        <v>1771</v>
      </c>
    </row>
    <row r="973" spans="1:56" s="12" customFormat="1" x14ac:dyDescent="0.2">
      <c r="A973" s="9" t="str">
        <f>IF(Search!$C$5="","",IF(COUNTA(Inventory!$AP973)=1,1,""))</f>
        <v/>
      </c>
      <c r="B973" s="9" t="str">
        <f>IF(Search!$C$4="","",IF(ISNUMBER(SEARCH(Search!$C$4,$AR973))=TRUE,1,""))</f>
        <v/>
      </c>
      <c r="C973" s="9" t="str">
        <f>IF(Search!$C$6="x",IF(COUNTA($AQ973)=1,1,"N"),IF(COUNTA($AQ973)=1,"N",""))</f>
        <v/>
      </c>
      <c r="D973" s="9" t="str">
        <f>IF(Search!$O$8="","",IF(ISNUMBER(SEARCH(Search!$O$8,$BD973))=TRUE,1,""))</f>
        <v/>
      </c>
      <c r="E973" s="9" t="str">
        <f>IF(Search!$C$7="","",IF(ISNUMBER(SEARCH(Search!$C$7,$AN973))=TRUE,1,""))</f>
        <v/>
      </c>
      <c r="F973" s="9" t="str">
        <f>IF(Search!$C$8="","",IF(ISNUMBER(SEARCH(Search!$C$8,$AO973))=TRUE,1,""))</f>
        <v/>
      </c>
      <c r="G973" s="9" t="str">
        <f>IF(Search!$F$4="","",IF(Inventory!$AJ973&lt;Search!$F$4,"",1))</f>
        <v/>
      </c>
      <c r="H973" s="9" t="str">
        <f>IF(Search!$F$5="","",IF(Inventory!$AJ973&gt;Search!$F$5,"",1))</f>
        <v/>
      </c>
      <c r="I973" s="9" t="str">
        <f>IF(Search!$F$7="","",IF(Search!$F$8="",IF(ISNUMBER(SEARCH(Search!$F$7,$AL973))=TRUE,1,""),""))</f>
        <v/>
      </c>
      <c r="J973" s="9" t="str">
        <f>IF($AL973=Search!$F$8,1,"")</f>
        <v/>
      </c>
      <c r="K973" s="9" t="str">
        <f>IF(Search!$I$4="","",IF(COUNTA($AS973)=1,IF(Search!$I$4="N","N",1),""))</f>
        <v/>
      </c>
      <c r="L973" s="9" t="str">
        <f>IF(Search!$I$5="","",IF($AS973="RC",1,""))</f>
        <v/>
      </c>
      <c r="M973" s="9" t="str">
        <f>IF(Search!$I$6="","",IF($AS973="RCP",1,""))</f>
        <v/>
      </c>
      <c r="N973" s="9" t="str">
        <f>IF(Search!$I$8="","",IF(COUNTA($AT973)=1,IF(Search!$I$8="N","N",1),""))</f>
        <v/>
      </c>
      <c r="O973" s="9" t="str">
        <f>IF(Search!$L$4="","",IF(COUNTA($AU973)=1,IF(Search!$L$4="N","N",1),""))</f>
        <v/>
      </c>
      <c r="P973" s="9" t="str">
        <f>IF(Search!$L$5="","",IF(ISNUMBER(SEARCH("Jersey",$AU973))=TRUE,IF(Search!$L$5="N","N",1),""))</f>
        <v/>
      </c>
      <c r="Q973" s="9" t="str">
        <f>IF(Search!$L$6="","",IF(ISNUMBER(SEARCH("Patch",$AU973))=TRUE,IF(Search!$L$6="N","N",1),""))</f>
        <v/>
      </c>
      <c r="R973" s="9" t="str">
        <f>IF(Search!$L$7="","",IF(ISNUMBER(SEARCH("Shield",$AU973))=TRUE,IF(Search!$L$7="N","N",1),""))</f>
        <v/>
      </c>
      <c r="S973" s="9" t="str">
        <f>IF(Search!$L$8="","",IF(ISNUMBER(SEARCH("Stick",$AU973))=TRUE,IF(Search!$L$8="N","N",1),""))</f>
        <v/>
      </c>
      <c r="T973" s="9" t="str">
        <f>IF(Search!$O$4="","",IF(COUNTA($AW973)=1,IF(Search!$O$4="N","N",1),""))</f>
        <v/>
      </c>
      <c r="U973" s="9" t="str">
        <f>IF(Search!$O$5="","",IF($AW973="","",IF($AW973&lt;Search!$O$5,"",1)))</f>
        <v/>
      </c>
      <c r="V973" s="9" t="str">
        <f>IF(Search!$O$6="","",IF($AW973="","",IF($AW973&gt;Search!$O$6,"",1)))</f>
        <v/>
      </c>
      <c r="W973" s="9" t="str">
        <f>IF(Search!$U$4="","",IF($AX973="","",1))</f>
        <v/>
      </c>
      <c r="X973" s="9" t="str">
        <f>IF(Search!$U$5="","",IF(ISNUMBER(SEARCH(Search!$U$5,$AX973))=TRUE,IF(Search!$U$5="N","N",1),""))</f>
        <v/>
      </c>
      <c r="Y973" s="9" t="str">
        <f>IF(Search!$U$6="","",IF($AY973&lt;Search!$U$6,"",1))</f>
        <v/>
      </c>
      <c r="Z973" s="9" t="str">
        <f>IF(Search!$R$4="","",IF(Inventory!$BA973&lt;Search!$R$4,"",1))</f>
        <v/>
      </c>
      <c r="AA973" s="9" t="str">
        <f>IF(Search!$R$5="","",IF($BA973&gt;Search!$R$5,"",1))</f>
        <v/>
      </c>
      <c r="AB973" s="9" t="str">
        <f>IF(Search!$R$6="","",IF($BB973&lt;Search!$R$6,"",1))</f>
        <v/>
      </c>
      <c r="AC973" s="9" t="str">
        <f>IF(Search!$R$7="","",IF($BB973&lt;Search!$R$7,"",1))</f>
        <v/>
      </c>
      <c r="AD973" s="45" t="str">
        <f>IF(COUNTIF($A973:$AC973,"n")&gt;0,"",IF(SUM($A973:$AC973)=COUNTA(Search!$C$4:$C$8,Search!$F$4:$F$8,Search!$I$4:$I$6,Search!$I$8,Search!$L$4:$L$8,Search!$O$4:$O$8,Search!$R$4:$R$7,Search!$U$4:$U$7)-COUNTIF(Search!$C$4:$U$7,"n"),1+LARGE($AD$1:AD972,1),""))</f>
        <v/>
      </c>
      <c r="AE973" s="45" t="str">
        <f t="shared" si="48"/>
        <v/>
      </c>
      <c r="AF973" s="45" t="str">
        <f>IF(AD973="","",COUNTIF($AE$1:$AE972,$AE973)+RANK($AE973,$AE$2:$AE$10540,1))</f>
        <v/>
      </c>
      <c r="AG973" s="45" t="str">
        <f t="shared" si="49"/>
        <v/>
      </c>
      <c r="AH973" s="45" t="str">
        <f>IF($AD973="","",COUNTIF($AG$1:$AG972,$AG973)+RANK($AG973,$AG$1:$AG$10539,0))</f>
        <v/>
      </c>
      <c r="AI973" s="10" t="str">
        <f t="shared" si="50"/>
        <v>2003-04 SP Authentic #110 Maxim Kondratiev  RC   /   $</v>
      </c>
      <c r="AJ973" s="11">
        <v>2003</v>
      </c>
      <c r="AK973" s="17" t="s">
        <v>1874</v>
      </c>
      <c r="AL973" s="12" t="s">
        <v>511</v>
      </c>
      <c r="AM973" s="10">
        <v>110</v>
      </c>
      <c r="AN973" s="12" t="s">
        <v>535</v>
      </c>
      <c r="AO973" s="9"/>
      <c r="AP973" s="9"/>
      <c r="AQ973" s="9"/>
      <c r="AR973" s="14" t="s">
        <v>2482</v>
      </c>
      <c r="AS973" s="9" t="s">
        <v>2</v>
      </c>
      <c r="AT973" s="9"/>
      <c r="AU973" s="9"/>
      <c r="AV973" s="13"/>
      <c r="AW973" s="13"/>
      <c r="AX973" s="9"/>
      <c r="AY973" s="9"/>
      <c r="AZ973" s="9"/>
      <c r="BA973" s="33"/>
      <c r="BB973" s="33"/>
      <c r="BC973" s="36"/>
      <c r="BD973" s="12" t="s">
        <v>1771</v>
      </c>
    </row>
    <row r="974" spans="1:56" s="12" customFormat="1" x14ac:dyDescent="0.2">
      <c r="A974" s="9" t="str">
        <f>IF(Search!$C$5="","",IF(COUNTA(Inventory!$AP974)=1,1,""))</f>
        <v/>
      </c>
      <c r="B974" s="9" t="str">
        <f>IF(Search!$C$4="","",IF(ISNUMBER(SEARCH(Search!$C$4,$AR974))=TRUE,1,""))</f>
        <v/>
      </c>
      <c r="C974" s="9" t="str">
        <f>IF(Search!$C$6="x",IF(COUNTA($AQ974)=1,1,"N"),IF(COUNTA($AQ974)=1,"N",""))</f>
        <v/>
      </c>
      <c r="D974" s="9" t="str">
        <f>IF(Search!$O$8="","",IF(ISNUMBER(SEARCH(Search!$O$8,$BD974))=TRUE,1,""))</f>
        <v/>
      </c>
      <c r="E974" s="9" t="str">
        <f>IF(Search!$C$7="","",IF(ISNUMBER(SEARCH(Search!$C$7,$AN974))=TRUE,1,""))</f>
        <v/>
      </c>
      <c r="F974" s="9" t="str">
        <f>IF(Search!$C$8="","",IF(ISNUMBER(SEARCH(Search!$C$8,$AO974))=TRUE,1,""))</f>
        <v/>
      </c>
      <c r="G974" s="9" t="str">
        <f>IF(Search!$F$4="","",IF(Inventory!$AJ974&lt;Search!$F$4,"",1))</f>
        <v/>
      </c>
      <c r="H974" s="9" t="str">
        <f>IF(Search!$F$5="","",IF(Inventory!$AJ974&gt;Search!$F$5,"",1))</f>
        <v/>
      </c>
      <c r="I974" s="9" t="str">
        <f>IF(Search!$F$7="","",IF(Search!$F$8="",IF(ISNUMBER(SEARCH(Search!$F$7,$AL974))=TRUE,1,""),""))</f>
        <v/>
      </c>
      <c r="J974" s="9" t="str">
        <f>IF($AL974=Search!$F$8,1,"")</f>
        <v/>
      </c>
      <c r="K974" s="9" t="str">
        <f>IF(Search!$I$4="","",IF(COUNTA($AS974)=1,IF(Search!$I$4="N","N",1),""))</f>
        <v/>
      </c>
      <c r="L974" s="9" t="str">
        <f>IF(Search!$I$5="","",IF($AS974="RC",1,""))</f>
        <v/>
      </c>
      <c r="M974" s="9" t="str">
        <f>IF(Search!$I$6="","",IF($AS974="RCP",1,""))</f>
        <v/>
      </c>
      <c r="N974" s="9" t="str">
        <f>IF(Search!$I$8="","",IF(COUNTA($AT974)=1,IF(Search!$I$8="N","N",1),""))</f>
        <v/>
      </c>
      <c r="O974" s="9" t="str">
        <f>IF(Search!$L$4="","",IF(COUNTA($AU974)=1,IF(Search!$L$4="N","N",1),""))</f>
        <v/>
      </c>
      <c r="P974" s="9" t="str">
        <f>IF(Search!$L$5="","",IF(ISNUMBER(SEARCH("Jersey",$AU974))=TRUE,IF(Search!$L$5="N","N",1),""))</f>
        <v/>
      </c>
      <c r="Q974" s="9" t="str">
        <f>IF(Search!$L$6="","",IF(ISNUMBER(SEARCH("Patch",$AU974))=TRUE,IF(Search!$L$6="N","N",1),""))</f>
        <v/>
      </c>
      <c r="R974" s="9" t="str">
        <f>IF(Search!$L$7="","",IF(ISNUMBER(SEARCH("Shield",$AU974))=TRUE,IF(Search!$L$7="N","N",1),""))</f>
        <v/>
      </c>
      <c r="S974" s="9" t="str">
        <f>IF(Search!$L$8="","",IF(ISNUMBER(SEARCH("Stick",$AU974))=TRUE,IF(Search!$L$8="N","N",1),""))</f>
        <v/>
      </c>
      <c r="T974" s="9" t="str">
        <f>IF(Search!$O$4="","",IF(COUNTA($AW974)=1,IF(Search!$O$4="N","N",1),""))</f>
        <v/>
      </c>
      <c r="U974" s="9" t="str">
        <f>IF(Search!$O$5="","",IF($AW974="","",IF($AW974&lt;Search!$O$5,"",1)))</f>
        <v/>
      </c>
      <c r="V974" s="9" t="str">
        <f>IF(Search!$O$6="","",IF($AW974="","",IF($AW974&gt;Search!$O$6,"",1)))</f>
        <v/>
      </c>
      <c r="W974" s="9" t="str">
        <f>IF(Search!$U$4="","",IF($AX974="","",1))</f>
        <v/>
      </c>
      <c r="X974" s="9" t="str">
        <f>IF(Search!$U$5="","",IF(ISNUMBER(SEARCH(Search!$U$5,$AX974))=TRUE,IF(Search!$U$5="N","N",1),""))</f>
        <v/>
      </c>
      <c r="Y974" s="9" t="str">
        <f>IF(Search!$U$6="","",IF($AY974&lt;Search!$U$6,"",1))</f>
        <v/>
      </c>
      <c r="Z974" s="9" t="str">
        <f>IF(Search!$R$4="","",IF(Inventory!$BA974&lt;Search!$R$4,"",1))</f>
        <v/>
      </c>
      <c r="AA974" s="9" t="str">
        <f>IF(Search!$R$5="","",IF($BA974&gt;Search!$R$5,"",1))</f>
        <v/>
      </c>
      <c r="AB974" s="9" t="str">
        <f>IF(Search!$R$6="","",IF($BB974&lt;Search!$R$6,"",1))</f>
        <v/>
      </c>
      <c r="AC974" s="9" t="str">
        <f>IF(Search!$R$7="","",IF($BB974&lt;Search!$R$7,"",1))</f>
        <v/>
      </c>
      <c r="AD974" s="45" t="str">
        <f>IF(COUNTIF($A974:$AC974,"n")&gt;0,"",IF(SUM($A974:$AC974)=COUNTA(Search!$C$4:$C$8,Search!$F$4:$F$8,Search!$I$4:$I$6,Search!$I$8,Search!$L$4:$L$8,Search!$O$4:$O$8,Search!$R$4:$R$7,Search!$U$4:$U$7)-COUNTIF(Search!$C$4:$U$7,"n"),1+LARGE($AD$1:AD973,1),""))</f>
        <v/>
      </c>
      <c r="AE974" s="45" t="str">
        <f t="shared" si="48"/>
        <v/>
      </c>
      <c r="AF974" s="45" t="str">
        <f>IF(AD974="","",COUNTIF($AE$1:$AE973,$AE974)+RANK($AE974,$AE$2:$AE$10540,1))</f>
        <v/>
      </c>
      <c r="AG974" s="45" t="str">
        <f t="shared" si="49"/>
        <v/>
      </c>
      <c r="AH974" s="45" t="str">
        <f>IF($AD974="","",COUNTIF($AG$1:$AG973,$AG974)+RANK($AG974,$AG$1:$AG$10539,0))</f>
        <v/>
      </c>
      <c r="AI974" s="10" t="str">
        <f t="shared" si="50"/>
        <v>2003-04 SP Authentic #114 Tim Gleason  RC   /   $</v>
      </c>
      <c r="AJ974" s="11">
        <v>2003</v>
      </c>
      <c r="AK974" s="17" t="s">
        <v>1874</v>
      </c>
      <c r="AL974" s="12" t="s">
        <v>511</v>
      </c>
      <c r="AM974" s="10">
        <v>114</v>
      </c>
      <c r="AN974" s="12" t="s">
        <v>536</v>
      </c>
      <c r="AO974" s="9"/>
      <c r="AP974" s="9"/>
      <c r="AQ974" s="9"/>
      <c r="AR974" s="14" t="s">
        <v>2482</v>
      </c>
      <c r="AS974" s="9" t="s">
        <v>2</v>
      </c>
      <c r="AT974" s="9"/>
      <c r="AU974" s="9"/>
      <c r="AV974" s="13"/>
      <c r="AW974" s="13"/>
      <c r="AX974" s="9"/>
      <c r="AY974" s="9"/>
      <c r="AZ974" s="9"/>
      <c r="BA974" s="33"/>
      <c r="BB974" s="33"/>
      <c r="BC974" s="36"/>
      <c r="BD974" s="12" t="s">
        <v>1771</v>
      </c>
    </row>
    <row r="975" spans="1:56" s="12" customFormat="1" x14ac:dyDescent="0.2">
      <c r="A975" s="9" t="str">
        <f>IF(Search!$C$5="","",IF(COUNTA(Inventory!$AP975)=1,1,""))</f>
        <v/>
      </c>
      <c r="B975" s="9" t="str">
        <f>IF(Search!$C$4="","",IF(ISNUMBER(SEARCH(Search!$C$4,$AR975))=TRUE,1,""))</f>
        <v/>
      </c>
      <c r="C975" s="9" t="str">
        <f>IF(Search!$C$6="x",IF(COUNTA($AQ975)=1,1,"N"),IF(COUNTA($AQ975)=1,"N",""))</f>
        <v/>
      </c>
      <c r="D975" s="9" t="str">
        <f>IF(Search!$O$8="","",IF(ISNUMBER(SEARCH(Search!$O$8,$BD975))=TRUE,1,""))</f>
        <v/>
      </c>
      <c r="E975" s="9" t="str">
        <f>IF(Search!$C$7="","",IF(ISNUMBER(SEARCH(Search!$C$7,$AN975))=TRUE,1,""))</f>
        <v/>
      </c>
      <c r="F975" s="9" t="str">
        <f>IF(Search!$C$8="","",IF(ISNUMBER(SEARCH(Search!$C$8,$AO975))=TRUE,1,""))</f>
        <v/>
      </c>
      <c r="G975" s="9" t="str">
        <f>IF(Search!$F$4="","",IF(Inventory!$AJ975&lt;Search!$F$4,"",1))</f>
        <v/>
      </c>
      <c r="H975" s="9" t="str">
        <f>IF(Search!$F$5="","",IF(Inventory!$AJ975&gt;Search!$F$5,"",1))</f>
        <v/>
      </c>
      <c r="I975" s="9" t="str">
        <f>IF(Search!$F$7="","",IF(Search!$F$8="",IF(ISNUMBER(SEARCH(Search!$F$7,$AL975))=TRUE,1,""),""))</f>
        <v/>
      </c>
      <c r="J975" s="9" t="str">
        <f>IF($AL975=Search!$F$8,1,"")</f>
        <v/>
      </c>
      <c r="K975" s="9" t="str">
        <f>IF(Search!$I$4="","",IF(COUNTA($AS975)=1,IF(Search!$I$4="N","N",1),""))</f>
        <v/>
      </c>
      <c r="L975" s="9" t="str">
        <f>IF(Search!$I$5="","",IF($AS975="RC",1,""))</f>
        <v/>
      </c>
      <c r="M975" s="9" t="str">
        <f>IF(Search!$I$6="","",IF($AS975="RCP",1,""))</f>
        <v/>
      </c>
      <c r="N975" s="9" t="str">
        <f>IF(Search!$I$8="","",IF(COUNTA($AT975)=1,IF(Search!$I$8="N","N",1),""))</f>
        <v/>
      </c>
      <c r="O975" s="9" t="str">
        <f>IF(Search!$L$4="","",IF(COUNTA($AU975)=1,IF(Search!$L$4="N","N",1),""))</f>
        <v/>
      </c>
      <c r="P975" s="9" t="str">
        <f>IF(Search!$L$5="","",IF(ISNUMBER(SEARCH("Jersey",$AU975))=TRUE,IF(Search!$L$5="N","N",1),""))</f>
        <v/>
      </c>
      <c r="Q975" s="9" t="str">
        <f>IF(Search!$L$6="","",IF(ISNUMBER(SEARCH("Patch",$AU975))=TRUE,IF(Search!$L$6="N","N",1),""))</f>
        <v/>
      </c>
      <c r="R975" s="9" t="str">
        <f>IF(Search!$L$7="","",IF(ISNUMBER(SEARCH("Shield",$AU975))=TRUE,IF(Search!$L$7="N","N",1),""))</f>
        <v/>
      </c>
      <c r="S975" s="9" t="str">
        <f>IF(Search!$L$8="","",IF(ISNUMBER(SEARCH("Stick",$AU975))=TRUE,IF(Search!$L$8="N","N",1),""))</f>
        <v/>
      </c>
      <c r="T975" s="9" t="str">
        <f>IF(Search!$O$4="","",IF(COUNTA($AW975)=1,IF(Search!$O$4="N","N",1),""))</f>
        <v/>
      </c>
      <c r="U975" s="9" t="str">
        <f>IF(Search!$O$5="","",IF($AW975="","",IF($AW975&lt;Search!$O$5,"",1)))</f>
        <v/>
      </c>
      <c r="V975" s="9" t="str">
        <f>IF(Search!$O$6="","",IF($AW975="","",IF($AW975&gt;Search!$O$6,"",1)))</f>
        <v/>
      </c>
      <c r="W975" s="9" t="str">
        <f>IF(Search!$U$4="","",IF($AX975="","",1))</f>
        <v/>
      </c>
      <c r="X975" s="9" t="str">
        <f>IF(Search!$U$5="","",IF(ISNUMBER(SEARCH(Search!$U$5,$AX975))=TRUE,IF(Search!$U$5="N","N",1),""))</f>
        <v/>
      </c>
      <c r="Y975" s="9" t="str">
        <f>IF(Search!$U$6="","",IF($AY975&lt;Search!$U$6,"",1))</f>
        <v/>
      </c>
      <c r="Z975" s="9" t="str">
        <f>IF(Search!$R$4="","",IF(Inventory!$BA975&lt;Search!$R$4,"",1))</f>
        <v/>
      </c>
      <c r="AA975" s="9" t="str">
        <f>IF(Search!$R$5="","",IF($BA975&gt;Search!$R$5,"",1))</f>
        <v/>
      </c>
      <c r="AB975" s="9" t="str">
        <f>IF(Search!$R$6="","",IF($BB975&lt;Search!$R$6,"",1))</f>
        <v/>
      </c>
      <c r="AC975" s="9" t="str">
        <f>IF(Search!$R$7="","",IF($BB975&lt;Search!$R$7,"",1))</f>
        <v/>
      </c>
      <c r="AD975" s="45" t="str">
        <f>IF(COUNTIF($A975:$AC975,"n")&gt;0,"",IF(SUM($A975:$AC975)=COUNTA(Search!$C$4:$C$8,Search!$F$4:$F$8,Search!$I$4:$I$6,Search!$I$8,Search!$L$4:$L$8,Search!$O$4:$O$8,Search!$R$4:$R$7,Search!$U$4:$U$7)-COUNTIF(Search!$C$4:$U$7,"n"),1+LARGE($AD$1:AD974,1),""))</f>
        <v/>
      </c>
      <c r="AE975" s="45" t="str">
        <f t="shared" si="48"/>
        <v/>
      </c>
      <c r="AF975" s="45" t="str">
        <f>IF(AD975="","",COUNTIF($AE$1:$AE974,$AE975)+RANK($AE975,$AE$2:$AE$10540,1))</f>
        <v/>
      </c>
      <c r="AG975" s="45" t="str">
        <f t="shared" si="49"/>
        <v/>
      </c>
      <c r="AH975" s="45" t="str">
        <f>IF($AD975="","",COUNTIF($AG$1:$AG974,$AG975)+RANK($AG975,$AG$1:$AG$10539,0))</f>
        <v/>
      </c>
      <c r="AI975" s="10" t="str">
        <f t="shared" si="50"/>
        <v>2003-04 SP Authentic #155 Milan Michalek  RC AU  /   $</v>
      </c>
      <c r="AJ975" s="11">
        <v>2003</v>
      </c>
      <c r="AK975" s="17" t="s">
        <v>1874</v>
      </c>
      <c r="AL975" s="12" t="s">
        <v>511</v>
      </c>
      <c r="AM975" s="10">
        <v>155</v>
      </c>
      <c r="AN975" s="12" t="s">
        <v>537</v>
      </c>
      <c r="AO975" s="9"/>
      <c r="AP975" s="9"/>
      <c r="AQ975" s="9"/>
      <c r="AR975" s="14" t="s">
        <v>2482</v>
      </c>
      <c r="AS975" s="9" t="s">
        <v>2</v>
      </c>
      <c r="AT975" s="9" t="s">
        <v>1857</v>
      </c>
      <c r="AU975" s="9"/>
      <c r="AV975" s="13"/>
      <c r="AW975" s="13"/>
      <c r="AX975" s="9"/>
      <c r="AY975" s="9"/>
      <c r="AZ975" s="9"/>
      <c r="BA975" s="33"/>
      <c r="BB975" s="33"/>
      <c r="BC975" s="36"/>
      <c r="BD975" s="12" t="s">
        <v>1771</v>
      </c>
    </row>
    <row r="976" spans="1:56" s="12" customFormat="1" x14ac:dyDescent="0.2">
      <c r="A976" s="9" t="str">
        <f>IF(Search!$C$5="","",IF(COUNTA(Inventory!$AP976)=1,1,""))</f>
        <v/>
      </c>
      <c r="B976" s="9" t="str">
        <f>IF(Search!$C$4="","",IF(ISNUMBER(SEARCH(Search!$C$4,$AR976))=TRUE,1,""))</f>
        <v/>
      </c>
      <c r="C976" s="9" t="str">
        <f>IF(Search!$C$6="x",IF(COUNTA($AQ976)=1,1,"N"),IF(COUNTA($AQ976)=1,"N",""))</f>
        <v/>
      </c>
      <c r="D976" s="9" t="str">
        <f>IF(Search!$O$8="","",IF(ISNUMBER(SEARCH(Search!$O$8,$BD976))=TRUE,1,""))</f>
        <v/>
      </c>
      <c r="E976" s="9" t="str">
        <f>IF(Search!$C$7="","",IF(ISNUMBER(SEARCH(Search!$C$7,$AN976))=TRUE,1,""))</f>
        <v/>
      </c>
      <c r="F976" s="9" t="str">
        <f>IF(Search!$C$8="","",IF(ISNUMBER(SEARCH(Search!$C$8,$AO976))=TRUE,1,""))</f>
        <v/>
      </c>
      <c r="G976" s="9" t="str">
        <f>IF(Search!$F$4="","",IF(Inventory!$AJ976&lt;Search!$F$4,"",1))</f>
        <v/>
      </c>
      <c r="H976" s="9" t="str">
        <f>IF(Search!$F$5="","",IF(Inventory!$AJ976&gt;Search!$F$5,"",1))</f>
        <v/>
      </c>
      <c r="I976" s="9" t="str">
        <f>IF(Search!$F$7="","",IF(Search!$F$8="",IF(ISNUMBER(SEARCH(Search!$F$7,$AL976))=TRUE,1,""),""))</f>
        <v/>
      </c>
      <c r="J976" s="9" t="str">
        <f>IF($AL976=Search!$F$8,1,"")</f>
        <v/>
      </c>
      <c r="K976" s="9" t="str">
        <f>IF(Search!$I$4="","",IF(COUNTA($AS976)=1,IF(Search!$I$4="N","N",1),""))</f>
        <v/>
      </c>
      <c r="L976" s="9" t="str">
        <f>IF(Search!$I$5="","",IF($AS976="RC",1,""))</f>
        <v/>
      </c>
      <c r="M976" s="9" t="str">
        <f>IF(Search!$I$6="","",IF($AS976="RCP",1,""))</f>
        <v/>
      </c>
      <c r="N976" s="9" t="str">
        <f>IF(Search!$I$8="","",IF(COUNTA($AT976)=1,IF(Search!$I$8="N","N",1),""))</f>
        <v/>
      </c>
      <c r="O976" s="9" t="str">
        <f>IF(Search!$L$4="","",IF(COUNTA($AU976)=1,IF(Search!$L$4="N","N",1),""))</f>
        <v/>
      </c>
      <c r="P976" s="9" t="str">
        <f>IF(Search!$L$5="","",IF(ISNUMBER(SEARCH("Jersey",$AU976))=TRUE,IF(Search!$L$5="N","N",1),""))</f>
        <v/>
      </c>
      <c r="Q976" s="9" t="str">
        <f>IF(Search!$L$6="","",IF(ISNUMBER(SEARCH("Patch",$AU976))=TRUE,IF(Search!$L$6="N","N",1),""))</f>
        <v/>
      </c>
      <c r="R976" s="9" t="str">
        <f>IF(Search!$L$7="","",IF(ISNUMBER(SEARCH("Shield",$AU976))=TRUE,IF(Search!$L$7="N","N",1),""))</f>
        <v/>
      </c>
      <c r="S976" s="9" t="str">
        <f>IF(Search!$L$8="","",IF(ISNUMBER(SEARCH("Stick",$AU976))=TRUE,IF(Search!$L$8="N","N",1),""))</f>
        <v/>
      </c>
      <c r="T976" s="9" t="str">
        <f>IF(Search!$O$4="","",IF(COUNTA($AW976)=1,IF(Search!$O$4="N","N",1),""))</f>
        <v/>
      </c>
      <c r="U976" s="9" t="str">
        <f>IF(Search!$O$5="","",IF($AW976="","",IF($AW976&lt;Search!$O$5,"",1)))</f>
        <v/>
      </c>
      <c r="V976" s="9" t="str">
        <f>IF(Search!$O$6="","",IF($AW976="","",IF($AW976&gt;Search!$O$6,"",1)))</f>
        <v/>
      </c>
      <c r="W976" s="9" t="str">
        <f>IF(Search!$U$4="","",IF($AX976="","",1))</f>
        <v/>
      </c>
      <c r="X976" s="9" t="str">
        <f>IF(Search!$U$5="","",IF(ISNUMBER(SEARCH(Search!$U$5,$AX976))=TRUE,IF(Search!$U$5="N","N",1),""))</f>
        <v/>
      </c>
      <c r="Y976" s="9" t="str">
        <f>IF(Search!$U$6="","",IF($AY976&lt;Search!$U$6,"",1))</f>
        <v/>
      </c>
      <c r="Z976" s="9" t="str">
        <f>IF(Search!$R$4="","",IF(Inventory!$BA976&lt;Search!$R$4,"",1))</f>
        <v/>
      </c>
      <c r="AA976" s="9" t="str">
        <f>IF(Search!$R$5="","",IF($BA976&gt;Search!$R$5,"",1))</f>
        <v/>
      </c>
      <c r="AB976" s="9" t="str">
        <f>IF(Search!$R$6="","",IF($BB976&lt;Search!$R$6,"",1))</f>
        <v/>
      </c>
      <c r="AC976" s="9" t="str">
        <f>IF(Search!$R$7="","",IF($BB976&lt;Search!$R$7,"",1))</f>
        <v/>
      </c>
      <c r="AD976" s="45" t="str">
        <f>IF(COUNTIF($A976:$AC976,"n")&gt;0,"",IF(SUM($A976:$AC976)=COUNTA(Search!$C$4:$C$8,Search!$F$4:$F$8,Search!$I$4:$I$6,Search!$I$8,Search!$L$4:$L$8,Search!$O$4:$O$8,Search!$R$4:$R$7,Search!$U$4:$U$7)-COUNTIF(Search!$C$4:$U$7,"n"),1+LARGE($AD$1:AD975,1),""))</f>
        <v/>
      </c>
      <c r="AE976" s="45" t="str">
        <f t="shared" si="48"/>
        <v/>
      </c>
      <c r="AF976" s="45" t="str">
        <f>IF(AD976="","",COUNTIF($AE$1:$AE975,$AE976)+RANK($AE976,$AE$2:$AE$10540,1))</f>
        <v/>
      </c>
      <c r="AG976" s="45" t="str">
        <f t="shared" si="49"/>
        <v/>
      </c>
      <c r="AH976" s="45" t="str">
        <f>IF($AD976="","",COUNTIF($AG$1:$AG975,$AG976)+RANK($AG976,$AG$1:$AG$10539,0))</f>
        <v/>
      </c>
      <c r="AI976" s="10" t="str">
        <f t="shared" si="50"/>
        <v>2003-04 SP Authentic #157 Matt Stajan TOR RC AU  /   $</v>
      </c>
      <c r="AJ976" s="11">
        <v>2003</v>
      </c>
      <c r="AK976" s="17" t="s">
        <v>1874</v>
      </c>
      <c r="AL976" s="12" t="s">
        <v>511</v>
      </c>
      <c r="AM976" s="10">
        <v>157</v>
      </c>
      <c r="AN976" s="12" t="s">
        <v>538</v>
      </c>
      <c r="AO976" s="9" t="s">
        <v>1904</v>
      </c>
      <c r="AP976" s="9"/>
      <c r="AQ976" s="9"/>
      <c r="AR976" s="14" t="s">
        <v>2482</v>
      </c>
      <c r="AS976" s="9" t="s">
        <v>2</v>
      </c>
      <c r="AT976" s="9" t="s">
        <v>1857</v>
      </c>
      <c r="AU976" s="9"/>
      <c r="AV976" s="13"/>
      <c r="AW976" s="13"/>
      <c r="AX976" s="9"/>
      <c r="AY976" s="9"/>
      <c r="AZ976" s="9"/>
      <c r="BA976" s="33"/>
      <c r="BB976" s="33"/>
      <c r="BC976" s="36"/>
      <c r="BD976" s="12" t="s">
        <v>1771</v>
      </c>
    </row>
    <row r="977" spans="1:56" s="12" customFormat="1" x14ac:dyDescent="0.2">
      <c r="A977" s="9" t="str">
        <f>IF(Search!$C$5="","",IF(COUNTA(Inventory!$AP977)=1,1,""))</f>
        <v/>
      </c>
      <c r="B977" s="9" t="str">
        <f>IF(Search!$C$4="","",IF(ISNUMBER(SEARCH(Search!$C$4,$AR977))=TRUE,1,""))</f>
        <v/>
      </c>
      <c r="C977" s="9" t="str">
        <f>IF(Search!$C$6="x",IF(COUNTA($AQ977)=1,1,"N"),IF(COUNTA($AQ977)=1,"N",""))</f>
        <v/>
      </c>
      <c r="D977" s="9" t="str">
        <f>IF(Search!$O$8="","",IF(ISNUMBER(SEARCH(Search!$O$8,$BD977))=TRUE,1,""))</f>
        <v/>
      </c>
      <c r="E977" s="9" t="str">
        <f>IF(Search!$C$7="","",IF(ISNUMBER(SEARCH(Search!$C$7,$AN977))=TRUE,1,""))</f>
        <v/>
      </c>
      <c r="F977" s="9" t="str">
        <f>IF(Search!$C$8="","",IF(ISNUMBER(SEARCH(Search!$C$8,$AO977))=TRUE,1,""))</f>
        <v/>
      </c>
      <c r="G977" s="9" t="str">
        <f>IF(Search!$F$4="","",IF(Inventory!$AJ977&lt;Search!$F$4,"",1))</f>
        <v/>
      </c>
      <c r="H977" s="9" t="str">
        <f>IF(Search!$F$5="","",IF(Inventory!$AJ977&gt;Search!$F$5,"",1))</f>
        <v/>
      </c>
      <c r="I977" s="9" t="str">
        <f>IF(Search!$F$7="","",IF(Search!$F$8="",IF(ISNUMBER(SEARCH(Search!$F$7,$AL977))=TRUE,1,""),""))</f>
        <v/>
      </c>
      <c r="J977" s="9" t="str">
        <f>IF($AL977=Search!$F$8,1,"")</f>
        <v/>
      </c>
      <c r="K977" s="9" t="str">
        <f>IF(Search!$I$4="","",IF(COUNTA($AS977)=1,IF(Search!$I$4="N","N",1),""))</f>
        <v/>
      </c>
      <c r="L977" s="9" t="str">
        <f>IF(Search!$I$5="","",IF($AS977="RC",1,""))</f>
        <v/>
      </c>
      <c r="M977" s="9" t="str">
        <f>IF(Search!$I$6="","",IF($AS977="RCP",1,""))</f>
        <v/>
      </c>
      <c r="N977" s="9" t="str">
        <f>IF(Search!$I$8="","",IF(COUNTA($AT977)=1,IF(Search!$I$8="N","N",1),""))</f>
        <v/>
      </c>
      <c r="O977" s="9" t="str">
        <f>IF(Search!$L$4="","",IF(COUNTA($AU977)=1,IF(Search!$L$4="N","N",1),""))</f>
        <v/>
      </c>
      <c r="P977" s="9" t="str">
        <f>IF(Search!$L$5="","",IF(ISNUMBER(SEARCH("Jersey",$AU977))=TRUE,IF(Search!$L$5="N","N",1),""))</f>
        <v/>
      </c>
      <c r="Q977" s="9" t="str">
        <f>IF(Search!$L$6="","",IF(ISNUMBER(SEARCH("Patch",$AU977))=TRUE,IF(Search!$L$6="N","N",1),""))</f>
        <v/>
      </c>
      <c r="R977" s="9" t="str">
        <f>IF(Search!$L$7="","",IF(ISNUMBER(SEARCH("Shield",$AU977))=TRUE,IF(Search!$L$7="N","N",1),""))</f>
        <v/>
      </c>
      <c r="S977" s="9" t="str">
        <f>IF(Search!$L$8="","",IF(ISNUMBER(SEARCH("Stick",$AU977))=TRUE,IF(Search!$L$8="N","N",1),""))</f>
        <v/>
      </c>
      <c r="T977" s="9" t="str">
        <f>IF(Search!$O$4="","",IF(COUNTA($AW977)=1,IF(Search!$O$4="N","N",1),""))</f>
        <v/>
      </c>
      <c r="U977" s="9" t="str">
        <f>IF(Search!$O$5="","",IF($AW977="","",IF($AW977&lt;Search!$O$5,"",1)))</f>
        <v/>
      </c>
      <c r="V977" s="9" t="str">
        <f>IF(Search!$O$6="","",IF($AW977="","",IF($AW977&gt;Search!$O$6,"",1)))</f>
        <v/>
      </c>
      <c r="W977" s="9" t="str">
        <f>IF(Search!$U$4="","",IF($AX977="","",1))</f>
        <v/>
      </c>
      <c r="X977" s="9" t="str">
        <f>IF(Search!$U$5="","",IF(ISNUMBER(SEARCH(Search!$U$5,$AX977))=TRUE,IF(Search!$U$5="N","N",1),""))</f>
        <v/>
      </c>
      <c r="Y977" s="9" t="str">
        <f>IF(Search!$U$6="","",IF($AY977&lt;Search!$U$6,"",1))</f>
        <v/>
      </c>
      <c r="Z977" s="9" t="str">
        <f>IF(Search!$R$4="","",IF(Inventory!$BA977&lt;Search!$R$4,"",1))</f>
        <v/>
      </c>
      <c r="AA977" s="9" t="str">
        <f>IF(Search!$R$5="","",IF($BA977&gt;Search!$R$5,"",1))</f>
        <v/>
      </c>
      <c r="AB977" s="9" t="str">
        <f>IF(Search!$R$6="","",IF($BB977&lt;Search!$R$6,"",1))</f>
        <v/>
      </c>
      <c r="AC977" s="9" t="str">
        <f>IF(Search!$R$7="","",IF($BB977&lt;Search!$R$7,"",1))</f>
        <v/>
      </c>
      <c r="AD977" s="45" t="str">
        <f>IF(COUNTIF($A977:$AC977,"n")&gt;0,"",IF(SUM($A977:$AC977)=COUNTA(Search!$C$4:$C$8,Search!$F$4:$F$8,Search!$I$4:$I$6,Search!$I$8,Search!$L$4:$L$8,Search!$O$4:$O$8,Search!$R$4:$R$7,Search!$U$4:$U$7)-COUNTIF(Search!$C$4:$U$7,"n"),1+LARGE($AD$1:AD976,1),""))</f>
        <v/>
      </c>
      <c r="AE977" s="45" t="str">
        <f t="shared" si="48"/>
        <v/>
      </c>
      <c r="AF977" s="45" t="str">
        <f>IF(AD977="","",COUNTIF($AE$1:$AE976,$AE977)+RANK($AE977,$AE$2:$AE$10540,1))</f>
        <v/>
      </c>
      <c r="AG977" s="45" t="str">
        <f t="shared" si="49"/>
        <v/>
      </c>
      <c r="AH977" s="45" t="str">
        <f>IF($AD977="","",COUNTIF($AG$1:$AG976,$AG977)+RANK($AG977,$AG$1:$AG$10539,0))</f>
        <v/>
      </c>
      <c r="AI977" s="10" t="str">
        <f t="shared" si="50"/>
        <v>2003-04 SP Authentic #161 Kyle Wellwood  RC   /   $</v>
      </c>
      <c r="AJ977" s="11">
        <v>2003</v>
      </c>
      <c r="AK977" s="17" t="s">
        <v>1874</v>
      </c>
      <c r="AL977" s="12" t="s">
        <v>511</v>
      </c>
      <c r="AM977" s="10">
        <v>161</v>
      </c>
      <c r="AN977" s="12" t="s">
        <v>539</v>
      </c>
      <c r="AO977" s="9"/>
      <c r="AP977" s="9"/>
      <c r="AQ977" s="9"/>
      <c r="AR977" s="14" t="s">
        <v>2482</v>
      </c>
      <c r="AS977" s="9" t="s">
        <v>2</v>
      </c>
      <c r="AT977" s="9"/>
      <c r="AU977" s="9"/>
      <c r="AV977" s="13"/>
      <c r="AW977" s="13"/>
      <c r="AX977" s="9"/>
      <c r="AY977" s="9"/>
      <c r="AZ977" s="9"/>
      <c r="BA977" s="33"/>
      <c r="BB977" s="33"/>
      <c r="BC977" s="36"/>
      <c r="BD977" s="12" t="s">
        <v>1771</v>
      </c>
    </row>
    <row r="978" spans="1:56" s="12" customFormat="1" x14ac:dyDescent="0.2">
      <c r="A978" s="9" t="str">
        <f>IF(Search!$C$5="","",IF(COUNTA(Inventory!$AP978)=1,1,""))</f>
        <v/>
      </c>
      <c r="B978" s="9" t="str">
        <f>IF(Search!$C$4="","",IF(ISNUMBER(SEARCH(Search!$C$4,$AR978))=TRUE,1,""))</f>
        <v/>
      </c>
      <c r="C978" s="9" t="str">
        <f>IF(Search!$C$6="x",IF(COUNTA($AQ978)=1,1,"N"),IF(COUNTA($AQ978)=1,"N",""))</f>
        <v/>
      </c>
      <c r="D978" s="9" t="str">
        <f>IF(Search!$O$8="","",IF(ISNUMBER(SEARCH(Search!$O$8,$BD978))=TRUE,1,""))</f>
        <v/>
      </c>
      <c r="E978" s="9" t="str">
        <f>IF(Search!$C$7="","",IF(ISNUMBER(SEARCH(Search!$C$7,$AN978))=TRUE,1,""))</f>
        <v/>
      </c>
      <c r="F978" s="9" t="str">
        <f>IF(Search!$C$8="","",IF(ISNUMBER(SEARCH(Search!$C$8,$AO978))=TRUE,1,""))</f>
        <v/>
      </c>
      <c r="G978" s="9" t="str">
        <f>IF(Search!$F$4="","",IF(Inventory!$AJ978&lt;Search!$F$4,"",1))</f>
        <v/>
      </c>
      <c r="H978" s="9" t="str">
        <f>IF(Search!$F$5="","",IF(Inventory!$AJ978&gt;Search!$F$5,"",1))</f>
        <v/>
      </c>
      <c r="I978" s="9" t="str">
        <f>IF(Search!$F$7="","",IF(Search!$F$8="",IF(ISNUMBER(SEARCH(Search!$F$7,$AL978))=TRUE,1,""),""))</f>
        <v/>
      </c>
      <c r="J978" s="9" t="str">
        <f>IF($AL978=Search!$F$8,1,"")</f>
        <v/>
      </c>
      <c r="K978" s="9" t="str">
        <f>IF(Search!$I$4="","",IF(COUNTA($AS978)=1,IF(Search!$I$4="N","N",1),""))</f>
        <v/>
      </c>
      <c r="L978" s="9" t="str">
        <f>IF(Search!$I$5="","",IF($AS978="RC",1,""))</f>
        <v/>
      </c>
      <c r="M978" s="9" t="str">
        <f>IF(Search!$I$6="","",IF($AS978="RCP",1,""))</f>
        <v/>
      </c>
      <c r="N978" s="9" t="str">
        <f>IF(Search!$I$8="","",IF(COUNTA($AT978)=1,IF(Search!$I$8="N","N",1),""))</f>
        <v/>
      </c>
      <c r="O978" s="9" t="str">
        <f>IF(Search!$L$4="","",IF(COUNTA($AU978)=1,IF(Search!$L$4="N","N",1),""))</f>
        <v/>
      </c>
      <c r="P978" s="9" t="str">
        <f>IF(Search!$L$5="","",IF(ISNUMBER(SEARCH("Jersey",$AU978))=TRUE,IF(Search!$L$5="N","N",1),""))</f>
        <v/>
      </c>
      <c r="Q978" s="9" t="str">
        <f>IF(Search!$L$6="","",IF(ISNUMBER(SEARCH("Patch",$AU978))=TRUE,IF(Search!$L$6="N","N",1),""))</f>
        <v/>
      </c>
      <c r="R978" s="9" t="str">
        <f>IF(Search!$L$7="","",IF(ISNUMBER(SEARCH("Shield",$AU978))=TRUE,IF(Search!$L$7="N","N",1),""))</f>
        <v/>
      </c>
      <c r="S978" s="9" t="str">
        <f>IF(Search!$L$8="","",IF(ISNUMBER(SEARCH("Stick",$AU978))=TRUE,IF(Search!$L$8="N","N",1),""))</f>
        <v/>
      </c>
      <c r="T978" s="9" t="str">
        <f>IF(Search!$O$4="","",IF(COUNTA($AW978)=1,IF(Search!$O$4="N","N",1),""))</f>
        <v/>
      </c>
      <c r="U978" s="9" t="str">
        <f>IF(Search!$O$5="","",IF($AW978="","",IF($AW978&lt;Search!$O$5,"",1)))</f>
        <v/>
      </c>
      <c r="V978" s="9" t="str">
        <f>IF(Search!$O$6="","",IF($AW978="","",IF($AW978&gt;Search!$O$6,"",1)))</f>
        <v/>
      </c>
      <c r="W978" s="9" t="str">
        <f>IF(Search!$U$4="","",IF($AX978="","",1))</f>
        <v/>
      </c>
      <c r="X978" s="9" t="str">
        <f>IF(Search!$U$5="","",IF(ISNUMBER(SEARCH(Search!$U$5,$AX978))=TRUE,IF(Search!$U$5="N","N",1),""))</f>
        <v/>
      </c>
      <c r="Y978" s="9" t="str">
        <f>IF(Search!$U$6="","",IF($AY978&lt;Search!$U$6,"",1))</f>
        <v/>
      </c>
      <c r="Z978" s="9" t="str">
        <f>IF(Search!$R$4="","",IF(Inventory!$BA978&lt;Search!$R$4,"",1))</f>
        <v/>
      </c>
      <c r="AA978" s="9" t="str">
        <f>IF(Search!$R$5="","",IF($BA978&gt;Search!$R$5,"",1))</f>
        <v/>
      </c>
      <c r="AB978" s="9" t="str">
        <f>IF(Search!$R$6="","",IF($BB978&lt;Search!$R$6,"",1))</f>
        <v/>
      </c>
      <c r="AC978" s="9" t="str">
        <f>IF(Search!$R$7="","",IF($BB978&lt;Search!$R$7,"",1))</f>
        <v/>
      </c>
      <c r="AD978" s="45" t="str">
        <f>IF(COUNTIF($A978:$AC978,"n")&gt;0,"",IF(SUM($A978:$AC978)=COUNTA(Search!$C$4:$C$8,Search!$F$4:$F$8,Search!$I$4:$I$6,Search!$I$8,Search!$L$4:$L$8,Search!$O$4:$O$8,Search!$R$4:$R$7,Search!$U$4:$U$7)-COUNTIF(Search!$C$4:$U$7,"n"),1+LARGE($AD$1:AD977,1),""))</f>
        <v/>
      </c>
      <c r="AE978" s="45" t="str">
        <f t="shared" si="48"/>
        <v/>
      </c>
      <c r="AF978" s="45" t="str">
        <f>IF(AD978="","",COUNTIF($AE$1:$AE977,$AE978)+RANK($AE978,$AE$2:$AE$10540,1))</f>
        <v/>
      </c>
      <c r="AG978" s="45" t="str">
        <f t="shared" si="49"/>
        <v/>
      </c>
      <c r="AH978" s="45" t="str">
        <f>IF($AD978="","",COUNTIF($AG$1:$AG977,$AG978)+RANK($AG978,$AG$1:$AG$10539,0))</f>
        <v/>
      </c>
      <c r="AI978" s="10" t="str">
        <f t="shared" si="50"/>
        <v>2003-04 SP Game Used Limited Threads Gold #LTMS Mats Sundin     /   $</v>
      </c>
      <c r="AJ978" s="11">
        <v>2003</v>
      </c>
      <c r="AK978" s="17" t="s">
        <v>1874</v>
      </c>
      <c r="AL978" s="12" t="s">
        <v>2272</v>
      </c>
      <c r="AM978" s="10" t="s">
        <v>2273</v>
      </c>
      <c r="AN978" s="15" t="s">
        <v>215</v>
      </c>
      <c r="AO978" s="14"/>
      <c r="AP978" s="14"/>
      <c r="AQ978" s="14"/>
      <c r="AR978" s="14"/>
      <c r="AS978" s="9"/>
      <c r="AT978" s="9"/>
      <c r="AU978" s="9"/>
      <c r="AV978" s="13"/>
      <c r="AW978" s="13"/>
      <c r="AX978" s="9"/>
      <c r="AY978" s="9"/>
      <c r="AZ978" s="9"/>
      <c r="BA978" s="33"/>
      <c r="BB978" s="33"/>
      <c r="BC978" s="36"/>
      <c r="BD978" s="12" t="s">
        <v>1771</v>
      </c>
    </row>
    <row r="979" spans="1:56" s="12" customFormat="1" x14ac:dyDescent="0.2">
      <c r="A979" s="9" t="str">
        <f>IF(Search!$C$5="","",IF(COUNTA(Inventory!$AP979)=1,1,""))</f>
        <v/>
      </c>
      <c r="B979" s="9" t="str">
        <f>IF(Search!$C$4="","",IF(ISNUMBER(SEARCH(Search!$C$4,$AR979))=TRUE,1,""))</f>
        <v/>
      </c>
      <c r="C979" s="9" t="str">
        <f>IF(Search!$C$6="x",IF(COUNTA($AQ979)=1,1,"N"),IF(COUNTA($AQ979)=1,"N",""))</f>
        <v/>
      </c>
      <c r="D979" s="9" t="str">
        <f>IF(Search!$O$8="","",IF(ISNUMBER(SEARCH(Search!$O$8,$BD979))=TRUE,1,""))</f>
        <v/>
      </c>
      <c r="E979" s="9" t="str">
        <f>IF(Search!$C$7="","",IF(ISNUMBER(SEARCH(Search!$C$7,$AN979))=TRUE,1,""))</f>
        <v/>
      </c>
      <c r="F979" s="9" t="str">
        <f>IF(Search!$C$8="","",IF(ISNUMBER(SEARCH(Search!$C$8,$AO979))=TRUE,1,""))</f>
        <v/>
      </c>
      <c r="G979" s="9" t="str">
        <f>IF(Search!$F$4="","",IF(Inventory!$AJ979&lt;Search!$F$4,"",1))</f>
        <v/>
      </c>
      <c r="H979" s="9" t="str">
        <f>IF(Search!$F$5="","",IF(Inventory!$AJ979&gt;Search!$F$5,"",1))</f>
        <v/>
      </c>
      <c r="I979" s="9" t="str">
        <f>IF(Search!$F$7="","",IF(Search!$F$8="",IF(ISNUMBER(SEARCH(Search!$F$7,$AL979))=TRUE,1,""),""))</f>
        <v/>
      </c>
      <c r="J979" s="9" t="str">
        <f>IF($AL979=Search!$F$8,1,"")</f>
        <v/>
      </c>
      <c r="K979" s="9" t="str">
        <f>IF(Search!$I$4="","",IF(COUNTA($AS979)=1,IF(Search!$I$4="N","N",1),""))</f>
        <v/>
      </c>
      <c r="L979" s="9" t="str">
        <f>IF(Search!$I$5="","",IF($AS979="RC",1,""))</f>
        <v/>
      </c>
      <c r="M979" s="9" t="str">
        <f>IF(Search!$I$6="","",IF($AS979="RCP",1,""))</f>
        <v/>
      </c>
      <c r="N979" s="9" t="str">
        <f>IF(Search!$I$8="","",IF(COUNTA($AT979)=1,IF(Search!$I$8="N","N",1),""))</f>
        <v/>
      </c>
      <c r="O979" s="9" t="str">
        <f>IF(Search!$L$4="","",IF(COUNTA($AU979)=1,IF(Search!$L$4="N","N",1),""))</f>
        <v/>
      </c>
      <c r="P979" s="9" t="str">
        <f>IF(Search!$L$5="","",IF(ISNUMBER(SEARCH("Jersey",$AU979))=TRUE,IF(Search!$L$5="N","N",1),""))</f>
        <v/>
      </c>
      <c r="Q979" s="9" t="str">
        <f>IF(Search!$L$6="","",IF(ISNUMBER(SEARCH("Patch",$AU979))=TRUE,IF(Search!$L$6="N","N",1),""))</f>
        <v/>
      </c>
      <c r="R979" s="9" t="str">
        <f>IF(Search!$L$7="","",IF(ISNUMBER(SEARCH("Shield",$AU979))=TRUE,IF(Search!$L$7="N","N",1),""))</f>
        <v/>
      </c>
      <c r="S979" s="9" t="str">
        <f>IF(Search!$L$8="","",IF(ISNUMBER(SEARCH("Stick",$AU979))=TRUE,IF(Search!$L$8="N","N",1),""))</f>
        <v/>
      </c>
      <c r="T979" s="9" t="str">
        <f>IF(Search!$O$4="","",IF(COUNTA($AW979)=1,IF(Search!$O$4="N","N",1),""))</f>
        <v/>
      </c>
      <c r="U979" s="9" t="str">
        <f>IF(Search!$O$5="","",IF($AW979="","",IF($AW979&lt;Search!$O$5,"",1)))</f>
        <v/>
      </c>
      <c r="V979" s="9" t="str">
        <f>IF(Search!$O$6="","",IF($AW979="","",IF($AW979&gt;Search!$O$6,"",1)))</f>
        <v/>
      </c>
      <c r="W979" s="9" t="str">
        <f>IF(Search!$U$4="","",IF($AX979="","",1))</f>
        <v/>
      </c>
      <c r="X979" s="9" t="str">
        <f>IF(Search!$U$5="","",IF(ISNUMBER(SEARCH(Search!$U$5,$AX979))=TRUE,IF(Search!$U$5="N","N",1),""))</f>
        <v/>
      </c>
      <c r="Y979" s="9" t="str">
        <f>IF(Search!$U$6="","",IF($AY979&lt;Search!$U$6,"",1))</f>
        <v/>
      </c>
      <c r="Z979" s="9" t="str">
        <f>IF(Search!$R$4="","",IF(Inventory!$BA979&lt;Search!$R$4,"",1))</f>
        <v/>
      </c>
      <c r="AA979" s="9" t="str">
        <f>IF(Search!$R$5="","",IF($BA979&gt;Search!$R$5,"",1))</f>
        <v/>
      </c>
      <c r="AB979" s="9" t="str">
        <f>IF(Search!$R$6="","",IF($BB979&lt;Search!$R$6,"",1))</f>
        <v/>
      </c>
      <c r="AC979" s="9" t="str">
        <f>IF(Search!$R$7="","",IF($BB979&lt;Search!$R$7,"",1))</f>
        <v/>
      </c>
      <c r="AD979" s="45" t="str">
        <f>IF(COUNTIF($A979:$AC979,"n")&gt;0,"",IF(SUM($A979:$AC979)=COUNTA(Search!$C$4:$C$8,Search!$F$4:$F$8,Search!$I$4:$I$6,Search!$I$8,Search!$L$4:$L$8,Search!$O$4:$O$8,Search!$R$4:$R$7,Search!$U$4:$U$7)-COUNTIF(Search!$C$4:$U$7,"n"),1+LARGE($AD$1:AD978,1),""))</f>
        <v/>
      </c>
      <c r="AE979" s="45" t="str">
        <f t="shared" si="48"/>
        <v/>
      </c>
      <c r="AF979" s="45" t="str">
        <f>IF(AD979="","",COUNTIF($AE$1:$AE978,$AE979)+RANK($AE979,$AE$2:$AE$10540,1))</f>
        <v/>
      </c>
      <c r="AG979" s="45" t="str">
        <f t="shared" si="49"/>
        <v/>
      </c>
      <c r="AH979" s="45" t="str">
        <f>IF($AD979="","",COUNTIF($AG$1:$AG978,$AG979)+RANK($AG979,$AG$1:$AG$10539,0))</f>
        <v/>
      </c>
      <c r="AI979" s="10" t="str">
        <f t="shared" si="50"/>
        <v>2003-04 SPx #201 Matthew Lombardi     /   $</v>
      </c>
      <c r="AJ979" s="11">
        <v>2003</v>
      </c>
      <c r="AK979" s="17" t="s">
        <v>1874</v>
      </c>
      <c r="AL979" s="12" t="s">
        <v>443</v>
      </c>
      <c r="AM979" s="10">
        <v>201</v>
      </c>
      <c r="AN979" s="15" t="s">
        <v>2274</v>
      </c>
      <c r="AO979" s="14"/>
      <c r="AP979" s="14"/>
      <c r="AQ979" s="14"/>
      <c r="AR979" s="14"/>
      <c r="AS979" s="9"/>
      <c r="AT979" s="9"/>
      <c r="AU979" s="9"/>
      <c r="AV979" s="13"/>
      <c r="AW979" s="13"/>
      <c r="AX979" s="9"/>
      <c r="AY979" s="9"/>
      <c r="AZ979" s="9"/>
      <c r="BA979" s="33"/>
      <c r="BB979" s="33"/>
      <c r="BC979" s="36"/>
      <c r="BD979" s="12" t="s">
        <v>1771</v>
      </c>
    </row>
    <row r="980" spans="1:56" s="12" customFormat="1" x14ac:dyDescent="0.2">
      <c r="A980" s="9" t="str">
        <f>IF(Search!$C$5="","",IF(COUNTA(Inventory!$AP980)=1,1,""))</f>
        <v/>
      </c>
      <c r="B980" s="9" t="str">
        <f>IF(Search!$C$4="","",IF(ISNUMBER(SEARCH(Search!$C$4,$AR980))=TRUE,1,""))</f>
        <v/>
      </c>
      <c r="C980" s="9" t="str">
        <f>IF(Search!$C$6="x",IF(COUNTA($AQ980)=1,1,"N"),IF(COUNTA($AQ980)=1,"N",""))</f>
        <v/>
      </c>
      <c r="D980" s="9" t="str">
        <f>IF(Search!$O$8="","",IF(ISNUMBER(SEARCH(Search!$O$8,$BD980))=TRUE,1,""))</f>
        <v/>
      </c>
      <c r="E980" s="9" t="str">
        <f>IF(Search!$C$7="","",IF(ISNUMBER(SEARCH(Search!$C$7,$AN980))=TRUE,1,""))</f>
        <v/>
      </c>
      <c r="F980" s="9" t="str">
        <f>IF(Search!$C$8="","",IF(ISNUMBER(SEARCH(Search!$C$8,$AO980))=TRUE,1,""))</f>
        <v/>
      </c>
      <c r="G980" s="9" t="str">
        <f>IF(Search!$F$4="","",IF(Inventory!$AJ980&lt;Search!$F$4,"",1))</f>
        <v/>
      </c>
      <c r="H980" s="9" t="str">
        <f>IF(Search!$F$5="","",IF(Inventory!$AJ980&gt;Search!$F$5,"",1))</f>
        <v/>
      </c>
      <c r="I980" s="9" t="str">
        <f>IF(Search!$F$7="","",IF(Search!$F$8="",IF(ISNUMBER(SEARCH(Search!$F$7,$AL980))=TRUE,1,""),""))</f>
        <v/>
      </c>
      <c r="J980" s="9" t="str">
        <f>IF($AL980=Search!$F$8,1,"")</f>
        <v/>
      </c>
      <c r="K980" s="9" t="str">
        <f>IF(Search!$I$4="","",IF(COUNTA($AS980)=1,IF(Search!$I$4="N","N",1),""))</f>
        <v/>
      </c>
      <c r="L980" s="9" t="str">
        <f>IF(Search!$I$5="","",IF($AS980="RC",1,""))</f>
        <v/>
      </c>
      <c r="M980" s="9" t="str">
        <f>IF(Search!$I$6="","",IF($AS980="RCP",1,""))</f>
        <v/>
      </c>
      <c r="N980" s="9" t="str">
        <f>IF(Search!$I$8="","",IF(COUNTA($AT980)=1,IF(Search!$I$8="N","N",1),""))</f>
        <v/>
      </c>
      <c r="O980" s="9" t="str">
        <f>IF(Search!$L$4="","",IF(COUNTA($AU980)=1,IF(Search!$L$4="N","N",1),""))</f>
        <v/>
      </c>
      <c r="P980" s="9" t="str">
        <f>IF(Search!$L$5="","",IF(ISNUMBER(SEARCH("Jersey",$AU980))=TRUE,IF(Search!$L$5="N","N",1),""))</f>
        <v/>
      </c>
      <c r="Q980" s="9" t="str">
        <f>IF(Search!$L$6="","",IF(ISNUMBER(SEARCH("Patch",$AU980))=TRUE,IF(Search!$L$6="N","N",1),""))</f>
        <v/>
      </c>
      <c r="R980" s="9" t="str">
        <f>IF(Search!$L$7="","",IF(ISNUMBER(SEARCH("Shield",$AU980))=TRUE,IF(Search!$L$7="N","N",1),""))</f>
        <v/>
      </c>
      <c r="S980" s="9" t="str">
        <f>IF(Search!$L$8="","",IF(ISNUMBER(SEARCH("Stick",$AU980))=TRUE,IF(Search!$L$8="N","N",1),""))</f>
        <v/>
      </c>
      <c r="T980" s="9" t="str">
        <f>IF(Search!$O$4="","",IF(COUNTA($AW980)=1,IF(Search!$O$4="N","N",1),""))</f>
        <v/>
      </c>
      <c r="U980" s="9" t="str">
        <f>IF(Search!$O$5="","",IF($AW980="","",IF($AW980&lt;Search!$O$5,"",1)))</f>
        <v/>
      </c>
      <c r="V980" s="9" t="str">
        <f>IF(Search!$O$6="","",IF($AW980="","",IF($AW980&gt;Search!$O$6,"",1)))</f>
        <v/>
      </c>
      <c r="W980" s="9" t="str">
        <f>IF(Search!$U$4="","",IF($AX980="","",1))</f>
        <v/>
      </c>
      <c r="X980" s="9" t="str">
        <f>IF(Search!$U$5="","",IF(ISNUMBER(SEARCH(Search!$U$5,$AX980))=TRUE,IF(Search!$U$5="N","N",1),""))</f>
        <v/>
      </c>
      <c r="Y980" s="9" t="str">
        <f>IF(Search!$U$6="","",IF($AY980&lt;Search!$U$6,"",1))</f>
        <v/>
      </c>
      <c r="Z980" s="9" t="str">
        <f>IF(Search!$R$4="","",IF(Inventory!$BA980&lt;Search!$R$4,"",1))</f>
        <v/>
      </c>
      <c r="AA980" s="9" t="str">
        <f>IF(Search!$R$5="","",IF($BA980&gt;Search!$R$5,"",1))</f>
        <v/>
      </c>
      <c r="AB980" s="9" t="str">
        <f>IF(Search!$R$6="","",IF($BB980&lt;Search!$R$6,"",1))</f>
        <v/>
      </c>
      <c r="AC980" s="9" t="str">
        <f>IF(Search!$R$7="","",IF($BB980&lt;Search!$R$7,"",1))</f>
        <v/>
      </c>
      <c r="AD980" s="45" t="str">
        <f>IF(COUNTIF($A980:$AC980,"n")&gt;0,"",IF(SUM($A980:$AC980)=COUNTA(Search!$C$4:$C$8,Search!$F$4:$F$8,Search!$I$4:$I$6,Search!$I$8,Search!$L$4:$L$8,Search!$O$4:$O$8,Search!$R$4:$R$7,Search!$U$4:$U$7)-COUNTIF(Search!$C$4:$U$7,"n"),1+LARGE($AD$1:AD979,1),""))</f>
        <v/>
      </c>
      <c r="AE980" s="45" t="str">
        <f t="shared" si="48"/>
        <v/>
      </c>
      <c r="AF980" s="45" t="str">
        <f>IF(AD980="","",COUNTIF($AE$1:$AE979,$AE980)+RANK($AE980,$AE$2:$AE$10540,1))</f>
        <v/>
      </c>
      <c r="AG980" s="45" t="str">
        <f t="shared" si="49"/>
        <v/>
      </c>
      <c r="AH980" s="45" t="str">
        <f>IF($AD980="","",COUNTIF($AG$1:$AG979,$AG980)+RANK($AG980,$AG$1:$AG$10539,0))</f>
        <v/>
      </c>
      <c r="AI980" s="10" t="str">
        <f t="shared" si="50"/>
        <v>2003-04 SPx #220 Patrice Bergeron     /   $</v>
      </c>
      <c r="AJ980" s="11">
        <v>2003</v>
      </c>
      <c r="AK980" s="17" t="s">
        <v>1874</v>
      </c>
      <c r="AL980" s="12" t="s">
        <v>443</v>
      </c>
      <c r="AM980" s="10">
        <v>220</v>
      </c>
      <c r="AN980" s="12" t="s">
        <v>540</v>
      </c>
      <c r="AO980" s="9"/>
      <c r="AP980" s="9"/>
      <c r="AQ980" s="9"/>
      <c r="AR980" s="14"/>
      <c r="AS980" s="9"/>
      <c r="AT980" s="9"/>
      <c r="AU980" s="9"/>
      <c r="AV980" s="13"/>
      <c r="AW980" s="13"/>
      <c r="AX980" s="9"/>
      <c r="AY980" s="9"/>
      <c r="AZ980" s="9"/>
      <c r="BA980" s="33"/>
      <c r="BB980" s="33"/>
      <c r="BC980" s="36"/>
      <c r="BD980" s="12" t="s">
        <v>1771</v>
      </c>
    </row>
    <row r="981" spans="1:56" s="12" customFormat="1" x14ac:dyDescent="0.2">
      <c r="A981" s="9" t="str">
        <f>IF(Search!$C$5="","",IF(COUNTA(Inventory!$AP981)=1,1,""))</f>
        <v/>
      </c>
      <c r="B981" s="9" t="str">
        <f>IF(Search!$C$4="","",IF(ISNUMBER(SEARCH(Search!$C$4,$AR981))=TRUE,1,""))</f>
        <v/>
      </c>
      <c r="C981" s="9" t="str">
        <f>IF(Search!$C$6="x",IF(COUNTA($AQ981)=1,1,"N"),IF(COUNTA($AQ981)=1,"N",""))</f>
        <v/>
      </c>
      <c r="D981" s="9" t="str">
        <f>IF(Search!$O$8="","",IF(ISNUMBER(SEARCH(Search!$O$8,$BD981))=TRUE,1,""))</f>
        <v/>
      </c>
      <c r="E981" s="9" t="str">
        <f>IF(Search!$C$7="","",IF(ISNUMBER(SEARCH(Search!$C$7,$AN981))=TRUE,1,""))</f>
        <v/>
      </c>
      <c r="F981" s="9" t="str">
        <f>IF(Search!$C$8="","",IF(ISNUMBER(SEARCH(Search!$C$8,$AO981))=TRUE,1,""))</f>
        <v/>
      </c>
      <c r="G981" s="9" t="str">
        <f>IF(Search!$F$4="","",IF(Inventory!$AJ981&lt;Search!$F$4,"",1))</f>
        <v/>
      </c>
      <c r="H981" s="9" t="str">
        <f>IF(Search!$F$5="","",IF(Inventory!$AJ981&gt;Search!$F$5,"",1))</f>
        <v/>
      </c>
      <c r="I981" s="9" t="str">
        <f>IF(Search!$F$7="","",IF(Search!$F$8="",IF(ISNUMBER(SEARCH(Search!$F$7,$AL981))=TRUE,1,""),""))</f>
        <v/>
      </c>
      <c r="J981" s="9" t="str">
        <f>IF($AL981=Search!$F$8,1,"")</f>
        <v/>
      </c>
      <c r="K981" s="9" t="str">
        <f>IF(Search!$I$4="","",IF(COUNTA($AS981)=1,IF(Search!$I$4="N","N",1),""))</f>
        <v/>
      </c>
      <c r="L981" s="9" t="str">
        <f>IF(Search!$I$5="","",IF($AS981="RC",1,""))</f>
        <v/>
      </c>
      <c r="M981" s="9" t="str">
        <f>IF(Search!$I$6="","",IF($AS981="RCP",1,""))</f>
        <v/>
      </c>
      <c r="N981" s="9" t="str">
        <f>IF(Search!$I$8="","",IF(COUNTA($AT981)=1,IF(Search!$I$8="N","N",1),""))</f>
        <v/>
      </c>
      <c r="O981" s="9" t="str">
        <f>IF(Search!$L$4="","",IF(COUNTA($AU981)=1,IF(Search!$L$4="N","N",1),""))</f>
        <v/>
      </c>
      <c r="P981" s="9" t="str">
        <f>IF(Search!$L$5="","",IF(ISNUMBER(SEARCH("Jersey",$AU981))=TRUE,IF(Search!$L$5="N","N",1),""))</f>
        <v/>
      </c>
      <c r="Q981" s="9" t="str">
        <f>IF(Search!$L$6="","",IF(ISNUMBER(SEARCH("Patch",$AU981))=TRUE,IF(Search!$L$6="N","N",1),""))</f>
        <v/>
      </c>
      <c r="R981" s="9" t="str">
        <f>IF(Search!$L$7="","",IF(ISNUMBER(SEARCH("Shield",$AU981))=TRUE,IF(Search!$L$7="N","N",1),""))</f>
        <v/>
      </c>
      <c r="S981" s="9" t="str">
        <f>IF(Search!$L$8="","",IF(ISNUMBER(SEARCH("Stick",$AU981))=TRUE,IF(Search!$L$8="N","N",1),""))</f>
        <v/>
      </c>
      <c r="T981" s="9" t="str">
        <f>IF(Search!$O$4="","",IF(COUNTA($AW981)=1,IF(Search!$O$4="N","N",1),""))</f>
        <v/>
      </c>
      <c r="U981" s="9" t="str">
        <f>IF(Search!$O$5="","",IF($AW981="","",IF($AW981&lt;Search!$O$5,"",1)))</f>
        <v/>
      </c>
      <c r="V981" s="9" t="str">
        <f>IF(Search!$O$6="","",IF($AW981="","",IF($AW981&gt;Search!$O$6,"",1)))</f>
        <v/>
      </c>
      <c r="W981" s="9" t="str">
        <f>IF(Search!$U$4="","",IF($AX981="","",1))</f>
        <v/>
      </c>
      <c r="X981" s="9" t="str">
        <f>IF(Search!$U$5="","",IF(ISNUMBER(SEARCH(Search!$U$5,$AX981))=TRUE,IF(Search!$U$5="N","N",1),""))</f>
        <v/>
      </c>
      <c r="Y981" s="9" t="str">
        <f>IF(Search!$U$6="","",IF($AY981&lt;Search!$U$6,"",1))</f>
        <v/>
      </c>
      <c r="Z981" s="9" t="str">
        <f>IF(Search!$R$4="","",IF(Inventory!$BA981&lt;Search!$R$4,"",1))</f>
        <v/>
      </c>
      <c r="AA981" s="9" t="str">
        <f>IF(Search!$R$5="","",IF($BA981&gt;Search!$R$5,"",1))</f>
        <v/>
      </c>
      <c r="AB981" s="9" t="str">
        <f>IF(Search!$R$6="","",IF($BB981&lt;Search!$R$6,"",1))</f>
        <v/>
      </c>
      <c r="AC981" s="9" t="str">
        <f>IF(Search!$R$7="","",IF($BB981&lt;Search!$R$7,"",1))</f>
        <v/>
      </c>
      <c r="AD981" s="45" t="str">
        <f>IF(COUNTIF($A981:$AC981,"n")&gt;0,"",IF(SUM($A981:$AC981)=COUNTA(Search!$C$4:$C$8,Search!$F$4:$F$8,Search!$I$4:$I$6,Search!$I$8,Search!$L$4:$L$8,Search!$O$4:$O$8,Search!$R$4:$R$7,Search!$U$4:$U$7)-COUNTIF(Search!$C$4:$U$7,"n"),1+LARGE($AD$1:AD980,1),""))</f>
        <v/>
      </c>
      <c r="AE981" s="45" t="str">
        <f t="shared" si="48"/>
        <v/>
      </c>
      <c r="AF981" s="45" t="str">
        <f>IF(AD981="","",COUNTIF($AE$1:$AE980,$AE981)+RANK($AE981,$AE$2:$AE$10540,1))</f>
        <v/>
      </c>
      <c r="AG981" s="45" t="str">
        <f t="shared" si="49"/>
        <v/>
      </c>
      <c r="AH981" s="45" t="str">
        <f>IF($AD981="","",COUNTIF($AG$1:$AG980,$AG981)+RANK($AG981,$AG$1:$AG$10539,0))</f>
        <v/>
      </c>
      <c r="AI981" s="10" t="str">
        <f t="shared" si="50"/>
        <v>2003-04 Titanium #134 John Pohl     /   $</v>
      </c>
      <c r="AJ981" s="11">
        <v>2003</v>
      </c>
      <c r="AK981" s="17" t="s">
        <v>1874</v>
      </c>
      <c r="AL981" s="12" t="s">
        <v>2275</v>
      </c>
      <c r="AM981" s="10">
        <v>134</v>
      </c>
      <c r="AN981" s="15" t="s">
        <v>2276</v>
      </c>
      <c r="AO981" s="14"/>
      <c r="AP981" s="14"/>
      <c r="AQ981" s="14"/>
      <c r="AR981" s="14"/>
      <c r="AS981" s="9"/>
      <c r="AT981" s="9"/>
      <c r="AU981" s="9"/>
      <c r="AV981" s="13"/>
      <c r="AW981" s="13"/>
      <c r="AX981" s="9"/>
      <c r="AY981" s="9"/>
      <c r="AZ981" s="9"/>
      <c r="BA981" s="33"/>
      <c r="BB981" s="33"/>
      <c r="BC981" s="36"/>
      <c r="BD981" s="12" t="s">
        <v>1771</v>
      </c>
    </row>
    <row r="982" spans="1:56" s="12" customFormat="1" x14ac:dyDescent="0.2">
      <c r="A982" s="9" t="str">
        <f>IF(Search!$C$5="","",IF(COUNTA(Inventory!$AP982)=1,1,""))</f>
        <v/>
      </c>
      <c r="B982" s="9" t="str">
        <f>IF(Search!$C$4="","",IF(ISNUMBER(SEARCH(Search!$C$4,$AR982))=TRUE,1,""))</f>
        <v/>
      </c>
      <c r="C982" s="9" t="str">
        <f>IF(Search!$C$6="x",IF(COUNTA($AQ982)=1,1,"N"),IF(COUNTA($AQ982)=1,"N",""))</f>
        <v/>
      </c>
      <c r="D982" s="9" t="str">
        <f>IF(Search!$O$8="","",IF(ISNUMBER(SEARCH(Search!$O$8,$BD982))=TRUE,1,""))</f>
        <v/>
      </c>
      <c r="E982" s="9" t="str">
        <f>IF(Search!$C$7="","",IF(ISNUMBER(SEARCH(Search!$C$7,$AN982))=TRUE,1,""))</f>
        <v/>
      </c>
      <c r="F982" s="9" t="str">
        <f>IF(Search!$C$8="","",IF(ISNUMBER(SEARCH(Search!$C$8,$AO982))=TRUE,1,""))</f>
        <v/>
      </c>
      <c r="G982" s="9" t="str">
        <f>IF(Search!$F$4="","",IF(Inventory!$AJ982&lt;Search!$F$4,"",1))</f>
        <v/>
      </c>
      <c r="H982" s="9" t="str">
        <f>IF(Search!$F$5="","",IF(Inventory!$AJ982&gt;Search!$F$5,"",1))</f>
        <v/>
      </c>
      <c r="I982" s="9" t="str">
        <f>IF(Search!$F$7="","",IF(Search!$F$8="",IF(ISNUMBER(SEARCH(Search!$F$7,$AL982))=TRUE,1,""),""))</f>
        <v/>
      </c>
      <c r="J982" s="9" t="str">
        <f>IF($AL982=Search!$F$8,1,"")</f>
        <v/>
      </c>
      <c r="K982" s="9" t="str">
        <f>IF(Search!$I$4="","",IF(COUNTA($AS982)=1,IF(Search!$I$4="N","N",1),""))</f>
        <v/>
      </c>
      <c r="L982" s="9" t="str">
        <f>IF(Search!$I$5="","",IF($AS982="RC",1,""))</f>
        <v/>
      </c>
      <c r="M982" s="9" t="str">
        <f>IF(Search!$I$6="","",IF($AS982="RCP",1,""))</f>
        <v/>
      </c>
      <c r="N982" s="9" t="str">
        <f>IF(Search!$I$8="","",IF(COUNTA($AT982)=1,IF(Search!$I$8="N","N",1),""))</f>
        <v/>
      </c>
      <c r="O982" s="9" t="str">
        <f>IF(Search!$L$4="","",IF(COUNTA($AU982)=1,IF(Search!$L$4="N","N",1),""))</f>
        <v/>
      </c>
      <c r="P982" s="9" t="str">
        <f>IF(Search!$L$5="","",IF(ISNUMBER(SEARCH("Jersey",$AU982))=TRUE,IF(Search!$L$5="N","N",1),""))</f>
        <v/>
      </c>
      <c r="Q982" s="9" t="str">
        <f>IF(Search!$L$6="","",IF(ISNUMBER(SEARCH("Patch",$AU982))=TRUE,IF(Search!$L$6="N","N",1),""))</f>
        <v/>
      </c>
      <c r="R982" s="9" t="str">
        <f>IF(Search!$L$7="","",IF(ISNUMBER(SEARCH("Shield",$AU982))=TRUE,IF(Search!$L$7="N","N",1),""))</f>
        <v/>
      </c>
      <c r="S982" s="9" t="str">
        <f>IF(Search!$L$8="","",IF(ISNUMBER(SEARCH("Stick",$AU982))=TRUE,IF(Search!$L$8="N","N",1),""))</f>
        <v/>
      </c>
      <c r="T982" s="9" t="str">
        <f>IF(Search!$O$4="","",IF(COUNTA($AW982)=1,IF(Search!$O$4="N","N",1),""))</f>
        <v/>
      </c>
      <c r="U982" s="9" t="str">
        <f>IF(Search!$O$5="","",IF($AW982="","",IF($AW982&lt;Search!$O$5,"",1)))</f>
        <v/>
      </c>
      <c r="V982" s="9" t="str">
        <f>IF(Search!$O$6="","",IF($AW982="","",IF($AW982&gt;Search!$O$6,"",1)))</f>
        <v/>
      </c>
      <c r="W982" s="9" t="str">
        <f>IF(Search!$U$4="","",IF($AX982="","",1))</f>
        <v/>
      </c>
      <c r="X982" s="9" t="str">
        <f>IF(Search!$U$5="","",IF(ISNUMBER(SEARCH(Search!$U$5,$AX982))=TRUE,IF(Search!$U$5="N","N",1),""))</f>
        <v/>
      </c>
      <c r="Y982" s="9" t="str">
        <f>IF(Search!$U$6="","",IF($AY982&lt;Search!$U$6,"",1))</f>
        <v/>
      </c>
      <c r="Z982" s="9" t="str">
        <f>IF(Search!$R$4="","",IF(Inventory!$BA982&lt;Search!$R$4,"",1))</f>
        <v/>
      </c>
      <c r="AA982" s="9" t="str">
        <f>IF(Search!$R$5="","",IF($BA982&gt;Search!$R$5,"",1))</f>
        <v/>
      </c>
      <c r="AB982" s="9" t="str">
        <f>IF(Search!$R$6="","",IF($BB982&lt;Search!$R$6,"",1))</f>
        <v/>
      </c>
      <c r="AC982" s="9" t="str">
        <f>IF(Search!$R$7="","",IF($BB982&lt;Search!$R$7,"",1))</f>
        <v/>
      </c>
      <c r="AD982" s="45" t="str">
        <f>IF(COUNTIF($A982:$AC982,"n")&gt;0,"",IF(SUM($A982:$AC982)=COUNTA(Search!$C$4:$C$8,Search!$F$4:$F$8,Search!$I$4:$I$6,Search!$I$8,Search!$L$4:$L$8,Search!$O$4:$O$8,Search!$R$4:$R$7,Search!$U$4:$U$7)-COUNTIF(Search!$C$4:$U$7,"n"),1+LARGE($AD$1:AD981,1),""))</f>
        <v/>
      </c>
      <c r="AE982" s="45" t="str">
        <f t="shared" si="48"/>
        <v/>
      </c>
      <c r="AF982" s="45" t="str">
        <f>IF(AD982="","",COUNTIF($AE$1:$AE981,$AE982)+RANK($AE982,$AE$2:$AE$10540,1))</f>
        <v/>
      </c>
      <c r="AG982" s="45" t="str">
        <f t="shared" si="49"/>
        <v/>
      </c>
      <c r="AH982" s="45" t="str">
        <f>IF($AD982="","",COUNTIF($AG$1:$AG981,$AG982)+RANK($AG982,$AG$1:$AG$10539,0))</f>
        <v/>
      </c>
      <c r="AI982" s="10" t="str">
        <f t="shared" si="50"/>
        <v>2003-04 Titanium #186 Mats Sundin     /   $</v>
      </c>
      <c r="AJ982" s="11">
        <v>2003</v>
      </c>
      <c r="AK982" s="17" t="s">
        <v>1874</v>
      </c>
      <c r="AL982" s="12" t="s">
        <v>2275</v>
      </c>
      <c r="AM982" s="10">
        <v>186</v>
      </c>
      <c r="AN982" s="15" t="s">
        <v>215</v>
      </c>
      <c r="AO982" s="14"/>
      <c r="AP982" s="14"/>
      <c r="AQ982" s="14"/>
      <c r="AR982" s="14"/>
      <c r="AS982" s="9"/>
      <c r="AT982" s="9"/>
      <c r="AU982" s="9"/>
      <c r="AV982" s="13"/>
      <c r="AW982" s="13"/>
      <c r="AX982" s="9"/>
      <c r="AY982" s="9"/>
      <c r="AZ982" s="9"/>
      <c r="BA982" s="33"/>
      <c r="BB982" s="33"/>
      <c r="BC982" s="36"/>
      <c r="BD982" s="12" t="s">
        <v>1771</v>
      </c>
    </row>
    <row r="983" spans="1:56" s="12" customFormat="1" x14ac:dyDescent="0.2">
      <c r="A983" s="9" t="str">
        <f>IF(Search!$C$5="","",IF(COUNTA(Inventory!$AP983)=1,1,""))</f>
        <v/>
      </c>
      <c r="B983" s="9" t="str">
        <f>IF(Search!$C$4="","",IF(ISNUMBER(SEARCH(Search!$C$4,$AR983))=TRUE,1,""))</f>
        <v/>
      </c>
      <c r="C983" s="9" t="str">
        <f>IF(Search!$C$6="x",IF(COUNTA($AQ983)=1,1,"N"),IF(COUNTA($AQ983)=1,"N",""))</f>
        <v/>
      </c>
      <c r="D983" s="9" t="str">
        <f>IF(Search!$O$8="","",IF(ISNUMBER(SEARCH(Search!$O$8,$BD983))=TRUE,1,""))</f>
        <v/>
      </c>
      <c r="E983" s="9" t="str">
        <f>IF(Search!$C$7="","",IF(ISNUMBER(SEARCH(Search!$C$7,$AN983))=TRUE,1,""))</f>
        <v/>
      </c>
      <c r="F983" s="9" t="str">
        <f>IF(Search!$C$8="","",IF(ISNUMBER(SEARCH(Search!$C$8,$AO983))=TRUE,1,""))</f>
        <v/>
      </c>
      <c r="G983" s="9" t="str">
        <f>IF(Search!$F$4="","",IF(Inventory!$AJ983&lt;Search!$F$4,"",1))</f>
        <v/>
      </c>
      <c r="H983" s="9" t="str">
        <f>IF(Search!$F$5="","",IF(Inventory!$AJ983&gt;Search!$F$5,"",1))</f>
        <v/>
      </c>
      <c r="I983" s="9" t="str">
        <f>IF(Search!$F$7="","",IF(Search!$F$8="",IF(ISNUMBER(SEARCH(Search!$F$7,$AL983))=TRUE,1,""),""))</f>
        <v/>
      </c>
      <c r="J983" s="9" t="str">
        <f>IF($AL983=Search!$F$8,1,"")</f>
        <v/>
      </c>
      <c r="K983" s="9" t="str">
        <f>IF(Search!$I$4="","",IF(COUNTA($AS983)=1,IF(Search!$I$4="N","N",1),""))</f>
        <v/>
      </c>
      <c r="L983" s="9" t="str">
        <f>IF(Search!$I$5="","",IF($AS983="RC",1,""))</f>
        <v/>
      </c>
      <c r="M983" s="9" t="str">
        <f>IF(Search!$I$6="","",IF($AS983="RCP",1,""))</f>
        <v/>
      </c>
      <c r="N983" s="9" t="str">
        <f>IF(Search!$I$8="","",IF(COUNTA($AT983)=1,IF(Search!$I$8="N","N",1),""))</f>
        <v/>
      </c>
      <c r="O983" s="9" t="str">
        <f>IF(Search!$L$4="","",IF(COUNTA($AU983)=1,IF(Search!$L$4="N","N",1),""))</f>
        <v/>
      </c>
      <c r="P983" s="9" t="str">
        <f>IF(Search!$L$5="","",IF(ISNUMBER(SEARCH("Jersey",$AU983))=TRUE,IF(Search!$L$5="N","N",1),""))</f>
        <v/>
      </c>
      <c r="Q983" s="9" t="str">
        <f>IF(Search!$L$6="","",IF(ISNUMBER(SEARCH("Patch",$AU983))=TRUE,IF(Search!$L$6="N","N",1),""))</f>
        <v/>
      </c>
      <c r="R983" s="9" t="str">
        <f>IF(Search!$L$7="","",IF(ISNUMBER(SEARCH("Shield",$AU983))=TRUE,IF(Search!$L$7="N","N",1),""))</f>
        <v/>
      </c>
      <c r="S983" s="9" t="str">
        <f>IF(Search!$L$8="","",IF(ISNUMBER(SEARCH("Stick",$AU983))=TRUE,IF(Search!$L$8="N","N",1),""))</f>
        <v/>
      </c>
      <c r="T983" s="9" t="str">
        <f>IF(Search!$O$4="","",IF(COUNTA($AW983)=1,IF(Search!$O$4="N","N",1),""))</f>
        <v/>
      </c>
      <c r="U983" s="9" t="str">
        <f>IF(Search!$O$5="","",IF($AW983="","",IF($AW983&lt;Search!$O$5,"",1)))</f>
        <v/>
      </c>
      <c r="V983" s="9" t="str">
        <f>IF(Search!$O$6="","",IF($AW983="","",IF($AW983&gt;Search!$O$6,"",1)))</f>
        <v/>
      </c>
      <c r="W983" s="9" t="str">
        <f>IF(Search!$U$4="","",IF($AX983="","",1))</f>
        <v/>
      </c>
      <c r="X983" s="9" t="str">
        <f>IF(Search!$U$5="","",IF(ISNUMBER(SEARCH(Search!$U$5,$AX983))=TRUE,IF(Search!$U$5="N","N",1),""))</f>
        <v/>
      </c>
      <c r="Y983" s="9" t="str">
        <f>IF(Search!$U$6="","",IF($AY983&lt;Search!$U$6,"",1))</f>
        <v/>
      </c>
      <c r="Z983" s="9" t="str">
        <f>IF(Search!$R$4="","",IF(Inventory!$BA983&lt;Search!$R$4,"",1))</f>
        <v/>
      </c>
      <c r="AA983" s="9" t="str">
        <f>IF(Search!$R$5="","",IF($BA983&gt;Search!$R$5,"",1))</f>
        <v/>
      </c>
      <c r="AB983" s="9" t="str">
        <f>IF(Search!$R$6="","",IF($BB983&lt;Search!$R$6,"",1))</f>
        <v/>
      </c>
      <c r="AC983" s="9" t="str">
        <f>IF(Search!$R$7="","",IF($BB983&lt;Search!$R$7,"",1))</f>
        <v/>
      </c>
      <c r="AD983" s="45" t="str">
        <f>IF(COUNTIF($A983:$AC983,"n")&gt;0,"",IF(SUM($A983:$AC983)=COUNTA(Search!$C$4:$C$8,Search!$F$4:$F$8,Search!$I$4:$I$6,Search!$I$8,Search!$L$4:$L$8,Search!$O$4:$O$8,Search!$R$4:$R$7,Search!$U$4:$U$7)-COUNTIF(Search!$C$4:$U$7,"n"),1+LARGE($AD$1:AD982,1),""))</f>
        <v/>
      </c>
      <c r="AE983" s="45" t="str">
        <f t="shared" si="48"/>
        <v/>
      </c>
      <c r="AF983" s="45" t="str">
        <f>IF(AD983="","",COUNTIF($AE$1:$AE982,$AE983)+RANK($AE983,$AE$2:$AE$10540,1))</f>
        <v/>
      </c>
      <c r="AG983" s="45" t="str">
        <f t="shared" si="49"/>
        <v/>
      </c>
      <c r="AH983" s="45" t="str">
        <f>IF($AD983="","",COUNTIF($AG$1:$AG982,$AG983)+RANK($AG983,$AG$1:$AG$10539,0))</f>
        <v/>
      </c>
      <c r="AI983" s="10" t="str">
        <f t="shared" si="50"/>
        <v>2003-04 Titanium Right on Target #15 Matt Stajan     /   $</v>
      </c>
      <c r="AJ983" s="11">
        <v>2003</v>
      </c>
      <c r="AK983" s="17" t="s">
        <v>1874</v>
      </c>
      <c r="AL983" s="12" t="s">
        <v>2277</v>
      </c>
      <c r="AM983" s="10">
        <v>15</v>
      </c>
      <c r="AN983" s="15" t="s">
        <v>538</v>
      </c>
      <c r="AO983" s="14"/>
      <c r="AP983" s="14"/>
      <c r="AQ983" s="14"/>
      <c r="AR983" s="14"/>
      <c r="AS983" s="9"/>
      <c r="AT983" s="9"/>
      <c r="AU983" s="9"/>
      <c r="AV983" s="13"/>
      <c r="AW983" s="13"/>
      <c r="AX983" s="9"/>
      <c r="AY983" s="9"/>
      <c r="AZ983" s="9"/>
      <c r="BA983" s="33"/>
      <c r="BB983" s="33"/>
      <c r="BC983" s="36"/>
      <c r="BD983" s="12" t="s">
        <v>1771</v>
      </c>
    </row>
    <row r="984" spans="1:56" s="12" customFormat="1" x14ac:dyDescent="0.2">
      <c r="A984" s="9" t="str">
        <f>IF(Search!$C$5="","",IF(COUNTA(Inventory!$AP984)=1,1,""))</f>
        <v/>
      </c>
      <c r="B984" s="9" t="str">
        <f>IF(Search!$C$4="","",IF(ISNUMBER(SEARCH(Search!$C$4,$AR984))=TRUE,1,""))</f>
        <v/>
      </c>
      <c r="C984" s="9" t="str">
        <f>IF(Search!$C$6="x",IF(COUNTA($AQ984)=1,1,"N"),IF(COUNTA($AQ984)=1,"N",""))</f>
        <v/>
      </c>
      <c r="D984" s="9" t="str">
        <f>IF(Search!$O$8="","",IF(ISNUMBER(SEARCH(Search!$O$8,$BD984))=TRUE,1,""))</f>
        <v/>
      </c>
      <c r="E984" s="9" t="str">
        <f>IF(Search!$C$7="","",IF(ISNUMBER(SEARCH(Search!$C$7,$AN984))=TRUE,1,""))</f>
        <v/>
      </c>
      <c r="F984" s="9" t="str">
        <f>IF(Search!$C$8="","",IF(ISNUMBER(SEARCH(Search!$C$8,$AO984))=TRUE,1,""))</f>
        <v/>
      </c>
      <c r="G984" s="9" t="str">
        <f>IF(Search!$F$4="","",IF(Inventory!$AJ984&lt;Search!$F$4,"",1))</f>
        <v/>
      </c>
      <c r="H984" s="9" t="str">
        <f>IF(Search!$F$5="","",IF(Inventory!$AJ984&gt;Search!$F$5,"",1))</f>
        <v/>
      </c>
      <c r="I984" s="9" t="str">
        <f>IF(Search!$F$7="","",IF(Search!$F$8="",IF(ISNUMBER(SEARCH(Search!$F$7,$AL984))=TRUE,1,""),""))</f>
        <v/>
      </c>
      <c r="J984" s="9" t="str">
        <f>IF($AL984=Search!$F$8,1,"")</f>
        <v/>
      </c>
      <c r="K984" s="9" t="str">
        <f>IF(Search!$I$4="","",IF(COUNTA($AS984)=1,IF(Search!$I$4="N","N",1),""))</f>
        <v/>
      </c>
      <c r="L984" s="9" t="str">
        <f>IF(Search!$I$5="","",IF($AS984="RC",1,""))</f>
        <v/>
      </c>
      <c r="M984" s="9" t="str">
        <f>IF(Search!$I$6="","",IF($AS984="RCP",1,""))</f>
        <v/>
      </c>
      <c r="N984" s="9" t="str">
        <f>IF(Search!$I$8="","",IF(COUNTA($AT984)=1,IF(Search!$I$8="N","N",1),""))</f>
        <v/>
      </c>
      <c r="O984" s="9" t="str">
        <f>IF(Search!$L$4="","",IF(COUNTA($AU984)=1,IF(Search!$L$4="N","N",1),""))</f>
        <v/>
      </c>
      <c r="P984" s="9" t="str">
        <f>IF(Search!$L$5="","",IF(ISNUMBER(SEARCH("Jersey",$AU984))=TRUE,IF(Search!$L$5="N","N",1),""))</f>
        <v/>
      </c>
      <c r="Q984" s="9" t="str">
        <f>IF(Search!$L$6="","",IF(ISNUMBER(SEARCH("Patch",$AU984))=TRUE,IF(Search!$L$6="N","N",1),""))</f>
        <v/>
      </c>
      <c r="R984" s="9" t="str">
        <f>IF(Search!$L$7="","",IF(ISNUMBER(SEARCH("Shield",$AU984))=TRUE,IF(Search!$L$7="N","N",1),""))</f>
        <v/>
      </c>
      <c r="S984" s="9" t="str">
        <f>IF(Search!$L$8="","",IF(ISNUMBER(SEARCH("Stick",$AU984))=TRUE,IF(Search!$L$8="N","N",1),""))</f>
        <v/>
      </c>
      <c r="T984" s="9" t="str">
        <f>IF(Search!$O$4="","",IF(COUNTA($AW984)=1,IF(Search!$O$4="N","N",1),""))</f>
        <v/>
      </c>
      <c r="U984" s="9" t="str">
        <f>IF(Search!$O$5="","",IF($AW984="","",IF($AW984&lt;Search!$O$5,"",1)))</f>
        <v/>
      </c>
      <c r="V984" s="9" t="str">
        <f>IF(Search!$O$6="","",IF($AW984="","",IF($AW984&gt;Search!$O$6,"",1)))</f>
        <v/>
      </c>
      <c r="W984" s="9" t="str">
        <f>IF(Search!$U$4="","",IF($AX984="","",1))</f>
        <v/>
      </c>
      <c r="X984" s="9" t="str">
        <f>IF(Search!$U$5="","",IF(ISNUMBER(SEARCH(Search!$U$5,$AX984))=TRUE,IF(Search!$U$5="N","N",1),""))</f>
        <v/>
      </c>
      <c r="Y984" s="9" t="str">
        <f>IF(Search!$U$6="","",IF($AY984&lt;Search!$U$6,"",1))</f>
        <v/>
      </c>
      <c r="Z984" s="9" t="str">
        <f>IF(Search!$R$4="","",IF(Inventory!$BA984&lt;Search!$R$4,"",1))</f>
        <v/>
      </c>
      <c r="AA984" s="9" t="str">
        <f>IF(Search!$R$5="","",IF($BA984&gt;Search!$R$5,"",1))</f>
        <v/>
      </c>
      <c r="AB984" s="9" t="str">
        <f>IF(Search!$R$6="","",IF($BB984&lt;Search!$R$6,"",1))</f>
        <v/>
      </c>
      <c r="AC984" s="9" t="str">
        <f>IF(Search!$R$7="","",IF($BB984&lt;Search!$R$7,"",1))</f>
        <v/>
      </c>
      <c r="AD984" s="45" t="str">
        <f>IF(COUNTIF($A984:$AC984,"n")&gt;0,"",IF(SUM($A984:$AC984)=COUNTA(Search!$C$4:$C$8,Search!$F$4:$F$8,Search!$I$4:$I$6,Search!$I$8,Search!$L$4:$L$8,Search!$O$4:$O$8,Search!$R$4:$R$7,Search!$U$4:$U$7)-COUNTIF(Search!$C$4:$U$7,"n"),1+LARGE($AD$1:AD983,1),""))</f>
        <v/>
      </c>
      <c r="AE984" s="45" t="str">
        <f t="shared" si="48"/>
        <v/>
      </c>
      <c r="AF984" s="45" t="str">
        <f>IF(AD984="","",COUNTIF($AE$1:$AE983,$AE984)+RANK($AE984,$AE$2:$AE$10540,1))</f>
        <v/>
      </c>
      <c r="AG984" s="45" t="str">
        <f t="shared" si="49"/>
        <v/>
      </c>
      <c r="AH984" s="45" t="str">
        <f>IF($AD984="","",COUNTIF($AG$1:$AG983,$AG984)+RANK($AG984,$AG$1:$AG$10539,0))</f>
        <v/>
      </c>
      <c r="AI984" s="10" t="str">
        <f t="shared" si="50"/>
        <v>2003-04 UD Premier Collection #109 Patrice Bergeron     /   $</v>
      </c>
      <c r="AJ984" s="11">
        <v>2003</v>
      </c>
      <c r="AK984" s="17" t="s">
        <v>1874</v>
      </c>
      <c r="AL984" s="12" t="s">
        <v>541</v>
      </c>
      <c r="AM984" s="10">
        <v>109</v>
      </c>
      <c r="AN984" s="12" t="s">
        <v>540</v>
      </c>
      <c r="AO984" s="9"/>
      <c r="AP984" s="9"/>
      <c r="AQ984" s="9"/>
      <c r="AR984" s="14" t="s">
        <v>2464</v>
      </c>
      <c r="AS984" s="9"/>
      <c r="AT984" s="9"/>
      <c r="AU984" s="9"/>
      <c r="AV984" s="13"/>
      <c r="AW984" s="13"/>
      <c r="AX984" s="9"/>
      <c r="AY984" s="9"/>
      <c r="AZ984" s="9"/>
      <c r="BA984" s="33"/>
      <c r="BB984" s="33"/>
      <c r="BC984" s="36"/>
      <c r="BD984" s="12" t="s">
        <v>1771</v>
      </c>
    </row>
    <row r="985" spans="1:56" s="12" customFormat="1" x14ac:dyDescent="0.2">
      <c r="A985" s="9" t="str">
        <f>IF(Search!$C$5="","",IF(COUNTA(Inventory!$AP985)=1,1,""))</f>
        <v/>
      </c>
      <c r="B985" s="9" t="str">
        <f>IF(Search!$C$4="","",IF(ISNUMBER(SEARCH(Search!$C$4,$AR985))=TRUE,1,""))</f>
        <v/>
      </c>
      <c r="C985" s="9" t="str">
        <f>IF(Search!$C$6="x",IF(COUNTA($AQ985)=1,1,"N"),IF(COUNTA($AQ985)=1,"N",""))</f>
        <v/>
      </c>
      <c r="D985" s="9" t="str">
        <f>IF(Search!$O$8="","",IF(ISNUMBER(SEARCH(Search!$O$8,$BD985))=TRUE,1,""))</f>
        <v/>
      </c>
      <c r="E985" s="9" t="str">
        <f>IF(Search!$C$7="","",IF(ISNUMBER(SEARCH(Search!$C$7,$AN985))=TRUE,1,""))</f>
        <v/>
      </c>
      <c r="F985" s="9" t="str">
        <f>IF(Search!$C$8="","",IF(ISNUMBER(SEARCH(Search!$C$8,$AO985))=TRUE,1,""))</f>
        <v/>
      </c>
      <c r="G985" s="9" t="str">
        <f>IF(Search!$F$4="","",IF(Inventory!$AJ985&lt;Search!$F$4,"",1))</f>
        <v/>
      </c>
      <c r="H985" s="9" t="str">
        <f>IF(Search!$F$5="","",IF(Inventory!$AJ985&gt;Search!$F$5,"",1))</f>
        <v/>
      </c>
      <c r="I985" s="9" t="str">
        <f>IF(Search!$F$7="","",IF(Search!$F$8="",IF(ISNUMBER(SEARCH(Search!$F$7,$AL985))=TRUE,1,""),""))</f>
        <v/>
      </c>
      <c r="J985" s="9" t="str">
        <f>IF($AL985=Search!$F$8,1,"")</f>
        <v/>
      </c>
      <c r="K985" s="9" t="str">
        <f>IF(Search!$I$4="","",IF(COUNTA($AS985)=1,IF(Search!$I$4="N","N",1),""))</f>
        <v/>
      </c>
      <c r="L985" s="9" t="str">
        <f>IF(Search!$I$5="","",IF($AS985="RC",1,""))</f>
        <v/>
      </c>
      <c r="M985" s="9" t="str">
        <f>IF(Search!$I$6="","",IF($AS985="RCP",1,""))</f>
        <v/>
      </c>
      <c r="N985" s="9" t="str">
        <f>IF(Search!$I$8="","",IF(COUNTA($AT985)=1,IF(Search!$I$8="N","N",1),""))</f>
        <v/>
      </c>
      <c r="O985" s="9" t="str">
        <f>IF(Search!$L$4="","",IF(COUNTA($AU985)=1,IF(Search!$L$4="N","N",1),""))</f>
        <v/>
      </c>
      <c r="P985" s="9" t="str">
        <f>IF(Search!$L$5="","",IF(ISNUMBER(SEARCH("Jersey",$AU985))=TRUE,IF(Search!$L$5="N","N",1),""))</f>
        <v/>
      </c>
      <c r="Q985" s="9" t="str">
        <f>IF(Search!$L$6="","",IF(ISNUMBER(SEARCH("Patch",$AU985))=TRUE,IF(Search!$L$6="N","N",1),""))</f>
        <v/>
      </c>
      <c r="R985" s="9" t="str">
        <f>IF(Search!$L$7="","",IF(ISNUMBER(SEARCH("Shield",$AU985))=TRUE,IF(Search!$L$7="N","N",1),""))</f>
        <v/>
      </c>
      <c r="S985" s="9" t="str">
        <f>IF(Search!$L$8="","",IF(ISNUMBER(SEARCH("Stick",$AU985))=TRUE,IF(Search!$L$8="N","N",1),""))</f>
        <v/>
      </c>
      <c r="T985" s="9" t="str">
        <f>IF(Search!$O$4="","",IF(COUNTA($AW985)=1,IF(Search!$O$4="N","N",1),""))</f>
        <v/>
      </c>
      <c r="U985" s="9" t="str">
        <f>IF(Search!$O$5="","",IF($AW985="","",IF($AW985&lt;Search!$O$5,"",1)))</f>
        <v/>
      </c>
      <c r="V985" s="9" t="str">
        <f>IF(Search!$O$6="","",IF($AW985="","",IF($AW985&gt;Search!$O$6,"",1)))</f>
        <v/>
      </c>
      <c r="W985" s="9" t="str">
        <f>IF(Search!$U$4="","",IF($AX985="","",1))</f>
        <v/>
      </c>
      <c r="X985" s="9" t="str">
        <f>IF(Search!$U$5="","",IF(ISNUMBER(SEARCH(Search!$U$5,$AX985))=TRUE,IF(Search!$U$5="N","N",1),""))</f>
        <v/>
      </c>
      <c r="Y985" s="9" t="str">
        <f>IF(Search!$U$6="","",IF($AY985&lt;Search!$U$6,"",1))</f>
        <v/>
      </c>
      <c r="Z985" s="9" t="str">
        <f>IF(Search!$R$4="","",IF(Inventory!$BA985&lt;Search!$R$4,"",1))</f>
        <v/>
      </c>
      <c r="AA985" s="9" t="str">
        <f>IF(Search!$R$5="","",IF($BA985&gt;Search!$R$5,"",1))</f>
        <v/>
      </c>
      <c r="AB985" s="9" t="str">
        <f>IF(Search!$R$6="","",IF($BB985&lt;Search!$R$6,"",1))</f>
        <v/>
      </c>
      <c r="AC985" s="9" t="str">
        <f>IF(Search!$R$7="","",IF($BB985&lt;Search!$R$7,"",1))</f>
        <v/>
      </c>
      <c r="AD985" s="45" t="str">
        <f>IF(COUNTIF($A985:$AC985,"n")&gt;0,"",IF(SUM($A985:$AC985)=COUNTA(Search!$C$4:$C$8,Search!$F$4:$F$8,Search!$I$4:$I$6,Search!$I$8,Search!$L$4:$L$8,Search!$O$4:$O$8,Search!$R$4:$R$7,Search!$U$4:$U$7)-COUNTIF(Search!$C$4:$U$7,"n"),1+LARGE($AD$1:AD984,1),""))</f>
        <v/>
      </c>
      <c r="AE985" s="45" t="str">
        <f t="shared" si="48"/>
        <v/>
      </c>
      <c r="AF985" s="45" t="str">
        <f>IF(AD985="","",COUNTIF($AE$1:$AE984,$AE985)+RANK($AE985,$AE$2:$AE$10540,1))</f>
        <v/>
      </c>
      <c r="AG985" s="45" t="str">
        <f t="shared" si="49"/>
        <v/>
      </c>
      <c r="AH985" s="45" t="str">
        <f>IF($AD985="","",COUNTIF($AG$1:$AG984,$AG985)+RANK($AG985,$AG$1:$AG$10539,0))</f>
        <v/>
      </c>
      <c r="AI985" s="10" t="str">
        <f t="shared" si="50"/>
        <v>2003-04 UD Premier Collection #111 Joffrey Lupul     /   $</v>
      </c>
      <c r="AJ985" s="11">
        <v>2003</v>
      </c>
      <c r="AK985" s="17" t="s">
        <v>1874</v>
      </c>
      <c r="AL985" s="12" t="s">
        <v>541</v>
      </c>
      <c r="AM985" s="10">
        <v>111</v>
      </c>
      <c r="AN985" s="12" t="s">
        <v>542</v>
      </c>
      <c r="AO985" s="9"/>
      <c r="AP985" s="9"/>
      <c r="AQ985" s="9"/>
      <c r="AR985" s="14" t="s">
        <v>2464</v>
      </c>
      <c r="AS985" s="9"/>
      <c r="AT985" s="9"/>
      <c r="AU985" s="9"/>
      <c r="AV985" s="13"/>
      <c r="AW985" s="13"/>
      <c r="AX985" s="9"/>
      <c r="AY985" s="9"/>
      <c r="AZ985" s="9"/>
      <c r="BA985" s="33"/>
      <c r="BB985" s="33"/>
      <c r="BC985" s="36"/>
      <c r="BD985" s="12" t="s">
        <v>1771</v>
      </c>
    </row>
    <row r="986" spans="1:56" s="12" customFormat="1" x14ac:dyDescent="0.2">
      <c r="A986" s="9" t="str">
        <f>IF(Search!$C$5="","",IF(COUNTA(Inventory!$AP986)=1,1,""))</f>
        <v/>
      </c>
      <c r="B986" s="9" t="str">
        <f>IF(Search!$C$4="","",IF(ISNUMBER(SEARCH(Search!$C$4,$AR986))=TRUE,1,""))</f>
        <v/>
      </c>
      <c r="C986" s="9" t="str">
        <f>IF(Search!$C$6="x",IF(COUNTA($AQ986)=1,1,"N"),IF(COUNTA($AQ986)=1,"N",""))</f>
        <v/>
      </c>
      <c r="D986" s="9" t="str">
        <f>IF(Search!$O$8="","",IF(ISNUMBER(SEARCH(Search!$O$8,$BD986))=TRUE,1,""))</f>
        <v/>
      </c>
      <c r="E986" s="9" t="str">
        <f>IF(Search!$C$7="","",IF(ISNUMBER(SEARCH(Search!$C$7,$AN986))=TRUE,1,""))</f>
        <v/>
      </c>
      <c r="F986" s="9" t="str">
        <f>IF(Search!$C$8="","",IF(ISNUMBER(SEARCH(Search!$C$8,$AO986))=TRUE,1,""))</f>
        <v/>
      </c>
      <c r="G986" s="9" t="str">
        <f>IF(Search!$F$4="","",IF(Inventory!$AJ986&lt;Search!$F$4,"",1))</f>
        <v/>
      </c>
      <c r="H986" s="9" t="str">
        <f>IF(Search!$F$5="","",IF(Inventory!$AJ986&gt;Search!$F$5,"",1))</f>
        <v/>
      </c>
      <c r="I986" s="9" t="str">
        <f>IF(Search!$F$7="","",IF(Search!$F$8="",IF(ISNUMBER(SEARCH(Search!$F$7,$AL986))=TRUE,1,""),""))</f>
        <v/>
      </c>
      <c r="J986" s="9" t="str">
        <f>IF($AL986=Search!$F$8,1,"")</f>
        <v/>
      </c>
      <c r="K986" s="9" t="str">
        <f>IF(Search!$I$4="","",IF(COUNTA($AS986)=1,IF(Search!$I$4="N","N",1),""))</f>
        <v/>
      </c>
      <c r="L986" s="9" t="str">
        <f>IF(Search!$I$5="","",IF($AS986="RC",1,""))</f>
        <v/>
      </c>
      <c r="M986" s="9" t="str">
        <f>IF(Search!$I$6="","",IF($AS986="RCP",1,""))</f>
        <v/>
      </c>
      <c r="N986" s="9" t="str">
        <f>IF(Search!$I$8="","",IF(COUNTA($AT986)=1,IF(Search!$I$8="N","N",1),""))</f>
        <v/>
      </c>
      <c r="O986" s="9" t="str">
        <f>IF(Search!$L$4="","",IF(COUNTA($AU986)=1,IF(Search!$L$4="N","N",1),""))</f>
        <v/>
      </c>
      <c r="P986" s="9" t="str">
        <f>IF(Search!$L$5="","",IF(ISNUMBER(SEARCH("Jersey",$AU986))=TRUE,IF(Search!$L$5="N","N",1),""))</f>
        <v/>
      </c>
      <c r="Q986" s="9" t="str">
        <f>IF(Search!$L$6="","",IF(ISNUMBER(SEARCH("Patch",$AU986))=TRUE,IF(Search!$L$6="N","N",1),""))</f>
        <v/>
      </c>
      <c r="R986" s="9" t="str">
        <f>IF(Search!$L$7="","",IF(ISNUMBER(SEARCH("Shield",$AU986))=TRUE,IF(Search!$L$7="N","N",1),""))</f>
        <v/>
      </c>
      <c r="S986" s="9" t="str">
        <f>IF(Search!$L$8="","",IF(ISNUMBER(SEARCH("Stick",$AU986))=TRUE,IF(Search!$L$8="N","N",1),""))</f>
        <v/>
      </c>
      <c r="T986" s="9" t="str">
        <f>IF(Search!$O$4="","",IF(COUNTA($AW986)=1,IF(Search!$O$4="N","N",1),""))</f>
        <v/>
      </c>
      <c r="U986" s="9" t="str">
        <f>IF(Search!$O$5="","",IF($AW986="","",IF($AW986&lt;Search!$O$5,"",1)))</f>
        <v/>
      </c>
      <c r="V986" s="9" t="str">
        <f>IF(Search!$O$6="","",IF($AW986="","",IF($AW986&gt;Search!$O$6,"",1)))</f>
        <v/>
      </c>
      <c r="W986" s="9" t="str">
        <f>IF(Search!$U$4="","",IF($AX986="","",1))</f>
        <v/>
      </c>
      <c r="X986" s="9" t="str">
        <f>IF(Search!$U$5="","",IF(ISNUMBER(SEARCH(Search!$U$5,$AX986))=TRUE,IF(Search!$U$5="N","N",1),""))</f>
        <v/>
      </c>
      <c r="Y986" s="9" t="str">
        <f>IF(Search!$U$6="","",IF($AY986&lt;Search!$U$6,"",1))</f>
        <v/>
      </c>
      <c r="Z986" s="9" t="str">
        <f>IF(Search!$R$4="","",IF(Inventory!$BA986&lt;Search!$R$4,"",1))</f>
        <v/>
      </c>
      <c r="AA986" s="9" t="str">
        <f>IF(Search!$R$5="","",IF($BA986&gt;Search!$R$5,"",1))</f>
        <v/>
      </c>
      <c r="AB986" s="9" t="str">
        <f>IF(Search!$R$6="","",IF($BB986&lt;Search!$R$6,"",1))</f>
        <v/>
      </c>
      <c r="AC986" s="9" t="str">
        <f>IF(Search!$R$7="","",IF($BB986&lt;Search!$R$7,"",1))</f>
        <v/>
      </c>
      <c r="AD986" s="45" t="str">
        <f>IF(COUNTIF($A986:$AC986,"n")&gt;0,"",IF(SUM($A986:$AC986)=COUNTA(Search!$C$4:$C$8,Search!$F$4:$F$8,Search!$I$4:$I$6,Search!$I$8,Search!$L$4:$L$8,Search!$O$4:$O$8,Search!$R$4:$R$7,Search!$U$4:$U$7)-COUNTIF(Search!$C$4:$U$7,"n"),1+LARGE($AD$1:AD985,1),""))</f>
        <v/>
      </c>
      <c r="AE986" s="45" t="str">
        <f t="shared" si="48"/>
        <v/>
      </c>
      <c r="AF986" s="45" t="str">
        <f>IF(AD986="","",COUNTIF($AE$1:$AE985,$AE986)+RANK($AE986,$AE$2:$AE$10540,1))</f>
        <v/>
      </c>
      <c r="AG986" s="45" t="str">
        <f t="shared" si="49"/>
        <v/>
      </c>
      <c r="AH986" s="45" t="str">
        <f>IF($AD986="","",COUNTIF($AG$1:$AG985,$AG986)+RANK($AG986,$AG$1:$AG$10539,0))</f>
        <v/>
      </c>
      <c r="AI986" s="10" t="str">
        <f t="shared" si="50"/>
        <v>2003-04 UD Premier Collection Signatures #PSON Owen Nolan     /   $</v>
      </c>
      <c r="AJ986" s="11">
        <v>2003</v>
      </c>
      <c r="AK986" s="17" t="s">
        <v>1874</v>
      </c>
      <c r="AL986" s="12" t="s">
        <v>2278</v>
      </c>
      <c r="AM986" s="10" t="s">
        <v>2279</v>
      </c>
      <c r="AN986" s="15" t="s">
        <v>212</v>
      </c>
      <c r="AO986" s="14"/>
      <c r="AP986" s="14"/>
      <c r="AQ986" s="14"/>
      <c r="AR986" s="14"/>
      <c r="AS986" s="9"/>
      <c r="AT986" s="9"/>
      <c r="AU986" s="9"/>
      <c r="AV986" s="13"/>
      <c r="AW986" s="13"/>
      <c r="AX986" s="9"/>
      <c r="AY986" s="9"/>
      <c r="AZ986" s="9"/>
      <c r="BA986" s="33"/>
      <c r="BB986" s="33"/>
      <c r="BC986" s="36"/>
      <c r="BD986" s="12" t="s">
        <v>1771</v>
      </c>
    </row>
    <row r="987" spans="1:56" s="12" customFormat="1" x14ac:dyDescent="0.2">
      <c r="A987" s="9" t="str">
        <f>IF(Search!$C$5="","",IF(COUNTA(Inventory!$AP987)=1,1,""))</f>
        <v/>
      </c>
      <c r="B987" s="9" t="str">
        <f>IF(Search!$C$4="","",IF(ISNUMBER(SEARCH(Search!$C$4,$AR987))=TRUE,1,""))</f>
        <v/>
      </c>
      <c r="C987" s="9" t="str">
        <f>IF(Search!$C$6="x",IF(COUNTA($AQ987)=1,1,"N"),IF(COUNTA($AQ987)=1,"N",""))</f>
        <v/>
      </c>
      <c r="D987" s="9" t="str">
        <f>IF(Search!$O$8="","",IF(ISNUMBER(SEARCH(Search!$O$8,$BD987))=TRUE,1,""))</f>
        <v/>
      </c>
      <c r="E987" s="9" t="str">
        <f>IF(Search!$C$7="","",IF(ISNUMBER(SEARCH(Search!$C$7,$AN987))=TRUE,1,""))</f>
        <v/>
      </c>
      <c r="F987" s="9" t="str">
        <f>IF(Search!$C$8="","",IF(ISNUMBER(SEARCH(Search!$C$8,$AO987))=TRUE,1,""))</f>
        <v/>
      </c>
      <c r="G987" s="9" t="str">
        <f>IF(Search!$F$4="","",IF(Inventory!$AJ987&lt;Search!$F$4,"",1))</f>
        <v/>
      </c>
      <c r="H987" s="9" t="str">
        <f>IF(Search!$F$5="","",IF(Inventory!$AJ987&gt;Search!$F$5,"",1))</f>
        <v/>
      </c>
      <c r="I987" s="9" t="str">
        <f>IF(Search!$F$7="","",IF(Search!$F$8="",IF(ISNUMBER(SEARCH(Search!$F$7,$AL987))=TRUE,1,""),""))</f>
        <v/>
      </c>
      <c r="J987" s="9" t="str">
        <f>IF($AL987=Search!$F$8,1,"")</f>
        <v/>
      </c>
      <c r="K987" s="9" t="str">
        <f>IF(Search!$I$4="","",IF(COUNTA($AS987)=1,IF(Search!$I$4="N","N",1),""))</f>
        <v/>
      </c>
      <c r="L987" s="9" t="str">
        <f>IF(Search!$I$5="","",IF($AS987="RC",1,""))</f>
        <v/>
      </c>
      <c r="M987" s="9" t="str">
        <f>IF(Search!$I$6="","",IF($AS987="RCP",1,""))</f>
        <v/>
      </c>
      <c r="N987" s="9" t="str">
        <f>IF(Search!$I$8="","",IF(COUNTA($AT987)=1,IF(Search!$I$8="N","N",1),""))</f>
        <v/>
      </c>
      <c r="O987" s="9" t="str">
        <f>IF(Search!$L$4="","",IF(COUNTA($AU987)=1,IF(Search!$L$4="N","N",1),""))</f>
        <v/>
      </c>
      <c r="P987" s="9" t="str">
        <f>IF(Search!$L$5="","",IF(ISNUMBER(SEARCH("Jersey",$AU987))=TRUE,IF(Search!$L$5="N","N",1),""))</f>
        <v/>
      </c>
      <c r="Q987" s="9" t="str">
        <f>IF(Search!$L$6="","",IF(ISNUMBER(SEARCH("Patch",$AU987))=TRUE,IF(Search!$L$6="N","N",1),""))</f>
        <v/>
      </c>
      <c r="R987" s="9" t="str">
        <f>IF(Search!$L$7="","",IF(ISNUMBER(SEARCH("Shield",$AU987))=TRUE,IF(Search!$L$7="N","N",1),""))</f>
        <v/>
      </c>
      <c r="S987" s="9" t="str">
        <f>IF(Search!$L$8="","",IF(ISNUMBER(SEARCH("Stick",$AU987))=TRUE,IF(Search!$L$8="N","N",1),""))</f>
        <v/>
      </c>
      <c r="T987" s="9" t="str">
        <f>IF(Search!$O$4="","",IF(COUNTA($AW987)=1,IF(Search!$O$4="N","N",1),""))</f>
        <v/>
      </c>
      <c r="U987" s="9" t="str">
        <f>IF(Search!$O$5="","",IF($AW987="","",IF($AW987&lt;Search!$O$5,"",1)))</f>
        <v/>
      </c>
      <c r="V987" s="9" t="str">
        <f>IF(Search!$O$6="","",IF($AW987="","",IF($AW987&gt;Search!$O$6,"",1)))</f>
        <v/>
      </c>
      <c r="W987" s="9" t="str">
        <f>IF(Search!$U$4="","",IF($AX987="","",1))</f>
        <v/>
      </c>
      <c r="X987" s="9" t="str">
        <f>IF(Search!$U$5="","",IF(ISNUMBER(SEARCH(Search!$U$5,$AX987))=TRUE,IF(Search!$U$5="N","N",1),""))</f>
        <v/>
      </c>
      <c r="Y987" s="9" t="str">
        <f>IF(Search!$U$6="","",IF($AY987&lt;Search!$U$6,"",1))</f>
        <v/>
      </c>
      <c r="Z987" s="9" t="str">
        <f>IF(Search!$R$4="","",IF(Inventory!$BA987&lt;Search!$R$4,"",1))</f>
        <v/>
      </c>
      <c r="AA987" s="9" t="str">
        <f>IF(Search!$R$5="","",IF($BA987&gt;Search!$R$5,"",1))</f>
        <v/>
      </c>
      <c r="AB987" s="9" t="str">
        <f>IF(Search!$R$6="","",IF($BB987&lt;Search!$R$6,"",1))</f>
        <v/>
      </c>
      <c r="AC987" s="9" t="str">
        <f>IF(Search!$R$7="","",IF($BB987&lt;Search!$R$7,"",1))</f>
        <v/>
      </c>
      <c r="AD987" s="45" t="str">
        <f>IF(COUNTIF($A987:$AC987,"n")&gt;0,"",IF(SUM($A987:$AC987)=COUNTA(Search!$C$4:$C$8,Search!$F$4:$F$8,Search!$I$4:$I$6,Search!$I$8,Search!$L$4:$L$8,Search!$O$4:$O$8,Search!$R$4:$R$7,Search!$U$4:$U$7)-COUNTIF(Search!$C$4:$U$7,"n"),1+LARGE($AD$1:AD986,1),""))</f>
        <v/>
      </c>
      <c r="AE987" s="45" t="str">
        <f t="shared" si="48"/>
        <v/>
      </c>
      <c r="AF987" s="45" t="str">
        <f>IF(AD987="","",COUNTIF($AE$1:$AE986,$AE987)+RANK($AE987,$AE$2:$AE$10540,1))</f>
        <v/>
      </c>
      <c r="AG987" s="45" t="str">
        <f t="shared" si="49"/>
        <v/>
      </c>
      <c r="AH987" s="45" t="str">
        <f>IF($AD987="","",COUNTIF($AG$1:$AG986,$AG987)+RANK($AG987,$AG$1:$AG$10539,0))</f>
        <v/>
      </c>
      <c r="AI987" s="10" t="str">
        <f t="shared" si="50"/>
        <v>2003-04 Upper Deck #242 Matt Stajan TOR    /   $</v>
      </c>
      <c r="AJ987" s="11">
        <v>2003</v>
      </c>
      <c r="AK987" s="17" t="s">
        <v>1874</v>
      </c>
      <c r="AL987" s="12" t="s">
        <v>7</v>
      </c>
      <c r="AM987" s="10">
        <v>242</v>
      </c>
      <c r="AN987" s="12" t="s">
        <v>538</v>
      </c>
      <c r="AO987" s="9" t="s">
        <v>1904</v>
      </c>
      <c r="AP987" s="9"/>
      <c r="AQ987" s="9"/>
      <c r="AR987" s="14"/>
      <c r="AS987" s="9"/>
      <c r="AT987" s="9"/>
      <c r="AU987" s="9"/>
      <c r="AV987" s="13"/>
      <c r="AW987" s="13"/>
      <c r="AX987" s="9"/>
      <c r="AY987" s="9"/>
      <c r="AZ987" s="9"/>
      <c r="BA987" s="33"/>
      <c r="BB987" s="33"/>
      <c r="BC987" s="36"/>
      <c r="BD987" s="12" t="s">
        <v>1771</v>
      </c>
    </row>
    <row r="988" spans="1:56" s="12" customFormat="1" x14ac:dyDescent="0.2">
      <c r="A988" s="9" t="str">
        <f>IF(Search!$C$5="","",IF(COUNTA(Inventory!$AP988)=1,1,""))</f>
        <v/>
      </c>
      <c r="B988" s="9" t="str">
        <f>IF(Search!$C$4="","",IF(ISNUMBER(SEARCH(Search!$C$4,$AR988))=TRUE,1,""))</f>
        <v/>
      </c>
      <c r="C988" s="9" t="str">
        <f>IF(Search!$C$6="x",IF(COUNTA($AQ988)=1,1,"N"),IF(COUNTA($AQ988)=1,"N",""))</f>
        <v/>
      </c>
      <c r="D988" s="9" t="str">
        <f>IF(Search!$O$8="","",IF(ISNUMBER(SEARCH(Search!$O$8,$BD988))=TRUE,1,""))</f>
        <v/>
      </c>
      <c r="E988" s="9" t="str">
        <f>IF(Search!$C$7="","",IF(ISNUMBER(SEARCH(Search!$C$7,$AN988))=TRUE,1,""))</f>
        <v/>
      </c>
      <c r="F988" s="9" t="str">
        <f>IF(Search!$C$8="","",IF(ISNUMBER(SEARCH(Search!$C$8,$AO988))=TRUE,1,""))</f>
        <v/>
      </c>
      <c r="G988" s="9" t="str">
        <f>IF(Search!$F$4="","",IF(Inventory!$AJ988&lt;Search!$F$4,"",1))</f>
        <v/>
      </c>
      <c r="H988" s="9" t="str">
        <f>IF(Search!$F$5="","",IF(Inventory!$AJ988&gt;Search!$F$5,"",1))</f>
        <v/>
      </c>
      <c r="I988" s="9" t="str">
        <f>IF(Search!$F$7="","",IF(Search!$F$8="",IF(ISNUMBER(SEARCH(Search!$F$7,$AL988))=TRUE,1,""),""))</f>
        <v/>
      </c>
      <c r="J988" s="9" t="str">
        <f>IF($AL988=Search!$F$8,1,"")</f>
        <v/>
      </c>
      <c r="K988" s="9" t="str">
        <f>IF(Search!$I$4="","",IF(COUNTA($AS988)=1,IF(Search!$I$4="N","N",1),""))</f>
        <v/>
      </c>
      <c r="L988" s="9" t="str">
        <f>IF(Search!$I$5="","",IF($AS988="RC",1,""))</f>
        <v/>
      </c>
      <c r="M988" s="9" t="str">
        <f>IF(Search!$I$6="","",IF($AS988="RCP",1,""))</f>
        <v/>
      </c>
      <c r="N988" s="9" t="str">
        <f>IF(Search!$I$8="","",IF(COUNTA($AT988)=1,IF(Search!$I$8="N","N",1),""))</f>
        <v/>
      </c>
      <c r="O988" s="9" t="str">
        <f>IF(Search!$L$4="","",IF(COUNTA($AU988)=1,IF(Search!$L$4="N","N",1),""))</f>
        <v/>
      </c>
      <c r="P988" s="9" t="str">
        <f>IF(Search!$L$5="","",IF(ISNUMBER(SEARCH("Jersey",$AU988))=TRUE,IF(Search!$L$5="N","N",1),""))</f>
        <v/>
      </c>
      <c r="Q988" s="9" t="str">
        <f>IF(Search!$L$6="","",IF(ISNUMBER(SEARCH("Patch",$AU988))=TRUE,IF(Search!$L$6="N","N",1),""))</f>
        <v/>
      </c>
      <c r="R988" s="9" t="str">
        <f>IF(Search!$L$7="","",IF(ISNUMBER(SEARCH("Shield",$AU988))=TRUE,IF(Search!$L$7="N","N",1),""))</f>
        <v/>
      </c>
      <c r="S988" s="9" t="str">
        <f>IF(Search!$L$8="","",IF(ISNUMBER(SEARCH("Stick",$AU988))=TRUE,IF(Search!$L$8="N","N",1),""))</f>
        <v/>
      </c>
      <c r="T988" s="9" t="str">
        <f>IF(Search!$O$4="","",IF(COUNTA($AW988)=1,IF(Search!$O$4="N","N",1),""))</f>
        <v/>
      </c>
      <c r="U988" s="9" t="str">
        <f>IF(Search!$O$5="","",IF($AW988="","",IF($AW988&lt;Search!$O$5,"",1)))</f>
        <v/>
      </c>
      <c r="V988" s="9" t="str">
        <f>IF(Search!$O$6="","",IF($AW988="","",IF($AW988&gt;Search!$O$6,"",1)))</f>
        <v/>
      </c>
      <c r="W988" s="9" t="str">
        <f>IF(Search!$U$4="","",IF($AX988="","",1))</f>
        <v/>
      </c>
      <c r="X988" s="9" t="str">
        <f>IF(Search!$U$5="","",IF(ISNUMBER(SEARCH(Search!$U$5,$AX988))=TRUE,IF(Search!$U$5="N","N",1),""))</f>
        <v/>
      </c>
      <c r="Y988" s="9" t="str">
        <f>IF(Search!$U$6="","",IF($AY988&lt;Search!$U$6,"",1))</f>
        <v/>
      </c>
      <c r="Z988" s="9" t="str">
        <f>IF(Search!$R$4="","",IF(Inventory!$BA988&lt;Search!$R$4,"",1))</f>
        <v/>
      </c>
      <c r="AA988" s="9" t="str">
        <f>IF(Search!$R$5="","",IF($BA988&gt;Search!$R$5,"",1))</f>
        <v/>
      </c>
      <c r="AB988" s="9" t="str">
        <f>IF(Search!$R$6="","",IF($BB988&lt;Search!$R$6,"",1))</f>
        <v/>
      </c>
      <c r="AC988" s="9" t="str">
        <f>IF(Search!$R$7="","",IF($BB988&lt;Search!$R$7,"",1))</f>
        <v/>
      </c>
      <c r="AD988" s="45" t="str">
        <f>IF(COUNTIF($A988:$AC988,"n")&gt;0,"",IF(SUM($A988:$AC988)=COUNTA(Search!$C$4:$C$8,Search!$F$4:$F$8,Search!$I$4:$I$6,Search!$I$8,Search!$L$4:$L$8,Search!$O$4:$O$8,Search!$R$4:$R$7,Search!$U$4:$U$7)-COUNTIF(Search!$C$4:$U$7,"n"),1+LARGE($AD$1:AD987,1),""))</f>
        <v/>
      </c>
      <c r="AE988" s="45" t="str">
        <f t="shared" si="48"/>
        <v/>
      </c>
      <c r="AF988" s="45" t="str">
        <f>IF(AD988="","",COUNTIF($AE$1:$AE987,$AE988)+RANK($AE988,$AE$2:$AE$10540,1))</f>
        <v/>
      </c>
      <c r="AG988" s="45" t="str">
        <f t="shared" si="49"/>
        <v/>
      </c>
      <c r="AH988" s="45" t="str">
        <f>IF($AD988="","",COUNTIF($AG$1:$AG987,$AG988)+RANK($AG988,$AG$1:$AG$10539,0))</f>
        <v/>
      </c>
      <c r="AI988" s="10" t="str">
        <f t="shared" si="50"/>
        <v>2003-04 Upper Deck Canadian Exclusives #181 Tie Domi     /   $</v>
      </c>
      <c r="AJ988" s="11">
        <v>2003</v>
      </c>
      <c r="AK988" s="17" t="s">
        <v>1874</v>
      </c>
      <c r="AL988" s="12" t="s">
        <v>546</v>
      </c>
      <c r="AM988" s="10">
        <v>181</v>
      </c>
      <c r="AN988" s="15" t="s">
        <v>390</v>
      </c>
      <c r="AO988" s="14"/>
      <c r="AP988" s="14"/>
      <c r="AQ988" s="14"/>
      <c r="AR988" s="14"/>
      <c r="AS988" s="9"/>
      <c r="AT988" s="9"/>
      <c r="AU988" s="9"/>
      <c r="AV988" s="13"/>
      <c r="AW988" s="13"/>
      <c r="AX988" s="9"/>
      <c r="AY988" s="9"/>
      <c r="AZ988" s="9"/>
      <c r="BA988" s="33"/>
      <c r="BB988" s="33"/>
      <c r="BC988" s="36"/>
      <c r="BD988" s="12" t="s">
        <v>1771</v>
      </c>
    </row>
    <row r="989" spans="1:56" s="12" customFormat="1" x14ac:dyDescent="0.2">
      <c r="A989" s="9" t="str">
        <f>IF(Search!$C$5="","",IF(COUNTA(Inventory!$AP989)=1,1,""))</f>
        <v/>
      </c>
      <c r="B989" s="9" t="str">
        <f>IF(Search!$C$4="","",IF(ISNUMBER(SEARCH(Search!$C$4,$AR989))=TRUE,1,""))</f>
        <v/>
      </c>
      <c r="C989" s="9" t="str">
        <f>IF(Search!$C$6="x",IF(COUNTA($AQ989)=1,1,"N"),IF(COUNTA($AQ989)=1,"N",""))</f>
        <v/>
      </c>
      <c r="D989" s="9" t="str">
        <f>IF(Search!$O$8="","",IF(ISNUMBER(SEARCH(Search!$O$8,$BD989))=TRUE,1,""))</f>
        <v/>
      </c>
      <c r="E989" s="9" t="str">
        <f>IF(Search!$C$7="","",IF(ISNUMBER(SEARCH(Search!$C$7,$AN989))=TRUE,1,""))</f>
        <v/>
      </c>
      <c r="F989" s="9" t="str">
        <f>IF(Search!$C$8="","",IF(ISNUMBER(SEARCH(Search!$C$8,$AO989))=TRUE,1,""))</f>
        <v/>
      </c>
      <c r="G989" s="9" t="str">
        <f>IF(Search!$F$4="","",IF(Inventory!$AJ989&lt;Search!$F$4,"",1))</f>
        <v/>
      </c>
      <c r="H989" s="9" t="str">
        <f>IF(Search!$F$5="","",IF(Inventory!$AJ989&gt;Search!$F$5,"",1))</f>
        <v/>
      </c>
      <c r="I989" s="9" t="str">
        <f>IF(Search!$F$7="","",IF(Search!$F$8="",IF(ISNUMBER(SEARCH(Search!$F$7,$AL989))=TRUE,1,""),""))</f>
        <v/>
      </c>
      <c r="J989" s="9" t="str">
        <f>IF($AL989=Search!$F$8,1,"")</f>
        <v/>
      </c>
      <c r="K989" s="9" t="str">
        <f>IF(Search!$I$4="","",IF(COUNTA($AS989)=1,IF(Search!$I$4="N","N",1),""))</f>
        <v/>
      </c>
      <c r="L989" s="9" t="str">
        <f>IF(Search!$I$5="","",IF($AS989="RC",1,""))</f>
        <v/>
      </c>
      <c r="M989" s="9" t="str">
        <f>IF(Search!$I$6="","",IF($AS989="RCP",1,""))</f>
        <v/>
      </c>
      <c r="N989" s="9" t="str">
        <f>IF(Search!$I$8="","",IF(COUNTA($AT989)=1,IF(Search!$I$8="N","N",1),""))</f>
        <v/>
      </c>
      <c r="O989" s="9" t="str">
        <f>IF(Search!$L$4="","",IF(COUNTA($AU989)=1,IF(Search!$L$4="N","N",1),""))</f>
        <v/>
      </c>
      <c r="P989" s="9" t="str">
        <f>IF(Search!$L$5="","",IF(ISNUMBER(SEARCH("Jersey",$AU989))=TRUE,IF(Search!$L$5="N","N",1),""))</f>
        <v/>
      </c>
      <c r="Q989" s="9" t="str">
        <f>IF(Search!$L$6="","",IF(ISNUMBER(SEARCH("Patch",$AU989))=TRUE,IF(Search!$L$6="N","N",1),""))</f>
        <v/>
      </c>
      <c r="R989" s="9" t="str">
        <f>IF(Search!$L$7="","",IF(ISNUMBER(SEARCH("Shield",$AU989))=TRUE,IF(Search!$L$7="N","N",1),""))</f>
        <v/>
      </c>
      <c r="S989" s="9" t="str">
        <f>IF(Search!$L$8="","",IF(ISNUMBER(SEARCH("Stick",$AU989))=TRUE,IF(Search!$L$8="N","N",1),""))</f>
        <v/>
      </c>
      <c r="T989" s="9" t="str">
        <f>IF(Search!$O$4="","",IF(COUNTA($AW989)=1,IF(Search!$O$4="N","N",1),""))</f>
        <v/>
      </c>
      <c r="U989" s="9" t="str">
        <f>IF(Search!$O$5="","",IF($AW989="","",IF($AW989&lt;Search!$O$5,"",1)))</f>
        <v/>
      </c>
      <c r="V989" s="9" t="str">
        <f>IF(Search!$O$6="","",IF($AW989="","",IF($AW989&gt;Search!$O$6,"",1)))</f>
        <v/>
      </c>
      <c r="W989" s="9" t="str">
        <f>IF(Search!$U$4="","",IF($AX989="","",1))</f>
        <v/>
      </c>
      <c r="X989" s="9" t="str">
        <f>IF(Search!$U$5="","",IF(ISNUMBER(SEARCH(Search!$U$5,$AX989))=TRUE,IF(Search!$U$5="N","N",1),""))</f>
        <v/>
      </c>
      <c r="Y989" s="9" t="str">
        <f>IF(Search!$U$6="","",IF($AY989&lt;Search!$U$6,"",1))</f>
        <v/>
      </c>
      <c r="Z989" s="9" t="str">
        <f>IF(Search!$R$4="","",IF(Inventory!$BA989&lt;Search!$R$4,"",1))</f>
        <v/>
      </c>
      <c r="AA989" s="9" t="str">
        <f>IF(Search!$R$5="","",IF($BA989&gt;Search!$R$5,"",1))</f>
        <v/>
      </c>
      <c r="AB989" s="9" t="str">
        <f>IF(Search!$R$6="","",IF($BB989&lt;Search!$R$6,"",1))</f>
        <v/>
      </c>
      <c r="AC989" s="9" t="str">
        <f>IF(Search!$R$7="","",IF($BB989&lt;Search!$R$7,"",1))</f>
        <v/>
      </c>
      <c r="AD989" s="45" t="str">
        <f>IF(COUNTIF($A989:$AC989,"n")&gt;0,"",IF(SUM($A989:$AC989)=COUNTA(Search!$C$4:$C$8,Search!$F$4:$F$8,Search!$I$4:$I$6,Search!$I$8,Search!$L$4:$L$8,Search!$O$4:$O$8,Search!$R$4:$R$7,Search!$U$4:$U$7)-COUNTIF(Search!$C$4:$U$7,"n"),1+LARGE($AD$1:AD988,1),""))</f>
        <v/>
      </c>
      <c r="AE989" s="45" t="str">
        <f t="shared" si="48"/>
        <v/>
      </c>
      <c r="AF989" s="45" t="str">
        <f>IF(AD989="","",COUNTIF($AE$1:$AE988,$AE989)+RANK($AE989,$AE$2:$AE$10540,1))</f>
        <v/>
      </c>
      <c r="AG989" s="45" t="str">
        <f t="shared" si="49"/>
        <v/>
      </c>
      <c r="AH989" s="45" t="str">
        <f>IF($AD989="","",COUNTIF($AG$1:$AG988,$AG989)+RANK($AG989,$AG$1:$AG$10539,0))</f>
        <v/>
      </c>
      <c r="AI989" s="10" t="str">
        <f t="shared" si="50"/>
        <v>2003-04 Upper Deck HG #424 Joe Nieuwendyk     /   $</v>
      </c>
      <c r="AJ989" s="11">
        <v>2003</v>
      </c>
      <c r="AK989" s="17" t="s">
        <v>1874</v>
      </c>
      <c r="AL989" s="12" t="s">
        <v>543</v>
      </c>
      <c r="AM989" s="10">
        <v>424</v>
      </c>
      <c r="AN989" s="12" t="s">
        <v>186</v>
      </c>
      <c r="AO989" s="9"/>
      <c r="AP989" s="9"/>
      <c r="AQ989" s="9"/>
      <c r="AR989" s="14"/>
      <c r="AS989" s="9"/>
      <c r="AT989" s="9"/>
      <c r="AU989" s="9"/>
      <c r="AV989" s="13"/>
      <c r="AW989" s="13"/>
      <c r="AX989" s="9"/>
      <c r="AY989" s="9"/>
      <c r="AZ989" s="9"/>
      <c r="BA989" s="33"/>
      <c r="BB989" s="33"/>
      <c r="BC989" s="36"/>
      <c r="BD989" s="12" t="s">
        <v>1771</v>
      </c>
    </row>
    <row r="990" spans="1:56" s="12" customFormat="1" x14ac:dyDescent="0.2">
      <c r="A990" s="9" t="str">
        <f>IF(Search!$C$5="","",IF(COUNTA(Inventory!$AP990)=1,1,""))</f>
        <v/>
      </c>
      <c r="B990" s="9" t="str">
        <f>IF(Search!$C$4="","",IF(ISNUMBER(SEARCH(Search!$C$4,$AR990))=TRUE,1,""))</f>
        <v/>
      </c>
      <c r="C990" s="9" t="str">
        <f>IF(Search!$C$6="x",IF(COUNTA($AQ990)=1,1,"N"),IF(COUNTA($AQ990)=1,"N",""))</f>
        <v/>
      </c>
      <c r="D990" s="9" t="str">
        <f>IF(Search!$O$8="","",IF(ISNUMBER(SEARCH(Search!$O$8,$BD990))=TRUE,1,""))</f>
        <v/>
      </c>
      <c r="E990" s="9" t="str">
        <f>IF(Search!$C$7="","",IF(ISNUMBER(SEARCH(Search!$C$7,$AN990))=TRUE,1,""))</f>
        <v/>
      </c>
      <c r="F990" s="9" t="str">
        <f>IF(Search!$C$8="","",IF(ISNUMBER(SEARCH(Search!$C$8,$AO990))=TRUE,1,""))</f>
        <v/>
      </c>
      <c r="G990" s="9" t="str">
        <f>IF(Search!$F$4="","",IF(Inventory!$AJ990&lt;Search!$F$4,"",1))</f>
        <v/>
      </c>
      <c r="H990" s="9" t="str">
        <f>IF(Search!$F$5="","",IF(Inventory!$AJ990&gt;Search!$F$5,"",1))</f>
        <v/>
      </c>
      <c r="I990" s="9" t="str">
        <f>IF(Search!$F$7="","",IF(Search!$F$8="",IF(ISNUMBER(SEARCH(Search!$F$7,$AL990))=TRUE,1,""),""))</f>
        <v/>
      </c>
      <c r="J990" s="9" t="str">
        <f>IF($AL990=Search!$F$8,1,"")</f>
        <v/>
      </c>
      <c r="K990" s="9" t="str">
        <f>IF(Search!$I$4="","",IF(COUNTA($AS990)=1,IF(Search!$I$4="N","N",1),""))</f>
        <v/>
      </c>
      <c r="L990" s="9" t="str">
        <f>IF(Search!$I$5="","",IF($AS990="RC",1,""))</f>
        <v/>
      </c>
      <c r="M990" s="9" t="str">
        <f>IF(Search!$I$6="","",IF($AS990="RCP",1,""))</f>
        <v/>
      </c>
      <c r="N990" s="9" t="str">
        <f>IF(Search!$I$8="","",IF(COUNTA($AT990)=1,IF(Search!$I$8="N","N",1),""))</f>
        <v/>
      </c>
      <c r="O990" s="9" t="str">
        <f>IF(Search!$L$4="","",IF(COUNTA($AU990)=1,IF(Search!$L$4="N","N",1),""))</f>
        <v/>
      </c>
      <c r="P990" s="9" t="str">
        <f>IF(Search!$L$5="","",IF(ISNUMBER(SEARCH("Jersey",$AU990))=TRUE,IF(Search!$L$5="N","N",1),""))</f>
        <v/>
      </c>
      <c r="Q990" s="9" t="str">
        <f>IF(Search!$L$6="","",IF(ISNUMBER(SEARCH("Patch",$AU990))=TRUE,IF(Search!$L$6="N","N",1),""))</f>
        <v/>
      </c>
      <c r="R990" s="9" t="str">
        <f>IF(Search!$L$7="","",IF(ISNUMBER(SEARCH("Shield",$AU990))=TRUE,IF(Search!$L$7="N","N",1),""))</f>
        <v/>
      </c>
      <c r="S990" s="9" t="str">
        <f>IF(Search!$L$8="","",IF(ISNUMBER(SEARCH("Stick",$AU990))=TRUE,IF(Search!$L$8="N","N",1),""))</f>
        <v/>
      </c>
      <c r="T990" s="9" t="str">
        <f>IF(Search!$O$4="","",IF(COUNTA($AW990)=1,IF(Search!$O$4="N","N",1),""))</f>
        <v/>
      </c>
      <c r="U990" s="9" t="str">
        <f>IF(Search!$O$5="","",IF($AW990="","",IF($AW990&lt;Search!$O$5,"",1)))</f>
        <v/>
      </c>
      <c r="V990" s="9" t="str">
        <f>IF(Search!$O$6="","",IF($AW990="","",IF($AW990&gt;Search!$O$6,"",1)))</f>
        <v/>
      </c>
      <c r="W990" s="9" t="str">
        <f>IF(Search!$U$4="","",IF($AX990="","",1))</f>
        <v/>
      </c>
      <c r="X990" s="9" t="str">
        <f>IF(Search!$U$5="","",IF(ISNUMBER(SEARCH(Search!$U$5,$AX990))=TRUE,IF(Search!$U$5="N","N",1),""))</f>
        <v/>
      </c>
      <c r="Y990" s="9" t="str">
        <f>IF(Search!$U$6="","",IF($AY990&lt;Search!$U$6,"",1))</f>
        <v/>
      </c>
      <c r="Z990" s="9" t="str">
        <f>IF(Search!$R$4="","",IF(Inventory!$BA990&lt;Search!$R$4,"",1))</f>
        <v/>
      </c>
      <c r="AA990" s="9" t="str">
        <f>IF(Search!$R$5="","",IF($BA990&gt;Search!$R$5,"",1))</f>
        <v/>
      </c>
      <c r="AB990" s="9" t="str">
        <f>IF(Search!$R$6="","",IF($BB990&lt;Search!$R$6,"",1))</f>
        <v/>
      </c>
      <c r="AC990" s="9" t="str">
        <f>IF(Search!$R$7="","",IF($BB990&lt;Search!$R$7,"",1))</f>
        <v/>
      </c>
      <c r="AD990" s="45" t="str">
        <f>IF(COUNTIF($A990:$AC990,"n")&gt;0,"",IF(SUM($A990:$AC990)=COUNTA(Search!$C$4:$C$8,Search!$F$4:$F$8,Search!$I$4:$I$6,Search!$I$8,Search!$L$4:$L$8,Search!$O$4:$O$8,Search!$R$4:$R$7,Search!$U$4:$U$7)-COUNTIF(Search!$C$4:$U$7,"n"),1+LARGE($AD$1:AD989,1),""))</f>
        <v/>
      </c>
      <c r="AE990" s="45" t="str">
        <f t="shared" si="48"/>
        <v/>
      </c>
      <c r="AF990" s="45" t="str">
        <f>IF(AD990="","",COUNTIF($AE$1:$AE989,$AE990)+RANK($AE990,$AE$2:$AE$10540,1))</f>
        <v/>
      </c>
      <c r="AG990" s="45" t="str">
        <f t="shared" si="49"/>
        <v/>
      </c>
      <c r="AH990" s="45" t="str">
        <f>IF($AD990="","",COUNTIF($AG$1:$AG989,$AG990)+RANK($AG990,$AG$1:$AG$10539,0))</f>
        <v/>
      </c>
      <c r="AI990" s="10" t="str">
        <f t="shared" si="50"/>
        <v>2003-04 Upper Deck Trilogy #170 Matt Stajan     /   $</v>
      </c>
      <c r="AJ990" s="11">
        <v>2003</v>
      </c>
      <c r="AK990" s="17" t="s">
        <v>1874</v>
      </c>
      <c r="AL990" s="12" t="s">
        <v>848</v>
      </c>
      <c r="AM990" s="10">
        <v>170</v>
      </c>
      <c r="AN990" s="15" t="s">
        <v>538</v>
      </c>
      <c r="AO990" s="14"/>
      <c r="AP990" s="14"/>
      <c r="AQ990" s="14"/>
      <c r="AR990" s="14"/>
      <c r="AS990" s="9"/>
      <c r="AT990" s="9"/>
      <c r="AU990" s="9"/>
      <c r="AV990" s="13"/>
      <c r="AW990" s="13"/>
      <c r="AX990" s="9"/>
      <c r="AY990" s="9"/>
      <c r="AZ990" s="9"/>
      <c r="BA990" s="33"/>
      <c r="BB990" s="33"/>
      <c r="BC990" s="36"/>
      <c r="BD990" s="12" t="s">
        <v>1771</v>
      </c>
    </row>
    <row r="991" spans="1:56" s="12" customFormat="1" x14ac:dyDescent="0.2">
      <c r="A991" s="9" t="str">
        <f>IF(Search!$C$5="","",IF(COUNTA(Inventory!$AP991)=1,1,""))</f>
        <v/>
      </c>
      <c r="B991" s="9" t="str">
        <f>IF(Search!$C$4="","",IF(ISNUMBER(SEARCH(Search!$C$4,$AR991))=TRUE,1,""))</f>
        <v/>
      </c>
      <c r="C991" s="9" t="str">
        <f>IF(Search!$C$6="x",IF(COUNTA($AQ991)=1,1,"N"),IF(COUNTA($AQ991)=1,"N",""))</f>
        <v/>
      </c>
      <c r="D991" s="9" t="str">
        <f>IF(Search!$O$8="","",IF(ISNUMBER(SEARCH(Search!$O$8,$BD991))=TRUE,1,""))</f>
        <v/>
      </c>
      <c r="E991" s="9" t="str">
        <f>IF(Search!$C$7="","",IF(ISNUMBER(SEARCH(Search!$C$7,$AN991))=TRUE,1,""))</f>
        <v/>
      </c>
      <c r="F991" s="9" t="str">
        <f>IF(Search!$C$8="","",IF(ISNUMBER(SEARCH(Search!$C$8,$AO991))=TRUE,1,""))</f>
        <v/>
      </c>
      <c r="G991" s="9" t="str">
        <f>IF(Search!$F$4="","",IF(Inventory!$AJ991&lt;Search!$F$4,"",1))</f>
        <v/>
      </c>
      <c r="H991" s="9" t="str">
        <f>IF(Search!$F$5="","",IF(Inventory!$AJ991&gt;Search!$F$5,"",1))</f>
        <v/>
      </c>
      <c r="I991" s="9" t="str">
        <f>IF(Search!$F$7="","",IF(Search!$F$8="",IF(ISNUMBER(SEARCH(Search!$F$7,$AL991))=TRUE,1,""),""))</f>
        <v/>
      </c>
      <c r="J991" s="9" t="str">
        <f>IF($AL991=Search!$F$8,1,"")</f>
        <v/>
      </c>
      <c r="K991" s="9" t="str">
        <f>IF(Search!$I$4="","",IF(COUNTA($AS991)=1,IF(Search!$I$4="N","N",1),""))</f>
        <v/>
      </c>
      <c r="L991" s="9" t="str">
        <f>IF(Search!$I$5="","",IF($AS991="RC",1,""))</f>
        <v/>
      </c>
      <c r="M991" s="9" t="str">
        <f>IF(Search!$I$6="","",IF($AS991="RCP",1,""))</f>
        <v/>
      </c>
      <c r="N991" s="9" t="str">
        <f>IF(Search!$I$8="","",IF(COUNTA($AT991)=1,IF(Search!$I$8="N","N",1),""))</f>
        <v/>
      </c>
      <c r="O991" s="9" t="str">
        <f>IF(Search!$L$4="","",IF(COUNTA($AU991)=1,IF(Search!$L$4="N","N",1),""))</f>
        <v/>
      </c>
      <c r="P991" s="9" t="str">
        <f>IF(Search!$L$5="","",IF(ISNUMBER(SEARCH("Jersey",$AU991))=TRUE,IF(Search!$L$5="N","N",1),""))</f>
        <v/>
      </c>
      <c r="Q991" s="9" t="str">
        <f>IF(Search!$L$6="","",IF(ISNUMBER(SEARCH("Patch",$AU991))=TRUE,IF(Search!$L$6="N","N",1),""))</f>
        <v/>
      </c>
      <c r="R991" s="9" t="str">
        <f>IF(Search!$L$7="","",IF(ISNUMBER(SEARCH("Shield",$AU991))=TRUE,IF(Search!$L$7="N","N",1),""))</f>
        <v/>
      </c>
      <c r="S991" s="9" t="str">
        <f>IF(Search!$L$8="","",IF(ISNUMBER(SEARCH("Stick",$AU991))=TRUE,IF(Search!$L$8="N","N",1),""))</f>
        <v/>
      </c>
      <c r="T991" s="9" t="str">
        <f>IF(Search!$O$4="","",IF(COUNTA($AW991)=1,IF(Search!$O$4="N","N",1),""))</f>
        <v/>
      </c>
      <c r="U991" s="9" t="str">
        <f>IF(Search!$O$5="","",IF($AW991="","",IF($AW991&lt;Search!$O$5,"",1)))</f>
        <v/>
      </c>
      <c r="V991" s="9" t="str">
        <f>IF(Search!$O$6="","",IF($AW991="","",IF($AW991&gt;Search!$O$6,"",1)))</f>
        <v/>
      </c>
      <c r="W991" s="9" t="str">
        <f>IF(Search!$U$4="","",IF($AX991="","",1))</f>
        <v/>
      </c>
      <c r="X991" s="9" t="str">
        <f>IF(Search!$U$5="","",IF(ISNUMBER(SEARCH(Search!$U$5,$AX991))=TRUE,IF(Search!$U$5="N","N",1),""))</f>
        <v/>
      </c>
      <c r="Y991" s="9" t="str">
        <f>IF(Search!$U$6="","",IF($AY991&lt;Search!$U$6,"",1))</f>
        <v/>
      </c>
      <c r="Z991" s="9" t="str">
        <f>IF(Search!$R$4="","",IF(Inventory!$BA991&lt;Search!$R$4,"",1))</f>
        <v/>
      </c>
      <c r="AA991" s="9" t="str">
        <f>IF(Search!$R$5="","",IF($BA991&gt;Search!$R$5,"",1))</f>
        <v/>
      </c>
      <c r="AB991" s="9" t="str">
        <f>IF(Search!$R$6="","",IF($BB991&lt;Search!$R$6,"",1))</f>
        <v/>
      </c>
      <c r="AC991" s="9" t="str">
        <f>IF(Search!$R$7="","",IF($BB991&lt;Search!$R$7,"",1))</f>
        <v/>
      </c>
      <c r="AD991" s="45" t="str">
        <f>IF(COUNTIF($A991:$AC991,"n")&gt;0,"",IF(SUM($A991:$AC991)=COUNTA(Search!$C$4:$C$8,Search!$F$4:$F$8,Search!$I$4:$I$6,Search!$I$8,Search!$L$4:$L$8,Search!$O$4:$O$8,Search!$R$4:$R$7,Search!$U$4:$U$7)-COUNTIF(Search!$C$4:$U$7,"n"),1+LARGE($AD$1:AD990,1),""))</f>
        <v/>
      </c>
      <c r="AE991" s="45" t="str">
        <f t="shared" si="48"/>
        <v/>
      </c>
      <c r="AF991" s="45" t="str">
        <f>IF(AD991="","",COUNTIF($AE$1:$AE990,$AE991)+RANK($AE991,$AE$2:$AE$10540,1))</f>
        <v/>
      </c>
      <c r="AG991" s="45" t="str">
        <f t="shared" si="49"/>
        <v/>
      </c>
      <c r="AH991" s="45" t="str">
        <f>IF($AD991="","",COUNTIF($AG$1:$AG990,$AG991)+RANK($AG991,$AG$1:$AG$10539,0))</f>
        <v/>
      </c>
      <c r="AI991" s="10" t="str">
        <f t="shared" si="50"/>
        <v>2004-05 Ultimate Collection Signatures #USBL Brian Leetch     /   $</v>
      </c>
      <c r="AJ991" s="11">
        <v>2004</v>
      </c>
      <c r="AK991" s="17" t="s">
        <v>1877</v>
      </c>
      <c r="AL991" s="12" t="s">
        <v>544</v>
      </c>
      <c r="AM991" s="10" t="s">
        <v>545</v>
      </c>
      <c r="AN991" s="12" t="s">
        <v>192</v>
      </c>
      <c r="AO991" s="9"/>
      <c r="AP991" s="9"/>
      <c r="AQ991" s="9"/>
      <c r="AR991" s="14" t="s">
        <v>2125</v>
      </c>
      <c r="AS991" s="9"/>
      <c r="AT991" s="9"/>
      <c r="AU991" s="9"/>
      <c r="AV991" s="13"/>
      <c r="AW991" s="13"/>
      <c r="AX991" s="9"/>
      <c r="AY991" s="9"/>
      <c r="AZ991" s="9"/>
      <c r="BA991" s="33"/>
      <c r="BB991" s="33"/>
      <c r="BC991" s="36"/>
      <c r="BD991" s="12" t="s">
        <v>1771</v>
      </c>
    </row>
    <row r="992" spans="1:56" s="12" customFormat="1" x14ac:dyDescent="0.2">
      <c r="A992" s="9" t="str">
        <f>IF(Search!$C$5="","",IF(COUNTA(Inventory!$AP992)=1,1,""))</f>
        <v/>
      </c>
      <c r="B992" s="9" t="str">
        <f>IF(Search!$C$4="","",IF(ISNUMBER(SEARCH(Search!$C$4,$AR992))=TRUE,1,""))</f>
        <v/>
      </c>
      <c r="C992" s="9" t="str">
        <f>IF(Search!$C$6="x",IF(COUNTA($AQ992)=1,1,"N"),IF(COUNTA($AQ992)=1,"N",""))</f>
        <v/>
      </c>
      <c r="D992" s="9" t="str">
        <f>IF(Search!$O$8="","",IF(ISNUMBER(SEARCH(Search!$O$8,$BD992))=TRUE,1,""))</f>
        <v/>
      </c>
      <c r="E992" s="9" t="str">
        <f>IF(Search!$C$7="","",IF(ISNUMBER(SEARCH(Search!$C$7,$AN992))=TRUE,1,""))</f>
        <v/>
      </c>
      <c r="F992" s="9" t="str">
        <f>IF(Search!$C$8="","",IF(ISNUMBER(SEARCH(Search!$C$8,$AO992))=TRUE,1,""))</f>
        <v/>
      </c>
      <c r="G992" s="9" t="str">
        <f>IF(Search!$F$4="","",IF(Inventory!$AJ992&lt;Search!$F$4,"",1))</f>
        <v/>
      </c>
      <c r="H992" s="9" t="str">
        <f>IF(Search!$F$5="","",IF(Inventory!$AJ992&gt;Search!$F$5,"",1))</f>
        <v/>
      </c>
      <c r="I992" s="9" t="str">
        <f>IF(Search!$F$7="","",IF(Search!$F$8="",IF(ISNUMBER(SEARCH(Search!$F$7,$AL992))=TRUE,1,""),""))</f>
        <v/>
      </c>
      <c r="J992" s="9" t="str">
        <f>IF($AL992=Search!$F$8,1,"")</f>
        <v/>
      </c>
      <c r="K992" s="9" t="str">
        <f>IF(Search!$I$4="","",IF(COUNTA($AS992)=1,IF(Search!$I$4="N","N",1),""))</f>
        <v/>
      </c>
      <c r="L992" s="9" t="str">
        <f>IF(Search!$I$5="","",IF($AS992="RC",1,""))</f>
        <v/>
      </c>
      <c r="M992" s="9" t="str">
        <f>IF(Search!$I$6="","",IF($AS992="RCP",1,""))</f>
        <v/>
      </c>
      <c r="N992" s="9" t="str">
        <f>IF(Search!$I$8="","",IF(COUNTA($AT992)=1,IF(Search!$I$8="N","N",1),""))</f>
        <v/>
      </c>
      <c r="O992" s="9" t="str">
        <f>IF(Search!$L$4="","",IF(COUNTA($AU992)=1,IF(Search!$L$4="N","N",1),""))</f>
        <v/>
      </c>
      <c r="P992" s="9" t="str">
        <f>IF(Search!$L$5="","",IF(ISNUMBER(SEARCH("Jersey",$AU992))=TRUE,IF(Search!$L$5="N","N",1),""))</f>
        <v/>
      </c>
      <c r="Q992" s="9" t="str">
        <f>IF(Search!$L$6="","",IF(ISNUMBER(SEARCH("Patch",$AU992))=TRUE,IF(Search!$L$6="N","N",1),""))</f>
        <v/>
      </c>
      <c r="R992" s="9" t="str">
        <f>IF(Search!$L$7="","",IF(ISNUMBER(SEARCH("Shield",$AU992))=TRUE,IF(Search!$L$7="N","N",1),""))</f>
        <v/>
      </c>
      <c r="S992" s="9" t="str">
        <f>IF(Search!$L$8="","",IF(ISNUMBER(SEARCH("Stick",$AU992))=TRUE,IF(Search!$L$8="N","N",1),""))</f>
        <v/>
      </c>
      <c r="T992" s="9" t="str">
        <f>IF(Search!$O$4="","",IF(COUNTA($AW992)=1,IF(Search!$O$4="N","N",1),""))</f>
        <v/>
      </c>
      <c r="U992" s="9" t="str">
        <f>IF(Search!$O$5="","",IF($AW992="","",IF($AW992&lt;Search!$O$5,"",1)))</f>
        <v/>
      </c>
      <c r="V992" s="9" t="str">
        <f>IF(Search!$O$6="","",IF($AW992="","",IF($AW992&gt;Search!$O$6,"",1)))</f>
        <v/>
      </c>
      <c r="W992" s="9" t="str">
        <f>IF(Search!$U$4="","",IF($AX992="","",1))</f>
        <v/>
      </c>
      <c r="X992" s="9" t="str">
        <f>IF(Search!$U$5="","",IF(ISNUMBER(SEARCH(Search!$U$5,$AX992))=TRUE,IF(Search!$U$5="N","N",1),""))</f>
        <v/>
      </c>
      <c r="Y992" s="9" t="str">
        <f>IF(Search!$U$6="","",IF($AY992&lt;Search!$U$6,"",1))</f>
        <v/>
      </c>
      <c r="Z992" s="9" t="str">
        <f>IF(Search!$R$4="","",IF(Inventory!$BA992&lt;Search!$R$4,"",1))</f>
        <v/>
      </c>
      <c r="AA992" s="9" t="str">
        <f>IF(Search!$R$5="","",IF($BA992&gt;Search!$R$5,"",1))</f>
        <v/>
      </c>
      <c r="AB992" s="9" t="str">
        <f>IF(Search!$R$6="","",IF($BB992&lt;Search!$R$6,"",1))</f>
        <v/>
      </c>
      <c r="AC992" s="9" t="str">
        <f>IF(Search!$R$7="","",IF($BB992&lt;Search!$R$7,"",1))</f>
        <v/>
      </c>
      <c r="AD992" s="45" t="str">
        <f>IF(COUNTIF($A992:$AC992,"n")&gt;0,"",IF(SUM($A992:$AC992)=COUNTA(Search!$C$4:$C$8,Search!$F$4:$F$8,Search!$I$4:$I$6,Search!$I$8,Search!$L$4:$L$8,Search!$O$4:$O$8,Search!$R$4:$R$7,Search!$U$4:$U$7)-COUNTIF(Search!$C$4:$U$7,"n"),1+LARGE($AD$1:AD991,1),""))</f>
        <v/>
      </c>
      <c r="AE992" s="45" t="str">
        <f t="shared" si="48"/>
        <v/>
      </c>
      <c r="AF992" s="45" t="str">
        <f>IF(AD992="","",COUNTIF($AE$1:$AE991,$AE992)+RANK($AE992,$AE$2:$AE$10540,1))</f>
        <v/>
      </c>
      <c r="AG992" s="45" t="str">
        <f t="shared" si="49"/>
        <v/>
      </c>
      <c r="AH992" s="45" t="str">
        <f>IF($AD992="","",COUNTIF($AG$1:$AG991,$AG992)+RANK($AG992,$AG$1:$AG$10539,0))</f>
        <v/>
      </c>
      <c r="AI992" s="10" t="str">
        <f t="shared" si="50"/>
        <v>2004-05 Upper Deck Canadian Exclusives #32 Ron Francis     /   $</v>
      </c>
      <c r="AJ992" s="11">
        <v>2004</v>
      </c>
      <c r="AK992" s="17" t="s">
        <v>1877</v>
      </c>
      <c r="AL992" s="12" t="s">
        <v>546</v>
      </c>
      <c r="AM992" s="10">
        <v>32</v>
      </c>
      <c r="AN992" s="15" t="s">
        <v>1642</v>
      </c>
      <c r="AO992" s="14"/>
      <c r="AP992" s="14"/>
      <c r="AQ992" s="14"/>
      <c r="AR992" s="14"/>
      <c r="AS992" s="9"/>
      <c r="AT992" s="9"/>
      <c r="AU992" s="9"/>
      <c r="AV992" s="13"/>
      <c r="AW992" s="13"/>
      <c r="AX992" s="9"/>
      <c r="AY992" s="9"/>
      <c r="AZ992" s="9"/>
      <c r="BA992" s="33"/>
      <c r="BB992" s="33"/>
      <c r="BC992" s="36"/>
      <c r="BD992" s="12" t="s">
        <v>1771</v>
      </c>
    </row>
    <row r="993" spans="1:56" s="12" customFormat="1" x14ac:dyDescent="0.2">
      <c r="A993" s="9" t="str">
        <f>IF(Search!$C$5="","",IF(COUNTA(Inventory!$AP993)=1,1,""))</f>
        <v/>
      </c>
      <c r="B993" s="9" t="str">
        <f>IF(Search!$C$4="","",IF(ISNUMBER(SEARCH(Search!$C$4,$AR993))=TRUE,1,""))</f>
        <v/>
      </c>
      <c r="C993" s="9" t="str">
        <f>IF(Search!$C$6="x",IF(COUNTA($AQ993)=1,1,"N"),IF(COUNTA($AQ993)=1,"N",""))</f>
        <v/>
      </c>
      <c r="D993" s="9" t="str">
        <f>IF(Search!$O$8="","",IF(ISNUMBER(SEARCH(Search!$O$8,$BD993))=TRUE,1,""))</f>
        <v/>
      </c>
      <c r="E993" s="9" t="str">
        <f>IF(Search!$C$7="","",IF(ISNUMBER(SEARCH(Search!$C$7,$AN993))=TRUE,1,""))</f>
        <v/>
      </c>
      <c r="F993" s="9" t="str">
        <f>IF(Search!$C$8="","",IF(ISNUMBER(SEARCH(Search!$C$8,$AO993))=TRUE,1,""))</f>
        <v/>
      </c>
      <c r="G993" s="9" t="str">
        <f>IF(Search!$F$4="","",IF(Inventory!$AJ993&lt;Search!$F$4,"",1))</f>
        <v/>
      </c>
      <c r="H993" s="9" t="str">
        <f>IF(Search!$F$5="","",IF(Inventory!$AJ993&gt;Search!$F$5,"",1))</f>
        <v/>
      </c>
      <c r="I993" s="9" t="str">
        <f>IF(Search!$F$7="","",IF(Search!$F$8="",IF(ISNUMBER(SEARCH(Search!$F$7,$AL993))=TRUE,1,""),""))</f>
        <v/>
      </c>
      <c r="J993" s="9" t="str">
        <f>IF($AL993=Search!$F$8,1,"")</f>
        <v/>
      </c>
      <c r="K993" s="9" t="str">
        <f>IF(Search!$I$4="","",IF(COUNTA($AS993)=1,IF(Search!$I$4="N","N",1),""))</f>
        <v/>
      </c>
      <c r="L993" s="9" t="str">
        <f>IF(Search!$I$5="","",IF($AS993="RC",1,""))</f>
        <v/>
      </c>
      <c r="M993" s="9" t="str">
        <f>IF(Search!$I$6="","",IF($AS993="RCP",1,""))</f>
        <v/>
      </c>
      <c r="N993" s="9" t="str">
        <f>IF(Search!$I$8="","",IF(COUNTA($AT993)=1,IF(Search!$I$8="N","N",1),""))</f>
        <v/>
      </c>
      <c r="O993" s="9" t="str">
        <f>IF(Search!$L$4="","",IF(COUNTA($AU993)=1,IF(Search!$L$4="N","N",1),""))</f>
        <v/>
      </c>
      <c r="P993" s="9" t="str">
        <f>IF(Search!$L$5="","",IF(ISNUMBER(SEARCH("Jersey",$AU993))=TRUE,IF(Search!$L$5="N","N",1),""))</f>
        <v/>
      </c>
      <c r="Q993" s="9" t="str">
        <f>IF(Search!$L$6="","",IF(ISNUMBER(SEARCH("Patch",$AU993))=TRUE,IF(Search!$L$6="N","N",1),""))</f>
        <v/>
      </c>
      <c r="R993" s="9" t="str">
        <f>IF(Search!$L$7="","",IF(ISNUMBER(SEARCH("Shield",$AU993))=TRUE,IF(Search!$L$7="N","N",1),""))</f>
        <v/>
      </c>
      <c r="S993" s="9" t="str">
        <f>IF(Search!$L$8="","",IF(ISNUMBER(SEARCH("Stick",$AU993))=TRUE,IF(Search!$L$8="N","N",1),""))</f>
        <v/>
      </c>
      <c r="T993" s="9" t="str">
        <f>IF(Search!$O$4="","",IF(COUNTA($AW993)=1,IF(Search!$O$4="N","N",1),""))</f>
        <v/>
      </c>
      <c r="U993" s="9" t="str">
        <f>IF(Search!$O$5="","",IF($AW993="","",IF($AW993&lt;Search!$O$5,"",1)))</f>
        <v/>
      </c>
      <c r="V993" s="9" t="str">
        <f>IF(Search!$O$6="","",IF($AW993="","",IF($AW993&gt;Search!$O$6,"",1)))</f>
        <v/>
      </c>
      <c r="W993" s="9" t="str">
        <f>IF(Search!$U$4="","",IF($AX993="","",1))</f>
        <v/>
      </c>
      <c r="X993" s="9" t="str">
        <f>IF(Search!$U$5="","",IF(ISNUMBER(SEARCH(Search!$U$5,$AX993))=TRUE,IF(Search!$U$5="N","N",1),""))</f>
        <v/>
      </c>
      <c r="Y993" s="9" t="str">
        <f>IF(Search!$U$6="","",IF($AY993&lt;Search!$U$6,"",1))</f>
        <v/>
      </c>
      <c r="Z993" s="9" t="str">
        <f>IF(Search!$R$4="","",IF(Inventory!$BA993&lt;Search!$R$4,"",1))</f>
        <v/>
      </c>
      <c r="AA993" s="9" t="str">
        <f>IF(Search!$R$5="","",IF($BA993&gt;Search!$R$5,"",1))</f>
        <v/>
      </c>
      <c r="AB993" s="9" t="str">
        <f>IF(Search!$R$6="","",IF($BB993&lt;Search!$R$6,"",1))</f>
        <v/>
      </c>
      <c r="AC993" s="9" t="str">
        <f>IF(Search!$R$7="","",IF($BB993&lt;Search!$R$7,"",1))</f>
        <v/>
      </c>
      <c r="AD993" s="45" t="str">
        <f>IF(COUNTIF($A993:$AC993,"n")&gt;0,"",IF(SUM($A993:$AC993)=COUNTA(Search!$C$4:$C$8,Search!$F$4:$F$8,Search!$I$4:$I$6,Search!$I$8,Search!$L$4:$L$8,Search!$O$4:$O$8,Search!$R$4:$R$7,Search!$U$4:$U$7)-COUNTIF(Search!$C$4:$U$7,"n"),1+LARGE($AD$1:AD992,1),""))</f>
        <v/>
      </c>
      <c r="AE993" s="45" t="str">
        <f t="shared" si="48"/>
        <v/>
      </c>
      <c r="AF993" s="45" t="str">
        <f>IF(AD993="","",COUNTIF($AE$1:$AE992,$AE993)+RANK($AE993,$AE$2:$AE$10540,1))</f>
        <v/>
      </c>
      <c r="AG993" s="45" t="str">
        <f t="shared" si="49"/>
        <v/>
      </c>
      <c r="AH993" s="45" t="str">
        <f>IF($AD993="","",COUNTIF($AG$1:$AG992,$AG993)+RANK($AG993,$AG$1:$AG$10539,0))</f>
        <v/>
      </c>
      <c r="AI993" s="10" t="str">
        <f t="shared" si="50"/>
        <v>2004-05 Upper Deck Canadian Exclusives #162 Alexander Mogilny     /   $</v>
      </c>
      <c r="AJ993" s="11">
        <v>2004</v>
      </c>
      <c r="AK993" s="17" t="s">
        <v>1877</v>
      </c>
      <c r="AL993" s="12" t="s">
        <v>546</v>
      </c>
      <c r="AM993" s="10">
        <v>162</v>
      </c>
      <c r="AN993" s="12" t="s">
        <v>211</v>
      </c>
      <c r="AO993" s="9"/>
      <c r="AP993" s="9"/>
      <c r="AQ993" s="9"/>
      <c r="AR993" s="14"/>
      <c r="AS993" s="9"/>
      <c r="AT993" s="9"/>
      <c r="AU993" s="9"/>
      <c r="AV993" s="13"/>
      <c r="AW993" s="13"/>
      <c r="AX993" s="9"/>
      <c r="AY993" s="9"/>
      <c r="AZ993" s="9"/>
      <c r="BA993" s="33"/>
      <c r="BB993" s="33"/>
      <c r="BC993" s="36"/>
      <c r="BD993" s="12" t="s">
        <v>1771</v>
      </c>
    </row>
    <row r="994" spans="1:56" s="12" customFormat="1" x14ac:dyDescent="0.2">
      <c r="A994" s="9" t="str">
        <f>IF(Search!$C$5="","",IF(COUNTA(Inventory!$AP994)=1,1,""))</f>
        <v/>
      </c>
      <c r="B994" s="9" t="str">
        <f>IF(Search!$C$4="","",IF(ISNUMBER(SEARCH(Search!$C$4,$AR994))=TRUE,1,""))</f>
        <v/>
      </c>
      <c r="C994" s="9" t="str">
        <f>IF(Search!$C$6="x",IF(COUNTA($AQ994)=1,1,"N"),IF(COUNTA($AQ994)=1,"N",""))</f>
        <v/>
      </c>
      <c r="D994" s="9" t="str">
        <f>IF(Search!$O$8="","",IF(ISNUMBER(SEARCH(Search!$O$8,$BD994))=TRUE,1,""))</f>
        <v/>
      </c>
      <c r="E994" s="9" t="str">
        <f>IF(Search!$C$7="","",IF(ISNUMBER(SEARCH(Search!$C$7,$AN994))=TRUE,1,""))</f>
        <v/>
      </c>
      <c r="F994" s="9" t="str">
        <f>IF(Search!$C$8="","",IF(ISNUMBER(SEARCH(Search!$C$8,$AO994))=TRUE,1,""))</f>
        <v/>
      </c>
      <c r="G994" s="9" t="str">
        <f>IF(Search!$F$4="","",IF(Inventory!$AJ994&lt;Search!$F$4,"",1))</f>
        <v/>
      </c>
      <c r="H994" s="9" t="str">
        <f>IF(Search!$F$5="","",IF(Inventory!$AJ994&gt;Search!$F$5,"",1))</f>
        <v/>
      </c>
      <c r="I994" s="9" t="str">
        <f>IF(Search!$F$7="","",IF(Search!$F$8="",IF(ISNUMBER(SEARCH(Search!$F$7,$AL994))=TRUE,1,""),""))</f>
        <v/>
      </c>
      <c r="J994" s="9" t="str">
        <f>IF($AL994=Search!$F$8,1,"")</f>
        <v/>
      </c>
      <c r="K994" s="9" t="str">
        <f>IF(Search!$I$4="","",IF(COUNTA($AS994)=1,IF(Search!$I$4="N","N",1),""))</f>
        <v/>
      </c>
      <c r="L994" s="9" t="str">
        <f>IF(Search!$I$5="","",IF($AS994="RC",1,""))</f>
        <v/>
      </c>
      <c r="M994" s="9" t="str">
        <f>IF(Search!$I$6="","",IF($AS994="RCP",1,""))</f>
        <v/>
      </c>
      <c r="N994" s="9" t="str">
        <f>IF(Search!$I$8="","",IF(COUNTA($AT994)=1,IF(Search!$I$8="N","N",1),""))</f>
        <v/>
      </c>
      <c r="O994" s="9" t="str">
        <f>IF(Search!$L$4="","",IF(COUNTA($AU994)=1,IF(Search!$L$4="N","N",1),""))</f>
        <v/>
      </c>
      <c r="P994" s="9" t="str">
        <f>IF(Search!$L$5="","",IF(ISNUMBER(SEARCH("Jersey",$AU994))=TRUE,IF(Search!$L$5="N","N",1),""))</f>
        <v/>
      </c>
      <c r="Q994" s="9" t="str">
        <f>IF(Search!$L$6="","",IF(ISNUMBER(SEARCH("Patch",$AU994))=TRUE,IF(Search!$L$6="N","N",1),""))</f>
        <v/>
      </c>
      <c r="R994" s="9" t="str">
        <f>IF(Search!$L$7="","",IF(ISNUMBER(SEARCH("Shield",$AU994))=TRUE,IF(Search!$L$7="N","N",1),""))</f>
        <v/>
      </c>
      <c r="S994" s="9" t="str">
        <f>IF(Search!$L$8="","",IF(ISNUMBER(SEARCH("Stick",$AU994))=TRUE,IF(Search!$L$8="N","N",1),""))</f>
        <v/>
      </c>
      <c r="T994" s="9" t="str">
        <f>IF(Search!$O$4="","",IF(COUNTA($AW994)=1,IF(Search!$O$4="N","N",1),""))</f>
        <v/>
      </c>
      <c r="U994" s="9" t="str">
        <f>IF(Search!$O$5="","",IF($AW994="","",IF($AW994&lt;Search!$O$5,"",1)))</f>
        <v/>
      </c>
      <c r="V994" s="9" t="str">
        <f>IF(Search!$O$6="","",IF($AW994="","",IF($AW994&gt;Search!$O$6,"",1)))</f>
        <v/>
      </c>
      <c r="W994" s="9" t="str">
        <f>IF(Search!$U$4="","",IF($AX994="","",1))</f>
        <v/>
      </c>
      <c r="X994" s="9" t="str">
        <f>IF(Search!$U$5="","",IF(ISNUMBER(SEARCH(Search!$U$5,$AX994))=TRUE,IF(Search!$U$5="N","N",1),""))</f>
        <v/>
      </c>
      <c r="Y994" s="9" t="str">
        <f>IF(Search!$U$6="","",IF($AY994&lt;Search!$U$6,"",1))</f>
        <v/>
      </c>
      <c r="Z994" s="9" t="str">
        <f>IF(Search!$R$4="","",IF(Inventory!$BA994&lt;Search!$R$4,"",1))</f>
        <v/>
      </c>
      <c r="AA994" s="9" t="str">
        <f>IF(Search!$R$5="","",IF($BA994&gt;Search!$R$5,"",1))</f>
        <v/>
      </c>
      <c r="AB994" s="9" t="str">
        <f>IF(Search!$R$6="","",IF($BB994&lt;Search!$R$6,"",1))</f>
        <v/>
      </c>
      <c r="AC994" s="9" t="str">
        <f>IF(Search!$R$7="","",IF($BB994&lt;Search!$R$7,"",1))</f>
        <v/>
      </c>
      <c r="AD994" s="45" t="str">
        <f>IF(COUNTIF($A994:$AC994,"n")&gt;0,"",IF(SUM($A994:$AC994)=COUNTA(Search!$C$4:$C$8,Search!$F$4:$F$8,Search!$I$4:$I$6,Search!$I$8,Search!$L$4:$L$8,Search!$O$4:$O$8,Search!$R$4:$R$7,Search!$U$4:$U$7)-COUNTIF(Search!$C$4:$U$7,"n"),1+LARGE($AD$1:AD993,1),""))</f>
        <v/>
      </c>
      <c r="AE994" s="45" t="str">
        <f t="shared" si="48"/>
        <v/>
      </c>
      <c r="AF994" s="45" t="str">
        <f>IF(AD994="","",COUNTIF($AE$1:$AE993,$AE994)+RANK($AE994,$AE$2:$AE$10540,1))</f>
        <v/>
      </c>
      <c r="AG994" s="45" t="str">
        <f t="shared" si="49"/>
        <v/>
      </c>
      <c r="AH994" s="45" t="str">
        <f>IF($AD994="","",COUNTIF($AG$1:$AG993,$AG994)+RANK($AG994,$AG$1:$AG$10539,0))</f>
        <v/>
      </c>
      <c r="AI994" s="10" t="str">
        <f t="shared" si="50"/>
        <v>2004-05 Upper Deck Canadian Exclusives #167 Joe Nieuwendyk     /   $</v>
      </c>
      <c r="AJ994" s="11">
        <v>2004</v>
      </c>
      <c r="AK994" s="17" t="s">
        <v>1877</v>
      </c>
      <c r="AL994" s="12" t="s">
        <v>546</v>
      </c>
      <c r="AM994" s="10">
        <v>167</v>
      </c>
      <c r="AN994" s="12" t="s">
        <v>186</v>
      </c>
      <c r="AO994" s="9"/>
      <c r="AP994" s="9"/>
      <c r="AQ994" s="9"/>
      <c r="AR994" s="14"/>
      <c r="AS994" s="9"/>
      <c r="AT994" s="9"/>
      <c r="AU994" s="9"/>
      <c r="AV994" s="13"/>
      <c r="AW994" s="13"/>
      <c r="AX994" s="9"/>
      <c r="AY994" s="9"/>
      <c r="AZ994" s="9"/>
      <c r="BA994" s="33"/>
      <c r="BB994" s="33"/>
      <c r="BC994" s="36"/>
      <c r="BD994" s="12" t="s">
        <v>1771</v>
      </c>
    </row>
    <row r="995" spans="1:56" s="12" customFormat="1" x14ac:dyDescent="0.2">
      <c r="A995" s="9">
        <f>IF(Search!$C$5="","",IF(COUNTA(Inventory!$AP995)=1,1,""))</f>
        <v>1</v>
      </c>
      <c r="B995" s="9" t="str">
        <f>IF(Search!$C$4="","",IF(ISNUMBER(SEARCH(Search!$C$4,$AR995))=TRUE,1,""))</f>
        <v/>
      </c>
      <c r="C995" s="9" t="str">
        <f>IF(Search!$C$6="x",IF(COUNTA($AQ995)=1,1,"N"),IF(COUNTA($AQ995)=1,"N",""))</f>
        <v/>
      </c>
      <c r="D995" s="9" t="str">
        <f>IF(Search!$O$8="","",IF(ISNUMBER(SEARCH(Search!$O$8,$BD995))=TRUE,1,""))</f>
        <v/>
      </c>
      <c r="E995" s="9" t="str">
        <f>IF(Search!$C$7="","",IF(ISNUMBER(SEARCH(Search!$C$7,$AN995))=TRUE,1,""))</f>
        <v/>
      </c>
      <c r="F995" s="9" t="str">
        <f>IF(Search!$C$8="","",IF(ISNUMBER(SEARCH(Search!$C$8,$AO995))=TRUE,1,""))</f>
        <v/>
      </c>
      <c r="G995" s="9" t="str">
        <f>IF(Search!$F$4="","",IF(Inventory!$AJ995&lt;Search!$F$4,"",1))</f>
        <v/>
      </c>
      <c r="H995" s="9" t="str">
        <f>IF(Search!$F$5="","",IF(Inventory!$AJ995&gt;Search!$F$5,"",1))</f>
        <v/>
      </c>
      <c r="I995" s="9" t="str">
        <f>IF(Search!$F$7="","",IF(Search!$F$8="",IF(ISNUMBER(SEARCH(Search!$F$7,$AL995))=TRUE,1,""),""))</f>
        <v/>
      </c>
      <c r="J995" s="9" t="str">
        <f>IF($AL995=Search!$F$8,1,"")</f>
        <v/>
      </c>
      <c r="K995" s="9" t="str">
        <f>IF(Search!$I$4="","",IF(COUNTA($AS995)=1,IF(Search!$I$4="N","N",1),""))</f>
        <v/>
      </c>
      <c r="L995" s="9" t="str">
        <f>IF(Search!$I$5="","",IF($AS995="RC",1,""))</f>
        <v/>
      </c>
      <c r="M995" s="9" t="str">
        <f>IF(Search!$I$6="","",IF($AS995="RCP",1,""))</f>
        <v/>
      </c>
      <c r="N995" s="9" t="str">
        <f>IF(Search!$I$8="","",IF(COUNTA($AT995)=1,IF(Search!$I$8="N","N",1),""))</f>
        <v/>
      </c>
      <c r="O995" s="9" t="str">
        <f>IF(Search!$L$4="","",IF(COUNTA($AU995)=1,IF(Search!$L$4="N","N",1),""))</f>
        <v/>
      </c>
      <c r="P995" s="9" t="str">
        <f>IF(Search!$L$5="","",IF(ISNUMBER(SEARCH("Jersey",$AU995))=TRUE,IF(Search!$L$5="N","N",1),""))</f>
        <v/>
      </c>
      <c r="Q995" s="9" t="str">
        <f>IF(Search!$L$6="","",IF(ISNUMBER(SEARCH("Patch",$AU995))=TRUE,IF(Search!$L$6="N","N",1),""))</f>
        <v/>
      </c>
      <c r="R995" s="9" t="str">
        <f>IF(Search!$L$7="","",IF(ISNUMBER(SEARCH("Shield",$AU995))=TRUE,IF(Search!$L$7="N","N",1),""))</f>
        <v/>
      </c>
      <c r="S995" s="9" t="str">
        <f>IF(Search!$L$8="","",IF(ISNUMBER(SEARCH("Stick",$AU995))=TRUE,IF(Search!$L$8="N","N",1),""))</f>
        <v/>
      </c>
      <c r="T995" s="9" t="str">
        <f>IF(Search!$O$4="","",IF(COUNTA($AW995)=1,IF(Search!$O$4="N","N",1),""))</f>
        <v/>
      </c>
      <c r="U995" s="9" t="str">
        <f>IF(Search!$O$5="","",IF($AW995="","",IF($AW995&lt;Search!$O$5,"",1)))</f>
        <v/>
      </c>
      <c r="V995" s="9" t="str">
        <f>IF(Search!$O$6="","",IF($AW995="","",IF($AW995&gt;Search!$O$6,"",1)))</f>
        <v/>
      </c>
      <c r="W995" s="9" t="str">
        <f>IF(Search!$U$4="","",IF($AX995="","",1))</f>
        <v/>
      </c>
      <c r="X995" s="9" t="str">
        <f>IF(Search!$U$5="","",IF(ISNUMBER(SEARCH(Search!$U$5,$AX995))=TRUE,IF(Search!$U$5="N","N",1),""))</f>
        <v/>
      </c>
      <c r="Y995" s="9" t="str">
        <f>IF(Search!$U$6="","",IF($AY995&lt;Search!$U$6,"",1))</f>
        <v/>
      </c>
      <c r="Z995" s="9" t="str">
        <f>IF(Search!$R$4="","",IF(Inventory!$BA995&lt;Search!$R$4,"",1))</f>
        <v/>
      </c>
      <c r="AA995" s="9" t="str">
        <f>IF(Search!$R$5="","",IF($BA995&gt;Search!$R$5,"",1))</f>
        <v/>
      </c>
      <c r="AB995" s="9" t="str">
        <f>IF(Search!$R$6="","",IF($BB995&lt;Search!$R$6,"",1))</f>
        <v/>
      </c>
      <c r="AC995" s="9" t="str">
        <f>IF(Search!$R$7="","",IF($BB995&lt;Search!$R$7,"",1))</f>
        <v/>
      </c>
      <c r="AD995" s="45">
        <f>IF(COUNTIF($A995:$AC995,"n")&gt;0,"",IF(SUM($A995:$AC995)=COUNTA(Search!$C$4:$C$8,Search!$F$4:$F$8,Search!$I$4:$I$6,Search!$I$8,Search!$L$4:$L$8,Search!$O$4:$O$8,Search!$R$4:$R$7,Search!$U$4:$U$7)-COUNTIF(Search!$C$4:$U$7,"n"),1+LARGE($AD$1:AD994,1),""))</f>
        <v>36</v>
      </c>
      <c r="AE995" s="45">
        <f t="shared" si="48"/>
        <v>1611</v>
      </c>
      <c r="AF995" s="45">
        <f>IF(AD995="","",COUNTIF($AE$1:$AE994,$AE995)+RANK($AE995,$AE$2:$AE$10540,1))</f>
        <v>291</v>
      </c>
      <c r="AG995" s="45">
        <f t="shared" si="49"/>
        <v>0</v>
      </c>
      <c r="AH995" s="45">
        <f>IF($AD995="","",COUNTIF($AG$1:$AG994,$AG995)+RANK($AG995,$AG$1:$AG$10539,0))</f>
        <v>198</v>
      </c>
      <c r="AI995" s="10" t="str">
        <f t="shared" si="50"/>
        <v>2005-06 Artifacts Treasured Swatches #TSSU Mats Sundin     /   $</v>
      </c>
      <c r="AJ995" s="11">
        <v>2005</v>
      </c>
      <c r="AK995" s="17" t="s">
        <v>1879</v>
      </c>
      <c r="AL995" s="12" t="s">
        <v>2280</v>
      </c>
      <c r="AM995" s="10" t="s">
        <v>2281</v>
      </c>
      <c r="AN995" s="15" t="s">
        <v>215</v>
      </c>
      <c r="AO995" s="14"/>
      <c r="AP995" s="14" t="s">
        <v>1902</v>
      </c>
      <c r="AQ995" s="14"/>
      <c r="AR995" s="14"/>
      <c r="AS995" s="9"/>
      <c r="AT995" s="9"/>
      <c r="AU995" s="9"/>
      <c r="AV995" s="13"/>
      <c r="AW995" s="13"/>
      <c r="AX995" s="9"/>
      <c r="AY995" s="9"/>
      <c r="AZ995" s="9"/>
      <c r="BA995" s="33"/>
      <c r="BB995" s="33"/>
      <c r="BC995" s="36"/>
      <c r="BD995" s="12" t="s">
        <v>1771</v>
      </c>
    </row>
    <row r="996" spans="1:56" s="12" customFormat="1" x14ac:dyDescent="0.2">
      <c r="A996" s="9">
        <f>IF(Search!$C$5="","",IF(COUNTA(Inventory!$AP996)=1,1,""))</f>
        <v>1</v>
      </c>
      <c r="B996" s="9" t="str">
        <f>IF(Search!$C$4="","",IF(ISNUMBER(SEARCH(Search!$C$4,$AR996))=TRUE,1,""))</f>
        <v/>
      </c>
      <c r="C996" s="9" t="str">
        <f>IF(Search!$C$6="x",IF(COUNTA($AQ996)=1,1,"N"),IF(COUNTA($AQ996)=1,"N",""))</f>
        <v/>
      </c>
      <c r="D996" s="9" t="str">
        <f>IF(Search!$O$8="","",IF(ISNUMBER(SEARCH(Search!$O$8,$BD996))=TRUE,1,""))</f>
        <v/>
      </c>
      <c r="E996" s="9" t="str">
        <f>IF(Search!$C$7="","",IF(ISNUMBER(SEARCH(Search!$C$7,$AN996))=TRUE,1,""))</f>
        <v/>
      </c>
      <c r="F996" s="9" t="str">
        <f>IF(Search!$C$8="","",IF(ISNUMBER(SEARCH(Search!$C$8,$AO996))=TRUE,1,""))</f>
        <v/>
      </c>
      <c r="G996" s="9" t="str">
        <f>IF(Search!$F$4="","",IF(Inventory!$AJ996&lt;Search!$F$4,"",1))</f>
        <v/>
      </c>
      <c r="H996" s="9" t="str">
        <f>IF(Search!$F$5="","",IF(Inventory!$AJ996&gt;Search!$F$5,"",1))</f>
        <v/>
      </c>
      <c r="I996" s="9" t="str">
        <f>IF(Search!$F$7="","",IF(Search!$F$8="",IF(ISNUMBER(SEARCH(Search!$F$7,$AL996))=TRUE,1,""),""))</f>
        <v/>
      </c>
      <c r="J996" s="9" t="str">
        <f>IF($AL996=Search!$F$8,1,"")</f>
        <v/>
      </c>
      <c r="K996" s="9" t="str">
        <f>IF(Search!$I$4="","",IF(COUNTA($AS996)=1,IF(Search!$I$4="N","N",1),""))</f>
        <v/>
      </c>
      <c r="L996" s="9" t="str">
        <f>IF(Search!$I$5="","",IF($AS996="RC",1,""))</f>
        <v/>
      </c>
      <c r="M996" s="9" t="str">
        <f>IF(Search!$I$6="","",IF($AS996="RCP",1,""))</f>
        <v/>
      </c>
      <c r="N996" s="9" t="str">
        <f>IF(Search!$I$8="","",IF(COUNTA($AT996)=1,IF(Search!$I$8="N","N",1),""))</f>
        <v/>
      </c>
      <c r="O996" s="9" t="str">
        <f>IF(Search!$L$4="","",IF(COUNTA($AU996)=1,IF(Search!$L$4="N","N",1),""))</f>
        <v/>
      </c>
      <c r="P996" s="9" t="str">
        <f>IF(Search!$L$5="","",IF(ISNUMBER(SEARCH("Jersey",$AU996))=TRUE,IF(Search!$L$5="N","N",1),""))</f>
        <v/>
      </c>
      <c r="Q996" s="9" t="str">
        <f>IF(Search!$L$6="","",IF(ISNUMBER(SEARCH("Patch",$AU996))=TRUE,IF(Search!$L$6="N","N",1),""))</f>
        <v/>
      </c>
      <c r="R996" s="9" t="str">
        <f>IF(Search!$L$7="","",IF(ISNUMBER(SEARCH("Shield",$AU996))=TRUE,IF(Search!$L$7="N","N",1),""))</f>
        <v/>
      </c>
      <c r="S996" s="9" t="str">
        <f>IF(Search!$L$8="","",IF(ISNUMBER(SEARCH("Stick",$AU996))=TRUE,IF(Search!$L$8="N","N",1),""))</f>
        <v/>
      </c>
      <c r="T996" s="9" t="str">
        <f>IF(Search!$O$4="","",IF(COUNTA($AW996)=1,IF(Search!$O$4="N","N",1),""))</f>
        <v/>
      </c>
      <c r="U996" s="9" t="str">
        <f>IF(Search!$O$5="","",IF($AW996="","",IF($AW996&lt;Search!$O$5,"",1)))</f>
        <v/>
      </c>
      <c r="V996" s="9" t="str">
        <f>IF(Search!$O$6="","",IF($AW996="","",IF($AW996&gt;Search!$O$6,"",1)))</f>
        <v/>
      </c>
      <c r="W996" s="9" t="str">
        <f>IF(Search!$U$4="","",IF($AX996="","",1))</f>
        <v/>
      </c>
      <c r="X996" s="9" t="str">
        <f>IF(Search!$U$5="","",IF(ISNUMBER(SEARCH(Search!$U$5,$AX996))=TRUE,IF(Search!$U$5="N","N",1),""))</f>
        <v/>
      </c>
      <c r="Y996" s="9" t="str">
        <f>IF(Search!$U$6="","",IF($AY996&lt;Search!$U$6,"",1))</f>
        <v/>
      </c>
      <c r="Z996" s="9" t="str">
        <f>IF(Search!$R$4="","",IF(Inventory!$BA996&lt;Search!$R$4,"",1))</f>
        <v/>
      </c>
      <c r="AA996" s="9" t="str">
        <f>IF(Search!$R$5="","",IF($BA996&gt;Search!$R$5,"",1))</f>
        <v/>
      </c>
      <c r="AB996" s="9" t="str">
        <f>IF(Search!$R$6="","",IF($BB996&lt;Search!$R$6,"",1))</f>
        <v/>
      </c>
      <c r="AC996" s="9" t="str">
        <f>IF(Search!$R$7="","",IF($BB996&lt;Search!$R$7,"",1))</f>
        <v/>
      </c>
      <c r="AD996" s="45">
        <f>IF(COUNTIF($A996:$AC996,"n")&gt;0,"",IF(SUM($A996:$AC996)=COUNTA(Search!$C$4:$C$8,Search!$F$4:$F$8,Search!$I$4:$I$6,Search!$I$8,Search!$L$4:$L$8,Search!$O$4:$O$8,Search!$R$4:$R$7,Search!$U$4:$U$7)-COUNTIF(Search!$C$4:$U$7,"n"),1+LARGE($AD$1:AD995,1),""))</f>
        <v>37</v>
      </c>
      <c r="AE996" s="45">
        <f t="shared" si="48"/>
        <v>470</v>
      </c>
      <c r="AF996" s="45">
        <f>IF(AD996="","",COUNTIF($AE$1:$AE995,$AE996)+RANK($AE996,$AE$2:$AE$10540,1))</f>
        <v>95</v>
      </c>
      <c r="AG996" s="45">
        <f t="shared" si="49"/>
        <v>0</v>
      </c>
      <c r="AH996" s="45">
        <f>IF($AD996="","",COUNTIF($AG$1:$AG995,$AG996)+RANK($AG996,$AG$1:$AG$10539,0))</f>
        <v>199</v>
      </c>
      <c r="AI996" s="10" t="str">
        <f t="shared" si="50"/>
        <v>2005-06 Beehive #104 Corey Perry     /   $</v>
      </c>
      <c r="AJ996" s="11">
        <v>2005</v>
      </c>
      <c r="AK996" s="17" t="s">
        <v>1879</v>
      </c>
      <c r="AL996" s="12" t="s">
        <v>547</v>
      </c>
      <c r="AM996" s="10">
        <v>104</v>
      </c>
      <c r="AN996" s="12" t="s">
        <v>548</v>
      </c>
      <c r="AO996" s="9"/>
      <c r="AP996" s="9" t="s">
        <v>1902</v>
      </c>
      <c r="AQ996" s="9"/>
      <c r="AR996" s="14"/>
      <c r="AS996" s="9"/>
      <c r="AT996" s="9"/>
      <c r="AU996" s="9"/>
      <c r="AV996" s="13"/>
      <c r="AW996" s="13"/>
      <c r="AX996" s="9"/>
      <c r="AY996" s="9"/>
      <c r="AZ996" s="9"/>
      <c r="BA996" s="33"/>
      <c r="BB996" s="33"/>
      <c r="BC996" s="36"/>
      <c r="BD996" s="12" t="s">
        <v>1771</v>
      </c>
    </row>
    <row r="997" spans="1:56" s="12" customFormat="1" x14ac:dyDescent="0.2">
      <c r="A997" s="9" t="str">
        <f>IF(Search!$C$5="","",IF(COUNTA(Inventory!$AP997)=1,1,""))</f>
        <v/>
      </c>
      <c r="B997" s="9" t="str">
        <f>IF(Search!$C$4="","",IF(ISNUMBER(SEARCH(Search!$C$4,$AR997))=TRUE,1,""))</f>
        <v/>
      </c>
      <c r="C997" s="9" t="str">
        <f>IF(Search!$C$6="x",IF(COUNTA($AQ997)=1,1,"N"),IF(COUNTA($AQ997)=1,"N",""))</f>
        <v/>
      </c>
      <c r="D997" s="9" t="str">
        <f>IF(Search!$O$8="","",IF(ISNUMBER(SEARCH(Search!$O$8,$BD997))=TRUE,1,""))</f>
        <v/>
      </c>
      <c r="E997" s="9" t="str">
        <f>IF(Search!$C$7="","",IF(ISNUMBER(SEARCH(Search!$C$7,$AN997))=TRUE,1,""))</f>
        <v/>
      </c>
      <c r="F997" s="9" t="str">
        <f>IF(Search!$C$8="","",IF(ISNUMBER(SEARCH(Search!$C$8,$AO997))=TRUE,1,""))</f>
        <v/>
      </c>
      <c r="G997" s="9" t="str">
        <f>IF(Search!$F$4="","",IF(Inventory!$AJ997&lt;Search!$F$4,"",1))</f>
        <v/>
      </c>
      <c r="H997" s="9" t="str">
        <f>IF(Search!$F$5="","",IF(Inventory!$AJ997&gt;Search!$F$5,"",1))</f>
        <v/>
      </c>
      <c r="I997" s="9" t="str">
        <f>IF(Search!$F$7="","",IF(Search!$F$8="",IF(ISNUMBER(SEARCH(Search!$F$7,$AL997))=TRUE,1,""),""))</f>
        <v/>
      </c>
      <c r="J997" s="9" t="str">
        <f>IF($AL997=Search!$F$8,1,"")</f>
        <v/>
      </c>
      <c r="K997" s="9" t="str">
        <f>IF(Search!$I$4="","",IF(COUNTA($AS997)=1,IF(Search!$I$4="N","N",1),""))</f>
        <v/>
      </c>
      <c r="L997" s="9" t="str">
        <f>IF(Search!$I$5="","",IF($AS997="RC",1,""))</f>
        <v/>
      </c>
      <c r="M997" s="9" t="str">
        <f>IF(Search!$I$6="","",IF($AS997="RCP",1,""))</f>
        <v/>
      </c>
      <c r="N997" s="9" t="str">
        <f>IF(Search!$I$8="","",IF(COUNTA($AT997)=1,IF(Search!$I$8="N","N",1),""))</f>
        <v/>
      </c>
      <c r="O997" s="9" t="str">
        <f>IF(Search!$L$4="","",IF(COUNTA($AU997)=1,IF(Search!$L$4="N","N",1),""))</f>
        <v/>
      </c>
      <c r="P997" s="9" t="str">
        <f>IF(Search!$L$5="","",IF(ISNUMBER(SEARCH("Jersey",$AU997))=TRUE,IF(Search!$L$5="N","N",1),""))</f>
        <v/>
      </c>
      <c r="Q997" s="9" t="str">
        <f>IF(Search!$L$6="","",IF(ISNUMBER(SEARCH("Patch",$AU997))=TRUE,IF(Search!$L$6="N","N",1),""))</f>
        <v/>
      </c>
      <c r="R997" s="9" t="str">
        <f>IF(Search!$L$7="","",IF(ISNUMBER(SEARCH("Shield",$AU997))=TRUE,IF(Search!$L$7="N","N",1),""))</f>
        <v/>
      </c>
      <c r="S997" s="9" t="str">
        <f>IF(Search!$L$8="","",IF(ISNUMBER(SEARCH("Stick",$AU997))=TRUE,IF(Search!$L$8="N","N",1),""))</f>
        <v/>
      </c>
      <c r="T997" s="9" t="str">
        <f>IF(Search!$O$4="","",IF(COUNTA($AW997)=1,IF(Search!$O$4="N","N",1),""))</f>
        <v/>
      </c>
      <c r="U997" s="9" t="str">
        <f>IF(Search!$O$5="","",IF($AW997="","",IF($AW997&lt;Search!$O$5,"",1)))</f>
        <v/>
      </c>
      <c r="V997" s="9" t="str">
        <f>IF(Search!$O$6="","",IF($AW997="","",IF($AW997&gt;Search!$O$6,"",1)))</f>
        <v/>
      </c>
      <c r="W997" s="9" t="str">
        <f>IF(Search!$U$4="","",IF($AX997="","",1))</f>
        <v/>
      </c>
      <c r="X997" s="9" t="str">
        <f>IF(Search!$U$5="","",IF(ISNUMBER(SEARCH(Search!$U$5,$AX997))=TRUE,IF(Search!$U$5="N","N",1),""))</f>
        <v/>
      </c>
      <c r="Y997" s="9" t="str">
        <f>IF(Search!$U$6="","",IF($AY997&lt;Search!$U$6,"",1))</f>
        <v/>
      </c>
      <c r="Z997" s="9" t="str">
        <f>IF(Search!$R$4="","",IF(Inventory!$BA997&lt;Search!$R$4,"",1))</f>
        <v/>
      </c>
      <c r="AA997" s="9" t="str">
        <f>IF(Search!$R$5="","",IF($BA997&gt;Search!$R$5,"",1))</f>
        <v/>
      </c>
      <c r="AB997" s="9" t="str">
        <f>IF(Search!$R$6="","",IF($BB997&lt;Search!$R$6,"",1))</f>
        <v/>
      </c>
      <c r="AC997" s="9" t="str">
        <f>IF(Search!$R$7="","",IF($BB997&lt;Search!$R$7,"",1))</f>
        <v/>
      </c>
      <c r="AD997" s="45" t="str">
        <f>IF(COUNTIF($A997:$AC997,"n")&gt;0,"",IF(SUM($A997:$AC997)=COUNTA(Search!$C$4:$C$8,Search!$F$4:$F$8,Search!$I$4:$I$6,Search!$I$8,Search!$L$4:$L$8,Search!$O$4:$O$8,Search!$R$4:$R$7,Search!$U$4:$U$7)-COUNTIF(Search!$C$4:$U$7,"n"),1+LARGE($AD$1:AD996,1),""))</f>
        <v/>
      </c>
      <c r="AE997" s="45" t="str">
        <f t="shared" si="48"/>
        <v/>
      </c>
      <c r="AF997" s="45" t="str">
        <f>IF(AD997="","",COUNTIF($AE$1:$AE996,$AE997)+RANK($AE997,$AE$2:$AE$10540,1))</f>
        <v/>
      </c>
      <c r="AG997" s="45" t="str">
        <f t="shared" si="49"/>
        <v/>
      </c>
      <c r="AH997" s="45" t="str">
        <f>IF($AD997="","",COUNTIF($AG$1:$AG996,$AG997)+RANK($AG997,$AG$1:$AG$10539,0))</f>
        <v/>
      </c>
      <c r="AI997" s="10" t="str">
        <f t="shared" si="50"/>
        <v>2005-06 Parkhurst #666 Jay Harrison     /   $</v>
      </c>
      <c r="AJ997" s="11">
        <v>2005</v>
      </c>
      <c r="AK997" s="17" t="s">
        <v>1879</v>
      </c>
      <c r="AL997" s="12" t="s">
        <v>37</v>
      </c>
      <c r="AM997" s="10">
        <v>666</v>
      </c>
      <c r="AN997" s="12" t="s">
        <v>549</v>
      </c>
      <c r="AO997" s="9"/>
      <c r="AP997" s="9"/>
      <c r="AQ997" s="9"/>
      <c r="AR997" s="14"/>
      <c r="AS997" s="9"/>
      <c r="AT997" s="9"/>
      <c r="AU997" s="9"/>
      <c r="AV997" s="13"/>
      <c r="AW997" s="13"/>
      <c r="AX997" s="9"/>
      <c r="AY997" s="9"/>
      <c r="AZ997" s="9"/>
      <c r="BA997" s="33"/>
      <c r="BB997" s="33"/>
      <c r="BC997" s="36"/>
      <c r="BD997" s="12" t="s">
        <v>1771</v>
      </c>
    </row>
    <row r="998" spans="1:56" s="12" customFormat="1" x14ac:dyDescent="0.2">
      <c r="A998" s="9" t="str">
        <f>IF(Search!$C$5="","",IF(COUNTA(Inventory!$AP998)=1,1,""))</f>
        <v/>
      </c>
      <c r="B998" s="9" t="str">
        <f>IF(Search!$C$4="","",IF(ISNUMBER(SEARCH(Search!$C$4,$AR998))=TRUE,1,""))</f>
        <v/>
      </c>
      <c r="C998" s="9" t="str">
        <f>IF(Search!$C$6="x",IF(COUNTA($AQ998)=1,1,"N"),IF(COUNTA($AQ998)=1,"N",""))</f>
        <v/>
      </c>
      <c r="D998" s="9" t="str">
        <f>IF(Search!$O$8="","",IF(ISNUMBER(SEARCH(Search!$O$8,$BD998))=TRUE,1,""))</f>
        <v/>
      </c>
      <c r="E998" s="9" t="str">
        <f>IF(Search!$C$7="","",IF(ISNUMBER(SEARCH(Search!$C$7,$AN998))=TRUE,1,""))</f>
        <v/>
      </c>
      <c r="F998" s="9" t="str">
        <f>IF(Search!$C$8="","",IF(ISNUMBER(SEARCH(Search!$C$8,$AO998))=TRUE,1,""))</f>
        <v/>
      </c>
      <c r="G998" s="9" t="str">
        <f>IF(Search!$F$4="","",IF(Inventory!$AJ998&lt;Search!$F$4,"",1))</f>
        <v/>
      </c>
      <c r="H998" s="9" t="str">
        <f>IF(Search!$F$5="","",IF(Inventory!$AJ998&gt;Search!$F$5,"",1))</f>
        <v/>
      </c>
      <c r="I998" s="9" t="str">
        <f>IF(Search!$F$7="","",IF(Search!$F$8="",IF(ISNUMBER(SEARCH(Search!$F$7,$AL998))=TRUE,1,""),""))</f>
        <v/>
      </c>
      <c r="J998" s="9" t="str">
        <f>IF($AL998=Search!$F$8,1,"")</f>
        <v/>
      </c>
      <c r="K998" s="9" t="str">
        <f>IF(Search!$I$4="","",IF(COUNTA($AS998)=1,IF(Search!$I$4="N","N",1),""))</f>
        <v/>
      </c>
      <c r="L998" s="9" t="str">
        <f>IF(Search!$I$5="","",IF($AS998="RC",1,""))</f>
        <v/>
      </c>
      <c r="M998" s="9" t="str">
        <f>IF(Search!$I$6="","",IF($AS998="RCP",1,""))</f>
        <v/>
      </c>
      <c r="N998" s="9" t="str">
        <f>IF(Search!$I$8="","",IF(COUNTA($AT998)=1,IF(Search!$I$8="N","N",1),""))</f>
        <v/>
      </c>
      <c r="O998" s="9" t="str">
        <f>IF(Search!$L$4="","",IF(COUNTA($AU998)=1,IF(Search!$L$4="N","N",1),""))</f>
        <v/>
      </c>
      <c r="P998" s="9" t="str">
        <f>IF(Search!$L$5="","",IF(ISNUMBER(SEARCH("Jersey",$AU998))=TRUE,IF(Search!$L$5="N","N",1),""))</f>
        <v/>
      </c>
      <c r="Q998" s="9" t="str">
        <f>IF(Search!$L$6="","",IF(ISNUMBER(SEARCH("Patch",$AU998))=TRUE,IF(Search!$L$6="N","N",1),""))</f>
        <v/>
      </c>
      <c r="R998" s="9" t="str">
        <f>IF(Search!$L$7="","",IF(ISNUMBER(SEARCH("Shield",$AU998))=TRUE,IF(Search!$L$7="N","N",1),""))</f>
        <v/>
      </c>
      <c r="S998" s="9" t="str">
        <f>IF(Search!$L$8="","",IF(ISNUMBER(SEARCH("Stick",$AU998))=TRUE,IF(Search!$L$8="N","N",1),""))</f>
        <v/>
      </c>
      <c r="T998" s="9" t="str">
        <f>IF(Search!$O$4="","",IF(COUNTA($AW998)=1,IF(Search!$O$4="N","N",1),""))</f>
        <v/>
      </c>
      <c r="U998" s="9" t="str">
        <f>IF(Search!$O$5="","",IF($AW998="","",IF($AW998&lt;Search!$O$5,"",1)))</f>
        <v/>
      </c>
      <c r="V998" s="9" t="str">
        <f>IF(Search!$O$6="","",IF($AW998="","",IF($AW998&gt;Search!$O$6,"",1)))</f>
        <v/>
      </c>
      <c r="W998" s="9" t="str">
        <f>IF(Search!$U$4="","",IF($AX998="","",1))</f>
        <v/>
      </c>
      <c r="X998" s="9" t="str">
        <f>IF(Search!$U$5="","",IF(ISNUMBER(SEARCH(Search!$U$5,$AX998))=TRUE,IF(Search!$U$5="N","N",1),""))</f>
        <v/>
      </c>
      <c r="Y998" s="9" t="str">
        <f>IF(Search!$U$6="","",IF($AY998&lt;Search!$U$6,"",1))</f>
        <v/>
      </c>
      <c r="Z998" s="9" t="str">
        <f>IF(Search!$R$4="","",IF(Inventory!$BA998&lt;Search!$R$4,"",1))</f>
        <v/>
      </c>
      <c r="AA998" s="9" t="str">
        <f>IF(Search!$R$5="","",IF($BA998&gt;Search!$R$5,"",1))</f>
        <v/>
      </c>
      <c r="AB998" s="9" t="str">
        <f>IF(Search!$R$6="","",IF($BB998&lt;Search!$R$6,"",1))</f>
        <v/>
      </c>
      <c r="AC998" s="9" t="str">
        <f>IF(Search!$R$7="","",IF($BB998&lt;Search!$R$7,"",1))</f>
        <v/>
      </c>
      <c r="AD998" s="45" t="str">
        <f>IF(COUNTIF($A998:$AC998,"n")&gt;0,"",IF(SUM($A998:$AC998)=COUNTA(Search!$C$4:$C$8,Search!$F$4:$F$8,Search!$I$4:$I$6,Search!$I$8,Search!$L$4:$L$8,Search!$O$4:$O$8,Search!$R$4:$R$7,Search!$U$4:$U$7)-COUNTIF(Search!$C$4:$U$7,"n"),1+LARGE($AD$1:AD997,1),""))</f>
        <v/>
      </c>
      <c r="AE998" s="45" t="str">
        <f t="shared" si="48"/>
        <v/>
      </c>
      <c r="AF998" s="45" t="str">
        <f>IF(AD998="","",COUNTIF($AE$1:$AE997,$AE998)+RANK($AE998,$AE$2:$AE$10540,1))</f>
        <v/>
      </c>
      <c r="AG998" s="45" t="str">
        <f t="shared" si="49"/>
        <v/>
      </c>
      <c r="AH998" s="45" t="str">
        <f>IF($AD998="","",COUNTIF($AG$1:$AG997,$AG998)+RANK($AG998,$AG$1:$AG$10539,0))</f>
        <v/>
      </c>
      <c r="AI998" s="10" t="str">
        <f t="shared" si="50"/>
        <v>2005-06 Parkhurst #667 Alexander Steen TOR    /   $</v>
      </c>
      <c r="AJ998" s="11">
        <v>2005</v>
      </c>
      <c r="AK998" s="17" t="s">
        <v>1879</v>
      </c>
      <c r="AL998" s="12" t="s">
        <v>37</v>
      </c>
      <c r="AM998" s="10">
        <v>667</v>
      </c>
      <c r="AN998" s="12" t="s">
        <v>550</v>
      </c>
      <c r="AO998" s="9" t="s">
        <v>1904</v>
      </c>
      <c r="AP998" s="9"/>
      <c r="AQ998" s="9"/>
      <c r="AR998" s="14"/>
      <c r="AS998" s="9"/>
      <c r="AT998" s="9"/>
      <c r="AU998" s="9"/>
      <c r="AV998" s="13"/>
      <c r="AW998" s="13"/>
      <c r="AX998" s="9"/>
      <c r="AY998" s="9"/>
      <c r="AZ998" s="9"/>
      <c r="BA998" s="33"/>
      <c r="BB998" s="33"/>
      <c r="BC998" s="36"/>
      <c r="BD998" s="12" t="s">
        <v>1771</v>
      </c>
    </row>
    <row r="999" spans="1:56" s="12" customFormat="1" x14ac:dyDescent="0.2">
      <c r="A999" s="9" t="str">
        <f>IF(Search!$C$5="","",IF(COUNTA(Inventory!$AP999)=1,1,""))</f>
        <v/>
      </c>
      <c r="B999" s="9" t="str">
        <f>IF(Search!$C$4="","",IF(ISNUMBER(SEARCH(Search!$C$4,$AR999))=TRUE,1,""))</f>
        <v/>
      </c>
      <c r="C999" s="9" t="str">
        <f>IF(Search!$C$6="x",IF(COUNTA($AQ999)=1,1,"N"),IF(COUNTA($AQ999)=1,"N",""))</f>
        <v/>
      </c>
      <c r="D999" s="9" t="str">
        <f>IF(Search!$O$8="","",IF(ISNUMBER(SEARCH(Search!$O$8,$BD999))=TRUE,1,""))</f>
        <v/>
      </c>
      <c r="E999" s="9" t="str">
        <f>IF(Search!$C$7="","",IF(ISNUMBER(SEARCH(Search!$C$7,$AN999))=TRUE,1,""))</f>
        <v/>
      </c>
      <c r="F999" s="9" t="str">
        <f>IF(Search!$C$8="","",IF(ISNUMBER(SEARCH(Search!$C$8,$AO999))=TRUE,1,""))</f>
        <v/>
      </c>
      <c r="G999" s="9" t="str">
        <f>IF(Search!$F$4="","",IF(Inventory!$AJ999&lt;Search!$F$4,"",1))</f>
        <v/>
      </c>
      <c r="H999" s="9" t="str">
        <f>IF(Search!$F$5="","",IF(Inventory!$AJ999&gt;Search!$F$5,"",1))</f>
        <v/>
      </c>
      <c r="I999" s="9" t="str">
        <f>IF(Search!$F$7="","",IF(Search!$F$8="",IF(ISNUMBER(SEARCH(Search!$F$7,$AL999))=TRUE,1,""),""))</f>
        <v/>
      </c>
      <c r="J999" s="9" t="str">
        <f>IF($AL999=Search!$F$8,1,"")</f>
        <v/>
      </c>
      <c r="K999" s="9" t="str">
        <f>IF(Search!$I$4="","",IF(COUNTA($AS999)=1,IF(Search!$I$4="N","N",1),""))</f>
        <v/>
      </c>
      <c r="L999" s="9" t="str">
        <f>IF(Search!$I$5="","",IF($AS999="RC",1,""))</f>
        <v/>
      </c>
      <c r="M999" s="9" t="str">
        <f>IF(Search!$I$6="","",IF($AS999="RCP",1,""))</f>
        <v/>
      </c>
      <c r="N999" s="9" t="str">
        <f>IF(Search!$I$8="","",IF(COUNTA($AT999)=1,IF(Search!$I$8="N","N",1),""))</f>
        <v/>
      </c>
      <c r="O999" s="9" t="str">
        <f>IF(Search!$L$4="","",IF(COUNTA($AU999)=1,IF(Search!$L$4="N","N",1),""))</f>
        <v/>
      </c>
      <c r="P999" s="9" t="str">
        <f>IF(Search!$L$5="","",IF(ISNUMBER(SEARCH("Jersey",$AU999))=TRUE,IF(Search!$L$5="N","N",1),""))</f>
        <v/>
      </c>
      <c r="Q999" s="9" t="str">
        <f>IF(Search!$L$6="","",IF(ISNUMBER(SEARCH("Patch",$AU999))=TRUE,IF(Search!$L$6="N","N",1),""))</f>
        <v/>
      </c>
      <c r="R999" s="9" t="str">
        <f>IF(Search!$L$7="","",IF(ISNUMBER(SEARCH("Shield",$AU999))=TRUE,IF(Search!$L$7="N","N",1),""))</f>
        <v/>
      </c>
      <c r="S999" s="9" t="str">
        <f>IF(Search!$L$8="","",IF(ISNUMBER(SEARCH("Stick",$AU999))=TRUE,IF(Search!$L$8="N","N",1),""))</f>
        <v/>
      </c>
      <c r="T999" s="9" t="str">
        <f>IF(Search!$O$4="","",IF(COUNTA($AW999)=1,IF(Search!$O$4="N","N",1),""))</f>
        <v/>
      </c>
      <c r="U999" s="9" t="str">
        <f>IF(Search!$O$5="","",IF($AW999="","",IF($AW999&lt;Search!$O$5,"",1)))</f>
        <v/>
      </c>
      <c r="V999" s="9" t="str">
        <f>IF(Search!$O$6="","",IF($AW999="","",IF($AW999&gt;Search!$O$6,"",1)))</f>
        <v/>
      </c>
      <c r="W999" s="9" t="str">
        <f>IF(Search!$U$4="","",IF($AX999="","",1))</f>
        <v/>
      </c>
      <c r="X999" s="9" t="str">
        <f>IF(Search!$U$5="","",IF(ISNUMBER(SEARCH(Search!$U$5,$AX999))=TRUE,IF(Search!$U$5="N","N",1),""))</f>
        <v/>
      </c>
      <c r="Y999" s="9" t="str">
        <f>IF(Search!$U$6="","",IF($AY999&lt;Search!$U$6,"",1))</f>
        <v/>
      </c>
      <c r="Z999" s="9" t="str">
        <f>IF(Search!$R$4="","",IF(Inventory!$BA999&lt;Search!$R$4,"",1))</f>
        <v/>
      </c>
      <c r="AA999" s="9" t="str">
        <f>IF(Search!$R$5="","",IF($BA999&gt;Search!$R$5,"",1))</f>
        <v/>
      </c>
      <c r="AB999" s="9" t="str">
        <f>IF(Search!$R$6="","",IF($BB999&lt;Search!$R$6,"",1))</f>
        <v/>
      </c>
      <c r="AC999" s="9" t="str">
        <f>IF(Search!$R$7="","",IF($BB999&lt;Search!$R$7,"",1))</f>
        <v/>
      </c>
      <c r="AD999" s="45" t="str">
        <f>IF(COUNTIF($A999:$AC999,"n")&gt;0,"",IF(SUM($A999:$AC999)=COUNTA(Search!$C$4:$C$8,Search!$F$4:$F$8,Search!$I$4:$I$6,Search!$I$8,Search!$L$4:$L$8,Search!$O$4:$O$8,Search!$R$4:$R$7,Search!$U$4:$U$7)-COUNTIF(Search!$C$4:$U$7,"n"),1+LARGE($AD$1:AD998,1),""))</f>
        <v/>
      </c>
      <c r="AE999" s="45" t="str">
        <f t="shared" si="48"/>
        <v/>
      </c>
      <c r="AF999" s="45" t="str">
        <f>IF(AD999="","",COUNTIF($AE$1:$AE998,$AE999)+RANK($AE999,$AE$2:$AE$10540,1))</f>
        <v/>
      </c>
      <c r="AG999" s="45" t="str">
        <f t="shared" si="49"/>
        <v/>
      </c>
      <c r="AH999" s="45" t="str">
        <f>IF($AD999="","",COUNTIF($AG$1:$AG998,$AG999)+RANK($AG999,$AG$1:$AG$10539,0))</f>
        <v/>
      </c>
      <c r="AI999" s="10" t="str">
        <f t="shared" si="50"/>
        <v>2005-06 SP Authentic #131 Ryan Getzlaf  RC AU  /   $</v>
      </c>
      <c r="AJ999" s="11">
        <v>2005</v>
      </c>
      <c r="AK999" s="17" t="s">
        <v>1879</v>
      </c>
      <c r="AL999" s="12" t="s">
        <v>511</v>
      </c>
      <c r="AM999" s="10">
        <v>131</v>
      </c>
      <c r="AN999" s="12" t="s">
        <v>551</v>
      </c>
      <c r="AO999" s="9"/>
      <c r="AP999" s="9"/>
      <c r="AQ999" s="9"/>
      <c r="AR999" s="14" t="s">
        <v>2482</v>
      </c>
      <c r="AS999" s="9" t="s">
        <v>2</v>
      </c>
      <c r="AT999" s="9" t="s">
        <v>1857</v>
      </c>
      <c r="AU999" s="9"/>
      <c r="AV999" s="13"/>
      <c r="AW999" s="13"/>
      <c r="AX999" s="9"/>
      <c r="AY999" s="9"/>
      <c r="AZ999" s="9"/>
      <c r="BA999" s="33"/>
      <c r="BB999" s="33"/>
      <c r="BC999" s="36"/>
      <c r="BD999" s="12" t="s">
        <v>1771</v>
      </c>
    </row>
    <row r="1000" spans="1:56" s="12" customFormat="1" x14ac:dyDescent="0.2">
      <c r="A1000" s="9" t="str">
        <f>IF(Search!$C$5="","",IF(COUNTA(Inventory!$AP1000)=1,1,""))</f>
        <v/>
      </c>
      <c r="B1000" s="9" t="str">
        <f>IF(Search!$C$4="","",IF(ISNUMBER(SEARCH(Search!$C$4,$AR1000))=TRUE,1,""))</f>
        <v/>
      </c>
      <c r="C1000" s="9" t="str">
        <f>IF(Search!$C$6="x",IF(COUNTA($AQ1000)=1,1,"N"),IF(COUNTA($AQ1000)=1,"N",""))</f>
        <v/>
      </c>
      <c r="D1000" s="9" t="str">
        <f>IF(Search!$O$8="","",IF(ISNUMBER(SEARCH(Search!$O$8,$BD1000))=TRUE,1,""))</f>
        <v/>
      </c>
      <c r="E1000" s="9" t="str">
        <f>IF(Search!$C$7="","",IF(ISNUMBER(SEARCH(Search!$C$7,$AN1000))=TRUE,1,""))</f>
        <v/>
      </c>
      <c r="F1000" s="9" t="str">
        <f>IF(Search!$C$8="","",IF(ISNUMBER(SEARCH(Search!$C$8,$AO1000))=TRUE,1,""))</f>
        <v/>
      </c>
      <c r="G1000" s="9" t="str">
        <f>IF(Search!$F$4="","",IF(Inventory!$AJ1000&lt;Search!$F$4,"",1))</f>
        <v/>
      </c>
      <c r="H1000" s="9" t="str">
        <f>IF(Search!$F$5="","",IF(Inventory!$AJ1000&gt;Search!$F$5,"",1))</f>
        <v/>
      </c>
      <c r="I1000" s="9" t="str">
        <f>IF(Search!$F$7="","",IF(Search!$F$8="",IF(ISNUMBER(SEARCH(Search!$F$7,$AL1000))=TRUE,1,""),""))</f>
        <v/>
      </c>
      <c r="J1000" s="9" t="str">
        <f>IF($AL1000=Search!$F$8,1,"")</f>
        <v/>
      </c>
      <c r="K1000" s="9" t="str">
        <f>IF(Search!$I$4="","",IF(COUNTA($AS1000)=1,IF(Search!$I$4="N","N",1),""))</f>
        <v/>
      </c>
      <c r="L1000" s="9" t="str">
        <f>IF(Search!$I$5="","",IF($AS1000="RC",1,""))</f>
        <v/>
      </c>
      <c r="M1000" s="9" t="str">
        <f>IF(Search!$I$6="","",IF($AS1000="RCP",1,""))</f>
        <v/>
      </c>
      <c r="N1000" s="9" t="str">
        <f>IF(Search!$I$8="","",IF(COUNTA($AT1000)=1,IF(Search!$I$8="N","N",1),""))</f>
        <v/>
      </c>
      <c r="O1000" s="9" t="str">
        <f>IF(Search!$L$4="","",IF(COUNTA($AU1000)=1,IF(Search!$L$4="N","N",1),""))</f>
        <v/>
      </c>
      <c r="P1000" s="9" t="str">
        <f>IF(Search!$L$5="","",IF(ISNUMBER(SEARCH("Jersey",$AU1000))=TRUE,IF(Search!$L$5="N","N",1),""))</f>
        <v/>
      </c>
      <c r="Q1000" s="9" t="str">
        <f>IF(Search!$L$6="","",IF(ISNUMBER(SEARCH("Patch",$AU1000))=TRUE,IF(Search!$L$6="N","N",1),""))</f>
        <v/>
      </c>
      <c r="R1000" s="9" t="str">
        <f>IF(Search!$L$7="","",IF(ISNUMBER(SEARCH("Shield",$AU1000))=TRUE,IF(Search!$L$7="N","N",1),""))</f>
        <v/>
      </c>
      <c r="S1000" s="9" t="str">
        <f>IF(Search!$L$8="","",IF(ISNUMBER(SEARCH("Stick",$AU1000))=TRUE,IF(Search!$L$8="N","N",1),""))</f>
        <v/>
      </c>
      <c r="T1000" s="9" t="str">
        <f>IF(Search!$O$4="","",IF(COUNTA($AW1000)=1,IF(Search!$O$4="N","N",1),""))</f>
        <v/>
      </c>
      <c r="U1000" s="9" t="str">
        <f>IF(Search!$O$5="","",IF($AW1000="","",IF($AW1000&lt;Search!$O$5,"",1)))</f>
        <v/>
      </c>
      <c r="V1000" s="9" t="str">
        <f>IF(Search!$O$6="","",IF($AW1000="","",IF($AW1000&gt;Search!$O$6,"",1)))</f>
        <v/>
      </c>
      <c r="W1000" s="9" t="str">
        <f>IF(Search!$U$4="","",IF($AX1000="","",1))</f>
        <v/>
      </c>
      <c r="X1000" s="9" t="str">
        <f>IF(Search!$U$5="","",IF(ISNUMBER(SEARCH(Search!$U$5,$AX1000))=TRUE,IF(Search!$U$5="N","N",1),""))</f>
        <v/>
      </c>
      <c r="Y1000" s="9" t="str">
        <f>IF(Search!$U$6="","",IF($AY1000&lt;Search!$U$6,"",1))</f>
        <v/>
      </c>
      <c r="Z1000" s="9" t="str">
        <f>IF(Search!$R$4="","",IF(Inventory!$BA1000&lt;Search!$R$4,"",1))</f>
        <v/>
      </c>
      <c r="AA1000" s="9" t="str">
        <f>IF(Search!$R$5="","",IF($BA1000&gt;Search!$R$5,"",1))</f>
        <v/>
      </c>
      <c r="AB1000" s="9" t="str">
        <f>IF(Search!$R$6="","",IF($BB1000&lt;Search!$R$6,"",1))</f>
        <v/>
      </c>
      <c r="AC1000" s="9" t="str">
        <f>IF(Search!$R$7="","",IF($BB1000&lt;Search!$R$7,"",1))</f>
        <v/>
      </c>
      <c r="AD1000" s="45" t="str">
        <f>IF(COUNTIF($A1000:$AC1000,"n")&gt;0,"",IF(SUM($A1000:$AC1000)=COUNTA(Search!$C$4:$C$8,Search!$F$4:$F$8,Search!$I$4:$I$6,Search!$I$8,Search!$L$4:$L$8,Search!$O$4:$O$8,Search!$R$4:$R$7,Search!$U$4:$U$7)-COUNTIF(Search!$C$4:$U$7,"n"),1+LARGE($AD$1:AD999,1),""))</f>
        <v/>
      </c>
      <c r="AE1000" s="45" t="str">
        <f t="shared" si="48"/>
        <v/>
      </c>
      <c r="AF1000" s="45" t="str">
        <f>IF(AD1000="","",COUNTIF($AE$1:$AE999,$AE1000)+RANK($AE1000,$AE$2:$AE$10540,1))</f>
        <v/>
      </c>
      <c r="AG1000" s="45" t="str">
        <f t="shared" si="49"/>
        <v/>
      </c>
      <c r="AH1000" s="45" t="str">
        <f>IF($AD1000="","",COUNTIF($AG$1:$AG999,$AG1000)+RANK($AG1000,$AG$1:$AG$10539,0))</f>
        <v/>
      </c>
      <c r="AI1000" s="10" t="str">
        <f t="shared" si="50"/>
        <v>2005-06 SP Authentic #132 Corey Perry  RC AU  /   $</v>
      </c>
      <c r="AJ1000" s="11">
        <v>2005</v>
      </c>
      <c r="AK1000" s="17" t="s">
        <v>1879</v>
      </c>
      <c r="AL1000" s="12" t="s">
        <v>511</v>
      </c>
      <c r="AM1000" s="10">
        <v>132</v>
      </c>
      <c r="AN1000" s="12" t="s">
        <v>548</v>
      </c>
      <c r="AO1000" s="9"/>
      <c r="AP1000" s="9"/>
      <c r="AQ1000" s="9"/>
      <c r="AR1000" s="14" t="s">
        <v>2482</v>
      </c>
      <c r="AS1000" s="9" t="s">
        <v>2</v>
      </c>
      <c r="AT1000" s="9" t="s">
        <v>1857</v>
      </c>
      <c r="AU1000" s="9"/>
      <c r="AV1000" s="13"/>
      <c r="AW1000" s="13"/>
      <c r="AX1000" s="9"/>
      <c r="AY1000" s="9"/>
      <c r="AZ1000" s="9"/>
      <c r="BA1000" s="33"/>
      <c r="BB1000" s="33"/>
      <c r="BC1000" s="36"/>
      <c r="BD1000" s="12" t="s">
        <v>1771</v>
      </c>
    </row>
    <row r="1001" spans="1:56" s="12" customFormat="1" x14ac:dyDescent="0.2">
      <c r="A1001" s="9" t="str">
        <f>IF(Search!$C$5="","",IF(COUNTA(Inventory!$AP1001)=1,1,""))</f>
        <v/>
      </c>
      <c r="B1001" s="9" t="str">
        <f>IF(Search!$C$4="","",IF(ISNUMBER(SEARCH(Search!$C$4,$AR1001))=TRUE,1,""))</f>
        <v/>
      </c>
      <c r="C1001" s="9" t="str">
        <f>IF(Search!$C$6="x",IF(COUNTA($AQ1001)=1,1,"N"),IF(COUNTA($AQ1001)=1,"N",""))</f>
        <v/>
      </c>
      <c r="D1001" s="9" t="str">
        <f>IF(Search!$O$8="","",IF(ISNUMBER(SEARCH(Search!$O$8,$BD1001))=TRUE,1,""))</f>
        <v/>
      </c>
      <c r="E1001" s="9" t="str">
        <f>IF(Search!$C$7="","",IF(ISNUMBER(SEARCH(Search!$C$7,$AN1001))=TRUE,1,""))</f>
        <v/>
      </c>
      <c r="F1001" s="9" t="str">
        <f>IF(Search!$C$8="","",IF(ISNUMBER(SEARCH(Search!$C$8,$AO1001))=TRUE,1,""))</f>
        <v/>
      </c>
      <c r="G1001" s="9" t="str">
        <f>IF(Search!$F$4="","",IF(Inventory!$AJ1001&lt;Search!$F$4,"",1))</f>
        <v/>
      </c>
      <c r="H1001" s="9" t="str">
        <f>IF(Search!$F$5="","",IF(Inventory!$AJ1001&gt;Search!$F$5,"",1))</f>
        <v/>
      </c>
      <c r="I1001" s="9" t="str">
        <f>IF(Search!$F$7="","",IF(Search!$F$8="",IF(ISNUMBER(SEARCH(Search!$F$7,$AL1001))=TRUE,1,""),""))</f>
        <v/>
      </c>
      <c r="J1001" s="9" t="str">
        <f>IF($AL1001=Search!$F$8,1,"")</f>
        <v/>
      </c>
      <c r="K1001" s="9" t="str">
        <f>IF(Search!$I$4="","",IF(COUNTA($AS1001)=1,IF(Search!$I$4="N","N",1),""))</f>
        <v/>
      </c>
      <c r="L1001" s="9" t="str">
        <f>IF(Search!$I$5="","",IF($AS1001="RC",1,""))</f>
        <v/>
      </c>
      <c r="M1001" s="9" t="str">
        <f>IF(Search!$I$6="","",IF($AS1001="RCP",1,""))</f>
        <v/>
      </c>
      <c r="N1001" s="9" t="str">
        <f>IF(Search!$I$8="","",IF(COUNTA($AT1001)=1,IF(Search!$I$8="N","N",1),""))</f>
        <v/>
      </c>
      <c r="O1001" s="9" t="str">
        <f>IF(Search!$L$4="","",IF(COUNTA($AU1001)=1,IF(Search!$L$4="N","N",1),""))</f>
        <v/>
      </c>
      <c r="P1001" s="9" t="str">
        <f>IF(Search!$L$5="","",IF(ISNUMBER(SEARCH("Jersey",$AU1001))=TRUE,IF(Search!$L$5="N","N",1),""))</f>
        <v/>
      </c>
      <c r="Q1001" s="9" t="str">
        <f>IF(Search!$L$6="","",IF(ISNUMBER(SEARCH("Patch",$AU1001))=TRUE,IF(Search!$L$6="N","N",1),""))</f>
        <v/>
      </c>
      <c r="R1001" s="9" t="str">
        <f>IF(Search!$L$7="","",IF(ISNUMBER(SEARCH("Shield",$AU1001))=TRUE,IF(Search!$L$7="N","N",1),""))</f>
        <v/>
      </c>
      <c r="S1001" s="9" t="str">
        <f>IF(Search!$L$8="","",IF(ISNUMBER(SEARCH("Stick",$AU1001))=TRUE,IF(Search!$L$8="N","N",1),""))</f>
        <v/>
      </c>
      <c r="T1001" s="9" t="str">
        <f>IF(Search!$O$4="","",IF(COUNTA($AW1001)=1,IF(Search!$O$4="N","N",1),""))</f>
        <v/>
      </c>
      <c r="U1001" s="9" t="str">
        <f>IF(Search!$O$5="","",IF($AW1001="","",IF($AW1001&lt;Search!$O$5,"",1)))</f>
        <v/>
      </c>
      <c r="V1001" s="9" t="str">
        <f>IF(Search!$O$6="","",IF($AW1001="","",IF($AW1001&gt;Search!$O$6,"",1)))</f>
        <v/>
      </c>
      <c r="W1001" s="9" t="str">
        <f>IF(Search!$U$4="","",IF($AX1001="","",1))</f>
        <v/>
      </c>
      <c r="X1001" s="9" t="str">
        <f>IF(Search!$U$5="","",IF(ISNUMBER(SEARCH(Search!$U$5,$AX1001))=TRUE,IF(Search!$U$5="N","N",1),""))</f>
        <v/>
      </c>
      <c r="Y1001" s="9" t="str">
        <f>IF(Search!$U$6="","",IF($AY1001&lt;Search!$U$6,"",1))</f>
        <v/>
      </c>
      <c r="Z1001" s="9" t="str">
        <f>IF(Search!$R$4="","",IF(Inventory!$BA1001&lt;Search!$R$4,"",1))</f>
        <v/>
      </c>
      <c r="AA1001" s="9" t="str">
        <f>IF(Search!$R$5="","",IF($BA1001&gt;Search!$R$5,"",1))</f>
        <v/>
      </c>
      <c r="AB1001" s="9" t="str">
        <f>IF(Search!$R$6="","",IF($BB1001&lt;Search!$R$6,"",1))</f>
        <v/>
      </c>
      <c r="AC1001" s="9" t="str">
        <f>IF(Search!$R$7="","",IF($BB1001&lt;Search!$R$7,"",1))</f>
        <v/>
      </c>
      <c r="AD1001" s="45" t="str">
        <f>IF(COUNTIF($A1001:$AC1001,"n")&gt;0,"",IF(SUM($A1001:$AC1001)=COUNTA(Search!$C$4:$C$8,Search!$F$4:$F$8,Search!$I$4:$I$6,Search!$I$8,Search!$L$4:$L$8,Search!$O$4:$O$8,Search!$R$4:$R$7,Search!$U$4:$U$7)-COUNTIF(Search!$C$4:$U$7,"n"),1+LARGE($AD$1:AD1000,1),""))</f>
        <v/>
      </c>
      <c r="AE1001" s="45" t="str">
        <f t="shared" si="48"/>
        <v/>
      </c>
      <c r="AF1001" s="45" t="str">
        <f>IF(AD1001="","",COUNTIF($AE$1:$AE1000,$AE1001)+RANK($AE1001,$AE$2:$AE$10540,1))</f>
        <v/>
      </c>
      <c r="AG1001" s="45" t="str">
        <f t="shared" si="49"/>
        <v/>
      </c>
      <c r="AH1001" s="45" t="str">
        <f>IF($AD1001="","",COUNTIF($AG$1:$AG1000,$AG1001)+RANK($AG1001,$AG$1:$AG$10539,0))</f>
        <v/>
      </c>
      <c r="AI1001" s="10" t="str">
        <f t="shared" si="50"/>
        <v>2005-06 SP Authentic #140 Dion Phaneuf  RC AU  /   $</v>
      </c>
      <c r="AJ1001" s="11">
        <v>2005</v>
      </c>
      <c r="AK1001" s="17" t="s">
        <v>1879</v>
      </c>
      <c r="AL1001" s="12" t="s">
        <v>511</v>
      </c>
      <c r="AM1001" s="10">
        <v>140</v>
      </c>
      <c r="AN1001" s="12" t="s">
        <v>552</v>
      </c>
      <c r="AO1001" s="9"/>
      <c r="AP1001" s="9"/>
      <c r="AQ1001" s="9"/>
      <c r="AR1001" s="14" t="s">
        <v>2482</v>
      </c>
      <c r="AS1001" s="9" t="s">
        <v>2</v>
      </c>
      <c r="AT1001" s="9" t="s">
        <v>1857</v>
      </c>
      <c r="AU1001" s="9"/>
      <c r="AV1001" s="13"/>
      <c r="AW1001" s="13"/>
      <c r="AX1001" s="9"/>
      <c r="AY1001" s="9"/>
      <c r="AZ1001" s="9"/>
      <c r="BA1001" s="33"/>
      <c r="BB1001" s="33"/>
      <c r="BC1001" s="36"/>
      <c r="BD1001" s="12" t="s">
        <v>1771</v>
      </c>
    </row>
    <row r="1002" spans="1:56" s="12" customFormat="1" x14ac:dyDescent="0.2">
      <c r="A1002" s="9" t="str">
        <f>IF(Search!$C$5="","",IF(COUNTA(Inventory!$AP1002)=1,1,""))</f>
        <v/>
      </c>
      <c r="B1002" s="9" t="str">
        <f>IF(Search!$C$4="","",IF(ISNUMBER(SEARCH(Search!$C$4,$AR1002))=TRUE,1,""))</f>
        <v/>
      </c>
      <c r="C1002" s="9" t="str">
        <f>IF(Search!$C$6="x",IF(COUNTA($AQ1002)=1,1,"N"),IF(COUNTA($AQ1002)=1,"N",""))</f>
        <v/>
      </c>
      <c r="D1002" s="9" t="str">
        <f>IF(Search!$O$8="","",IF(ISNUMBER(SEARCH(Search!$O$8,$BD1002))=TRUE,1,""))</f>
        <v/>
      </c>
      <c r="E1002" s="9" t="str">
        <f>IF(Search!$C$7="","",IF(ISNUMBER(SEARCH(Search!$C$7,$AN1002))=TRUE,1,""))</f>
        <v/>
      </c>
      <c r="F1002" s="9" t="str">
        <f>IF(Search!$C$8="","",IF(ISNUMBER(SEARCH(Search!$C$8,$AO1002))=TRUE,1,""))</f>
        <v/>
      </c>
      <c r="G1002" s="9" t="str">
        <f>IF(Search!$F$4="","",IF(Inventory!$AJ1002&lt;Search!$F$4,"",1))</f>
        <v/>
      </c>
      <c r="H1002" s="9" t="str">
        <f>IF(Search!$F$5="","",IF(Inventory!$AJ1002&gt;Search!$F$5,"",1))</f>
        <v/>
      </c>
      <c r="I1002" s="9" t="str">
        <f>IF(Search!$F$7="","",IF(Search!$F$8="",IF(ISNUMBER(SEARCH(Search!$F$7,$AL1002))=TRUE,1,""),""))</f>
        <v/>
      </c>
      <c r="J1002" s="9" t="str">
        <f>IF($AL1002=Search!$F$8,1,"")</f>
        <v/>
      </c>
      <c r="K1002" s="9" t="str">
        <f>IF(Search!$I$4="","",IF(COUNTA($AS1002)=1,IF(Search!$I$4="N","N",1),""))</f>
        <v/>
      </c>
      <c r="L1002" s="9" t="str">
        <f>IF(Search!$I$5="","",IF($AS1002="RC",1,""))</f>
        <v/>
      </c>
      <c r="M1002" s="9" t="str">
        <f>IF(Search!$I$6="","",IF($AS1002="RCP",1,""))</f>
        <v/>
      </c>
      <c r="N1002" s="9" t="str">
        <f>IF(Search!$I$8="","",IF(COUNTA($AT1002)=1,IF(Search!$I$8="N","N",1),""))</f>
        <v/>
      </c>
      <c r="O1002" s="9" t="str">
        <f>IF(Search!$L$4="","",IF(COUNTA($AU1002)=1,IF(Search!$L$4="N","N",1),""))</f>
        <v/>
      </c>
      <c r="P1002" s="9" t="str">
        <f>IF(Search!$L$5="","",IF(ISNUMBER(SEARCH("Jersey",$AU1002))=TRUE,IF(Search!$L$5="N","N",1),""))</f>
        <v/>
      </c>
      <c r="Q1002" s="9" t="str">
        <f>IF(Search!$L$6="","",IF(ISNUMBER(SEARCH("Patch",$AU1002))=TRUE,IF(Search!$L$6="N","N",1),""))</f>
        <v/>
      </c>
      <c r="R1002" s="9" t="str">
        <f>IF(Search!$L$7="","",IF(ISNUMBER(SEARCH("Shield",$AU1002))=TRUE,IF(Search!$L$7="N","N",1),""))</f>
        <v/>
      </c>
      <c r="S1002" s="9" t="str">
        <f>IF(Search!$L$8="","",IF(ISNUMBER(SEARCH("Stick",$AU1002))=TRUE,IF(Search!$L$8="N","N",1),""))</f>
        <v/>
      </c>
      <c r="T1002" s="9" t="str">
        <f>IF(Search!$O$4="","",IF(COUNTA($AW1002)=1,IF(Search!$O$4="N","N",1),""))</f>
        <v/>
      </c>
      <c r="U1002" s="9" t="str">
        <f>IF(Search!$O$5="","",IF($AW1002="","",IF($AW1002&lt;Search!$O$5,"",1)))</f>
        <v/>
      </c>
      <c r="V1002" s="9" t="str">
        <f>IF(Search!$O$6="","",IF($AW1002="","",IF($AW1002&gt;Search!$O$6,"",1)))</f>
        <v/>
      </c>
      <c r="W1002" s="9" t="str">
        <f>IF(Search!$U$4="","",IF($AX1002="","",1))</f>
        <v/>
      </c>
      <c r="X1002" s="9" t="str">
        <f>IF(Search!$U$5="","",IF(ISNUMBER(SEARCH(Search!$U$5,$AX1002))=TRUE,IF(Search!$U$5="N","N",1),""))</f>
        <v/>
      </c>
      <c r="Y1002" s="9" t="str">
        <f>IF(Search!$U$6="","",IF($AY1002&lt;Search!$U$6,"",1))</f>
        <v/>
      </c>
      <c r="Z1002" s="9" t="str">
        <f>IF(Search!$R$4="","",IF(Inventory!$BA1002&lt;Search!$R$4,"",1))</f>
        <v/>
      </c>
      <c r="AA1002" s="9" t="str">
        <f>IF(Search!$R$5="","",IF($BA1002&gt;Search!$R$5,"",1))</f>
        <v/>
      </c>
      <c r="AB1002" s="9" t="str">
        <f>IF(Search!$R$6="","",IF($BB1002&lt;Search!$R$6,"",1))</f>
        <v/>
      </c>
      <c r="AC1002" s="9" t="str">
        <f>IF(Search!$R$7="","",IF($BB1002&lt;Search!$R$7,"",1))</f>
        <v/>
      </c>
      <c r="AD1002" s="45" t="str">
        <f>IF(COUNTIF($A1002:$AC1002,"n")&gt;0,"",IF(SUM($A1002:$AC1002)=COUNTA(Search!$C$4:$C$8,Search!$F$4:$F$8,Search!$I$4:$I$6,Search!$I$8,Search!$L$4:$L$8,Search!$O$4:$O$8,Search!$R$4:$R$7,Search!$U$4:$U$7)-COUNTIF(Search!$C$4:$U$7,"n"),1+LARGE($AD$1:AD1001,1),""))</f>
        <v/>
      </c>
      <c r="AE1002" s="45" t="str">
        <f t="shared" si="48"/>
        <v/>
      </c>
      <c r="AF1002" s="45" t="str">
        <f>IF(AD1002="","",COUNTIF($AE$1:$AE1001,$AE1002)+RANK($AE1002,$AE$2:$AE$10540,1))</f>
        <v/>
      </c>
      <c r="AG1002" s="45" t="str">
        <f t="shared" si="49"/>
        <v/>
      </c>
      <c r="AH1002" s="45" t="str">
        <f>IF($AD1002="","",COUNTIF($AG$1:$AG1001,$AG1002)+RANK($AG1002,$AG$1:$AG$10539,0))</f>
        <v/>
      </c>
      <c r="AI1002" s="10" t="str">
        <f t="shared" si="50"/>
        <v>2005-06 SP Authentic #145 Brent Seabrook CHI RC AU  /   $</v>
      </c>
      <c r="AJ1002" s="11">
        <v>2005</v>
      </c>
      <c r="AK1002" s="17" t="s">
        <v>1879</v>
      </c>
      <c r="AL1002" s="12" t="s">
        <v>511</v>
      </c>
      <c r="AM1002" s="10">
        <v>145</v>
      </c>
      <c r="AN1002" s="12" t="s">
        <v>553</v>
      </c>
      <c r="AO1002" s="9" t="s">
        <v>1917</v>
      </c>
      <c r="AP1002" s="9"/>
      <c r="AQ1002" s="9"/>
      <c r="AR1002" s="14" t="s">
        <v>2482</v>
      </c>
      <c r="AS1002" s="9" t="s">
        <v>2</v>
      </c>
      <c r="AT1002" s="9" t="s">
        <v>1857</v>
      </c>
      <c r="AU1002" s="9"/>
      <c r="AV1002" s="13"/>
      <c r="AW1002" s="13"/>
      <c r="AX1002" s="9"/>
      <c r="AY1002" s="9"/>
      <c r="AZ1002" s="9"/>
      <c r="BA1002" s="33"/>
      <c r="BB1002" s="33"/>
      <c r="BC1002" s="36"/>
      <c r="BD1002" s="12" t="s">
        <v>1771</v>
      </c>
    </row>
    <row r="1003" spans="1:56" s="12" customFormat="1" x14ac:dyDescent="0.2">
      <c r="A1003" s="9" t="str">
        <f>IF(Search!$C$5="","",IF(COUNTA(Inventory!$AP1003)=1,1,""))</f>
        <v/>
      </c>
      <c r="B1003" s="9" t="str">
        <f>IF(Search!$C$4="","",IF(ISNUMBER(SEARCH(Search!$C$4,$AR1003))=TRUE,1,""))</f>
        <v/>
      </c>
      <c r="C1003" s="9" t="str">
        <f>IF(Search!$C$6="x",IF(COUNTA($AQ1003)=1,1,"N"),IF(COUNTA($AQ1003)=1,"N",""))</f>
        <v/>
      </c>
      <c r="D1003" s="9" t="str">
        <f>IF(Search!$O$8="","",IF(ISNUMBER(SEARCH(Search!$O$8,$BD1003))=TRUE,1,""))</f>
        <v/>
      </c>
      <c r="E1003" s="9" t="str">
        <f>IF(Search!$C$7="","",IF(ISNUMBER(SEARCH(Search!$C$7,$AN1003))=TRUE,1,""))</f>
        <v/>
      </c>
      <c r="F1003" s="9" t="str">
        <f>IF(Search!$C$8="","",IF(ISNUMBER(SEARCH(Search!$C$8,$AO1003))=TRUE,1,""))</f>
        <v/>
      </c>
      <c r="G1003" s="9" t="str">
        <f>IF(Search!$F$4="","",IF(Inventory!$AJ1003&lt;Search!$F$4,"",1))</f>
        <v/>
      </c>
      <c r="H1003" s="9" t="str">
        <f>IF(Search!$F$5="","",IF(Inventory!$AJ1003&gt;Search!$F$5,"",1))</f>
        <v/>
      </c>
      <c r="I1003" s="9" t="str">
        <f>IF(Search!$F$7="","",IF(Search!$F$8="",IF(ISNUMBER(SEARCH(Search!$F$7,$AL1003))=TRUE,1,""),""))</f>
        <v/>
      </c>
      <c r="J1003" s="9" t="str">
        <f>IF($AL1003=Search!$F$8,1,"")</f>
        <v/>
      </c>
      <c r="K1003" s="9" t="str">
        <f>IF(Search!$I$4="","",IF(COUNTA($AS1003)=1,IF(Search!$I$4="N","N",1),""))</f>
        <v/>
      </c>
      <c r="L1003" s="9" t="str">
        <f>IF(Search!$I$5="","",IF($AS1003="RC",1,""))</f>
        <v/>
      </c>
      <c r="M1003" s="9" t="str">
        <f>IF(Search!$I$6="","",IF($AS1003="RCP",1,""))</f>
        <v/>
      </c>
      <c r="N1003" s="9" t="str">
        <f>IF(Search!$I$8="","",IF(COUNTA($AT1003)=1,IF(Search!$I$8="N","N",1),""))</f>
        <v/>
      </c>
      <c r="O1003" s="9" t="str">
        <f>IF(Search!$L$4="","",IF(COUNTA($AU1003)=1,IF(Search!$L$4="N","N",1),""))</f>
        <v/>
      </c>
      <c r="P1003" s="9" t="str">
        <f>IF(Search!$L$5="","",IF(ISNUMBER(SEARCH("Jersey",$AU1003))=TRUE,IF(Search!$L$5="N","N",1),""))</f>
        <v/>
      </c>
      <c r="Q1003" s="9" t="str">
        <f>IF(Search!$L$6="","",IF(ISNUMBER(SEARCH("Patch",$AU1003))=TRUE,IF(Search!$L$6="N","N",1),""))</f>
        <v/>
      </c>
      <c r="R1003" s="9" t="str">
        <f>IF(Search!$L$7="","",IF(ISNUMBER(SEARCH("Shield",$AU1003))=TRUE,IF(Search!$L$7="N","N",1),""))</f>
        <v/>
      </c>
      <c r="S1003" s="9" t="str">
        <f>IF(Search!$L$8="","",IF(ISNUMBER(SEARCH("Stick",$AU1003))=TRUE,IF(Search!$L$8="N","N",1),""))</f>
        <v/>
      </c>
      <c r="T1003" s="9" t="str">
        <f>IF(Search!$O$4="","",IF(COUNTA($AW1003)=1,IF(Search!$O$4="N","N",1),""))</f>
        <v/>
      </c>
      <c r="U1003" s="9" t="str">
        <f>IF(Search!$O$5="","",IF($AW1003="","",IF($AW1003&lt;Search!$O$5,"",1)))</f>
        <v/>
      </c>
      <c r="V1003" s="9" t="str">
        <f>IF(Search!$O$6="","",IF($AW1003="","",IF($AW1003&gt;Search!$O$6,"",1)))</f>
        <v/>
      </c>
      <c r="W1003" s="9" t="str">
        <f>IF(Search!$U$4="","",IF($AX1003="","",1))</f>
        <v/>
      </c>
      <c r="X1003" s="9" t="str">
        <f>IF(Search!$U$5="","",IF(ISNUMBER(SEARCH(Search!$U$5,$AX1003))=TRUE,IF(Search!$U$5="N","N",1),""))</f>
        <v/>
      </c>
      <c r="Y1003" s="9" t="str">
        <f>IF(Search!$U$6="","",IF($AY1003&lt;Search!$U$6,"",1))</f>
        <v/>
      </c>
      <c r="Z1003" s="9" t="str">
        <f>IF(Search!$R$4="","",IF(Inventory!$BA1003&lt;Search!$R$4,"",1))</f>
        <v/>
      </c>
      <c r="AA1003" s="9" t="str">
        <f>IF(Search!$R$5="","",IF($BA1003&gt;Search!$R$5,"",1))</f>
        <v/>
      </c>
      <c r="AB1003" s="9" t="str">
        <f>IF(Search!$R$6="","",IF($BB1003&lt;Search!$R$6,"",1))</f>
        <v/>
      </c>
      <c r="AC1003" s="9" t="str">
        <f>IF(Search!$R$7="","",IF($BB1003&lt;Search!$R$7,"",1))</f>
        <v/>
      </c>
      <c r="AD1003" s="45" t="str">
        <f>IF(COUNTIF($A1003:$AC1003,"n")&gt;0,"",IF(SUM($A1003:$AC1003)=COUNTA(Search!$C$4:$C$8,Search!$F$4:$F$8,Search!$I$4:$I$6,Search!$I$8,Search!$L$4:$L$8,Search!$O$4:$O$8,Search!$R$4:$R$7,Search!$U$4:$U$7)-COUNTIF(Search!$C$4:$U$7,"n"),1+LARGE($AD$1:AD1002,1),""))</f>
        <v/>
      </c>
      <c r="AE1003" s="45" t="str">
        <f t="shared" si="48"/>
        <v/>
      </c>
      <c r="AF1003" s="45" t="str">
        <f>IF(AD1003="","",COUNTIF($AE$1:$AE1002,$AE1003)+RANK($AE1003,$AE$2:$AE$10540,1))</f>
        <v/>
      </c>
      <c r="AG1003" s="45" t="str">
        <f t="shared" si="49"/>
        <v/>
      </c>
      <c r="AH1003" s="45" t="str">
        <f>IF($AD1003="","",COUNTIF($AG$1:$AG1002,$AG1003)+RANK($AG1003,$AG$1:$AG$10539,0))</f>
        <v/>
      </c>
      <c r="AI1003" s="10" t="str">
        <f t="shared" si="50"/>
        <v>2005-06 SP Authentic #147 Duncan Keith  RC AU  /   $</v>
      </c>
      <c r="AJ1003" s="11">
        <v>2005</v>
      </c>
      <c r="AK1003" s="17" t="s">
        <v>1879</v>
      </c>
      <c r="AL1003" s="12" t="s">
        <v>511</v>
      </c>
      <c r="AM1003" s="10">
        <v>147</v>
      </c>
      <c r="AN1003" s="12" t="s">
        <v>554</v>
      </c>
      <c r="AO1003" s="9"/>
      <c r="AP1003" s="9"/>
      <c r="AQ1003" s="9"/>
      <c r="AR1003" s="14" t="s">
        <v>2482</v>
      </c>
      <c r="AS1003" s="9" t="s">
        <v>2</v>
      </c>
      <c r="AT1003" s="9" t="s">
        <v>1857</v>
      </c>
      <c r="AU1003" s="9"/>
      <c r="AV1003" s="13"/>
      <c r="AW1003" s="13"/>
      <c r="AX1003" s="9"/>
      <c r="AY1003" s="9"/>
      <c r="AZ1003" s="9"/>
      <c r="BA1003" s="33"/>
      <c r="BB1003" s="33"/>
      <c r="BC1003" s="36"/>
      <c r="BD1003" s="12" t="s">
        <v>1771</v>
      </c>
    </row>
    <row r="1004" spans="1:56" s="12" customFormat="1" x14ac:dyDescent="0.2">
      <c r="A1004" s="9" t="str">
        <f>IF(Search!$C$5="","",IF(COUNTA(Inventory!$AP1004)=1,1,""))</f>
        <v/>
      </c>
      <c r="B1004" s="9" t="str">
        <f>IF(Search!$C$4="","",IF(ISNUMBER(SEARCH(Search!$C$4,$AR1004))=TRUE,1,""))</f>
        <v/>
      </c>
      <c r="C1004" s="9" t="str">
        <f>IF(Search!$C$6="x",IF(COUNTA($AQ1004)=1,1,"N"),IF(COUNTA($AQ1004)=1,"N",""))</f>
        <v/>
      </c>
      <c r="D1004" s="9" t="str">
        <f>IF(Search!$O$8="","",IF(ISNUMBER(SEARCH(Search!$O$8,$BD1004))=TRUE,1,""))</f>
        <v/>
      </c>
      <c r="E1004" s="9" t="str">
        <f>IF(Search!$C$7="","",IF(ISNUMBER(SEARCH(Search!$C$7,$AN1004))=TRUE,1,""))</f>
        <v/>
      </c>
      <c r="F1004" s="9" t="str">
        <f>IF(Search!$C$8="","",IF(ISNUMBER(SEARCH(Search!$C$8,$AO1004))=TRUE,1,""))</f>
        <v/>
      </c>
      <c r="G1004" s="9" t="str">
        <f>IF(Search!$F$4="","",IF(Inventory!$AJ1004&lt;Search!$F$4,"",1))</f>
        <v/>
      </c>
      <c r="H1004" s="9" t="str">
        <f>IF(Search!$F$5="","",IF(Inventory!$AJ1004&gt;Search!$F$5,"",1))</f>
        <v/>
      </c>
      <c r="I1004" s="9" t="str">
        <f>IF(Search!$F$7="","",IF(Search!$F$8="",IF(ISNUMBER(SEARCH(Search!$F$7,$AL1004))=TRUE,1,""),""))</f>
        <v/>
      </c>
      <c r="J1004" s="9" t="str">
        <f>IF($AL1004=Search!$F$8,1,"")</f>
        <v/>
      </c>
      <c r="K1004" s="9" t="str">
        <f>IF(Search!$I$4="","",IF(COUNTA($AS1004)=1,IF(Search!$I$4="N","N",1),""))</f>
        <v/>
      </c>
      <c r="L1004" s="9" t="str">
        <f>IF(Search!$I$5="","",IF($AS1004="RC",1,""))</f>
        <v/>
      </c>
      <c r="M1004" s="9" t="str">
        <f>IF(Search!$I$6="","",IF($AS1004="RCP",1,""))</f>
        <v/>
      </c>
      <c r="N1004" s="9" t="str">
        <f>IF(Search!$I$8="","",IF(COUNTA($AT1004)=1,IF(Search!$I$8="N","N",1),""))</f>
        <v/>
      </c>
      <c r="O1004" s="9" t="str">
        <f>IF(Search!$L$4="","",IF(COUNTA($AU1004)=1,IF(Search!$L$4="N","N",1),""))</f>
        <v/>
      </c>
      <c r="P1004" s="9" t="str">
        <f>IF(Search!$L$5="","",IF(ISNUMBER(SEARCH("Jersey",$AU1004))=TRUE,IF(Search!$L$5="N","N",1),""))</f>
        <v/>
      </c>
      <c r="Q1004" s="9" t="str">
        <f>IF(Search!$L$6="","",IF(ISNUMBER(SEARCH("Patch",$AU1004))=TRUE,IF(Search!$L$6="N","N",1),""))</f>
        <v/>
      </c>
      <c r="R1004" s="9" t="str">
        <f>IF(Search!$L$7="","",IF(ISNUMBER(SEARCH("Shield",$AU1004))=TRUE,IF(Search!$L$7="N","N",1),""))</f>
        <v/>
      </c>
      <c r="S1004" s="9" t="str">
        <f>IF(Search!$L$8="","",IF(ISNUMBER(SEARCH("Stick",$AU1004))=TRUE,IF(Search!$L$8="N","N",1),""))</f>
        <v/>
      </c>
      <c r="T1004" s="9" t="str">
        <f>IF(Search!$O$4="","",IF(COUNTA($AW1004)=1,IF(Search!$O$4="N","N",1),""))</f>
        <v/>
      </c>
      <c r="U1004" s="9" t="str">
        <f>IF(Search!$O$5="","",IF($AW1004="","",IF($AW1004&lt;Search!$O$5,"",1)))</f>
        <v/>
      </c>
      <c r="V1004" s="9" t="str">
        <f>IF(Search!$O$6="","",IF($AW1004="","",IF($AW1004&gt;Search!$O$6,"",1)))</f>
        <v/>
      </c>
      <c r="W1004" s="9" t="str">
        <f>IF(Search!$U$4="","",IF($AX1004="","",1))</f>
        <v/>
      </c>
      <c r="X1004" s="9" t="str">
        <f>IF(Search!$U$5="","",IF(ISNUMBER(SEARCH(Search!$U$5,$AX1004))=TRUE,IF(Search!$U$5="N","N",1),""))</f>
        <v/>
      </c>
      <c r="Y1004" s="9" t="str">
        <f>IF(Search!$U$6="","",IF($AY1004&lt;Search!$U$6,"",1))</f>
        <v/>
      </c>
      <c r="Z1004" s="9" t="str">
        <f>IF(Search!$R$4="","",IF(Inventory!$BA1004&lt;Search!$R$4,"",1))</f>
        <v/>
      </c>
      <c r="AA1004" s="9" t="str">
        <f>IF(Search!$R$5="","",IF($BA1004&gt;Search!$R$5,"",1))</f>
        <v/>
      </c>
      <c r="AB1004" s="9" t="str">
        <f>IF(Search!$R$6="","",IF($BB1004&lt;Search!$R$6,"",1))</f>
        <v/>
      </c>
      <c r="AC1004" s="9" t="str">
        <f>IF(Search!$R$7="","",IF($BB1004&lt;Search!$R$7,"",1))</f>
        <v/>
      </c>
      <c r="AD1004" s="45" t="str">
        <f>IF(COUNTIF($A1004:$AC1004,"n")&gt;0,"",IF(SUM($A1004:$AC1004)=COUNTA(Search!$C$4:$C$8,Search!$F$4:$F$8,Search!$I$4:$I$6,Search!$I$8,Search!$L$4:$L$8,Search!$O$4:$O$8,Search!$R$4:$R$7,Search!$U$4:$U$7)-COUNTIF(Search!$C$4:$U$7,"n"),1+LARGE($AD$1:AD1003,1),""))</f>
        <v/>
      </c>
      <c r="AE1004" s="45" t="str">
        <f t="shared" si="48"/>
        <v/>
      </c>
      <c r="AF1004" s="45" t="str">
        <f>IF(AD1004="","",COUNTIF($AE$1:$AE1003,$AE1004)+RANK($AE1004,$AE$2:$AE$10540,1))</f>
        <v/>
      </c>
      <c r="AG1004" s="45" t="str">
        <f t="shared" si="49"/>
        <v/>
      </c>
      <c r="AH1004" s="45" t="str">
        <f>IF($AD1004="","",COUNTIF($AG$1:$AG1003,$AG1004)+RANK($AG1004,$AG$1:$AG$10539,0))</f>
        <v/>
      </c>
      <c r="AI1004" s="10" t="str">
        <f t="shared" si="50"/>
        <v>2005-06 SP Authentic #178 Mike Richards  RC AU  /   $</v>
      </c>
      <c r="AJ1004" s="11">
        <v>2005</v>
      </c>
      <c r="AK1004" s="17" t="s">
        <v>1879</v>
      </c>
      <c r="AL1004" s="12" t="s">
        <v>511</v>
      </c>
      <c r="AM1004" s="10">
        <v>178</v>
      </c>
      <c r="AN1004" s="12" t="s">
        <v>555</v>
      </c>
      <c r="AO1004" s="9"/>
      <c r="AP1004" s="9"/>
      <c r="AQ1004" s="9"/>
      <c r="AR1004" s="14" t="s">
        <v>2482</v>
      </c>
      <c r="AS1004" s="9" t="s">
        <v>2</v>
      </c>
      <c r="AT1004" s="9" t="s">
        <v>1857</v>
      </c>
      <c r="AU1004" s="9"/>
      <c r="AV1004" s="13"/>
      <c r="AW1004" s="13"/>
      <c r="AX1004" s="9"/>
      <c r="AY1004" s="9"/>
      <c r="AZ1004" s="9"/>
      <c r="BA1004" s="33"/>
      <c r="BB1004" s="33"/>
      <c r="BC1004" s="36"/>
      <c r="BD1004" s="12" t="s">
        <v>1771</v>
      </c>
    </row>
    <row r="1005" spans="1:56" s="12" customFormat="1" x14ac:dyDescent="0.2">
      <c r="A1005" s="9" t="str">
        <f>IF(Search!$C$5="","",IF(COUNTA(Inventory!$AP1005)=1,1,""))</f>
        <v/>
      </c>
      <c r="B1005" s="9" t="str">
        <f>IF(Search!$C$4="","",IF(ISNUMBER(SEARCH(Search!$C$4,$AR1005))=TRUE,1,""))</f>
        <v/>
      </c>
      <c r="C1005" s="9" t="str">
        <f>IF(Search!$C$6="x",IF(COUNTA($AQ1005)=1,1,"N"),IF(COUNTA($AQ1005)=1,"N",""))</f>
        <v/>
      </c>
      <c r="D1005" s="9" t="str">
        <f>IF(Search!$O$8="","",IF(ISNUMBER(SEARCH(Search!$O$8,$BD1005))=TRUE,1,""))</f>
        <v/>
      </c>
      <c r="E1005" s="9" t="str">
        <f>IF(Search!$C$7="","",IF(ISNUMBER(SEARCH(Search!$C$7,$AN1005))=TRUE,1,""))</f>
        <v/>
      </c>
      <c r="F1005" s="9" t="str">
        <f>IF(Search!$C$8="","",IF(ISNUMBER(SEARCH(Search!$C$8,$AO1005))=TRUE,1,""))</f>
        <v/>
      </c>
      <c r="G1005" s="9" t="str">
        <f>IF(Search!$F$4="","",IF(Inventory!$AJ1005&lt;Search!$F$4,"",1))</f>
        <v/>
      </c>
      <c r="H1005" s="9" t="str">
        <f>IF(Search!$F$5="","",IF(Inventory!$AJ1005&gt;Search!$F$5,"",1))</f>
        <v/>
      </c>
      <c r="I1005" s="9" t="str">
        <f>IF(Search!$F$7="","",IF(Search!$F$8="",IF(ISNUMBER(SEARCH(Search!$F$7,$AL1005))=TRUE,1,""),""))</f>
        <v/>
      </c>
      <c r="J1005" s="9" t="str">
        <f>IF($AL1005=Search!$F$8,1,"")</f>
        <v/>
      </c>
      <c r="K1005" s="9" t="str">
        <f>IF(Search!$I$4="","",IF(COUNTA($AS1005)=1,IF(Search!$I$4="N","N",1),""))</f>
        <v/>
      </c>
      <c r="L1005" s="9" t="str">
        <f>IF(Search!$I$5="","",IF($AS1005="RC",1,""))</f>
        <v/>
      </c>
      <c r="M1005" s="9" t="str">
        <f>IF(Search!$I$6="","",IF($AS1005="RCP",1,""))</f>
        <v/>
      </c>
      <c r="N1005" s="9" t="str">
        <f>IF(Search!$I$8="","",IF(COUNTA($AT1005)=1,IF(Search!$I$8="N","N",1),""))</f>
        <v/>
      </c>
      <c r="O1005" s="9" t="str">
        <f>IF(Search!$L$4="","",IF(COUNTA($AU1005)=1,IF(Search!$L$4="N","N",1),""))</f>
        <v/>
      </c>
      <c r="P1005" s="9" t="str">
        <f>IF(Search!$L$5="","",IF(ISNUMBER(SEARCH("Jersey",$AU1005))=TRUE,IF(Search!$L$5="N","N",1),""))</f>
        <v/>
      </c>
      <c r="Q1005" s="9" t="str">
        <f>IF(Search!$L$6="","",IF(ISNUMBER(SEARCH("Patch",$AU1005))=TRUE,IF(Search!$L$6="N","N",1),""))</f>
        <v/>
      </c>
      <c r="R1005" s="9" t="str">
        <f>IF(Search!$L$7="","",IF(ISNUMBER(SEARCH("Shield",$AU1005))=TRUE,IF(Search!$L$7="N","N",1),""))</f>
        <v/>
      </c>
      <c r="S1005" s="9" t="str">
        <f>IF(Search!$L$8="","",IF(ISNUMBER(SEARCH("Stick",$AU1005))=TRUE,IF(Search!$L$8="N","N",1),""))</f>
        <v/>
      </c>
      <c r="T1005" s="9" t="str">
        <f>IF(Search!$O$4="","",IF(COUNTA($AW1005)=1,IF(Search!$O$4="N","N",1),""))</f>
        <v/>
      </c>
      <c r="U1005" s="9" t="str">
        <f>IF(Search!$O$5="","",IF($AW1005="","",IF($AW1005&lt;Search!$O$5,"",1)))</f>
        <v/>
      </c>
      <c r="V1005" s="9" t="str">
        <f>IF(Search!$O$6="","",IF($AW1005="","",IF($AW1005&gt;Search!$O$6,"",1)))</f>
        <v/>
      </c>
      <c r="W1005" s="9" t="str">
        <f>IF(Search!$U$4="","",IF($AX1005="","",1))</f>
        <v/>
      </c>
      <c r="X1005" s="9" t="str">
        <f>IF(Search!$U$5="","",IF(ISNUMBER(SEARCH(Search!$U$5,$AX1005))=TRUE,IF(Search!$U$5="N","N",1),""))</f>
        <v/>
      </c>
      <c r="Y1005" s="9" t="str">
        <f>IF(Search!$U$6="","",IF($AY1005&lt;Search!$U$6,"",1))</f>
        <v/>
      </c>
      <c r="Z1005" s="9" t="str">
        <f>IF(Search!$R$4="","",IF(Inventory!$BA1005&lt;Search!$R$4,"",1))</f>
        <v/>
      </c>
      <c r="AA1005" s="9" t="str">
        <f>IF(Search!$R$5="","",IF($BA1005&gt;Search!$R$5,"",1))</f>
        <v/>
      </c>
      <c r="AB1005" s="9" t="str">
        <f>IF(Search!$R$6="","",IF($BB1005&lt;Search!$R$6,"",1))</f>
        <v/>
      </c>
      <c r="AC1005" s="9" t="str">
        <f>IF(Search!$R$7="","",IF($BB1005&lt;Search!$R$7,"",1))</f>
        <v/>
      </c>
      <c r="AD1005" s="45" t="str">
        <f>IF(COUNTIF($A1005:$AC1005,"n")&gt;0,"",IF(SUM($A1005:$AC1005)=COUNTA(Search!$C$4:$C$8,Search!$F$4:$F$8,Search!$I$4:$I$6,Search!$I$8,Search!$L$4:$L$8,Search!$O$4:$O$8,Search!$R$4:$R$7,Search!$U$4:$U$7)-COUNTIF(Search!$C$4:$U$7,"n"),1+LARGE($AD$1:AD1004,1),""))</f>
        <v/>
      </c>
      <c r="AE1005" s="45" t="str">
        <f t="shared" si="48"/>
        <v/>
      </c>
      <c r="AF1005" s="45" t="str">
        <f>IF(AD1005="","",COUNTIF($AE$1:$AE1004,$AE1005)+RANK($AE1005,$AE$2:$AE$10540,1))</f>
        <v/>
      </c>
      <c r="AG1005" s="45" t="str">
        <f t="shared" si="49"/>
        <v/>
      </c>
      <c r="AH1005" s="45" t="str">
        <f>IF($AD1005="","",COUNTIF($AG$1:$AG1004,$AG1005)+RANK($AG1005,$AG$1:$AG$10539,0))</f>
        <v/>
      </c>
      <c r="AI1005" s="10" t="str">
        <f t="shared" si="50"/>
        <v>2005-06 SP Authentic #188 Alexander Steen TOR RC AU  /   $</v>
      </c>
      <c r="AJ1005" s="11">
        <v>2005</v>
      </c>
      <c r="AK1005" s="17" t="s">
        <v>1879</v>
      </c>
      <c r="AL1005" s="12" t="s">
        <v>511</v>
      </c>
      <c r="AM1005" s="10">
        <v>188</v>
      </c>
      <c r="AN1005" s="12" t="s">
        <v>550</v>
      </c>
      <c r="AO1005" s="9" t="s">
        <v>1904</v>
      </c>
      <c r="AP1005" s="9"/>
      <c r="AQ1005" s="9"/>
      <c r="AR1005" s="14" t="s">
        <v>2482</v>
      </c>
      <c r="AS1005" s="9" t="s">
        <v>2</v>
      </c>
      <c r="AT1005" s="9" t="s">
        <v>1857</v>
      </c>
      <c r="AU1005" s="9"/>
      <c r="AV1005" s="13"/>
      <c r="AW1005" s="13"/>
      <c r="AX1005" s="9"/>
      <c r="AY1005" s="9"/>
      <c r="AZ1005" s="9"/>
      <c r="BA1005" s="33"/>
      <c r="BB1005" s="33"/>
      <c r="BC1005" s="36"/>
      <c r="BD1005" s="12" t="s">
        <v>1771</v>
      </c>
    </row>
    <row r="1006" spans="1:56" s="12" customFormat="1" x14ac:dyDescent="0.2">
      <c r="A1006" s="9" t="str">
        <f>IF(Search!$C$5="","",IF(COUNTA(Inventory!$AP1006)=1,1,""))</f>
        <v/>
      </c>
      <c r="B1006" s="9" t="str">
        <f>IF(Search!$C$4="","",IF(ISNUMBER(SEARCH(Search!$C$4,$AR1006))=TRUE,1,""))</f>
        <v/>
      </c>
      <c r="C1006" s="9" t="str">
        <f>IF(Search!$C$6="x",IF(COUNTA($AQ1006)=1,1,"N"),IF(COUNTA($AQ1006)=1,"N",""))</f>
        <v/>
      </c>
      <c r="D1006" s="9" t="str">
        <f>IF(Search!$O$8="","",IF(ISNUMBER(SEARCH(Search!$O$8,$BD1006))=TRUE,1,""))</f>
        <v/>
      </c>
      <c r="E1006" s="9" t="str">
        <f>IF(Search!$C$7="","",IF(ISNUMBER(SEARCH(Search!$C$7,$AN1006))=TRUE,1,""))</f>
        <v/>
      </c>
      <c r="F1006" s="9" t="str">
        <f>IF(Search!$C$8="","",IF(ISNUMBER(SEARCH(Search!$C$8,$AO1006))=TRUE,1,""))</f>
        <v/>
      </c>
      <c r="G1006" s="9" t="str">
        <f>IF(Search!$F$4="","",IF(Inventory!$AJ1006&lt;Search!$F$4,"",1))</f>
        <v/>
      </c>
      <c r="H1006" s="9" t="str">
        <f>IF(Search!$F$5="","",IF(Inventory!$AJ1006&gt;Search!$F$5,"",1))</f>
        <v/>
      </c>
      <c r="I1006" s="9" t="str">
        <f>IF(Search!$F$7="","",IF(Search!$F$8="",IF(ISNUMBER(SEARCH(Search!$F$7,$AL1006))=TRUE,1,""),""))</f>
        <v/>
      </c>
      <c r="J1006" s="9" t="str">
        <f>IF($AL1006=Search!$F$8,1,"")</f>
        <v/>
      </c>
      <c r="K1006" s="9" t="str">
        <f>IF(Search!$I$4="","",IF(COUNTA($AS1006)=1,IF(Search!$I$4="N","N",1),""))</f>
        <v/>
      </c>
      <c r="L1006" s="9" t="str">
        <f>IF(Search!$I$5="","",IF($AS1006="RC",1,""))</f>
        <v/>
      </c>
      <c r="M1006" s="9" t="str">
        <f>IF(Search!$I$6="","",IF($AS1006="RCP",1,""))</f>
        <v/>
      </c>
      <c r="N1006" s="9" t="str">
        <f>IF(Search!$I$8="","",IF(COUNTA($AT1006)=1,IF(Search!$I$8="N","N",1),""))</f>
        <v/>
      </c>
      <c r="O1006" s="9" t="str">
        <f>IF(Search!$L$4="","",IF(COUNTA($AU1006)=1,IF(Search!$L$4="N","N",1),""))</f>
        <v/>
      </c>
      <c r="P1006" s="9" t="str">
        <f>IF(Search!$L$5="","",IF(ISNUMBER(SEARCH("Jersey",$AU1006))=TRUE,IF(Search!$L$5="N","N",1),""))</f>
        <v/>
      </c>
      <c r="Q1006" s="9" t="str">
        <f>IF(Search!$L$6="","",IF(ISNUMBER(SEARCH("Patch",$AU1006))=TRUE,IF(Search!$L$6="N","N",1),""))</f>
        <v/>
      </c>
      <c r="R1006" s="9" t="str">
        <f>IF(Search!$L$7="","",IF(ISNUMBER(SEARCH("Shield",$AU1006))=TRUE,IF(Search!$L$7="N","N",1),""))</f>
        <v/>
      </c>
      <c r="S1006" s="9" t="str">
        <f>IF(Search!$L$8="","",IF(ISNUMBER(SEARCH("Stick",$AU1006))=TRUE,IF(Search!$L$8="N","N",1),""))</f>
        <v/>
      </c>
      <c r="T1006" s="9" t="str">
        <f>IF(Search!$O$4="","",IF(COUNTA($AW1006)=1,IF(Search!$O$4="N","N",1),""))</f>
        <v/>
      </c>
      <c r="U1006" s="9" t="str">
        <f>IF(Search!$O$5="","",IF($AW1006="","",IF($AW1006&lt;Search!$O$5,"",1)))</f>
        <v/>
      </c>
      <c r="V1006" s="9" t="str">
        <f>IF(Search!$O$6="","",IF($AW1006="","",IF($AW1006&gt;Search!$O$6,"",1)))</f>
        <v/>
      </c>
      <c r="W1006" s="9" t="str">
        <f>IF(Search!$U$4="","",IF($AX1006="","",1))</f>
        <v/>
      </c>
      <c r="X1006" s="9" t="str">
        <f>IF(Search!$U$5="","",IF(ISNUMBER(SEARCH(Search!$U$5,$AX1006))=TRUE,IF(Search!$U$5="N","N",1),""))</f>
        <v/>
      </c>
      <c r="Y1006" s="9" t="str">
        <f>IF(Search!$U$6="","",IF($AY1006&lt;Search!$U$6,"",1))</f>
        <v/>
      </c>
      <c r="Z1006" s="9" t="str">
        <f>IF(Search!$R$4="","",IF(Inventory!$BA1006&lt;Search!$R$4,"",1))</f>
        <v/>
      </c>
      <c r="AA1006" s="9" t="str">
        <f>IF(Search!$R$5="","",IF($BA1006&gt;Search!$R$5,"",1))</f>
        <v/>
      </c>
      <c r="AB1006" s="9" t="str">
        <f>IF(Search!$R$6="","",IF($BB1006&lt;Search!$R$6,"",1))</f>
        <v/>
      </c>
      <c r="AC1006" s="9" t="str">
        <f>IF(Search!$R$7="","",IF($BB1006&lt;Search!$R$7,"",1))</f>
        <v/>
      </c>
      <c r="AD1006" s="45" t="str">
        <f>IF(COUNTIF($A1006:$AC1006,"n")&gt;0,"",IF(SUM($A1006:$AC1006)=COUNTA(Search!$C$4:$C$8,Search!$F$4:$F$8,Search!$I$4:$I$6,Search!$I$8,Search!$L$4:$L$8,Search!$O$4:$O$8,Search!$R$4:$R$7,Search!$U$4:$U$7)-COUNTIF(Search!$C$4:$U$7,"n"),1+LARGE($AD$1:AD1005,1),""))</f>
        <v/>
      </c>
      <c r="AE1006" s="45" t="str">
        <f t="shared" si="48"/>
        <v/>
      </c>
      <c r="AF1006" s="45" t="str">
        <f>IF(AD1006="","",COUNTIF($AE$1:$AE1005,$AE1006)+RANK($AE1006,$AE$2:$AE$10540,1))</f>
        <v/>
      </c>
      <c r="AG1006" s="45" t="str">
        <f t="shared" si="49"/>
        <v/>
      </c>
      <c r="AH1006" s="45" t="str">
        <f>IF($AD1006="","",COUNTIF($AG$1:$AG1005,$AG1006)+RANK($AG1006,$AG$1:$AG$10539,0))</f>
        <v/>
      </c>
      <c r="AI1006" s="10" t="str">
        <f t="shared" si="50"/>
        <v>2005-06 SP Authentic #189 Andy Wozniewski  RC AU  /   $</v>
      </c>
      <c r="AJ1006" s="11">
        <v>2005</v>
      </c>
      <c r="AK1006" s="17" t="s">
        <v>1879</v>
      </c>
      <c r="AL1006" s="12" t="s">
        <v>511</v>
      </c>
      <c r="AM1006" s="10">
        <v>189</v>
      </c>
      <c r="AN1006" s="12" t="s">
        <v>556</v>
      </c>
      <c r="AO1006" s="9"/>
      <c r="AP1006" s="9"/>
      <c r="AQ1006" s="9"/>
      <c r="AR1006" s="14" t="s">
        <v>2482</v>
      </c>
      <c r="AS1006" s="9" t="s">
        <v>2</v>
      </c>
      <c r="AT1006" s="9" t="s">
        <v>1857</v>
      </c>
      <c r="AU1006" s="9"/>
      <c r="AV1006" s="13"/>
      <c r="AW1006" s="13"/>
      <c r="AX1006" s="9"/>
      <c r="AY1006" s="9"/>
      <c r="AZ1006" s="9"/>
      <c r="BA1006" s="33"/>
      <c r="BB1006" s="33"/>
      <c r="BC1006" s="36"/>
      <c r="BD1006" s="12" t="s">
        <v>1771</v>
      </c>
    </row>
    <row r="1007" spans="1:56" s="12" customFormat="1" x14ac:dyDescent="0.2">
      <c r="A1007" s="9" t="str">
        <f>IF(Search!$C$5="","",IF(COUNTA(Inventory!$AP1007)=1,1,""))</f>
        <v/>
      </c>
      <c r="B1007" s="9" t="str">
        <f>IF(Search!$C$4="","",IF(ISNUMBER(SEARCH(Search!$C$4,$AR1007))=TRUE,1,""))</f>
        <v/>
      </c>
      <c r="C1007" s="9" t="str">
        <f>IF(Search!$C$6="x",IF(COUNTA($AQ1007)=1,1,"N"),IF(COUNTA($AQ1007)=1,"N",""))</f>
        <v/>
      </c>
      <c r="D1007" s="9" t="str">
        <f>IF(Search!$O$8="","",IF(ISNUMBER(SEARCH(Search!$O$8,$BD1007))=TRUE,1,""))</f>
        <v/>
      </c>
      <c r="E1007" s="9" t="str">
        <f>IF(Search!$C$7="","",IF(ISNUMBER(SEARCH(Search!$C$7,$AN1007))=TRUE,1,""))</f>
        <v/>
      </c>
      <c r="F1007" s="9" t="str">
        <f>IF(Search!$C$8="","",IF(ISNUMBER(SEARCH(Search!$C$8,$AO1007))=TRUE,1,""))</f>
        <v/>
      </c>
      <c r="G1007" s="9" t="str">
        <f>IF(Search!$F$4="","",IF(Inventory!$AJ1007&lt;Search!$F$4,"",1))</f>
        <v/>
      </c>
      <c r="H1007" s="9" t="str">
        <f>IF(Search!$F$5="","",IF(Inventory!$AJ1007&gt;Search!$F$5,"",1))</f>
        <v/>
      </c>
      <c r="I1007" s="9" t="str">
        <f>IF(Search!$F$7="","",IF(Search!$F$8="",IF(ISNUMBER(SEARCH(Search!$F$7,$AL1007))=TRUE,1,""),""))</f>
        <v/>
      </c>
      <c r="J1007" s="9" t="str">
        <f>IF($AL1007=Search!$F$8,1,"")</f>
        <v/>
      </c>
      <c r="K1007" s="9" t="str">
        <f>IF(Search!$I$4="","",IF(COUNTA($AS1007)=1,IF(Search!$I$4="N","N",1),""))</f>
        <v/>
      </c>
      <c r="L1007" s="9" t="str">
        <f>IF(Search!$I$5="","",IF($AS1007="RC",1,""))</f>
        <v/>
      </c>
      <c r="M1007" s="9" t="str">
        <f>IF(Search!$I$6="","",IF($AS1007="RCP",1,""))</f>
        <v/>
      </c>
      <c r="N1007" s="9" t="str">
        <f>IF(Search!$I$8="","",IF(COUNTA($AT1007)=1,IF(Search!$I$8="N","N",1),""))</f>
        <v/>
      </c>
      <c r="O1007" s="9" t="str">
        <f>IF(Search!$L$4="","",IF(COUNTA($AU1007)=1,IF(Search!$L$4="N","N",1),""))</f>
        <v/>
      </c>
      <c r="P1007" s="9" t="str">
        <f>IF(Search!$L$5="","",IF(ISNUMBER(SEARCH("Jersey",$AU1007))=TRUE,IF(Search!$L$5="N","N",1),""))</f>
        <v/>
      </c>
      <c r="Q1007" s="9" t="str">
        <f>IF(Search!$L$6="","",IF(ISNUMBER(SEARCH("Patch",$AU1007))=TRUE,IF(Search!$L$6="N","N",1),""))</f>
        <v/>
      </c>
      <c r="R1007" s="9" t="str">
        <f>IF(Search!$L$7="","",IF(ISNUMBER(SEARCH("Shield",$AU1007))=TRUE,IF(Search!$L$7="N","N",1),""))</f>
        <v/>
      </c>
      <c r="S1007" s="9" t="str">
        <f>IF(Search!$L$8="","",IF(ISNUMBER(SEARCH("Stick",$AU1007))=TRUE,IF(Search!$L$8="N","N",1),""))</f>
        <v/>
      </c>
      <c r="T1007" s="9" t="str">
        <f>IF(Search!$O$4="","",IF(COUNTA($AW1007)=1,IF(Search!$O$4="N","N",1),""))</f>
        <v/>
      </c>
      <c r="U1007" s="9" t="str">
        <f>IF(Search!$O$5="","",IF($AW1007="","",IF($AW1007&lt;Search!$O$5,"",1)))</f>
        <v/>
      </c>
      <c r="V1007" s="9" t="str">
        <f>IF(Search!$O$6="","",IF($AW1007="","",IF($AW1007&gt;Search!$O$6,"",1)))</f>
        <v/>
      </c>
      <c r="W1007" s="9" t="str">
        <f>IF(Search!$U$4="","",IF($AX1007="","",1))</f>
        <v/>
      </c>
      <c r="X1007" s="9" t="str">
        <f>IF(Search!$U$5="","",IF(ISNUMBER(SEARCH(Search!$U$5,$AX1007))=TRUE,IF(Search!$U$5="N","N",1),""))</f>
        <v/>
      </c>
      <c r="Y1007" s="9" t="str">
        <f>IF(Search!$U$6="","",IF($AY1007&lt;Search!$U$6,"",1))</f>
        <v/>
      </c>
      <c r="Z1007" s="9" t="str">
        <f>IF(Search!$R$4="","",IF(Inventory!$BA1007&lt;Search!$R$4,"",1))</f>
        <v/>
      </c>
      <c r="AA1007" s="9" t="str">
        <f>IF(Search!$R$5="","",IF($BA1007&gt;Search!$R$5,"",1))</f>
        <v/>
      </c>
      <c r="AB1007" s="9" t="str">
        <f>IF(Search!$R$6="","",IF($BB1007&lt;Search!$R$6,"",1))</f>
        <v/>
      </c>
      <c r="AC1007" s="9" t="str">
        <f>IF(Search!$R$7="","",IF($BB1007&lt;Search!$R$7,"",1))</f>
        <v/>
      </c>
      <c r="AD1007" s="45" t="str">
        <f>IF(COUNTIF($A1007:$AC1007,"n")&gt;0,"",IF(SUM($A1007:$AC1007)=COUNTA(Search!$C$4:$C$8,Search!$F$4:$F$8,Search!$I$4:$I$6,Search!$I$8,Search!$L$4:$L$8,Search!$O$4:$O$8,Search!$R$4:$R$7,Search!$U$4:$U$7)-COUNTIF(Search!$C$4:$U$7,"n"),1+LARGE($AD$1:AD1006,1),""))</f>
        <v/>
      </c>
      <c r="AE1007" s="45" t="str">
        <f t="shared" si="48"/>
        <v/>
      </c>
      <c r="AF1007" s="45" t="str">
        <f>IF(AD1007="","",COUNTIF($AE$1:$AE1006,$AE1007)+RANK($AE1007,$AE$2:$AE$10540,1))</f>
        <v/>
      </c>
      <c r="AG1007" s="45" t="str">
        <f t="shared" si="49"/>
        <v/>
      </c>
      <c r="AH1007" s="45" t="str">
        <f>IF($AD1007="","",COUNTIF($AG$1:$AG1006,$AG1007)+RANK($AG1007,$AG$1:$AG$10539,0))</f>
        <v/>
      </c>
      <c r="AI1007" s="10" t="str">
        <f t="shared" si="50"/>
        <v>2005-06 SP Authentic #212 Lee Stempniak  RC AU  /   $</v>
      </c>
      <c r="AJ1007" s="11">
        <v>2005</v>
      </c>
      <c r="AK1007" s="17" t="s">
        <v>1879</v>
      </c>
      <c r="AL1007" s="12" t="s">
        <v>511</v>
      </c>
      <c r="AM1007" s="10">
        <v>212</v>
      </c>
      <c r="AN1007" s="12" t="s">
        <v>557</v>
      </c>
      <c r="AO1007" s="9"/>
      <c r="AP1007" s="9"/>
      <c r="AQ1007" s="9"/>
      <c r="AR1007" s="14" t="s">
        <v>2482</v>
      </c>
      <c r="AS1007" s="9" t="s">
        <v>2</v>
      </c>
      <c r="AT1007" s="9" t="s">
        <v>1857</v>
      </c>
      <c r="AU1007" s="9"/>
      <c r="AV1007" s="13"/>
      <c r="AW1007" s="13"/>
      <c r="AX1007" s="9"/>
      <c r="AY1007" s="9"/>
      <c r="AZ1007" s="9"/>
      <c r="BA1007" s="33"/>
      <c r="BB1007" s="33"/>
      <c r="BC1007" s="36"/>
      <c r="BD1007" s="12" t="s">
        <v>1771</v>
      </c>
    </row>
    <row r="1008" spans="1:56" s="12" customFormat="1" x14ac:dyDescent="0.2">
      <c r="A1008" s="9" t="str">
        <f>IF(Search!$C$5="","",IF(COUNTA(Inventory!$AP1008)=1,1,""))</f>
        <v/>
      </c>
      <c r="B1008" s="9" t="str">
        <f>IF(Search!$C$4="","",IF(ISNUMBER(SEARCH(Search!$C$4,$AR1008))=TRUE,1,""))</f>
        <v/>
      </c>
      <c r="C1008" s="9" t="str">
        <f>IF(Search!$C$6="x",IF(COUNTA($AQ1008)=1,1,"N"),IF(COUNTA($AQ1008)=1,"N",""))</f>
        <v/>
      </c>
      <c r="D1008" s="9" t="str">
        <f>IF(Search!$O$8="","",IF(ISNUMBER(SEARCH(Search!$O$8,$BD1008))=TRUE,1,""))</f>
        <v/>
      </c>
      <c r="E1008" s="9" t="str">
        <f>IF(Search!$C$7="","",IF(ISNUMBER(SEARCH(Search!$C$7,$AN1008))=TRUE,1,""))</f>
        <v/>
      </c>
      <c r="F1008" s="9" t="str">
        <f>IF(Search!$C$8="","",IF(ISNUMBER(SEARCH(Search!$C$8,$AO1008))=TRUE,1,""))</f>
        <v/>
      </c>
      <c r="G1008" s="9" t="str">
        <f>IF(Search!$F$4="","",IF(Inventory!$AJ1008&lt;Search!$F$4,"",1))</f>
        <v/>
      </c>
      <c r="H1008" s="9" t="str">
        <f>IF(Search!$F$5="","",IF(Inventory!$AJ1008&gt;Search!$F$5,"",1))</f>
        <v/>
      </c>
      <c r="I1008" s="9" t="str">
        <f>IF(Search!$F$7="","",IF(Search!$F$8="",IF(ISNUMBER(SEARCH(Search!$F$7,$AL1008))=TRUE,1,""),""))</f>
        <v/>
      </c>
      <c r="J1008" s="9" t="str">
        <f>IF($AL1008=Search!$F$8,1,"")</f>
        <v/>
      </c>
      <c r="K1008" s="9" t="str">
        <f>IF(Search!$I$4="","",IF(COUNTA($AS1008)=1,IF(Search!$I$4="N","N",1),""))</f>
        <v/>
      </c>
      <c r="L1008" s="9" t="str">
        <f>IF(Search!$I$5="","",IF($AS1008="RC",1,""))</f>
        <v/>
      </c>
      <c r="M1008" s="9" t="str">
        <f>IF(Search!$I$6="","",IF($AS1008="RCP",1,""))</f>
        <v/>
      </c>
      <c r="N1008" s="9" t="str">
        <f>IF(Search!$I$8="","",IF(COUNTA($AT1008)=1,IF(Search!$I$8="N","N",1),""))</f>
        <v/>
      </c>
      <c r="O1008" s="9" t="str">
        <f>IF(Search!$L$4="","",IF(COUNTA($AU1008)=1,IF(Search!$L$4="N","N",1),""))</f>
        <v/>
      </c>
      <c r="P1008" s="9" t="str">
        <f>IF(Search!$L$5="","",IF(ISNUMBER(SEARCH("Jersey",$AU1008))=TRUE,IF(Search!$L$5="N","N",1),""))</f>
        <v/>
      </c>
      <c r="Q1008" s="9" t="str">
        <f>IF(Search!$L$6="","",IF(ISNUMBER(SEARCH("Patch",$AU1008))=TRUE,IF(Search!$L$6="N","N",1),""))</f>
        <v/>
      </c>
      <c r="R1008" s="9" t="str">
        <f>IF(Search!$L$7="","",IF(ISNUMBER(SEARCH("Shield",$AU1008))=TRUE,IF(Search!$L$7="N","N",1),""))</f>
        <v/>
      </c>
      <c r="S1008" s="9" t="str">
        <f>IF(Search!$L$8="","",IF(ISNUMBER(SEARCH("Stick",$AU1008))=TRUE,IF(Search!$L$8="N","N",1),""))</f>
        <v/>
      </c>
      <c r="T1008" s="9" t="str">
        <f>IF(Search!$O$4="","",IF(COUNTA($AW1008)=1,IF(Search!$O$4="N","N",1),""))</f>
        <v/>
      </c>
      <c r="U1008" s="9" t="str">
        <f>IF(Search!$O$5="","",IF($AW1008="","",IF($AW1008&lt;Search!$O$5,"",1)))</f>
        <v/>
      </c>
      <c r="V1008" s="9" t="str">
        <f>IF(Search!$O$6="","",IF($AW1008="","",IF($AW1008&gt;Search!$O$6,"",1)))</f>
        <v/>
      </c>
      <c r="W1008" s="9" t="str">
        <f>IF(Search!$U$4="","",IF($AX1008="","",1))</f>
        <v/>
      </c>
      <c r="X1008" s="9" t="str">
        <f>IF(Search!$U$5="","",IF(ISNUMBER(SEARCH(Search!$U$5,$AX1008))=TRUE,IF(Search!$U$5="N","N",1),""))</f>
        <v/>
      </c>
      <c r="Y1008" s="9" t="str">
        <f>IF(Search!$U$6="","",IF($AY1008&lt;Search!$U$6,"",1))</f>
        <v/>
      </c>
      <c r="Z1008" s="9" t="str">
        <f>IF(Search!$R$4="","",IF(Inventory!$BA1008&lt;Search!$R$4,"",1))</f>
        <v/>
      </c>
      <c r="AA1008" s="9" t="str">
        <f>IF(Search!$R$5="","",IF($BA1008&gt;Search!$R$5,"",1))</f>
        <v/>
      </c>
      <c r="AB1008" s="9" t="str">
        <f>IF(Search!$R$6="","",IF($BB1008&lt;Search!$R$6,"",1))</f>
        <v/>
      </c>
      <c r="AC1008" s="9" t="str">
        <f>IF(Search!$R$7="","",IF($BB1008&lt;Search!$R$7,"",1))</f>
        <v/>
      </c>
      <c r="AD1008" s="45" t="str">
        <f>IF(COUNTIF($A1008:$AC1008,"n")&gt;0,"",IF(SUM($A1008:$AC1008)=COUNTA(Search!$C$4:$C$8,Search!$F$4:$F$8,Search!$I$4:$I$6,Search!$I$8,Search!$L$4:$L$8,Search!$O$4:$O$8,Search!$R$4:$R$7,Search!$U$4:$U$7)-COUNTIF(Search!$C$4:$U$7,"n"),1+LARGE($AD$1:AD1007,1),""))</f>
        <v/>
      </c>
      <c r="AE1008" s="45" t="str">
        <f t="shared" si="48"/>
        <v/>
      </c>
      <c r="AF1008" s="45" t="str">
        <f>IF(AD1008="","",COUNTIF($AE$1:$AE1007,$AE1008)+RANK($AE1008,$AE$2:$AE$10540,1))</f>
        <v/>
      </c>
      <c r="AG1008" s="45" t="str">
        <f t="shared" si="49"/>
        <v/>
      </c>
      <c r="AH1008" s="45" t="str">
        <f>IF($AD1008="","",COUNTIF($AG$1:$AG1007,$AG1008)+RANK($AG1008,$AG$1:$AG$10539,0))</f>
        <v/>
      </c>
      <c r="AI1008" s="10" t="str">
        <f t="shared" si="50"/>
        <v>2005-06 SP Authentic #231 Cam Janssen  RC   /   $</v>
      </c>
      <c r="AJ1008" s="11">
        <v>2005</v>
      </c>
      <c r="AK1008" s="17" t="s">
        <v>1879</v>
      </c>
      <c r="AL1008" s="12" t="s">
        <v>511</v>
      </c>
      <c r="AM1008" s="10">
        <v>231</v>
      </c>
      <c r="AN1008" s="12" t="s">
        <v>558</v>
      </c>
      <c r="AO1008" s="9"/>
      <c r="AP1008" s="9"/>
      <c r="AQ1008" s="9"/>
      <c r="AR1008" s="14" t="s">
        <v>2482</v>
      </c>
      <c r="AS1008" s="9" t="s">
        <v>2</v>
      </c>
      <c r="AT1008" s="9"/>
      <c r="AU1008" s="9"/>
      <c r="AV1008" s="13"/>
      <c r="AW1008" s="13"/>
      <c r="AX1008" s="9"/>
      <c r="AY1008" s="9"/>
      <c r="AZ1008" s="9"/>
      <c r="BA1008" s="33"/>
      <c r="BB1008" s="33"/>
      <c r="BC1008" s="36"/>
      <c r="BD1008" s="12" t="s">
        <v>1771</v>
      </c>
    </row>
    <row r="1009" spans="1:56" s="12" customFormat="1" x14ac:dyDescent="0.2">
      <c r="A1009" s="9" t="str">
        <f>IF(Search!$C$5="","",IF(COUNTA(Inventory!$AP1009)=1,1,""))</f>
        <v/>
      </c>
      <c r="B1009" s="9" t="str">
        <f>IF(Search!$C$4="","",IF(ISNUMBER(SEARCH(Search!$C$4,$AR1009))=TRUE,1,""))</f>
        <v/>
      </c>
      <c r="C1009" s="9" t="str">
        <f>IF(Search!$C$6="x",IF(COUNTA($AQ1009)=1,1,"N"),IF(COUNTA($AQ1009)=1,"N",""))</f>
        <v/>
      </c>
      <c r="D1009" s="9" t="str">
        <f>IF(Search!$O$8="","",IF(ISNUMBER(SEARCH(Search!$O$8,$BD1009))=TRUE,1,""))</f>
        <v/>
      </c>
      <c r="E1009" s="9" t="str">
        <f>IF(Search!$C$7="","",IF(ISNUMBER(SEARCH(Search!$C$7,$AN1009))=TRUE,1,""))</f>
        <v/>
      </c>
      <c r="F1009" s="9" t="str">
        <f>IF(Search!$C$8="","",IF(ISNUMBER(SEARCH(Search!$C$8,$AO1009))=TRUE,1,""))</f>
        <v/>
      </c>
      <c r="G1009" s="9" t="str">
        <f>IF(Search!$F$4="","",IF(Inventory!$AJ1009&lt;Search!$F$4,"",1))</f>
        <v/>
      </c>
      <c r="H1009" s="9" t="str">
        <f>IF(Search!$F$5="","",IF(Inventory!$AJ1009&gt;Search!$F$5,"",1))</f>
        <v/>
      </c>
      <c r="I1009" s="9" t="str">
        <f>IF(Search!$F$7="","",IF(Search!$F$8="",IF(ISNUMBER(SEARCH(Search!$F$7,$AL1009))=TRUE,1,""),""))</f>
        <v/>
      </c>
      <c r="J1009" s="9" t="str">
        <f>IF($AL1009=Search!$F$8,1,"")</f>
        <v/>
      </c>
      <c r="K1009" s="9" t="str">
        <f>IF(Search!$I$4="","",IF(COUNTA($AS1009)=1,IF(Search!$I$4="N","N",1),""))</f>
        <v/>
      </c>
      <c r="L1009" s="9" t="str">
        <f>IF(Search!$I$5="","",IF($AS1009="RC",1,""))</f>
        <v/>
      </c>
      <c r="M1009" s="9" t="str">
        <f>IF(Search!$I$6="","",IF($AS1009="RCP",1,""))</f>
        <v/>
      </c>
      <c r="N1009" s="9" t="str">
        <f>IF(Search!$I$8="","",IF(COUNTA($AT1009)=1,IF(Search!$I$8="N","N",1),""))</f>
        <v/>
      </c>
      <c r="O1009" s="9" t="str">
        <f>IF(Search!$L$4="","",IF(COUNTA($AU1009)=1,IF(Search!$L$4="N","N",1),""))</f>
        <v/>
      </c>
      <c r="P1009" s="9" t="str">
        <f>IF(Search!$L$5="","",IF(ISNUMBER(SEARCH("Jersey",$AU1009))=TRUE,IF(Search!$L$5="N","N",1),""))</f>
        <v/>
      </c>
      <c r="Q1009" s="9" t="str">
        <f>IF(Search!$L$6="","",IF(ISNUMBER(SEARCH("Patch",$AU1009))=TRUE,IF(Search!$L$6="N","N",1),""))</f>
        <v/>
      </c>
      <c r="R1009" s="9" t="str">
        <f>IF(Search!$L$7="","",IF(ISNUMBER(SEARCH("Shield",$AU1009))=TRUE,IF(Search!$L$7="N","N",1),""))</f>
        <v/>
      </c>
      <c r="S1009" s="9" t="str">
        <f>IF(Search!$L$8="","",IF(ISNUMBER(SEARCH("Stick",$AU1009))=TRUE,IF(Search!$L$8="N","N",1),""))</f>
        <v/>
      </c>
      <c r="T1009" s="9" t="str">
        <f>IF(Search!$O$4="","",IF(COUNTA($AW1009)=1,IF(Search!$O$4="N","N",1),""))</f>
        <v/>
      </c>
      <c r="U1009" s="9" t="str">
        <f>IF(Search!$O$5="","",IF($AW1009="","",IF($AW1009&lt;Search!$O$5,"",1)))</f>
        <v/>
      </c>
      <c r="V1009" s="9" t="str">
        <f>IF(Search!$O$6="","",IF($AW1009="","",IF($AW1009&gt;Search!$O$6,"",1)))</f>
        <v/>
      </c>
      <c r="W1009" s="9" t="str">
        <f>IF(Search!$U$4="","",IF($AX1009="","",1))</f>
        <v/>
      </c>
      <c r="X1009" s="9" t="str">
        <f>IF(Search!$U$5="","",IF(ISNUMBER(SEARCH(Search!$U$5,$AX1009))=TRUE,IF(Search!$U$5="N","N",1),""))</f>
        <v/>
      </c>
      <c r="Y1009" s="9" t="str">
        <f>IF(Search!$U$6="","",IF($AY1009&lt;Search!$U$6,"",1))</f>
        <v/>
      </c>
      <c r="Z1009" s="9" t="str">
        <f>IF(Search!$R$4="","",IF(Inventory!$BA1009&lt;Search!$R$4,"",1))</f>
        <v/>
      </c>
      <c r="AA1009" s="9" t="str">
        <f>IF(Search!$R$5="","",IF($BA1009&gt;Search!$R$5,"",1))</f>
        <v/>
      </c>
      <c r="AB1009" s="9" t="str">
        <f>IF(Search!$R$6="","",IF($BB1009&lt;Search!$R$6,"",1))</f>
        <v/>
      </c>
      <c r="AC1009" s="9" t="str">
        <f>IF(Search!$R$7="","",IF($BB1009&lt;Search!$R$7,"",1))</f>
        <v/>
      </c>
      <c r="AD1009" s="45" t="str">
        <f>IF(COUNTIF($A1009:$AC1009,"n")&gt;0,"",IF(SUM($A1009:$AC1009)=COUNTA(Search!$C$4:$C$8,Search!$F$4:$F$8,Search!$I$4:$I$6,Search!$I$8,Search!$L$4:$L$8,Search!$O$4:$O$8,Search!$R$4:$R$7,Search!$U$4:$U$7)-COUNTIF(Search!$C$4:$U$7,"n"),1+LARGE($AD$1:AD1008,1),""))</f>
        <v/>
      </c>
      <c r="AE1009" s="45" t="str">
        <f t="shared" si="48"/>
        <v/>
      </c>
      <c r="AF1009" s="45" t="str">
        <f>IF(AD1009="","",COUNTIF($AE$1:$AE1008,$AE1009)+RANK($AE1009,$AE$2:$AE$10540,1))</f>
        <v/>
      </c>
      <c r="AG1009" s="45" t="str">
        <f t="shared" si="49"/>
        <v/>
      </c>
      <c r="AH1009" s="45" t="str">
        <f>IF($AD1009="","",COUNTIF($AG$1:$AG1008,$AG1009)+RANK($AG1009,$AG$1:$AG$10539,0))</f>
        <v/>
      </c>
      <c r="AI1009" s="10" t="str">
        <f t="shared" si="50"/>
        <v>2005-06 SP Authentic #246 Staffan Kronwall TOR RC   /   $</v>
      </c>
      <c r="AJ1009" s="11">
        <v>2005</v>
      </c>
      <c r="AK1009" s="17" t="s">
        <v>1879</v>
      </c>
      <c r="AL1009" s="12" t="s">
        <v>511</v>
      </c>
      <c r="AM1009" s="10">
        <v>246</v>
      </c>
      <c r="AN1009" s="12" t="s">
        <v>559</v>
      </c>
      <c r="AO1009" s="9" t="s">
        <v>1904</v>
      </c>
      <c r="AP1009" s="9"/>
      <c r="AQ1009" s="9"/>
      <c r="AR1009" s="14" t="s">
        <v>2482</v>
      </c>
      <c r="AS1009" s="9" t="s">
        <v>2</v>
      </c>
      <c r="AT1009" s="9"/>
      <c r="AU1009" s="9"/>
      <c r="AV1009" s="13"/>
      <c r="AW1009" s="13"/>
      <c r="AX1009" s="9"/>
      <c r="AY1009" s="9"/>
      <c r="AZ1009" s="9"/>
      <c r="BA1009" s="33"/>
      <c r="BB1009" s="33"/>
      <c r="BC1009" s="36"/>
      <c r="BD1009" s="12" t="s">
        <v>1771</v>
      </c>
    </row>
    <row r="1010" spans="1:56" s="12" customFormat="1" x14ac:dyDescent="0.2">
      <c r="A1010" s="9" t="str">
        <f>IF(Search!$C$5="","",IF(COUNTA(Inventory!$AP1010)=1,1,""))</f>
        <v/>
      </c>
      <c r="B1010" s="9" t="str">
        <f>IF(Search!$C$4="","",IF(ISNUMBER(SEARCH(Search!$C$4,$AR1010))=TRUE,1,""))</f>
        <v/>
      </c>
      <c r="C1010" s="9" t="str">
        <f>IF(Search!$C$6="x",IF(COUNTA($AQ1010)=1,1,"N"),IF(COUNTA($AQ1010)=1,"N",""))</f>
        <v/>
      </c>
      <c r="D1010" s="9" t="str">
        <f>IF(Search!$O$8="","",IF(ISNUMBER(SEARCH(Search!$O$8,$BD1010))=TRUE,1,""))</f>
        <v/>
      </c>
      <c r="E1010" s="9" t="str">
        <f>IF(Search!$C$7="","",IF(ISNUMBER(SEARCH(Search!$C$7,$AN1010))=TRUE,1,""))</f>
        <v/>
      </c>
      <c r="F1010" s="9" t="str">
        <f>IF(Search!$C$8="","",IF(ISNUMBER(SEARCH(Search!$C$8,$AO1010))=TRUE,1,""))</f>
        <v/>
      </c>
      <c r="G1010" s="9" t="str">
        <f>IF(Search!$F$4="","",IF(Inventory!$AJ1010&lt;Search!$F$4,"",1))</f>
        <v/>
      </c>
      <c r="H1010" s="9" t="str">
        <f>IF(Search!$F$5="","",IF(Inventory!$AJ1010&gt;Search!$F$5,"",1))</f>
        <v/>
      </c>
      <c r="I1010" s="9" t="str">
        <f>IF(Search!$F$7="","",IF(Search!$F$8="",IF(ISNUMBER(SEARCH(Search!$F$7,$AL1010))=TRUE,1,""),""))</f>
        <v/>
      </c>
      <c r="J1010" s="9" t="str">
        <f>IF($AL1010=Search!$F$8,1,"")</f>
        <v/>
      </c>
      <c r="K1010" s="9" t="str">
        <f>IF(Search!$I$4="","",IF(COUNTA($AS1010)=1,IF(Search!$I$4="N","N",1),""))</f>
        <v/>
      </c>
      <c r="L1010" s="9" t="str">
        <f>IF(Search!$I$5="","",IF($AS1010="RC",1,""))</f>
        <v/>
      </c>
      <c r="M1010" s="9" t="str">
        <f>IF(Search!$I$6="","",IF($AS1010="RCP",1,""))</f>
        <v/>
      </c>
      <c r="N1010" s="9" t="str">
        <f>IF(Search!$I$8="","",IF(COUNTA($AT1010)=1,IF(Search!$I$8="N","N",1),""))</f>
        <v/>
      </c>
      <c r="O1010" s="9" t="str">
        <f>IF(Search!$L$4="","",IF(COUNTA($AU1010)=1,IF(Search!$L$4="N","N",1),""))</f>
        <v/>
      </c>
      <c r="P1010" s="9" t="str">
        <f>IF(Search!$L$5="","",IF(ISNUMBER(SEARCH("Jersey",$AU1010))=TRUE,IF(Search!$L$5="N","N",1),""))</f>
        <v/>
      </c>
      <c r="Q1010" s="9" t="str">
        <f>IF(Search!$L$6="","",IF(ISNUMBER(SEARCH("Patch",$AU1010))=TRUE,IF(Search!$L$6="N","N",1),""))</f>
        <v/>
      </c>
      <c r="R1010" s="9" t="str">
        <f>IF(Search!$L$7="","",IF(ISNUMBER(SEARCH("Shield",$AU1010))=TRUE,IF(Search!$L$7="N","N",1),""))</f>
        <v/>
      </c>
      <c r="S1010" s="9" t="str">
        <f>IF(Search!$L$8="","",IF(ISNUMBER(SEARCH("Stick",$AU1010))=TRUE,IF(Search!$L$8="N","N",1),""))</f>
        <v/>
      </c>
      <c r="T1010" s="9" t="str">
        <f>IF(Search!$O$4="","",IF(COUNTA($AW1010)=1,IF(Search!$O$4="N","N",1),""))</f>
        <v/>
      </c>
      <c r="U1010" s="9" t="str">
        <f>IF(Search!$O$5="","",IF($AW1010="","",IF($AW1010&lt;Search!$O$5,"",1)))</f>
        <v/>
      </c>
      <c r="V1010" s="9" t="str">
        <f>IF(Search!$O$6="","",IF($AW1010="","",IF($AW1010&gt;Search!$O$6,"",1)))</f>
        <v/>
      </c>
      <c r="W1010" s="9" t="str">
        <f>IF(Search!$U$4="","",IF($AX1010="","",1))</f>
        <v/>
      </c>
      <c r="X1010" s="9" t="str">
        <f>IF(Search!$U$5="","",IF(ISNUMBER(SEARCH(Search!$U$5,$AX1010))=TRUE,IF(Search!$U$5="N","N",1),""))</f>
        <v/>
      </c>
      <c r="Y1010" s="9" t="str">
        <f>IF(Search!$U$6="","",IF($AY1010&lt;Search!$U$6,"",1))</f>
        <v/>
      </c>
      <c r="Z1010" s="9" t="str">
        <f>IF(Search!$R$4="","",IF(Inventory!$BA1010&lt;Search!$R$4,"",1))</f>
        <v/>
      </c>
      <c r="AA1010" s="9" t="str">
        <f>IF(Search!$R$5="","",IF($BA1010&gt;Search!$R$5,"",1))</f>
        <v/>
      </c>
      <c r="AB1010" s="9" t="str">
        <f>IF(Search!$R$6="","",IF($BB1010&lt;Search!$R$6,"",1))</f>
        <v/>
      </c>
      <c r="AC1010" s="9" t="str">
        <f>IF(Search!$R$7="","",IF($BB1010&lt;Search!$R$7,"",1))</f>
        <v/>
      </c>
      <c r="AD1010" s="45" t="str">
        <f>IF(COUNTIF($A1010:$AC1010,"n")&gt;0,"",IF(SUM($A1010:$AC1010)=COUNTA(Search!$C$4:$C$8,Search!$F$4:$F$8,Search!$I$4:$I$6,Search!$I$8,Search!$L$4:$L$8,Search!$O$4:$O$8,Search!$R$4:$R$7,Search!$U$4:$U$7)-COUNTIF(Search!$C$4:$U$7,"n"),1+LARGE($AD$1:AD1009,1),""))</f>
        <v/>
      </c>
      <c r="AE1010" s="45" t="str">
        <f t="shared" si="48"/>
        <v/>
      </c>
      <c r="AF1010" s="45" t="str">
        <f>IF(AD1010="","",COUNTIF($AE$1:$AE1009,$AE1010)+RANK($AE1010,$AE$2:$AE$10540,1))</f>
        <v/>
      </c>
      <c r="AG1010" s="45" t="str">
        <f t="shared" si="49"/>
        <v/>
      </c>
      <c r="AH1010" s="45" t="str">
        <f>IF($AD1010="","",COUNTIF($AG$1:$AG1009,$AG1010)+RANK($AG1010,$AG$1:$AG$10539,0))</f>
        <v/>
      </c>
      <c r="AI1010" s="10" t="str">
        <f t="shared" si="50"/>
        <v>2005-06 SP Authentic #250 Eric Healey  RC   /   $</v>
      </c>
      <c r="AJ1010" s="11">
        <v>2005</v>
      </c>
      <c r="AK1010" s="17" t="s">
        <v>1879</v>
      </c>
      <c r="AL1010" s="12" t="s">
        <v>511</v>
      </c>
      <c r="AM1010" s="10">
        <v>250</v>
      </c>
      <c r="AN1010" s="12" t="s">
        <v>560</v>
      </c>
      <c r="AO1010" s="9"/>
      <c r="AP1010" s="9"/>
      <c r="AQ1010" s="9"/>
      <c r="AR1010" s="14" t="s">
        <v>2482</v>
      </c>
      <c r="AS1010" s="9" t="s">
        <v>2</v>
      </c>
      <c r="AT1010" s="9"/>
      <c r="AU1010" s="9"/>
      <c r="AV1010" s="13"/>
      <c r="AW1010" s="13"/>
      <c r="AX1010" s="9"/>
      <c r="AY1010" s="9"/>
      <c r="AZ1010" s="9"/>
      <c r="BA1010" s="33"/>
      <c r="BB1010" s="33"/>
      <c r="BC1010" s="36"/>
      <c r="BD1010" s="12" t="s">
        <v>1771</v>
      </c>
    </row>
    <row r="1011" spans="1:56" s="12" customFormat="1" x14ac:dyDescent="0.2">
      <c r="A1011" s="9" t="str">
        <f>IF(Search!$C$5="","",IF(COUNTA(Inventory!$AP1011)=1,1,""))</f>
        <v/>
      </c>
      <c r="B1011" s="9" t="str">
        <f>IF(Search!$C$4="","",IF(ISNUMBER(SEARCH(Search!$C$4,$AR1011))=TRUE,1,""))</f>
        <v/>
      </c>
      <c r="C1011" s="9" t="str">
        <f>IF(Search!$C$6="x",IF(COUNTA($AQ1011)=1,1,"N"),IF(COUNTA($AQ1011)=1,"N",""))</f>
        <v/>
      </c>
      <c r="D1011" s="9" t="str">
        <f>IF(Search!$O$8="","",IF(ISNUMBER(SEARCH(Search!$O$8,$BD1011))=TRUE,1,""))</f>
        <v/>
      </c>
      <c r="E1011" s="9" t="str">
        <f>IF(Search!$C$7="","",IF(ISNUMBER(SEARCH(Search!$C$7,$AN1011))=TRUE,1,""))</f>
        <v/>
      </c>
      <c r="F1011" s="9" t="str">
        <f>IF(Search!$C$8="","",IF(ISNUMBER(SEARCH(Search!$C$8,$AO1011))=TRUE,1,""))</f>
        <v/>
      </c>
      <c r="G1011" s="9" t="str">
        <f>IF(Search!$F$4="","",IF(Inventory!$AJ1011&lt;Search!$F$4,"",1))</f>
        <v/>
      </c>
      <c r="H1011" s="9" t="str">
        <f>IF(Search!$F$5="","",IF(Inventory!$AJ1011&gt;Search!$F$5,"",1))</f>
        <v/>
      </c>
      <c r="I1011" s="9" t="str">
        <f>IF(Search!$F$7="","",IF(Search!$F$8="",IF(ISNUMBER(SEARCH(Search!$F$7,$AL1011))=TRUE,1,""),""))</f>
        <v/>
      </c>
      <c r="J1011" s="9" t="str">
        <f>IF($AL1011=Search!$F$8,1,"")</f>
        <v/>
      </c>
      <c r="K1011" s="9" t="str">
        <f>IF(Search!$I$4="","",IF(COUNTA($AS1011)=1,IF(Search!$I$4="N","N",1),""))</f>
        <v/>
      </c>
      <c r="L1011" s="9" t="str">
        <f>IF(Search!$I$5="","",IF($AS1011="RC",1,""))</f>
        <v/>
      </c>
      <c r="M1011" s="9" t="str">
        <f>IF(Search!$I$6="","",IF($AS1011="RCP",1,""))</f>
        <v/>
      </c>
      <c r="N1011" s="9" t="str">
        <f>IF(Search!$I$8="","",IF(COUNTA($AT1011)=1,IF(Search!$I$8="N","N",1),""))</f>
        <v/>
      </c>
      <c r="O1011" s="9" t="str">
        <f>IF(Search!$L$4="","",IF(COUNTA($AU1011)=1,IF(Search!$L$4="N","N",1),""))</f>
        <v/>
      </c>
      <c r="P1011" s="9" t="str">
        <f>IF(Search!$L$5="","",IF(ISNUMBER(SEARCH("Jersey",$AU1011))=TRUE,IF(Search!$L$5="N","N",1),""))</f>
        <v/>
      </c>
      <c r="Q1011" s="9" t="str">
        <f>IF(Search!$L$6="","",IF(ISNUMBER(SEARCH("Patch",$AU1011))=TRUE,IF(Search!$L$6="N","N",1),""))</f>
        <v/>
      </c>
      <c r="R1011" s="9" t="str">
        <f>IF(Search!$L$7="","",IF(ISNUMBER(SEARCH("Shield",$AU1011))=TRUE,IF(Search!$L$7="N","N",1),""))</f>
        <v/>
      </c>
      <c r="S1011" s="9" t="str">
        <f>IF(Search!$L$8="","",IF(ISNUMBER(SEARCH("Stick",$AU1011))=TRUE,IF(Search!$L$8="N","N",1),""))</f>
        <v/>
      </c>
      <c r="T1011" s="9" t="str">
        <f>IF(Search!$O$4="","",IF(COUNTA($AW1011)=1,IF(Search!$O$4="N","N",1),""))</f>
        <v/>
      </c>
      <c r="U1011" s="9" t="str">
        <f>IF(Search!$O$5="","",IF($AW1011="","",IF($AW1011&lt;Search!$O$5,"",1)))</f>
        <v/>
      </c>
      <c r="V1011" s="9" t="str">
        <f>IF(Search!$O$6="","",IF($AW1011="","",IF($AW1011&gt;Search!$O$6,"",1)))</f>
        <v/>
      </c>
      <c r="W1011" s="9" t="str">
        <f>IF(Search!$U$4="","",IF($AX1011="","",1))</f>
        <v/>
      </c>
      <c r="X1011" s="9" t="str">
        <f>IF(Search!$U$5="","",IF(ISNUMBER(SEARCH(Search!$U$5,$AX1011))=TRUE,IF(Search!$U$5="N","N",1),""))</f>
        <v/>
      </c>
      <c r="Y1011" s="9" t="str">
        <f>IF(Search!$U$6="","",IF($AY1011&lt;Search!$U$6,"",1))</f>
        <v/>
      </c>
      <c r="Z1011" s="9" t="str">
        <f>IF(Search!$R$4="","",IF(Inventory!$BA1011&lt;Search!$R$4,"",1))</f>
        <v/>
      </c>
      <c r="AA1011" s="9" t="str">
        <f>IF(Search!$R$5="","",IF($BA1011&gt;Search!$R$5,"",1))</f>
        <v/>
      </c>
      <c r="AB1011" s="9" t="str">
        <f>IF(Search!$R$6="","",IF($BB1011&lt;Search!$R$6,"",1))</f>
        <v/>
      </c>
      <c r="AC1011" s="9" t="str">
        <f>IF(Search!$R$7="","",IF($BB1011&lt;Search!$R$7,"",1))</f>
        <v/>
      </c>
      <c r="AD1011" s="45" t="str">
        <f>IF(COUNTIF($A1011:$AC1011,"n")&gt;0,"",IF(SUM($A1011:$AC1011)=COUNTA(Search!$C$4:$C$8,Search!$F$4:$F$8,Search!$I$4:$I$6,Search!$I$8,Search!$L$4:$L$8,Search!$O$4:$O$8,Search!$R$4:$R$7,Search!$U$4:$U$7)-COUNTIF(Search!$C$4:$U$7,"n"),1+LARGE($AD$1:AD1010,1),""))</f>
        <v/>
      </c>
      <c r="AE1011" s="45" t="str">
        <f t="shared" si="48"/>
        <v/>
      </c>
      <c r="AF1011" s="45" t="str">
        <f>IF(AD1011="","",COUNTIF($AE$1:$AE1010,$AE1011)+RANK($AE1011,$AE$2:$AE$10540,1))</f>
        <v/>
      </c>
      <c r="AG1011" s="45" t="str">
        <f t="shared" si="49"/>
        <v/>
      </c>
      <c r="AH1011" s="45" t="str">
        <f>IF($AD1011="","",COUNTIF($AG$1:$AG1010,$AG1011)+RANK($AG1011,$AG$1:$AG$10539,0))</f>
        <v/>
      </c>
      <c r="AI1011" s="10" t="str">
        <f t="shared" si="50"/>
        <v>2005-06 SP Authentic #257 Corey Crawford  RC   /   $</v>
      </c>
      <c r="AJ1011" s="11">
        <v>2005</v>
      </c>
      <c r="AK1011" s="17" t="s">
        <v>1879</v>
      </c>
      <c r="AL1011" s="12" t="s">
        <v>511</v>
      </c>
      <c r="AM1011" s="10">
        <v>257</v>
      </c>
      <c r="AN1011" s="12" t="s">
        <v>561</v>
      </c>
      <c r="AO1011" s="9"/>
      <c r="AP1011" s="9"/>
      <c r="AQ1011" s="9"/>
      <c r="AR1011" s="14" t="s">
        <v>2482</v>
      </c>
      <c r="AS1011" s="9" t="s">
        <v>2</v>
      </c>
      <c r="AT1011" s="9"/>
      <c r="AU1011" s="9"/>
      <c r="AV1011" s="13"/>
      <c r="AW1011" s="13"/>
      <c r="AX1011" s="9"/>
      <c r="AY1011" s="9"/>
      <c r="AZ1011" s="9"/>
      <c r="BA1011" s="33"/>
      <c r="BB1011" s="33"/>
      <c r="BC1011" s="36"/>
      <c r="BD1011" s="12" t="s">
        <v>1771</v>
      </c>
    </row>
    <row r="1012" spans="1:56" s="12" customFormat="1" x14ac:dyDescent="0.2">
      <c r="A1012" s="9" t="str">
        <f>IF(Search!$C$5="","",IF(COUNTA(Inventory!$AP1012)=1,1,""))</f>
        <v/>
      </c>
      <c r="B1012" s="9" t="str">
        <f>IF(Search!$C$4="","",IF(ISNUMBER(SEARCH(Search!$C$4,$AR1012))=TRUE,1,""))</f>
        <v/>
      </c>
      <c r="C1012" s="9" t="str">
        <f>IF(Search!$C$6="x",IF(COUNTA($AQ1012)=1,1,"N"),IF(COUNTA($AQ1012)=1,"N",""))</f>
        <v/>
      </c>
      <c r="D1012" s="9" t="str">
        <f>IF(Search!$O$8="","",IF(ISNUMBER(SEARCH(Search!$O$8,$BD1012))=TRUE,1,""))</f>
        <v/>
      </c>
      <c r="E1012" s="9" t="str">
        <f>IF(Search!$C$7="","",IF(ISNUMBER(SEARCH(Search!$C$7,$AN1012))=TRUE,1,""))</f>
        <v/>
      </c>
      <c r="F1012" s="9" t="str">
        <f>IF(Search!$C$8="","",IF(ISNUMBER(SEARCH(Search!$C$8,$AO1012))=TRUE,1,""))</f>
        <v/>
      </c>
      <c r="G1012" s="9" t="str">
        <f>IF(Search!$F$4="","",IF(Inventory!$AJ1012&lt;Search!$F$4,"",1))</f>
        <v/>
      </c>
      <c r="H1012" s="9" t="str">
        <f>IF(Search!$F$5="","",IF(Inventory!$AJ1012&gt;Search!$F$5,"",1))</f>
        <v/>
      </c>
      <c r="I1012" s="9" t="str">
        <f>IF(Search!$F$7="","",IF(Search!$F$8="",IF(ISNUMBER(SEARCH(Search!$F$7,$AL1012))=TRUE,1,""),""))</f>
        <v/>
      </c>
      <c r="J1012" s="9" t="str">
        <f>IF($AL1012=Search!$F$8,1,"")</f>
        <v/>
      </c>
      <c r="K1012" s="9" t="str">
        <f>IF(Search!$I$4="","",IF(COUNTA($AS1012)=1,IF(Search!$I$4="N","N",1),""))</f>
        <v/>
      </c>
      <c r="L1012" s="9" t="str">
        <f>IF(Search!$I$5="","",IF($AS1012="RC",1,""))</f>
        <v/>
      </c>
      <c r="M1012" s="9" t="str">
        <f>IF(Search!$I$6="","",IF($AS1012="RCP",1,""))</f>
        <v/>
      </c>
      <c r="N1012" s="9" t="str">
        <f>IF(Search!$I$8="","",IF(COUNTA($AT1012)=1,IF(Search!$I$8="N","N",1),""))</f>
        <v/>
      </c>
      <c r="O1012" s="9" t="str">
        <f>IF(Search!$L$4="","",IF(COUNTA($AU1012)=1,IF(Search!$L$4="N","N",1),""))</f>
        <v/>
      </c>
      <c r="P1012" s="9" t="str">
        <f>IF(Search!$L$5="","",IF(ISNUMBER(SEARCH("Jersey",$AU1012))=TRUE,IF(Search!$L$5="N","N",1),""))</f>
        <v/>
      </c>
      <c r="Q1012" s="9" t="str">
        <f>IF(Search!$L$6="","",IF(ISNUMBER(SEARCH("Patch",$AU1012))=TRUE,IF(Search!$L$6="N","N",1),""))</f>
        <v/>
      </c>
      <c r="R1012" s="9" t="str">
        <f>IF(Search!$L$7="","",IF(ISNUMBER(SEARCH("Shield",$AU1012))=TRUE,IF(Search!$L$7="N","N",1),""))</f>
        <v/>
      </c>
      <c r="S1012" s="9" t="str">
        <f>IF(Search!$L$8="","",IF(ISNUMBER(SEARCH("Stick",$AU1012))=TRUE,IF(Search!$L$8="N","N",1),""))</f>
        <v/>
      </c>
      <c r="T1012" s="9" t="str">
        <f>IF(Search!$O$4="","",IF(COUNTA($AW1012)=1,IF(Search!$O$4="N","N",1),""))</f>
        <v/>
      </c>
      <c r="U1012" s="9" t="str">
        <f>IF(Search!$O$5="","",IF($AW1012="","",IF($AW1012&lt;Search!$O$5,"",1)))</f>
        <v/>
      </c>
      <c r="V1012" s="9" t="str">
        <f>IF(Search!$O$6="","",IF($AW1012="","",IF($AW1012&gt;Search!$O$6,"",1)))</f>
        <v/>
      </c>
      <c r="W1012" s="9" t="str">
        <f>IF(Search!$U$4="","",IF($AX1012="","",1))</f>
        <v/>
      </c>
      <c r="X1012" s="9" t="str">
        <f>IF(Search!$U$5="","",IF(ISNUMBER(SEARCH(Search!$U$5,$AX1012))=TRUE,IF(Search!$U$5="N","N",1),""))</f>
        <v/>
      </c>
      <c r="Y1012" s="9" t="str">
        <f>IF(Search!$U$6="","",IF($AY1012&lt;Search!$U$6,"",1))</f>
        <v/>
      </c>
      <c r="Z1012" s="9" t="str">
        <f>IF(Search!$R$4="","",IF(Inventory!$BA1012&lt;Search!$R$4,"",1))</f>
        <v/>
      </c>
      <c r="AA1012" s="9" t="str">
        <f>IF(Search!$R$5="","",IF($BA1012&gt;Search!$R$5,"",1))</f>
        <v/>
      </c>
      <c r="AB1012" s="9" t="str">
        <f>IF(Search!$R$6="","",IF($BB1012&lt;Search!$R$6,"",1))</f>
        <v/>
      </c>
      <c r="AC1012" s="9" t="str">
        <f>IF(Search!$R$7="","",IF($BB1012&lt;Search!$R$7,"",1))</f>
        <v/>
      </c>
      <c r="AD1012" s="45" t="str">
        <f>IF(COUNTIF($A1012:$AC1012,"n")&gt;0,"",IF(SUM($A1012:$AC1012)=COUNTA(Search!$C$4:$C$8,Search!$F$4:$F$8,Search!$I$4:$I$6,Search!$I$8,Search!$L$4:$L$8,Search!$O$4:$O$8,Search!$R$4:$R$7,Search!$U$4:$U$7)-COUNTIF(Search!$C$4:$U$7,"n"),1+LARGE($AD$1:AD1011,1),""))</f>
        <v/>
      </c>
      <c r="AE1012" s="45" t="str">
        <f t="shared" si="48"/>
        <v/>
      </c>
      <c r="AF1012" s="45" t="str">
        <f>IF(AD1012="","",COUNTIF($AE$1:$AE1011,$AE1012)+RANK($AE1012,$AE$2:$AE$10540,1))</f>
        <v/>
      </c>
      <c r="AG1012" s="45" t="str">
        <f t="shared" si="49"/>
        <v/>
      </c>
      <c r="AH1012" s="45" t="str">
        <f>IF($AD1012="","",COUNTIF($AG$1:$AG1011,$AG1012)+RANK($AG1012,$AG$1:$AG$10539,0))</f>
        <v/>
      </c>
      <c r="AI1012" s="10" t="str">
        <f t="shared" si="50"/>
        <v>2005-06 SP Authentic #261 Jean-Francois Jacques  RC   /   $</v>
      </c>
      <c r="AJ1012" s="11">
        <v>2005</v>
      </c>
      <c r="AK1012" s="17" t="s">
        <v>1879</v>
      </c>
      <c r="AL1012" s="12" t="s">
        <v>511</v>
      </c>
      <c r="AM1012" s="10">
        <v>261</v>
      </c>
      <c r="AN1012" s="12" t="s">
        <v>562</v>
      </c>
      <c r="AO1012" s="9"/>
      <c r="AP1012" s="9"/>
      <c r="AQ1012" s="9"/>
      <c r="AR1012" s="14" t="s">
        <v>2482</v>
      </c>
      <c r="AS1012" s="9" t="s">
        <v>2</v>
      </c>
      <c r="AT1012" s="9"/>
      <c r="AU1012" s="9"/>
      <c r="AV1012" s="13"/>
      <c r="AW1012" s="13"/>
      <c r="AX1012" s="9"/>
      <c r="AY1012" s="9"/>
      <c r="AZ1012" s="9"/>
      <c r="BA1012" s="33"/>
      <c r="BB1012" s="33"/>
      <c r="BC1012" s="36"/>
      <c r="BD1012" s="12" t="s">
        <v>1771</v>
      </c>
    </row>
    <row r="1013" spans="1:56" s="12" customFormat="1" x14ac:dyDescent="0.2">
      <c r="A1013" s="9" t="str">
        <f>IF(Search!$C$5="","",IF(COUNTA(Inventory!$AP1013)=1,1,""))</f>
        <v/>
      </c>
      <c r="B1013" s="9" t="str">
        <f>IF(Search!$C$4="","",IF(ISNUMBER(SEARCH(Search!$C$4,$AR1013))=TRUE,1,""))</f>
        <v/>
      </c>
      <c r="C1013" s="9" t="str">
        <f>IF(Search!$C$6="x",IF(COUNTA($AQ1013)=1,1,"N"),IF(COUNTA($AQ1013)=1,"N",""))</f>
        <v/>
      </c>
      <c r="D1013" s="9" t="str">
        <f>IF(Search!$O$8="","",IF(ISNUMBER(SEARCH(Search!$O$8,$BD1013))=TRUE,1,""))</f>
        <v/>
      </c>
      <c r="E1013" s="9" t="str">
        <f>IF(Search!$C$7="","",IF(ISNUMBER(SEARCH(Search!$C$7,$AN1013))=TRUE,1,""))</f>
        <v/>
      </c>
      <c r="F1013" s="9" t="str">
        <f>IF(Search!$C$8="","",IF(ISNUMBER(SEARCH(Search!$C$8,$AO1013))=TRUE,1,""))</f>
        <v/>
      </c>
      <c r="G1013" s="9" t="str">
        <f>IF(Search!$F$4="","",IF(Inventory!$AJ1013&lt;Search!$F$4,"",1))</f>
        <v/>
      </c>
      <c r="H1013" s="9" t="str">
        <f>IF(Search!$F$5="","",IF(Inventory!$AJ1013&gt;Search!$F$5,"",1))</f>
        <v/>
      </c>
      <c r="I1013" s="9" t="str">
        <f>IF(Search!$F$7="","",IF(Search!$F$8="",IF(ISNUMBER(SEARCH(Search!$F$7,$AL1013))=TRUE,1,""),""))</f>
        <v/>
      </c>
      <c r="J1013" s="9" t="str">
        <f>IF($AL1013=Search!$F$8,1,"")</f>
        <v/>
      </c>
      <c r="K1013" s="9" t="str">
        <f>IF(Search!$I$4="","",IF(COUNTA($AS1013)=1,IF(Search!$I$4="N","N",1),""))</f>
        <v/>
      </c>
      <c r="L1013" s="9" t="str">
        <f>IF(Search!$I$5="","",IF($AS1013="RC",1,""))</f>
        <v/>
      </c>
      <c r="M1013" s="9" t="str">
        <f>IF(Search!$I$6="","",IF($AS1013="RCP",1,""))</f>
        <v/>
      </c>
      <c r="N1013" s="9" t="str">
        <f>IF(Search!$I$8="","",IF(COUNTA($AT1013)=1,IF(Search!$I$8="N","N",1),""))</f>
        <v/>
      </c>
      <c r="O1013" s="9" t="str">
        <f>IF(Search!$L$4="","",IF(COUNTA($AU1013)=1,IF(Search!$L$4="N","N",1),""))</f>
        <v/>
      </c>
      <c r="P1013" s="9" t="str">
        <f>IF(Search!$L$5="","",IF(ISNUMBER(SEARCH("Jersey",$AU1013))=TRUE,IF(Search!$L$5="N","N",1),""))</f>
        <v/>
      </c>
      <c r="Q1013" s="9" t="str">
        <f>IF(Search!$L$6="","",IF(ISNUMBER(SEARCH("Patch",$AU1013))=TRUE,IF(Search!$L$6="N","N",1),""))</f>
        <v/>
      </c>
      <c r="R1013" s="9" t="str">
        <f>IF(Search!$L$7="","",IF(ISNUMBER(SEARCH("Shield",$AU1013))=TRUE,IF(Search!$L$7="N","N",1),""))</f>
        <v/>
      </c>
      <c r="S1013" s="9" t="str">
        <f>IF(Search!$L$8="","",IF(ISNUMBER(SEARCH("Stick",$AU1013))=TRUE,IF(Search!$L$8="N","N",1),""))</f>
        <v/>
      </c>
      <c r="T1013" s="9" t="str">
        <f>IF(Search!$O$4="","",IF(COUNTA($AW1013)=1,IF(Search!$O$4="N","N",1),""))</f>
        <v/>
      </c>
      <c r="U1013" s="9" t="str">
        <f>IF(Search!$O$5="","",IF($AW1013="","",IF($AW1013&lt;Search!$O$5,"",1)))</f>
        <v/>
      </c>
      <c r="V1013" s="9" t="str">
        <f>IF(Search!$O$6="","",IF($AW1013="","",IF($AW1013&gt;Search!$O$6,"",1)))</f>
        <v/>
      </c>
      <c r="W1013" s="9" t="str">
        <f>IF(Search!$U$4="","",IF($AX1013="","",1))</f>
        <v/>
      </c>
      <c r="X1013" s="9" t="str">
        <f>IF(Search!$U$5="","",IF(ISNUMBER(SEARCH(Search!$U$5,$AX1013))=TRUE,IF(Search!$U$5="N","N",1),""))</f>
        <v/>
      </c>
      <c r="Y1013" s="9" t="str">
        <f>IF(Search!$U$6="","",IF($AY1013&lt;Search!$U$6,"",1))</f>
        <v/>
      </c>
      <c r="Z1013" s="9" t="str">
        <f>IF(Search!$R$4="","",IF(Inventory!$BA1013&lt;Search!$R$4,"",1))</f>
        <v/>
      </c>
      <c r="AA1013" s="9" t="str">
        <f>IF(Search!$R$5="","",IF($BA1013&gt;Search!$R$5,"",1))</f>
        <v/>
      </c>
      <c r="AB1013" s="9" t="str">
        <f>IF(Search!$R$6="","",IF($BB1013&lt;Search!$R$6,"",1))</f>
        <v/>
      </c>
      <c r="AC1013" s="9" t="str">
        <f>IF(Search!$R$7="","",IF($BB1013&lt;Search!$R$7,"",1))</f>
        <v/>
      </c>
      <c r="AD1013" s="45" t="str">
        <f>IF(COUNTIF($A1013:$AC1013,"n")&gt;0,"",IF(SUM($A1013:$AC1013)=COUNTA(Search!$C$4:$C$8,Search!$F$4:$F$8,Search!$I$4:$I$6,Search!$I$8,Search!$L$4:$L$8,Search!$O$4:$O$8,Search!$R$4:$R$7,Search!$U$4:$U$7)-COUNTIF(Search!$C$4:$U$7,"n"),1+LARGE($AD$1:AD1012,1),""))</f>
        <v/>
      </c>
      <c r="AE1013" s="45" t="str">
        <f t="shared" si="48"/>
        <v/>
      </c>
      <c r="AF1013" s="45" t="str">
        <f>IF(AD1013="","",COUNTIF($AE$1:$AE1012,$AE1013)+RANK($AE1013,$AE$2:$AE$10540,1))</f>
        <v/>
      </c>
      <c r="AG1013" s="45" t="str">
        <f t="shared" si="49"/>
        <v/>
      </c>
      <c r="AH1013" s="45" t="str">
        <f>IF($AD1013="","",COUNTIF($AG$1:$AG1012,$AG1013)+RANK($AG1013,$AG$1:$AG$10539,0))</f>
        <v/>
      </c>
      <c r="AI1013" s="10" t="str">
        <f t="shared" si="50"/>
        <v>2005-06 SP Authentic #265 Matt Ryan  RC   /   $</v>
      </c>
      <c r="AJ1013" s="11">
        <v>2005</v>
      </c>
      <c r="AK1013" s="17" t="s">
        <v>1879</v>
      </c>
      <c r="AL1013" s="12" t="s">
        <v>511</v>
      </c>
      <c r="AM1013" s="10">
        <v>265</v>
      </c>
      <c r="AN1013" s="12" t="s">
        <v>563</v>
      </c>
      <c r="AO1013" s="9"/>
      <c r="AP1013" s="9"/>
      <c r="AQ1013" s="9"/>
      <c r="AR1013" s="14" t="s">
        <v>2482</v>
      </c>
      <c r="AS1013" s="9" t="s">
        <v>2</v>
      </c>
      <c r="AT1013" s="9"/>
      <c r="AU1013" s="9"/>
      <c r="AV1013" s="13"/>
      <c r="AW1013" s="13"/>
      <c r="AX1013" s="9"/>
      <c r="AY1013" s="9"/>
      <c r="AZ1013" s="9"/>
      <c r="BA1013" s="33"/>
      <c r="BB1013" s="33"/>
      <c r="BC1013" s="36"/>
      <c r="BD1013" s="12" t="s">
        <v>1771</v>
      </c>
    </row>
    <row r="1014" spans="1:56" s="12" customFormat="1" x14ac:dyDescent="0.2">
      <c r="A1014" s="9" t="str">
        <f>IF(Search!$C$5="","",IF(COUNTA(Inventory!$AP1014)=1,1,""))</f>
        <v/>
      </c>
      <c r="B1014" s="9" t="str">
        <f>IF(Search!$C$4="","",IF(ISNUMBER(SEARCH(Search!$C$4,$AR1014))=TRUE,1,""))</f>
        <v/>
      </c>
      <c r="C1014" s="9" t="str">
        <f>IF(Search!$C$6="x",IF(COUNTA($AQ1014)=1,1,"N"),IF(COUNTA($AQ1014)=1,"N",""))</f>
        <v/>
      </c>
      <c r="D1014" s="9" t="str">
        <f>IF(Search!$O$8="","",IF(ISNUMBER(SEARCH(Search!$O$8,$BD1014))=TRUE,1,""))</f>
        <v/>
      </c>
      <c r="E1014" s="9" t="str">
        <f>IF(Search!$C$7="","",IF(ISNUMBER(SEARCH(Search!$C$7,$AN1014))=TRUE,1,""))</f>
        <v/>
      </c>
      <c r="F1014" s="9" t="str">
        <f>IF(Search!$C$8="","",IF(ISNUMBER(SEARCH(Search!$C$8,$AO1014))=TRUE,1,""))</f>
        <v/>
      </c>
      <c r="G1014" s="9" t="str">
        <f>IF(Search!$F$4="","",IF(Inventory!$AJ1014&lt;Search!$F$4,"",1))</f>
        <v/>
      </c>
      <c r="H1014" s="9" t="str">
        <f>IF(Search!$F$5="","",IF(Inventory!$AJ1014&gt;Search!$F$5,"",1))</f>
        <v/>
      </c>
      <c r="I1014" s="9" t="str">
        <f>IF(Search!$F$7="","",IF(Search!$F$8="",IF(ISNUMBER(SEARCH(Search!$F$7,$AL1014))=TRUE,1,""),""))</f>
        <v/>
      </c>
      <c r="J1014" s="9" t="str">
        <f>IF($AL1014=Search!$F$8,1,"")</f>
        <v/>
      </c>
      <c r="K1014" s="9" t="str">
        <f>IF(Search!$I$4="","",IF(COUNTA($AS1014)=1,IF(Search!$I$4="N","N",1),""))</f>
        <v/>
      </c>
      <c r="L1014" s="9" t="str">
        <f>IF(Search!$I$5="","",IF($AS1014="RC",1,""))</f>
        <v/>
      </c>
      <c r="M1014" s="9" t="str">
        <f>IF(Search!$I$6="","",IF($AS1014="RCP",1,""))</f>
        <v/>
      </c>
      <c r="N1014" s="9" t="str">
        <f>IF(Search!$I$8="","",IF(COUNTA($AT1014)=1,IF(Search!$I$8="N","N",1),""))</f>
        <v/>
      </c>
      <c r="O1014" s="9" t="str">
        <f>IF(Search!$L$4="","",IF(COUNTA($AU1014)=1,IF(Search!$L$4="N","N",1),""))</f>
        <v/>
      </c>
      <c r="P1014" s="9" t="str">
        <f>IF(Search!$L$5="","",IF(ISNUMBER(SEARCH("Jersey",$AU1014))=TRUE,IF(Search!$L$5="N","N",1),""))</f>
        <v/>
      </c>
      <c r="Q1014" s="9" t="str">
        <f>IF(Search!$L$6="","",IF(ISNUMBER(SEARCH("Patch",$AU1014))=TRUE,IF(Search!$L$6="N","N",1),""))</f>
        <v/>
      </c>
      <c r="R1014" s="9" t="str">
        <f>IF(Search!$L$7="","",IF(ISNUMBER(SEARCH("Shield",$AU1014))=TRUE,IF(Search!$L$7="N","N",1),""))</f>
        <v/>
      </c>
      <c r="S1014" s="9" t="str">
        <f>IF(Search!$L$8="","",IF(ISNUMBER(SEARCH("Stick",$AU1014))=TRUE,IF(Search!$L$8="N","N",1),""))</f>
        <v/>
      </c>
      <c r="T1014" s="9" t="str">
        <f>IF(Search!$O$4="","",IF(COUNTA($AW1014)=1,IF(Search!$O$4="N","N",1),""))</f>
        <v/>
      </c>
      <c r="U1014" s="9" t="str">
        <f>IF(Search!$O$5="","",IF($AW1014="","",IF($AW1014&lt;Search!$O$5,"",1)))</f>
        <v/>
      </c>
      <c r="V1014" s="9" t="str">
        <f>IF(Search!$O$6="","",IF($AW1014="","",IF($AW1014&gt;Search!$O$6,"",1)))</f>
        <v/>
      </c>
      <c r="W1014" s="9" t="str">
        <f>IF(Search!$U$4="","",IF($AX1014="","",1))</f>
        <v/>
      </c>
      <c r="X1014" s="9" t="str">
        <f>IF(Search!$U$5="","",IF(ISNUMBER(SEARCH(Search!$U$5,$AX1014))=TRUE,IF(Search!$U$5="N","N",1),""))</f>
        <v/>
      </c>
      <c r="Y1014" s="9" t="str">
        <f>IF(Search!$U$6="","",IF($AY1014&lt;Search!$U$6,"",1))</f>
        <v/>
      </c>
      <c r="Z1014" s="9" t="str">
        <f>IF(Search!$R$4="","",IF(Inventory!$BA1014&lt;Search!$R$4,"",1))</f>
        <v/>
      </c>
      <c r="AA1014" s="9" t="str">
        <f>IF(Search!$R$5="","",IF($BA1014&gt;Search!$R$5,"",1))</f>
        <v/>
      </c>
      <c r="AB1014" s="9" t="str">
        <f>IF(Search!$R$6="","",IF($BB1014&lt;Search!$R$6,"",1))</f>
        <v/>
      </c>
      <c r="AC1014" s="9" t="str">
        <f>IF(Search!$R$7="","",IF($BB1014&lt;Search!$R$7,"",1))</f>
        <v/>
      </c>
      <c r="AD1014" s="45" t="str">
        <f>IF(COUNTIF($A1014:$AC1014,"n")&gt;0,"",IF(SUM($A1014:$AC1014)=COUNTA(Search!$C$4:$C$8,Search!$F$4:$F$8,Search!$I$4:$I$6,Search!$I$8,Search!$L$4:$L$8,Search!$O$4:$O$8,Search!$R$4:$R$7,Search!$U$4:$U$7)-COUNTIF(Search!$C$4:$U$7,"n"),1+LARGE($AD$1:AD1013,1),""))</f>
        <v/>
      </c>
      <c r="AE1014" s="45" t="str">
        <f t="shared" si="48"/>
        <v/>
      </c>
      <c r="AF1014" s="45" t="str">
        <f>IF(AD1014="","",COUNTIF($AE$1:$AE1013,$AE1014)+RANK($AE1014,$AE$2:$AE$10540,1))</f>
        <v/>
      </c>
      <c r="AG1014" s="45" t="str">
        <f t="shared" si="49"/>
        <v/>
      </c>
      <c r="AH1014" s="45" t="str">
        <f>IF($AD1014="","",COUNTIF($AG$1:$AG1013,$AG1014)+RANK($AG1014,$AG$1:$AG$10539,0))</f>
        <v/>
      </c>
      <c r="AI1014" s="10" t="str">
        <f t="shared" si="50"/>
        <v>2005-06 SP Authentic #266 Connor James  RC   /   $</v>
      </c>
      <c r="AJ1014" s="11">
        <v>2005</v>
      </c>
      <c r="AK1014" s="17" t="s">
        <v>1879</v>
      </c>
      <c r="AL1014" s="12" t="s">
        <v>511</v>
      </c>
      <c r="AM1014" s="10">
        <v>266</v>
      </c>
      <c r="AN1014" s="12" t="s">
        <v>564</v>
      </c>
      <c r="AO1014" s="9"/>
      <c r="AP1014" s="9"/>
      <c r="AQ1014" s="9"/>
      <c r="AR1014" s="14" t="s">
        <v>2482</v>
      </c>
      <c r="AS1014" s="9" t="s">
        <v>2</v>
      </c>
      <c r="AT1014" s="9"/>
      <c r="AU1014" s="9"/>
      <c r="AV1014" s="13"/>
      <c r="AW1014" s="13"/>
      <c r="AX1014" s="9"/>
      <c r="AY1014" s="9"/>
      <c r="AZ1014" s="9"/>
      <c r="BA1014" s="33"/>
      <c r="BB1014" s="33"/>
      <c r="BC1014" s="36"/>
      <c r="BD1014" s="12" t="s">
        <v>1771</v>
      </c>
    </row>
    <row r="1015" spans="1:56" s="12" customFormat="1" x14ac:dyDescent="0.2">
      <c r="A1015" s="9" t="str">
        <f>IF(Search!$C$5="","",IF(COUNTA(Inventory!$AP1015)=1,1,""))</f>
        <v/>
      </c>
      <c r="B1015" s="9" t="str">
        <f>IF(Search!$C$4="","",IF(ISNUMBER(SEARCH(Search!$C$4,$AR1015))=TRUE,1,""))</f>
        <v/>
      </c>
      <c r="C1015" s="9" t="str">
        <f>IF(Search!$C$6="x",IF(COUNTA($AQ1015)=1,1,"N"),IF(COUNTA($AQ1015)=1,"N",""))</f>
        <v/>
      </c>
      <c r="D1015" s="9" t="str">
        <f>IF(Search!$O$8="","",IF(ISNUMBER(SEARCH(Search!$O$8,$BD1015))=TRUE,1,""))</f>
        <v/>
      </c>
      <c r="E1015" s="9" t="str">
        <f>IF(Search!$C$7="","",IF(ISNUMBER(SEARCH(Search!$C$7,$AN1015))=TRUE,1,""))</f>
        <v/>
      </c>
      <c r="F1015" s="9" t="str">
        <f>IF(Search!$C$8="","",IF(ISNUMBER(SEARCH(Search!$C$8,$AO1015))=TRUE,1,""))</f>
        <v/>
      </c>
      <c r="G1015" s="9" t="str">
        <f>IF(Search!$F$4="","",IF(Inventory!$AJ1015&lt;Search!$F$4,"",1))</f>
        <v/>
      </c>
      <c r="H1015" s="9" t="str">
        <f>IF(Search!$F$5="","",IF(Inventory!$AJ1015&gt;Search!$F$5,"",1))</f>
        <v/>
      </c>
      <c r="I1015" s="9" t="str">
        <f>IF(Search!$F$7="","",IF(Search!$F$8="",IF(ISNUMBER(SEARCH(Search!$F$7,$AL1015))=TRUE,1,""),""))</f>
        <v/>
      </c>
      <c r="J1015" s="9" t="str">
        <f>IF($AL1015=Search!$F$8,1,"")</f>
        <v/>
      </c>
      <c r="K1015" s="9" t="str">
        <f>IF(Search!$I$4="","",IF(COUNTA($AS1015)=1,IF(Search!$I$4="N","N",1),""))</f>
        <v/>
      </c>
      <c r="L1015" s="9" t="str">
        <f>IF(Search!$I$5="","",IF($AS1015="RC",1,""))</f>
        <v/>
      </c>
      <c r="M1015" s="9" t="str">
        <f>IF(Search!$I$6="","",IF($AS1015="RCP",1,""))</f>
        <v/>
      </c>
      <c r="N1015" s="9" t="str">
        <f>IF(Search!$I$8="","",IF(COUNTA($AT1015)=1,IF(Search!$I$8="N","N",1),""))</f>
        <v/>
      </c>
      <c r="O1015" s="9" t="str">
        <f>IF(Search!$L$4="","",IF(COUNTA($AU1015)=1,IF(Search!$L$4="N","N",1),""))</f>
        <v/>
      </c>
      <c r="P1015" s="9" t="str">
        <f>IF(Search!$L$5="","",IF(ISNUMBER(SEARCH("Jersey",$AU1015))=TRUE,IF(Search!$L$5="N","N",1),""))</f>
        <v/>
      </c>
      <c r="Q1015" s="9" t="str">
        <f>IF(Search!$L$6="","",IF(ISNUMBER(SEARCH("Patch",$AU1015))=TRUE,IF(Search!$L$6="N","N",1),""))</f>
        <v/>
      </c>
      <c r="R1015" s="9" t="str">
        <f>IF(Search!$L$7="","",IF(ISNUMBER(SEARCH("Shield",$AU1015))=TRUE,IF(Search!$L$7="N","N",1),""))</f>
        <v/>
      </c>
      <c r="S1015" s="9" t="str">
        <f>IF(Search!$L$8="","",IF(ISNUMBER(SEARCH("Stick",$AU1015))=TRUE,IF(Search!$L$8="N","N",1),""))</f>
        <v/>
      </c>
      <c r="T1015" s="9" t="str">
        <f>IF(Search!$O$4="","",IF(COUNTA($AW1015)=1,IF(Search!$O$4="N","N",1),""))</f>
        <v/>
      </c>
      <c r="U1015" s="9" t="str">
        <f>IF(Search!$O$5="","",IF($AW1015="","",IF($AW1015&lt;Search!$O$5,"",1)))</f>
        <v/>
      </c>
      <c r="V1015" s="9" t="str">
        <f>IF(Search!$O$6="","",IF($AW1015="","",IF($AW1015&gt;Search!$O$6,"",1)))</f>
        <v/>
      </c>
      <c r="W1015" s="9" t="str">
        <f>IF(Search!$U$4="","",IF($AX1015="","",1))</f>
        <v/>
      </c>
      <c r="X1015" s="9" t="str">
        <f>IF(Search!$U$5="","",IF(ISNUMBER(SEARCH(Search!$U$5,$AX1015))=TRUE,IF(Search!$U$5="N","N",1),""))</f>
        <v/>
      </c>
      <c r="Y1015" s="9" t="str">
        <f>IF(Search!$U$6="","",IF($AY1015&lt;Search!$U$6,"",1))</f>
        <v/>
      </c>
      <c r="Z1015" s="9" t="str">
        <f>IF(Search!$R$4="","",IF(Inventory!$BA1015&lt;Search!$R$4,"",1))</f>
        <v/>
      </c>
      <c r="AA1015" s="9" t="str">
        <f>IF(Search!$R$5="","",IF($BA1015&gt;Search!$R$5,"",1))</f>
        <v/>
      </c>
      <c r="AB1015" s="9" t="str">
        <f>IF(Search!$R$6="","",IF($BB1015&lt;Search!$R$6,"",1))</f>
        <v/>
      </c>
      <c r="AC1015" s="9" t="str">
        <f>IF(Search!$R$7="","",IF($BB1015&lt;Search!$R$7,"",1))</f>
        <v/>
      </c>
      <c r="AD1015" s="45" t="str">
        <f>IF(COUNTIF($A1015:$AC1015,"n")&gt;0,"",IF(SUM($A1015:$AC1015)=COUNTA(Search!$C$4:$C$8,Search!$F$4:$F$8,Search!$I$4:$I$6,Search!$I$8,Search!$L$4:$L$8,Search!$O$4:$O$8,Search!$R$4:$R$7,Search!$U$4:$U$7)-COUNTIF(Search!$C$4:$U$7,"n"),1+LARGE($AD$1:AD1014,1),""))</f>
        <v/>
      </c>
      <c r="AE1015" s="45" t="str">
        <f t="shared" si="48"/>
        <v/>
      </c>
      <c r="AF1015" s="45" t="str">
        <f>IF(AD1015="","",COUNTIF($AE$1:$AE1014,$AE1015)+RANK($AE1015,$AE$2:$AE$10540,1))</f>
        <v/>
      </c>
      <c r="AG1015" s="45" t="str">
        <f t="shared" si="49"/>
        <v/>
      </c>
      <c r="AH1015" s="45" t="str">
        <f>IF($AD1015="","",COUNTIF($AG$1:$AG1014,$AG1015)+RANK($AG1015,$AG$1:$AG$10539,0))</f>
        <v/>
      </c>
      <c r="AI1015" s="10" t="str">
        <f t="shared" si="50"/>
        <v>2005-06 SP Authentic #279 Jon DiSalvatore  RC   /   $</v>
      </c>
      <c r="AJ1015" s="11">
        <v>2005</v>
      </c>
      <c r="AK1015" s="17" t="s">
        <v>1879</v>
      </c>
      <c r="AL1015" s="12" t="s">
        <v>511</v>
      </c>
      <c r="AM1015" s="10">
        <v>279</v>
      </c>
      <c r="AN1015" s="12" t="s">
        <v>565</v>
      </c>
      <c r="AO1015" s="9"/>
      <c r="AP1015" s="9"/>
      <c r="AQ1015" s="9"/>
      <c r="AR1015" s="14" t="s">
        <v>2482</v>
      </c>
      <c r="AS1015" s="9" t="s">
        <v>2</v>
      </c>
      <c r="AT1015" s="9"/>
      <c r="AU1015" s="9"/>
      <c r="AV1015" s="13"/>
      <c r="AW1015" s="13"/>
      <c r="AX1015" s="9"/>
      <c r="AY1015" s="9"/>
      <c r="AZ1015" s="9"/>
      <c r="BA1015" s="33"/>
      <c r="BB1015" s="33"/>
      <c r="BC1015" s="36"/>
      <c r="BD1015" s="12" t="s">
        <v>1771</v>
      </c>
    </row>
    <row r="1016" spans="1:56" s="12" customFormat="1" x14ac:dyDescent="0.2">
      <c r="A1016" s="9" t="str">
        <f>IF(Search!$C$5="","",IF(COUNTA(Inventory!$AP1016)=1,1,""))</f>
        <v/>
      </c>
      <c r="B1016" s="9" t="str">
        <f>IF(Search!$C$4="","",IF(ISNUMBER(SEARCH(Search!$C$4,$AR1016))=TRUE,1,""))</f>
        <v/>
      </c>
      <c r="C1016" s="9" t="str">
        <f>IF(Search!$C$6="x",IF(COUNTA($AQ1016)=1,1,"N"),IF(COUNTA($AQ1016)=1,"N",""))</f>
        <v/>
      </c>
      <c r="D1016" s="9" t="str">
        <f>IF(Search!$O$8="","",IF(ISNUMBER(SEARCH(Search!$O$8,$BD1016))=TRUE,1,""))</f>
        <v/>
      </c>
      <c r="E1016" s="9" t="str">
        <f>IF(Search!$C$7="","",IF(ISNUMBER(SEARCH(Search!$C$7,$AN1016))=TRUE,1,""))</f>
        <v/>
      </c>
      <c r="F1016" s="9" t="str">
        <f>IF(Search!$C$8="","",IF(ISNUMBER(SEARCH(Search!$C$8,$AO1016))=TRUE,1,""))</f>
        <v/>
      </c>
      <c r="G1016" s="9" t="str">
        <f>IF(Search!$F$4="","",IF(Inventory!$AJ1016&lt;Search!$F$4,"",1))</f>
        <v/>
      </c>
      <c r="H1016" s="9" t="str">
        <f>IF(Search!$F$5="","",IF(Inventory!$AJ1016&gt;Search!$F$5,"",1))</f>
        <v/>
      </c>
      <c r="I1016" s="9" t="str">
        <f>IF(Search!$F$7="","",IF(Search!$F$8="",IF(ISNUMBER(SEARCH(Search!$F$7,$AL1016))=TRUE,1,""),""))</f>
        <v/>
      </c>
      <c r="J1016" s="9" t="str">
        <f>IF($AL1016=Search!$F$8,1,"")</f>
        <v/>
      </c>
      <c r="K1016" s="9" t="str">
        <f>IF(Search!$I$4="","",IF(COUNTA($AS1016)=1,IF(Search!$I$4="N","N",1),""))</f>
        <v/>
      </c>
      <c r="L1016" s="9" t="str">
        <f>IF(Search!$I$5="","",IF($AS1016="RC",1,""))</f>
        <v/>
      </c>
      <c r="M1016" s="9" t="str">
        <f>IF(Search!$I$6="","",IF($AS1016="RCP",1,""))</f>
        <v/>
      </c>
      <c r="N1016" s="9" t="str">
        <f>IF(Search!$I$8="","",IF(COUNTA($AT1016)=1,IF(Search!$I$8="N","N",1),""))</f>
        <v/>
      </c>
      <c r="O1016" s="9" t="str">
        <f>IF(Search!$L$4="","",IF(COUNTA($AU1016)=1,IF(Search!$L$4="N","N",1),""))</f>
        <v/>
      </c>
      <c r="P1016" s="9" t="str">
        <f>IF(Search!$L$5="","",IF(ISNUMBER(SEARCH("Jersey",$AU1016))=TRUE,IF(Search!$L$5="N","N",1),""))</f>
        <v/>
      </c>
      <c r="Q1016" s="9" t="str">
        <f>IF(Search!$L$6="","",IF(ISNUMBER(SEARCH("Patch",$AU1016))=TRUE,IF(Search!$L$6="N","N",1),""))</f>
        <v/>
      </c>
      <c r="R1016" s="9" t="str">
        <f>IF(Search!$L$7="","",IF(ISNUMBER(SEARCH("Shield",$AU1016))=TRUE,IF(Search!$L$7="N","N",1),""))</f>
        <v/>
      </c>
      <c r="S1016" s="9" t="str">
        <f>IF(Search!$L$8="","",IF(ISNUMBER(SEARCH("Stick",$AU1016))=TRUE,IF(Search!$L$8="N","N",1),""))</f>
        <v/>
      </c>
      <c r="T1016" s="9" t="str">
        <f>IF(Search!$O$4="","",IF(COUNTA($AW1016)=1,IF(Search!$O$4="N","N",1),""))</f>
        <v/>
      </c>
      <c r="U1016" s="9" t="str">
        <f>IF(Search!$O$5="","",IF($AW1016="","",IF($AW1016&lt;Search!$O$5,"",1)))</f>
        <v/>
      </c>
      <c r="V1016" s="9" t="str">
        <f>IF(Search!$O$6="","",IF($AW1016="","",IF($AW1016&gt;Search!$O$6,"",1)))</f>
        <v/>
      </c>
      <c r="W1016" s="9" t="str">
        <f>IF(Search!$U$4="","",IF($AX1016="","",1))</f>
        <v/>
      </c>
      <c r="X1016" s="9" t="str">
        <f>IF(Search!$U$5="","",IF(ISNUMBER(SEARCH(Search!$U$5,$AX1016))=TRUE,IF(Search!$U$5="N","N",1),""))</f>
        <v/>
      </c>
      <c r="Y1016" s="9" t="str">
        <f>IF(Search!$U$6="","",IF($AY1016&lt;Search!$U$6,"",1))</f>
        <v/>
      </c>
      <c r="Z1016" s="9" t="str">
        <f>IF(Search!$R$4="","",IF(Inventory!$BA1016&lt;Search!$R$4,"",1))</f>
        <v/>
      </c>
      <c r="AA1016" s="9" t="str">
        <f>IF(Search!$R$5="","",IF($BA1016&gt;Search!$R$5,"",1))</f>
        <v/>
      </c>
      <c r="AB1016" s="9" t="str">
        <f>IF(Search!$R$6="","",IF($BB1016&lt;Search!$R$6,"",1))</f>
        <v/>
      </c>
      <c r="AC1016" s="9" t="str">
        <f>IF(Search!$R$7="","",IF($BB1016&lt;Search!$R$7,"",1))</f>
        <v/>
      </c>
      <c r="AD1016" s="45" t="str">
        <f>IF(COUNTIF($A1016:$AC1016,"n")&gt;0,"",IF(SUM($A1016:$AC1016)=COUNTA(Search!$C$4:$C$8,Search!$F$4:$F$8,Search!$I$4:$I$6,Search!$I$8,Search!$L$4:$L$8,Search!$O$4:$O$8,Search!$R$4:$R$7,Search!$U$4:$U$7)-COUNTIF(Search!$C$4:$U$7,"n"),1+LARGE($AD$1:AD1015,1),""))</f>
        <v/>
      </c>
      <c r="AE1016" s="45" t="str">
        <f t="shared" si="48"/>
        <v/>
      </c>
      <c r="AF1016" s="45" t="str">
        <f>IF(AD1016="","",COUNTIF($AE$1:$AE1015,$AE1016)+RANK($AE1016,$AE$2:$AE$10540,1))</f>
        <v/>
      </c>
      <c r="AG1016" s="45" t="str">
        <f t="shared" si="49"/>
        <v/>
      </c>
      <c r="AH1016" s="45" t="str">
        <f>IF($AD1016="","",COUNTIF($AG$1:$AG1015,$AG1016)+RANK($AG1016,$AG$1:$AG$10539,0))</f>
        <v/>
      </c>
      <c r="AI1016" s="10" t="str">
        <f t="shared" si="50"/>
        <v>2005-06 SP Authentic Limited #93 Mats Sundin     /   $</v>
      </c>
      <c r="AJ1016" s="11">
        <v>2005</v>
      </c>
      <c r="AK1016" s="17" t="s">
        <v>1879</v>
      </c>
      <c r="AL1016" s="12" t="s">
        <v>566</v>
      </c>
      <c r="AM1016" s="10">
        <v>93</v>
      </c>
      <c r="AN1016" s="15" t="s">
        <v>215</v>
      </c>
      <c r="AO1016" s="14"/>
      <c r="AP1016" s="14"/>
      <c r="AQ1016" s="14"/>
      <c r="AR1016" s="14"/>
      <c r="AS1016" s="9"/>
      <c r="AT1016" s="9"/>
      <c r="AU1016" s="9"/>
      <c r="AV1016" s="13"/>
      <c r="AW1016" s="13"/>
      <c r="AX1016" s="9"/>
      <c r="AY1016" s="9"/>
      <c r="AZ1016" s="9"/>
      <c r="BA1016" s="33"/>
      <c r="BB1016" s="33"/>
      <c r="BC1016" s="36"/>
      <c r="BD1016" s="12" t="s">
        <v>1771</v>
      </c>
    </row>
    <row r="1017" spans="1:56" s="12" customFormat="1" x14ac:dyDescent="0.2">
      <c r="A1017" s="9" t="str">
        <f>IF(Search!$C$5="","",IF(COUNTA(Inventory!$AP1017)=1,1,""))</f>
        <v/>
      </c>
      <c r="B1017" s="9" t="str">
        <f>IF(Search!$C$4="","",IF(ISNUMBER(SEARCH(Search!$C$4,$AR1017))=TRUE,1,""))</f>
        <v/>
      </c>
      <c r="C1017" s="9" t="str">
        <f>IF(Search!$C$6="x",IF(COUNTA($AQ1017)=1,1,"N"),IF(COUNTA($AQ1017)=1,"N",""))</f>
        <v/>
      </c>
      <c r="D1017" s="9" t="str">
        <f>IF(Search!$O$8="","",IF(ISNUMBER(SEARCH(Search!$O$8,$BD1017))=TRUE,1,""))</f>
        <v/>
      </c>
      <c r="E1017" s="9" t="str">
        <f>IF(Search!$C$7="","",IF(ISNUMBER(SEARCH(Search!$C$7,$AN1017))=TRUE,1,""))</f>
        <v/>
      </c>
      <c r="F1017" s="9" t="str">
        <f>IF(Search!$C$8="","",IF(ISNUMBER(SEARCH(Search!$C$8,$AO1017))=TRUE,1,""))</f>
        <v/>
      </c>
      <c r="G1017" s="9" t="str">
        <f>IF(Search!$F$4="","",IF(Inventory!$AJ1017&lt;Search!$F$4,"",1))</f>
        <v/>
      </c>
      <c r="H1017" s="9" t="str">
        <f>IF(Search!$F$5="","",IF(Inventory!$AJ1017&gt;Search!$F$5,"",1))</f>
        <v/>
      </c>
      <c r="I1017" s="9" t="str">
        <f>IF(Search!$F$7="","",IF(Search!$F$8="",IF(ISNUMBER(SEARCH(Search!$F$7,$AL1017))=TRUE,1,""),""))</f>
        <v/>
      </c>
      <c r="J1017" s="9" t="str">
        <f>IF($AL1017=Search!$F$8,1,"")</f>
        <v/>
      </c>
      <c r="K1017" s="9" t="str">
        <f>IF(Search!$I$4="","",IF(COUNTA($AS1017)=1,IF(Search!$I$4="N","N",1),""))</f>
        <v/>
      </c>
      <c r="L1017" s="9" t="str">
        <f>IF(Search!$I$5="","",IF($AS1017="RC",1,""))</f>
        <v/>
      </c>
      <c r="M1017" s="9" t="str">
        <f>IF(Search!$I$6="","",IF($AS1017="RCP",1,""))</f>
        <v/>
      </c>
      <c r="N1017" s="9" t="str">
        <f>IF(Search!$I$8="","",IF(COUNTA($AT1017)=1,IF(Search!$I$8="N","N",1),""))</f>
        <v/>
      </c>
      <c r="O1017" s="9" t="str">
        <f>IF(Search!$L$4="","",IF(COUNTA($AU1017)=1,IF(Search!$L$4="N","N",1),""))</f>
        <v/>
      </c>
      <c r="P1017" s="9" t="str">
        <f>IF(Search!$L$5="","",IF(ISNUMBER(SEARCH("Jersey",$AU1017))=TRUE,IF(Search!$L$5="N","N",1),""))</f>
        <v/>
      </c>
      <c r="Q1017" s="9" t="str">
        <f>IF(Search!$L$6="","",IF(ISNUMBER(SEARCH("Patch",$AU1017))=TRUE,IF(Search!$L$6="N","N",1),""))</f>
        <v/>
      </c>
      <c r="R1017" s="9" t="str">
        <f>IF(Search!$L$7="","",IF(ISNUMBER(SEARCH("Shield",$AU1017))=TRUE,IF(Search!$L$7="N","N",1),""))</f>
        <v/>
      </c>
      <c r="S1017" s="9" t="str">
        <f>IF(Search!$L$8="","",IF(ISNUMBER(SEARCH("Stick",$AU1017))=TRUE,IF(Search!$L$8="N","N",1),""))</f>
        <v/>
      </c>
      <c r="T1017" s="9" t="str">
        <f>IF(Search!$O$4="","",IF(COUNTA($AW1017)=1,IF(Search!$O$4="N","N",1),""))</f>
        <v/>
      </c>
      <c r="U1017" s="9" t="str">
        <f>IF(Search!$O$5="","",IF($AW1017="","",IF($AW1017&lt;Search!$O$5,"",1)))</f>
        <v/>
      </c>
      <c r="V1017" s="9" t="str">
        <f>IF(Search!$O$6="","",IF($AW1017="","",IF($AW1017&gt;Search!$O$6,"",1)))</f>
        <v/>
      </c>
      <c r="W1017" s="9" t="str">
        <f>IF(Search!$U$4="","",IF($AX1017="","",1))</f>
        <v/>
      </c>
      <c r="X1017" s="9" t="str">
        <f>IF(Search!$U$5="","",IF(ISNUMBER(SEARCH(Search!$U$5,$AX1017))=TRUE,IF(Search!$U$5="N","N",1),""))</f>
        <v/>
      </c>
      <c r="Y1017" s="9" t="str">
        <f>IF(Search!$U$6="","",IF($AY1017&lt;Search!$U$6,"",1))</f>
        <v/>
      </c>
      <c r="Z1017" s="9" t="str">
        <f>IF(Search!$R$4="","",IF(Inventory!$BA1017&lt;Search!$R$4,"",1))</f>
        <v/>
      </c>
      <c r="AA1017" s="9" t="str">
        <f>IF(Search!$R$5="","",IF($BA1017&gt;Search!$R$5,"",1))</f>
        <v/>
      </c>
      <c r="AB1017" s="9" t="str">
        <f>IF(Search!$R$6="","",IF($BB1017&lt;Search!$R$6,"",1))</f>
        <v/>
      </c>
      <c r="AC1017" s="9" t="str">
        <f>IF(Search!$R$7="","",IF($BB1017&lt;Search!$R$7,"",1))</f>
        <v/>
      </c>
      <c r="AD1017" s="45" t="str">
        <f>IF(COUNTIF($A1017:$AC1017,"n")&gt;0,"",IF(SUM($A1017:$AC1017)=COUNTA(Search!$C$4:$C$8,Search!$F$4:$F$8,Search!$I$4:$I$6,Search!$I$8,Search!$L$4:$L$8,Search!$O$4:$O$8,Search!$R$4:$R$7,Search!$U$4:$U$7)-COUNTIF(Search!$C$4:$U$7,"n"),1+LARGE($AD$1:AD1016,1),""))</f>
        <v/>
      </c>
      <c r="AE1017" s="45" t="str">
        <f t="shared" si="48"/>
        <v/>
      </c>
      <c r="AF1017" s="45" t="str">
        <f>IF(AD1017="","",COUNTIF($AE$1:$AE1016,$AE1017)+RANK($AE1017,$AE$2:$AE$10540,1))</f>
        <v/>
      </c>
      <c r="AG1017" s="45" t="str">
        <f t="shared" si="49"/>
        <v/>
      </c>
      <c r="AH1017" s="45" t="str">
        <f>IF($AD1017="","",COUNTIF($AG$1:$AG1016,$AG1017)+RANK($AG1017,$AG$1:$AG$10539,0))</f>
        <v/>
      </c>
      <c r="AI1017" s="10" t="str">
        <f t="shared" si="50"/>
        <v>2005-06 SP Authentic Limited #94 Ed Belfour     /   $</v>
      </c>
      <c r="AJ1017" s="11">
        <v>2005</v>
      </c>
      <c r="AK1017" s="17" t="s">
        <v>1879</v>
      </c>
      <c r="AL1017" s="12" t="s">
        <v>566</v>
      </c>
      <c r="AM1017" s="10">
        <v>94</v>
      </c>
      <c r="AN1017" s="15" t="s">
        <v>223</v>
      </c>
      <c r="AO1017" s="14"/>
      <c r="AP1017" s="14"/>
      <c r="AQ1017" s="14"/>
      <c r="AR1017" s="14"/>
      <c r="AS1017" s="9"/>
      <c r="AT1017" s="9"/>
      <c r="AU1017" s="9"/>
      <c r="AV1017" s="13"/>
      <c r="AW1017" s="13"/>
      <c r="AX1017" s="9"/>
      <c r="AY1017" s="9"/>
      <c r="AZ1017" s="9"/>
      <c r="BA1017" s="33"/>
      <c r="BB1017" s="33"/>
      <c r="BC1017" s="36"/>
      <c r="BD1017" s="12" t="s">
        <v>1771</v>
      </c>
    </row>
    <row r="1018" spans="1:56" s="12" customFormat="1" x14ac:dyDescent="0.2">
      <c r="A1018" s="9" t="str">
        <f>IF(Search!$C$5="","",IF(COUNTA(Inventory!$AP1018)=1,1,""))</f>
        <v/>
      </c>
      <c r="B1018" s="9" t="str">
        <f>IF(Search!$C$4="","",IF(ISNUMBER(SEARCH(Search!$C$4,$AR1018))=TRUE,1,""))</f>
        <v/>
      </c>
      <c r="C1018" s="9" t="str">
        <f>IF(Search!$C$6="x",IF(COUNTA($AQ1018)=1,1,"N"),IF(COUNTA($AQ1018)=1,"N",""))</f>
        <v/>
      </c>
      <c r="D1018" s="9" t="str">
        <f>IF(Search!$O$8="","",IF(ISNUMBER(SEARCH(Search!$O$8,$BD1018))=TRUE,1,""))</f>
        <v/>
      </c>
      <c r="E1018" s="9" t="str">
        <f>IF(Search!$C$7="","",IF(ISNUMBER(SEARCH(Search!$C$7,$AN1018))=TRUE,1,""))</f>
        <v/>
      </c>
      <c r="F1018" s="9" t="str">
        <f>IF(Search!$C$8="","",IF(ISNUMBER(SEARCH(Search!$C$8,$AO1018))=TRUE,1,""))</f>
        <v/>
      </c>
      <c r="G1018" s="9" t="str">
        <f>IF(Search!$F$4="","",IF(Inventory!$AJ1018&lt;Search!$F$4,"",1))</f>
        <v/>
      </c>
      <c r="H1018" s="9" t="str">
        <f>IF(Search!$F$5="","",IF(Inventory!$AJ1018&gt;Search!$F$5,"",1))</f>
        <v/>
      </c>
      <c r="I1018" s="9" t="str">
        <f>IF(Search!$F$7="","",IF(Search!$F$8="",IF(ISNUMBER(SEARCH(Search!$F$7,$AL1018))=TRUE,1,""),""))</f>
        <v/>
      </c>
      <c r="J1018" s="9" t="str">
        <f>IF($AL1018=Search!$F$8,1,"")</f>
        <v/>
      </c>
      <c r="K1018" s="9" t="str">
        <f>IF(Search!$I$4="","",IF(COUNTA($AS1018)=1,IF(Search!$I$4="N","N",1),""))</f>
        <v/>
      </c>
      <c r="L1018" s="9" t="str">
        <f>IF(Search!$I$5="","",IF($AS1018="RC",1,""))</f>
        <v/>
      </c>
      <c r="M1018" s="9" t="str">
        <f>IF(Search!$I$6="","",IF($AS1018="RCP",1,""))</f>
        <v/>
      </c>
      <c r="N1018" s="9" t="str">
        <f>IF(Search!$I$8="","",IF(COUNTA($AT1018)=1,IF(Search!$I$8="N","N",1),""))</f>
        <v/>
      </c>
      <c r="O1018" s="9" t="str">
        <f>IF(Search!$L$4="","",IF(COUNTA($AU1018)=1,IF(Search!$L$4="N","N",1),""))</f>
        <v/>
      </c>
      <c r="P1018" s="9" t="str">
        <f>IF(Search!$L$5="","",IF(ISNUMBER(SEARCH("Jersey",$AU1018))=TRUE,IF(Search!$L$5="N","N",1),""))</f>
        <v/>
      </c>
      <c r="Q1018" s="9" t="str">
        <f>IF(Search!$L$6="","",IF(ISNUMBER(SEARCH("Patch",$AU1018))=TRUE,IF(Search!$L$6="N","N",1),""))</f>
        <v/>
      </c>
      <c r="R1018" s="9" t="str">
        <f>IF(Search!$L$7="","",IF(ISNUMBER(SEARCH("Shield",$AU1018))=TRUE,IF(Search!$L$7="N","N",1),""))</f>
        <v/>
      </c>
      <c r="S1018" s="9" t="str">
        <f>IF(Search!$L$8="","",IF(ISNUMBER(SEARCH("Stick",$AU1018))=TRUE,IF(Search!$L$8="N","N",1),""))</f>
        <v/>
      </c>
      <c r="T1018" s="9" t="str">
        <f>IF(Search!$O$4="","",IF(COUNTA($AW1018)=1,IF(Search!$O$4="N","N",1),""))</f>
        <v/>
      </c>
      <c r="U1018" s="9" t="str">
        <f>IF(Search!$O$5="","",IF($AW1018="","",IF($AW1018&lt;Search!$O$5,"",1)))</f>
        <v/>
      </c>
      <c r="V1018" s="9" t="str">
        <f>IF(Search!$O$6="","",IF($AW1018="","",IF($AW1018&gt;Search!$O$6,"",1)))</f>
        <v/>
      </c>
      <c r="W1018" s="9" t="str">
        <f>IF(Search!$U$4="","",IF($AX1018="","",1))</f>
        <v/>
      </c>
      <c r="X1018" s="9" t="str">
        <f>IF(Search!$U$5="","",IF(ISNUMBER(SEARCH(Search!$U$5,$AX1018))=TRUE,IF(Search!$U$5="N","N",1),""))</f>
        <v/>
      </c>
      <c r="Y1018" s="9" t="str">
        <f>IF(Search!$U$6="","",IF($AY1018&lt;Search!$U$6,"",1))</f>
        <v/>
      </c>
      <c r="Z1018" s="9" t="str">
        <f>IF(Search!$R$4="","",IF(Inventory!$BA1018&lt;Search!$R$4,"",1))</f>
        <v/>
      </c>
      <c r="AA1018" s="9" t="str">
        <f>IF(Search!$R$5="","",IF($BA1018&gt;Search!$R$5,"",1))</f>
        <v/>
      </c>
      <c r="AB1018" s="9" t="str">
        <f>IF(Search!$R$6="","",IF($BB1018&lt;Search!$R$6,"",1))</f>
        <v/>
      </c>
      <c r="AC1018" s="9" t="str">
        <f>IF(Search!$R$7="","",IF($BB1018&lt;Search!$R$7,"",1))</f>
        <v/>
      </c>
      <c r="AD1018" s="45" t="str">
        <f>IF(COUNTIF($A1018:$AC1018,"n")&gt;0,"",IF(SUM($A1018:$AC1018)=COUNTA(Search!$C$4:$C$8,Search!$F$4:$F$8,Search!$I$4:$I$6,Search!$I$8,Search!$L$4:$L$8,Search!$O$4:$O$8,Search!$R$4:$R$7,Search!$U$4:$U$7)-COUNTIF(Search!$C$4:$U$7,"n"),1+LARGE($AD$1:AD1017,1),""))</f>
        <v/>
      </c>
      <c r="AE1018" s="45" t="str">
        <f t="shared" si="48"/>
        <v/>
      </c>
      <c r="AF1018" s="45" t="str">
        <f>IF(AD1018="","",COUNTIF($AE$1:$AE1017,$AE1018)+RANK($AE1018,$AE$2:$AE$10540,1))</f>
        <v/>
      </c>
      <c r="AG1018" s="45" t="str">
        <f t="shared" si="49"/>
        <v/>
      </c>
      <c r="AH1018" s="45" t="str">
        <f>IF($AD1018="","",COUNTIF($AG$1:$AG1017,$AG1018)+RANK($AG1018,$AG$1:$AG$10539,0))</f>
        <v/>
      </c>
      <c r="AI1018" s="10" t="str">
        <f t="shared" si="50"/>
        <v>2005-06 SP Authentic Limited #95 Matt Stajan TOR    /   $</v>
      </c>
      <c r="AJ1018" s="11">
        <v>2005</v>
      </c>
      <c r="AK1018" s="17" t="s">
        <v>1879</v>
      </c>
      <c r="AL1018" s="12" t="s">
        <v>566</v>
      </c>
      <c r="AM1018" s="10">
        <v>95</v>
      </c>
      <c r="AN1018" s="12" t="s">
        <v>538</v>
      </c>
      <c r="AO1018" s="9" t="s">
        <v>1904</v>
      </c>
      <c r="AP1018" s="9"/>
      <c r="AQ1018" s="9"/>
      <c r="AR1018" s="14"/>
      <c r="AS1018" s="9"/>
      <c r="AT1018" s="9"/>
      <c r="AU1018" s="9"/>
      <c r="AV1018" s="13"/>
      <c r="AW1018" s="13"/>
      <c r="AX1018" s="9"/>
      <c r="AY1018" s="9"/>
      <c r="AZ1018" s="9"/>
      <c r="BA1018" s="33"/>
      <c r="BB1018" s="33"/>
      <c r="BC1018" s="36"/>
      <c r="BD1018" s="12" t="s">
        <v>1771</v>
      </c>
    </row>
    <row r="1019" spans="1:56" s="12" customFormat="1" x14ac:dyDescent="0.2">
      <c r="A1019" s="9" t="str">
        <f>IF(Search!$C$5="","",IF(COUNTA(Inventory!$AP1019)=1,1,""))</f>
        <v/>
      </c>
      <c r="B1019" s="9" t="str">
        <f>IF(Search!$C$4="","",IF(ISNUMBER(SEARCH(Search!$C$4,$AR1019))=TRUE,1,""))</f>
        <v/>
      </c>
      <c r="C1019" s="9" t="str">
        <f>IF(Search!$C$6="x",IF(COUNTA($AQ1019)=1,1,"N"),IF(COUNTA($AQ1019)=1,"N",""))</f>
        <v/>
      </c>
      <c r="D1019" s="9" t="str">
        <f>IF(Search!$O$8="","",IF(ISNUMBER(SEARCH(Search!$O$8,$BD1019))=TRUE,1,""))</f>
        <v/>
      </c>
      <c r="E1019" s="9" t="str">
        <f>IF(Search!$C$7="","",IF(ISNUMBER(SEARCH(Search!$C$7,$AN1019))=TRUE,1,""))</f>
        <v/>
      </c>
      <c r="F1019" s="9" t="str">
        <f>IF(Search!$C$8="","",IF(ISNUMBER(SEARCH(Search!$C$8,$AO1019))=TRUE,1,""))</f>
        <v/>
      </c>
      <c r="G1019" s="9" t="str">
        <f>IF(Search!$F$4="","",IF(Inventory!$AJ1019&lt;Search!$F$4,"",1))</f>
        <v/>
      </c>
      <c r="H1019" s="9" t="str">
        <f>IF(Search!$F$5="","",IF(Inventory!$AJ1019&gt;Search!$F$5,"",1))</f>
        <v/>
      </c>
      <c r="I1019" s="9" t="str">
        <f>IF(Search!$F$7="","",IF(Search!$F$8="",IF(ISNUMBER(SEARCH(Search!$F$7,$AL1019))=TRUE,1,""),""))</f>
        <v/>
      </c>
      <c r="J1019" s="9" t="str">
        <f>IF($AL1019=Search!$F$8,1,"")</f>
        <v/>
      </c>
      <c r="K1019" s="9" t="str">
        <f>IF(Search!$I$4="","",IF(COUNTA($AS1019)=1,IF(Search!$I$4="N","N",1),""))</f>
        <v/>
      </c>
      <c r="L1019" s="9" t="str">
        <f>IF(Search!$I$5="","",IF($AS1019="RC",1,""))</f>
        <v/>
      </c>
      <c r="M1019" s="9" t="str">
        <f>IF(Search!$I$6="","",IF($AS1019="RCP",1,""))</f>
        <v/>
      </c>
      <c r="N1019" s="9" t="str">
        <f>IF(Search!$I$8="","",IF(COUNTA($AT1019)=1,IF(Search!$I$8="N","N",1),""))</f>
        <v/>
      </c>
      <c r="O1019" s="9" t="str">
        <f>IF(Search!$L$4="","",IF(COUNTA($AU1019)=1,IF(Search!$L$4="N","N",1),""))</f>
        <v/>
      </c>
      <c r="P1019" s="9" t="str">
        <f>IF(Search!$L$5="","",IF(ISNUMBER(SEARCH("Jersey",$AU1019))=TRUE,IF(Search!$L$5="N","N",1),""))</f>
        <v/>
      </c>
      <c r="Q1019" s="9" t="str">
        <f>IF(Search!$L$6="","",IF(ISNUMBER(SEARCH("Patch",$AU1019))=TRUE,IF(Search!$L$6="N","N",1),""))</f>
        <v/>
      </c>
      <c r="R1019" s="9" t="str">
        <f>IF(Search!$L$7="","",IF(ISNUMBER(SEARCH("Shield",$AU1019))=TRUE,IF(Search!$L$7="N","N",1),""))</f>
        <v/>
      </c>
      <c r="S1019" s="9" t="str">
        <f>IF(Search!$L$8="","",IF(ISNUMBER(SEARCH("Stick",$AU1019))=TRUE,IF(Search!$L$8="N","N",1),""))</f>
        <v/>
      </c>
      <c r="T1019" s="9" t="str">
        <f>IF(Search!$O$4="","",IF(COUNTA($AW1019)=1,IF(Search!$O$4="N","N",1),""))</f>
        <v/>
      </c>
      <c r="U1019" s="9" t="str">
        <f>IF(Search!$O$5="","",IF($AW1019="","",IF($AW1019&lt;Search!$O$5,"",1)))</f>
        <v/>
      </c>
      <c r="V1019" s="9" t="str">
        <f>IF(Search!$O$6="","",IF($AW1019="","",IF($AW1019&gt;Search!$O$6,"",1)))</f>
        <v/>
      </c>
      <c r="W1019" s="9" t="str">
        <f>IF(Search!$U$4="","",IF($AX1019="","",1))</f>
        <v/>
      </c>
      <c r="X1019" s="9" t="str">
        <f>IF(Search!$U$5="","",IF(ISNUMBER(SEARCH(Search!$U$5,$AX1019))=TRUE,IF(Search!$U$5="N","N",1),""))</f>
        <v/>
      </c>
      <c r="Y1019" s="9" t="str">
        <f>IF(Search!$U$6="","",IF($AY1019&lt;Search!$U$6,"",1))</f>
        <v/>
      </c>
      <c r="Z1019" s="9" t="str">
        <f>IF(Search!$R$4="","",IF(Inventory!$BA1019&lt;Search!$R$4,"",1))</f>
        <v/>
      </c>
      <c r="AA1019" s="9" t="str">
        <f>IF(Search!$R$5="","",IF($BA1019&gt;Search!$R$5,"",1))</f>
        <v/>
      </c>
      <c r="AB1019" s="9" t="str">
        <f>IF(Search!$R$6="","",IF($BB1019&lt;Search!$R$6,"",1))</f>
        <v/>
      </c>
      <c r="AC1019" s="9" t="str">
        <f>IF(Search!$R$7="","",IF($BB1019&lt;Search!$R$7,"",1))</f>
        <v/>
      </c>
      <c r="AD1019" s="45" t="str">
        <f>IF(COUNTIF($A1019:$AC1019,"n")&gt;0,"",IF(SUM($A1019:$AC1019)=COUNTA(Search!$C$4:$C$8,Search!$F$4:$F$8,Search!$I$4:$I$6,Search!$I$8,Search!$L$4:$L$8,Search!$O$4:$O$8,Search!$R$4:$R$7,Search!$U$4:$U$7)-COUNTIF(Search!$C$4:$U$7,"n"),1+LARGE($AD$1:AD1018,1),""))</f>
        <v/>
      </c>
      <c r="AE1019" s="45" t="str">
        <f t="shared" si="48"/>
        <v/>
      </c>
      <c r="AF1019" s="45" t="str">
        <f>IF(AD1019="","",COUNTIF($AE$1:$AE1018,$AE1019)+RANK($AE1019,$AE$2:$AE$10540,1))</f>
        <v/>
      </c>
      <c r="AG1019" s="45" t="str">
        <f t="shared" si="49"/>
        <v/>
      </c>
      <c r="AH1019" s="45" t="str">
        <f>IF($AD1019="","",COUNTIF($AG$1:$AG1018,$AG1019)+RANK($AG1019,$AG$1:$AG$10539,0))</f>
        <v/>
      </c>
      <c r="AI1019" s="10" t="str">
        <f t="shared" si="50"/>
        <v>2005-06 SP Authentic Sign of the Times #CC Carlo Colaiacovo     /   $</v>
      </c>
      <c r="AJ1019" s="11">
        <v>2005</v>
      </c>
      <c r="AK1019" s="17" t="s">
        <v>1879</v>
      </c>
      <c r="AL1019" s="12" t="s">
        <v>567</v>
      </c>
      <c r="AM1019" s="10" t="s">
        <v>568</v>
      </c>
      <c r="AN1019" s="12" t="s">
        <v>569</v>
      </c>
      <c r="AO1019" s="9"/>
      <c r="AP1019" s="9"/>
      <c r="AQ1019" s="9"/>
      <c r="AR1019" s="14" t="s">
        <v>2125</v>
      </c>
      <c r="AS1019" s="9"/>
      <c r="AT1019" s="9"/>
      <c r="AU1019" s="9"/>
      <c r="AV1019" s="13"/>
      <c r="AW1019" s="13"/>
      <c r="AX1019" s="9"/>
      <c r="AY1019" s="9"/>
      <c r="AZ1019" s="9"/>
      <c r="BA1019" s="33"/>
      <c r="BB1019" s="33"/>
      <c r="BC1019" s="36"/>
      <c r="BD1019" s="12" t="s">
        <v>1771</v>
      </c>
    </row>
    <row r="1020" spans="1:56" s="12" customFormat="1" x14ac:dyDescent="0.2">
      <c r="A1020" s="9" t="str">
        <f>IF(Search!$C$5="","",IF(COUNTA(Inventory!$AP1020)=1,1,""))</f>
        <v/>
      </c>
      <c r="B1020" s="9" t="str">
        <f>IF(Search!$C$4="","",IF(ISNUMBER(SEARCH(Search!$C$4,$AR1020))=TRUE,1,""))</f>
        <v/>
      </c>
      <c r="C1020" s="9" t="str">
        <f>IF(Search!$C$6="x",IF(COUNTA($AQ1020)=1,1,"N"),IF(COUNTA($AQ1020)=1,"N",""))</f>
        <v/>
      </c>
      <c r="D1020" s="9" t="str">
        <f>IF(Search!$O$8="","",IF(ISNUMBER(SEARCH(Search!$O$8,$BD1020))=TRUE,1,""))</f>
        <v/>
      </c>
      <c r="E1020" s="9" t="str">
        <f>IF(Search!$C$7="","",IF(ISNUMBER(SEARCH(Search!$C$7,$AN1020))=TRUE,1,""))</f>
        <v/>
      </c>
      <c r="F1020" s="9" t="str">
        <f>IF(Search!$C$8="","",IF(ISNUMBER(SEARCH(Search!$C$8,$AO1020))=TRUE,1,""))</f>
        <v/>
      </c>
      <c r="G1020" s="9" t="str">
        <f>IF(Search!$F$4="","",IF(Inventory!$AJ1020&lt;Search!$F$4,"",1))</f>
        <v/>
      </c>
      <c r="H1020" s="9" t="str">
        <f>IF(Search!$F$5="","",IF(Inventory!$AJ1020&gt;Search!$F$5,"",1))</f>
        <v/>
      </c>
      <c r="I1020" s="9" t="str">
        <f>IF(Search!$F$7="","",IF(Search!$F$8="",IF(ISNUMBER(SEARCH(Search!$F$7,$AL1020))=TRUE,1,""),""))</f>
        <v/>
      </c>
      <c r="J1020" s="9" t="str">
        <f>IF($AL1020=Search!$F$8,1,"")</f>
        <v/>
      </c>
      <c r="K1020" s="9" t="str">
        <f>IF(Search!$I$4="","",IF(COUNTA($AS1020)=1,IF(Search!$I$4="N","N",1),""))</f>
        <v/>
      </c>
      <c r="L1020" s="9" t="str">
        <f>IF(Search!$I$5="","",IF($AS1020="RC",1,""))</f>
        <v/>
      </c>
      <c r="M1020" s="9" t="str">
        <f>IF(Search!$I$6="","",IF($AS1020="RCP",1,""))</f>
        <v/>
      </c>
      <c r="N1020" s="9" t="str">
        <f>IF(Search!$I$8="","",IF(COUNTA($AT1020)=1,IF(Search!$I$8="N","N",1),""))</f>
        <v/>
      </c>
      <c r="O1020" s="9" t="str">
        <f>IF(Search!$L$4="","",IF(COUNTA($AU1020)=1,IF(Search!$L$4="N","N",1),""))</f>
        <v/>
      </c>
      <c r="P1020" s="9" t="str">
        <f>IF(Search!$L$5="","",IF(ISNUMBER(SEARCH("Jersey",$AU1020))=TRUE,IF(Search!$L$5="N","N",1),""))</f>
        <v/>
      </c>
      <c r="Q1020" s="9" t="str">
        <f>IF(Search!$L$6="","",IF(ISNUMBER(SEARCH("Patch",$AU1020))=TRUE,IF(Search!$L$6="N","N",1),""))</f>
        <v/>
      </c>
      <c r="R1020" s="9" t="str">
        <f>IF(Search!$L$7="","",IF(ISNUMBER(SEARCH("Shield",$AU1020))=TRUE,IF(Search!$L$7="N","N",1),""))</f>
        <v/>
      </c>
      <c r="S1020" s="9" t="str">
        <f>IF(Search!$L$8="","",IF(ISNUMBER(SEARCH("Stick",$AU1020))=TRUE,IF(Search!$L$8="N","N",1),""))</f>
        <v/>
      </c>
      <c r="T1020" s="9" t="str">
        <f>IF(Search!$O$4="","",IF(COUNTA($AW1020)=1,IF(Search!$O$4="N","N",1),""))</f>
        <v/>
      </c>
      <c r="U1020" s="9" t="str">
        <f>IF(Search!$O$5="","",IF($AW1020="","",IF($AW1020&lt;Search!$O$5,"",1)))</f>
        <v/>
      </c>
      <c r="V1020" s="9" t="str">
        <f>IF(Search!$O$6="","",IF($AW1020="","",IF($AW1020&gt;Search!$O$6,"",1)))</f>
        <v/>
      </c>
      <c r="W1020" s="9" t="str">
        <f>IF(Search!$U$4="","",IF($AX1020="","",1))</f>
        <v/>
      </c>
      <c r="X1020" s="9" t="str">
        <f>IF(Search!$U$5="","",IF(ISNUMBER(SEARCH(Search!$U$5,$AX1020))=TRUE,IF(Search!$U$5="N","N",1),""))</f>
        <v/>
      </c>
      <c r="Y1020" s="9" t="str">
        <f>IF(Search!$U$6="","",IF($AY1020&lt;Search!$U$6,"",1))</f>
        <v/>
      </c>
      <c r="Z1020" s="9" t="str">
        <f>IF(Search!$R$4="","",IF(Inventory!$BA1020&lt;Search!$R$4,"",1))</f>
        <v/>
      </c>
      <c r="AA1020" s="9" t="str">
        <f>IF(Search!$R$5="","",IF($BA1020&gt;Search!$R$5,"",1))</f>
        <v/>
      </c>
      <c r="AB1020" s="9" t="str">
        <f>IF(Search!$R$6="","",IF($BB1020&lt;Search!$R$6,"",1))</f>
        <v/>
      </c>
      <c r="AC1020" s="9" t="str">
        <f>IF(Search!$R$7="","",IF($BB1020&lt;Search!$R$7,"",1))</f>
        <v/>
      </c>
      <c r="AD1020" s="45" t="str">
        <f>IF(COUNTIF($A1020:$AC1020,"n")&gt;0,"",IF(SUM($A1020:$AC1020)=COUNTA(Search!$C$4:$C$8,Search!$F$4:$F$8,Search!$I$4:$I$6,Search!$I$8,Search!$L$4:$L$8,Search!$O$4:$O$8,Search!$R$4:$R$7,Search!$U$4:$U$7)-COUNTIF(Search!$C$4:$U$7,"n"),1+LARGE($AD$1:AD1019,1),""))</f>
        <v/>
      </c>
      <c r="AE1020" s="45" t="str">
        <f t="shared" si="48"/>
        <v/>
      </c>
      <c r="AF1020" s="45" t="str">
        <f>IF(AD1020="","",COUNTIF($AE$1:$AE1019,$AE1020)+RANK($AE1020,$AE$2:$AE$10540,1))</f>
        <v/>
      </c>
      <c r="AG1020" s="45" t="str">
        <f t="shared" si="49"/>
        <v/>
      </c>
      <c r="AH1020" s="45" t="str">
        <f>IF($AD1020="","",COUNTIF($AG$1:$AG1019,$AG1020)+RANK($AG1020,$AG$1:$AG$10539,0))</f>
        <v/>
      </c>
      <c r="AI1020" s="10" t="str">
        <f t="shared" si="50"/>
        <v>2005-06 The Cup #181 Brett Lebda  RC AU  /199   $</v>
      </c>
      <c r="AJ1020" s="11">
        <v>2005</v>
      </c>
      <c r="AK1020" s="17" t="s">
        <v>1879</v>
      </c>
      <c r="AL1020" s="12" t="s">
        <v>570</v>
      </c>
      <c r="AM1020" s="10">
        <v>181</v>
      </c>
      <c r="AN1020" s="12" t="s">
        <v>571</v>
      </c>
      <c r="AO1020" s="9"/>
      <c r="AP1020" s="9"/>
      <c r="AQ1020" s="9"/>
      <c r="AR1020" s="14" t="s">
        <v>2463</v>
      </c>
      <c r="AS1020" s="9" t="s">
        <v>2</v>
      </c>
      <c r="AT1020" s="9" t="s">
        <v>1857</v>
      </c>
      <c r="AU1020" s="9"/>
      <c r="AV1020" s="13"/>
      <c r="AW1020" s="13">
        <v>199</v>
      </c>
      <c r="AX1020" s="9"/>
      <c r="AY1020" s="9"/>
      <c r="AZ1020" s="9"/>
      <c r="BA1020" s="33"/>
      <c r="BB1020" s="33"/>
      <c r="BC1020" s="36"/>
      <c r="BD1020" s="12" t="s">
        <v>1771</v>
      </c>
    </row>
    <row r="1021" spans="1:56" s="12" customFormat="1" x14ac:dyDescent="0.2">
      <c r="A1021" s="9" t="str">
        <f>IF(Search!$C$5="","",IF(COUNTA(Inventory!$AP1021)=1,1,""))</f>
        <v/>
      </c>
      <c r="B1021" s="9" t="str">
        <f>IF(Search!$C$4="","",IF(ISNUMBER(SEARCH(Search!$C$4,$AR1021))=TRUE,1,""))</f>
        <v/>
      </c>
      <c r="C1021" s="9" t="str">
        <f>IF(Search!$C$6="x",IF(COUNTA($AQ1021)=1,1,"N"),IF(COUNTA($AQ1021)=1,"N",""))</f>
        <v/>
      </c>
      <c r="D1021" s="9" t="str">
        <f>IF(Search!$O$8="","",IF(ISNUMBER(SEARCH(Search!$O$8,$BD1021))=TRUE,1,""))</f>
        <v/>
      </c>
      <c r="E1021" s="9" t="str">
        <f>IF(Search!$C$7="","",IF(ISNUMBER(SEARCH(Search!$C$7,$AN1021))=TRUE,1,""))</f>
        <v/>
      </c>
      <c r="F1021" s="9" t="str">
        <f>IF(Search!$C$8="","",IF(ISNUMBER(SEARCH(Search!$C$8,$AO1021))=TRUE,1,""))</f>
        <v/>
      </c>
      <c r="G1021" s="9" t="str">
        <f>IF(Search!$F$4="","",IF(Inventory!$AJ1021&lt;Search!$F$4,"",1))</f>
        <v/>
      </c>
      <c r="H1021" s="9" t="str">
        <f>IF(Search!$F$5="","",IF(Inventory!$AJ1021&gt;Search!$F$5,"",1))</f>
        <v/>
      </c>
      <c r="I1021" s="9" t="str">
        <f>IF(Search!$F$7="","",IF(Search!$F$8="",IF(ISNUMBER(SEARCH(Search!$F$7,$AL1021))=TRUE,1,""),""))</f>
        <v/>
      </c>
      <c r="J1021" s="9" t="str">
        <f>IF($AL1021=Search!$F$8,1,"")</f>
        <v/>
      </c>
      <c r="K1021" s="9" t="str">
        <f>IF(Search!$I$4="","",IF(COUNTA($AS1021)=1,IF(Search!$I$4="N","N",1),""))</f>
        <v/>
      </c>
      <c r="L1021" s="9" t="str">
        <f>IF(Search!$I$5="","",IF($AS1021="RC",1,""))</f>
        <v/>
      </c>
      <c r="M1021" s="9" t="str">
        <f>IF(Search!$I$6="","",IF($AS1021="RCP",1,""))</f>
        <v/>
      </c>
      <c r="N1021" s="9" t="str">
        <f>IF(Search!$I$8="","",IF(COUNTA($AT1021)=1,IF(Search!$I$8="N","N",1),""))</f>
        <v/>
      </c>
      <c r="O1021" s="9" t="str">
        <f>IF(Search!$L$4="","",IF(COUNTA($AU1021)=1,IF(Search!$L$4="N","N",1),""))</f>
        <v/>
      </c>
      <c r="P1021" s="9" t="str">
        <f>IF(Search!$L$5="","",IF(ISNUMBER(SEARCH("Jersey",$AU1021))=TRUE,IF(Search!$L$5="N","N",1),""))</f>
        <v/>
      </c>
      <c r="Q1021" s="9" t="str">
        <f>IF(Search!$L$6="","",IF(ISNUMBER(SEARCH("Patch",$AU1021))=TRUE,IF(Search!$L$6="N","N",1),""))</f>
        <v/>
      </c>
      <c r="R1021" s="9" t="str">
        <f>IF(Search!$L$7="","",IF(ISNUMBER(SEARCH("Shield",$AU1021))=TRUE,IF(Search!$L$7="N","N",1),""))</f>
        <v/>
      </c>
      <c r="S1021" s="9" t="str">
        <f>IF(Search!$L$8="","",IF(ISNUMBER(SEARCH("Stick",$AU1021))=TRUE,IF(Search!$L$8="N","N",1),""))</f>
        <v/>
      </c>
      <c r="T1021" s="9" t="str">
        <f>IF(Search!$O$4="","",IF(COUNTA($AW1021)=1,IF(Search!$O$4="N","N",1),""))</f>
        <v/>
      </c>
      <c r="U1021" s="9" t="str">
        <f>IF(Search!$O$5="","",IF($AW1021="","",IF($AW1021&lt;Search!$O$5,"",1)))</f>
        <v/>
      </c>
      <c r="V1021" s="9" t="str">
        <f>IF(Search!$O$6="","",IF($AW1021="","",IF($AW1021&gt;Search!$O$6,"",1)))</f>
        <v/>
      </c>
      <c r="W1021" s="9" t="str">
        <f>IF(Search!$U$4="","",IF($AX1021="","",1))</f>
        <v/>
      </c>
      <c r="X1021" s="9" t="str">
        <f>IF(Search!$U$5="","",IF(ISNUMBER(SEARCH(Search!$U$5,$AX1021))=TRUE,IF(Search!$U$5="N","N",1),""))</f>
        <v/>
      </c>
      <c r="Y1021" s="9" t="str">
        <f>IF(Search!$U$6="","",IF($AY1021&lt;Search!$U$6,"",1))</f>
        <v/>
      </c>
      <c r="Z1021" s="9" t="str">
        <f>IF(Search!$R$4="","",IF(Inventory!$BA1021&lt;Search!$R$4,"",1))</f>
        <v/>
      </c>
      <c r="AA1021" s="9" t="str">
        <f>IF(Search!$R$5="","",IF($BA1021&gt;Search!$R$5,"",1))</f>
        <v/>
      </c>
      <c r="AB1021" s="9" t="str">
        <f>IF(Search!$R$6="","",IF($BB1021&lt;Search!$R$6,"",1))</f>
        <v/>
      </c>
      <c r="AC1021" s="9" t="str">
        <f>IF(Search!$R$7="","",IF($BB1021&lt;Search!$R$7,"",1))</f>
        <v/>
      </c>
      <c r="AD1021" s="45" t="str">
        <f>IF(COUNTIF($A1021:$AC1021,"n")&gt;0,"",IF(SUM($A1021:$AC1021)=COUNTA(Search!$C$4:$C$8,Search!$F$4:$F$8,Search!$I$4:$I$6,Search!$I$8,Search!$L$4:$L$8,Search!$O$4:$O$8,Search!$R$4:$R$7,Search!$U$4:$U$7)-COUNTIF(Search!$C$4:$U$7,"n"),1+LARGE($AD$1:AD1020,1),""))</f>
        <v/>
      </c>
      <c r="AE1021" s="45" t="str">
        <f t="shared" si="48"/>
        <v/>
      </c>
      <c r="AF1021" s="45" t="str">
        <f>IF(AD1021="","",COUNTIF($AE$1:$AE1020,$AE1021)+RANK($AE1021,$AE$2:$AE$10540,1))</f>
        <v/>
      </c>
      <c r="AG1021" s="45" t="str">
        <f t="shared" si="49"/>
        <v/>
      </c>
      <c r="AH1021" s="45" t="str">
        <f>IF($AD1021="","",COUNTIF($AG$1:$AG1020,$AG1021)+RANK($AG1021,$AG$1:$AG$10539,0))</f>
        <v/>
      </c>
      <c r="AI1021" s="10" t="str">
        <f t="shared" si="50"/>
        <v>2005-06 The Cup #182 Jay McClement  RC AU  /199   $</v>
      </c>
      <c r="AJ1021" s="11">
        <v>2005</v>
      </c>
      <c r="AK1021" s="17" t="s">
        <v>1879</v>
      </c>
      <c r="AL1021" s="12" t="s">
        <v>570</v>
      </c>
      <c r="AM1021" s="10">
        <v>182</v>
      </c>
      <c r="AN1021" s="12" t="s">
        <v>572</v>
      </c>
      <c r="AO1021" s="9"/>
      <c r="AP1021" s="9"/>
      <c r="AQ1021" s="9"/>
      <c r="AR1021" s="14" t="s">
        <v>2463</v>
      </c>
      <c r="AS1021" s="9" t="s">
        <v>2</v>
      </c>
      <c r="AT1021" s="9" t="s">
        <v>1857</v>
      </c>
      <c r="AU1021" s="9"/>
      <c r="AV1021" s="13"/>
      <c r="AW1021" s="13">
        <v>199</v>
      </c>
      <c r="AX1021" s="9"/>
      <c r="AY1021" s="9"/>
      <c r="AZ1021" s="9"/>
      <c r="BA1021" s="33"/>
      <c r="BB1021" s="33"/>
      <c r="BC1021" s="36"/>
      <c r="BD1021" s="12" t="s">
        <v>1771</v>
      </c>
    </row>
    <row r="1022" spans="1:56" s="12" customFormat="1" x14ac:dyDescent="0.2">
      <c r="A1022" s="9" t="str">
        <f>IF(Search!$C$5="","",IF(COUNTA(Inventory!$AP1022)=1,1,""))</f>
        <v/>
      </c>
      <c r="B1022" s="9" t="str">
        <f>IF(Search!$C$4="","",IF(ISNUMBER(SEARCH(Search!$C$4,$AR1022))=TRUE,1,""))</f>
        <v/>
      </c>
      <c r="C1022" s="9" t="str">
        <f>IF(Search!$C$6="x",IF(COUNTA($AQ1022)=1,1,"N"),IF(COUNTA($AQ1022)=1,"N",""))</f>
        <v/>
      </c>
      <c r="D1022" s="9" t="str">
        <f>IF(Search!$O$8="","",IF(ISNUMBER(SEARCH(Search!$O$8,$BD1022))=TRUE,1,""))</f>
        <v/>
      </c>
      <c r="E1022" s="9" t="str">
        <f>IF(Search!$C$7="","",IF(ISNUMBER(SEARCH(Search!$C$7,$AN1022))=TRUE,1,""))</f>
        <v/>
      </c>
      <c r="F1022" s="9" t="str">
        <f>IF(Search!$C$8="","",IF(ISNUMBER(SEARCH(Search!$C$8,$AO1022))=TRUE,1,""))</f>
        <v/>
      </c>
      <c r="G1022" s="9" t="str">
        <f>IF(Search!$F$4="","",IF(Inventory!$AJ1022&lt;Search!$F$4,"",1))</f>
        <v/>
      </c>
      <c r="H1022" s="9" t="str">
        <f>IF(Search!$F$5="","",IF(Inventory!$AJ1022&gt;Search!$F$5,"",1))</f>
        <v/>
      </c>
      <c r="I1022" s="9" t="str">
        <f>IF(Search!$F$7="","",IF(Search!$F$8="",IF(ISNUMBER(SEARCH(Search!$F$7,$AL1022))=TRUE,1,""),""))</f>
        <v/>
      </c>
      <c r="J1022" s="9" t="str">
        <f>IF($AL1022=Search!$F$8,1,"")</f>
        <v/>
      </c>
      <c r="K1022" s="9" t="str">
        <f>IF(Search!$I$4="","",IF(COUNTA($AS1022)=1,IF(Search!$I$4="N","N",1),""))</f>
        <v/>
      </c>
      <c r="L1022" s="9" t="str">
        <f>IF(Search!$I$5="","",IF($AS1022="RC",1,""))</f>
        <v/>
      </c>
      <c r="M1022" s="9" t="str">
        <f>IF(Search!$I$6="","",IF($AS1022="RCP",1,""))</f>
        <v/>
      </c>
      <c r="N1022" s="9" t="str">
        <f>IF(Search!$I$8="","",IF(COUNTA($AT1022)=1,IF(Search!$I$8="N","N",1),""))</f>
        <v/>
      </c>
      <c r="O1022" s="9" t="str">
        <f>IF(Search!$L$4="","",IF(COUNTA($AU1022)=1,IF(Search!$L$4="N","N",1),""))</f>
        <v/>
      </c>
      <c r="P1022" s="9" t="str">
        <f>IF(Search!$L$5="","",IF(ISNUMBER(SEARCH("Jersey",$AU1022))=TRUE,IF(Search!$L$5="N","N",1),""))</f>
        <v/>
      </c>
      <c r="Q1022" s="9" t="str">
        <f>IF(Search!$L$6="","",IF(ISNUMBER(SEARCH("Patch",$AU1022))=TRUE,IF(Search!$L$6="N","N",1),""))</f>
        <v/>
      </c>
      <c r="R1022" s="9" t="str">
        <f>IF(Search!$L$7="","",IF(ISNUMBER(SEARCH("Shield",$AU1022))=TRUE,IF(Search!$L$7="N","N",1),""))</f>
        <v/>
      </c>
      <c r="S1022" s="9" t="str">
        <f>IF(Search!$L$8="","",IF(ISNUMBER(SEARCH("Stick",$AU1022))=TRUE,IF(Search!$L$8="N","N",1),""))</f>
        <v/>
      </c>
      <c r="T1022" s="9" t="str">
        <f>IF(Search!$O$4="","",IF(COUNTA($AW1022)=1,IF(Search!$O$4="N","N",1),""))</f>
        <v/>
      </c>
      <c r="U1022" s="9" t="str">
        <f>IF(Search!$O$5="","",IF($AW1022="","",IF($AW1022&lt;Search!$O$5,"",1)))</f>
        <v/>
      </c>
      <c r="V1022" s="9" t="str">
        <f>IF(Search!$O$6="","",IF($AW1022="","",IF($AW1022&gt;Search!$O$6,"",1)))</f>
        <v/>
      </c>
      <c r="W1022" s="9" t="str">
        <f>IF(Search!$U$4="","",IF($AX1022="","",1))</f>
        <v/>
      </c>
      <c r="X1022" s="9" t="str">
        <f>IF(Search!$U$5="","",IF(ISNUMBER(SEARCH(Search!$U$5,$AX1022))=TRUE,IF(Search!$U$5="N","N",1),""))</f>
        <v/>
      </c>
      <c r="Y1022" s="9" t="str">
        <f>IF(Search!$U$6="","",IF($AY1022&lt;Search!$U$6,"",1))</f>
        <v/>
      </c>
      <c r="Z1022" s="9" t="str">
        <f>IF(Search!$R$4="","",IF(Inventory!$BA1022&lt;Search!$R$4,"",1))</f>
        <v/>
      </c>
      <c r="AA1022" s="9" t="str">
        <f>IF(Search!$R$5="","",IF($BA1022&gt;Search!$R$5,"",1))</f>
        <v/>
      </c>
      <c r="AB1022" s="9" t="str">
        <f>IF(Search!$R$6="","",IF($BB1022&lt;Search!$R$6,"",1))</f>
        <v/>
      </c>
      <c r="AC1022" s="9" t="str">
        <f>IF(Search!$R$7="","",IF($BB1022&lt;Search!$R$7,"",1))</f>
        <v/>
      </c>
      <c r="AD1022" s="45" t="str">
        <f>IF(COUNTIF($A1022:$AC1022,"n")&gt;0,"",IF(SUM($A1022:$AC1022)=COUNTA(Search!$C$4:$C$8,Search!$F$4:$F$8,Search!$I$4:$I$6,Search!$I$8,Search!$L$4:$L$8,Search!$O$4:$O$8,Search!$R$4:$R$7,Search!$U$4:$U$7)-COUNTIF(Search!$C$4:$U$7,"n"),1+LARGE($AD$1:AD1021,1),""))</f>
        <v/>
      </c>
      <c r="AE1022" s="45" t="str">
        <f t="shared" si="48"/>
        <v/>
      </c>
      <c r="AF1022" s="45" t="str">
        <f>IF(AD1022="","",COUNTIF($AE$1:$AE1021,$AE1022)+RANK($AE1022,$AE$2:$AE$10540,1))</f>
        <v/>
      </c>
      <c r="AG1022" s="45" t="str">
        <f t="shared" si="49"/>
        <v/>
      </c>
      <c r="AH1022" s="45" t="str">
        <f>IF($AD1022="","",COUNTIF($AG$1:$AG1021,$AG1022)+RANK($AG1022,$AG$1:$AG$10539,0))</f>
        <v/>
      </c>
      <c r="AI1022" s="10" t="str">
        <f t="shared" si="50"/>
        <v>2005-06 The Cup Limited Logos #LLRL Roberto Luongo     /   $</v>
      </c>
      <c r="AJ1022" s="11">
        <v>2005</v>
      </c>
      <c r="AK1022" s="17" t="s">
        <v>1879</v>
      </c>
      <c r="AL1022" s="12" t="s">
        <v>573</v>
      </c>
      <c r="AM1022" s="10" t="s">
        <v>574</v>
      </c>
      <c r="AN1022" s="12" t="s">
        <v>473</v>
      </c>
      <c r="AO1022" s="9"/>
      <c r="AP1022" s="9"/>
      <c r="AQ1022" s="9"/>
      <c r="AR1022" s="14" t="s">
        <v>2125</v>
      </c>
      <c r="AS1022" s="9"/>
      <c r="AT1022" s="9"/>
      <c r="AU1022" s="9"/>
      <c r="AV1022" s="13"/>
      <c r="AW1022" s="13"/>
      <c r="AX1022" s="9"/>
      <c r="AY1022" s="9"/>
      <c r="AZ1022" s="9"/>
      <c r="BA1022" s="33"/>
      <c r="BB1022" s="33"/>
      <c r="BC1022" s="36"/>
      <c r="BD1022" s="12" t="s">
        <v>1771</v>
      </c>
    </row>
    <row r="1023" spans="1:56" s="12" customFormat="1" x14ac:dyDescent="0.2">
      <c r="A1023" s="9" t="str">
        <f>IF(Search!$C$5="","",IF(COUNTA(Inventory!$AP1023)=1,1,""))</f>
        <v/>
      </c>
      <c r="B1023" s="9" t="str">
        <f>IF(Search!$C$4="","",IF(ISNUMBER(SEARCH(Search!$C$4,$AR1023))=TRUE,1,""))</f>
        <v/>
      </c>
      <c r="C1023" s="9" t="str">
        <f>IF(Search!$C$6="x",IF(COUNTA($AQ1023)=1,1,"N"),IF(COUNTA($AQ1023)=1,"N",""))</f>
        <v/>
      </c>
      <c r="D1023" s="9" t="str">
        <f>IF(Search!$O$8="","",IF(ISNUMBER(SEARCH(Search!$O$8,$BD1023))=TRUE,1,""))</f>
        <v/>
      </c>
      <c r="E1023" s="9" t="str">
        <f>IF(Search!$C$7="","",IF(ISNUMBER(SEARCH(Search!$C$7,$AN1023))=TRUE,1,""))</f>
        <v/>
      </c>
      <c r="F1023" s="9" t="str">
        <f>IF(Search!$C$8="","",IF(ISNUMBER(SEARCH(Search!$C$8,$AO1023))=TRUE,1,""))</f>
        <v/>
      </c>
      <c r="G1023" s="9" t="str">
        <f>IF(Search!$F$4="","",IF(Inventory!$AJ1023&lt;Search!$F$4,"",1))</f>
        <v/>
      </c>
      <c r="H1023" s="9" t="str">
        <f>IF(Search!$F$5="","",IF(Inventory!$AJ1023&gt;Search!$F$5,"",1))</f>
        <v/>
      </c>
      <c r="I1023" s="9" t="str">
        <f>IF(Search!$F$7="","",IF(Search!$F$8="",IF(ISNUMBER(SEARCH(Search!$F$7,$AL1023))=TRUE,1,""),""))</f>
        <v/>
      </c>
      <c r="J1023" s="9" t="str">
        <f>IF($AL1023=Search!$F$8,1,"")</f>
        <v/>
      </c>
      <c r="K1023" s="9" t="str">
        <f>IF(Search!$I$4="","",IF(COUNTA($AS1023)=1,IF(Search!$I$4="N","N",1),""))</f>
        <v/>
      </c>
      <c r="L1023" s="9" t="str">
        <f>IF(Search!$I$5="","",IF($AS1023="RC",1,""))</f>
        <v/>
      </c>
      <c r="M1023" s="9" t="str">
        <f>IF(Search!$I$6="","",IF($AS1023="RCP",1,""))</f>
        <v/>
      </c>
      <c r="N1023" s="9" t="str">
        <f>IF(Search!$I$8="","",IF(COUNTA($AT1023)=1,IF(Search!$I$8="N","N",1),""))</f>
        <v/>
      </c>
      <c r="O1023" s="9" t="str">
        <f>IF(Search!$L$4="","",IF(COUNTA($AU1023)=1,IF(Search!$L$4="N","N",1),""))</f>
        <v/>
      </c>
      <c r="P1023" s="9" t="str">
        <f>IF(Search!$L$5="","",IF(ISNUMBER(SEARCH("Jersey",$AU1023))=TRUE,IF(Search!$L$5="N","N",1),""))</f>
        <v/>
      </c>
      <c r="Q1023" s="9" t="str">
        <f>IF(Search!$L$6="","",IF(ISNUMBER(SEARCH("Patch",$AU1023))=TRUE,IF(Search!$L$6="N","N",1),""))</f>
        <v/>
      </c>
      <c r="R1023" s="9" t="str">
        <f>IF(Search!$L$7="","",IF(ISNUMBER(SEARCH("Shield",$AU1023))=TRUE,IF(Search!$L$7="N","N",1),""))</f>
        <v/>
      </c>
      <c r="S1023" s="9" t="str">
        <f>IF(Search!$L$8="","",IF(ISNUMBER(SEARCH("Stick",$AU1023))=TRUE,IF(Search!$L$8="N","N",1),""))</f>
        <v/>
      </c>
      <c r="T1023" s="9" t="str">
        <f>IF(Search!$O$4="","",IF(COUNTA($AW1023)=1,IF(Search!$O$4="N","N",1),""))</f>
        <v/>
      </c>
      <c r="U1023" s="9" t="str">
        <f>IF(Search!$O$5="","",IF($AW1023="","",IF($AW1023&lt;Search!$O$5,"",1)))</f>
        <v/>
      </c>
      <c r="V1023" s="9" t="str">
        <f>IF(Search!$O$6="","",IF($AW1023="","",IF($AW1023&gt;Search!$O$6,"",1)))</f>
        <v/>
      </c>
      <c r="W1023" s="9" t="str">
        <f>IF(Search!$U$4="","",IF($AX1023="","",1))</f>
        <v/>
      </c>
      <c r="X1023" s="9" t="str">
        <f>IF(Search!$U$5="","",IF(ISNUMBER(SEARCH(Search!$U$5,$AX1023))=TRUE,IF(Search!$U$5="N","N",1),""))</f>
        <v/>
      </c>
      <c r="Y1023" s="9" t="str">
        <f>IF(Search!$U$6="","",IF($AY1023&lt;Search!$U$6,"",1))</f>
        <v/>
      </c>
      <c r="Z1023" s="9" t="str">
        <f>IF(Search!$R$4="","",IF(Inventory!$BA1023&lt;Search!$R$4,"",1))</f>
        <v/>
      </c>
      <c r="AA1023" s="9" t="str">
        <f>IF(Search!$R$5="","",IF($BA1023&gt;Search!$R$5,"",1))</f>
        <v/>
      </c>
      <c r="AB1023" s="9" t="str">
        <f>IF(Search!$R$6="","",IF($BB1023&lt;Search!$R$6,"",1))</f>
        <v/>
      </c>
      <c r="AC1023" s="9" t="str">
        <f>IF(Search!$R$7="","",IF($BB1023&lt;Search!$R$7,"",1))</f>
        <v/>
      </c>
      <c r="AD1023" s="45" t="str">
        <f>IF(COUNTIF($A1023:$AC1023,"n")&gt;0,"",IF(SUM($A1023:$AC1023)=COUNTA(Search!$C$4:$C$8,Search!$F$4:$F$8,Search!$I$4:$I$6,Search!$I$8,Search!$L$4:$L$8,Search!$O$4:$O$8,Search!$R$4:$R$7,Search!$U$4:$U$7)-COUNTIF(Search!$C$4:$U$7,"n"),1+LARGE($AD$1:AD1022,1),""))</f>
        <v/>
      </c>
      <c r="AE1023" s="45" t="str">
        <f t="shared" si="48"/>
        <v/>
      </c>
      <c r="AF1023" s="45" t="str">
        <f>IF(AD1023="","",COUNTIF($AE$1:$AE1022,$AE1023)+RANK($AE1023,$AE$2:$AE$10540,1))</f>
        <v/>
      </c>
      <c r="AG1023" s="45" t="str">
        <f t="shared" si="49"/>
        <v/>
      </c>
      <c r="AH1023" s="45" t="str">
        <f>IF($AD1023="","",COUNTIF($AG$1:$AG1022,$AG1023)+RANK($AG1023,$AG$1:$AG$10539,0))</f>
        <v/>
      </c>
      <c r="AI1023" s="10" t="str">
        <f t="shared" si="50"/>
        <v>2005-06 UD PowerPlay #153 Corey Perry     /   $</v>
      </c>
      <c r="AJ1023" s="11">
        <v>2005</v>
      </c>
      <c r="AK1023" s="17" t="s">
        <v>1879</v>
      </c>
      <c r="AL1023" s="12" t="s">
        <v>575</v>
      </c>
      <c r="AM1023" s="10">
        <v>153</v>
      </c>
      <c r="AN1023" s="12" t="s">
        <v>548</v>
      </c>
      <c r="AO1023" s="9"/>
      <c r="AP1023" s="9"/>
      <c r="AQ1023" s="9"/>
      <c r="AR1023" s="14"/>
      <c r="AS1023" s="9"/>
      <c r="AT1023" s="9"/>
      <c r="AU1023" s="9"/>
      <c r="AV1023" s="13"/>
      <c r="AW1023" s="13"/>
      <c r="AX1023" s="9"/>
      <c r="AY1023" s="9"/>
      <c r="AZ1023" s="9"/>
      <c r="BA1023" s="33"/>
      <c r="BB1023" s="33"/>
      <c r="BC1023" s="36"/>
      <c r="BD1023" s="12" t="s">
        <v>1771</v>
      </c>
    </row>
    <row r="1024" spans="1:56" s="12" customFormat="1" x14ac:dyDescent="0.2">
      <c r="A1024" s="9" t="str">
        <f>IF(Search!$C$5="","",IF(COUNTA(Inventory!$AP1024)=1,1,""))</f>
        <v/>
      </c>
      <c r="B1024" s="9" t="str">
        <f>IF(Search!$C$4="","",IF(ISNUMBER(SEARCH(Search!$C$4,$AR1024))=TRUE,1,""))</f>
        <v/>
      </c>
      <c r="C1024" s="9" t="str">
        <f>IF(Search!$C$6="x",IF(COUNTA($AQ1024)=1,1,"N"),IF(COUNTA($AQ1024)=1,"N",""))</f>
        <v/>
      </c>
      <c r="D1024" s="9" t="str">
        <f>IF(Search!$O$8="","",IF(ISNUMBER(SEARCH(Search!$O$8,$BD1024))=TRUE,1,""))</f>
        <v/>
      </c>
      <c r="E1024" s="9" t="str">
        <f>IF(Search!$C$7="","",IF(ISNUMBER(SEARCH(Search!$C$7,$AN1024))=TRUE,1,""))</f>
        <v/>
      </c>
      <c r="F1024" s="9" t="str">
        <f>IF(Search!$C$8="","",IF(ISNUMBER(SEARCH(Search!$C$8,$AO1024))=TRUE,1,""))</f>
        <v/>
      </c>
      <c r="G1024" s="9" t="str">
        <f>IF(Search!$F$4="","",IF(Inventory!$AJ1024&lt;Search!$F$4,"",1))</f>
        <v/>
      </c>
      <c r="H1024" s="9" t="str">
        <f>IF(Search!$F$5="","",IF(Inventory!$AJ1024&gt;Search!$F$5,"",1))</f>
        <v/>
      </c>
      <c r="I1024" s="9" t="str">
        <f>IF(Search!$F$7="","",IF(Search!$F$8="",IF(ISNUMBER(SEARCH(Search!$F$7,$AL1024))=TRUE,1,""),""))</f>
        <v/>
      </c>
      <c r="J1024" s="9" t="str">
        <f>IF($AL1024=Search!$F$8,1,"")</f>
        <v/>
      </c>
      <c r="K1024" s="9" t="str">
        <f>IF(Search!$I$4="","",IF(COUNTA($AS1024)=1,IF(Search!$I$4="N","N",1),""))</f>
        <v/>
      </c>
      <c r="L1024" s="9" t="str">
        <f>IF(Search!$I$5="","",IF($AS1024="RC",1,""))</f>
        <v/>
      </c>
      <c r="M1024" s="9" t="str">
        <f>IF(Search!$I$6="","",IF($AS1024="RCP",1,""))</f>
        <v/>
      </c>
      <c r="N1024" s="9" t="str">
        <f>IF(Search!$I$8="","",IF(COUNTA($AT1024)=1,IF(Search!$I$8="N","N",1),""))</f>
        <v/>
      </c>
      <c r="O1024" s="9" t="str">
        <f>IF(Search!$L$4="","",IF(COUNTA($AU1024)=1,IF(Search!$L$4="N","N",1),""))</f>
        <v/>
      </c>
      <c r="P1024" s="9" t="str">
        <f>IF(Search!$L$5="","",IF(ISNUMBER(SEARCH("Jersey",$AU1024))=TRUE,IF(Search!$L$5="N","N",1),""))</f>
        <v/>
      </c>
      <c r="Q1024" s="9" t="str">
        <f>IF(Search!$L$6="","",IF(ISNUMBER(SEARCH("Patch",$AU1024))=TRUE,IF(Search!$L$6="N","N",1),""))</f>
        <v/>
      </c>
      <c r="R1024" s="9" t="str">
        <f>IF(Search!$L$7="","",IF(ISNUMBER(SEARCH("Shield",$AU1024))=TRUE,IF(Search!$L$7="N","N",1),""))</f>
        <v/>
      </c>
      <c r="S1024" s="9" t="str">
        <f>IF(Search!$L$8="","",IF(ISNUMBER(SEARCH("Stick",$AU1024))=TRUE,IF(Search!$L$8="N","N",1),""))</f>
        <v/>
      </c>
      <c r="T1024" s="9" t="str">
        <f>IF(Search!$O$4="","",IF(COUNTA($AW1024)=1,IF(Search!$O$4="N","N",1),""))</f>
        <v/>
      </c>
      <c r="U1024" s="9" t="str">
        <f>IF(Search!$O$5="","",IF($AW1024="","",IF($AW1024&lt;Search!$O$5,"",1)))</f>
        <v/>
      </c>
      <c r="V1024" s="9" t="str">
        <f>IF(Search!$O$6="","",IF($AW1024="","",IF($AW1024&gt;Search!$O$6,"",1)))</f>
        <v/>
      </c>
      <c r="W1024" s="9" t="str">
        <f>IF(Search!$U$4="","",IF($AX1024="","",1))</f>
        <v/>
      </c>
      <c r="X1024" s="9" t="str">
        <f>IF(Search!$U$5="","",IF(ISNUMBER(SEARCH(Search!$U$5,$AX1024))=TRUE,IF(Search!$U$5="N","N",1),""))</f>
        <v/>
      </c>
      <c r="Y1024" s="9" t="str">
        <f>IF(Search!$U$6="","",IF($AY1024&lt;Search!$U$6,"",1))</f>
        <v/>
      </c>
      <c r="Z1024" s="9" t="str">
        <f>IF(Search!$R$4="","",IF(Inventory!$BA1024&lt;Search!$R$4,"",1))</f>
        <v/>
      </c>
      <c r="AA1024" s="9" t="str">
        <f>IF(Search!$R$5="","",IF($BA1024&gt;Search!$R$5,"",1))</f>
        <v/>
      </c>
      <c r="AB1024" s="9" t="str">
        <f>IF(Search!$R$6="","",IF($BB1024&lt;Search!$R$6,"",1))</f>
        <v/>
      </c>
      <c r="AC1024" s="9" t="str">
        <f>IF(Search!$R$7="","",IF($BB1024&lt;Search!$R$7,"",1))</f>
        <v/>
      </c>
      <c r="AD1024" s="45" t="str">
        <f>IF(COUNTIF($A1024:$AC1024,"n")&gt;0,"",IF(SUM($A1024:$AC1024)=COUNTA(Search!$C$4:$C$8,Search!$F$4:$F$8,Search!$I$4:$I$6,Search!$I$8,Search!$L$4:$L$8,Search!$O$4:$O$8,Search!$R$4:$R$7,Search!$U$4:$U$7)-COUNTIF(Search!$C$4:$U$7,"n"),1+LARGE($AD$1:AD1023,1),""))</f>
        <v/>
      </c>
      <c r="AE1024" s="45" t="str">
        <f t="shared" si="48"/>
        <v/>
      </c>
      <c r="AF1024" s="45" t="str">
        <f>IF(AD1024="","",COUNTIF($AE$1:$AE1023,$AE1024)+RANK($AE1024,$AE$2:$AE$10540,1))</f>
        <v/>
      </c>
      <c r="AG1024" s="45" t="str">
        <f t="shared" si="49"/>
        <v/>
      </c>
      <c r="AH1024" s="45" t="str">
        <f>IF($AD1024="","",COUNTIF($AG$1:$AG1023,$AG1024)+RANK($AG1024,$AG$1:$AG$10539,0))</f>
        <v/>
      </c>
      <c r="AI1024" s="10" t="str">
        <f t="shared" si="50"/>
        <v>2005-06 Ultimate Collection #176 Staffan Kronwall TOR    /   $</v>
      </c>
      <c r="AJ1024" s="11">
        <v>2005</v>
      </c>
      <c r="AK1024" s="17" t="s">
        <v>1879</v>
      </c>
      <c r="AL1024" s="12" t="s">
        <v>576</v>
      </c>
      <c r="AM1024" s="10">
        <v>176</v>
      </c>
      <c r="AN1024" s="12" t="s">
        <v>559</v>
      </c>
      <c r="AO1024" s="9" t="s">
        <v>1904</v>
      </c>
      <c r="AP1024" s="9"/>
      <c r="AQ1024" s="9"/>
      <c r="AR1024" s="14" t="s">
        <v>2124</v>
      </c>
      <c r="AS1024" s="9"/>
      <c r="AT1024" s="9"/>
      <c r="AU1024" s="9"/>
      <c r="AV1024" s="13"/>
      <c r="AW1024" s="13"/>
      <c r="AX1024" s="9"/>
      <c r="AY1024" s="9"/>
      <c r="AZ1024" s="9"/>
      <c r="BA1024" s="33"/>
      <c r="BB1024" s="33"/>
      <c r="BC1024" s="36"/>
      <c r="BD1024" s="12" t="s">
        <v>1771</v>
      </c>
    </row>
    <row r="1025" spans="1:56" s="12" customFormat="1" x14ac:dyDescent="0.2">
      <c r="A1025" s="9" t="str">
        <f>IF(Search!$C$5="","",IF(COUNTA(Inventory!$AP1025)=1,1,""))</f>
        <v/>
      </c>
      <c r="B1025" s="9" t="str">
        <f>IF(Search!$C$4="","",IF(ISNUMBER(SEARCH(Search!$C$4,$AR1025))=TRUE,1,""))</f>
        <v/>
      </c>
      <c r="C1025" s="9" t="str">
        <f>IF(Search!$C$6="x",IF(COUNTA($AQ1025)=1,1,"N"),IF(COUNTA($AQ1025)=1,"N",""))</f>
        <v/>
      </c>
      <c r="D1025" s="9" t="str">
        <f>IF(Search!$O$8="","",IF(ISNUMBER(SEARCH(Search!$O$8,$BD1025))=TRUE,1,""))</f>
        <v/>
      </c>
      <c r="E1025" s="9" t="str">
        <f>IF(Search!$C$7="","",IF(ISNUMBER(SEARCH(Search!$C$7,$AN1025))=TRUE,1,""))</f>
        <v/>
      </c>
      <c r="F1025" s="9" t="str">
        <f>IF(Search!$C$8="","",IF(ISNUMBER(SEARCH(Search!$C$8,$AO1025))=TRUE,1,""))</f>
        <v/>
      </c>
      <c r="G1025" s="9" t="str">
        <f>IF(Search!$F$4="","",IF(Inventory!$AJ1025&lt;Search!$F$4,"",1))</f>
        <v/>
      </c>
      <c r="H1025" s="9" t="str">
        <f>IF(Search!$F$5="","",IF(Inventory!$AJ1025&gt;Search!$F$5,"",1))</f>
        <v/>
      </c>
      <c r="I1025" s="9" t="str">
        <f>IF(Search!$F$7="","",IF(Search!$F$8="",IF(ISNUMBER(SEARCH(Search!$F$7,$AL1025))=TRUE,1,""),""))</f>
        <v/>
      </c>
      <c r="J1025" s="9" t="str">
        <f>IF($AL1025=Search!$F$8,1,"")</f>
        <v/>
      </c>
      <c r="K1025" s="9" t="str">
        <f>IF(Search!$I$4="","",IF(COUNTA($AS1025)=1,IF(Search!$I$4="N","N",1),""))</f>
        <v/>
      </c>
      <c r="L1025" s="9" t="str">
        <f>IF(Search!$I$5="","",IF($AS1025="RC",1,""))</f>
        <v/>
      </c>
      <c r="M1025" s="9" t="str">
        <f>IF(Search!$I$6="","",IF($AS1025="RCP",1,""))</f>
        <v/>
      </c>
      <c r="N1025" s="9" t="str">
        <f>IF(Search!$I$8="","",IF(COUNTA($AT1025)=1,IF(Search!$I$8="N","N",1),""))</f>
        <v/>
      </c>
      <c r="O1025" s="9" t="str">
        <f>IF(Search!$L$4="","",IF(COUNTA($AU1025)=1,IF(Search!$L$4="N","N",1),""))</f>
        <v/>
      </c>
      <c r="P1025" s="9" t="str">
        <f>IF(Search!$L$5="","",IF(ISNUMBER(SEARCH("Jersey",$AU1025))=TRUE,IF(Search!$L$5="N","N",1),""))</f>
        <v/>
      </c>
      <c r="Q1025" s="9" t="str">
        <f>IF(Search!$L$6="","",IF(ISNUMBER(SEARCH("Patch",$AU1025))=TRUE,IF(Search!$L$6="N","N",1),""))</f>
        <v/>
      </c>
      <c r="R1025" s="9" t="str">
        <f>IF(Search!$L$7="","",IF(ISNUMBER(SEARCH("Shield",$AU1025))=TRUE,IF(Search!$L$7="N","N",1),""))</f>
        <v/>
      </c>
      <c r="S1025" s="9" t="str">
        <f>IF(Search!$L$8="","",IF(ISNUMBER(SEARCH("Stick",$AU1025))=TRUE,IF(Search!$L$8="N","N",1),""))</f>
        <v/>
      </c>
      <c r="T1025" s="9" t="str">
        <f>IF(Search!$O$4="","",IF(COUNTA($AW1025)=1,IF(Search!$O$4="N","N",1),""))</f>
        <v/>
      </c>
      <c r="U1025" s="9" t="str">
        <f>IF(Search!$O$5="","",IF($AW1025="","",IF($AW1025&lt;Search!$O$5,"",1)))</f>
        <v/>
      </c>
      <c r="V1025" s="9" t="str">
        <f>IF(Search!$O$6="","",IF($AW1025="","",IF($AW1025&gt;Search!$O$6,"",1)))</f>
        <v/>
      </c>
      <c r="W1025" s="9" t="str">
        <f>IF(Search!$U$4="","",IF($AX1025="","",1))</f>
        <v/>
      </c>
      <c r="X1025" s="9" t="str">
        <f>IF(Search!$U$5="","",IF(ISNUMBER(SEARCH(Search!$U$5,$AX1025))=TRUE,IF(Search!$U$5="N","N",1),""))</f>
        <v/>
      </c>
      <c r="Y1025" s="9" t="str">
        <f>IF(Search!$U$6="","",IF($AY1025&lt;Search!$U$6,"",1))</f>
        <v/>
      </c>
      <c r="Z1025" s="9" t="str">
        <f>IF(Search!$R$4="","",IF(Inventory!$BA1025&lt;Search!$R$4,"",1))</f>
        <v/>
      </c>
      <c r="AA1025" s="9" t="str">
        <f>IF(Search!$R$5="","",IF($BA1025&gt;Search!$R$5,"",1))</f>
        <v/>
      </c>
      <c r="AB1025" s="9" t="str">
        <f>IF(Search!$R$6="","",IF($BB1025&lt;Search!$R$6,"",1))</f>
        <v/>
      </c>
      <c r="AC1025" s="9" t="str">
        <f>IF(Search!$R$7="","",IF($BB1025&lt;Search!$R$7,"",1))</f>
        <v/>
      </c>
      <c r="AD1025" s="45" t="str">
        <f>IF(COUNTIF($A1025:$AC1025,"n")&gt;0,"",IF(SUM($A1025:$AC1025)=COUNTA(Search!$C$4:$C$8,Search!$F$4:$F$8,Search!$I$4:$I$6,Search!$I$8,Search!$L$4:$L$8,Search!$O$4:$O$8,Search!$R$4:$R$7,Search!$U$4:$U$7)-COUNTIF(Search!$C$4:$U$7,"n"),1+LARGE($AD$1:AD1024,1),""))</f>
        <v/>
      </c>
      <c r="AE1025" s="45" t="str">
        <f t="shared" si="48"/>
        <v/>
      </c>
      <c r="AF1025" s="45" t="str">
        <f>IF(AD1025="","",COUNTIF($AE$1:$AE1024,$AE1025)+RANK($AE1025,$AE$2:$AE$10540,1))</f>
        <v/>
      </c>
      <c r="AG1025" s="45" t="str">
        <f t="shared" si="49"/>
        <v/>
      </c>
      <c r="AH1025" s="45" t="str">
        <f>IF($AD1025="","",COUNTIF($AG$1:$AG1024,$AG1025)+RANK($AG1025,$AG$1:$AG$10539,0))</f>
        <v/>
      </c>
      <c r="AI1025" s="10" t="str">
        <f t="shared" si="50"/>
        <v>2005-06 Ultimate Collection Ultimate Signatures #USBM Brenden Morrow     /   $</v>
      </c>
      <c r="AJ1025" s="11">
        <v>2005</v>
      </c>
      <c r="AK1025" s="17" t="s">
        <v>1879</v>
      </c>
      <c r="AL1025" s="12" t="s">
        <v>577</v>
      </c>
      <c r="AM1025" s="10" t="s">
        <v>578</v>
      </c>
      <c r="AN1025" s="12" t="s">
        <v>579</v>
      </c>
      <c r="AO1025" s="9"/>
      <c r="AP1025" s="9"/>
      <c r="AQ1025" s="9"/>
      <c r="AR1025" s="14" t="s">
        <v>2125</v>
      </c>
      <c r="AS1025" s="9"/>
      <c r="AT1025" s="9"/>
      <c r="AU1025" s="9"/>
      <c r="AV1025" s="13"/>
      <c r="AW1025" s="13"/>
      <c r="AX1025" s="9"/>
      <c r="AY1025" s="9"/>
      <c r="AZ1025" s="9"/>
      <c r="BA1025" s="33"/>
      <c r="BB1025" s="33"/>
      <c r="BC1025" s="36"/>
      <c r="BD1025" s="12" t="s">
        <v>1771</v>
      </c>
    </row>
    <row r="1026" spans="1:56" s="12" customFormat="1" x14ac:dyDescent="0.2">
      <c r="A1026" s="9" t="str">
        <f>IF(Search!$C$5="","",IF(COUNTA(Inventory!$AP1026)=1,1,""))</f>
        <v/>
      </c>
      <c r="B1026" s="9" t="str">
        <f>IF(Search!$C$4="","",IF(ISNUMBER(SEARCH(Search!$C$4,$AR1026))=TRUE,1,""))</f>
        <v/>
      </c>
      <c r="C1026" s="9" t="str">
        <f>IF(Search!$C$6="x",IF(COUNTA($AQ1026)=1,1,"N"),IF(COUNTA($AQ1026)=1,"N",""))</f>
        <v/>
      </c>
      <c r="D1026" s="9" t="str">
        <f>IF(Search!$O$8="","",IF(ISNUMBER(SEARCH(Search!$O$8,$BD1026))=TRUE,1,""))</f>
        <v/>
      </c>
      <c r="E1026" s="9" t="str">
        <f>IF(Search!$C$7="","",IF(ISNUMBER(SEARCH(Search!$C$7,$AN1026))=TRUE,1,""))</f>
        <v/>
      </c>
      <c r="F1026" s="9" t="str">
        <f>IF(Search!$C$8="","",IF(ISNUMBER(SEARCH(Search!$C$8,$AO1026))=TRUE,1,""))</f>
        <v/>
      </c>
      <c r="G1026" s="9" t="str">
        <f>IF(Search!$F$4="","",IF(Inventory!$AJ1026&lt;Search!$F$4,"",1))</f>
        <v/>
      </c>
      <c r="H1026" s="9" t="str">
        <f>IF(Search!$F$5="","",IF(Inventory!$AJ1026&gt;Search!$F$5,"",1))</f>
        <v/>
      </c>
      <c r="I1026" s="9" t="str">
        <f>IF(Search!$F$7="","",IF(Search!$F$8="",IF(ISNUMBER(SEARCH(Search!$F$7,$AL1026))=TRUE,1,""),""))</f>
        <v/>
      </c>
      <c r="J1026" s="9" t="str">
        <f>IF($AL1026=Search!$F$8,1,"")</f>
        <v/>
      </c>
      <c r="K1026" s="9" t="str">
        <f>IF(Search!$I$4="","",IF(COUNTA($AS1026)=1,IF(Search!$I$4="N","N",1),""))</f>
        <v/>
      </c>
      <c r="L1026" s="9" t="str">
        <f>IF(Search!$I$5="","",IF($AS1026="RC",1,""))</f>
        <v/>
      </c>
      <c r="M1026" s="9" t="str">
        <f>IF(Search!$I$6="","",IF($AS1026="RCP",1,""))</f>
        <v/>
      </c>
      <c r="N1026" s="9" t="str">
        <f>IF(Search!$I$8="","",IF(COUNTA($AT1026)=1,IF(Search!$I$8="N","N",1),""))</f>
        <v/>
      </c>
      <c r="O1026" s="9" t="str">
        <f>IF(Search!$L$4="","",IF(COUNTA($AU1026)=1,IF(Search!$L$4="N","N",1),""))</f>
        <v/>
      </c>
      <c r="P1026" s="9" t="str">
        <f>IF(Search!$L$5="","",IF(ISNUMBER(SEARCH("Jersey",$AU1026))=TRUE,IF(Search!$L$5="N","N",1),""))</f>
        <v/>
      </c>
      <c r="Q1026" s="9" t="str">
        <f>IF(Search!$L$6="","",IF(ISNUMBER(SEARCH("Patch",$AU1026))=TRUE,IF(Search!$L$6="N","N",1),""))</f>
        <v/>
      </c>
      <c r="R1026" s="9" t="str">
        <f>IF(Search!$L$7="","",IF(ISNUMBER(SEARCH("Shield",$AU1026))=TRUE,IF(Search!$L$7="N","N",1),""))</f>
        <v/>
      </c>
      <c r="S1026" s="9" t="str">
        <f>IF(Search!$L$8="","",IF(ISNUMBER(SEARCH("Stick",$AU1026))=TRUE,IF(Search!$L$8="N","N",1),""))</f>
        <v/>
      </c>
      <c r="T1026" s="9" t="str">
        <f>IF(Search!$O$4="","",IF(COUNTA($AW1026)=1,IF(Search!$O$4="N","N",1),""))</f>
        <v/>
      </c>
      <c r="U1026" s="9" t="str">
        <f>IF(Search!$O$5="","",IF($AW1026="","",IF($AW1026&lt;Search!$O$5,"",1)))</f>
        <v/>
      </c>
      <c r="V1026" s="9" t="str">
        <f>IF(Search!$O$6="","",IF($AW1026="","",IF($AW1026&gt;Search!$O$6,"",1)))</f>
        <v/>
      </c>
      <c r="W1026" s="9" t="str">
        <f>IF(Search!$U$4="","",IF($AX1026="","",1))</f>
        <v/>
      </c>
      <c r="X1026" s="9" t="str">
        <f>IF(Search!$U$5="","",IF(ISNUMBER(SEARCH(Search!$U$5,$AX1026))=TRUE,IF(Search!$U$5="N","N",1),""))</f>
        <v/>
      </c>
      <c r="Y1026" s="9" t="str">
        <f>IF(Search!$U$6="","",IF($AY1026&lt;Search!$U$6,"",1))</f>
        <v/>
      </c>
      <c r="Z1026" s="9" t="str">
        <f>IF(Search!$R$4="","",IF(Inventory!$BA1026&lt;Search!$R$4,"",1))</f>
        <v/>
      </c>
      <c r="AA1026" s="9" t="str">
        <f>IF(Search!$R$5="","",IF($BA1026&gt;Search!$R$5,"",1))</f>
        <v/>
      </c>
      <c r="AB1026" s="9" t="str">
        <f>IF(Search!$R$6="","",IF($BB1026&lt;Search!$R$6,"",1))</f>
        <v/>
      </c>
      <c r="AC1026" s="9" t="str">
        <f>IF(Search!$R$7="","",IF($BB1026&lt;Search!$R$7,"",1))</f>
        <v/>
      </c>
      <c r="AD1026" s="45" t="str">
        <f>IF(COUNTIF($A1026:$AC1026,"n")&gt;0,"",IF(SUM($A1026:$AC1026)=COUNTA(Search!$C$4:$C$8,Search!$F$4:$F$8,Search!$I$4:$I$6,Search!$I$8,Search!$L$4:$L$8,Search!$O$4:$O$8,Search!$R$4:$R$7,Search!$U$4:$U$7)-COUNTIF(Search!$C$4:$U$7,"n"),1+LARGE($AD$1:AD1025,1),""))</f>
        <v/>
      </c>
      <c r="AE1026" s="45" t="str">
        <f t="shared" si="48"/>
        <v/>
      </c>
      <c r="AF1026" s="45" t="str">
        <f>IF(AD1026="","",COUNTIF($AE$1:$AE1025,$AE1026)+RANK($AE1026,$AE$2:$AE$10540,1))</f>
        <v/>
      </c>
      <c r="AG1026" s="45" t="str">
        <f t="shared" si="49"/>
        <v/>
      </c>
      <c r="AH1026" s="45" t="str">
        <f>IF($AD1026="","",COUNTIF($AG$1:$AG1025,$AG1026)+RANK($AG1026,$AG$1:$AG$10539,0))</f>
        <v/>
      </c>
      <c r="AI1026" s="10" t="str">
        <f t="shared" si="50"/>
        <v>2005-06 Ultimate Collection Ultimate Signatures #USON Jeff O'Neill     /   $</v>
      </c>
      <c r="AJ1026" s="11">
        <v>2005</v>
      </c>
      <c r="AK1026" s="17" t="s">
        <v>1879</v>
      </c>
      <c r="AL1026" s="12" t="s">
        <v>577</v>
      </c>
      <c r="AM1026" s="10" t="s">
        <v>580</v>
      </c>
      <c r="AN1026" s="12" t="s">
        <v>581</v>
      </c>
      <c r="AO1026" s="9"/>
      <c r="AP1026" s="9"/>
      <c r="AQ1026" s="9"/>
      <c r="AR1026" s="14" t="s">
        <v>2125</v>
      </c>
      <c r="AS1026" s="9"/>
      <c r="AT1026" s="9"/>
      <c r="AU1026" s="9"/>
      <c r="AV1026" s="13"/>
      <c r="AW1026" s="13"/>
      <c r="AX1026" s="9"/>
      <c r="AY1026" s="9"/>
      <c r="AZ1026" s="9"/>
      <c r="BA1026" s="33"/>
      <c r="BB1026" s="33"/>
      <c r="BC1026" s="36"/>
      <c r="BD1026" s="12" t="s">
        <v>1771</v>
      </c>
    </row>
    <row r="1027" spans="1:56" s="12" customFormat="1" x14ac:dyDescent="0.2">
      <c r="A1027" s="9" t="str">
        <f>IF(Search!$C$5="","",IF(COUNTA(Inventory!$AP1027)=1,1,""))</f>
        <v/>
      </c>
      <c r="B1027" s="9" t="str">
        <f>IF(Search!$C$4="","",IF(ISNUMBER(SEARCH(Search!$C$4,$AR1027))=TRUE,1,""))</f>
        <v/>
      </c>
      <c r="C1027" s="9" t="str">
        <f>IF(Search!$C$6="x",IF(COUNTA($AQ1027)=1,1,"N"),IF(COUNTA($AQ1027)=1,"N",""))</f>
        <v/>
      </c>
      <c r="D1027" s="9" t="str">
        <f>IF(Search!$O$8="","",IF(ISNUMBER(SEARCH(Search!$O$8,$BD1027))=TRUE,1,""))</f>
        <v/>
      </c>
      <c r="E1027" s="9" t="str">
        <f>IF(Search!$C$7="","",IF(ISNUMBER(SEARCH(Search!$C$7,$AN1027))=TRUE,1,""))</f>
        <v/>
      </c>
      <c r="F1027" s="9" t="str">
        <f>IF(Search!$C$8="","",IF(ISNUMBER(SEARCH(Search!$C$8,$AO1027))=TRUE,1,""))</f>
        <v/>
      </c>
      <c r="G1027" s="9" t="str">
        <f>IF(Search!$F$4="","",IF(Inventory!$AJ1027&lt;Search!$F$4,"",1))</f>
        <v/>
      </c>
      <c r="H1027" s="9" t="str">
        <f>IF(Search!$F$5="","",IF(Inventory!$AJ1027&gt;Search!$F$5,"",1))</f>
        <v/>
      </c>
      <c r="I1027" s="9" t="str">
        <f>IF(Search!$F$7="","",IF(Search!$F$8="",IF(ISNUMBER(SEARCH(Search!$F$7,$AL1027))=TRUE,1,""),""))</f>
        <v/>
      </c>
      <c r="J1027" s="9" t="str">
        <f>IF($AL1027=Search!$F$8,1,"")</f>
        <v/>
      </c>
      <c r="K1027" s="9" t="str">
        <f>IF(Search!$I$4="","",IF(COUNTA($AS1027)=1,IF(Search!$I$4="N","N",1),""))</f>
        <v/>
      </c>
      <c r="L1027" s="9" t="str">
        <f>IF(Search!$I$5="","",IF($AS1027="RC",1,""))</f>
        <v/>
      </c>
      <c r="M1027" s="9" t="str">
        <f>IF(Search!$I$6="","",IF($AS1027="RCP",1,""))</f>
        <v/>
      </c>
      <c r="N1027" s="9" t="str">
        <f>IF(Search!$I$8="","",IF(COUNTA($AT1027)=1,IF(Search!$I$8="N","N",1),""))</f>
        <v/>
      </c>
      <c r="O1027" s="9" t="str">
        <f>IF(Search!$L$4="","",IF(COUNTA($AU1027)=1,IF(Search!$L$4="N","N",1),""))</f>
        <v/>
      </c>
      <c r="P1027" s="9" t="str">
        <f>IF(Search!$L$5="","",IF(ISNUMBER(SEARCH("Jersey",$AU1027))=TRUE,IF(Search!$L$5="N","N",1),""))</f>
        <v/>
      </c>
      <c r="Q1027" s="9" t="str">
        <f>IF(Search!$L$6="","",IF(ISNUMBER(SEARCH("Patch",$AU1027))=TRUE,IF(Search!$L$6="N","N",1),""))</f>
        <v/>
      </c>
      <c r="R1027" s="9" t="str">
        <f>IF(Search!$L$7="","",IF(ISNUMBER(SEARCH("Shield",$AU1027))=TRUE,IF(Search!$L$7="N","N",1),""))</f>
        <v/>
      </c>
      <c r="S1027" s="9" t="str">
        <f>IF(Search!$L$8="","",IF(ISNUMBER(SEARCH("Stick",$AU1027))=TRUE,IF(Search!$L$8="N","N",1),""))</f>
        <v/>
      </c>
      <c r="T1027" s="9" t="str">
        <f>IF(Search!$O$4="","",IF(COUNTA($AW1027)=1,IF(Search!$O$4="N","N",1),""))</f>
        <v/>
      </c>
      <c r="U1027" s="9" t="str">
        <f>IF(Search!$O$5="","",IF($AW1027="","",IF($AW1027&lt;Search!$O$5,"",1)))</f>
        <v/>
      </c>
      <c r="V1027" s="9" t="str">
        <f>IF(Search!$O$6="","",IF($AW1027="","",IF($AW1027&gt;Search!$O$6,"",1)))</f>
        <v/>
      </c>
      <c r="W1027" s="9" t="str">
        <f>IF(Search!$U$4="","",IF($AX1027="","",1))</f>
        <v/>
      </c>
      <c r="X1027" s="9" t="str">
        <f>IF(Search!$U$5="","",IF(ISNUMBER(SEARCH(Search!$U$5,$AX1027))=TRUE,IF(Search!$U$5="N","N",1),""))</f>
        <v/>
      </c>
      <c r="Y1027" s="9" t="str">
        <f>IF(Search!$U$6="","",IF($AY1027&lt;Search!$U$6,"",1))</f>
        <v/>
      </c>
      <c r="Z1027" s="9" t="str">
        <f>IF(Search!$R$4="","",IF(Inventory!$BA1027&lt;Search!$R$4,"",1))</f>
        <v/>
      </c>
      <c r="AA1027" s="9" t="str">
        <f>IF(Search!$R$5="","",IF($BA1027&gt;Search!$R$5,"",1))</f>
        <v/>
      </c>
      <c r="AB1027" s="9" t="str">
        <f>IF(Search!$R$6="","",IF($BB1027&lt;Search!$R$6,"",1))</f>
        <v/>
      </c>
      <c r="AC1027" s="9" t="str">
        <f>IF(Search!$R$7="","",IF($BB1027&lt;Search!$R$7,"",1))</f>
        <v/>
      </c>
      <c r="AD1027" s="45" t="str">
        <f>IF(COUNTIF($A1027:$AC1027,"n")&gt;0,"",IF(SUM($A1027:$AC1027)=COUNTA(Search!$C$4:$C$8,Search!$F$4:$F$8,Search!$I$4:$I$6,Search!$I$8,Search!$L$4:$L$8,Search!$O$4:$O$8,Search!$R$4:$R$7,Search!$U$4:$U$7)-COUNTIF(Search!$C$4:$U$7,"n"),1+LARGE($AD$1:AD1026,1),""))</f>
        <v/>
      </c>
      <c r="AE1027" s="45" t="str">
        <f t="shared" ref="AE1027:AE1090" si="51">IF(AD1027="","",COUNTIF($AN$2:$AN$10540,"&lt;="&amp;AN1027))</f>
        <v/>
      </c>
      <c r="AF1027" s="45" t="str">
        <f>IF(AD1027="","",COUNTIF($AE$1:$AE1026,$AE1027)+RANK($AE1027,$AE$2:$AE$10540,1))</f>
        <v/>
      </c>
      <c r="AG1027" s="45" t="str">
        <f t="shared" ref="AG1027:AG1090" si="52">IF($AD1027="","",COUNTIF($BA$2:$BA$10540,"&lt;="&amp;$BA1027))</f>
        <v/>
      </c>
      <c r="AH1027" s="45" t="str">
        <f>IF($AD1027="","",COUNTIF($AG$1:$AG1026,$AG1027)+RANK($AG1027,$AG$1:$AG$10539,0))</f>
        <v/>
      </c>
      <c r="AI1027" s="10" t="str">
        <f t="shared" si="50"/>
        <v>2005-06 Ultra Gold #249 Andrew Wozniewski     /   $</v>
      </c>
      <c r="AJ1027" s="11">
        <v>2005</v>
      </c>
      <c r="AK1027" s="17" t="s">
        <v>1879</v>
      </c>
      <c r="AL1027" s="12" t="s">
        <v>582</v>
      </c>
      <c r="AM1027" s="10">
        <v>249</v>
      </c>
      <c r="AN1027" s="12" t="s">
        <v>583</v>
      </c>
      <c r="AO1027" s="9"/>
      <c r="AP1027" s="9"/>
      <c r="AQ1027" s="9"/>
      <c r="AR1027" s="14"/>
      <c r="AS1027" s="9"/>
      <c r="AT1027" s="9"/>
      <c r="AU1027" s="9"/>
      <c r="AV1027" s="13"/>
      <c r="AW1027" s="13"/>
      <c r="AX1027" s="9"/>
      <c r="AY1027" s="9"/>
      <c r="AZ1027" s="9"/>
      <c r="BA1027" s="33"/>
      <c r="BB1027" s="33"/>
      <c r="BC1027" s="36"/>
      <c r="BD1027" s="12" t="s">
        <v>1771</v>
      </c>
    </row>
    <row r="1028" spans="1:56" s="12" customFormat="1" x14ac:dyDescent="0.2">
      <c r="A1028" s="9" t="str">
        <f>IF(Search!$C$5="","",IF(COUNTA(Inventory!$AP1028)=1,1,""))</f>
        <v/>
      </c>
      <c r="B1028" s="9" t="str">
        <f>IF(Search!$C$4="","",IF(ISNUMBER(SEARCH(Search!$C$4,$AR1028))=TRUE,1,""))</f>
        <v/>
      </c>
      <c r="C1028" s="9" t="str">
        <f>IF(Search!$C$6="x",IF(COUNTA($AQ1028)=1,1,"N"),IF(COUNTA($AQ1028)=1,"N",""))</f>
        <v/>
      </c>
      <c r="D1028" s="9" t="str">
        <f>IF(Search!$O$8="","",IF(ISNUMBER(SEARCH(Search!$O$8,$BD1028))=TRUE,1,""))</f>
        <v/>
      </c>
      <c r="E1028" s="9" t="str">
        <f>IF(Search!$C$7="","",IF(ISNUMBER(SEARCH(Search!$C$7,$AN1028))=TRUE,1,""))</f>
        <v/>
      </c>
      <c r="F1028" s="9" t="str">
        <f>IF(Search!$C$8="","",IF(ISNUMBER(SEARCH(Search!$C$8,$AO1028))=TRUE,1,""))</f>
        <v/>
      </c>
      <c r="G1028" s="9" t="str">
        <f>IF(Search!$F$4="","",IF(Inventory!$AJ1028&lt;Search!$F$4,"",1))</f>
        <v/>
      </c>
      <c r="H1028" s="9" t="str">
        <f>IF(Search!$F$5="","",IF(Inventory!$AJ1028&gt;Search!$F$5,"",1))</f>
        <v/>
      </c>
      <c r="I1028" s="9" t="str">
        <f>IF(Search!$F$7="","",IF(Search!$F$8="",IF(ISNUMBER(SEARCH(Search!$F$7,$AL1028))=TRUE,1,""),""))</f>
        <v/>
      </c>
      <c r="J1028" s="9" t="str">
        <f>IF($AL1028=Search!$F$8,1,"")</f>
        <v/>
      </c>
      <c r="K1028" s="9" t="str">
        <f>IF(Search!$I$4="","",IF(COUNTA($AS1028)=1,IF(Search!$I$4="N","N",1),""))</f>
        <v/>
      </c>
      <c r="L1028" s="9" t="str">
        <f>IF(Search!$I$5="","",IF($AS1028="RC",1,""))</f>
        <v/>
      </c>
      <c r="M1028" s="9" t="str">
        <f>IF(Search!$I$6="","",IF($AS1028="RCP",1,""))</f>
        <v/>
      </c>
      <c r="N1028" s="9" t="str">
        <f>IF(Search!$I$8="","",IF(COUNTA($AT1028)=1,IF(Search!$I$8="N","N",1),""))</f>
        <v/>
      </c>
      <c r="O1028" s="9" t="str">
        <f>IF(Search!$L$4="","",IF(COUNTA($AU1028)=1,IF(Search!$L$4="N","N",1),""))</f>
        <v/>
      </c>
      <c r="P1028" s="9" t="str">
        <f>IF(Search!$L$5="","",IF(ISNUMBER(SEARCH("Jersey",$AU1028))=TRUE,IF(Search!$L$5="N","N",1),""))</f>
        <v/>
      </c>
      <c r="Q1028" s="9" t="str">
        <f>IF(Search!$L$6="","",IF(ISNUMBER(SEARCH("Patch",$AU1028))=TRUE,IF(Search!$L$6="N","N",1),""))</f>
        <v/>
      </c>
      <c r="R1028" s="9" t="str">
        <f>IF(Search!$L$7="","",IF(ISNUMBER(SEARCH("Shield",$AU1028))=TRUE,IF(Search!$L$7="N","N",1),""))</f>
        <v/>
      </c>
      <c r="S1028" s="9" t="str">
        <f>IF(Search!$L$8="","",IF(ISNUMBER(SEARCH("Stick",$AU1028))=TRUE,IF(Search!$L$8="N","N",1),""))</f>
        <v/>
      </c>
      <c r="T1028" s="9" t="str">
        <f>IF(Search!$O$4="","",IF(COUNTA($AW1028)=1,IF(Search!$O$4="N","N",1),""))</f>
        <v/>
      </c>
      <c r="U1028" s="9" t="str">
        <f>IF(Search!$O$5="","",IF($AW1028="","",IF($AW1028&lt;Search!$O$5,"",1)))</f>
        <v/>
      </c>
      <c r="V1028" s="9" t="str">
        <f>IF(Search!$O$6="","",IF($AW1028="","",IF($AW1028&gt;Search!$O$6,"",1)))</f>
        <v/>
      </c>
      <c r="W1028" s="9" t="str">
        <f>IF(Search!$U$4="","",IF($AX1028="","",1))</f>
        <v/>
      </c>
      <c r="X1028" s="9" t="str">
        <f>IF(Search!$U$5="","",IF(ISNUMBER(SEARCH(Search!$U$5,$AX1028))=TRUE,IF(Search!$U$5="N","N",1),""))</f>
        <v/>
      </c>
      <c r="Y1028" s="9" t="str">
        <f>IF(Search!$U$6="","",IF($AY1028&lt;Search!$U$6,"",1))</f>
        <v/>
      </c>
      <c r="Z1028" s="9" t="str">
        <f>IF(Search!$R$4="","",IF(Inventory!$BA1028&lt;Search!$R$4,"",1))</f>
        <v/>
      </c>
      <c r="AA1028" s="9" t="str">
        <f>IF(Search!$R$5="","",IF($BA1028&gt;Search!$R$5,"",1))</f>
        <v/>
      </c>
      <c r="AB1028" s="9" t="str">
        <f>IF(Search!$R$6="","",IF($BB1028&lt;Search!$R$6,"",1))</f>
        <v/>
      </c>
      <c r="AC1028" s="9" t="str">
        <f>IF(Search!$R$7="","",IF($BB1028&lt;Search!$R$7,"",1))</f>
        <v/>
      </c>
      <c r="AD1028" s="45" t="str">
        <f>IF(COUNTIF($A1028:$AC1028,"n")&gt;0,"",IF(SUM($A1028:$AC1028)=COUNTA(Search!$C$4:$C$8,Search!$F$4:$F$8,Search!$I$4:$I$6,Search!$I$8,Search!$L$4:$L$8,Search!$O$4:$O$8,Search!$R$4:$R$7,Search!$U$4:$U$7)-COUNTIF(Search!$C$4:$U$7,"n"),1+LARGE($AD$1:AD1027,1),""))</f>
        <v/>
      </c>
      <c r="AE1028" s="45" t="str">
        <f t="shared" si="51"/>
        <v/>
      </c>
      <c r="AF1028" s="45" t="str">
        <f>IF(AD1028="","",COUNTIF($AE$1:$AE1027,$AE1028)+RANK($AE1028,$AE$2:$AE$10540,1))</f>
        <v/>
      </c>
      <c r="AG1028" s="45" t="str">
        <f t="shared" si="52"/>
        <v/>
      </c>
      <c r="AH1028" s="45" t="str">
        <f>IF($AD1028="","",COUNTIF($AG$1:$AG1027,$AG1028)+RANK($AG1028,$AG$1:$AG$10539,0))</f>
        <v/>
      </c>
      <c r="AI1028" s="10" t="str">
        <f t="shared" si="50"/>
        <v>2005-06 Upper Deck #444 Jeff Carter     /   $</v>
      </c>
      <c r="AJ1028" s="11">
        <v>2005</v>
      </c>
      <c r="AK1028" s="17" t="s">
        <v>1879</v>
      </c>
      <c r="AL1028" s="12" t="s">
        <v>7</v>
      </c>
      <c r="AM1028" s="10">
        <v>444</v>
      </c>
      <c r="AN1028" s="12" t="s">
        <v>584</v>
      </c>
      <c r="AO1028" s="9"/>
      <c r="AP1028" s="9"/>
      <c r="AQ1028" s="9"/>
      <c r="AR1028" s="14" t="s">
        <v>2128</v>
      </c>
      <c r="AS1028" s="9"/>
      <c r="AT1028" s="9"/>
      <c r="AU1028" s="9"/>
      <c r="AV1028" s="13"/>
      <c r="AW1028" s="13"/>
      <c r="AX1028" s="9"/>
      <c r="AY1028" s="9"/>
      <c r="AZ1028" s="9"/>
      <c r="BA1028" s="33"/>
      <c r="BB1028" s="33"/>
      <c r="BC1028" s="36"/>
      <c r="BD1028" s="12" t="s">
        <v>1771</v>
      </c>
    </row>
    <row r="1029" spans="1:56" s="12" customFormat="1" x14ac:dyDescent="0.2">
      <c r="A1029" s="9" t="str">
        <f>IF(Search!$C$5="","",IF(COUNTA(Inventory!$AP1029)=1,1,""))</f>
        <v/>
      </c>
      <c r="B1029" s="9" t="str">
        <f>IF(Search!$C$4="","",IF(ISNUMBER(SEARCH(Search!$C$4,$AR1029))=TRUE,1,""))</f>
        <v/>
      </c>
      <c r="C1029" s="9" t="str">
        <f>IF(Search!$C$6="x",IF(COUNTA($AQ1029)=1,1,"N"),IF(COUNTA($AQ1029)=1,"N",""))</f>
        <v/>
      </c>
      <c r="D1029" s="9" t="str">
        <f>IF(Search!$O$8="","",IF(ISNUMBER(SEARCH(Search!$O$8,$BD1029))=TRUE,1,""))</f>
        <v/>
      </c>
      <c r="E1029" s="9" t="str">
        <f>IF(Search!$C$7="","",IF(ISNUMBER(SEARCH(Search!$C$7,$AN1029))=TRUE,1,""))</f>
        <v/>
      </c>
      <c r="F1029" s="9" t="str">
        <f>IF(Search!$C$8="","",IF(ISNUMBER(SEARCH(Search!$C$8,$AO1029))=TRUE,1,""))</f>
        <v/>
      </c>
      <c r="G1029" s="9" t="str">
        <f>IF(Search!$F$4="","",IF(Inventory!$AJ1029&lt;Search!$F$4,"",1))</f>
        <v/>
      </c>
      <c r="H1029" s="9" t="str">
        <f>IF(Search!$F$5="","",IF(Inventory!$AJ1029&gt;Search!$F$5,"",1))</f>
        <v/>
      </c>
      <c r="I1029" s="9" t="str">
        <f>IF(Search!$F$7="","",IF(Search!$F$8="",IF(ISNUMBER(SEARCH(Search!$F$7,$AL1029))=TRUE,1,""),""))</f>
        <v/>
      </c>
      <c r="J1029" s="9" t="str">
        <f>IF($AL1029=Search!$F$8,1,"")</f>
        <v/>
      </c>
      <c r="K1029" s="9" t="str">
        <f>IF(Search!$I$4="","",IF(COUNTA($AS1029)=1,IF(Search!$I$4="N","N",1),""))</f>
        <v/>
      </c>
      <c r="L1029" s="9" t="str">
        <f>IF(Search!$I$5="","",IF($AS1029="RC",1,""))</f>
        <v/>
      </c>
      <c r="M1029" s="9" t="str">
        <f>IF(Search!$I$6="","",IF($AS1029="RCP",1,""))</f>
        <v/>
      </c>
      <c r="N1029" s="9" t="str">
        <f>IF(Search!$I$8="","",IF(COUNTA($AT1029)=1,IF(Search!$I$8="N","N",1),""))</f>
        <v/>
      </c>
      <c r="O1029" s="9" t="str">
        <f>IF(Search!$L$4="","",IF(COUNTA($AU1029)=1,IF(Search!$L$4="N","N",1),""))</f>
        <v/>
      </c>
      <c r="P1029" s="9" t="str">
        <f>IF(Search!$L$5="","",IF(ISNUMBER(SEARCH("Jersey",$AU1029))=TRUE,IF(Search!$L$5="N","N",1),""))</f>
        <v/>
      </c>
      <c r="Q1029" s="9" t="str">
        <f>IF(Search!$L$6="","",IF(ISNUMBER(SEARCH("Patch",$AU1029))=TRUE,IF(Search!$L$6="N","N",1),""))</f>
        <v/>
      </c>
      <c r="R1029" s="9" t="str">
        <f>IF(Search!$L$7="","",IF(ISNUMBER(SEARCH("Shield",$AU1029))=TRUE,IF(Search!$L$7="N","N",1),""))</f>
        <v/>
      </c>
      <c r="S1029" s="9" t="str">
        <f>IF(Search!$L$8="","",IF(ISNUMBER(SEARCH("Stick",$AU1029))=TRUE,IF(Search!$L$8="N","N",1),""))</f>
        <v/>
      </c>
      <c r="T1029" s="9" t="str">
        <f>IF(Search!$O$4="","",IF(COUNTA($AW1029)=1,IF(Search!$O$4="N","N",1),""))</f>
        <v/>
      </c>
      <c r="U1029" s="9" t="str">
        <f>IF(Search!$O$5="","",IF($AW1029="","",IF($AW1029&lt;Search!$O$5,"",1)))</f>
        <v/>
      </c>
      <c r="V1029" s="9" t="str">
        <f>IF(Search!$O$6="","",IF($AW1029="","",IF($AW1029&gt;Search!$O$6,"",1)))</f>
        <v/>
      </c>
      <c r="W1029" s="9" t="str">
        <f>IF(Search!$U$4="","",IF($AX1029="","",1))</f>
        <v/>
      </c>
      <c r="X1029" s="9" t="str">
        <f>IF(Search!$U$5="","",IF(ISNUMBER(SEARCH(Search!$U$5,$AX1029))=TRUE,IF(Search!$U$5="N","N",1),""))</f>
        <v/>
      </c>
      <c r="Y1029" s="9" t="str">
        <f>IF(Search!$U$6="","",IF($AY1029&lt;Search!$U$6,"",1))</f>
        <v/>
      </c>
      <c r="Z1029" s="9" t="str">
        <f>IF(Search!$R$4="","",IF(Inventory!$BA1029&lt;Search!$R$4,"",1))</f>
        <v/>
      </c>
      <c r="AA1029" s="9" t="str">
        <f>IF(Search!$R$5="","",IF($BA1029&gt;Search!$R$5,"",1))</f>
        <v/>
      </c>
      <c r="AB1029" s="9" t="str">
        <f>IF(Search!$R$6="","",IF($BB1029&lt;Search!$R$6,"",1))</f>
        <v/>
      </c>
      <c r="AC1029" s="9" t="str">
        <f>IF(Search!$R$7="","",IF($BB1029&lt;Search!$R$7,"",1))</f>
        <v/>
      </c>
      <c r="AD1029" s="45" t="str">
        <f>IF(COUNTIF($A1029:$AC1029,"n")&gt;0,"",IF(SUM($A1029:$AC1029)=COUNTA(Search!$C$4:$C$8,Search!$F$4:$F$8,Search!$I$4:$I$6,Search!$I$8,Search!$L$4:$L$8,Search!$O$4:$O$8,Search!$R$4:$R$7,Search!$U$4:$U$7)-COUNTIF(Search!$C$4:$U$7,"n"),1+LARGE($AD$1:AD1028,1),""))</f>
        <v/>
      </c>
      <c r="AE1029" s="45" t="str">
        <f t="shared" si="51"/>
        <v/>
      </c>
      <c r="AF1029" s="45" t="str">
        <f>IF(AD1029="","",COUNTIF($AE$1:$AE1028,$AE1029)+RANK($AE1029,$AE$2:$AE$10540,1))</f>
        <v/>
      </c>
      <c r="AG1029" s="45" t="str">
        <f t="shared" si="52"/>
        <v/>
      </c>
      <c r="AH1029" s="45" t="str">
        <f>IF($AD1029="","",COUNTIF($AG$1:$AG1028,$AG1029)+RANK($AG1029,$AG$1:$AG$10539,0))</f>
        <v/>
      </c>
      <c r="AI1029" s="10" t="str">
        <f t="shared" si="50"/>
        <v>2005-06 Upper Deck #454 Ryan Suter     /   $</v>
      </c>
      <c r="AJ1029" s="11">
        <v>2005</v>
      </c>
      <c r="AK1029" s="17" t="s">
        <v>1879</v>
      </c>
      <c r="AL1029" s="12" t="s">
        <v>7</v>
      </c>
      <c r="AM1029" s="10">
        <v>454</v>
      </c>
      <c r="AN1029" s="12" t="s">
        <v>585</v>
      </c>
      <c r="AO1029" s="9"/>
      <c r="AP1029" s="9"/>
      <c r="AQ1029" s="9"/>
      <c r="AR1029" s="14" t="s">
        <v>2128</v>
      </c>
      <c r="AS1029" s="9"/>
      <c r="AT1029" s="9"/>
      <c r="AU1029" s="9"/>
      <c r="AV1029" s="13"/>
      <c r="AW1029" s="13"/>
      <c r="AX1029" s="9"/>
      <c r="AY1029" s="9"/>
      <c r="AZ1029" s="9"/>
      <c r="BA1029" s="33"/>
      <c r="BB1029" s="33"/>
      <c r="BC1029" s="36"/>
      <c r="BD1029" s="12" t="s">
        <v>1771</v>
      </c>
    </row>
    <row r="1030" spans="1:56" s="12" customFormat="1" x14ac:dyDescent="0.2">
      <c r="A1030" s="9" t="str">
        <f>IF(Search!$C$5="","",IF(COUNTA(Inventory!$AP1030)=1,1,""))</f>
        <v/>
      </c>
      <c r="B1030" s="9" t="str">
        <f>IF(Search!$C$4="","",IF(ISNUMBER(SEARCH(Search!$C$4,$AR1030))=TRUE,1,""))</f>
        <v/>
      </c>
      <c r="C1030" s="9" t="str">
        <f>IF(Search!$C$6="x",IF(COUNTA($AQ1030)=1,1,"N"),IF(COUNTA($AQ1030)=1,"N",""))</f>
        <v/>
      </c>
      <c r="D1030" s="9" t="str">
        <f>IF(Search!$O$8="","",IF(ISNUMBER(SEARCH(Search!$O$8,$BD1030))=TRUE,1,""))</f>
        <v/>
      </c>
      <c r="E1030" s="9" t="str">
        <f>IF(Search!$C$7="","",IF(ISNUMBER(SEARCH(Search!$C$7,$AN1030))=TRUE,1,""))</f>
        <v/>
      </c>
      <c r="F1030" s="9" t="str">
        <f>IF(Search!$C$8="","",IF(ISNUMBER(SEARCH(Search!$C$8,$AO1030))=TRUE,1,""))</f>
        <v/>
      </c>
      <c r="G1030" s="9" t="str">
        <f>IF(Search!$F$4="","",IF(Inventory!$AJ1030&lt;Search!$F$4,"",1))</f>
        <v/>
      </c>
      <c r="H1030" s="9" t="str">
        <f>IF(Search!$F$5="","",IF(Inventory!$AJ1030&gt;Search!$F$5,"",1))</f>
        <v/>
      </c>
      <c r="I1030" s="9" t="str">
        <f>IF(Search!$F$7="","",IF(Search!$F$8="",IF(ISNUMBER(SEARCH(Search!$F$7,$AL1030))=TRUE,1,""),""))</f>
        <v/>
      </c>
      <c r="J1030" s="9" t="str">
        <f>IF($AL1030=Search!$F$8,1,"")</f>
        <v/>
      </c>
      <c r="K1030" s="9" t="str">
        <f>IF(Search!$I$4="","",IF(COUNTA($AS1030)=1,IF(Search!$I$4="N","N",1),""))</f>
        <v/>
      </c>
      <c r="L1030" s="9" t="str">
        <f>IF(Search!$I$5="","",IF($AS1030="RC",1,""))</f>
        <v/>
      </c>
      <c r="M1030" s="9" t="str">
        <f>IF(Search!$I$6="","",IF($AS1030="RCP",1,""))</f>
        <v/>
      </c>
      <c r="N1030" s="9" t="str">
        <f>IF(Search!$I$8="","",IF(COUNTA($AT1030)=1,IF(Search!$I$8="N","N",1),""))</f>
        <v/>
      </c>
      <c r="O1030" s="9" t="str">
        <f>IF(Search!$L$4="","",IF(COUNTA($AU1030)=1,IF(Search!$L$4="N","N",1),""))</f>
        <v/>
      </c>
      <c r="P1030" s="9" t="str">
        <f>IF(Search!$L$5="","",IF(ISNUMBER(SEARCH("Jersey",$AU1030))=TRUE,IF(Search!$L$5="N","N",1),""))</f>
        <v/>
      </c>
      <c r="Q1030" s="9" t="str">
        <f>IF(Search!$L$6="","",IF(ISNUMBER(SEARCH("Patch",$AU1030))=TRUE,IF(Search!$L$6="N","N",1),""))</f>
        <v/>
      </c>
      <c r="R1030" s="9" t="str">
        <f>IF(Search!$L$7="","",IF(ISNUMBER(SEARCH("Shield",$AU1030))=TRUE,IF(Search!$L$7="N","N",1),""))</f>
        <v/>
      </c>
      <c r="S1030" s="9" t="str">
        <f>IF(Search!$L$8="","",IF(ISNUMBER(SEARCH("Stick",$AU1030))=TRUE,IF(Search!$L$8="N","N",1),""))</f>
        <v/>
      </c>
      <c r="T1030" s="9" t="str">
        <f>IF(Search!$O$4="","",IF(COUNTA($AW1030)=1,IF(Search!$O$4="N","N",1),""))</f>
        <v/>
      </c>
      <c r="U1030" s="9" t="str">
        <f>IF(Search!$O$5="","",IF($AW1030="","",IF($AW1030&lt;Search!$O$5,"",1)))</f>
        <v/>
      </c>
      <c r="V1030" s="9" t="str">
        <f>IF(Search!$O$6="","",IF($AW1030="","",IF($AW1030&gt;Search!$O$6,"",1)))</f>
        <v/>
      </c>
      <c r="W1030" s="9" t="str">
        <f>IF(Search!$U$4="","",IF($AX1030="","",1))</f>
        <v/>
      </c>
      <c r="X1030" s="9" t="str">
        <f>IF(Search!$U$5="","",IF(ISNUMBER(SEARCH(Search!$U$5,$AX1030))=TRUE,IF(Search!$U$5="N","N",1),""))</f>
        <v/>
      </c>
      <c r="Y1030" s="9" t="str">
        <f>IF(Search!$U$6="","",IF($AY1030&lt;Search!$U$6,"",1))</f>
        <v/>
      </c>
      <c r="Z1030" s="9" t="str">
        <f>IF(Search!$R$4="","",IF(Inventory!$BA1030&lt;Search!$R$4,"",1))</f>
        <v/>
      </c>
      <c r="AA1030" s="9" t="str">
        <f>IF(Search!$R$5="","",IF($BA1030&gt;Search!$R$5,"",1))</f>
        <v/>
      </c>
      <c r="AB1030" s="9" t="str">
        <f>IF(Search!$R$6="","",IF($BB1030&lt;Search!$R$6,"",1))</f>
        <v/>
      </c>
      <c r="AC1030" s="9" t="str">
        <f>IF(Search!$R$7="","",IF($BB1030&lt;Search!$R$7,"",1))</f>
        <v/>
      </c>
      <c r="AD1030" s="45" t="str">
        <f>IF(COUNTIF($A1030:$AC1030,"n")&gt;0,"",IF(SUM($A1030:$AC1030)=COUNTA(Search!$C$4:$C$8,Search!$F$4:$F$8,Search!$I$4:$I$6,Search!$I$8,Search!$L$4:$L$8,Search!$O$4:$O$8,Search!$R$4:$R$7,Search!$U$4:$U$7)-COUNTIF(Search!$C$4:$U$7,"n"),1+LARGE($AD$1:AD1029,1),""))</f>
        <v/>
      </c>
      <c r="AE1030" s="45" t="str">
        <f t="shared" si="51"/>
        <v/>
      </c>
      <c r="AF1030" s="45" t="str">
        <f>IF(AD1030="","",COUNTIF($AE$1:$AE1029,$AE1030)+RANK($AE1030,$AE$2:$AE$10540,1))</f>
        <v/>
      </c>
      <c r="AG1030" s="45" t="str">
        <f t="shared" si="52"/>
        <v/>
      </c>
      <c r="AH1030" s="45" t="str">
        <f>IF($AD1030="","",COUNTIF($AG$1:$AG1029,$AG1030)+RANK($AG1030,$AG$1:$AG$10539,0))</f>
        <v/>
      </c>
      <c r="AI1030" s="10" t="str">
        <f t="shared" ref="AI1030:AI1093" si="53">CONCATENATE(AJ1030,"-",AK1030," ",AL1030," #",AM1030," ",AN1030," ",AO1030," ",AS1030," ",AT1030," ",AU1030," ",AV1030,"/",AW1030," ",AX1030," ",AY1030,AZ1030," $",BA1030)</f>
        <v>2005-06 Upper Deck #465 Dimitri Patzold     /   $</v>
      </c>
      <c r="AJ1030" s="11">
        <v>2005</v>
      </c>
      <c r="AK1030" s="17" t="s">
        <v>1879</v>
      </c>
      <c r="AL1030" s="12" t="s">
        <v>7</v>
      </c>
      <c r="AM1030" s="10">
        <v>465</v>
      </c>
      <c r="AN1030" s="12" t="s">
        <v>586</v>
      </c>
      <c r="AO1030" s="9"/>
      <c r="AP1030" s="9"/>
      <c r="AQ1030" s="9"/>
      <c r="AR1030" s="14" t="s">
        <v>2128</v>
      </c>
      <c r="AS1030" s="9"/>
      <c r="AT1030" s="9"/>
      <c r="AU1030" s="9"/>
      <c r="AV1030" s="13"/>
      <c r="AW1030" s="13"/>
      <c r="AX1030" s="9"/>
      <c r="AY1030" s="9"/>
      <c r="AZ1030" s="9"/>
      <c r="BA1030" s="33"/>
      <c r="BB1030" s="33"/>
      <c r="BC1030" s="36"/>
      <c r="BD1030" s="12" t="s">
        <v>1771</v>
      </c>
    </row>
    <row r="1031" spans="1:56" s="12" customFormat="1" x14ac:dyDescent="0.2">
      <c r="A1031" s="9" t="str">
        <f>IF(Search!$C$5="","",IF(COUNTA(Inventory!$AP1031)=1,1,""))</f>
        <v/>
      </c>
      <c r="B1031" s="9" t="str">
        <f>IF(Search!$C$4="","",IF(ISNUMBER(SEARCH(Search!$C$4,$AR1031))=TRUE,1,""))</f>
        <v/>
      </c>
      <c r="C1031" s="9" t="str">
        <f>IF(Search!$C$6="x",IF(COUNTA($AQ1031)=1,1,"N"),IF(COUNTA($AQ1031)=1,"N",""))</f>
        <v/>
      </c>
      <c r="D1031" s="9" t="str">
        <f>IF(Search!$O$8="","",IF(ISNUMBER(SEARCH(Search!$O$8,$BD1031))=TRUE,1,""))</f>
        <v/>
      </c>
      <c r="E1031" s="9" t="str">
        <f>IF(Search!$C$7="","",IF(ISNUMBER(SEARCH(Search!$C$7,$AN1031))=TRUE,1,""))</f>
        <v/>
      </c>
      <c r="F1031" s="9" t="str">
        <f>IF(Search!$C$8="","",IF(ISNUMBER(SEARCH(Search!$C$8,$AO1031))=TRUE,1,""))</f>
        <v/>
      </c>
      <c r="G1031" s="9" t="str">
        <f>IF(Search!$F$4="","",IF(Inventory!$AJ1031&lt;Search!$F$4,"",1))</f>
        <v/>
      </c>
      <c r="H1031" s="9" t="str">
        <f>IF(Search!$F$5="","",IF(Inventory!$AJ1031&gt;Search!$F$5,"",1))</f>
        <v/>
      </c>
      <c r="I1031" s="9" t="str">
        <f>IF(Search!$F$7="","",IF(Search!$F$8="",IF(ISNUMBER(SEARCH(Search!$F$7,$AL1031))=TRUE,1,""),""))</f>
        <v/>
      </c>
      <c r="J1031" s="9" t="str">
        <f>IF($AL1031=Search!$F$8,1,"")</f>
        <v/>
      </c>
      <c r="K1031" s="9" t="str">
        <f>IF(Search!$I$4="","",IF(COUNTA($AS1031)=1,IF(Search!$I$4="N","N",1),""))</f>
        <v/>
      </c>
      <c r="L1031" s="9" t="str">
        <f>IF(Search!$I$5="","",IF($AS1031="RC",1,""))</f>
        <v/>
      </c>
      <c r="M1031" s="9" t="str">
        <f>IF(Search!$I$6="","",IF($AS1031="RCP",1,""))</f>
        <v/>
      </c>
      <c r="N1031" s="9" t="str">
        <f>IF(Search!$I$8="","",IF(COUNTA($AT1031)=1,IF(Search!$I$8="N","N",1),""))</f>
        <v/>
      </c>
      <c r="O1031" s="9" t="str">
        <f>IF(Search!$L$4="","",IF(COUNTA($AU1031)=1,IF(Search!$L$4="N","N",1),""))</f>
        <v/>
      </c>
      <c r="P1031" s="9" t="str">
        <f>IF(Search!$L$5="","",IF(ISNUMBER(SEARCH("Jersey",$AU1031))=TRUE,IF(Search!$L$5="N","N",1),""))</f>
        <v/>
      </c>
      <c r="Q1031" s="9" t="str">
        <f>IF(Search!$L$6="","",IF(ISNUMBER(SEARCH("Patch",$AU1031))=TRUE,IF(Search!$L$6="N","N",1),""))</f>
        <v/>
      </c>
      <c r="R1031" s="9" t="str">
        <f>IF(Search!$L$7="","",IF(ISNUMBER(SEARCH("Shield",$AU1031))=TRUE,IF(Search!$L$7="N","N",1),""))</f>
        <v/>
      </c>
      <c r="S1031" s="9" t="str">
        <f>IF(Search!$L$8="","",IF(ISNUMBER(SEARCH("Stick",$AU1031))=TRUE,IF(Search!$L$8="N","N",1),""))</f>
        <v/>
      </c>
      <c r="T1031" s="9" t="str">
        <f>IF(Search!$O$4="","",IF(COUNTA($AW1031)=1,IF(Search!$O$4="N","N",1),""))</f>
        <v/>
      </c>
      <c r="U1031" s="9" t="str">
        <f>IF(Search!$O$5="","",IF($AW1031="","",IF($AW1031&lt;Search!$O$5,"",1)))</f>
        <v/>
      </c>
      <c r="V1031" s="9" t="str">
        <f>IF(Search!$O$6="","",IF($AW1031="","",IF($AW1031&gt;Search!$O$6,"",1)))</f>
        <v/>
      </c>
      <c r="W1031" s="9" t="str">
        <f>IF(Search!$U$4="","",IF($AX1031="","",1))</f>
        <v/>
      </c>
      <c r="X1031" s="9" t="str">
        <f>IF(Search!$U$5="","",IF(ISNUMBER(SEARCH(Search!$U$5,$AX1031))=TRUE,IF(Search!$U$5="N","N",1),""))</f>
        <v/>
      </c>
      <c r="Y1031" s="9" t="str">
        <f>IF(Search!$U$6="","",IF($AY1031&lt;Search!$U$6,"",1))</f>
        <v/>
      </c>
      <c r="Z1031" s="9" t="str">
        <f>IF(Search!$R$4="","",IF(Inventory!$BA1031&lt;Search!$R$4,"",1))</f>
        <v/>
      </c>
      <c r="AA1031" s="9" t="str">
        <f>IF(Search!$R$5="","",IF($BA1031&gt;Search!$R$5,"",1))</f>
        <v/>
      </c>
      <c r="AB1031" s="9" t="str">
        <f>IF(Search!$R$6="","",IF($BB1031&lt;Search!$R$6,"",1))</f>
        <v/>
      </c>
      <c r="AC1031" s="9" t="str">
        <f>IF(Search!$R$7="","",IF($BB1031&lt;Search!$R$7,"",1))</f>
        <v/>
      </c>
      <c r="AD1031" s="45" t="str">
        <f>IF(COUNTIF($A1031:$AC1031,"n")&gt;0,"",IF(SUM($A1031:$AC1031)=COUNTA(Search!$C$4:$C$8,Search!$F$4:$F$8,Search!$I$4:$I$6,Search!$I$8,Search!$L$4:$L$8,Search!$O$4:$O$8,Search!$R$4:$R$7,Search!$U$4:$U$7)-COUNTIF(Search!$C$4:$U$7,"n"),1+LARGE($AD$1:AD1030,1),""))</f>
        <v/>
      </c>
      <c r="AE1031" s="45" t="str">
        <f t="shared" si="51"/>
        <v/>
      </c>
      <c r="AF1031" s="45" t="str">
        <f>IF(AD1031="","",COUNTIF($AE$1:$AE1030,$AE1031)+RANK($AE1031,$AE$2:$AE$10540,1))</f>
        <v/>
      </c>
      <c r="AG1031" s="45" t="str">
        <f t="shared" si="52"/>
        <v/>
      </c>
      <c r="AH1031" s="45" t="str">
        <f>IF($AD1031="","",COUNTIF($AG$1:$AG1030,$AG1031)+RANK($AG1031,$AG$1:$AG$10539,0))</f>
        <v/>
      </c>
      <c r="AI1031" s="10" t="str">
        <f t="shared" si="53"/>
        <v>2005-06 Upper Deck #466 Staffan Kronwall TOR    /   $</v>
      </c>
      <c r="AJ1031" s="11">
        <v>2005</v>
      </c>
      <c r="AK1031" s="17" t="s">
        <v>1879</v>
      </c>
      <c r="AL1031" s="12" t="s">
        <v>7</v>
      </c>
      <c r="AM1031" s="10">
        <v>466</v>
      </c>
      <c r="AN1031" s="12" t="s">
        <v>559</v>
      </c>
      <c r="AO1031" s="9" t="s">
        <v>1904</v>
      </c>
      <c r="AP1031" s="9"/>
      <c r="AQ1031" s="9"/>
      <c r="AR1031" s="14" t="s">
        <v>2128</v>
      </c>
      <c r="AS1031" s="9"/>
      <c r="AT1031" s="9"/>
      <c r="AU1031" s="9"/>
      <c r="AV1031" s="13"/>
      <c r="AW1031" s="13"/>
      <c r="AX1031" s="9"/>
      <c r="AY1031" s="9"/>
      <c r="AZ1031" s="9"/>
      <c r="BA1031" s="33"/>
      <c r="BB1031" s="33"/>
      <c r="BC1031" s="36"/>
      <c r="BD1031" s="12" t="s">
        <v>1771</v>
      </c>
    </row>
    <row r="1032" spans="1:56" s="12" customFormat="1" x14ac:dyDescent="0.2">
      <c r="A1032" s="9" t="str">
        <f>IF(Search!$C$5="","",IF(COUNTA(Inventory!$AP1032)=1,1,""))</f>
        <v/>
      </c>
      <c r="B1032" s="9" t="str">
        <f>IF(Search!$C$4="","",IF(ISNUMBER(SEARCH(Search!$C$4,$AR1032))=TRUE,1,""))</f>
        <v/>
      </c>
      <c r="C1032" s="9" t="str">
        <f>IF(Search!$C$6="x",IF(COUNTA($AQ1032)=1,1,"N"),IF(COUNTA($AQ1032)=1,"N",""))</f>
        <v/>
      </c>
      <c r="D1032" s="9" t="str">
        <f>IF(Search!$O$8="","",IF(ISNUMBER(SEARCH(Search!$O$8,$BD1032))=TRUE,1,""))</f>
        <v/>
      </c>
      <c r="E1032" s="9" t="str">
        <f>IF(Search!$C$7="","",IF(ISNUMBER(SEARCH(Search!$C$7,$AN1032))=TRUE,1,""))</f>
        <v/>
      </c>
      <c r="F1032" s="9" t="str">
        <f>IF(Search!$C$8="","",IF(ISNUMBER(SEARCH(Search!$C$8,$AO1032))=TRUE,1,""))</f>
        <v/>
      </c>
      <c r="G1032" s="9" t="str">
        <f>IF(Search!$F$4="","",IF(Inventory!$AJ1032&lt;Search!$F$4,"",1))</f>
        <v/>
      </c>
      <c r="H1032" s="9" t="str">
        <f>IF(Search!$F$5="","",IF(Inventory!$AJ1032&gt;Search!$F$5,"",1))</f>
        <v/>
      </c>
      <c r="I1032" s="9" t="str">
        <f>IF(Search!$F$7="","",IF(Search!$F$8="",IF(ISNUMBER(SEARCH(Search!$F$7,$AL1032))=TRUE,1,""),""))</f>
        <v/>
      </c>
      <c r="J1032" s="9" t="str">
        <f>IF($AL1032=Search!$F$8,1,"")</f>
        <v/>
      </c>
      <c r="K1032" s="9" t="str">
        <f>IF(Search!$I$4="","",IF(COUNTA($AS1032)=1,IF(Search!$I$4="N","N",1),""))</f>
        <v/>
      </c>
      <c r="L1032" s="9" t="str">
        <f>IF(Search!$I$5="","",IF($AS1032="RC",1,""))</f>
        <v/>
      </c>
      <c r="M1032" s="9" t="str">
        <f>IF(Search!$I$6="","",IF($AS1032="RCP",1,""))</f>
        <v/>
      </c>
      <c r="N1032" s="9" t="str">
        <f>IF(Search!$I$8="","",IF(COUNTA($AT1032)=1,IF(Search!$I$8="N","N",1),""))</f>
        <v/>
      </c>
      <c r="O1032" s="9" t="str">
        <f>IF(Search!$L$4="","",IF(COUNTA($AU1032)=1,IF(Search!$L$4="N","N",1),""))</f>
        <v/>
      </c>
      <c r="P1032" s="9" t="str">
        <f>IF(Search!$L$5="","",IF(ISNUMBER(SEARCH("Jersey",$AU1032))=TRUE,IF(Search!$L$5="N","N",1),""))</f>
        <v/>
      </c>
      <c r="Q1032" s="9" t="str">
        <f>IF(Search!$L$6="","",IF(ISNUMBER(SEARCH("Patch",$AU1032))=TRUE,IF(Search!$L$6="N","N",1),""))</f>
        <v/>
      </c>
      <c r="R1032" s="9" t="str">
        <f>IF(Search!$L$7="","",IF(ISNUMBER(SEARCH("Shield",$AU1032))=TRUE,IF(Search!$L$7="N","N",1),""))</f>
        <v/>
      </c>
      <c r="S1032" s="9" t="str">
        <f>IF(Search!$L$8="","",IF(ISNUMBER(SEARCH("Stick",$AU1032))=TRUE,IF(Search!$L$8="N","N",1),""))</f>
        <v/>
      </c>
      <c r="T1032" s="9" t="str">
        <f>IF(Search!$O$4="","",IF(COUNTA($AW1032)=1,IF(Search!$O$4="N","N",1),""))</f>
        <v/>
      </c>
      <c r="U1032" s="9" t="str">
        <f>IF(Search!$O$5="","",IF($AW1032="","",IF($AW1032&lt;Search!$O$5,"",1)))</f>
        <v/>
      </c>
      <c r="V1032" s="9" t="str">
        <f>IF(Search!$O$6="","",IF($AW1032="","",IF($AW1032&gt;Search!$O$6,"",1)))</f>
        <v/>
      </c>
      <c r="W1032" s="9" t="str">
        <f>IF(Search!$U$4="","",IF($AX1032="","",1))</f>
        <v/>
      </c>
      <c r="X1032" s="9" t="str">
        <f>IF(Search!$U$5="","",IF(ISNUMBER(SEARCH(Search!$U$5,$AX1032))=TRUE,IF(Search!$U$5="N","N",1),""))</f>
        <v/>
      </c>
      <c r="Y1032" s="9" t="str">
        <f>IF(Search!$U$6="","",IF($AY1032&lt;Search!$U$6,"",1))</f>
        <v/>
      </c>
      <c r="Z1032" s="9" t="str">
        <f>IF(Search!$R$4="","",IF(Inventory!$BA1032&lt;Search!$R$4,"",1))</f>
        <v/>
      </c>
      <c r="AA1032" s="9" t="str">
        <f>IF(Search!$R$5="","",IF($BA1032&gt;Search!$R$5,"",1))</f>
        <v/>
      </c>
      <c r="AB1032" s="9" t="str">
        <f>IF(Search!$R$6="","",IF($BB1032&lt;Search!$R$6,"",1))</f>
        <v/>
      </c>
      <c r="AC1032" s="9" t="str">
        <f>IF(Search!$R$7="","",IF($BB1032&lt;Search!$R$7,"",1))</f>
        <v/>
      </c>
      <c r="AD1032" s="45" t="str">
        <f>IF(COUNTIF($A1032:$AC1032,"n")&gt;0,"",IF(SUM($A1032:$AC1032)=COUNTA(Search!$C$4:$C$8,Search!$F$4:$F$8,Search!$I$4:$I$6,Search!$I$8,Search!$L$4:$L$8,Search!$O$4:$O$8,Search!$R$4:$R$7,Search!$U$4:$U$7)-COUNTIF(Search!$C$4:$U$7,"n"),1+LARGE($AD$1:AD1031,1),""))</f>
        <v/>
      </c>
      <c r="AE1032" s="45" t="str">
        <f t="shared" si="51"/>
        <v/>
      </c>
      <c r="AF1032" s="45" t="str">
        <f>IF(AD1032="","",COUNTIF($AE$1:$AE1031,$AE1032)+RANK($AE1032,$AE$2:$AE$10540,1))</f>
        <v/>
      </c>
      <c r="AG1032" s="45" t="str">
        <f t="shared" si="52"/>
        <v/>
      </c>
      <c r="AH1032" s="45" t="str">
        <f>IF($AD1032="","",COUNTIF($AG$1:$AG1031,$AG1032)+RANK($AG1032,$AG$1:$AG$10539,0))</f>
        <v/>
      </c>
      <c r="AI1032" s="10" t="str">
        <f t="shared" si="53"/>
        <v>2005-06 Upper Deck #471 Matt Greene     /   $</v>
      </c>
      <c r="AJ1032" s="11">
        <v>2005</v>
      </c>
      <c r="AK1032" s="17" t="s">
        <v>1879</v>
      </c>
      <c r="AL1032" s="12" t="s">
        <v>7</v>
      </c>
      <c r="AM1032" s="10">
        <v>471</v>
      </c>
      <c r="AN1032" s="12" t="s">
        <v>587</v>
      </c>
      <c r="AO1032" s="9"/>
      <c r="AP1032" s="9"/>
      <c r="AQ1032" s="9"/>
      <c r="AR1032" s="14" t="s">
        <v>2128</v>
      </c>
      <c r="AS1032" s="9"/>
      <c r="AT1032" s="9"/>
      <c r="AU1032" s="9"/>
      <c r="AV1032" s="13"/>
      <c r="AW1032" s="13"/>
      <c r="AX1032" s="9"/>
      <c r="AY1032" s="9"/>
      <c r="AZ1032" s="9"/>
      <c r="BA1032" s="33"/>
      <c r="BB1032" s="33"/>
      <c r="BC1032" s="36"/>
      <c r="BD1032" s="12" t="s">
        <v>1771</v>
      </c>
    </row>
    <row r="1033" spans="1:56" s="12" customFormat="1" x14ac:dyDescent="0.2">
      <c r="A1033" s="9" t="str">
        <f>IF(Search!$C$5="","",IF(COUNTA(Inventory!$AP1033)=1,1,""))</f>
        <v/>
      </c>
      <c r="B1033" s="9" t="str">
        <f>IF(Search!$C$4="","",IF(ISNUMBER(SEARCH(Search!$C$4,$AR1033))=TRUE,1,""))</f>
        <v/>
      </c>
      <c r="C1033" s="9" t="str">
        <f>IF(Search!$C$6="x",IF(COUNTA($AQ1033)=1,1,"N"),IF(COUNTA($AQ1033)=1,"N",""))</f>
        <v/>
      </c>
      <c r="D1033" s="9" t="str">
        <f>IF(Search!$O$8="","",IF(ISNUMBER(SEARCH(Search!$O$8,$BD1033))=TRUE,1,""))</f>
        <v/>
      </c>
      <c r="E1033" s="9" t="str">
        <f>IF(Search!$C$7="","",IF(ISNUMBER(SEARCH(Search!$C$7,$AN1033))=TRUE,1,""))</f>
        <v/>
      </c>
      <c r="F1033" s="9" t="str">
        <f>IF(Search!$C$8="","",IF(ISNUMBER(SEARCH(Search!$C$8,$AO1033))=TRUE,1,""))</f>
        <v/>
      </c>
      <c r="G1033" s="9" t="str">
        <f>IF(Search!$F$4="","",IF(Inventory!$AJ1033&lt;Search!$F$4,"",1))</f>
        <v/>
      </c>
      <c r="H1033" s="9" t="str">
        <f>IF(Search!$F$5="","",IF(Inventory!$AJ1033&gt;Search!$F$5,"",1))</f>
        <v/>
      </c>
      <c r="I1033" s="9" t="str">
        <f>IF(Search!$F$7="","",IF(Search!$F$8="",IF(ISNUMBER(SEARCH(Search!$F$7,$AL1033))=TRUE,1,""),""))</f>
        <v/>
      </c>
      <c r="J1033" s="9" t="str">
        <f>IF($AL1033=Search!$F$8,1,"")</f>
        <v/>
      </c>
      <c r="K1033" s="9" t="str">
        <f>IF(Search!$I$4="","",IF(COUNTA($AS1033)=1,IF(Search!$I$4="N","N",1),""))</f>
        <v/>
      </c>
      <c r="L1033" s="9" t="str">
        <f>IF(Search!$I$5="","",IF($AS1033="RC",1,""))</f>
        <v/>
      </c>
      <c r="M1033" s="9" t="str">
        <f>IF(Search!$I$6="","",IF($AS1033="RCP",1,""))</f>
        <v/>
      </c>
      <c r="N1033" s="9" t="str">
        <f>IF(Search!$I$8="","",IF(COUNTA($AT1033)=1,IF(Search!$I$8="N","N",1),""))</f>
        <v/>
      </c>
      <c r="O1033" s="9" t="str">
        <f>IF(Search!$L$4="","",IF(COUNTA($AU1033)=1,IF(Search!$L$4="N","N",1),""))</f>
        <v/>
      </c>
      <c r="P1033" s="9" t="str">
        <f>IF(Search!$L$5="","",IF(ISNUMBER(SEARCH("Jersey",$AU1033))=TRUE,IF(Search!$L$5="N","N",1),""))</f>
        <v/>
      </c>
      <c r="Q1033" s="9" t="str">
        <f>IF(Search!$L$6="","",IF(ISNUMBER(SEARCH("Patch",$AU1033))=TRUE,IF(Search!$L$6="N","N",1),""))</f>
        <v/>
      </c>
      <c r="R1033" s="9" t="str">
        <f>IF(Search!$L$7="","",IF(ISNUMBER(SEARCH("Shield",$AU1033))=TRUE,IF(Search!$L$7="N","N",1),""))</f>
        <v/>
      </c>
      <c r="S1033" s="9" t="str">
        <f>IF(Search!$L$8="","",IF(ISNUMBER(SEARCH("Stick",$AU1033))=TRUE,IF(Search!$L$8="N","N",1),""))</f>
        <v/>
      </c>
      <c r="T1033" s="9" t="str">
        <f>IF(Search!$O$4="","",IF(COUNTA($AW1033)=1,IF(Search!$O$4="N","N",1),""))</f>
        <v/>
      </c>
      <c r="U1033" s="9" t="str">
        <f>IF(Search!$O$5="","",IF($AW1033="","",IF($AW1033&lt;Search!$O$5,"",1)))</f>
        <v/>
      </c>
      <c r="V1033" s="9" t="str">
        <f>IF(Search!$O$6="","",IF($AW1033="","",IF($AW1033&gt;Search!$O$6,"",1)))</f>
        <v/>
      </c>
      <c r="W1033" s="9" t="str">
        <f>IF(Search!$U$4="","",IF($AX1033="","",1))</f>
        <v/>
      </c>
      <c r="X1033" s="9" t="str">
        <f>IF(Search!$U$5="","",IF(ISNUMBER(SEARCH(Search!$U$5,$AX1033))=TRUE,IF(Search!$U$5="N","N",1),""))</f>
        <v/>
      </c>
      <c r="Y1033" s="9" t="str">
        <f>IF(Search!$U$6="","",IF($AY1033&lt;Search!$U$6,"",1))</f>
        <v/>
      </c>
      <c r="Z1033" s="9" t="str">
        <f>IF(Search!$R$4="","",IF(Inventory!$BA1033&lt;Search!$R$4,"",1))</f>
        <v/>
      </c>
      <c r="AA1033" s="9" t="str">
        <f>IF(Search!$R$5="","",IF($BA1033&gt;Search!$R$5,"",1))</f>
        <v/>
      </c>
      <c r="AB1033" s="9" t="str">
        <f>IF(Search!$R$6="","",IF($BB1033&lt;Search!$R$6,"",1))</f>
        <v/>
      </c>
      <c r="AC1033" s="9" t="str">
        <f>IF(Search!$R$7="","",IF($BB1033&lt;Search!$R$7,"",1))</f>
        <v/>
      </c>
      <c r="AD1033" s="45" t="str">
        <f>IF(COUNTIF($A1033:$AC1033,"n")&gt;0,"",IF(SUM($A1033:$AC1033)=COUNTA(Search!$C$4:$C$8,Search!$F$4:$F$8,Search!$I$4:$I$6,Search!$I$8,Search!$L$4:$L$8,Search!$O$4:$O$8,Search!$R$4:$R$7,Search!$U$4:$U$7)-COUNTIF(Search!$C$4:$U$7,"n"),1+LARGE($AD$1:AD1032,1),""))</f>
        <v/>
      </c>
      <c r="AE1033" s="45" t="str">
        <f t="shared" si="51"/>
        <v/>
      </c>
      <c r="AF1033" s="45" t="str">
        <f>IF(AD1033="","",COUNTIF($AE$1:$AE1032,$AE1033)+RANK($AE1033,$AE$2:$AE$10540,1))</f>
        <v/>
      </c>
      <c r="AG1033" s="45" t="str">
        <f t="shared" si="52"/>
        <v/>
      </c>
      <c r="AH1033" s="45" t="str">
        <f>IF($AD1033="","",COUNTIF($AG$1:$AG1032,$AG1033)+RANK($AG1033,$AG$1:$AG$10539,0))</f>
        <v/>
      </c>
      <c r="AI1033" s="10" t="str">
        <f t="shared" si="53"/>
        <v>2005-06 Upper Deck #475 Danny Richmond     /   $</v>
      </c>
      <c r="AJ1033" s="11">
        <v>2005</v>
      </c>
      <c r="AK1033" s="17" t="s">
        <v>1879</v>
      </c>
      <c r="AL1033" s="12" t="s">
        <v>7</v>
      </c>
      <c r="AM1033" s="10">
        <v>475</v>
      </c>
      <c r="AN1033" s="12" t="s">
        <v>588</v>
      </c>
      <c r="AO1033" s="9"/>
      <c r="AP1033" s="9"/>
      <c r="AQ1033" s="9"/>
      <c r="AR1033" s="14" t="s">
        <v>2128</v>
      </c>
      <c r="AS1033" s="9"/>
      <c r="AT1033" s="9"/>
      <c r="AU1033" s="9"/>
      <c r="AV1033" s="13"/>
      <c r="AW1033" s="13"/>
      <c r="AX1033" s="9"/>
      <c r="AY1033" s="9"/>
      <c r="AZ1033" s="9"/>
      <c r="BA1033" s="33"/>
      <c r="BB1033" s="33"/>
      <c r="BC1033" s="36"/>
      <c r="BD1033" s="12" t="s">
        <v>1771</v>
      </c>
    </row>
    <row r="1034" spans="1:56" s="12" customFormat="1" x14ac:dyDescent="0.2">
      <c r="A1034" s="9" t="str">
        <f>IF(Search!$C$5="","",IF(COUNTA(Inventory!$AP1034)=1,1,""))</f>
        <v/>
      </c>
      <c r="B1034" s="9" t="str">
        <f>IF(Search!$C$4="","",IF(ISNUMBER(SEARCH(Search!$C$4,$AR1034))=TRUE,1,""))</f>
        <v/>
      </c>
      <c r="C1034" s="9" t="str">
        <f>IF(Search!$C$6="x",IF(COUNTA($AQ1034)=1,1,"N"),IF(COUNTA($AQ1034)=1,"N",""))</f>
        <v/>
      </c>
      <c r="D1034" s="9" t="str">
        <f>IF(Search!$O$8="","",IF(ISNUMBER(SEARCH(Search!$O$8,$BD1034))=TRUE,1,""))</f>
        <v/>
      </c>
      <c r="E1034" s="9" t="str">
        <f>IF(Search!$C$7="","",IF(ISNUMBER(SEARCH(Search!$C$7,$AN1034))=TRUE,1,""))</f>
        <v/>
      </c>
      <c r="F1034" s="9" t="str">
        <f>IF(Search!$C$8="","",IF(ISNUMBER(SEARCH(Search!$C$8,$AO1034))=TRUE,1,""))</f>
        <v/>
      </c>
      <c r="G1034" s="9" t="str">
        <f>IF(Search!$F$4="","",IF(Inventory!$AJ1034&lt;Search!$F$4,"",1))</f>
        <v/>
      </c>
      <c r="H1034" s="9" t="str">
        <f>IF(Search!$F$5="","",IF(Inventory!$AJ1034&gt;Search!$F$5,"",1))</f>
        <v/>
      </c>
      <c r="I1034" s="9" t="str">
        <f>IF(Search!$F$7="","",IF(Search!$F$8="",IF(ISNUMBER(SEARCH(Search!$F$7,$AL1034))=TRUE,1,""),""))</f>
        <v/>
      </c>
      <c r="J1034" s="9" t="str">
        <f>IF($AL1034=Search!$F$8,1,"")</f>
        <v/>
      </c>
      <c r="K1034" s="9" t="str">
        <f>IF(Search!$I$4="","",IF(COUNTA($AS1034)=1,IF(Search!$I$4="N","N",1),""))</f>
        <v/>
      </c>
      <c r="L1034" s="9" t="str">
        <f>IF(Search!$I$5="","",IF($AS1034="RC",1,""))</f>
        <v/>
      </c>
      <c r="M1034" s="9" t="str">
        <f>IF(Search!$I$6="","",IF($AS1034="RCP",1,""))</f>
        <v/>
      </c>
      <c r="N1034" s="9" t="str">
        <f>IF(Search!$I$8="","",IF(COUNTA($AT1034)=1,IF(Search!$I$8="N","N",1),""))</f>
        <v/>
      </c>
      <c r="O1034" s="9" t="str">
        <f>IF(Search!$L$4="","",IF(COUNTA($AU1034)=1,IF(Search!$L$4="N","N",1),""))</f>
        <v/>
      </c>
      <c r="P1034" s="9" t="str">
        <f>IF(Search!$L$5="","",IF(ISNUMBER(SEARCH("Jersey",$AU1034))=TRUE,IF(Search!$L$5="N","N",1),""))</f>
        <v/>
      </c>
      <c r="Q1034" s="9" t="str">
        <f>IF(Search!$L$6="","",IF(ISNUMBER(SEARCH("Patch",$AU1034))=TRUE,IF(Search!$L$6="N","N",1),""))</f>
        <v/>
      </c>
      <c r="R1034" s="9" t="str">
        <f>IF(Search!$L$7="","",IF(ISNUMBER(SEARCH("Shield",$AU1034))=TRUE,IF(Search!$L$7="N","N",1),""))</f>
        <v/>
      </c>
      <c r="S1034" s="9" t="str">
        <f>IF(Search!$L$8="","",IF(ISNUMBER(SEARCH("Stick",$AU1034))=TRUE,IF(Search!$L$8="N","N",1),""))</f>
        <v/>
      </c>
      <c r="T1034" s="9" t="str">
        <f>IF(Search!$O$4="","",IF(COUNTA($AW1034)=1,IF(Search!$O$4="N","N",1),""))</f>
        <v/>
      </c>
      <c r="U1034" s="9" t="str">
        <f>IF(Search!$O$5="","",IF($AW1034="","",IF($AW1034&lt;Search!$O$5,"",1)))</f>
        <v/>
      </c>
      <c r="V1034" s="9" t="str">
        <f>IF(Search!$O$6="","",IF($AW1034="","",IF($AW1034&gt;Search!$O$6,"",1)))</f>
        <v/>
      </c>
      <c r="W1034" s="9" t="str">
        <f>IF(Search!$U$4="","",IF($AX1034="","",1))</f>
        <v/>
      </c>
      <c r="X1034" s="9" t="str">
        <f>IF(Search!$U$5="","",IF(ISNUMBER(SEARCH(Search!$U$5,$AX1034))=TRUE,IF(Search!$U$5="N","N",1),""))</f>
        <v/>
      </c>
      <c r="Y1034" s="9" t="str">
        <f>IF(Search!$U$6="","",IF($AY1034&lt;Search!$U$6,"",1))</f>
        <v/>
      </c>
      <c r="Z1034" s="9" t="str">
        <f>IF(Search!$R$4="","",IF(Inventory!$BA1034&lt;Search!$R$4,"",1))</f>
        <v/>
      </c>
      <c r="AA1034" s="9" t="str">
        <f>IF(Search!$R$5="","",IF($BA1034&gt;Search!$R$5,"",1))</f>
        <v/>
      </c>
      <c r="AB1034" s="9" t="str">
        <f>IF(Search!$R$6="","",IF($BB1034&lt;Search!$R$6,"",1))</f>
        <v/>
      </c>
      <c r="AC1034" s="9" t="str">
        <f>IF(Search!$R$7="","",IF($BB1034&lt;Search!$R$7,"",1))</f>
        <v/>
      </c>
      <c r="AD1034" s="45" t="str">
        <f>IF(COUNTIF($A1034:$AC1034,"n")&gt;0,"",IF(SUM($A1034:$AC1034)=COUNTA(Search!$C$4:$C$8,Search!$F$4:$F$8,Search!$I$4:$I$6,Search!$I$8,Search!$L$4:$L$8,Search!$O$4:$O$8,Search!$R$4:$R$7,Search!$U$4:$U$7)-COUNTIF(Search!$C$4:$U$7,"n"),1+LARGE($AD$1:AD1033,1),""))</f>
        <v/>
      </c>
      <c r="AE1034" s="45" t="str">
        <f t="shared" si="51"/>
        <v/>
      </c>
      <c r="AF1034" s="45" t="str">
        <f>IF(AD1034="","",COUNTIF($AE$1:$AE1033,$AE1034)+RANK($AE1034,$AE$2:$AE$10540,1))</f>
        <v/>
      </c>
      <c r="AG1034" s="45" t="str">
        <f t="shared" si="52"/>
        <v/>
      </c>
      <c r="AH1034" s="45" t="str">
        <f>IF($AD1034="","",COUNTIF($AG$1:$AG1033,$AG1034)+RANK($AG1034,$AG$1:$AG$10539,0))</f>
        <v/>
      </c>
      <c r="AI1034" s="10" t="str">
        <f t="shared" si="53"/>
        <v>2005-06 Upper Deck #477 Adam Berkhoel     /   $</v>
      </c>
      <c r="AJ1034" s="11">
        <v>2005</v>
      </c>
      <c r="AK1034" s="17" t="s">
        <v>1879</v>
      </c>
      <c r="AL1034" s="12" t="s">
        <v>7</v>
      </c>
      <c r="AM1034" s="10">
        <v>477</v>
      </c>
      <c r="AN1034" s="12" t="s">
        <v>589</v>
      </c>
      <c r="AO1034" s="9"/>
      <c r="AP1034" s="9"/>
      <c r="AQ1034" s="9"/>
      <c r="AR1034" s="14" t="s">
        <v>2128</v>
      </c>
      <c r="AS1034" s="9"/>
      <c r="AT1034" s="9"/>
      <c r="AU1034" s="9"/>
      <c r="AV1034" s="13"/>
      <c r="AW1034" s="13"/>
      <c r="AX1034" s="9"/>
      <c r="AY1034" s="9"/>
      <c r="AZ1034" s="9"/>
      <c r="BA1034" s="33"/>
      <c r="BB1034" s="33"/>
      <c r="BC1034" s="36"/>
      <c r="BD1034" s="12" t="s">
        <v>1771</v>
      </c>
    </row>
    <row r="1035" spans="1:56" s="12" customFormat="1" x14ac:dyDescent="0.2">
      <c r="A1035" s="9" t="str">
        <f>IF(Search!$C$5="","",IF(COUNTA(Inventory!$AP1035)=1,1,""))</f>
        <v/>
      </c>
      <c r="B1035" s="9" t="str">
        <f>IF(Search!$C$4="","",IF(ISNUMBER(SEARCH(Search!$C$4,$AR1035))=TRUE,1,""))</f>
        <v/>
      </c>
      <c r="C1035" s="9" t="str">
        <f>IF(Search!$C$6="x",IF(COUNTA($AQ1035)=1,1,"N"),IF(COUNTA($AQ1035)=1,"N",""))</f>
        <v/>
      </c>
      <c r="D1035" s="9" t="str">
        <f>IF(Search!$O$8="","",IF(ISNUMBER(SEARCH(Search!$O$8,$BD1035))=TRUE,1,""))</f>
        <v/>
      </c>
      <c r="E1035" s="9" t="str">
        <f>IF(Search!$C$7="","",IF(ISNUMBER(SEARCH(Search!$C$7,$AN1035))=TRUE,1,""))</f>
        <v/>
      </c>
      <c r="F1035" s="9" t="str">
        <f>IF(Search!$C$8="","",IF(ISNUMBER(SEARCH(Search!$C$8,$AO1035))=TRUE,1,""))</f>
        <v/>
      </c>
      <c r="G1035" s="9" t="str">
        <f>IF(Search!$F$4="","",IF(Inventory!$AJ1035&lt;Search!$F$4,"",1))</f>
        <v/>
      </c>
      <c r="H1035" s="9" t="str">
        <f>IF(Search!$F$5="","",IF(Inventory!$AJ1035&gt;Search!$F$5,"",1))</f>
        <v/>
      </c>
      <c r="I1035" s="9" t="str">
        <f>IF(Search!$F$7="","",IF(Search!$F$8="",IF(ISNUMBER(SEARCH(Search!$F$7,$AL1035))=TRUE,1,""),""))</f>
        <v/>
      </c>
      <c r="J1035" s="9" t="str">
        <f>IF($AL1035=Search!$F$8,1,"")</f>
        <v/>
      </c>
      <c r="K1035" s="9" t="str">
        <f>IF(Search!$I$4="","",IF(COUNTA($AS1035)=1,IF(Search!$I$4="N","N",1),""))</f>
        <v/>
      </c>
      <c r="L1035" s="9" t="str">
        <f>IF(Search!$I$5="","",IF($AS1035="RC",1,""))</f>
        <v/>
      </c>
      <c r="M1035" s="9" t="str">
        <f>IF(Search!$I$6="","",IF($AS1035="RCP",1,""))</f>
        <v/>
      </c>
      <c r="N1035" s="9" t="str">
        <f>IF(Search!$I$8="","",IF(COUNTA($AT1035)=1,IF(Search!$I$8="N","N",1),""))</f>
        <v/>
      </c>
      <c r="O1035" s="9" t="str">
        <f>IF(Search!$L$4="","",IF(COUNTA($AU1035)=1,IF(Search!$L$4="N","N",1),""))</f>
        <v/>
      </c>
      <c r="P1035" s="9" t="str">
        <f>IF(Search!$L$5="","",IF(ISNUMBER(SEARCH("Jersey",$AU1035))=TRUE,IF(Search!$L$5="N","N",1),""))</f>
        <v/>
      </c>
      <c r="Q1035" s="9" t="str">
        <f>IF(Search!$L$6="","",IF(ISNUMBER(SEARCH("Patch",$AU1035))=TRUE,IF(Search!$L$6="N","N",1),""))</f>
        <v/>
      </c>
      <c r="R1035" s="9" t="str">
        <f>IF(Search!$L$7="","",IF(ISNUMBER(SEARCH("Shield",$AU1035))=TRUE,IF(Search!$L$7="N","N",1),""))</f>
        <v/>
      </c>
      <c r="S1035" s="9" t="str">
        <f>IF(Search!$L$8="","",IF(ISNUMBER(SEARCH("Stick",$AU1035))=TRUE,IF(Search!$L$8="N","N",1),""))</f>
        <v/>
      </c>
      <c r="T1035" s="9" t="str">
        <f>IF(Search!$O$4="","",IF(COUNTA($AW1035)=1,IF(Search!$O$4="N","N",1),""))</f>
        <v/>
      </c>
      <c r="U1035" s="9" t="str">
        <f>IF(Search!$O$5="","",IF($AW1035="","",IF($AW1035&lt;Search!$O$5,"",1)))</f>
        <v/>
      </c>
      <c r="V1035" s="9" t="str">
        <f>IF(Search!$O$6="","",IF($AW1035="","",IF($AW1035&gt;Search!$O$6,"",1)))</f>
        <v/>
      </c>
      <c r="W1035" s="9" t="str">
        <f>IF(Search!$U$4="","",IF($AX1035="","",1))</f>
        <v/>
      </c>
      <c r="X1035" s="9" t="str">
        <f>IF(Search!$U$5="","",IF(ISNUMBER(SEARCH(Search!$U$5,$AX1035))=TRUE,IF(Search!$U$5="N","N",1),""))</f>
        <v/>
      </c>
      <c r="Y1035" s="9" t="str">
        <f>IF(Search!$U$6="","",IF($AY1035&lt;Search!$U$6,"",1))</f>
        <v/>
      </c>
      <c r="Z1035" s="9" t="str">
        <f>IF(Search!$R$4="","",IF(Inventory!$BA1035&lt;Search!$R$4,"",1))</f>
        <v/>
      </c>
      <c r="AA1035" s="9" t="str">
        <f>IF(Search!$R$5="","",IF($BA1035&gt;Search!$R$5,"",1))</f>
        <v/>
      </c>
      <c r="AB1035" s="9" t="str">
        <f>IF(Search!$R$6="","",IF($BB1035&lt;Search!$R$6,"",1))</f>
        <v/>
      </c>
      <c r="AC1035" s="9" t="str">
        <f>IF(Search!$R$7="","",IF($BB1035&lt;Search!$R$7,"",1))</f>
        <v/>
      </c>
      <c r="AD1035" s="45" t="str">
        <f>IF(COUNTIF($A1035:$AC1035,"n")&gt;0,"",IF(SUM($A1035:$AC1035)=COUNTA(Search!$C$4:$C$8,Search!$F$4:$F$8,Search!$I$4:$I$6,Search!$I$8,Search!$L$4:$L$8,Search!$O$4:$O$8,Search!$R$4:$R$7,Search!$U$4:$U$7)-COUNTIF(Search!$C$4:$U$7,"n"),1+LARGE($AD$1:AD1034,1),""))</f>
        <v/>
      </c>
      <c r="AE1035" s="45" t="str">
        <f t="shared" si="51"/>
        <v/>
      </c>
      <c r="AF1035" s="45" t="str">
        <f>IF(AD1035="","",COUNTIF($AE$1:$AE1034,$AE1035)+RANK($AE1035,$AE$2:$AE$10540,1))</f>
        <v/>
      </c>
      <c r="AG1035" s="45" t="str">
        <f t="shared" si="52"/>
        <v/>
      </c>
      <c r="AH1035" s="45" t="str">
        <f>IF($AD1035="","",COUNTIF($AG$1:$AG1034,$AG1035)+RANK($AG1035,$AG$1:$AG$10539,0))</f>
        <v/>
      </c>
      <c r="AI1035" s="10" t="str">
        <f t="shared" si="53"/>
        <v>2005-06 Upper Deck #479 Greg Jacina     /   $</v>
      </c>
      <c r="AJ1035" s="11">
        <v>2005</v>
      </c>
      <c r="AK1035" s="17" t="s">
        <v>1879</v>
      </c>
      <c r="AL1035" s="12" t="s">
        <v>7</v>
      </c>
      <c r="AM1035" s="10">
        <v>479</v>
      </c>
      <c r="AN1035" s="12" t="s">
        <v>590</v>
      </c>
      <c r="AO1035" s="9"/>
      <c r="AP1035" s="9"/>
      <c r="AQ1035" s="9"/>
      <c r="AR1035" s="14" t="s">
        <v>2128</v>
      </c>
      <c r="AS1035" s="9"/>
      <c r="AT1035" s="9"/>
      <c r="AU1035" s="9"/>
      <c r="AV1035" s="13"/>
      <c r="AW1035" s="13"/>
      <c r="AX1035" s="9"/>
      <c r="AY1035" s="9"/>
      <c r="AZ1035" s="9"/>
      <c r="BA1035" s="33"/>
      <c r="BB1035" s="33"/>
      <c r="BC1035" s="36"/>
      <c r="BD1035" s="12" t="s">
        <v>1771</v>
      </c>
    </row>
    <row r="1036" spans="1:56" s="12" customFormat="1" x14ac:dyDescent="0.2">
      <c r="A1036" s="9" t="str">
        <f>IF(Search!$C$5="","",IF(COUNTA(Inventory!$AP1036)=1,1,""))</f>
        <v/>
      </c>
      <c r="B1036" s="9" t="str">
        <f>IF(Search!$C$4="","",IF(ISNUMBER(SEARCH(Search!$C$4,$AR1036))=TRUE,1,""))</f>
        <v/>
      </c>
      <c r="C1036" s="9" t="str">
        <f>IF(Search!$C$6="x",IF(COUNTA($AQ1036)=1,1,"N"),IF(COUNTA($AQ1036)=1,"N",""))</f>
        <v/>
      </c>
      <c r="D1036" s="9" t="str">
        <f>IF(Search!$O$8="","",IF(ISNUMBER(SEARCH(Search!$O$8,$BD1036))=TRUE,1,""))</f>
        <v/>
      </c>
      <c r="E1036" s="9" t="str">
        <f>IF(Search!$C$7="","",IF(ISNUMBER(SEARCH(Search!$C$7,$AN1036))=TRUE,1,""))</f>
        <v/>
      </c>
      <c r="F1036" s="9" t="str">
        <f>IF(Search!$C$8="","",IF(ISNUMBER(SEARCH(Search!$C$8,$AO1036))=TRUE,1,""))</f>
        <v/>
      </c>
      <c r="G1036" s="9" t="str">
        <f>IF(Search!$F$4="","",IF(Inventory!$AJ1036&lt;Search!$F$4,"",1))</f>
        <v/>
      </c>
      <c r="H1036" s="9" t="str">
        <f>IF(Search!$F$5="","",IF(Inventory!$AJ1036&gt;Search!$F$5,"",1))</f>
        <v/>
      </c>
      <c r="I1036" s="9" t="str">
        <f>IF(Search!$F$7="","",IF(Search!$F$8="",IF(ISNUMBER(SEARCH(Search!$F$7,$AL1036))=TRUE,1,""),""))</f>
        <v/>
      </c>
      <c r="J1036" s="9" t="str">
        <f>IF($AL1036=Search!$F$8,1,"")</f>
        <v/>
      </c>
      <c r="K1036" s="9" t="str">
        <f>IF(Search!$I$4="","",IF(COUNTA($AS1036)=1,IF(Search!$I$4="N","N",1),""))</f>
        <v/>
      </c>
      <c r="L1036" s="9" t="str">
        <f>IF(Search!$I$5="","",IF($AS1036="RC",1,""))</f>
        <v/>
      </c>
      <c r="M1036" s="9" t="str">
        <f>IF(Search!$I$6="","",IF($AS1036="RCP",1,""))</f>
        <v/>
      </c>
      <c r="N1036" s="9" t="str">
        <f>IF(Search!$I$8="","",IF(COUNTA($AT1036)=1,IF(Search!$I$8="N","N",1),""))</f>
        <v/>
      </c>
      <c r="O1036" s="9" t="str">
        <f>IF(Search!$L$4="","",IF(COUNTA($AU1036)=1,IF(Search!$L$4="N","N",1),""))</f>
        <v/>
      </c>
      <c r="P1036" s="9" t="str">
        <f>IF(Search!$L$5="","",IF(ISNUMBER(SEARCH("Jersey",$AU1036))=TRUE,IF(Search!$L$5="N","N",1),""))</f>
        <v/>
      </c>
      <c r="Q1036" s="9" t="str">
        <f>IF(Search!$L$6="","",IF(ISNUMBER(SEARCH("Patch",$AU1036))=TRUE,IF(Search!$L$6="N","N",1),""))</f>
        <v/>
      </c>
      <c r="R1036" s="9" t="str">
        <f>IF(Search!$L$7="","",IF(ISNUMBER(SEARCH("Shield",$AU1036))=TRUE,IF(Search!$L$7="N","N",1),""))</f>
        <v/>
      </c>
      <c r="S1036" s="9" t="str">
        <f>IF(Search!$L$8="","",IF(ISNUMBER(SEARCH("Stick",$AU1036))=TRUE,IF(Search!$L$8="N","N",1),""))</f>
        <v/>
      </c>
      <c r="T1036" s="9" t="str">
        <f>IF(Search!$O$4="","",IF(COUNTA($AW1036)=1,IF(Search!$O$4="N","N",1),""))</f>
        <v/>
      </c>
      <c r="U1036" s="9" t="str">
        <f>IF(Search!$O$5="","",IF($AW1036="","",IF($AW1036&lt;Search!$O$5,"",1)))</f>
        <v/>
      </c>
      <c r="V1036" s="9" t="str">
        <f>IF(Search!$O$6="","",IF($AW1036="","",IF($AW1036&gt;Search!$O$6,"",1)))</f>
        <v/>
      </c>
      <c r="W1036" s="9" t="str">
        <f>IF(Search!$U$4="","",IF($AX1036="","",1))</f>
        <v/>
      </c>
      <c r="X1036" s="9" t="str">
        <f>IF(Search!$U$5="","",IF(ISNUMBER(SEARCH(Search!$U$5,$AX1036))=TRUE,IF(Search!$U$5="N","N",1),""))</f>
        <v/>
      </c>
      <c r="Y1036" s="9" t="str">
        <f>IF(Search!$U$6="","",IF($AY1036&lt;Search!$U$6,"",1))</f>
        <v/>
      </c>
      <c r="Z1036" s="9" t="str">
        <f>IF(Search!$R$4="","",IF(Inventory!$BA1036&lt;Search!$R$4,"",1))</f>
        <v/>
      </c>
      <c r="AA1036" s="9" t="str">
        <f>IF(Search!$R$5="","",IF($BA1036&gt;Search!$R$5,"",1))</f>
        <v/>
      </c>
      <c r="AB1036" s="9" t="str">
        <f>IF(Search!$R$6="","",IF($BB1036&lt;Search!$R$6,"",1))</f>
        <v/>
      </c>
      <c r="AC1036" s="9" t="str">
        <f>IF(Search!$R$7="","",IF($BB1036&lt;Search!$R$7,"",1))</f>
        <v/>
      </c>
      <c r="AD1036" s="45" t="str">
        <f>IF(COUNTIF($A1036:$AC1036,"n")&gt;0,"",IF(SUM($A1036:$AC1036)=COUNTA(Search!$C$4:$C$8,Search!$F$4:$F$8,Search!$I$4:$I$6,Search!$I$8,Search!$L$4:$L$8,Search!$O$4:$O$8,Search!$R$4:$R$7,Search!$U$4:$U$7)-COUNTIF(Search!$C$4:$U$7,"n"),1+LARGE($AD$1:AD1035,1),""))</f>
        <v/>
      </c>
      <c r="AE1036" s="45" t="str">
        <f t="shared" si="51"/>
        <v/>
      </c>
      <c r="AF1036" s="45" t="str">
        <f>IF(AD1036="","",COUNTIF($AE$1:$AE1035,$AE1036)+RANK($AE1036,$AE$2:$AE$10540,1))</f>
        <v/>
      </c>
      <c r="AG1036" s="45" t="str">
        <f t="shared" si="52"/>
        <v/>
      </c>
      <c r="AH1036" s="45" t="str">
        <f>IF($AD1036="","",COUNTIF($AG$1:$AG1035,$AG1036)+RANK($AG1036,$AG$1:$AG$10539,0))</f>
        <v/>
      </c>
      <c r="AI1036" s="10" t="str">
        <f t="shared" si="53"/>
        <v>2005-06 Upper Deck #480 Gerald Coleman     /   $</v>
      </c>
      <c r="AJ1036" s="11">
        <v>2005</v>
      </c>
      <c r="AK1036" s="17" t="s">
        <v>1879</v>
      </c>
      <c r="AL1036" s="12" t="s">
        <v>7</v>
      </c>
      <c r="AM1036" s="10">
        <v>480</v>
      </c>
      <c r="AN1036" s="12" t="s">
        <v>591</v>
      </c>
      <c r="AO1036" s="9"/>
      <c r="AP1036" s="9"/>
      <c r="AQ1036" s="9"/>
      <c r="AR1036" s="14" t="s">
        <v>2128</v>
      </c>
      <c r="AS1036" s="9"/>
      <c r="AT1036" s="9"/>
      <c r="AU1036" s="9"/>
      <c r="AV1036" s="13"/>
      <c r="AW1036" s="13"/>
      <c r="AX1036" s="9"/>
      <c r="AY1036" s="9"/>
      <c r="AZ1036" s="9"/>
      <c r="BA1036" s="33"/>
      <c r="BB1036" s="33"/>
      <c r="BC1036" s="36"/>
      <c r="BD1036" s="12" t="s">
        <v>1771</v>
      </c>
    </row>
    <row r="1037" spans="1:56" s="12" customFormat="1" x14ac:dyDescent="0.2">
      <c r="A1037" s="9" t="str">
        <f>IF(Search!$C$5="","",IF(COUNTA(Inventory!$AP1037)=1,1,""))</f>
        <v/>
      </c>
      <c r="B1037" s="9" t="str">
        <f>IF(Search!$C$4="","",IF(ISNUMBER(SEARCH(Search!$C$4,$AR1037))=TRUE,1,""))</f>
        <v/>
      </c>
      <c r="C1037" s="9" t="str">
        <f>IF(Search!$C$6="x",IF(COUNTA($AQ1037)=1,1,"N"),IF(COUNTA($AQ1037)=1,"N",""))</f>
        <v/>
      </c>
      <c r="D1037" s="9" t="str">
        <f>IF(Search!$O$8="","",IF(ISNUMBER(SEARCH(Search!$O$8,$BD1037))=TRUE,1,""))</f>
        <v/>
      </c>
      <c r="E1037" s="9" t="str">
        <f>IF(Search!$C$7="","",IF(ISNUMBER(SEARCH(Search!$C$7,$AN1037))=TRUE,1,""))</f>
        <v/>
      </c>
      <c r="F1037" s="9" t="str">
        <f>IF(Search!$C$8="","",IF(ISNUMBER(SEARCH(Search!$C$8,$AO1037))=TRUE,1,""))</f>
        <v/>
      </c>
      <c r="G1037" s="9" t="str">
        <f>IF(Search!$F$4="","",IF(Inventory!$AJ1037&lt;Search!$F$4,"",1))</f>
        <v/>
      </c>
      <c r="H1037" s="9" t="str">
        <f>IF(Search!$F$5="","",IF(Inventory!$AJ1037&gt;Search!$F$5,"",1))</f>
        <v/>
      </c>
      <c r="I1037" s="9" t="str">
        <f>IF(Search!$F$7="","",IF(Search!$F$8="",IF(ISNUMBER(SEARCH(Search!$F$7,$AL1037))=TRUE,1,""),""))</f>
        <v/>
      </c>
      <c r="J1037" s="9" t="str">
        <f>IF($AL1037=Search!$F$8,1,"")</f>
        <v/>
      </c>
      <c r="K1037" s="9" t="str">
        <f>IF(Search!$I$4="","",IF(COUNTA($AS1037)=1,IF(Search!$I$4="N","N",1),""))</f>
        <v/>
      </c>
      <c r="L1037" s="9" t="str">
        <f>IF(Search!$I$5="","",IF($AS1037="RC",1,""))</f>
        <v/>
      </c>
      <c r="M1037" s="9" t="str">
        <f>IF(Search!$I$6="","",IF($AS1037="RCP",1,""))</f>
        <v/>
      </c>
      <c r="N1037" s="9" t="str">
        <f>IF(Search!$I$8="","",IF(COUNTA($AT1037)=1,IF(Search!$I$8="N","N",1),""))</f>
        <v/>
      </c>
      <c r="O1037" s="9" t="str">
        <f>IF(Search!$L$4="","",IF(COUNTA($AU1037)=1,IF(Search!$L$4="N","N",1),""))</f>
        <v/>
      </c>
      <c r="P1037" s="9" t="str">
        <f>IF(Search!$L$5="","",IF(ISNUMBER(SEARCH("Jersey",$AU1037))=TRUE,IF(Search!$L$5="N","N",1),""))</f>
        <v/>
      </c>
      <c r="Q1037" s="9" t="str">
        <f>IF(Search!$L$6="","",IF(ISNUMBER(SEARCH("Patch",$AU1037))=TRUE,IF(Search!$L$6="N","N",1),""))</f>
        <v/>
      </c>
      <c r="R1037" s="9" t="str">
        <f>IF(Search!$L$7="","",IF(ISNUMBER(SEARCH("Shield",$AU1037))=TRUE,IF(Search!$L$7="N","N",1),""))</f>
        <v/>
      </c>
      <c r="S1037" s="9" t="str">
        <f>IF(Search!$L$8="","",IF(ISNUMBER(SEARCH("Stick",$AU1037))=TRUE,IF(Search!$L$8="N","N",1),""))</f>
        <v/>
      </c>
      <c r="T1037" s="9" t="str">
        <f>IF(Search!$O$4="","",IF(COUNTA($AW1037)=1,IF(Search!$O$4="N","N",1),""))</f>
        <v/>
      </c>
      <c r="U1037" s="9" t="str">
        <f>IF(Search!$O$5="","",IF($AW1037="","",IF($AW1037&lt;Search!$O$5,"",1)))</f>
        <v/>
      </c>
      <c r="V1037" s="9" t="str">
        <f>IF(Search!$O$6="","",IF($AW1037="","",IF($AW1037&gt;Search!$O$6,"",1)))</f>
        <v/>
      </c>
      <c r="W1037" s="9" t="str">
        <f>IF(Search!$U$4="","",IF($AX1037="","",1))</f>
        <v/>
      </c>
      <c r="X1037" s="9" t="str">
        <f>IF(Search!$U$5="","",IF(ISNUMBER(SEARCH(Search!$U$5,$AX1037))=TRUE,IF(Search!$U$5="N","N",1),""))</f>
        <v/>
      </c>
      <c r="Y1037" s="9" t="str">
        <f>IF(Search!$U$6="","",IF($AY1037&lt;Search!$U$6,"",1))</f>
        <v/>
      </c>
      <c r="Z1037" s="9" t="str">
        <f>IF(Search!$R$4="","",IF(Inventory!$BA1037&lt;Search!$R$4,"",1))</f>
        <v/>
      </c>
      <c r="AA1037" s="9" t="str">
        <f>IF(Search!$R$5="","",IF($BA1037&gt;Search!$R$5,"",1))</f>
        <v/>
      </c>
      <c r="AB1037" s="9" t="str">
        <f>IF(Search!$R$6="","",IF($BB1037&lt;Search!$R$6,"",1))</f>
        <v/>
      </c>
      <c r="AC1037" s="9" t="str">
        <f>IF(Search!$R$7="","",IF($BB1037&lt;Search!$R$7,"",1))</f>
        <v/>
      </c>
      <c r="AD1037" s="45" t="str">
        <f>IF(COUNTIF($A1037:$AC1037,"n")&gt;0,"",IF(SUM($A1037:$AC1037)=COUNTA(Search!$C$4:$C$8,Search!$F$4:$F$8,Search!$I$4:$I$6,Search!$I$8,Search!$L$4:$L$8,Search!$O$4:$O$8,Search!$R$4:$R$7,Search!$U$4:$U$7)-COUNTIF(Search!$C$4:$U$7,"n"),1+LARGE($AD$1:AD1036,1),""))</f>
        <v/>
      </c>
      <c r="AE1037" s="45" t="str">
        <f t="shared" si="51"/>
        <v/>
      </c>
      <c r="AF1037" s="45" t="str">
        <f>IF(AD1037="","",COUNTIF($AE$1:$AE1036,$AE1037)+RANK($AE1037,$AE$2:$AE$10540,1))</f>
        <v/>
      </c>
      <c r="AG1037" s="45" t="str">
        <f t="shared" si="52"/>
        <v/>
      </c>
      <c r="AH1037" s="45" t="str">
        <f>IF($AD1037="","",COUNTIF($AG$1:$AG1036,$AG1037)+RANK($AG1037,$AG$1:$AG$10539,0))</f>
        <v/>
      </c>
      <c r="AI1037" s="10" t="str">
        <f t="shared" si="53"/>
        <v>2005-06 Upper Deck #482 Andrei Kostitsyn     /   $</v>
      </c>
      <c r="AJ1037" s="11">
        <v>2005</v>
      </c>
      <c r="AK1037" s="17" t="s">
        <v>1879</v>
      </c>
      <c r="AL1037" s="12" t="s">
        <v>7</v>
      </c>
      <c r="AM1037" s="10">
        <v>482</v>
      </c>
      <c r="AN1037" s="12" t="s">
        <v>592</v>
      </c>
      <c r="AO1037" s="9"/>
      <c r="AP1037" s="9"/>
      <c r="AQ1037" s="9"/>
      <c r="AR1037" s="14" t="s">
        <v>2128</v>
      </c>
      <c r="AS1037" s="9"/>
      <c r="AT1037" s="9"/>
      <c r="AU1037" s="9"/>
      <c r="AV1037" s="13"/>
      <c r="AW1037" s="13"/>
      <c r="AX1037" s="9"/>
      <c r="AY1037" s="9"/>
      <c r="AZ1037" s="9"/>
      <c r="BA1037" s="33"/>
      <c r="BB1037" s="33"/>
      <c r="BC1037" s="36"/>
      <c r="BD1037" s="12" t="s">
        <v>1771</v>
      </c>
    </row>
    <row r="1038" spans="1:56" s="12" customFormat="1" x14ac:dyDescent="0.2">
      <c r="A1038" s="9" t="str">
        <f>IF(Search!$C$5="","",IF(COUNTA(Inventory!$AP1038)=1,1,""))</f>
        <v/>
      </c>
      <c r="B1038" s="9" t="str">
        <f>IF(Search!$C$4="","",IF(ISNUMBER(SEARCH(Search!$C$4,$AR1038))=TRUE,1,""))</f>
        <v/>
      </c>
      <c r="C1038" s="9" t="str">
        <f>IF(Search!$C$6="x",IF(COUNTA($AQ1038)=1,1,"N"),IF(COUNTA($AQ1038)=1,"N",""))</f>
        <v/>
      </c>
      <c r="D1038" s="9" t="str">
        <f>IF(Search!$O$8="","",IF(ISNUMBER(SEARCH(Search!$O$8,$BD1038))=TRUE,1,""))</f>
        <v/>
      </c>
      <c r="E1038" s="9" t="str">
        <f>IF(Search!$C$7="","",IF(ISNUMBER(SEARCH(Search!$C$7,$AN1038))=TRUE,1,""))</f>
        <v/>
      </c>
      <c r="F1038" s="9" t="str">
        <f>IF(Search!$C$8="","",IF(ISNUMBER(SEARCH(Search!$C$8,$AO1038))=TRUE,1,""))</f>
        <v/>
      </c>
      <c r="G1038" s="9" t="str">
        <f>IF(Search!$F$4="","",IF(Inventory!$AJ1038&lt;Search!$F$4,"",1))</f>
        <v/>
      </c>
      <c r="H1038" s="9" t="str">
        <f>IF(Search!$F$5="","",IF(Inventory!$AJ1038&gt;Search!$F$5,"",1))</f>
        <v/>
      </c>
      <c r="I1038" s="9" t="str">
        <f>IF(Search!$F$7="","",IF(Search!$F$8="",IF(ISNUMBER(SEARCH(Search!$F$7,$AL1038))=TRUE,1,""),""))</f>
        <v/>
      </c>
      <c r="J1038" s="9" t="str">
        <f>IF($AL1038=Search!$F$8,1,"")</f>
        <v/>
      </c>
      <c r="K1038" s="9" t="str">
        <f>IF(Search!$I$4="","",IF(COUNTA($AS1038)=1,IF(Search!$I$4="N","N",1),""))</f>
        <v/>
      </c>
      <c r="L1038" s="9" t="str">
        <f>IF(Search!$I$5="","",IF($AS1038="RC",1,""))</f>
        <v/>
      </c>
      <c r="M1038" s="9" t="str">
        <f>IF(Search!$I$6="","",IF($AS1038="RCP",1,""))</f>
        <v/>
      </c>
      <c r="N1038" s="9" t="str">
        <f>IF(Search!$I$8="","",IF(COUNTA($AT1038)=1,IF(Search!$I$8="N","N",1),""))</f>
        <v/>
      </c>
      <c r="O1038" s="9" t="str">
        <f>IF(Search!$L$4="","",IF(COUNTA($AU1038)=1,IF(Search!$L$4="N","N",1),""))</f>
        <v/>
      </c>
      <c r="P1038" s="9" t="str">
        <f>IF(Search!$L$5="","",IF(ISNUMBER(SEARCH("Jersey",$AU1038))=TRUE,IF(Search!$L$5="N","N",1),""))</f>
        <v/>
      </c>
      <c r="Q1038" s="9" t="str">
        <f>IF(Search!$L$6="","",IF(ISNUMBER(SEARCH("Patch",$AU1038))=TRUE,IF(Search!$L$6="N","N",1),""))</f>
        <v/>
      </c>
      <c r="R1038" s="9" t="str">
        <f>IF(Search!$L$7="","",IF(ISNUMBER(SEARCH("Shield",$AU1038))=TRUE,IF(Search!$L$7="N","N",1),""))</f>
        <v/>
      </c>
      <c r="S1038" s="9" t="str">
        <f>IF(Search!$L$8="","",IF(ISNUMBER(SEARCH("Stick",$AU1038))=TRUE,IF(Search!$L$8="N","N",1),""))</f>
        <v/>
      </c>
      <c r="T1038" s="9" t="str">
        <f>IF(Search!$O$4="","",IF(COUNTA($AW1038)=1,IF(Search!$O$4="N","N",1),""))</f>
        <v/>
      </c>
      <c r="U1038" s="9" t="str">
        <f>IF(Search!$O$5="","",IF($AW1038="","",IF($AW1038&lt;Search!$O$5,"",1)))</f>
        <v/>
      </c>
      <c r="V1038" s="9" t="str">
        <f>IF(Search!$O$6="","",IF($AW1038="","",IF($AW1038&gt;Search!$O$6,"",1)))</f>
        <v/>
      </c>
      <c r="W1038" s="9" t="str">
        <f>IF(Search!$U$4="","",IF($AX1038="","",1))</f>
        <v/>
      </c>
      <c r="X1038" s="9" t="str">
        <f>IF(Search!$U$5="","",IF(ISNUMBER(SEARCH(Search!$U$5,$AX1038))=TRUE,IF(Search!$U$5="N","N",1),""))</f>
        <v/>
      </c>
      <c r="Y1038" s="9" t="str">
        <f>IF(Search!$U$6="","",IF($AY1038&lt;Search!$U$6,"",1))</f>
        <v/>
      </c>
      <c r="Z1038" s="9" t="str">
        <f>IF(Search!$R$4="","",IF(Inventory!$BA1038&lt;Search!$R$4,"",1))</f>
        <v/>
      </c>
      <c r="AA1038" s="9" t="str">
        <f>IF(Search!$R$5="","",IF($BA1038&gt;Search!$R$5,"",1))</f>
        <v/>
      </c>
      <c r="AB1038" s="9" t="str">
        <f>IF(Search!$R$6="","",IF($BB1038&lt;Search!$R$6,"",1))</f>
        <v/>
      </c>
      <c r="AC1038" s="9" t="str">
        <f>IF(Search!$R$7="","",IF($BB1038&lt;Search!$R$7,"",1))</f>
        <v/>
      </c>
      <c r="AD1038" s="45" t="str">
        <f>IF(COUNTIF($A1038:$AC1038,"n")&gt;0,"",IF(SUM($A1038:$AC1038)=COUNTA(Search!$C$4:$C$8,Search!$F$4:$F$8,Search!$I$4:$I$6,Search!$I$8,Search!$L$4:$L$8,Search!$O$4:$O$8,Search!$R$4:$R$7,Search!$U$4:$U$7)-COUNTIF(Search!$C$4:$U$7,"n"),1+LARGE($AD$1:AD1037,1),""))</f>
        <v/>
      </c>
      <c r="AE1038" s="45" t="str">
        <f t="shared" si="51"/>
        <v/>
      </c>
      <c r="AF1038" s="45" t="str">
        <f>IF(AD1038="","",COUNTIF($AE$1:$AE1037,$AE1038)+RANK($AE1038,$AE$2:$AE$10540,1))</f>
        <v/>
      </c>
      <c r="AG1038" s="45" t="str">
        <f t="shared" si="52"/>
        <v/>
      </c>
      <c r="AH1038" s="45" t="str">
        <f>IF($AD1038="","",COUNTIF($AG$1:$AG1037,$AG1038)+RANK($AG1038,$AG$1:$AG$10539,0))</f>
        <v/>
      </c>
      <c r="AI1038" s="10" t="str">
        <f t="shared" si="53"/>
        <v>2005-06 Upper Deck #484 Dennis Wideman     /   $</v>
      </c>
      <c r="AJ1038" s="11">
        <v>2005</v>
      </c>
      <c r="AK1038" s="17" t="s">
        <v>1879</v>
      </c>
      <c r="AL1038" s="12" t="s">
        <v>7</v>
      </c>
      <c r="AM1038" s="10">
        <v>484</v>
      </c>
      <c r="AN1038" s="12" t="s">
        <v>593</v>
      </c>
      <c r="AO1038" s="9"/>
      <c r="AP1038" s="9"/>
      <c r="AQ1038" s="9"/>
      <c r="AR1038" s="14" t="s">
        <v>2128</v>
      </c>
      <c r="AS1038" s="9"/>
      <c r="AT1038" s="9"/>
      <c r="AU1038" s="9"/>
      <c r="AV1038" s="13"/>
      <c r="AW1038" s="13"/>
      <c r="AX1038" s="9"/>
      <c r="AY1038" s="9"/>
      <c r="AZ1038" s="9"/>
      <c r="BA1038" s="33"/>
      <c r="BB1038" s="33"/>
      <c r="BC1038" s="36"/>
      <c r="BD1038" s="12" t="s">
        <v>1771</v>
      </c>
    </row>
    <row r="1039" spans="1:56" s="12" customFormat="1" x14ac:dyDescent="0.2">
      <c r="A1039" s="9" t="str">
        <f>IF(Search!$C$5="","",IF(COUNTA(Inventory!$AP1039)=1,1,""))</f>
        <v/>
      </c>
      <c r="B1039" s="9" t="str">
        <f>IF(Search!$C$4="","",IF(ISNUMBER(SEARCH(Search!$C$4,$AR1039))=TRUE,1,""))</f>
        <v/>
      </c>
      <c r="C1039" s="9" t="str">
        <f>IF(Search!$C$6="x",IF(COUNTA($AQ1039)=1,1,"N"),IF(COUNTA($AQ1039)=1,"N",""))</f>
        <v/>
      </c>
      <c r="D1039" s="9" t="str">
        <f>IF(Search!$O$8="","",IF(ISNUMBER(SEARCH(Search!$O$8,$BD1039))=TRUE,1,""))</f>
        <v/>
      </c>
      <c r="E1039" s="9" t="str">
        <f>IF(Search!$C$7="","",IF(ISNUMBER(SEARCH(Search!$C$7,$AN1039))=TRUE,1,""))</f>
        <v/>
      </c>
      <c r="F1039" s="9" t="str">
        <f>IF(Search!$C$8="","",IF(ISNUMBER(SEARCH(Search!$C$8,$AO1039))=TRUE,1,""))</f>
        <v/>
      </c>
      <c r="G1039" s="9" t="str">
        <f>IF(Search!$F$4="","",IF(Inventory!$AJ1039&lt;Search!$F$4,"",1))</f>
        <v/>
      </c>
      <c r="H1039" s="9" t="str">
        <f>IF(Search!$F$5="","",IF(Inventory!$AJ1039&gt;Search!$F$5,"",1))</f>
        <v/>
      </c>
      <c r="I1039" s="9" t="str">
        <f>IF(Search!$F$7="","",IF(Search!$F$8="",IF(ISNUMBER(SEARCH(Search!$F$7,$AL1039))=TRUE,1,""),""))</f>
        <v/>
      </c>
      <c r="J1039" s="9" t="str">
        <f>IF($AL1039=Search!$F$8,1,"")</f>
        <v/>
      </c>
      <c r="K1039" s="9" t="str">
        <f>IF(Search!$I$4="","",IF(COUNTA($AS1039)=1,IF(Search!$I$4="N","N",1),""))</f>
        <v/>
      </c>
      <c r="L1039" s="9" t="str">
        <f>IF(Search!$I$5="","",IF($AS1039="RC",1,""))</f>
        <v/>
      </c>
      <c r="M1039" s="9" t="str">
        <f>IF(Search!$I$6="","",IF($AS1039="RCP",1,""))</f>
        <v/>
      </c>
      <c r="N1039" s="9" t="str">
        <f>IF(Search!$I$8="","",IF(COUNTA($AT1039)=1,IF(Search!$I$8="N","N",1),""))</f>
        <v/>
      </c>
      <c r="O1039" s="9" t="str">
        <f>IF(Search!$L$4="","",IF(COUNTA($AU1039)=1,IF(Search!$L$4="N","N",1),""))</f>
        <v/>
      </c>
      <c r="P1039" s="9" t="str">
        <f>IF(Search!$L$5="","",IF(ISNUMBER(SEARCH("Jersey",$AU1039))=TRUE,IF(Search!$L$5="N","N",1),""))</f>
        <v/>
      </c>
      <c r="Q1039" s="9" t="str">
        <f>IF(Search!$L$6="","",IF(ISNUMBER(SEARCH("Patch",$AU1039))=TRUE,IF(Search!$L$6="N","N",1),""))</f>
        <v/>
      </c>
      <c r="R1039" s="9" t="str">
        <f>IF(Search!$L$7="","",IF(ISNUMBER(SEARCH("Shield",$AU1039))=TRUE,IF(Search!$L$7="N","N",1),""))</f>
        <v/>
      </c>
      <c r="S1039" s="9" t="str">
        <f>IF(Search!$L$8="","",IF(ISNUMBER(SEARCH("Stick",$AU1039))=TRUE,IF(Search!$L$8="N","N",1),""))</f>
        <v/>
      </c>
      <c r="T1039" s="9" t="str">
        <f>IF(Search!$O$4="","",IF(COUNTA($AW1039)=1,IF(Search!$O$4="N","N",1),""))</f>
        <v/>
      </c>
      <c r="U1039" s="9" t="str">
        <f>IF(Search!$O$5="","",IF($AW1039="","",IF($AW1039&lt;Search!$O$5,"",1)))</f>
        <v/>
      </c>
      <c r="V1039" s="9" t="str">
        <f>IF(Search!$O$6="","",IF($AW1039="","",IF($AW1039&gt;Search!$O$6,"",1)))</f>
        <v/>
      </c>
      <c r="W1039" s="9" t="str">
        <f>IF(Search!$U$4="","",IF($AX1039="","",1))</f>
        <v/>
      </c>
      <c r="X1039" s="9" t="str">
        <f>IF(Search!$U$5="","",IF(ISNUMBER(SEARCH(Search!$U$5,$AX1039))=TRUE,IF(Search!$U$5="N","N",1),""))</f>
        <v/>
      </c>
      <c r="Y1039" s="9" t="str">
        <f>IF(Search!$U$6="","",IF($AY1039&lt;Search!$U$6,"",1))</f>
        <v/>
      </c>
      <c r="Z1039" s="9" t="str">
        <f>IF(Search!$R$4="","",IF(Inventory!$BA1039&lt;Search!$R$4,"",1))</f>
        <v/>
      </c>
      <c r="AA1039" s="9" t="str">
        <f>IF(Search!$R$5="","",IF($BA1039&gt;Search!$R$5,"",1))</f>
        <v/>
      </c>
      <c r="AB1039" s="9" t="str">
        <f>IF(Search!$R$6="","",IF($BB1039&lt;Search!$R$6,"",1))</f>
        <v/>
      </c>
      <c r="AC1039" s="9" t="str">
        <f>IF(Search!$R$7="","",IF($BB1039&lt;Search!$R$7,"",1))</f>
        <v/>
      </c>
      <c r="AD1039" s="45" t="str">
        <f>IF(COUNTIF($A1039:$AC1039,"n")&gt;0,"",IF(SUM($A1039:$AC1039)=COUNTA(Search!$C$4:$C$8,Search!$F$4:$F$8,Search!$I$4:$I$6,Search!$I$8,Search!$L$4:$L$8,Search!$O$4:$O$8,Search!$R$4:$R$7,Search!$U$4:$U$7)-COUNTIF(Search!$C$4:$U$7,"n"),1+LARGE($AD$1:AD1038,1),""))</f>
        <v/>
      </c>
      <c r="AE1039" s="45" t="str">
        <f t="shared" si="51"/>
        <v/>
      </c>
      <c r="AF1039" s="45" t="str">
        <f>IF(AD1039="","",COUNTIF($AE$1:$AE1038,$AE1039)+RANK($AE1039,$AE$2:$AE$10540,1))</f>
        <v/>
      </c>
      <c r="AG1039" s="45" t="str">
        <f t="shared" si="52"/>
        <v/>
      </c>
      <c r="AH1039" s="45" t="str">
        <f>IF($AD1039="","",COUNTIF($AG$1:$AG1038,$AG1039)+RANK($AG1039,$AG$1:$AG$10539,0))</f>
        <v/>
      </c>
      <c r="AI1039" s="10" t="str">
        <f t="shared" si="53"/>
        <v>2005-06 Upper Deck Diary of a Phenom #DP12 Sidney Crosby PIT    /   $</v>
      </c>
      <c r="AJ1039" s="11">
        <v>2005</v>
      </c>
      <c r="AK1039" s="17" t="s">
        <v>1879</v>
      </c>
      <c r="AL1039" s="12" t="s">
        <v>594</v>
      </c>
      <c r="AM1039" s="10" t="s">
        <v>614</v>
      </c>
      <c r="AN1039" s="12" t="s">
        <v>596</v>
      </c>
      <c r="AO1039" s="9" t="s">
        <v>1916</v>
      </c>
      <c r="AP1039" s="9"/>
      <c r="AQ1039" s="9"/>
      <c r="AR1039" s="14"/>
      <c r="AS1039" s="9"/>
      <c r="AT1039" s="9"/>
      <c r="AU1039" s="9"/>
      <c r="AV1039" s="13"/>
      <c r="AW1039" s="13"/>
      <c r="AX1039" s="9"/>
      <c r="AY1039" s="9"/>
      <c r="AZ1039" s="9"/>
      <c r="BA1039" s="33"/>
      <c r="BB1039" s="33"/>
      <c r="BC1039" s="36"/>
      <c r="BD1039" s="12" t="s">
        <v>1771</v>
      </c>
    </row>
    <row r="1040" spans="1:56" s="12" customFormat="1" x14ac:dyDescent="0.2">
      <c r="A1040" s="9" t="str">
        <f>IF(Search!$C$5="","",IF(COUNTA(Inventory!$AP1040)=1,1,""))</f>
        <v/>
      </c>
      <c r="B1040" s="9" t="str">
        <f>IF(Search!$C$4="","",IF(ISNUMBER(SEARCH(Search!$C$4,$AR1040))=TRUE,1,""))</f>
        <v/>
      </c>
      <c r="C1040" s="9" t="str">
        <f>IF(Search!$C$6="x",IF(COUNTA($AQ1040)=1,1,"N"),IF(COUNTA($AQ1040)=1,"N",""))</f>
        <v/>
      </c>
      <c r="D1040" s="9" t="str">
        <f>IF(Search!$O$8="","",IF(ISNUMBER(SEARCH(Search!$O$8,$BD1040))=TRUE,1,""))</f>
        <v/>
      </c>
      <c r="E1040" s="9" t="str">
        <f>IF(Search!$C$7="","",IF(ISNUMBER(SEARCH(Search!$C$7,$AN1040))=TRUE,1,""))</f>
        <v/>
      </c>
      <c r="F1040" s="9" t="str">
        <f>IF(Search!$C$8="","",IF(ISNUMBER(SEARCH(Search!$C$8,$AO1040))=TRUE,1,""))</f>
        <v/>
      </c>
      <c r="G1040" s="9" t="str">
        <f>IF(Search!$F$4="","",IF(Inventory!$AJ1040&lt;Search!$F$4,"",1))</f>
        <v/>
      </c>
      <c r="H1040" s="9" t="str">
        <f>IF(Search!$F$5="","",IF(Inventory!$AJ1040&gt;Search!$F$5,"",1))</f>
        <v/>
      </c>
      <c r="I1040" s="9" t="str">
        <f>IF(Search!$F$7="","",IF(Search!$F$8="",IF(ISNUMBER(SEARCH(Search!$F$7,$AL1040))=TRUE,1,""),""))</f>
        <v/>
      </c>
      <c r="J1040" s="9" t="str">
        <f>IF($AL1040=Search!$F$8,1,"")</f>
        <v/>
      </c>
      <c r="K1040" s="9" t="str">
        <f>IF(Search!$I$4="","",IF(COUNTA($AS1040)=1,IF(Search!$I$4="N","N",1),""))</f>
        <v/>
      </c>
      <c r="L1040" s="9" t="str">
        <f>IF(Search!$I$5="","",IF($AS1040="RC",1,""))</f>
        <v/>
      </c>
      <c r="M1040" s="9" t="str">
        <f>IF(Search!$I$6="","",IF($AS1040="RCP",1,""))</f>
        <v/>
      </c>
      <c r="N1040" s="9" t="str">
        <f>IF(Search!$I$8="","",IF(COUNTA($AT1040)=1,IF(Search!$I$8="N","N",1),""))</f>
        <v/>
      </c>
      <c r="O1040" s="9" t="str">
        <f>IF(Search!$L$4="","",IF(COUNTA($AU1040)=1,IF(Search!$L$4="N","N",1),""))</f>
        <v/>
      </c>
      <c r="P1040" s="9" t="str">
        <f>IF(Search!$L$5="","",IF(ISNUMBER(SEARCH("Jersey",$AU1040))=TRUE,IF(Search!$L$5="N","N",1),""))</f>
        <v/>
      </c>
      <c r="Q1040" s="9" t="str">
        <f>IF(Search!$L$6="","",IF(ISNUMBER(SEARCH("Patch",$AU1040))=TRUE,IF(Search!$L$6="N","N",1),""))</f>
        <v/>
      </c>
      <c r="R1040" s="9" t="str">
        <f>IF(Search!$L$7="","",IF(ISNUMBER(SEARCH("Shield",$AU1040))=TRUE,IF(Search!$L$7="N","N",1),""))</f>
        <v/>
      </c>
      <c r="S1040" s="9" t="str">
        <f>IF(Search!$L$8="","",IF(ISNUMBER(SEARCH("Stick",$AU1040))=TRUE,IF(Search!$L$8="N","N",1),""))</f>
        <v/>
      </c>
      <c r="T1040" s="9" t="str">
        <f>IF(Search!$O$4="","",IF(COUNTA($AW1040)=1,IF(Search!$O$4="N","N",1),""))</f>
        <v/>
      </c>
      <c r="U1040" s="9" t="str">
        <f>IF(Search!$O$5="","",IF($AW1040="","",IF($AW1040&lt;Search!$O$5,"",1)))</f>
        <v/>
      </c>
      <c r="V1040" s="9" t="str">
        <f>IF(Search!$O$6="","",IF($AW1040="","",IF($AW1040&gt;Search!$O$6,"",1)))</f>
        <v/>
      </c>
      <c r="W1040" s="9" t="str">
        <f>IF(Search!$U$4="","",IF($AX1040="","",1))</f>
        <v/>
      </c>
      <c r="X1040" s="9" t="str">
        <f>IF(Search!$U$5="","",IF(ISNUMBER(SEARCH(Search!$U$5,$AX1040))=TRUE,IF(Search!$U$5="N","N",1),""))</f>
        <v/>
      </c>
      <c r="Y1040" s="9" t="str">
        <f>IF(Search!$U$6="","",IF($AY1040&lt;Search!$U$6,"",1))</f>
        <v/>
      </c>
      <c r="Z1040" s="9" t="str">
        <f>IF(Search!$R$4="","",IF(Inventory!$BA1040&lt;Search!$R$4,"",1))</f>
        <v/>
      </c>
      <c r="AA1040" s="9" t="str">
        <f>IF(Search!$R$5="","",IF($BA1040&gt;Search!$R$5,"",1))</f>
        <v/>
      </c>
      <c r="AB1040" s="9" t="str">
        <f>IF(Search!$R$6="","",IF($BB1040&lt;Search!$R$6,"",1))</f>
        <v/>
      </c>
      <c r="AC1040" s="9" t="str">
        <f>IF(Search!$R$7="","",IF($BB1040&lt;Search!$R$7,"",1))</f>
        <v/>
      </c>
      <c r="AD1040" s="45" t="str">
        <f>IF(COUNTIF($A1040:$AC1040,"n")&gt;0,"",IF(SUM($A1040:$AC1040)=COUNTA(Search!$C$4:$C$8,Search!$F$4:$F$8,Search!$I$4:$I$6,Search!$I$8,Search!$L$4:$L$8,Search!$O$4:$O$8,Search!$R$4:$R$7,Search!$U$4:$U$7)-COUNTIF(Search!$C$4:$U$7,"n"),1+LARGE($AD$1:AD1039,1),""))</f>
        <v/>
      </c>
      <c r="AE1040" s="45" t="str">
        <f t="shared" si="51"/>
        <v/>
      </c>
      <c r="AF1040" s="45" t="str">
        <f>IF(AD1040="","",COUNTIF($AE$1:$AE1039,$AE1040)+RANK($AE1040,$AE$2:$AE$10540,1))</f>
        <v/>
      </c>
      <c r="AG1040" s="45" t="str">
        <f t="shared" si="52"/>
        <v/>
      </c>
      <c r="AH1040" s="45" t="str">
        <f>IF($AD1040="","",COUNTIF($AG$1:$AG1039,$AG1040)+RANK($AG1040,$AG$1:$AG$10539,0))</f>
        <v/>
      </c>
      <c r="AI1040" s="10" t="str">
        <f t="shared" si="53"/>
        <v>2005-06 Upper Deck Diary of a Phenom #DP13 Sidney Crosby PIT    /   $</v>
      </c>
      <c r="AJ1040" s="11">
        <v>2005</v>
      </c>
      <c r="AK1040" s="17" t="s">
        <v>1879</v>
      </c>
      <c r="AL1040" s="12" t="s">
        <v>594</v>
      </c>
      <c r="AM1040" s="10" t="s">
        <v>613</v>
      </c>
      <c r="AN1040" s="12" t="s">
        <v>596</v>
      </c>
      <c r="AO1040" s="9" t="s">
        <v>1916</v>
      </c>
      <c r="AP1040" s="9"/>
      <c r="AQ1040" s="9"/>
      <c r="AR1040" s="14"/>
      <c r="AS1040" s="9"/>
      <c r="AT1040" s="9"/>
      <c r="AU1040" s="9"/>
      <c r="AV1040" s="13"/>
      <c r="AW1040" s="13"/>
      <c r="AX1040" s="9"/>
      <c r="AY1040" s="9"/>
      <c r="AZ1040" s="9"/>
      <c r="BA1040" s="33"/>
      <c r="BB1040" s="33"/>
      <c r="BC1040" s="36"/>
      <c r="BD1040" s="12" t="s">
        <v>1771</v>
      </c>
    </row>
    <row r="1041" spans="1:56" s="12" customFormat="1" x14ac:dyDescent="0.2">
      <c r="A1041" s="9" t="str">
        <f>IF(Search!$C$5="","",IF(COUNTA(Inventory!$AP1041)=1,1,""))</f>
        <v/>
      </c>
      <c r="B1041" s="9" t="str">
        <f>IF(Search!$C$4="","",IF(ISNUMBER(SEARCH(Search!$C$4,$AR1041))=TRUE,1,""))</f>
        <v/>
      </c>
      <c r="C1041" s="9" t="str">
        <f>IF(Search!$C$6="x",IF(COUNTA($AQ1041)=1,1,"N"),IF(COUNTA($AQ1041)=1,"N",""))</f>
        <v/>
      </c>
      <c r="D1041" s="9" t="str">
        <f>IF(Search!$O$8="","",IF(ISNUMBER(SEARCH(Search!$O$8,$BD1041))=TRUE,1,""))</f>
        <v/>
      </c>
      <c r="E1041" s="9" t="str">
        <f>IF(Search!$C$7="","",IF(ISNUMBER(SEARCH(Search!$C$7,$AN1041))=TRUE,1,""))</f>
        <v/>
      </c>
      <c r="F1041" s="9" t="str">
        <f>IF(Search!$C$8="","",IF(ISNUMBER(SEARCH(Search!$C$8,$AO1041))=TRUE,1,""))</f>
        <v/>
      </c>
      <c r="G1041" s="9" t="str">
        <f>IF(Search!$F$4="","",IF(Inventory!$AJ1041&lt;Search!$F$4,"",1))</f>
        <v/>
      </c>
      <c r="H1041" s="9" t="str">
        <f>IF(Search!$F$5="","",IF(Inventory!$AJ1041&gt;Search!$F$5,"",1))</f>
        <v/>
      </c>
      <c r="I1041" s="9" t="str">
        <f>IF(Search!$F$7="","",IF(Search!$F$8="",IF(ISNUMBER(SEARCH(Search!$F$7,$AL1041))=TRUE,1,""),""))</f>
        <v/>
      </c>
      <c r="J1041" s="9" t="str">
        <f>IF($AL1041=Search!$F$8,1,"")</f>
        <v/>
      </c>
      <c r="K1041" s="9" t="str">
        <f>IF(Search!$I$4="","",IF(COUNTA($AS1041)=1,IF(Search!$I$4="N","N",1),""))</f>
        <v/>
      </c>
      <c r="L1041" s="9" t="str">
        <f>IF(Search!$I$5="","",IF($AS1041="RC",1,""))</f>
        <v/>
      </c>
      <c r="M1041" s="9" t="str">
        <f>IF(Search!$I$6="","",IF($AS1041="RCP",1,""))</f>
        <v/>
      </c>
      <c r="N1041" s="9" t="str">
        <f>IF(Search!$I$8="","",IF(COUNTA($AT1041)=1,IF(Search!$I$8="N","N",1),""))</f>
        <v/>
      </c>
      <c r="O1041" s="9" t="str">
        <f>IF(Search!$L$4="","",IF(COUNTA($AU1041)=1,IF(Search!$L$4="N","N",1),""))</f>
        <v/>
      </c>
      <c r="P1041" s="9" t="str">
        <f>IF(Search!$L$5="","",IF(ISNUMBER(SEARCH("Jersey",$AU1041))=TRUE,IF(Search!$L$5="N","N",1),""))</f>
        <v/>
      </c>
      <c r="Q1041" s="9" t="str">
        <f>IF(Search!$L$6="","",IF(ISNUMBER(SEARCH("Patch",$AU1041))=TRUE,IF(Search!$L$6="N","N",1),""))</f>
        <v/>
      </c>
      <c r="R1041" s="9" t="str">
        <f>IF(Search!$L$7="","",IF(ISNUMBER(SEARCH("Shield",$AU1041))=TRUE,IF(Search!$L$7="N","N",1),""))</f>
        <v/>
      </c>
      <c r="S1041" s="9" t="str">
        <f>IF(Search!$L$8="","",IF(ISNUMBER(SEARCH("Stick",$AU1041))=TRUE,IF(Search!$L$8="N","N",1),""))</f>
        <v/>
      </c>
      <c r="T1041" s="9" t="str">
        <f>IF(Search!$O$4="","",IF(COUNTA($AW1041)=1,IF(Search!$O$4="N","N",1),""))</f>
        <v/>
      </c>
      <c r="U1041" s="9" t="str">
        <f>IF(Search!$O$5="","",IF($AW1041="","",IF($AW1041&lt;Search!$O$5,"",1)))</f>
        <v/>
      </c>
      <c r="V1041" s="9" t="str">
        <f>IF(Search!$O$6="","",IF($AW1041="","",IF($AW1041&gt;Search!$O$6,"",1)))</f>
        <v/>
      </c>
      <c r="W1041" s="9" t="str">
        <f>IF(Search!$U$4="","",IF($AX1041="","",1))</f>
        <v/>
      </c>
      <c r="X1041" s="9" t="str">
        <f>IF(Search!$U$5="","",IF(ISNUMBER(SEARCH(Search!$U$5,$AX1041))=TRUE,IF(Search!$U$5="N","N",1),""))</f>
        <v/>
      </c>
      <c r="Y1041" s="9" t="str">
        <f>IF(Search!$U$6="","",IF($AY1041&lt;Search!$U$6,"",1))</f>
        <v/>
      </c>
      <c r="Z1041" s="9" t="str">
        <f>IF(Search!$R$4="","",IF(Inventory!$BA1041&lt;Search!$R$4,"",1))</f>
        <v/>
      </c>
      <c r="AA1041" s="9" t="str">
        <f>IF(Search!$R$5="","",IF($BA1041&gt;Search!$R$5,"",1))</f>
        <v/>
      </c>
      <c r="AB1041" s="9" t="str">
        <f>IF(Search!$R$6="","",IF($BB1041&lt;Search!$R$6,"",1))</f>
        <v/>
      </c>
      <c r="AC1041" s="9" t="str">
        <f>IF(Search!$R$7="","",IF($BB1041&lt;Search!$R$7,"",1))</f>
        <v/>
      </c>
      <c r="AD1041" s="45" t="str">
        <f>IF(COUNTIF($A1041:$AC1041,"n")&gt;0,"",IF(SUM($A1041:$AC1041)=COUNTA(Search!$C$4:$C$8,Search!$F$4:$F$8,Search!$I$4:$I$6,Search!$I$8,Search!$L$4:$L$8,Search!$O$4:$O$8,Search!$R$4:$R$7,Search!$U$4:$U$7)-COUNTIF(Search!$C$4:$U$7,"n"),1+LARGE($AD$1:AD1040,1),""))</f>
        <v/>
      </c>
      <c r="AE1041" s="45" t="str">
        <f t="shared" si="51"/>
        <v/>
      </c>
      <c r="AF1041" s="45" t="str">
        <f>IF(AD1041="","",COUNTIF($AE$1:$AE1040,$AE1041)+RANK($AE1041,$AE$2:$AE$10540,1))</f>
        <v/>
      </c>
      <c r="AG1041" s="45" t="str">
        <f t="shared" si="52"/>
        <v/>
      </c>
      <c r="AH1041" s="45" t="str">
        <f>IF($AD1041="","",COUNTIF($AG$1:$AG1040,$AG1041)+RANK($AG1041,$AG$1:$AG$10539,0))</f>
        <v/>
      </c>
      <c r="AI1041" s="10" t="str">
        <f t="shared" si="53"/>
        <v>2005-06 Upper Deck Diary of a Phenom #DP14 Sidney Crosby PIT    /   $</v>
      </c>
      <c r="AJ1041" s="11">
        <v>2005</v>
      </c>
      <c r="AK1041" s="17" t="s">
        <v>1879</v>
      </c>
      <c r="AL1041" s="12" t="s">
        <v>594</v>
      </c>
      <c r="AM1041" s="10" t="s">
        <v>612</v>
      </c>
      <c r="AN1041" s="12" t="s">
        <v>596</v>
      </c>
      <c r="AO1041" s="9" t="s">
        <v>1916</v>
      </c>
      <c r="AP1041" s="9"/>
      <c r="AQ1041" s="9"/>
      <c r="AR1041" s="14"/>
      <c r="AS1041" s="9"/>
      <c r="AT1041" s="9"/>
      <c r="AU1041" s="9"/>
      <c r="AV1041" s="13"/>
      <c r="AW1041" s="13"/>
      <c r="AX1041" s="9"/>
      <c r="AY1041" s="9"/>
      <c r="AZ1041" s="9"/>
      <c r="BA1041" s="33"/>
      <c r="BB1041" s="33"/>
      <c r="BC1041" s="36"/>
      <c r="BD1041" s="12" t="s">
        <v>1771</v>
      </c>
    </row>
    <row r="1042" spans="1:56" s="12" customFormat="1" x14ac:dyDescent="0.2">
      <c r="A1042" s="9" t="str">
        <f>IF(Search!$C$5="","",IF(COUNTA(Inventory!$AP1042)=1,1,""))</f>
        <v/>
      </c>
      <c r="B1042" s="9" t="str">
        <f>IF(Search!$C$4="","",IF(ISNUMBER(SEARCH(Search!$C$4,$AR1042))=TRUE,1,""))</f>
        <v/>
      </c>
      <c r="C1042" s="9" t="str">
        <f>IF(Search!$C$6="x",IF(COUNTA($AQ1042)=1,1,"N"),IF(COUNTA($AQ1042)=1,"N",""))</f>
        <v/>
      </c>
      <c r="D1042" s="9" t="str">
        <f>IF(Search!$O$8="","",IF(ISNUMBER(SEARCH(Search!$O$8,$BD1042))=TRUE,1,""))</f>
        <v/>
      </c>
      <c r="E1042" s="9" t="str">
        <f>IF(Search!$C$7="","",IF(ISNUMBER(SEARCH(Search!$C$7,$AN1042))=TRUE,1,""))</f>
        <v/>
      </c>
      <c r="F1042" s="9" t="str">
        <f>IF(Search!$C$8="","",IF(ISNUMBER(SEARCH(Search!$C$8,$AO1042))=TRUE,1,""))</f>
        <v/>
      </c>
      <c r="G1042" s="9" t="str">
        <f>IF(Search!$F$4="","",IF(Inventory!$AJ1042&lt;Search!$F$4,"",1))</f>
        <v/>
      </c>
      <c r="H1042" s="9" t="str">
        <f>IF(Search!$F$5="","",IF(Inventory!$AJ1042&gt;Search!$F$5,"",1))</f>
        <v/>
      </c>
      <c r="I1042" s="9" t="str">
        <f>IF(Search!$F$7="","",IF(Search!$F$8="",IF(ISNUMBER(SEARCH(Search!$F$7,$AL1042))=TRUE,1,""),""))</f>
        <v/>
      </c>
      <c r="J1042" s="9" t="str">
        <f>IF($AL1042=Search!$F$8,1,"")</f>
        <v/>
      </c>
      <c r="K1042" s="9" t="str">
        <f>IF(Search!$I$4="","",IF(COUNTA($AS1042)=1,IF(Search!$I$4="N","N",1),""))</f>
        <v/>
      </c>
      <c r="L1042" s="9" t="str">
        <f>IF(Search!$I$5="","",IF($AS1042="RC",1,""))</f>
        <v/>
      </c>
      <c r="M1042" s="9" t="str">
        <f>IF(Search!$I$6="","",IF($AS1042="RCP",1,""))</f>
        <v/>
      </c>
      <c r="N1042" s="9" t="str">
        <f>IF(Search!$I$8="","",IF(COUNTA($AT1042)=1,IF(Search!$I$8="N","N",1),""))</f>
        <v/>
      </c>
      <c r="O1042" s="9" t="str">
        <f>IF(Search!$L$4="","",IF(COUNTA($AU1042)=1,IF(Search!$L$4="N","N",1),""))</f>
        <v/>
      </c>
      <c r="P1042" s="9" t="str">
        <f>IF(Search!$L$5="","",IF(ISNUMBER(SEARCH("Jersey",$AU1042))=TRUE,IF(Search!$L$5="N","N",1),""))</f>
        <v/>
      </c>
      <c r="Q1042" s="9" t="str">
        <f>IF(Search!$L$6="","",IF(ISNUMBER(SEARCH("Patch",$AU1042))=TRUE,IF(Search!$L$6="N","N",1),""))</f>
        <v/>
      </c>
      <c r="R1042" s="9" t="str">
        <f>IF(Search!$L$7="","",IF(ISNUMBER(SEARCH("Shield",$AU1042))=TRUE,IF(Search!$L$7="N","N",1),""))</f>
        <v/>
      </c>
      <c r="S1042" s="9" t="str">
        <f>IF(Search!$L$8="","",IF(ISNUMBER(SEARCH("Stick",$AU1042))=TRUE,IF(Search!$L$8="N","N",1),""))</f>
        <v/>
      </c>
      <c r="T1042" s="9" t="str">
        <f>IF(Search!$O$4="","",IF(COUNTA($AW1042)=1,IF(Search!$O$4="N","N",1),""))</f>
        <v/>
      </c>
      <c r="U1042" s="9" t="str">
        <f>IF(Search!$O$5="","",IF($AW1042="","",IF($AW1042&lt;Search!$O$5,"",1)))</f>
        <v/>
      </c>
      <c r="V1042" s="9" t="str">
        <f>IF(Search!$O$6="","",IF($AW1042="","",IF($AW1042&gt;Search!$O$6,"",1)))</f>
        <v/>
      </c>
      <c r="W1042" s="9" t="str">
        <f>IF(Search!$U$4="","",IF($AX1042="","",1))</f>
        <v/>
      </c>
      <c r="X1042" s="9" t="str">
        <f>IF(Search!$U$5="","",IF(ISNUMBER(SEARCH(Search!$U$5,$AX1042))=TRUE,IF(Search!$U$5="N","N",1),""))</f>
        <v/>
      </c>
      <c r="Y1042" s="9" t="str">
        <f>IF(Search!$U$6="","",IF($AY1042&lt;Search!$U$6,"",1))</f>
        <v/>
      </c>
      <c r="Z1042" s="9" t="str">
        <f>IF(Search!$R$4="","",IF(Inventory!$BA1042&lt;Search!$R$4,"",1))</f>
        <v/>
      </c>
      <c r="AA1042" s="9" t="str">
        <f>IF(Search!$R$5="","",IF($BA1042&gt;Search!$R$5,"",1))</f>
        <v/>
      </c>
      <c r="AB1042" s="9" t="str">
        <f>IF(Search!$R$6="","",IF($BB1042&lt;Search!$R$6,"",1))</f>
        <v/>
      </c>
      <c r="AC1042" s="9" t="str">
        <f>IF(Search!$R$7="","",IF($BB1042&lt;Search!$R$7,"",1))</f>
        <v/>
      </c>
      <c r="AD1042" s="45" t="str">
        <f>IF(COUNTIF($A1042:$AC1042,"n")&gt;0,"",IF(SUM($A1042:$AC1042)=COUNTA(Search!$C$4:$C$8,Search!$F$4:$F$8,Search!$I$4:$I$6,Search!$I$8,Search!$L$4:$L$8,Search!$O$4:$O$8,Search!$R$4:$R$7,Search!$U$4:$U$7)-COUNTIF(Search!$C$4:$U$7,"n"),1+LARGE($AD$1:AD1041,1),""))</f>
        <v/>
      </c>
      <c r="AE1042" s="45" t="str">
        <f t="shared" si="51"/>
        <v/>
      </c>
      <c r="AF1042" s="45" t="str">
        <f>IF(AD1042="","",COUNTIF($AE$1:$AE1041,$AE1042)+RANK($AE1042,$AE$2:$AE$10540,1))</f>
        <v/>
      </c>
      <c r="AG1042" s="45" t="str">
        <f t="shared" si="52"/>
        <v/>
      </c>
      <c r="AH1042" s="45" t="str">
        <f>IF($AD1042="","",COUNTIF($AG$1:$AG1041,$AG1042)+RANK($AG1042,$AG$1:$AG$10539,0))</f>
        <v/>
      </c>
      <c r="AI1042" s="10" t="str">
        <f t="shared" si="53"/>
        <v>2005-06 Upper Deck Diary of a Phenom #DP15 Sidney Crosby PIT    /   $</v>
      </c>
      <c r="AJ1042" s="11">
        <v>2005</v>
      </c>
      <c r="AK1042" s="17" t="s">
        <v>1879</v>
      </c>
      <c r="AL1042" s="12" t="s">
        <v>594</v>
      </c>
      <c r="AM1042" s="10" t="s">
        <v>611</v>
      </c>
      <c r="AN1042" s="12" t="s">
        <v>596</v>
      </c>
      <c r="AO1042" s="9" t="s">
        <v>1916</v>
      </c>
      <c r="AP1042" s="9"/>
      <c r="AQ1042" s="9"/>
      <c r="AR1042" s="14"/>
      <c r="AS1042" s="9"/>
      <c r="AT1042" s="9"/>
      <c r="AU1042" s="9"/>
      <c r="AV1042" s="13"/>
      <c r="AW1042" s="13"/>
      <c r="AX1042" s="9"/>
      <c r="AY1042" s="9"/>
      <c r="AZ1042" s="9"/>
      <c r="BA1042" s="33"/>
      <c r="BB1042" s="33"/>
      <c r="BC1042" s="36"/>
      <c r="BD1042" s="12" t="s">
        <v>1771</v>
      </c>
    </row>
    <row r="1043" spans="1:56" s="12" customFormat="1" x14ac:dyDescent="0.2">
      <c r="A1043" s="9" t="str">
        <f>IF(Search!$C$5="","",IF(COUNTA(Inventory!$AP1043)=1,1,""))</f>
        <v/>
      </c>
      <c r="B1043" s="9" t="str">
        <f>IF(Search!$C$4="","",IF(ISNUMBER(SEARCH(Search!$C$4,$AR1043))=TRUE,1,""))</f>
        <v/>
      </c>
      <c r="C1043" s="9" t="str">
        <f>IF(Search!$C$6="x",IF(COUNTA($AQ1043)=1,1,"N"),IF(COUNTA($AQ1043)=1,"N",""))</f>
        <v/>
      </c>
      <c r="D1043" s="9" t="str">
        <f>IF(Search!$O$8="","",IF(ISNUMBER(SEARCH(Search!$O$8,$BD1043))=TRUE,1,""))</f>
        <v/>
      </c>
      <c r="E1043" s="9" t="str">
        <f>IF(Search!$C$7="","",IF(ISNUMBER(SEARCH(Search!$C$7,$AN1043))=TRUE,1,""))</f>
        <v/>
      </c>
      <c r="F1043" s="9" t="str">
        <f>IF(Search!$C$8="","",IF(ISNUMBER(SEARCH(Search!$C$8,$AO1043))=TRUE,1,""))</f>
        <v/>
      </c>
      <c r="G1043" s="9" t="str">
        <f>IF(Search!$F$4="","",IF(Inventory!$AJ1043&lt;Search!$F$4,"",1))</f>
        <v/>
      </c>
      <c r="H1043" s="9" t="str">
        <f>IF(Search!$F$5="","",IF(Inventory!$AJ1043&gt;Search!$F$5,"",1))</f>
        <v/>
      </c>
      <c r="I1043" s="9" t="str">
        <f>IF(Search!$F$7="","",IF(Search!$F$8="",IF(ISNUMBER(SEARCH(Search!$F$7,$AL1043))=TRUE,1,""),""))</f>
        <v/>
      </c>
      <c r="J1043" s="9" t="str">
        <f>IF($AL1043=Search!$F$8,1,"")</f>
        <v/>
      </c>
      <c r="K1043" s="9" t="str">
        <f>IF(Search!$I$4="","",IF(COUNTA($AS1043)=1,IF(Search!$I$4="N","N",1),""))</f>
        <v/>
      </c>
      <c r="L1043" s="9" t="str">
        <f>IF(Search!$I$5="","",IF($AS1043="RC",1,""))</f>
        <v/>
      </c>
      <c r="M1043" s="9" t="str">
        <f>IF(Search!$I$6="","",IF($AS1043="RCP",1,""))</f>
        <v/>
      </c>
      <c r="N1043" s="9" t="str">
        <f>IF(Search!$I$8="","",IF(COUNTA($AT1043)=1,IF(Search!$I$8="N","N",1),""))</f>
        <v/>
      </c>
      <c r="O1043" s="9" t="str">
        <f>IF(Search!$L$4="","",IF(COUNTA($AU1043)=1,IF(Search!$L$4="N","N",1),""))</f>
        <v/>
      </c>
      <c r="P1043" s="9" t="str">
        <f>IF(Search!$L$5="","",IF(ISNUMBER(SEARCH("Jersey",$AU1043))=TRUE,IF(Search!$L$5="N","N",1),""))</f>
        <v/>
      </c>
      <c r="Q1043" s="9" t="str">
        <f>IF(Search!$L$6="","",IF(ISNUMBER(SEARCH("Patch",$AU1043))=TRUE,IF(Search!$L$6="N","N",1),""))</f>
        <v/>
      </c>
      <c r="R1043" s="9" t="str">
        <f>IF(Search!$L$7="","",IF(ISNUMBER(SEARCH("Shield",$AU1043))=TRUE,IF(Search!$L$7="N","N",1),""))</f>
        <v/>
      </c>
      <c r="S1043" s="9" t="str">
        <f>IF(Search!$L$8="","",IF(ISNUMBER(SEARCH("Stick",$AU1043))=TRUE,IF(Search!$L$8="N","N",1),""))</f>
        <v/>
      </c>
      <c r="T1043" s="9" t="str">
        <f>IF(Search!$O$4="","",IF(COUNTA($AW1043)=1,IF(Search!$O$4="N","N",1),""))</f>
        <v/>
      </c>
      <c r="U1043" s="9" t="str">
        <f>IF(Search!$O$5="","",IF($AW1043="","",IF($AW1043&lt;Search!$O$5,"",1)))</f>
        <v/>
      </c>
      <c r="V1043" s="9" t="str">
        <f>IF(Search!$O$6="","",IF($AW1043="","",IF($AW1043&gt;Search!$O$6,"",1)))</f>
        <v/>
      </c>
      <c r="W1043" s="9" t="str">
        <f>IF(Search!$U$4="","",IF($AX1043="","",1))</f>
        <v/>
      </c>
      <c r="X1043" s="9" t="str">
        <f>IF(Search!$U$5="","",IF(ISNUMBER(SEARCH(Search!$U$5,$AX1043))=TRUE,IF(Search!$U$5="N","N",1),""))</f>
        <v/>
      </c>
      <c r="Y1043" s="9" t="str">
        <f>IF(Search!$U$6="","",IF($AY1043&lt;Search!$U$6,"",1))</f>
        <v/>
      </c>
      <c r="Z1043" s="9" t="str">
        <f>IF(Search!$R$4="","",IF(Inventory!$BA1043&lt;Search!$R$4,"",1))</f>
        <v/>
      </c>
      <c r="AA1043" s="9" t="str">
        <f>IF(Search!$R$5="","",IF($BA1043&gt;Search!$R$5,"",1))</f>
        <v/>
      </c>
      <c r="AB1043" s="9" t="str">
        <f>IF(Search!$R$6="","",IF($BB1043&lt;Search!$R$6,"",1))</f>
        <v/>
      </c>
      <c r="AC1043" s="9" t="str">
        <f>IF(Search!$R$7="","",IF($BB1043&lt;Search!$R$7,"",1))</f>
        <v/>
      </c>
      <c r="AD1043" s="45" t="str">
        <f>IF(COUNTIF($A1043:$AC1043,"n")&gt;0,"",IF(SUM($A1043:$AC1043)=COUNTA(Search!$C$4:$C$8,Search!$F$4:$F$8,Search!$I$4:$I$6,Search!$I$8,Search!$L$4:$L$8,Search!$O$4:$O$8,Search!$R$4:$R$7,Search!$U$4:$U$7)-COUNTIF(Search!$C$4:$U$7,"n"),1+LARGE($AD$1:AD1042,1),""))</f>
        <v/>
      </c>
      <c r="AE1043" s="45" t="str">
        <f t="shared" si="51"/>
        <v/>
      </c>
      <c r="AF1043" s="45" t="str">
        <f>IF(AD1043="","",COUNTIF($AE$1:$AE1042,$AE1043)+RANK($AE1043,$AE$2:$AE$10540,1))</f>
        <v/>
      </c>
      <c r="AG1043" s="45" t="str">
        <f t="shared" si="52"/>
        <v/>
      </c>
      <c r="AH1043" s="45" t="str">
        <f>IF($AD1043="","",COUNTIF($AG$1:$AG1042,$AG1043)+RANK($AG1043,$AG$1:$AG$10539,0))</f>
        <v/>
      </c>
      <c r="AI1043" s="10" t="str">
        <f t="shared" si="53"/>
        <v>2005-06 Upper Deck Diary of a Phenom #DP16 Sidney Crosby PIT    /   $</v>
      </c>
      <c r="AJ1043" s="11">
        <v>2005</v>
      </c>
      <c r="AK1043" s="17" t="s">
        <v>1879</v>
      </c>
      <c r="AL1043" s="12" t="s">
        <v>594</v>
      </c>
      <c r="AM1043" s="10" t="s">
        <v>610</v>
      </c>
      <c r="AN1043" s="12" t="s">
        <v>596</v>
      </c>
      <c r="AO1043" s="9" t="s">
        <v>1916</v>
      </c>
      <c r="AP1043" s="9"/>
      <c r="AQ1043" s="9"/>
      <c r="AR1043" s="14"/>
      <c r="AS1043" s="9"/>
      <c r="AT1043" s="9"/>
      <c r="AU1043" s="9"/>
      <c r="AV1043" s="13"/>
      <c r="AW1043" s="13"/>
      <c r="AX1043" s="9"/>
      <c r="AY1043" s="9"/>
      <c r="AZ1043" s="9"/>
      <c r="BA1043" s="33"/>
      <c r="BB1043" s="33"/>
      <c r="BC1043" s="36"/>
      <c r="BD1043" s="12" t="s">
        <v>1771</v>
      </c>
    </row>
    <row r="1044" spans="1:56" s="12" customFormat="1" x14ac:dyDescent="0.2">
      <c r="A1044" s="9" t="str">
        <f>IF(Search!$C$5="","",IF(COUNTA(Inventory!$AP1044)=1,1,""))</f>
        <v/>
      </c>
      <c r="B1044" s="9" t="str">
        <f>IF(Search!$C$4="","",IF(ISNUMBER(SEARCH(Search!$C$4,$AR1044))=TRUE,1,""))</f>
        <v/>
      </c>
      <c r="C1044" s="9" t="str">
        <f>IF(Search!$C$6="x",IF(COUNTA($AQ1044)=1,1,"N"),IF(COUNTA($AQ1044)=1,"N",""))</f>
        <v/>
      </c>
      <c r="D1044" s="9" t="str">
        <f>IF(Search!$O$8="","",IF(ISNUMBER(SEARCH(Search!$O$8,$BD1044))=TRUE,1,""))</f>
        <v/>
      </c>
      <c r="E1044" s="9" t="str">
        <f>IF(Search!$C$7="","",IF(ISNUMBER(SEARCH(Search!$C$7,$AN1044))=TRUE,1,""))</f>
        <v/>
      </c>
      <c r="F1044" s="9" t="str">
        <f>IF(Search!$C$8="","",IF(ISNUMBER(SEARCH(Search!$C$8,$AO1044))=TRUE,1,""))</f>
        <v/>
      </c>
      <c r="G1044" s="9" t="str">
        <f>IF(Search!$F$4="","",IF(Inventory!$AJ1044&lt;Search!$F$4,"",1))</f>
        <v/>
      </c>
      <c r="H1044" s="9" t="str">
        <f>IF(Search!$F$5="","",IF(Inventory!$AJ1044&gt;Search!$F$5,"",1))</f>
        <v/>
      </c>
      <c r="I1044" s="9" t="str">
        <f>IF(Search!$F$7="","",IF(Search!$F$8="",IF(ISNUMBER(SEARCH(Search!$F$7,$AL1044))=TRUE,1,""),""))</f>
        <v/>
      </c>
      <c r="J1044" s="9" t="str">
        <f>IF($AL1044=Search!$F$8,1,"")</f>
        <v/>
      </c>
      <c r="K1044" s="9" t="str">
        <f>IF(Search!$I$4="","",IF(COUNTA($AS1044)=1,IF(Search!$I$4="N","N",1),""))</f>
        <v/>
      </c>
      <c r="L1044" s="9" t="str">
        <f>IF(Search!$I$5="","",IF($AS1044="RC",1,""))</f>
        <v/>
      </c>
      <c r="M1044" s="9" t="str">
        <f>IF(Search!$I$6="","",IF($AS1044="RCP",1,""))</f>
        <v/>
      </c>
      <c r="N1044" s="9" t="str">
        <f>IF(Search!$I$8="","",IF(COUNTA($AT1044)=1,IF(Search!$I$8="N","N",1),""))</f>
        <v/>
      </c>
      <c r="O1044" s="9" t="str">
        <f>IF(Search!$L$4="","",IF(COUNTA($AU1044)=1,IF(Search!$L$4="N","N",1),""))</f>
        <v/>
      </c>
      <c r="P1044" s="9" t="str">
        <f>IF(Search!$L$5="","",IF(ISNUMBER(SEARCH("Jersey",$AU1044))=TRUE,IF(Search!$L$5="N","N",1),""))</f>
        <v/>
      </c>
      <c r="Q1044" s="9" t="str">
        <f>IF(Search!$L$6="","",IF(ISNUMBER(SEARCH("Patch",$AU1044))=TRUE,IF(Search!$L$6="N","N",1),""))</f>
        <v/>
      </c>
      <c r="R1044" s="9" t="str">
        <f>IF(Search!$L$7="","",IF(ISNUMBER(SEARCH("Shield",$AU1044))=TRUE,IF(Search!$L$7="N","N",1),""))</f>
        <v/>
      </c>
      <c r="S1044" s="9" t="str">
        <f>IF(Search!$L$8="","",IF(ISNUMBER(SEARCH("Stick",$AU1044))=TRUE,IF(Search!$L$8="N","N",1),""))</f>
        <v/>
      </c>
      <c r="T1044" s="9" t="str">
        <f>IF(Search!$O$4="","",IF(COUNTA($AW1044)=1,IF(Search!$O$4="N","N",1),""))</f>
        <v/>
      </c>
      <c r="U1044" s="9" t="str">
        <f>IF(Search!$O$5="","",IF($AW1044="","",IF($AW1044&lt;Search!$O$5,"",1)))</f>
        <v/>
      </c>
      <c r="V1044" s="9" t="str">
        <f>IF(Search!$O$6="","",IF($AW1044="","",IF($AW1044&gt;Search!$O$6,"",1)))</f>
        <v/>
      </c>
      <c r="W1044" s="9" t="str">
        <f>IF(Search!$U$4="","",IF($AX1044="","",1))</f>
        <v/>
      </c>
      <c r="X1044" s="9" t="str">
        <f>IF(Search!$U$5="","",IF(ISNUMBER(SEARCH(Search!$U$5,$AX1044))=TRUE,IF(Search!$U$5="N","N",1),""))</f>
        <v/>
      </c>
      <c r="Y1044" s="9" t="str">
        <f>IF(Search!$U$6="","",IF($AY1044&lt;Search!$U$6,"",1))</f>
        <v/>
      </c>
      <c r="Z1044" s="9" t="str">
        <f>IF(Search!$R$4="","",IF(Inventory!$BA1044&lt;Search!$R$4,"",1))</f>
        <v/>
      </c>
      <c r="AA1044" s="9" t="str">
        <f>IF(Search!$R$5="","",IF($BA1044&gt;Search!$R$5,"",1))</f>
        <v/>
      </c>
      <c r="AB1044" s="9" t="str">
        <f>IF(Search!$R$6="","",IF($BB1044&lt;Search!$R$6,"",1))</f>
        <v/>
      </c>
      <c r="AC1044" s="9" t="str">
        <f>IF(Search!$R$7="","",IF($BB1044&lt;Search!$R$7,"",1))</f>
        <v/>
      </c>
      <c r="AD1044" s="45" t="str">
        <f>IF(COUNTIF($A1044:$AC1044,"n")&gt;0,"",IF(SUM($A1044:$AC1044)=COUNTA(Search!$C$4:$C$8,Search!$F$4:$F$8,Search!$I$4:$I$6,Search!$I$8,Search!$L$4:$L$8,Search!$O$4:$O$8,Search!$R$4:$R$7,Search!$U$4:$U$7)-COUNTIF(Search!$C$4:$U$7,"n"),1+LARGE($AD$1:AD1043,1),""))</f>
        <v/>
      </c>
      <c r="AE1044" s="45" t="str">
        <f t="shared" si="51"/>
        <v/>
      </c>
      <c r="AF1044" s="45" t="str">
        <f>IF(AD1044="","",COUNTIF($AE$1:$AE1043,$AE1044)+RANK($AE1044,$AE$2:$AE$10540,1))</f>
        <v/>
      </c>
      <c r="AG1044" s="45" t="str">
        <f t="shared" si="52"/>
        <v/>
      </c>
      <c r="AH1044" s="45" t="str">
        <f>IF($AD1044="","",COUNTIF($AG$1:$AG1043,$AG1044)+RANK($AG1044,$AG$1:$AG$10539,0))</f>
        <v/>
      </c>
      <c r="AI1044" s="10" t="str">
        <f t="shared" si="53"/>
        <v>2005-06 Upper Deck Diary of a Phenom #DP17 Sidney Crosby PIT    /   $</v>
      </c>
      <c r="AJ1044" s="11">
        <v>2005</v>
      </c>
      <c r="AK1044" s="17" t="s">
        <v>1879</v>
      </c>
      <c r="AL1044" s="12" t="s">
        <v>594</v>
      </c>
      <c r="AM1044" s="10" t="s">
        <v>609</v>
      </c>
      <c r="AN1044" s="12" t="s">
        <v>596</v>
      </c>
      <c r="AO1044" s="9" t="s">
        <v>1916</v>
      </c>
      <c r="AP1044" s="9"/>
      <c r="AQ1044" s="9"/>
      <c r="AR1044" s="14"/>
      <c r="AS1044" s="9"/>
      <c r="AT1044" s="9"/>
      <c r="AU1044" s="9"/>
      <c r="AV1044" s="13"/>
      <c r="AW1044" s="13"/>
      <c r="AX1044" s="9"/>
      <c r="AY1044" s="9"/>
      <c r="AZ1044" s="9"/>
      <c r="BA1044" s="33"/>
      <c r="BB1044" s="33"/>
      <c r="BC1044" s="36"/>
      <c r="BD1044" s="12" t="s">
        <v>1771</v>
      </c>
    </row>
    <row r="1045" spans="1:56" s="12" customFormat="1" x14ac:dyDescent="0.2">
      <c r="A1045" s="9" t="str">
        <f>IF(Search!$C$5="","",IF(COUNTA(Inventory!$AP1045)=1,1,""))</f>
        <v/>
      </c>
      <c r="B1045" s="9" t="str">
        <f>IF(Search!$C$4="","",IF(ISNUMBER(SEARCH(Search!$C$4,$AR1045))=TRUE,1,""))</f>
        <v/>
      </c>
      <c r="C1045" s="9" t="str">
        <f>IF(Search!$C$6="x",IF(COUNTA($AQ1045)=1,1,"N"),IF(COUNTA($AQ1045)=1,"N",""))</f>
        <v/>
      </c>
      <c r="D1045" s="9" t="str">
        <f>IF(Search!$O$8="","",IF(ISNUMBER(SEARCH(Search!$O$8,$BD1045))=TRUE,1,""))</f>
        <v/>
      </c>
      <c r="E1045" s="9" t="str">
        <f>IF(Search!$C$7="","",IF(ISNUMBER(SEARCH(Search!$C$7,$AN1045))=TRUE,1,""))</f>
        <v/>
      </c>
      <c r="F1045" s="9" t="str">
        <f>IF(Search!$C$8="","",IF(ISNUMBER(SEARCH(Search!$C$8,$AO1045))=TRUE,1,""))</f>
        <v/>
      </c>
      <c r="G1045" s="9" t="str">
        <f>IF(Search!$F$4="","",IF(Inventory!$AJ1045&lt;Search!$F$4,"",1))</f>
        <v/>
      </c>
      <c r="H1045" s="9" t="str">
        <f>IF(Search!$F$5="","",IF(Inventory!$AJ1045&gt;Search!$F$5,"",1))</f>
        <v/>
      </c>
      <c r="I1045" s="9" t="str">
        <f>IF(Search!$F$7="","",IF(Search!$F$8="",IF(ISNUMBER(SEARCH(Search!$F$7,$AL1045))=TRUE,1,""),""))</f>
        <v/>
      </c>
      <c r="J1045" s="9" t="str">
        <f>IF($AL1045=Search!$F$8,1,"")</f>
        <v/>
      </c>
      <c r="K1045" s="9" t="str">
        <f>IF(Search!$I$4="","",IF(COUNTA($AS1045)=1,IF(Search!$I$4="N","N",1),""))</f>
        <v/>
      </c>
      <c r="L1045" s="9" t="str">
        <f>IF(Search!$I$5="","",IF($AS1045="RC",1,""))</f>
        <v/>
      </c>
      <c r="M1045" s="9" t="str">
        <f>IF(Search!$I$6="","",IF($AS1045="RCP",1,""))</f>
        <v/>
      </c>
      <c r="N1045" s="9" t="str">
        <f>IF(Search!$I$8="","",IF(COUNTA($AT1045)=1,IF(Search!$I$8="N","N",1),""))</f>
        <v/>
      </c>
      <c r="O1045" s="9" t="str">
        <f>IF(Search!$L$4="","",IF(COUNTA($AU1045)=1,IF(Search!$L$4="N","N",1),""))</f>
        <v/>
      </c>
      <c r="P1045" s="9" t="str">
        <f>IF(Search!$L$5="","",IF(ISNUMBER(SEARCH("Jersey",$AU1045))=TRUE,IF(Search!$L$5="N","N",1),""))</f>
        <v/>
      </c>
      <c r="Q1045" s="9" t="str">
        <f>IF(Search!$L$6="","",IF(ISNUMBER(SEARCH("Patch",$AU1045))=TRUE,IF(Search!$L$6="N","N",1),""))</f>
        <v/>
      </c>
      <c r="R1045" s="9" t="str">
        <f>IF(Search!$L$7="","",IF(ISNUMBER(SEARCH("Shield",$AU1045))=TRUE,IF(Search!$L$7="N","N",1),""))</f>
        <v/>
      </c>
      <c r="S1045" s="9" t="str">
        <f>IF(Search!$L$8="","",IF(ISNUMBER(SEARCH("Stick",$AU1045))=TRUE,IF(Search!$L$8="N","N",1),""))</f>
        <v/>
      </c>
      <c r="T1045" s="9" t="str">
        <f>IF(Search!$O$4="","",IF(COUNTA($AW1045)=1,IF(Search!$O$4="N","N",1),""))</f>
        <v/>
      </c>
      <c r="U1045" s="9" t="str">
        <f>IF(Search!$O$5="","",IF($AW1045="","",IF($AW1045&lt;Search!$O$5,"",1)))</f>
        <v/>
      </c>
      <c r="V1045" s="9" t="str">
        <f>IF(Search!$O$6="","",IF($AW1045="","",IF($AW1045&gt;Search!$O$6,"",1)))</f>
        <v/>
      </c>
      <c r="W1045" s="9" t="str">
        <f>IF(Search!$U$4="","",IF($AX1045="","",1))</f>
        <v/>
      </c>
      <c r="X1045" s="9" t="str">
        <f>IF(Search!$U$5="","",IF(ISNUMBER(SEARCH(Search!$U$5,$AX1045))=TRUE,IF(Search!$U$5="N","N",1),""))</f>
        <v/>
      </c>
      <c r="Y1045" s="9" t="str">
        <f>IF(Search!$U$6="","",IF($AY1045&lt;Search!$U$6,"",1))</f>
        <v/>
      </c>
      <c r="Z1045" s="9" t="str">
        <f>IF(Search!$R$4="","",IF(Inventory!$BA1045&lt;Search!$R$4,"",1))</f>
        <v/>
      </c>
      <c r="AA1045" s="9" t="str">
        <f>IF(Search!$R$5="","",IF($BA1045&gt;Search!$R$5,"",1))</f>
        <v/>
      </c>
      <c r="AB1045" s="9" t="str">
        <f>IF(Search!$R$6="","",IF($BB1045&lt;Search!$R$6,"",1))</f>
        <v/>
      </c>
      <c r="AC1045" s="9" t="str">
        <f>IF(Search!$R$7="","",IF($BB1045&lt;Search!$R$7,"",1))</f>
        <v/>
      </c>
      <c r="AD1045" s="45" t="str">
        <f>IF(COUNTIF($A1045:$AC1045,"n")&gt;0,"",IF(SUM($A1045:$AC1045)=COUNTA(Search!$C$4:$C$8,Search!$F$4:$F$8,Search!$I$4:$I$6,Search!$I$8,Search!$L$4:$L$8,Search!$O$4:$O$8,Search!$R$4:$R$7,Search!$U$4:$U$7)-COUNTIF(Search!$C$4:$U$7,"n"),1+LARGE($AD$1:AD1044,1),""))</f>
        <v/>
      </c>
      <c r="AE1045" s="45" t="str">
        <f t="shared" si="51"/>
        <v/>
      </c>
      <c r="AF1045" s="45" t="str">
        <f>IF(AD1045="","",COUNTIF($AE$1:$AE1044,$AE1045)+RANK($AE1045,$AE$2:$AE$10540,1))</f>
        <v/>
      </c>
      <c r="AG1045" s="45" t="str">
        <f t="shared" si="52"/>
        <v/>
      </c>
      <c r="AH1045" s="45" t="str">
        <f>IF($AD1045="","",COUNTIF($AG$1:$AG1044,$AG1045)+RANK($AG1045,$AG$1:$AG$10539,0))</f>
        <v/>
      </c>
      <c r="AI1045" s="10" t="str">
        <f t="shared" si="53"/>
        <v>2005-06 Upper Deck Diary of a Phenom #DP18 Sidney Crosby PIT    /   $</v>
      </c>
      <c r="AJ1045" s="11">
        <v>2005</v>
      </c>
      <c r="AK1045" s="17" t="s">
        <v>1879</v>
      </c>
      <c r="AL1045" s="12" t="s">
        <v>594</v>
      </c>
      <c r="AM1045" s="10" t="s">
        <v>608</v>
      </c>
      <c r="AN1045" s="12" t="s">
        <v>596</v>
      </c>
      <c r="AO1045" s="9" t="s">
        <v>1916</v>
      </c>
      <c r="AP1045" s="9"/>
      <c r="AQ1045" s="9"/>
      <c r="AR1045" s="14"/>
      <c r="AS1045" s="9"/>
      <c r="AT1045" s="9"/>
      <c r="AU1045" s="9"/>
      <c r="AV1045" s="13"/>
      <c r="AW1045" s="13"/>
      <c r="AX1045" s="9"/>
      <c r="AY1045" s="9"/>
      <c r="AZ1045" s="9"/>
      <c r="BA1045" s="33"/>
      <c r="BB1045" s="33"/>
      <c r="BC1045" s="36"/>
      <c r="BD1045" s="12" t="s">
        <v>1771</v>
      </c>
    </row>
    <row r="1046" spans="1:56" s="12" customFormat="1" x14ac:dyDescent="0.2">
      <c r="A1046" s="9" t="str">
        <f>IF(Search!$C$5="","",IF(COUNTA(Inventory!$AP1046)=1,1,""))</f>
        <v/>
      </c>
      <c r="B1046" s="9" t="str">
        <f>IF(Search!$C$4="","",IF(ISNUMBER(SEARCH(Search!$C$4,$AR1046))=TRUE,1,""))</f>
        <v/>
      </c>
      <c r="C1046" s="9" t="str">
        <f>IF(Search!$C$6="x",IF(COUNTA($AQ1046)=1,1,"N"),IF(COUNTA($AQ1046)=1,"N",""))</f>
        <v/>
      </c>
      <c r="D1046" s="9" t="str">
        <f>IF(Search!$O$8="","",IF(ISNUMBER(SEARCH(Search!$O$8,$BD1046))=TRUE,1,""))</f>
        <v/>
      </c>
      <c r="E1046" s="9" t="str">
        <f>IF(Search!$C$7="","",IF(ISNUMBER(SEARCH(Search!$C$7,$AN1046))=TRUE,1,""))</f>
        <v/>
      </c>
      <c r="F1046" s="9" t="str">
        <f>IF(Search!$C$8="","",IF(ISNUMBER(SEARCH(Search!$C$8,$AO1046))=TRUE,1,""))</f>
        <v/>
      </c>
      <c r="G1046" s="9" t="str">
        <f>IF(Search!$F$4="","",IF(Inventory!$AJ1046&lt;Search!$F$4,"",1))</f>
        <v/>
      </c>
      <c r="H1046" s="9" t="str">
        <f>IF(Search!$F$5="","",IF(Inventory!$AJ1046&gt;Search!$F$5,"",1))</f>
        <v/>
      </c>
      <c r="I1046" s="9" t="str">
        <f>IF(Search!$F$7="","",IF(Search!$F$8="",IF(ISNUMBER(SEARCH(Search!$F$7,$AL1046))=TRUE,1,""),""))</f>
        <v/>
      </c>
      <c r="J1046" s="9" t="str">
        <f>IF($AL1046=Search!$F$8,1,"")</f>
        <v/>
      </c>
      <c r="K1046" s="9" t="str">
        <f>IF(Search!$I$4="","",IF(COUNTA($AS1046)=1,IF(Search!$I$4="N","N",1),""))</f>
        <v/>
      </c>
      <c r="L1046" s="9" t="str">
        <f>IF(Search!$I$5="","",IF($AS1046="RC",1,""))</f>
        <v/>
      </c>
      <c r="M1046" s="9" t="str">
        <f>IF(Search!$I$6="","",IF($AS1046="RCP",1,""))</f>
        <v/>
      </c>
      <c r="N1046" s="9" t="str">
        <f>IF(Search!$I$8="","",IF(COUNTA($AT1046)=1,IF(Search!$I$8="N","N",1),""))</f>
        <v/>
      </c>
      <c r="O1046" s="9" t="str">
        <f>IF(Search!$L$4="","",IF(COUNTA($AU1046)=1,IF(Search!$L$4="N","N",1),""))</f>
        <v/>
      </c>
      <c r="P1046" s="9" t="str">
        <f>IF(Search!$L$5="","",IF(ISNUMBER(SEARCH("Jersey",$AU1046))=TRUE,IF(Search!$L$5="N","N",1),""))</f>
        <v/>
      </c>
      <c r="Q1046" s="9" t="str">
        <f>IF(Search!$L$6="","",IF(ISNUMBER(SEARCH("Patch",$AU1046))=TRUE,IF(Search!$L$6="N","N",1),""))</f>
        <v/>
      </c>
      <c r="R1046" s="9" t="str">
        <f>IF(Search!$L$7="","",IF(ISNUMBER(SEARCH("Shield",$AU1046))=TRUE,IF(Search!$L$7="N","N",1),""))</f>
        <v/>
      </c>
      <c r="S1046" s="9" t="str">
        <f>IF(Search!$L$8="","",IF(ISNUMBER(SEARCH("Stick",$AU1046))=TRUE,IF(Search!$L$8="N","N",1),""))</f>
        <v/>
      </c>
      <c r="T1046" s="9" t="str">
        <f>IF(Search!$O$4="","",IF(COUNTA($AW1046)=1,IF(Search!$O$4="N","N",1),""))</f>
        <v/>
      </c>
      <c r="U1046" s="9" t="str">
        <f>IF(Search!$O$5="","",IF($AW1046="","",IF($AW1046&lt;Search!$O$5,"",1)))</f>
        <v/>
      </c>
      <c r="V1046" s="9" t="str">
        <f>IF(Search!$O$6="","",IF($AW1046="","",IF($AW1046&gt;Search!$O$6,"",1)))</f>
        <v/>
      </c>
      <c r="W1046" s="9" t="str">
        <f>IF(Search!$U$4="","",IF($AX1046="","",1))</f>
        <v/>
      </c>
      <c r="X1046" s="9" t="str">
        <f>IF(Search!$U$5="","",IF(ISNUMBER(SEARCH(Search!$U$5,$AX1046))=TRUE,IF(Search!$U$5="N","N",1),""))</f>
        <v/>
      </c>
      <c r="Y1046" s="9" t="str">
        <f>IF(Search!$U$6="","",IF($AY1046&lt;Search!$U$6,"",1))</f>
        <v/>
      </c>
      <c r="Z1046" s="9" t="str">
        <f>IF(Search!$R$4="","",IF(Inventory!$BA1046&lt;Search!$R$4,"",1))</f>
        <v/>
      </c>
      <c r="AA1046" s="9" t="str">
        <f>IF(Search!$R$5="","",IF($BA1046&gt;Search!$R$5,"",1))</f>
        <v/>
      </c>
      <c r="AB1046" s="9" t="str">
        <f>IF(Search!$R$6="","",IF($BB1046&lt;Search!$R$6,"",1))</f>
        <v/>
      </c>
      <c r="AC1046" s="9" t="str">
        <f>IF(Search!$R$7="","",IF($BB1046&lt;Search!$R$7,"",1))</f>
        <v/>
      </c>
      <c r="AD1046" s="45" t="str">
        <f>IF(COUNTIF($A1046:$AC1046,"n")&gt;0,"",IF(SUM($A1046:$AC1046)=COUNTA(Search!$C$4:$C$8,Search!$F$4:$F$8,Search!$I$4:$I$6,Search!$I$8,Search!$L$4:$L$8,Search!$O$4:$O$8,Search!$R$4:$R$7,Search!$U$4:$U$7)-COUNTIF(Search!$C$4:$U$7,"n"),1+LARGE($AD$1:AD1045,1),""))</f>
        <v/>
      </c>
      <c r="AE1046" s="45" t="str">
        <f t="shared" si="51"/>
        <v/>
      </c>
      <c r="AF1046" s="45" t="str">
        <f>IF(AD1046="","",COUNTIF($AE$1:$AE1045,$AE1046)+RANK($AE1046,$AE$2:$AE$10540,1))</f>
        <v/>
      </c>
      <c r="AG1046" s="45" t="str">
        <f t="shared" si="52"/>
        <v/>
      </c>
      <c r="AH1046" s="45" t="str">
        <f>IF($AD1046="","",COUNTIF($AG$1:$AG1045,$AG1046)+RANK($AG1046,$AG$1:$AG$10539,0))</f>
        <v/>
      </c>
      <c r="AI1046" s="10" t="str">
        <f t="shared" si="53"/>
        <v>2005-06 Upper Deck Diary of a Phenom #DP19 Sidney Crosby PIT    /   $</v>
      </c>
      <c r="AJ1046" s="11">
        <v>2005</v>
      </c>
      <c r="AK1046" s="17" t="s">
        <v>1879</v>
      </c>
      <c r="AL1046" s="12" t="s">
        <v>594</v>
      </c>
      <c r="AM1046" s="10" t="s">
        <v>607</v>
      </c>
      <c r="AN1046" s="12" t="s">
        <v>596</v>
      </c>
      <c r="AO1046" s="9" t="s">
        <v>1916</v>
      </c>
      <c r="AP1046" s="9"/>
      <c r="AQ1046" s="9"/>
      <c r="AR1046" s="14"/>
      <c r="AS1046" s="9"/>
      <c r="AT1046" s="9"/>
      <c r="AU1046" s="9"/>
      <c r="AV1046" s="13"/>
      <c r="AW1046" s="13"/>
      <c r="AX1046" s="9"/>
      <c r="AY1046" s="9"/>
      <c r="AZ1046" s="9"/>
      <c r="BA1046" s="33"/>
      <c r="BB1046" s="33"/>
      <c r="BC1046" s="36"/>
      <c r="BD1046" s="12" t="s">
        <v>1771</v>
      </c>
    </row>
    <row r="1047" spans="1:56" s="12" customFormat="1" x14ac:dyDescent="0.2">
      <c r="A1047" s="9" t="str">
        <f>IF(Search!$C$5="","",IF(COUNTA(Inventory!$AP1047)=1,1,""))</f>
        <v/>
      </c>
      <c r="B1047" s="9" t="str">
        <f>IF(Search!$C$4="","",IF(ISNUMBER(SEARCH(Search!$C$4,$AR1047))=TRUE,1,""))</f>
        <v/>
      </c>
      <c r="C1047" s="9" t="str">
        <f>IF(Search!$C$6="x",IF(COUNTA($AQ1047)=1,1,"N"),IF(COUNTA($AQ1047)=1,"N",""))</f>
        <v/>
      </c>
      <c r="D1047" s="9" t="str">
        <f>IF(Search!$O$8="","",IF(ISNUMBER(SEARCH(Search!$O$8,$BD1047))=TRUE,1,""))</f>
        <v/>
      </c>
      <c r="E1047" s="9" t="str">
        <f>IF(Search!$C$7="","",IF(ISNUMBER(SEARCH(Search!$C$7,$AN1047))=TRUE,1,""))</f>
        <v/>
      </c>
      <c r="F1047" s="9" t="str">
        <f>IF(Search!$C$8="","",IF(ISNUMBER(SEARCH(Search!$C$8,$AO1047))=TRUE,1,""))</f>
        <v/>
      </c>
      <c r="G1047" s="9" t="str">
        <f>IF(Search!$F$4="","",IF(Inventory!$AJ1047&lt;Search!$F$4,"",1))</f>
        <v/>
      </c>
      <c r="H1047" s="9" t="str">
        <f>IF(Search!$F$5="","",IF(Inventory!$AJ1047&gt;Search!$F$5,"",1))</f>
        <v/>
      </c>
      <c r="I1047" s="9" t="str">
        <f>IF(Search!$F$7="","",IF(Search!$F$8="",IF(ISNUMBER(SEARCH(Search!$F$7,$AL1047))=TRUE,1,""),""))</f>
        <v/>
      </c>
      <c r="J1047" s="9" t="str">
        <f>IF($AL1047=Search!$F$8,1,"")</f>
        <v/>
      </c>
      <c r="K1047" s="9" t="str">
        <f>IF(Search!$I$4="","",IF(COUNTA($AS1047)=1,IF(Search!$I$4="N","N",1),""))</f>
        <v/>
      </c>
      <c r="L1047" s="9" t="str">
        <f>IF(Search!$I$5="","",IF($AS1047="RC",1,""))</f>
        <v/>
      </c>
      <c r="M1047" s="9" t="str">
        <f>IF(Search!$I$6="","",IF($AS1047="RCP",1,""))</f>
        <v/>
      </c>
      <c r="N1047" s="9" t="str">
        <f>IF(Search!$I$8="","",IF(COUNTA($AT1047)=1,IF(Search!$I$8="N","N",1),""))</f>
        <v/>
      </c>
      <c r="O1047" s="9" t="str">
        <f>IF(Search!$L$4="","",IF(COUNTA($AU1047)=1,IF(Search!$L$4="N","N",1),""))</f>
        <v/>
      </c>
      <c r="P1047" s="9" t="str">
        <f>IF(Search!$L$5="","",IF(ISNUMBER(SEARCH("Jersey",$AU1047))=TRUE,IF(Search!$L$5="N","N",1),""))</f>
        <v/>
      </c>
      <c r="Q1047" s="9" t="str">
        <f>IF(Search!$L$6="","",IF(ISNUMBER(SEARCH("Patch",$AU1047))=TRUE,IF(Search!$L$6="N","N",1),""))</f>
        <v/>
      </c>
      <c r="R1047" s="9" t="str">
        <f>IF(Search!$L$7="","",IF(ISNUMBER(SEARCH("Shield",$AU1047))=TRUE,IF(Search!$L$7="N","N",1),""))</f>
        <v/>
      </c>
      <c r="S1047" s="9" t="str">
        <f>IF(Search!$L$8="","",IF(ISNUMBER(SEARCH("Stick",$AU1047))=TRUE,IF(Search!$L$8="N","N",1),""))</f>
        <v/>
      </c>
      <c r="T1047" s="9" t="str">
        <f>IF(Search!$O$4="","",IF(COUNTA($AW1047)=1,IF(Search!$O$4="N","N",1),""))</f>
        <v/>
      </c>
      <c r="U1047" s="9" t="str">
        <f>IF(Search!$O$5="","",IF($AW1047="","",IF($AW1047&lt;Search!$O$5,"",1)))</f>
        <v/>
      </c>
      <c r="V1047" s="9" t="str">
        <f>IF(Search!$O$6="","",IF($AW1047="","",IF($AW1047&gt;Search!$O$6,"",1)))</f>
        <v/>
      </c>
      <c r="W1047" s="9" t="str">
        <f>IF(Search!$U$4="","",IF($AX1047="","",1))</f>
        <v/>
      </c>
      <c r="X1047" s="9" t="str">
        <f>IF(Search!$U$5="","",IF(ISNUMBER(SEARCH(Search!$U$5,$AX1047))=TRUE,IF(Search!$U$5="N","N",1),""))</f>
        <v/>
      </c>
      <c r="Y1047" s="9" t="str">
        <f>IF(Search!$U$6="","",IF($AY1047&lt;Search!$U$6,"",1))</f>
        <v/>
      </c>
      <c r="Z1047" s="9" t="str">
        <f>IF(Search!$R$4="","",IF(Inventory!$BA1047&lt;Search!$R$4,"",1))</f>
        <v/>
      </c>
      <c r="AA1047" s="9" t="str">
        <f>IF(Search!$R$5="","",IF($BA1047&gt;Search!$R$5,"",1))</f>
        <v/>
      </c>
      <c r="AB1047" s="9" t="str">
        <f>IF(Search!$R$6="","",IF($BB1047&lt;Search!$R$6,"",1))</f>
        <v/>
      </c>
      <c r="AC1047" s="9" t="str">
        <f>IF(Search!$R$7="","",IF($BB1047&lt;Search!$R$7,"",1))</f>
        <v/>
      </c>
      <c r="AD1047" s="45" t="str">
        <f>IF(COUNTIF($A1047:$AC1047,"n")&gt;0,"",IF(SUM($A1047:$AC1047)=COUNTA(Search!$C$4:$C$8,Search!$F$4:$F$8,Search!$I$4:$I$6,Search!$I$8,Search!$L$4:$L$8,Search!$O$4:$O$8,Search!$R$4:$R$7,Search!$U$4:$U$7)-COUNTIF(Search!$C$4:$U$7,"n"),1+LARGE($AD$1:AD1046,1),""))</f>
        <v/>
      </c>
      <c r="AE1047" s="45" t="str">
        <f t="shared" si="51"/>
        <v/>
      </c>
      <c r="AF1047" s="45" t="str">
        <f>IF(AD1047="","",COUNTIF($AE$1:$AE1046,$AE1047)+RANK($AE1047,$AE$2:$AE$10540,1))</f>
        <v/>
      </c>
      <c r="AG1047" s="45" t="str">
        <f t="shared" si="52"/>
        <v/>
      </c>
      <c r="AH1047" s="45" t="str">
        <f>IF($AD1047="","",COUNTIF($AG$1:$AG1046,$AG1047)+RANK($AG1047,$AG$1:$AG$10539,0))</f>
        <v/>
      </c>
      <c r="AI1047" s="10" t="str">
        <f t="shared" si="53"/>
        <v>2005-06 Upper Deck Diary of a Phenom #DP20 Sidney Crosby PIT    /   $</v>
      </c>
      <c r="AJ1047" s="11">
        <v>2005</v>
      </c>
      <c r="AK1047" s="17" t="s">
        <v>1879</v>
      </c>
      <c r="AL1047" s="12" t="s">
        <v>594</v>
      </c>
      <c r="AM1047" s="10" t="s">
        <v>606</v>
      </c>
      <c r="AN1047" s="12" t="s">
        <v>596</v>
      </c>
      <c r="AO1047" s="9" t="s">
        <v>1916</v>
      </c>
      <c r="AP1047" s="9"/>
      <c r="AQ1047" s="9"/>
      <c r="AR1047" s="14"/>
      <c r="AS1047" s="9"/>
      <c r="AT1047" s="9"/>
      <c r="AU1047" s="9"/>
      <c r="AV1047" s="13"/>
      <c r="AW1047" s="13"/>
      <c r="AX1047" s="9"/>
      <c r="AY1047" s="9"/>
      <c r="AZ1047" s="9"/>
      <c r="BA1047" s="33"/>
      <c r="BB1047" s="33"/>
      <c r="BC1047" s="36"/>
      <c r="BD1047" s="12" t="s">
        <v>1771</v>
      </c>
    </row>
    <row r="1048" spans="1:56" s="12" customFormat="1" x14ac:dyDescent="0.2">
      <c r="A1048" s="9" t="str">
        <f>IF(Search!$C$5="","",IF(COUNTA(Inventory!$AP1048)=1,1,""))</f>
        <v/>
      </c>
      <c r="B1048" s="9" t="str">
        <f>IF(Search!$C$4="","",IF(ISNUMBER(SEARCH(Search!$C$4,$AR1048))=TRUE,1,""))</f>
        <v/>
      </c>
      <c r="C1048" s="9" t="str">
        <f>IF(Search!$C$6="x",IF(COUNTA($AQ1048)=1,1,"N"),IF(COUNTA($AQ1048)=1,"N",""))</f>
        <v/>
      </c>
      <c r="D1048" s="9" t="str">
        <f>IF(Search!$O$8="","",IF(ISNUMBER(SEARCH(Search!$O$8,$BD1048))=TRUE,1,""))</f>
        <v/>
      </c>
      <c r="E1048" s="9" t="str">
        <f>IF(Search!$C$7="","",IF(ISNUMBER(SEARCH(Search!$C$7,$AN1048))=TRUE,1,""))</f>
        <v/>
      </c>
      <c r="F1048" s="9" t="str">
        <f>IF(Search!$C$8="","",IF(ISNUMBER(SEARCH(Search!$C$8,$AO1048))=TRUE,1,""))</f>
        <v/>
      </c>
      <c r="G1048" s="9" t="str">
        <f>IF(Search!$F$4="","",IF(Inventory!$AJ1048&lt;Search!$F$4,"",1))</f>
        <v/>
      </c>
      <c r="H1048" s="9" t="str">
        <f>IF(Search!$F$5="","",IF(Inventory!$AJ1048&gt;Search!$F$5,"",1))</f>
        <v/>
      </c>
      <c r="I1048" s="9" t="str">
        <f>IF(Search!$F$7="","",IF(Search!$F$8="",IF(ISNUMBER(SEARCH(Search!$F$7,$AL1048))=TRUE,1,""),""))</f>
        <v/>
      </c>
      <c r="J1048" s="9" t="str">
        <f>IF($AL1048=Search!$F$8,1,"")</f>
        <v/>
      </c>
      <c r="K1048" s="9" t="str">
        <f>IF(Search!$I$4="","",IF(COUNTA($AS1048)=1,IF(Search!$I$4="N","N",1),""))</f>
        <v/>
      </c>
      <c r="L1048" s="9" t="str">
        <f>IF(Search!$I$5="","",IF($AS1048="RC",1,""))</f>
        <v/>
      </c>
      <c r="M1048" s="9" t="str">
        <f>IF(Search!$I$6="","",IF($AS1048="RCP",1,""))</f>
        <v/>
      </c>
      <c r="N1048" s="9" t="str">
        <f>IF(Search!$I$8="","",IF(COUNTA($AT1048)=1,IF(Search!$I$8="N","N",1),""))</f>
        <v/>
      </c>
      <c r="O1048" s="9" t="str">
        <f>IF(Search!$L$4="","",IF(COUNTA($AU1048)=1,IF(Search!$L$4="N","N",1),""))</f>
        <v/>
      </c>
      <c r="P1048" s="9" t="str">
        <f>IF(Search!$L$5="","",IF(ISNUMBER(SEARCH("Jersey",$AU1048))=TRUE,IF(Search!$L$5="N","N",1),""))</f>
        <v/>
      </c>
      <c r="Q1048" s="9" t="str">
        <f>IF(Search!$L$6="","",IF(ISNUMBER(SEARCH("Patch",$AU1048))=TRUE,IF(Search!$L$6="N","N",1),""))</f>
        <v/>
      </c>
      <c r="R1048" s="9" t="str">
        <f>IF(Search!$L$7="","",IF(ISNUMBER(SEARCH("Shield",$AU1048))=TRUE,IF(Search!$L$7="N","N",1),""))</f>
        <v/>
      </c>
      <c r="S1048" s="9" t="str">
        <f>IF(Search!$L$8="","",IF(ISNUMBER(SEARCH("Stick",$AU1048))=TRUE,IF(Search!$L$8="N","N",1),""))</f>
        <v/>
      </c>
      <c r="T1048" s="9" t="str">
        <f>IF(Search!$O$4="","",IF(COUNTA($AW1048)=1,IF(Search!$O$4="N","N",1),""))</f>
        <v/>
      </c>
      <c r="U1048" s="9" t="str">
        <f>IF(Search!$O$5="","",IF($AW1048="","",IF($AW1048&lt;Search!$O$5,"",1)))</f>
        <v/>
      </c>
      <c r="V1048" s="9" t="str">
        <f>IF(Search!$O$6="","",IF($AW1048="","",IF($AW1048&gt;Search!$O$6,"",1)))</f>
        <v/>
      </c>
      <c r="W1048" s="9" t="str">
        <f>IF(Search!$U$4="","",IF($AX1048="","",1))</f>
        <v/>
      </c>
      <c r="X1048" s="9" t="str">
        <f>IF(Search!$U$5="","",IF(ISNUMBER(SEARCH(Search!$U$5,$AX1048))=TRUE,IF(Search!$U$5="N","N",1),""))</f>
        <v/>
      </c>
      <c r="Y1048" s="9" t="str">
        <f>IF(Search!$U$6="","",IF($AY1048&lt;Search!$U$6,"",1))</f>
        <v/>
      </c>
      <c r="Z1048" s="9" t="str">
        <f>IF(Search!$R$4="","",IF(Inventory!$BA1048&lt;Search!$R$4,"",1))</f>
        <v/>
      </c>
      <c r="AA1048" s="9" t="str">
        <f>IF(Search!$R$5="","",IF($BA1048&gt;Search!$R$5,"",1))</f>
        <v/>
      </c>
      <c r="AB1048" s="9" t="str">
        <f>IF(Search!$R$6="","",IF($BB1048&lt;Search!$R$6,"",1))</f>
        <v/>
      </c>
      <c r="AC1048" s="9" t="str">
        <f>IF(Search!$R$7="","",IF($BB1048&lt;Search!$R$7,"",1))</f>
        <v/>
      </c>
      <c r="AD1048" s="45" t="str">
        <f>IF(COUNTIF($A1048:$AC1048,"n")&gt;0,"",IF(SUM($A1048:$AC1048)=COUNTA(Search!$C$4:$C$8,Search!$F$4:$F$8,Search!$I$4:$I$6,Search!$I$8,Search!$L$4:$L$8,Search!$O$4:$O$8,Search!$R$4:$R$7,Search!$U$4:$U$7)-COUNTIF(Search!$C$4:$U$7,"n"),1+LARGE($AD$1:AD1047,1),""))</f>
        <v/>
      </c>
      <c r="AE1048" s="45" t="str">
        <f t="shared" si="51"/>
        <v/>
      </c>
      <c r="AF1048" s="45" t="str">
        <f>IF(AD1048="","",COUNTIF($AE$1:$AE1047,$AE1048)+RANK($AE1048,$AE$2:$AE$10540,1))</f>
        <v/>
      </c>
      <c r="AG1048" s="45" t="str">
        <f t="shared" si="52"/>
        <v/>
      </c>
      <c r="AH1048" s="45" t="str">
        <f>IF($AD1048="","",COUNTIF($AG$1:$AG1047,$AG1048)+RANK($AG1048,$AG$1:$AG$10539,0))</f>
        <v/>
      </c>
      <c r="AI1048" s="10" t="str">
        <f t="shared" si="53"/>
        <v>2005-06 Upper Deck Diary of a Phenom #DP21 Sidney Crosby PIT    /   $</v>
      </c>
      <c r="AJ1048" s="11">
        <v>2005</v>
      </c>
      <c r="AK1048" s="17" t="s">
        <v>1879</v>
      </c>
      <c r="AL1048" s="12" t="s">
        <v>594</v>
      </c>
      <c r="AM1048" s="10" t="s">
        <v>605</v>
      </c>
      <c r="AN1048" s="12" t="s">
        <v>596</v>
      </c>
      <c r="AO1048" s="9" t="s">
        <v>1916</v>
      </c>
      <c r="AP1048" s="9"/>
      <c r="AQ1048" s="9"/>
      <c r="AR1048" s="14"/>
      <c r="AS1048" s="9"/>
      <c r="AT1048" s="9"/>
      <c r="AU1048" s="9"/>
      <c r="AV1048" s="13"/>
      <c r="AW1048" s="13"/>
      <c r="AX1048" s="9"/>
      <c r="AY1048" s="9"/>
      <c r="AZ1048" s="9"/>
      <c r="BA1048" s="33"/>
      <c r="BB1048" s="33"/>
      <c r="BC1048" s="36"/>
      <c r="BD1048" s="12" t="s">
        <v>1771</v>
      </c>
    </row>
    <row r="1049" spans="1:56" s="12" customFormat="1" x14ac:dyDescent="0.2">
      <c r="A1049" s="9" t="str">
        <f>IF(Search!$C$5="","",IF(COUNTA(Inventory!$AP1049)=1,1,""))</f>
        <v/>
      </c>
      <c r="B1049" s="9" t="str">
        <f>IF(Search!$C$4="","",IF(ISNUMBER(SEARCH(Search!$C$4,$AR1049))=TRUE,1,""))</f>
        <v/>
      </c>
      <c r="C1049" s="9" t="str">
        <f>IF(Search!$C$6="x",IF(COUNTA($AQ1049)=1,1,"N"),IF(COUNTA($AQ1049)=1,"N",""))</f>
        <v/>
      </c>
      <c r="D1049" s="9" t="str">
        <f>IF(Search!$O$8="","",IF(ISNUMBER(SEARCH(Search!$O$8,$BD1049))=TRUE,1,""))</f>
        <v/>
      </c>
      <c r="E1049" s="9" t="str">
        <f>IF(Search!$C$7="","",IF(ISNUMBER(SEARCH(Search!$C$7,$AN1049))=TRUE,1,""))</f>
        <v/>
      </c>
      <c r="F1049" s="9" t="str">
        <f>IF(Search!$C$8="","",IF(ISNUMBER(SEARCH(Search!$C$8,$AO1049))=TRUE,1,""))</f>
        <v/>
      </c>
      <c r="G1049" s="9" t="str">
        <f>IF(Search!$F$4="","",IF(Inventory!$AJ1049&lt;Search!$F$4,"",1))</f>
        <v/>
      </c>
      <c r="H1049" s="9" t="str">
        <f>IF(Search!$F$5="","",IF(Inventory!$AJ1049&gt;Search!$F$5,"",1))</f>
        <v/>
      </c>
      <c r="I1049" s="9" t="str">
        <f>IF(Search!$F$7="","",IF(Search!$F$8="",IF(ISNUMBER(SEARCH(Search!$F$7,$AL1049))=TRUE,1,""),""))</f>
        <v/>
      </c>
      <c r="J1049" s="9" t="str">
        <f>IF($AL1049=Search!$F$8,1,"")</f>
        <v/>
      </c>
      <c r="K1049" s="9" t="str">
        <f>IF(Search!$I$4="","",IF(COUNTA($AS1049)=1,IF(Search!$I$4="N","N",1),""))</f>
        <v/>
      </c>
      <c r="L1049" s="9" t="str">
        <f>IF(Search!$I$5="","",IF($AS1049="RC",1,""))</f>
        <v/>
      </c>
      <c r="M1049" s="9" t="str">
        <f>IF(Search!$I$6="","",IF($AS1049="RCP",1,""))</f>
        <v/>
      </c>
      <c r="N1049" s="9" t="str">
        <f>IF(Search!$I$8="","",IF(COUNTA($AT1049)=1,IF(Search!$I$8="N","N",1),""))</f>
        <v/>
      </c>
      <c r="O1049" s="9" t="str">
        <f>IF(Search!$L$4="","",IF(COUNTA($AU1049)=1,IF(Search!$L$4="N","N",1),""))</f>
        <v/>
      </c>
      <c r="P1049" s="9" t="str">
        <f>IF(Search!$L$5="","",IF(ISNUMBER(SEARCH("Jersey",$AU1049))=TRUE,IF(Search!$L$5="N","N",1),""))</f>
        <v/>
      </c>
      <c r="Q1049" s="9" t="str">
        <f>IF(Search!$L$6="","",IF(ISNUMBER(SEARCH("Patch",$AU1049))=TRUE,IF(Search!$L$6="N","N",1),""))</f>
        <v/>
      </c>
      <c r="R1049" s="9" t="str">
        <f>IF(Search!$L$7="","",IF(ISNUMBER(SEARCH("Shield",$AU1049))=TRUE,IF(Search!$L$7="N","N",1),""))</f>
        <v/>
      </c>
      <c r="S1049" s="9" t="str">
        <f>IF(Search!$L$8="","",IF(ISNUMBER(SEARCH("Stick",$AU1049))=TRUE,IF(Search!$L$8="N","N",1),""))</f>
        <v/>
      </c>
      <c r="T1049" s="9" t="str">
        <f>IF(Search!$O$4="","",IF(COUNTA($AW1049)=1,IF(Search!$O$4="N","N",1),""))</f>
        <v/>
      </c>
      <c r="U1049" s="9" t="str">
        <f>IF(Search!$O$5="","",IF($AW1049="","",IF($AW1049&lt;Search!$O$5,"",1)))</f>
        <v/>
      </c>
      <c r="V1049" s="9" t="str">
        <f>IF(Search!$O$6="","",IF($AW1049="","",IF($AW1049&gt;Search!$O$6,"",1)))</f>
        <v/>
      </c>
      <c r="W1049" s="9" t="str">
        <f>IF(Search!$U$4="","",IF($AX1049="","",1))</f>
        <v/>
      </c>
      <c r="X1049" s="9" t="str">
        <f>IF(Search!$U$5="","",IF(ISNUMBER(SEARCH(Search!$U$5,$AX1049))=TRUE,IF(Search!$U$5="N","N",1),""))</f>
        <v/>
      </c>
      <c r="Y1049" s="9" t="str">
        <f>IF(Search!$U$6="","",IF($AY1049&lt;Search!$U$6,"",1))</f>
        <v/>
      </c>
      <c r="Z1049" s="9" t="str">
        <f>IF(Search!$R$4="","",IF(Inventory!$BA1049&lt;Search!$R$4,"",1))</f>
        <v/>
      </c>
      <c r="AA1049" s="9" t="str">
        <f>IF(Search!$R$5="","",IF($BA1049&gt;Search!$R$5,"",1))</f>
        <v/>
      </c>
      <c r="AB1049" s="9" t="str">
        <f>IF(Search!$R$6="","",IF($BB1049&lt;Search!$R$6,"",1))</f>
        <v/>
      </c>
      <c r="AC1049" s="9" t="str">
        <f>IF(Search!$R$7="","",IF($BB1049&lt;Search!$R$7,"",1))</f>
        <v/>
      </c>
      <c r="AD1049" s="45" t="str">
        <f>IF(COUNTIF($A1049:$AC1049,"n")&gt;0,"",IF(SUM($A1049:$AC1049)=COUNTA(Search!$C$4:$C$8,Search!$F$4:$F$8,Search!$I$4:$I$6,Search!$I$8,Search!$L$4:$L$8,Search!$O$4:$O$8,Search!$R$4:$R$7,Search!$U$4:$U$7)-COUNTIF(Search!$C$4:$U$7,"n"),1+LARGE($AD$1:AD1048,1),""))</f>
        <v/>
      </c>
      <c r="AE1049" s="45" t="str">
        <f t="shared" si="51"/>
        <v/>
      </c>
      <c r="AF1049" s="45" t="str">
        <f>IF(AD1049="","",COUNTIF($AE$1:$AE1048,$AE1049)+RANK($AE1049,$AE$2:$AE$10540,1))</f>
        <v/>
      </c>
      <c r="AG1049" s="45" t="str">
        <f t="shared" si="52"/>
        <v/>
      </c>
      <c r="AH1049" s="45" t="str">
        <f>IF($AD1049="","",COUNTIF($AG$1:$AG1048,$AG1049)+RANK($AG1049,$AG$1:$AG$10539,0))</f>
        <v/>
      </c>
      <c r="AI1049" s="10" t="str">
        <f t="shared" si="53"/>
        <v>2005-06 Upper Deck Diary of a Phenom #DP22 Sidney Crosby PIT    /   $</v>
      </c>
      <c r="AJ1049" s="11">
        <v>2005</v>
      </c>
      <c r="AK1049" s="17" t="s">
        <v>1879</v>
      </c>
      <c r="AL1049" s="12" t="s">
        <v>594</v>
      </c>
      <c r="AM1049" s="10" t="s">
        <v>604</v>
      </c>
      <c r="AN1049" s="12" t="s">
        <v>596</v>
      </c>
      <c r="AO1049" s="9" t="s">
        <v>1916</v>
      </c>
      <c r="AP1049" s="9"/>
      <c r="AQ1049" s="9"/>
      <c r="AR1049" s="14"/>
      <c r="AS1049" s="9"/>
      <c r="AT1049" s="9"/>
      <c r="AU1049" s="9"/>
      <c r="AV1049" s="13"/>
      <c r="AW1049" s="13"/>
      <c r="AX1049" s="9"/>
      <c r="AY1049" s="9"/>
      <c r="AZ1049" s="9"/>
      <c r="BA1049" s="33"/>
      <c r="BB1049" s="33"/>
      <c r="BC1049" s="36"/>
      <c r="BD1049" s="12" t="s">
        <v>1771</v>
      </c>
    </row>
    <row r="1050" spans="1:56" s="12" customFormat="1" x14ac:dyDescent="0.2">
      <c r="A1050" s="9" t="str">
        <f>IF(Search!$C$5="","",IF(COUNTA(Inventory!$AP1050)=1,1,""))</f>
        <v/>
      </c>
      <c r="B1050" s="9" t="str">
        <f>IF(Search!$C$4="","",IF(ISNUMBER(SEARCH(Search!$C$4,$AR1050))=TRUE,1,""))</f>
        <v/>
      </c>
      <c r="C1050" s="9" t="str">
        <f>IF(Search!$C$6="x",IF(COUNTA($AQ1050)=1,1,"N"),IF(COUNTA($AQ1050)=1,"N",""))</f>
        <v/>
      </c>
      <c r="D1050" s="9" t="str">
        <f>IF(Search!$O$8="","",IF(ISNUMBER(SEARCH(Search!$O$8,$BD1050))=TRUE,1,""))</f>
        <v/>
      </c>
      <c r="E1050" s="9" t="str">
        <f>IF(Search!$C$7="","",IF(ISNUMBER(SEARCH(Search!$C$7,$AN1050))=TRUE,1,""))</f>
        <v/>
      </c>
      <c r="F1050" s="9" t="str">
        <f>IF(Search!$C$8="","",IF(ISNUMBER(SEARCH(Search!$C$8,$AO1050))=TRUE,1,""))</f>
        <v/>
      </c>
      <c r="G1050" s="9" t="str">
        <f>IF(Search!$F$4="","",IF(Inventory!$AJ1050&lt;Search!$F$4,"",1))</f>
        <v/>
      </c>
      <c r="H1050" s="9" t="str">
        <f>IF(Search!$F$5="","",IF(Inventory!$AJ1050&gt;Search!$F$5,"",1))</f>
        <v/>
      </c>
      <c r="I1050" s="9" t="str">
        <f>IF(Search!$F$7="","",IF(Search!$F$8="",IF(ISNUMBER(SEARCH(Search!$F$7,$AL1050))=TRUE,1,""),""))</f>
        <v/>
      </c>
      <c r="J1050" s="9" t="str">
        <f>IF($AL1050=Search!$F$8,1,"")</f>
        <v/>
      </c>
      <c r="K1050" s="9" t="str">
        <f>IF(Search!$I$4="","",IF(COUNTA($AS1050)=1,IF(Search!$I$4="N","N",1),""))</f>
        <v/>
      </c>
      <c r="L1050" s="9" t="str">
        <f>IF(Search!$I$5="","",IF($AS1050="RC",1,""))</f>
        <v/>
      </c>
      <c r="M1050" s="9" t="str">
        <f>IF(Search!$I$6="","",IF($AS1050="RCP",1,""))</f>
        <v/>
      </c>
      <c r="N1050" s="9" t="str">
        <f>IF(Search!$I$8="","",IF(COUNTA($AT1050)=1,IF(Search!$I$8="N","N",1),""))</f>
        <v/>
      </c>
      <c r="O1050" s="9" t="str">
        <f>IF(Search!$L$4="","",IF(COUNTA($AU1050)=1,IF(Search!$L$4="N","N",1),""))</f>
        <v/>
      </c>
      <c r="P1050" s="9" t="str">
        <f>IF(Search!$L$5="","",IF(ISNUMBER(SEARCH("Jersey",$AU1050))=TRUE,IF(Search!$L$5="N","N",1),""))</f>
        <v/>
      </c>
      <c r="Q1050" s="9" t="str">
        <f>IF(Search!$L$6="","",IF(ISNUMBER(SEARCH("Patch",$AU1050))=TRUE,IF(Search!$L$6="N","N",1),""))</f>
        <v/>
      </c>
      <c r="R1050" s="9" t="str">
        <f>IF(Search!$L$7="","",IF(ISNUMBER(SEARCH("Shield",$AU1050))=TRUE,IF(Search!$L$7="N","N",1),""))</f>
        <v/>
      </c>
      <c r="S1050" s="9" t="str">
        <f>IF(Search!$L$8="","",IF(ISNUMBER(SEARCH("Stick",$AU1050))=TRUE,IF(Search!$L$8="N","N",1),""))</f>
        <v/>
      </c>
      <c r="T1050" s="9" t="str">
        <f>IF(Search!$O$4="","",IF(COUNTA($AW1050)=1,IF(Search!$O$4="N","N",1),""))</f>
        <v/>
      </c>
      <c r="U1050" s="9" t="str">
        <f>IF(Search!$O$5="","",IF($AW1050="","",IF($AW1050&lt;Search!$O$5,"",1)))</f>
        <v/>
      </c>
      <c r="V1050" s="9" t="str">
        <f>IF(Search!$O$6="","",IF($AW1050="","",IF($AW1050&gt;Search!$O$6,"",1)))</f>
        <v/>
      </c>
      <c r="W1050" s="9" t="str">
        <f>IF(Search!$U$4="","",IF($AX1050="","",1))</f>
        <v/>
      </c>
      <c r="X1050" s="9" t="str">
        <f>IF(Search!$U$5="","",IF(ISNUMBER(SEARCH(Search!$U$5,$AX1050))=TRUE,IF(Search!$U$5="N","N",1),""))</f>
        <v/>
      </c>
      <c r="Y1050" s="9" t="str">
        <f>IF(Search!$U$6="","",IF($AY1050&lt;Search!$U$6,"",1))</f>
        <v/>
      </c>
      <c r="Z1050" s="9" t="str">
        <f>IF(Search!$R$4="","",IF(Inventory!$BA1050&lt;Search!$R$4,"",1))</f>
        <v/>
      </c>
      <c r="AA1050" s="9" t="str">
        <f>IF(Search!$R$5="","",IF($BA1050&gt;Search!$R$5,"",1))</f>
        <v/>
      </c>
      <c r="AB1050" s="9" t="str">
        <f>IF(Search!$R$6="","",IF($BB1050&lt;Search!$R$6,"",1))</f>
        <v/>
      </c>
      <c r="AC1050" s="9" t="str">
        <f>IF(Search!$R$7="","",IF($BB1050&lt;Search!$R$7,"",1))</f>
        <v/>
      </c>
      <c r="AD1050" s="45" t="str">
        <f>IF(COUNTIF($A1050:$AC1050,"n")&gt;0,"",IF(SUM($A1050:$AC1050)=COUNTA(Search!$C$4:$C$8,Search!$F$4:$F$8,Search!$I$4:$I$6,Search!$I$8,Search!$L$4:$L$8,Search!$O$4:$O$8,Search!$R$4:$R$7,Search!$U$4:$U$7)-COUNTIF(Search!$C$4:$U$7,"n"),1+LARGE($AD$1:AD1049,1),""))</f>
        <v/>
      </c>
      <c r="AE1050" s="45" t="str">
        <f t="shared" si="51"/>
        <v/>
      </c>
      <c r="AF1050" s="45" t="str">
        <f>IF(AD1050="","",COUNTIF($AE$1:$AE1049,$AE1050)+RANK($AE1050,$AE$2:$AE$10540,1))</f>
        <v/>
      </c>
      <c r="AG1050" s="45" t="str">
        <f t="shared" si="52"/>
        <v/>
      </c>
      <c r="AH1050" s="45" t="str">
        <f>IF($AD1050="","",COUNTIF($AG$1:$AG1049,$AG1050)+RANK($AG1050,$AG$1:$AG$10539,0))</f>
        <v/>
      </c>
      <c r="AI1050" s="10" t="str">
        <f t="shared" si="53"/>
        <v>2005-06 Upper Deck Diary of a Phenom #DP23 Sidney Crosby PIT    /   $</v>
      </c>
      <c r="AJ1050" s="11">
        <v>2005</v>
      </c>
      <c r="AK1050" s="17" t="s">
        <v>1879</v>
      </c>
      <c r="AL1050" s="12" t="s">
        <v>594</v>
      </c>
      <c r="AM1050" s="10" t="s">
        <v>603</v>
      </c>
      <c r="AN1050" s="12" t="s">
        <v>596</v>
      </c>
      <c r="AO1050" s="9" t="s">
        <v>1916</v>
      </c>
      <c r="AP1050" s="9"/>
      <c r="AQ1050" s="9"/>
      <c r="AR1050" s="14"/>
      <c r="AS1050" s="9"/>
      <c r="AT1050" s="9"/>
      <c r="AU1050" s="9"/>
      <c r="AV1050" s="13"/>
      <c r="AW1050" s="13"/>
      <c r="AX1050" s="9"/>
      <c r="AY1050" s="9"/>
      <c r="AZ1050" s="9"/>
      <c r="BA1050" s="33"/>
      <c r="BB1050" s="33"/>
      <c r="BC1050" s="36"/>
      <c r="BD1050" s="12" t="s">
        <v>1771</v>
      </c>
    </row>
    <row r="1051" spans="1:56" s="12" customFormat="1" x14ac:dyDescent="0.2">
      <c r="A1051" s="9" t="str">
        <f>IF(Search!$C$5="","",IF(COUNTA(Inventory!$AP1051)=1,1,""))</f>
        <v/>
      </c>
      <c r="B1051" s="9" t="str">
        <f>IF(Search!$C$4="","",IF(ISNUMBER(SEARCH(Search!$C$4,$AR1051))=TRUE,1,""))</f>
        <v/>
      </c>
      <c r="C1051" s="9" t="str">
        <f>IF(Search!$C$6="x",IF(COUNTA($AQ1051)=1,1,"N"),IF(COUNTA($AQ1051)=1,"N",""))</f>
        <v/>
      </c>
      <c r="D1051" s="9" t="str">
        <f>IF(Search!$O$8="","",IF(ISNUMBER(SEARCH(Search!$O$8,$BD1051))=TRUE,1,""))</f>
        <v/>
      </c>
      <c r="E1051" s="9" t="str">
        <f>IF(Search!$C$7="","",IF(ISNUMBER(SEARCH(Search!$C$7,$AN1051))=TRUE,1,""))</f>
        <v/>
      </c>
      <c r="F1051" s="9" t="str">
        <f>IF(Search!$C$8="","",IF(ISNUMBER(SEARCH(Search!$C$8,$AO1051))=TRUE,1,""))</f>
        <v/>
      </c>
      <c r="G1051" s="9" t="str">
        <f>IF(Search!$F$4="","",IF(Inventory!$AJ1051&lt;Search!$F$4,"",1))</f>
        <v/>
      </c>
      <c r="H1051" s="9" t="str">
        <f>IF(Search!$F$5="","",IF(Inventory!$AJ1051&gt;Search!$F$5,"",1))</f>
        <v/>
      </c>
      <c r="I1051" s="9" t="str">
        <f>IF(Search!$F$7="","",IF(Search!$F$8="",IF(ISNUMBER(SEARCH(Search!$F$7,$AL1051))=TRUE,1,""),""))</f>
        <v/>
      </c>
      <c r="J1051" s="9" t="str">
        <f>IF($AL1051=Search!$F$8,1,"")</f>
        <v/>
      </c>
      <c r="K1051" s="9" t="str">
        <f>IF(Search!$I$4="","",IF(COUNTA($AS1051)=1,IF(Search!$I$4="N","N",1),""))</f>
        <v/>
      </c>
      <c r="L1051" s="9" t="str">
        <f>IF(Search!$I$5="","",IF($AS1051="RC",1,""))</f>
        <v/>
      </c>
      <c r="M1051" s="9" t="str">
        <f>IF(Search!$I$6="","",IF($AS1051="RCP",1,""))</f>
        <v/>
      </c>
      <c r="N1051" s="9" t="str">
        <f>IF(Search!$I$8="","",IF(COUNTA($AT1051)=1,IF(Search!$I$8="N","N",1),""))</f>
        <v/>
      </c>
      <c r="O1051" s="9" t="str">
        <f>IF(Search!$L$4="","",IF(COUNTA($AU1051)=1,IF(Search!$L$4="N","N",1),""))</f>
        <v/>
      </c>
      <c r="P1051" s="9" t="str">
        <f>IF(Search!$L$5="","",IF(ISNUMBER(SEARCH("Jersey",$AU1051))=TRUE,IF(Search!$L$5="N","N",1),""))</f>
        <v/>
      </c>
      <c r="Q1051" s="9" t="str">
        <f>IF(Search!$L$6="","",IF(ISNUMBER(SEARCH("Patch",$AU1051))=TRUE,IF(Search!$L$6="N","N",1),""))</f>
        <v/>
      </c>
      <c r="R1051" s="9" t="str">
        <f>IF(Search!$L$7="","",IF(ISNUMBER(SEARCH("Shield",$AU1051))=TRUE,IF(Search!$L$7="N","N",1),""))</f>
        <v/>
      </c>
      <c r="S1051" s="9" t="str">
        <f>IF(Search!$L$8="","",IF(ISNUMBER(SEARCH("Stick",$AU1051))=TRUE,IF(Search!$L$8="N","N",1),""))</f>
        <v/>
      </c>
      <c r="T1051" s="9" t="str">
        <f>IF(Search!$O$4="","",IF(COUNTA($AW1051)=1,IF(Search!$O$4="N","N",1),""))</f>
        <v/>
      </c>
      <c r="U1051" s="9" t="str">
        <f>IF(Search!$O$5="","",IF($AW1051="","",IF($AW1051&lt;Search!$O$5,"",1)))</f>
        <v/>
      </c>
      <c r="V1051" s="9" t="str">
        <f>IF(Search!$O$6="","",IF($AW1051="","",IF($AW1051&gt;Search!$O$6,"",1)))</f>
        <v/>
      </c>
      <c r="W1051" s="9" t="str">
        <f>IF(Search!$U$4="","",IF($AX1051="","",1))</f>
        <v/>
      </c>
      <c r="X1051" s="9" t="str">
        <f>IF(Search!$U$5="","",IF(ISNUMBER(SEARCH(Search!$U$5,$AX1051))=TRUE,IF(Search!$U$5="N","N",1),""))</f>
        <v/>
      </c>
      <c r="Y1051" s="9" t="str">
        <f>IF(Search!$U$6="","",IF($AY1051&lt;Search!$U$6,"",1))</f>
        <v/>
      </c>
      <c r="Z1051" s="9" t="str">
        <f>IF(Search!$R$4="","",IF(Inventory!$BA1051&lt;Search!$R$4,"",1))</f>
        <v/>
      </c>
      <c r="AA1051" s="9" t="str">
        <f>IF(Search!$R$5="","",IF($BA1051&gt;Search!$R$5,"",1))</f>
        <v/>
      </c>
      <c r="AB1051" s="9" t="str">
        <f>IF(Search!$R$6="","",IF($BB1051&lt;Search!$R$6,"",1))</f>
        <v/>
      </c>
      <c r="AC1051" s="9" t="str">
        <f>IF(Search!$R$7="","",IF($BB1051&lt;Search!$R$7,"",1))</f>
        <v/>
      </c>
      <c r="AD1051" s="45" t="str">
        <f>IF(COUNTIF($A1051:$AC1051,"n")&gt;0,"",IF(SUM($A1051:$AC1051)=COUNTA(Search!$C$4:$C$8,Search!$F$4:$F$8,Search!$I$4:$I$6,Search!$I$8,Search!$L$4:$L$8,Search!$O$4:$O$8,Search!$R$4:$R$7,Search!$U$4:$U$7)-COUNTIF(Search!$C$4:$U$7,"n"),1+LARGE($AD$1:AD1050,1),""))</f>
        <v/>
      </c>
      <c r="AE1051" s="45" t="str">
        <f t="shared" si="51"/>
        <v/>
      </c>
      <c r="AF1051" s="45" t="str">
        <f>IF(AD1051="","",COUNTIF($AE$1:$AE1050,$AE1051)+RANK($AE1051,$AE$2:$AE$10540,1))</f>
        <v/>
      </c>
      <c r="AG1051" s="45" t="str">
        <f t="shared" si="52"/>
        <v/>
      </c>
      <c r="AH1051" s="45" t="str">
        <f>IF($AD1051="","",COUNTIF($AG$1:$AG1050,$AG1051)+RANK($AG1051,$AG$1:$AG$10539,0))</f>
        <v/>
      </c>
      <c r="AI1051" s="10" t="str">
        <f t="shared" si="53"/>
        <v>2005-06 Upper Deck Diary of a Phenom #DP24 Sidney Crosby PIT    /   $</v>
      </c>
      <c r="AJ1051" s="11">
        <v>2005</v>
      </c>
      <c r="AK1051" s="17" t="s">
        <v>1879</v>
      </c>
      <c r="AL1051" s="12" t="s">
        <v>594</v>
      </c>
      <c r="AM1051" s="10" t="s">
        <v>602</v>
      </c>
      <c r="AN1051" s="12" t="s">
        <v>596</v>
      </c>
      <c r="AO1051" s="9" t="s">
        <v>1916</v>
      </c>
      <c r="AP1051" s="9"/>
      <c r="AQ1051" s="9"/>
      <c r="AR1051" s="14"/>
      <c r="AS1051" s="9"/>
      <c r="AT1051" s="9"/>
      <c r="AU1051" s="9"/>
      <c r="AV1051" s="13"/>
      <c r="AW1051" s="13"/>
      <c r="AX1051" s="9"/>
      <c r="AY1051" s="9"/>
      <c r="AZ1051" s="9"/>
      <c r="BA1051" s="33"/>
      <c r="BB1051" s="33"/>
      <c r="BC1051" s="36"/>
      <c r="BD1051" s="12" t="s">
        <v>1771</v>
      </c>
    </row>
    <row r="1052" spans="1:56" s="12" customFormat="1" x14ac:dyDescent="0.2">
      <c r="A1052" s="9" t="str">
        <f>IF(Search!$C$5="","",IF(COUNTA(Inventory!$AP1052)=1,1,""))</f>
        <v/>
      </c>
      <c r="B1052" s="9" t="str">
        <f>IF(Search!$C$4="","",IF(ISNUMBER(SEARCH(Search!$C$4,$AR1052))=TRUE,1,""))</f>
        <v/>
      </c>
      <c r="C1052" s="9" t="str">
        <f>IF(Search!$C$6="x",IF(COUNTA($AQ1052)=1,1,"N"),IF(COUNTA($AQ1052)=1,"N",""))</f>
        <v/>
      </c>
      <c r="D1052" s="9" t="str">
        <f>IF(Search!$O$8="","",IF(ISNUMBER(SEARCH(Search!$O$8,$BD1052))=TRUE,1,""))</f>
        <v/>
      </c>
      <c r="E1052" s="9" t="str">
        <f>IF(Search!$C$7="","",IF(ISNUMBER(SEARCH(Search!$C$7,$AN1052))=TRUE,1,""))</f>
        <v/>
      </c>
      <c r="F1052" s="9" t="str">
        <f>IF(Search!$C$8="","",IF(ISNUMBER(SEARCH(Search!$C$8,$AO1052))=TRUE,1,""))</f>
        <v/>
      </c>
      <c r="G1052" s="9" t="str">
        <f>IF(Search!$F$4="","",IF(Inventory!$AJ1052&lt;Search!$F$4,"",1))</f>
        <v/>
      </c>
      <c r="H1052" s="9" t="str">
        <f>IF(Search!$F$5="","",IF(Inventory!$AJ1052&gt;Search!$F$5,"",1))</f>
        <v/>
      </c>
      <c r="I1052" s="9" t="str">
        <f>IF(Search!$F$7="","",IF(Search!$F$8="",IF(ISNUMBER(SEARCH(Search!$F$7,$AL1052))=TRUE,1,""),""))</f>
        <v/>
      </c>
      <c r="J1052" s="9" t="str">
        <f>IF($AL1052=Search!$F$8,1,"")</f>
        <v/>
      </c>
      <c r="K1052" s="9" t="str">
        <f>IF(Search!$I$4="","",IF(COUNTA($AS1052)=1,IF(Search!$I$4="N","N",1),""))</f>
        <v/>
      </c>
      <c r="L1052" s="9" t="str">
        <f>IF(Search!$I$5="","",IF($AS1052="RC",1,""))</f>
        <v/>
      </c>
      <c r="M1052" s="9" t="str">
        <f>IF(Search!$I$6="","",IF($AS1052="RCP",1,""))</f>
        <v/>
      </c>
      <c r="N1052" s="9" t="str">
        <f>IF(Search!$I$8="","",IF(COUNTA($AT1052)=1,IF(Search!$I$8="N","N",1),""))</f>
        <v/>
      </c>
      <c r="O1052" s="9" t="str">
        <f>IF(Search!$L$4="","",IF(COUNTA($AU1052)=1,IF(Search!$L$4="N","N",1),""))</f>
        <v/>
      </c>
      <c r="P1052" s="9" t="str">
        <f>IF(Search!$L$5="","",IF(ISNUMBER(SEARCH("Jersey",$AU1052))=TRUE,IF(Search!$L$5="N","N",1),""))</f>
        <v/>
      </c>
      <c r="Q1052" s="9" t="str">
        <f>IF(Search!$L$6="","",IF(ISNUMBER(SEARCH("Patch",$AU1052))=TRUE,IF(Search!$L$6="N","N",1),""))</f>
        <v/>
      </c>
      <c r="R1052" s="9" t="str">
        <f>IF(Search!$L$7="","",IF(ISNUMBER(SEARCH("Shield",$AU1052))=TRUE,IF(Search!$L$7="N","N",1),""))</f>
        <v/>
      </c>
      <c r="S1052" s="9" t="str">
        <f>IF(Search!$L$8="","",IF(ISNUMBER(SEARCH("Stick",$AU1052))=TRUE,IF(Search!$L$8="N","N",1),""))</f>
        <v/>
      </c>
      <c r="T1052" s="9" t="str">
        <f>IF(Search!$O$4="","",IF(COUNTA($AW1052)=1,IF(Search!$O$4="N","N",1),""))</f>
        <v/>
      </c>
      <c r="U1052" s="9" t="str">
        <f>IF(Search!$O$5="","",IF($AW1052="","",IF($AW1052&lt;Search!$O$5,"",1)))</f>
        <v/>
      </c>
      <c r="V1052" s="9" t="str">
        <f>IF(Search!$O$6="","",IF($AW1052="","",IF($AW1052&gt;Search!$O$6,"",1)))</f>
        <v/>
      </c>
      <c r="W1052" s="9" t="str">
        <f>IF(Search!$U$4="","",IF($AX1052="","",1))</f>
        <v/>
      </c>
      <c r="X1052" s="9" t="str">
        <f>IF(Search!$U$5="","",IF(ISNUMBER(SEARCH(Search!$U$5,$AX1052))=TRUE,IF(Search!$U$5="N","N",1),""))</f>
        <v/>
      </c>
      <c r="Y1052" s="9" t="str">
        <f>IF(Search!$U$6="","",IF($AY1052&lt;Search!$U$6,"",1))</f>
        <v/>
      </c>
      <c r="Z1052" s="9" t="str">
        <f>IF(Search!$R$4="","",IF(Inventory!$BA1052&lt;Search!$R$4,"",1))</f>
        <v/>
      </c>
      <c r="AA1052" s="9" t="str">
        <f>IF(Search!$R$5="","",IF($BA1052&gt;Search!$R$5,"",1))</f>
        <v/>
      </c>
      <c r="AB1052" s="9" t="str">
        <f>IF(Search!$R$6="","",IF($BB1052&lt;Search!$R$6,"",1))</f>
        <v/>
      </c>
      <c r="AC1052" s="9" t="str">
        <f>IF(Search!$R$7="","",IF($BB1052&lt;Search!$R$7,"",1))</f>
        <v/>
      </c>
      <c r="AD1052" s="45" t="str">
        <f>IF(COUNTIF($A1052:$AC1052,"n")&gt;0,"",IF(SUM($A1052:$AC1052)=COUNTA(Search!$C$4:$C$8,Search!$F$4:$F$8,Search!$I$4:$I$6,Search!$I$8,Search!$L$4:$L$8,Search!$O$4:$O$8,Search!$R$4:$R$7,Search!$U$4:$U$7)-COUNTIF(Search!$C$4:$U$7,"n"),1+LARGE($AD$1:AD1051,1),""))</f>
        <v/>
      </c>
      <c r="AE1052" s="45" t="str">
        <f t="shared" si="51"/>
        <v/>
      </c>
      <c r="AF1052" s="45" t="str">
        <f>IF(AD1052="","",COUNTIF($AE$1:$AE1051,$AE1052)+RANK($AE1052,$AE$2:$AE$10540,1))</f>
        <v/>
      </c>
      <c r="AG1052" s="45" t="str">
        <f t="shared" si="52"/>
        <v/>
      </c>
      <c r="AH1052" s="45" t="str">
        <f>IF($AD1052="","",COUNTIF($AG$1:$AG1051,$AG1052)+RANK($AG1052,$AG$1:$AG$10539,0))</f>
        <v/>
      </c>
      <c r="AI1052" s="10" t="str">
        <f t="shared" si="53"/>
        <v>2005-06 Upper Deck Diary of a Phenom #DP25 Sidney Crosby PIT    /   $</v>
      </c>
      <c r="AJ1052" s="11">
        <v>2005</v>
      </c>
      <c r="AK1052" s="17" t="s">
        <v>1879</v>
      </c>
      <c r="AL1052" s="12" t="s">
        <v>594</v>
      </c>
      <c r="AM1052" s="10" t="s">
        <v>601</v>
      </c>
      <c r="AN1052" s="12" t="s">
        <v>596</v>
      </c>
      <c r="AO1052" s="9" t="s">
        <v>1916</v>
      </c>
      <c r="AP1052" s="9"/>
      <c r="AQ1052" s="9"/>
      <c r="AR1052" s="14"/>
      <c r="AS1052" s="9"/>
      <c r="AT1052" s="9"/>
      <c r="AU1052" s="9"/>
      <c r="AV1052" s="13"/>
      <c r="AW1052" s="13"/>
      <c r="AX1052" s="9"/>
      <c r="AY1052" s="9"/>
      <c r="AZ1052" s="9"/>
      <c r="BA1052" s="33"/>
      <c r="BB1052" s="33"/>
      <c r="BC1052" s="36"/>
      <c r="BD1052" s="12" t="s">
        <v>1771</v>
      </c>
    </row>
    <row r="1053" spans="1:56" s="12" customFormat="1" x14ac:dyDescent="0.2">
      <c r="A1053" s="9" t="str">
        <f>IF(Search!$C$5="","",IF(COUNTA(Inventory!$AP1053)=1,1,""))</f>
        <v/>
      </c>
      <c r="B1053" s="9" t="str">
        <f>IF(Search!$C$4="","",IF(ISNUMBER(SEARCH(Search!$C$4,$AR1053))=TRUE,1,""))</f>
        <v/>
      </c>
      <c r="C1053" s="9" t="str">
        <f>IF(Search!$C$6="x",IF(COUNTA($AQ1053)=1,1,"N"),IF(COUNTA($AQ1053)=1,"N",""))</f>
        <v/>
      </c>
      <c r="D1053" s="9" t="str">
        <f>IF(Search!$O$8="","",IF(ISNUMBER(SEARCH(Search!$O$8,$BD1053))=TRUE,1,""))</f>
        <v/>
      </c>
      <c r="E1053" s="9" t="str">
        <f>IF(Search!$C$7="","",IF(ISNUMBER(SEARCH(Search!$C$7,$AN1053))=TRUE,1,""))</f>
        <v/>
      </c>
      <c r="F1053" s="9" t="str">
        <f>IF(Search!$C$8="","",IF(ISNUMBER(SEARCH(Search!$C$8,$AO1053))=TRUE,1,""))</f>
        <v/>
      </c>
      <c r="G1053" s="9" t="str">
        <f>IF(Search!$F$4="","",IF(Inventory!$AJ1053&lt;Search!$F$4,"",1))</f>
        <v/>
      </c>
      <c r="H1053" s="9" t="str">
        <f>IF(Search!$F$5="","",IF(Inventory!$AJ1053&gt;Search!$F$5,"",1))</f>
        <v/>
      </c>
      <c r="I1053" s="9" t="str">
        <f>IF(Search!$F$7="","",IF(Search!$F$8="",IF(ISNUMBER(SEARCH(Search!$F$7,$AL1053))=TRUE,1,""),""))</f>
        <v/>
      </c>
      <c r="J1053" s="9" t="str">
        <f>IF($AL1053=Search!$F$8,1,"")</f>
        <v/>
      </c>
      <c r="K1053" s="9" t="str">
        <f>IF(Search!$I$4="","",IF(COUNTA($AS1053)=1,IF(Search!$I$4="N","N",1),""))</f>
        <v/>
      </c>
      <c r="L1053" s="9" t="str">
        <f>IF(Search!$I$5="","",IF($AS1053="RC",1,""))</f>
        <v/>
      </c>
      <c r="M1053" s="9" t="str">
        <f>IF(Search!$I$6="","",IF($AS1053="RCP",1,""))</f>
        <v/>
      </c>
      <c r="N1053" s="9" t="str">
        <f>IF(Search!$I$8="","",IF(COUNTA($AT1053)=1,IF(Search!$I$8="N","N",1),""))</f>
        <v/>
      </c>
      <c r="O1053" s="9" t="str">
        <f>IF(Search!$L$4="","",IF(COUNTA($AU1053)=1,IF(Search!$L$4="N","N",1),""))</f>
        <v/>
      </c>
      <c r="P1053" s="9" t="str">
        <f>IF(Search!$L$5="","",IF(ISNUMBER(SEARCH("Jersey",$AU1053))=TRUE,IF(Search!$L$5="N","N",1),""))</f>
        <v/>
      </c>
      <c r="Q1053" s="9" t="str">
        <f>IF(Search!$L$6="","",IF(ISNUMBER(SEARCH("Patch",$AU1053))=TRUE,IF(Search!$L$6="N","N",1),""))</f>
        <v/>
      </c>
      <c r="R1053" s="9" t="str">
        <f>IF(Search!$L$7="","",IF(ISNUMBER(SEARCH("Shield",$AU1053))=TRUE,IF(Search!$L$7="N","N",1),""))</f>
        <v/>
      </c>
      <c r="S1053" s="9" t="str">
        <f>IF(Search!$L$8="","",IF(ISNUMBER(SEARCH("Stick",$AU1053))=TRUE,IF(Search!$L$8="N","N",1),""))</f>
        <v/>
      </c>
      <c r="T1053" s="9" t="str">
        <f>IF(Search!$O$4="","",IF(COUNTA($AW1053)=1,IF(Search!$O$4="N","N",1),""))</f>
        <v/>
      </c>
      <c r="U1053" s="9" t="str">
        <f>IF(Search!$O$5="","",IF($AW1053="","",IF($AW1053&lt;Search!$O$5,"",1)))</f>
        <v/>
      </c>
      <c r="V1053" s="9" t="str">
        <f>IF(Search!$O$6="","",IF($AW1053="","",IF($AW1053&gt;Search!$O$6,"",1)))</f>
        <v/>
      </c>
      <c r="W1053" s="9" t="str">
        <f>IF(Search!$U$4="","",IF($AX1053="","",1))</f>
        <v/>
      </c>
      <c r="X1053" s="9" t="str">
        <f>IF(Search!$U$5="","",IF(ISNUMBER(SEARCH(Search!$U$5,$AX1053))=TRUE,IF(Search!$U$5="N","N",1),""))</f>
        <v/>
      </c>
      <c r="Y1053" s="9" t="str">
        <f>IF(Search!$U$6="","",IF($AY1053&lt;Search!$U$6,"",1))</f>
        <v/>
      </c>
      <c r="Z1053" s="9" t="str">
        <f>IF(Search!$R$4="","",IF(Inventory!$BA1053&lt;Search!$R$4,"",1))</f>
        <v/>
      </c>
      <c r="AA1053" s="9" t="str">
        <f>IF(Search!$R$5="","",IF($BA1053&gt;Search!$R$5,"",1))</f>
        <v/>
      </c>
      <c r="AB1053" s="9" t="str">
        <f>IF(Search!$R$6="","",IF($BB1053&lt;Search!$R$6,"",1))</f>
        <v/>
      </c>
      <c r="AC1053" s="9" t="str">
        <f>IF(Search!$R$7="","",IF($BB1053&lt;Search!$R$7,"",1))</f>
        <v/>
      </c>
      <c r="AD1053" s="45" t="str">
        <f>IF(COUNTIF($A1053:$AC1053,"n")&gt;0,"",IF(SUM($A1053:$AC1053)=COUNTA(Search!$C$4:$C$8,Search!$F$4:$F$8,Search!$I$4:$I$6,Search!$I$8,Search!$L$4:$L$8,Search!$O$4:$O$8,Search!$R$4:$R$7,Search!$U$4:$U$7)-COUNTIF(Search!$C$4:$U$7,"n"),1+LARGE($AD$1:AD1052,1),""))</f>
        <v/>
      </c>
      <c r="AE1053" s="45" t="str">
        <f t="shared" si="51"/>
        <v/>
      </c>
      <c r="AF1053" s="45" t="str">
        <f>IF(AD1053="","",COUNTIF($AE$1:$AE1052,$AE1053)+RANK($AE1053,$AE$2:$AE$10540,1))</f>
        <v/>
      </c>
      <c r="AG1053" s="45" t="str">
        <f t="shared" si="52"/>
        <v/>
      </c>
      <c r="AH1053" s="45" t="str">
        <f>IF($AD1053="","",COUNTIF($AG$1:$AG1052,$AG1053)+RANK($AG1053,$AG$1:$AG$10539,0))</f>
        <v/>
      </c>
      <c r="AI1053" s="10" t="str">
        <f t="shared" si="53"/>
        <v>2005-06 Upper Deck Diary of a Phenom #DP26 Sidney Crosby PIT    /   $</v>
      </c>
      <c r="AJ1053" s="11">
        <v>2005</v>
      </c>
      <c r="AK1053" s="17" t="s">
        <v>1879</v>
      </c>
      <c r="AL1053" s="12" t="s">
        <v>594</v>
      </c>
      <c r="AM1053" s="10" t="s">
        <v>600</v>
      </c>
      <c r="AN1053" s="12" t="s">
        <v>596</v>
      </c>
      <c r="AO1053" s="9" t="s">
        <v>1916</v>
      </c>
      <c r="AP1053" s="9"/>
      <c r="AQ1053" s="9"/>
      <c r="AR1053" s="14"/>
      <c r="AS1053" s="9"/>
      <c r="AT1053" s="9"/>
      <c r="AU1053" s="9"/>
      <c r="AV1053" s="13"/>
      <c r="AW1053" s="13"/>
      <c r="AX1053" s="9"/>
      <c r="AY1053" s="9"/>
      <c r="AZ1053" s="9"/>
      <c r="BA1053" s="33"/>
      <c r="BB1053" s="33"/>
      <c r="BC1053" s="36"/>
      <c r="BD1053" s="12" t="s">
        <v>1771</v>
      </c>
    </row>
    <row r="1054" spans="1:56" s="12" customFormat="1" x14ac:dyDescent="0.2">
      <c r="A1054" s="9" t="str">
        <f>IF(Search!$C$5="","",IF(COUNTA(Inventory!$AP1054)=1,1,""))</f>
        <v/>
      </c>
      <c r="B1054" s="9" t="str">
        <f>IF(Search!$C$4="","",IF(ISNUMBER(SEARCH(Search!$C$4,$AR1054))=TRUE,1,""))</f>
        <v/>
      </c>
      <c r="C1054" s="9" t="str">
        <f>IF(Search!$C$6="x",IF(COUNTA($AQ1054)=1,1,"N"),IF(COUNTA($AQ1054)=1,"N",""))</f>
        <v/>
      </c>
      <c r="D1054" s="9" t="str">
        <f>IF(Search!$O$8="","",IF(ISNUMBER(SEARCH(Search!$O$8,$BD1054))=TRUE,1,""))</f>
        <v/>
      </c>
      <c r="E1054" s="9" t="str">
        <f>IF(Search!$C$7="","",IF(ISNUMBER(SEARCH(Search!$C$7,$AN1054))=TRUE,1,""))</f>
        <v/>
      </c>
      <c r="F1054" s="9" t="str">
        <f>IF(Search!$C$8="","",IF(ISNUMBER(SEARCH(Search!$C$8,$AO1054))=TRUE,1,""))</f>
        <v/>
      </c>
      <c r="G1054" s="9" t="str">
        <f>IF(Search!$F$4="","",IF(Inventory!$AJ1054&lt;Search!$F$4,"",1))</f>
        <v/>
      </c>
      <c r="H1054" s="9" t="str">
        <f>IF(Search!$F$5="","",IF(Inventory!$AJ1054&gt;Search!$F$5,"",1))</f>
        <v/>
      </c>
      <c r="I1054" s="9" t="str">
        <f>IF(Search!$F$7="","",IF(Search!$F$8="",IF(ISNUMBER(SEARCH(Search!$F$7,$AL1054))=TRUE,1,""),""))</f>
        <v/>
      </c>
      <c r="J1054" s="9" t="str">
        <f>IF($AL1054=Search!$F$8,1,"")</f>
        <v/>
      </c>
      <c r="K1054" s="9" t="str">
        <f>IF(Search!$I$4="","",IF(COUNTA($AS1054)=1,IF(Search!$I$4="N","N",1),""))</f>
        <v/>
      </c>
      <c r="L1054" s="9" t="str">
        <f>IF(Search!$I$5="","",IF($AS1054="RC",1,""))</f>
        <v/>
      </c>
      <c r="M1054" s="9" t="str">
        <f>IF(Search!$I$6="","",IF($AS1054="RCP",1,""))</f>
        <v/>
      </c>
      <c r="N1054" s="9" t="str">
        <f>IF(Search!$I$8="","",IF(COUNTA($AT1054)=1,IF(Search!$I$8="N","N",1),""))</f>
        <v/>
      </c>
      <c r="O1054" s="9" t="str">
        <f>IF(Search!$L$4="","",IF(COUNTA($AU1054)=1,IF(Search!$L$4="N","N",1),""))</f>
        <v/>
      </c>
      <c r="P1054" s="9" t="str">
        <f>IF(Search!$L$5="","",IF(ISNUMBER(SEARCH("Jersey",$AU1054))=TRUE,IF(Search!$L$5="N","N",1),""))</f>
        <v/>
      </c>
      <c r="Q1054" s="9" t="str">
        <f>IF(Search!$L$6="","",IF(ISNUMBER(SEARCH("Patch",$AU1054))=TRUE,IF(Search!$L$6="N","N",1),""))</f>
        <v/>
      </c>
      <c r="R1054" s="9" t="str">
        <f>IF(Search!$L$7="","",IF(ISNUMBER(SEARCH("Shield",$AU1054))=TRUE,IF(Search!$L$7="N","N",1),""))</f>
        <v/>
      </c>
      <c r="S1054" s="9" t="str">
        <f>IF(Search!$L$8="","",IF(ISNUMBER(SEARCH("Stick",$AU1054))=TRUE,IF(Search!$L$8="N","N",1),""))</f>
        <v/>
      </c>
      <c r="T1054" s="9" t="str">
        <f>IF(Search!$O$4="","",IF(COUNTA($AW1054)=1,IF(Search!$O$4="N","N",1),""))</f>
        <v/>
      </c>
      <c r="U1054" s="9" t="str">
        <f>IF(Search!$O$5="","",IF($AW1054="","",IF($AW1054&lt;Search!$O$5,"",1)))</f>
        <v/>
      </c>
      <c r="V1054" s="9" t="str">
        <f>IF(Search!$O$6="","",IF($AW1054="","",IF($AW1054&gt;Search!$O$6,"",1)))</f>
        <v/>
      </c>
      <c r="W1054" s="9" t="str">
        <f>IF(Search!$U$4="","",IF($AX1054="","",1))</f>
        <v/>
      </c>
      <c r="X1054" s="9" t="str">
        <f>IF(Search!$U$5="","",IF(ISNUMBER(SEARCH(Search!$U$5,$AX1054))=TRUE,IF(Search!$U$5="N","N",1),""))</f>
        <v/>
      </c>
      <c r="Y1054" s="9" t="str">
        <f>IF(Search!$U$6="","",IF($AY1054&lt;Search!$U$6,"",1))</f>
        <v/>
      </c>
      <c r="Z1054" s="9" t="str">
        <f>IF(Search!$R$4="","",IF(Inventory!$BA1054&lt;Search!$R$4,"",1))</f>
        <v/>
      </c>
      <c r="AA1054" s="9" t="str">
        <f>IF(Search!$R$5="","",IF($BA1054&gt;Search!$R$5,"",1))</f>
        <v/>
      </c>
      <c r="AB1054" s="9" t="str">
        <f>IF(Search!$R$6="","",IF($BB1054&lt;Search!$R$6,"",1))</f>
        <v/>
      </c>
      <c r="AC1054" s="9" t="str">
        <f>IF(Search!$R$7="","",IF($BB1054&lt;Search!$R$7,"",1))</f>
        <v/>
      </c>
      <c r="AD1054" s="45" t="str">
        <f>IF(COUNTIF($A1054:$AC1054,"n")&gt;0,"",IF(SUM($A1054:$AC1054)=COUNTA(Search!$C$4:$C$8,Search!$F$4:$F$8,Search!$I$4:$I$6,Search!$I$8,Search!$L$4:$L$8,Search!$O$4:$O$8,Search!$R$4:$R$7,Search!$U$4:$U$7)-COUNTIF(Search!$C$4:$U$7,"n"),1+LARGE($AD$1:AD1053,1),""))</f>
        <v/>
      </c>
      <c r="AE1054" s="45" t="str">
        <f t="shared" si="51"/>
        <v/>
      </c>
      <c r="AF1054" s="45" t="str">
        <f>IF(AD1054="","",COUNTIF($AE$1:$AE1053,$AE1054)+RANK($AE1054,$AE$2:$AE$10540,1))</f>
        <v/>
      </c>
      <c r="AG1054" s="45" t="str">
        <f t="shared" si="52"/>
        <v/>
      </c>
      <c r="AH1054" s="45" t="str">
        <f>IF($AD1054="","",COUNTIF($AG$1:$AG1053,$AG1054)+RANK($AG1054,$AG$1:$AG$10539,0))</f>
        <v/>
      </c>
      <c r="AI1054" s="10" t="str">
        <f t="shared" si="53"/>
        <v>2005-06 Upper Deck Diary of a Phenom #DP27 Sidney Crosby PIT    /   $</v>
      </c>
      <c r="AJ1054" s="11">
        <v>2005</v>
      </c>
      <c r="AK1054" s="17" t="s">
        <v>1879</v>
      </c>
      <c r="AL1054" s="12" t="s">
        <v>594</v>
      </c>
      <c r="AM1054" s="10" t="s">
        <v>599</v>
      </c>
      <c r="AN1054" s="12" t="s">
        <v>596</v>
      </c>
      <c r="AO1054" s="9" t="s">
        <v>1916</v>
      </c>
      <c r="AP1054" s="9"/>
      <c r="AQ1054" s="9"/>
      <c r="AR1054" s="14"/>
      <c r="AS1054" s="9"/>
      <c r="AT1054" s="9"/>
      <c r="AU1054" s="9"/>
      <c r="AV1054" s="13"/>
      <c r="AW1054" s="13"/>
      <c r="AX1054" s="9"/>
      <c r="AY1054" s="9"/>
      <c r="AZ1054" s="9"/>
      <c r="BA1054" s="33"/>
      <c r="BB1054" s="33"/>
      <c r="BC1054" s="36"/>
      <c r="BD1054" s="12" t="s">
        <v>1771</v>
      </c>
    </row>
    <row r="1055" spans="1:56" s="12" customFormat="1" x14ac:dyDescent="0.2">
      <c r="A1055" s="9" t="str">
        <f>IF(Search!$C$5="","",IF(COUNTA(Inventory!$AP1055)=1,1,""))</f>
        <v/>
      </c>
      <c r="B1055" s="9" t="str">
        <f>IF(Search!$C$4="","",IF(ISNUMBER(SEARCH(Search!$C$4,$AR1055))=TRUE,1,""))</f>
        <v/>
      </c>
      <c r="C1055" s="9" t="str">
        <f>IF(Search!$C$6="x",IF(COUNTA($AQ1055)=1,1,"N"),IF(COUNTA($AQ1055)=1,"N",""))</f>
        <v/>
      </c>
      <c r="D1055" s="9" t="str">
        <f>IF(Search!$O$8="","",IF(ISNUMBER(SEARCH(Search!$O$8,$BD1055))=TRUE,1,""))</f>
        <v/>
      </c>
      <c r="E1055" s="9" t="str">
        <f>IF(Search!$C$7="","",IF(ISNUMBER(SEARCH(Search!$C$7,$AN1055))=TRUE,1,""))</f>
        <v/>
      </c>
      <c r="F1055" s="9" t="str">
        <f>IF(Search!$C$8="","",IF(ISNUMBER(SEARCH(Search!$C$8,$AO1055))=TRUE,1,""))</f>
        <v/>
      </c>
      <c r="G1055" s="9" t="str">
        <f>IF(Search!$F$4="","",IF(Inventory!$AJ1055&lt;Search!$F$4,"",1))</f>
        <v/>
      </c>
      <c r="H1055" s="9" t="str">
        <f>IF(Search!$F$5="","",IF(Inventory!$AJ1055&gt;Search!$F$5,"",1))</f>
        <v/>
      </c>
      <c r="I1055" s="9" t="str">
        <f>IF(Search!$F$7="","",IF(Search!$F$8="",IF(ISNUMBER(SEARCH(Search!$F$7,$AL1055))=TRUE,1,""),""))</f>
        <v/>
      </c>
      <c r="J1055" s="9" t="str">
        <f>IF($AL1055=Search!$F$8,1,"")</f>
        <v/>
      </c>
      <c r="K1055" s="9" t="str">
        <f>IF(Search!$I$4="","",IF(COUNTA($AS1055)=1,IF(Search!$I$4="N","N",1),""))</f>
        <v/>
      </c>
      <c r="L1055" s="9" t="str">
        <f>IF(Search!$I$5="","",IF($AS1055="RC",1,""))</f>
        <v/>
      </c>
      <c r="M1055" s="9" t="str">
        <f>IF(Search!$I$6="","",IF($AS1055="RCP",1,""))</f>
        <v/>
      </c>
      <c r="N1055" s="9" t="str">
        <f>IF(Search!$I$8="","",IF(COUNTA($AT1055)=1,IF(Search!$I$8="N","N",1),""))</f>
        <v/>
      </c>
      <c r="O1055" s="9" t="str">
        <f>IF(Search!$L$4="","",IF(COUNTA($AU1055)=1,IF(Search!$L$4="N","N",1),""))</f>
        <v/>
      </c>
      <c r="P1055" s="9" t="str">
        <f>IF(Search!$L$5="","",IF(ISNUMBER(SEARCH("Jersey",$AU1055))=TRUE,IF(Search!$L$5="N","N",1),""))</f>
        <v/>
      </c>
      <c r="Q1055" s="9" t="str">
        <f>IF(Search!$L$6="","",IF(ISNUMBER(SEARCH("Patch",$AU1055))=TRUE,IF(Search!$L$6="N","N",1),""))</f>
        <v/>
      </c>
      <c r="R1055" s="9" t="str">
        <f>IF(Search!$L$7="","",IF(ISNUMBER(SEARCH("Shield",$AU1055))=TRUE,IF(Search!$L$7="N","N",1),""))</f>
        <v/>
      </c>
      <c r="S1055" s="9" t="str">
        <f>IF(Search!$L$8="","",IF(ISNUMBER(SEARCH("Stick",$AU1055))=TRUE,IF(Search!$L$8="N","N",1),""))</f>
        <v/>
      </c>
      <c r="T1055" s="9" t="str">
        <f>IF(Search!$O$4="","",IF(COUNTA($AW1055)=1,IF(Search!$O$4="N","N",1),""))</f>
        <v/>
      </c>
      <c r="U1055" s="9" t="str">
        <f>IF(Search!$O$5="","",IF($AW1055="","",IF($AW1055&lt;Search!$O$5,"",1)))</f>
        <v/>
      </c>
      <c r="V1055" s="9" t="str">
        <f>IF(Search!$O$6="","",IF($AW1055="","",IF($AW1055&gt;Search!$O$6,"",1)))</f>
        <v/>
      </c>
      <c r="W1055" s="9" t="str">
        <f>IF(Search!$U$4="","",IF($AX1055="","",1))</f>
        <v/>
      </c>
      <c r="X1055" s="9" t="str">
        <f>IF(Search!$U$5="","",IF(ISNUMBER(SEARCH(Search!$U$5,$AX1055))=TRUE,IF(Search!$U$5="N","N",1),""))</f>
        <v/>
      </c>
      <c r="Y1055" s="9" t="str">
        <f>IF(Search!$U$6="","",IF($AY1055&lt;Search!$U$6,"",1))</f>
        <v/>
      </c>
      <c r="Z1055" s="9" t="str">
        <f>IF(Search!$R$4="","",IF(Inventory!$BA1055&lt;Search!$R$4,"",1))</f>
        <v/>
      </c>
      <c r="AA1055" s="9" t="str">
        <f>IF(Search!$R$5="","",IF($BA1055&gt;Search!$R$5,"",1))</f>
        <v/>
      </c>
      <c r="AB1055" s="9" t="str">
        <f>IF(Search!$R$6="","",IF($BB1055&lt;Search!$R$6,"",1))</f>
        <v/>
      </c>
      <c r="AC1055" s="9" t="str">
        <f>IF(Search!$R$7="","",IF($BB1055&lt;Search!$R$7,"",1))</f>
        <v/>
      </c>
      <c r="AD1055" s="45" t="str">
        <f>IF(COUNTIF($A1055:$AC1055,"n")&gt;0,"",IF(SUM($A1055:$AC1055)=COUNTA(Search!$C$4:$C$8,Search!$F$4:$F$8,Search!$I$4:$I$6,Search!$I$8,Search!$L$4:$L$8,Search!$O$4:$O$8,Search!$R$4:$R$7,Search!$U$4:$U$7)-COUNTIF(Search!$C$4:$U$7,"n"),1+LARGE($AD$1:AD1054,1),""))</f>
        <v/>
      </c>
      <c r="AE1055" s="45" t="str">
        <f t="shared" si="51"/>
        <v/>
      </c>
      <c r="AF1055" s="45" t="str">
        <f>IF(AD1055="","",COUNTIF($AE$1:$AE1054,$AE1055)+RANK($AE1055,$AE$2:$AE$10540,1))</f>
        <v/>
      </c>
      <c r="AG1055" s="45" t="str">
        <f t="shared" si="52"/>
        <v/>
      </c>
      <c r="AH1055" s="45" t="str">
        <f>IF($AD1055="","",COUNTIF($AG$1:$AG1054,$AG1055)+RANK($AG1055,$AG$1:$AG$10539,0))</f>
        <v/>
      </c>
      <c r="AI1055" s="10" t="str">
        <f t="shared" si="53"/>
        <v>2005-06 Upper Deck Diary of a Phenom #DP28 Sidney Crosby PIT    /   $</v>
      </c>
      <c r="AJ1055" s="11">
        <v>2005</v>
      </c>
      <c r="AK1055" s="17" t="s">
        <v>1879</v>
      </c>
      <c r="AL1055" s="12" t="s">
        <v>594</v>
      </c>
      <c r="AM1055" s="10" t="s">
        <v>598</v>
      </c>
      <c r="AN1055" s="12" t="s">
        <v>596</v>
      </c>
      <c r="AO1055" s="9" t="s">
        <v>1916</v>
      </c>
      <c r="AP1055" s="9"/>
      <c r="AQ1055" s="9"/>
      <c r="AR1055" s="14"/>
      <c r="AS1055" s="9"/>
      <c r="AT1055" s="9"/>
      <c r="AU1055" s="9"/>
      <c r="AV1055" s="13"/>
      <c r="AW1055" s="13"/>
      <c r="AX1055" s="9"/>
      <c r="AY1055" s="9"/>
      <c r="AZ1055" s="9"/>
      <c r="BA1055" s="33"/>
      <c r="BB1055" s="33"/>
      <c r="BC1055" s="36"/>
      <c r="BD1055" s="12" t="s">
        <v>1771</v>
      </c>
    </row>
    <row r="1056" spans="1:56" s="12" customFormat="1" x14ac:dyDescent="0.2">
      <c r="A1056" s="9" t="str">
        <f>IF(Search!$C$5="","",IF(COUNTA(Inventory!$AP1056)=1,1,""))</f>
        <v/>
      </c>
      <c r="B1056" s="9" t="str">
        <f>IF(Search!$C$4="","",IF(ISNUMBER(SEARCH(Search!$C$4,$AR1056))=TRUE,1,""))</f>
        <v/>
      </c>
      <c r="C1056" s="9" t="str">
        <f>IF(Search!$C$6="x",IF(COUNTA($AQ1056)=1,1,"N"),IF(COUNTA($AQ1056)=1,"N",""))</f>
        <v/>
      </c>
      <c r="D1056" s="9" t="str">
        <f>IF(Search!$O$8="","",IF(ISNUMBER(SEARCH(Search!$O$8,$BD1056))=TRUE,1,""))</f>
        <v/>
      </c>
      <c r="E1056" s="9" t="str">
        <f>IF(Search!$C$7="","",IF(ISNUMBER(SEARCH(Search!$C$7,$AN1056))=TRUE,1,""))</f>
        <v/>
      </c>
      <c r="F1056" s="9" t="str">
        <f>IF(Search!$C$8="","",IF(ISNUMBER(SEARCH(Search!$C$8,$AO1056))=TRUE,1,""))</f>
        <v/>
      </c>
      <c r="G1056" s="9" t="str">
        <f>IF(Search!$F$4="","",IF(Inventory!$AJ1056&lt;Search!$F$4,"",1))</f>
        <v/>
      </c>
      <c r="H1056" s="9" t="str">
        <f>IF(Search!$F$5="","",IF(Inventory!$AJ1056&gt;Search!$F$5,"",1))</f>
        <v/>
      </c>
      <c r="I1056" s="9" t="str">
        <f>IF(Search!$F$7="","",IF(Search!$F$8="",IF(ISNUMBER(SEARCH(Search!$F$7,$AL1056))=TRUE,1,""),""))</f>
        <v/>
      </c>
      <c r="J1056" s="9" t="str">
        <f>IF($AL1056=Search!$F$8,1,"")</f>
        <v/>
      </c>
      <c r="K1056" s="9" t="str">
        <f>IF(Search!$I$4="","",IF(COUNTA($AS1056)=1,IF(Search!$I$4="N","N",1),""))</f>
        <v/>
      </c>
      <c r="L1056" s="9" t="str">
        <f>IF(Search!$I$5="","",IF($AS1056="RC",1,""))</f>
        <v/>
      </c>
      <c r="M1056" s="9" t="str">
        <f>IF(Search!$I$6="","",IF($AS1056="RCP",1,""))</f>
        <v/>
      </c>
      <c r="N1056" s="9" t="str">
        <f>IF(Search!$I$8="","",IF(COUNTA($AT1056)=1,IF(Search!$I$8="N","N",1),""))</f>
        <v/>
      </c>
      <c r="O1056" s="9" t="str">
        <f>IF(Search!$L$4="","",IF(COUNTA($AU1056)=1,IF(Search!$L$4="N","N",1),""))</f>
        <v/>
      </c>
      <c r="P1056" s="9" t="str">
        <f>IF(Search!$L$5="","",IF(ISNUMBER(SEARCH("Jersey",$AU1056))=TRUE,IF(Search!$L$5="N","N",1),""))</f>
        <v/>
      </c>
      <c r="Q1056" s="9" t="str">
        <f>IF(Search!$L$6="","",IF(ISNUMBER(SEARCH("Patch",$AU1056))=TRUE,IF(Search!$L$6="N","N",1),""))</f>
        <v/>
      </c>
      <c r="R1056" s="9" t="str">
        <f>IF(Search!$L$7="","",IF(ISNUMBER(SEARCH("Shield",$AU1056))=TRUE,IF(Search!$L$7="N","N",1),""))</f>
        <v/>
      </c>
      <c r="S1056" s="9" t="str">
        <f>IF(Search!$L$8="","",IF(ISNUMBER(SEARCH("Stick",$AU1056))=TRUE,IF(Search!$L$8="N","N",1),""))</f>
        <v/>
      </c>
      <c r="T1056" s="9" t="str">
        <f>IF(Search!$O$4="","",IF(COUNTA($AW1056)=1,IF(Search!$O$4="N","N",1),""))</f>
        <v/>
      </c>
      <c r="U1056" s="9" t="str">
        <f>IF(Search!$O$5="","",IF($AW1056="","",IF($AW1056&lt;Search!$O$5,"",1)))</f>
        <v/>
      </c>
      <c r="V1056" s="9" t="str">
        <f>IF(Search!$O$6="","",IF($AW1056="","",IF($AW1056&gt;Search!$O$6,"",1)))</f>
        <v/>
      </c>
      <c r="W1056" s="9" t="str">
        <f>IF(Search!$U$4="","",IF($AX1056="","",1))</f>
        <v/>
      </c>
      <c r="X1056" s="9" t="str">
        <f>IF(Search!$U$5="","",IF(ISNUMBER(SEARCH(Search!$U$5,$AX1056))=TRUE,IF(Search!$U$5="N","N",1),""))</f>
        <v/>
      </c>
      <c r="Y1056" s="9" t="str">
        <f>IF(Search!$U$6="","",IF($AY1056&lt;Search!$U$6,"",1))</f>
        <v/>
      </c>
      <c r="Z1056" s="9" t="str">
        <f>IF(Search!$R$4="","",IF(Inventory!$BA1056&lt;Search!$R$4,"",1))</f>
        <v/>
      </c>
      <c r="AA1056" s="9" t="str">
        <f>IF(Search!$R$5="","",IF($BA1056&gt;Search!$R$5,"",1))</f>
        <v/>
      </c>
      <c r="AB1056" s="9" t="str">
        <f>IF(Search!$R$6="","",IF($BB1056&lt;Search!$R$6,"",1))</f>
        <v/>
      </c>
      <c r="AC1056" s="9" t="str">
        <f>IF(Search!$R$7="","",IF($BB1056&lt;Search!$R$7,"",1))</f>
        <v/>
      </c>
      <c r="AD1056" s="45" t="str">
        <f>IF(COUNTIF($A1056:$AC1056,"n")&gt;0,"",IF(SUM($A1056:$AC1056)=COUNTA(Search!$C$4:$C$8,Search!$F$4:$F$8,Search!$I$4:$I$6,Search!$I$8,Search!$L$4:$L$8,Search!$O$4:$O$8,Search!$R$4:$R$7,Search!$U$4:$U$7)-COUNTIF(Search!$C$4:$U$7,"n"),1+LARGE($AD$1:AD1055,1),""))</f>
        <v/>
      </c>
      <c r="AE1056" s="45" t="str">
        <f t="shared" si="51"/>
        <v/>
      </c>
      <c r="AF1056" s="45" t="str">
        <f>IF(AD1056="","",COUNTIF($AE$1:$AE1055,$AE1056)+RANK($AE1056,$AE$2:$AE$10540,1))</f>
        <v/>
      </c>
      <c r="AG1056" s="45" t="str">
        <f t="shared" si="52"/>
        <v/>
      </c>
      <c r="AH1056" s="45" t="str">
        <f>IF($AD1056="","",COUNTIF($AG$1:$AG1055,$AG1056)+RANK($AG1056,$AG$1:$AG$10539,0))</f>
        <v/>
      </c>
      <c r="AI1056" s="10" t="str">
        <f t="shared" si="53"/>
        <v>2005-06 Upper Deck Diary of a Phenom #DP29 Sidney Crosby PIT    /   $</v>
      </c>
      <c r="AJ1056" s="11">
        <v>2005</v>
      </c>
      <c r="AK1056" s="17" t="s">
        <v>1879</v>
      </c>
      <c r="AL1056" s="12" t="s">
        <v>594</v>
      </c>
      <c r="AM1056" s="10" t="s">
        <v>597</v>
      </c>
      <c r="AN1056" s="12" t="s">
        <v>596</v>
      </c>
      <c r="AO1056" s="9" t="s">
        <v>1916</v>
      </c>
      <c r="AP1056" s="9"/>
      <c r="AQ1056" s="9"/>
      <c r="AR1056" s="14"/>
      <c r="AS1056" s="9"/>
      <c r="AT1056" s="9"/>
      <c r="AU1056" s="9"/>
      <c r="AV1056" s="13"/>
      <c r="AW1056" s="13"/>
      <c r="AX1056" s="9"/>
      <c r="AY1056" s="9"/>
      <c r="AZ1056" s="9"/>
      <c r="BA1056" s="33"/>
      <c r="BB1056" s="33"/>
      <c r="BC1056" s="36"/>
      <c r="BD1056" s="12" t="s">
        <v>1771</v>
      </c>
    </row>
    <row r="1057" spans="1:56" s="12" customFormat="1" x14ac:dyDescent="0.2">
      <c r="A1057" s="9" t="str">
        <f>IF(Search!$C$5="","",IF(COUNTA(Inventory!$AP1057)=1,1,""))</f>
        <v/>
      </c>
      <c r="B1057" s="9" t="str">
        <f>IF(Search!$C$4="","",IF(ISNUMBER(SEARCH(Search!$C$4,$AR1057))=TRUE,1,""))</f>
        <v/>
      </c>
      <c r="C1057" s="9" t="str">
        <f>IF(Search!$C$6="x",IF(COUNTA($AQ1057)=1,1,"N"),IF(COUNTA($AQ1057)=1,"N",""))</f>
        <v/>
      </c>
      <c r="D1057" s="9" t="str">
        <f>IF(Search!$O$8="","",IF(ISNUMBER(SEARCH(Search!$O$8,$BD1057))=TRUE,1,""))</f>
        <v/>
      </c>
      <c r="E1057" s="9" t="str">
        <f>IF(Search!$C$7="","",IF(ISNUMBER(SEARCH(Search!$C$7,$AN1057))=TRUE,1,""))</f>
        <v/>
      </c>
      <c r="F1057" s="9" t="str">
        <f>IF(Search!$C$8="","",IF(ISNUMBER(SEARCH(Search!$C$8,$AO1057))=TRUE,1,""))</f>
        <v/>
      </c>
      <c r="G1057" s="9" t="str">
        <f>IF(Search!$F$4="","",IF(Inventory!$AJ1057&lt;Search!$F$4,"",1))</f>
        <v/>
      </c>
      <c r="H1057" s="9" t="str">
        <f>IF(Search!$F$5="","",IF(Inventory!$AJ1057&gt;Search!$F$5,"",1))</f>
        <v/>
      </c>
      <c r="I1057" s="9" t="str">
        <f>IF(Search!$F$7="","",IF(Search!$F$8="",IF(ISNUMBER(SEARCH(Search!$F$7,$AL1057))=TRUE,1,""),""))</f>
        <v/>
      </c>
      <c r="J1057" s="9" t="str">
        <f>IF($AL1057=Search!$F$8,1,"")</f>
        <v/>
      </c>
      <c r="K1057" s="9" t="str">
        <f>IF(Search!$I$4="","",IF(COUNTA($AS1057)=1,IF(Search!$I$4="N","N",1),""))</f>
        <v/>
      </c>
      <c r="L1057" s="9" t="str">
        <f>IF(Search!$I$5="","",IF($AS1057="RC",1,""))</f>
        <v/>
      </c>
      <c r="M1057" s="9" t="str">
        <f>IF(Search!$I$6="","",IF($AS1057="RCP",1,""))</f>
        <v/>
      </c>
      <c r="N1057" s="9" t="str">
        <f>IF(Search!$I$8="","",IF(COUNTA($AT1057)=1,IF(Search!$I$8="N","N",1),""))</f>
        <v/>
      </c>
      <c r="O1057" s="9" t="str">
        <f>IF(Search!$L$4="","",IF(COUNTA($AU1057)=1,IF(Search!$L$4="N","N",1),""))</f>
        <v/>
      </c>
      <c r="P1057" s="9" t="str">
        <f>IF(Search!$L$5="","",IF(ISNUMBER(SEARCH("Jersey",$AU1057))=TRUE,IF(Search!$L$5="N","N",1),""))</f>
        <v/>
      </c>
      <c r="Q1057" s="9" t="str">
        <f>IF(Search!$L$6="","",IF(ISNUMBER(SEARCH("Patch",$AU1057))=TRUE,IF(Search!$L$6="N","N",1),""))</f>
        <v/>
      </c>
      <c r="R1057" s="9" t="str">
        <f>IF(Search!$L$7="","",IF(ISNUMBER(SEARCH("Shield",$AU1057))=TRUE,IF(Search!$L$7="N","N",1),""))</f>
        <v/>
      </c>
      <c r="S1057" s="9" t="str">
        <f>IF(Search!$L$8="","",IF(ISNUMBER(SEARCH("Stick",$AU1057))=TRUE,IF(Search!$L$8="N","N",1),""))</f>
        <v/>
      </c>
      <c r="T1057" s="9" t="str">
        <f>IF(Search!$O$4="","",IF(COUNTA($AW1057)=1,IF(Search!$O$4="N","N",1),""))</f>
        <v/>
      </c>
      <c r="U1057" s="9" t="str">
        <f>IF(Search!$O$5="","",IF($AW1057="","",IF($AW1057&lt;Search!$O$5,"",1)))</f>
        <v/>
      </c>
      <c r="V1057" s="9" t="str">
        <f>IF(Search!$O$6="","",IF($AW1057="","",IF($AW1057&gt;Search!$O$6,"",1)))</f>
        <v/>
      </c>
      <c r="W1057" s="9" t="str">
        <f>IF(Search!$U$4="","",IF($AX1057="","",1))</f>
        <v/>
      </c>
      <c r="X1057" s="9" t="str">
        <f>IF(Search!$U$5="","",IF(ISNUMBER(SEARCH(Search!$U$5,$AX1057))=TRUE,IF(Search!$U$5="N","N",1),""))</f>
        <v/>
      </c>
      <c r="Y1057" s="9" t="str">
        <f>IF(Search!$U$6="","",IF($AY1057&lt;Search!$U$6,"",1))</f>
        <v/>
      </c>
      <c r="Z1057" s="9" t="str">
        <f>IF(Search!$R$4="","",IF(Inventory!$BA1057&lt;Search!$R$4,"",1))</f>
        <v/>
      </c>
      <c r="AA1057" s="9" t="str">
        <f>IF(Search!$R$5="","",IF($BA1057&gt;Search!$R$5,"",1))</f>
        <v/>
      </c>
      <c r="AB1057" s="9" t="str">
        <f>IF(Search!$R$6="","",IF($BB1057&lt;Search!$R$6,"",1))</f>
        <v/>
      </c>
      <c r="AC1057" s="9" t="str">
        <f>IF(Search!$R$7="","",IF($BB1057&lt;Search!$R$7,"",1))</f>
        <v/>
      </c>
      <c r="AD1057" s="45" t="str">
        <f>IF(COUNTIF($A1057:$AC1057,"n")&gt;0,"",IF(SUM($A1057:$AC1057)=COUNTA(Search!$C$4:$C$8,Search!$F$4:$F$8,Search!$I$4:$I$6,Search!$I$8,Search!$L$4:$L$8,Search!$O$4:$O$8,Search!$R$4:$R$7,Search!$U$4:$U$7)-COUNTIF(Search!$C$4:$U$7,"n"),1+LARGE($AD$1:AD1056,1),""))</f>
        <v/>
      </c>
      <c r="AE1057" s="45" t="str">
        <f t="shared" si="51"/>
        <v/>
      </c>
      <c r="AF1057" s="45" t="str">
        <f>IF(AD1057="","",COUNTIF($AE$1:$AE1056,$AE1057)+RANK($AE1057,$AE$2:$AE$10540,1))</f>
        <v/>
      </c>
      <c r="AG1057" s="45" t="str">
        <f t="shared" si="52"/>
        <v/>
      </c>
      <c r="AH1057" s="45" t="str">
        <f>IF($AD1057="","",COUNTIF($AG$1:$AG1056,$AG1057)+RANK($AG1057,$AG$1:$AG$10539,0))</f>
        <v/>
      </c>
      <c r="AI1057" s="10" t="str">
        <f t="shared" si="53"/>
        <v>2005-06 Upper Deck Diary of a Phenom #DP30 Sidney Crosby PIT    /   $</v>
      </c>
      <c r="AJ1057" s="11">
        <v>2005</v>
      </c>
      <c r="AK1057" s="17" t="s">
        <v>1879</v>
      </c>
      <c r="AL1057" s="12" t="s">
        <v>594</v>
      </c>
      <c r="AM1057" s="10" t="s">
        <v>595</v>
      </c>
      <c r="AN1057" s="12" t="s">
        <v>596</v>
      </c>
      <c r="AO1057" s="9" t="s">
        <v>1916</v>
      </c>
      <c r="AP1057" s="9"/>
      <c r="AQ1057" s="9"/>
      <c r="AR1057" s="14"/>
      <c r="AS1057" s="9"/>
      <c r="AT1057" s="9"/>
      <c r="AU1057" s="9"/>
      <c r="AV1057" s="13"/>
      <c r="AW1057" s="13"/>
      <c r="AX1057" s="9"/>
      <c r="AY1057" s="9"/>
      <c r="AZ1057" s="9"/>
      <c r="BA1057" s="33"/>
      <c r="BB1057" s="33"/>
      <c r="BC1057" s="36"/>
      <c r="BD1057" s="12" t="s">
        <v>1771</v>
      </c>
    </row>
    <row r="1058" spans="1:56" s="12" customFormat="1" x14ac:dyDescent="0.2">
      <c r="A1058" s="9" t="str">
        <f>IF(Search!$C$5="","",IF(COUNTA(Inventory!$AP1058)=1,1,""))</f>
        <v/>
      </c>
      <c r="B1058" s="9" t="str">
        <f>IF(Search!$C$4="","",IF(ISNUMBER(SEARCH(Search!$C$4,$AR1058))=TRUE,1,""))</f>
        <v/>
      </c>
      <c r="C1058" s="9" t="str">
        <f>IF(Search!$C$6="x",IF(COUNTA($AQ1058)=1,1,"N"),IF(COUNTA($AQ1058)=1,"N",""))</f>
        <v/>
      </c>
      <c r="D1058" s="9" t="str">
        <f>IF(Search!$O$8="","",IF(ISNUMBER(SEARCH(Search!$O$8,$BD1058))=TRUE,1,""))</f>
        <v/>
      </c>
      <c r="E1058" s="9" t="str">
        <f>IF(Search!$C$7="","",IF(ISNUMBER(SEARCH(Search!$C$7,$AN1058))=TRUE,1,""))</f>
        <v/>
      </c>
      <c r="F1058" s="9" t="str">
        <f>IF(Search!$C$8="","",IF(ISNUMBER(SEARCH(Search!$C$8,$AO1058))=TRUE,1,""))</f>
        <v/>
      </c>
      <c r="G1058" s="9" t="str">
        <f>IF(Search!$F$4="","",IF(Inventory!$AJ1058&lt;Search!$F$4,"",1))</f>
        <v/>
      </c>
      <c r="H1058" s="9" t="str">
        <f>IF(Search!$F$5="","",IF(Inventory!$AJ1058&gt;Search!$F$5,"",1))</f>
        <v/>
      </c>
      <c r="I1058" s="9" t="str">
        <f>IF(Search!$F$7="","",IF(Search!$F$8="",IF(ISNUMBER(SEARCH(Search!$F$7,$AL1058))=TRUE,1,""),""))</f>
        <v/>
      </c>
      <c r="J1058" s="9" t="str">
        <f>IF($AL1058=Search!$F$8,1,"")</f>
        <v/>
      </c>
      <c r="K1058" s="9" t="str">
        <f>IF(Search!$I$4="","",IF(COUNTA($AS1058)=1,IF(Search!$I$4="N","N",1),""))</f>
        <v/>
      </c>
      <c r="L1058" s="9" t="str">
        <f>IF(Search!$I$5="","",IF($AS1058="RC",1,""))</f>
        <v/>
      </c>
      <c r="M1058" s="9" t="str">
        <f>IF(Search!$I$6="","",IF($AS1058="RCP",1,""))</f>
        <v/>
      </c>
      <c r="N1058" s="9" t="str">
        <f>IF(Search!$I$8="","",IF(COUNTA($AT1058)=1,IF(Search!$I$8="N","N",1),""))</f>
        <v/>
      </c>
      <c r="O1058" s="9" t="str">
        <f>IF(Search!$L$4="","",IF(COUNTA($AU1058)=1,IF(Search!$L$4="N","N",1),""))</f>
        <v/>
      </c>
      <c r="P1058" s="9" t="str">
        <f>IF(Search!$L$5="","",IF(ISNUMBER(SEARCH("Jersey",$AU1058))=TRUE,IF(Search!$L$5="N","N",1),""))</f>
        <v/>
      </c>
      <c r="Q1058" s="9" t="str">
        <f>IF(Search!$L$6="","",IF(ISNUMBER(SEARCH("Patch",$AU1058))=TRUE,IF(Search!$L$6="N","N",1),""))</f>
        <v/>
      </c>
      <c r="R1058" s="9" t="str">
        <f>IF(Search!$L$7="","",IF(ISNUMBER(SEARCH("Shield",$AU1058))=TRUE,IF(Search!$L$7="N","N",1),""))</f>
        <v/>
      </c>
      <c r="S1058" s="9" t="str">
        <f>IF(Search!$L$8="","",IF(ISNUMBER(SEARCH("Stick",$AU1058))=TRUE,IF(Search!$L$8="N","N",1),""))</f>
        <v/>
      </c>
      <c r="T1058" s="9" t="str">
        <f>IF(Search!$O$4="","",IF(COUNTA($AW1058)=1,IF(Search!$O$4="N","N",1),""))</f>
        <v/>
      </c>
      <c r="U1058" s="9" t="str">
        <f>IF(Search!$O$5="","",IF($AW1058="","",IF($AW1058&lt;Search!$O$5,"",1)))</f>
        <v/>
      </c>
      <c r="V1058" s="9" t="str">
        <f>IF(Search!$O$6="","",IF($AW1058="","",IF($AW1058&gt;Search!$O$6,"",1)))</f>
        <v/>
      </c>
      <c r="W1058" s="9" t="str">
        <f>IF(Search!$U$4="","",IF($AX1058="","",1))</f>
        <v/>
      </c>
      <c r="X1058" s="9" t="str">
        <f>IF(Search!$U$5="","",IF(ISNUMBER(SEARCH(Search!$U$5,$AX1058))=TRUE,IF(Search!$U$5="N","N",1),""))</f>
        <v/>
      </c>
      <c r="Y1058" s="9" t="str">
        <f>IF(Search!$U$6="","",IF($AY1058&lt;Search!$U$6,"",1))</f>
        <v/>
      </c>
      <c r="Z1058" s="9" t="str">
        <f>IF(Search!$R$4="","",IF(Inventory!$BA1058&lt;Search!$R$4,"",1))</f>
        <v/>
      </c>
      <c r="AA1058" s="9" t="str">
        <f>IF(Search!$R$5="","",IF($BA1058&gt;Search!$R$5,"",1))</f>
        <v/>
      </c>
      <c r="AB1058" s="9" t="str">
        <f>IF(Search!$R$6="","",IF($BB1058&lt;Search!$R$6,"",1))</f>
        <v/>
      </c>
      <c r="AC1058" s="9" t="str">
        <f>IF(Search!$R$7="","",IF($BB1058&lt;Search!$R$7,"",1))</f>
        <v/>
      </c>
      <c r="AD1058" s="45" t="str">
        <f>IF(COUNTIF($A1058:$AC1058,"n")&gt;0,"",IF(SUM($A1058:$AC1058)=COUNTA(Search!$C$4:$C$8,Search!$F$4:$F$8,Search!$I$4:$I$6,Search!$I$8,Search!$L$4:$L$8,Search!$O$4:$O$8,Search!$R$4:$R$7,Search!$U$4:$U$7)-COUNTIF(Search!$C$4:$U$7,"n"),1+LARGE($AD$1:AD1057,1),""))</f>
        <v/>
      </c>
      <c r="AE1058" s="45" t="str">
        <f t="shared" si="51"/>
        <v/>
      </c>
      <c r="AF1058" s="45" t="str">
        <f>IF(AD1058="","",COUNTIF($AE$1:$AE1057,$AE1058)+RANK($AE1058,$AE$2:$AE$10540,1))</f>
        <v/>
      </c>
      <c r="AG1058" s="45" t="str">
        <f t="shared" si="52"/>
        <v/>
      </c>
      <c r="AH1058" s="45" t="str">
        <f>IF($AD1058="","",COUNTIF($AG$1:$AG1057,$AG1058)+RANK($AG1058,$AG$1:$AG$10539,0))</f>
        <v/>
      </c>
      <c r="AI1058" s="10" t="str">
        <f t="shared" si="53"/>
        <v>2005-06 Upper Deck Diary of a Phenom #DP7 Sidney Crosby PIT    /   $</v>
      </c>
      <c r="AJ1058" s="11">
        <v>2005</v>
      </c>
      <c r="AK1058" s="17" t="s">
        <v>1879</v>
      </c>
      <c r="AL1058" s="12" t="s">
        <v>594</v>
      </c>
      <c r="AM1058" s="10" t="s">
        <v>615</v>
      </c>
      <c r="AN1058" s="12" t="s">
        <v>596</v>
      </c>
      <c r="AO1058" s="9" t="s">
        <v>1916</v>
      </c>
      <c r="AP1058" s="9"/>
      <c r="AQ1058" s="9"/>
      <c r="AR1058" s="14"/>
      <c r="AS1058" s="9"/>
      <c r="AT1058" s="9"/>
      <c r="AU1058" s="9"/>
      <c r="AV1058" s="13"/>
      <c r="AW1058" s="13"/>
      <c r="AX1058" s="9"/>
      <c r="AY1058" s="9"/>
      <c r="AZ1058" s="9"/>
      <c r="BA1058" s="33"/>
      <c r="BB1058" s="33"/>
      <c r="BC1058" s="36"/>
      <c r="BD1058" s="12" t="s">
        <v>1771</v>
      </c>
    </row>
    <row r="1059" spans="1:56" s="12" customFormat="1" x14ac:dyDescent="0.2">
      <c r="A1059" s="9" t="str">
        <f>IF(Search!$C$5="","",IF(COUNTA(Inventory!$AP1059)=1,1,""))</f>
        <v/>
      </c>
      <c r="B1059" s="9" t="str">
        <f>IF(Search!$C$4="","",IF(ISNUMBER(SEARCH(Search!$C$4,$AR1059))=TRUE,1,""))</f>
        <v/>
      </c>
      <c r="C1059" s="9" t="str">
        <f>IF(Search!$C$6="x",IF(COUNTA($AQ1059)=1,1,"N"),IF(COUNTA($AQ1059)=1,"N",""))</f>
        <v/>
      </c>
      <c r="D1059" s="9" t="str">
        <f>IF(Search!$O$8="","",IF(ISNUMBER(SEARCH(Search!$O$8,$BD1059))=TRUE,1,""))</f>
        <v/>
      </c>
      <c r="E1059" s="9" t="str">
        <f>IF(Search!$C$7="","",IF(ISNUMBER(SEARCH(Search!$C$7,$AN1059))=TRUE,1,""))</f>
        <v/>
      </c>
      <c r="F1059" s="9" t="str">
        <f>IF(Search!$C$8="","",IF(ISNUMBER(SEARCH(Search!$C$8,$AO1059))=TRUE,1,""))</f>
        <v/>
      </c>
      <c r="G1059" s="9" t="str">
        <f>IF(Search!$F$4="","",IF(Inventory!$AJ1059&lt;Search!$F$4,"",1))</f>
        <v/>
      </c>
      <c r="H1059" s="9" t="str">
        <f>IF(Search!$F$5="","",IF(Inventory!$AJ1059&gt;Search!$F$5,"",1))</f>
        <v/>
      </c>
      <c r="I1059" s="9" t="str">
        <f>IF(Search!$F$7="","",IF(Search!$F$8="",IF(ISNUMBER(SEARCH(Search!$F$7,$AL1059))=TRUE,1,""),""))</f>
        <v/>
      </c>
      <c r="J1059" s="9" t="str">
        <f>IF($AL1059=Search!$F$8,1,"")</f>
        <v/>
      </c>
      <c r="K1059" s="9" t="str">
        <f>IF(Search!$I$4="","",IF(COUNTA($AS1059)=1,IF(Search!$I$4="N","N",1),""))</f>
        <v/>
      </c>
      <c r="L1059" s="9" t="str">
        <f>IF(Search!$I$5="","",IF($AS1059="RC",1,""))</f>
        <v/>
      </c>
      <c r="M1059" s="9" t="str">
        <f>IF(Search!$I$6="","",IF($AS1059="RCP",1,""))</f>
        <v/>
      </c>
      <c r="N1059" s="9" t="str">
        <f>IF(Search!$I$8="","",IF(COUNTA($AT1059)=1,IF(Search!$I$8="N","N",1),""))</f>
        <v/>
      </c>
      <c r="O1059" s="9" t="str">
        <f>IF(Search!$L$4="","",IF(COUNTA($AU1059)=1,IF(Search!$L$4="N","N",1),""))</f>
        <v/>
      </c>
      <c r="P1059" s="9" t="str">
        <f>IF(Search!$L$5="","",IF(ISNUMBER(SEARCH("Jersey",$AU1059))=TRUE,IF(Search!$L$5="N","N",1),""))</f>
        <v/>
      </c>
      <c r="Q1059" s="9" t="str">
        <f>IF(Search!$L$6="","",IF(ISNUMBER(SEARCH("Patch",$AU1059))=TRUE,IF(Search!$L$6="N","N",1),""))</f>
        <v/>
      </c>
      <c r="R1059" s="9" t="str">
        <f>IF(Search!$L$7="","",IF(ISNUMBER(SEARCH("Shield",$AU1059))=TRUE,IF(Search!$L$7="N","N",1),""))</f>
        <v/>
      </c>
      <c r="S1059" s="9" t="str">
        <f>IF(Search!$L$8="","",IF(ISNUMBER(SEARCH("Stick",$AU1059))=TRUE,IF(Search!$L$8="N","N",1),""))</f>
        <v/>
      </c>
      <c r="T1059" s="9" t="str">
        <f>IF(Search!$O$4="","",IF(COUNTA($AW1059)=1,IF(Search!$O$4="N","N",1),""))</f>
        <v/>
      </c>
      <c r="U1059" s="9" t="str">
        <f>IF(Search!$O$5="","",IF($AW1059="","",IF($AW1059&lt;Search!$O$5,"",1)))</f>
        <v/>
      </c>
      <c r="V1059" s="9" t="str">
        <f>IF(Search!$O$6="","",IF($AW1059="","",IF($AW1059&gt;Search!$O$6,"",1)))</f>
        <v/>
      </c>
      <c r="W1059" s="9" t="str">
        <f>IF(Search!$U$4="","",IF($AX1059="","",1))</f>
        <v/>
      </c>
      <c r="X1059" s="9" t="str">
        <f>IF(Search!$U$5="","",IF(ISNUMBER(SEARCH(Search!$U$5,$AX1059))=TRUE,IF(Search!$U$5="N","N",1),""))</f>
        <v/>
      </c>
      <c r="Y1059" s="9" t="str">
        <f>IF(Search!$U$6="","",IF($AY1059&lt;Search!$U$6,"",1))</f>
        <v/>
      </c>
      <c r="Z1059" s="9" t="str">
        <f>IF(Search!$R$4="","",IF(Inventory!$BA1059&lt;Search!$R$4,"",1))</f>
        <v/>
      </c>
      <c r="AA1059" s="9" t="str">
        <f>IF(Search!$R$5="","",IF($BA1059&gt;Search!$R$5,"",1))</f>
        <v/>
      </c>
      <c r="AB1059" s="9" t="str">
        <f>IF(Search!$R$6="","",IF($BB1059&lt;Search!$R$6,"",1))</f>
        <v/>
      </c>
      <c r="AC1059" s="9" t="str">
        <f>IF(Search!$R$7="","",IF($BB1059&lt;Search!$R$7,"",1))</f>
        <v/>
      </c>
      <c r="AD1059" s="45" t="str">
        <f>IF(COUNTIF($A1059:$AC1059,"n")&gt;0,"",IF(SUM($A1059:$AC1059)=COUNTA(Search!$C$4:$C$8,Search!$F$4:$F$8,Search!$I$4:$I$6,Search!$I$8,Search!$L$4:$L$8,Search!$O$4:$O$8,Search!$R$4:$R$7,Search!$U$4:$U$7)-COUNTIF(Search!$C$4:$U$7,"n"),1+LARGE($AD$1:AD1058,1),""))</f>
        <v/>
      </c>
      <c r="AE1059" s="45" t="str">
        <f t="shared" si="51"/>
        <v/>
      </c>
      <c r="AF1059" s="45" t="str">
        <f>IF(AD1059="","",COUNTIF($AE$1:$AE1058,$AE1059)+RANK($AE1059,$AE$2:$AE$10540,1))</f>
        <v/>
      </c>
      <c r="AG1059" s="45" t="str">
        <f t="shared" si="52"/>
        <v/>
      </c>
      <c r="AH1059" s="45" t="str">
        <f>IF($AD1059="","",COUNTIF($AG$1:$AG1058,$AG1059)+RANK($AG1059,$AG$1:$AG$10539,0))</f>
        <v/>
      </c>
      <c r="AI1059" s="10" t="str">
        <f t="shared" si="53"/>
        <v>2005-06 Upper Deck Ice #176 Steve Bernier     /   $</v>
      </c>
      <c r="AJ1059" s="11">
        <v>2005</v>
      </c>
      <c r="AK1059" s="17" t="s">
        <v>1879</v>
      </c>
      <c r="AL1059" s="12" t="s">
        <v>616</v>
      </c>
      <c r="AM1059" s="10">
        <v>176</v>
      </c>
      <c r="AN1059" s="12" t="s">
        <v>617</v>
      </c>
      <c r="AO1059" s="9"/>
      <c r="AP1059" s="9"/>
      <c r="AQ1059" s="9"/>
      <c r="AR1059" s="14"/>
      <c r="AS1059" s="9"/>
      <c r="AT1059" s="9"/>
      <c r="AU1059" s="9"/>
      <c r="AV1059" s="13"/>
      <c r="AW1059" s="13"/>
      <c r="AX1059" s="9"/>
      <c r="AY1059" s="9"/>
      <c r="AZ1059" s="9"/>
      <c r="BA1059" s="33"/>
      <c r="BB1059" s="33"/>
      <c r="BC1059" s="36"/>
      <c r="BD1059" s="12" t="s">
        <v>1771</v>
      </c>
    </row>
    <row r="1060" spans="1:56" s="12" customFormat="1" x14ac:dyDescent="0.2">
      <c r="A1060" s="9" t="str">
        <f>IF(Search!$C$5="","",IF(COUNTA(Inventory!$AP1060)=1,1,""))</f>
        <v/>
      </c>
      <c r="B1060" s="9" t="str">
        <f>IF(Search!$C$4="","",IF(ISNUMBER(SEARCH(Search!$C$4,$AR1060))=TRUE,1,""))</f>
        <v/>
      </c>
      <c r="C1060" s="9" t="str">
        <f>IF(Search!$C$6="x",IF(COUNTA($AQ1060)=1,1,"N"),IF(COUNTA($AQ1060)=1,"N",""))</f>
        <v/>
      </c>
      <c r="D1060" s="9" t="str">
        <f>IF(Search!$O$8="","",IF(ISNUMBER(SEARCH(Search!$O$8,$BD1060))=TRUE,1,""))</f>
        <v/>
      </c>
      <c r="E1060" s="9" t="str">
        <f>IF(Search!$C$7="","",IF(ISNUMBER(SEARCH(Search!$C$7,$AN1060))=TRUE,1,""))</f>
        <v/>
      </c>
      <c r="F1060" s="9" t="str">
        <f>IF(Search!$C$8="","",IF(ISNUMBER(SEARCH(Search!$C$8,$AO1060))=TRUE,1,""))</f>
        <v/>
      </c>
      <c r="G1060" s="9" t="str">
        <f>IF(Search!$F$4="","",IF(Inventory!$AJ1060&lt;Search!$F$4,"",1))</f>
        <v/>
      </c>
      <c r="H1060" s="9" t="str">
        <f>IF(Search!$F$5="","",IF(Inventory!$AJ1060&gt;Search!$F$5,"",1))</f>
        <v/>
      </c>
      <c r="I1060" s="9" t="str">
        <f>IF(Search!$F$7="","",IF(Search!$F$8="",IF(ISNUMBER(SEARCH(Search!$F$7,$AL1060))=TRUE,1,""),""))</f>
        <v/>
      </c>
      <c r="J1060" s="9" t="str">
        <f>IF($AL1060=Search!$F$8,1,"")</f>
        <v/>
      </c>
      <c r="K1060" s="9" t="str">
        <f>IF(Search!$I$4="","",IF(COUNTA($AS1060)=1,IF(Search!$I$4="N","N",1),""))</f>
        <v/>
      </c>
      <c r="L1060" s="9" t="str">
        <f>IF(Search!$I$5="","",IF($AS1060="RC",1,""))</f>
        <v/>
      </c>
      <c r="M1060" s="9" t="str">
        <f>IF(Search!$I$6="","",IF($AS1060="RCP",1,""))</f>
        <v/>
      </c>
      <c r="N1060" s="9" t="str">
        <f>IF(Search!$I$8="","",IF(COUNTA($AT1060)=1,IF(Search!$I$8="N","N",1),""))</f>
        <v/>
      </c>
      <c r="O1060" s="9" t="str">
        <f>IF(Search!$L$4="","",IF(COUNTA($AU1060)=1,IF(Search!$L$4="N","N",1),""))</f>
        <v/>
      </c>
      <c r="P1060" s="9" t="str">
        <f>IF(Search!$L$5="","",IF(ISNUMBER(SEARCH("Jersey",$AU1060))=TRUE,IF(Search!$L$5="N","N",1),""))</f>
        <v/>
      </c>
      <c r="Q1060" s="9" t="str">
        <f>IF(Search!$L$6="","",IF(ISNUMBER(SEARCH("Patch",$AU1060))=TRUE,IF(Search!$L$6="N","N",1),""))</f>
        <v/>
      </c>
      <c r="R1060" s="9" t="str">
        <f>IF(Search!$L$7="","",IF(ISNUMBER(SEARCH("Shield",$AU1060))=TRUE,IF(Search!$L$7="N","N",1),""))</f>
        <v/>
      </c>
      <c r="S1060" s="9" t="str">
        <f>IF(Search!$L$8="","",IF(ISNUMBER(SEARCH("Stick",$AU1060))=TRUE,IF(Search!$L$8="N","N",1),""))</f>
        <v/>
      </c>
      <c r="T1060" s="9" t="str">
        <f>IF(Search!$O$4="","",IF(COUNTA($AW1060)=1,IF(Search!$O$4="N","N",1),""))</f>
        <v/>
      </c>
      <c r="U1060" s="9" t="str">
        <f>IF(Search!$O$5="","",IF($AW1060="","",IF($AW1060&lt;Search!$O$5,"",1)))</f>
        <v/>
      </c>
      <c r="V1060" s="9" t="str">
        <f>IF(Search!$O$6="","",IF($AW1060="","",IF($AW1060&gt;Search!$O$6,"",1)))</f>
        <v/>
      </c>
      <c r="W1060" s="9" t="str">
        <f>IF(Search!$U$4="","",IF($AX1060="","",1))</f>
        <v/>
      </c>
      <c r="X1060" s="9" t="str">
        <f>IF(Search!$U$5="","",IF(ISNUMBER(SEARCH(Search!$U$5,$AX1060))=TRUE,IF(Search!$U$5="N","N",1),""))</f>
        <v/>
      </c>
      <c r="Y1060" s="9" t="str">
        <f>IF(Search!$U$6="","",IF($AY1060&lt;Search!$U$6,"",1))</f>
        <v/>
      </c>
      <c r="Z1060" s="9" t="str">
        <f>IF(Search!$R$4="","",IF(Inventory!$BA1060&lt;Search!$R$4,"",1))</f>
        <v/>
      </c>
      <c r="AA1060" s="9" t="str">
        <f>IF(Search!$R$5="","",IF($BA1060&gt;Search!$R$5,"",1))</f>
        <v/>
      </c>
      <c r="AB1060" s="9" t="str">
        <f>IF(Search!$R$6="","",IF($BB1060&lt;Search!$R$6,"",1))</f>
        <v/>
      </c>
      <c r="AC1060" s="9" t="str">
        <f>IF(Search!$R$7="","",IF($BB1060&lt;Search!$R$7,"",1))</f>
        <v/>
      </c>
      <c r="AD1060" s="45" t="str">
        <f>IF(COUNTIF($A1060:$AC1060,"n")&gt;0,"",IF(SUM($A1060:$AC1060)=COUNTA(Search!$C$4:$C$8,Search!$F$4:$F$8,Search!$I$4:$I$6,Search!$I$8,Search!$L$4:$L$8,Search!$O$4:$O$8,Search!$R$4:$R$7,Search!$U$4:$U$7)-COUNTIF(Search!$C$4:$U$7,"n"),1+LARGE($AD$1:AD1059,1),""))</f>
        <v/>
      </c>
      <c r="AE1060" s="45" t="str">
        <f t="shared" si="51"/>
        <v/>
      </c>
      <c r="AF1060" s="45" t="str">
        <f>IF(AD1060="","",COUNTIF($AE$1:$AE1059,$AE1060)+RANK($AE1060,$AE$2:$AE$10540,1))</f>
        <v/>
      </c>
      <c r="AG1060" s="45" t="str">
        <f t="shared" si="52"/>
        <v/>
      </c>
      <c r="AH1060" s="45" t="str">
        <f>IF($AD1060="","",COUNTIF($AG$1:$AG1059,$AG1060)+RANK($AG1060,$AG$1:$AG$10539,0))</f>
        <v/>
      </c>
      <c r="AI1060" s="10" t="str">
        <f t="shared" si="53"/>
        <v>2005-06 Upper Deck Ice Frozen Fabrics #FFMS Mats Sundin     /   $</v>
      </c>
      <c r="AJ1060" s="11">
        <v>2005</v>
      </c>
      <c r="AK1060" s="17" t="s">
        <v>1879</v>
      </c>
      <c r="AL1060" s="12" t="s">
        <v>2282</v>
      </c>
      <c r="AM1060" s="10" t="s">
        <v>2283</v>
      </c>
      <c r="AN1060" s="15" t="s">
        <v>215</v>
      </c>
      <c r="AO1060" s="14"/>
      <c r="AP1060" s="14"/>
      <c r="AQ1060" s="14"/>
      <c r="AR1060" s="14"/>
      <c r="AS1060" s="9"/>
      <c r="AT1060" s="9"/>
      <c r="AU1060" s="9"/>
      <c r="AV1060" s="13"/>
      <c r="AW1060" s="13"/>
      <c r="AX1060" s="9"/>
      <c r="AY1060" s="9"/>
      <c r="AZ1060" s="9"/>
      <c r="BA1060" s="33"/>
      <c r="BB1060" s="33"/>
      <c r="BC1060" s="36"/>
      <c r="BD1060" s="12" t="s">
        <v>1771</v>
      </c>
    </row>
    <row r="1061" spans="1:56" s="12" customFormat="1" x14ac:dyDescent="0.2">
      <c r="A1061" s="9" t="str">
        <f>IF(Search!$C$5="","",IF(COUNTA(Inventory!$AP1061)=1,1,""))</f>
        <v/>
      </c>
      <c r="B1061" s="9" t="str">
        <f>IF(Search!$C$4="","",IF(ISNUMBER(SEARCH(Search!$C$4,$AR1061))=TRUE,1,""))</f>
        <v/>
      </c>
      <c r="C1061" s="9" t="str">
        <f>IF(Search!$C$6="x",IF(COUNTA($AQ1061)=1,1,"N"),IF(COUNTA($AQ1061)=1,"N",""))</f>
        <v/>
      </c>
      <c r="D1061" s="9" t="str">
        <f>IF(Search!$O$8="","",IF(ISNUMBER(SEARCH(Search!$O$8,$BD1061))=TRUE,1,""))</f>
        <v/>
      </c>
      <c r="E1061" s="9" t="str">
        <f>IF(Search!$C$7="","",IF(ISNUMBER(SEARCH(Search!$C$7,$AN1061))=TRUE,1,""))</f>
        <v/>
      </c>
      <c r="F1061" s="9" t="str">
        <f>IF(Search!$C$8="","",IF(ISNUMBER(SEARCH(Search!$C$8,$AO1061))=TRUE,1,""))</f>
        <v/>
      </c>
      <c r="G1061" s="9" t="str">
        <f>IF(Search!$F$4="","",IF(Inventory!$AJ1061&lt;Search!$F$4,"",1))</f>
        <v/>
      </c>
      <c r="H1061" s="9" t="str">
        <f>IF(Search!$F$5="","",IF(Inventory!$AJ1061&gt;Search!$F$5,"",1))</f>
        <v/>
      </c>
      <c r="I1061" s="9" t="str">
        <f>IF(Search!$F$7="","",IF(Search!$F$8="",IF(ISNUMBER(SEARCH(Search!$F$7,$AL1061))=TRUE,1,""),""))</f>
        <v/>
      </c>
      <c r="J1061" s="9" t="str">
        <f>IF($AL1061=Search!$F$8,1,"")</f>
        <v/>
      </c>
      <c r="K1061" s="9" t="str">
        <f>IF(Search!$I$4="","",IF(COUNTA($AS1061)=1,IF(Search!$I$4="N","N",1),""))</f>
        <v/>
      </c>
      <c r="L1061" s="9" t="str">
        <f>IF(Search!$I$5="","",IF($AS1061="RC",1,""))</f>
        <v/>
      </c>
      <c r="M1061" s="9" t="str">
        <f>IF(Search!$I$6="","",IF($AS1061="RCP",1,""))</f>
        <v/>
      </c>
      <c r="N1061" s="9" t="str">
        <f>IF(Search!$I$8="","",IF(COUNTA($AT1061)=1,IF(Search!$I$8="N","N",1),""))</f>
        <v/>
      </c>
      <c r="O1061" s="9" t="str">
        <f>IF(Search!$L$4="","",IF(COUNTA($AU1061)=1,IF(Search!$L$4="N","N",1),""))</f>
        <v/>
      </c>
      <c r="P1061" s="9" t="str">
        <f>IF(Search!$L$5="","",IF(ISNUMBER(SEARCH("Jersey",$AU1061))=TRUE,IF(Search!$L$5="N","N",1),""))</f>
        <v/>
      </c>
      <c r="Q1061" s="9" t="str">
        <f>IF(Search!$L$6="","",IF(ISNUMBER(SEARCH("Patch",$AU1061))=TRUE,IF(Search!$L$6="N","N",1),""))</f>
        <v/>
      </c>
      <c r="R1061" s="9" t="str">
        <f>IF(Search!$L$7="","",IF(ISNUMBER(SEARCH("Shield",$AU1061))=TRUE,IF(Search!$L$7="N","N",1),""))</f>
        <v/>
      </c>
      <c r="S1061" s="9" t="str">
        <f>IF(Search!$L$8="","",IF(ISNUMBER(SEARCH("Stick",$AU1061))=TRUE,IF(Search!$L$8="N","N",1),""))</f>
        <v/>
      </c>
      <c r="T1061" s="9" t="str">
        <f>IF(Search!$O$4="","",IF(COUNTA($AW1061)=1,IF(Search!$O$4="N","N",1),""))</f>
        <v/>
      </c>
      <c r="U1061" s="9" t="str">
        <f>IF(Search!$O$5="","",IF($AW1061="","",IF($AW1061&lt;Search!$O$5,"",1)))</f>
        <v/>
      </c>
      <c r="V1061" s="9" t="str">
        <f>IF(Search!$O$6="","",IF($AW1061="","",IF($AW1061&gt;Search!$O$6,"",1)))</f>
        <v/>
      </c>
      <c r="W1061" s="9" t="str">
        <f>IF(Search!$U$4="","",IF($AX1061="","",1))</f>
        <v/>
      </c>
      <c r="X1061" s="9" t="str">
        <f>IF(Search!$U$5="","",IF(ISNUMBER(SEARCH(Search!$U$5,$AX1061))=TRUE,IF(Search!$U$5="N","N",1),""))</f>
        <v/>
      </c>
      <c r="Y1061" s="9" t="str">
        <f>IF(Search!$U$6="","",IF($AY1061&lt;Search!$U$6,"",1))</f>
        <v/>
      </c>
      <c r="Z1061" s="9" t="str">
        <f>IF(Search!$R$4="","",IF(Inventory!$BA1061&lt;Search!$R$4,"",1))</f>
        <v/>
      </c>
      <c r="AA1061" s="9" t="str">
        <f>IF(Search!$R$5="","",IF($BA1061&gt;Search!$R$5,"",1))</f>
        <v/>
      </c>
      <c r="AB1061" s="9" t="str">
        <f>IF(Search!$R$6="","",IF($BB1061&lt;Search!$R$6,"",1))</f>
        <v/>
      </c>
      <c r="AC1061" s="9" t="str">
        <f>IF(Search!$R$7="","",IF($BB1061&lt;Search!$R$7,"",1))</f>
        <v/>
      </c>
      <c r="AD1061" s="45" t="str">
        <f>IF(COUNTIF($A1061:$AC1061,"n")&gt;0,"",IF(SUM($A1061:$AC1061)=COUNTA(Search!$C$4:$C$8,Search!$F$4:$F$8,Search!$I$4:$I$6,Search!$I$8,Search!$L$4:$L$8,Search!$O$4:$O$8,Search!$R$4:$R$7,Search!$U$4:$U$7)-COUNTIF(Search!$C$4:$U$7,"n"),1+LARGE($AD$1:AD1060,1),""))</f>
        <v/>
      </c>
      <c r="AE1061" s="45" t="str">
        <f t="shared" si="51"/>
        <v/>
      </c>
      <c r="AF1061" s="45" t="str">
        <f>IF(AD1061="","",COUNTIF($AE$1:$AE1060,$AE1061)+RANK($AE1061,$AE$2:$AE$10540,1))</f>
        <v/>
      </c>
      <c r="AG1061" s="45" t="str">
        <f t="shared" si="52"/>
        <v/>
      </c>
      <c r="AH1061" s="45" t="str">
        <f>IF($AD1061="","",COUNTIF($AG$1:$AG1060,$AG1061)+RANK($AG1061,$AG$1:$AG$10539,0))</f>
        <v/>
      </c>
      <c r="AI1061" s="10" t="str">
        <f t="shared" si="53"/>
        <v>2005-06 Upper Deck Jerseys #JMS Mats Sundin     /   $</v>
      </c>
      <c r="AJ1061" s="11">
        <v>2005</v>
      </c>
      <c r="AK1061" s="17" t="s">
        <v>1879</v>
      </c>
      <c r="AL1061" s="12" t="s">
        <v>2284</v>
      </c>
      <c r="AM1061" s="10" t="s">
        <v>2285</v>
      </c>
      <c r="AN1061" s="15" t="s">
        <v>215</v>
      </c>
      <c r="AO1061" s="14"/>
      <c r="AP1061" s="14"/>
      <c r="AQ1061" s="14"/>
      <c r="AR1061" s="14"/>
      <c r="AS1061" s="9"/>
      <c r="AT1061" s="9"/>
      <c r="AU1061" s="9"/>
      <c r="AV1061" s="13"/>
      <c r="AW1061" s="13"/>
      <c r="AX1061" s="9"/>
      <c r="AY1061" s="9"/>
      <c r="AZ1061" s="9"/>
      <c r="BA1061" s="33"/>
      <c r="BB1061" s="33"/>
      <c r="BC1061" s="36"/>
      <c r="BD1061" s="12" t="s">
        <v>1771</v>
      </c>
    </row>
    <row r="1062" spans="1:56" s="12" customFormat="1" x14ac:dyDescent="0.2">
      <c r="A1062" s="9" t="str">
        <f>IF(Search!$C$5="","",IF(COUNTA(Inventory!$AP1062)=1,1,""))</f>
        <v/>
      </c>
      <c r="B1062" s="9" t="str">
        <f>IF(Search!$C$4="","",IF(ISNUMBER(SEARCH(Search!$C$4,$AR1062))=TRUE,1,""))</f>
        <v/>
      </c>
      <c r="C1062" s="9" t="str">
        <f>IF(Search!$C$6="x",IF(COUNTA($AQ1062)=1,1,"N"),IF(COUNTA($AQ1062)=1,"N",""))</f>
        <v/>
      </c>
      <c r="D1062" s="9" t="str">
        <f>IF(Search!$O$8="","",IF(ISNUMBER(SEARCH(Search!$O$8,$BD1062))=TRUE,1,""))</f>
        <v/>
      </c>
      <c r="E1062" s="9" t="str">
        <f>IF(Search!$C$7="","",IF(ISNUMBER(SEARCH(Search!$C$7,$AN1062))=TRUE,1,""))</f>
        <v/>
      </c>
      <c r="F1062" s="9" t="str">
        <f>IF(Search!$C$8="","",IF(ISNUMBER(SEARCH(Search!$C$8,$AO1062))=TRUE,1,""))</f>
        <v/>
      </c>
      <c r="G1062" s="9" t="str">
        <f>IF(Search!$F$4="","",IF(Inventory!$AJ1062&lt;Search!$F$4,"",1))</f>
        <v/>
      </c>
      <c r="H1062" s="9" t="str">
        <f>IF(Search!$F$5="","",IF(Inventory!$AJ1062&gt;Search!$F$5,"",1))</f>
        <v/>
      </c>
      <c r="I1062" s="9" t="str">
        <f>IF(Search!$F$7="","",IF(Search!$F$8="",IF(ISNUMBER(SEARCH(Search!$F$7,$AL1062))=TRUE,1,""),""))</f>
        <v/>
      </c>
      <c r="J1062" s="9" t="str">
        <f>IF($AL1062=Search!$F$8,1,"")</f>
        <v/>
      </c>
      <c r="K1062" s="9" t="str">
        <f>IF(Search!$I$4="","",IF(COUNTA($AS1062)=1,IF(Search!$I$4="N","N",1),""))</f>
        <v/>
      </c>
      <c r="L1062" s="9" t="str">
        <f>IF(Search!$I$5="","",IF($AS1062="RC",1,""))</f>
        <v/>
      </c>
      <c r="M1062" s="9" t="str">
        <f>IF(Search!$I$6="","",IF($AS1062="RCP",1,""))</f>
        <v/>
      </c>
      <c r="N1062" s="9" t="str">
        <f>IF(Search!$I$8="","",IF(COUNTA($AT1062)=1,IF(Search!$I$8="N","N",1),""))</f>
        <v/>
      </c>
      <c r="O1062" s="9" t="str">
        <f>IF(Search!$L$4="","",IF(COUNTA($AU1062)=1,IF(Search!$L$4="N","N",1),""))</f>
        <v/>
      </c>
      <c r="P1062" s="9" t="str">
        <f>IF(Search!$L$5="","",IF(ISNUMBER(SEARCH("Jersey",$AU1062))=TRUE,IF(Search!$L$5="N","N",1),""))</f>
        <v/>
      </c>
      <c r="Q1062" s="9" t="str">
        <f>IF(Search!$L$6="","",IF(ISNUMBER(SEARCH("Patch",$AU1062))=TRUE,IF(Search!$L$6="N","N",1),""))</f>
        <v/>
      </c>
      <c r="R1062" s="9" t="str">
        <f>IF(Search!$L$7="","",IF(ISNUMBER(SEARCH("Shield",$AU1062))=TRUE,IF(Search!$L$7="N","N",1),""))</f>
        <v/>
      </c>
      <c r="S1062" s="9" t="str">
        <f>IF(Search!$L$8="","",IF(ISNUMBER(SEARCH("Stick",$AU1062))=TRUE,IF(Search!$L$8="N","N",1),""))</f>
        <v/>
      </c>
      <c r="T1062" s="9" t="str">
        <f>IF(Search!$O$4="","",IF(COUNTA($AW1062)=1,IF(Search!$O$4="N","N",1),""))</f>
        <v/>
      </c>
      <c r="U1062" s="9" t="str">
        <f>IF(Search!$O$5="","",IF($AW1062="","",IF($AW1062&lt;Search!$O$5,"",1)))</f>
        <v/>
      </c>
      <c r="V1062" s="9" t="str">
        <f>IF(Search!$O$6="","",IF($AW1062="","",IF($AW1062&gt;Search!$O$6,"",1)))</f>
        <v/>
      </c>
      <c r="W1062" s="9" t="str">
        <f>IF(Search!$U$4="","",IF($AX1062="","",1))</f>
        <v/>
      </c>
      <c r="X1062" s="9" t="str">
        <f>IF(Search!$U$5="","",IF(ISNUMBER(SEARCH(Search!$U$5,$AX1062))=TRUE,IF(Search!$U$5="N","N",1),""))</f>
        <v/>
      </c>
      <c r="Y1062" s="9" t="str">
        <f>IF(Search!$U$6="","",IF($AY1062&lt;Search!$U$6,"",1))</f>
        <v/>
      </c>
      <c r="Z1062" s="9" t="str">
        <f>IF(Search!$R$4="","",IF(Inventory!$BA1062&lt;Search!$R$4,"",1))</f>
        <v/>
      </c>
      <c r="AA1062" s="9" t="str">
        <f>IF(Search!$R$5="","",IF($BA1062&gt;Search!$R$5,"",1))</f>
        <v/>
      </c>
      <c r="AB1062" s="9" t="str">
        <f>IF(Search!$R$6="","",IF($BB1062&lt;Search!$R$6,"",1))</f>
        <v/>
      </c>
      <c r="AC1062" s="9" t="str">
        <f>IF(Search!$R$7="","",IF($BB1062&lt;Search!$R$7,"",1))</f>
        <v/>
      </c>
      <c r="AD1062" s="45" t="str">
        <f>IF(COUNTIF($A1062:$AC1062,"n")&gt;0,"",IF(SUM($A1062:$AC1062)=COUNTA(Search!$C$4:$C$8,Search!$F$4:$F$8,Search!$I$4:$I$6,Search!$I$8,Search!$L$4:$L$8,Search!$O$4:$O$8,Search!$R$4:$R$7,Search!$U$4:$U$7)-COUNTIF(Search!$C$4:$U$7,"n"),1+LARGE($AD$1:AD1061,1),""))</f>
        <v/>
      </c>
      <c r="AE1062" s="45" t="str">
        <f t="shared" si="51"/>
        <v/>
      </c>
      <c r="AF1062" s="45" t="str">
        <f>IF(AD1062="","",COUNTIF($AE$1:$AE1061,$AE1062)+RANK($AE1062,$AE$2:$AE$10540,1))</f>
        <v/>
      </c>
      <c r="AG1062" s="45" t="str">
        <f t="shared" si="52"/>
        <v/>
      </c>
      <c r="AH1062" s="45" t="str">
        <f>IF($AD1062="","",COUNTIF($AG$1:$AG1061,$AG1062)+RANK($AG1062,$AG$1:$AG$10539,0))</f>
        <v/>
      </c>
      <c r="AI1062" s="10" t="str">
        <f t="shared" si="53"/>
        <v>2005-06 Upper Deck Jerseys Series II #J2MO Mattias Ohlund     /   $</v>
      </c>
      <c r="AJ1062" s="11">
        <v>2005</v>
      </c>
      <c r="AK1062" s="17" t="s">
        <v>1879</v>
      </c>
      <c r="AL1062" s="12" t="s">
        <v>618</v>
      </c>
      <c r="AM1062" s="10" t="s">
        <v>619</v>
      </c>
      <c r="AN1062" s="12" t="s">
        <v>620</v>
      </c>
      <c r="AO1062" s="9"/>
      <c r="AP1062" s="9"/>
      <c r="AQ1062" s="9"/>
      <c r="AR1062" s="14"/>
      <c r="AS1062" s="9"/>
      <c r="AT1062" s="9"/>
      <c r="AU1062" s="9"/>
      <c r="AV1062" s="13"/>
      <c r="AW1062" s="13"/>
      <c r="AX1062" s="9"/>
      <c r="AY1062" s="9"/>
      <c r="AZ1062" s="9"/>
      <c r="BA1062" s="33"/>
      <c r="BB1062" s="33"/>
      <c r="BC1062" s="36"/>
      <c r="BD1062" s="12" t="s">
        <v>1771</v>
      </c>
    </row>
    <row r="1063" spans="1:56" s="12" customFormat="1" x14ac:dyDescent="0.2">
      <c r="A1063" s="9" t="str">
        <f>IF(Search!$C$5="","",IF(COUNTA(Inventory!$AP1063)=1,1,""))</f>
        <v/>
      </c>
      <c r="B1063" s="9" t="str">
        <f>IF(Search!$C$4="","",IF(ISNUMBER(SEARCH(Search!$C$4,$AR1063))=TRUE,1,""))</f>
        <v/>
      </c>
      <c r="C1063" s="9" t="str">
        <f>IF(Search!$C$6="x",IF(COUNTA($AQ1063)=1,1,"N"),IF(COUNTA($AQ1063)=1,"N",""))</f>
        <v/>
      </c>
      <c r="D1063" s="9" t="str">
        <f>IF(Search!$O$8="","",IF(ISNUMBER(SEARCH(Search!$O$8,$BD1063))=TRUE,1,""))</f>
        <v/>
      </c>
      <c r="E1063" s="9" t="str">
        <f>IF(Search!$C$7="","",IF(ISNUMBER(SEARCH(Search!$C$7,$AN1063))=TRUE,1,""))</f>
        <v/>
      </c>
      <c r="F1063" s="9" t="str">
        <f>IF(Search!$C$8="","",IF(ISNUMBER(SEARCH(Search!$C$8,$AO1063))=TRUE,1,""))</f>
        <v/>
      </c>
      <c r="G1063" s="9" t="str">
        <f>IF(Search!$F$4="","",IF(Inventory!$AJ1063&lt;Search!$F$4,"",1))</f>
        <v/>
      </c>
      <c r="H1063" s="9" t="str">
        <f>IF(Search!$F$5="","",IF(Inventory!$AJ1063&gt;Search!$F$5,"",1))</f>
        <v/>
      </c>
      <c r="I1063" s="9" t="str">
        <f>IF(Search!$F$7="","",IF(Search!$F$8="",IF(ISNUMBER(SEARCH(Search!$F$7,$AL1063))=TRUE,1,""),""))</f>
        <v/>
      </c>
      <c r="J1063" s="9" t="str">
        <f>IF($AL1063=Search!$F$8,1,"")</f>
        <v/>
      </c>
      <c r="K1063" s="9" t="str">
        <f>IF(Search!$I$4="","",IF(COUNTA($AS1063)=1,IF(Search!$I$4="N","N",1),""))</f>
        <v/>
      </c>
      <c r="L1063" s="9" t="str">
        <f>IF(Search!$I$5="","",IF($AS1063="RC",1,""))</f>
        <v/>
      </c>
      <c r="M1063" s="9" t="str">
        <f>IF(Search!$I$6="","",IF($AS1063="RCP",1,""))</f>
        <v/>
      </c>
      <c r="N1063" s="9" t="str">
        <f>IF(Search!$I$8="","",IF(COUNTA($AT1063)=1,IF(Search!$I$8="N","N",1),""))</f>
        <v/>
      </c>
      <c r="O1063" s="9" t="str">
        <f>IF(Search!$L$4="","",IF(COUNTA($AU1063)=1,IF(Search!$L$4="N","N",1),""))</f>
        <v/>
      </c>
      <c r="P1063" s="9" t="str">
        <f>IF(Search!$L$5="","",IF(ISNUMBER(SEARCH("Jersey",$AU1063))=TRUE,IF(Search!$L$5="N","N",1),""))</f>
        <v/>
      </c>
      <c r="Q1063" s="9" t="str">
        <f>IF(Search!$L$6="","",IF(ISNUMBER(SEARCH("Patch",$AU1063))=TRUE,IF(Search!$L$6="N","N",1),""))</f>
        <v/>
      </c>
      <c r="R1063" s="9" t="str">
        <f>IF(Search!$L$7="","",IF(ISNUMBER(SEARCH("Shield",$AU1063))=TRUE,IF(Search!$L$7="N","N",1),""))</f>
        <v/>
      </c>
      <c r="S1063" s="9" t="str">
        <f>IF(Search!$L$8="","",IF(ISNUMBER(SEARCH("Stick",$AU1063))=TRUE,IF(Search!$L$8="N","N",1),""))</f>
        <v/>
      </c>
      <c r="T1063" s="9" t="str">
        <f>IF(Search!$O$4="","",IF(COUNTA($AW1063)=1,IF(Search!$O$4="N","N",1),""))</f>
        <v/>
      </c>
      <c r="U1063" s="9" t="str">
        <f>IF(Search!$O$5="","",IF($AW1063="","",IF($AW1063&lt;Search!$O$5,"",1)))</f>
        <v/>
      </c>
      <c r="V1063" s="9" t="str">
        <f>IF(Search!$O$6="","",IF($AW1063="","",IF($AW1063&gt;Search!$O$6,"",1)))</f>
        <v/>
      </c>
      <c r="W1063" s="9" t="str">
        <f>IF(Search!$U$4="","",IF($AX1063="","",1))</f>
        <v/>
      </c>
      <c r="X1063" s="9" t="str">
        <f>IF(Search!$U$5="","",IF(ISNUMBER(SEARCH(Search!$U$5,$AX1063))=TRUE,IF(Search!$U$5="N","N",1),""))</f>
        <v/>
      </c>
      <c r="Y1063" s="9" t="str">
        <f>IF(Search!$U$6="","",IF($AY1063&lt;Search!$U$6,"",1))</f>
        <v/>
      </c>
      <c r="Z1063" s="9" t="str">
        <f>IF(Search!$R$4="","",IF(Inventory!$BA1063&lt;Search!$R$4,"",1))</f>
        <v/>
      </c>
      <c r="AA1063" s="9" t="str">
        <f>IF(Search!$R$5="","",IF($BA1063&gt;Search!$R$5,"",1))</f>
        <v/>
      </c>
      <c r="AB1063" s="9" t="str">
        <f>IF(Search!$R$6="","",IF($BB1063&lt;Search!$R$6,"",1))</f>
        <v/>
      </c>
      <c r="AC1063" s="9" t="str">
        <f>IF(Search!$R$7="","",IF($BB1063&lt;Search!$R$7,"",1))</f>
        <v/>
      </c>
      <c r="AD1063" s="45" t="str">
        <f>IF(COUNTIF($A1063:$AC1063,"n")&gt;0,"",IF(SUM($A1063:$AC1063)=COUNTA(Search!$C$4:$C$8,Search!$F$4:$F$8,Search!$I$4:$I$6,Search!$I$8,Search!$L$4:$L$8,Search!$O$4:$O$8,Search!$R$4:$R$7,Search!$U$4:$U$7)-COUNTIF(Search!$C$4:$U$7,"n"),1+LARGE($AD$1:AD1062,1),""))</f>
        <v/>
      </c>
      <c r="AE1063" s="45" t="str">
        <f t="shared" si="51"/>
        <v/>
      </c>
      <c r="AF1063" s="45" t="str">
        <f>IF(AD1063="","",COUNTIF($AE$1:$AE1062,$AE1063)+RANK($AE1063,$AE$2:$AE$10540,1))</f>
        <v/>
      </c>
      <c r="AG1063" s="45" t="str">
        <f t="shared" si="52"/>
        <v/>
      </c>
      <c r="AH1063" s="45" t="str">
        <f>IF($AD1063="","",COUNTIF($AG$1:$AG1062,$AG1063)+RANK($AG1063,$AG$1:$AG$10539,0))</f>
        <v/>
      </c>
      <c r="AI1063" s="10" t="str">
        <f t="shared" si="53"/>
        <v>2005-06 Upper Deck MVP #413 Alexander Steen TOR    /   $</v>
      </c>
      <c r="AJ1063" s="11">
        <v>2005</v>
      </c>
      <c r="AK1063" s="17" t="s">
        <v>1879</v>
      </c>
      <c r="AL1063" s="12" t="s">
        <v>621</v>
      </c>
      <c r="AM1063" s="10">
        <v>413</v>
      </c>
      <c r="AN1063" s="12" t="s">
        <v>550</v>
      </c>
      <c r="AO1063" s="9" t="s">
        <v>1904</v>
      </c>
      <c r="AP1063" s="9"/>
      <c r="AQ1063" s="9"/>
      <c r="AR1063" s="14"/>
      <c r="AS1063" s="9"/>
      <c r="AT1063" s="9"/>
      <c r="AU1063" s="9"/>
      <c r="AV1063" s="13"/>
      <c r="AW1063" s="13"/>
      <c r="AX1063" s="9"/>
      <c r="AY1063" s="9"/>
      <c r="AZ1063" s="9"/>
      <c r="BA1063" s="33"/>
      <c r="BB1063" s="33"/>
      <c r="BC1063" s="36"/>
      <c r="BD1063" s="12" t="s">
        <v>1771</v>
      </c>
    </row>
    <row r="1064" spans="1:56" s="12" customFormat="1" x14ac:dyDescent="0.2">
      <c r="A1064" s="9" t="str">
        <f>IF(Search!$C$5="","",IF(COUNTA(Inventory!$AP1064)=1,1,""))</f>
        <v/>
      </c>
      <c r="B1064" s="9" t="str">
        <f>IF(Search!$C$4="","",IF(ISNUMBER(SEARCH(Search!$C$4,$AR1064))=TRUE,1,""))</f>
        <v/>
      </c>
      <c r="C1064" s="9" t="str">
        <f>IF(Search!$C$6="x",IF(COUNTA($AQ1064)=1,1,"N"),IF(COUNTA($AQ1064)=1,"N",""))</f>
        <v/>
      </c>
      <c r="D1064" s="9" t="str">
        <f>IF(Search!$O$8="","",IF(ISNUMBER(SEARCH(Search!$O$8,$BD1064))=TRUE,1,""))</f>
        <v/>
      </c>
      <c r="E1064" s="9" t="str">
        <f>IF(Search!$C$7="","",IF(ISNUMBER(SEARCH(Search!$C$7,$AN1064))=TRUE,1,""))</f>
        <v/>
      </c>
      <c r="F1064" s="9" t="str">
        <f>IF(Search!$C$8="","",IF(ISNUMBER(SEARCH(Search!$C$8,$AO1064))=TRUE,1,""))</f>
        <v/>
      </c>
      <c r="G1064" s="9" t="str">
        <f>IF(Search!$F$4="","",IF(Inventory!$AJ1064&lt;Search!$F$4,"",1))</f>
        <v/>
      </c>
      <c r="H1064" s="9" t="str">
        <f>IF(Search!$F$5="","",IF(Inventory!$AJ1064&gt;Search!$F$5,"",1))</f>
        <v/>
      </c>
      <c r="I1064" s="9" t="str">
        <f>IF(Search!$F$7="","",IF(Search!$F$8="",IF(ISNUMBER(SEARCH(Search!$F$7,$AL1064))=TRUE,1,""),""))</f>
        <v/>
      </c>
      <c r="J1064" s="9" t="str">
        <f>IF($AL1064=Search!$F$8,1,"")</f>
        <v/>
      </c>
      <c r="K1064" s="9" t="str">
        <f>IF(Search!$I$4="","",IF(COUNTA($AS1064)=1,IF(Search!$I$4="N","N",1),""))</f>
        <v/>
      </c>
      <c r="L1064" s="9" t="str">
        <f>IF(Search!$I$5="","",IF($AS1064="RC",1,""))</f>
        <v/>
      </c>
      <c r="M1064" s="9" t="str">
        <f>IF(Search!$I$6="","",IF($AS1064="RCP",1,""))</f>
        <v/>
      </c>
      <c r="N1064" s="9" t="str">
        <f>IF(Search!$I$8="","",IF(COUNTA($AT1064)=1,IF(Search!$I$8="N","N",1),""))</f>
        <v/>
      </c>
      <c r="O1064" s="9" t="str">
        <f>IF(Search!$L$4="","",IF(COUNTA($AU1064)=1,IF(Search!$L$4="N","N",1),""))</f>
        <v/>
      </c>
      <c r="P1064" s="9" t="str">
        <f>IF(Search!$L$5="","",IF(ISNUMBER(SEARCH("Jersey",$AU1064))=TRUE,IF(Search!$L$5="N","N",1),""))</f>
        <v/>
      </c>
      <c r="Q1064" s="9" t="str">
        <f>IF(Search!$L$6="","",IF(ISNUMBER(SEARCH("Patch",$AU1064))=TRUE,IF(Search!$L$6="N","N",1),""))</f>
        <v/>
      </c>
      <c r="R1064" s="9" t="str">
        <f>IF(Search!$L$7="","",IF(ISNUMBER(SEARCH("Shield",$AU1064))=TRUE,IF(Search!$L$7="N","N",1),""))</f>
        <v/>
      </c>
      <c r="S1064" s="9" t="str">
        <f>IF(Search!$L$8="","",IF(ISNUMBER(SEARCH("Stick",$AU1064))=TRUE,IF(Search!$L$8="N","N",1),""))</f>
        <v/>
      </c>
      <c r="T1064" s="9" t="str">
        <f>IF(Search!$O$4="","",IF(COUNTA($AW1064)=1,IF(Search!$O$4="N","N",1),""))</f>
        <v/>
      </c>
      <c r="U1064" s="9" t="str">
        <f>IF(Search!$O$5="","",IF($AW1064="","",IF($AW1064&lt;Search!$O$5,"",1)))</f>
        <v/>
      </c>
      <c r="V1064" s="9" t="str">
        <f>IF(Search!$O$6="","",IF($AW1064="","",IF($AW1064&gt;Search!$O$6,"",1)))</f>
        <v/>
      </c>
      <c r="W1064" s="9" t="str">
        <f>IF(Search!$U$4="","",IF($AX1064="","",1))</f>
        <v/>
      </c>
      <c r="X1064" s="9" t="str">
        <f>IF(Search!$U$5="","",IF(ISNUMBER(SEARCH(Search!$U$5,$AX1064))=TRUE,IF(Search!$U$5="N","N",1),""))</f>
        <v/>
      </c>
      <c r="Y1064" s="9" t="str">
        <f>IF(Search!$U$6="","",IF($AY1064&lt;Search!$U$6,"",1))</f>
        <v/>
      </c>
      <c r="Z1064" s="9" t="str">
        <f>IF(Search!$R$4="","",IF(Inventory!$BA1064&lt;Search!$R$4,"",1))</f>
        <v/>
      </c>
      <c r="AA1064" s="9" t="str">
        <f>IF(Search!$R$5="","",IF($BA1064&gt;Search!$R$5,"",1))</f>
        <v/>
      </c>
      <c r="AB1064" s="9" t="str">
        <f>IF(Search!$R$6="","",IF($BB1064&lt;Search!$R$6,"",1))</f>
        <v/>
      </c>
      <c r="AC1064" s="9" t="str">
        <f>IF(Search!$R$7="","",IF($BB1064&lt;Search!$R$7,"",1))</f>
        <v/>
      </c>
      <c r="AD1064" s="45" t="str">
        <f>IF(COUNTIF($A1064:$AC1064,"n")&gt;0,"",IF(SUM($A1064:$AC1064)=COUNTA(Search!$C$4:$C$8,Search!$F$4:$F$8,Search!$I$4:$I$6,Search!$I$8,Search!$L$4:$L$8,Search!$O$4:$O$8,Search!$R$4:$R$7,Search!$U$4:$U$7)-COUNTIF(Search!$C$4:$U$7,"n"),1+LARGE($AD$1:AD1063,1),""))</f>
        <v/>
      </c>
      <c r="AE1064" s="45" t="str">
        <f t="shared" si="51"/>
        <v/>
      </c>
      <c r="AF1064" s="45" t="str">
        <f>IF(AD1064="","",COUNTIF($AE$1:$AE1063,$AE1064)+RANK($AE1064,$AE$2:$AE$10540,1))</f>
        <v/>
      </c>
      <c r="AG1064" s="45" t="str">
        <f t="shared" si="52"/>
        <v/>
      </c>
      <c r="AH1064" s="45" t="str">
        <f>IF($AD1064="","",COUNTIF($AG$1:$AG1063,$AG1064)+RANK($AG1064,$AG$1:$AG$10539,0))</f>
        <v/>
      </c>
      <c r="AI1064" s="10" t="str">
        <f t="shared" si="53"/>
        <v>2005-06 Upper Deck MVP #414 Ryan Getzlaf     /   $</v>
      </c>
      <c r="AJ1064" s="11">
        <v>2005</v>
      </c>
      <c r="AK1064" s="17" t="s">
        <v>1879</v>
      </c>
      <c r="AL1064" s="12" t="s">
        <v>621</v>
      </c>
      <c r="AM1064" s="10">
        <v>414</v>
      </c>
      <c r="AN1064" s="12" t="s">
        <v>551</v>
      </c>
      <c r="AO1064" s="9"/>
      <c r="AP1064" s="9"/>
      <c r="AQ1064" s="9"/>
      <c r="AR1064" s="14"/>
      <c r="AS1064" s="9"/>
      <c r="AT1064" s="9"/>
      <c r="AU1064" s="9"/>
      <c r="AV1064" s="13"/>
      <c r="AW1064" s="13"/>
      <c r="AX1064" s="9"/>
      <c r="AY1064" s="9"/>
      <c r="AZ1064" s="9"/>
      <c r="BA1064" s="33"/>
      <c r="BB1064" s="33"/>
      <c r="BC1064" s="36"/>
      <c r="BD1064" s="12" t="s">
        <v>1771</v>
      </c>
    </row>
    <row r="1065" spans="1:56" s="12" customFormat="1" x14ac:dyDescent="0.2">
      <c r="A1065" s="9" t="str">
        <f>IF(Search!$C$5="","",IF(COUNTA(Inventory!$AP1065)=1,1,""))</f>
        <v/>
      </c>
      <c r="B1065" s="9" t="str">
        <f>IF(Search!$C$4="","",IF(ISNUMBER(SEARCH(Search!$C$4,$AR1065))=TRUE,1,""))</f>
        <v/>
      </c>
      <c r="C1065" s="9" t="str">
        <f>IF(Search!$C$6="x",IF(COUNTA($AQ1065)=1,1,"N"),IF(COUNTA($AQ1065)=1,"N",""))</f>
        <v/>
      </c>
      <c r="D1065" s="9" t="str">
        <f>IF(Search!$O$8="","",IF(ISNUMBER(SEARCH(Search!$O$8,$BD1065))=TRUE,1,""))</f>
        <v/>
      </c>
      <c r="E1065" s="9" t="str">
        <f>IF(Search!$C$7="","",IF(ISNUMBER(SEARCH(Search!$C$7,$AN1065))=TRUE,1,""))</f>
        <v/>
      </c>
      <c r="F1065" s="9" t="str">
        <f>IF(Search!$C$8="","",IF(ISNUMBER(SEARCH(Search!$C$8,$AO1065))=TRUE,1,""))</f>
        <v/>
      </c>
      <c r="G1065" s="9" t="str">
        <f>IF(Search!$F$4="","",IF(Inventory!$AJ1065&lt;Search!$F$4,"",1))</f>
        <v/>
      </c>
      <c r="H1065" s="9" t="str">
        <f>IF(Search!$F$5="","",IF(Inventory!$AJ1065&gt;Search!$F$5,"",1))</f>
        <v/>
      </c>
      <c r="I1065" s="9" t="str">
        <f>IF(Search!$F$7="","",IF(Search!$F$8="",IF(ISNUMBER(SEARCH(Search!$F$7,$AL1065))=TRUE,1,""),""))</f>
        <v/>
      </c>
      <c r="J1065" s="9" t="str">
        <f>IF($AL1065=Search!$F$8,1,"")</f>
        <v/>
      </c>
      <c r="K1065" s="9" t="str">
        <f>IF(Search!$I$4="","",IF(COUNTA($AS1065)=1,IF(Search!$I$4="N","N",1),""))</f>
        <v/>
      </c>
      <c r="L1065" s="9" t="str">
        <f>IF(Search!$I$5="","",IF($AS1065="RC",1,""))</f>
        <v/>
      </c>
      <c r="M1065" s="9" t="str">
        <f>IF(Search!$I$6="","",IF($AS1065="RCP",1,""))</f>
        <v/>
      </c>
      <c r="N1065" s="9" t="str">
        <f>IF(Search!$I$8="","",IF(COUNTA($AT1065)=1,IF(Search!$I$8="N","N",1),""))</f>
        <v/>
      </c>
      <c r="O1065" s="9" t="str">
        <f>IF(Search!$L$4="","",IF(COUNTA($AU1065)=1,IF(Search!$L$4="N","N",1),""))</f>
        <v/>
      </c>
      <c r="P1065" s="9" t="str">
        <f>IF(Search!$L$5="","",IF(ISNUMBER(SEARCH("Jersey",$AU1065))=TRUE,IF(Search!$L$5="N","N",1),""))</f>
        <v/>
      </c>
      <c r="Q1065" s="9" t="str">
        <f>IF(Search!$L$6="","",IF(ISNUMBER(SEARCH("Patch",$AU1065))=TRUE,IF(Search!$L$6="N","N",1),""))</f>
        <v/>
      </c>
      <c r="R1065" s="9" t="str">
        <f>IF(Search!$L$7="","",IF(ISNUMBER(SEARCH("Shield",$AU1065))=TRUE,IF(Search!$L$7="N","N",1),""))</f>
        <v/>
      </c>
      <c r="S1065" s="9" t="str">
        <f>IF(Search!$L$8="","",IF(ISNUMBER(SEARCH("Stick",$AU1065))=TRUE,IF(Search!$L$8="N","N",1),""))</f>
        <v/>
      </c>
      <c r="T1065" s="9" t="str">
        <f>IF(Search!$O$4="","",IF(COUNTA($AW1065)=1,IF(Search!$O$4="N","N",1),""))</f>
        <v/>
      </c>
      <c r="U1065" s="9" t="str">
        <f>IF(Search!$O$5="","",IF($AW1065="","",IF($AW1065&lt;Search!$O$5,"",1)))</f>
        <v/>
      </c>
      <c r="V1065" s="9" t="str">
        <f>IF(Search!$O$6="","",IF($AW1065="","",IF($AW1065&gt;Search!$O$6,"",1)))</f>
        <v/>
      </c>
      <c r="W1065" s="9" t="str">
        <f>IF(Search!$U$4="","",IF($AX1065="","",1))</f>
        <v/>
      </c>
      <c r="X1065" s="9" t="str">
        <f>IF(Search!$U$5="","",IF(ISNUMBER(SEARCH(Search!$U$5,$AX1065))=TRUE,IF(Search!$U$5="N","N",1),""))</f>
        <v/>
      </c>
      <c r="Y1065" s="9" t="str">
        <f>IF(Search!$U$6="","",IF($AY1065&lt;Search!$U$6,"",1))</f>
        <v/>
      </c>
      <c r="Z1065" s="9" t="str">
        <f>IF(Search!$R$4="","",IF(Inventory!$BA1065&lt;Search!$R$4,"",1))</f>
        <v/>
      </c>
      <c r="AA1065" s="9" t="str">
        <f>IF(Search!$R$5="","",IF($BA1065&gt;Search!$R$5,"",1))</f>
        <v/>
      </c>
      <c r="AB1065" s="9" t="str">
        <f>IF(Search!$R$6="","",IF($BB1065&lt;Search!$R$6,"",1))</f>
        <v/>
      </c>
      <c r="AC1065" s="9" t="str">
        <f>IF(Search!$R$7="","",IF($BB1065&lt;Search!$R$7,"",1))</f>
        <v/>
      </c>
      <c r="AD1065" s="45" t="str">
        <f>IF(COUNTIF($A1065:$AC1065,"n")&gt;0,"",IF(SUM($A1065:$AC1065)=COUNTA(Search!$C$4:$C$8,Search!$F$4:$F$8,Search!$I$4:$I$6,Search!$I$8,Search!$L$4:$L$8,Search!$O$4:$O$8,Search!$R$4:$R$7,Search!$U$4:$U$7)-COUNTIF(Search!$C$4:$U$7,"n"),1+LARGE($AD$1:AD1064,1),""))</f>
        <v/>
      </c>
      <c r="AE1065" s="45" t="str">
        <f t="shared" si="51"/>
        <v/>
      </c>
      <c r="AF1065" s="45" t="str">
        <f>IF(AD1065="","",COUNTIF($AE$1:$AE1064,$AE1065)+RANK($AE1065,$AE$2:$AE$10540,1))</f>
        <v/>
      </c>
      <c r="AG1065" s="45" t="str">
        <f t="shared" si="52"/>
        <v/>
      </c>
      <c r="AH1065" s="45" t="str">
        <f>IF($AD1065="","",COUNTIF($AG$1:$AG1064,$AG1065)+RANK($AG1065,$AG$1:$AG$10539,0))</f>
        <v/>
      </c>
      <c r="AI1065" s="10" t="str">
        <f t="shared" si="53"/>
        <v>2005-06 Upper Deck MVP Rookie Breakthrough #RB10 Alexander Steen TOR    /   $</v>
      </c>
      <c r="AJ1065" s="11">
        <v>2005</v>
      </c>
      <c r="AK1065" s="17" t="s">
        <v>1879</v>
      </c>
      <c r="AL1065" s="12" t="s">
        <v>622</v>
      </c>
      <c r="AM1065" s="10" t="s">
        <v>623</v>
      </c>
      <c r="AN1065" s="12" t="s">
        <v>550</v>
      </c>
      <c r="AO1065" s="9" t="s">
        <v>1904</v>
      </c>
      <c r="AP1065" s="9"/>
      <c r="AQ1065" s="9"/>
      <c r="AR1065" s="14"/>
      <c r="AS1065" s="9"/>
      <c r="AT1065" s="9"/>
      <c r="AU1065" s="9"/>
      <c r="AV1065" s="13"/>
      <c r="AW1065" s="13"/>
      <c r="AX1065" s="9"/>
      <c r="AY1065" s="9"/>
      <c r="AZ1065" s="9"/>
      <c r="BA1065" s="33"/>
      <c r="BB1065" s="33"/>
      <c r="BC1065" s="36"/>
      <c r="BD1065" s="12" t="s">
        <v>1771</v>
      </c>
    </row>
    <row r="1066" spans="1:56" s="12" customFormat="1" x14ac:dyDescent="0.2">
      <c r="A1066" s="9" t="str">
        <f>IF(Search!$C$5="","",IF(COUNTA(Inventory!$AP1066)=1,1,""))</f>
        <v/>
      </c>
      <c r="B1066" s="9" t="str">
        <f>IF(Search!$C$4="","",IF(ISNUMBER(SEARCH(Search!$C$4,$AR1066))=TRUE,1,""))</f>
        <v/>
      </c>
      <c r="C1066" s="9" t="str">
        <f>IF(Search!$C$6="x",IF(COUNTA($AQ1066)=1,1,"N"),IF(COUNTA($AQ1066)=1,"N",""))</f>
        <v/>
      </c>
      <c r="D1066" s="9" t="str">
        <f>IF(Search!$O$8="","",IF(ISNUMBER(SEARCH(Search!$O$8,$BD1066))=TRUE,1,""))</f>
        <v/>
      </c>
      <c r="E1066" s="9" t="str">
        <f>IF(Search!$C$7="","",IF(ISNUMBER(SEARCH(Search!$C$7,$AN1066))=TRUE,1,""))</f>
        <v/>
      </c>
      <c r="F1066" s="9" t="str">
        <f>IF(Search!$C$8="","",IF(ISNUMBER(SEARCH(Search!$C$8,$AO1066))=TRUE,1,""))</f>
        <v/>
      </c>
      <c r="G1066" s="9" t="str">
        <f>IF(Search!$F$4="","",IF(Inventory!$AJ1066&lt;Search!$F$4,"",1))</f>
        <v/>
      </c>
      <c r="H1066" s="9" t="str">
        <f>IF(Search!$F$5="","",IF(Inventory!$AJ1066&gt;Search!$F$5,"",1))</f>
        <v/>
      </c>
      <c r="I1066" s="9" t="str">
        <f>IF(Search!$F$7="","",IF(Search!$F$8="",IF(ISNUMBER(SEARCH(Search!$F$7,$AL1066))=TRUE,1,""),""))</f>
        <v/>
      </c>
      <c r="J1066" s="9" t="str">
        <f>IF($AL1066=Search!$F$8,1,"")</f>
        <v/>
      </c>
      <c r="K1066" s="9" t="str">
        <f>IF(Search!$I$4="","",IF(COUNTA($AS1066)=1,IF(Search!$I$4="N","N",1),""))</f>
        <v/>
      </c>
      <c r="L1066" s="9" t="str">
        <f>IF(Search!$I$5="","",IF($AS1066="RC",1,""))</f>
        <v/>
      </c>
      <c r="M1066" s="9" t="str">
        <f>IF(Search!$I$6="","",IF($AS1066="RCP",1,""))</f>
        <v/>
      </c>
      <c r="N1066" s="9" t="str">
        <f>IF(Search!$I$8="","",IF(COUNTA($AT1066)=1,IF(Search!$I$8="N","N",1),""))</f>
        <v/>
      </c>
      <c r="O1066" s="9" t="str">
        <f>IF(Search!$L$4="","",IF(COUNTA($AU1066)=1,IF(Search!$L$4="N","N",1),""))</f>
        <v/>
      </c>
      <c r="P1066" s="9" t="str">
        <f>IF(Search!$L$5="","",IF(ISNUMBER(SEARCH("Jersey",$AU1066))=TRUE,IF(Search!$L$5="N","N",1),""))</f>
        <v/>
      </c>
      <c r="Q1066" s="9" t="str">
        <f>IF(Search!$L$6="","",IF(ISNUMBER(SEARCH("Patch",$AU1066))=TRUE,IF(Search!$L$6="N","N",1),""))</f>
        <v/>
      </c>
      <c r="R1066" s="9" t="str">
        <f>IF(Search!$L$7="","",IF(ISNUMBER(SEARCH("Shield",$AU1066))=TRUE,IF(Search!$L$7="N","N",1),""))</f>
        <v/>
      </c>
      <c r="S1066" s="9" t="str">
        <f>IF(Search!$L$8="","",IF(ISNUMBER(SEARCH("Stick",$AU1066))=TRUE,IF(Search!$L$8="N","N",1),""))</f>
        <v/>
      </c>
      <c r="T1066" s="9" t="str">
        <f>IF(Search!$O$4="","",IF(COUNTA($AW1066)=1,IF(Search!$O$4="N","N",1),""))</f>
        <v/>
      </c>
      <c r="U1066" s="9" t="str">
        <f>IF(Search!$O$5="","",IF($AW1066="","",IF($AW1066&lt;Search!$O$5,"",1)))</f>
        <v/>
      </c>
      <c r="V1066" s="9" t="str">
        <f>IF(Search!$O$6="","",IF($AW1066="","",IF($AW1066&gt;Search!$O$6,"",1)))</f>
        <v/>
      </c>
      <c r="W1066" s="9" t="str">
        <f>IF(Search!$U$4="","",IF($AX1066="","",1))</f>
        <v/>
      </c>
      <c r="X1066" s="9" t="str">
        <f>IF(Search!$U$5="","",IF(ISNUMBER(SEARCH(Search!$U$5,$AX1066))=TRUE,IF(Search!$U$5="N","N",1),""))</f>
        <v/>
      </c>
      <c r="Y1066" s="9" t="str">
        <f>IF(Search!$U$6="","",IF($AY1066&lt;Search!$U$6,"",1))</f>
        <v/>
      </c>
      <c r="Z1066" s="9" t="str">
        <f>IF(Search!$R$4="","",IF(Inventory!$BA1066&lt;Search!$R$4,"",1))</f>
        <v/>
      </c>
      <c r="AA1066" s="9" t="str">
        <f>IF(Search!$R$5="","",IF($BA1066&gt;Search!$R$5,"",1))</f>
        <v/>
      </c>
      <c r="AB1066" s="9" t="str">
        <f>IF(Search!$R$6="","",IF($BB1066&lt;Search!$R$6,"",1))</f>
        <v/>
      </c>
      <c r="AC1066" s="9" t="str">
        <f>IF(Search!$R$7="","",IF($BB1066&lt;Search!$R$7,"",1))</f>
        <v/>
      </c>
      <c r="AD1066" s="45" t="str">
        <f>IF(COUNTIF($A1066:$AC1066,"n")&gt;0,"",IF(SUM($A1066:$AC1066)=COUNTA(Search!$C$4:$C$8,Search!$F$4:$F$8,Search!$I$4:$I$6,Search!$I$8,Search!$L$4:$L$8,Search!$O$4:$O$8,Search!$R$4:$R$7,Search!$U$4:$U$7)-COUNTIF(Search!$C$4:$U$7,"n"),1+LARGE($AD$1:AD1065,1),""))</f>
        <v/>
      </c>
      <c r="AE1066" s="45" t="str">
        <f t="shared" si="51"/>
        <v/>
      </c>
      <c r="AF1066" s="45" t="str">
        <f>IF(AD1066="","",COUNTIF($AE$1:$AE1065,$AE1066)+RANK($AE1066,$AE$2:$AE$10540,1))</f>
        <v/>
      </c>
      <c r="AG1066" s="45" t="str">
        <f t="shared" si="52"/>
        <v/>
      </c>
      <c r="AH1066" s="45" t="str">
        <f>IF($AD1066="","",COUNTIF($AG$1:$AG1065,$AG1066)+RANK($AG1066,$AG$1:$AG$10539,0))</f>
        <v/>
      </c>
      <c r="AI1066" s="10" t="str">
        <f t="shared" si="53"/>
        <v>2005-06 Upper Deck Rookie Update #185 Staffan Kronwall TOR    /   $</v>
      </c>
      <c r="AJ1066" s="11">
        <v>2005</v>
      </c>
      <c r="AK1066" s="17" t="s">
        <v>1879</v>
      </c>
      <c r="AL1066" s="12" t="s">
        <v>624</v>
      </c>
      <c r="AM1066" s="10">
        <v>185</v>
      </c>
      <c r="AN1066" s="12" t="s">
        <v>559</v>
      </c>
      <c r="AO1066" s="9" t="s">
        <v>1904</v>
      </c>
      <c r="AP1066" s="9"/>
      <c r="AQ1066" s="9"/>
      <c r="AR1066" s="14"/>
      <c r="AS1066" s="9"/>
      <c r="AT1066" s="9"/>
      <c r="AU1066" s="9"/>
      <c r="AV1066" s="13"/>
      <c r="AW1066" s="13"/>
      <c r="AX1066" s="9"/>
      <c r="AY1066" s="9"/>
      <c r="AZ1066" s="9"/>
      <c r="BA1066" s="33"/>
      <c r="BB1066" s="33"/>
      <c r="BC1066" s="36"/>
      <c r="BD1066" s="12" t="s">
        <v>1771</v>
      </c>
    </row>
    <row r="1067" spans="1:56" s="12" customFormat="1" x14ac:dyDescent="0.2">
      <c r="A1067" s="9" t="str">
        <f>IF(Search!$C$5="","",IF(COUNTA(Inventory!$AP1067)=1,1,""))</f>
        <v/>
      </c>
      <c r="B1067" s="9" t="str">
        <f>IF(Search!$C$4="","",IF(ISNUMBER(SEARCH(Search!$C$4,$AR1067))=TRUE,1,""))</f>
        <v/>
      </c>
      <c r="C1067" s="9" t="str">
        <f>IF(Search!$C$6="x",IF(COUNTA($AQ1067)=1,1,"N"),IF(COUNTA($AQ1067)=1,"N",""))</f>
        <v/>
      </c>
      <c r="D1067" s="9" t="str">
        <f>IF(Search!$O$8="","",IF(ISNUMBER(SEARCH(Search!$O$8,$BD1067))=TRUE,1,""))</f>
        <v/>
      </c>
      <c r="E1067" s="9" t="str">
        <f>IF(Search!$C$7="","",IF(ISNUMBER(SEARCH(Search!$C$7,$AN1067))=TRUE,1,""))</f>
        <v/>
      </c>
      <c r="F1067" s="9" t="str">
        <f>IF(Search!$C$8="","",IF(ISNUMBER(SEARCH(Search!$C$8,$AO1067))=TRUE,1,""))</f>
        <v/>
      </c>
      <c r="G1067" s="9" t="str">
        <f>IF(Search!$F$4="","",IF(Inventory!$AJ1067&lt;Search!$F$4,"",1))</f>
        <v/>
      </c>
      <c r="H1067" s="9" t="str">
        <f>IF(Search!$F$5="","",IF(Inventory!$AJ1067&gt;Search!$F$5,"",1))</f>
        <v/>
      </c>
      <c r="I1067" s="9" t="str">
        <f>IF(Search!$F$7="","",IF(Search!$F$8="",IF(ISNUMBER(SEARCH(Search!$F$7,$AL1067))=TRUE,1,""),""))</f>
        <v/>
      </c>
      <c r="J1067" s="9" t="str">
        <f>IF($AL1067=Search!$F$8,1,"")</f>
        <v/>
      </c>
      <c r="K1067" s="9" t="str">
        <f>IF(Search!$I$4="","",IF(COUNTA($AS1067)=1,IF(Search!$I$4="N","N",1),""))</f>
        <v/>
      </c>
      <c r="L1067" s="9" t="str">
        <f>IF(Search!$I$5="","",IF($AS1067="RC",1,""))</f>
        <v/>
      </c>
      <c r="M1067" s="9" t="str">
        <f>IF(Search!$I$6="","",IF($AS1067="RCP",1,""))</f>
        <v/>
      </c>
      <c r="N1067" s="9" t="str">
        <f>IF(Search!$I$8="","",IF(COUNTA($AT1067)=1,IF(Search!$I$8="N","N",1),""))</f>
        <v/>
      </c>
      <c r="O1067" s="9" t="str">
        <f>IF(Search!$L$4="","",IF(COUNTA($AU1067)=1,IF(Search!$L$4="N","N",1),""))</f>
        <v/>
      </c>
      <c r="P1067" s="9" t="str">
        <f>IF(Search!$L$5="","",IF(ISNUMBER(SEARCH("Jersey",$AU1067))=TRUE,IF(Search!$L$5="N","N",1),""))</f>
        <v/>
      </c>
      <c r="Q1067" s="9" t="str">
        <f>IF(Search!$L$6="","",IF(ISNUMBER(SEARCH("Patch",$AU1067))=TRUE,IF(Search!$L$6="N","N",1),""))</f>
        <v/>
      </c>
      <c r="R1067" s="9" t="str">
        <f>IF(Search!$L$7="","",IF(ISNUMBER(SEARCH("Shield",$AU1067))=TRUE,IF(Search!$L$7="N","N",1),""))</f>
        <v/>
      </c>
      <c r="S1067" s="9" t="str">
        <f>IF(Search!$L$8="","",IF(ISNUMBER(SEARCH("Stick",$AU1067))=TRUE,IF(Search!$L$8="N","N",1),""))</f>
        <v/>
      </c>
      <c r="T1067" s="9" t="str">
        <f>IF(Search!$O$4="","",IF(COUNTA($AW1067)=1,IF(Search!$O$4="N","N",1),""))</f>
        <v/>
      </c>
      <c r="U1067" s="9" t="str">
        <f>IF(Search!$O$5="","",IF($AW1067="","",IF($AW1067&lt;Search!$O$5,"",1)))</f>
        <v/>
      </c>
      <c r="V1067" s="9" t="str">
        <f>IF(Search!$O$6="","",IF($AW1067="","",IF($AW1067&gt;Search!$O$6,"",1)))</f>
        <v/>
      </c>
      <c r="W1067" s="9" t="str">
        <f>IF(Search!$U$4="","",IF($AX1067="","",1))</f>
        <v/>
      </c>
      <c r="X1067" s="9" t="str">
        <f>IF(Search!$U$5="","",IF(ISNUMBER(SEARCH(Search!$U$5,$AX1067))=TRUE,IF(Search!$U$5="N","N",1),""))</f>
        <v/>
      </c>
      <c r="Y1067" s="9" t="str">
        <f>IF(Search!$U$6="","",IF($AY1067&lt;Search!$U$6,"",1))</f>
        <v/>
      </c>
      <c r="Z1067" s="9" t="str">
        <f>IF(Search!$R$4="","",IF(Inventory!$BA1067&lt;Search!$R$4,"",1))</f>
        <v/>
      </c>
      <c r="AA1067" s="9" t="str">
        <f>IF(Search!$R$5="","",IF($BA1067&gt;Search!$R$5,"",1))</f>
        <v/>
      </c>
      <c r="AB1067" s="9" t="str">
        <f>IF(Search!$R$6="","",IF($BB1067&lt;Search!$R$6,"",1))</f>
        <v/>
      </c>
      <c r="AC1067" s="9" t="str">
        <f>IF(Search!$R$7="","",IF($BB1067&lt;Search!$R$7,"",1))</f>
        <v/>
      </c>
      <c r="AD1067" s="45" t="str">
        <f>IF(COUNTIF($A1067:$AC1067,"n")&gt;0,"",IF(SUM($A1067:$AC1067)=COUNTA(Search!$C$4:$C$8,Search!$F$4:$F$8,Search!$I$4:$I$6,Search!$I$8,Search!$L$4:$L$8,Search!$O$4:$O$8,Search!$R$4:$R$7,Search!$U$4:$U$7)-COUNTIF(Search!$C$4:$U$7,"n"),1+LARGE($AD$1:AD1066,1),""))</f>
        <v/>
      </c>
      <c r="AE1067" s="45" t="str">
        <f t="shared" si="51"/>
        <v/>
      </c>
      <c r="AF1067" s="45" t="str">
        <f>IF(AD1067="","",COUNTIF($AE$1:$AE1066,$AE1067)+RANK($AE1067,$AE$2:$AE$10540,1))</f>
        <v/>
      </c>
      <c r="AG1067" s="45" t="str">
        <f t="shared" si="52"/>
        <v/>
      </c>
      <c r="AH1067" s="45" t="str">
        <f>IF($AD1067="","",COUNTIF($AG$1:$AG1066,$AG1067)+RANK($AG1067,$AG$1:$AG$10539,0))</f>
        <v/>
      </c>
      <c r="AI1067" s="10" t="str">
        <f t="shared" si="53"/>
        <v>2005-06 Upper Deck Shooting Stars #SMS Mats Sundin     /   $</v>
      </c>
      <c r="AJ1067" s="11">
        <v>2005</v>
      </c>
      <c r="AK1067" s="17" t="s">
        <v>1879</v>
      </c>
      <c r="AL1067" s="12" t="s">
        <v>2286</v>
      </c>
      <c r="AM1067" s="10" t="s">
        <v>2287</v>
      </c>
      <c r="AN1067" s="15" t="s">
        <v>215</v>
      </c>
      <c r="AO1067" s="14"/>
      <c r="AP1067" s="14"/>
      <c r="AQ1067" s="14"/>
      <c r="AR1067" s="14"/>
      <c r="AS1067" s="9"/>
      <c r="AT1067" s="9"/>
      <c r="AU1067" s="9"/>
      <c r="AV1067" s="13"/>
      <c r="AW1067" s="13"/>
      <c r="AX1067" s="9"/>
      <c r="AY1067" s="9"/>
      <c r="AZ1067" s="9"/>
      <c r="BA1067" s="33"/>
      <c r="BB1067" s="33"/>
      <c r="BC1067" s="36"/>
      <c r="BD1067" s="12" t="s">
        <v>1771</v>
      </c>
    </row>
    <row r="1068" spans="1:56" s="12" customFormat="1" x14ac:dyDescent="0.2">
      <c r="A1068" s="9" t="str">
        <f>IF(Search!$C$5="","",IF(COUNTA(Inventory!$AP1068)=1,1,""))</f>
        <v/>
      </c>
      <c r="B1068" s="9" t="str">
        <f>IF(Search!$C$4="","",IF(ISNUMBER(SEARCH(Search!$C$4,$AR1068))=TRUE,1,""))</f>
        <v/>
      </c>
      <c r="C1068" s="9" t="str">
        <f>IF(Search!$C$6="x",IF(COUNTA($AQ1068)=1,1,"N"),IF(COUNTA($AQ1068)=1,"N",""))</f>
        <v/>
      </c>
      <c r="D1068" s="9" t="str">
        <f>IF(Search!$O$8="","",IF(ISNUMBER(SEARCH(Search!$O$8,$BD1068))=TRUE,1,""))</f>
        <v/>
      </c>
      <c r="E1068" s="9" t="str">
        <f>IF(Search!$C$7="","",IF(ISNUMBER(SEARCH(Search!$C$7,$AN1068))=TRUE,1,""))</f>
        <v/>
      </c>
      <c r="F1068" s="9" t="str">
        <f>IF(Search!$C$8="","",IF(ISNUMBER(SEARCH(Search!$C$8,$AO1068))=TRUE,1,""))</f>
        <v/>
      </c>
      <c r="G1068" s="9" t="str">
        <f>IF(Search!$F$4="","",IF(Inventory!$AJ1068&lt;Search!$F$4,"",1))</f>
        <v/>
      </c>
      <c r="H1068" s="9" t="str">
        <f>IF(Search!$F$5="","",IF(Inventory!$AJ1068&gt;Search!$F$5,"",1))</f>
        <v/>
      </c>
      <c r="I1068" s="9" t="str">
        <f>IF(Search!$F$7="","",IF(Search!$F$8="",IF(ISNUMBER(SEARCH(Search!$F$7,$AL1068))=TRUE,1,""),""))</f>
        <v/>
      </c>
      <c r="J1068" s="9" t="str">
        <f>IF($AL1068=Search!$F$8,1,"")</f>
        <v/>
      </c>
      <c r="K1068" s="9" t="str">
        <f>IF(Search!$I$4="","",IF(COUNTA($AS1068)=1,IF(Search!$I$4="N","N",1),""))</f>
        <v/>
      </c>
      <c r="L1068" s="9" t="str">
        <f>IF(Search!$I$5="","",IF($AS1068="RC",1,""))</f>
        <v/>
      </c>
      <c r="M1068" s="9" t="str">
        <f>IF(Search!$I$6="","",IF($AS1068="RCP",1,""))</f>
        <v/>
      </c>
      <c r="N1068" s="9" t="str">
        <f>IF(Search!$I$8="","",IF(COUNTA($AT1068)=1,IF(Search!$I$8="N","N",1),""))</f>
        <v/>
      </c>
      <c r="O1068" s="9" t="str">
        <f>IF(Search!$L$4="","",IF(COUNTA($AU1068)=1,IF(Search!$L$4="N","N",1),""))</f>
        <v/>
      </c>
      <c r="P1068" s="9" t="str">
        <f>IF(Search!$L$5="","",IF(ISNUMBER(SEARCH("Jersey",$AU1068))=TRUE,IF(Search!$L$5="N","N",1),""))</f>
        <v/>
      </c>
      <c r="Q1068" s="9" t="str">
        <f>IF(Search!$L$6="","",IF(ISNUMBER(SEARCH("Patch",$AU1068))=TRUE,IF(Search!$L$6="N","N",1),""))</f>
        <v/>
      </c>
      <c r="R1068" s="9" t="str">
        <f>IF(Search!$L$7="","",IF(ISNUMBER(SEARCH("Shield",$AU1068))=TRUE,IF(Search!$L$7="N","N",1),""))</f>
        <v/>
      </c>
      <c r="S1068" s="9" t="str">
        <f>IF(Search!$L$8="","",IF(ISNUMBER(SEARCH("Stick",$AU1068))=TRUE,IF(Search!$L$8="N","N",1),""))</f>
        <v/>
      </c>
      <c r="T1068" s="9" t="str">
        <f>IF(Search!$O$4="","",IF(COUNTA($AW1068)=1,IF(Search!$O$4="N","N",1),""))</f>
        <v/>
      </c>
      <c r="U1068" s="9" t="str">
        <f>IF(Search!$O$5="","",IF($AW1068="","",IF($AW1068&lt;Search!$O$5,"",1)))</f>
        <v/>
      </c>
      <c r="V1068" s="9" t="str">
        <f>IF(Search!$O$6="","",IF($AW1068="","",IF($AW1068&gt;Search!$O$6,"",1)))</f>
        <v/>
      </c>
      <c r="W1068" s="9" t="str">
        <f>IF(Search!$U$4="","",IF($AX1068="","",1))</f>
        <v/>
      </c>
      <c r="X1068" s="9" t="str">
        <f>IF(Search!$U$5="","",IF(ISNUMBER(SEARCH(Search!$U$5,$AX1068))=TRUE,IF(Search!$U$5="N","N",1),""))</f>
        <v/>
      </c>
      <c r="Y1068" s="9" t="str">
        <f>IF(Search!$U$6="","",IF($AY1068&lt;Search!$U$6,"",1))</f>
        <v/>
      </c>
      <c r="Z1068" s="9" t="str">
        <f>IF(Search!$R$4="","",IF(Inventory!$BA1068&lt;Search!$R$4,"",1))</f>
        <v/>
      </c>
      <c r="AA1068" s="9" t="str">
        <f>IF(Search!$R$5="","",IF($BA1068&gt;Search!$R$5,"",1))</f>
        <v/>
      </c>
      <c r="AB1068" s="9" t="str">
        <f>IF(Search!$R$6="","",IF($BB1068&lt;Search!$R$6,"",1))</f>
        <v/>
      </c>
      <c r="AC1068" s="9" t="str">
        <f>IF(Search!$R$7="","",IF($BB1068&lt;Search!$R$7,"",1))</f>
        <v/>
      </c>
      <c r="AD1068" s="45" t="str">
        <f>IF(COUNTIF($A1068:$AC1068,"n")&gt;0,"",IF(SUM($A1068:$AC1068)=COUNTA(Search!$C$4:$C$8,Search!$F$4:$F$8,Search!$I$4:$I$6,Search!$I$8,Search!$L$4:$L$8,Search!$O$4:$O$8,Search!$R$4:$R$7,Search!$U$4:$U$7)-COUNTIF(Search!$C$4:$U$7,"n"),1+LARGE($AD$1:AD1067,1),""))</f>
        <v/>
      </c>
      <c r="AE1068" s="45" t="str">
        <f t="shared" si="51"/>
        <v/>
      </c>
      <c r="AF1068" s="45" t="str">
        <f>IF(AD1068="","",COUNTIF($AE$1:$AE1067,$AE1068)+RANK($AE1068,$AE$2:$AE$10540,1))</f>
        <v/>
      </c>
      <c r="AG1068" s="45" t="str">
        <f t="shared" si="52"/>
        <v/>
      </c>
      <c r="AH1068" s="45" t="str">
        <f>IF($AD1068="","",COUNTIF($AG$1:$AG1067,$AG1068)+RANK($AG1068,$AG$1:$AG$10539,0))</f>
        <v/>
      </c>
      <c r="AI1068" s="10" t="str">
        <f t="shared" si="53"/>
        <v>2005-06 Upper Deck Victory #252 Wojtek Wolski     /   $</v>
      </c>
      <c r="AJ1068" s="11">
        <v>2005</v>
      </c>
      <c r="AK1068" s="17" t="s">
        <v>1879</v>
      </c>
      <c r="AL1068" s="12" t="s">
        <v>625</v>
      </c>
      <c r="AM1068" s="10">
        <v>252</v>
      </c>
      <c r="AN1068" s="12" t="s">
        <v>626</v>
      </c>
      <c r="AO1068" s="9"/>
      <c r="AP1068" s="9"/>
      <c r="AQ1068" s="9"/>
      <c r="AR1068" s="14"/>
      <c r="AS1068" s="9"/>
      <c r="AT1068" s="9"/>
      <c r="AU1068" s="9"/>
      <c r="AV1068" s="13"/>
      <c r="AW1068" s="13"/>
      <c r="AX1068" s="9"/>
      <c r="AY1068" s="9"/>
      <c r="AZ1068" s="9"/>
      <c r="BA1068" s="33"/>
      <c r="BB1068" s="33"/>
      <c r="BC1068" s="36"/>
      <c r="BD1068" s="12" t="s">
        <v>1771</v>
      </c>
    </row>
    <row r="1069" spans="1:56" s="12" customFormat="1" x14ac:dyDescent="0.2">
      <c r="A1069" s="9" t="str">
        <f>IF(Search!$C$5="","",IF(COUNTA(Inventory!$AP1069)=1,1,""))</f>
        <v/>
      </c>
      <c r="B1069" s="9" t="str">
        <f>IF(Search!$C$4="","",IF(ISNUMBER(SEARCH(Search!$C$4,$AR1069))=TRUE,1,""))</f>
        <v/>
      </c>
      <c r="C1069" s="9" t="str">
        <f>IF(Search!$C$6="x",IF(COUNTA($AQ1069)=1,1,"N"),IF(COUNTA($AQ1069)=1,"N",""))</f>
        <v/>
      </c>
      <c r="D1069" s="9" t="str">
        <f>IF(Search!$O$8="","",IF(ISNUMBER(SEARCH(Search!$O$8,$BD1069))=TRUE,1,""))</f>
        <v/>
      </c>
      <c r="E1069" s="9" t="str">
        <f>IF(Search!$C$7="","",IF(ISNUMBER(SEARCH(Search!$C$7,$AN1069))=TRUE,1,""))</f>
        <v/>
      </c>
      <c r="F1069" s="9" t="str">
        <f>IF(Search!$C$8="","",IF(ISNUMBER(SEARCH(Search!$C$8,$AO1069))=TRUE,1,""))</f>
        <v/>
      </c>
      <c r="G1069" s="9" t="str">
        <f>IF(Search!$F$4="","",IF(Inventory!$AJ1069&lt;Search!$F$4,"",1))</f>
        <v/>
      </c>
      <c r="H1069" s="9" t="str">
        <f>IF(Search!$F$5="","",IF(Inventory!$AJ1069&gt;Search!$F$5,"",1))</f>
        <v/>
      </c>
      <c r="I1069" s="9" t="str">
        <f>IF(Search!$F$7="","",IF(Search!$F$8="",IF(ISNUMBER(SEARCH(Search!$F$7,$AL1069))=TRUE,1,""),""))</f>
        <v/>
      </c>
      <c r="J1069" s="9" t="str">
        <f>IF($AL1069=Search!$F$8,1,"")</f>
        <v/>
      </c>
      <c r="K1069" s="9" t="str">
        <f>IF(Search!$I$4="","",IF(COUNTA($AS1069)=1,IF(Search!$I$4="N","N",1),""))</f>
        <v/>
      </c>
      <c r="L1069" s="9" t="str">
        <f>IF(Search!$I$5="","",IF($AS1069="RC",1,""))</f>
        <v/>
      </c>
      <c r="M1069" s="9" t="str">
        <f>IF(Search!$I$6="","",IF($AS1069="RCP",1,""))</f>
        <v/>
      </c>
      <c r="N1069" s="9" t="str">
        <f>IF(Search!$I$8="","",IF(COUNTA($AT1069)=1,IF(Search!$I$8="N","N",1),""))</f>
        <v/>
      </c>
      <c r="O1069" s="9" t="str">
        <f>IF(Search!$L$4="","",IF(COUNTA($AU1069)=1,IF(Search!$L$4="N","N",1),""))</f>
        <v/>
      </c>
      <c r="P1069" s="9" t="str">
        <f>IF(Search!$L$5="","",IF(ISNUMBER(SEARCH("Jersey",$AU1069))=TRUE,IF(Search!$L$5="N","N",1),""))</f>
        <v/>
      </c>
      <c r="Q1069" s="9" t="str">
        <f>IF(Search!$L$6="","",IF(ISNUMBER(SEARCH("Patch",$AU1069))=TRUE,IF(Search!$L$6="N","N",1),""))</f>
        <v/>
      </c>
      <c r="R1069" s="9" t="str">
        <f>IF(Search!$L$7="","",IF(ISNUMBER(SEARCH("Shield",$AU1069))=TRUE,IF(Search!$L$7="N","N",1),""))</f>
        <v/>
      </c>
      <c r="S1069" s="9" t="str">
        <f>IF(Search!$L$8="","",IF(ISNUMBER(SEARCH("Stick",$AU1069))=TRUE,IF(Search!$L$8="N","N",1),""))</f>
        <v/>
      </c>
      <c r="T1069" s="9" t="str">
        <f>IF(Search!$O$4="","",IF(COUNTA($AW1069)=1,IF(Search!$O$4="N","N",1),""))</f>
        <v/>
      </c>
      <c r="U1069" s="9" t="str">
        <f>IF(Search!$O$5="","",IF($AW1069="","",IF($AW1069&lt;Search!$O$5,"",1)))</f>
        <v/>
      </c>
      <c r="V1069" s="9" t="str">
        <f>IF(Search!$O$6="","",IF($AW1069="","",IF($AW1069&gt;Search!$O$6,"",1)))</f>
        <v/>
      </c>
      <c r="W1069" s="9" t="str">
        <f>IF(Search!$U$4="","",IF($AX1069="","",1))</f>
        <v/>
      </c>
      <c r="X1069" s="9" t="str">
        <f>IF(Search!$U$5="","",IF(ISNUMBER(SEARCH(Search!$U$5,$AX1069))=TRUE,IF(Search!$U$5="N","N",1),""))</f>
        <v/>
      </c>
      <c r="Y1069" s="9" t="str">
        <f>IF(Search!$U$6="","",IF($AY1069&lt;Search!$U$6,"",1))</f>
        <v/>
      </c>
      <c r="Z1069" s="9" t="str">
        <f>IF(Search!$R$4="","",IF(Inventory!$BA1069&lt;Search!$R$4,"",1))</f>
        <v/>
      </c>
      <c r="AA1069" s="9" t="str">
        <f>IF(Search!$R$5="","",IF($BA1069&gt;Search!$R$5,"",1))</f>
        <v/>
      </c>
      <c r="AB1069" s="9" t="str">
        <f>IF(Search!$R$6="","",IF($BB1069&lt;Search!$R$6,"",1))</f>
        <v/>
      </c>
      <c r="AC1069" s="9" t="str">
        <f>IF(Search!$R$7="","",IF($BB1069&lt;Search!$R$7,"",1))</f>
        <v/>
      </c>
      <c r="AD1069" s="45" t="str">
        <f>IF(COUNTIF($A1069:$AC1069,"n")&gt;0,"",IF(SUM($A1069:$AC1069)=COUNTA(Search!$C$4:$C$8,Search!$F$4:$F$8,Search!$I$4:$I$6,Search!$I$8,Search!$L$4:$L$8,Search!$O$4:$O$8,Search!$R$4:$R$7,Search!$U$4:$U$7)-COUNTIF(Search!$C$4:$U$7,"n"),1+LARGE($AD$1:AD1068,1),""))</f>
        <v/>
      </c>
      <c r="AE1069" s="45" t="str">
        <f t="shared" si="51"/>
        <v/>
      </c>
      <c r="AF1069" s="45" t="str">
        <f>IF(AD1069="","",COUNTIF($AE$1:$AE1068,$AE1069)+RANK($AE1069,$AE$2:$AE$10540,1))</f>
        <v/>
      </c>
      <c r="AG1069" s="45" t="str">
        <f t="shared" si="52"/>
        <v/>
      </c>
      <c r="AH1069" s="45" t="str">
        <f>IF($AD1069="","",COUNTIF($AG$1:$AG1068,$AG1069)+RANK($AG1069,$AG$1:$AG$10539,0))</f>
        <v/>
      </c>
      <c r="AI1069" s="10" t="str">
        <f t="shared" si="53"/>
        <v>2005-06 Upper Deck Victory #253 Brent Seabrook CHI    /   $</v>
      </c>
      <c r="AJ1069" s="11">
        <v>2005</v>
      </c>
      <c r="AK1069" s="17" t="s">
        <v>1879</v>
      </c>
      <c r="AL1069" s="12" t="s">
        <v>625</v>
      </c>
      <c r="AM1069" s="10">
        <v>253</v>
      </c>
      <c r="AN1069" s="12" t="s">
        <v>553</v>
      </c>
      <c r="AO1069" s="9" t="s">
        <v>1917</v>
      </c>
      <c r="AP1069" s="9"/>
      <c r="AQ1069" s="9"/>
      <c r="AR1069" s="14"/>
      <c r="AS1069" s="9"/>
      <c r="AT1069" s="9"/>
      <c r="AU1069" s="9"/>
      <c r="AV1069" s="13"/>
      <c r="AW1069" s="13"/>
      <c r="AX1069" s="9"/>
      <c r="AY1069" s="9"/>
      <c r="AZ1069" s="9"/>
      <c r="BA1069" s="33"/>
      <c r="BB1069" s="33"/>
      <c r="BC1069" s="36"/>
      <c r="BD1069" s="12" t="s">
        <v>1771</v>
      </c>
    </row>
    <row r="1070" spans="1:56" s="12" customFormat="1" x14ac:dyDescent="0.2">
      <c r="A1070" s="9" t="str">
        <f>IF(Search!$C$5="","",IF(COUNTA(Inventory!$AP1070)=1,1,""))</f>
        <v/>
      </c>
      <c r="B1070" s="9" t="str">
        <f>IF(Search!$C$4="","",IF(ISNUMBER(SEARCH(Search!$C$4,$AR1070))=TRUE,1,""))</f>
        <v/>
      </c>
      <c r="C1070" s="9" t="str">
        <f>IF(Search!$C$6="x",IF(COUNTA($AQ1070)=1,1,"N"),IF(COUNTA($AQ1070)=1,"N",""))</f>
        <v/>
      </c>
      <c r="D1070" s="9" t="str">
        <f>IF(Search!$O$8="","",IF(ISNUMBER(SEARCH(Search!$O$8,$BD1070))=TRUE,1,""))</f>
        <v/>
      </c>
      <c r="E1070" s="9" t="str">
        <f>IF(Search!$C$7="","",IF(ISNUMBER(SEARCH(Search!$C$7,$AN1070))=TRUE,1,""))</f>
        <v/>
      </c>
      <c r="F1070" s="9" t="str">
        <f>IF(Search!$C$8="","",IF(ISNUMBER(SEARCH(Search!$C$8,$AO1070))=TRUE,1,""))</f>
        <v/>
      </c>
      <c r="G1070" s="9" t="str">
        <f>IF(Search!$F$4="","",IF(Inventory!$AJ1070&lt;Search!$F$4,"",1))</f>
        <v/>
      </c>
      <c r="H1070" s="9" t="str">
        <f>IF(Search!$F$5="","",IF(Inventory!$AJ1070&gt;Search!$F$5,"",1))</f>
        <v/>
      </c>
      <c r="I1070" s="9" t="str">
        <f>IF(Search!$F$7="","",IF(Search!$F$8="",IF(ISNUMBER(SEARCH(Search!$F$7,$AL1070))=TRUE,1,""),""))</f>
        <v/>
      </c>
      <c r="J1070" s="9" t="str">
        <f>IF($AL1070=Search!$F$8,1,"")</f>
        <v/>
      </c>
      <c r="K1070" s="9" t="str">
        <f>IF(Search!$I$4="","",IF(COUNTA($AS1070)=1,IF(Search!$I$4="N","N",1),""))</f>
        <v/>
      </c>
      <c r="L1070" s="9" t="str">
        <f>IF(Search!$I$5="","",IF($AS1070="RC",1,""))</f>
        <v/>
      </c>
      <c r="M1070" s="9" t="str">
        <f>IF(Search!$I$6="","",IF($AS1070="RCP",1,""))</f>
        <v/>
      </c>
      <c r="N1070" s="9" t="str">
        <f>IF(Search!$I$8="","",IF(COUNTA($AT1070)=1,IF(Search!$I$8="N","N",1),""))</f>
        <v/>
      </c>
      <c r="O1070" s="9" t="str">
        <f>IF(Search!$L$4="","",IF(COUNTA($AU1070)=1,IF(Search!$L$4="N","N",1),""))</f>
        <v/>
      </c>
      <c r="P1070" s="9" t="str">
        <f>IF(Search!$L$5="","",IF(ISNUMBER(SEARCH("Jersey",$AU1070))=TRUE,IF(Search!$L$5="N","N",1),""))</f>
        <v/>
      </c>
      <c r="Q1070" s="9" t="str">
        <f>IF(Search!$L$6="","",IF(ISNUMBER(SEARCH("Patch",$AU1070))=TRUE,IF(Search!$L$6="N","N",1),""))</f>
        <v/>
      </c>
      <c r="R1070" s="9" t="str">
        <f>IF(Search!$L$7="","",IF(ISNUMBER(SEARCH("Shield",$AU1070))=TRUE,IF(Search!$L$7="N","N",1),""))</f>
        <v/>
      </c>
      <c r="S1070" s="9" t="str">
        <f>IF(Search!$L$8="","",IF(ISNUMBER(SEARCH("Stick",$AU1070))=TRUE,IF(Search!$L$8="N","N",1),""))</f>
        <v/>
      </c>
      <c r="T1070" s="9" t="str">
        <f>IF(Search!$O$4="","",IF(COUNTA($AW1070)=1,IF(Search!$O$4="N","N",1),""))</f>
        <v/>
      </c>
      <c r="U1070" s="9" t="str">
        <f>IF(Search!$O$5="","",IF($AW1070="","",IF($AW1070&lt;Search!$O$5,"",1)))</f>
        <v/>
      </c>
      <c r="V1070" s="9" t="str">
        <f>IF(Search!$O$6="","",IF($AW1070="","",IF($AW1070&gt;Search!$O$6,"",1)))</f>
        <v/>
      </c>
      <c r="W1070" s="9" t="str">
        <f>IF(Search!$U$4="","",IF($AX1070="","",1))</f>
        <v/>
      </c>
      <c r="X1070" s="9" t="str">
        <f>IF(Search!$U$5="","",IF(ISNUMBER(SEARCH(Search!$U$5,$AX1070))=TRUE,IF(Search!$U$5="N","N",1),""))</f>
        <v/>
      </c>
      <c r="Y1070" s="9" t="str">
        <f>IF(Search!$U$6="","",IF($AY1070&lt;Search!$U$6,"",1))</f>
        <v/>
      </c>
      <c r="Z1070" s="9" t="str">
        <f>IF(Search!$R$4="","",IF(Inventory!$BA1070&lt;Search!$R$4,"",1))</f>
        <v/>
      </c>
      <c r="AA1070" s="9" t="str">
        <f>IF(Search!$R$5="","",IF($BA1070&gt;Search!$R$5,"",1))</f>
        <v/>
      </c>
      <c r="AB1070" s="9" t="str">
        <f>IF(Search!$R$6="","",IF($BB1070&lt;Search!$R$6,"",1))</f>
        <v/>
      </c>
      <c r="AC1070" s="9" t="str">
        <f>IF(Search!$R$7="","",IF($BB1070&lt;Search!$R$7,"",1))</f>
        <v/>
      </c>
      <c r="AD1070" s="45" t="str">
        <f>IF(COUNTIF($A1070:$AC1070,"n")&gt;0,"",IF(SUM($A1070:$AC1070)=COUNTA(Search!$C$4:$C$8,Search!$F$4:$F$8,Search!$I$4:$I$6,Search!$I$8,Search!$L$4:$L$8,Search!$O$4:$O$8,Search!$R$4:$R$7,Search!$U$4:$U$7)-COUNTIF(Search!$C$4:$U$7,"n"),1+LARGE($AD$1:AD1069,1),""))</f>
        <v/>
      </c>
      <c r="AE1070" s="45" t="str">
        <f t="shared" si="51"/>
        <v/>
      </c>
      <c r="AF1070" s="45" t="str">
        <f>IF(AD1070="","",COUNTIF($AE$1:$AE1069,$AE1070)+RANK($AE1070,$AE$2:$AE$10540,1))</f>
        <v/>
      </c>
      <c r="AG1070" s="45" t="str">
        <f t="shared" si="52"/>
        <v/>
      </c>
      <c r="AH1070" s="45" t="str">
        <f>IF($AD1070="","",COUNTIF($AG$1:$AG1069,$AG1070)+RANK($AG1070,$AG$1:$AG$10539,0))</f>
        <v/>
      </c>
      <c r="AI1070" s="10" t="str">
        <f t="shared" si="53"/>
        <v>2005-06 Upper Deck Victory #254 Cam Barker     /   $</v>
      </c>
      <c r="AJ1070" s="11">
        <v>2005</v>
      </c>
      <c r="AK1070" s="17" t="s">
        <v>1879</v>
      </c>
      <c r="AL1070" s="12" t="s">
        <v>625</v>
      </c>
      <c r="AM1070" s="10">
        <v>254</v>
      </c>
      <c r="AN1070" s="12" t="s">
        <v>627</v>
      </c>
      <c r="AO1070" s="9"/>
      <c r="AP1070" s="9"/>
      <c r="AQ1070" s="9"/>
      <c r="AR1070" s="14"/>
      <c r="AS1070" s="9"/>
      <c r="AT1070" s="9"/>
      <c r="AU1070" s="9"/>
      <c r="AV1070" s="13"/>
      <c r="AW1070" s="13"/>
      <c r="AX1070" s="9"/>
      <c r="AY1070" s="9"/>
      <c r="AZ1070" s="9"/>
      <c r="BA1070" s="33"/>
      <c r="BB1070" s="33"/>
      <c r="BC1070" s="36"/>
      <c r="BD1070" s="12" t="s">
        <v>1771</v>
      </c>
    </row>
    <row r="1071" spans="1:56" s="12" customFormat="1" x14ac:dyDescent="0.2">
      <c r="A1071" s="9" t="str">
        <f>IF(Search!$C$5="","",IF(COUNTA(Inventory!$AP1071)=1,1,""))</f>
        <v/>
      </c>
      <c r="B1071" s="9" t="str">
        <f>IF(Search!$C$4="","",IF(ISNUMBER(SEARCH(Search!$C$4,$AR1071))=TRUE,1,""))</f>
        <v/>
      </c>
      <c r="C1071" s="9" t="str">
        <f>IF(Search!$C$6="x",IF(COUNTA($AQ1071)=1,1,"N"),IF(COUNTA($AQ1071)=1,"N",""))</f>
        <v/>
      </c>
      <c r="D1071" s="9" t="str">
        <f>IF(Search!$O$8="","",IF(ISNUMBER(SEARCH(Search!$O$8,$BD1071))=TRUE,1,""))</f>
        <v/>
      </c>
      <c r="E1071" s="9" t="str">
        <f>IF(Search!$C$7="","",IF(ISNUMBER(SEARCH(Search!$C$7,$AN1071))=TRUE,1,""))</f>
        <v/>
      </c>
      <c r="F1071" s="9" t="str">
        <f>IF(Search!$C$8="","",IF(ISNUMBER(SEARCH(Search!$C$8,$AO1071))=TRUE,1,""))</f>
        <v/>
      </c>
      <c r="G1071" s="9" t="str">
        <f>IF(Search!$F$4="","",IF(Inventory!$AJ1071&lt;Search!$F$4,"",1))</f>
        <v/>
      </c>
      <c r="H1071" s="9" t="str">
        <f>IF(Search!$F$5="","",IF(Inventory!$AJ1071&gt;Search!$F$5,"",1))</f>
        <v/>
      </c>
      <c r="I1071" s="9" t="str">
        <f>IF(Search!$F$7="","",IF(Search!$F$8="",IF(ISNUMBER(SEARCH(Search!$F$7,$AL1071))=TRUE,1,""),""))</f>
        <v/>
      </c>
      <c r="J1071" s="9" t="str">
        <f>IF($AL1071=Search!$F$8,1,"")</f>
        <v/>
      </c>
      <c r="K1071" s="9" t="str">
        <f>IF(Search!$I$4="","",IF(COUNTA($AS1071)=1,IF(Search!$I$4="N","N",1),""))</f>
        <v/>
      </c>
      <c r="L1071" s="9" t="str">
        <f>IF(Search!$I$5="","",IF($AS1071="RC",1,""))</f>
        <v/>
      </c>
      <c r="M1071" s="9" t="str">
        <f>IF(Search!$I$6="","",IF($AS1071="RCP",1,""))</f>
        <v/>
      </c>
      <c r="N1071" s="9" t="str">
        <f>IF(Search!$I$8="","",IF(COUNTA($AT1071)=1,IF(Search!$I$8="N","N",1),""))</f>
        <v/>
      </c>
      <c r="O1071" s="9" t="str">
        <f>IF(Search!$L$4="","",IF(COUNTA($AU1071)=1,IF(Search!$L$4="N","N",1),""))</f>
        <v/>
      </c>
      <c r="P1071" s="9" t="str">
        <f>IF(Search!$L$5="","",IF(ISNUMBER(SEARCH("Jersey",$AU1071))=TRUE,IF(Search!$L$5="N","N",1),""))</f>
        <v/>
      </c>
      <c r="Q1071" s="9" t="str">
        <f>IF(Search!$L$6="","",IF(ISNUMBER(SEARCH("Patch",$AU1071))=TRUE,IF(Search!$L$6="N","N",1),""))</f>
        <v/>
      </c>
      <c r="R1071" s="9" t="str">
        <f>IF(Search!$L$7="","",IF(ISNUMBER(SEARCH("Shield",$AU1071))=TRUE,IF(Search!$L$7="N","N",1),""))</f>
        <v/>
      </c>
      <c r="S1071" s="9" t="str">
        <f>IF(Search!$L$8="","",IF(ISNUMBER(SEARCH("Stick",$AU1071))=TRUE,IF(Search!$L$8="N","N",1),""))</f>
        <v/>
      </c>
      <c r="T1071" s="9" t="str">
        <f>IF(Search!$O$4="","",IF(COUNTA($AW1071)=1,IF(Search!$O$4="N","N",1),""))</f>
        <v/>
      </c>
      <c r="U1071" s="9" t="str">
        <f>IF(Search!$O$5="","",IF($AW1071="","",IF($AW1071&lt;Search!$O$5,"",1)))</f>
        <v/>
      </c>
      <c r="V1071" s="9" t="str">
        <f>IF(Search!$O$6="","",IF($AW1071="","",IF($AW1071&gt;Search!$O$6,"",1)))</f>
        <v/>
      </c>
      <c r="W1071" s="9" t="str">
        <f>IF(Search!$U$4="","",IF($AX1071="","",1))</f>
        <v/>
      </c>
      <c r="X1071" s="9" t="str">
        <f>IF(Search!$U$5="","",IF(ISNUMBER(SEARCH(Search!$U$5,$AX1071))=TRUE,IF(Search!$U$5="N","N",1),""))</f>
        <v/>
      </c>
      <c r="Y1071" s="9" t="str">
        <f>IF(Search!$U$6="","",IF($AY1071&lt;Search!$U$6,"",1))</f>
        <v/>
      </c>
      <c r="Z1071" s="9" t="str">
        <f>IF(Search!$R$4="","",IF(Inventory!$BA1071&lt;Search!$R$4,"",1))</f>
        <v/>
      </c>
      <c r="AA1071" s="9" t="str">
        <f>IF(Search!$R$5="","",IF($BA1071&gt;Search!$R$5,"",1))</f>
        <v/>
      </c>
      <c r="AB1071" s="9" t="str">
        <f>IF(Search!$R$6="","",IF($BB1071&lt;Search!$R$6,"",1))</f>
        <v/>
      </c>
      <c r="AC1071" s="9" t="str">
        <f>IF(Search!$R$7="","",IF($BB1071&lt;Search!$R$7,"",1))</f>
        <v/>
      </c>
      <c r="AD1071" s="45" t="str">
        <f>IF(COUNTIF($A1071:$AC1071,"n")&gt;0,"",IF(SUM($A1071:$AC1071)=COUNTA(Search!$C$4:$C$8,Search!$F$4:$F$8,Search!$I$4:$I$6,Search!$I$8,Search!$L$4:$L$8,Search!$O$4:$O$8,Search!$R$4:$R$7,Search!$U$4:$U$7)-COUNTIF(Search!$C$4:$U$7,"n"),1+LARGE($AD$1:AD1070,1),""))</f>
        <v/>
      </c>
      <c r="AE1071" s="45" t="str">
        <f t="shared" si="51"/>
        <v/>
      </c>
      <c r="AF1071" s="45" t="str">
        <f>IF(AD1071="","",COUNTIF($AE$1:$AE1070,$AE1071)+RANK($AE1071,$AE$2:$AE$10540,1))</f>
        <v/>
      </c>
      <c r="AG1071" s="45" t="str">
        <f t="shared" si="52"/>
        <v/>
      </c>
      <c r="AH1071" s="45" t="str">
        <f>IF($AD1071="","",COUNTIF($AG$1:$AG1070,$AG1071)+RANK($AG1071,$AG$1:$AG$10539,0))</f>
        <v/>
      </c>
      <c r="AI1071" s="10" t="str">
        <f t="shared" si="53"/>
        <v>2005-06 Upper Deck Victory #256 Jay McClement     /   $</v>
      </c>
      <c r="AJ1071" s="11">
        <v>2005</v>
      </c>
      <c r="AK1071" s="17" t="s">
        <v>1879</v>
      </c>
      <c r="AL1071" s="12" t="s">
        <v>625</v>
      </c>
      <c r="AM1071" s="10">
        <v>256</v>
      </c>
      <c r="AN1071" s="12" t="s">
        <v>572</v>
      </c>
      <c r="AO1071" s="9"/>
      <c r="AP1071" s="9"/>
      <c r="AQ1071" s="9"/>
      <c r="AR1071" s="14"/>
      <c r="AS1071" s="9"/>
      <c r="AT1071" s="9"/>
      <c r="AU1071" s="9"/>
      <c r="AV1071" s="13"/>
      <c r="AW1071" s="13"/>
      <c r="AX1071" s="9"/>
      <c r="AY1071" s="9"/>
      <c r="AZ1071" s="9"/>
      <c r="BA1071" s="33"/>
      <c r="BB1071" s="33"/>
      <c r="BC1071" s="36"/>
      <c r="BD1071" s="12" t="s">
        <v>1771</v>
      </c>
    </row>
    <row r="1072" spans="1:56" s="12" customFormat="1" x14ac:dyDescent="0.2">
      <c r="A1072" s="9" t="str">
        <f>IF(Search!$C$5="","",IF(COUNTA(Inventory!$AP1072)=1,1,""))</f>
        <v/>
      </c>
      <c r="B1072" s="9" t="str">
        <f>IF(Search!$C$4="","",IF(ISNUMBER(SEARCH(Search!$C$4,$AR1072))=TRUE,1,""))</f>
        <v/>
      </c>
      <c r="C1072" s="9" t="str">
        <f>IF(Search!$C$6="x",IF(COUNTA($AQ1072)=1,1,"N"),IF(COUNTA($AQ1072)=1,"N",""))</f>
        <v/>
      </c>
      <c r="D1072" s="9" t="str">
        <f>IF(Search!$O$8="","",IF(ISNUMBER(SEARCH(Search!$O$8,$BD1072))=TRUE,1,""))</f>
        <v/>
      </c>
      <c r="E1072" s="9" t="str">
        <f>IF(Search!$C$7="","",IF(ISNUMBER(SEARCH(Search!$C$7,$AN1072))=TRUE,1,""))</f>
        <v/>
      </c>
      <c r="F1072" s="9" t="str">
        <f>IF(Search!$C$8="","",IF(ISNUMBER(SEARCH(Search!$C$8,$AO1072))=TRUE,1,""))</f>
        <v/>
      </c>
      <c r="G1072" s="9" t="str">
        <f>IF(Search!$F$4="","",IF(Inventory!$AJ1072&lt;Search!$F$4,"",1))</f>
        <v/>
      </c>
      <c r="H1072" s="9" t="str">
        <f>IF(Search!$F$5="","",IF(Inventory!$AJ1072&gt;Search!$F$5,"",1))</f>
        <v/>
      </c>
      <c r="I1072" s="9" t="str">
        <f>IF(Search!$F$7="","",IF(Search!$F$8="",IF(ISNUMBER(SEARCH(Search!$F$7,$AL1072))=TRUE,1,""),""))</f>
        <v/>
      </c>
      <c r="J1072" s="9" t="str">
        <f>IF($AL1072=Search!$F$8,1,"")</f>
        <v/>
      </c>
      <c r="K1072" s="9" t="str">
        <f>IF(Search!$I$4="","",IF(COUNTA($AS1072)=1,IF(Search!$I$4="N","N",1),""))</f>
        <v/>
      </c>
      <c r="L1072" s="9" t="str">
        <f>IF(Search!$I$5="","",IF($AS1072="RC",1,""))</f>
        <v/>
      </c>
      <c r="M1072" s="9" t="str">
        <f>IF(Search!$I$6="","",IF($AS1072="RCP",1,""))</f>
        <v/>
      </c>
      <c r="N1072" s="9" t="str">
        <f>IF(Search!$I$8="","",IF(COUNTA($AT1072)=1,IF(Search!$I$8="N","N",1),""))</f>
        <v/>
      </c>
      <c r="O1072" s="9" t="str">
        <f>IF(Search!$L$4="","",IF(COUNTA($AU1072)=1,IF(Search!$L$4="N","N",1),""))</f>
        <v/>
      </c>
      <c r="P1072" s="9" t="str">
        <f>IF(Search!$L$5="","",IF(ISNUMBER(SEARCH("Jersey",$AU1072))=TRUE,IF(Search!$L$5="N","N",1),""))</f>
        <v/>
      </c>
      <c r="Q1072" s="9" t="str">
        <f>IF(Search!$L$6="","",IF(ISNUMBER(SEARCH("Patch",$AU1072))=TRUE,IF(Search!$L$6="N","N",1),""))</f>
        <v/>
      </c>
      <c r="R1072" s="9" t="str">
        <f>IF(Search!$L$7="","",IF(ISNUMBER(SEARCH("Shield",$AU1072))=TRUE,IF(Search!$L$7="N","N",1),""))</f>
        <v/>
      </c>
      <c r="S1072" s="9" t="str">
        <f>IF(Search!$L$8="","",IF(ISNUMBER(SEARCH("Stick",$AU1072))=TRUE,IF(Search!$L$8="N","N",1),""))</f>
        <v/>
      </c>
      <c r="T1072" s="9" t="str">
        <f>IF(Search!$O$4="","",IF(COUNTA($AW1072)=1,IF(Search!$O$4="N","N",1),""))</f>
        <v/>
      </c>
      <c r="U1072" s="9" t="str">
        <f>IF(Search!$O$5="","",IF($AW1072="","",IF($AW1072&lt;Search!$O$5,"",1)))</f>
        <v/>
      </c>
      <c r="V1072" s="9" t="str">
        <f>IF(Search!$O$6="","",IF($AW1072="","",IF($AW1072&gt;Search!$O$6,"",1)))</f>
        <v/>
      </c>
      <c r="W1072" s="9" t="str">
        <f>IF(Search!$U$4="","",IF($AX1072="","",1))</f>
        <v/>
      </c>
      <c r="X1072" s="9" t="str">
        <f>IF(Search!$U$5="","",IF(ISNUMBER(SEARCH(Search!$U$5,$AX1072))=TRUE,IF(Search!$U$5="N","N",1),""))</f>
        <v/>
      </c>
      <c r="Y1072" s="9" t="str">
        <f>IF(Search!$U$6="","",IF($AY1072&lt;Search!$U$6,"",1))</f>
        <v/>
      </c>
      <c r="Z1072" s="9" t="str">
        <f>IF(Search!$R$4="","",IF(Inventory!$BA1072&lt;Search!$R$4,"",1))</f>
        <v/>
      </c>
      <c r="AA1072" s="9" t="str">
        <f>IF(Search!$R$5="","",IF($BA1072&gt;Search!$R$5,"",1))</f>
        <v/>
      </c>
      <c r="AB1072" s="9" t="str">
        <f>IF(Search!$R$6="","",IF($BB1072&lt;Search!$R$6,"",1))</f>
        <v/>
      </c>
      <c r="AC1072" s="9" t="str">
        <f>IF(Search!$R$7="","",IF($BB1072&lt;Search!$R$7,"",1))</f>
        <v/>
      </c>
      <c r="AD1072" s="45" t="str">
        <f>IF(COUNTIF($A1072:$AC1072,"n")&gt;0,"",IF(SUM($A1072:$AC1072)=COUNTA(Search!$C$4:$C$8,Search!$F$4:$F$8,Search!$I$4:$I$6,Search!$I$8,Search!$L$4:$L$8,Search!$O$4:$O$8,Search!$R$4:$R$7,Search!$U$4:$U$7)-COUNTIF(Search!$C$4:$U$7,"n"),1+LARGE($AD$1:AD1071,1),""))</f>
        <v/>
      </c>
      <c r="AE1072" s="45" t="str">
        <f t="shared" si="51"/>
        <v/>
      </c>
      <c r="AF1072" s="45" t="str">
        <f>IF(AD1072="","",COUNTIF($AE$1:$AE1071,$AE1072)+RANK($AE1072,$AE$2:$AE$10540,1))</f>
        <v/>
      </c>
      <c r="AG1072" s="45" t="str">
        <f t="shared" si="52"/>
        <v/>
      </c>
      <c r="AH1072" s="45" t="str">
        <f>IF($AD1072="","",COUNTIF($AG$1:$AG1071,$AG1072)+RANK($AG1072,$AG$1:$AG$10539,0))</f>
        <v/>
      </c>
      <c r="AI1072" s="10" t="str">
        <f t="shared" si="53"/>
        <v>2005-06 Upper Deck Victory #259 Hannu Toivonen     /   $</v>
      </c>
      <c r="AJ1072" s="11">
        <v>2005</v>
      </c>
      <c r="AK1072" s="17" t="s">
        <v>1879</v>
      </c>
      <c r="AL1072" s="12" t="s">
        <v>625</v>
      </c>
      <c r="AM1072" s="10">
        <v>259</v>
      </c>
      <c r="AN1072" s="12" t="s">
        <v>628</v>
      </c>
      <c r="AO1072" s="9"/>
      <c r="AP1072" s="9"/>
      <c r="AQ1072" s="9"/>
      <c r="AR1072" s="14"/>
      <c r="AS1072" s="9"/>
      <c r="AT1072" s="9"/>
      <c r="AU1072" s="9"/>
      <c r="AV1072" s="13"/>
      <c r="AW1072" s="13"/>
      <c r="AX1072" s="9"/>
      <c r="AY1072" s="9"/>
      <c r="AZ1072" s="9"/>
      <c r="BA1072" s="33"/>
      <c r="BB1072" s="33"/>
      <c r="BC1072" s="36"/>
      <c r="BD1072" s="12" t="s">
        <v>1771</v>
      </c>
    </row>
    <row r="1073" spans="1:57" s="12" customFormat="1" x14ac:dyDescent="0.2">
      <c r="A1073" s="9" t="str">
        <f>IF(Search!$C$5="","",IF(COUNTA(Inventory!$AP1073)=1,1,""))</f>
        <v/>
      </c>
      <c r="B1073" s="9" t="str">
        <f>IF(Search!$C$4="","",IF(ISNUMBER(SEARCH(Search!$C$4,$AR1073))=TRUE,1,""))</f>
        <v/>
      </c>
      <c r="C1073" s="9" t="str">
        <f>IF(Search!$C$6="x",IF(COUNTA($AQ1073)=1,1,"N"),IF(COUNTA($AQ1073)=1,"N",""))</f>
        <v/>
      </c>
      <c r="D1073" s="9" t="str">
        <f>IF(Search!$O$8="","",IF(ISNUMBER(SEARCH(Search!$O$8,$BD1073))=TRUE,1,""))</f>
        <v/>
      </c>
      <c r="E1073" s="9" t="str">
        <f>IF(Search!$C$7="","",IF(ISNUMBER(SEARCH(Search!$C$7,$AN1073))=TRUE,1,""))</f>
        <v/>
      </c>
      <c r="F1073" s="9" t="str">
        <f>IF(Search!$C$8="","",IF(ISNUMBER(SEARCH(Search!$C$8,$AO1073))=TRUE,1,""))</f>
        <v/>
      </c>
      <c r="G1073" s="9" t="str">
        <f>IF(Search!$F$4="","",IF(Inventory!$AJ1073&lt;Search!$F$4,"",1))</f>
        <v/>
      </c>
      <c r="H1073" s="9" t="str">
        <f>IF(Search!$F$5="","",IF(Inventory!$AJ1073&gt;Search!$F$5,"",1))</f>
        <v/>
      </c>
      <c r="I1073" s="9" t="str">
        <f>IF(Search!$F$7="","",IF(Search!$F$8="",IF(ISNUMBER(SEARCH(Search!$F$7,$AL1073))=TRUE,1,""),""))</f>
        <v/>
      </c>
      <c r="J1073" s="9" t="str">
        <f>IF($AL1073=Search!$F$8,1,"")</f>
        <v/>
      </c>
      <c r="K1073" s="9" t="str">
        <f>IF(Search!$I$4="","",IF(COUNTA($AS1073)=1,IF(Search!$I$4="N","N",1),""))</f>
        <v/>
      </c>
      <c r="L1073" s="9" t="str">
        <f>IF(Search!$I$5="","",IF($AS1073="RC",1,""))</f>
        <v/>
      </c>
      <c r="M1073" s="9" t="str">
        <f>IF(Search!$I$6="","",IF($AS1073="RCP",1,""))</f>
        <v/>
      </c>
      <c r="N1073" s="9" t="str">
        <f>IF(Search!$I$8="","",IF(COUNTA($AT1073)=1,IF(Search!$I$8="N","N",1),""))</f>
        <v/>
      </c>
      <c r="O1073" s="9" t="str">
        <f>IF(Search!$L$4="","",IF(COUNTA($AU1073)=1,IF(Search!$L$4="N","N",1),""))</f>
        <v/>
      </c>
      <c r="P1073" s="9" t="str">
        <f>IF(Search!$L$5="","",IF(ISNUMBER(SEARCH("Jersey",$AU1073))=TRUE,IF(Search!$L$5="N","N",1),""))</f>
        <v/>
      </c>
      <c r="Q1073" s="9" t="str">
        <f>IF(Search!$L$6="","",IF(ISNUMBER(SEARCH("Patch",$AU1073))=TRUE,IF(Search!$L$6="N","N",1),""))</f>
        <v/>
      </c>
      <c r="R1073" s="9" t="str">
        <f>IF(Search!$L$7="","",IF(ISNUMBER(SEARCH("Shield",$AU1073))=TRUE,IF(Search!$L$7="N","N",1),""))</f>
        <v/>
      </c>
      <c r="S1073" s="9" t="str">
        <f>IF(Search!$L$8="","",IF(ISNUMBER(SEARCH("Stick",$AU1073))=TRUE,IF(Search!$L$8="N","N",1),""))</f>
        <v/>
      </c>
      <c r="T1073" s="9" t="str">
        <f>IF(Search!$O$4="","",IF(COUNTA($AW1073)=1,IF(Search!$O$4="N","N",1),""))</f>
        <v/>
      </c>
      <c r="U1073" s="9" t="str">
        <f>IF(Search!$O$5="","",IF($AW1073="","",IF($AW1073&lt;Search!$O$5,"",1)))</f>
        <v/>
      </c>
      <c r="V1073" s="9" t="str">
        <f>IF(Search!$O$6="","",IF($AW1073="","",IF($AW1073&gt;Search!$O$6,"",1)))</f>
        <v/>
      </c>
      <c r="W1073" s="9" t="str">
        <f>IF(Search!$U$4="","",IF($AX1073="","",1))</f>
        <v/>
      </c>
      <c r="X1073" s="9" t="str">
        <f>IF(Search!$U$5="","",IF(ISNUMBER(SEARCH(Search!$U$5,$AX1073))=TRUE,IF(Search!$U$5="N","N",1),""))</f>
        <v/>
      </c>
      <c r="Y1073" s="9" t="str">
        <f>IF(Search!$U$6="","",IF($AY1073&lt;Search!$U$6,"",1))</f>
        <v/>
      </c>
      <c r="Z1073" s="9" t="str">
        <f>IF(Search!$R$4="","",IF(Inventory!$BA1073&lt;Search!$R$4,"",1))</f>
        <v/>
      </c>
      <c r="AA1073" s="9" t="str">
        <f>IF(Search!$R$5="","",IF($BA1073&gt;Search!$R$5,"",1))</f>
        <v/>
      </c>
      <c r="AB1073" s="9" t="str">
        <f>IF(Search!$R$6="","",IF($BB1073&lt;Search!$R$6,"",1))</f>
        <v/>
      </c>
      <c r="AC1073" s="9" t="str">
        <f>IF(Search!$R$7="","",IF($BB1073&lt;Search!$R$7,"",1))</f>
        <v/>
      </c>
      <c r="AD1073" s="45" t="str">
        <f>IF(COUNTIF($A1073:$AC1073,"n")&gt;0,"",IF(SUM($A1073:$AC1073)=COUNTA(Search!$C$4:$C$8,Search!$F$4:$F$8,Search!$I$4:$I$6,Search!$I$8,Search!$L$4:$L$8,Search!$O$4:$O$8,Search!$R$4:$R$7,Search!$U$4:$U$7)-COUNTIF(Search!$C$4:$U$7,"n"),1+LARGE($AD$1:AD1072,1),""))</f>
        <v/>
      </c>
      <c r="AE1073" s="45" t="str">
        <f t="shared" si="51"/>
        <v/>
      </c>
      <c r="AF1073" s="45" t="str">
        <f>IF(AD1073="","",COUNTIF($AE$1:$AE1072,$AE1073)+RANK($AE1073,$AE$2:$AE$10540,1))</f>
        <v/>
      </c>
      <c r="AG1073" s="45" t="str">
        <f t="shared" si="52"/>
        <v/>
      </c>
      <c r="AH1073" s="45" t="str">
        <f>IF($AD1073="","",COUNTIF($AG$1:$AG1072,$AG1073)+RANK($AG1073,$AG$1:$AG$10539,0))</f>
        <v/>
      </c>
      <c r="AI1073" s="10" t="str">
        <f t="shared" si="53"/>
        <v>2005-06 Upper Deck Victory #272 Jeff Carter     /   $</v>
      </c>
      <c r="AJ1073" s="11">
        <v>2005</v>
      </c>
      <c r="AK1073" s="17" t="s">
        <v>1879</v>
      </c>
      <c r="AL1073" s="12" t="s">
        <v>625</v>
      </c>
      <c r="AM1073" s="10">
        <v>272</v>
      </c>
      <c r="AN1073" s="12" t="s">
        <v>584</v>
      </c>
      <c r="AO1073" s="9"/>
      <c r="AP1073" s="9"/>
      <c r="AQ1073" s="9"/>
      <c r="AR1073" s="14"/>
      <c r="AS1073" s="9"/>
      <c r="AT1073" s="9"/>
      <c r="AU1073" s="9"/>
      <c r="AV1073" s="13"/>
      <c r="AW1073" s="13"/>
      <c r="AX1073" s="9"/>
      <c r="AY1073" s="9"/>
      <c r="AZ1073" s="9"/>
      <c r="BA1073" s="33"/>
      <c r="BB1073" s="33"/>
      <c r="BC1073" s="36"/>
      <c r="BD1073" s="12" t="s">
        <v>1771</v>
      </c>
    </row>
    <row r="1074" spans="1:57" s="12" customFormat="1" x14ac:dyDescent="0.2">
      <c r="A1074" s="9" t="str">
        <f>IF(Search!$C$5="","",IF(COUNTA(Inventory!$AP1074)=1,1,""))</f>
        <v/>
      </c>
      <c r="B1074" s="9" t="str">
        <f>IF(Search!$C$4="","",IF(ISNUMBER(SEARCH(Search!$C$4,$AR1074))=TRUE,1,""))</f>
        <v/>
      </c>
      <c r="C1074" s="9" t="str">
        <f>IF(Search!$C$6="x",IF(COUNTA($AQ1074)=1,1,"N"),IF(COUNTA($AQ1074)=1,"N",""))</f>
        <v/>
      </c>
      <c r="D1074" s="9" t="str">
        <f>IF(Search!$O$8="","",IF(ISNUMBER(SEARCH(Search!$O$8,$BD1074))=TRUE,1,""))</f>
        <v/>
      </c>
      <c r="E1074" s="9" t="str">
        <f>IF(Search!$C$7="","",IF(ISNUMBER(SEARCH(Search!$C$7,$AN1074))=TRUE,1,""))</f>
        <v/>
      </c>
      <c r="F1074" s="9" t="str">
        <f>IF(Search!$C$8="","",IF(ISNUMBER(SEARCH(Search!$C$8,$AO1074))=TRUE,1,""))</f>
        <v/>
      </c>
      <c r="G1074" s="9" t="str">
        <f>IF(Search!$F$4="","",IF(Inventory!$AJ1074&lt;Search!$F$4,"",1))</f>
        <v/>
      </c>
      <c r="H1074" s="9" t="str">
        <f>IF(Search!$F$5="","",IF(Inventory!$AJ1074&gt;Search!$F$5,"",1))</f>
        <v/>
      </c>
      <c r="I1074" s="9" t="str">
        <f>IF(Search!$F$7="","",IF(Search!$F$8="",IF(ISNUMBER(SEARCH(Search!$F$7,$AL1074))=TRUE,1,""),""))</f>
        <v/>
      </c>
      <c r="J1074" s="9" t="str">
        <f>IF($AL1074=Search!$F$8,1,"")</f>
        <v/>
      </c>
      <c r="K1074" s="9" t="str">
        <f>IF(Search!$I$4="","",IF(COUNTA($AS1074)=1,IF(Search!$I$4="N","N",1),""))</f>
        <v/>
      </c>
      <c r="L1074" s="9" t="str">
        <f>IF(Search!$I$5="","",IF($AS1074="RC",1,""))</f>
        <v/>
      </c>
      <c r="M1074" s="9" t="str">
        <f>IF(Search!$I$6="","",IF($AS1074="RCP",1,""))</f>
        <v/>
      </c>
      <c r="N1074" s="9" t="str">
        <f>IF(Search!$I$8="","",IF(COUNTA($AT1074)=1,IF(Search!$I$8="N","N",1),""))</f>
        <v/>
      </c>
      <c r="O1074" s="9" t="str">
        <f>IF(Search!$L$4="","",IF(COUNTA($AU1074)=1,IF(Search!$L$4="N","N",1),""))</f>
        <v/>
      </c>
      <c r="P1074" s="9" t="str">
        <f>IF(Search!$L$5="","",IF(ISNUMBER(SEARCH("Jersey",$AU1074))=TRUE,IF(Search!$L$5="N","N",1),""))</f>
        <v/>
      </c>
      <c r="Q1074" s="9" t="str">
        <f>IF(Search!$L$6="","",IF(ISNUMBER(SEARCH("Patch",$AU1074))=TRUE,IF(Search!$L$6="N","N",1),""))</f>
        <v/>
      </c>
      <c r="R1074" s="9" t="str">
        <f>IF(Search!$L$7="","",IF(ISNUMBER(SEARCH("Shield",$AU1074))=TRUE,IF(Search!$L$7="N","N",1),""))</f>
        <v/>
      </c>
      <c r="S1074" s="9" t="str">
        <f>IF(Search!$L$8="","",IF(ISNUMBER(SEARCH("Stick",$AU1074))=TRUE,IF(Search!$L$8="N","N",1),""))</f>
        <v/>
      </c>
      <c r="T1074" s="9" t="str">
        <f>IF(Search!$O$4="","",IF(COUNTA($AW1074)=1,IF(Search!$O$4="N","N",1),""))</f>
        <v/>
      </c>
      <c r="U1074" s="9" t="str">
        <f>IF(Search!$O$5="","",IF($AW1074="","",IF($AW1074&lt;Search!$O$5,"",1)))</f>
        <v/>
      </c>
      <c r="V1074" s="9" t="str">
        <f>IF(Search!$O$6="","",IF($AW1074="","",IF($AW1074&gt;Search!$O$6,"",1)))</f>
        <v/>
      </c>
      <c r="W1074" s="9" t="str">
        <f>IF(Search!$U$4="","",IF($AX1074="","",1))</f>
        <v/>
      </c>
      <c r="X1074" s="9" t="str">
        <f>IF(Search!$U$5="","",IF(ISNUMBER(SEARCH(Search!$U$5,$AX1074))=TRUE,IF(Search!$U$5="N","N",1),""))</f>
        <v/>
      </c>
      <c r="Y1074" s="9" t="str">
        <f>IF(Search!$U$6="","",IF($AY1074&lt;Search!$U$6,"",1))</f>
        <v/>
      </c>
      <c r="Z1074" s="9" t="str">
        <f>IF(Search!$R$4="","",IF(Inventory!$BA1074&lt;Search!$R$4,"",1))</f>
        <v/>
      </c>
      <c r="AA1074" s="9" t="str">
        <f>IF(Search!$R$5="","",IF($BA1074&gt;Search!$R$5,"",1))</f>
        <v/>
      </c>
      <c r="AB1074" s="9" t="str">
        <f>IF(Search!$R$6="","",IF($BB1074&lt;Search!$R$6,"",1))</f>
        <v/>
      </c>
      <c r="AC1074" s="9" t="str">
        <f>IF(Search!$R$7="","",IF($BB1074&lt;Search!$R$7,"",1))</f>
        <v/>
      </c>
      <c r="AD1074" s="45" t="str">
        <f>IF(COUNTIF($A1074:$AC1074,"n")&gt;0,"",IF(SUM($A1074:$AC1074)=COUNTA(Search!$C$4:$C$8,Search!$F$4:$F$8,Search!$I$4:$I$6,Search!$I$8,Search!$L$4:$L$8,Search!$O$4:$O$8,Search!$R$4:$R$7,Search!$U$4:$U$7)-COUNTIF(Search!$C$4:$U$7,"n"),1+LARGE($AD$1:AD1073,1),""))</f>
        <v/>
      </c>
      <c r="AE1074" s="45" t="str">
        <f t="shared" si="51"/>
        <v/>
      </c>
      <c r="AF1074" s="45" t="str">
        <f>IF(AD1074="","",COUNTIF($AE$1:$AE1073,$AE1074)+RANK($AE1074,$AE$2:$AE$10540,1))</f>
        <v/>
      </c>
      <c r="AG1074" s="45" t="str">
        <f t="shared" si="52"/>
        <v/>
      </c>
      <c r="AH1074" s="45" t="str">
        <f>IF($AD1074="","",COUNTIF($AG$1:$AG1073,$AG1074)+RANK($AG1074,$AG$1:$AG$10539,0))</f>
        <v/>
      </c>
      <c r="AI1074" s="10" t="str">
        <f t="shared" si="53"/>
        <v>2005-06 Upper Deck Victory #274 Cam Ward     /   $</v>
      </c>
      <c r="AJ1074" s="11">
        <v>2005</v>
      </c>
      <c r="AK1074" s="17" t="s">
        <v>1879</v>
      </c>
      <c r="AL1074" s="12" t="s">
        <v>625</v>
      </c>
      <c r="AM1074" s="10">
        <v>274</v>
      </c>
      <c r="AN1074" s="12" t="s">
        <v>629</v>
      </c>
      <c r="AO1074" s="9"/>
      <c r="AP1074" s="9"/>
      <c r="AQ1074" s="9"/>
      <c r="AR1074" s="14"/>
      <c r="AS1074" s="9"/>
      <c r="AT1074" s="9"/>
      <c r="AU1074" s="9"/>
      <c r="AV1074" s="13"/>
      <c r="AW1074" s="13"/>
      <c r="AX1074" s="9"/>
      <c r="AY1074" s="9"/>
      <c r="AZ1074" s="9"/>
      <c r="BA1074" s="33"/>
      <c r="BB1074" s="33"/>
      <c r="BC1074" s="36"/>
      <c r="BD1074" s="12" t="s">
        <v>1771</v>
      </c>
    </row>
    <row r="1075" spans="1:57" s="12" customFormat="1" x14ac:dyDescent="0.2">
      <c r="A1075" s="9" t="str">
        <f>IF(Search!$C$5="","",IF(COUNTA(Inventory!$AP1075)=1,1,""))</f>
        <v/>
      </c>
      <c r="B1075" s="9" t="str">
        <f>IF(Search!$C$4="","",IF(ISNUMBER(SEARCH(Search!$C$4,$AR1075))=TRUE,1,""))</f>
        <v/>
      </c>
      <c r="C1075" s="9" t="str">
        <f>IF(Search!$C$6="x",IF(COUNTA($AQ1075)=1,1,"N"),IF(COUNTA($AQ1075)=1,"N",""))</f>
        <v/>
      </c>
      <c r="D1075" s="9" t="str">
        <f>IF(Search!$O$8="","",IF(ISNUMBER(SEARCH(Search!$O$8,$BD1075))=TRUE,1,""))</f>
        <v/>
      </c>
      <c r="E1075" s="9" t="str">
        <f>IF(Search!$C$7="","",IF(ISNUMBER(SEARCH(Search!$C$7,$AN1075))=TRUE,1,""))</f>
        <v/>
      </c>
      <c r="F1075" s="9" t="str">
        <f>IF(Search!$C$8="","",IF(ISNUMBER(SEARCH(Search!$C$8,$AO1075))=TRUE,1,""))</f>
        <v/>
      </c>
      <c r="G1075" s="9" t="str">
        <f>IF(Search!$F$4="","",IF(Inventory!$AJ1075&lt;Search!$F$4,"",1))</f>
        <v/>
      </c>
      <c r="H1075" s="9" t="str">
        <f>IF(Search!$F$5="","",IF(Inventory!$AJ1075&gt;Search!$F$5,"",1))</f>
        <v/>
      </c>
      <c r="I1075" s="9" t="str">
        <f>IF(Search!$F$7="","",IF(Search!$F$8="",IF(ISNUMBER(SEARCH(Search!$F$7,$AL1075))=TRUE,1,""),""))</f>
        <v/>
      </c>
      <c r="J1075" s="9" t="str">
        <f>IF($AL1075=Search!$F$8,1,"")</f>
        <v/>
      </c>
      <c r="K1075" s="9" t="str">
        <f>IF(Search!$I$4="","",IF(COUNTA($AS1075)=1,IF(Search!$I$4="N","N",1),""))</f>
        <v/>
      </c>
      <c r="L1075" s="9" t="str">
        <f>IF(Search!$I$5="","",IF($AS1075="RC",1,""))</f>
        <v/>
      </c>
      <c r="M1075" s="9" t="str">
        <f>IF(Search!$I$6="","",IF($AS1075="RCP",1,""))</f>
        <v/>
      </c>
      <c r="N1075" s="9" t="str">
        <f>IF(Search!$I$8="","",IF(COUNTA($AT1075)=1,IF(Search!$I$8="N","N",1),""))</f>
        <v/>
      </c>
      <c r="O1075" s="9" t="str">
        <f>IF(Search!$L$4="","",IF(COUNTA($AU1075)=1,IF(Search!$L$4="N","N",1),""))</f>
        <v/>
      </c>
      <c r="P1075" s="9" t="str">
        <f>IF(Search!$L$5="","",IF(ISNUMBER(SEARCH("Jersey",$AU1075))=TRUE,IF(Search!$L$5="N","N",1),""))</f>
        <v/>
      </c>
      <c r="Q1075" s="9" t="str">
        <f>IF(Search!$L$6="","",IF(ISNUMBER(SEARCH("Patch",$AU1075))=TRUE,IF(Search!$L$6="N","N",1),""))</f>
        <v/>
      </c>
      <c r="R1075" s="9" t="str">
        <f>IF(Search!$L$7="","",IF(ISNUMBER(SEARCH("Shield",$AU1075))=TRUE,IF(Search!$L$7="N","N",1),""))</f>
        <v/>
      </c>
      <c r="S1075" s="9" t="str">
        <f>IF(Search!$L$8="","",IF(ISNUMBER(SEARCH("Stick",$AU1075))=TRUE,IF(Search!$L$8="N","N",1),""))</f>
        <v/>
      </c>
      <c r="T1075" s="9" t="str">
        <f>IF(Search!$O$4="","",IF(COUNTA($AW1075)=1,IF(Search!$O$4="N","N",1),""))</f>
        <v/>
      </c>
      <c r="U1075" s="9" t="str">
        <f>IF(Search!$O$5="","",IF($AW1075="","",IF($AW1075&lt;Search!$O$5,"",1)))</f>
        <v/>
      </c>
      <c r="V1075" s="9" t="str">
        <f>IF(Search!$O$6="","",IF($AW1075="","",IF($AW1075&gt;Search!$O$6,"",1)))</f>
        <v/>
      </c>
      <c r="W1075" s="9" t="str">
        <f>IF(Search!$U$4="","",IF($AX1075="","",1))</f>
        <v/>
      </c>
      <c r="X1075" s="9" t="str">
        <f>IF(Search!$U$5="","",IF(ISNUMBER(SEARCH(Search!$U$5,$AX1075))=TRUE,IF(Search!$U$5="N","N",1),""))</f>
        <v/>
      </c>
      <c r="Y1075" s="9" t="str">
        <f>IF(Search!$U$6="","",IF($AY1075&lt;Search!$U$6,"",1))</f>
        <v/>
      </c>
      <c r="Z1075" s="9" t="str">
        <f>IF(Search!$R$4="","",IF(Inventory!$BA1075&lt;Search!$R$4,"",1))</f>
        <v/>
      </c>
      <c r="AA1075" s="9" t="str">
        <f>IF(Search!$R$5="","",IF($BA1075&gt;Search!$R$5,"",1))</f>
        <v/>
      </c>
      <c r="AB1075" s="9" t="str">
        <f>IF(Search!$R$6="","",IF($BB1075&lt;Search!$R$6,"",1))</f>
        <v/>
      </c>
      <c r="AC1075" s="9" t="str">
        <f>IF(Search!$R$7="","",IF($BB1075&lt;Search!$R$7,"",1))</f>
        <v/>
      </c>
      <c r="AD1075" s="45" t="str">
        <f>IF(COUNTIF($A1075:$AC1075,"n")&gt;0,"",IF(SUM($A1075:$AC1075)=COUNTA(Search!$C$4:$C$8,Search!$F$4:$F$8,Search!$I$4:$I$6,Search!$I$8,Search!$L$4:$L$8,Search!$O$4:$O$8,Search!$R$4:$R$7,Search!$U$4:$U$7)-COUNTIF(Search!$C$4:$U$7,"n"),1+LARGE($AD$1:AD1074,1),""))</f>
        <v/>
      </c>
      <c r="AE1075" s="45" t="str">
        <f t="shared" si="51"/>
        <v/>
      </c>
      <c r="AF1075" s="45" t="str">
        <f>IF(AD1075="","",COUNTIF($AE$1:$AE1074,$AE1075)+RANK($AE1075,$AE$2:$AE$10540,1))</f>
        <v/>
      </c>
      <c r="AG1075" s="45" t="str">
        <f t="shared" si="52"/>
        <v/>
      </c>
      <c r="AH1075" s="45" t="str">
        <f>IF($AD1075="","",COUNTIF($AG$1:$AG1074,$AG1075)+RANK($AG1075,$AG$1:$AG$10539,0))</f>
        <v/>
      </c>
      <c r="AI1075" s="10" t="str">
        <f t="shared" si="53"/>
        <v>2005-06 Upper Deck Victory #279 Alexander Steen TOR    /   $</v>
      </c>
      <c r="AJ1075" s="11">
        <v>2005</v>
      </c>
      <c r="AK1075" s="17" t="s">
        <v>1879</v>
      </c>
      <c r="AL1075" s="12" t="s">
        <v>625</v>
      </c>
      <c r="AM1075" s="10">
        <v>279</v>
      </c>
      <c r="AN1075" s="12" t="s">
        <v>550</v>
      </c>
      <c r="AO1075" s="9" t="s">
        <v>1904</v>
      </c>
      <c r="AP1075" s="9"/>
      <c r="AQ1075" s="9"/>
      <c r="AR1075" s="14"/>
      <c r="AS1075" s="9"/>
      <c r="AT1075" s="9"/>
      <c r="AU1075" s="9"/>
      <c r="AV1075" s="13"/>
      <c r="AW1075" s="13"/>
      <c r="AX1075" s="9"/>
      <c r="AY1075" s="9"/>
      <c r="AZ1075" s="9"/>
      <c r="BA1075" s="33"/>
      <c r="BB1075" s="33"/>
      <c r="BC1075" s="36"/>
      <c r="BD1075" s="12" t="s">
        <v>1771</v>
      </c>
    </row>
    <row r="1076" spans="1:57" s="12" customFormat="1" x14ac:dyDescent="0.2">
      <c r="A1076" s="9" t="str">
        <f>IF(Search!$C$5="","",IF(COUNTA(Inventory!$AP1076)=1,1,""))</f>
        <v/>
      </c>
      <c r="B1076" s="9" t="str">
        <f>IF(Search!$C$4="","",IF(ISNUMBER(SEARCH(Search!$C$4,$AR1076))=TRUE,1,""))</f>
        <v/>
      </c>
      <c r="C1076" s="9" t="str">
        <f>IF(Search!$C$6="x",IF(COUNTA($AQ1076)=1,1,"N"),IF(COUNTA($AQ1076)=1,"N",""))</f>
        <v/>
      </c>
      <c r="D1076" s="9" t="str">
        <f>IF(Search!$O$8="","",IF(ISNUMBER(SEARCH(Search!$O$8,$BD1076))=TRUE,1,""))</f>
        <v/>
      </c>
      <c r="E1076" s="9" t="str">
        <f>IF(Search!$C$7="","",IF(ISNUMBER(SEARCH(Search!$C$7,$AN1076))=TRUE,1,""))</f>
        <v/>
      </c>
      <c r="F1076" s="9" t="str">
        <f>IF(Search!$C$8="","",IF(ISNUMBER(SEARCH(Search!$C$8,$AO1076))=TRUE,1,""))</f>
        <v/>
      </c>
      <c r="G1076" s="9" t="str">
        <f>IF(Search!$F$4="","",IF(Inventory!$AJ1076&lt;Search!$F$4,"",1))</f>
        <v/>
      </c>
      <c r="H1076" s="9" t="str">
        <f>IF(Search!$F$5="","",IF(Inventory!$AJ1076&gt;Search!$F$5,"",1))</f>
        <v/>
      </c>
      <c r="I1076" s="9" t="str">
        <f>IF(Search!$F$7="","",IF(Search!$F$8="",IF(ISNUMBER(SEARCH(Search!$F$7,$AL1076))=TRUE,1,""),""))</f>
        <v/>
      </c>
      <c r="J1076" s="9" t="str">
        <f>IF($AL1076=Search!$F$8,1,"")</f>
        <v/>
      </c>
      <c r="K1076" s="9" t="str">
        <f>IF(Search!$I$4="","",IF(COUNTA($AS1076)=1,IF(Search!$I$4="N","N",1),""))</f>
        <v/>
      </c>
      <c r="L1076" s="9" t="str">
        <f>IF(Search!$I$5="","",IF($AS1076="RC",1,""))</f>
        <v/>
      </c>
      <c r="M1076" s="9" t="str">
        <f>IF(Search!$I$6="","",IF($AS1076="RCP",1,""))</f>
        <v/>
      </c>
      <c r="N1076" s="9" t="str">
        <f>IF(Search!$I$8="","",IF(COUNTA($AT1076)=1,IF(Search!$I$8="N","N",1),""))</f>
        <v/>
      </c>
      <c r="O1076" s="9" t="str">
        <f>IF(Search!$L$4="","",IF(COUNTA($AU1076)=1,IF(Search!$L$4="N","N",1),""))</f>
        <v/>
      </c>
      <c r="P1076" s="9" t="str">
        <f>IF(Search!$L$5="","",IF(ISNUMBER(SEARCH("Jersey",$AU1076))=TRUE,IF(Search!$L$5="N","N",1),""))</f>
        <v/>
      </c>
      <c r="Q1076" s="9" t="str">
        <f>IF(Search!$L$6="","",IF(ISNUMBER(SEARCH("Patch",$AU1076))=TRUE,IF(Search!$L$6="N","N",1),""))</f>
        <v/>
      </c>
      <c r="R1076" s="9" t="str">
        <f>IF(Search!$L$7="","",IF(ISNUMBER(SEARCH("Shield",$AU1076))=TRUE,IF(Search!$L$7="N","N",1),""))</f>
        <v/>
      </c>
      <c r="S1076" s="9" t="str">
        <f>IF(Search!$L$8="","",IF(ISNUMBER(SEARCH("Stick",$AU1076))=TRUE,IF(Search!$L$8="N","N",1),""))</f>
        <v/>
      </c>
      <c r="T1076" s="9" t="str">
        <f>IF(Search!$O$4="","",IF(COUNTA($AW1076)=1,IF(Search!$O$4="N","N",1),""))</f>
        <v/>
      </c>
      <c r="U1076" s="9" t="str">
        <f>IF(Search!$O$5="","",IF($AW1076="","",IF($AW1076&lt;Search!$O$5,"",1)))</f>
        <v/>
      </c>
      <c r="V1076" s="9" t="str">
        <f>IF(Search!$O$6="","",IF($AW1076="","",IF($AW1076&gt;Search!$O$6,"",1)))</f>
        <v/>
      </c>
      <c r="W1076" s="9" t="str">
        <f>IF(Search!$U$4="","",IF($AX1076="","",1))</f>
        <v/>
      </c>
      <c r="X1076" s="9" t="str">
        <f>IF(Search!$U$5="","",IF(ISNUMBER(SEARCH(Search!$U$5,$AX1076))=TRUE,IF(Search!$U$5="N","N",1),""))</f>
        <v/>
      </c>
      <c r="Y1076" s="9" t="str">
        <f>IF(Search!$U$6="","",IF($AY1076&lt;Search!$U$6,"",1))</f>
        <v/>
      </c>
      <c r="Z1076" s="9" t="str">
        <f>IF(Search!$R$4="","",IF(Inventory!$BA1076&lt;Search!$R$4,"",1))</f>
        <v/>
      </c>
      <c r="AA1076" s="9" t="str">
        <f>IF(Search!$R$5="","",IF($BA1076&gt;Search!$R$5,"",1))</f>
        <v/>
      </c>
      <c r="AB1076" s="9" t="str">
        <f>IF(Search!$R$6="","",IF($BB1076&lt;Search!$R$6,"",1))</f>
        <v/>
      </c>
      <c r="AC1076" s="9" t="str">
        <f>IF(Search!$R$7="","",IF($BB1076&lt;Search!$R$7,"",1))</f>
        <v/>
      </c>
      <c r="AD1076" s="45" t="str">
        <f>IF(COUNTIF($A1076:$AC1076,"n")&gt;0,"",IF(SUM($A1076:$AC1076)=COUNTA(Search!$C$4:$C$8,Search!$F$4:$F$8,Search!$I$4:$I$6,Search!$I$8,Search!$L$4:$L$8,Search!$O$4:$O$8,Search!$R$4:$R$7,Search!$U$4:$U$7)-COUNTIF(Search!$C$4:$U$7,"n"),1+LARGE($AD$1:AD1075,1),""))</f>
        <v/>
      </c>
      <c r="AE1076" s="45" t="str">
        <f t="shared" si="51"/>
        <v/>
      </c>
      <c r="AF1076" s="45" t="str">
        <f>IF(AD1076="","",COUNTIF($AE$1:$AE1075,$AE1076)+RANK($AE1076,$AE$2:$AE$10540,1))</f>
        <v/>
      </c>
      <c r="AG1076" s="45" t="str">
        <f t="shared" si="52"/>
        <v/>
      </c>
      <c r="AH1076" s="45" t="str">
        <f>IF($AD1076="","",COUNTIF($AG$1:$AG1075,$AG1076)+RANK($AG1076,$AG$1:$AG$10539,0))</f>
        <v/>
      </c>
      <c r="AI1076" s="10" t="str">
        <f t="shared" si="53"/>
        <v>2005-06 Upper Deck Victory #281 Corey Perry     /   $</v>
      </c>
      <c r="AJ1076" s="11">
        <v>2005</v>
      </c>
      <c r="AK1076" s="17" t="s">
        <v>1879</v>
      </c>
      <c r="AL1076" s="12" t="s">
        <v>625</v>
      </c>
      <c r="AM1076" s="10">
        <v>281</v>
      </c>
      <c r="AN1076" s="12" t="s">
        <v>548</v>
      </c>
      <c r="AO1076" s="9"/>
      <c r="AP1076" s="9"/>
      <c r="AQ1076" s="9"/>
      <c r="AR1076" s="14"/>
      <c r="AS1076" s="9"/>
      <c r="AT1076" s="9"/>
      <c r="AU1076" s="9"/>
      <c r="AV1076" s="13"/>
      <c r="AW1076" s="13"/>
      <c r="AX1076" s="9"/>
      <c r="AY1076" s="9"/>
      <c r="AZ1076" s="9"/>
      <c r="BA1076" s="33"/>
      <c r="BB1076" s="33"/>
      <c r="BC1076" s="36"/>
      <c r="BD1076" s="12" t="s">
        <v>1771</v>
      </c>
    </row>
    <row r="1077" spans="1:57" s="12" customFormat="1" x14ac:dyDescent="0.2">
      <c r="A1077" s="9">
        <f>IF(Search!$C$5="","",IF(COUNTA(Inventory!$AP1077)=1,1,""))</f>
        <v>1</v>
      </c>
      <c r="B1077" s="9" t="str">
        <f>IF(Search!$C$4="","",IF(ISNUMBER(SEARCH(Search!$C$4,$AR1077))=TRUE,1,""))</f>
        <v/>
      </c>
      <c r="C1077" s="9" t="str">
        <f>IF(Search!$C$6="x",IF(COUNTA($AQ1077)=1,1,"N"),IF(COUNTA($AQ1077)=1,"N",""))</f>
        <v/>
      </c>
      <c r="D1077" s="9" t="str">
        <f>IF(Search!$O$8="","",IF(ISNUMBER(SEARCH(Search!$O$8,$BD1077))=TRUE,1,""))</f>
        <v/>
      </c>
      <c r="E1077" s="9" t="str">
        <f>IF(Search!$C$7="","",IF(ISNUMBER(SEARCH(Search!$C$7,$AN1077))=TRUE,1,""))</f>
        <v/>
      </c>
      <c r="F1077" s="9" t="str">
        <f>IF(Search!$C$8="","",IF(ISNUMBER(SEARCH(Search!$C$8,$AO1077))=TRUE,1,""))</f>
        <v/>
      </c>
      <c r="G1077" s="9" t="str">
        <f>IF(Search!$F$4="","",IF(Inventory!$AJ1077&lt;Search!$F$4,"",1))</f>
        <v/>
      </c>
      <c r="H1077" s="9" t="str">
        <f>IF(Search!$F$5="","",IF(Inventory!$AJ1077&gt;Search!$F$5,"",1))</f>
        <v/>
      </c>
      <c r="I1077" s="9" t="str">
        <f>IF(Search!$F$7="","",IF(Search!$F$8="",IF(ISNUMBER(SEARCH(Search!$F$7,$AL1077))=TRUE,1,""),""))</f>
        <v/>
      </c>
      <c r="J1077" s="9" t="str">
        <f>IF($AL1077=Search!$F$8,1,"")</f>
        <v/>
      </c>
      <c r="K1077" s="9" t="str">
        <f>IF(Search!$I$4="","",IF(COUNTA($AS1077)=1,IF(Search!$I$4="N","N",1),""))</f>
        <v/>
      </c>
      <c r="L1077" s="9" t="str">
        <f>IF(Search!$I$5="","",IF($AS1077="RC",1,""))</f>
        <v/>
      </c>
      <c r="M1077" s="9" t="str">
        <f>IF(Search!$I$6="","",IF($AS1077="RCP",1,""))</f>
        <v/>
      </c>
      <c r="N1077" s="9" t="str">
        <f>IF(Search!$I$8="","",IF(COUNTA($AT1077)=1,IF(Search!$I$8="N","N",1),""))</f>
        <v/>
      </c>
      <c r="O1077" s="9" t="str">
        <f>IF(Search!$L$4="","",IF(COUNTA($AU1077)=1,IF(Search!$L$4="N","N",1),""))</f>
        <v/>
      </c>
      <c r="P1077" s="9" t="str">
        <f>IF(Search!$L$5="","",IF(ISNUMBER(SEARCH("Jersey",$AU1077))=TRUE,IF(Search!$L$5="N","N",1),""))</f>
        <v/>
      </c>
      <c r="Q1077" s="9" t="str">
        <f>IF(Search!$L$6="","",IF(ISNUMBER(SEARCH("Patch",$AU1077))=TRUE,IF(Search!$L$6="N","N",1),""))</f>
        <v/>
      </c>
      <c r="R1077" s="9" t="str">
        <f>IF(Search!$L$7="","",IF(ISNUMBER(SEARCH("Shield",$AU1077))=TRUE,IF(Search!$L$7="N","N",1),""))</f>
        <v/>
      </c>
      <c r="S1077" s="9" t="str">
        <f>IF(Search!$L$8="","",IF(ISNUMBER(SEARCH("Stick",$AU1077))=TRUE,IF(Search!$L$8="N","N",1),""))</f>
        <v/>
      </c>
      <c r="T1077" s="9" t="str">
        <f>IF(Search!$O$4="","",IF(COUNTA($AW1077)=1,IF(Search!$O$4="N","N",1),""))</f>
        <v/>
      </c>
      <c r="U1077" s="9" t="str">
        <f>IF(Search!$O$5="","",IF($AW1077="","",IF($AW1077&lt;Search!$O$5,"",1)))</f>
        <v/>
      </c>
      <c r="V1077" s="9" t="str">
        <f>IF(Search!$O$6="","",IF($AW1077="","",IF($AW1077&gt;Search!$O$6,"",1)))</f>
        <v/>
      </c>
      <c r="W1077" s="9" t="str">
        <f>IF(Search!$U$4="","",IF($AX1077="","",1))</f>
        <v/>
      </c>
      <c r="X1077" s="9" t="str">
        <f>IF(Search!$U$5="","",IF(ISNUMBER(SEARCH(Search!$U$5,$AX1077))=TRUE,IF(Search!$U$5="N","N",1),""))</f>
        <v/>
      </c>
      <c r="Y1077" s="9" t="str">
        <f>IF(Search!$U$6="","",IF($AY1077&lt;Search!$U$6,"",1))</f>
        <v/>
      </c>
      <c r="Z1077" s="9" t="str">
        <f>IF(Search!$R$4="","",IF(Inventory!$BA1077&lt;Search!$R$4,"",1))</f>
        <v/>
      </c>
      <c r="AA1077" s="9" t="str">
        <f>IF(Search!$R$5="","",IF($BA1077&gt;Search!$R$5,"",1))</f>
        <v/>
      </c>
      <c r="AB1077" s="9" t="str">
        <f>IF(Search!$R$6="","",IF($BB1077&lt;Search!$R$6,"",1))</f>
        <v/>
      </c>
      <c r="AC1077" s="9" t="str">
        <f>IF(Search!$R$7="","",IF($BB1077&lt;Search!$R$7,"",1))</f>
        <v/>
      </c>
      <c r="AD1077" s="45">
        <f>IF(COUNTIF($A1077:$AC1077,"n")&gt;0,"",IF(SUM($A1077:$AC1077)=COUNTA(Search!$C$4:$C$8,Search!$F$4:$F$8,Search!$I$4:$I$6,Search!$I$8,Search!$L$4:$L$8,Search!$O$4:$O$8,Search!$R$4:$R$7,Search!$U$4:$U$7)-COUNTIF(Search!$C$4:$U$7,"n"),1+LARGE($AD$1:AD1076,1),""))</f>
        <v>38</v>
      </c>
      <c r="AE1077" s="45">
        <f t="shared" si="51"/>
        <v>1611</v>
      </c>
      <c r="AF1077" s="45">
        <f>IF(AD1077="","",COUNTIF($AE$1:$AE1076,$AE1077)+RANK($AE1077,$AE$2:$AE$10540,1))</f>
        <v>292</v>
      </c>
      <c r="AG1077" s="45">
        <f t="shared" si="52"/>
        <v>0</v>
      </c>
      <c r="AH1077" s="45">
        <f>IF($AD1077="","",COUNTIF($AG$1:$AG1076,$AG1077)+RANK($AG1077,$AG$1:$AG$10539,0))</f>
        <v>200</v>
      </c>
      <c r="AI1077" s="10" t="str">
        <f t="shared" si="53"/>
        <v>2006-07 Artifacts #199 Mats Sundin     /   $</v>
      </c>
      <c r="AJ1077" s="11">
        <v>2006</v>
      </c>
      <c r="AK1077" s="17" t="s">
        <v>1987</v>
      </c>
      <c r="AL1077" s="12" t="s">
        <v>854</v>
      </c>
      <c r="AM1077" s="10">
        <v>199</v>
      </c>
      <c r="AN1077" s="15" t="s">
        <v>215</v>
      </c>
      <c r="AO1077" s="14"/>
      <c r="AP1077" s="9" t="s">
        <v>1902</v>
      </c>
      <c r="AQ1077" s="9"/>
      <c r="AR1077" s="14"/>
      <c r="AS1077" s="9"/>
      <c r="AT1077" s="9"/>
      <c r="AU1077" s="9"/>
      <c r="AV1077" s="13"/>
      <c r="AW1077" s="13"/>
      <c r="AX1077" s="9"/>
      <c r="AY1077" s="9"/>
      <c r="AZ1077" s="9"/>
      <c r="BA1077" s="33"/>
      <c r="BB1077" s="33"/>
      <c r="BC1077" s="36"/>
      <c r="BD1077" s="12" t="s">
        <v>1771</v>
      </c>
    </row>
    <row r="1078" spans="1:57" s="12" customFormat="1" x14ac:dyDescent="0.2">
      <c r="A1078" s="9" t="str">
        <f>IF(Search!$C$5="","",IF(COUNTA(Inventory!$AP1078)=1,1,""))</f>
        <v/>
      </c>
      <c r="B1078" s="9" t="str">
        <f>IF(Search!$C$4="","",IF(ISNUMBER(SEARCH(Search!$C$4,$AR1078))=TRUE,1,""))</f>
        <v/>
      </c>
      <c r="C1078" s="9" t="str">
        <f>IF(Search!$C$6="x",IF(COUNTA($AQ1078)=1,1,"N"),IF(COUNTA($AQ1078)=1,"N",""))</f>
        <v/>
      </c>
      <c r="D1078" s="9" t="str">
        <f>IF(Search!$O$8="","",IF(ISNUMBER(SEARCH(Search!$O$8,$BD1078))=TRUE,1,""))</f>
        <v/>
      </c>
      <c r="E1078" s="9" t="str">
        <f>IF(Search!$C$7="","",IF(ISNUMBER(SEARCH(Search!$C$7,$AN1078))=TRUE,1,""))</f>
        <v/>
      </c>
      <c r="F1078" s="9" t="str">
        <f>IF(Search!$C$8="","",IF(ISNUMBER(SEARCH(Search!$C$8,$AO1078))=TRUE,1,""))</f>
        <v/>
      </c>
      <c r="G1078" s="9" t="str">
        <f>IF(Search!$F$4="","",IF(Inventory!$AJ1078&lt;Search!$F$4,"",1))</f>
        <v/>
      </c>
      <c r="H1078" s="9" t="str">
        <f>IF(Search!$F$5="","",IF(Inventory!$AJ1078&gt;Search!$F$5,"",1))</f>
        <v/>
      </c>
      <c r="I1078" s="9" t="str">
        <f>IF(Search!$F$7="","",IF(Search!$F$8="",IF(ISNUMBER(SEARCH(Search!$F$7,$AL1078))=TRUE,1,""),""))</f>
        <v/>
      </c>
      <c r="J1078" s="9" t="str">
        <f>IF($AL1078=Search!$F$8,1,"")</f>
        <v/>
      </c>
      <c r="K1078" s="9" t="str">
        <f>IF(Search!$I$4="","",IF(COUNTA($AS1078)=1,IF(Search!$I$4="N","N",1),""))</f>
        <v/>
      </c>
      <c r="L1078" s="9" t="str">
        <f>IF(Search!$I$5="","",IF($AS1078="RC",1,""))</f>
        <v/>
      </c>
      <c r="M1078" s="9" t="str">
        <f>IF(Search!$I$6="","",IF($AS1078="RCP",1,""))</f>
        <v/>
      </c>
      <c r="N1078" s="9" t="str">
        <f>IF(Search!$I$8="","",IF(COUNTA($AT1078)=1,IF(Search!$I$8="N","N",1),""))</f>
        <v/>
      </c>
      <c r="O1078" s="9" t="str">
        <f>IF(Search!$L$4="","",IF(COUNTA($AU1078)=1,IF(Search!$L$4="N","N",1),""))</f>
        <v/>
      </c>
      <c r="P1078" s="9" t="str">
        <f>IF(Search!$L$5="","",IF(ISNUMBER(SEARCH("Jersey",$AU1078))=TRUE,IF(Search!$L$5="N","N",1),""))</f>
        <v/>
      </c>
      <c r="Q1078" s="9" t="str">
        <f>IF(Search!$L$6="","",IF(ISNUMBER(SEARCH("Patch",$AU1078))=TRUE,IF(Search!$L$6="N","N",1),""))</f>
        <v/>
      </c>
      <c r="R1078" s="9" t="str">
        <f>IF(Search!$L$7="","",IF(ISNUMBER(SEARCH("Shield",$AU1078))=TRUE,IF(Search!$L$7="N","N",1),""))</f>
        <v/>
      </c>
      <c r="S1078" s="9" t="str">
        <f>IF(Search!$L$8="","",IF(ISNUMBER(SEARCH("Stick",$AU1078))=TRUE,IF(Search!$L$8="N","N",1),""))</f>
        <v/>
      </c>
      <c r="T1078" s="9" t="str">
        <f>IF(Search!$O$4="","",IF(COUNTA($AW1078)=1,IF(Search!$O$4="N","N",1),""))</f>
        <v/>
      </c>
      <c r="U1078" s="9" t="str">
        <f>IF(Search!$O$5="","",IF($AW1078="","",IF($AW1078&lt;Search!$O$5,"",1)))</f>
        <v/>
      </c>
      <c r="V1078" s="9" t="str">
        <f>IF(Search!$O$6="","",IF($AW1078="","",IF($AW1078&gt;Search!$O$6,"",1)))</f>
        <v/>
      </c>
      <c r="W1078" s="9" t="str">
        <f>IF(Search!$U$4="","",IF($AX1078="","",1))</f>
        <v/>
      </c>
      <c r="X1078" s="9" t="str">
        <f>IF(Search!$U$5="","",IF(ISNUMBER(SEARCH(Search!$U$5,$AX1078))=TRUE,IF(Search!$U$5="N","N",1),""))</f>
        <v/>
      </c>
      <c r="Y1078" s="9" t="str">
        <f>IF(Search!$U$6="","",IF($AY1078&lt;Search!$U$6,"",1))</f>
        <v/>
      </c>
      <c r="Z1078" s="9" t="str">
        <f>IF(Search!$R$4="","",IF(Inventory!$BA1078&lt;Search!$R$4,"",1))</f>
        <v/>
      </c>
      <c r="AA1078" s="9" t="str">
        <f>IF(Search!$R$5="","",IF($BA1078&gt;Search!$R$5,"",1))</f>
        <v/>
      </c>
      <c r="AB1078" s="9" t="str">
        <f>IF(Search!$R$6="","",IF($BB1078&lt;Search!$R$6,"",1))</f>
        <v/>
      </c>
      <c r="AC1078" s="9" t="str">
        <f>IF(Search!$R$7="","",IF($BB1078&lt;Search!$R$7,"",1))</f>
        <v/>
      </c>
      <c r="AD1078" s="45" t="str">
        <f>IF(COUNTIF($A1078:$AC1078,"n")&gt;0,"",IF(SUM($A1078:$AC1078)=COUNTA(Search!$C$4:$C$8,Search!$F$4:$F$8,Search!$I$4:$I$6,Search!$I$8,Search!$L$4:$L$8,Search!$O$4:$O$8,Search!$R$4:$R$7,Search!$U$4:$U$7)-COUNTIF(Search!$C$4:$U$7,"n"),1+LARGE($AD$1:AD1077,1),""))</f>
        <v/>
      </c>
      <c r="AE1078" s="45" t="str">
        <f t="shared" si="51"/>
        <v/>
      </c>
      <c r="AF1078" s="45" t="str">
        <f>IF(AD1078="","",COUNTIF($AE$1:$AE1077,$AE1078)+RANK($AE1078,$AE$2:$AE$10540,1))</f>
        <v/>
      </c>
      <c r="AG1078" s="45" t="str">
        <f t="shared" si="52"/>
        <v/>
      </c>
      <c r="AH1078" s="45" t="str">
        <f>IF($AD1078="","",COUNTIF($AG$1:$AG1077,$AG1078)+RANK($AG1078,$AG$1:$AG$10539,0))</f>
        <v/>
      </c>
      <c r="AI1078" s="10" t="str">
        <f t="shared" si="53"/>
        <v>2006-07 Be A Player Signatures #AR Andrew Raycroft   AU  /   $</v>
      </c>
      <c r="AJ1078" s="11">
        <v>2006</v>
      </c>
      <c r="AK1078" s="17" t="s">
        <v>1987</v>
      </c>
      <c r="AL1078" s="12" t="s">
        <v>630</v>
      </c>
      <c r="AM1078" s="10" t="s">
        <v>631</v>
      </c>
      <c r="AN1078" s="12" t="s">
        <v>632</v>
      </c>
      <c r="AO1078" s="9"/>
      <c r="AP1078" s="9"/>
      <c r="AQ1078" s="9"/>
      <c r="AR1078" s="29" t="s">
        <v>2467</v>
      </c>
      <c r="AS1078" s="9"/>
      <c r="AT1078" s="9" t="s">
        <v>1857</v>
      </c>
      <c r="AU1078" s="9"/>
      <c r="AV1078" s="13"/>
      <c r="AW1078" s="13"/>
      <c r="AX1078" s="9"/>
      <c r="AY1078" s="9"/>
      <c r="AZ1078" s="9"/>
      <c r="BA1078" s="33"/>
      <c r="BB1078" s="33"/>
      <c r="BC1078" s="36"/>
      <c r="BD1078" s="12" t="s">
        <v>1771</v>
      </c>
    </row>
    <row r="1079" spans="1:57" s="12" customFormat="1" x14ac:dyDescent="0.2">
      <c r="A1079" s="9" t="str">
        <f>IF(Search!$C$5="","",IF(COUNTA(Inventory!$AP1079)=1,1,""))</f>
        <v/>
      </c>
      <c r="B1079" s="9" t="str">
        <f>IF(Search!$C$4="","",IF(ISNUMBER(SEARCH(Search!$C$4,$AR1079))=TRUE,1,""))</f>
        <v/>
      </c>
      <c r="C1079" s="9" t="str">
        <f>IF(Search!$C$6="x",IF(COUNTA($AQ1079)=1,1,"N"),IF(COUNTA($AQ1079)=1,"N",""))</f>
        <v/>
      </c>
      <c r="D1079" s="9" t="str">
        <f>IF(Search!$O$8="","",IF(ISNUMBER(SEARCH(Search!$O$8,$BD1079))=TRUE,1,""))</f>
        <v/>
      </c>
      <c r="E1079" s="9" t="str">
        <f>IF(Search!$C$7="","",IF(ISNUMBER(SEARCH(Search!$C$7,$AN1079))=TRUE,1,""))</f>
        <v/>
      </c>
      <c r="F1079" s="9" t="str">
        <f>IF(Search!$C$8="","",IF(ISNUMBER(SEARCH(Search!$C$8,$AO1079))=TRUE,1,""))</f>
        <v/>
      </c>
      <c r="G1079" s="9" t="str">
        <f>IF(Search!$F$4="","",IF(Inventory!$AJ1079&lt;Search!$F$4,"",1))</f>
        <v/>
      </c>
      <c r="H1079" s="9" t="str">
        <f>IF(Search!$F$5="","",IF(Inventory!$AJ1079&gt;Search!$F$5,"",1))</f>
        <v/>
      </c>
      <c r="I1079" s="9" t="str">
        <f>IF(Search!$F$7="","",IF(Search!$F$8="",IF(ISNUMBER(SEARCH(Search!$F$7,$AL1079))=TRUE,1,""),""))</f>
        <v/>
      </c>
      <c r="J1079" s="9" t="str">
        <f>IF($AL1079=Search!$F$8,1,"")</f>
        <v/>
      </c>
      <c r="K1079" s="9" t="str">
        <f>IF(Search!$I$4="","",IF(COUNTA($AS1079)=1,IF(Search!$I$4="N","N",1),""))</f>
        <v/>
      </c>
      <c r="L1079" s="9" t="str">
        <f>IF(Search!$I$5="","",IF($AS1079="RC",1,""))</f>
        <v/>
      </c>
      <c r="M1079" s="9" t="str">
        <f>IF(Search!$I$6="","",IF($AS1079="RCP",1,""))</f>
        <v/>
      </c>
      <c r="N1079" s="9" t="str">
        <f>IF(Search!$I$8="","",IF(COUNTA($AT1079)=1,IF(Search!$I$8="N","N",1),""))</f>
        <v/>
      </c>
      <c r="O1079" s="9" t="str">
        <f>IF(Search!$L$4="","",IF(COUNTA($AU1079)=1,IF(Search!$L$4="N","N",1),""))</f>
        <v/>
      </c>
      <c r="P1079" s="9" t="str">
        <f>IF(Search!$L$5="","",IF(ISNUMBER(SEARCH("Jersey",$AU1079))=TRUE,IF(Search!$L$5="N","N",1),""))</f>
        <v/>
      </c>
      <c r="Q1079" s="9" t="str">
        <f>IF(Search!$L$6="","",IF(ISNUMBER(SEARCH("Patch",$AU1079))=TRUE,IF(Search!$L$6="N","N",1),""))</f>
        <v/>
      </c>
      <c r="R1079" s="9" t="str">
        <f>IF(Search!$L$7="","",IF(ISNUMBER(SEARCH("Shield",$AU1079))=TRUE,IF(Search!$L$7="N","N",1),""))</f>
        <v/>
      </c>
      <c r="S1079" s="9" t="str">
        <f>IF(Search!$L$8="","",IF(ISNUMBER(SEARCH("Stick",$AU1079))=TRUE,IF(Search!$L$8="N","N",1),""))</f>
        <v/>
      </c>
      <c r="T1079" s="9" t="str">
        <f>IF(Search!$O$4="","",IF(COUNTA($AW1079)=1,IF(Search!$O$4="N","N",1),""))</f>
        <v/>
      </c>
      <c r="U1079" s="9" t="str">
        <f>IF(Search!$O$5="","",IF($AW1079="","",IF($AW1079&lt;Search!$O$5,"",1)))</f>
        <v/>
      </c>
      <c r="V1079" s="9" t="str">
        <f>IF(Search!$O$6="","",IF($AW1079="","",IF($AW1079&gt;Search!$O$6,"",1)))</f>
        <v/>
      </c>
      <c r="W1079" s="9" t="str">
        <f>IF(Search!$U$4="","",IF($AX1079="","",1))</f>
        <v/>
      </c>
      <c r="X1079" s="9" t="str">
        <f>IF(Search!$U$5="","",IF(ISNUMBER(SEARCH(Search!$U$5,$AX1079))=TRUE,IF(Search!$U$5="N","N",1),""))</f>
        <v/>
      </c>
      <c r="Y1079" s="9" t="str">
        <f>IF(Search!$U$6="","",IF($AY1079&lt;Search!$U$6,"",1))</f>
        <v/>
      </c>
      <c r="Z1079" s="9" t="str">
        <f>IF(Search!$R$4="","",IF(Inventory!$BA1079&lt;Search!$R$4,"",1))</f>
        <v/>
      </c>
      <c r="AA1079" s="9" t="str">
        <f>IF(Search!$R$5="","",IF($BA1079&gt;Search!$R$5,"",1))</f>
        <v/>
      </c>
      <c r="AB1079" s="9" t="str">
        <f>IF(Search!$R$6="","",IF($BB1079&lt;Search!$R$6,"",1))</f>
        <v/>
      </c>
      <c r="AC1079" s="9" t="str">
        <f>IF(Search!$R$7="","",IF($BB1079&lt;Search!$R$7,"",1))</f>
        <v/>
      </c>
      <c r="AD1079" s="45" t="str">
        <f>IF(COUNTIF($A1079:$AC1079,"n")&gt;0,"",IF(SUM($A1079:$AC1079)=COUNTA(Search!$C$4:$C$8,Search!$F$4:$F$8,Search!$I$4:$I$6,Search!$I$8,Search!$L$4:$L$8,Search!$O$4:$O$8,Search!$R$4:$R$7,Search!$U$4:$U$7)-COUNTIF(Search!$C$4:$U$7,"n"),1+LARGE($AD$1:AD1078,1),""))</f>
        <v/>
      </c>
      <c r="AE1079" s="45" t="str">
        <f t="shared" si="51"/>
        <v/>
      </c>
      <c r="AF1079" s="45" t="str">
        <f>IF(AD1079="","",COUNTIF($AE$1:$AE1078,$AE1079)+RANK($AE1079,$AE$2:$AE$10540,1))</f>
        <v/>
      </c>
      <c r="AG1079" s="45" t="str">
        <f t="shared" si="52"/>
        <v/>
      </c>
      <c r="AH1079" s="45" t="str">
        <f>IF($AD1079="","",COUNTIF($AG$1:$AG1078,$AG1079)+RANK($AG1079,$AG$1:$AG$10539,0))</f>
        <v/>
      </c>
      <c r="AI1079" s="10" t="str">
        <f t="shared" si="53"/>
        <v>2006-07 Be A Player Signatures #HG Hal Gill   AU  /   $</v>
      </c>
      <c r="AJ1079" s="11">
        <v>2006</v>
      </c>
      <c r="AK1079" s="17" t="s">
        <v>1987</v>
      </c>
      <c r="AL1079" s="12" t="s">
        <v>630</v>
      </c>
      <c r="AM1079" s="10" t="s">
        <v>633</v>
      </c>
      <c r="AN1079" s="12" t="s">
        <v>634</v>
      </c>
      <c r="AO1079" s="9"/>
      <c r="AP1079" s="9"/>
      <c r="AQ1079" s="9"/>
      <c r="AR1079" s="29" t="s">
        <v>2467</v>
      </c>
      <c r="AS1079" s="9"/>
      <c r="AT1079" s="9" t="s">
        <v>1857</v>
      </c>
      <c r="AU1079" s="9"/>
      <c r="AV1079" s="13"/>
      <c r="AW1079" s="13"/>
      <c r="AX1079" s="9"/>
      <c r="AY1079" s="9"/>
      <c r="AZ1079" s="9"/>
      <c r="BA1079" s="33"/>
      <c r="BB1079" s="33"/>
      <c r="BC1079" s="36"/>
      <c r="BD1079" s="12" t="s">
        <v>1771</v>
      </c>
    </row>
    <row r="1080" spans="1:57" s="12" customFormat="1" x14ac:dyDescent="0.2">
      <c r="A1080" s="9" t="str">
        <f>IF(Search!$C$5="","",IF(COUNTA(Inventory!$AP1080)=1,1,""))</f>
        <v/>
      </c>
      <c r="B1080" s="9" t="str">
        <f>IF(Search!$C$4="","",IF(ISNUMBER(SEARCH(Search!$C$4,$AR1080))=TRUE,1,""))</f>
        <v/>
      </c>
      <c r="C1080" s="9" t="str">
        <f>IF(Search!$C$6="x",IF(COUNTA($AQ1080)=1,1,"N"),IF(COUNTA($AQ1080)=1,"N",""))</f>
        <v/>
      </c>
      <c r="D1080" s="9" t="str">
        <f>IF(Search!$O$8="","",IF(ISNUMBER(SEARCH(Search!$O$8,$BD1080))=TRUE,1,""))</f>
        <v/>
      </c>
      <c r="E1080" s="9" t="str">
        <f>IF(Search!$C$7="","",IF(ISNUMBER(SEARCH(Search!$C$7,$AN1080))=TRUE,1,""))</f>
        <v/>
      </c>
      <c r="F1080" s="9" t="str">
        <f>IF(Search!$C$8="","",IF(ISNUMBER(SEARCH(Search!$C$8,$AO1080))=TRUE,1,""))</f>
        <v/>
      </c>
      <c r="G1080" s="9" t="str">
        <f>IF(Search!$F$4="","",IF(Inventory!$AJ1080&lt;Search!$F$4,"",1))</f>
        <v/>
      </c>
      <c r="H1080" s="9" t="str">
        <f>IF(Search!$F$5="","",IF(Inventory!$AJ1080&gt;Search!$F$5,"",1))</f>
        <v/>
      </c>
      <c r="I1080" s="9" t="str">
        <f>IF(Search!$F$7="","",IF(Search!$F$8="",IF(ISNUMBER(SEARCH(Search!$F$7,$AL1080))=TRUE,1,""),""))</f>
        <v/>
      </c>
      <c r="J1080" s="9" t="str">
        <f>IF($AL1080=Search!$F$8,1,"")</f>
        <v/>
      </c>
      <c r="K1080" s="9" t="str">
        <f>IF(Search!$I$4="","",IF(COUNTA($AS1080)=1,IF(Search!$I$4="N","N",1),""))</f>
        <v/>
      </c>
      <c r="L1080" s="9" t="str">
        <f>IF(Search!$I$5="","",IF($AS1080="RC",1,""))</f>
        <v/>
      </c>
      <c r="M1080" s="9" t="str">
        <f>IF(Search!$I$6="","",IF($AS1080="RCP",1,""))</f>
        <v/>
      </c>
      <c r="N1080" s="9" t="str">
        <f>IF(Search!$I$8="","",IF(COUNTA($AT1080)=1,IF(Search!$I$8="N","N",1),""))</f>
        <v/>
      </c>
      <c r="O1080" s="9" t="str">
        <f>IF(Search!$L$4="","",IF(COUNTA($AU1080)=1,IF(Search!$L$4="N","N",1),""))</f>
        <v/>
      </c>
      <c r="P1080" s="9" t="str">
        <f>IF(Search!$L$5="","",IF(ISNUMBER(SEARCH("Jersey",$AU1080))=TRUE,IF(Search!$L$5="N","N",1),""))</f>
        <v/>
      </c>
      <c r="Q1080" s="9" t="str">
        <f>IF(Search!$L$6="","",IF(ISNUMBER(SEARCH("Patch",$AU1080))=TRUE,IF(Search!$L$6="N","N",1),""))</f>
        <v/>
      </c>
      <c r="R1080" s="9" t="str">
        <f>IF(Search!$L$7="","",IF(ISNUMBER(SEARCH("Shield",$AU1080))=TRUE,IF(Search!$L$7="N","N",1),""))</f>
        <v/>
      </c>
      <c r="S1080" s="9" t="str">
        <f>IF(Search!$L$8="","",IF(ISNUMBER(SEARCH("Stick",$AU1080))=TRUE,IF(Search!$L$8="N","N",1),""))</f>
        <v/>
      </c>
      <c r="T1080" s="9" t="str">
        <f>IF(Search!$O$4="","",IF(COUNTA($AW1080)=1,IF(Search!$O$4="N","N",1),""))</f>
        <v/>
      </c>
      <c r="U1080" s="9" t="str">
        <f>IF(Search!$O$5="","",IF($AW1080="","",IF($AW1080&lt;Search!$O$5,"",1)))</f>
        <v/>
      </c>
      <c r="V1080" s="9" t="str">
        <f>IF(Search!$O$6="","",IF($AW1080="","",IF($AW1080&gt;Search!$O$6,"",1)))</f>
        <v/>
      </c>
      <c r="W1080" s="9" t="str">
        <f>IF(Search!$U$4="","",IF($AX1080="","",1))</f>
        <v/>
      </c>
      <c r="X1080" s="9" t="str">
        <f>IF(Search!$U$5="","",IF(ISNUMBER(SEARCH(Search!$U$5,$AX1080))=TRUE,IF(Search!$U$5="N","N",1),""))</f>
        <v/>
      </c>
      <c r="Y1080" s="9" t="str">
        <f>IF(Search!$U$6="","",IF($AY1080&lt;Search!$U$6,"",1))</f>
        <v/>
      </c>
      <c r="Z1080" s="9" t="str">
        <f>IF(Search!$R$4="","",IF(Inventory!$BA1080&lt;Search!$R$4,"",1))</f>
        <v/>
      </c>
      <c r="AA1080" s="9" t="str">
        <f>IF(Search!$R$5="","",IF($BA1080&gt;Search!$R$5,"",1))</f>
        <v/>
      </c>
      <c r="AB1080" s="9" t="str">
        <f>IF(Search!$R$6="","",IF($BB1080&lt;Search!$R$6,"",1))</f>
        <v/>
      </c>
      <c r="AC1080" s="9" t="str">
        <f>IF(Search!$R$7="","",IF($BB1080&lt;Search!$R$7,"",1))</f>
        <v/>
      </c>
      <c r="AD1080" s="45" t="str">
        <f>IF(COUNTIF($A1080:$AC1080,"n")&gt;0,"",IF(SUM($A1080:$AC1080)=COUNTA(Search!$C$4:$C$8,Search!$F$4:$F$8,Search!$I$4:$I$6,Search!$I$8,Search!$L$4:$L$8,Search!$O$4:$O$8,Search!$R$4:$R$7,Search!$U$4:$U$7)-COUNTIF(Search!$C$4:$U$7,"n"),1+LARGE($AD$1:AD1079,1),""))</f>
        <v/>
      </c>
      <c r="AE1080" s="45" t="str">
        <f t="shared" si="51"/>
        <v/>
      </c>
      <c r="AF1080" s="45" t="str">
        <f>IF(AD1080="","",COUNTIF($AE$1:$AE1079,$AE1080)+RANK($AE1080,$AE$2:$AE$10540,1))</f>
        <v/>
      </c>
      <c r="AG1080" s="45" t="str">
        <f t="shared" si="52"/>
        <v/>
      </c>
      <c r="AH1080" s="45" t="str">
        <f>IF($AD1080="","",COUNTIF($AG$1:$AG1079,$AG1080)+RANK($AG1080,$AG$1:$AG$10539,0))</f>
        <v/>
      </c>
      <c r="AI1080" s="10" t="str">
        <f t="shared" si="53"/>
        <v>2006-07 Black Diamond Jerseys #JAL Jason Allison    Jersey /   $</v>
      </c>
      <c r="AJ1080" s="11">
        <v>2006</v>
      </c>
      <c r="AK1080" s="17" t="s">
        <v>1987</v>
      </c>
      <c r="AL1080" s="12" t="s">
        <v>635</v>
      </c>
      <c r="AM1080" s="10" t="s">
        <v>636</v>
      </c>
      <c r="AN1080" s="12" t="s">
        <v>637</v>
      </c>
      <c r="AO1080" s="9"/>
      <c r="AP1080" s="9"/>
      <c r="AQ1080" s="9"/>
      <c r="AR1080" s="14" t="s">
        <v>2469</v>
      </c>
      <c r="AS1080" s="9"/>
      <c r="AT1080" s="9"/>
      <c r="AU1080" s="9" t="s">
        <v>18</v>
      </c>
      <c r="AV1080" s="13"/>
      <c r="AW1080" s="13"/>
      <c r="AX1080" s="9"/>
      <c r="AY1080" s="9"/>
      <c r="AZ1080" s="9"/>
      <c r="BA1080" s="33"/>
      <c r="BB1080" s="33"/>
      <c r="BC1080" s="36"/>
      <c r="BD1080" s="12" t="s">
        <v>1771</v>
      </c>
    </row>
    <row r="1081" spans="1:57" s="12" customFormat="1" x14ac:dyDescent="0.2">
      <c r="A1081" s="9" t="str">
        <f>IF(Search!$C$5="","",IF(COUNTA(Inventory!$AP1081)=1,1,""))</f>
        <v/>
      </c>
      <c r="B1081" s="9" t="str">
        <f>IF(Search!$C$4="","",IF(ISNUMBER(SEARCH(Search!$C$4,$AR1081))=TRUE,1,""))</f>
        <v/>
      </c>
      <c r="C1081" s="9" t="str">
        <f>IF(Search!$C$6="x",IF(COUNTA($AQ1081)=1,1,"N"),IF(COUNTA($AQ1081)=1,"N",""))</f>
        <v/>
      </c>
      <c r="D1081" s="9" t="str">
        <f>IF(Search!$O$8="","",IF(ISNUMBER(SEARCH(Search!$O$8,$BD1081))=TRUE,1,""))</f>
        <v/>
      </c>
      <c r="E1081" s="9" t="str">
        <f>IF(Search!$C$7="","",IF(ISNUMBER(SEARCH(Search!$C$7,$AN1081))=TRUE,1,""))</f>
        <v/>
      </c>
      <c r="F1081" s="9" t="str">
        <f>IF(Search!$C$8="","",IF(ISNUMBER(SEARCH(Search!$C$8,$AO1081))=TRUE,1,""))</f>
        <v/>
      </c>
      <c r="G1081" s="9" t="str">
        <f>IF(Search!$F$4="","",IF(Inventory!$AJ1081&lt;Search!$F$4,"",1))</f>
        <v/>
      </c>
      <c r="H1081" s="9" t="str">
        <f>IF(Search!$F$5="","",IF(Inventory!$AJ1081&gt;Search!$F$5,"",1))</f>
        <v/>
      </c>
      <c r="I1081" s="9" t="str">
        <f>IF(Search!$F$7="","",IF(Search!$F$8="",IF(ISNUMBER(SEARCH(Search!$F$7,$AL1081))=TRUE,1,""),""))</f>
        <v/>
      </c>
      <c r="J1081" s="9" t="str">
        <f>IF($AL1081=Search!$F$8,1,"")</f>
        <v/>
      </c>
      <c r="K1081" s="9" t="str">
        <f>IF(Search!$I$4="","",IF(COUNTA($AS1081)=1,IF(Search!$I$4="N","N",1),""))</f>
        <v/>
      </c>
      <c r="L1081" s="9" t="str">
        <f>IF(Search!$I$5="","",IF($AS1081="RC",1,""))</f>
        <v/>
      </c>
      <c r="M1081" s="9" t="str">
        <f>IF(Search!$I$6="","",IF($AS1081="RCP",1,""))</f>
        <v/>
      </c>
      <c r="N1081" s="9" t="str">
        <f>IF(Search!$I$8="","",IF(COUNTA($AT1081)=1,IF(Search!$I$8="N","N",1),""))</f>
        <v/>
      </c>
      <c r="O1081" s="9" t="str">
        <f>IF(Search!$L$4="","",IF(COUNTA($AU1081)=1,IF(Search!$L$4="N","N",1),""))</f>
        <v/>
      </c>
      <c r="P1081" s="9" t="str">
        <f>IF(Search!$L$5="","",IF(ISNUMBER(SEARCH("Jersey",$AU1081))=TRUE,IF(Search!$L$5="N","N",1),""))</f>
        <v/>
      </c>
      <c r="Q1081" s="9" t="str">
        <f>IF(Search!$L$6="","",IF(ISNUMBER(SEARCH("Patch",$AU1081))=TRUE,IF(Search!$L$6="N","N",1),""))</f>
        <v/>
      </c>
      <c r="R1081" s="9" t="str">
        <f>IF(Search!$L$7="","",IF(ISNUMBER(SEARCH("Shield",$AU1081))=TRUE,IF(Search!$L$7="N","N",1),""))</f>
        <v/>
      </c>
      <c r="S1081" s="9" t="str">
        <f>IF(Search!$L$8="","",IF(ISNUMBER(SEARCH("Stick",$AU1081))=TRUE,IF(Search!$L$8="N","N",1),""))</f>
        <v/>
      </c>
      <c r="T1081" s="9" t="str">
        <f>IF(Search!$O$4="","",IF(COUNTA($AW1081)=1,IF(Search!$O$4="N","N",1),""))</f>
        <v/>
      </c>
      <c r="U1081" s="9" t="str">
        <f>IF(Search!$O$5="","",IF($AW1081="","",IF($AW1081&lt;Search!$O$5,"",1)))</f>
        <v/>
      </c>
      <c r="V1081" s="9" t="str">
        <f>IF(Search!$O$6="","",IF($AW1081="","",IF($AW1081&gt;Search!$O$6,"",1)))</f>
        <v/>
      </c>
      <c r="W1081" s="9" t="str">
        <f>IF(Search!$U$4="","",IF($AX1081="","",1))</f>
        <v/>
      </c>
      <c r="X1081" s="9" t="str">
        <f>IF(Search!$U$5="","",IF(ISNUMBER(SEARCH(Search!$U$5,$AX1081))=TRUE,IF(Search!$U$5="N","N",1),""))</f>
        <v/>
      </c>
      <c r="Y1081" s="9" t="str">
        <f>IF(Search!$U$6="","",IF($AY1081&lt;Search!$U$6,"",1))</f>
        <v/>
      </c>
      <c r="Z1081" s="9" t="str">
        <f>IF(Search!$R$4="","",IF(Inventory!$BA1081&lt;Search!$R$4,"",1))</f>
        <v/>
      </c>
      <c r="AA1081" s="9" t="str">
        <f>IF(Search!$R$5="","",IF($BA1081&gt;Search!$R$5,"",1))</f>
        <v/>
      </c>
      <c r="AB1081" s="9" t="str">
        <f>IF(Search!$R$6="","",IF($BB1081&lt;Search!$R$6,"",1))</f>
        <v/>
      </c>
      <c r="AC1081" s="9" t="str">
        <f>IF(Search!$R$7="","",IF($BB1081&lt;Search!$R$7,"",1))</f>
        <v/>
      </c>
      <c r="AD1081" s="45" t="str">
        <f>IF(COUNTIF($A1081:$AC1081,"n")&gt;0,"",IF(SUM($A1081:$AC1081)=COUNTA(Search!$C$4:$C$8,Search!$F$4:$F$8,Search!$I$4:$I$6,Search!$I$8,Search!$L$4:$L$8,Search!$O$4:$O$8,Search!$R$4:$R$7,Search!$U$4:$U$7)-COUNTIF(Search!$C$4:$U$7,"n"),1+LARGE($AD$1:AD1080,1),""))</f>
        <v/>
      </c>
      <c r="AE1081" s="45" t="str">
        <f t="shared" si="51"/>
        <v/>
      </c>
      <c r="AF1081" s="45" t="str">
        <f>IF(AD1081="","",COUNTIF($AE$1:$AE1080,$AE1081)+RANK($AE1081,$AE$2:$AE$10540,1))</f>
        <v/>
      </c>
      <c r="AG1081" s="45" t="str">
        <f t="shared" si="52"/>
        <v/>
      </c>
      <c r="AH1081" s="45" t="str">
        <f>IF($AD1081="","",COUNTIF($AG$1:$AG1080,$AG1081)+RANK($AG1081,$AG$1:$AG$10539,0))</f>
        <v/>
      </c>
      <c r="AI1081" s="10" t="str">
        <f t="shared" si="53"/>
        <v>2006-07 Flair Showcase Wave Of The Future #WF38 Alexander Steen TOR    /   $</v>
      </c>
      <c r="AJ1081" s="11">
        <v>2006</v>
      </c>
      <c r="AK1081" s="17" t="s">
        <v>1987</v>
      </c>
      <c r="AL1081" s="12" t="s">
        <v>638</v>
      </c>
      <c r="AM1081" s="10" t="s">
        <v>640</v>
      </c>
      <c r="AN1081" s="12" t="s">
        <v>550</v>
      </c>
      <c r="AO1081" s="9" t="s">
        <v>1904</v>
      </c>
      <c r="AP1081" s="9"/>
      <c r="AQ1081" s="9"/>
      <c r="AR1081" s="14"/>
      <c r="AS1081" s="9"/>
      <c r="AT1081" s="9"/>
      <c r="AU1081" s="9"/>
      <c r="AV1081" s="13"/>
      <c r="AW1081" s="13"/>
      <c r="AX1081" s="9"/>
      <c r="AY1081" s="9"/>
      <c r="AZ1081" s="9"/>
      <c r="BA1081" s="33"/>
      <c r="BB1081" s="33"/>
      <c r="BC1081" s="36"/>
      <c r="BD1081" s="12" t="s">
        <v>1771</v>
      </c>
      <c r="BE1081" s="12" t="s">
        <v>2484</v>
      </c>
    </row>
    <row r="1082" spans="1:57" s="12" customFormat="1" x14ac:dyDescent="0.2">
      <c r="A1082" s="9" t="str">
        <f>IF(Search!$C$5="","",IF(COUNTA(Inventory!$AP1082)=1,1,""))</f>
        <v/>
      </c>
      <c r="B1082" s="9" t="str">
        <f>IF(Search!$C$4="","",IF(ISNUMBER(SEARCH(Search!$C$4,$AR1082))=TRUE,1,""))</f>
        <v/>
      </c>
      <c r="C1082" s="9" t="str">
        <f>IF(Search!$C$6="x",IF(COUNTA($AQ1082)=1,1,"N"),IF(COUNTA($AQ1082)=1,"N",""))</f>
        <v/>
      </c>
      <c r="D1082" s="9" t="str">
        <f>IF(Search!$O$8="","",IF(ISNUMBER(SEARCH(Search!$O$8,$BD1082))=TRUE,1,""))</f>
        <v/>
      </c>
      <c r="E1082" s="9" t="str">
        <f>IF(Search!$C$7="","",IF(ISNUMBER(SEARCH(Search!$C$7,$AN1082))=TRUE,1,""))</f>
        <v/>
      </c>
      <c r="F1082" s="9" t="str">
        <f>IF(Search!$C$8="","",IF(ISNUMBER(SEARCH(Search!$C$8,$AO1082))=TRUE,1,""))</f>
        <v/>
      </c>
      <c r="G1082" s="9" t="str">
        <f>IF(Search!$F$4="","",IF(Inventory!$AJ1082&lt;Search!$F$4,"",1))</f>
        <v/>
      </c>
      <c r="H1082" s="9" t="str">
        <f>IF(Search!$F$5="","",IF(Inventory!$AJ1082&gt;Search!$F$5,"",1))</f>
        <v/>
      </c>
      <c r="I1082" s="9" t="str">
        <f>IF(Search!$F$7="","",IF(Search!$F$8="",IF(ISNUMBER(SEARCH(Search!$F$7,$AL1082))=TRUE,1,""),""))</f>
        <v/>
      </c>
      <c r="J1082" s="9" t="str">
        <f>IF($AL1082=Search!$F$8,1,"")</f>
        <v/>
      </c>
      <c r="K1082" s="9" t="str">
        <f>IF(Search!$I$4="","",IF(COUNTA($AS1082)=1,IF(Search!$I$4="N","N",1),""))</f>
        <v/>
      </c>
      <c r="L1082" s="9" t="str">
        <f>IF(Search!$I$5="","",IF($AS1082="RC",1,""))</f>
        <v/>
      </c>
      <c r="M1082" s="9" t="str">
        <f>IF(Search!$I$6="","",IF($AS1082="RCP",1,""))</f>
        <v/>
      </c>
      <c r="N1082" s="9" t="str">
        <f>IF(Search!$I$8="","",IF(COUNTA($AT1082)=1,IF(Search!$I$8="N","N",1),""))</f>
        <v/>
      </c>
      <c r="O1082" s="9" t="str">
        <f>IF(Search!$L$4="","",IF(COUNTA($AU1082)=1,IF(Search!$L$4="N","N",1),""))</f>
        <v/>
      </c>
      <c r="P1082" s="9" t="str">
        <f>IF(Search!$L$5="","",IF(ISNUMBER(SEARCH("Jersey",$AU1082))=TRUE,IF(Search!$L$5="N","N",1),""))</f>
        <v/>
      </c>
      <c r="Q1082" s="9" t="str">
        <f>IF(Search!$L$6="","",IF(ISNUMBER(SEARCH("Patch",$AU1082))=TRUE,IF(Search!$L$6="N","N",1),""))</f>
        <v/>
      </c>
      <c r="R1082" s="9" t="str">
        <f>IF(Search!$L$7="","",IF(ISNUMBER(SEARCH("Shield",$AU1082))=TRUE,IF(Search!$L$7="N","N",1),""))</f>
        <v/>
      </c>
      <c r="S1082" s="9" t="str">
        <f>IF(Search!$L$8="","",IF(ISNUMBER(SEARCH("Stick",$AU1082))=TRUE,IF(Search!$L$8="N","N",1),""))</f>
        <v/>
      </c>
      <c r="T1082" s="9" t="str">
        <f>IF(Search!$O$4="","",IF(COUNTA($AW1082)=1,IF(Search!$O$4="N","N",1),""))</f>
        <v/>
      </c>
      <c r="U1082" s="9" t="str">
        <f>IF(Search!$O$5="","",IF($AW1082="","",IF($AW1082&lt;Search!$O$5,"",1)))</f>
        <v/>
      </c>
      <c r="V1082" s="9" t="str">
        <f>IF(Search!$O$6="","",IF($AW1082="","",IF($AW1082&gt;Search!$O$6,"",1)))</f>
        <v/>
      </c>
      <c r="W1082" s="9" t="str">
        <f>IF(Search!$U$4="","",IF($AX1082="","",1))</f>
        <v/>
      </c>
      <c r="X1082" s="9" t="str">
        <f>IF(Search!$U$5="","",IF(ISNUMBER(SEARCH(Search!$U$5,$AX1082))=TRUE,IF(Search!$U$5="N","N",1),""))</f>
        <v/>
      </c>
      <c r="Y1082" s="9" t="str">
        <f>IF(Search!$U$6="","",IF($AY1082&lt;Search!$U$6,"",1))</f>
        <v/>
      </c>
      <c r="Z1082" s="9" t="str">
        <f>IF(Search!$R$4="","",IF(Inventory!$BA1082&lt;Search!$R$4,"",1))</f>
        <v/>
      </c>
      <c r="AA1082" s="9" t="str">
        <f>IF(Search!$R$5="","",IF($BA1082&gt;Search!$R$5,"",1))</f>
        <v/>
      </c>
      <c r="AB1082" s="9" t="str">
        <f>IF(Search!$R$6="","",IF($BB1082&lt;Search!$R$6,"",1))</f>
        <v/>
      </c>
      <c r="AC1082" s="9" t="str">
        <f>IF(Search!$R$7="","",IF($BB1082&lt;Search!$R$7,"",1))</f>
        <v/>
      </c>
      <c r="AD1082" s="45" t="str">
        <f>IF(COUNTIF($A1082:$AC1082,"n")&gt;0,"",IF(SUM($A1082:$AC1082)=COUNTA(Search!$C$4:$C$8,Search!$F$4:$F$8,Search!$I$4:$I$6,Search!$I$8,Search!$L$4:$L$8,Search!$O$4:$O$8,Search!$R$4:$R$7,Search!$U$4:$U$7)-COUNTIF(Search!$C$4:$U$7,"n"),1+LARGE($AD$1:AD1081,1),""))</f>
        <v/>
      </c>
      <c r="AE1082" s="45" t="str">
        <f t="shared" si="51"/>
        <v/>
      </c>
      <c r="AF1082" s="45" t="str">
        <f>IF(AD1082="","",COUNTIF($AE$1:$AE1081,$AE1082)+RANK($AE1082,$AE$2:$AE$10540,1))</f>
        <v/>
      </c>
      <c r="AG1082" s="45" t="str">
        <f t="shared" si="52"/>
        <v/>
      </c>
      <c r="AH1082" s="45" t="str">
        <f>IF($AD1082="","",COUNTIF($AG$1:$AG1081,$AG1082)+RANK($AG1082,$AG$1:$AG$10539,0))</f>
        <v/>
      </c>
      <c r="AI1082" s="10" t="str">
        <f t="shared" si="53"/>
        <v>2006-07 Flair Showcase Wave Of The Future #WF39 Kyle Wellwood     /   $</v>
      </c>
      <c r="AJ1082" s="11">
        <v>2006</v>
      </c>
      <c r="AK1082" s="17" t="s">
        <v>1987</v>
      </c>
      <c r="AL1082" s="12" t="s">
        <v>638</v>
      </c>
      <c r="AM1082" s="10" t="s">
        <v>639</v>
      </c>
      <c r="AN1082" s="12" t="s">
        <v>539</v>
      </c>
      <c r="AO1082" s="9"/>
      <c r="AP1082" s="9"/>
      <c r="AQ1082" s="9"/>
      <c r="AR1082" s="14"/>
      <c r="AS1082" s="9"/>
      <c r="AT1082" s="9"/>
      <c r="AU1082" s="9"/>
      <c r="AV1082" s="13"/>
      <c r="AW1082" s="13"/>
      <c r="AX1082" s="9"/>
      <c r="AY1082" s="9"/>
      <c r="AZ1082" s="9"/>
      <c r="BA1082" s="33"/>
      <c r="BB1082" s="33"/>
      <c r="BC1082" s="36"/>
      <c r="BD1082" s="12" t="s">
        <v>1771</v>
      </c>
      <c r="BE1082" s="12" t="s">
        <v>2484</v>
      </c>
    </row>
    <row r="1083" spans="1:57" s="12" customFormat="1" x14ac:dyDescent="0.2">
      <c r="A1083" s="9" t="str">
        <f>IF(Search!$C$5="","",IF(COUNTA(Inventory!$AP1083)=1,1,""))</f>
        <v/>
      </c>
      <c r="B1083" s="9" t="str">
        <f>IF(Search!$C$4="","",IF(ISNUMBER(SEARCH(Search!$C$4,$AR1083))=TRUE,1,""))</f>
        <v/>
      </c>
      <c r="C1083" s="9" t="str">
        <f>IF(Search!$C$6="x",IF(COUNTA($AQ1083)=1,1,"N"),IF(COUNTA($AQ1083)=1,"N",""))</f>
        <v/>
      </c>
      <c r="D1083" s="9" t="str">
        <f>IF(Search!$O$8="","",IF(ISNUMBER(SEARCH(Search!$O$8,$BD1083))=TRUE,1,""))</f>
        <v/>
      </c>
      <c r="E1083" s="9" t="str">
        <f>IF(Search!$C$7="","",IF(ISNUMBER(SEARCH(Search!$C$7,$AN1083))=TRUE,1,""))</f>
        <v/>
      </c>
      <c r="F1083" s="9" t="str">
        <f>IF(Search!$C$8="","",IF(ISNUMBER(SEARCH(Search!$C$8,$AO1083))=TRUE,1,""))</f>
        <v/>
      </c>
      <c r="G1083" s="9" t="str">
        <f>IF(Search!$F$4="","",IF(Inventory!$AJ1083&lt;Search!$F$4,"",1))</f>
        <v/>
      </c>
      <c r="H1083" s="9" t="str">
        <f>IF(Search!$F$5="","",IF(Inventory!$AJ1083&gt;Search!$F$5,"",1))</f>
        <v/>
      </c>
      <c r="I1083" s="9" t="str">
        <f>IF(Search!$F$7="","",IF(Search!$F$8="",IF(ISNUMBER(SEARCH(Search!$F$7,$AL1083))=TRUE,1,""),""))</f>
        <v/>
      </c>
      <c r="J1083" s="9" t="str">
        <f>IF($AL1083=Search!$F$8,1,"")</f>
        <v/>
      </c>
      <c r="K1083" s="9" t="str">
        <f>IF(Search!$I$4="","",IF(COUNTA($AS1083)=1,IF(Search!$I$4="N","N",1),""))</f>
        <v/>
      </c>
      <c r="L1083" s="9" t="str">
        <f>IF(Search!$I$5="","",IF($AS1083="RC",1,""))</f>
        <v/>
      </c>
      <c r="M1083" s="9" t="str">
        <f>IF(Search!$I$6="","",IF($AS1083="RCP",1,""))</f>
        <v/>
      </c>
      <c r="N1083" s="9" t="str">
        <f>IF(Search!$I$8="","",IF(COUNTA($AT1083)=1,IF(Search!$I$8="N","N",1),""))</f>
        <v/>
      </c>
      <c r="O1083" s="9" t="str">
        <f>IF(Search!$L$4="","",IF(COUNTA($AU1083)=1,IF(Search!$L$4="N","N",1),""))</f>
        <v/>
      </c>
      <c r="P1083" s="9" t="str">
        <f>IF(Search!$L$5="","",IF(ISNUMBER(SEARCH("Jersey",$AU1083))=TRUE,IF(Search!$L$5="N","N",1),""))</f>
        <v/>
      </c>
      <c r="Q1083" s="9" t="str">
        <f>IF(Search!$L$6="","",IF(ISNUMBER(SEARCH("Patch",$AU1083))=TRUE,IF(Search!$L$6="N","N",1),""))</f>
        <v/>
      </c>
      <c r="R1083" s="9" t="str">
        <f>IF(Search!$L$7="","",IF(ISNUMBER(SEARCH("Shield",$AU1083))=TRUE,IF(Search!$L$7="N","N",1),""))</f>
        <v/>
      </c>
      <c r="S1083" s="9" t="str">
        <f>IF(Search!$L$8="","",IF(ISNUMBER(SEARCH("Stick",$AU1083))=TRUE,IF(Search!$L$8="N","N",1),""))</f>
        <v/>
      </c>
      <c r="T1083" s="9" t="str">
        <f>IF(Search!$O$4="","",IF(COUNTA($AW1083)=1,IF(Search!$O$4="N","N",1),""))</f>
        <v/>
      </c>
      <c r="U1083" s="9" t="str">
        <f>IF(Search!$O$5="","",IF($AW1083="","",IF($AW1083&lt;Search!$O$5,"",1)))</f>
        <v/>
      </c>
      <c r="V1083" s="9" t="str">
        <f>IF(Search!$O$6="","",IF($AW1083="","",IF($AW1083&gt;Search!$O$6,"",1)))</f>
        <v/>
      </c>
      <c r="W1083" s="9" t="str">
        <f>IF(Search!$U$4="","",IF($AX1083="","",1))</f>
        <v/>
      </c>
      <c r="X1083" s="9" t="str">
        <f>IF(Search!$U$5="","",IF(ISNUMBER(SEARCH(Search!$U$5,$AX1083))=TRUE,IF(Search!$U$5="N","N",1),""))</f>
        <v/>
      </c>
      <c r="Y1083" s="9" t="str">
        <f>IF(Search!$U$6="","",IF($AY1083&lt;Search!$U$6,"",1))</f>
        <v/>
      </c>
      <c r="Z1083" s="9" t="str">
        <f>IF(Search!$R$4="","",IF(Inventory!$BA1083&lt;Search!$R$4,"",1))</f>
        <v/>
      </c>
      <c r="AA1083" s="9" t="str">
        <f>IF(Search!$R$5="","",IF($BA1083&gt;Search!$R$5,"",1))</f>
        <v/>
      </c>
      <c r="AB1083" s="9" t="str">
        <f>IF(Search!$R$6="","",IF($BB1083&lt;Search!$R$6,"",1))</f>
        <v/>
      </c>
      <c r="AC1083" s="9" t="str">
        <f>IF(Search!$R$7="","",IF($BB1083&lt;Search!$R$7,"",1))</f>
        <v/>
      </c>
      <c r="AD1083" s="45" t="str">
        <f>IF(COUNTIF($A1083:$AC1083,"n")&gt;0,"",IF(SUM($A1083:$AC1083)=COUNTA(Search!$C$4:$C$8,Search!$F$4:$F$8,Search!$I$4:$I$6,Search!$I$8,Search!$L$4:$L$8,Search!$O$4:$O$8,Search!$R$4:$R$7,Search!$U$4:$U$7)-COUNTIF(Search!$C$4:$U$7,"n"),1+LARGE($AD$1:AD1082,1),""))</f>
        <v/>
      </c>
      <c r="AE1083" s="45" t="str">
        <f t="shared" si="51"/>
        <v/>
      </c>
      <c r="AF1083" s="45" t="str">
        <f>IF(AD1083="","",COUNTIF($AE$1:$AE1082,$AE1083)+RANK($AE1083,$AE$2:$AE$10540,1))</f>
        <v/>
      </c>
      <c r="AG1083" s="45" t="str">
        <f t="shared" si="52"/>
        <v/>
      </c>
      <c r="AH1083" s="45" t="str">
        <f>IF($AD1083="","",COUNTIF($AG$1:$AG1082,$AG1083)+RANK($AG1083,$AG$1:$AG$10539,0))</f>
        <v/>
      </c>
      <c r="AI1083" s="10" t="str">
        <f t="shared" si="53"/>
        <v>2006-07 Fleer #201 Shea Weber     /   $</v>
      </c>
      <c r="AJ1083" s="11">
        <v>2006</v>
      </c>
      <c r="AK1083" s="17" t="s">
        <v>1987</v>
      </c>
      <c r="AL1083" s="12" t="s">
        <v>641</v>
      </c>
      <c r="AM1083" s="10">
        <v>201</v>
      </c>
      <c r="AN1083" s="12" t="s">
        <v>642</v>
      </c>
      <c r="AO1083" s="9"/>
      <c r="AP1083" s="9"/>
      <c r="AQ1083" s="9"/>
      <c r="AR1083" s="14"/>
      <c r="AS1083" s="9"/>
      <c r="AT1083" s="9"/>
      <c r="AU1083" s="9"/>
      <c r="AV1083" s="13"/>
      <c r="AW1083" s="13"/>
      <c r="AX1083" s="9"/>
      <c r="AY1083" s="9"/>
      <c r="AZ1083" s="9"/>
      <c r="BA1083" s="33"/>
      <c r="BB1083" s="33"/>
      <c r="BC1083" s="36"/>
      <c r="BD1083" s="12" t="s">
        <v>1771</v>
      </c>
      <c r="BE1083" s="12" t="s">
        <v>2484</v>
      </c>
    </row>
    <row r="1084" spans="1:57" s="12" customFormat="1" x14ac:dyDescent="0.2">
      <c r="A1084" s="9" t="str">
        <f>IF(Search!$C$5="","",IF(COUNTA(Inventory!$AP1084)=1,1,""))</f>
        <v/>
      </c>
      <c r="B1084" s="9" t="str">
        <f>IF(Search!$C$4="","",IF(ISNUMBER(SEARCH(Search!$C$4,$AR1084))=TRUE,1,""))</f>
        <v/>
      </c>
      <c r="C1084" s="9" t="str">
        <f>IF(Search!$C$6="x",IF(COUNTA($AQ1084)=1,1,"N"),IF(COUNTA($AQ1084)=1,"N",""))</f>
        <v/>
      </c>
      <c r="D1084" s="9" t="str">
        <f>IF(Search!$O$8="","",IF(ISNUMBER(SEARCH(Search!$O$8,$BD1084))=TRUE,1,""))</f>
        <v/>
      </c>
      <c r="E1084" s="9" t="str">
        <f>IF(Search!$C$7="","",IF(ISNUMBER(SEARCH(Search!$C$7,$AN1084))=TRUE,1,""))</f>
        <v/>
      </c>
      <c r="F1084" s="9" t="str">
        <f>IF(Search!$C$8="","",IF(ISNUMBER(SEARCH(Search!$C$8,$AO1084))=TRUE,1,""))</f>
        <v/>
      </c>
      <c r="G1084" s="9" t="str">
        <f>IF(Search!$F$4="","",IF(Inventory!$AJ1084&lt;Search!$F$4,"",1))</f>
        <v/>
      </c>
      <c r="H1084" s="9" t="str">
        <f>IF(Search!$F$5="","",IF(Inventory!$AJ1084&gt;Search!$F$5,"",1))</f>
        <v/>
      </c>
      <c r="I1084" s="9" t="str">
        <f>IF(Search!$F$7="","",IF(Search!$F$8="",IF(ISNUMBER(SEARCH(Search!$F$7,$AL1084))=TRUE,1,""),""))</f>
        <v/>
      </c>
      <c r="J1084" s="9" t="str">
        <f>IF($AL1084=Search!$F$8,1,"")</f>
        <v/>
      </c>
      <c r="K1084" s="9" t="str">
        <f>IF(Search!$I$4="","",IF(COUNTA($AS1084)=1,IF(Search!$I$4="N","N",1),""))</f>
        <v/>
      </c>
      <c r="L1084" s="9" t="str">
        <f>IF(Search!$I$5="","",IF($AS1084="RC",1,""))</f>
        <v/>
      </c>
      <c r="M1084" s="9" t="str">
        <f>IF(Search!$I$6="","",IF($AS1084="RCP",1,""))</f>
        <v/>
      </c>
      <c r="N1084" s="9" t="str">
        <f>IF(Search!$I$8="","",IF(COUNTA($AT1084)=1,IF(Search!$I$8="N","N",1),""))</f>
        <v/>
      </c>
      <c r="O1084" s="9" t="str">
        <f>IF(Search!$L$4="","",IF(COUNTA($AU1084)=1,IF(Search!$L$4="N","N",1),""))</f>
        <v/>
      </c>
      <c r="P1084" s="9" t="str">
        <f>IF(Search!$L$5="","",IF(ISNUMBER(SEARCH("Jersey",$AU1084))=TRUE,IF(Search!$L$5="N","N",1),""))</f>
        <v/>
      </c>
      <c r="Q1084" s="9" t="str">
        <f>IF(Search!$L$6="","",IF(ISNUMBER(SEARCH("Patch",$AU1084))=TRUE,IF(Search!$L$6="N","N",1),""))</f>
        <v/>
      </c>
      <c r="R1084" s="9" t="str">
        <f>IF(Search!$L$7="","",IF(ISNUMBER(SEARCH("Shield",$AU1084))=TRUE,IF(Search!$L$7="N","N",1),""))</f>
        <v/>
      </c>
      <c r="S1084" s="9" t="str">
        <f>IF(Search!$L$8="","",IF(ISNUMBER(SEARCH("Stick",$AU1084))=TRUE,IF(Search!$L$8="N","N",1),""))</f>
        <v/>
      </c>
      <c r="T1084" s="9" t="str">
        <f>IF(Search!$O$4="","",IF(COUNTA($AW1084)=1,IF(Search!$O$4="N","N",1),""))</f>
        <v/>
      </c>
      <c r="U1084" s="9" t="str">
        <f>IF(Search!$O$5="","",IF($AW1084="","",IF($AW1084&lt;Search!$O$5,"",1)))</f>
        <v/>
      </c>
      <c r="V1084" s="9" t="str">
        <f>IF(Search!$O$6="","",IF($AW1084="","",IF($AW1084&gt;Search!$O$6,"",1)))</f>
        <v/>
      </c>
      <c r="W1084" s="9" t="str">
        <f>IF(Search!$U$4="","",IF($AX1084="","",1))</f>
        <v/>
      </c>
      <c r="X1084" s="9" t="str">
        <f>IF(Search!$U$5="","",IF(ISNUMBER(SEARCH(Search!$U$5,$AX1084))=TRUE,IF(Search!$U$5="N","N",1),""))</f>
        <v/>
      </c>
      <c r="Y1084" s="9" t="str">
        <f>IF(Search!$U$6="","",IF($AY1084&lt;Search!$U$6,"",1))</f>
        <v/>
      </c>
      <c r="Z1084" s="9" t="str">
        <f>IF(Search!$R$4="","",IF(Inventory!$BA1084&lt;Search!$R$4,"",1))</f>
        <v/>
      </c>
      <c r="AA1084" s="9" t="str">
        <f>IF(Search!$R$5="","",IF($BA1084&gt;Search!$R$5,"",1))</f>
        <v/>
      </c>
      <c r="AB1084" s="9" t="str">
        <f>IF(Search!$R$6="","",IF($BB1084&lt;Search!$R$6,"",1))</f>
        <v/>
      </c>
      <c r="AC1084" s="9" t="str">
        <f>IF(Search!$R$7="","",IF($BB1084&lt;Search!$R$7,"",1))</f>
        <v/>
      </c>
      <c r="AD1084" s="45" t="str">
        <f>IF(COUNTIF($A1084:$AC1084,"n")&gt;0,"",IF(SUM($A1084:$AC1084)=COUNTA(Search!$C$4:$C$8,Search!$F$4:$F$8,Search!$I$4:$I$6,Search!$I$8,Search!$L$4:$L$8,Search!$O$4:$O$8,Search!$R$4:$R$7,Search!$U$4:$U$7)-COUNTIF(Search!$C$4:$U$7,"n"),1+LARGE($AD$1:AD1083,1),""))</f>
        <v/>
      </c>
      <c r="AE1084" s="45" t="str">
        <f t="shared" si="51"/>
        <v/>
      </c>
      <c r="AF1084" s="45" t="str">
        <f>IF(AD1084="","",COUNTIF($AE$1:$AE1083,$AE1084)+RANK($AE1084,$AE$2:$AE$10540,1))</f>
        <v/>
      </c>
      <c r="AG1084" s="45" t="str">
        <f t="shared" si="52"/>
        <v/>
      </c>
      <c r="AH1084" s="45" t="str">
        <f>IF($AD1084="","",COUNTIF($AG$1:$AG1083,$AG1084)+RANK($AG1084,$AG$1:$AG$10539,0))</f>
        <v/>
      </c>
      <c r="AI1084" s="10" t="str">
        <f t="shared" si="53"/>
        <v>2006-07 Hot Prospects #179 Jean-Francois Racine     /   $</v>
      </c>
      <c r="AJ1084" s="11">
        <v>2006</v>
      </c>
      <c r="AK1084" s="17" t="s">
        <v>1987</v>
      </c>
      <c r="AL1084" s="12" t="s">
        <v>643</v>
      </c>
      <c r="AM1084" s="10">
        <v>179</v>
      </c>
      <c r="AN1084" s="12" t="s">
        <v>644</v>
      </c>
      <c r="AO1084" s="9"/>
      <c r="AP1084" s="9"/>
      <c r="AQ1084" s="9"/>
      <c r="AR1084" s="14"/>
      <c r="AS1084" s="9"/>
      <c r="AT1084" s="9"/>
      <c r="AU1084" s="9"/>
      <c r="AV1084" s="13"/>
      <c r="AW1084" s="13"/>
      <c r="AX1084" s="9"/>
      <c r="AY1084" s="9"/>
      <c r="AZ1084" s="9"/>
      <c r="BA1084" s="33"/>
      <c r="BB1084" s="33"/>
      <c r="BC1084" s="36"/>
      <c r="BD1084" s="12" t="s">
        <v>1771</v>
      </c>
      <c r="BE1084" s="12" t="s">
        <v>2484</v>
      </c>
    </row>
    <row r="1085" spans="1:57" s="12" customFormat="1" x14ac:dyDescent="0.2">
      <c r="A1085" s="9" t="str">
        <f>IF(Search!$C$5="","",IF(COUNTA(Inventory!$AP1085)=1,1,""))</f>
        <v/>
      </c>
      <c r="B1085" s="9" t="str">
        <f>IF(Search!$C$4="","",IF(ISNUMBER(SEARCH(Search!$C$4,$AR1085))=TRUE,1,""))</f>
        <v/>
      </c>
      <c r="C1085" s="9" t="str">
        <f>IF(Search!$C$6="x",IF(COUNTA($AQ1085)=1,1,"N"),IF(COUNTA($AQ1085)=1,"N",""))</f>
        <v/>
      </c>
      <c r="D1085" s="9" t="str">
        <f>IF(Search!$O$8="","",IF(ISNUMBER(SEARCH(Search!$O$8,$BD1085))=TRUE,1,""))</f>
        <v/>
      </c>
      <c r="E1085" s="9" t="str">
        <f>IF(Search!$C$7="","",IF(ISNUMBER(SEARCH(Search!$C$7,$AN1085))=TRUE,1,""))</f>
        <v/>
      </c>
      <c r="F1085" s="9" t="str">
        <f>IF(Search!$C$8="","",IF(ISNUMBER(SEARCH(Search!$C$8,$AO1085))=TRUE,1,""))</f>
        <v/>
      </c>
      <c r="G1085" s="9" t="str">
        <f>IF(Search!$F$4="","",IF(Inventory!$AJ1085&lt;Search!$F$4,"",1))</f>
        <v/>
      </c>
      <c r="H1085" s="9" t="str">
        <f>IF(Search!$F$5="","",IF(Inventory!$AJ1085&gt;Search!$F$5,"",1))</f>
        <v/>
      </c>
      <c r="I1085" s="9" t="str">
        <f>IF(Search!$F$7="","",IF(Search!$F$8="",IF(ISNUMBER(SEARCH(Search!$F$7,$AL1085))=TRUE,1,""),""))</f>
        <v/>
      </c>
      <c r="J1085" s="9" t="str">
        <f>IF($AL1085=Search!$F$8,1,"")</f>
        <v/>
      </c>
      <c r="K1085" s="9" t="str">
        <f>IF(Search!$I$4="","",IF(COUNTA($AS1085)=1,IF(Search!$I$4="N","N",1),""))</f>
        <v/>
      </c>
      <c r="L1085" s="9" t="str">
        <f>IF(Search!$I$5="","",IF($AS1085="RC",1,""))</f>
        <v/>
      </c>
      <c r="M1085" s="9" t="str">
        <f>IF(Search!$I$6="","",IF($AS1085="RCP",1,""))</f>
        <v/>
      </c>
      <c r="N1085" s="9" t="str">
        <f>IF(Search!$I$8="","",IF(COUNTA($AT1085)=1,IF(Search!$I$8="N","N",1),""))</f>
        <v/>
      </c>
      <c r="O1085" s="9" t="str">
        <f>IF(Search!$L$4="","",IF(COUNTA($AU1085)=1,IF(Search!$L$4="N","N",1),""))</f>
        <v/>
      </c>
      <c r="P1085" s="9" t="str">
        <f>IF(Search!$L$5="","",IF(ISNUMBER(SEARCH("Jersey",$AU1085))=TRUE,IF(Search!$L$5="N","N",1),""))</f>
        <v/>
      </c>
      <c r="Q1085" s="9" t="str">
        <f>IF(Search!$L$6="","",IF(ISNUMBER(SEARCH("Patch",$AU1085))=TRUE,IF(Search!$L$6="N","N",1),""))</f>
        <v/>
      </c>
      <c r="R1085" s="9" t="str">
        <f>IF(Search!$L$7="","",IF(ISNUMBER(SEARCH("Shield",$AU1085))=TRUE,IF(Search!$L$7="N","N",1),""))</f>
        <v/>
      </c>
      <c r="S1085" s="9" t="str">
        <f>IF(Search!$L$8="","",IF(ISNUMBER(SEARCH("Stick",$AU1085))=TRUE,IF(Search!$L$8="N","N",1),""))</f>
        <v/>
      </c>
      <c r="T1085" s="9" t="str">
        <f>IF(Search!$O$4="","",IF(COUNTA($AW1085)=1,IF(Search!$O$4="N","N",1),""))</f>
        <v/>
      </c>
      <c r="U1085" s="9" t="str">
        <f>IF(Search!$O$5="","",IF($AW1085="","",IF($AW1085&lt;Search!$O$5,"",1)))</f>
        <v/>
      </c>
      <c r="V1085" s="9" t="str">
        <f>IF(Search!$O$6="","",IF($AW1085="","",IF($AW1085&gt;Search!$O$6,"",1)))</f>
        <v/>
      </c>
      <c r="W1085" s="9" t="str">
        <f>IF(Search!$U$4="","",IF($AX1085="","",1))</f>
        <v/>
      </c>
      <c r="X1085" s="9" t="str">
        <f>IF(Search!$U$5="","",IF(ISNUMBER(SEARCH(Search!$U$5,$AX1085))=TRUE,IF(Search!$U$5="N","N",1),""))</f>
        <v/>
      </c>
      <c r="Y1085" s="9" t="str">
        <f>IF(Search!$U$6="","",IF($AY1085&lt;Search!$U$6,"",1))</f>
        <v/>
      </c>
      <c r="Z1085" s="9" t="str">
        <f>IF(Search!$R$4="","",IF(Inventory!$BA1085&lt;Search!$R$4,"",1))</f>
        <v/>
      </c>
      <c r="AA1085" s="9" t="str">
        <f>IF(Search!$R$5="","",IF($BA1085&gt;Search!$R$5,"",1))</f>
        <v/>
      </c>
      <c r="AB1085" s="9" t="str">
        <f>IF(Search!$R$6="","",IF($BB1085&lt;Search!$R$6,"",1))</f>
        <v/>
      </c>
      <c r="AC1085" s="9" t="str">
        <f>IF(Search!$R$7="","",IF($BB1085&lt;Search!$R$7,"",1))</f>
        <v/>
      </c>
      <c r="AD1085" s="45" t="str">
        <f>IF(COUNTIF($A1085:$AC1085,"n")&gt;0,"",IF(SUM($A1085:$AC1085)=COUNTA(Search!$C$4:$C$8,Search!$F$4:$F$8,Search!$I$4:$I$6,Search!$I$8,Search!$L$4:$L$8,Search!$O$4:$O$8,Search!$R$4:$R$7,Search!$U$4:$U$7)-COUNTIF(Search!$C$4:$U$7,"n"),1+LARGE($AD$1:AD1084,1),""))</f>
        <v/>
      </c>
      <c r="AE1085" s="45" t="str">
        <f t="shared" si="51"/>
        <v/>
      </c>
      <c r="AF1085" s="45" t="str">
        <f>IF(AD1085="","",COUNTIF($AE$1:$AE1084,$AE1085)+RANK($AE1085,$AE$2:$AE$10540,1))</f>
        <v/>
      </c>
      <c r="AG1085" s="45" t="str">
        <f t="shared" si="52"/>
        <v/>
      </c>
      <c r="AH1085" s="45" t="str">
        <f>IF($AD1085="","",COUNTIF($AG$1:$AG1084,$AG1085)+RANK($AG1085,$AG$1:$AG$10539,0))</f>
        <v/>
      </c>
      <c r="AI1085" s="10" t="str">
        <f t="shared" si="53"/>
        <v>2006-07 Hot Prospects Hot Materials #HMPE Michael Peca     /   $</v>
      </c>
      <c r="AJ1085" s="11">
        <v>2006</v>
      </c>
      <c r="AK1085" s="17" t="s">
        <v>1987</v>
      </c>
      <c r="AL1085" s="12" t="s">
        <v>645</v>
      </c>
      <c r="AM1085" s="10" t="s">
        <v>646</v>
      </c>
      <c r="AN1085" s="12" t="s">
        <v>647</v>
      </c>
      <c r="AO1085" s="9"/>
      <c r="AP1085" s="9"/>
      <c r="AQ1085" s="9"/>
      <c r="AR1085" s="14"/>
      <c r="AS1085" s="9"/>
      <c r="AT1085" s="9"/>
      <c r="AU1085" s="9"/>
      <c r="AV1085" s="13"/>
      <c r="AW1085" s="13"/>
      <c r="AX1085" s="9"/>
      <c r="AY1085" s="9"/>
      <c r="AZ1085" s="9"/>
      <c r="BA1085" s="33"/>
      <c r="BB1085" s="33"/>
      <c r="BC1085" s="36"/>
      <c r="BD1085" s="12" t="s">
        <v>1771</v>
      </c>
      <c r="BE1085" s="12" t="s">
        <v>2484</v>
      </c>
    </row>
    <row r="1086" spans="1:57" s="12" customFormat="1" x14ac:dyDescent="0.2">
      <c r="A1086" s="9" t="str">
        <f>IF(Search!$C$5="","",IF(COUNTA(Inventory!$AP1086)=1,1,""))</f>
        <v/>
      </c>
      <c r="B1086" s="9" t="str">
        <f>IF(Search!$C$4="","",IF(ISNUMBER(SEARCH(Search!$C$4,$AR1086))=TRUE,1,""))</f>
        <v/>
      </c>
      <c r="C1086" s="9" t="str">
        <f>IF(Search!$C$6="x",IF(COUNTA($AQ1086)=1,1,"N"),IF(COUNTA($AQ1086)=1,"N",""))</f>
        <v/>
      </c>
      <c r="D1086" s="9" t="str">
        <f>IF(Search!$O$8="","",IF(ISNUMBER(SEARCH(Search!$O$8,$BD1086))=TRUE,1,""))</f>
        <v/>
      </c>
      <c r="E1086" s="9" t="str">
        <f>IF(Search!$C$7="","",IF(ISNUMBER(SEARCH(Search!$C$7,$AN1086))=TRUE,1,""))</f>
        <v/>
      </c>
      <c r="F1086" s="9" t="str">
        <f>IF(Search!$C$8="","",IF(ISNUMBER(SEARCH(Search!$C$8,$AO1086))=TRUE,1,""))</f>
        <v/>
      </c>
      <c r="G1086" s="9" t="str">
        <f>IF(Search!$F$4="","",IF(Inventory!$AJ1086&lt;Search!$F$4,"",1))</f>
        <v/>
      </c>
      <c r="H1086" s="9" t="str">
        <f>IF(Search!$F$5="","",IF(Inventory!$AJ1086&gt;Search!$F$5,"",1))</f>
        <v/>
      </c>
      <c r="I1086" s="9" t="str">
        <f>IF(Search!$F$7="","",IF(Search!$F$8="",IF(ISNUMBER(SEARCH(Search!$F$7,$AL1086))=TRUE,1,""),""))</f>
        <v/>
      </c>
      <c r="J1086" s="9" t="str">
        <f>IF($AL1086=Search!$F$8,1,"")</f>
        <v/>
      </c>
      <c r="K1086" s="9" t="str">
        <f>IF(Search!$I$4="","",IF(COUNTA($AS1086)=1,IF(Search!$I$4="N","N",1),""))</f>
        <v/>
      </c>
      <c r="L1086" s="9" t="str">
        <f>IF(Search!$I$5="","",IF($AS1086="RC",1,""))</f>
        <v/>
      </c>
      <c r="M1086" s="9" t="str">
        <f>IF(Search!$I$6="","",IF($AS1086="RCP",1,""))</f>
        <v/>
      </c>
      <c r="N1086" s="9" t="str">
        <f>IF(Search!$I$8="","",IF(COUNTA($AT1086)=1,IF(Search!$I$8="N","N",1),""))</f>
        <v/>
      </c>
      <c r="O1086" s="9" t="str">
        <f>IF(Search!$L$4="","",IF(COUNTA($AU1086)=1,IF(Search!$L$4="N","N",1),""))</f>
        <v/>
      </c>
      <c r="P1086" s="9" t="str">
        <f>IF(Search!$L$5="","",IF(ISNUMBER(SEARCH("Jersey",$AU1086))=TRUE,IF(Search!$L$5="N","N",1),""))</f>
        <v/>
      </c>
      <c r="Q1086" s="9" t="str">
        <f>IF(Search!$L$6="","",IF(ISNUMBER(SEARCH("Patch",$AU1086))=TRUE,IF(Search!$L$6="N","N",1),""))</f>
        <v/>
      </c>
      <c r="R1086" s="9" t="str">
        <f>IF(Search!$L$7="","",IF(ISNUMBER(SEARCH("Shield",$AU1086))=TRUE,IF(Search!$L$7="N","N",1),""))</f>
        <v/>
      </c>
      <c r="S1086" s="9" t="str">
        <f>IF(Search!$L$8="","",IF(ISNUMBER(SEARCH("Stick",$AU1086))=TRUE,IF(Search!$L$8="N","N",1),""))</f>
        <v/>
      </c>
      <c r="T1086" s="9" t="str">
        <f>IF(Search!$O$4="","",IF(COUNTA($AW1086)=1,IF(Search!$O$4="N","N",1),""))</f>
        <v/>
      </c>
      <c r="U1086" s="9" t="str">
        <f>IF(Search!$O$5="","",IF($AW1086="","",IF($AW1086&lt;Search!$O$5,"",1)))</f>
        <v/>
      </c>
      <c r="V1086" s="9" t="str">
        <f>IF(Search!$O$6="","",IF($AW1086="","",IF($AW1086&gt;Search!$O$6,"",1)))</f>
        <v/>
      </c>
      <c r="W1086" s="9" t="str">
        <f>IF(Search!$U$4="","",IF($AX1086="","",1))</f>
        <v/>
      </c>
      <c r="X1086" s="9" t="str">
        <f>IF(Search!$U$5="","",IF(ISNUMBER(SEARCH(Search!$U$5,$AX1086))=TRUE,IF(Search!$U$5="N","N",1),""))</f>
        <v/>
      </c>
      <c r="Y1086" s="9" t="str">
        <f>IF(Search!$U$6="","",IF($AY1086&lt;Search!$U$6,"",1))</f>
        <v/>
      </c>
      <c r="Z1086" s="9" t="str">
        <f>IF(Search!$R$4="","",IF(Inventory!$BA1086&lt;Search!$R$4,"",1))</f>
        <v/>
      </c>
      <c r="AA1086" s="9" t="str">
        <f>IF(Search!$R$5="","",IF($BA1086&gt;Search!$R$5,"",1))</f>
        <v/>
      </c>
      <c r="AB1086" s="9" t="str">
        <f>IF(Search!$R$6="","",IF($BB1086&lt;Search!$R$6,"",1))</f>
        <v/>
      </c>
      <c r="AC1086" s="9" t="str">
        <f>IF(Search!$R$7="","",IF($BB1086&lt;Search!$R$7,"",1))</f>
        <v/>
      </c>
      <c r="AD1086" s="45" t="str">
        <f>IF(COUNTIF($A1086:$AC1086,"n")&gt;0,"",IF(SUM($A1086:$AC1086)=COUNTA(Search!$C$4:$C$8,Search!$F$4:$F$8,Search!$I$4:$I$6,Search!$I$8,Search!$L$4:$L$8,Search!$O$4:$O$8,Search!$R$4:$R$7,Search!$U$4:$U$7)-COUNTIF(Search!$C$4:$U$7,"n"),1+LARGE($AD$1:AD1085,1),""))</f>
        <v/>
      </c>
      <c r="AE1086" s="45" t="str">
        <f t="shared" si="51"/>
        <v/>
      </c>
      <c r="AF1086" s="45" t="str">
        <f>IF(AD1086="","",COUNTIF($AE$1:$AE1085,$AE1086)+RANK($AE1086,$AE$2:$AE$10540,1))</f>
        <v/>
      </c>
      <c r="AG1086" s="45" t="str">
        <f t="shared" si="52"/>
        <v/>
      </c>
      <c r="AH1086" s="45" t="str">
        <f>IF($AD1086="","",COUNTIF($AG$1:$AG1085,$AG1086)+RANK($AG1086,$AG$1:$AG$10539,0))</f>
        <v/>
      </c>
      <c r="AI1086" s="10" t="str">
        <f t="shared" si="53"/>
        <v>2006-07 ITG Heroes And Prospects #136 Phil Kessel     /   $</v>
      </c>
      <c r="AJ1086" s="11">
        <v>2006</v>
      </c>
      <c r="AK1086" s="17" t="s">
        <v>1987</v>
      </c>
      <c r="AL1086" s="12" t="s">
        <v>648</v>
      </c>
      <c r="AM1086" s="10">
        <v>136</v>
      </c>
      <c r="AN1086" s="12" t="s">
        <v>649</v>
      </c>
      <c r="AO1086" s="9"/>
      <c r="AP1086" s="9"/>
      <c r="AQ1086" s="9"/>
      <c r="AR1086" s="14"/>
      <c r="AS1086" s="9"/>
      <c r="AT1086" s="9"/>
      <c r="AU1086" s="9"/>
      <c r="AV1086" s="13"/>
      <c r="AW1086" s="13"/>
      <c r="AX1086" s="9"/>
      <c r="AY1086" s="9"/>
      <c r="AZ1086" s="9"/>
      <c r="BA1086" s="33"/>
      <c r="BB1086" s="33"/>
      <c r="BC1086" s="36"/>
      <c r="BD1086" s="12" t="s">
        <v>1771</v>
      </c>
    </row>
    <row r="1087" spans="1:57" s="12" customFormat="1" x14ac:dyDescent="0.2">
      <c r="A1087" s="9" t="str">
        <f>IF(Search!$C$5="","",IF(COUNTA(Inventory!$AP1087)=1,1,""))</f>
        <v/>
      </c>
      <c r="B1087" s="9" t="str">
        <f>IF(Search!$C$4="","",IF(ISNUMBER(SEARCH(Search!$C$4,$AR1087))=TRUE,1,""))</f>
        <v/>
      </c>
      <c r="C1087" s="9" t="str">
        <f>IF(Search!$C$6="x",IF(COUNTA($AQ1087)=1,1,"N"),IF(COUNTA($AQ1087)=1,"N",""))</f>
        <v/>
      </c>
      <c r="D1087" s="9" t="str">
        <f>IF(Search!$O$8="","",IF(ISNUMBER(SEARCH(Search!$O$8,$BD1087))=TRUE,1,""))</f>
        <v/>
      </c>
      <c r="E1087" s="9" t="str">
        <f>IF(Search!$C$7="","",IF(ISNUMBER(SEARCH(Search!$C$7,$AN1087))=TRUE,1,""))</f>
        <v/>
      </c>
      <c r="F1087" s="9" t="str">
        <f>IF(Search!$C$8="","",IF(ISNUMBER(SEARCH(Search!$C$8,$AO1087))=TRUE,1,""))</f>
        <v/>
      </c>
      <c r="G1087" s="9" t="str">
        <f>IF(Search!$F$4="","",IF(Inventory!$AJ1087&lt;Search!$F$4,"",1))</f>
        <v/>
      </c>
      <c r="H1087" s="9" t="str">
        <f>IF(Search!$F$5="","",IF(Inventory!$AJ1087&gt;Search!$F$5,"",1))</f>
        <v/>
      </c>
      <c r="I1087" s="9" t="str">
        <f>IF(Search!$F$7="","",IF(Search!$F$8="",IF(ISNUMBER(SEARCH(Search!$F$7,$AL1087))=TRUE,1,""),""))</f>
        <v/>
      </c>
      <c r="J1087" s="9" t="str">
        <f>IF($AL1087=Search!$F$8,1,"")</f>
        <v/>
      </c>
      <c r="K1087" s="9" t="str">
        <f>IF(Search!$I$4="","",IF(COUNTA($AS1087)=1,IF(Search!$I$4="N","N",1),""))</f>
        <v/>
      </c>
      <c r="L1087" s="9" t="str">
        <f>IF(Search!$I$5="","",IF($AS1087="RC",1,""))</f>
        <v/>
      </c>
      <c r="M1087" s="9" t="str">
        <f>IF(Search!$I$6="","",IF($AS1087="RCP",1,""))</f>
        <v/>
      </c>
      <c r="N1087" s="9" t="str">
        <f>IF(Search!$I$8="","",IF(COUNTA($AT1087)=1,IF(Search!$I$8="N","N",1),""))</f>
        <v/>
      </c>
      <c r="O1087" s="9" t="str">
        <f>IF(Search!$L$4="","",IF(COUNTA($AU1087)=1,IF(Search!$L$4="N","N",1),""))</f>
        <v/>
      </c>
      <c r="P1087" s="9" t="str">
        <f>IF(Search!$L$5="","",IF(ISNUMBER(SEARCH("Jersey",$AU1087))=TRUE,IF(Search!$L$5="N","N",1),""))</f>
        <v/>
      </c>
      <c r="Q1087" s="9" t="str">
        <f>IF(Search!$L$6="","",IF(ISNUMBER(SEARCH("Patch",$AU1087))=TRUE,IF(Search!$L$6="N","N",1),""))</f>
        <v/>
      </c>
      <c r="R1087" s="9" t="str">
        <f>IF(Search!$L$7="","",IF(ISNUMBER(SEARCH("Shield",$AU1087))=TRUE,IF(Search!$L$7="N","N",1),""))</f>
        <v/>
      </c>
      <c r="S1087" s="9" t="str">
        <f>IF(Search!$L$8="","",IF(ISNUMBER(SEARCH("Stick",$AU1087))=TRUE,IF(Search!$L$8="N","N",1),""))</f>
        <v/>
      </c>
      <c r="T1087" s="9" t="str">
        <f>IF(Search!$O$4="","",IF(COUNTA($AW1087)=1,IF(Search!$O$4="N","N",1),""))</f>
        <v/>
      </c>
      <c r="U1087" s="9" t="str">
        <f>IF(Search!$O$5="","",IF($AW1087="","",IF($AW1087&lt;Search!$O$5,"",1)))</f>
        <v/>
      </c>
      <c r="V1087" s="9" t="str">
        <f>IF(Search!$O$6="","",IF($AW1087="","",IF($AW1087&gt;Search!$O$6,"",1)))</f>
        <v/>
      </c>
      <c r="W1087" s="9" t="str">
        <f>IF(Search!$U$4="","",IF($AX1087="","",1))</f>
        <v/>
      </c>
      <c r="X1087" s="9" t="str">
        <f>IF(Search!$U$5="","",IF(ISNUMBER(SEARCH(Search!$U$5,$AX1087))=TRUE,IF(Search!$U$5="N","N",1),""))</f>
        <v/>
      </c>
      <c r="Y1087" s="9" t="str">
        <f>IF(Search!$U$6="","",IF($AY1087&lt;Search!$U$6,"",1))</f>
        <v/>
      </c>
      <c r="Z1087" s="9" t="str">
        <f>IF(Search!$R$4="","",IF(Inventory!$BA1087&lt;Search!$R$4,"",1))</f>
        <v/>
      </c>
      <c r="AA1087" s="9" t="str">
        <f>IF(Search!$R$5="","",IF($BA1087&gt;Search!$R$5,"",1))</f>
        <v/>
      </c>
      <c r="AB1087" s="9" t="str">
        <f>IF(Search!$R$6="","",IF($BB1087&lt;Search!$R$6,"",1))</f>
        <v/>
      </c>
      <c r="AC1087" s="9" t="str">
        <f>IF(Search!$R$7="","",IF($BB1087&lt;Search!$R$7,"",1))</f>
        <v/>
      </c>
      <c r="AD1087" s="45" t="str">
        <f>IF(COUNTIF($A1087:$AC1087,"n")&gt;0,"",IF(SUM($A1087:$AC1087)=COUNTA(Search!$C$4:$C$8,Search!$F$4:$F$8,Search!$I$4:$I$6,Search!$I$8,Search!$L$4:$L$8,Search!$O$4:$O$8,Search!$R$4:$R$7,Search!$U$4:$U$7)-COUNTIF(Search!$C$4:$U$7,"n"),1+LARGE($AD$1:AD1086,1),""))</f>
        <v/>
      </c>
      <c r="AE1087" s="45" t="str">
        <f t="shared" si="51"/>
        <v/>
      </c>
      <c r="AF1087" s="45" t="str">
        <f>IF(AD1087="","",COUNTIF($AE$1:$AE1086,$AE1087)+RANK($AE1087,$AE$2:$AE$10540,1))</f>
        <v/>
      </c>
      <c r="AG1087" s="45" t="str">
        <f t="shared" si="52"/>
        <v/>
      </c>
      <c r="AH1087" s="45" t="str">
        <f>IF($AD1087="","",COUNTIF($AG$1:$AG1086,$AG1087)+RANK($AG1087,$AG$1:$AG$10539,0))</f>
        <v/>
      </c>
      <c r="AI1087" s="10" t="str">
        <f t="shared" si="53"/>
        <v>2006-07 McDonald's Upper Deck #52 Mats Sundin CL     /   $</v>
      </c>
      <c r="AJ1087" s="11">
        <v>2006</v>
      </c>
      <c r="AK1087" s="17" t="s">
        <v>1987</v>
      </c>
      <c r="AL1087" s="12" t="s">
        <v>2288</v>
      </c>
      <c r="AM1087" s="10">
        <v>52</v>
      </c>
      <c r="AN1087" s="15" t="s">
        <v>2289</v>
      </c>
      <c r="AO1087" s="14"/>
      <c r="AP1087" s="14"/>
      <c r="AQ1087" s="14"/>
      <c r="AR1087" s="14"/>
      <c r="AS1087" s="9"/>
      <c r="AT1087" s="9"/>
      <c r="AU1087" s="9"/>
      <c r="AV1087" s="13"/>
      <c r="AW1087" s="13"/>
      <c r="AX1087" s="9"/>
      <c r="AY1087" s="9"/>
      <c r="AZ1087" s="9"/>
      <c r="BA1087" s="33"/>
      <c r="BB1087" s="33"/>
      <c r="BC1087" s="36"/>
      <c r="BD1087" s="12" t="s">
        <v>1771</v>
      </c>
    </row>
    <row r="1088" spans="1:57" s="12" customFormat="1" x14ac:dyDescent="0.2">
      <c r="A1088" s="9" t="str">
        <f>IF(Search!$C$5="","",IF(COUNTA(Inventory!$AP1088)=1,1,""))</f>
        <v/>
      </c>
      <c r="B1088" s="9" t="str">
        <f>IF(Search!$C$4="","",IF(ISNUMBER(SEARCH(Search!$C$4,$AR1088))=TRUE,1,""))</f>
        <v/>
      </c>
      <c r="C1088" s="9" t="str">
        <f>IF(Search!$C$6="x",IF(COUNTA($AQ1088)=1,1,"N"),IF(COUNTA($AQ1088)=1,"N",""))</f>
        <v/>
      </c>
      <c r="D1088" s="9" t="str">
        <f>IF(Search!$O$8="","",IF(ISNUMBER(SEARCH(Search!$O$8,$BD1088))=TRUE,1,""))</f>
        <v/>
      </c>
      <c r="E1088" s="9" t="str">
        <f>IF(Search!$C$7="","",IF(ISNUMBER(SEARCH(Search!$C$7,$AN1088))=TRUE,1,""))</f>
        <v/>
      </c>
      <c r="F1088" s="9" t="str">
        <f>IF(Search!$C$8="","",IF(ISNUMBER(SEARCH(Search!$C$8,$AO1088))=TRUE,1,""))</f>
        <v/>
      </c>
      <c r="G1088" s="9" t="str">
        <f>IF(Search!$F$4="","",IF(Inventory!$AJ1088&lt;Search!$F$4,"",1))</f>
        <v/>
      </c>
      <c r="H1088" s="9" t="str">
        <f>IF(Search!$F$5="","",IF(Inventory!$AJ1088&gt;Search!$F$5,"",1))</f>
        <v/>
      </c>
      <c r="I1088" s="9" t="str">
        <f>IF(Search!$F$7="","",IF(Search!$F$8="",IF(ISNUMBER(SEARCH(Search!$F$7,$AL1088))=TRUE,1,""),""))</f>
        <v/>
      </c>
      <c r="J1088" s="9" t="str">
        <f>IF($AL1088=Search!$F$8,1,"")</f>
        <v/>
      </c>
      <c r="K1088" s="9" t="str">
        <f>IF(Search!$I$4="","",IF(COUNTA($AS1088)=1,IF(Search!$I$4="N","N",1),""))</f>
        <v/>
      </c>
      <c r="L1088" s="9" t="str">
        <f>IF(Search!$I$5="","",IF($AS1088="RC",1,""))</f>
        <v/>
      </c>
      <c r="M1088" s="9" t="str">
        <f>IF(Search!$I$6="","",IF($AS1088="RCP",1,""))</f>
        <v/>
      </c>
      <c r="N1088" s="9" t="str">
        <f>IF(Search!$I$8="","",IF(COUNTA($AT1088)=1,IF(Search!$I$8="N","N",1),""))</f>
        <v/>
      </c>
      <c r="O1088" s="9" t="str">
        <f>IF(Search!$L$4="","",IF(COUNTA($AU1088)=1,IF(Search!$L$4="N","N",1),""))</f>
        <v/>
      </c>
      <c r="P1088" s="9" t="str">
        <f>IF(Search!$L$5="","",IF(ISNUMBER(SEARCH("Jersey",$AU1088))=TRUE,IF(Search!$L$5="N","N",1),""))</f>
        <v/>
      </c>
      <c r="Q1088" s="9" t="str">
        <f>IF(Search!$L$6="","",IF(ISNUMBER(SEARCH("Patch",$AU1088))=TRUE,IF(Search!$L$6="N","N",1),""))</f>
        <v/>
      </c>
      <c r="R1088" s="9" t="str">
        <f>IF(Search!$L$7="","",IF(ISNUMBER(SEARCH("Shield",$AU1088))=TRUE,IF(Search!$L$7="N","N",1),""))</f>
        <v/>
      </c>
      <c r="S1088" s="9" t="str">
        <f>IF(Search!$L$8="","",IF(ISNUMBER(SEARCH("Stick",$AU1088))=TRUE,IF(Search!$L$8="N","N",1),""))</f>
        <v/>
      </c>
      <c r="T1088" s="9" t="str">
        <f>IF(Search!$O$4="","",IF(COUNTA($AW1088)=1,IF(Search!$O$4="N","N",1),""))</f>
        <v/>
      </c>
      <c r="U1088" s="9" t="str">
        <f>IF(Search!$O$5="","",IF($AW1088="","",IF($AW1088&lt;Search!$O$5,"",1)))</f>
        <v/>
      </c>
      <c r="V1088" s="9" t="str">
        <f>IF(Search!$O$6="","",IF($AW1088="","",IF($AW1088&gt;Search!$O$6,"",1)))</f>
        <v/>
      </c>
      <c r="W1088" s="9" t="str">
        <f>IF(Search!$U$4="","",IF($AX1088="","",1))</f>
        <v/>
      </c>
      <c r="X1088" s="9" t="str">
        <f>IF(Search!$U$5="","",IF(ISNUMBER(SEARCH(Search!$U$5,$AX1088))=TRUE,IF(Search!$U$5="N","N",1),""))</f>
        <v/>
      </c>
      <c r="Y1088" s="9" t="str">
        <f>IF(Search!$U$6="","",IF($AY1088&lt;Search!$U$6,"",1))</f>
        <v/>
      </c>
      <c r="Z1088" s="9" t="str">
        <f>IF(Search!$R$4="","",IF(Inventory!$BA1088&lt;Search!$R$4,"",1))</f>
        <v/>
      </c>
      <c r="AA1088" s="9" t="str">
        <f>IF(Search!$R$5="","",IF($BA1088&gt;Search!$R$5,"",1))</f>
        <v/>
      </c>
      <c r="AB1088" s="9" t="str">
        <f>IF(Search!$R$6="","",IF($BB1088&lt;Search!$R$6,"",1))</f>
        <v/>
      </c>
      <c r="AC1088" s="9" t="str">
        <f>IF(Search!$R$7="","",IF($BB1088&lt;Search!$R$7,"",1))</f>
        <v/>
      </c>
      <c r="AD1088" s="45" t="str">
        <f>IF(COUNTIF($A1088:$AC1088,"n")&gt;0,"",IF(SUM($A1088:$AC1088)=COUNTA(Search!$C$4:$C$8,Search!$F$4:$F$8,Search!$I$4:$I$6,Search!$I$8,Search!$L$4:$L$8,Search!$O$4:$O$8,Search!$R$4:$R$7,Search!$U$4:$U$7)-COUNTIF(Search!$C$4:$U$7,"n"),1+LARGE($AD$1:AD1087,1),""))</f>
        <v/>
      </c>
      <c r="AE1088" s="45" t="str">
        <f t="shared" si="51"/>
        <v/>
      </c>
      <c r="AF1088" s="45" t="str">
        <f>IF(AD1088="","",COUNTIF($AE$1:$AE1087,$AE1088)+RANK($AE1088,$AE$2:$AE$10540,1))</f>
        <v/>
      </c>
      <c r="AG1088" s="45" t="str">
        <f t="shared" si="52"/>
        <v/>
      </c>
      <c r="AH1088" s="45" t="str">
        <f>IF($AD1088="","",COUNTIF($AG$1:$AG1087,$AG1088)+RANK($AG1088,$AG$1:$AG$10539,0))</f>
        <v/>
      </c>
      <c r="AI1088" s="10" t="str">
        <f t="shared" si="53"/>
        <v>2006-07 McDonald's Upper Deck Rookie Review #RR1 Kyle Wellwood     /   $</v>
      </c>
      <c r="AJ1088" s="11">
        <v>2006</v>
      </c>
      <c r="AK1088" s="17" t="s">
        <v>1987</v>
      </c>
      <c r="AL1088" s="12" t="s">
        <v>650</v>
      </c>
      <c r="AM1088" s="10" t="s">
        <v>652</v>
      </c>
      <c r="AN1088" s="12" t="s">
        <v>539</v>
      </c>
      <c r="AO1088" s="9"/>
      <c r="AP1088" s="9"/>
      <c r="AQ1088" s="9"/>
      <c r="AR1088" s="14"/>
      <c r="AS1088" s="9"/>
      <c r="AT1088" s="9"/>
      <c r="AU1088" s="9"/>
      <c r="AV1088" s="13"/>
      <c r="AW1088" s="13"/>
      <c r="AX1088" s="9"/>
      <c r="AY1088" s="9"/>
      <c r="AZ1088" s="9"/>
      <c r="BA1088" s="33"/>
      <c r="BB1088" s="33"/>
      <c r="BC1088" s="36"/>
      <c r="BD1088" s="12" t="s">
        <v>1771</v>
      </c>
    </row>
    <row r="1089" spans="1:56" s="12" customFormat="1" x14ac:dyDescent="0.2">
      <c r="A1089" s="9" t="str">
        <f>IF(Search!$C$5="","",IF(COUNTA(Inventory!$AP1089)=1,1,""))</f>
        <v/>
      </c>
      <c r="B1089" s="9" t="str">
        <f>IF(Search!$C$4="","",IF(ISNUMBER(SEARCH(Search!$C$4,$AR1089))=TRUE,1,""))</f>
        <v/>
      </c>
      <c r="C1089" s="9" t="str">
        <f>IF(Search!$C$6="x",IF(COUNTA($AQ1089)=1,1,"N"),IF(COUNTA($AQ1089)=1,"N",""))</f>
        <v/>
      </c>
      <c r="D1089" s="9" t="str">
        <f>IF(Search!$O$8="","",IF(ISNUMBER(SEARCH(Search!$O$8,$BD1089))=TRUE,1,""))</f>
        <v/>
      </c>
      <c r="E1089" s="9" t="str">
        <f>IF(Search!$C$7="","",IF(ISNUMBER(SEARCH(Search!$C$7,$AN1089))=TRUE,1,""))</f>
        <v/>
      </c>
      <c r="F1089" s="9" t="str">
        <f>IF(Search!$C$8="","",IF(ISNUMBER(SEARCH(Search!$C$8,$AO1089))=TRUE,1,""))</f>
        <v/>
      </c>
      <c r="G1089" s="9" t="str">
        <f>IF(Search!$F$4="","",IF(Inventory!$AJ1089&lt;Search!$F$4,"",1))</f>
        <v/>
      </c>
      <c r="H1089" s="9" t="str">
        <f>IF(Search!$F$5="","",IF(Inventory!$AJ1089&gt;Search!$F$5,"",1))</f>
        <v/>
      </c>
      <c r="I1089" s="9" t="str">
        <f>IF(Search!$F$7="","",IF(Search!$F$8="",IF(ISNUMBER(SEARCH(Search!$F$7,$AL1089))=TRUE,1,""),""))</f>
        <v/>
      </c>
      <c r="J1089" s="9" t="str">
        <f>IF($AL1089=Search!$F$8,1,"")</f>
        <v/>
      </c>
      <c r="K1089" s="9" t="str">
        <f>IF(Search!$I$4="","",IF(COUNTA($AS1089)=1,IF(Search!$I$4="N","N",1),""))</f>
        <v/>
      </c>
      <c r="L1089" s="9" t="str">
        <f>IF(Search!$I$5="","",IF($AS1089="RC",1,""))</f>
        <v/>
      </c>
      <c r="M1089" s="9" t="str">
        <f>IF(Search!$I$6="","",IF($AS1089="RCP",1,""))</f>
        <v/>
      </c>
      <c r="N1089" s="9" t="str">
        <f>IF(Search!$I$8="","",IF(COUNTA($AT1089)=1,IF(Search!$I$8="N","N",1),""))</f>
        <v/>
      </c>
      <c r="O1089" s="9" t="str">
        <f>IF(Search!$L$4="","",IF(COUNTA($AU1089)=1,IF(Search!$L$4="N","N",1),""))</f>
        <v/>
      </c>
      <c r="P1089" s="9" t="str">
        <f>IF(Search!$L$5="","",IF(ISNUMBER(SEARCH("Jersey",$AU1089))=TRUE,IF(Search!$L$5="N","N",1),""))</f>
        <v/>
      </c>
      <c r="Q1089" s="9" t="str">
        <f>IF(Search!$L$6="","",IF(ISNUMBER(SEARCH("Patch",$AU1089))=TRUE,IF(Search!$L$6="N","N",1),""))</f>
        <v/>
      </c>
      <c r="R1089" s="9" t="str">
        <f>IF(Search!$L$7="","",IF(ISNUMBER(SEARCH("Shield",$AU1089))=TRUE,IF(Search!$L$7="N","N",1),""))</f>
        <v/>
      </c>
      <c r="S1089" s="9" t="str">
        <f>IF(Search!$L$8="","",IF(ISNUMBER(SEARCH("Stick",$AU1089))=TRUE,IF(Search!$L$8="N","N",1),""))</f>
        <v/>
      </c>
      <c r="T1089" s="9" t="str">
        <f>IF(Search!$O$4="","",IF(COUNTA($AW1089)=1,IF(Search!$O$4="N","N",1),""))</f>
        <v/>
      </c>
      <c r="U1089" s="9" t="str">
        <f>IF(Search!$O$5="","",IF($AW1089="","",IF($AW1089&lt;Search!$O$5,"",1)))</f>
        <v/>
      </c>
      <c r="V1089" s="9" t="str">
        <f>IF(Search!$O$6="","",IF($AW1089="","",IF($AW1089&gt;Search!$O$6,"",1)))</f>
        <v/>
      </c>
      <c r="W1089" s="9" t="str">
        <f>IF(Search!$U$4="","",IF($AX1089="","",1))</f>
        <v/>
      </c>
      <c r="X1089" s="9" t="str">
        <f>IF(Search!$U$5="","",IF(ISNUMBER(SEARCH(Search!$U$5,$AX1089))=TRUE,IF(Search!$U$5="N","N",1),""))</f>
        <v/>
      </c>
      <c r="Y1089" s="9" t="str">
        <f>IF(Search!$U$6="","",IF($AY1089&lt;Search!$U$6,"",1))</f>
        <v/>
      </c>
      <c r="Z1089" s="9" t="str">
        <f>IF(Search!$R$4="","",IF(Inventory!$BA1089&lt;Search!$R$4,"",1))</f>
        <v/>
      </c>
      <c r="AA1089" s="9" t="str">
        <f>IF(Search!$R$5="","",IF($BA1089&gt;Search!$R$5,"",1))</f>
        <v/>
      </c>
      <c r="AB1089" s="9" t="str">
        <f>IF(Search!$R$6="","",IF($BB1089&lt;Search!$R$6,"",1))</f>
        <v/>
      </c>
      <c r="AC1089" s="9" t="str">
        <f>IF(Search!$R$7="","",IF($BB1089&lt;Search!$R$7,"",1))</f>
        <v/>
      </c>
      <c r="AD1089" s="45" t="str">
        <f>IF(COUNTIF($A1089:$AC1089,"n")&gt;0,"",IF(SUM($A1089:$AC1089)=COUNTA(Search!$C$4:$C$8,Search!$F$4:$F$8,Search!$I$4:$I$6,Search!$I$8,Search!$L$4:$L$8,Search!$O$4:$O$8,Search!$R$4:$R$7,Search!$U$4:$U$7)-COUNTIF(Search!$C$4:$U$7,"n"),1+LARGE($AD$1:AD1088,1),""))</f>
        <v/>
      </c>
      <c r="AE1089" s="45" t="str">
        <f t="shared" si="51"/>
        <v/>
      </c>
      <c r="AF1089" s="45" t="str">
        <f>IF(AD1089="","",COUNTIF($AE$1:$AE1088,$AE1089)+RANK($AE1089,$AE$2:$AE$10540,1))</f>
        <v/>
      </c>
      <c r="AG1089" s="45" t="str">
        <f t="shared" si="52"/>
        <v/>
      </c>
      <c r="AH1089" s="45" t="str">
        <f>IF($AD1089="","",COUNTIF($AG$1:$AG1088,$AG1089)+RANK($AG1089,$AG$1:$AG$10539,0))</f>
        <v/>
      </c>
      <c r="AI1089" s="10" t="str">
        <f t="shared" si="53"/>
        <v>2006-07 McDonald's Upper Deck Rookie Review #RR5 Alexander Steen TOR    /   $</v>
      </c>
      <c r="AJ1089" s="11">
        <v>2006</v>
      </c>
      <c r="AK1089" s="17" t="s">
        <v>1987</v>
      </c>
      <c r="AL1089" s="12" t="s">
        <v>650</v>
      </c>
      <c r="AM1089" s="10" t="s">
        <v>651</v>
      </c>
      <c r="AN1089" s="12" t="s">
        <v>550</v>
      </c>
      <c r="AO1089" s="9" t="s">
        <v>1904</v>
      </c>
      <c r="AP1089" s="9"/>
      <c r="AQ1089" s="9"/>
      <c r="AR1089" s="14"/>
      <c r="AS1089" s="9"/>
      <c r="AT1089" s="9"/>
      <c r="AU1089" s="9"/>
      <c r="AV1089" s="13"/>
      <c r="AW1089" s="13"/>
      <c r="AX1089" s="9"/>
      <c r="AY1089" s="9"/>
      <c r="AZ1089" s="9"/>
      <c r="BA1089" s="33"/>
      <c r="BB1089" s="33"/>
      <c r="BC1089" s="36"/>
      <c r="BD1089" s="12" t="s">
        <v>1771</v>
      </c>
    </row>
    <row r="1090" spans="1:56" s="12" customFormat="1" x14ac:dyDescent="0.2">
      <c r="A1090" s="9" t="str">
        <f>IF(Search!$C$5="","",IF(COUNTA(Inventory!$AP1090)=1,1,""))</f>
        <v/>
      </c>
      <c r="B1090" s="9" t="str">
        <f>IF(Search!$C$4="","",IF(ISNUMBER(SEARCH(Search!$C$4,$AR1090))=TRUE,1,""))</f>
        <v/>
      </c>
      <c r="C1090" s="9" t="str">
        <f>IF(Search!$C$6="x",IF(COUNTA($AQ1090)=1,1,"N"),IF(COUNTA($AQ1090)=1,"N",""))</f>
        <v/>
      </c>
      <c r="D1090" s="9" t="str">
        <f>IF(Search!$O$8="","",IF(ISNUMBER(SEARCH(Search!$O$8,$BD1090))=TRUE,1,""))</f>
        <v/>
      </c>
      <c r="E1090" s="9" t="str">
        <f>IF(Search!$C$7="","",IF(ISNUMBER(SEARCH(Search!$C$7,$AN1090))=TRUE,1,""))</f>
        <v/>
      </c>
      <c r="F1090" s="9" t="str">
        <f>IF(Search!$C$8="","",IF(ISNUMBER(SEARCH(Search!$C$8,$AO1090))=TRUE,1,""))</f>
        <v/>
      </c>
      <c r="G1090" s="9" t="str">
        <f>IF(Search!$F$4="","",IF(Inventory!$AJ1090&lt;Search!$F$4,"",1))</f>
        <v/>
      </c>
      <c r="H1090" s="9" t="str">
        <f>IF(Search!$F$5="","",IF(Inventory!$AJ1090&gt;Search!$F$5,"",1))</f>
        <v/>
      </c>
      <c r="I1090" s="9" t="str">
        <f>IF(Search!$F$7="","",IF(Search!$F$8="",IF(ISNUMBER(SEARCH(Search!$F$7,$AL1090))=TRUE,1,""),""))</f>
        <v/>
      </c>
      <c r="J1090" s="9" t="str">
        <f>IF($AL1090=Search!$F$8,1,"")</f>
        <v/>
      </c>
      <c r="K1090" s="9" t="str">
        <f>IF(Search!$I$4="","",IF(COUNTA($AS1090)=1,IF(Search!$I$4="N","N",1),""))</f>
        <v/>
      </c>
      <c r="L1090" s="9" t="str">
        <f>IF(Search!$I$5="","",IF($AS1090="RC",1,""))</f>
        <v/>
      </c>
      <c r="M1090" s="9" t="str">
        <f>IF(Search!$I$6="","",IF($AS1090="RCP",1,""))</f>
        <v/>
      </c>
      <c r="N1090" s="9" t="str">
        <f>IF(Search!$I$8="","",IF(COUNTA($AT1090)=1,IF(Search!$I$8="N","N",1),""))</f>
        <v/>
      </c>
      <c r="O1090" s="9" t="str">
        <f>IF(Search!$L$4="","",IF(COUNTA($AU1090)=1,IF(Search!$L$4="N","N",1),""))</f>
        <v/>
      </c>
      <c r="P1090" s="9" t="str">
        <f>IF(Search!$L$5="","",IF(ISNUMBER(SEARCH("Jersey",$AU1090))=TRUE,IF(Search!$L$5="N","N",1),""))</f>
        <v/>
      </c>
      <c r="Q1090" s="9" t="str">
        <f>IF(Search!$L$6="","",IF(ISNUMBER(SEARCH("Patch",$AU1090))=TRUE,IF(Search!$L$6="N","N",1),""))</f>
        <v/>
      </c>
      <c r="R1090" s="9" t="str">
        <f>IF(Search!$L$7="","",IF(ISNUMBER(SEARCH("Shield",$AU1090))=TRUE,IF(Search!$L$7="N","N",1),""))</f>
        <v/>
      </c>
      <c r="S1090" s="9" t="str">
        <f>IF(Search!$L$8="","",IF(ISNUMBER(SEARCH("Stick",$AU1090))=TRUE,IF(Search!$L$8="N","N",1),""))</f>
        <v/>
      </c>
      <c r="T1090" s="9" t="str">
        <f>IF(Search!$O$4="","",IF(COUNTA($AW1090)=1,IF(Search!$O$4="N","N",1),""))</f>
        <v/>
      </c>
      <c r="U1090" s="9" t="str">
        <f>IF(Search!$O$5="","",IF($AW1090="","",IF($AW1090&lt;Search!$O$5,"",1)))</f>
        <v/>
      </c>
      <c r="V1090" s="9" t="str">
        <f>IF(Search!$O$6="","",IF($AW1090="","",IF($AW1090&gt;Search!$O$6,"",1)))</f>
        <v/>
      </c>
      <c r="W1090" s="9" t="str">
        <f>IF(Search!$U$4="","",IF($AX1090="","",1))</f>
        <v/>
      </c>
      <c r="X1090" s="9" t="str">
        <f>IF(Search!$U$5="","",IF(ISNUMBER(SEARCH(Search!$U$5,$AX1090))=TRUE,IF(Search!$U$5="N","N",1),""))</f>
        <v/>
      </c>
      <c r="Y1090" s="9" t="str">
        <f>IF(Search!$U$6="","",IF($AY1090&lt;Search!$U$6,"",1))</f>
        <v/>
      </c>
      <c r="Z1090" s="9" t="str">
        <f>IF(Search!$R$4="","",IF(Inventory!$BA1090&lt;Search!$R$4,"",1))</f>
        <v/>
      </c>
      <c r="AA1090" s="9" t="str">
        <f>IF(Search!$R$5="","",IF($BA1090&gt;Search!$R$5,"",1))</f>
        <v/>
      </c>
      <c r="AB1090" s="9" t="str">
        <f>IF(Search!$R$6="","",IF($BB1090&lt;Search!$R$6,"",1))</f>
        <v/>
      </c>
      <c r="AC1090" s="9" t="str">
        <f>IF(Search!$R$7="","",IF($BB1090&lt;Search!$R$7,"",1))</f>
        <v/>
      </c>
      <c r="AD1090" s="45" t="str">
        <f>IF(COUNTIF($A1090:$AC1090,"n")&gt;0,"",IF(SUM($A1090:$AC1090)=COUNTA(Search!$C$4:$C$8,Search!$F$4:$F$8,Search!$I$4:$I$6,Search!$I$8,Search!$L$4:$L$8,Search!$O$4:$O$8,Search!$R$4:$R$7,Search!$U$4:$U$7)-COUNTIF(Search!$C$4:$U$7,"n"),1+LARGE($AD$1:AD1089,1),""))</f>
        <v/>
      </c>
      <c r="AE1090" s="45" t="str">
        <f t="shared" si="51"/>
        <v/>
      </c>
      <c r="AF1090" s="45" t="str">
        <f>IF(AD1090="","",COUNTIF($AE$1:$AE1089,$AE1090)+RANK($AE1090,$AE$2:$AE$10540,1))</f>
        <v/>
      </c>
      <c r="AG1090" s="45" t="str">
        <f t="shared" si="52"/>
        <v/>
      </c>
      <c r="AH1090" s="45" t="str">
        <f>IF($AD1090="","",COUNTIF($AG$1:$AG1089,$AG1090)+RANK($AG1090,$AG$1:$AG$10539,0))</f>
        <v/>
      </c>
      <c r="AI1090" s="10" t="str">
        <f t="shared" si="53"/>
        <v>2006-07 SP Authentic #181 Patrick Thoresen  RC   /   $</v>
      </c>
      <c r="AJ1090" s="11">
        <v>2006</v>
      </c>
      <c r="AK1090" s="17" t="s">
        <v>1987</v>
      </c>
      <c r="AL1090" s="12" t="s">
        <v>511</v>
      </c>
      <c r="AM1090" s="10">
        <v>181</v>
      </c>
      <c r="AN1090" s="12" t="s">
        <v>653</v>
      </c>
      <c r="AO1090" s="9"/>
      <c r="AP1090" s="9"/>
      <c r="AQ1090" s="9"/>
      <c r="AR1090" s="14" t="s">
        <v>2482</v>
      </c>
      <c r="AS1090" s="9" t="s">
        <v>2</v>
      </c>
      <c r="AT1090" s="9"/>
      <c r="AU1090" s="9"/>
      <c r="AV1090" s="13"/>
      <c r="AW1090" s="13"/>
      <c r="AX1090" s="9"/>
      <c r="AY1090" s="9"/>
      <c r="AZ1090" s="9"/>
      <c r="BA1090" s="33"/>
      <c r="BB1090" s="33"/>
      <c r="BC1090" s="36"/>
      <c r="BD1090" s="12" t="s">
        <v>1771</v>
      </c>
    </row>
    <row r="1091" spans="1:56" s="12" customFormat="1" x14ac:dyDescent="0.2">
      <c r="A1091" s="9" t="str">
        <f>IF(Search!$C$5="","",IF(COUNTA(Inventory!$AP1091)=1,1,""))</f>
        <v/>
      </c>
      <c r="B1091" s="9" t="str">
        <f>IF(Search!$C$4="","",IF(ISNUMBER(SEARCH(Search!$C$4,$AR1091))=TRUE,1,""))</f>
        <v/>
      </c>
      <c r="C1091" s="9" t="str">
        <f>IF(Search!$C$6="x",IF(COUNTA($AQ1091)=1,1,"N"),IF(COUNTA($AQ1091)=1,"N",""))</f>
        <v/>
      </c>
      <c r="D1091" s="9" t="str">
        <f>IF(Search!$O$8="","",IF(ISNUMBER(SEARCH(Search!$O$8,$BD1091))=TRUE,1,""))</f>
        <v/>
      </c>
      <c r="E1091" s="9" t="str">
        <f>IF(Search!$C$7="","",IF(ISNUMBER(SEARCH(Search!$C$7,$AN1091))=TRUE,1,""))</f>
        <v/>
      </c>
      <c r="F1091" s="9" t="str">
        <f>IF(Search!$C$8="","",IF(ISNUMBER(SEARCH(Search!$C$8,$AO1091))=TRUE,1,""))</f>
        <v/>
      </c>
      <c r="G1091" s="9" t="str">
        <f>IF(Search!$F$4="","",IF(Inventory!$AJ1091&lt;Search!$F$4,"",1))</f>
        <v/>
      </c>
      <c r="H1091" s="9" t="str">
        <f>IF(Search!$F$5="","",IF(Inventory!$AJ1091&gt;Search!$F$5,"",1))</f>
        <v/>
      </c>
      <c r="I1091" s="9" t="str">
        <f>IF(Search!$F$7="","",IF(Search!$F$8="",IF(ISNUMBER(SEARCH(Search!$F$7,$AL1091))=TRUE,1,""),""))</f>
        <v/>
      </c>
      <c r="J1091" s="9" t="str">
        <f>IF($AL1091=Search!$F$8,1,"")</f>
        <v/>
      </c>
      <c r="K1091" s="9" t="str">
        <f>IF(Search!$I$4="","",IF(COUNTA($AS1091)=1,IF(Search!$I$4="N","N",1),""))</f>
        <v/>
      </c>
      <c r="L1091" s="9" t="str">
        <f>IF(Search!$I$5="","",IF($AS1091="RC",1,""))</f>
        <v/>
      </c>
      <c r="M1091" s="9" t="str">
        <f>IF(Search!$I$6="","",IF($AS1091="RCP",1,""))</f>
        <v/>
      </c>
      <c r="N1091" s="9" t="str">
        <f>IF(Search!$I$8="","",IF(COUNTA($AT1091)=1,IF(Search!$I$8="N","N",1),""))</f>
        <v/>
      </c>
      <c r="O1091" s="9" t="str">
        <f>IF(Search!$L$4="","",IF(COUNTA($AU1091)=1,IF(Search!$L$4="N","N",1),""))</f>
        <v/>
      </c>
      <c r="P1091" s="9" t="str">
        <f>IF(Search!$L$5="","",IF(ISNUMBER(SEARCH("Jersey",$AU1091))=TRUE,IF(Search!$L$5="N","N",1),""))</f>
        <v/>
      </c>
      <c r="Q1091" s="9" t="str">
        <f>IF(Search!$L$6="","",IF(ISNUMBER(SEARCH("Patch",$AU1091))=TRUE,IF(Search!$L$6="N","N",1),""))</f>
        <v/>
      </c>
      <c r="R1091" s="9" t="str">
        <f>IF(Search!$L$7="","",IF(ISNUMBER(SEARCH("Shield",$AU1091))=TRUE,IF(Search!$L$7="N","N",1),""))</f>
        <v/>
      </c>
      <c r="S1091" s="9" t="str">
        <f>IF(Search!$L$8="","",IF(ISNUMBER(SEARCH("Stick",$AU1091))=TRUE,IF(Search!$L$8="N","N",1),""))</f>
        <v/>
      </c>
      <c r="T1091" s="9" t="str">
        <f>IF(Search!$O$4="","",IF(COUNTA($AW1091)=1,IF(Search!$O$4="N","N",1),""))</f>
        <v/>
      </c>
      <c r="U1091" s="9" t="str">
        <f>IF(Search!$O$5="","",IF($AW1091="","",IF($AW1091&lt;Search!$O$5,"",1)))</f>
        <v/>
      </c>
      <c r="V1091" s="9" t="str">
        <f>IF(Search!$O$6="","",IF($AW1091="","",IF($AW1091&gt;Search!$O$6,"",1)))</f>
        <v/>
      </c>
      <c r="W1091" s="9" t="str">
        <f>IF(Search!$U$4="","",IF($AX1091="","",1))</f>
        <v/>
      </c>
      <c r="X1091" s="9" t="str">
        <f>IF(Search!$U$5="","",IF(ISNUMBER(SEARCH(Search!$U$5,$AX1091))=TRUE,IF(Search!$U$5="N","N",1),""))</f>
        <v/>
      </c>
      <c r="Y1091" s="9" t="str">
        <f>IF(Search!$U$6="","",IF($AY1091&lt;Search!$U$6,"",1))</f>
        <v/>
      </c>
      <c r="Z1091" s="9" t="str">
        <f>IF(Search!$R$4="","",IF(Inventory!$BA1091&lt;Search!$R$4,"",1))</f>
        <v/>
      </c>
      <c r="AA1091" s="9" t="str">
        <f>IF(Search!$R$5="","",IF($BA1091&gt;Search!$R$5,"",1))</f>
        <v/>
      </c>
      <c r="AB1091" s="9" t="str">
        <f>IF(Search!$R$6="","",IF($BB1091&lt;Search!$R$6,"",1))</f>
        <v/>
      </c>
      <c r="AC1091" s="9" t="str">
        <f>IF(Search!$R$7="","",IF($BB1091&lt;Search!$R$7,"",1))</f>
        <v/>
      </c>
      <c r="AD1091" s="45" t="str">
        <f>IF(COUNTIF($A1091:$AC1091,"n")&gt;0,"",IF(SUM($A1091:$AC1091)=COUNTA(Search!$C$4:$C$8,Search!$F$4:$F$8,Search!$I$4:$I$6,Search!$I$8,Search!$L$4:$L$8,Search!$O$4:$O$8,Search!$R$4:$R$7,Search!$U$4:$U$7)-COUNTIF(Search!$C$4:$U$7,"n"),1+LARGE($AD$1:AD1090,1),""))</f>
        <v/>
      </c>
      <c r="AE1091" s="45" t="str">
        <f t="shared" ref="AE1091:AE1154" si="54">IF(AD1091="","",COUNTIF($AN$2:$AN$10540,"&lt;="&amp;AN1091))</f>
        <v/>
      </c>
      <c r="AF1091" s="45" t="str">
        <f>IF(AD1091="","",COUNTIF($AE$1:$AE1090,$AE1091)+RANK($AE1091,$AE$2:$AE$10540,1))</f>
        <v/>
      </c>
      <c r="AG1091" s="45" t="str">
        <f t="shared" ref="AG1091:AG1154" si="55">IF($AD1091="","",COUNTIF($BA$2:$BA$10540,"&lt;="&amp;$BA1091))</f>
        <v/>
      </c>
      <c r="AH1091" s="45" t="str">
        <f>IF($AD1091="","",COUNTIF($AG$1:$AG1090,$AG1091)+RANK($AG1091,$AG$1:$AG$10539,0))</f>
        <v/>
      </c>
      <c r="AI1091" s="10" t="str">
        <f t="shared" si="53"/>
        <v>2006-07 SP Authentic #187 Shea Weber  RC AU  /   $</v>
      </c>
      <c r="AJ1091" s="11">
        <v>2006</v>
      </c>
      <c r="AK1091" s="17" t="s">
        <v>1987</v>
      </c>
      <c r="AL1091" s="12" t="s">
        <v>511</v>
      </c>
      <c r="AM1091" s="10">
        <v>187</v>
      </c>
      <c r="AN1091" s="12" t="s">
        <v>642</v>
      </c>
      <c r="AO1091" s="9"/>
      <c r="AP1091" s="9"/>
      <c r="AQ1091" s="9"/>
      <c r="AR1091" s="14" t="s">
        <v>2482</v>
      </c>
      <c r="AS1091" s="9" t="s">
        <v>2</v>
      </c>
      <c r="AT1091" s="9" t="s">
        <v>1857</v>
      </c>
      <c r="AU1091" s="9"/>
      <c r="AV1091" s="13"/>
      <c r="AW1091" s="13"/>
      <c r="AX1091" s="9"/>
      <c r="AY1091" s="9"/>
      <c r="AZ1091" s="9"/>
      <c r="BA1091" s="33"/>
      <c r="BB1091" s="33"/>
      <c r="BC1091" s="36"/>
      <c r="BD1091" s="12" t="s">
        <v>1771</v>
      </c>
    </row>
    <row r="1092" spans="1:56" s="12" customFormat="1" x14ac:dyDescent="0.2">
      <c r="A1092" s="9" t="str">
        <f>IF(Search!$C$5="","",IF(COUNTA(Inventory!$AP1092)=1,1,""))</f>
        <v/>
      </c>
      <c r="B1092" s="9" t="str">
        <f>IF(Search!$C$4="","",IF(ISNUMBER(SEARCH(Search!$C$4,$AR1092))=TRUE,1,""))</f>
        <v/>
      </c>
      <c r="C1092" s="9" t="str">
        <f>IF(Search!$C$6="x",IF(COUNTA($AQ1092)=1,1,"N"),IF(COUNTA($AQ1092)=1,"N",""))</f>
        <v/>
      </c>
      <c r="D1092" s="9" t="str">
        <f>IF(Search!$O$8="","",IF(ISNUMBER(SEARCH(Search!$O$8,$BD1092))=TRUE,1,""))</f>
        <v/>
      </c>
      <c r="E1092" s="9" t="str">
        <f>IF(Search!$C$7="","",IF(ISNUMBER(SEARCH(Search!$C$7,$AN1092))=TRUE,1,""))</f>
        <v/>
      </c>
      <c r="F1092" s="9" t="str">
        <f>IF(Search!$C$8="","",IF(ISNUMBER(SEARCH(Search!$C$8,$AO1092))=TRUE,1,""))</f>
        <v/>
      </c>
      <c r="G1092" s="9" t="str">
        <f>IF(Search!$F$4="","",IF(Inventory!$AJ1092&lt;Search!$F$4,"",1))</f>
        <v/>
      </c>
      <c r="H1092" s="9" t="str">
        <f>IF(Search!$F$5="","",IF(Inventory!$AJ1092&gt;Search!$F$5,"",1))</f>
        <v/>
      </c>
      <c r="I1092" s="9" t="str">
        <f>IF(Search!$F$7="","",IF(Search!$F$8="",IF(ISNUMBER(SEARCH(Search!$F$7,$AL1092))=TRUE,1,""),""))</f>
        <v/>
      </c>
      <c r="J1092" s="9" t="str">
        <f>IF($AL1092=Search!$F$8,1,"")</f>
        <v/>
      </c>
      <c r="K1092" s="9" t="str">
        <f>IF(Search!$I$4="","",IF(COUNTA($AS1092)=1,IF(Search!$I$4="N","N",1),""))</f>
        <v/>
      </c>
      <c r="L1092" s="9" t="str">
        <f>IF(Search!$I$5="","",IF($AS1092="RC",1,""))</f>
        <v/>
      </c>
      <c r="M1092" s="9" t="str">
        <f>IF(Search!$I$6="","",IF($AS1092="RCP",1,""))</f>
        <v/>
      </c>
      <c r="N1092" s="9" t="str">
        <f>IF(Search!$I$8="","",IF(COUNTA($AT1092)=1,IF(Search!$I$8="N","N",1),""))</f>
        <v/>
      </c>
      <c r="O1092" s="9" t="str">
        <f>IF(Search!$L$4="","",IF(COUNTA($AU1092)=1,IF(Search!$L$4="N","N",1),""))</f>
        <v/>
      </c>
      <c r="P1092" s="9" t="str">
        <f>IF(Search!$L$5="","",IF(ISNUMBER(SEARCH("Jersey",$AU1092))=TRUE,IF(Search!$L$5="N","N",1),""))</f>
        <v/>
      </c>
      <c r="Q1092" s="9" t="str">
        <f>IF(Search!$L$6="","",IF(ISNUMBER(SEARCH("Patch",$AU1092))=TRUE,IF(Search!$L$6="N","N",1),""))</f>
        <v/>
      </c>
      <c r="R1092" s="9" t="str">
        <f>IF(Search!$L$7="","",IF(ISNUMBER(SEARCH("Shield",$AU1092))=TRUE,IF(Search!$L$7="N","N",1),""))</f>
        <v/>
      </c>
      <c r="S1092" s="9" t="str">
        <f>IF(Search!$L$8="","",IF(ISNUMBER(SEARCH("Stick",$AU1092))=TRUE,IF(Search!$L$8="N","N",1),""))</f>
        <v/>
      </c>
      <c r="T1092" s="9" t="str">
        <f>IF(Search!$O$4="","",IF(COUNTA($AW1092)=1,IF(Search!$O$4="N","N",1),""))</f>
        <v/>
      </c>
      <c r="U1092" s="9" t="str">
        <f>IF(Search!$O$5="","",IF($AW1092="","",IF($AW1092&lt;Search!$O$5,"",1)))</f>
        <v/>
      </c>
      <c r="V1092" s="9" t="str">
        <f>IF(Search!$O$6="","",IF($AW1092="","",IF($AW1092&gt;Search!$O$6,"",1)))</f>
        <v/>
      </c>
      <c r="W1092" s="9" t="str">
        <f>IF(Search!$U$4="","",IF($AX1092="","",1))</f>
        <v/>
      </c>
      <c r="X1092" s="9" t="str">
        <f>IF(Search!$U$5="","",IF(ISNUMBER(SEARCH(Search!$U$5,$AX1092))=TRUE,IF(Search!$U$5="N","N",1),""))</f>
        <v/>
      </c>
      <c r="Y1092" s="9" t="str">
        <f>IF(Search!$U$6="","",IF($AY1092&lt;Search!$U$6,"",1))</f>
        <v/>
      </c>
      <c r="Z1092" s="9" t="str">
        <f>IF(Search!$R$4="","",IF(Inventory!$BA1092&lt;Search!$R$4,"",1))</f>
        <v/>
      </c>
      <c r="AA1092" s="9" t="str">
        <f>IF(Search!$R$5="","",IF($BA1092&gt;Search!$R$5,"",1))</f>
        <v/>
      </c>
      <c r="AB1092" s="9" t="str">
        <f>IF(Search!$R$6="","",IF($BB1092&lt;Search!$R$6,"",1))</f>
        <v/>
      </c>
      <c r="AC1092" s="9" t="str">
        <f>IF(Search!$R$7="","",IF($BB1092&lt;Search!$R$7,"",1))</f>
        <v/>
      </c>
      <c r="AD1092" s="45" t="str">
        <f>IF(COUNTIF($A1092:$AC1092,"n")&gt;0,"",IF(SUM($A1092:$AC1092)=COUNTA(Search!$C$4:$C$8,Search!$F$4:$F$8,Search!$I$4:$I$6,Search!$I$8,Search!$L$4:$L$8,Search!$O$4:$O$8,Search!$R$4:$R$7,Search!$U$4:$U$7)-COUNTIF(Search!$C$4:$U$7,"n"),1+LARGE($AD$1:AD1091,1),""))</f>
        <v/>
      </c>
      <c r="AE1092" s="45" t="str">
        <f t="shared" si="54"/>
        <v/>
      </c>
      <c r="AF1092" s="45" t="str">
        <f>IF(AD1092="","",COUNTIF($AE$1:$AE1091,$AE1092)+RANK($AE1092,$AE$2:$AE$10540,1))</f>
        <v/>
      </c>
      <c r="AG1092" s="45" t="str">
        <f t="shared" si="55"/>
        <v/>
      </c>
      <c r="AH1092" s="45" t="str">
        <f>IF($AD1092="","",COUNTIF($AG$1:$AG1091,$AG1092)+RANK($AG1092,$AG$1:$AG$10539,0))</f>
        <v/>
      </c>
      <c r="AI1092" s="10" t="str">
        <f t="shared" si="53"/>
        <v>2006-07 SP Authentic #195 Keith Yandle  RC AU  /   $</v>
      </c>
      <c r="AJ1092" s="11">
        <v>2006</v>
      </c>
      <c r="AK1092" s="17" t="s">
        <v>1987</v>
      </c>
      <c r="AL1092" s="12" t="s">
        <v>511</v>
      </c>
      <c r="AM1092" s="10">
        <v>195</v>
      </c>
      <c r="AN1092" s="12" t="s">
        <v>654</v>
      </c>
      <c r="AO1092" s="9"/>
      <c r="AP1092" s="9"/>
      <c r="AQ1092" s="9"/>
      <c r="AR1092" s="14" t="s">
        <v>2482</v>
      </c>
      <c r="AS1092" s="9" t="s">
        <v>2</v>
      </c>
      <c r="AT1092" s="9" t="s">
        <v>1857</v>
      </c>
      <c r="AU1092" s="9"/>
      <c r="AV1092" s="13"/>
      <c r="AW1092" s="13"/>
      <c r="AX1092" s="9"/>
      <c r="AY1092" s="9"/>
      <c r="AZ1092" s="9"/>
      <c r="BA1092" s="33"/>
      <c r="BB1092" s="33"/>
      <c r="BC1092" s="36"/>
      <c r="BD1092" s="12" t="s">
        <v>1771</v>
      </c>
    </row>
    <row r="1093" spans="1:56" s="12" customFormat="1" x14ac:dyDescent="0.2">
      <c r="A1093" s="9" t="str">
        <f>IF(Search!$C$5="","",IF(COUNTA(Inventory!$AP1093)=1,1,""))</f>
        <v/>
      </c>
      <c r="B1093" s="9" t="str">
        <f>IF(Search!$C$4="","",IF(ISNUMBER(SEARCH(Search!$C$4,$AR1093))=TRUE,1,""))</f>
        <v/>
      </c>
      <c r="C1093" s="9" t="str">
        <f>IF(Search!$C$6="x",IF(COUNTA($AQ1093)=1,1,"N"),IF(COUNTA($AQ1093)=1,"N",""))</f>
        <v/>
      </c>
      <c r="D1093" s="9" t="str">
        <f>IF(Search!$O$8="","",IF(ISNUMBER(SEARCH(Search!$O$8,$BD1093))=TRUE,1,""))</f>
        <v/>
      </c>
      <c r="E1093" s="9" t="str">
        <f>IF(Search!$C$7="","",IF(ISNUMBER(SEARCH(Search!$C$7,$AN1093))=TRUE,1,""))</f>
        <v/>
      </c>
      <c r="F1093" s="9" t="str">
        <f>IF(Search!$C$8="","",IF(ISNUMBER(SEARCH(Search!$C$8,$AO1093))=TRUE,1,""))</f>
        <v/>
      </c>
      <c r="G1093" s="9" t="str">
        <f>IF(Search!$F$4="","",IF(Inventory!$AJ1093&lt;Search!$F$4,"",1))</f>
        <v/>
      </c>
      <c r="H1093" s="9" t="str">
        <f>IF(Search!$F$5="","",IF(Inventory!$AJ1093&gt;Search!$F$5,"",1))</f>
        <v/>
      </c>
      <c r="I1093" s="9" t="str">
        <f>IF(Search!$F$7="","",IF(Search!$F$8="",IF(ISNUMBER(SEARCH(Search!$F$7,$AL1093))=TRUE,1,""),""))</f>
        <v/>
      </c>
      <c r="J1093" s="9" t="str">
        <f>IF($AL1093=Search!$F$8,1,"")</f>
        <v/>
      </c>
      <c r="K1093" s="9" t="str">
        <f>IF(Search!$I$4="","",IF(COUNTA($AS1093)=1,IF(Search!$I$4="N","N",1),""))</f>
        <v/>
      </c>
      <c r="L1093" s="9" t="str">
        <f>IF(Search!$I$5="","",IF($AS1093="RC",1,""))</f>
        <v/>
      </c>
      <c r="M1093" s="9" t="str">
        <f>IF(Search!$I$6="","",IF($AS1093="RCP",1,""))</f>
        <v/>
      </c>
      <c r="N1093" s="9" t="str">
        <f>IF(Search!$I$8="","",IF(COUNTA($AT1093)=1,IF(Search!$I$8="N","N",1),""))</f>
        <v/>
      </c>
      <c r="O1093" s="9" t="str">
        <f>IF(Search!$L$4="","",IF(COUNTA($AU1093)=1,IF(Search!$L$4="N","N",1),""))</f>
        <v/>
      </c>
      <c r="P1093" s="9" t="str">
        <f>IF(Search!$L$5="","",IF(ISNUMBER(SEARCH("Jersey",$AU1093))=TRUE,IF(Search!$L$5="N","N",1),""))</f>
        <v/>
      </c>
      <c r="Q1093" s="9" t="str">
        <f>IF(Search!$L$6="","",IF(ISNUMBER(SEARCH("Patch",$AU1093))=TRUE,IF(Search!$L$6="N","N",1),""))</f>
        <v/>
      </c>
      <c r="R1093" s="9" t="str">
        <f>IF(Search!$L$7="","",IF(ISNUMBER(SEARCH("Shield",$AU1093))=TRUE,IF(Search!$L$7="N","N",1),""))</f>
        <v/>
      </c>
      <c r="S1093" s="9" t="str">
        <f>IF(Search!$L$8="","",IF(ISNUMBER(SEARCH("Stick",$AU1093))=TRUE,IF(Search!$L$8="N","N",1),""))</f>
        <v/>
      </c>
      <c r="T1093" s="9" t="str">
        <f>IF(Search!$O$4="","",IF(COUNTA($AW1093)=1,IF(Search!$O$4="N","N",1),""))</f>
        <v/>
      </c>
      <c r="U1093" s="9" t="str">
        <f>IF(Search!$O$5="","",IF($AW1093="","",IF($AW1093&lt;Search!$O$5,"",1)))</f>
        <v/>
      </c>
      <c r="V1093" s="9" t="str">
        <f>IF(Search!$O$6="","",IF($AW1093="","",IF($AW1093&gt;Search!$O$6,"",1)))</f>
        <v/>
      </c>
      <c r="W1093" s="9" t="str">
        <f>IF(Search!$U$4="","",IF($AX1093="","",1))</f>
        <v/>
      </c>
      <c r="X1093" s="9" t="str">
        <f>IF(Search!$U$5="","",IF(ISNUMBER(SEARCH(Search!$U$5,$AX1093))=TRUE,IF(Search!$U$5="N","N",1),""))</f>
        <v/>
      </c>
      <c r="Y1093" s="9" t="str">
        <f>IF(Search!$U$6="","",IF($AY1093&lt;Search!$U$6,"",1))</f>
        <v/>
      </c>
      <c r="Z1093" s="9" t="str">
        <f>IF(Search!$R$4="","",IF(Inventory!$BA1093&lt;Search!$R$4,"",1))</f>
        <v/>
      </c>
      <c r="AA1093" s="9" t="str">
        <f>IF(Search!$R$5="","",IF($BA1093&gt;Search!$R$5,"",1))</f>
        <v/>
      </c>
      <c r="AB1093" s="9" t="str">
        <f>IF(Search!$R$6="","",IF($BB1093&lt;Search!$R$6,"",1))</f>
        <v/>
      </c>
      <c r="AC1093" s="9" t="str">
        <f>IF(Search!$R$7="","",IF($BB1093&lt;Search!$R$7,"",1))</f>
        <v/>
      </c>
      <c r="AD1093" s="45" t="str">
        <f>IF(COUNTIF($A1093:$AC1093,"n")&gt;0,"",IF(SUM($A1093:$AC1093)=COUNTA(Search!$C$4:$C$8,Search!$F$4:$F$8,Search!$I$4:$I$6,Search!$I$8,Search!$L$4:$L$8,Search!$O$4:$O$8,Search!$R$4:$R$7,Search!$U$4:$U$7)-COUNTIF(Search!$C$4:$U$7,"n"),1+LARGE($AD$1:AD1092,1),""))</f>
        <v/>
      </c>
      <c r="AE1093" s="45" t="str">
        <f t="shared" si="54"/>
        <v/>
      </c>
      <c r="AF1093" s="45" t="str">
        <f>IF(AD1093="","",COUNTIF($AE$1:$AE1092,$AE1093)+RANK($AE1093,$AE$2:$AE$10540,1))</f>
        <v/>
      </c>
      <c r="AG1093" s="45" t="str">
        <f t="shared" si="55"/>
        <v/>
      </c>
      <c r="AH1093" s="45" t="str">
        <f>IF($AD1093="","",COUNTIF($AG$1:$AG1092,$AG1093)+RANK($AG1093,$AG$1:$AG$10539,0))</f>
        <v/>
      </c>
      <c r="AI1093" s="10" t="str">
        <f t="shared" si="53"/>
        <v>2006-07 SP Authentic #196 Evgeni Malkin  RC AU  /999   $200</v>
      </c>
      <c r="AJ1093" s="11">
        <v>2006</v>
      </c>
      <c r="AK1093" s="17" t="s">
        <v>1987</v>
      </c>
      <c r="AL1093" s="12" t="s">
        <v>511</v>
      </c>
      <c r="AM1093" s="10">
        <v>196</v>
      </c>
      <c r="AN1093" s="12" t="s">
        <v>655</v>
      </c>
      <c r="AO1093" s="9"/>
      <c r="AP1093" s="9"/>
      <c r="AQ1093" s="9"/>
      <c r="AR1093" s="14" t="s">
        <v>2482</v>
      </c>
      <c r="AS1093" s="9" t="s">
        <v>2</v>
      </c>
      <c r="AT1093" s="9" t="s">
        <v>1857</v>
      </c>
      <c r="AU1093" s="9"/>
      <c r="AV1093" s="13"/>
      <c r="AW1093" s="13">
        <v>999</v>
      </c>
      <c r="AX1093" s="9"/>
      <c r="AY1093" s="9"/>
      <c r="AZ1093" s="9"/>
      <c r="BA1093" s="33">
        <v>200</v>
      </c>
      <c r="BB1093" s="33">
        <v>130</v>
      </c>
      <c r="BC1093" s="36">
        <v>42868</v>
      </c>
      <c r="BD1093" s="12" t="s">
        <v>1771</v>
      </c>
    </row>
    <row r="1094" spans="1:56" s="12" customFormat="1" x14ac:dyDescent="0.2">
      <c r="A1094" s="9" t="str">
        <f>IF(Search!$C$5="","",IF(COUNTA(Inventory!$AP1094)=1,1,""))</f>
        <v/>
      </c>
      <c r="B1094" s="9" t="str">
        <f>IF(Search!$C$4="","",IF(ISNUMBER(SEARCH(Search!$C$4,$AR1094))=TRUE,1,""))</f>
        <v/>
      </c>
      <c r="C1094" s="9" t="str">
        <f>IF(Search!$C$6="x",IF(COUNTA($AQ1094)=1,1,"N"),IF(COUNTA($AQ1094)=1,"N",""))</f>
        <v/>
      </c>
      <c r="D1094" s="9" t="str">
        <f>IF(Search!$O$8="","",IF(ISNUMBER(SEARCH(Search!$O$8,$BD1094))=TRUE,1,""))</f>
        <v/>
      </c>
      <c r="E1094" s="9" t="str">
        <f>IF(Search!$C$7="","",IF(ISNUMBER(SEARCH(Search!$C$7,$AN1094))=TRUE,1,""))</f>
        <v/>
      </c>
      <c r="F1094" s="9" t="str">
        <f>IF(Search!$C$8="","",IF(ISNUMBER(SEARCH(Search!$C$8,$AO1094))=TRUE,1,""))</f>
        <v/>
      </c>
      <c r="G1094" s="9" t="str">
        <f>IF(Search!$F$4="","",IF(Inventory!$AJ1094&lt;Search!$F$4,"",1))</f>
        <v/>
      </c>
      <c r="H1094" s="9" t="str">
        <f>IF(Search!$F$5="","",IF(Inventory!$AJ1094&gt;Search!$F$5,"",1))</f>
        <v/>
      </c>
      <c r="I1094" s="9" t="str">
        <f>IF(Search!$F$7="","",IF(Search!$F$8="",IF(ISNUMBER(SEARCH(Search!$F$7,$AL1094))=TRUE,1,""),""))</f>
        <v/>
      </c>
      <c r="J1094" s="9" t="str">
        <f>IF($AL1094=Search!$F$8,1,"")</f>
        <v/>
      </c>
      <c r="K1094" s="9" t="str">
        <f>IF(Search!$I$4="","",IF(COUNTA($AS1094)=1,IF(Search!$I$4="N","N",1),""))</f>
        <v/>
      </c>
      <c r="L1094" s="9" t="str">
        <f>IF(Search!$I$5="","",IF($AS1094="RC",1,""))</f>
        <v/>
      </c>
      <c r="M1094" s="9" t="str">
        <f>IF(Search!$I$6="","",IF($AS1094="RCP",1,""))</f>
        <v/>
      </c>
      <c r="N1094" s="9" t="str">
        <f>IF(Search!$I$8="","",IF(COUNTA($AT1094)=1,IF(Search!$I$8="N","N",1),""))</f>
        <v/>
      </c>
      <c r="O1094" s="9" t="str">
        <f>IF(Search!$L$4="","",IF(COUNTA($AU1094)=1,IF(Search!$L$4="N","N",1),""))</f>
        <v/>
      </c>
      <c r="P1094" s="9" t="str">
        <f>IF(Search!$L$5="","",IF(ISNUMBER(SEARCH("Jersey",$AU1094))=TRUE,IF(Search!$L$5="N","N",1),""))</f>
        <v/>
      </c>
      <c r="Q1094" s="9" t="str">
        <f>IF(Search!$L$6="","",IF(ISNUMBER(SEARCH("Patch",$AU1094))=TRUE,IF(Search!$L$6="N","N",1),""))</f>
        <v/>
      </c>
      <c r="R1094" s="9" t="str">
        <f>IF(Search!$L$7="","",IF(ISNUMBER(SEARCH("Shield",$AU1094))=TRUE,IF(Search!$L$7="N","N",1),""))</f>
        <v/>
      </c>
      <c r="S1094" s="9" t="str">
        <f>IF(Search!$L$8="","",IF(ISNUMBER(SEARCH("Stick",$AU1094))=TRUE,IF(Search!$L$8="N","N",1),""))</f>
        <v/>
      </c>
      <c r="T1094" s="9" t="str">
        <f>IF(Search!$O$4="","",IF(COUNTA($AW1094)=1,IF(Search!$O$4="N","N",1),""))</f>
        <v/>
      </c>
      <c r="U1094" s="9" t="str">
        <f>IF(Search!$O$5="","",IF($AW1094="","",IF($AW1094&lt;Search!$O$5,"",1)))</f>
        <v/>
      </c>
      <c r="V1094" s="9" t="str">
        <f>IF(Search!$O$6="","",IF($AW1094="","",IF($AW1094&gt;Search!$O$6,"",1)))</f>
        <v/>
      </c>
      <c r="W1094" s="9" t="str">
        <f>IF(Search!$U$4="","",IF($AX1094="","",1))</f>
        <v/>
      </c>
      <c r="X1094" s="9" t="str">
        <f>IF(Search!$U$5="","",IF(ISNUMBER(SEARCH(Search!$U$5,$AX1094))=TRUE,IF(Search!$U$5="N","N",1),""))</f>
        <v/>
      </c>
      <c r="Y1094" s="9" t="str">
        <f>IF(Search!$U$6="","",IF($AY1094&lt;Search!$U$6,"",1))</f>
        <v/>
      </c>
      <c r="Z1094" s="9" t="str">
        <f>IF(Search!$R$4="","",IF(Inventory!$BA1094&lt;Search!$R$4,"",1))</f>
        <v/>
      </c>
      <c r="AA1094" s="9" t="str">
        <f>IF(Search!$R$5="","",IF($BA1094&gt;Search!$R$5,"",1))</f>
        <v/>
      </c>
      <c r="AB1094" s="9" t="str">
        <f>IF(Search!$R$6="","",IF($BB1094&lt;Search!$R$6,"",1))</f>
        <v/>
      </c>
      <c r="AC1094" s="9" t="str">
        <f>IF(Search!$R$7="","",IF($BB1094&lt;Search!$R$7,"",1))</f>
        <v/>
      </c>
      <c r="AD1094" s="45" t="str">
        <f>IF(COUNTIF($A1094:$AC1094,"n")&gt;0,"",IF(SUM($A1094:$AC1094)=COUNTA(Search!$C$4:$C$8,Search!$F$4:$F$8,Search!$I$4:$I$6,Search!$I$8,Search!$L$4:$L$8,Search!$O$4:$O$8,Search!$R$4:$R$7,Search!$U$4:$U$7)-COUNTIF(Search!$C$4:$U$7,"n"),1+LARGE($AD$1:AD1093,1),""))</f>
        <v/>
      </c>
      <c r="AE1094" s="45" t="str">
        <f t="shared" si="54"/>
        <v/>
      </c>
      <c r="AF1094" s="45" t="str">
        <f>IF(AD1094="","",COUNTIF($AE$1:$AE1093,$AE1094)+RANK($AE1094,$AE$2:$AE$10540,1))</f>
        <v/>
      </c>
      <c r="AG1094" s="45" t="str">
        <f t="shared" si="55"/>
        <v/>
      </c>
      <c r="AH1094" s="45" t="str">
        <f>IF($AD1094="","",COUNTIF($AG$1:$AG1093,$AG1094)+RANK($AG1094,$AG$1:$AG$10539,0))</f>
        <v/>
      </c>
      <c r="AI1094" s="10" t="str">
        <f t="shared" ref="AI1094:AI1157" si="56">CONCATENATE(AJ1094,"-",AK1094," ",AL1094," #",AM1094," ",AN1094," ",AO1094," ",AS1094," ",AT1094," ",AU1094," ",AV1094,"/",AW1094," ",AX1094," ",AY1094,AZ1094," $",BA1094)</f>
        <v>2006-07 SP Authentic #204 Jeremy Williams  RC AU  /   $</v>
      </c>
      <c r="AJ1094" s="11">
        <v>2006</v>
      </c>
      <c r="AK1094" s="17" t="s">
        <v>1987</v>
      </c>
      <c r="AL1094" s="12" t="s">
        <v>511</v>
      </c>
      <c r="AM1094" s="10">
        <v>204</v>
      </c>
      <c r="AN1094" s="12" t="s">
        <v>656</v>
      </c>
      <c r="AO1094" s="9"/>
      <c r="AP1094" s="9"/>
      <c r="AQ1094" s="9"/>
      <c r="AR1094" s="14" t="s">
        <v>2482</v>
      </c>
      <c r="AS1094" s="9" t="s">
        <v>2</v>
      </c>
      <c r="AT1094" s="9" t="s">
        <v>1857</v>
      </c>
      <c r="AU1094" s="9"/>
      <c r="AV1094" s="13"/>
      <c r="AW1094" s="13"/>
      <c r="AX1094" s="9"/>
      <c r="AY1094" s="9"/>
      <c r="AZ1094" s="9"/>
      <c r="BA1094" s="33"/>
      <c r="BB1094" s="33"/>
      <c r="BC1094" s="36"/>
      <c r="BD1094" s="12" t="s">
        <v>1771</v>
      </c>
    </row>
    <row r="1095" spans="1:56" s="12" customFormat="1" x14ac:dyDescent="0.2">
      <c r="A1095" s="9" t="str">
        <f>IF(Search!$C$5="","",IF(COUNTA(Inventory!$AP1095)=1,1,""))</f>
        <v/>
      </c>
      <c r="B1095" s="9" t="str">
        <f>IF(Search!$C$4="","",IF(ISNUMBER(SEARCH(Search!$C$4,$AR1095))=TRUE,1,""))</f>
        <v/>
      </c>
      <c r="C1095" s="9" t="str">
        <f>IF(Search!$C$6="x",IF(COUNTA($AQ1095)=1,1,"N"),IF(COUNTA($AQ1095)=1,"N",""))</f>
        <v/>
      </c>
      <c r="D1095" s="9" t="str">
        <f>IF(Search!$O$8="","",IF(ISNUMBER(SEARCH(Search!$O$8,$BD1095))=TRUE,1,""))</f>
        <v/>
      </c>
      <c r="E1095" s="9" t="str">
        <f>IF(Search!$C$7="","",IF(ISNUMBER(SEARCH(Search!$C$7,$AN1095))=TRUE,1,""))</f>
        <v/>
      </c>
      <c r="F1095" s="9" t="str">
        <f>IF(Search!$C$8="","",IF(ISNUMBER(SEARCH(Search!$C$8,$AO1095))=TRUE,1,""))</f>
        <v/>
      </c>
      <c r="G1095" s="9" t="str">
        <f>IF(Search!$F$4="","",IF(Inventory!$AJ1095&lt;Search!$F$4,"",1))</f>
        <v/>
      </c>
      <c r="H1095" s="9" t="str">
        <f>IF(Search!$F$5="","",IF(Inventory!$AJ1095&gt;Search!$F$5,"",1))</f>
        <v/>
      </c>
      <c r="I1095" s="9" t="str">
        <f>IF(Search!$F$7="","",IF(Search!$F$8="",IF(ISNUMBER(SEARCH(Search!$F$7,$AL1095))=TRUE,1,""),""))</f>
        <v/>
      </c>
      <c r="J1095" s="9" t="str">
        <f>IF($AL1095=Search!$F$8,1,"")</f>
        <v/>
      </c>
      <c r="K1095" s="9" t="str">
        <f>IF(Search!$I$4="","",IF(COUNTA($AS1095)=1,IF(Search!$I$4="N","N",1),""))</f>
        <v/>
      </c>
      <c r="L1095" s="9" t="str">
        <f>IF(Search!$I$5="","",IF($AS1095="RC",1,""))</f>
        <v/>
      </c>
      <c r="M1095" s="9" t="str">
        <f>IF(Search!$I$6="","",IF($AS1095="RCP",1,""))</f>
        <v/>
      </c>
      <c r="N1095" s="9" t="str">
        <f>IF(Search!$I$8="","",IF(COUNTA($AT1095)=1,IF(Search!$I$8="N","N",1),""))</f>
        <v/>
      </c>
      <c r="O1095" s="9" t="str">
        <f>IF(Search!$L$4="","",IF(COUNTA($AU1095)=1,IF(Search!$L$4="N","N",1),""))</f>
        <v/>
      </c>
      <c r="P1095" s="9" t="str">
        <f>IF(Search!$L$5="","",IF(ISNUMBER(SEARCH("Jersey",$AU1095))=TRUE,IF(Search!$L$5="N","N",1),""))</f>
        <v/>
      </c>
      <c r="Q1095" s="9" t="str">
        <f>IF(Search!$L$6="","",IF(ISNUMBER(SEARCH("Patch",$AU1095))=TRUE,IF(Search!$L$6="N","N",1),""))</f>
        <v/>
      </c>
      <c r="R1095" s="9" t="str">
        <f>IF(Search!$L$7="","",IF(ISNUMBER(SEARCH("Shield",$AU1095))=TRUE,IF(Search!$L$7="N","N",1),""))</f>
        <v/>
      </c>
      <c r="S1095" s="9" t="str">
        <f>IF(Search!$L$8="","",IF(ISNUMBER(SEARCH("Stick",$AU1095))=TRUE,IF(Search!$L$8="N","N",1),""))</f>
        <v/>
      </c>
      <c r="T1095" s="9" t="str">
        <f>IF(Search!$O$4="","",IF(COUNTA($AW1095)=1,IF(Search!$O$4="N","N",1),""))</f>
        <v/>
      </c>
      <c r="U1095" s="9" t="str">
        <f>IF(Search!$O$5="","",IF($AW1095="","",IF($AW1095&lt;Search!$O$5,"",1)))</f>
        <v/>
      </c>
      <c r="V1095" s="9" t="str">
        <f>IF(Search!$O$6="","",IF($AW1095="","",IF($AW1095&gt;Search!$O$6,"",1)))</f>
        <v/>
      </c>
      <c r="W1095" s="9" t="str">
        <f>IF(Search!$U$4="","",IF($AX1095="","",1))</f>
        <v/>
      </c>
      <c r="X1095" s="9" t="str">
        <f>IF(Search!$U$5="","",IF(ISNUMBER(SEARCH(Search!$U$5,$AX1095))=TRUE,IF(Search!$U$5="N","N",1),""))</f>
        <v/>
      </c>
      <c r="Y1095" s="9" t="str">
        <f>IF(Search!$U$6="","",IF($AY1095&lt;Search!$U$6,"",1))</f>
        <v/>
      </c>
      <c r="Z1095" s="9" t="str">
        <f>IF(Search!$R$4="","",IF(Inventory!$BA1095&lt;Search!$R$4,"",1))</f>
        <v/>
      </c>
      <c r="AA1095" s="9" t="str">
        <f>IF(Search!$R$5="","",IF($BA1095&gt;Search!$R$5,"",1))</f>
        <v/>
      </c>
      <c r="AB1095" s="9" t="str">
        <f>IF(Search!$R$6="","",IF($BB1095&lt;Search!$R$6,"",1))</f>
        <v/>
      </c>
      <c r="AC1095" s="9" t="str">
        <f>IF(Search!$R$7="","",IF($BB1095&lt;Search!$R$7,"",1))</f>
        <v/>
      </c>
      <c r="AD1095" s="45" t="str">
        <f>IF(COUNTIF($A1095:$AC1095,"n")&gt;0,"",IF(SUM($A1095:$AC1095)=COUNTA(Search!$C$4:$C$8,Search!$F$4:$F$8,Search!$I$4:$I$6,Search!$I$8,Search!$L$4:$L$8,Search!$O$4:$O$8,Search!$R$4:$R$7,Search!$U$4:$U$7)-COUNTIF(Search!$C$4:$U$7,"n"),1+LARGE($AD$1:AD1094,1),""))</f>
        <v/>
      </c>
      <c r="AE1095" s="45" t="str">
        <f t="shared" si="54"/>
        <v/>
      </c>
      <c r="AF1095" s="45" t="str">
        <f>IF(AD1095="","",COUNTIF($AE$1:$AE1094,$AE1095)+RANK($AE1095,$AE$2:$AE$10540,1))</f>
        <v/>
      </c>
      <c r="AG1095" s="45" t="str">
        <f t="shared" si="55"/>
        <v/>
      </c>
      <c r="AH1095" s="45" t="str">
        <f>IF($AD1095="","",COUNTIF($AG$1:$AG1094,$AG1095)+RANK($AG1095,$AG$1:$AG$10539,0))</f>
        <v/>
      </c>
      <c r="AI1095" s="10" t="str">
        <f t="shared" si="56"/>
        <v>2006-07 SP Authentic #205 Ian White  RC AU  /   $</v>
      </c>
      <c r="AJ1095" s="11">
        <v>2006</v>
      </c>
      <c r="AK1095" s="17" t="s">
        <v>1987</v>
      </c>
      <c r="AL1095" s="12" t="s">
        <v>511</v>
      </c>
      <c r="AM1095" s="10">
        <v>205</v>
      </c>
      <c r="AN1095" s="12" t="s">
        <v>657</v>
      </c>
      <c r="AO1095" s="9"/>
      <c r="AP1095" s="9"/>
      <c r="AQ1095" s="9"/>
      <c r="AR1095" s="14" t="s">
        <v>2482</v>
      </c>
      <c r="AS1095" s="9" t="s">
        <v>2</v>
      </c>
      <c r="AT1095" s="9" t="s">
        <v>1857</v>
      </c>
      <c r="AU1095" s="9"/>
      <c r="AV1095" s="13"/>
      <c r="AW1095" s="13"/>
      <c r="AX1095" s="9"/>
      <c r="AY1095" s="9"/>
      <c r="AZ1095" s="9"/>
      <c r="BA1095" s="33"/>
      <c r="BB1095" s="33"/>
      <c r="BC1095" s="36"/>
      <c r="BD1095" s="12" t="s">
        <v>1771</v>
      </c>
    </row>
    <row r="1096" spans="1:56" s="12" customFormat="1" x14ac:dyDescent="0.2">
      <c r="A1096" s="9" t="str">
        <f>IF(Search!$C$5="","",IF(COUNTA(Inventory!$AP1096)=1,1,""))</f>
        <v/>
      </c>
      <c r="B1096" s="9" t="str">
        <f>IF(Search!$C$4="","",IF(ISNUMBER(SEARCH(Search!$C$4,$AR1096))=TRUE,1,""))</f>
        <v/>
      </c>
      <c r="C1096" s="9" t="str">
        <f>IF(Search!$C$6="x",IF(COUNTA($AQ1096)=1,1,"N"),IF(COUNTA($AQ1096)=1,"N",""))</f>
        <v/>
      </c>
      <c r="D1096" s="9" t="str">
        <f>IF(Search!$O$8="","",IF(ISNUMBER(SEARCH(Search!$O$8,$BD1096))=TRUE,1,""))</f>
        <v/>
      </c>
      <c r="E1096" s="9" t="str">
        <f>IF(Search!$C$7="","",IF(ISNUMBER(SEARCH(Search!$C$7,$AN1096))=TRUE,1,""))</f>
        <v/>
      </c>
      <c r="F1096" s="9" t="str">
        <f>IF(Search!$C$8="","",IF(ISNUMBER(SEARCH(Search!$C$8,$AO1096))=TRUE,1,""))</f>
        <v/>
      </c>
      <c r="G1096" s="9" t="str">
        <f>IF(Search!$F$4="","",IF(Inventory!$AJ1096&lt;Search!$F$4,"",1))</f>
        <v/>
      </c>
      <c r="H1096" s="9" t="str">
        <f>IF(Search!$F$5="","",IF(Inventory!$AJ1096&gt;Search!$F$5,"",1))</f>
        <v/>
      </c>
      <c r="I1096" s="9" t="str">
        <f>IF(Search!$F$7="","",IF(Search!$F$8="",IF(ISNUMBER(SEARCH(Search!$F$7,$AL1096))=TRUE,1,""),""))</f>
        <v/>
      </c>
      <c r="J1096" s="9" t="str">
        <f>IF($AL1096=Search!$F$8,1,"")</f>
        <v/>
      </c>
      <c r="K1096" s="9" t="str">
        <f>IF(Search!$I$4="","",IF(COUNTA($AS1096)=1,IF(Search!$I$4="N","N",1),""))</f>
        <v/>
      </c>
      <c r="L1096" s="9" t="str">
        <f>IF(Search!$I$5="","",IF($AS1096="RC",1,""))</f>
        <v/>
      </c>
      <c r="M1096" s="9" t="str">
        <f>IF(Search!$I$6="","",IF($AS1096="RCP",1,""))</f>
        <v/>
      </c>
      <c r="N1096" s="9" t="str">
        <f>IF(Search!$I$8="","",IF(COUNTA($AT1096)=1,IF(Search!$I$8="N","N",1),""))</f>
        <v/>
      </c>
      <c r="O1096" s="9" t="str">
        <f>IF(Search!$L$4="","",IF(COUNTA($AU1096)=1,IF(Search!$L$4="N","N",1),""))</f>
        <v/>
      </c>
      <c r="P1096" s="9" t="str">
        <f>IF(Search!$L$5="","",IF(ISNUMBER(SEARCH("Jersey",$AU1096))=TRUE,IF(Search!$L$5="N","N",1),""))</f>
        <v/>
      </c>
      <c r="Q1096" s="9" t="str">
        <f>IF(Search!$L$6="","",IF(ISNUMBER(SEARCH("Patch",$AU1096))=TRUE,IF(Search!$L$6="N","N",1),""))</f>
        <v/>
      </c>
      <c r="R1096" s="9" t="str">
        <f>IF(Search!$L$7="","",IF(ISNUMBER(SEARCH("Shield",$AU1096))=TRUE,IF(Search!$L$7="N","N",1),""))</f>
        <v/>
      </c>
      <c r="S1096" s="9" t="str">
        <f>IF(Search!$L$8="","",IF(ISNUMBER(SEARCH("Stick",$AU1096))=TRUE,IF(Search!$L$8="N","N",1),""))</f>
        <v/>
      </c>
      <c r="T1096" s="9" t="str">
        <f>IF(Search!$O$4="","",IF(COUNTA($AW1096)=1,IF(Search!$O$4="N","N",1),""))</f>
        <v/>
      </c>
      <c r="U1096" s="9" t="str">
        <f>IF(Search!$O$5="","",IF($AW1096="","",IF($AW1096&lt;Search!$O$5,"",1)))</f>
        <v/>
      </c>
      <c r="V1096" s="9" t="str">
        <f>IF(Search!$O$6="","",IF($AW1096="","",IF($AW1096&gt;Search!$O$6,"",1)))</f>
        <v/>
      </c>
      <c r="W1096" s="9" t="str">
        <f>IF(Search!$U$4="","",IF($AX1096="","",1))</f>
        <v/>
      </c>
      <c r="X1096" s="9" t="str">
        <f>IF(Search!$U$5="","",IF(ISNUMBER(SEARCH(Search!$U$5,$AX1096))=TRUE,IF(Search!$U$5="N","N",1),""))</f>
        <v/>
      </c>
      <c r="Y1096" s="9" t="str">
        <f>IF(Search!$U$6="","",IF($AY1096&lt;Search!$U$6,"",1))</f>
        <v/>
      </c>
      <c r="Z1096" s="9" t="str">
        <f>IF(Search!$R$4="","",IF(Inventory!$BA1096&lt;Search!$R$4,"",1))</f>
        <v/>
      </c>
      <c r="AA1096" s="9" t="str">
        <f>IF(Search!$R$5="","",IF($BA1096&gt;Search!$R$5,"",1))</f>
        <v/>
      </c>
      <c r="AB1096" s="9" t="str">
        <f>IF(Search!$R$6="","",IF($BB1096&lt;Search!$R$6,"",1))</f>
        <v/>
      </c>
      <c r="AC1096" s="9" t="str">
        <f>IF(Search!$R$7="","",IF($BB1096&lt;Search!$R$7,"",1))</f>
        <v/>
      </c>
      <c r="AD1096" s="45" t="str">
        <f>IF(COUNTIF($A1096:$AC1096,"n")&gt;0,"",IF(SUM($A1096:$AC1096)=COUNTA(Search!$C$4:$C$8,Search!$F$4:$F$8,Search!$I$4:$I$6,Search!$I$8,Search!$L$4:$L$8,Search!$O$4:$O$8,Search!$R$4:$R$7,Search!$U$4:$U$7)-COUNTIF(Search!$C$4:$U$7,"n"),1+LARGE($AD$1:AD1095,1),""))</f>
        <v/>
      </c>
      <c r="AE1096" s="45" t="str">
        <f t="shared" si="54"/>
        <v/>
      </c>
      <c r="AF1096" s="45" t="str">
        <f>IF(AD1096="","",COUNTIF($AE$1:$AE1095,$AE1096)+RANK($AE1096,$AE$2:$AE$10540,1))</f>
        <v/>
      </c>
      <c r="AG1096" s="45" t="str">
        <f t="shared" si="55"/>
        <v/>
      </c>
      <c r="AH1096" s="45" t="str">
        <f>IF($AD1096="","",COUNTIF($AG$1:$AG1095,$AG1096)+RANK($AG1096,$AG$1:$AG$10539,0))</f>
        <v/>
      </c>
      <c r="AI1096" s="10" t="str">
        <f t="shared" si="56"/>
        <v>2006-07 SP Authentic #207 Brendan Bell TOR RC AU  /   $</v>
      </c>
      <c r="AJ1096" s="11">
        <v>2006</v>
      </c>
      <c r="AK1096" s="17" t="s">
        <v>1987</v>
      </c>
      <c r="AL1096" s="12" t="s">
        <v>511</v>
      </c>
      <c r="AM1096" s="10">
        <v>207</v>
      </c>
      <c r="AN1096" s="12" t="s">
        <v>658</v>
      </c>
      <c r="AO1096" s="9" t="s">
        <v>1904</v>
      </c>
      <c r="AP1096" s="9"/>
      <c r="AQ1096" s="9"/>
      <c r="AR1096" s="14" t="s">
        <v>2482</v>
      </c>
      <c r="AS1096" s="9" t="s">
        <v>2</v>
      </c>
      <c r="AT1096" s="9" t="s">
        <v>1857</v>
      </c>
      <c r="AU1096" s="9"/>
      <c r="AV1096" s="13"/>
      <c r="AW1096" s="13"/>
      <c r="AX1096" s="9"/>
      <c r="AY1096" s="9"/>
      <c r="AZ1096" s="9"/>
      <c r="BA1096" s="33"/>
      <c r="BB1096" s="33"/>
      <c r="BC1096" s="36"/>
      <c r="BD1096" s="12" t="s">
        <v>1771</v>
      </c>
    </row>
    <row r="1097" spans="1:56" s="12" customFormat="1" x14ac:dyDescent="0.2">
      <c r="A1097" s="9" t="str">
        <f>IF(Search!$C$5="","",IF(COUNTA(Inventory!$AP1097)=1,1,""))</f>
        <v/>
      </c>
      <c r="B1097" s="9" t="str">
        <f>IF(Search!$C$4="","",IF(ISNUMBER(SEARCH(Search!$C$4,$AR1097))=TRUE,1,""))</f>
        <v/>
      </c>
      <c r="C1097" s="9" t="str">
        <f>IF(Search!$C$6="x",IF(COUNTA($AQ1097)=1,1,"N"),IF(COUNTA($AQ1097)=1,"N",""))</f>
        <v/>
      </c>
      <c r="D1097" s="9" t="str">
        <f>IF(Search!$O$8="","",IF(ISNUMBER(SEARCH(Search!$O$8,$BD1097))=TRUE,1,""))</f>
        <v/>
      </c>
      <c r="E1097" s="9" t="str">
        <f>IF(Search!$C$7="","",IF(ISNUMBER(SEARCH(Search!$C$7,$AN1097))=TRUE,1,""))</f>
        <v/>
      </c>
      <c r="F1097" s="9" t="str">
        <f>IF(Search!$C$8="","",IF(ISNUMBER(SEARCH(Search!$C$8,$AO1097))=TRUE,1,""))</f>
        <v/>
      </c>
      <c r="G1097" s="9" t="str">
        <f>IF(Search!$F$4="","",IF(Inventory!$AJ1097&lt;Search!$F$4,"",1))</f>
        <v/>
      </c>
      <c r="H1097" s="9" t="str">
        <f>IF(Search!$F$5="","",IF(Inventory!$AJ1097&gt;Search!$F$5,"",1))</f>
        <v/>
      </c>
      <c r="I1097" s="9" t="str">
        <f>IF(Search!$F$7="","",IF(Search!$F$8="",IF(ISNUMBER(SEARCH(Search!$F$7,$AL1097))=TRUE,1,""),""))</f>
        <v/>
      </c>
      <c r="J1097" s="9" t="str">
        <f>IF($AL1097=Search!$F$8,1,"")</f>
        <v/>
      </c>
      <c r="K1097" s="9" t="str">
        <f>IF(Search!$I$4="","",IF(COUNTA($AS1097)=1,IF(Search!$I$4="N","N",1),""))</f>
        <v/>
      </c>
      <c r="L1097" s="9" t="str">
        <f>IF(Search!$I$5="","",IF($AS1097="RC",1,""))</f>
        <v/>
      </c>
      <c r="M1097" s="9" t="str">
        <f>IF(Search!$I$6="","",IF($AS1097="RCP",1,""))</f>
        <v/>
      </c>
      <c r="N1097" s="9" t="str">
        <f>IF(Search!$I$8="","",IF(COUNTA($AT1097)=1,IF(Search!$I$8="N","N",1),""))</f>
        <v/>
      </c>
      <c r="O1097" s="9" t="str">
        <f>IF(Search!$L$4="","",IF(COUNTA($AU1097)=1,IF(Search!$L$4="N","N",1),""))</f>
        <v/>
      </c>
      <c r="P1097" s="9" t="str">
        <f>IF(Search!$L$5="","",IF(ISNUMBER(SEARCH("Jersey",$AU1097))=TRUE,IF(Search!$L$5="N","N",1),""))</f>
        <v/>
      </c>
      <c r="Q1097" s="9" t="str">
        <f>IF(Search!$L$6="","",IF(ISNUMBER(SEARCH("Patch",$AU1097))=TRUE,IF(Search!$L$6="N","N",1),""))</f>
        <v/>
      </c>
      <c r="R1097" s="9" t="str">
        <f>IF(Search!$L$7="","",IF(ISNUMBER(SEARCH("Shield",$AU1097))=TRUE,IF(Search!$L$7="N","N",1),""))</f>
        <v/>
      </c>
      <c r="S1097" s="9" t="str">
        <f>IF(Search!$L$8="","",IF(ISNUMBER(SEARCH("Stick",$AU1097))=TRUE,IF(Search!$L$8="N","N",1),""))</f>
        <v/>
      </c>
      <c r="T1097" s="9" t="str">
        <f>IF(Search!$O$4="","",IF(COUNTA($AW1097)=1,IF(Search!$O$4="N","N",1),""))</f>
        <v/>
      </c>
      <c r="U1097" s="9" t="str">
        <f>IF(Search!$O$5="","",IF($AW1097="","",IF($AW1097&lt;Search!$O$5,"",1)))</f>
        <v/>
      </c>
      <c r="V1097" s="9" t="str">
        <f>IF(Search!$O$6="","",IF($AW1097="","",IF($AW1097&gt;Search!$O$6,"",1)))</f>
        <v/>
      </c>
      <c r="W1097" s="9" t="str">
        <f>IF(Search!$U$4="","",IF($AX1097="","",1))</f>
        <v/>
      </c>
      <c r="X1097" s="9" t="str">
        <f>IF(Search!$U$5="","",IF(ISNUMBER(SEARCH(Search!$U$5,$AX1097))=TRUE,IF(Search!$U$5="N","N",1),""))</f>
        <v/>
      </c>
      <c r="Y1097" s="9" t="str">
        <f>IF(Search!$U$6="","",IF($AY1097&lt;Search!$U$6,"",1))</f>
        <v/>
      </c>
      <c r="Z1097" s="9" t="str">
        <f>IF(Search!$R$4="","",IF(Inventory!$BA1097&lt;Search!$R$4,"",1))</f>
        <v/>
      </c>
      <c r="AA1097" s="9" t="str">
        <f>IF(Search!$R$5="","",IF($BA1097&gt;Search!$R$5,"",1))</f>
        <v/>
      </c>
      <c r="AB1097" s="9" t="str">
        <f>IF(Search!$R$6="","",IF($BB1097&lt;Search!$R$6,"",1))</f>
        <v/>
      </c>
      <c r="AC1097" s="9" t="str">
        <f>IF(Search!$R$7="","",IF($BB1097&lt;Search!$R$7,"",1))</f>
        <v/>
      </c>
      <c r="AD1097" s="45" t="str">
        <f>IF(COUNTIF($A1097:$AC1097,"n")&gt;0,"",IF(SUM($A1097:$AC1097)=COUNTA(Search!$C$4:$C$8,Search!$F$4:$F$8,Search!$I$4:$I$6,Search!$I$8,Search!$L$4:$L$8,Search!$O$4:$O$8,Search!$R$4:$R$7,Search!$U$4:$U$7)-COUNTIF(Search!$C$4:$U$7,"n"),1+LARGE($AD$1:AD1096,1),""))</f>
        <v/>
      </c>
      <c r="AE1097" s="45" t="str">
        <f t="shared" si="54"/>
        <v/>
      </c>
      <c r="AF1097" s="45" t="str">
        <f>IF(AD1097="","",COUNTIF($AE$1:$AE1096,$AE1097)+RANK($AE1097,$AE$2:$AE$10540,1))</f>
        <v/>
      </c>
      <c r="AG1097" s="45" t="str">
        <f t="shared" si="55"/>
        <v/>
      </c>
      <c r="AH1097" s="45" t="str">
        <f>IF($AD1097="","",COUNTIF($AG$1:$AG1096,$AG1097)+RANK($AG1097,$AG$1:$AG$10539,0))</f>
        <v/>
      </c>
      <c r="AI1097" s="10" t="str">
        <f t="shared" si="56"/>
        <v>2006-07 SP Authentic #232 Johnny Oduya  RC   /   $</v>
      </c>
      <c r="AJ1097" s="11">
        <v>2006</v>
      </c>
      <c r="AK1097" s="17" t="s">
        <v>1987</v>
      </c>
      <c r="AL1097" s="12" t="s">
        <v>511</v>
      </c>
      <c r="AM1097" s="10">
        <v>232</v>
      </c>
      <c r="AN1097" s="12" t="s">
        <v>659</v>
      </c>
      <c r="AO1097" s="9"/>
      <c r="AP1097" s="9"/>
      <c r="AQ1097" s="9"/>
      <c r="AR1097" s="14" t="s">
        <v>2482</v>
      </c>
      <c r="AS1097" s="9" t="s">
        <v>2</v>
      </c>
      <c r="AT1097" s="9"/>
      <c r="AU1097" s="9"/>
      <c r="AV1097" s="13"/>
      <c r="AW1097" s="13"/>
      <c r="AX1097" s="9"/>
      <c r="AY1097" s="9"/>
      <c r="AZ1097" s="9"/>
      <c r="BA1097" s="33"/>
      <c r="BB1097" s="33"/>
      <c r="BC1097" s="36"/>
      <c r="BD1097" s="12" t="s">
        <v>1771</v>
      </c>
    </row>
    <row r="1098" spans="1:56" s="12" customFormat="1" x14ac:dyDescent="0.2">
      <c r="A1098" s="9" t="str">
        <f>IF(Search!$C$5="","",IF(COUNTA(Inventory!$AP1098)=1,1,""))</f>
        <v/>
      </c>
      <c r="B1098" s="9" t="str">
        <f>IF(Search!$C$4="","",IF(ISNUMBER(SEARCH(Search!$C$4,$AR1098))=TRUE,1,""))</f>
        <v/>
      </c>
      <c r="C1098" s="9" t="str">
        <f>IF(Search!$C$6="x",IF(COUNTA($AQ1098)=1,1,"N"),IF(COUNTA($AQ1098)=1,"N",""))</f>
        <v/>
      </c>
      <c r="D1098" s="9" t="str">
        <f>IF(Search!$O$8="","",IF(ISNUMBER(SEARCH(Search!$O$8,$BD1098))=TRUE,1,""))</f>
        <v/>
      </c>
      <c r="E1098" s="9" t="str">
        <f>IF(Search!$C$7="","",IF(ISNUMBER(SEARCH(Search!$C$7,$AN1098))=TRUE,1,""))</f>
        <v/>
      </c>
      <c r="F1098" s="9" t="str">
        <f>IF(Search!$C$8="","",IF(ISNUMBER(SEARCH(Search!$C$8,$AO1098))=TRUE,1,""))</f>
        <v/>
      </c>
      <c r="G1098" s="9" t="str">
        <f>IF(Search!$F$4="","",IF(Inventory!$AJ1098&lt;Search!$F$4,"",1))</f>
        <v/>
      </c>
      <c r="H1098" s="9" t="str">
        <f>IF(Search!$F$5="","",IF(Inventory!$AJ1098&gt;Search!$F$5,"",1))</f>
        <v/>
      </c>
      <c r="I1098" s="9" t="str">
        <f>IF(Search!$F$7="","",IF(Search!$F$8="",IF(ISNUMBER(SEARCH(Search!$F$7,$AL1098))=TRUE,1,""),""))</f>
        <v/>
      </c>
      <c r="J1098" s="9" t="str">
        <f>IF($AL1098=Search!$F$8,1,"")</f>
        <v/>
      </c>
      <c r="K1098" s="9" t="str">
        <f>IF(Search!$I$4="","",IF(COUNTA($AS1098)=1,IF(Search!$I$4="N","N",1),""))</f>
        <v/>
      </c>
      <c r="L1098" s="9" t="str">
        <f>IF(Search!$I$5="","",IF($AS1098="RC",1,""))</f>
        <v/>
      </c>
      <c r="M1098" s="9" t="str">
        <f>IF(Search!$I$6="","",IF($AS1098="RCP",1,""))</f>
        <v/>
      </c>
      <c r="N1098" s="9" t="str">
        <f>IF(Search!$I$8="","",IF(COUNTA($AT1098)=1,IF(Search!$I$8="N","N",1),""))</f>
        <v/>
      </c>
      <c r="O1098" s="9" t="str">
        <f>IF(Search!$L$4="","",IF(COUNTA($AU1098)=1,IF(Search!$L$4="N","N",1),""))</f>
        <v/>
      </c>
      <c r="P1098" s="9" t="str">
        <f>IF(Search!$L$5="","",IF(ISNUMBER(SEARCH("Jersey",$AU1098))=TRUE,IF(Search!$L$5="N","N",1),""))</f>
        <v/>
      </c>
      <c r="Q1098" s="9" t="str">
        <f>IF(Search!$L$6="","",IF(ISNUMBER(SEARCH("Patch",$AU1098))=TRUE,IF(Search!$L$6="N","N",1),""))</f>
        <v/>
      </c>
      <c r="R1098" s="9" t="str">
        <f>IF(Search!$L$7="","",IF(ISNUMBER(SEARCH("Shield",$AU1098))=TRUE,IF(Search!$L$7="N","N",1),""))</f>
        <v/>
      </c>
      <c r="S1098" s="9" t="str">
        <f>IF(Search!$L$8="","",IF(ISNUMBER(SEARCH("Stick",$AU1098))=TRUE,IF(Search!$L$8="N","N",1),""))</f>
        <v/>
      </c>
      <c r="T1098" s="9" t="str">
        <f>IF(Search!$O$4="","",IF(COUNTA($AW1098)=1,IF(Search!$O$4="N","N",1),""))</f>
        <v/>
      </c>
      <c r="U1098" s="9" t="str">
        <f>IF(Search!$O$5="","",IF($AW1098="","",IF($AW1098&lt;Search!$O$5,"",1)))</f>
        <v/>
      </c>
      <c r="V1098" s="9" t="str">
        <f>IF(Search!$O$6="","",IF($AW1098="","",IF($AW1098&gt;Search!$O$6,"",1)))</f>
        <v/>
      </c>
      <c r="W1098" s="9" t="str">
        <f>IF(Search!$U$4="","",IF($AX1098="","",1))</f>
        <v/>
      </c>
      <c r="X1098" s="9" t="str">
        <f>IF(Search!$U$5="","",IF(ISNUMBER(SEARCH(Search!$U$5,$AX1098))=TRUE,IF(Search!$U$5="N","N",1),""))</f>
        <v/>
      </c>
      <c r="Y1098" s="9" t="str">
        <f>IF(Search!$U$6="","",IF($AY1098&lt;Search!$U$6,"",1))</f>
        <v/>
      </c>
      <c r="Z1098" s="9" t="str">
        <f>IF(Search!$R$4="","",IF(Inventory!$BA1098&lt;Search!$R$4,"",1))</f>
        <v/>
      </c>
      <c r="AA1098" s="9" t="str">
        <f>IF(Search!$R$5="","",IF($BA1098&gt;Search!$R$5,"",1))</f>
        <v/>
      </c>
      <c r="AB1098" s="9" t="str">
        <f>IF(Search!$R$6="","",IF($BB1098&lt;Search!$R$6,"",1))</f>
        <v/>
      </c>
      <c r="AC1098" s="9" t="str">
        <f>IF(Search!$R$7="","",IF($BB1098&lt;Search!$R$7,"",1))</f>
        <v/>
      </c>
      <c r="AD1098" s="45" t="str">
        <f>IF(COUNTIF($A1098:$AC1098,"n")&gt;0,"",IF(SUM($A1098:$AC1098)=COUNTA(Search!$C$4:$C$8,Search!$F$4:$F$8,Search!$I$4:$I$6,Search!$I$8,Search!$L$4:$L$8,Search!$O$4:$O$8,Search!$R$4:$R$7,Search!$U$4:$U$7)-COUNTIF(Search!$C$4:$U$7,"n"),1+LARGE($AD$1:AD1097,1),""))</f>
        <v/>
      </c>
      <c r="AE1098" s="45" t="str">
        <f t="shared" si="54"/>
        <v/>
      </c>
      <c r="AF1098" s="45" t="str">
        <f>IF(AD1098="","",COUNTIF($AE$1:$AE1097,$AE1098)+RANK($AE1098,$AE$2:$AE$10540,1))</f>
        <v/>
      </c>
      <c r="AG1098" s="45" t="str">
        <f t="shared" si="55"/>
        <v/>
      </c>
      <c r="AH1098" s="45" t="str">
        <f>IF($AD1098="","",COUNTIF($AG$1:$AG1097,$AG1098)+RANK($AG1098,$AG$1:$AG$10539,0))</f>
        <v/>
      </c>
      <c r="AI1098" s="10" t="str">
        <f t="shared" si="56"/>
        <v>2006-07 SP Authentic #234 Mikhail Grabovski  RC   /   $</v>
      </c>
      <c r="AJ1098" s="11">
        <v>2006</v>
      </c>
      <c r="AK1098" s="17" t="s">
        <v>1987</v>
      </c>
      <c r="AL1098" s="12" t="s">
        <v>511</v>
      </c>
      <c r="AM1098" s="10">
        <v>234</v>
      </c>
      <c r="AN1098" s="12" t="s">
        <v>660</v>
      </c>
      <c r="AO1098" s="9"/>
      <c r="AP1098" s="9"/>
      <c r="AQ1098" s="9"/>
      <c r="AR1098" s="14" t="s">
        <v>2482</v>
      </c>
      <c r="AS1098" s="9" t="s">
        <v>2</v>
      </c>
      <c r="AT1098" s="9"/>
      <c r="AU1098" s="9"/>
      <c r="AV1098" s="13"/>
      <c r="AW1098" s="13"/>
      <c r="AX1098" s="9"/>
      <c r="AY1098" s="9"/>
      <c r="AZ1098" s="9"/>
      <c r="BA1098" s="33"/>
      <c r="BB1098" s="33"/>
      <c r="BC1098" s="36"/>
      <c r="BD1098" s="12" t="s">
        <v>1771</v>
      </c>
    </row>
    <row r="1099" spans="1:56" s="12" customFormat="1" x14ac:dyDescent="0.2">
      <c r="A1099" s="9" t="str">
        <f>IF(Search!$C$5="","",IF(COUNTA(Inventory!$AP1099)=1,1,""))</f>
        <v/>
      </c>
      <c r="B1099" s="9" t="str">
        <f>IF(Search!$C$4="","",IF(ISNUMBER(SEARCH(Search!$C$4,$AR1099))=TRUE,1,""))</f>
        <v/>
      </c>
      <c r="C1099" s="9" t="str">
        <f>IF(Search!$C$6="x",IF(COUNTA($AQ1099)=1,1,"N"),IF(COUNTA($AQ1099)=1,"N",""))</f>
        <v/>
      </c>
      <c r="D1099" s="9" t="str">
        <f>IF(Search!$O$8="","",IF(ISNUMBER(SEARCH(Search!$O$8,$BD1099))=TRUE,1,""))</f>
        <v/>
      </c>
      <c r="E1099" s="9" t="str">
        <f>IF(Search!$C$7="","",IF(ISNUMBER(SEARCH(Search!$C$7,$AN1099))=TRUE,1,""))</f>
        <v/>
      </c>
      <c r="F1099" s="9" t="str">
        <f>IF(Search!$C$8="","",IF(ISNUMBER(SEARCH(Search!$C$8,$AO1099))=TRUE,1,""))</f>
        <v/>
      </c>
      <c r="G1099" s="9" t="str">
        <f>IF(Search!$F$4="","",IF(Inventory!$AJ1099&lt;Search!$F$4,"",1))</f>
        <v/>
      </c>
      <c r="H1099" s="9" t="str">
        <f>IF(Search!$F$5="","",IF(Inventory!$AJ1099&gt;Search!$F$5,"",1))</f>
        <v/>
      </c>
      <c r="I1099" s="9" t="str">
        <f>IF(Search!$F$7="","",IF(Search!$F$8="",IF(ISNUMBER(SEARCH(Search!$F$7,$AL1099))=TRUE,1,""),""))</f>
        <v/>
      </c>
      <c r="J1099" s="9" t="str">
        <f>IF($AL1099=Search!$F$8,1,"")</f>
        <v/>
      </c>
      <c r="K1099" s="9" t="str">
        <f>IF(Search!$I$4="","",IF(COUNTA($AS1099)=1,IF(Search!$I$4="N","N",1),""))</f>
        <v/>
      </c>
      <c r="L1099" s="9" t="str">
        <f>IF(Search!$I$5="","",IF($AS1099="RC",1,""))</f>
        <v/>
      </c>
      <c r="M1099" s="9" t="str">
        <f>IF(Search!$I$6="","",IF($AS1099="RCP",1,""))</f>
        <v/>
      </c>
      <c r="N1099" s="9" t="str">
        <f>IF(Search!$I$8="","",IF(COUNTA($AT1099)=1,IF(Search!$I$8="N","N",1),""))</f>
        <v/>
      </c>
      <c r="O1099" s="9" t="str">
        <f>IF(Search!$L$4="","",IF(COUNTA($AU1099)=1,IF(Search!$L$4="N","N",1),""))</f>
        <v/>
      </c>
      <c r="P1099" s="9" t="str">
        <f>IF(Search!$L$5="","",IF(ISNUMBER(SEARCH("Jersey",$AU1099))=TRUE,IF(Search!$L$5="N","N",1),""))</f>
        <v/>
      </c>
      <c r="Q1099" s="9" t="str">
        <f>IF(Search!$L$6="","",IF(ISNUMBER(SEARCH("Patch",$AU1099))=TRUE,IF(Search!$L$6="N","N",1),""))</f>
        <v/>
      </c>
      <c r="R1099" s="9" t="str">
        <f>IF(Search!$L$7="","",IF(ISNUMBER(SEARCH("Shield",$AU1099))=TRUE,IF(Search!$L$7="N","N",1),""))</f>
        <v/>
      </c>
      <c r="S1099" s="9" t="str">
        <f>IF(Search!$L$8="","",IF(ISNUMBER(SEARCH("Stick",$AU1099))=TRUE,IF(Search!$L$8="N","N",1),""))</f>
        <v/>
      </c>
      <c r="T1099" s="9" t="str">
        <f>IF(Search!$O$4="","",IF(COUNTA($AW1099)=1,IF(Search!$O$4="N","N",1),""))</f>
        <v/>
      </c>
      <c r="U1099" s="9" t="str">
        <f>IF(Search!$O$5="","",IF($AW1099="","",IF($AW1099&lt;Search!$O$5,"",1)))</f>
        <v/>
      </c>
      <c r="V1099" s="9" t="str">
        <f>IF(Search!$O$6="","",IF($AW1099="","",IF($AW1099&gt;Search!$O$6,"",1)))</f>
        <v/>
      </c>
      <c r="W1099" s="9" t="str">
        <f>IF(Search!$U$4="","",IF($AX1099="","",1))</f>
        <v/>
      </c>
      <c r="X1099" s="9" t="str">
        <f>IF(Search!$U$5="","",IF(ISNUMBER(SEARCH(Search!$U$5,$AX1099))=TRUE,IF(Search!$U$5="N","N",1),""))</f>
        <v/>
      </c>
      <c r="Y1099" s="9" t="str">
        <f>IF(Search!$U$6="","",IF($AY1099&lt;Search!$U$6,"",1))</f>
        <v/>
      </c>
      <c r="Z1099" s="9" t="str">
        <f>IF(Search!$R$4="","",IF(Inventory!$BA1099&lt;Search!$R$4,"",1))</f>
        <v/>
      </c>
      <c r="AA1099" s="9" t="str">
        <f>IF(Search!$R$5="","",IF($BA1099&gt;Search!$R$5,"",1))</f>
        <v/>
      </c>
      <c r="AB1099" s="9" t="str">
        <f>IF(Search!$R$6="","",IF($BB1099&lt;Search!$R$6,"",1))</f>
        <v/>
      </c>
      <c r="AC1099" s="9" t="str">
        <f>IF(Search!$R$7="","",IF($BB1099&lt;Search!$R$7,"",1))</f>
        <v/>
      </c>
      <c r="AD1099" s="45" t="str">
        <f>IF(COUNTIF($A1099:$AC1099,"n")&gt;0,"",IF(SUM($A1099:$AC1099)=COUNTA(Search!$C$4:$C$8,Search!$F$4:$F$8,Search!$I$4:$I$6,Search!$I$8,Search!$L$4:$L$8,Search!$O$4:$O$8,Search!$R$4:$R$7,Search!$U$4:$U$7)-COUNTIF(Search!$C$4:$U$7,"n"),1+LARGE($AD$1:AD1098,1),""))</f>
        <v/>
      </c>
      <c r="AE1099" s="45" t="str">
        <f t="shared" si="54"/>
        <v/>
      </c>
      <c r="AF1099" s="45" t="str">
        <f>IF(AD1099="","",COUNTIF($AE$1:$AE1098,$AE1099)+RANK($AE1099,$AE$2:$AE$10540,1))</f>
        <v/>
      </c>
      <c r="AG1099" s="45" t="str">
        <f t="shared" si="55"/>
        <v/>
      </c>
      <c r="AH1099" s="45" t="str">
        <f>IF($AD1099="","",COUNTIF($AG$1:$AG1098,$AG1099)+RANK($AG1099,$AG$1:$AG$10539,0))</f>
        <v/>
      </c>
      <c r="AI1099" s="10" t="str">
        <f t="shared" si="56"/>
        <v>2006-07 SP Authentic Sign Of The Times #STPE Michael Peca     /   $</v>
      </c>
      <c r="AJ1099" s="11">
        <v>2006</v>
      </c>
      <c r="AK1099" s="17" t="s">
        <v>1987</v>
      </c>
      <c r="AL1099" s="12" t="s">
        <v>661</v>
      </c>
      <c r="AM1099" s="10" t="s">
        <v>662</v>
      </c>
      <c r="AN1099" s="12" t="s">
        <v>647</v>
      </c>
      <c r="AO1099" s="9"/>
      <c r="AP1099" s="9"/>
      <c r="AQ1099" s="9"/>
      <c r="AR1099" s="14" t="s">
        <v>2125</v>
      </c>
      <c r="AS1099" s="9"/>
      <c r="AT1099" s="9"/>
      <c r="AU1099" s="9"/>
      <c r="AV1099" s="13"/>
      <c r="AW1099" s="13"/>
      <c r="AX1099" s="9"/>
      <c r="AY1099" s="9"/>
      <c r="AZ1099" s="9"/>
      <c r="BA1099" s="33"/>
      <c r="BB1099" s="33"/>
      <c r="BC1099" s="36"/>
      <c r="BD1099" s="12" t="s">
        <v>1771</v>
      </c>
    </row>
    <row r="1100" spans="1:56" s="12" customFormat="1" x14ac:dyDescent="0.2">
      <c r="A1100" s="9" t="str">
        <f>IF(Search!$C$5="","",IF(COUNTA(Inventory!$AP1100)=1,1,""))</f>
        <v/>
      </c>
      <c r="B1100" s="9" t="str">
        <f>IF(Search!$C$4="","",IF(ISNUMBER(SEARCH(Search!$C$4,$AR1100))=TRUE,1,""))</f>
        <v/>
      </c>
      <c r="C1100" s="9" t="str">
        <f>IF(Search!$C$6="x",IF(COUNTA($AQ1100)=1,1,"N"),IF(COUNTA($AQ1100)=1,"N",""))</f>
        <v/>
      </c>
      <c r="D1100" s="9" t="str">
        <f>IF(Search!$O$8="","",IF(ISNUMBER(SEARCH(Search!$O$8,$BD1100))=TRUE,1,""))</f>
        <v/>
      </c>
      <c r="E1100" s="9" t="str">
        <f>IF(Search!$C$7="","",IF(ISNUMBER(SEARCH(Search!$C$7,$AN1100))=TRUE,1,""))</f>
        <v/>
      </c>
      <c r="F1100" s="9" t="str">
        <f>IF(Search!$C$8="","",IF(ISNUMBER(SEARCH(Search!$C$8,$AO1100))=TRUE,1,""))</f>
        <v/>
      </c>
      <c r="G1100" s="9" t="str">
        <f>IF(Search!$F$4="","",IF(Inventory!$AJ1100&lt;Search!$F$4,"",1))</f>
        <v/>
      </c>
      <c r="H1100" s="9" t="str">
        <f>IF(Search!$F$5="","",IF(Inventory!$AJ1100&gt;Search!$F$5,"",1))</f>
        <v/>
      </c>
      <c r="I1100" s="9" t="str">
        <f>IF(Search!$F$7="","",IF(Search!$F$8="",IF(ISNUMBER(SEARCH(Search!$F$7,$AL1100))=TRUE,1,""),""))</f>
        <v/>
      </c>
      <c r="J1100" s="9" t="str">
        <f>IF($AL1100=Search!$F$8,1,"")</f>
        <v/>
      </c>
      <c r="K1100" s="9" t="str">
        <f>IF(Search!$I$4="","",IF(COUNTA($AS1100)=1,IF(Search!$I$4="N","N",1),""))</f>
        <v/>
      </c>
      <c r="L1100" s="9" t="str">
        <f>IF(Search!$I$5="","",IF($AS1100="RC",1,""))</f>
        <v/>
      </c>
      <c r="M1100" s="9" t="str">
        <f>IF(Search!$I$6="","",IF($AS1100="RCP",1,""))</f>
        <v/>
      </c>
      <c r="N1100" s="9" t="str">
        <f>IF(Search!$I$8="","",IF(COUNTA($AT1100)=1,IF(Search!$I$8="N","N",1),""))</f>
        <v/>
      </c>
      <c r="O1100" s="9" t="str">
        <f>IF(Search!$L$4="","",IF(COUNTA($AU1100)=1,IF(Search!$L$4="N","N",1),""))</f>
        <v/>
      </c>
      <c r="P1100" s="9" t="str">
        <f>IF(Search!$L$5="","",IF(ISNUMBER(SEARCH("Jersey",$AU1100))=TRUE,IF(Search!$L$5="N","N",1),""))</f>
        <v/>
      </c>
      <c r="Q1100" s="9" t="str">
        <f>IF(Search!$L$6="","",IF(ISNUMBER(SEARCH("Patch",$AU1100))=TRUE,IF(Search!$L$6="N","N",1),""))</f>
        <v/>
      </c>
      <c r="R1100" s="9" t="str">
        <f>IF(Search!$L$7="","",IF(ISNUMBER(SEARCH("Shield",$AU1100))=TRUE,IF(Search!$L$7="N","N",1),""))</f>
        <v/>
      </c>
      <c r="S1100" s="9" t="str">
        <f>IF(Search!$L$8="","",IF(ISNUMBER(SEARCH("Stick",$AU1100))=TRUE,IF(Search!$L$8="N","N",1),""))</f>
        <v/>
      </c>
      <c r="T1100" s="9" t="str">
        <f>IF(Search!$O$4="","",IF(COUNTA($AW1100)=1,IF(Search!$O$4="N","N",1),""))</f>
        <v/>
      </c>
      <c r="U1100" s="9" t="str">
        <f>IF(Search!$O$5="","",IF($AW1100="","",IF($AW1100&lt;Search!$O$5,"",1)))</f>
        <v/>
      </c>
      <c r="V1100" s="9" t="str">
        <f>IF(Search!$O$6="","",IF($AW1100="","",IF($AW1100&gt;Search!$O$6,"",1)))</f>
        <v/>
      </c>
      <c r="W1100" s="9" t="str">
        <f>IF(Search!$U$4="","",IF($AX1100="","",1))</f>
        <v/>
      </c>
      <c r="X1100" s="9" t="str">
        <f>IF(Search!$U$5="","",IF(ISNUMBER(SEARCH(Search!$U$5,$AX1100))=TRUE,IF(Search!$U$5="N","N",1),""))</f>
        <v/>
      </c>
      <c r="Y1100" s="9" t="str">
        <f>IF(Search!$U$6="","",IF($AY1100&lt;Search!$U$6,"",1))</f>
        <v/>
      </c>
      <c r="Z1100" s="9" t="str">
        <f>IF(Search!$R$4="","",IF(Inventory!$BA1100&lt;Search!$R$4,"",1))</f>
        <v/>
      </c>
      <c r="AA1100" s="9" t="str">
        <f>IF(Search!$R$5="","",IF($BA1100&gt;Search!$R$5,"",1))</f>
        <v/>
      </c>
      <c r="AB1100" s="9" t="str">
        <f>IF(Search!$R$6="","",IF($BB1100&lt;Search!$R$6,"",1))</f>
        <v/>
      </c>
      <c r="AC1100" s="9" t="str">
        <f>IF(Search!$R$7="","",IF($BB1100&lt;Search!$R$7,"",1))</f>
        <v/>
      </c>
      <c r="AD1100" s="45" t="str">
        <f>IF(COUNTIF($A1100:$AC1100,"n")&gt;0,"",IF(SUM($A1100:$AC1100)=COUNTA(Search!$C$4:$C$8,Search!$F$4:$F$8,Search!$I$4:$I$6,Search!$I$8,Search!$L$4:$L$8,Search!$O$4:$O$8,Search!$R$4:$R$7,Search!$U$4:$U$7)-COUNTIF(Search!$C$4:$U$7,"n"),1+LARGE($AD$1:AD1099,1),""))</f>
        <v/>
      </c>
      <c r="AE1100" s="45" t="str">
        <f t="shared" si="54"/>
        <v/>
      </c>
      <c r="AF1100" s="45" t="str">
        <f>IF(AD1100="","",COUNTIF($AE$1:$AE1099,$AE1100)+RANK($AE1100,$AE$2:$AE$10540,1))</f>
        <v/>
      </c>
      <c r="AG1100" s="45" t="str">
        <f t="shared" si="55"/>
        <v/>
      </c>
      <c r="AH1100" s="45" t="str">
        <f>IF($AD1100="","",COUNTIF($AG$1:$AG1099,$AG1100)+RANK($AG1100,$AG$1:$AG$10539,0))</f>
        <v/>
      </c>
      <c r="AI1100" s="10" t="str">
        <f t="shared" si="56"/>
        <v>2006-07 SP Game Used #155 Brendan Bell TOR    /   $</v>
      </c>
      <c r="AJ1100" s="11">
        <v>2006</v>
      </c>
      <c r="AK1100" s="17" t="s">
        <v>1987</v>
      </c>
      <c r="AL1100" s="12" t="s">
        <v>663</v>
      </c>
      <c r="AM1100" s="10">
        <v>155</v>
      </c>
      <c r="AN1100" s="12" t="s">
        <v>658</v>
      </c>
      <c r="AO1100" s="9" t="s">
        <v>1904</v>
      </c>
      <c r="AP1100" s="9"/>
      <c r="AQ1100" s="9"/>
      <c r="AR1100" s="14"/>
      <c r="AS1100" s="9"/>
      <c r="AT1100" s="9"/>
      <c r="AU1100" s="9"/>
      <c r="AV1100" s="13"/>
      <c r="AW1100" s="13"/>
      <c r="AX1100" s="9"/>
      <c r="AY1100" s="9"/>
      <c r="AZ1100" s="9"/>
      <c r="BA1100" s="33"/>
      <c r="BB1100" s="33"/>
      <c r="BC1100" s="36"/>
      <c r="BD1100" s="12" t="s">
        <v>1771</v>
      </c>
    </row>
    <row r="1101" spans="1:56" s="12" customFormat="1" x14ac:dyDescent="0.2">
      <c r="A1101" s="9" t="str">
        <f>IF(Search!$C$5="","",IF(COUNTA(Inventory!$AP1101)=1,1,""))</f>
        <v/>
      </c>
      <c r="B1101" s="9" t="str">
        <f>IF(Search!$C$4="","",IF(ISNUMBER(SEARCH(Search!$C$4,$AR1101))=TRUE,1,""))</f>
        <v/>
      </c>
      <c r="C1101" s="9" t="str">
        <f>IF(Search!$C$6="x",IF(COUNTA($AQ1101)=1,1,"N"),IF(COUNTA($AQ1101)=1,"N",""))</f>
        <v/>
      </c>
      <c r="D1101" s="9" t="str">
        <f>IF(Search!$O$8="","",IF(ISNUMBER(SEARCH(Search!$O$8,$BD1101))=TRUE,1,""))</f>
        <v/>
      </c>
      <c r="E1101" s="9" t="str">
        <f>IF(Search!$C$7="","",IF(ISNUMBER(SEARCH(Search!$C$7,$AN1101))=TRUE,1,""))</f>
        <v/>
      </c>
      <c r="F1101" s="9" t="str">
        <f>IF(Search!$C$8="","",IF(ISNUMBER(SEARCH(Search!$C$8,$AO1101))=TRUE,1,""))</f>
        <v/>
      </c>
      <c r="G1101" s="9" t="str">
        <f>IF(Search!$F$4="","",IF(Inventory!$AJ1101&lt;Search!$F$4,"",1))</f>
        <v/>
      </c>
      <c r="H1101" s="9" t="str">
        <f>IF(Search!$F$5="","",IF(Inventory!$AJ1101&gt;Search!$F$5,"",1))</f>
        <v/>
      </c>
      <c r="I1101" s="9" t="str">
        <f>IF(Search!$F$7="","",IF(Search!$F$8="",IF(ISNUMBER(SEARCH(Search!$F$7,$AL1101))=TRUE,1,""),""))</f>
        <v/>
      </c>
      <c r="J1101" s="9" t="str">
        <f>IF($AL1101=Search!$F$8,1,"")</f>
        <v/>
      </c>
      <c r="K1101" s="9" t="str">
        <f>IF(Search!$I$4="","",IF(COUNTA($AS1101)=1,IF(Search!$I$4="N","N",1),""))</f>
        <v/>
      </c>
      <c r="L1101" s="9" t="str">
        <f>IF(Search!$I$5="","",IF($AS1101="RC",1,""))</f>
        <v/>
      </c>
      <c r="M1101" s="9" t="str">
        <f>IF(Search!$I$6="","",IF($AS1101="RCP",1,""))</f>
        <v/>
      </c>
      <c r="N1101" s="9" t="str">
        <f>IF(Search!$I$8="","",IF(COUNTA($AT1101)=1,IF(Search!$I$8="N","N",1),""))</f>
        <v/>
      </c>
      <c r="O1101" s="9" t="str">
        <f>IF(Search!$L$4="","",IF(COUNTA($AU1101)=1,IF(Search!$L$4="N","N",1),""))</f>
        <v/>
      </c>
      <c r="P1101" s="9" t="str">
        <f>IF(Search!$L$5="","",IF(ISNUMBER(SEARCH("Jersey",$AU1101))=TRUE,IF(Search!$L$5="N","N",1),""))</f>
        <v/>
      </c>
      <c r="Q1101" s="9" t="str">
        <f>IF(Search!$L$6="","",IF(ISNUMBER(SEARCH("Patch",$AU1101))=TRUE,IF(Search!$L$6="N","N",1),""))</f>
        <v/>
      </c>
      <c r="R1101" s="9" t="str">
        <f>IF(Search!$L$7="","",IF(ISNUMBER(SEARCH("Shield",$AU1101))=TRUE,IF(Search!$L$7="N","N",1),""))</f>
        <v/>
      </c>
      <c r="S1101" s="9" t="str">
        <f>IF(Search!$L$8="","",IF(ISNUMBER(SEARCH("Stick",$AU1101))=TRUE,IF(Search!$L$8="N","N",1),""))</f>
        <v/>
      </c>
      <c r="T1101" s="9" t="str">
        <f>IF(Search!$O$4="","",IF(COUNTA($AW1101)=1,IF(Search!$O$4="N","N",1),""))</f>
        <v/>
      </c>
      <c r="U1101" s="9" t="str">
        <f>IF(Search!$O$5="","",IF($AW1101="","",IF($AW1101&lt;Search!$O$5,"",1)))</f>
        <v/>
      </c>
      <c r="V1101" s="9" t="str">
        <f>IF(Search!$O$6="","",IF($AW1101="","",IF($AW1101&gt;Search!$O$6,"",1)))</f>
        <v/>
      </c>
      <c r="W1101" s="9" t="str">
        <f>IF(Search!$U$4="","",IF($AX1101="","",1))</f>
        <v/>
      </c>
      <c r="X1101" s="9" t="str">
        <f>IF(Search!$U$5="","",IF(ISNUMBER(SEARCH(Search!$U$5,$AX1101))=TRUE,IF(Search!$U$5="N","N",1),""))</f>
        <v/>
      </c>
      <c r="Y1101" s="9" t="str">
        <f>IF(Search!$U$6="","",IF($AY1101&lt;Search!$U$6,"",1))</f>
        <v/>
      </c>
      <c r="Z1101" s="9" t="str">
        <f>IF(Search!$R$4="","",IF(Inventory!$BA1101&lt;Search!$R$4,"",1))</f>
        <v/>
      </c>
      <c r="AA1101" s="9" t="str">
        <f>IF(Search!$R$5="","",IF($BA1101&gt;Search!$R$5,"",1))</f>
        <v/>
      </c>
      <c r="AB1101" s="9" t="str">
        <f>IF(Search!$R$6="","",IF($BB1101&lt;Search!$R$6,"",1))</f>
        <v/>
      </c>
      <c r="AC1101" s="9" t="str">
        <f>IF(Search!$R$7="","",IF($BB1101&lt;Search!$R$7,"",1))</f>
        <v/>
      </c>
      <c r="AD1101" s="45" t="str">
        <f>IF(COUNTIF($A1101:$AC1101,"n")&gt;0,"",IF(SUM($A1101:$AC1101)=COUNTA(Search!$C$4:$C$8,Search!$F$4:$F$8,Search!$I$4:$I$6,Search!$I$8,Search!$L$4:$L$8,Search!$O$4:$O$8,Search!$R$4:$R$7,Search!$U$4:$U$7)-COUNTIF(Search!$C$4:$U$7,"n"),1+LARGE($AD$1:AD1100,1),""))</f>
        <v/>
      </c>
      <c r="AE1101" s="45" t="str">
        <f t="shared" si="54"/>
        <v/>
      </c>
      <c r="AF1101" s="45" t="str">
        <f>IF(AD1101="","",COUNTIF($AE$1:$AE1100,$AE1101)+RANK($AE1101,$AE$2:$AE$10540,1))</f>
        <v/>
      </c>
      <c r="AG1101" s="45" t="str">
        <f t="shared" si="55"/>
        <v/>
      </c>
      <c r="AH1101" s="45" t="str">
        <f>IF($AD1101="","",COUNTIF($AG$1:$AG1100,$AG1101)+RANK($AG1101,$AG$1:$AG$10539,0))</f>
        <v/>
      </c>
      <c r="AI1101" s="10" t="str">
        <f t="shared" si="56"/>
        <v>2006-07 The Cup #113 Matt Lashoff  RC AU Patch /249   $</v>
      </c>
      <c r="AJ1101" s="11">
        <v>2006</v>
      </c>
      <c r="AK1101" s="17" t="s">
        <v>1987</v>
      </c>
      <c r="AL1101" s="12" t="s">
        <v>570</v>
      </c>
      <c r="AM1101" s="10">
        <v>113</v>
      </c>
      <c r="AN1101" s="12" t="s">
        <v>664</v>
      </c>
      <c r="AO1101" s="9"/>
      <c r="AP1101" s="9"/>
      <c r="AQ1101" s="9"/>
      <c r="AR1101" s="14" t="s">
        <v>2463</v>
      </c>
      <c r="AS1101" s="9" t="s">
        <v>2</v>
      </c>
      <c r="AT1101" s="9" t="s">
        <v>1857</v>
      </c>
      <c r="AU1101" s="9" t="s">
        <v>1858</v>
      </c>
      <c r="AV1101" s="13"/>
      <c r="AW1101" s="13">
        <v>249</v>
      </c>
      <c r="AX1101" s="9"/>
      <c r="AY1101" s="9"/>
      <c r="AZ1101" s="9"/>
      <c r="BA1101" s="33"/>
      <c r="BB1101" s="33"/>
      <c r="BC1101" s="36"/>
      <c r="BD1101" s="12" t="s">
        <v>1771</v>
      </c>
    </row>
    <row r="1102" spans="1:56" s="12" customFormat="1" x14ac:dyDescent="0.2">
      <c r="A1102" s="9" t="str">
        <f>IF(Search!$C$5="","",IF(COUNTA(Inventory!$AP1102)=1,1,""))</f>
        <v/>
      </c>
      <c r="B1102" s="9" t="str">
        <f>IF(Search!$C$4="","",IF(ISNUMBER(SEARCH(Search!$C$4,$AR1102))=TRUE,1,""))</f>
        <v/>
      </c>
      <c r="C1102" s="9" t="str">
        <f>IF(Search!$C$6="x",IF(COUNTA($AQ1102)=1,1,"N"),IF(COUNTA($AQ1102)=1,"N",""))</f>
        <v/>
      </c>
      <c r="D1102" s="9" t="str">
        <f>IF(Search!$O$8="","",IF(ISNUMBER(SEARCH(Search!$O$8,$BD1102))=TRUE,1,""))</f>
        <v/>
      </c>
      <c r="E1102" s="9" t="str">
        <f>IF(Search!$C$7="","",IF(ISNUMBER(SEARCH(Search!$C$7,$AN1102))=TRUE,1,""))</f>
        <v/>
      </c>
      <c r="F1102" s="9" t="str">
        <f>IF(Search!$C$8="","",IF(ISNUMBER(SEARCH(Search!$C$8,$AO1102))=TRUE,1,""))</f>
        <v/>
      </c>
      <c r="G1102" s="9" t="str">
        <f>IF(Search!$F$4="","",IF(Inventory!$AJ1102&lt;Search!$F$4,"",1))</f>
        <v/>
      </c>
      <c r="H1102" s="9" t="str">
        <f>IF(Search!$F$5="","",IF(Inventory!$AJ1102&gt;Search!$F$5,"",1))</f>
        <v/>
      </c>
      <c r="I1102" s="9" t="str">
        <f>IF(Search!$F$7="","",IF(Search!$F$8="",IF(ISNUMBER(SEARCH(Search!$F$7,$AL1102))=TRUE,1,""),""))</f>
        <v/>
      </c>
      <c r="J1102" s="9" t="str">
        <f>IF($AL1102=Search!$F$8,1,"")</f>
        <v/>
      </c>
      <c r="K1102" s="9" t="str">
        <f>IF(Search!$I$4="","",IF(COUNTA($AS1102)=1,IF(Search!$I$4="N","N",1),""))</f>
        <v/>
      </c>
      <c r="L1102" s="9" t="str">
        <f>IF(Search!$I$5="","",IF($AS1102="RC",1,""))</f>
        <v/>
      </c>
      <c r="M1102" s="9" t="str">
        <f>IF(Search!$I$6="","",IF($AS1102="RCP",1,""))</f>
        <v/>
      </c>
      <c r="N1102" s="9" t="str">
        <f>IF(Search!$I$8="","",IF(COUNTA($AT1102)=1,IF(Search!$I$8="N","N",1),""))</f>
        <v/>
      </c>
      <c r="O1102" s="9" t="str">
        <f>IF(Search!$L$4="","",IF(COUNTA($AU1102)=1,IF(Search!$L$4="N","N",1),""))</f>
        <v/>
      </c>
      <c r="P1102" s="9" t="str">
        <f>IF(Search!$L$5="","",IF(ISNUMBER(SEARCH("Jersey",$AU1102))=TRUE,IF(Search!$L$5="N","N",1),""))</f>
        <v/>
      </c>
      <c r="Q1102" s="9" t="str">
        <f>IF(Search!$L$6="","",IF(ISNUMBER(SEARCH("Patch",$AU1102))=TRUE,IF(Search!$L$6="N","N",1),""))</f>
        <v/>
      </c>
      <c r="R1102" s="9" t="str">
        <f>IF(Search!$L$7="","",IF(ISNUMBER(SEARCH("Shield",$AU1102))=TRUE,IF(Search!$L$7="N","N",1),""))</f>
        <v/>
      </c>
      <c r="S1102" s="9" t="str">
        <f>IF(Search!$L$8="","",IF(ISNUMBER(SEARCH("Stick",$AU1102))=TRUE,IF(Search!$L$8="N","N",1),""))</f>
        <v/>
      </c>
      <c r="T1102" s="9" t="str">
        <f>IF(Search!$O$4="","",IF(COUNTA($AW1102)=1,IF(Search!$O$4="N","N",1),""))</f>
        <v/>
      </c>
      <c r="U1102" s="9" t="str">
        <f>IF(Search!$O$5="","",IF($AW1102="","",IF($AW1102&lt;Search!$O$5,"",1)))</f>
        <v/>
      </c>
      <c r="V1102" s="9" t="str">
        <f>IF(Search!$O$6="","",IF($AW1102="","",IF($AW1102&gt;Search!$O$6,"",1)))</f>
        <v/>
      </c>
      <c r="W1102" s="9" t="str">
        <f>IF(Search!$U$4="","",IF($AX1102="","",1))</f>
        <v/>
      </c>
      <c r="X1102" s="9" t="str">
        <f>IF(Search!$U$5="","",IF(ISNUMBER(SEARCH(Search!$U$5,$AX1102))=TRUE,IF(Search!$U$5="N","N",1),""))</f>
        <v/>
      </c>
      <c r="Y1102" s="9" t="str">
        <f>IF(Search!$U$6="","",IF($AY1102&lt;Search!$U$6,"",1))</f>
        <v/>
      </c>
      <c r="Z1102" s="9" t="str">
        <f>IF(Search!$R$4="","",IF(Inventory!$BA1102&lt;Search!$R$4,"",1))</f>
        <v/>
      </c>
      <c r="AA1102" s="9" t="str">
        <f>IF(Search!$R$5="","",IF($BA1102&gt;Search!$R$5,"",1))</f>
        <v/>
      </c>
      <c r="AB1102" s="9" t="str">
        <f>IF(Search!$R$6="","",IF($BB1102&lt;Search!$R$6,"",1))</f>
        <v/>
      </c>
      <c r="AC1102" s="9" t="str">
        <f>IF(Search!$R$7="","",IF($BB1102&lt;Search!$R$7,"",1))</f>
        <v/>
      </c>
      <c r="AD1102" s="45" t="str">
        <f>IF(COUNTIF($A1102:$AC1102,"n")&gt;0,"",IF(SUM($A1102:$AC1102)=COUNTA(Search!$C$4:$C$8,Search!$F$4:$F$8,Search!$I$4:$I$6,Search!$I$8,Search!$L$4:$L$8,Search!$O$4:$O$8,Search!$R$4:$R$7,Search!$U$4:$U$7)-COUNTIF(Search!$C$4:$U$7,"n"),1+LARGE($AD$1:AD1101,1),""))</f>
        <v/>
      </c>
      <c r="AE1102" s="45" t="str">
        <f t="shared" si="54"/>
        <v/>
      </c>
      <c r="AF1102" s="45" t="str">
        <f>IF(AD1102="","",COUNTIF($AE$1:$AE1101,$AE1102)+RANK($AE1102,$AE$2:$AE$10540,1))</f>
        <v/>
      </c>
      <c r="AG1102" s="45" t="str">
        <f t="shared" si="55"/>
        <v/>
      </c>
      <c r="AH1102" s="45" t="str">
        <f>IF($AD1102="","",COUNTIF($AG$1:$AG1101,$AG1102)+RANK($AG1102,$AG$1:$AG$10539,0))</f>
        <v/>
      </c>
      <c r="AI1102" s="10" t="str">
        <f t="shared" si="56"/>
        <v>2006-07 The Cup #115 Clarke MacArthur  RC AU Patch /249   $</v>
      </c>
      <c r="AJ1102" s="11">
        <v>2006</v>
      </c>
      <c r="AK1102" s="17" t="s">
        <v>1987</v>
      </c>
      <c r="AL1102" s="12" t="s">
        <v>570</v>
      </c>
      <c r="AM1102" s="10">
        <v>115</v>
      </c>
      <c r="AN1102" s="12" t="s">
        <v>665</v>
      </c>
      <c r="AO1102" s="9"/>
      <c r="AP1102" s="9"/>
      <c r="AQ1102" s="9"/>
      <c r="AR1102" s="14" t="s">
        <v>2463</v>
      </c>
      <c r="AS1102" s="9" t="s">
        <v>2</v>
      </c>
      <c r="AT1102" s="9" t="s">
        <v>1857</v>
      </c>
      <c r="AU1102" s="9" t="s">
        <v>1858</v>
      </c>
      <c r="AV1102" s="13"/>
      <c r="AW1102" s="13">
        <v>249</v>
      </c>
      <c r="AX1102" s="9"/>
      <c r="AY1102" s="9"/>
      <c r="AZ1102" s="9"/>
      <c r="BA1102" s="33"/>
      <c r="BB1102" s="33"/>
      <c r="BC1102" s="36"/>
      <c r="BD1102" s="12" t="s">
        <v>1771</v>
      </c>
    </row>
    <row r="1103" spans="1:56" s="12" customFormat="1" x14ac:dyDescent="0.2">
      <c r="A1103" s="9" t="str">
        <f>IF(Search!$C$5="","",IF(COUNTA(Inventory!$AP1103)=1,1,""))</f>
        <v/>
      </c>
      <c r="B1103" s="9" t="str">
        <f>IF(Search!$C$4="","",IF(ISNUMBER(SEARCH(Search!$C$4,$AR1103))=TRUE,1,""))</f>
        <v/>
      </c>
      <c r="C1103" s="9" t="str">
        <f>IF(Search!$C$6="x",IF(COUNTA($AQ1103)=1,1,"N"),IF(COUNTA($AQ1103)=1,"N",""))</f>
        <v/>
      </c>
      <c r="D1103" s="9" t="str">
        <f>IF(Search!$O$8="","",IF(ISNUMBER(SEARCH(Search!$O$8,$BD1103))=TRUE,1,""))</f>
        <v/>
      </c>
      <c r="E1103" s="9" t="str">
        <f>IF(Search!$C$7="","",IF(ISNUMBER(SEARCH(Search!$C$7,$AN1103))=TRUE,1,""))</f>
        <v/>
      </c>
      <c r="F1103" s="9" t="str">
        <f>IF(Search!$C$8="","",IF(ISNUMBER(SEARCH(Search!$C$8,$AO1103))=TRUE,1,""))</f>
        <v/>
      </c>
      <c r="G1103" s="9" t="str">
        <f>IF(Search!$F$4="","",IF(Inventory!$AJ1103&lt;Search!$F$4,"",1))</f>
        <v/>
      </c>
      <c r="H1103" s="9" t="str">
        <f>IF(Search!$F$5="","",IF(Inventory!$AJ1103&gt;Search!$F$5,"",1))</f>
        <v/>
      </c>
      <c r="I1103" s="9" t="str">
        <f>IF(Search!$F$7="","",IF(Search!$F$8="",IF(ISNUMBER(SEARCH(Search!$F$7,$AL1103))=TRUE,1,""),""))</f>
        <v/>
      </c>
      <c r="J1103" s="9" t="str">
        <f>IF($AL1103=Search!$F$8,1,"")</f>
        <v/>
      </c>
      <c r="K1103" s="9" t="str">
        <f>IF(Search!$I$4="","",IF(COUNTA($AS1103)=1,IF(Search!$I$4="N","N",1),""))</f>
        <v/>
      </c>
      <c r="L1103" s="9" t="str">
        <f>IF(Search!$I$5="","",IF($AS1103="RC",1,""))</f>
        <v/>
      </c>
      <c r="M1103" s="9" t="str">
        <f>IF(Search!$I$6="","",IF($AS1103="RCP",1,""))</f>
        <v/>
      </c>
      <c r="N1103" s="9" t="str">
        <f>IF(Search!$I$8="","",IF(COUNTA($AT1103)=1,IF(Search!$I$8="N","N",1),""))</f>
        <v/>
      </c>
      <c r="O1103" s="9" t="str">
        <f>IF(Search!$L$4="","",IF(COUNTA($AU1103)=1,IF(Search!$L$4="N","N",1),""))</f>
        <v/>
      </c>
      <c r="P1103" s="9" t="str">
        <f>IF(Search!$L$5="","",IF(ISNUMBER(SEARCH("Jersey",$AU1103))=TRUE,IF(Search!$L$5="N","N",1),""))</f>
        <v/>
      </c>
      <c r="Q1103" s="9" t="str">
        <f>IF(Search!$L$6="","",IF(ISNUMBER(SEARCH("Patch",$AU1103))=TRUE,IF(Search!$L$6="N","N",1),""))</f>
        <v/>
      </c>
      <c r="R1103" s="9" t="str">
        <f>IF(Search!$L$7="","",IF(ISNUMBER(SEARCH("Shield",$AU1103))=TRUE,IF(Search!$L$7="N","N",1),""))</f>
        <v/>
      </c>
      <c r="S1103" s="9" t="str">
        <f>IF(Search!$L$8="","",IF(ISNUMBER(SEARCH("Stick",$AU1103))=TRUE,IF(Search!$L$8="N","N",1),""))</f>
        <v/>
      </c>
      <c r="T1103" s="9" t="str">
        <f>IF(Search!$O$4="","",IF(COUNTA($AW1103)=1,IF(Search!$O$4="N","N",1),""))</f>
        <v/>
      </c>
      <c r="U1103" s="9" t="str">
        <f>IF(Search!$O$5="","",IF($AW1103="","",IF($AW1103&lt;Search!$O$5,"",1)))</f>
        <v/>
      </c>
      <c r="V1103" s="9" t="str">
        <f>IF(Search!$O$6="","",IF($AW1103="","",IF($AW1103&gt;Search!$O$6,"",1)))</f>
        <v/>
      </c>
      <c r="W1103" s="9" t="str">
        <f>IF(Search!$U$4="","",IF($AX1103="","",1))</f>
        <v/>
      </c>
      <c r="X1103" s="9" t="str">
        <f>IF(Search!$U$5="","",IF(ISNUMBER(SEARCH(Search!$U$5,$AX1103))=TRUE,IF(Search!$U$5="N","N",1),""))</f>
        <v/>
      </c>
      <c r="Y1103" s="9" t="str">
        <f>IF(Search!$U$6="","",IF($AY1103&lt;Search!$U$6,"",1))</f>
        <v/>
      </c>
      <c r="Z1103" s="9" t="str">
        <f>IF(Search!$R$4="","",IF(Inventory!$BA1103&lt;Search!$R$4,"",1))</f>
        <v/>
      </c>
      <c r="AA1103" s="9" t="str">
        <f>IF(Search!$R$5="","",IF($BA1103&gt;Search!$R$5,"",1))</f>
        <v/>
      </c>
      <c r="AB1103" s="9" t="str">
        <f>IF(Search!$R$6="","",IF($BB1103&lt;Search!$R$6,"",1))</f>
        <v/>
      </c>
      <c r="AC1103" s="9" t="str">
        <f>IF(Search!$R$7="","",IF($BB1103&lt;Search!$R$7,"",1))</f>
        <v/>
      </c>
      <c r="AD1103" s="45" t="str">
        <f>IF(COUNTIF($A1103:$AC1103,"n")&gt;0,"",IF(SUM($A1103:$AC1103)=COUNTA(Search!$C$4:$C$8,Search!$F$4:$F$8,Search!$I$4:$I$6,Search!$I$8,Search!$L$4:$L$8,Search!$O$4:$O$8,Search!$R$4:$R$7,Search!$U$4:$U$7)-COUNTIF(Search!$C$4:$U$7,"n"),1+LARGE($AD$1:AD1102,1),""))</f>
        <v/>
      </c>
      <c r="AE1103" s="45" t="str">
        <f t="shared" si="54"/>
        <v/>
      </c>
      <c r="AF1103" s="45" t="str">
        <f>IF(AD1103="","",COUNTIF($AE$1:$AE1102,$AE1103)+RANK($AE1103,$AE$2:$AE$10540,1))</f>
        <v/>
      </c>
      <c r="AG1103" s="45" t="str">
        <f t="shared" si="55"/>
        <v/>
      </c>
      <c r="AH1103" s="45" t="str">
        <f>IF($AD1103="","",COUNTIF($AG$1:$AG1102,$AG1103)+RANK($AG1103,$AG$1:$AG$10539,0))</f>
        <v/>
      </c>
      <c r="AI1103" s="10" t="str">
        <f t="shared" si="56"/>
        <v>2006-07 The Cup #120 Dave Bolland  RC AU Patch /249   $</v>
      </c>
      <c r="AJ1103" s="11">
        <v>2006</v>
      </c>
      <c r="AK1103" s="17" t="s">
        <v>1987</v>
      </c>
      <c r="AL1103" s="12" t="s">
        <v>570</v>
      </c>
      <c r="AM1103" s="10">
        <v>120</v>
      </c>
      <c r="AN1103" s="12" t="s">
        <v>666</v>
      </c>
      <c r="AO1103" s="9"/>
      <c r="AP1103" s="9"/>
      <c r="AQ1103" s="9"/>
      <c r="AR1103" s="14" t="s">
        <v>2463</v>
      </c>
      <c r="AS1103" s="9" t="s">
        <v>2</v>
      </c>
      <c r="AT1103" s="9" t="s">
        <v>1857</v>
      </c>
      <c r="AU1103" s="9" t="s">
        <v>1858</v>
      </c>
      <c r="AV1103" s="13"/>
      <c r="AW1103" s="13">
        <v>249</v>
      </c>
      <c r="AX1103" s="9"/>
      <c r="AY1103" s="9"/>
      <c r="AZ1103" s="9"/>
      <c r="BA1103" s="33"/>
      <c r="BB1103" s="33"/>
      <c r="BC1103" s="36"/>
      <c r="BD1103" s="12" t="s">
        <v>1771</v>
      </c>
    </row>
    <row r="1104" spans="1:56" s="12" customFormat="1" x14ac:dyDescent="0.2">
      <c r="A1104" s="9" t="str">
        <f>IF(Search!$C$5="","",IF(COUNTA(Inventory!$AP1104)=1,1,""))</f>
        <v/>
      </c>
      <c r="B1104" s="9" t="str">
        <f>IF(Search!$C$4="","",IF(ISNUMBER(SEARCH(Search!$C$4,$AR1104))=TRUE,1,""))</f>
        <v/>
      </c>
      <c r="C1104" s="9" t="str">
        <f>IF(Search!$C$6="x",IF(COUNTA($AQ1104)=1,1,"N"),IF(COUNTA($AQ1104)=1,"N",""))</f>
        <v/>
      </c>
      <c r="D1104" s="9" t="str">
        <f>IF(Search!$O$8="","",IF(ISNUMBER(SEARCH(Search!$O$8,$BD1104))=TRUE,1,""))</f>
        <v/>
      </c>
      <c r="E1104" s="9" t="str">
        <f>IF(Search!$C$7="","",IF(ISNUMBER(SEARCH(Search!$C$7,$AN1104))=TRUE,1,""))</f>
        <v/>
      </c>
      <c r="F1104" s="9" t="str">
        <f>IF(Search!$C$8="","",IF(ISNUMBER(SEARCH(Search!$C$8,$AO1104))=TRUE,1,""))</f>
        <v/>
      </c>
      <c r="G1104" s="9" t="str">
        <f>IF(Search!$F$4="","",IF(Inventory!$AJ1104&lt;Search!$F$4,"",1))</f>
        <v/>
      </c>
      <c r="H1104" s="9" t="str">
        <f>IF(Search!$F$5="","",IF(Inventory!$AJ1104&gt;Search!$F$5,"",1))</f>
        <v/>
      </c>
      <c r="I1104" s="9" t="str">
        <f>IF(Search!$F$7="","",IF(Search!$F$8="",IF(ISNUMBER(SEARCH(Search!$F$7,$AL1104))=TRUE,1,""),""))</f>
        <v/>
      </c>
      <c r="J1104" s="9" t="str">
        <f>IF($AL1104=Search!$F$8,1,"")</f>
        <v/>
      </c>
      <c r="K1104" s="9" t="str">
        <f>IF(Search!$I$4="","",IF(COUNTA($AS1104)=1,IF(Search!$I$4="N","N",1),""))</f>
        <v/>
      </c>
      <c r="L1104" s="9" t="str">
        <f>IF(Search!$I$5="","",IF($AS1104="RC",1,""))</f>
        <v/>
      </c>
      <c r="M1104" s="9" t="str">
        <f>IF(Search!$I$6="","",IF($AS1104="RCP",1,""))</f>
        <v/>
      </c>
      <c r="N1104" s="9" t="str">
        <f>IF(Search!$I$8="","",IF(COUNTA($AT1104)=1,IF(Search!$I$8="N","N",1),""))</f>
        <v/>
      </c>
      <c r="O1104" s="9" t="str">
        <f>IF(Search!$L$4="","",IF(COUNTA($AU1104)=1,IF(Search!$L$4="N","N",1),""))</f>
        <v/>
      </c>
      <c r="P1104" s="9" t="str">
        <f>IF(Search!$L$5="","",IF(ISNUMBER(SEARCH("Jersey",$AU1104))=TRUE,IF(Search!$L$5="N","N",1),""))</f>
        <v/>
      </c>
      <c r="Q1104" s="9" t="str">
        <f>IF(Search!$L$6="","",IF(ISNUMBER(SEARCH("Patch",$AU1104))=TRUE,IF(Search!$L$6="N","N",1),""))</f>
        <v/>
      </c>
      <c r="R1104" s="9" t="str">
        <f>IF(Search!$L$7="","",IF(ISNUMBER(SEARCH("Shield",$AU1104))=TRUE,IF(Search!$L$7="N","N",1),""))</f>
        <v/>
      </c>
      <c r="S1104" s="9" t="str">
        <f>IF(Search!$L$8="","",IF(ISNUMBER(SEARCH("Stick",$AU1104))=TRUE,IF(Search!$L$8="N","N",1),""))</f>
        <v/>
      </c>
      <c r="T1104" s="9" t="str">
        <f>IF(Search!$O$4="","",IF(COUNTA($AW1104)=1,IF(Search!$O$4="N","N",1),""))</f>
        <v/>
      </c>
      <c r="U1104" s="9" t="str">
        <f>IF(Search!$O$5="","",IF($AW1104="","",IF($AW1104&lt;Search!$O$5,"",1)))</f>
        <v/>
      </c>
      <c r="V1104" s="9" t="str">
        <f>IF(Search!$O$6="","",IF($AW1104="","",IF($AW1104&gt;Search!$O$6,"",1)))</f>
        <v/>
      </c>
      <c r="W1104" s="9" t="str">
        <f>IF(Search!$U$4="","",IF($AX1104="","",1))</f>
        <v/>
      </c>
      <c r="X1104" s="9" t="str">
        <f>IF(Search!$U$5="","",IF(ISNUMBER(SEARCH(Search!$U$5,$AX1104))=TRUE,IF(Search!$U$5="N","N",1),""))</f>
        <v/>
      </c>
      <c r="Y1104" s="9" t="str">
        <f>IF(Search!$U$6="","",IF($AY1104&lt;Search!$U$6,"",1))</f>
        <v/>
      </c>
      <c r="Z1104" s="9" t="str">
        <f>IF(Search!$R$4="","",IF(Inventory!$BA1104&lt;Search!$R$4,"",1))</f>
        <v/>
      </c>
      <c r="AA1104" s="9" t="str">
        <f>IF(Search!$R$5="","",IF($BA1104&gt;Search!$R$5,"",1))</f>
        <v/>
      </c>
      <c r="AB1104" s="9" t="str">
        <f>IF(Search!$R$6="","",IF($BB1104&lt;Search!$R$6,"",1))</f>
        <v/>
      </c>
      <c r="AC1104" s="9" t="str">
        <f>IF(Search!$R$7="","",IF($BB1104&lt;Search!$R$7,"",1))</f>
        <v/>
      </c>
      <c r="AD1104" s="45" t="str">
        <f>IF(COUNTIF($A1104:$AC1104,"n")&gt;0,"",IF(SUM($A1104:$AC1104)=COUNTA(Search!$C$4:$C$8,Search!$F$4:$F$8,Search!$I$4:$I$6,Search!$I$8,Search!$L$4:$L$8,Search!$O$4:$O$8,Search!$R$4:$R$7,Search!$U$4:$U$7)-COUNTIF(Search!$C$4:$U$7,"n"),1+LARGE($AD$1:AD1103,1),""))</f>
        <v/>
      </c>
      <c r="AE1104" s="45" t="str">
        <f t="shared" si="54"/>
        <v/>
      </c>
      <c r="AF1104" s="45" t="str">
        <f>IF(AD1104="","",COUNTIF($AE$1:$AE1103,$AE1104)+RANK($AE1104,$AE$2:$AE$10540,1))</f>
        <v/>
      </c>
      <c r="AG1104" s="45" t="str">
        <f t="shared" si="55"/>
        <v/>
      </c>
      <c r="AH1104" s="45" t="str">
        <f>IF($AD1104="","",COUNTIF($AG$1:$AG1103,$AG1104)+RANK($AG1104,$AG$1:$AG$10539,0))</f>
        <v/>
      </c>
      <c r="AI1104" s="10" t="str">
        <f t="shared" si="56"/>
        <v>2006-07 The Cup #133 David Booth  RC AU Patch /249   $</v>
      </c>
      <c r="AJ1104" s="11">
        <v>2006</v>
      </c>
      <c r="AK1104" s="17" t="s">
        <v>1987</v>
      </c>
      <c r="AL1104" s="12" t="s">
        <v>570</v>
      </c>
      <c r="AM1104" s="10">
        <v>133</v>
      </c>
      <c r="AN1104" s="12" t="s">
        <v>667</v>
      </c>
      <c r="AO1104" s="9"/>
      <c r="AP1104" s="9"/>
      <c r="AQ1104" s="9"/>
      <c r="AR1104" s="14" t="s">
        <v>2463</v>
      </c>
      <c r="AS1104" s="9" t="s">
        <v>2</v>
      </c>
      <c r="AT1104" s="9" t="s">
        <v>1857</v>
      </c>
      <c r="AU1104" s="9" t="s">
        <v>1858</v>
      </c>
      <c r="AV1104" s="13"/>
      <c r="AW1104" s="13">
        <v>249</v>
      </c>
      <c r="AX1104" s="9"/>
      <c r="AY1104" s="9"/>
      <c r="AZ1104" s="9"/>
      <c r="BA1104" s="33"/>
      <c r="BB1104" s="33"/>
      <c r="BC1104" s="36"/>
      <c r="BD1104" s="12" t="s">
        <v>1771</v>
      </c>
    </row>
    <row r="1105" spans="1:56" s="12" customFormat="1" x14ac:dyDescent="0.2">
      <c r="A1105" s="9" t="str">
        <f>IF(Search!$C$5="","",IF(COUNTA(Inventory!$AP1105)=1,1,""))</f>
        <v/>
      </c>
      <c r="B1105" s="9" t="str">
        <f>IF(Search!$C$4="","",IF(ISNUMBER(SEARCH(Search!$C$4,$AR1105))=TRUE,1,""))</f>
        <v/>
      </c>
      <c r="C1105" s="9" t="str">
        <f>IF(Search!$C$6="x",IF(COUNTA($AQ1105)=1,1,"N"),IF(COUNTA($AQ1105)=1,"N",""))</f>
        <v/>
      </c>
      <c r="D1105" s="9" t="str">
        <f>IF(Search!$O$8="","",IF(ISNUMBER(SEARCH(Search!$O$8,$BD1105))=TRUE,1,""))</f>
        <v/>
      </c>
      <c r="E1105" s="9" t="str">
        <f>IF(Search!$C$7="","",IF(ISNUMBER(SEARCH(Search!$C$7,$AN1105))=TRUE,1,""))</f>
        <v/>
      </c>
      <c r="F1105" s="9" t="str">
        <f>IF(Search!$C$8="","",IF(ISNUMBER(SEARCH(Search!$C$8,$AO1105))=TRUE,1,""))</f>
        <v/>
      </c>
      <c r="G1105" s="9" t="str">
        <f>IF(Search!$F$4="","",IF(Inventory!$AJ1105&lt;Search!$F$4,"",1))</f>
        <v/>
      </c>
      <c r="H1105" s="9" t="str">
        <f>IF(Search!$F$5="","",IF(Inventory!$AJ1105&gt;Search!$F$5,"",1))</f>
        <v/>
      </c>
      <c r="I1105" s="9" t="str">
        <f>IF(Search!$F$7="","",IF(Search!$F$8="",IF(ISNUMBER(SEARCH(Search!$F$7,$AL1105))=TRUE,1,""),""))</f>
        <v/>
      </c>
      <c r="J1105" s="9" t="str">
        <f>IF($AL1105=Search!$F$8,1,"")</f>
        <v/>
      </c>
      <c r="K1105" s="9" t="str">
        <f>IF(Search!$I$4="","",IF(COUNTA($AS1105)=1,IF(Search!$I$4="N","N",1),""))</f>
        <v/>
      </c>
      <c r="L1105" s="9" t="str">
        <f>IF(Search!$I$5="","",IF($AS1105="RC",1,""))</f>
        <v/>
      </c>
      <c r="M1105" s="9" t="str">
        <f>IF(Search!$I$6="","",IF($AS1105="RCP",1,""))</f>
        <v/>
      </c>
      <c r="N1105" s="9" t="str">
        <f>IF(Search!$I$8="","",IF(COUNTA($AT1105)=1,IF(Search!$I$8="N","N",1),""))</f>
        <v/>
      </c>
      <c r="O1105" s="9" t="str">
        <f>IF(Search!$L$4="","",IF(COUNTA($AU1105)=1,IF(Search!$L$4="N","N",1),""))</f>
        <v/>
      </c>
      <c r="P1105" s="9" t="str">
        <f>IF(Search!$L$5="","",IF(ISNUMBER(SEARCH("Jersey",$AU1105))=TRUE,IF(Search!$L$5="N","N",1),""))</f>
        <v/>
      </c>
      <c r="Q1105" s="9" t="str">
        <f>IF(Search!$L$6="","",IF(ISNUMBER(SEARCH("Patch",$AU1105))=TRUE,IF(Search!$L$6="N","N",1),""))</f>
        <v/>
      </c>
      <c r="R1105" s="9" t="str">
        <f>IF(Search!$L$7="","",IF(ISNUMBER(SEARCH("Shield",$AU1105))=TRUE,IF(Search!$L$7="N","N",1),""))</f>
        <v/>
      </c>
      <c r="S1105" s="9" t="str">
        <f>IF(Search!$L$8="","",IF(ISNUMBER(SEARCH("Stick",$AU1105))=TRUE,IF(Search!$L$8="N","N",1),""))</f>
        <v/>
      </c>
      <c r="T1105" s="9" t="str">
        <f>IF(Search!$O$4="","",IF(COUNTA($AW1105)=1,IF(Search!$O$4="N","N",1),""))</f>
        <v/>
      </c>
      <c r="U1105" s="9" t="str">
        <f>IF(Search!$O$5="","",IF($AW1105="","",IF($AW1105&lt;Search!$O$5,"",1)))</f>
        <v/>
      </c>
      <c r="V1105" s="9" t="str">
        <f>IF(Search!$O$6="","",IF($AW1105="","",IF($AW1105&gt;Search!$O$6,"",1)))</f>
        <v/>
      </c>
      <c r="W1105" s="9" t="str">
        <f>IF(Search!$U$4="","",IF($AX1105="","",1))</f>
        <v/>
      </c>
      <c r="X1105" s="9" t="str">
        <f>IF(Search!$U$5="","",IF(ISNUMBER(SEARCH(Search!$U$5,$AX1105))=TRUE,IF(Search!$U$5="N","N",1),""))</f>
        <v/>
      </c>
      <c r="Y1105" s="9" t="str">
        <f>IF(Search!$U$6="","",IF($AY1105&lt;Search!$U$6,"",1))</f>
        <v/>
      </c>
      <c r="Z1105" s="9" t="str">
        <f>IF(Search!$R$4="","",IF(Inventory!$BA1105&lt;Search!$R$4,"",1))</f>
        <v/>
      </c>
      <c r="AA1105" s="9" t="str">
        <f>IF(Search!$R$5="","",IF($BA1105&gt;Search!$R$5,"",1))</f>
        <v/>
      </c>
      <c r="AB1105" s="9" t="str">
        <f>IF(Search!$R$6="","",IF($BB1105&lt;Search!$R$6,"",1))</f>
        <v/>
      </c>
      <c r="AC1105" s="9" t="str">
        <f>IF(Search!$R$7="","",IF($BB1105&lt;Search!$R$7,"",1))</f>
        <v/>
      </c>
      <c r="AD1105" s="45" t="str">
        <f>IF(COUNTIF($A1105:$AC1105,"n")&gt;0,"",IF(SUM($A1105:$AC1105)=COUNTA(Search!$C$4:$C$8,Search!$F$4:$F$8,Search!$I$4:$I$6,Search!$I$8,Search!$L$4:$L$8,Search!$O$4:$O$8,Search!$R$4:$R$7,Search!$U$4:$U$7)-COUNTIF(Search!$C$4:$U$7,"n"),1+LARGE($AD$1:AD1104,1),""))</f>
        <v/>
      </c>
      <c r="AE1105" s="45" t="str">
        <f t="shared" si="54"/>
        <v/>
      </c>
      <c r="AF1105" s="45" t="str">
        <f>IF(AD1105="","",COUNTIF($AE$1:$AE1104,$AE1105)+RANK($AE1105,$AE$2:$AE$10540,1))</f>
        <v/>
      </c>
      <c r="AG1105" s="45" t="str">
        <f t="shared" si="55"/>
        <v/>
      </c>
      <c r="AH1105" s="45" t="str">
        <f>IF($AD1105="","",COUNTIF($AG$1:$AG1104,$AG1105)+RANK($AG1105,$AG$1:$AG$10539,0))</f>
        <v/>
      </c>
      <c r="AI1105" s="10" t="str">
        <f t="shared" si="56"/>
        <v>2006-07 The Cup #157 Roman Polak  RC AU Patch /249   $</v>
      </c>
      <c r="AJ1105" s="11">
        <v>2006</v>
      </c>
      <c r="AK1105" s="17" t="s">
        <v>1987</v>
      </c>
      <c r="AL1105" s="12" t="s">
        <v>570</v>
      </c>
      <c r="AM1105" s="10">
        <v>157</v>
      </c>
      <c r="AN1105" s="12" t="s">
        <v>668</v>
      </c>
      <c r="AO1105" s="9"/>
      <c r="AP1105" s="9"/>
      <c r="AQ1105" s="9"/>
      <c r="AR1105" s="14" t="s">
        <v>2463</v>
      </c>
      <c r="AS1105" s="9" t="s">
        <v>2</v>
      </c>
      <c r="AT1105" s="9" t="s">
        <v>1857</v>
      </c>
      <c r="AU1105" s="9" t="s">
        <v>1858</v>
      </c>
      <c r="AV1105" s="13"/>
      <c r="AW1105" s="13">
        <v>249</v>
      </c>
      <c r="AX1105" s="9"/>
      <c r="AY1105" s="9"/>
      <c r="AZ1105" s="9"/>
      <c r="BA1105" s="33"/>
      <c r="BB1105" s="33"/>
      <c r="BC1105" s="36"/>
      <c r="BD1105" s="12" t="s">
        <v>1771</v>
      </c>
    </row>
    <row r="1106" spans="1:56" s="12" customFormat="1" x14ac:dyDescent="0.2">
      <c r="A1106" s="9" t="str">
        <f>IF(Search!$C$5="","",IF(COUNTA(Inventory!$AP1106)=1,1,""))</f>
        <v/>
      </c>
      <c r="B1106" s="9" t="str">
        <f>IF(Search!$C$4="","",IF(ISNUMBER(SEARCH(Search!$C$4,$AR1106))=TRUE,1,""))</f>
        <v/>
      </c>
      <c r="C1106" s="9" t="str">
        <f>IF(Search!$C$6="x",IF(COUNTA($AQ1106)=1,1,"N"),IF(COUNTA($AQ1106)=1,"N",""))</f>
        <v/>
      </c>
      <c r="D1106" s="9" t="str">
        <f>IF(Search!$O$8="","",IF(ISNUMBER(SEARCH(Search!$O$8,$BD1106))=TRUE,1,""))</f>
        <v/>
      </c>
      <c r="E1106" s="9" t="str">
        <f>IF(Search!$C$7="","",IF(ISNUMBER(SEARCH(Search!$C$7,$AN1106))=TRUE,1,""))</f>
        <v/>
      </c>
      <c r="F1106" s="9" t="str">
        <f>IF(Search!$C$8="","",IF(ISNUMBER(SEARCH(Search!$C$8,$AO1106))=TRUE,1,""))</f>
        <v/>
      </c>
      <c r="G1106" s="9" t="str">
        <f>IF(Search!$F$4="","",IF(Inventory!$AJ1106&lt;Search!$F$4,"",1))</f>
        <v/>
      </c>
      <c r="H1106" s="9" t="str">
        <f>IF(Search!$F$5="","",IF(Inventory!$AJ1106&gt;Search!$F$5,"",1))</f>
        <v/>
      </c>
      <c r="I1106" s="9" t="str">
        <f>IF(Search!$F$7="","",IF(Search!$F$8="",IF(ISNUMBER(SEARCH(Search!$F$7,$AL1106))=TRUE,1,""),""))</f>
        <v/>
      </c>
      <c r="J1106" s="9" t="str">
        <f>IF($AL1106=Search!$F$8,1,"")</f>
        <v/>
      </c>
      <c r="K1106" s="9" t="str">
        <f>IF(Search!$I$4="","",IF(COUNTA($AS1106)=1,IF(Search!$I$4="N","N",1),""))</f>
        <v/>
      </c>
      <c r="L1106" s="9" t="str">
        <f>IF(Search!$I$5="","",IF($AS1106="RC",1,""))</f>
        <v/>
      </c>
      <c r="M1106" s="9" t="str">
        <f>IF(Search!$I$6="","",IF($AS1106="RCP",1,""))</f>
        <v/>
      </c>
      <c r="N1106" s="9" t="str">
        <f>IF(Search!$I$8="","",IF(COUNTA($AT1106)=1,IF(Search!$I$8="N","N",1),""))</f>
        <v/>
      </c>
      <c r="O1106" s="9" t="str">
        <f>IF(Search!$L$4="","",IF(COUNTA($AU1106)=1,IF(Search!$L$4="N","N",1),""))</f>
        <v/>
      </c>
      <c r="P1106" s="9" t="str">
        <f>IF(Search!$L$5="","",IF(ISNUMBER(SEARCH("Jersey",$AU1106))=TRUE,IF(Search!$L$5="N","N",1),""))</f>
        <v/>
      </c>
      <c r="Q1106" s="9" t="str">
        <f>IF(Search!$L$6="","",IF(ISNUMBER(SEARCH("Patch",$AU1106))=TRUE,IF(Search!$L$6="N","N",1),""))</f>
        <v/>
      </c>
      <c r="R1106" s="9" t="str">
        <f>IF(Search!$L$7="","",IF(ISNUMBER(SEARCH("Shield",$AU1106))=TRUE,IF(Search!$L$7="N","N",1),""))</f>
        <v/>
      </c>
      <c r="S1106" s="9" t="str">
        <f>IF(Search!$L$8="","",IF(ISNUMBER(SEARCH("Stick",$AU1106))=TRUE,IF(Search!$L$8="N","N",1),""))</f>
        <v/>
      </c>
      <c r="T1106" s="9" t="str">
        <f>IF(Search!$O$4="","",IF(COUNTA($AW1106)=1,IF(Search!$O$4="N","N",1),""))</f>
        <v/>
      </c>
      <c r="U1106" s="9" t="str">
        <f>IF(Search!$O$5="","",IF($AW1106="","",IF($AW1106&lt;Search!$O$5,"",1)))</f>
        <v/>
      </c>
      <c r="V1106" s="9" t="str">
        <f>IF(Search!$O$6="","",IF($AW1106="","",IF($AW1106&gt;Search!$O$6,"",1)))</f>
        <v/>
      </c>
      <c r="W1106" s="9" t="str">
        <f>IF(Search!$U$4="","",IF($AX1106="","",1))</f>
        <v/>
      </c>
      <c r="X1106" s="9" t="str">
        <f>IF(Search!$U$5="","",IF(ISNUMBER(SEARCH(Search!$U$5,$AX1106))=TRUE,IF(Search!$U$5="N","N",1),""))</f>
        <v/>
      </c>
      <c r="Y1106" s="9" t="str">
        <f>IF(Search!$U$6="","",IF($AY1106&lt;Search!$U$6,"",1))</f>
        <v/>
      </c>
      <c r="Z1106" s="9" t="str">
        <f>IF(Search!$R$4="","",IF(Inventory!$BA1106&lt;Search!$R$4,"",1))</f>
        <v/>
      </c>
      <c r="AA1106" s="9" t="str">
        <f>IF(Search!$R$5="","",IF($BA1106&gt;Search!$R$5,"",1))</f>
        <v/>
      </c>
      <c r="AB1106" s="9" t="str">
        <f>IF(Search!$R$6="","",IF($BB1106&lt;Search!$R$6,"",1))</f>
        <v/>
      </c>
      <c r="AC1106" s="9" t="str">
        <f>IF(Search!$R$7="","",IF($BB1106&lt;Search!$R$7,"",1))</f>
        <v/>
      </c>
      <c r="AD1106" s="45" t="str">
        <f>IF(COUNTIF($A1106:$AC1106,"n")&gt;0,"",IF(SUM($A1106:$AC1106)=COUNTA(Search!$C$4:$C$8,Search!$F$4:$F$8,Search!$I$4:$I$6,Search!$I$8,Search!$L$4:$L$8,Search!$O$4:$O$8,Search!$R$4:$R$7,Search!$U$4:$U$7)-COUNTIF(Search!$C$4:$U$7,"n"),1+LARGE($AD$1:AD1105,1),""))</f>
        <v/>
      </c>
      <c r="AE1106" s="45" t="str">
        <f t="shared" si="54"/>
        <v/>
      </c>
      <c r="AF1106" s="45" t="str">
        <f>IF(AD1106="","",COUNTIF($AE$1:$AE1105,$AE1106)+RANK($AE1106,$AE$2:$AE$10540,1))</f>
        <v/>
      </c>
      <c r="AG1106" s="45" t="str">
        <f t="shared" si="55"/>
        <v/>
      </c>
      <c r="AH1106" s="45" t="str">
        <f>IF($AD1106="","",COUNTIF($AG$1:$AG1105,$AG1106)+RANK($AG1106,$AG$1:$AG$10539,0))</f>
        <v/>
      </c>
      <c r="AI1106" s="10" t="str">
        <f t="shared" si="56"/>
        <v>2006-07 The Cup #160 Brendan Bell TOR RC AU Patch /249   $</v>
      </c>
      <c r="AJ1106" s="11">
        <v>2006</v>
      </c>
      <c r="AK1106" s="17" t="s">
        <v>1987</v>
      </c>
      <c r="AL1106" s="12" t="s">
        <v>570</v>
      </c>
      <c r="AM1106" s="10">
        <v>160</v>
      </c>
      <c r="AN1106" s="12" t="s">
        <v>658</v>
      </c>
      <c r="AO1106" s="9" t="s">
        <v>1904</v>
      </c>
      <c r="AP1106" s="9"/>
      <c r="AQ1106" s="9"/>
      <c r="AR1106" s="14" t="s">
        <v>2463</v>
      </c>
      <c r="AS1106" s="9" t="s">
        <v>2</v>
      </c>
      <c r="AT1106" s="9" t="s">
        <v>1857</v>
      </c>
      <c r="AU1106" s="9" t="s">
        <v>1858</v>
      </c>
      <c r="AV1106" s="13"/>
      <c r="AW1106" s="13">
        <v>249</v>
      </c>
      <c r="AX1106" s="9"/>
      <c r="AY1106" s="9"/>
      <c r="AZ1106" s="9"/>
      <c r="BA1106" s="33"/>
      <c r="BB1106" s="33"/>
      <c r="BC1106" s="36"/>
      <c r="BD1106" s="12" t="s">
        <v>1771</v>
      </c>
    </row>
    <row r="1107" spans="1:56" s="12" customFormat="1" x14ac:dyDescent="0.2">
      <c r="A1107" s="9" t="str">
        <f>IF(Search!$C$5="","",IF(COUNTA(Inventory!$AP1107)=1,1,""))</f>
        <v/>
      </c>
      <c r="B1107" s="9" t="str">
        <f>IF(Search!$C$4="","",IF(ISNUMBER(SEARCH(Search!$C$4,$AR1107))=TRUE,1,""))</f>
        <v/>
      </c>
      <c r="C1107" s="9" t="str">
        <f>IF(Search!$C$6="x",IF(COUNTA($AQ1107)=1,1,"N"),IF(COUNTA($AQ1107)=1,"N",""))</f>
        <v/>
      </c>
      <c r="D1107" s="9" t="str">
        <f>IF(Search!$O$8="","",IF(ISNUMBER(SEARCH(Search!$O$8,$BD1107))=TRUE,1,""))</f>
        <v/>
      </c>
      <c r="E1107" s="9" t="str">
        <f>IF(Search!$C$7="","",IF(ISNUMBER(SEARCH(Search!$C$7,$AN1107))=TRUE,1,""))</f>
        <v/>
      </c>
      <c r="F1107" s="9" t="str">
        <f>IF(Search!$C$8="","",IF(ISNUMBER(SEARCH(Search!$C$8,$AO1107))=TRUE,1,""))</f>
        <v/>
      </c>
      <c r="G1107" s="9" t="str">
        <f>IF(Search!$F$4="","",IF(Inventory!$AJ1107&lt;Search!$F$4,"",1))</f>
        <v/>
      </c>
      <c r="H1107" s="9" t="str">
        <f>IF(Search!$F$5="","",IF(Inventory!$AJ1107&gt;Search!$F$5,"",1))</f>
        <v/>
      </c>
      <c r="I1107" s="9" t="str">
        <f>IF(Search!$F$7="","",IF(Search!$F$8="",IF(ISNUMBER(SEARCH(Search!$F$7,$AL1107))=TRUE,1,""),""))</f>
        <v/>
      </c>
      <c r="J1107" s="9" t="str">
        <f>IF($AL1107=Search!$F$8,1,"")</f>
        <v/>
      </c>
      <c r="K1107" s="9" t="str">
        <f>IF(Search!$I$4="","",IF(COUNTA($AS1107)=1,IF(Search!$I$4="N","N",1),""))</f>
        <v/>
      </c>
      <c r="L1107" s="9" t="str">
        <f>IF(Search!$I$5="","",IF($AS1107="RC",1,""))</f>
        <v/>
      </c>
      <c r="M1107" s="9" t="str">
        <f>IF(Search!$I$6="","",IF($AS1107="RCP",1,""))</f>
        <v/>
      </c>
      <c r="N1107" s="9" t="str">
        <f>IF(Search!$I$8="","",IF(COUNTA($AT1107)=1,IF(Search!$I$8="N","N",1),""))</f>
        <v/>
      </c>
      <c r="O1107" s="9" t="str">
        <f>IF(Search!$L$4="","",IF(COUNTA($AU1107)=1,IF(Search!$L$4="N","N",1),""))</f>
        <v/>
      </c>
      <c r="P1107" s="9" t="str">
        <f>IF(Search!$L$5="","",IF(ISNUMBER(SEARCH("Jersey",$AU1107))=TRUE,IF(Search!$L$5="N","N",1),""))</f>
        <v/>
      </c>
      <c r="Q1107" s="9" t="str">
        <f>IF(Search!$L$6="","",IF(ISNUMBER(SEARCH("Patch",$AU1107))=TRUE,IF(Search!$L$6="N","N",1),""))</f>
        <v/>
      </c>
      <c r="R1107" s="9" t="str">
        <f>IF(Search!$L$7="","",IF(ISNUMBER(SEARCH("Shield",$AU1107))=TRUE,IF(Search!$L$7="N","N",1),""))</f>
        <v/>
      </c>
      <c r="S1107" s="9" t="str">
        <f>IF(Search!$L$8="","",IF(ISNUMBER(SEARCH("Stick",$AU1107))=TRUE,IF(Search!$L$8="N","N",1),""))</f>
        <v/>
      </c>
      <c r="T1107" s="9" t="str">
        <f>IF(Search!$O$4="","",IF(COUNTA($AW1107)=1,IF(Search!$O$4="N","N",1),""))</f>
        <v/>
      </c>
      <c r="U1107" s="9" t="str">
        <f>IF(Search!$O$5="","",IF($AW1107="","",IF($AW1107&lt;Search!$O$5,"",1)))</f>
        <v/>
      </c>
      <c r="V1107" s="9" t="str">
        <f>IF(Search!$O$6="","",IF($AW1107="","",IF($AW1107&gt;Search!$O$6,"",1)))</f>
        <v/>
      </c>
      <c r="W1107" s="9" t="str">
        <f>IF(Search!$U$4="","",IF($AX1107="","",1))</f>
        <v/>
      </c>
      <c r="X1107" s="9" t="str">
        <f>IF(Search!$U$5="","",IF(ISNUMBER(SEARCH(Search!$U$5,$AX1107))=TRUE,IF(Search!$U$5="N","N",1),""))</f>
        <v/>
      </c>
      <c r="Y1107" s="9" t="str">
        <f>IF(Search!$U$6="","",IF($AY1107&lt;Search!$U$6,"",1))</f>
        <v/>
      </c>
      <c r="Z1107" s="9" t="str">
        <f>IF(Search!$R$4="","",IF(Inventory!$BA1107&lt;Search!$R$4,"",1))</f>
        <v/>
      </c>
      <c r="AA1107" s="9" t="str">
        <f>IF(Search!$R$5="","",IF($BA1107&gt;Search!$R$5,"",1))</f>
        <v/>
      </c>
      <c r="AB1107" s="9" t="str">
        <f>IF(Search!$R$6="","",IF($BB1107&lt;Search!$R$6,"",1))</f>
        <v/>
      </c>
      <c r="AC1107" s="9" t="str">
        <f>IF(Search!$R$7="","",IF($BB1107&lt;Search!$R$7,"",1))</f>
        <v/>
      </c>
      <c r="AD1107" s="45" t="str">
        <f>IF(COUNTIF($A1107:$AC1107,"n")&gt;0,"",IF(SUM($A1107:$AC1107)=COUNTA(Search!$C$4:$C$8,Search!$F$4:$F$8,Search!$I$4:$I$6,Search!$I$8,Search!$L$4:$L$8,Search!$O$4:$O$8,Search!$R$4:$R$7,Search!$U$4:$U$7)-COUNTIF(Search!$C$4:$U$7,"n"),1+LARGE($AD$1:AD1106,1),""))</f>
        <v/>
      </c>
      <c r="AE1107" s="45" t="str">
        <f t="shared" si="54"/>
        <v/>
      </c>
      <c r="AF1107" s="45" t="str">
        <f>IF(AD1107="","",COUNTIF($AE$1:$AE1106,$AE1107)+RANK($AE1107,$AE$2:$AE$10540,1))</f>
        <v/>
      </c>
      <c r="AG1107" s="45" t="str">
        <f t="shared" si="55"/>
        <v/>
      </c>
      <c r="AH1107" s="45" t="str">
        <f>IF($AD1107="","",COUNTIF($AG$1:$AG1106,$AG1107)+RANK($AG1107,$AG$1:$AG$10539,0))</f>
        <v/>
      </c>
      <c r="AI1107" s="10" t="str">
        <f t="shared" si="56"/>
        <v>2006-07 The Cup #161 Ian White  RC AU Patch /249   $</v>
      </c>
      <c r="AJ1107" s="11">
        <v>2006</v>
      </c>
      <c r="AK1107" s="17" t="s">
        <v>1987</v>
      </c>
      <c r="AL1107" s="12" t="s">
        <v>570</v>
      </c>
      <c r="AM1107" s="10">
        <v>161</v>
      </c>
      <c r="AN1107" s="12" t="s">
        <v>657</v>
      </c>
      <c r="AO1107" s="9"/>
      <c r="AP1107" s="9"/>
      <c r="AQ1107" s="9"/>
      <c r="AR1107" s="14" t="s">
        <v>2463</v>
      </c>
      <c r="AS1107" s="9" t="s">
        <v>2</v>
      </c>
      <c r="AT1107" s="9" t="s">
        <v>1857</v>
      </c>
      <c r="AU1107" s="9" t="s">
        <v>1858</v>
      </c>
      <c r="AV1107" s="13"/>
      <c r="AW1107" s="13">
        <v>249</v>
      </c>
      <c r="AX1107" s="9"/>
      <c r="AY1107" s="9"/>
      <c r="AZ1107" s="9"/>
      <c r="BA1107" s="33"/>
      <c r="BB1107" s="33"/>
      <c r="BC1107" s="36"/>
      <c r="BD1107" s="12" t="s">
        <v>1771</v>
      </c>
    </row>
    <row r="1108" spans="1:56" s="12" customFormat="1" x14ac:dyDescent="0.2">
      <c r="A1108" s="9" t="str">
        <f>IF(Search!$C$5="","",IF(COUNTA(Inventory!$AP1108)=1,1,""))</f>
        <v/>
      </c>
      <c r="B1108" s="9" t="str">
        <f>IF(Search!$C$4="","",IF(ISNUMBER(SEARCH(Search!$C$4,$AR1108))=TRUE,1,""))</f>
        <v/>
      </c>
      <c r="C1108" s="9" t="str">
        <f>IF(Search!$C$6="x",IF(COUNTA($AQ1108)=1,1,"N"),IF(COUNTA($AQ1108)=1,"N",""))</f>
        <v/>
      </c>
      <c r="D1108" s="9" t="str">
        <f>IF(Search!$O$8="","",IF(ISNUMBER(SEARCH(Search!$O$8,$BD1108))=TRUE,1,""))</f>
        <v/>
      </c>
      <c r="E1108" s="9" t="str">
        <f>IF(Search!$C$7="","",IF(ISNUMBER(SEARCH(Search!$C$7,$AN1108))=TRUE,1,""))</f>
        <v/>
      </c>
      <c r="F1108" s="9" t="str">
        <f>IF(Search!$C$8="","",IF(ISNUMBER(SEARCH(Search!$C$8,$AO1108))=TRUE,1,""))</f>
        <v/>
      </c>
      <c r="G1108" s="9" t="str">
        <f>IF(Search!$F$4="","",IF(Inventory!$AJ1108&lt;Search!$F$4,"",1))</f>
        <v/>
      </c>
      <c r="H1108" s="9" t="str">
        <f>IF(Search!$F$5="","",IF(Inventory!$AJ1108&gt;Search!$F$5,"",1))</f>
        <v/>
      </c>
      <c r="I1108" s="9" t="str">
        <f>IF(Search!$F$7="","",IF(Search!$F$8="",IF(ISNUMBER(SEARCH(Search!$F$7,$AL1108))=TRUE,1,""),""))</f>
        <v/>
      </c>
      <c r="J1108" s="9" t="str">
        <f>IF($AL1108=Search!$F$8,1,"")</f>
        <v/>
      </c>
      <c r="K1108" s="9" t="str">
        <f>IF(Search!$I$4="","",IF(COUNTA($AS1108)=1,IF(Search!$I$4="N","N",1),""))</f>
        <v/>
      </c>
      <c r="L1108" s="9" t="str">
        <f>IF(Search!$I$5="","",IF($AS1108="RC",1,""))</f>
        <v/>
      </c>
      <c r="M1108" s="9" t="str">
        <f>IF(Search!$I$6="","",IF($AS1108="RCP",1,""))</f>
        <v/>
      </c>
      <c r="N1108" s="9" t="str">
        <f>IF(Search!$I$8="","",IF(COUNTA($AT1108)=1,IF(Search!$I$8="N","N",1),""))</f>
        <v/>
      </c>
      <c r="O1108" s="9" t="str">
        <f>IF(Search!$L$4="","",IF(COUNTA($AU1108)=1,IF(Search!$L$4="N","N",1),""))</f>
        <v/>
      </c>
      <c r="P1108" s="9" t="str">
        <f>IF(Search!$L$5="","",IF(ISNUMBER(SEARCH("Jersey",$AU1108))=TRUE,IF(Search!$L$5="N","N",1),""))</f>
        <v/>
      </c>
      <c r="Q1108" s="9" t="str">
        <f>IF(Search!$L$6="","",IF(ISNUMBER(SEARCH("Patch",$AU1108))=TRUE,IF(Search!$L$6="N","N",1),""))</f>
        <v/>
      </c>
      <c r="R1108" s="9" t="str">
        <f>IF(Search!$L$7="","",IF(ISNUMBER(SEARCH("Shield",$AU1108))=TRUE,IF(Search!$L$7="N","N",1),""))</f>
        <v/>
      </c>
      <c r="S1108" s="9" t="str">
        <f>IF(Search!$L$8="","",IF(ISNUMBER(SEARCH("Stick",$AU1108))=TRUE,IF(Search!$L$8="N","N",1),""))</f>
        <v/>
      </c>
      <c r="T1108" s="9" t="str">
        <f>IF(Search!$O$4="","",IF(COUNTA($AW1108)=1,IF(Search!$O$4="N","N",1),""))</f>
        <v/>
      </c>
      <c r="U1108" s="9" t="str">
        <f>IF(Search!$O$5="","",IF($AW1108="","",IF($AW1108&lt;Search!$O$5,"",1)))</f>
        <v/>
      </c>
      <c r="V1108" s="9" t="str">
        <f>IF(Search!$O$6="","",IF($AW1108="","",IF($AW1108&gt;Search!$O$6,"",1)))</f>
        <v/>
      </c>
      <c r="W1108" s="9" t="str">
        <f>IF(Search!$U$4="","",IF($AX1108="","",1))</f>
        <v/>
      </c>
      <c r="X1108" s="9" t="str">
        <f>IF(Search!$U$5="","",IF(ISNUMBER(SEARCH(Search!$U$5,$AX1108))=TRUE,IF(Search!$U$5="N","N",1),""))</f>
        <v/>
      </c>
      <c r="Y1108" s="9" t="str">
        <f>IF(Search!$U$6="","",IF($AY1108&lt;Search!$U$6,"",1))</f>
        <v/>
      </c>
      <c r="Z1108" s="9" t="str">
        <f>IF(Search!$R$4="","",IF(Inventory!$BA1108&lt;Search!$R$4,"",1))</f>
        <v/>
      </c>
      <c r="AA1108" s="9" t="str">
        <f>IF(Search!$R$5="","",IF($BA1108&gt;Search!$R$5,"",1))</f>
        <v/>
      </c>
      <c r="AB1108" s="9" t="str">
        <f>IF(Search!$R$6="","",IF($BB1108&lt;Search!$R$6,"",1))</f>
        <v/>
      </c>
      <c r="AC1108" s="9" t="str">
        <f>IF(Search!$R$7="","",IF($BB1108&lt;Search!$R$7,"",1))</f>
        <v/>
      </c>
      <c r="AD1108" s="45" t="str">
        <f>IF(COUNTIF($A1108:$AC1108,"n")&gt;0,"",IF(SUM($A1108:$AC1108)=COUNTA(Search!$C$4:$C$8,Search!$F$4:$F$8,Search!$I$4:$I$6,Search!$I$8,Search!$L$4:$L$8,Search!$O$4:$O$8,Search!$R$4:$R$7,Search!$U$4:$U$7)-COUNTIF(Search!$C$4:$U$7,"n"),1+LARGE($AD$1:AD1107,1),""))</f>
        <v/>
      </c>
      <c r="AE1108" s="45" t="str">
        <f t="shared" si="54"/>
        <v/>
      </c>
      <c r="AF1108" s="45" t="str">
        <f>IF(AD1108="","",COUNTIF($AE$1:$AE1107,$AE1108)+RANK($AE1108,$AE$2:$AE$10540,1))</f>
        <v/>
      </c>
      <c r="AG1108" s="45" t="str">
        <f t="shared" si="55"/>
        <v/>
      </c>
      <c r="AH1108" s="45" t="str">
        <f>IF($AD1108="","",COUNTIF($AG$1:$AG1107,$AG1108)+RANK($AG1108,$AG$1:$AG$10539,0))</f>
        <v/>
      </c>
      <c r="AI1108" s="10" t="str">
        <f t="shared" si="56"/>
        <v>2006-07 The Cup #162 Ben Ondrus TOR RC AU Patch /249   $</v>
      </c>
      <c r="AJ1108" s="11">
        <v>2006</v>
      </c>
      <c r="AK1108" s="17" t="s">
        <v>1987</v>
      </c>
      <c r="AL1108" s="12" t="s">
        <v>570</v>
      </c>
      <c r="AM1108" s="10">
        <v>162</v>
      </c>
      <c r="AN1108" s="12" t="s">
        <v>669</v>
      </c>
      <c r="AO1108" s="14" t="s">
        <v>1904</v>
      </c>
      <c r="AP1108" s="9"/>
      <c r="AQ1108" s="9"/>
      <c r="AR1108" s="14" t="s">
        <v>2463</v>
      </c>
      <c r="AS1108" s="9" t="s">
        <v>2</v>
      </c>
      <c r="AT1108" s="9" t="s">
        <v>1857</v>
      </c>
      <c r="AU1108" s="9" t="s">
        <v>1858</v>
      </c>
      <c r="AV1108" s="13"/>
      <c r="AW1108" s="13">
        <v>249</v>
      </c>
      <c r="AX1108" s="9"/>
      <c r="AY1108" s="9"/>
      <c r="AZ1108" s="9"/>
      <c r="BA1108" s="33"/>
      <c r="BB1108" s="33"/>
      <c r="BC1108" s="36"/>
      <c r="BD1108" s="12" t="s">
        <v>1771</v>
      </c>
    </row>
    <row r="1109" spans="1:56" s="12" customFormat="1" x14ac:dyDescent="0.2">
      <c r="A1109" s="9" t="str">
        <f>IF(Search!$C$5="","",IF(COUNTA(Inventory!$AP1109)=1,1,""))</f>
        <v/>
      </c>
      <c r="B1109" s="9" t="str">
        <f>IF(Search!$C$4="","",IF(ISNUMBER(SEARCH(Search!$C$4,$AR1109))=TRUE,1,""))</f>
        <v/>
      </c>
      <c r="C1109" s="9" t="str">
        <f>IF(Search!$C$6="x",IF(COUNTA($AQ1109)=1,1,"N"),IF(COUNTA($AQ1109)=1,"N",""))</f>
        <v/>
      </c>
      <c r="D1109" s="9" t="str">
        <f>IF(Search!$O$8="","",IF(ISNUMBER(SEARCH(Search!$O$8,$BD1109))=TRUE,1,""))</f>
        <v/>
      </c>
      <c r="E1109" s="9" t="str">
        <f>IF(Search!$C$7="","",IF(ISNUMBER(SEARCH(Search!$C$7,$AN1109))=TRUE,1,""))</f>
        <v/>
      </c>
      <c r="F1109" s="9" t="str">
        <f>IF(Search!$C$8="","",IF(ISNUMBER(SEARCH(Search!$C$8,$AO1109))=TRUE,1,""))</f>
        <v/>
      </c>
      <c r="G1109" s="9" t="str">
        <f>IF(Search!$F$4="","",IF(Inventory!$AJ1109&lt;Search!$F$4,"",1))</f>
        <v/>
      </c>
      <c r="H1109" s="9" t="str">
        <f>IF(Search!$F$5="","",IF(Inventory!$AJ1109&gt;Search!$F$5,"",1))</f>
        <v/>
      </c>
      <c r="I1109" s="9" t="str">
        <f>IF(Search!$F$7="","",IF(Search!$F$8="",IF(ISNUMBER(SEARCH(Search!$F$7,$AL1109))=TRUE,1,""),""))</f>
        <v/>
      </c>
      <c r="J1109" s="9" t="str">
        <f>IF($AL1109=Search!$F$8,1,"")</f>
        <v/>
      </c>
      <c r="K1109" s="9" t="str">
        <f>IF(Search!$I$4="","",IF(COUNTA($AS1109)=1,IF(Search!$I$4="N","N",1),""))</f>
        <v/>
      </c>
      <c r="L1109" s="9" t="str">
        <f>IF(Search!$I$5="","",IF($AS1109="RC",1,""))</f>
        <v/>
      </c>
      <c r="M1109" s="9" t="str">
        <f>IF(Search!$I$6="","",IF($AS1109="RCP",1,""))</f>
        <v/>
      </c>
      <c r="N1109" s="9" t="str">
        <f>IF(Search!$I$8="","",IF(COUNTA($AT1109)=1,IF(Search!$I$8="N","N",1),""))</f>
        <v/>
      </c>
      <c r="O1109" s="9" t="str">
        <f>IF(Search!$L$4="","",IF(COUNTA($AU1109)=1,IF(Search!$L$4="N","N",1),""))</f>
        <v/>
      </c>
      <c r="P1109" s="9" t="str">
        <f>IF(Search!$L$5="","",IF(ISNUMBER(SEARCH("Jersey",$AU1109))=TRUE,IF(Search!$L$5="N","N",1),""))</f>
        <v/>
      </c>
      <c r="Q1109" s="9" t="str">
        <f>IF(Search!$L$6="","",IF(ISNUMBER(SEARCH("Patch",$AU1109))=TRUE,IF(Search!$L$6="N","N",1),""))</f>
        <v/>
      </c>
      <c r="R1109" s="9" t="str">
        <f>IF(Search!$L$7="","",IF(ISNUMBER(SEARCH("Shield",$AU1109))=TRUE,IF(Search!$L$7="N","N",1),""))</f>
        <v/>
      </c>
      <c r="S1109" s="9" t="str">
        <f>IF(Search!$L$8="","",IF(ISNUMBER(SEARCH("Stick",$AU1109))=TRUE,IF(Search!$L$8="N","N",1),""))</f>
        <v/>
      </c>
      <c r="T1109" s="9" t="str">
        <f>IF(Search!$O$4="","",IF(COUNTA($AW1109)=1,IF(Search!$O$4="N","N",1),""))</f>
        <v/>
      </c>
      <c r="U1109" s="9" t="str">
        <f>IF(Search!$O$5="","",IF($AW1109="","",IF($AW1109&lt;Search!$O$5,"",1)))</f>
        <v/>
      </c>
      <c r="V1109" s="9" t="str">
        <f>IF(Search!$O$6="","",IF($AW1109="","",IF($AW1109&gt;Search!$O$6,"",1)))</f>
        <v/>
      </c>
      <c r="W1109" s="9" t="str">
        <f>IF(Search!$U$4="","",IF($AX1109="","",1))</f>
        <v/>
      </c>
      <c r="X1109" s="9" t="str">
        <f>IF(Search!$U$5="","",IF(ISNUMBER(SEARCH(Search!$U$5,$AX1109))=TRUE,IF(Search!$U$5="N","N",1),""))</f>
        <v/>
      </c>
      <c r="Y1109" s="9" t="str">
        <f>IF(Search!$U$6="","",IF($AY1109&lt;Search!$U$6,"",1))</f>
        <v/>
      </c>
      <c r="Z1109" s="9" t="str">
        <f>IF(Search!$R$4="","",IF(Inventory!$BA1109&lt;Search!$R$4,"",1))</f>
        <v/>
      </c>
      <c r="AA1109" s="9" t="str">
        <f>IF(Search!$R$5="","",IF($BA1109&gt;Search!$R$5,"",1))</f>
        <v/>
      </c>
      <c r="AB1109" s="9" t="str">
        <f>IF(Search!$R$6="","",IF($BB1109&lt;Search!$R$6,"",1))</f>
        <v/>
      </c>
      <c r="AC1109" s="9" t="str">
        <f>IF(Search!$R$7="","",IF($BB1109&lt;Search!$R$7,"",1))</f>
        <v/>
      </c>
      <c r="AD1109" s="45" t="str">
        <f>IF(COUNTIF($A1109:$AC1109,"n")&gt;0,"",IF(SUM($A1109:$AC1109)=COUNTA(Search!$C$4:$C$8,Search!$F$4:$F$8,Search!$I$4:$I$6,Search!$I$8,Search!$L$4:$L$8,Search!$O$4:$O$8,Search!$R$4:$R$7,Search!$U$4:$U$7)-COUNTIF(Search!$C$4:$U$7,"n"),1+LARGE($AD$1:AD1108,1),""))</f>
        <v/>
      </c>
      <c r="AE1109" s="45" t="str">
        <f t="shared" si="54"/>
        <v/>
      </c>
      <c r="AF1109" s="45" t="str">
        <f>IF(AD1109="","",COUNTIF($AE$1:$AE1108,$AE1109)+RANK($AE1109,$AE$2:$AE$10540,1))</f>
        <v/>
      </c>
      <c r="AG1109" s="45" t="str">
        <f t="shared" si="55"/>
        <v/>
      </c>
      <c r="AH1109" s="45" t="str">
        <f>IF($AD1109="","",COUNTIF($AG$1:$AG1108,$AG1109)+RANK($AG1109,$AG$1:$AG$10539,0))</f>
        <v/>
      </c>
      <c r="AI1109" s="10" t="str">
        <f t="shared" si="56"/>
        <v>2006-07 The Cup #163 Jeremy Williams  RC AU Patch /249   $</v>
      </c>
      <c r="AJ1109" s="11">
        <v>2006</v>
      </c>
      <c r="AK1109" s="17" t="s">
        <v>1987</v>
      </c>
      <c r="AL1109" s="12" t="s">
        <v>570</v>
      </c>
      <c r="AM1109" s="10">
        <v>163</v>
      </c>
      <c r="AN1109" s="12" t="s">
        <v>656</v>
      </c>
      <c r="AO1109" s="9"/>
      <c r="AP1109" s="9"/>
      <c r="AQ1109" s="9"/>
      <c r="AR1109" s="14" t="s">
        <v>2463</v>
      </c>
      <c r="AS1109" s="9" t="s">
        <v>2</v>
      </c>
      <c r="AT1109" s="9" t="s">
        <v>1857</v>
      </c>
      <c r="AU1109" s="9" t="s">
        <v>1858</v>
      </c>
      <c r="AV1109" s="13"/>
      <c r="AW1109" s="13">
        <v>249</v>
      </c>
      <c r="AX1109" s="9"/>
      <c r="AY1109" s="9"/>
      <c r="AZ1109" s="9"/>
      <c r="BA1109" s="33"/>
      <c r="BB1109" s="33"/>
      <c r="BC1109" s="36"/>
      <c r="BD1109" s="12" t="s">
        <v>1771</v>
      </c>
    </row>
    <row r="1110" spans="1:56" s="12" customFormat="1" x14ac:dyDescent="0.2">
      <c r="A1110" s="9" t="str">
        <f>IF(Search!$C$5="","",IF(COUNTA(Inventory!$AP1110)=1,1,""))</f>
        <v/>
      </c>
      <c r="B1110" s="9" t="str">
        <f>IF(Search!$C$4="","",IF(ISNUMBER(SEARCH(Search!$C$4,$AR1110))=TRUE,1,""))</f>
        <v/>
      </c>
      <c r="C1110" s="9" t="str">
        <f>IF(Search!$C$6="x",IF(COUNTA($AQ1110)=1,1,"N"),IF(COUNTA($AQ1110)=1,"N",""))</f>
        <v/>
      </c>
      <c r="D1110" s="9" t="str">
        <f>IF(Search!$O$8="","",IF(ISNUMBER(SEARCH(Search!$O$8,$BD1110))=TRUE,1,""))</f>
        <v/>
      </c>
      <c r="E1110" s="9" t="str">
        <f>IF(Search!$C$7="","",IF(ISNUMBER(SEARCH(Search!$C$7,$AN1110))=TRUE,1,""))</f>
        <v/>
      </c>
      <c r="F1110" s="9" t="str">
        <f>IF(Search!$C$8="","",IF(ISNUMBER(SEARCH(Search!$C$8,$AO1110))=TRUE,1,""))</f>
        <v/>
      </c>
      <c r="G1110" s="9" t="str">
        <f>IF(Search!$F$4="","",IF(Inventory!$AJ1110&lt;Search!$F$4,"",1))</f>
        <v/>
      </c>
      <c r="H1110" s="9" t="str">
        <f>IF(Search!$F$5="","",IF(Inventory!$AJ1110&gt;Search!$F$5,"",1))</f>
        <v/>
      </c>
      <c r="I1110" s="9" t="str">
        <f>IF(Search!$F$7="","",IF(Search!$F$8="",IF(ISNUMBER(SEARCH(Search!$F$7,$AL1110))=TRUE,1,""),""))</f>
        <v/>
      </c>
      <c r="J1110" s="9" t="str">
        <f>IF($AL1110=Search!$F$8,1,"")</f>
        <v/>
      </c>
      <c r="K1110" s="9" t="str">
        <f>IF(Search!$I$4="","",IF(COUNTA($AS1110)=1,IF(Search!$I$4="N","N",1),""))</f>
        <v/>
      </c>
      <c r="L1110" s="9" t="str">
        <f>IF(Search!$I$5="","",IF($AS1110="RC",1,""))</f>
        <v/>
      </c>
      <c r="M1110" s="9" t="str">
        <f>IF(Search!$I$6="","",IF($AS1110="RCP",1,""))</f>
        <v/>
      </c>
      <c r="N1110" s="9" t="str">
        <f>IF(Search!$I$8="","",IF(COUNTA($AT1110)=1,IF(Search!$I$8="N","N",1),""))</f>
        <v/>
      </c>
      <c r="O1110" s="9" t="str">
        <f>IF(Search!$L$4="","",IF(COUNTA($AU1110)=1,IF(Search!$L$4="N","N",1),""))</f>
        <v/>
      </c>
      <c r="P1110" s="9" t="str">
        <f>IF(Search!$L$5="","",IF(ISNUMBER(SEARCH("Jersey",$AU1110))=TRUE,IF(Search!$L$5="N","N",1),""))</f>
        <v/>
      </c>
      <c r="Q1110" s="9" t="str">
        <f>IF(Search!$L$6="","",IF(ISNUMBER(SEARCH("Patch",$AU1110))=TRUE,IF(Search!$L$6="N","N",1),""))</f>
        <v/>
      </c>
      <c r="R1110" s="9" t="str">
        <f>IF(Search!$L$7="","",IF(ISNUMBER(SEARCH("Shield",$AU1110))=TRUE,IF(Search!$L$7="N","N",1),""))</f>
        <v/>
      </c>
      <c r="S1110" s="9" t="str">
        <f>IF(Search!$L$8="","",IF(ISNUMBER(SEARCH("Stick",$AU1110))=TRUE,IF(Search!$L$8="N","N",1),""))</f>
        <v/>
      </c>
      <c r="T1110" s="9" t="str">
        <f>IF(Search!$O$4="","",IF(COUNTA($AW1110)=1,IF(Search!$O$4="N","N",1),""))</f>
        <v/>
      </c>
      <c r="U1110" s="9" t="str">
        <f>IF(Search!$O$5="","",IF($AW1110="","",IF($AW1110&lt;Search!$O$5,"",1)))</f>
        <v/>
      </c>
      <c r="V1110" s="9" t="str">
        <f>IF(Search!$O$6="","",IF($AW1110="","",IF($AW1110&gt;Search!$O$6,"",1)))</f>
        <v/>
      </c>
      <c r="W1110" s="9" t="str">
        <f>IF(Search!$U$4="","",IF($AX1110="","",1))</f>
        <v/>
      </c>
      <c r="X1110" s="9" t="str">
        <f>IF(Search!$U$5="","",IF(ISNUMBER(SEARCH(Search!$U$5,$AX1110))=TRUE,IF(Search!$U$5="N","N",1),""))</f>
        <v/>
      </c>
      <c r="Y1110" s="9" t="str">
        <f>IF(Search!$U$6="","",IF($AY1110&lt;Search!$U$6,"",1))</f>
        <v/>
      </c>
      <c r="Z1110" s="9" t="str">
        <f>IF(Search!$R$4="","",IF(Inventory!$BA1110&lt;Search!$R$4,"",1))</f>
        <v/>
      </c>
      <c r="AA1110" s="9" t="str">
        <f>IF(Search!$R$5="","",IF($BA1110&gt;Search!$R$5,"",1))</f>
        <v/>
      </c>
      <c r="AB1110" s="9" t="str">
        <f>IF(Search!$R$6="","",IF($BB1110&lt;Search!$R$6,"",1))</f>
        <v/>
      </c>
      <c r="AC1110" s="9" t="str">
        <f>IF(Search!$R$7="","",IF($BB1110&lt;Search!$R$7,"",1))</f>
        <v/>
      </c>
      <c r="AD1110" s="45" t="str">
        <f>IF(COUNTIF($A1110:$AC1110,"n")&gt;0,"",IF(SUM($A1110:$AC1110)=COUNTA(Search!$C$4:$C$8,Search!$F$4:$F$8,Search!$I$4:$I$6,Search!$I$8,Search!$L$4:$L$8,Search!$O$4:$O$8,Search!$R$4:$R$7,Search!$U$4:$U$7)-COUNTIF(Search!$C$4:$U$7,"n"),1+LARGE($AD$1:AD1109,1),""))</f>
        <v/>
      </c>
      <c r="AE1110" s="45" t="str">
        <f t="shared" si="54"/>
        <v/>
      </c>
      <c r="AF1110" s="45" t="str">
        <f>IF(AD1110="","",COUNTIF($AE$1:$AE1109,$AE1110)+RANK($AE1110,$AE$2:$AE$10540,1))</f>
        <v/>
      </c>
      <c r="AG1110" s="45" t="str">
        <f t="shared" si="55"/>
        <v/>
      </c>
      <c r="AH1110" s="45" t="str">
        <f>IF($AD1110="","",COUNTIF($AG$1:$AG1109,$AG1110)+RANK($AG1110,$AG$1:$AG$10539,0))</f>
        <v/>
      </c>
      <c r="AI1110" s="10" t="str">
        <f t="shared" si="56"/>
        <v>2006-07 The Cup #170 Phil Kessel BOS RC AU Patch /99   $</v>
      </c>
      <c r="AJ1110" s="11">
        <v>2006</v>
      </c>
      <c r="AK1110" s="17" t="s">
        <v>1987</v>
      </c>
      <c r="AL1110" s="12" t="s">
        <v>570</v>
      </c>
      <c r="AM1110" s="10">
        <v>170</v>
      </c>
      <c r="AN1110" s="12" t="s">
        <v>649</v>
      </c>
      <c r="AO1110" s="9" t="s">
        <v>1923</v>
      </c>
      <c r="AP1110" s="9"/>
      <c r="AQ1110" s="9"/>
      <c r="AR1110" s="14" t="s">
        <v>2463</v>
      </c>
      <c r="AS1110" s="9" t="s">
        <v>2</v>
      </c>
      <c r="AT1110" s="9" t="s">
        <v>1857</v>
      </c>
      <c r="AU1110" s="9" t="s">
        <v>1858</v>
      </c>
      <c r="AV1110" s="13"/>
      <c r="AW1110" s="13">
        <v>99</v>
      </c>
      <c r="AX1110" s="9"/>
      <c r="AY1110" s="9"/>
      <c r="AZ1110" s="9"/>
      <c r="BA1110" s="33"/>
      <c r="BB1110" s="33"/>
      <c r="BC1110" s="36"/>
      <c r="BD1110" s="12" t="s">
        <v>1771</v>
      </c>
    </row>
    <row r="1111" spans="1:56" s="12" customFormat="1" x14ac:dyDescent="0.2">
      <c r="A1111" s="9" t="str">
        <f>IF(Search!$C$5="","",IF(COUNTA(Inventory!$AP1111)=1,1,""))</f>
        <v/>
      </c>
      <c r="B1111" s="9" t="str">
        <f>IF(Search!$C$4="","",IF(ISNUMBER(SEARCH(Search!$C$4,$AR1111))=TRUE,1,""))</f>
        <v/>
      </c>
      <c r="C1111" s="9" t="str">
        <f>IF(Search!$C$6="x",IF(COUNTA($AQ1111)=1,1,"N"),IF(COUNTA($AQ1111)=1,"N",""))</f>
        <v/>
      </c>
      <c r="D1111" s="9" t="str">
        <f>IF(Search!$O$8="","",IF(ISNUMBER(SEARCH(Search!$O$8,$BD1111))=TRUE,1,""))</f>
        <v/>
      </c>
      <c r="E1111" s="9" t="str">
        <f>IF(Search!$C$7="","",IF(ISNUMBER(SEARCH(Search!$C$7,$AN1111))=TRUE,1,""))</f>
        <v/>
      </c>
      <c r="F1111" s="9" t="str">
        <f>IF(Search!$C$8="","",IF(ISNUMBER(SEARCH(Search!$C$8,$AO1111))=TRUE,1,""))</f>
        <v/>
      </c>
      <c r="G1111" s="9" t="str">
        <f>IF(Search!$F$4="","",IF(Inventory!$AJ1111&lt;Search!$F$4,"",1))</f>
        <v/>
      </c>
      <c r="H1111" s="9" t="str">
        <f>IF(Search!$F$5="","",IF(Inventory!$AJ1111&gt;Search!$F$5,"",1))</f>
        <v/>
      </c>
      <c r="I1111" s="9" t="str">
        <f>IF(Search!$F$7="","",IF(Search!$F$8="",IF(ISNUMBER(SEARCH(Search!$F$7,$AL1111))=TRUE,1,""),""))</f>
        <v/>
      </c>
      <c r="J1111" s="9" t="str">
        <f>IF($AL1111=Search!$F$8,1,"")</f>
        <v/>
      </c>
      <c r="K1111" s="9" t="str">
        <f>IF(Search!$I$4="","",IF(COUNTA($AS1111)=1,IF(Search!$I$4="N","N",1),""))</f>
        <v/>
      </c>
      <c r="L1111" s="9" t="str">
        <f>IF(Search!$I$5="","",IF($AS1111="RC",1,""))</f>
        <v/>
      </c>
      <c r="M1111" s="9" t="str">
        <f>IF(Search!$I$6="","",IF($AS1111="RCP",1,""))</f>
        <v/>
      </c>
      <c r="N1111" s="9" t="str">
        <f>IF(Search!$I$8="","",IF(COUNTA($AT1111)=1,IF(Search!$I$8="N","N",1),""))</f>
        <v/>
      </c>
      <c r="O1111" s="9" t="str">
        <f>IF(Search!$L$4="","",IF(COUNTA($AU1111)=1,IF(Search!$L$4="N","N",1),""))</f>
        <v/>
      </c>
      <c r="P1111" s="9" t="str">
        <f>IF(Search!$L$5="","",IF(ISNUMBER(SEARCH("Jersey",$AU1111))=TRUE,IF(Search!$L$5="N","N",1),""))</f>
        <v/>
      </c>
      <c r="Q1111" s="9" t="str">
        <f>IF(Search!$L$6="","",IF(ISNUMBER(SEARCH("Patch",$AU1111))=TRUE,IF(Search!$L$6="N","N",1),""))</f>
        <v/>
      </c>
      <c r="R1111" s="9" t="str">
        <f>IF(Search!$L$7="","",IF(ISNUMBER(SEARCH("Shield",$AU1111))=TRUE,IF(Search!$L$7="N","N",1),""))</f>
        <v/>
      </c>
      <c r="S1111" s="9" t="str">
        <f>IF(Search!$L$8="","",IF(ISNUMBER(SEARCH("Stick",$AU1111))=TRUE,IF(Search!$L$8="N","N",1),""))</f>
        <v/>
      </c>
      <c r="T1111" s="9" t="str">
        <f>IF(Search!$O$4="","",IF(COUNTA($AW1111)=1,IF(Search!$O$4="N","N",1),""))</f>
        <v/>
      </c>
      <c r="U1111" s="9" t="str">
        <f>IF(Search!$O$5="","",IF($AW1111="","",IF($AW1111&lt;Search!$O$5,"",1)))</f>
        <v/>
      </c>
      <c r="V1111" s="9" t="str">
        <f>IF(Search!$O$6="","",IF($AW1111="","",IF($AW1111&gt;Search!$O$6,"",1)))</f>
        <v/>
      </c>
      <c r="W1111" s="9" t="str">
        <f>IF(Search!$U$4="","",IF($AX1111="","",1))</f>
        <v/>
      </c>
      <c r="X1111" s="9" t="str">
        <f>IF(Search!$U$5="","",IF(ISNUMBER(SEARCH(Search!$U$5,$AX1111))=TRUE,IF(Search!$U$5="N","N",1),""))</f>
        <v/>
      </c>
      <c r="Y1111" s="9" t="str">
        <f>IF(Search!$U$6="","",IF($AY1111&lt;Search!$U$6,"",1))</f>
        <v/>
      </c>
      <c r="Z1111" s="9" t="str">
        <f>IF(Search!$R$4="","",IF(Inventory!$BA1111&lt;Search!$R$4,"",1))</f>
        <v/>
      </c>
      <c r="AA1111" s="9" t="str">
        <f>IF(Search!$R$5="","",IF($BA1111&gt;Search!$R$5,"",1))</f>
        <v/>
      </c>
      <c r="AB1111" s="9" t="str">
        <f>IF(Search!$R$6="","",IF($BB1111&lt;Search!$R$6,"",1))</f>
        <v/>
      </c>
      <c r="AC1111" s="9" t="str">
        <f>IF(Search!$R$7="","",IF($BB1111&lt;Search!$R$7,"",1))</f>
        <v/>
      </c>
      <c r="AD1111" s="45" t="str">
        <f>IF(COUNTIF($A1111:$AC1111,"n")&gt;0,"",IF(SUM($A1111:$AC1111)=COUNTA(Search!$C$4:$C$8,Search!$F$4:$F$8,Search!$I$4:$I$6,Search!$I$8,Search!$L$4:$L$8,Search!$O$4:$O$8,Search!$R$4:$R$7,Search!$U$4:$U$7)-COUNTIF(Search!$C$4:$U$7,"n"),1+LARGE($AD$1:AD1110,1),""))</f>
        <v/>
      </c>
      <c r="AE1111" s="45" t="str">
        <f t="shared" si="54"/>
        <v/>
      </c>
      <c r="AF1111" s="45" t="str">
        <f>IF(AD1111="","",COUNTIF($AE$1:$AE1110,$AE1111)+RANK($AE1111,$AE$2:$AE$10540,1))</f>
        <v/>
      </c>
      <c r="AG1111" s="45" t="str">
        <f t="shared" si="55"/>
        <v/>
      </c>
      <c r="AH1111" s="45" t="str">
        <f>IF($AD1111="","",COUNTIF($AG$1:$AG1110,$AG1111)+RANK($AG1111,$AG$1:$AG$10539,0))</f>
        <v/>
      </c>
      <c r="AI1111" s="10" t="str">
        <f t="shared" si="56"/>
        <v>2006-07 The Cup Limited Logos #LLWC Wendel Clark TOR    /   $</v>
      </c>
      <c r="AJ1111" s="11">
        <v>2006</v>
      </c>
      <c r="AK1111" s="17" t="s">
        <v>1987</v>
      </c>
      <c r="AL1111" s="12" t="s">
        <v>573</v>
      </c>
      <c r="AM1111" s="10" t="s">
        <v>670</v>
      </c>
      <c r="AN1111" s="12" t="s">
        <v>175</v>
      </c>
      <c r="AO1111" s="9" t="s">
        <v>1904</v>
      </c>
      <c r="AP1111" s="9"/>
      <c r="AQ1111" s="9"/>
      <c r="AR1111" s="14" t="s">
        <v>2125</v>
      </c>
      <c r="AS1111" s="9"/>
      <c r="AT1111" s="9"/>
      <c r="AU1111" s="9"/>
      <c r="AV1111" s="13"/>
      <c r="AW1111" s="13"/>
      <c r="AX1111" s="9"/>
      <c r="AY1111" s="9"/>
      <c r="AZ1111" s="9"/>
      <c r="BA1111" s="33"/>
      <c r="BB1111" s="33"/>
      <c r="BC1111" s="36"/>
      <c r="BD1111" s="12" t="s">
        <v>1771</v>
      </c>
    </row>
    <row r="1112" spans="1:56" s="12" customFormat="1" x14ac:dyDescent="0.2">
      <c r="A1112" s="9" t="str">
        <f>IF(Search!$C$5="","",IF(COUNTA(Inventory!$AP1112)=1,1,""))</f>
        <v/>
      </c>
      <c r="B1112" s="9" t="str">
        <f>IF(Search!$C$4="","",IF(ISNUMBER(SEARCH(Search!$C$4,$AR1112))=TRUE,1,""))</f>
        <v/>
      </c>
      <c r="C1112" s="9" t="str">
        <f>IF(Search!$C$6="x",IF(COUNTA($AQ1112)=1,1,"N"),IF(COUNTA($AQ1112)=1,"N",""))</f>
        <v/>
      </c>
      <c r="D1112" s="9" t="str">
        <f>IF(Search!$O$8="","",IF(ISNUMBER(SEARCH(Search!$O$8,$BD1112))=TRUE,1,""))</f>
        <v/>
      </c>
      <c r="E1112" s="9" t="str">
        <f>IF(Search!$C$7="","",IF(ISNUMBER(SEARCH(Search!$C$7,$AN1112))=TRUE,1,""))</f>
        <v/>
      </c>
      <c r="F1112" s="9" t="str">
        <f>IF(Search!$C$8="","",IF(ISNUMBER(SEARCH(Search!$C$8,$AO1112))=TRUE,1,""))</f>
        <v/>
      </c>
      <c r="G1112" s="9" t="str">
        <f>IF(Search!$F$4="","",IF(Inventory!$AJ1112&lt;Search!$F$4,"",1))</f>
        <v/>
      </c>
      <c r="H1112" s="9" t="str">
        <f>IF(Search!$F$5="","",IF(Inventory!$AJ1112&gt;Search!$F$5,"",1))</f>
        <v/>
      </c>
      <c r="I1112" s="9" t="str">
        <f>IF(Search!$F$7="","",IF(Search!$F$8="",IF(ISNUMBER(SEARCH(Search!$F$7,$AL1112))=TRUE,1,""),""))</f>
        <v/>
      </c>
      <c r="J1112" s="9" t="str">
        <f>IF($AL1112=Search!$F$8,1,"")</f>
        <v/>
      </c>
      <c r="K1112" s="9" t="str">
        <f>IF(Search!$I$4="","",IF(COUNTA($AS1112)=1,IF(Search!$I$4="N","N",1),""))</f>
        <v/>
      </c>
      <c r="L1112" s="9" t="str">
        <f>IF(Search!$I$5="","",IF($AS1112="RC",1,""))</f>
        <v/>
      </c>
      <c r="M1112" s="9" t="str">
        <f>IF(Search!$I$6="","",IF($AS1112="RCP",1,""))</f>
        <v/>
      </c>
      <c r="N1112" s="9" t="str">
        <f>IF(Search!$I$8="","",IF(COUNTA($AT1112)=1,IF(Search!$I$8="N","N",1),""))</f>
        <v/>
      </c>
      <c r="O1112" s="9" t="str">
        <f>IF(Search!$L$4="","",IF(COUNTA($AU1112)=1,IF(Search!$L$4="N","N",1),""))</f>
        <v/>
      </c>
      <c r="P1112" s="9" t="str">
        <f>IF(Search!$L$5="","",IF(ISNUMBER(SEARCH("Jersey",$AU1112))=TRUE,IF(Search!$L$5="N","N",1),""))</f>
        <v/>
      </c>
      <c r="Q1112" s="9" t="str">
        <f>IF(Search!$L$6="","",IF(ISNUMBER(SEARCH("Patch",$AU1112))=TRUE,IF(Search!$L$6="N","N",1),""))</f>
        <v/>
      </c>
      <c r="R1112" s="9" t="str">
        <f>IF(Search!$L$7="","",IF(ISNUMBER(SEARCH("Shield",$AU1112))=TRUE,IF(Search!$L$7="N","N",1),""))</f>
        <v/>
      </c>
      <c r="S1112" s="9" t="str">
        <f>IF(Search!$L$8="","",IF(ISNUMBER(SEARCH("Stick",$AU1112))=TRUE,IF(Search!$L$8="N","N",1),""))</f>
        <v/>
      </c>
      <c r="T1112" s="9" t="str">
        <f>IF(Search!$O$4="","",IF(COUNTA($AW1112)=1,IF(Search!$O$4="N","N",1),""))</f>
        <v/>
      </c>
      <c r="U1112" s="9" t="str">
        <f>IF(Search!$O$5="","",IF($AW1112="","",IF($AW1112&lt;Search!$O$5,"",1)))</f>
        <v/>
      </c>
      <c r="V1112" s="9" t="str">
        <f>IF(Search!$O$6="","",IF($AW1112="","",IF($AW1112&gt;Search!$O$6,"",1)))</f>
        <v/>
      </c>
      <c r="W1112" s="9" t="str">
        <f>IF(Search!$U$4="","",IF($AX1112="","",1))</f>
        <v/>
      </c>
      <c r="X1112" s="9" t="str">
        <f>IF(Search!$U$5="","",IF(ISNUMBER(SEARCH(Search!$U$5,$AX1112))=TRUE,IF(Search!$U$5="N","N",1),""))</f>
        <v/>
      </c>
      <c r="Y1112" s="9" t="str">
        <f>IF(Search!$U$6="","",IF($AY1112&lt;Search!$U$6,"",1))</f>
        <v/>
      </c>
      <c r="Z1112" s="9" t="str">
        <f>IF(Search!$R$4="","",IF(Inventory!$BA1112&lt;Search!$R$4,"",1))</f>
        <v/>
      </c>
      <c r="AA1112" s="9" t="str">
        <f>IF(Search!$R$5="","",IF($BA1112&gt;Search!$R$5,"",1))</f>
        <v/>
      </c>
      <c r="AB1112" s="9" t="str">
        <f>IF(Search!$R$6="","",IF($BB1112&lt;Search!$R$6,"",1))</f>
        <v/>
      </c>
      <c r="AC1112" s="9" t="str">
        <f>IF(Search!$R$7="","",IF($BB1112&lt;Search!$R$7,"",1))</f>
        <v/>
      </c>
      <c r="AD1112" s="45" t="str">
        <f>IF(COUNTIF($A1112:$AC1112,"n")&gt;0,"",IF(SUM($A1112:$AC1112)=COUNTA(Search!$C$4:$C$8,Search!$F$4:$F$8,Search!$I$4:$I$6,Search!$I$8,Search!$L$4:$L$8,Search!$O$4:$O$8,Search!$R$4:$R$7,Search!$U$4:$U$7)-COUNTIF(Search!$C$4:$U$7,"n"),1+LARGE($AD$1:AD1111,1),""))</f>
        <v/>
      </c>
      <c r="AE1112" s="45" t="str">
        <f t="shared" si="54"/>
        <v/>
      </c>
      <c r="AF1112" s="45" t="str">
        <f>IF(AD1112="","",COUNTIF($AE$1:$AE1111,$AE1112)+RANK($AE1112,$AE$2:$AE$10540,1))</f>
        <v/>
      </c>
      <c r="AG1112" s="45" t="str">
        <f t="shared" si="55"/>
        <v/>
      </c>
      <c r="AH1112" s="45" t="str">
        <f>IF($AD1112="","",COUNTIF($AG$1:$AG1111,$AG1112)+RANK($AG1112,$AG$1:$AG$10539,0))</f>
        <v/>
      </c>
      <c r="AI1112" s="10" t="str">
        <f t="shared" si="56"/>
        <v>2006-07 Ultimate Collection #96 Ian White     /   $</v>
      </c>
      <c r="AJ1112" s="11">
        <v>2006</v>
      </c>
      <c r="AK1112" s="17" t="s">
        <v>1987</v>
      </c>
      <c r="AL1112" s="12" t="s">
        <v>576</v>
      </c>
      <c r="AM1112" s="10">
        <v>96</v>
      </c>
      <c r="AN1112" s="12" t="s">
        <v>657</v>
      </c>
      <c r="AO1112" s="9"/>
      <c r="AP1112" s="9"/>
      <c r="AQ1112" s="9"/>
      <c r="AR1112" s="14"/>
      <c r="AS1112" s="9"/>
      <c r="AT1112" s="9"/>
      <c r="AU1112" s="9"/>
      <c r="AV1112" s="13"/>
      <c r="AW1112" s="13"/>
      <c r="AX1112" s="9"/>
      <c r="AY1112" s="9"/>
      <c r="AZ1112" s="9"/>
      <c r="BA1112" s="33"/>
      <c r="BB1112" s="33"/>
      <c r="BC1112" s="36"/>
      <c r="BD1112" s="12" t="s">
        <v>1771</v>
      </c>
    </row>
    <row r="1113" spans="1:56" s="12" customFormat="1" x14ac:dyDescent="0.2">
      <c r="A1113" s="9" t="str">
        <f>IF(Search!$C$5="","",IF(COUNTA(Inventory!$AP1113)=1,1,""))</f>
        <v/>
      </c>
      <c r="B1113" s="9" t="str">
        <f>IF(Search!$C$4="","",IF(ISNUMBER(SEARCH(Search!$C$4,$AR1113))=TRUE,1,""))</f>
        <v/>
      </c>
      <c r="C1113" s="9" t="str">
        <f>IF(Search!$C$6="x",IF(COUNTA($AQ1113)=1,1,"N"),IF(COUNTA($AQ1113)=1,"N",""))</f>
        <v/>
      </c>
      <c r="D1113" s="9" t="str">
        <f>IF(Search!$O$8="","",IF(ISNUMBER(SEARCH(Search!$O$8,$BD1113))=TRUE,1,""))</f>
        <v/>
      </c>
      <c r="E1113" s="9" t="str">
        <f>IF(Search!$C$7="","",IF(ISNUMBER(SEARCH(Search!$C$7,$AN1113))=TRUE,1,""))</f>
        <v/>
      </c>
      <c r="F1113" s="9" t="str">
        <f>IF(Search!$C$8="","",IF(ISNUMBER(SEARCH(Search!$C$8,$AO1113))=TRUE,1,""))</f>
        <v/>
      </c>
      <c r="G1113" s="9" t="str">
        <f>IF(Search!$F$4="","",IF(Inventory!$AJ1113&lt;Search!$F$4,"",1))</f>
        <v/>
      </c>
      <c r="H1113" s="9" t="str">
        <f>IF(Search!$F$5="","",IF(Inventory!$AJ1113&gt;Search!$F$5,"",1))</f>
        <v/>
      </c>
      <c r="I1113" s="9" t="str">
        <f>IF(Search!$F$7="","",IF(Search!$F$8="",IF(ISNUMBER(SEARCH(Search!$F$7,$AL1113))=TRUE,1,""),""))</f>
        <v/>
      </c>
      <c r="J1113" s="9" t="str">
        <f>IF($AL1113=Search!$F$8,1,"")</f>
        <v/>
      </c>
      <c r="K1113" s="9" t="str">
        <f>IF(Search!$I$4="","",IF(COUNTA($AS1113)=1,IF(Search!$I$4="N","N",1),""))</f>
        <v/>
      </c>
      <c r="L1113" s="9" t="str">
        <f>IF(Search!$I$5="","",IF($AS1113="RC",1,""))</f>
        <v/>
      </c>
      <c r="M1113" s="9" t="str">
        <f>IF(Search!$I$6="","",IF($AS1113="RCP",1,""))</f>
        <v/>
      </c>
      <c r="N1113" s="9" t="str">
        <f>IF(Search!$I$8="","",IF(COUNTA($AT1113)=1,IF(Search!$I$8="N","N",1),""))</f>
        <v/>
      </c>
      <c r="O1113" s="9" t="str">
        <f>IF(Search!$L$4="","",IF(COUNTA($AU1113)=1,IF(Search!$L$4="N","N",1),""))</f>
        <v/>
      </c>
      <c r="P1113" s="9" t="str">
        <f>IF(Search!$L$5="","",IF(ISNUMBER(SEARCH("Jersey",$AU1113))=TRUE,IF(Search!$L$5="N","N",1),""))</f>
        <v/>
      </c>
      <c r="Q1113" s="9" t="str">
        <f>IF(Search!$L$6="","",IF(ISNUMBER(SEARCH("Patch",$AU1113))=TRUE,IF(Search!$L$6="N","N",1),""))</f>
        <v/>
      </c>
      <c r="R1113" s="9" t="str">
        <f>IF(Search!$L$7="","",IF(ISNUMBER(SEARCH("Shield",$AU1113))=TRUE,IF(Search!$L$7="N","N",1),""))</f>
        <v/>
      </c>
      <c r="S1113" s="9" t="str">
        <f>IF(Search!$L$8="","",IF(ISNUMBER(SEARCH("Stick",$AU1113))=TRUE,IF(Search!$L$8="N","N",1),""))</f>
        <v/>
      </c>
      <c r="T1113" s="9" t="str">
        <f>IF(Search!$O$4="","",IF(COUNTA($AW1113)=1,IF(Search!$O$4="N","N",1),""))</f>
        <v/>
      </c>
      <c r="U1113" s="9" t="str">
        <f>IF(Search!$O$5="","",IF($AW1113="","",IF($AW1113&lt;Search!$O$5,"",1)))</f>
        <v/>
      </c>
      <c r="V1113" s="9" t="str">
        <f>IF(Search!$O$6="","",IF($AW1113="","",IF($AW1113&gt;Search!$O$6,"",1)))</f>
        <v/>
      </c>
      <c r="W1113" s="9" t="str">
        <f>IF(Search!$U$4="","",IF($AX1113="","",1))</f>
        <v/>
      </c>
      <c r="X1113" s="9" t="str">
        <f>IF(Search!$U$5="","",IF(ISNUMBER(SEARCH(Search!$U$5,$AX1113))=TRUE,IF(Search!$U$5="N","N",1),""))</f>
        <v/>
      </c>
      <c r="Y1113" s="9" t="str">
        <f>IF(Search!$U$6="","",IF($AY1113&lt;Search!$U$6,"",1))</f>
        <v/>
      </c>
      <c r="Z1113" s="9" t="str">
        <f>IF(Search!$R$4="","",IF(Inventory!$BA1113&lt;Search!$R$4,"",1))</f>
        <v/>
      </c>
      <c r="AA1113" s="9" t="str">
        <f>IF(Search!$R$5="","",IF($BA1113&gt;Search!$R$5,"",1))</f>
        <v/>
      </c>
      <c r="AB1113" s="9" t="str">
        <f>IF(Search!$R$6="","",IF($BB1113&lt;Search!$R$6,"",1))</f>
        <v/>
      </c>
      <c r="AC1113" s="9" t="str">
        <f>IF(Search!$R$7="","",IF($BB1113&lt;Search!$R$7,"",1))</f>
        <v/>
      </c>
      <c r="AD1113" s="45" t="str">
        <f>IF(COUNTIF($A1113:$AC1113,"n")&gt;0,"",IF(SUM($A1113:$AC1113)=COUNTA(Search!$C$4:$C$8,Search!$F$4:$F$8,Search!$I$4:$I$6,Search!$I$8,Search!$L$4:$L$8,Search!$O$4:$O$8,Search!$R$4:$R$7,Search!$U$4:$U$7)-COUNTIF(Search!$C$4:$U$7,"n"),1+LARGE($AD$1:AD1112,1),""))</f>
        <v/>
      </c>
      <c r="AE1113" s="45" t="str">
        <f t="shared" si="54"/>
        <v/>
      </c>
      <c r="AF1113" s="45" t="str">
        <f>IF(AD1113="","",COUNTIF($AE$1:$AE1112,$AE1113)+RANK($AE1113,$AE$2:$AE$10540,1))</f>
        <v/>
      </c>
      <c r="AG1113" s="45" t="str">
        <f t="shared" si="55"/>
        <v/>
      </c>
      <c r="AH1113" s="45" t="str">
        <f>IF($AD1113="","",COUNTIF($AG$1:$AG1112,$AG1113)+RANK($AG1113,$AG$1:$AG$10539,0))</f>
        <v/>
      </c>
      <c r="AI1113" s="10" t="str">
        <f t="shared" si="56"/>
        <v>2006-07 Ultimate Collection #99 Jean-Francois Racine     /   $</v>
      </c>
      <c r="AJ1113" s="11">
        <v>2006</v>
      </c>
      <c r="AK1113" s="17" t="s">
        <v>1987</v>
      </c>
      <c r="AL1113" s="12" t="s">
        <v>576</v>
      </c>
      <c r="AM1113" s="10">
        <v>99</v>
      </c>
      <c r="AN1113" s="12" t="s">
        <v>644</v>
      </c>
      <c r="AO1113" s="9"/>
      <c r="AP1113" s="9"/>
      <c r="AQ1113" s="9"/>
      <c r="AR1113" s="14"/>
      <c r="AS1113" s="9"/>
      <c r="AT1113" s="9"/>
      <c r="AU1113" s="9"/>
      <c r="AV1113" s="13"/>
      <c r="AW1113" s="13"/>
      <c r="AX1113" s="9"/>
      <c r="AY1113" s="9"/>
      <c r="AZ1113" s="9"/>
      <c r="BA1113" s="33"/>
      <c r="BB1113" s="33"/>
      <c r="BC1113" s="36"/>
      <c r="BD1113" s="12" t="s">
        <v>1771</v>
      </c>
    </row>
    <row r="1114" spans="1:56" s="12" customFormat="1" x14ac:dyDescent="0.2">
      <c r="A1114" s="9" t="str">
        <f>IF(Search!$C$5="","",IF(COUNTA(Inventory!$AP1114)=1,1,""))</f>
        <v/>
      </c>
      <c r="B1114" s="9" t="str">
        <f>IF(Search!$C$4="","",IF(ISNUMBER(SEARCH(Search!$C$4,$AR1114))=TRUE,1,""))</f>
        <v/>
      </c>
      <c r="C1114" s="9" t="str">
        <f>IF(Search!$C$6="x",IF(COUNTA($AQ1114)=1,1,"N"),IF(COUNTA($AQ1114)=1,"N",""))</f>
        <v/>
      </c>
      <c r="D1114" s="9" t="str">
        <f>IF(Search!$O$8="","",IF(ISNUMBER(SEARCH(Search!$O$8,$BD1114))=TRUE,1,""))</f>
        <v/>
      </c>
      <c r="E1114" s="9" t="str">
        <f>IF(Search!$C$7="","",IF(ISNUMBER(SEARCH(Search!$C$7,$AN1114))=TRUE,1,""))</f>
        <v/>
      </c>
      <c r="F1114" s="9" t="str">
        <f>IF(Search!$C$8="","",IF(ISNUMBER(SEARCH(Search!$C$8,$AO1114))=TRUE,1,""))</f>
        <v/>
      </c>
      <c r="G1114" s="9" t="str">
        <f>IF(Search!$F$4="","",IF(Inventory!$AJ1114&lt;Search!$F$4,"",1))</f>
        <v/>
      </c>
      <c r="H1114" s="9" t="str">
        <f>IF(Search!$F$5="","",IF(Inventory!$AJ1114&gt;Search!$F$5,"",1))</f>
        <v/>
      </c>
      <c r="I1114" s="9" t="str">
        <f>IF(Search!$F$7="","",IF(Search!$F$8="",IF(ISNUMBER(SEARCH(Search!$F$7,$AL1114))=TRUE,1,""),""))</f>
        <v/>
      </c>
      <c r="J1114" s="9" t="str">
        <f>IF($AL1114=Search!$F$8,1,"")</f>
        <v/>
      </c>
      <c r="K1114" s="9" t="str">
        <f>IF(Search!$I$4="","",IF(COUNTA($AS1114)=1,IF(Search!$I$4="N","N",1),""))</f>
        <v/>
      </c>
      <c r="L1114" s="9" t="str">
        <f>IF(Search!$I$5="","",IF($AS1114="RC",1,""))</f>
        <v/>
      </c>
      <c r="M1114" s="9" t="str">
        <f>IF(Search!$I$6="","",IF($AS1114="RCP",1,""))</f>
        <v/>
      </c>
      <c r="N1114" s="9" t="str">
        <f>IF(Search!$I$8="","",IF(COUNTA($AT1114)=1,IF(Search!$I$8="N","N",1),""))</f>
        <v/>
      </c>
      <c r="O1114" s="9" t="str">
        <f>IF(Search!$L$4="","",IF(COUNTA($AU1114)=1,IF(Search!$L$4="N","N",1),""))</f>
        <v/>
      </c>
      <c r="P1114" s="9" t="str">
        <f>IF(Search!$L$5="","",IF(ISNUMBER(SEARCH("Jersey",$AU1114))=TRUE,IF(Search!$L$5="N","N",1),""))</f>
        <v/>
      </c>
      <c r="Q1114" s="9" t="str">
        <f>IF(Search!$L$6="","",IF(ISNUMBER(SEARCH("Patch",$AU1114))=TRUE,IF(Search!$L$6="N","N",1),""))</f>
        <v/>
      </c>
      <c r="R1114" s="9" t="str">
        <f>IF(Search!$L$7="","",IF(ISNUMBER(SEARCH("Shield",$AU1114))=TRUE,IF(Search!$L$7="N","N",1),""))</f>
        <v/>
      </c>
      <c r="S1114" s="9" t="str">
        <f>IF(Search!$L$8="","",IF(ISNUMBER(SEARCH("Stick",$AU1114))=TRUE,IF(Search!$L$8="N","N",1),""))</f>
        <v/>
      </c>
      <c r="T1114" s="9" t="str">
        <f>IF(Search!$O$4="","",IF(COUNTA($AW1114)=1,IF(Search!$O$4="N","N",1),""))</f>
        <v/>
      </c>
      <c r="U1114" s="9" t="str">
        <f>IF(Search!$O$5="","",IF($AW1114="","",IF($AW1114&lt;Search!$O$5,"",1)))</f>
        <v/>
      </c>
      <c r="V1114" s="9" t="str">
        <f>IF(Search!$O$6="","",IF($AW1114="","",IF($AW1114&gt;Search!$O$6,"",1)))</f>
        <v/>
      </c>
      <c r="W1114" s="9" t="str">
        <f>IF(Search!$U$4="","",IF($AX1114="","",1))</f>
        <v/>
      </c>
      <c r="X1114" s="9" t="str">
        <f>IF(Search!$U$5="","",IF(ISNUMBER(SEARCH(Search!$U$5,$AX1114))=TRUE,IF(Search!$U$5="N","N",1),""))</f>
        <v/>
      </c>
      <c r="Y1114" s="9" t="str">
        <f>IF(Search!$U$6="","",IF($AY1114&lt;Search!$U$6,"",1))</f>
        <v/>
      </c>
      <c r="Z1114" s="9" t="str">
        <f>IF(Search!$R$4="","",IF(Inventory!$BA1114&lt;Search!$R$4,"",1))</f>
        <v/>
      </c>
      <c r="AA1114" s="9" t="str">
        <f>IF(Search!$R$5="","",IF($BA1114&gt;Search!$R$5,"",1))</f>
        <v/>
      </c>
      <c r="AB1114" s="9" t="str">
        <f>IF(Search!$R$6="","",IF($BB1114&lt;Search!$R$6,"",1))</f>
        <v/>
      </c>
      <c r="AC1114" s="9" t="str">
        <f>IF(Search!$R$7="","",IF($BB1114&lt;Search!$R$7,"",1))</f>
        <v/>
      </c>
      <c r="AD1114" s="45" t="str">
        <f>IF(COUNTIF($A1114:$AC1114,"n")&gt;0,"",IF(SUM($A1114:$AC1114)=COUNTA(Search!$C$4:$C$8,Search!$F$4:$F$8,Search!$I$4:$I$6,Search!$I$8,Search!$L$4:$L$8,Search!$O$4:$O$8,Search!$R$4:$R$7,Search!$U$4:$U$7)-COUNTIF(Search!$C$4:$U$7,"n"),1+LARGE($AD$1:AD1113,1),""))</f>
        <v/>
      </c>
      <c r="AE1114" s="45" t="str">
        <f t="shared" si="54"/>
        <v/>
      </c>
      <c r="AF1114" s="45" t="str">
        <f>IF(AD1114="","",COUNTIF($AE$1:$AE1113,$AE1114)+RANK($AE1114,$AE$2:$AE$10540,1))</f>
        <v/>
      </c>
      <c r="AG1114" s="45" t="str">
        <f t="shared" si="55"/>
        <v/>
      </c>
      <c r="AH1114" s="45" t="str">
        <f>IF($AD1114="","",COUNTIF($AG$1:$AG1113,$AG1114)+RANK($AG1114,$AG$1:$AG$10539,0))</f>
        <v/>
      </c>
      <c r="AI1114" s="10" t="str">
        <f t="shared" si="56"/>
        <v>2006-07 Ultra Gold Medallion #183 Alexander Steen TOR    /   $</v>
      </c>
      <c r="AJ1114" s="11">
        <v>2006</v>
      </c>
      <c r="AK1114" s="17" t="s">
        <v>1987</v>
      </c>
      <c r="AL1114" s="12" t="s">
        <v>671</v>
      </c>
      <c r="AM1114" s="10">
        <v>183</v>
      </c>
      <c r="AN1114" s="12" t="s">
        <v>550</v>
      </c>
      <c r="AO1114" s="9" t="s">
        <v>1904</v>
      </c>
      <c r="AP1114" s="9"/>
      <c r="AQ1114" s="9"/>
      <c r="AR1114" s="14"/>
      <c r="AS1114" s="9"/>
      <c r="AT1114" s="9"/>
      <c r="AU1114" s="9"/>
      <c r="AV1114" s="13"/>
      <c r="AW1114" s="13"/>
      <c r="AX1114" s="9"/>
      <c r="AY1114" s="9"/>
      <c r="AZ1114" s="9"/>
      <c r="BA1114" s="33"/>
      <c r="BB1114" s="33"/>
      <c r="BC1114" s="36"/>
      <c r="BD1114" s="12" t="s">
        <v>1771</v>
      </c>
    </row>
    <row r="1115" spans="1:56" s="12" customFormat="1" x14ac:dyDescent="0.2">
      <c r="A1115" s="9" t="str">
        <f>IF(Search!$C$5="","",IF(COUNTA(Inventory!$AP1115)=1,1,""))</f>
        <v/>
      </c>
      <c r="B1115" s="9" t="str">
        <f>IF(Search!$C$4="","",IF(ISNUMBER(SEARCH(Search!$C$4,$AR1115))=TRUE,1,""))</f>
        <v/>
      </c>
      <c r="C1115" s="9" t="str">
        <f>IF(Search!$C$6="x",IF(COUNTA($AQ1115)=1,1,"N"),IF(COUNTA($AQ1115)=1,"N",""))</f>
        <v/>
      </c>
      <c r="D1115" s="9" t="str">
        <f>IF(Search!$O$8="","",IF(ISNUMBER(SEARCH(Search!$O$8,$BD1115))=TRUE,1,""))</f>
        <v/>
      </c>
      <c r="E1115" s="9" t="str">
        <f>IF(Search!$C$7="","",IF(ISNUMBER(SEARCH(Search!$C$7,$AN1115))=TRUE,1,""))</f>
        <v/>
      </c>
      <c r="F1115" s="9" t="str">
        <f>IF(Search!$C$8="","",IF(ISNUMBER(SEARCH(Search!$C$8,$AO1115))=TRUE,1,""))</f>
        <v/>
      </c>
      <c r="G1115" s="9" t="str">
        <f>IF(Search!$F$4="","",IF(Inventory!$AJ1115&lt;Search!$F$4,"",1))</f>
        <v/>
      </c>
      <c r="H1115" s="9" t="str">
        <f>IF(Search!$F$5="","",IF(Inventory!$AJ1115&gt;Search!$F$5,"",1))</f>
        <v/>
      </c>
      <c r="I1115" s="9" t="str">
        <f>IF(Search!$F$7="","",IF(Search!$F$8="",IF(ISNUMBER(SEARCH(Search!$F$7,$AL1115))=TRUE,1,""),""))</f>
        <v/>
      </c>
      <c r="J1115" s="9" t="str">
        <f>IF($AL1115=Search!$F$8,1,"")</f>
        <v/>
      </c>
      <c r="K1115" s="9" t="str">
        <f>IF(Search!$I$4="","",IF(COUNTA($AS1115)=1,IF(Search!$I$4="N","N",1),""))</f>
        <v/>
      </c>
      <c r="L1115" s="9" t="str">
        <f>IF(Search!$I$5="","",IF($AS1115="RC",1,""))</f>
        <v/>
      </c>
      <c r="M1115" s="9" t="str">
        <f>IF(Search!$I$6="","",IF($AS1115="RCP",1,""))</f>
        <v/>
      </c>
      <c r="N1115" s="9" t="str">
        <f>IF(Search!$I$8="","",IF(COUNTA($AT1115)=1,IF(Search!$I$8="N","N",1),""))</f>
        <v/>
      </c>
      <c r="O1115" s="9" t="str">
        <f>IF(Search!$L$4="","",IF(COUNTA($AU1115)=1,IF(Search!$L$4="N","N",1),""))</f>
        <v/>
      </c>
      <c r="P1115" s="9" t="str">
        <f>IF(Search!$L$5="","",IF(ISNUMBER(SEARCH("Jersey",$AU1115))=TRUE,IF(Search!$L$5="N","N",1),""))</f>
        <v/>
      </c>
      <c r="Q1115" s="9" t="str">
        <f>IF(Search!$L$6="","",IF(ISNUMBER(SEARCH("Patch",$AU1115))=TRUE,IF(Search!$L$6="N","N",1),""))</f>
        <v/>
      </c>
      <c r="R1115" s="9" t="str">
        <f>IF(Search!$L$7="","",IF(ISNUMBER(SEARCH("Shield",$AU1115))=TRUE,IF(Search!$L$7="N","N",1),""))</f>
        <v/>
      </c>
      <c r="S1115" s="9" t="str">
        <f>IF(Search!$L$8="","",IF(ISNUMBER(SEARCH("Stick",$AU1115))=TRUE,IF(Search!$L$8="N","N",1),""))</f>
        <v/>
      </c>
      <c r="T1115" s="9" t="str">
        <f>IF(Search!$O$4="","",IF(COUNTA($AW1115)=1,IF(Search!$O$4="N","N",1),""))</f>
        <v/>
      </c>
      <c r="U1115" s="9" t="str">
        <f>IF(Search!$O$5="","",IF($AW1115="","",IF($AW1115&lt;Search!$O$5,"",1)))</f>
        <v/>
      </c>
      <c r="V1115" s="9" t="str">
        <f>IF(Search!$O$6="","",IF($AW1115="","",IF($AW1115&gt;Search!$O$6,"",1)))</f>
        <v/>
      </c>
      <c r="W1115" s="9" t="str">
        <f>IF(Search!$U$4="","",IF($AX1115="","",1))</f>
        <v/>
      </c>
      <c r="X1115" s="9" t="str">
        <f>IF(Search!$U$5="","",IF(ISNUMBER(SEARCH(Search!$U$5,$AX1115))=TRUE,IF(Search!$U$5="N","N",1),""))</f>
        <v/>
      </c>
      <c r="Y1115" s="9" t="str">
        <f>IF(Search!$U$6="","",IF($AY1115&lt;Search!$U$6,"",1))</f>
        <v/>
      </c>
      <c r="Z1115" s="9" t="str">
        <f>IF(Search!$R$4="","",IF(Inventory!$BA1115&lt;Search!$R$4,"",1))</f>
        <v/>
      </c>
      <c r="AA1115" s="9" t="str">
        <f>IF(Search!$R$5="","",IF($BA1115&gt;Search!$R$5,"",1))</f>
        <v/>
      </c>
      <c r="AB1115" s="9" t="str">
        <f>IF(Search!$R$6="","",IF($BB1115&lt;Search!$R$6,"",1))</f>
        <v/>
      </c>
      <c r="AC1115" s="9" t="str">
        <f>IF(Search!$R$7="","",IF($BB1115&lt;Search!$R$7,"",1))</f>
        <v/>
      </c>
      <c r="AD1115" s="45" t="str">
        <f>IF(COUNTIF($A1115:$AC1115,"n")&gt;0,"",IF(SUM($A1115:$AC1115)=COUNTA(Search!$C$4:$C$8,Search!$F$4:$F$8,Search!$I$4:$I$6,Search!$I$8,Search!$L$4:$L$8,Search!$O$4:$O$8,Search!$R$4:$R$7,Search!$U$4:$U$7)-COUNTIF(Search!$C$4:$U$7,"n"),1+LARGE($AD$1:AD1114,1),""))</f>
        <v/>
      </c>
      <c r="AE1115" s="45" t="str">
        <f t="shared" si="54"/>
        <v/>
      </c>
      <c r="AF1115" s="45" t="str">
        <f>IF(AD1115="","",COUNTIF($AE$1:$AE1114,$AE1115)+RANK($AE1115,$AE$2:$AE$10540,1))</f>
        <v/>
      </c>
      <c r="AG1115" s="45" t="str">
        <f t="shared" si="55"/>
        <v/>
      </c>
      <c r="AH1115" s="45" t="str">
        <f>IF($AD1115="","",COUNTIF($AG$1:$AG1114,$AG1115)+RANK($AG1115,$AG$1:$AG$10539,0))</f>
        <v/>
      </c>
      <c r="AI1115" s="10" t="str">
        <f t="shared" si="56"/>
        <v>2006-07 Upper Deck #202 Ryan Shannon     /   $</v>
      </c>
      <c r="AJ1115" s="11">
        <v>2006</v>
      </c>
      <c r="AK1115" s="17" t="s">
        <v>1987</v>
      </c>
      <c r="AL1115" s="12" t="s">
        <v>7</v>
      </c>
      <c r="AM1115" s="10">
        <v>202</v>
      </c>
      <c r="AN1115" s="12" t="s">
        <v>672</v>
      </c>
      <c r="AO1115" s="9"/>
      <c r="AP1115" s="9"/>
      <c r="AQ1115" s="9"/>
      <c r="AR1115" s="14" t="s">
        <v>2128</v>
      </c>
      <c r="AS1115" s="9"/>
      <c r="AT1115" s="9"/>
      <c r="AU1115" s="9"/>
      <c r="AV1115" s="13"/>
      <c r="AW1115" s="13"/>
      <c r="AX1115" s="9"/>
      <c r="AY1115" s="9"/>
      <c r="AZ1115" s="9"/>
      <c r="BA1115" s="33"/>
      <c r="BB1115" s="33"/>
      <c r="BC1115" s="36"/>
      <c r="BD1115" s="12" t="s">
        <v>1771</v>
      </c>
    </row>
    <row r="1116" spans="1:56" s="12" customFormat="1" x14ac:dyDescent="0.2">
      <c r="A1116" s="9" t="str">
        <f>IF(Search!$C$5="","",IF(COUNTA(Inventory!$AP1116)=1,1,""))</f>
        <v/>
      </c>
      <c r="B1116" s="9" t="str">
        <f>IF(Search!$C$4="","",IF(ISNUMBER(SEARCH(Search!$C$4,$AR1116))=TRUE,1,""))</f>
        <v/>
      </c>
      <c r="C1116" s="9" t="str">
        <f>IF(Search!$C$6="x",IF(COUNTA($AQ1116)=1,1,"N"),IF(COUNTA($AQ1116)=1,"N",""))</f>
        <v/>
      </c>
      <c r="D1116" s="9" t="str">
        <f>IF(Search!$O$8="","",IF(ISNUMBER(SEARCH(Search!$O$8,$BD1116))=TRUE,1,""))</f>
        <v/>
      </c>
      <c r="E1116" s="9" t="str">
        <f>IF(Search!$C$7="","",IF(ISNUMBER(SEARCH(Search!$C$7,$AN1116))=TRUE,1,""))</f>
        <v/>
      </c>
      <c r="F1116" s="9" t="str">
        <f>IF(Search!$C$8="","",IF(ISNUMBER(SEARCH(Search!$C$8,$AO1116))=TRUE,1,""))</f>
        <v/>
      </c>
      <c r="G1116" s="9" t="str">
        <f>IF(Search!$F$4="","",IF(Inventory!$AJ1116&lt;Search!$F$4,"",1))</f>
        <v/>
      </c>
      <c r="H1116" s="9" t="str">
        <f>IF(Search!$F$5="","",IF(Inventory!$AJ1116&gt;Search!$F$5,"",1))</f>
        <v/>
      </c>
      <c r="I1116" s="9" t="str">
        <f>IF(Search!$F$7="","",IF(Search!$F$8="",IF(ISNUMBER(SEARCH(Search!$F$7,$AL1116))=TRUE,1,""),""))</f>
        <v/>
      </c>
      <c r="J1116" s="9" t="str">
        <f>IF($AL1116=Search!$F$8,1,"")</f>
        <v/>
      </c>
      <c r="K1116" s="9" t="str">
        <f>IF(Search!$I$4="","",IF(COUNTA($AS1116)=1,IF(Search!$I$4="N","N",1),""))</f>
        <v/>
      </c>
      <c r="L1116" s="9" t="str">
        <f>IF(Search!$I$5="","",IF($AS1116="RC",1,""))</f>
        <v/>
      </c>
      <c r="M1116" s="9" t="str">
        <f>IF(Search!$I$6="","",IF($AS1116="RCP",1,""))</f>
        <v/>
      </c>
      <c r="N1116" s="9" t="str">
        <f>IF(Search!$I$8="","",IF(COUNTA($AT1116)=1,IF(Search!$I$8="N","N",1),""))</f>
        <v/>
      </c>
      <c r="O1116" s="9" t="str">
        <f>IF(Search!$L$4="","",IF(COUNTA($AU1116)=1,IF(Search!$L$4="N","N",1),""))</f>
        <v/>
      </c>
      <c r="P1116" s="9" t="str">
        <f>IF(Search!$L$5="","",IF(ISNUMBER(SEARCH("Jersey",$AU1116))=TRUE,IF(Search!$L$5="N","N",1),""))</f>
        <v/>
      </c>
      <c r="Q1116" s="9" t="str">
        <f>IF(Search!$L$6="","",IF(ISNUMBER(SEARCH("Patch",$AU1116))=TRUE,IF(Search!$L$6="N","N",1),""))</f>
        <v/>
      </c>
      <c r="R1116" s="9" t="str">
        <f>IF(Search!$L$7="","",IF(ISNUMBER(SEARCH("Shield",$AU1116))=TRUE,IF(Search!$L$7="N","N",1),""))</f>
        <v/>
      </c>
      <c r="S1116" s="9" t="str">
        <f>IF(Search!$L$8="","",IF(ISNUMBER(SEARCH("Stick",$AU1116))=TRUE,IF(Search!$L$8="N","N",1),""))</f>
        <v/>
      </c>
      <c r="T1116" s="9" t="str">
        <f>IF(Search!$O$4="","",IF(COUNTA($AW1116)=1,IF(Search!$O$4="N","N",1),""))</f>
        <v/>
      </c>
      <c r="U1116" s="9" t="str">
        <f>IF(Search!$O$5="","",IF($AW1116="","",IF($AW1116&lt;Search!$O$5,"",1)))</f>
        <v/>
      </c>
      <c r="V1116" s="9" t="str">
        <f>IF(Search!$O$6="","",IF($AW1116="","",IF($AW1116&gt;Search!$O$6,"",1)))</f>
        <v/>
      </c>
      <c r="W1116" s="9" t="str">
        <f>IF(Search!$U$4="","",IF($AX1116="","",1))</f>
        <v/>
      </c>
      <c r="X1116" s="9" t="str">
        <f>IF(Search!$U$5="","",IF(ISNUMBER(SEARCH(Search!$U$5,$AX1116))=TRUE,IF(Search!$U$5="N","N",1),""))</f>
        <v/>
      </c>
      <c r="Y1116" s="9" t="str">
        <f>IF(Search!$U$6="","",IF($AY1116&lt;Search!$U$6,"",1))</f>
        <v/>
      </c>
      <c r="Z1116" s="9" t="str">
        <f>IF(Search!$R$4="","",IF(Inventory!$BA1116&lt;Search!$R$4,"",1))</f>
        <v/>
      </c>
      <c r="AA1116" s="9" t="str">
        <f>IF(Search!$R$5="","",IF($BA1116&gt;Search!$R$5,"",1))</f>
        <v/>
      </c>
      <c r="AB1116" s="9" t="str">
        <f>IF(Search!$R$6="","",IF($BB1116&lt;Search!$R$6,"",1))</f>
        <v/>
      </c>
      <c r="AC1116" s="9" t="str">
        <f>IF(Search!$R$7="","",IF($BB1116&lt;Search!$R$7,"",1))</f>
        <v/>
      </c>
      <c r="AD1116" s="45" t="str">
        <f>IF(COUNTIF($A1116:$AC1116,"n")&gt;0,"",IF(SUM($A1116:$AC1116)=COUNTA(Search!$C$4:$C$8,Search!$F$4:$F$8,Search!$I$4:$I$6,Search!$I$8,Search!$L$4:$L$8,Search!$O$4:$O$8,Search!$R$4:$R$7,Search!$U$4:$U$7)-COUNTIF(Search!$C$4:$U$7,"n"),1+LARGE($AD$1:AD1115,1),""))</f>
        <v/>
      </c>
      <c r="AE1116" s="45" t="str">
        <f t="shared" si="54"/>
        <v/>
      </c>
      <c r="AF1116" s="45" t="str">
        <f>IF(AD1116="","",COUNTIF($AE$1:$AE1115,$AE1116)+RANK($AE1116,$AE$2:$AE$10540,1))</f>
        <v/>
      </c>
      <c r="AG1116" s="45" t="str">
        <f t="shared" si="55"/>
        <v/>
      </c>
      <c r="AH1116" s="45" t="str">
        <f>IF($AD1116="","",COUNTIF($AG$1:$AG1115,$AG1116)+RANK($AG1116,$AG$1:$AG$10539,0))</f>
        <v/>
      </c>
      <c r="AI1116" s="10" t="str">
        <f t="shared" si="56"/>
        <v>2006-07 Upper Deck #204 Phil Kessel BOS    /   $</v>
      </c>
      <c r="AJ1116" s="11">
        <v>2006</v>
      </c>
      <c r="AK1116" s="17" t="s">
        <v>1987</v>
      </c>
      <c r="AL1116" s="12" t="s">
        <v>7</v>
      </c>
      <c r="AM1116" s="10">
        <v>204</v>
      </c>
      <c r="AN1116" s="12" t="s">
        <v>649</v>
      </c>
      <c r="AO1116" s="9" t="s">
        <v>1923</v>
      </c>
      <c r="AP1116" s="9"/>
      <c r="AQ1116" s="9"/>
      <c r="AR1116" s="14" t="s">
        <v>2128</v>
      </c>
      <c r="AS1116" s="9"/>
      <c r="AT1116" s="9"/>
      <c r="AU1116" s="9"/>
      <c r="AV1116" s="13"/>
      <c r="AW1116" s="13"/>
      <c r="AX1116" s="9"/>
      <c r="AY1116" s="9"/>
      <c r="AZ1116" s="9"/>
      <c r="BA1116" s="33"/>
      <c r="BB1116" s="33"/>
      <c r="BC1116" s="36"/>
      <c r="BD1116" s="12" t="s">
        <v>1771</v>
      </c>
    </row>
    <row r="1117" spans="1:56" s="12" customFormat="1" x14ac:dyDescent="0.2">
      <c r="A1117" s="9" t="str">
        <f>IF(Search!$C$5="","",IF(COUNTA(Inventory!$AP1117)=1,1,""))</f>
        <v/>
      </c>
      <c r="B1117" s="9" t="str">
        <f>IF(Search!$C$4="","",IF(ISNUMBER(SEARCH(Search!$C$4,$AR1117))=TRUE,1,""))</f>
        <v/>
      </c>
      <c r="C1117" s="9" t="str">
        <f>IF(Search!$C$6="x",IF(COUNTA($AQ1117)=1,1,"N"),IF(COUNTA($AQ1117)=1,"N",""))</f>
        <v/>
      </c>
      <c r="D1117" s="9" t="str">
        <f>IF(Search!$O$8="","",IF(ISNUMBER(SEARCH(Search!$O$8,$BD1117))=TRUE,1,""))</f>
        <v/>
      </c>
      <c r="E1117" s="9" t="str">
        <f>IF(Search!$C$7="","",IF(ISNUMBER(SEARCH(Search!$C$7,$AN1117))=TRUE,1,""))</f>
        <v/>
      </c>
      <c r="F1117" s="9" t="str">
        <f>IF(Search!$C$8="","",IF(ISNUMBER(SEARCH(Search!$C$8,$AO1117))=TRUE,1,""))</f>
        <v/>
      </c>
      <c r="G1117" s="9" t="str">
        <f>IF(Search!$F$4="","",IF(Inventory!$AJ1117&lt;Search!$F$4,"",1))</f>
        <v/>
      </c>
      <c r="H1117" s="9" t="str">
        <f>IF(Search!$F$5="","",IF(Inventory!$AJ1117&gt;Search!$F$5,"",1))</f>
        <v/>
      </c>
      <c r="I1117" s="9" t="str">
        <f>IF(Search!$F$7="","",IF(Search!$F$8="",IF(ISNUMBER(SEARCH(Search!$F$7,$AL1117))=TRUE,1,""),""))</f>
        <v/>
      </c>
      <c r="J1117" s="9" t="str">
        <f>IF($AL1117=Search!$F$8,1,"")</f>
        <v/>
      </c>
      <c r="K1117" s="9" t="str">
        <f>IF(Search!$I$4="","",IF(COUNTA($AS1117)=1,IF(Search!$I$4="N","N",1),""))</f>
        <v/>
      </c>
      <c r="L1117" s="9" t="str">
        <f>IF(Search!$I$5="","",IF($AS1117="RC",1,""))</f>
        <v/>
      </c>
      <c r="M1117" s="9" t="str">
        <f>IF(Search!$I$6="","",IF($AS1117="RCP",1,""))</f>
        <v/>
      </c>
      <c r="N1117" s="9" t="str">
        <f>IF(Search!$I$8="","",IF(COUNTA($AT1117)=1,IF(Search!$I$8="N","N",1),""))</f>
        <v/>
      </c>
      <c r="O1117" s="9" t="str">
        <f>IF(Search!$L$4="","",IF(COUNTA($AU1117)=1,IF(Search!$L$4="N","N",1),""))</f>
        <v/>
      </c>
      <c r="P1117" s="9" t="str">
        <f>IF(Search!$L$5="","",IF(ISNUMBER(SEARCH("Jersey",$AU1117))=TRUE,IF(Search!$L$5="N","N",1),""))</f>
        <v/>
      </c>
      <c r="Q1117" s="9" t="str">
        <f>IF(Search!$L$6="","",IF(ISNUMBER(SEARCH("Patch",$AU1117))=TRUE,IF(Search!$L$6="N","N",1),""))</f>
        <v/>
      </c>
      <c r="R1117" s="9" t="str">
        <f>IF(Search!$L$7="","",IF(ISNUMBER(SEARCH("Shield",$AU1117))=TRUE,IF(Search!$L$7="N","N",1),""))</f>
        <v/>
      </c>
      <c r="S1117" s="9" t="str">
        <f>IF(Search!$L$8="","",IF(ISNUMBER(SEARCH("Stick",$AU1117))=TRUE,IF(Search!$L$8="N","N",1),""))</f>
        <v/>
      </c>
      <c r="T1117" s="9" t="str">
        <f>IF(Search!$O$4="","",IF(COUNTA($AW1117)=1,IF(Search!$O$4="N","N",1),""))</f>
        <v/>
      </c>
      <c r="U1117" s="9" t="str">
        <f>IF(Search!$O$5="","",IF($AW1117="","",IF($AW1117&lt;Search!$O$5,"",1)))</f>
        <v/>
      </c>
      <c r="V1117" s="9" t="str">
        <f>IF(Search!$O$6="","",IF($AW1117="","",IF($AW1117&gt;Search!$O$6,"",1)))</f>
        <v/>
      </c>
      <c r="W1117" s="9" t="str">
        <f>IF(Search!$U$4="","",IF($AX1117="","",1))</f>
        <v/>
      </c>
      <c r="X1117" s="9" t="str">
        <f>IF(Search!$U$5="","",IF(ISNUMBER(SEARCH(Search!$U$5,$AX1117))=TRUE,IF(Search!$U$5="N","N",1),""))</f>
        <v/>
      </c>
      <c r="Y1117" s="9" t="str">
        <f>IF(Search!$U$6="","",IF($AY1117&lt;Search!$U$6,"",1))</f>
        <v/>
      </c>
      <c r="Z1117" s="9" t="str">
        <f>IF(Search!$R$4="","",IF(Inventory!$BA1117&lt;Search!$R$4,"",1))</f>
        <v/>
      </c>
      <c r="AA1117" s="9" t="str">
        <f>IF(Search!$R$5="","",IF($BA1117&gt;Search!$R$5,"",1))</f>
        <v/>
      </c>
      <c r="AB1117" s="9" t="str">
        <f>IF(Search!$R$6="","",IF($BB1117&lt;Search!$R$6,"",1))</f>
        <v/>
      </c>
      <c r="AC1117" s="9" t="str">
        <f>IF(Search!$R$7="","",IF($BB1117&lt;Search!$R$7,"",1))</f>
        <v/>
      </c>
      <c r="AD1117" s="45" t="str">
        <f>IF(COUNTIF($A1117:$AC1117,"n")&gt;0,"",IF(SUM($A1117:$AC1117)=COUNTA(Search!$C$4:$C$8,Search!$F$4:$F$8,Search!$I$4:$I$6,Search!$I$8,Search!$L$4:$L$8,Search!$O$4:$O$8,Search!$R$4:$R$7,Search!$U$4:$U$7)-COUNTIF(Search!$C$4:$U$7,"n"),1+LARGE($AD$1:AD1116,1),""))</f>
        <v/>
      </c>
      <c r="AE1117" s="45" t="str">
        <f t="shared" si="54"/>
        <v/>
      </c>
      <c r="AF1117" s="45" t="str">
        <f>IF(AD1117="","",COUNTIF($AE$1:$AE1116,$AE1117)+RANK($AE1117,$AE$2:$AE$10540,1))</f>
        <v/>
      </c>
      <c r="AG1117" s="45" t="str">
        <f t="shared" si="55"/>
        <v/>
      </c>
      <c r="AH1117" s="45" t="str">
        <f>IF($AD1117="","",COUNTIF($AG$1:$AG1116,$AG1117)+RANK($AG1117,$AG$1:$AG$10539,0))</f>
        <v/>
      </c>
      <c r="AI1117" s="10" t="str">
        <f t="shared" si="56"/>
        <v>2006-07 Upper Deck #236 Patrick Fischer     /   $</v>
      </c>
      <c r="AJ1117" s="11">
        <v>2006</v>
      </c>
      <c r="AK1117" s="17" t="s">
        <v>1987</v>
      </c>
      <c r="AL1117" s="12" t="s">
        <v>7</v>
      </c>
      <c r="AM1117" s="10">
        <v>236</v>
      </c>
      <c r="AN1117" s="12" t="s">
        <v>673</v>
      </c>
      <c r="AO1117" s="9"/>
      <c r="AP1117" s="9"/>
      <c r="AQ1117" s="9"/>
      <c r="AR1117" s="14" t="s">
        <v>2128</v>
      </c>
      <c r="AS1117" s="9"/>
      <c r="AT1117" s="9"/>
      <c r="AU1117" s="9"/>
      <c r="AV1117" s="13"/>
      <c r="AW1117" s="13"/>
      <c r="AX1117" s="9"/>
      <c r="AY1117" s="9"/>
      <c r="AZ1117" s="9"/>
      <c r="BA1117" s="33"/>
      <c r="BB1117" s="33"/>
      <c r="BC1117" s="36"/>
      <c r="BD1117" s="12" t="s">
        <v>1771</v>
      </c>
    </row>
    <row r="1118" spans="1:56" s="12" customFormat="1" x14ac:dyDescent="0.2">
      <c r="A1118" s="9" t="str">
        <f>IF(Search!$C$5="","",IF(COUNTA(Inventory!$AP1118)=1,1,""))</f>
        <v/>
      </c>
      <c r="B1118" s="9" t="str">
        <f>IF(Search!$C$4="","",IF(ISNUMBER(SEARCH(Search!$C$4,$AR1118))=TRUE,1,""))</f>
        <v/>
      </c>
      <c r="C1118" s="9" t="str">
        <f>IF(Search!$C$6="x",IF(COUNTA($AQ1118)=1,1,"N"),IF(COUNTA($AQ1118)=1,"N",""))</f>
        <v/>
      </c>
      <c r="D1118" s="9" t="str">
        <f>IF(Search!$O$8="","",IF(ISNUMBER(SEARCH(Search!$O$8,$BD1118))=TRUE,1,""))</f>
        <v/>
      </c>
      <c r="E1118" s="9" t="str">
        <f>IF(Search!$C$7="","",IF(ISNUMBER(SEARCH(Search!$C$7,$AN1118))=TRUE,1,""))</f>
        <v/>
      </c>
      <c r="F1118" s="9" t="str">
        <f>IF(Search!$C$8="","",IF(ISNUMBER(SEARCH(Search!$C$8,$AO1118))=TRUE,1,""))</f>
        <v/>
      </c>
      <c r="G1118" s="9" t="str">
        <f>IF(Search!$F$4="","",IF(Inventory!$AJ1118&lt;Search!$F$4,"",1))</f>
        <v/>
      </c>
      <c r="H1118" s="9" t="str">
        <f>IF(Search!$F$5="","",IF(Inventory!$AJ1118&gt;Search!$F$5,"",1))</f>
        <v/>
      </c>
      <c r="I1118" s="9" t="str">
        <f>IF(Search!$F$7="","",IF(Search!$F$8="",IF(ISNUMBER(SEARCH(Search!$F$7,$AL1118))=TRUE,1,""),""))</f>
        <v/>
      </c>
      <c r="J1118" s="9" t="str">
        <f>IF($AL1118=Search!$F$8,1,"")</f>
        <v/>
      </c>
      <c r="K1118" s="9" t="str">
        <f>IF(Search!$I$4="","",IF(COUNTA($AS1118)=1,IF(Search!$I$4="N","N",1),""))</f>
        <v/>
      </c>
      <c r="L1118" s="9" t="str">
        <f>IF(Search!$I$5="","",IF($AS1118="RC",1,""))</f>
        <v/>
      </c>
      <c r="M1118" s="9" t="str">
        <f>IF(Search!$I$6="","",IF($AS1118="RCP",1,""))</f>
        <v/>
      </c>
      <c r="N1118" s="9" t="str">
        <f>IF(Search!$I$8="","",IF(COUNTA($AT1118)=1,IF(Search!$I$8="N","N",1),""))</f>
        <v/>
      </c>
      <c r="O1118" s="9" t="str">
        <f>IF(Search!$L$4="","",IF(COUNTA($AU1118)=1,IF(Search!$L$4="N","N",1),""))</f>
        <v/>
      </c>
      <c r="P1118" s="9" t="str">
        <f>IF(Search!$L$5="","",IF(ISNUMBER(SEARCH("Jersey",$AU1118))=TRUE,IF(Search!$L$5="N","N",1),""))</f>
        <v/>
      </c>
      <c r="Q1118" s="9" t="str">
        <f>IF(Search!$L$6="","",IF(ISNUMBER(SEARCH("Patch",$AU1118))=TRUE,IF(Search!$L$6="N","N",1),""))</f>
        <v/>
      </c>
      <c r="R1118" s="9" t="str">
        <f>IF(Search!$L$7="","",IF(ISNUMBER(SEARCH("Shield",$AU1118))=TRUE,IF(Search!$L$7="N","N",1),""))</f>
        <v/>
      </c>
      <c r="S1118" s="9" t="str">
        <f>IF(Search!$L$8="","",IF(ISNUMBER(SEARCH("Stick",$AU1118))=TRUE,IF(Search!$L$8="N","N",1),""))</f>
        <v/>
      </c>
      <c r="T1118" s="9" t="str">
        <f>IF(Search!$O$4="","",IF(COUNTA($AW1118)=1,IF(Search!$O$4="N","N",1),""))</f>
        <v/>
      </c>
      <c r="U1118" s="9" t="str">
        <f>IF(Search!$O$5="","",IF($AW1118="","",IF($AW1118&lt;Search!$O$5,"",1)))</f>
        <v/>
      </c>
      <c r="V1118" s="9" t="str">
        <f>IF(Search!$O$6="","",IF($AW1118="","",IF($AW1118&gt;Search!$O$6,"",1)))</f>
        <v/>
      </c>
      <c r="W1118" s="9" t="str">
        <f>IF(Search!$U$4="","",IF($AX1118="","",1))</f>
        <v/>
      </c>
      <c r="X1118" s="9" t="str">
        <f>IF(Search!$U$5="","",IF(ISNUMBER(SEARCH(Search!$U$5,$AX1118))=TRUE,IF(Search!$U$5="N","N",1),""))</f>
        <v/>
      </c>
      <c r="Y1118" s="9" t="str">
        <f>IF(Search!$U$6="","",IF($AY1118&lt;Search!$U$6,"",1))</f>
        <v/>
      </c>
      <c r="Z1118" s="9" t="str">
        <f>IF(Search!$R$4="","",IF(Inventory!$BA1118&lt;Search!$R$4,"",1))</f>
        <v/>
      </c>
      <c r="AA1118" s="9" t="str">
        <f>IF(Search!$R$5="","",IF($BA1118&gt;Search!$R$5,"",1))</f>
        <v/>
      </c>
      <c r="AB1118" s="9" t="str">
        <f>IF(Search!$R$6="","",IF($BB1118&lt;Search!$R$6,"",1))</f>
        <v/>
      </c>
      <c r="AC1118" s="9" t="str">
        <f>IF(Search!$R$7="","",IF($BB1118&lt;Search!$R$7,"",1))</f>
        <v/>
      </c>
      <c r="AD1118" s="45" t="str">
        <f>IF(COUNTIF($A1118:$AC1118,"n")&gt;0,"",IF(SUM($A1118:$AC1118)=COUNTA(Search!$C$4:$C$8,Search!$F$4:$F$8,Search!$I$4:$I$6,Search!$I$8,Search!$L$4:$L$8,Search!$O$4:$O$8,Search!$R$4:$R$7,Search!$U$4:$U$7)-COUNTIF(Search!$C$4:$U$7,"n"),1+LARGE($AD$1:AD1117,1),""))</f>
        <v/>
      </c>
      <c r="AE1118" s="45" t="str">
        <f t="shared" si="54"/>
        <v/>
      </c>
      <c r="AF1118" s="45" t="str">
        <f>IF(AD1118="","",COUNTIF($AE$1:$AE1117,$AE1118)+RANK($AE1118,$AE$2:$AE$10540,1))</f>
        <v/>
      </c>
      <c r="AG1118" s="45" t="str">
        <f t="shared" si="55"/>
        <v/>
      </c>
      <c r="AH1118" s="45" t="str">
        <f>IF($AD1118="","",COUNTIF($AG$1:$AG1117,$AG1118)+RANK($AG1118,$AG$1:$AG$10539,0))</f>
        <v/>
      </c>
      <c r="AI1118" s="10" t="str">
        <f t="shared" si="56"/>
        <v>2006-07 Upper Deck #244 Ben Ondrus TOR    /   $</v>
      </c>
      <c r="AJ1118" s="11">
        <v>2006</v>
      </c>
      <c r="AK1118" s="17" t="s">
        <v>1987</v>
      </c>
      <c r="AL1118" s="12" t="s">
        <v>7</v>
      </c>
      <c r="AM1118" s="10">
        <v>244</v>
      </c>
      <c r="AN1118" s="12" t="s">
        <v>669</v>
      </c>
      <c r="AO1118" s="14" t="s">
        <v>1904</v>
      </c>
      <c r="AP1118" s="9"/>
      <c r="AQ1118" s="9"/>
      <c r="AR1118" s="14" t="s">
        <v>2128</v>
      </c>
      <c r="AS1118" s="9"/>
      <c r="AT1118" s="9"/>
      <c r="AU1118" s="9"/>
      <c r="AV1118" s="13"/>
      <c r="AW1118" s="13"/>
      <c r="AX1118" s="9"/>
      <c r="AY1118" s="9"/>
      <c r="AZ1118" s="9"/>
      <c r="BA1118" s="33"/>
      <c r="BB1118" s="33"/>
      <c r="BC1118" s="36"/>
      <c r="BD1118" s="12" t="s">
        <v>1771</v>
      </c>
    </row>
    <row r="1119" spans="1:56" s="12" customFormat="1" x14ac:dyDescent="0.2">
      <c r="A1119" s="9" t="str">
        <f>IF(Search!$C$5="","",IF(COUNTA(Inventory!$AP1119)=1,1,""))</f>
        <v/>
      </c>
      <c r="B1119" s="9" t="str">
        <f>IF(Search!$C$4="","",IF(ISNUMBER(SEARCH(Search!$C$4,$AR1119))=TRUE,1,""))</f>
        <v/>
      </c>
      <c r="C1119" s="9" t="str">
        <f>IF(Search!$C$6="x",IF(COUNTA($AQ1119)=1,1,"N"),IF(COUNTA($AQ1119)=1,"N",""))</f>
        <v/>
      </c>
      <c r="D1119" s="9" t="str">
        <f>IF(Search!$O$8="","",IF(ISNUMBER(SEARCH(Search!$O$8,$BD1119))=TRUE,1,""))</f>
        <v/>
      </c>
      <c r="E1119" s="9" t="str">
        <f>IF(Search!$C$7="","",IF(ISNUMBER(SEARCH(Search!$C$7,$AN1119))=TRUE,1,""))</f>
        <v/>
      </c>
      <c r="F1119" s="9" t="str">
        <f>IF(Search!$C$8="","",IF(ISNUMBER(SEARCH(Search!$C$8,$AO1119))=TRUE,1,""))</f>
        <v/>
      </c>
      <c r="G1119" s="9" t="str">
        <f>IF(Search!$F$4="","",IF(Inventory!$AJ1119&lt;Search!$F$4,"",1))</f>
        <v/>
      </c>
      <c r="H1119" s="9" t="str">
        <f>IF(Search!$F$5="","",IF(Inventory!$AJ1119&gt;Search!$F$5,"",1))</f>
        <v/>
      </c>
      <c r="I1119" s="9" t="str">
        <f>IF(Search!$F$7="","",IF(Search!$F$8="",IF(ISNUMBER(SEARCH(Search!$F$7,$AL1119))=TRUE,1,""),""))</f>
        <v/>
      </c>
      <c r="J1119" s="9" t="str">
        <f>IF($AL1119=Search!$F$8,1,"")</f>
        <v/>
      </c>
      <c r="K1119" s="9" t="str">
        <f>IF(Search!$I$4="","",IF(COUNTA($AS1119)=1,IF(Search!$I$4="N","N",1),""))</f>
        <v/>
      </c>
      <c r="L1119" s="9" t="str">
        <f>IF(Search!$I$5="","",IF($AS1119="RC",1,""))</f>
        <v/>
      </c>
      <c r="M1119" s="9" t="str">
        <f>IF(Search!$I$6="","",IF($AS1119="RCP",1,""))</f>
        <v/>
      </c>
      <c r="N1119" s="9" t="str">
        <f>IF(Search!$I$8="","",IF(COUNTA($AT1119)=1,IF(Search!$I$8="N","N",1),""))</f>
        <v/>
      </c>
      <c r="O1119" s="9" t="str">
        <f>IF(Search!$L$4="","",IF(COUNTA($AU1119)=1,IF(Search!$L$4="N","N",1),""))</f>
        <v/>
      </c>
      <c r="P1119" s="9" t="str">
        <f>IF(Search!$L$5="","",IF(ISNUMBER(SEARCH("Jersey",$AU1119))=TRUE,IF(Search!$L$5="N","N",1),""))</f>
        <v/>
      </c>
      <c r="Q1119" s="9" t="str">
        <f>IF(Search!$L$6="","",IF(ISNUMBER(SEARCH("Patch",$AU1119))=TRUE,IF(Search!$L$6="N","N",1),""))</f>
        <v/>
      </c>
      <c r="R1119" s="9" t="str">
        <f>IF(Search!$L$7="","",IF(ISNUMBER(SEARCH("Shield",$AU1119))=TRUE,IF(Search!$L$7="N","N",1),""))</f>
        <v/>
      </c>
      <c r="S1119" s="9" t="str">
        <f>IF(Search!$L$8="","",IF(ISNUMBER(SEARCH("Stick",$AU1119))=TRUE,IF(Search!$L$8="N","N",1),""))</f>
        <v/>
      </c>
      <c r="T1119" s="9" t="str">
        <f>IF(Search!$O$4="","",IF(COUNTA($AW1119)=1,IF(Search!$O$4="N","N",1),""))</f>
        <v/>
      </c>
      <c r="U1119" s="9" t="str">
        <f>IF(Search!$O$5="","",IF($AW1119="","",IF($AW1119&lt;Search!$O$5,"",1)))</f>
        <v/>
      </c>
      <c r="V1119" s="9" t="str">
        <f>IF(Search!$O$6="","",IF($AW1119="","",IF($AW1119&gt;Search!$O$6,"",1)))</f>
        <v/>
      </c>
      <c r="W1119" s="9" t="str">
        <f>IF(Search!$U$4="","",IF($AX1119="","",1))</f>
        <v/>
      </c>
      <c r="X1119" s="9" t="str">
        <f>IF(Search!$U$5="","",IF(ISNUMBER(SEARCH(Search!$U$5,$AX1119))=TRUE,IF(Search!$U$5="N","N",1),""))</f>
        <v/>
      </c>
      <c r="Y1119" s="9" t="str">
        <f>IF(Search!$U$6="","",IF($AY1119&lt;Search!$U$6,"",1))</f>
        <v/>
      </c>
      <c r="Z1119" s="9" t="str">
        <f>IF(Search!$R$4="","",IF(Inventory!$BA1119&lt;Search!$R$4,"",1))</f>
        <v/>
      </c>
      <c r="AA1119" s="9" t="str">
        <f>IF(Search!$R$5="","",IF($BA1119&gt;Search!$R$5,"",1))</f>
        <v/>
      </c>
      <c r="AB1119" s="9" t="str">
        <f>IF(Search!$R$6="","",IF($BB1119&lt;Search!$R$6,"",1))</f>
        <v/>
      </c>
      <c r="AC1119" s="9" t="str">
        <f>IF(Search!$R$7="","",IF($BB1119&lt;Search!$R$7,"",1))</f>
        <v/>
      </c>
      <c r="AD1119" s="45" t="str">
        <f>IF(COUNTIF($A1119:$AC1119,"n")&gt;0,"",IF(SUM($A1119:$AC1119)=COUNTA(Search!$C$4:$C$8,Search!$F$4:$F$8,Search!$I$4:$I$6,Search!$I$8,Search!$L$4:$L$8,Search!$O$4:$O$8,Search!$R$4:$R$7,Search!$U$4:$U$7)-COUNTIF(Search!$C$4:$U$7,"n"),1+LARGE($AD$1:AD1118,1),""))</f>
        <v/>
      </c>
      <c r="AE1119" s="45" t="str">
        <f t="shared" si="54"/>
        <v/>
      </c>
      <c r="AF1119" s="45" t="str">
        <f>IF(AD1119="","",COUNTIF($AE$1:$AE1118,$AE1119)+RANK($AE1119,$AE$2:$AE$10540,1))</f>
        <v/>
      </c>
      <c r="AG1119" s="45" t="str">
        <f t="shared" si="55"/>
        <v/>
      </c>
      <c r="AH1119" s="45" t="str">
        <f>IF($AD1119="","",COUNTIF($AG$1:$AG1118,$AG1119)+RANK($AG1119,$AG$1:$AG$10539,0))</f>
        <v/>
      </c>
      <c r="AI1119" s="10" t="str">
        <f t="shared" si="56"/>
        <v>2006-07 Upper Deck #246 Ian White     /   $</v>
      </c>
      <c r="AJ1119" s="11">
        <v>2006</v>
      </c>
      <c r="AK1119" s="17" t="s">
        <v>1987</v>
      </c>
      <c r="AL1119" s="12" t="s">
        <v>7</v>
      </c>
      <c r="AM1119" s="10">
        <v>246</v>
      </c>
      <c r="AN1119" s="12" t="s">
        <v>657</v>
      </c>
      <c r="AO1119" s="9"/>
      <c r="AP1119" s="9"/>
      <c r="AQ1119" s="9"/>
      <c r="AR1119" s="14" t="s">
        <v>2128</v>
      </c>
      <c r="AS1119" s="9"/>
      <c r="AT1119" s="9"/>
      <c r="AU1119" s="9"/>
      <c r="AV1119" s="13"/>
      <c r="AW1119" s="13"/>
      <c r="AX1119" s="9"/>
      <c r="AY1119" s="9"/>
      <c r="AZ1119" s="9"/>
      <c r="BA1119" s="33"/>
      <c r="BB1119" s="33"/>
      <c r="BC1119" s="36"/>
      <c r="BD1119" s="12" t="s">
        <v>1771</v>
      </c>
    </row>
    <row r="1120" spans="1:56" s="12" customFormat="1" x14ac:dyDescent="0.2">
      <c r="A1120" s="9" t="str">
        <f>IF(Search!$C$5="","",IF(COUNTA(Inventory!$AP1120)=1,1,""))</f>
        <v/>
      </c>
      <c r="B1120" s="9" t="str">
        <f>IF(Search!$C$4="","",IF(ISNUMBER(SEARCH(Search!$C$4,$AR1120))=TRUE,1,""))</f>
        <v/>
      </c>
      <c r="C1120" s="9" t="str">
        <f>IF(Search!$C$6="x",IF(COUNTA($AQ1120)=1,1,"N"),IF(COUNTA($AQ1120)=1,"N",""))</f>
        <v/>
      </c>
      <c r="D1120" s="9" t="str">
        <f>IF(Search!$O$8="","",IF(ISNUMBER(SEARCH(Search!$O$8,$BD1120))=TRUE,1,""))</f>
        <v/>
      </c>
      <c r="E1120" s="9" t="str">
        <f>IF(Search!$C$7="","",IF(ISNUMBER(SEARCH(Search!$C$7,$AN1120))=TRUE,1,""))</f>
        <v/>
      </c>
      <c r="F1120" s="9" t="str">
        <f>IF(Search!$C$8="","",IF(ISNUMBER(SEARCH(Search!$C$8,$AO1120))=TRUE,1,""))</f>
        <v/>
      </c>
      <c r="G1120" s="9" t="str">
        <f>IF(Search!$F$4="","",IF(Inventory!$AJ1120&lt;Search!$F$4,"",1))</f>
        <v/>
      </c>
      <c r="H1120" s="9" t="str">
        <f>IF(Search!$F$5="","",IF(Inventory!$AJ1120&gt;Search!$F$5,"",1))</f>
        <v/>
      </c>
      <c r="I1120" s="9" t="str">
        <f>IF(Search!$F$7="","",IF(Search!$F$8="",IF(ISNUMBER(SEARCH(Search!$F$7,$AL1120))=TRUE,1,""),""))</f>
        <v/>
      </c>
      <c r="J1120" s="9" t="str">
        <f>IF($AL1120=Search!$F$8,1,"")</f>
        <v/>
      </c>
      <c r="K1120" s="9" t="str">
        <f>IF(Search!$I$4="","",IF(COUNTA($AS1120)=1,IF(Search!$I$4="N","N",1),""))</f>
        <v/>
      </c>
      <c r="L1120" s="9" t="str">
        <f>IF(Search!$I$5="","",IF($AS1120="RC",1,""))</f>
        <v/>
      </c>
      <c r="M1120" s="9" t="str">
        <f>IF(Search!$I$6="","",IF($AS1120="RCP",1,""))</f>
        <v/>
      </c>
      <c r="N1120" s="9" t="str">
        <f>IF(Search!$I$8="","",IF(COUNTA($AT1120)=1,IF(Search!$I$8="N","N",1),""))</f>
        <v/>
      </c>
      <c r="O1120" s="9" t="str">
        <f>IF(Search!$L$4="","",IF(COUNTA($AU1120)=1,IF(Search!$L$4="N","N",1),""))</f>
        <v/>
      </c>
      <c r="P1120" s="9" t="str">
        <f>IF(Search!$L$5="","",IF(ISNUMBER(SEARCH("Jersey",$AU1120))=TRUE,IF(Search!$L$5="N","N",1),""))</f>
        <v/>
      </c>
      <c r="Q1120" s="9" t="str">
        <f>IF(Search!$L$6="","",IF(ISNUMBER(SEARCH("Patch",$AU1120))=TRUE,IF(Search!$L$6="N","N",1),""))</f>
        <v/>
      </c>
      <c r="R1120" s="9" t="str">
        <f>IF(Search!$L$7="","",IF(ISNUMBER(SEARCH("Shield",$AU1120))=TRUE,IF(Search!$L$7="N","N",1),""))</f>
        <v/>
      </c>
      <c r="S1120" s="9" t="str">
        <f>IF(Search!$L$8="","",IF(ISNUMBER(SEARCH("Stick",$AU1120))=TRUE,IF(Search!$L$8="N","N",1),""))</f>
        <v/>
      </c>
      <c r="T1120" s="9" t="str">
        <f>IF(Search!$O$4="","",IF(COUNTA($AW1120)=1,IF(Search!$O$4="N","N",1),""))</f>
        <v/>
      </c>
      <c r="U1120" s="9" t="str">
        <f>IF(Search!$O$5="","",IF($AW1120="","",IF($AW1120&lt;Search!$O$5,"",1)))</f>
        <v/>
      </c>
      <c r="V1120" s="9" t="str">
        <f>IF(Search!$O$6="","",IF($AW1120="","",IF($AW1120&gt;Search!$O$6,"",1)))</f>
        <v/>
      </c>
      <c r="W1120" s="9" t="str">
        <f>IF(Search!$U$4="","",IF($AX1120="","",1))</f>
        <v/>
      </c>
      <c r="X1120" s="9" t="str">
        <f>IF(Search!$U$5="","",IF(ISNUMBER(SEARCH(Search!$U$5,$AX1120))=TRUE,IF(Search!$U$5="N","N",1),""))</f>
        <v/>
      </c>
      <c r="Y1120" s="9" t="str">
        <f>IF(Search!$U$6="","",IF($AY1120&lt;Search!$U$6,"",1))</f>
        <v/>
      </c>
      <c r="Z1120" s="9" t="str">
        <f>IF(Search!$R$4="","",IF(Inventory!$BA1120&lt;Search!$R$4,"",1))</f>
        <v/>
      </c>
      <c r="AA1120" s="9" t="str">
        <f>IF(Search!$R$5="","",IF($BA1120&gt;Search!$R$5,"",1))</f>
        <v/>
      </c>
      <c r="AB1120" s="9" t="str">
        <f>IF(Search!$R$6="","",IF($BB1120&lt;Search!$R$6,"",1))</f>
        <v/>
      </c>
      <c r="AC1120" s="9" t="str">
        <f>IF(Search!$R$7="","",IF($BB1120&lt;Search!$R$7,"",1))</f>
        <v/>
      </c>
      <c r="AD1120" s="45" t="str">
        <f>IF(COUNTIF($A1120:$AC1120,"n")&gt;0,"",IF(SUM($A1120:$AC1120)=COUNTA(Search!$C$4:$C$8,Search!$F$4:$F$8,Search!$I$4:$I$6,Search!$I$8,Search!$L$4:$L$8,Search!$O$4:$O$8,Search!$R$4:$R$7,Search!$U$4:$U$7)-COUNTIF(Search!$C$4:$U$7,"n"),1+LARGE($AD$1:AD1119,1),""))</f>
        <v/>
      </c>
      <c r="AE1120" s="45" t="str">
        <f t="shared" si="54"/>
        <v/>
      </c>
      <c r="AF1120" s="45" t="str">
        <f>IF(AD1120="","",COUNTIF($AE$1:$AE1119,$AE1120)+RANK($AE1120,$AE$2:$AE$10540,1))</f>
        <v/>
      </c>
      <c r="AG1120" s="45" t="str">
        <f t="shared" si="55"/>
        <v/>
      </c>
      <c r="AH1120" s="45" t="str">
        <f>IF($AD1120="","",COUNTIF($AG$1:$AG1119,$AG1120)+RANK($AG1120,$AG$1:$AG$10539,0))</f>
        <v/>
      </c>
      <c r="AI1120" s="10" t="str">
        <f t="shared" si="56"/>
        <v>2006-07 Upper Deck #247 Jeremy Williams     /   $</v>
      </c>
      <c r="AJ1120" s="11">
        <v>2006</v>
      </c>
      <c r="AK1120" s="17" t="s">
        <v>1987</v>
      </c>
      <c r="AL1120" s="12" t="s">
        <v>7</v>
      </c>
      <c r="AM1120" s="10">
        <v>247</v>
      </c>
      <c r="AN1120" s="12" t="s">
        <v>656</v>
      </c>
      <c r="AO1120" s="9"/>
      <c r="AP1120" s="9"/>
      <c r="AQ1120" s="9"/>
      <c r="AR1120" s="14" t="s">
        <v>2128</v>
      </c>
      <c r="AS1120" s="9"/>
      <c r="AT1120" s="9"/>
      <c r="AU1120" s="9"/>
      <c r="AV1120" s="13"/>
      <c r="AW1120" s="13"/>
      <c r="AX1120" s="9"/>
      <c r="AY1120" s="9"/>
      <c r="AZ1120" s="9"/>
      <c r="BA1120" s="33"/>
      <c r="BB1120" s="33"/>
      <c r="BC1120" s="36"/>
      <c r="BD1120" s="12" t="s">
        <v>1771</v>
      </c>
    </row>
    <row r="1121" spans="1:56" s="12" customFormat="1" x14ac:dyDescent="0.2">
      <c r="A1121" s="9" t="str">
        <f>IF(Search!$C$5="","",IF(COUNTA(Inventory!$AP1121)=1,1,""))</f>
        <v/>
      </c>
      <c r="B1121" s="9" t="str">
        <f>IF(Search!$C$4="","",IF(ISNUMBER(SEARCH(Search!$C$4,$AR1121))=TRUE,1,""))</f>
        <v/>
      </c>
      <c r="C1121" s="9" t="str">
        <f>IF(Search!$C$6="x",IF(COUNTA($AQ1121)=1,1,"N"),IF(COUNTA($AQ1121)=1,"N",""))</f>
        <v/>
      </c>
      <c r="D1121" s="9" t="str">
        <f>IF(Search!$O$8="","",IF(ISNUMBER(SEARCH(Search!$O$8,$BD1121))=TRUE,1,""))</f>
        <v/>
      </c>
      <c r="E1121" s="9" t="str">
        <f>IF(Search!$C$7="","",IF(ISNUMBER(SEARCH(Search!$C$7,$AN1121))=TRUE,1,""))</f>
        <v/>
      </c>
      <c r="F1121" s="9" t="str">
        <f>IF(Search!$C$8="","",IF(ISNUMBER(SEARCH(Search!$C$8,$AO1121))=TRUE,1,""))</f>
        <v/>
      </c>
      <c r="G1121" s="9" t="str">
        <f>IF(Search!$F$4="","",IF(Inventory!$AJ1121&lt;Search!$F$4,"",1))</f>
        <v/>
      </c>
      <c r="H1121" s="9" t="str">
        <f>IF(Search!$F$5="","",IF(Inventory!$AJ1121&gt;Search!$F$5,"",1))</f>
        <v/>
      </c>
      <c r="I1121" s="9" t="str">
        <f>IF(Search!$F$7="","",IF(Search!$F$8="",IF(ISNUMBER(SEARCH(Search!$F$7,$AL1121))=TRUE,1,""),""))</f>
        <v/>
      </c>
      <c r="J1121" s="9" t="str">
        <f>IF($AL1121=Search!$F$8,1,"")</f>
        <v/>
      </c>
      <c r="K1121" s="9" t="str">
        <f>IF(Search!$I$4="","",IF(COUNTA($AS1121)=1,IF(Search!$I$4="N","N",1),""))</f>
        <v/>
      </c>
      <c r="L1121" s="9" t="str">
        <f>IF(Search!$I$5="","",IF($AS1121="RC",1,""))</f>
        <v/>
      </c>
      <c r="M1121" s="9" t="str">
        <f>IF(Search!$I$6="","",IF($AS1121="RCP",1,""))</f>
        <v/>
      </c>
      <c r="N1121" s="9" t="str">
        <f>IF(Search!$I$8="","",IF(COUNTA($AT1121)=1,IF(Search!$I$8="N","N",1),""))</f>
        <v/>
      </c>
      <c r="O1121" s="9" t="str">
        <f>IF(Search!$L$4="","",IF(COUNTA($AU1121)=1,IF(Search!$L$4="N","N",1),""))</f>
        <v/>
      </c>
      <c r="P1121" s="9" t="str">
        <f>IF(Search!$L$5="","",IF(ISNUMBER(SEARCH("Jersey",$AU1121))=TRUE,IF(Search!$L$5="N","N",1),""))</f>
        <v/>
      </c>
      <c r="Q1121" s="9" t="str">
        <f>IF(Search!$L$6="","",IF(ISNUMBER(SEARCH("Patch",$AU1121))=TRUE,IF(Search!$L$6="N","N",1),""))</f>
        <v/>
      </c>
      <c r="R1121" s="9" t="str">
        <f>IF(Search!$L$7="","",IF(ISNUMBER(SEARCH("Shield",$AU1121))=TRUE,IF(Search!$L$7="N","N",1),""))</f>
        <v/>
      </c>
      <c r="S1121" s="9" t="str">
        <f>IF(Search!$L$8="","",IF(ISNUMBER(SEARCH("Stick",$AU1121))=TRUE,IF(Search!$L$8="N","N",1),""))</f>
        <v/>
      </c>
      <c r="T1121" s="9" t="str">
        <f>IF(Search!$O$4="","",IF(COUNTA($AW1121)=1,IF(Search!$O$4="N","N",1),""))</f>
        <v/>
      </c>
      <c r="U1121" s="9" t="str">
        <f>IF(Search!$O$5="","",IF($AW1121="","",IF($AW1121&lt;Search!$O$5,"",1)))</f>
        <v/>
      </c>
      <c r="V1121" s="9" t="str">
        <f>IF(Search!$O$6="","",IF($AW1121="","",IF($AW1121&gt;Search!$O$6,"",1)))</f>
        <v/>
      </c>
      <c r="W1121" s="9" t="str">
        <f>IF(Search!$U$4="","",IF($AX1121="","",1))</f>
        <v/>
      </c>
      <c r="X1121" s="9" t="str">
        <f>IF(Search!$U$5="","",IF(ISNUMBER(SEARCH(Search!$U$5,$AX1121))=TRUE,IF(Search!$U$5="N","N",1),""))</f>
        <v/>
      </c>
      <c r="Y1121" s="9" t="str">
        <f>IF(Search!$U$6="","",IF($AY1121&lt;Search!$U$6,"",1))</f>
        <v/>
      </c>
      <c r="Z1121" s="9" t="str">
        <f>IF(Search!$R$4="","",IF(Inventory!$BA1121&lt;Search!$R$4,"",1))</f>
        <v/>
      </c>
      <c r="AA1121" s="9" t="str">
        <f>IF(Search!$R$5="","",IF($BA1121&gt;Search!$R$5,"",1))</f>
        <v/>
      </c>
      <c r="AB1121" s="9" t="str">
        <f>IF(Search!$R$6="","",IF($BB1121&lt;Search!$R$6,"",1))</f>
        <v/>
      </c>
      <c r="AC1121" s="9" t="str">
        <f>IF(Search!$R$7="","",IF($BB1121&lt;Search!$R$7,"",1))</f>
        <v/>
      </c>
      <c r="AD1121" s="45" t="str">
        <f>IF(COUNTIF($A1121:$AC1121,"n")&gt;0,"",IF(SUM($A1121:$AC1121)=COUNTA(Search!$C$4:$C$8,Search!$F$4:$F$8,Search!$I$4:$I$6,Search!$I$8,Search!$L$4:$L$8,Search!$O$4:$O$8,Search!$R$4:$R$7,Search!$U$4:$U$7)-COUNTIF(Search!$C$4:$U$7,"n"),1+LARGE($AD$1:AD1120,1),""))</f>
        <v/>
      </c>
      <c r="AE1121" s="45" t="str">
        <f t="shared" si="54"/>
        <v/>
      </c>
      <c r="AF1121" s="45" t="str">
        <f>IF(AD1121="","",COUNTIF($AE$1:$AE1120,$AE1121)+RANK($AE1121,$AE$2:$AE$10540,1))</f>
        <v/>
      </c>
      <c r="AG1121" s="45" t="str">
        <f t="shared" si="55"/>
        <v/>
      </c>
      <c r="AH1121" s="45" t="str">
        <f>IF($AD1121="","",COUNTIF($AG$1:$AG1120,$AG1121)+RANK($AG1121,$AG$1:$AG$10539,0))</f>
        <v/>
      </c>
      <c r="AI1121" s="10" t="str">
        <f t="shared" si="56"/>
        <v>2006-07 Upper Deck Exclusives Parallel #186 Nikolai Antropov TOR    /   $</v>
      </c>
      <c r="AJ1121" s="11">
        <v>2006</v>
      </c>
      <c r="AK1121" s="17" t="s">
        <v>1987</v>
      </c>
      <c r="AL1121" s="12" t="s">
        <v>674</v>
      </c>
      <c r="AM1121" s="10">
        <v>186</v>
      </c>
      <c r="AN1121" s="12" t="s">
        <v>519</v>
      </c>
      <c r="AO1121" s="9" t="s">
        <v>1904</v>
      </c>
      <c r="AP1121" s="9"/>
      <c r="AQ1121" s="9"/>
      <c r="AR1121" s="14"/>
      <c r="AS1121" s="9"/>
      <c r="AT1121" s="9"/>
      <c r="AU1121" s="9"/>
      <c r="AV1121" s="13"/>
      <c r="AW1121" s="13"/>
      <c r="AX1121" s="9"/>
      <c r="AY1121" s="9"/>
      <c r="AZ1121" s="9"/>
      <c r="BA1121" s="33"/>
      <c r="BB1121" s="33"/>
      <c r="BC1121" s="36"/>
      <c r="BD1121" s="12" t="s">
        <v>1771</v>
      </c>
    </row>
    <row r="1122" spans="1:56" s="12" customFormat="1" x14ac:dyDescent="0.2">
      <c r="A1122" s="9" t="str">
        <f>IF(Search!$C$5="","",IF(COUNTA(Inventory!$AP1122)=1,1,""))</f>
        <v/>
      </c>
      <c r="B1122" s="9" t="str">
        <f>IF(Search!$C$4="","",IF(ISNUMBER(SEARCH(Search!$C$4,$AR1122))=TRUE,1,""))</f>
        <v/>
      </c>
      <c r="C1122" s="9" t="str">
        <f>IF(Search!$C$6="x",IF(COUNTA($AQ1122)=1,1,"N"),IF(COUNTA($AQ1122)=1,"N",""))</f>
        <v/>
      </c>
      <c r="D1122" s="9" t="str">
        <f>IF(Search!$O$8="","",IF(ISNUMBER(SEARCH(Search!$O$8,$BD1122))=TRUE,1,""))</f>
        <v/>
      </c>
      <c r="E1122" s="9" t="str">
        <f>IF(Search!$C$7="","",IF(ISNUMBER(SEARCH(Search!$C$7,$AN1122))=TRUE,1,""))</f>
        <v/>
      </c>
      <c r="F1122" s="9" t="str">
        <f>IF(Search!$C$8="","",IF(ISNUMBER(SEARCH(Search!$C$8,$AO1122))=TRUE,1,""))</f>
        <v/>
      </c>
      <c r="G1122" s="9" t="str">
        <f>IF(Search!$F$4="","",IF(Inventory!$AJ1122&lt;Search!$F$4,"",1))</f>
        <v/>
      </c>
      <c r="H1122" s="9" t="str">
        <f>IF(Search!$F$5="","",IF(Inventory!$AJ1122&gt;Search!$F$5,"",1))</f>
        <v/>
      </c>
      <c r="I1122" s="9" t="str">
        <f>IF(Search!$F$7="","",IF(Search!$F$8="",IF(ISNUMBER(SEARCH(Search!$F$7,$AL1122))=TRUE,1,""),""))</f>
        <v/>
      </c>
      <c r="J1122" s="9" t="str">
        <f>IF($AL1122=Search!$F$8,1,"")</f>
        <v/>
      </c>
      <c r="K1122" s="9" t="str">
        <f>IF(Search!$I$4="","",IF(COUNTA($AS1122)=1,IF(Search!$I$4="N","N",1),""))</f>
        <v/>
      </c>
      <c r="L1122" s="9" t="str">
        <f>IF(Search!$I$5="","",IF($AS1122="RC",1,""))</f>
        <v/>
      </c>
      <c r="M1122" s="9" t="str">
        <f>IF(Search!$I$6="","",IF($AS1122="RCP",1,""))</f>
        <v/>
      </c>
      <c r="N1122" s="9" t="str">
        <f>IF(Search!$I$8="","",IF(COUNTA($AT1122)=1,IF(Search!$I$8="N","N",1),""))</f>
        <v/>
      </c>
      <c r="O1122" s="9" t="str">
        <f>IF(Search!$L$4="","",IF(COUNTA($AU1122)=1,IF(Search!$L$4="N","N",1),""))</f>
        <v/>
      </c>
      <c r="P1122" s="9" t="str">
        <f>IF(Search!$L$5="","",IF(ISNUMBER(SEARCH("Jersey",$AU1122))=TRUE,IF(Search!$L$5="N","N",1),""))</f>
        <v/>
      </c>
      <c r="Q1122" s="9" t="str">
        <f>IF(Search!$L$6="","",IF(ISNUMBER(SEARCH("Patch",$AU1122))=TRUE,IF(Search!$L$6="N","N",1),""))</f>
        <v/>
      </c>
      <c r="R1122" s="9" t="str">
        <f>IF(Search!$L$7="","",IF(ISNUMBER(SEARCH("Shield",$AU1122))=TRUE,IF(Search!$L$7="N","N",1),""))</f>
        <v/>
      </c>
      <c r="S1122" s="9" t="str">
        <f>IF(Search!$L$8="","",IF(ISNUMBER(SEARCH("Stick",$AU1122))=TRUE,IF(Search!$L$8="N","N",1),""))</f>
        <v/>
      </c>
      <c r="T1122" s="9" t="str">
        <f>IF(Search!$O$4="","",IF(COUNTA($AW1122)=1,IF(Search!$O$4="N","N",1),""))</f>
        <v/>
      </c>
      <c r="U1122" s="9" t="str">
        <f>IF(Search!$O$5="","",IF($AW1122="","",IF($AW1122&lt;Search!$O$5,"",1)))</f>
        <v/>
      </c>
      <c r="V1122" s="9" t="str">
        <f>IF(Search!$O$6="","",IF($AW1122="","",IF($AW1122&gt;Search!$O$6,"",1)))</f>
        <v/>
      </c>
      <c r="W1122" s="9" t="str">
        <f>IF(Search!$U$4="","",IF($AX1122="","",1))</f>
        <v/>
      </c>
      <c r="X1122" s="9" t="str">
        <f>IF(Search!$U$5="","",IF(ISNUMBER(SEARCH(Search!$U$5,$AX1122))=TRUE,IF(Search!$U$5="N","N",1),""))</f>
        <v/>
      </c>
      <c r="Y1122" s="9" t="str">
        <f>IF(Search!$U$6="","",IF($AY1122&lt;Search!$U$6,"",1))</f>
        <v/>
      </c>
      <c r="Z1122" s="9" t="str">
        <f>IF(Search!$R$4="","",IF(Inventory!$BA1122&lt;Search!$R$4,"",1))</f>
        <v/>
      </c>
      <c r="AA1122" s="9" t="str">
        <f>IF(Search!$R$5="","",IF($BA1122&gt;Search!$R$5,"",1))</f>
        <v/>
      </c>
      <c r="AB1122" s="9" t="str">
        <f>IF(Search!$R$6="","",IF($BB1122&lt;Search!$R$6,"",1))</f>
        <v/>
      </c>
      <c r="AC1122" s="9" t="str">
        <f>IF(Search!$R$7="","",IF($BB1122&lt;Search!$R$7,"",1))</f>
        <v/>
      </c>
      <c r="AD1122" s="45" t="str">
        <f>IF(COUNTIF($A1122:$AC1122,"n")&gt;0,"",IF(SUM($A1122:$AC1122)=COUNTA(Search!$C$4:$C$8,Search!$F$4:$F$8,Search!$I$4:$I$6,Search!$I$8,Search!$L$4:$L$8,Search!$O$4:$O$8,Search!$R$4:$R$7,Search!$U$4:$U$7)-COUNTIF(Search!$C$4:$U$7,"n"),1+LARGE($AD$1:AD1121,1),""))</f>
        <v/>
      </c>
      <c r="AE1122" s="45" t="str">
        <f t="shared" si="54"/>
        <v/>
      </c>
      <c r="AF1122" s="45" t="str">
        <f>IF(AD1122="","",COUNTIF($AE$1:$AE1121,$AE1122)+RANK($AE1122,$AE$2:$AE$10540,1))</f>
        <v/>
      </c>
      <c r="AG1122" s="45" t="str">
        <f t="shared" si="55"/>
        <v/>
      </c>
      <c r="AH1122" s="45" t="str">
        <f>IF($AD1122="","",COUNTIF($AG$1:$AG1121,$AG1122)+RANK($AG1122,$AG$1:$AG$10539,0))</f>
        <v/>
      </c>
      <c r="AI1122" s="10" t="str">
        <f t="shared" si="56"/>
        <v>2006-07 Upper Deck High Gloss #245 Brendan Bell TOR    /   $</v>
      </c>
      <c r="AJ1122" s="11">
        <v>2006</v>
      </c>
      <c r="AK1122" s="17" t="s">
        <v>1987</v>
      </c>
      <c r="AL1122" s="12" t="s">
        <v>675</v>
      </c>
      <c r="AM1122" s="10">
        <v>245</v>
      </c>
      <c r="AN1122" s="12" t="s">
        <v>658</v>
      </c>
      <c r="AO1122" s="9" t="s">
        <v>1904</v>
      </c>
      <c r="AP1122" s="9"/>
      <c r="AQ1122" s="9"/>
      <c r="AR1122" s="14"/>
      <c r="AS1122" s="9"/>
      <c r="AT1122" s="9"/>
      <c r="AU1122" s="9"/>
      <c r="AV1122" s="13"/>
      <c r="AW1122" s="13"/>
      <c r="AX1122" s="9"/>
      <c r="AY1122" s="9"/>
      <c r="AZ1122" s="9"/>
      <c r="BA1122" s="33"/>
      <c r="BB1122" s="33"/>
      <c r="BC1122" s="36"/>
      <c r="BD1122" s="12" t="s">
        <v>1771</v>
      </c>
    </row>
    <row r="1123" spans="1:56" s="12" customFormat="1" x14ac:dyDescent="0.2">
      <c r="A1123" s="9" t="str">
        <f>IF(Search!$C$5="","",IF(COUNTA(Inventory!$AP1123)=1,1,""))</f>
        <v/>
      </c>
      <c r="B1123" s="9" t="str">
        <f>IF(Search!$C$4="","",IF(ISNUMBER(SEARCH(Search!$C$4,$AR1123))=TRUE,1,""))</f>
        <v/>
      </c>
      <c r="C1123" s="9" t="str">
        <f>IF(Search!$C$6="x",IF(COUNTA($AQ1123)=1,1,"N"),IF(COUNTA($AQ1123)=1,"N",""))</f>
        <v/>
      </c>
      <c r="D1123" s="9" t="str">
        <f>IF(Search!$O$8="","",IF(ISNUMBER(SEARCH(Search!$O$8,$BD1123))=TRUE,1,""))</f>
        <v/>
      </c>
      <c r="E1123" s="9" t="str">
        <f>IF(Search!$C$7="","",IF(ISNUMBER(SEARCH(Search!$C$7,$AN1123))=TRUE,1,""))</f>
        <v/>
      </c>
      <c r="F1123" s="9" t="str">
        <f>IF(Search!$C$8="","",IF(ISNUMBER(SEARCH(Search!$C$8,$AO1123))=TRUE,1,""))</f>
        <v/>
      </c>
      <c r="G1123" s="9" t="str">
        <f>IF(Search!$F$4="","",IF(Inventory!$AJ1123&lt;Search!$F$4,"",1))</f>
        <v/>
      </c>
      <c r="H1123" s="9" t="str">
        <f>IF(Search!$F$5="","",IF(Inventory!$AJ1123&gt;Search!$F$5,"",1))</f>
        <v/>
      </c>
      <c r="I1123" s="9" t="str">
        <f>IF(Search!$F$7="","",IF(Search!$F$8="",IF(ISNUMBER(SEARCH(Search!$F$7,$AL1123))=TRUE,1,""),""))</f>
        <v/>
      </c>
      <c r="J1123" s="9" t="str">
        <f>IF($AL1123=Search!$F$8,1,"")</f>
        <v/>
      </c>
      <c r="K1123" s="9" t="str">
        <f>IF(Search!$I$4="","",IF(COUNTA($AS1123)=1,IF(Search!$I$4="N","N",1),""))</f>
        <v/>
      </c>
      <c r="L1123" s="9" t="str">
        <f>IF(Search!$I$5="","",IF($AS1123="RC",1,""))</f>
        <v/>
      </c>
      <c r="M1123" s="9" t="str">
        <f>IF(Search!$I$6="","",IF($AS1123="RCP",1,""))</f>
        <v/>
      </c>
      <c r="N1123" s="9" t="str">
        <f>IF(Search!$I$8="","",IF(COUNTA($AT1123)=1,IF(Search!$I$8="N","N",1),""))</f>
        <v/>
      </c>
      <c r="O1123" s="9" t="str">
        <f>IF(Search!$L$4="","",IF(COUNTA($AU1123)=1,IF(Search!$L$4="N","N",1),""))</f>
        <v/>
      </c>
      <c r="P1123" s="9" t="str">
        <f>IF(Search!$L$5="","",IF(ISNUMBER(SEARCH("Jersey",$AU1123))=TRUE,IF(Search!$L$5="N","N",1),""))</f>
        <v/>
      </c>
      <c r="Q1123" s="9" t="str">
        <f>IF(Search!$L$6="","",IF(ISNUMBER(SEARCH("Patch",$AU1123))=TRUE,IF(Search!$L$6="N","N",1),""))</f>
        <v/>
      </c>
      <c r="R1123" s="9" t="str">
        <f>IF(Search!$L$7="","",IF(ISNUMBER(SEARCH("Shield",$AU1123))=TRUE,IF(Search!$L$7="N","N",1),""))</f>
        <v/>
      </c>
      <c r="S1123" s="9" t="str">
        <f>IF(Search!$L$8="","",IF(ISNUMBER(SEARCH("Stick",$AU1123))=TRUE,IF(Search!$L$8="N","N",1),""))</f>
        <v/>
      </c>
      <c r="T1123" s="9" t="str">
        <f>IF(Search!$O$4="","",IF(COUNTA($AW1123)=1,IF(Search!$O$4="N","N",1),""))</f>
        <v/>
      </c>
      <c r="U1123" s="9" t="str">
        <f>IF(Search!$O$5="","",IF($AW1123="","",IF($AW1123&lt;Search!$O$5,"",1)))</f>
        <v/>
      </c>
      <c r="V1123" s="9" t="str">
        <f>IF(Search!$O$6="","",IF($AW1123="","",IF($AW1123&gt;Search!$O$6,"",1)))</f>
        <v/>
      </c>
      <c r="W1123" s="9" t="str">
        <f>IF(Search!$U$4="","",IF($AX1123="","",1))</f>
        <v/>
      </c>
      <c r="X1123" s="9" t="str">
        <f>IF(Search!$U$5="","",IF(ISNUMBER(SEARCH(Search!$U$5,$AX1123))=TRUE,IF(Search!$U$5="N","N",1),""))</f>
        <v/>
      </c>
      <c r="Y1123" s="9" t="str">
        <f>IF(Search!$U$6="","",IF($AY1123&lt;Search!$U$6,"",1))</f>
        <v/>
      </c>
      <c r="Z1123" s="9" t="str">
        <f>IF(Search!$R$4="","",IF(Inventory!$BA1123&lt;Search!$R$4,"",1))</f>
        <v/>
      </c>
      <c r="AA1123" s="9" t="str">
        <f>IF(Search!$R$5="","",IF($BA1123&gt;Search!$R$5,"",1))</f>
        <v/>
      </c>
      <c r="AB1123" s="9" t="str">
        <f>IF(Search!$R$6="","",IF($BB1123&lt;Search!$R$6,"",1))</f>
        <v/>
      </c>
      <c r="AC1123" s="9" t="str">
        <f>IF(Search!$R$7="","",IF($BB1123&lt;Search!$R$7,"",1))</f>
        <v/>
      </c>
      <c r="AD1123" s="45" t="str">
        <f>IF(COUNTIF($A1123:$AC1123,"n")&gt;0,"",IF(SUM($A1123:$AC1123)=COUNTA(Search!$C$4:$C$8,Search!$F$4:$F$8,Search!$I$4:$I$6,Search!$I$8,Search!$L$4:$L$8,Search!$O$4:$O$8,Search!$R$4:$R$7,Search!$U$4:$U$7)-COUNTIF(Search!$C$4:$U$7,"n"),1+LARGE($AD$1:AD1122,1),""))</f>
        <v/>
      </c>
      <c r="AE1123" s="45" t="str">
        <f t="shared" si="54"/>
        <v/>
      </c>
      <c r="AF1123" s="45" t="str">
        <f>IF(AD1123="","",COUNTIF($AE$1:$AE1122,$AE1123)+RANK($AE1123,$AE$2:$AE$10540,1))</f>
        <v/>
      </c>
      <c r="AG1123" s="45" t="str">
        <f t="shared" si="55"/>
        <v/>
      </c>
      <c r="AH1123" s="45" t="str">
        <f>IF($AD1123="","",COUNTIF($AG$1:$AG1122,$AG1123)+RANK($AG1123,$AG$1:$AG$10539,0))</f>
        <v/>
      </c>
      <c r="AI1123" s="10" t="str">
        <f t="shared" si="56"/>
        <v>2006-07 Upper Deck MVP #323 Ben Ondrus TOR    /   $</v>
      </c>
      <c r="AJ1123" s="11">
        <v>2006</v>
      </c>
      <c r="AK1123" s="17" t="s">
        <v>1987</v>
      </c>
      <c r="AL1123" s="12" t="s">
        <v>621</v>
      </c>
      <c r="AM1123" s="10">
        <v>323</v>
      </c>
      <c r="AN1123" s="12" t="s">
        <v>669</v>
      </c>
      <c r="AO1123" s="14" t="s">
        <v>1904</v>
      </c>
      <c r="AP1123" s="9"/>
      <c r="AQ1123" s="9"/>
      <c r="AR1123" s="14"/>
      <c r="AS1123" s="9"/>
      <c r="AT1123" s="9"/>
      <c r="AU1123" s="9"/>
      <c r="AV1123" s="13"/>
      <c r="AW1123" s="13"/>
      <c r="AX1123" s="9"/>
      <c r="AY1123" s="9"/>
      <c r="AZ1123" s="9"/>
      <c r="BA1123" s="33"/>
      <c r="BB1123" s="33"/>
      <c r="BC1123" s="36"/>
      <c r="BD1123" s="12" t="s">
        <v>1771</v>
      </c>
    </row>
    <row r="1124" spans="1:56" s="12" customFormat="1" x14ac:dyDescent="0.2">
      <c r="A1124" s="9" t="str">
        <f>IF(Search!$C$5="","",IF(COUNTA(Inventory!$AP1124)=1,1,""))</f>
        <v/>
      </c>
      <c r="B1124" s="9" t="str">
        <f>IF(Search!$C$4="","",IF(ISNUMBER(SEARCH(Search!$C$4,$AR1124))=TRUE,1,""))</f>
        <v/>
      </c>
      <c r="C1124" s="9" t="str">
        <f>IF(Search!$C$6="x",IF(COUNTA($AQ1124)=1,1,"N"),IF(COUNTA($AQ1124)=1,"N",""))</f>
        <v/>
      </c>
      <c r="D1124" s="9" t="str">
        <f>IF(Search!$O$8="","",IF(ISNUMBER(SEARCH(Search!$O$8,$BD1124))=TRUE,1,""))</f>
        <v/>
      </c>
      <c r="E1124" s="9" t="str">
        <f>IF(Search!$C$7="","",IF(ISNUMBER(SEARCH(Search!$C$7,$AN1124))=TRUE,1,""))</f>
        <v/>
      </c>
      <c r="F1124" s="9" t="str">
        <f>IF(Search!$C$8="","",IF(ISNUMBER(SEARCH(Search!$C$8,$AO1124))=TRUE,1,""))</f>
        <v/>
      </c>
      <c r="G1124" s="9" t="str">
        <f>IF(Search!$F$4="","",IF(Inventory!$AJ1124&lt;Search!$F$4,"",1))</f>
        <v/>
      </c>
      <c r="H1124" s="9" t="str">
        <f>IF(Search!$F$5="","",IF(Inventory!$AJ1124&gt;Search!$F$5,"",1))</f>
        <v/>
      </c>
      <c r="I1124" s="9" t="str">
        <f>IF(Search!$F$7="","",IF(Search!$F$8="",IF(ISNUMBER(SEARCH(Search!$F$7,$AL1124))=TRUE,1,""),""))</f>
        <v/>
      </c>
      <c r="J1124" s="9" t="str">
        <f>IF($AL1124=Search!$F$8,1,"")</f>
        <v/>
      </c>
      <c r="K1124" s="9" t="str">
        <f>IF(Search!$I$4="","",IF(COUNTA($AS1124)=1,IF(Search!$I$4="N","N",1),""))</f>
        <v/>
      </c>
      <c r="L1124" s="9" t="str">
        <f>IF(Search!$I$5="","",IF($AS1124="RC",1,""))</f>
        <v/>
      </c>
      <c r="M1124" s="9" t="str">
        <f>IF(Search!$I$6="","",IF($AS1124="RCP",1,""))</f>
        <v/>
      </c>
      <c r="N1124" s="9" t="str">
        <f>IF(Search!$I$8="","",IF(COUNTA($AT1124)=1,IF(Search!$I$8="N","N",1),""))</f>
        <v/>
      </c>
      <c r="O1124" s="9" t="str">
        <f>IF(Search!$L$4="","",IF(COUNTA($AU1124)=1,IF(Search!$L$4="N","N",1),""))</f>
        <v/>
      </c>
      <c r="P1124" s="9" t="str">
        <f>IF(Search!$L$5="","",IF(ISNUMBER(SEARCH("Jersey",$AU1124))=TRUE,IF(Search!$L$5="N","N",1),""))</f>
        <v/>
      </c>
      <c r="Q1124" s="9" t="str">
        <f>IF(Search!$L$6="","",IF(ISNUMBER(SEARCH("Patch",$AU1124))=TRUE,IF(Search!$L$6="N","N",1),""))</f>
        <v/>
      </c>
      <c r="R1124" s="9" t="str">
        <f>IF(Search!$L$7="","",IF(ISNUMBER(SEARCH("Shield",$AU1124))=TRUE,IF(Search!$L$7="N","N",1),""))</f>
        <v/>
      </c>
      <c r="S1124" s="9" t="str">
        <f>IF(Search!$L$8="","",IF(ISNUMBER(SEARCH("Stick",$AU1124))=TRUE,IF(Search!$L$8="N","N",1),""))</f>
        <v/>
      </c>
      <c r="T1124" s="9" t="str">
        <f>IF(Search!$O$4="","",IF(COUNTA($AW1124)=1,IF(Search!$O$4="N","N",1),""))</f>
        <v/>
      </c>
      <c r="U1124" s="9" t="str">
        <f>IF(Search!$O$5="","",IF($AW1124="","",IF($AW1124&lt;Search!$O$5,"",1)))</f>
        <v/>
      </c>
      <c r="V1124" s="9" t="str">
        <f>IF(Search!$O$6="","",IF($AW1124="","",IF($AW1124&gt;Search!$O$6,"",1)))</f>
        <v/>
      </c>
      <c r="W1124" s="9" t="str">
        <f>IF(Search!$U$4="","",IF($AX1124="","",1))</f>
        <v/>
      </c>
      <c r="X1124" s="9" t="str">
        <f>IF(Search!$U$5="","",IF(ISNUMBER(SEARCH(Search!$U$5,$AX1124))=TRUE,IF(Search!$U$5="N","N",1),""))</f>
        <v/>
      </c>
      <c r="Y1124" s="9" t="str">
        <f>IF(Search!$U$6="","",IF($AY1124&lt;Search!$U$6,"",1))</f>
        <v/>
      </c>
      <c r="Z1124" s="9" t="str">
        <f>IF(Search!$R$4="","",IF(Inventory!$BA1124&lt;Search!$R$4,"",1))</f>
        <v/>
      </c>
      <c r="AA1124" s="9" t="str">
        <f>IF(Search!$R$5="","",IF($BA1124&gt;Search!$R$5,"",1))</f>
        <v/>
      </c>
      <c r="AB1124" s="9" t="str">
        <f>IF(Search!$R$6="","",IF($BB1124&lt;Search!$R$6,"",1))</f>
        <v/>
      </c>
      <c r="AC1124" s="9" t="str">
        <f>IF(Search!$R$7="","",IF($BB1124&lt;Search!$R$7,"",1))</f>
        <v/>
      </c>
      <c r="AD1124" s="45" t="str">
        <f>IF(COUNTIF($A1124:$AC1124,"n")&gt;0,"",IF(SUM($A1124:$AC1124)=COUNTA(Search!$C$4:$C$8,Search!$F$4:$F$8,Search!$I$4:$I$6,Search!$I$8,Search!$L$4:$L$8,Search!$O$4:$O$8,Search!$R$4:$R$7,Search!$U$4:$U$7)-COUNTIF(Search!$C$4:$U$7,"n"),1+LARGE($AD$1:AD1123,1),""))</f>
        <v/>
      </c>
      <c r="AE1124" s="45" t="str">
        <f t="shared" si="54"/>
        <v/>
      </c>
      <c r="AF1124" s="45" t="str">
        <f>IF(AD1124="","",COUNTIF($AE$1:$AE1123,$AE1124)+RANK($AE1124,$AE$2:$AE$10540,1))</f>
        <v/>
      </c>
      <c r="AG1124" s="45" t="str">
        <f t="shared" si="55"/>
        <v/>
      </c>
      <c r="AH1124" s="45" t="str">
        <f>IF($AD1124="","",COUNTIF($AG$1:$AG1123,$AG1124)+RANK($AG1124,$AG$1:$AG$10539,0))</f>
        <v/>
      </c>
      <c r="AI1124" s="10" t="str">
        <f t="shared" si="56"/>
        <v>2006-07 Upper Deck MVP #326 Brendan Bell TOR    /   $</v>
      </c>
      <c r="AJ1124" s="11">
        <v>2006</v>
      </c>
      <c r="AK1124" s="17" t="s">
        <v>1987</v>
      </c>
      <c r="AL1124" s="12" t="s">
        <v>621</v>
      </c>
      <c r="AM1124" s="10">
        <v>326</v>
      </c>
      <c r="AN1124" s="12" t="s">
        <v>658</v>
      </c>
      <c r="AO1124" s="9" t="s">
        <v>1904</v>
      </c>
      <c r="AP1124" s="9"/>
      <c r="AQ1124" s="9"/>
      <c r="AR1124" s="14"/>
      <c r="AS1124" s="9"/>
      <c r="AT1124" s="9"/>
      <c r="AU1124" s="9"/>
      <c r="AV1124" s="13"/>
      <c r="AW1124" s="13"/>
      <c r="AX1124" s="9"/>
      <c r="AY1124" s="9"/>
      <c r="AZ1124" s="9"/>
      <c r="BA1124" s="33"/>
      <c r="BB1124" s="33"/>
      <c r="BC1124" s="36"/>
      <c r="BD1124" s="12" t="s">
        <v>1771</v>
      </c>
    </row>
    <row r="1125" spans="1:56" s="12" customFormat="1" x14ac:dyDescent="0.2">
      <c r="A1125" s="9" t="str">
        <f>IF(Search!$C$5="","",IF(COUNTA(Inventory!$AP1125)=1,1,""))</f>
        <v/>
      </c>
      <c r="B1125" s="9" t="str">
        <f>IF(Search!$C$4="","",IF(ISNUMBER(SEARCH(Search!$C$4,$AR1125))=TRUE,1,""))</f>
        <v/>
      </c>
      <c r="C1125" s="9" t="str">
        <f>IF(Search!$C$6="x",IF(COUNTA($AQ1125)=1,1,"N"),IF(COUNTA($AQ1125)=1,"N",""))</f>
        <v/>
      </c>
      <c r="D1125" s="9" t="str">
        <f>IF(Search!$O$8="","",IF(ISNUMBER(SEARCH(Search!$O$8,$BD1125))=TRUE,1,""))</f>
        <v/>
      </c>
      <c r="E1125" s="9" t="str">
        <f>IF(Search!$C$7="","",IF(ISNUMBER(SEARCH(Search!$C$7,$AN1125))=TRUE,1,""))</f>
        <v/>
      </c>
      <c r="F1125" s="9" t="str">
        <f>IF(Search!$C$8="","",IF(ISNUMBER(SEARCH(Search!$C$8,$AO1125))=TRUE,1,""))</f>
        <v/>
      </c>
      <c r="G1125" s="9" t="str">
        <f>IF(Search!$F$4="","",IF(Inventory!$AJ1125&lt;Search!$F$4,"",1))</f>
        <v/>
      </c>
      <c r="H1125" s="9" t="str">
        <f>IF(Search!$F$5="","",IF(Inventory!$AJ1125&gt;Search!$F$5,"",1))</f>
        <v/>
      </c>
      <c r="I1125" s="9" t="str">
        <f>IF(Search!$F$7="","",IF(Search!$F$8="",IF(ISNUMBER(SEARCH(Search!$F$7,$AL1125))=TRUE,1,""),""))</f>
        <v/>
      </c>
      <c r="J1125" s="9" t="str">
        <f>IF($AL1125=Search!$F$8,1,"")</f>
        <v/>
      </c>
      <c r="K1125" s="9" t="str">
        <f>IF(Search!$I$4="","",IF(COUNTA($AS1125)=1,IF(Search!$I$4="N","N",1),""))</f>
        <v/>
      </c>
      <c r="L1125" s="9" t="str">
        <f>IF(Search!$I$5="","",IF($AS1125="RC",1,""))</f>
        <v/>
      </c>
      <c r="M1125" s="9" t="str">
        <f>IF(Search!$I$6="","",IF($AS1125="RCP",1,""))</f>
        <v/>
      </c>
      <c r="N1125" s="9" t="str">
        <f>IF(Search!$I$8="","",IF(COUNTA($AT1125)=1,IF(Search!$I$8="N","N",1),""))</f>
        <v/>
      </c>
      <c r="O1125" s="9" t="str">
        <f>IF(Search!$L$4="","",IF(COUNTA($AU1125)=1,IF(Search!$L$4="N","N",1),""))</f>
        <v/>
      </c>
      <c r="P1125" s="9" t="str">
        <f>IF(Search!$L$5="","",IF(ISNUMBER(SEARCH("Jersey",$AU1125))=TRUE,IF(Search!$L$5="N","N",1),""))</f>
        <v/>
      </c>
      <c r="Q1125" s="9" t="str">
        <f>IF(Search!$L$6="","",IF(ISNUMBER(SEARCH("Patch",$AU1125))=TRUE,IF(Search!$L$6="N","N",1),""))</f>
        <v/>
      </c>
      <c r="R1125" s="9" t="str">
        <f>IF(Search!$L$7="","",IF(ISNUMBER(SEARCH("Shield",$AU1125))=TRUE,IF(Search!$L$7="N","N",1),""))</f>
        <v/>
      </c>
      <c r="S1125" s="9" t="str">
        <f>IF(Search!$L$8="","",IF(ISNUMBER(SEARCH("Stick",$AU1125))=TRUE,IF(Search!$L$8="N","N",1),""))</f>
        <v/>
      </c>
      <c r="T1125" s="9" t="str">
        <f>IF(Search!$O$4="","",IF(COUNTA($AW1125)=1,IF(Search!$O$4="N","N",1),""))</f>
        <v/>
      </c>
      <c r="U1125" s="9" t="str">
        <f>IF(Search!$O$5="","",IF($AW1125="","",IF($AW1125&lt;Search!$O$5,"",1)))</f>
        <v/>
      </c>
      <c r="V1125" s="9" t="str">
        <f>IF(Search!$O$6="","",IF($AW1125="","",IF($AW1125&gt;Search!$O$6,"",1)))</f>
        <v/>
      </c>
      <c r="W1125" s="9" t="str">
        <f>IF(Search!$U$4="","",IF($AX1125="","",1))</f>
        <v/>
      </c>
      <c r="X1125" s="9" t="str">
        <f>IF(Search!$U$5="","",IF(ISNUMBER(SEARCH(Search!$U$5,$AX1125))=TRUE,IF(Search!$U$5="N","N",1),""))</f>
        <v/>
      </c>
      <c r="Y1125" s="9" t="str">
        <f>IF(Search!$U$6="","",IF($AY1125&lt;Search!$U$6,"",1))</f>
        <v/>
      </c>
      <c r="Z1125" s="9" t="str">
        <f>IF(Search!$R$4="","",IF(Inventory!$BA1125&lt;Search!$R$4,"",1))</f>
        <v/>
      </c>
      <c r="AA1125" s="9" t="str">
        <f>IF(Search!$R$5="","",IF($BA1125&gt;Search!$R$5,"",1))</f>
        <v/>
      </c>
      <c r="AB1125" s="9" t="str">
        <f>IF(Search!$R$6="","",IF($BB1125&lt;Search!$R$6,"",1))</f>
        <v/>
      </c>
      <c r="AC1125" s="9" t="str">
        <f>IF(Search!$R$7="","",IF($BB1125&lt;Search!$R$7,"",1))</f>
        <v/>
      </c>
      <c r="AD1125" s="45" t="str">
        <f>IF(COUNTIF($A1125:$AC1125,"n")&gt;0,"",IF(SUM($A1125:$AC1125)=COUNTA(Search!$C$4:$C$8,Search!$F$4:$F$8,Search!$I$4:$I$6,Search!$I$8,Search!$L$4:$L$8,Search!$O$4:$O$8,Search!$R$4:$R$7,Search!$U$4:$U$7)-COUNTIF(Search!$C$4:$U$7,"n"),1+LARGE($AD$1:AD1124,1),""))</f>
        <v/>
      </c>
      <c r="AE1125" s="45" t="str">
        <f t="shared" si="54"/>
        <v/>
      </c>
      <c r="AF1125" s="45" t="str">
        <f>IF(AD1125="","",COUNTIF($AE$1:$AE1124,$AE1125)+RANK($AE1125,$AE$2:$AE$10540,1))</f>
        <v/>
      </c>
      <c r="AG1125" s="45" t="str">
        <f t="shared" si="55"/>
        <v/>
      </c>
      <c r="AH1125" s="45" t="str">
        <f>IF($AD1125="","",COUNTIF($AG$1:$AG1124,$AG1125)+RANK($AG1125,$AG$1:$AG$10539,0))</f>
        <v/>
      </c>
      <c r="AI1125" s="10" t="str">
        <f t="shared" si="56"/>
        <v>2006-07 Upper Deck MVP #339 Jeremy Williams     /   $</v>
      </c>
      <c r="AJ1125" s="11">
        <v>2006</v>
      </c>
      <c r="AK1125" s="17" t="s">
        <v>1987</v>
      </c>
      <c r="AL1125" s="12" t="s">
        <v>621</v>
      </c>
      <c r="AM1125" s="10">
        <v>339</v>
      </c>
      <c r="AN1125" s="12" t="s">
        <v>656</v>
      </c>
      <c r="AO1125" s="9"/>
      <c r="AP1125" s="9"/>
      <c r="AQ1125" s="9"/>
      <c r="AR1125" s="14"/>
      <c r="AS1125" s="9"/>
      <c r="AT1125" s="9"/>
      <c r="AU1125" s="9"/>
      <c r="AV1125" s="13"/>
      <c r="AW1125" s="13"/>
      <c r="AX1125" s="9"/>
      <c r="AY1125" s="9"/>
      <c r="AZ1125" s="9"/>
      <c r="BA1125" s="33"/>
      <c r="BB1125" s="33"/>
      <c r="BC1125" s="36"/>
      <c r="BD1125" s="12" t="s">
        <v>1771</v>
      </c>
    </row>
    <row r="1126" spans="1:56" s="12" customFormat="1" x14ac:dyDescent="0.2">
      <c r="A1126" s="9" t="str">
        <f>IF(Search!$C$5="","",IF(COUNTA(Inventory!$AP1126)=1,1,""))</f>
        <v/>
      </c>
      <c r="B1126" s="9" t="str">
        <f>IF(Search!$C$4="","",IF(ISNUMBER(SEARCH(Search!$C$4,$AR1126))=TRUE,1,""))</f>
        <v/>
      </c>
      <c r="C1126" s="9" t="str">
        <f>IF(Search!$C$6="x",IF(COUNTA($AQ1126)=1,1,"N"),IF(COUNTA($AQ1126)=1,"N",""))</f>
        <v/>
      </c>
      <c r="D1126" s="9" t="str">
        <f>IF(Search!$O$8="","",IF(ISNUMBER(SEARCH(Search!$O$8,$BD1126))=TRUE,1,""))</f>
        <v/>
      </c>
      <c r="E1126" s="9" t="str">
        <f>IF(Search!$C$7="","",IF(ISNUMBER(SEARCH(Search!$C$7,$AN1126))=TRUE,1,""))</f>
        <v/>
      </c>
      <c r="F1126" s="9" t="str">
        <f>IF(Search!$C$8="","",IF(ISNUMBER(SEARCH(Search!$C$8,$AO1126))=TRUE,1,""))</f>
        <v/>
      </c>
      <c r="G1126" s="9" t="str">
        <f>IF(Search!$F$4="","",IF(Inventory!$AJ1126&lt;Search!$F$4,"",1))</f>
        <v/>
      </c>
      <c r="H1126" s="9" t="str">
        <f>IF(Search!$F$5="","",IF(Inventory!$AJ1126&gt;Search!$F$5,"",1))</f>
        <v/>
      </c>
      <c r="I1126" s="9" t="str">
        <f>IF(Search!$F$7="","",IF(Search!$F$8="",IF(ISNUMBER(SEARCH(Search!$F$7,$AL1126))=TRUE,1,""),""))</f>
        <v/>
      </c>
      <c r="J1126" s="9" t="str">
        <f>IF($AL1126=Search!$F$8,1,"")</f>
        <v/>
      </c>
      <c r="K1126" s="9" t="str">
        <f>IF(Search!$I$4="","",IF(COUNTA($AS1126)=1,IF(Search!$I$4="N","N",1),""))</f>
        <v/>
      </c>
      <c r="L1126" s="9" t="str">
        <f>IF(Search!$I$5="","",IF($AS1126="RC",1,""))</f>
        <v/>
      </c>
      <c r="M1126" s="9" t="str">
        <f>IF(Search!$I$6="","",IF($AS1126="RCP",1,""))</f>
        <v/>
      </c>
      <c r="N1126" s="9" t="str">
        <f>IF(Search!$I$8="","",IF(COUNTA($AT1126)=1,IF(Search!$I$8="N","N",1),""))</f>
        <v/>
      </c>
      <c r="O1126" s="9" t="str">
        <f>IF(Search!$L$4="","",IF(COUNTA($AU1126)=1,IF(Search!$L$4="N","N",1),""))</f>
        <v/>
      </c>
      <c r="P1126" s="9" t="str">
        <f>IF(Search!$L$5="","",IF(ISNUMBER(SEARCH("Jersey",$AU1126))=TRUE,IF(Search!$L$5="N","N",1),""))</f>
        <v/>
      </c>
      <c r="Q1126" s="9" t="str">
        <f>IF(Search!$L$6="","",IF(ISNUMBER(SEARCH("Patch",$AU1126))=TRUE,IF(Search!$L$6="N","N",1),""))</f>
        <v/>
      </c>
      <c r="R1126" s="9" t="str">
        <f>IF(Search!$L$7="","",IF(ISNUMBER(SEARCH("Shield",$AU1126))=TRUE,IF(Search!$L$7="N","N",1),""))</f>
        <v/>
      </c>
      <c r="S1126" s="9" t="str">
        <f>IF(Search!$L$8="","",IF(ISNUMBER(SEARCH("Stick",$AU1126))=TRUE,IF(Search!$L$8="N","N",1),""))</f>
        <v/>
      </c>
      <c r="T1126" s="9" t="str">
        <f>IF(Search!$O$4="","",IF(COUNTA($AW1126)=1,IF(Search!$O$4="N","N",1),""))</f>
        <v/>
      </c>
      <c r="U1126" s="9" t="str">
        <f>IF(Search!$O$5="","",IF($AW1126="","",IF($AW1126&lt;Search!$O$5,"",1)))</f>
        <v/>
      </c>
      <c r="V1126" s="9" t="str">
        <f>IF(Search!$O$6="","",IF($AW1126="","",IF($AW1126&gt;Search!$O$6,"",1)))</f>
        <v/>
      </c>
      <c r="W1126" s="9" t="str">
        <f>IF(Search!$U$4="","",IF($AX1126="","",1))</f>
        <v/>
      </c>
      <c r="X1126" s="9" t="str">
        <f>IF(Search!$U$5="","",IF(ISNUMBER(SEARCH(Search!$U$5,$AX1126))=TRUE,IF(Search!$U$5="N","N",1),""))</f>
        <v/>
      </c>
      <c r="Y1126" s="9" t="str">
        <f>IF(Search!$U$6="","",IF($AY1126&lt;Search!$U$6,"",1))</f>
        <v/>
      </c>
      <c r="Z1126" s="9" t="str">
        <f>IF(Search!$R$4="","",IF(Inventory!$BA1126&lt;Search!$R$4,"",1))</f>
        <v/>
      </c>
      <c r="AA1126" s="9" t="str">
        <f>IF(Search!$R$5="","",IF($BA1126&gt;Search!$R$5,"",1))</f>
        <v/>
      </c>
      <c r="AB1126" s="9" t="str">
        <f>IF(Search!$R$6="","",IF($BB1126&lt;Search!$R$6,"",1))</f>
        <v/>
      </c>
      <c r="AC1126" s="9" t="str">
        <f>IF(Search!$R$7="","",IF($BB1126&lt;Search!$R$7,"",1))</f>
        <v/>
      </c>
      <c r="AD1126" s="45" t="str">
        <f>IF(COUNTIF($A1126:$AC1126,"n")&gt;0,"",IF(SUM($A1126:$AC1126)=COUNTA(Search!$C$4:$C$8,Search!$F$4:$F$8,Search!$I$4:$I$6,Search!$I$8,Search!$L$4:$L$8,Search!$O$4:$O$8,Search!$R$4:$R$7,Search!$U$4:$U$7)-COUNTIF(Search!$C$4:$U$7,"n"),1+LARGE($AD$1:AD1125,1),""))</f>
        <v/>
      </c>
      <c r="AE1126" s="45" t="str">
        <f t="shared" si="54"/>
        <v/>
      </c>
      <c r="AF1126" s="45" t="str">
        <f>IF(AD1126="","",COUNTIF($AE$1:$AE1125,$AE1126)+RANK($AE1126,$AE$2:$AE$10540,1))</f>
        <v/>
      </c>
      <c r="AG1126" s="45" t="str">
        <f t="shared" si="55"/>
        <v/>
      </c>
      <c r="AH1126" s="45" t="str">
        <f>IF($AD1126="","",COUNTIF($AG$1:$AG1125,$AG1126)+RANK($AG1126,$AG$1:$AG$10539,0))</f>
        <v/>
      </c>
      <c r="AI1126" s="10" t="str">
        <f t="shared" si="56"/>
        <v>2006-07 Upper Deck Shootout Artists #SA12 Vincent Lecavalier     /   $</v>
      </c>
      <c r="AJ1126" s="11">
        <v>2006</v>
      </c>
      <c r="AK1126" s="17" t="s">
        <v>1987</v>
      </c>
      <c r="AL1126" s="12" t="s">
        <v>676</v>
      </c>
      <c r="AM1126" s="10" t="s">
        <v>677</v>
      </c>
      <c r="AN1126" s="12" t="s">
        <v>474</v>
      </c>
      <c r="AO1126" s="9"/>
      <c r="AP1126" s="9"/>
      <c r="AQ1126" s="9"/>
      <c r="AR1126" s="14"/>
      <c r="AS1126" s="9"/>
      <c r="AT1126" s="9"/>
      <c r="AU1126" s="9"/>
      <c r="AV1126" s="13"/>
      <c r="AW1126" s="13"/>
      <c r="AX1126" s="9"/>
      <c r="AY1126" s="9"/>
      <c r="AZ1126" s="9"/>
      <c r="BA1126" s="33"/>
      <c r="BB1126" s="33"/>
      <c r="BC1126" s="36"/>
      <c r="BD1126" s="12" t="s">
        <v>1771</v>
      </c>
    </row>
    <row r="1127" spans="1:56" s="12" customFormat="1" x14ac:dyDescent="0.2">
      <c r="A1127" s="9" t="str">
        <f>IF(Search!$C$5="","",IF(COUNTA(Inventory!$AP1127)=1,1,""))</f>
        <v/>
      </c>
      <c r="B1127" s="9" t="str">
        <f>IF(Search!$C$4="","",IF(ISNUMBER(SEARCH(Search!$C$4,$AR1127))=TRUE,1,""))</f>
        <v/>
      </c>
      <c r="C1127" s="9" t="str">
        <f>IF(Search!$C$6="x",IF(COUNTA($AQ1127)=1,1,"N"),IF(COUNTA($AQ1127)=1,"N",""))</f>
        <v/>
      </c>
      <c r="D1127" s="9" t="str">
        <f>IF(Search!$O$8="","",IF(ISNUMBER(SEARCH(Search!$O$8,$BD1127))=TRUE,1,""))</f>
        <v/>
      </c>
      <c r="E1127" s="9" t="str">
        <f>IF(Search!$C$7="","",IF(ISNUMBER(SEARCH(Search!$C$7,$AN1127))=TRUE,1,""))</f>
        <v/>
      </c>
      <c r="F1127" s="9" t="str">
        <f>IF(Search!$C$8="","",IF(ISNUMBER(SEARCH(Search!$C$8,$AO1127))=TRUE,1,""))</f>
        <v/>
      </c>
      <c r="G1127" s="9" t="str">
        <f>IF(Search!$F$4="","",IF(Inventory!$AJ1127&lt;Search!$F$4,"",1))</f>
        <v/>
      </c>
      <c r="H1127" s="9" t="str">
        <f>IF(Search!$F$5="","",IF(Inventory!$AJ1127&gt;Search!$F$5,"",1))</f>
        <v/>
      </c>
      <c r="I1127" s="9" t="str">
        <f>IF(Search!$F$7="","",IF(Search!$F$8="",IF(ISNUMBER(SEARCH(Search!$F$7,$AL1127))=TRUE,1,""),""))</f>
        <v/>
      </c>
      <c r="J1127" s="9" t="str">
        <f>IF($AL1127=Search!$F$8,1,"")</f>
        <v/>
      </c>
      <c r="K1127" s="9" t="str">
        <f>IF(Search!$I$4="","",IF(COUNTA($AS1127)=1,IF(Search!$I$4="N","N",1),""))</f>
        <v/>
      </c>
      <c r="L1127" s="9" t="str">
        <f>IF(Search!$I$5="","",IF($AS1127="RC",1,""))</f>
        <v/>
      </c>
      <c r="M1127" s="9" t="str">
        <f>IF(Search!$I$6="","",IF($AS1127="RCP",1,""))</f>
        <v/>
      </c>
      <c r="N1127" s="9" t="str">
        <f>IF(Search!$I$8="","",IF(COUNTA($AT1127)=1,IF(Search!$I$8="N","N",1),""))</f>
        <v/>
      </c>
      <c r="O1127" s="9" t="str">
        <f>IF(Search!$L$4="","",IF(COUNTA($AU1127)=1,IF(Search!$L$4="N","N",1),""))</f>
        <v/>
      </c>
      <c r="P1127" s="9" t="str">
        <f>IF(Search!$L$5="","",IF(ISNUMBER(SEARCH("Jersey",$AU1127))=TRUE,IF(Search!$L$5="N","N",1),""))</f>
        <v/>
      </c>
      <c r="Q1127" s="9" t="str">
        <f>IF(Search!$L$6="","",IF(ISNUMBER(SEARCH("Patch",$AU1127))=TRUE,IF(Search!$L$6="N","N",1),""))</f>
        <v/>
      </c>
      <c r="R1127" s="9" t="str">
        <f>IF(Search!$L$7="","",IF(ISNUMBER(SEARCH("Shield",$AU1127))=TRUE,IF(Search!$L$7="N","N",1),""))</f>
        <v/>
      </c>
      <c r="S1127" s="9" t="str">
        <f>IF(Search!$L$8="","",IF(ISNUMBER(SEARCH("Stick",$AU1127))=TRUE,IF(Search!$L$8="N","N",1),""))</f>
        <v/>
      </c>
      <c r="T1127" s="9" t="str">
        <f>IF(Search!$O$4="","",IF(COUNTA($AW1127)=1,IF(Search!$O$4="N","N",1),""))</f>
        <v/>
      </c>
      <c r="U1127" s="9" t="str">
        <f>IF(Search!$O$5="","",IF($AW1127="","",IF($AW1127&lt;Search!$O$5,"",1)))</f>
        <v/>
      </c>
      <c r="V1127" s="9" t="str">
        <f>IF(Search!$O$6="","",IF($AW1127="","",IF($AW1127&gt;Search!$O$6,"",1)))</f>
        <v/>
      </c>
      <c r="W1127" s="9" t="str">
        <f>IF(Search!$U$4="","",IF($AX1127="","",1))</f>
        <v/>
      </c>
      <c r="X1127" s="9" t="str">
        <f>IF(Search!$U$5="","",IF(ISNUMBER(SEARCH(Search!$U$5,$AX1127))=TRUE,IF(Search!$U$5="N","N",1),""))</f>
        <v/>
      </c>
      <c r="Y1127" s="9" t="str">
        <f>IF(Search!$U$6="","",IF($AY1127&lt;Search!$U$6,"",1))</f>
        <v/>
      </c>
      <c r="Z1127" s="9" t="str">
        <f>IF(Search!$R$4="","",IF(Inventory!$BA1127&lt;Search!$R$4,"",1))</f>
        <v/>
      </c>
      <c r="AA1127" s="9" t="str">
        <f>IF(Search!$R$5="","",IF($BA1127&gt;Search!$R$5,"",1))</f>
        <v/>
      </c>
      <c r="AB1127" s="9" t="str">
        <f>IF(Search!$R$6="","",IF($BB1127&lt;Search!$R$6,"",1))</f>
        <v/>
      </c>
      <c r="AC1127" s="9" t="str">
        <f>IF(Search!$R$7="","",IF($BB1127&lt;Search!$R$7,"",1))</f>
        <v/>
      </c>
      <c r="AD1127" s="45" t="str">
        <f>IF(COUNTIF($A1127:$AC1127,"n")&gt;0,"",IF(SUM($A1127:$AC1127)=COUNTA(Search!$C$4:$C$8,Search!$F$4:$F$8,Search!$I$4:$I$6,Search!$I$8,Search!$L$4:$L$8,Search!$O$4:$O$8,Search!$R$4:$R$7,Search!$U$4:$U$7)-COUNTIF(Search!$C$4:$U$7,"n"),1+LARGE($AD$1:AD1126,1),""))</f>
        <v/>
      </c>
      <c r="AE1127" s="45" t="str">
        <f t="shared" si="54"/>
        <v/>
      </c>
      <c r="AF1127" s="45" t="str">
        <f>IF(AD1127="","",COUNTIF($AE$1:$AE1126,$AE1127)+RANK($AE1127,$AE$2:$AE$10540,1))</f>
        <v/>
      </c>
      <c r="AG1127" s="45" t="str">
        <f t="shared" si="55"/>
        <v/>
      </c>
      <c r="AH1127" s="45" t="str">
        <f>IF($AD1127="","",COUNTIF($AG$1:$AG1126,$AG1127)+RANK($AG1127,$AG$1:$AG$10539,0))</f>
        <v/>
      </c>
      <c r="AI1127" s="10" t="str">
        <f t="shared" si="56"/>
        <v>2006-07 Upper Deck Statistical Leaders #SL4 Wade Redden     /   $</v>
      </c>
      <c r="AJ1127" s="11">
        <v>2006</v>
      </c>
      <c r="AK1127" s="17" t="s">
        <v>1987</v>
      </c>
      <c r="AL1127" s="12" t="s">
        <v>678</v>
      </c>
      <c r="AM1127" s="10" t="s">
        <v>679</v>
      </c>
      <c r="AN1127" s="12" t="s">
        <v>276</v>
      </c>
      <c r="AO1127" s="9"/>
      <c r="AP1127" s="9"/>
      <c r="AQ1127" s="9"/>
      <c r="AR1127" s="14"/>
      <c r="AS1127" s="9"/>
      <c r="AT1127" s="9"/>
      <c r="AU1127" s="9"/>
      <c r="AV1127" s="13"/>
      <c r="AW1127" s="13"/>
      <c r="AX1127" s="9"/>
      <c r="AY1127" s="9"/>
      <c r="AZ1127" s="9"/>
      <c r="BA1127" s="33"/>
      <c r="BB1127" s="33"/>
      <c r="BC1127" s="36"/>
      <c r="BD1127" s="12" t="s">
        <v>1771</v>
      </c>
    </row>
    <row r="1128" spans="1:56" s="12" customFormat="1" x14ac:dyDescent="0.2">
      <c r="A1128" s="9" t="str">
        <f>IF(Search!$C$5="","",IF(COUNTA(Inventory!$AP1128)=1,1,""))</f>
        <v/>
      </c>
      <c r="B1128" s="9" t="str">
        <f>IF(Search!$C$4="","",IF(ISNUMBER(SEARCH(Search!$C$4,$AR1128))=TRUE,1,""))</f>
        <v/>
      </c>
      <c r="C1128" s="9" t="str">
        <f>IF(Search!$C$6="x",IF(COUNTA($AQ1128)=1,1,"N"),IF(COUNTA($AQ1128)=1,"N",""))</f>
        <v/>
      </c>
      <c r="D1128" s="9" t="str">
        <f>IF(Search!$O$8="","",IF(ISNUMBER(SEARCH(Search!$O$8,$BD1128))=TRUE,1,""))</f>
        <v/>
      </c>
      <c r="E1128" s="9" t="str">
        <f>IF(Search!$C$7="","",IF(ISNUMBER(SEARCH(Search!$C$7,$AN1128))=TRUE,1,""))</f>
        <v/>
      </c>
      <c r="F1128" s="9" t="str">
        <f>IF(Search!$C$8="","",IF(ISNUMBER(SEARCH(Search!$C$8,$AO1128))=TRUE,1,""))</f>
        <v/>
      </c>
      <c r="G1128" s="9" t="str">
        <f>IF(Search!$F$4="","",IF(Inventory!$AJ1128&lt;Search!$F$4,"",1))</f>
        <v/>
      </c>
      <c r="H1128" s="9" t="str">
        <f>IF(Search!$F$5="","",IF(Inventory!$AJ1128&gt;Search!$F$5,"",1))</f>
        <v/>
      </c>
      <c r="I1128" s="9" t="str">
        <f>IF(Search!$F$7="","",IF(Search!$F$8="",IF(ISNUMBER(SEARCH(Search!$F$7,$AL1128))=TRUE,1,""),""))</f>
        <v/>
      </c>
      <c r="J1128" s="9" t="str">
        <f>IF($AL1128=Search!$F$8,1,"")</f>
        <v/>
      </c>
      <c r="K1128" s="9" t="str">
        <f>IF(Search!$I$4="","",IF(COUNTA($AS1128)=1,IF(Search!$I$4="N","N",1),""))</f>
        <v/>
      </c>
      <c r="L1128" s="9" t="str">
        <f>IF(Search!$I$5="","",IF($AS1128="RC",1,""))</f>
        <v/>
      </c>
      <c r="M1128" s="9" t="str">
        <f>IF(Search!$I$6="","",IF($AS1128="RCP",1,""))</f>
        <v/>
      </c>
      <c r="N1128" s="9" t="str">
        <f>IF(Search!$I$8="","",IF(COUNTA($AT1128)=1,IF(Search!$I$8="N","N",1),""))</f>
        <v/>
      </c>
      <c r="O1128" s="9" t="str">
        <f>IF(Search!$L$4="","",IF(COUNTA($AU1128)=1,IF(Search!$L$4="N","N",1),""))</f>
        <v/>
      </c>
      <c r="P1128" s="9" t="str">
        <f>IF(Search!$L$5="","",IF(ISNUMBER(SEARCH("Jersey",$AU1128))=TRUE,IF(Search!$L$5="N","N",1),""))</f>
        <v/>
      </c>
      <c r="Q1128" s="9" t="str">
        <f>IF(Search!$L$6="","",IF(ISNUMBER(SEARCH("Patch",$AU1128))=TRUE,IF(Search!$L$6="N","N",1),""))</f>
        <v/>
      </c>
      <c r="R1128" s="9" t="str">
        <f>IF(Search!$L$7="","",IF(ISNUMBER(SEARCH("Shield",$AU1128))=TRUE,IF(Search!$L$7="N","N",1),""))</f>
        <v/>
      </c>
      <c r="S1128" s="9" t="str">
        <f>IF(Search!$L$8="","",IF(ISNUMBER(SEARCH("Stick",$AU1128))=TRUE,IF(Search!$L$8="N","N",1),""))</f>
        <v/>
      </c>
      <c r="T1128" s="9" t="str">
        <f>IF(Search!$O$4="","",IF(COUNTA($AW1128)=1,IF(Search!$O$4="N","N",1),""))</f>
        <v/>
      </c>
      <c r="U1128" s="9" t="str">
        <f>IF(Search!$O$5="","",IF($AW1128="","",IF($AW1128&lt;Search!$O$5,"",1)))</f>
        <v/>
      </c>
      <c r="V1128" s="9" t="str">
        <f>IF(Search!$O$6="","",IF($AW1128="","",IF($AW1128&gt;Search!$O$6,"",1)))</f>
        <v/>
      </c>
      <c r="W1128" s="9" t="str">
        <f>IF(Search!$U$4="","",IF($AX1128="","",1))</f>
        <v/>
      </c>
      <c r="X1128" s="9" t="str">
        <f>IF(Search!$U$5="","",IF(ISNUMBER(SEARCH(Search!$U$5,$AX1128))=TRUE,IF(Search!$U$5="N","N",1),""))</f>
        <v/>
      </c>
      <c r="Y1128" s="9" t="str">
        <f>IF(Search!$U$6="","",IF($AY1128&lt;Search!$U$6,"",1))</f>
        <v/>
      </c>
      <c r="Z1128" s="9" t="str">
        <f>IF(Search!$R$4="","",IF(Inventory!$BA1128&lt;Search!$R$4,"",1))</f>
        <v/>
      </c>
      <c r="AA1128" s="9" t="str">
        <f>IF(Search!$R$5="","",IF($BA1128&gt;Search!$R$5,"",1))</f>
        <v/>
      </c>
      <c r="AB1128" s="9" t="str">
        <f>IF(Search!$R$6="","",IF($BB1128&lt;Search!$R$6,"",1))</f>
        <v/>
      </c>
      <c r="AC1128" s="9" t="str">
        <f>IF(Search!$R$7="","",IF($BB1128&lt;Search!$R$7,"",1))</f>
        <v/>
      </c>
      <c r="AD1128" s="45" t="str">
        <f>IF(COUNTIF($A1128:$AC1128,"n")&gt;0,"",IF(SUM($A1128:$AC1128)=COUNTA(Search!$C$4:$C$8,Search!$F$4:$F$8,Search!$I$4:$I$6,Search!$I$8,Search!$L$4:$L$8,Search!$O$4:$O$8,Search!$R$4:$R$7,Search!$U$4:$U$7)-COUNTIF(Search!$C$4:$U$7,"n"),1+LARGE($AD$1:AD1127,1),""))</f>
        <v/>
      </c>
      <c r="AE1128" s="45" t="str">
        <f t="shared" si="54"/>
        <v/>
      </c>
      <c r="AF1128" s="45" t="str">
        <f>IF(AD1128="","",COUNTIF($AE$1:$AE1127,$AE1128)+RANK($AE1128,$AE$2:$AE$10540,1))</f>
        <v/>
      </c>
      <c r="AG1128" s="45" t="str">
        <f t="shared" si="55"/>
        <v/>
      </c>
      <c r="AH1128" s="45" t="str">
        <f>IF($AD1128="","",COUNTIF($AG$1:$AG1127,$AG1128)+RANK($AG1128,$AG$1:$AG$10539,0))</f>
        <v/>
      </c>
      <c r="AI1128" s="10" t="str">
        <f t="shared" si="56"/>
        <v>2006-07 Upper Deck Victory #318 Dave Bolland     /   $</v>
      </c>
      <c r="AJ1128" s="11">
        <v>2006</v>
      </c>
      <c r="AK1128" s="17" t="s">
        <v>1987</v>
      </c>
      <c r="AL1128" s="12" t="s">
        <v>625</v>
      </c>
      <c r="AM1128" s="10">
        <v>318</v>
      </c>
      <c r="AN1128" s="12" t="s">
        <v>666</v>
      </c>
      <c r="AO1128" s="9"/>
      <c r="AP1128" s="9"/>
      <c r="AQ1128" s="9"/>
      <c r="AR1128" s="14"/>
      <c r="AS1128" s="9"/>
      <c r="AT1128" s="9"/>
      <c r="AU1128" s="9"/>
      <c r="AV1128" s="13"/>
      <c r="AW1128" s="13"/>
      <c r="AX1128" s="9"/>
      <c r="AY1128" s="9"/>
      <c r="AZ1128" s="9"/>
      <c r="BA1128" s="33"/>
      <c r="BB1128" s="33"/>
      <c r="BC1128" s="36"/>
      <c r="BD1128" s="12" t="s">
        <v>1771</v>
      </c>
    </row>
    <row r="1129" spans="1:56" s="12" customFormat="1" x14ac:dyDescent="0.2">
      <c r="A1129" s="9">
        <f>IF(Search!$C$5="","",IF(COUNTA(Inventory!$AP1129)=1,1,""))</f>
        <v>1</v>
      </c>
      <c r="B1129" s="9" t="str">
        <f>IF(Search!$C$4="","",IF(ISNUMBER(SEARCH(Search!$C$4,$AR1129))=TRUE,1,""))</f>
        <v/>
      </c>
      <c r="C1129" s="9" t="str">
        <f>IF(Search!$C$6="x",IF(COUNTA($AQ1129)=1,1,"N"),IF(COUNTA($AQ1129)=1,"N",""))</f>
        <v/>
      </c>
      <c r="D1129" s="9" t="str">
        <f>IF(Search!$O$8="","",IF(ISNUMBER(SEARCH(Search!$O$8,$BD1129))=TRUE,1,""))</f>
        <v/>
      </c>
      <c r="E1129" s="9" t="str">
        <f>IF(Search!$C$7="","",IF(ISNUMBER(SEARCH(Search!$C$7,$AN1129))=TRUE,1,""))</f>
        <v/>
      </c>
      <c r="F1129" s="9" t="str">
        <f>IF(Search!$C$8="","",IF(ISNUMBER(SEARCH(Search!$C$8,$AO1129))=TRUE,1,""))</f>
        <v/>
      </c>
      <c r="G1129" s="9" t="str">
        <f>IF(Search!$F$4="","",IF(Inventory!$AJ1129&lt;Search!$F$4,"",1))</f>
        <v/>
      </c>
      <c r="H1129" s="9" t="str">
        <f>IF(Search!$F$5="","",IF(Inventory!$AJ1129&gt;Search!$F$5,"",1))</f>
        <v/>
      </c>
      <c r="I1129" s="9" t="str">
        <f>IF(Search!$F$7="","",IF(Search!$F$8="",IF(ISNUMBER(SEARCH(Search!$F$7,$AL1129))=TRUE,1,""),""))</f>
        <v/>
      </c>
      <c r="J1129" s="9" t="str">
        <f>IF($AL1129=Search!$F$8,1,"")</f>
        <v/>
      </c>
      <c r="K1129" s="9" t="str">
        <f>IF(Search!$I$4="","",IF(COUNTA($AS1129)=1,IF(Search!$I$4="N","N",1),""))</f>
        <v/>
      </c>
      <c r="L1129" s="9" t="str">
        <f>IF(Search!$I$5="","",IF($AS1129="RC",1,""))</f>
        <v/>
      </c>
      <c r="M1129" s="9" t="str">
        <f>IF(Search!$I$6="","",IF($AS1129="RCP",1,""))</f>
        <v/>
      </c>
      <c r="N1129" s="9" t="str">
        <f>IF(Search!$I$8="","",IF(COUNTA($AT1129)=1,IF(Search!$I$8="N","N",1),""))</f>
        <v/>
      </c>
      <c r="O1129" s="9" t="str">
        <f>IF(Search!$L$4="","",IF(COUNTA($AU1129)=1,IF(Search!$L$4="N","N",1),""))</f>
        <v/>
      </c>
      <c r="P1129" s="9" t="str">
        <f>IF(Search!$L$5="","",IF(ISNUMBER(SEARCH("Jersey",$AU1129))=TRUE,IF(Search!$L$5="N","N",1),""))</f>
        <v/>
      </c>
      <c r="Q1129" s="9" t="str">
        <f>IF(Search!$L$6="","",IF(ISNUMBER(SEARCH("Patch",$AU1129))=TRUE,IF(Search!$L$6="N","N",1),""))</f>
        <v/>
      </c>
      <c r="R1129" s="9" t="str">
        <f>IF(Search!$L$7="","",IF(ISNUMBER(SEARCH("Shield",$AU1129))=TRUE,IF(Search!$L$7="N","N",1),""))</f>
        <v/>
      </c>
      <c r="S1129" s="9" t="str">
        <f>IF(Search!$L$8="","",IF(ISNUMBER(SEARCH("Stick",$AU1129))=TRUE,IF(Search!$L$8="N","N",1),""))</f>
        <v/>
      </c>
      <c r="T1129" s="9" t="str">
        <f>IF(Search!$O$4="","",IF(COUNTA($AW1129)=1,IF(Search!$O$4="N","N",1),""))</f>
        <v/>
      </c>
      <c r="U1129" s="9" t="str">
        <f>IF(Search!$O$5="","",IF($AW1129="","",IF($AW1129&lt;Search!$O$5,"",1)))</f>
        <v/>
      </c>
      <c r="V1129" s="9" t="str">
        <f>IF(Search!$O$6="","",IF($AW1129="","",IF($AW1129&gt;Search!$O$6,"",1)))</f>
        <v/>
      </c>
      <c r="W1129" s="9" t="str">
        <f>IF(Search!$U$4="","",IF($AX1129="","",1))</f>
        <v/>
      </c>
      <c r="X1129" s="9" t="str">
        <f>IF(Search!$U$5="","",IF(ISNUMBER(SEARCH(Search!$U$5,$AX1129))=TRUE,IF(Search!$U$5="N","N",1),""))</f>
        <v/>
      </c>
      <c r="Y1129" s="9" t="str">
        <f>IF(Search!$U$6="","",IF($AY1129&lt;Search!$U$6,"",1))</f>
        <v/>
      </c>
      <c r="Z1129" s="9" t="str">
        <f>IF(Search!$R$4="","",IF(Inventory!$BA1129&lt;Search!$R$4,"",1))</f>
        <v/>
      </c>
      <c r="AA1129" s="9" t="str">
        <f>IF(Search!$R$5="","",IF($BA1129&gt;Search!$R$5,"",1))</f>
        <v/>
      </c>
      <c r="AB1129" s="9" t="str">
        <f>IF(Search!$R$6="","",IF($BB1129&lt;Search!$R$6,"",1))</f>
        <v/>
      </c>
      <c r="AC1129" s="9" t="str">
        <f>IF(Search!$R$7="","",IF($BB1129&lt;Search!$R$7,"",1))</f>
        <v/>
      </c>
      <c r="AD1129" s="45">
        <f>IF(COUNTIF($A1129:$AC1129,"n")&gt;0,"",IF(SUM($A1129:$AC1129)=COUNTA(Search!$C$4:$C$8,Search!$F$4:$F$8,Search!$I$4:$I$6,Search!$I$8,Search!$L$4:$L$8,Search!$O$4:$O$8,Search!$R$4:$R$7,Search!$U$4:$U$7)-COUNTIF(Search!$C$4:$U$7,"n"),1+LARGE($AD$1:AD1128,1),""))</f>
        <v>39</v>
      </c>
      <c r="AE1129" s="45">
        <f t="shared" si="54"/>
        <v>1611</v>
      </c>
      <c r="AF1129" s="45">
        <f>IF(AD1129="","",COUNTIF($AE$1:$AE1128,$AE1129)+RANK($AE1129,$AE$2:$AE$10540,1))</f>
        <v>293</v>
      </c>
      <c r="AG1129" s="45">
        <f t="shared" si="55"/>
        <v>0</v>
      </c>
      <c r="AH1129" s="45">
        <f>IF($AD1129="","",COUNTIF($AG$1:$AG1128,$AG1129)+RANK($AG1129,$AG$1:$AG$10539,0))</f>
        <v>201</v>
      </c>
      <c r="AI1129" s="10" t="str">
        <f t="shared" si="56"/>
        <v>2007-08 Artifacts Silver #28 Mats Sundin     /   $</v>
      </c>
      <c r="AJ1129" s="11">
        <v>2007</v>
      </c>
      <c r="AK1129" s="17" t="s">
        <v>1986</v>
      </c>
      <c r="AL1129" s="12" t="s">
        <v>2290</v>
      </c>
      <c r="AM1129" s="10">
        <v>28</v>
      </c>
      <c r="AN1129" s="15" t="s">
        <v>215</v>
      </c>
      <c r="AO1129" s="14"/>
      <c r="AP1129" s="14" t="s">
        <v>1902</v>
      </c>
      <c r="AQ1129" s="14"/>
      <c r="AR1129" s="14"/>
      <c r="AS1129" s="9"/>
      <c r="AT1129" s="9"/>
      <c r="AU1129" s="9"/>
      <c r="AV1129" s="13"/>
      <c r="AW1129" s="13"/>
      <c r="AX1129" s="9"/>
      <c r="AY1129" s="9"/>
      <c r="AZ1129" s="9"/>
      <c r="BA1129" s="33"/>
      <c r="BB1129" s="33"/>
      <c r="BC1129" s="36"/>
      <c r="BD1129" s="12" t="s">
        <v>1771</v>
      </c>
    </row>
    <row r="1130" spans="1:56" s="12" customFormat="1" x14ac:dyDescent="0.2">
      <c r="A1130" s="9">
        <f>IF(Search!$C$5="","",IF(COUNTA(Inventory!$AP1130)=1,1,""))</f>
        <v>1</v>
      </c>
      <c r="B1130" s="9" t="str">
        <f>IF(Search!$C$4="","",IF(ISNUMBER(SEARCH(Search!$C$4,$AR1130))=TRUE,1,""))</f>
        <v/>
      </c>
      <c r="C1130" s="9" t="str">
        <f>IF(Search!$C$6="x",IF(COUNTA($AQ1130)=1,1,"N"),IF(COUNTA($AQ1130)=1,"N",""))</f>
        <v/>
      </c>
      <c r="D1130" s="9" t="str">
        <f>IF(Search!$O$8="","",IF(ISNUMBER(SEARCH(Search!$O$8,$BD1130))=TRUE,1,""))</f>
        <v/>
      </c>
      <c r="E1130" s="9" t="str">
        <f>IF(Search!$C$7="","",IF(ISNUMBER(SEARCH(Search!$C$7,$AN1130))=TRUE,1,""))</f>
        <v/>
      </c>
      <c r="F1130" s="9" t="str">
        <f>IF(Search!$C$8="","",IF(ISNUMBER(SEARCH(Search!$C$8,$AO1130))=TRUE,1,""))</f>
        <v/>
      </c>
      <c r="G1130" s="9" t="str">
        <f>IF(Search!$F$4="","",IF(Inventory!$AJ1130&lt;Search!$F$4,"",1))</f>
        <v/>
      </c>
      <c r="H1130" s="9" t="str">
        <f>IF(Search!$F$5="","",IF(Inventory!$AJ1130&gt;Search!$F$5,"",1))</f>
        <v/>
      </c>
      <c r="I1130" s="9" t="str">
        <f>IF(Search!$F$7="","",IF(Search!$F$8="",IF(ISNUMBER(SEARCH(Search!$F$7,$AL1130))=TRUE,1,""),""))</f>
        <v/>
      </c>
      <c r="J1130" s="9" t="str">
        <f>IF($AL1130=Search!$F$8,1,"")</f>
        <v/>
      </c>
      <c r="K1130" s="9" t="str">
        <f>IF(Search!$I$4="","",IF(COUNTA($AS1130)=1,IF(Search!$I$4="N","N",1),""))</f>
        <v/>
      </c>
      <c r="L1130" s="9" t="str">
        <f>IF(Search!$I$5="","",IF($AS1130="RC",1,""))</f>
        <v/>
      </c>
      <c r="M1130" s="9" t="str">
        <f>IF(Search!$I$6="","",IF($AS1130="RCP",1,""))</f>
        <v/>
      </c>
      <c r="N1130" s="9" t="str">
        <f>IF(Search!$I$8="","",IF(COUNTA($AT1130)=1,IF(Search!$I$8="N","N",1),""))</f>
        <v/>
      </c>
      <c r="O1130" s="9" t="str">
        <f>IF(Search!$L$4="","",IF(COUNTA($AU1130)=1,IF(Search!$L$4="N","N",1),""))</f>
        <v/>
      </c>
      <c r="P1130" s="9" t="str">
        <f>IF(Search!$L$5="","",IF(ISNUMBER(SEARCH("Jersey",$AU1130))=TRUE,IF(Search!$L$5="N","N",1),""))</f>
        <v/>
      </c>
      <c r="Q1130" s="9" t="str">
        <f>IF(Search!$L$6="","",IF(ISNUMBER(SEARCH("Patch",$AU1130))=TRUE,IF(Search!$L$6="N","N",1),""))</f>
        <v/>
      </c>
      <c r="R1130" s="9" t="str">
        <f>IF(Search!$L$7="","",IF(ISNUMBER(SEARCH("Shield",$AU1130))=TRUE,IF(Search!$L$7="N","N",1),""))</f>
        <v/>
      </c>
      <c r="S1130" s="9" t="str">
        <f>IF(Search!$L$8="","",IF(ISNUMBER(SEARCH("Stick",$AU1130))=TRUE,IF(Search!$L$8="N","N",1),""))</f>
        <v/>
      </c>
      <c r="T1130" s="9" t="str">
        <f>IF(Search!$O$4="","",IF(COUNTA($AW1130)=1,IF(Search!$O$4="N","N",1),""))</f>
        <v/>
      </c>
      <c r="U1130" s="9" t="str">
        <f>IF(Search!$O$5="","",IF($AW1130="","",IF($AW1130&lt;Search!$O$5,"",1)))</f>
        <v/>
      </c>
      <c r="V1130" s="9" t="str">
        <f>IF(Search!$O$6="","",IF($AW1130="","",IF($AW1130&gt;Search!$O$6,"",1)))</f>
        <v/>
      </c>
      <c r="W1130" s="9" t="str">
        <f>IF(Search!$U$4="","",IF($AX1130="","",1))</f>
        <v/>
      </c>
      <c r="X1130" s="9" t="str">
        <f>IF(Search!$U$5="","",IF(ISNUMBER(SEARCH(Search!$U$5,$AX1130))=TRUE,IF(Search!$U$5="N","N",1),""))</f>
        <v/>
      </c>
      <c r="Y1130" s="9" t="str">
        <f>IF(Search!$U$6="","",IF($AY1130&lt;Search!$U$6,"",1))</f>
        <v/>
      </c>
      <c r="Z1130" s="9" t="str">
        <f>IF(Search!$R$4="","",IF(Inventory!$BA1130&lt;Search!$R$4,"",1))</f>
        <v/>
      </c>
      <c r="AA1130" s="9" t="str">
        <f>IF(Search!$R$5="","",IF($BA1130&gt;Search!$R$5,"",1))</f>
        <v/>
      </c>
      <c r="AB1130" s="9" t="str">
        <f>IF(Search!$R$6="","",IF($BB1130&lt;Search!$R$6,"",1))</f>
        <v/>
      </c>
      <c r="AC1130" s="9" t="str">
        <f>IF(Search!$R$7="","",IF($BB1130&lt;Search!$R$7,"",1))</f>
        <v/>
      </c>
      <c r="AD1130" s="45">
        <f>IF(COUNTIF($A1130:$AC1130,"n")&gt;0,"",IF(SUM($A1130:$AC1130)=COUNTA(Search!$C$4:$C$8,Search!$F$4:$F$8,Search!$I$4:$I$6,Search!$I$8,Search!$L$4:$L$8,Search!$O$4:$O$8,Search!$R$4:$R$7,Search!$U$4:$U$7)-COUNTIF(Search!$C$4:$U$7,"n"),1+LARGE($AD$1:AD1129,1),""))</f>
        <v>40</v>
      </c>
      <c r="AE1130" s="45">
        <f t="shared" si="54"/>
        <v>1919</v>
      </c>
      <c r="AF1130" s="45">
        <f>IF(AD1130="","",COUNTIF($AE$1:$AE1129,$AE1130)+RANK($AE1130,$AE$2:$AE$10540,1))</f>
        <v>360</v>
      </c>
      <c r="AG1130" s="45">
        <f t="shared" si="55"/>
        <v>0</v>
      </c>
      <c r="AH1130" s="45">
        <f>IF($AD1130="","",COUNTIF($AG$1:$AG1129,$AG1130)+RANK($AG1130,$AG$1:$AG$10539,0))</f>
        <v>202</v>
      </c>
      <c r="AI1130" s="10" t="str">
        <f t="shared" si="56"/>
        <v>2007-08 Be A Player Player's Club Platinum #185 Nikolai Antropov TOR    /   $</v>
      </c>
      <c r="AJ1130" s="11">
        <v>2007</v>
      </c>
      <c r="AK1130" s="17" t="s">
        <v>1986</v>
      </c>
      <c r="AL1130" s="12" t="s">
        <v>680</v>
      </c>
      <c r="AM1130" s="10">
        <v>185</v>
      </c>
      <c r="AN1130" s="12" t="s">
        <v>519</v>
      </c>
      <c r="AO1130" s="9" t="s">
        <v>1904</v>
      </c>
      <c r="AP1130" s="9" t="s">
        <v>1902</v>
      </c>
      <c r="AQ1130" s="9"/>
      <c r="AR1130" s="14"/>
      <c r="AS1130" s="9"/>
      <c r="AT1130" s="9"/>
      <c r="AU1130" s="9"/>
      <c r="AV1130" s="13"/>
      <c r="AW1130" s="13"/>
      <c r="AX1130" s="9"/>
      <c r="AY1130" s="9"/>
      <c r="AZ1130" s="9"/>
      <c r="BA1130" s="33"/>
      <c r="BB1130" s="33"/>
      <c r="BC1130" s="36"/>
      <c r="BD1130" s="12" t="s">
        <v>1771</v>
      </c>
    </row>
    <row r="1131" spans="1:56" s="12" customFormat="1" x14ac:dyDescent="0.2">
      <c r="A1131" s="9">
        <f>IF(Search!$C$5="","",IF(COUNTA(Inventory!$AP1131)=1,1,""))</f>
        <v>1</v>
      </c>
      <c r="B1131" s="9" t="str">
        <f>IF(Search!$C$4="","",IF(ISNUMBER(SEARCH(Search!$C$4,$AR1131))=TRUE,1,""))</f>
        <v/>
      </c>
      <c r="C1131" s="9" t="str">
        <f>IF(Search!$C$6="x",IF(COUNTA($AQ1131)=1,1,"N"),IF(COUNTA($AQ1131)=1,"N",""))</f>
        <v/>
      </c>
      <c r="D1131" s="9" t="str">
        <f>IF(Search!$O$8="","",IF(ISNUMBER(SEARCH(Search!$O$8,$BD1131))=TRUE,1,""))</f>
        <v/>
      </c>
      <c r="E1131" s="9" t="str">
        <f>IF(Search!$C$7="","",IF(ISNUMBER(SEARCH(Search!$C$7,$AN1131))=TRUE,1,""))</f>
        <v/>
      </c>
      <c r="F1131" s="9" t="str">
        <f>IF(Search!$C$8="","",IF(ISNUMBER(SEARCH(Search!$C$8,$AO1131))=TRUE,1,""))</f>
        <v/>
      </c>
      <c r="G1131" s="9" t="str">
        <f>IF(Search!$F$4="","",IF(Inventory!$AJ1131&lt;Search!$F$4,"",1))</f>
        <v/>
      </c>
      <c r="H1131" s="9" t="str">
        <f>IF(Search!$F$5="","",IF(Inventory!$AJ1131&gt;Search!$F$5,"",1))</f>
        <v/>
      </c>
      <c r="I1131" s="9" t="str">
        <f>IF(Search!$F$7="","",IF(Search!$F$8="",IF(ISNUMBER(SEARCH(Search!$F$7,$AL1131))=TRUE,1,""),""))</f>
        <v/>
      </c>
      <c r="J1131" s="9" t="str">
        <f>IF($AL1131=Search!$F$8,1,"")</f>
        <v/>
      </c>
      <c r="K1131" s="9" t="str">
        <f>IF(Search!$I$4="","",IF(COUNTA($AS1131)=1,IF(Search!$I$4="N","N",1),""))</f>
        <v/>
      </c>
      <c r="L1131" s="9" t="str">
        <f>IF(Search!$I$5="","",IF($AS1131="RC",1,""))</f>
        <v/>
      </c>
      <c r="M1131" s="9" t="str">
        <f>IF(Search!$I$6="","",IF($AS1131="RCP",1,""))</f>
        <v/>
      </c>
      <c r="N1131" s="9" t="str">
        <f>IF(Search!$I$8="","",IF(COUNTA($AT1131)=1,IF(Search!$I$8="N","N",1),""))</f>
        <v/>
      </c>
      <c r="O1131" s="9" t="str">
        <f>IF(Search!$L$4="","",IF(COUNTA($AU1131)=1,IF(Search!$L$4="N","N",1),""))</f>
        <v/>
      </c>
      <c r="P1131" s="9" t="str">
        <f>IF(Search!$L$5="","",IF(ISNUMBER(SEARCH("Jersey",$AU1131))=TRUE,IF(Search!$L$5="N","N",1),""))</f>
        <v/>
      </c>
      <c r="Q1131" s="9" t="str">
        <f>IF(Search!$L$6="","",IF(ISNUMBER(SEARCH("Patch",$AU1131))=TRUE,IF(Search!$L$6="N","N",1),""))</f>
        <v/>
      </c>
      <c r="R1131" s="9" t="str">
        <f>IF(Search!$L$7="","",IF(ISNUMBER(SEARCH("Shield",$AU1131))=TRUE,IF(Search!$L$7="N","N",1),""))</f>
        <v/>
      </c>
      <c r="S1131" s="9" t="str">
        <f>IF(Search!$L$8="","",IF(ISNUMBER(SEARCH("Stick",$AU1131))=TRUE,IF(Search!$L$8="N","N",1),""))</f>
        <v/>
      </c>
      <c r="T1131" s="9" t="str">
        <f>IF(Search!$O$4="","",IF(COUNTA($AW1131)=1,IF(Search!$O$4="N","N",1),""))</f>
        <v/>
      </c>
      <c r="U1131" s="9" t="str">
        <f>IF(Search!$O$5="","",IF($AW1131="","",IF($AW1131&lt;Search!$O$5,"",1)))</f>
        <v/>
      </c>
      <c r="V1131" s="9" t="str">
        <f>IF(Search!$O$6="","",IF($AW1131="","",IF($AW1131&gt;Search!$O$6,"",1)))</f>
        <v/>
      </c>
      <c r="W1131" s="9" t="str">
        <f>IF(Search!$U$4="","",IF($AX1131="","",1))</f>
        <v/>
      </c>
      <c r="X1131" s="9" t="str">
        <f>IF(Search!$U$5="","",IF(ISNUMBER(SEARCH(Search!$U$5,$AX1131))=TRUE,IF(Search!$U$5="N","N",1),""))</f>
        <v/>
      </c>
      <c r="Y1131" s="9" t="str">
        <f>IF(Search!$U$6="","",IF($AY1131&lt;Search!$U$6,"",1))</f>
        <v/>
      </c>
      <c r="Z1131" s="9" t="str">
        <f>IF(Search!$R$4="","",IF(Inventory!$BA1131&lt;Search!$R$4,"",1))</f>
        <v/>
      </c>
      <c r="AA1131" s="9" t="str">
        <f>IF(Search!$R$5="","",IF($BA1131&gt;Search!$R$5,"",1))</f>
        <v/>
      </c>
      <c r="AB1131" s="9" t="str">
        <f>IF(Search!$R$6="","",IF($BB1131&lt;Search!$R$6,"",1))</f>
        <v/>
      </c>
      <c r="AC1131" s="9" t="str">
        <f>IF(Search!$R$7="","",IF($BB1131&lt;Search!$R$7,"",1))</f>
        <v/>
      </c>
      <c r="AD1131" s="45">
        <f>IF(COUNTIF($A1131:$AC1131,"n")&gt;0,"",IF(SUM($A1131:$AC1131)=COUNTA(Search!$C$4:$C$8,Search!$F$4:$F$8,Search!$I$4:$I$6,Search!$I$8,Search!$L$4:$L$8,Search!$O$4:$O$8,Search!$R$4:$R$7,Search!$U$4:$U$7)-COUNTIF(Search!$C$4:$U$7,"n"),1+LARGE($AD$1:AD1130,1),""))</f>
        <v>41</v>
      </c>
      <c r="AE1131" s="45">
        <f t="shared" si="54"/>
        <v>66</v>
      </c>
      <c r="AF1131" s="45">
        <f>IF(AD1131="","",COUNTIF($AE$1:$AE1130,$AE1131)+RANK($AE1131,$AE$2:$AE$10540,1))</f>
        <v>11</v>
      </c>
      <c r="AG1131" s="45">
        <f t="shared" si="55"/>
        <v>0</v>
      </c>
      <c r="AH1131" s="45">
        <f>IF($AD1131="","",COUNTIF($AG$1:$AG1130,$AG1131)+RANK($AG1131,$AG$1:$AG$10539,0))</f>
        <v>203</v>
      </c>
      <c r="AI1131" s="10" t="str">
        <f t="shared" si="56"/>
        <v>2007-08 Black Diamond #107 Alexander Radulov     /   $</v>
      </c>
      <c r="AJ1131" s="11">
        <v>2007</v>
      </c>
      <c r="AK1131" s="17" t="s">
        <v>1986</v>
      </c>
      <c r="AL1131" s="12" t="s">
        <v>407</v>
      </c>
      <c r="AM1131" s="10">
        <v>107</v>
      </c>
      <c r="AN1131" s="12" t="s">
        <v>681</v>
      </c>
      <c r="AO1131" s="9"/>
      <c r="AP1131" s="9" t="s">
        <v>1902</v>
      </c>
      <c r="AQ1131" s="9"/>
      <c r="AR1131" s="14"/>
      <c r="AS1131" s="9"/>
      <c r="AT1131" s="9"/>
      <c r="AU1131" s="9"/>
      <c r="AV1131" s="13"/>
      <c r="AW1131" s="13"/>
      <c r="AX1131" s="9"/>
      <c r="AY1131" s="9"/>
      <c r="AZ1131" s="9"/>
      <c r="BA1131" s="33"/>
      <c r="BB1131" s="33"/>
      <c r="BC1131" s="36"/>
      <c r="BD1131" s="12" t="s">
        <v>1771</v>
      </c>
    </row>
    <row r="1132" spans="1:56" s="12" customFormat="1" x14ac:dyDescent="0.2">
      <c r="A1132" s="9" t="str">
        <f>IF(Search!$C$5="","",IF(COUNTA(Inventory!$AP1132)=1,1,""))</f>
        <v/>
      </c>
      <c r="B1132" s="9" t="str">
        <f>IF(Search!$C$4="","",IF(ISNUMBER(SEARCH(Search!$C$4,$AR1132))=TRUE,1,""))</f>
        <v/>
      </c>
      <c r="C1132" s="9" t="str">
        <f>IF(Search!$C$6="x",IF(COUNTA($AQ1132)=1,1,"N"),IF(COUNTA($AQ1132)=1,"N",""))</f>
        <v/>
      </c>
      <c r="D1132" s="9" t="str">
        <f>IF(Search!$O$8="","",IF(ISNUMBER(SEARCH(Search!$O$8,$BD1132))=TRUE,1,""))</f>
        <v/>
      </c>
      <c r="E1132" s="9" t="str">
        <f>IF(Search!$C$7="","",IF(ISNUMBER(SEARCH(Search!$C$7,$AN1132))=TRUE,1,""))</f>
        <v/>
      </c>
      <c r="F1132" s="9" t="str">
        <f>IF(Search!$C$8="","",IF(ISNUMBER(SEARCH(Search!$C$8,$AO1132))=TRUE,1,""))</f>
        <v/>
      </c>
      <c r="G1132" s="9" t="str">
        <f>IF(Search!$F$4="","",IF(Inventory!$AJ1132&lt;Search!$F$4,"",1))</f>
        <v/>
      </c>
      <c r="H1132" s="9" t="str">
        <f>IF(Search!$F$5="","",IF(Inventory!$AJ1132&gt;Search!$F$5,"",1))</f>
        <v/>
      </c>
      <c r="I1132" s="9" t="str">
        <f>IF(Search!$F$7="","",IF(Search!$F$8="",IF(ISNUMBER(SEARCH(Search!$F$7,$AL1132))=TRUE,1,""),""))</f>
        <v/>
      </c>
      <c r="J1132" s="9" t="str">
        <f>IF($AL1132=Search!$F$8,1,"")</f>
        <v/>
      </c>
      <c r="K1132" s="9" t="str">
        <f>IF(Search!$I$4="","",IF(COUNTA($AS1132)=1,IF(Search!$I$4="N","N",1),""))</f>
        <v/>
      </c>
      <c r="L1132" s="9" t="str">
        <f>IF(Search!$I$5="","",IF($AS1132="RC",1,""))</f>
        <v/>
      </c>
      <c r="M1132" s="9" t="str">
        <f>IF(Search!$I$6="","",IF($AS1132="RCP",1,""))</f>
        <v/>
      </c>
      <c r="N1132" s="9" t="str">
        <f>IF(Search!$I$8="","",IF(COUNTA($AT1132)=1,IF(Search!$I$8="N","N",1),""))</f>
        <v/>
      </c>
      <c r="O1132" s="9" t="str">
        <f>IF(Search!$L$4="","",IF(COUNTA($AU1132)=1,IF(Search!$L$4="N","N",1),""))</f>
        <v/>
      </c>
      <c r="P1132" s="9" t="str">
        <f>IF(Search!$L$5="","",IF(ISNUMBER(SEARCH("Jersey",$AU1132))=TRUE,IF(Search!$L$5="N","N",1),""))</f>
        <v/>
      </c>
      <c r="Q1132" s="9" t="str">
        <f>IF(Search!$L$6="","",IF(ISNUMBER(SEARCH("Patch",$AU1132))=TRUE,IF(Search!$L$6="N","N",1),""))</f>
        <v/>
      </c>
      <c r="R1132" s="9" t="str">
        <f>IF(Search!$L$7="","",IF(ISNUMBER(SEARCH("Shield",$AU1132))=TRUE,IF(Search!$L$7="N","N",1),""))</f>
        <v/>
      </c>
      <c r="S1132" s="9" t="str">
        <f>IF(Search!$L$8="","",IF(ISNUMBER(SEARCH("Stick",$AU1132))=TRUE,IF(Search!$L$8="N","N",1),""))</f>
        <v/>
      </c>
      <c r="T1132" s="9" t="str">
        <f>IF(Search!$O$4="","",IF(COUNTA($AW1132)=1,IF(Search!$O$4="N","N",1),""))</f>
        <v/>
      </c>
      <c r="U1132" s="9" t="str">
        <f>IF(Search!$O$5="","",IF($AW1132="","",IF($AW1132&lt;Search!$O$5,"",1)))</f>
        <v/>
      </c>
      <c r="V1132" s="9" t="str">
        <f>IF(Search!$O$6="","",IF($AW1132="","",IF($AW1132&gt;Search!$O$6,"",1)))</f>
        <v/>
      </c>
      <c r="W1132" s="9" t="str">
        <f>IF(Search!$U$4="","",IF($AX1132="","",1))</f>
        <v/>
      </c>
      <c r="X1132" s="9" t="str">
        <f>IF(Search!$U$5="","",IF(ISNUMBER(SEARCH(Search!$U$5,$AX1132))=TRUE,IF(Search!$U$5="N","N",1),""))</f>
        <v/>
      </c>
      <c r="Y1132" s="9" t="str">
        <f>IF(Search!$U$6="","",IF($AY1132&lt;Search!$U$6,"",1))</f>
        <v/>
      </c>
      <c r="Z1132" s="9" t="str">
        <f>IF(Search!$R$4="","",IF(Inventory!$BA1132&lt;Search!$R$4,"",1))</f>
        <v/>
      </c>
      <c r="AA1132" s="9" t="str">
        <f>IF(Search!$R$5="","",IF($BA1132&gt;Search!$R$5,"",1))</f>
        <v/>
      </c>
      <c r="AB1132" s="9" t="str">
        <f>IF(Search!$R$6="","",IF($BB1132&lt;Search!$R$6,"",1))</f>
        <v/>
      </c>
      <c r="AC1132" s="9" t="str">
        <f>IF(Search!$R$7="","",IF($BB1132&lt;Search!$R$7,"",1))</f>
        <v/>
      </c>
      <c r="AD1132" s="45" t="str">
        <f>IF(COUNTIF($A1132:$AC1132,"n")&gt;0,"",IF(SUM($A1132:$AC1132)=COUNTA(Search!$C$4:$C$8,Search!$F$4:$F$8,Search!$I$4:$I$6,Search!$I$8,Search!$L$4:$L$8,Search!$O$4:$O$8,Search!$R$4:$R$7,Search!$U$4:$U$7)-COUNTIF(Search!$C$4:$U$7,"n"),1+LARGE($AD$1:AD1131,1),""))</f>
        <v/>
      </c>
      <c r="AE1132" s="45" t="str">
        <f t="shared" si="54"/>
        <v/>
      </c>
      <c r="AF1132" s="45" t="str">
        <f>IF(AD1132="","",COUNTIF($AE$1:$AE1131,$AE1132)+RANK($AE1132,$AE$2:$AE$10540,1))</f>
        <v/>
      </c>
      <c r="AG1132" s="45" t="str">
        <f t="shared" si="55"/>
        <v/>
      </c>
      <c r="AH1132" s="45" t="str">
        <f>IF($AD1132="","",COUNTIF($AG$1:$AG1131,$AG1132)+RANK($AG1132,$AG$1:$AG$10539,0))</f>
        <v/>
      </c>
      <c r="AI1132" s="10" t="str">
        <f t="shared" si="56"/>
        <v>2007-08 O-Pee-Chee Signatures #SBO Ben Ondrus TOR  AU  /   $</v>
      </c>
      <c r="AJ1132" s="11">
        <v>2007</v>
      </c>
      <c r="AK1132" s="17" t="s">
        <v>1986</v>
      </c>
      <c r="AL1132" s="12" t="s">
        <v>682</v>
      </c>
      <c r="AM1132" s="10" t="s">
        <v>683</v>
      </c>
      <c r="AN1132" s="12" t="s">
        <v>669</v>
      </c>
      <c r="AO1132" s="14" t="s">
        <v>1904</v>
      </c>
      <c r="AP1132" s="9"/>
      <c r="AQ1132" s="9"/>
      <c r="AR1132" s="14"/>
      <c r="AS1132" s="9"/>
      <c r="AT1132" s="9" t="s">
        <v>1857</v>
      </c>
      <c r="AU1132" s="9"/>
      <c r="AV1132" s="13"/>
      <c r="AW1132" s="13"/>
      <c r="AX1132" s="9"/>
      <c r="AY1132" s="9"/>
      <c r="AZ1132" s="9"/>
      <c r="BA1132" s="33"/>
      <c r="BB1132" s="33"/>
      <c r="BC1132" s="36"/>
      <c r="BD1132" s="12" t="s">
        <v>1771</v>
      </c>
    </row>
    <row r="1133" spans="1:56" s="12" customFormat="1" x14ac:dyDescent="0.2">
      <c r="A1133" s="9" t="str">
        <f>IF(Search!$C$5="","",IF(COUNTA(Inventory!$AP1133)=1,1,""))</f>
        <v/>
      </c>
      <c r="B1133" s="9" t="str">
        <f>IF(Search!$C$4="","",IF(ISNUMBER(SEARCH(Search!$C$4,$AR1133))=TRUE,1,""))</f>
        <v/>
      </c>
      <c r="C1133" s="9" t="str">
        <f>IF(Search!$C$6="x",IF(COUNTA($AQ1133)=1,1,"N"),IF(COUNTA($AQ1133)=1,"N",""))</f>
        <v/>
      </c>
      <c r="D1133" s="9" t="str">
        <f>IF(Search!$O$8="","",IF(ISNUMBER(SEARCH(Search!$O$8,$BD1133))=TRUE,1,""))</f>
        <v/>
      </c>
      <c r="E1133" s="9" t="str">
        <f>IF(Search!$C$7="","",IF(ISNUMBER(SEARCH(Search!$C$7,$AN1133))=TRUE,1,""))</f>
        <v/>
      </c>
      <c r="F1133" s="9" t="str">
        <f>IF(Search!$C$8="","",IF(ISNUMBER(SEARCH(Search!$C$8,$AO1133))=TRUE,1,""))</f>
        <v/>
      </c>
      <c r="G1133" s="9" t="str">
        <f>IF(Search!$F$4="","",IF(Inventory!$AJ1133&lt;Search!$F$4,"",1))</f>
        <v/>
      </c>
      <c r="H1133" s="9" t="str">
        <f>IF(Search!$F$5="","",IF(Inventory!$AJ1133&gt;Search!$F$5,"",1))</f>
        <v/>
      </c>
      <c r="I1133" s="9" t="str">
        <f>IF(Search!$F$7="","",IF(Search!$F$8="",IF(ISNUMBER(SEARCH(Search!$F$7,$AL1133))=TRUE,1,""),""))</f>
        <v/>
      </c>
      <c r="J1133" s="9" t="str">
        <f>IF($AL1133=Search!$F$8,1,"")</f>
        <v/>
      </c>
      <c r="K1133" s="9" t="str">
        <f>IF(Search!$I$4="","",IF(COUNTA($AS1133)=1,IF(Search!$I$4="N","N",1),""))</f>
        <v/>
      </c>
      <c r="L1133" s="9" t="str">
        <f>IF(Search!$I$5="","",IF($AS1133="RC",1,""))</f>
        <v/>
      </c>
      <c r="M1133" s="9" t="str">
        <f>IF(Search!$I$6="","",IF($AS1133="RCP",1,""))</f>
        <v/>
      </c>
      <c r="N1133" s="9" t="str">
        <f>IF(Search!$I$8="","",IF(COUNTA($AT1133)=1,IF(Search!$I$8="N","N",1),""))</f>
        <v/>
      </c>
      <c r="O1133" s="9" t="str">
        <f>IF(Search!$L$4="","",IF(COUNTA($AU1133)=1,IF(Search!$L$4="N","N",1),""))</f>
        <v/>
      </c>
      <c r="P1133" s="9" t="str">
        <f>IF(Search!$L$5="","",IF(ISNUMBER(SEARCH("Jersey",$AU1133))=TRUE,IF(Search!$L$5="N","N",1),""))</f>
        <v/>
      </c>
      <c r="Q1133" s="9" t="str">
        <f>IF(Search!$L$6="","",IF(ISNUMBER(SEARCH("Patch",$AU1133))=TRUE,IF(Search!$L$6="N","N",1),""))</f>
        <v/>
      </c>
      <c r="R1133" s="9" t="str">
        <f>IF(Search!$L$7="","",IF(ISNUMBER(SEARCH("Shield",$AU1133))=TRUE,IF(Search!$L$7="N","N",1),""))</f>
        <v/>
      </c>
      <c r="S1133" s="9" t="str">
        <f>IF(Search!$L$8="","",IF(ISNUMBER(SEARCH("Stick",$AU1133))=TRUE,IF(Search!$L$8="N","N",1),""))</f>
        <v/>
      </c>
      <c r="T1133" s="9" t="str">
        <f>IF(Search!$O$4="","",IF(COUNTA($AW1133)=1,IF(Search!$O$4="N","N",1),""))</f>
        <v/>
      </c>
      <c r="U1133" s="9" t="str">
        <f>IF(Search!$O$5="","",IF($AW1133="","",IF($AW1133&lt;Search!$O$5,"",1)))</f>
        <v/>
      </c>
      <c r="V1133" s="9" t="str">
        <f>IF(Search!$O$6="","",IF($AW1133="","",IF($AW1133&gt;Search!$O$6,"",1)))</f>
        <v/>
      </c>
      <c r="W1133" s="9" t="str">
        <f>IF(Search!$U$4="","",IF($AX1133="","",1))</f>
        <v/>
      </c>
      <c r="X1133" s="9" t="str">
        <f>IF(Search!$U$5="","",IF(ISNUMBER(SEARCH(Search!$U$5,$AX1133))=TRUE,IF(Search!$U$5="N","N",1),""))</f>
        <v/>
      </c>
      <c r="Y1133" s="9" t="str">
        <f>IF(Search!$U$6="","",IF($AY1133&lt;Search!$U$6,"",1))</f>
        <v/>
      </c>
      <c r="Z1133" s="9" t="str">
        <f>IF(Search!$R$4="","",IF(Inventory!$BA1133&lt;Search!$R$4,"",1))</f>
        <v/>
      </c>
      <c r="AA1133" s="9" t="str">
        <f>IF(Search!$R$5="","",IF($BA1133&gt;Search!$R$5,"",1))</f>
        <v/>
      </c>
      <c r="AB1133" s="9" t="str">
        <f>IF(Search!$R$6="","",IF($BB1133&lt;Search!$R$6,"",1))</f>
        <v/>
      </c>
      <c r="AC1133" s="9" t="str">
        <f>IF(Search!$R$7="","",IF($BB1133&lt;Search!$R$7,"",1))</f>
        <v/>
      </c>
      <c r="AD1133" s="45" t="str">
        <f>IF(COUNTIF($A1133:$AC1133,"n")&gt;0,"",IF(SUM($A1133:$AC1133)=COUNTA(Search!$C$4:$C$8,Search!$F$4:$F$8,Search!$I$4:$I$6,Search!$I$8,Search!$L$4:$L$8,Search!$O$4:$O$8,Search!$R$4:$R$7,Search!$U$4:$U$7)-COUNTIF(Search!$C$4:$U$7,"n"),1+LARGE($AD$1:AD1132,1),""))</f>
        <v/>
      </c>
      <c r="AE1133" s="45" t="str">
        <f t="shared" si="54"/>
        <v/>
      </c>
      <c r="AF1133" s="45" t="str">
        <f>IF(AD1133="","",COUNTIF($AE$1:$AE1132,$AE1133)+RANK($AE1133,$AE$2:$AE$10540,1))</f>
        <v/>
      </c>
      <c r="AG1133" s="45" t="str">
        <f t="shared" si="55"/>
        <v/>
      </c>
      <c r="AH1133" s="45" t="str">
        <f>IF($AD1133="","",COUNTIF($AG$1:$AG1132,$AG1133)+RANK($AG1133,$AG$1:$AG$10539,0))</f>
        <v/>
      </c>
      <c r="AI1133" s="10" t="str">
        <f t="shared" si="56"/>
        <v>2007-08 SP Authentic #195 Bryan Little  RC AU  /   $</v>
      </c>
      <c r="AJ1133" s="11">
        <v>2007</v>
      </c>
      <c r="AK1133" s="17" t="s">
        <v>1986</v>
      </c>
      <c r="AL1133" s="12" t="s">
        <v>511</v>
      </c>
      <c r="AM1133" s="10">
        <v>195</v>
      </c>
      <c r="AN1133" s="12" t="s">
        <v>684</v>
      </c>
      <c r="AO1133" s="9"/>
      <c r="AP1133" s="9"/>
      <c r="AQ1133" s="9"/>
      <c r="AR1133" s="14" t="s">
        <v>2482</v>
      </c>
      <c r="AS1133" s="9" t="s">
        <v>2</v>
      </c>
      <c r="AT1133" s="9" t="s">
        <v>1857</v>
      </c>
      <c r="AU1133" s="9"/>
      <c r="AV1133" s="13"/>
      <c r="AW1133" s="13"/>
      <c r="AX1133" s="9"/>
      <c r="AY1133" s="9"/>
      <c r="AZ1133" s="9"/>
      <c r="BA1133" s="33"/>
      <c r="BB1133" s="33"/>
      <c r="BC1133" s="36"/>
      <c r="BD1133" s="12" t="s">
        <v>1771</v>
      </c>
    </row>
    <row r="1134" spans="1:56" s="12" customFormat="1" x14ac:dyDescent="0.2">
      <c r="A1134" s="9" t="str">
        <f>IF(Search!$C$5="","",IF(COUNTA(Inventory!$AP1134)=1,1,""))</f>
        <v/>
      </c>
      <c r="B1134" s="9" t="str">
        <f>IF(Search!$C$4="","",IF(ISNUMBER(SEARCH(Search!$C$4,$AR1134))=TRUE,1,""))</f>
        <v/>
      </c>
      <c r="C1134" s="9" t="str">
        <f>IF(Search!$C$6="x",IF(COUNTA($AQ1134)=1,1,"N"),IF(COUNTA($AQ1134)=1,"N",""))</f>
        <v/>
      </c>
      <c r="D1134" s="9" t="str">
        <f>IF(Search!$O$8="","",IF(ISNUMBER(SEARCH(Search!$O$8,$BD1134))=TRUE,1,""))</f>
        <v/>
      </c>
      <c r="E1134" s="9" t="str">
        <f>IF(Search!$C$7="","",IF(ISNUMBER(SEARCH(Search!$C$7,$AN1134))=TRUE,1,""))</f>
        <v/>
      </c>
      <c r="F1134" s="9" t="str">
        <f>IF(Search!$C$8="","",IF(ISNUMBER(SEARCH(Search!$C$8,$AO1134))=TRUE,1,""))</f>
        <v/>
      </c>
      <c r="G1134" s="9" t="str">
        <f>IF(Search!$F$4="","",IF(Inventory!$AJ1134&lt;Search!$F$4,"",1))</f>
        <v/>
      </c>
      <c r="H1134" s="9" t="str">
        <f>IF(Search!$F$5="","",IF(Inventory!$AJ1134&gt;Search!$F$5,"",1))</f>
        <v/>
      </c>
      <c r="I1134" s="9" t="str">
        <f>IF(Search!$F$7="","",IF(Search!$F$8="",IF(ISNUMBER(SEARCH(Search!$F$7,$AL1134))=TRUE,1,""),""))</f>
        <v/>
      </c>
      <c r="J1134" s="9" t="str">
        <f>IF($AL1134=Search!$F$8,1,"")</f>
        <v/>
      </c>
      <c r="K1134" s="9" t="str">
        <f>IF(Search!$I$4="","",IF(COUNTA($AS1134)=1,IF(Search!$I$4="N","N",1),""))</f>
        <v/>
      </c>
      <c r="L1134" s="9" t="str">
        <f>IF(Search!$I$5="","",IF($AS1134="RC",1,""))</f>
        <v/>
      </c>
      <c r="M1134" s="9" t="str">
        <f>IF(Search!$I$6="","",IF($AS1134="RCP",1,""))</f>
        <v/>
      </c>
      <c r="N1134" s="9" t="str">
        <f>IF(Search!$I$8="","",IF(COUNTA($AT1134)=1,IF(Search!$I$8="N","N",1),""))</f>
        <v/>
      </c>
      <c r="O1134" s="9" t="str">
        <f>IF(Search!$L$4="","",IF(COUNTA($AU1134)=1,IF(Search!$L$4="N","N",1),""))</f>
        <v/>
      </c>
      <c r="P1134" s="9" t="str">
        <f>IF(Search!$L$5="","",IF(ISNUMBER(SEARCH("Jersey",$AU1134))=TRUE,IF(Search!$L$5="N","N",1),""))</f>
        <v/>
      </c>
      <c r="Q1134" s="9" t="str">
        <f>IF(Search!$L$6="","",IF(ISNUMBER(SEARCH("Patch",$AU1134))=TRUE,IF(Search!$L$6="N","N",1),""))</f>
        <v/>
      </c>
      <c r="R1134" s="9" t="str">
        <f>IF(Search!$L$7="","",IF(ISNUMBER(SEARCH("Shield",$AU1134))=TRUE,IF(Search!$L$7="N","N",1),""))</f>
        <v/>
      </c>
      <c r="S1134" s="9" t="str">
        <f>IF(Search!$L$8="","",IF(ISNUMBER(SEARCH("Stick",$AU1134))=TRUE,IF(Search!$L$8="N","N",1),""))</f>
        <v/>
      </c>
      <c r="T1134" s="9" t="str">
        <f>IF(Search!$O$4="","",IF(COUNTA($AW1134)=1,IF(Search!$O$4="N","N",1),""))</f>
        <v/>
      </c>
      <c r="U1134" s="9" t="str">
        <f>IF(Search!$O$5="","",IF($AW1134="","",IF($AW1134&lt;Search!$O$5,"",1)))</f>
        <v/>
      </c>
      <c r="V1134" s="9" t="str">
        <f>IF(Search!$O$6="","",IF($AW1134="","",IF($AW1134&gt;Search!$O$6,"",1)))</f>
        <v/>
      </c>
      <c r="W1134" s="9" t="str">
        <f>IF(Search!$U$4="","",IF($AX1134="","",1))</f>
        <v/>
      </c>
      <c r="X1134" s="9" t="str">
        <f>IF(Search!$U$5="","",IF(ISNUMBER(SEARCH(Search!$U$5,$AX1134))=TRUE,IF(Search!$U$5="N","N",1),""))</f>
        <v/>
      </c>
      <c r="Y1134" s="9" t="str">
        <f>IF(Search!$U$6="","",IF($AY1134&lt;Search!$U$6,"",1))</f>
        <v/>
      </c>
      <c r="Z1134" s="9" t="str">
        <f>IF(Search!$R$4="","",IF(Inventory!$BA1134&lt;Search!$R$4,"",1))</f>
        <v/>
      </c>
      <c r="AA1134" s="9" t="str">
        <f>IF(Search!$R$5="","",IF($BA1134&gt;Search!$R$5,"",1))</f>
        <v/>
      </c>
      <c r="AB1134" s="9" t="str">
        <f>IF(Search!$R$6="","",IF($BB1134&lt;Search!$R$6,"",1))</f>
        <v/>
      </c>
      <c r="AC1134" s="9" t="str">
        <f>IF(Search!$R$7="","",IF($BB1134&lt;Search!$R$7,"",1))</f>
        <v/>
      </c>
      <c r="AD1134" s="45" t="str">
        <f>IF(COUNTIF($A1134:$AC1134,"n")&gt;0,"",IF(SUM($A1134:$AC1134)=COUNTA(Search!$C$4:$C$8,Search!$F$4:$F$8,Search!$I$4:$I$6,Search!$I$8,Search!$L$4:$L$8,Search!$O$4:$O$8,Search!$R$4:$R$7,Search!$U$4:$U$7)-COUNTIF(Search!$C$4:$U$7,"n"),1+LARGE($AD$1:AD1133,1),""))</f>
        <v/>
      </c>
      <c r="AE1134" s="45" t="str">
        <f t="shared" si="54"/>
        <v/>
      </c>
      <c r="AF1134" s="45" t="str">
        <f>IF(AD1134="","",COUNTIF($AE$1:$AE1133,$AE1134)+RANK($AE1134,$AE$2:$AE$10540,1))</f>
        <v/>
      </c>
      <c r="AG1134" s="45" t="str">
        <f t="shared" si="55"/>
        <v/>
      </c>
      <c r="AH1134" s="45" t="str">
        <f>IF($AD1134="","",COUNTIF($AG$1:$AG1133,$AG1134)+RANK($AG1134,$AG$1:$AG$10539,0))</f>
        <v/>
      </c>
      <c r="AI1134" s="10" t="str">
        <f t="shared" si="56"/>
        <v>2007-08 SP Authentic #213 Sam Gagner  RC AU  /   $</v>
      </c>
      <c r="AJ1134" s="11">
        <v>2007</v>
      </c>
      <c r="AK1134" s="17" t="s">
        <v>1986</v>
      </c>
      <c r="AL1134" s="12" t="s">
        <v>511</v>
      </c>
      <c r="AM1134" s="10">
        <v>213</v>
      </c>
      <c r="AN1134" s="12" t="s">
        <v>685</v>
      </c>
      <c r="AO1134" s="9"/>
      <c r="AP1134" s="9"/>
      <c r="AQ1134" s="9"/>
      <c r="AR1134" s="14" t="s">
        <v>2482</v>
      </c>
      <c r="AS1134" s="9" t="s">
        <v>2</v>
      </c>
      <c r="AT1134" s="9" t="s">
        <v>1857</v>
      </c>
      <c r="AU1134" s="9"/>
      <c r="AV1134" s="13"/>
      <c r="AW1134" s="13"/>
      <c r="AX1134" s="9"/>
      <c r="AY1134" s="9"/>
      <c r="AZ1134" s="9"/>
      <c r="BA1134" s="33"/>
      <c r="BB1134" s="33"/>
      <c r="BC1134" s="36"/>
      <c r="BD1134" s="12" t="s">
        <v>1771</v>
      </c>
    </row>
    <row r="1135" spans="1:56" s="12" customFormat="1" x14ac:dyDescent="0.2">
      <c r="A1135" s="9" t="str">
        <f>IF(Search!$C$5="","",IF(COUNTA(Inventory!$AP1135)=1,1,""))</f>
        <v/>
      </c>
      <c r="B1135" s="9" t="str">
        <f>IF(Search!$C$4="","",IF(ISNUMBER(SEARCH(Search!$C$4,$AR1135))=TRUE,1,""))</f>
        <v/>
      </c>
      <c r="C1135" s="9" t="str">
        <f>IF(Search!$C$6="x",IF(COUNTA($AQ1135)=1,1,"N"),IF(COUNTA($AQ1135)=1,"N",""))</f>
        <v/>
      </c>
      <c r="D1135" s="9" t="str">
        <f>IF(Search!$O$8="","",IF(ISNUMBER(SEARCH(Search!$O$8,$BD1135))=TRUE,1,""))</f>
        <v/>
      </c>
      <c r="E1135" s="9" t="str">
        <f>IF(Search!$C$7="","",IF(ISNUMBER(SEARCH(Search!$C$7,$AN1135))=TRUE,1,""))</f>
        <v/>
      </c>
      <c r="F1135" s="9" t="str">
        <f>IF(Search!$C$8="","",IF(ISNUMBER(SEARCH(Search!$C$8,$AO1135))=TRUE,1,""))</f>
        <v/>
      </c>
      <c r="G1135" s="9" t="str">
        <f>IF(Search!$F$4="","",IF(Inventory!$AJ1135&lt;Search!$F$4,"",1))</f>
        <v/>
      </c>
      <c r="H1135" s="9" t="str">
        <f>IF(Search!$F$5="","",IF(Inventory!$AJ1135&gt;Search!$F$5,"",1))</f>
        <v/>
      </c>
      <c r="I1135" s="9" t="str">
        <f>IF(Search!$F$7="","",IF(Search!$F$8="",IF(ISNUMBER(SEARCH(Search!$F$7,$AL1135))=TRUE,1,""),""))</f>
        <v/>
      </c>
      <c r="J1135" s="9" t="str">
        <f>IF($AL1135=Search!$F$8,1,"")</f>
        <v/>
      </c>
      <c r="K1135" s="9" t="str">
        <f>IF(Search!$I$4="","",IF(COUNTA($AS1135)=1,IF(Search!$I$4="N","N",1),""))</f>
        <v/>
      </c>
      <c r="L1135" s="9" t="str">
        <f>IF(Search!$I$5="","",IF($AS1135="RC",1,""))</f>
        <v/>
      </c>
      <c r="M1135" s="9" t="str">
        <f>IF(Search!$I$6="","",IF($AS1135="RCP",1,""))</f>
        <v/>
      </c>
      <c r="N1135" s="9" t="str">
        <f>IF(Search!$I$8="","",IF(COUNTA($AT1135)=1,IF(Search!$I$8="N","N",1),""))</f>
        <v/>
      </c>
      <c r="O1135" s="9" t="str">
        <f>IF(Search!$L$4="","",IF(COUNTA($AU1135)=1,IF(Search!$L$4="N","N",1),""))</f>
        <v/>
      </c>
      <c r="P1135" s="9" t="str">
        <f>IF(Search!$L$5="","",IF(ISNUMBER(SEARCH("Jersey",$AU1135))=TRUE,IF(Search!$L$5="N","N",1),""))</f>
        <v/>
      </c>
      <c r="Q1135" s="9" t="str">
        <f>IF(Search!$L$6="","",IF(ISNUMBER(SEARCH("Patch",$AU1135))=TRUE,IF(Search!$L$6="N","N",1),""))</f>
        <v/>
      </c>
      <c r="R1135" s="9" t="str">
        <f>IF(Search!$L$7="","",IF(ISNUMBER(SEARCH("Shield",$AU1135))=TRUE,IF(Search!$L$7="N","N",1),""))</f>
        <v/>
      </c>
      <c r="S1135" s="9" t="str">
        <f>IF(Search!$L$8="","",IF(ISNUMBER(SEARCH("Stick",$AU1135))=TRUE,IF(Search!$L$8="N","N",1),""))</f>
        <v/>
      </c>
      <c r="T1135" s="9" t="str">
        <f>IF(Search!$O$4="","",IF(COUNTA($AW1135)=1,IF(Search!$O$4="N","N",1),""))</f>
        <v/>
      </c>
      <c r="U1135" s="9" t="str">
        <f>IF(Search!$O$5="","",IF($AW1135="","",IF($AW1135&lt;Search!$O$5,"",1)))</f>
        <v/>
      </c>
      <c r="V1135" s="9" t="str">
        <f>IF(Search!$O$6="","",IF($AW1135="","",IF($AW1135&gt;Search!$O$6,"",1)))</f>
        <v/>
      </c>
      <c r="W1135" s="9" t="str">
        <f>IF(Search!$U$4="","",IF($AX1135="","",1))</f>
        <v/>
      </c>
      <c r="X1135" s="9" t="str">
        <f>IF(Search!$U$5="","",IF(ISNUMBER(SEARCH(Search!$U$5,$AX1135))=TRUE,IF(Search!$U$5="N","N",1),""))</f>
        <v/>
      </c>
      <c r="Y1135" s="9" t="str">
        <f>IF(Search!$U$6="","",IF($AY1135&lt;Search!$U$6,"",1))</f>
        <v/>
      </c>
      <c r="Z1135" s="9" t="str">
        <f>IF(Search!$R$4="","",IF(Inventory!$BA1135&lt;Search!$R$4,"",1))</f>
        <v/>
      </c>
      <c r="AA1135" s="9" t="str">
        <f>IF(Search!$R$5="","",IF($BA1135&gt;Search!$R$5,"",1))</f>
        <v/>
      </c>
      <c r="AB1135" s="9" t="str">
        <f>IF(Search!$R$6="","",IF($BB1135&lt;Search!$R$6,"",1))</f>
        <v/>
      </c>
      <c r="AC1135" s="9" t="str">
        <f>IF(Search!$R$7="","",IF($BB1135&lt;Search!$R$7,"",1))</f>
        <v/>
      </c>
      <c r="AD1135" s="45" t="str">
        <f>IF(COUNTIF($A1135:$AC1135,"n")&gt;0,"",IF(SUM($A1135:$AC1135)=COUNTA(Search!$C$4:$C$8,Search!$F$4:$F$8,Search!$I$4:$I$6,Search!$I$8,Search!$L$4:$L$8,Search!$O$4:$O$8,Search!$R$4:$R$7,Search!$U$4:$U$7)-COUNTIF(Search!$C$4:$U$7,"n"),1+LARGE($AD$1:AD1134,1),""))</f>
        <v/>
      </c>
      <c r="AE1135" s="45" t="str">
        <f t="shared" si="54"/>
        <v/>
      </c>
      <c r="AF1135" s="45" t="str">
        <f>IF(AD1135="","",COUNTIF($AE$1:$AE1134,$AE1135)+RANK($AE1135,$AE$2:$AE$10540,1))</f>
        <v/>
      </c>
      <c r="AG1135" s="45" t="str">
        <f t="shared" si="55"/>
        <v/>
      </c>
      <c r="AH1135" s="45" t="str">
        <f>IF($AD1135="","",COUNTIF($AG$1:$AG1134,$AG1135)+RANK($AG1135,$AG$1:$AG$10539,0))</f>
        <v/>
      </c>
      <c r="AI1135" s="10" t="str">
        <f t="shared" si="56"/>
        <v>2007-08 SP Authentic #216 Cory Murphy  RC AU  /   $</v>
      </c>
      <c r="AJ1135" s="11">
        <v>2007</v>
      </c>
      <c r="AK1135" s="17" t="s">
        <v>1986</v>
      </c>
      <c r="AL1135" s="12" t="s">
        <v>511</v>
      </c>
      <c r="AM1135" s="10">
        <v>216</v>
      </c>
      <c r="AN1135" s="12" t="s">
        <v>686</v>
      </c>
      <c r="AO1135" s="9"/>
      <c r="AP1135" s="9"/>
      <c r="AQ1135" s="9"/>
      <c r="AR1135" s="14" t="s">
        <v>2482</v>
      </c>
      <c r="AS1135" s="9" t="s">
        <v>2</v>
      </c>
      <c r="AT1135" s="9" t="s">
        <v>1857</v>
      </c>
      <c r="AU1135" s="9"/>
      <c r="AV1135" s="13"/>
      <c r="AW1135" s="13"/>
      <c r="AX1135" s="9"/>
      <c r="AY1135" s="9"/>
      <c r="AZ1135" s="9"/>
      <c r="BA1135" s="33"/>
      <c r="BB1135" s="33"/>
      <c r="BC1135" s="36"/>
      <c r="BD1135" s="12" t="s">
        <v>1771</v>
      </c>
    </row>
    <row r="1136" spans="1:56" s="12" customFormat="1" x14ac:dyDescent="0.2">
      <c r="A1136" s="9" t="str">
        <f>IF(Search!$C$5="","",IF(COUNTA(Inventory!$AP1136)=1,1,""))</f>
        <v/>
      </c>
      <c r="B1136" s="9" t="str">
        <f>IF(Search!$C$4="","",IF(ISNUMBER(SEARCH(Search!$C$4,$AR1136))=TRUE,1,""))</f>
        <v/>
      </c>
      <c r="C1136" s="9" t="str">
        <f>IF(Search!$C$6="x",IF(COUNTA($AQ1136)=1,1,"N"),IF(COUNTA($AQ1136)=1,"N",""))</f>
        <v/>
      </c>
      <c r="D1136" s="9" t="str">
        <f>IF(Search!$O$8="","",IF(ISNUMBER(SEARCH(Search!$O$8,$BD1136))=TRUE,1,""))</f>
        <v/>
      </c>
      <c r="E1136" s="9" t="str">
        <f>IF(Search!$C$7="","",IF(ISNUMBER(SEARCH(Search!$C$7,$AN1136))=TRUE,1,""))</f>
        <v/>
      </c>
      <c r="F1136" s="9" t="str">
        <f>IF(Search!$C$8="","",IF(ISNUMBER(SEARCH(Search!$C$8,$AO1136))=TRUE,1,""))</f>
        <v/>
      </c>
      <c r="G1136" s="9" t="str">
        <f>IF(Search!$F$4="","",IF(Inventory!$AJ1136&lt;Search!$F$4,"",1))</f>
        <v/>
      </c>
      <c r="H1136" s="9" t="str">
        <f>IF(Search!$F$5="","",IF(Inventory!$AJ1136&gt;Search!$F$5,"",1))</f>
        <v/>
      </c>
      <c r="I1136" s="9" t="str">
        <f>IF(Search!$F$7="","",IF(Search!$F$8="",IF(ISNUMBER(SEARCH(Search!$F$7,$AL1136))=TRUE,1,""),""))</f>
        <v/>
      </c>
      <c r="J1136" s="9" t="str">
        <f>IF($AL1136=Search!$F$8,1,"")</f>
        <v/>
      </c>
      <c r="K1136" s="9" t="str">
        <f>IF(Search!$I$4="","",IF(COUNTA($AS1136)=1,IF(Search!$I$4="N","N",1),""))</f>
        <v/>
      </c>
      <c r="L1136" s="9" t="str">
        <f>IF(Search!$I$5="","",IF($AS1136="RC",1,""))</f>
        <v/>
      </c>
      <c r="M1136" s="9" t="str">
        <f>IF(Search!$I$6="","",IF($AS1136="RCP",1,""))</f>
        <v/>
      </c>
      <c r="N1136" s="9" t="str">
        <f>IF(Search!$I$8="","",IF(COUNTA($AT1136)=1,IF(Search!$I$8="N","N",1),""))</f>
        <v/>
      </c>
      <c r="O1136" s="9" t="str">
        <f>IF(Search!$L$4="","",IF(COUNTA($AU1136)=1,IF(Search!$L$4="N","N",1),""))</f>
        <v/>
      </c>
      <c r="P1136" s="9" t="str">
        <f>IF(Search!$L$5="","",IF(ISNUMBER(SEARCH("Jersey",$AU1136))=TRUE,IF(Search!$L$5="N","N",1),""))</f>
        <v/>
      </c>
      <c r="Q1136" s="9" t="str">
        <f>IF(Search!$L$6="","",IF(ISNUMBER(SEARCH("Patch",$AU1136))=TRUE,IF(Search!$L$6="N","N",1),""))</f>
        <v/>
      </c>
      <c r="R1136" s="9" t="str">
        <f>IF(Search!$L$7="","",IF(ISNUMBER(SEARCH("Shield",$AU1136))=TRUE,IF(Search!$L$7="N","N",1),""))</f>
        <v/>
      </c>
      <c r="S1136" s="9" t="str">
        <f>IF(Search!$L$8="","",IF(ISNUMBER(SEARCH("Stick",$AU1136))=TRUE,IF(Search!$L$8="N","N",1),""))</f>
        <v/>
      </c>
      <c r="T1136" s="9" t="str">
        <f>IF(Search!$O$4="","",IF(COUNTA($AW1136)=1,IF(Search!$O$4="N","N",1),""))</f>
        <v/>
      </c>
      <c r="U1136" s="9" t="str">
        <f>IF(Search!$O$5="","",IF($AW1136="","",IF($AW1136&lt;Search!$O$5,"",1)))</f>
        <v/>
      </c>
      <c r="V1136" s="9" t="str">
        <f>IF(Search!$O$6="","",IF($AW1136="","",IF($AW1136&gt;Search!$O$6,"",1)))</f>
        <v/>
      </c>
      <c r="W1136" s="9" t="str">
        <f>IF(Search!$U$4="","",IF($AX1136="","",1))</f>
        <v/>
      </c>
      <c r="X1136" s="9" t="str">
        <f>IF(Search!$U$5="","",IF(ISNUMBER(SEARCH(Search!$U$5,$AX1136))=TRUE,IF(Search!$U$5="N","N",1),""))</f>
        <v/>
      </c>
      <c r="Y1136" s="9" t="str">
        <f>IF(Search!$U$6="","",IF($AY1136&lt;Search!$U$6,"",1))</f>
        <v/>
      </c>
      <c r="Z1136" s="9" t="str">
        <f>IF(Search!$R$4="","",IF(Inventory!$BA1136&lt;Search!$R$4,"",1))</f>
        <v/>
      </c>
      <c r="AA1136" s="9" t="str">
        <f>IF(Search!$R$5="","",IF($BA1136&gt;Search!$R$5,"",1))</f>
        <v/>
      </c>
      <c r="AB1136" s="9" t="str">
        <f>IF(Search!$R$6="","",IF($BB1136&lt;Search!$R$6,"",1))</f>
        <v/>
      </c>
      <c r="AC1136" s="9" t="str">
        <f>IF(Search!$R$7="","",IF($BB1136&lt;Search!$R$7,"",1))</f>
        <v/>
      </c>
      <c r="AD1136" s="45" t="str">
        <f>IF(COUNTIF($A1136:$AC1136,"n")&gt;0,"",IF(SUM($A1136:$AC1136)=COUNTA(Search!$C$4:$C$8,Search!$F$4:$F$8,Search!$I$4:$I$6,Search!$I$8,Search!$L$4:$L$8,Search!$O$4:$O$8,Search!$R$4:$R$7,Search!$U$4:$U$7)-COUNTIF(Search!$C$4:$U$7,"n"),1+LARGE($AD$1:AD1135,1),""))</f>
        <v/>
      </c>
      <c r="AE1136" s="45" t="str">
        <f t="shared" si="54"/>
        <v/>
      </c>
      <c r="AF1136" s="45" t="str">
        <f>IF(AD1136="","",COUNTIF($AE$1:$AE1135,$AE1136)+RANK($AE1136,$AE$2:$AE$10540,1))</f>
        <v/>
      </c>
      <c r="AG1136" s="45" t="str">
        <f t="shared" si="55"/>
        <v/>
      </c>
      <c r="AH1136" s="45" t="str">
        <f>IF($AD1136="","",COUNTIF($AG$1:$AG1135,$AG1136)+RANK($AG1136,$AG$1:$AG$10539,0))</f>
        <v/>
      </c>
      <c r="AI1136" s="10" t="str">
        <f t="shared" si="56"/>
        <v>2007-08 SP Authentic #220 Lauri Tukonen  RC AU  /   $</v>
      </c>
      <c r="AJ1136" s="11">
        <v>2007</v>
      </c>
      <c r="AK1136" s="17" t="s">
        <v>1986</v>
      </c>
      <c r="AL1136" s="12" t="s">
        <v>511</v>
      </c>
      <c r="AM1136" s="10">
        <v>220</v>
      </c>
      <c r="AN1136" s="12" t="s">
        <v>687</v>
      </c>
      <c r="AO1136" s="9"/>
      <c r="AP1136" s="9"/>
      <c r="AQ1136" s="9"/>
      <c r="AR1136" s="14" t="s">
        <v>2482</v>
      </c>
      <c r="AS1136" s="9" t="s">
        <v>2</v>
      </c>
      <c r="AT1136" s="9" t="s">
        <v>1857</v>
      </c>
      <c r="AU1136" s="9"/>
      <c r="AV1136" s="13"/>
      <c r="AW1136" s="13"/>
      <c r="AX1136" s="9"/>
      <c r="AY1136" s="9"/>
      <c r="AZ1136" s="9"/>
      <c r="BA1136" s="33"/>
      <c r="BB1136" s="33"/>
      <c r="BC1136" s="36"/>
      <c r="BD1136" s="12" t="s">
        <v>1771</v>
      </c>
    </row>
    <row r="1137" spans="1:56" s="12" customFormat="1" x14ac:dyDescent="0.2">
      <c r="A1137" s="9" t="str">
        <f>IF(Search!$C$5="","",IF(COUNTA(Inventory!$AP1137)=1,1,""))</f>
        <v/>
      </c>
      <c r="B1137" s="9" t="str">
        <f>IF(Search!$C$4="","",IF(ISNUMBER(SEARCH(Search!$C$4,$AR1137))=TRUE,1,""))</f>
        <v/>
      </c>
      <c r="C1137" s="9" t="str">
        <f>IF(Search!$C$6="x",IF(COUNTA($AQ1137)=1,1,"N"),IF(COUNTA($AQ1137)=1,"N",""))</f>
        <v/>
      </c>
      <c r="D1137" s="9" t="str">
        <f>IF(Search!$O$8="","",IF(ISNUMBER(SEARCH(Search!$O$8,$BD1137))=TRUE,1,""))</f>
        <v/>
      </c>
      <c r="E1137" s="9" t="str">
        <f>IF(Search!$C$7="","",IF(ISNUMBER(SEARCH(Search!$C$7,$AN1137))=TRUE,1,""))</f>
        <v/>
      </c>
      <c r="F1137" s="9" t="str">
        <f>IF(Search!$C$8="","",IF(ISNUMBER(SEARCH(Search!$C$8,$AO1137))=TRUE,1,""))</f>
        <v/>
      </c>
      <c r="G1137" s="9" t="str">
        <f>IF(Search!$F$4="","",IF(Inventory!$AJ1137&lt;Search!$F$4,"",1))</f>
        <v/>
      </c>
      <c r="H1137" s="9" t="str">
        <f>IF(Search!$F$5="","",IF(Inventory!$AJ1137&gt;Search!$F$5,"",1))</f>
        <v/>
      </c>
      <c r="I1137" s="9" t="str">
        <f>IF(Search!$F$7="","",IF(Search!$F$8="",IF(ISNUMBER(SEARCH(Search!$F$7,$AL1137))=TRUE,1,""),""))</f>
        <v/>
      </c>
      <c r="J1137" s="9" t="str">
        <f>IF($AL1137=Search!$F$8,1,"")</f>
        <v/>
      </c>
      <c r="K1137" s="9" t="str">
        <f>IF(Search!$I$4="","",IF(COUNTA($AS1137)=1,IF(Search!$I$4="N","N",1),""))</f>
        <v/>
      </c>
      <c r="L1137" s="9" t="str">
        <f>IF(Search!$I$5="","",IF($AS1137="RC",1,""))</f>
        <v/>
      </c>
      <c r="M1137" s="9" t="str">
        <f>IF(Search!$I$6="","",IF($AS1137="RCP",1,""))</f>
        <v/>
      </c>
      <c r="N1137" s="9" t="str">
        <f>IF(Search!$I$8="","",IF(COUNTA($AT1137)=1,IF(Search!$I$8="N","N",1),""))</f>
        <v/>
      </c>
      <c r="O1137" s="9" t="str">
        <f>IF(Search!$L$4="","",IF(COUNTA($AU1137)=1,IF(Search!$L$4="N","N",1),""))</f>
        <v/>
      </c>
      <c r="P1137" s="9" t="str">
        <f>IF(Search!$L$5="","",IF(ISNUMBER(SEARCH("Jersey",$AU1137))=TRUE,IF(Search!$L$5="N","N",1),""))</f>
        <v/>
      </c>
      <c r="Q1137" s="9" t="str">
        <f>IF(Search!$L$6="","",IF(ISNUMBER(SEARCH("Patch",$AU1137))=TRUE,IF(Search!$L$6="N","N",1),""))</f>
        <v/>
      </c>
      <c r="R1137" s="9" t="str">
        <f>IF(Search!$L$7="","",IF(ISNUMBER(SEARCH("Shield",$AU1137))=TRUE,IF(Search!$L$7="N","N",1),""))</f>
        <v/>
      </c>
      <c r="S1137" s="9" t="str">
        <f>IF(Search!$L$8="","",IF(ISNUMBER(SEARCH("Stick",$AU1137))=TRUE,IF(Search!$L$8="N","N",1),""))</f>
        <v/>
      </c>
      <c r="T1137" s="9" t="str">
        <f>IF(Search!$O$4="","",IF(COUNTA($AW1137)=1,IF(Search!$O$4="N","N",1),""))</f>
        <v/>
      </c>
      <c r="U1137" s="9" t="str">
        <f>IF(Search!$O$5="","",IF($AW1137="","",IF($AW1137&lt;Search!$O$5,"",1)))</f>
        <v/>
      </c>
      <c r="V1137" s="9" t="str">
        <f>IF(Search!$O$6="","",IF($AW1137="","",IF($AW1137&gt;Search!$O$6,"",1)))</f>
        <v/>
      </c>
      <c r="W1137" s="9" t="str">
        <f>IF(Search!$U$4="","",IF($AX1137="","",1))</f>
        <v/>
      </c>
      <c r="X1137" s="9" t="str">
        <f>IF(Search!$U$5="","",IF(ISNUMBER(SEARCH(Search!$U$5,$AX1137))=TRUE,IF(Search!$U$5="N","N",1),""))</f>
        <v/>
      </c>
      <c r="Y1137" s="9" t="str">
        <f>IF(Search!$U$6="","",IF($AY1137&lt;Search!$U$6,"",1))</f>
        <v/>
      </c>
      <c r="Z1137" s="9" t="str">
        <f>IF(Search!$R$4="","",IF(Inventory!$BA1137&lt;Search!$R$4,"",1))</f>
        <v/>
      </c>
      <c r="AA1137" s="9" t="str">
        <f>IF(Search!$R$5="","",IF($BA1137&gt;Search!$R$5,"",1))</f>
        <v/>
      </c>
      <c r="AB1137" s="9" t="str">
        <f>IF(Search!$R$6="","",IF($BB1137&lt;Search!$R$6,"",1))</f>
        <v/>
      </c>
      <c r="AC1137" s="9" t="str">
        <f>IF(Search!$R$7="","",IF($BB1137&lt;Search!$R$7,"",1))</f>
        <v/>
      </c>
      <c r="AD1137" s="45" t="str">
        <f>IF(COUNTIF($A1137:$AC1137,"n")&gt;0,"",IF(SUM($A1137:$AC1137)=COUNTA(Search!$C$4:$C$8,Search!$F$4:$F$8,Search!$I$4:$I$6,Search!$I$8,Search!$L$4:$L$8,Search!$O$4:$O$8,Search!$R$4:$R$7,Search!$U$4:$U$7)-COUNTIF(Search!$C$4:$U$7,"n"),1+LARGE($AD$1:AD1136,1),""))</f>
        <v/>
      </c>
      <c r="AE1137" s="45" t="str">
        <f t="shared" si="54"/>
        <v/>
      </c>
      <c r="AF1137" s="45" t="str">
        <f>IF(AD1137="","",COUNTIF($AE$1:$AE1136,$AE1137)+RANK($AE1137,$AE$2:$AE$10540,1))</f>
        <v/>
      </c>
      <c r="AG1137" s="45" t="str">
        <f t="shared" si="55"/>
        <v/>
      </c>
      <c r="AH1137" s="45" t="str">
        <f>IF($AD1137="","",COUNTIF($AG$1:$AG1136,$AG1137)+RANK($AG1137,$AG$1:$AG$10539,0))</f>
        <v/>
      </c>
      <c r="AI1137" s="10" t="str">
        <f t="shared" si="56"/>
        <v>2007-08 SP Authentic #247 Jiri Tlusty  RC AU  /   $</v>
      </c>
      <c r="AJ1137" s="11">
        <v>2007</v>
      </c>
      <c r="AK1137" s="17" t="s">
        <v>1986</v>
      </c>
      <c r="AL1137" s="12" t="s">
        <v>511</v>
      </c>
      <c r="AM1137" s="10">
        <v>247</v>
      </c>
      <c r="AN1137" s="12" t="s">
        <v>688</v>
      </c>
      <c r="AO1137" s="9"/>
      <c r="AP1137" s="9"/>
      <c r="AQ1137" s="9"/>
      <c r="AR1137" s="14" t="s">
        <v>2482</v>
      </c>
      <c r="AS1137" s="9" t="s">
        <v>2</v>
      </c>
      <c r="AT1137" s="9" t="s">
        <v>1857</v>
      </c>
      <c r="AU1137" s="9"/>
      <c r="AV1137" s="13"/>
      <c r="AW1137" s="13"/>
      <c r="AX1137" s="9"/>
      <c r="AY1137" s="9"/>
      <c r="AZ1137" s="9"/>
      <c r="BA1137" s="33"/>
      <c r="BB1137" s="33"/>
      <c r="BC1137" s="36"/>
      <c r="BD1137" s="12" t="s">
        <v>1771</v>
      </c>
    </row>
    <row r="1138" spans="1:56" s="12" customFormat="1" x14ac:dyDescent="0.2">
      <c r="A1138" s="9" t="str">
        <f>IF(Search!$C$5="","",IF(COUNTA(Inventory!$AP1138)=1,1,""))</f>
        <v/>
      </c>
      <c r="B1138" s="9" t="str">
        <f>IF(Search!$C$4="","",IF(ISNUMBER(SEARCH(Search!$C$4,$AR1138))=TRUE,1,""))</f>
        <v/>
      </c>
      <c r="C1138" s="9" t="str">
        <f>IF(Search!$C$6="x",IF(COUNTA($AQ1138)=1,1,"N"),IF(COUNTA($AQ1138)=1,"N",""))</f>
        <v/>
      </c>
      <c r="D1138" s="9" t="str">
        <f>IF(Search!$O$8="","",IF(ISNUMBER(SEARCH(Search!$O$8,$BD1138))=TRUE,1,""))</f>
        <v/>
      </c>
      <c r="E1138" s="9" t="str">
        <f>IF(Search!$C$7="","",IF(ISNUMBER(SEARCH(Search!$C$7,$AN1138))=TRUE,1,""))</f>
        <v/>
      </c>
      <c r="F1138" s="9" t="str">
        <f>IF(Search!$C$8="","",IF(ISNUMBER(SEARCH(Search!$C$8,$AO1138))=TRUE,1,""))</f>
        <v/>
      </c>
      <c r="G1138" s="9" t="str">
        <f>IF(Search!$F$4="","",IF(Inventory!$AJ1138&lt;Search!$F$4,"",1))</f>
        <v/>
      </c>
      <c r="H1138" s="9" t="str">
        <f>IF(Search!$F$5="","",IF(Inventory!$AJ1138&gt;Search!$F$5,"",1))</f>
        <v/>
      </c>
      <c r="I1138" s="9" t="str">
        <f>IF(Search!$F$7="","",IF(Search!$F$8="",IF(ISNUMBER(SEARCH(Search!$F$7,$AL1138))=TRUE,1,""),""))</f>
        <v/>
      </c>
      <c r="J1138" s="9" t="str">
        <f>IF($AL1138=Search!$F$8,1,"")</f>
        <v/>
      </c>
      <c r="K1138" s="9" t="str">
        <f>IF(Search!$I$4="","",IF(COUNTA($AS1138)=1,IF(Search!$I$4="N","N",1),""))</f>
        <v/>
      </c>
      <c r="L1138" s="9" t="str">
        <f>IF(Search!$I$5="","",IF($AS1138="RC",1,""))</f>
        <v/>
      </c>
      <c r="M1138" s="9" t="str">
        <f>IF(Search!$I$6="","",IF($AS1138="RCP",1,""))</f>
        <v/>
      </c>
      <c r="N1138" s="9" t="str">
        <f>IF(Search!$I$8="","",IF(COUNTA($AT1138)=1,IF(Search!$I$8="N","N",1),""))</f>
        <v/>
      </c>
      <c r="O1138" s="9" t="str">
        <f>IF(Search!$L$4="","",IF(COUNTA($AU1138)=1,IF(Search!$L$4="N","N",1),""))</f>
        <v/>
      </c>
      <c r="P1138" s="9" t="str">
        <f>IF(Search!$L$5="","",IF(ISNUMBER(SEARCH("Jersey",$AU1138))=TRUE,IF(Search!$L$5="N","N",1),""))</f>
        <v/>
      </c>
      <c r="Q1138" s="9" t="str">
        <f>IF(Search!$L$6="","",IF(ISNUMBER(SEARCH("Patch",$AU1138))=TRUE,IF(Search!$L$6="N","N",1),""))</f>
        <v/>
      </c>
      <c r="R1138" s="9" t="str">
        <f>IF(Search!$L$7="","",IF(ISNUMBER(SEARCH("Shield",$AU1138))=TRUE,IF(Search!$L$7="N","N",1),""))</f>
        <v/>
      </c>
      <c r="S1138" s="9" t="str">
        <f>IF(Search!$L$8="","",IF(ISNUMBER(SEARCH("Stick",$AU1138))=TRUE,IF(Search!$L$8="N","N",1),""))</f>
        <v/>
      </c>
      <c r="T1138" s="9" t="str">
        <f>IF(Search!$O$4="","",IF(COUNTA($AW1138)=1,IF(Search!$O$4="N","N",1),""))</f>
        <v/>
      </c>
      <c r="U1138" s="9" t="str">
        <f>IF(Search!$O$5="","",IF($AW1138="","",IF($AW1138&lt;Search!$O$5,"",1)))</f>
        <v/>
      </c>
      <c r="V1138" s="9" t="str">
        <f>IF(Search!$O$6="","",IF($AW1138="","",IF($AW1138&gt;Search!$O$6,"",1)))</f>
        <v/>
      </c>
      <c r="W1138" s="9" t="str">
        <f>IF(Search!$U$4="","",IF($AX1138="","",1))</f>
        <v/>
      </c>
      <c r="X1138" s="9" t="str">
        <f>IF(Search!$U$5="","",IF(ISNUMBER(SEARCH(Search!$U$5,$AX1138))=TRUE,IF(Search!$U$5="N","N",1),""))</f>
        <v/>
      </c>
      <c r="Y1138" s="9" t="str">
        <f>IF(Search!$U$6="","",IF($AY1138&lt;Search!$U$6,"",1))</f>
        <v/>
      </c>
      <c r="Z1138" s="9" t="str">
        <f>IF(Search!$R$4="","",IF(Inventory!$BA1138&lt;Search!$R$4,"",1))</f>
        <v/>
      </c>
      <c r="AA1138" s="9" t="str">
        <f>IF(Search!$R$5="","",IF($BA1138&gt;Search!$R$5,"",1))</f>
        <v/>
      </c>
      <c r="AB1138" s="9" t="str">
        <f>IF(Search!$R$6="","",IF($BB1138&lt;Search!$R$6,"",1))</f>
        <v/>
      </c>
      <c r="AC1138" s="9" t="str">
        <f>IF(Search!$R$7="","",IF($BB1138&lt;Search!$R$7,"",1))</f>
        <v/>
      </c>
      <c r="AD1138" s="45" t="str">
        <f>IF(COUNTIF($A1138:$AC1138,"n")&gt;0,"",IF(SUM($A1138:$AC1138)=COUNTA(Search!$C$4:$C$8,Search!$F$4:$F$8,Search!$I$4:$I$6,Search!$I$8,Search!$L$4:$L$8,Search!$O$4:$O$8,Search!$R$4:$R$7,Search!$U$4:$U$7)-COUNTIF(Search!$C$4:$U$7,"n"),1+LARGE($AD$1:AD1137,1),""))</f>
        <v/>
      </c>
      <c r="AE1138" s="45" t="str">
        <f t="shared" si="54"/>
        <v/>
      </c>
      <c r="AF1138" s="45" t="str">
        <f>IF(AD1138="","",COUNTIF($AE$1:$AE1137,$AE1138)+RANK($AE1138,$AE$2:$AE$10540,1))</f>
        <v/>
      </c>
      <c r="AG1138" s="45" t="str">
        <f t="shared" si="55"/>
        <v/>
      </c>
      <c r="AH1138" s="45" t="str">
        <f>IF($AD1138="","",COUNTIF($AG$1:$AG1137,$AG1138)+RANK($AG1138,$AG$1:$AG$10539,0))</f>
        <v/>
      </c>
      <c r="AI1138" s="10" t="str">
        <f t="shared" si="56"/>
        <v>2007-08 SP Authentic Limited #20 Mats Sundin     /   $</v>
      </c>
      <c r="AJ1138" s="11">
        <v>2007</v>
      </c>
      <c r="AK1138" s="17" t="s">
        <v>1986</v>
      </c>
      <c r="AL1138" s="12" t="s">
        <v>566</v>
      </c>
      <c r="AM1138" s="10">
        <v>20</v>
      </c>
      <c r="AN1138" s="15" t="s">
        <v>215</v>
      </c>
      <c r="AO1138" s="14"/>
      <c r="AP1138" s="14"/>
      <c r="AQ1138" s="14"/>
      <c r="AR1138" s="14"/>
      <c r="AS1138" s="9"/>
      <c r="AT1138" s="9"/>
      <c r="AU1138" s="9"/>
      <c r="AV1138" s="13"/>
      <c r="AW1138" s="13"/>
      <c r="AX1138" s="9"/>
      <c r="AY1138" s="9"/>
      <c r="AZ1138" s="9"/>
      <c r="BA1138" s="33"/>
      <c r="BB1138" s="33"/>
      <c r="BC1138" s="36"/>
      <c r="BD1138" s="12" t="s">
        <v>1771</v>
      </c>
    </row>
    <row r="1139" spans="1:56" s="12" customFormat="1" x14ac:dyDescent="0.2">
      <c r="A1139" s="9" t="str">
        <f>IF(Search!$C$5="","",IF(COUNTA(Inventory!$AP1139)=1,1,""))</f>
        <v/>
      </c>
      <c r="B1139" s="9" t="str">
        <f>IF(Search!$C$4="","",IF(ISNUMBER(SEARCH(Search!$C$4,$AR1139))=TRUE,1,""))</f>
        <v/>
      </c>
      <c r="C1139" s="9" t="str">
        <f>IF(Search!$C$6="x",IF(COUNTA($AQ1139)=1,1,"N"),IF(COUNTA($AQ1139)=1,"N",""))</f>
        <v/>
      </c>
      <c r="D1139" s="9" t="str">
        <f>IF(Search!$O$8="","",IF(ISNUMBER(SEARCH(Search!$O$8,$BD1139))=TRUE,1,""))</f>
        <v/>
      </c>
      <c r="E1139" s="9" t="str">
        <f>IF(Search!$C$7="","",IF(ISNUMBER(SEARCH(Search!$C$7,$AN1139))=TRUE,1,""))</f>
        <v/>
      </c>
      <c r="F1139" s="9" t="str">
        <f>IF(Search!$C$8="","",IF(ISNUMBER(SEARCH(Search!$C$8,$AO1139))=TRUE,1,""))</f>
        <v/>
      </c>
      <c r="G1139" s="9" t="str">
        <f>IF(Search!$F$4="","",IF(Inventory!$AJ1139&lt;Search!$F$4,"",1))</f>
        <v/>
      </c>
      <c r="H1139" s="9" t="str">
        <f>IF(Search!$F$5="","",IF(Inventory!$AJ1139&gt;Search!$F$5,"",1))</f>
        <v/>
      </c>
      <c r="I1139" s="9" t="str">
        <f>IF(Search!$F$7="","",IF(Search!$F$8="",IF(ISNUMBER(SEARCH(Search!$F$7,$AL1139))=TRUE,1,""),""))</f>
        <v/>
      </c>
      <c r="J1139" s="9" t="str">
        <f>IF($AL1139=Search!$F$8,1,"")</f>
        <v/>
      </c>
      <c r="K1139" s="9" t="str">
        <f>IF(Search!$I$4="","",IF(COUNTA($AS1139)=1,IF(Search!$I$4="N","N",1),""))</f>
        <v/>
      </c>
      <c r="L1139" s="9" t="str">
        <f>IF(Search!$I$5="","",IF($AS1139="RC",1,""))</f>
        <v/>
      </c>
      <c r="M1139" s="9" t="str">
        <f>IF(Search!$I$6="","",IF($AS1139="RCP",1,""))</f>
        <v/>
      </c>
      <c r="N1139" s="9" t="str">
        <f>IF(Search!$I$8="","",IF(COUNTA($AT1139)=1,IF(Search!$I$8="N","N",1),""))</f>
        <v/>
      </c>
      <c r="O1139" s="9" t="str">
        <f>IF(Search!$L$4="","",IF(COUNTA($AU1139)=1,IF(Search!$L$4="N","N",1),""))</f>
        <v/>
      </c>
      <c r="P1139" s="9" t="str">
        <f>IF(Search!$L$5="","",IF(ISNUMBER(SEARCH("Jersey",$AU1139))=TRUE,IF(Search!$L$5="N","N",1),""))</f>
        <v/>
      </c>
      <c r="Q1139" s="9" t="str">
        <f>IF(Search!$L$6="","",IF(ISNUMBER(SEARCH("Patch",$AU1139))=TRUE,IF(Search!$L$6="N","N",1),""))</f>
        <v/>
      </c>
      <c r="R1139" s="9" t="str">
        <f>IF(Search!$L$7="","",IF(ISNUMBER(SEARCH("Shield",$AU1139))=TRUE,IF(Search!$L$7="N","N",1),""))</f>
        <v/>
      </c>
      <c r="S1139" s="9" t="str">
        <f>IF(Search!$L$8="","",IF(ISNUMBER(SEARCH("Stick",$AU1139))=TRUE,IF(Search!$L$8="N","N",1),""))</f>
        <v/>
      </c>
      <c r="T1139" s="9" t="str">
        <f>IF(Search!$O$4="","",IF(COUNTA($AW1139)=1,IF(Search!$O$4="N","N",1),""))</f>
        <v/>
      </c>
      <c r="U1139" s="9" t="str">
        <f>IF(Search!$O$5="","",IF($AW1139="","",IF($AW1139&lt;Search!$O$5,"",1)))</f>
        <v/>
      </c>
      <c r="V1139" s="9" t="str">
        <f>IF(Search!$O$6="","",IF($AW1139="","",IF($AW1139&gt;Search!$O$6,"",1)))</f>
        <v/>
      </c>
      <c r="W1139" s="9" t="str">
        <f>IF(Search!$U$4="","",IF($AX1139="","",1))</f>
        <v/>
      </c>
      <c r="X1139" s="9" t="str">
        <f>IF(Search!$U$5="","",IF(ISNUMBER(SEARCH(Search!$U$5,$AX1139))=TRUE,IF(Search!$U$5="N","N",1),""))</f>
        <v/>
      </c>
      <c r="Y1139" s="9" t="str">
        <f>IF(Search!$U$6="","",IF($AY1139&lt;Search!$U$6,"",1))</f>
        <v/>
      </c>
      <c r="Z1139" s="9" t="str">
        <f>IF(Search!$R$4="","",IF(Inventory!$BA1139&lt;Search!$R$4,"",1))</f>
        <v/>
      </c>
      <c r="AA1139" s="9" t="str">
        <f>IF(Search!$R$5="","",IF($BA1139&gt;Search!$R$5,"",1))</f>
        <v/>
      </c>
      <c r="AB1139" s="9" t="str">
        <f>IF(Search!$R$6="","",IF($BB1139&lt;Search!$R$6,"",1))</f>
        <v/>
      </c>
      <c r="AC1139" s="9" t="str">
        <f>IF(Search!$R$7="","",IF($BB1139&lt;Search!$R$7,"",1))</f>
        <v/>
      </c>
      <c r="AD1139" s="45" t="str">
        <f>IF(COUNTIF($A1139:$AC1139,"n")&gt;0,"",IF(SUM($A1139:$AC1139)=COUNTA(Search!$C$4:$C$8,Search!$F$4:$F$8,Search!$I$4:$I$6,Search!$I$8,Search!$L$4:$L$8,Search!$O$4:$O$8,Search!$R$4:$R$7,Search!$U$4:$U$7)-COUNTIF(Search!$C$4:$U$7,"n"),1+LARGE($AD$1:AD1138,1),""))</f>
        <v/>
      </c>
      <c r="AE1139" s="45" t="str">
        <f t="shared" si="54"/>
        <v/>
      </c>
      <c r="AF1139" s="45" t="str">
        <f>IF(AD1139="","",COUNTIF($AE$1:$AE1138,$AE1139)+RANK($AE1139,$AE$2:$AE$10540,1))</f>
        <v/>
      </c>
      <c r="AG1139" s="45" t="str">
        <f t="shared" si="55"/>
        <v/>
      </c>
      <c r="AH1139" s="45" t="str">
        <f>IF($AD1139="","",COUNTIF($AG$1:$AG1138,$AG1139)+RANK($AG1139,$AG$1:$AG$10539,0))</f>
        <v/>
      </c>
      <c r="AI1139" s="10" t="str">
        <f t="shared" si="56"/>
        <v>2007-08 SP Authentic Rookie Review Autographed Patches #RRMT Marty Turco     /   $</v>
      </c>
      <c r="AJ1139" s="11">
        <v>2007</v>
      </c>
      <c r="AK1139" s="17" t="s">
        <v>1986</v>
      </c>
      <c r="AL1139" s="12" t="s">
        <v>689</v>
      </c>
      <c r="AM1139" s="10" t="s">
        <v>690</v>
      </c>
      <c r="AN1139" s="12" t="s">
        <v>691</v>
      </c>
      <c r="AO1139" s="9"/>
      <c r="AP1139" s="9"/>
      <c r="AQ1139" s="9"/>
      <c r="AR1139" s="14"/>
      <c r="AS1139" s="9"/>
      <c r="AT1139" s="9"/>
      <c r="AU1139" s="9"/>
      <c r="AV1139" s="13"/>
      <c r="AW1139" s="13"/>
      <c r="AX1139" s="9"/>
      <c r="AY1139" s="9"/>
      <c r="AZ1139" s="9"/>
      <c r="BA1139" s="33"/>
      <c r="BB1139" s="33"/>
      <c r="BC1139" s="36"/>
      <c r="BD1139" s="12" t="s">
        <v>1771</v>
      </c>
    </row>
    <row r="1140" spans="1:56" s="12" customFormat="1" x14ac:dyDescent="0.2">
      <c r="A1140" s="9" t="str">
        <f>IF(Search!$C$5="","",IF(COUNTA(Inventory!$AP1140)=1,1,""))</f>
        <v/>
      </c>
      <c r="B1140" s="9" t="str">
        <f>IF(Search!$C$4="","",IF(ISNUMBER(SEARCH(Search!$C$4,$AR1140))=TRUE,1,""))</f>
        <v/>
      </c>
      <c r="C1140" s="9" t="str">
        <f>IF(Search!$C$6="x",IF(COUNTA($AQ1140)=1,1,"N"),IF(COUNTA($AQ1140)=1,"N",""))</f>
        <v/>
      </c>
      <c r="D1140" s="9" t="str">
        <f>IF(Search!$O$8="","",IF(ISNUMBER(SEARCH(Search!$O$8,$BD1140))=TRUE,1,""))</f>
        <v/>
      </c>
      <c r="E1140" s="9" t="str">
        <f>IF(Search!$C$7="","",IF(ISNUMBER(SEARCH(Search!$C$7,$AN1140))=TRUE,1,""))</f>
        <v/>
      </c>
      <c r="F1140" s="9" t="str">
        <f>IF(Search!$C$8="","",IF(ISNUMBER(SEARCH(Search!$C$8,$AO1140))=TRUE,1,""))</f>
        <v/>
      </c>
      <c r="G1140" s="9" t="str">
        <f>IF(Search!$F$4="","",IF(Inventory!$AJ1140&lt;Search!$F$4,"",1))</f>
        <v/>
      </c>
      <c r="H1140" s="9" t="str">
        <f>IF(Search!$F$5="","",IF(Inventory!$AJ1140&gt;Search!$F$5,"",1))</f>
        <v/>
      </c>
      <c r="I1140" s="9" t="str">
        <f>IF(Search!$F$7="","",IF(Search!$F$8="",IF(ISNUMBER(SEARCH(Search!$F$7,$AL1140))=TRUE,1,""),""))</f>
        <v/>
      </c>
      <c r="J1140" s="9" t="str">
        <f>IF($AL1140=Search!$F$8,1,"")</f>
        <v/>
      </c>
      <c r="K1140" s="9" t="str">
        <f>IF(Search!$I$4="","",IF(COUNTA($AS1140)=1,IF(Search!$I$4="N","N",1),""))</f>
        <v/>
      </c>
      <c r="L1140" s="9" t="str">
        <f>IF(Search!$I$5="","",IF($AS1140="RC",1,""))</f>
        <v/>
      </c>
      <c r="M1140" s="9" t="str">
        <f>IF(Search!$I$6="","",IF($AS1140="RCP",1,""))</f>
        <v/>
      </c>
      <c r="N1140" s="9" t="str">
        <f>IF(Search!$I$8="","",IF(COUNTA($AT1140)=1,IF(Search!$I$8="N","N",1),""))</f>
        <v/>
      </c>
      <c r="O1140" s="9" t="str">
        <f>IF(Search!$L$4="","",IF(COUNTA($AU1140)=1,IF(Search!$L$4="N","N",1),""))</f>
        <v/>
      </c>
      <c r="P1140" s="9" t="str">
        <f>IF(Search!$L$5="","",IF(ISNUMBER(SEARCH("Jersey",$AU1140))=TRUE,IF(Search!$L$5="N","N",1),""))</f>
        <v/>
      </c>
      <c r="Q1140" s="9" t="str">
        <f>IF(Search!$L$6="","",IF(ISNUMBER(SEARCH("Patch",$AU1140))=TRUE,IF(Search!$L$6="N","N",1),""))</f>
        <v/>
      </c>
      <c r="R1140" s="9" t="str">
        <f>IF(Search!$L$7="","",IF(ISNUMBER(SEARCH("Shield",$AU1140))=TRUE,IF(Search!$L$7="N","N",1),""))</f>
        <v/>
      </c>
      <c r="S1140" s="9" t="str">
        <f>IF(Search!$L$8="","",IF(ISNUMBER(SEARCH("Stick",$AU1140))=TRUE,IF(Search!$L$8="N","N",1),""))</f>
        <v/>
      </c>
      <c r="T1140" s="9" t="str">
        <f>IF(Search!$O$4="","",IF(COUNTA($AW1140)=1,IF(Search!$O$4="N","N",1),""))</f>
        <v/>
      </c>
      <c r="U1140" s="9" t="str">
        <f>IF(Search!$O$5="","",IF($AW1140="","",IF($AW1140&lt;Search!$O$5,"",1)))</f>
        <v/>
      </c>
      <c r="V1140" s="9" t="str">
        <f>IF(Search!$O$6="","",IF($AW1140="","",IF($AW1140&gt;Search!$O$6,"",1)))</f>
        <v/>
      </c>
      <c r="W1140" s="9" t="str">
        <f>IF(Search!$U$4="","",IF($AX1140="","",1))</f>
        <v/>
      </c>
      <c r="X1140" s="9" t="str">
        <f>IF(Search!$U$5="","",IF(ISNUMBER(SEARCH(Search!$U$5,$AX1140))=TRUE,IF(Search!$U$5="N","N",1),""))</f>
        <v/>
      </c>
      <c r="Y1140" s="9" t="str">
        <f>IF(Search!$U$6="","",IF($AY1140&lt;Search!$U$6,"",1))</f>
        <v/>
      </c>
      <c r="Z1140" s="9" t="str">
        <f>IF(Search!$R$4="","",IF(Inventory!$BA1140&lt;Search!$R$4,"",1))</f>
        <v/>
      </c>
      <c r="AA1140" s="9" t="str">
        <f>IF(Search!$R$5="","",IF($BA1140&gt;Search!$R$5,"",1))</f>
        <v/>
      </c>
      <c r="AB1140" s="9" t="str">
        <f>IF(Search!$R$6="","",IF($BB1140&lt;Search!$R$6,"",1))</f>
        <v/>
      </c>
      <c r="AC1140" s="9" t="str">
        <f>IF(Search!$R$7="","",IF($BB1140&lt;Search!$R$7,"",1))</f>
        <v/>
      </c>
      <c r="AD1140" s="45" t="str">
        <f>IF(COUNTIF($A1140:$AC1140,"n")&gt;0,"",IF(SUM($A1140:$AC1140)=COUNTA(Search!$C$4:$C$8,Search!$F$4:$F$8,Search!$I$4:$I$6,Search!$I$8,Search!$L$4:$L$8,Search!$O$4:$O$8,Search!$R$4:$R$7,Search!$U$4:$U$7)-COUNTIF(Search!$C$4:$U$7,"n"),1+LARGE($AD$1:AD1139,1),""))</f>
        <v/>
      </c>
      <c r="AE1140" s="45" t="str">
        <f t="shared" si="54"/>
        <v/>
      </c>
      <c r="AF1140" s="45" t="str">
        <f>IF(AD1140="","",COUNTIF($AE$1:$AE1139,$AE1140)+RANK($AE1140,$AE$2:$AE$10540,1))</f>
        <v/>
      </c>
      <c r="AG1140" s="45" t="str">
        <f t="shared" si="55"/>
        <v/>
      </c>
      <c r="AH1140" s="45" t="str">
        <f>IF($AD1140="","",COUNTIF($AG$1:$AG1139,$AG1140)+RANK($AG1140,$AG$1:$AG$10539,0))</f>
        <v/>
      </c>
      <c r="AI1140" s="10" t="str">
        <f t="shared" si="56"/>
        <v>2007-08 SP Authentic Sign Of The Times #STKD Kris Draper     /   $</v>
      </c>
      <c r="AJ1140" s="11">
        <v>2007</v>
      </c>
      <c r="AK1140" s="17" t="s">
        <v>1986</v>
      </c>
      <c r="AL1140" s="12" t="s">
        <v>661</v>
      </c>
      <c r="AM1140" s="10" t="s">
        <v>692</v>
      </c>
      <c r="AN1140" s="12" t="s">
        <v>219</v>
      </c>
      <c r="AO1140" s="9"/>
      <c r="AP1140" s="9"/>
      <c r="AQ1140" s="9"/>
      <c r="AR1140" s="14" t="s">
        <v>2125</v>
      </c>
      <c r="AS1140" s="9"/>
      <c r="AT1140" s="9"/>
      <c r="AU1140" s="9"/>
      <c r="AV1140" s="13"/>
      <c r="AW1140" s="13"/>
      <c r="AX1140" s="9"/>
      <c r="AY1140" s="9"/>
      <c r="AZ1140" s="9"/>
      <c r="BA1140" s="33"/>
      <c r="BB1140" s="33"/>
      <c r="BC1140" s="36"/>
      <c r="BD1140" s="12" t="s">
        <v>1771</v>
      </c>
    </row>
    <row r="1141" spans="1:56" s="12" customFormat="1" x14ac:dyDescent="0.2">
      <c r="A1141" s="9" t="str">
        <f>IF(Search!$C$5="","",IF(COUNTA(Inventory!$AP1141)=1,1,""))</f>
        <v/>
      </c>
      <c r="B1141" s="9" t="str">
        <f>IF(Search!$C$4="","",IF(ISNUMBER(SEARCH(Search!$C$4,$AR1141))=TRUE,1,""))</f>
        <v/>
      </c>
      <c r="C1141" s="9" t="str">
        <f>IF(Search!$C$6="x",IF(COUNTA($AQ1141)=1,1,"N"),IF(COUNTA($AQ1141)=1,"N",""))</f>
        <v/>
      </c>
      <c r="D1141" s="9" t="str">
        <f>IF(Search!$O$8="","",IF(ISNUMBER(SEARCH(Search!$O$8,$BD1141))=TRUE,1,""))</f>
        <v/>
      </c>
      <c r="E1141" s="9" t="str">
        <f>IF(Search!$C$7="","",IF(ISNUMBER(SEARCH(Search!$C$7,$AN1141))=TRUE,1,""))</f>
        <v/>
      </c>
      <c r="F1141" s="9" t="str">
        <f>IF(Search!$C$8="","",IF(ISNUMBER(SEARCH(Search!$C$8,$AO1141))=TRUE,1,""))</f>
        <v/>
      </c>
      <c r="G1141" s="9" t="str">
        <f>IF(Search!$F$4="","",IF(Inventory!$AJ1141&lt;Search!$F$4,"",1))</f>
        <v/>
      </c>
      <c r="H1141" s="9" t="str">
        <f>IF(Search!$F$5="","",IF(Inventory!$AJ1141&gt;Search!$F$5,"",1))</f>
        <v/>
      </c>
      <c r="I1141" s="9" t="str">
        <f>IF(Search!$F$7="","",IF(Search!$F$8="",IF(ISNUMBER(SEARCH(Search!$F$7,$AL1141))=TRUE,1,""),""))</f>
        <v/>
      </c>
      <c r="J1141" s="9" t="str">
        <f>IF($AL1141=Search!$F$8,1,"")</f>
        <v/>
      </c>
      <c r="K1141" s="9" t="str">
        <f>IF(Search!$I$4="","",IF(COUNTA($AS1141)=1,IF(Search!$I$4="N","N",1),""))</f>
        <v/>
      </c>
      <c r="L1141" s="9" t="str">
        <f>IF(Search!$I$5="","",IF($AS1141="RC",1,""))</f>
        <v/>
      </c>
      <c r="M1141" s="9" t="str">
        <f>IF(Search!$I$6="","",IF($AS1141="RCP",1,""))</f>
        <v/>
      </c>
      <c r="N1141" s="9" t="str">
        <f>IF(Search!$I$8="","",IF(COUNTA($AT1141)=1,IF(Search!$I$8="N","N",1),""))</f>
        <v/>
      </c>
      <c r="O1141" s="9" t="str">
        <f>IF(Search!$L$4="","",IF(COUNTA($AU1141)=1,IF(Search!$L$4="N","N",1),""))</f>
        <v/>
      </c>
      <c r="P1141" s="9" t="str">
        <f>IF(Search!$L$5="","",IF(ISNUMBER(SEARCH("Jersey",$AU1141))=TRUE,IF(Search!$L$5="N","N",1),""))</f>
        <v/>
      </c>
      <c r="Q1141" s="9" t="str">
        <f>IF(Search!$L$6="","",IF(ISNUMBER(SEARCH("Patch",$AU1141))=TRUE,IF(Search!$L$6="N","N",1),""))</f>
        <v/>
      </c>
      <c r="R1141" s="9" t="str">
        <f>IF(Search!$L$7="","",IF(ISNUMBER(SEARCH("Shield",$AU1141))=TRUE,IF(Search!$L$7="N","N",1),""))</f>
        <v/>
      </c>
      <c r="S1141" s="9" t="str">
        <f>IF(Search!$L$8="","",IF(ISNUMBER(SEARCH("Stick",$AU1141))=TRUE,IF(Search!$L$8="N","N",1),""))</f>
        <v/>
      </c>
      <c r="T1141" s="9" t="str">
        <f>IF(Search!$O$4="","",IF(COUNTA($AW1141)=1,IF(Search!$O$4="N","N",1),""))</f>
        <v/>
      </c>
      <c r="U1141" s="9" t="str">
        <f>IF(Search!$O$5="","",IF($AW1141="","",IF($AW1141&lt;Search!$O$5,"",1)))</f>
        <v/>
      </c>
      <c r="V1141" s="9" t="str">
        <f>IF(Search!$O$6="","",IF($AW1141="","",IF($AW1141&gt;Search!$O$6,"",1)))</f>
        <v/>
      </c>
      <c r="W1141" s="9" t="str">
        <f>IF(Search!$U$4="","",IF($AX1141="","",1))</f>
        <v/>
      </c>
      <c r="X1141" s="9" t="str">
        <f>IF(Search!$U$5="","",IF(ISNUMBER(SEARCH(Search!$U$5,$AX1141))=TRUE,IF(Search!$U$5="N","N",1),""))</f>
        <v/>
      </c>
      <c r="Y1141" s="9" t="str">
        <f>IF(Search!$U$6="","",IF($AY1141&lt;Search!$U$6,"",1))</f>
        <v/>
      </c>
      <c r="Z1141" s="9" t="str">
        <f>IF(Search!$R$4="","",IF(Inventory!$BA1141&lt;Search!$R$4,"",1))</f>
        <v/>
      </c>
      <c r="AA1141" s="9" t="str">
        <f>IF(Search!$R$5="","",IF($BA1141&gt;Search!$R$5,"",1))</f>
        <v/>
      </c>
      <c r="AB1141" s="9" t="str">
        <f>IF(Search!$R$6="","",IF($BB1141&lt;Search!$R$6,"",1))</f>
        <v/>
      </c>
      <c r="AC1141" s="9" t="str">
        <f>IF(Search!$R$7="","",IF($BB1141&lt;Search!$R$7,"",1))</f>
        <v/>
      </c>
      <c r="AD1141" s="45" t="str">
        <f>IF(COUNTIF($A1141:$AC1141,"n")&gt;0,"",IF(SUM($A1141:$AC1141)=COUNTA(Search!$C$4:$C$8,Search!$F$4:$F$8,Search!$I$4:$I$6,Search!$I$8,Search!$L$4:$L$8,Search!$O$4:$O$8,Search!$R$4:$R$7,Search!$U$4:$U$7)-COUNTIF(Search!$C$4:$U$7,"n"),1+LARGE($AD$1:AD1140,1),""))</f>
        <v/>
      </c>
      <c r="AE1141" s="45" t="str">
        <f t="shared" si="54"/>
        <v/>
      </c>
      <c r="AF1141" s="45" t="str">
        <f>IF(AD1141="","",COUNTIF($AE$1:$AE1140,$AE1141)+RANK($AE1141,$AE$2:$AE$10540,1))</f>
        <v/>
      </c>
      <c r="AG1141" s="45" t="str">
        <f t="shared" si="55"/>
        <v/>
      </c>
      <c r="AH1141" s="45" t="str">
        <f>IF($AD1141="","",COUNTIF($AG$1:$AG1140,$AG1141)+RANK($AG1141,$AG$1:$AG$10539,0))</f>
        <v/>
      </c>
      <c r="AI1141" s="10" t="str">
        <f t="shared" si="56"/>
        <v>2007-08 SP Game Used Authentic Fabrics Patches #AFMC Bryan McCabe     /   $</v>
      </c>
      <c r="AJ1141" s="11">
        <v>2007</v>
      </c>
      <c r="AK1141" s="17" t="s">
        <v>1986</v>
      </c>
      <c r="AL1141" s="12" t="s">
        <v>693</v>
      </c>
      <c r="AM1141" s="10" t="s">
        <v>694</v>
      </c>
      <c r="AN1141" s="12" t="s">
        <v>365</v>
      </c>
      <c r="AO1141" s="9"/>
      <c r="AP1141" s="9"/>
      <c r="AQ1141" s="9"/>
      <c r="AR1141" s="14"/>
      <c r="AS1141" s="9"/>
      <c r="AT1141" s="9"/>
      <c r="AU1141" s="9"/>
      <c r="AV1141" s="13"/>
      <c r="AW1141" s="13"/>
      <c r="AX1141" s="9"/>
      <c r="AY1141" s="9"/>
      <c r="AZ1141" s="9"/>
      <c r="BA1141" s="33"/>
      <c r="BB1141" s="33"/>
      <c r="BC1141" s="36"/>
      <c r="BD1141" s="12" t="s">
        <v>1771</v>
      </c>
    </row>
    <row r="1142" spans="1:56" s="12" customFormat="1" x14ac:dyDescent="0.2">
      <c r="A1142" s="9" t="str">
        <f>IF(Search!$C$5="","",IF(COUNTA(Inventory!$AP1142)=1,1,""))</f>
        <v/>
      </c>
      <c r="B1142" s="9" t="str">
        <f>IF(Search!$C$4="","",IF(ISNUMBER(SEARCH(Search!$C$4,$AR1142))=TRUE,1,""))</f>
        <v/>
      </c>
      <c r="C1142" s="9" t="str">
        <f>IF(Search!$C$6="x",IF(COUNTA($AQ1142)=1,1,"N"),IF(COUNTA($AQ1142)=1,"N",""))</f>
        <v/>
      </c>
      <c r="D1142" s="9" t="str">
        <f>IF(Search!$O$8="","",IF(ISNUMBER(SEARCH(Search!$O$8,$BD1142))=TRUE,1,""))</f>
        <v/>
      </c>
      <c r="E1142" s="9" t="str">
        <f>IF(Search!$C$7="","",IF(ISNUMBER(SEARCH(Search!$C$7,$AN1142))=TRUE,1,""))</f>
        <v/>
      </c>
      <c r="F1142" s="9" t="str">
        <f>IF(Search!$C$8="","",IF(ISNUMBER(SEARCH(Search!$C$8,$AO1142))=TRUE,1,""))</f>
        <v/>
      </c>
      <c r="G1142" s="9" t="str">
        <f>IF(Search!$F$4="","",IF(Inventory!$AJ1142&lt;Search!$F$4,"",1))</f>
        <v/>
      </c>
      <c r="H1142" s="9" t="str">
        <f>IF(Search!$F$5="","",IF(Inventory!$AJ1142&gt;Search!$F$5,"",1))</f>
        <v/>
      </c>
      <c r="I1142" s="9" t="str">
        <f>IF(Search!$F$7="","",IF(Search!$F$8="",IF(ISNUMBER(SEARCH(Search!$F$7,$AL1142))=TRUE,1,""),""))</f>
        <v/>
      </c>
      <c r="J1142" s="9" t="str">
        <f>IF($AL1142=Search!$F$8,1,"")</f>
        <v/>
      </c>
      <c r="K1142" s="9" t="str">
        <f>IF(Search!$I$4="","",IF(COUNTA($AS1142)=1,IF(Search!$I$4="N","N",1),""))</f>
        <v/>
      </c>
      <c r="L1142" s="9" t="str">
        <f>IF(Search!$I$5="","",IF($AS1142="RC",1,""))</f>
        <v/>
      </c>
      <c r="M1142" s="9" t="str">
        <f>IF(Search!$I$6="","",IF($AS1142="RCP",1,""))</f>
        <v/>
      </c>
      <c r="N1142" s="9" t="str">
        <f>IF(Search!$I$8="","",IF(COUNTA($AT1142)=1,IF(Search!$I$8="N","N",1),""))</f>
        <v/>
      </c>
      <c r="O1142" s="9" t="str">
        <f>IF(Search!$L$4="","",IF(COUNTA($AU1142)=1,IF(Search!$L$4="N","N",1),""))</f>
        <v/>
      </c>
      <c r="P1142" s="9" t="str">
        <f>IF(Search!$L$5="","",IF(ISNUMBER(SEARCH("Jersey",$AU1142))=TRUE,IF(Search!$L$5="N","N",1),""))</f>
        <v/>
      </c>
      <c r="Q1142" s="9" t="str">
        <f>IF(Search!$L$6="","",IF(ISNUMBER(SEARCH("Patch",$AU1142))=TRUE,IF(Search!$L$6="N","N",1),""))</f>
        <v/>
      </c>
      <c r="R1142" s="9" t="str">
        <f>IF(Search!$L$7="","",IF(ISNUMBER(SEARCH("Shield",$AU1142))=TRUE,IF(Search!$L$7="N","N",1),""))</f>
        <v/>
      </c>
      <c r="S1142" s="9" t="str">
        <f>IF(Search!$L$8="","",IF(ISNUMBER(SEARCH("Stick",$AU1142))=TRUE,IF(Search!$L$8="N","N",1),""))</f>
        <v/>
      </c>
      <c r="T1142" s="9" t="str">
        <f>IF(Search!$O$4="","",IF(COUNTA($AW1142)=1,IF(Search!$O$4="N","N",1),""))</f>
        <v/>
      </c>
      <c r="U1142" s="9" t="str">
        <f>IF(Search!$O$5="","",IF($AW1142="","",IF($AW1142&lt;Search!$O$5,"",1)))</f>
        <v/>
      </c>
      <c r="V1142" s="9" t="str">
        <f>IF(Search!$O$6="","",IF($AW1142="","",IF($AW1142&gt;Search!$O$6,"",1)))</f>
        <v/>
      </c>
      <c r="W1142" s="9" t="str">
        <f>IF(Search!$U$4="","",IF($AX1142="","",1))</f>
        <v/>
      </c>
      <c r="X1142" s="9" t="str">
        <f>IF(Search!$U$5="","",IF(ISNUMBER(SEARCH(Search!$U$5,$AX1142))=TRUE,IF(Search!$U$5="N","N",1),""))</f>
        <v/>
      </c>
      <c r="Y1142" s="9" t="str">
        <f>IF(Search!$U$6="","",IF($AY1142&lt;Search!$U$6,"",1))</f>
        <v/>
      </c>
      <c r="Z1142" s="9" t="str">
        <f>IF(Search!$R$4="","",IF(Inventory!$BA1142&lt;Search!$R$4,"",1))</f>
        <v/>
      </c>
      <c r="AA1142" s="9" t="str">
        <f>IF(Search!$R$5="","",IF($BA1142&gt;Search!$R$5,"",1))</f>
        <v/>
      </c>
      <c r="AB1142" s="9" t="str">
        <f>IF(Search!$R$6="","",IF($BB1142&lt;Search!$R$6,"",1))</f>
        <v/>
      </c>
      <c r="AC1142" s="9" t="str">
        <f>IF(Search!$R$7="","",IF($BB1142&lt;Search!$R$7,"",1))</f>
        <v/>
      </c>
      <c r="AD1142" s="45" t="str">
        <f>IF(COUNTIF($A1142:$AC1142,"n")&gt;0,"",IF(SUM($A1142:$AC1142)=COUNTA(Search!$C$4:$C$8,Search!$F$4:$F$8,Search!$I$4:$I$6,Search!$I$8,Search!$L$4:$L$8,Search!$O$4:$O$8,Search!$R$4:$R$7,Search!$U$4:$U$7)-COUNTIF(Search!$C$4:$U$7,"n"),1+LARGE($AD$1:AD1141,1),""))</f>
        <v/>
      </c>
      <c r="AE1142" s="45" t="str">
        <f t="shared" si="54"/>
        <v/>
      </c>
      <c r="AF1142" s="45" t="str">
        <f>IF(AD1142="","",COUNTIF($AE$1:$AE1141,$AE1142)+RANK($AE1142,$AE$2:$AE$10540,1))</f>
        <v/>
      </c>
      <c r="AG1142" s="45" t="str">
        <f t="shared" si="55"/>
        <v/>
      </c>
      <c r="AH1142" s="45" t="str">
        <f>IF($AD1142="","",COUNTIF($AG$1:$AG1141,$AG1142)+RANK($AG1142,$AG$1:$AG$10539,0))</f>
        <v/>
      </c>
      <c r="AI1142" s="10" t="str">
        <f t="shared" si="56"/>
        <v>2007-08 SP Game Used Gold #10 Darcy Tucker     /   $</v>
      </c>
      <c r="AJ1142" s="11">
        <v>2007</v>
      </c>
      <c r="AK1142" s="17" t="s">
        <v>1986</v>
      </c>
      <c r="AL1142" s="12" t="s">
        <v>695</v>
      </c>
      <c r="AM1142" s="10">
        <v>10</v>
      </c>
      <c r="AN1142" s="12" t="s">
        <v>292</v>
      </c>
      <c r="AO1142" s="9"/>
      <c r="AP1142" s="9"/>
      <c r="AQ1142" s="9"/>
      <c r="AR1142" s="14"/>
      <c r="AS1142" s="9"/>
      <c r="AT1142" s="9"/>
      <c r="AU1142" s="9"/>
      <c r="AV1142" s="13"/>
      <c r="AW1142" s="13"/>
      <c r="AX1142" s="9"/>
      <c r="AY1142" s="9"/>
      <c r="AZ1142" s="9"/>
      <c r="BA1142" s="33"/>
      <c r="BB1142" s="33"/>
      <c r="BC1142" s="36"/>
      <c r="BD1142" s="12" t="s">
        <v>1771</v>
      </c>
    </row>
    <row r="1143" spans="1:56" s="12" customFormat="1" x14ac:dyDescent="0.2">
      <c r="A1143" s="9" t="str">
        <f>IF(Search!$C$5="","",IF(COUNTA(Inventory!$AP1143)=1,1,""))</f>
        <v/>
      </c>
      <c r="B1143" s="9" t="str">
        <f>IF(Search!$C$4="","",IF(ISNUMBER(SEARCH(Search!$C$4,$AR1143))=TRUE,1,""))</f>
        <v/>
      </c>
      <c r="C1143" s="9" t="str">
        <f>IF(Search!$C$6="x",IF(COUNTA($AQ1143)=1,1,"N"),IF(COUNTA($AQ1143)=1,"N",""))</f>
        <v/>
      </c>
      <c r="D1143" s="9" t="str">
        <f>IF(Search!$O$8="","",IF(ISNUMBER(SEARCH(Search!$O$8,$BD1143))=TRUE,1,""))</f>
        <v/>
      </c>
      <c r="E1143" s="9" t="str">
        <f>IF(Search!$C$7="","",IF(ISNUMBER(SEARCH(Search!$C$7,$AN1143))=TRUE,1,""))</f>
        <v/>
      </c>
      <c r="F1143" s="9" t="str">
        <f>IF(Search!$C$8="","",IF(ISNUMBER(SEARCH(Search!$C$8,$AO1143))=TRUE,1,""))</f>
        <v/>
      </c>
      <c r="G1143" s="9" t="str">
        <f>IF(Search!$F$4="","",IF(Inventory!$AJ1143&lt;Search!$F$4,"",1))</f>
        <v/>
      </c>
      <c r="H1143" s="9" t="str">
        <f>IF(Search!$F$5="","",IF(Inventory!$AJ1143&gt;Search!$F$5,"",1))</f>
        <v/>
      </c>
      <c r="I1143" s="9" t="str">
        <f>IF(Search!$F$7="","",IF(Search!$F$8="",IF(ISNUMBER(SEARCH(Search!$F$7,$AL1143))=TRUE,1,""),""))</f>
        <v/>
      </c>
      <c r="J1143" s="9" t="str">
        <f>IF($AL1143=Search!$F$8,1,"")</f>
        <v/>
      </c>
      <c r="K1143" s="9" t="str">
        <f>IF(Search!$I$4="","",IF(COUNTA($AS1143)=1,IF(Search!$I$4="N","N",1),""))</f>
        <v/>
      </c>
      <c r="L1143" s="9" t="str">
        <f>IF(Search!$I$5="","",IF($AS1143="RC",1,""))</f>
        <v/>
      </c>
      <c r="M1143" s="9" t="str">
        <f>IF(Search!$I$6="","",IF($AS1143="RCP",1,""))</f>
        <v/>
      </c>
      <c r="N1143" s="9" t="str">
        <f>IF(Search!$I$8="","",IF(COUNTA($AT1143)=1,IF(Search!$I$8="N","N",1),""))</f>
        <v/>
      </c>
      <c r="O1143" s="9" t="str">
        <f>IF(Search!$L$4="","",IF(COUNTA($AU1143)=1,IF(Search!$L$4="N","N",1),""))</f>
        <v/>
      </c>
      <c r="P1143" s="9" t="str">
        <f>IF(Search!$L$5="","",IF(ISNUMBER(SEARCH("Jersey",$AU1143))=TRUE,IF(Search!$L$5="N","N",1),""))</f>
        <v/>
      </c>
      <c r="Q1143" s="9" t="str">
        <f>IF(Search!$L$6="","",IF(ISNUMBER(SEARCH("Patch",$AU1143))=TRUE,IF(Search!$L$6="N","N",1),""))</f>
        <v/>
      </c>
      <c r="R1143" s="9" t="str">
        <f>IF(Search!$L$7="","",IF(ISNUMBER(SEARCH("Shield",$AU1143))=TRUE,IF(Search!$L$7="N","N",1),""))</f>
        <v/>
      </c>
      <c r="S1143" s="9" t="str">
        <f>IF(Search!$L$8="","",IF(ISNUMBER(SEARCH("Stick",$AU1143))=TRUE,IF(Search!$L$8="N","N",1),""))</f>
        <v/>
      </c>
      <c r="T1143" s="9" t="str">
        <f>IF(Search!$O$4="","",IF(COUNTA($AW1143)=1,IF(Search!$O$4="N","N",1),""))</f>
        <v/>
      </c>
      <c r="U1143" s="9" t="str">
        <f>IF(Search!$O$5="","",IF($AW1143="","",IF($AW1143&lt;Search!$O$5,"",1)))</f>
        <v/>
      </c>
      <c r="V1143" s="9" t="str">
        <f>IF(Search!$O$6="","",IF($AW1143="","",IF($AW1143&gt;Search!$O$6,"",1)))</f>
        <v/>
      </c>
      <c r="W1143" s="9" t="str">
        <f>IF(Search!$U$4="","",IF($AX1143="","",1))</f>
        <v/>
      </c>
      <c r="X1143" s="9" t="str">
        <f>IF(Search!$U$5="","",IF(ISNUMBER(SEARCH(Search!$U$5,$AX1143))=TRUE,IF(Search!$U$5="N","N",1),""))</f>
        <v/>
      </c>
      <c r="Y1143" s="9" t="str">
        <f>IF(Search!$U$6="","",IF($AY1143&lt;Search!$U$6,"",1))</f>
        <v/>
      </c>
      <c r="Z1143" s="9" t="str">
        <f>IF(Search!$R$4="","",IF(Inventory!$BA1143&lt;Search!$R$4,"",1))</f>
        <v/>
      </c>
      <c r="AA1143" s="9" t="str">
        <f>IF(Search!$R$5="","",IF($BA1143&gt;Search!$R$5,"",1))</f>
        <v/>
      </c>
      <c r="AB1143" s="9" t="str">
        <f>IF(Search!$R$6="","",IF($BB1143&lt;Search!$R$6,"",1))</f>
        <v/>
      </c>
      <c r="AC1143" s="9" t="str">
        <f>IF(Search!$R$7="","",IF($BB1143&lt;Search!$R$7,"",1))</f>
        <v/>
      </c>
      <c r="AD1143" s="45" t="str">
        <f>IF(COUNTIF($A1143:$AC1143,"n")&gt;0,"",IF(SUM($A1143:$AC1143)=COUNTA(Search!$C$4:$C$8,Search!$F$4:$F$8,Search!$I$4:$I$6,Search!$I$8,Search!$L$4:$L$8,Search!$O$4:$O$8,Search!$R$4:$R$7,Search!$U$4:$U$7)-COUNTIF(Search!$C$4:$U$7,"n"),1+LARGE($AD$1:AD1142,1),""))</f>
        <v/>
      </c>
      <c r="AE1143" s="45" t="str">
        <f t="shared" si="54"/>
        <v/>
      </c>
      <c r="AF1143" s="45" t="str">
        <f>IF(AD1143="","",COUNTIF($AE$1:$AE1142,$AE1143)+RANK($AE1143,$AE$2:$AE$10540,1))</f>
        <v/>
      </c>
      <c r="AG1143" s="45" t="str">
        <f t="shared" si="55"/>
        <v/>
      </c>
      <c r="AH1143" s="45" t="str">
        <f>IF($AD1143="","",COUNTIF($AG$1:$AG1142,$AG1143)+RANK($AG1143,$AG$1:$AG$10539,0))</f>
        <v/>
      </c>
      <c r="AI1143" s="10" t="str">
        <f t="shared" si="56"/>
        <v>2007-08 The Cup #104 Matt Hunwick  RC AU  /199   $</v>
      </c>
      <c r="AJ1143" s="11">
        <v>2007</v>
      </c>
      <c r="AK1143" s="17" t="s">
        <v>1986</v>
      </c>
      <c r="AL1143" s="12" t="s">
        <v>570</v>
      </c>
      <c r="AM1143" s="10">
        <v>104</v>
      </c>
      <c r="AN1143" s="12" t="s">
        <v>696</v>
      </c>
      <c r="AO1143" s="9"/>
      <c r="AP1143" s="9"/>
      <c r="AQ1143" s="9"/>
      <c r="AR1143" s="14" t="s">
        <v>2463</v>
      </c>
      <c r="AS1143" s="9" t="s">
        <v>2</v>
      </c>
      <c r="AT1143" s="9" t="s">
        <v>1857</v>
      </c>
      <c r="AU1143" s="9"/>
      <c r="AV1143" s="13"/>
      <c r="AW1143" s="13">
        <v>199</v>
      </c>
      <c r="AX1143" s="9"/>
      <c r="AY1143" s="9"/>
      <c r="AZ1143" s="9"/>
      <c r="BA1143" s="33"/>
      <c r="BB1143" s="33"/>
      <c r="BC1143" s="36"/>
      <c r="BD1143" s="12" t="s">
        <v>1771</v>
      </c>
    </row>
    <row r="1144" spans="1:56" s="12" customFormat="1" x14ac:dyDescent="0.2">
      <c r="A1144" s="9" t="str">
        <f>IF(Search!$C$5="","",IF(COUNTA(Inventory!$AP1144)=1,1,""))</f>
        <v/>
      </c>
      <c r="B1144" s="9" t="str">
        <f>IF(Search!$C$4="","",IF(ISNUMBER(SEARCH(Search!$C$4,$AR1144))=TRUE,1,""))</f>
        <v/>
      </c>
      <c r="C1144" s="9" t="str">
        <f>IF(Search!$C$6="x",IF(COUNTA($AQ1144)=1,1,"N"),IF(COUNTA($AQ1144)=1,"N",""))</f>
        <v/>
      </c>
      <c r="D1144" s="9" t="str">
        <f>IF(Search!$O$8="","",IF(ISNUMBER(SEARCH(Search!$O$8,$BD1144))=TRUE,1,""))</f>
        <v/>
      </c>
      <c r="E1144" s="9" t="str">
        <f>IF(Search!$C$7="","",IF(ISNUMBER(SEARCH(Search!$C$7,$AN1144))=TRUE,1,""))</f>
        <v/>
      </c>
      <c r="F1144" s="9" t="str">
        <f>IF(Search!$C$8="","",IF(ISNUMBER(SEARCH(Search!$C$8,$AO1144))=TRUE,1,""))</f>
        <v/>
      </c>
      <c r="G1144" s="9" t="str">
        <f>IF(Search!$F$4="","",IF(Inventory!$AJ1144&lt;Search!$F$4,"",1))</f>
        <v/>
      </c>
      <c r="H1144" s="9" t="str">
        <f>IF(Search!$F$5="","",IF(Inventory!$AJ1144&gt;Search!$F$5,"",1))</f>
        <v/>
      </c>
      <c r="I1144" s="9" t="str">
        <f>IF(Search!$F$7="","",IF(Search!$F$8="",IF(ISNUMBER(SEARCH(Search!$F$7,$AL1144))=TRUE,1,""),""))</f>
        <v/>
      </c>
      <c r="J1144" s="9" t="str">
        <f>IF($AL1144=Search!$F$8,1,"")</f>
        <v/>
      </c>
      <c r="K1144" s="9" t="str">
        <f>IF(Search!$I$4="","",IF(COUNTA($AS1144)=1,IF(Search!$I$4="N","N",1),""))</f>
        <v/>
      </c>
      <c r="L1144" s="9" t="str">
        <f>IF(Search!$I$5="","",IF($AS1144="RC",1,""))</f>
        <v/>
      </c>
      <c r="M1144" s="9" t="str">
        <f>IF(Search!$I$6="","",IF($AS1144="RCP",1,""))</f>
        <v/>
      </c>
      <c r="N1144" s="9" t="str">
        <f>IF(Search!$I$8="","",IF(COUNTA($AT1144)=1,IF(Search!$I$8="N","N",1),""))</f>
        <v/>
      </c>
      <c r="O1144" s="9" t="str">
        <f>IF(Search!$L$4="","",IF(COUNTA($AU1144)=1,IF(Search!$L$4="N","N",1),""))</f>
        <v/>
      </c>
      <c r="P1144" s="9" t="str">
        <f>IF(Search!$L$5="","",IF(ISNUMBER(SEARCH("Jersey",$AU1144))=TRUE,IF(Search!$L$5="N","N",1),""))</f>
        <v/>
      </c>
      <c r="Q1144" s="9" t="str">
        <f>IF(Search!$L$6="","",IF(ISNUMBER(SEARCH("Patch",$AU1144))=TRUE,IF(Search!$L$6="N","N",1),""))</f>
        <v/>
      </c>
      <c r="R1144" s="9" t="str">
        <f>IF(Search!$L$7="","",IF(ISNUMBER(SEARCH("Shield",$AU1144))=TRUE,IF(Search!$L$7="N","N",1),""))</f>
        <v/>
      </c>
      <c r="S1144" s="9" t="str">
        <f>IF(Search!$L$8="","",IF(ISNUMBER(SEARCH("Stick",$AU1144))=TRUE,IF(Search!$L$8="N","N",1),""))</f>
        <v/>
      </c>
      <c r="T1144" s="9" t="str">
        <f>IF(Search!$O$4="","",IF(COUNTA($AW1144)=1,IF(Search!$O$4="N","N",1),""))</f>
        <v/>
      </c>
      <c r="U1144" s="9" t="str">
        <f>IF(Search!$O$5="","",IF($AW1144="","",IF($AW1144&lt;Search!$O$5,"",1)))</f>
        <v/>
      </c>
      <c r="V1144" s="9" t="str">
        <f>IF(Search!$O$6="","",IF($AW1144="","",IF($AW1144&gt;Search!$O$6,"",1)))</f>
        <v/>
      </c>
      <c r="W1144" s="9" t="str">
        <f>IF(Search!$U$4="","",IF($AX1144="","",1))</f>
        <v/>
      </c>
      <c r="X1144" s="9" t="str">
        <f>IF(Search!$U$5="","",IF(ISNUMBER(SEARCH(Search!$U$5,$AX1144))=TRUE,IF(Search!$U$5="N","N",1),""))</f>
        <v/>
      </c>
      <c r="Y1144" s="9" t="str">
        <f>IF(Search!$U$6="","",IF($AY1144&lt;Search!$U$6,"",1))</f>
        <v/>
      </c>
      <c r="Z1144" s="9" t="str">
        <f>IF(Search!$R$4="","",IF(Inventory!$BA1144&lt;Search!$R$4,"",1))</f>
        <v/>
      </c>
      <c r="AA1144" s="9" t="str">
        <f>IF(Search!$R$5="","",IF($BA1144&gt;Search!$R$5,"",1))</f>
        <v/>
      </c>
      <c r="AB1144" s="9" t="str">
        <f>IF(Search!$R$6="","",IF($BB1144&lt;Search!$R$6,"",1))</f>
        <v/>
      </c>
      <c r="AC1144" s="9" t="str">
        <f>IF(Search!$R$7="","",IF($BB1144&lt;Search!$R$7,"",1))</f>
        <v/>
      </c>
      <c r="AD1144" s="45" t="str">
        <f>IF(COUNTIF($A1144:$AC1144,"n")&gt;0,"",IF(SUM($A1144:$AC1144)=COUNTA(Search!$C$4:$C$8,Search!$F$4:$F$8,Search!$I$4:$I$6,Search!$I$8,Search!$L$4:$L$8,Search!$O$4:$O$8,Search!$R$4:$R$7,Search!$U$4:$U$7)-COUNTIF(Search!$C$4:$U$7,"n"),1+LARGE($AD$1:AD1143,1),""))</f>
        <v/>
      </c>
      <c r="AE1144" s="45" t="str">
        <f t="shared" si="54"/>
        <v/>
      </c>
      <c r="AF1144" s="45" t="str">
        <f>IF(AD1144="","",COUNTIF($AE$1:$AE1143,$AE1144)+RANK($AE1144,$AE$2:$AE$10540,1))</f>
        <v/>
      </c>
      <c r="AG1144" s="45" t="str">
        <f t="shared" si="55"/>
        <v/>
      </c>
      <c r="AH1144" s="45" t="str">
        <f>IF($AD1144="","",COUNTIF($AG$1:$AG1143,$AG1144)+RANK($AG1144,$AG$1:$AG$10539,0))</f>
        <v/>
      </c>
      <c r="AI1144" s="10" t="str">
        <f t="shared" si="56"/>
        <v>2007-08 The Cup #111 David Clarkson  RC AU  /199   $</v>
      </c>
      <c r="AJ1144" s="11">
        <v>2007</v>
      </c>
      <c r="AK1144" s="17" t="s">
        <v>1986</v>
      </c>
      <c r="AL1144" s="12" t="s">
        <v>570</v>
      </c>
      <c r="AM1144" s="10">
        <v>111</v>
      </c>
      <c r="AN1144" s="12" t="s">
        <v>697</v>
      </c>
      <c r="AO1144" s="9"/>
      <c r="AP1144" s="9"/>
      <c r="AQ1144" s="9"/>
      <c r="AR1144" s="14" t="s">
        <v>2463</v>
      </c>
      <c r="AS1144" s="9" t="s">
        <v>2</v>
      </c>
      <c r="AT1144" s="9" t="s">
        <v>1857</v>
      </c>
      <c r="AU1144" s="9"/>
      <c r="AV1144" s="13"/>
      <c r="AW1144" s="13">
        <v>199</v>
      </c>
      <c r="AX1144" s="9"/>
      <c r="AY1144" s="9"/>
      <c r="AZ1144" s="9"/>
      <c r="BA1144" s="33"/>
      <c r="BB1144" s="33"/>
      <c r="BC1144" s="36"/>
      <c r="BD1144" s="12" t="s">
        <v>1771</v>
      </c>
    </row>
    <row r="1145" spans="1:56" s="12" customFormat="1" x14ac:dyDescent="0.2">
      <c r="A1145" s="9" t="str">
        <f>IF(Search!$C$5="","",IF(COUNTA(Inventory!$AP1145)=1,1,""))</f>
        <v/>
      </c>
      <c r="B1145" s="9" t="str">
        <f>IF(Search!$C$4="","",IF(ISNUMBER(SEARCH(Search!$C$4,$AR1145))=TRUE,1,""))</f>
        <v/>
      </c>
      <c r="C1145" s="9" t="str">
        <f>IF(Search!$C$6="x",IF(COUNTA($AQ1145)=1,1,"N"),IF(COUNTA($AQ1145)=1,"N",""))</f>
        <v/>
      </c>
      <c r="D1145" s="9" t="str">
        <f>IF(Search!$O$8="","",IF(ISNUMBER(SEARCH(Search!$O$8,$BD1145))=TRUE,1,""))</f>
        <v/>
      </c>
      <c r="E1145" s="9" t="str">
        <f>IF(Search!$C$7="","",IF(ISNUMBER(SEARCH(Search!$C$7,$AN1145))=TRUE,1,""))</f>
        <v/>
      </c>
      <c r="F1145" s="9" t="str">
        <f>IF(Search!$C$8="","",IF(ISNUMBER(SEARCH(Search!$C$8,$AO1145))=TRUE,1,""))</f>
        <v/>
      </c>
      <c r="G1145" s="9" t="str">
        <f>IF(Search!$F$4="","",IF(Inventory!$AJ1145&lt;Search!$F$4,"",1))</f>
        <v/>
      </c>
      <c r="H1145" s="9" t="str">
        <f>IF(Search!$F$5="","",IF(Inventory!$AJ1145&gt;Search!$F$5,"",1))</f>
        <v/>
      </c>
      <c r="I1145" s="9" t="str">
        <f>IF(Search!$F$7="","",IF(Search!$F$8="",IF(ISNUMBER(SEARCH(Search!$F$7,$AL1145))=TRUE,1,""),""))</f>
        <v/>
      </c>
      <c r="J1145" s="9" t="str">
        <f>IF($AL1145=Search!$F$8,1,"")</f>
        <v/>
      </c>
      <c r="K1145" s="9" t="str">
        <f>IF(Search!$I$4="","",IF(COUNTA($AS1145)=1,IF(Search!$I$4="N","N",1),""))</f>
        <v/>
      </c>
      <c r="L1145" s="9" t="str">
        <f>IF(Search!$I$5="","",IF($AS1145="RC",1,""))</f>
        <v/>
      </c>
      <c r="M1145" s="9" t="str">
        <f>IF(Search!$I$6="","",IF($AS1145="RCP",1,""))</f>
        <v/>
      </c>
      <c r="N1145" s="9" t="str">
        <f>IF(Search!$I$8="","",IF(COUNTA($AT1145)=1,IF(Search!$I$8="N","N",1),""))</f>
        <v/>
      </c>
      <c r="O1145" s="9" t="str">
        <f>IF(Search!$L$4="","",IF(COUNTA($AU1145)=1,IF(Search!$L$4="N","N",1),""))</f>
        <v/>
      </c>
      <c r="P1145" s="9" t="str">
        <f>IF(Search!$L$5="","",IF(ISNUMBER(SEARCH("Jersey",$AU1145))=TRUE,IF(Search!$L$5="N","N",1),""))</f>
        <v/>
      </c>
      <c r="Q1145" s="9" t="str">
        <f>IF(Search!$L$6="","",IF(ISNUMBER(SEARCH("Patch",$AU1145))=TRUE,IF(Search!$L$6="N","N",1),""))</f>
        <v/>
      </c>
      <c r="R1145" s="9" t="str">
        <f>IF(Search!$L$7="","",IF(ISNUMBER(SEARCH("Shield",$AU1145))=TRUE,IF(Search!$L$7="N","N",1),""))</f>
        <v/>
      </c>
      <c r="S1145" s="9" t="str">
        <f>IF(Search!$L$8="","",IF(ISNUMBER(SEARCH("Stick",$AU1145))=TRUE,IF(Search!$L$8="N","N",1),""))</f>
        <v/>
      </c>
      <c r="T1145" s="9" t="str">
        <f>IF(Search!$O$4="","",IF(COUNTA($AW1145)=1,IF(Search!$O$4="N","N",1),""))</f>
        <v/>
      </c>
      <c r="U1145" s="9" t="str">
        <f>IF(Search!$O$5="","",IF($AW1145="","",IF($AW1145&lt;Search!$O$5,"",1)))</f>
        <v/>
      </c>
      <c r="V1145" s="9" t="str">
        <f>IF(Search!$O$6="","",IF($AW1145="","",IF($AW1145&gt;Search!$O$6,"",1)))</f>
        <v/>
      </c>
      <c r="W1145" s="9" t="str">
        <f>IF(Search!$U$4="","",IF($AX1145="","",1))</f>
        <v/>
      </c>
      <c r="X1145" s="9" t="str">
        <f>IF(Search!$U$5="","",IF(ISNUMBER(SEARCH(Search!$U$5,$AX1145))=TRUE,IF(Search!$U$5="N","N",1),""))</f>
        <v/>
      </c>
      <c r="Y1145" s="9" t="str">
        <f>IF(Search!$U$6="","",IF($AY1145&lt;Search!$U$6,"",1))</f>
        <v/>
      </c>
      <c r="Z1145" s="9" t="str">
        <f>IF(Search!$R$4="","",IF(Inventory!$BA1145&lt;Search!$R$4,"",1))</f>
        <v/>
      </c>
      <c r="AA1145" s="9" t="str">
        <f>IF(Search!$R$5="","",IF($BA1145&gt;Search!$R$5,"",1))</f>
        <v/>
      </c>
      <c r="AB1145" s="9" t="str">
        <f>IF(Search!$R$6="","",IF($BB1145&lt;Search!$R$6,"",1))</f>
        <v/>
      </c>
      <c r="AC1145" s="9" t="str">
        <f>IF(Search!$R$7="","",IF($BB1145&lt;Search!$R$7,"",1))</f>
        <v/>
      </c>
      <c r="AD1145" s="45" t="str">
        <f>IF(COUNTIF($A1145:$AC1145,"n")&gt;0,"",IF(SUM($A1145:$AC1145)=COUNTA(Search!$C$4:$C$8,Search!$F$4:$F$8,Search!$I$4:$I$6,Search!$I$8,Search!$L$4:$L$8,Search!$O$4:$O$8,Search!$R$4:$R$7,Search!$U$4:$U$7)-COUNTIF(Search!$C$4:$U$7,"n"),1+LARGE($AD$1:AD1144,1),""))</f>
        <v/>
      </c>
      <c r="AE1145" s="45" t="str">
        <f t="shared" si="54"/>
        <v/>
      </c>
      <c r="AF1145" s="45" t="str">
        <f>IF(AD1145="","",COUNTIF($AE$1:$AE1144,$AE1145)+RANK($AE1145,$AE$2:$AE$10540,1))</f>
        <v/>
      </c>
      <c r="AG1145" s="45" t="str">
        <f t="shared" si="55"/>
        <v/>
      </c>
      <c r="AH1145" s="45" t="str">
        <f>IF($AD1145="","",COUNTIF($AG$1:$AG1144,$AG1145)+RANK($AG1145,$AG$1:$AG$10539,0))</f>
        <v/>
      </c>
      <c r="AI1145" s="10" t="str">
        <f t="shared" si="56"/>
        <v>2007-08 The Cup #113 Kris Versteeg  RC AU  /199   $</v>
      </c>
      <c r="AJ1145" s="11">
        <v>2007</v>
      </c>
      <c r="AK1145" s="17" t="s">
        <v>1986</v>
      </c>
      <c r="AL1145" s="12" t="s">
        <v>570</v>
      </c>
      <c r="AM1145" s="10">
        <v>113</v>
      </c>
      <c r="AN1145" s="12" t="s">
        <v>698</v>
      </c>
      <c r="AO1145" s="9"/>
      <c r="AP1145" s="9"/>
      <c r="AQ1145" s="9"/>
      <c r="AR1145" s="14" t="s">
        <v>2463</v>
      </c>
      <c r="AS1145" s="9" t="s">
        <v>2</v>
      </c>
      <c r="AT1145" s="9" t="s">
        <v>1857</v>
      </c>
      <c r="AU1145" s="9"/>
      <c r="AV1145" s="13"/>
      <c r="AW1145" s="13">
        <v>199</v>
      </c>
      <c r="AX1145" s="9"/>
      <c r="AY1145" s="9"/>
      <c r="AZ1145" s="9"/>
      <c r="BA1145" s="33"/>
      <c r="BB1145" s="33"/>
      <c r="BC1145" s="36"/>
      <c r="BD1145" s="12" t="s">
        <v>1771</v>
      </c>
    </row>
    <row r="1146" spans="1:56" s="12" customFormat="1" x14ac:dyDescent="0.2">
      <c r="A1146" s="9" t="str">
        <f>IF(Search!$C$5="","",IF(COUNTA(Inventory!$AP1146)=1,1,""))</f>
        <v/>
      </c>
      <c r="B1146" s="9" t="str">
        <f>IF(Search!$C$4="","",IF(ISNUMBER(SEARCH(Search!$C$4,$AR1146))=TRUE,1,""))</f>
        <v/>
      </c>
      <c r="C1146" s="9" t="str">
        <f>IF(Search!$C$6="x",IF(COUNTA($AQ1146)=1,1,"N"),IF(COUNTA($AQ1146)=1,"N",""))</f>
        <v/>
      </c>
      <c r="D1146" s="9" t="str">
        <f>IF(Search!$O$8="","",IF(ISNUMBER(SEARCH(Search!$O$8,$BD1146))=TRUE,1,""))</f>
        <v/>
      </c>
      <c r="E1146" s="9" t="str">
        <f>IF(Search!$C$7="","",IF(ISNUMBER(SEARCH(Search!$C$7,$AN1146))=TRUE,1,""))</f>
        <v/>
      </c>
      <c r="F1146" s="9" t="str">
        <f>IF(Search!$C$8="","",IF(ISNUMBER(SEARCH(Search!$C$8,$AO1146))=TRUE,1,""))</f>
        <v/>
      </c>
      <c r="G1146" s="9" t="str">
        <f>IF(Search!$F$4="","",IF(Inventory!$AJ1146&lt;Search!$F$4,"",1))</f>
        <v/>
      </c>
      <c r="H1146" s="9" t="str">
        <f>IF(Search!$F$5="","",IF(Inventory!$AJ1146&gt;Search!$F$5,"",1))</f>
        <v/>
      </c>
      <c r="I1146" s="9" t="str">
        <f>IF(Search!$F$7="","",IF(Search!$F$8="",IF(ISNUMBER(SEARCH(Search!$F$7,$AL1146))=TRUE,1,""),""))</f>
        <v/>
      </c>
      <c r="J1146" s="9" t="str">
        <f>IF($AL1146=Search!$F$8,1,"")</f>
        <v/>
      </c>
      <c r="K1146" s="9" t="str">
        <f>IF(Search!$I$4="","",IF(COUNTA($AS1146)=1,IF(Search!$I$4="N","N",1),""))</f>
        <v/>
      </c>
      <c r="L1146" s="9" t="str">
        <f>IF(Search!$I$5="","",IF($AS1146="RC",1,""))</f>
        <v/>
      </c>
      <c r="M1146" s="9" t="str">
        <f>IF(Search!$I$6="","",IF($AS1146="RCP",1,""))</f>
        <v/>
      </c>
      <c r="N1146" s="9" t="str">
        <f>IF(Search!$I$8="","",IF(COUNTA($AT1146)=1,IF(Search!$I$8="N","N",1),""))</f>
        <v/>
      </c>
      <c r="O1146" s="9" t="str">
        <f>IF(Search!$L$4="","",IF(COUNTA($AU1146)=1,IF(Search!$L$4="N","N",1),""))</f>
        <v/>
      </c>
      <c r="P1146" s="9" t="str">
        <f>IF(Search!$L$5="","",IF(ISNUMBER(SEARCH("Jersey",$AU1146))=TRUE,IF(Search!$L$5="N","N",1),""))</f>
        <v/>
      </c>
      <c r="Q1146" s="9" t="str">
        <f>IF(Search!$L$6="","",IF(ISNUMBER(SEARCH("Patch",$AU1146))=TRUE,IF(Search!$L$6="N","N",1),""))</f>
        <v/>
      </c>
      <c r="R1146" s="9" t="str">
        <f>IF(Search!$L$7="","",IF(ISNUMBER(SEARCH("Shield",$AU1146))=TRUE,IF(Search!$L$7="N","N",1),""))</f>
        <v/>
      </c>
      <c r="S1146" s="9" t="str">
        <f>IF(Search!$L$8="","",IF(ISNUMBER(SEARCH("Stick",$AU1146))=TRUE,IF(Search!$L$8="N","N",1),""))</f>
        <v/>
      </c>
      <c r="T1146" s="9" t="str">
        <f>IF(Search!$O$4="","",IF(COUNTA($AW1146)=1,IF(Search!$O$4="N","N",1),""))</f>
        <v/>
      </c>
      <c r="U1146" s="9" t="str">
        <f>IF(Search!$O$5="","",IF($AW1146="","",IF($AW1146&lt;Search!$O$5,"",1)))</f>
        <v/>
      </c>
      <c r="V1146" s="9" t="str">
        <f>IF(Search!$O$6="","",IF($AW1146="","",IF($AW1146&gt;Search!$O$6,"",1)))</f>
        <v/>
      </c>
      <c r="W1146" s="9" t="str">
        <f>IF(Search!$U$4="","",IF($AX1146="","",1))</f>
        <v/>
      </c>
      <c r="X1146" s="9" t="str">
        <f>IF(Search!$U$5="","",IF(ISNUMBER(SEARCH(Search!$U$5,$AX1146))=TRUE,IF(Search!$U$5="N","N",1),""))</f>
        <v/>
      </c>
      <c r="Y1146" s="9" t="str">
        <f>IF(Search!$U$6="","",IF($AY1146&lt;Search!$U$6,"",1))</f>
        <v/>
      </c>
      <c r="Z1146" s="9" t="str">
        <f>IF(Search!$R$4="","",IF(Inventory!$BA1146&lt;Search!$R$4,"",1))</f>
        <v/>
      </c>
      <c r="AA1146" s="9" t="str">
        <f>IF(Search!$R$5="","",IF($BA1146&gt;Search!$R$5,"",1))</f>
        <v/>
      </c>
      <c r="AB1146" s="9" t="str">
        <f>IF(Search!$R$6="","",IF($BB1146&lt;Search!$R$6,"",1))</f>
        <v/>
      </c>
      <c r="AC1146" s="9" t="str">
        <f>IF(Search!$R$7="","",IF($BB1146&lt;Search!$R$7,"",1))</f>
        <v/>
      </c>
      <c r="AD1146" s="45" t="str">
        <f>IF(COUNTIF($A1146:$AC1146,"n")&gt;0,"",IF(SUM($A1146:$AC1146)=COUNTA(Search!$C$4:$C$8,Search!$F$4:$F$8,Search!$I$4:$I$6,Search!$I$8,Search!$L$4:$L$8,Search!$O$4:$O$8,Search!$R$4:$R$7,Search!$U$4:$U$7)-COUNTIF(Search!$C$4:$U$7,"n"),1+LARGE($AD$1:AD1145,1),""))</f>
        <v/>
      </c>
      <c r="AE1146" s="45" t="str">
        <f t="shared" si="54"/>
        <v/>
      </c>
      <c r="AF1146" s="45" t="str">
        <f>IF(AD1146="","",COUNTIF($AE$1:$AE1145,$AE1146)+RANK($AE1146,$AE$2:$AE$10540,1))</f>
        <v/>
      </c>
      <c r="AG1146" s="45" t="str">
        <f t="shared" si="55"/>
        <v/>
      </c>
      <c r="AH1146" s="45" t="str">
        <f>IF($AD1146="","",COUNTIF($AG$1:$AG1145,$AG1146)+RANK($AG1146,$AG$1:$AG$10539,0))</f>
        <v/>
      </c>
      <c r="AI1146" s="10" t="str">
        <f t="shared" si="56"/>
        <v>2007-08 The Cup #128 Jonathan Bernier  RC AU Patch /249   $</v>
      </c>
      <c r="AJ1146" s="11">
        <v>2007</v>
      </c>
      <c r="AK1146" s="17" t="s">
        <v>1986</v>
      </c>
      <c r="AL1146" s="12" t="s">
        <v>570</v>
      </c>
      <c r="AM1146" s="10">
        <v>128</v>
      </c>
      <c r="AN1146" s="12" t="s">
        <v>699</v>
      </c>
      <c r="AO1146" s="9"/>
      <c r="AP1146" s="9"/>
      <c r="AQ1146" s="9"/>
      <c r="AR1146" s="14" t="s">
        <v>2463</v>
      </c>
      <c r="AS1146" s="9" t="s">
        <v>2</v>
      </c>
      <c r="AT1146" s="9" t="s">
        <v>1857</v>
      </c>
      <c r="AU1146" s="9" t="s">
        <v>1858</v>
      </c>
      <c r="AV1146" s="13"/>
      <c r="AW1146" s="13">
        <v>249</v>
      </c>
      <c r="AX1146" s="9"/>
      <c r="AY1146" s="9"/>
      <c r="AZ1146" s="9"/>
      <c r="BA1146" s="33"/>
      <c r="BB1146" s="33"/>
      <c r="BC1146" s="36"/>
      <c r="BD1146" s="12" t="s">
        <v>1771</v>
      </c>
    </row>
    <row r="1147" spans="1:56" s="12" customFormat="1" x14ac:dyDescent="0.2">
      <c r="A1147" s="9" t="str">
        <f>IF(Search!$C$5="","",IF(COUNTA(Inventory!$AP1147)=1,1,""))</f>
        <v/>
      </c>
      <c r="B1147" s="9" t="str">
        <f>IF(Search!$C$4="","",IF(ISNUMBER(SEARCH(Search!$C$4,$AR1147))=TRUE,1,""))</f>
        <v/>
      </c>
      <c r="C1147" s="9" t="str">
        <f>IF(Search!$C$6="x",IF(COUNTA($AQ1147)=1,1,"N"),IF(COUNTA($AQ1147)=1,"N",""))</f>
        <v/>
      </c>
      <c r="D1147" s="9" t="str">
        <f>IF(Search!$O$8="","",IF(ISNUMBER(SEARCH(Search!$O$8,$BD1147))=TRUE,1,""))</f>
        <v/>
      </c>
      <c r="E1147" s="9" t="str">
        <f>IF(Search!$C$7="","",IF(ISNUMBER(SEARCH(Search!$C$7,$AN1147))=TRUE,1,""))</f>
        <v/>
      </c>
      <c r="F1147" s="9" t="str">
        <f>IF(Search!$C$8="","",IF(ISNUMBER(SEARCH(Search!$C$8,$AO1147))=TRUE,1,""))</f>
        <v/>
      </c>
      <c r="G1147" s="9" t="str">
        <f>IF(Search!$F$4="","",IF(Inventory!$AJ1147&lt;Search!$F$4,"",1))</f>
        <v/>
      </c>
      <c r="H1147" s="9" t="str">
        <f>IF(Search!$F$5="","",IF(Inventory!$AJ1147&gt;Search!$F$5,"",1))</f>
        <v/>
      </c>
      <c r="I1147" s="9" t="str">
        <f>IF(Search!$F$7="","",IF(Search!$F$8="",IF(ISNUMBER(SEARCH(Search!$F$7,$AL1147))=TRUE,1,""),""))</f>
        <v/>
      </c>
      <c r="J1147" s="9" t="str">
        <f>IF($AL1147=Search!$F$8,1,"")</f>
        <v/>
      </c>
      <c r="K1147" s="9" t="str">
        <f>IF(Search!$I$4="","",IF(COUNTA($AS1147)=1,IF(Search!$I$4="N","N",1),""))</f>
        <v/>
      </c>
      <c r="L1147" s="9" t="str">
        <f>IF(Search!$I$5="","",IF($AS1147="RC",1,""))</f>
        <v/>
      </c>
      <c r="M1147" s="9" t="str">
        <f>IF(Search!$I$6="","",IF($AS1147="RCP",1,""))</f>
        <v/>
      </c>
      <c r="N1147" s="9" t="str">
        <f>IF(Search!$I$8="","",IF(COUNTA($AT1147)=1,IF(Search!$I$8="N","N",1),""))</f>
        <v/>
      </c>
      <c r="O1147" s="9" t="str">
        <f>IF(Search!$L$4="","",IF(COUNTA($AU1147)=1,IF(Search!$L$4="N","N",1),""))</f>
        <v/>
      </c>
      <c r="P1147" s="9" t="str">
        <f>IF(Search!$L$5="","",IF(ISNUMBER(SEARCH("Jersey",$AU1147))=TRUE,IF(Search!$L$5="N","N",1),""))</f>
        <v/>
      </c>
      <c r="Q1147" s="9" t="str">
        <f>IF(Search!$L$6="","",IF(ISNUMBER(SEARCH("Patch",$AU1147))=TRUE,IF(Search!$L$6="N","N",1),""))</f>
        <v/>
      </c>
      <c r="R1147" s="9" t="str">
        <f>IF(Search!$L$7="","",IF(ISNUMBER(SEARCH("Shield",$AU1147))=TRUE,IF(Search!$L$7="N","N",1),""))</f>
        <v/>
      </c>
      <c r="S1147" s="9" t="str">
        <f>IF(Search!$L$8="","",IF(ISNUMBER(SEARCH("Stick",$AU1147))=TRUE,IF(Search!$L$8="N","N",1),""))</f>
        <v/>
      </c>
      <c r="T1147" s="9" t="str">
        <f>IF(Search!$O$4="","",IF(COUNTA($AW1147)=1,IF(Search!$O$4="N","N",1),""))</f>
        <v/>
      </c>
      <c r="U1147" s="9" t="str">
        <f>IF(Search!$O$5="","",IF($AW1147="","",IF($AW1147&lt;Search!$O$5,"",1)))</f>
        <v/>
      </c>
      <c r="V1147" s="9" t="str">
        <f>IF(Search!$O$6="","",IF($AW1147="","",IF($AW1147&gt;Search!$O$6,"",1)))</f>
        <v/>
      </c>
      <c r="W1147" s="9" t="str">
        <f>IF(Search!$U$4="","",IF($AX1147="","",1))</f>
        <v/>
      </c>
      <c r="X1147" s="9" t="str">
        <f>IF(Search!$U$5="","",IF(ISNUMBER(SEARCH(Search!$U$5,$AX1147))=TRUE,IF(Search!$U$5="N","N",1),""))</f>
        <v/>
      </c>
      <c r="Y1147" s="9" t="str">
        <f>IF(Search!$U$6="","",IF($AY1147&lt;Search!$U$6,"",1))</f>
        <v/>
      </c>
      <c r="Z1147" s="9" t="str">
        <f>IF(Search!$R$4="","",IF(Inventory!$BA1147&lt;Search!$R$4,"",1))</f>
        <v/>
      </c>
      <c r="AA1147" s="9" t="str">
        <f>IF(Search!$R$5="","",IF($BA1147&gt;Search!$R$5,"",1))</f>
        <v/>
      </c>
      <c r="AB1147" s="9" t="str">
        <f>IF(Search!$R$6="","",IF($BB1147&lt;Search!$R$6,"",1))</f>
        <v/>
      </c>
      <c r="AC1147" s="9" t="str">
        <f>IF(Search!$R$7="","",IF($BB1147&lt;Search!$R$7,"",1))</f>
        <v/>
      </c>
      <c r="AD1147" s="45" t="str">
        <f>IF(COUNTIF($A1147:$AC1147,"n")&gt;0,"",IF(SUM($A1147:$AC1147)=COUNTA(Search!$C$4:$C$8,Search!$F$4:$F$8,Search!$I$4:$I$6,Search!$I$8,Search!$L$4:$L$8,Search!$O$4:$O$8,Search!$R$4:$R$7,Search!$U$4:$U$7)-COUNTIF(Search!$C$4:$U$7,"n"),1+LARGE($AD$1:AD1146,1),""))</f>
        <v/>
      </c>
      <c r="AE1147" s="45" t="str">
        <f t="shared" si="54"/>
        <v/>
      </c>
      <c r="AF1147" s="45" t="str">
        <f>IF(AD1147="","",COUNTIF($AE$1:$AE1146,$AE1147)+RANK($AE1147,$AE$2:$AE$10540,1))</f>
        <v/>
      </c>
      <c r="AG1147" s="45" t="str">
        <f t="shared" si="55"/>
        <v/>
      </c>
      <c r="AH1147" s="45" t="str">
        <f>IF($AD1147="","",COUNTIF($AG$1:$AG1146,$AG1147)+RANK($AG1147,$AG$1:$AG$10539,0))</f>
        <v/>
      </c>
      <c r="AI1147" s="10" t="str">
        <f t="shared" si="56"/>
        <v>2007-08 The Cup #145 Anton Stralman TOR RC AU Patch /249   $</v>
      </c>
      <c r="AJ1147" s="11">
        <v>2007</v>
      </c>
      <c r="AK1147" s="17" t="s">
        <v>1986</v>
      </c>
      <c r="AL1147" s="12" t="s">
        <v>570</v>
      </c>
      <c r="AM1147" s="10">
        <v>145</v>
      </c>
      <c r="AN1147" s="12" t="s">
        <v>700</v>
      </c>
      <c r="AO1147" s="9" t="s">
        <v>1904</v>
      </c>
      <c r="AP1147" s="9"/>
      <c r="AQ1147" s="9"/>
      <c r="AR1147" s="14" t="s">
        <v>2463</v>
      </c>
      <c r="AS1147" s="9" t="s">
        <v>2</v>
      </c>
      <c r="AT1147" s="9" t="s">
        <v>1857</v>
      </c>
      <c r="AU1147" s="9" t="s">
        <v>1858</v>
      </c>
      <c r="AV1147" s="13"/>
      <c r="AW1147" s="13">
        <v>249</v>
      </c>
      <c r="AX1147" s="9"/>
      <c r="AY1147" s="9"/>
      <c r="AZ1147" s="9"/>
      <c r="BA1147" s="33"/>
      <c r="BB1147" s="33"/>
      <c r="BC1147" s="36"/>
      <c r="BD1147" s="12" t="s">
        <v>1771</v>
      </c>
    </row>
    <row r="1148" spans="1:56" s="12" customFormat="1" x14ac:dyDescent="0.2">
      <c r="A1148" s="9" t="str">
        <f>IF(Search!$C$5="","",IF(COUNTA(Inventory!$AP1148)=1,1,""))</f>
        <v/>
      </c>
      <c r="B1148" s="9" t="str">
        <f>IF(Search!$C$4="","",IF(ISNUMBER(SEARCH(Search!$C$4,$AR1148))=TRUE,1,""))</f>
        <v/>
      </c>
      <c r="C1148" s="9" t="str">
        <f>IF(Search!$C$6="x",IF(COUNTA($AQ1148)=1,1,"N"),IF(COUNTA($AQ1148)=1,"N",""))</f>
        <v/>
      </c>
      <c r="D1148" s="9" t="str">
        <f>IF(Search!$O$8="","",IF(ISNUMBER(SEARCH(Search!$O$8,$BD1148))=TRUE,1,""))</f>
        <v/>
      </c>
      <c r="E1148" s="9" t="str">
        <f>IF(Search!$C$7="","",IF(ISNUMBER(SEARCH(Search!$C$7,$AN1148))=TRUE,1,""))</f>
        <v/>
      </c>
      <c r="F1148" s="9" t="str">
        <f>IF(Search!$C$8="","",IF(ISNUMBER(SEARCH(Search!$C$8,$AO1148))=TRUE,1,""))</f>
        <v/>
      </c>
      <c r="G1148" s="9" t="str">
        <f>IF(Search!$F$4="","",IF(Inventory!$AJ1148&lt;Search!$F$4,"",1))</f>
        <v/>
      </c>
      <c r="H1148" s="9" t="str">
        <f>IF(Search!$F$5="","",IF(Inventory!$AJ1148&gt;Search!$F$5,"",1))</f>
        <v/>
      </c>
      <c r="I1148" s="9" t="str">
        <f>IF(Search!$F$7="","",IF(Search!$F$8="",IF(ISNUMBER(SEARCH(Search!$F$7,$AL1148))=TRUE,1,""),""))</f>
        <v/>
      </c>
      <c r="J1148" s="9" t="str">
        <f>IF($AL1148=Search!$F$8,1,"")</f>
        <v/>
      </c>
      <c r="K1148" s="9" t="str">
        <f>IF(Search!$I$4="","",IF(COUNTA($AS1148)=1,IF(Search!$I$4="N","N",1),""))</f>
        <v/>
      </c>
      <c r="L1148" s="9" t="str">
        <f>IF(Search!$I$5="","",IF($AS1148="RC",1,""))</f>
        <v/>
      </c>
      <c r="M1148" s="9" t="str">
        <f>IF(Search!$I$6="","",IF($AS1148="RCP",1,""))</f>
        <v/>
      </c>
      <c r="N1148" s="9" t="str">
        <f>IF(Search!$I$8="","",IF(COUNTA($AT1148)=1,IF(Search!$I$8="N","N",1),""))</f>
        <v/>
      </c>
      <c r="O1148" s="9" t="str">
        <f>IF(Search!$L$4="","",IF(COUNTA($AU1148)=1,IF(Search!$L$4="N","N",1),""))</f>
        <v/>
      </c>
      <c r="P1148" s="9" t="str">
        <f>IF(Search!$L$5="","",IF(ISNUMBER(SEARCH("Jersey",$AU1148))=TRUE,IF(Search!$L$5="N","N",1),""))</f>
        <v/>
      </c>
      <c r="Q1148" s="9" t="str">
        <f>IF(Search!$L$6="","",IF(ISNUMBER(SEARCH("Patch",$AU1148))=TRUE,IF(Search!$L$6="N","N",1),""))</f>
        <v/>
      </c>
      <c r="R1148" s="9" t="str">
        <f>IF(Search!$L$7="","",IF(ISNUMBER(SEARCH("Shield",$AU1148))=TRUE,IF(Search!$L$7="N","N",1),""))</f>
        <v/>
      </c>
      <c r="S1148" s="9" t="str">
        <f>IF(Search!$L$8="","",IF(ISNUMBER(SEARCH("Stick",$AU1148))=TRUE,IF(Search!$L$8="N","N",1),""))</f>
        <v/>
      </c>
      <c r="T1148" s="9" t="str">
        <f>IF(Search!$O$4="","",IF(COUNTA($AW1148)=1,IF(Search!$O$4="N","N",1),""))</f>
        <v/>
      </c>
      <c r="U1148" s="9" t="str">
        <f>IF(Search!$O$5="","",IF($AW1148="","",IF($AW1148&lt;Search!$O$5,"",1)))</f>
        <v/>
      </c>
      <c r="V1148" s="9" t="str">
        <f>IF(Search!$O$6="","",IF($AW1148="","",IF($AW1148&gt;Search!$O$6,"",1)))</f>
        <v/>
      </c>
      <c r="W1148" s="9" t="str">
        <f>IF(Search!$U$4="","",IF($AX1148="","",1))</f>
        <v/>
      </c>
      <c r="X1148" s="9" t="str">
        <f>IF(Search!$U$5="","",IF(ISNUMBER(SEARCH(Search!$U$5,$AX1148))=TRUE,IF(Search!$U$5="N","N",1),""))</f>
        <v/>
      </c>
      <c r="Y1148" s="9" t="str">
        <f>IF(Search!$U$6="","",IF($AY1148&lt;Search!$U$6,"",1))</f>
        <v/>
      </c>
      <c r="Z1148" s="9" t="str">
        <f>IF(Search!$R$4="","",IF(Inventory!$BA1148&lt;Search!$R$4,"",1))</f>
        <v/>
      </c>
      <c r="AA1148" s="9" t="str">
        <f>IF(Search!$R$5="","",IF($BA1148&gt;Search!$R$5,"",1))</f>
        <v/>
      </c>
      <c r="AB1148" s="9" t="str">
        <f>IF(Search!$R$6="","",IF($BB1148&lt;Search!$R$6,"",1))</f>
        <v/>
      </c>
      <c r="AC1148" s="9" t="str">
        <f>IF(Search!$R$7="","",IF($BB1148&lt;Search!$R$7,"",1))</f>
        <v/>
      </c>
      <c r="AD1148" s="45" t="str">
        <f>IF(COUNTIF($A1148:$AC1148,"n")&gt;0,"",IF(SUM($A1148:$AC1148)=COUNTA(Search!$C$4:$C$8,Search!$F$4:$F$8,Search!$I$4:$I$6,Search!$I$8,Search!$L$4:$L$8,Search!$O$4:$O$8,Search!$R$4:$R$7,Search!$U$4:$U$7)-COUNTIF(Search!$C$4:$U$7,"n"),1+LARGE($AD$1:AD1147,1),""))</f>
        <v/>
      </c>
      <c r="AE1148" s="45" t="str">
        <f t="shared" si="54"/>
        <v/>
      </c>
      <c r="AF1148" s="45" t="str">
        <f>IF(AD1148="","",COUNTIF($AE$1:$AE1147,$AE1148)+RANK($AE1148,$AE$2:$AE$10540,1))</f>
        <v/>
      </c>
      <c r="AG1148" s="45" t="str">
        <f t="shared" si="55"/>
        <v/>
      </c>
      <c r="AH1148" s="45" t="str">
        <f>IF($AD1148="","",COUNTIF($AG$1:$AG1147,$AG1148)+RANK($AG1148,$AG$1:$AG$10539,0))</f>
        <v/>
      </c>
      <c r="AI1148" s="10" t="str">
        <f t="shared" si="56"/>
        <v>2007-08 The Cup #148 Mason Raymond  RC AU Patch /249   $</v>
      </c>
      <c r="AJ1148" s="11">
        <v>2007</v>
      </c>
      <c r="AK1148" s="17" t="s">
        <v>1986</v>
      </c>
      <c r="AL1148" s="12" t="s">
        <v>570</v>
      </c>
      <c r="AM1148" s="10">
        <v>148</v>
      </c>
      <c r="AN1148" s="12" t="s">
        <v>701</v>
      </c>
      <c r="AO1148" s="9"/>
      <c r="AP1148" s="9"/>
      <c r="AQ1148" s="9"/>
      <c r="AR1148" s="14" t="s">
        <v>2463</v>
      </c>
      <c r="AS1148" s="9" t="s">
        <v>2</v>
      </c>
      <c r="AT1148" s="9" t="s">
        <v>1857</v>
      </c>
      <c r="AU1148" s="9" t="s">
        <v>1858</v>
      </c>
      <c r="AV1148" s="13"/>
      <c r="AW1148" s="13">
        <v>249</v>
      </c>
      <c r="AX1148" s="9"/>
      <c r="AY1148" s="9"/>
      <c r="AZ1148" s="9"/>
      <c r="BA1148" s="33"/>
      <c r="BB1148" s="33"/>
      <c r="BC1148" s="36"/>
      <c r="BD1148" s="12" t="s">
        <v>1771</v>
      </c>
    </row>
    <row r="1149" spans="1:56" s="12" customFormat="1" x14ac:dyDescent="0.2">
      <c r="A1149" s="9" t="str">
        <f>IF(Search!$C$5="","",IF(COUNTA(Inventory!$AP1149)=1,1,""))</f>
        <v/>
      </c>
      <c r="B1149" s="9" t="str">
        <f>IF(Search!$C$4="","",IF(ISNUMBER(SEARCH(Search!$C$4,$AR1149))=TRUE,1,""))</f>
        <v/>
      </c>
      <c r="C1149" s="9" t="str">
        <f>IF(Search!$C$6="x",IF(COUNTA($AQ1149)=1,1,"N"),IF(COUNTA($AQ1149)=1,"N",""))</f>
        <v/>
      </c>
      <c r="D1149" s="9" t="str">
        <f>IF(Search!$O$8="","",IF(ISNUMBER(SEARCH(Search!$O$8,$BD1149))=TRUE,1,""))</f>
        <v/>
      </c>
      <c r="E1149" s="9" t="str">
        <f>IF(Search!$C$7="","",IF(ISNUMBER(SEARCH(Search!$C$7,$AN1149))=TRUE,1,""))</f>
        <v/>
      </c>
      <c r="F1149" s="9" t="str">
        <f>IF(Search!$C$8="","",IF(ISNUMBER(SEARCH(Search!$C$8,$AO1149))=TRUE,1,""))</f>
        <v/>
      </c>
      <c r="G1149" s="9" t="str">
        <f>IF(Search!$F$4="","",IF(Inventory!$AJ1149&lt;Search!$F$4,"",1))</f>
        <v/>
      </c>
      <c r="H1149" s="9" t="str">
        <f>IF(Search!$F$5="","",IF(Inventory!$AJ1149&gt;Search!$F$5,"",1))</f>
        <v/>
      </c>
      <c r="I1149" s="9" t="str">
        <f>IF(Search!$F$7="","",IF(Search!$F$8="",IF(ISNUMBER(SEARCH(Search!$F$7,$AL1149))=TRUE,1,""),""))</f>
        <v/>
      </c>
      <c r="J1149" s="9" t="str">
        <f>IF($AL1149=Search!$F$8,1,"")</f>
        <v/>
      </c>
      <c r="K1149" s="9" t="str">
        <f>IF(Search!$I$4="","",IF(COUNTA($AS1149)=1,IF(Search!$I$4="N","N",1),""))</f>
        <v/>
      </c>
      <c r="L1149" s="9" t="str">
        <f>IF(Search!$I$5="","",IF($AS1149="RC",1,""))</f>
        <v/>
      </c>
      <c r="M1149" s="9" t="str">
        <f>IF(Search!$I$6="","",IF($AS1149="RCP",1,""))</f>
        <v/>
      </c>
      <c r="N1149" s="9" t="str">
        <f>IF(Search!$I$8="","",IF(COUNTA($AT1149)=1,IF(Search!$I$8="N","N",1),""))</f>
        <v/>
      </c>
      <c r="O1149" s="9" t="str">
        <f>IF(Search!$L$4="","",IF(COUNTA($AU1149)=1,IF(Search!$L$4="N","N",1),""))</f>
        <v/>
      </c>
      <c r="P1149" s="9" t="str">
        <f>IF(Search!$L$5="","",IF(ISNUMBER(SEARCH("Jersey",$AU1149))=TRUE,IF(Search!$L$5="N","N",1),""))</f>
        <v/>
      </c>
      <c r="Q1149" s="9" t="str">
        <f>IF(Search!$L$6="","",IF(ISNUMBER(SEARCH("Patch",$AU1149))=TRUE,IF(Search!$L$6="N","N",1),""))</f>
        <v/>
      </c>
      <c r="R1149" s="9" t="str">
        <f>IF(Search!$L$7="","",IF(ISNUMBER(SEARCH("Shield",$AU1149))=TRUE,IF(Search!$L$7="N","N",1),""))</f>
        <v/>
      </c>
      <c r="S1149" s="9" t="str">
        <f>IF(Search!$L$8="","",IF(ISNUMBER(SEARCH("Stick",$AU1149))=TRUE,IF(Search!$L$8="N","N",1),""))</f>
        <v/>
      </c>
      <c r="T1149" s="9" t="str">
        <f>IF(Search!$O$4="","",IF(COUNTA($AW1149)=1,IF(Search!$O$4="N","N",1),""))</f>
        <v/>
      </c>
      <c r="U1149" s="9" t="str">
        <f>IF(Search!$O$5="","",IF($AW1149="","",IF($AW1149&lt;Search!$O$5,"",1)))</f>
        <v/>
      </c>
      <c r="V1149" s="9" t="str">
        <f>IF(Search!$O$6="","",IF($AW1149="","",IF($AW1149&gt;Search!$O$6,"",1)))</f>
        <v/>
      </c>
      <c r="W1149" s="9" t="str">
        <f>IF(Search!$U$4="","",IF($AX1149="","",1))</f>
        <v/>
      </c>
      <c r="X1149" s="9" t="str">
        <f>IF(Search!$U$5="","",IF(ISNUMBER(SEARCH(Search!$U$5,$AX1149))=TRUE,IF(Search!$U$5="N","N",1),""))</f>
        <v/>
      </c>
      <c r="Y1149" s="9" t="str">
        <f>IF(Search!$U$6="","",IF($AY1149&lt;Search!$U$6,"",1))</f>
        <v/>
      </c>
      <c r="Z1149" s="9" t="str">
        <f>IF(Search!$R$4="","",IF(Inventory!$BA1149&lt;Search!$R$4,"",1))</f>
        <v/>
      </c>
      <c r="AA1149" s="9" t="str">
        <f>IF(Search!$R$5="","",IF($BA1149&gt;Search!$R$5,"",1))</f>
        <v/>
      </c>
      <c r="AB1149" s="9" t="str">
        <f>IF(Search!$R$6="","",IF($BB1149&lt;Search!$R$6,"",1))</f>
        <v/>
      </c>
      <c r="AC1149" s="9" t="str">
        <f>IF(Search!$R$7="","",IF($BB1149&lt;Search!$R$7,"",1))</f>
        <v/>
      </c>
      <c r="AD1149" s="45" t="str">
        <f>IF(COUNTIF($A1149:$AC1149,"n")&gt;0,"",IF(SUM($A1149:$AC1149)=COUNTA(Search!$C$4:$C$8,Search!$F$4:$F$8,Search!$I$4:$I$6,Search!$I$8,Search!$L$4:$L$8,Search!$O$4:$O$8,Search!$R$4:$R$7,Search!$U$4:$U$7)-COUNTIF(Search!$C$4:$U$7,"n"),1+LARGE($AD$1:AD1148,1),""))</f>
        <v/>
      </c>
      <c r="AE1149" s="45" t="str">
        <f t="shared" si="54"/>
        <v/>
      </c>
      <c r="AF1149" s="45" t="str">
        <f>IF(AD1149="","",COUNTIF($AE$1:$AE1148,$AE1149)+RANK($AE1149,$AE$2:$AE$10540,1))</f>
        <v/>
      </c>
      <c r="AG1149" s="45" t="str">
        <f t="shared" si="55"/>
        <v/>
      </c>
      <c r="AH1149" s="45" t="str">
        <f>IF($AD1149="","",COUNTIF($AG$1:$AG1148,$AG1149)+RANK($AG1149,$AG$1:$AG$10539,0))</f>
        <v/>
      </c>
      <c r="AI1149" s="10" t="str">
        <f t="shared" si="56"/>
        <v>2007-08 The Cup Limited Logos #LLSA Borje Salming TOR    /   $</v>
      </c>
      <c r="AJ1149" s="11">
        <v>2007</v>
      </c>
      <c r="AK1149" s="17" t="s">
        <v>1986</v>
      </c>
      <c r="AL1149" s="12" t="s">
        <v>573</v>
      </c>
      <c r="AM1149" s="10" t="s">
        <v>702</v>
      </c>
      <c r="AN1149" s="12" t="s">
        <v>84</v>
      </c>
      <c r="AO1149" s="9" t="s">
        <v>1904</v>
      </c>
      <c r="AP1149" s="9"/>
      <c r="AQ1149" s="9"/>
      <c r="AR1149" s="14" t="s">
        <v>2125</v>
      </c>
      <c r="AS1149" s="9"/>
      <c r="AT1149" s="9"/>
      <c r="AU1149" s="9"/>
      <c r="AV1149" s="13"/>
      <c r="AW1149" s="13"/>
      <c r="AX1149" s="9"/>
      <c r="AY1149" s="9"/>
      <c r="AZ1149" s="9"/>
      <c r="BA1149" s="33"/>
      <c r="BB1149" s="33"/>
      <c r="BC1149" s="36"/>
      <c r="BD1149" s="12" t="s">
        <v>1771</v>
      </c>
    </row>
    <row r="1150" spans="1:56" s="12" customFormat="1" x14ac:dyDescent="0.2">
      <c r="A1150" s="9" t="str">
        <f>IF(Search!$C$5="","",IF(COUNTA(Inventory!$AP1150)=1,1,""))</f>
        <v/>
      </c>
      <c r="B1150" s="9" t="str">
        <f>IF(Search!$C$4="","",IF(ISNUMBER(SEARCH(Search!$C$4,$AR1150))=TRUE,1,""))</f>
        <v/>
      </c>
      <c r="C1150" s="9" t="str">
        <f>IF(Search!$C$6="x",IF(COUNTA($AQ1150)=1,1,"N"),IF(COUNTA($AQ1150)=1,"N",""))</f>
        <v/>
      </c>
      <c r="D1150" s="9" t="str">
        <f>IF(Search!$O$8="","",IF(ISNUMBER(SEARCH(Search!$O$8,$BD1150))=TRUE,1,""))</f>
        <v/>
      </c>
      <c r="E1150" s="9" t="str">
        <f>IF(Search!$C$7="","",IF(ISNUMBER(SEARCH(Search!$C$7,$AN1150))=TRUE,1,""))</f>
        <v/>
      </c>
      <c r="F1150" s="9" t="str">
        <f>IF(Search!$C$8="","",IF(ISNUMBER(SEARCH(Search!$C$8,$AO1150))=TRUE,1,""))</f>
        <v/>
      </c>
      <c r="G1150" s="9" t="str">
        <f>IF(Search!$F$4="","",IF(Inventory!$AJ1150&lt;Search!$F$4,"",1))</f>
        <v/>
      </c>
      <c r="H1150" s="9" t="str">
        <f>IF(Search!$F$5="","",IF(Inventory!$AJ1150&gt;Search!$F$5,"",1))</f>
        <v/>
      </c>
      <c r="I1150" s="9" t="str">
        <f>IF(Search!$F$7="","",IF(Search!$F$8="",IF(ISNUMBER(SEARCH(Search!$F$7,$AL1150))=TRUE,1,""),""))</f>
        <v/>
      </c>
      <c r="J1150" s="9" t="str">
        <f>IF($AL1150=Search!$F$8,1,"")</f>
        <v/>
      </c>
      <c r="K1150" s="9" t="str">
        <f>IF(Search!$I$4="","",IF(COUNTA($AS1150)=1,IF(Search!$I$4="N","N",1),""))</f>
        <v/>
      </c>
      <c r="L1150" s="9" t="str">
        <f>IF(Search!$I$5="","",IF($AS1150="RC",1,""))</f>
        <v/>
      </c>
      <c r="M1150" s="9" t="str">
        <f>IF(Search!$I$6="","",IF($AS1150="RCP",1,""))</f>
        <v/>
      </c>
      <c r="N1150" s="9" t="str">
        <f>IF(Search!$I$8="","",IF(COUNTA($AT1150)=1,IF(Search!$I$8="N","N",1),""))</f>
        <v/>
      </c>
      <c r="O1150" s="9" t="str">
        <f>IF(Search!$L$4="","",IF(COUNTA($AU1150)=1,IF(Search!$L$4="N","N",1),""))</f>
        <v/>
      </c>
      <c r="P1150" s="9" t="str">
        <f>IF(Search!$L$5="","",IF(ISNUMBER(SEARCH("Jersey",$AU1150))=TRUE,IF(Search!$L$5="N","N",1),""))</f>
        <v/>
      </c>
      <c r="Q1150" s="9" t="str">
        <f>IF(Search!$L$6="","",IF(ISNUMBER(SEARCH("Patch",$AU1150))=TRUE,IF(Search!$L$6="N","N",1),""))</f>
        <v/>
      </c>
      <c r="R1150" s="9" t="str">
        <f>IF(Search!$L$7="","",IF(ISNUMBER(SEARCH("Shield",$AU1150))=TRUE,IF(Search!$L$7="N","N",1),""))</f>
        <v/>
      </c>
      <c r="S1150" s="9" t="str">
        <f>IF(Search!$L$8="","",IF(ISNUMBER(SEARCH("Stick",$AU1150))=TRUE,IF(Search!$L$8="N","N",1),""))</f>
        <v/>
      </c>
      <c r="T1150" s="9" t="str">
        <f>IF(Search!$O$4="","",IF(COUNTA($AW1150)=1,IF(Search!$O$4="N","N",1),""))</f>
        <v/>
      </c>
      <c r="U1150" s="9" t="str">
        <f>IF(Search!$O$5="","",IF($AW1150="","",IF($AW1150&lt;Search!$O$5,"",1)))</f>
        <v/>
      </c>
      <c r="V1150" s="9" t="str">
        <f>IF(Search!$O$6="","",IF($AW1150="","",IF($AW1150&gt;Search!$O$6,"",1)))</f>
        <v/>
      </c>
      <c r="W1150" s="9" t="str">
        <f>IF(Search!$U$4="","",IF($AX1150="","",1))</f>
        <v/>
      </c>
      <c r="X1150" s="9" t="str">
        <f>IF(Search!$U$5="","",IF(ISNUMBER(SEARCH(Search!$U$5,$AX1150))=TRUE,IF(Search!$U$5="N","N",1),""))</f>
        <v/>
      </c>
      <c r="Y1150" s="9" t="str">
        <f>IF(Search!$U$6="","",IF($AY1150&lt;Search!$U$6,"",1))</f>
        <v/>
      </c>
      <c r="Z1150" s="9" t="str">
        <f>IF(Search!$R$4="","",IF(Inventory!$BA1150&lt;Search!$R$4,"",1))</f>
        <v/>
      </c>
      <c r="AA1150" s="9" t="str">
        <f>IF(Search!$R$5="","",IF($BA1150&gt;Search!$R$5,"",1))</f>
        <v/>
      </c>
      <c r="AB1150" s="9" t="str">
        <f>IF(Search!$R$6="","",IF($BB1150&lt;Search!$R$6,"",1))</f>
        <v/>
      </c>
      <c r="AC1150" s="9" t="str">
        <f>IF(Search!$R$7="","",IF($BB1150&lt;Search!$R$7,"",1))</f>
        <v/>
      </c>
      <c r="AD1150" s="45" t="str">
        <f>IF(COUNTIF($A1150:$AC1150,"n")&gt;0,"",IF(SUM($A1150:$AC1150)=COUNTA(Search!$C$4:$C$8,Search!$F$4:$F$8,Search!$I$4:$I$6,Search!$I$8,Search!$L$4:$L$8,Search!$O$4:$O$8,Search!$R$4:$R$7,Search!$U$4:$U$7)-COUNTIF(Search!$C$4:$U$7,"n"),1+LARGE($AD$1:AD1149,1),""))</f>
        <v/>
      </c>
      <c r="AE1150" s="45" t="str">
        <f t="shared" si="54"/>
        <v/>
      </c>
      <c r="AF1150" s="45" t="str">
        <f>IF(AD1150="","",COUNTIF($AE$1:$AE1149,$AE1150)+RANK($AE1150,$AE$2:$AE$10540,1))</f>
        <v/>
      </c>
      <c r="AG1150" s="45" t="str">
        <f t="shared" si="55"/>
        <v/>
      </c>
      <c r="AH1150" s="45" t="str">
        <f>IF($AD1150="","",COUNTIF($AG$1:$AG1149,$AG1150)+RANK($AG1150,$AG$1:$AG$10539,0))</f>
        <v/>
      </c>
      <c r="AI1150" s="10" t="str">
        <f t="shared" si="56"/>
        <v>2007-08 Ultimate Collection #97 Daniel Winnik     /   $</v>
      </c>
      <c r="AJ1150" s="11">
        <v>2007</v>
      </c>
      <c r="AK1150" s="17" t="s">
        <v>1986</v>
      </c>
      <c r="AL1150" s="12" t="s">
        <v>576</v>
      </c>
      <c r="AM1150" s="10">
        <v>97</v>
      </c>
      <c r="AN1150" s="12" t="s">
        <v>703</v>
      </c>
      <c r="AO1150" s="9"/>
      <c r="AP1150" s="9"/>
      <c r="AQ1150" s="9"/>
      <c r="AR1150" s="14" t="s">
        <v>2464</v>
      </c>
      <c r="AS1150" s="9"/>
      <c r="AT1150" s="9"/>
      <c r="AU1150" s="9"/>
      <c r="AV1150" s="13"/>
      <c r="AW1150" s="13"/>
      <c r="AX1150" s="9"/>
      <c r="AY1150" s="9"/>
      <c r="AZ1150" s="9"/>
      <c r="BA1150" s="33"/>
      <c r="BB1150" s="33"/>
      <c r="BC1150" s="36"/>
      <c r="BD1150" s="12" t="s">
        <v>1771</v>
      </c>
    </row>
    <row r="1151" spans="1:56" s="12" customFormat="1" x14ac:dyDescent="0.2">
      <c r="A1151" s="9" t="str">
        <f>IF(Search!$C$5="","",IF(COUNTA(Inventory!$AP1151)=1,1,""))</f>
        <v/>
      </c>
      <c r="B1151" s="9" t="str">
        <f>IF(Search!$C$4="","",IF(ISNUMBER(SEARCH(Search!$C$4,$AR1151))=TRUE,1,""))</f>
        <v/>
      </c>
      <c r="C1151" s="9" t="str">
        <f>IF(Search!$C$6="x",IF(COUNTA($AQ1151)=1,1,"N"),IF(COUNTA($AQ1151)=1,"N",""))</f>
        <v/>
      </c>
      <c r="D1151" s="9" t="str">
        <f>IF(Search!$O$8="","",IF(ISNUMBER(SEARCH(Search!$O$8,$BD1151))=TRUE,1,""))</f>
        <v/>
      </c>
      <c r="E1151" s="9" t="str">
        <f>IF(Search!$C$7="","",IF(ISNUMBER(SEARCH(Search!$C$7,$AN1151))=TRUE,1,""))</f>
        <v/>
      </c>
      <c r="F1151" s="9" t="str">
        <f>IF(Search!$C$8="","",IF(ISNUMBER(SEARCH(Search!$C$8,$AO1151))=TRUE,1,""))</f>
        <v/>
      </c>
      <c r="G1151" s="9" t="str">
        <f>IF(Search!$F$4="","",IF(Inventory!$AJ1151&lt;Search!$F$4,"",1))</f>
        <v/>
      </c>
      <c r="H1151" s="9" t="str">
        <f>IF(Search!$F$5="","",IF(Inventory!$AJ1151&gt;Search!$F$5,"",1))</f>
        <v/>
      </c>
      <c r="I1151" s="9" t="str">
        <f>IF(Search!$F$7="","",IF(Search!$F$8="",IF(ISNUMBER(SEARCH(Search!$F$7,$AL1151))=TRUE,1,""),""))</f>
        <v/>
      </c>
      <c r="J1151" s="9" t="str">
        <f>IF($AL1151=Search!$F$8,1,"")</f>
        <v/>
      </c>
      <c r="K1151" s="9" t="str">
        <f>IF(Search!$I$4="","",IF(COUNTA($AS1151)=1,IF(Search!$I$4="N","N",1),""))</f>
        <v/>
      </c>
      <c r="L1151" s="9" t="str">
        <f>IF(Search!$I$5="","",IF($AS1151="RC",1,""))</f>
        <v/>
      </c>
      <c r="M1151" s="9" t="str">
        <f>IF(Search!$I$6="","",IF($AS1151="RCP",1,""))</f>
        <v/>
      </c>
      <c r="N1151" s="9" t="str">
        <f>IF(Search!$I$8="","",IF(COUNTA($AT1151)=1,IF(Search!$I$8="N","N",1),""))</f>
        <v/>
      </c>
      <c r="O1151" s="9" t="str">
        <f>IF(Search!$L$4="","",IF(COUNTA($AU1151)=1,IF(Search!$L$4="N","N",1),""))</f>
        <v/>
      </c>
      <c r="P1151" s="9" t="str">
        <f>IF(Search!$L$5="","",IF(ISNUMBER(SEARCH("Jersey",$AU1151))=TRUE,IF(Search!$L$5="N","N",1),""))</f>
        <v/>
      </c>
      <c r="Q1151" s="9" t="str">
        <f>IF(Search!$L$6="","",IF(ISNUMBER(SEARCH("Patch",$AU1151))=TRUE,IF(Search!$L$6="N","N",1),""))</f>
        <v/>
      </c>
      <c r="R1151" s="9" t="str">
        <f>IF(Search!$L$7="","",IF(ISNUMBER(SEARCH("Shield",$AU1151))=TRUE,IF(Search!$L$7="N","N",1),""))</f>
        <v/>
      </c>
      <c r="S1151" s="9" t="str">
        <f>IF(Search!$L$8="","",IF(ISNUMBER(SEARCH("Stick",$AU1151))=TRUE,IF(Search!$L$8="N","N",1),""))</f>
        <v/>
      </c>
      <c r="T1151" s="9" t="str">
        <f>IF(Search!$O$4="","",IF(COUNTA($AW1151)=1,IF(Search!$O$4="N","N",1),""))</f>
        <v/>
      </c>
      <c r="U1151" s="9" t="str">
        <f>IF(Search!$O$5="","",IF($AW1151="","",IF($AW1151&lt;Search!$O$5,"",1)))</f>
        <v/>
      </c>
      <c r="V1151" s="9" t="str">
        <f>IF(Search!$O$6="","",IF($AW1151="","",IF($AW1151&gt;Search!$O$6,"",1)))</f>
        <v/>
      </c>
      <c r="W1151" s="9" t="str">
        <f>IF(Search!$U$4="","",IF($AX1151="","",1))</f>
        <v/>
      </c>
      <c r="X1151" s="9" t="str">
        <f>IF(Search!$U$5="","",IF(ISNUMBER(SEARCH(Search!$U$5,$AX1151))=TRUE,IF(Search!$U$5="N","N",1),""))</f>
        <v/>
      </c>
      <c r="Y1151" s="9" t="str">
        <f>IF(Search!$U$6="","",IF($AY1151&lt;Search!$U$6,"",1))</f>
        <v/>
      </c>
      <c r="Z1151" s="9" t="str">
        <f>IF(Search!$R$4="","",IF(Inventory!$BA1151&lt;Search!$R$4,"",1))</f>
        <v/>
      </c>
      <c r="AA1151" s="9" t="str">
        <f>IF(Search!$R$5="","",IF($BA1151&gt;Search!$R$5,"",1))</f>
        <v/>
      </c>
      <c r="AB1151" s="9" t="str">
        <f>IF(Search!$R$6="","",IF($BB1151&lt;Search!$R$6,"",1))</f>
        <v/>
      </c>
      <c r="AC1151" s="9" t="str">
        <f>IF(Search!$R$7="","",IF($BB1151&lt;Search!$R$7,"",1))</f>
        <v/>
      </c>
      <c r="AD1151" s="45" t="str">
        <f>IF(COUNTIF($A1151:$AC1151,"n")&gt;0,"",IF(SUM($A1151:$AC1151)=COUNTA(Search!$C$4:$C$8,Search!$F$4:$F$8,Search!$I$4:$I$6,Search!$I$8,Search!$L$4:$L$8,Search!$O$4:$O$8,Search!$R$4:$R$7,Search!$U$4:$U$7)-COUNTIF(Search!$C$4:$U$7,"n"),1+LARGE($AD$1:AD1150,1),""))</f>
        <v/>
      </c>
      <c r="AE1151" s="45" t="str">
        <f t="shared" si="54"/>
        <v/>
      </c>
      <c r="AF1151" s="45" t="str">
        <f>IF(AD1151="","",COUNTIF($AE$1:$AE1150,$AE1151)+RANK($AE1151,$AE$2:$AE$10540,1))</f>
        <v/>
      </c>
      <c r="AG1151" s="45" t="str">
        <f t="shared" si="55"/>
        <v/>
      </c>
      <c r="AH1151" s="45" t="str">
        <f>IF($AD1151="","",COUNTIF($AG$1:$AG1150,$AG1151)+RANK($AG1151,$AG$1:$AG$10539,0))</f>
        <v/>
      </c>
      <c r="AI1151" s="10" t="str">
        <f t="shared" si="56"/>
        <v>2007-08 Ultimate Collection Rookies Autographed Patches #158 Carey Price MTL RCP AU 3CL Patch /25   $350</v>
      </c>
      <c r="AJ1151" s="11">
        <v>2007</v>
      </c>
      <c r="AK1151" s="17" t="s">
        <v>1986</v>
      </c>
      <c r="AL1151" s="12" t="s">
        <v>704</v>
      </c>
      <c r="AM1151" s="10">
        <v>158</v>
      </c>
      <c r="AN1151" s="12" t="s">
        <v>705</v>
      </c>
      <c r="AO1151" s="9" t="s">
        <v>1911</v>
      </c>
      <c r="AP1151" s="9"/>
      <c r="AQ1151" s="9"/>
      <c r="AR1151" s="14" t="s">
        <v>2464</v>
      </c>
      <c r="AS1151" s="9" t="s">
        <v>1944</v>
      </c>
      <c r="AT1151" s="9" t="s">
        <v>1857</v>
      </c>
      <c r="AU1151" s="9" t="s">
        <v>1779</v>
      </c>
      <c r="AV1151" s="13"/>
      <c r="AW1151" s="13">
        <v>25</v>
      </c>
      <c r="AX1151" s="9"/>
      <c r="AY1151" s="9"/>
      <c r="AZ1151" s="9"/>
      <c r="BA1151" s="33">
        <v>350</v>
      </c>
      <c r="BB1151" s="33">
        <v>1000</v>
      </c>
      <c r="BC1151" s="36"/>
      <c r="BD1151" s="12" t="s">
        <v>1771</v>
      </c>
    </row>
    <row r="1152" spans="1:56" s="12" customFormat="1" x14ac:dyDescent="0.2">
      <c r="A1152" s="9" t="str">
        <f>IF(Search!$C$5="","",IF(COUNTA(Inventory!$AP1152)=1,1,""))</f>
        <v/>
      </c>
      <c r="B1152" s="9" t="str">
        <f>IF(Search!$C$4="","",IF(ISNUMBER(SEARCH(Search!$C$4,$AR1152))=TRUE,1,""))</f>
        <v/>
      </c>
      <c r="C1152" s="9" t="str">
        <f>IF(Search!$C$6="x",IF(COUNTA($AQ1152)=1,1,"N"),IF(COUNTA($AQ1152)=1,"N",""))</f>
        <v/>
      </c>
      <c r="D1152" s="9" t="str">
        <f>IF(Search!$O$8="","",IF(ISNUMBER(SEARCH(Search!$O$8,$BD1152))=TRUE,1,""))</f>
        <v/>
      </c>
      <c r="E1152" s="9" t="str">
        <f>IF(Search!$C$7="","",IF(ISNUMBER(SEARCH(Search!$C$7,$AN1152))=TRUE,1,""))</f>
        <v/>
      </c>
      <c r="F1152" s="9" t="str">
        <f>IF(Search!$C$8="","",IF(ISNUMBER(SEARCH(Search!$C$8,$AO1152))=TRUE,1,""))</f>
        <v/>
      </c>
      <c r="G1152" s="9" t="str">
        <f>IF(Search!$F$4="","",IF(Inventory!$AJ1152&lt;Search!$F$4,"",1))</f>
        <v/>
      </c>
      <c r="H1152" s="9" t="str">
        <f>IF(Search!$F$5="","",IF(Inventory!$AJ1152&gt;Search!$F$5,"",1))</f>
        <v/>
      </c>
      <c r="I1152" s="9" t="str">
        <f>IF(Search!$F$7="","",IF(Search!$F$8="",IF(ISNUMBER(SEARCH(Search!$F$7,$AL1152))=TRUE,1,""),""))</f>
        <v/>
      </c>
      <c r="J1152" s="9" t="str">
        <f>IF($AL1152=Search!$F$8,1,"")</f>
        <v/>
      </c>
      <c r="K1152" s="9" t="str">
        <f>IF(Search!$I$4="","",IF(COUNTA($AS1152)=1,IF(Search!$I$4="N","N",1),""))</f>
        <v/>
      </c>
      <c r="L1152" s="9" t="str">
        <f>IF(Search!$I$5="","",IF($AS1152="RC",1,""))</f>
        <v/>
      </c>
      <c r="M1152" s="9" t="str">
        <f>IF(Search!$I$6="","",IF($AS1152="RCP",1,""))</f>
        <v/>
      </c>
      <c r="N1152" s="9" t="str">
        <f>IF(Search!$I$8="","",IF(COUNTA($AT1152)=1,IF(Search!$I$8="N","N",1),""))</f>
        <v/>
      </c>
      <c r="O1152" s="9" t="str">
        <f>IF(Search!$L$4="","",IF(COUNTA($AU1152)=1,IF(Search!$L$4="N","N",1),""))</f>
        <v/>
      </c>
      <c r="P1152" s="9" t="str">
        <f>IF(Search!$L$5="","",IF(ISNUMBER(SEARCH("Jersey",$AU1152))=TRUE,IF(Search!$L$5="N","N",1),""))</f>
        <v/>
      </c>
      <c r="Q1152" s="9" t="str">
        <f>IF(Search!$L$6="","",IF(ISNUMBER(SEARCH("Patch",$AU1152))=TRUE,IF(Search!$L$6="N","N",1),""))</f>
        <v/>
      </c>
      <c r="R1152" s="9" t="str">
        <f>IF(Search!$L$7="","",IF(ISNUMBER(SEARCH("Shield",$AU1152))=TRUE,IF(Search!$L$7="N","N",1),""))</f>
        <v/>
      </c>
      <c r="S1152" s="9" t="str">
        <f>IF(Search!$L$8="","",IF(ISNUMBER(SEARCH("Stick",$AU1152))=TRUE,IF(Search!$L$8="N","N",1),""))</f>
        <v/>
      </c>
      <c r="T1152" s="9" t="str">
        <f>IF(Search!$O$4="","",IF(COUNTA($AW1152)=1,IF(Search!$O$4="N","N",1),""))</f>
        <v/>
      </c>
      <c r="U1152" s="9" t="str">
        <f>IF(Search!$O$5="","",IF($AW1152="","",IF($AW1152&lt;Search!$O$5,"",1)))</f>
        <v/>
      </c>
      <c r="V1152" s="9" t="str">
        <f>IF(Search!$O$6="","",IF($AW1152="","",IF($AW1152&gt;Search!$O$6,"",1)))</f>
        <v/>
      </c>
      <c r="W1152" s="9" t="str">
        <f>IF(Search!$U$4="","",IF($AX1152="","",1))</f>
        <v/>
      </c>
      <c r="X1152" s="9" t="str">
        <f>IF(Search!$U$5="","",IF(ISNUMBER(SEARCH(Search!$U$5,$AX1152))=TRUE,IF(Search!$U$5="N","N",1),""))</f>
        <v/>
      </c>
      <c r="Y1152" s="9" t="str">
        <f>IF(Search!$U$6="","",IF($AY1152&lt;Search!$U$6,"",1))</f>
        <v/>
      </c>
      <c r="Z1152" s="9" t="str">
        <f>IF(Search!$R$4="","",IF(Inventory!$BA1152&lt;Search!$R$4,"",1))</f>
        <v/>
      </c>
      <c r="AA1152" s="9" t="str">
        <f>IF(Search!$R$5="","",IF($BA1152&gt;Search!$R$5,"",1))</f>
        <v/>
      </c>
      <c r="AB1152" s="9" t="str">
        <f>IF(Search!$R$6="","",IF($BB1152&lt;Search!$R$6,"",1))</f>
        <v/>
      </c>
      <c r="AC1152" s="9" t="str">
        <f>IF(Search!$R$7="","",IF($BB1152&lt;Search!$R$7,"",1))</f>
        <v/>
      </c>
      <c r="AD1152" s="45" t="str">
        <f>IF(COUNTIF($A1152:$AC1152,"n")&gt;0,"",IF(SUM($A1152:$AC1152)=COUNTA(Search!$C$4:$C$8,Search!$F$4:$F$8,Search!$I$4:$I$6,Search!$I$8,Search!$L$4:$L$8,Search!$O$4:$O$8,Search!$R$4:$R$7,Search!$U$4:$U$7)-COUNTIF(Search!$C$4:$U$7,"n"),1+LARGE($AD$1:AD1151,1),""))</f>
        <v/>
      </c>
      <c r="AE1152" s="45" t="str">
        <f t="shared" si="54"/>
        <v/>
      </c>
      <c r="AF1152" s="45" t="str">
        <f>IF(AD1152="","",COUNTIF($AE$1:$AE1151,$AE1152)+RANK($AE1152,$AE$2:$AE$10540,1))</f>
        <v/>
      </c>
      <c r="AG1152" s="45" t="str">
        <f t="shared" si="55"/>
        <v/>
      </c>
      <c r="AH1152" s="45" t="str">
        <f>IF($AD1152="","",COUNTIF($AG$1:$AG1151,$AG1152)+RANK($AG1152,$AG$1:$AG$10539,0))</f>
        <v/>
      </c>
      <c r="AI1152" s="10" t="str">
        <f t="shared" si="56"/>
        <v>2007-08 Ultra Gold Medallion #15 Alexander Steen TOR    /   $</v>
      </c>
      <c r="AJ1152" s="11">
        <v>2007</v>
      </c>
      <c r="AK1152" s="17" t="s">
        <v>1986</v>
      </c>
      <c r="AL1152" s="12" t="s">
        <v>671</v>
      </c>
      <c r="AM1152" s="10">
        <v>15</v>
      </c>
      <c r="AN1152" s="12" t="s">
        <v>550</v>
      </c>
      <c r="AO1152" s="9" t="s">
        <v>1904</v>
      </c>
      <c r="AP1152" s="9"/>
      <c r="AQ1152" s="9"/>
      <c r="AR1152" s="14"/>
      <c r="AS1152" s="9"/>
      <c r="AT1152" s="9"/>
      <c r="AU1152" s="9"/>
      <c r="AV1152" s="13"/>
      <c r="AW1152" s="13"/>
      <c r="AX1152" s="9"/>
      <c r="AY1152" s="9"/>
      <c r="AZ1152" s="9"/>
      <c r="BA1152" s="33"/>
      <c r="BB1152" s="33"/>
      <c r="BC1152" s="36"/>
      <c r="BD1152" s="12" t="s">
        <v>1771</v>
      </c>
    </row>
    <row r="1153" spans="1:56" s="12" customFormat="1" x14ac:dyDescent="0.2">
      <c r="A1153" s="9" t="str">
        <f>IF(Search!$C$5="","",IF(COUNTA(Inventory!$AP1153)=1,1,""))</f>
        <v/>
      </c>
      <c r="B1153" s="9" t="str">
        <f>IF(Search!$C$4="","",IF(ISNUMBER(SEARCH(Search!$C$4,$AR1153))=TRUE,1,""))</f>
        <v/>
      </c>
      <c r="C1153" s="9" t="str">
        <f>IF(Search!$C$6="x",IF(COUNTA($AQ1153)=1,1,"N"),IF(COUNTA($AQ1153)=1,"N",""))</f>
        <v/>
      </c>
      <c r="D1153" s="9" t="str">
        <f>IF(Search!$O$8="","",IF(ISNUMBER(SEARCH(Search!$O$8,$BD1153))=TRUE,1,""))</f>
        <v/>
      </c>
      <c r="E1153" s="9" t="str">
        <f>IF(Search!$C$7="","",IF(ISNUMBER(SEARCH(Search!$C$7,$AN1153))=TRUE,1,""))</f>
        <v/>
      </c>
      <c r="F1153" s="9" t="str">
        <f>IF(Search!$C$8="","",IF(ISNUMBER(SEARCH(Search!$C$8,$AO1153))=TRUE,1,""))</f>
        <v/>
      </c>
      <c r="G1153" s="9" t="str">
        <f>IF(Search!$F$4="","",IF(Inventory!$AJ1153&lt;Search!$F$4,"",1))</f>
        <v/>
      </c>
      <c r="H1153" s="9" t="str">
        <f>IF(Search!$F$5="","",IF(Inventory!$AJ1153&gt;Search!$F$5,"",1))</f>
        <v/>
      </c>
      <c r="I1153" s="9" t="str">
        <f>IF(Search!$F$7="","",IF(Search!$F$8="",IF(ISNUMBER(SEARCH(Search!$F$7,$AL1153))=TRUE,1,""),""))</f>
        <v/>
      </c>
      <c r="J1153" s="9" t="str">
        <f>IF($AL1153=Search!$F$8,1,"")</f>
        <v/>
      </c>
      <c r="K1153" s="9" t="str">
        <f>IF(Search!$I$4="","",IF(COUNTA($AS1153)=1,IF(Search!$I$4="N","N",1),""))</f>
        <v/>
      </c>
      <c r="L1153" s="9" t="str">
        <f>IF(Search!$I$5="","",IF($AS1153="RC",1,""))</f>
        <v/>
      </c>
      <c r="M1153" s="9" t="str">
        <f>IF(Search!$I$6="","",IF($AS1153="RCP",1,""))</f>
        <v/>
      </c>
      <c r="N1153" s="9" t="str">
        <f>IF(Search!$I$8="","",IF(COUNTA($AT1153)=1,IF(Search!$I$8="N","N",1),""))</f>
        <v/>
      </c>
      <c r="O1153" s="9" t="str">
        <f>IF(Search!$L$4="","",IF(COUNTA($AU1153)=1,IF(Search!$L$4="N","N",1),""))</f>
        <v/>
      </c>
      <c r="P1153" s="9" t="str">
        <f>IF(Search!$L$5="","",IF(ISNUMBER(SEARCH("Jersey",$AU1153))=TRUE,IF(Search!$L$5="N","N",1),""))</f>
        <v/>
      </c>
      <c r="Q1153" s="9" t="str">
        <f>IF(Search!$L$6="","",IF(ISNUMBER(SEARCH("Patch",$AU1153))=TRUE,IF(Search!$L$6="N","N",1),""))</f>
        <v/>
      </c>
      <c r="R1153" s="9" t="str">
        <f>IF(Search!$L$7="","",IF(ISNUMBER(SEARCH("Shield",$AU1153))=TRUE,IF(Search!$L$7="N","N",1),""))</f>
        <v/>
      </c>
      <c r="S1153" s="9" t="str">
        <f>IF(Search!$L$8="","",IF(ISNUMBER(SEARCH("Stick",$AU1153))=TRUE,IF(Search!$L$8="N","N",1),""))</f>
        <v/>
      </c>
      <c r="T1153" s="9" t="str">
        <f>IF(Search!$O$4="","",IF(COUNTA($AW1153)=1,IF(Search!$O$4="N","N",1),""))</f>
        <v/>
      </c>
      <c r="U1153" s="9" t="str">
        <f>IF(Search!$O$5="","",IF($AW1153="","",IF($AW1153&lt;Search!$O$5,"",1)))</f>
        <v/>
      </c>
      <c r="V1153" s="9" t="str">
        <f>IF(Search!$O$6="","",IF($AW1153="","",IF($AW1153&gt;Search!$O$6,"",1)))</f>
        <v/>
      </c>
      <c r="W1153" s="9" t="str">
        <f>IF(Search!$U$4="","",IF($AX1153="","",1))</f>
        <v/>
      </c>
      <c r="X1153" s="9" t="str">
        <f>IF(Search!$U$5="","",IF(ISNUMBER(SEARCH(Search!$U$5,$AX1153))=TRUE,IF(Search!$U$5="N","N",1),""))</f>
        <v/>
      </c>
      <c r="Y1153" s="9" t="str">
        <f>IF(Search!$U$6="","",IF($AY1153&lt;Search!$U$6,"",1))</f>
        <v/>
      </c>
      <c r="Z1153" s="9" t="str">
        <f>IF(Search!$R$4="","",IF(Inventory!$BA1153&lt;Search!$R$4,"",1))</f>
        <v/>
      </c>
      <c r="AA1153" s="9" t="str">
        <f>IF(Search!$R$5="","",IF($BA1153&gt;Search!$R$5,"",1))</f>
        <v/>
      </c>
      <c r="AB1153" s="9" t="str">
        <f>IF(Search!$R$6="","",IF($BB1153&lt;Search!$R$6,"",1))</f>
        <v/>
      </c>
      <c r="AC1153" s="9" t="str">
        <f>IF(Search!$R$7="","",IF($BB1153&lt;Search!$R$7,"",1))</f>
        <v/>
      </c>
      <c r="AD1153" s="45" t="str">
        <f>IF(COUNTIF($A1153:$AC1153,"n")&gt;0,"",IF(SUM($A1153:$AC1153)=COUNTA(Search!$C$4:$C$8,Search!$F$4:$F$8,Search!$I$4:$I$6,Search!$I$8,Search!$L$4:$L$8,Search!$O$4:$O$8,Search!$R$4:$R$7,Search!$U$4:$U$7)-COUNTIF(Search!$C$4:$U$7,"n"),1+LARGE($AD$1:AD1152,1),""))</f>
        <v/>
      </c>
      <c r="AE1153" s="45" t="str">
        <f t="shared" si="54"/>
        <v/>
      </c>
      <c r="AF1153" s="45" t="str">
        <f>IF(AD1153="","",COUNTIF($AE$1:$AE1152,$AE1153)+RANK($AE1153,$AE$2:$AE$10540,1))</f>
        <v/>
      </c>
      <c r="AG1153" s="45" t="str">
        <f t="shared" si="55"/>
        <v/>
      </c>
      <c r="AH1153" s="45" t="str">
        <f>IF($AD1153="","",COUNTIF($AG$1:$AG1152,$AG1153)+RANK($AG1153,$AG$1:$AG$10539,0))</f>
        <v/>
      </c>
      <c r="AI1153" s="10" t="str">
        <f t="shared" si="56"/>
        <v>2007-08 Ultra Gold Medallion #16 Kyle Wellwood     /   $</v>
      </c>
      <c r="AJ1153" s="11">
        <v>2007</v>
      </c>
      <c r="AK1153" s="17" t="s">
        <v>1986</v>
      </c>
      <c r="AL1153" s="12" t="s">
        <v>671</v>
      </c>
      <c r="AM1153" s="10">
        <v>16</v>
      </c>
      <c r="AN1153" s="12" t="s">
        <v>539</v>
      </c>
      <c r="AO1153" s="9"/>
      <c r="AP1153" s="9"/>
      <c r="AQ1153" s="9"/>
      <c r="AR1153" s="14"/>
      <c r="AS1153" s="9"/>
      <c r="AT1153" s="9"/>
      <c r="AU1153" s="9"/>
      <c r="AV1153" s="13"/>
      <c r="AW1153" s="13"/>
      <c r="AX1153" s="9"/>
      <c r="AY1153" s="9"/>
      <c r="AZ1153" s="9"/>
      <c r="BA1153" s="33"/>
      <c r="BB1153" s="33"/>
      <c r="BC1153" s="36"/>
      <c r="BD1153" s="12" t="s">
        <v>1771</v>
      </c>
    </row>
    <row r="1154" spans="1:56" s="12" customFormat="1" x14ac:dyDescent="0.2">
      <c r="A1154" s="9" t="str">
        <f>IF(Search!$C$5="","",IF(COUNTA(Inventory!$AP1154)=1,1,""))</f>
        <v/>
      </c>
      <c r="B1154" s="9" t="str">
        <f>IF(Search!$C$4="","",IF(ISNUMBER(SEARCH(Search!$C$4,$AR1154))=TRUE,1,""))</f>
        <v/>
      </c>
      <c r="C1154" s="9" t="str">
        <f>IF(Search!$C$6="x",IF(COUNTA($AQ1154)=1,1,"N"),IF(COUNTA($AQ1154)=1,"N",""))</f>
        <v/>
      </c>
      <c r="D1154" s="9" t="str">
        <f>IF(Search!$O$8="","",IF(ISNUMBER(SEARCH(Search!$O$8,$BD1154))=TRUE,1,""))</f>
        <v/>
      </c>
      <c r="E1154" s="9" t="str">
        <f>IF(Search!$C$7="","",IF(ISNUMBER(SEARCH(Search!$C$7,$AN1154))=TRUE,1,""))</f>
        <v/>
      </c>
      <c r="F1154" s="9" t="str">
        <f>IF(Search!$C$8="","",IF(ISNUMBER(SEARCH(Search!$C$8,$AO1154))=TRUE,1,""))</f>
        <v/>
      </c>
      <c r="G1154" s="9" t="str">
        <f>IF(Search!$F$4="","",IF(Inventory!$AJ1154&lt;Search!$F$4,"",1))</f>
        <v/>
      </c>
      <c r="H1154" s="9" t="str">
        <f>IF(Search!$F$5="","",IF(Inventory!$AJ1154&gt;Search!$F$5,"",1))</f>
        <v/>
      </c>
      <c r="I1154" s="9" t="str">
        <f>IF(Search!$F$7="","",IF(Search!$F$8="",IF(ISNUMBER(SEARCH(Search!$F$7,$AL1154))=TRUE,1,""),""))</f>
        <v/>
      </c>
      <c r="J1154" s="9" t="str">
        <f>IF($AL1154=Search!$F$8,1,"")</f>
        <v/>
      </c>
      <c r="K1154" s="9" t="str">
        <f>IF(Search!$I$4="","",IF(COUNTA($AS1154)=1,IF(Search!$I$4="N","N",1),""))</f>
        <v/>
      </c>
      <c r="L1154" s="9" t="str">
        <f>IF(Search!$I$5="","",IF($AS1154="RC",1,""))</f>
        <v/>
      </c>
      <c r="M1154" s="9" t="str">
        <f>IF(Search!$I$6="","",IF($AS1154="RCP",1,""))</f>
        <v/>
      </c>
      <c r="N1154" s="9" t="str">
        <f>IF(Search!$I$8="","",IF(COUNTA($AT1154)=1,IF(Search!$I$8="N","N",1),""))</f>
        <v/>
      </c>
      <c r="O1154" s="9" t="str">
        <f>IF(Search!$L$4="","",IF(COUNTA($AU1154)=1,IF(Search!$L$4="N","N",1),""))</f>
        <v/>
      </c>
      <c r="P1154" s="9" t="str">
        <f>IF(Search!$L$5="","",IF(ISNUMBER(SEARCH("Jersey",$AU1154))=TRUE,IF(Search!$L$5="N","N",1),""))</f>
        <v/>
      </c>
      <c r="Q1154" s="9" t="str">
        <f>IF(Search!$L$6="","",IF(ISNUMBER(SEARCH("Patch",$AU1154))=TRUE,IF(Search!$L$6="N","N",1),""))</f>
        <v/>
      </c>
      <c r="R1154" s="9" t="str">
        <f>IF(Search!$L$7="","",IF(ISNUMBER(SEARCH("Shield",$AU1154))=TRUE,IF(Search!$L$7="N","N",1),""))</f>
        <v/>
      </c>
      <c r="S1154" s="9" t="str">
        <f>IF(Search!$L$8="","",IF(ISNUMBER(SEARCH("Stick",$AU1154))=TRUE,IF(Search!$L$8="N","N",1),""))</f>
        <v/>
      </c>
      <c r="T1154" s="9" t="str">
        <f>IF(Search!$O$4="","",IF(COUNTA($AW1154)=1,IF(Search!$O$4="N","N",1),""))</f>
        <v/>
      </c>
      <c r="U1154" s="9" t="str">
        <f>IF(Search!$O$5="","",IF($AW1154="","",IF($AW1154&lt;Search!$O$5,"",1)))</f>
        <v/>
      </c>
      <c r="V1154" s="9" t="str">
        <f>IF(Search!$O$6="","",IF($AW1154="","",IF($AW1154&gt;Search!$O$6,"",1)))</f>
        <v/>
      </c>
      <c r="W1154" s="9" t="str">
        <f>IF(Search!$U$4="","",IF($AX1154="","",1))</f>
        <v/>
      </c>
      <c r="X1154" s="9" t="str">
        <f>IF(Search!$U$5="","",IF(ISNUMBER(SEARCH(Search!$U$5,$AX1154))=TRUE,IF(Search!$U$5="N","N",1),""))</f>
        <v/>
      </c>
      <c r="Y1154" s="9" t="str">
        <f>IF(Search!$U$6="","",IF($AY1154&lt;Search!$U$6,"",1))</f>
        <v/>
      </c>
      <c r="Z1154" s="9" t="str">
        <f>IF(Search!$R$4="","",IF(Inventory!$BA1154&lt;Search!$R$4,"",1))</f>
        <v/>
      </c>
      <c r="AA1154" s="9" t="str">
        <f>IF(Search!$R$5="","",IF($BA1154&gt;Search!$R$5,"",1))</f>
        <v/>
      </c>
      <c r="AB1154" s="9" t="str">
        <f>IF(Search!$R$6="","",IF($BB1154&lt;Search!$R$6,"",1))</f>
        <v/>
      </c>
      <c r="AC1154" s="9" t="str">
        <f>IF(Search!$R$7="","",IF($BB1154&lt;Search!$R$7,"",1))</f>
        <v/>
      </c>
      <c r="AD1154" s="45" t="str">
        <f>IF(COUNTIF($A1154:$AC1154,"n")&gt;0,"",IF(SUM($A1154:$AC1154)=COUNTA(Search!$C$4:$C$8,Search!$F$4:$F$8,Search!$I$4:$I$6,Search!$I$8,Search!$L$4:$L$8,Search!$O$4:$O$8,Search!$R$4:$R$7,Search!$U$4:$U$7)-COUNTIF(Search!$C$4:$U$7,"n"),1+LARGE($AD$1:AD1153,1),""))</f>
        <v/>
      </c>
      <c r="AE1154" s="45" t="str">
        <f t="shared" si="54"/>
        <v/>
      </c>
      <c r="AF1154" s="45" t="str">
        <f>IF(AD1154="","",COUNTIF($AE$1:$AE1153,$AE1154)+RANK($AE1154,$AE$2:$AE$10540,1))</f>
        <v/>
      </c>
      <c r="AG1154" s="45" t="str">
        <f t="shared" si="55"/>
        <v/>
      </c>
      <c r="AH1154" s="45" t="str">
        <f>IF($AD1154="","",COUNTIF($AG$1:$AG1153,$AG1154)+RANK($AG1154,$AG$1:$AG$10539,0))</f>
        <v/>
      </c>
      <c r="AI1154" s="10" t="str">
        <f t="shared" si="56"/>
        <v>2007-08 Upper Deck #149 Ian White     /   $</v>
      </c>
      <c r="AJ1154" s="11">
        <v>2007</v>
      </c>
      <c r="AK1154" s="17" t="s">
        <v>1986</v>
      </c>
      <c r="AL1154" s="12" t="s">
        <v>7</v>
      </c>
      <c r="AM1154" s="10">
        <v>149</v>
      </c>
      <c r="AN1154" s="12" t="s">
        <v>657</v>
      </c>
      <c r="AO1154" s="9"/>
      <c r="AP1154" s="9"/>
      <c r="AQ1154" s="9"/>
      <c r="AR1154" s="14" t="s">
        <v>2128</v>
      </c>
      <c r="AS1154" s="9"/>
      <c r="AT1154" s="9"/>
      <c r="AU1154" s="9"/>
      <c r="AV1154" s="13"/>
      <c r="AW1154" s="13"/>
      <c r="AX1154" s="9"/>
      <c r="AY1154" s="9"/>
      <c r="AZ1154" s="9"/>
      <c r="BA1154" s="33"/>
      <c r="BB1154" s="33"/>
      <c r="BC1154" s="36"/>
      <c r="BD1154" s="12" t="s">
        <v>1771</v>
      </c>
    </row>
    <row r="1155" spans="1:56" s="12" customFormat="1" x14ac:dyDescent="0.2">
      <c r="A1155" s="9" t="str">
        <f>IF(Search!$C$5="","",IF(COUNTA(Inventory!$AP1155)=1,1,""))</f>
        <v/>
      </c>
      <c r="B1155" s="9" t="str">
        <f>IF(Search!$C$4="","",IF(ISNUMBER(SEARCH(Search!$C$4,$AR1155))=TRUE,1,""))</f>
        <v/>
      </c>
      <c r="C1155" s="9" t="str">
        <f>IF(Search!$C$6="x",IF(COUNTA($AQ1155)=1,1,"N"),IF(COUNTA($AQ1155)=1,"N",""))</f>
        <v/>
      </c>
      <c r="D1155" s="9" t="str">
        <f>IF(Search!$O$8="","",IF(ISNUMBER(SEARCH(Search!$O$8,$BD1155))=TRUE,1,""))</f>
        <v/>
      </c>
      <c r="E1155" s="9" t="str">
        <f>IF(Search!$C$7="","",IF(ISNUMBER(SEARCH(Search!$C$7,$AN1155))=TRUE,1,""))</f>
        <v/>
      </c>
      <c r="F1155" s="9" t="str">
        <f>IF(Search!$C$8="","",IF(ISNUMBER(SEARCH(Search!$C$8,$AO1155))=TRUE,1,""))</f>
        <v/>
      </c>
      <c r="G1155" s="9" t="str">
        <f>IF(Search!$F$4="","",IF(Inventory!$AJ1155&lt;Search!$F$4,"",1))</f>
        <v/>
      </c>
      <c r="H1155" s="9" t="str">
        <f>IF(Search!$F$5="","",IF(Inventory!$AJ1155&gt;Search!$F$5,"",1))</f>
        <v/>
      </c>
      <c r="I1155" s="9" t="str">
        <f>IF(Search!$F$7="","",IF(Search!$F$8="",IF(ISNUMBER(SEARCH(Search!$F$7,$AL1155))=TRUE,1,""),""))</f>
        <v/>
      </c>
      <c r="J1155" s="9" t="str">
        <f>IF($AL1155=Search!$F$8,1,"")</f>
        <v/>
      </c>
      <c r="K1155" s="9" t="str">
        <f>IF(Search!$I$4="","",IF(COUNTA($AS1155)=1,IF(Search!$I$4="N","N",1),""))</f>
        <v/>
      </c>
      <c r="L1155" s="9" t="str">
        <f>IF(Search!$I$5="","",IF($AS1155="RC",1,""))</f>
        <v/>
      </c>
      <c r="M1155" s="9" t="str">
        <f>IF(Search!$I$6="","",IF($AS1155="RCP",1,""))</f>
        <v/>
      </c>
      <c r="N1155" s="9" t="str">
        <f>IF(Search!$I$8="","",IF(COUNTA($AT1155)=1,IF(Search!$I$8="N","N",1),""))</f>
        <v/>
      </c>
      <c r="O1155" s="9" t="str">
        <f>IF(Search!$L$4="","",IF(COUNTA($AU1155)=1,IF(Search!$L$4="N","N",1),""))</f>
        <v/>
      </c>
      <c r="P1155" s="9" t="str">
        <f>IF(Search!$L$5="","",IF(ISNUMBER(SEARCH("Jersey",$AU1155))=TRUE,IF(Search!$L$5="N","N",1),""))</f>
        <v/>
      </c>
      <c r="Q1155" s="9" t="str">
        <f>IF(Search!$L$6="","",IF(ISNUMBER(SEARCH("Patch",$AU1155))=TRUE,IF(Search!$L$6="N","N",1),""))</f>
        <v/>
      </c>
      <c r="R1155" s="9" t="str">
        <f>IF(Search!$L$7="","",IF(ISNUMBER(SEARCH("Shield",$AU1155))=TRUE,IF(Search!$L$7="N","N",1),""))</f>
        <v/>
      </c>
      <c r="S1155" s="9" t="str">
        <f>IF(Search!$L$8="","",IF(ISNUMBER(SEARCH("Stick",$AU1155))=TRUE,IF(Search!$L$8="N","N",1),""))</f>
        <v/>
      </c>
      <c r="T1155" s="9" t="str">
        <f>IF(Search!$O$4="","",IF(COUNTA($AW1155)=1,IF(Search!$O$4="N","N",1),""))</f>
        <v/>
      </c>
      <c r="U1155" s="9" t="str">
        <f>IF(Search!$O$5="","",IF($AW1155="","",IF($AW1155&lt;Search!$O$5,"",1)))</f>
        <v/>
      </c>
      <c r="V1155" s="9" t="str">
        <f>IF(Search!$O$6="","",IF($AW1155="","",IF($AW1155&gt;Search!$O$6,"",1)))</f>
        <v/>
      </c>
      <c r="W1155" s="9" t="str">
        <f>IF(Search!$U$4="","",IF($AX1155="","",1))</f>
        <v/>
      </c>
      <c r="X1155" s="9" t="str">
        <f>IF(Search!$U$5="","",IF(ISNUMBER(SEARCH(Search!$U$5,$AX1155))=TRUE,IF(Search!$U$5="N","N",1),""))</f>
        <v/>
      </c>
      <c r="Y1155" s="9" t="str">
        <f>IF(Search!$U$6="","",IF($AY1155&lt;Search!$U$6,"",1))</f>
        <v/>
      </c>
      <c r="Z1155" s="9" t="str">
        <f>IF(Search!$R$4="","",IF(Inventory!$BA1155&lt;Search!$R$4,"",1))</f>
        <v/>
      </c>
      <c r="AA1155" s="9" t="str">
        <f>IF(Search!$R$5="","",IF($BA1155&gt;Search!$R$5,"",1))</f>
        <v/>
      </c>
      <c r="AB1155" s="9" t="str">
        <f>IF(Search!$R$6="","",IF($BB1155&lt;Search!$R$6,"",1))</f>
        <v/>
      </c>
      <c r="AC1155" s="9" t="str">
        <f>IF(Search!$R$7="","",IF($BB1155&lt;Search!$R$7,"",1))</f>
        <v/>
      </c>
      <c r="AD1155" s="45" t="str">
        <f>IF(COUNTIF($A1155:$AC1155,"n")&gt;0,"",IF(SUM($A1155:$AC1155)=COUNTA(Search!$C$4:$C$8,Search!$F$4:$F$8,Search!$I$4:$I$6,Search!$I$8,Search!$L$4:$L$8,Search!$O$4:$O$8,Search!$R$4:$R$7,Search!$U$4:$U$7)-COUNTIF(Search!$C$4:$U$7,"n"),1+LARGE($AD$1:AD1154,1),""))</f>
        <v/>
      </c>
      <c r="AE1155" s="45" t="str">
        <f t="shared" ref="AE1155:AE1218" si="57">IF(AD1155="","",COUNTIF($AN$2:$AN$10540,"&lt;="&amp;AN1155))</f>
        <v/>
      </c>
      <c r="AF1155" s="45" t="str">
        <f>IF(AD1155="","",COUNTIF($AE$1:$AE1154,$AE1155)+RANK($AE1155,$AE$2:$AE$10540,1))</f>
        <v/>
      </c>
      <c r="AG1155" s="45" t="str">
        <f t="shared" ref="AG1155:AG1218" si="58">IF($AD1155="","",COUNTIF($BA$2:$BA$10540,"&lt;="&amp;$BA1155))</f>
        <v/>
      </c>
      <c r="AH1155" s="45" t="str">
        <f>IF($AD1155="","",COUNTIF($AG$1:$AG1154,$AG1155)+RANK($AG1155,$AG$1:$AG$10539,0))</f>
        <v/>
      </c>
      <c r="AI1155" s="10" t="str">
        <f t="shared" si="56"/>
        <v>2007-08 Upper Deck #204 Jonas Hiller     /   $</v>
      </c>
      <c r="AJ1155" s="11">
        <v>2007</v>
      </c>
      <c r="AK1155" s="17" t="s">
        <v>1986</v>
      </c>
      <c r="AL1155" s="12" t="s">
        <v>7</v>
      </c>
      <c r="AM1155" s="10">
        <v>204</v>
      </c>
      <c r="AN1155" s="12" t="s">
        <v>706</v>
      </c>
      <c r="AO1155" s="9"/>
      <c r="AP1155" s="9"/>
      <c r="AQ1155" s="9"/>
      <c r="AR1155" s="14" t="s">
        <v>2128</v>
      </c>
      <c r="AS1155" s="9"/>
      <c r="AT1155" s="9"/>
      <c r="AU1155" s="9"/>
      <c r="AV1155" s="13"/>
      <c r="AW1155" s="13"/>
      <c r="AX1155" s="9"/>
      <c r="AY1155" s="9"/>
      <c r="AZ1155" s="9"/>
      <c r="BA1155" s="33"/>
      <c r="BB1155" s="33"/>
      <c r="BC1155" s="36"/>
      <c r="BD1155" s="12" t="s">
        <v>1771</v>
      </c>
    </row>
    <row r="1156" spans="1:56" s="12" customFormat="1" x14ac:dyDescent="0.2">
      <c r="A1156" s="9" t="str">
        <f>IF(Search!$C$5="","",IF(COUNTA(Inventory!$AP1156)=1,1,""))</f>
        <v/>
      </c>
      <c r="B1156" s="9" t="str">
        <f>IF(Search!$C$4="","",IF(ISNUMBER(SEARCH(Search!$C$4,$AR1156))=TRUE,1,""))</f>
        <v/>
      </c>
      <c r="C1156" s="9" t="str">
        <f>IF(Search!$C$6="x",IF(COUNTA($AQ1156)=1,1,"N"),IF(COUNTA($AQ1156)=1,"N",""))</f>
        <v/>
      </c>
      <c r="D1156" s="9" t="str">
        <f>IF(Search!$O$8="","",IF(ISNUMBER(SEARCH(Search!$O$8,$BD1156))=TRUE,1,""))</f>
        <v/>
      </c>
      <c r="E1156" s="9" t="str">
        <f>IF(Search!$C$7="","",IF(ISNUMBER(SEARCH(Search!$C$7,$AN1156))=TRUE,1,""))</f>
        <v/>
      </c>
      <c r="F1156" s="9" t="str">
        <f>IF(Search!$C$8="","",IF(ISNUMBER(SEARCH(Search!$C$8,$AO1156))=TRUE,1,""))</f>
        <v/>
      </c>
      <c r="G1156" s="9" t="str">
        <f>IF(Search!$F$4="","",IF(Inventory!$AJ1156&lt;Search!$F$4,"",1))</f>
        <v/>
      </c>
      <c r="H1156" s="9" t="str">
        <f>IF(Search!$F$5="","",IF(Inventory!$AJ1156&gt;Search!$F$5,"",1))</f>
        <v/>
      </c>
      <c r="I1156" s="9" t="str">
        <f>IF(Search!$F$7="","",IF(Search!$F$8="",IF(ISNUMBER(SEARCH(Search!$F$7,$AL1156))=TRUE,1,""),""))</f>
        <v/>
      </c>
      <c r="J1156" s="9" t="str">
        <f>IF($AL1156=Search!$F$8,1,"")</f>
        <v/>
      </c>
      <c r="K1156" s="9" t="str">
        <f>IF(Search!$I$4="","",IF(COUNTA($AS1156)=1,IF(Search!$I$4="N","N",1),""))</f>
        <v/>
      </c>
      <c r="L1156" s="9" t="str">
        <f>IF(Search!$I$5="","",IF($AS1156="RC",1,""))</f>
        <v/>
      </c>
      <c r="M1156" s="9" t="str">
        <f>IF(Search!$I$6="","",IF($AS1156="RCP",1,""))</f>
        <v/>
      </c>
      <c r="N1156" s="9" t="str">
        <f>IF(Search!$I$8="","",IF(COUNTA($AT1156)=1,IF(Search!$I$8="N","N",1),""))</f>
        <v/>
      </c>
      <c r="O1156" s="9" t="str">
        <f>IF(Search!$L$4="","",IF(COUNTA($AU1156)=1,IF(Search!$L$4="N","N",1),""))</f>
        <v/>
      </c>
      <c r="P1156" s="9" t="str">
        <f>IF(Search!$L$5="","",IF(ISNUMBER(SEARCH("Jersey",$AU1156))=TRUE,IF(Search!$L$5="N","N",1),""))</f>
        <v/>
      </c>
      <c r="Q1156" s="9" t="str">
        <f>IF(Search!$L$6="","",IF(ISNUMBER(SEARCH("Patch",$AU1156))=TRUE,IF(Search!$L$6="N","N",1),""))</f>
        <v/>
      </c>
      <c r="R1156" s="9" t="str">
        <f>IF(Search!$L$7="","",IF(ISNUMBER(SEARCH("Shield",$AU1156))=TRUE,IF(Search!$L$7="N","N",1),""))</f>
        <v/>
      </c>
      <c r="S1156" s="9" t="str">
        <f>IF(Search!$L$8="","",IF(ISNUMBER(SEARCH("Stick",$AU1156))=TRUE,IF(Search!$L$8="N","N",1),""))</f>
        <v/>
      </c>
      <c r="T1156" s="9" t="str">
        <f>IF(Search!$O$4="","",IF(COUNTA($AW1156)=1,IF(Search!$O$4="N","N",1),""))</f>
        <v/>
      </c>
      <c r="U1156" s="9" t="str">
        <f>IF(Search!$O$5="","",IF($AW1156="","",IF($AW1156&lt;Search!$O$5,"",1)))</f>
        <v/>
      </c>
      <c r="V1156" s="9" t="str">
        <f>IF(Search!$O$6="","",IF($AW1156="","",IF($AW1156&gt;Search!$O$6,"",1)))</f>
        <v/>
      </c>
      <c r="W1156" s="9" t="str">
        <f>IF(Search!$U$4="","",IF($AX1156="","",1))</f>
        <v/>
      </c>
      <c r="X1156" s="9" t="str">
        <f>IF(Search!$U$5="","",IF(ISNUMBER(SEARCH(Search!$U$5,$AX1156))=TRUE,IF(Search!$U$5="N","N",1),""))</f>
        <v/>
      </c>
      <c r="Y1156" s="9" t="str">
        <f>IF(Search!$U$6="","",IF($AY1156&lt;Search!$U$6,"",1))</f>
        <v/>
      </c>
      <c r="Z1156" s="9" t="str">
        <f>IF(Search!$R$4="","",IF(Inventory!$BA1156&lt;Search!$R$4,"",1))</f>
        <v/>
      </c>
      <c r="AA1156" s="9" t="str">
        <f>IF(Search!$R$5="","",IF($BA1156&gt;Search!$R$5,"",1))</f>
        <v/>
      </c>
      <c r="AB1156" s="9" t="str">
        <f>IF(Search!$R$6="","",IF($BB1156&lt;Search!$R$6,"",1))</f>
        <v/>
      </c>
      <c r="AC1156" s="9" t="str">
        <f>IF(Search!$R$7="","",IF($BB1156&lt;Search!$R$7,"",1))</f>
        <v/>
      </c>
      <c r="AD1156" s="45" t="str">
        <f>IF(COUNTIF($A1156:$AC1156,"n")&gt;0,"",IF(SUM($A1156:$AC1156)=COUNTA(Search!$C$4:$C$8,Search!$F$4:$F$8,Search!$I$4:$I$6,Search!$I$8,Search!$L$4:$L$8,Search!$O$4:$O$8,Search!$R$4:$R$7,Search!$U$4:$U$7)-COUNTIF(Search!$C$4:$U$7,"n"),1+LARGE($AD$1:AD1155,1),""))</f>
        <v/>
      </c>
      <c r="AE1156" s="45" t="str">
        <f t="shared" si="57"/>
        <v/>
      </c>
      <c r="AF1156" s="45" t="str">
        <f>IF(AD1156="","",COUNTIF($AE$1:$AE1155,$AE1156)+RANK($AE1156,$AE$2:$AE$10540,1))</f>
        <v/>
      </c>
      <c r="AG1156" s="45" t="str">
        <f t="shared" si="58"/>
        <v/>
      </c>
      <c r="AH1156" s="45" t="str">
        <f>IF($AD1156="","",COUNTIF($AG$1:$AG1155,$AG1156)+RANK($AG1156,$AG$1:$AG$10539,0))</f>
        <v/>
      </c>
      <c r="AI1156" s="10" t="str">
        <f t="shared" si="56"/>
        <v>2007-08 Upper Deck #206 Tobias Enstrom     /   $</v>
      </c>
      <c r="AJ1156" s="11">
        <v>2007</v>
      </c>
      <c r="AK1156" s="17" t="s">
        <v>1986</v>
      </c>
      <c r="AL1156" s="12" t="s">
        <v>7</v>
      </c>
      <c r="AM1156" s="10">
        <v>206</v>
      </c>
      <c r="AN1156" s="12" t="s">
        <v>707</v>
      </c>
      <c r="AO1156" s="9"/>
      <c r="AP1156" s="9"/>
      <c r="AQ1156" s="9"/>
      <c r="AR1156" s="14" t="s">
        <v>2128</v>
      </c>
      <c r="AS1156" s="9"/>
      <c r="AT1156" s="9"/>
      <c r="AU1156" s="9"/>
      <c r="AV1156" s="13"/>
      <c r="AW1156" s="13"/>
      <c r="AX1156" s="9"/>
      <c r="AY1156" s="9"/>
      <c r="AZ1156" s="9"/>
      <c r="BA1156" s="33"/>
      <c r="BB1156" s="33"/>
      <c r="BC1156" s="36"/>
      <c r="BD1156" s="12" t="s">
        <v>1771</v>
      </c>
    </row>
    <row r="1157" spans="1:56" s="12" customFormat="1" x14ac:dyDescent="0.2">
      <c r="A1157" s="9" t="str">
        <f>IF(Search!$C$5="","",IF(COUNTA(Inventory!$AP1157)=1,1,""))</f>
        <v/>
      </c>
      <c r="B1157" s="9" t="str">
        <f>IF(Search!$C$4="","",IF(ISNUMBER(SEARCH(Search!$C$4,$AR1157))=TRUE,1,""))</f>
        <v/>
      </c>
      <c r="C1157" s="9" t="str">
        <f>IF(Search!$C$6="x",IF(COUNTA($AQ1157)=1,1,"N"),IF(COUNTA($AQ1157)=1,"N",""))</f>
        <v/>
      </c>
      <c r="D1157" s="9" t="str">
        <f>IF(Search!$O$8="","",IF(ISNUMBER(SEARCH(Search!$O$8,$BD1157))=TRUE,1,""))</f>
        <v/>
      </c>
      <c r="E1157" s="9" t="str">
        <f>IF(Search!$C$7="","",IF(ISNUMBER(SEARCH(Search!$C$7,$AN1157))=TRUE,1,""))</f>
        <v/>
      </c>
      <c r="F1157" s="9" t="str">
        <f>IF(Search!$C$8="","",IF(ISNUMBER(SEARCH(Search!$C$8,$AO1157))=TRUE,1,""))</f>
        <v/>
      </c>
      <c r="G1157" s="9" t="str">
        <f>IF(Search!$F$4="","",IF(Inventory!$AJ1157&lt;Search!$F$4,"",1))</f>
        <v/>
      </c>
      <c r="H1157" s="9" t="str">
        <f>IF(Search!$F$5="","",IF(Inventory!$AJ1157&gt;Search!$F$5,"",1))</f>
        <v/>
      </c>
      <c r="I1157" s="9" t="str">
        <f>IF(Search!$F$7="","",IF(Search!$F$8="",IF(ISNUMBER(SEARCH(Search!$F$7,$AL1157))=TRUE,1,""),""))</f>
        <v/>
      </c>
      <c r="J1157" s="9" t="str">
        <f>IF($AL1157=Search!$F$8,1,"")</f>
        <v/>
      </c>
      <c r="K1157" s="9" t="str">
        <f>IF(Search!$I$4="","",IF(COUNTA($AS1157)=1,IF(Search!$I$4="N","N",1),""))</f>
        <v/>
      </c>
      <c r="L1157" s="9" t="str">
        <f>IF(Search!$I$5="","",IF($AS1157="RC",1,""))</f>
        <v/>
      </c>
      <c r="M1157" s="9" t="str">
        <f>IF(Search!$I$6="","",IF($AS1157="RCP",1,""))</f>
        <v/>
      </c>
      <c r="N1157" s="9" t="str">
        <f>IF(Search!$I$8="","",IF(COUNTA($AT1157)=1,IF(Search!$I$8="N","N",1),""))</f>
        <v/>
      </c>
      <c r="O1157" s="9" t="str">
        <f>IF(Search!$L$4="","",IF(COUNTA($AU1157)=1,IF(Search!$L$4="N","N",1),""))</f>
        <v/>
      </c>
      <c r="P1157" s="9" t="str">
        <f>IF(Search!$L$5="","",IF(ISNUMBER(SEARCH("Jersey",$AU1157))=TRUE,IF(Search!$L$5="N","N",1),""))</f>
        <v/>
      </c>
      <c r="Q1157" s="9" t="str">
        <f>IF(Search!$L$6="","",IF(ISNUMBER(SEARCH("Patch",$AU1157))=TRUE,IF(Search!$L$6="N","N",1),""))</f>
        <v/>
      </c>
      <c r="R1157" s="9" t="str">
        <f>IF(Search!$L$7="","",IF(ISNUMBER(SEARCH("Shield",$AU1157))=TRUE,IF(Search!$L$7="N","N",1),""))</f>
        <v/>
      </c>
      <c r="S1157" s="9" t="str">
        <f>IF(Search!$L$8="","",IF(ISNUMBER(SEARCH("Stick",$AU1157))=TRUE,IF(Search!$L$8="N","N",1),""))</f>
        <v/>
      </c>
      <c r="T1157" s="9" t="str">
        <f>IF(Search!$O$4="","",IF(COUNTA($AW1157)=1,IF(Search!$O$4="N","N",1),""))</f>
        <v/>
      </c>
      <c r="U1157" s="9" t="str">
        <f>IF(Search!$O$5="","",IF($AW1157="","",IF($AW1157&lt;Search!$O$5,"",1)))</f>
        <v/>
      </c>
      <c r="V1157" s="9" t="str">
        <f>IF(Search!$O$6="","",IF($AW1157="","",IF($AW1157&gt;Search!$O$6,"",1)))</f>
        <v/>
      </c>
      <c r="W1157" s="9" t="str">
        <f>IF(Search!$U$4="","",IF($AX1157="","",1))</f>
        <v/>
      </c>
      <c r="X1157" s="9" t="str">
        <f>IF(Search!$U$5="","",IF(ISNUMBER(SEARCH(Search!$U$5,$AX1157))=TRUE,IF(Search!$U$5="N","N",1),""))</f>
        <v/>
      </c>
      <c r="Y1157" s="9" t="str">
        <f>IF(Search!$U$6="","",IF($AY1157&lt;Search!$U$6,"",1))</f>
        <v/>
      </c>
      <c r="Z1157" s="9" t="str">
        <f>IF(Search!$R$4="","",IF(Inventory!$BA1157&lt;Search!$R$4,"",1))</f>
        <v/>
      </c>
      <c r="AA1157" s="9" t="str">
        <f>IF(Search!$R$5="","",IF($BA1157&gt;Search!$R$5,"",1))</f>
        <v/>
      </c>
      <c r="AB1157" s="9" t="str">
        <f>IF(Search!$R$6="","",IF($BB1157&lt;Search!$R$6,"",1))</f>
        <v/>
      </c>
      <c r="AC1157" s="9" t="str">
        <f>IF(Search!$R$7="","",IF($BB1157&lt;Search!$R$7,"",1))</f>
        <v/>
      </c>
      <c r="AD1157" s="45" t="str">
        <f>IF(COUNTIF($A1157:$AC1157,"n")&gt;0,"",IF(SUM($A1157:$AC1157)=COUNTA(Search!$C$4:$C$8,Search!$F$4:$F$8,Search!$I$4:$I$6,Search!$I$8,Search!$L$4:$L$8,Search!$O$4:$O$8,Search!$R$4:$R$7,Search!$U$4:$U$7)-COUNTIF(Search!$C$4:$U$7,"n"),1+LARGE($AD$1:AD1156,1),""))</f>
        <v/>
      </c>
      <c r="AE1157" s="45" t="str">
        <f t="shared" si="57"/>
        <v/>
      </c>
      <c r="AF1157" s="45" t="str">
        <f>IF(AD1157="","",COUNTIF($AE$1:$AE1156,$AE1157)+RANK($AE1157,$AE$2:$AE$10540,1))</f>
        <v/>
      </c>
      <c r="AG1157" s="45" t="str">
        <f t="shared" si="58"/>
        <v/>
      </c>
      <c r="AH1157" s="45" t="str">
        <f>IF($AD1157="","",COUNTIF($AG$1:$AG1156,$AG1157)+RANK($AG1157,$AG$1:$AG$10539,0))</f>
        <v/>
      </c>
      <c r="AI1157" s="10" t="str">
        <f t="shared" si="56"/>
        <v>2007-08 Upper Deck #212 Jaroslav Hlinka     /   $</v>
      </c>
      <c r="AJ1157" s="11">
        <v>2007</v>
      </c>
      <c r="AK1157" s="17" t="s">
        <v>1986</v>
      </c>
      <c r="AL1157" s="12" t="s">
        <v>7</v>
      </c>
      <c r="AM1157" s="10">
        <v>212</v>
      </c>
      <c r="AN1157" s="12" t="s">
        <v>708</v>
      </c>
      <c r="AO1157" s="9"/>
      <c r="AP1157" s="9"/>
      <c r="AQ1157" s="9"/>
      <c r="AR1157" s="14" t="s">
        <v>2128</v>
      </c>
      <c r="AS1157" s="9"/>
      <c r="AT1157" s="9"/>
      <c r="AU1157" s="9"/>
      <c r="AV1157" s="13"/>
      <c r="AW1157" s="13"/>
      <c r="AX1157" s="9"/>
      <c r="AY1157" s="9"/>
      <c r="AZ1157" s="9"/>
      <c r="BA1157" s="33"/>
      <c r="BB1157" s="33"/>
      <c r="BC1157" s="36"/>
      <c r="BD1157" s="12" t="s">
        <v>1771</v>
      </c>
    </row>
    <row r="1158" spans="1:56" s="12" customFormat="1" x14ac:dyDescent="0.2">
      <c r="A1158" s="9" t="str">
        <f>IF(Search!$C$5="","",IF(COUNTA(Inventory!$AP1158)=1,1,""))</f>
        <v/>
      </c>
      <c r="B1158" s="9" t="str">
        <f>IF(Search!$C$4="","",IF(ISNUMBER(SEARCH(Search!$C$4,$AR1158))=TRUE,1,""))</f>
        <v/>
      </c>
      <c r="C1158" s="9" t="str">
        <f>IF(Search!$C$6="x",IF(COUNTA($AQ1158)=1,1,"N"),IF(COUNTA($AQ1158)=1,"N",""))</f>
        <v/>
      </c>
      <c r="D1158" s="9" t="str">
        <f>IF(Search!$O$8="","",IF(ISNUMBER(SEARCH(Search!$O$8,$BD1158))=TRUE,1,""))</f>
        <v/>
      </c>
      <c r="E1158" s="9" t="str">
        <f>IF(Search!$C$7="","",IF(ISNUMBER(SEARCH(Search!$C$7,$AN1158))=TRUE,1,""))</f>
        <v/>
      </c>
      <c r="F1158" s="9" t="str">
        <f>IF(Search!$C$8="","",IF(ISNUMBER(SEARCH(Search!$C$8,$AO1158))=TRUE,1,""))</f>
        <v/>
      </c>
      <c r="G1158" s="9" t="str">
        <f>IF(Search!$F$4="","",IF(Inventory!$AJ1158&lt;Search!$F$4,"",1))</f>
        <v/>
      </c>
      <c r="H1158" s="9" t="str">
        <f>IF(Search!$F$5="","",IF(Inventory!$AJ1158&gt;Search!$F$5,"",1))</f>
        <v/>
      </c>
      <c r="I1158" s="9" t="str">
        <f>IF(Search!$F$7="","",IF(Search!$F$8="",IF(ISNUMBER(SEARCH(Search!$F$7,$AL1158))=TRUE,1,""),""))</f>
        <v/>
      </c>
      <c r="J1158" s="9" t="str">
        <f>IF($AL1158=Search!$F$8,1,"")</f>
        <v/>
      </c>
      <c r="K1158" s="9" t="str">
        <f>IF(Search!$I$4="","",IF(COUNTA($AS1158)=1,IF(Search!$I$4="N","N",1),""))</f>
        <v/>
      </c>
      <c r="L1158" s="9" t="str">
        <f>IF(Search!$I$5="","",IF($AS1158="RC",1,""))</f>
        <v/>
      </c>
      <c r="M1158" s="9" t="str">
        <f>IF(Search!$I$6="","",IF($AS1158="RCP",1,""))</f>
        <v/>
      </c>
      <c r="N1158" s="9" t="str">
        <f>IF(Search!$I$8="","",IF(COUNTA($AT1158)=1,IF(Search!$I$8="N","N",1),""))</f>
        <v/>
      </c>
      <c r="O1158" s="9" t="str">
        <f>IF(Search!$L$4="","",IF(COUNTA($AU1158)=1,IF(Search!$L$4="N","N",1),""))</f>
        <v/>
      </c>
      <c r="P1158" s="9" t="str">
        <f>IF(Search!$L$5="","",IF(ISNUMBER(SEARCH("Jersey",$AU1158))=TRUE,IF(Search!$L$5="N","N",1),""))</f>
        <v/>
      </c>
      <c r="Q1158" s="9" t="str">
        <f>IF(Search!$L$6="","",IF(ISNUMBER(SEARCH("Patch",$AU1158))=TRUE,IF(Search!$L$6="N","N",1),""))</f>
        <v/>
      </c>
      <c r="R1158" s="9" t="str">
        <f>IF(Search!$L$7="","",IF(ISNUMBER(SEARCH("Shield",$AU1158))=TRUE,IF(Search!$L$7="N","N",1),""))</f>
        <v/>
      </c>
      <c r="S1158" s="9" t="str">
        <f>IF(Search!$L$8="","",IF(ISNUMBER(SEARCH("Stick",$AU1158))=TRUE,IF(Search!$L$8="N","N",1),""))</f>
        <v/>
      </c>
      <c r="T1158" s="9" t="str">
        <f>IF(Search!$O$4="","",IF(COUNTA($AW1158)=1,IF(Search!$O$4="N","N",1),""))</f>
        <v/>
      </c>
      <c r="U1158" s="9" t="str">
        <f>IF(Search!$O$5="","",IF($AW1158="","",IF($AW1158&lt;Search!$O$5,"",1)))</f>
        <v/>
      </c>
      <c r="V1158" s="9" t="str">
        <f>IF(Search!$O$6="","",IF($AW1158="","",IF($AW1158&gt;Search!$O$6,"",1)))</f>
        <v/>
      </c>
      <c r="W1158" s="9" t="str">
        <f>IF(Search!$U$4="","",IF($AX1158="","",1))</f>
        <v/>
      </c>
      <c r="X1158" s="9" t="str">
        <f>IF(Search!$U$5="","",IF(ISNUMBER(SEARCH(Search!$U$5,$AX1158))=TRUE,IF(Search!$U$5="N","N",1),""))</f>
        <v/>
      </c>
      <c r="Y1158" s="9" t="str">
        <f>IF(Search!$U$6="","",IF($AY1158&lt;Search!$U$6,"",1))</f>
        <v/>
      </c>
      <c r="Z1158" s="9" t="str">
        <f>IF(Search!$R$4="","",IF(Inventory!$BA1158&lt;Search!$R$4,"",1))</f>
        <v/>
      </c>
      <c r="AA1158" s="9" t="str">
        <f>IF(Search!$R$5="","",IF($BA1158&gt;Search!$R$5,"",1))</f>
        <v/>
      </c>
      <c r="AB1158" s="9" t="str">
        <f>IF(Search!$R$6="","",IF($BB1158&lt;Search!$R$6,"",1))</f>
        <v/>
      </c>
      <c r="AC1158" s="9" t="str">
        <f>IF(Search!$R$7="","",IF($BB1158&lt;Search!$R$7,"",1))</f>
        <v/>
      </c>
      <c r="AD1158" s="45" t="str">
        <f>IF(COUNTIF($A1158:$AC1158,"n")&gt;0,"",IF(SUM($A1158:$AC1158)=COUNTA(Search!$C$4:$C$8,Search!$F$4:$F$8,Search!$I$4:$I$6,Search!$I$8,Search!$L$4:$L$8,Search!$O$4:$O$8,Search!$R$4:$R$7,Search!$U$4:$U$7)-COUNTIF(Search!$C$4:$U$7,"n"),1+LARGE($AD$1:AD1157,1),""))</f>
        <v/>
      </c>
      <c r="AE1158" s="45" t="str">
        <f t="shared" si="57"/>
        <v/>
      </c>
      <c r="AF1158" s="45" t="str">
        <f>IF(AD1158="","",COUNTIF($AE$1:$AE1157,$AE1158)+RANK($AE1158,$AE$2:$AE$10540,1))</f>
        <v/>
      </c>
      <c r="AG1158" s="45" t="str">
        <f t="shared" si="58"/>
        <v/>
      </c>
      <c r="AH1158" s="45" t="str">
        <f>IF($AD1158="","",COUNTIF($AG$1:$AG1157,$AG1158)+RANK($AG1158,$AG$1:$AG$10539,0))</f>
        <v/>
      </c>
      <c r="AI1158" s="10" t="str">
        <f t="shared" ref="AI1158:AI1221" si="59">CONCATENATE(AJ1158,"-",AK1158," ",AL1158," #",AM1158," ",AN1158," ",AO1158," ",AS1158," ",AT1158," ",AU1158," ",AV1158,"/",AW1158," ",AX1158," ",AY1158,AZ1158," $",BA1158)</f>
        <v>2007-08 Upper Deck #220 Tom Gilbert     /   $</v>
      </c>
      <c r="AJ1158" s="11">
        <v>2007</v>
      </c>
      <c r="AK1158" s="17" t="s">
        <v>1986</v>
      </c>
      <c r="AL1158" s="12" t="s">
        <v>7</v>
      </c>
      <c r="AM1158" s="10">
        <v>220</v>
      </c>
      <c r="AN1158" s="12" t="s">
        <v>709</v>
      </c>
      <c r="AO1158" s="9"/>
      <c r="AP1158" s="9"/>
      <c r="AQ1158" s="9"/>
      <c r="AR1158" s="14" t="s">
        <v>2128</v>
      </c>
      <c r="AS1158" s="9"/>
      <c r="AT1158" s="9"/>
      <c r="AU1158" s="9"/>
      <c r="AV1158" s="13"/>
      <c r="AW1158" s="13"/>
      <c r="AX1158" s="9"/>
      <c r="AY1158" s="9"/>
      <c r="AZ1158" s="9"/>
      <c r="BA1158" s="33"/>
      <c r="BB1158" s="33"/>
      <c r="BC1158" s="36"/>
      <c r="BD1158" s="12" t="s">
        <v>1771</v>
      </c>
    </row>
    <row r="1159" spans="1:56" s="12" customFormat="1" x14ac:dyDescent="0.2">
      <c r="A1159" s="9" t="str">
        <f>IF(Search!$C$5="","",IF(COUNTA(Inventory!$AP1159)=1,1,""))</f>
        <v/>
      </c>
      <c r="B1159" s="9" t="str">
        <f>IF(Search!$C$4="","",IF(ISNUMBER(SEARCH(Search!$C$4,$AR1159))=TRUE,1,""))</f>
        <v/>
      </c>
      <c r="C1159" s="9" t="str">
        <f>IF(Search!$C$6="x",IF(COUNTA($AQ1159)=1,1,"N"),IF(COUNTA($AQ1159)=1,"N",""))</f>
        <v/>
      </c>
      <c r="D1159" s="9" t="str">
        <f>IF(Search!$O$8="","",IF(ISNUMBER(SEARCH(Search!$O$8,$BD1159))=TRUE,1,""))</f>
        <v/>
      </c>
      <c r="E1159" s="9" t="str">
        <f>IF(Search!$C$7="","",IF(ISNUMBER(SEARCH(Search!$C$7,$AN1159))=TRUE,1,""))</f>
        <v/>
      </c>
      <c r="F1159" s="9" t="str">
        <f>IF(Search!$C$8="","",IF(ISNUMBER(SEARCH(Search!$C$8,$AO1159))=TRUE,1,""))</f>
        <v/>
      </c>
      <c r="G1159" s="9" t="str">
        <f>IF(Search!$F$4="","",IF(Inventory!$AJ1159&lt;Search!$F$4,"",1))</f>
        <v/>
      </c>
      <c r="H1159" s="9" t="str">
        <f>IF(Search!$F$5="","",IF(Inventory!$AJ1159&gt;Search!$F$5,"",1))</f>
        <v/>
      </c>
      <c r="I1159" s="9" t="str">
        <f>IF(Search!$F$7="","",IF(Search!$F$8="",IF(ISNUMBER(SEARCH(Search!$F$7,$AL1159))=TRUE,1,""),""))</f>
        <v/>
      </c>
      <c r="J1159" s="9" t="str">
        <f>IF($AL1159=Search!$F$8,1,"")</f>
        <v/>
      </c>
      <c r="K1159" s="9" t="str">
        <f>IF(Search!$I$4="","",IF(COUNTA($AS1159)=1,IF(Search!$I$4="N","N",1),""))</f>
        <v/>
      </c>
      <c r="L1159" s="9" t="str">
        <f>IF(Search!$I$5="","",IF($AS1159="RC",1,""))</f>
        <v/>
      </c>
      <c r="M1159" s="9" t="str">
        <f>IF(Search!$I$6="","",IF($AS1159="RCP",1,""))</f>
        <v/>
      </c>
      <c r="N1159" s="9" t="str">
        <f>IF(Search!$I$8="","",IF(COUNTA($AT1159)=1,IF(Search!$I$8="N","N",1),""))</f>
        <v/>
      </c>
      <c r="O1159" s="9" t="str">
        <f>IF(Search!$L$4="","",IF(COUNTA($AU1159)=1,IF(Search!$L$4="N","N",1),""))</f>
        <v/>
      </c>
      <c r="P1159" s="9" t="str">
        <f>IF(Search!$L$5="","",IF(ISNUMBER(SEARCH("Jersey",$AU1159))=TRUE,IF(Search!$L$5="N","N",1),""))</f>
        <v/>
      </c>
      <c r="Q1159" s="9" t="str">
        <f>IF(Search!$L$6="","",IF(ISNUMBER(SEARCH("Patch",$AU1159))=TRUE,IF(Search!$L$6="N","N",1),""))</f>
        <v/>
      </c>
      <c r="R1159" s="9" t="str">
        <f>IF(Search!$L$7="","",IF(ISNUMBER(SEARCH("Shield",$AU1159))=TRUE,IF(Search!$L$7="N","N",1),""))</f>
        <v/>
      </c>
      <c r="S1159" s="9" t="str">
        <f>IF(Search!$L$8="","",IF(ISNUMBER(SEARCH("Stick",$AU1159))=TRUE,IF(Search!$L$8="N","N",1),""))</f>
        <v/>
      </c>
      <c r="T1159" s="9" t="str">
        <f>IF(Search!$O$4="","",IF(COUNTA($AW1159)=1,IF(Search!$O$4="N","N",1),""))</f>
        <v/>
      </c>
      <c r="U1159" s="9" t="str">
        <f>IF(Search!$O$5="","",IF($AW1159="","",IF($AW1159&lt;Search!$O$5,"",1)))</f>
        <v/>
      </c>
      <c r="V1159" s="9" t="str">
        <f>IF(Search!$O$6="","",IF($AW1159="","",IF($AW1159&gt;Search!$O$6,"",1)))</f>
        <v/>
      </c>
      <c r="W1159" s="9" t="str">
        <f>IF(Search!$U$4="","",IF($AX1159="","",1))</f>
        <v/>
      </c>
      <c r="X1159" s="9" t="str">
        <f>IF(Search!$U$5="","",IF(ISNUMBER(SEARCH(Search!$U$5,$AX1159))=TRUE,IF(Search!$U$5="N","N",1),""))</f>
        <v/>
      </c>
      <c r="Y1159" s="9" t="str">
        <f>IF(Search!$U$6="","",IF($AY1159&lt;Search!$U$6,"",1))</f>
        <v/>
      </c>
      <c r="Z1159" s="9" t="str">
        <f>IF(Search!$R$4="","",IF(Inventory!$BA1159&lt;Search!$R$4,"",1))</f>
        <v/>
      </c>
      <c r="AA1159" s="9" t="str">
        <f>IF(Search!$R$5="","",IF($BA1159&gt;Search!$R$5,"",1))</f>
        <v/>
      </c>
      <c r="AB1159" s="9" t="str">
        <f>IF(Search!$R$6="","",IF($BB1159&lt;Search!$R$6,"",1))</f>
        <v/>
      </c>
      <c r="AC1159" s="9" t="str">
        <f>IF(Search!$R$7="","",IF($BB1159&lt;Search!$R$7,"",1))</f>
        <v/>
      </c>
      <c r="AD1159" s="45" t="str">
        <f>IF(COUNTIF($A1159:$AC1159,"n")&gt;0,"",IF(SUM($A1159:$AC1159)=COUNTA(Search!$C$4:$C$8,Search!$F$4:$F$8,Search!$I$4:$I$6,Search!$I$8,Search!$L$4:$L$8,Search!$O$4:$O$8,Search!$R$4:$R$7,Search!$U$4:$U$7)-COUNTIF(Search!$C$4:$U$7,"n"),1+LARGE($AD$1:AD1158,1),""))</f>
        <v/>
      </c>
      <c r="AE1159" s="45" t="str">
        <f t="shared" si="57"/>
        <v/>
      </c>
      <c r="AF1159" s="45" t="str">
        <f>IF(AD1159="","",COUNTIF($AE$1:$AE1158,$AE1159)+RANK($AE1159,$AE$2:$AE$10540,1))</f>
        <v/>
      </c>
      <c r="AG1159" s="45" t="str">
        <f t="shared" si="58"/>
        <v/>
      </c>
      <c r="AH1159" s="45" t="str">
        <f>IF($AD1159="","",COUNTIF($AG$1:$AG1158,$AG1159)+RANK($AG1159,$AG$1:$AG$10539,0))</f>
        <v/>
      </c>
      <c r="AI1159" s="10" t="str">
        <f t="shared" si="59"/>
        <v>2007-08 Upper Deck #226 Petr Kalus     /   $</v>
      </c>
      <c r="AJ1159" s="11">
        <v>2007</v>
      </c>
      <c r="AK1159" s="17" t="s">
        <v>1986</v>
      </c>
      <c r="AL1159" s="12" t="s">
        <v>7</v>
      </c>
      <c r="AM1159" s="10">
        <v>226</v>
      </c>
      <c r="AN1159" s="12" t="s">
        <v>710</v>
      </c>
      <c r="AO1159" s="9"/>
      <c r="AP1159" s="9"/>
      <c r="AQ1159" s="9"/>
      <c r="AR1159" s="14" t="s">
        <v>2128</v>
      </c>
      <c r="AS1159" s="9"/>
      <c r="AT1159" s="9"/>
      <c r="AU1159" s="9"/>
      <c r="AV1159" s="13"/>
      <c r="AW1159" s="13"/>
      <c r="AX1159" s="9"/>
      <c r="AY1159" s="9"/>
      <c r="AZ1159" s="9"/>
      <c r="BA1159" s="33"/>
      <c r="BB1159" s="33"/>
      <c r="BC1159" s="36"/>
      <c r="BD1159" s="12" t="s">
        <v>1771</v>
      </c>
    </row>
    <row r="1160" spans="1:56" s="12" customFormat="1" x14ac:dyDescent="0.2">
      <c r="A1160" s="9" t="str">
        <f>IF(Search!$C$5="","",IF(COUNTA(Inventory!$AP1160)=1,1,""))</f>
        <v/>
      </c>
      <c r="B1160" s="9" t="str">
        <f>IF(Search!$C$4="","",IF(ISNUMBER(SEARCH(Search!$C$4,$AR1160))=TRUE,1,""))</f>
        <v/>
      </c>
      <c r="C1160" s="9" t="str">
        <f>IF(Search!$C$6="x",IF(COUNTA($AQ1160)=1,1,"N"),IF(COUNTA($AQ1160)=1,"N",""))</f>
        <v/>
      </c>
      <c r="D1160" s="9" t="str">
        <f>IF(Search!$O$8="","",IF(ISNUMBER(SEARCH(Search!$O$8,$BD1160))=TRUE,1,""))</f>
        <v/>
      </c>
      <c r="E1160" s="9" t="str">
        <f>IF(Search!$C$7="","",IF(ISNUMBER(SEARCH(Search!$C$7,$AN1160))=TRUE,1,""))</f>
        <v/>
      </c>
      <c r="F1160" s="9" t="str">
        <f>IF(Search!$C$8="","",IF(ISNUMBER(SEARCH(Search!$C$8,$AO1160))=TRUE,1,""))</f>
        <v/>
      </c>
      <c r="G1160" s="9" t="str">
        <f>IF(Search!$F$4="","",IF(Inventory!$AJ1160&lt;Search!$F$4,"",1))</f>
        <v/>
      </c>
      <c r="H1160" s="9" t="str">
        <f>IF(Search!$F$5="","",IF(Inventory!$AJ1160&gt;Search!$F$5,"",1))</f>
        <v/>
      </c>
      <c r="I1160" s="9" t="str">
        <f>IF(Search!$F$7="","",IF(Search!$F$8="",IF(ISNUMBER(SEARCH(Search!$F$7,$AL1160))=TRUE,1,""),""))</f>
        <v/>
      </c>
      <c r="J1160" s="9" t="str">
        <f>IF($AL1160=Search!$F$8,1,"")</f>
        <v/>
      </c>
      <c r="K1160" s="9" t="str">
        <f>IF(Search!$I$4="","",IF(COUNTA($AS1160)=1,IF(Search!$I$4="N","N",1),""))</f>
        <v/>
      </c>
      <c r="L1160" s="9" t="str">
        <f>IF(Search!$I$5="","",IF($AS1160="RC",1,""))</f>
        <v/>
      </c>
      <c r="M1160" s="9" t="str">
        <f>IF(Search!$I$6="","",IF($AS1160="RCP",1,""))</f>
        <v/>
      </c>
      <c r="N1160" s="9" t="str">
        <f>IF(Search!$I$8="","",IF(COUNTA($AT1160)=1,IF(Search!$I$8="N","N",1),""))</f>
        <v/>
      </c>
      <c r="O1160" s="9" t="str">
        <f>IF(Search!$L$4="","",IF(COUNTA($AU1160)=1,IF(Search!$L$4="N","N",1),""))</f>
        <v/>
      </c>
      <c r="P1160" s="9" t="str">
        <f>IF(Search!$L$5="","",IF(ISNUMBER(SEARCH("Jersey",$AU1160))=TRUE,IF(Search!$L$5="N","N",1),""))</f>
        <v/>
      </c>
      <c r="Q1160" s="9" t="str">
        <f>IF(Search!$L$6="","",IF(ISNUMBER(SEARCH("Patch",$AU1160))=TRUE,IF(Search!$L$6="N","N",1),""))</f>
        <v/>
      </c>
      <c r="R1160" s="9" t="str">
        <f>IF(Search!$L$7="","",IF(ISNUMBER(SEARCH("Shield",$AU1160))=TRUE,IF(Search!$L$7="N","N",1),""))</f>
        <v/>
      </c>
      <c r="S1160" s="9" t="str">
        <f>IF(Search!$L$8="","",IF(ISNUMBER(SEARCH("Stick",$AU1160))=TRUE,IF(Search!$L$8="N","N",1),""))</f>
        <v/>
      </c>
      <c r="T1160" s="9" t="str">
        <f>IF(Search!$O$4="","",IF(COUNTA($AW1160)=1,IF(Search!$O$4="N","N",1),""))</f>
        <v/>
      </c>
      <c r="U1160" s="9" t="str">
        <f>IF(Search!$O$5="","",IF($AW1160="","",IF($AW1160&lt;Search!$O$5,"",1)))</f>
        <v/>
      </c>
      <c r="V1160" s="9" t="str">
        <f>IF(Search!$O$6="","",IF($AW1160="","",IF($AW1160&gt;Search!$O$6,"",1)))</f>
        <v/>
      </c>
      <c r="W1160" s="9" t="str">
        <f>IF(Search!$U$4="","",IF($AX1160="","",1))</f>
        <v/>
      </c>
      <c r="X1160" s="9" t="str">
        <f>IF(Search!$U$5="","",IF(ISNUMBER(SEARCH(Search!$U$5,$AX1160))=TRUE,IF(Search!$U$5="N","N",1),""))</f>
        <v/>
      </c>
      <c r="Y1160" s="9" t="str">
        <f>IF(Search!$U$6="","",IF($AY1160&lt;Search!$U$6,"",1))</f>
        <v/>
      </c>
      <c r="Z1160" s="9" t="str">
        <f>IF(Search!$R$4="","",IF(Inventory!$BA1160&lt;Search!$R$4,"",1))</f>
        <v/>
      </c>
      <c r="AA1160" s="9" t="str">
        <f>IF(Search!$R$5="","",IF($BA1160&gt;Search!$R$5,"",1))</f>
        <v/>
      </c>
      <c r="AB1160" s="9" t="str">
        <f>IF(Search!$R$6="","",IF($BB1160&lt;Search!$R$6,"",1))</f>
        <v/>
      </c>
      <c r="AC1160" s="9" t="str">
        <f>IF(Search!$R$7="","",IF($BB1160&lt;Search!$R$7,"",1))</f>
        <v/>
      </c>
      <c r="AD1160" s="45" t="str">
        <f>IF(COUNTIF($A1160:$AC1160,"n")&gt;0,"",IF(SUM($A1160:$AC1160)=COUNTA(Search!$C$4:$C$8,Search!$F$4:$F$8,Search!$I$4:$I$6,Search!$I$8,Search!$L$4:$L$8,Search!$O$4:$O$8,Search!$R$4:$R$7,Search!$U$4:$U$7)-COUNTIF(Search!$C$4:$U$7,"n"),1+LARGE($AD$1:AD1159,1),""))</f>
        <v/>
      </c>
      <c r="AE1160" s="45" t="str">
        <f t="shared" si="57"/>
        <v/>
      </c>
      <c r="AF1160" s="45" t="str">
        <f>IF(AD1160="","",COUNTIF($AE$1:$AE1159,$AE1160)+RANK($AE1160,$AE$2:$AE$10540,1))</f>
        <v/>
      </c>
      <c r="AG1160" s="45" t="str">
        <f t="shared" si="58"/>
        <v/>
      </c>
      <c r="AH1160" s="45" t="str">
        <f>IF($AD1160="","",COUNTIF($AG$1:$AG1159,$AG1160)+RANK($AG1160,$AG$1:$AG$10539,0))</f>
        <v/>
      </c>
      <c r="AI1160" s="10" t="str">
        <f t="shared" si="59"/>
        <v>2007-08 Upper Deck #237 Brian Elliott     /   $</v>
      </c>
      <c r="AJ1160" s="11">
        <v>2007</v>
      </c>
      <c r="AK1160" s="17" t="s">
        <v>1986</v>
      </c>
      <c r="AL1160" s="12" t="s">
        <v>7</v>
      </c>
      <c r="AM1160" s="10">
        <v>237</v>
      </c>
      <c r="AN1160" s="12" t="s">
        <v>711</v>
      </c>
      <c r="AO1160" s="9"/>
      <c r="AP1160" s="9"/>
      <c r="AQ1160" s="9"/>
      <c r="AR1160" s="14" t="s">
        <v>2128</v>
      </c>
      <c r="AS1160" s="9"/>
      <c r="AT1160" s="9"/>
      <c r="AU1160" s="9"/>
      <c r="AV1160" s="13"/>
      <c r="AW1160" s="13"/>
      <c r="AX1160" s="9"/>
      <c r="AY1160" s="9"/>
      <c r="AZ1160" s="9"/>
      <c r="BA1160" s="33"/>
      <c r="BB1160" s="33"/>
      <c r="BC1160" s="36"/>
      <c r="BD1160" s="12" t="s">
        <v>1771</v>
      </c>
    </row>
    <row r="1161" spans="1:56" s="12" customFormat="1" x14ac:dyDescent="0.2">
      <c r="A1161" s="9" t="str">
        <f>IF(Search!$C$5="","",IF(COUNTA(Inventory!$AP1161)=1,1,""))</f>
        <v/>
      </c>
      <c r="B1161" s="9" t="str">
        <f>IF(Search!$C$4="","",IF(ISNUMBER(SEARCH(Search!$C$4,$AR1161))=TRUE,1,""))</f>
        <v/>
      </c>
      <c r="C1161" s="9" t="str">
        <f>IF(Search!$C$6="x",IF(COUNTA($AQ1161)=1,1,"N"),IF(COUNTA($AQ1161)=1,"N",""))</f>
        <v/>
      </c>
      <c r="D1161" s="9" t="str">
        <f>IF(Search!$O$8="","",IF(ISNUMBER(SEARCH(Search!$O$8,$BD1161))=TRUE,1,""))</f>
        <v/>
      </c>
      <c r="E1161" s="9" t="str">
        <f>IF(Search!$C$7="","",IF(ISNUMBER(SEARCH(Search!$C$7,$AN1161))=TRUE,1,""))</f>
        <v/>
      </c>
      <c r="F1161" s="9" t="str">
        <f>IF(Search!$C$8="","",IF(ISNUMBER(SEARCH(Search!$C$8,$AO1161))=TRUE,1,""))</f>
        <v/>
      </c>
      <c r="G1161" s="9" t="str">
        <f>IF(Search!$F$4="","",IF(Inventory!$AJ1161&lt;Search!$F$4,"",1))</f>
        <v/>
      </c>
      <c r="H1161" s="9" t="str">
        <f>IF(Search!$F$5="","",IF(Inventory!$AJ1161&gt;Search!$F$5,"",1))</f>
        <v/>
      </c>
      <c r="I1161" s="9" t="str">
        <f>IF(Search!$F$7="","",IF(Search!$F$8="",IF(ISNUMBER(SEARCH(Search!$F$7,$AL1161))=TRUE,1,""),""))</f>
        <v/>
      </c>
      <c r="J1161" s="9" t="str">
        <f>IF($AL1161=Search!$F$8,1,"")</f>
        <v/>
      </c>
      <c r="K1161" s="9" t="str">
        <f>IF(Search!$I$4="","",IF(COUNTA($AS1161)=1,IF(Search!$I$4="N","N",1),""))</f>
        <v/>
      </c>
      <c r="L1161" s="9" t="str">
        <f>IF(Search!$I$5="","",IF($AS1161="RC",1,""))</f>
        <v/>
      </c>
      <c r="M1161" s="9" t="str">
        <f>IF(Search!$I$6="","",IF($AS1161="RCP",1,""))</f>
        <v/>
      </c>
      <c r="N1161" s="9" t="str">
        <f>IF(Search!$I$8="","",IF(COUNTA($AT1161)=1,IF(Search!$I$8="N","N",1),""))</f>
        <v/>
      </c>
      <c r="O1161" s="9" t="str">
        <f>IF(Search!$L$4="","",IF(COUNTA($AU1161)=1,IF(Search!$L$4="N","N",1),""))</f>
        <v/>
      </c>
      <c r="P1161" s="9" t="str">
        <f>IF(Search!$L$5="","",IF(ISNUMBER(SEARCH("Jersey",$AU1161))=TRUE,IF(Search!$L$5="N","N",1),""))</f>
        <v/>
      </c>
      <c r="Q1161" s="9" t="str">
        <f>IF(Search!$L$6="","",IF(ISNUMBER(SEARCH("Patch",$AU1161))=TRUE,IF(Search!$L$6="N","N",1),""))</f>
        <v/>
      </c>
      <c r="R1161" s="9" t="str">
        <f>IF(Search!$L$7="","",IF(ISNUMBER(SEARCH("Shield",$AU1161))=TRUE,IF(Search!$L$7="N","N",1),""))</f>
        <v/>
      </c>
      <c r="S1161" s="9" t="str">
        <f>IF(Search!$L$8="","",IF(ISNUMBER(SEARCH("Stick",$AU1161))=TRUE,IF(Search!$L$8="N","N",1),""))</f>
        <v/>
      </c>
      <c r="T1161" s="9" t="str">
        <f>IF(Search!$O$4="","",IF(COUNTA($AW1161)=1,IF(Search!$O$4="N","N",1),""))</f>
        <v/>
      </c>
      <c r="U1161" s="9" t="str">
        <f>IF(Search!$O$5="","",IF($AW1161="","",IF($AW1161&lt;Search!$O$5,"",1)))</f>
        <v/>
      </c>
      <c r="V1161" s="9" t="str">
        <f>IF(Search!$O$6="","",IF($AW1161="","",IF($AW1161&gt;Search!$O$6,"",1)))</f>
        <v/>
      </c>
      <c r="W1161" s="9" t="str">
        <f>IF(Search!$U$4="","",IF($AX1161="","",1))</f>
        <v/>
      </c>
      <c r="X1161" s="9" t="str">
        <f>IF(Search!$U$5="","",IF(ISNUMBER(SEARCH(Search!$U$5,$AX1161))=TRUE,IF(Search!$U$5="N","N",1),""))</f>
        <v/>
      </c>
      <c r="Y1161" s="9" t="str">
        <f>IF(Search!$U$6="","",IF($AY1161&lt;Search!$U$6,"",1))</f>
        <v/>
      </c>
      <c r="Z1161" s="9" t="str">
        <f>IF(Search!$R$4="","",IF(Inventory!$BA1161&lt;Search!$R$4,"",1))</f>
        <v/>
      </c>
      <c r="AA1161" s="9" t="str">
        <f>IF(Search!$R$5="","",IF($BA1161&gt;Search!$R$5,"",1))</f>
        <v/>
      </c>
      <c r="AB1161" s="9" t="str">
        <f>IF(Search!$R$6="","",IF($BB1161&lt;Search!$R$6,"",1))</f>
        <v/>
      </c>
      <c r="AC1161" s="9" t="str">
        <f>IF(Search!$R$7="","",IF($BB1161&lt;Search!$R$7,"",1))</f>
        <v/>
      </c>
      <c r="AD1161" s="45" t="str">
        <f>IF(COUNTIF($A1161:$AC1161,"n")&gt;0,"",IF(SUM($A1161:$AC1161)=COUNTA(Search!$C$4:$C$8,Search!$F$4:$F$8,Search!$I$4:$I$6,Search!$I$8,Search!$L$4:$L$8,Search!$O$4:$O$8,Search!$R$4:$R$7,Search!$U$4:$U$7)-COUNTIF(Search!$C$4:$U$7,"n"),1+LARGE($AD$1:AD1160,1),""))</f>
        <v/>
      </c>
      <c r="AE1161" s="45" t="str">
        <f t="shared" si="57"/>
        <v/>
      </c>
      <c r="AF1161" s="45" t="str">
        <f>IF(AD1161="","",COUNTIF($AE$1:$AE1160,$AE1161)+RANK($AE1161,$AE$2:$AE$10540,1))</f>
        <v/>
      </c>
      <c r="AG1161" s="45" t="str">
        <f t="shared" si="58"/>
        <v/>
      </c>
      <c r="AH1161" s="45" t="str">
        <f>IF($AD1161="","",COUNTIF($AG$1:$AG1160,$AG1161)+RANK($AG1161,$AG$1:$AG$10539,0))</f>
        <v/>
      </c>
      <c r="AI1161" s="10" t="str">
        <f t="shared" si="59"/>
        <v>2007-08 Upper Deck #245 Matt Smaby     /   $</v>
      </c>
      <c r="AJ1161" s="11">
        <v>2007</v>
      </c>
      <c r="AK1161" s="17" t="s">
        <v>1986</v>
      </c>
      <c r="AL1161" s="12" t="s">
        <v>7</v>
      </c>
      <c r="AM1161" s="10">
        <v>245</v>
      </c>
      <c r="AN1161" s="12" t="s">
        <v>712</v>
      </c>
      <c r="AO1161" s="9"/>
      <c r="AP1161" s="9"/>
      <c r="AQ1161" s="9"/>
      <c r="AR1161" s="14" t="s">
        <v>2128</v>
      </c>
      <c r="AS1161" s="9"/>
      <c r="AT1161" s="9"/>
      <c r="AU1161" s="9"/>
      <c r="AV1161" s="13"/>
      <c r="AW1161" s="13"/>
      <c r="AX1161" s="9"/>
      <c r="AY1161" s="9"/>
      <c r="AZ1161" s="9"/>
      <c r="BA1161" s="33"/>
      <c r="BB1161" s="33"/>
      <c r="BC1161" s="36"/>
      <c r="BD1161" s="12" t="s">
        <v>1771</v>
      </c>
    </row>
    <row r="1162" spans="1:56" s="12" customFormat="1" x14ac:dyDescent="0.2">
      <c r="A1162" s="9" t="str">
        <f>IF(Search!$C$5="","",IF(COUNTA(Inventory!$AP1162)=1,1,""))</f>
        <v/>
      </c>
      <c r="B1162" s="9" t="str">
        <f>IF(Search!$C$4="","",IF(ISNUMBER(SEARCH(Search!$C$4,$AR1162))=TRUE,1,""))</f>
        <v/>
      </c>
      <c r="C1162" s="9" t="str">
        <f>IF(Search!$C$6="x",IF(COUNTA($AQ1162)=1,1,"N"),IF(COUNTA($AQ1162)=1,"N",""))</f>
        <v/>
      </c>
      <c r="D1162" s="9" t="str">
        <f>IF(Search!$O$8="","",IF(ISNUMBER(SEARCH(Search!$O$8,$BD1162))=TRUE,1,""))</f>
        <v/>
      </c>
      <c r="E1162" s="9" t="str">
        <f>IF(Search!$C$7="","",IF(ISNUMBER(SEARCH(Search!$C$7,$AN1162))=TRUE,1,""))</f>
        <v/>
      </c>
      <c r="F1162" s="9" t="str">
        <f>IF(Search!$C$8="","",IF(ISNUMBER(SEARCH(Search!$C$8,$AO1162))=TRUE,1,""))</f>
        <v/>
      </c>
      <c r="G1162" s="9" t="str">
        <f>IF(Search!$F$4="","",IF(Inventory!$AJ1162&lt;Search!$F$4,"",1))</f>
        <v/>
      </c>
      <c r="H1162" s="9" t="str">
        <f>IF(Search!$F$5="","",IF(Inventory!$AJ1162&gt;Search!$F$5,"",1))</f>
        <v/>
      </c>
      <c r="I1162" s="9" t="str">
        <f>IF(Search!$F$7="","",IF(Search!$F$8="",IF(ISNUMBER(SEARCH(Search!$F$7,$AL1162))=TRUE,1,""),""))</f>
        <v/>
      </c>
      <c r="J1162" s="9" t="str">
        <f>IF($AL1162=Search!$F$8,1,"")</f>
        <v/>
      </c>
      <c r="K1162" s="9" t="str">
        <f>IF(Search!$I$4="","",IF(COUNTA($AS1162)=1,IF(Search!$I$4="N","N",1),""))</f>
        <v/>
      </c>
      <c r="L1162" s="9" t="str">
        <f>IF(Search!$I$5="","",IF($AS1162="RC",1,""))</f>
        <v/>
      </c>
      <c r="M1162" s="9" t="str">
        <f>IF(Search!$I$6="","",IF($AS1162="RCP",1,""))</f>
        <v/>
      </c>
      <c r="N1162" s="9" t="str">
        <f>IF(Search!$I$8="","",IF(COUNTA($AT1162)=1,IF(Search!$I$8="N","N",1),""))</f>
        <v/>
      </c>
      <c r="O1162" s="9" t="str">
        <f>IF(Search!$L$4="","",IF(COUNTA($AU1162)=1,IF(Search!$L$4="N","N",1),""))</f>
        <v/>
      </c>
      <c r="P1162" s="9" t="str">
        <f>IF(Search!$L$5="","",IF(ISNUMBER(SEARCH("Jersey",$AU1162))=TRUE,IF(Search!$L$5="N","N",1),""))</f>
        <v/>
      </c>
      <c r="Q1162" s="9" t="str">
        <f>IF(Search!$L$6="","",IF(ISNUMBER(SEARCH("Patch",$AU1162))=TRUE,IF(Search!$L$6="N","N",1),""))</f>
        <v/>
      </c>
      <c r="R1162" s="9" t="str">
        <f>IF(Search!$L$7="","",IF(ISNUMBER(SEARCH("Shield",$AU1162))=TRUE,IF(Search!$L$7="N","N",1),""))</f>
        <v/>
      </c>
      <c r="S1162" s="9" t="str">
        <f>IF(Search!$L$8="","",IF(ISNUMBER(SEARCH("Stick",$AU1162))=TRUE,IF(Search!$L$8="N","N",1),""))</f>
        <v/>
      </c>
      <c r="T1162" s="9" t="str">
        <f>IF(Search!$O$4="","",IF(COUNTA($AW1162)=1,IF(Search!$O$4="N","N",1),""))</f>
        <v/>
      </c>
      <c r="U1162" s="9" t="str">
        <f>IF(Search!$O$5="","",IF($AW1162="","",IF($AW1162&lt;Search!$O$5,"",1)))</f>
        <v/>
      </c>
      <c r="V1162" s="9" t="str">
        <f>IF(Search!$O$6="","",IF($AW1162="","",IF($AW1162&gt;Search!$O$6,"",1)))</f>
        <v/>
      </c>
      <c r="W1162" s="9" t="str">
        <f>IF(Search!$U$4="","",IF($AX1162="","",1))</f>
        <v/>
      </c>
      <c r="X1162" s="9" t="str">
        <f>IF(Search!$U$5="","",IF(ISNUMBER(SEARCH(Search!$U$5,$AX1162))=TRUE,IF(Search!$U$5="N","N",1),""))</f>
        <v/>
      </c>
      <c r="Y1162" s="9" t="str">
        <f>IF(Search!$U$6="","",IF($AY1162&lt;Search!$U$6,"",1))</f>
        <v/>
      </c>
      <c r="Z1162" s="9" t="str">
        <f>IF(Search!$R$4="","",IF(Inventory!$BA1162&lt;Search!$R$4,"",1))</f>
        <v/>
      </c>
      <c r="AA1162" s="9" t="str">
        <f>IF(Search!$R$5="","",IF($BA1162&gt;Search!$R$5,"",1))</f>
        <v/>
      </c>
      <c r="AB1162" s="9" t="str">
        <f>IF(Search!$R$6="","",IF($BB1162&lt;Search!$R$6,"",1))</f>
        <v/>
      </c>
      <c r="AC1162" s="9" t="str">
        <f>IF(Search!$R$7="","",IF($BB1162&lt;Search!$R$7,"",1))</f>
        <v/>
      </c>
      <c r="AD1162" s="45" t="str">
        <f>IF(COUNTIF($A1162:$AC1162,"n")&gt;0,"",IF(SUM($A1162:$AC1162)=COUNTA(Search!$C$4:$C$8,Search!$F$4:$F$8,Search!$I$4:$I$6,Search!$I$8,Search!$L$4:$L$8,Search!$O$4:$O$8,Search!$R$4:$R$7,Search!$U$4:$U$7)-COUNTIF(Search!$C$4:$U$7,"n"),1+LARGE($AD$1:AD1161,1),""))</f>
        <v/>
      </c>
      <c r="AE1162" s="45" t="str">
        <f t="shared" si="57"/>
        <v/>
      </c>
      <c r="AF1162" s="45" t="str">
        <f>IF(AD1162="","",COUNTIF($AE$1:$AE1161,$AE1162)+RANK($AE1162,$AE$2:$AE$10540,1))</f>
        <v/>
      </c>
      <c r="AG1162" s="45" t="str">
        <f t="shared" si="58"/>
        <v/>
      </c>
      <c r="AH1162" s="45" t="str">
        <f>IF($AD1162="","",COUNTIF($AG$1:$AG1161,$AG1162)+RANK($AG1162,$AG$1:$AG$10539,0))</f>
        <v/>
      </c>
      <c r="AI1162" s="10" t="str">
        <f t="shared" si="59"/>
        <v>2007-08 Upper Deck #497 Jiri Tlusty     /   $</v>
      </c>
      <c r="AJ1162" s="11">
        <v>2007</v>
      </c>
      <c r="AK1162" s="17" t="s">
        <v>1986</v>
      </c>
      <c r="AL1162" s="12" t="s">
        <v>7</v>
      </c>
      <c r="AM1162" s="10">
        <v>497</v>
      </c>
      <c r="AN1162" s="12" t="s">
        <v>688</v>
      </c>
      <c r="AO1162" s="9"/>
      <c r="AP1162" s="9"/>
      <c r="AQ1162" s="9"/>
      <c r="AR1162" s="14" t="s">
        <v>2128</v>
      </c>
      <c r="AS1162" s="9"/>
      <c r="AT1162" s="9"/>
      <c r="AU1162" s="9"/>
      <c r="AV1162" s="13"/>
      <c r="AW1162" s="13"/>
      <c r="AX1162" s="9"/>
      <c r="AY1162" s="9"/>
      <c r="AZ1162" s="9"/>
      <c r="BA1162" s="33"/>
      <c r="BB1162" s="33"/>
      <c r="BC1162" s="36"/>
      <c r="BD1162" s="12" t="s">
        <v>1771</v>
      </c>
    </row>
    <row r="1163" spans="1:56" s="12" customFormat="1" x14ac:dyDescent="0.2">
      <c r="A1163" s="9" t="str">
        <f>IF(Search!$C$5="","",IF(COUNTA(Inventory!$AP1163)=1,1,""))</f>
        <v/>
      </c>
      <c r="B1163" s="9" t="str">
        <f>IF(Search!$C$4="","",IF(ISNUMBER(SEARCH(Search!$C$4,$AR1163))=TRUE,1,""))</f>
        <v/>
      </c>
      <c r="C1163" s="9" t="str">
        <f>IF(Search!$C$6="x",IF(COUNTA($AQ1163)=1,1,"N"),IF(COUNTA($AQ1163)=1,"N",""))</f>
        <v/>
      </c>
      <c r="D1163" s="9" t="str">
        <f>IF(Search!$O$8="","",IF(ISNUMBER(SEARCH(Search!$O$8,$BD1163))=TRUE,1,""))</f>
        <v/>
      </c>
      <c r="E1163" s="9" t="str">
        <f>IF(Search!$C$7="","",IF(ISNUMBER(SEARCH(Search!$C$7,$AN1163))=TRUE,1,""))</f>
        <v/>
      </c>
      <c r="F1163" s="9" t="str">
        <f>IF(Search!$C$8="","",IF(ISNUMBER(SEARCH(Search!$C$8,$AO1163))=TRUE,1,""))</f>
        <v/>
      </c>
      <c r="G1163" s="9" t="str">
        <f>IF(Search!$F$4="","",IF(Inventory!$AJ1163&lt;Search!$F$4,"",1))</f>
        <v/>
      </c>
      <c r="H1163" s="9" t="str">
        <f>IF(Search!$F$5="","",IF(Inventory!$AJ1163&gt;Search!$F$5,"",1))</f>
        <v/>
      </c>
      <c r="I1163" s="9" t="str">
        <f>IF(Search!$F$7="","",IF(Search!$F$8="",IF(ISNUMBER(SEARCH(Search!$F$7,$AL1163))=TRUE,1,""),""))</f>
        <v/>
      </c>
      <c r="J1163" s="9" t="str">
        <f>IF($AL1163=Search!$F$8,1,"")</f>
        <v/>
      </c>
      <c r="K1163" s="9" t="str">
        <f>IF(Search!$I$4="","",IF(COUNTA($AS1163)=1,IF(Search!$I$4="N","N",1),""))</f>
        <v/>
      </c>
      <c r="L1163" s="9" t="str">
        <f>IF(Search!$I$5="","",IF($AS1163="RC",1,""))</f>
        <v/>
      </c>
      <c r="M1163" s="9" t="str">
        <f>IF(Search!$I$6="","",IF($AS1163="RCP",1,""))</f>
        <v/>
      </c>
      <c r="N1163" s="9" t="str">
        <f>IF(Search!$I$8="","",IF(COUNTA($AT1163)=1,IF(Search!$I$8="N","N",1),""))</f>
        <v/>
      </c>
      <c r="O1163" s="9" t="str">
        <f>IF(Search!$L$4="","",IF(COUNTA($AU1163)=1,IF(Search!$L$4="N","N",1),""))</f>
        <v/>
      </c>
      <c r="P1163" s="9" t="str">
        <f>IF(Search!$L$5="","",IF(ISNUMBER(SEARCH("Jersey",$AU1163))=TRUE,IF(Search!$L$5="N","N",1),""))</f>
        <v/>
      </c>
      <c r="Q1163" s="9" t="str">
        <f>IF(Search!$L$6="","",IF(ISNUMBER(SEARCH("Patch",$AU1163))=TRUE,IF(Search!$L$6="N","N",1),""))</f>
        <v/>
      </c>
      <c r="R1163" s="9" t="str">
        <f>IF(Search!$L$7="","",IF(ISNUMBER(SEARCH("Shield",$AU1163))=TRUE,IF(Search!$L$7="N","N",1),""))</f>
        <v/>
      </c>
      <c r="S1163" s="9" t="str">
        <f>IF(Search!$L$8="","",IF(ISNUMBER(SEARCH("Stick",$AU1163))=TRUE,IF(Search!$L$8="N","N",1),""))</f>
        <v/>
      </c>
      <c r="T1163" s="9" t="str">
        <f>IF(Search!$O$4="","",IF(COUNTA($AW1163)=1,IF(Search!$O$4="N","N",1),""))</f>
        <v/>
      </c>
      <c r="U1163" s="9" t="str">
        <f>IF(Search!$O$5="","",IF($AW1163="","",IF($AW1163&lt;Search!$O$5,"",1)))</f>
        <v/>
      </c>
      <c r="V1163" s="9" t="str">
        <f>IF(Search!$O$6="","",IF($AW1163="","",IF($AW1163&gt;Search!$O$6,"",1)))</f>
        <v/>
      </c>
      <c r="W1163" s="9" t="str">
        <f>IF(Search!$U$4="","",IF($AX1163="","",1))</f>
        <v/>
      </c>
      <c r="X1163" s="9" t="str">
        <f>IF(Search!$U$5="","",IF(ISNUMBER(SEARCH(Search!$U$5,$AX1163))=TRUE,IF(Search!$U$5="N","N",1),""))</f>
        <v/>
      </c>
      <c r="Y1163" s="9" t="str">
        <f>IF(Search!$U$6="","",IF($AY1163&lt;Search!$U$6,"",1))</f>
        <v/>
      </c>
      <c r="Z1163" s="9" t="str">
        <f>IF(Search!$R$4="","",IF(Inventory!$BA1163&lt;Search!$R$4,"",1))</f>
        <v/>
      </c>
      <c r="AA1163" s="9" t="str">
        <f>IF(Search!$R$5="","",IF($BA1163&gt;Search!$R$5,"",1))</f>
        <v/>
      </c>
      <c r="AB1163" s="9" t="str">
        <f>IF(Search!$R$6="","",IF($BB1163&lt;Search!$R$6,"",1))</f>
        <v/>
      </c>
      <c r="AC1163" s="9" t="str">
        <f>IF(Search!$R$7="","",IF($BB1163&lt;Search!$R$7,"",1))</f>
        <v/>
      </c>
      <c r="AD1163" s="45" t="str">
        <f>IF(COUNTIF($A1163:$AC1163,"n")&gt;0,"",IF(SUM($A1163:$AC1163)=COUNTA(Search!$C$4:$C$8,Search!$F$4:$F$8,Search!$I$4:$I$6,Search!$I$8,Search!$L$4:$L$8,Search!$O$4:$O$8,Search!$R$4:$R$7,Search!$U$4:$U$7)-COUNTIF(Search!$C$4:$U$7,"n"),1+LARGE($AD$1:AD1162,1),""))</f>
        <v/>
      </c>
      <c r="AE1163" s="45" t="str">
        <f t="shared" si="57"/>
        <v/>
      </c>
      <c r="AF1163" s="45" t="str">
        <f>IF(AD1163="","",COUNTIF($AE$1:$AE1162,$AE1163)+RANK($AE1163,$AE$2:$AE$10540,1))</f>
        <v/>
      </c>
      <c r="AG1163" s="45" t="str">
        <f t="shared" si="58"/>
        <v/>
      </c>
      <c r="AH1163" s="45" t="str">
        <f>IF($AD1163="","",COUNTIF($AG$1:$AG1162,$AG1163)+RANK($AG1163,$AG$1:$AG$10539,0))</f>
        <v/>
      </c>
      <c r="AI1163" s="10" t="str">
        <f t="shared" si="59"/>
        <v>2007-08 Upper Deck Exclusives Parallel #152 Andrew Raycroft     /   $</v>
      </c>
      <c r="AJ1163" s="11">
        <v>2007</v>
      </c>
      <c r="AK1163" s="17" t="s">
        <v>1986</v>
      </c>
      <c r="AL1163" s="12" t="s">
        <v>674</v>
      </c>
      <c r="AM1163" s="10">
        <v>152</v>
      </c>
      <c r="AN1163" s="12" t="s">
        <v>632</v>
      </c>
      <c r="AO1163" s="9"/>
      <c r="AP1163" s="9"/>
      <c r="AQ1163" s="9"/>
      <c r="AR1163" s="14"/>
      <c r="AS1163" s="9"/>
      <c r="AT1163" s="9"/>
      <c r="AU1163" s="9"/>
      <c r="AV1163" s="13"/>
      <c r="AW1163" s="13"/>
      <c r="AX1163" s="9"/>
      <c r="AY1163" s="9"/>
      <c r="AZ1163" s="9"/>
      <c r="BA1163" s="33"/>
      <c r="BB1163" s="33"/>
      <c r="BC1163" s="36"/>
      <c r="BD1163" s="12" t="s">
        <v>1771</v>
      </c>
    </row>
    <row r="1164" spans="1:56" s="12" customFormat="1" x14ac:dyDescent="0.2">
      <c r="A1164" s="9" t="str">
        <f>IF(Search!$C$5="","",IF(COUNTA(Inventory!$AP1164)=1,1,""))</f>
        <v/>
      </c>
      <c r="B1164" s="9" t="str">
        <f>IF(Search!$C$4="","",IF(ISNUMBER(SEARCH(Search!$C$4,$AR1164))=TRUE,1,""))</f>
        <v/>
      </c>
      <c r="C1164" s="9" t="str">
        <f>IF(Search!$C$6="x",IF(COUNTA($AQ1164)=1,1,"N"),IF(COUNTA($AQ1164)=1,"N",""))</f>
        <v/>
      </c>
      <c r="D1164" s="9" t="str">
        <f>IF(Search!$O$8="","",IF(ISNUMBER(SEARCH(Search!$O$8,$BD1164))=TRUE,1,""))</f>
        <v/>
      </c>
      <c r="E1164" s="9" t="str">
        <f>IF(Search!$C$7="","",IF(ISNUMBER(SEARCH(Search!$C$7,$AN1164))=TRUE,1,""))</f>
        <v/>
      </c>
      <c r="F1164" s="9" t="str">
        <f>IF(Search!$C$8="","",IF(ISNUMBER(SEARCH(Search!$C$8,$AO1164))=TRUE,1,""))</f>
        <v/>
      </c>
      <c r="G1164" s="9" t="str">
        <f>IF(Search!$F$4="","",IF(Inventory!$AJ1164&lt;Search!$F$4,"",1))</f>
        <v/>
      </c>
      <c r="H1164" s="9" t="str">
        <f>IF(Search!$F$5="","",IF(Inventory!$AJ1164&gt;Search!$F$5,"",1))</f>
        <v/>
      </c>
      <c r="I1164" s="9" t="str">
        <f>IF(Search!$F$7="","",IF(Search!$F$8="",IF(ISNUMBER(SEARCH(Search!$F$7,$AL1164))=TRUE,1,""),""))</f>
        <v/>
      </c>
      <c r="J1164" s="9" t="str">
        <f>IF($AL1164=Search!$F$8,1,"")</f>
        <v/>
      </c>
      <c r="K1164" s="9" t="str">
        <f>IF(Search!$I$4="","",IF(COUNTA($AS1164)=1,IF(Search!$I$4="N","N",1),""))</f>
        <v/>
      </c>
      <c r="L1164" s="9" t="str">
        <f>IF(Search!$I$5="","",IF($AS1164="RC",1,""))</f>
        <v/>
      </c>
      <c r="M1164" s="9" t="str">
        <f>IF(Search!$I$6="","",IF($AS1164="RCP",1,""))</f>
        <v/>
      </c>
      <c r="N1164" s="9" t="str">
        <f>IF(Search!$I$8="","",IF(COUNTA($AT1164)=1,IF(Search!$I$8="N","N",1),""))</f>
        <v/>
      </c>
      <c r="O1164" s="9" t="str">
        <f>IF(Search!$L$4="","",IF(COUNTA($AU1164)=1,IF(Search!$L$4="N","N",1),""))</f>
        <v/>
      </c>
      <c r="P1164" s="9" t="str">
        <f>IF(Search!$L$5="","",IF(ISNUMBER(SEARCH("Jersey",$AU1164))=TRUE,IF(Search!$L$5="N","N",1),""))</f>
        <v/>
      </c>
      <c r="Q1164" s="9" t="str">
        <f>IF(Search!$L$6="","",IF(ISNUMBER(SEARCH("Patch",$AU1164))=TRUE,IF(Search!$L$6="N","N",1),""))</f>
        <v/>
      </c>
      <c r="R1164" s="9" t="str">
        <f>IF(Search!$L$7="","",IF(ISNUMBER(SEARCH("Shield",$AU1164))=TRUE,IF(Search!$L$7="N","N",1),""))</f>
        <v/>
      </c>
      <c r="S1164" s="9" t="str">
        <f>IF(Search!$L$8="","",IF(ISNUMBER(SEARCH("Stick",$AU1164))=TRUE,IF(Search!$L$8="N","N",1),""))</f>
        <v/>
      </c>
      <c r="T1164" s="9" t="str">
        <f>IF(Search!$O$4="","",IF(COUNTA($AW1164)=1,IF(Search!$O$4="N","N",1),""))</f>
        <v/>
      </c>
      <c r="U1164" s="9" t="str">
        <f>IF(Search!$O$5="","",IF($AW1164="","",IF($AW1164&lt;Search!$O$5,"",1)))</f>
        <v/>
      </c>
      <c r="V1164" s="9" t="str">
        <f>IF(Search!$O$6="","",IF($AW1164="","",IF($AW1164&gt;Search!$O$6,"",1)))</f>
        <v/>
      </c>
      <c r="W1164" s="9" t="str">
        <f>IF(Search!$U$4="","",IF($AX1164="","",1))</f>
        <v/>
      </c>
      <c r="X1164" s="9" t="str">
        <f>IF(Search!$U$5="","",IF(ISNUMBER(SEARCH(Search!$U$5,$AX1164))=TRUE,IF(Search!$U$5="N","N",1),""))</f>
        <v/>
      </c>
      <c r="Y1164" s="9" t="str">
        <f>IF(Search!$U$6="","",IF($AY1164&lt;Search!$U$6,"",1))</f>
        <v/>
      </c>
      <c r="Z1164" s="9" t="str">
        <f>IF(Search!$R$4="","",IF(Inventory!$BA1164&lt;Search!$R$4,"",1))</f>
        <v/>
      </c>
      <c r="AA1164" s="9" t="str">
        <f>IF(Search!$R$5="","",IF($BA1164&gt;Search!$R$5,"",1))</f>
        <v/>
      </c>
      <c r="AB1164" s="9" t="str">
        <f>IF(Search!$R$6="","",IF($BB1164&lt;Search!$R$6,"",1))</f>
        <v/>
      </c>
      <c r="AC1164" s="9" t="str">
        <f>IF(Search!$R$7="","",IF($BB1164&lt;Search!$R$7,"",1))</f>
        <v/>
      </c>
      <c r="AD1164" s="45" t="str">
        <f>IF(COUNTIF($A1164:$AC1164,"n")&gt;0,"",IF(SUM($A1164:$AC1164)=COUNTA(Search!$C$4:$C$8,Search!$F$4:$F$8,Search!$I$4:$I$6,Search!$I$8,Search!$L$4:$L$8,Search!$O$4:$O$8,Search!$R$4:$R$7,Search!$U$4:$U$7)-COUNTIF(Search!$C$4:$U$7,"n"),1+LARGE($AD$1:AD1163,1),""))</f>
        <v/>
      </c>
      <c r="AE1164" s="45" t="str">
        <f t="shared" si="57"/>
        <v/>
      </c>
      <c r="AF1164" s="45" t="str">
        <f>IF(AD1164="","",COUNTIF($AE$1:$AE1163,$AE1164)+RANK($AE1164,$AE$2:$AE$10540,1))</f>
        <v/>
      </c>
      <c r="AG1164" s="45" t="str">
        <f t="shared" si="58"/>
        <v/>
      </c>
      <c r="AH1164" s="45" t="str">
        <f>IF($AD1164="","",COUNTIF($AG$1:$AG1163,$AG1164)+RANK($AG1164,$AG$1:$AG$10539,0))</f>
        <v/>
      </c>
      <c r="AI1164" s="10" t="str">
        <f t="shared" si="59"/>
        <v>2007-08 Upper Deck Exclusives Parallel #399 Tomas Kaberle TOR    /   $</v>
      </c>
      <c r="AJ1164" s="11">
        <v>2007</v>
      </c>
      <c r="AK1164" s="17" t="s">
        <v>1986</v>
      </c>
      <c r="AL1164" s="12" t="s">
        <v>674</v>
      </c>
      <c r="AM1164" s="10">
        <v>399</v>
      </c>
      <c r="AN1164" s="12" t="s">
        <v>512</v>
      </c>
      <c r="AO1164" s="9" t="s">
        <v>1904</v>
      </c>
      <c r="AP1164" s="9"/>
      <c r="AQ1164" s="9"/>
      <c r="AR1164" s="14"/>
      <c r="AS1164" s="9"/>
      <c r="AT1164" s="9"/>
      <c r="AU1164" s="9"/>
      <c r="AV1164" s="13"/>
      <c r="AW1164" s="13"/>
      <c r="AX1164" s="9"/>
      <c r="AY1164" s="9"/>
      <c r="AZ1164" s="9"/>
      <c r="BA1164" s="33"/>
      <c r="BB1164" s="33"/>
      <c r="BC1164" s="36"/>
      <c r="BD1164" s="12" t="s">
        <v>1771</v>
      </c>
    </row>
    <row r="1165" spans="1:56" s="12" customFormat="1" x14ac:dyDescent="0.2">
      <c r="A1165" s="9" t="str">
        <f>IF(Search!$C$5="","",IF(COUNTA(Inventory!$AP1165)=1,1,""))</f>
        <v/>
      </c>
      <c r="B1165" s="9" t="str">
        <f>IF(Search!$C$4="","",IF(ISNUMBER(SEARCH(Search!$C$4,$AR1165))=TRUE,1,""))</f>
        <v/>
      </c>
      <c r="C1165" s="9" t="str">
        <f>IF(Search!$C$6="x",IF(COUNTA($AQ1165)=1,1,"N"),IF(COUNTA($AQ1165)=1,"N",""))</f>
        <v/>
      </c>
      <c r="D1165" s="9" t="str">
        <f>IF(Search!$O$8="","",IF(ISNUMBER(SEARCH(Search!$O$8,$BD1165))=TRUE,1,""))</f>
        <v/>
      </c>
      <c r="E1165" s="9" t="str">
        <f>IF(Search!$C$7="","",IF(ISNUMBER(SEARCH(Search!$C$7,$AN1165))=TRUE,1,""))</f>
        <v/>
      </c>
      <c r="F1165" s="9" t="str">
        <f>IF(Search!$C$8="","",IF(ISNUMBER(SEARCH(Search!$C$8,$AO1165))=TRUE,1,""))</f>
        <v/>
      </c>
      <c r="G1165" s="9" t="str">
        <f>IF(Search!$F$4="","",IF(Inventory!$AJ1165&lt;Search!$F$4,"",1))</f>
        <v/>
      </c>
      <c r="H1165" s="9" t="str">
        <f>IF(Search!$F$5="","",IF(Inventory!$AJ1165&gt;Search!$F$5,"",1))</f>
        <v/>
      </c>
      <c r="I1165" s="9" t="str">
        <f>IF(Search!$F$7="","",IF(Search!$F$8="",IF(ISNUMBER(SEARCH(Search!$F$7,$AL1165))=TRUE,1,""),""))</f>
        <v/>
      </c>
      <c r="J1165" s="9" t="str">
        <f>IF($AL1165=Search!$F$8,1,"")</f>
        <v/>
      </c>
      <c r="K1165" s="9" t="str">
        <f>IF(Search!$I$4="","",IF(COUNTA($AS1165)=1,IF(Search!$I$4="N","N",1),""))</f>
        <v/>
      </c>
      <c r="L1165" s="9" t="str">
        <f>IF(Search!$I$5="","",IF($AS1165="RC",1,""))</f>
        <v/>
      </c>
      <c r="M1165" s="9" t="str">
        <f>IF(Search!$I$6="","",IF($AS1165="RCP",1,""))</f>
        <v/>
      </c>
      <c r="N1165" s="9" t="str">
        <f>IF(Search!$I$8="","",IF(COUNTA($AT1165)=1,IF(Search!$I$8="N","N",1),""))</f>
        <v/>
      </c>
      <c r="O1165" s="9" t="str">
        <f>IF(Search!$L$4="","",IF(COUNTA($AU1165)=1,IF(Search!$L$4="N","N",1),""))</f>
        <v/>
      </c>
      <c r="P1165" s="9" t="str">
        <f>IF(Search!$L$5="","",IF(ISNUMBER(SEARCH("Jersey",$AU1165))=TRUE,IF(Search!$L$5="N","N",1),""))</f>
        <v/>
      </c>
      <c r="Q1165" s="9" t="str">
        <f>IF(Search!$L$6="","",IF(ISNUMBER(SEARCH("Patch",$AU1165))=TRUE,IF(Search!$L$6="N","N",1),""))</f>
        <v/>
      </c>
      <c r="R1165" s="9" t="str">
        <f>IF(Search!$L$7="","",IF(ISNUMBER(SEARCH("Shield",$AU1165))=TRUE,IF(Search!$L$7="N","N",1),""))</f>
        <v/>
      </c>
      <c r="S1165" s="9" t="str">
        <f>IF(Search!$L$8="","",IF(ISNUMBER(SEARCH("Stick",$AU1165))=TRUE,IF(Search!$L$8="N","N",1),""))</f>
        <v/>
      </c>
      <c r="T1165" s="9" t="str">
        <f>IF(Search!$O$4="","",IF(COUNTA($AW1165)=1,IF(Search!$O$4="N","N",1),""))</f>
        <v/>
      </c>
      <c r="U1165" s="9" t="str">
        <f>IF(Search!$O$5="","",IF($AW1165="","",IF($AW1165&lt;Search!$O$5,"",1)))</f>
        <v/>
      </c>
      <c r="V1165" s="9" t="str">
        <f>IF(Search!$O$6="","",IF($AW1165="","",IF($AW1165&gt;Search!$O$6,"",1)))</f>
        <v/>
      </c>
      <c r="W1165" s="9" t="str">
        <f>IF(Search!$U$4="","",IF($AX1165="","",1))</f>
        <v/>
      </c>
      <c r="X1165" s="9" t="str">
        <f>IF(Search!$U$5="","",IF(ISNUMBER(SEARCH(Search!$U$5,$AX1165))=TRUE,IF(Search!$U$5="N","N",1),""))</f>
        <v/>
      </c>
      <c r="Y1165" s="9" t="str">
        <f>IF(Search!$U$6="","",IF($AY1165&lt;Search!$U$6,"",1))</f>
        <v/>
      </c>
      <c r="Z1165" s="9" t="str">
        <f>IF(Search!$R$4="","",IF(Inventory!$BA1165&lt;Search!$R$4,"",1))</f>
        <v/>
      </c>
      <c r="AA1165" s="9" t="str">
        <f>IF(Search!$R$5="","",IF($BA1165&gt;Search!$R$5,"",1))</f>
        <v/>
      </c>
      <c r="AB1165" s="9" t="str">
        <f>IF(Search!$R$6="","",IF($BB1165&lt;Search!$R$6,"",1))</f>
        <v/>
      </c>
      <c r="AC1165" s="9" t="str">
        <f>IF(Search!$R$7="","",IF($BB1165&lt;Search!$R$7,"",1))</f>
        <v/>
      </c>
      <c r="AD1165" s="45" t="str">
        <f>IF(COUNTIF($A1165:$AC1165,"n")&gt;0,"",IF(SUM($A1165:$AC1165)=COUNTA(Search!$C$4:$C$8,Search!$F$4:$F$8,Search!$I$4:$I$6,Search!$I$8,Search!$L$4:$L$8,Search!$O$4:$O$8,Search!$R$4:$R$7,Search!$U$4:$U$7)-COUNTIF(Search!$C$4:$U$7,"n"),1+LARGE($AD$1:AD1164,1),""))</f>
        <v/>
      </c>
      <c r="AE1165" s="45" t="str">
        <f t="shared" si="57"/>
        <v/>
      </c>
      <c r="AF1165" s="45" t="str">
        <f>IF(AD1165="","",COUNTIF($AE$1:$AE1164,$AE1165)+RANK($AE1165,$AE$2:$AE$10540,1))</f>
        <v/>
      </c>
      <c r="AG1165" s="45" t="str">
        <f t="shared" si="58"/>
        <v/>
      </c>
      <c r="AH1165" s="45" t="str">
        <f>IF($AD1165="","",COUNTIF($AG$1:$AG1164,$AG1165)+RANK($AG1165,$AG$1:$AG$10539,0))</f>
        <v/>
      </c>
      <c r="AI1165" s="10" t="str">
        <f t="shared" si="59"/>
        <v>2007-08 Upper Deck Exclusives Parallel #403 Kris Newbury     /   $</v>
      </c>
      <c r="AJ1165" s="11">
        <v>2007</v>
      </c>
      <c r="AK1165" s="17" t="s">
        <v>1986</v>
      </c>
      <c r="AL1165" s="12" t="s">
        <v>674</v>
      </c>
      <c r="AM1165" s="10">
        <v>403</v>
      </c>
      <c r="AN1165" s="12" t="s">
        <v>713</v>
      </c>
      <c r="AO1165" s="9"/>
      <c r="AP1165" s="9"/>
      <c r="AQ1165" s="9"/>
      <c r="AR1165" s="14"/>
      <c r="AS1165" s="9"/>
      <c r="AT1165" s="9"/>
      <c r="AU1165" s="9"/>
      <c r="AV1165" s="13"/>
      <c r="AW1165" s="13"/>
      <c r="AX1165" s="9"/>
      <c r="AY1165" s="9"/>
      <c r="AZ1165" s="9"/>
      <c r="BA1165" s="33"/>
      <c r="BB1165" s="33"/>
      <c r="BC1165" s="36"/>
      <c r="BD1165" s="12" t="s">
        <v>1771</v>
      </c>
    </row>
    <row r="1166" spans="1:56" s="12" customFormat="1" x14ac:dyDescent="0.2">
      <c r="A1166" s="9" t="str">
        <f>IF(Search!$C$5="","",IF(COUNTA(Inventory!$AP1166)=1,1,""))</f>
        <v/>
      </c>
      <c r="B1166" s="9" t="str">
        <f>IF(Search!$C$4="","",IF(ISNUMBER(SEARCH(Search!$C$4,$AR1166))=TRUE,1,""))</f>
        <v/>
      </c>
      <c r="C1166" s="9" t="str">
        <f>IF(Search!$C$6="x",IF(COUNTA($AQ1166)=1,1,"N"),IF(COUNTA($AQ1166)=1,"N",""))</f>
        <v/>
      </c>
      <c r="D1166" s="9" t="str">
        <f>IF(Search!$O$8="","",IF(ISNUMBER(SEARCH(Search!$O$8,$BD1166))=TRUE,1,""))</f>
        <v/>
      </c>
      <c r="E1166" s="9" t="str">
        <f>IF(Search!$C$7="","",IF(ISNUMBER(SEARCH(Search!$C$7,$AN1166))=TRUE,1,""))</f>
        <v/>
      </c>
      <c r="F1166" s="9" t="str">
        <f>IF(Search!$C$8="","",IF(ISNUMBER(SEARCH(Search!$C$8,$AO1166))=TRUE,1,""))</f>
        <v/>
      </c>
      <c r="G1166" s="9" t="str">
        <f>IF(Search!$F$4="","",IF(Inventory!$AJ1166&lt;Search!$F$4,"",1))</f>
        <v/>
      </c>
      <c r="H1166" s="9" t="str">
        <f>IF(Search!$F$5="","",IF(Inventory!$AJ1166&gt;Search!$F$5,"",1))</f>
        <v/>
      </c>
      <c r="I1166" s="9" t="str">
        <f>IF(Search!$F$7="","",IF(Search!$F$8="",IF(ISNUMBER(SEARCH(Search!$F$7,$AL1166))=TRUE,1,""),""))</f>
        <v/>
      </c>
      <c r="J1166" s="9" t="str">
        <f>IF($AL1166=Search!$F$8,1,"")</f>
        <v/>
      </c>
      <c r="K1166" s="9" t="str">
        <f>IF(Search!$I$4="","",IF(COUNTA($AS1166)=1,IF(Search!$I$4="N","N",1),""))</f>
        <v/>
      </c>
      <c r="L1166" s="9" t="str">
        <f>IF(Search!$I$5="","",IF($AS1166="RC",1,""))</f>
        <v/>
      </c>
      <c r="M1166" s="9" t="str">
        <f>IF(Search!$I$6="","",IF($AS1166="RCP",1,""))</f>
        <v/>
      </c>
      <c r="N1166" s="9" t="str">
        <f>IF(Search!$I$8="","",IF(COUNTA($AT1166)=1,IF(Search!$I$8="N","N",1),""))</f>
        <v/>
      </c>
      <c r="O1166" s="9" t="str">
        <f>IF(Search!$L$4="","",IF(COUNTA($AU1166)=1,IF(Search!$L$4="N","N",1),""))</f>
        <v/>
      </c>
      <c r="P1166" s="9" t="str">
        <f>IF(Search!$L$5="","",IF(ISNUMBER(SEARCH("Jersey",$AU1166))=TRUE,IF(Search!$L$5="N","N",1),""))</f>
        <v/>
      </c>
      <c r="Q1166" s="9" t="str">
        <f>IF(Search!$L$6="","",IF(ISNUMBER(SEARCH("Patch",$AU1166))=TRUE,IF(Search!$L$6="N","N",1),""))</f>
        <v/>
      </c>
      <c r="R1166" s="9" t="str">
        <f>IF(Search!$L$7="","",IF(ISNUMBER(SEARCH("Shield",$AU1166))=TRUE,IF(Search!$L$7="N","N",1),""))</f>
        <v/>
      </c>
      <c r="S1166" s="9" t="str">
        <f>IF(Search!$L$8="","",IF(ISNUMBER(SEARCH("Stick",$AU1166))=TRUE,IF(Search!$L$8="N","N",1),""))</f>
        <v/>
      </c>
      <c r="T1166" s="9" t="str">
        <f>IF(Search!$O$4="","",IF(COUNTA($AW1166)=1,IF(Search!$O$4="N","N",1),""))</f>
        <v/>
      </c>
      <c r="U1166" s="9" t="str">
        <f>IF(Search!$O$5="","",IF($AW1166="","",IF($AW1166&lt;Search!$O$5,"",1)))</f>
        <v/>
      </c>
      <c r="V1166" s="9" t="str">
        <f>IF(Search!$O$6="","",IF($AW1166="","",IF($AW1166&gt;Search!$O$6,"",1)))</f>
        <v/>
      </c>
      <c r="W1166" s="9" t="str">
        <f>IF(Search!$U$4="","",IF($AX1166="","",1))</f>
        <v/>
      </c>
      <c r="X1166" s="9" t="str">
        <f>IF(Search!$U$5="","",IF(ISNUMBER(SEARCH(Search!$U$5,$AX1166))=TRUE,IF(Search!$U$5="N","N",1),""))</f>
        <v/>
      </c>
      <c r="Y1166" s="9" t="str">
        <f>IF(Search!$U$6="","",IF($AY1166&lt;Search!$U$6,"",1))</f>
        <v/>
      </c>
      <c r="Z1166" s="9" t="str">
        <f>IF(Search!$R$4="","",IF(Inventory!$BA1166&lt;Search!$R$4,"",1))</f>
        <v/>
      </c>
      <c r="AA1166" s="9" t="str">
        <f>IF(Search!$R$5="","",IF($BA1166&gt;Search!$R$5,"",1))</f>
        <v/>
      </c>
      <c r="AB1166" s="9" t="str">
        <f>IF(Search!$R$6="","",IF($BB1166&lt;Search!$R$6,"",1))</f>
        <v/>
      </c>
      <c r="AC1166" s="9" t="str">
        <f>IF(Search!$R$7="","",IF($BB1166&lt;Search!$R$7,"",1))</f>
        <v/>
      </c>
      <c r="AD1166" s="45" t="str">
        <f>IF(COUNTIF($A1166:$AC1166,"n")&gt;0,"",IF(SUM($A1166:$AC1166)=COUNTA(Search!$C$4:$C$8,Search!$F$4:$F$8,Search!$I$4:$I$6,Search!$I$8,Search!$L$4:$L$8,Search!$O$4:$O$8,Search!$R$4:$R$7,Search!$U$4:$U$7)-COUNTIF(Search!$C$4:$U$7,"n"),1+LARGE($AD$1:AD1165,1),""))</f>
        <v/>
      </c>
      <c r="AE1166" s="45" t="str">
        <f t="shared" si="57"/>
        <v/>
      </c>
      <c r="AF1166" s="45" t="str">
        <f>IF(AD1166="","",COUNTIF($AE$1:$AE1165,$AE1166)+RANK($AE1166,$AE$2:$AE$10540,1))</f>
        <v/>
      </c>
      <c r="AG1166" s="45" t="str">
        <f t="shared" si="58"/>
        <v/>
      </c>
      <c r="AH1166" s="45" t="str">
        <f>IF($AD1166="","",COUNTIF($AG$1:$AG1165,$AG1166)+RANK($AG1166,$AG$1:$AG$10539,0))</f>
        <v/>
      </c>
      <c r="AI1166" s="10" t="str">
        <f t="shared" si="59"/>
        <v>2007-08 Upper Deck Game Jerseys #JSU Mats Sundin     /   $</v>
      </c>
      <c r="AJ1166" s="11">
        <v>2007</v>
      </c>
      <c r="AK1166" s="17" t="s">
        <v>1986</v>
      </c>
      <c r="AL1166" s="12" t="s">
        <v>1015</v>
      </c>
      <c r="AM1166" s="10" t="s">
        <v>2291</v>
      </c>
      <c r="AN1166" s="15" t="s">
        <v>215</v>
      </c>
      <c r="AO1166" s="14"/>
      <c r="AP1166" s="14"/>
      <c r="AQ1166" s="14"/>
      <c r="AR1166" s="14"/>
      <c r="AS1166" s="9"/>
      <c r="AT1166" s="9"/>
      <c r="AU1166" s="9"/>
      <c r="AV1166" s="13"/>
      <c r="AW1166" s="13"/>
      <c r="AX1166" s="9"/>
      <c r="AY1166" s="9"/>
      <c r="AZ1166" s="9"/>
      <c r="BA1166" s="33"/>
      <c r="BB1166" s="33"/>
      <c r="BC1166" s="36"/>
      <c r="BD1166" s="12" t="s">
        <v>1771</v>
      </c>
    </row>
    <row r="1167" spans="1:56" s="12" customFormat="1" x14ac:dyDescent="0.2">
      <c r="A1167" s="9" t="str">
        <f>IF(Search!$C$5="","",IF(COUNTA(Inventory!$AP1167)=1,1,""))</f>
        <v/>
      </c>
      <c r="B1167" s="9" t="str">
        <f>IF(Search!$C$4="","",IF(ISNUMBER(SEARCH(Search!$C$4,$AR1167))=TRUE,1,""))</f>
        <v/>
      </c>
      <c r="C1167" s="9" t="str">
        <f>IF(Search!$C$6="x",IF(COUNTA($AQ1167)=1,1,"N"),IF(COUNTA($AQ1167)=1,"N",""))</f>
        <v/>
      </c>
      <c r="D1167" s="9" t="str">
        <f>IF(Search!$O$8="","",IF(ISNUMBER(SEARCH(Search!$O$8,$BD1167))=TRUE,1,""))</f>
        <v/>
      </c>
      <c r="E1167" s="9" t="str">
        <f>IF(Search!$C$7="","",IF(ISNUMBER(SEARCH(Search!$C$7,$AN1167))=TRUE,1,""))</f>
        <v/>
      </c>
      <c r="F1167" s="9" t="str">
        <f>IF(Search!$C$8="","",IF(ISNUMBER(SEARCH(Search!$C$8,$AO1167))=TRUE,1,""))</f>
        <v/>
      </c>
      <c r="G1167" s="9" t="str">
        <f>IF(Search!$F$4="","",IF(Inventory!$AJ1167&lt;Search!$F$4,"",1))</f>
        <v/>
      </c>
      <c r="H1167" s="9" t="str">
        <f>IF(Search!$F$5="","",IF(Inventory!$AJ1167&gt;Search!$F$5,"",1))</f>
        <v/>
      </c>
      <c r="I1167" s="9" t="str">
        <f>IF(Search!$F$7="","",IF(Search!$F$8="",IF(ISNUMBER(SEARCH(Search!$F$7,$AL1167))=TRUE,1,""),""))</f>
        <v/>
      </c>
      <c r="J1167" s="9" t="str">
        <f>IF($AL1167=Search!$F$8,1,"")</f>
        <v/>
      </c>
      <c r="K1167" s="9" t="str">
        <f>IF(Search!$I$4="","",IF(COUNTA($AS1167)=1,IF(Search!$I$4="N","N",1),""))</f>
        <v/>
      </c>
      <c r="L1167" s="9" t="str">
        <f>IF(Search!$I$5="","",IF($AS1167="RC",1,""))</f>
        <v/>
      </c>
      <c r="M1167" s="9" t="str">
        <f>IF(Search!$I$6="","",IF($AS1167="RCP",1,""))</f>
        <v/>
      </c>
      <c r="N1167" s="9" t="str">
        <f>IF(Search!$I$8="","",IF(COUNTA($AT1167)=1,IF(Search!$I$8="N","N",1),""))</f>
        <v/>
      </c>
      <c r="O1167" s="9" t="str">
        <f>IF(Search!$L$4="","",IF(COUNTA($AU1167)=1,IF(Search!$L$4="N","N",1),""))</f>
        <v/>
      </c>
      <c r="P1167" s="9" t="str">
        <f>IF(Search!$L$5="","",IF(ISNUMBER(SEARCH("Jersey",$AU1167))=TRUE,IF(Search!$L$5="N","N",1),""))</f>
        <v/>
      </c>
      <c r="Q1167" s="9" t="str">
        <f>IF(Search!$L$6="","",IF(ISNUMBER(SEARCH("Patch",$AU1167))=TRUE,IF(Search!$L$6="N","N",1),""))</f>
        <v/>
      </c>
      <c r="R1167" s="9" t="str">
        <f>IF(Search!$L$7="","",IF(ISNUMBER(SEARCH("Shield",$AU1167))=TRUE,IF(Search!$L$7="N","N",1),""))</f>
        <v/>
      </c>
      <c r="S1167" s="9" t="str">
        <f>IF(Search!$L$8="","",IF(ISNUMBER(SEARCH("Stick",$AU1167))=TRUE,IF(Search!$L$8="N","N",1),""))</f>
        <v/>
      </c>
      <c r="T1167" s="9" t="str">
        <f>IF(Search!$O$4="","",IF(COUNTA($AW1167)=1,IF(Search!$O$4="N","N",1),""))</f>
        <v/>
      </c>
      <c r="U1167" s="9" t="str">
        <f>IF(Search!$O$5="","",IF($AW1167="","",IF($AW1167&lt;Search!$O$5,"",1)))</f>
        <v/>
      </c>
      <c r="V1167" s="9" t="str">
        <f>IF(Search!$O$6="","",IF($AW1167="","",IF($AW1167&gt;Search!$O$6,"",1)))</f>
        <v/>
      </c>
      <c r="W1167" s="9" t="str">
        <f>IF(Search!$U$4="","",IF($AX1167="","",1))</f>
        <v/>
      </c>
      <c r="X1167" s="9" t="str">
        <f>IF(Search!$U$5="","",IF(ISNUMBER(SEARCH(Search!$U$5,$AX1167))=TRUE,IF(Search!$U$5="N","N",1),""))</f>
        <v/>
      </c>
      <c r="Y1167" s="9" t="str">
        <f>IF(Search!$U$6="","",IF($AY1167&lt;Search!$U$6,"",1))</f>
        <v/>
      </c>
      <c r="Z1167" s="9" t="str">
        <f>IF(Search!$R$4="","",IF(Inventory!$BA1167&lt;Search!$R$4,"",1))</f>
        <v/>
      </c>
      <c r="AA1167" s="9" t="str">
        <f>IF(Search!$R$5="","",IF($BA1167&gt;Search!$R$5,"",1))</f>
        <v/>
      </c>
      <c r="AB1167" s="9" t="str">
        <f>IF(Search!$R$6="","",IF($BB1167&lt;Search!$R$6,"",1))</f>
        <v/>
      </c>
      <c r="AC1167" s="9" t="str">
        <f>IF(Search!$R$7="","",IF($BB1167&lt;Search!$R$7,"",1))</f>
        <v/>
      </c>
      <c r="AD1167" s="45" t="str">
        <f>IF(COUNTIF($A1167:$AC1167,"n")&gt;0,"",IF(SUM($A1167:$AC1167)=COUNTA(Search!$C$4:$C$8,Search!$F$4:$F$8,Search!$I$4:$I$6,Search!$I$8,Search!$L$4:$L$8,Search!$O$4:$O$8,Search!$R$4:$R$7,Search!$U$4:$U$7)-COUNTIF(Search!$C$4:$U$7,"n"),1+LARGE($AD$1:AD1166,1),""))</f>
        <v/>
      </c>
      <c r="AE1167" s="45" t="str">
        <f t="shared" si="57"/>
        <v/>
      </c>
      <c r="AF1167" s="45" t="str">
        <f>IF(AD1167="","",COUNTIF($AE$1:$AE1166,$AE1167)+RANK($AE1167,$AE$2:$AE$10540,1))</f>
        <v/>
      </c>
      <c r="AG1167" s="45" t="str">
        <f t="shared" si="58"/>
        <v/>
      </c>
      <c r="AH1167" s="45" t="str">
        <f>IF($AD1167="","",COUNTIF($AG$1:$AG1166,$AG1167)+RANK($AG1167,$AG$1:$AG$10539,0))</f>
        <v/>
      </c>
      <c r="AI1167" s="10" t="str">
        <f t="shared" si="59"/>
        <v>2007-08 Upper Deck High Gloss #153 Bryan McCabe     /   $</v>
      </c>
      <c r="AJ1167" s="11">
        <v>2007</v>
      </c>
      <c r="AK1167" s="17" t="s">
        <v>1986</v>
      </c>
      <c r="AL1167" s="12" t="s">
        <v>675</v>
      </c>
      <c r="AM1167" s="10">
        <v>153</v>
      </c>
      <c r="AN1167" s="12" t="s">
        <v>365</v>
      </c>
      <c r="AO1167" s="9"/>
      <c r="AP1167" s="9"/>
      <c r="AQ1167" s="9"/>
      <c r="AR1167" s="14"/>
      <c r="AS1167" s="9"/>
      <c r="AT1167" s="9"/>
      <c r="AU1167" s="9"/>
      <c r="AV1167" s="13"/>
      <c r="AW1167" s="13"/>
      <c r="AX1167" s="9"/>
      <c r="AY1167" s="9"/>
      <c r="AZ1167" s="9"/>
      <c r="BA1167" s="33"/>
      <c r="BB1167" s="33"/>
      <c r="BC1167" s="36"/>
      <c r="BD1167" s="12" t="s">
        <v>1771</v>
      </c>
    </row>
    <row r="1168" spans="1:56" s="12" customFormat="1" x14ac:dyDescent="0.2">
      <c r="A1168" s="9" t="str">
        <f>IF(Search!$C$5="","",IF(COUNTA(Inventory!$AP1168)=1,1,""))</f>
        <v/>
      </c>
      <c r="B1168" s="9" t="str">
        <f>IF(Search!$C$4="","",IF(ISNUMBER(SEARCH(Search!$C$4,$AR1168))=TRUE,1,""))</f>
        <v/>
      </c>
      <c r="C1168" s="9" t="str">
        <f>IF(Search!$C$6="x",IF(COUNTA($AQ1168)=1,1,"N"),IF(COUNTA($AQ1168)=1,"N",""))</f>
        <v/>
      </c>
      <c r="D1168" s="9" t="str">
        <f>IF(Search!$O$8="","",IF(ISNUMBER(SEARCH(Search!$O$8,$BD1168))=TRUE,1,""))</f>
        <v/>
      </c>
      <c r="E1168" s="9" t="str">
        <f>IF(Search!$C$7="","",IF(ISNUMBER(SEARCH(Search!$C$7,$AN1168))=TRUE,1,""))</f>
        <v/>
      </c>
      <c r="F1168" s="9" t="str">
        <f>IF(Search!$C$8="","",IF(ISNUMBER(SEARCH(Search!$C$8,$AO1168))=TRUE,1,""))</f>
        <v/>
      </c>
      <c r="G1168" s="9" t="str">
        <f>IF(Search!$F$4="","",IF(Inventory!$AJ1168&lt;Search!$F$4,"",1))</f>
        <v/>
      </c>
      <c r="H1168" s="9" t="str">
        <f>IF(Search!$F$5="","",IF(Inventory!$AJ1168&gt;Search!$F$5,"",1))</f>
        <v/>
      </c>
      <c r="I1168" s="9" t="str">
        <f>IF(Search!$F$7="","",IF(Search!$F$8="",IF(ISNUMBER(SEARCH(Search!$F$7,$AL1168))=TRUE,1,""),""))</f>
        <v/>
      </c>
      <c r="J1168" s="9" t="str">
        <f>IF($AL1168=Search!$F$8,1,"")</f>
        <v/>
      </c>
      <c r="K1168" s="9" t="str">
        <f>IF(Search!$I$4="","",IF(COUNTA($AS1168)=1,IF(Search!$I$4="N","N",1),""))</f>
        <v/>
      </c>
      <c r="L1168" s="9" t="str">
        <f>IF(Search!$I$5="","",IF($AS1168="RC",1,""))</f>
        <v/>
      </c>
      <c r="M1168" s="9" t="str">
        <f>IF(Search!$I$6="","",IF($AS1168="RCP",1,""))</f>
        <v/>
      </c>
      <c r="N1168" s="9" t="str">
        <f>IF(Search!$I$8="","",IF(COUNTA($AT1168)=1,IF(Search!$I$8="N","N",1),""))</f>
        <v/>
      </c>
      <c r="O1168" s="9" t="str">
        <f>IF(Search!$L$4="","",IF(COUNTA($AU1168)=1,IF(Search!$L$4="N","N",1),""))</f>
        <v/>
      </c>
      <c r="P1168" s="9" t="str">
        <f>IF(Search!$L$5="","",IF(ISNUMBER(SEARCH("Jersey",$AU1168))=TRUE,IF(Search!$L$5="N","N",1),""))</f>
        <v/>
      </c>
      <c r="Q1168" s="9" t="str">
        <f>IF(Search!$L$6="","",IF(ISNUMBER(SEARCH("Patch",$AU1168))=TRUE,IF(Search!$L$6="N","N",1),""))</f>
        <v/>
      </c>
      <c r="R1168" s="9" t="str">
        <f>IF(Search!$L$7="","",IF(ISNUMBER(SEARCH("Shield",$AU1168))=TRUE,IF(Search!$L$7="N","N",1),""))</f>
        <v/>
      </c>
      <c r="S1168" s="9" t="str">
        <f>IF(Search!$L$8="","",IF(ISNUMBER(SEARCH("Stick",$AU1168))=TRUE,IF(Search!$L$8="N","N",1),""))</f>
        <v/>
      </c>
      <c r="T1168" s="9" t="str">
        <f>IF(Search!$O$4="","",IF(COUNTA($AW1168)=1,IF(Search!$O$4="N","N",1),""))</f>
        <v/>
      </c>
      <c r="U1168" s="9" t="str">
        <f>IF(Search!$O$5="","",IF($AW1168="","",IF($AW1168&lt;Search!$O$5,"",1)))</f>
        <v/>
      </c>
      <c r="V1168" s="9" t="str">
        <f>IF(Search!$O$6="","",IF($AW1168="","",IF($AW1168&gt;Search!$O$6,"",1)))</f>
        <v/>
      </c>
      <c r="W1168" s="9" t="str">
        <f>IF(Search!$U$4="","",IF($AX1168="","",1))</f>
        <v/>
      </c>
      <c r="X1168" s="9" t="str">
        <f>IF(Search!$U$5="","",IF(ISNUMBER(SEARCH(Search!$U$5,$AX1168))=TRUE,IF(Search!$U$5="N","N",1),""))</f>
        <v/>
      </c>
      <c r="Y1168" s="9" t="str">
        <f>IF(Search!$U$6="","",IF($AY1168&lt;Search!$U$6,"",1))</f>
        <v/>
      </c>
      <c r="Z1168" s="9" t="str">
        <f>IF(Search!$R$4="","",IF(Inventory!$BA1168&lt;Search!$R$4,"",1))</f>
        <v/>
      </c>
      <c r="AA1168" s="9" t="str">
        <f>IF(Search!$R$5="","",IF($BA1168&gt;Search!$R$5,"",1))</f>
        <v/>
      </c>
      <c r="AB1168" s="9" t="str">
        <f>IF(Search!$R$6="","",IF($BB1168&lt;Search!$R$6,"",1))</f>
        <v/>
      </c>
      <c r="AC1168" s="9" t="str">
        <f>IF(Search!$R$7="","",IF($BB1168&lt;Search!$R$7,"",1))</f>
        <v/>
      </c>
      <c r="AD1168" s="45" t="str">
        <f>IF(COUNTIF($A1168:$AC1168,"n")&gt;0,"",IF(SUM($A1168:$AC1168)=COUNTA(Search!$C$4:$C$8,Search!$F$4:$F$8,Search!$I$4:$I$6,Search!$I$8,Search!$L$4:$L$8,Search!$O$4:$O$8,Search!$R$4:$R$7,Search!$U$4:$U$7)-COUNTIF(Search!$C$4:$U$7,"n"),1+LARGE($AD$1:AD1167,1),""))</f>
        <v/>
      </c>
      <c r="AE1168" s="45" t="str">
        <f t="shared" si="57"/>
        <v/>
      </c>
      <c r="AF1168" s="45" t="str">
        <f>IF(AD1168="","",COUNTIF($AE$1:$AE1167,$AE1168)+RANK($AE1168,$AE$2:$AE$10540,1))</f>
        <v/>
      </c>
      <c r="AG1168" s="45" t="str">
        <f t="shared" si="58"/>
        <v/>
      </c>
      <c r="AH1168" s="45" t="str">
        <f>IF($AD1168="","",COUNTIF($AG$1:$AG1167,$AG1168)+RANK($AG1168,$AG$1:$AG$10539,0))</f>
        <v/>
      </c>
      <c r="AI1168" s="10" t="str">
        <f t="shared" si="59"/>
        <v>2007-08 Upper Deck Victory #329 Milan Lucic     /   $</v>
      </c>
      <c r="AJ1168" s="11">
        <v>2007</v>
      </c>
      <c r="AK1168" s="17" t="s">
        <v>1986</v>
      </c>
      <c r="AL1168" s="12" t="s">
        <v>625</v>
      </c>
      <c r="AM1168" s="10">
        <v>329</v>
      </c>
      <c r="AN1168" s="12" t="s">
        <v>714</v>
      </c>
      <c r="AO1168" s="9"/>
      <c r="AP1168" s="9"/>
      <c r="AQ1168" s="9"/>
      <c r="AR1168" s="14"/>
      <c r="AS1168" s="9"/>
      <c r="AT1168" s="9"/>
      <c r="AU1168" s="9"/>
      <c r="AV1168" s="13"/>
      <c r="AW1168" s="13"/>
      <c r="AX1168" s="9"/>
      <c r="AY1168" s="9"/>
      <c r="AZ1168" s="9"/>
      <c r="BA1168" s="33"/>
      <c r="BB1168" s="33"/>
      <c r="BC1168" s="36"/>
      <c r="BD1168" s="12" t="s">
        <v>1771</v>
      </c>
    </row>
    <row r="1169" spans="1:56" s="12" customFormat="1" x14ac:dyDescent="0.2">
      <c r="A1169" s="9">
        <f>IF(Search!$C$5="","",IF(COUNTA(Inventory!$AP1169)=1,1,""))</f>
        <v>1</v>
      </c>
      <c r="B1169" s="9" t="str">
        <f>IF(Search!$C$4="","",IF(ISNUMBER(SEARCH(Search!$C$4,$AR1169))=TRUE,1,""))</f>
        <v/>
      </c>
      <c r="C1169" s="9" t="str">
        <f>IF(Search!$C$6="x",IF(COUNTA($AQ1169)=1,1,"N"),IF(COUNTA($AQ1169)=1,"N",""))</f>
        <v/>
      </c>
      <c r="D1169" s="9" t="str">
        <f>IF(Search!$O$8="","",IF(ISNUMBER(SEARCH(Search!$O$8,$BD1169))=TRUE,1,""))</f>
        <v/>
      </c>
      <c r="E1169" s="9" t="str">
        <f>IF(Search!$C$7="","",IF(ISNUMBER(SEARCH(Search!$C$7,$AN1169))=TRUE,1,""))</f>
        <v/>
      </c>
      <c r="F1169" s="9" t="str">
        <f>IF(Search!$C$8="","",IF(ISNUMBER(SEARCH(Search!$C$8,$AO1169))=TRUE,1,""))</f>
        <v/>
      </c>
      <c r="G1169" s="9" t="str">
        <f>IF(Search!$F$4="","",IF(Inventory!$AJ1169&lt;Search!$F$4,"",1))</f>
        <v/>
      </c>
      <c r="H1169" s="9" t="str">
        <f>IF(Search!$F$5="","",IF(Inventory!$AJ1169&gt;Search!$F$5,"",1))</f>
        <v/>
      </c>
      <c r="I1169" s="9" t="str">
        <f>IF(Search!$F$7="","",IF(Search!$F$8="",IF(ISNUMBER(SEARCH(Search!$F$7,$AL1169))=TRUE,1,""),""))</f>
        <v/>
      </c>
      <c r="J1169" s="9" t="str">
        <f>IF($AL1169=Search!$F$8,1,"")</f>
        <v/>
      </c>
      <c r="K1169" s="9" t="str">
        <f>IF(Search!$I$4="","",IF(COUNTA($AS1169)=1,IF(Search!$I$4="N","N",1),""))</f>
        <v/>
      </c>
      <c r="L1169" s="9" t="str">
        <f>IF(Search!$I$5="","",IF($AS1169="RC",1,""))</f>
        <v/>
      </c>
      <c r="M1169" s="9" t="str">
        <f>IF(Search!$I$6="","",IF($AS1169="RCP",1,""))</f>
        <v/>
      </c>
      <c r="N1169" s="9" t="str">
        <f>IF(Search!$I$8="","",IF(COUNTA($AT1169)=1,IF(Search!$I$8="N","N",1),""))</f>
        <v/>
      </c>
      <c r="O1169" s="9" t="str">
        <f>IF(Search!$L$4="","",IF(COUNTA($AU1169)=1,IF(Search!$L$4="N","N",1),""))</f>
        <v/>
      </c>
      <c r="P1169" s="9" t="str">
        <f>IF(Search!$L$5="","",IF(ISNUMBER(SEARCH("Jersey",$AU1169))=TRUE,IF(Search!$L$5="N","N",1),""))</f>
        <v/>
      </c>
      <c r="Q1169" s="9" t="str">
        <f>IF(Search!$L$6="","",IF(ISNUMBER(SEARCH("Patch",$AU1169))=TRUE,IF(Search!$L$6="N","N",1),""))</f>
        <v/>
      </c>
      <c r="R1169" s="9" t="str">
        <f>IF(Search!$L$7="","",IF(ISNUMBER(SEARCH("Shield",$AU1169))=TRUE,IF(Search!$L$7="N","N",1),""))</f>
        <v/>
      </c>
      <c r="S1169" s="9" t="str">
        <f>IF(Search!$L$8="","",IF(ISNUMBER(SEARCH("Stick",$AU1169))=TRUE,IF(Search!$L$8="N","N",1),""))</f>
        <v/>
      </c>
      <c r="T1169" s="9" t="str">
        <f>IF(Search!$O$4="","",IF(COUNTA($AW1169)=1,IF(Search!$O$4="N","N",1),""))</f>
        <v/>
      </c>
      <c r="U1169" s="9" t="str">
        <f>IF(Search!$O$5="","",IF($AW1169="","",IF($AW1169&lt;Search!$O$5,"",1)))</f>
        <v/>
      </c>
      <c r="V1169" s="9" t="str">
        <f>IF(Search!$O$6="","",IF($AW1169="","",IF($AW1169&gt;Search!$O$6,"",1)))</f>
        <v/>
      </c>
      <c r="W1169" s="9" t="str">
        <f>IF(Search!$U$4="","",IF($AX1169="","",1))</f>
        <v/>
      </c>
      <c r="X1169" s="9" t="str">
        <f>IF(Search!$U$5="","",IF(ISNUMBER(SEARCH(Search!$U$5,$AX1169))=TRUE,IF(Search!$U$5="N","N",1),""))</f>
        <v/>
      </c>
      <c r="Y1169" s="9" t="str">
        <f>IF(Search!$U$6="","",IF($AY1169&lt;Search!$U$6,"",1))</f>
        <v/>
      </c>
      <c r="Z1169" s="9" t="str">
        <f>IF(Search!$R$4="","",IF(Inventory!$BA1169&lt;Search!$R$4,"",1))</f>
        <v/>
      </c>
      <c r="AA1169" s="9" t="str">
        <f>IF(Search!$R$5="","",IF($BA1169&gt;Search!$R$5,"",1))</f>
        <v/>
      </c>
      <c r="AB1169" s="9" t="str">
        <f>IF(Search!$R$6="","",IF($BB1169&lt;Search!$R$6,"",1))</f>
        <v/>
      </c>
      <c r="AC1169" s="9" t="str">
        <f>IF(Search!$R$7="","",IF($BB1169&lt;Search!$R$7,"",1))</f>
        <v/>
      </c>
      <c r="AD1169" s="45">
        <f>IF(COUNTIF($A1169:$AC1169,"n")&gt;0,"",IF(SUM($A1169:$AC1169)=COUNTA(Search!$C$4:$C$8,Search!$F$4:$F$8,Search!$I$4:$I$6,Search!$I$8,Search!$L$4:$L$8,Search!$O$4:$O$8,Search!$R$4:$R$7,Search!$U$4:$U$7)-COUNTIF(Search!$C$4:$U$7,"n"),1+LARGE($AD$1:AD1168,1),""))</f>
        <v>42</v>
      </c>
      <c r="AE1169" s="45">
        <f t="shared" si="57"/>
        <v>1051</v>
      </c>
      <c r="AF1169" s="45">
        <f>IF(AD1169="","",COUNTIF($AE$1:$AE1168,$AE1169)+RANK($AE1169,$AE$2:$AE$10540,1))</f>
        <v>169</v>
      </c>
      <c r="AG1169" s="45">
        <f t="shared" si="58"/>
        <v>0</v>
      </c>
      <c r="AH1169" s="45">
        <f>IF($AD1169="","",COUNTIF($AG$1:$AG1168,$AG1169)+RANK($AG1169,$AG$1:$AG$10539,0))</f>
        <v>204</v>
      </c>
      <c r="AI1169" s="10" t="str">
        <f t="shared" si="59"/>
        <v>2008-09 Be A Player #297 James Reimer TOR    /99   $</v>
      </c>
      <c r="AJ1169" s="11">
        <v>2008</v>
      </c>
      <c r="AK1169" s="17" t="s">
        <v>1985</v>
      </c>
      <c r="AL1169" s="12" t="s">
        <v>301</v>
      </c>
      <c r="AM1169" s="10">
        <v>297</v>
      </c>
      <c r="AN1169" s="12" t="s">
        <v>715</v>
      </c>
      <c r="AO1169" s="9" t="s">
        <v>1904</v>
      </c>
      <c r="AP1169" s="9" t="s">
        <v>1902</v>
      </c>
      <c r="AQ1169" s="9"/>
      <c r="AR1169" s="14"/>
      <c r="AS1169" s="9"/>
      <c r="AT1169" s="9"/>
      <c r="AU1169" s="9"/>
      <c r="AV1169" s="13"/>
      <c r="AW1169" s="13">
        <v>99</v>
      </c>
      <c r="AX1169" s="9"/>
      <c r="AY1169" s="9"/>
      <c r="AZ1169" s="9"/>
      <c r="BA1169" s="33"/>
      <c r="BB1169" s="33"/>
      <c r="BC1169" s="36"/>
      <c r="BD1169" s="12" t="s">
        <v>1771</v>
      </c>
    </row>
    <row r="1170" spans="1:56" s="12" customFormat="1" x14ac:dyDescent="0.2">
      <c r="A1170" s="9" t="str">
        <f>IF(Search!$C$5="","",IF(COUNTA(Inventory!$AP1170)=1,1,""))</f>
        <v/>
      </c>
      <c r="B1170" s="9" t="str">
        <f>IF(Search!$C$4="","",IF(ISNUMBER(SEARCH(Search!$C$4,$AR1170))=TRUE,1,""))</f>
        <v/>
      </c>
      <c r="C1170" s="9" t="str">
        <f>IF(Search!$C$6="x",IF(COUNTA($AQ1170)=1,1,"N"),IF(COUNTA($AQ1170)=1,"N",""))</f>
        <v/>
      </c>
      <c r="D1170" s="9" t="str">
        <f>IF(Search!$O$8="","",IF(ISNUMBER(SEARCH(Search!$O$8,$BD1170))=TRUE,1,""))</f>
        <v/>
      </c>
      <c r="E1170" s="9" t="str">
        <f>IF(Search!$C$7="","",IF(ISNUMBER(SEARCH(Search!$C$7,$AN1170))=TRUE,1,""))</f>
        <v/>
      </c>
      <c r="F1170" s="9" t="str">
        <f>IF(Search!$C$8="","",IF(ISNUMBER(SEARCH(Search!$C$8,$AO1170))=TRUE,1,""))</f>
        <v/>
      </c>
      <c r="G1170" s="9" t="str">
        <f>IF(Search!$F$4="","",IF(Inventory!$AJ1170&lt;Search!$F$4,"",1))</f>
        <v/>
      </c>
      <c r="H1170" s="9" t="str">
        <f>IF(Search!$F$5="","",IF(Inventory!$AJ1170&gt;Search!$F$5,"",1))</f>
        <v/>
      </c>
      <c r="I1170" s="9" t="str">
        <f>IF(Search!$F$7="","",IF(Search!$F$8="",IF(ISNUMBER(SEARCH(Search!$F$7,$AL1170))=TRUE,1,""),""))</f>
        <v/>
      </c>
      <c r="J1170" s="9" t="str">
        <f>IF($AL1170=Search!$F$8,1,"")</f>
        <v/>
      </c>
      <c r="K1170" s="9" t="str">
        <f>IF(Search!$I$4="","",IF(COUNTA($AS1170)=1,IF(Search!$I$4="N","N",1),""))</f>
        <v/>
      </c>
      <c r="L1170" s="9" t="str">
        <f>IF(Search!$I$5="","",IF($AS1170="RC",1,""))</f>
        <v/>
      </c>
      <c r="M1170" s="9" t="str">
        <f>IF(Search!$I$6="","",IF($AS1170="RCP",1,""))</f>
        <v/>
      </c>
      <c r="N1170" s="9" t="str">
        <f>IF(Search!$I$8="","",IF(COUNTA($AT1170)=1,IF(Search!$I$8="N","N",1),""))</f>
        <v/>
      </c>
      <c r="O1170" s="9" t="str">
        <f>IF(Search!$L$4="","",IF(COUNTA($AU1170)=1,IF(Search!$L$4="N","N",1),""))</f>
        <v/>
      </c>
      <c r="P1170" s="9" t="str">
        <f>IF(Search!$L$5="","",IF(ISNUMBER(SEARCH("Jersey",$AU1170))=TRUE,IF(Search!$L$5="N","N",1),""))</f>
        <v/>
      </c>
      <c r="Q1170" s="9" t="str">
        <f>IF(Search!$L$6="","",IF(ISNUMBER(SEARCH("Patch",$AU1170))=TRUE,IF(Search!$L$6="N","N",1),""))</f>
        <v/>
      </c>
      <c r="R1170" s="9" t="str">
        <f>IF(Search!$L$7="","",IF(ISNUMBER(SEARCH("Shield",$AU1170))=TRUE,IF(Search!$L$7="N","N",1),""))</f>
        <v/>
      </c>
      <c r="S1170" s="9" t="str">
        <f>IF(Search!$L$8="","",IF(ISNUMBER(SEARCH("Stick",$AU1170))=TRUE,IF(Search!$L$8="N","N",1),""))</f>
        <v/>
      </c>
      <c r="T1170" s="9" t="str">
        <f>IF(Search!$O$4="","",IF(COUNTA($AW1170)=1,IF(Search!$O$4="N","N",1),""))</f>
        <v/>
      </c>
      <c r="U1170" s="9" t="str">
        <f>IF(Search!$O$5="","",IF($AW1170="","",IF($AW1170&lt;Search!$O$5,"",1)))</f>
        <v/>
      </c>
      <c r="V1170" s="9" t="str">
        <f>IF(Search!$O$6="","",IF($AW1170="","",IF($AW1170&gt;Search!$O$6,"",1)))</f>
        <v/>
      </c>
      <c r="W1170" s="9" t="str">
        <f>IF(Search!$U$4="","",IF($AX1170="","",1))</f>
        <v/>
      </c>
      <c r="X1170" s="9" t="str">
        <f>IF(Search!$U$5="","",IF(ISNUMBER(SEARCH(Search!$U$5,$AX1170))=TRUE,IF(Search!$U$5="N","N",1),""))</f>
        <v/>
      </c>
      <c r="Y1170" s="9" t="str">
        <f>IF(Search!$U$6="","",IF($AY1170&lt;Search!$U$6,"",1))</f>
        <v/>
      </c>
      <c r="Z1170" s="9" t="str">
        <f>IF(Search!$R$4="","",IF(Inventory!$BA1170&lt;Search!$R$4,"",1))</f>
        <v/>
      </c>
      <c r="AA1170" s="9" t="str">
        <f>IF(Search!$R$5="","",IF($BA1170&gt;Search!$R$5,"",1))</f>
        <v/>
      </c>
      <c r="AB1170" s="9" t="str">
        <f>IF(Search!$R$6="","",IF($BB1170&lt;Search!$R$6,"",1))</f>
        <v/>
      </c>
      <c r="AC1170" s="9" t="str">
        <f>IF(Search!$R$7="","",IF($BB1170&lt;Search!$R$7,"",1))</f>
        <v/>
      </c>
      <c r="AD1170" s="45" t="str">
        <f>IF(COUNTIF($A1170:$AC1170,"n")&gt;0,"",IF(SUM($A1170:$AC1170)=COUNTA(Search!$C$4:$C$8,Search!$F$4:$F$8,Search!$I$4:$I$6,Search!$I$8,Search!$L$4:$L$8,Search!$O$4:$O$8,Search!$R$4:$R$7,Search!$U$4:$U$7)-COUNTIF(Search!$C$4:$U$7,"n"),1+LARGE($AD$1:AD1169,1),""))</f>
        <v/>
      </c>
      <c r="AE1170" s="45" t="str">
        <f t="shared" si="57"/>
        <v/>
      </c>
      <c r="AF1170" s="45" t="str">
        <f>IF(AD1170="","",COUNTIF($AE$1:$AE1169,$AE1170)+RANK($AE1170,$AE$2:$AE$10540,1))</f>
        <v/>
      </c>
      <c r="AG1170" s="45" t="str">
        <f t="shared" si="58"/>
        <v/>
      </c>
      <c r="AH1170" s="45" t="str">
        <f>IF($AD1170="","",COUNTIF($AG$1:$AG1169,$AG1170)+RANK($AG1170,$AG$1:$AG$10539,0))</f>
        <v/>
      </c>
      <c r="AI1170" s="10" t="str">
        <f t="shared" si="59"/>
        <v>2008-09 Be A Player #302 Tyler Bozak TOR RC   /   $</v>
      </c>
      <c r="AJ1170" s="11">
        <v>2008</v>
      </c>
      <c r="AK1170" s="17" t="s">
        <v>1985</v>
      </c>
      <c r="AL1170" s="12" t="s">
        <v>301</v>
      </c>
      <c r="AM1170" s="10">
        <v>302</v>
      </c>
      <c r="AN1170" s="12" t="s">
        <v>716</v>
      </c>
      <c r="AO1170" s="9" t="s">
        <v>1904</v>
      </c>
      <c r="AP1170" s="9"/>
      <c r="AQ1170" s="9"/>
      <c r="AR1170" s="14" t="s">
        <v>2477</v>
      </c>
      <c r="AS1170" s="9" t="s">
        <v>2</v>
      </c>
      <c r="AT1170" s="9"/>
      <c r="AU1170" s="9"/>
      <c r="AV1170" s="13"/>
      <c r="AW1170" s="13"/>
      <c r="AX1170" s="9"/>
      <c r="AY1170" s="9"/>
      <c r="AZ1170" s="9"/>
      <c r="BA1170" s="33"/>
      <c r="BB1170" s="33"/>
      <c r="BC1170" s="36"/>
      <c r="BD1170" s="12" t="s">
        <v>1771</v>
      </c>
    </row>
    <row r="1171" spans="1:56" s="12" customFormat="1" x14ac:dyDescent="0.2">
      <c r="A1171" s="9" t="str">
        <f>IF(Search!$C$5="","",IF(COUNTA(Inventory!$AP1171)=1,1,""))</f>
        <v/>
      </c>
      <c r="B1171" s="9" t="str">
        <f>IF(Search!$C$4="","",IF(ISNUMBER(SEARCH(Search!$C$4,$AR1171))=TRUE,1,""))</f>
        <v/>
      </c>
      <c r="C1171" s="9" t="str">
        <f>IF(Search!$C$6="x",IF(COUNTA($AQ1171)=1,1,"N"),IF(COUNTA($AQ1171)=1,"N",""))</f>
        <v/>
      </c>
      <c r="D1171" s="9" t="str">
        <f>IF(Search!$O$8="","",IF(ISNUMBER(SEARCH(Search!$O$8,$BD1171))=TRUE,1,""))</f>
        <v/>
      </c>
      <c r="E1171" s="9" t="str">
        <f>IF(Search!$C$7="","",IF(ISNUMBER(SEARCH(Search!$C$7,$AN1171))=TRUE,1,""))</f>
        <v/>
      </c>
      <c r="F1171" s="9" t="str">
        <f>IF(Search!$C$8="","",IF(ISNUMBER(SEARCH(Search!$C$8,$AO1171))=TRUE,1,""))</f>
        <v/>
      </c>
      <c r="G1171" s="9" t="str">
        <f>IF(Search!$F$4="","",IF(Inventory!$AJ1171&lt;Search!$F$4,"",1))</f>
        <v/>
      </c>
      <c r="H1171" s="9" t="str">
        <f>IF(Search!$F$5="","",IF(Inventory!$AJ1171&gt;Search!$F$5,"",1))</f>
        <v/>
      </c>
      <c r="I1171" s="9" t="str">
        <f>IF(Search!$F$7="","",IF(Search!$F$8="",IF(ISNUMBER(SEARCH(Search!$F$7,$AL1171))=TRUE,1,""),""))</f>
        <v/>
      </c>
      <c r="J1171" s="9" t="str">
        <f>IF($AL1171=Search!$F$8,1,"")</f>
        <v/>
      </c>
      <c r="K1171" s="9" t="str">
        <f>IF(Search!$I$4="","",IF(COUNTA($AS1171)=1,IF(Search!$I$4="N","N",1),""))</f>
        <v/>
      </c>
      <c r="L1171" s="9" t="str">
        <f>IF(Search!$I$5="","",IF($AS1171="RC",1,""))</f>
        <v/>
      </c>
      <c r="M1171" s="9" t="str">
        <f>IF(Search!$I$6="","",IF($AS1171="RCP",1,""))</f>
        <v/>
      </c>
      <c r="N1171" s="9" t="str">
        <f>IF(Search!$I$8="","",IF(COUNTA($AT1171)=1,IF(Search!$I$8="N","N",1),""))</f>
        <v/>
      </c>
      <c r="O1171" s="9" t="str">
        <f>IF(Search!$L$4="","",IF(COUNTA($AU1171)=1,IF(Search!$L$4="N","N",1),""))</f>
        <v/>
      </c>
      <c r="P1171" s="9" t="str">
        <f>IF(Search!$L$5="","",IF(ISNUMBER(SEARCH("Jersey",$AU1171))=TRUE,IF(Search!$L$5="N","N",1),""))</f>
        <v/>
      </c>
      <c r="Q1171" s="9" t="str">
        <f>IF(Search!$L$6="","",IF(ISNUMBER(SEARCH("Patch",$AU1171))=TRUE,IF(Search!$L$6="N","N",1),""))</f>
        <v/>
      </c>
      <c r="R1171" s="9" t="str">
        <f>IF(Search!$L$7="","",IF(ISNUMBER(SEARCH("Shield",$AU1171))=TRUE,IF(Search!$L$7="N","N",1),""))</f>
        <v/>
      </c>
      <c r="S1171" s="9" t="str">
        <f>IF(Search!$L$8="","",IF(ISNUMBER(SEARCH("Stick",$AU1171))=TRUE,IF(Search!$L$8="N","N",1),""))</f>
        <v/>
      </c>
      <c r="T1171" s="9" t="str">
        <f>IF(Search!$O$4="","",IF(COUNTA($AW1171)=1,IF(Search!$O$4="N","N",1),""))</f>
        <v/>
      </c>
      <c r="U1171" s="9" t="str">
        <f>IF(Search!$O$5="","",IF($AW1171="","",IF($AW1171&lt;Search!$O$5,"",1)))</f>
        <v/>
      </c>
      <c r="V1171" s="9" t="str">
        <f>IF(Search!$O$6="","",IF($AW1171="","",IF($AW1171&gt;Search!$O$6,"",1)))</f>
        <v/>
      </c>
      <c r="W1171" s="9" t="str">
        <f>IF(Search!$U$4="","",IF($AX1171="","",1))</f>
        <v/>
      </c>
      <c r="X1171" s="9" t="str">
        <f>IF(Search!$U$5="","",IF(ISNUMBER(SEARCH(Search!$U$5,$AX1171))=TRUE,IF(Search!$U$5="N","N",1),""))</f>
        <v/>
      </c>
      <c r="Y1171" s="9" t="str">
        <f>IF(Search!$U$6="","",IF($AY1171&lt;Search!$U$6,"",1))</f>
        <v/>
      </c>
      <c r="Z1171" s="9" t="str">
        <f>IF(Search!$R$4="","",IF(Inventory!$BA1171&lt;Search!$R$4,"",1))</f>
        <v/>
      </c>
      <c r="AA1171" s="9" t="str">
        <f>IF(Search!$R$5="","",IF($BA1171&gt;Search!$R$5,"",1))</f>
        <v/>
      </c>
      <c r="AB1171" s="9" t="str">
        <f>IF(Search!$R$6="","",IF($BB1171&lt;Search!$R$6,"",1))</f>
        <v/>
      </c>
      <c r="AC1171" s="9" t="str">
        <f>IF(Search!$R$7="","",IF($BB1171&lt;Search!$R$7,"",1))</f>
        <v/>
      </c>
      <c r="AD1171" s="45" t="str">
        <f>IF(COUNTIF($A1171:$AC1171,"n")&gt;0,"",IF(SUM($A1171:$AC1171)=COUNTA(Search!$C$4:$C$8,Search!$F$4:$F$8,Search!$I$4:$I$6,Search!$I$8,Search!$L$4:$L$8,Search!$O$4:$O$8,Search!$R$4:$R$7,Search!$U$4:$U$7)-COUNTIF(Search!$C$4:$U$7,"n"),1+LARGE($AD$1:AD1170,1),""))</f>
        <v/>
      </c>
      <c r="AE1171" s="45" t="str">
        <f t="shared" si="57"/>
        <v/>
      </c>
      <c r="AF1171" s="45" t="str">
        <f>IF(AD1171="","",COUNTIF($AE$1:$AE1170,$AE1171)+RANK($AE1171,$AE$2:$AE$10540,1))</f>
        <v/>
      </c>
      <c r="AG1171" s="45" t="str">
        <f t="shared" si="58"/>
        <v/>
      </c>
      <c r="AH1171" s="45" t="str">
        <f>IF($AD1171="","",COUNTIF($AG$1:$AG1170,$AG1171)+RANK($AG1171,$AG$1:$AG$10539,0))</f>
        <v/>
      </c>
      <c r="AI1171" s="10" t="str">
        <f t="shared" si="59"/>
        <v>2008-09 Be A Player Signatures #SNA Nik Antropov   AU  /   $</v>
      </c>
      <c r="AJ1171" s="11">
        <v>2008</v>
      </c>
      <c r="AK1171" s="17" t="s">
        <v>1985</v>
      </c>
      <c r="AL1171" s="12" t="s">
        <v>630</v>
      </c>
      <c r="AM1171" s="10" t="s">
        <v>717</v>
      </c>
      <c r="AN1171" s="12" t="s">
        <v>718</v>
      </c>
      <c r="AO1171" s="9"/>
      <c r="AP1171" s="9"/>
      <c r="AQ1171" s="9"/>
      <c r="AR1171" s="29" t="s">
        <v>2467</v>
      </c>
      <c r="AS1171" s="9"/>
      <c r="AT1171" s="9" t="s">
        <v>1857</v>
      </c>
      <c r="AU1171" s="9"/>
      <c r="AV1171" s="13"/>
      <c r="AW1171" s="13"/>
      <c r="AX1171" s="9"/>
      <c r="AY1171" s="9"/>
      <c r="AZ1171" s="9"/>
      <c r="BA1171" s="33"/>
      <c r="BB1171" s="33"/>
      <c r="BC1171" s="36"/>
      <c r="BD1171" s="12" t="s">
        <v>1771</v>
      </c>
    </row>
    <row r="1172" spans="1:56" s="12" customFormat="1" x14ac:dyDescent="0.2">
      <c r="A1172" s="9" t="str">
        <f>IF(Search!$C$5="","",IF(COUNTA(Inventory!$AP1172)=1,1,""))</f>
        <v/>
      </c>
      <c r="B1172" s="9" t="str">
        <f>IF(Search!$C$4="","",IF(ISNUMBER(SEARCH(Search!$C$4,$AR1172))=TRUE,1,""))</f>
        <v/>
      </c>
      <c r="C1172" s="9" t="str">
        <f>IF(Search!$C$6="x",IF(COUNTA($AQ1172)=1,1,"N"),IF(COUNTA($AQ1172)=1,"N",""))</f>
        <v/>
      </c>
      <c r="D1172" s="9" t="str">
        <f>IF(Search!$O$8="","",IF(ISNUMBER(SEARCH(Search!$O$8,$BD1172))=TRUE,1,""))</f>
        <v/>
      </c>
      <c r="E1172" s="9" t="str">
        <f>IF(Search!$C$7="","",IF(ISNUMBER(SEARCH(Search!$C$7,$AN1172))=TRUE,1,""))</f>
        <v/>
      </c>
      <c r="F1172" s="9" t="str">
        <f>IF(Search!$C$8="","",IF(ISNUMBER(SEARCH(Search!$C$8,$AO1172))=TRUE,1,""))</f>
        <v/>
      </c>
      <c r="G1172" s="9" t="str">
        <f>IF(Search!$F$4="","",IF(Inventory!$AJ1172&lt;Search!$F$4,"",1))</f>
        <v/>
      </c>
      <c r="H1172" s="9" t="str">
        <f>IF(Search!$F$5="","",IF(Inventory!$AJ1172&gt;Search!$F$5,"",1))</f>
        <v/>
      </c>
      <c r="I1172" s="9" t="str">
        <f>IF(Search!$F$7="","",IF(Search!$F$8="",IF(ISNUMBER(SEARCH(Search!$F$7,$AL1172))=TRUE,1,""),""))</f>
        <v/>
      </c>
      <c r="J1172" s="9" t="str">
        <f>IF($AL1172=Search!$F$8,1,"")</f>
        <v/>
      </c>
      <c r="K1172" s="9" t="str">
        <f>IF(Search!$I$4="","",IF(COUNTA($AS1172)=1,IF(Search!$I$4="N","N",1),""))</f>
        <v/>
      </c>
      <c r="L1172" s="9" t="str">
        <f>IF(Search!$I$5="","",IF($AS1172="RC",1,""))</f>
        <v/>
      </c>
      <c r="M1172" s="9" t="str">
        <f>IF(Search!$I$6="","",IF($AS1172="RCP",1,""))</f>
        <v/>
      </c>
      <c r="N1172" s="9" t="str">
        <f>IF(Search!$I$8="","",IF(COUNTA($AT1172)=1,IF(Search!$I$8="N","N",1),""))</f>
        <v/>
      </c>
      <c r="O1172" s="9" t="str">
        <f>IF(Search!$L$4="","",IF(COUNTA($AU1172)=1,IF(Search!$L$4="N","N",1),""))</f>
        <v/>
      </c>
      <c r="P1172" s="9" t="str">
        <f>IF(Search!$L$5="","",IF(ISNUMBER(SEARCH("Jersey",$AU1172))=TRUE,IF(Search!$L$5="N","N",1),""))</f>
        <v/>
      </c>
      <c r="Q1172" s="9" t="str">
        <f>IF(Search!$L$6="","",IF(ISNUMBER(SEARCH("Patch",$AU1172))=TRUE,IF(Search!$L$6="N","N",1),""))</f>
        <v/>
      </c>
      <c r="R1172" s="9" t="str">
        <f>IF(Search!$L$7="","",IF(ISNUMBER(SEARCH("Shield",$AU1172))=TRUE,IF(Search!$L$7="N","N",1),""))</f>
        <v/>
      </c>
      <c r="S1172" s="9" t="str">
        <f>IF(Search!$L$8="","",IF(ISNUMBER(SEARCH("Stick",$AU1172))=TRUE,IF(Search!$L$8="N","N",1),""))</f>
        <v/>
      </c>
      <c r="T1172" s="9" t="str">
        <f>IF(Search!$O$4="","",IF(COUNTA($AW1172)=1,IF(Search!$O$4="N","N",1),""))</f>
        <v/>
      </c>
      <c r="U1172" s="9" t="str">
        <f>IF(Search!$O$5="","",IF($AW1172="","",IF($AW1172&lt;Search!$O$5,"",1)))</f>
        <v/>
      </c>
      <c r="V1172" s="9" t="str">
        <f>IF(Search!$O$6="","",IF($AW1172="","",IF($AW1172&gt;Search!$O$6,"",1)))</f>
        <v/>
      </c>
      <c r="W1172" s="9" t="str">
        <f>IF(Search!$U$4="","",IF($AX1172="","",1))</f>
        <v/>
      </c>
      <c r="X1172" s="9" t="str">
        <f>IF(Search!$U$5="","",IF(ISNUMBER(SEARCH(Search!$U$5,$AX1172))=TRUE,IF(Search!$U$5="N","N",1),""))</f>
        <v/>
      </c>
      <c r="Y1172" s="9" t="str">
        <f>IF(Search!$U$6="","",IF($AY1172&lt;Search!$U$6,"",1))</f>
        <v/>
      </c>
      <c r="Z1172" s="9" t="str">
        <f>IF(Search!$R$4="","",IF(Inventory!$BA1172&lt;Search!$R$4,"",1))</f>
        <v/>
      </c>
      <c r="AA1172" s="9" t="str">
        <f>IF(Search!$R$5="","",IF($BA1172&gt;Search!$R$5,"",1))</f>
        <v/>
      </c>
      <c r="AB1172" s="9" t="str">
        <f>IF(Search!$R$6="","",IF($BB1172&lt;Search!$R$6,"",1))</f>
        <v/>
      </c>
      <c r="AC1172" s="9" t="str">
        <f>IF(Search!$R$7="","",IF($BB1172&lt;Search!$R$7,"",1))</f>
        <v/>
      </c>
      <c r="AD1172" s="45" t="str">
        <f>IF(COUNTIF($A1172:$AC1172,"n")&gt;0,"",IF(SUM($A1172:$AC1172)=COUNTA(Search!$C$4:$C$8,Search!$F$4:$F$8,Search!$I$4:$I$6,Search!$I$8,Search!$L$4:$L$8,Search!$O$4:$O$8,Search!$R$4:$R$7,Search!$U$4:$U$7)-COUNTIF(Search!$C$4:$U$7,"n"),1+LARGE($AD$1:AD1171,1),""))</f>
        <v/>
      </c>
      <c r="AE1172" s="45" t="str">
        <f t="shared" si="57"/>
        <v/>
      </c>
      <c r="AF1172" s="45" t="str">
        <f>IF(AD1172="","",COUNTIF($AE$1:$AE1171,$AE1172)+RANK($AE1172,$AE$2:$AE$10540,1))</f>
        <v/>
      </c>
      <c r="AG1172" s="45" t="str">
        <f t="shared" si="58"/>
        <v/>
      </c>
      <c r="AH1172" s="45" t="str">
        <f>IF($AD1172="","",COUNTIF($AG$1:$AG1171,$AG1172)+RANK($AG1172,$AG$1:$AG$10539,0))</f>
        <v/>
      </c>
      <c r="AI1172" s="10" t="str">
        <f t="shared" si="59"/>
        <v>2008-09 Be A Player Signatures #SRR Robyn Regehr   AU  /   $</v>
      </c>
      <c r="AJ1172" s="11">
        <v>2008</v>
      </c>
      <c r="AK1172" s="17" t="s">
        <v>1985</v>
      </c>
      <c r="AL1172" s="12" t="s">
        <v>630</v>
      </c>
      <c r="AM1172" s="10" t="s">
        <v>719</v>
      </c>
      <c r="AN1172" s="12" t="s">
        <v>501</v>
      </c>
      <c r="AO1172" s="9"/>
      <c r="AP1172" s="9"/>
      <c r="AQ1172" s="9"/>
      <c r="AR1172" s="14" t="s">
        <v>2466</v>
      </c>
      <c r="AS1172" s="9"/>
      <c r="AT1172" s="9" t="s">
        <v>1857</v>
      </c>
      <c r="AU1172" s="9"/>
      <c r="AV1172" s="13"/>
      <c r="AW1172" s="13"/>
      <c r="AX1172" s="9"/>
      <c r="AY1172" s="9"/>
      <c r="AZ1172" s="9"/>
      <c r="BA1172" s="33"/>
      <c r="BB1172" s="33"/>
      <c r="BC1172" s="36"/>
      <c r="BD1172" s="12" t="s">
        <v>1771</v>
      </c>
    </row>
    <row r="1173" spans="1:56" s="12" customFormat="1" x14ac:dyDescent="0.2">
      <c r="A1173" s="9">
        <f>IF(Search!$C$5="","",IF(COUNTA(Inventory!$AP1173)=1,1,""))</f>
        <v>1</v>
      </c>
      <c r="B1173" s="9" t="str">
        <f>IF(Search!$C$4="","",IF(ISNUMBER(SEARCH(Search!$C$4,$AR1173))=TRUE,1,""))</f>
        <v/>
      </c>
      <c r="C1173" s="9" t="str">
        <f>IF(Search!$C$6="x",IF(COUNTA($AQ1173)=1,1,"N"),IF(COUNTA($AQ1173)=1,"N",""))</f>
        <v/>
      </c>
      <c r="D1173" s="9" t="str">
        <f>IF(Search!$O$8="","",IF(ISNUMBER(SEARCH(Search!$O$8,$BD1173))=TRUE,1,""))</f>
        <v/>
      </c>
      <c r="E1173" s="9" t="str">
        <f>IF(Search!$C$7="","",IF(ISNUMBER(SEARCH(Search!$C$7,$AN1173))=TRUE,1,""))</f>
        <v/>
      </c>
      <c r="F1173" s="9" t="str">
        <f>IF(Search!$C$8="","",IF(ISNUMBER(SEARCH(Search!$C$8,$AO1173))=TRUE,1,""))</f>
        <v/>
      </c>
      <c r="G1173" s="9" t="str">
        <f>IF(Search!$F$4="","",IF(Inventory!$AJ1173&lt;Search!$F$4,"",1))</f>
        <v/>
      </c>
      <c r="H1173" s="9" t="str">
        <f>IF(Search!$F$5="","",IF(Inventory!$AJ1173&gt;Search!$F$5,"",1))</f>
        <v/>
      </c>
      <c r="I1173" s="9" t="str">
        <f>IF(Search!$F$7="","",IF(Search!$F$8="",IF(ISNUMBER(SEARCH(Search!$F$7,$AL1173))=TRUE,1,""),""))</f>
        <v/>
      </c>
      <c r="J1173" s="9" t="str">
        <f>IF($AL1173=Search!$F$8,1,"")</f>
        <v/>
      </c>
      <c r="K1173" s="9" t="str">
        <f>IF(Search!$I$4="","",IF(COUNTA($AS1173)=1,IF(Search!$I$4="N","N",1),""))</f>
        <v/>
      </c>
      <c r="L1173" s="9" t="str">
        <f>IF(Search!$I$5="","",IF($AS1173="RC",1,""))</f>
        <v/>
      </c>
      <c r="M1173" s="9" t="str">
        <f>IF(Search!$I$6="","",IF($AS1173="RCP",1,""))</f>
        <v/>
      </c>
      <c r="N1173" s="9" t="str">
        <f>IF(Search!$I$8="","",IF(COUNTA($AT1173)=1,IF(Search!$I$8="N","N",1),""))</f>
        <v/>
      </c>
      <c r="O1173" s="9" t="str">
        <f>IF(Search!$L$4="","",IF(COUNTA($AU1173)=1,IF(Search!$L$4="N","N",1),""))</f>
        <v/>
      </c>
      <c r="P1173" s="9" t="str">
        <f>IF(Search!$L$5="","",IF(ISNUMBER(SEARCH("Jersey",$AU1173))=TRUE,IF(Search!$L$5="N","N",1),""))</f>
        <v/>
      </c>
      <c r="Q1173" s="9" t="str">
        <f>IF(Search!$L$6="","",IF(ISNUMBER(SEARCH("Patch",$AU1173))=TRUE,IF(Search!$L$6="N","N",1),""))</f>
        <v/>
      </c>
      <c r="R1173" s="9" t="str">
        <f>IF(Search!$L$7="","",IF(ISNUMBER(SEARCH("Shield",$AU1173))=TRUE,IF(Search!$L$7="N","N",1),""))</f>
        <v/>
      </c>
      <c r="S1173" s="9" t="str">
        <f>IF(Search!$L$8="","",IF(ISNUMBER(SEARCH("Stick",$AU1173))=TRUE,IF(Search!$L$8="N","N",1),""))</f>
        <v/>
      </c>
      <c r="T1173" s="9" t="str">
        <f>IF(Search!$O$4="","",IF(COUNTA($AW1173)=1,IF(Search!$O$4="N","N",1),""))</f>
        <v/>
      </c>
      <c r="U1173" s="9" t="str">
        <f>IF(Search!$O$5="","",IF($AW1173="","",IF($AW1173&lt;Search!$O$5,"",1)))</f>
        <v/>
      </c>
      <c r="V1173" s="9" t="str">
        <f>IF(Search!$O$6="","",IF($AW1173="","",IF($AW1173&gt;Search!$O$6,"",1)))</f>
        <v/>
      </c>
      <c r="W1173" s="9" t="str">
        <f>IF(Search!$U$4="","",IF($AX1173="","",1))</f>
        <v/>
      </c>
      <c r="X1173" s="9" t="str">
        <f>IF(Search!$U$5="","",IF(ISNUMBER(SEARCH(Search!$U$5,$AX1173))=TRUE,IF(Search!$U$5="N","N",1),""))</f>
        <v/>
      </c>
      <c r="Y1173" s="9" t="str">
        <f>IF(Search!$U$6="","",IF($AY1173&lt;Search!$U$6,"",1))</f>
        <v/>
      </c>
      <c r="Z1173" s="9" t="str">
        <f>IF(Search!$R$4="","",IF(Inventory!$BA1173&lt;Search!$R$4,"",1))</f>
        <v/>
      </c>
      <c r="AA1173" s="9" t="str">
        <f>IF(Search!$R$5="","",IF($BA1173&gt;Search!$R$5,"",1))</f>
        <v/>
      </c>
      <c r="AB1173" s="9" t="str">
        <f>IF(Search!$R$6="","",IF($BB1173&lt;Search!$R$6,"",1))</f>
        <v/>
      </c>
      <c r="AC1173" s="9" t="str">
        <f>IF(Search!$R$7="","",IF($BB1173&lt;Search!$R$7,"",1))</f>
        <v/>
      </c>
      <c r="AD1173" s="45">
        <f>IF(COUNTIF($A1173:$AC1173,"n")&gt;0,"",IF(SUM($A1173:$AC1173)=COUNTA(Search!$C$4:$C$8,Search!$F$4:$F$8,Search!$I$4:$I$6,Search!$I$8,Search!$L$4:$L$8,Search!$O$4:$O$8,Search!$R$4:$R$7,Search!$U$4:$U$7)-COUNTIF(Search!$C$4:$U$7,"n"),1+LARGE($AD$1:AD1172,1),""))</f>
        <v>43</v>
      </c>
      <c r="AE1173" s="45">
        <f t="shared" si="57"/>
        <v>1929</v>
      </c>
      <c r="AF1173" s="45">
        <f>IF(AD1173="","",COUNTIF($AE$1:$AE1172,$AE1173)+RANK($AE1173,$AE$2:$AE$10540,1))</f>
        <v>363</v>
      </c>
      <c r="AG1173" s="45">
        <f t="shared" si="58"/>
        <v>0</v>
      </c>
      <c r="AH1173" s="45">
        <f>IF($AD1173="","",COUNTIF($AG$1:$AG1172,$AG1173)+RANK($AG1173,$AG$1:$AG$10539,0))</f>
        <v>205</v>
      </c>
      <c r="AI1173" s="10" t="str">
        <f t="shared" si="59"/>
        <v>2008-09 Black Diamond #166 Nikolai Kulemin TOR RC   /   $</v>
      </c>
      <c r="AJ1173" s="11">
        <v>2008</v>
      </c>
      <c r="AK1173" s="17" t="s">
        <v>1985</v>
      </c>
      <c r="AL1173" s="12" t="s">
        <v>407</v>
      </c>
      <c r="AM1173" s="10">
        <v>166</v>
      </c>
      <c r="AN1173" s="12" t="s">
        <v>720</v>
      </c>
      <c r="AO1173" s="9" t="s">
        <v>1904</v>
      </c>
      <c r="AP1173" s="9" t="s">
        <v>1902</v>
      </c>
      <c r="AQ1173" s="9"/>
      <c r="AR1173" s="14"/>
      <c r="AS1173" s="29" t="s">
        <v>2</v>
      </c>
      <c r="AT1173" s="9"/>
      <c r="AU1173" s="9"/>
      <c r="AV1173" s="13"/>
      <c r="AW1173" s="13"/>
      <c r="AX1173" s="9"/>
      <c r="AY1173" s="9"/>
      <c r="AZ1173" s="9"/>
      <c r="BA1173" s="33"/>
      <c r="BB1173" s="33"/>
      <c r="BC1173" s="36"/>
      <c r="BD1173" s="12" t="s">
        <v>1771</v>
      </c>
    </row>
    <row r="1174" spans="1:56" s="12" customFormat="1" x14ac:dyDescent="0.2">
      <c r="A1174" s="9">
        <f>IF(Search!$C$5="","",IF(COUNTA(Inventory!$AP1174)=1,1,""))</f>
        <v>1</v>
      </c>
      <c r="B1174" s="9" t="str">
        <f>IF(Search!$C$4="","",IF(ISNUMBER(SEARCH(Search!$C$4,$AR1174))=TRUE,1,""))</f>
        <v/>
      </c>
      <c r="C1174" s="9" t="str">
        <f>IF(Search!$C$6="x",IF(COUNTA($AQ1174)=1,1,"N"),IF(COUNTA($AQ1174)=1,"N",""))</f>
        <v/>
      </c>
      <c r="D1174" s="9" t="str">
        <f>IF(Search!$O$8="","",IF(ISNUMBER(SEARCH(Search!$O$8,$BD1174))=TRUE,1,""))</f>
        <v/>
      </c>
      <c r="E1174" s="9" t="str">
        <f>IF(Search!$C$7="","",IF(ISNUMBER(SEARCH(Search!$C$7,$AN1174))=TRUE,1,""))</f>
        <v/>
      </c>
      <c r="F1174" s="9" t="str">
        <f>IF(Search!$C$8="","",IF(ISNUMBER(SEARCH(Search!$C$8,$AO1174))=TRUE,1,""))</f>
        <v/>
      </c>
      <c r="G1174" s="9" t="str">
        <f>IF(Search!$F$4="","",IF(Inventory!$AJ1174&lt;Search!$F$4,"",1))</f>
        <v/>
      </c>
      <c r="H1174" s="9" t="str">
        <f>IF(Search!$F$5="","",IF(Inventory!$AJ1174&gt;Search!$F$5,"",1))</f>
        <v/>
      </c>
      <c r="I1174" s="9" t="str">
        <f>IF(Search!$F$7="","",IF(Search!$F$8="",IF(ISNUMBER(SEARCH(Search!$F$7,$AL1174))=TRUE,1,""),""))</f>
        <v/>
      </c>
      <c r="J1174" s="9" t="str">
        <f>IF($AL1174=Search!$F$8,1,"")</f>
        <v/>
      </c>
      <c r="K1174" s="9" t="str">
        <f>IF(Search!$I$4="","",IF(COUNTA($AS1174)=1,IF(Search!$I$4="N","N",1),""))</f>
        <v/>
      </c>
      <c r="L1174" s="9" t="str">
        <f>IF(Search!$I$5="","",IF($AS1174="RC",1,""))</f>
        <v/>
      </c>
      <c r="M1174" s="9" t="str">
        <f>IF(Search!$I$6="","",IF($AS1174="RCP",1,""))</f>
        <v/>
      </c>
      <c r="N1174" s="9" t="str">
        <f>IF(Search!$I$8="","",IF(COUNTA($AT1174)=1,IF(Search!$I$8="N","N",1),""))</f>
        <v/>
      </c>
      <c r="O1174" s="9" t="str">
        <f>IF(Search!$L$4="","",IF(COUNTA($AU1174)=1,IF(Search!$L$4="N","N",1),""))</f>
        <v/>
      </c>
      <c r="P1174" s="9" t="str">
        <f>IF(Search!$L$5="","",IF(ISNUMBER(SEARCH("Jersey",$AU1174))=TRUE,IF(Search!$L$5="N","N",1),""))</f>
        <v/>
      </c>
      <c r="Q1174" s="9" t="str">
        <f>IF(Search!$L$6="","",IF(ISNUMBER(SEARCH("Patch",$AU1174))=TRUE,IF(Search!$L$6="N","N",1),""))</f>
        <v/>
      </c>
      <c r="R1174" s="9" t="str">
        <f>IF(Search!$L$7="","",IF(ISNUMBER(SEARCH("Shield",$AU1174))=TRUE,IF(Search!$L$7="N","N",1),""))</f>
        <v/>
      </c>
      <c r="S1174" s="9" t="str">
        <f>IF(Search!$L$8="","",IF(ISNUMBER(SEARCH("Stick",$AU1174))=TRUE,IF(Search!$L$8="N","N",1),""))</f>
        <v/>
      </c>
      <c r="T1174" s="9" t="str">
        <f>IF(Search!$O$4="","",IF(COUNTA($AW1174)=1,IF(Search!$O$4="N","N",1),""))</f>
        <v/>
      </c>
      <c r="U1174" s="9" t="str">
        <f>IF(Search!$O$5="","",IF($AW1174="","",IF($AW1174&lt;Search!$O$5,"",1)))</f>
        <v/>
      </c>
      <c r="V1174" s="9" t="str">
        <f>IF(Search!$O$6="","",IF($AW1174="","",IF($AW1174&gt;Search!$O$6,"",1)))</f>
        <v/>
      </c>
      <c r="W1174" s="9" t="str">
        <f>IF(Search!$U$4="","",IF($AX1174="","",1))</f>
        <v/>
      </c>
      <c r="X1174" s="9" t="str">
        <f>IF(Search!$U$5="","",IF(ISNUMBER(SEARCH(Search!$U$5,$AX1174))=TRUE,IF(Search!$U$5="N","N",1),""))</f>
        <v/>
      </c>
      <c r="Y1174" s="9" t="str">
        <f>IF(Search!$U$6="","",IF($AY1174&lt;Search!$U$6,"",1))</f>
        <v/>
      </c>
      <c r="Z1174" s="9" t="str">
        <f>IF(Search!$R$4="","",IF(Inventory!$BA1174&lt;Search!$R$4,"",1))</f>
        <v/>
      </c>
      <c r="AA1174" s="9" t="str">
        <f>IF(Search!$R$5="","",IF($BA1174&gt;Search!$R$5,"",1))</f>
        <v/>
      </c>
      <c r="AB1174" s="9" t="str">
        <f>IF(Search!$R$6="","",IF($BB1174&lt;Search!$R$6,"",1))</f>
        <v/>
      </c>
      <c r="AC1174" s="9" t="str">
        <f>IF(Search!$R$7="","",IF($BB1174&lt;Search!$R$7,"",1))</f>
        <v/>
      </c>
      <c r="AD1174" s="45">
        <f>IF(COUNTIF($A1174:$AC1174,"n")&gt;0,"",IF(SUM($A1174:$AC1174)=COUNTA(Search!$C$4:$C$8,Search!$F$4:$F$8,Search!$I$4:$I$6,Search!$I$8,Search!$L$4:$L$8,Search!$O$4:$O$8,Search!$R$4:$R$7,Search!$U$4:$U$7)-COUNTIF(Search!$C$4:$U$7,"n"),1+LARGE($AD$1:AD1173,1),""))</f>
        <v>44</v>
      </c>
      <c r="AE1174" s="45">
        <f t="shared" si="57"/>
        <v>1611</v>
      </c>
      <c r="AF1174" s="45">
        <f>IF(AD1174="","",COUNTIF($AE$1:$AE1173,$AE1174)+RANK($AE1174,$AE$2:$AE$10540,1))</f>
        <v>294</v>
      </c>
      <c r="AG1174" s="45">
        <f t="shared" si="58"/>
        <v>0</v>
      </c>
      <c r="AH1174" s="45">
        <f>IF($AD1174="","",COUNTIF($AG$1:$AG1173,$AG1174)+RANK($AG1174,$AG$1:$AG$10539,0))</f>
        <v>206</v>
      </c>
      <c r="AI1174" s="10" t="str">
        <f t="shared" si="59"/>
        <v>2008-09 Black Diamond Ruby #187 Mats Sundin     /   $</v>
      </c>
      <c r="AJ1174" s="11">
        <v>2008</v>
      </c>
      <c r="AK1174" s="17" t="s">
        <v>1985</v>
      </c>
      <c r="AL1174" s="12" t="s">
        <v>867</v>
      </c>
      <c r="AM1174" s="10">
        <v>187</v>
      </c>
      <c r="AN1174" s="15" t="s">
        <v>215</v>
      </c>
      <c r="AO1174" s="14"/>
      <c r="AP1174" s="14" t="s">
        <v>1902</v>
      </c>
      <c r="AQ1174" s="14"/>
      <c r="AR1174" s="14"/>
      <c r="AS1174" s="9"/>
      <c r="AT1174" s="9"/>
      <c r="AU1174" s="9"/>
      <c r="AV1174" s="13"/>
      <c r="AW1174" s="13"/>
      <c r="AX1174" s="9"/>
      <c r="AY1174" s="9"/>
      <c r="AZ1174" s="9"/>
      <c r="BA1174" s="33"/>
      <c r="BB1174" s="33"/>
      <c r="BC1174" s="36"/>
      <c r="BD1174" s="12" t="s">
        <v>1771</v>
      </c>
    </row>
    <row r="1175" spans="1:56" s="12" customFormat="1" x14ac:dyDescent="0.2">
      <c r="A1175" s="9" t="str">
        <f>IF(Search!$C$5="","",IF(COUNTA(Inventory!$AP1175)=1,1,""))</f>
        <v/>
      </c>
      <c r="B1175" s="9" t="str">
        <f>IF(Search!$C$4="","",IF(ISNUMBER(SEARCH(Search!$C$4,$AR1175))=TRUE,1,""))</f>
        <v/>
      </c>
      <c r="C1175" s="9" t="str">
        <f>IF(Search!$C$6="x",IF(COUNTA($AQ1175)=1,1,"N"),IF(COUNTA($AQ1175)=1,"N",""))</f>
        <v/>
      </c>
      <c r="D1175" s="9" t="str">
        <f>IF(Search!$O$8="","",IF(ISNUMBER(SEARCH(Search!$O$8,$BD1175))=TRUE,1,""))</f>
        <v/>
      </c>
      <c r="E1175" s="9" t="str">
        <f>IF(Search!$C$7="","",IF(ISNUMBER(SEARCH(Search!$C$7,$AN1175))=TRUE,1,""))</f>
        <v/>
      </c>
      <c r="F1175" s="9" t="str">
        <f>IF(Search!$C$8="","",IF(ISNUMBER(SEARCH(Search!$C$8,$AO1175))=TRUE,1,""))</f>
        <v/>
      </c>
      <c r="G1175" s="9" t="str">
        <f>IF(Search!$F$4="","",IF(Inventory!$AJ1175&lt;Search!$F$4,"",1))</f>
        <v/>
      </c>
      <c r="H1175" s="9" t="str">
        <f>IF(Search!$F$5="","",IF(Inventory!$AJ1175&gt;Search!$F$5,"",1))</f>
        <v/>
      </c>
      <c r="I1175" s="9" t="str">
        <f>IF(Search!$F$7="","",IF(Search!$F$8="",IF(ISNUMBER(SEARCH(Search!$F$7,$AL1175))=TRUE,1,""),""))</f>
        <v/>
      </c>
      <c r="J1175" s="9" t="str">
        <f>IF($AL1175=Search!$F$8,1,"")</f>
        <v/>
      </c>
      <c r="K1175" s="9" t="str">
        <f>IF(Search!$I$4="","",IF(COUNTA($AS1175)=1,IF(Search!$I$4="N","N",1),""))</f>
        <v/>
      </c>
      <c r="L1175" s="9" t="str">
        <f>IF(Search!$I$5="","",IF($AS1175="RC",1,""))</f>
        <v/>
      </c>
      <c r="M1175" s="9" t="str">
        <f>IF(Search!$I$6="","",IF($AS1175="RCP",1,""))</f>
        <v/>
      </c>
      <c r="N1175" s="9" t="str">
        <f>IF(Search!$I$8="","",IF(COUNTA($AT1175)=1,IF(Search!$I$8="N","N",1),""))</f>
        <v/>
      </c>
      <c r="O1175" s="9" t="str">
        <f>IF(Search!$L$4="","",IF(COUNTA($AU1175)=1,IF(Search!$L$4="N","N",1),""))</f>
        <v/>
      </c>
      <c r="P1175" s="9" t="str">
        <f>IF(Search!$L$5="","",IF(ISNUMBER(SEARCH("Jersey",$AU1175))=TRUE,IF(Search!$L$5="N","N",1),""))</f>
        <v/>
      </c>
      <c r="Q1175" s="9" t="str">
        <f>IF(Search!$L$6="","",IF(ISNUMBER(SEARCH("Patch",$AU1175))=TRUE,IF(Search!$L$6="N","N",1),""))</f>
        <v/>
      </c>
      <c r="R1175" s="9" t="str">
        <f>IF(Search!$L$7="","",IF(ISNUMBER(SEARCH("Shield",$AU1175))=TRUE,IF(Search!$L$7="N","N",1),""))</f>
        <v/>
      </c>
      <c r="S1175" s="9" t="str">
        <f>IF(Search!$L$8="","",IF(ISNUMBER(SEARCH("Stick",$AU1175))=TRUE,IF(Search!$L$8="N","N",1),""))</f>
        <v/>
      </c>
      <c r="T1175" s="9" t="str">
        <f>IF(Search!$O$4="","",IF(COUNTA($AW1175)=1,IF(Search!$O$4="N","N",1),""))</f>
        <v/>
      </c>
      <c r="U1175" s="9" t="str">
        <f>IF(Search!$O$5="","",IF($AW1175="","",IF($AW1175&lt;Search!$O$5,"",1)))</f>
        <v/>
      </c>
      <c r="V1175" s="9" t="str">
        <f>IF(Search!$O$6="","",IF($AW1175="","",IF($AW1175&gt;Search!$O$6,"",1)))</f>
        <v/>
      </c>
      <c r="W1175" s="9" t="str">
        <f>IF(Search!$U$4="","",IF($AX1175="","",1))</f>
        <v/>
      </c>
      <c r="X1175" s="9" t="str">
        <f>IF(Search!$U$5="","",IF(ISNUMBER(SEARCH(Search!$U$5,$AX1175))=TRUE,IF(Search!$U$5="N","N",1),""))</f>
        <v/>
      </c>
      <c r="Y1175" s="9" t="str">
        <f>IF(Search!$U$6="","",IF($AY1175&lt;Search!$U$6,"",1))</f>
        <v/>
      </c>
      <c r="Z1175" s="9" t="str">
        <f>IF(Search!$R$4="","",IF(Inventory!$BA1175&lt;Search!$R$4,"",1))</f>
        <v/>
      </c>
      <c r="AA1175" s="9" t="str">
        <f>IF(Search!$R$5="","",IF($BA1175&gt;Search!$R$5,"",1))</f>
        <v/>
      </c>
      <c r="AB1175" s="9" t="str">
        <f>IF(Search!$R$6="","",IF($BB1175&lt;Search!$R$6,"",1))</f>
        <v/>
      </c>
      <c r="AC1175" s="9" t="str">
        <f>IF(Search!$R$7="","",IF($BB1175&lt;Search!$R$7,"",1))</f>
        <v/>
      </c>
      <c r="AD1175" s="45" t="str">
        <f>IF(COUNTIF($A1175:$AC1175,"n")&gt;0,"",IF(SUM($A1175:$AC1175)=COUNTA(Search!$C$4:$C$8,Search!$F$4:$F$8,Search!$I$4:$I$6,Search!$I$8,Search!$L$4:$L$8,Search!$O$4:$O$8,Search!$R$4:$R$7,Search!$U$4:$U$7)-COUNTIF(Search!$C$4:$U$7,"n"),1+LARGE($AD$1:AD1174,1),""))</f>
        <v/>
      </c>
      <c r="AE1175" s="45" t="str">
        <f t="shared" si="57"/>
        <v/>
      </c>
      <c r="AF1175" s="45" t="str">
        <f>IF(AD1175="","",COUNTIF($AE$1:$AE1174,$AE1175)+RANK($AE1175,$AE$2:$AE$10540,1))</f>
        <v/>
      </c>
      <c r="AG1175" s="45" t="str">
        <f t="shared" si="58"/>
        <v/>
      </c>
      <c r="AH1175" s="45" t="str">
        <f>IF($AD1175="","",COUNTIF($AG$1:$AG1174,$AG1175)+RANK($AG1175,$AG$1:$AG$10539,0))</f>
        <v/>
      </c>
      <c r="AI1175" s="10" t="str">
        <f t="shared" si="59"/>
        <v>2008-09 Collector's Choice #224 Nikolai Kulemin TOR    /   $</v>
      </c>
      <c r="AJ1175" s="11">
        <v>2008</v>
      </c>
      <c r="AK1175" s="17" t="s">
        <v>1985</v>
      </c>
      <c r="AL1175" s="12" t="s">
        <v>319</v>
      </c>
      <c r="AM1175" s="10">
        <v>224</v>
      </c>
      <c r="AN1175" s="12" t="s">
        <v>720</v>
      </c>
      <c r="AO1175" s="9" t="s">
        <v>1904</v>
      </c>
      <c r="AP1175" s="9"/>
      <c r="AQ1175" s="9"/>
      <c r="AR1175" s="14"/>
      <c r="AS1175" s="9"/>
      <c r="AT1175" s="9"/>
      <c r="AU1175" s="9"/>
      <c r="AV1175" s="13"/>
      <c r="AW1175" s="13"/>
      <c r="AX1175" s="9"/>
      <c r="AY1175" s="9"/>
      <c r="AZ1175" s="9"/>
      <c r="BA1175" s="33"/>
      <c r="BB1175" s="33"/>
      <c r="BC1175" s="36"/>
      <c r="BD1175" s="12" t="s">
        <v>1771</v>
      </c>
    </row>
    <row r="1176" spans="1:56" s="12" customFormat="1" x14ac:dyDescent="0.2">
      <c r="A1176" s="9" t="str">
        <f>IF(Search!$C$5="","",IF(COUNTA(Inventory!$AP1176)=1,1,""))</f>
        <v/>
      </c>
      <c r="B1176" s="9" t="str">
        <f>IF(Search!$C$4="","",IF(ISNUMBER(SEARCH(Search!$C$4,$AR1176))=TRUE,1,""))</f>
        <v/>
      </c>
      <c r="C1176" s="9" t="str">
        <f>IF(Search!$C$6="x",IF(COUNTA($AQ1176)=1,1,"N"),IF(COUNTA($AQ1176)=1,"N",""))</f>
        <v/>
      </c>
      <c r="D1176" s="9" t="str">
        <f>IF(Search!$O$8="","",IF(ISNUMBER(SEARCH(Search!$O$8,$BD1176))=TRUE,1,""))</f>
        <v/>
      </c>
      <c r="E1176" s="9" t="str">
        <f>IF(Search!$C$7="","",IF(ISNUMBER(SEARCH(Search!$C$7,$AN1176))=TRUE,1,""))</f>
        <v/>
      </c>
      <c r="F1176" s="9" t="str">
        <f>IF(Search!$C$8="","",IF(ISNUMBER(SEARCH(Search!$C$8,$AO1176))=TRUE,1,""))</f>
        <v/>
      </c>
      <c r="G1176" s="9" t="str">
        <f>IF(Search!$F$4="","",IF(Inventory!$AJ1176&lt;Search!$F$4,"",1))</f>
        <v/>
      </c>
      <c r="H1176" s="9" t="str">
        <f>IF(Search!$F$5="","",IF(Inventory!$AJ1176&gt;Search!$F$5,"",1))</f>
        <v/>
      </c>
      <c r="I1176" s="9" t="str">
        <f>IF(Search!$F$7="","",IF(Search!$F$8="",IF(ISNUMBER(SEARCH(Search!$F$7,$AL1176))=TRUE,1,""),""))</f>
        <v/>
      </c>
      <c r="J1176" s="9" t="str">
        <f>IF($AL1176=Search!$F$8,1,"")</f>
        <v/>
      </c>
      <c r="K1176" s="9" t="str">
        <f>IF(Search!$I$4="","",IF(COUNTA($AS1176)=1,IF(Search!$I$4="N","N",1),""))</f>
        <v/>
      </c>
      <c r="L1176" s="9" t="str">
        <f>IF(Search!$I$5="","",IF($AS1176="RC",1,""))</f>
        <v/>
      </c>
      <c r="M1176" s="9" t="str">
        <f>IF(Search!$I$6="","",IF($AS1176="RCP",1,""))</f>
        <v/>
      </c>
      <c r="N1176" s="9" t="str">
        <f>IF(Search!$I$8="","",IF(COUNTA($AT1176)=1,IF(Search!$I$8="N","N",1),""))</f>
        <v/>
      </c>
      <c r="O1176" s="9" t="str">
        <f>IF(Search!$L$4="","",IF(COUNTA($AU1176)=1,IF(Search!$L$4="N","N",1),""))</f>
        <v/>
      </c>
      <c r="P1176" s="9" t="str">
        <f>IF(Search!$L$5="","",IF(ISNUMBER(SEARCH("Jersey",$AU1176))=TRUE,IF(Search!$L$5="N","N",1),""))</f>
        <v/>
      </c>
      <c r="Q1176" s="9" t="str">
        <f>IF(Search!$L$6="","",IF(ISNUMBER(SEARCH("Patch",$AU1176))=TRUE,IF(Search!$L$6="N","N",1),""))</f>
        <v/>
      </c>
      <c r="R1176" s="9" t="str">
        <f>IF(Search!$L$7="","",IF(ISNUMBER(SEARCH("Shield",$AU1176))=TRUE,IF(Search!$L$7="N","N",1),""))</f>
        <v/>
      </c>
      <c r="S1176" s="9" t="str">
        <f>IF(Search!$L$8="","",IF(ISNUMBER(SEARCH("Stick",$AU1176))=TRUE,IF(Search!$L$8="N","N",1),""))</f>
        <v/>
      </c>
      <c r="T1176" s="9" t="str">
        <f>IF(Search!$O$4="","",IF(COUNTA($AW1176)=1,IF(Search!$O$4="N","N",1),""))</f>
        <v/>
      </c>
      <c r="U1176" s="9" t="str">
        <f>IF(Search!$O$5="","",IF($AW1176="","",IF($AW1176&lt;Search!$O$5,"",1)))</f>
        <v/>
      </c>
      <c r="V1176" s="9" t="str">
        <f>IF(Search!$O$6="","",IF($AW1176="","",IF($AW1176&gt;Search!$O$6,"",1)))</f>
        <v/>
      </c>
      <c r="W1176" s="9" t="str">
        <f>IF(Search!$U$4="","",IF($AX1176="","",1))</f>
        <v/>
      </c>
      <c r="X1176" s="9" t="str">
        <f>IF(Search!$U$5="","",IF(ISNUMBER(SEARCH(Search!$U$5,$AX1176))=TRUE,IF(Search!$U$5="N","N",1),""))</f>
        <v/>
      </c>
      <c r="Y1176" s="9" t="str">
        <f>IF(Search!$U$6="","",IF($AY1176&lt;Search!$U$6,"",1))</f>
        <v/>
      </c>
      <c r="Z1176" s="9" t="str">
        <f>IF(Search!$R$4="","",IF(Inventory!$BA1176&lt;Search!$R$4,"",1))</f>
        <v/>
      </c>
      <c r="AA1176" s="9" t="str">
        <f>IF(Search!$R$5="","",IF($BA1176&gt;Search!$R$5,"",1))</f>
        <v/>
      </c>
      <c r="AB1176" s="9" t="str">
        <f>IF(Search!$R$6="","",IF($BB1176&lt;Search!$R$6,"",1))</f>
        <v/>
      </c>
      <c r="AC1176" s="9" t="str">
        <f>IF(Search!$R$7="","",IF($BB1176&lt;Search!$R$7,"",1))</f>
        <v/>
      </c>
      <c r="AD1176" s="45" t="str">
        <f>IF(COUNTIF($A1176:$AC1176,"n")&gt;0,"",IF(SUM($A1176:$AC1176)=COUNTA(Search!$C$4:$C$8,Search!$F$4:$F$8,Search!$I$4:$I$6,Search!$I$8,Search!$L$4:$L$8,Search!$O$4:$O$8,Search!$R$4:$R$7,Search!$U$4:$U$7)-COUNTIF(Search!$C$4:$U$7,"n"),1+LARGE($AD$1:AD1175,1),""))</f>
        <v/>
      </c>
      <c r="AE1176" s="45" t="str">
        <f t="shared" si="57"/>
        <v/>
      </c>
      <c r="AF1176" s="45" t="str">
        <f>IF(AD1176="","",COUNTIF($AE$1:$AE1175,$AE1176)+RANK($AE1176,$AE$2:$AE$10540,1))</f>
        <v/>
      </c>
      <c r="AG1176" s="45" t="str">
        <f t="shared" si="58"/>
        <v/>
      </c>
      <c r="AH1176" s="45" t="str">
        <f>IF($AD1176="","",COUNTIF($AG$1:$AG1175,$AG1176)+RANK($AG1176,$AG$1:$AG$10539,0))</f>
        <v/>
      </c>
      <c r="AI1176" s="10" t="str">
        <f t="shared" si="59"/>
        <v>2008-09 O-Pee-Chee Team Checklists #CL28 Toronto Maple Leafs TOR    /   $</v>
      </c>
      <c r="AJ1176" s="11">
        <v>2008</v>
      </c>
      <c r="AK1176" s="17" t="s">
        <v>1985</v>
      </c>
      <c r="AL1176" s="12" t="s">
        <v>721</v>
      </c>
      <c r="AM1176" s="10" t="s">
        <v>722</v>
      </c>
      <c r="AN1176" s="12" t="s">
        <v>202</v>
      </c>
      <c r="AO1176" s="9" t="s">
        <v>1904</v>
      </c>
      <c r="AP1176" s="9"/>
      <c r="AQ1176" s="9"/>
      <c r="AR1176" s="14"/>
      <c r="AS1176" s="9"/>
      <c r="AT1176" s="9"/>
      <c r="AU1176" s="9"/>
      <c r="AV1176" s="13"/>
      <c r="AW1176" s="13"/>
      <c r="AX1176" s="9"/>
      <c r="AY1176" s="9"/>
      <c r="AZ1176" s="9"/>
      <c r="BA1176" s="33"/>
      <c r="BB1176" s="33"/>
      <c r="BC1176" s="36"/>
      <c r="BD1176" s="12" t="s">
        <v>1771</v>
      </c>
    </row>
    <row r="1177" spans="1:56" s="12" customFormat="1" x14ac:dyDescent="0.2">
      <c r="A1177" s="9" t="str">
        <f>IF(Search!$C$5="","",IF(COUNTA(Inventory!$AP1177)=1,1,""))</f>
        <v/>
      </c>
      <c r="B1177" s="9" t="str">
        <f>IF(Search!$C$4="","",IF(ISNUMBER(SEARCH(Search!$C$4,$AR1177))=TRUE,1,""))</f>
        <v/>
      </c>
      <c r="C1177" s="9" t="str">
        <f>IF(Search!$C$6="x",IF(COUNTA($AQ1177)=1,1,"N"),IF(COUNTA($AQ1177)=1,"N",""))</f>
        <v/>
      </c>
      <c r="D1177" s="9" t="str">
        <f>IF(Search!$O$8="","",IF(ISNUMBER(SEARCH(Search!$O$8,$BD1177))=TRUE,1,""))</f>
        <v/>
      </c>
      <c r="E1177" s="9" t="str">
        <f>IF(Search!$C$7="","",IF(ISNUMBER(SEARCH(Search!$C$7,$AN1177))=TRUE,1,""))</f>
        <v/>
      </c>
      <c r="F1177" s="9" t="str">
        <f>IF(Search!$C$8="","",IF(ISNUMBER(SEARCH(Search!$C$8,$AO1177))=TRUE,1,""))</f>
        <v/>
      </c>
      <c r="G1177" s="9" t="str">
        <f>IF(Search!$F$4="","",IF(Inventory!$AJ1177&lt;Search!$F$4,"",1))</f>
        <v/>
      </c>
      <c r="H1177" s="9" t="str">
        <f>IF(Search!$F$5="","",IF(Inventory!$AJ1177&gt;Search!$F$5,"",1))</f>
        <v/>
      </c>
      <c r="I1177" s="9" t="str">
        <f>IF(Search!$F$7="","",IF(Search!$F$8="",IF(ISNUMBER(SEARCH(Search!$F$7,$AL1177))=TRUE,1,""),""))</f>
        <v/>
      </c>
      <c r="J1177" s="9" t="str">
        <f>IF($AL1177=Search!$F$8,1,"")</f>
        <v/>
      </c>
      <c r="K1177" s="9" t="str">
        <f>IF(Search!$I$4="","",IF(COUNTA($AS1177)=1,IF(Search!$I$4="N","N",1),""))</f>
        <v/>
      </c>
      <c r="L1177" s="9" t="str">
        <f>IF(Search!$I$5="","",IF($AS1177="RC",1,""))</f>
        <v/>
      </c>
      <c r="M1177" s="9" t="str">
        <f>IF(Search!$I$6="","",IF($AS1177="RCP",1,""))</f>
        <v/>
      </c>
      <c r="N1177" s="9" t="str">
        <f>IF(Search!$I$8="","",IF(COUNTA($AT1177)=1,IF(Search!$I$8="N","N",1),""))</f>
        <v/>
      </c>
      <c r="O1177" s="9" t="str">
        <f>IF(Search!$L$4="","",IF(COUNTA($AU1177)=1,IF(Search!$L$4="N","N",1),""))</f>
        <v/>
      </c>
      <c r="P1177" s="9" t="str">
        <f>IF(Search!$L$5="","",IF(ISNUMBER(SEARCH("Jersey",$AU1177))=TRUE,IF(Search!$L$5="N","N",1),""))</f>
        <v/>
      </c>
      <c r="Q1177" s="9" t="str">
        <f>IF(Search!$L$6="","",IF(ISNUMBER(SEARCH("Patch",$AU1177))=TRUE,IF(Search!$L$6="N","N",1),""))</f>
        <v/>
      </c>
      <c r="R1177" s="9" t="str">
        <f>IF(Search!$L$7="","",IF(ISNUMBER(SEARCH("Shield",$AU1177))=TRUE,IF(Search!$L$7="N","N",1),""))</f>
        <v/>
      </c>
      <c r="S1177" s="9" t="str">
        <f>IF(Search!$L$8="","",IF(ISNUMBER(SEARCH("Stick",$AU1177))=TRUE,IF(Search!$L$8="N","N",1),""))</f>
        <v/>
      </c>
      <c r="T1177" s="9" t="str">
        <f>IF(Search!$O$4="","",IF(COUNTA($AW1177)=1,IF(Search!$O$4="N","N",1),""))</f>
        <v/>
      </c>
      <c r="U1177" s="9" t="str">
        <f>IF(Search!$O$5="","",IF($AW1177="","",IF($AW1177&lt;Search!$O$5,"",1)))</f>
        <v/>
      </c>
      <c r="V1177" s="9" t="str">
        <f>IF(Search!$O$6="","",IF($AW1177="","",IF($AW1177&gt;Search!$O$6,"",1)))</f>
        <v/>
      </c>
      <c r="W1177" s="9" t="str">
        <f>IF(Search!$U$4="","",IF($AX1177="","",1))</f>
        <v/>
      </c>
      <c r="X1177" s="9" t="str">
        <f>IF(Search!$U$5="","",IF(ISNUMBER(SEARCH(Search!$U$5,$AX1177))=TRUE,IF(Search!$U$5="N","N",1),""))</f>
        <v/>
      </c>
      <c r="Y1177" s="9" t="str">
        <f>IF(Search!$U$6="","",IF($AY1177&lt;Search!$U$6,"",1))</f>
        <v/>
      </c>
      <c r="Z1177" s="9" t="str">
        <f>IF(Search!$R$4="","",IF(Inventory!$BA1177&lt;Search!$R$4,"",1))</f>
        <v/>
      </c>
      <c r="AA1177" s="9" t="str">
        <f>IF(Search!$R$5="","",IF($BA1177&gt;Search!$R$5,"",1))</f>
        <v/>
      </c>
      <c r="AB1177" s="9" t="str">
        <f>IF(Search!$R$6="","",IF($BB1177&lt;Search!$R$6,"",1))</f>
        <v/>
      </c>
      <c r="AC1177" s="9" t="str">
        <f>IF(Search!$R$7="","",IF($BB1177&lt;Search!$R$7,"",1))</f>
        <v/>
      </c>
      <c r="AD1177" s="45" t="str">
        <f>IF(COUNTIF($A1177:$AC1177,"n")&gt;0,"",IF(SUM($A1177:$AC1177)=COUNTA(Search!$C$4:$C$8,Search!$F$4:$F$8,Search!$I$4:$I$6,Search!$I$8,Search!$L$4:$L$8,Search!$O$4:$O$8,Search!$R$4:$R$7,Search!$U$4:$U$7)-COUNTIF(Search!$C$4:$U$7,"n"),1+LARGE($AD$1:AD1176,1),""))</f>
        <v/>
      </c>
      <c r="AE1177" s="45" t="str">
        <f t="shared" si="57"/>
        <v/>
      </c>
      <c r="AF1177" s="45" t="str">
        <f>IF(AD1177="","",COUNTIF($AE$1:$AE1176,$AE1177)+RANK($AE1177,$AE$2:$AE$10540,1))</f>
        <v/>
      </c>
      <c r="AG1177" s="45" t="str">
        <f t="shared" si="58"/>
        <v/>
      </c>
      <c r="AH1177" s="45" t="str">
        <f>IF($AD1177="","",COUNTIF($AG$1:$AG1176,$AG1177)+RANK($AG1177,$AG$1:$AG$10539,0))</f>
        <v/>
      </c>
      <c r="AI1177" s="10" t="str">
        <f t="shared" si="59"/>
        <v>2008-09 OPC Premier #83 Nikolai Kulemin TOR    /   $</v>
      </c>
      <c r="AJ1177" s="11">
        <v>2008</v>
      </c>
      <c r="AK1177" s="17" t="s">
        <v>1985</v>
      </c>
      <c r="AL1177" s="12" t="s">
        <v>208</v>
      </c>
      <c r="AM1177" s="10">
        <v>83</v>
      </c>
      <c r="AN1177" s="12" t="s">
        <v>720</v>
      </c>
      <c r="AO1177" s="9" t="s">
        <v>1904</v>
      </c>
      <c r="AP1177" s="9"/>
      <c r="AQ1177" s="9"/>
      <c r="AR1177" s="14"/>
      <c r="AS1177" s="9"/>
      <c r="AT1177" s="9"/>
      <c r="AU1177" s="9"/>
      <c r="AV1177" s="13"/>
      <c r="AW1177" s="13"/>
      <c r="AX1177" s="9"/>
      <c r="AY1177" s="9"/>
      <c r="AZ1177" s="9"/>
      <c r="BA1177" s="33"/>
      <c r="BB1177" s="33"/>
      <c r="BC1177" s="36"/>
      <c r="BD1177" s="12" t="s">
        <v>1771</v>
      </c>
    </row>
    <row r="1178" spans="1:56" s="12" customFormat="1" x14ac:dyDescent="0.2">
      <c r="A1178" s="9" t="str">
        <f>IF(Search!$C$5="","",IF(COUNTA(Inventory!$AP1178)=1,1,""))</f>
        <v/>
      </c>
      <c r="B1178" s="9" t="str">
        <f>IF(Search!$C$4="","",IF(ISNUMBER(SEARCH(Search!$C$4,$AR1178))=TRUE,1,""))</f>
        <v/>
      </c>
      <c r="C1178" s="9" t="str">
        <f>IF(Search!$C$6="x",IF(COUNTA($AQ1178)=1,1,"N"),IF(COUNTA($AQ1178)=1,"N",""))</f>
        <v/>
      </c>
      <c r="D1178" s="9" t="str">
        <f>IF(Search!$O$8="","",IF(ISNUMBER(SEARCH(Search!$O$8,$BD1178))=TRUE,1,""))</f>
        <v/>
      </c>
      <c r="E1178" s="9" t="str">
        <f>IF(Search!$C$7="","",IF(ISNUMBER(SEARCH(Search!$C$7,$AN1178))=TRUE,1,""))</f>
        <v/>
      </c>
      <c r="F1178" s="9" t="str">
        <f>IF(Search!$C$8="","",IF(ISNUMBER(SEARCH(Search!$C$8,$AO1178))=TRUE,1,""))</f>
        <v/>
      </c>
      <c r="G1178" s="9" t="str">
        <f>IF(Search!$F$4="","",IF(Inventory!$AJ1178&lt;Search!$F$4,"",1))</f>
        <v/>
      </c>
      <c r="H1178" s="9" t="str">
        <f>IF(Search!$F$5="","",IF(Inventory!$AJ1178&gt;Search!$F$5,"",1))</f>
        <v/>
      </c>
      <c r="I1178" s="9" t="str">
        <f>IF(Search!$F$7="","",IF(Search!$F$8="",IF(ISNUMBER(SEARCH(Search!$F$7,$AL1178))=TRUE,1,""),""))</f>
        <v/>
      </c>
      <c r="J1178" s="9" t="str">
        <f>IF($AL1178=Search!$F$8,1,"")</f>
        <v/>
      </c>
      <c r="K1178" s="9" t="str">
        <f>IF(Search!$I$4="","",IF(COUNTA($AS1178)=1,IF(Search!$I$4="N","N",1),""))</f>
        <v/>
      </c>
      <c r="L1178" s="9" t="str">
        <f>IF(Search!$I$5="","",IF($AS1178="RC",1,""))</f>
        <v/>
      </c>
      <c r="M1178" s="9" t="str">
        <f>IF(Search!$I$6="","",IF($AS1178="RCP",1,""))</f>
        <v/>
      </c>
      <c r="N1178" s="9" t="str">
        <f>IF(Search!$I$8="","",IF(COUNTA($AT1178)=1,IF(Search!$I$8="N","N",1),""))</f>
        <v/>
      </c>
      <c r="O1178" s="9" t="str">
        <f>IF(Search!$L$4="","",IF(COUNTA($AU1178)=1,IF(Search!$L$4="N","N",1),""))</f>
        <v/>
      </c>
      <c r="P1178" s="9" t="str">
        <f>IF(Search!$L$5="","",IF(ISNUMBER(SEARCH("Jersey",$AU1178))=TRUE,IF(Search!$L$5="N","N",1),""))</f>
        <v/>
      </c>
      <c r="Q1178" s="9" t="str">
        <f>IF(Search!$L$6="","",IF(ISNUMBER(SEARCH("Patch",$AU1178))=TRUE,IF(Search!$L$6="N","N",1),""))</f>
        <v/>
      </c>
      <c r="R1178" s="9" t="str">
        <f>IF(Search!$L$7="","",IF(ISNUMBER(SEARCH("Shield",$AU1178))=TRUE,IF(Search!$L$7="N","N",1),""))</f>
        <v/>
      </c>
      <c r="S1178" s="9" t="str">
        <f>IF(Search!$L$8="","",IF(ISNUMBER(SEARCH("Stick",$AU1178))=TRUE,IF(Search!$L$8="N","N",1),""))</f>
        <v/>
      </c>
      <c r="T1178" s="9" t="str">
        <f>IF(Search!$O$4="","",IF(COUNTA($AW1178)=1,IF(Search!$O$4="N","N",1),""))</f>
        <v/>
      </c>
      <c r="U1178" s="9" t="str">
        <f>IF(Search!$O$5="","",IF($AW1178="","",IF($AW1178&lt;Search!$O$5,"",1)))</f>
        <v/>
      </c>
      <c r="V1178" s="9" t="str">
        <f>IF(Search!$O$6="","",IF($AW1178="","",IF($AW1178&gt;Search!$O$6,"",1)))</f>
        <v/>
      </c>
      <c r="W1178" s="9" t="str">
        <f>IF(Search!$U$4="","",IF($AX1178="","",1))</f>
        <v/>
      </c>
      <c r="X1178" s="9" t="str">
        <f>IF(Search!$U$5="","",IF(ISNUMBER(SEARCH(Search!$U$5,$AX1178))=TRUE,IF(Search!$U$5="N","N",1),""))</f>
        <v/>
      </c>
      <c r="Y1178" s="9" t="str">
        <f>IF(Search!$U$6="","",IF($AY1178&lt;Search!$U$6,"",1))</f>
        <v/>
      </c>
      <c r="Z1178" s="9" t="str">
        <f>IF(Search!$R$4="","",IF(Inventory!$BA1178&lt;Search!$R$4,"",1))</f>
        <v/>
      </c>
      <c r="AA1178" s="9" t="str">
        <f>IF(Search!$R$5="","",IF($BA1178&gt;Search!$R$5,"",1))</f>
        <v/>
      </c>
      <c r="AB1178" s="9" t="str">
        <f>IF(Search!$R$6="","",IF($BB1178&lt;Search!$R$6,"",1))</f>
        <v/>
      </c>
      <c r="AC1178" s="9" t="str">
        <f>IF(Search!$R$7="","",IF($BB1178&lt;Search!$R$7,"",1))</f>
        <v/>
      </c>
      <c r="AD1178" s="45" t="str">
        <f>IF(COUNTIF($A1178:$AC1178,"n")&gt;0,"",IF(SUM($A1178:$AC1178)=COUNTA(Search!$C$4:$C$8,Search!$F$4:$F$8,Search!$I$4:$I$6,Search!$I$8,Search!$L$4:$L$8,Search!$O$4:$O$8,Search!$R$4:$R$7,Search!$U$4:$U$7)-COUNTIF(Search!$C$4:$U$7,"n"),1+LARGE($AD$1:AD1177,1),""))</f>
        <v/>
      </c>
      <c r="AE1178" s="45" t="str">
        <f t="shared" si="57"/>
        <v/>
      </c>
      <c r="AF1178" s="45" t="str">
        <f>IF(AD1178="","",COUNTIF($AE$1:$AE1177,$AE1178)+RANK($AE1178,$AE$2:$AE$10540,1))</f>
        <v/>
      </c>
      <c r="AG1178" s="45" t="str">
        <f t="shared" si="58"/>
        <v/>
      </c>
      <c r="AH1178" s="45" t="str">
        <f>IF($AD1178="","",COUNTIF($AG$1:$AG1177,$AG1178)+RANK($AG1178,$AG$1:$AG$10539,0))</f>
        <v/>
      </c>
      <c r="AI1178" s="10" t="str">
        <f t="shared" si="59"/>
        <v>2008-09 SP Authentic #215 Adam Pineault FW  RC   /   $</v>
      </c>
      <c r="AJ1178" s="11">
        <v>2008</v>
      </c>
      <c r="AK1178" s="17" t="s">
        <v>1985</v>
      </c>
      <c r="AL1178" s="12" t="s">
        <v>511</v>
      </c>
      <c r="AM1178" s="10">
        <v>215</v>
      </c>
      <c r="AN1178" s="12" t="s">
        <v>723</v>
      </c>
      <c r="AO1178" s="9"/>
      <c r="AP1178" s="9"/>
      <c r="AQ1178" s="9"/>
      <c r="AR1178" s="14" t="s">
        <v>2482</v>
      </c>
      <c r="AS1178" s="9" t="s">
        <v>2</v>
      </c>
      <c r="AT1178" s="9"/>
      <c r="AU1178" s="9"/>
      <c r="AV1178" s="13"/>
      <c r="AW1178" s="13"/>
      <c r="AX1178" s="9"/>
      <c r="AY1178" s="9"/>
      <c r="AZ1178" s="9"/>
      <c r="BA1178" s="33"/>
      <c r="BB1178" s="33"/>
      <c r="BC1178" s="36"/>
      <c r="BD1178" s="12" t="s">
        <v>1771</v>
      </c>
    </row>
    <row r="1179" spans="1:56" s="12" customFormat="1" x14ac:dyDescent="0.2">
      <c r="A1179" s="9" t="str">
        <f>IF(Search!$C$5="","",IF(COUNTA(Inventory!$AP1179)=1,1,""))</f>
        <v/>
      </c>
      <c r="B1179" s="9" t="str">
        <f>IF(Search!$C$4="","",IF(ISNUMBER(SEARCH(Search!$C$4,$AR1179))=TRUE,1,""))</f>
        <v/>
      </c>
      <c r="C1179" s="9" t="str">
        <f>IF(Search!$C$6="x",IF(COUNTA($AQ1179)=1,1,"N"),IF(COUNTA($AQ1179)=1,"N",""))</f>
        <v/>
      </c>
      <c r="D1179" s="9" t="str">
        <f>IF(Search!$O$8="","",IF(ISNUMBER(SEARCH(Search!$O$8,$BD1179))=TRUE,1,""))</f>
        <v/>
      </c>
      <c r="E1179" s="9" t="str">
        <f>IF(Search!$C$7="","",IF(ISNUMBER(SEARCH(Search!$C$7,$AN1179))=TRUE,1,""))</f>
        <v/>
      </c>
      <c r="F1179" s="9" t="str">
        <f>IF(Search!$C$8="","",IF(ISNUMBER(SEARCH(Search!$C$8,$AO1179))=TRUE,1,""))</f>
        <v/>
      </c>
      <c r="G1179" s="9" t="str">
        <f>IF(Search!$F$4="","",IF(Inventory!$AJ1179&lt;Search!$F$4,"",1))</f>
        <v/>
      </c>
      <c r="H1179" s="9" t="str">
        <f>IF(Search!$F$5="","",IF(Inventory!$AJ1179&gt;Search!$F$5,"",1))</f>
        <v/>
      </c>
      <c r="I1179" s="9" t="str">
        <f>IF(Search!$F$7="","",IF(Search!$F$8="",IF(ISNUMBER(SEARCH(Search!$F$7,$AL1179))=TRUE,1,""),""))</f>
        <v/>
      </c>
      <c r="J1179" s="9" t="str">
        <f>IF($AL1179=Search!$F$8,1,"")</f>
        <v/>
      </c>
      <c r="K1179" s="9" t="str">
        <f>IF(Search!$I$4="","",IF(COUNTA($AS1179)=1,IF(Search!$I$4="N","N",1),""))</f>
        <v/>
      </c>
      <c r="L1179" s="9" t="str">
        <f>IF(Search!$I$5="","",IF($AS1179="RC",1,""))</f>
        <v/>
      </c>
      <c r="M1179" s="9" t="str">
        <f>IF(Search!$I$6="","",IF($AS1179="RCP",1,""))</f>
        <v/>
      </c>
      <c r="N1179" s="9" t="str">
        <f>IF(Search!$I$8="","",IF(COUNTA($AT1179)=1,IF(Search!$I$8="N","N",1),""))</f>
        <v/>
      </c>
      <c r="O1179" s="9" t="str">
        <f>IF(Search!$L$4="","",IF(COUNTA($AU1179)=1,IF(Search!$L$4="N","N",1),""))</f>
        <v/>
      </c>
      <c r="P1179" s="9" t="str">
        <f>IF(Search!$L$5="","",IF(ISNUMBER(SEARCH("Jersey",$AU1179))=TRUE,IF(Search!$L$5="N","N",1),""))</f>
        <v/>
      </c>
      <c r="Q1179" s="9" t="str">
        <f>IF(Search!$L$6="","",IF(ISNUMBER(SEARCH("Patch",$AU1179))=TRUE,IF(Search!$L$6="N","N",1),""))</f>
        <v/>
      </c>
      <c r="R1179" s="9" t="str">
        <f>IF(Search!$L$7="","",IF(ISNUMBER(SEARCH("Shield",$AU1179))=TRUE,IF(Search!$L$7="N","N",1),""))</f>
        <v/>
      </c>
      <c r="S1179" s="9" t="str">
        <f>IF(Search!$L$8="","",IF(ISNUMBER(SEARCH("Stick",$AU1179))=TRUE,IF(Search!$L$8="N","N",1),""))</f>
        <v/>
      </c>
      <c r="T1179" s="9" t="str">
        <f>IF(Search!$O$4="","",IF(COUNTA($AW1179)=1,IF(Search!$O$4="N","N",1),""))</f>
        <v/>
      </c>
      <c r="U1179" s="9" t="str">
        <f>IF(Search!$O$5="","",IF($AW1179="","",IF($AW1179&lt;Search!$O$5,"",1)))</f>
        <v/>
      </c>
      <c r="V1179" s="9" t="str">
        <f>IF(Search!$O$6="","",IF($AW1179="","",IF($AW1179&gt;Search!$O$6,"",1)))</f>
        <v/>
      </c>
      <c r="W1179" s="9" t="str">
        <f>IF(Search!$U$4="","",IF($AX1179="","",1))</f>
        <v/>
      </c>
      <c r="X1179" s="9" t="str">
        <f>IF(Search!$U$5="","",IF(ISNUMBER(SEARCH(Search!$U$5,$AX1179))=TRUE,IF(Search!$U$5="N","N",1),""))</f>
        <v/>
      </c>
      <c r="Y1179" s="9" t="str">
        <f>IF(Search!$U$6="","",IF($AY1179&lt;Search!$U$6,"",1))</f>
        <v/>
      </c>
      <c r="Z1179" s="9" t="str">
        <f>IF(Search!$R$4="","",IF(Inventory!$BA1179&lt;Search!$R$4,"",1))</f>
        <v/>
      </c>
      <c r="AA1179" s="9" t="str">
        <f>IF(Search!$R$5="","",IF($BA1179&gt;Search!$R$5,"",1))</f>
        <v/>
      </c>
      <c r="AB1179" s="9" t="str">
        <f>IF(Search!$R$6="","",IF($BB1179&lt;Search!$R$6,"",1))</f>
        <v/>
      </c>
      <c r="AC1179" s="9" t="str">
        <f>IF(Search!$R$7="","",IF($BB1179&lt;Search!$R$7,"",1))</f>
        <v/>
      </c>
      <c r="AD1179" s="45" t="str">
        <f>IF(COUNTIF($A1179:$AC1179,"n")&gt;0,"",IF(SUM($A1179:$AC1179)=COUNTA(Search!$C$4:$C$8,Search!$F$4:$F$8,Search!$I$4:$I$6,Search!$I$8,Search!$L$4:$L$8,Search!$O$4:$O$8,Search!$R$4:$R$7,Search!$U$4:$U$7)-COUNTIF(Search!$C$4:$U$7,"n"),1+LARGE($AD$1:AD1178,1),""))</f>
        <v/>
      </c>
      <c r="AE1179" s="45" t="str">
        <f t="shared" si="57"/>
        <v/>
      </c>
      <c r="AF1179" s="45" t="str">
        <f>IF(AD1179="","",COUNTIF($AE$1:$AE1178,$AE1179)+RANK($AE1179,$AE$2:$AE$10540,1))</f>
        <v/>
      </c>
      <c r="AG1179" s="45" t="str">
        <f t="shared" si="58"/>
        <v/>
      </c>
      <c r="AH1179" s="45" t="str">
        <f>IF($AD1179="","",COUNTIF($AG$1:$AG1178,$AG1179)+RANK($AG1179,$AG$1:$AG$10539,0))</f>
        <v/>
      </c>
      <c r="AI1179" s="10" t="str">
        <f t="shared" si="59"/>
        <v>2008-09 SP Authentic #232 Robbie Earl FW TOR RC AU  /   $</v>
      </c>
      <c r="AJ1179" s="11">
        <v>2008</v>
      </c>
      <c r="AK1179" s="17" t="s">
        <v>1985</v>
      </c>
      <c r="AL1179" s="12" t="s">
        <v>511</v>
      </c>
      <c r="AM1179" s="10">
        <v>232</v>
      </c>
      <c r="AN1179" s="12" t="s">
        <v>724</v>
      </c>
      <c r="AO1179" s="29" t="s">
        <v>1904</v>
      </c>
      <c r="AP1179" s="9"/>
      <c r="AQ1179" s="9"/>
      <c r="AR1179" s="14" t="s">
        <v>2482</v>
      </c>
      <c r="AS1179" s="9" t="s">
        <v>2</v>
      </c>
      <c r="AT1179" s="9" t="s">
        <v>1857</v>
      </c>
      <c r="AU1179" s="9"/>
      <c r="AV1179" s="13"/>
      <c r="AW1179" s="13"/>
      <c r="AX1179" s="9"/>
      <c r="AY1179" s="9"/>
      <c r="AZ1179" s="9"/>
      <c r="BA1179" s="33"/>
      <c r="BB1179" s="33"/>
      <c r="BC1179" s="36"/>
      <c r="BD1179" s="12" t="s">
        <v>1771</v>
      </c>
    </row>
    <row r="1180" spans="1:56" s="12" customFormat="1" x14ac:dyDescent="0.2">
      <c r="A1180" s="9" t="str">
        <f>IF(Search!$C$5="","",IF(COUNTA(Inventory!$AP1180)=1,1,""))</f>
        <v/>
      </c>
      <c r="B1180" s="9" t="str">
        <f>IF(Search!$C$4="","",IF(ISNUMBER(SEARCH(Search!$C$4,$AR1180))=TRUE,1,""))</f>
        <v/>
      </c>
      <c r="C1180" s="9" t="str">
        <f>IF(Search!$C$6="x",IF(COUNTA($AQ1180)=1,1,"N"),IF(COUNTA($AQ1180)=1,"N",""))</f>
        <v/>
      </c>
      <c r="D1180" s="9" t="str">
        <f>IF(Search!$O$8="","",IF(ISNUMBER(SEARCH(Search!$O$8,$BD1180))=TRUE,1,""))</f>
        <v/>
      </c>
      <c r="E1180" s="9" t="str">
        <f>IF(Search!$C$7="","",IF(ISNUMBER(SEARCH(Search!$C$7,$AN1180))=TRUE,1,""))</f>
        <v/>
      </c>
      <c r="F1180" s="9" t="str">
        <f>IF(Search!$C$8="","",IF(ISNUMBER(SEARCH(Search!$C$8,$AO1180))=TRUE,1,""))</f>
        <v/>
      </c>
      <c r="G1180" s="9" t="str">
        <f>IF(Search!$F$4="","",IF(Inventory!$AJ1180&lt;Search!$F$4,"",1))</f>
        <v/>
      </c>
      <c r="H1180" s="9" t="str">
        <f>IF(Search!$F$5="","",IF(Inventory!$AJ1180&gt;Search!$F$5,"",1))</f>
        <v/>
      </c>
      <c r="I1180" s="9" t="str">
        <f>IF(Search!$F$7="","",IF(Search!$F$8="",IF(ISNUMBER(SEARCH(Search!$F$7,$AL1180))=TRUE,1,""),""))</f>
        <v/>
      </c>
      <c r="J1180" s="9" t="str">
        <f>IF($AL1180=Search!$F$8,1,"")</f>
        <v/>
      </c>
      <c r="K1180" s="9" t="str">
        <f>IF(Search!$I$4="","",IF(COUNTA($AS1180)=1,IF(Search!$I$4="N","N",1),""))</f>
        <v/>
      </c>
      <c r="L1180" s="9" t="str">
        <f>IF(Search!$I$5="","",IF($AS1180="RC",1,""))</f>
        <v/>
      </c>
      <c r="M1180" s="9" t="str">
        <f>IF(Search!$I$6="","",IF($AS1180="RCP",1,""))</f>
        <v/>
      </c>
      <c r="N1180" s="9" t="str">
        <f>IF(Search!$I$8="","",IF(COUNTA($AT1180)=1,IF(Search!$I$8="N","N",1),""))</f>
        <v/>
      </c>
      <c r="O1180" s="9" t="str">
        <f>IF(Search!$L$4="","",IF(COUNTA($AU1180)=1,IF(Search!$L$4="N","N",1),""))</f>
        <v/>
      </c>
      <c r="P1180" s="9" t="str">
        <f>IF(Search!$L$5="","",IF(ISNUMBER(SEARCH("Jersey",$AU1180))=TRUE,IF(Search!$L$5="N","N",1),""))</f>
        <v/>
      </c>
      <c r="Q1180" s="9" t="str">
        <f>IF(Search!$L$6="","",IF(ISNUMBER(SEARCH("Patch",$AU1180))=TRUE,IF(Search!$L$6="N","N",1),""))</f>
        <v/>
      </c>
      <c r="R1180" s="9" t="str">
        <f>IF(Search!$L$7="","",IF(ISNUMBER(SEARCH("Shield",$AU1180))=TRUE,IF(Search!$L$7="N","N",1),""))</f>
        <v/>
      </c>
      <c r="S1180" s="9" t="str">
        <f>IF(Search!$L$8="","",IF(ISNUMBER(SEARCH("Stick",$AU1180))=TRUE,IF(Search!$L$8="N","N",1),""))</f>
        <v/>
      </c>
      <c r="T1180" s="9" t="str">
        <f>IF(Search!$O$4="","",IF(COUNTA($AW1180)=1,IF(Search!$O$4="N","N",1),""))</f>
        <v/>
      </c>
      <c r="U1180" s="9" t="str">
        <f>IF(Search!$O$5="","",IF($AW1180="","",IF($AW1180&lt;Search!$O$5,"",1)))</f>
        <v/>
      </c>
      <c r="V1180" s="9" t="str">
        <f>IF(Search!$O$6="","",IF($AW1180="","",IF($AW1180&gt;Search!$O$6,"",1)))</f>
        <v/>
      </c>
      <c r="W1180" s="9" t="str">
        <f>IF(Search!$U$4="","",IF($AX1180="","",1))</f>
        <v/>
      </c>
      <c r="X1180" s="9" t="str">
        <f>IF(Search!$U$5="","",IF(ISNUMBER(SEARCH(Search!$U$5,$AX1180))=TRUE,IF(Search!$U$5="N","N",1),""))</f>
        <v/>
      </c>
      <c r="Y1180" s="9" t="str">
        <f>IF(Search!$U$6="","",IF($AY1180&lt;Search!$U$6,"",1))</f>
        <v/>
      </c>
      <c r="Z1180" s="9" t="str">
        <f>IF(Search!$R$4="","",IF(Inventory!$BA1180&lt;Search!$R$4,"",1))</f>
        <v/>
      </c>
      <c r="AA1180" s="9" t="str">
        <f>IF(Search!$R$5="","",IF($BA1180&gt;Search!$R$5,"",1))</f>
        <v/>
      </c>
      <c r="AB1180" s="9" t="str">
        <f>IF(Search!$R$6="","",IF($BB1180&lt;Search!$R$6,"",1))</f>
        <v/>
      </c>
      <c r="AC1180" s="9" t="str">
        <f>IF(Search!$R$7="","",IF($BB1180&lt;Search!$R$7,"",1))</f>
        <v/>
      </c>
      <c r="AD1180" s="45" t="str">
        <f>IF(COUNTIF($A1180:$AC1180,"n")&gt;0,"",IF(SUM($A1180:$AC1180)=COUNTA(Search!$C$4:$C$8,Search!$F$4:$F$8,Search!$I$4:$I$6,Search!$I$8,Search!$L$4:$L$8,Search!$O$4:$O$8,Search!$R$4:$R$7,Search!$U$4:$U$7)-COUNTIF(Search!$C$4:$U$7,"n"),1+LARGE($AD$1:AD1179,1),""))</f>
        <v/>
      </c>
      <c r="AE1180" s="45" t="str">
        <f t="shared" si="57"/>
        <v/>
      </c>
      <c r="AF1180" s="45" t="str">
        <f>IF(AD1180="","",COUNTIF($AE$1:$AE1179,$AE1180)+RANK($AE1180,$AE$2:$AE$10540,1))</f>
        <v/>
      </c>
      <c r="AG1180" s="45" t="str">
        <f t="shared" si="58"/>
        <v/>
      </c>
      <c r="AH1180" s="45" t="str">
        <f>IF($AD1180="","",COUNTIF($AG$1:$AG1179,$AG1180)+RANK($AG1180,$AG$1:$AG$10539,0))</f>
        <v/>
      </c>
      <c r="AI1180" s="10" t="str">
        <f t="shared" si="59"/>
        <v>2008-09 SP Authentic #244 Drew Doughty FW  RC AU  /   $</v>
      </c>
      <c r="AJ1180" s="11">
        <v>2008</v>
      </c>
      <c r="AK1180" s="17" t="s">
        <v>1985</v>
      </c>
      <c r="AL1180" s="12" t="s">
        <v>511</v>
      </c>
      <c r="AM1180" s="10">
        <v>244</v>
      </c>
      <c r="AN1180" s="12" t="s">
        <v>725</v>
      </c>
      <c r="AO1180" s="9"/>
      <c r="AP1180" s="9"/>
      <c r="AQ1180" s="9"/>
      <c r="AR1180" s="14" t="s">
        <v>2482</v>
      </c>
      <c r="AS1180" s="9" t="s">
        <v>2</v>
      </c>
      <c r="AT1180" s="9" t="s">
        <v>1857</v>
      </c>
      <c r="AU1180" s="9"/>
      <c r="AV1180" s="13"/>
      <c r="AW1180" s="13"/>
      <c r="AX1180" s="9"/>
      <c r="AY1180" s="9"/>
      <c r="AZ1180" s="9"/>
      <c r="BA1180" s="33"/>
      <c r="BB1180" s="33"/>
      <c r="BC1180" s="36"/>
      <c r="BD1180" s="12" t="s">
        <v>1771</v>
      </c>
    </row>
    <row r="1181" spans="1:56" s="12" customFormat="1" x14ac:dyDescent="0.2">
      <c r="A1181" s="9" t="str">
        <f>IF(Search!$C$5="","",IF(COUNTA(Inventory!$AP1181)=1,1,""))</f>
        <v/>
      </c>
      <c r="B1181" s="9" t="str">
        <f>IF(Search!$C$4="","",IF(ISNUMBER(SEARCH(Search!$C$4,$AR1181))=TRUE,1,""))</f>
        <v/>
      </c>
      <c r="C1181" s="9" t="str">
        <f>IF(Search!$C$6="x",IF(COUNTA($AQ1181)=1,1,"N"),IF(COUNTA($AQ1181)=1,"N",""))</f>
        <v/>
      </c>
      <c r="D1181" s="9" t="str">
        <f>IF(Search!$O$8="","",IF(ISNUMBER(SEARCH(Search!$O$8,$BD1181))=TRUE,1,""))</f>
        <v/>
      </c>
      <c r="E1181" s="9" t="str">
        <f>IF(Search!$C$7="","",IF(ISNUMBER(SEARCH(Search!$C$7,$AN1181))=TRUE,1,""))</f>
        <v/>
      </c>
      <c r="F1181" s="9" t="str">
        <f>IF(Search!$C$8="","",IF(ISNUMBER(SEARCH(Search!$C$8,$AO1181))=TRUE,1,""))</f>
        <v/>
      </c>
      <c r="G1181" s="9" t="str">
        <f>IF(Search!$F$4="","",IF(Inventory!$AJ1181&lt;Search!$F$4,"",1))</f>
        <v/>
      </c>
      <c r="H1181" s="9" t="str">
        <f>IF(Search!$F$5="","",IF(Inventory!$AJ1181&gt;Search!$F$5,"",1))</f>
        <v/>
      </c>
      <c r="I1181" s="9" t="str">
        <f>IF(Search!$F$7="","",IF(Search!$F$8="",IF(ISNUMBER(SEARCH(Search!$F$7,$AL1181))=TRUE,1,""),""))</f>
        <v/>
      </c>
      <c r="J1181" s="9" t="str">
        <f>IF($AL1181=Search!$F$8,1,"")</f>
        <v/>
      </c>
      <c r="K1181" s="9" t="str">
        <f>IF(Search!$I$4="","",IF(COUNTA($AS1181)=1,IF(Search!$I$4="N","N",1),""))</f>
        <v/>
      </c>
      <c r="L1181" s="9" t="str">
        <f>IF(Search!$I$5="","",IF($AS1181="RC",1,""))</f>
        <v/>
      </c>
      <c r="M1181" s="9" t="str">
        <f>IF(Search!$I$6="","",IF($AS1181="RCP",1,""))</f>
        <v/>
      </c>
      <c r="N1181" s="9" t="str">
        <f>IF(Search!$I$8="","",IF(COUNTA($AT1181)=1,IF(Search!$I$8="N","N",1),""))</f>
        <v/>
      </c>
      <c r="O1181" s="9" t="str">
        <f>IF(Search!$L$4="","",IF(COUNTA($AU1181)=1,IF(Search!$L$4="N","N",1),""))</f>
        <v/>
      </c>
      <c r="P1181" s="9" t="str">
        <f>IF(Search!$L$5="","",IF(ISNUMBER(SEARCH("Jersey",$AU1181))=TRUE,IF(Search!$L$5="N","N",1),""))</f>
        <v/>
      </c>
      <c r="Q1181" s="9" t="str">
        <f>IF(Search!$L$6="","",IF(ISNUMBER(SEARCH("Patch",$AU1181))=TRUE,IF(Search!$L$6="N","N",1),""))</f>
        <v/>
      </c>
      <c r="R1181" s="9" t="str">
        <f>IF(Search!$L$7="","",IF(ISNUMBER(SEARCH("Shield",$AU1181))=TRUE,IF(Search!$L$7="N","N",1),""))</f>
        <v/>
      </c>
      <c r="S1181" s="9" t="str">
        <f>IF(Search!$L$8="","",IF(ISNUMBER(SEARCH("Stick",$AU1181))=TRUE,IF(Search!$L$8="N","N",1),""))</f>
        <v/>
      </c>
      <c r="T1181" s="9" t="str">
        <f>IF(Search!$O$4="","",IF(COUNTA($AW1181)=1,IF(Search!$O$4="N","N",1),""))</f>
        <v/>
      </c>
      <c r="U1181" s="9" t="str">
        <f>IF(Search!$O$5="","",IF($AW1181="","",IF($AW1181&lt;Search!$O$5,"",1)))</f>
        <v/>
      </c>
      <c r="V1181" s="9" t="str">
        <f>IF(Search!$O$6="","",IF($AW1181="","",IF($AW1181&gt;Search!$O$6,"",1)))</f>
        <v/>
      </c>
      <c r="W1181" s="9" t="str">
        <f>IF(Search!$U$4="","",IF($AX1181="","",1))</f>
        <v/>
      </c>
      <c r="X1181" s="9" t="str">
        <f>IF(Search!$U$5="","",IF(ISNUMBER(SEARCH(Search!$U$5,$AX1181))=TRUE,IF(Search!$U$5="N","N",1),""))</f>
        <v/>
      </c>
      <c r="Y1181" s="9" t="str">
        <f>IF(Search!$U$6="","",IF($AY1181&lt;Search!$U$6,"",1))</f>
        <v/>
      </c>
      <c r="Z1181" s="9" t="str">
        <f>IF(Search!$R$4="","",IF(Inventory!$BA1181&lt;Search!$R$4,"",1))</f>
        <v/>
      </c>
      <c r="AA1181" s="9" t="str">
        <f>IF(Search!$R$5="","",IF($BA1181&gt;Search!$R$5,"",1))</f>
        <v/>
      </c>
      <c r="AB1181" s="9" t="str">
        <f>IF(Search!$R$6="","",IF($BB1181&lt;Search!$R$6,"",1))</f>
        <v/>
      </c>
      <c r="AC1181" s="9" t="str">
        <f>IF(Search!$R$7="","",IF($BB1181&lt;Search!$R$7,"",1))</f>
        <v/>
      </c>
      <c r="AD1181" s="45" t="str">
        <f>IF(COUNTIF($A1181:$AC1181,"n")&gt;0,"",IF(SUM($A1181:$AC1181)=COUNTA(Search!$C$4:$C$8,Search!$F$4:$F$8,Search!$I$4:$I$6,Search!$I$8,Search!$L$4:$L$8,Search!$O$4:$O$8,Search!$R$4:$R$7,Search!$U$4:$U$7)-COUNTIF(Search!$C$4:$U$7,"n"),1+LARGE($AD$1:AD1180,1),""))</f>
        <v/>
      </c>
      <c r="AE1181" s="45" t="str">
        <f t="shared" si="57"/>
        <v/>
      </c>
      <c r="AF1181" s="45" t="str">
        <f>IF(AD1181="","",COUNTIF($AE$1:$AE1180,$AE1181)+RANK($AE1181,$AE$2:$AE$10540,1))</f>
        <v/>
      </c>
      <c r="AG1181" s="45" t="str">
        <f t="shared" si="58"/>
        <v/>
      </c>
      <c r="AH1181" s="45" t="str">
        <f>IF($AD1181="","",COUNTIF($AG$1:$AG1180,$AG1181)+RANK($AG1181,$AG$1:$AG$10539,0))</f>
        <v/>
      </c>
      <c r="AI1181" s="10" t="str">
        <f t="shared" si="59"/>
        <v>2008-09 SP Authentic #247 Steven Stamkos FW TBL RC AU  /   $</v>
      </c>
      <c r="AJ1181" s="11">
        <v>2008</v>
      </c>
      <c r="AK1181" s="17" t="s">
        <v>1985</v>
      </c>
      <c r="AL1181" s="12" t="s">
        <v>511</v>
      </c>
      <c r="AM1181" s="10">
        <v>247</v>
      </c>
      <c r="AN1181" s="12" t="s">
        <v>726</v>
      </c>
      <c r="AO1181" s="9" t="s">
        <v>1925</v>
      </c>
      <c r="AP1181" s="9"/>
      <c r="AQ1181" s="9"/>
      <c r="AR1181" s="14" t="s">
        <v>2482</v>
      </c>
      <c r="AS1181" s="9" t="s">
        <v>2</v>
      </c>
      <c r="AT1181" s="9" t="s">
        <v>1857</v>
      </c>
      <c r="AU1181" s="9"/>
      <c r="AV1181" s="13"/>
      <c r="AW1181" s="13"/>
      <c r="AX1181" s="9"/>
      <c r="AY1181" s="9"/>
      <c r="AZ1181" s="9"/>
      <c r="BA1181" s="33"/>
      <c r="BB1181" s="33"/>
      <c r="BC1181" s="36"/>
      <c r="BD1181" s="12" t="s">
        <v>1771</v>
      </c>
    </row>
    <row r="1182" spans="1:56" s="12" customFormat="1" x14ac:dyDescent="0.2">
      <c r="A1182" s="9" t="str">
        <f>IF(Search!$C$5="","",IF(COUNTA(Inventory!$AP1182)=1,1,""))</f>
        <v/>
      </c>
      <c r="B1182" s="9" t="str">
        <f>IF(Search!$C$4="","",IF(ISNUMBER(SEARCH(Search!$C$4,$AR1182))=TRUE,1,""))</f>
        <v/>
      </c>
      <c r="C1182" s="9" t="str">
        <f>IF(Search!$C$6="x",IF(COUNTA($AQ1182)=1,1,"N"),IF(COUNTA($AQ1182)=1,"N",""))</f>
        <v/>
      </c>
      <c r="D1182" s="9" t="str">
        <f>IF(Search!$O$8="","",IF(ISNUMBER(SEARCH(Search!$O$8,$BD1182))=TRUE,1,""))</f>
        <v/>
      </c>
      <c r="E1182" s="9" t="str">
        <f>IF(Search!$C$7="","",IF(ISNUMBER(SEARCH(Search!$C$7,$AN1182))=TRUE,1,""))</f>
        <v/>
      </c>
      <c r="F1182" s="9" t="str">
        <f>IF(Search!$C$8="","",IF(ISNUMBER(SEARCH(Search!$C$8,$AO1182))=TRUE,1,""))</f>
        <v/>
      </c>
      <c r="G1182" s="9" t="str">
        <f>IF(Search!$F$4="","",IF(Inventory!$AJ1182&lt;Search!$F$4,"",1))</f>
        <v/>
      </c>
      <c r="H1182" s="9" t="str">
        <f>IF(Search!$F$5="","",IF(Inventory!$AJ1182&gt;Search!$F$5,"",1))</f>
        <v/>
      </c>
      <c r="I1182" s="9" t="str">
        <f>IF(Search!$F$7="","",IF(Search!$F$8="",IF(ISNUMBER(SEARCH(Search!$F$7,$AL1182))=TRUE,1,""),""))</f>
        <v/>
      </c>
      <c r="J1182" s="9" t="str">
        <f>IF($AL1182=Search!$F$8,1,"")</f>
        <v/>
      </c>
      <c r="K1182" s="9" t="str">
        <f>IF(Search!$I$4="","",IF(COUNTA($AS1182)=1,IF(Search!$I$4="N","N",1),""))</f>
        <v/>
      </c>
      <c r="L1182" s="9" t="str">
        <f>IF(Search!$I$5="","",IF($AS1182="RC",1,""))</f>
        <v/>
      </c>
      <c r="M1182" s="9" t="str">
        <f>IF(Search!$I$6="","",IF($AS1182="RCP",1,""))</f>
        <v/>
      </c>
      <c r="N1182" s="9" t="str">
        <f>IF(Search!$I$8="","",IF(COUNTA($AT1182)=1,IF(Search!$I$8="N","N",1),""))</f>
        <v/>
      </c>
      <c r="O1182" s="9" t="str">
        <f>IF(Search!$L$4="","",IF(COUNTA($AU1182)=1,IF(Search!$L$4="N","N",1),""))</f>
        <v/>
      </c>
      <c r="P1182" s="9" t="str">
        <f>IF(Search!$L$5="","",IF(ISNUMBER(SEARCH("Jersey",$AU1182))=TRUE,IF(Search!$L$5="N","N",1),""))</f>
        <v/>
      </c>
      <c r="Q1182" s="9" t="str">
        <f>IF(Search!$L$6="","",IF(ISNUMBER(SEARCH("Patch",$AU1182))=TRUE,IF(Search!$L$6="N","N",1),""))</f>
        <v/>
      </c>
      <c r="R1182" s="9" t="str">
        <f>IF(Search!$L$7="","",IF(ISNUMBER(SEARCH("Shield",$AU1182))=TRUE,IF(Search!$L$7="N","N",1),""))</f>
        <v/>
      </c>
      <c r="S1182" s="9" t="str">
        <f>IF(Search!$L$8="","",IF(ISNUMBER(SEARCH("Stick",$AU1182))=TRUE,IF(Search!$L$8="N","N",1),""))</f>
        <v/>
      </c>
      <c r="T1182" s="9" t="str">
        <f>IF(Search!$O$4="","",IF(COUNTA($AW1182)=1,IF(Search!$O$4="N","N",1),""))</f>
        <v/>
      </c>
      <c r="U1182" s="9" t="str">
        <f>IF(Search!$O$5="","",IF($AW1182="","",IF($AW1182&lt;Search!$O$5,"",1)))</f>
        <v/>
      </c>
      <c r="V1182" s="9" t="str">
        <f>IF(Search!$O$6="","",IF($AW1182="","",IF($AW1182&gt;Search!$O$6,"",1)))</f>
        <v/>
      </c>
      <c r="W1182" s="9" t="str">
        <f>IF(Search!$U$4="","",IF($AX1182="","",1))</f>
        <v/>
      </c>
      <c r="X1182" s="9" t="str">
        <f>IF(Search!$U$5="","",IF(ISNUMBER(SEARCH(Search!$U$5,$AX1182))=TRUE,IF(Search!$U$5="N","N",1),""))</f>
        <v/>
      </c>
      <c r="Y1182" s="9" t="str">
        <f>IF(Search!$U$6="","",IF($AY1182&lt;Search!$U$6,"",1))</f>
        <v/>
      </c>
      <c r="Z1182" s="9" t="str">
        <f>IF(Search!$R$4="","",IF(Inventory!$BA1182&lt;Search!$R$4,"",1))</f>
        <v/>
      </c>
      <c r="AA1182" s="9" t="str">
        <f>IF(Search!$R$5="","",IF($BA1182&gt;Search!$R$5,"",1))</f>
        <v/>
      </c>
      <c r="AB1182" s="9" t="str">
        <f>IF(Search!$R$6="","",IF($BB1182&lt;Search!$R$6,"",1))</f>
        <v/>
      </c>
      <c r="AC1182" s="9" t="str">
        <f>IF(Search!$R$7="","",IF($BB1182&lt;Search!$R$7,"",1))</f>
        <v/>
      </c>
      <c r="AD1182" s="45" t="str">
        <f>IF(COUNTIF($A1182:$AC1182,"n")&gt;0,"",IF(SUM($A1182:$AC1182)=COUNTA(Search!$C$4:$C$8,Search!$F$4:$F$8,Search!$I$4:$I$6,Search!$I$8,Search!$L$4:$L$8,Search!$O$4:$O$8,Search!$R$4:$R$7,Search!$U$4:$U$7)-COUNTIF(Search!$C$4:$U$7,"n"),1+LARGE($AD$1:AD1181,1),""))</f>
        <v/>
      </c>
      <c r="AE1182" s="45" t="str">
        <f t="shared" si="57"/>
        <v/>
      </c>
      <c r="AF1182" s="45" t="str">
        <f>IF(AD1182="","",COUNTIF($AE$1:$AE1181,$AE1182)+RANK($AE1182,$AE$2:$AE$10540,1))</f>
        <v/>
      </c>
      <c r="AG1182" s="45" t="str">
        <f t="shared" si="58"/>
        <v/>
      </c>
      <c r="AH1182" s="45" t="str">
        <f>IF($AD1182="","",COUNTIF($AG$1:$AG1181,$AG1182)+RANK($AG1182,$AG$1:$AG$10539,0))</f>
        <v/>
      </c>
      <c r="AI1182" s="10" t="str">
        <f t="shared" si="59"/>
        <v>2008-09 SP Authentic Limited Patches #232 Robbie Earl TOR    /   $</v>
      </c>
      <c r="AJ1182" s="11">
        <v>2008</v>
      </c>
      <c r="AK1182" s="17" t="s">
        <v>1985</v>
      </c>
      <c r="AL1182" s="12" t="s">
        <v>727</v>
      </c>
      <c r="AM1182" s="10">
        <v>232</v>
      </c>
      <c r="AN1182" s="12" t="s">
        <v>728</v>
      </c>
      <c r="AO1182" s="29" t="s">
        <v>1904</v>
      </c>
      <c r="AP1182" s="9"/>
      <c r="AQ1182" s="9"/>
      <c r="AR1182" s="14"/>
      <c r="AS1182" s="9"/>
      <c r="AT1182" s="9"/>
      <c r="AU1182" s="9"/>
      <c r="AV1182" s="13"/>
      <c r="AW1182" s="13"/>
      <c r="AX1182" s="9"/>
      <c r="AY1182" s="9"/>
      <c r="AZ1182" s="9"/>
      <c r="BA1182" s="33"/>
      <c r="BB1182" s="33"/>
      <c r="BC1182" s="36"/>
      <c r="BD1182" s="12" t="s">
        <v>1771</v>
      </c>
    </row>
    <row r="1183" spans="1:56" s="12" customFormat="1" x14ac:dyDescent="0.2">
      <c r="A1183" s="9" t="str">
        <f>IF(Search!$C$5="","",IF(COUNTA(Inventory!$AP1183)=1,1,""))</f>
        <v/>
      </c>
      <c r="B1183" s="9" t="str">
        <f>IF(Search!$C$4="","",IF(ISNUMBER(SEARCH(Search!$C$4,$AR1183))=TRUE,1,""))</f>
        <v/>
      </c>
      <c r="C1183" s="9" t="str">
        <f>IF(Search!$C$6="x",IF(COUNTA($AQ1183)=1,1,"N"),IF(COUNTA($AQ1183)=1,"N",""))</f>
        <v/>
      </c>
      <c r="D1183" s="9" t="str">
        <f>IF(Search!$O$8="","",IF(ISNUMBER(SEARCH(Search!$O$8,$BD1183))=TRUE,1,""))</f>
        <v/>
      </c>
      <c r="E1183" s="9" t="str">
        <f>IF(Search!$C$7="","",IF(ISNUMBER(SEARCH(Search!$C$7,$AN1183))=TRUE,1,""))</f>
        <v/>
      </c>
      <c r="F1183" s="9" t="str">
        <f>IF(Search!$C$8="","",IF(ISNUMBER(SEARCH(Search!$C$8,$AO1183))=TRUE,1,""))</f>
        <v/>
      </c>
      <c r="G1183" s="9" t="str">
        <f>IF(Search!$F$4="","",IF(Inventory!$AJ1183&lt;Search!$F$4,"",1))</f>
        <v/>
      </c>
      <c r="H1183" s="9" t="str">
        <f>IF(Search!$F$5="","",IF(Inventory!$AJ1183&gt;Search!$F$5,"",1))</f>
        <v/>
      </c>
      <c r="I1183" s="9" t="str">
        <f>IF(Search!$F$7="","",IF(Search!$F$8="",IF(ISNUMBER(SEARCH(Search!$F$7,$AL1183))=TRUE,1,""),""))</f>
        <v/>
      </c>
      <c r="J1183" s="9" t="str">
        <f>IF($AL1183=Search!$F$8,1,"")</f>
        <v/>
      </c>
      <c r="K1183" s="9" t="str">
        <f>IF(Search!$I$4="","",IF(COUNTA($AS1183)=1,IF(Search!$I$4="N","N",1),""))</f>
        <v/>
      </c>
      <c r="L1183" s="9" t="str">
        <f>IF(Search!$I$5="","",IF($AS1183="RC",1,""))</f>
        <v/>
      </c>
      <c r="M1183" s="9" t="str">
        <f>IF(Search!$I$6="","",IF($AS1183="RCP",1,""))</f>
        <v/>
      </c>
      <c r="N1183" s="9" t="str">
        <f>IF(Search!$I$8="","",IF(COUNTA($AT1183)=1,IF(Search!$I$8="N","N",1),""))</f>
        <v/>
      </c>
      <c r="O1183" s="9" t="str">
        <f>IF(Search!$L$4="","",IF(COUNTA($AU1183)=1,IF(Search!$L$4="N","N",1),""))</f>
        <v/>
      </c>
      <c r="P1183" s="9" t="str">
        <f>IF(Search!$L$5="","",IF(ISNUMBER(SEARCH("Jersey",$AU1183))=TRUE,IF(Search!$L$5="N","N",1),""))</f>
        <v/>
      </c>
      <c r="Q1183" s="9" t="str">
        <f>IF(Search!$L$6="","",IF(ISNUMBER(SEARCH("Patch",$AU1183))=TRUE,IF(Search!$L$6="N","N",1),""))</f>
        <v/>
      </c>
      <c r="R1183" s="9" t="str">
        <f>IF(Search!$L$7="","",IF(ISNUMBER(SEARCH("Shield",$AU1183))=TRUE,IF(Search!$L$7="N","N",1),""))</f>
        <v/>
      </c>
      <c r="S1183" s="9" t="str">
        <f>IF(Search!$L$8="","",IF(ISNUMBER(SEARCH("Stick",$AU1183))=TRUE,IF(Search!$L$8="N","N",1),""))</f>
        <v/>
      </c>
      <c r="T1183" s="9" t="str">
        <f>IF(Search!$O$4="","",IF(COUNTA($AW1183)=1,IF(Search!$O$4="N","N",1),""))</f>
        <v/>
      </c>
      <c r="U1183" s="9" t="str">
        <f>IF(Search!$O$5="","",IF($AW1183="","",IF($AW1183&lt;Search!$O$5,"",1)))</f>
        <v/>
      </c>
      <c r="V1183" s="9" t="str">
        <f>IF(Search!$O$6="","",IF($AW1183="","",IF($AW1183&gt;Search!$O$6,"",1)))</f>
        <v/>
      </c>
      <c r="W1183" s="9" t="str">
        <f>IF(Search!$U$4="","",IF($AX1183="","",1))</f>
        <v/>
      </c>
      <c r="X1183" s="9" t="str">
        <f>IF(Search!$U$5="","",IF(ISNUMBER(SEARCH(Search!$U$5,$AX1183))=TRUE,IF(Search!$U$5="N","N",1),""))</f>
        <v/>
      </c>
      <c r="Y1183" s="9" t="str">
        <f>IF(Search!$U$6="","",IF($AY1183&lt;Search!$U$6,"",1))</f>
        <v/>
      </c>
      <c r="Z1183" s="9" t="str">
        <f>IF(Search!$R$4="","",IF(Inventory!$BA1183&lt;Search!$R$4,"",1))</f>
        <v/>
      </c>
      <c r="AA1183" s="9" t="str">
        <f>IF(Search!$R$5="","",IF($BA1183&gt;Search!$R$5,"",1))</f>
        <v/>
      </c>
      <c r="AB1183" s="9" t="str">
        <f>IF(Search!$R$6="","",IF($BB1183&lt;Search!$R$6,"",1))</f>
        <v/>
      </c>
      <c r="AC1183" s="9" t="str">
        <f>IF(Search!$R$7="","",IF($BB1183&lt;Search!$R$7,"",1))</f>
        <v/>
      </c>
      <c r="AD1183" s="45" t="str">
        <f>IF(COUNTIF($A1183:$AC1183,"n")&gt;0,"",IF(SUM($A1183:$AC1183)=COUNTA(Search!$C$4:$C$8,Search!$F$4:$F$8,Search!$I$4:$I$6,Search!$I$8,Search!$L$4:$L$8,Search!$O$4:$O$8,Search!$R$4:$R$7,Search!$U$4:$U$7)-COUNTIF(Search!$C$4:$U$7,"n"),1+LARGE($AD$1:AD1182,1),""))</f>
        <v/>
      </c>
      <c r="AE1183" s="45" t="str">
        <f t="shared" si="57"/>
        <v/>
      </c>
      <c r="AF1183" s="45" t="str">
        <f>IF(AD1183="","",COUNTIF($AE$1:$AE1182,$AE1183)+RANK($AE1183,$AE$2:$AE$10540,1))</f>
        <v/>
      </c>
      <c r="AG1183" s="45" t="str">
        <f t="shared" si="58"/>
        <v/>
      </c>
      <c r="AH1183" s="45" t="str">
        <f>IF($AD1183="","",COUNTIF($AG$1:$AG1182,$AG1183)+RANK($AG1183,$AG$1:$AG$10539,0))</f>
        <v/>
      </c>
      <c r="AI1183" s="10" t="str">
        <f t="shared" si="59"/>
        <v>2008-09 SP Game Used #120 Darryl Boyce     /   $</v>
      </c>
      <c r="AJ1183" s="11">
        <v>2008</v>
      </c>
      <c r="AK1183" s="17" t="s">
        <v>1985</v>
      </c>
      <c r="AL1183" s="12" t="s">
        <v>663</v>
      </c>
      <c r="AM1183" s="10">
        <v>120</v>
      </c>
      <c r="AN1183" s="12" t="s">
        <v>729</v>
      </c>
      <c r="AO1183" s="9"/>
      <c r="AP1183" s="9"/>
      <c r="AQ1183" s="9"/>
      <c r="AR1183" s="14" t="s">
        <v>2464</v>
      </c>
      <c r="AS1183" s="9"/>
      <c r="AT1183" s="9"/>
      <c r="AU1183" s="9"/>
      <c r="AV1183" s="13"/>
      <c r="AW1183" s="13"/>
      <c r="AX1183" s="9"/>
      <c r="AY1183" s="9"/>
      <c r="AZ1183" s="9"/>
      <c r="BA1183" s="33"/>
      <c r="BB1183" s="33"/>
      <c r="BC1183" s="36"/>
      <c r="BD1183" s="12" t="s">
        <v>1771</v>
      </c>
    </row>
    <row r="1184" spans="1:56" s="12" customFormat="1" x14ac:dyDescent="0.2">
      <c r="A1184" s="9" t="str">
        <f>IF(Search!$C$5="","",IF(COUNTA(Inventory!$AP1184)=1,1,""))</f>
        <v/>
      </c>
      <c r="B1184" s="9" t="str">
        <f>IF(Search!$C$4="","",IF(ISNUMBER(SEARCH(Search!$C$4,$AR1184))=TRUE,1,""))</f>
        <v/>
      </c>
      <c r="C1184" s="9" t="str">
        <f>IF(Search!$C$6="x",IF(COUNTA($AQ1184)=1,1,"N"),IF(COUNTA($AQ1184)=1,"N",""))</f>
        <v/>
      </c>
      <c r="D1184" s="9" t="str">
        <f>IF(Search!$O$8="","",IF(ISNUMBER(SEARCH(Search!$O$8,$BD1184))=TRUE,1,""))</f>
        <v/>
      </c>
      <c r="E1184" s="9" t="str">
        <f>IF(Search!$C$7="","",IF(ISNUMBER(SEARCH(Search!$C$7,$AN1184))=TRUE,1,""))</f>
        <v/>
      </c>
      <c r="F1184" s="9" t="str">
        <f>IF(Search!$C$8="","",IF(ISNUMBER(SEARCH(Search!$C$8,$AO1184))=TRUE,1,""))</f>
        <v/>
      </c>
      <c r="G1184" s="9" t="str">
        <f>IF(Search!$F$4="","",IF(Inventory!$AJ1184&lt;Search!$F$4,"",1))</f>
        <v/>
      </c>
      <c r="H1184" s="9" t="str">
        <f>IF(Search!$F$5="","",IF(Inventory!$AJ1184&gt;Search!$F$5,"",1))</f>
        <v/>
      </c>
      <c r="I1184" s="9" t="str">
        <f>IF(Search!$F$7="","",IF(Search!$F$8="",IF(ISNUMBER(SEARCH(Search!$F$7,$AL1184))=TRUE,1,""),""))</f>
        <v/>
      </c>
      <c r="J1184" s="9" t="str">
        <f>IF($AL1184=Search!$F$8,1,"")</f>
        <v/>
      </c>
      <c r="K1184" s="9" t="str">
        <f>IF(Search!$I$4="","",IF(COUNTA($AS1184)=1,IF(Search!$I$4="N","N",1),""))</f>
        <v/>
      </c>
      <c r="L1184" s="9" t="str">
        <f>IF(Search!$I$5="","",IF($AS1184="RC",1,""))</f>
        <v/>
      </c>
      <c r="M1184" s="9" t="str">
        <f>IF(Search!$I$6="","",IF($AS1184="RCP",1,""))</f>
        <v/>
      </c>
      <c r="N1184" s="9" t="str">
        <f>IF(Search!$I$8="","",IF(COUNTA($AT1184)=1,IF(Search!$I$8="N","N",1),""))</f>
        <v/>
      </c>
      <c r="O1184" s="9" t="str">
        <f>IF(Search!$L$4="","",IF(COUNTA($AU1184)=1,IF(Search!$L$4="N","N",1),""))</f>
        <v/>
      </c>
      <c r="P1184" s="9" t="str">
        <f>IF(Search!$L$5="","",IF(ISNUMBER(SEARCH("Jersey",$AU1184))=TRUE,IF(Search!$L$5="N","N",1),""))</f>
        <v/>
      </c>
      <c r="Q1184" s="9" t="str">
        <f>IF(Search!$L$6="","",IF(ISNUMBER(SEARCH("Patch",$AU1184))=TRUE,IF(Search!$L$6="N","N",1),""))</f>
        <v/>
      </c>
      <c r="R1184" s="9" t="str">
        <f>IF(Search!$L$7="","",IF(ISNUMBER(SEARCH("Shield",$AU1184))=TRUE,IF(Search!$L$7="N","N",1),""))</f>
        <v/>
      </c>
      <c r="S1184" s="9" t="str">
        <f>IF(Search!$L$8="","",IF(ISNUMBER(SEARCH("Stick",$AU1184))=TRUE,IF(Search!$L$8="N","N",1),""))</f>
        <v/>
      </c>
      <c r="T1184" s="9" t="str">
        <f>IF(Search!$O$4="","",IF(COUNTA($AW1184)=1,IF(Search!$O$4="N","N",1),""))</f>
        <v/>
      </c>
      <c r="U1184" s="9" t="str">
        <f>IF(Search!$O$5="","",IF($AW1184="","",IF($AW1184&lt;Search!$O$5,"",1)))</f>
        <v/>
      </c>
      <c r="V1184" s="9" t="str">
        <f>IF(Search!$O$6="","",IF($AW1184="","",IF($AW1184&gt;Search!$O$6,"",1)))</f>
        <v/>
      </c>
      <c r="W1184" s="9" t="str">
        <f>IF(Search!$U$4="","",IF($AX1184="","",1))</f>
        <v/>
      </c>
      <c r="X1184" s="9" t="str">
        <f>IF(Search!$U$5="","",IF(ISNUMBER(SEARCH(Search!$U$5,$AX1184))=TRUE,IF(Search!$U$5="N","N",1),""))</f>
        <v/>
      </c>
      <c r="Y1184" s="9" t="str">
        <f>IF(Search!$U$6="","",IF($AY1184&lt;Search!$U$6,"",1))</f>
        <v/>
      </c>
      <c r="Z1184" s="9" t="str">
        <f>IF(Search!$R$4="","",IF(Inventory!$BA1184&lt;Search!$R$4,"",1))</f>
        <v/>
      </c>
      <c r="AA1184" s="9" t="str">
        <f>IF(Search!$R$5="","",IF($BA1184&gt;Search!$R$5,"",1))</f>
        <v/>
      </c>
      <c r="AB1184" s="9" t="str">
        <f>IF(Search!$R$6="","",IF($BB1184&lt;Search!$R$6,"",1))</f>
        <v/>
      </c>
      <c r="AC1184" s="9" t="str">
        <f>IF(Search!$R$7="","",IF($BB1184&lt;Search!$R$7,"",1))</f>
        <v/>
      </c>
      <c r="AD1184" s="45" t="str">
        <f>IF(COUNTIF($A1184:$AC1184,"n")&gt;0,"",IF(SUM($A1184:$AC1184)=COUNTA(Search!$C$4:$C$8,Search!$F$4:$F$8,Search!$I$4:$I$6,Search!$I$8,Search!$L$4:$L$8,Search!$O$4:$O$8,Search!$R$4:$R$7,Search!$U$4:$U$7)-COUNTIF(Search!$C$4:$U$7,"n"),1+LARGE($AD$1:AD1183,1),""))</f>
        <v/>
      </c>
      <c r="AE1184" s="45" t="str">
        <f t="shared" si="57"/>
        <v/>
      </c>
      <c r="AF1184" s="45" t="str">
        <f>IF(AD1184="","",COUNTIF($AE$1:$AE1183,$AE1184)+RANK($AE1184,$AE$2:$AE$10540,1))</f>
        <v/>
      </c>
      <c r="AG1184" s="45" t="str">
        <f t="shared" si="58"/>
        <v/>
      </c>
      <c r="AH1184" s="45" t="str">
        <f>IF($AD1184="","",COUNTIF($AG$1:$AG1183,$AG1184)+RANK($AG1184,$AG$1:$AG$10539,0))</f>
        <v/>
      </c>
      <c r="AI1184" s="10" t="str">
        <f t="shared" si="59"/>
        <v>2008-09 SP Game Used #150 Robbie Earl TOR    /   $</v>
      </c>
      <c r="AJ1184" s="11">
        <v>2008</v>
      </c>
      <c r="AK1184" s="17" t="s">
        <v>1985</v>
      </c>
      <c r="AL1184" s="12" t="s">
        <v>663</v>
      </c>
      <c r="AM1184" s="10">
        <v>150</v>
      </c>
      <c r="AN1184" s="12" t="s">
        <v>728</v>
      </c>
      <c r="AO1184" s="29" t="s">
        <v>1904</v>
      </c>
      <c r="AP1184" s="9"/>
      <c r="AQ1184" s="9"/>
      <c r="AR1184" s="14"/>
      <c r="AS1184" s="9"/>
      <c r="AT1184" s="9"/>
      <c r="AU1184" s="9"/>
      <c r="AV1184" s="13"/>
      <c r="AW1184" s="13"/>
      <c r="AX1184" s="9"/>
      <c r="AY1184" s="9"/>
      <c r="AZ1184" s="9"/>
      <c r="BA1184" s="33"/>
      <c r="BB1184" s="33"/>
      <c r="BC1184" s="36"/>
      <c r="BD1184" s="12" t="s">
        <v>1771</v>
      </c>
    </row>
    <row r="1185" spans="1:56" s="12" customFormat="1" x14ac:dyDescent="0.2">
      <c r="A1185" s="9" t="str">
        <f>IF(Search!$C$5="","",IF(COUNTA(Inventory!$AP1185)=1,1,""))</f>
        <v/>
      </c>
      <c r="B1185" s="9" t="str">
        <f>IF(Search!$C$4="","",IF(ISNUMBER(SEARCH(Search!$C$4,$AR1185))=TRUE,1,""))</f>
        <v/>
      </c>
      <c r="C1185" s="9" t="str">
        <f>IF(Search!$C$6="x",IF(COUNTA($AQ1185)=1,1,"N"),IF(COUNTA($AQ1185)=1,"N",""))</f>
        <v/>
      </c>
      <c r="D1185" s="9" t="str">
        <f>IF(Search!$O$8="","",IF(ISNUMBER(SEARCH(Search!$O$8,$BD1185))=TRUE,1,""))</f>
        <v/>
      </c>
      <c r="E1185" s="9" t="str">
        <f>IF(Search!$C$7="","",IF(ISNUMBER(SEARCH(Search!$C$7,$AN1185))=TRUE,1,""))</f>
        <v/>
      </c>
      <c r="F1185" s="9" t="str">
        <f>IF(Search!$C$8="","",IF(ISNUMBER(SEARCH(Search!$C$8,$AO1185))=TRUE,1,""))</f>
        <v/>
      </c>
      <c r="G1185" s="9" t="str">
        <f>IF(Search!$F$4="","",IF(Inventory!$AJ1185&lt;Search!$F$4,"",1))</f>
        <v/>
      </c>
      <c r="H1185" s="9" t="str">
        <f>IF(Search!$F$5="","",IF(Inventory!$AJ1185&gt;Search!$F$5,"",1))</f>
        <v/>
      </c>
      <c r="I1185" s="9" t="str">
        <f>IF(Search!$F$7="","",IF(Search!$F$8="",IF(ISNUMBER(SEARCH(Search!$F$7,$AL1185))=TRUE,1,""),""))</f>
        <v/>
      </c>
      <c r="J1185" s="9" t="str">
        <f>IF($AL1185=Search!$F$8,1,"")</f>
        <v/>
      </c>
      <c r="K1185" s="9" t="str">
        <f>IF(Search!$I$4="","",IF(COUNTA($AS1185)=1,IF(Search!$I$4="N","N",1),""))</f>
        <v/>
      </c>
      <c r="L1185" s="9" t="str">
        <f>IF(Search!$I$5="","",IF($AS1185="RC",1,""))</f>
        <v/>
      </c>
      <c r="M1185" s="9" t="str">
        <f>IF(Search!$I$6="","",IF($AS1185="RCP",1,""))</f>
        <v/>
      </c>
      <c r="N1185" s="9" t="str">
        <f>IF(Search!$I$8="","",IF(COUNTA($AT1185)=1,IF(Search!$I$8="N","N",1),""))</f>
        <v/>
      </c>
      <c r="O1185" s="9" t="str">
        <f>IF(Search!$L$4="","",IF(COUNTA($AU1185)=1,IF(Search!$L$4="N","N",1),""))</f>
        <v/>
      </c>
      <c r="P1185" s="9" t="str">
        <f>IF(Search!$L$5="","",IF(ISNUMBER(SEARCH("Jersey",$AU1185))=TRUE,IF(Search!$L$5="N","N",1),""))</f>
        <v/>
      </c>
      <c r="Q1185" s="9" t="str">
        <f>IF(Search!$L$6="","",IF(ISNUMBER(SEARCH("Patch",$AU1185))=TRUE,IF(Search!$L$6="N","N",1),""))</f>
        <v/>
      </c>
      <c r="R1185" s="9" t="str">
        <f>IF(Search!$L$7="","",IF(ISNUMBER(SEARCH("Shield",$AU1185))=TRUE,IF(Search!$L$7="N","N",1),""))</f>
        <v/>
      </c>
      <c r="S1185" s="9" t="str">
        <f>IF(Search!$L$8="","",IF(ISNUMBER(SEARCH("Stick",$AU1185))=TRUE,IF(Search!$L$8="N","N",1),""))</f>
        <v/>
      </c>
      <c r="T1185" s="9" t="str">
        <f>IF(Search!$O$4="","",IF(COUNTA($AW1185)=1,IF(Search!$O$4="N","N",1),""))</f>
        <v/>
      </c>
      <c r="U1185" s="9" t="str">
        <f>IF(Search!$O$5="","",IF($AW1185="","",IF($AW1185&lt;Search!$O$5,"",1)))</f>
        <v/>
      </c>
      <c r="V1185" s="9" t="str">
        <f>IF(Search!$O$6="","",IF($AW1185="","",IF($AW1185&gt;Search!$O$6,"",1)))</f>
        <v/>
      </c>
      <c r="W1185" s="9" t="str">
        <f>IF(Search!$U$4="","",IF($AX1185="","",1))</f>
        <v/>
      </c>
      <c r="X1185" s="9" t="str">
        <f>IF(Search!$U$5="","",IF(ISNUMBER(SEARCH(Search!$U$5,$AX1185))=TRUE,IF(Search!$U$5="N","N",1),""))</f>
        <v/>
      </c>
      <c r="Y1185" s="9" t="str">
        <f>IF(Search!$U$6="","",IF($AY1185&lt;Search!$U$6,"",1))</f>
        <v/>
      </c>
      <c r="Z1185" s="9" t="str">
        <f>IF(Search!$R$4="","",IF(Inventory!$BA1185&lt;Search!$R$4,"",1))</f>
        <v/>
      </c>
      <c r="AA1185" s="9" t="str">
        <f>IF(Search!$R$5="","",IF($BA1185&gt;Search!$R$5,"",1))</f>
        <v/>
      </c>
      <c r="AB1185" s="9" t="str">
        <f>IF(Search!$R$6="","",IF($BB1185&lt;Search!$R$6,"",1))</f>
        <v/>
      </c>
      <c r="AC1185" s="9" t="str">
        <f>IF(Search!$R$7="","",IF($BB1185&lt;Search!$R$7,"",1))</f>
        <v/>
      </c>
      <c r="AD1185" s="45" t="str">
        <f>IF(COUNTIF($A1185:$AC1185,"n")&gt;0,"",IF(SUM($A1185:$AC1185)=COUNTA(Search!$C$4:$C$8,Search!$F$4:$F$8,Search!$I$4:$I$6,Search!$I$8,Search!$L$4:$L$8,Search!$O$4:$O$8,Search!$R$4:$R$7,Search!$U$4:$U$7)-COUNTIF(Search!$C$4:$U$7,"n"),1+LARGE($AD$1:AD1184,1),""))</f>
        <v/>
      </c>
      <c r="AE1185" s="45" t="str">
        <f t="shared" si="57"/>
        <v/>
      </c>
      <c r="AF1185" s="45" t="str">
        <f>IF(AD1185="","",COUNTIF($AE$1:$AE1184,$AE1185)+RANK($AE1185,$AE$2:$AE$10540,1))</f>
        <v/>
      </c>
      <c r="AG1185" s="45" t="str">
        <f t="shared" si="58"/>
        <v/>
      </c>
      <c r="AH1185" s="45" t="str">
        <f>IF($AD1185="","",COUNTIF($AG$1:$AG1184,$AG1185)+RANK($AG1185,$AG$1:$AG$10539,0))</f>
        <v/>
      </c>
      <c r="AI1185" s="10" t="str">
        <f t="shared" si="59"/>
        <v>2008-09 SP Game Used #166 John Mitchell     /   $</v>
      </c>
      <c r="AJ1185" s="11">
        <v>2008</v>
      </c>
      <c r="AK1185" s="17" t="s">
        <v>1985</v>
      </c>
      <c r="AL1185" s="12" t="s">
        <v>663</v>
      </c>
      <c r="AM1185" s="10">
        <v>166</v>
      </c>
      <c r="AN1185" s="12" t="s">
        <v>730</v>
      </c>
      <c r="AO1185" s="9"/>
      <c r="AP1185" s="9"/>
      <c r="AQ1185" s="9"/>
      <c r="AR1185" s="14"/>
      <c r="AS1185" s="9"/>
      <c r="AT1185" s="9"/>
      <c r="AU1185" s="9"/>
      <c r="AV1185" s="13"/>
      <c r="AW1185" s="13"/>
      <c r="AX1185" s="9"/>
      <c r="AY1185" s="9"/>
      <c r="AZ1185" s="9"/>
      <c r="BA1185" s="33"/>
      <c r="BB1185" s="33"/>
      <c r="BC1185" s="36"/>
      <c r="BD1185" s="12" t="s">
        <v>1771</v>
      </c>
    </row>
    <row r="1186" spans="1:56" s="12" customFormat="1" x14ac:dyDescent="0.2">
      <c r="A1186" s="9" t="str">
        <f>IF(Search!$C$5="","",IF(COUNTA(Inventory!$AP1186)=1,1,""))</f>
        <v/>
      </c>
      <c r="B1186" s="9" t="str">
        <f>IF(Search!$C$4="","",IF(ISNUMBER(SEARCH(Search!$C$4,$AR1186))=TRUE,1,""))</f>
        <v/>
      </c>
      <c r="C1186" s="9" t="str">
        <f>IF(Search!$C$6="x",IF(COUNTA($AQ1186)=1,1,"N"),IF(COUNTA($AQ1186)=1,"N",""))</f>
        <v/>
      </c>
      <c r="D1186" s="9" t="str">
        <f>IF(Search!$O$8="","",IF(ISNUMBER(SEARCH(Search!$O$8,$BD1186))=TRUE,1,""))</f>
        <v/>
      </c>
      <c r="E1186" s="9" t="str">
        <f>IF(Search!$C$7="","",IF(ISNUMBER(SEARCH(Search!$C$7,$AN1186))=TRUE,1,""))</f>
        <v/>
      </c>
      <c r="F1186" s="9" t="str">
        <f>IF(Search!$C$8="","",IF(ISNUMBER(SEARCH(Search!$C$8,$AO1186))=TRUE,1,""))</f>
        <v/>
      </c>
      <c r="G1186" s="9" t="str">
        <f>IF(Search!$F$4="","",IF(Inventory!$AJ1186&lt;Search!$F$4,"",1))</f>
        <v/>
      </c>
      <c r="H1186" s="9" t="str">
        <f>IF(Search!$F$5="","",IF(Inventory!$AJ1186&gt;Search!$F$5,"",1))</f>
        <v/>
      </c>
      <c r="I1186" s="9" t="str">
        <f>IF(Search!$F$7="","",IF(Search!$F$8="",IF(ISNUMBER(SEARCH(Search!$F$7,$AL1186))=TRUE,1,""),""))</f>
        <v/>
      </c>
      <c r="J1186" s="9" t="str">
        <f>IF($AL1186=Search!$F$8,1,"")</f>
        <v/>
      </c>
      <c r="K1186" s="9" t="str">
        <f>IF(Search!$I$4="","",IF(COUNTA($AS1186)=1,IF(Search!$I$4="N","N",1),""))</f>
        <v/>
      </c>
      <c r="L1186" s="9" t="str">
        <f>IF(Search!$I$5="","",IF($AS1186="RC",1,""))</f>
        <v/>
      </c>
      <c r="M1186" s="9" t="str">
        <f>IF(Search!$I$6="","",IF($AS1186="RCP",1,""))</f>
        <v/>
      </c>
      <c r="N1186" s="9" t="str">
        <f>IF(Search!$I$8="","",IF(COUNTA($AT1186)=1,IF(Search!$I$8="N","N",1),""))</f>
        <v/>
      </c>
      <c r="O1186" s="9" t="str">
        <f>IF(Search!$L$4="","",IF(COUNTA($AU1186)=1,IF(Search!$L$4="N","N",1),""))</f>
        <v/>
      </c>
      <c r="P1186" s="9" t="str">
        <f>IF(Search!$L$5="","",IF(ISNUMBER(SEARCH("Jersey",$AU1186))=TRUE,IF(Search!$L$5="N","N",1),""))</f>
        <v/>
      </c>
      <c r="Q1186" s="9" t="str">
        <f>IF(Search!$L$6="","",IF(ISNUMBER(SEARCH("Patch",$AU1186))=TRUE,IF(Search!$L$6="N","N",1),""))</f>
        <v/>
      </c>
      <c r="R1186" s="9" t="str">
        <f>IF(Search!$L$7="","",IF(ISNUMBER(SEARCH("Shield",$AU1186))=TRUE,IF(Search!$L$7="N","N",1),""))</f>
        <v/>
      </c>
      <c r="S1186" s="9" t="str">
        <f>IF(Search!$L$8="","",IF(ISNUMBER(SEARCH("Stick",$AU1186))=TRUE,IF(Search!$L$8="N","N",1),""))</f>
        <v/>
      </c>
      <c r="T1186" s="9" t="str">
        <f>IF(Search!$O$4="","",IF(COUNTA($AW1186)=1,IF(Search!$O$4="N","N",1),""))</f>
        <v/>
      </c>
      <c r="U1186" s="9" t="str">
        <f>IF(Search!$O$5="","",IF($AW1186="","",IF($AW1186&lt;Search!$O$5,"",1)))</f>
        <v/>
      </c>
      <c r="V1186" s="9" t="str">
        <f>IF(Search!$O$6="","",IF($AW1186="","",IF($AW1186&gt;Search!$O$6,"",1)))</f>
        <v/>
      </c>
      <c r="W1186" s="9" t="str">
        <f>IF(Search!$U$4="","",IF($AX1186="","",1))</f>
        <v/>
      </c>
      <c r="X1186" s="9" t="str">
        <f>IF(Search!$U$5="","",IF(ISNUMBER(SEARCH(Search!$U$5,$AX1186))=TRUE,IF(Search!$U$5="N","N",1),""))</f>
        <v/>
      </c>
      <c r="Y1186" s="9" t="str">
        <f>IF(Search!$U$6="","",IF($AY1186&lt;Search!$U$6,"",1))</f>
        <v/>
      </c>
      <c r="Z1186" s="9" t="str">
        <f>IF(Search!$R$4="","",IF(Inventory!$BA1186&lt;Search!$R$4,"",1))</f>
        <v/>
      </c>
      <c r="AA1186" s="9" t="str">
        <f>IF(Search!$R$5="","",IF($BA1186&gt;Search!$R$5,"",1))</f>
        <v/>
      </c>
      <c r="AB1186" s="9" t="str">
        <f>IF(Search!$R$6="","",IF($BB1186&lt;Search!$R$6,"",1))</f>
        <v/>
      </c>
      <c r="AC1186" s="9" t="str">
        <f>IF(Search!$R$7="","",IF($BB1186&lt;Search!$R$7,"",1))</f>
        <v/>
      </c>
      <c r="AD1186" s="45" t="str">
        <f>IF(COUNTIF($A1186:$AC1186,"n")&gt;0,"",IF(SUM($A1186:$AC1186)=COUNTA(Search!$C$4:$C$8,Search!$F$4:$F$8,Search!$I$4:$I$6,Search!$I$8,Search!$L$4:$L$8,Search!$O$4:$O$8,Search!$R$4:$R$7,Search!$U$4:$U$7)-COUNTIF(Search!$C$4:$U$7,"n"),1+LARGE($AD$1:AD1185,1),""))</f>
        <v/>
      </c>
      <c r="AE1186" s="45" t="str">
        <f t="shared" si="57"/>
        <v/>
      </c>
      <c r="AF1186" s="45" t="str">
        <f>IF(AD1186="","",COUNTIF($AE$1:$AE1185,$AE1186)+RANK($AE1186,$AE$2:$AE$10540,1))</f>
        <v/>
      </c>
      <c r="AG1186" s="45" t="str">
        <f t="shared" si="58"/>
        <v/>
      </c>
      <c r="AH1186" s="45" t="str">
        <f>IF($AD1186="","",COUNTIF($AG$1:$AG1185,$AG1186)+RANK($AG1186,$AG$1:$AG$10539,0))</f>
        <v/>
      </c>
      <c r="AI1186" s="10" t="str">
        <f t="shared" si="59"/>
        <v>2008-09 SP Game Used Dual Authentic Fabrics #AFAS Anton Stastny     /   $</v>
      </c>
      <c r="AJ1186" s="11">
        <v>2008</v>
      </c>
      <c r="AK1186" s="17" t="s">
        <v>1985</v>
      </c>
      <c r="AL1186" s="12" t="s">
        <v>731</v>
      </c>
      <c r="AM1186" s="10" t="s">
        <v>748</v>
      </c>
      <c r="AN1186" s="12" t="s">
        <v>749</v>
      </c>
      <c r="AO1186" s="9"/>
      <c r="AP1186" s="9"/>
      <c r="AQ1186" s="9"/>
      <c r="AR1186" s="14"/>
      <c r="AS1186" s="9"/>
      <c r="AT1186" s="9"/>
      <c r="AU1186" s="9"/>
      <c r="AV1186" s="13"/>
      <c r="AW1186" s="13"/>
      <c r="AX1186" s="9"/>
      <c r="AY1186" s="9"/>
      <c r="AZ1186" s="9"/>
      <c r="BA1186" s="33"/>
      <c r="BB1186" s="33"/>
      <c r="BC1186" s="36"/>
      <c r="BD1186" s="12" t="s">
        <v>1771</v>
      </c>
    </row>
    <row r="1187" spans="1:56" s="12" customFormat="1" x14ac:dyDescent="0.2">
      <c r="A1187" s="9" t="str">
        <f>IF(Search!$C$5="","",IF(COUNTA(Inventory!$AP1187)=1,1,""))</f>
        <v/>
      </c>
      <c r="B1187" s="9" t="str">
        <f>IF(Search!$C$4="","",IF(ISNUMBER(SEARCH(Search!$C$4,$AR1187))=TRUE,1,""))</f>
        <v/>
      </c>
      <c r="C1187" s="9" t="str">
        <f>IF(Search!$C$6="x",IF(COUNTA($AQ1187)=1,1,"N"),IF(COUNTA($AQ1187)=1,"N",""))</f>
        <v/>
      </c>
      <c r="D1187" s="9" t="str">
        <f>IF(Search!$O$8="","",IF(ISNUMBER(SEARCH(Search!$O$8,$BD1187))=TRUE,1,""))</f>
        <v/>
      </c>
      <c r="E1187" s="9" t="str">
        <f>IF(Search!$C$7="","",IF(ISNUMBER(SEARCH(Search!$C$7,$AN1187))=TRUE,1,""))</f>
        <v/>
      </c>
      <c r="F1187" s="9" t="str">
        <f>IF(Search!$C$8="","",IF(ISNUMBER(SEARCH(Search!$C$8,$AO1187))=TRUE,1,""))</f>
        <v/>
      </c>
      <c r="G1187" s="9" t="str">
        <f>IF(Search!$F$4="","",IF(Inventory!$AJ1187&lt;Search!$F$4,"",1))</f>
        <v/>
      </c>
      <c r="H1187" s="9" t="str">
        <f>IF(Search!$F$5="","",IF(Inventory!$AJ1187&gt;Search!$F$5,"",1))</f>
        <v/>
      </c>
      <c r="I1187" s="9" t="str">
        <f>IF(Search!$F$7="","",IF(Search!$F$8="",IF(ISNUMBER(SEARCH(Search!$F$7,$AL1187))=TRUE,1,""),""))</f>
        <v/>
      </c>
      <c r="J1187" s="9" t="str">
        <f>IF($AL1187=Search!$F$8,1,"")</f>
        <v/>
      </c>
      <c r="K1187" s="9" t="str">
        <f>IF(Search!$I$4="","",IF(COUNTA($AS1187)=1,IF(Search!$I$4="N","N",1),""))</f>
        <v/>
      </c>
      <c r="L1187" s="9" t="str">
        <f>IF(Search!$I$5="","",IF($AS1187="RC",1,""))</f>
        <v/>
      </c>
      <c r="M1187" s="9" t="str">
        <f>IF(Search!$I$6="","",IF($AS1187="RCP",1,""))</f>
        <v/>
      </c>
      <c r="N1187" s="9" t="str">
        <f>IF(Search!$I$8="","",IF(COUNTA($AT1187)=1,IF(Search!$I$8="N","N",1),""))</f>
        <v/>
      </c>
      <c r="O1187" s="9" t="str">
        <f>IF(Search!$L$4="","",IF(COUNTA($AU1187)=1,IF(Search!$L$4="N","N",1),""))</f>
        <v/>
      </c>
      <c r="P1187" s="9" t="str">
        <f>IF(Search!$L$5="","",IF(ISNUMBER(SEARCH("Jersey",$AU1187))=TRUE,IF(Search!$L$5="N","N",1),""))</f>
        <v/>
      </c>
      <c r="Q1187" s="9" t="str">
        <f>IF(Search!$L$6="","",IF(ISNUMBER(SEARCH("Patch",$AU1187))=TRUE,IF(Search!$L$6="N","N",1),""))</f>
        <v/>
      </c>
      <c r="R1187" s="9" t="str">
        <f>IF(Search!$L$7="","",IF(ISNUMBER(SEARCH("Shield",$AU1187))=TRUE,IF(Search!$L$7="N","N",1),""))</f>
        <v/>
      </c>
      <c r="S1187" s="9" t="str">
        <f>IF(Search!$L$8="","",IF(ISNUMBER(SEARCH("Stick",$AU1187))=TRUE,IF(Search!$L$8="N","N",1),""))</f>
        <v/>
      </c>
      <c r="T1187" s="9" t="str">
        <f>IF(Search!$O$4="","",IF(COUNTA($AW1187)=1,IF(Search!$O$4="N","N",1),""))</f>
        <v/>
      </c>
      <c r="U1187" s="9" t="str">
        <f>IF(Search!$O$5="","",IF($AW1187="","",IF($AW1187&lt;Search!$O$5,"",1)))</f>
        <v/>
      </c>
      <c r="V1187" s="9" t="str">
        <f>IF(Search!$O$6="","",IF($AW1187="","",IF($AW1187&gt;Search!$O$6,"",1)))</f>
        <v/>
      </c>
      <c r="W1187" s="9" t="str">
        <f>IF(Search!$U$4="","",IF($AX1187="","",1))</f>
        <v/>
      </c>
      <c r="X1187" s="9" t="str">
        <f>IF(Search!$U$5="","",IF(ISNUMBER(SEARCH(Search!$U$5,$AX1187))=TRUE,IF(Search!$U$5="N","N",1),""))</f>
        <v/>
      </c>
      <c r="Y1187" s="9" t="str">
        <f>IF(Search!$U$6="","",IF($AY1187&lt;Search!$U$6,"",1))</f>
        <v/>
      </c>
      <c r="Z1187" s="9" t="str">
        <f>IF(Search!$R$4="","",IF(Inventory!$BA1187&lt;Search!$R$4,"",1))</f>
        <v/>
      </c>
      <c r="AA1187" s="9" t="str">
        <f>IF(Search!$R$5="","",IF($BA1187&gt;Search!$R$5,"",1))</f>
        <v/>
      </c>
      <c r="AB1187" s="9" t="str">
        <f>IF(Search!$R$6="","",IF($BB1187&lt;Search!$R$6,"",1))</f>
        <v/>
      </c>
      <c r="AC1187" s="9" t="str">
        <f>IF(Search!$R$7="","",IF($BB1187&lt;Search!$R$7,"",1))</f>
        <v/>
      </c>
      <c r="AD1187" s="45" t="str">
        <f>IF(COUNTIF($A1187:$AC1187,"n")&gt;0,"",IF(SUM($A1187:$AC1187)=COUNTA(Search!$C$4:$C$8,Search!$F$4:$F$8,Search!$I$4:$I$6,Search!$I$8,Search!$L$4:$L$8,Search!$O$4:$O$8,Search!$R$4:$R$7,Search!$U$4:$U$7)-COUNTIF(Search!$C$4:$U$7,"n"),1+LARGE($AD$1:AD1186,1),""))</f>
        <v/>
      </c>
      <c r="AE1187" s="45" t="str">
        <f t="shared" si="57"/>
        <v/>
      </c>
      <c r="AF1187" s="45" t="str">
        <f>IF(AD1187="","",COUNTIF($AE$1:$AE1186,$AE1187)+RANK($AE1187,$AE$2:$AE$10540,1))</f>
        <v/>
      </c>
      <c r="AG1187" s="45" t="str">
        <f t="shared" si="58"/>
        <v/>
      </c>
      <c r="AH1187" s="45" t="str">
        <f>IF($AD1187="","",COUNTIF($AG$1:$AG1186,$AG1187)+RANK($AG1187,$AG$1:$AG$10539,0))</f>
        <v/>
      </c>
      <c r="AI1187" s="10" t="str">
        <f t="shared" si="59"/>
        <v>2008-09 SP Game Used Dual Authentic Fabrics #AFBB Bob Bourne     /   $</v>
      </c>
      <c r="AJ1187" s="11">
        <v>2008</v>
      </c>
      <c r="AK1187" s="17" t="s">
        <v>1985</v>
      </c>
      <c r="AL1187" s="12" t="s">
        <v>731</v>
      </c>
      <c r="AM1187" s="10" t="s">
        <v>736</v>
      </c>
      <c r="AN1187" s="12" t="s">
        <v>737</v>
      </c>
      <c r="AO1187" s="9"/>
      <c r="AP1187" s="9"/>
      <c r="AQ1187" s="9"/>
      <c r="AR1187" s="14"/>
      <c r="AS1187" s="9"/>
      <c r="AT1187" s="9"/>
      <c r="AU1187" s="9"/>
      <c r="AV1187" s="13"/>
      <c r="AW1187" s="13"/>
      <c r="AX1187" s="9"/>
      <c r="AY1187" s="9"/>
      <c r="AZ1187" s="9"/>
      <c r="BA1187" s="33"/>
      <c r="BB1187" s="33"/>
      <c r="BC1187" s="36"/>
      <c r="BD1187" s="12" t="s">
        <v>1771</v>
      </c>
    </row>
    <row r="1188" spans="1:56" s="12" customFormat="1" x14ac:dyDescent="0.2">
      <c r="A1188" s="9" t="str">
        <f>IF(Search!$C$5="","",IF(COUNTA(Inventory!$AP1188)=1,1,""))</f>
        <v/>
      </c>
      <c r="B1188" s="9" t="str">
        <f>IF(Search!$C$4="","",IF(ISNUMBER(SEARCH(Search!$C$4,$AR1188))=TRUE,1,""))</f>
        <v/>
      </c>
      <c r="C1188" s="9" t="str">
        <f>IF(Search!$C$6="x",IF(COUNTA($AQ1188)=1,1,"N"),IF(COUNTA($AQ1188)=1,"N",""))</f>
        <v/>
      </c>
      <c r="D1188" s="9" t="str">
        <f>IF(Search!$O$8="","",IF(ISNUMBER(SEARCH(Search!$O$8,$BD1188))=TRUE,1,""))</f>
        <v/>
      </c>
      <c r="E1188" s="9" t="str">
        <f>IF(Search!$C$7="","",IF(ISNUMBER(SEARCH(Search!$C$7,$AN1188))=TRUE,1,""))</f>
        <v/>
      </c>
      <c r="F1188" s="9" t="str">
        <f>IF(Search!$C$8="","",IF(ISNUMBER(SEARCH(Search!$C$8,$AO1188))=TRUE,1,""))</f>
        <v/>
      </c>
      <c r="G1188" s="9" t="str">
        <f>IF(Search!$F$4="","",IF(Inventory!$AJ1188&lt;Search!$F$4,"",1))</f>
        <v/>
      </c>
      <c r="H1188" s="9" t="str">
        <f>IF(Search!$F$5="","",IF(Inventory!$AJ1188&gt;Search!$F$5,"",1))</f>
        <v/>
      </c>
      <c r="I1188" s="9" t="str">
        <f>IF(Search!$F$7="","",IF(Search!$F$8="",IF(ISNUMBER(SEARCH(Search!$F$7,$AL1188))=TRUE,1,""),""))</f>
        <v/>
      </c>
      <c r="J1188" s="9" t="str">
        <f>IF($AL1188=Search!$F$8,1,"")</f>
        <v/>
      </c>
      <c r="K1188" s="9" t="str">
        <f>IF(Search!$I$4="","",IF(COUNTA($AS1188)=1,IF(Search!$I$4="N","N",1),""))</f>
        <v/>
      </c>
      <c r="L1188" s="9" t="str">
        <f>IF(Search!$I$5="","",IF($AS1188="RC",1,""))</f>
        <v/>
      </c>
      <c r="M1188" s="9" t="str">
        <f>IF(Search!$I$6="","",IF($AS1188="RCP",1,""))</f>
        <v/>
      </c>
      <c r="N1188" s="9" t="str">
        <f>IF(Search!$I$8="","",IF(COUNTA($AT1188)=1,IF(Search!$I$8="N","N",1),""))</f>
        <v/>
      </c>
      <c r="O1188" s="9" t="str">
        <f>IF(Search!$L$4="","",IF(COUNTA($AU1188)=1,IF(Search!$L$4="N","N",1),""))</f>
        <v/>
      </c>
      <c r="P1188" s="9" t="str">
        <f>IF(Search!$L$5="","",IF(ISNUMBER(SEARCH("Jersey",$AU1188))=TRUE,IF(Search!$L$5="N","N",1),""))</f>
        <v/>
      </c>
      <c r="Q1188" s="9" t="str">
        <f>IF(Search!$L$6="","",IF(ISNUMBER(SEARCH("Patch",$AU1188))=TRUE,IF(Search!$L$6="N","N",1),""))</f>
        <v/>
      </c>
      <c r="R1188" s="9" t="str">
        <f>IF(Search!$L$7="","",IF(ISNUMBER(SEARCH("Shield",$AU1188))=TRUE,IF(Search!$L$7="N","N",1),""))</f>
        <v/>
      </c>
      <c r="S1188" s="9" t="str">
        <f>IF(Search!$L$8="","",IF(ISNUMBER(SEARCH("Stick",$AU1188))=TRUE,IF(Search!$L$8="N","N",1),""))</f>
        <v/>
      </c>
      <c r="T1188" s="9" t="str">
        <f>IF(Search!$O$4="","",IF(COUNTA($AW1188)=1,IF(Search!$O$4="N","N",1),""))</f>
        <v/>
      </c>
      <c r="U1188" s="9" t="str">
        <f>IF(Search!$O$5="","",IF($AW1188="","",IF($AW1188&lt;Search!$O$5,"",1)))</f>
        <v/>
      </c>
      <c r="V1188" s="9" t="str">
        <f>IF(Search!$O$6="","",IF($AW1188="","",IF($AW1188&gt;Search!$O$6,"",1)))</f>
        <v/>
      </c>
      <c r="W1188" s="9" t="str">
        <f>IF(Search!$U$4="","",IF($AX1188="","",1))</f>
        <v/>
      </c>
      <c r="X1188" s="9" t="str">
        <f>IF(Search!$U$5="","",IF(ISNUMBER(SEARCH(Search!$U$5,$AX1188))=TRUE,IF(Search!$U$5="N","N",1),""))</f>
        <v/>
      </c>
      <c r="Y1188" s="9" t="str">
        <f>IF(Search!$U$6="","",IF($AY1188&lt;Search!$U$6,"",1))</f>
        <v/>
      </c>
      <c r="Z1188" s="9" t="str">
        <f>IF(Search!$R$4="","",IF(Inventory!$BA1188&lt;Search!$R$4,"",1))</f>
        <v/>
      </c>
      <c r="AA1188" s="9" t="str">
        <f>IF(Search!$R$5="","",IF($BA1188&gt;Search!$R$5,"",1))</f>
        <v/>
      </c>
      <c r="AB1188" s="9" t="str">
        <f>IF(Search!$R$6="","",IF($BB1188&lt;Search!$R$6,"",1))</f>
        <v/>
      </c>
      <c r="AC1188" s="9" t="str">
        <f>IF(Search!$R$7="","",IF($BB1188&lt;Search!$R$7,"",1))</f>
        <v/>
      </c>
      <c r="AD1188" s="45" t="str">
        <f>IF(COUNTIF($A1188:$AC1188,"n")&gt;0,"",IF(SUM($A1188:$AC1188)=COUNTA(Search!$C$4:$C$8,Search!$F$4:$F$8,Search!$I$4:$I$6,Search!$I$8,Search!$L$4:$L$8,Search!$O$4:$O$8,Search!$R$4:$R$7,Search!$U$4:$U$7)-COUNTIF(Search!$C$4:$U$7,"n"),1+LARGE($AD$1:AD1187,1),""))</f>
        <v/>
      </c>
      <c r="AE1188" s="45" t="str">
        <f t="shared" si="57"/>
        <v/>
      </c>
      <c r="AF1188" s="45" t="str">
        <f>IF(AD1188="","",COUNTIF($AE$1:$AE1187,$AE1188)+RANK($AE1188,$AE$2:$AE$10540,1))</f>
        <v/>
      </c>
      <c r="AG1188" s="45" t="str">
        <f t="shared" si="58"/>
        <v/>
      </c>
      <c r="AH1188" s="45" t="str">
        <f>IF($AD1188="","",COUNTIF($AG$1:$AG1187,$AG1188)+RANK($AG1188,$AG$1:$AG$10539,0))</f>
        <v/>
      </c>
      <c r="AI1188" s="10" t="str">
        <f t="shared" si="59"/>
        <v>2008-09 SP Game Used Dual Authentic Fabrics #AFBL Rob Blake     /   $</v>
      </c>
      <c r="AJ1188" s="11">
        <v>2008</v>
      </c>
      <c r="AK1188" s="17" t="s">
        <v>1985</v>
      </c>
      <c r="AL1188" s="12" t="s">
        <v>731</v>
      </c>
      <c r="AM1188" s="10" t="s">
        <v>745</v>
      </c>
      <c r="AN1188" s="12" t="s">
        <v>217</v>
      </c>
      <c r="AO1188" s="9"/>
      <c r="AP1188" s="9"/>
      <c r="AQ1188" s="9"/>
      <c r="AR1188" s="14"/>
      <c r="AS1188" s="9"/>
      <c r="AT1188" s="9"/>
      <c r="AU1188" s="9"/>
      <c r="AV1188" s="13"/>
      <c r="AW1188" s="13"/>
      <c r="AX1188" s="9"/>
      <c r="AY1188" s="9"/>
      <c r="AZ1188" s="9"/>
      <c r="BA1188" s="33"/>
      <c r="BB1188" s="33"/>
      <c r="BC1188" s="36"/>
      <c r="BD1188" s="12" t="s">
        <v>1771</v>
      </c>
    </row>
    <row r="1189" spans="1:56" s="12" customFormat="1" x14ac:dyDescent="0.2">
      <c r="A1189" s="9" t="str">
        <f>IF(Search!$C$5="","",IF(COUNTA(Inventory!$AP1189)=1,1,""))</f>
        <v/>
      </c>
      <c r="B1189" s="9" t="str">
        <f>IF(Search!$C$4="","",IF(ISNUMBER(SEARCH(Search!$C$4,$AR1189))=TRUE,1,""))</f>
        <v/>
      </c>
      <c r="C1189" s="9" t="str">
        <f>IF(Search!$C$6="x",IF(COUNTA($AQ1189)=1,1,"N"),IF(COUNTA($AQ1189)=1,"N",""))</f>
        <v/>
      </c>
      <c r="D1189" s="9" t="str">
        <f>IF(Search!$O$8="","",IF(ISNUMBER(SEARCH(Search!$O$8,$BD1189))=TRUE,1,""))</f>
        <v/>
      </c>
      <c r="E1189" s="9" t="str">
        <f>IF(Search!$C$7="","",IF(ISNUMBER(SEARCH(Search!$C$7,$AN1189))=TRUE,1,""))</f>
        <v/>
      </c>
      <c r="F1189" s="9" t="str">
        <f>IF(Search!$C$8="","",IF(ISNUMBER(SEARCH(Search!$C$8,$AO1189))=TRUE,1,""))</f>
        <v/>
      </c>
      <c r="G1189" s="9" t="str">
        <f>IF(Search!$F$4="","",IF(Inventory!$AJ1189&lt;Search!$F$4,"",1))</f>
        <v/>
      </c>
      <c r="H1189" s="9" t="str">
        <f>IF(Search!$F$5="","",IF(Inventory!$AJ1189&gt;Search!$F$5,"",1))</f>
        <v/>
      </c>
      <c r="I1189" s="9" t="str">
        <f>IF(Search!$F$7="","",IF(Search!$F$8="",IF(ISNUMBER(SEARCH(Search!$F$7,$AL1189))=TRUE,1,""),""))</f>
        <v/>
      </c>
      <c r="J1189" s="9" t="str">
        <f>IF($AL1189=Search!$F$8,1,"")</f>
        <v/>
      </c>
      <c r="K1189" s="9" t="str">
        <f>IF(Search!$I$4="","",IF(COUNTA($AS1189)=1,IF(Search!$I$4="N","N",1),""))</f>
        <v/>
      </c>
      <c r="L1189" s="9" t="str">
        <f>IF(Search!$I$5="","",IF($AS1189="RC",1,""))</f>
        <v/>
      </c>
      <c r="M1189" s="9" t="str">
        <f>IF(Search!$I$6="","",IF($AS1189="RCP",1,""))</f>
        <v/>
      </c>
      <c r="N1189" s="9" t="str">
        <f>IF(Search!$I$8="","",IF(COUNTA($AT1189)=1,IF(Search!$I$8="N","N",1),""))</f>
        <v/>
      </c>
      <c r="O1189" s="9" t="str">
        <f>IF(Search!$L$4="","",IF(COUNTA($AU1189)=1,IF(Search!$L$4="N","N",1),""))</f>
        <v/>
      </c>
      <c r="P1189" s="9" t="str">
        <f>IF(Search!$L$5="","",IF(ISNUMBER(SEARCH("Jersey",$AU1189))=TRUE,IF(Search!$L$5="N","N",1),""))</f>
        <v/>
      </c>
      <c r="Q1189" s="9" t="str">
        <f>IF(Search!$L$6="","",IF(ISNUMBER(SEARCH("Patch",$AU1189))=TRUE,IF(Search!$L$6="N","N",1),""))</f>
        <v/>
      </c>
      <c r="R1189" s="9" t="str">
        <f>IF(Search!$L$7="","",IF(ISNUMBER(SEARCH("Shield",$AU1189))=TRUE,IF(Search!$L$7="N","N",1),""))</f>
        <v/>
      </c>
      <c r="S1189" s="9" t="str">
        <f>IF(Search!$L$8="","",IF(ISNUMBER(SEARCH("Stick",$AU1189))=TRUE,IF(Search!$L$8="N","N",1),""))</f>
        <v/>
      </c>
      <c r="T1189" s="9" t="str">
        <f>IF(Search!$O$4="","",IF(COUNTA($AW1189)=1,IF(Search!$O$4="N","N",1),""))</f>
        <v/>
      </c>
      <c r="U1189" s="9" t="str">
        <f>IF(Search!$O$5="","",IF($AW1189="","",IF($AW1189&lt;Search!$O$5,"",1)))</f>
        <v/>
      </c>
      <c r="V1189" s="9" t="str">
        <f>IF(Search!$O$6="","",IF($AW1189="","",IF($AW1189&gt;Search!$O$6,"",1)))</f>
        <v/>
      </c>
      <c r="W1189" s="9" t="str">
        <f>IF(Search!$U$4="","",IF($AX1189="","",1))</f>
        <v/>
      </c>
      <c r="X1189" s="9" t="str">
        <f>IF(Search!$U$5="","",IF(ISNUMBER(SEARCH(Search!$U$5,$AX1189))=TRUE,IF(Search!$U$5="N","N",1),""))</f>
        <v/>
      </c>
      <c r="Y1189" s="9" t="str">
        <f>IF(Search!$U$6="","",IF($AY1189&lt;Search!$U$6,"",1))</f>
        <v/>
      </c>
      <c r="Z1189" s="9" t="str">
        <f>IF(Search!$R$4="","",IF(Inventory!$BA1189&lt;Search!$R$4,"",1))</f>
        <v/>
      </c>
      <c r="AA1189" s="9" t="str">
        <f>IF(Search!$R$5="","",IF($BA1189&gt;Search!$R$5,"",1))</f>
        <v/>
      </c>
      <c r="AB1189" s="9" t="str">
        <f>IF(Search!$R$6="","",IF($BB1189&lt;Search!$R$6,"",1))</f>
        <v/>
      </c>
      <c r="AC1189" s="9" t="str">
        <f>IF(Search!$R$7="","",IF($BB1189&lt;Search!$R$7,"",1))</f>
        <v/>
      </c>
      <c r="AD1189" s="45" t="str">
        <f>IF(COUNTIF($A1189:$AC1189,"n")&gt;0,"",IF(SUM($A1189:$AC1189)=COUNTA(Search!$C$4:$C$8,Search!$F$4:$F$8,Search!$I$4:$I$6,Search!$I$8,Search!$L$4:$L$8,Search!$O$4:$O$8,Search!$R$4:$R$7,Search!$U$4:$U$7)-COUNTIF(Search!$C$4:$U$7,"n"),1+LARGE($AD$1:AD1188,1),""))</f>
        <v/>
      </c>
      <c r="AE1189" s="45" t="str">
        <f t="shared" si="57"/>
        <v/>
      </c>
      <c r="AF1189" s="45" t="str">
        <f>IF(AD1189="","",COUNTIF($AE$1:$AE1188,$AE1189)+RANK($AE1189,$AE$2:$AE$10540,1))</f>
        <v/>
      </c>
      <c r="AG1189" s="45" t="str">
        <f t="shared" si="58"/>
        <v/>
      </c>
      <c r="AH1189" s="45" t="str">
        <f>IF($AD1189="","",COUNTIF($AG$1:$AG1188,$AG1189)+RANK($AG1189,$AG$1:$AG$10539,0))</f>
        <v/>
      </c>
      <c r="AI1189" s="10" t="str">
        <f t="shared" si="59"/>
        <v>2008-09 SP Game Used Dual Authentic Fabrics #AFBS Billy Smith     /   $</v>
      </c>
      <c r="AJ1189" s="11">
        <v>2008</v>
      </c>
      <c r="AK1189" s="17" t="s">
        <v>1985</v>
      </c>
      <c r="AL1189" s="12" t="s">
        <v>731</v>
      </c>
      <c r="AM1189" s="10" t="s">
        <v>738</v>
      </c>
      <c r="AN1189" s="12" t="s">
        <v>739</v>
      </c>
      <c r="AO1189" s="9"/>
      <c r="AP1189" s="9"/>
      <c r="AQ1189" s="9"/>
      <c r="AR1189" s="14"/>
      <c r="AS1189" s="9"/>
      <c r="AT1189" s="9"/>
      <c r="AU1189" s="9"/>
      <c r="AV1189" s="13"/>
      <c r="AW1189" s="13"/>
      <c r="AX1189" s="9"/>
      <c r="AY1189" s="9"/>
      <c r="AZ1189" s="9"/>
      <c r="BA1189" s="33"/>
      <c r="BB1189" s="33"/>
      <c r="BC1189" s="36"/>
      <c r="BD1189" s="12" t="s">
        <v>1771</v>
      </c>
    </row>
    <row r="1190" spans="1:56" s="12" customFormat="1" x14ac:dyDescent="0.2">
      <c r="A1190" s="9" t="str">
        <f>IF(Search!$C$5="","",IF(COUNTA(Inventory!$AP1190)=1,1,""))</f>
        <v/>
      </c>
      <c r="B1190" s="9" t="str">
        <f>IF(Search!$C$4="","",IF(ISNUMBER(SEARCH(Search!$C$4,$AR1190))=TRUE,1,""))</f>
        <v/>
      </c>
      <c r="C1190" s="9" t="str">
        <f>IF(Search!$C$6="x",IF(COUNTA($AQ1190)=1,1,"N"),IF(COUNTA($AQ1190)=1,"N",""))</f>
        <v/>
      </c>
      <c r="D1190" s="9" t="str">
        <f>IF(Search!$O$8="","",IF(ISNUMBER(SEARCH(Search!$O$8,$BD1190))=TRUE,1,""))</f>
        <v/>
      </c>
      <c r="E1190" s="9" t="str">
        <f>IF(Search!$C$7="","",IF(ISNUMBER(SEARCH(Search!$C$7,$AN1190))=TRUE,1,""))</f>
        <v/>
      </c>
      <c r="F1190" s="9" t="str">
        <f>IF(Search!$C$8="","",IF(ISNUMBER(SEARCH(Search!$C$8,$AO1190))=TRUE,1,""))</f>
        <v/>
      </c>
      <c r="G1190" s="9" t="str">
        <f>IF(Search!$F$4="","",IF(Inventory!$AJ1190&lt;Search!$F$4,"",1))</f>
        <v/>
      </c>
      <c r="H1190" s="9" t="str">
        <f>IF(Search!$F$5="","",IF(Inventory!$AJ1190&gt;Search!$F$5,"",1))</f>
        <v/>
      </c>
      <c r="I1190" s="9" t="str">
        <f>IF(Search!$F$7="","",IF(Search!$F$8="",IF(ISNUMBER(SEARCH(Search!$F$7,$AL1190))=TRUE,1,""),""))</f>
        <v/>
      </c>
      <c r="J1190" s="9" t="str">
        <f>IF($AL1190=Search!$F$8,1,"")</f>
        <v/>
      </c>
      <c r="K1190" s="9" t="str">
        <f>IF(Search!$I$4="","",IF(COUNTA($AS1190)=1,IF(Search!$I$4="N","N",1),""))</f>
        <v/>
      </c>
      <c r="L1190" s="9" t="str">
        <f>IF(Search!$I$5="","",IF($AS1190="RC",1,""))</f>
        <v/>
      </c>
      <c r="M1190" s="9" t="str">
        <f>IF(Search!$I$6="","",IF($AS1190="RCP",1,""))</f>
        <v/>
      </c>
      <c r="N1190" s="9" t="str">
        <f>IF(Search!$I$8="","",IF(COUNTA($AT1190)=1,IF(Search!$I$8="N","N",1),""))</f>
        <v/>
      </c>
      <c r="O1190" s="9" t="str">
        <f>IF(Search!$L$4="","",IF(COUNTA($AU1190)=1,IF(Search!$L$4="N","N",1),""))</f>
        <v/>
      </c>
      <c r="P1190" s="9" t="str">
        <f>IF(Search!$L$5="","",IF(ISNUMBER(SEARCH("Jersey",$AU1190))=TRUE,IF(Search!$L$5="N","N",1),""))</f>
        <v/>
      </c>
      <c r="Q1190" s="9" t="str">
        <f>IF(Search!$L$6="","",IF(ISNUMBER(SEARCH("Patch",$AU1190))=TRUE,IF(Search!$L$6="N","N",1),""))</f>
        <v/>
      </c>
      <c r="R1190" s="9" t="str">
        <f>IF(Search!$L$7="","",IF(ISNUMBER(SEARCH("Shield",$AU1190))=TRUE,IF(Search!$L$7="N","N",1),""))</f>
        <v/>
      </c>
      <c r="S1190" s="9" t="str">
        <f>IF(Search!$L$8="","",IF(ISNUMBER(SEARCH("Stick",$AU1190))=TRUE,IF(Search!$L$8="N","N",1),""))</f>
        <v/>
      </c>
      <c r="T1190" s="9" t="str">
        <f>IF(Search!$O$4="","",IF(COUNTA($AW1190)=1,IF(Search!$O$4="N","N",1),""))</f>
        <v/>
      </c>
      <c r="U1190" s="9" t="str">
        <f>IF(Search!$O$5="","",IF($AW1190="","",IF($AW1190&lt;Search!$O$5,"",1)))</f>
        <v/>
      </c>
      <c r="V1190" s="9" t="str">
        <f>IF(Search!$O$6="","",IF($AW1190="","",IF($AW1190&gt;Search!$O$6,"",1)))</f>
        <v/>
      </c>
      <c r="W1190" s="9" t="str">
        <f>IF(Search!$U$4="","",IF($AX1190="","",1))</f>
        <v/>
      </c>
      <c r="X1190" s="9" t="str">
        <f>IF(Search!$U$5="","",IF(ISNUMBER(SEARCH(Search!$U$5,$AX1190))=TRUE,IF(Search!$U$5="N","N",1),""))</f>
        <v/>
      </c>
      <c r="Y1190" s="9" t="str">
        <f>IF(Search!$U$6="","",IF($AY1190&lt;Search!$U$6,"",1))</f>
        <v/>
      </c>
      <c r="Z1190" s="9" t="str">
        <f>IF(Search!$R$4="","",IF(Inventory!$BA1190&lt;Search!$R$4,"",1))</f>
        <v/>
      </c>
      <c r="AA1190" s="9" t="str">
        <f>IF(Search!$R$5="","",IF($BA1190&gt;Search!$R$5,"",1))</f>
        <v/>
      </c>
      <c r="AB1190" s="9" t="str">
        <f>IF(Search!$R$6="","",IF($BB1190&lt;Search!$R$6,"",1))</f>
        <v/>
      </c>
      <c r="AC1190" s="9" t="str">
        <f>IF(Search!$R$7="","",IF($BB1190&lt;Search!$R$7,"",1))</f>
        <v/>
      </c>
      <c r="AD1190" s="45" t="str">
        <f>IF(COUNTIF($A1190:$AC1190,"n")&gt;0,"",IF(SUM($A1190:$AC1190)=COUNTA(Search!$C$4:$C$8,Search!$F$4:$F$8,Search!$I$4:$I$6,Search!$I$8,Search!$L$4:$L$8,Search!$O$4:$O$8,Search!$R$4:$R$7,Search!$U$4:$U$7)-COUNTIF(Search!$C$4:$U$7,"n"),1+LARGE($AD$1:AD1189,1),""))</f>
        <v/>
      </c>
      <c r="AE1190" s="45" t="str">
        <f t="shared" si="57"/>
        <v/>
      </c>
      <c r="AF1190" s="45" t="str">
        <f>IF(AD1190="","",COUNTIF($AE$1:$AE1189,$AE1190)+RANK($AE1190,$AE$2:$AE$10540,1))</f>
        <v/>
      </c>
      <c r="AG1190" s="45" t="str">
        <f t="shared" si="58"/>
        <v/>
      </c>
      <c r="AH1190" s="45" t="str">
        <f>IF($AD1190="","",COUNTIF($AG$1:$AG1189,$AG1190)+RANK($AG1190,$AG$1:$AG$10539,0))</f>
        <v/>
      </c>
      <c r="AI1190" s="10" t="str">
        <f t="shared" si="59"/>
        <v>2008-09 SP Game Used Dual Authentic Fabrics #AFEL Patrik Elias     /   $</v>
      </c>
      <c r="AJ1190" s="11">
        <v>2008</v>
      </c>
      <c r="AK1190" s="17" t="s">
        <v>1985</v>
      </c>
      <c r="AL1190" s="12" t="s">
        <v>731</v>
      </c>
      <c r="AM1190" s="10" t="s">
        <v>750</v>
      </c>
      <c r="AN1190" s="12" t="s">
        <v>499</v>
      </c>
      <c r="AO1190" s="9"/>
      <c r="AP1190" s="9"/>
      <c r="AQ1190" s="9"/>
      <c r="AR1190" s="14"/>
      <c r="AS1190" s="9"/>
      <c r="AT1190" s="9"/>
      <c r="AU1190" s="9"/>
      <c r="AV1190" s="13"/>
      <c r="AW1190" s="13"/>
      <c r="AX1190" s="9"/>
      <c r="AY1190" s="9"/>
      <c r="AZ1190" s="9"/>
      <c r="BA1190" s="33"/>
      <c r="BB1190" s="33"/>
      <c r="BC1190" s="36"/>
      <c r="BD1190" s="12" t="s">
        <v>1771</v>
      </c>
    </row>
    <row r="1191" spans="1:56" s="12" customFormat="1" x14ac:dyDescent="0.2">
      <c r="A1191" s="9" t="str">
        <f>IF(Search!$C$5="","",IF(COUNTA(Inventory!$AP1191)=1,1,""))</f>
        <v/>
      </c>
      <c r="B1191" s="9" t="str">
        <f>IF(Search!$C$4="","",IF(ISNUMBER(SEARCH(Search!$C$4,$AR1191))=TRUE,1,""))</f>
        <v/>
      </c>
      <c r="C1191" s="9" t="str">
        <f>IF(Search!$C$6="x",IF(COUNTA($AQ1191)=1,1,"N"),IF(COUNTA($AQ1191)=1,"N",""))</f>
        <v/>
      </c>
      <c r="D1191" s="9" t="str">
        <f>IF(Search!$O$8="","",IF(ISNUMBER(SEARCH(Search!$O$8,$BD1191))=TRUE,1,""))</f>
        <v/>
      </c>
      <c r="E1191" s="9" t="str">
        <f>IF(Search!$C$7="","",IF(ISNUMBER(SEARCH(Search!$C$7,$AN1191))=TRUE,1,""))</f>
        <v/>
      </c>
      <c r="F1191" s="9" t="str">
        <f>IF(Search!$C$8="","",IF(ISNUMBER(SEARCH(Search!$C$8,$AO1191))=TRUE,1,""))</f>
        <v/>
      </c>
      <c r="G1191" s="9" t="str">
        <f>IF(Search!$F$4="","",IF(Inventory!$AJ1191&lt;Search!$F$4,"",1))</f>
        <v/>
      </c>
      <c r="H1191" s="9" t="str">
        <f>IF(Search!$F$5="","",IF(Inventory!$AJ1191&gt;Search!$F$5,"",1))</f>
        <v/>
      </c>
      <c r="I1191" s="9" t="str">
        <f>IF(Search!$F$7="","",IF(Search!$F$8="",IF(ISNUMBER(SEARCH(Search!$F$7,$AL1191))=TRUE,1,""),""))</f>
        <v/>
      </c>
      <c r="J1191" s="9" t="str">
        <f>IF($AL1191=Search!$F$8,1,"")</f>
        <v/>
      </c>
      <c r="K1191" s="9" t="str">
        <f>IF(Search!$I$4="","",IF(COUNTA($AS1191)=1,IF(Search!$I$4="N","N",1),""))</f>
        <v/>
      </c>
      <c r="L1191" s="9" t="str">
        <f>IF(Search!$I$5="","",IF($AS1191="RC",1,""))</f>
        <v/>
      </c>
      <c r="M1191" s="9" t="str">
        <f>IF(Search!$I$6="","",IF($AS1191="RCP",1,""))</f>
        <v/>
      </c>
      <c r="N1191" s="9" t="str">
        <f>IF(Search!$I$8="","",IF(COUNTA($AT1191)=1,IF(Search!$I$8="N","N",1),""))</f>
        <v/>
      </c>
      <c r="O1191" s="9" t="str">
        <f>IF(Search!$L$4="","",IF(COUNTA($AU1191)=1,IF(Search!$L$4="N","N",1),""))</f>
        <v/>
      </c>
      <c r="P1191" s="9" t="str">
        <f>IF(Search!$L$5="","",IF(ISNUMBER(SEARCH("Jersey",$AU1191))=TRUE,IF(Search!$L$5="N","N",1),""))</f>
        <v/>
      </c>
      <c r="Q1191" s="9" t="str">
        <f>IF(Search!$L$6="","",IF(ISNUMBER(SEARCH("Patch",$AU1191))=TRUE,IF(Search!$L$6="N","N",1),""))</f>
        <v/>
      </c>
      <c r="R1191" s="9" t="str">
        <f>IF(Search!$L$7="","",IF(ISNUMBER(SEARCH("Shield",$AU1191))=TRUE,IF(Search!$L$7="N","N",1),""))</f>
        <v/>
      </c>
      <c r="S1191" s="9" t="str">
        <f>IF(Search!$L$8="","",IF(ISNUMBER(SEARCH("Stick",$AU1191))=TRUE,IF(Search!$L$8="N","N",1),""))</f>
        <v/>
      </c>
      <c r="T1191" s="9" t="str">
        <f>IF(Search!$O$4="","",IF(COUNTA($AW1191)=1,IF(Search!$O$4="N","N",1),""))</f>
        <v/>
      </c>
      <c r="U1191" s="9" t="str">
        <f>IF(Search!$O$5="","",IF($AW1191="","",IF($AW1191&lt;Search!$O$5,"",1)))</f>
        <v/>
      </c>
      <c r="V1191" s="9" t="str">
        <f>IF(Search!$O$6="","",IF($AW1191="","",IF($AW1191&gt;Search!$O$6,"",1)))</f>
        <v/>
      </c>
      <c r="W1191" s="9" t="str">
        <f>IF(Search!$U$4="","",IF($AX1191="","",1))</f>
        <v/>
      </c>
      <c r="X1191" s="9" t="str">
        <f>IF(Search!$U$5="","",IF(ISNUMBER(SEARCH(Search!$U$5,$AX1191))=TRUE,IF(Search!$U$5="N","N",1),""))</f>
        <v/>
      </c>
      <c r="Y1191" s="9" t="str">
        <f>IF(Search!$U$6="","",IF($AY1191&lt;Search!$U$6,"",1))</f>
        <v/>
      </c>
      <c r="Z1191" s="9" t="str">
        <f>IF(Search!$R$4="","",IF(Inventory!$BA1191&lt;Search!$R$4,"",1))</f>
        <v/>
      </c>
      <c r="AA1191" s="9" t="str">
        <f>IF(Search!$R$5="","",IF($BA1191&gt;Search!$R$5,"",1))</f>
        <v/>
      </c>
      <c r="AB1191" s="9" t="str">
        <f>IF(Search!$R$6="","",IF($BB1191&lt;Search!$R$6,"",1))</f>
        <v/>
      </c>
      <c r="AC1191" s="9" t="str">
        <f>IF(Search!$R$7="","",IF($BB1191&lt;Search!$R$7,"",1))</f>
        <v/>
      </c>
      <c r="AD1191" s="45" t="str">
        <f>IF(COUNTIF($A1191:$AC1191,"n")&gt;0,"",IF(SUM($A1191:$AC1191)=COUNTA(Search!$C$4:$C$8,Search!$F$4:$F$8,Search!$I$4:$I$6,Search!$I$8,Search!$L$4:$L$8,Search!$O$4:$O$8,Search!$R$4:$R$7,Search!$U$4:$U$7)-COUNTIF(Search!$C$4:$U$7,"n"),1+LARGE($AD$1:AD1190,1),""))</f>
        <v/>
      </c>
      <c r="AE1191" s="45" t="str">
        <f t="shared" si="57"/>
        <v/>
      </c>
      <c r="AF1191" s="45" t="str">
        <f>IF(AD1191="","",COUNTIF($AE$1:$AE1190,$AE1191)+RANK($AE1191,$AE$2:$AE$10540,1))</f>
        <v/>
      </c>
      <c r="AG1191" s="45" t="str">
        <f t="shared" si="58"/>
        <v/>
      </c>
      <c r="AH1191" s="45" t="str">
        <f>IF($AD1191="","",COUNTIF($AG$1:$AG1190,$AG1191)+RANK($AG1191,$AG$1:$AG$10539,0))</f>
        <v/>
      </c>
      <c r="AI1191" s="10" t="str">
        <f t="shared" si="59"/>
        <v>2008-09 SP Game Used Dual Authentic Fabrics #AFHO Tomas Holmstrom     /   $</v>
      </c>
      <c r="AJ1191" s="11">
        <v>2008</v>
      </c>
      <c r="AK1191" s="17" t="s">
        <v>1985</v>
      </c>
      <c r="AL1191" s="12" t="s">
        <v>731</v>
      </c>
      <c r="AM1191" s="10" t="s">
        <v>734</v>
      </c>
      <c r="AN1191" s="12" t="s">
        <v>735</v>
      </c>
      <c r="AO1191" s="9"/>
      <c r="AP1191" s="9"/>
      <c r="AQ1191" s="9"/>
      <c r="AR1191" s="14"/>
      <c r="AS1191" s="9"/>
      <c r="AT1191" s="9"/>
      <c r="AU1191" s="9"/>
      <c r="AV1191" s="13"/>
      <c r="AW1191" s="13"/>
      <c r="AX1191" s="9"/>
      <c r="AY1191" s="9"/>
      <c r="AZ1191" s="9"/>
      <c r="BA1191" s="33"/>
      <c r="BB1191" s="33"/>
      <c r="BC1191" s="36"/>
      <c r="BD1191" s="12" t="s">
        <v>1771</v>
      </c>
    </row>
    <row r="1192" spans="1:56" s="12" customFormat="1" x14ac:dyDescent="0.2">
      <c r="A1192" s="9" t="str">
        <f>IF(Search!$C$5="","",IF(COUNTA(Inventory!$AP1192)=1,1,""))</f>
        <v/>
      </c>
      <c r="B1192" s="9" t="str">
        <f>IF(Search!$C$4="","",IF(ISNUMBER(SEARCH(Search!$C$4,$AR1192))=TRUE,1,""))</f>
        <v/>
      </c>
      <c r="C1192" s="9" t="str">
        <f>IF(Search!$C$6="x",IF(COUNTA($AQ1192)=1,1,"N"),IF(COUNTA($AQ1192)=1,"N",""))</f>
        <v/>
      </c>
      <c r="D1192" s="9" t="str">
        <f>IF(Search!$O$8="","",IF(ISNUMBER(SEARCH(Search!$O$8,$BD1192))=TRUE,1,""))</f>
        <v/>
      </c>
      <c r="E1192" s="9" t="str">
        <f>IF(Search!$C$7="","",IF(ISNUMBER(SEARCH(Search!$C$7,$AN1192))=TRUE,1,""))</f>
        <v/>
      </c>
      <c r="F1192" s="9" t="str">
        <f>IF(Search!$C$8="","",IF(ISNUMBER(SEARCH(Search!$C$8,$AO1192))=TRUE,1,""))</f>
        <v/>
      </c>
      <c r="G1192" s="9" t="str">
        <f>IF(Search!$F$4="","",IF(Inventory!$AJ1192&lt;Search!$F$4,"",1))</f>
        <v/>
      </c>
      <c r="H1192" s="9" t="str">
        <f>IF(Search!$F$5="","",IF(Inventory!$AJ1192&gt;Search!$F$5,"",1))</f>
        <v/>
      </c>
      <c r="I1192" s="9" t="str">
        <f>IF(Search!$F$7="","",IF(Search!$F$8="",IF(ISNUMBER(SEARCH(Search!$F$7,$AL1192))=TRUE,1,""),""))</f>
        <v/>
      </c>
      <c r="J1192" s="9" t="str">
        <f>IF($AL1192=Search!$F$8,1,"")</f>
        <v/>
      </c>
      <c r="K1192" s="9" t="str">
        <f>IF(Search!$I$4="","",IF(COUNTA($AS1192)=1,IF(Search!$I$4="N","N",1),""))</f>
        <v/>
      </c>
      <c r="L1192" s="9" t="str">
        <f>IF(Search!$I$5="","",IF($AS1192="RC",1,""))</f>
        <v/>
      </c>
      <c r="M1192" s="9" t="str">
        <f>IF(Search!$I$6="","",IF($AS1192="RCP",1,""))</f>
        <v/>
      </c>
      <c r="N1192" s="9" t="str">
        <f>IF(Search!$I$8="","",IF(COUNTA($AT1192)=1,IF(Search!$I$8="N","N",1),""))</f>
        <v/>
      </c>
      <c r="O1192" s="9" t="str">
        <f>IF(Search!$L$4="","",IF(COUNTA($AU1192)=1,IF(Search!$L$4="N","N",1),""))</f>
        <v/>
      </c>
      <c r="P1192" s="9" t="str">
        <f>IF(Search!$L$5="","",IF(ISNUMBER(SEARCH("Jersey",$AU1192))=TRUE,IF(Search!$L$5="N","N",1),""))</f>
        <v/>
      </c>
      <c r="Q1192" s="9" t="str">
        <f>IF(Search!$L$6="","",IF(ISNUMBER(SEARCH("Patch",$AU1192))=TRUE,IF(Search!$L$6="N","N",1),""))</f>
        <v/>
      </c>
      <c r="R1192" s="9" t="str">
        <f>IF(Search!$L$7="","",IF(ISNUMBER(SEARCH("Shield",$AU1192))=TRUE,IF(Search!$L$7="N","N",1),""))</f>
        <v/>
      </c>
      <c r="S1192" s="9" t="str">
        <f>IF(Search!$L$8="","",IF(ISNUMBER(SEARCH("Stick",$AU1192))=TRUE,IF(Search!$L$8="N","N",1),""))</f>
        <v/>
      </c>
      <c r="T1192" s="9" t="str">
        <f>IF(Search!$O$4="","",IF(COUNTA($AW1192)=1,IF(Search!$O$4="N","N",1),""))</f>
        <v/>
      </c>
      <c r="U1192" s="9" t="str">
        <f>IF(Search!$O$5="","",IF($AW1192="","",IF($AW1192&lt;Search!$O$5,"",1)))</f>
        <v/>
      </c>
      <c r="V1192" s="9" t="str">
        <f>IF(Search!$O$6="","",IF($AW1192="","",IF($AW1192&gt;Search!$O$6,"",1)))</f>
        <v/>
      </c>
      <c r="W1192" s="9" t="str">
        <f>IF(Search!$U$4="","",IF($AX1192="","",1))</f>
        <v/>
      </c>
      <c r="X1192" s="9" t="str">
        <f>IF(Search!$U$5="","",IF(ISNUMBER(SEARCH(Search!$U$5,$AX1192))=TRUE,IF(Search!$U$5="N","N",1),""))</f>
        <v/>
      </c>
      <c r="Y1192" s="9" t="str">
        <f>IF(Search!$U$6="","",IF($AY1192&lt;Search!$U$6,"",1))</f>
        <v/>
      </c>
      <c r="Z1192" s="9" t="str">
        <f>IF(Search!$R$4="","",IF(Inventory!$BA1192&lt;Search!$R$4,"",1))</f>
        <v/>
      </c>
      <c r="AA1192" s="9" t="str">
        <f>IF(Search!$R$5="","",IF($BA1192&gt;Search!$R$5,"",1))</f>
        <v/>
      </c>
      <c r="AB1192" s="9" t="str">
        <f>IF(Search!$R$6="","",IF($BB1192&lt;Search!$R$6,"",1))</f>
        <v/>
      </c>
      <c r="AC1192" s="9" t="str">
        <f>IF(Search!$R$7="","",IF($BB1192&lt;Search!$R$7,"",1))</f>
        <v/>
      </c>
      <c r="AD1192" s="45" t="str">
        <f>IF(COUNTIF($A1192:$AC1192,"n")&gt;0,"",IF(SUM($A1192:$AC1192)=COUNTA(Search!$C$4:$C$8,Search!$F$4:$F$8,Search!$I$4:$I$6,Search!$I$8,Search!$L$4:$L$8,Search!$O$4:$O$8,Search!$R$4:$R$7,Search!$U$4:$U$7)-COUNTIF(Search!$C$4:$U$7,"n"),1+LARGE($AD$1:AD1191,1),""))</f>
        <v/>
      </c>
      <c r="AE1192" s="45" t="str">
        <f t="shared" si="57"/>
        <v/>
      </c>
      <c r="AF1192" s="45" t="str">
        <f>IF(AD1192="","",COUNTIF($AE$1:$AE1191,$AE1192)+RANK($AE1192,$AE$2:$AE$10540,1))</f>
        <v/>
      </c>
      <c r="AG1192" s="45" t="str">
        <f t="shared" si="58"/>
        <v/>
      </c>
      <c r="AH1192" s="45" t="str">
        <f>IF($AD1192="","",COUNTIF($AG$1:$AG1191,$AG1192)+RANK($AG1192,$AG$1:$AG$10539,0))</f>
        <v/>
      </c>
      <c r="AI1192" s="10" t="str">
        <f t="shared" si="59"/>
        <v>2008-09 SP Game Used Dual Authentic Fabrics #AFJL Jere Lehtinen     /   $</v>
      </c>
      <c r="AJ1192" s="11">
        <v>2008</v>
      </c>
      <c r="AK1192" s="17" t="s">
        <v>1985</v>
      </c>
      <c r="AL1192" s="12" t="s">
        <v>731</v>
      </c>
      <c r="AM1192" s="10" t="s">
        <v>746</v>
      </c>
      <c r="AN1192" s="12" t="s">
        <v>747</v>
      </c>
      <c r="AO1192" s="9"/>
      <c r="AP1192" s="9"/>
      <c r="AQ1192" s="9"/>
      <c r="AR1192" s="14"/>
      <c r="AS1192" s="9"/>
      <c r="AT1192" s="9"/>
      <c r="AU1192" s="9"/>
      <c r="AV1192" s="13"/>
      <c r="AW1192" s="13"/>
      <c r="AX1192" s="9"/>
      <c r="AY1192" s="9"/>
      <c r="AZ1192" s="9"/>
      <c r="BA1192" s="33"/>
      <c r="BB1192" s="33"/>
      <c r="BC1192" s="36"/>
      <c r="BD1192" s="12" t="s">
        <v>1771</v>
      </c>
    </row>
    <row r="1193" spans="1:56" s="12" customFormat="1" x14ac:dyDescent="0.2">
      <c r="A1193" s="9" t="str">
        <f>IF(Search!$C$5="","",IF(COUNTA(Inventory!$AP1193)=1,1,""))</f>
        <v/>
      </c>
      <c r="B1193" s="9" t="str">
        <f>IF(Search!$C$4="","",IF(ISNUMBER(SEARCH(Search!$C$4,$AR1193))=TRUE,1,""))</f>
        <v/>
      </c>
      <c r="C1193" s="9" t="str">
        <f>IF(Search!$C$6="x",IF(COUNTA($AQ1193)=1,1,"N"),IF(COUNTA($AQ1193)=1,"N",""))</f>
        <v/>
      </c>
      <c r="D1193" s="9" t="str">
        <f>IF(Search!$O$8="","",IF(ISNUMBER(SEARCH(Search!$O$8,$BD1193))=TRUE,1,""))</f>
        <v/>
      </c>
      <c r="E1193" s="9" t="str">
        <f>IF(Search!$C$7="","",IF(ISNUMBER(SEARCH(Search!$C$7,$AN1193))=TRUE,1,""))</f>
        <v/>
      </c>
      <c r="F1193" s="9" t="str">
        <f>IF(Search!$C$8="","",IF(ISNUMBER(SEARCH(Search!$C$8,$AO1193))=TRUE,1,""))</f>
        <v/>
      </c>
      <c r="G1193" s="9" t="str">
        <f>IF(Search!$F$4="","",IF(Inventory!$AJ1193&lt;Search!$F$4,"",1))</f>
        <v/>
      </c>
      <c r="H1193" s="9" t="str">
        <f>IF(Search!$F$5="","",IF(Inventory!$AJ1193&gt;Search!$F$5,"",1))</f>
        <v/>
      </c>
      <c r="I1193" s="9" t="str">
        <f>IF(Search!$F$7="","",IF(Search!$F$8="",IF(ISNUMBER(SEARCH(Search!$F$7,$AL1193))=TRUE,1,""),""))</f>
        <v/>
      </c>
      <c r="J1193" s="9" t="str">
        <f>IF($AL1193=Search!$F$8,1,"")</f>
        <v/>
      </c>
      <c r="K1193" s="9" t="str">
        <f>IF(Search!$I$4="","",IF(COUNTA($AS1193)=1,IF(Search!$I$4="N","N",1),""))</f>
        <v/>
      </c>
      <c r="L1193" s="9" t="str">
        <f>IF(Search!$I$5="","",IF($AS1193="RC",1,""))</f>
        <v/>
      </c>
      <c r="M1193" s="9" t="str">
        <f>IF(Search!$I$6="","",IF($AS1193="RCP",1,""))</f>
        <v/>
      </c>
      <c r="N1193" s="9" t="str">
        <f>IF(Search!$I$8="","",IF(COUNTA($AT1193)=1,IF(Search!$I$8="N","N",1),""))</f>
        <v/>
      </c>
      <c r="O1193" s="9" t="str">
        <f>IF(Search!$L$4="","",IF(COUNTA($AU1193)=1,IF(Search!$L$4="N","N",1),""))</f>
        <v/>
      </c>
      <c r="P1193" s="9" t="str">
        <f>IF(Search!$L$5="","",IF(ISNUMBER(SEARCH("Jersey",$AU1193))=TRUE,IF(Search!$L$5="N","N",1),""))</f>
        <v/>
      </c>
      <c r="Q1193" s="9" t="str">
        <f>IF(Search!$L$6="","",IF(ISNUMBER(SEARCH("Patch",$AU1193))=TRUE,IF(Search!$L$6="N","N",1),""))</f>
        <v/>
      </c>
      <c r="R1193" s="9" t="str">
        <f>IF(Search!$L$7="","",IF(ISNUMBER(SEARCH("Shield",$AU1193))=TRUE,IF(Search!$L$7="N","N",1),""))</f>
        <v/>
      </c>
      <c r="S1193" s="9" t="str">
        <f>IF(Search!$L$8="","",IF(ISNUMBER(SEARCH("Stick",$AU1193))=TRUE,IF(Search!$L$8="N","N",1),""))</f>
        <v/>
      </c>
      <c r="T1193" s="9" t="str">
        <f>IF(Search!$O$4="","",IF(COUNTA($AW1193)=1,IF(Search!$O$4="N","N",1),""))</f>
        <v/>
      </c>
      <c r="U1193" s="9" t="str">
        <f>IF(Search!$O$5="","",IF($AW1193="","",IF($AW1193&lt;Search!$O$5,"",1)))</f>
        <v/>
      </c>
      <c r="V1193" s="9" t="str">
        <f>IF(Search!$O$6="","",IF($AW1193="","",IF($AW1193&gt;Search!$O$6,"",1)))</f>
        <v/>
      </c>
      <c r="W1193" s="9" t="str">
        <f>IF(Search!$U$4="","",IF($AX1193="","",1))</f>
        <v/>
      </c>
      <c r="X1193" s="9" t="str">
        <f>IF(Search!$U$5="","",IF(ISNUMBER(SEARCH(Search!$U$5,$AX1193))=TRUE,IF(Search!$U$5="N","N",1),""))</f>
        <v/>
      </c>
      <c r="Y1193" s="9" t="str">
        <f>IF(Search!$U$6="","",IF($AY1193&lt;Search!$U$6,"",1))</f>
        <v/>
      </c>
      <c r="Z1193" s="9" t="str">
        <f>IF(Search!$R$4="","",IF(Inventory!$BA1193&lt;Search!$R$4,"",1))</f>
        <v/>
      </c>
      <c r="AA1193" s="9" t="str">
        <f>IF(Search!$R$5="","",IF($BA1193&gt;Search!$R$5,"",1))</f>
        <v/>
      </c>
      <c r="AB1193" s="9" t="str">
        <f>IF(Search!$R$6="","",IF($BB1193&lt;Search!$R$6,"",1))</f>
        <v/>
      </c>
      <c r="AC1193" s="9" t="str">
        <f>IF(Search!$R$7="","",IF($BB1193&lt;Search!$R$7,"",1))</f>
        <v/>
      </c>
      <c r="AD1193" s="45" t="str">
        <f>IF(COUNTIF($A1193:$AC1193,"n")&gt;0,"",IF(SUM($A1193:$AC1193)=COUNTA(Search!$C$4:$C$8,Search!$F$4:$F$8,Search!$I$4:$I$6,Search!$I$8,Search!$L$4:$L$8,Search!$O$4:$O$8,Search!$R$4:$R$7,Search!$U$4:$U$7)-COUNTIF(Search!$C$4:$U$7,"n"),1+LARGE($AD$1:AD1192,1),""))</f>
        <v/>
      </c>
      <c r="AE1193" s="45" t="str">
        <f t="shared" si="57"/>
        <v/>
      </c>
      <c r="AF1193" s="45" t="str">
        <f>IF(AD1193="","",COUNTIF($AE$1:$AE1192,$AE1193)+RANK($AE1193,$AE$2:$AE$10540,1))</f>
        <v/>
      </c>
      <c r="AG1193" s="45" t="str">
        <f t="shared" si="58"/>
        <v/>
      </c>
      <c r="AH1193" s="45" t="str">
        <f>IF($AD1193="","",COUNTIF($AG$1:$AG1192,$AG1193)+RANK($AG1193,$AG$1:$AG$10539,0))</f>
        <v/>
      </c>
      <c r="AI1193" s="10" t="str">
        <f t="shared" si="59"/>
        <v>2008-09 SP Game Used Dual Authentic Fabrics #AFMG Marian Gaborik     /   $</v>
      </c>
      <c r="AJ1193" s="11">
        <v>2008</v>
      </c>
      <c r="AK1193" s="17" t="s">
        <v>1985</v>
      </c>
      <c r="AL1193" s="12" t="s">
        <v>731</v>
      </c>
      <c r="AM1193" s="10" t="s">
        <v>742</v>
      </c>
      <c r="AN1193" s="12" t="s">
        <v>743</v>
      </c>
      <c r="AO1193" s="9"/>
      <c r="AP1193" s="9"/>
      <c r="AQ1193" s="9"/>
      <c r="AR1193" s="14"/>
      <c r="AS1193" s="9"/>
      <c r="AT1193" s="9"/>
      <c r="AU1193" s="9"/>
      <c r="AV1193" s="13"/>
      <c r="AW1193" s="13"/>
      <c r="AX1193" s="9"/>
      <c r="AY1193" s="9"/>
      <c r="AZ1193" s="9"/>
      <c r="BA1193" s="33"/>
      <c r="BB1193" s="33"/>
      <c r="BC1193" s="36"/>
      <c r="BD1193" s="12" t="s">
        <v>1771</v>
      </c>
    </row>
    <row r="1194" spans="1:56" s="12" customFormat="1" x14ac:dyDescent="0.2">
      <c r="A1194" s="9" t="str">
        <f>IF(Search!$C$5="","",IF(COUNTA(Inventory!$AP1194)=1,1,""))</f>
        <v/>
      </c>
      <c r="B1194" s="9" t="str">
        <f>IF(Search!$C$4="","",IF(ISNUMBER(SEARCH(Search!$C$4,$AR1194))=TRUE,1,""))</f>
        <v/>
      </c>
      <c r="C1194" s="9" t="str">
        <f>IF(Search!$C$6="x",IF(COUNTA($AQ1194)=1,1,"N"),IF(COUNTA($AQ1194)=1,"N",""))</f>
        <v/>
      </c>
      <c r="D1194" s="9" t="str">
        <f>IF(Search!$O$8="","",IF(ISNUMBER(SEARCH(Search!$O$8,$BD1194))=TRUE,1,""))</f>
        <v/>
      </c>
      <c r="E1194" s="9" t="str">
        <f>IF(Search!$C$7="","",IF(ISNUMBER(SEARCH(Search!$C$7,$AN1194))=TRUE,1,""))</f>
        <v/>
      </c>
      <c r="F1194" s="9" t="str">
        <f>IF(Search!$C$8="","",IF(ISNUMBER(SEARCH(Search!$C$8,$AO1194))=TRUE,1,""))</f>
        <v/>
      </c>
      <c r="G1194" s="9" t="str">
        <f>IF(Search!$F$4="","",IF(Inventory!$AJ1194&lt;Search!$F$4,"",1))</f>
        <v/>
      </c>
      <c r="H1194" s="9" t="str">
        <f>IF(Search!$F$5="","",IF(Inventory!$AJ1194&gt;Search!$F$5,"",1))</f>
        <v/>
      </c>
      <c r="I1194" s="9" t="str">
        <f>IF(Search!$F$7="","",IF(Search!$F$8="",IF(ISNUMBER(SEARCH(Search!$F$7,$AL1194))=TRUE,1,""),""))</f>
        <v/>
      </c>
      <c r="J1194" s="9" t="str">
        <f>IF($AL1194=Search!$F$8,1,"")</f>
        <v/>
      </c>
      <c r="K1194" s="9" t="str">
        <f>IF(Search!$I$4="","",IF(COUNTA($AS1194)=1,IF(Search!$I$4="N","N",1),""))</f>
        <v/>
      </c>
      <c r="L1194" s="9" t="str">
        <f>IF(Search!$I$5="","",IF($AS1194="RC",1,""))</f>
        <v/>
      </c>
      <c r="M1194" s="9" t="str">
        <f>IF(Search!$I$6="","",IF($AS1194="RCP",1,""))</f>
        <v/>
      </c>
      <c r="N1194" s="9" t="str">
        <f>IF(Search!$I$8="","",IF(COUNTA($AT1194)=1,IF(Search!$I$8="N","N",1),""))</f>
        <v/>
      </c>
      <c r="O1194" s="9" t="str">
        <f>IF(Search!$L$4="","",IF(COUNTA($AU1194)=1,IF(Search!$L$4="N","N",1),""))</f>
        <v/>
      </c>
      <c r="P1194" s="9" t="str">
        <f>IF(Search!$L$5="","",IF(ISNUMBER(SEARCH("Jersey",$AU1194))=TRUE,IF(Search!$L$5="N","N",1),""))</f>
        <v/>
      </c>
      <c r="Q1194" s="9" t="str">
        <f>IF(Search!$L$6="","",IF(ISNUMBER(SEARCH("Patch",$AU1194))=TRUE,IF(Search!$L$6="N","N",1),""))</f>
        <v/>
      </c>
      <c r="R1194" s="9" t="str">
        <f>IF(Search!$L$7="","",IF(ISNUMBER(SEARCH("Shield",$AU1194))=TRUE,IF(Search!$L$7="N","N",1),""))</f>
        <v/>
      </c>
      <c r="S1194" s="9" t="str">
        <f>IF(Search!$L$8="","",IF(ISNUMBER(SEARCH("Stick",$AU1194))=TRUE,IF(Search!$L$8="N","N",1),""))</f>
        <v/>
      </c>
      <c r="T1194" s="9" t="str">
        <f>IF(Search!$O$4="","",IF(COUNTA($AW1194)=1,IF(Search!$O$4="N","N",1),""))</f>
        <v/>
      </c>
      <c r="U1194" s="9" t="str">
        <f>IF(Search!$O$5="","",IF($AW1194="","",IF($AW1194&lt;Search!$O$5,"",1)))</f>
        <v/>
      </c>
      <c r="V1194" s="9" t="str">
        <f>IF(Search!$O$6="","",IF($AW1194="","",IF($AW1194&gt;Search!$O$6,"",1)))</f>
        <v/>
      </c>
      <c r="W1194" s="9" t="str">
        <f>IF(Search!$U$4="","",IF($AX1194="","",1))</f>
        <v/>
      </c>
      <c r="X1194" s="9" t="str">
        <f>IF(Search!$U$5="","",IF(ISNUMBER(SEARCH(Search!$U$5,$AX1194))=TRUE,IF(Search!$U$5="N","N",1),""))</f>
        <v/>
      </c>
      <c r="Y1194" s="9" t="str">
        <f>IF(Search!$U$6="","",IF($AY1194&lt;Search!$U$6,"",1))</f>
        <v/>
      </c>
      <c r="Z1194" s="9" t="str">
        <f>IF(Search!$R$4="","",IF(Inventory!$BA1194&lt;Search!$R$4,"",1))</f>
        <v/>
      </c>
      <c r="AA1194" s="9" t="str">
        <f>IF(Search!$R$5="","",IF($BA1194&gt;Search!$R$5,"",1))</f>
        <v/>
      </c>
      <c r="AB1194" s="9" t="str">
        <f>IF(Search!$R$6="","",IF($BB1194&lt;Search!$R$6,"",1))</f>
        <v/>
      </c>
      <c r="AC1194" s="9" t="str">
        <f>IF(Search!$R$7="","",IF($BB1194&lt;Search!$R$7,"",1))</f>
        <v/>
      </c>
      <c r="AD1194" s="45" t="str">
        <f>IF(COUNTIF($A1194:$AC1194,"n")&gt;0,"",IF(SUM($A1194:$AC1194)=COUNTA(Search!$C$4:$C$8,Search!$F$4:$F$8,Search!$I$4:$I$6,Search!$I$8,Search!$L$4:$L$8,Search!$O$4:$O$8,Search!$R$4:$R$7,Search!$U$4:$U$7)-COUNTIF(Search!$C$4:$U$7,"n"),1+LARGE($AD$1:AD1193,1),""))</f>
        <v/>
      </c>
      <c r="AE1194" s="45" t="str">
        <f t="shared" si="57"/>
        <v/>
      </c>
      <c r="AF1194" s="45" t="str">
        <f>IF(AD1194="","",COUNTIF($AE$1:$AE1193,$AE1194)+RANK($AE1194,$AE$2:$AE$10540,1))</f>
        <v/>
      </c>
      <c r="AG1194" s="45" t="str">
        <f t="shared" si="58"/>
        <v/>
      </c>
      <c r="AH1194" s="45" t="str">
        <f>IF($AD1194="","",COUNTIF($AG$1:$AG1193,$AG1194)+RANK($AG1194,$AG$1:$AG$10539,0))</f>
        <v/>
      </c>
      <c r="AI1194" s="10" t="str">
        <f t="shared" si="59"/>
        <v>2008-09 SP Game Used Dual Authentic Fabrics #AFMN Manny Fernandez     /   $</v>
      </c>
      <c r="AJ1194" s="11">
        <v>2008</v>
      </c>
      <c r="AK1194" s="17" t="s">
        <v>1985</v>
      </c>
      <c r="AL1194" s="12" t="s">
        <v>731</v>
      </c>
      <c r="AM1194" s="10" t="s">
        <v>732</v>
      </c>
      <c r="AN1194" s="12" t="s">
        <v>733</v>
      </c>
      <c r="AO1194" s="9"/>
      <c r="AP1194" s="9"/>
      <c r="AQ1194" s="9"/>
      <c r="AR1194" s="14"/>
      <c r="AS1194" s="9"/>
      <c r="AT1194" s="9"/>
      <c r="AU1194" s="9"/>
      <c r="AV1194" s="13"/>
      <c r="AW1194" s="13"/>
      <c r="AX1194" s="9"/>
      <c r="AY1194" s="9"/>
      <c r="AZ1194" s="9"/>
      <c r="BA1194" s="33"/>
      <c r="BB1194" s="33"/>
      <c r="BC1194" s="36"/>
      <c r="BD1194" s="12" t="s">
        <v>1771</v>
      </c>
    </row>
    <row r="1195" spans="1:56" s="12" customFormat="1" x14ac:dyDescent="0.2">
      <c r="A1195" s="9" t="str">
        <f>IF(Search!$C$5="","",IF(COUNTA(Inventory!$AP1195)=1,1,""))</f>
        <v/>
      </c>
      <c r="B1195" s="9" t="str">
        <f>IF(Search!$C$4="","",IF(ISNUMBER(SEARCH(Search!$C$4,$AR1195))=TRUE,1,""))</f>
        <v/>
      </c>
      <c r="C1195" s="9" t="str">
        <f>IF(Search!$C$6="x",IF(COUNTA($AQ1195)=1,1,"N"),IF(COUNTA($AQ1195)=1,"N",""))</f>
        <v/>
      </c>
      <c r="D1195" s="9" t="str">
        <f>IF(Search!$O$8="","",IF(ISNUMBER(SEARCH(Search!$O$8,$BD1195))=TRUE,1,""))</f>
        <v/>
      </c>
      <c r="E1195" s="9" t="str">
        <f>IF(Search!$C$7="","",IF(ISNUMBER(SEARCH(Search!$C$7,$AN1195))=TRUE,1,""))</f>
        <v/>
      </c>
      <c r="F1195" s="9" t="str">
        <f>IF(Search!$C$8="","",IF(ISNUMBER(SEARCH(Search!$C$8,$AO1195))=TRUE,1,""))</f>
        <v/>
      </c>
      <c r="G1195" s="9" t="str">
        <f>IF(Search!$F$4="","",IF(Inventory!$AJ1195&lt;Search!$F$4,"",1))</f>
        <v/>
      </c>
      <c r="H1195" s="9" t="str">
        <f>IF(Search!$F$5="","",IF(Inventory!$AJ1195&gt;Search!$F$5,"",1))</f>
        <v/>
      </c>
      <c r="I1195" s="9" t="str">
        <f>IF(Search!$F$7="","",IF(Search!$F$8="",IF(ISNUMBER(SEARCH(Search!$F$7,$AL1195))=TRUE,1,""),""))</f>
        <v/>
      </c>
      <c r="J1195" s="9" t="str">
        <f>IF($AL1195=Search!$F$8,1,"")</f>
        <v/>
      </c>
      <c r="K1195" s="9" t="str">
        <f>IF(Search!$I$4="","",IF(COUNTA($AS1195)=1,IF(Search!$I$4="N","N",1),""))</f>
        <v/>
      </c>
      <c r="L1195" s="9" t="str">
        <f>IF(Search!$I$5="","",IF($AS1195="RC",1,""))</f>
        <v/>
      </c>
      <c r="M1195" s="9" t="str">
        <f>IF(Search!$I$6="","",IF($AS1195="RCP",1,""))</f>
        <v/>
      </c>
      <c r="N1195" s="9" t="str">
        <f>IF(Search!$I$8="","",IF(COUNTA($AT1195)=1,IF(Search!$I$8="N","N",1),""))</f>
        <v/>
      </c>
      <c r="O1195" s="9" t="str">
        <f>IF(Search!$L$4="","",IF(COUNTA($AU1195)=1,IF(Search!$L$4="N","N",1),""))</f>
        <v/>
      </c>
      <c r="P1195" s="9" t="str">
        <f>IF(Search!$L$5="","",IF(ISNUMBER(SEARCH("Jersey",$AU1195))=TRUE,IF(Search!$L$5="N","N",1),""))</f>
        <v/>
      </c>
      <c r="Q1195" s="9" t="str">
        <f>IF(Search!$L$6="","",IF(ISNUMBER(SEARCH("Patch",$AU1195))=TRUE,IF(Search!$L$6="N","N",1),""))</f>
        <v/>
      </c>
      <c r="R1195" s="9" t="str">
        <f>IF(Search!$L$7="","",IF(ISNUMBER(SEARCH("Shield",$AU1195))=TRUE,IF(Search!$L$7="N","N",1),""))</f>
        <v/>
      </c>
      <c r="S1195" s="9" t="str">
        <f>IF(Search!$L$8="","",IF(ISNUMBER(SEARCH("Stick",$AU1195))=TRUE,IF(Search!$L$8="N","N",1),""))</f>
        <v/>
      </c>
      <c r="T1195" s="9" t="str">
        <f>IF(Search!$O$4="","",IF(COUNTA($AW1195)=1,IF(Search!$O$4="N","N",1),""))</f>
        <v/>
      </c>
      <c r="U1195" s="9" t="str">
        <f>IF(Search!$O$5="","",IF($AW1195="","",IF($AW1195&lt;Search!$O$5,"",1)))</f>
        <v/>
      </c>
      <c r="V1195" s="9" t="str">
        <f>IF(Search!$O$6="","",IF($AW1195="","",IF($AW1195&gt;Search!$O$6,"",1)))</f>
        <v/>
      </c>
      <c r="W1195" s="9" t="str">
        <f>IF(Search!$U$4="","",IF($AX1195="","",1))</f>
        <v/>
      </c>
      <c r="X1195" s="9" t="str">
        <f>IF(Search!$U$5="","",IF(ISNUMBER(SEARCH(Search!$U$5,$AX1195))=TRUE,IF(Search!$U$5="N","N",1),""))</f>
        <v/>
      </c>
      <c r="Y1195" s="9" t="str">
        <f>IF(Search!$U$6="","",IF($AY1195&lt;Search!$U$6,"",1))</f>
        <v/>
      </c>
      <c r="Z1195" s="9" t="str">
        <f>IF(Search!$R$4="","",IF(Inventory!$BA1195&lt;Search!$R$4,"",1))</f>
        <v/>
      </c>
      <c r="AA1195" s="9" t="str">
        <f>IF(Search!$R$5="","",IF($BA1195&gt;Search!$R$5,"",1))</f>
        <v/>
      </c>
      <c r="AB1195" s="9" t="str">
        <f>IF(Search!$R$6="","",IF($BB1195&lt;Search!$R$6,"",1))</f>
        <v/>
      </c>
      <c r="AC1195" s="9" t="str">
        <f>IF(Search!$R$7="","",IF($BB1195&lt;Search!$R$7,"",1))</f>
        <v/>
      </c>
      <c r="AD1195" s="45" t="str">
        <f>IF(COUNTIF($A1195:$AC1195,"n")&gt;0,"",IF(SUM($A1195:$AC1195)=COUNTA(Search!$C$4:$C$8,Search!$F$4:$F$8,Search!$I$4:$I$6,Search!$I$8,Search!$L$4:$L$8,Search!$O$4:$O$8,Search!$R$4:$R$7,Search!$U$4:$U$7)-COUNTIF(Search!$C$4:$U$7,"n"),1+LARGE($AD$1:AD1194,1),""))</f>
        <v/>
      </c>
      <c r="AE1195" s="45" t="str">
        <f t="shared" si="57"/>
        <v/>
      </c>
      <c r="AF1195" s="45" t="str">
        <f>IF(AD1195="","",COUNTIF($AE$1:$AE1194,$AE1195)+RANK($AE1195,$AE$2:$AE$10540,1))</f>
        <v/>
      </c>
      <c r="AG1195" s="45" t="str">
        <f t="shared" si="58"/>
        <v/>
      </c>
      <c r="AH1195" s="45" t="str">
        <f>IF($AD1195="","",COUNTIF($AG$1:$AG1194,$AG1195)+RANK($AG1195,$AG$1:$AG$10539,0))</f>
        <v/>
      </c>
      <c r="AI1195" s="10" t="str">
        <f t="shared" si="59"/>
        <v>2008-09 SP Game Used Dual Authentic Fabrics #AFTW Tiger Williams     /   $</v>
      </c>
      <c r="AJ1195" s="11">
        <v>2008</v>
      </c>
      <c r="AK1195" s="17" t="s">
        <v>1985</v>
      </c>
      <c r="AL1195" s="12" t="s">
        <v>731</v>
      </c>
      <c r="AM1195" s="10" t="s">
        <v>740</v>
      </c>
      <c r="AN1195" s="12" t="s">
        <v>741</v>
      </c>
      <c r="AO1195" s="9"/>
      <c r="AP1195" s="9"/>
      <c r="AQ1195" s="9"/>
      <c r="AR1195" s="14"/>
      <c r="AS1195" s="9"/>
      <c r="AT1195" s="9"/>
      <c r="AU1195" s="9"/>
      <c r="AV1195" s="13"/>
      <c r="AW1195" s="13"/>
      <c r="AX1195" s="9"/>
      <c r="AY1195" s="9"/>
      <c r="AZ1195" s="9"/>
      <c r="BA1195" s="33"/>
      <c r="BB1195" s="33"/>
      <c r="BC1195" s="36"/>
      <c r="BD1195" s="12" t="s">
        <v>1771</v>
      </c>
    </row>
    <row r="1196" spans="1:56" s="12" customFormat="1" x14ac:dyDescent="0.2">
      <c r="A1196" s="9" t="str">
        <f>IF(Search!$C$5="","",IF(COUNTA(Inventory!$AP1196)=1,1,""))</f>
        <v/>
      </c>
      <c r="B1196" s="9" t="str">
        <f>IF(Search!$C$4="","",IF(ISNUMBER(SEARCH(Search!$C$4,$AR1196))=TRUE,1,""))</f>
        <v/>
      </c>
      <c r="C1196" s="9" t="str">
        <f>IF(Search!$C$6="x",IF(COUNTA($AQ1196)=1,1,"N"),IF(COUNTA($AQ1196)=1,"N",""))</f>
        <v/>
      </c>
      <c r="D1196" s="9" t="str">
        <f>IF(Search!$O$8="","",IF(ISNUMBER(SEARCH(Search!$O$8,$BD1196))=TRUE,1,""))</f>
        <v/>
      </c>
      <c r="E1196" s="9" t="str">
        <f>IF(Search!$C$7="","",IF(ISNUMBER(SEARCH(Search!$C$7,$AN1196))=TRUE,1,""))</f>
        <v/>
      </c>
      <c r="F1196" s="9" t="str">
        <f>IF(Search!$C$8="","",IF(ISNUMBER(SEARCH(Search!$C$8,$AO1196))=TRUE,1,""))</f>
        <v/>
      </c>
      <c r="G1196" s="9" t="str">
        <f>IF(Search!$F$4="","",IF(Inventory!$AJ1196&lt;Search!$F$4,"",1))</f>
        <v/>
      </c>
      <c r="H1196" s="9" t="str">
        <f>IF(Search!$F$5="","",IF(Inventory!$AJ1196&gt;Search!$F$5,"",1))</f>
        <v/>
      </c>
      <c r="I1196" s="9" t="str">
        <f>IF(Search!$F$7="","",IF(Search!$F$8="",IF(ISNUMBER(SEARCH(Search!$F$7,$AL1196))=TRUE,1,""),""))</f>
        <v/>
      </c>
      <c r="J1196" s="9" t="str">
        <f>IF($AL1196=Search!$F$8,1,"")</f>
        <v/>
      </c>
      <c r="K1196" s="9" t="str">
        <f>IF(Search!$I$4="","",IF(COUNTA($AS1196)=1,IF(Search!$I$4="N","N",1),""))</f>
        <v/>
      </c>
      <c r="L1196" s="9" t="str">
        <f>IF(Search!$I$5="","",IF($AS1196="RC",1,""))</f>
        <v/>
      </c>
      <c r="M1196" s="9" t="str">
        <f>IF(Search!$I$6="","",IF($AS1196="RCP",1,""))</f>
        <v/>
      </c>
      <c r="N1196" s="9" t="str">
        <f>IF(Search!$I$8="","",IF(COUNTA($AT1196)=1,IF(Search!$I$8="N","N",1),""))</f>
        <v/>
      </c>
      <c r="O1196" s="9" t="str">
        <f>IF(Search!$L$4="","",IF(COUNTA($AU1196)=1,IF(Search!$L$4="N","N",1),""))</f>
        <v/>
      </c>
      <c r="P1196" s="9" t="str">
        <f>IF(Search!$L$5="","",IF(ISNUMBER(SEARCH("Jersey",$AU1196))=TRUE,IF(Search!$L$5="N","N",1),""))</f>
        <v/>
      </c>
      <c r="Q1196" s="9" t="str">
        <f>IF(Search!$L$6="","",IF(ISNUMBER(SEARCH("Patch",$AU1196))=TRUE,IF(Search!$L$6="N","N",1),""))</f>
        <v/>
      </c>
      <c r="R1196" s="9" t="str">
        <f>IF(Search!$L$7="","",IF(ISNUMBER(SEARCH("Shield",$AU1196))=TRUE,IF(Search!$L$7="N","N",1),""))</f>
        <v/>
      </c>
      <c r="S1196" s="9" t="str">
        <f>IF(Search!$L$8="","",IF(ISNUMBER(SEARCH("Stick",$AU1196))=TRUE,IF(Search!$L$8="N","N",1),""))</f>
        <v/>
      </c>
      <c r="T1196" s="9" t="str">
        <f>IF(Search!$O$4="","",IF(COUNTA($AW1196)=1,IF(Search!$O$4="N","N",1),""))</f>
        <v/>
      </c>
      <c r="U1196" s="9" t="str">
        <f>IF(Search!$O$5="","",IF($AW1196="","",IF($AW1196&lt;Search!$O$5,"",1)))</f>
        <v/>
      </c>
      <c r="V1196" s="9" t="str">
        <f>IF(Search!$O$6="","",IF($AW1196="","",IF($AW1196&gt;Search!$O$6,"",1)))</f>
        <v/>
      </c>
      <c r="W1196" s="9" t="str">
        <f>IF(Search!$U$4="","",IF($AX1196="","",1))</f>
        <v/>
      </c>
      <c r="X1196" s="9" t="str">
        <f>IF(Search!$U$5="","",IF(ISNUMBER(SEARCH(Search!$U$5,$AX1196))=TRUE,IF(Search!$U$5="N","N",1),""))</f>
        <v/>
      </c>
      <c r="Y1196" s="9" t="str">
        <f>IF(Search!$U$6="","",IF($AY1196&lt;Search!$U$6,"",1))</f>
        <v/>
      </c>
      <c r="Z1196" s="9" t="str">
        <f>IF(Search!$R$4="","",IF(Inventory!$BA1196&lt;Search!$R$4,"",1))</f>
        <v/>
      </c>
      <c r="AA1196" s="9" t="str">
        <f>IF(Search!$R$5="","",IF($BA1196&gt;Search!$R$5,"",1))</f>
        <v/>
      </c>
      <c r="AB1196" s="9" t="str">
        <f>IF(Search!$R$6="","",IF($BB1196&lt;Search!$R$6,"",1))</f>
        <v/>
      </c>
      <c r="AC1196" s="9" t="str">
        <f>IF(Search!$R$7="","",IF($BB1196&lt;Search!$R$7,"",1))</f>
        <v/>
      </c>
      <c r="AD1196" s="45" t="str">
        <f>IF(COUNTIF($A1196:$AC1196,"n")&gt;0,"",IF(SUM($A1196:$AC1196)=COUNTA(Search!$C$4:$C$8,Search!$F$4:$F$8,Search!$I$4:$I$6,Search!$I$8,Search!$L$4:$L$8,Search!$O$4:$O$8,Search!$R$4:$R$7,Search!$U$4:$U$7)-COUNTIF(Search!$C$4:$U$7,"n"),1+LARGE($AD$1:AD1195,1),""))</f>
        <v/>
      </c>
      <c r="AE1196" s="45" t="str">
        <f t="shared" si="57"/>
        <v/>
      </c>
      <c r="AF1196" s="45" t="str">
        <f>IF(AD1196="","",COUNTIF($AE$1:$AE1195,$AE1196)+RANK($AE1196,$AE$2:$AE$10540,1))</f>
        <v/>
      </c>
      <c r="AG1196" s="45" t="str">
        <f t="shared" si="58"/>
        <v/>
      </c>
      <c r="AH1196" s="45" t="str">
        <f>IF($AD1196="","",COUNTIF($AG$1:$AG1195,$AG1196)+RANK($AG1196,$AG$1:$AG$10539,0))</f>
        <v/>
      </c>
      <c r="AI1196" s="10" t="str">
        <f t="shared" si="59"/>
        <v>2008-09 SP Game Used Dual Authentic Fabrics #AFVO Tomas Vokoun     /   $</v>
      </c>
      <c r="AJ1196" s="11">
        <v>2008</v>
      </c>
      <c r="AK1196" s="17" t="s">
        <v>1985</v>
      </c>
      <c r="AL1196" s="12" t="s">
        <v>731</v>
      </c>
      <c r="AM1196" s="10" t="s">
        <v>744</v>
      </c>
      <c r="AN1196" s="12" t="s">
        <v>483</v>
      </c>
      <c r="AO1196" s="9"/>
      <c r="AP1196" s="9"/>
      <c r="AQ1196" s="9"/>
      <c r="AR1196" s="14"/>
      <c r="AS1196" s="9"/>
      <c r="AT1196" s="9"/>
      <c r="AU1196" s="9"/>
      <c r="AV1196" s="13"/>
      <c r="AW1196" s="13"/>
      <c r="AX1196" s="9"/>
      <c r="AY1196" s="9"/>
      <c r="AZ1196" s="9"/>
      <c r="BA1196" s="33"/>
      <c r="BB1196" s="33"/>
      <c r="BC1196" s="36"/>
      <c r="BD1196" s="12" t="s">
        <v>1771</v>
      </c>
    </row>
    <row r="1197" spans="1:56" s="12" customFormat="1" x14ac:dyDescent="0.2">
      <c r="A1197" s="9" t="str">
        <f>IF(Search!$C$5="","",IF(COUNTA(Inventory!$AP1197)=1,1,""))</f>
        <v/>
      </c>
      <c r="B1197" s="9" t="str">
        <f>IF(Search!$C$4="","",IF(ISNUMBER(SEARCH(Search!$C$4,$AR1197))=TRUE,1,""))</f>
        <v/>
      </c>
      <c r="C1197" s="9" t="str">
        <f>IF(Search!$C$6="x",IF(COUNTA($AQ1197)=1,1,"N"),IF(COUNTA($AQ1197)=1,"N",""))</f>
        <v/>
      </c>
      <c r="D1197" s="9" t="str">
        <f>IF(Search!$O$8="","",IF(ISNUMBER(SEARCH(Search!$O$8,$BD1197))=TRUE,1,""))</f>
        <v/>
      </c>
      <c r="E1197" s="9" t="str">
        <f>IF(Search!$C$7="","",IF(ISNUMBER(SEARCH(Search!$C$7,$AN1197))=TRUE,1,""))</f>
        <v/>
      </c>
      <c r="F1197" s="9" t="str">
        <f>IF(Search!$C$8="","",IF(ISNUMBER(SEARCH(Search!$C$8,$AO1197))=TRUE,1,""))</f>
        <v/>
      </c>
      <c r="G1197" s="9" t="str">
        <f>IF(Search!$F$4="","",IF(Inventory!$AJ1197&lt;Search!$F$4,"",1))</f>
        <v/>
      </c>
      <c r="H1197" s="9" t="str">
        <f>IF(Search!$F$5="","",IF(Inventory!$AJ1197&gt;Search!$F$5,"",1))</f>
        <v/>
      </c>
      <c r="I1197" s="9" t="str">
        <f>IF(Search!$F$7="","",IF(Search!$F$8="",IF(ISNUMBER(SEARCH(Search!$F$7,$AL1197))=TRUE,1,""),""))</f>
        <v/>
      </c>
      <c r="J1197" s="9" t="str">
        <f>IF($AL1197=Search!$F$8,1,"")</f>
        <v/>
      </c>
      <c r="K1197" s="9" t="str">
        <f>IF(Search!$I$4="","",IF(COUNTA($AS1197)=1,IF(Search!$I$4="N","N",1),""))</f>
        <v/>
      </c>
      <c r="L1197" s="9" t="str">
        <f>IF(Search!$I$5="","",IF($AS1197="RC",1,""))</f>
        <v/>
      </c>
      <c r="M1197" s="9" t="str">
        <f>IF(Search!$I$6="","",IF($AS1197="RCP",1,""))</f>
        <v/>
      </c>
      <c r="N1197" s="9" t="str">
        <f>IF(Search!$I$8="","",IF(COUNTA($AT1197)=1,IF(Search!$I$8="N","N",1),""))</f>
        <v/>
      </c>
      <c r="O1197" s="9" t="str">
        <f>IF(Search!$L$4="","",IF(COUNTA($AU1197)=1,IF(Search!$L$4="N","N",1),""))</f>
        <v/>
      </c>
      <c r="P1197" s="9" t="str">
        <f>IF(Search!$L$5="","",IF(ISNUMBER(SEARCH("Jersey",$AU1197))=TRUE,IF(Search!$L$5="N","N",1),""))</f>
        <v/>
      </c>
      <c r="Q1197" s="9" t="str">
        <f>IF(Search!$L$6="","",IF(ISNUMBER(SEARCH("Patch",$AU1197))=TRUE,IF(Search!$L$6="N","N",1),""))</f>
        <v/>
      </c>
      <c r="R1197" s="9" t="str">
        <f>IF(Search!$L$7="","",IF(ISNUMBER(SEARCH("Shield",$AU1197))=TRUE,IF(Search!$L$7="N","N",1),""))</f>
        <v/>
      </c>
      <c r="S1197" s="9" t="str">
        <f>IF(Search!$L$8="","",IF(ISNUMBER(SEARCH("Stick",$AU1197))=TRUE,IF(Search!$L$8="N","N",1),""))</f>
        <v/>
      </c>
      <c r="T1197" s="9" t="str">
        <f>IF(Search!$O$4="","",IF(COUNTA($AW1197)=1,IF(Search!$O$4="N","N",1),""))</f>
        <v/>
      </c>
      <c r="U1197" s="9" t="str">
        <f>IF(Search!$O$5="","",IF($AW1197="","",IF($AW1197&lt;Search!$O$5,"",1)))</f>
        <v/>
      </c>
      <c r="V1197" s="9" t="str">
        <f>IF(Search!$O$6="","",IF($AW1197="","",IF($AW1197&gt;Search!$O$6,"",1)))</f>
        <v/>
      </c>
      <c r="W1197" s="9" t="str">
        <f>IF(Search!$U$4="","",IF($AX1197="","",1))</f>
        <v/>
      </c>
      <c r="X1197" s="9" t="str">
        <f>IF(Search!$U$5="","",IF(ISNUMBER(SEARCH(Search!$U$5,$AX1197))=TRUE,IF(Search!$U$5="N","N",1),""))</f>
        <v/>
      </c>
      <c r="Y1197" s="9" t="str">
        <f>IF(Search!$U$6="","",IF($AY1197&lt;Search!$U$6,"",1))</f>
        <v/>
      </c>
      <c r="Z1197" s="9" t="str">
        <f>IF(Search!$R$4="","",IF(Inventory!$BA1197&lt;Search!$R$4,"",1))</f>
        <v/>
      </c>
      <c r="AA1197" s="9" t="str">
        <f>IF(Search!$R$5="","",IF($BA1197&gt;Search!$R$5,"",1))</f>
        <v/>
      </c>
      <c r="AB1197" s="9" t="str">
        <f>IF(Search!$R$6="","",IF($BB1197&lt;Search!$R$6,"",1))</f>
        <v/>
      </c>
      <c r="AC1197" s="9" t="str">
        <f>IF(Search!$R$7="","",IF($BB1197&lt;Search!$R$7,"",1))</f>
        <v/>
      </c>
      <c r="AD1197" s="45" t="str">
        <f>IF(COUNTIF($A1197:$AC1197,"n")&gt;0,"",IF(SUM($A1197:$AC1197)=COUNTA(Search!$C$4:$C$8,Search!$F$4:$F$8,Search!$I$4:$I$6,Search!$I$8,Search!$L$4:$L$8,Search!$O$4:$O$8,Search!$R$4:$R$7,Search!$U$4:$U$7)-COUNTIF(Search!$C$4:$U$7,"n"),1+LARGE($AD$1:AD1196,1),""))</f>
        <v/>
      </c>
      <c r="AE1197" s="45" t="str">
        <f t="shared" si="57"/>
        <v/>
      </c>
      <c r="AF1197" s="45" t="str">
        <f>IF(AD1197="","",COUNTIF($AE$1:$AE1196,$AE1197)+RANK($AE1197,$AE$2:$AE$10540,1))</f>
        <v/>
      </c>
      <c r="AG1197" s="45" t="str">
        <f t="shared" si="58"/>
        <v/>
      </c>
      <c r="AH1197" s="45" t="str">
        <f>IF($AD1197="","",COUNTIF($AG$1:$AG1196,$AG1197)+RANK($AG1197,$AG$1:$AG$10539,0))</f>
        <v/>
      </c>
      <c r="AI1197" s="10" t="str">
        <f t="shared" si="59"/>
        <v>2008-09 SP Game Used Gold #94 Mats Sundin     /   $</v>
      </c>
      <c r="AJ1197" s="11">
        <v>2008</v>
      </c>
      <c r="AK1197" s="17" t="s">
        <v>1985</v>
      </c>
      <c r="AL1197" s="12" t="s">
        <v>695</v>
      </c>
      <c r="AM1197" s="10">
        <v>94</v>
      </c>
      <c r="AN1197" s="15" t="s">
        <v>215</v>
      </c>
      <c r="AO1197" s="14"/>
      <c r="AP1197" s="14"/>
      <c r="AQ1197" s="14"/>
      <c r="AR1197" s="14"/>
      <c r="AS1197" s="9"/>
      <c r="AT1197" s="9"/>
      <c r="AU1197" s="9"/>
      <c r="AV1197" s="13"/>
      <c r="AW1197" s="13"/>
      <c r="AX1197" s="9"/>
      <c r="AY1197" s="9"/>
      <c r="AZ1197" s="9"/>
      <c r="BA1197" s="33"/>
      <c r="BB1197" s="33"/>
      <c r="BC1197" s="36"/>
      <c r="BD1197" s="12" t="s">
        <v>1771</v>
      </c>
    </row>
    <row r="1198" spans="1:56" s="12" customFormat="1" x14ac:dyDescent="0.2">
      <c r="A1198" s="9" t="str">
        <f>IF(Search!$C$5="","",IF(COUNTA(Inventory!$AP1198)=1,1,""))</f>
        <v/>
      </c>
      <c r="B1198" s="9" t="str">
        <f>IF(Search!$C$4="","",IF(ISNUMBER(SEARCH(Search!$C$4,$AR1198))=TRUE,1,""))</f>
        <v/>
      </c>
      <c r="C1198" s="9" t="str">
        <f>IF(Search!$C$6="x",IF(COUNTA($AQ1198)=1,1,"N"),IF(COUNTA($AQ1198)=1,"N",""))</f>
        <v/>
      </c>
      <c r="D1198" s="9" t="str">
        <f>IF(Search!$O$8="","",IF(ISNUMBER(SEARCH(Search!$O$8,$BD1198))=TRUE,1,""))</f>
        <v/>
      </c>
      <c r="E1198" s="9" t="str">
        <f>IF(Search!$C$7="","",IF(ISNUMBER(SEARCH(Search!$C$7,$AN1198))=TRUE,1,""))</f>
        <v/>
      </c>
      <c r="F1198" s="9" t="str">
        <f>IF(Search!$C$8="","",IF(ISNUMBER(SEARCH(Search!$C$8,$AO1198))=TRUE,1,""))</f>
        <v/>
      </c>
      <c r="G1198" s="9" t="str">
        <f>IF(Search!$F$4="","",IF(Inventory!$AJ1198&lt;Search!$F$4,"",1))</f>
        <v/>
      </c>
      <c r="H1198" s="9" t="str">
        <f>IF(Search!$F$5="","",IF(Inventory!$AJ1198&gt;Search!$F$5,"",1))</f>
        <v/>
      </c>
      <c r="I1198" s="9" t="str">
        <f>IF(Search!$F$7="","",IF(Search!$F$8="",IF(ISNUMBER(SEARCH(Search!$F$7,$AL1198))=TRUE,1,""),""))</f>
        <v/>
      </c>
      <c r="J1198" s="9" t="str">
        <f>IF($AL1198=Search!$F$8,1,"")</f>
        <v/>
      </c>
      <c r="K1198" s="9" t="str">
        <f>IF(Search!$I$4="","",IF(COUNTA($AS1198)=1,IF(Search!$I$4="N","N",1),""))</f>
        <v/>
      </c>
      <c r="L1198" s="9" t="str">
        <f>IF(Search!$I$5="","",IF($AS1198="RC",1,""))</f>
        <v/>
      </c>
      <c r="M1198" s="9" t="str">
        <f>IF(Search!$I$6="","",IF($AS1198="RCP",1,""))</f>
        <v/>
      </c>
      <c r="N1198" s="9" t="str">
        <f>IF(Search!$I$8="","",IF(COUNTA($AT1198)=1,IF(Search!$I$8="N","N",1),""))</f>
        <v/>
      </c>
      <c r="O1198" s="9" t="str">
        <f>IF(Search!$L$4="","",IF(COUNTA($AU1198)=1,IF(Search!$L$4="N","N",1),""))</f>
        <v/>
      </c>
      <c r="P1198" s="9" t="str">
        <f>IF(Search!$L$5="","",IF(ISNUMBER(SEARCH("Jersey",$AU1198))=TRUE,IF(Search!$L$5="N","N",1),""))</f>
        <v/>
      </c>
      <c r="Q1198" s="9" t="str">
        <f>IF(Search!$L$6="","",IF(ISNUMBER(SEARCH("Patch",$AU1198))=TRUE,IF(Search!$L$6="N","N",1),""))</f>
        <v/>
      </c>
      <c r="R1198" s="9" t="str">
        <f>IF(Search!$L$7="","",IF(ISNUMBER(SEARCH("Shield",$AU1198))=TRUE,IF(Search!$L$7="N","N",1),""))</f>
        <v/>
      </c>
      <c r="S1198" s="9" t="str">
        <f>IF(Search!$L$8="","",IF(ISNUMBER(SEARCH("Stick",$AU1198))=TRUE,IF(Search!$L$8="N","N",1),""))</f>
        <v/>
      </c>
      <c r="T1198" s="9" t="str">
        <f>IF(Search!$O$4="","",IF(COUNTA($AW1198)=1,IF(Search!$O$4="N","N",1),""))</f>
        <v/>
      </c>
      <c r="U1198" s="9" t="str">
        <f>IF(Search!$O$5="","",IF($AW1198="","",IF($AW1198&lt;Search!$O$5,"",1)))</f>
        <v/>
      </c>
      <c r="V1198" s="9" t="str">
        <f>IF(Search!$O$6="","",IF($AW1198="","",IF($AW1198&gt;Search!$O$6,"",1)))</f>
        <v/>
      </c>
      <c r="W1198" s="9" t="str">
        <f>IF(Search!$U$4="","",IF($AX1198="","",1))</f>
        <v/>
      </c>
      <c r="X1198" s="9" t="str">
        <f>IF(Search!$U$5="","",IF(ISNUMBER(SEARCH(Search!$U$5,$AX1198))=TRUE,IF(Search!$U$5="N","N",1),""))</f>
        <v/>
      </c>
      <c r="Y1198" s="9" t="str">
        <f>IF(Search!$U$6="","",IF($AY1198&lt;Search!$U$6,"",1))</f>
        <v/>
      </c>
      <c r="Z1198" s="9" t="str">
        <f>IF(Search!$R$4="","",IF(Inventory!$BA1198&lt;Search!$R$4,"",1))</f>
        <v/>
      </c>
      <c r="AA1198" s="9" t="str">
        <f>IF(Search!$R$5="","",IF($BA1198&gt;Search!$R$5,"",1))</f>
        <v/>
      </c>
      <c r="AB1198" s="9" t="str">
        <f>IF(Search!$R$6="","",IF($BB1198&lt;Search!$R$6,"",1))</f>
        <v/>
      </c>
      <c r="AC1198" s="9" t="str">
        <f>IF(Search!$R$7="","",IF($BB1198&lt;Search!$R$7,"",1))</f>
        <v/>
      </c>
      <c r="AD1198" s="45" t="str">
        <f>IF(COUNTIF($A1198:$AC1198,"n")&gt;0,"",IF(SUM($A1198:$AC1198)=COUNTA(Search!$C$4:$C$8,Search!$F$4:$F$8,Search!$I$4:$I$6,Search!$I$8,Search!$L$4:$L$8,Search!$O$4:$O$8,Search!$R$4:$R$7,Search!$U$4:$U$7)-COUNTIF(Search!$C$4:$U$7,"n"),1+LARGE($AD$1:AD1197,1),""))</f>
        <v/>
      </c>
      <c r="AE1198" s="45" t="str">
        <f t="shared" si="57"/>
        <v/>
      </c>
      <c r="AF1198" s="45" t="str">
        <f>IF(AD1198="","",COUNTIF($AE$1:$AE1197,$AE1198)+RANK($AE1198,$AE$2:$AE$10540,1))</f>
        <v/>
      </c>
      <c r="AG1198" s="45" t="str">
        <f t="shared" si="58"/>
        <v/>
      </c>
      <c r="AH1198" s="45" t="str">
        <f>IF($AD1198="","",COUNTIF($AG$1:$AG1197,$AG1198)+RANK($AG1198,$AG$1:$AG$10539,0))</f>
        <v/>
      </c>
      <c r="AI1198" s="10" t="str">
        <f t="shared" si="59"/>
        <v>2008-09 SP Game Used Platinum #102 Alex Foster TOR    /   $</v>
      </c>
      <c r="AJ1198" s="11">
        <v>2008</v>
      </c>
      <c r="AK1198" s="17" t="s">
        <v>1985</v>
      </c>
      <c r="AL1198" s="12" t="s">
        <v>751</v>
      </c>
      <c r="AM1198" s="10">
        <v>102</v>
      </c>
      <c r="AN1198" s="12" t="s">
        <v>752</v>
      </c>
      <c r="AO1198" s="9" t="s">
        <v>1904</v>
      </c>
      <c r="AP1198" s="9"/>
      <c r="AQ1198" s="9"/>
      <c r="AR1198" s="14"/>
      <c r="AS1198" s="9"/>
      <c r="AT1198" s="9"/>
      <c r="AU1198" s="9"/>
      <c r="AV1198" s="13"/>
      <c r="AW1198" s="13"/>
      <c r="AX1198" s="9"/>
      <c r="AY1198" s="9"/>
      <c r="AZ1198" s="9"/>
      <c r="BA1198" s="33"/>
      <c r="BB1198" s="33"/>
      <c r="BC1198" s="36"/>
      <c r="BD1198" s="12" t="s">
        <v>1771</v>
      </c>
    </row>
    <row r="1199" spans="1:56" s="12" customFormat="1" x14ac:dyDescent="0.2">
      <c r="A1199" s="9" t="str">
        <f>IF(Search!$C$5="","",IF(COUNTA(Inventory!$AP1199)=1,1,""))</f>
        <v/>
      </c>
      <c r="B1199" s="9" t="str">
        <f>IF(Search!$C$4="","",IF(ISNUMBER(SEARCH(Search!$C$4,$AR1199))=TRUE,1,""))</f>
        <v/>
      </c>
      <c r="C1199" s="9" t="str">
        <f>IF(Search!$C$6="x",IF(COUNTA($AQ1199)=1,1,"N"),IF(COUNTA($AQ1199)=1,"N",""))</f>
        <v/>
      </c>
      <c r="D1199" s="9" t="str">
        <f>IF(Search!$O$8="","",IF(ISNUMBER(SEARCH(Search!$O$8,$BD1199))=TRUE,1,""))</f>
        <v/>
      </c>
      <c r="E1199" s="9" t="str">
        <f>IF(Search!$C$7="","",IF(ISNUMBER(SEARCH(Search!$C$7,$AN1199))=TRUE,1,""))</f>
        <v/>
      </c>
      <c r="F1199" s="9" t="str">
        <f>IF(Search!$C$8="","",IF(ISNUMBER(SEARCH(Search!$C$8,$AO1199))=TRUE,1,""))</f>
        <v/>
      </c>
      <c r="G1199" s="9" t="str">
        <f>IF(Search!$F$4="","",IF(Inventory!$AJ1199&lt;Search!$F$4,"",1))</f>
        <v/>
      </c>
      <c r="H1199" s="9" t="str">
        <f>IF(Search!$F$5="","",IF(Inventory!$AJ1199&gt;Search!$F$5,"",1))</f>
        <v/>
      </c>
      <c r="I1199" s="9" t="str">
        <f>IF(Search!$F$7="","",IF(Search!$F$8="",IF(ISNUMBER(SEARCH(Search!$F$7,$AL1199))=TRUE,1,""),""))</f>
        <v/>
      </c>
      <c r="J1199" s="9" t="str">
        <f>IF($AL1199=Search!$F$8,1,"")</f>
        <v/>
      </c>
      <c r="K1199" s="9" t="str">
        <f>IF(Search!$I$4="","",IF(COUNTA($AS1199)=1,IF(Search!$I$4="N","N",1),""))</f>
        <v/>
      </c>
      <c r="L1199" s="9" t="str">
        <f>IF(Search!$I$5="","",IF($AS1199="RC",1,""))</f>
        <v/>
      </c>
      <c r="M1199" s="9" t="str">
        <f>IF(Search!$I$6="","",IF($AS1199="RCP",1,""))</f>
        <v/>
      </c>
      <c r="N1199" s="9" t="str">
        <f>IF(Search!$I$8="","",IF(COUNTA($AT1199)=1,IF(Search!$I$8="N","N",1),""))</f>
        <v/>
      </c>
      <c r="O1199" s="9" t="str">
        <f>IF(Search!$L$4="","",IF(COUNTA($AU1199)=1,IF(Search!$L$4="N","N",1),""))</f>
        <v/>
      </c>
      <c r="P1199" s="9" t="str">
        <f>IF(Search!$L$5="","",IF(ISNUMBER(SEARCH("Jersey",$AU1199))=TRUE,IF(Search!$L$5="N","N",1),""))</f>
        <v/>
      </c>
      <c r="Q1199" s="9" t="str">
        <f>IF(Search!$L$6="","",IF(ISNUMBER(SEARCH("Patch",$AU1199))=TRUE,IF(Search!$L$6="N","N",1),""))</f>
        <v/>
      </c>
      <c r="R1199" s="9" t="str">
        <f>IF(Search!$L$7="","",IF(ISNUMBER(SEARCH("Shield",$AU1199))=TRUE,IF(Search!$L$7="N","N",1),""))</f>
        <v/>
      </c>
      <c r="S1199" s="9" t="str">
        <f>IF(Search!$L$8="","",IF(ISNUMBER(SEARCH("Stick",$AU1199))=TRUE,IF(Search!$L$8="N","N",1),""))</f>
        <v/>
      </c>
      <c r="T1199" s="9" t="str">
        <f>IF(Search!$O$4="","",IF(COUNTA($AW1199)=1,IF(Search!$O$4="N","N",1),""))</f>
        <v/>
      </c>
      <c r="U1199" s="9" t="str">
        <f>IF(Search!$O$5="","",IF($AW1199="","",IF($AW1199&lt;Search!$O$5,"",1)))</f>
        <v/>
      </c>
      <c r="V1199" s="9" t="str">
        <f>IF(Search!$O$6="","",IF($AW1199="","",IF($AW1199&gt;Search!$O$6,"",1)))</f>
        <v/>
      </c>
      <c r="W1199" s="9" t="str">
        <f>IF(Search!$U$4="","",IF($AX1199="","",1))</f>
        <v/>
      </c>
      <c r="X1199" s="9" t="str">
        <f>IF(Search!$U$5="","",IF(ISNUMBER(SEARCH(Search!$U$5,$AX1199))=TRUE,IF(Search!$U$5="N","N",1),""))</f>
        <v/>
      </c>
      <c r="Y1199" s="9" t="str">
        <f>IF(Search!$U$6="","",IF($AY1199&lt;Search!$U$6,"",1))</f>
        <v/>
      </c>
      <c r="Z1199" s="9" t="str">
        <f>IF(Search!$R$4="","",IF(Inventory!$BA1199&lt;Search!$R$4,"",1))</f>
        <v/>
      </c>
      <c r="AA1199" s="9" t="str">
        <f>IF(Search!$R$5="","",IF($BA1199&gt;Search!$R$5,"",1))</f>
        <v/>
      </c>
      <c r="AB1199" s="9" t="str">
        <f>IF(Search!$R$6="","",IF($BB1199&lt;Search!$R$6,"",1))</f>
        <v/>
      </c>
      <c r="AC1199" s="9" t="str">
        <f>IF(Search!$R$7="","",IF($BB1199&lt;Search!$R$7,"",1))</f>
        <v/>
      </c>
      <c r="AD1199" s="45" t="str">
        <f>IF(COUNTIF($A1199:$AC1199,"n")&gt;0,"",IF(SUM($A1199:$AC1199)=COUNTA(Search!$C$4:$C$8,Search!$F$4:$F$8,Search!$I$4:$I$6,Search!$I$8,Search!$L$4:$L$8,Search!$O$4:$O$8,Search!$R$4:$R$7,Search!$U$4:$U$7)-COUNTIF(Search!$C$4:$U$7,"n"),1+LARGE($AD$1:AD1198,1),""))</f>
        <v/>
      </c>
      <c r="AE1199" s="45" t="str">
        <f t="shared" si="57"/>
        <v/>
      </c>
      <c r="AF1199" s="45" t="str">
        <f>IF(AD1199="","",COUNTIF($AE$1:$AE1198,$AE1199)+RANK($AE1199,$AE$2:$AE$10540,1))</f>
        <v/>
      </c>
      <c r="AG1199" s="45" t="str">
        <f t="shared" si="58"/>
        <v/>
      </c>
      <c r="AH1199" s="45" t="str">
        <f>IF($AD1199="","",COUNTIF($AG$1:$AG1198,$AG1199)+RANK($AG1199,$AG$1:$AG$10539,0))</f>
        <v/>
      </c>
      <c r="AI1199" s="10" t="str">
        <f t="shared" si="59"/>
        <v>2008-09 The Cup #69 Trevor Smith  RC AU  /199   $</v>
      </c>
      <c r="AJ1199" s="11">
        <v>2008</v>
      </c>
      <c r="AK1199" s="17" t="s">
        <v>1985</v>
      </c>
      <c r="AL1199" s="12" t="s">
        <v>570</v>
      </c>
      <c r="AM1199" s="10">
        <v>69</v>
      </c>
      <c r="AN1199" s="12" t="s">
        <v>753</v>
      </c>
      <c r="AO1199" s="9"/>
      <c r="AP1199" s="9"/>
      <c r="AQ1199" s="9"/>
      <c r="AR1199" s="14" t="s">
        <v>2463</v>
      </c>
      <c r="AS1199" s="9" t="s">
        <v>2</v>
      </c>
      <c r="AT1199" s="9" t="s">
        <v>1857</v>
      </c>
      <c r="AU1199" s="9"/>
      <c r="AV1199" s="13"/>
      <c r="AW1199" s="13">
        <v>199</v>
      </c>
      <c r="AX1199" s="9"/>
      <c r="AY1199" s="9"/>
      <c r="AZ1199" s="9"/>
      <c r="BA1199" s="33"/>
      <c r="BB1199" s="33"/>
      <c r="BC1199" s="36"/>
      <c r="BD1199" s="12" t="s">
        <v>1771</v>
      </c>
    </row>
    <row r="1200" spans="1:56" s="12" customFormat="1" x14ac:dyDescent="0.2">
      <c r="A1200" s="9" t="str">
        <f>IF(Search!$C$5="","",IF(COUNTA(Inventory!$AP1200)=1,1,""))</f>
        <v/>
      </c>
      <c r="B1200" s="9" t="str">
        <f>IF(Search!$C$4="","",IF(ISNUMBER(SEARCH(Search!$C$4,$AR1200))=TRUE,1,""))</f>
        <v/>
      </c>
      <c r="C1200" s="9" t="str">
        <f>IF(Search!$C$6="x",IF(COUNTA($AQ1200)=1,1,"N"),IF(COUNTA($AQ1200)=1,"N",""))</f>
        <v/>
      </c>
      <c r="D1200" s="9" t="str">
        <f>IF(Search!$O$8="","",IF(ISNUMBER(SEARCH(Search!$O$8,$BD1200))=TRUE,1,""))</f>
        <v/>
      </c>
      <c r="E1200" s="9" t="str">
        <f>IF(Search!$C$7="","",IF(ISNUMBER(SEARCH(Search!$C$7,$AN1200))=TRUE,1,""))</f>
        <v/>
      </c>
      <c r="F1200" s="9" t="str">
        <f>IF(Search!$C$8="","",IF(ISNUMBER(SEARCH(Search!$C$8,$AO1200))=TRUE,1,""))</f>
        <v/>
      </c>
      <c r="G1200" s="9" t="str">
        <f>IF(Search!$F$4="","",IF(Inventory!$AJ1200&lt;Search!$F$4,"",1))</f>
        <v/>
      </c>
      <c r="H1200" s="9" t="str">
        <f>IF(Search!$F$5="","",IF(Inventory!$AJ1200&gt;Search!$F$5,"",1))</f>
        <v/>
      </c>
      <c r="I1200" s="9" t="str">
        <f>IF(Search!$F$7="","",IF(Search!$F$8="",IF(ISNUMBER(SEARCH(Search!$F$7,$AL1200))=TRUE,1,""),""))</f>
        <v/>
      </c>
      <c r="J1200" s="9" t="str">
        <f>IF($AL1200=Search!$F$8,1,"")</f>
        <v/>
      </c>
      <c r="K1200" s="9" t="str">
        <f>IF(Search!$I$4="","",IF(COUNTA($AS1200)=1,IF(Search!$I$4="N","N",1),""))</f>
        <v/>
      </c>
      <c r="L1200" s="9" t="str">
        <f>IF(Search!$I$5="","",IF($AS1200="RC",1,""))</f>
        <v/>
      </c>
      <c r="M1200" s="9" t="str">
        <f>IF(Search!$I$6="","",IF($AS1200="RCP",1,""))</f>
        <v/>
      </c>
      <c r="N1200" s="9" t="str">
        <f>IF(Search!$I$8="","",IF(COUNTA($AT1200)=1,IF(Search!$I$8="N","N",1),""))</f>
        <v/>
      </c>
      <c r="O1200" s="9" t="str">
        <f>IF(Search!$L$4="","",IF(COUNTA($AU1200)=1,IF(Search!$L$4="N","N",1),""))</f>
        <v/>
      </c>
      <c r="P1200" s="9" t="str">
        <f>IF(Search!$L$5="","",IF(ISNUMBER(SEARCH("Jersey",$AU1200))=TRUE,IF(Search!$L$5="N","N",1),""))</f>
        <v/>
      </c>
      <c r="Q1200" s="9" t="str">
        <f>IF(Search!$L$6="","",IF(ISNUMBER(SEARCH("Patch",$AU1200))=TRUE,IF(Search!$L$6="N","N",1),""))</f>
        <v/>
      </c>
      <c r="R1200" s="9" t="str">
        <f>IF(Search!$L$7="","",IF(ISNUMBER(SEARCH("Shield",$AU1200))=TRUE,IF(Search!$L$7="N","N",1),""))</f>
        <v/>
      </c>
      <c r="S1200" s="9" t="str">
        <f>IF(Search!$L$8="","",IF(ISNUMBER(SEARCH("Stick",$AU1200))=TRUE,IF(Search!$L$8="N","N",1),""))</f>
        <v/>
      </c>
      <c r="T1200" s="9" t="str">
        <f>IF(Search!$O$4="","",IF(COUNTA($AW1200)=1,IF(Search!$O$4="N","N",1),""))</f>
        <v/>
      </c>
      <c r="U1200" s="9" t="str">
        <f>IF(Search!$O$5="","",IF($AW1200="","",IF($AW1200&lt;Search!$O$5,"",1)))</f>
        <v/>
      </c>
      <c r="V1200" s="9" t="str">
        <f>IF(Search!$O$6="","",IF($AW1200="","",IF($AW1200&gt;Search!$O$6,"",1)))</f>
        <v/>
      </c>
      <c r="W1200" s="9" t="str">
        <f>IF(Search!$U$4="","",IF($AX1200="","",1))</f>
        <v/>
      </c>
      <c r="X1200" s="9" t="str">
        <f>IF(Search!$U$5="","",IF(ISNUMBER(SEARCH(Search!$U$5,$AX1200))=TRUE,IF(Search!$U$5="N","N",1),""))</f>
        <v/>
      </c>
      <c r="Y1200" s="9" t="str">
        <f>IF(Search!$U$6="","",IF($AY1200&lt;Search!$U$6,"",1))</f>
        <v/>
      </c>
      <c r="Z1200" s="9" t="str">
        <f>IF(Search!$R$4="","",IF(Inventory!$BA1200&lt;Search!$R$4,"",1))</f>
        <v/>
      </c>
      <c r="AA1200" s="9" t="str">
        <f>IF(Search!$R$5="","",IF($BA1200&gt;Search!$R$5,"",1))</f>
        <v/>
      </c>
      <c r="AB1200" s="9" t="str">
        <f>IF(Search!$R$6="","",IF($BB1200&lt;Search!$R$6,"",1))</f>
        <v/>
      </c>
      <c r="AC1200" s="9" t="str">
        <f>IF(Search!$R$7="","",IF($BB1200&lt;Search!$R$7,"",1))</f>
        <v/>
      </c>
      <c r="AD1200" s="45" t="str">
        <f>IF(COUNTIF($A1200:$AC1200,"n")&gt;0,"",IF(SUM($A1200:$AC1200)=COUNTA(Search!$C$4:$C$8,Search!$F$4:$F$8,Search!$I$4:$I$6,Search!$I$8,Search!$L$4:$L$8,Search!$O$4:$O$8,Search!$R$4:$R$7,Search!$U$4:$U$7)-COUNTIF(Search!$C$4:$U$7,"n"),1+LARGE($AD$1:AD1199,1),""))</f>
        <v/>
      </c>
      <c r="AE1200" s="45" t="str">
        <f t="shared" si="57"/>
        <v/>
      </c>
      <c r="AF1200" s="45" t="str">
        <f>IF(AD1200="","",COUNTIF($AE$1:$AE1199,$AE1200)+RANK($AE1200,$AE$2:$AE$10540,1))</f>
        <v/>
      </c>
      <c r="AG1200" s="45" t="str">
        <f t="shared" si="58"/>
        <v/>
      </c>
      <c r="AH1200" s="45" t="str">
        <f>IF($AD1200="","",COUNTIF($AG$1:$AG1199,$AG1200)+RANK($AG1200,$AG$1:$AG$10539,0))</f>
        <v/>
      </c>
      <c r="AI1200" s="10" t="str">
        <f t="shared" si="59"/>
        <v>2008-09 The Cup #76 John Mitchell  RC AU  /199   $</v>
      </c>
      <c r="AJ1200" s="11">
        <v>2008</v>
      </c>
      <c r="AK1200" s="17" t="s">
        <v>1985</v>
      </c>
      <c r="AL1200" s="12" t="s">
        <v>570</v>
      </c>
      <c r="AM1200" s="10">
        <v>76</v>
      </c>
      <c r="AN1200" s="12" t="s">
        <v>730</v>
      </c>
      <c r="AO1200" s="9"/>
      <c r="AP1200" s="9"/>
      <c r="AQ1200" s="9"/>
      <c r="AR1200" s="14" t="s">
        <v>2463</v>
      </c>
      <c r="AS1200" s="9" t="s">
        <v>2</v>
      </c>
      <c r="AT1200" s="9" t="s">
        <v>1857</v>
      </c>
      <c r="AU1200" s="9"/>
      <c r="AV1200" s="13"/>
      <c r="AW1200" s="13">
        <v>199</v>
      </c>
      <c r="AX1200" s="9"/>
      <c r="AY1200" s="9"/>
      <c r="AZ1200" s="9"/>
      <c r="BA1200" s="33"/>
      <c r="BB1200" s="33"/>
      <c r="BC1200" s="36"/>
      <c r="BD1200" s="12" t="s">
        <v>1771</v>
      </c>
    </row>
    <row r="1201" spans="1:56" s="12" customFormat="1" x14ac:dyDescent="0.2">
      <c r="A1201" s="9" t="str">
        <f>IF(Search!$C$5="","",IF(COUNTA(Inventory!$AP1201)=1,1,""))</f>
        <v/>
      </c>
      <c r="B1201" s="9" t="str">
        <f>IF(Search!$C$4="","",IF(ISNUMBER(SEARCH(Search!$C$4,$AR1201))=TRUE,1,""))</f>
        <v/>
      </c>
      <c r="C1201" s="9" t="str">
        <f>IF(Search!$C$6="x",IF(COUNTA($AQ1201)=1,1,"N"),IF(COUNTA($AQ1201)=1,"N",""))</f>
        <v/>
      </c>
      <c r="D1201" s="9" t="str">
        <f>IF(Search!$O$8="","",IF(ISNUMBER(SEARCH(Search!$O$8,$BD1201))=TRUE,1,""))</f>
        <v/>
      </c>
      <c r="E1201" s="9" t="str">
        <f>IF(Search!$C$7="","",IF(ISNUMBER(SEARCH(Search!$C$7,$AN1201))=TRUE,1,""))</f>
        <v/>
      </c>
      <c r="F1201" s="9" t="str">
        <f>IF(Search!$C$8="","",IF(ISNUMBER(SEARCH(Search!$C$8,$AO1201))=TRUE,1,""))</f>
        <v/>
      </c>
      <c r="G1201" s="9" t="str">
        <f>IF(Search!$F$4="","",IF(Inventory!$AJ1201&lt;Search!$F$4,"",1))</f>
        <v/>
      </c>
      <c r="H1201" s="9" t="str">
        <f>IF(Search!$F$5="","",IF(Inventory!$AJ1201&gt;Search!$F$5,"",1))</f>
        <v/>
      </c>
      <c r="I1201" s="9" t="str">
        <f>IF(Search!$F$7="","",IF(Search!$F$8="",IF(ISNUMBER(SEARCH(Search!$F$7,$AL1201))=TRUE,1,""),""))</f>
        <v/>
      </c>
      <c r="J1201" s="9" t="str">
        <f>IF($AL1201=Search!$F$8,1,"")</f>
        <v/>
      </c>
      <c r="K1201" s="9" t="str">
        <f>IF(Search!$I$4="","",IF(COUNTA($AS1201)=1,IF(Search!$I$4="N","N",1),""))</f>
        <v/>
      </c>
      <c r="L1201" s="9" t="str">
        <f>IF(Search!$I$5="","",IF($AS1201="RC",1,""))</f>
        <v/>
      </c>
      <c r="M1201" s="9" t="str">
        <f>IF(Search!$I$6="","",IF($AS1201="RCP",1,""))</f>
        <v/>
      </c>
      <c r="N1201" s="9" t="str">
        <f>IF(Search!$I$8="","",IF(COUNTA($AT1201)=1,IF(Search!$I$8="N","N",1),""))</f>
        <v/>
      </c>
      <c r="O1201" s="9" t="str">
        <f>IF(Search!$L$4="","",IF(COUNTA($AU1201)=1,IF(Search!$L$4="N","N",1),""))</f>
        <v/>
      </c>
      <c r="P1201" s="9" t="str">
        <f>IF(Search!$L$5="","",IF(ISNUMBER(SEARCH("Jersey",$AU1201))=TRUE,IF(Search!$L$5="N","N",1),""))</f>
        <v/>
      </c>
      <c r="Q1201" s="9" t="str">
        <f>IF(Search!$L$6="","",IF(ISNUMBER(SEARCH("Patch",$AU1201))=TRUE,IF(Search!$L$6="N","N",1),""))</f>
        <v/>
      </c>
      <c r="R1201" s="9" t="str">
        <f>IF(Search!$L$7="","",IF(ISNUMBER(SEARCH("Shield",$AU1201))=TRUE,IF(Search!$L$7="N","N",1),""))</f>
        <v/>
      </c>
      <c r="S1201" s="9" t="str">
        <f>IF(Search!$L$8="","",IF(ISNUMBER(SEARCH("Stick",$AU1201))=TRUE,IF(Search!$L$8="N","N",1),""))</f>
        <v/>
      </c>
      <c r="T1201" s="9" t="str">
        <f>IF(Search!$O$4="","",IF(COUNTA($AW1201)=1,IF(Search!$O$4="N","N",1),""))</f>
        <v/>
      </c>
      <c r="U1201" s="9" t="str">
        <f>IF(Search!$O$5="","",IF($AW1201="","",IF($AW1201&lt;Search!$O$5,"",1)))</f>
        <v/>
      </c>
      <c r="V1201" s="9" t="str">
        <f>IF(Search!$O$6="","",IF($AW1201="","",IF($AW1201&gt;Search!$O$6,"",1)))</f>
        <v/>
      </c>
      <c r="W1201" s="9" t="str">
        <f>IF(Search!$U$4="","",IF($AX1201="","",1))</f>
        <v/>
      </c>
      <c r="X1201" s="9" t="str">
        <f>IF(Search!$U$5="","",IF(ISNUMBER(SEARCH(Search!$U$5,$AX1201))=TRUE,IF(Search!$U$5="N","N",1),""))</f>
        <v/>
      </c>
      <c r="Y1201" s="9" t="str">
        <f>IF(Search!$U$6="","",IF($AY1201&lt;Search!$U$6,"",1))</f>
        <v/>
      </c>
      <c r="Z1201" s="9" t="str">
        <f>IF(Search!$R$4="","",IF(Inventory!$BA1201&lt;Search!$R$4,"",1))</f>
        <v/>
      </c>
      <c r="AA1201" s="9" t="str">
        <f>IF(Search!$R$5="","",IF($BA1201&gt;Search!$R$5,"",1))</f>
        <v/>
      </c>
      <c r="AB1201" s="9" t="str">
        <f>IF(Search!$R$6="","",IF($BB1201&lt;Search!$R$6,"",1))</f>
        <v/>
      </c>
      <c r="AC1201" s="9" t="str">
        <f>IF(Search!$R$7="","",IF($BB1201&lt;Search!$R$7,"",1))</f>
        <v/>
      </c>
      <c r="AD1201" s="45" t="str">
        <f>IF(COUNTIF($A1201:$AC1201,"n")&gt;0,"",IF(SUM($A1201:$AC1201)=COUNTA(Search!$C$4:$C$8,Search!$F$4:$F$8,Search!$I$4:$I$6,Search!$I$8,Search!$L$4:$L$8,Search!$O$4:$O$8,Search!$R$4:$R$7,Search!$U$4:$U$7)-COUNTIF(Search!$C$4:$U$7,"n"),1+LARGE($AD$1:AD1200,1),""))</f>
        <v/>
      </c>
      <c r="AE1201" s="45" t="str">
        <f t="shared" si="57"/>
        <v/>
      </c>
      <c r="AF1201" s="45" t="str">
        <f>IF(AD1201="","",COUNTIF($AE$1:$AE1200,$AE1201)+RANK($AE1201,$AE$2:$AE$10540,1))</f>
        <v/>
      </c>
      <c r="AG1201" s="45" t="str">
        <f t="shared" si="58"/>
        <v/>
      </c>
      <c r="AH1201" s="45" t="str">
        <f>IF($AD1201="","",COUNTIF($AG$1:$AG1200,$AG1201)+RANK($AG1201,$AG$1:$AG$10539,0))</f>
        <v/>
      </c>
      <c r="AI1201" s="10" t="str">
        <f t="shared" si="59"/>
        <v>2008-09 The Cup #141 Robbie Earl TOR RC AU Patch /249   $</v>
      </c>
      <c r="AJ1201" s="11">
        <v>2008</v>
      </c>
      <c r="AK1201" s="17" t="s">
        <v>1985</v>
      </c>
      <c r="AL1201" s="12" t="s">
        <v>570</v>
      </c>
      <c r="AM1201" s="10">
        <v>141</v>
      </c>
      <c r="AN1201" s="12" t="s">
        <v>728</v>
      </c>
      <c r="AO1201" s="29" t="s">
        <v>1904</v>
      </c>
      <c r="AP1201" s="9"/>
      <c r="AQ1201" s="9"/>
      <c r="AR1201" s="14" t="s">
        <v>2463</v>
      </c>
      <c r="AS1201" s="9" t="s">
        <v>2</v>
      </c>
      <c r="AT1201" s="9" t="s">
        <v>1857</v>
      </c>
      <c r="AU1201" s="9" t="s">
        <v>1858</v>
      </c>
      <c r="AV1201" s="13"/>
      <c r="AW1201" s="13">
        <v>249</v>
      </c>
      <c r="AX1201" s="9"/>
      <c r="AY1201" s="9"/>
      <c r="AZ1201" s="9"/>
      <c r="BA1201" s="33"/>
      <c r="BB1201" s="33"/>
      <c r="BC1201" s="36"/>
      <c r="BD1201" s="12" t="s">
        <v>1771</v>
      </c>
    </row>
    <row r="1202" spans="1:56" s="12" customFormat="1" x14ac:dyDescent="0.2">
      <c r="A1202" s="9" t="str">
        <f>IF(Search!$C$5="","",IF(COUNTA(Inventory!$AP1202)=1,1,""))</f>
        <v/>
      </c>
      <c r="B1202" s="9" t="str">
        <f>IF(Search!$C$4="","",IF(ISNUMBER(SEARCH(Search!$C$4,$AR1202))=TRUE,1,""))</f>
        <v/>
      </c>
      <c r="C1202" s="9" t="str">
        <f>IF(Search!$C$6="x",IF(COUNTA($AQ1202)=1,1,"N"),IF(COUNTA($AQ1202)=1,"N",""))</f>
        <v/>
      </c>
      <c r="D1202" s="9" t="str">
        <f>IF(Search!$O$8="","",IF(ISNUMBER(SEARCH(Search!$O$8,$BD1202))=TRUE,1,""))</f>
        <v/>
      </c>
      <c r="E1202" s="9" t="str">
        <f>IF(Search!$C$7="","",IF(ISNUMBER(SEARCH(Search!$C$7,$AN1202))=TRUE,1,""))</f>
        <v/>
      </c>
      <c r="F1202" s="9" t="str">
        <f>IF(Search!$C$8="","",IF(ISNUMBER(SEARCH(Search!$C$8,$AO1202))=TRUE,1,""))</f>
        <v/>
      </c>
      <c r="G1202" s="9" t="str">
        <f>IF(Search!$F$4="","",IF(Inventory!$AJ1202&lt;Search!$F$4,"",1))</f>
        <v/>
      </c>
      <c r="H1202" s="9" t="str">
        <f>IF(Search!$F$5="","",IF(Inventory!$AJ1202&gt;Search!$F$5,"",1))</f>
        <v/>
      </c>
      <c r="I1202" s="9" t="str">
        <f>IF(Search!$F$7="","",IF(Search!$F$8="",IF(ISNUMBER(SEARCH(Search!$F$7,$AL1202))=TRUE,1,""),""))</f>
        <v/>
      </c>
      <c r="J1202" s="9" t="str">
        <f>IF($AL1202=Search!$F$8,1,"")</f>
        <v/>
      </c>
      <c r="K1202" s="9" t="str">
        <f>IF(Search!$I$4="","",IF(COUNTA($AS1202)=1,IF(Search!$I$4="N","N",1),""))</f>
        <v/>
      </c>
      <c r="L1202" s="9" t="str">
        <f>IF(Search!$I$5="","",IF($AS1202="RC",1,""))</f>
        <v/>
      </c>
      <c r="M1202" s="9" t="str">
        <f>IF(Search!$I$6="","",IF($AS1202="RCP",1,""))</f>
        <v/>
      </c>
      <c r="N1202" s="9" t="str">
        <f>IF(Search!$I$8="","",IF(COUNTA($AT1202)=1,IF(Search!$I$8="N","N",1),""))</f>
        <v/>
      </c>
      <c r="O1202" s="9" t="str">
        <f>IF(Search!$L$4="","",IF(COUNTA($AU1202)=1,IF(Search!$L$4="N","N",1),""))</f>
        <v/>
      </c>
      <c r="P1202" s="9" t="str">
        <f>IF(Search!$L$5="","",IF(ISNUMBER(SEARCH("Jersey",$AU1202))=TRUE,IF(Search!$L$5="N","N",1),""))</f>
        <v/>
      </c>
      <c r="Q1202" s="9" t="str">
        <f>IF(Search!$L$6="","",IF(ISNUMBER(SEARCH("Patch",$AU1202))=TRUE,IF(Search!$L$6="N","N",1),""))</f>
        <v/>
      </c>
      <c r="R1202" s="9" t="str">
        <f>IF(Search!$L$7="","",IF(ISNUMBER(SEARCH("Shield",$AU1202))=TRUE,IF(Search!$L$7="N","N",1),""))</f>
        <v/>
      </c>
      <c r="S1202" s="9" t="str">
        <f>IF(Search!$L$8="","",IF(ISNUMBER(SEARCH("Stick",$AU1202))=TRUE,IF(Search!$L$8="N","N",1),""))</f>
        <v/>
      </c>
      <c r="T1202" s="9" t="str">
        <f>IF(Search!$O$4="","",IF(COUNTA($AW1202)=1,IF(Search!$O$4="N","N",1),""))</f>
        <v/>
      </c>
      <c r="U1202" s="9" t="str">
        <f>IF(Search!$O$5="","",IF($AW1202="","",IF($AW1202&lt;Search!$O$5,"",1)))</f>
        <v/>
      </c>
      <c r="V1202" s="9" t="str">
        <f>IF(Search!$O$6="","",IF($AW1202="","",IF($AW1202&gt;Search!$O$6,"",1)))</f>
        <v/>
      </c>
      <c r="W1202" s="9" t="str">
        <f>IF(Search!$U$4="","",IF($AX1202="","",1))</f>
        <v/>
      </c>
      <c r="X1202" s="9" t="str">
        <f>IF(Search!$U$5="","",IF(ISNUMBER(SEARCH(Search!$U$5,$AX1202))=TRUE,IF(Search!$U$5="N","N",1),""))</f>
        <v/>
      </c>
      <c r="Y1202" s="9" t="str">
        <f>IF(Search!$U$6="","",IF($AY1202&lt;Search!$U$6,"",1))</f>
        <v/>
      </c>
      <c r="Z1202" s="9" t="str">
        <f>IF(Search!$R$4="","",IF(Inventory!$BA1202&lt;Search!$R$4,"",1))</f>
        <v/>
      </c>
      <c r="AA1202" s="9" t="str">
        <f>IF(Search!$R$5="","",IF($BA1202&gt;Search!$R$5,"",1))</f>
        <v/>
      </c>
      <c r="AB1202" s="9" t="str">
        <f>IF(Search!$R$6="","",IF($BB1202&lt;Search!$R$6,"",1))</f>
        <v/>
      </c>
      <c r="AC1202" s="9" t="str">
        <f>IF(Search!$R$7="","",IF($BB1202&lt;Search!$R$7,"",1))</f>
        <v/>
      </c>
      <c r="AD1202" s="45" t="str">
        <f>IF(COUNTIF($A1202:$AC1202,"n")&gt;0,"",IF(SUM($A1202:$AC1202)=COUNTA(Search!$C$4:$C$8,Search!$F$4:$F$8,Search!$I$4:$I$6,Search!$I$8,Search!$L$4:$L$8,Search!$O$4:$O$8,Search!$R$4:$R$7,Search!$U$4:$U$7)-COUNTIF(Search!$C$4:$U$7,"n"),1+LARGE($AD$1:AD1201,1),""))</f>
        <v/>
      </c>
      <c r="AE1202" s="45" t="str">
        <f t="shared" si="57"/>
        <v/>
      </c>
      <c r="AF1202" s="45" t="str">
        <f>IF(AD1202="","",COUNTIF($AE$1:$AE1201,$AE1202)+RANK($AE1202,$AE$2:$AE$10540,1))</f>
        <v/>
      </c>
      <c r="AG1202" s="45" t="str">
        <f t="shared" si="58"/>
        <v/>
      </c>
      <c r="AH1202" s="45" t="str">
        <f>IF($AD1202="","",COUNTIF($AG$1:$AG1201,$AG1202)+RANK($AG1202,$AG$1:$AG$10539,0))</f>
        <v/>
      </c>
      <c r="AI1202" s="10" t="str">
        <f t="shared" si="59"/>
        <v>2008-09 The Cup #142 Nikolai Kulemin TOR RC AU Patch /249   $</v>
      </c>
      <c r="AJ1202" s="11">
        <v>2008</v>
      </c>
      <c r="AK1202" s="17" t="s">
        <v>1985</v>
      </c>
      <c r="AL1202" s="12" t="s">
        <v>570</v>
      </c>
      <c r="AM1202" s="10">
        <v>142</v>
      </c>
      <c r="AN1202" s="12" t="s">
        <v>720</v>
      </c>
      <c r="AO1202" s="9" t="s">
        <v>1904</v>
      </c>
      <c r="AP1202" s="9"/>
      <c r="AQ1202" s="9"/>
      <c r="AR1202" s="14" t="s">
        <v>2463</v>
      </c>
      <c r="AS1202" s="9" t="s">
        <v>2</v>
      </c>
      <c r="AT1202" s="9" t="s">
        <v>1857</v>
      </c>
      <c r="AU1202" s="9" t="s">
        <v>1858</v>
      </c>
      <c r="AV1202" s="13"/>
      <c r="AW1202" s="13">
        <v>249</v>
      </c>
      <c r="AX1202" s="9"/>
      <c r="AY1202" s="9"/>
      <c r="AZ1202" s="9"/>
      <c r="BA1202" s="33"/>
      <c r="BB1202" s="33"/>
      <c r="BC1202" s="36"/>
      <c r="BD1202" s="12" t="s">
        <v>1771</v>
      </c>
    </row>
    <row r="1203" spans="1:56" s="12" customFormat="1" x14ac:dyDescent="0.2">
      <c r="A1203" s="9" t="str">
        <f>IF(Search!$C$5="","",IF(COUNTA(Inventory!$AP1203)=1,1,""))</f>
        <v/>
      </c>
      <c r="B1203" s="9" t="str">
        <f>IF(Search!$C$4="","",IF(ISNUMBER(SEARCH(Search!$C$4,$AR1203))=TRUE,1,""))</f>
        <v/>
      </c>
      <c r="C1203" s="9" t="str">
        <f>IF(Search!$C$6="x",IF(COUNTA($AQ1203)=1,1,"N"),IF(COUNTA($AQ1203)=1,"N",""))</f>
        <v/>
      </c>
      <c r="D1203" s="9" t="str">
        <f>IF(Search!$O$8="","",IF(ISNUMBER(SEARCH(Search!$O$8,$BD1203))=TRUE,1,""))</f>
        <v/>
      </c>
      <c r="E1203" s="9" t="str">
        <f>IF(Search!$C$7="","",IF(ISNUMBER(SEARCH(Search!$C$7,$AN1203))=TRUE,1,""))</f>
        <v/>
      </c>
      <c r="F1203" s="9" t="str">
        <f>IF(Search!$C$8="","",IF(ISNUMBER(SEARCH(Search!$C$8,$AO1203))=TRUE,1,""))</f>
        <v/>
      </c>
      <c r="G1203" s="9" t="str">
        <f>IF(Search!$F$4="","",IF(Inventory!$AJ1203&lt;Search!$F$4,"",1))</f>
        <v/>
      </c>
      <c r="H1203" s="9" t="str">
        <f>IF(Search!$F$5="","",IF(Inventory!$AJ1203&gt;Search!$F$5,"",1))</f>
        <v/>
      </c>
      <c r="I1203" s="9" t="str">
        <f>IF(Search!$F$7="","",IF(Search!$F$8="",IF(ISNUMBER(SEARCH(Search!$F$7,$AL1203))=TRUE,1,""),""))</f>
        <v/>
      </c>
      <c r="J1203" s="9" t="str">
        <f>IF($AL1203=Search!$F$8,1,"")</f>
        <v/>
      </c>
      <c r="K1203" s="9" t="str">
        <f>IF(Search!$I$4="","",IF(COUNTA($AS1203)=1,IF(Search!$I$4="N","N",1),""))</f>
        <v/>
      </c>
      <c r="L1203" s="9" t="str">
        <f>IF(Search!$I$5="","",IF($AS1203="RC",1,""))</f>
        <v/>
      </c>
      <c r="M1203" s="9" t="str">
        <f>IF(Search!$I$6="","",IF($AS1203="RCP",1,""))</f>
        <v/>
      </c>
      <c r="N1203" s="9" t="str">
        <f>IF(Search!$I$8="","",IF(COUNTA($AT1203)=1,IF(Search!$I$8="N","N",1),""))</f>
        <v/>
      </c>
      <c r="O1203" s="9" t="str">
        <f>IF(Search!$L$4="","",IF(COUNTA($AU1203)=1,IF(Search!$L$4="N","N",1),""))</f>
        <v/>
      </c>
      <c r="P1203" s="9" t="str">
        <f>IF(Search!$L$5="","",IF(ISNUMBER(SEARCH("Jersey",$AU1203))=TRUE,IF(Search!$L$5="N","N",1),""))</f>
        <v/>
      </c>
      <c r="Q1203" s="9" t="str">
        <f>IF(Search!$L$6="","",IF(ISNUMBER(SEARCH("Patch",$AU1203))=TRUE,IF(Search!$L$6="N","N",1),""))</f>
        <v/>
      </c>
      <c r="R1203" s="9" t="str">
        <f>IF(Search!$L$7="","",IF(ISNUMBER(SEARCH("Shield",$AU1203))=TRUE,IF(Search!$L$7="N","N",1),""))</f>
        <v/>
      </c>
      <c r="S1203" s="9" t="str">
        <f>IF(Search!$L$8="","",IF(ISNUMBER(SEARCH("Stick",$AU1203))=TRUE,IF(Search!$L$8="N","N",1),""))</f>
        <v/>
      </c>
      <c r="T1203" s="9" t="str">
        <f>IF(Search!$O$4="","",IF(COUNTA($AW1203)=1,IF(Search!$O$4="N","N",1),""))</f>
        <v/>
      </c>
      <c r="U1203" s="9" t="str">
        <f>IF(Search!$O$5="","",IF($AW1203="","",IF($AW1203&lt;Search!$O$5,"",1)))</f>
        <v/>
      </c>
      <c r="V1203" s="9" t="str">
        <f>IF(Search!$O$6="","",IF($AW1203="","",IF($AW1203&gt;Search!$O$6,"",1)))</f>
        <v/>
      </c>
      <c r="W1203" s="9" t="str">
        <f>IF(Search!$U$4="","",IF($AX1203="","",1))</f>
        <v/>
      </c>
      <c r="X1203" s="9" t="str">
        <f>IF(Search!$U$5="","",IF(ISNUMBER(SEARCH(Search!$U$5,$AX1203))=TRUE,IF(Search!$U$5="N","N",1),""))</f>
        <v/>
      </c>
      <c r="Y1203" s="9" t="str">
        <f>IF(Search!$U$6="","",IF($AY1203&lt;Search!$U$6,"",1))</f>
        <v/>
      </c>
      <c r="Z1203" s="9" t="str">
        <f>IF(Search!$R$4="","",IF(Inventory!$BA1203&lt;Search!$R$4,"",1))</f>
        <v/>
      </c>
      <c r="AA1203" s="9" t="str">
        <f>IF(Search!$R$5="","",IF($BA1203&gt;Search!$R$5,"",1))</f>
        <v/>
      </c>
      <c r="AB1203" s="9" t="str">
        <f>IF(Search!$R$6="","",IF($BB1203&lt;Search!$R$6,"",1))</f>
        <v/>
      </c>
      <c r="AC1203" s="9" t="str">
        <f>IF(Search!$R$7="","",IF($BB1203&lt;Search!$R$7,"",1))</f>
        <v/>
      </c>
      <c r="AD1203" s="45" t="str">
        <f>IF(COUNTIF($A1203:$AC1203,"n")&gt;0,"",IF(SUM($A1203:$AC1203)=COUNTA(Search!$C$4:$C$8,Search!$F$4:$F$8,Search!$I$4:$I$6,Search!$I$8,Search!$L$4:$L$8,Search!$O$4:$O$8,Search!$R$4:$R$7,Search!$U$4:$U$7)-COUNTIF(Search!$C$4:$U$7,"n"),1+LARGE($AD$1:AD1202,1),""))</f>
        <v/>
      </c>
      <c r="AE1203" s="45" t="str">
        <f t="shared" si="57"/>
        <v/>
      </c>
      <c r="AF1203" s="45" t="str">
        <f>IF(AD1203="","",COUNTIF($AE$1:$AE1202,$AE1203)+RANK($AE1203,$AE$2:$AE$10540,1))</f>
        <v/>
      </c>
      <c r="AG1203" s="45" t="str">
        <f t="shared" si="58"/>
        <v/>
      </c>
      <c r="AH1203" s="45" t="str">
        <f>IF($AD1203="","",COUNTIF($AG$1:$AG1202,$AG1203)+RANK($AG1203,$AG$1:$AG$10539,0))</f>
        <v/>
      </c>
      <c r="AI1203" s="10" t="str">
        <f t="shared" si="59"/>
        <v>2008-09 The Cup #145 Justin Pogge TOR RC AU Patch /99   $</v>
      </c>
      <c r="AJ1203" s="11">
        <v>2008</v>
      </c>
      <c r="AK1203" s="17" t="s">
        <v>1985</v>
      </c>
      <c r="AL1203" s="12" t="s">
        <v>570</v>
      </c>
      <c r="AM1203" s="10">
        <v>145</v>
      </c>
      <c r="AN1203" s="12" t="s">
        <v>754</v>
      </c>
      <c r="AO1203" s="14" t="s">
        <v>1904</v>
      </c>
      <c r="AP1203" s="9"/>
      <c r="AQ1203" s="9"/>
      <c r="AR1203" s="14" t="s">
        <v>2463</v>
      </c>
      <c r="AS1203" s="9" t="s">
        <v>2</v>
      </c>
      <c r="AT1203" s="9" t="s">
        <v>1857</v>
      </c>
      <c r="AU1203" s="9" t="s">
        <v>1858</v>
      </c>
      <c r="AV1203" s="13"/>
      <c r="AW1203" s="13">
        <v>99</v>
      </c>
      <c r="AX1203" s="9"/>
      <c r="AY1203" s="9"/>
      <c r="AZ1203" s="9"/>
      <c r="BA1203" s="33"/>
      <c r="BB1203" s="33"/>
      <c r="BC1203" s="36"/>
      <c r="BD1203" s="12" t="s">
        <v>1771</v>
      </c>
    </row>
    <row r="1204" spans="1:56" s="12" customFormat="1" x14ac:dyDescent="0.2">
      <c r="A1204" s="9" t="str">
        <f>IF(Search!$C$5="","",IF(COUNTA(Inventory!$AP1204)=1,1,""))</f>
        <v/>
      </c>
      <c r="B1204" s="9" t="str">
        <f>IF(Search!$C$4="","",IF(ISNUMBER(SEARCH(Search!$C$4,$AR1204))=TRUE,1,""))</f>
        <v/>
      </c>
      <c r="C1204" s="9" t="str">
        <f>IF(Search!$C$6="x",IF(COUNTA($AQ1204)=1,1,"N"),IF(COUNTA($AQ1204)=1,"N",""))</f>
        <v/>
      </c>
      <c r="D1204" s="9" t="str">
        <f>IF(Search!$O$8="","",IF(ISNUMBER(SEARCH(Search!$O$8,$BD1204))=TRUE,1,""))</f>
        <v/>
      </c>
      <c r="E1204" s="9" t="str">
        <f>IF(Search!$C$7="","",IF(ISNUMBER(SEARCH(Search!$C$7,$AN1204))=TRUE,1,""))</f>
        <v/>
      </c>
      <c r="F1204" s="9" t="str">
        <f>IF(Search!$C$8="","",IF(ISNUMBER(SEARCH(Search!$C$8,$AO1204))=TRUE,1,""))</f>
        <v/>
      </c>
      <c r="G1204" s="9" t="str">
        <f>IF(Search!$F$4="","",IF(Inventory!$AJ1204&lt;Search!$F$4,"",1))</f>
        <v/>
      </c>
      <c r="H1204" s="9" t="str">
        <f>IF(Search!$F$5="","",IF(Inventory!$AJ1204&gt;Search!$F$5,"",1))</f>
        <v/>
      </c>
      <c r="I1204" s="9" t="str">
        <f>IF(Search!$F$7="","",IF(Search!$F$8="",IF(ISNUMBER(SEARCH(Search!$F$7,$AL1204))=TRUE,1,""),""))</f>
        <v/>
      </c>
      <c r="J1204" s="9" t="str">
        <f>IF($AL1204=Search!$F$8,1,"")</f>
        <v/>
      </c>
      <c r="K1204" s="9" t="str">
        <f>IF(Search!$I$4="","",IF(COUNTA($AS1204)=1,IF(Search!$I$4="N","N",1),""))</f>
        <v/>
      </c>
      <c r="L1204" s="9" t="str">
        <f>IF(Search!$I$5="","",IF($AS1204="RC",1,""))</f>
        <v/>
      </c>
      <c r="M1204" s="9" t="str">
        <f>IF(Search!$I$6="","",IF($AS1204="RCP",1,""))</f>
        <v/>
      </c>
      <c r="N1204" s="9" t="str">
        <f>IF(Search!$I$8="","",IF(COUNTA($AT1204)=1,IF(Search!$I$8="N","N",1),""))</f>
        <v/>
      </c>
      <c r="O1204" s="9" t="str">
        <f>IF(Search!$L$4="","",IF(COUNTA($AU1204)=1,IF(Search!$L$4="N","N",1),""))</f>
        <v/>
      </c>
      <c r="P1204" s="9" t="str">
        <f>IF(Search!$L$5="","",IF(ISNUMBER(SEARCH("Jersey",$AU1204))=TRUE,IF(Search!$L$5="N","N",1),""))</f>
        <v/>
      </c>
      <c r="Q1204" s="9" t="str">
        <f>IF(Search!$L$6="","",IF(ISNUMBER(SEARCH("Patch",$AU1204))=TRUE,IF(Search!$L$6="N","N",1),""))</f>
        <v/>
      </c>
      <c r="R1204" s="9" t="str">
        <f>IF(Search!$L$7="","",IF(ISNUMBER(SEARCH("Shield",$AU1204))=TRUE,IF(Search!$L$7="N","N",1),""))</f>
        <v/>
      </c>
      <c r="S1204" s="9" t="str">
        <f>IF(Search!$L$8="","",IF(ISNUMBER(SEARCH("Stick",$AU1204))=TRUE,IF(Search!$L$8="N","N",1),""))</f>
        <v/>
      </c>
      <c r="T1204" s="9" t="str">
        <f>IF(Search!$O$4="","",IF(COUNTA($AW1204)=1,IF(Search!$O$4="N","N",1),""))</f>
        <v/>
      </c>
      <c r="U1204" s="9" t="str">
        <f>IF(Search!$O$5="","",IF($AW1204="","",IF($AW1204&lt;Search!$O$5,"",1)))</f>
        <v/>
      </c>
      <c r="V1204" s="9" t="str">
        <f>IF(Search!$O$6="","",IF($AW1204="","",IF($AW1204&gt;Search!$O$6,"",1)))</f>
        <v/>
      </c>
      <c r="W1204" s="9" t="str">
        <f>IF(Search!$U$4="","",IF($AX1204="","",1))</f>
        <v/>
      </c>
      <c r="X1204" s="9" t="str">
        <f>IF(Search!$U$5="","",IF(ISNUMBER(SEARCH(Search!$U$5,$AX1204))=TRUE,IF(Search!$U$5="N","N",1),""))</f>
        <v/>
      </c>
      <c r="Y1204" s="9" t="str">
        <f>IF(Search!$U$6="","",IF($AY1204&lt;Search!$U$6,"",1))</f>
        <v/>
      </c>
      <c r="Z1204" s="9" t="str">
        <f>IF(Search!$R$4="","",IF(Inventory!$BA1204&lt;Search!$R$4,"",1))</f>
        <v/>
      </c>
      <c r="AA1204" s="9" t="str">
        <f>IF(Search!$R$5="","",IF($BA1204&gt;Search!$R$5,"",1))</f>
        <v/>
      </c>
      <c r="AB1204" s="9" t="str">
        <f>IF(Search!$R$6="","",IF($BB1204&lt;Search!$R$6,"",1))</f>
        <v/>
      </c>
      <c r="AC1204" s="9" t="str">
        <f>IF(Search!$R$7="","",IF($BB1204&lt;Search!$R$7,"",1))</f>
        <v/>
      </c>
      <c r="AD1204" s="45" t="str">
        <f>IF(COUNTIF($A1204:$AC1204,"n")&gt;0,"",IF(SUM($A1204:$AC1204)=COUNTA(Search!$C$4:$C$8,Search!$F$4:$F$8,Search!$I$4:$I$6,Search!$I$8,Search!$L$4:$L$8,Search!$O$4:$O$8,Search!$R$4:$R$7,Search!$U$4:$U$7)-COUNTIF(Search!$C$4:$U$7,"n"),1+LARGE($AD$1:AD1203,1),""))</f>
        <v/>
      </c>
      <c r="AE1204" s="45" t="str">
        <f t="shared" si="57"/>
        <v/>
      </c>
      <c r="AF1204" s="45" t="str">
        <f>IF(AD1204="","",COUNTIF($AE$1:$AE1203,$AE1204)+RANK($AE1204,$AE$2:$AE$10540,1))</f>
        <v/>
      </c>
      <c r="AG1204" s="45" t="str">
        <f t="shared" si="58"/>
        <v/>
      </c>
      <c r="AH1204" s="45" t="str">
        <f>IF($AD1204="","",COUNTIF($AG$1:$AG1203,$AG1204)+RANK($AG1204,$AG$1:$AG$10539,0))</f>
        <v/>
      </c>
      <c r="AI1204" s="10" t="str">
        <f t="shared" si="59"/>
        <v>2008-09 The Cup #148 Luke Schenn  RC AU Patch /99   $</v>
      </c>
      <c r="AJ1204" s="11">
        <v>2008</v>
      </c>
      <c r="AK1204" s="17" t="s">
        <v>1985</v>
      </c>
      <c r="AL1204" s="12" t="s">
        <v>570</v>
      </c>
      <c r="AM1204" s="10">
        <v>148</v>
      </c>
      <c r="AN1204" s="12" t="s">
        <v>755</v>
      </c>
      <c r="AO1204" s="9"/>
      <c r="AP1204" s="9"/>
      <c r="AQ1204" s="9"/>
      <c r="AR1204" s="14" t="s">
        <v>2463</v>
      </c>
      <c r="AS1204" s="9" t="s">
        <v>2</v>
      </c>
      <c r="AT1204" s="9" t="s">
        <v>1857</v>
      </c>
      <c r="AU1204" s="9" t="s">
        <v>1858</v>
      </c>
      <c r="AV1204" s="13"/>
      <c r="AW1204" s="13">
        <v>99</v>
      </c>
      <c r="AX1204" s="9"/>
      <c r="AY1204" s="9"/>
      <c r="AZ1204" s="9"/>
      <c r="BA1204" s="33"/>
      <c r="BB1204" s="33"/>
      <c r="BC1204" s="36"/>
      <c r="BD1204" s="12" t="s">
        <v>1771</v>
      </c>
    </row>
    <row r="1205" spans="1:56" s="12" customFormat="1" x14ac:dyDescent="0.2">
      <c r="A1205" s="9" t="str">
        <f>IF(Search!$C$5="","",IF(COUNTA(Inventory!$AP1205)=1,1,""))</f>
        <v/>
      </c>
      <c r="B1205" s="9" t="str">
        <f>IF(Search!$C$4="","",IF(ISNUMBER(SEARCH(Search!$C$4,$AR1205))=TRUE,1,""))</f>
        <v/>
      </c>
      <c r="C1205" s="9" t="str">
        <f>IF(Search!$C$6="x",IF(COUNTA($AQ1205)=1,1,"N"),IF(COUNTA($AQ1205)=1,"N",""))</f>
        <v/>
      </c>
      <c r="D1205" s="9" t="str">
        <f>IF(Search!$O$8="","",IF(ISNUMBER(SEARCH(Search!$O$8,$BD1205))=TRUE,1,""))</f>
        <v/>
      </c>
      <c r="E1205" s="9" t="str">
        <f>IF(Search!$C$7="","",IF(ISNUMBER(SEARCH(Search!$C$7,$AN1205))=TRUE,1,""))</f>
        <v/>
      </c>
      <c r="F1205" s="9" t="str">
        <f>IF(Search!$C$8="","",IF(ISNUMBER(SEARCH(Search!$C$8,$AO1205))=TRUE,1,""))</f>
        <v/>
      </c>
      <c r="G1205" s="9" t="str">
        <f>IF(Search!$F$4="","",IF(Inventory!$AJ1205&lt;Search!$F$4,"",1))</f>
        <v/>
      </c>
      <c r="H1205" s="9" t="str">
        <f>IF(Search!$F$5="","",IF(Inventory!$AJ1205&gt;Search!$F$5,"",1))</f>
        <v/>
      </c>
      <c r="I1205" s="9" t="str">
        <f>IF(Search!$F$7="","",IF(Search!$F$8="",IF(ISNUMBER(SEARCH(Search!$F$7,$AL1205))=TRUE,1,""),""))</f>
        <v/>
      </c>
      <c r="J1205" s="9" t="str">
        <f>IF($AL1205=Search!$F$8,1,"")</f>
        <v/>
      </c>
      <c r="K1205" s="9" t="str">
        <f>IF(Search!$I$4="","",IF(COUNTA($AS1205)=1,IF(Search!$I$4="N","N",1),""))</f>
        <v/>
      </c>
      <c r="L1205" s="9" t="str">
        <f>IF(Search!$I$5="","",IF($AS1205="RC",1,""))</f>
        <v/>
      </c>
      <c r="M1205" s="9" t="str">
        <f>IF(Search!$I$6="","",IF($AS1205="RCP",1,""))</f>
        <v/>
      </c>
      <c r="N1205" s="9" t="str">
        <f>IF(Search!$I$8="","",IF(COUNTA($AT1205)=1,IF(Search!$I$8="N","N",1),""))</f>
        <v/>
      </c>
      <c r="O1205" s="9" t="str">
        <f>IF(Search!$L$4="","",IF(COUNTA($AU1205)=1,IF(Search!$L$4="N","N",1),""))</f>
        <v/>
      </c>
      <c r="P1205" s="9" t="str">
        <f>IF(Search!$L$5="","",IF(ISNUMBER(SEARCH("Jersey",$AU1205))=TRUE,IF(Search!$L$5="N","N",1),""))</f>
        <v/>
      </c>
      <c r="Q1205" s="9" t="str">
        <f>IF(Search!$L$6="","",IF(ISNUMBER(SEARCH("Patch",$AU1205))=TRUE,IF(Search!$L$6="N","N",1),""))</f>
        <v/>
      </c>
      <c r="R1205" s="9" t="str">
        <f>IF(Search!$L$7="","",IF(ISNUMBER(SEARCH("Shield",$AU1205))=TRUE,IF(Search!$L$7="N","N",1),""))</f>
        <v/>
      </c>
      <c r="S1205" s="9" t="str">
        <f>IF(Search!$L$8="","",IF(ISNUMBER(SEARCH("Stick",$AU1205))=TRUE,IF(Search!$L$8="N","N",1),""))</f>
        <v/>
      </c>
      <c r="T1205" s="9" t="str">
        <f>IF(Search!$O$4="","",IF(COUNTA($AW1205)=1,IF(Search!$O$4="N","N",1),""))</f>
        <v/>
      </c>
      <c r="U1205" s="9" t="str">
        <f>IF(Search!$O$5="","",IF($AW1205="","",IF($AW1205&lt;Search!$O$5,"",1)))</f>
        <v/>
      </c>
      <c r="V1205" s="9" t="str">
        <f>IF(Search!$O$6="","",IF($AW1205="","",IF($AW1205&gt;Search!$O$6,"",1)))</f>
        <v/>
      </c>
      <c r="W1205" s="9" t="str">
        <f>IF(Search!$U$4="","",IF($AX1205="","",1))</f>
        <v/>
      </c>
      <c r="X1205" s="9" t="str">
        <f>IF(Search!$U$5="","",IF(ISNUMBER(SEARCH(Search!$U$5,$AX1205))=TRUE,IF(Search!$U$5="N","N",1),""))</f>
        <v/>
      </c>
      <c r="Y1205" s="9" t="str">
        <f>IF(Search!$U$6="","",IF($AY1205&lt;Search!$U$6,"",1))</f>
        <v/>
      </c>
      <c r="Z1205" s="9" t="str">
        <f>IF(Search!$R$4="","",IF(Inventory!$BA1205&lt;Search!$R$4,"",1))</f>
        <v/>
      </c>
      <c r="AA1205" s="9" t="str">
        <f>IF(Search!$R$5="","",IF($BA1205&gt;Search!$R$5,"",1))</f>
        <v/>
      </c>
      <c r="AB1205" s="9" t="str">
        <f>IF(Search!$R$6="","",IF($BB1205&lt;Search!$R$6,"",1))</f>
        <v/>
      </c>
      <c r="AC1205" s="9" t="str">
        <f>IF(Search!$R$7="","",IF($BB1205&lt;Search!$R$7,"",1))</f>
        <v/>
      </c>
      <c r="AD1205" s="45" t="str">
        <f>IF(COUNTIF($A1205:$AC1205,"n")&gt;0,"",IF(SUM($A1205:$AC1205)=COUNTA(Search!$C$4:$C$8,Search!$F$4:$F$8,Search!$I$4:$I$6,Search!$I$8,Search!$L$4:$L$8,Search!$O$4:$O$8,Search!$R$4:$R$7,Search!$U$4:$U$7)-COUNTIF(Search!$C$4:$U$7,"n"),1+LARGE($AD$1:AD1204,1),""))</f>
        <v/>
      </c>
      <c r="AE1205" s="45" t="str">
        <f t="shared" si="57"/>
        <v/>
      </c>
      <c r="AF1205" s="45" t="str">
        <f>IF(AD1205="","",COUNTIF($AE$1:$AE1204,$AE1205)+RANK($AE1205,$AE$2:$AE$10540,1))</f>
        <v/>
      </c>
      <c r="AG1205" s="45" t="str">
        <f t="shared" si="58"/>
        <v/>
      </c>
      <c r="AH1205" s="45" t="str">
        <f>IF($AD1205="","",COUNTIF($AG$1:$AG1204,$AG1205)+RANK($AG1205,$AG$1:$AG$10539,0))</f>
        <v/>
      </c>
      <c r="AI1205" s="10" t="str">
        <f t="shared" si="59"/>
        <v>2008-09 Ultra Gold Medallion #90 Vesa Toskala TOR    /   $</v>
      </c>
      <c r="AJ1205" s="11">
        <v>2008</v>
      </c>
      <c r="AK1205" s="17" t="s">
        <v>1985</v>
      </c>
      <c r="AL1205" s="12" t="s">
        <v>671</v>
      </c>
      <c r="AM1205" s="10">
        <v>90</v>
      </c>
      <c r="AN1205" s="12" t="s">
        <v>320</v>
      </c>
      <c r="AO1205" s="9" t="s">
        <v>1904</v>
      </c>
      <c r="AP1205" s="9"/>
      <c r="AQ1205" s="9"/>
      <c r="AR1205" s="14"/>
      <c r="AS1205" s="9"/>
      <c r="AT1205" s="9"/>
      <c r="AU1205" s="9"/>
      <c r="AV1205" s="13"/>
      <c r="AW1205" s="13"/>
      <c r="AX1205" s="9"/>
      <c r="AY1205" s="9"/>
      <c r="AZ1205" s="9"/>
      <c r="BA1205" s="33"/>
      <c r="BB1205" s="33"/>
      <c r="BC1205" s="36"/>
      <c r="BD1205" s="12" t="s">
        <v>1771</v>
      </c>
    </row>
    <row r="1206" spans="1:56" s="12" customFormat="1" x14ac:dyDescent="0.2">
      <c r="A1206" s="9" t="str">
        <f>IF(Search!$C$5="","",IF(COUNTA(Inventory!$AP1206)=1,1,""))</f>
        <v/>
      </c>
      <c r="B1206" s="9" t="str">
        <f>IF(Search!$C$4="","",IF(ISNUMBER(SEARCH(Search!$C$4,$AR1206))=TRUE,1,""))</f>
        <v/>
      </c>
      <c r="C1206" s="9" t="str">
        <f>IF(Search!$C$6="x",IF(COUNTA($AQ1206)=1,1,"N"),IF(COUNTA($AQ1206)=1,"N",""))</f>
        <v/>
      </c>
      <c r="D1206" s="9" t="str">
        <f>IF(Search!$O$8="","",IF(ISNUMBER(SEARCH(Search!$O$8,$BD1206))=TRUE,1,""))</f>
        <v/>
      </c>
      <c r="E1206" s="9" t="str">
        <f>IF(Search!$C$7="","",IF(ISNUMBER(SEARCH(Search!$C$7,$AN1206))=TRUE,1,""))</f>
        <v/>
      </c>
      <c r="F1206" s="9" t="str">
        <f>IF(Search!$C$8="","",IF(ISNUMBER(SEARCH(Search!$C$8,$AO1206))=TRUE,1,""))</f>
        <v/>
      </c>
      <c r="G1206" s="9" t="str">
        <f>IF(Search!$F$4="","",IF(Inventory!$AJ1206&lt;Search!$F$4,"",1))</f>
        <v/>
      </c>
      <c r="H1206" s="9" t="str">
        <f>IF(Search!$F$5="","",IF(Inventory!$AJ1206&gt;Search!$F$5,"",1))</f>
        <v/>
      </c>
      <c r="I1206" s="9" t="str">
        <f>IF(Search!$F$7="","",IF(Search!$F$8="",IF(ISNUMBER(SEARCH(Search!$F$7,$AL1206))=TRUE,1,""),""))</f>
        <v/>
      </c>
      <c r="J1206" s="9" t="str">
        <f>IF($AL1206=Search!$F$8,1,"")</f>
        <v/>
      </c>
      <c r="K1206" s="9" t="str">
        <f>IF(Search!$I$4="","",IF(COUNTA($AS1206)=1,IF(Search!$I$4="N","N",1),""))</f>
        <v/>
      </c>
      <c r="L1206" s="9" t="str">
        <f>IF(Search!$I$5="","",IF($AS1206="RC",1,""))</f>
        <v/>
      </c>
      <c r="M1206" s="9" t="str">
        <f>IF(Search!$I$6="","",IF($AS1206="RCP",1,""))</f>
        <v/>
      </c>
      <c r="N1206" s="9" t="str">
        <f>IF(Search!$I$8="","",IF(COUNTA($AT1206)=1,IF(Search!$I$8="N","N",1),""))</f>
        <v/>
      </c>
      <c r="O1206" s="9" t="str">
        <f>IF(Search!$L$4="","",IF(COUNTA($AU1206)=1,IF(Search!$L$4="N","N",1),""))</f>
        <v/>
      </c>
      <c r="P1206" s="9" t="str">
        <f>IF(Search!$L$5="","",IF(ISNUMBER(SEARCH("Jersey",$AU1206))=TRUE,IF(Search!$L$5="N","N",1),""))</f>
        <v/>
      </c>
      <c r="Q1206" s="9" t="str">
        <f>IF(Search!$L$6="","",IF(ISNUMBER(SEARCH("Patch",$AU1206))=TRUE,IF(Search!$L$6="N","N",1),""))</f>
        <v/>
      </c>
      <c r="R1206" s="9" t="str">
        <f>IF(Search!$L$7="","",IF(ISNUMBER(SEARCH("Shield",$AU1206))=TRUE,IF(Search!$L$7="N","N",1),""))</f>
        <v/>
      </c>
      <c r="S1206" s="9" t="str">
        <f>IF(Search!$L$8="","",IF(ISNUMBER(SEARCH("Stick",$AU1206))=TRUE,IF(Search!$L$8="N","N",1),""))</f>
        <v/>
      </c>
      <c r="T1206" s="9" t="str">
        <f>IF(Search!$O$4="","",IF(COUNTA($AW1206)=1,IF(Search!$O$4="N","N",1),""))</f>
        <v/>
      </c>
      <c r="U1206" s="9" t="str">
        <f>IF(Search!$O$5="","",IF($AW1206="","",IF($AW1206&lt;Search!$O$5,"",1)))</f>
        <v/>
      </c>
      <c r="V1206" s="9" t="str">
        <f>IF(Search!$O$6="","",IF($AW1206="","",IF($AW1206&gt;Search!$O$6,"",1)))</f>
        <v/>
      </c>
      <c r="W1206" s="9" t="str">
        <f>IF(Search!$U$4="","",IF($AX1206="","",1))</f>
        <v/>
      </c>
      <c r="X1206" s="9" t="str">
        <f>IF(Search!$U$5="","",IF(ISNUMBER(SEARCH(Search!$U$5,$AX1206))=TRUE,IF(Search!$U$5="N","N",1),""))</f>
        <v/>
      </c>
      <c r="Y1206" s="9" t="str">
        <f>IF(Search!$U$6="","",IF($AY1206&lt;Search!$U$6,"",1))</f>
        <v/>
      </c>
      <c r="Z1206" s="9" t="str">
        <f>IF(Search!$R$4="","",IF(Inventory!$BA1206&lt;Search!$R$4,"",1))</f>
        <v/>
      </c>
      <c r="AA1206" s="9" t="str">
        <f>IF(Search!$R$5="","",IF($BA1206&gt;Search!$R$5,"",1))</f>
        <v/>
      </c>
      <c r="AB1206" s="9" t="str">
        <f>IF(Search!$R$6="","",IF($BB1206&lt;Search!$R$6,"",1))</f>
        <v/>
      </c>
      <c r="AC1206" s="9" t="str">
        <f>IF(Search!$R$7="","",IF($BB1206&lt;Search!$R$7,"",1))</f>
        <v/>
      </c>
      <c r="AD1206" s="45" t="str">
        <f>IF(COUNTIF($A1206:$AC1206,"n")&gt;0,"",IF(SUM($A1206:$AC1206)=COUNTA(Search!$C$4:$C$8,Search!$F$4:$F$8,Search!$I$4:$I$6,Search!$I$8,Search!$L$4:$L$8,Search!$O$4:$O$8,Search!$R$4:$R$7,Search!$U$4:$U$7)-COUNTIF(Search!$C$4:$U$7,"n"),1+LARGE($AD$1:AD1205,1),""))</f>
        <v/>
      </c>
      <c r="AE1206" s="45" t="str">
        <f t="shared" si="57"/>
        <v/>
      </c>
      <c r="AF1206" s="45" t="str">
        <f>IF(AD1206="","",COUNTIF($AE$1:$AE1205,$AE1206)+RANK($AE1206,$AE$2:$AE$10540,1))</f>
        <v/>
      </c>
      <c r="AG1206" s="45" t="str">
        <f t="shared" si="58"/>
        <v/>
      </c>
      <c r="AH1206" s="45" t="str">
        <f>IF($AD1206="","",COUNTIF($AG$1:$AG1205,$AG1206)+RANK($AG1206,$AG$1:$AG$10539,0))</f>
        <v/>
      </c>
      <c r="AI1206" s="10" t="str">
        <f t="shared" si="59"/>
        <v>2008-09 Ultra Gold Medallion #239 Alex Foster TOR    /   $</v>
      </c>
      <c r="AJ1206" s="11">
        <v>2008</v>
      </c>
      <c r="AK1206" s="17" t="s">
        <v>1985</v>
      </c>
      <c r="AL1206" s="12" t="s">
        <v>671</v>
      </c>
      <c r="AM1206" s="10">
        <v>239</v>
      </c>
      <c r="AN1206" s="12" t="s">
        <v>752</v>
      </c>
      <c r="AO1206" s="9" t="s">
        <v>1904</v>
      </c>
      <c r="AP1206" s="9"/>
      <c r="AQ1206" s="9"/>
      <c r="AR1206" s="14"/>
      <c r="AS1206" s="9"/>
      <c r="AT1206" s="9"/>
      <c r="AU1206" s="9"/>
      <c r="AV1206" s="13"/>
      <c r="AW1206" s="13"/>
      <c r="AX1206" s="9"/>
      <c r="AY1206" s="9"/>
      <c r="AZ1206" s="9"/>
      <c r="BA1206" s="33"/>
      <c r="BB1206" s="33"/>
      <c r="BC1206" s="36"/>
      <c r="BD1206" s="12" t="s">
        <v>1771</v>
      </c>
    </row>
    <row r="1207" spans="1:56" s="12" customFormat="1" x14ac:dyDescent="0.2">
      <c r="A1207" s="9" t="str">
        <f>IF(Search!$C$5="","",IF(COUNTA(Inventory!$AP1207)=1,1,""))</f>
        <v/>
      </c>
      <c r="B1207" s="9" t="str">
        <f>IF(Search!$C$4="","",IF(ISNUMBER(SEARCH(Search!$C$4,$AR1207))=TRUE,1,""))</f>
        <v/>
      </c>
      <c r="C1207" s="9" t="str">
        <f>IF(Search!$C$6="x",IF(COUNTA($AQ1207)=1,1,"N"),IF(COUNTA($AQ1207)=1,"N",""))</f>
        <v/>
      </c>
      <c r="D1207" s="9" t="str">
        <f>IF(Search!$O$8="","",IF(ISNUMBER(SEARCH(Search!$O$8,$BD1207))=TRUE,1,""))</f>
        <v/>
      </c>
      <c r="E1207" s="9" t="str">
        <f>IF(Search!$C$7="","",IF(ISNUMBER(SEARCH(Search!$C$7,$AN1207))=TRUE,1,""))</f>
        <v/>
      </c>
      <c r="F1207" s="9" t="str">
        <f>IF(Search!$C$8="","",IF(ISNUMBER(SEARCH(Search!$C$8,$AO1207))=TRUE,1,""))</f>
        <v/>
      </c>
      <c r="G1207" s="9" t="str">
        <f>IF(Search!$F$4="","",IF(Inventory!$AJ1207&lt;Search!$F$4,"",1))</f>
        <v/>
      </c>
      <c r="H1207" s="9" t="str">
        <f>IF(Search!$F$5="","",IF(Inventory!$AJ1207&gt;Search!$F$5,"",1))</f>
        <v/>
      </c>
      <c r="I1207" s="9" t="str">
        <f>IF(Search!$F$7="","",IF(Search!$F$8="",IF(ISNUMBER(SEARCH(Search!$F$7,$AL1207))=TRUE,1,""),""))</f>
        <v/>
      </c>
      <c r="J1207" s="9" t="str">
        <f>IF($AL1207=Search!$F$8,1,"")</f>
        <v/>
      </c>
      <c r="K1207" s="9" t="str">
        <f>IF(Search!$I$4="","",IF(COUNTA($AS1207)=1,IF(Search!$I$4="N","N",1),""))</f>
        <v/>
      </c>
      <c r="L1207" s="9" t="str">
        <f>IF(Search!$I$5="","",IF($AS1207="RC",1,""))</f>
        <v/>
      </c>
      <c r="M1207" s="9" t="str">
        <f>IF(Search!$I$6="","",IF($AS1207="RCP",1,""))</f>
        <v/>
      </c>
      <c r="N1207" s="9" t="str">
        <f>IF(Search!$I$8="","",IF(COUNTA($AT1207)=1,IF(Search!$I$8="N","N",1),""))</f>
        <v/>
      </c>
      <c r="O1207" s="9" t="str">
        <f>IF(Search!$L$4="","",IF(COUNTA($AU1207)=1,IF(Search!$L$4="N","N",1),""))</f>
        <v/>
      </c>
      <c r="P1207" s="9" t="str">
        <f>IF(Search!$L$5="","",IF(ISNUMBER(SEARCH("Jersey",$AU1207))=TRUE,IF(Search!$L$5="N","N",1),""))</f>
        <v/>
      </c>
      <c r="Q1207" s="9" t="str">
        <f>IF(Search!$L$6="","",IF(ISNUMBER(SEARCH("Patch",$AU1207))=TRUE,IF(Search!$L$6="N","N",1),""))</f>
        <v/>
      </c>
      <c r="R1207" s="9" t="str">
        <f>IF(Search!$L$7="","",IF(ISNUMBER(SEARCH("Shield",$AU1207))=TRUE,IF(Search!$L$7="N","N",1),""))</f>
        <v/>
      </c>
      <c r="S1207" s="9" t="str">
        <f>IF(Search!$L$8="","",IF(ISNUMBER(SEARCH("Stick",$AU1207))=TRUE,IF(Search!$L$8="N","N",1),""))</f>
        <v/>
      </c>
      <c r="T1207" s="9" t="str">
        <f>IF(Search!$O$4="","",IF(COUNTA($AW1207)=1,IF(Search!$O$4="N","N",1),""))</f>
        <v/>
      </c>
      <c r="U1207" s="9" t="str">
        <f>IF(Search!$O$5="","",IF($AW1207="","",IF($AW1207&lt;Search!$O$5,"",1)))</f>
        <v/>
      </c>
      <c r="V1207" s="9" t="str">
        <f>IF(Search!$O$6="","",IF($AW1207="","",IF($AW1207&gt;Search!$O$6,"",1)))</f>
        <v/>
      </c>
      <c r="W1207" s="9" t="str">
        <f>IF(Search!$U$4="","",IF($AX1207="","",1))</f>
        <v/>
      </c>
      <c r="X1207" s="9" t="str">
        <f>IF(Search!$U$5="","",IF(ISNUMBER(SEARCH(Search!$U$5,$AX1207))=TRUE,IF(Search!$U$5="N","N",1),""))</f>
        <v/>
      </c>
      <c r="Y1207" s="9" t="str">
        <f>IF(Search!$U$6="","",IF($AY1207&lt;Search!$U$6,"",1))</f>
        <v/>
      </c>
      <c r="Z1207" s="9" t="str">
        <f>IF(Search!$R$4="","",IF(Inventory!$BA1207&lt;Search!$R$4,"",1))</f>
        <v/>
      </c>
      <c r="AA1207" s="9" t="str">
        <f>IF(Search!$R$5="","",IF($BA1207&gt;Search!$R$5,"",1))</f>
        <v/>
      </c>
      <c r="AB1207" s="9" t="str">
        <f>IF(Search!$R$6="","",IF($BB1207&lt;Search!$R$6,"",1))</f>
        <v/>
      </c>
      <c r="AC1207" s="9" t="str">
        <f>IF(Search!$R$7="","",IF($BB1207&lt;Search!$R$7,"",1))</f>
        <v/>
      </c>
      <c r="AD1207" s="45" t="str">
        <f>IF(COUNTIF($A1207:$AC1207,"n")&gt;0,"",IF(SUM($A1207:$AC1207)=COUNTA(Search!$C$4:$C$8,Search!$F$4:$F$8,Search!$I$4:$I$6,Search!$I$8,Search!$L$4:$L$8,Search!$O$4:$O$8,Search!$R$4:$R$7,Search!$U$4:$U$7)-COUNTIF(Search!$C$4:$U$7,"n"),1+LARGE($AD$1:AD1206,1),""))</f>
        <v/>
      </c>
      <c r="AE1207" s="45" t="str">
        <f t="shared" si="57"/>
        <v/>
      </c>
      <c r="AF1207" s="45" t="str">
        <f>IF(AD1207="","",COUNTIF($AE$1:$AE1206,$AE1207)+RANK($AE1207,$AE$2:$AE$10540,1))</f>
        <v/>
      </c>
      <c r="AG1207" s="45" t="str">
        <f t="shared" si="58"/>
        <v/>
      </c>
      <c r="AH1207" s="45" t="str">
        <f>IF($AD1207="","",COUNTIF($AG$1:$AG1206,$AG1207)+RANK($AG1207,$AG$1:$AG$10539,0))</f>
        <v/>
      </c>
      <c r="AI1207" s="10" t="str">
        <f t="shared" si="59"/>
        <v>2008-09 Upper Deck #201 Zach Bogosian YG ATL    /   $8</v>
      </c>
      <c r="AJ1207" s="11">
        <v>2008</v>
      </c>
      <c r="AK1207" s="17" t="s">
        <v>1985</v>
      </c>
      <c r="AL1207" s="12" t="s">
        <v>7</v>
      </c>
      <c r="AM1207" s="10">
        <v>201</v>
      </c>
      <c r="AN1207" s="12" t="s">
        <v>756</v>
      </c>
      <c r="AO1207" s="9" t="s">
        <v>2460</v>
      </c>
      <c r="AP1207" s="9"/>
      <c r="AQ1207" s="9"/>
      <c r="AR1207" s="14" t="s">
        <v>2128</v>
      </c>
      <c r="AS1207" s="9"/>
      <c r="AT1207" s="9"/>
      <c r="AU1207" s="9"/>
      <c r="AV1207" s="13"/>
      <c r="AW1207" s="13"/>
      <c r="AX1207" s="9"/>
      <c r="AY1207" s="9"/>
      <c r="AZ1207" s="9"/>
      <c r="BA1207" s="40">
        <v>8</v>
      </c>
      <c r="BB1207" s="33"/>
      <c r="BC1207" s="36"/>
      <c r="BD1207" s="12" t="s">
        <v>1771</v>
      </c>
    </row>
    <row r="1208" spans="1:56" s="12" customFormat="1" x14ac:dyDescent="0.2">
      <c r="A1208" s="9" t="str">
        <f>IF(Search!$C$5="","",IF(COUNTA(Inventory!$AP1208)=1,1,""))</f>
        <v/>
      </c>
      <c r="B1208" s="9" t="str">
        <f>IF(Search!$C$4="","",IF(ISNUMBER(SEARCH(Search!$C$4,$AR1208))=TRUE,1,""))</f>
        <v/>
      </c>
      <c r="C1208" s="9" t="str">
        <f>IF(Search!$C$6="x",IF(COUNTA($AQ1208)=1,1,"N"),IF(COUNTA($AQ1208)=1,"N",""))</f>
        <v/>
      </c>
      <c r="D1208" s="9" t="str">
        <f>IF(Search!$O$8="","",IF(ISNUMBER(SEARCH(Search!$O$8,$BD1208))=TRUE,1,""))</f>
        <v/>
      </c>
      <c r="E1208" s="9" t="str">
        <f>IF(Search!$C$7="","",IF(ISNUMBER(SEARCH(Search!$C$7,$AN1208))=TRUE,1,""))</f>
        <v/>
      </c>
      <c r="F1208" s="9" t="str">
        <f>IF(Search!$C$8="","",IF(ISNUMBER(SEARCH(Search!$C$8,$AO1208))=TRUE,1,""))</f>
        <v/>
      </c>
      <c r="G1208" s="9" t="str">
        <f>IF(Search!$F$4="","",IF(Inventory!$AJ1208&lt;Search!$F$4,"",1))</f>
        <v/>
      </c>
      <c r="H1208" s="9" t="str">
        <f>IF(Search!$F$5="","",IF(Inventory!$AJ1208&gt;Search!$F$5,"",1))</f>
        <v/>
      </c>
      <c r="I1208" s="9" t="str">
        <f>IF(Search!$F$7="","",IF(Search!$F$8="",IF(ISNUMBER(SEARCH(Search!$F$7,$AL1208))=TRUE,1,""),""))</f>
        <v/>
      </c>
      <c r="J1208" s="9" t="str">
        <f>IF($AL1208=Search!$F$8,1,"")</f>
        <v/>
      </c>
      <c r="K1208" s="9" t="str">
        <f>IF(Search!$I$4="","",IF(COUNTA($AS1208)=1,IF(Search!$I$4="N","N",1),""))</f>
        <v/>
      </c>
      <c r="L1208" s="9" t="str">
        <f>IF(Search!$I$5="","",IF($AS1208="RC",1,""))</f>
        <v/>
      </c>
      <c r="M1208" s="9" t="str">
        <f>IF(Search!$I$6="","",IF($AS1208="RCP",1,""))</f>
        <v/>
      </c>
      <c r="N1208" s="9" t="str">
        <f>IF(Search!$I$8="","",IF(COUNTA($AT1208)=1,IF(Search!$I$8="N","N",1),""))</f>
        <v/>
      </c>
      <c r="O1208" s="9" t="str">
        <f>IF(Search!$L$4="","",IF(COUNTA($AU1208)=1,IF(Search!$L$4="N","N",1),""))</f>
        <v/>
      </c>
      <c r="P1208" s="9" t="str">
        <f>IF(Search!$L$5="","",IF(ISNUMBER(SEARCH("Jersey",$AU1208))=TRUE,IF(Search!$L$5="N","N",1),""))</f>
        <v/>
      </c>
      <c r="Q1208" s="9" t="str">
        <f>IF(Search!$L$6="","",IF(ISNUMBER(SEARCH("Patch",$AU1208))=TRUE,IF(Search!$L$6="N","N",1),""))</f>
        <v/>
      </c>
      <c r="R1208" s="9" t="str">
        <f>IF(Search!$L$7="","",IF(ISNUMBER(SEARCH("Shield",$AU1208))=TRUE,IF(Search!$L$7="N","N",1),""))</f>
        <v/>
      </c>
      <c r="S1208" s="9" t="str">
        <f>IF(Search!$L$8="","",IF(ISNUMBER(SEARCH("Stick",$AU1208))=TRUE,IF(Search!$L$8="N","N",1),""))</f>
        <v/>
      </c>
      <c r="T1208" s="9" t="str">
        <f>IF(Search!$O$4="","",IF(COUNTA($AW1208)=1,IF(Search!$O$4="N","N",1),""))</f>
        <v/>
      </c>
      <c r="U1208" s="9" t="str">
        <f>IF(Search!$O$5="","",IF($AW1208="","",IF($AW1208&lt;Search!$O$5,"",1)))</f>
        <v/>
      </c>
      <c r="V1208" s="9" t="str">
        <f>IF(Search!$O$6="","",IF($AW1208="","",IF($AW1208&gt;Search!$O$6,"",1)))</f>
        <v/>
      </c>
      <c r="W1208" s="9" t="str">
        <f>IF(Search!$U$4="","",IF($AX1208="","",1))</f>
        <v/>
      </c>
      <c r="X1208" s="9" t="str">
        <f>IF(Search!$U$5="","",IF(ISNUMBER(SEARCH(Search!$U$5,$AX1208))=TRUE,IF(Search!$U$5="N","N",1),""))</f>
        <v/>
      </c>
      <c r="Y1208" s="9" t="str">
        <f>IF(Search!$U$6="","",IF($AY1208&lt;Search!$U$6,"",1))</f>
        <v/>
      </c>
      <c r="Z1208" s="9" t="str">
        <f>IF(Search!$R$4="","",IF(Inventory!$BA1208&lt;Search!$R$4,"",1))</f>
        <v/>
      </c>
      <c r="AA1208" s="9" t="str">
        <f>IF(Search!$R$5="","",IF($BA1208&gt;Search!$R$5,"",1))</f>
        <v/>
      </c>
      <c r="AB1208" s="9" t="str">
        <f>IF(Search!$R$6="","",IF($BB1208&lt;Search!$R$6,"",1))</f>
        <v/>
      </c>
      <c r="AC1208" s="9" t="str">
        <f>IF(Search!$R$7="","",IF($BB1208&lt;Search!$R$7,"",1))</f>
        <v/>
      </c>
      <c r="AD1208" s="45" t="str">
        <f>IF(COUNTIF($A1208:$AC1208,"n")&gt;0,"",IF(SUM($A1208:$AC1208)=COUNTA(Search!$C$4:$C$8,Search!$F$4:$F$8,Search!$I$4:$I$6,Search!$I$8,Search!$L$4:$L$8,Search!$O$4:$O$8,Search!$R$4:$R$7,Search!$U$4:$U$7)-COUNTIF(Search!$C$4:$U$7,"n"),1+LARGE($AD$1:AD1207,1),""))</f>
        <v/>
      </c>
      <c r="AE1208" s="45" t="str">
        <f t="shared" si="57"/>
        <v/>
      </c>
      <c r="AF1208" s="45" t="str">
        <f>IF(AD1208="","",COUNTIF($AE$1:$AE1207,$AE1208)+RANK($AE1208,$AE$2:$AE$10540,1))</f>
        <v/>
      </c>
      <c r="AG1208" s="45" t="str">
        <f t="shared" si="58"/>
        <v/>
      </c>
      <c r="AH1208" s="45" t="str">
        <f>IF($AD1208="","",COUNTIF($AG$1:$AG1207,$AG1208)+RANK($AG1208,$AG$1:$AG$10539,0))</f>
        <v/>
      </c>
      <c r="AI1208" s="10" t="str">
        <f t="shared" si="59"/>
        <v>2008-09 Upper Deck #202 Blake Wheeler YG BOS    /   $15</v>
      </c>
      <c r="AJ1208" s="11">
        <v>2008</v>
      </c>
      <c r="AK1208" s="17" t="s">
        <v>1985</v>
      </c>
      <c r="AL1208" s="12" t="s">
        <v>7</v>
      </c>
      <c r="AM1208" s="10">
        <v>202</v>
      </c>
      <c r="AN1208" s="12" t="s">
        <v>757</v>
      </c>
      <c r="AO1208" s="9" t="s">
        <v>1923</v>
      </c>
      <c r="AP1208" s="9"/>
      <c r="AQ1208" s="9"/>
      <c r="AR1208" s="14" t="s">
        <v>2128</v>
      </c>
      <c r="AS1208" s="9"/>
      <c r="AT1208" s="9"/>
      <c r="AU1208" s="9"/>
      <c r="AV1208" s="13"/>
      <c r="AW1208" s="13"/>
      <c r="AX1208" s="9"/>
      <c r="AY1208" s="9"/>
      <c r="AZ1208" s="9"/>
      <c r="BA1208" s="40">
        <v>15</v>
      </c>
      <c r="BB1208" s="33"/>
      <c r="BC1208" s="36"/>
      <c r="BD1208" s="12" t="s">
        <v>1771</v>
      </c>
    </row>
    <row r="1209" spans="1:56" s="12" customFormat="1" x14ac:dyDescent="0.2">
      <c r="A1209" s="9" t="str">
        <f>IF(Search!$C$5="","",IF(COUNTA(Inventory!$AP1209)=1,1,""))</f>
        <v/>
      </c>
      <c r="B1209" s="9" t="str">
        <f>IF(Search!$C$4="","",IF(ISNUMBER(SEARCH(Search!$C$4,$AR1209))=TRUE,1,""))</f>
        <v/>
      </c>
      <c r="C1209" s="9" t="str">
        <f>IF(Search!$C$6="x",IF(COUNTA($AQ1209)=1,1,"N"),IF(COUNTA($AQ1209)=1,"N",""))</f>
        <v/>
      </c>
      <c r="D1209" s="9" t="str">
        <f>IF(Search!$O$8="","",IF(ISNUMBER(SEARCH(Search!$O$8,$BD1209))=TRUE,1,""))</f>
        <v/>
      </c>
      <c r="E1209" s="9" t="str">
        <f>IF(Search!$C$7="","",IF(ISNUMBER(SEARCH(Search!$C$7,$AN1209))=TRUE,1,""))</f>
        <v/>
      </c>
      <c r="F1209" s="9" t="str">
        <f>IF(Search!$C$8="","",IF(ISNUMBER(SEARCH(Search!$C$8,$AO1209))=TRUE,1,""))</f>
        <v/>
      </c>
      <c r="G1209" s="9" t="str">
        <f>IF(Search!$F$4="","",IF(Inventory!$AJ1209&lt;Search!$F$4,"",1))</f>
        <v/>
      </c>
      <c r="H1209" s="9" t="str">
        <f>IF(Search!$F$5="","",IF(Inventory!$AJ1209&gt;Search!$F$5,"",1))</f>
        <v/>
      </c>
      <c r="I1209" s="9" t="str">
        <f>IF(Search!$F$7="","",IF(Search!$F$8="",IF(ISNUMBER(SEARCH(Search!$F$7,$AL1209))=TRUE,1,""),""))</f>
        <v/>
      </c>
      <c r="J1209" s="9" t="str">
        <f>IF($AL1209=Search!$F$8,1,"")</f>
        <v/>
      </c>
      <c r="K1209" s="9" t="str">
        <f>IF(Search!$I$4="","",IF(COUNTA($AS1209)=1,IF(Search!$I$4="N","N",1),""))</f>
        <v/>
      </c>
      <c r="L1209" s="9" t="str">
        <f>IF(Search!$I$5="","",IF($AS1209="RC",1,""))</f>
        <v/>
      </c>
      <c r="M1209" s="9" t="str">
        <f>IF(Search!$I$6="","",IF($AS1209="RCP",1,""))</f>
        <v/>
      </c>
      <c r="N1209" s="9" t="str">
        <f>IF(Search!$I$8="","",IF(COUNTA($AT1209)=1,IF(Search!$I$8="N","N",1),""))</f>
        <v/>
      </c>
      <c r="O1209" s="9" t="str">
        <f>IF(Search!$L$4="","",IF(COUNTA($AU1209)=1,IF(Search!$L$4="N","N",1),""))</f>
        <v/>
      </c>
      <c r="P1209" s="9" t="str">
        <f>IF(Search!$L$5="","",IF(ISNUMBER(SEARCH("Jersey",$AU1209))=TRUE,IF(Search!$L$5="N","N",1),""))</f>
        <v/>
      </c>
      <c r="Q1209" s="9" t="str">
        <f>IF(Search!$L$6="","",IF(ISNUMBER(SEARCH("Patch",$AU1209))=TRUE,IF(Search!$L$6="N","N",1),""))</f>
        <v/>
      </c>
      <c r="R1209" s="9" t="str">
        <f>IF(Search!$L$7="","",IF(ISNUMBER(SEARCH("Shield",$AU1209))=TRUE,IF(Search!$L$7="N","N",1),""))</f>
        <v/>
      </c>
      <c r="S1209" s="9" t="str">
        <f>IF(Search!$L$8="","",IF(ISNUMBER(SEARCH("Stick",$AU1209))=TRUE,IF(Search!$L$8="N","N",1),""))</f>
        <v/>
      </c>
      <c r="T1209" s="9" t="str">
        <f>IF(Search!$O$4="","",IF(COUNTA($AW1209)=1,IF(Search!$O$4="N","N",1),""))</f>
        <v/>
      </c>
      <c r="U1209" s="9" t="str">
        <f>IF(Search!$O$5="","",IF($AW1209="","",IF($AW1209&lt;Search!$O$5,"",1)))</f>
        <v/>
      </c>
      <c r="V1209" s="9" t="str">
        <f>IF(Search!$O$6="","",IF($AW1209="","",IF($AW1209&gt;Search!$O$6,"",1)))</f>
        <v/>
      </c>
      <c r="W1209" s="9" t="str">
        <f>IF(Search!$U$4="","",IF($AX1209="","",1))</f>
        <v/>
      </c>
      <c r="X1209" s="9" t="str">
        <f>IF(Search!$U$5="","",IF(ISNUMBER(SEARCH(Search!$U$5,$AX1209))=TRUE,IF(Search!$U$5="N","N",1),""))</f>
        <v/>
      </c>
      <c r="Y1209" s="9" t="str">
        <f>IF(Search!$U$6="","",IF($AY1209&lt;Search!$U$6,"",1))</f>
        <v/>
      </c>
      <c r="Z1209" s="9" t="str">
        <f>IF(Search!$R$4="","",IF(Inventory!$BA1209&lt;Search!$R$4,"",1))</f>
        <v/>
      </c>
      <c r="AA1209" s="9" t="str">
        <f>IF(Search!$R$5="","",IF($BA1209&gt;Search!$R$5,"",1))</f>
        <v/>
      </c>
      <c r="AB1209" s="9" t="str">
        <f>IF(Search!$R$6="","",IF($BB1209&lt;Search!$R$6,"",1))</f>
        <v/>
      </c>
      <c r="AC1209" s="9" t="str">
        <f>IF(Search!$R$7="","",IF($BB1209&lt;Search!$R$7,"",1))</f>
        <v/>
      </c>
      <c r="AD1209" s="45" t="str">
        <f>IF(COUNTIF($A1209:$AC1209,"n")&gt;0,"",IF(SUM($A1209:$AC1209)=COUNTA(Search!$C$4:$C$8,Search!$F$4:$F$8,Search!$I$4:$I$6,Search!$I$8,Search!$L$4:$L$8,Search!$O$4:$O$8,Search!$R$4:$R$7,Search!$U$4:$U$7)-COUNTIF(Search!$C$4:$U$7,"n"),1+LARGE($AD$1:AD1208,1),""))</f>
        <v/>
      </c>
      <c r="AE1209" s="45" t="str">
        <f t="shared" si="57"/>
        <v/>
      </c>
      <c r="AF1209" s="45" t="str">
        <f>IF(AD1209="","",COUNTIF($AE$1:$AE1208,$AE1209)+RANK($AE1209,$AE$2:$AE$10540,1))</f>
        <v/>
      </c>
      <c r="AG1209" s="45" t="str">
        <f t="shared" si="58"/>
        <v/>
      </c>
      <c r="AH1209" s="45" t="str">
        <f>IF($AD1209="","",COUNTIF($AG$1:$AG1208,$AG1209)+RANK($AG1209,$AG$1:$AG$10539,0))</f>
        <v/>
      </c>
      <c r="AI1209" s="10" t="str">
        <f t="shared" si="59"/>
        <v>2008-09 Upper Deck #203 Adam Pardy YG BUF    /   $6</v>
      </c>
      <c r="AJ1209" s="11">
        <v>2008</v>
      </c>
      <c r="AK1209" s="17" t="s">
        <v>1985</v>
      </c>
      <c r="AL1209" s="12" t="s">
        <v>7</v>
      </c>
      <c r="AM1209" s="10">
        <v>203</v>
      </c>
      <c r="AN1209" s="12" t="s">
        <v>758</v>
      </c>
      <c r="AO1209" s="9" t="s">
        <v>1918</v>
      </c>
      <c r="AP1209" s="9"/>
      <c r="AQ1209" s="9"/>
      <c r="AR1209" s="14" t="s">
        <v>2128</v>
      </c>
      <c r="AS1209" s="9"/>
      <c r="AT1209" s="9"/>
      <c r="AU1209" s="9"/>
      <c r="AV1209" s="13"/>
      <c r="AW1209" s="13"/>
      <c r="AX1209" s="9"/>
      <c r="AY1209" s="9"/>
      <c r="AZ1209" s="9"/>
      <c r="BA1209" s="40">
        <v>6</v>
      </c>
      <c r="BB1209" s="33"/>
      <c r="BC1209" s="36"/>
      <c r="BD1209" s="12" t="s">
        <v>1771</v>
      </c>
    </row>
    <row r="1210" spans="1:56" s="12" customFormat="1" x14ac:dyDescent="0.2">
      <c r="A1210" s="9" t="str">
        <f>IF(Search!$C$5="","",IF(COUNTA(Inventory!$AP1210)=1,1,""))</f>
        <v/>
      </c>
      <c r="B1210" s="9" t="str">
        <f>IF(Search!$C$4="","",IF(ISNUMBER(SEARCH(Search!$C$4,$AR1210))=TRUE,1,""))</f>
        <v/>
      </c>
      <c r="C1210" s="9" t="str">
        <f>IF(Search!$C$6="x",IF(COUNTA($AQ1210)=1,1,"N"),IF(COUNTA($AQ1210)=1,"N",""))</f>
        <v/>
      </c>
      <c r="D1210" s="9" t="str">
        <f>IF(Search!$O$8="","",IF(ISNUMBER(SEARCH(Search!$O$8,$BD1210))=TRUE,1,""))</f>
        <v/>
      </c>
      <c r="E1210" s="9" t="str">
        <f>IF(Search!$C$7="","",IF(ISNUMBER(SEARCH(Search!$C$7,$AN1210))=TRUE,1,""))</f>
        <v/>
      </c>
      <c r="F1210" s="9" t="str">
        <f>IF(Search!$C$8="","",IF(ISNUMBER(SEARCH(Search!$C$8,$AO1210))=TRUE,1,""))</f>
        <v/>
      </c>
      <c r="G1210" s="9" t="str">
        <f>IF(Search!$F$4="","",IF(Inventory!$AJ1210&lt;Search!$F$4,"",1))</f>
        <v/>
      </c>
      <c r="H1210" s="9" t="str">
        <f>IF(Search!$F$5="","",IF(Inventory!$AJ1210&gt;Search!$F$5,"",1))</f>
        <v/>
      </c>
      <c r="I1210" s="9" t="str">
        <f>IF(Search!$F$7="","",IF(Search!$F$8="",IF(ISNUMBER(SEARCH(Search!$F$7,$AL1210))=TRUE,1,""),""))</f>
        <v/>
      </c>
      <c r="J1210" s="9" t="str">
        <f>IF($AL1210=Search!$F$8,1,"")</f>
        <v/>
      </c>
      <c r="K1210" s="9" t="str">
        <f>IF(Search!$I$4="","",IF(COUNTA($AS1210)=1,IF(Search!$I$4="N","N",1),""))</f>
        <v/>
      </c>
      <c r="L1210" s="9" t="str">
        <f>IF(Search!$I$5="","",IF($AS1210="RC",1,""))</f>
        <v/>
      </c>
      <c r="M1210" s="9" t="str">
        <f>IF(Search!$I$6="","",IF($AS1210="RCP",1,""))</f>
        <v/>
      </c>
      <c r="N1210" s="9" t="str">
        <f>IF(Search!$I$8="","",IF(COUNTA($AT1210)=1,IF(Search!$I$8="N","N",1),""))</f>
        <v/>
      </c>
      <c r="O1210" s="9" t="str">
        <f>IF(Search!$L$4="","",IF(COUNTA($AU1210)=1,IF(Search!$L$4="N","N",1),""))</f>
        <v/>
      </c>
      <c r="P1210" s="9" t="str">
        <f>IF(Search!$L$5="","",IF(ISNUMBER(SEARCH("Jersey",$AU1210))=TRUE,IF(Search!$L$5="N","N",1),""))</f>
        <v/>
      </c>
      <c r="Q1210" s="9" t="str">
        <f>IF(Search!$L$6="","",IF(ISNUMBER(SEARCH("Patch",$AU1210))=TRUE,IF(Search!$L$6="N","N",1),""))</f>
        <v/>
      </c>
      <c r="R1210" s="9" t="str">
        <f>IF(Search!$L$7="","",IF(ISNUMBER(SEARCH("Shield",$AU1210))=TRUE,IF(Search!$L$7="N","N",1),""))</f>
        <v/>
      </c>
      <c r="S1210" s="9" t="str">
        <f>IF(Search!$L$8="","",IF(ISNUMBER(SEARCH("Stick",$AU1210))=TRUE,IF(Search!$L$8="N","N",1),""))</f>
        <v/>
      </c>
      <c r="T1210" s="9" t="str">
        <f>IF(Search!$O$4="","",IF(COUNTA($AW1210)=1,IF(Search!$O$4="N","N",1),""))</f>
        <v/>
      </c>
      <c r="U1210" s="9" t="str">
        <f>IF(Search!$O$5="","",IF($AW1210="","",IF($AW1210&lt;Search!$O$5,"",1)))</f>
        <v/>
      </c>
      <c r="V1210" s="9" t="str">
        <f>IF(Search!$O$6="","",IF($AW1210="","",IF($AW1210&gt;Search!$O$6,"",1)))</f>
        <v/>
      </c>
      <c r="W1210" s="9" t="str">
        <f>IF(Search!$U$4="","",IF($AX1210="","",1))</f>
        <v/>
      </c>
      <c r="X1210" s="9" t="str">
        <f>IF(Search!$U$5="","",IF(ISNUMBER(SEARCH(Search!$U$5,$AX1210))=TRUE,IF(Search!$U$5="N","N",1),""))</f>
        <v/>
      </c>
      <c r="Y1210" s="9" t="str">
        <f>IF(Search!$U$6="","",IF($AY1210&lt;Search!$U$6,"",1))</f>
        <v/>
      </c>
      <c r="Z1210" s="9" t="str">
        <f>IF(Search!$R$4="","",IF(Inventory!$BA1210&lt;Search!$R$4,"",1))</f>
        <v/>
      </c>
      <c r="AA1210" s="9" t="str">
        <f>IF(Search!$R$5="","",IF($BA1210&gt;Search!$R$5,"",1))</f>
        <v/>
      </c>
      <c r="AB1210" s="9" t="str">
        <f>IF(Search!$R$6="","",IF($BB1210&lt;Search!$R$6,"",1))</f>
        <v/>
      </c>
      <c r="AC1210" s="9" t="str">
        <f>IF(Search!$R$7="","",IF($BB1210&lt;Search!$R$7,"",1))</f>
        <v/>
      </c>
      <c r="AD1210" s="45" t="str">
        <f>IF(COUNTIF($A1210:$AC1210,"n")&gt;0,"",IF(SUM($A1210:$AC1210)=COUNTA(Search!$C$4:$C$8,Search!$F$4:$F$8,Search!$I$4:$I$6,Search!$I$8,Search!$L$4:$L$8,Search!$O$4:$O$8,Search!$R$4:$R$7,Search!$U$4:$U$7)-COUNTIF(Search!$C$4:$U$7,"n"),1+LARGE($AD$1:AD1209,1),""))</f>
        <v/>
      </c>
      <c r="AE1210" s="45" t="str">
        <f t="shared" si="57"/>
        <v/>
      </c>
      <c r="AF1210" s="45" t="str">
        <f>IF(AD1210="","",COUNTIF($AE$1:$AE1209,$AE1210)+RANK($AE1210,$AE$2:$AE$10540,1))</f>
        <v/>
      </c>
      <c r="AG1210" s="45" t="str">
        <f t="shared" si="58"/>
        <v/>
      </c>
      <c r="AH1210" s="45" t="str">
        <f>IF($AD1210="","",COUNTIF($AG$1:$AG1209,$AG1210)+RANK($AG1210,$AG$1:$AG$10539,0))</f>
        <v/>
      </c>
      <c r="AI1210" s="10" t="str">
        <f t="shared" si="59"/>
        <v>2008-09 Upper Deck #204 Brandon Sutter YG CAR    /   $10</v>
      </c>
      <c r="AJ1210" s="11">
        <v>2008</v>
      </c>
      <c r="AK1210" s="17" t="s">
        <v>1985</v>
      </c>
      <c r="AL1210" s="12" t="s">
        <v>7</v>
      </c>
      <c r="AM1210" s="10">
        <v>204</v>
      </c>
      <c r="AN1210" s="12" t="s">
        <v>759</v>
      </c>
      <c r="AO1210" s="9" t="s">
        <v>1921</v>
      </c>
      <c r="AP1210" s="9"/>
      <c r="AQ1210" s="9"/>
      <c r="AR1210" s="14" t="s">
        <v>2128</v>
      </c>
      <c r="AS1210" s="9"/>
      <c r="AT1210" s="9"/>
      <c r="AU1210" s="9"/>
      <c r="AV1210" s="13"/>
      <c r="AW1210" s="13"/>
      <c r="AX1210" s="9"/>
      <c r="AY1210" s="9"/>
      <c r="AZ1210" s="9"/>
      <c r="BA1210" s="40">
        <v>10</v>
      </c>
      <c r="BB1210" s="33"/>
      <c r="BC1210" s="36"/>
      <c r="BD1210" s="12" t="s">
        <v>1771</v>
      </c>
    </row>
    <row r="1211" spans="1:56" s="12" customFormat="1" x14ac:dyDescent="0.2">
      <c r="A1211" s="9" t="str">
        <f>IF(Search!$C$5="","",IF(COUNTA(Inventory!$AP1211)=1,1,""))</f>
        <v/>
      </c>
      <c r="B1211" s="9" t="str">
        <f>IF(Search!$C$4="","",IF(ISNUMBER(SEARCH(Search!$C$4,$AR1211))=TRUE,1,""))</f>
        <v/>
      </c>
      <c r="C1211" s="9" t="str">
        <f>IF(Search!$C$6="x",IF(COUNTA($AQ1211)=1,1,"N"),IF(COUNTA($AQ1211)=1,"N",""))</f>
        <v/>
      </c>
      <c r="D1211" s="9" t="str">
        <f>IF(Search!$O$8="","",IF(ISNUMBER(SEARCH(Search!$O$8,$BD1211))=TRUE,1,""))</f>
        <v/>
      </c>
      <c r="E1211" s="9" t="str">
        <f>IF(Search!$C$7="","",IF(ISNUMBER(SEARCH(Search!$C$7,$AN1211))=TRUE,1,""))</f>
        <v/>
      </c>
      <c r="F1211" s="9" t="str">
        <f>IF(Search!$C$8="","",IF(ISNUMBER(SEARCH(Search!$C$8,$AO1211))=TRUE,1,""))</f>
        <v/>
      </c>
      <c r="G1211" s="9" t="str">
        <f>IF(Search!$F$4="","",IF(Inventory!$AJ1211&lt;Search!$F$4,"",1))</f>
        <v/>
      </c>
      <c r="H1211" s="9" t="str">
        <f>IF(Search!$F$5="","",IF(Inventory!$AJ1211&gt;Search!$F$5,"",1))</f>
        <v/>
      </c>
      <c r="I1211" s="9" t="str">
        <f>IF(Search!$F$7="","",IF(Search!$F$8="",IF(ISNUMBER(SEARCH(Search!$F$7,$AL1211))=TRUE,1,""),""))</f>
        <v/>
      </c>
      <c r="J1211" s="9" t="str">
        <f>IF($AL1211=Search!$F$8,1,"")</f>
        <v/>
      </c>
      <c r="K1211" s="9" t="str">
        <f>IF(Search!$I$4="","",IF(COUNTA($AS1211)=1,IF(Search!$I$4="N","N",1),""))</f>
        <v/>
      </c>
      <c r="L1211" s="9" t="str">
        <f>IF(Search!$I$5="","",IF($AS1211="RC",1,""))</f>
        <v/>
      </c>
      <c r="M1211" s="9" t="str">
        <f>IF(Search!$I$6="","",IF($AS1211="RCP",1,""))</f>
        <v/>
      </c>
      <c r="N1211" s="9" t="str">
        <f>IF(Search!$I$8="","",IF(COUNTA($AT1211)=1,IF(Search!$I$8="N","N",1),""))</f>
        <v/>
      </c>
      <c r="O1211" s="9" t="str">
        <f>IF(Search!$L$4="","",IF(COUNTA($AU1211)=1,IF(Search!$L$4="N","N",1),""))</f>
        <v/>
      </c>
      <c r="P1211" s="9" t="str">
        <f>IF(Search!$L$5="","",IF(ISNUMBER(SEARCH("Jersey",$AU1211))=TRUE,IF(Search!$L$5="N","N",1),""))</f>
        <v/>
      </c>
      <c r="Q1211" s="9" t="str">
        <f>IF(Search!$L$6="","",IF(ISNUMBER(SEARCH("Patch",$AU1211))=TRUE,IF(Search!$L$6="N","N",1),""))</f>
        <v/>
      </c>
      <c r="R1211" s="9" t="str">
        <f>IF(Search!$L$7="","",IF(ISNUMBER(SEARCH("Shield",$AU1211))=TRUE,IF(Search!$L$7="N","N",1),""))</f>
        <v/>
      </c>
      <c r="S1211" s="9" t="str">
        <f>IF(Search!$L$8="","",IF(ISNUMBER(SEARCH("Stick",$AU1211))=TRUE,IF(Search!$L$8="N","N",1),""))</f>
        <v/>
      </c>
      <c r="T1211" s="9" t="str">
        <f>IF(Search!$O$4="","",IF(COUNTA($AW1211)=1,IF(Search!$O$4="N","N",1),""))</f>
        <v/>
      </c>
      <c r="U1211" s="9" t="str">
        <f>IF(Search!$O$5="","",IF($AW1211="","",IF($AW1211&lt;Search!$O$5,"",1)))</f>
        <v/>
      </c>
      <c r="V1211" s="9" t="str">
        <f>IF(Search!$O$6="","",IF($AW1211="","",IF($AW1211&gt;Search!$O$6,"",1)))</f>
        <v/>
      </c>
      <c r="W1211" s="9" t="str">
        <f>IF(Search!$U$4="","",IF($AX1211="","",1))</f>
        <v/>
      </c>
      <c r="X1211" s="9" t="str">
        <f>IF(Search!$U$5="","",IF(ISNUMBER(SEARCH(Search!$U$5,$AX1211))=TRUE,IF(Search!$U$5="N","N",1),""))</f>
        <v/>
      </c>
      <c r="Y1211" s="9" t="str">
        <f>IF(Search!$U$6="","",IF($AY1211&lt;Search!$U$6,"",1))</f>
        <v/>
      </c>
      <c r="Z1211" s="9" t="str">
        <f>IF(Search!$R$4="","",IF(Inventory!$BA1211&lt;Search!$R$4,"",1))</f>
        <v/>
      </c>
      <c r="AA1211" s="9" t="str">
        <f>IF(Search!$R$5="","",IF($BA1211&gt;Search!$R$5,"",1))</f>
        <v/>
      </c>
      <c r="AB1211" s="9" t="str">
        <f>IF(Search!$R$6="","",IF($BB1211&lt;Search!$R$6,"",1))</f>
        <v/>
      </c>
      <c r="AC1211" s="9" t="str">
        <f>IF(Search!$R$7="","",IF($BB1211&lt;Search!$R$7,"",1))</f>
        <v/>
      </c>
      <c r="AD1211" s="45" t="str">
        <f>IF(COUNTIF($A1211:$AC1211,"n")&gt;0,"",IF(SUM($A1211:$AC1211)=COUNTA(Search!$C$4:$C$8,Search!$F$4:$F$8,Search!$I$4:$I$6,Search!$I$8,Search!$L$4:$L$8,Search!$O$4:$O$8,Search!$R$4:$R$7,Search!$U$4:$U$7)-COUNTIF(Search!$C$4:$U$7,"n"),1+LARGE($AD$1:AD1210,1),""))</f>
        <v/>
      </c>
      <c r="AE1211" s="45" t="str">
        <f t="shared" si="57"/>
        <v/>
      </c>
      <c r="AF1211" s="45" t="str">
        <f>IF(AD1211="","",COUNTIF($AE$1:$AE1210,$AE1211)+RANK($AE1211,$AE$2:$AE$10540,1))</f>
        <v/>
      </c>
      <c r="AG1211" s="45" t="str">
        <f t="shared" si="58"/>
        <v/>
      </c>
      <c r="AH1211" s="45" t="str">
        <f>IF($AD1211="","",COUNTIF($AG$1:$AG1210,$AG1211)+RANK($AG1211,$AG$1:$AG$10539,0))</f>
        <v/>
      </c>
      <c r="AI1211" s="10" t="str">
        <f t="shared" si="59"/>
        <v>2008-09 Upper Deck #205 Jakub Voracek YG CBJ    /   $20</v>
      </c>
      <c r="AJ1211" s="11">
        <v>2008</v>
      </c>
      <c r="AK1211" s="17" t="s">
        <v>1985</v>
      </c>
      <c r="AL1211" s="12" t="s">
        <v>7</v>
      </c>
      <c r="AM1211" s="10">
        <v>205</v>
      </c>
      <c r="AN1211" s="12" t="s">
        <v>760</v>
      </c>
      <c r="AO1211" s="9" t="s">
        <v>1926</v>
      </c>
      <c r="AP1211" s="9"/>
      <c r="AQ1211" s="9"/>
      <c r="AR1211" s="14" t="s">
        <v>2128</v>
      </c>
      <c r="AS1211" s="9"/>
      <c r="AT1211" s="9"/>
      <c r="AU1211" s="9"/>
      <c r="AV1211" s="13"/>
      <c r="AW1211" s="13"/>
      <c r="AX1211" s="9"/>
      <c r="AY1211" s="9"/>
      <c r="AZ1211" s="9"/>
      <c r="BA1211" s="40">
        <v>20</v>
      </c>
      <c r="BB1211" s="33"/>
      <c r="BC1211" s="36"/>
      <c r="BD1211" s="12" t="s">
        <v>1771</v>
      </c>
    </row>
    <row r="1212" spans="1:56" s="12" customFormat="1" x14ac:dyDescent="0.2">
      <c r="A1212" s="9" t="str">
        <f>IF(Search!$C$5="","",IF(COUNTA(Inventory!$AP1212)=1,1,""))</f>
        <v/>
      </c>
      <c r="B1212" s="9" t="str">
        <f>IF(Search!$C$4="","",IF(ISNUMBER(SEARCH(Search!$C$4,$AR1212))=TRUE,1,""))</f>
        <v/>
      </c>
      <c r="C1212" s="9" t="str">
        <f>IF(Search!$C$6="x",IF(COUNTA($AQ1212)=1,1,"N"),IF(COUNTA($AQ1212)=1,"N",""))</f>
        <v/>
      </c>
      <c r="D1212" s="9" t="str">
        <f>IF(Search!$O$8="","",IF(ISNUMBER(SEARCH(Search!$O$8,$BD1212))=TRUE,1,""))</f>
        <v/>
      </c>
      <c r="E1212" s="9" t="str">
        <f>IF(Search!$C$7="","",IF(ISNUMBER(SEARCH(Search!$C$7,$AN1212))=TRUE,1,""))</f>
        <v/>
      </c>
      <c r="F1212" s="9" t="str">
        <f>IF(Search!$C$8="","",IF(ISNUMBER(SEARCH(Search!$C$8,$AO1212))=TRUE,1,""))</f>
        <v/>
      </c>
      <c r="G1212" s="9" t="str">
        <f>IF(Search!$F$4="","",IF(Inventory!$AJ1212&lt;Search!$F$4,"",1))</f>
        <v/>
      </c>
      <c r="H1212" s="9" t="str">
        <f>IF(Search!$F$5="","",IF(Inventory!$AJ1212&gt;Search!$F$5,"",1))</f>
        <v/>
      </c>
      <c r="I1212" s="9" t="str">
        <f>IF(Search!$F$7="","",IF(Search!$F$8="",IF(ISNUMBER(SEARCH(Search!$F$7,$AL1212))=TRUE,1,""),""))</f>
        <v/>
      </c>
      <c r="J1212" s="9" t="str">
        <f>IF($AL1212=Search!$F$8,1,"")</f>
        <v/>
      </c>
      <c r="K1212" s="9" t="str">
        <f>IF(Search!$I$4="","",IF(COUNTA($AS1212)=1,IF(Search!$I$4="N","N",1),""))</f>
        <v/>
      </c>
      <c r="L1212" s="9" t="str">
        <f>IF(Search!$I$5="","",IF($AS1212="RC",1,""))</f>
        <v/>
      </c>
      <c r="M1212" s="9" t="str">
        <f>IF(Search!$I$6="","",IF($AS1212="RCP",1,""))</f>
        <v/>
      </c>
      <c r="N1212" s="9" t="str">
        <f>IF(Search!$I$8="","",IF(COUNTA($AT1212)=1,IF(Search!$I$8="N","N",1),""))</f>
        <v/>
      </c>
      <c r="O1212" s="9" t="str">
        <f>IF(Search!$L$4="","",IF(COUNTA($AU1212)=1,IF(Search!$L$4="N","N",1),""))</f>
        <v/>
      </c>
      <c r="P1212" s="9" t="str">
        <f>IF(Search!$L$5="","",IF(ISNUMBER(SEARCH("Jersey",$AU1212))=TRUE,IF(Search!$L$5="N","N",1),""))</f>
        <v/>
      </c>
      <c r="Q1212" s="9" t="str">
        <f>IF(Search!$L$6="","",IF(ISNUMBER(SEARCH("Patch",$AU1212))=TRUE,IF(Search!$L$6="N","N",1),""))</f>
        <v/>
      </c>
      <c r="R1212" s="9" t="str">
        <f>IF(Search!$L$7="","",IF(ISNUMBER(SEARCH("Shield",$AU1212))=TRUE,IF(Search!$L$7="N","N",1),""))</f>
        <v/>
      </c>
      <c r="S1212" s="9" t="str">
        <f>IF(Search!$L$8="","",IF(ISNUMBER(SEARCH("Stick",$AU1212))=TRUE,IF(Search!$L$8="N","N",1),""))</f>
        <v/>
      </c>
      <c r="T1212" s="9" t="str">
        <f>IF(Search!$O$4="","",IF(COUNTA($AW1212)=1,IF(Search!$O$4="N","N",1),""))</f>
        <v/>
      </c>
      <c r="U1212" s="9" t="str">
        <f>IF(Search!$O$5="","",IF($AW1212="","",IF($AW1212&lt;Search!$O$5,"",1)))</f>
        <v/>
      </c>
      <c r="V1212" s="9" t="str">
        <f>IF(Search!$O$6="","",IF($AW1212="","",IF($AW1212&gt;Search!$O$6,"",1)))</f>
        <v/>
      </c>
      <c r="W1212" s="9" t="str">
        <f>IF(Search!$U$4="","",IF($AX1212="","",1))</f>
        <v/>
      </c>
      <c r="X1212" s="9" t="str">
        <f>IF(Search!$U$5="","",IF(ISNUMBER(SEARCH(Search!$U$5,$AX1212))=TRUE,IF(Search!$U$5="N","N",1),""))</f>
        <v/>
      </c>
      <c r="Y1212" s="9" t="str">
        <f>IF(Search!$U$6="","",IF($AY1212&lt;Search!$U$6,"",1))</f>
        <v/>
      </c>
      <c r="Z1212" s="9" t="str">
        <f>IF(Search!$R$4="","",IF(Inventory!$BA1212&lt;Search!$R$4,"",1))</f>
        <v/>
      </c>
      <c r="AA1212" s="9" t="str">
        <f>IF(Search!$R$5="","",IF($BA1212&gt;Search!$R$5,"",1))</f>
        <v/>
      </c>
      <c r="AB1212" s="9" t="str">
        <f>IF(Search!$R$6="","",IF($BB1212&lt;Search!$R$6,"",1))</f>
        <v/>
      </c>
      <c r="AC1212" s="9" t="str">
        <f>IF(Search!$R$7="","",IF($BB1212&lt;Search!$R$7,"",1))</f>
        <v/>
      </c>
      <c r="AD1212" s="45" t="str">
        <f>IF(COUNTIF($A1212:$AC1212,"n")&gt;0,"",IF(SUM($A1212:$AC1212)=COUNTA(Search!$C$4:$C$8,Search!$F$4:$F$8,Search!$I$4:$I$6,Search!$I$8,Search!$L$4:$L$8,Search!$O$4:$O$8,Search!$R$4:$R$7,Search!$U$4:$U$7)-COUNTIF(Search!$C$4:$U$7,"n"),1+LARGE($AD$1:AD1211,1),""))</f>
        <v/>
      </c>
      <c r="AE1212" s="45" t="str">
        <f t="shared" si="57"/>
        <v/>
      </c>
      <c r="AF1212" s="45" t="str">
        <f>IF(AD1212="","",COUNTIF($AE$1:$AE1211,$AE1212)+RANK($AE1212,$AE$2:$AE$10540,1))</f>
        <v/>
      </c>
      <c r="AG1212" s="45" t="str">
        <f t="shared" si="58"/>
        <v/>
      </c>
      <c r="AH1212" s="45" t="str">
        <f>IF($AD1212="","",COUNTIF($AG$1:$AG1211,$AG1212)+RANK($AG1212,$AG$1:$AG$10539,0))</f>
        <v/>
      </c>
      <c r="AI1212" s="10" t="str">
        <f t="shared" si="59"/>
        <v>2008-09 Upper Deck #207 Derick Brassard YG CBJ    /   $8</v>
      </c>
      <c r="AJ1212" s="11">
        <v>2008</v>
      </c>
      <c r="AK1212" s="17" t="s">
        <v>1985</v>
      </c>
      <c r="AL1212" s="12" t="s">
        <v>7</v>
      </c>
      <c r="AM1212" s="10">
        <v>207</v>
      </c>
      <c r="AN1212" s="12" t="s">
        <v>761</v>
      </c>
      <c r="AO1212" s="9" t="s">
        <v>1926</v>
      </c>
      <c r="AP1212" s="9"/>
      <c r="AQ1212" s="9"/>
      <c r="AR1212" s="14" t="s">
        <v>2128</v>
      </c>
      <c r="AS1212" s="9"/>
      <c r="AT1212" s="9"/>
      <c r="AU1212" s="9"/>
      <c r="AV1212" s="13"/>
      <c r="AW1212" s="13"/>
      <c r="AX1212" s="9"/>
      <c r="AY1212" s="9"/>
      <c r="AZ1212" s="9"/>
      <c r="BA1212" s="40">
        <v>8</v>
      </c>
      <c r="BB1212" s="33"/>
      <c r="BC1212" s="36"/>
      <c r="BD1212" s="12" t="s">
        <v>1771</v>
      </c>
    </row>
    <row r="1213" spans="1:56" s="12" customFormat="1" x14ac:dyDescent="0.2">
      <c r="A1213" s="9" t="str">
        <f>IF(Search!$C$5="","",IF(COUNTA(Inventory!$AP1213)=1,1,""))</f>
        <v/>
      </c>
      <c r="B1213" s="9" t="str">
        <f>IF(Search!$C$4="","",IF(ISNUMBER(SEARCH(Search!$C$4,$AR1213))=TRUE,1,""))</f>
        <v/>
      </c>
      <c r="C1213" s="9" t="str">
        <f>IF(Search!$C$6="x",IF(COUNTA($AQ1213)=1,1,"N"),IF(COUNTA($AQ1213)=1,"N",""))</f>
        <v/>
      </c>
      <c r="D1213" s="9" t="str">
        <f>IF(Search!$O$8="","",IF(ISNUMBER(SEARCH(Search!$O$8,$BD1213))=TRUE,1,""))</f>
        <v/>
      </c>
      <c r="E1213" s="9" t="str">
        <f>IF(Search!$C$7="","",IF(ISNUMBER(SEARCH(Search!$C$7,$AN1213))=TRUE,1,""))</f>
        <v/>
      </c>
      <c r="F1213" s="9" t="str">
        <f>IF(Search!$C$8="","",IF(ISNUMBER(SEARCH(Search!$C$8,$AO1213))=TRUE,1,""))</f>
        <v/>
      </c>
      <c r="G1213" s="9" t="str">
        <f>IF(Search!$F$4="","",IF(Inventory!$AJ1213&lt;Search!$F$4,"",1))</f>
        <v/>
      </c>
      <c r="H1213" s="9" t="str">
        <f>IF(Search!$F$5="","",IF(Inventory!$AJ1213&gt;Search!$F$5,"",1))</f>
        <v/>
      </c>
      <c r="I1213" s="9" t="str">
        <f>IF(Search!$F$7="","",IF(Search!$F$8="",IF(ISNUMBER(SEARCH(Search!$F$7,$AL1213))=TRUE,1,""),""))</f>
        <v/>
      </c>
      <c r="J1213" s="9" t="str">
        <f>IF($AL1213=Search!$F$8,1,"")</f>
        <v/>
      </c>
      <c r="K1213" s="9" t="str">
        <f>IF(Search!$I$4="","",IF(COUNTA($AS1213)=1,IF(Search!$I$4="N","N",1),""))</f>
        <v/>
      </c>
      <c r="L1213" s="9" t="str">
        <f>IF(Search!$I$5="","",IF($AS1213="RC",1,""))</f>
        <v/>
      </c>
      <c r="M1213" s="9" t="str">
        <f>IF(Search!$I$6="","",IF($AS1213="RCP",1,""))</f>
        <v/>
      </c>
      <c r="N1213" s="9" t="str">
        <f>IF(Search!$I$8="","",IF(COUNTA($AT1213)=1,IF(Search!$I$8="N","N",1),""))</f>
        <v/>
      </c>
      <c r="O1213" s="9" t="str">
        <f>IF(Search!$L$4="","",IF(COUNTA($AU1213)=1,IF(Search!$L$4="N","N",1),""))</f>
        <v/>
      </c>
      <c r="P1213" s="9" t="str">
        <f>IF(Search!$L$5="","",IF(ISNUMBER(SEARCH("Jersey",$AU1213))=TRUE,IF(Search!$L$5="N","N",1),""))</f>
        <v/>
      </c>
      <c r="Q1213" s="9" t="str">
        <f>IF(Search!$L$6="","",IF(ISNUMBER(SEARCH("Patch",$AU1213))=TRUE,IF(Search!$L$6="N","N",1),""))</f>
        <v/>
      </c>
      <c r="R1213" s="9" t="str">
        <f>IF(Search!$L$7="","",IF(ISNUMBER(SEARCH("Shield",$AU1213))=TRUE,IF(Search!$L$7="N","N",1),""))</f>
        <v/>
      </c>
      <c r="S1213" s="9" t="str">
        <f>IF(Search!$L$8="","",IF(ISNUMBER(SEARCH("Stick",$AU1213))=TRUE,IF(Search!$L$8="N","N",1),""))</f>
        <v/>
      </c>
      <c r="T1213" s="9" t="str">
        <f>IF(Search!$O$4="","",IF(COUNTA($AW1213)=1,IF(Search!$O$4="N","N",1),""))</f>
        <v/>
      </c>
      <c r="U1213" s="9" t="str">
        <f>IF(Search!$O$5="","",IF($AW1213="","",IF($AW1213&lt;Search!$O$5,"",1)))</f>
        <v/>
      </c>
      <c r="V1213" s="9" t="str">
        <f>IF(Search!$O$6="","",IF($AW1213="","",IF($AW1213&gt;Search!$O$6,"",1)))</f>
        <v/>
      </c>
      <c r="W1213" s="9" t="str">
        <f>IF(Search!$U$4="","",IF($AX1213="","",1))</f>
        <v/>
      </c>
      <c r="X1213" s="9" t="str">
        <f>IF(Search!$U$5="","",IF(ISNUMBER(SEARCH(Search!$U$5,$AX1213))=TRUE,IF(Search!$U$5="N","N",1),""))</f>
        <v/>
      </c>
      <c r="Y1213" s="9" t="str">
        <f>IF(Search!$U$6="","",IF($AY1213&lt;Search!$U$6,"",1))</f>
        <v/>
      </c>
      <c r="Z1213" s="9" t="str">
        <f>IF(Search!$R$4="","",IF(Inventory!$BA1213&lt;Search!$R$4,"",1))</f>
        <v/>
      </c>
      <c r="AA1213" s="9" t="str">
        <f>IF(Search!$R$5="","",IF($BA1213&gt;Search!$R$5,"",1))</f>
        <v/>
      </c>
      <c r="AB1213" s="9" t="str">
        <f>IF(Search!$R$6="","",IF($BB1213&lt;Search!$R$6,"",1))</f>
        <v/>
      </c>
      <c r="AC1213" s="9" t="str">
        <f>IF(Search!$R$7="","",IF($BB1213&lt;Search!$R$7,"",1))</f>
        <v/>
      </c>
      <c r="AD1213" s="45" t="str">
        <f>IF(COUNTIF($A1213:$AC1213,"n")&gt;0,"",IF(SUM($A1213:$AC1213)=COUNTA(Search!$C$4:$C$8,Search!$F$4:$F$8,Search!$I$4:$I$6,Search!$I$8,Search!$L$4:$L$8,Search!$O$4:$O$8,Search!$R$4:$R$7,Search!$U$4:$U$7)-COUNTIF(Search!$C$4:$U$7,"n"),1+LARGE($AD$1:AD1212,1),""))</f>
        <v/>
      </c>
      <c r="AE1213" s="45" t="str">
        <f t="shared" si="57"/>
        <v/>
      </c>
      <c r="AF1213" s="45" t="str">
        <f>IF(AD1213="","",COUNTIF($AE$1:$AE1212,$AE1213)+RANK($AE1213,$AE$2:$AE$10540,1))</f>
        <v/>
      </c>
      <c r="AG1213" s="45" t="str">
        <f t="shared" si="58"/>
        <v/>
      </c>
      <c r="AH1213" s="45" t="str">
        <f>IF($AD1213="","",COUNTIF($AG$1:$AG1212,$AG1213)+RANK($AG1213,$AG$1:$AG$10539,0))</f>
        <v/>
      </c>
      <c r="AI1213" s="10" t="str">
        <f t="shared" si="59"/>
        <v>2008-09 Upper Deck #208 Steve Mason YG CBJ    /   $10</v>
      </c>
      <c r="AJ1213" s="11">
        <v>2008</v>
      </c>
      <c r="AK1213" s="17" t="s">
        <v>1985</v>
      </c>
      <c r="AL1213" s="12" t="s">
        <v>7</v>
      </c>
      <c r="AM1213" s="10">
        <v>208</v>
      </c>
      <c r="AN1213" s="12" t="s">
        <v>762</v>
      </c>
      <c r="AO1213" s="9" t="s">
        <v>1926</v>
      </c>
      <c r="AP1213" s="9"/>
      <c r="AQ1213" s="9"/>
      <c r="AR1213" s="14" t="s">
        <v>2128</v>
      </c>
      <c r="AS1213" s="9"/>
      <c r="AT1213" s="9"/>
      <c r="AU1213" s="9"/>
      <c r="AV1213" s="13"/>
      <c r="AW1213" s="13"/>
      <c r="AX1213" s="9"/>
      <c r="AY1213" s="9"/>
      <c r="AZ1213" s="9"/>
      <c r="BA1213" s="40">
        <v>10</v>
      </c>
      <c r="BB1213" s="33"/>
      <c r="BC1213" s="36"/>
      <c r="BD1213" s="12" t="s">
        <v>1771</v>
      </c>
    </row>
    <row r="1214" spans="1:56" s="12" customFormat="1" x14ac:dyDescent="0.2">
      <c r="A1214" s="9" t="str">
        <f>IF(Search!$C$5="","",IF(COUNTA(Inventory!$AP1214)=1,1,""))</f>
        <v/>
      </c>
      <c r="B1214" s="9" t="str">
        <f>IF(Search!$C$4="","",IF(ISNUMBER(SEARCH(Search!$C$4,$AR1214))=TRUE,1,""))</f>
        <v/>
      </c>
      <c r="C1214" s="9" t="str">
        <f>IF(Search!$C$6="x",IF(COUNTA($AQ1214)=1,1,"N"),IF(COUNTA($AQ1214)=1,"N",""))</f>
        <v/>
      </c>
      <c r="D1214" s="9" t="str">
        <f>IF(Search!$O$8="","",IF(ISNUMBER(SEARCH(Search!$O$8,$BD1214))=TRUE,1,""))</f>
        <v/>
      </c>
      <c r="E1214" s="9" t="str">
        <f>IF(Search!$C$7="","",IF(ISNUMBER(SEARCH(Search!$C$7,$AN1214))=TRUE,1,""))</f>
        <v/>
      </c>
      <c r="F1214" s="9" t="str">
        <f>IF(Search!$C$8="","",IF(ISNUMBER(SEARCH(Search!$C$8,$AO1214))=TRUE,1,""))</f>
        <v/>
      </c>
      <c r="G1214" s="9" t="str">
        <f>IF(Search!$F$4="","",IF(Inventory!$AJ1214&lt;Search!$F$4,"",1))</f>
        <v/>
      </c>
      <c r="H1214" s="9" t="str">
        <f>IF(Search!$F$5="","",IF(Inventory!$AJ1214&gt;Search!$F$5,"",1))</f>
        <v/>
      </c>
      <c r="I1214" s="9" t="str">
        <f>IF(Search!$F$7="","",IF(Search!$F$8="",IF(ISNUMBER(SEARCH(Search!$F$7,$AL1214))=TRUE,1,""),""))</f>
        <v/>
      </c>
      <c r="J1214" s="9" t="str">
        <f>IF($AL1214=Search!$F$8,1,"")</f>
        <v/>
      </c>
      <c r="K1214" s="9" t="str">
        <f>IF(Search!$I$4="","",IF(COUNTA($AS1214)=1,IF(Search!$I$4="N","N",1),""))</f>
        <v/>
      </c>
      <c r="L1214" s="9" t="str">
        <f>IF(Search!$I$5="","",IF($AS1214="RC",1,""))</f>
        <v/>
      </c>
      <c r="M1214" s="9" t="str">
        <f>IF(Search!$I$6="","",IF($AS1214="RCP",1,""))</f>
        <v/>
      </c>
      <c r="N1214" s="9" t="str">
        <f>IF(Search!$I$8="","",IF(COUNTA($AT1214)=1,IF(Search!$I$8="N","N",1),""))</f>
        <v/>
      </c>
      <c r="O1214" s="9" t="str">
        <f>IF(Search!$L$4="","",IF(COUNTA($AU1214)=1,IF(Search!$L$4="N","N",1),""))</f>
        <v/>
      </c>
      <c r="P1214" s="9" t="str">
        <f>IF(Search!$L$5="","",IF(ISNUMBER(SEARCH("Jersey",$AU1214))=TRUE,IF(Search!$L$5="N","N",1),""))</f>
        <v/>
      </c>
      <c r="Q1214" s="9" t="str">
        <f>IF(Search!$L$6="","",IF(ISNUMBER(SEARCH("Patch",$AU1214))=TRUE,IF(Search!$L$6="N","N",1),""))</f>
        <v/>
      </c>
      <c r="R1214" s="9" t="str">
        <f>IF(Search!$L$7="","",IF(ISNUMBER(SEARCH("Shield",$AU1214))=TRUE,IF(Search!$L$7="N","N",1),""))</f>
        <v/>
      </c>
      <c r="S1214" s="9" t="str">
        <f>IF(Search!$L$8="","",IF(ISNUMBER(SEARCH("Stick",$AU1214))=TRUE,IF(Search!$L$8="N","N",1),""))</f>
        <v/>
      </c>
      <c r="T1214" s="9" t="str">
        <f>IF(Search!$O$4="","",IF(COUNTA($AW1214)=1,IF(Search!$O$4="N","N",1),""))</f>
        <v/>
      </c>
      <c r="U1214" s="9" t="str">
        <f>IF(Search!$O$5="","",IF($AW1214="","",IF($AW1214&lt;Search!$O$5,"",1)))</f>
        <v/>
      </c>
      <c r="V1214" s="9" t="str">
        <f>IF(Search!$O$6="","",IF($AW1214="","",IF($AW1214&gt;Search!$O$6,"",1)))</f>
        <v/>
      </c>
      <c r="W1214" s="9" t="str">
        <f>IF(Search!$U$4="","",IF($AX1214="","",1))</f>
        <v/>
      </c>
      <c r="X1214" s="9" t="str">
        <f>IF(Search!$U$5="","",IF(ISNUMBER(SEARCH(Search!$U$5,$AX1214))=TRUE,IF(Search!$U$5="N","N",1),""))</f>
        <v/>
      </c>
      <c r="Y1214" s="9" t="str">
        <f>IF(Search!$U$6="","",IF($AY1214&lt;Search!$U$6,"",1))</f>
        <v/>
      </c>
      <c r="Z1214" s="9" t="str">
        <f>IF(Search!$R$4="","",IF(Inventory!$BA1214&lt;Search!$R$4,"",1))</f>
        <v/>
      </c>
      <c r="AA1214" s="9" t="str">
        <f>IF(Search!$R$5="","",IF($BA1214&gt;Search!$R$5,"",1))</f>
        <v/>
      </c>
      <c r="AB1214" s="9" t="str">
        <f>IF(Search!$R$6="","",IF($BB1214&lt;Search!$R$6,"",1))</f>
        <v/>
      </c>
      <c r="AC1214" s="9" t="str">
        <f>IF(Search!$R$7="","",IF($BB1214&lt;Search!$R$7,"",1))</f>
        <v/>
      </c>
      <c r="AD1214" s="45" t="str">
        <f>IF(COUNTIF($A1214:$AC1214,"n")&gt;0,"",IF(SUM($A1214:$AC1214)=COUNTA(Search!$C$4:$C$8,Search!$F$4:$F$8,Search!$I$4:$I$6,Search!$I$8,Search!$L$4:$L$8,Search!$O$4:$O$8,Search!$R$4:$R$7,Search!$U$4:$U$7)-COUNTIF(Search!$C$4:$U$7,"n"),1+LARGE($AD$1:AD1213,1),""))</f>
        <v/>
      </c>
      <c r="AE1214" s="45" t="str">
        <f t="shared" si="57"/>
        <v/>
      </c>
      <c r="AF1214" s="45" t="str">
        <f>IF(AD1214="","",COUNTIF($AE$1:$AE1213,$AE1214)+RANK($AE1214,$AE$2:$AE$10540,1))</f>
        <v/>
      </c>
      <c r="AG1214" s="45" t="str">
        <f t="shared" si="58"/>
        <v/>
      </c>
      <c r="AH1214" s="45" t="str">
        <f>IF($AD1214="","",COUNTIF($AG$1:$AG1213,$AG1214)+RANK($AG1214,$AG$1:$AG$10539,0))</f>
        <v/>
      </c>
      <c r="AI1214" s="10" t="str">
        <f t="shared" si="59"/>
        <v>2008-09 Upper Deck #209 James Neal YG DAL    /   $12</v>
      </c>
      <c r="AJ1214" s="11">
        <v>2008</v>
      </c>
      <c r="AK1214" s="17" t="s">
        <v>1985</v>
      </c>
      <c r="AL1214" s="12" t="s">
        <v>7</v>
      </c>
      <c r="AM1214" s="10">
        <v>209</v>
      </c>
      <c r="AN1214" s="12" t="s">
        <v>763</v>
      </c>
      <c r="AO1214" s="9" t="s">
        <v>1949</v>
      </c>
      <c r="AP1214" s="9"/>
      <c r="AQ1214" s="9"/>
      <c r="AR1214" s="14" t="s">
        <v>2128</v>
      </c>
      <c r="AS1214" s="9"/>
      <c r="AT1214" s="9"/>
      <c r="AU1214" s="9"/>
      <c r="AV1214" s="13"/>
      <c r="AW1214" s="13"/>
      <c r="AX1214" s="9"/>
      <c r="AY1214" s="9"/>
      <c r="AZ1214" s="9"/>
      <c r="BA1214" s="40">
        <v>12</v>
      </c>
      <c r="BB1214" s="33"/>
      <c r="BC1214" s="36"/>
      <c r="BD1214" s="12" t="s">
        <v>1771</v>
      </c>
    </row>
    <row r="1215" spans="1:56" s="12" customFormat="1" x14ac:dyDescent="0.2">
      <c r="A1215" s="9" t="str">
        <f>IF(Search!$C$5="","",IF(COUNTA(Inventory!$AP1215)=1,1,""))</f>
        <v/>
      </c>
      <c r="B1215" s="9" t="str">
        <f>IF(Search!$C$4="","",IF(ISNUMBER(SEARCH(Search!$C$4,$AR1215))=TRUE,1,""))</f>
        <v/>
      </c>
      <c r="C1215" s="9" t="str">
        <f>IF(Search!$C$6="x",IF(COUNTA($AQ1215)=1,1,"N"),IF(COUNTA($AQ1215)=1,"N",""))</f>
        <v/>
      </c>
      <c r="D1215" s="9" t="str">
        <f>IF(Search!$O$8="","",IF(ISNUMBER(SEARCH(Search!$O$8,$BD1215))=TRUE,1,""))</f>
        <v/>
      </c>
      <c r="E1215" s="9" t="str">
        <f>IF(Search!$C$7="","",IF(ISNUMBER(SEARCH(Search!$C$7,$AN1215))=TRUE,1,""))</f>
        <v/>
      </c>
      <c r="F1215" s="9" t="str">
        <f>IF(Search!$C$8="","",IF(ISNUMBER(SEARCH(Search!$C$8,$AO1215))=TRUE,1,""))</f>
        <v/>
      </c>
      <c r="G1215" s="9" t="str">
        <f>IF(Search!$F$4="","",IF(Inventory!$AJ1215&lt;Search!$F$4,"",1))</f>
        <v/>
      </c>
      <c r="H1215" s="9" t="str">
        <f>IF(Search!$F$5="","",IF(Inventory!$AJ1215&gt;Search!$F$5,"",1))</f>
        <v/>
      </c>
      <c r="I1215" s="9" t="str">
        <f>IF(Search!$F$7="","",IF(Search!$F$8="",IF(ISNUMBER(SEARCH(Search!$F$7,$AL1215))=TRUE,1,""),""))</f>
        <v/>
      </c>
      <c r="J1215" s="9" t="str">
        <f>IF($AL1215=Search!$F$8,1,"")</f>
        <v/>
      </c>
      <c r="K1215" s="9" t="str">
        <f>IF(Search!$I$4="","",IF(COUNTA($AS1215)=1,IF(Search!$I$4="N","N",1),""))</f>
        <v/>
      </c>
      <c r="L1215" s="9" t="str">
        <f>IF(Search!$I$5="","",IF($AS1215="RC",1,""))</f>
        <v/>
      </c>
      <c r="M1215" s="9" t="str">
        <f>IF(Search!$I$6="","",IF($AS1215="RCP",1,""))</f>
        <v/>
      </c>
      <c r="N1215" s="9" t="str">
        <f>IF(Search!$I$8="","",IF(COUNTA($AT1215)=1,IF(Search!$I$8="N","N",1),""))</f>
        <v/>
      </c>
      <c r="O1215" s="9" t="str">
        <f>IF(Search!$L$4="","",IF(COUNTA($AU1215)=1,IF(Search!$L$4="N","N",1),""))</f>
        <v/>
      </c>
      <c r="P1215" s="9" t="str">
        <f>IF(Search!$L$5="","",IF(ISNUMBER(SEARCH("Jersey",$AU1215))=TRUE,IF(Search!$L$5="N","N",1),""))</f>
        <v/>
      </c>
      <c r="Q1215" s="9" t="str">
        <f>IF(Search!$L$6="","",IF(ISNUMBER(SEARCH("Patch",$AU1215))=TRUE,IF(Search!$L$6="N","N",1),""))</f>
        <v/>
      </c>
      <c r="R1215" s="9" t="str">
        <f>IF(Search!$L$7="","",IF(ISNUMBER(SEARCH("Shield",$AU1215))=TRUE,IF(Search!$L$7="N","N",1),""))</f>
        <v/>
      </c>
      <c r="S1215" s="9" t="str">
        <f>IF(Search!$L$8="","",IF(ISNUMBER(SEARCH("Stick",$AU1215))=TRUE,IF(Search!$L$8="N","N",1),""))</f>
        <v/>
      </c>
      <c r="T1215" s="9" t="str">
        <f>IF(Search!$O$4="","",IF(COUNTA($AW1215)=1,IF(Search!$O$4="N","N",1),""))</f>
        <v/>
      </c>
      <c r="U1215" s="9" t="str">
        <f>IF(Search!$O$5="","",IF($AW1215="","",IF($AW1215&lt;Search!$O$5,"",1)))</f>
        <v/>
      </c>
      <c r="V1215" s="9" t="str">
        <f>IF(Search!$O$6="","",IF($AW1215="","",IF($AW1215&gt;Search!$O$6,"",1)))</f>
        <v/>
      </c>
      <c r="W1215" s="9" t="str">
        <f>IF(Search!$U$4="","",IF($AX1215="","",1))</f>
        <v/>
      </c>
      <c r="X1215" s="9" t="str">
        <f>IF(Search!$U$5="","",IF(ISNUMBER(SEARCH(Search!$U$5,$AX1215))=TRUE,IF(Search!$U$5="N","N",1),""))</f>
        <v/>
      </c>
      <c r="Y1215" s="9" t="str">
        <f>IF(Search!$U$6="","",IF($AY1215&lt;Search!$U$6,"",1))</f>
        <v/>
      </c>
      <c r="Z1215" s="9" t="str">
        <f>IF(Search!$R$4="","",IF(Inventory!$BA1215&lt;Search!$R$4,"",1))</f>
        <v/>
      </c>
      <c r="AA1215" s="9" t="str">
        <f>IF(Search!$R$5="","",IF($BA1215&gt;Search!$R$5,"",1))</f>
        <v/>
      </c>
      <c r="AB1215" s="9" t="str">
        <f>IF(Search!$R$6="","",IF($BB1215&lt;Search!$R$6,"",1))</f>
        <v/>
      </c>
      <c r="AC1215" s="9" t="str">
        <f>IF(Search!$R$7="","",IF($BB1215&lt;Search!$R$7,"",1))</f>
        <v/>
      </c>
      <c r="AD1215" s="45" t="str">
        <f>IF(COUNTIF($A1215:$AC1215,"n")&gt;0,"",IF(SUM($A1215:$AC1215)=COUNTA(Search!$C$4:$C$8,Search!$F$4:$F$8,Search!$I$4:$I$6,Search!$I$8,Search!$L$4:$L$8,Search!$O$4:$O$8,Search!$R$4:$R$7,Search!$U$4:$U$7)-COUNTIF(Search!$C$4:$U$7,"n"),1+LARGE($AD$1:AD1214,1),""))</f>
        <v/>
      </c>
      <c r="AE1215" s="45" t="str">
        <f t="shared" si="57"/>
        <v/>
      </c>
      <c r="AF1215" s="45" t="str">
        <f>IF(AD1215="","",COUNTIF($AE$1:$AE1214,$AE1215)+RANK($AE1215,$AE$2:$AE$10540,1))</f>
        <v/>
      </c>
      <c r="AG1215" s="45" t="str">
        <f t="shared" si="58"/>
        <v/>
      </c>
      <c r="AH1215" s="45" t="str">
        <f>IF($AD1215="","",COUNTIF($AG$1:$AG1214,$AG1215)+RANK($AG1215,$AG$1:$AG$10539,0))</f>
        <v/>
      </c>
      <c r="AI1215" s="10" t="str">
        <f t="shared" si="59"/>
        <v>2008-09 Upper Deck #210 Mark Fistric YG DAL    /   $6</v>
      </c>
      <c r="AJ1215" s="11">
        <v>2008</v>
      </c>
      <c r="AK1215" s="17" t="s">
        <v>1985</v>
      </c>
      <c r="AL1215" s="12" t="s">
        <v>7</v>
      </c>
      <c r="AM1215" s="10">
        <v>210</v>
      </c>
      <c r="AN1215" s="12" t="s">
        <v>764</v>
      </c>
      <c r="AO1215" s="9" t="s">
        <v>1949</v>
      </c>
      <c r="AP1215" s="9"/>
      <c r="AQ1215" s="9"/>
      <c r="AR1215" s="14" t="s">
        <v>2128</v>
      </c>
      <c r="AS1215" s="9"/>
      <c r="AT1215" s="9"/>
      <c r="AU1215" s="9"/>
      <c r="AV1215" s="13"/>
      <c r="AW1215" s="13"/>
      <c r="AX1215" s="9"/>
      <c r="AY1215" s="9"/>
      <c r="AZ1215" s="9"/>
      <c r="BA1215" s="40">
        <v>6</v>
      </c>
      <c r="BB1215" s="33"/>
      <c r="BC1215" s="36"/>
      <c r="BD1215" s="12" t="s">
        <v>1771</v>
      </c>
    </row>
    <row r="1216" spans="1:56" s="12" customFormat="1" x14ac:dyDescent="0.2">
      <c r="A1216" s="9" t="str">
        <f>IF(Search!$C$5="","",IF(COUNTA(Inventory!$AP1216)=1,1,""))</f>
        <v/>
      </c>
      <c r="B1216" s="9" t="str">
        <f>IF(Search!$C$4="","",IF(ISNUMBER(SEARCH(Search!$C$4,$AR1216))=TRUE,1,""))</f>
        <v/>
      </c>
      <c r="C1216" s="9" t="str">
        <f>IF(Search!$C$6="x",IF(COUNTA($AQ1216)=1,1,"N"),IF(COUNTA($AQ1216)=1,"N",""))</f>
        <v/>
      </c>
      <c r="D1216" s="9" t="str">
        <f>IF(Search!$O$8="","",IF(ISNUMBER(SEARCH(Search!$O$8,$BD1216))=TRUE,1,""))</f>
        <v/>
      </c>
      <c r="E1216" s="9" t="str">
        <f>IF(Search!$C$7="","",IF(ISNUMBER(SEARCH(Search!$C$7,$AN1216))=TRUE,1,""))</f>
        <v/>
      </c>
      <c r="F1216" s="9" t="str">
        <f>IF(Search!$C$8="","",IF(ISNUMBER(SEARCH(Search!$C$8,$AO1216))=TRUE,1,""))</f>
        <v/>
      </c>
      <c r="G1216" s="9" t="str">
        <f>IF(Search!$F$4="","",IF(Inventory!$AJ1216&lt;Search!$F$4,"",1))</f>
        <v/>
      </c>
      <c r="H1216" s="9" t="str">
        <f>IF(Search!$F$5="","",IF(Inventory!$AJ1216&gt;Search!$F$5,"",1))</f>
        <v/>
      </c>
      <c r="I1216" s="9" t="str">
        <f>IF(Search!$F$7="","",IF(Search!$F$8="",IF(ISNUMBER(SEARCH(Search!$F$7,$AL1216))=TRUE,1,""),""))</f>
        <v/>
      </c>
      <c r="J1216" s="9" t="str">
        <f>IF($AL1216=Search!$F$8,1,"")</f>
        <v/>
      </c>
      <c r="K1216" s="9" t="str">
        <f>IF(Search!$I$4="","",IF(COUNTA($AS1216)=1,IF(Search!$I$4="N","N",1),""))</f>
        <v/>
      </c>
      <c r="L1216" s="9" t="str">
        <f>IF(Search!$I$5="","",IF($AS1216="RC",1,""))</f>
        <v/>
      </c>
      <c r="M1216" s="9" t="str">
        <f>IF(Search!$I$6="","",IF($AS1216="RCP",1,""))</f>
        <v/>
      </c>
      <c r="N1216" s="9" t="str">
        <f>IF(Search!$I$8="","",IF(COUNTA($AT1216)=1,IF(Search!$I$8="N","N",1),""))</f>
        <v/>
      </c>
      <c r="O1216" s="9" t="str">
        <f>IF(Search!$L$4="","",IF(COUNTA($AU1216)=1,IF(Search!$L$4="N","N",1),""))</f>
        <v/>
      </c>
      <c r="P1216" s="9" t="str">
        <f>IF(Search!$L$5="","",IF(ISNUMBER(SEARCH("Jersey",$AU1216))=TRUE,IF(Search!$L$5="N","N",1),""))</f>
        <v/>
      </c>
      <c r="Q1216" s="9" t="str">
        <f>IF(Search!$L$6="","",IF(ISNUMBER(SEARCH("Patch",$AU1216))=TRUE,IF(Search!$L$6="N","N",1),""))</f>
        <v/>
      </c>
      <c r="R1216" s="9" t="str">
        <f>IF(Search!$L$7="","",IF(ISNUMBER(SEARCH("Shield",$AU1216))=TRUE,IF(Search!$L$7="N","N",1),""))</f>
        <v/>
      </c>
      <c r="S1216" s="9" t="str">
        <f>IF(Search!$L$8="","",IF(ISNUMBER(SEARCH("Stick",$AU1216))=TRUE,IF(Search!$L$8="N","N",1),""))</f>
        <v/>
      </c>
      <c r="T1216" s="9" t="str">
        <f>IF(Search!$O$4="","",IF(COUNTA($AW1216)=1,IF(Search!$O$4="N","N",1),""))</f>
        <v/>
      </c>
      <c r="U1216" s="9" t="str">
        <f>IF(Search!$O$5="","",IF($AW1216="","",IF($AW1216&lt;Search!$O$5,"",1)))</f>
        <v/>
      </c>
      <c r="V1216" s="9" t="str">
        <f>IF(Search!$O$6="","",IF($AW1216="","",IF($AW1216&gt;Search!$O$6,"",1)))</f>
        <v/>
      </c>
      <c r="W1216" s="9" t="str">
        <f>IF(Search!$U$4="","",IF($AX1216="","",1))</f>
        <v/>
      </c>
      <c r="X1216" s="9" t="str">
        <f>IF(Search!$U$5="","",IF(ISNUMBER(SEARCH(Search!$U$5,$AX1216))=TRUE,IF(Search!$U$5="N","N",1),""))</f>
        <v/>
      </c>
      <c r="Y1216" s="9" t="str">
        <f>IF(Search!$U$6="","",IF($AY1216&lt;Search!$U$6,"",1))</f>
        <v/>
      </c>
      <c r="Z1216" s="9" t="str">
        <f>IF(Search!$R$4="","",IF(Inventory!$BA1216&lt;Search!$R$4,"",1))</f>
        <v/>
      </c>
      <c r="AA1216" s="9" t="str">
        <f>IF(Search!$R$5="","",IF($BA1216&gt;Search!$R$5,"",1))</f>
        <v/>
      </c>
      <c r="AB1216" s="9" t="str">
        <f>IF(Search!$R$6="","",IF($BB1216&lt;Search!$R$6,"",1))</f>
        <v/>
      </c>
      <c r="AC1216" s="9" t="str">
        <f>IF(Search!$R$7="","",IF($BB1216&lt;Search!$R$7,"",1))</f>
        <v/>
      </c>
      <c r="AD1216" s="45" t="str">
        <f>IF(COUNTIF($A1216:$AC1216,"n")&gt;0,"",IF(SUM($A1216:$AC1216)=COUNTA(Search!$C$4:$C$8,Search!$F$4:$F$8,Search!$I$4:$I$6,Search!$I$8,Search!$L$4:$L$8,Search!$O$4:$O$8,Search!$R$4:$R$7,Search!$U$4:$U$7)-COUNTIF(Search!$C$4:$U$7,"n"),1+LARGE($AD$1:AD1215,1),""))</f>
        <v/>
      </c>
      <c r="AE1216" s="45" t="str">
        <f t="shared" si="57"/>
        <v/>
      </c>
      <c r="AF1216" s="45" t="str">
        <f>IF(AD1216="","",COUNTIF($AE$1:$AE1215,$AE1216)+RANK($AE1216,$AE$2:$AE$10540,1))</f>
        <v/>
      </c>
      <c r="AG1216" s="45" t="str">
        <f t="shared" si="58"/>
        <v/>
      </c>
      <c r="AH1216" s="45" t="str">
        <f>IF($AD1216="","",COUNTIF($AG$1:$AG1215,$AG1216)+RANK($AG1216,$AG$1:$AG$10539,0))</f>
        <v/>
      </c>
      <c r="AI1216" s="10" t="str">
        <f t="shared" si="59"/>
        <v>2008-09 Upper Deck #211 Justin Abdelkader YG DET    /   $12</v>
      </c>
      <c r="AJ1216" s="11">
        <v>2008</v>
      </c>
      <c r="AK1216" s="17" t="s">
        <v>1985</v>
      </c>
      <c r="AL1216" s="12" t="s">
        <v>7</v>
      </c>
      <c r="AM1216" s="10">
        <v>211</v>
      </c>
      <c r="AN1216" s="12" t="s">
        <v>765</v>
      </c>
      <c r="AO1216" s="9" t="s">
        <v>1920</v>
      </c>
      <c r="AP1216" s="9"/>
      <c r="AQ1216" s="9"/>
      <c r="AR1216" s="14" t="s">
        <v>2128</v>
      </c>
      <c r="AS1216" s="9"/>
      <c r="AT1216" s="9"/>
      <c r="AU1216" s="9"/>
      <c r="AV1216" s="13"/>
      <c r="AW1216" s="13"/>
      <c r="AX1216" s="9"/>
      <c r="AY1216" s="9"/>
      <c r="AZ1216" s="9"/>
      <c r="BA1216" s="40">
        <v>12</v>
      </c>
      <c r="BB1216" s="33"/>
      <c r="BC1216" s="36"/>
      <c r="BD1216" s="12" t="s">
        <v>1771</v>
      </c>
    </row>
    <row r="1217" spans="1:56" s="12" customFormat="1" x14ac:dyDescent="0.2">
      <c r="A1217" s="9" t="str">
        <f>IF(Search!$C$5="","",IF(COUNTA(Inventory!$AP1217)=1,1,""))</f>
        <v/>
      </c>
      <c r="B1217" s="9" t="str">
        <f>IF(Search!$C$4="","",IF(ISNUMBER(SEARCH(Search!$C$4,$AR1217))=TRUE,1,""))</f>
        <v/>
      </c>
      <c r="C1217" s="9" t="str">
        <f>IF(Search!$C$6="x",IF(COUNTA($AQ1217)=1,1,"N"),IF(COUNTA($AQ1217)=1,"N",""))</f>
        <v/>
      </c>
      <c r="D1217" s="9" t="str">
        <f>IF(Search!$O$8="","",IF(ISNUMBER(SEARCH(Search!$O$8,$BD1217))=TRUE,1,""))</f>
        <v/>
      </c>
      <c r="E1217" s="9" t="str">
        <f>IF(Search!$C$7="","",IF(ISNUMBER(SEARCH(Search!$C$7,$AN1217))=TRUE,1,""))</f>
        <v/>
      </c>
      <c r="F1217" s="9" t="str">
        <f>IF(Search!$C$8="","",IF(ISNUMBER(SEARCH(Search!$C$8,$AO1217))=TRUE,1,""))</f>
        <v/>
      </c>
      <c r="G1217" s="9" t="str">
        <f>IF(Search!$F$4="","",IF(Inventory!$AJ1217&lt;Search!$F$4,"",1))</f>
        <v/>
      </c>
      <c r="H1217" s="9" t="str">
        <f>IF(Search!$F$5="","",IF(Inventory!$AJ1217&gt;Search!$F$5,"",1))</f>
        <v/>
      </c>
      <c r="I1217" s="9" t="str">
        <f>IF(Search!$F$7="","",IF(Search!$F$8="",IF(ISNUMBER(SEARCH(Search!$F$7,$AL1217))=TRUE,1,""),""))</f>
        <v/>
      </c>
      <c r="J1217" s="9" t="str">
        <f>IF($AL1217=Search!$F$8,1,"")</f>
        <v/>
      </c>
      <c r="K1217" s="9" t="str">
        <f>IF(Search!$I$4="","",IF(COUNTA($AS1217)=1,IF(Search!$I$4="N","N",1),""))</f>
        <v/>
      </c>
      <c r="L1217" s="9" t="str">
        <f>IF(Search!$I$5="","",IF($AS1217="RC",1,""))</f>
        <v/>
      </c>
      <c r="M1217" s="9" t="str">
        <f>IF(Search!$I$6="","",IF($AS1217="RCP",1,""))</f>
        <v/>
      </c>
      <c r="N1217" s="9" t="str">
        <f>IF(Search!$I$8="","",IF(COUNTA($AT1217)=1,IF(Search!$I$8="N","N",1),""))</f>
        <v/>
      </c>
      <c r="O1217" s="9" t="str">
        <f>IF(Search!$L$4="","",IF(COUNTA($AU1217)=1,IF(Search!$L$4="N","N",1),""))</f>
        <v/>
      </c>
      <c r="P1217" s="9" t="str">
        <f>IF(Search!$L$5="","",IF(ISNUMBER(SEARCH("Jersey",$AU1217))=TRUE,IF(Search!$L$5="N","N",1),""))</f>
        <v/>
      </c>
      <c r="Q1217" s="9" t="str">
        <f>IF(Search!$L$6="","",IF(ISNUMBER(SEARCH("Patch",$AU1217))=TRUE,IF(Search!$L$6="N","N",1),""))</f>
        <v/>
      </c>
      <c r="R1217" s="9" t="str">
        <f>IF(Search!$L$7="","",IF(ISNUMBER(SEARCH("Shield",$AU1217))=TRUE,IF(Search!$L$7="N","N",1),""))</f>
        <v/>
      </c>
      <c r="S1217" s="9" t="str">
        <f>IF(Search!$L$8="","",IF(ISNUMBER(SEARCH("Stick",$AU1217))=TRUE,IF(Search!$L$8="N","N",1),""))</f>
        <v/>
      </c>
      <c r="T1217" s="9" t="str">
        <f>IF(Search!$O$4="","",IF(COUNTA($AW1217)=1,IF(Search!$O$4="N","N",1),""))</f>
        <v/>
      </c>
      <c r="U1217" s="9" t="str">
        <f>IF(Search!$O$5="","",IF($AW1217="","",IF($AW1217&lt;Search!$O$5,"",1)))</f>
        <v/>
      </c>
      <c r="V1217" s="9" t="str">
        <f>IF(Search!$O$6="","",IF($AW1217="","",IF($AW1217&gt;Search!$O$6,"",1)))</f>
        <v/>
      </c>
      <c r="W1217" s="9" t="str">
        <f>IF(Search!$U$4="","",IF($AX1217="","",1))</f>
        <v/>
      </c>
      <c r="X1217" s="9" t="str">
        <f>IF(Search!$U$5="","",IF(ISNUMBER(SEARCH(Search!$U$5,$AX1217))=TRUE,IF(Search!$U$5="N","N",1),""))</f>
        <v/>
      </c>
      <c r="Y1217" s="9" t="str">
        <f>IF(Search!$U$6="","",IF($AY1217&lt;Search!$U$6,"",1))</f>
        <v/>
      </c>
      <c r="Z1217" s="9" t="str">
        <f>IF(Search!$R$4="","",IF(Inventory!$BA1217&lt;Search!$R$4,"",1))</f>
        <v/>
      </c>
      <c r="AA1217" s="9" t="str">
        <f>IF(Search!$R$5="","",IF($BA1217&gt;Search!$R$5,"",1))</f>
        <v/>
      </c>
      <c r="AB1217" s="9" t="str">
        <f>IF(Search!$R$6="","",IF($BB1217&lt;Search!$R$6,"",1))</f>
        <v/>
      </c>
      <c r="AC1217" s="9" t="str">
        <f>IF(Search!$R$7="","",IF($BB1217&lt;Search!$R$7,"",1))</f>
        <v/>
      </c>
      <c r="AD1217" s="45" t="str">
        <f>IF(COUNTIF($A1217:$AC1217,"n")&gt;0,"",IF(SUM($A1217:$AC1217)=COUNTA(Search!$C$4:$C$8,Search!$F$4:$F$8,Search!$I$4:$I$6,Search!$I$8,Search!$L$4:$L$8,Search!$O$4:$O$8,Search!$R$4:$R$7,Search!$U$4:$U$7)-COUNTIF(Search!$C$4:$U$7,"n"),1+LARGE($AD$1:AD1216,1),""))</f>
        <v/>
      </c>
      <c r="AE1217" s="45" t="str">
        <f t="shared" si="57"/>
        <v/>
      </c>
      <c r="AF1217" s="45" t="str">
        <f>IF(AD1217="","",COUNTIF($AE$1:$AE1216,$AE1217)+RANK($AE1217,$AE$2:$AE$10540,1))</f>
        <v/>
      </c>
      <c r="AG1217" s="45" t="str">
        <f t="shared" si="58"/>
        <v/>
      </c>
      <c r="AH1217" s="45" t="str">
        <f>IF($AD1217="","",COUNTIF($AG$1:$AG1216,$AG1217)+RANK($AG1217,$AG$1:$AG$10539,0))</f>
        <v/>
      </c>
      <c r="AI1217" s="10" t="str">
        <f t="shared" si="59"/>
        <v>2008-09 Upper Deck #212 Jonathan Ericsson YG DET    /   $8</v>
      </c>
      <c r="AJ1217" s="11">
        <v>2008</v>
      </c>
      <c r="AK1217" s="17" t="s">
        <v>1985</v>
      </c>
      <c r="AL1217" s="12" t="s">
        <v>7</v>
      </c>
      <c r="AM1217" s="10">
        <v>212</v>
      </c>
      <c r="AN1217" s="12" t="s">
        <v>766</v>
      </c>
      <c r="AO1217" s="9" t="s">
        <v>1920</v>
      </c>
      <c r="AP1217" s="9"/>
      <c r="AQ1217" s="9"/>
      <c r="AR1217" s="14" t="s">
        <v>2128</v>
      </c>
      <c r="AS1217" s="9"/>
      <c r="AT1217" s="9"/>
      <c r="AU1217" s="9"/>
      <c r="AV1217" s="13"/>
      <c r="AW1217" s="13"/>
      <c r="AX1217" s="9"/>
      <c r="AY1217" s="9"/>
      <c r="AZ1217" s="9"/>
      <c r="BA1217" s="40">
        <v>8</v>
      </c>
      <c r="BB1217" s="33"/>
      <c r="BC1217" s="36"/>
      <c r="BD1217" s="12" t="s">
        <v>1771</v>
      </c>
    </row>
    <row r="1218" spans="1:56" s="12" customFormat="1" x14ac:dyDescent="0.2">
      <c r="A1218" s="9" t="str">
        <f>IF(Search!$C$5="","",IF(COUNTA(Inventory!$AP1218)=1,1,""))</f>
        <v/>
      </c>
      <c r="B1218" s="9" t="str">
        <f>IF(Search!$C$4="","",IF(ISNUMBER(SEARCH(Search!$C$4,$AR1218))=TRUE,1,""))</f>
        <v/>
      </c>
      <c r="C1218" s="9" t="str">
        <f>IF(Search!$C$6="x",IF(COUNTA($AQ1218)=1,1,"N"),IF(COUNTA($AQ1218)=1,"N",""))</f>
        <v/>
      </c>
      <c r="D1218" s="9" t="str">
        <f>IF(Search!$O$8="","",IF(ISNUMBER(SEARCH(Search!$O$8,$BD1218))=TRUE,1,""))</f>
        <v/>
      </c>
      <c r="E1218" s="9" t="str">
        <f>IF(Search!$C$7="","",IF(ISNUMBER(SEARCH(Search!$C$7,$AN1218))=TRUE,1,""))</f>
        <v/>
      </c>
      <c r="F1218" s="9" t="str">
        <f>IF(Search!$C$8="","",IF(ISNUMBER(SEARCH(Search!$C$8,$AO1218))=TRUE,1,""))</f>
        <v/>
      </c>
      <c r="G1218" s="9" t="str">
        <f>IF(Search!$F$4="","",IF(Inventory!$AJ1218&lt;Search!$F$4,"",1))</f>
        <v/>
      </c>
      <c r="H1218" s="9" t="str">
        <f>IF(Search!$F$5="","",IF(Inventory!$AJ1218&gt;Search!$F$5,"",1))</f>
        <v/>
      </c>
      <c r="I1218" s="9" t="str">
        <f>IF(Search!$F$7="","",IF(Search!$F$8="",IF(ISNUMBER(SEARCH(Search!$F$7,$AL1218))=TRUE,1,""),""))</f>
        <v/>
      </c>
      <c r="J1218" s="9" t="str">
        <f>IF($AL1218=Search!$F$8,1,"")</f>
        <v/>
      </c>
      <c r="K1218" s="9" t="str">
        <f>IF(Search!$I$4="","",IF(COUNTA($AS1218)=1,IF(Search!$I$4="N","N",1),""))</f>
        <v/>
      </c>
      <c r="L1218" s="9" t="str">
        <f>IF(Search!$I$5="","",IF($AS1218="RC",1,""))</f>
        <v/>
      </c>
      <c r="M1218" s="9" t="str">
        <f>IF(Search!$I$6="","",IF($AS1218="RCP",1,""))</f>
        <v/>
      </c>
      <c r="N1218" s="9" t="str">
        <f>IF(Search!$I$8="","",IF(COUNTA($AT1218)=1,IF(Search!$I$8="N","N",1),""))</f>
        <v/>
      </c>
      <c r="O1218" s="9" t="str">
        <f>IF(Search!$L$4="","",IF(COUNTA($AU1218)=1,IF(Search!$L$4="N","N",1),""))</f>
        <v/>
      </c>
      <c r="P1218" s="9" t="str">
        <f>IF(Search!$L$5="","",IF(ISNUMBER(SEARCH("Jersey",$AU1218))=TRUE,IF(Search!$L$5="N","N",1),""))</f>
        <v/>
      </c>
      <c r="Q1218" s="9" t="str">
        <f>IF(Search!$L$6="","",IF(ISNUMBER(SEARCH("Patch",$AU1218))=TRUE,IF(Search!$L$6="N","N",1),""))</f>
        <v/>
      </c>
      <c r="R1218" s="9" t="str">
        <f>IF(Search!$L$7="","",IF(ISNUMBER(SEARCH("Shield",$AU1218))=TRUE,IF(Search!$L$7="N","N",1),""))</f>
        <v/>
      </c>
      <c r="S1218" s="9" t="str">
        <f>IF(Search!$L$8="","",IF(ISNUMBER(SEARCH("Stick",$AU1218))=TRUE,IF(Search!$L$8="N","N",1),""))</f>
        <v/>
      </c>
      <c r="T1218" s="9" t="str">
        <f>IF(Search!$O$4="","",IF(COUNTA($AW1218)=1,IF(Search!$O$4="N","N",1),""))</f>
        <v/>
      </c>
      <c r="U1218" s="9" t="str">
        <f>IF(Search!$O$5="","",IF($AW1218="","",IF($AW1218&lt;Search!$O$5,"",1)))</f>
        <v/>
      </c>
      <c r="V1218" s="9" t="str">
        <f>IF(Search!$O$6="","",IF($AW1218="","",IF($AW1218&gt;Search!$O$6,"",1)))</f>
        <v/>
      </c>
      <c r="W1218" s="9" t="str">
        <f>IF(Search!$U$4="","",IF($AX1218="","",1))</f>
        <v/>
      </c>
      <c r="X1218" s="9" t="str">
        <f>IF(Search!$U$5="","",IF(ISNUMBER(SEARCH(Search!$U$5,$AX1218))=TRUE,IF(Search!$U$5="N","N",1),""))</f>
        <v/>
      </c>
      <c r="Y1218" s="9" t="str">
        <f>IF(Search!$U$6="","",IF($AY1218&lt;Search!$U$6,"",1))</f>
        <v/>
      </c>
      <c r="Z1218" s="9" t="str">
        <f>IF(Search!$R$4="","",IF(Inventory!$BA1218&lt;Search!$R$4,"",1))</f>
        <v/>
      </c>
      <c r="AA1218" s="9" t="str">
        <f>IF(Search!$R$5="","",IF($BA1218&gt;Search!$R$5,"",1))</f>
        <v/>
      </c>
      <c r="AB1218" s="9" t="str">
        <f>IF(Search!$R$6="","",IF($BB1218&lt;Search!$R$6,"",1))</f>
        <v/>
      </c>
      <c r="AC1218" s="9" t="str">
        <f>IF(Search!$R$7="","",IF($BB1218&lt;Search!$R$7,"",1))</f>
        <v/>
      </c>
      <c r="AD1218" s="45" t="str">
        <f>IF(COUNTIF($A1218:$AC1218,"n")&gt;0,"",IF(SUM($A1218:$AC1218)=COUNTA(Search!$C$4:$C$8,Search!$F$4:$F$8,Search!$I$4:$I$6,Search!$I$8,Search!$L$4:$L$8,Search!$O$4:$O$8,Search!$R$4:$R$7,Search!$U$4:$U$7)-COUNTIF(Search!$C$4:$U$7,"n"),1+LARGE($AD$1:AD1217,1),""))</f>
        <v/>
      </c>
      <c r="AE1218" s="45" t="str">
        <f t="shared" si="57"/>
        <v/>
      </c>
      <c r="AF1218" s="45" t="str">
        <f>IF(AD1218="","",COUNTIF($AE$1:$AE1217,$AE1218)+RANK($AE1218,$AE$2:$AE$10540,1))</f>
        <v/>
      </c>
      <c r="AG1218" s="45" t="str">
        <f t="shared" si="58"/>
        <v/>
      </c>
      <c r="AH1218" s="45" t="str">
        <f>IF($AD1218="","",COUNTIF($AG$1:$AG1217,$AG1218)+RANK($AG1218,$AG$1:$AG$10539,0))</f>
        <v/>
      </c>
      <c r="AI1218" s="10" t="str">
        <f t="shared" si="59"/>
        <v>2008-09 Upper Deck #213 Darren Helm YG DET    /   $8</v>
      </c>
      <c r="AJ1218" s="11">
        <v>2008</v>
      </c>
      <c r="AK1218" s="17" t="s">
        <v>1985</v>
      </c>
      <c r="AL1218" s="12" t="s">
        <v>7</v>
      </c>
      <c r="AM1218" s="10">
        <v>213</v>
      </c>
      <c r="AN1218" s="12" t="s">
        <v>767</v>
      </c>
      <c r="AO1218" s="9" t="s">
        <v>1920</v>
      </c>
      <c r="AP1218" s="9"/>
      <c r="AQ1218" s="9"/>
      <c r="AR1218" s="14" t="s">
        <v>2128</v>
      </c>
      <c r="AS1218" s="9"/>
      <c r="AT1218" s="9"/>
      <c r="AU1218" s="9"/>
      <c r="AV1218" s="13"/>
      <c r="AW1218" s="13"/>
      <c r="AX1218" s="9"/>
      <c r="AY1218" s="9"/>
      <c r="AZ1218" s="9"/>
      <c r="BA1218" s="40">
        <v>8</v>
      </c>
      <c r="BB1218" s="33"/>
      <c r="BC1218" s="36"/>
      <c r="BD1218" s="12" t="s">
        <v>1771</v>
      </c>
    </row>
    <row r="1219" spans="1:56" s="12" customFormat="1" x14ac:dyDescent="0.2">
      <c r="A1219" s="9" t="str">
        <f>IF(Search!$C$5="","",IF(COUNTA(Inventory!$AP1219)=1,1,""))</f>
        <v/>
      </c>
      <c r="B1219" s="9" t="str">
        <f>IF(Search!$C$4="","",IF(ISNUMBER(SEARCH(Search!$C$4,$AR1219))=TRUE,1,""))</f>
        <v/>
      </c>
      <c r="C1219" s="9" t="str">
        <f>IF(Search!$C$6="x",IF(COUNTA($AQ1219)=1,1,"N"),IF(COUNTA($AQ1219)=1,"N",""))</f>
        <v/>
      </c>
      <c r="D1219" s="9" t="str">
        <f>IF(Search!$O$8="","",IF(ISNUMBER(SEARCH(Search!$O$8,$BD1219))=TRUE,1,""))</f>
        <v/>
      </c>
      <c r="E1219" s="9" t="str">
        <f>IF(Search!$C$7="","",IF(ISNUMBER(SEARCH(Search!$C$7,$AN1219))=TRUE,1,""))</f>
        <v/>
      </c>
      <c r="F1219" s="9" t="str">
        <f>IF(Search!$C$8="","",IF(ISNUMBER(SEARCH(Search!$C$8,$AO1219))=TRUE,1,""))</f>
        <v/>
      </c>
      <c r="G1219" s="9" t="str">
        <f>IF(Search!$F$4="","",IF(Inventory!$AJ1219&lt;Search!$F$4,"",1))</f>
        <v/>
      </c>
      <c r="H1219" s="9" t="str">
        <f>IF(Search!$F$5="","",IF(Inventory!$AJ1219&gt;Search!$F$5,"",1))</f>
        <v/>
      </c>
      <c r="I1219" s="9" t="str">
        <f>IF(Search!$F$7="","",IF(Search!$F$8="",IF(ISNUMBER(SEARCH(Search!$F$7,$AL1219))=TRUE,1,""),""))</f>
        <v/>
      </c>
      <c r="J1219" s="9" t="str">
        <f>IF($AL1219=Search!$F$8,1,"")</f>
        <v/>
      </c>
      <c r="K1219" s="9" t="str">
        <f>IF(Search!$I$4="","",IF(COUNTA($AS1219)=1,IF(Search!$I$4="N","N",1),""))</f>
        <v/>
      </c>
      <c r="L1219" s="9" t="str">
        <f>IF(Search!$I$5="","",IF($AS1219="RC",1,""))</f>
        <v/>
      </c>
      <c r="M1219" s="9" t="str">
        <f>IF(Search!$I$6="","",IF($AS1219="RCP",1,""))</f>
        <v/>
      </c>
      <c r="N1219" s="9" t="str">
        <f>IF(Search!$I$8="","",IF(COUNTA($AT1219)=1,IF(Search!$I$8="N","N",1),""))</f>
        <v/>
      </c>
      <c r="O1219" s="9" t="str">
        <f>IF(Search!$L$4="","",IF(COUNTA($AU1219)=1,IF(Search!$L$4="N","N",1),""))</f>
        <v/>
      </c>
      <c r="P1219" s="9" t="str">
        <f>IF(Search!$L$5="","",IF(ISNUMBER(SEARCH("Jersey",$AU1219))=TRUE,IF(Search!$L$5="N","N",1),""))</f>
        <v/>
      </c>
      <c r="Q1219" s="9" t="str">
        <f>IF(Search!$L$6="","",IF(ISNUMBER(SEARCH("Patch",$AU1219))=TRUE,IF(Search!$L$6="N","N",1),""))</f>
        <v/>
      </c>
      <c r="R1219" s="9" t="str">
        <f>IF(Search!$L$7="","",IF(ISNUMBER(SEARCH("Shield",$AU1219))=TRUE,IF(Search!$L$7="N","N",1),""))</f>
        <v/>
      </c>
      <c r="S1219" s="9" t="str">
        <f>IF(Search!$L$8="","",IF(ISNUMBER(SEARCH("Stick",$AU1219))=TRUE,IF(Search!$L$8="N","N",1),""))</f>
        <v/>
      </c>
      <c r="T1219" s="9" t="str">
        <f>IF(Search!$O$4="","",IF(COUNTA($AW1219)=1,IF(Search!$O$4="N","N",1),""))</f>
        <v/>
      </c>
      <c r="U1219" s="9" t="str">
        <f>IF(Search!$O$5="","",IF($AW1219="","",IF($AW1219&lt;Search!$O$5,"",1)))</f>
        <v/>
      </c>
      <c r="V1219" s="9" t="str">
        <f>IF(Search!$O$6="","",IF($AW1219="","",IF($AW1219&gt;Search!$O$6,"",1)))</f>
        <v/>
      </c>
      <c r="W1219" s="9" t="str">
        <f>IF(Search!$U$4="","",IF($AX1219="","",1))</f>
        <v/>
      </c>
      <c r="X1219" s="9" t="str">
        <f>IF(Search!$U$5="","",IF(ISNUMBER(SEARCH(Search!$U$5,$AX1219))=TRUE,IF(Search!$U$5="N","N",1),""))</f>
        <v/>
      </c>
      <c r="Y1219" s="9" t="str">
        <f>IF(Search!$U$6="","",IF($AY1219&lt;Search!$U$6,"",1))</f>
        <v/>
      </c>
      <c r="Z1219" s="9" t="str">
        <f>IF(Search!$R$4="","",IF(Inventory!$BA1219&lt;Search!$R$4,"",1))</f>
        <v/>
      </c>
      <c r="AA1219" s="9" t="str">
        <f>IF(Search!$R$5="","",IF($BA1219&gt;Search!$R$5,"",1))</f>
        <v/>
      </c>
      <c r="AB1219" s="9" t="str">
        <f>IF(Search!$R$6="","",IF($BB1219&lt;Search!$R$6,"",1))</f>
        <v/>
      </c>
      <c r="AC1219" s="9" t="str">
        <f>IF(Search!$R$7="","",IF($BB1219&lt;Search!$R$7,"",1))</f>
        <v/>
      </c>
      <c r="AD1219" s="45" t="str">
        <f>IF(COUNTIF($A1219:$AC1219,"n")&gt;0,"",IF(SUM($A1219:$AC1219)=COUNTA(Search!$C$4:$C$8,Search!$F$4:$F$8,Search!$I$4:$I$6,Search!$I$8,Search!$L$4:$L$8,Search!$O$4:$O$8,Search!$R$4:$R$7,Search!$U$4:$U$7)-COUNTIF(Search!$C$4:$U$7,"n"),1+LARGE($AD$1:AD1218,1),""))</f>
        <v/>
      </c>
      <c r="AE1219" s="45" t="str">
        <f t="shared" ref="AE1219:AE1282" si="60">IF(AD1219="","",COUNTIF($AN$2:$AN$10540,"&lt;="&amp;AN1219))</f>
        <v/>
      </c>
      <c r="AF1219" s="45" t="str">
        <f>IF(AD1219="","",COUNTIF($AE$1:$AE1218,$AE1219)+RANK($AE1219,$AE$2:$AE$10540,1))</f>
        <v/>
      </c>
      <c r="AG1219" s="45" t="str">
        <f t="shared" ref="AG1219:AG1282" si="61">IF($AD1219="","",COUNTIF($BA$2:$BA$10540,"&lt;="&amp;$BA1219))</f>
        <v/>
      </c>
      <c r="AH1219" s="45" t="str">
        <f>IF($AD1219="","",COUNTIF($AG$1:$AG1218,$AG1219)+RANK($AG1219,$AG$1:$AG$10539,0))</f>
        <v/>
      </c>
      <c r="AI1219" s="10" t="str">
        <f t="shared" si="59"/>
        <v>2008-09 Upper Deck #214 Mattias Ritola YG DET    /   $6</v>
      </c>
      <c r="AJ1219" s="11">
        <v>2008</v>
      </c>
      <c r="AK1219" s="17" t="s">
        <v>1985</v>
      </c>
      <c r="AL1219" s="12" t="s">
        <v>7</v>
      </c>
      <c r="AM1219" s="10">
        <v>214</v>
      </c>
      <c r="AN1219" s="12" t="s">
        <v>768</v>
      </c>
      <c r="AO1219" s="9" t="s">
        <v>1920</v>
      </c>
      <c r="AP1219" s="9"/>
      <c r="AQ1219" s="9"/>
      <c r="AR1219" s="14" t="s">
        <v>2128</v>
      </c>
      <c r="AS1219" s="9"/>
      <c r="AT1219" s="9"/>
      <c r="AU1219" s="9"/>
      <c r="AV1219" s="13"/>
      <c r="AW1219" s="13"/>
      <c r="AX1219" s="9"/>
      <c r="AY1219" s="9"/>
      <c r="AZ1219" s="9"/>
      <c r="BA1219" s="40">
        <v>6</v>
      </c>
      <c r="BB1219" s="33"/>
      <c r="BC1219" s="36"/>
      <c r="BD1219" s="12" t="s">
        <v>1771</v>
      </c>
    </row>
    <row r="1220" spans="1:56" s="12" customFormat="1" x14ac:dyDescent="0.2">
      <c r="A1220" s="9" t="str">
        <f>IF(Search!$C$5="","",IF(COUNTA(Inventory!$AP1220)=1,1,""))</f>
        <v/>
      </c>
      <c r="B1220" s="9" t="str">
        <f>IF(Search!$C$4="","",IF(ISNUMBER(SEARCH(Search!$C$4,$AR1220))=TRUE,1,""))</f>
        <v/>
      </c>
      <c r="C1220" s="9" t="str">
        <f>IF(Search!$C$6="x",IF(COUNTA($AQ1220)=1,1,"N"),IF(COUNTA($AQ1220)=1,"N",""))</f>
        <v/>
      </c>
      <c r="D1220" s="9" t="str">
        <f>IF(Search!$O$8="","",IF(ISNUMBER(SEARCH(Search!$O$8,$BD1220))=TRUE,1,""))</f>
        <v/>
      </c>
      <c r="E1220" s="9" t="str">
        <f>IF(Search!$C$7="","",IF(ISNUMBER(SEARCH(Search!$C$7,$AN1220))=TRUE,1,""))</f>
        <v/>
      </c>
      <c r="F1220" s="9" t="str">
        <f>IF(Search!$C$8="","",IF(ISNUMBER(SEARCH(Search!$C$8,$AO1220))=TRUE,1,""))</f>
        <v/>
      </c>
      <c r="G1220" s="9" t="str">
        <f>IF(Search!$F$4="","",IF(Inventory!$AJ1220&lt;Search!$F$4,"",1))</f>
        <v/>
      </c>
      <c r="H1220" s="9" t="str">
        <f>IF(Search!$F$5="","",IF(Inventory!$AJ1220&gt;Search!$F$5,"",1))</f>
        <v/>
      </c>
      <c r="I1220" s="9" t="str">
        <f>IF(Search!$F$7="","",IF(Search!$F$8="",IF(ISNUMBER(SEARCH(Search!$F$7,$AL1220))=TRUE,1,""),""))</f>
        <v/>
      </c>
      <c r="J1220" s="9" t="str">
        <f>IF($AL1220=Search!$F$8,1,"")</f>
        <v/>
      </c>
      <c r="K1220" s="9" t="str">
        <f>IF(Search!$I$4="","",IF(COUNTA($AS1220)=1,IF(Search!$I$4="N","N",1),""))</f>
        <v/>
      </c>
      <c r="L1220" s="9" t="str">
        <f>IF(Search!$I$5="","",IF($AS1220="RC",1,""))</f>
        <v/>
      </c>
      <c r="M1220" s="9" t="str">
        <f>IF(Search!$I$6="","",IF($AS1220="RCP",1,""))</f>
        <v/>
      </c>
      <c r="N1220" s="9" t="str">
        <f>IF(Search!$I$8="","",IF(COUNTA($AT1220)=1,IF(Search!$I$8="N","N",1),""))</f>
        <v/>
      </c>
      <c r="O1220" s="9" t="str">
        <f>IF(Search!$L$4="","",IF(COUNTA($AU1220)=1,IF(Search!$L$4="N","N",1),""))</f>
        <v/>
      </c>
      <c r="P1220" s="9" t="str">
        <f>IF(Search!$L$5="","",IF(ISNUMBER(SEARCH("Jersey",$AU1220))=TRUE,IF(Search!$L$5="N","N",1),""))</f>
        <v/>
      </c>
      <c r="Q1220" s="9" t="str">
        <f>IF(Search!$L$6="","",IF(ISNUMBER(SEARCH("Patch",$AU1220))=TRUE,IF(Search!$L$6="N","N",1),""))</f>
        <v/>
      </c>
      <c r="R1220" s="9" t="str">
        <f>IF(Search!$L$7="","",IF(ISNUMBER(SEARCH("Shield",$AU1220))=TRUE,IF(Search!$L$7="N","N",1),""))</f>
        <v/>
      </c>
      <c r="S1220" s="9" t="str">
        <f>IF(Search!$L$8="","",IF(ISNUMBER(SEARCH("Stick",$AU1220))=TRUE,IF(Search!$L$8="N","N",1),""))</f>
        <v/>
      </c>
      <c r="T1220" s="9" t="str">
        <f>IF(Search!$O$4="","",IF(COUNTA($AW1220)=1,IF(Search!$O$4="N","N",1),""))</f>
        <v/>
      </c>
      <c r="U1220" s="9" t="str">
        <f>IF(Search!$O$5="","",IF($AW1220="","",IF($AW1220&lt;Search!$O$5,"",1)))</f>
        <v/>
      </c>
      <c r="V1220" s="9" t="str">
        <f>IF(Search!$O$6="","",IF($AW1220="","",IF($AW1220&gt;Search!$O$6,"",1)))</f>
        <v/>
      </c>
      <c r="W1220" s="9" t="str">
        <f>IF(Search!$U$4="","",IF($AX1220="","",1))</f>
        <v/>
      </c>
      <c r="X1220" s="9" t="str">
        <f>IF(Search!$U$5="","",IF(ISNUMBER(SEARCH(Search!$U$5,$AX1220))=TRUE,IF(Search!$U$5="N","N",1),""))</f>
        <v/>
      </c>
      <c r="Y1220" s="9" t="str">
        <f>IF(Search!$U$6="","",IF($AY1220&lt;Search!$U$6,"",1))</f>
        <v/>
      </c>
      <c r="Z1220" s="9" t="str">
        <f>IF(Search!$R$4="","",IF(Inventory!$BA1220&lt;Search!$R$4,"",1))</f>
        <v/>
      </c>
      <c r="AA1220" s="9" t="str">
        <f>IF(Search!$R$5="","",IF($BA1220&gt;Search!$R$5,"",1))</f>
        <v/>
      </c>
      <c r="AB1220" s="9" t="str">
        <f>IF(Search!$R$6="","",IF($BB1220&lt;Search!$R$6,"",1))</f>
        <v/>
      </c>
      <c r="AC1220" s="9" t="str">
        <f>IF(Search!$R$7="","",IF($BB1220&lt;Search!$R$7,"",1))</f>
        <v/>
      </c>
      <c r="AD1220" s="45" t="str">
        <f>IF(COUNTIF($A1220:$AC1220,"n")&gt;0,"",IF(SUM($A1220:$AC1220)=COUNTA(Search!$C$4:$C$8,Search!$F$4:$F$8,Search!$I$4:$I$6,Search!$I$8,Search!$L$4:$L$8,Search!$O$4:$O$8,Search!$R$4:$R$7,Search!$U$4:$U$7)-COUNTIF(Search!$C$4:$U$7,"n"),1+LARGE($AD$1:AD1219,1),""))</f>
        <v/>
      </c>
      <c r="AE1220" s="45" t="str">
        <f t="shared" si="60"/>
        <v/>
      </c>
      <c r="AF1220" s="45" t="str">
        <f>IF(AD1220="","",COUNTIF($AE$1:$AE1219,$AE1220)+RANK($AE1220,$AE$2:$AE$10540,1))</f>
        <v/>
      </c>
      <c r="AG1220" s="45" t="str">
        <f t="shared" si="61"/>
        <v/>
      </c>
      <c r="AH1220" s="45" t="str">
        <f>IF($AD1220="","",COUNTIF($AG$1:$AG1219,$AG1220)+RANK($AG1220,$AG$1:$AG$10539,0))</f>
        <v/>
      </c>
      <c r="AI1220" s="10" t="str">
        <f t="shared" si="59"/>
        <v>2008-09 Upper Deck #215 Tom Sestito YG CBJ    /   $8</v>
      </c>
      <c r="AJ1220" s="11">
        <v>2008</v>
      </c>
      <c r="AK1220" s="17" t="s">
        <v>1985</v>
      </c>
      <c r="AL1220" s="12" t="s">
        <v>7</v>
      </c>
      <c r="AM1220" s="10">
        <v>215</v>
      </c>
      <c r="AN1220" s="12" t="s">
        <v>769</v>
      </c>
      <c r="AO1220" s="9" t="s">
        <v>1926</v>
      </c>
      <c r="AP1220" s="9"/>
      <c r="AQ1220" s="9"/>
      <c r="AR1220" s="14" t="s">
        <v>2128</v>
      </c>
      <c r="AS1220" s="9"/>
      <c r="AT1220" s="9"/>
      <c r="AU1220" s="9"/>
      <c r="AV1220" s="13"/>
      <c r="AW1220" s="13"/>
      <c r="AX1220" s="9"/>
      <c r="AY1220" s="9"/>
      <c r="AZ1220" s="9"/>
      <c r="BA1220" s="40">
        <v>8</v>
      </c>
      <c r="BB1220" s="33"/>
      <c r="BC1220" s="36"/>
      <c r="BD1220" s="12" t="s">
        <v>1771</v>
      </c>
    </row>
    <row r="1221" spans="1:56" s="12" customFormat="1" x14ac:dyDescent="0.2">
      <c r="A1221" s="9" t="str">
        <f>IF(Search!$C$5="","",IF(COUNTA(Inventory!$AP1221)=1,1,""))</f>
        <v/>
      </c>
      <c r="B1221" s="9" t="str">
        <f>IF(Search!$C$4="","",IF(ISNUMBER(SEARCH(Search!$C$4,$AR1221))=TRUE,1,""))</f>
        <v/>
      </c>
      <c r="C1221" s="9" t="str">
        <f>IF(Search!$C$6="x",IF(COUNTA($AQ1221)=1,1,"N"),IF(COUNTA($AQ1221)=1,"N",""))</f>
        <v/>
      </c>
      <c r="D1221" s="9" t="str">
        <f>IF(Search!$O$8="","",IF(ISNUMBER(SEARCH(Search!$O$8,$BD1221))=TRUE,1,""))</f>
        <v/>
      </c>
      <c r="E1221" s="9" t="str">
        <f>IF(Search!$C$7="","",IF(ISNUMBER(SEARCH(Search!$C$7,$AN1221))=TRUE,1,""))</f>
        <v/>
      </c>
      <c r="F1221" s="9" t="str">
        <f>IF(Search!$C$8="","",IF(ISNUMBER(SEARCH(Search!$C$8,$AO1221))=TRUE,1,""))</f>
        <v/>
      </c>
      <c r="G1221" s="9" t="str">
        <f>IF(Search!$F$4="","",IF(Inventory!$AJ1221&lt;Search!$F$4,"",1))</f>
        <v/>
      </c>
      <c r="H1221" s="9" t="str">
        <f>IF(Search!$F$5="","",IF(Inventory!$AJ1221&gt;Search!$F$5,"",1))</f>
        <v/>
      </c>
      <c r="I1221" s="9" t="str">
        <f>IF(Search!$F$7="","",IF(Search!$F$8="",IF(ISNUMBER(SEARCH(Search!$F$7,$AL1221))=TRUE,1,""),""))</f>
        <v/>
      </c>
      <c r="J1221" s="9" t="str">
        <f>IF($AL1221=Search!$F$8,1,"")</f>
        <v/>
      </c>
      <c r="K1221" s="9" t="str">
        <f>IF(Search!$I$4="","",IF(COUNTA($AS1221)=1,IF(Search!$I$4="N","N",1),""))</f>
        <v/>
      </c>
      <c r="L1221" s="9" t="str">
        <f>IF(Search!$I$5="","",IF($AS1221="RC",1,""))</f>
        <v/>
      </c>
      <c r="M1221" s="9" t="str">
        <f>IF(Search!$I$6="","",IF($AS1221="RCP",1,""))</f>
        <v/>
      </c>
      <c r="N1221" s="9" t="str">
        <f>IF(Search!$I$8="","",IF(COUNTA($AT1221)=1,IF(Search!$I$8="N","N",1),""))</f>
        <v/>
      </c>
      <c r="O1221" s="9" t="str">
        <f>IF(Search!$L$4="","",IF(COUNTA($AU1221)=1,IF(Search!$L$4="N","N",1),""))</f>
        <v/>
      </c>
      <c r="P1221" s="9" t="str">
        <f>IF(Search!$L$5="","",IF(ISNUMBER(SEARCH("Jersey",$AU1221))=TRUE,IF(Search!$L$5="N","N",1),""))</f>
        <v/>
      </c>
      <c r="Q1221" s="9" t="str">
        <f>IF(Search!$L$6="","",IF(ISNUMBER(SEARCH("Patch",$AU1221))=TRUE,IF(Search!$L$6="N","N",1),""))</f>
        <v/>
      </c>
      <c r="R1221" s="9" t="str">
        <f>IF(Search!$L$7="","",IF(ISNUMBER(SEARCH("Shield",$AU1221))=TRUE,IF(Search!$L$7="N","N",1),""))</f>
        <v/>
      </c>
      <c r="S1221" s="9" t="str">
        <f>IF(Search!$L$8="","",IF(ISNUMBER(SEARCH("Stick",$AU1221))=TRUE,IF(Search!$L$8="N","N",1),""))</f>
        <v/>
      </c>
      <c r="T1221" s="9" t="str">
        <f>IF(Search!$O$4="","",IF(COUNTA($AW1221)=1,IF(Search!$O$4="N","N",1),""))</f>
        <v/>
      </c>
      <c r="U1221" s="9" t="str">
        <f>IF(Search!$O$5="","",IF($AW1221="","",IF($AW1221&lt;Search!$O$5,"",1)))</f>
        <v/>
      </c>
      <c r="V1221" s="9" t="str">
        <f>IF(Search!$O$6="","",IF($AW1221="","",IF($AW1221&gt;Search!$O$6,"",1)))</f>
        <v/>
      </c>
      <c r="W1221" s="9" t="str">
        <f>IF(Search!$U$4="","",IF($AX1221="","",1))</f>
        <v/>
      </c>
      <c r="X1221" s="9" t="str">
        <f>IF(Search!$U$5="","",IF(ISNUMBER(SEARCH(Search!$U$5,$AX1221))=TRUE,IF(Search!$U$5="N","N",1),""))</f>
        <v/>
      </c>
      <c r="Y1221" s="9" t="str">
        <f>IF(Search!$U$6="","",IF($AY1221&lt;Search!$U$6,"",1))</f>
        <v/>
      </c>
      <c r="Z1221" s="9" t="str">
        <f>IF(Search!$R$4="","",IF(Inventory!$BA1221&lt;Search!$R$4,"",1))</f>
        <v/>
      </c>
      <c r="AA1221" s="9" t="str">
        <f>IF(Search!$R$5="","",IF($BA1221&gt;Search!$R$5,"",1))</f>
        <v/>
      </c>
      <c r="AB1221" s="9" t="str">
        <f>IF(Search!$R$6="","",IF($BB1221&lt;Search!$R$6,"",1))</f>
        <v/>
      </c>
      <c r="AC1221" s="9" t="str">
        <f>IF(Search!$R$7="","",IF($BB1221&lt;Search!$R$7,"",1))</f>
        <v/>
      </c>
      <c r="AD1221" s="45" t="str">
        <f>IF(COUNTIF($A1221:$AC1221,"n")&gt;0,"",IF(SUM($A1221:$AC1221)=COUNTA(Search!$C$4:$C$8,Search!$F$4:$F$8,Search!$I$4:$I$6,Search!$I$8,Search!$L$4:$L$8,Search!$O$4:$O$8,Search!$R$4:$R$7,Search!$U$4:$U$7)-COUNTIF(Search!$C$4:$U$7,"n"),1+LARGE($AD$1:AD1220,1),""))</f>
        <v/>
      </c>
      <c r="AE1221" s="45" t="str">
        <f t="shared" si="60"/>
        <v/>
      </c>
      <c r="AF1221" s="45" t="str">
        <f>IF(AD1221="","",COUNTIF($AE$1:$AE1220,$AE1221)+RANK($AE1221,$AE$2:$AE$10540,1))</f>
        <v/>
      </c>
      <c r="AG1221" s="45" t="str">
        <f t="shared" si="61"/>
        <v/>
      </c>
      <c r="AH1221" s="45" t="str">
        <f>IF($AD1221="","",COUNTIF($AG$1:$AG1220,$AG1221)+RANK($AG1221,$AG$1:$AG$10539,0))</f>
        <v/>
      </c>
      <c r="AI1221" s="10" t="str">
        <f t="shared" si="59"/>
        <v>2008-09 Upper Deck #216 Chris Porter YG STL    /   $8</v>
      </c>
      <c r="AJ1221" s="11">
        <v>2008</v>
      </c>
      <c r="AK1221" s="17" t="s">
        <v>1985</v>
      </c>
      <c r="AL1221" s="12" t="s">
        <v>7</v>
      </c>
      <c r="AM1221" s="10">
        <v>216</v>
      </c>
      <c r="AN1221" s="12" t="s">
        <v>770</v>
      </c>
      <c r="AO1221" s="9" t="s">
        <v>1922</v>
      </c>
      <c r="AP1221" s="9"/>
      <c r="AQ1221" s="9"/>
      <c r="AR1221" s="14" t="s">
        <v>2128</v>
      </c>
      <c r="AS1221" s="9"/>
      <c r="AT1221" s="9"/>
      <c r="AU1221" s="9"/>
      <c r="AV1221" s="13"/>
      <c r="AW1221" s="13"/>
      <c r="AX1221" s="9"/>
      <c r="AY1221" s="9"/>
      <c r="AZ1221" s="9"/>
      <c r="BA1221" s="40">
        <v>8</v>
      </c>
      <c r="BB1221" s="33"/>
      <c r="BC1221" s="36"/>
      <c r="BD1221" s="12" t="s">
        <v>1771</v>
      </c>
    </row>
    <row r="1222" spans="1:56" s="12" customFormat="1" x14ac:dyDescent="0.2">
      <c r="A1222" s="9" t="str">
        <f>IF(Search!$C$5="","",IF(COUNTA(Inventory!$AP1222)=1,1,""))</f>
        <v/>
      </c>
      <c r="B1222" s="9" t="str">
        <f>IF(Search!$C$4="","",IF(ISNUMBER(SEARCH(Search!$C$4,$AR1222))=TRUE,1,""))</f>
        <v/>
      </c>
      <c r="C1222" s="9" t="str">
        <f>IF(Search!$C$6="x",IF(COUNTA($AQ1222)=1,1,"N"),IF(COUNTA($AQ1222)=1,"N",""))</f>
        <v/>
      </c>
      <c r="D1222" s="9" t="str">
        <f>IF(Search!$O$8="","",IF(ISNUMBER(SEARCH(Search!$O$8,$BD1222))=TRUE,1,""))</f>
        <v/>
      </c>
      <c r="E1222" s="9" t="str">
        <f>IF(Search!$C$7="","",IF(ISNUMBER(SEARCH(Search!$C$7,$AN1222))=TRUE,1,""))</f>
        <v/>
      </c>
      <c r="F1222" s="9" t="str">
        <f>IF(Search!$C$8="","",IF(ISNUMBER(SEARCH(Search!$C$8,$AO1222))=TRUE,1,""))</f>
        <v/>
      </c>
      <c r="G1222" s="9" t="str">
        <f>IF(Search!$F$4="","",IF(Inventory!$AJ1222&lt;Search!$F$4,"",1))</f>
        <v/>
      </c>
      <c r="H1222" s="9" t="str">
        <f>IF(Search!$F$5="","",IF(Inventory!$AJ1222&gt;Search!$F$5,"",1))</f>
        <v/>
      </c>
      <c r="I1222" s="9" t="str">
        <f>IF(Search!$F$7="","",IF(Search!$F$8="",IF(ISNUMBER(SEARCH(Search!$F$7,$AL1222))=TRUE,1,""),""))</f>
        <v/>
      </c>
      <c r="J1222" s="9" t="str">
        <f>IF($AL1222=Search!$F$8,1,"")</f>
        <v/>
      </c>
      <c r="K1222" s="9" t="str">
        <f>IF(Search!$I$4="","",IF(COUNTA($AS1222)=1,IF(Search!$I$4="N","N",1),""))</f>
        <v/>
      </c>
      <c r="L1222" s="9" t="str">
        <f>IF(Search!$I$5="","",IF($AS1222="RC",1,""))</f>
        <v/>
      </c>
      <c r="M1222" s="9" t="str">
        <f>IF(Search!$I$6="","",IF($AS1222="RCP",1,""))</f>
        <v/>
      </c>
      <c r="N1222" s="9" t="str">
        <f>IF(Search!$I$8="","",IF(COUNTA($AT1222)=1,IF(Search!$I$8="N","N",1),""))</f>
        <v/>
      </c>
      <c r="O1222" s="9" t="str">
        <f>IF(Search!$L$4="","",IF(COUNTA($AU1222)=1,IF(Search!$L$4="N","N",1),""))</f>
        <v/>
      </c>
      <c r="P1222" s="9" t="str">
        <f>IF(Search!$L$5="","",IF(ISNUMBER(SEARCH("Jersey",$AU1222))=TRUE,IF(Search!$L$5="N","N",1),""))</f>
        <v/>
      </c>
      <c r="Q1222" s="9" t="str">
        <f>IF(Search!$L$6="","",IF(ISNUMBER(SEARCH("Patch",$AU1222))=TRUE,IF(Search!$L$6="N","N",1),""))</f>
        <v/>
      </c>
      <c r="R1222" s="9" t="str">
        <f>IF(Search!$L$7="","",IF(ISNUMBER(SEARCH("Shield",$AU1222))=TRUE,IF(Search!$L$7="N","N",1),""))</f>
        <v/>
      </c>
      <c r="S1222" s="9" t="str">
        <f>IF(Search!$L$8="","",IF(ISNUMBER(SEARCH("Stick",$AU1222))=TRUE,IF(Search!$L$8="N","N",1),""))</f>
        <v/>
      </c>
      <c r="T1222" s="9" t="str">
        <f>IF(Search!$O$4="","",IF(COUNTA($AW1222)=1,IF(Search!$O$4="N","N",1),""))</f>
        <v/>
      </c>
      <c r="U1222" s="9" t="str">
        <f>IF(Search!$O$5="","",IF($AW1222="","",IF($AW1222&lt;Search!$O$5,"",1)))</f>
        <v/>
      </c>
      <c r="V1222" s="9" t="str">
        <f>IF(Search!$O$6="","",IF($AW1222="","",IF($AW1222&gt;Search!$O$6,"",1)))</f>
        <v/>
      </c>
      <c r="W1222" s="9" t="str">
        <f>IF(Search!$U$4="","",IF($AX1222="","",1))</f>
        <v/>
      </c>
      <c r="X1222" s="9" t="str">
        <f>IF(Search!$U$5="","",IF(ISNUMBER(SEARCH(Search!$U$5,$AX1222))=TRUE,IF(Search!$U$5="N","N",1),""))</f>
        <v/>
      </c>
      <c r="Y1222" s="9" t="str">
        <f>IF(Search!$U$6="","",IF($AY1222&lt;Search!$U$6,"",1))</f>
        <v/>
      </c>
      <c r="Z1222" s="9" t="str">
        <f>IF(Search!$R$4="","",IF(Inventory!$BA1222&lt;Search!$R$4,"",1))</f>
        <v/>
      </c>
      <c r="AA1222" s="9" t="str">
        <f>IF(Search!$R$5="","",IF($BA1222&gt;Search!$R$5,"",1))</f>
        <v/>
      </c>
      <c r="AB1222" s="9" t="str">
        <f>IF(Search!$R$6="","",IF($BB1222&lt;Search!$R$6,"",1))</f>
        <v/>
      </c>
      <c r="AC1222" s="9" t="str">
        <f>IF(Search!$R$7="","",IF($BB1222&lt;Search!$R$7,"",1))</f>
        <v/>
      </c>
      <c r="AD1222" s="45" t="str">
        <f>IF(COUNTIF($A1222:$AC1222,"n")&gt;0,"",IF(SUM($A1222:$AC1222)=COUNTA(Search!$C$4:$C$8,Search!$F$4:$F$8,Search!$I$4:$I$6,Search!$I$8,Search!$L$4:$L$8,Search!$O$4:$O$8,Search!$R$4:$R$7,Search!$U$4:$U$7)-COUNTIF(Search!$C$4:$U$7,"n"),1+LARGE($AD$1:AD1221,1),""))</f>
        <v/>
      </c>
      <c r="AE1222" s="45" t="str">
        <f t="shared" si="60"/>
        <v/>
      </c>
      <c r="AF1222" s="45" t="str">
        <f>IF(AD1222="","",COUNTIF($AE$1:$AE1221,$AE1222)+RANK($AE1222,$AE$2:$AE$10540,1))</f>
        <v/>
      </c>
      <c r="AG1222" s="45" t="str">
        <f t="shared" si="61"/>
        <v/>
      </c>
      <c r="AH1222" s="45" t="str">
        <f>IF($AD1222="","",COUNTIF($AG$1:$AG1221,$AG1222)+RANK($AG1222,$AG$1:$AG$10539,0))</f>
        <v/>
      </c>
      <c r="AI1222" s="10" t="str">
        <f t="shared" ref="AI1222:AI1285" si="62">CONCATENATE(AJ1222,"-",AK1222," ",AL1222," #",AM1222," ",AN1222," ",AO1222," ",AS1222," ",AT1222," ",AU1222," ",AV1222,"/",AW1222," ",AX1222," ",AY1222,AZ1222," $",BA1222)</f>
        <v>2008-09 Upper Deck #217 Michael Frolik YG FLA    /   $8</v>
      </c>
      <c r="AJ1222" s="11">
        <v>2008</v>
      </c>
      <c r="AK1222" s="17" t="s">
        <v>1985</v>
      </c>
      <c r="AL1222" s="12" t="s">
        <v>7</v>
      </c>
      <c r="AM1222" s="10">
        <v>217</v>
      </c>
      <c r="AN1222" s="12" t="s">
        <v>771</v>
      </c>
      <c r="AO1222" s="9" t="s">
        <v>1927</v>
      </c>
      <c r="AP1222" s="9"/>
      <c r="AQ1222" s="9"/>
      <c r="AR1222" s="14" t="s">
        <v>2128</v>
      </c>
      <c r="AS1222" s="9"/>
      <c r="AT1222" s="9"/>
      <c r="AU1222" s="9"/>
      <c r="AV1222" s="13"/>
      <c r="AW1222" s="13"/>
      <c r="AX1222" s="9"/>
      <c r="AY1222" s="9"/>
      <c r="AZ1222" s="9"/>
      <c r="BA1222" s="40">
        <v>8</v>
      </c>
      <c r="BB1222" s="33"/>
      <c r="BC1222" s="36"/>
      <c r="BD1222" s="12" t="s">
        <v>1771</v>
      </c>
    </row>
    <row r="1223" spans="1:56" s="12" customFormat="1" x14ac:dyDescent="0.2">
      <c r="A1223" s="9" t="str">
        <f>IF(Search!$C$5="","",IF(COUNTA(Inventory!$AP1223)=1,1,""))</f>
        <v/>
      </c>
      <c r="B1223" s="9" t="str">
        <f>IF(Search!$C$4="","",IF(ISNUMBER(SEARCH(Search!$C$4,$AR1223))=TRUE,1,""))</f>
        <v/>
      </c>
      <c r="C1223" s="9" t="str">
        <f>IF(Search!$C$6="x",IF(COUNTA($AQ1223)=1,1,"N"),IF(COUNTA($AQ1223)=1,"N",""))</f>
        <v/>
      </c>
      <c r="D1223" s="9" t="str">
        <f>IF(Search!$O$8="","",IF(ISNUMBER(SEARCH(Search!$O$8,$BD1223))=TRUE,1,""))</f>
        <v/>
      </c>
      <c r="E1223" s="9" t="str">
        <f>IF(Search!$C$7="","",IF(ISNUMBER(SEARCH(Search!$C$7,$AN1223))=TRUE,1,""))</f>
        <v/>
      </c>
      <c r="F1223" s="9" t="str">
        <f>IF(Search!$C$8="","",IF(ISNUMBER(SEARCH(Search!$C$8,$AO1223))=TRUE,1,""))</f>
        <v/>
      </c>
      <c r="G1223" s="9" t="str">
        <f>IF(Search!$F$4="","",IF(Inventory!$AJ1223&lt;Search!$F$4,"",1))</f>
        <v/>
      </c>
      <c r="H1223" s="9" t="str">
        <f>IF(Search!$F$5="","",IF(Inventory!$AJ1223&gt;Search!$F$5,"",1))</f>
        <v/>
      </c>
      <c r="I1223" s="9" t="str">
        <f>IF(Search!$F$7="","",IF(Search!$F$8="",IF(ISNUMBER(SEARCH(Search!$F$7,$AL1223))=TRUE,1,""),""))</f>
        <v/>
      </c>
      <c r="J1223" s="9" t="str">
        <f>IF($AL1223=Search!$F$8,1,"")</f>
        <v/>
      </c>
      <c r="K1223" s="9" t="str">
        <f>IF(Search!$I$4="","",IF(COUNTA($AS1223)=1,IF(Search!$I$4="N","N",1),""))</f>
        <v/>
      </c>
      <c r="L1223" s="9" t="str">
        <f>IF(Search!$I$5="","",IF($AS1223="RC",1,""))</f>
        <v/>
      </c>
      <c r="M1223" s="9" t="str">
        <f>IF(Search!$I$6="","",IF($AS1223="RCP",1,""))</f>
        <v/>
      </c>
      <c r="N1223" s="9" t="str">
        <f>IF(Search!$I$8="","",IF(COUNTA($AT1223)=1,IF(Search!$I$8="N","N",1),""))</f>
        <v/>
      </c>
      <c r="O1223" s="9" t="str">
        <f>IF(Search!$L$4="","",IF(COUNTA($AU1223)=1,IF(Search!$L$4="N","N",1),""))</f>
        <v/>
      </c>
      <c r="P1223" s="9" t="str">
        <f>IF(Search!$L$5="","",IF(ISNUMBER(SEARCH("Jersey",$AU1223))=TRUE,IF(Search!$L$5="N","N",1),""))</f>
        <v/>
      </c>
      <c r="Q1223" s="9" t="str">
        <f>IF(Search!$L$6="","",IF(ISNUMBER(SEARCH("Patch",$AU1223))=TRUE,IF(Search!$L$6="N","N",1),""))</f>
        <v/>
      </c>
      <c r="R1223" s="9" t="str">
        <f>IF(Search!$L$7="","",IF(ISNUMBER(SEARCH("Shield",$AU1223))=TRUE,IF(Search!$L$7="N","N",1),""))</f>
        <v/>
      </c>
      <c r="S1223" s="9" t="str">
        <f>IF(Search!$L$8="","",IF(ISNUMBER(SEARCH("Stick",$AU1223))=TRUE,IF(Search!$L$8="N","N",1),""))</f>
        <v/>
      </c>
      <c r="T1223" s="9" t="str">
        <f>IF(Search!$O$4="","",IF(COUNTA($AW1223)=1,IF(Search!$O$4="N","N",1),""))</f>
        <v/>
      </c>
      <c r="U1223" s="9" t="str">
        <f>IF(Search!$O$5="","",IF($AW1223="","",IF($AW1223&lt;Search!$O$5,"",1)))</f>
        <v/>
      </c>
      <c r="V1223" s="9" t="str">
        <f>IF(Search!$O$6="","",IF($AW1223="","",IF($AW1223&gt;Search!$O$6,"",1)))</f>
        <v/>
      </c>
      <c r="W1223" s="9" t="str">
        <f>IF(Search!$U$4="","",IF($AX1223="","",1))</f>
        <v/>
      </c>
      <c r="X1223" s="9" t="str">
        <f>IF(Search!$U$5="","",IF(ISNUMBER(SEARCH(Search!$U$5,$AX1223))=TRUE,IF(Search!$U$5="N","N",1),""))</f>
        <v/>
      </c>
      <c r="Y1223" s="9" t="str">
        <f>IF(Search!$U$6="","",IF($AY1223&lt;Search!$U$6,"",1))</f>
        <v/>
      </c>
      <c r="Z1223" s="9" t="str">
        <f>IF(Search!$R$4="","",IF(Inventory!$BA1223&lt;Search!$R$4,"",1))</f>
        <v/>
      </c>
      <c r="AA1223" s="9" t="str">
        <f>IF(Search!$R$5="","",IF($BA1223&gt;Search!$R$5,"",1))</f>
        <v/>
      </c>
      <c r="AB1223" s="9" t="str">
        <f>IF(Search!$R$6="","",IF($BB1223&lt;Search!$R$6,"",1))</f>
        <v/>
      </c>
      <c r="AC1223" s="9" t="str">
        <f>IF(Search!$R$7="","",IF($BB1223&lt;Search!$R$7,"",1))</f>
        <v/>
      </c>
      <c r="AD1223" s="45" t="str">
        <f>IF(COUNTIF($A1223:$AC1223,"n")&gt;0,"",IF(SUM($A1223:$AC1223)=COUNTA(Search!$C$4:$C$8,Search!$F$4:$F$8,Search!$I$4:$I$6,Search!$I$8,Search!$L$4:$L$8,Search!$O$4:$O$8,Search!$R$4:$R$7,Search!$U$4:$U$7)-COUNTIF(Search!$C$4:$U$7,"n"),1+LARGE($AD$1:AD1222,1),""))</f>
        <v/>
      </c>
      <c r="AE1223" s="45" t="str">
        <f t="shared" si="60"/>
        <v/>
      </c>
      <c r="AF1223" s="45" t="str">
        <f>IF(AD1223="","",COUNTIF($AE$1:$AE1222,$AE1223)+RANK($AE1223,$AE$2:$AE$10540,1))</f>
        <v/>
      </c>
      <c r="AG1223" s="45" t="str">
        <f t="shared" si="61"/>
        <v/>
      </c>
      <c r="AH1223" s="45" t="str">
        <f>IF($AD1223="","",COUNTIF($AG$1:$AG1222,$AG1223)+RANK($AG1223,$AG$1:$AG$10539,0))</f>
        <v/>
      </c>
      <c r="AI1223" s="10" t="str">
        <f t="shared" si="62"/>
        <v>2008-09 Upper Deck #219 Shawn Matthias YG FLA    /   $8</v>
      </c>
      <c r="AJ1223" s="11">
        <v>2008</v>
      </c>
      <c r="AK1223" s="17" t="s">
        <v>1985</v>
      </c>
      <c r="AL1223" s="12" t="s">
        <v>7</v>
      </c>
      <c r="AM1223" s="10">
        <v>219</v>
      </c>
      <c r="AN1223" s="12" t="s">
        <v>772</v>
      </c>
      <c r="AO1223" s="9" t="s">
        <v>1927</v>
      </c>
      <c r="AP1223" s="9"/>
      <c r="AQ1223" s="9"/>
      <c r="AR1223" s="14" t="s">
        <v>2128</v>
      </c>
      <c r="AS1223" s="9"/>
      <c r="AT1223" s="9"/>
      <c r="AU1223" s="9"/>
      <c r="AV1223" s="13"/>
      <c r="AW1223" s="13"/>
      <c r="AX1223" s="9"/>
      <c r="AY1223" s="9"/>
      <c r="AZ1223" s="9"/>
      <c r="BA1223" s="40">
        <v>8</v>
      </c>
      <c r="BB1223" s="33"/>
      <c r="BC1223" s="36"/>
      <c r="BD1223" s="12" t="s">
        <v>1771</v>
      </c>
    </row>
    <row r="1224" spans="1:56" s="12" customFormat="1" x14ac:dyDescent="0.2">
      <c r="A1224" s="9" t="str">
        <f>IF(Search!$C$5="","",IF(COUNTA(Inventory!$AP1224)=1,1,""))</f>
        <v/>
      </c>
      <c r="B1224" s="9" t="str">
        <f>IF(Search!$C$4="","",IF(ISNUMBER(SEARCH(Search!$C$4,$AR1224))=TRUE,1,""))</f>
        <v/>
      </c>
      <c r="C1224" s="9" t="str">
        <f>IF(Search!$C$6="x",IF(COUNTA($AQ1224)=1,1,"N"),IF(COUNTA($AQ1224)=1,"N",""))</f>
        <v/>
      </c>
      <c r="D1224" s="9" t="str">
        <f>IF(Search!$O$8="","",IF(ISNUMBER(SEARCH(Search!$O$8,$BD1224))=TRUE,1,""))</f>
        <v/>
      </c>
      <c r="E1224" s="9" t="str">
        <f>IF(Search!$C$7="","",IF(ISNUMBER(SEARCH(Search!$C$7,$AN1224))=TRUE,1,""))</f>
        <v/>
      </c>
      <c r="F1224" s="9" t="str">
        <f>IF(Search!$C$8="","",IF(ISNUMBER(SEARCH(Search!$C$8,$AO1224))=TRUE,1,""))</f>
        <v/>
      </c>
      <c r="G1224" s="9" t="str">
        <f>IF(Search!$F$4="","",IF(Inventory!$AJ1224&lt;Search!$F$4,"",1))</f>
        <v/>
      </c>
      <c r="H1224" s="9" t="str">
        <f>IF(Search!$F$5="","",IF(Inventory!$AJ1224&gt;Search!$F$5,"",1))</f>
        <v/>
      </c>
      <c r="I1224" s="9" t="str">
        <f>IF(Search!$F$7="","",IF(Search!$F$8="",IF(ISNUMBER(SEARCH(Search!$F$7,$AL1224))=TRUE,1,""),""))</f>
        <v/>
      </c>
      <c r="J1224" s="9" t="str">
        <f>IF($AL1224=Search!$F$8,1,"")</f>
        <v/>
      </c>
      <c r="K1224" s="9" t="str">
        <f>IF(Search!$I$4="","",IF(COUNTA($AS1224)=1,IF(Search!$I$4="N","N",1),""))</f>
        <v/>
      </c>
      <c r="L1224" s="9" t="str">
        <f>IF(Search!$I$5="","",IF($AS1224="RC",1,""))</f>
        <v/>
      </c>
      <c r="M1224" s="9" t="str">
        <f>IF(Search!$I$6="","",IF($AS1224="RCP",1,""))</f>
        <v/>
      </c>
      <c r="N1224" s="9" t="str">
        <f>IF(Search!$I$8="","",IF(COUNTA($AT1224)=1,IF(Search!$I$8="N","N",1),""))</f>
        <v/>
      </c>
      <c r="O1224" s="9" t="str">
        <f>IF(Search!$L$4="","",IF(COUNTA($AU1224)=1,IF(Search!$L$4="N","N",1),""))</f>
        <v/>
      </c>
      <c r="P1224" s="9" t="str">
        <f>IF(Search!$L$5="","",IF(ISNUMBER(SEARCH("Jersey",$AU1224))=TRUE,IF(Search!$L$5="N","N",1),""))</f>
        <v/>
      </c>
      <c r="Q1224" s="9" t="str">
        <f>IF(Search!$L$6="","",IF(ISNUMBER(SEARCH("Patch",$AU1224))=TRUE,IF(Search!$L$6="N","N",1),""))</f>
        <v/>
      </c>
      <c r="R1224" s="9" t="str">
        <f>IF(Search!$L$7="","",IF(ISNUMBER(SEARCH("Shield",$AU1224))=TRUE,IF(Search!$L$7="N","N",1),""))</f>
        <v/>
      </c>
      <c r="S1224" s="9" t="str">
        <f>IF(Search!$L$8="","",IF(ISNUMBER(SEARCH("Stick",$AU1224))=TRUE,IF(Search!$L$8="N","N",1),""))</f>
        <v/>
      </c>
      <c r="T1224" s="9" t="str">
        <f>IF(Search!$O$4="","",IF(COUNTA($AW1224)=1,IF(Search!$O$4="N","N",1),""))</f>
        <v/>
      </c>
      <c r="U1224" s="9" t="str">
        <f>IF(Search!$O$5="","",IF($AW1224="","",IF($AW1224&lt;Search!$O$5,"",1)))</f>
        <v/>
      </c>
      <c r="V1224" s="9" t="str">
        <f>IF(Search!$O$6="","",IF($AW1224="","",IF($AW1224&gt;Search!$O$6,"",1)))</f>
        <v/>
      </c>
      <c r="W1224" s="9" t="str">
        <f>IF(Search!$U$4="","",IF($AX1224="","",1))</f>
        <v/>
      </c>
      <c r="X1224" s="9" t="str">
        <f>IF(Search!$U$5="","",IF(ISNUMBER(SEARCH(Search!$U$5,$AX1224))=TRUE,IF(Search!$U$5="N","N",1),""))</f>
        <v/>
      </c>
      <c r="Y1224" s="9" t="str">
        <f>IF(Search!$U$6="","",IF($AY1224&lt;Search!$U$6,"",1))</f>
        <v/>
      </c>
      <c r="Z1224" s="9" t="str">
        <f>IF(Search!$R$4="","",IF(Inventory!$BA1224&lt;Search!$R$4,"",1))</f>
        <v/>
      </c>
      <c r="AA1224" s="9" t="str">
        <f>IF(Search!$R$5="","",IF($BA1224&gt;Search!$R$5,"",1))</f>
        <v/>
      </c>
      <c r="AB1224" s="9" t="str">
        <f>IF(Search!$R$6="","",IF($BB1224&lt;Search!$R$6,"",1))</f>
        <v/>
      </c>
      <c r="AC1224" s="9" t="str">
        <f>IF(Search!$R$7="","",IF($BB1224&lt;Search!$R$7,"",1))</f>
        <v/>
      </c>
      <c r="AD1224" s="45" t="str">
        <f>IF(COUNTIF($A1224:$AC1224,"n")&gt;0,"",IF(SUM($A1224:$AC1224)=COUNTA(Search!$C$4:$C$8,Search!$F$4:$F$8,Search!$I$4:$I$6,Search!$I$8,Search!$L$4:$L$8,Search!$O$4:$O$8,Search!$R$4:$R$7,Search!$U$4:$U$7)-COUNTIF(Search!$C$4:$U$7,"n"),1+LARGE($AD$1:AD1223,1),""))</f>
        <v/>
      </c>
      <c r="AE1224" s="45" t="str">
        <f t="shared" si="60"/>
        <v/>
      </c>
      <c r="AF1224" s="45" t="str">
        <f>IF(AD1224="","",COUNTIF($AE$1:$AE1223,$AE1224)+RANK($AE1224,$AE$2:$AE$10540,1))</f>
        <v/>
      </c>
      <c r="AG1224" s="45" t="str">
        <f t="shared" si="61"/>
        <v/>
      </c>
      <c r="AH1224" s="45" t="str">
        <f>IF($AD1224="","",COUNTIF($AG$1:$AG1223,$AG1224)+RANK($AG1224,$AG$1:$AG$10539,0))</f>
        <v/>
      </c>
      <c r="AI1224" s="10" t="str">
        <f t="shared" si="62"/>
        <v>2008-09 Upper Deck #221 Wayne Simmonds YG LAK    /   $8</v>
      </c>
      <c r="AJ1224" s="11">
        <v>2008</v>
      </c>
      <c r="AK1224" s="17" t="s">
        <v>1985</v>
      </c>
      <c r="AL1224" s="12" t="s">
        <v>7</v>
      </c>
      <c r="AM1224" s="10">
        <v>221</v>
      </c>
      <c r="AN1224" s="12" t="s">
        <v>773</v>
      </c>
      <c r="AO1224" s="9" t="s">
        <v>1924</v>
      </c>
      <c r="AP1224" s="9"/>
      <c r="AQ1224" s="9"/>
      <c r="AR1224" s="14" t="s">
        <v>2128</v>
      </c>
      <c r="AS1224" s="9"/>
      <c r="AT1224" s="9"/>
      <c r="AU1224" s="9"/>
      <c r="AV1224" s="13"/>
      <c r="AW1224" s="13"/>
      <c r="AX1224" s="9"/>
      <c r="AY1224" s="9"/>
      <c r="AZ1224" s="9"/>
      <c r="BA1224" s="40">
        <v>8</v>
      </c>
      <c r="BB1224" s="33"/>
      <c r="BC1224" s="36"/>
      <c r="BD1224" s="12" t="s">
        <v>1771</v>
      </c>
    </row>
    <row r="1225" spans="1:56" s="12" customFormat="1" x14ac:dyDescent="0.2">
      <c r="A1225" s="9" t="str">
        <f>IF(Search!$C$5="","",IF(COUNTA(Inventory!$AP1225)=1,1,""))</f>
        <v/>
      </c>
      <c r="B1225" s="9" t="str">
        <f>IF(Search!$C$4="","",IF(ISNUMBER(SEARCH(Search!$C$4,$AR1225))=TRUE,1,""))</f>
        <v/>
      </c>
      <c r="C1225" s="9" t="str">
        <f>IF(Search!$C$6="x",IF(COUNTA($AQ1225)=1,1,"N"),IF(COUNTA($AQ1225)=1,"N",""))</f>
        <v/>
      </c>
      <c r="D1225" s="9" t="str">
        <f>IF(Search!$O$8="","",IF(ISNUMBER(SEARCH(Search!$O$8,$BD1225))=TRUE,1,""))</f>
        <v/>
      </c>
      <c r="E1225" s="9" t="str">
        <f>IF(Search!$C$7="","",IF(ISNUMBER(SEARCH(Search!$C$7,$AN1225))=TRUE,1,""))</f>
        <v/>
      </c>
      <c r="F1225" s="9" t="str">
        <f>IF(Search!$C$8="","",IF(ISNUMBER(SEARCH(Search!$C$8,$AO1225))=TRUE,1,""))</f>
        <v/>
      </c>
      <c r="G1225" s="9" t="str">
        <f>IF(Search!$F$4="","",IF(Inventory!$AJ1225&lt;Search!$F$4,"",1))</f>
        <v/>
      </c>
      <c r="H1225" s="9" t="str">
        <f>IF(Search!$F$5="","",IF(Inventory!$AJ1225&gt;Search!$F$5,"",1))</f>
        <v/>
      </c>
      <c r="I1225" s="9" t="str">
        <f>IF(Search!$F$7="","",IF(Search!$F$8="",IF(ISNUMBER(SEARCH(Search!$F$7,$AL1225))=TRUE,1,""),""))</f>
        <v/>
      </c>
      <c r="J1225" s="9" t="str">
        <f>IF($AL1225=Search!$F$8,1,"")</f>
        <v/>
      </c>
      <c r="K1225" s="9" t="str">
        <f>IF(Search!$I$4="","",IF(COUNTA($AS1225)=1,IF(Search!$I$4="N","N",1),""))</f>
        <v/>
      </c>
      <c r="L1225" s="9" t="str">
        <f>IF(Search!$I$5="","",IF($AS1225="RC",1,""))</f>
        <v/>
      </c>
      <c r="M1225" s="9" t="str">
        <f>IF(Search!$I$6="","",IF($AS1225="RCP",1,""))</f>
        <v/>
      </c>
      <c r="N1225" s="9" t="str">
        <f>IF(Search!$I$8="","",IF(COUNTA($AT1225)=1,IF(Search!$I$8="N","N",1),""))</f>
        <v/>
      </c>
      <c r="O1225" s="9" t="str">
        <f>IF(Search!$L$4="","",IF(COUNTA($AU1225)=1,IF(Search!$L$4="N","N",1),""))</f>
        <v/>
      </c>
      <c r="P1225" s="9" t="str">
        <f>IF(Search!$L$5="","",IF(ISNUMBER(SEARCH("Jersey",$AU1225))=TRUE,IF(Search!$L$5="N","N",1),""))</f>
        <v/>
      </c>
      <c r="Q1225" s="9" t="str">
        <f>IF(Search!$L$6="","",IF(ISNUMBER(SEARCH("Patch",$AU1225))=TRUE,IF(Search!$L$6="N","N",1),""))</f>
        <v/>
      </c>
      <c r="R1225" s="9" t="str">
        <f>IF(Search!$L$7="","",IF(ISNUMBER(SEARCH("Shield",$AU1225))=TRUE,IF(Search!$L$7="N","N",1),""))</f>
        <v/>
      </c>
      <c r="S1225" s="9" t="str">
        <f>IF(Search!$L$8="","",IF(ISNUMBER(SEARCH("Stick",$AU1225))=TRUE,IF(Search!$L$8="N","N",1),""))</f>
        <v/>
      </c>
      <c r="T1225" s="9" t="str">
        <f>IF(Search!$O$4="","",IF(COUNTA($AW1225)=1,IF(Search!$O$4="N","N",1),""))</f>
        <v/>
      </c>
      <c r="U1225" s="9" t="str">
        <f>IF(Search!$O$5="","",IF($AW1225="","",IF($AW1225&lt;Search!$O$5,"",1)))</f>
        <v/>
      </c>
      <c r="V1225" s="9" t="str">
        <f>IF(Search!$O$6="","",IF($AW1225="","",IF($AW1225&gt;Search!$O$6,"",1)))</f>
        <v/>
      </c>
      <c r="W1225" s="9" t="str">
        <f>IF(Search!$U$4="","",IF($AX1225="","",1))</f>
        <v/>
      </c>
      <c r="X1225" s="9" t="str">
        <f>IF(Search!$U$5="","",IF(ISNUMBER(SEARCH(Search!$U$5,$AX1225))=TRUE,IF(Search!$U$5="N","N",1),""))</f>
        <v/>
      </c>
      <c r="Y1225" s="9" t="str">
        <f>IF(Search!$U$6="","",IF($AY1225&lt;Search!$U$6,"",1))</f>
        <v/>
      </c>
      <c r="Z1225" s="9" t="str">
        <f>IF(Search!$R$4="","",IF(Inventory!$BA1225&lt;Search!$R$4,"",1))</f>
        <v/>
      </c>
      <c r="AA1225" s="9" t="str">
        <f>IF(Search!$R$5="","",IF($BA1225&gt;Search!$R$5,"",1))</f>
        <v/>
      </c>
      <c r="AB1225" s="9" t="str">
        <f>IF(Search!$R$6="","",IF($BB1225&lt;Search!$R$6,"",1))</f>
        <v/>
      </c>
      <c r="AC1225" s="9" t="str">
        <f>IF(Search!$R$7="","",IF($BB1225&lt;Search!$R$7,"",1))</f>
        <v/>
      </c>
      <c r="AD1225" s="45" t="str">
        <f>IF(COUNTIF($A1225:$AC1225,"n")&gt;0,"",IF(SUM($A1225:$AC1225)=COUNTA(Search!$C$4:$C$8,Search!$F$4:$F$8,Search!$I$4:$I$6,Search!$I$8,Search!$L$4:$L$8,Search!$O$4:$O$8,Search!$R$4:$R$7,Search!$U$4:$U$7)-COUNTIF(Search!$C$4:$U$7,"n"),1+LARGE($AD$1:AD1224,1),""))</f>
        <v/>
      </c>
      <c r="AE1225" s="45" t="str">
        <f t="shared" si="60"/>
        <v/>
      </c>
      <c r="AF1225" s="45" t="str">
        <f>IF(AD1225="","",COUNTIF($AE$1:$AE1224,$AE1225)+RANK($AE1225,$AE$2:$AE$10540,1))</f>
        <v/>
      </c>
      <c r="AG1225" s="45" t="str">
        <f t="shared" si="61"/>
        <v/>
      </c>
      <c r="AH1225" s="45" t="str">
        <f>IF($AD1225="","",COUNTIF($AG$1:$AG1224,$AG1225)+RANK($AG1225,$AG$1:$AG$10539,0))</f>
        <v/>
      </c>
      <c r="AI1225" s="10" t="str">
        <f t="shared" si="62"/>
        <v>2008-09 Upper Deck #222 Oscar Moller YG LAK    /   $6</v>
      </c>
      <c r="AJ1225" s="11">
        <v>2008</v>
      </c>
      <c r="AK1225" s="17" t="s">
        <v>1985</v>
      </c>
      <c r="AL1225" s="12" t="s">
        <v>7</v>
      </c>
      <c r="AM1225" s="10">
        <v>222</v>
      </c>
      <c r="AN1225" s="12" t="s">
        <v>774</v>
      </c>
      <c r="AO1225" s="9" t="s">
        <v>1924</v>
      </c>
      <c r="AP1225" s="9"/>
      <c r="AQ1225" s="9"/>
      <c r="AR1225" s="14" t="s">
        <v>2128</v>
      </c>
      <c r="AS1225" s="9"/>
      <c r="AT1225" s="9"/>
      <c r="AU1225" s="9"/>
      <c r="AV1225" s="13"/>
      <c r="AW1225" s="13"/>
      <c r="AX1225" s="9"/>
      <c r="AY1225" s="9"/>
      <c r="AZ1225" s="9"/>
      <c r="BA1225" s="40">
        <v>6</v>
      </c>
      <c r="BB1225" s="33"/>
      <c r="BC1225" s="36"/>
      <c r="BD1225" s="12" t="s">
        <v>1771</v>
      </c>
    </row>
    <row r="1226" spans="1:56" s="12" customFormat="1" x14ac:dyDescent="0.2">
      <c r="A1226" s="9" t="str">
        <f>IF(Search!$C$5="","",IF(COUNTA(Inventory!$AP1226)=1,1,""))</f>
        <v/>
      </c>
      <c r="B1226" s="9" t="str">
        <f>IF(Search!$C$4="","",IF(ISNUMBER(SEARCH(Search!$C$4,$AR1226))=TRUE,1,""))</f>
        <v/>
      </c>
      <c r="C1226" s="9" t="str">
        <f>IF(Search!$C$6="x",IF(COUNTA($AQ1226)=1,1,"N"),IF(COUNTA($AQ1226)=1,"N",""))</f>
        <v/>
      </c>
      <c r="D1226" s="9" t="str">
        <f>IF(Search!$O$8="","",IF(ISNUMBER(SEARCH(Search!$O$8,$BD1226))=TRUE,1,""))</f>
        <v/>
      </c>
      <c r="E1226" s="9" t="str">
        <f>IF(Search!$C$7="","",IF(ISNUMBER(SEARCH(Search!$C$7,$AN1226))=TRUE,1,""))</f>
        <v/>
      </c>
      <c r="F1226" s="9" t="str">
        <f>IF(Search!$C$8="","",IF(ISNUMBER(SEARCH(Search!$C$8,$AO1226))=TRUE,1,""))</f>
        <v/>
      </c>
      <c r="G1226" s="9" t="str">
        <f>IF(Search!$F$4="","",IF(Inventory!$AJ1226&lt;Search!$F$4,"",1))</f>
        <v/>
      </c>
      <c r="H1226" s="9" t="str">
        <f>IF(Search!$F$5="","",IF(Inventory!$AJ1226&gt;Search!$F$5,"",1))</f>
        <v/>
      </c>
      <c r="I1226" s="9" t="str">
        <f>IF(Search!$F$7="","",IF(Search!$F$8="",IF(ISNUMBER(SEARCH(Search!$F$7,$AL1226))=TRUE,1,""),""))</f>
        <v/>
      </c>
      <c r="J1226" s="9" t="str">
        <f>IF($AL1226=Search!$F$8,1,"")</f>
        <v/>
      </c>
      <c r="K1226" s="9" t="str">
        <f>IF(Search!$I$4="","",IF(COUNTA($AS1226)=1,IF(Search!$I$4="N","N",1),""))</f>
        <v/>
      </c>
      <c r="L1226" s="9" t="str">
        <f>IF(Search!$I$5="","",IF($AS1226="RC",1,""))</f>
        <v/>
      </c>
      <c r="M1226" s="9" t="str">
        <f>IF(Search!$I$6="","",IF($AS1226="RCP",1,""))</f>
        <v/>
      </c>
      <c r="N1226" s="9" t="str">
        <f>IF(Search!$I$8="","",IF(COUNTA($AT1226)=1,IF(Search!$I$8="N","N",1),""))</f>
        <v/>
      </c>
      <c r="O1226" s="9" t="str">
        <f>IF(Search!$L$4="","",IF(COUNTA($AU1226)=1,IF(Search!$L$4="N","N",1),""))</f>
        <v/>
      </c>
      <c r="P1226" s="9" t="str">
        <f>IF(Search!$L$5="","",IF(ISNUMBER(SEARCH("Jersey",$AU1226))=TRUE,IF(Search!$L$5="N","N",1),""))</f>
        <v/>
      </c>
      <c r="Q1226" s="9" t="str">
        <f>IF(Search!$L$6="","",IF(ISNUMBER(SEARCH("Patch",$AU1226))=TRUE,IF(Search!$L$6="N","N",1),""))</f>
        <v/>
      </c>
      <c r="R1226" s="9" t="str">
        <f>IF(Search!$L$7="","",IF(ISNUMBER(SEARCH("Shield",$AU1226))=TRUE,IF(Search!$L$7="N","N",1),""))</f>
        <v/>
      </c>
      <c r="S1226" s="9" t="str">
        <f>IF(Search!$L$8="","",IF(ISNUMBER(SEARCH("Stick",$AU1226))=TRUE,IF(Search!$L$8="N","N",1),""))</f>
        <v/>
      </c>
      <c r="T1226" s="9" t="str">
        <f>IF(Search!$O$4="","",IF(COUNTA($AW1226)=1,IF(Search!$O$4="N","N",1),""))</f>
        <v/>
      </c>
      <c r="U1226" s="9" t="str">
        <f>IF(Search!$O$5="","",IF($AW1226="","",IF($AW1226&lt;Search!$O$5,"",1)))</f>
        <v/>
      </c>
      <c r="V1226" s="9" t="str">
        <f>IF(Search!$O$6="","",IF($AW1226="","",IF($AW1226&gt;Search!$O$6,"",1)))</f>
        <v/>
      </c>
      <c r="W1226" s="9" t="str">
        <f>IF(Search!$U$4="","",IF($AX1226="","",1))</f>
        <v/>
      </c>
      <c r="X1226" s="9" t="str">
        <f>IF(Search!$U$5="","",IF(ISNUMBER(SEARCH(Search!$U$5,$AX1226))=TRUE,IF(Search!$U$5="N","N",1),""))</f>
        <v/>
      </c>
      <c r="Y1226" s="9" t="str">
        <f>IF(Search!$U$6="","",IF($AY1226&lt;Search!$U$6,"",1))</f>
        <v/>
      </c>
      <c r="Z1226" s="9" t="str">
        <f>IF(Search!$R$4="","",IF(Inventory!$BA1226&lt;Search!$R$4,"",1))</f>
        <v/>
      </c>
      <c r="AA1226" s="9" t="str">
        <f>IF(Search!$R$5="","",IF($BA1226&gt;Search!$R$5,"",1))</f>
        <v/>
      </c>
      <c r="AB1226" s="9" t="str">
        <f>IF(Search!$R$6="","",IF($BB1226&lt;Search!$R$6,"",1))</f>
        <v/>
      </c>
      <c r="AC1226" s="9" t="str">
        <f>IF(Search!$R$7="","",IF($BB1226&lt;Search!$R$7,"",1))</f>
        <v/>
      </c>
      <c r="AD1226" s="45" t="str">
        <f>IF(COUNTIF($A1226:$AC1226,"n")&gt;0,"",IF(SUM($A1226:$AC1226)=COUNTA(Search!$C$4:$C$8,Search!$F$4:$F$8,Search!$I$4:$I$6,Search!$I$8,Search!$L$4:$L$8,Search!$O$4:$O$8,Search!$R$4:$R$7,Search!$U$4:$U$7)-COUNTIF(Search!$C$4:$U$7,"n"),1+LARGE($AD$1:AD1225,1),""))</f>
        <v/>
      </c>
      <c r="AE1226" s="45" t="str">
        <f t="shared" si="60"/>
        <v/>
      </c>
      <c r="AF1226" s="45" t="str">
        <f>IF(AD1226="","",COUNTIF($AE$1:$AE1225,$AE1226)+RANK($AE1226,$AE$2:$AE$10540,1))</f>
        <v/>
      </c>
      <c r="AG1226" s="45" t="str">
        <f t="shared" si="61"/>
        <v/>
      </c>
      <c r="AH1226" s="45" t="str">
        <f>IF($AD1226="","",COUNTIF($AG$1:$AG1225,$AG1226)+RANK($AG1226,$AG$1:$AG$10539,0))</f>
        <v/>
      </c>
      <c r="AI1226" s="10" t="str">
        <f t="shared" si="62"/>
        <v>2008-09 Upper Deck #223 Erik Ersberg YG LAK    /   $6</v>
      </c>
      <c r="AJ1226" s="11">
        <v>2008</v>
      </c>
      <c r="AK1226" s="17" t="s">
        <v>1985</v>
      </c>
      <c r="AL1226" s="12" t="s">
        <v>7</v>
      </c>
      <c r="AM1226" s="10">
        <v>223</v>
      </c>
      <c r="AN1226" s="12" t="s">
        <v>775</v>
      </c>
      <c r="AO1226" s="9" t="s">
        <v>1924</v>
      </c>
      <c r="AP1226" s="9"/>
      <c r="AQ1226" s="9"/>
      <c r="AR1226" s="14" t="s">
        <v>2128</v>
      </c>
      <c r="AS1226" s="9"/>
      <c r="AT1226" s="9"/>
      <c r="AU1226" s="9"/>
      <c r="AV1226" s="13"/>
      <c r="AW1226" s="13"/>
      <c r="AX1226" s="9"/>
      <c r="AY1226" s="9"/>
      <c r="AZ1226" s="9"/>
      <c r="BA1226" s="40">
        <v>6</v>
      </c>
      <c r="BB1226" s="33"/>
      <c r="BC1226" s="36"/>
      <c r="BD1226" s="12" t="s">
        <v>1771</v>
      </c>
    </row>
    <row r="1227" spans="1:56" s="12" customFormat="1" x14ac:dyDescent="0.2">
      <c r="A1227" s="9" t="str">
        <f>IF(Search!$C$5="","",IF(COUNTA(Inventory!$AP1227)=1,1,""))</f>
        <v/>
      </c>
      <c r="B1227" s="9" t="str">
        <f>IF(Search!$C$4="","",IF(ISNUMBER(SEARCH(Search!$C$4,$AR1227))=TRUE,1,""))</f>
        <v/>
      </c>
      <c r="C1227" s="9" t="str">
        <f>IF(Search!$C$6="x",IF(COUNTA($AQ1227)=1,1,"N"),IF(COUNTA($AQ1227)=1,"N",""))</f>
        <v/>
      </c>
      <c r="D1227" s="9" t="str">
        <f>IF(Search!$O$8="","",IF(ISNUMBER(SEARCH(Search!$O$8,$BD1227))=TRUE,1,""))</f>
        <v/>
      </c>
      <c r="E1227" s="9" t="str">
        <f>IF(Search!$C$7="","",IF(ISNUMBER(SEARCH(Search!$C$7,$AN1227))=TRUE,1,""))</f>
        <v/>
      </c>
      <c r="F1227" s="9" t="str">
        <f>IF(Search!$C$8="","",IF(ISNUMBER(SEARCH(Search!$C$8,$AO1227))=TRUE,1,""))</f>
        <v/>
      </c>
      <c r="G1227" s="9" t="str">
        <f>IF(Search!$F$4="","",IF(Inventory!$AJ1227&lt;Search!$F$4,"",1))</f>
        <v/>
      </c>
      <c r="H1227" s="9" t="str">
        <f>IF(Search!$F$5="","",IF(Inventory!$AJ1227&gt;Search!$F$5,"",1))</f>
        <v/>
      </c>
      <c r="I1227" s="9" t="str">
        <f>IF(Search!$F$7="","",IF(Search!$F$8="",IF(ISNUMBER(SEARCH(Search!$F$7,$AL1227))=TRUE,1,""),""))</f>
        <v/>
      </c>
      <c r="J1227" s="9" t="str">
        <f>IF($AL1227=Search!$F$8,1,"")</f>
        <v/>
      </c>
      <c r="K1227" s="9" t="str">
        <f>IF(Search!$I$4="","",IF(COUNTA($AS1227)=1,IF(Search!$I$4="N","N",1),""))</f>
        <v/>
      </c>
      <c r="L1227" s="9" t="str">
        <f>IF(Search!$I$5="","",IF($AS1227="RC",1,""))</f>
        <v/>
      </c>
      <c r="M1227" s="9" t="str">
        <f>IF(Search!$I$6="","",IF($AS1227="RCP",1,""))</f>
        <v/>
      </c>
      <c r="N1227" s="9" t="str">
        <f>IF(Search!$I$8="","",IF(COUNTA($AT1227)=1,IF(Search!$I$8="N","N",1),""))</f>
        <v/>
      </c>
      <c r="O1227" s="9" t="str">
        <f>IF(Search!$L$4="","",IF(COUNTA($AU1227)=1,IF(Search!$L$4="N","N",1),""))</f>
        <v/>
      </c>
      <c r="P1227" s="9" t="str">
        <f>IF(Search!$L$5="","",IF(ISNUMBER(SEARCH("Jersey",$AU1227))=TRUE,IF(Search!$L$5="N","N",1),""))</f>
        <v/>
      </c>
      <c r="Q1227" s="9" t="str">
        <f>IF(Search!$L$6="","",IF(ISNUMBER(SEARCH("Patch",$AU1227))=TRUE,IF(Search!$L$6="N","N",1),""))</f>
        <v/>
      </c>
      <c r="R1227" s="9" t="str">
        <f>IF(Search!$L$7="","",IF(ISNUMBER(SEARCH("Shield",$AU1227))=TRUE,IF(Search!$L$7="N","N",1),""))</f>
        <v/>
      </c>
      <c r="S1227" s="9" t="str">
        <f>IF(Search!$L$8="","",IF(ISNUMBER(SEARCH("Stick",$AU1227))=TRUE,IF(Search!$L$8="N","N",1),""))</f>
        <v/>
      </c>
      <c r="T1227" s="9" t="str">
        <f>IF(Search!$O$4="","",IF(COUNTA($AW1227)=1,IF(Search!$O$4="N","N",1),""))</f>
        <v/>
      </c>
      <c r="U1227" s="9" t="str">
        <f>IF(Search!$O$5="","",IF($AW1227="","",IF($AW1227&lt;Search!$O$5,"",1)))</f>
        <v/>
      </c>
      <c r="V1227" s="9" t="str">
        <f>IF(Search!$O$6="","",IF($AW1227="","",IF($AW1227&gt;Search!$O$6,"",1)))</f>
        <v/>
      </c>
      <c r="W1227" s="9" t="str">
        <f>IF(Search!$U$4="","",IF($AX1227="","",1))</f>
        <v/>
      </c>
      <c r="X1227" s="9" t="str">
        <f>IF(Search!$U$5="","",IF(ISNUMBER(SEARCH(Search!$U$5,$AX1227))=TRUE,IF(Search!$U$5="N","N",1),""))</f>
        <v/>
      </c>
      <c r="Y1227" s="9" t="str">
        <f>IF(Search!$U$6="","",IF($AY1227&lt;Search!$U$6,"",1))</f>
        <v/>
      </c>
      <c r="Z1227" s="9" t="str">
        <f>IF(Search!$R$4="","",IF(Inventory!$BA1227&lt;Search!$R$4,"",1))</f>
        <v/>
      </c>
      <c r="AA1227" s="9" t="str">
        <f>IF(Search!$R$5="","",IF($BA1227&gt;Search!$R$5,"",1))</f>
        <v/>
      </c>
      <c r="AB1227" s="9" t="str">
        <f>IF(Search!$R$6="","",IF($BB1227&lt;Search!$R$6,"",1))</f>
        <v/>
      </c>
      <c r="AC1227" s="9" t="str">
        <f>IF(Search!$R$7="","",IF($BB1227&lt;Search!$R$7,"",1))</f>
        <v/>
      </c>
      <c r="AD1227" s="45" t="str">
        <f>IF(COUNTIF($A1227:$AC1227,"n")&gt;0,"",IF(SUM($A1227:$AC1227)=COUNTA(Search!$C$4:$C$8,Search!$F$4:$F$8,Search!$I$4:$I$6,Search!$I$8,Search!$L$4:$L$8,Search!$O$4:$O$8,Search!$R$4:$R$7,Search!$U$4:$U$7)-COUNTIF(Search!$C$4:$U$7,"n"),1+LARGE($AD$1:AD1226,1),""))</f>
        <v/>
      </c>
      <c r="AE1227" s="45" t="str">
        <f t="shared" si="60"/>
        <v/>
      </c>
      <c r="AF1227" s="45" t="str">
        <f>IF(AD1227="","",COUNTIF($AE$1:$AE1226,$AE1227)+RANK($AE1227,$AE$2:$AE$10540,1))</f>
        <v/>
      </c>
      <c r="AG1227" s="45" t="str">
        <f t="shared" si="61"/>
        <v/>
      </c>
      <c r="AH1227" s="45" t="str">
        <f>IF($AD1227="","",COUNTIF($AG$1:$AG1226,$AG1227)+RANK($AG1227,$AG$1:$AG$10539,0))</f>
        <v/>
      </c>
      <c r="AI1227" s="10" t="str">
        <f t="shared" si="62"/>
        <v>2008-09 Upper Deck #224 Colton Gillies YG MIN    /   $6</v>
      </c>
      <c r="AJ1227" s="11">
        <v>2008</v>
      </c>
      <c r="AK1227" s="17" t="s">
        <v>1985</v>
      </c>
      <c r="AL1227" s="12" t="s">
        <v>7</v>
      </c>
      <c r="AM1227" s="10">
        <v>224</v>
      </c>
      <c r="AN1227" s="12" t="s">
        <v>776</v>
      </c>
      <c r="AO1227" s="9" t="s">
        <v>1950</v>
      </c>
      <c r="AP1227" s="9"/>
      <c r="AQ1227" s="9"/>
      <c r="AR1227" s="14" t="s">
        <v>2128</v>
      </c>
      <c r="AS1227" s="9"/>
      <c r="AT1227" s="9"/>
      <c r="AU1227" s="9"/>
      <c r="AV1227" s="13"/>
      <c r="AW1227" s="13"/>
      <c r="AX1227" s="9"/>
      <c r="AY1227" s="9"/>
      <c r="AZ1227" s="9"/>
      <c r="BA1227" s="40">
        <v>6</v>
      </c>
      <c r="BB1227" s="33"/>
      <c r="BC1227" s="36"/>
      <c r="BD1227" s="12" t="s">
        <v>1771</v>
      </c>
    </row>
    <row r="1228" spans="1:56" s="12" customFormat="1" x14ac:dyDescent="0.2">
      <c r="A1228" s="9" t="str">
        <f>IF(Search!$C$5="","",IF(COUNTA(Inventory!$AP1228)=1,1,""))</f>
        <v/>
      </c>
      <c r="B1228" s="9" t="str">
        <f>IF(Search!$C$4="","",IF(ISNUMBER(SEARCH(Search!$C$4,$AR1228))=TRUE,1,""))</f>
        <v/>
      </c>
      <c r="C1228" s="9" t="str">
        <f>IF(Search!$C$6="x",IF(COUNTA($AQ1228)=1,1,"N"),IF(COUNTA($AQ1228)=1,"N",""))</f>
        <v/>
      </c>
      <c r="D1228" s="9" t="str">
        <f>IF(Search!$O$8="","",IF(ISNUMBER(SEARCH(Search!$O$8,$BD1228))=TRUE,1,""))</f>
        <v/>
      </c>
      <c r="E1228" s="9" t="str">
        <f>IF(Search!$C$7="","",IF(ISNUMBER(SEARCH(Search!$C$7,$AN1228))=TRUE,1,""))</f>
        <v/>
      </c>
      <c r="F1228" s="9" t="str">
        <f>IF(Search!$C$8="","",IF(ISNUMBER(SEARCH(Search!$C$8,$AO1228))=TRUE,1,""))</f>
        <v/>
      </c>
      <c r="G1228" s="9" t="str">
        <f>IF(Search!$F$4="","",IF(Inventory!$AJ1228&lt;Search!$F$4,"",1))</f>
        <v/>
      </c>
      <c r="H1228" s="9" t="str">
        <f>IF(Search!$F$5="","",IF(Inventory!$AJ1228&gt;Search!$F$5,"",1))</f>
        <v/>
      </c>
      <c r="I1228" s="9" t="str">
        <f>IF(Search!$F$7="","",IF(Search!$F$8="",IF(ISNUMBER(SEARCH(Search!$F$7,$AL1228))=TRUE,1,""),""))</f>
        <v/>
      </c>
      <c r="J1228" s="9" t="str">
        <f>IF($AL1228=Search!$F$8,1,"")</f>
        <v/>
      </c>
      <c r="K1228" s="9" t="str">
        <f>IF(Search!$I$4="","",IF(COUNTA($AS1228)=1,IF(Search!$I$4="N","N",1),""))</f>
        <v/>
      </c>
      <c r="L1228" s="9" t="str">
        <f>IF(Search!$I$5="","",IF($AS1228="RC",1,""))</f>
        <v/>
      </c>
      <c r="M1228" s="9" t="str">
        <f>IF(Search!$I$6="","",IF($AS1228="RCP",1,""))</f>
        <v/>
      </c>
      <c r="N1228" s="9" t="str">
        <f>IF(Search!$I$8="","",IF(COUNTA($AT1228)=1,IF(Search!$I$8="N","N",1),""))</f>
        <v/>
      </c>
      <c r="O1228" s="9" t="str">
        <f>IF(Search!$L$4="","",IF(COUNTA($AU1228)=1,IF(Search!$L$4="N","N",1),""))</f>
        <v/>
      </c>
      <c r="P1228" s="9" t="str">
        <f>IF(Search!$L$5="","",IF(ISNUMBER(SEARCH("Jersey",$AU1228))=TRUE,IF(Search!$L$5="N","N",1),""))</f>
        <v/>
      </c>
      <c r="Q1228" s="9" t="str">
        <f>IF(Search!$L$6="","",IF(ISNUMBER(SEARCH("Patch",$AU1228))=TRUE,IF(Search!$L$6="N","N",1),""))</f>
        <v/>
      </c>
      <c r="R1228" s="9" t="str">
        <f>IF(Search!$L$7="","",IF(ISNUMBER(SEARCH("Shield",$AU1228))=TRUE,IF(Search!$L$7="N","N",1),""))</f>
        <v/>
      </c>
      <c r="S1228" s="9" t="str">
        <f>IF(Search!$L$8="","",IF(ISNUMBER(SEARCH("Stick",$AU1228))=TRUE,IF(Search!$L$8="N","N",1),""))</f>
        <v/>
      </c>
      <c r="T1228" s="9" t="str">
        <f>IF(Search!$O$4="","",IF(COUNTA($AW1228)=1,IF(Search!$O$4="N","N",1),""))</f>
        <v/>
      </c>
      <c r="U1228" s="9" t="str">
        <f>IF(Search!$O$5="","",IF($AW1228="","",IF($AW1228&lt;Search!$O$5,"",1)))</f>
        <v/>
      </c>
      <c r="V1228" s="9" t="str">
        <f>IF(Search!$O$6="","",IF($AW1228="","",IF($AW1228&gt;Search!$O$6,"",1)))</f>
        <v/>
      </c>
      <c r="W1228" s="9" t="str">
        <f>IF(Search!$U$4="","",IF($AX1228="","",1))</f>
        <v/>
      </c>
      <c r="X1228" s="9" t="str">
        <f>IF(Search!$U$5="","",IF(ISNUMBER(SEARCH(Search!$U$5,$AX1228))=TRUE,IF(Search!$U$5="N","N",1),""))</f>
        <v/>
      </c>
      <c r="Y1228" s="9" t="str">
        <f>IF(Search!$U$6="","",IF($AY1228&lt;Search!$U$6,"",1))</f>
        <v/>
      </c>
      <c r="Z1228" s="9" t="str">
        <f>IF(Search!$R$4="","",IF(Inventory!$BA1228&lt;Search!$R$4,"",1))</f>
        <v/>
      </c>
      <c r="AA1228" s="9" t="str">
        <f>IF(Search!$R$5="","",IF($BA1228&gt;Search!$R$5,"",1))</f>
        <v/>
      </c>
      <c r="AB1228" s="9" t="str">
        <f>IF(Search!$R$6="","",IF($BB1228&lt;Search!$R$6,"",1))</f>
        <v/>
      </c>
      <c r="AC1228" s="9" t="str">
        <f>IF(Search!$R$7="","",IF($BB1228&lt;Search!$R$7,"",1))</f>
        <v/>
      </c>
      <c r="AD1228" s="45" t="str">
        <f>IF(COUNTIF($A1228:$AC1228,"n")&gt;0,"",IF(SUM($A1228:$AC1228)=COUNTA(Search!$C$4:$C$8,Search!$F$4:$F$8,Search!$I$4:$I$6,Search!$I$8,Search!$L$4:$L$8,Search!$O$4:$O$8,Search!$R$4:$R$7,Search!$U$4:$U$7)-COUNTIF(Search!$C$4:$U$7,"n"),1+LARGE($AD$1:AD1227,1),""))</f>
        <v/>
      </c>
      <c r="AE1228" s="45" t="str">
        <f t="shared" si="60"/>
        <v/>
      </c>
      <c r="AF1228" s="45" t="str">
        <f>IF(AD1228="","",COUNTIF($AE$1:$AE1227,$AE1228)+RANK($AE1228,$AE$2:$AE$10540,1))</f>
        <v/>
      </c>
      <c r="AG1228" s="45" t="str">
        <f t="shared" si="61"/>
        <v/>
      </c>
      <c r="AH1228" s="45" t="str">
        <f>IF($AD1228="","",COUNTIF($AG$1:$AG1227,$AG1228)+RANK($AG1228,$AG$1:$AG$10539,0))</f>
        <v/>
      </c>
      <c r="AI1228" s="10" t="str">
        <f t="shared" si="62"/>
        <v>2008-09 Upper Deck #225 Matt D'Agostini YG MTL    /   $10</v>
      </c>
      <c r="AJ1228" s="11">
        <v>2008</v>
      </c>
      <c r="AK1228" s="17" t="s">
        <v>1985</v>
      </c>
      <c r="AL1228" s="12" t="s">
        <v>7</v>
      </c>
      <c r="AM1228" s="10">
        <v>225</v>
      </c>
      <c r="AN1228" s="12" t="s">
        <v>777</v>
      </c>
      <c r="AO1228" s="9" t="s">
        <v>1911</v>
      </c>
      <c r="AP1228" s="9"/>
      <c r="AQ1228" s="9"/>
      <c r="AR1228" s="14" t="s">
        <v>2128</v>
      </c>
      <c r="AS1228" s="9"/>
      <c r="AT1228" s="9"/>
      <c r="AU1228" s="9"/>
      <c r="AV1228" s="13"/>
      <c r="AW1228" s="13"/>
      <c r="AX1228" s="9"/>
      <c r="AY1228" s="9"/>
      <c r="AZ1228" s="9"/>
      <c r="BA1228" s="40">
        <v>10</v>
      </c>
      <c r="BB1228" s="33"/>
      <c r="BC1228" s="36"/>
      <c r="BD1228" s="12" t="s">
        <v>1771</v>
      </c>
    </row>
    <row r="1229" spans="1:56" s="12" customFormat="1" x14ac:dyDescent="0.2">
      <c r="A1229" s="9" t="str">
        <f>IF(Search!$C$5="","",IF(COUNTA(Inventory!$AP1229)=1,1,""))</f>
        <v/>
      </c>
      <c r="B1229" s="9" t="str">
        <f>IF(Search!$C$4="","",IF(ISNUMBER(SEARCH(Search!$C$4,$AR1229))=TRUE,1,""))</f>
        <v/>
      </c>
      <c r="C1229" s="9" t="str">
        <f>IF(Search!$C$6="x",IF(COUNTA($AQ1229)=1,1,"N"),IF(COUNTA($AQ1229)=1,"N",""))</f>
        <v/>
      </c>
      <c r="D1229" s="9" t="str">
        <f>IF(Search!$O$8="","",IF(ISNUMBER(SEARCH(Search!$O$8,$BD1229))=TRUE,1,""))</f>
        <v/>
      </c>
      <c r="E1229" s="9" t="str">
        <f>IF(Search!$C$7="","",IF(ISNUMBER(SEARCH(Search!$C$7,$AN1229))=TRUE,1,""))</f>
        <v/>
      </c>
      <c r="F1229" s="9" t="str">
        <f>IF(Search!$C$8="","",IF(ISNUMBER(SEARCH(Search!$C$8,$AO1229))=TRUE,1,""))</f>
        <v/>
      </c>
      <c r="G1229" s="9" t="str">
        <f>IF(Search!$F$4="","",IF(Inventory!$AJ1229&lt;Search!$F$4,"",1))</f>
        <v/>
      </c>
      <c r="H1229" s="9" t="str">
        <f>IF(Search!$F$5="","",IF(Inventory!$AJ1229&gt;Search!$F$5,"",1))</f>
        <v/>
      </c>
      <c r="I1229" s="9" t="str">
        <f>IF(Search!$F$7="","",IF(Search!$F$8="",IF(ISNUMBER(SEARCH(Search!$F$7,$AL1229))=TRUE,1,""),""))</f>
        <v/>
      </c>
      <c r="J1229" s="9" t="str">
        <f>IF($AL1229=Search!$F$8,1,"")</f>
        <v/>
      </c>
      <c r="K1229" s="9" t="str">
        <f>IF(Search!$I$4="","",IF(COUNTA($AS1229)=1,IF(Search!$I$4="N","N",1),""))</f>
        <v/>
      </c>
      <c r="L1229" s="9" t="str">
        <f>IF(Search!$I$5="","",IF($AS1229="RC",1,""))</f>
        <v/>
      </c>
      <c r="M1229" s="9" t="str">
        <f>IF(Search!$I$6="","",IF($AS1229="RCP",1,""))</f>
        <v/>
      </c>
      <c r="N1229" s="9" t="str">
        <f>IF(Search!$I$8="","",IF(COUNTA($AT1229)=1,IF(Search!$I$8="N","N",1),""))</f>
        <v/>
      </c>
      <c r="O1229" s="9" t="str">
        <f>IF(Search!$L$4="","",IF(COUNTA($AU1229)=1,IF(Search!$L$4="N","N",1),""))</f>
        <v/>
      </c>
      <c r="P1229" s="9" t="str">
        <f>IF(Search!$L$5="","",IF(ISNUMBER(SEARCH("Jersey",$AU1229))=TRUE,IF(Search!$L$5="N","N",1),""))</f>
        <v/>
      </c>
      <c r="Q1229" s="9" t="str">
        <f>IF(Search!$L$6="","",IF(ISNUMBER(SEARCH("Patch",$AU1229))=TRUE,IF(Search!$L$6="N","N",1),""))</f>
        <v/>
      </c>
      <c r="R1229" s="9" t="str">
        <f>IF(Search!$L$7="","",IF(ISNUMBER(SEARCH("Shield",$AU1229))=TRUE,IF(Search!$L$7="N","N",1),""))</f>
        <v/>
      </c>
      <c r="S1229" s="9" t="str">
        <f>IF(Search!$L$8="","",IF(ISNUMBER(SEARCH("Stick",$AU1229))=TRUE,IF(Search!$L$8="N","N",1),""))</f>
        <v/>
      </c>
      <c r="T1229" s="9" t="str">
        <f>IF(Search!$O$4="","",IF(COUNTA($AW1229)=1,IF(Search!$O$4="N","N",1),""))</f>
        <v/>
      </c>
      <c r="U1229" s="9" t="str">
        <f>IF(Search!$O$5="","",IF($AW1229="","",IF($AW1229&lt;Search!$O$5,"",1)))</f>
        <v/>
      </c>
      <c r="V1229" s="9" t="str">
        <f>IF(Search!$O$6="","",IF($AW1229="","",IF($AW1229&gt;Search!$O$6,"",1)))</f>
        <v/>
      </c>
      <c r="W1229" s="9" t="str">
        <f>IF(Search!$U$4="","",IF($AX1229="","",1))</f>
        <v/>
      </c>
      <c r="X1229" s="9" t="str">
        <f>IF(Search!$U$5="","",IF(ISNUMBER(SEARCH(Search!$U$5,$AX1229))=TRUE,IF(Search!$U$5="N","N",1),""))</f>
        <v/>
      </c>
      <c r="Y1229" s="9" t="str">
        <f>IF(Search!$U$6="","",IF($AY1229&lt;Search!$U$6,"",1))</f>
        <v/>
      </c>
      <c r="Z1229" s="9" t="str">
        <f>IF(Search!$R$4="","",IF(Inventory!$BA1229&lt;Search!$R$4,"",1))</f>
        <v/>
      </c>
      <c r="AA1229" s="9" t="str">
        <f>IF(Search!$R$5="","",IF($BA1229&gt;Search!$R$5,"",1))</f>
        <v/>
      </c>
      <c r="AB1229" s="9" t="str">
        <f>IF(Search!$R$6="","",IF($BB1229&lt;Search!$R$6,"",1))</f>
        <v/>
      </c>
      <c r="AC1229" s="9" t="str">
        <f>IF(Search!$R$7="","",IF($BB1229&lt;Search!$R$7,"",1))</f>
        <v/>
      </c>
      <c r="AD1229" s="45" t="str">
        <f>IF(COUNTIF($A1229:$AC1229,"n")&gt;0,"",IF(SUM($A1229:$AC1229)=COUNTA(Search!$C$4:$C$8,Search!$F$4:$F$8,Search!$I$4:$I$6,Search!$I$8,Search!$L$4:$L$8,Search!$O$4:$O$8,Search!$R$4:$R$7,Search!$U$4:$U$7)-COUNTIF(Search!$C$4:$U$7,"n"),1+LARGE($AD$1:AD1228,1),""))</f>
        <v/>
      </c>
      <c r="AE1229" s="45" t="str">
        <f t="shared" si="60"/>
        <v/>
      </c>
      <c r="AF1229" s="45" t="str">
        <f>IF(AD1229="","",COUNTIF($AE$1:$AE1228,$AE1229)+RANK($AE1229,$AE$2:$AE$10540,1))</f>
        <v/>
      </c>
      <c r="AG1229" s="45" t="str">
        <f t="shared" si="61"/>
        <v/>
      </c>
      <c r="AH1229" s="45" t="str">
        <f>IF($AD1229="","",COUNTIF($AG$1:$AG1228,$AG1229)+RANK($AG1229,$AG$1:$AG$10539,0))</f>
        <v/>
      </c>
      <c r="AI1229" s="10" t="str">
        <f t="shared" si="62"/>
        <v>2008-09 Upper Deck #226 Ryan Jones YG NAS    /   $8</v>
      </c>
      <c r="AJ1229" s="11">
        <v>2008</v>
      </c>
      <c r="AK1229" s="17" t="s">
        <v>1985</v>
      </c>
      <c r="AL1229" s="12" t="s">
        <v>7</v>
      </c>
      <c r="AM1229" s="10">
        <v>226</v>
      </c>
      <c r="AN1229" s="12" t="s">
        <v>778</v>
      </c>
      <c r="AO1229" s="9" t="s">
        <v>1948</v>
      </c>
      <c r="AP1229" s="9"/>
      <c r="AQ1229" s="9"/>
      <c r="AR1229" s="14" t="s">
        <v>2128</v>
      </c>
      <c r="AS1229" s="9"/>
      <c r="AT1229" s="9"/>
      <c r="AU1229" s="9"/>
      <c r="AV1229" s="13"/>
      <c r="AW1229" s="13"/>
      <c r="AX1229" s="9"/>
      <c r="AY1229" s="9"/>
      <c r="AZ1229" s="9"/>
      <c r="BA1229" s="40">
        <v>8</v>
      </c>
      <c r="BB1229" s="33"/>
      <c r="BC1229" s="36"/>
      <c r="BD1229" s="12" t="s">
        <v>1771</v>
      </c>
    </row>
    <row r="1230" spans="1:56" s="12" customFormat="1" x14ac:dyDescent="0.2">
      <c r="A1230" s="9" t="str">
        <f>IF(Search!$C$5="","",IF(COUNTA(Inventory!$AP1230)=1,1,""))</f>
        <v/>
      </c>
      <c r="B1230" s="9" t="str">
        <f>IF(Search!$C$4="","",IF(ISNUMBER(SEARCH(Search!$C$4,$AR1230))=TRUE,1,""))</f>
        <v/>
      </c>
      <c r="C1230" s="9" t="str">
        <f>IF(Search!$C$6="x",IF(COUNTA($AQ1230)=1,1,"N"),IF(COUNTA($AQ1230)=1,"N",""))</f>
        <v/>
      </c>
      <c r="D1230" s="9" t="str">
        <f>IF(Search!$O$8="","",IF(ISNUMBER(SEARCH(Search!$O$8,$BD1230))=TRUE,1,""))</f>
        <v/>
      </c>
      <c r="E1230" s="9" t="str">
        <f>IF(Search!$C$7="","",IF(ISNUMBER(SEARCH(Search!$C$7,$AN1230))=TRUE,1,""))</f>
        <v/>
      </c>
      <c r="F1230" s="9" t="str">
        <f>IF(Search!$C$8="","",IF(ISNUMBER(SEARCH(Search!$C$8,$AO1230))=TRUE,1,""))</f>
        <v/>
      </c>
      <c r="G1230" s="9" t="str">
        <f>IF(Search!$F$4="","",IF(Inventory!$AJ1230&lt;Search!$F$4,"",1))</f>
        <v/>
      </c>
      <c r="H1230" s="9" t="str">
        <f>IF(Search!$F$5="","",IF(Inventory!$AJ1230&gt;Search!$F$5,"",1))</f>
        <v/>
      </c>
      <c r="I1230" s="9" t="str">
        <f>IF(Search!$F$7="","",IF(Search!$F$8="",IF(ISNUMBER(SEARCH(Search!$F$7,$AL1230))=TRUE,1,""),""))</f>
        <v/>
      </c>
      <c r="J1230" s="9" t="str">
        <f>IF($AL1230=Search!$F$8,1,"")</f>
        <v/>
      </c>
      <c r="K1230" s="9" t="str">
        <f>IF(Search!$I$4="","",IF(COUNTA($AS1230)=1,IF(Search!$I$4="N","N",1),""))</f>
        <v/>
      </c>
      <c r="L1230" s="9" t="str">
        <f>IF(Search!$I$5="","",IF($AS1230="RC",1,""))</f>
        <v/>
      </c>
      <c r="M1230" s="9" t="str">
        <f>IF(Search!$I$6="","",IF($AS1230="RCP",1,""))</f>
        <v/>
      </c>
      <c r="N1230" s="9" t="str">
        <f>IF(Search!$I$8="","",IF(COUNTA($AT1230)=1,IF(Search!$I$8="N","N",1),""))</f>
        <v/>
      </c>
      <c r="O1230" s="9" t="str">
        <f>IF(Search!$L$4="","",IF(COUNTA($AU1230)=1,IF(Search!$L$4="N","N",1),""))</f>
        <v/>
      </c>
      <c r="P1230" s="9" t="str">
        <f>IF(Search!$L$5="","",IF(ISNUMBER(SEARCH("Jersey",$AU1230))=TRUE,IF(Search!$L$5="N","N",1),""))</f>
        <v/>
      </c>
      <c r="Q1230" s="9" t="str">
        <f>IF(Search!$L$6="","",IF(ISNUMBER(SEARCH("Patch",$AU1230))=TRUE,IF(Search!$L$6="N","N",1),""))</f>
        <v/>
      </c>
      <c r="R1230" s="9" t="str">
        <f>IF(Search!$L$7="","",IF(ISNUMBER(SEARCH("Shield",$AU1230))=TRUE,IF(Search!$L$7="N","N",1),""))</f>
        <v/>
      </c>
      <c r="S1230" s="9" t="str">
        <f>IF(Search!$L$8="","",IF(ISNUMBER(SEARCH("Stick",$AU1230))=TRUE,IF(Search!$L$8="N","N",1),""))</f>
        <v/>
      </c>
      <c r="T1230" s="9" t="str">
        <f>IF(Search!$O$4="","",IF(COUNTA($AW1230)=1,IF(Search!$O$4="N","N",1),""))</f>
        <v/>
      </c>
      <c r="U1230" s="9" t="str">
        <f>IF(Search!$O$5="","",IF($AW1230="","",IF($AW1230&lt;Search!$O$5,"",1)))</f>
        <v/>
      </c>
      <c r="V1230" s="9" t="str">
        <f>IF(Search!$O$6="","",IF($AW1230="","",IF($AW1230&gt;Search!$O$6,"",1)))</f>
        <v/>
      </c>
      <c r="W1230" s="9" t="str">
        <f>IF(Search!$U$4="","",IF($AX1230="","",1))</f>
        <v/>
      </c>
      <c r="X1230" s="9" t="str">
        <f>IF(Search!$U$5="","",IF(ISNUMBER(SEARCH(Search!$U$5,$AX1230))=TRUE,IF(Search!$U$5="N","N",1),""))</f>
        <v/>
      </c>
      <c r="Y1230" s="9" t="str">
        <f>IF(Search!$U$6="","",IF($AY1230&lt;Search!$U$6,"",1))</f>
        <v/>
      </c>
      <c r="Z1230" s="9" t="str">
        <f>IF(Search!$R$4="","",IF(Inventory!$BA1230&lt;Search!$R$4,"",1))</f>
        <v/>
      </c>
      <c r="AA1230" s="9" t="str">
        <f>IF(Search!$R$5="","",IF($BA1230&gt;Search!$R$5,"",1))</f>
        <v/>
      </c>
      <c r="AB1230" s="9" t="str">
        <f>IF(Search!$R$6="","",IF($BB1230&lt;Search!$R$6,"",1))</f>
        <v/>
      </c>
      <c r="AC1230" s="9" t="str">
        <f>IF(Search!$R$7="","",IF($BB1230&lt;Search!$R$7,"",1))</f>
        <v/>
      </c>
      <c r="AD1230" s="45" t="str">
        <f>IF(COUNTIF($A1230:$AC1230,"n")&gt;0,"",IF(SUM($A1230:$AC1230)=COUNTA(Search!$C$4:$C$8,Search!$F$4:$F$8,Search!$I$4:$I$6,Search!$I$8,Search!$L$4:$L$8,Search!$O$4:$O$8,Search!$R$4:$R$7,Search!$U$4:$U$7)-COUNTIF(Search!$C$4:$U$7,"n"),1+LARGE($AD$1:AD1229,1),""))</f>
        <v/>
      </c>
      <c r="AE1230" s="45" t="str">
        <f t="shared" si="60"/>
        <v/>
      </c>
      <c r="AF1230" s="45" t="str">
        <f>IF(AD1230="","",COUNTIF($AE$1:$AE1229,$AE1230)+RANK($AE1230,$AE$2:$AE$10540,1))</f>
        <v/>
      </c>
      <c r="AG1230" s="45" t="str">
        <f t="shared" si="61"/>
        <v/>
      </c>
      <c r="AH1230" s="45" t="str">
        <f>IF($AD1230="","",COUNTIF($AG$1:$AG1229,$AG1230)+RANK($AG1230,$AG$1:$AG$10539,0))</f>
        <v/>
      </c>
      <c r="AI1230" s="10" t="str">
        <f t="shared" si="62"/>
        <v>2008-09 Upper Deck #227 Patric Hornqvist YG NAS    /   $8</v>
      </c>
      <c r="AJ1230" s="11">
        <v>2008</v>
      </c>
      <c r="AK1230" s="17" t="s">
        <v>1985</v>
      </c>
      <c r="AL1230" s="12" t="s">
        <v>7</v>
      </c>
      <c r="AM1230" s="10">
        <v>227</v>
      </c>
      <c r="AN1230" s="12" t="s">
        <v>779</v>
      </c>
      <c r="AO1230" s="9" t="s">
        <v>1948</v>
      </c>
      <c r="AP1230" s="9"/>
      <c r="AQ1230" s="9"/>
      <c r="AR1230" s="14" t="s">
        <v>2128</v>
      </c>
      <c r="AS1230" s="9"/>
      <c r="AT1230" s="9"/>
      <c r="AU1230" s="9"/>
      <c r="AV1230" s="13"/>
      <c r="AW1230" s="13"/>
      <c r="AX1230" s="9"/>
      <c r="AY1230" s="9"/>
      <c r="AZ1230" s="9"/>
      <c r="BA1230" s="40">
        <v>8</v>
      </c>
      <c r="BB1230" s="33"/>
      <c r="BC1230" s="36"/>
      <c r="BD1230" s="12" t="s">
        <v>1771</v>
      </c>
    </row>
    <row r="1231" spans="1:56" s="12" customFormat="1" x14ac:dyDescent="0.2">
      <c r="A1231" s="9" t="str">
        <f>IF(Search!$C$5="","",IF(COUNTA(Inventory!$AP1231)=1,1,""))</f>
        <v/>
      </c>
      <c r="B1231" s="9" t="str">
        <f>IF(Search!$C$4="","",IF(ISNUMBER(SEARCH(Search!$C$4,$AR1231))=TRUE,1,""))</f>
        <v/>
      </c>
      <c r="C1231" s="9" t="str">
        <f>IF(Search!$C$6="x",IF(COUNTA($AQ1231)=1,1,"N"),IF(COUNTA($AQ1231)=1,"N",""))</f>
        <v/>
      </c>
      <c r="D1231" s="9" t="str">
        <f>IF(Search!$O$8="","",IF(ISNUMBER(SEARCH(Search!$O$8,$BD1231))=TRUE,1,""))</f>
        <v/>
      </c>
      <c r="E1231" s="9" t="str">
        <f>IF(Search!$C$7="","",IF(ISNUMBER(SEARCH(Search!$C$7,$AN1231))=TRUE,1,""))</f>
        <v/>
      </c>
      <c r="F1231" s="9" t="str">
        <f>IF(Search!$C$8="","",IF(ISNUMBER(SEARCH(Search!$C$8,$AO1231))=TRUE,1,""))</f>
        <v/>
      </c>
      <c r="G1231" s="9" t="str">
        <f>IF(Search!$F$4="","",IF(Inventory!$AJ1231&lt;Search!$F$4,"",1))</f>
        <v/>
      </c>
      <c r="H1231" s="9" t="str">
        <f>IF(Search!$F$5="","",IF(Inventory!$AJ1231&gt;Search!$F$5,"",1))</f>
        <v/>
      </c>
      <c r="I1231" s="9" t="str">
        <f>IF(Search!$F$7="","",IF(Search!$F$8="",IF(ISNUMBER(SEARCH(Search!$F$7,$AL1231))=TRUE,1,""),""))</f>
        <v/>
      </c>
      <c r="J1231" s="9" t="str">
        <f>IF($AL1231=Search!$F$8,1,"")</f>
        <v/>
      </c>
      <c r="K1231" s="9" t="str">
        <f>IF(Search!$I$4="","",IF(COUNTA($AS1231)=1,IF(Search!$I$4="N","N",1),""))</f>
        <v/>
      </c>
      <c r="L1231" s="9" t="str">
        <f>IF(Search!$I$5="","",IF($AS1231="RC",1,""))</f>
        <v/>
      </c>
      <c r="M1231" s="9" t="str">
        <f>IF(Search!$I$6="","",IF($AS1231="RCP",1,""))</f>
        <v/>
      </c>
      <c r="N1231" s="9" t="str">
        <f>IF(Search!$I$8="","",IF(COUNTA($AT1231)=1,IF(Search!$I$8="N","N",1),""))</f>
        <v/>
      </c>
      <c r="O1231" s="9" t="str">
        <f>IF(Search!$L$4="","",IF(COUNTA($AU1231)=1,IF(Search!$L$4="N","N",1),""))</f>
        <v/>
      </c>
      <c r="P1231" s="9" t="str">
        <f>IF(Search!$L$5="","",IF(ISNUMBER(SEARCH("Jersey",$AU1231))=TRUE,IF(Search!$L$5="N","N",1),""))</f>
        <v/>
      </c>
      <c r="Q1231" s="9" t="str">
        <f>IF(Search!$L$6="","",IF(ISNUMBER(SEARCH("Patch",$AU1231))=TRUE,IF(Search!$L$6="N","N",1),""))</f>
        <v/>
      </c>
      <c r="R1231" s="9" t="str">
        <f>IF(Search!$L$7="","",IF(ISNUMBER(SEARCH("Shield",$AU1231))=TRUE,IF(Search!$L$7="N","N",1),""))</f>
        <v/>
      </c>
      <c r="S1231" s="9" t="str">
        <f>IF(Search!$L$8="","",IF(ISNUMBER(SEARCH("Stick",$AU1231))=TRUE,IF(Search!$L$8="N","N",1),""))</f>
        <v/>
      </c>
      <c r="T1231" s="9" t="str">
        <f>IF(Search!$O$4="","",IF(COUNTA($AW1231)=1,IF(Search!$O$4="N","N",1),""))</f>
        <v/>
      </c>
      <c r="U1231" s="9" t="str">
        <f>IF(Search!$O$5="","",IF($AW1231="","",IF($AW1231&lt;Search!$O$5,"",1)))</f>
        <v/>
      </c>
      <c r="V1231" s="9" t="str">
        <f>IF(Search!$O$6="","",IF($AW1231="","",IF($AW1231&gt;Search!$O$6,"",1)))</f>
        <v/>
      </c>
      <c r="W1231" s="9" t="str">
        <f>IF(Search!$U$4="","",IF($AX1231="","",1))</f>
        <v/>
      </c>
      <c r="X1231" s="9" t="str">
        <f>IF(Search!$U$5="","",IF(ISNUMBER(SEARCH(Search!$U$5,$AX1231))=TRUE,IF(Search!$U$5="N","N",1),""))</f>
        <v/>
      </c>
      <c r="Y1231" s="9" t="str">
        <f>IF(Search!$U$6="","",IF($AY1231&lt;Search!$U$6,"",1))</f>
        <v/>
      </c>
      <c r="Z1231" s="9" t="str">
        <f>IF(Search!$R$4="","",IF(Inventory!$BA1231&lt;Search!$R$4,"",1))</f>
        <v/>
      </c>
      <c r="AA1231" s="9" t="str">
        <f>IF(Search!$R$5="","",IF($BA1231&gt;Search!$R$5,"",1))</f>
        <v/>
      </c>
      <c r="AB1231" s="9" t="str">
        <f>IF(Search!$R$6="","",IF($BB1231&lt;Search!$R$6,"",1))</f>
        <v/>
      </c>
      <c r="AC1231" s="9" t="str">
        <f>IF(Search!$R$7="","",IF($BB1231&lt;Search!$R$7,"",1))</f>
        <v/>
      </c>
      <c r="AD1231" s="45" t="str">
        <f>IF(COUNTIF($A1231:$AC1231,"n")&gt;0,"",IF(SUM($A1231:$AC1231)=COUNTA(Search!$C$4:$C$8,Search!$F$4:$F$8,Search!$I$4:$I$6,Search!$I$8,Search!$L$4:$L$8,Search!$O$4:$O$8,Search!$R$4:$R$7,Search!$U$4:$U$7)-COUNTIF(Search!$C$4:$U$7,"n"),1+LARGE($AD$1:AD1230,1),""))</f>
        <v/>
      </c>
      <c r="AE1231" s="45" t="str">
        <f t="shared" si="60"/>
        <v/>
      </c>
      <c r="AF1231" s="45" t="str">
        <f>IF(AD1231="","",COUNTIF($AE$1:$AE1230,$AE1231)+RANK($AE1231,$AE$2:$AE$10540,1))</f>
        <v/>
      </c>
      <c r="AG1231" s="45" t="str">
        <f t="shared" si="61"/>
        <v/>
      </c>
      <c r="AH1231" s="45" t="str">
        <f>IF($AD1231="","",COUNTIF($AG$1:$AG1230,$AG1231)+RANK($AG1231,$AG$1:$AG$10539,0))</f>
        <v/>
      </c>
      <c r="AI1231" s="10" t="str">
        <f t="shared" si="62"/>
        <v>2008-09 Upper Deck #228 Anssi Salmela YG NJD    /   $8</v>
      </c>
      <c r="AJ1231" s="11">
        <v>2008</v>
      </c>
      <c r="AK1231" s="17" t="s">
        <v>1985</v>
      </c>
      <c r="AL1231" s="12" t="s">
        <v>7</v>
      </c>
      <c r="AM1231" s="10">
        <v>228</v>
      </c>
      <c r="AN1231" s="12" t="s">
        <v>780</v>
      </c>
      <c r="AO1231" s="9" t="s">
        <v>1947</v>
      </c>
      <c r="AP1231" s="9"/>
      <c r="AQ1231" s="9"/>
      <c r="AR1231" s="14" t="s">
        <v>2128</v>
      </c>
      <c r="AS1231" s="9"/>
      <c r="AT1231" s="9"/>
      <c r="AU1231" s="9"/>
      <c r="AV1231" s="13"/>
      <c r="AW1231" s="13"/>
      <c r="AX1231" s="9"/>
      <c r="AY1231" s="9"/>
      <c r="AZ1231" s="9"/>
      <c r="BA1231" s="40">
        <v>8</v>
      </c>
      <c r="BB1231" s="33"/>
      <c r="BC1231" s="36"/>
      <c r="BD1231" s="12" t="s">
        <v>1771</v>
      </c>
    </row>
    <row r="1232" spans="1:56" s="12" customFormat="1" x14ac:dyDescent="0.2">
      <c r="A1232" s="9" t="str">
        <f>IF(Search!$C$5="","",IF(COUNTA(Inventory!$AP1232)=1,1,""))</f>
        <v/>
      </c>
      <c r="B1232" s="9" t="str">
        <f>IF(Search!$C$4="","",IF(ISNUMBER(SEARCH(Search!$C$4,$AR1232))=TRUE,1,""))</f>
        <v/>
      </c>
      <c r="C1232" s="9" t="str">
        <f>IF(Search!$C$6="x",IF(COUNTA($AQ1232)=1,1,"N"),IF(COUNTA($AQ1232)=1,"N",""))</f>
        <v/>
      </c>
      <c r="D1232" s="9" t="str">
        <f>IF(Search!$O$8="","",IF(ISNUMBER(SEARCH(Search!$O$8,$BD1232))=TRUE,1,""))</f>
        <v/>
      </c>
      <c r="E1232" s="9" t="str">
        <f>IF(Search!$C$7="","",IF(ISNUMBER(SEARCH(Search!$C$7,$AN1232))=TRUE,1,""))</f>
        <v/>
      </c>
      <c r="F1232" s="9" t="str">
        <f>IF(Search!$C$8="","",IF(ISNUMBER(SEARCH(Search!$C$8,$AO1232))=TRUE,1,""))</f>
        <v/>
      </c>
      <c r="G1232" s="9" t="str">
        <f>IF(Search!$F$4="","",IF(Inventory!$AJ1232&lt;Search!$F$4,"",1))</f>
        <v/>
      </c>
      <c r="H1232" s="9" t="str">
        <f>IF(Search!$F$5="","",IF(Inventory!$AJ1232&gt;Search!$F$5,"",1))</f>
        <v/>
      </c>
      <c r="I1232" s="9" t="str">
        <f>IF(Search!$F$7="","",IF(Search!$F$8="",IF(ISNUMBER(SEARCH(Search!$F$7,$AL1232))=TRUE,1,""),""))</f>
        <v/>
      </c>
      <c r="J1232" s="9" t="str">
        <f>IF($AL1232=Search!$F$8,1,"")</f>
        <v/>
      </c>
      <c r="K1232" s="9" t="str">
        <f>IF(Search!$I$4="","",IF(COUNTA($AS1232)=1,IF(Search!$I$4="N","N",1),""))</f>
        <v/>
      </c>
      <c r="L1232" s="9" t="str">
        <f>IF(Search!$I$5="","",IF($AS1232="RC",1,""))</f>
        <v/>
      </c>
      <c r="M1232" s="9" t="str">
        <f>IF(Search!$I$6="","",IF($AS1232="RCP",1,""))</f>
        <v/>
      </c>
      <c r="N1232" s="9" t="str">
        <f>IF(Search!$I$8="","",IF(COUNTA($AT1232)=1,IF(Search!$I$8="N","N",1),""))</f>
        <v/>
      </c>
      <c r="O1232" s="9" t="str">
        <f>IF(Search!$L$4="","",IF(COUNTA($AU1232)=1,IF(Search!$L$4="N","N",1),""))</f>
        <v/>
      </c>
      <c r="P1232" s="9" t="str">
        <f>IF(Search!$L$5="","",IF(ISNUMBER(SEARCH("Jersey",$AU1232))=TRUE,IF(Search!$L$5="N","N",1),""))</f>
        <v/>
      </c>
      <c r="Q1232" s="9" t="str">
        <f>IF(Search!$L$6="","",IF(ISNUMBER(SEARCH("Patch",$AU1232))=TRUE,IF(Search!$L$6="N","N",1),""))</f>
        <v/>
      </c>
      <c r="R1232" s="9" t="str">
        <f>IF(Search!$L$7="","",IF(ISNUMBER(SEARCH("Shield",$AU1232))=TRUE,IF(Search!$L$7="N","N",1),""))</f>
        <v/>
      </c>
      <c r="S1232" s="9" t="str">
        <f>IF(Search!$L$8="","",IF(ISNUMBER(SEARCH("Stick",$AU1232))=TRUE,IF(Search!$L$8="N","N",1),""))</f>
        <v/>
      </c>
      <c r="T1232" s="9" t="str">
        <f>IF(Search!$O$4="","",IF(COUNTA($AW1232)=1,IF(Search!$O$4="N","N",1),""))</f>
        <v/>
      </c>
      <c r="U1232" s="9" t="str">
        <f>IF(Search!$O$5="","",IF($AW1232="","",IF($AW1232&lt;Search!$O$5,"",1)))</f>
        <v/>
      </c>
      <c r="V1232" s="9" t="str">
        <f>IF(Search!$O$6="","",IF($AW1232="","",IF($AW1232&gt;Search!$O$6,"",1)))</f>
        <v/>
      </c>
      <c r="W1232" s="9" t="str">
        <f>IF(Search!$U$4="","",IF($AX1232="","",1))</f>
        <v/>
      </c>
      <c r="X1232" s="9" t="str">
        <f>IF(Search!$U$5="","",IF(ISNUMBER(SEARCH(Search!$U$5,$AX1232))=TRUE,IF(Search!$U$5="N","N",1),""))</f>
        <v/>
      </c>
      <c r="Y1232" s="9" t="str">
        <f>IF(Search!$U$6="","",IF($AY1232&lt;Search!$U$6,"",1))</f>
        <v/>
      </c>
      <c r="Z1232" s="9" t="str">
        <f>IF(Search!$R$4="","",IF(Inventory!$BA1232&lt;Search!$R$4,"",1))</f>
        <v/>
      </c>
      <c r="AA1232" s="9" t="str">
        <f>IF(Search!$R$5="","",IF($BA1232&gt;Search!$R$5,"",1))</f>
        <v/>
      </c>
      <c r="AB1232" s="9" t="str">
        <f>IF(Search!$R$6="","",IF($BB1232&lt;Search!$R$6,"",1))</f>
        <v/>
      </c>
      <c r="AC1232" s="9" t="str">
        <f>IF(Search!$R$7="","",IF($BB1232&lt;Search!$R$7,"",1))</f>
        <v/>
      </c>
      <c r="AD1232" s="45" t="str">
        <f>IF(COUNTIF($A1232:$AC1232,"n")&gt;0,"",IF(SUM($A1232:$AC1232)=COUNTA(Search!$C$4:$C$8,Search!$F$4:$F$8,Search!$I$4:$I$6,Search!$I$8,Search!$L$4:$L$8,Search!$O$4:$O$8,Search!$R$4:$R$7,Search!$U$4:$U$7)-COUNTIF(Search!$C$4:$U$7,"n"),1+LARGE($AD$1:AD1231,1),""))</f>
        <v/>
      </c>
      <c r="AE1232" s="45" t="str">
        <f t="shared" si="60"/>
        <v/>
      </c>
      <c r="AF1232" s="45" t="str">
        <f>IF(AD1232="","",COUNTIF($AE$1:$AE1231,$AE1232)+RANK($AE1232,$AE$2:$AE$10540,1))</f>
        <v/>
      </c>
      <c r="AG1232" s="45" t="str">
        <f t="shared" si="61"/>
        <v/>
      </c>
      <c r="AH1232" s="45" t="str">
        <f>IF($AD1232="","",COUNTIF($AG$1:$AG1231,$AG1232)+RANK($AG1232,$AG$1:$AG$10539,0))</f>
        <v/>
      </c>
      <c r="AI1232" s="10" t="str">
        <f t="shared" si="62"/>
        <v>2008-09 Upper Deck #229 Kyle Okposo YG NYI    /   $12</v>
      </c>
      <c r="AJ1232" s="11">
        <v>2008</v>
      </c>
      <c r="AK1232" s="17" t="s">
        <v>1985</v>
      </c>
      <c r="AL1232" s="12" t="s">
        <v>7</v>
      </c>
      <c r="AM1232" s="10">
        <v>229</v>
      </c>
      <c r="AN1232" s="12" t="s">
        <v>781</v>
      </c>
      <c r="AO1232" s="9" t="s">
        <v>1914</v>
      </c>
      <c r="AP1232" s="9"/>
      <c r="AQ1232" s="9"/>
      <c r="AR1232" s="14" t="s">
        <v>2128</v>
      </c>
      <c r="AS1232" s="9"/>
      <c r="AT1232" s="9"/>
      <c r="AU1232" s="9"/>
      <c r="AV1232" s="13"/>
      <c r="AW1232" s="13"/>
      <c r="AX1232" s="9"/>
      <c r="AY1232" s="9"/>
      <c r="AZ1232" s="9"/>
      <c r="BA1232" s="40">
        <v>12</v>
      </c>
      <c r="BB1232" s="33"/>
      <c r="BC1232" s="36"/>
      <c r="BD1232" s="12" t="s">
        <v>1771</v>
      </c>
    </row>
    <row r="1233" spans="1:56" s="12" customFormat="1" x14ac:dyDescent="0.2">
      <c r="A1233" s="9" t="str">
        <f>IF(Search!$C$5="","",IF(COUNTA(Inventory!$AP1233)=1,1,""))</f>
        <v/>
      </c>
      <c r="B1233" s="9" t="str">
        <f>IF(Search!$C$4="","",IF(ISNUMBER(SEARCH(Search!$C$4,$AR1233))=TRUE,1,""))</f>
        <v/>
      </c>
      <c r="C1233" s="9" t="str">
        <f>IF(Search!$C$6="x",IF(COUNTA($AQ1233)=1,1,"N"),IF(COUNTA($AQ1233)=1,"N",""))</f>
        <v/>
      </c>
      <c r="D1233" s="9" t="str">
        <f>IF(Search!$O$8="","",IF(ISNUMBER(SEARCH(Search!$O$8,$BD1233))=TRUE,1,""))</f>
        <v/>
      </c>
      <c r="E1233" s="9" t="str">
        <f>IF(Search!$C$7="","",IF(ISNUMBER(SEARCH(Search!$C$7,$AN1233))=TRUE,1,""))</f>
        <v/>
      </c>
      <c r="F1233" s="9" t="str">
        <f>IF(Search!$C$8="","",IF(ISNUMBER(SEARCH(Search!$C$8,$AO1233))=TRUE,1,""))</f>
        <v/>
      </c>
      <c r="G1233" s="9" t="str">
        <f>IF(Search!$F$4="","",IF(Inventory!$AJ1233&lt;Search!$F$4,"",1))</f>
        <v/>
      </c>
      <c r="H1233" s="9" t="str">
        <f>IF(Search!$F$5="","",IF(Inventory!$AJ1233&gt;Search!$F$5,"",1))</f>
        <v/>
      </c>
      <c r="I1233" s="9" t="str">
        <f>IF(Search!$F$7="","",IF(Search!$F$8="",IF(ISNUMBER(SEARCH(Search!$F$7,$AL1233))=TRUE,1,""),""))</f>
        <v/>
      </c>
      <c r="J1233" s="9" t="str">
        <f>IF($AL1233=Search!$F$8,1,"")</f>
        <v/>
      </c>
      <c r="K1233" s="9" t="str">
        <f>IF(Search!$I$4="","",IF(COUNTA($AS1233)=1,IF(Search!$I$4="N","N",1),""))</f>
        <v/>
      </c>
      <c r="L1233" s="9" t="str">
        <f>IF(Search!$I$5="","",IF($AS1233="RC",1,""))</f>
        <v/>
      </c>
      <c r="M1233" s="9" t="str">
        <f>IF(Search!$I$6="","",IF($AS1233="RCP",1,""))</f>
        <v/>
      </c>
      <c r="N1233" s="9" t="str">
        <f>IF(Search!$I$8="","",IF(COUNTA($AT1233)=1,IF(Search!$I$8="N","N",1),""))</f>
        <v/>
      </c>
      <c r="O1233" s="9" t="str">
        <f>IF(Search!$L$4="","",IF(COUNTA($AU1233)=1,IF(Search!$L$4="N","N",1),""))</f>
        <v/>
      </c>
      <c r="P1233" s="9" t="str">
        <f>IF(Search!$L$5="","",IF(ISNUMBER(SEARCH("Jersey",$AU1233))=TRUE,IF(Search!$L$5="N","N",1),""))</f>
        <v/>
      </c>
      <c r="Q1233" s="9" t="str">
        <f>IF(Search!$L$6="","",IF(ISNUMBER(SEARCH("Patch",$AU1233))=TRUE,IF(Search!$L$6="N","N",1),""))</f>
        <v/>
      </c>
      <c r="R1233" s="9" t="str">
        <f>IF(Search!$L$7="","",IF(ISNUMBER(SEARCH("Shield",$AU1233))=TRUE,IF(Search!$L$7="N","N",1),""))</f>
        <v/>
      </c>
      <c r="S1233" s="9" t="str">
        <f>IF(Search!$L$8="","",IF(ISNUMBER(SEARCH("Stick",$AU1233))=TRUE,IF(Search!$L$8="N","N",1),""))</f>
        <v/>
      </c>
      <c r="T1233" s="9" t="str">
        <f>IF(Search!$O$4="","",IF(COUNTA($AW1233)=1,IF(Search!$O$4="N","N",1),""))</f>
        <v/>
      </c>
      <c r="U1233" s="9" t="str">
        <f>IF(Search!$O$5="","",IF($AW1233="","",IF($AW1233&lt;Search!$O$5,"",1)))</f>
        <v/>
      </c>
      <c r="V1233" s="9" t="str">
        <f>IF(Search!$O$6="","",IF($AW1233="","",IF($AW1233&gt;Search!$O$6,"",1)))</f>
        <v/>
      </c>
      <c r="W1233" s="9" t="str">
        <f>IF(Search!$U$4="","",IF($AX1233="","",1))</f>
        <v/>
      </c>
      <c r="X1233" s="9" t="str">
        <f>IF(Search!$U$5="","",IF(ISNUMBER(SEARCH(Search!$U$5,$AX1233))=TRUE,IF(Search!$U$5="N","N",1),""))</f>
        <v/>
      </c>
      <c r="Y1233" s="9" t="str">
        <f>IF(Search!$U$6="","",IF($AY1233&lt;Search!$U$6,"",1))</f>
        <v/>
      </c>
      <c r="Z1233" s="9" t="str">
        <f>IF(Search!$R$4="","",IF(Inventory!$BA1233&lt;Search!$R$4,"",1))</f>
        <v/>
      </c>
      <c r="AA1233" s="9" t="str">
        <f>IF(Search!$R$5="","",IF($BA1233&gt;Search!$R$5,"",1))</f>
        <v/>
      </c>
      <c r="AB1233" s="9" t="str">
        <f>IF(Search!$R$6="","",IF($BB1233&lt;Search!$R$6,"",1))</f>
        <v/>
      </c>
      <c r="AC1233" s="9" t="str">
        <f>IF(Search!$R$7="","",IF($BB1233&lt;Search!$R$7,"",1))</f>
        <v/>
      </c>
      <c r="AD1233" s="45" t="str">
        <f>IF(COUNTIF($A1233:$AC1233,"n")&gt;0,"",IF(SUM($A1233:$AC1233)=COUNTA(Search!$C$4:$C$8,Search!$F$4:$F$8,Search!$I$4:$I$6,Search!$I$8,Search!$L$4:$L$8,Search!$O$4:$O$8,Search!$R$4:$R$7,Search!$U$4:$U$7)-COUNTIF(Search!$C$4:$U$7,"n"),1+LARGE($AD$1:AD1232,1),""))</f>
        <v/>
      </c>
      <c r="AE1233" s="45" t="str">
        <f t="shared" si="60"/>
        <v/>
      </c>
      <c r="AF1233" s="45" t="str">
        <f>IF(AD1233="","",COUNTIF($AE$1:$AE1232,$AE1233)+RANK($AE1233,$AE$2:$AE$10540,1))</f>
        <v/>
      </c>
      <c r="AG1233" s="45" t="str">
        <f t="shared" si="61"/>
        <v/>
      </c>
      <c r="AH1233" s="45" t="str">
        <f>IF($AD1233="","",COUNTIF($AG$1:$AG1232,$AG1233)+RANK($AG1233,$AG$1:$AG$10539,0))</f>
        <v/>
      </c>
      <c r="AI1233" s="10" t="str">
        <f t="shared" si="62"/>
        <v>2008-09 Upper Deck #230 Lauri Korpikoski YG NYR    /   $5</v>
      </c>
      <c r="AJ1233" s="11">
        <v>2008</v>
      </c>
      <c r="AK1233" s="17" t="s">
        <v>1985</v>
      </c>
      <c r="AL1233" s="12" t="s">
        <v>7</v>
      </c>
      <c r="AM1233" s="10">
        <v>230</v>
      </c>
      <c r="AN1233" s="12" t="s">
        <v>782</v>
      </c>
      <c r="AO1233" s="9" t="s">
        <v>1905</v>
      </c>
      <c r="AP1233" s="9"/>
      <c r="AQ1233" s="9"/>
      <c r="AR1233" s="14" t="s">
        <v>2128</v>
      </c>
      <c r="AS1233" s="9"/>
      <c r="AT1233" s="9"/>
      <c r="AU1233" s="9"/>
      <c r="AV1233" s="13"/>
      <c r="AW1233" s="13"/>
      <c r="AX1233" s="9"/>
      <c r="AY1233" s="9"/>
      <c r="AZ1233" s="9"/>
      <c r="BA1233" s="40">
        <v>5</v>
      </c>
      <c r="BB1233" s="33"/>
      <c r="BC1233" s="36"/>
      <c r="BD1233" s="12" t="s">
        <v>1771</v>
      </c>
    </row>
    <row r="1234" spans="1:56" s="12" customFormat="1" x14ac:dyDescent="0.2">
      <c r="A1234" s="9" t="str">
        <f>IF(Search!$C$5="","",IF(COUNTA(Inventory!$AP1234)=1,1,""))</f>
        <v/>
      </c>
      <c r="B1234" s="9" t="str">
        <f>IF(Search!$C$4="","",IF(ISNUMBER(SEARCH(Search!$C$4,$AR1234))=TRUE,1,""))</f>
        <v/>
      </c>
      <c r="C1234" s="9" t="str">
        <f>IF(Search!$C$6="x",IF(COUNTA($AQ1234)=1,1,"N"),IF(COUNTA($AQ1234)=1,"N",""))</f>
        <v/>
      </c>
      <c r="D1234" s="9" t="str">
        <f>IF(Search!$O$8="","",IF(ISNUMBER(SEARCH(Search!$O$8,$BD1234))=TRUE,1,""))</f>
        <v/>
      </c>
      <c r="E1234" s="9" t="str">
        <f>IF(Search!$C$7="","",IF(ISNUMBER(SEARCH(Search!$C$7,$AN1234))=TRUE,1,""))</f>
        <v/>
      </c>
      <c r="F1234" s="9" t="str">
        <f>IF(Search!$C$8="","",IF(ISNUMBER(SEARCH(Search!$C$8,$AO1234))=TRUE,1,""))</f>
        <v/>
      </c>
      <c r="G1234" s="9" t="str">
        <f>IF(Search!$F$4="","",IF(Inventory!$AJ1234&lt;Search!$F$4,"",1))</f>
        <v/>
      </c>
      <c r="H1234" s="9" t="str">
        <f>IF(Search!$F$5="","",IF(Inventory!$AJ1234&gt;Search!$F$5,"",1))</f>
        <v/>
      </c>
      <c r="I1234" s="9" t="str">
        <f>IF(Search!$F$7="","",IF(Search!$F$8="",IF(ISNUMBER(SEARCH(Search!$F$7,$AL1234))=TRUE,1,""),""))</f>
        <v/>
      </c>
      <c r="J1234" s="9" t="str">
        <f>IF($AL1234=Search!$F$8,1,"")</f>
        <v/>
      </c>
      <c r="K1234" s="9" t="str">
        <f>IF(Search!$I$4="","",IF(COUNTA($AS1234)=1,IF(Search!$I$4="N","N",1),""))</f>
        <v/>
      </c>
      <c r="L1234" s="9" t="str">
        <f>IF(Search!$I$5="","",IF($AS1234="RC",1,""))</f>
        <v/>
      </c>
      <c r="M1234" s="9" t="str">
        <f>IF(Search!$I$6="","",IF($AS1234="RCP",1,""))</f>
        <v/>
      </c>
      <c r="N1234" s="9" t="str">
        <f>IF(Search!$I$8="","",IF(COUNTA($AT1234)=1,IF(Search!$I$8="N","N",1),""))</f>
        <v/>
      </c>
      <c r="O1234" s="9" t="str">
        <f>IF(Search!$L$4="","",IF(COUNTA($AU1234)=1,IF(Search!$L$4="N","N",1),""))</f>
        <v/>
      </c>
      <c r="P1234" s="9" t="str">
        <f>IF(Search!$L$5="","",IF(ISNUMBER(SEARCH("Jersey",$AU1234))=TRUE,IF(Search!$L$5="N","N",1),""))</f>
        <v/>
      </c>
      <c r="Q1234" s="9" t="str">
        <f>IF(Search!$L$6="","",IF(ISNUMBER(SEARCH("Patch",$AU1234))=TRUE,IF(Search!$L$6="N","N",1),""))</f>
        <v/>
      </c>
      <c r="R1234" s="9" t="str">
        <f>IF(Search!$L$7="","",IF(ISNUMBER(SEARCH("Shield",$AU1234))=TRUE,IF(Search!$L$7="N","N",1),""))</f>
        <v/>
      </c>
      <c r="S1234" s="9" t="str">
        <f>IF(Search!$L$8="","",IF(ISNUMBER(SEARCH("Stick",$AU1234))=TRUE,IF(Search!$L$8="N","N",1),""))</f>
        <v/>
      </c>
      <c r="T1234" s="9" t="str">
        <f>IF(Search!$O$4="","",IF(COUNTA($AW1234)=1,IF(Search!$O$4="N","N",1),""))</f>
        <v/>
      </c>
      <c r="U1234" s="9" t="str">
        <f>IF(Search!$O$5="","",IF($AW1234="","",IF($AW1234&lt;Search!$O$5,"",1)))</f>
        <v/>
      </c>
      <c r="V1234" s="9" t="str">
        <f>IF(Search!$O$6="","",IF($AW1234="","",IF($AW1234&gt;Search!$O$6,"",1)))</f>
        <v/>
      </c>
      <c r="W1234" s="9" t="str">
        <f>IF(Search!$U$4="","",IF($AX1234="","",1))</f>
        <v/>
      </c>
      <c r="X1234" s="9" t="str">
        <f>IF(Search!$U$5="","",IF(ISNUMBER(SEARCH(Search!$U$5,$AX1234))=TRUE,IF(Search!$U$5="N","N",1),""))</f>
        <v/>
      </c>
      <c r="Y1234" s="9" t="str">
        <f>IF(Search!$U$6="","",IF($AY1234&lt;Search!$U$6,"",1))</f>
        <v/>
      </c>
      <c r="Z1234" s="9" t="str">
        <f>IF(Search!$R$4="","",IF(Inventory!$BA1234&lt;Search!$R$4,"",1))</f>
        <v/>
      </c>
      <c r="AA1234" s="9" t="str">
        <f>IF(Search!$R$5="","",IF($BA1234&gt;Search!$R$5,"",1))</f>
        <v/>
      </c>
      <c r="AB1234" s="9" t="str">
        <f>IF(Search!$R$6="","",IF($BB1234&lt;Search!$R$6,"",1))</f>
        <v/>
      </c>
      <c r="AC1234" s="9" t="str">
        <f>IF(Search!$R$7="","",IF($BB1234&lt;Search!$R$7,"",1))</f>
        <v/>
      </c>
      <c r="AD1234" s="45" t="str">
        <f>IF(COUNTIF($A1234:$AC1234,"n")&gt;0,"",IF(SUM($A1234:$AC1234)=COUNTA(Search!$C$4:$C$8,Search!$F$4:$F$8,Search!$I$4:$I$6,Search!$I$8,Search!$L$4:$L$8,Search!$O$4:$O$8,Search!$R$4:$R$7,Search!$U$4:$U$7)-COUNTIF(Search!$C$4:$U$7,"n"),1+LARGE($AD$1:AD1233,1),""))</f>
        <v/>
      </c>
      <c r="AE1234" s="45" t="str">
        <f t="shared" si="60"/>
        <v/>
      </c>
      <c r="AF1234" s="45" t="str">
        <f>IF(AD1234="","",COUNTIF($AE$1:$AE1233,$AE1234)+RANK($AE1234,$AE$2:$AE$10540,1))</f>
        <v/>
      </c>
      <c r="AG1234" s="45" t="str">
        <f t="shared" si="61"/>
        <v/>
      </c>
      <c r="AH1234" s="45" t="str">
        <f>IF($AD1234="","",COUNTIF($AG$1:$AG1233,$AG1234)+RANK($AG1234,$AG$1:$AG$10539,0))</f>
        <v/>
      </c>
      <c r="AI1234" s="10" t="str">
        <f t="shared" si="62"/>
        <v>2008-09 Upper Deck #231 Brian Lee YG OTT    /   $6</v>
      </c>
      <c r="AJ1234" s="11">
        <v>2008</v>
      </c>
      <c r="AK1234" s="17" t="s">
        <v>1985</v>
      </c>
      <c r="AL1234" s="12" t="s">
        <v>7</v>
      </c>
      <c r="AM1234" s="10">
        <v>231</v>
      </c>
      <c r="AN1234" s="12" t="s">
        <v>783</v>
      </c>
      <c r="AO1234" s="9" t="s">
        <v>1945</v>
      </c>
      <c r="AP1234" s="9"/>
      <c r="AQ1234" s="9"/>
      <c r="AR1234" s="14" t="s">
        <v>2128</v>
      </c>
      <c r="AS1234" s="9"/>
      <c r="AT1234" s="9"/>
      <c r="AU1234" s="9"/>
      <c r="AV1234" s="13"/>
      <c r="AW1234" s="13"/>
      <c r="AX1234" s="9"/>
      <c r="AY1234" s="9"/>
      <c r="AZ1234" s="9"/>
      <c r="BA1234" s="40">
        <v>6</v>
      </c>
      <c r="BB1234" s="33"/>
      <c r="BC1234" s="36"/>
      <c r="BD1234" s="12" t="s">
        <v>1771</v>
      </c>
    </row>
    <row r="1235" spans="1:56" s="12" customFormat="1" x14ac:dyDescent="0.2">
      <c r="A1235" s="9" t="str">
        <f>IF(Search!$C$5="","",IF(COUNTA(Inventory!$AP1235)=1,1,""))</f>
        <v/>
      </c>
      <c r="B1235" s="9" t="str">
        <f>IF(Search!$C$4="","",IF(ISNUMBER(SEARCH(Search!$C$4,$AR1235))=TRUE,1,""))</f>
        <v/>
      </c>
      <c r="C1235" s="9" t="str">
        <f>IF(Search!$C$6="x",IF(COUNTA($AQ1235)=1,1,"N"),IF(COUNTA($AQ1235)=1,"N",""))</f>
        <v/>
      </c>
      <c r="D1235" s="9" t="str">
        <f>IF(Search!$O$8="","",IF(ISNUMBER(SEARCH(Search!$O$8,$BD1235))=TRUE,1,""))</f>
        <v/>
      </c>
      <c r="E1235" s="9" t="str">
        <f>IF(Search!$C$7="","",IF(ISNUMBER(SEARCH(Search!$C$7,$AN1235))=TRUE,1,""))</f>
        <v/>
      </c>
      <c r="F1235" s="9" t="str">
        <f>IF(Search!$C$8="","",IF(ISNUMBER(SEARCH(Search!$C$8,$AO1235))=TRUE,1,""))</f>
        <v/>
      </c>
      <c r="G1235" s="9" t="str">
        <f>IF(Search!$F$4="","",IF(Inventory!$AJ1235&lt;Search!$F$4,"",1))</f>
        <v/>
      </c>
      <c r="H1235" s="9" t="str">
        <f>IF(Search!$F$5="","",IF(Inventory!$AJ1235&gt;Search!$F$5,"",1))</f>
        <v/>
      </c>
      <c r="I1235" s="9" t="str">
        <f>IF(Search!$F$7="","",IF(Search!$F$8="",IF(ISNUMBER(SEARCH(Search!$F$7,$AL1235))=TRUE,1,""),""))</f>
        <v/>
      </c>
      <c r="J1235" s="9" t="str">
        <f>IF($AL1235=Search!$F$8,1,"")</f>
        <v/>
      </c>
      <c r="K1235" s="9" t="str">
        <f>IF(Search!$I$4="","",IF(COUNTA($AS1235)=1,IF(Search!$I$4="N","N",1),""))</f>
        <v/>
      </c>
      <c r="L1235" s="9" t="str">
        <f>IF(Search!$I$5="","",IF($AS1235="RC",1,""))</f>
        <v/>
      </c>
      <c r="M1235" s="9" t="str">
        <f>IF(Search!$I$6="","",IF($AS1235="RCP",1,""))</f>
        <v/>
      </c>
      <c r="N1235" s="9" t="str">
        <f>IF(Search!$I$8="","",IF(COUNTA($AT1235)=1,IF(Search!$I$8="N","N",1),""))</f>
        <v/>
      </c>
      <c r="O1235" s="9" t="str">
        <f>IF(Search!$L$4="","",IF(COUNTA($AU1235)=1,IF(Search!$L$4="N","N",1),""))</f>
        <v/>
      </c>
      <c r="P1235" s="9" t="str">
        <f>IF(Search!$L$5="","",IF(ISNUMBER(SEARCH("Jersey",$AU1235))=TRUE,IF(Search!$L$5="N","N",1),""))</f>
        <v/>
      </c>
      <c r="Q1235" s="9" t="str">
        <f>IF(Search!$L$6="","",IF(ISNUMBER(SEARCH("Patch",$AU1235))=TRUE,IF(Search!$L$6="N","N",1),""))</f>
        <v/>
      </c>
      <c r="R1235" s="9" t="str">
        <f>IF(Search!$L$7="","",IF(ISNUMBER(SEARCH("Shield",$AU1235))=TRUE,IF(Search!$L$7="N","N",1),""))</f>
        <v/>
      </c>
      <c r="S1235" s="9" t="str">
        <f>IF(Search!$L$8="","",IF(ISNUMBER(SEARCH("Stick",$AU1235))=TRUE,IF(Search!$L$8="N","N",1),""))</f>
        <v/>
      </c>
      <c r="T1235" s="9" t="str">
        <f>IF(Search!$O$4="","",IF(COUNTA($AW1235)=1,IF(Search!$O$4="N","N",1),""))</f>
        <v/>
      </c>
      <c r="U1235" s="9" t="str">
        <f>IF(Search!$O$5="","",IF($AW1235="","",IF($AW1235&lt;Search!$O$5,"",1)))</f>
        <v/>
      </c>
      <c r="V1235" s="9" t="str">
        <f>IF(Search!$O$6="","",IF($AW1235="","",IF($AW1235&gt;Search!$O$6,"",1)))</f>
        <v/>
      </c>
      <c r="W1235" s="9" t="str">
        <f>IF(Search!$U$4="","",IF($AX1235="","",1))</f>
        <v/>
      </c>
      <c r="X1235" s="9" t="str">
        <f>IF(Search!$U$5="","",IF(ISNUMBER(SEARCH(Search!$U$5,$AX1235))=TRUE,IF(Search!$U$5="N","N",1),""))</f>
        <v/>
      </c>
      <c r="Y1235" s="9" t="str">
        <f>IF(Search!$U$6="","",IF($AY1235&lt;Search!$U$6,"",1))</f>
        <v/>
      </c>
      <c r="Z1235" s="9" t="str">
        <f>IF(Search!$R$4="","",IF(Inventory!$BA1235&lt;Search!$R$4,"",1))</f>
        <v/>
      </c>
      <c r="AA1235" s="9" t="str">
        <f>IF(Search!$R$5="","",IF($BA1235&gt;Search!$R$5,"",1))</f>
        <v/>
      </c>
      <c r="AB1235" s="9" t="str">
        <f>IF(Search!$R$6="","",IF($BB1235&lt;Search!$R$6,"",1))</f>
        <v/>
      </c>
      <c r="AC1235" s="9" t="str">
        <f>IF(Search!$R$7="","",IF($BB1235&lt;Search!$R$7,"",1))</f>
        <v/>
      </c>
      <c r="AD1235" s="45" t="str">
        <f>IF(COUNTIF($A1235:$AC1235,"n")&gt;0,"",IF(SUM($A1235:$AC1235)=COUNTA(Search!$C$4:$C$8,Search!$F$4:$F$8,Search!$I$4:$I$6,Search!$I$8,Search!$L$4:$L$8,Search!$O$4:$O$8,Search!$R$4:$R$7,Search!$U$4:$U$7)-COUNTIF(Search!$C$4:$U$7,"n"),1+LARGE($AD$1:AD1234,1),""))</f>
        <v/>
      </c>
      <c r="AE1235" s="45" t="str">
        <f t="shared" si="60"/>
        <v/>
      </c>
      <c r="AF1235" s="45" t="str">
        <f>IF(AD1235="","",COUNTIF($AE$1:$AE1234,$AE1235)+RANK($AE1235,$AE$2:$AE$10540,1))</f>
        <v/>
      </c>
      <c r="AG1235" s="45" t="str">
        <f t="shared" si="61"/>
        <v/>
      </c>
      <c r="AH1235" s="45" t="str">
        <f>IF($AD1235="","",COUNTIF($AG$1:$AG1234,$AG1235)+RANK($AG1235,$AG$1:$AG$10539,0))</f>
        <v/>
      </c>
      <c r="AI1235" s="10" t="str">
        <f t="shared" si="62"/>
        <v>2008-09 Upper Deck #232 Ilya Zubov YG OTT    /   $6</v>
      </c>
      <c r="AJ1235" s="11">
        <v>2008</v>
      </c>
      <c r="AK1235" s="17" t="s">
        <v>1985</v>
      </c>
      <c r="AL1235" s="12" t="s">
        <v>7</v>
      </c>
      <c r="AM1235" s="10">
        <v>232</v>
      </c>
      <c r="AN1235" s="12" t="s">
        <v>784</v>
      </c>
      <c r="AO1235" s="9" t="s">
        <v>1945</v>
      </c>
      <c r="AP1235" s="9"/>
      <c r="AQ1235" s="9"/>
      <c r="AR1235" s="14" t="s">
        <v>2128</v>
      </c>
      <c r="AS1235" s="9"/>
      <c r="AT1235" s="9"/>
      <c r="AU1235" s="9"/>
      <c r="AV1235" s="13"/>
      <c r="AW1235" s="13"/>
      <c r="AX1235" s="9"/>
      <c r="AY1235" s="9"/>
      <c r="AZ1235" s="9"/>
      <c r="BA1235" s="40">
        <v>6</v>
      </c>
      <c r="BB1235" s="33"/>
      <c r="BC1235" s="36"/>
      <c r="BD1235" s="12" t="s">
        <v>1771</v>
      </c>
    </row>
    <row r="1236" spans="1:56" s="12" customFormat="1" x14ac:dyDescent="0.2">
      <c r="A1236" s="9" t="str">
        <f>IF(Search!$C$5="","",IF(COUNTA(Inventory!$AP1236)=1,1,""))</f>
        <v/>
      </c>
      <c r="B1236" s="9" t="str">
        <f>IF(Search!$C$4="","",IF(ISNUMBER(SEARCH(Search!$C$4,$AR1236))=TRUE,1,""))</f>
        <v/>
      </c>
      <c r="C1236" s="9" t="str">
        <f>IF(Search!$C$6="x",IF(COUNTA($AQ1236)=1,1,"N"),IF(COUNTA($AQ1236)=1,"N",""))</f>
        <v/>
      </c>
      <c r="D1236" s="9" t="str">
        <f>IF(Search!$O$8="","",IF(ISNUMBER(SEARCH(Search!$O$8,$BD1236))=TRUE,1,""))</f>
        <v/>
      </c>
      <c r="E1236" s="9" t="str">
        <f>IF(Search!$C$7="","",IF(ISNUMBER(SEARCH(Search!$C$7,$AN1236))=TRUE,1,""))</f>
        <v/>
      </c>
      <c r="F1236" s="9" t="str">
        <f>IF(Search!$C$8="","",IF(ISNUMBER(SEARCH(Search!$C$8,$AO1236))=TRUE,1,""))</f>
        <v/>
      </c>
      <c r="G1236" s="9" t="str">
        <f>IF(Search!$F$4="","",IF(Inventory!$AJ1236&lt;Search!$F$4,"",1))</f>
        <v/>
      </c>
      <c r="H1236" s="9" t="str">
        <f>IF(Search!$F$5="","",IF(Inventory!$AJ1236&gt;Search!$F$5,"",1))</f>
        <v/>
      </c>
      <c r="I1236" s="9" t="str">
        <f>IF(Search!$F$7="","",IF(Search!$F$8="",IF(ISNUMBER(SEARCH(Search!$F$7,$AL1236))=TRUE,1,""),""))</f>
        <v/>
      </c>
      <c r="J1236" s="9" t="str">
        <f>IF($AL1236=Search!$F$8,1,"")</f>
        <v/>
      </c>
      <c r="K1236" s="9" t="str">
        <f>IF(Search!$I$4="","",IF(COUNTA($AS1236)=1,IF(Search!$I$4="N","N",1),""))</f>
        <v/>
      </c>
      <c r="L1236" s="9" t="str">
        <f>IF(Search!$I$5="","",IF($AS1236="RC",1,""))</f>
        <v/>
      </c>
      <c r="M1236" s="9" t="str">
        <f>IF(Search!$I$6="","",IF($AS1236="RCP",1,""))</f>
        <v/>
      </c>
      <c r="N1236" s="9" t="str">
        <f>IF(Search!$I$8="","",IF(COUNTA($AT1236)=1,IF(Search!$I$8="N","N",1),""))</f>
        <v/>
      </c>
      <c r="O1236" s="9" t="str">
        <f>IF(Search!$L$4="","",IF(COUNTA($AU1236)=1,IF(Search!$L$4="N","N",1),""))</f>
        <v/>
      </c>
      <c r="P1236" s="9" t="str">
        <f>IF(Search!$L$5="","",IF(ISNUMBER(SEARCH("Jersey",$AU1236))=TRUE,IF(Search!$L$5="N","N",1),""))</f>
        <v/>
      </c>
      <c r="Q1236" s="9" t="str">
        <f>IF(Search!$L$6="","",IF(ISNUMBER(SEARCH("Patch",$AU1236))=TRUE,IF(Search!$L$6="N","N",1),""))</f>
        <v/>
      </c>
      <c r="R1236" s="9" t="str">
        <f>IF(Search!$L$7="","",IF(ISNUMBER(SEARCH("Shield",$AU1236))=TRUE,IF(Search!$L$7="N","N",1),""))</f>
        <v/>
      </c>
      <c r="S1236" s="9" t="str">
        <f>IF(Search!$L$8="","",IF(ISNUMBER(SEARCH("Stick",$AU1236))=TRUE,IF(Search!$L$8="N","N",1),""))</f>
        <v/>
      </c>
      <c r="T1236" s="9" t="str">
        <f>IF(Search!$O$4="","",IF(COUNTA($AW1236)=1,IF(Search!$O$4="N","N",1),""))</f>
        <v/>
      </c>
      <c r="U1236" s="9" t="str">
        <f>IF(Search!$O$5="","",IF($AW1236="","",IF($AW1236&lt;Search!$O$5,"",1)))</f>
        <v/>
      </c>
      <c r="V1236" s="9" t="str">
        <f>IF(Search!$O$6="","",IF($AW1236="","",IF($AW1236&gt;Search!$O$6,"",1)))</f>
        <v/>
      </c>
      <c r="W1236" s="9" t="str">
        <f>IF(Search!$U$4="","",IF($AX1236="","",1))</f>
        <v/>
      </c>
      <c r="X1236" s="9" t="str">
        <f>IF(Search!$U$5="","",IF(ISNUMBER(SEARCH(Search!$U$5,$AX1236))=TRUE,IF(Search!$U$5="N","N",1),""))</f>
        <v/>
      </c>
      <c r="Y1236" s="9" t="str">
        <f>IF(Search!$U$6="","",IF($AY1236&lt;Search!$U$6,"",1))</f>
        <v/>
      </c>
      <c r="Z1236" s="9" t="str">
        <f>IF(Search!$R$4="","",IF(Inventory!$BA1236&lt;Search!$R$4,"",1))</f>
        <v/>
      </c>
      <c r="AA1236" s="9" t="str">
        <f>IF(Search!$R$5="","",IF($BA1236&gt;Search!$R$5,"",1))</f>
        <v/>
      </c>
      <c r="AB1236" s="9" t="str">
        <f>IF(Search!$R$6="","",IF($BB1236&lt;Search!$R$6,"",1))</f>
        <v/>
      </c>
      <c r="AC1236" s="9" t="str">
        <f>IF(Search!$R$7="","",IF($BB1236&lt;Search!$R$7,"",1))</f>
        <v/>
      </c>
      <c r="AD1236" s="45" t="str">
        <f>IF(COUNTIF($A1236:$AC1236,"n")&gt;0,"",IF(SUM($A1236:$AC1236)=COUNTA(Search!$C$4:$C$8,Search!$F$4:$F$8,Search!$I$4:$I$6,Search!$I$8,Search!$L$4:$L$8,Search!$O$4:$O$8,Search!$R$4:$R$7,Search!$U$4:$U$7)-COUNTIF(Search!$C$4:$U$7,"n"),1+LARGE($AD$1:AD1235,1),""))</f>
        <v/>
      </c>
      <c r="AE1236" s="45" t="str">
        <f t="shared" si="60"/>
        <v/>
      </c>
      <c r="AF1236" s="45" t="str">
        <f>IF(AD1236="","",COUNTIF($AE$1:$AE1235,$AE1236)+RANK($AE1236,$AE$2:$AE$10540,1))</f>
        <v/>
      </c>
      <c r="AG1236" s="45" t="str">
        <f t="shared" si="61"/>
        <v/>
      </c>
      <c r="AH1236" s="45" t="str">
        <f>IF($AD1236="","",COUNTIF($AG$1:$AG1235,$AG1236)+RANK($AG1236,$AG$1:$AG$10539,0))</f>
        <v/>
      </c>
      <c r="AI1236" s="10" t="str">
        <f t="shared" si="62"/>
        <v>2008-09 Upper Deck #233 Jared Ross YG OTT    /   $8</v>
      </c>
      <c r="AJ1236" s="11">
        <v>2008</v>
      </c>
      <c r="AK1236" s="17" t="s">
        <v>1985</v>
      </c>
      <c r="AL1236" s="12" t="s">
        <v>7</v>
      </c>
      <c r="AM1236" s="10">
        <v>233</v>
      </c>
      <c r="AN1236" s="12" t="s">
        <v>785</v>
      </c>
      <c r="AO1236" s="9" t="s">
        <v>1945</v>
      </c>
      <c r="AP1236" s="9"/>
      <c r="AQ1236" s="9"/>
      <c r="AR1236" s="14" t="s">
        <v>2128</v>
      </c>
      <c r="AS1236" s="9"/>
      <c r="AT1236" s="9"/>
      <c r="AU1236" s="9"/>
      <c r="AV1236" s="13"/>
      <c r="AW1236" s="13"/>
      <c r="AX1236" s="9"/>
      <c r="AY1236" s="9"/>
      <c r="AZ1236" s="9"/>
      <c r="BA1236" s="40">
        <v>8</v>
      </c>
      <c r="BB1236" s="33"/>
      <c r="BC1236" s="36"/>
      <c r="BD1236" s="12" t="s">
        <v>1771</v>
      </c>
    </row>
    <row r="1237" spans="1:56" s="12" customFormat="1" x14ac:dyDescent="0.2">
      <c r="A1237" s="9" t="str">
        <f>IF(Search!$C$5="","",IF(COUNTA(Inventory!$AP1237)=1,1,""))</f>
        <v/>
      </c>
      <c r="B1237" s="9" t="str">
        <f>IF(Search!$C$4="","",IF(ISNUMBER(SEARCH(Search!$C$4,$AR1237))=TRUE,1,""))</f>
        <v/>
      </c>
      <c r="C1237" s="9" t="str">
        <f>IF(Search!$C$6="x",IF(COUNTA($AQ1237)=1,1,"N"),IF(COUNTA($AQ1237)=1,"N",""))</f>
        <v/>
      </c>
      <c r="D1237" s="9" t="str">
        <f>IF(Search!$O$8="","",IF(ISNUMBER(SEARCH(Search!$O$8,$BD1237))=TRUE,1,""))</f>
        <v/>
      </c>
      <c r="E1237" s="9" t="str">
        <f>IF(Search!$C$7="","",IF(ISNUMBER(SEARCH(Search!$C$7,$AN1237))=TRUE,1,""))</f>
        <v/>
      </c>
      <c r="F1237" s="9" t="str">
        <f>IF(Search!$C$8="","",IF(ISNUMBER(SEARCH(Search!$C$8,$AO1237))=TRUE,1,""))</f>
        <v/>
      </c>
      <c r="G1237" s="9" t="str">
        <f>IF(Search!$F$4="","",IF(Inventory!$AJ1237&lt;Search!$F$4,"",1))</f>
        <v/>
      </c>
      <c r="H1237" s="9" t="str">
        <f>IF(Search!$F$5="","",IF(Inventory!$AJ1237&gt;Search!$F$5,"",1))</f>
        <v/>
      </c>
      <c r="I1237" s="9" t="str">
        <f>IF(Search!$F$7="","",IF(Search!$F$8="",IF(ISNUMBER(SEARCH(Search!$F$7,$AL1237))=TRUE,1,""),""))</f>
        <v/>
      </c>
      <c r="J1237" s="9" t="str">
        <f>IF($AL1237=Search!$F$8,1,"")</f>
        <v/>
      </c>
      <c r="K1237" s="9" t="str">
        <f>IF(Search!$I$4="","",IF(COUNTA($AS1237)=1,IF(Search!$I$4="N","N",1),""))</f>
        <v/>
      </c>
      <c r="L1237" s="9" t="str">
        <f>IF(Search!$I$5="","",IF($AS1237="RC",1,""))</f>
        <v/>
      </c>
      <c r="M1237" s="9" t="str">
        <f>IF(Search!$I$6="","",IF($AS1237="RCP",1,""))</f>
        <v/>
      </c>
      <c r="N1237" s="9" t="str">
        <f>IF(Search!$I$8="","",IF(COUNTA($AT1237)=1,IF(Search!$I$8="N","N",1),""))</f>
        <v/>
      </c>
      <c r="O1237" s="9" t="str">
        <f>IF(Search!$L$4="","",IF(COUNTA($AU1237)=1,IF(Search!$L$4="N","N",1),""))</f>
        <v/>
      </c>
      <c r="P1237" s="9" t="str">
        <f>IF(Search!$L$5="","",IF(ISNUMBER(SEARCH("Jersey",$AU1237))=TRUE,IF(Search!$L$5="N","N",1),""))</f>
        <v/>
      </c>
      <c r="Q1237" s="9" t="str">
        <f>IF(Search!$L$6="","",IF(ISNUMBER(SEARCH("Patch",$AU1237))=TRUE,IF(Search!$L$6="N","N",1),""))</f>
        <v/>
      </c>
      <c r="R1237" s="9" t="str">
        <f>IF(Search!$L$7="","",IF(ISNUMBER(SEARCH("Shield",$AU1237))=TRUE,IF(Search!$L$7="N","N",1),""))</f>
        <v/>
      </c>
      <c r="S1237" s="9" t="str">
        <f>IF(Search!$L$8="","",IF(ISNUMBER(SEARCH("Stick",$AU1237))=TRUE,IF(Search!$L$8="N","N",1),""))</f>
        <v/>
      </c>
      <c r="T1237" s="9" t="str">
        <f>IF(Search!$O$4="","",IF(COUNTA($AW1237)=1,IF(Search!$O$4="N","N",1),""))</f>
        <v/>
      </c>
      <c r="U1237" s="9" t="str">
        <f>IF(Search!$O$5="","",IF($AW1237="","",IF($AW1237&lt;Search!$O$5,"",1)))</f>
        <v/>
      </c>
      <c r="V1237" s="9" t="str">
        <f>IF(Search!$O$6="","",IF($AW1237="","",IF($AW1237&gt;Search!$O$6,"",1)))</f>
        <v/>
      </c>
      <c r="W1237" s="9" t="str">
        <f>IF(Search!$U$4="","",IF($AX1237="","",1))</f>
        <v/>
      </c>
      <c r="X1237" s="9" t="str">
        <f>IF(Search!$U$5="","",IF(ISNUMBER(SEARCH(Search!$U$5,$AX1237))=TRUE,IF(Search!$U$5="N","N",1),""))</f>
        <v/>
      </c>
      <c r="Y1237" s="9" t="str">
        <f>IF(Search!$U$6="","",IF($AY1237&lt;Search!$U$6,"",1))</f>
        <v/>
      </c>
      <c r="Z1237" s="9" t="str">
        <f>IF(Search!$R$4="","",IF(Inventory!$BA1237&lt;Search!$R$4,"",1))</f>
        <v/>
      </c>
      <c r="AA1237" s="9" t="str">
        <f>IF(Search!$R$5="","",IF($BA1237&gt;Search!$R$5,"",1))</f>
        <v/>
      </c>
      <c r="AB1237" s="9" t="str">
        <f>IF(Search!$R$6="","",IF($BB1237&lt;Search!$R$6,"",1))</f>
        <v/>
      </c>
      <c r="AC1237" s="9" t="str">
        <f>IF(Search!$R$7="","",IF($BB1237&lt;Search!$R$7,"",1))</f>
        <v/>
      </c>
      <c r="AD1237" s="45" t="str">
        <f>IF(COUNTIF($A1237:$AC1237,"n")&gt;0,"",IF(SUM($A1237:$AC1237)=COUNTA(Search!$C$4:$C$8,Search!$F$4:$F$8,Search!$I$4:$I$6,Search!$I$8,Search!$L$4:$L$8,Search!$O$4:$O$8,Search!$R$4:$R$7,Search!$U$4:$U$7)-COUNTIF(Search!$C$4:$U$7,"n"),1+LARGE($AD$1:AD1236,1),""))</f>
        <v/>
      </c>
      <c r="AE1237" s="45" t="str">
        <f t="shared" si="60"/>
        <v/>
      </c>
      <c r="AF1237" s="45" t="str">
        <f>IF(AD1237="","",COUNTIF($AE$1:$AE1236,$AE1237)+RANK($AE1237,$AE$2:$AE$10540,1))</f>
        <v/>
      </c>
      <c r="AG1237" s="45" t="str">
        <f t="shared" si="61"/>
        <v/>
      </c>
      <c r="AH1237" s="45" t="str">
        <f>IF($AD1237="","",COUNTIF($AG$1:$AG1236,$AG1237)+RANK($AG1237,$AG$1:$AG$10539,0))</f>
        <v/>
      </c>
      <c r="AI1237" s="10" t="str">
        <f t="shared" si="62"/>
        <v>2008-09 Upper Deck #234 Luca Sbisa YG OTT    /   $5</v>
      </c>
      <c r="AJ1237" s="11">
        <v>2008</v>
      </c>
      <c r="AK1237" s="17" t="s">
        <v>1985</v>
      </c>
      <c r="AL1237" s="12" t="s">
        <v>7</v>
      </c>
      <c r="AM1237" s="10">
        <v>234</v>
      </c>
      <c r="AN1237" s="12" t="s">
        <v>786</v>
      </c>
      <c r="AO1237" s="9" t="s">
        <v>1945</v>
      </c>
      <c r="AP1237" s="9"/>
      <c r="AQ1237" s="9"/>
      <c r="AR1237" s="14" t="s">
        <v>2128</v>
      </c>
      <c r="AS1237" s="9"/>
      <c r="AT1237" s="9"/>
      <c r="AU1237" s="9"/>
      <c r="AV1237" s="13"/>
      <c r="AW1237" s="13"/>
      <c r="AX1237" s="9"/>
      <c r="AY1237" s="9"/>
      <c r="AZ1237" s="9"/>
      <c r="BA1237" s="40">
        <v>5</v>
      </c>
      <c r="BB1237" s="33"/>
      <c r="BC1237" s="36"/>
      <c r="BD1237" s="12" t="s">
        <v>1771</v>
      </c>
    </row>
    <row r="1238" spans="1:56" s="12" customFormat="1" x14ac:dyDescent="0.2">
      <c r="A1238" s="9" t="str">
        <f>IF(Search!$C$5="","",IF(COUNTA(Inventory!$AP1238)=1,1,""))</f>
        <v/>
      </c>
      <c r="B1238" s="9" t="str">
        <f>IF(Search!$C$4="","",IF(ISNUMBER(SEARCH(Search!$C$4,$AR1238))=TRUE,1,""))</f>
        <v/>
      </c>
      <c r="C1238" s="9" t="str">
        <f>IF(Search!$C$6="x",IF(COUNTA($AQ1238)=1,1,"N"),IF(COUNTA($AQ1238)=1,"N",""))</f>
        <v/>
      </c>
      <c r="D1238" s="9" t="str">
        <f>IF(Search!$O$8="","",IF(ISNUMBER(SEARCH(Search!$O$8,$BD1238))=TRUE,1,""))</f>
        <v/>
      </c>
      <c r="E1238" s="9" t="str">
        <f>IF(Search!$C$7="","",IF(ISNUMBER(SEARCH(Search!$C$7,$AN1238))=TRUE,1,""))</f>
        <v/>
      </c>
      <c r="F1238" s="9" t="str">
        <f>IF(Search!$C$8="","",IF(ISNUMBER(SEARCH(Search!$C$8,$AO1238))=TRUE,1,""))</f>
        <v/>
      </c>
      <c r="G1238" s="9" t="str">
        <f>IF(Search!$F$4="","",IF(Inventory!$AJ1238&lt;Search!$F$4,"",1))</f>
        <v/>
      </c>
      <c r="H1238" s="9" t="str">
        <f>IF(Search!$F$5="","",IF(Inventory!$AJ1238&gt;Search!$F$5,"",1))</f>
        <v/>
      </c>
      <c r="I1238" s="9" t="str">
        <f>IF(Search!$F$7="","",IF(Search!$F$8="",IF(ISNUMBER(SEARCH(Search!$F$7,$AL1238))=TRUE,1,""),""))</f>
        <v/>
      </c>
      <c r="J1238" s="9" t="str">
        <f>IF($AL1238=Search!$F$8,1,"")</f>
        <v/>
      </c>
      <c r="K1238" s="9" t="str">
        <f>IF(Search!$I$4="","",IF(COUNTA($AS1238)=1,IF(Search!$I$4="N","N",1),""))</f>
        <v/>
      </c>
      <c r="L1238" s="9" t="str">
        <f>IF(Search!$I$5="","",IF($AS1238="RC",1,""))</f>
        <v/>
      </c>
      <c r="M1238" s="9" t="str">
        <f>IF(Search!$I$6="","",IF($AS1238="RCP",1,""))</f>
        <v/>
      </c>
      <c r="N1238" s="9" t="str">
        <f>IF(Search!$I$8="","",IF(COUNTA($AT1238)=1,IF(Search!$I$8="N","N",1),""))</f>
        <v/>
      </c>
      <c r="O1238" s="9" t="str">
        <f>IF(Search!$L$4="","",IF(COUNTA($AU1238)=1,IF(Search!$L$4="N","N",1),""))</f>
        <v/>
      </c>
      <c r="P1238" s="9" t="str">
        <f>IF(Search!$L$5="","",IF(ISNUMBER(SEARCH("Jersey",$AU1238))=TRUE,IF(Search!$L$5="N","N",1),""))</f>
        <v/>
      </c>
      <c r="Q1238" s="9" t="str">
        <f>IF(Search!$L$6="","",IF(ISNUMBER(SEARCH("Patch",$AU1238))=TRUE,IF(Search!$L$6="N","N",1),""))</f>
        <v/>
      </c>
      <c r="R1238" s="9" t="str">
        <f>IF(Search!$L$7="","",IF(ISNUMBER(SEARCH("Shield",$AU1238))=TRUE,IF(Search!$L$7="N","N",1),""))</f>
        <v/>
      </c>
      <c r="S1238" s="9" t="str">
        <f>IF(Search!$L$8="","",IF(ISNUMBER(SEARCH("Stick",$AU1238))=TRUE,IF(Search!$L$8="N","N",1),""))</f>
        <v/>
      </c>
      <c r="T1238" s="9" t="str">
        <f>IF(Search!$O$4="","",IF(COUNTA($AW1238)=1,IF(Search!$O$4="N","N",1),""))</f>
        <v/>
      </c>
      <c r="U1238" s="9" t="str">
        <f>IF(Search!$O$5="","",IF($AW1238="","",IF($AW1238&lt;Search!$O$5,"",1)))</f>
        <v/>
      </c>
      <c r="V1238" s="9" t="str">
        <f>IF(Search!$O$6="","",IF($AW1238="","",IF($AW1238&gt;Search!$O$6,"",1)))</f>
        <v/>
      </c>
      <c r="W1238" s="9" t="str">
        <f>IF(Search!$U$4="","",IF($AX1238="","",1))</f>
        <v/>
      </c>
      <c r="X1238" s="9" t="str">
        <f>IF(Search!$U$5="","",IF(ISNUMBER(SEARCH(Search!$U$5,$AX1238))=TRUE,IF(Search!$U$5="N","N",1),""))</f>
        <v/>
      </c>
      <c r="Y1238" s="9" t="str">
        <f>IF(Search!$U$6="","",IF($AY1238&lt;Search!$U$6,"",1))</f>
        <v/>
      </c>
      <c r="Z1238" s="9" t="str">
        <f>IF(Search!$R$4="","",IF(Inventory!$BA1238&lt;Search!$R$4,"",1))</f>
        <v/>
      </c>
      <c r="AA1238" s="9" t="str">
        <f>IF(Search!$R$5="","",IF($BA1238&gt;Search!$R$5,"",1))</f>
        <v/>
      </c>
      <c r="AB1238" s="9" t="str">
        <f>IF(Search!$R$6="","",IF($BB1238&lt;Search!$R$6,"",1))</f>
        <v/>
      </c>
      <c r="AC1238" s="9" t="str">
        <f>IF(Search!$R$7="","",IF($BB1238&lt;Search!$R$7,"",1))</f>
        <v/>
      </c>
      <c r="AD1238" s="45" t="str">
        <f>IF(COUNTIF($A1238:$AC1238,"n")&gt;0,"",IF(SUM($A1238:$AC1238)=COUNTA(Search!$C$4:$C$8,Search!$F$4:$F$8,Search!$I$4:$I$6,Search!$I$8,Search!$L$4:$L$8,Search!$O$4:$O$8,Search!$R$4:$R$7,Search!$U$4:$U$7)-COUNTIF(Search!$C$4:$U$7,"n"),1+LARGE($AD$1:AD1237,1),""))</f>
        <v/>
      </c>
      <c r="AE1238" s="45" t="str">
        <f t="shared" si="60"/>
        <v/>
      </c>
      <c r="AF1238" s="45" t="str">
        <f>IF(AD1238="","",COUNTIF($AE$1:$AE1237,$AE1238)+RANK($AE1238,$AE$2:$AE$10540,1))</f>
        <v/>
      </c>
      <c r="AG1238" s="45" t="str">
        <f t="shared" si="61"/>
        <v/>
      </c>
      <c r="AH1238" s="45" t="str">
        <f>IF($AD1238="","",COUNTIF($AG$1:$AG1237,$AG1238)+RANK($AG1238,$AG$1:$AG$10539,0))</f>
        <v/>
      </c>
      <c r="AI1238" s="10" t="str">
        <f t="shared" si="62"/>
        <v>2008-09 Upper Deck #237 Mikkel Boedker YG PHO    /   $10</v>
      </c>
      <c r="AJ1238" s="11">
        <v>2008</v>
      </c>
      <c r="AK1238" s="17" t="s">
        <v>1985</v>
      </c>
      <c r="AL1238" s="12" t="s">
        <v>7</v>
      </c>
      <c r="AM1238" s="10">
        <v>237</v>
      </c>
      <c r="AN1238" s="12" t="s">
        <v>787</v>
      </c>
      <c r="AO1238" s="9" t="s">
        <v>1919</v>
      </c>
      <c r="AP1238" s="9"/>
      <c r="AQ1238" s="9"/>
      <c r="AR1238" s="14" t="s">
        <v>2128</v>
      </c>
      <c r="AS1238" s="9"/>
      <c r="AT1238" s="9"/>
      <c r="AU1238" s="9"/>
      <c r="AV1238" s="13"/>
      <c r="AW1238" s="13"/>
      <c r="AX1238" s="9"/>
      <c r="AY1238" s="9"/>
      <c r="AZ1238" s="9"/>
      <c r="BA1238" s="40">
        <v>10</v>
      </c>
      <c r="BB1238" s="33"/>
      <c r="BC1238" s="36"/>
      <c r="BD1238" s="12" t="s">
        <v>1771</v>
      </c>
    </row>
    <row r="1239" spans="1:56" s="12" customFormat="1" x14ac:dyDescent="0.2">
      <c r="A1239" s="9" t="str">
        <f>IF(Search!$C$5="","",IF(COUNTA(Inventory!$AP1239)=1,1,""))</f>
        <v/>
      </c>
      <c r="B1239" s="9" t="str">
        <f>IF(Search!$C$4="","",IF(ISNUMBER(SEARCH(Search!$C$4,$AR1239))=TRUE,1,""))</f>
        <v/>
      </c>
      <c r="C1239" s="9" t="str">
        <f>IF(Search!$C$6="x",IF(COUNTA($AQ1239)=1,1,"N"),IF(COUNTA($AQ1239)=1,"N",""))</f>
        <v/>
      </c>
      <c r="D1239" s="9" t="str">
        <f>IF(Search!$O$8="","",IF(ISNUMBER(SEARCH(Search!$O$8,$BD1239))=TRUE,1,""))</f>
        <v/>
      </c>
      <c r="E1239" s="9" t="str">
        <f>IF(Search!$C$7="","",IF(ISNUMBER(SEARCH(Search!$C$7,$AN1239))=TRUE,1,""))</f>
        <v/>
      </c>
      <c r="F1239" s="9" t="str">
        <f>IF(Search!$C$8="","",IF(ISNUMBER(SEARCH(Search!$C$8,$AO1239))=TRUE,1,""))</f>
        <v/>
      </c>
      <c r="G1239" s="9" t="str">
        <f>IF(Search!$F$4="","",IF(Inventory!$AJ1239&lt;Search!$F$4,"",1))</f>
        <v/>
      </c>
      <c r="H1239" s="9" t="str">
        <f>IF(Search!$F$5="","",IF(Inventory!$AJ1239&gt;Search!$F$5,"",1))</f>
        <v/>
      </c>
      <c r="I1239" s="9" t="str">
        <f>IF(Search!$F$7="","",IF(Search!$F$8="",IF(ISNUMBER(SEARCH(Search!$F$7,$AL1239))=TRUE,1,""),""))</f>
        <v/>
      </c>
      <c r="J1239" s="9" t="str">
        <f>IF($AL1239=Search!$F$8,1,"")</f>
        <v/>
      </c>
      <c r="K1239" s="9" t="str">
        <f>IF(Search!$I$4="","",IF(COUNTA($AS1239)=1,IF(Search!$I$4="N","N",1),""))</f>
        <v/>
      </c>
      <c r="L1239" s="9" t="str">
        <f>IF(Search!$I$5="","",IF($AS1239="RC",1,""))</f>
        <v/>
      </c>
      <c r="M1239" s="9" t="str">
        <f>IF(Search!$I$6="","",IF($AS1239="RCP",1,""))</f>
        <v/>
      </c>
      <c r="N1239" s="9" t="str">
        <f>IF(Search!$I$8="","",IF(COUNTA($AT1239)=1,IF(Search!$I$8="N","N",1),""))</f>
        <v/>
      </c>
      <c r="O1239" s="9" t="str">
        <f>IF(Search!$L$4="","",IF(COUNTA($AU1239)=1,IF(Search!$L$4="N","N",1),""))</f>
        <v/>
      </c>
      <c r="P1239" s="9" t="str">
        <f>IF(Search!$L$5="","",IF(ISNUMBER(SEARCH("Jersey",$AU1239))=TRUE,IF(Search!$L$5="N","N",1),""))</f>
        <v/>
      </c>
      <c r="Q1239" s="9" t="str">
        <f>IF(Search!$L$6="","",IF(ISNUMBER(SEARCH("Patch",$AU1239))=TRUE,IF(Search!$L$6="N","N",1),""))</f>
        <v/>
      </c>
      <c r="R1239" s="9" t="str">
        <f>IF(Search!$L$7="","",IF(ISNUMBER(SEARCH("Shield",$AU1239))=TRUE,IF(Search!$L$7="N","N",1),""))</f>
        <v/>
      </c>
      <c r="S1239" s="9" t="str">
        <f>IF(Search!$L$8="","",IF(ISNUMBER(SEARCH("Stick",$AU1239))=TRUE,IF(Search!$L$8="N","N",1),""))</f>
        <v/>
      </c>
      <c r="T1239" s="9" t="str">
        <f>IF(Search!$O$4="","",IF(COUNTA($AW1239)=1,IF(Search!$O$4="N","N",1),""))</f>
        <v/>
      </c>
      <c r="U1239" s="9" t="str">
        <f>IF(Search!$O$5="","",IF($AW1239="","",IF($AW1239&lt;Search!$O$5,"",1)))</f>
        <v/>
      </c>
      <c r="V1239" s="9" t="str">
        <f>IF(Search!$O$6="","",IF($AW1239="","",IF($AW1239&gt;Search!$O$6,"",1)))</f>
        <v/>
      </c>
      <c r="W1239" s="9" t="str">
        <f>IF(Search!$U$4="","",IF($AX1239="","",1))</f>
        <v/>
      </c>
      <c r="X1239" s="9" t="str">
        <f>IF(Search!$U$5="","",IF(ISNUMBER(SEARCH(Search!$U$5,$AX1239))=TRUE,IF(Search!$U$5="N","N",1),""))</f>
        <v/>
      </c>
      <c r="Y1239" s="9" t="str">
        <f>IF(Search!$U$6="","",IF($AY1239&lt;Search!$U$6,"",1))</f>
        <v/>
      </c>
      <c r="Z1239" s="9" t="str">
        <f>IF(Search!$R$4="","",IF(Inventory!$BA1239&lt;Search!$R$4,"",1))</f>
        <v/>
      </c>
      <c r="AA1239" s="9" t="str">
        <f>IF(Search!$R$5="","",IF($BA1239&gt;Search!$R$5,"",1))</f>
        <v/>
      </c>
      <c r="AB1239" s="9" t="str">
        <f>IF(Search!$R$6="","",IF($BB1239&lt;Search!$R$6,"",1))</f>
        <v/>
      </c>
      <c r="AC1239" s="9" t="str">
        <f>IF(Search!$R$7="","",IF($BB1239&lt;Search!$R$7,"",1))</f>
        <v/>
      </c>
      <c r="AD1239" s="45" t="str">
        <f>IF(COUNTIF($A1239:$AC1239,"n")&gt;0,"",IF(SUM($A1239:$AC1239)=COUNTA(Search!$C$4:$C$8,Search!$F$4:$F$8,Search!$I$4:$I$6,Search!$I$8,Search!$L$4:$L$8,Search!$O$4:$O$8,Search!$R$4:$R$7,Search!$U$4:$U$7)-COUNTIF(Search!$C$4:$U$7,"n"),1+LARGE($AD$1:AD1238,1),""))</f>
        <v/>
      </c>
      <c r="AE1239" s="45" t="str">
        <f t="shared" si="60"/>
        <v/>
      </c>
      <c r="AF1239" s="45" t="str">
        <f>IF(AD1239="","",COUNTIF($AE$1:$AE1238,$AE1239)+RANK($AE1239,$AE$2:$AE$10540,1))</f>
        <v/>
      </c>
      <c r="AG1239" s="45" t="str">
        <f t="shared" si="61"/>
        <v/>
      </c>
      <c r="AH1239" s="45" t="str">
        <f>IF($AD1239="","",COUNTIF($AG$1:$AG1238,$AG1239)+RANK($AG1239,$AG$1:$AG$10539,0))</f>
        <v/>
      </c>
      <c r="AI1239" s="10" t="str">
        <f t="shared" si="62"/>
        <v>2008-09 Upper Deck #238 Alex Goligoski YG PIT    /   $10</v>
      </c>
      <c r="AJ1239" s="11">
        <v>2008</v>
      </c>
      <c r="AK1239" s="17" t="s">
        <v>1985</v>
      </c>
      <c r="AL1239" s="12" t="s">
        <v>7</v>
      </c>
      <c r="AM1239" s="10">
        <v>238</v>
      </c>
      <c r="AN1239" s="12" t="s">
        <v>788</v>
      </c>
      <c r="AO1239" s="9" t="s">
        <v>1916</v>
      </c>
      <c r="AP1239" s="9"/>
      <c r="AQ1239" s="9"/>
      <c r="AR1239" s="14" t="s">
        <v>2128</v>
      </c>
      <c r="AS1239" s="9"/>
      <c r="AT1239" s="9"/>
      <c r="AU1239" s="9"/>
      <c r="AV1239" s="13"/>
      <c r="AW1239" s="13"/>
      <c r="AX1239" s="9"/>
      <c r="AY1239" s="9"/>
      <c r="AZ1239" s="9"/>
      <c r="BA1239" s="40">
        <v>10</v>
      </c>
      <c r="BB1239" s="33"/>
      <c r="BC1239" s="36"/>
      <c r="BD1239" s="12" t="s">
        <v>1771</v>
      </c>
    </row>
    <row r="1240" spans="1:56" s="12" customFormat="1" x14ac:dyDescent="0.2">
      <c r="A1240" s="9" t="str">
        <f>IF(Search!$C$5="","",IF(COUNTA(Inventory!$AP1240)=1,1,""))</f>
        <v/>
      </c>
      <c r="B1240" s="9" t="str">
        <f>IF(Search!$C$4="","",IF(ISNUMBER(SEARCH(Search!$C$4,$AR1240))=TRUE,1,""))</f>
        <v/>
      </c>
      <c r="C1240" s="9" t="str">
        <f>IF(Search!$C$6="x",IF(COUNTA($AQ1240)=1,1,"N"),IF(COUNTA($AQ1240)=1,"N",""))</f>
        <v/>
      </c>
      <c r="D1240" s="9" t="str">
        <f>IF(Search!$O$8="","",IF(ISNUMBER(SEARCH(Search!$O$8,$BD1240))=TRUE,1,""))</f>
        <v/>
      </c>
      <c r="E1240" s="9" t="str">
        <f>IF(Search!$C$7="","",IF(ISNUMBER(SEARCH(Search!$C$7,$AN1240))=TRUE,1,""))</f>
        <v/>
      </c>
      <c r="F1240" s="9" t="str">
        <f>IF(Search!$C$8="","",IF(ISNUMBER(SEARCH(Search!$C$8,$AO1240))=TRUE,1,""))</f>
        <v/>
      </c>
      <c r="G1240" s="9" t="str">
        <f>IF(Search!$F$4="","",IF(Inventory!$AJ1240&lt;Search!$F$4,"",1))</f>
        <v/>
      </c>
      <c r="H1240" s="9" t="str">
        <f>IF(Search!$F$5="","",IF(Inventory!$AJ1240&gt;Search!$F$5,"",1))</f>
        <v/>
      </c>
      <c r="I1240" s="9" t="str">
        <f>IF(Search!$F$7="","",IF(Search!$F$8="",IF(ISNUMBER(SEARCH(Search!$F$7,$AL1240))=TRUE,1,""),""))</f>
        <v/>
      </c>
      <c r="J1240" s="9" t="str">
        <f>IF($AL1240=Search!$F$8,1,"")</f>
        <v/>
      </c>
      <c r="K1240" s="9" t="str">
        <f>IF(Search!$I$4="","",IF(COUNTA($AS1240)=1,IF(Search!$I$4="N","N",1),""))</f>
        <v/>
      </c>
      <c r="L1240" s="9" t="str">
        <f>IF(Search!$I$5="","",IF($AS1240="RC",1,""))</f>
        <v/>
      </c>
      <c r="M1240" s="9" t="str">
        <f>IF(Search!$I$6="","",IF($AS1240="RCP",1,""))</f>
        <v/>
      </c>
      <c r="N1240" s="9" t="str">
        <f>IF(Search!$I$8="","",IF(COUNTA($AT1240)=1,IF(Search!$I$8="N","N",1),""))</f>
        <v/>
      </c>
      <c r="O1240" s="9" t="str">
        <f>IF(Search!$L$4="","",IF(COUNTA($AU1240)=1,IF(Search!$L$4="N","N",1),""))</f>
        <v/>
      </c>
      <c r="P1240" s="9" t="str">
        <f>IF(Search!$L$5="","",IF(ISNUMBER(SEARCH("Jersey",$AU1240))=TRUE,IF(Search!$L$5="N","N",1),""))</f>
        <v/>
      </c>
      <c r="Q1240" s="9" t="str">
        <f>IF(Search!$L$6="","",IF(ISNUMBER(SEARCH("Patch",$AU1240))=TRUE,IF(Search!$L$6="N","N",1),""))</f>
        <v/>
      </c>
      <c r="R1240" s="9" t="str">
        <f>IF(Search!$L$7="","",IF(ISNUMBER(SEARCH("Shield",$AU1240))=TRUE,IF(Search!$L$7="N","N",1),""))</f>
        <v/>
      </c>
      <c r="S1240" s="9" t="str">
        <f>IF(Search!$L$8="","",IF(ISNUMBER(SEARCH("Stick",$AU1240))=TRUE,IF(Search!$L$8="N","N",1),""))</f>
        <v/>
      </c>
      <c r="T1240" s="9" t="str">
        <f>IF(Search!$O$4="","",IF(COUNTA($AW1240)=1,IF(Search!$O$4="N","N",1),""))</f>
        <v/>
      </c>
      <c r="U1240" s="9" t="str">
        <f>IF(Search!$O$5="","",IF($AW1240="","",IF($AW1240&lt;Search!$O$5,"",1)))</f>
        <v/>
      </c>
      <c r="V1240" s="9" t="str">
        <f>IF(Search!$O$6="","",IF($AW1240="","",IF($AW1240&gt;Search!$O$6,"",1)))</f>
        <v/>
      </c>
      <c r="W1240" s="9" t="str">
        <f>IF(Search!$U$4="","",IF($AX1240="","",1))</f>
        <v/>
      </c>
      <c r="X1240" s="9" t="str">
        <f>IF(Search!$U$5="","",IF(ISNUMBER(SEARCH(Search!$U$5,$AX1240))=TRUE,IF(Search!$U$5="N","N",1),""))</f>
        <v/>
      </c>
      <c r="Y1240" s="9" t="str">
        <f>IF(Search!$U$6="","",IF($AY1240&lt;Search!$U$6,"",1))</f>
        <v/>
      </c>
      <c r="Z1240" s="9" t="str">
        <f>IF(Search!$R$4="","",IF(Inventory!$BA1240&lt;Search!$R$4,"",1))</f>
        <v/>
      </c>
      <c r="AA1240" s="9" t="str">
        <f>IF(Search!$R$5="","",IF($BA1240&gt;Search!$R$5,"",1))</f>
        <v/>
      </c>
      <c r="AB1240" s="9" t="str">
        <f>IF(Search!$R$6="","",IF($BB1240&lt;Search!$R$6,"",1))</f>
        <v/>
      </c>
      <c r="AC1240" s="9" t="str">
        <f>IF(Search!$R$7="","",IF($BB1240&lt;Search!$R$7,"",1))</f>
        <v/>
      </c>
      <c r="AD1240" s="45" t="str">
        <f>IF(COUNTIF($A1240:$AC1240,"n")&gt;0,"",IF(SUM($A1240:$AC1240)=COUNTA(Search!$C$4:$C$8,Search!$F$4:$F$8,Search!$I$4:$I$6,Search!$I$8,Search!$L$4:$L$8,Search!$O$4:$O$8,Search!$R$4:$R$7,Search!$U$4:$U$7)-COUNTIF(Search!$C$4:$U$7,"n"),1+LARGE($AD$1:AD1239,1),""))</f>
        <v/>
      </c>
      <c r="AE1240" s="45" t="str">
        <f t="shared" si="60"/>
        <v/>
      </c>
      <c r="AF1240" s="45" t="str">
        <f>IF(AD1240="","",COUNTIF($AE$1:$AE1239,$AE1240)+RANK($AE1240,$AE$2:$AE$10540,1))</f>
        <v/>
      </c>
      <c r="AG1240" s="45" t="str">
        <f t="shared" si="61"/>
        <v/>
      </c>
      <c r="AH1240" s="45" t="str">
        <f>IF($AD1240="","",COUNTIF($AG$1:$AG1239,$AG1240)+RANK($AG1240,$AG$1:$AG$10539,0))</f>
        <v/>
      </c>
      <c r="AI1240" s="10" t="str">
        <f t="shared" si="62"/>
        <v>2008-09 Upper Deck #239 Jon Filewich YG PIT    /   $6</v>
      </c>
      <c r="AJ1240" s="11">
        <v>2008</v>
      </c>
      <c r="AK1240" s="17" t="s">
        <v>1985</v>
      </c>
      <c r="AL1240" s="12" t="s">
        <v>7</v>
      </c>
      <c r="AM1240" s="10">
        <v>239</v>
      </c>
      <c r="AN1240" s="12" t="s">
        <v>789</v>
      </c>
      <c r="AO1240" s="9" t="s">
        <v>1916</v>
      </c>
      <c r="AP1240" s="9"/>
      <c r="AQ1240" s="9"/>
      <c r="AR1240" s="14" t="s">
        <v>2128</v>
      </c>
      <c r="AS1240" s="9"/>
      <c r="AT1240" s="9"/>
      <c r="AU1240" s="9"/>
      <c r="AV1240" s="13"/>
      <c r="AW1240" s="13"/>
      <c r="AX1240" s="9"/>
      <c r="AY1240" s="9"/>
      <c r="AZ1240" s="9"/>
      <c r="BA1240" s="40">
        <v>6</v>
      </c>
      <c r="BB1240" s="33"/>
      <c r="BC1240" s="36"/>
      <c r="BD1240" s="12" t="s">
        <v>1771</v>
      </c>
    </row>
    <row r="1241" spans="1:56" s="12" customFormat="1" x14ac:dyDescent="0.2">
      <c r="A1241" s="9" t="str">
        <f>IF(Search!$C$5="","",IF(COUNTA(Inventory!$AP1241)=1,1,""))</f>
        <v/>
      </c>
      <c r="B1241" s="9" t="str">
        <f>IF(Search!$C$4="","",IF(ISNUMBER(SEARCH(Search!$C$4,$AR1241))=TRUE,1,""))</f>
        <v/>
      </c>
      <c r="C1241" s="9" t="str">
        <f>IF(Search!$C$6="x",IF(COUNTA($AQ1241)=1,1,"N"),IF(COUNTA($AQ1241)=1,"N",""))</f>
        <v/>
      </c>
      <c r="D1241" s="9" t="str">
        <f>IF(Search!$O$8="","",IF(ISNUMBER(SEARCH(Search!$O$8,$BD1241))=TRUE,1,""))</f>
        <v/>
      </c>
      <c r="E1241" s="9" t="str">
        <f>IF(Search!$C$7="","",IF(ISNUMBER(SEARCH(Search!$C$7,$AN1241))=TRUE,1,""))</f>
        <v/>
      </c>
      <c r="F1241" s="9" t="str">
        <f>IF(Search!$C$8="","",IF(ISNUMBER(SEARCH(Search!$C$8,$AO1241))=TRUE,1,""))</f>
        <v/>
      </c>
      <c r="G1241" s="9" t="str">
        <f>IF(Search!$F$4="","",IF(Inventory!$AJ1241&lt;Search!$F$4,"",1))</f>
        <v/>
      </c>
      <c r="H1241" s="9" t="str">
        <f>IF(Search!$F$5="","",IF(Inventory!$AJ1241&gt;Search!$F$5,"",1))</f>
        <v/>
      </c>
      <c r="I1241" s="9" t="str">
        <f>IF(Search!$F$7="","",IF(Search!$F$8="",IF(ISNUMBER(SEARCH(Search!$F$7,$AL1241))=TRUE,1,""),""))</f>
        <v/>
      </c>
      <c r="J1241" s="9" t="str">
        <f>IF($AL1241=Search!$F$8,1,"")</f>
        <v/>
      </c>
      <c r="K1241" s="9" t="str">
        <f>IF(Search!$I$4="","",IF(COUNTA($AS1241)=1,IF(Search!$I$4="N","N",1),""))</f>
        <v/>
      </c>
      <c r="L1241" s="9" t="str">
        <f>IF(Search!$I$5="","",IF($AS1241="RC",1,""))</f>
        <v/>
      </c>
      <c r="M1241" s="9" t="str">
        <f>IF(Search!$I$6="","",IF($AS1241="RCP",1,""))</f>
        <v/>
      </c>
      <c r="N1241" s="9" t="str">
        <f>IF(Search!$I$8="","",IF(COUNTA($AT1241)=1,IF(Search!$I$8="N","N",1),""))</f>
        <v/>
      </c>
      <c r="O1241" s="9" t="str">
        <f>IF(Search!$L$4="","",IF(COUNTA($AU1241)=1,IF(Search!$L$4="N","N",1),""))</f>
        <v/>
      </c>
      <c r="P1241" s="9" t="str">
        <f>IF(Search!$L$5="","",IF(ISNUMBER(SEARCH("Jersey",$AU1241))=TRUE,IF(Search!$L$5="N","N",1),""))</f>
        <v/>
      </c>
      <c r="Q1241" s="9" t="str">
        <f>IF(Search!$L$6="","",IF(ISNUMBER(SEARCH("Patch",$AU1241))=TRUE,IF(Search!$L$6="N","N",1),""))</f>
        <v/>
      </c>
      <c r="R1241" s="9" t="str">
        <f>IF(Search!$L$7="","",IF(ISNUMBER(SEARCH("Shield",$AU1241))=TRUE,IF(Search!$L$7="N","N",1),""))</f>
        <v/>
      </c>
      <c r="S1241" s="9" t="str">
        <f>IF(Search!$L$8="","",IF(ISNUMBER(SEARCH("Stick",$AU1241))=TRUE,IF(Search!$L$8="N","N",1),""))</f>
        <v/>
      </c>
      <c r="T1241" s="9" t="str">
        <f>IF(Search!$O$4="","",IF(COUNTA($AW1241)=1,IF(Search!$O$4="N","N",1),""))</f>
        <v/>
      </c>
      <c r="U1241" s="9" t="str">
        <f>IF(Search!$O$5="","",IF($AW1241="","",IF($AW1241&lt;Search!$O$5,"",1)))</f>
        <v/>
      </c>
      <c r="V1241" s="9" t="str">
        <f>IF(Search!$O$6="","",IF($AW1241="","",IF($AW1241&gt;Search!$O$6,"",1)))</f>
        <v/>
      </c>
      <c r="W1241" s="9" t="str">
        <f>IF(Search!$U$4="","",IF($AX1241="","",1))</f>
        <v/>
      </c>
      <c r="X1241" s="9" t="str">
        <f>IF(Search!$U$5="","",IF(ISNUMBER(SEARCH(Search!$U$5,$AX1241))=TRUE,IF(Search!$U$5="N","N",1),""))</f>
        <v/>
      </c>
      <c r="Y1241" s="9" t="str">
        <f>IF(Search!$U$6="","",IF($AY1241&lt;Search!$U$6,"",1))</f>
        <v/>
      </c>
      <c r="Z1241" s="9" t="str">
        <f>IF(Search!$R$4="","",IF(Inventory!$BA1241&lt;Search!$R$4,"",1))</f>
        <v/>
      </c>
      <c r="AA1241" s="9" t="str">
        <f>IF(Search!$R$5="","",IF($BA1241&gt;Search!$R$5,"",1))</f>
        <v/>
      </c>
      <c r="AB1241" s="9" t="str">
        <f>IF(Search!$R$6="","",IF($BB1241&lt;Search!$R$6,"",1))</f>
        <v/>
      </c>
      <c r="AC1241" s="9" t="str">
        <f>IF(Search!$R$7="","",IF($BB1241&lt;Search!$R$7,"",1))</f>
        <v/>
      </c>
      <c r="AD1241" s="45" t="str">
        <f>IF(COUNTIF($A1241:$AC1241,"n")&gt;0,"",IF(SUM($A1241:$AC1241)=COUNTA(Search!$C$4:$C$8,Search!$F$4:$F$8,Search!$I$4:$I$6,Search!$I$8,Search!$L$4:$L$8,Search!$O$4:$O$8,Search!$R$4:$R$7,Search!$U$4:$U$7)-COUNTIF(Search!$C$4:$U$7,"n"),1+LARGE($AD$1:AD1240,1),""))</f>
        <v/>
      </c>
      <c r="AE1241" s="45" t="str">
        <f t="shared" si="60"/>
        <v/>
      </c>
      <c r="AF1241" s="45" t="str">
        <f>IF(AD1241="","",COUNTIF($AE$1:$AE1240,$AE1241)+RANK($AE1241,$AE$2:$AE$10540,1))</f>
        <v/>
      </c>
      <c r="AG1241" s="45" t="str">
        <f t="shared" si="61"/>
        <v/>
      </c>
      <c r="AH1241" s="45" t="str">
        <f>IF($AD1241="","",COUNTIF($AG$1:$AG1240,$AG1241)+RANK($AG1241,$AG$1:$AG$10539,0))</f>
        <v/>
      </c>
      <c r="AI1241" s="10" t="str">
        <f t="shared" si="62"/>
        <v>2008-09 Upper Deck #240 Ryan Stone YG PIT    /   $5</v>
      </c>
      <c r="AJ1241" s="11">
        <v>2008</v>
      </c>
      <c r="AK1241" s="17" t="s">
        <v>1985</v>
      </c>
      <c r="AL1241" s="12" t="s">
        <v>7</v>
      </c>
      <c r="AM1241" s="10">
        <v>240</v>
      </c>
      <c r="AN1241" s="12" t="s">
        <v>790</v>
      </c>
      <c r="AO1241" s="9" t="s">
        <v>1916</v>
      </c>
      <c r="AP1241" s="9"/>
      <c r="AQ1241" s="9"/>
      <c r="AR1241" s="14" t="s">
        <v>2128</v>
      </c>
      <c r="AS1241" s="9"/>
      <c r="AT1241" s="9"/>
      <c r="AU1241" s="9"/>
      <c r="AV1241" s="13"/>
      <c r="AW1241" s="13"/>
      <c r="AX1241" s="9"/>
      <c r="AY1241" s="9"/>
      <c r="AZ1241" s="9"/>
      <c r="BA1241" s="40">
        <v>5</v>
      </c>
      <c r="BB1241" s="33"/>
      <c r="BC1241" s="36"/>
      <c r="BD1241" s="12" t="s">
        <v>1771</v>
      </c>
    </row>
    <row r="1242" spans="1:56" s="12" customFormat="1" x14ac:dyDescent="0.2">
      <c r="A1242" s="9" t="str">
        <f>IF(Search!$C$5="","",IF(COUNTA(Inventory!$AP1242)=1,1,""))</f>
        <v/>
      </c>
      <c r="B1242" s="9" t="str">
        <f>IF(Search!$C$4="","",IF(ISNUMBER(SEARCH(Search!$C$4,$AR1242))=TRUE,1,""))</f>
        <v/>
      </c>
      <c r="C1242" s="9" t="str">
        <f>IF(Search!$C$6="x",IF(COUNTA($AQ1242)=1,1,"N"),IF(COUNTA($AQ1242)=1,"N",""))</f>
        <v/>
      </c>
      <c r="D1242" s="9" t="str">
        <f>IF(Search!$O$8="","",IF(ISNUMBER(SEARCH(Search!$O$8,$BD1242))=TRUE,1,""))</f>
        <v/>
      </c>
      <c r="E1242" s="9" t="str">
        <f>IF(Search!$C$7="","",IF(ISNUMBER(SEARCH(Search!$C$7,$AN1242))=TRUE,1,""))</f>
        <v/>
      </c>
      <c r="F1242" s="9" t="str">
        <f>IF(Search!$C$8="","",IF(ISNUMBER(SEARCH(Search!$C$8,$AO1242))=TRUE,1,""))</f>
        <v/>
      </c>
      <c r="G1242" s="9" t="str">
        <f>IF(Search!$F$4="","",IF(Inventory!$AJ1242&lt;Search!$F$4,"",1))</f>
        <v/>
      </c>
      <c r="H1242" s="9" t="str">
        <f>IF(Search!$F$5="","",IF(Inventory!$AJ1242&gt;Search!$F$5,"",1))</f>
        <v/>
      </c>
      <c r="I1242" s="9" t="str">
        <f>IF(Search!$F$7="","",IF(Search!$F$8="",IF(ISNUMBER(SEARCH(Search!$F$7,$AL1242))=TRUE,1,""),""))</f>
        <v/>
      </c>
      <c r="J1242" s="9" t="str">
        <f>IF($AL1242=Search!$F$8,1,"")</f>
        <v/>
      </c>
      <c r="K1242" s="9" t="str">
        <f>IF(Search!$I$4="","",IF(COUNTA($AS1242)=1,IF(Search!$I$4="N","N",1),""))</f>
        <v/>
      </c>
      <c r="L1242" s="9" t="str">
        <f>IF(Search!$I$5="","",IF($AS1242="RC",1,""))</f>
        <v/>
      </c>
      <c r="M1242" s="9" t="str">
        <f>IF(Search!$I$6="","",IF($AS1242="RCP",1,""))</f>
        <v/>
      </c>
      <c r="N1242" s="9" t="str">
        <f>IF(Search!$I$8="","",IF(COUNTA($AT1242)=1,IF(Search!$I$8="N","N",1),""))</f>
        <v/>
      </c>
      <c r="O1242" s="9" t="str">
        <f>IF(Search!$L$4="","",IF(COUNTA($AU1242)=1,IF(Search!$L$4="N","N",1),""))</f>
        <v/>
      </c>
      <c r="P1242" s="9" t="str">
        <f>IF(Search!$L$5="","",IF(ISNUMBER(SEARCH("Jersey",$AU1242))=TRUE,IF(Search!$L$5="N","N",1),""))</f>
        <v/>
      </c>
      <c r="Q1242" s="9" t="str">
        <f>IF(Search!$L$6="","",IF(ISNUMBER(SEARCH("Patch",$AU1242))=TRUE,IF(Search!$L$6="N","N",1),""))</f>
        <v/>
      </c>
      <c r="R1242" s="9" t="str">
        <f>IF(Search!$L$7="","",IF(ISNUMBER(SEARCH("Shield",$AU1242))=TRUE,IF(Search!$L$7="N","N",1),""))</f>
        <v/>
      </c>
      <c r="S1242" s="9" t="str">
        <f>IF(Search!$L$8="","",IF(ISNUMBER(SEARCH("Stick",$AU1242))=TRUE,IF(Search!$L$8="N","N",1),""))</f>
        <v/>
      </c>
      <c r="T1242" s="9" t="str">
        <f>IF(Search!$O$4="","",IF(COUNTA($AW1242)=1,IF(Search!$O$4="N","N",1),""))</f>
        <v/>
      </c>
      <c r="U1242" s="9" t="str">
        <f>IF(Search!$O$5="","",IF($AW1242="","",IF($AW1242&lt;Search!$O$5,"",1)))</f>
        <v/>
      </c>
      <c r="V1242" s="9" t="str">
        <f>IF(Search!$O$6="","",IF($AW1242="","",IF($AW1242&gt;Search!$O$6,"",1)))</f>
        <v/>
      </c>
      <c r="W1242" s="9" t="str">
        <f>IF(Search!$U$4="","",IF($AX1242="","",1))</f>
        <v/>
      </c>
      <c r="X1242" s="9" t="str">
        <f>IF(Search!$U$5="","",IF(ISNUMBER(SEARCH(Search!$U$5,$AX1242))=TRUE,IF(Search!$U$5="N","N",1),""))</f>
        <v/>
      </c>
      <c r="Y1242" s="9" t="str">
        <f>IF(Search!$U$6="","",IF($AY1242&lt;Search!$U$6,"",1))</f>
        <v/>
      </c>
      <c r="Z1242" s="9" t="str">
        <f>IF(Search!$R$4="","",IF(Inventory!$BA1242&lt;Search!$R$4,"",1))</f>
        <v/>
      </c>
      <c r="AA1242" s="9" t="str">
        <f>IF(Search!$R$5="","",IF($BA1242&gt;Search!$R$5,"",1))</f>
        <v/>
      </c>
      <c r="AB1242" s="9" t="str">
        <f>IF(Search!$R$6="","",IF($BB1242&lt;Search!$R$6,"",1))</f>
        <v/>
      </c>
      <c r="AC1242" s="9" t="str">
        <f>IF(Search!$R$7="","",IF($BB1242&lt;Search!$R$7,"",1))</f>
        <v/>
      </c>
      <c r="AD1242" s="45" t="str">
        <f>IF(COUNTIF($A1242:$AC1242,"n")&gt;0,"",IF(SUM($A1242:$AC1242)=COUNTA(Search!$C$4:$C$8,Search!$F$4:$F$8,Search!$I$4:$I$6,Search!$I$8,Search!$L$4:$L$8,Search!$O$4:$O$8,Search!$R$4:$R$7,Search!$U$4:$U$7)-COUNTIF(Search!$C$4:$U$7,"n"),1+LARGE($AD$1:AD1241,1),""))</f>
        <v/>
      </c>
      <c r="AE1242" s="45" t="str">
        <f t="shared" si="60"/>
        <v/>
      </c>
      <c r="AF1242" s="45" t="str">
        <f>IF(AD1242="","",COUNTIF($AE$1:$AE1241,$AE1242)+RANK($AE1242,$AE$2:$AE$10540,1))</f>
        <v/>
      </c>
      <c r="AG1242" s="45" t="str">
        <f t="shared" si="61"/>
        <v/>
      </c>
      <c r="AH1242" s="45" t="str">
        <f>IF($AD1242="","",COUNTIF($AG$1:$AG1241,$AG1242)+RANK($AG1242,$AG$1:$AG$10539,0))</f>
        <v/>
      </c>
      <c r="AI1242" s="10" t="str">
        <f t="shared" si="62"/>
        <v>2008-09 Upper Deck #241 Alex Pietrangelo YG STL    /   $10</v>
      </c>
      <c r="AJ1242" s="11">
        <v>2008</v>
      </c>
      <c r="AK1242" s="17" t="s">
        <v>1985</v>
      </c>
      <c r="AL1242" s="12" t="s">
        <v>7</v>
      </c>
      <c r="AM1242" s="10">
        <v>241</v>
      </c>
      <c r="AN1242" s="12" t="s">
        <v>791</v>
      </c>
      <c r="AO1242" s="9" t="s">
        <v>1922</v>
      </c>
      <c r="AP1242" s="9"/>
      <c r="AQ1242" s="9"/>
      <c r="AR1242" s="14" t="s">
        <v>2128</v>
      </c>
      <c r="AS1242" s="9"/>
      <c r="AT1242" s="9"/>
      <c r="AU1242" s="9"/>
      <c r="AV1242" s="13"/>
      <c r="AW1242" s="13"/>
      <c r="AX1242" s="9"/>
      <c r="AY1242" s="9"/>
      <c r="AZ1242" s="9"/>
      <c r="BA1242" s="40">
        <v>10</v>
      </c>
      <c r="BB1242" s="33"/>
      <c r="BC1242" s="36"/>
      <c r="BD1242" s="12" t="s">
        <v>1771</v>
      </c>
    </row>
    <row r="1243" spans="1:56" s="12" customFormat="1" x14ac:dyDescent="0.2">
      <c r="A1243" s="9" t="str">
        <f>IF(Search!$C$5="","",IF(COUNTA(Inventory!$AP1243)=1,1,""))</f>
        <v/>
      </c>
      <c r="B1243" s="9" t="str">
        <f>IF(Search!$C$4="","",IF(ISNUMBER(SEARCH(Search!$C$4,$AR1243))=TRUE,1,""))</f>
        <v/>
      </c>
      <c r="C1243" s="9" t="str">
        <f>IF(Search!$C$6="x",IF(COUNTA($AQ1243)=1,1,"N"),IF(COUNTA($AQ1243)=1,"N",""))</f>
        <v/>
      </c>
      <c r="D1243" s="9" t="str">
        <f>IF(Search!$O$8="","",IF(ISNUMBER(SEARCH(Search!$O$8,$BD1243))=TRUE,1,""))</f>
        <v/>
      </c>
      <c r="E1243" s="9" t="str">
        <f>IF(Search!$C$7="","",IF(ISNUMBER(SEARCH(Search!$C$7,$AN1243))=TRUE,1,""))</f>
        <v/>
      </c>
      <c r="F1243" s="9" t="str">
        <f>IF(Search!$C$8="","",IF(ISNUMBER(SEARCH(Search!$C$8,$AO1243))=TRUE,1,""))</f>
        <v/>
      </c>
      <c r="G1243" s="9" t="str">
        <f>IF(Search!$F$4="","",IF(Inventory!$AJ1243&lt;Search!$F$4,"",1))</f>
        <v/>
      </c>
      <c r="H1243" s="9" t="str">
        <f>IF(Search!$F$5="","",IF(Inventory!$AJ1243&gt;Search!$F$5,"",1))</f>
        <v/>
      </c>
      <c r="I1243" s="9" t="str">
        <f>IF(Search!$F$7="","",IF(Search!$F$8="",IF(ISNUMBER(SEARCH(Search!$F$7,$AL1243))=TRUE,1,""),""))</f>
        <v/>
      </c>
      <c r="J1243" s="9" t="str">
        <f>IF($AL1243=Search!$F$8,1,"")</f>
        <v/>
      </c>
      <c r="K1243" s="9" t="str">
        <f>IF(Search!$I$4="","",IF(COUNTA($AS1243)=1,IF(Search!$I$4="N","N",1),""))</f>
        <v/>
      </c>
      <c r="L1243" s="9" t="str">
        <f>IF(Search!$I$5="","",IF($AS1243="RC",1,""))</f>
        <v/>
      </c>
      <c r="M1243" s="9" t="str">
        <f>IF(Search!$I$6="","",IF($AS1243="RCP",1,""))</f>
        <v/>
      </c>
      <c r="N1243" s="9" t="str">
        <f>IF(Search!$I$8="","",IF(COUNTA($AT1243)=1,IF(Search!$I$8="N","N",1),""))</f>
        <v/>
      </c>
      <c r="O1243" s="9" t="str">
        <f>IF(Search!$L$4="","",IF(COUNTA($AU1243)=1,IF(Search!$L$4="N","N",1),""))</f>
        <v/>
      </c>
      <c r="P1243" s="9" t="str">
        <f>IF(Search!$L$5="","",IF(ISNUMBER(SEARCH("Jersey",$AU1243))=TRUE,IF(Search!$L$5="N","N",1),""))</f>
        <v/>
      </c>
      <c r="Q1243" s="9" t="str">
        <f>IF(Search!$L$6="","",IF(ISNUMBER(SEARCH("Patch",$AU1243))=TRUE,IF(Search!$L$6="N","N",1),""))</f>
        <v/>
      </c>
      <c r="R1243" s="9" t="str">
        <f>IF(Search!$L$7="","",IF(ISNUMBER(SEARCH("Shield",$AU1243))=TRUE,IF(Search!$L$7="N","N",1),""))</f>
        <v/>
      </c>
      <c r="S1243" s="9" t="str">
        <f>IF(Search!$L$8="","",IF(ISNUMBER(SEARCH("Stick",$AU1243))=TRUE,IF(Search!$L$8="N","N",1),""))</f>
        <v/>
      </c>
      <c r="T1243" s="9" t="str">
        <f>IF(Search!$O$4="","",IF(COUNTA($AW1243)=1,IF(Search!$O$4="N","N",1),""))</f>
        <v/>
      </c>
      <c r="U1243" s="9" t="str">
        <f>IF(Search!$O$5="","",IF($AW1243="","",IF($AW1243&lt;Search!$O$5,"",1)))</f>
        <v/>
      </c>
      <c r="V1243" s="9" t="str">
        <f>IF(Search!$O$6="","",IF($AW1243="","",IF($AW1243&gt;Search!$O$6,"",1)))</f>
        <v/>
      </c>
      <c r="W1243" s="9" t="str">
        <f>IF(Search!$U$4="","",IF($AX1243="","",1))</f>
        <v/>
      </c>
      <c r="X1243" s="9" t="str">
        <f>IF(Search!$U$5="","",IF(ISNUMBER(SEARCH(Search!$U$5,$AX1243))=TRUE,IF(Search!$U$5="N","N",1),""))</f>
        <v/>
      </c>
      <c r="Y1243" s="9" t="str">
        <f>IF(Search!$U$6="","",IF($AY1243&lt;Search!$U$6,"",1))</f>
        <v/>
      </c>
      <c r="Z1243" s="9" t="str">
        <f>IF(Search!$R$4="","",IF(Inventory!$BA1243&lt;Search!$R$4,"",1))</f>
        <v/>
      </c>
      <c r="AA1243" s="9" t="str">
        <f>IF(Search!$R$5="","",IF($BA1243&gt;Search!$R$5,"",1))</f>
        <v/>
      </c>
      <c r="AB1243" s="9" t="str">
        <f>IF(Search!$R$6="","",IF($BB1243&lt;Search!$R$6,"",1))</f>
        <v/>
      </c>
      <c r="AC1243" s="9" t="str">
        <f>IF(Search!$R$7="","",IF($BB1243&lt;Search!$R$7,"",1))</f>
        <v/>
      </c>
      <c r="AD1243" s="45" t="str">
        <f>IF(COUNTIF($A1243:$AC1243,"n")&gt;0,"",IF(SUM($A1243:$AC1243)=COUNTA(Search!$C$4:$C$8,Search!$F$4:$F$8,Search!$I$4:$I$6,Search!$I$8,Search!$L$4:$L$8,Search!$O$4:$O$8,Search!$R$4:$R$7,Search!$U$4:$U$7)-COUNTIF(Search!$C$4:$U$7,"n"),1+LARGE($AD$1:AD1242,1),""))</f>
        <v/>
      </c>
      <c r="AE1243" s="45" t="str">
        <f t="shared" si="60"/>
        <v/>
      </c>
      <c r="AF1243" s="45" t="str">
        <f>IF(AD1243="","",COUNTIF($AE$1:$AE1242,$AE1243)+RANK($AE1243,$AE$2:$AE$10540,1))</f>
        <v/>
      </c>
      <c r="AG1243" s="45" t="str">
        <f t="shared" si="61"/>
        <v/>
      </c>
      <c r="AH1243" s="45" t="str">
        <f>IF($AD1243="","",COUNTIF($AG$1:$AG1242,$AG1243)+RANK($AG1243,$AG$1:$AG$10539,0))</f>
        <v/>
      </c>
      <c r="AI1243" s="10" t="str">
        <f t="shared" si="62"/>
        <v>2008-09 Upper Deck #243 Vladimir Mihalik YG TBL    /   $5</v>
      </c>
      <c r="AJ1243" s="11">
        <v>2008</v>
      </c>
      <c r="AK1243" s="17" t="s">
        <v>1985</v>
      </c>
      <c r="AL1243" s="12" t="s">
        <v>7</v>
      </c>
      <c r="AM1243" s="10">
        <v>243</v>
      </c>
      <c r="AN1243" s="12" t="s">
        <v>792</v>
      </c>
      <c r="AO1243" s="9" t="s">
        <v>1925</v>
      </c>
      <c r="AP1243" s="9"/>
      <c r="AQ1243" s="9"/>
      <c r="AR1243" s="14" t="s">
        <v>2128</v>
      </c>
      <c r="AS1243" s="9"/>
      <c r="AT1243" s="9"/>
      <c r="AU1243" s="9"/>
      <c r="AV1243" s="13"/>
      <c r="AW1243" s="13"/>
      <c r="AX1243" s="9"/>
      <c r="AY1243" s="9"/>
      <c r="AZ1243" s="9"/>
      <c r="BA1243" s="40">
        <v>5</v>
      </c>
      <c r="BB1243" s="33"/>
      <c r="BC1243" s="36"/>
      <c r="BD1243" s="12" t="s">
        <v>1771</v>
      </c>
    </row>
    <row r="1244" spans="1:56" s="12" customFormat="1" x14ac:dyDescent="0.2">
      <c r="A1244" s="9" t="str">
        <f>IF(Search!$C$5="","",IF(COUNTA(Inventory!$AP1244)=1,1,""))</f>
        <v/>
      </c>
      <c r="B1244" s="9" t="str">
        <f>IF(Search!$C$4="","",IF(ISNUMBER(SEARCH(Search!$C$4,$AR1244))=TRUE,1,""))</f>
        <v/>
      </c>
      <c r="C1244" s="9" t="str">
        <f>IF(Search!$C$6="x",IF(COUNTA($AQ1244)=1,1,"N"),IF(COUNTA($AQ1244)=1,"N",""))</f>
        <v/>
      </c>
      <c r="D1244" s="9" t="str">
        <f>IF(Search!$O$8="","",IF(ISNUMBER(SEARCH(Search!$O$8,$BD1244))=TRUE,1,""))</f>
        <v/>
      </c>
      <c r="E1244" s="9" t="str">
        <f>IF(Search!$C$7="","",IF(ISNUMBER(SEARCH(Search!$C$7,$AN1244))=TRUE,1,""))</f>
        <v/>
      </c>
      <c r="F1244" s="9" t="str">
        <f>IF(Search!$C$8="","",IF(ISNUMBER(SEARCH(Search!$C$8,$AO1244))=TRUE,1,""))</f>
        <v/>
      </c>
      <c r="G1244" s="9" t="str">
        <f>IF(Search!$F$4="","",IF(Inventory!$AJ1244&lt;Search!$F$4,"",1))</f>
        <v/>
      </c>
      <c r="H1244" s="9" t="str">
        <f>IF(Search!$F$5="","",IF(Inventory!$AJ1244&gt;Search!$F$5,"",1))</f>
        <v/>
      </c>
      <c r="I1244" s="9" t="str">
        <f>IF(Search!$F$7="","",IF(Search!$F$8="",IF(ISNUMBER(SEARCH(Search!$F$7,$AL1244))=TRUE,1,""),""))</f>
        <v/>
      </c>
      <c r="J1244" s="9" t="str">
        <f>IF($AL1244=Search!$F$8,1,"")</f>
        <v/>
      </c>
      <c r="K1244" s="9" t="str">
        <f>IF(Search!$I$4="","",IF(COUNTA($AS1244)=1,IF(Search!$I$4="N","N",1),""))</f>
        <v/>
      </c>
      <c r="L1244" s="9" t="str">
        <f>IF(Search!$I$5="","",IF($AS1244="RC",1,""))</f>
        <v/>
      </c>
      <c r="M1244" s="9" t="str">
        <f>IF(Search!$I$6="","",IF($AS1244="RCP",1,""))</f>
        <v/>
      </c>
      <c r="N1244" s="9" t="str">
        <f>IF(Search!$I$8="","",IF(COUNTA($AT1244)=1,IF(Search!$I$8="N","N",1),""))</f>
        <v/>
      </c>
      <c r="O1244" s="9" t="str">
        <f>IF(Search!$L$4="","",IF(COUNTA($AU1244)=1,IF(Search!$L$4="N","N",1),""))</f>
        <v/>
      </c>
      <c r="P1244" s="9" t="str">
        <f>IF(Search!$L$5="","",IF(ISNUMBER(SEARCH("Jersey",$AU1244))=TRUE,IF(Search!$L$5="N","N",1),""))</f>
        <v/>
      </c>
      <c r="Q1244" s="9" t="str">
        <f>IF(Search!$L$6="","",IF(ISNUMBER(SEARCH("Patch",$AU1244))=TRUE,IF(Search!$L$6="N","N",1),""))</f>
        <v/>
      </c>
      <c r="R1244" s="9" t="str">
        <f>IF(Search!$L$7="","",IF(ISNUMBER(SEARCH("Shield",$AU1244))=TRUE,IF(Search!$L$7="N","N",1),""))</f>
        <v/>
      </c>
      <c r="S1244" s="9" t="str">
        <f>IF(Search!$L$8="","",IF(ISNUMBER(SEARCH("Stick",$AU1244))=TRUE,IF(Search!$L$8="N","N",1),""))</f>
        <v/>
      </c>
      <c r="T1244" s="9" t="str">
        <f>IF(Search!$O$4="","",IF(COUNTA($AW1244)=1,IF(Search!$O$4="N","N",1),""))</f>
        <v/>
      </c>
      <c r="U1244" s="9" t="str">
        <f>IF(Search!$O$5="","",IF($AW1244="","",IF($AW1244&lt;Search!$O$5,"",1)))</f>
        <v/>
      </c>
      <c r="V1244" s="9" t="str">
        <f>IF(Search!$O$6="","",IF($AW1244="","",IF($AW1244&gt;Search!$O$6,"",1)))</f>
        <v/>
      </c>
      <c r="W1244" s="9" t="str">
        <f>IF(Search!$U$4="","",IF($AX1244="","",1))</f>
        <v/>
      </c>
      <c r="X1244" s="9" t="str">
        <f>IF(Search!$U$5="","",IF(ISNUMBER(SEARCH(Search!$U$5,$AX1244))=TRUE,IF(Search!$U$5="N","N",1),""))</f>
        <v/>
      </c>
      <c r="Y1244" s="9" t="str">
        <f>IF(Search!$U$6="","",IF($AY1244&lt;Search!$U$6,"",1))</f>
        <v/>
      </c>
      <c r="Z1244" s="9" t="str">
        <f>IF(Search!$R$4="","",IF(Inventory!$BA1244&lt;Search!$R$4,"",1))</f>
        <v/>
      </c>
      <c r="AA1244" s="9" t="str">
        <f>IF(Search!$R$5="","",IF($BA1244&gt;Search!$R$5,"",1))</f>
        <v/>
      </c>
      <c r="AB1244" s="9" t="str">
        <f>IF(Search!$R$6="","",IF($BB1244&lt;Search!$R$6,"",1))</f>
        <v/>
      </c>
      <c r="AC1244" s="9" t="str">
        <f>IF(Search!$R$7="","",IF($BB1244&lt;Search!$R$7,"",1))</f>
        <v/>
      </c>
      <c r="AD1244" s="45" t="str">
        <f>IF(COUNTIF($A1244:$AC1244,"n")&gt;0,"",IF(SUM($A1244:$AC1244)=COUNTA(Search!$C$4:$C$8,Search!$F$4:$F$8,Search!$I$4:$I$6,Search!$I$8,Search!$L$4:$L$8,Search!$O$4:$O$8,Search!$R$4:$R$7,Search!$U$4:$U$7)-COUNTIF(Search!$C$4:$U$7,"n"),1+LARGE($AD$1:AD1243,1),""))</f>
        <v/>
      </c>
      <c r="AE1244" s="45" t="str">
        <f t="shared" si="60"/>
        <v/>
      </c>
      <c r="AF1244" s="45" t="str">
        <f>IF(AD1244="","",COUNTIF($AE$1:$AE1243,$AE1244)+RANK($AE1244,$AE$2:$AE$10540,1))</f>
        <v/>
      </c>
      <c r="AG1244" s="45" t="str">
        <f t="shared" si="61"/>
        <v/>
      </c>
      <c r="AH1244" s="45" t="str">
        <f>IF($AD1244="","",COUNTIF($AG$1:$AG1243,$AG1244)+RANK($AG1244,$AG$1:$AG$10539,0))</f>
        <v/>
      </c>
      <c r="AI1244" s="10" t="str">
        <f t="shared" si="62"/>
        <v>2008-09 Upper Deck #244 Janne Niskala YG TBL    /   $8</v>
      </c>
      <c r="AJ1244" s="11">
        <v>2008</v>
      </c>
      <c r="AK1244" s="17" t="s">
        <v>1985</v>
      </c>
      <c r="AL1244" s="12" t="s">
        <v>7</v>
      </c>
      <c r="AM1244" s="10">
        <v>244</v>
      </c>
      <c r="AN1244" s="12" t="s">
        <v>793</v>
      </c>
      <c r="AO1244" s="9" t="s">
        <v>1925</v>
      </c>
      <c r="AP1244" s="9"/>
      <c r="AQ1244" s="9"/>
      <c r="AR1244" s="14" t="s">
        <v>2128</v>
      </c>
      <c r="AS1244" s="9"/>
      <c r="AT1244" s="9"/>
      <c r="AU1244" s="9"/>
      <c r="AV1244" s="13"/>
      <c r="AW1244" s="13"/>
      <c r="AX1244" s="9"/>
      <c r="AY1244" s="9"/>
      <c r="AZ1244" s="9"/>
      <c r="BA1244" s="40">
        <v>8</v>
      </c>
      <c r="BB1244" s="33"/>
      <c r="BC1244" s="36"/>
      <c r="BD1244" s="12" t="s">
        <v>1771</v>
      </c>
    </row>
    <row r="1245" spans="1:56" s="12" customFormat="1" x14ac:dyDescent="0.2">
      <c r="A1245" s="9" t="str">
        <f>IF(Search!$C$5="","",IF(COUNTA(Inventory!$AP1245)=1,1,""))</f>
        <v/>
      </c>
      <c r="B1245" s="9" t="str">
        <f>IF(Search!$C$4="","",IF(ISNUMBER(SEARCH(Search!$C$4,$AR1245))=TRUE,1,""))</f>
        <v/>
      </c>
      <c r="C1245" s="9" t="str">
        <f>IF(Search!$C$6="x",IF(COUNTA($AQ1245)=1,1,"N"),IF(COUNTA($AQ1245)=1,"N",""))</f>
        <v/>
      </c>
      <c r="D1245" s="9" t="str">
        <f>IF(Search!$O$8="","",IF(ISNUMBER(SEARCH(Search!$O$8,$BD1245))=TRUE,1,""))</f>
        <v/>
      </c>
      <c r="E1245" s="9" t="str">
        <f>IF(Search!$C$7="","",IF(ISNUMBER(SEARCH(Search!$C$7,$AN1245))=TRUE,1,""))</f>
        <v/>
      </c>
      <c r="F1245" s="9" t="str">
        <f>IF(Search!$C$8="","",IF(ISNUMBER(SEARCH(Search!$C$8,$AO1245))=TRUE,1,""))</f>
        <v/>
      </c>
      <c r="G1245" s="9" t="str">
        <f>IF(Search!$F$4="","",IF(Inventory!$AJ1245&lt;Search!$F$4,"",1))</f>
        <v/>
      </c>
      <c r="H1245" s="9" t="str">
        <f>IF(Search!$F$5="","",IF(Inventory!$AJ1245&gt;Search!$F$5,"",1))</f>
        <v/>
      </c>
      <c r="I1245" s="9" t="str">
        <f>IF(Search!$F$7="","",IF(Search!$F$8="",IF(ISNUMBER(SEARCH(Search!$F$7,$AL1245))=TRUE,1,""),""))</f>
        <v/>
      </c>
      <c r="J1245" s="9" t="str">
        <f>IF($AL1245=Search!$F$8,1,"")</f>
        <v/>
      </c>
      <c r="K1245" s="9" t="str">
        <f>IF(Search!$I$4="","",IF(COUNTA($AS1245)=1,IF(Search!$I$4="N","N",1),""))</f>
        <v/>
      </c>
      <c r="L1245" s="9" t="str">
        <f>IF(Search!$I$5="","",IF($AS1245="RC",1,""))</f>
        <v/>
      </c>
      <c r="M1245" s="9" t="str">
        <f>IF(Search!$I$6="","",IF($AS1245="RCP",1,""))</f>
        <v/>
      </c>
      <c r="N1245" s="9" t="str">
        <f>IF(Search!$I$8="","",IF(COUNTA($AT1245)=1,IF(Search!$I$8="N","N",1),""))</f>
        <v/>
      </c>
      <c r="O1245" s="9" t="str">
        <f>IF(Search!$L$4="","",IF(COUNTA($AU1245)=1,IF(Search!$L$4="N","N",1),""))</f>
        <v/>
      </c>
      <c r="P1245" s="9" t="str">
        <f>IF(Search!$L$5="","",IF(ISNUMBER(SEARCH("Jersey",$AU1245))=TRUE,IF(Search!$L$5="N","N",1),""))</f>
        <v/>
      </c>
      <c r="Q1245" s="9" t="str">
        <f>IF(Search!$L$6="","",IF(ISNUMBER(SEARCH("Patch",$AU1245))=TRUE,IF(Search!$L$6="N","N",1),""))</f>
        <v/>
      </c>
      <c r="R1245" s="9" t="str">
        <f>IF(Search!$L$7="","",IF(ISNUMBER(SEARCH("Shield",$AU1245))=TRUE,IF(Search!$L$7="N","N",1),""))</f>
        <v/>
      </c>
      <c r="S1245" s="9" t="str">
        <f>IF(Search!$L$8="","",IF(ISNUMBER(SEARCH("Stick",$AU1245))=TRUE,IF(Search!$L$8="N","N",1),""))</f>
        <v/>
      </c>
      <c r="T1245" s="9" t="str">
        <f>IF(Search!$O$4="","",IF(COUNTA($AW1245)=1,IF(Search!$O$4="N","N",1),""))</f>
        <v/>
      </c>
      <c r="U1245" s="9" t="str">
        <f>IF(Search!$O$5="","",IF($AW1245="","",IF($AW1245&lt;Search!$O$5,"",1)))</f>
        <v/>
      </c>
      <c r="V1245" s="9" t="str">
        <f>IF(Search!$O$6="","",IF($AW1245="","",IF($AW1245&gt;Search!$O$6,"",1)))</f>
        <v/>
      </c>
      <c r="W1245" s="9" t="str">
        <f>IF(Search!$U$4="","",IF($AX1245="","",1))</f>
        <v/>
      </c>
      <c r="X1245" s="9" t="str">
        <f>IF(Search!$U$5="","",IF(ISNUMBER(SEARCH(Search!$U$5,$AX1245))=TRUE,IF(Search!$U$5="N","N",1),""))</f>
        <v/>
      </c>
      <c r="Y1245" s="9" t="str">
        <f>IF(Search!$U$6="","",IF($AY1245&lt;Search!$U$6,"",1))</f>
        <v/>
      </c>
      <c r="Z1245" s="9" t="str">
        <f>IF(Search!$R$4="","",IF(Inventory!$BA1245&lt;Search!$R$4,"",1))</f>
        <v/>
      </c>
      <c r="AA1245" s="9" t="str">
        <f>IF(Search!$R$5="","",IF($BA1245&gt;Search!$R$5,"",1))</f>
        <v/>
      </c>
      <c r="AB1245" s="9" t="str">
        <f>IF(Search!$R$6="","",IF($BB1245&lt;Search!$R$6,"",1))</f>
        <v/>
      </c>
      <c r="AC1245" s="9" t="str">
        <f>IF(Search!$R$7="","",IF($BB1245&lt;Search!$R$7,"",1))</f>
        <v/>
      </c>
      <c r="AD1245" s="45" t="str">
        <f>IF(COUNTIF($A1245:$AC1245,"n")&gt;0,"",IF(SUM($A1245:$AC1245)=COUNTA(Search!$C$4:$C$8,Search!$F$4:$F$8,Search!$I$4:$I$6,Search!$I$8,Search!$L$4:$L$8,Search!$O$4:$O$8,Search!$R$4:$R$7,Search!$U$4:$U$7)-COUNTIF(Search!$C$4:$U$7,"n"),1+LARGE($AD$1:AD1244,1),""))</f>
        <v/>
      </c>
      <c r="AE1245" s="45" t="str">
        <f t="shared" si="60"/>
        <v/>
      </c>
      <c r="AF1245" s="45" t="str">
        <f>IF(AD1245="","",COUNTIF($AE$1:$AE1244,$AE1245)+RANK($AE1245,$AE$2:$AE$10540,1))</f>
        <v/>
      </c>
      <c r="AG1245" s="45" t="str">
        <f t="shared" si="61"/>
        <v/>
      </c>
      <c r="AH1245" s="45" t="str">
        <f>IF($AD1245="","",COUNTIF($AG$1:$AG1244,$AG1245)+RANK($AG1245,$AG$1:$AG$10539,0))</f>
        <v/>
      </c>
      <c r="AI1245" s="10" t="str">
        <f t="shared" si="62"/>
        <v>2008-09 Upper Deck #246 John Mitchell YG TOR    /   $6</v>
      </c>
      <c r="AJ1245" s="11">
        <v>2008</v>
      </c>
      <c r="AK1245" s="17" t="s">
        <v>1985</v>
      </c>
      <c r="AL1245" s="12" t="s">
        <v>7</v>
      </c>
      <c r="AM1245" s="10">
        <v>246</v>
      </c>
      <c r="AN1245" s="12" t="s">
        <v>794</v>
      </c>
      <c r="AO1245" s="9" t="s">
        <v>1904</v>
      </c>
      <c r="AP1245" s="9"/>
      <c r="AQ1245" s="9"/>
      <c r="AR1245" s="14" t="s">
        <v>2128</v>
      </c>
      <c r="AS1245" s="9"/>
      <c r="AT1245" s="9"/>
      <c r="AU1245" s="9"/>
      <c r="AV1245" s="13"/>
      <c r="AW1245" s="13"/>
      <c r="AX1245" s="9"/>
      <c r="AY1245" s="9"/>
      <c r="AZ1245" s="9"/>
      <c r="BA1245" s="40">
        <v>6</v>
      </c>
      <c r="BB1245" s="33"/>
      <c r="BC1245" s="36"/>
      <c r="BD1245" s="12" t="s">
        <v>1771</v>
      </c>
    </row>
    <row r="1246" spans="1:56" s="12" customFormat="1" x14ac:dyDescent="0.2">
      <c r="A1246" s="9" t="str">
        <f>IF(Search!$C$5="","",IF(COUNTA(Inventory!$AP1246)=1,1,""))</f>
        <v/>
      </c>
      <c r="B1246" s="9" t="str">
        <f>IF(Search!$C$4="","",IF(ISNUMBER(SEARCH(Search!$C$4,$AR1246))=TRUE,1,""))</f>
        <v/>
      </c>
      <c r="C1246" s="9" t="str">
        <f>IF(Search!$C$6="x",IF(COUNTA($AQ1246)=1,1,"N"),IF(COUNTA($AQ1246)=1,"N",""))</f>
        <v/>
      </c>
      <c r="D1246" s="9" t="str">
        <f>IF(Search!$O$8="","",IF(ISNUMBER(SEARCH(Search!$O$8,$BD1246))=TRUE,1,""))</f>
        <v/>
      </c>
      <c r="E1246" s="9" t="str">
        <f>IF(Search!$C$7="","",IF(ISNUMBER(SEARCH(Search!$C$7,$AN1246))=TRUE,1,""))</f>
        <v/>
      </c>
      <c r="F1246" s="9" t="str">
        <f>IF(Search!$C$8="","",IF(ISNUMBER(SEARCH(Search!$C$8,$AO1246))=TRUE,1,""))</f>
        <v/>
      </c>
      <c r="G1246" s="9" t="str">
        <f>IF(Search!$F$4="","",IF(Inventory!$AJ1246&lt;Search!$F$4,"",1))</f>
        <v/>
      </c>
      <c r="H1246" s="9" t="str">
        <f>IF(Search!$F$5="","",IF(Inventory!$AJ1246&gt;Search!$F$5,"",1))</f>
        <v/>
      </c>
      <c r="I1246" s="9" t="str">
        <f>IF(Search!$F$7="","",IF(Search!$F$8="",IF(ISNUMBER(SEARCH(Search!$F$7,$AL1246))=TRUE,1,""),""))</f>
        <v/>
      </c>
      <c r="J1246" s="9" t="str">
        <f>IF($AL1246=Search!$F$8,1,"")</f>
        <v/>
      </c>
      <c r="K1246" s="9" t="str">
        <f>IF(Search!$I$4="","",IF(COUNTA($AS1246)=1,IF(Search!$I$4="N","N",1),""))</f>
        <v/>
      </c>
      <c r="L1246" s="9" t="str">
        <f>IF(Search!$I$5="","",IF($AS1246="RC",1,""))</f>
        <v/>
      </c>
      <c r="M1246" s="9" t="str">
        <f>IF(Search!$I$6="","",IF($AS1246="RCP",1,""))</f>
        <v/>
      </c>
      <c r="N1246" s="9" t="str">
        <f>IF(Search!$I$8="","",IF(COUNTA($AT1246)=1,IF(Search!$I$8="N","N",1),""))</f>
        <v/>
      </c>
      <c r="O1246" s="9" t="str">
        <f>IF(Search!$L$4="","",IF(COUNTA($AU1246)=1,IF(Search!$L$4="N","N",1),""))</f>
        <v/>
      </c>
      <c r="P1246" s="9" t="str">
        <f>IF(Search!$L$5="","",IF(ISNUMBER(SEARCH("Jersey",$AU1246))=TRUE,IF(Search!$L$5="N","N",1),""))</f>
        <v/>
      </c>
      <c r="Q1246" s="9" t="str">
        <f>IF(Search!$L$6="","",IF(ISNUMBER(SEARCH("Patch",$AU1246))=TRUE,IF(Search!$L$6="N","N",1),""))</f>
        <v/>
      </c>
      <c r="R1246" s="9" t="str">
        <f>IF(Search!$L$7="","",IF(ISNUMBER(SEARCH("Shield",$AU1246))=TRUE,IF(Search!$L$7="N","N",1),""))</f>
        <v/>
      </c>
      <c r="S1246" s="9" t="str">
        <f>IF(Search!$L$8="","",IF(ISNUMBER(SEARCH("Stick",$AU1246))=TRUE,IF(Search!$L$8="N","N",1),""))</f>
        <v/>
      </c>
      <c r="T1246" s="9" t="str">
        <f>IF(Search!$O$4="","",IF(COUNTA($AW1246)=1,IF(Search!$O$4="N","N",1),""))</f>
        <v/>
      </c>
      <c r="U1246" s="9" t="str">
        <f>IF(Search!$O$5="","",IF($AW1246="","",IF($AW1246&lt;Search!$O$5,"",1)))</f>
        <v/>
      </c>
      <c r="V1246" s="9" t="str">
        <f>IF(Search!$O$6="","",IF($AW1246="","",IF($AW1246&gt;Search!$O$6,"",1)))</f>
        <v/>
      </c>
      <c r="W1246" s="9" t="str">
        <f>IF(Search!$U$4="","",IF($AX1246="","",1))</f>
        <v/>
      </c>
      <c r="X1246" s="9" t="str">
        <f>IF(Search!$U$5="","",IF(ISNUMBER(SEARCH(Search!$U$5,$AX1246))=TRUE,IF(Search!$U$5="N","N",1),""))</f>
        <v/>
      </c>
      <c r="Y1246" s="9" t="str">
        <f>IF(Search!$U$6="","",IF($AY1246&lt;Search!$U$6,"",1))</f>
        <v/>
      </c>
      <c r="Z1246" s="9" t="str">
        <f>IF(Search!$R$4="","",IF(Inventory!$BA1246&lt;Search!$R$4,"",1))</f>
        <v/>
      </c>
      <c r="AA1246" s="9" t="str">
        <f>IF(Search!$R$5="","",IF($BA1246&gt;Search!$R$5,"",1))</f>
        <v/>
      </c>
      <c r="AB1246" s="9" t="str">
        <f>IF(Search!$R$6="","",IF($BB1246&lt;Search!$R$6,"",1))</f>
        <v/>
      </c>
      <c r="AC1246" s="9" t="str">
        <f>IF(Search!$R$7="","",IF($BB1246&lt;Search!$R$7,"",1))</f>
        <v/>
      </c>
      <c r="AD1246" s="45" t="str">
        <f>IF(COUNTIF($A1246:$AC1246,"n")&gt;0,"",IF(SUM($A1246:$AC1246)=COUNTA(Search!$C$4:$C$8,Search!$F$4:$F$8,Search!$I$4:$I$6,Search!$I$8,Search!$L$4:$L$8,Search!$O$4:$O$8,Search!$R$4:$R$7,Search!$U$4:$U$7)-COUNTIF(Search!$C$4:$U$7,"n"),1+LARGE($AD$1:AD1245,1),""))</f>
        <v/>
      </c>
      <c r="AE1246" s="45" t="str">
        <f t="shared" si="60"/>
        <v/>
      </c>
      <c r="AF1246" s="45" t="str">
        <f>IF(AD1246="","",COUNTIF($AE$1:$AE1245,$AE1246)+RANK($AE1246,$AE$2:$AE$10540,1))</f>
        <v/>
      </c>
      <c r="AG1246" s="45" t="str">
        <f t="shared" si="61"/>
        <v/>
      </c>
      <c r="AH1246" s="45" t="str">
        <f>IF($AD1246="","",COUNTIF($AG$1:$AG1245,$AG1246)+RANK($AG1246,$AG$1:$AG$10539,0))</f>
        <v/>
      </c>
      <c r="AI1246" s="10" t="str">
        <f t="shared" si="62"/>
        <v>2008-09 Upper Deck #247 Robbie Earl YG TOR    /   $5</v>
      </c>
      <c r="AJ1246" s="11">
        <v>2008</v>
      </c>
      <c r="AK1246" s="17" t="s">
        <v>1985</v>
      </c>
      <c r="AL1246" s="12" t="s">
        <v>7</v>
      </c>
      <c r="AM1246" s="10">
        <v>247</v>
      </c>
      <c r="AN1246" s="12" t="s">
        <v>795</v>
      </c>
      <c r="AO1246" s="9" t="s">
        <v>1904</v>
      </c>
      <c r="AP1246" s="9"/>
      <c r="AQ1246" s="9"/>
      <c r="AR1246" s="14" t="s">
        <v>2128</v>
      </c>
      <c r="AS1246" s="9"/>
      <c r="AT1246" s="9"/>
      <c r="AU1246" s="9"/>
      <c r="AV1246" s="13"/>
      <c r="AW1246" s="13"/>
      <c r="AX1246" s="9"/>
      <c r="AY1246" s="9"/>
      <c r="AZ1246" s="9"/>
      <c r="BA1246" s="40">
        <v>5</v>
      </c>
      <c r="BB1246" s="33"/>
      <c r="BC1246" s="36"/>
      <c r="BD1246" s="12" t="s">
        <v>1771</v>
      </c>
    </row>
    <row r="1247" spans="1:56" s="12" customFormat="1" x14ac:dyDescent="0.2">
      <c r="A1247" s="9" t="str">
        <f>IF(Search!$C$5="","",IF(COUNTA(Inventory!$AP1247)=1,1,""))</f>
        <v/>
      </c>
      <c r="B1247" s="9" t="str">
        <f>IF(Search!$C$4="","",IF(ISNUMBER(SEARCH(Search!$C$4,$AR1247))=TRUE,1,""))</f>
        <v/>
      </c>
      <c r="C1247" s="9" t="str">
        <f>IF(Search!$C$6="x",IF(COUNTA($AQ1247)=1,1,"N"),IF(COUNTA($AQ1247)=1,"N",""))</f>
        <v/>
      </c>
      <c r="D1247" s="9" t="str">
        <f>IF(Search!$O$8="","",IF(ISNUMBER(SEARCH(Search!$O$8,$BD1247))=TRUE,1,""))</f>
        <v/>
      </c>
      <c r="E1247" s="9" t="str">
        <f>IF(Search!$C$7="","",IF(ISNUMBER(SEARCH(Search!$C$7,$AN1247))=TRUE,1,""))</f>
        <v/>
      </c>
      <c r="F1247" s="9" t="str">
        <f>IF(Search!$C$8="","",IF(ISNUMBER(SEARCH(Search!$C$8,$AO1247))=TRUE,1,""))</f>
        <v/>
      </c>
      <c r="G1247" s="9" t="str">
        <f>IF(Search!$F$4="","",IF(Inventory!$AJ1247&lt;Search!$F$4,"",1))</f>
        <v/>
      </c>
      <c r="H1247" s="9" t="str">
        <f>IF(Search!$F$5="","",IF(Inventory!$AJ1247&gt;Search!$F$5,"",1))</f>
        <v/>
      </c>
      <c r="I1247" s="9" t="str">
        <f>IF(Search!$F$7="","",IF(Search!$F$8="",IF(ISNUMBER(SEARCH(Search!$F$7,$AL1247))=TRUE,1,""),""))</f>
        <v/>
      </c>
      <c r="J1247" s="9" t="str">
        <f>IF($AL1247=Search!$F$8,1,"")</f>
        <v/>
      </c>
      <c r="K1247" s="9" t="str">
        <f>IF(Search!$I$4="","",IF(COUNTA($AS1247)=1,IF(Search!$I$4="N","N",1),""))</f>
        <v/>
      </c>
      <c r="L1247" s="9" t="str">
        <f>IF(Search!$I$5="","",IF($AS1247="RC",1,""))</f>
        <v/>
      </c>
      <c r="M1247" s="9" t="str">
        <f>IF(Search!$I$6="","",IF($AS1247="RCP",1,""))</f>
        <v/>
      </c>
      <c r="N1247" s="9" t="str">
        <f>IF(Search!$I$8="","",IF(COUNTA($AT1247)=1,IF(Search!$I$8="N","N",1),""))</f>
        <v/>
      </c>
      <c r="O1247" s="9" t="str">
        <f>IF(Search!$L$4="","",IF(COUNTA($AU1247)=1,IF(Search!$L$4="N","N",1),""))</f>
        <v/>
      </c>
      <c r="P1247" s="9" t="str">
        <f>IF(Search!$L$5="","",IF(ISNUMBER(SEARCH("Jersey",$AU1247))=TRUE,IF(Search!$L$5="N","N",1),""))</f>
        <v/>
      </c>
      <c r="Q1247" s="9" t="str">
        <f>IF(Search!$L$6="","",IF(ISNUMBER(SEARCH("Patch",$AU1247))=TRUE,IF(Search!$L$6="N","N",1),""))</f>
        <v/>
      </c>
      <c r="R1247" s="9" t="str">
        <f>IF(Search!$L$7="","",IF(ISNUMBER(SEARCH("Shield",$AU1247))=TRUE,IF(Search!$L$7="N","N",1),""))</f>
        <v/>
      </c>
      <c r="S1247" s="9" t="str">
        <f>IF(Search!$L$8="","",IF(ISNUMBER(SEARCH("Stick",$AU1247))=TRUE,IF(Search!$L$8="N","N",1),""))</f>
        <v/>
      </c>
      <c r="T1247" s="9" t="str">
        <f>IF(Search!$O$4="","",IF(COUNTA($AW1247)=1,IF(Search!$O$4="N","N",1),""))</f>
        <v/>
      </c>
      <c r="U1247" s="9" t="str">
        <f>IF(Search!$O$5="","",IF($AW1247="","",IF($AW1247&lt;Search!$O$5,"",1)))</f>
        <v/>
      </c>
      <c r="V1247" s="9" t="str">
        <f>IF(Search!$O$6="","",IF($AW1247="","",IF($AW1247&gt;Search!$O$6,"",1)))</f>
        <v/>
      </c>
      <c r="W1247" s="9" t="str">
        <f>IF(Search!$U$4="","",IF($AX1247="","",1))</f>
        <v/>
      </c>
      <c r="X1247" s="9" t="str">
        <f>IF(Search!$U$5="","",IF(ISNUMBER(SEARCH(Search!$U$5,$AX1247))=TRUE,IF(Search!$U$5="N","N",1),""))</f>
        <v/>
      </c>
      <c r="Y1247" s="9" t="str">
        <f>IF(Search!$U$6="","",IF($AY1247&lt;Search!$U$6,"",1))</f>
        <v/>
      </c>
      <c r="Z1247" s="9" t="str">
        <f>IF(Search!$R$4="","",IF(Inventory!$BA1247&lt;Search!$R$4,"",1))</f>
        <v/>
      </c>
      <c r="AA1247" s="9" t="str">
        <f>IF(Search!$R$5="","",IF($BA1247&gt;Search!$R$5,"",1))</f>
        <v/>
      </c>
      <c r="AB1247" s="9" t="str">
        <f>IF(Search!$R$6="","",IF($BB1247&lt;Search!$R$6,"",1))</f>
        <v/>
      </c>
      <c r="AC1247" s="9" t="str">
        <f>IF(Search!$R$7="","",IF($BB1247&lt;Search!$R$7,"",1))</f>
        <v/>
      </c>
      <c r="AD1247" s="45" t="str">
        <f>IF(COUNTIF($A1247:$AC1247,"n")&gt;0,"",IF(SUM($A1247:$AC1247)=COUNTA(Search!$C$4:$C$8,Search!$F$4:$F$8,Search!$I$4:$I$6,Search!$I$8,Search!$L$4:$L$8,Search!$O$4:$O$8,Search!$R$4:$R$7,Search!$U$4:$U$7)-COUNTIF(Search!$C$4:$U$7,"n"),1+LARGE($AD$1:AD1246,1),""))</f>
        <v/>
      </c>
      <c r="AE1247" s="45" t="str">
        <f t="shared" si="60"/>
        <v/>
      </c>
      <c r="AF1247" s="45" t="str">
        <f>IF(AD1247="","",COUNTIF($AE$1:$AE1246,$AE1247)+RANK($AE1247,$AE$2:$AE$10540,1))</f>
        <v/>
      </c>
      <c r="AG1247" s="45" t="str">
        <f t="shared" si="61"/>
        <v/>
      </c>
      <c r="AH1247" s="45" t="str">
        <f>IF($AD1247="","",COUNTIF($AG$1:$AG1246,$AG1247)+RANK($AG1247,$AG$1:$AG$10539,0))</f>
        <v/>
      </c>
      <c r="AI1247" s="10" t="str">
        <f t="shared" si="62"/>
        <v>2008-09 Upper Deck #249 Mike Brown YG VAN    /   $10</v>
      </c>
      <c r="AJ1247" s="11">
        <v>2008</v>
      </c>
      <c r="AK1247" s="17" t="s">
        <v>1985</v>
      </c>
      <c r="AL1247" s="12" t="s">
        <v>7</v>
      </c>
      <c r="AM1247" s="10">
        <v>249</v>
      </c>
      <c r="AN1247" s="12" t="s">
        <v>796</v>
      </c>
      <c r="AO1247" s="9" t="s">
        <v>1951</v>
      </c>
      <c r="AP1247" s="9"/>
      <c r="AQ1247" s="9"/>
      <c r="AR1247" s="14" t="s">
        <v>2128</v>
      </c>
      <c r="AS1247" s="9"/>
      <c r="AT1247" s="9"/>
      <c r="AU1247" s="9"/>
      <c r="AV1247" s="13"/>
      <c r="AW1247" s="13"/>
      <c r="AX1247" s="9"/>
      <c r="AY1247" s="9"/>
      <c r="AZ1247" s="9"/>
      <c r="BA1247" s="40">
        <v>10</v>
      </c>
      <c r="BB1247" s="33"/>
      <c r="BC1247" s="36"/>
      <c r="BD1247" s="12" t="s">
        <v>1771</v>
      </c>
    </row>
    <row r="1248" spans="1:56" s="12" customFormat="1" x14ac:dyDescent="0.2">
      <c r="A1248" s="9" t="str">
        <f>IF(Search!$C$5="","",IF(COUNTA(Inventory!$AP1248)=1,1,""))</f>
        <v/>
      </c>
      <c r="B1248" s="9" t="str">
        <f>IF(Search!$C$4="","",IF(ISNUMBER(SEARCH(Search!$C$4,$AR1248))=TRUE,1,""))</f>
        <v/>
      </c>
      <c r="C1248" s="9" t="str">
        <f>IF(Search!$C$6="x",IF(COUNTA($AQ1248)=1,1,"N"),IF(COUNTA($AQ1248)=1,"N",""))</f>
        <v/>
      </c>
      <c r="D1248" s="9" t="str">
        <f>IF(Search!$O$8="","",IF(ISNUMBER(SEARCH(Search!$O$8,$BD1248))=TRUE,1,""))</f>
        <v/>
      </c>
      <c r="E1248" s="9" t="str">
        <f>IF(Search!$C$7="","",IF(ISNUMBER(SEARCH(Search!$C$7,$AN1248))=TRUE,1,""))</f>
        <v/>
      </c>
      <c r="F1248" s="9" t="str">
        <f>IF(Search!$C$8="","",IF(ISNUMBER(SEARCH(Search!$C$8,$AO1248))=TRUE,1,""))</f>
        <v/>
      </c>
      <c r="G1248" s="9" t="str">
        <f>IF(Search!$F$4="","",IF(Inventory!$AJ1248&lt;Search!$F$4,"",1))</f>
        <v/>
      </c>
      <c r="H1248" s="9" t="str">
        <f>IF(Search!$F$5="","",IF(Inventory!$AJ1248&gt;Search!$F$5,"",1))</f>
        <v/>
      </c>
      <c r="I1248" s="9" t="str">
        <f>IF(Search!$F$7="","",IF(Search!$F$8="",IF(ISNUMBER(SEARCH(Search!$F$7,$AL1248))=TRUE,1,""),""))</f>
        <v/>
      </c>
      <c r="J1248" s="9" t="str">
        <f>IF($AL1248=Search!$F$8,1,"")</f>
        <v/>
      </c>
      <c r="K1248" s="9" t="str">
        <f>IF(Search!$I$4="","",IF(COUNTA($AS1248)=1,IF(Search!$I$4="N","N",1),""))</f>
        <v/>
      </c>
      <c r="L1248" s="9" t="str">
        <f>IF(Search!$I$5="","",IF($AS1248="RC",1,""))</f>
        <v/>
      </c>
      <c r="M1248" s="9" t="str">
        <f>IF(Search!$I$6="","",IF($AS1248="RCP",1,""))</f>
        <v/>
      </c>
      <c r="N1248" s="9" t="str">
        <f>IF(Search!$I$8="","",IF(COUNTA($AT1248)=1,IF(Search!$I$8="N","N",1),""))</f>
        <v/>
      </c>
      <c r="O1248" s="9" t="str">
        <f>IF(Search!$L$4="","",IF(COUNTA($AU1248)=1,IF(Search!$L$4="N","N",1),""))</f>
        <v/>
      </c>
      <c r="P1248" s="9" t="str">
        <f>IF(Search!$L$5="","",IF(ISNUMBER(SEARCH("Jersey",$AU1248))=TRUE,IF(Search!$L$5="N","N",1),""))</f>
        <v/>
      </c>
      <c r="Q1248" s="9" t="str">
        <f>IF(Search!$L$6="","",IF(ISNUMBER(SEARCH("Patch",$AU1248))=TRUE,IF(Search!$L$6="N","N",1),""))</f>
        <v/>
      </c>
      <c r="R1248" s="9" t="str">
        <f>IF(Search!$L$7="","",IF(ISNUMBER(SEARCH("Shield",$AU1248))=TRUE,IF(Search!$L$7="N","N",1),""))</f>
        <v/>
      </c>
      <c r="S1248" s="9" t="str">
        <f>IF(Search!$L$8="","",IF(ISNUMBER(SEARCH("Stick",$AU1248))=TRUE,IF(Search!$L$8="N","N",1),""))</f>
        <v/>
      </c>
      <c r="T1248" s="9" t="str">
        <f>IF(Search!$O$4="","",IF(COUNTA($AW1248)=1,IF(Search!$O$4="N","N",1),""))</f>
        <v/>
      </c>
      <c r="U1248" s="9" t="str">
        <f>IF(Search!$O$5="","",IF($AW1248="","",IF($AW1248&lt;Search!$O$5,"",1)))</f>
        <v/>
      </c>
      <c r="V1248" s="9" t="str">
        <f>IF(Search!$O$6="","",IF($AW1248="","",IF($AW1248&gt;Search!$O$6,"",1)))</f>
        <v/>
      </c>
      <c r="W1248" s="9" t="str">
        <f>IF(Search!$U$4="","",IF($AX1248="","",1))</f>
        <v/>
      </c>
      <c r="X1248" s="9" t="str">
        <f>IF(Search!$U$5="","",IF(ISNUMBER(SEARCH(Search!$U$5,$AX1248))=TRUE,IF(Search!$U$5="N","N",1),""))</f>
        <v/>
      </c>
      <c r="Y1248" s="9" t="str">
        <f>IF(Search!$U$6="","",IF($AY1248&lt;Search!$U$6,"",1))</f>
        <v/>
      </c>
      <c r="Z1248" s="9" t="str">
        <f>IF(Search!$R$4="","",IF(Inventory!$BA1248&lt;Search!$R$4,"",1))</f>
        <v/>
      </c>
      <c r="AA1248" s="9" t="str">
        <f>IF(Search!$R$5="","",IF($BA1248&gt;Search!$R$5,"",1))</f>
        <v/>
      </c>
      <c r="AB1248" s="9" t="str">
        <f>IF(Search!$R$6="","",IF($BB1248&lt;Search!$R$6,"",1))</f>
        <v/>
      </c>
      <c r="AC1248" s="9" t="str">
        <f>IF(Search!$R$7="","",IF($BB1248&lt;Search!$R$7,"",1))</f>
        <v/>
      </c>
      <c r="AD1248" s="45" t="str">
        <f>IF(COUNTIF($A1248:$AC1248,"n")&gt;0,"",IF(SUM($A1248:$AC1248)=COUNTA(Search!$C$4:$C$8,Search!$F$4:$F$8,Search!$I$4:$I$6,Search!$I$8,Search!$L$4:$L$8,Search!$O$4:$O$8,Search!$R$4:$R$7,Search!$U$4:$U$7)-COUNTIF(Search!$C$4:$U$7,"n"),1+LARGE($AD$1:AD1247,1),""))</f>
        <v/>
      </c>
      <c r="AE1248" s="45" t="str">
        <f t="shared" si="60"/>
        <v/>
      </c>
      <c r="AF1248" s="45" t="str">
        <f>IF(AD1248="","",COUNTIF($AE$1:$AE1247,$AE1248)+RANK($AE1248,$AE$2:$AE$10540,1))</f>
        <v/>
      </c>
      <c r="AG1248" s="45" t="str">
        <f t="shared" si="61"/>
        <v/>
      </c>
      <c r="AH1248" s="45" t="str">
        <f>IF($AD1248="","",COUNTIF($AG$1:$AG1247,$AG1248)+RANK($AG1248,$AG$1:$AG$10539,0))</f>
        <v/>
      </c>
      <c r="AI1248" s="10" t="str">
        <f t="shared" si="62"/>
        <v>2008-09 Upper Deck #451 Andrew Ebbett YG ANA    /   $5</v>
      </c>
      <c r="AJ1248" s="11">
        <v>2008</v>
      </c>
      <c r="AK1248" s="17" t="s">
        <v>1985</v>
      </c>
      <c r="AL1248" s="12" t="s">
        <v>7</v>
      </c>
      <c r="AM1248" s="10">
        <v>451</v>
      </c>
      <c r="AN1248" s="12" t="s">
        <v>797</v>
      </c>
      <c r="AO1248" s="9" t="s">
        <v>1915</v>
      </c>
      <c r="AP1248" s="9"/>
      <c r="AQ1248" s="9"/>
      <c r="AR1248" s="14" t="s">
        <v>2128</v>
      </c>
      <c r="AS1248" s="9"/>
      <c r="AT1248" s="9"/>
      <c r="AU1248" s="9"/>
      <c r="AV1248" s="13"/>
      <c r="AW1248" s="13"/>
      <c r="AX1248" s="9"/>
      <c r="AY1248" s="9"/>
      <c r="AZ1248" s="9"/>
      <c r="BA1248" s="40">
        <v>5</v>
      </c>
      <c r="BB1248" s="33"/>
      <c r="BC1248" s="36"/>
      <c r="BD1248" s="12" t="s">
        <v>1771</v>
      </c>
    </row>
    <row r="1249" spans="1:56" s="12" customFormat="1" x14ac:dyDescent="0.2">
      <c r="A1249" s="9" t="str">
        <f>IF(Search!$C$5="","",IF(COUNTA(Inventory!$AP1249)=1,1,""))</f>
        <v/>
      </c>
      <c r="B1249" s="9" t="str">
        <f>IF(Search!$C$4="","",IF(ISNUMBER(SEARCH(Search!$C$4,$AR1249))=TRUE,1,""))</f>
        <v/>
      </c>
      <c r="C1249" s="9" t="str">
        <f>IF(Search!$C$6="x",IF(COUNTA($AQ1249)=1,1,"N"),IF(COUNTA($AQ1249)=1,"N",""))</f>
        <v/>
      </c>
      <c r="D1249" s="9" t="str">
        <f>IF(Search!$O$8="","",IF(ISNUMBER(SEARCH(Search!$O$8,$BD1249))=TRUE,1,""))</f>
        <v/>
      </c>
      <c r="E1249" s="9" t="str">
        <f>IF(Search!$C$7="","",IF(ISNUMBER(SEARCH(Search!$C$7,$AN1249))=TRUE,1,""))</f>
        <v/>
      </c>
      <c r="F1249" s="9" t="str">
        <f>IF(Search!$C$8="","",IF(ISNUMBER(SEARCH(Search!$C$8,$AO1249))=TRUE,1,""))</f>
        <v/>
      </c>
      <c r="G1249" s="9" t="str">
        <f>IF(Search!$F$4="","",IF(Inventory!$AJ1249&lt;Search!$F$4,"",1))</f>
        <v/>
      </c>
      <c r="H1249" s="9" t="str">
        <f>IF(Search!$F$5="","",IF(Inventory!$AJ1249&gt;Search!$F$5,"",1))</f>
        <v/>
      </c>
      <c r="I1249" s="9" t="str">
        <f>IF(Search!$F$7="","",IF(Search!$F$8="",IF(ISNUMBER(SEARCH(Search!$F$7,$AL1249))=TRUE,1,""),""))</f>
        <v/>
      </c>
      <c r="J1249" s="9" t="str">
        <f>IF($AL1249=Search!$F$8,1,"")</f>
        <v/>
      </c>
      <c r="K1249" s="9" t="str">
        <f>IF(Search!$I$4="","",IF(COUNTA($AS1249)=1,IF(Search!$I$4="N","N",1),""))</f>
        <v/>
      </c>
      <c r="L1249" s="9" t="str">
        <f>IF(Search!$I$5="","",IF($AS1249="RC",1,""))</f>
        <v/>
      </c>
      <c r="M1249" s="9" t="str">
        <f>IF(Search!$I$6="","",IF($AS1249="RCP",1,""))</f>
        <v/>
      </c>
      <c r="N1249" s="9" t="str">
        <f>IF(Search!$I$8="","",IF(COUNTA($AT1249)=1,IF(Search!$I$8="N","N",1),""))</f>
        <v/>
      </c>
      <c r="O1249" s="9" t="str">
        <f>IF(Search!$L$4="","",IF(COUNTA($AU1249)=1,IF(Search!$L$4="N","N",1),""))</f>
        <v/>
      </c>
      <c r="P1249" s="9" t="str">
        <f>IF(Search!$L$5="","",IF(ISNUMBER(SEARCH("Jersey",$AU1249))=TRUE,IF(Search!$L$5="N","N",1),""))</f>
        <v/>
      </c>
      <c r="Q1249" s="9" t="str">
        <f>IF(Search!$L$6="","",IF(ISNUMBER(SEARCH("Patch",$AU1249))=TRUE,IF(Search!$L$6="N","N",1),""))</f>
        <v/>
      </c>
      <c r="R1249" s="9" t="str">
        <f>IF(Search!$L$7="","",IF(ISNUMBER(SEARCH("Shield",$AU1249))=TRUE,IF(Search!$L$7="N","N",1),""))</f>
        <v/>
      </c>
      <c r="S1249" s="9" t="str">
        <f>IF(Search!$L$8="","",IF(ISNUMBER(SEARCH("Stick",$AU1249))=TRUE,IF(Search!$L$8="N","N",1),""))</f>
        <v/>
      </c>
      <c r="T1249" s="9" t="str">
        <f>IF(Search!$O$4="","",IF(COUNTA($AW1249)=1,IF(Search!$O$4="N","N",1),""))</f>
        <v/>
      </c>
      <c r="U1249" s="9" t="str">
        <f>IF(Search!$O$5="","",IF($AW1249="","",IF($AW1249&lt;Search!$O$5,"",1)))</f>
        <v/>
      </c>
      <c r="V1249" s="9" t="str">
        <f>IF(Search!$O$6="","",IF($AW1249="","",IF($AW1249&gt;Search!$O$6,"",1)))</f>
        <v/>
      </c>
      <c r="W1249" s="9" t="str">
        <f>IF(Search!$U$4="","",IF($AX1249="","",1))</f>
        <v/>
      </c>
      <c r="X1249" s="9" t="str">
        <f>IF(Search!$U$5="","",IF(ISNUMBER(SEARCH(Search!$U$5,$AX1249))=TRUE,IF(Search!$U$5="N","N",1),""))</f>
        <v/>
      </c>
      <c r="Y1249" s="9" t="str">
        <f>IF(Search!$U$6="","",IF($AY1249&lt;Search!$U$6,"",1))</f>
        <v/>
      </c>
      <c r="Z1249" s="9" t="str">
        <f>IF(Search!$R$4="","",IF(Inventory!$BA1249&lt;Search!$R$4,"",1))</f>
        <v/>
      </c>
      <c r="AA1249" s="9" t="str">
        <f>IF(Search!$R$5="","",IF($BA1249&gt;Search!$R$5,"",1))</f>
        <v/>
      </c>
      <c r="AB1249" s="9" t="str">
        <f>IF(Search!$R$6="","",IF($BB1249&lt;Search!$R$6,"",1))</f>
        <v/>
      </c>
      <c r="AC1249" s="9" t="str">
        <f>IF(Search!$R$7="","",IF($BB1249&lt;Search!$R$7,"",1))</f>
        <v/>
      </c>
      <c r="AD1249" s="45" t="str">
        <f>IF(COUNTIF($A1249:$AC1249,"n")&gt;0,"",IF(SUM($A1249:$AC1249)=COUNTA(Search!$C$4:$C$8,Search!$F$4:$F$8,Search!$I$4:$I$6,Search!$I$8,Search!$L$4:$L$8,Search!$O$4:$O$8,Search!$R$4:$R$7,Search!$U$4:$U$7)-COUNTIF(Search!$C$4:$U$7,"n"),1+LARGE($AD$1:AD1248,1),""))</f>
        <v/>
      </c>
      <c r="AE1249" s="45" t="str">
        <f t="shared" si="60"/>
        <v/>
      </c>
      <c r="AF1249" s="45" t="str">
        <f>IF(AD1249="","",COUNTIF($AE$1:$AE1248,$AE1249)+RANK($AE1249,$AE$2:$AE$10540,1))</f>
        <v/>
      </c>
      <c r="AG1249" s="45" t="str">
        <f t="shared" si="61"/>
        <v/>
      </c>
      <c r="AH1249" s="45" t="str">
        <f>IF($AD1249="","",COUNTIF($AG$1:$AG1248,$AG1249)+RANK($AG1249,$AG$1:$AG$10539,0))</f>
        <v/>
      </c>
      <c r="AI1249" s="10" t="str">
        <f t="shared" si="62"/>
        <v>2008-09 Upper Deck #454 Boris Valabik YG ATL    /   $8</v>
      </c>
      <c r="AJ1249" s="11">
        <v>2008</v>
      </c>
      <c r="AK1249" s="17" t="s">
        <v>1985</v>
      </c>
      <c r="AL1249" s="12" t="s">
        <v>7</v>
      </c>
      <c r="AM1249" s="10">
        <v>454</v>
      </c>
      <c r="AN1249" s="12" t="s">
        <v>798</v>
      </c>
      <c r="AO1249" s="9" t="s">
        <v>2460</v>
      </c>
      <c r="AP1249" s="9"/>
      <c r="AQ1249" s="9"/>
      <c r="AR1249" s="14" t="s">
        <v>2128</v>
      </c>
      <c r="AS1249" s="9"/>
      <c r="AT1249" s="9"/>
      <c r="AU1249" s="9"/>
      <c r="AV1249" s="13"/>
      <c r="AW1249" s="13"/>
      <c r="AX1249" s="9"/>
      <c r="AY1249" s="9"/>
      <c r="AZ1249" s="9"/>
      <c r="BA1249" s="40">
        <v>8</v>
      </c>
      <c r="BB1249" s="33"/>
      <c r="BC1249" s="36"/>
      <c r="BD1249" s="12" t="s">
        <v>1771</v>
      </c>
    </row>
    <row r="1250" spans="1:56" s="12" customFormat="1" x14ac:dyDescent="0.2">
      <c r="A1250" s="9" t="str">
        <f>IF(Search!$C$5="","",IF(COUNTA(Inventory!$AP1250)=1,1,""))</f>
        <v/>
      </c>
      <c r="B1250" s="9" t="str">
        <f>IF(Search!$C$4="","",IF(ISNUMBER(SEARCH(Search!$C$4,$AR1250))=TRUE,1,""))</f>
        <v/>
      </c>
      <c r="C1250" s="9" t="str">
        <f>IF(Search!$C$6="x",IF(COUNTA($AQ1250)=1,1,"N"),IF(COUNTA($AQ1250)=1,"N",""))</f>
        <v/>
      </c>
      <c r="D1250" s="9" t="str">
        <f>IF(Search!$O$8="","",IF(ISNUMBER(SEARCH(Search!$O$8,$BD1250))=TRUE,1,""))</f>
        <v/>
      </c>
      <c r="E1250" s="9" t="str">
        <f>IF(Search!$C$7="","",IF(ISNUMBER(SEARCH(Search!$C$7,$AN1250))=TRUE,1,""))</f>
        <v/>
      </c>
      <c r="F1250" s="9" t="str">
        <f>IF(Search!$C$8="","",IF(ISNUMBER(SEARCH(Search!$C$8,$AO1250))=TRUE,1,""))</f>
        <v/>
      </c>
      <c r="G1250" s="9" t="str">
        <f>IF(Search!$F$4="","",IF(Inventory!$AJ1250&lt;Search!$F$4,"",1))</f>
        <v/>
      </c>
      <c r="H1250" s="9" t="str">
        <f>IF(Search!$F$5="","",IF(Inventory!$AJ1250&gt;Search!$F$5,"",1))</f>
        <v/>
      </c>
      <c r="I1250" s="9" t="str">
        <f>IF(Search!$F$7="","",IF(Search!$F$8="",IF(ISNUMBER(SEARCH(Search!$F$7,$AL1250))=TRUE,1,""),""))</f>
        <v/>
      </c>
      <c r="J1250" s="9" t="str">
        <f>IF($AL1250=Search!$F$8,1,"")</f>
        <v/>
      </c>
      <c r="K1250" s="9" t="str">
        <f>IF(Search!$I$4="","",IF(COUNTA($AS1250)=1,IF(Search!$I$4="N","N",1),""))</f>
        <v/>
      </c>
      <c r="L1250" s="9" t="str">
        <f>IF(Search!$I$5="","",IF($AS1250="RC",1,""))</f>
        <v/>
      </c>
      <c r="M1250" s="9" t="str">
        <f>IF(Search!$I$6="","",IF($AS1250="RCP",1,""))</f>
        <v/>
      </c>
      <c r="N1250" s="9" t="str">
        <f>IF(Search!$I$8="","",IF(COUNTA($AT1250)=1,IF(Search!$I$8="N","N",1),""))</f>
        <v/>
      </c>
      <c r="O1250" s="9" t="str">
        <f>IF(Search!$L$4="","",IF(COUNTA($AU1250)=1,IF(Search!$L$4="N","N",1),""))</f>
        <v/>
      </c>
      <c r="P1250" s="9" t="str">
        <f>IF(Search!$L$5="","",IF(ISNUMBER(SEARCH("Jersey",$AU1250))=TRUE,IF(Search!$L$5="N","N",1),""))</f>
        <v/>
      </c>
      <c r="Q1250" s="9" t="str">
        <f>IF(Search!$L$6="","",IF(ISNUMBER(SEARCH("Patch",$AU1250))=TRUE,IF(Search!$L$6="N","N",1),""))</f>
        <v/>
      </c>
      <c r="R1250" s="9" t="str">
        <f>IF(Search!$L$7="","",IF(ISNUMBER(SEARCH("Shield",$AU1250))=TRUE,IF(Search!$L$7="N","N",1),""))</f>
        <v/>
      </c>
      <c r="S1250" s="9" t="str">
        <f>IF(Search!$L$8="","",IF(ISNUMBER(SEARCH("Stick",$AU1250))=TRUE,IF(Search!$L$8="N","N",1),""))</f>
        <v/>
      </c>
      <c r="T1250" s="9" t="str">
        <f>IF(Search!$O$4="","",IF(COUNTA($AW1250)=1,IF(Search!$O$4="N","N",1),""))</f>
        <v/>
      </c>
      <c r="U1250" s="9" t="str">
        <f>IF(Search!$O$5="","",IF($AW1250="","",IF($AW1250&lt;Search!$O$5,"",1)))</f>
        <v/>
      </c>
      <c r="V1250" s="9" t="str">
        <f>IF(Search!$O$6="","",IF($AW1250="","",IF($AW1250&gt;Search!$O$6,"",1)))</f>
        <v/>
      </c>
      <c r="W1250" s="9" t="str">
        <f>IF(Search!$U$4="","",IF($AX1250="","",1))</f>
        <v/>
      </c>
      <c r="X1250" s="9" t="str">
        <f>IF(Search!$U$5="","",IF(ISNUMBER(SEARCH(Search!$U$5,$AX1250))=TRUE,IF(Search!$U$5="N","N",1),""))</f>
        <v/>
      </c>
      <c r="Y1250" s="9" t="str">
        <f>IF(Search!$U$6="","",IF($AY1250&lt;Search!$U$6,"",1))</f>
        <v/>
      </c>
      <c r="Z1250" s="9" t="str">
        <f>IF(Search!$R$4="","",IF(Inventory!$BA1250&lt;Search!$R$4,"",1))</f>
        <v/>
      </c>
      <c r="AA1250" s="9" t="str">
        <f>IF(Search!$R$5="","",IF($BA1250&gt;Search!$R$5,"",1))</f>
        <v/>
      </c>
      <c r="AB1250" s="9" t="str">
        <f>IF(Search!$R$6="","",IF($BB1250&lt;Search!$R$6,"",1))</f>
        <v/>
      </c>
      <c r="AC1250" s="9" t="str">
        <f>IF(Search!$R$7="","",IF($BB1250&lt;Search!$R$7,"",1))</f>
        <v/>
      </c>
      <c r="AD1250" s="45" t="str">
        <f>IF(COUNTIF($A1250:$AC1250,"n")&gt;0,"",IF(SUM($A1250:$AC1250)=COUNTA(Search!$C$4:$C$8,Search!$F$4:$F$8,Search!$I$4:$I$6,Search!$I$8,Search!$L$4:$L$8,Search!$O$4:$O$8,Search!$R$4:$R$7,Search!$U$4:$U$7)-COUNTIF(Search!$C$4:$U$7,"n"),1+LARGE($AD$1:AD1249,1),""))</f>
        <v/>
      </c>
      <c r="AE1250" s="45" t="str">
        <f t="shared" si="60"/>
        <v/>
      </c>
      <c r="AF1250" s="45" t="str">
        <f>IF(AD1250="","",COUNTIF($AE$1:$AE1249,$AE1250)+RANK($AE1250,$AE$2:$AE$10540,1))</f>
        <v/>
      </c>
      <c r="AG1250" s="45" t="str">
        <f t="shared" si="61"/>
        <v/>
      </c>
      <c r="AH1250" s="45" t="str">
        <f>IF($AD1250="","",COUNTIF($AG$1:$AG1249,$AG1250)+RANK($AG1250,$AG$1:$AG$10539,0))</f>
        <v/>
      </c>
      <c r="AI1250" s="10" t="str">
        <f t="shared" si="62"/>
        <v>2008-09 Upper Deck #455 Nathan Gerbe YG BUF    /   $8</v>
      </c>
      <c r="AJ1250" s="11">
        <v>2008</v>
      </c>
      <c r="AK1250" s="17" t="s">
        <v>1985</v>
      </c>
      <c r="AL1250" s="12" t="s">
        <v>7</v>
      </c>
      <c r="AM1250" s="10">
        <v>455</v>
      </c>
      <c r="AN1250" s="12" t="s">
        <v>799</v>
      </c>
      <c r="AO1250" s="9" t="s">
        <v>1918</v>
      </c>
      <c r="AP1250" s="9"/>
      <c r="AQ1250" s="9"/>
      <c r="AR1250" s="14" t="s">
        <v>2128</v>
      </c>
      <c r="AS1250" s="9"/>
      <c r="AT1250" s="9"/>
      <c r="AU1250" s="9"/>
      <c r="AV1250" s="13"/>
      <c r="AW1250" s="13"/>
      <c r="AX1250" s="9"/>
      <c r="AY1250" s="9"/>
      <c r="AZ1250" s="9"/>
      <c r="BA1250" s="40">
        <v>8</v>
      </c>
      <c r="BB1250" s="33"/>
      <c r="BC1250" s="36"/>
      <c r="BD1250" s="12" t="s">
        <v>1771</v>
      </c>
    </row>
    <row r="1251" spans="1:56" s="12" customFormat="1" x14ac:dyDescent="0.2">
      <c r="A1251" s="9" t="str">
        <f>IF(Search!$C$5="","",IF(COUNTA(Inventory!$AP1251)=1,1,""))</f>
        <v/>
      </c>
      <c r="B1251" s="9" t="str">
        <f>IF(Search!$C$4="","",IF(ISNUMBER(SEARCH(Search!$C$4,$AR1251))=TRUE,1,""))</f>
        <v/>
      </c>
      <c r="C1251" s="9" t="str">
        <f>IF(Search!$C$6="x",IF(COUNTA($AQ1251)=1,1,"N"),IF(COUNTA($AQ1251)=1,"N",""))</f>
        <v/>
      </c>
      <c r="D1251" s="9" t="str">
        <f>IF(Search!$O$8="","",IF(ISNUMBER(SEARCH(Search!$O$8,$BD1251))=TRUE,1,""))</f>
        <v/>
      </c>
      <c r="E1251" s="9" t="str">
        <f>IF(Search!$C$7="","",IF(ISNUMBER(SEARCH(Search!$C$7,$AN1251))=TRUE,1,""))</f>
        <v/>
      </c>
      <c r="F1251" s="9" t="str">
        <f>IF(Search!$C$8="","",IF(ISNUMBER(SEARCH(Search!$C$8,$AO1251))=TRUE,1,""))</f>
        <v/>
      </c>
      <c r="G1251" s="9" t="str">
        <f>IF(Search!$F$4="","",IF(Inventory!$AJ1251&lt;Search!$F$4,"",1))</f>
        <v/>
      </c>
      <c r="H1251" s="9" t="str">
        <f>IF(Search!$F$5="","",IF(Inventory!$AJ1251&gt;Search!$F$5,"",1))</f>
        <v/>
      </c>
      <c r="I1251" s="9" t="str">
        <f>IF(Search!$F$7="","",IF(Search!$F$8="",IF(ISNUMBER(SEARCH(Search!$F$7,$AL1251))=TRUE,1,""),""))</f>
        <v/>
      </c>
      <c r="J1251" s="9" t="str">
        <f>IF($AL1251=Search!$F$8,1,"")</f>
        <v/>
      </c>
      <c r="K1251" s="9" t="str">
        <f>IF(Search!$I$4="","",IF(COUNTA($AS1251)=1,IF(Search!$I$4="N","N",1),""))</f>
        <v/>
      </c>
      <c r="L1251" s="9" t="str">
        <f>IF(Search!$I$5="","",IF($AS1251="RC",1,""))</f>
        <v/>
      </c>
      <c r="M1251" s="9" t="str">
        <f>IF(Search!$I$6="","",IF($AS1251="RCP",1,""))</f>
        <v/>
      </c>
      <c r="N1251" s="9" t="str">
        <f>IF(Search!$I$8="","",IF(COUNTA($AT1251)=1,IF(Search!$I$8="N","N",1),""))</f>
        <v/>
      </c>
      <c r="O1251" s="9" t="str">
        <f>IF(Search!$L$4="","",IF(COUNTA($AU1251)=1,IF(Search!$L$4="N","N",1),""))</f>
        <v/>
      </c>
      <c r="P1251" s="9" t="str">
        <f>IF(Search!$L$5="","",IF(ISNUMBER(SEARCH("Jersey",$AU1251))=TRUE,IF(Search!$L$5="N","N",1),""))</f>
        <v/>
      </c>
      <c r="Q1251" s="9" t="str">
        <f>IF(Search!$L$6="","",IF(ISNUMBER(SEARCH("Patch",$AU1251))=TRUE,IF(Search!$L$6="N","N",1),""))</f>
        <v/>
      </c>
      <c r="R1251" s="9" t="str">
        <f>IF(Search!$L$7="","",IF(ISNUMBER(SEARCH("Shield",$AU1251))=TRUE,IF(Search!$L$7="N","N",1),""))</f>
        <v/>
      </c>
      <c r="S1251" s="9" t="str">
        <f>IF(Search!$L$8="","",IF(ISNUMBER(SEARCH("Stick",$AU1251))=TRUE,IF(Search!$L$8="N","N",1),""))</f>
        <v/>
      </c>
      <c r="T1251" s="9" t="str">
        <f>IF(Search!$O$4="","",IF(COUNTA($AW1251)=1,IF(Search!$O$4="N","N",1),""))</f>
        <v/>
      </c>
      <c r="U1251" s="9" t="str">
        <f>IF(Search!$O$5="","",IF($AW1251="","",IF($AW1251&lt;Search!$O$5,"",1)))</f>
        <v/>
      </c>
      <c r="V1251" s="9" t="str">
        <f>IF(Search!$O$6="","",IF($AW1251="","",IF($AW1251&gt;Search!$O$6,"",1)))</f>
        <v/>
      </c>
      <c r="W1251" s="9" t="str">
        <f>IF(Search!$U$4="","",IF($AX1251="","",1))</f>
        <v/>
      </c>
      <c r="X1251" s="9" t="str">
        <f>IF(Search!$U$5="","",IF(ISNUMBER(SEARCH(Search!$U$5,$AX1251))=TRUE,IF(Search!$U$5="N","N",1),""))</f>
        <v/>
      </c>
      <c r="Y1251" s="9" t="str">
        <f>IF(Search!$U$6="","",IF($AY1251&lt;Search!$U$6,"",1))</f>
        <v/>
      </c>
      <c r="Z1251" s="9" t="str">
        <f>IF(Search!$R$4="","",IF(Inventory!$BA1251&lt;Search!$R$4,"",1))</f>
        <v/>
      </c>
      <c r="AA1251" s="9" t="str">
        <f>IF(Search!$R$5="","",IF($BA1251&gt;Search!$R$5,"",1))</f>
        <v/>
      </c>
      <c r="AB1251" s="9" t="str">
        <f>IF(Search!$R$6="","",IF($BB1251&lt;Search!$R$6,"",1))</f>
        <v/>
      </c>
      <c r="AC1251" s="9" t="str">
        <f>IF(Search!$R$7="","",IF($BB1251&lt;Search!$R$7,"",1))</f>
        <v/>
      </c>
      <c r="AD1251" s="45" t="str">
        <f>IF(COUNTIF($A1251:$AC1251,"n")&gt;0,"",IF(SUM($A1251:$AC1251)=COUNTA(Search!$C$4:$C$8,Search!$F$4:$F$8,Search!$I$4:$I$6,Search!$I$8,Search!$L$4:$L$8,Search!$O$4:$O$8,Search!$R$4:$R$7,Search!$U$4:$U$7)-COUNTIF(Search!$C$4:$U$7,"n"),1+LARGE($AD$1:AD1250,1),""))</f>
        <v/>
      </c>
      <c r="AE1251" s="45" t="str">
        <f t="shared" si="60"/>
        <v/>
      </c>
      <c r="AF1251" s="45" t="str">
        <f>IF(AD1251="","",COUNTIF($AE$1:$AE1250,$AE1251)+RANK($AE1251,$AE$2:$AE$10540,1))</f>
        <v/>
      </c>
      <c r="AG1251" s="45" t="str">
        <f t="shared" si="61"/>
        <v/>
      </c>
      <c r="AH1251" s="45" t="str">
        <f>IF($AD1251="","",COUNTIF($AG$1:$AG1250,$AG1251)+RANK($AG1251,$AG$1:$AG$10539,0))</f>
        <v/>
      </c>
      <c r="AI1251" s="10" t="str">
        <f t="shared" si="62"/>
        <v>2008-09 Upper Deck #456 Justin Peters YG CAR    /   $8</v>
      </c>
      <c r="AJ1251" s="11">
        <v>2008</v>
      </c>
      <c r="AK1251" s="17" t="s">
        <v>1985</v>
      </c>
      <c r="AL1251" s="12" t="s">
        <v>7</v>
      </c>
      <c r="AM1251" s="10">
        <v>456</v>
      </c>
      <c r="AN1251" s="12" t="s">
        <v>800</v>
      </c>
      <c r="AO1251" s="9" t="s">
        <v>1921</v>
      </c>
      <c r="AP1251" s="9"/>
      <c r="AQ1251" s="9"/>
      <c r="AR1251" s="14" t="s">
        <v>2128</v>
      </c>
      <c r="AS1251" s="9"/>
      <c r="AT1251" s="9"/>
      <c r="AU1251" s="9"/>
      <c r="AV1251" s="13"/>
      <c r="AW1251" s="13"/>
      <c r="AX1251" s="9"/>
      <c r="AY1251" s="9"/>
      <c r="AZ1251" s="9"/>
      <c r="BA1251" s="40">
        <v>8</v>
      </c>
      <c r="BB1251" s="33"/>
      <c r="BC1251" s="36"/>
      <c r="BD1251" s="12" t="s">
        <v>1771</v>
      </c>
    </row>
    <row r="1252" spans="1:56" s="12" customFormat="1" x14ac:dyDescent="0.2">
      <c r="A1252" s="9" t="str">
        <f>IF(Search!$C$5="","",IF(COUNTA(Inventory!$AP1252)=1,1,""))</f>
        <v/>
      </c>
      <c r="B1252" s="9" t="str">
        <f>IF(Search!$C$4="","",IF(ISNUMBER(SEARCH(Search!$C$4,$AR1252))=TRUE,1,""))</f>
        <v/>
      </c>
      <c r="C1252" s="9" t="str">
        <f>IF(Search!$C$6="x",IF(COUNTA($AQ1252)=1,1,"N"),IF(COUNTA($AQ1252)=1,"N",""))</f>
        <v/>
      </c>
      <c r="D1252" s="9" t="str">
        <f>IF(Search!$O$8="","",IF(ISNUMBER(SEARCH(Search!$O$8,$BD1252))=TRUE,1,""))</f>
        <v/>
      </c>
      <c r="E1252" s="9" t="str">
        <f>IF(Search!$C$7="","",IF(ISNUMBER(SEARCH(Search!$C$7,$AN1252))=TRUE,1,""))</f>
        <v/>
      </c>
      <c r="F1252" s="9" t="str">
        <f>IF(Search!$C$8="","",IF(ISNUMBER(SEARCH(Search!$C$8,$AO1252))=TRUE,1,""))</f>
        <v/>
      </c>
      <c r="G1252" s="9" t="str">
        <f>IF(Search!$F$4="","",IF(Inventory!$AJ1252&lt;Search!$F$4,"",1))</f>
        <v/>
      </c>
      <c r="H1252" s="9" t="str">
        <f>IF(Search!$F$5="","",IF(Inventory!$AJ1252&gt;Search!$F$5,"",1))</f>
        <v/>
      </c>
      <c r="I1252" s="9" t="str">
        <f>IF(Search!$F$7="","",IF(Search!$F$8="",IF(ISNUMBER(SEARCH(Search!$F$7,$AL1252))=TRUE,1,""),""))</f>
        <v/>
      </c>
      <c r="J1252" s="9" t="str">
        <f>IF($AL1252=Search!$F$8,1,"")</f>
        <v/>
      </c>
      <c r="K1252" s="9" t="str">
        <f>IF(Search!$I$4="","",IF(COUNTA($AS1252)=1,IF(Search!$I$4="N","N",1),""))</f>
        <v/>
      </c>
      <c r="L1252" s="9" t="str">
        <f>IF(Search!$I$5="","",IF($AS1252="RC",1,""))</f>
        <v/>
      </c>
      <c r="M1252" s="9" t="str">
        <f>IF(Search!$I$6="","",IF($AS1252="RCP",1,""))</f>
        <v/>
      </c>
      <c r="N1252" s="9" t="str">
        <f>IF(Search!$I$8="","",IF(COUNTA($AT1252)=1,IF(Search!$I$8="N","N",1),""))</f>
        <v/>
      </c>
      <c r="O1252" s="9" t="str">
        <f>IF(Search!$L$4="","",IF(COUNTA($AU1252)=1,IF(Search!$L$4="N","N",1),""))</f>
        <v/>
      </c>
      <c r="P1252" s="9" t="str">
        <f>IF(Search!$L$5="","",IF(ISNUMBER(SEARCH("Jersey",$AU1252))=TRUE,IF(Search!$L$5="N","N",1),""))</f>
        <v/>
      </c>
      <c r="Q1252" s="9" t="str">
        <f>IF(Search!$L$6="","",IF(ISNUMBER(SEARCH("Patch",$AU1252))=TRUE,IF(Search!$L$6="N","N",1),""))</f>
        <v/>
      </c>
      <c r="R1252" s="9" t="str">
        <f>IF(Search!$L$7="","",IF(ISNUMBER(SEARCH("Shield",$AU1252))=TRUE,IF(Search!$L$7="N","N",1),""))</f>
        <v/>
      </c>
      <c r="S1252" s="9" t="str">
        <f>IF(Search!$L$8="","",IF(ISNUMBER(SEARCH("Stick",$AU1252))=TRUE,IF(Search!$L$8="N","N",1),""))</f>
        <v/>
      </c>
      <c r="T1252" s="9" t="str">
        <f>IF(Search!$O$4="","",IF(COUNTA($AW1252)=1,IF(Search!$O$4="N","N",1),""))</f>
        <v/>
      </c>
      <c r="U1252" s="9" t="str">
        <f>IF(Search!$O$5="","",IF($AW1252="","",IF($AW1252&lt;Search!$O$5,"",1)))</f>
        <v/>
      </c>
      <c r="V1252" s="9" t="str">
        <f>IF(Search!$O$6="","",IF($AW1252="","",IF($AW1252&gt;Search!$O$6,"",1)))</f>
        <v/>
      </c>
      <c r="W1252" s="9" t="str">
        <f>IF(Search!$U$4="","",IF($AX1252="","",1))</f>
        <v/>
      </c>
      <c r="X1252" s="9" t="str">
        <f>IF(Search!$U$5="","",IF(ISNUMBER(SEARCH(Search!$U$5,$AX1252))=TRUE,IF(Search!$U$5="N","N",1),""))</f>
        <v/>
      </c>
      <c r="Y1252" s="9" t="str">
        <f>IF(Search!$U$6="","",IF($AY1252&lt;Search!$U$6,"",1))</f>
        <v/>
      </c>
      <c r="Z1252" s="9" t="str">
        <f>IF(Search!$R$4="","",IF(Inventory!$BA1252&lt;Search!$R$4,"",1))</f>
        <v/>
      </c>
      <c r="AA1252" s="9" t="str">
        <f>IF(Search!$R$5="","",IF($BA1252&gt;Search!$R$5,"",1))</f>
        <v/>
      </c>
      <c r="AB1252" s="9" t="str">
        <f>IF(Search!$R$6="","",IF($BB1252&lt;Search!$R$6,"",1))</f>
        <v/>
      </c>
      <c r="AC1252" s="9" t="str">
        <f>IF(Search!$R$7="","",IF($BB1252&lt;Search!$R$7,"",1))</f>
        <v/>
      </c>
      <c r="AD1252" s="45" t="str">
        <f>IF(COUNTIF($A1252:$AC1252,"n")&gt;0,"",IF(SUM($A1252:$AC1252)=COUNTA(Search!$C$4:$C$8,Search!$F$4:$F$8,Search!$I$4:$I$6,Search!$I$8,Search!$L$4:$L$8,Search!$O$4:$O$8,Search!$R$4:$R$7,Search!$U$4:$U$7)-COUNTIF(Search!$C$4:$U$7,"n"),1+LARGE($AD$1:AD1251,1),""))</f>
        <v/>
      </c>
      <c r="AE1252" s="45" t="str">
        <f t="shared" si="60"/>
        <v/>
      </c>
      <c r="AF1252" s="45" t="str">
        <f>IF(AD1252="","",COUNTIF($AE$1:$AE1251,$AE1252)+RANK($AE1252,$AE$2:$AE$10540,1))</f>
        <v/>
      </c>
      <c r="AG1252" s="45" t="str">
        <f t="shared" si="61"/>
        <v/>
      </c>
      <c r="AH1252" s="45" t="str">
        <f>IF($AD1252="","",COUNTIF($AG$1:$AG1251,$AG1252)+RANK($AG1252,$AG$1:$AG$10539,0))</f>
        <v/>
      </c>
      <c r="AI1252" s="10" t="str">
        <f t="shared" si="62"/>
        <v>2008-09 Upper Deck #459 Patrick Dwyer YG CAR    /   $8</v>
      </c>
      <c r="AJ1252" s="11">
        <v>2008</v>
      </c>
      <c r="AK1252" s="17" t="s">
        <v>1985</v>
      </c>
      <c r="AL1252" s="12" t="s">
        <v>7</v>
      </c>
      <c r="AM1252" s="10">
        <v>459</v>
      </c>
      <c r="AN1252" s="12" t="s">
        <v>801</v>
      </c>
      <c r="AO1252" s="9" t="s">
        <v>1921</v>
      </c>
      <c r="AP1252" s="9"/>
      <c r="AQ1252" s="9"/>
      <c r="AR1252" s="14" t="s">
        <v>2128</v>
      </c>
      <c r="AS1252" s="9"/>
      <c r="AT1252" s="9"/>
      <c r="AU1252" s="9"/>
      <c r="AV1252" s="13"/>
      <c r="AW1252" s="13"/>
      <c r="AX1252" s="9"/>
      <c r="AY1252" s="9"/>
      <c r="AZ1252" s="9"/>
      <c r="BA1252" s="40">
        <v>8</v>
      </c>
      <c r="BB1252" s="33"/>
      <c r="BC1252" s="36"/>
      <c r="BD1252" s="12" t="s">
        <v>1771</v>
      </c>
    </row>
    <row r="1253" spans="1:56" s="12" customFormat="1" x14ac:dyDescent="0.2">
      <c r="A1253" s="9" t="str">
        <f>IF(Search!$C$5="","",IF(COUNTA(Inventory!$AP1253)=1,1,""))</f>
        <v/>
      </c>
      <c r="B1253" s="9" t="str">
        <f>IF(Search!$C$4="","",IF(ISNUMBER(SEARCH(Search!$C$4,$AR1253))=TRUE,1,""))</f>
        <v/>
      </c>
      <c r="C1253" s="9" t="str">
        <f>IF(Search!$C$6="x",IF(COUNTA($AQ1253)=1,1,"N"),IF(COUNTA($AQ1253)=1,"N",""))</f>
        <v/>
      </c>
      <c r="D1253" s="9" t="str">
        <f>IF(Search!$O$8="","",IF(ISNUMBER(SEARCH(Search!$O$8,$BD1253))=TRUE,1,""))</f>
        <v/>
      </c>
      <c r="E1253" s="9" t="str">
        <f>IF(Search!$C$7="","",IF(ISNUMBER(SEARCH(Search!$C$7,$AN1253))=TRUE,1,""))</f>
        <v/>
      </c>
      <c r="F1253" s="9" t="str">
        <f>IF(Search!$C$8="","",IF(ISNUMBER(SEARCH(Search!$C$8,$AO1253))=TRUE,1,""))</f>
        <v/>
      </c>
      <c r="G1253" s="9" t="str">
        <f>IF(Search!$F$4="","",IF(Inventory!$AJ1253&lt;Search!$F$4,"",1))</f>
        <v/>
      </c>
      <c r="H1253" s="9" t="str">
        <f>IF(Search!$F$5="","",IF(Inventory!$AJ1253&gt;Search!$F$5,"",1))</f>
        <v/>
      </c>
      <c r="I1253" s="9" t="str">
        <f>IF(Search!$F$7="","",IF(Search!$F$8="",IF(ISNUMBER(SEARCH(Search!$F$7,$AL1253))=TRUE,1,""),""))</f>
        <v/>
      </c>
      <c r="J1253" s="9" t="str">
        <f>IF($AL1253=Search!$F$8,1,"")</f>
        <v/>
      </c>
      <c r="K1253" s="9" t="str">
        <f>IF(Search!$I$4="","",IF(COUNTA($AS1253)=1,IF(Search!$I$4="N","N",1),""))</f>
        <v/>
      </c>
      <c r="L1253" s="9" t="str">
        <f>IF(Search!$I$5="","",IF($AS1253="RC",1,""))</f>
        <v/>
      </c>
      <c r="M1253" s="9" t="str">
        <f>IF(Search!$I$6="","",IF($AS1253="RCP",1,""))</f>
        <v/>
      </c>
      <c r="N1253" s="9" t="str">
        <f>IF(Search!$I$8="","",IF(COUNTA($AT1253)=1,IF(Search!$I$8="N","N",1),""))</f>
        <v/>
      </c>
      <c r="O1253" s="9" t="str">
        <f>IF(Search!$L$4="","",IF(COUNTA($AU1253)=1,IF(Search!$L$4="N","N",1),""))</f>
        <v/>
      </c>
      <c r="P1253" s="9" t="str">
        <f>IF(Search!$L$5="","",IF(ISNUMBER(SEARCH("Jersey",$AU1253))=TRUE,IF(Search!$L$5="N","N",1),""))</f>
        <v/>
      </c>
      <c r="Q1253" s="9" t="str">
        <f>IF(Search!$L$6="","",IF(ISNUMBER(SEARCH("Patch",$AU1253))=TRUE,IF(Search!$L$6="N","N",1),""))</f>
        <v/>
      </c>
      <c r="R1253" s="9" t="str">
        <f>IF(Search!$L$7="","",IF(ISNUMBER(SEARCH("Shield",$AU1253))=TRUE,IF(Search!$L$7="N","N",1),""))</f>
        <v/>
      </c>
      <c r="S1253" s="9" t="str">
        <f>IF(Search!$L$8="","",IF(ISNUMBER(SEARCH("Stick",$AU1253))=TRUE,IF(Search!$L$8="N","N",1),""))</f>
        <v/>
      </c>
      <c r="T1253" s="9" t="str">
        <f>IF(Search!$O$4="","",IF(COUNTA($AW1253)=1,IF(Search!$O$4="N","N",1),""))</f>
        <v/>
      </c>
      <c r="U1253" s="9" t="str">
        <f>IF(Search!$O$5="","",IF($AW1253="","",IF($AW1253&lt;Search!$O$5,"",1)))</f>
        <v/>
      </c>
      <c r="V1253" s="9" t="str">
        <f>IF(Search!$O$6="","",IF($AW1253="","",IF($AW1253&gt;Search!$O$6,"",1)))</f>
        <v/>
      </c>
      <c r="W1253" s="9" t="str">
        <f>IF(Search!$U$4="","",IF($AX1253="","",1))</f>
        <v/>
      </c>
      <c r="X1253" s="9" t="str">
        <f>IF(Search!$U$5="","",IF(ISNUMBER(SEARCH(Search!$U$5,$AX1253))=TRUE,IF(Search!$U$5="N","N",1),""))</f>
        <v/>
      </c>
      <c r="Y1253" s="9" t="str">
        <f>IF(Search!$U$6="","",IF($AY1253&lt;Search!$U$6,"",1))</f>
        <v/>
      </c>
      <c r="Z1253" s="9" t="str">
        <f>IF(Search!$R$4="","",IF(Inventory!$BA1253&lt;Search!$R$4,"",1))</f>
        <v/>
      </c>
      <c r="AA1253" s="9" t="str">
        <f>IF(Search!$R$5="","",IF($BA1253&gt;Search!$R$5,"",1))</f>
        <v/>
      </c>
      <c r="AB1253" s="9" t="str">
        <f>IF(Search!$R$6="","",IF($BB1253&lt;Search!$R$6,"",1))</f>
        <v/>
      </c>
      <c r="AC1253" s="9" t="str">
        <f>IF(Search!$R$7="","",IF($BB1253&lt;Search!$R$7,"",1))</f>
        <v/>
      </c>
      <c r="AD1253" s="45" t="str">
        <f>IF(COUNTIF($A1253:$AC1253,"n")&gt;0,"",IF(SUM($A1253:$AC1253)=COUNTA(Search!$C$4:$C$8,Search!$F$4:$F$8,Search!$I$4:$I$6,Search!$I$8,Search!$L$4:$L$8,Search!$O$4:$O$8,Search!$R$4:$R$7,Search!$U$4:$U$7)-COUNTIF(Search!$C$4:$U$7,"n"),1+LARGE($AD$1:AD1252,1),""))</f>
        <v/>
      </c>
      <c r="AE1253" s="45" t="str">
        <f t="shared" si="60"/>
        <v/>
      </c>
      <c r="AF1253" s="45" t="str">
        <f>IF(AD1253="","",COUNTIF($AE$1:$AE1252,$AE1253)+RANK($AE1253,$AE$2:$AE$10540,1))</f>
        <v/>
      </c>
      <c r="AG1253" s="45" t="str">
        <f t="shared" si="61"/>
        <v/>
      </c>
      <c r="AH1253" s="45" t="str">
        <f>IF($AD1253="","",COUNTIF($AG$1:$AG1252,$AG1253)+RANK($AG1253,$AG$1:$AG$10539,0))</f>
        <v/>
      </c>
      <c r="AI1253" s="10" t="str">
        <f t="shared" si="62"/>
        <v>2008-09 Upper Deck #461 Joe Jensen YG CAR    /   $8</v>
      </c>
      <c r="AJ1253" s="11">
        <v>2008</v>
      </c>
      <c r="AK1253" s="17" t="s">
        <v>1985</v>
      </c>
      <c r="AL1253" s="12" t="s">
        <v>7</v>
      </c>
      <c r="AM1253" s="10">
        <v>461</v>
      </c>
      <c r="AN1253" s="12" t="s">
        <v>802</v>
      </c>
      <c r="AO1253" s="9" t="s">
        <v>1921</v>
      </c>
      <c r="AP1253" s="9"/>
      <c r="AQ1253" s="9"/>
      <c r="AR1253" s="14" t="s">
        <v>2128</v>
      </c>
      <c r="AS1253" s="9"/>
      <c r="AT1253" s="9"/>
      <c r="AU1253" s="9"/>
      <c r="AV1253" s="13"/>
      <c r="AW1253" s="13"/>
      <c r="AX1253" s="9"/>
      <c r="AY1253" s="9"/>
      <c r="AZ1253" s="9"/>
      <c r="BA1253" s="40">
        <v>8</v>
      </c>
      <c r="BB1253" s="33"/>
      <c r="BC1253" s="36"/>
      <c r="BD1253" s="12" t="s">
        <v>1771</v>
      </c>
    </row>
    <row r="1254" spans="1:56" s="12" customFormat="1" x14ac:dyDescent="0.2">
      <c r="A1254" s="9" t="str">
        <f>IF(Search!$C$5="","",IF(COUNTA(Inventory!$AP1254)=1,1,""))</f>
        <v/>
      </c>
      <c r="B1254" s="9" t="str">
        <f>IF(Search!$C$4="","",IF(ISNUMBER(SEARCH(Search!$C$4,$AR1254))=TRUE,1,""))</f>
        <v/>
      </c>
      <c r="C1254" s="9" t="str">
        <f>IF(Search!$C$6="x",IF(COUNTA($AQ1254)=1,1,"N"),IF(COUNTA($AQ1254)=1,"N",""))</f>
        <v/>
      </c>
      <c r="D1254" s="9" t="str">
        <f>IF(Search!$O$8="","",IF(ISNUMBER(SEARCH(Search!$O$8,$BD1254))=TRUE,1,""))</f>
        <v/>
      </c>
      <c r="E1254" s="9" t="str">
        <f>IF(Search!$C$7="","",IF(ISNUMBER(SEARCH(Search!$C$7,$AN1254))=TRUE,1,""))</f>
        <v/>
      </c>
      <c r="F1254" s="9" t="str">
        <f>IF(Search!$C$8="","",IF(ISNUMBER(SEARCH(Search!$C$8,$AO1254))=TRUE,1,""))</f>
        <v/>
      </c>
      <c r="G1254" s="9" t="str">
        <f>IF(Search!$F$4="","",IF(Inventory!$AJ1254&lt;Search!$F$4,"",1))</f>
        <v/>
      </c>
      <c r="H1254" s="9" t="str">
        <f>IF(Search!$F$5="","",IF(Inventory!$AJ1254&gt;Search!$F$5,"",1))</f>
        <v/>
      </c>
      <c r="I1254" s="9" t="str">
        <f>IF(Search!$F$7="","",IF(Search!$F$8="",IF(ISNUMBER(SEARCH(Search!$F$7,$AL1254))=TRUE,1,""),""))</f>
        <v/>
      </c>
      <c r="J1254" s="9" t="str">
        <f>IF($AL1254=Search!$F$8,1,"")</f>
        <v/>
      </c>
      <c r="K1254" s="9" t="str">
        <f>IF(Search!$I$4="","",IF(COUNTA($AS1254)=1,IF(Search!$I$4="N","N",1),""))</f>
        <v/>
      </c>
      <c r="L1254" s="9" t="str">
        <f>IF(Search!$I$5="","",IF($AS1254="RC",1,""))</f>
        <v/>
      </c>
      <c r="M1254" s="9" t="str">
        <f>IF(Search!$I$6="","",IF($AS1254="RCP",1,""))</f>
        <v/>
      </c>
      <c r="N1254" s="9" t="str">
        <f>IF(Search!$I$8="","",IF(COUNTA($AT1254)=1,IF(Search!$I$8="N","N",1),""))</f>
        <v/>
      </c>
      <c r="O1254" s="9" t="str">
        <f>IF(Search!$L$4="","",IF(COUNTA($AU1254)=1,IF(Search!$L$4="N","N",1),""))</f>
        <v/>
      </c>
      <c r="P1254" s="9" t="str">
        <f>IF(Search!$L$5="","",IF(ISNUMBER(SEARCH("Jersey",$AU1254))=TRUE,IF(Search!$L$5="N","N",1),""))</f>
        <v/>
      </c>
      <c r="Q1254" s="9" t="str">
        <f>IF(Search!$L$6="","",IF(ISNUMBER(SEARCH("Patch",$AU1254))=TRUE,IF(Search!$L$6="N","N",1),""))</f>
        <v/>
      </c>
      <c r="R1254" s="9" t="str">
        <f>IF(Search!$L$7="","",IF(ISNUMBER(SEARCH("Shield",$AU1254))=TRUE,IF(Search!$L$7="N","N",1),""))</f>
        <v/>
      </c>
      <c r="S1254" s="9" t="str">
        <f>IF(Search!$L$8="","",IF(ISNUMBER(SEARCH("Stick",$AU1254))=TRUE,IF(Search!$L$8="N","N",1),""))</f>
        <v/>
      </c>
      <c r="T1254" s="9" t="str">
        <f>IF(Search!$O$4="","",IF(COUNTA($AW1254)=1,IF(Search!$O$4="N","N",1),""))</f>
        <v/>
      </c>
      <c r="U1254" s="9" t="str">
        <f>IF(Search!$O$5="","",IF($AW1254="","",IF($AW1254&lt;Search!$O$5,"",1)))</f>
        <v/>
      </c>
      <c r="V1254" s="9" t="str">
        <f>IF(Search!$O$6="","",IF($AW1254="","",IF($AW1254&gt;Search!$O$6,"",1)))</f>
        <v/>
      </c>
      <c r="W1254" s="9" t="str">
        <f>IF(Search!$U$4="","",IF($AX1254="","",1))</f>
        <v/>
      </c>
      <c r="X1254" s="9" t="str">
        <f>IF(Search!$U$5="","",IF(ISNUMBER(SEARCH(Search!$U$5,$AX1254))=TRUE,IF(Search!$U$5="N","N",1),""))</f>
        <v/>
      </c>
      <c r="Y1254" s="9" t="str">
        <f>IF(Search!$U$6="","",IF($AY1254&lt;Search!$U$6,"",1))</f>
        <v/>
      </c>
      <c r="Z1254" s="9" t="str">
        <f>IF(Search!$R$4="","",IF(Inventory!$BA1254&lt;Search!$R$4,"",1))</f>
        <v/>
      </c>
      <c r="AA1254" s="9" t="str">
        <f>IF(Search!$R$5="","",IF($BA1254&gt;Search!$R$5,"",1))</f>
        <v/>
      </c>
      <c r="AB1254" s="9" t="str">
        <f>IF(Search!$R$6="","",IF($BB1254&lt;Search!$R$6,"",1))</f>
        <v/>
      </c>
      <c r="AC1254" s="9" t="str">
        <f>IF(Search!$R$7="","",IF($BB1254&lt;Search!$R$7,"",1))</f>
        <v/>
      </c>
      <c r="AD1254" s="45" t="str">
        <f>IF(COUNTIF($A1254:$AC1254,"n")&gt;0,"",IF(SUM($A1254:$AC1254)=COUNTA(Search!$C$4:$C$8,Search!$F$4:$F$8,Search!$I$4:$I$6,Search!$I$8,Search!$L$4:$L$8,Search!$O$4:$O$8,Search!$R$4:$R$7,Search!$U$4:$U$7)-COUNTIF(Search!$C$4:$U$7,"n"),1+LARGE($AD$1:AD1253,1),""))</f>
        <v/>
      </c>
      <c r="AE1254" s="45" t="str">
        <f t="shared" si="60"/>
        <v/>
      </c>
      <c r="AF1254" s="45" t="str">
        <f>IF(AD1254="","",COUNTIF($AE$1:$AE1253,$AE1254)+RANK($AE1254,$AE$2:$AE$10540,1))</f>
        <v/>
      </c>
      <c r="AG1254" s="45" t="str">
        <f t="shared" si="61"/>
        <v/>
      </c>
      <c r="AH1254" s="45" t="str">
        <f>IF($AD1254="","",COUNTIF($AG$1:$AG1253,$AG1254)+RANK($AG1254,$AG$1:$AG$10539,0))</f>
        <v/>
      </c>
      <c r="AI1254" s="10" t="str">
        <f t="shared" si="62"/>
        <v>2008-09 Upper Deck #462 Chris Stewart YG CAR    /   $8</v>
      </c>
      <c r="AJ1254" s="11">
        <v>2008</v>
      </c>
      <c r="AK1254" s="17" t="s">
        <v>1985</v>
      </c>
      <c r="AL1254" s="12" t="s">
        <v>7</v>
      </c>
      <c r="AM1254" s="10">
        <v>462</v>
      </c>
      <c r="AN1254" s="12" t="s">
        <v>803</v>
      </c>
      <c r="AO1254" s="9" t="s">
        <v>1921</v>
      </c>
      <c r="AP1254" s="9"/>
      <c r="AQ1254" s="9"/>
      <c r="AR1254" s="14" t="s">
        <v>2128</v>
      </c>
      <c r="AS1254" s="9"/>
      <c r="AT1254" s="9"/>
      <c r="AU1254" s="9"/>
      <c r="AV1254" s="13"/>
      <c r="AW1254" s="13"/>
      <c r="AX1254" s="9"/>
      <c r="AY1254" s="9"/>
      <c r="AZ1254" s="9"/>
      <c r="BA1254" s="40">
        <v>8</v>
      </c>
      <c r="BB1254" s="33"/>
      <c r="BC1254" s="36"/>
      <c r="BD1254" s="12" t="s">
        <v>1771</v>
      </c>
    </row>
    <row r="1255" spans="1:56" s="12" customFormat="1" x14ac:dyDescent="0.2">
      <c r="A1255" s="9" t="str">
        <f>IF(Search!$C$5="","",IF(COUNTA(Inventory!$AP1255)=1,1,""))</f>
        <v/>
      </c>
      <c r="B1255" s="9" t="str">
        <f>IF(Search!$C$4="","",IF(ISNUMBER(SEARCH(Search!$C$4,$AR1255))=TRUE,1,""))</f>
        <v/>
      </c>
      <c r="C1255" s="9" t="str">
        <f>IF(Search!$C$6="x",IF(COUNTA($AQ1255)=1,1,"N"),IF(COUNTA($AQ1255)=1,"N",""))</f>
        <v/>
      </c>
      <c r="D1255" s="9" t="str">
        <f>IF(Search!$O$8="","",IF(ISNUMBER(SEARCH(Search!$O$8,$BD1255))=TRUE,1,""))</f>
        <v/>
      </c>
      <c r="E1255" s="9" t="str">
        <f>IF(Search!$C$7="","",IF(ISNUMBER(SEARCH(Search!$C$7,$AN1255))=TRUE,1,""))</f>
        <v/>
      </c>
      <c r="F1255" s="9" t="str">
        <f>IF(Search!$C$8="","",IF(ISNUMBER(SEARCH(Search!$C$8,$AO1255))=TRUE,1,""))</f>
        <v/>
      </c>
      <c r="G1255" s="9" t="str">
        <f>IF(Search!$F$4="","",IF(Inventory!$AJ1255&lt;Search!$F$4,"",1))</f>
        <v/>
      </c>
      <c r="H1255" s="9" t="str">
        <f>IF(Search!$F$5="","",IF(Inventory!$AJ1255&gt;Search!$F$5,"",1))</f>
        <v/>
      </c>
      <c r="I1255" s="9" t="str">
        <f>IF(Search!$F$7="","",IF(Search!$F$8="",IF(ISNUMBER(SEARCH(Search!$F$7,$AL1255))=TRUE,1,""),""))</f>
        <v/>
      </c>
      <c r="J1255" s="9" t="str">
        <f>IF($AL1255=Search!$F$8,1,"")</f>
        <v/>
      </c>
      <c r="K1255" s="9" t="str">
        <f>IF(Search!$I$4="","",IF(COUNTA($AS1255)=1,IF(Search!$I$4="N","N",1),""))</f>
        <v/>
      </c>
      <c r="L1255" s="9" t="str">
        <f>IF(Search!$I$5="","",IF($AS1255="RC",1,""))</f>
        <v/>
      </c>
      <c r="M1255" s="9" t="str">
        <f>IF(Search!$I$6="","",IF($AS1255="RCP",1,""))</f>
        <v/>
      </c>
      <c r="N1255" s="9" t="str">
        <f>IF(Search!$I$8="","",IF(COUNTA($AT1255)=1,IF(Search!$I$8="N","N",1),""))</f>
        <v/>
      </c>
      <c r="O1255" s="9" t="str">
        <f>IF(Search!$L$4="","",IF(COUNTA($AU1255)=1,IF(Search!$L$4="N","N",1),""))</f>
        <v/>
      </c>
      <c r="P1255" s="9" t="str">
        <f>IF(Search!$L$5="","",IF(ISNUMBER(SEARCH("Jersey",$AU1255))=TRUE,IF(Search!$L$5="N","N",1),""))</f>
        <v/>
      </c>
      <c r="Q1255" s="9" t="str">
        <f>IF(Search!$L$6="","",IF(ISNUMBER(SEARCH("Patch",$AU1255))=TRUE,IF(Search!$L$6="N","N",1),""))</f>
        <v/>
      </c>
      <c r="R1255" s="9" t="str">
        <f>IF(Search!$L$7="","",IF(ISNUMBER(SEARCH("Shield",$AU1255))=TRUE,IF(Search!$L$7="N","N",1),""))</f>
        <v/>
      </c>
      <c r="S1255" s="9" t="str">
        <f>IF(Search!$L$8="","",IF(ISNUMBER(SEARCH("Stick",$AU1255))=TRUE,IF(Search!$L$8="N","N",1),""))</f>
        <v/>
      </c>
      <c r="T1255" s="9" t="str">
        <f>IF(Search!$O$4="","",IF(COUNTA($AW1255)=1,IF(Search!$O$4="N","N",1),""))</f>
        <v/>
      </c>
      <c r="U1255" s="9" t="str">
        <f>IF(Search!$O$5="","",IF($AW1255="","",IF($AW1255&lt;Search!$O$5,"",1)))</f>
        <v/>
      </c>
      <c r="V1255" s="9" t="str">
        <f>IF(Search!$O$6="","",IF($AW1255="","",IF($AW1255&gt;Search!$O$6,"",1)))</f>
        <v/>
      </c>
      <c r="W1255" s="9" t="str">
        <f>IF(Search!$U$4="","",IF($AX1255="","",1))</f>
        <v/>
      </c>
      <c r="X1255" s="9" t="str">
        <f>IF(Search!$U$5="","",IF(ISNUMBER(SEARCH(Search!$U$5,$AX1255))=TRUE,IF(Search!$U$5="N","N",1),""))</f>
        <v/>
      </c>
      <c r="Y1255" s="9" t="str">
        <f>IF(Search!$U$6="","",IF($AY1255&lt;Search!$U$6,"",1))</f>
        <v/>
      </c>
      <c r="Z1255" s="9" t="str">
        <f>IF(Search!$R$4="","",IF(Inventory!$BA1255&lt;Search!$R$4,"",1))</f>
        <v/>
      </c>
      <c r="AA1255" s="9" t="str">
        <f>IF(Search!$R$5="","",IF($BA1255&gt;Search!$R$5,"",1))</f>
        <v/>
      </c>
      <c r="AB1255" s="9" t="str">
        <f>IF(Search!$R$6="","",IF($BB1255&lt;Search!$R$6,"",1))</f>
        <v/>
      </c>
      <c r="AC1255" s="9" t="str">
        <f>IF(Search!$R$7="","",IF($BB1255&lt;Search!$R$7,"",1))</f>
        <v/>
      </c>
      <c r="AD1255" s="45" t="str">
        <f>IF(COUNTIF($A1255:$AC1255,"n")&gt;0,"",IF(SUM($A1255:$AC1255)=COUNTA(Search!$C$4:$C$8,Search!$F$4:$F$8,Search!$I$4:$I$6,Search!$I$8,Search!$L$4:$L$8,Search!$O$4:$O$8,Search!$R$4:$R$7,Search!$U$4:$U$7)-COUNTIF(Search!$C$4:$U$7,"n"),1+LARGE($AD$1:AD1254,1),""))</f>
        <v/>
      </c>
      <c r="AE1255" s="45" t="str">
        <f t="shared" si="60"/>
        <v/>
      </c>
      <c r="AF1255" s="45" t="str">
        <f>IF(AD1255="","",COUNTIF($AE$1:$AE1254,$AE1255)+RANK($AE1255,$AE$2:$AE$10540,1))</f>
        <v/>
      </c>
      <c r="AG1255" s="45" t="str">
        <f t="shared" si="61"/>
        <v/>
      </c>
      <c r="AH1255" s="45" t="str">
        <f>IF($AD1255="","",COUNTIF($AG$1:$AG1254,$AG1255)+RANK($AG1255,$AG$1:$AG$10539,0))</f>
        <v/>
      </c>
      <c r="AI1255" s="10" t="str">
        <f t="shared" si="62"/>
        <v>2008-09 Upper Deck #463 Dan LaCosta YG CBJ    /   $8</v>
      </c>
      <c r="AJ1255" s="11">
        <v>2008</v>
      </c>
      <c r="AK1255" s="17" t="s">
        <v>1985</v>
      </c>
      <c r="AL1255" s="12" t="s">
        <v>7</v>
      </c>
      <c r="AM1255" s="10">
        <v>463</v>
      </c>
      <c r="AN1255" s="12" t="s">
        <v>804</v>
      </c>
      <c r="AO1255" s="9" t="s">
        <v>1926</v>
      </c>
      <c r="AP1255" s="9"/>
      <c r="AQ1255" s="9"/>
      <c r="AR1255" s="14" t="s">
        <v>2128</v>
      </c>
      <c r="AS1255" s="9"/>
      <c r="AT1255" s="9"/>
      <c r="AU1255" s="9"/>
      <c r="AV1255" s="13"/>
      <c r="AW1255" s="13"/>
      <c r="AX1255" s="9"/>
      <c r="AY1255" s="9"/>
      <c r="AZ1255" s="9"/>
      <c r="BA1255" s="40">
        <v>8</v>
      </c>
      <c r="BB1255" s="33"/>
      <c r="BC1255" s="36"/>
      <c r="BD1255" s="12" t="s">
        <v>1771</v>
      </c>
    </row>
    <row r="1256" spans="1:56" s="12" customFormat="1" x14ac:dyDescent="0.2">
      <c r="A1256" s="9" t="str">
        <f>IF(Search!$C$5="","",IF(COUNTA(Inventory!$AP1256)=1,1,""))</f>
        <v/>
      </c>
      <c r="B1256" s="9" t="str">
        <f>IF(Search!$C$4="","",IF(ISNUMBER(SEARCH(Search!$C$4,$AR1256))=TRUE,1,""))</f>
        <v/>
      </c>
      <c r="C1256" s="9" t="str">
        <f>IF(Search!$C$6="x",IF(COUNTA($AQ1256)=1,1,"N"),IF(COUNTA($AQ1256)=1,"N",""))</f>
        <v/>
      </c>
      <c r="D1256" s="9" t="str">
        <f>IF(Search!$O$8="","",IF(ISNUMBER(SEARCH(Search!$O$8,$BD1256))=TRUE,1,""))</f>
        <v/>
      </c>
      <c r="E1256" s="9" t="str">
        <f>IF(Search!$C$7="","",IF(ISNUMBER(SEARCH(Search!$C$7,$AN1256))=TRUE,1,""))</f>
        <v/>
      </c>
      <c r="F1256" s="9" t="str">
        <f>IF(Search!$C$8="","",IF(ISNUMBER(SEARCH(Search!$C$8,$AO1256))=TRUE,1,""))</f>
        <v/>
      </c>
      <c r="G1256" s="9" t="str">
        <f>IF(Search!$F$4="","",IF(Inventory!$AJ1256&lt;Search!$F$4,"",1))</f>
        <v/>
      </c>
      <c r="H1256" s="9" t="str">
        <f>IF(Search!$F$5="","",IF(Inventory!$AJ1256&gt;Search!$F$5,"",1))</f>
        <v/>
      </c>
      <c r="I1256" s="9" t="str">
        <f>IF(Search!$F$7="","",IF(Search!$F$8="",IF(ISNUMBER(SEARCH(Search!$F$7,$AL1256))=TRUE,1,""),""))</f>
        <v/>
      </c>
      <c r="J1256" s="9" t="str">
        <f>IF($AL1256=Search!$F$8,1,"")</f>
        <v/>
      </c>
      <c r="K1256" s="9" t="str">
        <f>IF(Search!$I$4="","",IF(COUNTA($AS1256)=1,IF(Search!$I$4="N","N",1),""))</f>
        <v/>
      </c>
      <c r="L1256" s="9" t="str">
        <f>IF(Search!$I$5="","",IF($AS1256="RC",1,""))</f>
        <v/>
      </c>
      <c r="M1256" s="9" t="str">
        <f>IF(Search!$I$6="","",IF($AS1256="RCP",1,""))</f>
        <v/>
      </c>
      <c r="N1256" s="9" t="str">
        <f>IF(Search!$I$8="","",IF(COUNTA($AT1256)=1,IF(Search!$I$8="N","N",1),""))</f>
        <v/>
      </c>
      <c r="O1256" s="9" t="str">
        <f>IF(Search!$L$4="","",IF(COUNTA($AU1256)=1,IF(Search!$L$4="N","N",1),""))</f>
        <v/>
      </c>
      <c r="P1256" s="9" t="str">
        <f>IF(Search!$L$5="","",IF(ISNUMBER(SEARCH("Jersey",$AU1256))=TRUE,IF(Search!$L$5="N","N",1),""))</f>
        <v/>
      </c>
      <c r="Q1256" s="9" t="str">
        <f>IF(Search!$L$6="","",IF(ISNUMBER(SEARCH("Patch",$AU1256))=TRUE,IF(Search!$L$6="N","N",1),""))</f>
        <v/>
      </c>
      <c r="R1256" s="9" t="str">
        <f>IF(Search!$L$7="","",IF(ISNUMBER(SEARCH("Shield",$AU1256))=TRUE,IF(Search!$L$7="N","N",1),""))</f>
        <v/>
      </c>
      <c r="S1256" s="9" t="str">
        <f>IF(Search!$L$8="","",IF(ISNUMBER(SEARCH("Stick",$AU1256))=TRUE,IF(Search!$L$8="N","N",1),""))</f>
        <v/>
      </c>
      <c r="T1256" s="9" t="str">
        <f>IF(Search!$O$4="","",IF(COUNTA($AW1256)=1,IF(Search!$O$4="N","N",1),""))</f>
        <v/>
      </c>
      <c r="U1256" s="9" t="str">
        <f>IF(Search!$O$5="","",IF($AW1256="","",IF($AW1256&lt;Search!$O$5,"",1)))</f>
        <v/>
      </c>
      <c r="V1256" s="9" t="str">
        <f>IF(Search!$O$6="","",IF($AW1256="","",IF($AW1256&gt;Search!$O$6,"",1)))</f>
        <v/>
      </c>
      <c r="W1256" s="9" t="str">
        <f>IF(Search!$U$4="","",IF($AX1256="","",1))</f>
        <v/>
      </c>
      <c r="X1256" s="9" t="str">
        <f>IF(Search!$U$5="","",IF(ISNUMBER(SEARCH(Search!$U$5,$AX1256))=TRUE,IF(Search!$U$5="N","N",1),""))</f>
        <v/>
      </c>
      <c r="Y1256" s="9" t="str">
        <f>IF(Search!$U$6="","",IF($AY1256&lt;Search!$U$6,"",1))</f>
        <v/>
      </c>
      <c r="Z1256" s="9" t="str">
        <f>IF(Search!$R$4="","",IF(Inventory!$BA1256&lt;Search!$R$4,"",1))</f>
        <v/>
      </c>
      <c r="AA1256" s="9" t="str">
        <f>IF(Search!$R$5="","",IF($BA1256&gt;Search!$R$5,"",1))</f>
        <v/>
      </c>
      <c r="AB1256" s="9" t="str">
        <f>IF(Search!$R$6="","",IF($BB1256&lt;Search!$R$6,"",1))</f>
        <v/>
      </c>
      <c r="AC1256" s="9" t="str">
        <f>IF(Search!$R$7="","",IF($BB1256&lt;Search!$R$7,"",1))</f>
        <v/>
      </c>
      <c r="AD1256" s="45" t="str">
        <f>IF(COUNTIF($A1256:$AC1256,"n")&gt;0,"",IF(SUM($A1256:$AC1256)=COUNTA(Search!$C$4:$C$8,Search!$F$4:$F$8,Search!$I$4:$I$6,Search!$I$8,Search!$L$4:$L$8,Search!$O$4:$O$8,Search!$R$4:$R$7,Search!$U$4:$U$7)-COUNTIF(Search!$C$4:$U$7,"n"),1+LARGE($AD$1:AD1255,1),""))</f>
        <v/>
      </c>
      <c r="AE1256" s="45" t="str">
        <f t="shared" si="60"/>
        <v/>
      </c>
      <c r="AF1256" s="45" t="str">
        <f>IF(AD1256="","",COUNTIF($AE$1:$AE1255,$AE1256)+RANK($AE1256,$AE$2:$AE$10540,1))</f>
        <v/>
      </c>
      <c r="AG1256" s="45" t="str">
        <f t="shared" si="61"/>
        <v/>
      </c>
      <c r="AH1256" s="45" t="str">
        <f>IF($AD1256="","",COUNTIF($AG$1:$AG1255,$AG1256)+RANK($AG1256,$AG$1:$AG$10539,0))</f>
        <v/>
      </c>
      <c r="AI1256" s="10" t="str">
        <f t="shared" si="62"/>
        <v>2008-09 Upper Deck #464 Nikita Filatov YG CBJ    /   $8</v>
      </c>
      <c r="AJ1256" s="11">
        <v>2008</v>
      </c>
      <c r="AK1256" s="17" t="s">
        <v>1985</v>
      </c>
      <c r="AL1256" s="12" t="s">
        <v>7</v>
      </c>
      <c r="AM1256" s="10">
        <v>464</v>
      </c>
      <c r="AN1256" s="12" t="s">
        <v>805</v>
      </c>
      <c r="AO1256" s="9" t="s">
        <v>1926</v>
      </c>
      <c r="AP1256" s="9"/>
      <c r="AQ1256" s="9"/>
      <c r="AR1256" s="14" t="s">
        <v>2128</v>
      </c>
      <c r="AS1256" s="9"/>
      <c r="AT1256" s="9"/>
      <c r="AU1256" s="9"/>
      <c r="AV1256" s="13"/>
      <c r="AW1256" s="13"/>
      <c r="AX1256" s="9"/>
      <c r="AY1256" s="9"/>
      <c r="AZ1256" s="9"/>
      <c r="BA1256" s="40">
        <v>8</v>
      </c>
      <c r="BB1256" s="33"/>
      <c r="BC1256" s="36"/>
      <c r="BD1256" s="12" t="s">
        <v>1771</v>
      </c>
    </row>
    <row r="1257" spans="1:56" s="12" customFormat="1" x14ac:dyDescent="0.2">
      <c r="A1257" s="9" t="str">
        <f>IF(Search!$C$5="","",IF(COUNTA(Inventory!$AP1257)=1,1,""))</f>
        <v/>
      </c>
      <c r="B1257" s="9" t="str">
        <f>IF(Search!$C$4="","",IF(ISNUMBER(SEARCH(Search!$C$4,$AR1257))=TRUE,1,""))</f>
        <v/>
      </c>
      <c r="C1257" s="9" t="str">
        <f>IF(Search!$C$6="x",IF(COUNTA($AQ1257)=1,1,"N"),IF(COUNTA($AQ1257)=1,"N",""))</f>
        <v/>
      </c>
      <c r="D1257" s="9" t="str">
        <f>IF(Search!$O$8="","",IF(ISNUMBER(SEARCH(Search!$O$8,$BD1257))=TRUE,1,""))</f>
        <v/>
      </c>
      <c r="E1257" s="9" t="str">
        <f>IF(Search!$C$7="","",IF(ISNUMBER(SEARCH(Search!$C$7,$AN1257))=TRUE,1,""))</f>
        <v/>
      </c>
      <c r="F1257" s="9" t="str">
        <f>IF(Search!$C$8="","",IF(ISNUMBER(SEARCH(Search!$C$8,$AO1257))=TRUE,1,""))</f>
        <v/>
      </c>
      <c r="G1257" s="9" t="str">
        <f>IF(Search!$F$4="","",IF(Inventory!$AJ1257&lt;Search!$F$4,"",1))</f>
        <v/>
      </c>
      <c r="H1257" s="9" t="str">
        <f>IF(Search!$F$5="","",IF(Inventory!$AJ1257&gt;Search!$F$5,"",1))</f>
        <v/>
      </c>
      <c r="I1257" s="9" t="str">
        <f>IF(Search!$F$7="","",IF(Search!$F$8="",IF(ISNUMBER(SEARCH(Search!$F$7,$AL1257))=TRUE,1,""),""))</f>
        <v/>
      </c>
      <c r="J1257" s="9" t="str">
        <f>IF($AL1257=Search!$F$8,1,"")</f>
        <v/>
      </c>
      <c r="K1257" s="9" t="str">
        <f>IF(Search!$I$4="","",IF(COUNTA($AS1257)=1,IF(Search!$I$4="N","N",1),""))</f>
        <v/>
      </c>
      <c r="L1257" s="9" t="str">
        <f>IF(Search!$I$5="","",IF($AS1257="RC",1,""))</f>
        <v/>
      </c>
      <c r="M1257" s="9" t="str">
        <f>IF(Search!$I$6="","",IF($AS1257="RCP",1,""))</f>
        <v/>
      </c>
      <c r="N1257" s="9" t="str">
        <f>IF(Search!$I$8="","",IF(COUNTA($AT1257)=1,IF(Search!$I$8="N","N",1),""))</f>
        <v/>
      </c>
      <c r="O1257" s="9" t="str">
        <f>IF(Search!$L$4="","",IF(COUNTA($AU1257)=1,IF(Search!$L$4="N","N",1),""))</f>
        <v/>
      </c>
      <c r="P1257" s="9" t="str">
        <f>IF(Search!$L$5="","",IF(ISNUMBER(SEARCH("Jersey",$AU1257))=TRUE,IF(Search!$L$5="N","N",1),""))</f>
        <v/>
      </c>
      <c r="Q1257" s="9" t="str">
        <f>IF(Search!$L$6="","",IF(ISNUMBER(SEARCH("Patch",$AU1257))=TRUE,IF(Search!$L$6="N","N",1),""))</f>
        <v/>
      </c>
      <c r="R1257" s="9" t="str">
        <f>IF(Search!$L$7="","",IF(ISNUMBER(SEARCH("Shield",$AU1257))=TRUE,IF(Search!$L$7="N","N",1),""))</f>
        <v/>
      </c>
      <c r="S1257" s="9" t="str">
        <f>IF(Search!$L$8="","",IF(ISNUMBER(SEARCH("Stick",$AU1257))=TRUE,IF(Search!$L$8="N","N",1),""))</f>
        <v/>
      </c>
      <c r="T1257" s="9" t="str">
        <f>IF(Search!$O$4="","",IF(COUNTA($AW1257)=1,IF(Search!$O$4="N","N",1),""))</f>
        <v/>
      </c>
      <c r="U1257" s="9" t="str">
        <f>IF(Search!$O$5="","",IF($AW1257="","",IF($AW1257&lt;Search!$O$5,"",1)))</f>
        <v/>
      </c>
      <c r="V1257" s="9" t="str">
        <f>IF(Search!$O$6="","",IF($AW1257="","",IF($AW1257&gt;Search!$O$6,"",1)))</f>
        <v/>
      </c>
      <c r="W1257" s="9" t="str">
        <f>IF(Search!$U$4="","",IF($AX1257="","",1))</f>
        <v/>
      </c>
      <c r="X1257" s="9" t="str">
        <f>IF(Search!$U$5="","",IF(ISNUMBER(SEARCH(Search!$U$5,$AX1257))=TRUE,IF(Search!$U$5="N","N",1),""))</f>
        <v/>
      </c>
      <c r="Y1257" s="9" t="str">
        <f>IF(Search!$U$6="","",IF($AY1257&lt;Search!$U$6,"",1))</f>
        <v/>
      </c>
      <c r="Z1257" s="9" t="str">
        <f>IF(Search!$R$4="","",IF(Inventory!$BA1257&lt;Search!$R$4,"",1))</f>
        <v/>
      </c>
      <c r="AA1257" s="9" t="str">
        <f>IF(Search!$R$5="","",IF($BA1257&gt;Search!$R$5,"",1))</f>
        <v/>
      </c>
      <c r="AB1257" s="9" t="str">
        <f>IF(Search!$R$6="","",IF($BB1257&lt;Search!$R$6,"",1))</f>
        <v/>
      </c>
      <c r="AC1257" s="9" t="str">
        <f>IF(Search!$R$7="","",IF($BB1257&lt;Search!$R$7,"",1))</f>
        <v/>
      </c>
      <c r="AD1257" s="45" t="str">
        <f>IF(COUNTIF($A1257:$AC1257,"n")&gt;0,"",IF(SUM($A1257:$AC1257)=COUNTA(Search!$C$4:$C$8,Search!$F$4:$F$8,Search!$I$4:$I$6,Search!$I$8,Search!$L$4:$L$8,Search!$O$4:$O$8,Search!$R$4:$R$7,Search!$U$4:$U$7)-COUNTIF(Search!$C$4:$U$7,"n"),1+LARGE($AD$1:AD1256,1),""))</f>
        <v/>
      </c>
      <c r="AE1257" s="45" t="str">
        <f t="shared" si="60"/>
        <v/>
      </c>
      <c r="AF1257" s="45" t="str">
        <f>IF(AD1257="","",COUNTIF($AE$1:$AE1256,$AE1257)+RANK($AE1257,$AE$2:$AE$10540,1))</f>
        <v/>
      </c>
      <c r="AG1257" s="45" t="str">
        <f t="shared" si="61"/>
        <v/>
      </c>
      <c r="AH1257" s="45" t="str">
        <f>IF($AD1257="","",COUNTIF($AG$1:$AG1256,$AG1257)+RANK($AG1257,$AG$1:$AG$10539,0))</f>
        <v/>
      </c>
      <c r="AI1257" s="10" t="str">
        <f t="shared" si="62"/>
        <v>2008-09 Upper Deck #465 Derek Dorsett YG CBJ    /   $10</v>
      </c>
      <c r="AJ1257" s="11">
        <v>2008</v>
      </c>
      <c r="AK1257" s="17" t="s">
        <v>1985</v>
      </c>
      <c r="AL1257" s="12" t="s">
        <v>7</v>
      </c>
      <c r="AM1257" s="10">
        <v>465</v>
      </c>
      <c r="AN1257" s="12" t="s">
        <v>806</v>
      </c>
      <c r="AO1257" s="9" t="s">
        <v>1926</v>
      </c>
      <c r="AP1257" s="9"/>
      <c r="AQ1257" s="9"/>
      <c r="AR1257" s="14" t="s">
        <v>2128</v>
      </c>
      <c r="AS1257" s="9"/>
      <c r="AT1257" s="9"/>
      <c r="AU1257" s="9"/>
      <c r="AV1257" s="13"/>
      <c r="AW1257" s="13"/>
      <c r="AX1257" s="9"/>
      <c r="AY1257" s="9"/>
      <c r="AZ1257" s="9"/>
      <c r="BA1257" s="40">
        <v>10</v>
      </c>
      <c r="BB1257" s="33"/>
      <c r="BC1257" s="36"/>
      <c r="BD1257" s="12" t="s">
        <v>1771</v>
      </c>
    </row>
    <row r="1258" spans="1:56" s="12" customFormat="1" x14ac:dyDescent="0.2">
      <c r="A1258" s="9" t="str">
        <f>IF(Search!$C$5="","",IF(COUNTA(Inventory!$AP1258)=1,1,""))</f>
        <v/>
      </c>
      <c r="B1258" s="9" t="str">
        <f>IF(Search!$C$4="","",IF(ISNUMBER(SEARCH(Search!$C$4,$AR1258))=TRUE,1,""))</f>
        <v/>
      </c>
      <c r="C1258" s="9" t="str">
        <f>IF(Search!$C$6="x",IF(COUNTA($AQ1258)=1,1,"N"),IF(COUNTA($AQ1258)=1,"N",""))</f>
        <v/>
      </c>
      <c r="D1258" s="9" t="str">
        <f>IF(Search!$O$8="","",IF(ISNUMBER(SEARCH(Search!$O$8,$BD1258))=TRUE,1,""))</f>
        <v/>
      </c>
      <c r="E1258" s="9" t="str">
        <f>IF(Search!$C$7="","",IF(ISNUMBER(SEARCH(Search!$C$7,$AN1258))=TRUE,1,""))</f>
        <v/>
      </c>
      <c r="F1258" s="9" t="str">
        <f>IF(Search!$C$8="","",IF(ISNUMBER(SEARCH(Search!$C$8,$AO1258))=TRUE,1,""))</f>
        <v/>
      </c>
      <c r="G1258" s="9" t="str">
        <f>IF(Search!$F$4="","",IF(Inventory!$AJ1258&lt;Search!$F$4,"",1))</f>
        <v/>
      </c>
      <c r="H1258" s="9" t="str">
        <f>IF(Search!$F$5="","",IF(Inventory!$AJ1258&gt;Search!$F$5,"",1))</f>
        <v/>
      </c>
      <c r="I1258" s="9" t="str">
        <f>IF(Search!$F$7="","",IF(Search!$F$8="",IF(ISNUMBER(SEARCH(Search!$F$7,$AL1258))=TRUE,1,""),""))</f>
        <v/>
      </c>
      <c r="J1258" s="9" t="str">
        <f>IF($AL1258=Search!$F$8,1,"")</f>
        <v/>
      </c>
      <c r="K1258" s="9" t="str">
        <f>IF(Search!$I$4="","",IF(COUNTA($AS1258)=1,IF(Search!$I$4="N","N",1),""))</f>
        <v/>
      </c>
      <c r="L1258" s="9" t="str">
        <f>IF(Search!$I$5="","",IF($AS1258="RC",1,""))</f>
        <v/>
      </c>
      <c r="M1258" s="9" t="str">
        <f>IF(Search!$I$6="","",IF($AS1258="RCP",1,""))</f>
        <v/>
      </c>
      <c r="N1258" s="9" t="str">
        <f>IF(Search!$I$8="","",IF(COUNTA($AT1258)=1,IF(Search!$I$8="N","N",1),""))</f>
        <v/>
      </c>
      <c r="O1258" s="9" t="str">
        <f>IF(Search!$L$4="","",IF(COUNTA($AU1258)=1,IF(Search!$L$4="N","N",1),""))</f>
        <v/>
      </c>
      <c r="P1258" s="9" t="str">
        <f>IF(Search!$L$5="","",IF(ISNUMBER(SEARCH("Jersey",$AU1258))=TRUE,IF(Search!$L$5="N","N",1),""))</f>
        <v/>
      </c>
      <c r="Q1258" s="9" t="str">
        <f>IF(Search!$L$6="","",IF(ISNUMBER(SEARCH("Patch",$AU1258))=TRUE,IF(Search!$L$6="N","N",1),""))</f>
        <v/>
      </c>
      <c r="R1258" s="9" t="str">
        <f>IF(Search!$L$7="","",IF(ISNUMBER(SEARCH("Shield",$AU1258))=TRUE,IF(Search!$L$7="N","N",1),""))</f>
        <v/>
      </c>
      <c r="S1258" s="9" t="str">
        <f>IF(Search!$L$8="","",IF(ISNUMBER(SEARCH("Stick",$AU1258))=TRUE,IF(Search!$L$8="N","N",1),""))</f>
        <v/>
      </c>
      <c r="T1258" s="9" t="str">
        <f>IF(Search!$O$4="","",IF(COUNTA($AW1258)=1,IF(Search!$O$4="N","N",1),""))</f>
        <v/>
      </c>
      <c r="U1258" s="9" t="str">
        <f>IF(Search!$O$5="","",IF($AW1258="","",IF($AW1258&lt;Search!$O$5,"",1)))</f>
        <v/>
      </c>
      <c r="V1258" s="9" t="str">
        <f>IF(Search!$O$6="","",IF($AW1258="","",IF($AW1258&gt;Search!$O$6,"",1)))</f>
        <v/>
      </c>
      <c r="W1258" s="9" t="str">
        <f>IF(Search!$U$4="","",IF($AX1258="","",1))</f>
        <v/>
      </c>
      <c r="X1258" s="9" t="str">
        <f>IF(Search!$U$5="","",IF(ISNUMBER(SEARCH(Search!$U$5,$AX1258))=TRUE,IF(Search!$U$5="N","N",1),""))</f>
        <v/>
      </c>
      <c r="Y1258" s="9" t="str">
        <f>IF(Search!$U$6="","",IF($AY1258&lt;Search!$U$6,"",1))</f>
        <v/>
      </c>
      <c r="Z1258" s="9" t="str">
        <f>IF(Search!$R$4="","",IF(Inventory!$BA1258&lt;Search!$R$4,"",1))</f>
        <v/>
      </c>
      <c r="AA1258" s="9" t="str">
        <f>IF(Search!$R$5="","",IF($BA1258&gt;Search!$R$5,"",1))</f>
        <v/>
      </c>
      <c r="AB1258" s="9" t="str">
        <f>IF(Search!$R$6="","",IF($BB1258&lt;Search!$R$6,"",1))</f>
        <v/>
      </c>
      <c r="AC1258" s="9" t="str">
        <f>IF(Search!$R$7="","",IF($BB1258&lt;Search!$R$7,"",1))</f>
        <v/>
      </c>
      <c r="AD1258" s="45" t="str">
        <f>IF(COUNTIF($A1258:$AC1258,"n")&gt;0,"",IF(SUM($A1258:$AC1258)=COUNTA(Search!$C$4:$C$8,Search!$F$4:$F$8,Search!$I$4:$I$6,Search!$I$8,Search!$L$4:$L$8,Search!$O$4:$O$8,Search!$R$4:$R$7,Search!$U$4:$U$7)-COUNTIF(Search!$C$4:$U$7,"n"),1+LARGE($AD$1:AD1257,1),""))</f>
        <v/>
      </c>
      <c r="AE1258" s="45" t="str">
        <f t="shared" si="60"/>
        <v/>
      </c>
      <c r="AF1258" s="45" t="str">
        <f>IF(AD1258="","",COUNTIF($AE$1:$AE1257,$AE1258)+RANK($AE1258,$AE$2:$AE$10540,1))</f>
        <v/>
      </c>
      <c r="AG1258" s="45" t="str">
        <f t="shared" si="61"/>
        <v/>
      </c>
      <c r="AH1258" s="45" t="str">
        <f>IF($AD1258="","",COUNTIF($AG$1:$AG1257,$AG1258)+RANK($AG1258,$AG$1:$AG$10539,0))</f>
        <v/>
      </c>
      <c r="AI1258" s="10" t="str">
        <f t="shared" si="62"/>
        <v>2008-09 Upper Deck #466 Andrew Murray YG CBJ    /   $6</v>
      </c>
      <c r="AJ1258" s="11">
        <v>2008</v>
      </c>
      <c r="AK1258" s="17" t="s">
        <v>1985</v>
      </c>
      <c r="AL1258" s="12" t="s">
        <v>7</v>
      </c>
      <c r="AM1258" s="10">
        <v>466</v>
      </c>
      <c r="AN1258" s="12" t="s">
        <v>807</v>
      </c>
      <c r="AO1258" s="9" t="s">
        <v>1926</v>
      </c>
      <c r="AP1258" s="9"/>
      <c r="AQ1258" s="9"/>
      <c r="AR1258" s="14" t="s">
        <v>2128</v>
      </c>
      <c r="AS1258" s="9"/>
      <c r="AT1258" s="9"/>
      <c r="AU1258" s="9"/>
      <c r="AV1258" s="13"/>
      <c r="AW1258" s="13"/>
      <c r="AX1258" s="9"/>
      <c r="AY1258" s="9"/>
      <c r="AZ1258" s="9"/>
      <c r="BA1258" s="40">
        <v>6</v>
      </c>
      <c r="BB1258" s="33"/>
      <c r="BC1258" s="36"/>
      <c r="BD1258" s="12" t="s">
        <v>1771</v>
      </c>
    </row>
    <row r="1259" spans="1:56" s="12" customFormat="1" x14ac:dyDescent="0.2">
      <c r="A1259" s="9" t="str">
        <f>IF(Search!$C$5="","",IF(COUNTA(Inventory!$AP1259)=1,1,""))</f>
        <v/>
      </c>
      <c r="B1259" s="9" t="str">
        <f>IF(Search!$C$4="","",IF(ISNUMBER(SEARCH(Search!$C$4,$AR1259))=TRUE,1,""))</f>
        <v/>
      </c>
      <c r="C1259" s="9" t="str">
        <f>IF(Search!$C$6="x",IF(COUNTA($AQ1259)=1,1,"N"),IF(COUNTA($AQ1259)=1,"N",""))</f>
        <v/>
      </c>
      <c r="D1259" s="9" t="str">
        <f>IF(Search!$O$8="","",IF(ISNUMBER(SEARCH(Search!$O$8,$BD1259))=TRUE,1,""))</f>
        <v/>
      </c>
      <c r="E1259" s="9" t="str">
        <f>IF(Search!$C$7="","",IF(ISNUMBER(SEARCH(Search!$C$7,$AN1259))=TRUE,1,""))</f>
        <v/>
      </c>
      <c r="F1259" s="9" t="str">
        <f>IF(Search!$C$8="","",IF(ISNUMBER(SEARCH(Search!$C$8,$AO1259))=TRUE,1,""))</f>
        <v/>
      </c>
      <c r="G1259" s="9" t="str">
        <f>IF(Search!$F$4="","",IF(Inventory!$AJ1259&lt;Search!$F$4,"",1))</f>
        <v/>
      </c>
      <c r="H1259" s="9" t="str">
        <f>IF(Search!$F$5="","",IF(Inventory!$AJ1259&gt;Search!$F$5,"",1))</f>
        <v/>
      </c>
      <c r="I1259" s="9" t="str">
        <f>IF(Search!$F$7="","",IF(Search!$F$8="",IF(ISNUMBER(SEARCH(Search!$F$7,$AL1259))=TRUE,1,""),""))</f>
        <v/>
      </c>
      <c r="J1259" s="9" t="str">
        <f>IF($AL1259=Search!$F$8,1,"")</f>
        <v/>
      </c>
      <c r="K1259" s="9" t="str">
        <f>IF(Search!$I$4="","",IF(COUNTA($AS1259)=1,IF(Search!$I$4="N","N",1),""))</f>
        <v/>
      </c>
      <c r="L1259" s="9" t="str">
        <f>IF(Search!$I$5="","",IF($AS1259="RC",1,""))</f>
        <v/>
      </c>
      <c r="M1259" s="9" t="str">
        <f>IF(Search!$I$6="","",IF($AS1259="RCP",1,""))</f>
        <v/>
      </c>
      <c r="N1259" s="9" t="str">
        <f>IF(Search!$I$8="","",IF(COUNTA($AT1259)=1,IF(Search!$I$8="N","N",1),""))</f>
        <v/>
      </c>
      <c r="O1259" s="9" t="str">
        <f>IF(Search!$L$4="","",IF(COUNTA($AU1259)=1,IF(Search!$L$4="N","N",1),""))</f>
        <v/>
      </c>
      <c r="P1259" s="9" t="str">
        <f>IF(Search!$L$5="","",IF(ISNUMBER(SEARCH("Jersey",$AU1259))=TRUE,IF(Search!$L$5="N","N",1),""))</f>
        <v/>
      </c>
      <c r="Q1259" s="9" t="str">
        <f>IF(Search!$L$6="","",IF(ISNUMBER(SEARCH("Patch",$AU1259))=TRUE,IF(Search!$L$6="N","N",1),""))</f>
        <v/>
      </c>
      <c r="R1259" s="9" t="str">
        <f>IF(Search!$L$7="","",IF(ISNUMBER(SEARCH("Shield",$AU1259))=TRUE,IF(Search!$L$7="N","N",1),""))</f>
        <v/>
      </c>
      <c r="S1259" s="9" t="str">
        <f>IF(Search!$L$8="","",IF(ISNUMBER(SEARCH("Stick",$AU1259))=TRUE,IF(Search!$L$8="N","N",1),""))</f>
        <v/>
      </c>
      <c r="T1259" s="9" t="str">
        <f>IF(Search!$O$4="","",IF(COUNTA($AW1259)=1,IF(Search!$O$4="N","N",1),""))</f>
        <v/>
      </c>
      <c r="U1259" s="9" t="str">
        <f>IF(Search!$O$5="","",IF($AW1259="","",IF($AW1259&lt;Search!$O$5,"",1)))</f>
        <v/>
      </c>
      <c r="V1259" s="9" t="str">
        <f>IF(Search!$O$6="","",IF($AW1259="","",IF($AW1259&gt;Search!$O$6,"",1)))</f>
        <v/>
      </c>
      <c r="W1259" s="9" t="str">
        <f>IF(Search!$U$4="","",IF($AX1259="","",1))</f>
        <v/>
      </c>
      <c r="X1259" s="9" t="str">
        <f>IF(Search!$U$5="","",IF(ISNUMBER(SEARCH(Search!$U$5,$AX1259))=TRUE,IF(Search!$U$5="N","N",1),""))</f>
        <v/>
      </c>
      <c r="Y1259" s="9" t="str">
        <f>IF(Search!$U$6="","",IF($AY1259&lt;Search!$U$6,"",1))</f>
        <v/>
      </c>
      <c r="Z1259" s="9" t="str">
        <f>IF(Search!$R$4="","",IF(Inventory!$BA1259&lt;Search!$R$4,"",1))</f>
        <v/>
      </c>
      <c r="AA1259" s="9" t="str">
        <f>IF(Search!$R$5="","",IF($BA1259&gt;Search!$R$5,"",1))</f>
        <v/>
      </c>
      <c r="AB1259" s="9" t="str">
        <f>IF(Search!$R$6="","",IF($BB1259&lt;Search!$R$6,"",1))</f>
        <v/>
      </c>
      <c r="AC1259" s="9" t="str">
        <f>IF(Search!$R$7="","",IF($BB1259&lt;Search!$R$7,"",1))</f>
        <v/>
      </c>
      <c r="AD1259" s="45" t="str">
        <f>IF(COUNTIF($A1259:$AC1259,"n")&gt;0,"",IF(SUM($A1259:$AC1259)=COUNTA(Search!$C$4:$C$8,Search!$F$4:$F$8,Search!$I$4:$I$6,Search!$I$8,Search!$L$4:$L$8,Search!$O$4:$O$8,Search!$R$4:$R$7,Search!$U$4:$U$7)-COUNTIF(Search!$C$4:$U$7,"n"),1+LARGE($AD$1:AD1258,1),""))</f>
        <v/>
      </c>
      <c r="AE1259" s="45" t="str">
        <f t="shared" si="60"/>
        <v/>
      </c>
      <c r="AF1259" s="45" t="str">
        <f>IF(AD1259="","",COUNTIF($AE$1:$AE1258,$AE1259)+RANK($AE1259,$AE$2:$AE$10540,1))</f>
        <v/>
      </c>
      <c r="AG1259" s="45" t="str">
        <f t="shared" si="61"/>
        <v/>
      </c>
      <c r="AH1259" s="45" t="str">
        <f>IF($AD1259="","",COUNTIF($AG$1:$AG1258,$AG1259)+RANK($AG1259,$AG$1:$AG$10539,0))</f>
        <v/>
      </c>
      <c r="AI1259" s="10" t="str">
        <f t="shared" si="62"/>
        <v>2008-09 Upper Deck #468 Steve MacIntyre YG EDM    /   $8</v>
      </c>
      <c r="AJ1259" s="11">
        <v>2008</v>
      </c>
      <c r="AK1259" s="17" t="s">
        <v>1985</v>
      </c>
      <c r="AL1259" s="12" t="s">
        <v>7</v>
      </c>
      <c r="AM1259" s="10">
        <v>468</v>
      </c>
      <c r="AN1259" s="12" t="s">
        <v>808</v>
      </c>
      <c r="AO1259" s="9" t="s">
        <v>1909</v>
      </c>
      <c r="AP1259" s="9"/>
      <c r="AQ1259" s="9"/>
      <c r="AR1259" s="14" t="s">
        <v>2128</v>
      </c>
      <c r="AS1259" s="9"/>
      <c r="AT1259" s="9"/>
      <c r="AU1259" s="9"/>
      <c r="AV1259" s="13"/>
      <c r="AW1259" s="13"/>
      <c r="AX1259" s="9"/>
      <c r="AY1259" s="9"/>
      <c r="AZ1259" s="9"/>
      <c r="BA1259" s="40">
        <v>8</v>
      </c>
      <c r="BB1259" s="33"/>
      <c r="BC1259" s="36"/>
      <c r="BD1259" s="12" t="s">
        <v>1771</v>
      </c>
    </row>
    <row r="1260" spans="1:56" s="12" customFormat="1" x14ac:dyDescent="0.2">
      <c r="A1260" s="9" t="str">
        <f>IF(Search!$C$5="","",IF(COUNTA(Inventory!$AP1260)=1,1,""))</f>
        <v/>
      </c>
      <c r="B1260" s="9" t="str">
        <f>IF(Search!$C$4="","",IF(ISNUMBER(SEARCH(Search!$C$4,$AR1260))=TRUE,1,""))</f>
        <v/>
      </c>
      <c r="C1260" s="9" t="str">
        <f>IF(Search!$C$6="x",IF(COUNTA($AQ1260)=1,1,"N"),IF(COUNTA($AQ1260)=1,"N",""))</f>
        <v/>
      </c>
      <c r="D1260" s="9" t="str">
        <f>IF(Search!$O$8="","",IF(ISNUMBER(SEARCH(Search!$O$8,$BD1260))=TRUE,1,""))</f>
        <v/>
      </c>
      <c r="E1260" s="9" t="str">
        <f>IF(Search!$C$7="","",IF(ISNUMBER(SEARCH(Search!$C$7,$AN1260))=TRUE,1,""))</f>
        <v/>
      </c>
      <c r="F1260" s="9" t="str">
        <f>IF(Search!$C$8="","",IF(ISNUMBER(SEARCH(Search!$C$8,$AO1260))=TRUE,1,""))</f>
        <v/>
      </c>
      <c r="G1260" s="9" t="str">
        <f>IF(Search!$F$4="","",IF(Inventory!$AJ1260&lt;Search!$F$4,"",1))</f>
        <v/>
      </c>
      <c r="H1260" s="9" t="str">
        <f>IF(Search!$F$5="","",IF(Inventory!$AJ1260&gt;Search!$F$5,"",1))</f>
        <v/>
      </c>
      <c r="I1260" s="9" t="str">
        <f>IF(Search!$F$7="","",IF(Search!$F$8="",IF(ISNUMBER(SEARCH(Search!$F$7,$AL1260))=TRUE,1,""),""))</f>
        <v/>
      </c>
      <c r="J1260" s="9" t="str">
        <f>IF($AL1260=Search!$F$8,1,"")</f>
        <v/>
      </c>
      <c r="K1260" s="9" t="str">
        <f>IF(Search!$I$4="","",IF(COUNTA($AS1260)=1,IF(Search!$I$4="N","N",1),""))</f>
        <v/>
      </c>
      <c r="L1260" s="9" t="str">
        <f>IF(Search!$I$5="","",IF($AS1260="RC",1,""))</f>
        <v/>
      </c>
      <c r="M1260" s="9" t="str">
        <f>IF(Search!$I$6="","",IF($AS1260="RCP",1,""))</f>
        <v/>
      </c>
      <c r="N1260" s="9" t="str">
        <f>IF(Search!$I$8="","",IF(COUNTA($AT1260)=1,IF(Search!$I$8="N","N",1),""))</f>
        <v/>
      </c>
      <c r="O1260" s="9" t="str">
        <f>IF(Search!$L$4="","",IF(COUNTA($AU1260)=1,IF(Search!$L$4="N","N",1),""))</f>
        <v/>
      </c>
      <c r="P1260" s="9" t="str">
        <f>IF(Search!$L$5="","",IF(ISNUMBER(SEARCH("Jersey",$AU1260))=TRUE,IF(Search!$L$5="N","N",1),""))</f>
        <v/>
      </c>
      <c r="Q1260" s="9" t="str">
        <f>IF(Search!$L$6="","",IF(ISNUMBER(SEARCH("Patch",$AU1260))=TRUE,IF(Search!$L$6="N","N",1),""))</f>
        <v/>
      </c>
      <c r="R1260" s="9" t="str">
        <f>IF(Search!$L$7="","",IF(ISNUMBER(SEARCH("Shield",$AU1260))=TRUE,IF(Search!$L$7="N","N",1),""))</f>
        <v/>
      </c>
      <c r="S1260" s="9" t="str">
        <f>IF(Search!$L$8="","",IF(ISNUMBER(SEARCH("Stick",$AU1260))=TRUE,IF(Search!$L$8="N","N",1),""))</f>
        <v/>
      </c>
      <c r="T1260" s="9" t="str">
        <f>IF(Search!$O$4="","",IF(COUNTA($AW1260)=1,IF(Search!$O$4="N","N",1),""))</f>
        <v/>
      </c>
      <c r="U1260" s="9" t="str">
        <f>IF(Search!$O$5="","",IF($AW1260="","",IF($AW1260&lt;Search!$O$5,"",1)))</f>
        <v/>
      </c>
      <c r="V1260" s="9" t="str">
        <f>IF(Search!$O$6="","",IF($AW1260="","",IF($AW1260&gt;Search!$O$6,"",1)))</f>
        <v/>
      </c>
      <c r="W1260" s="9" t="str">
        <f>IF(Search!$U$4="","",IF($AX1260="","",1))</f>
        <v/>
      </c>
      <c r="X1260" s="9" t="str">
        <f>IF(Search!$U$5="","",IF(ISNUMBER(SEARCH(Search!$U$5,$AX1260))=TRUE,IF(Search!$U$5="N","N",1),""))</f>
        <v/>
      </c>
      <c r="Y1260" s="9" t="str">
        <f>IF(Search!$U$6="","",IF($AY1260&lt;Search!$U$6,"",1))</f>
        <v/>
      </c>
      <c r="Z1260" s="9" t="str">
        <f>IF(Search!$R$4="","",IF(Inventory!$BA1260&lt;Search!$R$4,"",1))</f>
        <v/>
      </c>
      <c r="AA1260" s="9" t="str">
        <f>IF(Search!$R$5="","",IF($BA1260&gt;Search!$R$5,"",1))</f>
        <v/>
      </c>
      <c r="AB1260" s="9" t="str">
        <f>IF(Search!$R$6="","",IF($BB1260&lt;Search!$R$6,"",1))</f>
        <v/>
      </c>
      <c r="AC1260" s="9" t="str">
        <f>IF(Search!$R$7="","",IF($BB1260&lt;Search!$R$7,"",1))</f>
        <v/>
      </c>
      <c r="AD1260" s="45" t="str">
        <f>IF(COUNTIF($A1260:$AC1260,"n")&gt;0,"",IF(SUM($A1260:$AC1260)=COUNTA(Search!$C$4:$C$8,Search!$F$4:$F$8,Search!$I$4:$I$6,Search!$I$8,Search!$L$4:$L$8,Search!$O$4:$O$8,Search!$R$4:$R$7,Search!$U$4:$U$7)-COUNTIF(Search!$C$4:$U$7,"n"),1+LARGE($AD$1:AD1259,1),""))</f>
        <v/>
      </c>
      <c r="AE1260" s="45" t="str">
        <f t="shared" si="60"/>
        <v/>
      </c>
      <c r="AF1260" s="45" t="str">
        <f>IF(AD1260="","",COUNTIF($AE$1:$AE1259,$AE1260)+RANK($AE1260,$AE$2:$AE$10540,1))</f>
        <v/>
      </c>
      <c r="AG1260" s="45" t="str">
        <f t="shared" si="61"/>
        <v/>
      </c>
      <c r="AH1260" s="45" t="str">
        <f>IF($AD1260="","",COUNTIF($AG$1:$AG1259,$AG1260)+RANK($AG1260,$AG$1:$AG$10539,0))</f>
        <v/>
      </c>
      <c r="AI1260" s="10" t="str">
        <f t="shared" si="62"/>
        <v>2008-09 Upper Deck #472 Brian Boyle YG LAK    /   $6</v>
      </c>
      <c r="AJ1260" s="11">
        <v>2008</v>
      </c>
      <c r="AK1260" s="17" t="s">
        <v>1985</v>
      </c>
      <c r="AL1260" s="12" t="s">
        <v>7</v>
      </c>
      <c r="AM1260" s="10">
        <v>472</v>
      </c>
      <c r="AN1260" s="12" t="s">
        <v>809</v>
      </c>
      <c r="AO1260" s="9" t="s">
        <v>1924</v>
      </c>
      <c r="AP1260" s="9"/>
      <c r="AQ1260" s="9"/>
      <c r="AR1260" s="14" t="s">
        <v>2128</v>
      </c>
      <c r="AS1260" s="9"/>
      <c r="AT1260" s="9"/>
      <c r="AU1260" s="9"/>
      <c r="AV1260" s="13"/>
      <c r="AW1260" s="13"/>
      <c r="AX1260" s="9"/>
      <c r="AY1260" s="9"/>
      <c r="AZ1260" s="9"/>
      <c r="BA1260" s="40">
        <v>6</v>
      </c>
      <c r="BB1260" s="33"/>
      <c r="BC1260" s="36"/>
      <c r="BD1260" s="12" t="s">
        <v>1771</v>
      </c>
    </row>
    <row r="1261" spans="1:56" s="12" customFormat="1" x14ac:dyDescent="0.2">
      <c r="A1261" s="9" t="str">
        <f>IF(Search!$C$5="","",IF(COUNTA(Inventory!$AP1261)=1,1,""))</f>
        <v/>
      </c>
      <c r="B1261" s="9" t="str">
        <f>IF(Search!$C$4="","",IF(ISNUMBER(SEARCH(Search!$C$4,$AR1261))=TRUE,1,""))</f>
        <v/>
      </c>
      <c r="C1261" s="9" t="str">
        <f>IF(Search!$C$6="x",IF(COUNTA($AQ1261)=1,1,"N"),IF(COUNTA($AQ1261)=1,"N",""))</f>
        <v/>
      </c>
      <c r="D1261" s="9" t="str">
        <f>IF(Search!$O$8="","",IF(ISNUMBER(SEARCH(Search!$O$8,$BD1261))=TRUE,1,""))</f>
        <v/>
      </c>
      <c r="E1261" s="9" t="str">
        <f>IF(Search!$C$7="","",IF(ISNUMBER(SEARCH(Search!$C$7,$AN1261))=TRUE,1,""))</f>
        <v/>
      </c>
      <c r="F1261" s="9" t="str">
        <f>IF(Search!$C$8="","",IF(ISNUMBER(SEARCH(Search!$C$8,$AO1261))=TRUE,1,""))</f>
        <v/>
      </c>
      <c r="G1261" s="9" t="str">
        <f>IF(Search!$F$4="","",IF(Inventory!$AJ1261&lt;Search!$F$4,"",1))</f>
        <v/>
      </c>
      <c r="H1261" s="9" t="str">
        <f>IF(Search!$F$5="","",IF(Inventory!$AJ1261&gt;Search!$F$5,"",1))</f>
        <v/>
      </c>
      <c r="I1261" s="9" t="str">
        <f>IF(Search!$F$7="","",IF(Search!$F$8="",IF(ISNUMBER(SEARCH(Search!$F$7,$AL1261))=TRUE,1,""),""))</f>
        <v/>
      </c>
      <c r="J1261" s="9" t="str">
        <f>IF($AL1261=Search!$F$8,1,"")</f>
        <v/>
      </c>
      <c r="K1261" s="9" t="str">
        <f>IF(Search!$I$4="","",IF(COUNTA($AS1261)=1,IF(Search!$I$4="N","N",1),""))</f>
        <v/>
      </c>
      <c r="L1261" s="9" t="str">
        <f>IF(Search!$I$5="","",IF($AS1261="RC",1,""))</f>
        <v/>
      </c>
      <c r="M1261" s="9" t="str">
        <f>IF(Search!$I$6="","",IF($AS1261="RCP",1,""))</f>
        <v/>
      </c>
      <c r="N1261" s="9" t="str">
        <f>IF(Search!$I$8="","",IF(COUNTA($AT1261)=1,IF(Search!$I$8="N","N",1),""))</f>
        <v/>
      </c>
      <c r="O1261" s="9" t="str">
        <f>IF(Search!$L$4="","",IF(COUNTA($AU1261)=1,IF(Search!$L$4="N","N",1),""))</f>
        <v/>
      </c>
      <c r="P1261" s="9" t="str">
        <f>IF(Search!$L$5="","",IF(ISNUMBER(SEARCH("Jersey",$AU1261))=TRUE,IF(Search!$L$5="N","N",1),""))</f>
        <v/>
      </c>
      <c r="Q1261" s="9" t="str">
        <f>IF(Search!$L$6="","",IF(ISNUMBER(SEARCH("Patch",$AU1261))=TRUE,IF(Search!$L$6="N","N",1),""))</f>
        <v/>
      </c>
      <c r="R1261" s="9" t="str">
        <f>IF(Search!$L$7="","",IF(ISNUMBER(SEARCH("Shield",$AU1261))=TRUE,IF(Search!$L$7="N","N",1),""))</f>
        <v/>
      </c>
      <c r="S1261" s="9" t="str">
        <f>IF(Search!$L$8="","",IF(ISNUMBER(SEARCH("Stick",$AU1261))=TRUE,IF(Search!$L$8="N","N",1),""))</f>
        <v/>
      </c>
      <c r="T1261" s="9" t="str">
        <f>IF(Search!$O$4="","",IF(COUNTA($AW1261)=1,IF(Search!$O$4="N","N",1),""))</f>
        <v/>
      </c>
      <c r="U1261" s="9" t="str">
        <f>IF(Search!$O$5="","",IF($AW1261="","",IF($AW1261&lt;Search!$O$5,"",1)))</f>
        <v/>
      </c>
      <c r="V1261" s="9" t="str">
        <f>IF(Search!$O$6="","",IF($AW1261="","",IF($AW1261&gt;Search!$O$6,"",1)))</f>
        <v/>
      </c>
      <c r="W1261" s="9" t="str">
        <f>IF(Search!$U$4="","",IF($AX1261="","",1))</f>
        <v/>
      </c>
      <c r="X1261" s="9" t="str">
        <f>IF(Search!$U$5="","",IF(ISNUMBER(SEARCH(Search!$U$5,$AX1261))=TRUE,IF(Search!$U$5="N","N",1),""))</f>
        <v/>
      </c>
      <c r="Y1261" s="9" t="str">
        <f>IF(Search!$U$6="","",IF($AY1261&lt;Search!$U$6,"",1))</f>
        <v/>
      </c>
      <c r="Z1261" s="9" t="str">
        <f>IF(Search!$R$4="","",IF(Inventory!$BA1261&lt;Search!$R$4,"",1))</f>
        <v/>
      </c>
      <c r="AA1261" s="9" t="str">
        <f>IF(Search!$R$5="","",IF($BA1261&gt;Search!$R$5,"",1))</f>
        <v/>
      </c>
      <c r="AB1261" s="9" t="str">
        <f>IF(Search!$R$6="","",IF($BB1261&lt;Search!$R$6,"",1))</f>
        <v/>
      </c>
      <c r="AC1261" s="9" t="str">
        <f>IF(Search!$R$7="","",IF($BB1261&lt;Search!$R$7,"",1))</f>
        <v/>
      </c>
      <c r="AD1261" s="45" t="str">
        <f>IF(COUNTIF($A1261:$AC1261,"n")&gt;0,"",IF(SUM($A1261:$AC1261)=COUNTA(Search!$C$4:$C$8,Search!$F$4:$F$8,Search!$I$4:$I$6,Search!$I$8,Search!$L$4:$L$8,Search!$O$4:$O$8,Search!$R$4:$R$7,Search!$U$4:$U$7)-COUNTIF(Search!$C$4:$U$7,"n"),1+LARGE($AD$1:AD1260,1),""))</f>
        <v/>
      </c>
      <c r="AE1261" s="45" t="str">
        <f t="shared" si="60"/>
        <v/>
      </c>
      <c r="AF1261" s="45" t="str">
        <f>IF(AD1261="","",COUNTIF($AE$1:$AE1260,$AE1261)+RANK($AE1261,$AE$2:$AE$10540,1))</f>
        <v/>
      </c>
      <c r="AG1261" s="45" t="str">
        <f t="shared" si="61"/>
        <v/>
      </c>
      <c r="AH1261" s="45" t="str">
        <f>IF($AD1261="","",COUNTIF($AG$1:$AG1260,$AG1261)+RANK($AG1261,$AG$1:$AG$10539,0))</f>
        <v/>
      </c>
      <c r="AI1261" s="10" t="str">
        <f t="shared" si="62"/>
        <v>2008-09 Upper Deck #475 Matthew Halischuk YG NJD    /   $5</v>
      </c>
      <c r="AJ1261" s="11">
        <v>2008</v>
      </c>
      <c r="AK1261" s="17" t="s">
        <v>1985</v>
      </c>
      <c r="AL1261" s="12" t="s">
        <v>7</v>
      </c>
      <c r="AM1261" s="10">
        <v>475</v>
      </c>
      <c r="AN1261" s="12" t="s">
        <v>810</v>
      </c>
      <c r="AO1261" s="9" t="s">
        <v>1947</v>
      </c>
      <c r="AP1261" s="9"/>
      <c r="AQ1261" s="9"/>
      <c r="AR1261" s="14" t="s">
        <v>2128</v>
      </c>
      <c r="AS1261" s="9"/>
      <c r="AT1261" s="9"/>
      <c r="AU1261" s="9"/>
      <c r="AV1261" s="13"/>
      <c r="AW1261" s="13"/>
      <c r="AX1261" s="9"/>
      <c r="AY1261" s="9"/>
      <c r="AZ1261" s="9"/>
      <c r="BA1261" s="40">
        <v>5</v>
      </c>
      <c r="BB1261" s="33"/>
      <c r="BC1261" s="36"/>
      <c r="BD1261" s="12" t="s">
        <v>1771</v>
      </c>
    </row>
    <row r="1262" spans="1:56" s="12" customFormat="1" x14ac:dyDescent="0.2">
      <c r="A1262" s="9" t="str">
        <f>IF(Search!$C$5="","",IF(COUNTA(Inventory!$AP1262)=1,1,""))</f>
        <v/>
      </c>
      <c r="B1262" s="9" t="str">
        <f>IF(Search!$C$4="","",IF(ISNUMBER(SEARCH(Search!$C$4,$AR1262))=TRUE,1,""))</f>
        <v/>
      </c>
      <c r="C1262" s="9" t="str">
        <f>IF(Search!$C$6="x",IF(COUNTA($AQ1262)=1,1,"N"),IF(COUNTA($AQ1262)=1,"N",""))</f>
        <v/>
      </c>
      <c r="D1262" s="9" t="str">
        <f>IF(Search!$O$8="","",IF(ISNUMBER(SEARCH(Search!$O$8,$BD1262))=TRUE,1,""))</f>
        <v/>
      </c>
      <c r="E1262" s="9" t="str">
        <f>IF(Search!$C$7="","",IF(ISNUMBER(SEARCH(Search!$C$7,$AN1262))=TRUE,1,""))</f>
        <v/>
      </c>
      <c r="F1262" s="9" t="str">
        <f>IF(Search!$C$8="","",IF(ISNUMBER(SEARCH(Search!$C$8,$AO1262))=TRUE,1,""))</f>
        <v/>
      </c>
      <c r="G1262" s="9" t="str">
        <f>IF(Search!$F$4="","",IF(Inventory!$AJ1262&lt;Search!$F$4,"",1))</f>
        <v/>
      </c>
      <c r="H1262" s="9" t="str">
        <f>IF(Search!$F$5="","",IF(Inventory!$AJ1262&gt;Search!$F$5,"",1))</f>
        <v/>
      </c>
      <c r="I1262" s="9" t="str">
        <f>IF(Search!$F$7="","",IF(Search!$F$8="",IF(ISNUMBER(SEARCH(Search!$F$7,$AL1262))=TRUE,1,""),""))</f>
        <v/>
      </c>
      <c r="J1262" s="9" t="str">
        <f>IF($AL1262=Search!$F$8,1,"")</f>
        <v/>
      </c>
      <c r="K1262" s="9" t="str">
        <f>IF(Search!$I$4="","",IF(COUNTA($AS1262)=1,IF(Search!$I$4="N","N",1),""))</f>
        <v/>
      </c>
      <c r="L1262" s="9" t="str">
        <f>IF(Search!$I$5="","",IF($AS1262="RC",1,""))</f>
        <v/>
      </c>
      <c r="M1262" s="9" t="str">
        <f>IF(Search!$I$6="","",IF($AS1262="RCP",1,""))</f>
        <v/>
      </c>
      <c r="N1262" s="9" t="str">
        <f>IF(Search!$I$8="","",IF(COUNTA($AT1262)=1,IF(Search!$I$8="N","N",1),""))</f>
        <v/>
      </c>
      <c r="O1262" s="9" t="str">
        <f>IF(Search!$L$4="","",IF(COUNTA($AU1262)=1,IF(Search!$L$4="N","N",1),""))</f>
        <v/>
      </c>
      <c r="P1262" s="9" t="str">
        <f>IF(Search!$L$5="","",IF(ISNUMBER(SEARCH("Jersey",$AU1262))=TRUE,IF(Search!$L$5="N","N",1),""))</f>
        <v/>
      </c>
      <c r="Q1262" s="9" t="str">
        <f>IF(Search!$L$6="","",IF(ISNUMBER(SEARCH("Patch",$AU1262))=TRUE,IF(Search!$L$6="N","N",1),""))</f>
        <v/>
      </c>
      <c r="R1262" s="9" t="str">
        <f>IF(Search!$L$7="","",IF(ISNUMBER(SEARCH("Shield",$AU1262))=TRUE,IF(Search!$L$7="N","N",1),""))</f>
        <v/>
      </c>
      <c r="S1262" s="9" t="str">
        <f>IF(Search!$L$8="","",IF(ISNUMBER(SEARCH("Stick",$AU1262))=TRUE,IF(Search!$L$8="N","N",1),""))</f>
        <v/>
      </c>
      <c r="T1262" s="9" t="str">
        <f>IF(Search!$O$4="","",IF(COUNTA($AW1262)=1,IF(Search!$O$4="N","N",1),""))</f>
        <v/>
      </c>
      <c r="U1262" s="9" t="str">
        <f>IF(Search!$O$5="","",IF($AW1262="","",IF($AW1262&lt;Search!$O$5,"",1)))</f>
        <v/>
      </c>
      <c r="V1262" s="9" t="str">
        <f>IF(Search!$O$6="","",IF($AW1262="","",IF($AW1262&gt;Search!$O$6,"",1)))</f>
        <v/>
      </c>
      <c r="W1262" s="9" t="str">
        <f>IF(Search!$U$4="","",IF($AX1262="","",1))</f>
        <v/>
      </c>
      <c r="X1262" s="9" t="str">
        <f>IF(Search!$U$5="","",IF(ISNUMBER(SEARCH(Search!$U$5,$AX1262))=TRUE,IF(Search!$U$5="N","N",1),""))</f>
        <v/>
      </c>
      <c r="Y1262" s="9" t="str">
        <f>IF(Search!$U$6="","",IF($AY1262&lt;Search!$U$6,"",1))</f>
        <v/>
      </c>
      <c r="Z1262" s="9" t="str">
        <f>IF(Search!$R$4="","",IF(Inventory!$BA1262&lt;Search!$R$4,"",1))</f>
        <v/>
      </c>
      <c r="AA1262" s="9" t="str">
        <f>IF(Search!$R$5="","",IF($BA1262&gt;Search!$R$5,"",1))</f>
        <v/>
      </c>
      <c r="AB1262" s="9" t="str">
        <f>IF(Search!$R$6="","",IF($BB1262&lt;Search!$R$6,"",1))</f>
        <v/>
      </c>
      <c r="AC1262" s="9" t="str">
        <f>IF(Search!$R$7="","",IF($BB1262&lt;Search!$R$7,"",1))</f>
        <v/>
      </c>
      <c r="AD1262" s="45" t="str">
        <f>IF(COUNTIF($A1262:$AC1262,"n")&gt;0,"",IF(SUM($A1262:$AC1262)=COUNTA(Search!$C$4:$C$8,Search!$F$4:$F$8,Search!$I$4:$I$6,Search!$I$8,Search!$L$4:$L$8,Search!$O$4:$O$8,Search!$R$4:$R$7,Search!$U$4:$U$7)-COUNTIF(Search!$C$4:$U$7,"n"),1+LARGE($AD$1:AD1261,1),""))</f>
        <v/>
      </c>
      <c r="AE1262" s="45" t="str">
        <f t="shared" si="60"/>
        <v/>
      </c>
      <c r="AF1262" s="45" t="str">
        <f>IF(AD1262="","",COUNTIF($AE$1:$AE1261,$AE1262)+RANK($AE1262,$AE$2:$AE$10540,1))</f>
        <v/>
      </c>
      <c r="AG1262" s="45" t="str">
        <f t="shared" si="61"/>
        <v/>
      </c>
      <c r="AH1262" s="45" t="str">
        <f>IF($AD1262="","",COUNTIF($AG$1:$AG1261,$AG1262)+RANK($AG1262,$AG$1:$AG$10539,0))</f>
        <v/>
      </c>
      <c r="AI1262" s="10" t="str">
        <f t="shared" si="62"/>
        <v>2008-09 Upper Deck #476 Petr Vrana YG NJD    /   $5</v>
      </c>
      <c r="AJ1262" s="11">
        <v>2008</v>
      </c>
      <c r="AK1262" s="17" t="s">
        <v>1985</v>
      </c>
      <c r="AL1262" s="12" t="s">
        <v>7</v>
      </c>
      <c r="AM1262" s="10">
        <v>476</v>
      </c>
      <c r="AN1262" s="12" t="s">
        <v>811</v>
      </c>
      <c r="AO1262" s="9" t="s">
        <v>1947</v>
      </c>
      <c r="AP1262" s="9"/>
      <c r="AQ1262" s="9"/>
      <c r="AR1262" s="14" t="s">
        <v>2128</v>
      </c>
      <c r="AS1262" s="9"/>
      <c r="AT1262" s="9"/>
      <c r="AU1262" s="9"/>
      <c r="AV1262" s="13"/>
      <c r="AW1262" s="13"/>
      <c r="AX1262" s="9"/>
      <c r="AY1262" s="9"/>
      <c r="AZ1262" s="9"/>
      <c r="BA1262" s="40">
        <v>5</v>
      </c>
      <c r="BB1262" s="33"/>
      <c r="BC1262" s="36"/>
      <c r="BD1262" s="12" t="s">
        <v>1771</v>
      </c>
    </row>
    <row r="1263" spans="1:56" s="12" customFormat="1" x14ac:dyDescent="0.2">
      <c r="A1263" s="9" t="str">
        <f>IF(Search!$C$5="","",IF(COUNTA(Inventory!$AP1263)=1,1,""))</f>
        <v/>
      </c>
      <c r="B1263" s="9" t="str">
        <f>IF(Search!$C$4="","",IF(ISNUMBER(SEARCH(Search!$C$4,$AR1263))=TRUE,1,""))</f>
        <v/>
      </c>
      <c r="C1263" s="9" t="str">
        <f>IF(Search!$C$6="x",IF(COUNTA($AQ1263)=1,1,"N"),IF(COUNTA($AQ1263)=1,"N",""))</f>
        <v/>
      </c>
      <c r="D1263" s="9" t="str">
        <f>IF(Search!$O$8="","",IF(ISNUMBER(SEARCH(Search!$O$8,$BD1263))=TRUE,1,""))</f>
        <v/>
      </c>
      <c r="E1263" s="9" t="str">
        <f>IF(Search!$C$7="","",IF(ISNUMBER(SEARCH(Search!$C$7,$AN1263))=TRUE,1,""))</f>
        <v/>
      </c>
      <c r="F1263" s="9" t="str">
        <f>IF(Search!$C$8="","",IF(ISNUMBER(SEARCH(Search!$C$8,$AO1263))=TRUE,1,""))</f>
        <v/>
      </c>
      <c r="G1263" s="9" t="str">
        <f>IF(Search!$F$4="","",IF(Inventory!$AJ1263&lt;Search!$F$4,"",1))</f>
        <v/>
      </c>
      <c r="H1263" s="9" t="str">
        <f>IF(Search!$F$5="","",IF(Inventory!$AJ1263&gt;Search!$F$5,"",1))</f>
        <v/>
      </c>
      <c r="I1263" s="9" t="str">
        <f>IF(Search!$F$7="","",IF(Search!$F$8="",IF(ISNUMBER(SEARCH(Search!$F$7,$AL1263))=TRUE,1,""),""))</f>
        <v/>
      </c>
      <c r="J1263" s="9" t="str">
        <f>IF($AL1263=Search!$F$8,1,"")</f>
        <v/>
      </c>
      <c r="K1263" s="9" t="str">
        <f>IF(Search!$I$4="","",IF(COUNTA($AS1263)=1,IF(Search!$I$4="N","N",1),""))</f>
        <v/>
      </c>
      <c r="L1263" s="9" t="str">
        <f>IF(Search!$I$5="","",IF($AS1263="RC",1,""))</f>
        <v/>
      </c>
      <c r="M1263" s="9" t="str">
        <f>IF(Search!$I$6="","",IF($AS1263="RCP",1,""))</f>
        <v/>
      </c>
      <c r="N1263" s="9" t="str">
        <f>IF(Search!$I$8="","",IF(COUNTA($AT1263)=1,IF(Search!$I$8="N","N",1),""))</f>
        <v/>
      </c>
      <c r="O1263" s="9" t="str">
        <f>IF(Search!$L$4="","",IF(COUNTA($AU1263)=1,IF(Search!$L$4="N","N",1),""))</f>
        <v/>
      </c>
      <c r="P1263" s="9" t="str">
        <f>IF(Search!$L$5="","",IF(ISNUMBER(SEARCH("Jersey",$AU1263))=TRUE,IF(Search!$L$5="N","N",1),""))</f>
        <v/>
      </c>
      <c r="Q1263" s="9" t="str">
        <f>IF(Search!$L$6="","",IF(ISNUMBER(SEARCH("Patch",$AU1263))=TRUE,IF(Search!$L$6="N","N",1),""))</f>
        <v/>
      </c>
      <c r="R1263" s="9" t="str">
        <f>IF(Search!$L$7="","",IF(ISNUMBER(SEARCH("Shield",$AU1263))=TRUE,IF(Search!$L$7="N","N",1),""))</f>
        <v/>
      </c>
      <c r="S1263" s="9" t="str">
        <f>IF(Search!$L$8="","",IF(ISNUMBER(SEARCH("Stick",$AU1263))=TRUE,IF(Search!$L$8="N","N",1),""))</f>
        <v/>
      </c>
      <c r="T1263" s="9" t="str">
        <f>IF(Search!$O$4="","",IF(COUNTA($AW1263)=1,IF(Search!$O$4="N","N",1),""))</f>
        <v/>
      </c>
      <c r="U1263" s="9" t="str">
        <f>IF(Search!$O$5="","",IF($AW1263="","",IF($AW1263&lt;Search!$O$5,"",1)))</f>
        <v/>
      </c>
      <c r="V1263" s="9" t="str">
        <f>IF(Search!$O$6="","",IF($AW1263="","",IF($AW1263&gt;Search!$O$6,"",1)))</f>
        <v/>
      </c>
      <c r="W1263" s="9" t="str">
        <f>IF(Search!$U$4="","",IF($AX1263="","",1))</f>
        <v/>
      </c>
      <c r="X1263" s="9" t="str">
        <f>IF(Search!$U$5="","",IF(ISNUMBER(SEARCH(Search!$U$5,$AX1263))=TRUE,IF(Search!$U$5="N","N",1),""))</f>
        <v/>
      </c>
      <c r="Y1263" s="9" t="str">
        <f>IF(Search!$U$6="","",IF($AY1263&lt;Search!$U$6,"",1))</f>
        <v/>
      </c>
      <c r="Z1263" s="9" t="str">
        <f>IF(Search!$R$4="","",IF(Inventory!$BA1263&lt;Search!$R$4,"",1))</f>
        <v/>
      </c>
      <c r="AA1263" s="9" t="str">
        <f>IF(Search!$R$5="","",IF($BA1263&gt;Search!$R$5,"",1))</f>
        <v/>
      </c>
      <c r="AB1263" s="9" t="str">
        <f>IF(Search!$R$6="","",IF($BB1263&lt;Search!$R$6,"",1))</f>
        <v/>
      </c>
      <c r="AC1263" s="9" t="str">
        <f>IF(Search!$R$7="","",IF($BB1263&lt;Search!$R$7,"",1))</f>
        <v/>
      </c>
      <c r="AD1263" s="45" t="str">
        <f>IF(COUNTIF($A1263:$AC1263,"n")&gt;0,"",IF(SUM($A1263:$AC1263)=COUNTA(Search!$C$4:$C$8,Search!$F$4:$F$8,Search!$I$4:$I$6,Search!$I$8,Search!$L$4:$L$8,Search!$O$4:$O$8,Search!$R$4:$R$7,Search!$U$4:$U$7)-COUNTIF(Search!$C$4:$U$7,"n"),1+LARGE($AD$1:AD1262,1),""))</f>
        <v/>
      </c>
      <c r="AE1263" s="45" t="str">
        <f t="shared" si="60"/>
        <v/>
      </c>
      <c r="AF1263" s="45" t="str">
        <f>IF(AD1263="","",COUNTIF($AE$1:$AE1262,$AE1263)+RANK($AE1263,$AE$2:$AE$10540,1))</f>
        <v/>
      </c>
      <c r="AG1263" s="45" t="str">
        <f t="shared" si="61"/>
        <v/>
      </c>
      <c r="AH1263" s="45" t="str">
        <f>IF($AD1263="","",COUNTIF($AG$1:$AG1262,$AG1263)+RANK($AG1263,$AG$1:$AG$10539,0))</f>
        <v/>
      </c>
      <c r="AI1263" s="10" t="str">
        <f t="shared" si="62"/>
        <v>2008-09 Upper Deck #477 Patrick Davis YG NJD    /   $6</v>
      </c>
      <c r="AJ1263" s="11">
        <v>2008</v>
      </c>
      <c r="AK1263" s="17" t="s">
        <v>1985</v>
      </c>
      <c r="AL1263" s="12" t="s">
        <v>7</v>
      </c>
      <c r="AM1263" s="10">
        <v>477</v>
      </c>
      <c r="AN1263" s="12" t="s">
        <v>812</v>
      </c>
      <c r="AO1263" s="9" t="s">
        <v>1947</v>
      </c>
      <c r="AP1263" s="9"/>
      <c r="AQ1263" s="9"/>
      <c r="AR1263" s="14" t="s">
        <v>2128</v>
      </c>
      <c r="AS1263" s="9"/>
      <c r="AT1263" s="9"/>
      <c r="AU1263" s="9"/>
      <c r="AV1263" s="13"/>
      <c r="AW1263" s="13"/>
      <c r="AX1263" s="9"/>
      <c r="AY1263" s="9"/>
      <c r="AZ1263" s="9"/>
      <c r="BA1263" s="40">
        <v>6</v>
      </c>
      <c r="BB1263" s="33"/>
      <c r="BC1263" s="36"/>
      <c r="BD1263" s="12" t="s">
        <v>1771</v>
      </c>
    </row>
    <row r="1264" spans="1:56" s="12" customFormat="1" x14ac:dyDescent="0.2">
      <c r="A1264" s="9" t="str">
        <f>IF(Search!$C$5="","",IF(COUNTA(Inventory!$AP1264)=1,1,""))</f>
        <v/>
      </c>
      <c r="B1264" s="9" t="str">
        <f>IF(Search!$C$4="","",IF(ISNUMBER(SEARCH(Search!$C$4,$AR1264))=TRUE,1,""))</f>
        <v/>
      </c>
      <c r="C1264" s="9" t="str">
        <f>IF(Search!$C$6="x",IF(COUNTA($AQ1264)=1,1,"N"),IF(COUNTA($AQ1264)=1,"N",""))</f>
        <v/>
      </c>
      <c r="D1264" s="9" t="str">
        <f>IF(Search!$O$8="","",IF(ISNUMBER(SEARCH(Search!$O$8,$BD1264))=TRUE,1,""))</f>
        <v/>
      </c>
      <c r="E1264" s="9" t="str">
        <f>IF(Search!$C$7="","",IF(ISNUMBER(SEARCH(Search!$C$7,$AN1264))=TRUE,1,""))</f>
        <v/>
      </c>
      <c r="F1264" s="9" t="str">
        <f>IF(Search!$C$8="","",IF(ISNUMBER(SEARCH(Search!$C$8,$AO1264))=TRUE,1,""))</f>
        <v/>
      </c>
      <c r="G1264" s="9" t="str">
        <f>IF(Search!$F$4="","",IF(Inventory!$AJ1264&lt;Search!$F$4,"",1))</f>
        <v/>
      </c>
      <c r="H1264" s="9" t="str">
        <f>IF(Search!$F$5="","",IF(Inventory!$AJ1264&gt;Search!$F$5,"",1))</f>
        <v/>
      </c>
      <c r="I1264" s="9" t="str">
        <f>IF(Search!$F$7="","",IF(Search!$F$8="",IF(ISNUMBER(SEARCH(Search!$F$7,$AL1264))=TRUE,1,""),""))</f>
        <v/>
      </c>
      <c r="J1264" s="9" t="str">
        <f>IF($AL1264=Search!$F$8,1,"")</f>
        <v/>
      </c>
      <c r="K1264" s="9" t="str">
        <f>IF(Search!$I$4="","",IF(COUNTA($AS1264)=1,IF(Search!$I$4="N","N",1),""))</f>
        <v/>
      </c>
      <c r="L1264" s="9" t="str">
        <f>IF(Search!$I$5="","",IF($AS1264="RC",1,""))</f>
        <v/>
      </c>
      <c r="M1264" s="9" t="str">
        <f>IF(Search!$I$6="","",IF($AS1264="RCP",1,""))</f>
        <v/>
      </c>
      <c r="N1264" s="9" t="str">
        <f>IF(Search!$I$8="","",IF(COUNTA($AT1264)=1,IF(Search!$I$8="N","N",1),""))</f>
        <v/>
      </c>
      <c r="O1264" s="9" t="str">
        <f>IF(Search!$L$4="","",IF(COUNTA($AU1264)=1,IF(Search!$L$4="N","N",1),""))</f>
        <v/>
      </c>
      <c r="P1264" s="9" t="str">
        <f>IF(Search!$L$5="","",IF(ISNUMBER(SEARCH("Jersey",$AU1264))=TRUE,IF(Search!$L$5="N","N",1),""))</f>
        <v/>
      </c>
      <c r="Q1264" s="9" t="str">
        <f>IF(Search!$L$6="","",IF(ISNUMBER(SEARCH("Patch",$AU1264))=TRUE,IF(Search!$L$6="N","N",1),""))</f>
        <v/>
      </c>
      <c r="R1264" s="9" t="str">
        <f>IF(Search!$L$7="","",IF(ISNUMBER(SEARCH("Shield",$AU1264))=TRUE,IF(Search!$L$7="N","N",1),""))</f>
        <v/>
      </c>
      <c r="S1264" s="9" t="str">
        <f>IF(Search!$L$8="","",IF(ISNUMBER(SEARCH("Stick",$AU1264))=TRUE,IF(Search!$L$8="N","N",1),""))</f>
        <v/>
      </c>
      <c r="T1264" s="9" t="str">
        <f>IF(Search!$O$4="","",IF(COUNTA($AW1264)=1,IF(Search!$O$4="N","N",1),""))</f>
        <v/>
      </c>
      <c r="U1264" s="9" t="str">
        <f>IF(Search!$O$5="","",IF($AW1264="","",IF($AW1264&lt;Search!$O$5,"",1)))</f>
        <v/>
      </c>
      <c r="V1264" s="9" t="str">
        <f>IF(Search!$O$6="","",IF($AW1264="","",IF($AW1264&gt;Search!$O$6,"",1)))</f>
        <v/>
      </c>
      <c r="W1264" s="9" t="str">
        <f>IF(Search!$U$4="","",IF($AX1264="","",1))</f>
        <v/>
      </c>
      <c r="X1264" s="9" t="str">
        <f>IF(Search!$U$5="","",IF(ISNUMBER(SEARCH(Search!$U$5,$AX1264))=TRUE,IF(Search!$U$5="N","N",1),""))</f>
        <v/>
      </c>
      <c r="Y1264" s="9" t="str">
        <f>IF(Search!$U$6="","",IF($AY1264&lt;Search!$U$6,"",1))</f>
        <v/>
      </c>
      <c r="Z1264" s="9" t="str">
        <f>IF(Search!$R$4="","",IF(Inventory!$BA1264&lt;Search!$R$4,"",1))</f>
        <v/>
      </c>
      <c r="AA1264" s="9" t="str">
        <f>IF(Search!$R$5="","",IF($BA1264&gt;Search!$R$5,"",1))</f>
        <v/>
      </c>
      <c r="AB1264" s="9" t="str">
        <f>IF(Search!$R$6="","",IF($BB1264&lt;Search!$R$6,"",1))</f>
        <v/>
      </c>
      <c r="AC1264" s="9" t="str">
        <f>IF(Search!$R$7="","",IF($BB1264&lt;Search!$R$7,"",1))</f>
        <v/>
      </c>
      <c r="AD1264" s="45" t="str">
        <f>IF(COUNTIF($A1264:$AC1264,"n")&gt;0,"",IF(SUM($A1264:$AC1264)=COUNTA(Search!$C$4:$C$8,Search!$F$4:$F$8,Search!$I$4:$I$6,Search!$I$8,Search!$L$4:$L$8,Search!$O$4:$O$8,Search!$R$4:$R$7,Search!$U$4:$U$7)-COUNTIF(Search!$C$4:$U$7,"n"),1+LARGE($AD$1:AD1263,1),""))</f>
        <v/>
      </c>
      <c r="AE1264" s="45" t="str">
        <f t="shared" si="60"/>
        <v/>
      </c>
      <c r="AF1264" s="45" t="str">
        <f>IF(AD1264="","",COUNTIF($AE$1:$AE1263,$AE1264)+RANK($AE1264,$AE$2:$AE$10540,1))</f>
        <v/>
      </c>
      <c r="AG1264" s="45" t="str">
        <f t="shared" si="61"/>
        <v/>
      </c>
      <c r="AH1264" s="45" t="str">
        <f>IF($AD1264="","",COUNTIF($AG$1:$AG1263,$AG1264)+RANK($AG1264,$AG$1:$AG$10539,0))</f>
        <v/>
      </c>
      <c r="AI1264" s="10" t="str">
        <f t="shared" si="62"/>
        <v>2008-09 Upper Deck #478 Pierre-Luc Letourneau-Leblond YG NJD    /   $5</v>
      </c>
      <c r="AJ1264" s="11">
        <v>2008</v>
      </c>
      <c r="AK1264" s="17" t="s">
        <v>1985</v>
      </c>
      <c r="AL1264" s="12" t="s">
        <v>7</v>
      </c>
      <c r="AM1264" s="10">
        <v>478</v>
      </c>
      <c r="AN1264" s="12" t="s">
        <v>813</v>
      </c>
      <c r="AO1264" s="9" t="s">
        <v>1947</v>
      </c>
      <c r="AP1264" s="9"/>
      <c r="AQ1264" s="9"/>
      <c r="AR1264" s="14" t="s">
        <v>2128</v>
      </c>
      <c r="AS1264" s="9"/>
      <c r="AT1264" s="9"/>
      <c r="AU1264" s="9"/>
      <c r="AV1264" s="13"/>
      <c r="AW1264" s="13"/>
      <c r="AX1264" s="9"/>
      <c r="AY1264" s="9"/>
      <c r="AZ1264" s="9"/>
      <c r="BA1264" s="40">
        <v>5</v>
      </c>
      <c r="BB1264" s="33"/>
      <c r="BC1264" s="36"/>
      <c r="BD1264" s="12" t="s">
        <v>1771</v>
      </c>
    </row>
    <row r="1265" spans="1:56" s="12" customFormat="1" x14ac:dyDescent="0.2">
      <c r="A1265" s="9" t="str">
        <f>IF(Search!$C$5="","",IF(COUNTA(Inventory!$AP1265)=1,1,""))</f>
        <v/>
      </c>
      <c r="B1265" s="9" t="str">
        <f>IF(Search!$C$4="","",IF(ISNUMBER(SEARCH(Search!$C$4,$AR1265))=TRUE,1,""))</f>
        <v/>
      </c>
      <c r="C1265" s="9" t="str">
        <f>IF(Search!$C$6="x",IF(COUNTA($AQ1265)=1,1,"N"),IF(COUNTA($AQ1265)=1,"N",""))</f>
        <v/>
      </c>
      <c r="D1265" s="9" t="str">
        <f>IF(Search!$O$8="","",IF(ISNUMBER(SEARCH(Search!$O$8,$BD1265))=TRUE,1,""))</f>
        <v/>
      </c>
      <c r="E1265" s="9" t="str">
        <f>IF(Search!$C$7="","",IF(ISNUMBER(SEARCH(Search!$C$7,$AN1265))=TRUE,1,""))</f>
        <v/>
      </c>
      <c r="F1265" s="9" t="str">
        <f>IF(Search!$C$8="","",IF(ISNUMBER(SEARCH(Search!$C$8,$AO1265))=TRUE,1,""))</f>
        <v/>
      </c>
      <c r="G1265" s="9" t="str">
        <f>IF(Search!$F$4="","",IF(Inventory!$AJ1265&lt;Search!$F$4,"",1))</f>
        <v/>
      </c>
      <c r="H1265" s="9" t="str">
        <f>IF(Search!$F$5="","",IF(Inventory!$AJ1265&gt;Search!$F$5,"",1))</f>
        <v/>
      </c>
      <c r="I1265" s="9" t="str">
        <f>IF(Search!$F$7="","",IF(Search!$F$8="",IF(ISNUMBER(SEARCH(Search!$F$7,$AL1265))=TRUE,1,""),""))</f>
        <v/>
      </c>
      <c r="J1265" s="9" t="str">
        <f>IF($AL1265=Search!$F$8,1,"")</f>
        <v/>
      </c>
      <c r="K1265" s="9" t="str">
        <f>IF(Search!$I$4="","",IF(COUNTA($AS1265)=1,IF(Search!$I$4="N","N",1),""))</f>
        <v/>
      </c>
      <c r="L1265" s="9" t="str">
        <f>IF(Search!$I$5="","",IF($AS1265="RC",1,""))</f>
        <v/>
      </c>
      <c r="M1265" s="9" t="str">
        <f>IF(Search!$I$6="","",IF($AS1265="RCP",1,""))</f>
        <v/>
      </c>
      <c r="N1265" s="9" t="str">
        <f>IF(Search!$I$8="","",IF(COUNTA($AT1265)=1,IF(Search!$I$8="N","N",1),""))</f>
        <v/>
      </c>
      <c r="O1265" s="9" t="str">
        <f>IF(Search!$L$4="","",IF(COUNTA($AU1265)=1,IF(Search!$L$4="N","N",1),""))</f>
        <v/>
      </c>
      <c r="P1265" s="9" t="str">
        <f>IF(Search!$L$5="","",IF(ISNUMBER(SEARCH("Jersey",$AU1265))=TRUE,IF(Search!$L$5="N","N",1),""))</f>
        <v/>
      </c>
      <c r="Q1265" s="9" t="str">
        <f>IF(Search!$L$6="","",IF(ISNUMBER(SEARCH("Patch",$AU1265))=TRUE,IF(Search!$L$6="N","N",1),""))</f>
        <v/>
      </c>
      <c r="R1265" s="9" t="str">
        <f>IF(Search!$L$7="","",IF(ISNUMBER(SEARCH("Shield",$AU1265))=TRUE,IF(Search!$L$7="N","N",1),""))</f>
        <v/>
      </c>
      <c r="S1265" s="9" t="str">
        <f>IF(Search!$L$8="","",IF(ISNUMBER(SEARCH("Stick",$AU1265))=TRUE,IF(Search!$L$8="N","N",1),""))</f>
        <v/>
      </c>
      <c r="T1265" s="9" t="str">
        <f>IF(Search!$O$4="","",IF(COUNTA($AW1265)=1,IF(Search!$O$4="N","N",1),""))</f>
        <v/>
      </c>
      <c r="U1265" s="9" t="str">
        <f>IF(Search!$O$5="","",IF($AW1265="","",IF($AW1265&lt;Search!$O$5,"",1)))</f>
        <v/>
      </c>
      <c r="V1265" s="9" t="str">
        <f>IF(Search!$O$6="","",IF($AW1265="","",IF($AW1265&gt;Search!$O$6,"",1)))</f>
        <v/>
      </c>
      <c r="W1265" s="9" t="str">
        <f>IF(Search!$U$4="","",IF($AX1265="","",1))</f>
        <v/>
      </c>
      <c r="X1265" s="9" t="str">
        <f>IF(Search!$U$5="","",IF(ISNUMBER(SEARCH(Search!$U$5,$AX1265))=TRUE,IF(Search!$U$5="N","N",1),""))</f>
        <v/>
      </c>
      <c r="Y1265" s="9" t="str">
        <f>IF(Search!$U$6="","",IF($AY1265&lt;Search!$U$6,"",1))</f>
        <v/>
      </c>
      <c r="Z1265" s="9" t="str">
        <f>IF(Search!$R$4="","",IF(Inventory!$BA1265&lt;Search!$R$4,"",1))</f>
        <v/>
      </c>
      <c r="AA1265" s="9" t="str">
        <f>IF(Search!$R$5="","",IF($BA1265&gt;Search!$R$5,"",1))</f>
        <v/>
      </c>
      <c r="AB1265" s="9" t="str">
        <f>IF(Search!$R$6="","",IF($BB1265&lt;Search!$R$6,"",1))</f>
        <v/>
      </c>
      <c r="AC1265" s="9" t="str">
        <f>IF(Search!$R$7="","",IF($BB1265&lt;Search!$R$7,"",1))</f>
        <v/>
      </c>
      <c r="AD1265" s="45" t="str">
        <f>IF(COUNTIF($A1265:$AC1265,"n")&gt;0,"",IF(SUM($A1265:$AC1265)=COUNTA(Search!$C$4:$C$8,Search!$F$4:$F$8,Search!$I$4:$I$6,Search!$I$8,Search!$L$4:$L$8,Search!$O$4:$O$8,Search!$R$4:$R$7,Search!$U$4:$U$7)-COUNTIF(Search!$C$4:$U$7,"n"),1+LARGE($AD$1:AD1264,1),""))</f>
        <v/>
      </c>
      <c r="AE1265" s="45" t="str">
        <f t="shared" si="60"/>
        <v/>
      </c>
      <c r="AF1265" s="45" t="str">
        <f>IF(AD1265="","",COUNTIF($AE$1:$AE1264,$AE1265)+RANK($AE1265,$AE$2:$AE$10540,1))</f>
        <v/>
      </c>
      <c r="AG1265" s="45" t="str">
        <f t="shared" si="61"/>
        <v/>
      </c>
      <c r="AH1265" s="45" t="str">
        <f>IF($AD1265="","",COUNTIF($AG$1:$AG1264,$AG1265)+RANK($AG1265,$AG$1:$AG$10539,0))</f>
        <v/>
      </c>
      <c r="AI1265" s="10" t="str">
        <f t="shared" si="62"/>
        <v>2008-09 Upper Deck #480 Brett Skinner YG NYI    /   $6</v>
      </c>
      <c r="AJ1265" s="11">
        <v>2008</v>
      </c>
      <c r="AK1265" s="17" t="s">
        <v>1985</v>
      </c>
      <c r="AL1265" s="12" t="s">
        <v>7</v>
      </c>
      <c r="AM1265" s="10">
        <v>480</v>
      </c>
      <c r="AN1265" s="12" t="s">
        <v>814</v>
      </c>
      <c r="AO1265" s="9" t="s">
        <v>1914</v>
      </c>
      <c r="AP1265" s="9"/>
      <c r="AQ1265" s="9"/>
      <c r="AR1265" s="14" t="s">
        <v>2128</v>
      </c>
      <c r="AS1265" s="9"/>
      <c r="AT1265" s="9"/>
      <c r="AU1265" s="9"/>
      <c r="AV1265" s="13"/>
      <c r="AW1265" s="13"/>
      <c r="AX1265" s="9"/>
      <c r="AY1265" s="9"/>
      <c r="AZ1265" s="9"/>
      <c r="BA1265" s="40">
        <v>6</v>
      </c>
      <c r="BB1265" s="33"/>
      <c r="BC1265" s="36"/>
      <c r="BD1265" s="12" t="s">
        <v>1771</v>
      </c>
    </row>
    <row r="1266" spans="1:56" s="12" customFormat="1" x14ac:dyDescent="0.2">
      <c r="A1266" s="9" t="str">
        <f>IF(Search!$C$5="","",IF(COUNTA(Inventory!$AP1266)=1,1,""))</f>
        <v/>
      </c>
      <c r="B1266" s="9" t="str">
        <f>IF(Search!$C$4="","",IF(ISNUMBER(SEARCH(Search!$C$4,$AR1266))=TRUE,1,""))</f>
        <v/>
      </c>
      <c r="C1266" s="9" t="str">
        <f>IF(Search!$C$6="x",IF(COUNTA($AQ1266)=1,1,"N"),IF(COUNTA($AQ1266)=1,"N",""))</f>
        <v/>
      </c>
      <c r="D1266" s="9" t="str">
        <f>IF(Search!$O$8="","",IF(ISNUMBER(SEARCH(Search!$O$8,$BD1266))=TRUE,1,""))</f>
        <v/>
      </c>
      <c r="E1266" s="9" t="str">
        <f>IF(Search!$C$7="","",IF(ISNUMBER(SEARCH(Search!$C$7,$AN1266))=TRUE,1,""))</f>
        <v/>
      </c>
      <c r="F1266" s="9" t="str">
        <f>IF(Search!$C$8="","",IF(ISNUMBER(SEARCH(Search!$C$8,$AO1266))=TRUE,1,""))</f>
        <v/>
      </c>
      <c r="G1266" s="9" t="str">
        <f>IF(Search!$F$4="","",IF(Inventory!$AJ1266&lt;Search!$F$4,"",1))</f>
        <v/>
      </c>
      <c r="H1266" s="9" t="str">
        <f>IF(Search!$F$5="","",IF(Inventory!$AJ1266&gt;Search!$F$5,"",1))</f>
        <v/>
      </c>
      <c r="I1266" s="9" t="str">
        <f>IF(Search!$F$7="","",IF(Search!$F$8="",IF(ISNUMBER(SEARCH(Search!$F$7,$AL1266))=TRUE,1,""),""))</f>
        <v/>
      </c>
      <c r="J1266" s="9" t="str">
        <f>IF($AL1266=Search!$F$8,1,"")</f>
        <v/>
      </c>
      <c r="K1266" s="9" t="str">
        <f>IF(Search!$I$4="","",IF(COUNTA($AS1266)=1,IF(Search!$I$4="N","N",1),""))</f>
        <v/>
      </c>
      <c r="L1266" s="9" t="str">
        <f>IF(Search!$I$5="","",IF($AS1266="RC",1,""))</f>
        <v/>
      </c>
      <c r="M1266" s="9" t="str">
        <f>IF(Search!$I$6="","",IF($AS1266="RCP",1,""))</f>
        <v/>
      </c>
      <c r="N1266" s="9" t="str">
        <f>IF(Search!$I$8="","",IF(COUNTA($AT1266)=1,IF(Search!$I$8="N","N",1),""))</f>
        <v/>
      </c>
      <c r="O1266" s="9" t="str">
        <f>IF(Search!$L$4="","",IF(COUNTA($AU1266)=1,IF(Search!$L$4="N","N",1),""))</f>
        <v/>
      </c>
      <c r="P1266" s="9" t="str">
        <f>IF(Search!$L$5="","",IF(ISNUMBER(SEARCH("Jersey",$AU1266))=TRUE,IF(Search!$L$5="N","N",1),""))</f>
        <v/>
      </c>
      <c r="Q1266" s="9" t="str">
        <f>IF(Search!$L$6="","",IF(ISNUMBER(SEARCH("Patch",$AU1266))=TRUE,IF(Search!$L$6="N","N",1),""))</f>
        <v/>
      </c>
      <c r="R1266" s="9" t="str">
        <f>IF(Search!$L$7="","",IF(ISNUMBER(SEARCH("Shield",$AU1266))=TRUE,IF(Search!$L$7="N","N",1),""))</f>
        <v/>
      </c>
      <c r="S1266" s="9" t="str">
        <f>IF(Search!$L$8="","",IF(ISNUMBER(SEARCH("Stick",$AU1266))=TRUE,IF(Search!$L$8="N","N",1),""))</f>
        <v/>
      </c>
      <c r="T1266" s="9" t="str">
        <f>IF(Search!$O$4="","",IF(COUNTA($AW1266)=1,IF(Search!$O$4="N","N",1),""))</f>
        <v/>
      </c>
      <c r="U1266" s="9" t="str">
        <f>IF(Search!$O$5="","",IF($AW1266="","",IF($AW1266&lt;Search!$O$5,"",1)))</f>
        <v/>
      </c>
      <c r="V1266" s="9" t="str">
        <f>IF(Search!$O$6="","",IF($AW1266="","",IF($AW1266&gt;Search!$O$6,"",1)))</f>
        <v/>
      </c>
      <c r="W1266" s="9" t="str">
        <f>IF(Search!$U$4="","",IF($AX1266="","",1))</f>
        <v/>
      </c>
      <c r="X1266" s="9" t="str">
        <f>IF(Search!$U$5="","",IF(ISNUMBER(SEARCH(Search!$U$5,$AX1266))=TRUE,IF(Search!$U$5="N","N",1),""))</f>
        <v/>
      </c>
      <c r="Y1266" s="9" t="str">
        <f>IF(Search!$U$6="","",IF($AY1266&lt;Search!$U$6,"",1))</f>
        <v/>
      </c>
      <c r="Z1266" s="9" t="str">
        <f>IF(Search!$R$4="","",IF(Inventory!$BA1266&lt;Search!$R$4,"",1))</f>
        <v/>
      </c>
      <c r="AA1266" s="9" t="str">
        <f>IF(Search!$R$5="","",IF($BA1266&gt;Search!$R$5,"",1))</f>
        <v/>
      </c>
      <c r="AB1266" s="9" t="str">
        <f>IF(Search!$R$6="","",IF($BB1266&lt;Search!$R$6,"",1))</f>
        <v/>
      </c>
      <c r="AC1266" s="9" t="str">
        <f>IF(Search!$R$7="","",IF($BB1266&lt;Search!$R$7,"",1))</f>
        <v/>
      </c>
      <c r="AD1266" s="45" t="str">
        <f>IF(COUNTIF($A1266:$AC1266,"n")&gt;0,"",IF(SUM($A1266:$AC1266)=COUNTA(Search!$C$4:$C$8,Search!$F$4:$F$8,Search!$I$4:$I$6,Search!$I$8,Search!$L$4:$L$8,Search!$O$4:$O$8,Search!$R$4:$R$7,Search!$U$4:$U$7)-COUNTIF(Search!$C$4:$U$7,"n"),1+LARGE($AD$1:AD1265,1),""))</f>
        <v/>
      </c>
      <c r="AE1266" s="45" t="str">
        <f t="shared" si="60"/>
        <v/>
      </c>
      <c r="AF1266" s="45" t="str">
        <f>IF(AD1266="","",COUNTIF($AE$1:$AE1265,$AE1266)+RANK($AE1266,$AE$2:$AE$10540,1))</f>
        <v/>
      </c>
      <c r="AG1266" s="45" t="str">
        <f t="shared" si="61"/>
        <v/>
      </c>
      <c r="AH1266" s="45" t="str">
        <f>IF($AD1266="","",COUNTIF($AG$1:$AG1265,$AG1266)+RANK($AG1266,$AG$1:$AG$10539,0))</f>
        <v/>
      </c>
      <c r="AI1266" s="10" t="str">
        <f t="shared" si="62"/>
        <v>2008-09 Upper Deck #482 Jesse Winchester YG OTT    /   $5</v>
      </c>
      <c r="AJ1266" s="11">
        <v>2008</v>
      </c>
      <c r="AK1266" s="17" t="s">
        <v>1985</v>
      </c>
      <c r="AL1266" s="12" t="s">
        <v>7</v>
      </c>
      <c r="AM1266" s="10">
        <v>482</v>
      </c>
      <c r="AN1266" s="12" t="s">
        <v>815</v>
      </c>
      <c r="AO1266" s="9" t="s">
        <v>1945</v>
      </c>
      <c r="AP1266" s="9"/>
      <c r="AQ1266" s="9"/>
      <c r="AR1266" s="14" t="s">
        <v>2128</v>
      </c>
      <c r="AS1266" s="9"/>
      <c r="AT1266" s="9"/>
      <c r="AU1266" s="9"/>
      <c r="AV1266" s="13"/>
      <c r="AW1266" s="13"/>
      <c r="AX1266" s="9"/>
      <c r="AY1266" s="9"/>
      <c r="AZ1266" s="9"/>
      <c r="BA1266" s="40">
        <v>5</v>
      </c>
      <c r="BB1266" s="33"/>
      <c r="BC1266" s="36"/>
      <c r="BD1266" s="12" t="s">
        <v>1771</v>
      </c>
    </row>
    <row r="1267" spans="1:56" s="12" customFormat="1" x14ac:dyDescent="0.2">
      <c r="A1267" s="9" t="str">
        <f>IF(Search!$C$5="","",IF(COUNTA(Inventory!$AP1267)=1,1,""))</f>
        <v/>
      </c>
      <c r="B1267" s="9" t="str">
        <f>IF(Search!$C$4="","",IF(ISNUMBER(SEARCH(Search!$C$4,$AR1267))=TRUE,1,""))</f>
        <v/>
      </c>
      <c r="C1267" s="9" t="str">
        <f>IF(Search!$C$6="x",IF(COUNTA($AQ1267)=1,1,"N"),IF(COUNTA($AQ1267)=1,"N",""))</f>
        <v/>
      </c>
      <c r="D1267" s="9" t="str">
        <f>IF(Search!$O$8="","",IF(ISNUMBER(SEARCH(Search!$O$8,$BD1267))=TRUE,1,""))</f>
        <v/>
      </c>
      <c r="E1267" s="9" t="str">
        <f>IF(Search!$C$7="","",IF(ISNUMBER(SEARCH(Search!$C$7,$AN1267))=TRUE,1,""))</f>
        <v/>
      </c>
      <c r="F1267" s="9" t="str">
        <f>IF(Search!$C$8="","",IF(ISNUMBER(SEARCH(Search!$C$8,$AO1267))=TRUE,1,""))</f>
        <v/>
      </c>
      <c r="G1267" s="9" t="str">
        <f>IF(Search!$F$4="","",IF(Inventory!$AJ1267&lt;Search!$F$4,"",1))</f>
        <v/>
      </c>
      <c r="H1267" s="9" t="str">
        <f>IF(Search!$F$5="","",IF(Inventory!$AJ1267&gt;Search!$F$5,"",1))</f>
        <v/>
      </c>
      <c r="I1267" s="9" t="str">
        <f>IF(Search!$F$7="","",IF(Search!$F$8="",IF(ISNUMBER(SEARCH(Search!$F$7,$AL1267))=TRUE,1,""),""))</f>
        <v/>
      </c>
      <c r="J1267" s="9" t="str">
        <f>IF($AL1267=Search!$F$8,1,"")</f>
        <v/>
      </c>
      <c r="K1267" s="9" t="str">
        <f>IF(Search!$I$4="","",IF(COUNTA($AS1267)=1,IF(Search!$I$4="N","N",1),""))</f>
        <v/>
      </c>
      <c r="L1267" s="9" t="str">
        <f>IF(Search!$I$5="","",IF($AS1267="RC",1,""))</f>
        <v/>
      </c>
      <c r="M1267" s="9" t="str">
        <f>IF(Search!$I$6="","",IF($AS1267="RCP",1,""))</f>
        <v/>
      </c>
      <c r="N1267" s="9" t="str">
        <f>IF(Search!$I$8="","",IF(COUNTA($AT1267)=1,IF(Search!$I$8="N","N",1),""))</f>
        <v/>
      </c>
      <c r="O1267" s="9" t="str">
        <f>IF(Search!$L$4="","",IF(COUNTA($AU1267)=1,IF(Search!$L$4="N","N",1),""))</f>
        <v/>
      </c>
      <c r="P1267" s="9" t="str">
        <f>IF(Search!$L$5="","",IF(ISNUMBER(SEARCH("Jersey",$AU1267))=TRUE,IF(Search!$L$5="N","N",1),""))</f>
        <v/>
      </c>
      <c r="Q1267" s="9" t="str">
        <f>IF(Search!$L$6="","",IF(ISNUMBER(SEARCH("Patch",$AU1267))=TRUE,IF(Search!$L$6="N","N",1),""))</f>
        <v/>
      </c>
      <c r="R1267" s="9" t="str">
        <f>IF(Search!$L$7="","",IF(ISNUMBER(SEARCH("Shield",$AU1267))=TRUE,IF(Search!$L$7="N","N",1),""))</f>
        <v/>
      </c>
      <c r="S1267" s="9" t="str">
        <f>IF(Search!$L$8="","",IF(ISNUMBER(SEARCH("Stick",$AU1267))=TRUE,IF(Search!$L$8="N","N",1),""))</f>
        <v/>
      </c>
      <c r="T1267" s="9" t="str">
        <f>IF(Search!$O$4="","",IF(COUNTA($AW1267)=1,IF(Search!$O$4="N","N",1),""))</f>
        <v/>
      </c>
      <c r="U1267" s="9" t="str">
        <f>IF(Search!$O$5="","",IF($AW1267="","",IF($AW1267&lt;Search!$O$5,"",1)))</f>
        <v/>
      </c>
      <c r="V1267" s="9" t="str">
        <f>IF(Search!$O$6="","",IF($AW1267="","",IF($AW1267&gt;Search!$O$6,"",1)))</f>
        <v/>
      </c>
      <c r="W1267" s="9" t="str">
        <f>IF(Search!$U$4="","",IF($AX1267="","",1))</f>
        <v/>
      </c>
      <c r="X1267" s="9" t="str">
        <f>IF(Search!$U$5="","",IF(ISNUMBER(SEARCH(Search!$U$5,$AX1267))=TRUE,IF(Search!$U$5="N","N",1),""))</f>
        <v/>
      </c>
      <c r="Y1267" s="9" t="str">
        <f>IF(Search!$U$6="","",IF($AY1267&lt;Search!$U$6,"",1))</f>
        <v/>
      </c>
      <c r="Z1267" s="9" t="str">
        <f>IF(Search!$R$4="","",IF(Inventory!$BA1267&lt;Search!$R$4,"",1))</f>
        <v/>
      </c>
      <c r="AA1267" s="9" t="str">
        <f>IF(Search!$R$5="","",IF($BA1267&gt;Search!$R$5,"",1))</f>
        <v/>
      </c>
      <c r="AB1267" s="9" t="str">
        <f>IF(Search!$R$6="","",IF($BB1267&lt;Search!$R$6,"",1))</f>
        <v/>
      </c>
      <c r="AC1267" s="9" t="str">
        <f>IF(Search!$R$7="","",IF($BB1267&lt;Search!$R$7,"",1))</f>
        <v/>
      </c>
      <c r="AD1267" s="45" t="str">
        <f>IF(COUNTIF($A1267:$AC1267,"n")&gt;0,"",IF(SUM($A1267:$AC1267)=COUNTA(Search!$C$4:$C$8,Search!$F$4:$F$8,Search!$I$4:$I$6,Search!$I$8,Search!$L$4:$L$8,Search!$O$4:$O$8,Search!$R$4:$R$7,Search!$U$4:$U$7)-COUNTIF(Search!$C$4:$U$7,"n"),1+LARGE($AD$1:AD1266,1),""))</f>
        <v/>
      </c>
      <c r="AE1267" s="45" t="str">
        <f t="shared" si="60"/>
        <v/>
      </c>
      <c r="AF1267" s="45" t="str">
        <f>IF(AD1267="","",COUNTIF($AE$1:$AE1266,$AE1267)+RANK($AE1267,$AE$2:$AE$10540,1))</f>
        <v/>
      </c>
      <c r="AG1267" s="45" t="str">
        <f t="shared" si="61"/>
        <v/>
      </c>
      <c r="AH1267" s="45" t="str">
        <f>IF($AD1267="","",COUNTIF($AG$1:$AG1266,$AG1267)+RANK($AG1267,$AG$1:$AG$10539,0))</f>
        <v/>
      </c>
      <c r="AI1267" s="10" t="str">
        <f t="shared" si="62"/>
        <v>2008-09 Upper Deck #483 Andreas Nodl YG OTT    /   $5</v>
      </c>
      <c r="AJ1267" s="11">
        <v>2008</v>
      </c>
      <c r="AK1267" s="17" t="s">
        <v>1985</v>
      </c>
      <c r="AL1267" s="12" t="s">
        <v>7</v>
      </c>
      <c r="AM1267" s="10">
        <v>483</v>
      </c>
      <c r="AN1267" s="12" t="s">
        <v>816</v>
      </c>
      <c r="AO1267" s="9" t="s">
        <v>1945</v>
      </c>
      <c r="AP1267" s="9"/>
      <c r="AQ1267" s="9"/>
      <c r="AR1267" s="14" t="s">
        <v>2128</v>
      </c>
      <c r="AS1267" s="9"/>
      <c r="AT1267" s="9"/>
      <c r="AU1267" s="9"/>
      <c r="AV1267" s="13"/>
      <c r="AW1267" s="13"/>
      <c r="AX1267" s="9"/>
      <c r="AY1267" s="9"/>
      <c r="AZ1267" s="9"/>
      <c r="BA1267" s="40">
        <v>5</v>
      </c>
      <c r="BB1267" s="33"/>
      <c r="BC1267" s="36"/>
      <c r="BD1267" s="12" t="s">
        <v>1771</v>
      </c>
    </row>
    <row r="1268" spans="1:56" s="12" customFormat="1" x14ac:dyDescent="0.2">
      <c r="A1268" s="9" t="str">
        <f>IF(Search!$C$5="","",IF(COUNTA(Inventory!$AP1268)=1,1,""))</f>
        <v/>
      </c>
      <c r="B1268" s="9" t="str">
        <f>IF(Search!$C$4="","",IF(ISNUMBER(SEARCH(Search!$C$4,$AR1268))=TRUE,1,""))</f>
        <v/>
      </c>
      <c r="C1268" s="9" t="str">
        <f>IF(Search!$C$6="x",IF(COUNTA($AQ1268)=1,1,"N"),IF(COUNTA($AQ1268)=1,"N",""))</f>
        <v/>
      </c>
      <c r="D1268" s="9" t="str">
        <f>IF(Search!$O$8="","",IF(ISNUMBER(SEARCH(Search!$O$8,$BD1268))=TRUE,1,""))</f>
        <v/>
      </c>
      <c r="E1268" s="9" t="str">
        <f>IF(Search!$C$7="","",IF(ISNUMBER(SEARCH(Search!$C$7,$AN1268))=TRUE,1,""))</f>
        <v/>
      </c>
      <c r="F1268" s="9" t="str">
        <f>IF(Search!$C$8="","",IF(ISNUMBER(SEARCH(Search!$C$8,$AO1268))=TRUE,1,""))</f>
        <v/>
      </c>
      <c r="G1268" s="9" t="str">
        <f>IF(Search!$F$4="","",IF(Inventory!$AJ1268&lt;Search!$F$4,"",1))</f>
        <v/>
      </c>
      <c r="H1268" s="9" t="str">
        <f>IF(Search!$F$5="","",IF(Inventory!$AJ1268&gt;Search!$F$5,"",1))</f>
        <v/>
      </c>
      <c r="I1268" s="9" t="str">
        <f>IF(Search!$F$7="","",IF(Search!$F$8="",IF(ISNUMBER(SEARCH(Search!$F$7,$AL1268))=TRUE,1,""),""))</f>
        <v/>
      </c>
      <c r="J1268" s="9" t="str">
        <f>IF($AL1268=Search!$F$8,1,"")</f>
        <v/>
      </c>
      <c r="K1268" s="9" t="str">
        <f>IF(Search!$I$4="","",IF(COUNTA($AS1268)=1,IF(Search!$I$4="N","N",1),""))</f>
        <v/>
      </c>
      <c r="L1268" s="9" t="str">
        <f>IF(Search!$I$5="","",IF($AS1268="RC",1,""))</f>
        <v/>
      </c>
      <c r="M1268" s="9" t="str">
        <f>IF(Search!$I$6="","",IF($AS1268="RCP",1,""))</f>
        <v/>
      </c>
      <c r="N1268" s="9" t="str">
        <f>IF(Search!$I$8="","",IF(COUNTA($AT1268)=1,IF(Search!$I$8="N","N",1),""))</f>
        <v/>
      </c>
      <c r="O1268" s="9" t="str">
        <f>IF(Search!$L$4="","",IF(COUNTA($AU1268)=1,IF(Search!$L$4="N","N",1),""))</f>
        <v/>
      </c>
      <c r="P1268" s="9" t="str">
        <f>IF(Search!$L$5="","",IF(ISNUMBER(SEARCH("Jersey",$AU1268))=TRUE,IF(Search!$L$5="N","N",1),""))</f>
        <v/>
      </c>
      <c r="Q1268" s="9" t="str">
        <f>IF(Search!$L$6="","",IF(ISNUMBER(SEARCH("Patch",$AU1268))=TRUE,IF(Search!$L$6="N","N",1),""))</f>
        <v/>
      </c>
      <c r="R1268" s="9" t="str">
        <f>IF(Search!$L$7="","",IF(ISNUMBER(SEARCH("Shield",$AU1268))=TRUE,IF(Search!$L$7="N","N",1),""))</f>
        <v/>
      </c>
      <c r="S1268" s="9" t="str">
        <f>IF(Search!$L$8="","",IF(ISNUMBER(SEARCH("Stick",$AU1268))=TRUE,IF(Search!$L$8="N","N",1),""))</f>
        <v/>
      </c>
      <c r="T1268" s="9" t="str">
        <f>IF(Search!$O$4="","",IF(COUNTA($AW1268)=1,IF(Search!$O$4="N","N",1),""))</f>
        <v/>
      </c>
      <c r="U1268" s="9" t="str">
        <f>IF(Search!$O$5="","",IF($AW1268="","",IF($AW1268&lt;Search!$O$5,"",1)))</f>
        <v/>
      </c>
      <c r="V1268" s="9" t="str">
        <f>IF(Search!$O$6="","",IF($AW1268="","",IF($AW1268&gt;Search!$O$6,"",1)))</f>
        <v/>
      </c>
      <c r="W1268" s="9" t="str">
        <f>IF(Search!$U$4="","",IF($AX1268="","",1))</f>
        <v/>
      </c>
      <c r="X1268" s="9" t="str">
        <f>IF(Search!$U$5="","",IF(ISNUMBER(SEARCH(Search!$U$5,$AX1268))=TRUE,IF(Search!$U$5="N","N",1),""))</f>
        <v/>
      </c>
      <c r="Y1268" s="9" t="str">
        <f>IF(Search!$U$6="","",IF($AY1268&lt;Search!$U$6,"",1))</f>
        <v/>
      </c>
      <c r="Z1268" s="9" t="str">
        <f>IF(Search!$R$4="","",IF(Inventory!$BA1268&lt;Search!$R$4,"",1))</f>
        <v/>
      </c>
      <c r="AA1268" s="9" t="str">
        <f>IF(Search!$R$5="","",IF($BA1268&gt;Search!$R$5,"",1))</f>
        <v/>
      </c>
      <c r="AB1268" s="9" t="str">
        <f>IF(Search!$R$6="","",IF($BB1268&lt;Search!$R$6,"",1))</f>
        <v/>
      </c>
      <c r="AC1268" s="9" t="str">
        <f>IF(Search!$R$7="","",IF($BB1268&lt;Search!$R$7,"",1))</f>
        <v/>
      </c>
      <c r="AD1268" s="45" t="str">
        <f>IF(COUNTIF($A1268:$AC1268,"n")&gt;0,"",IF(SUM($A1268:$AC1268)=COUNTA(Search!$C$4:$C$8,Search!$F$4:$F$8,Search!$I$4:$I$6,Search!$I$8,Search!$L$4:$L$8,Search!$O$4:$O$8,Search!$R$4:$R$7,Search!$U$4:$U$7)-COUNTIF(Search!$C$4:$U$7,"n"),1+LARGE($AD$1:AD1267,1),""))</f>
        <v/>
      </c>
      <c r="AE1268" s="45" t="str">
        <f t="shared" si="60"/>
        <v/>
      </c>
      <c r="AF1268" s="45" t="str">
        <f>IF(AD1268="","",COUNTIF($AE$1:$AE1267,$AE1268)+RANK($AE1268,$AE$2:$AE$10540,1))</f>
        <v/>
      </c>
      <c r="AG1268" s="45" t="str">
        <f t="shared" si="61"/>
        <v/>
      </c>
      <c r="AH1268" s="45" t="str">
        <f>IF($AD1268="","",COUNTIF($AG$1:$AG1267,$AG1268)+RANK($AG1268,$AG$1:$AG$10539,0))</f>
        <v/>
      </c>
      <c r="AI1268" s="10" t="str">
        <f t="shared" si="62"/>
        <v>2008-09 Upper Deck #484 Kenndal McArdle YG FLA    /   $6</v>
      </c>
      <c r="AJ1268" s="11">
        <v>2008</v>
      </c>
      <c r="AK1268" s="17" t="s">
        <v>1985</v>
      </c>
      <c r="AL1268" s="12" t="s">
        <v>7</v>
      </c>
      <c r="AM1268" s="10">
        <v>484</v>
      </c>
      <c r="AN1268" s="12" t="s">
        <v>817</v>
      </c>
      <c r="AO1268" s="9" t="s">
        <v>1927</v>
      </c>
      <c r="AP1268" s="9"/>
      <c r="AQ1268" s="9"/>
      <c r="AR1268" s="14" t="s">
        <v>2128</v>
      </c>
      <c r="AS1268" s="9"/>
      <c r="AT1268" s="9"/>
      <c r="AU1268" s="9"/>
      <c r="AV1268" s="13"/>
      <c r="AW1268" s="13"/>
      <c r="AX1268" s="9"/>
      <c r="AY1268" s="9"/>
      <c r="AZ1268" s="9"/>
      <c r="BA1268" s="40">
        <v>6</v>
      </c>
      <c r="BB1268" s="33"/>
      <c r="BC1268" s="36"/>
      <c r="BD1268" s="12" t="s">
        <v>1771</v>
      </c>
    </row>
    <row r="1269" spans="1:56" s="12" customFormat="1" x14ac:dyDescent="0.2">
      <c r="A1269" s="9" t="str">
        <f>IF(Search!$C$5="","",IF(COUNTA(Inventory!$AP1269)=1,1,""))</f>
        <v/>
      </c>
      <c r="B1269" s="9" t="str">
        <f>IF(Search!$C$4="","",IF(ISNUMBER(SEARCH(Search!$C$4,$AR1269))=TRUE,1,""))</f>
        <v/>
      </c>
      <c r="C1269" s="9" t="str">
        <f>IF(Search!$C$6="x",IF(COUNTA($AQ1269)=1,1,"N"),IF(COUNTA($AQ1269)=1,"N",""))</f>
        <v/>
      </c>
      <c r="D1269" s="9" t="str">
        <f>IF(Search!$O$8="","",IF(ISNUMBER(SEARCH(Search!$O$8,$BD1269))=TRUE,1,""))</f>
        <v/>
      </c>
      <c r="E1269" s="9" t="str">
        <f>IF(Search!$C$7="","",IF(ISNUMBER(SEARCH(Search!$C$7,$AN1269))=TRUE,1,""))</f>
        <v/>
      </c>
      <c r="F1269" s="9" t="str">
        <f>IF(Search!$C$8="","",IF(ISNUMBER(SEARCH(Search!$C$8,$AO1269))=TRUE,1,""))</f>
        <v/>
      </c>
      <c r="G1269" s="9" t="str">
        <f>IF(Search!$F$4="","",IF(Inventory!$AJ1269&lt;Search!$F$4,"",1))</f>
        <v/>
      </c>
      <c r="H1269" s="9" t="str">
        <f>IF(Search!$F$5="","",IF(Inventory!$AJ1269&gt;Search!$F$5,"",1))</f>
        <v/>
      </c>
      <c r="I1269" s="9" t="str">
        <f>IF(Search!$F$7="","",IF(Search!$F$8="",IF(ISNUMBER(SEARCH(Search!$F$7,$AL1269))=TRUE,1,""),""))</f>
        <v/>
      </c>
      <c r="J1269" s="9" t="str">
        <f>IF($AL1269=Search!$F$8,1,"")</f>
        <v/>
      </c>
      <c r="K1269" s="9" t="str">
        <f>IF(Search!$I$4="","",IF(COUNTA($AS1269)=1,IF(Search!$I$4="N","N",1),""))</f>
        <v/>
      </c>
      <c r="L1269" s="9" t="str">
        <f>IF(Search!$I$5="","",IF($AS1269="RC",1,""))</f>
        <v/>
      </c>
      <c r="M1269" s="9" t="str">
        <f>IF(Search!$I$6="","",IF($AS1269="RCP",1,""))</f>
        <v/>
      </c>
      <c r="N1269" s="9" t="str">
        <f>IF(Search!$I$8="","",IF(COUNTA($AT1269)=1,IF(Search!$I$8="N","N",1),""))</f>
        <v/>
      </c>
      <c r="O1269" s="9" t="str">
        <f>IF(Search!$L$4="","",IF(COUNTA($AU1269)=1,IF(Search!$L$4="N","N",1),""))</f>
        <v/>
      </c>
      <c r="P1269" s="9" t="str">
        <f>IF(Search!$L$5="","",IF(ISNUMBER(SEARCH("Jersey",$AU1269))=TRUE,IF(Search!$L$5="N","N",1),""))</f>
        <v/>
      </c>
      <c r="Q1269" s="9" t="str">
        <f>IF(Search!$L$6="","",IF(ISNUMBER(SEARCH("Patch",$AU1269))=TRUE,IF(Search!$L$6="N","N",1),""))</f>
        <v/>
      </c>
      <c r="R1269" s="9" t="str">
        <f>IF(Search!$L$7="","",IF(ISNUMBER(SEARCH("Shield",$AU1269))=TRUE,IF(Search!$L$7="N","N",1),""))</f>
        <v/>
      </c>
      <c r="S1269" s="9" t="str">
        <f>IF(Search!$L$8="","",IF(ISNUMBER(SEARCH("Stick",$AU1269))=TRUE,IF(Search!$L$8="N","N",1),""))</f>
        <v/>
      </c>
      <c r="T1269" s="9" t="str">
        <f>IF(Search!$O$4="","",IF(COUNTA($AW1269)=1,IF(Search!$O$4="N","N",1),""))</f>
        <v/>
      </c>
      <c r="U1269" s="9" t="str">
        <f>IF(Search!$O$5="","",IF($AW1269="","",IF($AW1269&lt;Search!$O$5,"",1)))</f>
        <v/>
      </c>
      <c r="V1269" s="9" t="str">
        <f>IF(Search!$O$6="","",IF($AW1269="","",IF($AW1269&gt;Search!$O$6,"",1)))</f>
        <v/>
      </c>
      <c r="W1269" s="9" t="str">
        <f>IF(Search!$U$4="","",IF($AX1269="","",1))</f>
        <v/>
      </c>
      <c r="X1269" s="9" t="str">
        <f>IF(Search!$U$5="","",IF(ISNUMBER(SEARCH(Search!$U$5,$AX1269))=TRUE,IF(Search!$U$5="N","N",1),""))</f>
        <v/>
      </c>
      <c r="Y1269" s="9" t="str">
        <f>IF(Search!$U$6="","",IF($AY1269&lt;Search!$U$6,"",1))</f>
        <v/>
      </c>
      <c r="Z1269" s="9" t="str">
        <f>IF(Search!$R$4="","",IF(Inventory!$BA1269&lt;Search!$R$4,"",1))</f>
        <v/>
      </c>
      <c r="AA1269" s="9" t="str">
        <f>IF(Search!$R$5="","",IF($BA1269&gt;Search!$R$5,"",1))</f>
        <v/>
      </c>
      <c r="AB1269" s="9" t="str">
        <f>IF(Search!$R$6="","",IF($BB1269&lt;Search!$R$6,"",1))</f>
        <v/>
      </c>
      <c r="AC1269" s="9" t="str">
        <f>IF(Search!$R$7="","",IF($BB1269&lt;Search!$R$7,"",1))</f>
        <v/>
      </c>
      <c r="AD1269" s="45" t="str">
        <f>IF(COUNTIF($A1269:$AC1269,"n")&gt;0,"",IF(SUM($A1269:$AC1269)=COUNTA(Search!$C$4:$C$8,Search!$F$4:$F$8,Search!$I$4:$I$6,Search!$I$8,Search!$L$4:$L$8,Search!$O$4:$O$8,Search!$R$4:$R$7,Search!$U$4:$U$7)-COUNTIF(Search!$C$4:$U$7,"n"),1+LARGE($AD$1:AD1268,1),""))</f>
        <v/>
      </c>
      <c r="AE1269" s="45" t="str">
        <f t="shared" si="60"/>
        <v/>
      </c>
      <c r="AF1269" s="45" t="str">
        <f>IF(AD1269="","",COUNTIF($AE$1:$AE1268,$AE1269)+RANK($AE1269,$AE$2:$AE$10540,1))</f>
        <v/>
      </c>
      <c r="AG1269" s="45" t="str">
        <f t="shared" si="61"/>
        <v/>
      </c>
      <c r="AH1269" s="45" t="str">
        <f>IF($AD1269="","",COUNTIF($AG$1:$AG1268,$AG1269)+RANK($AG1269,$AG$1:$AG$10539,0))</f>
        <v/>
      </c>
      <c r="AI1269" s="10" t="str">
        <f t="shared" si="62"/>
        <v>2008-09 Upper Deck #485 Darroll Powe YG OTT    /   $8</v>
      </c>
      <c r="AJ1269" s="11">
        <v>2008</v>
      </c>
      <c r="AK1269" s="17" t="s">
        <v>1985</v>
      </c>
      <c r="AL1269" s="12" t="s">
        <v>7</v>
      </c>
      <c r="AM1269" s="10">
        <v>485</v>
      </c>
      <c r="AN1269" s="12" t="s">
        <v>818</v>
      </c>
      <c r="AO1269" s="9" t="s">
        <v>1945</v>
      </c>
      <c r="AP1269" s="9"/>
      <c r="AQ1269" s="9"/>
      <c r="AR1269" s="14" t="s">
        <v>2128</v>
      </c>
      <c r="AS1269" s="9"/>
      <c r="AT1269" s="9"/>
      <c r="AU1269" s="9"/>
      <c r="AV1269" s="13"/>
      <c r="AW1269" s="13"/>
      <c r="AX1269" s="9"/>
      <c r="AY1269" s="9"/>
      <c r="AZ1269" s="9"/>
      <c r="BA1269" s="40">
        <v>8</v>
      </c>
      <c r="BB1269" s="33"/>
      <c r="BC1269" s="36"/>
      <c r="BD1269" s="12" t="s">
        <v>1771</v>
      </c>
    </row>
    <row r="1270" spans="1:56" s="12" customFormat="1" x14ac:dyDescent="0.2">
      <c r="A1270" s="9" t="str">
        <f>IF(Search!$C$5="","",IF(COUNTA(Inventory!$AP1270)=1,1,""))</f>
        <v/>
      </c>
      <c r="B1270" s="9" t="str">
        <f>IF(Search!$C$4="","",IF(ISNUMBER(SEARCH(Search!$C$4,$AR1270))=TRUE,1,""))</f>
        <v/>
      </c>
      <c r="C1270" s="9" t="str">
        <f>IF(Search!$C$6="x",IF(COUNTA($AQ1270)=1,1,"N"),IF(COUNTA($AQ1270)=1,"N",""))</f>
        <v/>
      </c>
      <c r="D1270" s="9" t="str">
        <f>IF(Search!$O$8="","",IF(ISNUMBER(SEARCH(Search!$O$8,$BD1270))=TRUE,1,""))</f>
        <v/>
      </c>
      <c r="E1270" s="9" t="str">
        <f>IF(Search!$C$7="","",IF(ISNUMBER(SEARCH(Search!$C$7,$AN1270))=TRUE,1,""))</f>
        <v/>
      </c>
      <c r="F1270" s="9" t="str">
        <f>IF(Search!$C$8="","",IF(ISNUMBER(SEARCH(Search!$C$8,$AO1270))=TRUE,1,""))</f>
        <v/>
      </c>
      <c r="G1270" s="9" t="str">
        <f>IF(Search!$F$4="","",IF(Inventory!$AJ1270&lt;Search!$F$4,"",1))</f>
        <v/>
      </c>
      <c r="H1270" s="9" t="str">
        <f>IF(Search!$F$5="","",IF(Inventory!$AJ1270&gt;Search!$F$5,"",1))</f>
        <v/>
      </c>
      <c r="I1270" s="9" t="str">
        <f>IF(Search!$F$7="","",IF(Search!$F$8="",IF(ISNUMBER(SEARCH(Search!$F$7,$AL1270))=TRUE,1,""),""))</f>
        <v/>
      </c>
      <c r="J1270" s="9" t="str">
        <f>IF($AL1270=Search!$F$8,1,"")</f>
        <v/>
      </c>
      <c r="K1270" s="9" t="str">
        <f>IF(Search!$I$4="","",IF(COUNTA($AS1270)=1,IF(Search!$I$4="N","N",1),""))</f>
        <v/>
      </c>
      <c r="L1270" s="9" t="str">
        <f>IF(Search!$I$5="","",IF($AS1270="RC",1,""))</f>
        <v/>
      </c>
      <c r="M1270" s="9" t="str">
        <f>IF(Search!$I$6="","",IF($AS1270="RCP",1,""))</f>
        <v/>
      </c>
      <c r="N1270" s="9" t="str">
        <f>IF(Search!$I$8="","",IF(COUNTA($AT1270)=1,IF(Search!$I$8="N","N",1),""))</f>
        <v/>
      </c>
      <c r="O1270" s="9" t="str">
        <f>IF(Search!$L$4="","",IF(COUNTA($AU1270)=1,IF(Search!$L$4="N","N",1),""))</f>
        <v/>
      </c>
      <c r="P1270" s="9" t="str">
        <f>IF(Search!$L$5="","",IF(ISNUMBER(SEARCH("Jersey",$AU1270))=TRUE,IF(Search!$L$5="N","N",1),""))</f>
        <v/>
      </c>
      <c r="Q1270" s="9" t="str">
        <f>IF(Search!$L$6="","",IF(ISNUMBER(SEARCH("Patch",$AU1270))=TRUE,IF(Search!$L$6="N","N",1),""))</f>
        <v/>
      </c>
      <c r="R1270" s="9" t="str">
        <f>IF(Search!$L$7="","",IF(ISNUMBER(SEARCH("Shield",$AU1270))=TRUE,IF(Search!$L$7="N","N",1),""))</f>
        <v/>
      </c>
      <c r="S1270" s="9" t="str">
        <f>IF(Search!$L$8="","",IF(ISNUMBER(SEARCH("Stick",$AU1270))=TRUE,IF(Search!$L$8="N","N",1),""))</f>
        <v/>
      </c>
      <c r="T1270" s="9" t="str">
        <f>IF(Search!$O$4="","",IF(COUNTA($AW1270)=1,IF(Search!$O$4="N","N",1),""))</f>
        <v/>
      </c>
      <c r="U1270" s="9" t="str">
        <f>IF(Search!$O$5="","",IF($AW1270="","",IF($AW1270&lt;Search!$O$5,"",1)))</f>
        <v/>
      </c>
      <c r="V1270" s="9" t="str">
        <f>IF(Search!$O$6="","",IF($AW1270="","",IF($AW1270&gt;Search!$O$6,"",1)))</f>
        <v/>
      </c>
      <c r="W1270" s="9" t="str">
        <f>IF(Search!$U$4="","",IF($AX1270="","",1))</f>
        <v/>
      </c>
      <c r="X1270" s="9" t="str">
        <f>IF(Search!$U$5="","",IF(ISNUMBER(SEARCH(Search!$U$5,$AX1270))=TRUE,IF(Search!$U$5="N","N",1),""))</f>
        <v/>
      </c>
      <c r="Y1270" s="9" t="str">
        <f>IF(Search!$U$6="","",IF($AY1270&lt;Search!$U$6,"",1))</f>
        <v/>
      </c>
      <c r="Z1270" s="9" t="str">
        <f>IF(Search!$R$4="","",IF(Inventory!$BA1270&lt;Search!$R$4,"",1))</f>
        <v/>
      </c>
      <c r="AA1270" s="9" t="str">
        <f>IF(Search!$R$5="","",IF($BA1270&gt;Search!$R$5,"",1))</f>
        <v/>
      </c>
      <c r="AB1270" s="9" t="str">
        <f>IF(Search!$R$6="","",IF($BB1270&lt;Search!$R$6,"",1))</f>
        <v/>
      </c>
      <c r="AC1270" s="9" t="str">
        <f>IF(Search!$R$7="","",IF($BB1270&lt;Search!$R$7,"",1))</f>
        <v/>
      </c>
      <c r="AD1270" s="45" t="str">
        <f>IF(COUNTIF($A1270:$AC1270,"n")&gt;0,"",IF(SUM($A1270:$AC1270)=COUNTA(Search!$C$4:$C$8,Search!$F$4:$F$8,Search!$I$4:$I$6,Search!$I$8,Search!$L$4:$L$8,Search!$O$4:$O$8,Search!$R$4:$R$7,Search!$U$4:$U$7)-COUNTIF(Search!$C$4:$U$7,"n"),1+LARGE($AD$1:AD1269,1),""))</f>
        <v/>
      </c>
      <c r="AE1270" s="45" t="str">
        <f t="shared" si="60"/>
        <v/>
      </c>
      <c r="AF1270" s="45" t="str">
        <f>IF(AD1270="","",COUNTIF($AE$1:$AE1269,$AE1270)+RANK($AE1270,$AE$2:$AE$10540,1))</f>
        <v/>
      </c>
      <c r="AG1270" s="45" t="str">
        <f t="shared" si="61"/>
        <v/>
      </c>
      <c r="AH1270" s="45" t="str">
        <f>IF($AD1270="","",COUNTIF($AG$1:$AG1269,$AG1270)+RANK($AG1270,$AG$1:$AG$10539,0))</f>
        <v/>
      </c>
      <c r="AI1270" s="10" t="str">
        <f t="shared" si="62"/>
        <v>2008-09 Upper Deck #486 Viktor Tikhonov YG PHO    /   $6</v>
      </c>
      <c r="AJ1270" s="11">
        <v>2008</v>
      </c>
      <c r="AK1270" s="17" t="s">
        <v>1985</v>
      </c>
      <c r="AL1270" s="12" t="s">
        <v>7</v>
      </c>
      <c r="AM1270" s="10">
        <v>486</v>
      </c>
      <c r="AN1270" s="12" t="s">
        <v>819</v>
      </c>
      <c r="AO1270" s="9" t="s">
        <v>1919</v>
      </c>
      <c r="AP1270" s="9"/>
      <c r="AQ1270" s="9"/>
      <c r="AR1270" s="14" t="s">
        <v>2128</v>
      </c>
      <c r="AS1270" s="9"/>
      <c r="AT1270" s="9"/>
      <c r="AU1270" s="9"/>
      <c r="AV1270" s="13"/>
      <c r="AW1270" s="13"/>
      <c r="AX1270" s="9"/>
      <c r="AY1270" s="9"/>
      <c r="AZ1270" s="9"/>
      <c r="BA1270" s="40">
        <v>6</v>
      </c>
      <c r="BB1270" s="33"/>
      <c r="BC1270" s="36"/>
      <c r="BD1270" s="12" t="s">
        <v>1771</v>
      </c>
    </row>
    <row r="1271" spans="1:56" s="12" customFormat="1" x14ac:dyDescent="0.2">
      <c r="A1271" s="9" t="str">
        <f>IF(Search!$C$5="","",IF(COUNTA(Inventory!$AP1271)=1,1,""))</f>
        <v/>
      </c>
      <c r="B1271" s="9" t="str">
        <f>IF(Search!$C$4="","",IF(ISNUMBER(SEARCH(Search!$C$4,$AR1271))=TRUE,1,""))</f>
        <v/>
      </c>
      <c r="C1271" s="9" t="str">
        <f>IF(Search!$C$6="x",IF(COUNTA($AQ1271)=1,1,"N"),IF(COUNTA($AQ1271)=1,"N",""))</f>
        <v/>
      </c>
      <c r="D1271" s="9" t="str">
        <f>IF(Search!$O$8="","",IF(ISNUMBER(SEARCH(Search!$O$8,$BD1271))=TRUE,1,""))</f>
        <v/>
      </c>
      <c r="E1271" s="9" t="str">
        <f>IF(Search!$C$7="","",IF(ISNUMBER(SEARCH(Search!$C$7,$AN1271))=TRUE,1,""))</f>
        <v/>
      </c>
      <c r="F1271" s="9" t="str">
        <f>IF(Search!$C$8="","",IF(ISNUMBER(SEARCH(Search!$C$8,$AO1271))=TRUE,1,""))</f>
        <v/>
      </c>
      <c r="G1271" s="9" t="str">
        <f>IF(Search!$F$4="","",IF(Inventory!$AJ1271&lt;Search!$F$4,"",1))</f>
        <v/>
      </c>
      <c r="H1271" s="9" t="str">
        <f>IF(Search!$F$5="","",IF(Inventory!$AJ1271&gt;Search!$F$5,"",1))</f>
        <v/>
      </c>
      <c r="I1271" s="9" t="str">
        <f>IF(Search!$F$7="","",IF(Search!$F$8="",IF(ISNUMBER(SEARCH(Search!$F$7,$AL1271))=TRUE,1,""),""))</f>
        <v/>
      </c>
      <c r="J1271" s="9" t="str">
        <f>IF($AL1271=Search!$F$8,1,"")</f>
        <v/>
      </c>
      <c r="K1271" s="9" t="str">
        <f>IF(Search!$I$4="","",IF(COUNTA($AS1271)=1,IF(Search!$I$4="N","N",1),""))</f>
        <v/>
      </c>
      <c r="L1271" s="9" t="str">
        <f>IF(Search!$I$5="","",IF($AS1271="RC",1,""))</f>
        <v/>
      </c>
      <c r="M1271" s="9" t="str">
        <f>IF(Search!$I$6="","",IF($AS1271="RCP",1,""))</f>
        <v/>
      </c>
      <c r="N1271" s="9" t="str">
        <f>IF(Search!$I$8="","",IF(COUNTA($AT1271)=1,IF(Search!$I$8="N","N",1),""))</f>
        <v/>
      </c>
      <c r="O1271" s="9" t="str">
        <f>IF(Search!$L$4="","",IF(COUNTA($AU1271)=1,IF(Search!$L$4="N","N",1),""))</f>
        <v/>
      </c>
      <c r="P1271" s="9" t="str">
        <f>IF(Search!$L$5="","",IF(ISNUMBER(SEARCH("Jersey",$AU1271))=TRUE,IF(Search!$L$5="N","N",1),""))</f>
        <v/>
      </c>
      <c r="Q1271" s="9" t="str">
        <f>IF(Search!$L$6="","",IF(ISNUMBER(SEARCH("Patch",$AU1271))=TRUE,IF(Search!$L$6="N","N",1),""))</f>
        <v/>
      </c>
      <c r="R1271" s="9" t="str">
        <f>IF(Search!$L$7="","",IF(ISNUMBER(SEARCH("Shield",$AU1271))=TRUE,IF(Search!$L$7="N","N",1),""))</f>
        <v/>
      </c>
      <c r="S1271" s="9" t="str">
        <f>IF(Search!$L$8="","",IF(ISNUMBER(SEARCH("Stick",$AU1271))=TRUE,IF(Search!$L$8="N","N",1),""))</f>
        <v/>
      </c>
      <c r="T1271" s="9" t="str">
        <f>IF(Search!$O$4="","",IF(COUNTA($AW1271)=1,IF(Search!$O$4="N","N",1),""))</f>
        <v/>
      </c>
      <c r="U1271" s="9" t="str">
        <f>IF(Search!$O$5="","",IF($AW1271="","",IF($AW1271&lt;Search!$O$5,"",1)))</f>
        <v/>
      </c>
      <c r="V1271" s="9" t="str">
        <f>IF(Search!$O$6="","",IF($AW1271="","",IF($AW1271&gt;Search!$O$6,"",1)))</f>
        <v/>
      </c>
      <c r="W1271" s="9" t="str">
        <f>IF(Search!$U$4="","",IF($AX1271="","",1))</f>
        <v/>
      </c>
      <c r="X1271" s="9" t="str">
        <f>IF(Search!$U$5="","",IF(ISNUMBER(SEARCH(Search!$U$5,$AX1271))=TRUE,IF(Search!$U$5="N","N",1),""))</f>
        <v/>
      </c>
      <c r="Y1271" s="9" t="str">
        <f>IF(Search!$U$6="","",IF($AY1271&lt;Search!$U$6,"",1))</f>
        <v/>
      </c>
      <c r="Z1271" s="9" t="str">
        <f>IF(Search!$R$4="","",IF(Inventory!$BA1271&lt;Search!$R$4,"",1))</f>
        <v/>
      </c>
      <c r="AA1271" s="9" t="str">
        <f>IF(Search!$R$5="","",IF($BA1271&gt;Search!$R$5,"",1))</f>
        <v/>
      </c>
      <c r="AB1271" s="9" t="str">
        <f>IF(Search!$R$6="","",IF($BB1271&lt;Search!$R$6,"",1))</f>
        <v/>
      </c>
      <c r="AC1271" s="9" t="str">
        <f>IF(Search!$R$7="","",IF($BB1271&lt;Search!$R$7,"",1))</f>
        <v/>
      </c>
      <c r="AD1271" s="45" t="str">
        <f>IF(COUNTIF($A1271:$AC1271,"n")&gt;0,"",IF(SUM($A1271:$AC1271)=COUNTA(Search!$C$4:$C$8,Search!$F$4:$F$8,Search!$I$4:$I$6,Search!$I$8,Search!$L$4:$L$8,Search!$O$4:$O$8,Search!$R$4:$R$7,Search!$U$4:$U$7)-COUNTIF(Search!$C$4:$U$7,"n"),1+LARGE($AD$1:AD1270,1),""))</f>
        <v/>
      </c>
      <c r="AE1271" s="45" t="str">
        <f t="shared" si="60"/>
        <v/>
      </c>
      <c r="AF1271" s="45" t="str">
        <f>IF(AD1271="","",COUNTIF($AE$1:$AE1270,$AE1271)+RANK($AE1271,$AE$2:$AE$10540,1))</f>
        <v/>
      </c>
      <c r="AG1271" s="45" t="str">
        <f t="shared" si="61"/>
        <v/>
      </c>
      <c r="AH1271" s="45" t="str">
        <f>IF($AD1271="","",COUNTIF($AG$1:$AG1270,$AG1271)+RANK($AG1271,$AG$1:$AG$10539,0))</f>
        <v/>
      </c>
      <c r="AI1271" s="10" t="str">
        <f t="shared" si="62"/>
        <v>2008-09 Upper Deck #487 Kevin Porter YG PHO    /   $6</v>
      </c>
      <c r="AJ1271" s="11">
        <v>2008</v>
      </c>
      <c r="AK1271" s="17" t="s">
        <v>1985</v>
      </c>
      <c r="AL1271" s="12" t="s">
        <v>7</v>
      </c>
      <c r="AM1271" s="10">
        <v>487</v>
      </c>
      <c r="AN1271" s="12" t="s">
        <v>820</v>
      </c>
      <c r="AO1271" s="9" t="s">
        <v>1919</v>
      </c>
      <c r="AP1271" s="9"/>
      <c r="AQ1271" s="9"/>
      <c r="AR1271" s="14" t="s">
        <v>2128</v>
      </c>
      <c r="AS1271" s="9"/>
      <c r="AT1271" s="9"/>
      <c r="AU1271" s="9"/>
      <c r="AV1271" s="13"/>
      <c r="AW1271" s="13"/>
      <c r="AX1271" s="9"/>
      <c r="AY1271" s="9"/>
      <c r="AZ1271" s="9"/>
      <c r="BA1271" s="40">
        <v>6</v>
      </c>
      <c r="BB1271" s="33"/>
      <c r="BC1271" s="36"/>
      <c r="BD1271" s="12" t="s">
        <v>1771</v>
      </c>
    </row>
    <row r="1272" spans="1:56" s="12" customFormat="1" x14ac:dyDescent="0.2">
      <c r="A1272" s="9" t="str">
        <f>IF(Search!$C$5="","",IF(COUNTA(Inventory!$AP1272)=1,1,""))</f>
        <v/>
      </c>
      <c r="B1272" s="9" t="str">
        <f>IF(Search!$C$4="","",IF(ISNUMBER(SEARCH(Search!$C$4,$AR1272))=TRUE,1,""))</f>
        <v/>
      </c>
      <c r="C1272" s="9" t="str">
        <f>IF(Search!$C$6="x",IF(COUNTA($AQ1272)=1,1,"N"),IF(COUNTA($AQ1272)=1,"N",""))</f>
        <v/>
      </c>
      <c r="D1272" s="9" t="str">
        <f>IF(Search!$O$8="","",IF(ISNUMBER(SEARCH(Search!$O$8,$BD1272))=TRUE,1,""))</f>
        <v/>
      </c>
      <c r="E1272" s="9" t="str">
        <f>IF(Search!$C$7="","",IF(ISNUMBER(SEARCH(Search!$C$7,$AN1272))=TRUE,1,""))</f>
        <v/>
      </c>
      <c r="F1272" s="9" t="str">
        <f>IF(Search!$C$8="","",IF(ISNUMBER(SEARCH(Search!$C$8,$AO1272))=TRUE,1,""))</f>
        <v/>
      </c>
      <c r="G1272" s="9" t="str">
        <f>IF(Search!$F$4="","",IF(Inventory!$AJ1272&lt;Search!$F$4,"",1))</f>
        <v/>
      </c>
      <c r="H1272" s="9" t="str">
        <f>IF(Search!$F$5="","",IF(Inventory!$AJ1272&gt;Search!$F$5,"",1))</f>
        <v/>
      </c>
      <c r="I1272" s="9" t="str">
        <f>IF(Search!$F$7="","",IF(Search!$F$8="",IF(ISNUMBER(SEARCH(Search!$F$7,$AL1272))=TRUE,1,""),""))</f>
        <v/>
      </c>
      <c r="J1272" s="9" t="str">
        <f>IF($AL1272=Search!$F$8,1,"")</f>
        <v/>
      </c>
      <c r="K1272" s="9" t="str">
        <f>IF(Search!$I$4="","",IF(COUNTA($AS1272)=1,IF(Search!$I$4="N","N",1),""))</f>
        <v/>
      </c>
      <c r="L1272" s="9" t="str">
        <f>IF(Search!$I$5="","",IF($AS1272="RC",1,""))</f>
        <v/>
      </c>
      <c r="M1272" s="9" t="str">
        <f>IF(Search!$I$6="","",IF($AS1272="RCP",1,""))</f>
        <v/>
      </c>
      <c r="N1272" s="9" t="str">
        <f>IF(Search!$I$8="","",IF(COUNTA($AT1272)=1,IF(Search!$I$8="N","N",1),""))</f>
        <v/>
      </c>
      <c r="O1272" s="9" t="str">
        <f>IF(Search!$L$4="","",IF(COUNTA($AU1272)=1,IF(Search!$L$4="N","N",1),""))</f>
        <v/>
      </c>
      <c r="P1272" s="9" t="str">
        <f>IF(Search!$L$5="","",IF(ISNUMBER(SEARCH("Jersey",$AU1272))=TRUE,IF(Search!$L$5="N","N",1),""))</f>
        <v/>
      </c>
      <c r="Q1272" s="9" t="str">
        <f>IF(Search!$L$6="","",IF(ISNUMBER(SEARCH("Patch",$AU1272))=TRUE,IF(Search!$L$6="N","N",1),""))</f>
        <v/>
      </c>
      <c r="R1272" s="9" t="str">
        <f>IF(Search!$L$7="","",IF(ISNUMBER(SEARCH("Shield",$AU1272))=TRUE,IF(Search!$L$7="N","N",1),""))</f>
        <v/>
      </c>
      <c r="S1272" s="9" t="str">
        <f>IF(Search!$L$8="","",IF(ISNUMBER(SEARCH("Stick",$AU1272))=TRUE,IF(Search!$L$8="N","N",1),""))</f>
        <v/>
      </c>
      <c r="T1272" s="9" t="str">
        <f>IF(Search!$O$4="","",IF(COUNTA($AW1272)=1,IF(Search!$O$4="N","N",1),""))</f>
        <v/>
      </c>
      <c r="U1272" s="9" t="str">
        <f>IF(Search!$O$5="","",IF($AW1272="","",IF($AW1272&lt;Search!$O$5,"",1)))</f>
        <v/>
      </c>
      <c r="V1272" s="9" t="str">
        <f>IF(Search!$O$6="","",IF($AW1272="","",IF($AW1272&gt;Search!$O$6,"",1)))</f>
        <v/>
      </c>
      <c r="W1272" s="9" t="str">
        <f>IF(Search!$U$4="","",IF($AX1272="","",1))</f>
        <v/>
      </c>
      <c r="X1272" s="9" t="str">
        <f>IF(Search!$U$5="","",IF(ISNUMBER(SEARCH(Search!$U$5,$AX1272))=TRUE,IF(Search!$U$5="N","N",1),""))</f>
        <v/>
      </c>
      <c r="Y1272" s="9" t="str">
        <f>IF(Search!$U$6="","",IF($AY1272&lt;Search!$U$6,"",1))</f>
        <v/>
      </c>
      <c r="Z1272" s="9" t="str">
        <f>IF(Search!$R$4="","",IF(Inventory!$BA1272&lt;Search!$R$4,"",1))</f>
        <v/>
      </c>
      <c r="AA1272" s="9" t="str">
        <f>IF(Search!$R$5="","",IF($BA1272&gt;Search!$R$5,"",1))</f>
        <v/>
      </c>
      <c r="AB1272" s="9" t="str">
        <f>IF(Search!$R$6="","",IF($BB1272&lt;Search!$R$6,"",1))</f>
        <v/>
      </c>
      <c r="AC1272" s="9" t="str">
        <f>IF(Search!$R$7="","",IF($BB1272&lt;Search!$R$7,"",1))</f>
        <v/>
      </c>
      <c r="AD1272" s="45" t="str">
        <f>IF(COUNTIF($A1272:$AC1272,"n")&gt;0,"",IF(SUM($A1272:$AC1272)=COUNTA(Search!$C$4:$C$8,Search!$F$4:$F$8,Search!$I$4:$I$6,Search!$I$8,Search!$L$4:$L$8,Search!$O$4:$O$8,Search!$R$4:$R$7,Search!$U$4:$U$7)-COUNTIF(Search!$C$4:$U$7,"n"),1+LARGE($AD$1:AD1271,1),""))</f>
        <v/>
      </c>
      <c r="AE1272" s="45" t="str">
        <f t="shared" si="60"/>
        <v/>
      </c>
      <c r="AF1272" s="45" t="str">
        <f>IF(AD1272="","",COUNTIF($AE$1:$AE1271,$AE1272)+RANK($AE1272,$AE$2:$AE$10540,1))</f>
        <v/>
      </c>
      <c r="AG1272" s="45" t="str">
        <f t="shared" si="61"/>
        <v/>
      </c>
      <c r="AH1272" s="45" t="str">
        <f>IF($AD1272="","",COUNTIF($AG$1:$AG1271,$AG1272)+RANK($AG1272,$AG$1:$AG$10539,0))</f>
        <v/>
      </c>
      <c r="AI1272" s="10" t="str">
        <f t="shared" si="62"/>
        <v>2008-09 Upper Deck #491 Brad Staubitz YG SJS    /   $6</v>
      </c>
      <c r="AJ1272" s="11">
        <v>2008</v>
      </c>
      <c r="AK1272" s="17" t="s">
        <v>1985</v>
      </c>
      <c r="AL1272" s="12" t="s">
        <v>7</v>
      </c>
      <c r="AM1272" s="10">
        <v>491</v>
      </c>
      <c r="AN1272" s="12" t="s">
        <v>821</v>
      </c>
      <c r="AO1272" s="9" t="s">
        <v>1928</v>
      </c>
      <c r="AP1272" s="9"/>
      <c r="AQ1272" s="9"/>
      <c r="AR1272" s="14" t="s">
        <v>2128</v>
      </c>
      <c r="AS1272" s="9"/>
      <c r="AT1272" s="9"/>
      <c r="AU1272" s="9"/>
      <c r="AV1272" s="13"/>
      <c r="AW1272" s="13"/>
      <c r="AX1272" s="9"/>
      <c r="AY1272" s="9"/>
      <c r="AZ1272" s="9"/>
      <c r="BA1272" s="40">
        <v>6</v>
      </c>
      <c r="BB1272" s="33"/>
      <c r="BC1272" s="36"/>
      <c r="BD1272" s="12" t="s">
        <v>1771</v>
      </c>
    </row>
    <row r="1273" spans="1:56" s="12" customFormat="1" x14ac:dyDescent="0.2">
      <c r="A1273" s="9" t="str">
        <f>IF(Search!$C$5="","",IF(COUNTA(Inventory!$AP1273)=1,1,""))</f>
        <v/>
      </c>
      <c r="B1273" s="9" t="str">
        <f>IF(Search!$C$4="","",IF(ISNUMBER(SEARCH(Search!$C$4,$AR1273))=TRUE,1,""))</f>
        <v/>
      </c>
      <c r="C1273" s="9" t="str">
        <f>IF(Search!$C$6="x",IF(COUNTA($AQ1273)=1,1,"N"),IF(COUNTA($AQ1273)=1,"N",""))</f>
        <v/>
      </c>
      <c r="D1273" s="9" t="str">
        <f>IF(Search!$O$8="","",IF(ISNUMBER(SEARCH(Search!$O$8,$BD1273))=TRUE,1,""))</f>
        <v/>
      </c>
      <c r="E1273" s="9" t="str">
        <f>IF(Search!$C$7="","",IF(ISNUMBER(SEARCH(Search!$C$7,$AN1273))=TRUE,1,""))</f>
        <v/>
      </c>
      <c r="F1273" s="9" t="str">
        <f>IF(Search!$C$8="","",IF(ISNUMBER(SEARCH(Search!$C$8,$AO1273))=TRUE,1,""))</f>
        <v/>
      </c>
      <c r="G1273" s="9" t="str">
        <f>IF(Search!$F$4="","",IF(Inventory!$AJ1273&lt;Search!$F$4,"",1))</f>
        <v/>
      </c>
      <c r="H1273" s="9" t="str">
        <f>IF(Search!$F$5="","",IF(Inventory!$AJ1273&gt;Search!$F$5,"",1))</f>
        <v/>
      </c>
      <c r="I1273" s="9" t="str">
        <f>IF(Search!$F$7="","",IF(Search!$F$8="",IF(ISNUMBER(SEARCH(Search!$F$7,$AL1273))=TRUE,1,""),""))</f>
        <v/>
      </c>
      <c r="J1273" s="9" t="str">
        <f>IF($AL1273=Search!$F$8,1,"")</f>
        <v/>
      </c>
      <c r="K1273" s="9" t="str">
        <f>IF(Search!$I$4="","",IF(COUNTA($AS1273)=1,IF(Search!$I$4="N","N",1),""))</f>
        <v/>
      </c>
      <c r="L1273" s="9" t="str">
        <f>IF(Search!$I$5="","",IF($AS1273="RC",1,""))</f>
        <v/>
      </c>
      <c r="M1273" s="9" t="str">
        <f>IF(Search!$I$6="","",IF($AS1273="RCP",1,""))</f>
        <v/>
      </c>
      <c r="N1273" s="9" t="str">
        <f>IF(Search!$I$8="","",IF(COUNTA($AT1273)=1,IF(Search!$I$8="N","N",1),""))</f>
        <v/>
      </c>
      <c r="O1273" s="9" t="str">
        <f>IF(Search!$L$4="","",IF(COUNTA($AU1273)=1,IF(Search!$L$4="N","N",1),""))</f>
        <v/>
      </c>
      <c r="P1273" s="9" t="str">
        <f>IF(Search!$L$5="","",IF(ISNUMBER(SEARCH("Jersey",$AU1273))=TRUE,IF(Search!$L$5="N","N",1),""))</f>
        <v/>
      </c>
      <c r="Q1273" s="9" t="str">
        <f>IF(Search!$L$6="","",IF(ISNUMBER(SEARCH("Patch",$AU1273))=TRUE,IF(Search!$L$6="N","N",1),""))</f>
        <v/>
      </c>
      <c r="R1273" s="9" t="str">
        <f>IF(Search!$L$7="","",IF(ISNUMBER(SEARCH("Shield",$AU1273))=TRUE,IF(Search!$L$7="N","N",1),""))</f>
        <v/>
      </c>
      <c r="S1273" s="9" t="str">
        <f>IF(Search!$L$8="","",IF(ISNUMBER(SEARCH("Stick",$AU1273))=TRUE,IF(Search!$L$8="N","N",1),""))</f>
        <v/>
      </c>
      <c r="T1273" s="9" t="str">
        <f>IF(Search!$O$4="","",IF(COUNTA($AW1273)=1,IF(Search!$O$4="N","N",1),""))</f>
        <v/>
      </c>
      <c r="U1273" s="9" t="str">
        <f>IF(Search!$O$5="","",IF($AW1273="","",IF($AW1273&lt;Search!$O$5,"",1)))</f>
        <v/>
      </c>
      <c r="V1273" s="9" t="str">
        <f>IF(Search!$O$6="","",IF($AW1273="","",IF($AW1273&gt;Search!$O$6,"",1)))</f>
        <v/>
      </c>
      <c r="W1273" s="9" t="str">
        <f>IF(Search!$U$4="","",IF($AX1273="","",1))</f>
        <v/>
      </c>
      <c r="X1273" s="9" t="str">
        <f>IF(Search!$U$5="","",IF(ISNUMBER(SEARCH(Search!$U$5,$AX1273))=TRUE,IF(Search!$U$5="N","N",1),""))</f>
        <v/>
      </c>
      <c r="Y1273" s="9" t="str">
        <f>IF(Search!$U$6="","",IF($AY1273&lt;Search!$U$6,"",1))</f>
        <v/>
      </c>
      <c r="Z1273" s="9" t="str">
        <f>IF(Search!$R$4="","",IF(Inventory!$BA1273&lt;Search!$R$4,"",1))</f>
        <v/>
      </c>
      <c r="AA1273" s="9" t="str">
        <f>IF(Search!$R$5="","",IF($BA1273&gt;Search!$R$5,"",1))</f>
        <v/>
      </c>
      <c r="AB1273" s="9" t="str">
        <f>IF(Search!$R$6="","",IF($BB1273&lt;Search!$R$6,"",1))</f>
        <v/>
      </c>
      <c r="AC1273" s="9" t="str">
        <f>IF(Search!$R$7="","",IF($BB1273&lt;Search!$R$7,"",1))</f>
        <v/>
      </c>
      <c r="AD1273" s="45" t="str">
        <f>IF(COUNTIF($A1273:$AC1273,"n")&gt;0,"",IF(SUM($A1273:$AC1273)=COUNTA(Search!$C$4:$C$8,Search!$F$4:$F$8,Search!$I$4:$I$6,Search!$I$8,Search!$L$4:$L$8,Search!$O$4:$O$8,Search!$R$4:$R$7,Search!$U$4:$U$7)-COUNTIF(Search!$C$4:$U$7,"n"),1+LARGE($AD$1:AD1272,1),""))</f>
        <v/>
      </c>
      <c r="AE1273" s="45" t="str">
        <f t="shared" si="60"/>
        <v/>
      </c>
      <c r="AF1273" s="45" t="str">
        <f>IF(AD1273="","",COUNTIF($AE$1:$AE1272,$AE1273)+RANK($AE1273,$AE$2:$AE$10540,1))</f>
        <v/>
      </c>
      <c r="AG1273" s="45" t="str">
        <f t="shared" si="61"/>
        <v/>
      </c>
      <c r="AH1273" s="45" t="str">
        <f>IF($AD1273="","",COUNTIF($AG$1:$AG1272,$AG1273)+RANK($AG1273,$AG$1:$AG$10539,0))</f>
        <v/>
      </c>
      <c r="AI1273" s="10" t="str">
        <f t="shared" si="62"/>
        <v>2008-09 Upper Deck #492 Tom Cavanagh YG SJS    /   $6</v>
      </c>
      <c r="AJ1273" s="11">
        <v>2008</v>
      </c>
      <c r="AK1273" s="17" t="s">
        <v>1985</v>
      </c>
      <c r="AL1273" s="12" t="s">
        <v>7</v>
      </c>
      <c r="AM1273" s="10">
        <v>492</v>
      </c>
      <c r="AN1273" s="12" t="s">
        <v>822</v>
      </c>
      <c r="AO1273" s="9" t="s">
        <v>1928</v>
      </c>
      <c r="AP1273" s="9"/>
      <c r="AQ1273" s="9"/>
      <c r="AR1273" s="14" t="s">
        <v>2128</v>
      </c>
      <c r="AS1273" s="9"/>
      <c r="AT1273" s="9"/>
      <c r="AU1273" s="9"/>
      <c r="AV1273" s="13"/>
      <c r="AW1273" s="13"/>
      <c r="AX1273" s="9"/>
      <c r="AY1273" s="9"/>
      <c r="AZ1273" s="9"/>
      <c r="BA1273" s="40">
        <v>6</v>
      </c>
      <c r="BB1273" s="33"/>
      <c r="BC1273" s="36"/>
      <c r="BD1273" s="12" t="s">
        <v>1771</v>
      </c>
    </row>
    <row r="1274" spans="1:56" s="12" customFormat="1" x14ac:dyDescent="0.2">
      <c r="A1274" s="9" t="str">
        <f>IF(Search!$C$5="","",IF(COUNTA(Inventory!$AP1274)=1,1,""))</f>
        <v/>
      </c>
      <c r="B1274" s="9" t="str">
        <f>IF(Search!$C$4="","",IF(ISNUMBER(SEARCH(Search!$C$4,$AR1274))=TRUE,1,""))</f>
        <v/>
      </c>
      <c r="C1274" s="9" t="str">
        <f>IF(Search!$C$6="x",IF(COUNTA($AQ1274)=1,1,"N"),IF(COUNTA($AQ1274)=1,"N",""))</f>
        <v/>
      </c>
      <c r="D1274" s="9" t="str">
        <f>IF(Search!$O$8="","",IF(ISNUMBER(SEARCH(Search!$O$8,$BD1274))=TRUE,1,""))</f>
        <v/>
      </c>
      <c r="E1274" s="9" t="str">
        <f>IF(Search!$C$7="","",IF(ISNUMBER(SEARCH(Search!$C$7,$AN1274))=TRUE,1,""))</f>
        <v/>
      </c>
      <c r="F1274" s="9" t="str">
        <f>IF(Search!$C$8="","",IF(ISNUMBER(SEARCH(Search!$C$8,$AO1274))=TRUE,1,""))</f>
        <v/>
      </c>
      <c r="G1274" s="9" t="str">
        <f>IF(Search!$F$4="","",IF(Inventory!$AJ1274&lt;Search!$F$4,"",1))</f>
        <v/>
      </c>
      <c r="H1274" s="9" t="str">
        <f>IF(Search!$F$5="","",IF(Inventory!$AJ1274&gt;Search!$F$5,"",1))</f>
        <v/>
      </c>
      <c r="I1274" s="9" t="str">
        <f>IF(Search!$F$7="","",IF(Search!$F$8="",IF(ISNUMBER(SEARCH(Search!$F$7,$AL1274))=TRUE,1,""),""))</f>
        <v/>
      </c>
      <c r="J1274" s="9" t="str">
        <f>IF($AL1274=Search!$F$8,1,"")</f>
        <v/>
      </c>
      <c r="K1274" s="9" t="str">
        <f>IF(Search!$I$4="","",IF(COUNTA($AS1274)=1,IF(Search!$I$4="N","N",1),""))</f>
        <v/>
      </c>
      <c r="L1274" s="9" t="str">
        <f>IF(Search!$I$5="","",IF($AS1274="RC",1,""))</f>
        <v/>
      </c>
      <c r="M1274" s="9" t="str">
        <f>IF(Search!$I$6="","",IF($AS1274="RCP",1,""))</f>
        <v/>
      </c>
      <c r="N1274" s="9" t="str">
        <f>IF(Search!$I$8="","",IF(COUNTA($AT1274)=1,IF(Search!$I$8="N","N",1),""))</f>
        <v/>
      </c>
      <c r="O1274" s="9" t="str">
        <f>IF(Search!$L$4="","",IF(COUNTA($AU1274)=1,IF(Search!$L$4="N","N",1),""))</f>
        <v/>
      </c>
      <c r="P1274" s="9" t="str">
        <f>IF(Search!$L$5="","",IF(ISNUMBER(SEARCH("Jersey",$AU1274))=TRUE,IF(Search!$L$5="N","N",1),""))</f>
        <v/>
      </c>
      <c r="Q1274" s="9" t="str">
        <f>IF(Search!$L$6="","",IF(ISNUMBER(SEARCH("Patch",$AU1274))=TRUE,IF(Search!$L$6="N","N",1),""))</f>
        <v/>
      </c>
      <c r="R1274" s="9" t="str">
        <f>IF(Search!$L$7="","",IF(ISNUMBER(SEARCH("Shield",$AU1274))=TRUE,IF(Search!$L$7="N","N",1),""))</f>
        <v/>
      </c>
      <c r="S1274" s="9" t="str">
        <f>IF(Search!$L$8="","",IF(ISNUMBER(SEARCH("Stick",$AU1274))=TRUE,IF(Search!$L$8="N","N",1),""))</f>
        <v/>
      </c>
      <c r="T1274" s="9" t="str">
        <f>IF(Search!$O$4="","",IF(COUNTA($AW1274)=1,IF(Search!$O$4="N","N",1),""))</f>
        <v/>
      </c>
      <c r="U1274" s="9" t="str">
        <f>IF(Search!$O$5="","",IF($AW1274="","",IF($AW1274&lt;Search!$O$5,"",1)))</f>
        <v/>
      </c>
      <c r="V1274" s="9" t="str">
        <f>IF(Search!$O$6="","",IF($AW1274="","",IF($AW1274&gt;Search!$O$6,"",1)))</f>
        <v/>
      </c>
      <c r="W1274" s="9" t="str">
        <f>IF(Search!$U$4="","",IF($AX1274="","",1))</f>
        <v/>
      </c>
      <c r="X1274" s="9" t="str">
        <f>IF(Search!$U$5="","",IF(ISNUMBER(SEARCH(Search!$U$5,$AX1274))=TRUE,IF(Search!$U$5="N","N",1),""))</f>
        <v/>
      </c>
      <c r="Y1274" s="9" t="str">
        <f>IF(Search!$U$6="","",IF($AY1274&lt;Search!$U$6,"",1))</f>
        <v/>
      </c>
      <c r="Z1274" s="9" t="str">
        <f>IF(Search!$R$4="","",IF(Inventory!$BA1274&lt;Search!$R$4,"",1))</f>
        <v/>
      </c>
      <c r="AA1274" s="9" t="str">
        <f>IF(Search!$R$5="","",IF($BA1274&gt;Search!$R$5,"",1))</f>
        <v/>
      </c>
      <c r="AB1274" s="9" t="str">
        <f>IF(Search!$R$6="","",IF($BB1274&lt;Search!$R$6,"",1))</f>
        <v/>
      </c>
      <c r="AC1274" s="9" t="str">
        <f>IF(Search!$R$7="","",IF($BB1274&lt;Search!$R$7,"",1))</f>
        <v/>
      </c>
      <c r="AD1274" s="45" t="str">
        <f>IF(COUNTIF($A1274:$AC1274,"n")&gt;0,"",IF(SUM($A1274:$AC1274)=COUNTA(Search!$C$4:$C$8,Search!$F$4:$F$8,Search!$I$4:$I$6,Search!$I$8,Search!$L$4:$L$8,Search!$O$4:$O$8,Search!$R$4:$R$7,Search!$U$4:$U$7)-COUNTIF(Search!$C$4:$U$7,"n"),1+LARGE($AD$1:AD1273,1),""))</f>
        <v/>
      </c>
      <c r="AE1274" s="45" t="str">
        <f t="shared" si="60"/>
        <v/>
      </c>
      <c r="AF1274" s="45" t="str">
        <f>IF(AD1274="","",COUNTIF($AE$1:$AE1273,$AE1274)+RANK($AE1274,$AE$2:$AE$10540,1))</f>
        <v/>
      </c>
      <c r="AG1274" s="45" t="str">
        <f t="shared" si="61"/>
        <v/>
      </c>
      <c r="AH1274" s="45" t="str">
        <f>IF($AD1274="","",COUNTIF($AG$1:$AG1273,$AG1274)+RANK($AG1274,$AG$1:$AG$10539,0))</f>
        <v/>
      </c>
      <c r="AI1274" s="10" t="str">
        <f t="shared" si="62"/>
        <v>2008-09 Upper Deck #494 Justin Pogge YG TOR    /   $8</v>
      </c>
      <c r="AJ1274" s="11">
        <v>2008</v>
      </c>
      <c r="AK1274" s="17" t="s">
        <v>1985</v>
      </c>
      <c r="AL1274" s="12" t="s">
        <v>7</v>
      </c>
      <c r="AM1274" s="10">
        <v>494</v>
      </c>
      <c r="AN1274" s="12" t="s">
        <v>823</v>
      </c>
      <c r="AO1274" s="9" t="s">
        <v>1904</v>
      </c>
      <c r="AP1274" s="9"/>
      <c r="AQ1274" s="9"/>
      <c r="AR1274" s="14" t="s">
        <v>2128</v>
      </c>
      <c r="AS1274" s="9"/>
      <c r="AT1274" s="9"/>
      <c r="AU1274" s="9"/>
      <c r="AV1274" s="13"/>
      <c r="AW1274" s="13"/>
      <c r="AX1274" s="9"/>
      <c r="AY1274" s="9"/>
      <c r="AZ1274" s="9"/>
      <c r="BA1274" s="40">
        <v>8</v>
      </c>
      <c r="BB1274" s="33"/>
      <c r="BC1274" s="36"/>
      <c r="BD1274" s="12" t="s">
        <v>1771</v>
      </c>
    </row>
    <row r="1275" spans="1:56" s="12" customFormat="1" x14ac:dyDescent="0.2">
      <c r="A1275" s="9" t="str">
        <f>IF(Search!$C$5="","",IF(COUNTA(Inventory!$AP1275)=1,1,""))</f>
        <v/>
      </c>
      <c r="B1275" s="9" t="str">
        <f>IF(Search!$C$4="","",IF(ISNUMBER(SEARCH(Search!$C$4,$AR1275))=TRUE,1,""))</f>
        <v/>
      </c>
      <c r="C1275" s="9" t="str">
        <f>IF(Search!$C$6="x",IF(COUNTA($AQ1275)=1,1,"N"),IF(COUNTA($AQ1275)=1,"N",""))</f>
        <v/>
      </c>
      <c r="D1275" s="9" t="str">
        <f>IF(Search!$O$8="","",IF(ISNUMBER(SEARCH(Search!$O$8,$BD1275))=TRUE,1,""))</f>
        <v/>
      </c>
      <c r="E1275" s="9" t="str">
        <f>IF(Search!$C$7="","",IF(ISNUMBER(SEARCH(Search!$C$7,$AN1275))=TRUE,1,""))</f>
        <v/>
      </c>
      <c r="F1275" s="9" t="str">
        <f>IF(Search!$C$8="","",IF(ISNUMBER(SEARCH(Search!$C$8,$AO1275))=TRUE,1,""))</f>
        <v/>
      </c>
      <c r="G1275" s="9" t="str">
        <f>IF(Search!$F$4="","",IF(Inventory!$AJ1275&lt;Search!$F$4,"",1))</f>
        <v/>
      </c>
      <c r="H1275" s="9" t="str">
        <f>IF(Search!$F$5="","",IF(Inventory!$AJ1275&gt;Search!$F$5,"",1))</f>
        <v/>
      </c>
      <c r="I1275" s="9" t="str">
        <f>IF(Search!$F$7="","",IF(Search!$F$8="",IF(ISNUMBER(SEARCH(Search!$F$7,$AL1275))=TRUE,1,""),""))</f>
        <v/>
      </c>
      <c r="J1275" s="9" t="str">
        <f>IF($AL1275=Search!$F$8,1,"")</f>
        <v/>
      </c>
      <c r="K1275" s="9" t="str">
        <f>IF(Search!$I$4="","",IF(COUNTA($AS1275)=1,IF(Search!$I$4="N","N",1),""))</f>
        <v/>
      </c>
      <c r="L1275" s="9" t="str">
        <f>IF(Search!$I$5="","",IF($AS1275="RC",1,""))</f>
        <v/>
      </c>
      <c r="M1275" s="9" t="str">
        <f>IF(Search!$I$6="","",IF($AS1275="RCP",1,""))</f>
        <v/>
      </c>
      <c r="N1275" s="9" t="str">
        <f>IF(Search!$I$8="","",IF(COUNTA($AT1275)=1,IF(Search!$I$8="N","N",1),""))</f>
        <v/>
      </c>
      <c r="O1275" s="9" t="str">
        <f>IF(Search!$L$4="","",IF(COUNTA($AU1275)=1,IF(Search!$L$4="N","N",1),""))</f>
        <v/>
      </c>
      <c r="P1275" s="9" t="str">
        <f>IF(Search!$L$5="","",IF(ISNUMBER(SEARCH("Jersey",$AU1275))=TRUE,IF(Search!$L$5="N","N",1),""))</f>
        <v/>
      </c>
      <c r="Q1275" s="9" t="str">
        <f>IF(Search!$L$6="","",IF(ISNUMBER(SEARCH("Patch",$AU1275))=TRUE,IF(Search!$L$6="N","N",1),""))</f>
        <v/>
      </c>
      <c r="R1275" s="9" t="str">
        <f>IF(Search!$L$7="","",IF(ISNUMBER(SEARCH("Shield",$AU1275))=TRUE,IF(Search!$L$7="N","N",1),""))</f>
        <v/>
      </c>
      <c r="S1275" s="9" t="str">
        <f>IF(Search!$L$8="","",IF(ISNUMBER(SEARCH("Stick",$AU1275))=TRUE,IF(Search!$L$8="N","N",1),""))</f>
        <v/>
      </c>
      <c r="T1275" s="9" t="str">
        <f>IF(Search!$O$4="","",IF(COUNTA($AW1275)=1,IF(Search!$O$4="N","N",1),""))</f>
        <v/>
      </c>
      <c r="U1275" s="9" t="str">
        <f>IF(Search!$O$5="","",IF($AW1275="","",IF($AW1275&lt;Search!$O$5,"",1)))</f>
        <v/>
      </c>
      <c r="V1275" s="9" t="str">
        <f>IF(Search!$O$6="","",IF($AW1275="","",IF($AW1275&gt;Search!$O$6,"",1)))</f>
        <v/>
      </c>
      <c r="W1275" s="9" t="str">
        <f>IF(Search!$U$4="","",IF($AX1275="","",1))</f>
        <v/>
      </c>
      <c r="X1275" s="9" t="str">
        <f>IF(Search!$U$5="","",IF(ISNUMBER(SEARCH(Search!$U$5,$AX1275))=TRUE,IF(Search!$U$5="N","N",1),""))</f>
        <v/>
      </c>
      <c r="Y1275" s="9" t="str">
        <f>IF(Search!$U$6="","",IF($AY1275&lt;Search!$U$6,"",1))</f>
        <v/>
      </c>
      <c r="Z1275" s="9" t="str">
        <f>IF(Search!$R$4="","",IF(Inventory!$BA1275&lt;Search!$R$4,"",1))</f>
        <v/>
      </c>
      <c r="AA1275" s="9" t="str">
        <f>IF(Search!$R$5="","",IF($BA1275&gt;Search!$R$5,"",1))</f>
        <v/>
      </c>
      <c r="AB1275" s="9" t="str">
        <f>IF(Search!$R$6="","",IF($BB1275&lt;Search!$R$6,"",1))</f>
        <v/>
      </c>
      <c r="AC1275" s="9" t="str">
        <f>IF(Search!$R$7="","",IF($BB1275&lt;Search!$R$7,"",1))</f>
        <v/>
      </c>
      <c r="AD1275" s="45" t="str">
        <f>IF(COUNTIF($A1275:$AC1275,"n")&gt;0,"",IF(SUM($A1275:$AC1275)=COUNTA(Search!$C$4:$C$8,Search!$F$4:$F$8,Search!$I$4:$I$6,Search!$I$8,Search!$L$4:$L$8,Search!$O$4:$O$8,Search!$R$4:$R$7,Search!$U$4:$U$7)-COUNTIF(Search!$C$4:$U$7,"n"),1+LARGE($AD$1:AD1274,1),""))</f>
        <v/>
      </c>
      <c r="AE1275" s="45" t="str">
        <f t="shared" si="60"/>
        <v/>
      </c>
      <c r="AF1275" s="45" t="str">
        <f>IF(AD1275="","",COUNTIF($AE$1:$AE1274,$AE1275)+RANK($AE1275,$AE$2:$AE$10540,1))</f>
        <v/>
      </c>
      <c r="AG1275" s="45" t="str">
        <f t="shared" si="61"/>
        <v/>
      </c>
      <c r="AH1275" s="45" t="str">
        <f>IF($AD1275="","",COUNTIF($AG$1:$AG1274,$AG1275)+RANK($AG1275,$AG$1:$AG$10539,0))</f>
        <v/>
      </c>
      <c r="AI1275" s="10" t="str">
        <f t="shared" si="62"/>
        <v>2008-09 Upper Deck #495 Nikolai Kulemin YG TOR    /   $8</v>
      </c>
      <c r="AJ1275" s="11">
        <v>2008</v>
      </c>
      <c r="AK1275" s="17" t="s">
        <v>1985</v>
      </c>
      <c r="AL1275" s="12" t="s">
        <v>7</v>
      </c>
      <c r="AM1275" s="10">
        <v>495</v>
      </c>
      <c r="AN1275" s="12" t="s">
        <v>824</v>
      </c>
      <c r="AO1275" s="9" t="s">
        <v>1904</v>
      </c>
      <c r="AP1275" s="9"/>
      <c r="AQ1275" s="9"/>
      <c r="AR1275" s="14" t="s">
        <v>2128</v>
      </c>
      <c r="AS1275" s="9"/>
      <c r="AT1275" s="9"/>
      <c r="AU1275" s="9"/>
      <c r="AV1275" s="13"/>
      <c r="AW1275" s="13"/>
      <c r="AX1275" s="9"/>
      <c r="AY1275" s="9"/>
      <c r="AZ1275" s="9"/>
      <c r="BA1275" s="40">
        <v>8</v>
      </c>
      <c r="BB1275" s="33"/>
      <c r="BC1275" s="36"/>
      <c r="BD1275" s="12" t="s">
        <v>1771</v>
      </c>
    </row>
    <row r="1276" spans="1:56" s="12" customFormat="1" x14ac:dyDescent="0.2">
      <c r="A1276" s="9" t="str">
        <f>IF(Search!$C$5="","",IF(COUNTA(Inventory!$AP1276)=1,1,""))</f>
        <v/>
      </c>
      <c r="B1276" s="9" t="str">
        <f>IF(Search!$C$4="","",IF(ISNUMBER(SEARCH(Search!$C$4,$AR1276))=TRUE,1,""))</f>
        <v/>
      </c>
      <c r="C1276" s="9" t="str">
        <f>IF(Search!$C$6="x",IF(COUNTA($AQ1276)=1,1,"N"),IF(COUNTA($AQ1276)=1,"N",""))</f>
        <v/>
      </c>
      <c r="D1276" s="9" t="str">
        <f>IF(Search!$O$8="","",IF(ISNUMBER(SEARCH(Search!$O$8,$BD1276))=TRUE,1,""))</f>
        <v/>
      </c>
      <c r="E1276" s="9" t="str">
        <f>IF(Search!$C$7="","",IF(ISNUMBER(SEARCH(Search!$C$7,$AN1276))=TRUE,1,""))</f>
        <v/>
      </c>
      <c r="F1276" s="9" t="str">
        <f>IF(Search!$C$8="","",IF(ISNUMBER(SEARCH(Search!$C$8,$AO1276))=TRUE,1,""))</f>
        <v/>
      </c>
      <c r="G1276" s="9" t="str">
        <f>IF(Search!$F$4="","",IF(Inventory!$AJ1276&lt;Search!$F$4,"",1))</f>
        <v/>
      </c>
      <c r="H1276" s="9" t="str">
        <f>IF(Search!$F$5="","",IF(Inventory!$AJ1276&gt;Search!$F$5,"",1))</f>
        <v/>
      </c>
      <c r="I1276" s="9" t="str">
        <f>IF(Search!$F$7="","",IF(Search!$F$8="",IF(ISNUMBER(SEARCH(Search!$F$7,$AL1276))=TRUE,1,""),""))</f>
        <v/>
      </c>
      <c r="J1276" s="9" t="str">
        <f>IF($AL1276=Search!$F$8,1,"")</f>
        <v/>
      </c>
      <c r="K1276" s="9" t="str">
        <f>IF(Search!$I$4="","",IF(COUNTA($AS1276)=1,IF(Search!$I$4="N","N",1),""))</f>
        <v/>
      </c>
      <c r="L1276" s="9" t="str">
        <f>IF(Search!$I$5="","",IF($AS1276="RC",1,""))</f>
        <v/>
      </c>
      <c r="M1276" s="9" t="str">
        <f>IF(Search!$I$6="","",IF($AS1276="RCP",1,""))</f>
        <v/>
      </c>
      <c r="N1276" s="9" t="str">
        <f>IF(Search!$I$8="","",IF(COUNTA($AT1276)=1,IF(Search!$I$8="N","N",1),""))</f>
        <v/>
      </c>
      <c r="O1276" s="9" t="str">
        <f>IF(Search!$L$4="","",IF(COUNTA($AU1276)=1,IF(Search!$L$4="N","N",1),""))</f>
        <v/>
      </c>
      <c r="P1276" s="9" t="str">
        <f>IF(Search!$L$5="","",IF(ISNUMBER(SEARCH("Jersey",$AU1276))=TRUE,IF(Search!$L$5="N","N",1),""))</f>
        <v/>
      </c>
      <c r="Q1276" s="9" t="str">
        <f>IF(Search!$L$6="","",IF(ISNUMBER(SEARCH("Patch",$AU1276))=TRUE,IF(Search!$L$6="N","N",1),""))</f>
        <v/>
      </c>
      <c r="R1276" s="9" t="str">
        <f>IF(Search!$L$7="","",IF(ISNUMBER(SEARCH("Shield",$AU1276))=TRUE,IF(Search!$L$7="N","N",1),""))</f>
        <v/>
      </c>
      <c r="S1276" s="9" t="str">
        <f>IF(Search!$L$8="","",IF(ISNUMBER(SEARCH("Stick",$AU1276))=TRUE,IF(Search!$L$8="N","N",1),""))</f>
        <v/>
      </c>
      <c r="T1276" s="9" t="str">
        <f>IF(Search!$O$4="","",IF(COUNTA($AW1276)=1,IF(Search!$O$4="N","N",1),""))</f>
        <v/>
      </c>
      <c r="U1276" s="9" t="str">
        <f>IF(Search!$O$5="","",IF($AW1276="","",IF($AW1276&lt;Search!$O$5,"",1)))</f>
        <v/>
      </c>
      <c r="V1276" s="9" t="str">
        <f>IF(Search!$O$6="","",IF($AW1276="","",IF($AW1276&gt;Search!$O$6,"",1)))</f>
        <v/>
      </c>
      <c r="W1276" s="9" t="str">
        <f>IF(Search!$U$4="","",IF($AX1276="","",1))</f>
        <v/>
      </c>
      <c r="X1276" s="9" t="str">
        <f>IF(Search!$U$5="","",IF(ISNUMBER(SEARCH(Search!$U$5,$AX1276))=TRUE,IF(Search!$U$5="N","N",1),""))</f>
        <v/>
      </c>
      <c r="Y1276" s="9" t="str">
        <f>IF(Search!$U$6="","",IF($AY1276&lt;Search!$U$6,"",1))</f>
        <v/>
      </c>
      <c r="Z1276" s="9" t="str">
        <f>IF(Search!$R$4="","",IF(Inventory!$BA1276&lt;Search!$R$4,"",1))</f>
        <v/>
      </c>
      <c r="AA1276" s="9" t="str">
        <f>IF(Search!$R$5="","",IF($BA1276&gt;Search!$R$5,"",1))</f>
        <v/>
      </c>
      <c r="AB1276" s="9" t="str">
        <f>IF(Search!$R$6="","",IF($BB1276&lt;Search!$R$6,"",1))</f>
        <v/>
      </c>
      <c r="AC1276" s="9" t="str">
        <f>IF(Search!$R$7="","",IF($BB1276&lt;Search!$R$7,"",1))</f>
        <v/>
      </c>
      <c r="AD1276" s="45" t="str">
        <f>IF(COUNTIF($A1276:$AC1276,"n")&gt;0,"",IF(SUM($A1276:$AC1276)=COUNTA(Search!$C$4:$C$8,Search!$F$4:$F$8,Search!$I$4:$I$6,Search!$I$8,Search!$L$4:$L$8,Search!$O$4:$O$8,Search!$R$4:$R$7,Search!$U$4:$U$7)-COUNTIF(Search!$C$4:$U$7,"n"),1+LARGE($AD$1:AD1275,1),""))</f>
        <v/>
      </c>
      <c r="AE1276" s="45" t="str">
        <f t="shared" si="60"/>
        <v/>
      </c>
      <c r="AF1276" s="45" t="str">
        <f>IF(AD1276="","",COUNTIF($AE$1:$AE1275,$AE1276)+RANK($AE1276,$AE$2:$AE$10540,1))</f>
        <v/>
      </c>
      <c r="AG1276" s="45" t="str">
        <f t="shared" si="61"/>
        <v/>
      </c>
      <c r="AH1276" s="45" t="str">
        <f>IF($AD1276="","",COUNTIF($AG$1:$AG1275,$AG1276)+RANK($AG1276,$AG$1:$AG$10539,0))</f>
        <v/>
      </c>
      <c r="AI1276" s="10" t="str">
        <f t="shared" si="62"/>
        <v>2008-09 Upper Deck #496 Jonas Frogren YG TOR    /   $5</v>
      </c>
      <c r="AJ1276" s="11">
        <v>2008</v>
      </c>
      <c r="AK1276" s="17" t="s">
        <v>1985</v>
      </c>
      <c r="AL1276" s="12" t="s">
        <v>7</v>
      </c>
      <c r="AM1276" s="10">
        <v>496</v>
      </c>
      <c r="AN1276" s="12" t="s">
        <v>825</v>
      </c>
      <c r="AO1276" s="9" t="s">
        <v>1904</v>
      </c>
      <c r="AP1276" s="9"/>
      <c r="AQ1276" s="9"/>
      <c r="AR1276" s="14" t="s">
        <v>2128</v>
      </c>
      <c r="AS1276" s="9"/>
      <c r="AT1276" s="9"/>
      <c r="AU1276" s="9"/>
      <c r="AV1276" s="13"/>
      <c r="AW1276" s="13"/>
      <c r="AX1276" s="9"/>
      <c r="AY1276" s="9"/>
      <c r="AZ1276" s="9"/>
      <c r="BA1276" s="40">
        <v>5</v>
      </c>
      <c r="BB1276" s="33"/>
      <c r="BC1276" s="36"/>
      <c r="BD1276" s="12" t="s">
        <v>1771</v>
      </c>
    </row>
    <row r="1277" spans="1:56" s="12" customFormat="1" x14ac:dyDescent="0.2">
      <c r="A1277" s="9" t="str">
        <f>IF(Search!$C$5="","",IF(COUNTA(Inventory!$AP1277)=1,1,""))</f>
        <v/>
      </c>
      <c r="B1277" s="9" t="str">
        <f>IF(Search!$C$4="","",IF(ISNUMBER(SEARCH(Search!$C$4,$AR1277))=TRUE,1,""))</f>
        <v/>
      </c>
      <c r="C1277" s="9" t="str">
        <f>IF(Search!$C$6="x",IF(COUNTA($AQ1277)=1,1,"N"),IF(COUNTA($AQ1277)=1,"N",""))</f>
        <v/>
      </c>
      <c r="D1277" s="9" t="str">
        <f>IF(Search!$O$8="","",IF(ISNUMBER(SEARCH(Search!$O$8,$BD1277))=TRUE,1,""))</f>
        <v/>
      </c>
      <c r="E1277" s="9" t="str">
        <f>IF(Search!$C$7="","",IF(ISNUMBER(SEARCH(Search!$C$7,$AN1277))=TRUE,1,""))</f>
        <v/>
      </c>
      <c r="F1277" s="9" t="str">
        <f>IF(Search!$C$8="","",IF(ISNUMBER(SEARCH(Search!$C$8,$AO1277))=TRUE,1,""))</f>
        <v/>
      </c>
      <c r="G1277" s="9" t="str">
        <f>IF(Search!$F$4="","",IF(Inventory!$AJ1277&lt;Search!$F$4,"",1))</f>
        <v/>
      </c>
      <c r="H1277" s="9" t="str">
        <f>IF(Search!$F$5="","",IF(Inventory!$AJ1277&gt;Search!$F$5,"",1))</f>
        <v/>
      </c>
      <c r="I1277" s="9" t="str">
        <f>IF(Search!$F$7="","",IF(Search!$F$8="",IF(ISNUMBER(SEARCH(Search!$F$7,$AL1277))=TRUE,1,""),""))</f>
        <v/>
      </c>
      <c r="J1277" s="9" t="str">
        <f>IF($AL1277=Search!$F$8,1,"")</f>
        <v/>
      </c>
      <c r="K1277" s="9" t="str">
        <f>IF(Search!$I$4="","",IF(COUNTA($AS1277)=1,IF(Search!$I$4="N","N",1),""))</f>
        <v/>
      </c>
      <c r="L1277" s="9" t="str">
        <f>IF(Search!$I$5="","",IF($AS1277="RC",1,""))</f>
        <v/>
      </c>
      <c r="M1277" s="9" t="str">
        <f>IF(Search!$I$6="","",IF($AS1277="RCP",1,""))</f>
        <v/>
      </c>
      <c r="N1277" s="9" t="str">
        <f>IF(Search!$I$8="","",IF(COUNTA($AT1277)=1,IF(Search!$I$8="N","N",1),""))</f>
        <v/>
      </c>
      <c r="O1277" s="9" t="str">
        <f>IF(Search!$L$4="","",IF(COUNTA($AU1277)=1,IF(Search!$L$4="N","N",1),""))</f>
        <v/>
      </c>
      <c r="P1277" s="9" t="str">
        <f>IF(Search!$L$5="","",IF(ISNUMBER(SEARCH("Jersey",$AU1277))=TRUE,IF(Search!$L$5="N","N",1),""))</f>
        <v/>
      </c>
      <c r="Q1277" s="9" t="str">
        <f>IF(Search!$L$6="","",IF(ISNUMBER(SEARCH("Patch",$AU1277))=TRUE,IF(Search!$L$6="N","N",1),""))</f>
        <v/>
      </c>
      <c r="R1277" s="9" t="str">
        <f>IF(Search!$L$7="","",IF(ISNUMBER(SEARCH("Shield",$AU1277))=TRUE,IF(Search!$L$7="N","N",1),""))</f>
        <v/>
      </c>
      <c r="S1277" s="9" t="str">
        <f>IF(Search!$L$8="","",IF(ISNUMBER(SEARCH("Stick",$AU1277))=TRUE,IF(Search!$L$8="N","N",1),""))</f>
        <v/>
      </c>
      <c r="T1277" s="9" t="str">
        <f>IF(Search!$O$4="","",IF(COUNTA($AW1277)=1,IF(Search!$O$4="N","N",1),""))</f>
        <v/>
      </c>
      <c r="U1277" s="9" t="str">
        <f>IF(Search!$O$5="","",IF($AW1277="","",IF($AW1277&lt;Search!$O$5,"",1)))</f>
        <v/>
      </c>
      <c r="V1277" s="9" t="str">
        <f>IF(Search!$O$6="","",IF($AW1277="","",IF($AW1277&gt;Search!$O$6,"",1)))</f>
        <v/>
      </c>
      <c r="W1277" s="9" t="str">
        <f>IF(Search!$U$4="","",IF($AX1277="","",1))</f>
        <v/>
      </c>
      <c r="X1277" s="9" t="str">
        <f>IF(Search!$U$5="","",IF(ISNUMBER(SEARCH(Search!$U$5,$AX1277))=TRUE,IF(Search!$U$5="N","N",1),""))</f>
        <v/>
      </c>
      <c r="Y1277" s="9" t="str">
        <f>IF(Search!$U$6="","",IF($AY1277&lt;Search!$U$6,"",1))</f>
        <v/>
      </c>
      <c r="Z1277" s="9" t="str">
        <f>IF(Search!$R$4="","",IF(Inventory!$BA1277&lt;Search!$R$4,"",1))</f>
        <v/>
      </c>
      <c r="AA1277" s="9" t="str">
        <f>IF(Search!$R$5="","",IF($BA1277&gt;Search!$R$5,"",1))</f>
        <v/>
      </c>
      <c r="AB1277" s="9" t="str">
        <f>IF(Search!$R$6="","",IF($BB1277&lt;Search!$R$6,"",1))</f>
        <v/>
      </c>
      <c r="AC1277" s="9" t="str">
        <f>IF(Search!$R$7="","",IF($BB1277&lt;Search!$R$7,"",1))</f>
        <v/>
      </c>
      <c r="AD1277" s="45" t="str">
        <f>IF(COUNTIF($A1277:$AC1277,"n")&gt;0,"",IF(SUM($A1277:$AC1277)=COUNTA(Search!$C$4:$C$8,Search!$F$4:$F$8,Search!$I$4:$I$6,Search!$I$8,Search!$L$4:$L$8,Search!$O$4:$O$8,Search!$R$4:$R$7,Search!$U$4:$U$7)-COUNTIF(Search!$C$4:$U$7,"n"),1+LARGE($AD$1:AD1276,1),""))</f>
        <v/>
      </c>
      <c r="AE1277" s="45" t="str">
        <f t="shared" si="60"/>
        <v/>
      </c>
      <c r="AF1277" s="45" t="str">
        <f>IF(AD1277="","",COUNTIF($AE$1:$AE1276,$AE1277)+RANK($AE1277,$AE$2:$AE$10540,1))</f>
        <v/>
      </c>
      <c r="AG1277" s="45" t="str">
        <f t="shared" si="61"/>
        <v/>
      </c>
      <c r="AH1277" s="45" t="str">
        <f>IF($AD1277="","",COUNTIF($AG$1:$AG1276,$AG1277)+RANK($AG1277,$AG$1:$AG$10539,0))</f>
        <v/>
      </c>
      <c r="AI1277" s="10" t="str">
        <f t="shared" si="62"/>
        <v>2008-09 Upper Deck Captains Calling #CPT1 Sidney Crosby PIT    /   $</v>
      </c>
      <c r="AJ1277" s="11">
        <v>2008</v>
      </c>
      <c r="AK1277" s="17" t="s">
        <v>1985</v>
      </c>
      <c r="AL1277" s="12" t="s">
        <v>826</v>
      </c>
      <c r="AM1277" s="10" t="s">
        <v>829</v>
      </c>
      <c r="AN1277" s="12" t="s">
        <v>596</v>
      </c>
      <c r="AO1277" s="9" t="s">
        <v>1916</v>
      </c>
      <c r="AP1277" s="9"/>
      <c r="AQ1277" s="9"/>
      <c r="AR1277" s="14"/>
      <c r="AS1277" s="9"/>
      <c r="AT1277" s="9"/>
      <c r="AU1277" s="9"/>
      <c r="AV1277" s="13"/>
      <c r="AW1277" s="13"/>
      <c r="AX1277" s="9"/>
      <c r="AY1277" s="9"/>
      <c r="AZ1277" s="9"/>
      <c r="BA1277" s="33"/>
      <c r="BB1277" s="33"/>
      <c r="BC1277" s="36"/>
      <c r="BD1277" s="12" t="s">
        <v>1771</v>
      </c>
    </row>
    <row r="1278" spans="1:56" s="12" customFormat="1" x14ac:dyDescent="0.2">
      <c r="A1278" s="9" t="str">
        <f>IF(Search!$C$5="","",IF(COUNTA(Inventory!$AP1278)=1,1,""))</f>
        <v/>
      </c>
      <c r="B1278" s="9" t="str">
        <f>IF(Search!$C$4="","",IF(ISNUMBER(SEARCH(Search!$C$4,$AR1278))=TRUE,1,""))</f>
        <v/>
      </c>
      <c r="C1278" s="9" t="str">
        <f>IF(Search!$C$6="x",IF(COUNTA($AQ1278)=1,1,"N"),IF(COUNTA($AQ1278)=1,"N",""))</f>
        <v/>
      </c>
      <c r="D1278" s="9" t="str">
        <f>IF(Search!$O$8="","",IF(ISNUMBER(SEARCH(Search!$O$8,$BD1278))=TRUE,1,""))</f>
        <v/>
      </c>
      <c r="E1278" s="9" t="str">
        <f>IF(Search!$C$7="","",IF(ISNUMBER(SEARCH(Search!$C$7,$AN1278))=TRUE,1,""))</f>
        <v/>
      </c>
      <c r="F1278" s="9" t="str">
        <f>IF(Search!$C$8="","",IF(ISNUMBER(SEARCH(Search!$C$8,$AO1278))=TRUE,1,""))</f>
        <v/>
      </c>
      <c r="G1278" s="9" t="str">
        <f>IF(Search!$F$4="","",IF(Inventory!$AJ1278&lt;Search!$F$4,"",1))</f>
        <v/>
      </c>
      <c r="H1278" s="9" t="str">
        <f>IF(Search!$F$5="","",IF(Inventory!$AJ1278&gt;Search!$F$5,"",1))</f>
        <v/>
      </c>
      <c r="I1278" s="9" t="str">
        <f>IF(Search!$F$7="","",IF(Search!$F$8="",IF(ISNUMBER(SEARCH(Search!$F$7,$AL1278))=TRUE,1,""),""))</f>
        <v/>
      </c>
      <c r="J1278" s="9" t="str">
        <f>IF($AL1278=Search!$F$8,1,"")</f>
        <v/>
      </c>
      <c r="K1278" s="9" t="str">
        <f>IF(Search!$I$4="","",IF(COUNTA($AS1278)=1,IF(Search!$I$4="N","N",1),""))</f>
        <v/>
      </c>
      <c r="L1278" s="9" t="str">
        <f>IF(Search!$I$5="","",IF($AS1278="RC",1,""))</f>
        <v/>
      </c>
      <c r="M1278" s="9" t="str">
        <f>IF(Search!$I$6="","",IF($AS1278="RCP",1,""))</f>
        <v/>
      </c>
      <c r="N1278" s="9" t="str">
        <f>IF(Search!$I$8="","",IF(COUNTA($AT1278)=1,IF(Search!$I$8="N","N",1),""))</f>
        <v/>
      </c>
      <c r="O1278" s="9" t="str">
        <f>IF(Search!$L$4="","",IF(COUNTA($AU1278)=1,IF(Search!$L$4="N","N",1),""))</f>
        <v/>
      </c>
      <c r="P1278" s="9" t="str">
        <f>IF(Search!$L$5="","",IF(ISNUMBER(SEARCH("Jersey",$AU1278))=TRUE,IF(Search!$L$5="N","N",1),""))</f>
        <v/>
      </c>
      <c r="Q1278" s="9" t="str">
        <f>IF(Search!$L$6="","",IF(ISNUMBER(SEARCH("Patch",$AU1278))=TRUE,IF(Search!$L$6="N","N",1),""))</f>
        <v/>
      </c>
      <c r="R1278" s="9" t="str">
        <f>IF(Search!$L$7="","",IF(ISNUMBER(SEARCH("Shield",$AU1278))=TRUE,IF(Search!$L$7="N","N",1),""))</f>
        <v/>
      </c>
      <c r="S1278" s="9" t="str">
        <f>IF(Search!$L$8="","",IF(ISNUMBER(SEARCH("Stick",$AU1278))=TRUE,IF(Search!$L$8="N","N",1),""))</f>
        <v/>
      </c>
      <c r="T1278" s="9" t="str">
        <f>IF(Search!$O$4="","",IF(COUNTA($AW1278)=1,IF(Search!$O$4="N","N",1),""))</f>
        <v/>
      </c>
      <c r="U1278" s="9" t="str">
        <f>IF(Search!$O$5="","",IF($AW1278="","",IF($AW1278&lt;Search!$O$5,"",1)))</f>
        <v/>
      </c>
      <c r="V1278" s="9" t="str">
        <f>IF(Search!$O$6="","",IF($AW1278="","",IF($AW1278&gt;Search!$O$6,"",1)))</f>
        <v/>
      </c>
      <c r="W1278" s="9" t="str">
        <f>IF(Search!$U$4="","",IF($AX1278="","",1))</f>
        <v/>
      </c>
      <c r="X1278" s="9" t="str">
        <f>IF(Search!$U$5="","",IF(ISNUMBER(SEARCH(Search!$U$5,$AX1278))=TRUE,IF(Search!$U$5="N","N",1),""))</f>
        <v/>
      </c>
      <c r="Y1278" s="9" t="str">
        <f>IF(Search!$U$6="","",IF($AY1278&lt;Search!$U$6,"",1))</f>
        <v/>
      </c>
      <c r="Z1278" s="9" t="str">
        <f>IF(Search!$R$4="","",IF(Inventory!$BA1278&lt;Search!$R$4,"",1))</f>
        <v/>
      </c>
      <c r="AA1278" s="9" t="str">
        <f>IF(Search!$R$5="","",IF($BA1278&gt;Search!$R$5,"",1))</f>
        <v/>
      </c>
      <c r="AB1278" s="9" t="str">
        <f>IF(Search!$R$6="","",IF($BB1278&lt;Search!$R$6,"",1))</f>
        <v/>
      </c>
      <c r="AC1278" s="9" t="str">
        <f>IF(Search!$R$7="","",IF($BB1278&lt;Search!$R$7,"",1))</f>
        <v/>
      </c>
      <c r="AD1278" s="45" t="str">
        <f>IF(COUNTIF($A1278:$AC1278,"n")&gt;0,"",IF(SUM($A1278:$AC1278)=COUNTA(Search!$C$4:$C$8,Search!$F$4:$F$8,Search!$I$4:$I$6,Search!$I$8,Search!$L$4:$L$8,Search!$O$4:$O$8,Search!$R$4:$R$7,Search!$U$4:$U$7)-COUNTIF(Search!$C$4:$U$7,"n"),1+LARGE($AD$1:AD1277,1),""))</f>
        <v/>
      </c>
      <c r="AE1278" s="45" t="str">
        <f t="shared" si="60"/>
        <v/>
      </c>
      <c r="AF1278" s="45" t="str">
        <f>IF(AD1278="","",COUNTIF($AE$1:$AE1277,$AE1278)+RANK($AE1278,$AE$2:$AE$10540,1))</f>
        <v/>
      </c>
      <c r="AG1278" s="45" t="str">
        <f t="shared" si="61"/>
        <v/>
      </c>
      <c r="AH1278" s="45" t="str">
        <f>IF($AD1278="","",COUNTIF($AG$1:$AG1277,$AG1278)+RANK($AG1278,$AG$1:$AG$10539,0))</f>
        <v/>
      </c>
      <c r="AI1278" s="10" t="str">
        <f t="shared" si="62"/>
        <v>2008-09 Upper Deck Captains Calling #CPT2 Jarome Iginla CGY    /   $</v>
      </c>
      <c r="AJ1278" s="11">
        <v>2008</v>
      </c>
      <c r="AK1278" s="17" t="s">
        <v>1985</v>
      </c>
      <c r="AL1278" s="12" t="s">
        <v>826</v>
      </c>
      <c r="AM1278" s="10" t="s">
        <v>828</v>
      </c>
      <c r="AN1278" s="12" t="s">
        <v>275</v>
      </c>
      <c r="AO1278" s="9" t="s">
        <v>1910</v>
      </c>
      <c r="AP1278" s="9"/>
      <c r="AQ1278" s="9"/>
      <c r="AR1278" s="14"/>
      <c r="AS1278" s="9"/>
      <c r="AT1278" s="9"/>
      <c r="AU1278" s="9"/>
      <c r="AV1278" s="13"/>
      <c r="AW1278" s="13"/>
      <c r="AX1278" s="9"/>
      <c r="AY1278" s="9"/>
      <c r="AZ1278" s="9"/>
      <c r="BA1278" s="33"/>
      <c r="BB1278" s="33"/>
      <c r="BC1278" s="36"/>
      <c r="BD1278" s="12" t="s">
        <v>1771</v>
      </c>
    </row>
    <row r="1279" spans="1:56" s="12" customFormat="1" x14ac:dyDescent="0.2">
      <c r="A1279" s="9" t="str">
        <f>IF(Search!$C$5="","",IF(COUNTA(Inventory!$AP1279)=1,1,""))</f>
        <v/>
      </c>
      <c r="B1279" s="9" t="str">
        <f>IF(Search!$C$4="","",IF(ISNUMBER(SEARCH(Search!$C$4,$AR1279))=TRUE,1,""))</f>
        <v/>
      </c>
      <c r="C1279" s="9" t="str">
        <f>IF(Search!$C$6="x",IF(COUNTA($AQ1279)=1,1,"N"),IF(COUNTA($AQ1279)=1,"N",""))</f>
        <v/>
      </c>
      <c r="D1279" s="9" t="str">
        <f>IF(Search!$O$8="","",IF(ISNUMBER(SEARCH(Search!$O$8,$BD1279))=TRUE,1,""))</f>
        <v/>
      </c>
      <c r="E1279" s="9" t="str">
        <f>IF(Search!$C$7="","",IF(ISNUMBER(SEARCH(Search!$C$7,$AN1279))=TRUE,1,""))</f>
        <v/>
      </c>
      <c r="F1279" s="9" t="str">
        <f>IF(Search!$C$8="","",IF(ISNUMBER(SEARCH(Search!$C$8,$AO1279))=TRUE,1,""))</f>
        <v/>
      </c>
      <c r="G1279" s="9" t="str">
        <f>IF(Search!$F$4="","",IF(Inventory!$AJ1279&lt;Search!$F$4,"",1))</f>
        <v/>
      </c>
      <c r="H1279" s="9" t="str">
        <f>IF(Search!$F$5="","",IF(Inventory!$AJ1279&gt;Search!$F$5,"",1))</f>
        <v/>
      </c>
      <c r="I1279" s="9" t="str">
        <f>IF(Search!$F$7="","",IF(Search!$F$8="",IF(ISNUMBER(SEARCH(Search!$F$7,$AL1279))=TRUE,1,""),""))</f>
        <v/>
      </c>
      <c r="J1279" s="9" t="str">
        <f>IF($AL1279=Search!$F$8,1,"")</f>
        <v/>
      </c>
      <c r="K1279" s="9" t="str">
        <f>IF(Search!$I$4="","",IF(COUNTA($AS1279)=1,IF(Search!$I$4="N","N",1),""))</f>
        <v/>
      </c>
      <c r="L1279" s="9" t="str">
        <f>IF(Search!$I$5="","",IF($AS1279="RC",1,""))</f>
        <v/>
      </c>
      <c r="M1279" s="9" t="str">
        <f>IF(Search!$I$6="","",IF($AS1279="RCP",1,""))</f>
        <v/>
      </c>
      <c r="N1279" s="9" t="str">
        <f>IF(Search!$I$8="","",IF(COUNTA($AT1279)=1,IF(Search!$I$8="N","N",1),""))</f>
        <v/>
      </c>
      <c r="O1279" s="9" t="str">
        <f>IF(Search!$L$4="","",IF(COUNTA($AU1279)=1,IF(Search!$L$4="N","N",1),""))</f>
        <v/>
      </c>
      <c r="P1279" s="9" t="str">
        <f>IF(Search!$L$5="","",IF(ISNUMBER(SEARCH("Jersey",$AU1279))=TRUE,IF(Search!$L$5="N","N",1),""))</f>
        <v/>
      </c>
      <c r="Q1279" s="9" t="str">
        <f>IF(Search!$L$6="","",IF(ISNUMBER(SEARCH("Patch",$AU1279))=TRUE,IF(Search!$L$6="N","N",1),""))</f>
        <v/>
      </c>
      <c r="R1279" s="9" t="str">
        <f>IF(Search!$L$7="","",IF(ISNUMBER(SEARCH("Shield",$AU1279))=TRUE,IF(Search!$L$7="N","N",1),""))</f>
        <v/>
      </c>
      <c r="S1279" s="9" t="str">
        <f>IF(Search!$L$8="","",IF(ISNUMBER(SEARCH("Stick",$AU1279))=TRUE,IF(Search!$L$8="N","N",1),""))</f>
        <v/>
      </c>
      <c r="T1279" s="9" t="str">
        <f>IF(Search!$O$4="","",IF(COUNTA($AW1279)=1,IF(Search!$O$4="N","N",1),""))</f>
        <v/>
      </c>
      <c r="U1279" s="9" t="str">
        <f>IF(Search!$O$5="","",IF($AW1279="","",IF($AW1279&lt;Search!$O$5,"",1)))</f>
        <v/>
      </c>
      <c r="V1279" s="9" t="str">
        <f>IF(Search!$O$6="","",IF($AW1279="","",IF($AW1279&gt;Search!$O$6,"",1)))</f>
        <v/>
      </c>
      <c r="W1279" s="9" t="str">
        <f>IF(Search!$U$4="","",IF($AX1279="","",1))</f>
        <v/>
      </c>
      <c r="X1279" s="9" t="str">
        <f>IF(Search!$U$5="","",IF(ISNUMBER(SEARCH(Search!$U$5,$AX1279))=TRUE,IF(Search!$U$5="N","N",1),""))</f>
        <v/>
      </c>
      <c r="Y1279" s="9" t="str">
        <f>IF(Search!$U$6="","",IF($AY1279&lt;Search!$U$6,"",1))</f>
        <v/>
      </c>
      <c r="Z1279" s="9" t="str">
        <f>IF(Search!$R$4="","",IF(Inventory!$BA1279&lt;Search!$R$4,"",1))</f>
        <v/>
      </c>
      <c r="AA1279" s="9" t="str">
        <f>IF(Search!$R$5="","",IF($BA1279&gt;Search!$R$5,"",1))</f>
        <v/>
      </c>
      <c r="AB1279" s="9" t="str">
        <f>IF(Search!$R$6="","",IF($BB1279&lt;Search!$R$6,"",1))</f>
        <v/>
      </c>
      <c r="AC1279" s="9" t="str">
        <f>IF(Search!$R$7="","",IF($BB1279&lt;Search!$R$7,"",1))</f>
        <v/>
      </c>
      <c r="AD1279" s="45" t="str">
        <f>IF(COUNTIF($A1279:$AC1279,"n")&gt;0,"",IF(SUM($A1279:$AC1279)=COUNTA(Search!$C$4:$C$8,Search!$F$4:$F$8,Search!$I$4:$I$6,Search!$I$8,Search!$L$4:$L$8,Search!$O$4:$O$8,Search!$R$4:$R$7,Search!$U$4:$U$7)-COUNTIF(Search!$C$4:$U$7,"n"),1+LARGE($AD$1:AD1278,1),""))</f>
        <v/>
      </c>
      <c r="AE1279" s="45" t="str">
        <f t="shared" si="60"/>
        <v/>
      </c>
      <c r="AF1279" s="45" t="str">
        <f>IF(AD1279="","",COUNTIF($AE$1:$AE1278,$AE1279)+RANK($AE1279,$AE$2:$AE$10540,1))</f>
        <v/>
      </c>
      <c r="AG1279" s="45" t="str">
        <f t="shared" si="61"/>
        <v/>
      </c>
      <c r="AH1279" s="45" t="str">
        <f>IF($AD1279="","",COUNTIF($AG$1:$AG1278,$AG1279)+RANK($AG1279,$AG$1:$AG$10539,0))</f>
        <v/>
      </c>
      <c r="AI1279" s="10" t="str">
        <f t="shared" si="62"/>
        <v>2008-09 Upper Deck Captains Calling #CPT6 Brenden Morrow     /   $</v>
      </c>
      <c r="AJ1279" s="11">
        <v>2008</v>
      </c>
      <c r="AK1279" s="17" t="s">
        <v>1985</v>
      </c>
      <c r="AL1279" s="12" t="s">
        <v>826</v>
      </c>
      <c r="AM1279" s="10" t="s">
        <v>827</v>
      </c>
      <c r="AN1279" s="12" t="s">
        <v>579</v>
      </c>
      <c r="AO1279" s="9"/>
      <c r="AP1279" s="9"/>
      <c r="AQ1279" s="9"/>
      <c r="AR1279" s="14"/>
      <c r="AS1279" s="9"/>
      <c r="AT1279" s="9"/>
      <c r="AU1279" s="9"/>
      <c r="AV1279" s="13"/>
      <c r="AW1279" s="13"/>
      <c r="AX1279" s="9"/>
      <c r="AY1279" s="9"/>
      <c r="AZ1279" s="9"/>
      <c r="BA1279" s="33"/>
      <c r="BB1279" s="33"/>
      <c r="BC1279" s="36"/>
      <c r="BD1279" s="12" t="s">
        <v>1771</v>
      </c>
    </row>
    <row r="1280" spans="1:56" s="12" customFormat="1" x14ac:dyDescent="0.2">
      <c r="A1280" s="9" t="str">
        <f>IF(Search!$C$5="","",IF(COUNTA(Inventory!$AP1280)=1,1,""))</f>
        <v/>
      </c>
      <c r="B1280" s="9" t="str">
        <f>IF(Search!$C$4="","",IF(ISNUMBER(SEARCH(Search!$C$4,$AR1280))=TRUE,1,""))</f>
        <v/>
      </c>
      <c r="C1280" s="9" t="str">
        <f>IF(Search!$C$6="x",IF(COUNTA($AQ1280)=1,1,"N"),IF(COUNTA($AQ1280)=1,"N",""))</f>
        <v/>
      </c>
      <c r="D1280" s="9" t="str">
        <f>IF(Search!$O$8="","",IF(ISNUMBER(SEARCH(Search!$O$8,$BD1280))=TRUE,1,""))</f>
        <v/>
      </c>
      <c r="E1280" s="9" t="str">
        <f>IF(Search!$C$7="","",IF(ISNUMBER(SEARCH(Search!$C$7,$AN1280))=TRUE,1,""))</f>
        <v/>
      </c>
      <c r="F1280" s="9" t="str">
        <f>IF(Search!$C$8="","",IF(ISNUMBER(SEARCH(Search!$C$8,$AO1280))=TRUE,1,""))</f>
        <v/>
      </c>
      <c r="G1280" s="9" t="str">
        <f>IF(Search!$F$4="","",IF(Inventory!$AJ1280&lt;Search!$F$4,"",1))</f>
        <v/>
      </c>
      <c r="H1280" s="9" t="str">
        <f>IF(Search!$F$5="","",IF(Inventory!$AJ1280&gt;Search!$F$5,"",1))</f>
        <v/>
      </c>
      <c r="I1280" s="9" t="str">
        <f>IF(Search!$F$7="","",IF(Search!$F$8="",IF(ISNUMBER(SEARCH(Search!$F$7,$AL1280))=TRUE,1,""),""))</f>
        <v/>
      </c>
      <c r="J1280" s="9" t="str">
        <f>IF($AL1280=Search!$F$8,1,"")</f>
        <v/>
      </c>
      <c r="K1280" s="9" t="str">
        <f>IF(Search!$I$4="","",IF(COUNTA($AS1280)=1,IF(Search!$I$4="N","N",1),""))</f>
        <v/>
      </c>
      <c r="L1280" s="9" t="str">
        <f>IF(Search!$I$5="","",IF($AS1280="RC",1,""))</f>
        <v/>
      </c>
      <c r="M1280" s="9" t="str">
        <f>IF(Search!$I$6="","",IF($AS1280="RCP",1,""))</f>
        <v/>
      </c>
      <c r="N1280" s="9" t="str">
        <f>IF(Search!$I$8="","",IF(COUNTA($AT1280)=1,IF(Search!$I$8="N","N",1),""))</f>
        <v/>
      </c>
      <c r="O1280" s="9" t="str">
        <f>IF(Search!$L$4="","",IF(COUNTA($AU1280)=1,IF(Search!$L$4="N","N",1),""))</f>
        <v/>
      </c>
      <c r="P1280" s="9" t="str">
        <f>IF(Search!$L$5="","",IF(ISNUMBER(SEARCH("Jersey",$AU1280))=TRUE,IF(Search!$L$5="N","N",1),""))</f>
        <v/>
      </c>
      <c r="Q1280" s="9" t="str">
        <f>IF(Search!$L$6="","",IF(ISNUMBER(SEARCH("Patch",$AU1280))=TRUE,IF(Search!$L$6="N","N",1),""))</f>
        <v/>
      </c>
      <c r="R1280" s="9" t="str">
        <f>IF(Search!$L$7="","",IF(ISNUMBER(SEARCH("Shield",$AU1280))=TRUE,IF(Search!$L$7="N","N",1),""))</f>
        <v/>
      </c>
      <c r="S1280" s="9" t="str">
        <f>IF(Search!$L$8="","",IF(ISNUMBER(SEARCH("Stick",$AU1280))=TRUE,IF(Search!$L$8="N","N",1),""))</f>
        <v/>
      </c>
      <c r="T1280" s="9" t="str">
        <f>IF(Search!$O$4="","",IF(COUNTA($AW1280)=1,IF(Search!$O$4="N","N",1),""))</f>
        <v/>
      </c>
      <c r="U1280" s="9" t="str">
        <f>IF(Search!$O$5="","",IF($AW1280="","",IF($AW1280&lt;Search!$O$5,"",1)))</f>
        <v/>
      </c>
      <c r="V1280" s="9" t="str">
        <f>IF(Search!$O$6="","",IF($AW1280="","",IF($AW1280&gt;Search!$O$6,"",1)))</f>
        <v/>
      </c>
      <c r="W1280" s="9" t="str">
        <f>IF(Search!$U$4="","",IF($AX1280="","",1))</f>
        <v/>
      </c>
      <c r="X1280" s="9" t="str">
        <f>IF(Search!$U$5="","",IF(ISNUMBER(SEARCH(Search!$U$5,$AX1280))=TRUE,IF(Search!$U$5="N","N",1),""))</f>
        <v/>
      </c>
      <c r="Y1280" s="9" t="str">
        <f>IF(Search!$U$6="","",IF($AY1280&lt;Search!$U$6,"",1))</f>
        <v/>
      </c>
      <c r="Z1280" s="9" t="str">
        <f>IF(Search!$R$4="","",IF(Inventory!$BA1280&lt;Search!$R$4,"",1))</f>
        <v/>
      </c>
      <c r="AA1280" s="9" t="str">
        <f>IF(Search!$R$5="","",IF($BA1280&gt;Search!$R$5,"",1))</f>
        <v/>
      </c>
      <c r="AB1280" s="9" t="str">
        <f>IF(Search!$R$6="","",IF($BB1280&lt;Search!$R$6,"",1))</f>
        <v/>
      </c>
      <c r="AC1280" s="9" t="str">
        <f>IF(Search!$R$7="","",IF($BB1280&lt;Search!$R$7,"",1))</f>
        <v/>
      </c>
      <c r="AD1280" s="45" t="str">
        <f>IF(COUNTIF($A1280:$AC1280,"n")&gt;0,"",IF(SUM($A1280:$AC1280)=COUNTA(Search!$C$4:$C$8,Search!$F$4:$F$8,Search!$I$4:$I$6,Search!$I$8,Search!$L$4:$L$8,Search!$O$4:$O$8,Search!$R$4:$R$7,Search!$U$4:$U$7)-COUNTIF(Search!$C$4:$U$7,"n"),1+LARGE($AD$1:AD1279,1),""))</f>
        <v/>
      </c>
      <c r="AE1280" s="45" t="str">
        <f t="shared" si="60"/>
        <v/>
      </c>
      <c r="AF1280" s="45" t="str">
        <f>IF(AD1280="","",COUNTIF($AE$1:$AE1279,$AE1280)+RANK($AE1280,$AE$2:$AE$10540,1))</f>
        <v/>
      </c>
      <c r="AG1280" s="45" t="str">
        <f t="shared" si="61"/>
        <v/>
      </c>
      <c r="AH1280" s="45" t="str">
        <f>IF($AD1280="","",COUNTIF($AG$1:$AG1279,$AG1280)+RANK($AG1280,$AG$1:$AG$10539,0))</f>
        <v/>
      </c>
      <c r="AI1280" s="10" t="str">
        <f t="shared" si="62"/>
        <v>2008-09 Upper Deck Champ's #185 Luke Schenn     /   $</v>
      </c>
      <c r="AJ1280" s="11">
        <v>2008</v>
      </c>
      <c r="AK1280" s="17" t="s">
        <v>1985</v>
      </c>
      <c r="AL1280" s="12" t="s">
        <v>830</v>
      </c>
      <c r="AM1280" s="10">
        <v>185</v>
      </c>
      <c r="AN1280" s="12" t="s">
        <v>755</v>
      </c>
      <c r="AO1280" s="9"/>
      <c r="AP1280" s="9"/>
      <c r="AQ1280" s="9"/>
      <c r="AR1280" s="14"/>
      <c r="AS1280" s="9"/>
      <c r="AT1280" s="9"/>
      <c r="AU1280" s="9"/>
      <c r="AV1280" s="13"/>
      <c r="AW1280" s="13"/>
      <c r="AX1280" s="9"/>
      <c r="AY1280" s="9"/>
      <c r="AZ1280" s="9"/>
      <c r="BA1280" s="33"/>
      <c r="BB1280" s="33"/>
      <c r="BC1280" s="36"/>
      <c r="BD1280" s="12" t="s">
        <v>1771</v>
      </c>
    </row>
    <row r="1281" spans="1:56" s="12" customFormat="1" x14ac:dyDescent="0.2">
      <c r="A1281" s="9" t="str">
        <f>IF(Search!$C$5="","",IF(COUNTA(Inventory!$AP1281)=1,1,""))</f>
        <v/>
      </c>
      <c r="B1281" s="9" t="str">
        <f>IF(Search!$C$4="","",IF(ISNUMBER(SEARCH(Search!$C$4,$AR1281))=TRUE,1,""))</f>
        <v/>
      </c>
      <c r="C1281" s="9" t="str">
        <f>IF(Search!$C$6="x",IF(COUNTA($AQ1281)=1,1,"N"),IF(COUNTA($AQ1281)=1,"N",""))</f>
        <v/>
      </c>
      <c r="D1281" s="9" t="str">
        <f>IF(Search!$O$8="","",IF(ISNUMBER(SEARCH(Search!$O$8,$BD1281))=TRUE,1,""))</f>
        <v/>
      </c>
      <c r="E1281" s="9" t="str">
        <f>IF(Search!$C$7="","",IF(ISNUMBER(SEARCH(Search!$C$7,$AN1281))=TRUE,1,""))</f>
        <v/>
      </c>
      <c r="F1281" s="9" t="str">
        <f>IF(Search!$C$8="","",IF(ISNUMBER(SEARCH(Search!$C$8,$AO1281))=TRUE,1,""))</f>
        <v/>
      </c>
      <c r="G1281" s="9" t="str">
        <f>IF(Search!$F$4="","",IF(Inventory!$AJ1281&lt;Search!$F$4,"",1))</f>
        <v/>
      </c>
      <c r="H1281" s="9" t="str">
        <f>IF(Search!$F$5="","",IF(Inventory!$AJ1281&gt;Search!$F$5,"",1))</f>
        <v/>
      </c>
      <c r="I1281" s="9" t="str">
        <f>IF(Search!$F$7="","",IF(Search!$F$8="",IF(ISNUMBER(SEARCH(Search!$F$7,$AL1281))=TRUE,1,""),""))</f>
        <v/>
      </c>
      <c r="J1281" s="9" t="str">
        <f>IF($AL1281=Search!$F$8,1,"")</f>
        <v/>
      </c>
      <c r="K1281" s="9" t="str">
        <f>IF(Search!$I$4="","",IF(COUNTA($AS1281)=1,IF(Search!$I$4="N","N",1),""))</f>
        <v/>
      </c>
      <c r="L1281" s="9" t="str">
        <f>IF(Search!$I$5="","",IF($AS1281="RC",1,""))</f>
        <v/>
      </c>
      <c r="M1281" s="9" t="str">
        <f>IF(Search!$I$6="","",IF($AS1281="RCP",1,""))</f>
        <v/>
      </c>
      <c r="N1281" s="9" t="str">
        <f>IF(Search!$I$8="","",IF(COUNTA($AT1281)=1,IF(Search!$I$8="N","N",1),""))</f>
        <v/>
      </c>
      <c r="O1281" s="9" t="str">
        <f>IF(Search!$L$4="","",IF(COUNTA($AU1281)=1,IF(Search!$L$4="N","N",1),""))</f>
        <v/>
      </c>
      <c r="P1281" s="9" t="str">
        <f>IF(Search!$L$5="","",IF(ISNUMBER(SEARCH("Jersey",$AU1281))=TRUE,IF(Search!$L$5="N","N",1),""))</f>
        <v/>
      </c>
      <c r="Q1281" s="9" t="str">
        <f>IF(Search!$L$6="","",IF(ISNUMBER(SEARCH("Patch",$AU1281))=TRUE,IF(Search!$L$6="N","N",1),""))</f>
        <v/>
      </c>
      <c r="R1281" s="9" t="str">
        <f>IF(Search!$L$7="","",IF(ISNUMBER(SEARCH("Shield",$AU1281))=TRUE,IF(Search!$L$7="N","N",1),""))</f>
        <v/>
      </c>
      <c r="S1281" s="9" t="str">
        <f>IF(Search!$L$8="","",IF(ISNUMBER(SEARCH("Stick",$AU1281))=TRUE,IF(Search!$L$8="N","N",1),""))</f>
        <v/>
      </c>
      <c r="T1281" s="9" t="str">
        <f>IF(Search!$O$4="","",IF(COUNTA($AW1281)=1,IF(Search!$O$4="N","N",1),""))</f>
        <v/>
      </c>
      <c r="U1281" s="9" t="str">
        <f>IF(Search!$O$5="","",IF($AW1281="","",IF($AW1281&lt;Search!$O$5,"",1)))</f>
        <v/>
      </c>
      <c r="V1281" s="9" t="str">
        <f>IF(Search!$O$6="","",IF($AW1281="","",IF($AW1281&gt;Search!$O$6,"",1)))</f>
        <v/>
      </c>
      <c r="W1281" s="9" t="str">
        <f>IF(Search!$U$4="","",IF($AX1281="","",1))</f>
        <v/>
      </c>
      <c r="X1281" s="9" t="str">
        <f>IF(Search!$U$5="","",IF(ISNUMBER(SEARCH(Search!$U$5,$AX1281))=TRUE,IF(Search!$U$5="N","N",1),""))</f>
        <v/>
      </c>
      <c r="Y1281" s="9" t="str">
        <f>IF(Search!$U$6="","",IF($AY1281&lt;Search!$U$6,"",1))</f>
        <v/>
      </c>
      <c r="Z1281" s="9" t="str">
        <f>IF(Search!$R$4="","",IF(Inventory!$BA1281&lt;Search!$R$4,"",1))</f>
        <v/>
      </c>
      <c r="AA1281" s="9" t="str">
        <f>IF(Search!$R$5="","",IF($BA1281&gt;Search!$R$5,"",1))</f>
        <v/>
      </c>
      <c r="AB1281" s="9" t="str">
        <f>IF(Search!$R$6="","",IF($BB1281&lt;Search!$R$6,"",1))</f>
        <v/>
      </c>
      <c r="AC1281" s="9" t="str">
        <f>IF(Search!$R$7="","",IF($BB1281&lt;Search!$R$7,"",1))</f>
        <v/>
      </c>
      <c r="AD1281" s="45" t="str">
        <f>IF(COUNTIF($A1281:$AC1281,"n")&gt;0,"",IF(SUM($A1281:$AC1281)=COUNTA(Search!$C$4:$C$8,Search!$F$4:$F$8,Search!$I$4:$I$6,Search!$I$8,Search!$L$4:$L$8,Search!$O$4:$O$8,Search!$R$4:$R$7,Search!$U$4:$U$7)-COUNTIF(Search!$C$4:$U$7,"n"),1+LARGE($AD$1:AD1280,1),""))</f>
        <v/>
      </c>
      <c r="AE1281" s="45" t="str">
        <f t="shared" si="60"/>
        <v/>
      </c>
      <c r="AF1281" s="45" t="str">
        <f>IF(AD1281="","",COUNTIF($AE$1:$AE1280,$AE1281)+RANK($AE1281,$AE$2:$AE$10540,1))</f>
        <v/>
      </c>
      <c r="AG1281" s="45" t="str">
        <f t="shared" si="61"/>
        <v/>
      </c>
      <c r="AH1281" s="45" t="str">
        <f>IF($AD1281="","",COUNTIF($AG$1:$AG1280,$AG1281)+RANK($AG1281,$AG$1:$AG$10539,0))</f>
        <v/>
      </c>
      <c r="AI1281" s="10" t="str">
        <f t="shared" si="62"/>
        <v>2008-09 Upper Deck Exclusives #16 Vesa Toskala TOR    /   $</v>
      </c>
      <c r="AJ1281" s="11">
        <v>2008</v>
      </c>
      <c r="AK1281" s="17" t="s">
        <v>1985</v>
      </c>
      <c r="AL1281" s="12" t="s">
        <v>514</v>
      </c>
      <c r="AM1281" s="10">
        <v>16</v>
      </c>
      <c r="AN1281" s="12" t="s">
        <v>320</v>
      </c>
      <c r="AO1281" s="9" t="s">
        <v>1904</v>
      </c>
      <c r="AP1281" s="9"/>
      <c r="AQ1281" s="9"/>
      <c r="AR1281" s="14"/>
      <c r="AS1281" s="9"/>
      <c r="AT1281" s="9"/>
      <c r="AU1281" s="9"/>
      <c r="AV1281" s="13"/>
      <c r="AW1281" s="13"/>
      <c r="AX1281" s="9"/>
      <c r="AY1281" s="9"/>
      <c r="AZ1281" s="9"/>
      <c r="BA1281" s="33"/>
      <c r="BB1281" s="33"/>
      <c r="BC1281" s="36"/>
      <c r="BD1281" s="12" t="s">
        <v>1771</v>
      </c>
    </row>
    <row r="1282" spans="1:56" s="12" customFormat="1" x14ac:dyDescent="0.2">
      <c r="A1282" s="9" t="str">
        <f>IF(Search!$C$5="","",IF(COUNTA(Inventory!$AP1282)=1,1,""))</f>
        <v/>
      </c>
      <c r="B1282" s="9" t="str">
        <f>IF(Search!$C$4="","",IF(ISNUMBER(SEARCH(Search!$C$4,$AR1282))=TRUE,1,""))</f>
        <v/>
      </c>
      <c r="C1282" s="9" t="str">
        <f>IF(Search!$C$6="x",IF(COUNTA($AQ1282)=1,1,"N"),IF(COUNTA($AQ1282)=1,"N",""))</f>
        <v/>
      </c>
      <c r="D1282" s="9" t="str">
        <f>IF(Search!$O$8="","",IF(ISNUMBER(SEARCH(Search!$O$8,$BD1282))=TRUE,1,""))</f>
        <v/>
      </c>
      <c r="E1282" s="9" t="str">
        <f>IF(Search!$C$7="","",IF(ISNUMBER(SEARCH(Search!$C$7,$AN1282))=TRUE,1,""))</f>
        <v/>
      </c>
      <c r="F1282" s="9" t="str">
        <f>IF(Search!$C$8="","",IF(ISNUMBER(SEARCH(Search!$C$8,$AO1282))=TRUE,1,""))</f>
        <v/>
      </c>
      <c r="G1282" s="9" t="str">
        <f>IF(Search!$F$4="","",IF(Inventory!$AJ1282&lt;Search!$F$4,"",1))</f>
        <v/>
      </c>
      <c r="H1282" s="9" t="str">
        <f>IF(Search!$F$5="","",IF(Inventory!$AJ1282&gt;Search!$F$5,"",1))</f>
        <v/>
      </c>
      <c r="I1282" s="9" t="str">
        <f>IF(Search!$F$7="","",IF(Search!$F$8="",IF(ISNUMBER(SEARCH(Search!$F$7,$AL1282))=TRUE,1,""),""))</f>
        <v/>
      </c>
      <c r="J1282" s="9" t="str">
        <f>IF($AL1282=Search!$F$8,1,"")</f>
        <v/>
      </c>
      <c r="K1282" s="9" t="str">
        <f>IF(Search!$I$4="","",IF(COUNTA($AS1282)=1,IF(Search!$I$4="N","N",1),""))</f>
        <v/>
      </c>
      <c r="L1282" s="9" t="str">
        <f>IF(Search!$I$5="","",IF($AS1282="RC",1,""))</f>
        <v/>
      </c>
      <c r="M1282" s="9" t="str">
        <f>IF(Search!$I$6="","",IF($AS1282="RCP",1,""))</f>
        <v/>
      </c>
      <c r="N1282" s="9" t="str">
        <f>IF(Search!$I$8="","",IF(COUNTA($AT1282)=1,IF(Search!$I$8="N","N",1),""))</f>
        <v/>
      </c>
      <c r="O1282" s="9" t="str">
        <f>IF(Search!$L$4="","",IF(COUNTA($AU1282)=1,IF(Search!$L$4="N","N",1),""))</f>
        <v/>
      </c>
      <c r="P1282" s="9" t="str">
        <f>IF(Search!$L$5="","",IF(ISNUMBER(SEARCH("Jersey",$AU1282))=TRUE,IF(Search!$L$5="N","N",1),""))</f>
        <v/>
      </c>
      <c r="Q1282" s="9" t="str">
        <f>IF(Search!$L$6="","",IF(ISNUMBER(SEARCH("Patch",$AU1282))=TRUE,IF(Search!$L$6="N","N",1),""))</f>
        <v/>
      </c>
      <c r="R1282" s="9" t="str">
        <f>IF(Search!$L$7="","",IF(ISNUMBER(SEARCH("Shield",$AU1282))=TRUE,IF(Search!$L$7="N","N",1),""))</f>
        <v/>
      </c>
      <c r="S1282" s="9" t="str">
        <f>IF(Search!$L$8="","",IF(ISNUMBER(SEARCH("Stick",$AU1282))=TRUE,IF(Search!$L$8="N","N",1),""))</f>
        <v/>
      </c>
      <c r="T1282" s="9" t="str">
        <f>IF(Search!$O$4="","",IF(COUNTA($AW1282)=1,IF(Search!$O$4="N","N",1),""))</f>
        <v/>
      </c>
      <c r="U1282" s="9" t="str">
        <f>IF(Search!$O$5="","",IF($AW1282="","",IF($AW1282&lt;Search!$O$5,"",1)))</f>
        <v/>
      </c>
      <c r="V1282" s="9" t="str">
        <f>IF(Search!$O$6="","",IF($AW1282="","",IF($AW1282&gt;Search!$O$6,"",1)))</f>
        <v/>
      </c>
      <c r="W1282" s="9" t="str">
        <f>IF(Search!$U$4="","",IF($AX1282="","",1))</f>
        <v/>
      </c>
      <c r="X1282" s="9" t="str">
        <f>IF(Search!$U$5="","",IF(ISNUMBER(SEARCH(Search!$U$5,$AX1282))=TRUE,IF(Search!$U$5="N","N",1),""))</f>
        <v/>
      </c>
      <c r="Y1282" s="9" t="str">
        <f>IF(Search!$U$6="","",IF($AY1282&lt;Search!$U$6,"",1))</f>
        <v/>
      </c>
      <c r="Z1282" s="9" t="str">
        <f>IF(Search!$R$4="","",IF(Inventory!$BA1282&lt;Search!$R$4,"",1))</f>
        <v/>
      </c>
      <c r="AA1282" s="9" t="str">
        <f>IF(Search!$R$5="","",IF($BA1282&gt;Search!$R$5,"",1))</f>
        <v/>
      </c>
      <c r="AB1282" s="9" t="str">
        <f>IF(Search!$R$6="","",IF($BB1282&lt;Search!$R$6,"",1))</f>
        <v/>
      </c>
      <c r="AC1282" s="9" t="str">
        <f>IF(Search!$R$7="","",IF($BB1282&lt;Search!$R$7,"",1))</f>
        <v/>
      </c>
      <c r="AD1282" s="45" t="str">
        <f>IF(COUNTIF($A1282:$AC1282,"n")&gt;0,"",IF(SUM($A1282:$AC1282)=COUNTA(Search!$C$4:$C$8,Search!$F$4:$F$8,Search!$I$4:$I$6,Search!$I$8,Search!$L$4:$L$8,Search!$O$4:$O$8,Search!$R$4:$R$7,Search!$U$4:$U$7)-COUNTIF(Search!$C$4:$U$7,"n"),1+LARGE($AD$1:AD1281,1),""))</f>
        <v/>
      </c>
      <c r="AE1282" s="45" t="str">
        <f t="shared" si="60"/>
        <v/>
      </c>
      <c r="AF1282" s="45" t="str">
        <f>IF(AD1282="","",COUNTIF($AE$1:$AE1281,$AE1282)+RANK($AE1282,$AE$2:$AE$10540,1))</f>
        <v/>
      </c>
      <c r="AG1282" s="45" t="str">
        <f t="shared" si="61"/>
        <v/>
      </c>
      <c r="AH1282" s="45" t="str">
        <f>IF($AD1282="","",COUNTIF($AG$1:$AG1281,$AG1282)+RANK($AG1282,$AG$1:$AG$10539,0))</f>
        <v/>
      </c>
      <c r="AI1282" s="10" t="str">
        <f t="shared" si="62"/>
        <v>2008-09 Upper Deck Exclusives #17 Alexander Steen TOR    /   $</v>
      </c>
      <c r="AJ1282" s="11">
        <v>2008</v>
      </c>
      <c r="AK1282" s="17" t="s">
        <v>1985</v>
      </c>
      <c r="AL1282" s="12" t="s">
        <v>514</v>
      </c>
      <c r="AM1282" s="10">
        <v>17</v>
      </c>
      <c r="AN1282" s="12" t="s">
        <v>550</v>
      </c>
      <c r="AO1282" s="9" t="s">
        <v>1904</v>
      </c>
      <c r="AP1282" s="9"/>
      <c r="AQ1282" s="9"/>
      <c r="AR1282" s="14"/>
      <c r="AS1282" s="9"/>
      <c r="AT1282" s="9"/>
      <c r="AU1282" s="9"/>
      <c r="AV1282" s="13"/>
      <c r="AW1282" s="13"/>
      <c r="AX1282" s="9"/>
      <c r="AY1282" s="9"/>
      <c r="AZ1282" s="9"/>
      <c r="BA1282" s="33"/>
      <c r="BB1282" s="33"/>
      <c r="BC1282" s="36"/>
      <c r="BD1282" s="12" t="s">
        <v>1771</v>
      </c>
    </row>
    <row r="1283" spans="1:56" s="12" customFormat="1" x14ac:dyDescent="0.2">
      <c r="A1283" s="9" t="str">
        <f>IF(Search!$C$5="","",IF(COUNTA(Inventory!$AP1283)=1,1,""))</f>
        <v/>
      </c>
      <c r="B1283" s="9" t="str">
        <f>IF(Search!$C$4="","",IF(ISNUMBER(SEARCH(Search!$C$4,$AR1283))=TRUE,1,""))</f>
        <v/>
      </c>
      <c r="C1283" s="9" t="str">
        <f>IF(Search!$C$6="x",IF(COUNTA($AQ1283)=1,1,"N"),IF(COUNTA($AQ1283)=1,"N",""))</f>
        <v/>
      </c>
      <c r="D1283" s="9" t="str">
        <f>IF(Search!$O$8="","",IF(ISNUMBER(SEARCH(Search!$O$8,$BD1283))=TRUE,1,""))</f>
        <v/>
      </c>
      <c r="E1283" s="9" t="str">
        <f>IF(Search!$C$7="","",IF(ISNUMBER(SEARCH(Search!$C$7,$AN1283))=TRUE,1,""))</f>
        <v/>
      </c>
      <c r="F1283" s="9" t="str">
        <f>IF(Search!$C$8="","",IF(ISNUMBER(SEARCH(Search!$C$8,$AO1283))=TRUE,1,""))</f>
        <v/>
      </c>
      <c r="G1283" s="9" t="str">
        <f>IF(Search!$F$4="","",IF(Inventory!$AJ1283&lt;Search!$F$4,"",1))</f>
        <v/>
      </c>
      <c r="H1283" s="9" t="str">
        <f>IF(Search!$F$5="","",IF(Inventory!$AJ1283&gt;Search!$F$5,"",1))</f>
        <v/>
      </c>
      <c r="I1283" s="9" t="str">
        <f>IF(Search!$F$7="","",IF(Search!$F$8="",IF(ISNUMBER(SEARCH(Search!$F$7,$AL1283))=TRUE,1,""),""))</f>
        <v/>
      </c>
      <c r="J1283" s="9" t="str">
        <f>IF($AL1283=Search!$F$8,1,"")</f>
        <v/>
      </c>
      <c r="K1283" s="9" t="str">
        <f>IF(Search!$I$4="","",IF(COUNTA($AS1283)=1,IF(Search!$I$4="N","N",1),""))</f>
        <v/>
      </c>
      <c r="L1283" s="9" t="str">
        <f>IF(Search!$I$5="","",IF($AS1283="RC",1,""))</f>
        <v/>
      </c>
      <c r="M1283" s="9" t="str">
        <f>IF(Search!$I$6="","",IF($AS1283="RCP",1,""))</f>
        <v/>
      </c>
      <c r="N1283" s="9" t="str">
        <f>IF(Search!$I$8="","",IF(COUNTA($AT1283)=1,IF(Search!$I$8="N","N",1),""))</f>
        <v/>
      </c>
      <c r="O1283" s="9" t="str">
        <f>IF(Search!$L$4="","",IF(COUNTA($AU1283)=1,IF(Search!$L$4="N","N",1),""))</f>
        <v/>
      </c>
      <c r="P1283" s="9" t="str">
        <f>IF(Search!$L$5="","",IF(ISNUMBER(SEARCH("Jersey",$AU1283))=TRUE,IF(Search!$L$5="N","N",1),""))</f>
        <v/>
      </c>
      <c r="Q1283" s="9" t="str">
        <f>IF(Search!$L$6="","",IF(ISNUMBER(SEARCH("Patch",$AU1283))=TRUE,IF(Search!$L$6="N","N",1),""))</f>
        <v/>
      </c>
      <c r="R1283" s="9" t="str">
        <f>IF(Search!$L$7="","",IF(ISNUMBER(SEARCH("Shield",$AU1283))=TRUE,IF(Search!$L$7="N","N",1),""))</f>
        <v/>
      </c>
      <c r="S1283" s="9" t="str">
        <f>IF(Search!$L$8="","",IF(ISNUMBER(SEARCH("Stick",$AU1283))=TRUE,IF(Search!$L$8="N","N",1),""))</f>
        <v/>
      </c>
      <c r="T1283" s="9" t="str">
        <f>IF(Search!$O$4="","",IF(COUNTA($AW1283)=1,IF(Search!$O$4="N","N",1),""))</f>
        <v/>
      </c>
      <c r="U1283" s="9" t="str">
        <f>IF(Search!$O$5="","",IF($AW1283="","",IF($AW1283&lt;Search!$O$5,"",1)))</f>
        <v/>
      </c>
      <c r="V1283" s="9" t="str">
        <f>IF(Search!$O$6="","",IF($AW1283="","",IF($AW1283&gt;Search!$O$6,"",1)))</f>
        <v/>
      </c>
      <c r="W1283" s="9" t="str">
        <f>IF(Search!$U$4="","",IF($AX1283="","",1))</f>
        <v/>
      </c>
      <c r="X1283" s="9" t="str">
        <f>IF(Search!$U$5="","",IF(ISNUMBER(SEARCH(Search!$U$5,$AX1283))=TRUE,IF(Search!$U$5="N","N",1),""))</f>
        <v/>
      </c>
      <c r="Y1283" s="9" t="str">
        <f>IF(Search!$U$6="","",IF($AY1283&lt;Search!$U$6,"",1))</f>
        <v/>
      </c>
      <c r="Z1283" s="9" t="str">
        <f>IF(Search!$R$4="","",IF(Inventory!$BA1283&lt;Search!$R$4,"",1))</f>
        <v/>
      </c>
      <c r="AA1283" s="9" t="str">
        <f>IF(Search!$R$5="","",IF($BA1283&gt;Search!$R$5,"",1))</f>
        <v/>
      </c>
      <c r="AB1283" s="9" t="str">
        <f>IF(Search!$R$6="","",IF($BB1283&lt;Search!$R$6,"",1))</f>
        <v/>
      </c>
      <c r="AC1283" s="9" t="str">
        <f>IF(Search!$R$7="","",IF($BB1283&lt;Search!$R$7,"",1))</f>
        <v/>
      </c>
      <c r="AD1283" s="45" t="str">
        <f>IF(COUNTIF($A1283:$AC1283,"n")&gt;0,"",IF(SUM($A1283:$AC1283)=COUNTA(Search!$C$4:$C$8,Search!$F$4:$F$8,Search!$I$4:$I$6,Search!$I$8,Search!$L$4:$L$8,Search!$O$4:$O$8,Search!$R$4:$R$7,Search!$U$4:$U$7)-COUNTIF(Search!$C$4:$U$7,"n"),1+LARGE($AD$1:AD1282,1),""))</f>
        <v/>
      </c>
      <c r="AE1283" s="45" t="str">
        <f t="shared" ref="AE1283:AE1346" si="63">IF(AD1283="","",COUNTIF($AN$2:$AN$10540,"&lt;="&amp;AN1283))</f>
        <v/>
      </c>
      <c r="AF1283" s="45" t="str">
        <f>IF(AD1283="","",COUNTIF($AE$1:$AE1282,$AE1283)+RANK($AE1283,$AE$2:$AE$10540,1))</f>
        <v/>
      </c>
      <c r="AG1283" s="45" t="str">
        <f t="shared" ref="AG1283:AG1346" si="64">IF($AD1283="","",COUNTIF($BA$2:$BA$10540,"&lt;="&amp;$BA1283))</f>
        <v/>
      </c>
      <c r="AH1283" s="45" t="str">
        <f>IF($AD1283="","",COUNTIF($AG$1:$AG1282,$AG1283)+RANK($AG1283,$AG$1:$AG$10539,0))</f>
        <v/>
      </c>
      <c r="AI1283" s="10" t="str">
        <f t="shared" si="62"/>
        <v>2008-09 Upper Deck Exclusives #18 Tomas Kaberle TOR    /   $</v>
      </c>
      <c r="AJ1283" s="11">
        <v>2008</v>
      </c>
      <c r="AK1283" s="17" t="s">
        <v>1985</v>
      </c>
      <c r="AL1283" s="12" t="s">
        <v>514</v>
      </c>
      <c r="AM1283" s="10">
        <v>18</v>
      </c>
      <c r="AN1283" s="12" t="s">
        <v>512</v>
      </c>
      <c r="AO1283" s="9" t="s">
        <v>1904</v>
      </c>
      <c r="AP1283" s="9"/>
      <c r="AQ1283" s="9"/>
      <c r="AR1283" s="14"/>
      <c r="AS1283" s="9"/>
      <c r="AT1283" s="9"/>
      <c r="AU1283" s="9"/>
      <c r="AV1283" s="13"/>
      <c r="AW1283" s="13"/>
      <c r="AX1283" s="9"/>
      <c r="AY1283" s="9"/>
      <c r="AZ1283" s="9"/>
      <c r="BA1283" s="33"/>
      <c r="BB1283" s="33"/>
      <c r="BC1283" s="36"/>
      <c r="BD1283" s="12" t="s">
        <v>1771</v>
      </c>
    </row>
    <row r="1284" spans="1:56" s="12" customFormat="1" x14ac:dyDescent="0.2">
      <c r="A1284" s="9" t="str">
        <f>IF(Search!$C$5="","",IF(COUNTA(Inventory!$AP1284)=1,1,""))</f>
        <v/>
      </c>
      <c r="B1284" s="9" t="str">
        <f>IF(Search!$C$4="","",IF(ISNUMBER(SEARCH(Search!$C$4,$AR1284))=TRUE,1,""))</f>
        <v/>
      </c>
      <c r="C1284" s="9" t="str">
        <f>IF(Search!$C$6="x",IF(COUNTA($AQ1284)=1,1,"N"),IF(COUNTA($AQ1284)=1,"N",""))</f>
        <v/>
      </c>
      <c r="D1284" s="9" t="str">
        <f>IF(Search!$O$8="","",IF(ISNUMBER(SEARCH(Search!$O$8,$BD1284))=TRUE,1,""))</f>
        <v/>
      </c>
      <c r="E1284" s="9" t="str">
        <f>IF(Search!$C$7="","",IF(ISNUMBER(SEARCH(Search!$C$7,$AN1284))=TRUE,1,""))</f>
        <v/>
      </c>
      <c r="F1284" s="9" t="str">
        <f>IF(Search!$C$8="","",IF(ISNUMBER(SEARCH(Search!$C$8,$AO1284))=TRUE,1,""))</f>
        <v/>
      </c>
      <c r="G1284" s="9" t="str">
        <f>IF(Search!$F$4="","",IF(Inventory!$AJ1284&lt;Search!$F$4,"",1))</f>
        <v/>
      </c>
      <c r="H1284" s="9" t="str">
        <f>IF(Search!$F$5="","",IF(Inventory!$AJ1284&gt;Search!$F$5,"",1))</f>
        <v/>
      </c>
      <c r="I1284" s="9" t="str">
        <f>IF(Search!$F$7="","",IF(Search!$F$8="",IF(ISNUMBER(SEARCH(Search!$F$7,$AL1284))=TRUE,1,""),""))</f>
        <v/>
      </c>
      <c r="J1284" s="9" t="str">
        <f>IF($AL1284=Search!$F$8,1,"")</f>
        <v/>
      </c>
      <c r="K1284" s="9" t="str">
        <f>IF(Search!$I$4="","",IF(COUNTA($AS1284)=1,IF(Search!$I$4="N","N",1),""))</f>
        <v/>
      </c>
      <c r="L1284" s="9" t="str">
        <f>IF(Search!$I$5="","",IF($AS1284="RC",1,""))</f>
        <v/>
      </c>
      <c r="M1284" s="9" t="str">
        <f>IF(Search!$I$6="","",IF($AS1284="RCP",1,""))</f>
        <v/>
      </c>
      <c r="N1284" s="9" t="str">
        <f>IF(Search!$I$8="","",IF(COUNTA($AT1284)=1,IF(Search!$I$8="N","N",1),""))</f>
        <v/>
      </c>
      <c r="O1284" s="9" t="str">
        <f>IF(Search!$L$4="","",IF(COUNTA($AU1284)=1,IF(Search!$L$4="N","N",1),""))</f>
        <v/>
      </c>
      <c r="P1284" s="9" t="str">
        <f>IF(Search!$L$5="","",IF(ISNUMBER(SEARCH("Jersey",$AU1284))=TRUE,IF(Search!$L$5="N","N",1),""))</f>
        <v/>
      </c>
      <c r="Q1284" s="9" t="str">
        <f>IF(Search!$L$6="","",IF(ISNUMBER(SEARCH("Patch",$AU1284))=TRUE,IF(Search!$L$6="N","N",1),""))</f>
        <v/>
      </c>
      <c r="R1284" s="9" t="str">
        <f>IF(Search!$L$7="","",IF(ISNUMBER(SEARCH("Shield",$AU1284))=TRUE,IF(Search!$L$7="N","N",1),""))</f>
        <v/>
      </c>
      <c r="S1284" s="9" t="str">
        <f>IF(Search!$L$8="","",IF(ISNUMBER(SEARCH("Stick",$AU1284))=TRUE,IF(Search!$L$8="N","N",1),""))</f>
        <v/>
      </c>
      <c r="T1284" s="9" t="str">
        <f>IF(Search!$O$4="","",IF(COUNTA($AW1284)=1,IF(Search!$O$4="N","N",1),""))</f>
        <v/>
      </c>
      <c r="U1284" s="9" t="str">
        <f>IF(Search!$O$5="","",IF($AW1284="","",IF($AW1284&lt;Search!$O$5,"",1)))</f>
        <v/>
      </c>
      <c r="V1284" s="9" t="str">
        <f>IF(Search!$O$6="","",IF($AW1284="","",IF($AW1284&gt;Search!$O$6,"",1)))</f>
        <v/>
      </c>
      <c r="W1284" s="9" t="str">
        <f>IF(Search!$U$4="","",IF($AX1284="","",1))</f>
        <v/>
      </c>
      <c r="X1284" s="9" t="str">
        <f>IF(Search!$U$5="","",IF(ISNUMBER(SEARCH(Search!$U$5,$AX1284))=TRUE,IF(Search!$U$5="N","N",1),""))</f>
        <v/>
      </c>
      <c r="Y1284" s="9" t="str">
        <f>IF(Search!$U$6="","",IF($AY1284&lt;Search!$U$6,"",1))</f>
        <v/>
      </c>
      <c r="Z1284" s="9" t="str">
        <f>IF(Search!$R$4="","",IF(Inventory!$BA1284&lt;Search!$R$4,"",1))</f>
        <v/>
      </c>
      <c r="AA1284" s="9" t="str">
        <f>IF(Search!$R$5="","",IF($BA1284&gt;Search!$R$5,"",1))</f>
        <v/>
      </c>
      <c r="AB1284" s="9" t="str">
        <f>IF(Search!$R$6="","",IF($BB1284&lt;Search!$R$6,"",1))</f>
        <v/>
      </c>
      <c r="AC1284" s="9" t="str">
        <f>IF(Search!$R$7="","",IF($BB1284&lt;Search!$R$7,"",1))</f>
        <v/>
      </c>
      <c r="AD1284" s="45" t="str">
        <f>IF(COUNTIF($A1284:$AC1284,"n")&gt;0,"",IF(SUM($A1284:$AC1284)=COUNTA(Search!$C$4:$C$8,Search!$F$4:$F$8,Search!$I$4:$I$6,Search!$I$8,Search!$L$4:$L$8,Search!$O$4:$O$8,Search!$R$4:$R$7,Search!$U$4:$U$7)-COUNTIF(Search!$C$4:$U$7,"n"),1+LARGE($AD$1:AD1283,1),""))</f>
        <v/>
      </c>
      <c r="AE1284" s="45" t="str">
        <f t="shared" si="63"/>
        <v/>
      </c>
      <c r="AF1284" s="45" t="str">
        <f>IF(AD1284="","",COUNTIF($AE$1:$AE1283,$AE1284)+RANK($AE1284,$AE$2:$AE$10540,1))</f>
        <v/>
      </c>
      <c r="AG1284" s="45" t="str">
        <f t="shared" si="64"/>
        <v/>
      </c>
      <c r="AH1284" s="45" t="str">
        <f>IF($AD1284="","",COUNTIF($AG$1:$AG1283,$AG1284)+RANK($AG1284,$AG$1:$AG$10539,0))</f>
        <v/>
      </c>
      <c r="AI1284" s="10" t="str">
        <f t="shared" si="62"/>
        <v>2008-09 Upper Deck Exclusives #19 Jiri Tlusty     /   $</v>
      </c>
      <c r="AJ1284" s="11">
        <v>2008</v>
      </c>
      <c r="AK1284" s="17" t="s">
        <v>1985</v>
      </c>
      <c r="AL1284" s="12" t="s">
        <v>514</v>
      </c>
      <c r="AM1284" s="10">
        <v>19</v>
      </c>
      <c r="AN1284" s="12" t="s">
        <v>688</v>
      </c>
      <c r="AO1284" s="9"/>
      <c r="AP1284" s="9"/>
      <c r="AQ1284" s="9"/>
      <c r="AR1284" s="14"/>
      <c r="AS1284" s="9"/>
      <c r="AT1284" s="9"/>
      <c r="AU1284" s="9"/>
      <c r="AV1284" s="13"/>
      <c r="AW1284" s="13"/>
      <c r="AX1284" s="9"/>
      <c r="AY1284" s="9"/>
      <c r="AZ1284" s="9"/>
      <c r="BA1284" s="33"/>
      <c r="BB1284" s="33"/>
      <c r="BC1284" s="36"/>
      <c r="BD1284" s="12" t="s">
        <v>1771</v>
      </c>
    </row>
    <row r="1285" spans="1:56" s="12" customFormat="1" x14ac:dyDescent="0.2">
      <c r="A1285" s="9" t="str">
        <f>IF(Search!$C$5="","",IF(COUNTA(Inventory!$AP1285)=1,1,""))</f>
        <v/>
      </c>
      <c r="B1285" s="9" t="str">
        <f>IF(Search!$C$4="","",IF(ISNUMBER(SEARCH(Search!$C$4,$AR1285))=TRUE,1,""))</f>
        <v/>
      </c>
      <c r="C1285" s="9" t="str">
        <f>IF(Search!$C$6="x",IF(COUNTA($AQ1285)=1,1,"N"),IF(COUNTA($AQ1285)=1,"N",""))</f>
        <v/>
      </c>
      <c r="D1285" s="9" t="str">
        <f>IF(Search!$O$8="","",IF(ISNUMBER(SEARCH(Search!$O$8,$BD1285))=TRUE,1,""))</f>
        <v/>
      </c>
      <c r="E1285" s="9" t="str">
        <f>IF(Search!$C$7="","",IF(ISNUMBER(SEARCH(Search!$C$7,$AN1285))=TRUE,1,""))</f>
        <v/>
      </c>
      <c r="F1285" s="9" t="str">
        <f>IF(Search!$C$8="","",IF(ISNUMBER(SEARCH(Search!$C$8,$AO1285))=TRUE,1,""))</f>
        <v/>
      </c>
      <c r="G1285" s="9" t="str">
        <f>IF(Search!$F$4="","",IF(Inventory!$AJ1285&lt;Search!$F$4,"",1))</f>
        <v/>
      </c>
      <c r="H1285" s="9" t="str">
        <f>IF(Search!$F$5="","",IF(Inventory!$AJ1285&gt;Search!$F$5,"",1))</f>
        <v/>
      </c>
      <c r="I1285" s="9" t="str">
        <f>IF(Search!$F$7="","",IF(Search!$F$8="",IF(ISNUMBER(SEARCH(Search!$F$7,$AL1285))=TRUE,1,""),""))</f>
        <v/>
      </c>
      <c r="J1285" s="9" t="str">
        <f>IF($AL1285=Search!$F$8,1,"")</f>
        <v/>
      </c>
      <c r="K1285" s="9" t="str">
        <f>IF(Search!$I$4="","",IF(COUNTA($AS1285)=1,IF(Search!$I$4="N","N",1),""))</f>
        <v/>
      </c>
      <c r="L1285" s="9" t="str">
        <f>IF(Search!$I$5="","",IF($AS1285="RC",1,""))</f>
        <v/>
      </c>
      <c r="M1285" s="9" t="str">
        <f>IF(Search!$I$6="","",IF($AS1285="RCP",1,""))</f>
        <v/>
      </c>
      <c r="N1285" s="9" t="str">
        <f>IF(Search!$I$8="","",IF(COUNTA($AT1285)=1,IF(Search!$I$8="N","N",1),""))</f>
        <v/>
      </c>
      <c r="O1285" s="9" t="str">
        <f>IF(Search!$L$4="","",IF(COUNTA($AU1285)=1,IF(Search!$L$4="N","N",1),""))</f>
        <v/>
      </c>
      <c r="P1285" s="9" t="str">
        <f>IF(Search!$L$5="","",IF(ISNUMBER(SEARCH("Jersey",$AU1285))=TRUE,IF(Search!$L$5="N","N",1),""))</f>
        <v/>
      </c>
      <c r="Q1285" s="9" t="str">
        <f>IF(Search!$L$6="","",IF(ISNUMBER(SEARCH("Patch",$AU1285))=TRUE,IF(Search!$L$6="N","N",1),""))</f>
        <v/>
      </c>
      <c r="R1285" s="9" t="str">
        <f>IF(Search!$L$7="","",IF(ISNUMBER(SEARCH("Shield",$AU1285))=TRUE,IF(Search!$L$7="N","N",1),""))</f>
        <v/>
      </c>
      <c r="S1285" s="9" t="str">
        <f>IF(Search!$L$8="","",IF(ISNUMBER(SEARCH("Stick",$AU1285))=TRUE,IF(Search!$L$8="N","N",1),""))</f>
        <v/>
      </c>
      <c r="T1285" s="9" t="str">
        <f>IF(Search!$O$4="","",IF(COUNTA($AW1285)=1,IF(Search!$O$4="N","N",1),""))</f>
        <v/>
      </c>
      <c r="U1285" s="9" t="str">
        <f>IF(Search!$O$5="","",IF($AW1285="","",IF($AW1285&lt;Search!$O$5,"",1)))</f>
        <v/>
      </c>
      <c r="V1285" s="9" t="str">
        <f>IF(Search!$O$6="","",IF($AW1285="","",IF($AW1285&gt;Search!$O$6,"",1)))</f>
        <v/>
      </c>
      <c r="W1285" s="9" t="str">
        <f>IF(Search!$U$4="","",IF($AX1285="","",1))</f>
        <v/>
      </c>
      <c r="X1285" s="9" t="str">
        <f>IF(Search!$U$5="","",IF(ISNUMBER(SEARCH(Search!$U$5,$AX1285))=TRUE,IF(Search!$U$5="N","N",1),""))</f>
        <v/>
      </c>
      <c r="Y1285" s="9" t="str">
        <f>IF(Search!$U$6="","",IF($AY1285&lt;Search!$U$6,"",1))</f>
        <v/>
      </c>
      <c r="Z1285" s="9" t="str">
        <f>IF(Search!$R$4="","",IF(Inventory!$BA1285&lt;Search!$R$4,"",1))</f>
        <v/>
      </c>
      <c r="AA1285" s="9" t="str">
        <f>IF(Search!$R$5="","",IF($BA1285&gt;Search!$R$5,"",1))</f>
        <v/>
      </c>
      <c r="AB1285" s="9" t="str">
        <f>IF(Search!$R$6="","",IF($BB1285&lt;Search!$R$6,"",1))</f>
        <v/>
      </c>
      <c r="AC1285" s="9" t="str">
        <f>IF(Search!$R$7="","",IF($BB1285&lt;Search!$R$7,"",1))</f>
        <v/>
      </c>
      <c r="AD1285" s="45" t="str">
        <f>IF(COUNTIF($A1285:$AC1285,"n")&gt;0,"",IF(SUM($A1285:$AC1285)=COUNTA(Search!$C$4:$C$8,Search!$F$4:$F$8,Search!$I$4:$I$6,Search!$I$8,Search!$L$4:$L$8,Search!$O$4:$O$8,Search!$R$4:$R$7,Search!$U$4:$U$7)-COUNTIF(Search!$C$4:$U$7,"n"),1+LARGE($AD$1:AD1284,1),""))</f>
        <v/>
      </c>
      <c r="AE1285" s="45" t="str">
        <f t="shared" si="63"/>
        <v/>
      </c>
      <c r="AF1285" s="45" t="str">
        <f>IF(AD1285="","",COUNTIF($AE$1:$AE1284,$AE1285)+RANK($AE1285,$AE$2:$AE$10540,1))</f>
        <v/>
      </c>
      <c r="AG1285" s="45" t="str">
        <f t="shared" si="64"/>
        <v/>
      </c>
      <c r="AH1285" s="45" t="str">
        <f>IF($AD1285="","",COUNTIF($AG$1:$AG1284,$AG1285)+RANK($AG1285,$AG$1:$AG$10539,0))</f>
        <v/>
      </c>
      <c r="AI1285" s="10" t="str">
        <f t="shared" si="62"/>
        <v>2008-09 Upper Deck Exclusives #20 Nik Antropov     /   $</v>
      </c>
      <c r="AJ1285" s="11">
        <v>2008</v>
      </c>
      <c r="AK1285" s="17" t="s">
        <v>1985</v>
      </c>
      <c r="AL1285" s="12" t="s">
        <v>514</v>
      </c>
      <c r="AM1285" s="10">
        <v>20</v>
      </c>
      <c r="AN1285" s="12" t="s">
        <v>718</v>
      </c>
      <c r="AO1285" s="9"/>
      <c r="AP1285" s="9"/>
      <c r="AQ1285" s="9"/>
      <c r="AR1285" s="14"/>
      <c r="AS1285" s="9"/>
      <c r="AT1285" s="9"/>
      <c r="AU1285" s="9"/>
      <c r="AV1285" s="13"/>
      <c r="AW1285" s="13"/>
      <c r="AX1285" s="9"/>
      <c r="AY1285" s="9"/>
      <c r="AZ1285" s="9"/>
      <c r="BA1285" s="33"/>
      <c r="BB1285" s="33"/>
      <c r="BC1285" s="36"/>
      <c r="BD1285" s="12" t="s">
        <v>1771</v>
      </c>
    </row>
    <row r="1286" spans="1:56" s="12" customFormat="1" x14ac:dyDescent="0.2">
      <c r="A1286" s="9" t="str">
        <f>IF(Search!$C$5="","",IF(COUNTA(Inventory!$AP1286)=1,1,""))</f>
        <v/>
      </c>
      <c r="B1286" s="9" t="str">
        <f>IF(Search!$C$4="","",IF(ISNUMBER(SEARCH(Search!$C$4,$AR1286))=TRUE,1,""))</f>
        <v/>
      </c>
      <c r="C1286" s="9" t="str">
        <f>IF(Search!$C$6="x",IF(COUNTA($AQ1286)=1,1,"N"),IF(COUNTA($AQ1286)=1,"N",""))</f>
        <v/>
      </c>
      <c r="D1286" s="9" t="str">
        <f>IF(Search!$O$8="","",IF(ISNUMBER(SEARCH(Search!$O$8,$BD1286))=TRUE,1,""))</f>
        <v/>
      </c>
      <c r="E1286" s="9" t="str">
        <f>IF(Search!$C$7="","",IF(ISNUMBER(SEARCH(Search!$C$7,$AN1286))=TRUE,1,""))</f>
        <v/>
      </c>
      <c r="F1286" s="9" t="str">
        <f>IF(Search!$C$8="","",IF(ISNUMBER(SEARCH(Search!$C$8,$AO1286))=TRUE,1,""))</f>
        <v/>
      </c>
      <c r="G1286" s="9" t="str">
        <f>IF(Search!$F$4="","",IF(Inventory!$AJ1286&lt;Search!$F$4,"",1))</f>
        <v/>
      </c>
      <c r="H1286" s="9" t="str">
        <f>IF(Search!$F$5="","",IF(Inventory!$AJ1286&gt;Search!$F$5,"",1))</f>
        <v/>
      </c>
      <c r="I1286" s="9" t="str">
        <f>IF(Search!$F$7="","",IF(Search!$F$8="",IF(ISNUMBER(SEARCH(Search!$F$7,$AL1286))=TRUE,1,""),""))</f>
        <v/>
      </c>
      <c r="J1286" s="9" t="str">
        <f>IF($AL1286=Search!$F$8,1,"")</f>
        <v/>
      </c>
      <c r="K1286" s="9" t="str">
        <f>IF(Search!$I$4="","",IF(COUNTA($AS1286)=1,IF(Search!$I$4="N","N",1),""))</f>
        <v/>
      </c>
      <c r="L1286" s="9" t="str">
        <f>IF(Search!$I$5="","",IF($AS1286="RC",1,""))</f>
        <v/>
      </c>
      <c r="M1286" s="9" t="str">
        <f>IF(Search!$I$6="","",IF($AS1286="RCP",1,""))</f>
        <v/>
      </c>
      <c r="N1286" s="9" t="str">
        <f>IF(Search!$I$8="","",IF(COUNTA($AT1286)=1,IF(Search!$I$8="N","N",1),""))</f>
        <v/>
      </c>
      <c r="O1286" s="9" t="str">
        <f>IF(Search!$L$4="","",IF(COUNTA($AU1286)=1,IF(Search!$L$4="N","N",1),""))</f>
        <v/>
      </c>
      <c r="P1286" s="9" t="str">
        <f>IF(Search!$L$5="","",IF(ISNUMBER(SEARCH("Jersey",$AU1286))=TRUE,IF(Search!$L$5="N","N",1),""))</f>
        <v/>
      </c>
      <c r="Q1286" s="9" t="str">
        <f>IF(Search!$L$6="","",IF(ISNUMBER(SEARCH("Patch",$AU1286))=TRUE,IF(Search!$L$6="N","N",1),""))</f>
        <v/>
      </c>
      <c r="R1286" s="9" t="str">
        <f>IF(Search!$L$7="","",IF(ISNUMBER(SEARCH("Shield",$AU1286))=TRUE,IF(Search!$L$7="N","N",1),""))</f>
        <v/>
      </c>
      <c r="S1286" s="9" t="str">
        <f>IF(Search!$L$8="","",IF(ISNUMBER(SEARCH("Stick",$AU1286))=TRUE,IF(Search!$L$8="N","N",1),""))</f>
        <v/>
      </c>
      <c r="T1286" s="9" t="str">
        <f>IF(Search!$O$4="","",IF(COUNTA($AW1286)=1,IF(Search!$O$4="N","N",1),""))</f>
        <v/>
      </c>
      <c r="U1286" s="9" t="str">
        <f>IF(Search!$O$5="","",IF($AW1286="","",IF($AW1286&lt;Search!$O$5,"",1)))</f>
        <v/>
      </c>
      <c r="V1286" s="9" t="str">
        <f>IF(Search!$O$6="","",IF($AW1286="","",IF($AW1286&gt;Search!$O$6,"",1)))</f>
        <v/>
      </c>
      <c r="W1286" s="9" t="str">
        <f>IF(Search!$U$4="","",IF($AX1286="","",1))</f>
        <v/>
      </c>
      <c r="X1286" s="9" t="str">
        <f>IF(Search!$U$5="","",IF(ISNUMBER(SEARCH(Search!$U$5,$AX1286))=TRUE,IF(Search!$U$5="N","N",1),""))</f>
        <v/>
      </c>
      <c r="Y1286" s="9" t="str">
        <f>IF(Search!$U$6="","",IF($AY1286&lt;Search!$U$6,"",1))</f>
        <v/>
      </c>
      <c r="Z1286" s="9" t="str">
        <f>IF(Search!$R$4="","",IF(Inventory!$BA1286&lt;Search!$R$4,"",1))</f>
        <v/>
      </c>
      <c r="AA1286" s="9" t="str">
        <f>IF(Search!$R$5="","",IF($BA1286&gt;Search!$R$5,"",1))</f>
        <v/>
      </c>
      <c r="AB1286" s="9" t="str">
        <f>IF(Search!$R$6="","",IF($BB1286&lt;Search!$R$6,"",1))</f>
        <v/>
      </c>
      <c r="AC1286" s="9" t="str">
        <f>IF(Search!$R$7="","",IF($BB1286&lt;Search!$R$7,"",1))</f>
        <v/>
      </c>
      <c r="AD1286" s="45" t="str">
        <f>IF(COUNTIF($A1286:$AC1286,"n")&gt;0,"",IF(SUM($A1286:$AC1286)=COUNTA(Search!$C$4:$C$8,Search!$F$4:$F$8,Search!$I$4:$I$6,Search!$I$8,Search!$L$4:$L$8,Search!$O$4:$O$8,Search!$R$4:$R$7,Search!$U$4:$U$7)-COUNTIF(Search!$C$4:$U$7,"n"),1+LARGE($AD$1:AD1285,1),""))</f>
        <v/>
      </c>
      <c r="AE1286" s="45" t="str">
        <f t="shared" si="63"/>
        <v/>
      </c>
      <c r="AF1286" s="45" t="str">
        <f>IF(AD1286="","",COUNTIF($AE$1:$AE1285,$AE1286)+RANK($AE1286,$AE$2:$AE$10540,1))</f>
        <v/>
      </c>
      <c r="AG1286" s="45" t="str">
        <f t="shared" si="64"/>
        <v/>
      </c>
      <c r="AH1286" s="45" t="str">
        <f>IF($AD1286="","",COUNTIF($AG$1:$AG1285,$AG1286)+RANK($AG1286,$AG$1:$AG$10539,0))</f>
        <v/>
      </c>
      <c r="AI1286" s="10" t="str">
        <f t="shared" ref="AI1286:AI1349" si="65">CONCATENATE(AJ1286,"-",AK1286," ",AL1286," #",AM1286," ",AN1286," ",AO1286," ",AS1286," ",AT1286," ",AU1286," ",AV1286,"/",AW1286," ",AX1286," ",AY1286,AZ1286," $",BA1286)</f>
        <v>2008-09 Upper Deck Exclusives #21 Ian White     /   $</v>
      </c>
      <c r="AJ1286" s="11">
        <v>2008</v>
      </c>
      <c r="AK1286" s="17" t="s">
        <v>1985</v>
      </c>
      <c r="AL1286" s="12" t="s">
        <v>514</v>
      </c>
      <c r="AM1286" s="10">
        <v>21</v>
      </c>
      <c r="AN1286" s="12" t="s">
        <v>657</v>
      </c>
      <c r="AO1286" s="9"/>
      <c r="AP1286" s="9"/>
      <c r="AQ1286" s="9"/>
      <c r="AR1286" s="14"/>
      <c r="AS1286" s="9"/>
      <c r="AT1286" s="9"/>
      <c r="AU1286" s="9"/>
      <c r="AV1286" s="13"/>
      <c r="AW1286" s="13"/>
      <c r="AX1286" s="9"/>
      <c r="AY1286" s="9"/>
      <c r="AZ1286" s="9"/>
      <c r="BA1286" s="33"/>
      <c r="BB1286" s="33"/>
      <c r="BC1286" s="36"/>
      <c r="BD1286" s="12" t="s">
        <v>1771</v>
      </c>
    </row>
    <row r="1287" spans="1:56" s="12" customFormat="1" x14ac:dyDescent="0.2">
      <c r="A1287" s="9" t="str">
        <f>IF(Search!$C$5="","",IF(COUNTA(Inventory!$AP1287)=1,1,""))</f>
        <v/>
      </c>
      <c r="B1287" s="9" t="str">
        <f>IF(Search!$C$4="","",IF(ISNUMBER(SEARCH(Search!$C$4,$AR1287))=TRUE,1,""))</f>
        <v/>
      </c>
      <c r="C1287" s="9" t="str">
        <f>IF(Search!$C$6="x",IF(COUNTA($AQ1287)=1,1,"N"),IF(COUNTA($AQ1287)=1,"N",""))</f>
        <v/>
      </c>
      <c r="D1287" s="9" t="str">
        <f>IF(Search!$O$8="","",IF(ISNUMBER(SEARCH(Search!$O$8,$BD1287))=TRUE,1,""))</f>
        <v/>
      </c>
      <c r="E1287" s="9" t="str">
        <f>IF(Search!$C$7="","",IF(ISNUMBER(SEARCH(Search!$C$7,$AN1287))=TRUE,1,""))</f>
        <v/>
      </c>
      <c r="F1287" s="9" t="str">
        <f>IF(Search!$C$8="","",IF(ISNUMBER(SEARCH(Search!$C$8,$AO1287))=TRUE,1,""))</f>
        <v/>
      </c>
      <c r="G1287" s="9" t="str">
        <f>IF(Search!$F$4="","",IF(Inventory!$AJ1287&lt;Search!$F$4,"",1))</f>
        <v/>
      </c>
      <c r="H1287" s="9" t="str">
        <f>IF(Search!$F$5="","",IF(Inventory!$AJ1287&gt;Search!$F$5,"",1))</f>
        <v/>
      </c>
      <c r="I1287" s="9" t="str">
        <f>IF(Search!$F$7="","",IF(Search!$F$8="",IF(ISNUMBER(SEARCH(Search!$F$7,$AL1287))=TRUE,1,""),""))</f>
        <v/>
      </c>
      <c r="J1287" s="9" t="str">
        <f>IF($AL1287=Search!$F$8,1,"")</f>
        <v/>
      </c>
      <c r="K1287" s="9" t="str">
        <f>IF(Search!$I$4="","",IF(COUNTA($AS1287)=1,IF(Search!$I$4="N","N",1),""))</f>
        <v/>
      </c>
      <c r="L1287" s="9" t="str">
        <f>IF(Search!$I$5="","",IF($AS1287="RC",1,""))</f>
        <v/>
      </c>
      <c r="M1287" s="9" t="str">
        <f>IF(Search!$I$6="","",IF($AS1287="RCP",1,""))</f>
        <v/>
      </c>
      <c r="N1287" s="9" t="str">
        <f>IF(Search!$I$8="","",IF(COUNTA($AT1287)=1,IF(Search!$I$8="N","N",1),""))</f>
        <v/>
      </c>
      <c r="O1287" s="9" t="str">
        <f>IF(Search!$L$4="","",IF(COUNTA($AU1287)=1,IF(Search!$L$4="N","N",1),""))</f>
        <v/>
      </c>
      <c r="P1287" s="9" t="str">
        <f>IF(Search!$L$5="","",IF(ISNUMBER(SEARCH("Jersey",$AU1287))=TRUE,IF(Search!$L$5="N","N",1),""))</f>
        <v/>
      </c>
      <c r="Q1287" s="9" t="str">
        <f>IF(Search!$L$6="","",IF(ISNUMBER(SEARCH("Patch",$AU1287))=TRUE,IF(Search!$L$6="N","N",1),""))</f>
        <v/>
      </c>
      <c r="R1287" s="9" t="str">
        <f>IF(Search!$L$7="","",IF(ISNUMBER(SEARCH("Shield",$AU1287))=TRUE,IF(Search!$L$7="N","N",1),""))</f>
        <v/>
      </c>
      <c r="S1287" s="9" t="str">
        <f>IF(Search!$L$8="","",IF(ISNUMBER(SEARCH("Stick",$AU1287))=TRUE,IF(Search!$L$8="N","N",1),""))</f>
        <v/>
      </c>
      <c r="T1287" s="9" t="str">
        <f>IF(Search!$O$4="","",IF(COUNTA($AW1287)=1,IF(Search!$O$4="N","N",1),""))</f>
        <v/>
      </c>
      <c r="U1287" s="9" t="str">
        <f>IF(Search!$O$5="","",IF($AW1287="","",IF($AW1287&lt;Search!$O$5,"",1)))</f>
        <v/>
      </c>
      <c r="V1287" s="9" t="str">
        <f>IF(Search!$O$6="","",IF($AW1287="","",IF($AW1287&gt;Search!$O$6,"",1)))</f>
        <v/>
      </c>
      <c r="W1287" s="9" t="str">
        <f>IF(Search!$U$4="","",IF($AX1287="","",1))</f>
        <v/>
      </c>
      <c r="X1287" s="9" t="str">
        <f>IF(Search!$U$5="","",IF(ISNUMBER(SEARCH(Search!$U$5,$AX1287))=TRUE,IF(Search!$U$5="N","N",1),""))</f>
        <v/>
      </c>
      <c r="Y1287" s="9" t="str">
        <f>IF(Search!$U$6="","",IF($AY1287&lt;Search!$U$6,"",1))</f>
        <v/>
      </c>
      <c r="Z1287" s="9" t="str">
        <f>IF(Search!$R$4="","",IF(Inventory!$BA1287&lt;Search!$R$4,"",1))</f>
        <v/>
      </c>
      <c r="AA1287" s="9" t="str">
        <f>IF(Search!$R$5="","",IF($BA1287&gt;Search!$R$5,"",1))</f>
        <v/>
      </c>
      <c r="AB1287" s="9" t="str">
        <f>IF(Search!$R$6="","",IF($BB1287&lt;Search!$R$6,"",1))</f>
        <v/>
      </c>
      <c r="AC1287" s="9" t="str">
        <f>IF(Search!$R$7="","",IF($BB1287&lt;Search!$R$7,"",1))</f>
        <v/>
      </c>
      <c r="AD1287" s="45" t="str">
        <f>IF(COUNTIF($A1287:$AC1287,"n")&gt;0,"",IF(SUM($A1287:$AC1287)=COUNTA(Search!$C$4:$C$8,Search!$F$4:$F$8,Search!$I$4:$I$6,Search!$I$8,Search!$L$4:$L$8,Search!$O$4:$O$8,Search!$R$4:$R$7,Search!$U$4:$U$7)-COUNTIF(Search!$C$4:$U$7,"n"),1+LARGE($AD$1:AD1286,1),""))</f>
        <v/>
      </c>
      <c r="AE1287" s="45" t="str">
        <f t="shared" si="63"/>
        <v/>
      </c>
      <c r="AF1287" s="45" t="str">
        <f>IF(AD1287="","",COUNTIF($AE$1:$AE1286,$AE1287)+RANK($AE1287,$AE$2:$AE$10540,1))</f>
        <v/>
      </c>
      <c r="AG1287" s="45" t="str">
        <f t="shared" si="64"/>
        <v/>
      </c>
      <c r="AH1287" s="45" t="str">
        <f>IF($AD1287="","",COUNTIF($AG$1:$AG1286,$AG1287)+RANK($AG1287,$AG$1:$AG$10539,0))</f>
        <v/>
      </c>
      <c r="AI1287" s="10" t="str">
        <f t="shared" si="65"/>
        <v>2008-09 Upper Deck Exclusives #433 Matt Stajan TOR    /   $</v>
      </c>
      <c r="AJ1287" s="11">
        <v>2008</v>
      </c>
      <c r="AK1287" s="17" t="s">
        <v>1985</v>
      </c>
      <c r="AL1287" s="12" t="s">
        <v>514</v>
      </c>
      <c r="AM1287" s="10">
        <v>433</v>
      </c>
      <c r="AN1287" s="12" t="s">
        <v>538</v>
      </c>
      <c r="AO1287" s="9" t="s">
        <v>1904</v>
      </c>
      <c r="AP1287" s="9"/>
      <c r="AQ1287" s="9"/>
      <c r="AR1287" s="14"/>
      <c r="AS1287" s="9"/>
      <c r="AT1287" s="9"/>
      <c r="AU1287" s="9"/>
      <c r="AV1287" s="13"/>
      <c r="AW1287" s="13"/>
      <c r="AX1287" s="9"/>
      <c r="AY1287" s="9"/>
      <c r="AZ1287" s="9"/>
      <c r="BA1287" s="33"/>
      <c r="BB1287" s="33"/>
      <c r="BC1287" s="36"/>
      <c r="BD1287" s="12" t="s">
        <v>1771</v>
      </c>
    </row>
    <row r="1288" spans="1:56" s="12" customFormat="1" x14ac:dyDescent="0.2">
      <c r="A1288" s="9" t="str">
        <f>IF(Search!$C$5="","",IF(COUNTA(Inventory!$AP1288)=1,1,""))</f>
        <v/>
      </c>
      <c r="B1288" s="9" t="str">
        <f>IF(Search!$C$4="","",IF(ISNUMBER(SEARCH(Search!$C$4,$AR1288))=TRUE,1,""))</f>
        <v/>
      </c>
      <c r="C1288" s="9" t="str">
        <f>IF(Search!$C$6="x",IF(COUNTA($AQ1288)=1,1,"N"),IF(COUNTA($AQ1288)=1,"N",""))</f>
        <v/>
      </c>
      <c r="D1288" s="9" t="str">
        <f>IF(Search!$O$8="","",IF(ISNUMBER(SEARCH(Search!$O$8,$BD1288))=TRUE,1,""))</f>
        <v/>
      </c>
      <c r="E1288" s="9" t="str">
        <f>IF(Search!$C$7="","",IF(ISNUMBER(SEARCH(Search!$C$7,$AN1288))=TRUE,1,""))</f>
        <v/>
      </c>
      <c r="F1288" s="9" t="str">
        <f>IF(Search!$C$8="","",IF(ISNUMBER(SEARCH(Search!$C$8,$AO1288))=TRUE,1,""))</f>
        <v/>
      </c>
      <c r="G1288" s="9" t="str">
        <f>IF(Search!$F$4="","",IF(Inventory!$AJ1288&lt;Search!$F$4,"",1))</f>
        <v/>
      </c>
      <c r="H1288" s="9" t="str">
        <f>IF(Search!$F$5="","",IF(Inventory!$AJ1288&gt;Search!$F$5,"",1))</f>
        <v/>
      </c>
      <c r="I1288" s="9" t="str">
        <f>IF(Search!$F$7="","",IF(Search!$F$8="",IF(ISNUMBER(SEARCH(Search!$F$7,$AL1288))=TRUE,1,""),""))</f>
        <v/>
      </c>
      <c r="J1288" s="9" t="str">
        <f>IF($AL1288=Search!$F$8,1,"")</f>
        <v/>
      </c>
      <c r="K1288" s="9" t="str">
        <f>IF(Search!$I$4="","",IF(COUNTA($AS1288)=1,IF(Search!$I$4="N","N",1),""))</f>
        <v/>
      </c>
      <c r="L1288" s="9" t="str">
        <f>IF(Search!$I$5="","",IF($AS1288="RC",1,""))</f>
        <v/>
      </c>
      <c r="M1288" s="9" t="str">
        <f>IF(Search!$I$6="","",IF($AS1288="RCP",1,""))</f>
        <v/>
      </c>
      <c r="N1288" s="9" t="str">
        <f>IF(Search!$I$8="","",IF(COUNTA($AT1288)=1,IF(Search!$I$8="N","N",1),""))</f>
        <v/>
      </c>
      <c r="O1288" s="9" t="str">
        <f>IF(Search!$L$4="","",IF(COUNTA($AU1288)=1,IF(Search!$L$4="N","N",1),""))</f>
        <v/>
      </c>
      <c r="P1288" s="9" t="str">
        <f>IF(Search!$L$5="","",IF(ISNUMBER(SEARCH("Jersey",$AU1288))=TRUE,IF(Search!$L$5="N","N",1),""))</f>
        <v/>
      </c>
      <c r="Q1288" s="9" t="str">
        <f>IF(Search!$L$6="","",IF(ISNUMBER(SEARCH("Patch",$AU1288))=TRUE,IF(Search!$L$6="N","N",1),""))</f>
        <v/>
      </c>
      <c r="R1288" s="9" t="str">
        <f>IF(Search!$L$7="","",IF(ISNUMBER(SEARCH("Shield",$AU1288))=TRUE,IF(Search!$L$7="N","N",1),""))</f>
        <v/>
      </c>
      <c r="S1288" s="9" t="str">
        <f>IF(Search!$L$8="","",IF(ISNUMBER(SEARCH("Stick",$AU1288))=TRUE,IF(Search!$L$8="N","N",1),""))</f>
        <v/>
      </c>
      <c r="T1288" s="9" t="str">
        <f>IF(Search!$O$4="","",IF(COUNTA($AW1288)=1,IF(Search!$O$4="N","N",1),""))</f>
        <v/>
      </c>
      <c r="U1288" s="9" t="str">
        <f>IF(Search!$O$5="","",IF($AW1288="","",IF($AW1288&lt;Search!$O$5,"",1)))</f>
        <v/>
      </c>
      <c r="V1288" s="9" t="str">
        <f>IF(Search!$O$6="","",IF($AW1288="","",IF($AW1288&gt;Search!$O$6,"",1)))</f>
        <v/>
      </c>
      <c r="W1288" s="9" t="str">
        <f>IF(Search!$U$4="","",IF($AX1288="","",1))</f>
        <v/>
      </c>
      <c r="X1288" s="9" t="str">
        <f>IF(Search!$U$5="","",IF(ISNUMBER(SEARCH(Search!$U$5,$AX1288))=TRUE,IF(Search!$U$5="N","N",1),""))</f>
        <v/>
      </c>
      <c r="Y1288" s="9" t="str">
        <f>IF(Search!$U$6="","",IF($AY1288&lt;Search!$U$6,"",1))</f>
        <v/>
      </c>
      <c r="Z1288" s="9" t="str">
        <f>IF(Search!$R$4="","",IF(Inventory!$BA1288&lt;Search!$R$4,"",1))</f>
        <v/>
      </c>
      <c r="AA1288" s="9" t="str">
        <f>IF(Search!$R$5="","",IF($BA1288&gt;Search!$R$5,"",1))</f>
        <v/>
      </c>
      <c r="AB1288" s="9" t="str">
        <f>IF(Search!$R$6="","",IF($BB1288&lt;Search!$R$6,"",1))</f>
        <v/>
      </c>
      <c r="AC1288" s="9" t="str">
        <f>IF(Search!$R$7="","",IF($BB1288&lt;Search!$R$7,"",1))</f>
        <v/>
      </c>
      <c r="AD1288" s="45" t="str">
        <f>IF(COUNTIF($A1288:$AC1288,"n")&gt;0,"",IF(SUM($A1288:$AC1288)=COUNTA(Search!$C$4:$C$8,Search!$F$4:$F$8,Search!$I$4:$I$6,Search!$I$8,Search!$L$4:$L$8,Search!$O$4:$O$8,Search!$R$4:$R$7,Search!$U$4:$U$7)-COUNTIF(Search!$C$4:$U$7,"n"),1+LARGE($AD$1:AD1287,1),""))</f>
        <v/>
      </c>
      <c r="AE1288" s="45" t="str">
        <f t="shared" si="63"/>
        <v/>
      </c>
      <c r="AF1288" s="45" t="str">
        <f>IF(AD1288="","",COUNTIF($AE$1:$AE1287,$AE1288)+RANK($AE1288,$AE$2:$AE$10540,1))</f>
        <v/>
      </c>
      <c r="AG1288" s="45" t="str">
        <f t="shared" si="64"/>
        <v/>
      </c>
      <c r="AH1288" s="45" t="str">
        <f>IF($AD1288="","",COUNTIF($AG$1:$AG1287,$AG1288)+RANK($AG1288,$AG$1:$AG$10539,0))</f>
        <v/>
      </c>
      <c r="AI1288" s="10" t="str">
        <f t="shared" si="65"/>
        <v>2008-09 Upper Deck Exclusives #434 Alexei Ponikarovsky     /   $</v>
      </c>
      <c r="AJ1288" s="11">
        <v>2008</v>
      </c>
      <c r="AK1288" s="17" t="s">
        <v>1985</v>
      </c>
      <c r="AL1288" s="12" t="s">
        <v>514</v>
      </c>
      <c r="AM1288" s="10">
        <v>434</v>
      </c>
      <c r="AN1288" s="12" t="s">
        <v>831</v>
      </c>
      <c r="AO1288" s="9"/>
      <c r="AP1288" s="9"/>
      <c r="AQ1288" s="9"/>
      <c r="AR1288" s="14"/>
      <c r="AS1288" s="9"/>
      <c r="AT1288" s="9"/>
      <c r="AU1288" s="9"/>
      <c r="AV1288" s="13"/>
      <c r="AW1288" s="13"/>
      <c r="AX1288" s="9"/>
      <c r="AY1288" s="9"/>
      <c r="AZ1288" s="9"/>
      <c r="BA1288" s="33"/>
      <c r="BB1288" s="33"/>
      <c r="BC1288" s="36"/>
      <c r="BD1288" s="12" t="s">
        <v>1771</v>
      </c>
    </row>
    <row r="1289" spans="1:56" s="12" customFormat="1" x14ac:dyDescent="0.2">
      <c r="A1289" s="9" t="str">
        <f>IF(Search!$C$5="","",IF(COUNTA(Inventory!$AP1289)=1,1,""))</f>
        <v/>
      </c>
      <c r="B1289" s="9" t="str">
        <f>IF(Search!$C$4="","",IF(ISNUMBER(SEARCH(Search!$C$4,$AR1289))=TRUE,1,""))</f>
        <v/>
      </c>
      <c r="C1289" s="9" t="str">
        <f>IF(Search!$C$6="x",IF(COUNTA($AQ1289)=1,1,"N"),IF(COUNTA($AQ1289)=1,"N",""))</f>
        <v/>
      </c>
      <c r="D1289" s="9" t="str">
        <f>IF(Search!$O$8="","",IF(ISNUMBER(SEARCH(Search!$O$8,$BD1289))=TRUE,1,""))</f>
        <v/>
      </c>
      <c r="E1289" s="9" t="str">
        <f>IF(Search!$C$7="","",IF(ISNUMBER(SEARCH(Search!$C$7,$AN1289))=TRUE,1,""))</f>
        <v/>
      </c>
      <c r="F1289" s="9" t="str">
        <f>IF(Search!$C$8="","",IF(ISNUMBER(SEARCH(Search!$C$8,$AO1289))=TRUE,1,""))</f>
        <v/>
      </c>
      <c r="G1289" s="9" t="str">
        <f>IF(Search!$F$4="","",IF(Inventory!$AJ1289&lt;Search!$F$4,"",1))</f>
        <v/>
      </c>
      <c r="H1289" s="9" t="str">
        <f>IF(Search!$F$5="","",IF(Inventory!$AJ1289&gt;Search!$F$5,"",1))</f>
        <v/>
      </c>
      <c r="I1289" s="9" t="str">
        <f>IF(Search!$F$7="","",IF(Search!$F$8="",IF(ISNUMBER(SEARCH(Search!$F$7,$AL1289))=TRUE,1,""),""))</f>
        <v/>
      </c>
      <c r="J1289" s="9" t="str">
        <f>IF($AL1289=Search!$F$8,1,"")</f>
        <v/>
      </c>
      <c r="K1289" s="9" t="str">
        <f>IF(Search!$I$4="","",IF(COUNTA($AS1289)=1,IF(Search!$I$4="N","N",1),""))</f>
        <v/>
      </c>
      <c r="L1289" s="9" t="str">
        <f>IF(Search!$I$5="","",IF($AS1289="RC",1,""))</f>
        <v/>
      </c>
      <c r="M1289" s="9" t="str">
        <f>IF(Search!$I$6="","",IF($AS1289="RCP",1,""))</f>
        <v/>
      </c>
      <c r="N1289" s="9" t="str">
        <f>IF(Search!$I$8="","",IF(COUNTA($AT1289)=1,IF(Search!$I$8="N","N",1),""))</f>
        <v/>
      </c>
      <c r="O1289" s="9" t="str">
        <f>IF(Search!$L$4="","",IF(COUNTA($AU1289)=1,IF(Search!$L$4="N","N",1),""))</f>
        <v/>
      </c>
      <c r="P1289" s="9" t="str">
        <f>IF(Search!$L$5="","",IF(ISNUMBER(SEARCH("Jersey",$AU1289))=TRUE,IF(Search!$L$5="N","N",1),""))</f>
        <v/>
      </c>
      <c r="Q1289" s="9" t="str">
        <f>IF(Search!$L$6="","",IF(ISNUMBER(SEARCH("Patch",$AU1289))=TRUE,IF(Search!$L$6="N","N",1),""))</f>
        <v/>
      </c>
      <c r="R1289" s="9" t="str">
        <f>IF(Search!$L$7="","",IF(ISNUMBER(SEARCH("Shield",$AU1289))=TRUE,IF(Search!$L$7="N","N",1),""))</f>
        <v/>
      </c>
      <c r="S1289" s="9" t="str">
        <f>IF(Search!$L$8="","",IF(ISNUMBER(SEARCH("Stick",$AU1289))=TRUE,IF(Search!$L$8="N","N",1),""))</f>
        <v/>
      </c>
      <c r="T1289" s="9" t="str">
        <f>IF(Search!$O$4="","",IF(COUNTA($AW1289)=1,IF(Search!$O$4="N","N",1),""))</f>
        <v/>
      </c>
      <c r="U1289" s="9" t="str">
        <f>IF(Search!$O$5="","",IF($AW1289="","",IF($AW1289&lt;Search!$O$5,"",1)))</f>
        <v/>
      </c>
      <c r="V1289" s="9" t="str">
        <f>IF(Search!$O$6="","",IF($AW1289="","",IF($AW1289&gt;Search!$O$6,"",1)))</f>
        <v/>
      </c>
      <c r="W1289" s="9" t="str">
        <f>IF(Search!$U$4="","",IF($AX1289="","",1))</f>
        <v/>
      </c>
      <c r="X1289" s="9" t="str">
        <f>IF(Search!$U$5="","",IF(ISNUMBER(SEARCH(Search!$U$5,$AX1289))=TRUE,IF(Search!$U$5="N","N",1),""))</f>
        <v/>
      </c>
      <c r="Y1289" s="9" t="str">
        <f>IF(Search!$U$6="","",IF($AY1289&lt;Search!$U$6,"",1))</f>
        <v/>
      </c>
      <c r="Z1289" s="9" t="str">
        <f>IF(Search!$R$4="","",IF(Inventory!$BA1289&lt;Search!$R$4,"",1))</f>
        <v/>
      </c>
      <c r="AA1289" s="9" t="str">
        <f>IF(Search!$R$5="","",IF($BA1289&gt;Search!$R$5,"",1))</f>
        <v/>
      </c>
      <c r="AB1289" s="9" t="str">
        <f>IF(Search!$R$6="","",IF($BB1289&lt;Search!$R$6,"",1))</f>
        <v/>
      </c>
      <c r="AC1289" s="9" t="str">
        <f>IF(Search!$R$7="","",IF($BB1289&lt;Search!$R$7,"",1))</f>
        <v/>
      </c>
      <c r="AD1289" s="45" t="str">
        <f>IF(COUNTIF($A1289:$AC1289,"n")&gt;0,"",IF(SUM($A1289:$AC1289)=COUNTA(Search!$C$4:$C$8,Search!$F$4:$F$8,Search!$I$4:$I$6,Search!$I$8,Search!$L$4:$L$8,Search!$O$4:$O$8,Search!$R$4:$R$7,Search!$U$4:$U$7)-COUNTIF(Search!$C$4:$U$7,"n"),1+LARGE($AD$1:AD1288,1),""))</f>
        <v/>
      </c>
      <c r="AE1289" s="45" t="str">
        <f t="shared" si="63"/>
        <v/>
      </c>
      <c r="AF1289" s="45" t="str">
        <f>IF(AD1289="","",COUNTIF($AE$1:$AE1288,$AE1289)+RANK($AE1289,$AE$2:$AE$10540,1))</f>
        <v/>
      </c>
      <c r="AG1289" s="45" t="str">
        <f t="shared" si="64"/>
        <v/>
      </c>
      <c r="AH1289" s="45" t="str">
        <f>IF($AD1289="","",COUNTIF($AG$1:$AG1288,$AG1289)+RANK($AG1289,$AG$1:$AG$10539,0))</f>
        <v/>
      </c>
      <c r="AI1289" s="10" t="str">
        <f t="shared" si="65"/>
        <v>2008-09 Upper Deck Favourite Sons #FS13 Vincent Lecavalier     /   $</v>
      </c>
      <c r="AJ1289" s="11">
        <v>2008</v>
      </c>
      <c r="AK1289" s="17" t="s">
        <v>1985</v>
      </c>
      <c r="AL1289" s="12" t="s">
        <v>832</v>
      </c>
      <c r="AM1289" s="10" t="s">
        <v>833</v>
      </c>
      <c r="AN1289" s="12" t="s">
        <v>474</v>
      </c>
      <c r="AO1289" s="9"/>
      <c r="AP1289" s="9"/>
      <c r="AQ1289" s="9"/>
      <c r="AR1289" s="14"/>
      <c r="AS1289" s="9"/>
      <c r="AT1289" s="9"/>
      <c r="AU1289" s="9"/>
      <c r="AV1289" s="13"/>
      <c r="AW1289" s="13"/>
      <c r="AX1289" s="9"/>
      <c r="AY1289" s="9"/>
      <c r="AZ1289" s="9"/>
      <c r="BA1289" s="33"/>
      <c r="BB1289" s="33"/>
      <c r="BC1289" s="36"/>
      <c r="BD1289" s="12" t="s">
        <v>1771</v>
      </c>
    </row>
    <row r="1290" spans="1:56" s="12" customFormat="1" x14ac:dyDescent="0.2">
      <c r="A1290" s="9" t="str">
        <f>IF(Search!$C$5="","",IF(COUNTA(Inventory!$AP1290)=1,1,""))</f>
        <v/>
      </c>
      <c r="B1290" s="9" t="str">
        <f>IF(Search!$C$4="","",IF(ISNUMBER(SEARCH(Search!$C$4,$AR1290))=TRUE,1,""))</f>
        <v/>
      </c>
      <c r="C1290" s="9" t="str">
        <f>IF(Search!$C$6="x",IF(COUNTA($AQ1290)=1,1,"N"),IF(COUNTA($AQ1290)=1,"N",""))</f>
        <v/>
      </c>
      <c r="D1290" s="9" t="str">
        <f>IF(Search!$O$8="","",IF(ISNUMBER(SEARCH(Search!$O$8,$BD1290))=TRUE,1,""))</f>
        <v/>
      </c>
      <c r="E1290" s="9" t="str">
        <f>IF(Search!$C$7="","",IF(ISNUMBER(SEARCH(Search!$C$7,$AN1290))=TRUE,1,""))</f>
        <v/>
      </c>
      <c r="F1290" s="9" t="str">
        <f>IF(Search!$C$8="","",IF(ISNUMBER(SEARCH(Search!$C$8,$AO1290))=TRUE,1,""))</f>
        <v/>
      </c>
      <c r="G1290" s="9" t="str">
        <f>IF(Search!$F$4="","",IF(Inventory!$AJ1290&lt;Search!$F$4,"",1))</f>
        <v/>
      </c>
      <c r="H1290" s="9" t="str">
        <f>IF(Search!$F$5="","",IF(Inventory!$AJ1290&gt;Search!$F$5,"",1))</f>
        <v/>
      </c>
      <c r="I1290" s="9" t="str">
        <f>IF(Search!$F$7="","",IF(Search!$F$8="",IF(ISNUMBER(SEARCH(Search!$F$7,$AL1290))=TRUE,1,""),""))</f>
        <v/>
      </c>
      <c r="J1290" s="9" t="str">
        <f>IF($AL1290=Search!$F$8,1,"")</f>
        <v/>
      </c>
      <c r="K1290" s="9" t="str">
        <f>IF(Search!$I$4="","",IF(COUNTA($AS1290)=1,IF(Search!$I$4="N","N",1),""))</f>
        <v/>
      </c>
      <c r="L1290" s="9" t="str">
        <f>IF(Search!$I$5="","",IF($AS1290="RC",1,""))</f>
        <v/>
      </c>
      <c r="M1290" s="9" t="str">
        <f>IF(Search!$I$6="","",IF($AS1290="RCP",1,""))</f>
        <v/>
      </c>
      <c r="N1290" s="9" t="str">
        <f>IF(Search!$I$8="","",IF(COUNTA($AT1290)=1,IF(Search!$I$8="N","N",1),""))</f>
        <v/>
      </c>
      <c r="O1290" s="9" t="str">
        <f>IF(Search!$L$4="","",IF(COUNTA($AU1290)=1,IF(Search!$L$4="N","N",1),""))</f>
        <v/>
      </c>
      <c r="P1290" s="9" t="str">
        <f>IF(Search!$L$5="","",IF(ISNUMBER(SEARCH("Jersey",$AU1290))=TRUE,IF(Search!$L$5="N","N",1),""))</f>
        <v/>
      </c>
      <c r="Q1290" s="9" t="str">
        <f>IF(Search!$L$6="","",IF(ISNUMBER(SEARCH("Patch",$AU1290))=TRUE,IF(Search!$L$6="N","N",1),""))</f>
        <v/>
      </c>
      <c r="R1290" s="9" t="str">
        <f>IF(Search!$L$7="","",IF(ISNUMBER(SEARCH("Shield",$AU1290))=TRUE,IF(Search!$L$7="N","N",1),""))</f>
        <v/>
      </c>
      <c r="S1290" s="9" t="str">
        <f>IF(Search!$L$8="","",IF(ISNUMBER(SEARCH("Stick",$AU1290))=TRUE,IF(Search!$L$8="N","N",1),""))</f>
        <v/>
      </c>
      <c r="T1290" s="9" t="str">
        <f>IF(Search!$O$4="","",IF(COUNTA($AW1290)=1,IF(Search!$O$4="N","N",1),""))</f>
        <v/>
      </c>
      <c r="U1290" s="9" t="str">
        <f>IF(Search!$O$5="","",IF($AW1290="","",IF($AW1290&lt;Search!$O$5,"",1)))</f>
        <v/>
      </c>
      <c r="V1290" s="9" t="str">
        <f>IF(Search!$O$6="","",IF($AW1290="","",IF($AW1290&gt;Search!$O$6,"",1)))</f>
        <v/>
      </c>
      <c r="W1290" s="9" t="str">
        <f>IF(Search!$U$4="","",IF($AX1290="","",1))</f>
        <v/>
      </c>
      <c r="X1290" s="9" t="str">
        <f>IF(Search!$U$5="","",IF(ISNUMBER(SEARCH(Search!$U$5,$AX1290))=TRUE,IF(Search!$U$5="N","N",1),""))</f>
        <v/>
      </c>
      <c r="Y1290" s="9" t="str">
        <f>IF(Search!$U$6="","",IF($AY1290&lt;Search!$U$6,"",1))</f>
        <v/>
      </c>
      <c r="Z1290" s="9" t="str">
        <f>IF(Search!$R$4="","",IF(Inventory!$BA1290&lt;Search!$R$4,"",1))</f>
        <v/>
      </c>
      <c r="AA1290" s="9" t="str">
        <f>IF(Search!$R$5="","",IF($BA1290&gt;Search!$R$5,"",1))</f>
        <v/>
      </c>
      <c r="AB1290" s="9" t="str">
        <f>IF(Search!$R$6="","",IF($BB1290&lt;Search!$R$6,"",1))</f>
        <v/>
      </c>
      <c r="AC1290" s="9" t="str">
        <f>IF(Search!$R$7="","",IF($BB1290&lt;Search!$R$7,"",1))</f>
        <v/>
      </c>
      <c r="AD1290" s="45" t="str">
        <f>IF(COUNTIF($A1290:$AC1290,"n")&gt;0,"",IF(SUM($A1290:$AC1290)=COUNTA(Search!$C$4:$C$8,Search!$F$4:$F$8,Search!$I$4:$I$6,Search!$I$8,Search!$L$4:$L$8,Search!$O$4:$O$8,Search!$R$4:$R$7,Search!$U$4:$U$7)-COUNTIF(Search!$C$4:$U$7,"n"),1+LARGE($AD$1:AD1289,1),""))</f>
        <v/>
      </c>
      <c r="AE1290" s="45" t="str">
        <f t="shared" si="63"/>
        <v/>
      </c>
      <c r="AF1290" s="45" t="str">
        <f>IF(AD1290="","",COUNTIF($AE$1:$AE1289,$AE1290)+RANK($AE1290,$AE$2:$AE$10540,1))</f>
        <v/>
      </c>
      <c r="AG1290" s="45" t="str">
        <f t="shared" si="64"/>
        <v/>
      </c>
      <c r="AH1290" s="45" t="str">
        <f>IF($AD1290="","",COUNTIF($AG$1:$AG1289,$AG1290)+RANK($AG1290,$AG$1:$AG$10539,0))</f>
        <v/>
      </c>
      <c r="AI1290" s="10" t="str">
        <f t="shared" si="65"/>
        <v>2008-09 Upper Deck Favourite Sons #FS2 Brad Richards     /   $</v>
      </c>
      <c r="AJ1290" s="11">
        <v>2008</v>
      </c>
      <c r="AK1290" s="17" t="s">
        <v>1985</v>
      </c>
      <c r="AL1290" s="12" t="s">
        <v>832</v>
      </c>
      <c r="AM1290" s="10" t="s">
        <v>834</v>
      </c>
      <c r="AN1290" s="12" t="s">
        <v>503</v>
      </c>
      <c r="AO1290" s="9"/>
      <c r="AP1290" s="9"/>
      <c r="AQ1290" s="9"/>
      <c r="AR1290" s="14"/>
      <c r="AS1290" s="9"/>
      <c r="AT1290" s="9"/>
      <c r="AU1290" s="9"/>
      <c r="AV1290" s="13"/>
      <c r="AW1290" s="13"/>
      <c r="AX1290" s="9"/>
      <c r="AY1290" s="9"/>
      <c r="AZ1290" s="9"/>
      <c r="BA1290" s="33"/>
      <c r="BB1290" s="33"/>
      <c r="BC1290" s="36"/>
      <c r="BD1290" s="12" t="s">
        <v>1771</v>
      </c>
    </row>
    <row r="1291" spans="1:56" s="12" customFormat="1" x14ac:dyDescent="0.2">
      <c r="A1291" s="9" t="str">
        <f>IF(Search!$C$5="","",IF(COUNTA(Inventory!$AP1291)=1,1,""))</f>
        <v/>
      </c>
      <c r="B1291" s="9" t="str">
        <f>IF(Search!$C$4="","",IF(ISNUMBER(SEARCH(Search!$C$4,$AR1291))=TRUE,1,""))</f>
        <v/>
      </c>
      <c r="C1291" s="9" t="str">
        <f>IF(Search!$C$6="x",IF(COUNTA($AQ1291)=1,1,"N"),IF(COUNTA($AQ1291)=1,"N",""))</f>
        <v/>
      </c>
      <c r="D1291" s="9" t="str">
        <f>IF(Search!$O$8="","",IF(ISNUMBER(SEARCH(Search!$O$8,$BD1291))=TRUE,1,""))</f>
        <v/>
      </c>
      <c r="E1291" s="9" t="str">
        <f>IF(Search!$C$7="","",IF(ISNUMBER(SEARCH(Search!$C$7,$AN1291))=TRUE,1,""))</f>
        <v/>
      </c>
      <c r="F1291" s="9" t="str">
        <f>IF(Search!$C$8="","",IF(ISNUMBER(SEARCH(Search!$C$8,$AO1291))=TRUE,1,""))</f>
        <v/>
      </c>
      <c r="G1291" s="9" t="str">
        <f>IF(Search!$F$4="","",IF(Inventory!$AJ1291&lt;Search!$F$4,"",1))</f>
        <v/>
      </c>
      <c r="H1291" s="9" t="str">
        <f>IF(Search!$F$5="","",IF(Inventory!$AJ1291&gt;Search!$F$5,"",1))</f>
        <v/>
      </c>
      <c r="I1291" s="9" t="str">
        <f>IF(Search!$F$7="","",IF(Search!$F$8="",IF(ISNUMBER(SEARCH(Search!$F$7,$AL1291))=TRUE,1,""),""))</f>
        <v/>
      </c>
      <c r="J1291" s="9" t="str">
        <f>IF($AL1291=Search!$F$8,1,"")</f>
        <v/>
      </c>
      <c r="K1291" s="9" t="str">
        <f>IF(Search!$I$4="","",IF(COUNTA($AS1291)=1,IF(Search!$I$4="N","N",1),""))</f>
        <v/>
      </c>
      <c r="L1291" s="9" t="str">
        <f>IF(Search!$I$5="","",IF($AS1291="RC",1,""))</f>
        <v/>
      </c>
      <c r="M1291" s="9" t="str">
        <f>IF(Search!$I$6="","",IF($AS1291="RCP",1,""))</f>
        <v/>
      </c>
      <c r="N1291" s="9" t="str">
        <f>IF(Search!$I$8="","",IF(COUNTA($AT1291)=1,IF(Search!$I$8="N","N",1),""))</f>
        <v/>
      </c>
      <c r="O1291" s="9" t="str">
        <f>IF(Search!$L$4="","",IF(COUNTA($AU1291)=1,IF(Search!$L$4="N","N",1),""))</f>
        <v/>
      </c>
      <c r="P1291" s="9" t="str">
        <f>IF(Search!$L$5="","",IF(ISNUMBER(SEARCH("Jersey",$AU1291))=TRUE,IF(Search!$L$5="N","N",1),""))</f>
        <v/>
      </c>
      <c r="Q1291" s="9" t="str">
        <f>IF(Search!$L$6="","",IF(ISNUMBER(SEARCH("Patch",$AU1291))=TRUE,IF(Search!$L$6="N","N",1),""))</f>
        <v/>
      </c>
      <c r="R1291" s="9" t="str">
        <f>IF(Search!$L$7="","",IF(ISNUMBER(SEARCH("Shield",$AU1291))=TRUE,IF(Search!$L$7="N","N",1),""))</f>
        <v/>
      </c>
      <c r="S1291" s="9" t="str">
        <f>IF(Search!$L$8="","",IF(ISNUMBER(SEARCH("Stick",$AU1291))=TRUE,IF(Search!$L$8="N","N",1),""))</f>
        <v/>
      </c>
      <c r="T1291" s="9" t="str">
        <f>IF(Search!$O$4="","",IF(COUNTA($AW1291)=1,IF(Search!$O$4="N","N",1),""))</f>
        <v/>
      </c>
      <c r="U1291" s="9" t="str">
        <f>IF(Search!$O$5="","",IF($AW1291="","",IF($AW1291&lt;Search!$O$5,"",1)))</f>
        <v/>
      </c>
      <c r="V1291" s="9" t="str">
        <f>IF(Search!$O$6="","",IF($AW1291="","",IF($AW1291&gt;Search!$O$6,"",1)))</f>
        <v/>
      </c>
      <c r="W1291" s="9" t="str">
        <f>IF(Search!$U$4="","",IF($AX1291="","",1))</f>
        <v/>
      </c>
      <c r="X1291" s="9" t="str">
        <f>IF(Search!$U$5="","",IF(ISNUMBER(SEARCH(Search!$U$5,$AX1291))=TRUE,IF(Search!$U$5="N","N",1),""))</f>
        <v/>
      </c>
      <c r="Y1291" s="9" t="str">
        <f>IF(Search!$U$6="","",IF($AY1291&lt;Search!$U$6,"",1))</f>
        <v/>
      </c>
      <c r="Z1291" s="9" t="str">
        <f>IF(Search!$R$4="","",IF(Inventory!$BA1291&lt;Search!$R$4,"",1))</f>
        <v/>
      </c>
      <c r="AA1291" s="9" t="str">
        <f>IF(Search!$R$5="","",IF($BA1291&gt;Search!$R$5,"",1))</f>
        <v/>
      </c>
      <c r="AB1291" s="9" t="str">
        <f>IF(Search!$R$6="","",IF($BB1291&lt;Search!$R$6,"",1))</f>
        <v/>
      </c>
      <c r="AC1291" s="9" t="str">
        <f>IF(Search!$R$7="","",IF($BB1291&lt;Search!$R$7,"",1))</f>
        <v/>
      </c>
      <c r="AD1291" s="45" t="str">
        <f>IF(COUNTIF($A1291:$AC1291,"n")&gt;0,"",IF(SUM($A1291:$AC1291)=COUNTA(Search!$C$4:$C$8,Search!$F$4:$F$8,Search!$I$4:$I$6,Search!$I$8,Search!$L$4:$L$8,Search!$O$4:$O$8,Search!$R$4:$R$7,Search!$U$4:$U$7)-COUNTIF(Search!$C$4:$U$7,"n"),1+LARGE($AD$1:AD1290,1),""))</f>
        <v/>
      </c>
      <c r="AE1291" s="45" t="str">
        <f t="shared" si="63"/>
        <v/>
      </c>
      <c r="AF1291" s="45" t="str">
        <f>IF(AD1291="","",COUNTIF($AE$1:$AE1290,$AE1291)+RANK($AE1291,$AE$2:$AE$10540,1))</f>
        <v/>
      </c>
      <c r="AG1291" s="45" t="str">
        <f t="shared" si="64"/>
        <v/>
      </c>
      <c r="AH1291" s="45" t="str">
        <f>IF($AD1291="","",COUNTIF($AG$1:$AG1290,$AG1291)+RANK($AG1291,$AG$1:$AG$10539,0))</f>
        <v/>
      </c>
      <c r="AI1291" s="10" t="str">
        <f t="shared" si="65"/>
        <v>2008-09 Upper Deck Hat Trick Heroes #HT11 Rick Nash     /   $</v>
      </c>
      <c r="AJ1291" s="11">
        <v>2008</v>
      </c>
      <c r="AK1291" s="17" t="s">
        <v>1985</v>
      </c>
      <c r="AL1291" s="12" t="s">
        <v>835</v>
      </c>
      <c r="AM1291" s="10" t="s">
        <v>837</v>
      </c>
      <c r="AN1291" s="12" t="s">
        <v>526</v>
      </c>
      <c r="AO1291" s="9"/>
      <c r="AP1291" s="9"/>
      <c r="AQ1291" s="9"/>
      <c r="AR1291" s="14"/>
      <c r="AS1291" s="9"/>
      <c r="AT1291" s="9"/>
      <c r="AU1291" s="9"/>
      <c r="AV1291" s="13"/>
      <c r="AW1291" s="13"/>
      <c r="AX1291" s="9"/>
      <c r="AY1291" s="9"/>
      <c r="AZ1291" s="9"/>
      <c r="BA1291" s="33"/>
      <c r="BB1291" s="33"/>
      <c r="BC1291" s="36"/>
      <c r="BD1291" s="12" t="s">
        <v>1771</v>
      </c>
    </row>
    <row r="1292" spans="1:56" s="12" customFormat="1" x14ac:dyDescent="0.2">
      <c r="A1292" s="9" t="str">
        <f>IF(Search!$C$5="","",IF(COUNTA(Inventory!$AP1292)=1,1,""))</f>
        <v/>
      </c>
      <c r="B1292" s="9" t="str">
        <f>IF(Search!$C$4="","",IF(ISNUMBER(SEARCH(Search!$C$4,$AR1292))=TRUE,1,""))</f>
        <v/>
      </c>
      <c r="C1292" s="9" t="str">
        <f>IF(Search!$C$6="x",IF(COUNTA($AQ1292)=1,1,"N"),IF(COUNTA($AQ1292)=1,"N",""))</f>
        <v/>
      </c>
      <c r="D1292" s="9" t="str">
        <f>IF(Search!$O$8="","",IF(ISNUMBER(SEARCH(Search!$O$8,$BD1292))=TRUE,1,""))</f>
        <v/>
      </c>
      <c r="E1292" s="9" t="str">
        <f>IF(Search!$C$7="","",IF(ISNUMBER(SEARCH(Search!$C$7,$AN1292))=TRUE,1,""))</f>
        <v/>
      </c>
      <c r="F1292" s="9" t="str">
        <f>IF(Search!$C$8="","",IF(ISNUMBER(SEARCH(Search!$C$8,$AO1292))=TRUE,1,""))</f>
        <v/>
      </c>
      <c r="G1292" s="9" t="str">
        <f>IF(Search!$F$4="","",IF(Inventory!$AJ1292&lt;Search!$F$4,"",1))</f>
        <v/>
      </c>
      <c r="H1292" s="9" t="str">
        <f>IF(Search!$F$5="","",IF(Inventory!$AJ1292&gt;Search!$F$5,"",1))</f>
        <v/>
      </c>
      <c r="I1292" s="9" t="str">
        <f>IF(Search!$F$7="","",IF(Search!$F$8="",IF(ISNUMBER(SEARCH(Search!$F$7,$AL1292))=TRUE,1,""),""))</f>
        <v/>
      </c>
      <c r="J1292" s="9" t="str">
        <f>IF($AL1292=Search!$F$8,1,"")</f>
        <v/>
      </c>
      <c r="K1292" s="9" t="str">
        <f>IF(Search!$I$4="","",IF(COUNTA($AS1292)=1,IF(Search!$I$4="N","N",1),""))</f>
        <v/>
      </c>
      <c r="L1292" s="9" t="str">
        <f>IF(Search!$I$5="","",IF($AS1292="RC",1,""))</f>
        <v/>
      </c>
      <c r="M1292" s="9" t="str">
        <f>IF(Search!$I$6="","",IF($AS1292="RCP",1,""))</f>
        <v/>
      </c>
      <c r="N1292" s="9" t="str">
        <f>IF(Search!$I$8="","",IF(COUNTA($AT1292)=1,IF(Search!$I$8="N","N",1),""))</f>
        <v/>
      </c>
      <c r="O1292" s="9" t="str">
        <f>IF(Search!$L$4="","",IF(COUNTA($AU1292)=1,IF(Search!$L$4="N","N",1),""))</f>
        <v/>
      </c>
      <c r="P1292" s="9" t="str">
        <f>IF(Search!$L$5="","",IF(ISNUMBER(SEARCH("Jersey",$AU1292))=TRUE,IF(Search!$L$5="N","N",1),""))</f>
        <v/>
      </c>
      <c r="Q1292" s="9" t="str">
        <f>IF(Search!$L$6="","",IF(ISNUMBER(SEARCH("Patch",$AU1292))=TRUE,IF(Search!$L$6="N","N",1),""))</f>
        <v/>
      </c>
      <c r="R1292" s="9" t="str">
        <f>IF(Search!$L$7="","",IF(ISNUMBER(SEARCH("Shield",$AU1292))=TRUE,IF(Search!$L$7="N","N",1),""))</f>
        <v/>
      </c>
      <c r="S1292" s="9" t="str">
        <f>IF(Search!$L$8="","",IF(ISNUMBER(SEARCH("Stick",$AU1292))=TRUE,IF(Search!$L$8="N","N",1),""))</f>
        <v/>
      </c>
      <c r="T1292" s="9" t="str">
        <f>IF(Search!$O$4="","",IF(COUNTA($AW1292)=1,IF(Search!$O$4="N","N",1),""))</f>
        <v/>
      </c>
      <c r="U1292" s="9" t="str">
        <f>IF(Search!$O$5="","",IF($AW1292="","",IF($AW1292&lt;Search!$O$5,"",1)))</f>
        <v/>
      </c>
      <c r="V1292" s="9" t="str">
        <f>IF(Search!$O$6="","",IF($AW1292="","",IF($AW1292&gt;Search!$O$6,"",1)))</f>
        <v/>
      </c>
      <c r="W1292" s="9" t="str">
        <f>IF(Search!$U$4="","",IF($AX1292="","",1))</f>
        <v/>
      </c>
      <c r="X1292" s="9" t="str">
        <f>IF(Search!$U$5="","",IF(ISNUMBER(SEARCH(Search!$U$5,$AX1292))=TRUE,IF(Search!$U$5="N","N",1),""))</f>
        <v/>
      </c>
      <c r="Y1292" s="9" t="str">
        <f>IF(Search!$U$6="","",IF($AY1292&lt;Search!$U$6,"",1))</f>
        <v/>
      </c>
      <c r="Z1292" s="9" t="str">
        <f>IF(Search!$R$4="","",IF(Inventory!$BA1292&lt;Search!$R$4,"",1))</f>
        <v/>
      </c>
      <c r="AA1292" s="9" t="str">
        <f>IF(Search!$R$5="","",IF($BA1292&gt;Search!$R$5,"",1))</f>
        <v/>
      </c>
      <c r="AB1292" s="9" t="str">
        <f>IF(Search!$R$6="","",IF($BB1292&lt;Search!$R$6,"",1))</f>
        <v/>
      </c>
      <c r="AC1292" s="9" t="str">
        <f>IF(Search!$R$7="","",IF($BB1292&lt;Search!$R$7,"",1))</f>
        <v/>
      </c>
      <c r="AD1292" s="45" t="str">
        <f>IF(COUNTIF($A1292:$AC1292,"n")&gt;0,"",IF(SUM($A1292:$AC1292)=COUNTA(Search!$C$4:$C$8,Search!$F$4:$F$8,Search!$I$4:$I$6,Search!$I$8,Search!$L$4:$L$8,Search!$O$4:$O$8,Search!$R$4:$R$7,Search!$U$4:$U$7)-COUNTIF(Search!$C$4:$U$7,"n"),1+LARGE($AD$1:AD1291,1),""))</f>
        <v/>
      </c>
      <c r="AE1292" s="45" t="str">
        <f t="shared" si="63"/>
        <v/>
      </c>
      <c r="AF1292" s="45" t="str">
        <f>IF(AD1292="","",COUNTIF($AE$1:$AE1291,$AE1292)+RANK($AE1292,$AE$2:$AE$10540,1))</f>
        <v/>
      </c>
      <c r="AG1292" s="45" t="str">
        <f t="shared" si="64"/>
        <v/>
      </c>
      <c r="AH1292" s="45" t="str">
        <f>IF($AD1292="","",COUNTIF($AG$1:$AG1291,$AG1292)+RANK($AG1292,$AG$1:$AG$10539,0))</f>
        <v/>
      </c>
      <c r="AI1292" s="10" t="str">
        <f t="shared" si="65"/>
        <v>2008-09 Upper Deck Hat Trick Heroes #HT3 Jarome Iginla CGY    /   $</v>
      </c>
      <c r="AJ1292" s="11">
        <v>2008</v>
      </c>
      <c r="AK1292" s="17" t="s">
        <v>1985</v>
      </c>
      <c r="AL1292" s="12" t="s">
        <v>835</v>
      </c>
      <c r="AM1292" s="10" t="s">
        <v>838</v>
      </c>
      <c r="AN1292" s="12" t="s">
        <v>275</v>
      </c>
      <c r="AO1292" s="9" t="s">
        <v>1910</v>
      </c>
      <c r="AP1292" s="9"/>
      <c r="AQ1292" s="9"/>
      <c r="AR1292" s="14"/>
      <c r="AS1292" s="9"/>
      <c r="AT1292" s="9"/>
      <c r="AU1292" s="9"/>
      <c r="AV1292" s="13"/>
      <c r="AW1292" s="13"/>
      <c r="AX1292" s="9"/>
      <c r="AY1292" s="9"/>
      <c r="AZ1292" s="9"/>
      <c r="BA1292" s="33"/>
      <c r="BB1292" s="33"/>
      <c r="BC1292" s="36"/>
      <c r="BD1292" s="12" t="s">
        <v>1771</v>
      </c>
    </row>
    <row r="1293" spans="1:56" s="12" customFormat="1" x14ac:dyDescent="0.2">
      <c r="A1293" s="9" t="str">
        <f>IF(Search!$C$5="","",IF(COUNTA(Inventory!$AP1293)=1,1,""))</f>
        <v/>
      </c>
      <c r="B1293" s="9" t="str">
        <f>IF(Search!$C$4="","",IF(ISNUMBER(SEARCH(Search!$C$4,$AR1293))=TRUE,1,""))</f>
        <v/>
      </c>
      <c r="C1293" s="9" t="str">
        <f>IF(Search!$C$6="x",IF(COUNTA($AQ1293)=1,1,"N"),IF(COUNTA($AQ1293)=1,"N",""))</f>
        <v/>
      </c>
      <c r="D1293" s="9" t="str">
        <f>IF(Search!$O$8="","",IF(ISNUMBER(SEARCH(Search!$O$8,$BD1293))=TRUE,1,""))</f>
        <v/>
      </c>
      <c r="E1293" s="9" t="str">
        <f>IF(Search!$C$7="","",IF(ISNUMBER(SEARCH(Search!$C$7,$AN1293))=TRUE,1,""))</f>
        <v/>
      </c>
      <c r="F1293" s="9" t="str">
        <f>IF(Search!$C$8="","",IF(ISNUMBER(SEARCH(Search!$C$8,$AO1293))=TRUE,1,""))</f>
        <v/>
      </c>
      <c r="G1293" s="9" t="str">
        <f>IF(Search!$F$4="","",IF(Inventory!$AJ1293&lt;Search!$F$4,"",1))</f>
        <v/>
      </c>
      <c r="H1293" s="9" t="str">
        <f>IF(Search!$F$5="","",IF(Inventory!$AJ1293&gt;Search!$F$5,"",1))</f>
        <v/>
      </c>
      <c r="I1293" s="9" t="str">
        <f>IF(Search!$F$7="","",IF(Search!$F$8="",IF(ISNUMBER(SEARCH(Search!$F$7,$AL1293))=TRUE,1,""),""))</f>
        <v/>
      </c>
      <c r="J1293" s="9" t="str">
        <f>IF($AL1293=Search!$F$8,1,"")</f>
        <v/>
      </c>
      <c r="K1293" s="9" t="str">
        <f>IF(Search!$I$4="","",IF(COUNTA($AS1293)=1,IF(Search!$I$4="N","N",1),""))</f>
        <v/>
      </c>
      <c r="L1293" s="9" t="str">
        <f>IF(Search!$I$5="","",IF($AS1293="RC",1,""))</f>
        <v/>
      </c>
      <c r="M1293" s="9" t="str">
        <f>IF(Search!$I$6="","",IF($AS1293="RCP",1,""))</f>
        <v/>
      </c>
      <c r="N1293" s="9" t="str">
        <f>IF(Search!$I$8="","",IF(COUNTA($AT1293)=1,IF(Search!$I$8="N","N",1),""))</f>
        <v/>
      </c>
      <c r="O1293" s="9" t="str">
        <f>IF(Search!$L$4="","",IF(COUNTA($AU1293)=1,IF(Search!$L$4="N","N",1),""))</f>
        <v/>
      </c>
      <c r="P1293" s="9" t="str">
        <f>IF(Search!$L$5="","",IF(ISNUMBER(SEARCH("Jersey",$AU1293))=TRUE,IF(Search!$L$5="N","N",1),""))</f>
        <v/>
      </c>
      <c r="Q1293" s="9" t="str">
        <f>IF(Search!$L$6="","",IF(ISNUMBER(SEARCH("Patch",$AU1293))=TRUE,IF(Search!$L$6="N","N",1),""))</f>
        <v/>
      </c>
      <c r="R1293" s="9" t="str">
        <f>IF(Search!$L$7="","",IF(ISNUMBER(SEARCH("Shield",$AU1293))=TRUE,IF(Search!$L$7="N","N",1),""))</f>
        <v/>
      </c>
      <c r="S1293" s="9" t="str">
        <f>IF(Search!$L$8="","",IF(ISNUMBER(SEARCH("Stick",$AU1293))=TRUE,IF(Search!$L$8="N","N",1),""))</f>
        <v/>
      </c>
      <c r="T1293" s="9" t="str">
        <f>IF(Search!$O$4="","",IF(COUNTA($AW1293)=1,IF(Search!$O$4="N","N",1),""))</f>
        <v/>
      </c>
      <c r="U1293" s="9" t="str">
        <f>IF(Search!$O$5="","",IF($AW1293="","",IF($AW1293&lt;Search!$O$5,"",1)))</f>
        <v/>
      </c>
      <c r="V1293" s="9" t="str">
        <f>IF(Search!$O$6="","",IF($AW1293="","",IF($AW1293&gt;Search!$O$6,"",1)))</f>
        <v/>
      </c>
      <c r="W1293" s="9" t="str">
        <f>IF(Search!$U$4="","",IF($AX1293="","",1))</f>
        <v/>
      </c>
      <c r="X1293" s="9" t="str">
        <f>IF(Search!$U$5="","",IF(ISNUMBER(SEARCH(Search!$U$5,$AX1293))=TRUE,IF(Search!$U$5="N","N",1),""))</f>
        <v/>
      </c>
      <c r="Y1293" s="9" t="str">
        <f>IF(Search!$U$6="","",IF($AY1293&lt;Search!$U$6,"",1))</f>
        <v/>
      </c>
      <c r="Z1293" s="9" t="str">
        <f>IF(Search!$R$4="","",IF(Inventory!$BA1293&lt;Search!$R$4,"",1))</f>
        <v/>
      </c>
      <c r="AA1293" s="9" t="str">
        <f>IF(Search!$R$5="","",IF($BA1293&gt;Search!$R$5,"",1))</f>
        <v/>
      </c>
      <c r="AB1293" s="9" t="str">
        <f>IF(Search!$R$6="","",IF($BB1293&lt;Search!$R$6,"",1))</f>
        <v/>
      </c>
      <c r="AC1293" s="9" t="str">
        <f>IF(Search!$R$7="","",IF($BB1293&lt;Search!$R$7,"",1))</f>
        <v/>
      </c>
      <c r="AD1293" s="45" t="str">
        <f>IF(COUNTIF($A1293:$AC1293,"n")&gt;0,"",IF(SUM($A1293:$AC1293)=COUNTA(Search!$C$4:$C$8,Search!$F$4:$F$8,Search!$I$4:$I$6,Search!$I$8,Search!$L$4:$L$8,Search!$O$4:$O$8,Search!$R$4:$R$7,Search!$U$4:$U$7)-COUNTIF(Search!$C$4:$U$7,"n"),1+LARGE($AD$1:AD1292,1),""))</f>
        <v/>
      </c>
      <c r="AE1293" s="45" t="str">
        <f t="shared" si="63"/>
        <v/>
      </c>
      <c r="AF1293" s="45" t="str">
        <f>IF(AD1293="","",COUNTIF($AE$1:$AE1292,$AE1293)+RANK($AE1293,$AE$2:$AE$10540,1))</f>
        <v/>
      </c>
      <c r="AG1293" s="45" t="str">
        <f t="shared" si="64"/>
        <v/>
      </c>
      <c r="AH1293" s="45" t="str">
        <f>IF($AD1293="","",COUNTIF($AG$1:$AG1292,$AG1293)+RANK($AG1293,$AG$1:$AG$10539,0))</f>
        <v/>
      </c>
      <c r="AI1293" s="10" t="str">
        <f t="shared" si="65"/>
        <v>2008-09 Upper Deck Hat Trick Heroes #HT8 Vincent Lecavalier     /   $</v>
      </c>
      <c r="AJ1293" s="11">
        <v>2008</v>
      </c>
      <c r="AK1293" s="17" t="s">
        <v>1985</v>
      </c>
      <c r="AL1293" s="12" t="s">
        <v>835</v>
      </c>
      <c r="AM1293" s="10" t="s">
        <v>836</v>
      </c>
      <c r="AN1293" s="12" t="s">
        <v>474</v>
      </c>
      <c r="AO1293" s="9"/>
      <c r="AP1293" s="9"/>
      <c r="AQ1293" s="9"/>
      <c r="AR1293" s="14"/>
      <c r="AS1293" s="9"/>
      <c r="AT1293" s="9"/>
      <c r="AU1293" s="9"/>
      <c r="AV1293" s="13"/>
      <c r="AW1293" s="13"/>
      <c r="AX1293" s="9"/>
      <c r="AY1293" s="9"/>
      <c r="AZ1293" s="9"/>
      <c r="BA1293" s="33"/>
      <c r="BB1293" s="33"/>
      <c r="BC1293" s="36"/>
      <c r="BD1293" s="12" t="s">
        <v>1771</v>
      </c>
    </row>
    <row r="1294" spans="1:56" s="12" customFormat="1" x14ac:dyDescent="0.2">
      <c r="A1294" s="9" t="str">
        <f>IF(Search!$C$5="","",IF(COUNTA(Inventory!$AP1294)=1,1,""))</f>
        <v/>
      </c>
      <c r="B1294" s="9" t="str">
        <f>IF(Search!$C$4="","",IF(ISNUMBER(SEARCH(Search!$C$4,$AR1294))=TRUE,1,""))</f>
        <v/>
      </c>
      <c r="C1294" s="9" t="str">
        <f>IF(Search!$C$6="x",IF(COUNTA($AQ1294)=1,1,"N"),IF(COUNTA($AQ1294)=1,"N",""))</f>
        <v/>
      </c>
      <c r="D1294" s="9" t="str">
        <f>IF(Search!$O$8="","",IF(ISNUMBER(SEARCH(Search!$O$8,$BD1294))=TRUE,1,""))</f>
        <v/>
      </c>
      <c r="E1294" s="9" t="str">
        <f>IF(Search!$C$7="","",IF(ISNUMBER(SEARCH(Search!$C$7,$AN1294))=TRUE,1,""))</f>
        <v/>
      </c>
      <c r="F1294" s="9" t="str">
        <f>IF(Search!$C$8="","",IF(ISNUMBER(SEARCH(Search!$C$8,$AO1294))=TRUE,1,""))</f>
        <v/>
      </c>
      <c r="G1294" s="9" t="str">
        <f>IF(Search!$F$4="","",IF(Inventory!$AJ1294&lt;Search!$F$4,"",1))</f>
        <v/>
      </c>
      <c r="H1294" s="9" t="str">
        <f>IF(Search!$F$5="","",IF(Inventory!$AJ1294&gt;Search!$F$5,"",1))</f>
        <v/>
      </c>
      <c r="I1294" s="9" t="str">
        <f>IF(Search!$F$7="","",IF(Search!$F$8="",IF(ISNUMBER(SEARCH(Search!$F$7,$AL1294))=TRUE,1,""),""))</f>
        <v/>
      </c>
      <c r="J1294" s="9" t="str">
        <f>IF($AL1294=Search!$F$8,1,"")</f>
        <v/>
      </c>
      <c r="K1294" s="9" t="str">
        <f>IF(Search!$I$4="","",IF(COUNTA($AS1294)=1,IF(Search!$I$4="N","N",1),""))</f>
        <v/>
      </c>
      <c r="L1294" s="9" t="str">
        <f>IF(Search!$I$5="","",IF($AS1294="RC",1,""))</f>
        <v/>
      </c>
      <c r="M1294" s="9" t="str">
        <f>IF(Search!$I$6="","",IF($AS1294="RCP",1,""))</f>
        <v/>
      </c>
      <c r="N1294" s="9" t="str">
        <f>IF(Search!$I$8="","",IF(COUNTA($AT1294)=1,IF(Search!$I$8="N","N",1),""))</f>
        <v/>
      </c>
      <c r="O1294" s="9" t="str">
        <f>IF(Search!$L$4="","",IF(COUNTA($AU1294)=1,IF(Search!$L$4="N","N",1),""))</f>
        <v/>
      </c>
      <c r="P1294" s="9" t="str">
        <f>IF(Search!$L$5="","",IF(ISNUMBER(SEARCH("Jersey",$AU1294))=TRUE,IF(Search!$L$5="N","N",1),""))</f>
        <v/>
      </c>
      <c r="Q1294" s="9" t="str">
        <f>IF(Search!$L$6="","",IF(ISNUMBER(SEARCH("Patch",$AU1294))=TRUE,IF(Search!$L$6="N","N",1),""))</f>
        <v/>
      </c>
      <c r="R1294" s="9" t="str">
        <f>IF(Search!$L$7="","",IF(ISNUMBER(SEARCH("Shield",$AU1294))=TRUE,IF(Search!$L$7="N","N",1),""))</f>
        <v/>
      </c>
      <c r="S1294" s="9" t="str">
        <f>IF(Search!$L$8="","",IF(ISNUMBER(SEARCH("Stick",$AU1294))=TRUE,IF(Search!$L$8="N","N",1),""))</f>
        <v/>
      </c>
      <c r="T1294" s="9" t="str">
        <f>IF(Search!$O$4="","",IF(COUNTA($AW1294)=1,IF(Search!$O$4="N","N",1),""))</f>
        <v/>
      </c>
      <c r="U1294" s="9" t="str">
        <f>IF(Search!$O$5="","",IF($AW1294="","",IF($AW1294&lt;Search!$O$5,"",1)))</f>
        <v/>
      </c>
      <c r="V1294" s="9" t="str">
        <f>IF(Search!$O$6="","",IF($AW1294="","",IF($AW1294&gt;Search!$O$6,"",1)))</f>
        <v/>
      </c>
      <c r="W1294" s="9" t="str">
        <f>IF(Search!$U$4="","",IF($AX1294="","",1))</f>
        <v/>
      </c>
      <c r="X1294" s="9" t="str">
        <f>IF(Search!$U$5="","",IF(ISNUMBER(SEARCH(Search!$U$5,$AX1294))=TRUE,IF(Search!$U$5="N","N",1),""))</f>
        <v/>
      </c>
      <c r="Y1294" s="9" t="str">
        <f>IF(Search!$U$6="","",IF($AY1294&lt;Search!$U$6,"",1))</f>
        <v/>
      </c>
      <c r="Z1294" s="9" t="str">
        <f>IF(Search!$R$4="","",IF(Inventory!$BA1294&lt;Search!$R$4,"",1))</f>
        <v/>
      </c>
      <c r="AA1294" s="9" t="str">
        <f>IF(Search!$R$5="","",IF($BA1294&gt;Search!$R$5,"",1))</f>
        <v/>
      </c>
      <c r="AB1294" s="9" t="str">
        <f>IF(Search!$R$6="","",IF($BB1294&lt;Search!$R$6,"",1))</f>
        <v/>
      </c>
      <c r="AC1294" s="9" t="str">
        <f>IF(Search!$R$7="","",IF($BB1294&lt;Search!$R$7,"",1))</f>
        <v/>
      </c>
      <c r="AD1294" s="45" t="str">
        <f>IF(COUNTIF($A1294:$AC1294,"n")&gt;0,"",IF(SUM($A1294:$AC1294)=COUNTA(Search!$C$4:$C$8,Search!$F$4:$F$8,Search!$I$4:$I$6,Search!$I$8,Search!$L$4:$L$8,Search!$O$4:$O$8,Search!$R$4:$R$7,Search!$U$4:$U$7)-COUNTIF(Search!$C$4:$U$7,"n"),1+LARGE($AD$1:AD1293,1),""))</f>
        <v/>
      </c>
      <c r="AE1294" s="45" t="str">
        <f t="shared" si="63"/>
        <v/>
      </c>
      <c r="AF1294" s="45" t="str">
        <f>IF(AD1294="","",COUNTIF($AE$1:$AE1293,$AE1294)+RANK($AE1294,$AE$2:$AE$10540,1))</f>
        <v/>
      </c>
      <c r="AG1294" s="45" t="str">
        <f t="shared" si="64"/>
        <v/>
      </c>
      <c r="AH1294" s="45" t="str">
        <f>IF($AD1294="","",COUNTIF($AG$1:$AG1293,$AG1294)+RANK($AG1294,$AG$1:$AG$10539,0))</f>
        <v/>
      </c>
      <c r="AI1294" s="10" t="str">
        <f t="shared" si="65"/>
        <v>2008-09 Upper Deck Ice Glacial Graphs #GGAR Andrew Raycroft     /   $</v>
      </c>
      <c r="AJ1294" s="11">
        <v>2008</v>
      </c>
      <c r="AK1294" s="17" t="s">
        <v>1985</v>
      </c>
      <c r="AL1294" s="12" t="s">
        <v>839</v>
      </c>
      <c r="AM1294" s="10" t="s">
        <v>840</v>
      </c>
      <c r="AN1294" s="12" t="s">
        <v>632</v>
      </c>
      <c r="AO1294" s="9"/>
      <c r="AP1294" s="9"/>
      <c r="AQ1294" s="9"/>
      <c r="AR1294" s="14" t="s">
        <v>2125</v>
      </c>
      <c r="AS1294" s="9"/>
      <c r="AT1294" s="9"/>
      <c r="AU1294" s="9"/>
      <c r="AV1294" s="13"/>
      <c r="AW1294" s="13"/>
      <c r="AX1294" s="9"/>
      <c r="AY1294" s="9"/>
      <c r="AZ1294" s="9"/>
      <c r="BA1294" s="33"/>
      <c r="BB1294" s="33"/>
      <c r="BC1294" s="36"/>
      <c r="BD1294" s="12" t="s">
        <v>1771</v>
      </c>
    </row>
    <row r="1295" spans="1:56" s="12" customFormat="1" x14ac:dyDescent="0.2">
      <c r="A1295" s="9" t="str">
        <f>IF(Search!$C$5="","",IF(COUNTA(Inventory!$AP1295)=1,1,""))</f>
        <v/>
      </c>
      <c r="B1295" s="9" t="str">
        <f>IF(Search!$C$4="","",IF(ISNUMBER(SEARCH(Search!$C$4,$AR1295))=TRUE,1,""))</f>
        <v/>
      </c>
      <c r="C1295" s="9" t="str">
        <f>IF(Search!$C$6="x",IF(COUNTA($AQ1295)=1,1,"N"),IF(COUNTA($AQ1295)=1,"N",""))</f>
        <v/>
      </c>
      <c r="D1295" s="9" t="str">
        <f>IF(Search!$O$8="","",IF(ISNUMBER(SEARCH(Search!$O$8,$BD1295))=TRUE,1,""))</f>
        <v/>
      </c>
      <c r="E1295" s="9" t="str">
        <f>IF(Search!$C$7="","",IF(ISNUMBER(SEARCH(Search!$C$7,$AN1295))=TRUE,1,""))</f>
        <v/>
      </c>
      <c r="F1295" s="9" t="str">
        <f>IF(Search!$C$8="","",IF(ISNUMBER(SEARCH(Search!$C$8,$AO1295))=TRUE,1,""))</f>
        <v/>
      </c>
      <c r="G1295" s="9" t="str">
        <f>IF(Search!$F$4="","",IF(Inventory!$AJ1295&lt;Search!$F$4,"",1))</f>
        <v/>
      </c>
      <c r="H1295" s="9" t="str">
        <f>IF(Search!$F$5="","",IF(Inventory!$AJ1295&gt;Search!$F$5,"",1))</f>
        <v/>
      </c>
      <c r="I1295" s="9" t="str">
        <f>IF(Search!$F$7="","",IF(Search!$F$8="",IF(ISNUMBER(SEARCH(Search!$F$7,$AL1295))=TRUE,1,""),""))</f>
        <v/>
      </c>
      <c r="J1295" s="9" t="str">
        <f>IF($AL1295=Search!$F$8,1,"")</f>
        <v/>
      </c>
      <c r="K1295" s="9" t="str">
        <f>IF(Search!$I$4="","",IF(COUNTA($AS1295)=1,IF(Search!$I$4="N","N",1),""))</f>
        <v/>
      </c>
      <c r="L1295" s="9" t="str">
        <f>IF(Search!$I$5="","",IF($AS1295="RC",1,""))</f>
        <v/>
      </c>
      <c r="M1295" s="9" t="str">
        <f>IF(Search!$I$6="","",IF($AS1295="RCP",1,""))</f>
        <v/>
      </c>
      <c r="N1295" s="9" t="str">
        <f>IF(Search!$I$8="","",IF(COUNTA($AT1295)=1,IF(Search!$I$8="N","N",1),""))</f>
        <v/>
      </c>
      <c r="O1295" s="9" t="str">
        <f>IF(Search!$L$4="","",IF(COUNTA($AU1295)=1,IF(Search!$L$4="N","N",1),""))</f>
        <v/>
      </c>
      <c r="P1295" s="9" t="str">
        <f>IF(Search!$L$5="","",IF(ISNUMBER(SEARCH("Jersey",$AU1295))=TRUE,IF(Search!$L$5="N","N",1),""))</f>
        <v/>
      </c>
      <c r="Q1295" s="9" t="str">
        <f>IF(Search!$L$6="","",IF(ISNUMBER(SEARCH("Patch",$AU1295))=TRUE,IF(Search!$L$6="N","N",1),""))</f>
        <v/>
      </c>
      <c r="R1295" s="9" t="str">
        <f>IF(Search!$L$7="","",IF(ISNUMBER(SEARCH("Shield",$AU1295))=TRUE,IF(Search!$L$7="N","N",1),""))</f>
        <v/>
      </c>
      <c r="S1295" s="9" t="str">
        <f>IF(Search!$L$8="","",IF(ISNUMBER(SEARCH("Stick",$AU1295))=TRUE,IF(Search!$L$8="N","N",1),""))</f>
        <v/>
      </c>
      <c r="T1295" s="9" t="str">
        <f>IF(Search!$O$4="","",IF(COUNTA($AW1295)=1,IF(Search!$O$4="N","N",1),""))</f>
        <v/>
      </c>
      <c r="U1295" s="9" t="str">
        <f>IF(Search!$O$5="","",IF($AW1295="","",IF($AW1295&lt;Search!$O$5,"",1)))</f>
        <v/>
      </c>
      <c r="V1295" s="9" t="str">
        <f>IF(Search!$O$6="","",IF($AW1295="","",IF($AW1295&gt;Search!$O$6,"",1)))</f>
        <v/>
      </c>
      <c r="W1295" s="9" t="str">
        <f>IF(Search!$U$4="","",IF($AX1295="","",1))</f>
        <v/>
      </c>
      <c r="X1295" s="9" t="str">
        <f>IF(Search!$U$5="","",IF(ISNUMBER(SEARCH(Search!$U$5,$AX1295))=TRUE,IF(Search!$U$5="N","N",1),""))</f>
        <v/>
      </c>
      <c r="Y1295" s="9" t="str">
        <f>IF(Search!$U$6="","",IF($AY1295&lt;Search!$U$6,"",1))</f>
        <v/>
      </c>
      <c r="Z1295" s="9" t="str">
        <f>IF(Search!$R$4="","",IF(Inventory!$BA1295&lt;Search!$R$4,"",1))</f>
        <v/>
      </c>
      <c r="AA1295" s="9" t="str">
        <f>IF(Search!$R$5="","",IF($BA1295&gt;Search!$R$5,"",1))</f>
        <v/>
      </c>
      <c r="AB1295" s="9" t="str">
        <f>IF(Search!$R$6="","",IF($BB1295&lt;Search!$R$6,"",1))</f>
        <v/>
      </c>
      <c r="AC1295" s="9" t="str">
        <f>IF(Search!$R$7="","",IF($BB1295&lt;Search!$R$7,"",1))</f>
        <v/>
      </c>
      <c r="AD1295" s="45" t="str">
        <f>IF(COUNTIF($A1295:$AC1295,"n")&gt;0,"",IF(SUM($A1295:$AC1295)=COUNTA(Search!$C$4:$C$8,Search!$F$4:$F$8,Search!$I$4:$I$6,Search!$I$8,Search!$L$4:$L$8,Search!$O$4:$O$8,Search!$R$4:$R$7,Search!$U$4:$U$7)-COUNTIF(Search!$C$4:$U$7,"n"),1+LARGE($AD$1:AD1294,1),""))</f>
        <v/>
      </c>
      <c r="AE1295" s="45" t="str">
        <f t="shared" si="63"/>
        <v/>
      </c>
      <c r="AF1295" s="45" t="str">
        <f>IF(AD1295="","",COUNTIF($AE$1:$AE1294,$AE1295)+RANK($AE1295,$AE$2:$AE$10540,1))</f>
        <v/>
      </c>
      <c r="AG1295" s="45" t="str">
        <f t="shared" si="64"/>
        <v/>
      </c>
      <c r="AH1295" s="45" t="str">
        <f>IF($AD1295="","",COUNTIF($AG$1:$AG1294,$AG1295)+RANK($AG1295,$AG$1:$AG$10539,0))</f>
        <v/>
      </c>
      <c r="AI1295" s="10" t="str">
        <f t="shared" si="65"/>
        <v>2008-09 Upper Deck MVP #385 Luke Schenn     /   $</v>
      </c>
      <c r="AJ1295" s="11">
        <v>2008</v>
      </c>
      <c r="AK1295" s="17" t="s">
        <v>1985</v>
      </c>
      <c r="AL1295" s="12" t="s">
        <v>621</v>
      </c>
      <c r="AM1295" s="10">
        <v>385</v>
      </c>
      <c r="AN1295" s="12" t="s">
        <v>755</v>
      </c>
      <c r="AO1295" s="9"/>
      <c r="AP1295" s="9"/>
      <c r="AQ1295" s="9"/>
      <c r="AR1295" s="14"/>
      <c r="AS1295" s="9"/>
      <c r="AT1295" s="9"/>
      <c r="AU1295" s="9"/>
      <c r="AV1295" s="13"/>
      <c r="AW1295" s="13"/>
      <c r="AX1295" s="9"/>
      <c r="AY1295" s="9"/>
      <c r="AZ1295" s="9"/>
      <c r="BA1295" s="33"/>
      <c r="BB1295" s="33"/>
      <c r="BC1295" s="36"/>
      <c r="BD1295" s="12" t="s">
        <v>1771</v>
      </c>
    </row>
    <row r="1296" spans="1:56" s="12" customFormat="1" x14ac:dyDescent="0.2">
      <c r="A1296" s="9" t="str">
        <f>IF(Search!$C$5="","",IF(COUNTA(Inventory!$AP1296)=1,1,""))</f>
        <v/>
      </c>
      <c r="B1296" s="9" t="str">
        <f>IF(Search!$C$4="","",IF(ISNUMBER(SEARCH(Search!$C$4,$AR1296))=TRUE,1,""))</f>
        <v/>
      </c>
      <c r="C1296" s="9" t="str">
        <f>IF(Search!$C$6="x",IF(COUNTA($AQ1296)=1,1,"N"),IF(COUNTA($AQ1296)=1,"N",""))</f>
        <v/>
      </c>
      <c r="D1296" s="9" t="str">
        <f>IF(Search!$O$8="","",IF(ISNUMBER(SEARCH(Search!$O$8,$BD1296))=TRUE,1,""))</f>
        <v/>
      </c>
      <c r="E1296" s="9" t="str">
        <f>IF(Search!$C$7="","",IF(ISNUMBER(SEARCH(Search!$C$7,$AN1296))=TRUE,1,""))</f>
        <v/>
      </c>
      <c r="F1296" s="9" t="str">
        <f>IF(Search!$C$8="","",IF(ISNUMBER(SEARCH(Search!$C$8,$AO1296))=TRUE,1,""))</f>
        <v/>
      </c>
      <c r="G1296" s="9" t="str">
        <f>IF(Search!$F$4="","",IF(Inventory!$AJ1296&lt;Search!$F$4,"",1))</f>
        <v/>
      </c>
      <c r="H1296" s="9" t="str">
        <f>IF(Search!$F$5="","",IF(Inventory!$AJ1296&gt;Search!$F$5,"",1))</f>
        <v/>
      </c>
      <c r="I1296" s="9" t="str">
        <f>IF(Search!$F$7="","",IF(Search!$F$8="",IF(ISNUMBER(SEARCH(Search!$F$7,$AL1296))=TRUE,1,""),""))</f>
        <v/>
      </c>
      <c r="J1296" s="9" t="str">
        <f>IF($AL1296=Search!$F$8,1,"")</f>
        <v/>
      </c>
      <c r="K1296" s="9" t="str">
        <f>IF(Search!$I$4="","",IF(COUNTA($AS1296)=1,IF(Search!$I$4="N","N",1),""))</f>
        <v/>
      </c>
      <c r="L1296" s="9" t="str">
        <f>IF(Search!$I$5="","",IF($AS1296="RC",1,""))</f>
        <v/>
      </c>
      <c r="M1296" s="9" t="str">
        <f>IF(Search!$I$6="","",IF($AS1296="RCP",1,""))</f>
        <v/>
      </c>
      <c r="N1296" s="9" t="str">
        <f>IF(Search!$I$8="","",IF(COUNTA($AT1296)=1,IF(Search!$I$8="N","N",1),""))</f>
        <v/>
      </c>
      <c r="O1296" s="9" t="str">
        <f>IF(Search!$L$4="","",IF(COUNTA($AU1296)=1,IF(Search!$L$4="N","N",1),""))</f>
        <v/>
      </c>
      <c r="P1296" s="9" t="str">
        <f>IF(Search!$L$5="","",IF(ISNUMBER(SEARCH("Jersey",$AU1296))=TRUE,IF(Search!$L$5="N","N",1),""))</f>
        <v/>
      </c>
      <c r="Q1296" s="9" t="str">
        <f>IF(Search!$L$6="","",IF(ISNUMBER(SEARCH("Patch",$AU1296))=TRUE,IF(Search!$L$6="N","N",1),""))</f>
        <v/>
      </c>
      <c r="R1296" s="9" t="str">
        <f>IF(Search!$L$7="","",IF(ISNUMBER(SEARCH("Shield",$AU1296))=TRUE,IF(Search!$L$7="N","N",1),""))</f>
        <v/>
      </c>
      <c r="S1296" s="9" t="str">
        <f>IF(Search!$L$8="","",IF(ISNUMBER(SEARCH("Stick",$AU1296))=TRUE,IF(Search!$L$8="N","N",1),""))</f>
        <v/>
      </c>
      <c r="T1296" s="9" t="str">
        <f>IF(Search!$O$4="","",IF(COUNTA($AW1296)=1,IF(Search!$O$4="N","N",1),""))</f>
        <v/>
      </c>
      <c r="U1296" s="9" t="str">
        <f>IF(Search!$O$5="","",IF($AW1296="","",IF($AW1296&lt;Search!$O$5,"",1)))</f>
        <v/>
      </c>
      <c r="V1296" s="9" t="str">
        <f>IF(Search!$O$6="","",IF($AW1296="","",IF($AW1296&gt;Search!$O$6,"",1)))</f>
        <v/>
      </c>
      <c r="W1296" s="9" t="str">
        <f>IF(Search!$U$4="","",IF($AX1296="","",1))</f>
        <v/>
      </c>
      <c r="X1296" s="9" t="str">
        <f>IF(Search!$U$5="","",IF(ISNUMBER(SEARCH(Search!$U$5,$AX1296))=TRUE,IF(Search!$U$5="N","N",1),""))</f>
        <v/>
      </c>
      <c r="Y1296" s="9" t="str">
        <f>IF(Search!$U$6="","",IF($AY1296&lt;Search!$U$6,"",1))</f>
        <v/>
      </c>
      <c r="Z1296" s="9" t="str">
        <f>IF(Search!$R$4="","",IF(Inventory!$BA1296&lt;Search!$R$4,"",1))</f>
        <v/>
      </c>
      <c r="AA1296" s="9" t="str">
        <f>IF(Search!$R$5="","",IF($BA1296&gt;Search!$R$5,"",1))</f>
        <v/>
      </c>
      <c r="AB1296" s="9" t="str">
        <f>IF(Search!$R$6="","",IF($BB1296&lt;Search!$R$6,"",1))</f>
        <v/>
      </c>
      <c r="AC1296" s="9" t="str">
        <f>IF(Search!$R$7="","",IF($BB1296&lt;Search!$R$7,"",1))</f>
        <v/>
      </c>
      <c r="AD1296" s="45" t="str">
        <f>IF(COUNTIF($A1296:$AC1296,"n")&gt;0,"",IF(SUM($A1296:$AC1296)=COUNTA(Search!$C$4:$C$8,Search!$F$4:$F$8,Search!$I$4:$I$6,Search!$I$8,Search!$L$4:$L$8,Search!$O$4:$O$8,Search!$R$4:$R$7,Search!$U$4:$U$7)-COUNTIF(Search!$C$4:$U$7,"n"),1+LARGE($AD$1:AD1295,1),""))</f>
        <v/>
      </c>
      <c r="AE1296" s="45" t="str">
        <f t="shared" si="63"/>
        <v/>
      </c>
      <c r="AF1296" s="45" t="str">
        <f>IF(AD1296="","",COUNTIF($AE$1:$AE1295,$AE1296)+RANK($AE1296,$AE$2:$AE$10540,1))</f>
        <v/>
      </c>
      <c r="AG1296" s="45" t="str">
        <f t="shared" si="64"/>
        <v/>
      </c>
      <c r="AH1296" s="45" t="str">
        <f>IF($AD1296="","",COUNTIF($AG$1:$AG1295,$AG1296)+RANK($AG1296,$AG$1:$AG$10539,0))</f>
        <v/>
      </c>
      <c r="AI1296" s="10" t="str">
        <f t="shared" si="65"/>
        <v>2008-09 Upper Deck Powerplay #393 Andre Deveaux     /   $</v>
      </c>
      <c r="AJ1296" s="11">
        <v>2008</v>
      </c>
      <c r="AK1296" s="17" t="s">
        <v>1985</v>
      </c>
      <c r="AL1296" s="12" t="s">
        <v>841</v>
      </c>
      <c r="AM1296" s="10">
        <v>393</v>
      </c>
      <c r="AN1296" s="12" t="s">
        <v>842</v>
      </c>
      <c r="AO1296" s="9"/>
      <c r="AP1296" s="9"/>
      <c r="AQ1296" s="9"/>
      <c r="AR1296" s="14"/>
      <c r="AS1296" s="9"/>
      <c r="AT1296" s="9"/>
      <c r="AU1296" s="9"/>
      <c r="AV1296" s="13"/>
      <c r="AW1296" s="13"/>
      <c r="AX1296" s="9"/>
      <c r="AY1296" s="9"/>
      <c r="AZ1296" s="9"/>
      <c r="BA1296" s="33"/>
      <c r="BB1296" s="33"/>
      <c r="BC1296" s="36"/>
      <c r="BD1296" s="12" t="s">
        <v>1771</v>
      </c>
    </row>
    <row r="1297" spans="1:56" s="12" customFormat="1" x14ac:dyDescent="0.2">
      <c r="A1297" s="9" t="str">
        <f>IF(Search!$C$5="","",IF(COUNTA(Inventory!$AP1297)=1,1,""))</f>
        <v/>
      </c>
      <c r="B1297" s="9" t="str">
        <f>IF(Search!$C$4="","",IF(ISNUMBER(SEARCH(Search!$C$4,$AR1297))=TRUE,1,""))</f>
        <v/>
      </c>
      <c r="C1297" s="9" t="str">
        <f>IF(Search!$C$6="x",IF(COUNTA($AQ1297)=1,1,"N"),IF(COUNTA($AQ1297)=1,"N",""))</f>
        <v/>
      </c>
      <c r="D1297" s="9" t="str">
        <f>IF(Search!$O$8="","",IF(ISNUMBER(SEARCH(Search!$O$8,$BD1297))=TRUE,1,""))</f>
        <v/>
      </c>
      <c r="E1297" s="9" t="str">
        <f>IF(Search!$C$7="","",IF(ISNUMBER(SEARCH(Search!$C$7,$AN1297))=TRUE,1,""))</f>
        <v/>
      </c>
      <c r="F1297" s="9" t="str">
        <f>IF(Search!$C$8="","",IF(ISNUMBER(SEARCH(Search!$C$8,$AO1297))=TRUE,1,""))</f>
        <v/>
      </c>
      <c r="G1297" s="9" t="str">
        <f>IF(Search!$F$4="","",IF(Inventory!$AJ1297&lt;Search!$F$4,"",1))</f>
        <v/>
      </c>
      <c r="H1297" s="9" t="str">
        <f>IF(Search!$F$5="","",IF(Inventory!$AJ1297&gt;Search!$F$5,"",1))</f>
        <v/>
      </c>
      <c r="I1297" s="9" t="str">
        <f>IF(Search!$F$7="","",IF(Search!$F$8="",IF(ISNUMBER(SEARCH(Search!$F$7,$AL1297))=TRUE,1,""),""))</f>
        <v/>
      </c>
      <c r="J1297" s="9" t="str">
        <f>IF($AL1297=Search!$F$8,1,"")</f>
        <v/>
      </c>
      <c r="K1297" s="9" t="str">
        <f>IF(Search!$I$4="","",IF(COUNTA($AS1297)=1,IF(Search!$I$4="N","N",1),""))</f>
        <v/>
      </c>
      <c r="L1297" s="9" t="str">
        <f>IF(Search!$I$5="","",IF($AS1297="RC",1,""))</f>
        <v/>
      </c>
      <c r="M1297" s="9" t="str">
        <f>IF(Search!$I$6="","",IF($AS1297="RCP",1,""))</f>
        <v/>
      </c>
      <c r="N1297" s="9" t="str">
        <f>IF(Search!$I$8="","",IF(COUNTA($AT1297)=1,IF(Search!$I$8="N","N",1),""))</f>
        <v/>
      </c>
      <c r="O1297" s="9" t="str">
        <f>IF(Search!$L$4="","",IF(COUNTA($AU1297)=1,IF(Search!$L$4="N","N",1),""))</f>
        <v/>
      </c>
      <c r="P1297" s="9" t="str">
        <f>IF(Search!$L$5="","",IF(ISNUMBER(SEARCH("Jersey",$AU1297))=TRUE,IF(Search!$L$5="N","N",1),""))</f>
        <v/>
      </c>
      <c r="Q1297" s="9" t="str">
        <f>IF(Search!$L$6="","",IF(ISNUMBER(SEARCH("Patch",$AU1297))=TRUE,IF(Search!$L$6="N","N",1),""))</f>
        <v/>
      </c>
      <c r="R1297" s="9" t="str">
        <f>IF(Search!$L$7="","",IF(ISNUMBER(SEARCH("Shield",$AU1297))=TRUE,IF(Search!$L$7="N","N",1),""))</f>
        <v/>
      </c>
      <c r="S1297" s="9" t="str">
        <f>IF(Search!$L$8="","",IF(ISNUMBER(SEARCH("Stick",$AU1297))=TRUE,IF(Search!$L$8="N","N",1),""))</f>
        <v/>
      </c>
      <c r="T1297" s="9" t="str">
        <f>IF(Search!$O$4="","",IF(COUNTA($AW1297)=1,IF(Search!$O$4="N","N",1),""))</f>
        <v/>
      </c>
      <c r="U1297" s="9" t="str">
        <f>IF(Search!$O$5="","",IF($AW1297="","",IF($AW1297&lt;Search!$O$5,"",1)))</f>
        <v/>
      </c>
      <c r="V1297" s="9" t="str">
        <f>IF(Search!$O$6="","",IF($AW1297="","",IF($AW1297&gt;Search!$O$6,"",1)))</f>
        <v/>
      </c>
      <c r="W1297" s="9" t="str">
        <f>IF(Search!$U$4="","",IF($AX1297="","",1))</f>
        <v/>
      </c>
      <c r="X1297" s="9" t="str">
        <f>IF(Search!$U$5="","",IF(ISNUMBER(SEARCH(Search!$U$5,$AX1297))=TRUE,IF(Search!$U$5="N","N",1),""))</f>
        <v/>
      </c>
      <c r="Y1297" s="9" t="str">
        <f>IF(Search!$U$6="","",IF($AY1297&lt;Search!$U$6,"",1))</f>
        <v/>
      </c>
      <c r="Z1297" s="9" t="str">
        <f>IF(Search!$R$4="","",IF(Inventory!$BA1297&lt;Search!$R$4,"",1))</f>
        <v/>
      </c>
      <c r="AA1297" s="9" t="str">
        <f>IF(Search!$R$5="","",IF($BA1297&gt;Search!$R$5,"",1))</f>
        <v/>
      </c>
      <c r="AB1297" s="9" t="str">
        <f>IF(Search!$R$6="","",IF($BB1297&lt;Search!$R$6,"",1))</f>
        <v/>
      </c>
      <c r="AC1297" s="9" t="str">
        <f>IF(Search!$R$7="","",IF($BB1297&lt;Search!$R$7,"",1))</f>
        <v/>
      </c>
      <c r="AD1297" s="45" t="str">
        <f>IF(COUNTIF($A1297:$AC1297,"n")&gt;0,"",IF(SUM($A1297:$AC1297)=COUNTA(Search!$C$4:$C$8,Search!$F$4:$F$8,Search!$I$4:$I$6,Search!$I$8,Search!$L$4:$L$8,Search!$O$4:$O$8,Search!$R$4:$R$7,Search!$U$4:$U$7)-COUNTIF(Search!$C$4:$U$7,"n"),1+LARGE($AD$1:AD1296,1),""))</f>
        <v/>
      </c>
      <c r="AE1297" s="45" t="str">
        <f t="shared" si="63"/>
        <v/>
      </c>
      <c r="AF1297" s="45" t="str">
        <f>IF(AD1297="","",COUNTIF($AE$1:$AE1296,$AE1297)+RANK($AE1297,$AE$2:$AE$10540,1))</f>
        <v/>
      </c>
      <c r="AG1297" s="45" t="str">
        <f t="shared" si="64"/>
        <v/>
      </c>
      <c r="AH1297" s="45" t="str">
        <f>IF($AD1297="","",COUNTIF($AG$1:$AG1296,$AG1297)+RANK($AG1297,$AG$1:$AG$10539,0))</f>
        <v/>
      </c>
      <c r="AI1297" s="10" t="str">
        <f t="shared" si="65"/>
        <v>2008-09 Upper Deck Spectacular Saves #SAVE5 Martin Brodeur NJD    /   $</v>
      </c>
      <c r="AJ1297" s="11">
        <v>2008</v>
      </c>
      <c r="AK1297" s="17" t="s">
        <v>1985</v>
      </c>
      <c r="AL1297" s="12" t="s">
        <v>843</v>
      </c>
      <c r="AM1297" s="10" t="s">
        <v>845</v>
      </c>
      <c r="AN1297" s="12" t="s">
        <v>220</v>
      </c>
      <c r="AO1297" s="9" t="s">
        <v>1947</v>
      </c>
      <c r="AP1297" s="9"/>
      <c r="AQ1297" s="9"/>
      <c r="AR1297" s="14"/>
      <c r="AS1297" s="9"/>
      <c r="AT1297" s="9"/>
      <c r="AU1297" s="9"/>
      <c r="AV1297" s="13"/>
      <c r="AW1297" s="13"/>
      <c r="AX1297" s="9"/>
      <c r="AY1297" s="9"/>
      <c r="AZ1297" s="9"/>
      <c r="BA1297" s="33"/>
      <c r="BB1297" s="33"/>
      <c r="BC1297" s="36"/>
      <c r="BD1297" s="12" t="s">
        <v>1771</v>
      </c>
    </row>
    <row r="1298" spans="1:56" s="12" customFormat="1" x14ac:dyDescent="0.2">
      <c r="A1298" s="9" t="str">
        <f>IF(Search!$C$5="","",IF(COUNTA(Inventory!$AP1298)=1,1,""))</f>
        <v/>
      </c>
      <c r="B1298" s="9" t="str">
        <f>IF(Search!$C$4="","",IF(ISNUMBER(SEARCH(Search!$C$4,$AR1298))=TRUE,1,""))</f>
        <v/>
      </c>
      <c r="C1298" s="9" t="str">
        <f>IF(Search!$C$6="x",IF(COUNTA($AQ1298)=1,1,"N"),IF(COUNTA($AQ1298)=1,"N",""))</f>
        <v/>
      </c>
      <c r="D1298" s="9" t="str">
        <f>IF(Search!$O$8="","",IF(ISNUMBER(SEARCH(Search!$O$8,$BD1298))=TRUE,1,""))</f>
        <v/>
      </c>
      <c r="E1298" s="9" t="str">
        <f>IF(Search!$C$7="","",IF(ISNUMBER(SEARCH(Search!$C$7,$AN1298))=TRUE,1,""))</f>
        <v/>
      </c>
      <c r="F1298" s="9" t="str">
        <f>IF(Search!$C$8="","",IF(ISNUMBER(SEARCH(Search!$C$8,$AO1298))=TRUE,1,""))</f>
        <v/>
      </c>
      <c r="G1298" s="9" t="str">
        <f>IF(Search!$F$4="","",IF(Inventory!$AJ1298&lt;Search!$F$4,"",1))</f>
        <v/>
      </c>
      <c r="H1298" s="9" t="str">
        <f>IF(Search!$F$5="","",IF(Inventory!$AJ1298&gt;Search!$F$5,"",1))</f>
        <v/>
      </c>
      <c r="I1298" s="9" t="str">
        <f>IF(Search!$F$7="","",IF(Search!$F$8="",IF(ISNUMBER(SEARCH(Search!$F$7,$AL1298))=TRUE,1,""),""))</f>
        <v/>
      </c>
      <c r="J1298" s="9" t="str">
        <f>IF($AL1298=Search!$F$8,1,"")</f>
        <v/>
      </c>
      <c r="K1298" s="9" t="str">
        <f>IF(Search!$I$4="","",IF(COUNTA($AS1298)=1,IF(Search!$I$4="N","N",1),""))</f>
        <v/>
      </c>
      <c r="L1298" s="9" t="str">
        <f>IF(Search!$I$5="","",IF($AS1298="RC",1,""))</f>
        <v/>
      </c>
      <c r="M1298" s="9" t="str">
        <f>IF(Search!$I$6="","",IF($AS1298="RCP",1,""))</f>
        <v/>
      </c>
      <c r="N1298" s="9" t="str">
        <f>IF(Search!$I$8="","",IF(COUNTA($AT1298)=1,IF(Search!$I$8="N","N",1),""))</f>
        <v/>
      </c>
      <c r="O1298" s="9" t="str">
        <f>IF(Search!$L$4="","",IF(COUNTA($AU1298)=1,IF(Search!$L$4="N","N",1),""))</f>
        <v/>
      </c>
      <c r="P1298" s="9" t="str">
        <f>IF(Search!$L$5="","",IF(ISNUMBER(SEARCH("Jersey",$AU1298))=TRUE,IF(Search!$L$5="N","N",1),""))</f>
        <v/>
      </c>
      <c r="Q1298" s="9" t="str">
        <f>IF(Search!$L$6="","",IF(ISNUMBER(SEARCH("Patch",$AU1298))=TRUE,IF(Search!$L$6="N","N",1),""))</f>
        <v/>
      </c>
      <c r="R1298" s="9" t="str">
        <f>IF(Search!$L$7="","",IF(ISNUMBER(SEARCH("Shield",$AU1298))=TRUE,IF(Search!$L$7="N","N",1),""))</f>
        <v/>
      </c>
      <c r="S1298" s="9" t="str">
        <f>IF(Search!$L$8="","",IF(ISNUMBER(SEARCH("Stick",$AU1298))=TRUE,IF(Search!$L$8="N","N",1),""))</f>
        <v/>
      </c>
      <c r="T1298" s="9" t="str">
        <f>IF(Search!$O$4="","",IF(COUNTA($AW1298)=1,IF(Search!$O$4="N","N",1),""))</f>
        <v/>
      </c>
      <c r="U1298" s="9" t="str">
        <f>IF(Search!$O$5="","",IF($AW1298="","",IF($AW1298&lt;Search!$O$5,"",1)))</f>
        <v/>
      </c>
      <c r="V1298" s="9" t="str">
        <f>IF(Search!$O$6="","",IF($AW1298="","",IF($AW1298&gt;Search!$O$6,"",1)))</f>
        <v/>
      </c>
      <c r="W1298" s="9" t="str">
        <f>IF(Search!$U$4="","",IF($AX1298="","",1))</f>
        <v/>
      </c>
      <c r="X1298" s="9" t="str">
        <f>IF(Search!$U$5="","",IF(ISNUMBER(SEARCH(Search!$U$5,$AX1298))=TRUE,IF(Search!$U$5="N","N",1),""))</f>
        <v/>
      </c>
      <c r="Y1298" s="9" t="str">
        <f>IF(Search!$U$6="","",IF($AY1298&lt;Search!$U$6,"",1))</f>
        <v/>
      </c>
      <c r="Z1298" s="9" t="str">
        <f>IF(Search!$R$4="","",IF(Inventory!$BA1298&lt;Search!$R$4,"",1))</f>
        <v/>
      </c>
      <c r="AA1298" s="9" t="str">
        <f>IF(Search!$R$5="","",IF($BA1298&gt;Search!$R$5,"",1))</f>
        <v/>
      </c>
      <c r="AB1298" s="9" t="str">
        <f>IF(Search!$R$6="","",IF($BB1298&lt;Search!$R$6,"",1))</f>
        <v/>
      </c>
      <c r="AC1298" s="9" t="str">
        <f>IF(Search!$R$7="","",IF($BB1298&lt;Search!$R$7,"",1))</f>
        <v/>
      </c>
      <c r="AD1298" s="45" t="str">
        <f>IF(COUNTIF($A1298:$AC1298,"n")&gt;0,"",IF(SUM($A1298:$AC1298)=COUNTA(Search!$C$4:$C$8,Search!$F$4:$F$8,Search!$I$4:$I$6,Search!$I$8,Search!$L$4:$L$8,Search!$O$4:$O$8,Search!$R$4:$R$7,Search!$U$4:$U$7)-COUNTIF(Search!$C$4:$U$7,"n"),1+LARGE($AD$1:AD1297,1),""))</f>
        <v/>
      </c>
      <c r="AE1298" s="45" t="str">
        <f t="shared" si="63"/>
        <v/>
      </c>
      <c r="AF1298" s="45" t="str">
        <f>IF(AD1298="","",COUNTIF($AE$1:$AE1297,$AE1298)+RANK($AE1298,$AE$2:$AE$10540,1))</f>
        <v/>
      </c>
      <c r="AG1298" s="45" t="str">
        <f t="shared" si="64"/>
        <v/>
      </c>
      <c r="AH1298" s="45" t="str">
        <f>IF($AD1298="","",COUNTIF($AG$1:$AG1297,$AG1298)+RANK($AG1298,$AG$1:$AG$10539,0))</f>
        <v/>
      </c>
      <c r="AI1298" s="10" t="str">
        <f t="shared" si="65"/>
        <v>2008-09 Upper Deck Spectacular Saves #SAVE7 Roberto Luongo     /   $</v>
      </c>
      <c r="AJ1298" s="11">
        <v>2008</v>
      </c>
      <c r="AK1298" s="17" t="s">
        <v>1985</v>
      </c>
      <c r="AL1298" s="12" t="s">
        <v>843</v>
      </c>
      <c r="AM1298" s="10" t="s">
        <v>844</v>
      </c>
      <c r="AN1298" s="12" t="s">
        <v>473</v>
      </c>
      <c r="AO1298" s="9"/>
      <c r="AP1298" s="9"/>
      <c r="AQ1298" s="9"/>
      <c r="AR1298" s="14"/>
      <c r="AS1298" s="9"/>
      <c r="AT1298" s="9"/>
      <c r="AU1298" s="9"/>
      <c r="AV1298" s="13"/>
      <c r="AW1298" s="13"/>
      <c r="AX1298" s="9"/>
      <c r="AY1298" s="9"/>
      <c r="AZ1298" s="9"/>
      <c r="BA1298" s="33"/>
      <c r="BB1298" s="33"/>
      <c r="BC1298" s="36"/>
      <c r="BD1298" s="12" t="s">
        <v>1771</v>
      </c>
    </row>
    <row r="1299" spans="1:56" s="12" customFormat="1" x14ac:dyDescent="0.2">
      <c r="A1299" s="9" t="str">
        <f>IF(Search!$C$5="","",IF(COUNTA(Inventory!$AP1299)=1,1,""))</f>
        <v/>
      </c>
      <c r="B1299" s="9" t="str">
        <f>IF(Search!$C$4="","",IF(ISNUMBER(SEARCH(Search!$C$4,$AR1299))=TRUE,1,""))</f>
        <v/>
      </c>
      <c r="C1299" s="9" t="str">
        <f>IF(Search!$C$6="x",IF(COUNTA($AQ1299)=1,1,"N"),IF(COUNTA($AQ1299)=1,"N",""))</f>
        <v/>
      </c>
      <c r="D1299" s="9" t="str">
        <f>IF(Search!$O$8="","",IF(ISNUMBER(SEARCH(Search!$O$8,$BD1299))=TRUE,1,""))</f>
        <v/>
      </c>
      <c r="E1299" s="9" t="str">
        <f>IF(Search!$C$7="","",IF(ISNUMBER(SEARCH(Search!$C$7,$AN1299))=TRUE,1,""))</f>
        <v/>
      </c>
      <c r="F1299" s="9" t="str">
        <f>IF(Search!$C$8="","",IF(ISNUMBER(SEARCH(Search!$C$8,$AO1299))=TRUE,1,""))</f>
        <v/>
      </c>
      <c r="G1299" s="9" t="str">
        <f>IF(Search!$F$4="","",IF(Inventory!$AJ1299&lt;Search!$F$4,"",1))</f>
        <v/>
      </c>
      <c r="H1299" s="9" t="str">
        <f>IF(Search!$F$5="","",IF(Inventory!$AJ1299&gt;Search!$F$5,"",1))</f>
        <v/>
      </c>
      <c r="I1299" s="9" t="str">
        <f>IF(Search!$F$7="","",IF(Search!$F$8="",IF(ISNUMBER(SEARCH(Search!$F$7,$AL1299))=TRUE,1,""),""))</f>
        <v/>
      </c>
      <c r="J1299" s="9" t="str">
        <f>IF($AL1299=Search!$F$8,1,"")</f>
        <v/>
      </c>
      <c r="K1299" s="9" t="str">
        <f>IF(Search!$I$4="","",IF(COUNTA($AS1299)=1,IF(Search!$I$4="N","N",1),""))</f>
        <v/>
      </c>
      <c r="L1299" s="9" t="str">
        <f>IF(Search!$I$5="","",IF($AS1299="RC",1,""))</f>
        <v/>
      </c>
      <c r="M1299" s="9" t="str">
        <f>IF(Search!$I$6="","",IF($AS1299="RCP",1,""))</f>
        <v/>
      </c>
      <c r="N1299" s="9" t="str">
        <f>IF(Search!$I$8="","",IF(COUNTA($AT1299)=1,IF(Search!$I$8="N","N",1),""))</f>
        <v/>
      </c>
      <c r="O1299" s="9" t="str">
        <f>IF(Search!$L$4="","",IF(COUNTA($AU1299)=1,IF(Search!$L$4="N","N",1),""))</f>
        <v/>
      </c>
      <c r="P1299" s="9" t="str">
        <f>IF(Search!$L$5="","",IF(ISNUMBER(SEARCH("Jersey",$AU1299))=TRUE,IF(Search!$L$5="N","N",1),""))</f>
        <v/>
      </c>
      <c r="Q1299" s="9" t="str">
        <f>IF(Search!$L$6="","",IF(ISNUMBER(SEARCH("Patch",$AU1299))=TRUE,IF(Search!$L$6="N","N",1),""))</f>
        <v/>
      </c>
      <c r="R1299" s="9" t="str">
        <f>IF(Search!$L$7="","",IF(ISNUMBER(SEARCH("Shield",$AU1299))=TRUE,IF(Search!$L$7="N","N",1),""))</f>
        <v/>
      </c>
      <c r="S1299" s="9" t="str">
        <f>IF(Search!$L$8="","",IF(ISNUMBER(SEARCH("Stick",$AU1299))=TRUE,IF(Search!$L$8="N","N",1),""))</f>
        <v/>
      </c>
      <c r="T1299" s="9" t="str">
        <f>IF(Search!$O$4="","",IF(COUNTA($AW1299)=1,IF(Search!$O$4="N","N",1),""))</f>
        <v/>
      </c>
      <c r="U1299" s="9" t="str">
        <f>IF(Search!$O$5="","",IF($AW1299="","",IF($AW1299&lt;Search!$O$5,"",1)))</f>
        <v/>
      </c>
      <c r="V1299" s="9" t="str">
        <f>IF(Search!$O$6="","",IF($AW1299="","",IF($AW1299&gt;Search!$O$6,"",1)))</f>
        <v/>
      </c>
      <c r="W1299" s="9" t="str">
        <f>IF(Search!$U$4="","",IF($AX1299="","",1))</f>
        <v/>
      </c>
      <c r="X1299" s="9" t="str">
        <f>IF(Search!$U$5="","",IF(ISNUMBER(SEARCH(Search!$U$5,$AX1299))=TRUE,IF(Search!$U$5="N","N",1),""))</f>
        <v/>
      </c>
      <c r="Y1299" s="9" t="str">
        <f>IF(Search!$U$6="","",IF($AY1299&lt;Search!$U$6,"",1))</f>
        <v/>
      </c>
      <c r="Z1299" s="9" t="str">
        <f>IF(Search!$R$4="","",IF(Inventory!$BA1299&lt;Search!$R$4,"",1))</f>
        <v/>
      </c>
      <c r="AA1299" s="9" t="str">
        <f>IF(Search!$R$5="","",IF($BA1299&gt;Search!$R$5,"",1))</f>
        <v/>
      </c>
      <c r="AB1299" s="9" t="str">
        <f>IF(Search!$R$6="","",IF($BB1299&lt;Search!$R$6,"",1))</f>
        <v/>
      </c>
      <c r="AC1299" s="9" t="str">
        <f>IF(Search!$R$7="","",IF($BB1299&lt;Search!$R$7,"",1))</f>
        <v/>
      </c>
      <c r="AD1299" s="45" t="str">
        <f>IF(COUNTIF($A1299:$AC1299,"n")&gt;0,"",IF(SUM($A1299:$AC1299)=COUNTA(Search!$C$4:$C$8,Search!$F$4:$F$8,Search!$I$4:$I$6,Search!$I$8,Search!$L$4:$L$8,Search!$O$4:$O$8,Search!$R$4:$R$7,Search!$U$4:$U$7)-COUNTIF(Search!$C$4:$U$7,"n"),1+LARGE($AD$1:AD1298,1),""))</f>
        <v/>
      </c>
      <c r="AE1299" s="45" t="str">
        <f t="shared" si="63"/>
        <v/>
      </c>
      <c r="AF1299" s="45" t="str">
        <f>IF(AD1299="","",COUNTIF($AE$1:$AE1298,$AE1299)+RANK($AE1299,$AE$2:$AE$10540,1))</f>
        <v/>
      </c>
      <c r="AG1299" s="45" t="str">
        <f t="shared" si="64"/>
        <v/>
      </c>
      <c r="AH1299" s="45" t="str">
        <f>IF($AD1299="","",COUNTIF($AG$1:$AG1298,$AG1299)+RANK($AG1299,$AG$1:$AG$10539,0))</f>
        <v/>
      </c>
      <c r="AI1299" s="10" t="str">
        <f t="shared" si="65"/>
        <v>2008-09 Upper Deck Tales Of The Cup #TC2 Mark Messier     /   $</v>
      </c>
      <c r="AJ1299" s="11">
        <v>2008</v>
      </c>
      <c r="AK1299" s="17" t="s">
        <v>1985</v>
      </c>
      <c r="AL1299" s="12" t="s">
        <v>846</v>
      </c>
      <c r="AM1299" s="10" t="s">
        <v>847</v>
      </c>
      <c r="AN1299" s="12" t="s">
        <v>126</v>
      </c>
      <c r="AO1299" s="9"/>
      <c r="AP1299" s="9"/>
      <c r="AQ1299" s="9"/>
      <c r="AR1299" s="14"/>
      <c r="AS1299" s="9"/>
      <c r="AT1299" s="9"/>
      <c r="AU1299" s="9"/>
      <c r="AV1299" s="13"/>
      <c r="AW1299" s="13"/>
      <c r="AX1299" s="9"/>
      <c r="AY1299" s="9"/>
      <c r="AZ1299" s="9"/>
      <c r="BA1299" s="33"/>
      <c r="BB1299" s="33"/>
      <c r="BC1299" s="36"/>
      <c r="BD1299" s="12" t="s">
        <v>1771</v>
      </c>
    </row>
    <row r="1300" spans="1:56" s="12" customFormat="1" x14ac:dyDescent="0.2">
      <c r="A1300" s="9" t="str">
        <f>IF(Search!$C$5="","",IF(COUNTA(Inventory!$AP1300)=1,1,""))</f>
        <v/>
      </c>
      <c r="B1300" s="9" t="str">
        <f>IF(Search!$C$4="","",IF(ISNUMBER(SEARCH(Search!$C$4,$AR1300))=TRUE,1,""))</f>
        <v/>
      </c>
      <c r="C1300" s="9" t="str">
        <f>IF(Search!$C$6="x",IF(COUNTA($AQ1300)=1,1,"N"),IF(COUNTA($AQ1300)=1,"N",""))</f>
        <v/>
      </c>
      <c r="D1300" s="9" t="str">
        <f>IF(Search!$O$8="","",IF(ISNUMBER(SEARCH(Search!$O$8,$BD1300))=TRUE,1,""))</f>
        <v/>
      </c>
      <c r="E1300" s="9" t="str">
        <f>IF(Search!$C$7="","",IF(ISNUMBER(SEARCH(Search!$C$7,$AN1300))=TRUE,1,""))</f>
        <v/>
      </c>
      <c r="F1300" s="9" t="str">
        <f>IF(Search!$C$8="","",IF(ISNUMBER(SEARCH(Search!$C$8,$AO1300))=TRUE,1,""))</f>
        <v/>
      </c>
      <c r="G1300" s="9" t="str">
        <f>IF(Search!$F$4="","",IF(Inventory!$AJ1300&lt;Search!$F$4,"",1))</f>
        <v/>
      </c>
      <c r="H1300" s="9" t="str">
        <f>IF(Search!$F$5="","",IF(Inventory!$AJ1300&gt;Search!$F$5,"",1))</f>
        <v/>
      </c>
      <c r="I1300" s="9" t="str">
        <f>IF(Search!$F$7="","",IF(Search!$F$8="",IF(ISNUMBER(SEARCH(Search!$F$7,$AL1300))=TRUE,1,""),""))</f>
        <v/>
      </c>
      <c r="J1300" s="9" t="str">
        <f>IF($AL1300=Search!$F$8,1,"")</f>
        <v/>
      </c>
      <c r="K1300" s="9" t="str">
        <f>IF(Search!$I$4="","",IF(COUNTA($AS1300)=1,IF(Search!$I$4="N","N",1),""))</f>
        <v/>
      </c>
      <c r="L1300" s="9" t="str">
        <f>IF(Search!$I$5="","",IF($AS1300="RC",1,""))</f>
        <v/>
      </c>
      <c r="M1300" s="9" t="str">
        <f>IF(Search!$I$6="","",IF($AS1300="RCP",1,""))</f>
        <v/>
      </c>
      <c r="N1300" s="9" t="str">
        <f>IF(Search!$I$8="","",IF(COUNTA($AT1300)=1,IF(Search!$I$8="N","N",1),""))</f>
        <v/>
      </c>
      <c r="O1300" s="9" t="str">
        <f>IF(Search!$L$4="","",IF(COUNTA($AU1300)=1,IF(Search!$L$4="N","N",1),""))</f>
        <v/>
      </c>
      <c r="P1300" s="9" t="str">
        <f>IF(Search!$L$5="","",IF(ISNUMBER(SEARCH("Jersey",$AU1300))=TRUE,IF(Search!$L$5="N","N",1),""))</f>
        <v/>
      </c>
      <c r="Q1300" s="9" t="str">
        <f>IF(Search!$L$6="","",IF(ISNUMBER(SEARCH("Patch",$AU1300))=TRUE,IF(Search!$L$6="N","N",1),""))</f>
        <v/>
      </c>
      <c r="R1300" s="9" t="str">
        <f>IF(Search!$L$7="","",IF(ISNUMBER(SEARCH("Shield",$AU1300))=TRUE,IF(Search!$L$7="N","N",1),""))</f>
        <v/>
      </c>
      <c r="S1300" s="9" t="str">
        <f>IF(Search!$L$8="","",IF(ISNUMBER(SEARCH("Stick",$AU1300))=TRUE,IF(Search!$L$8="N","N",1),""))</f>
        <v/>
      </c>
      <c r="T1300" s="9" t="str">
        <f>IF(Search!$O$4="","",IF(COUNTA($AW1300)=1,IF(Search!$O$4="N","N",1),""))</f>
        <v/>
      </c>
      <c r="U1300" s="9" t="str">
        <f>IF(Search!$O$5="","",IF($AW1300="","",IF($AW1300&lt;Search!$O$5,"",1)))</f>
        <v/>
      </c>
      <c r="V1300" s="9" t="str">
        <f>IF(Search!$O$6="","",IF($AW1300="","",IF($AW1300&gt;Search!$O$6,"",1)))</f>
        <v/>
      </c>
      <c r="W1300" s="9" t="str">
        <f>IF(Search!$U$4="","",IF($AX1300="","",1))</f>
        <v/>
      </c>
      <c r="X1300" s="9" t="str">
        <f>IF(Search!$U$5="","",IF(ISNUMBER(SEARCH(Search!$U$5,$AX1300))=TRUE,IF(Search!$U$5="N","N",1),""))</f>
        <v/>
      </c>
      <c r="Y1300" s="9" t="str">
        <f>IF(Search!$U$6="","",IF($AY1300&lt;Search!$U$6,"",1))</f>
        <v/>
      </c>
      <c r="Z1300" s="9" t="str">
        <f>IF(Search!$R$4="","",IF(Inventory!$BA1300&lt;Search!$R$4,"",1))</f>
        <v/>
      </c>
      <c r="AA1300" s="9" t="str">
        <f>IF(Search!$R$5="","",IF($BA1300&gt;Search!$R$5,"",1))</f>
        <v/>
      </c>
      <c r="AB1300" s="9" t="str">
        <f>IF(Search!$R$6="","",IF($BB1300&lt;Search!$R$6,"",1))</f>
        <v/>
      </c>
      <c r="AC1300" s="9" t="str">
        <f>IF(Search!$R$7="","",IF($BB1300&lt;Search!$R$7,"",1))</f>
        <v/>
      </c>
      <c r="AD1300" s="45" t="str">
        <f>IF(COUNTIF($A1300:$AC1300,"n")&gt;0,"",IF(SUM($A1300:$AC1300)=COUNTA(Search!$C$4:$C$8,Search!$F$4:$F$8,Search!$I$4:$I$6,Search!$I$8,Search!$L$4:$L$8,Search!$O$4:$O$8,Search!$R$4:$R$7,Search!$U$4:$U$7)-COUNTIF(Search!$C$4:$U$7,"n"),1+LARGE($AD$1:AD1299,1),""))</f>
        <v/>
      </c>
      <c r="AE1300" s="45" t="str">
        <f t="shared" si="63"/>
        <v/>
      </c>
      <c r="AF1300" s="45" t="str">
        <f>IF(AD1300="","",COUNTIF($AE$1:$AE1299,$AE1300)+RANK($AE1300,$AE$2:$AE$10540,1))</f>
        <v/>
      </c>
      <c r="AG1300" s="45" t="str">
        <f t="shared" si="64"/>
        <v/>
      </c>
      <c r="AH1300" s="45" t="str">
        <f>IF($AD1300="","",COUNTIF($AG$1:$AG1299,$AG1300)+RANK($AG1300,$AG$1:$AG$10539,0))</f>
        <v/>
      </c>
      <c r="AI1300" s="10" t="str">
        <f t="shared" si="65"/>
        <v>2008-09 Upper Deck Trilogy #149 Steve Mason     /   $</v>
      </c>
      <c r="AJ1300" s="11">
        <v>2008</v>
      </c>
      <c r="AK1300" s="17" t="s">
        <v>1985</v>
      </c>
      <c r="AL1300" s="12" t="s">
        <v>848</v>
      </c>
      <c r="AM1300" s="10">
        <v>149</v>
      </c>
      <c r="AN1300" s="12" t="s">
        <v>849</v>
      </c>
      <c r="AO1300" s="9"/>
      <c r="AP1300" s="9"/>
      <c r="AQ1300" s="9"/>
      <c r="AR1300" s="14"/>
      <c r="AS1300" s="9"/>
      <c r="AT1300" s="9"/>
      <c r="AU1300" s="9"/>
      <c r="AV1300" s="13"/>
      <c r="AW1300" s="13"/>
      <c r="AX1300" s="9"/>
      <c r="AY1300" s="9"/>
      <c r="AZ1300" s="9"/>
      <c r="BA1300" s="33"/>
      <c r="BB1300" s="33"/>
      <c r="BC1300" s="36"/>
      <c r="BD1300" s="12" t="s">
        <v>1771</v>
      </c>
    </row>
    <row r="1301" spans="1:56" s="12" customFormat="1" x14ac:dyDescent="0.2">
      <c r="A1301" s="9" t="str">
        <f>IF(Search!$C$5="","",IF(COUNTA(Inventory!$AP1301)=1,1,""))</f>
        <v/>
      </c>
      <c r="B1301" s="9" t="str">
        <f>IF(Search!$C$4="","",IF(ISNUMBER(SEARCH(Search!$C$4,$AR1301))=TRUE,1,""))</f>
        <v/>
      </c>
      <c r="C1301" s="9" t="str">
        <f>IF(Search!$C$6="x",IF(COUNTA($AQ1301)=1,1,"N"),IF(COUNTA($AQ1301)=1,"N",""))</f>
        <v/>
      </c>
      <c r="D1301" s="9" t="str">
        <f>IF(Search!$O$8="","",IF(ISNUMBER(SEARCH(Search!$O$8,$BD1301))=TRUE,1,""))</f>
        <v/>
      </c>
      <c r="E1301" s="9" t="str">
        <f>IF(Search!$C$7="","",IF(ISNUMBER(SEARCH(Search!$C$7,$AN1301))=TRUE,1,""))</f>
        <v/>
      </c>
      <c r="F1301" s="9" t="str">
        <f>IF(Search!$C$8="","",IF(ISNUMBER(SEARCH(Search!$C$8,$AO1301))=TRUE,1,""))</f>
        <v/>
      </c>
      <c r="G1301" s="9" t="str">
        <f>IF(Search!$F$4="","",IF(Inventory!$AJ1301&lt;Search!$F$4,"",1))</f>
        <v/>
      </c>
      <c r="H1301" s="9" t="str">
        <f>IF(Search!$F$5="","",IF(Inventory!$AJ1301&gt;Search!$F$5,"",1))</f>
        <v/>
      </c>
      <c r="I1301" s="9" t="str">
        <f>IF(Search!$F$7="","",IF(Search!$F$8="",IF(ISNUMBER(SEARCH(Search!$F$7,$AL1301))=TRUE,1,""),""))</f>
        <v/>
      </c>
      <c r="J1301" s="9" t="str">
        <f>IF($AL1301=Search!$F$8,1,"")</f>
        <v/>
      </c>
      <c r="K1301" s="9" t="str">
        <f>IF(Search!$I$4="","",IF(COUNTA($AS1301)=1,IF(Search!$I$4="N","N",1),""))</f>
        <v/>
      </c>
      <c r="L1301" s="9" t="str">
        <f>IF(Search!$I$5="","",IF($AS1301="RC",1,""))</f>
        <v/>
      </c>
      <c r="M1301" s="9" t="str">
        <f>IF(Search!$I$6="","",IF($AS1301="RCP",1,""))</f>
        <v/>
      </c>
      <c r="N1301" s="9" t="str">
        <f>IF(Search!$I$8="","",IF(COUNTA($AT1301)=1,IF(Search!$I$8="N","N",1),""))</f>
        <v/>
      </c>
      <c r="O1301" s="9" t="str">
        <f>IF(Search!$L$4="","",IF(COUNTA($AU1301)=1,IF(Search!$L$4="N","N",1),""))</f>
        <v/>
      </c>
      <c r="P1301" s="9" t="str">
        <f>IF(Search!$L$5="","",IF(ISNUMBER(SEARCH("Jersey",$AU1301))=TRUE,IF(Search!$L$5="N","N",1),""))</f>
        <v/>
      </c>
      <c r="Q1301" s="9" t="str">
        <f>IF(Search!$L$6="","",IF(ISNUMBER(SEARCH("Patch",$AU1301))=TRUE,IF(Search!$L$6="N","N",1),""))</f>
        <v/>
      </c>
      <c r="R1301" s="9" t="str">
        <f>IF(Search!$L$7="","",IF(ISNUMBER(SEARCH("Shield",$AU1301))=TRUE,IF(Search!$L$7="N","N",1),""))</f>
        <v/>
      </c>
      <c r="S1301" s="9" t="str">
        <f>IF(Search!$L$8="","",IF(ISNUMBER(SEARCH("Stick",$AU1301))=TRUE,IF(Search!$L$8="N","N",1),""))</f>
        <v/>
      </c>
      <c r="T1301" s="9" t="str">
        <f>IF(Search!$O$4="","",IF(COUNTA($AW1301)=1,IF(Search!$O$4="N","N",1),""))</f>
        <v/>
      </c>
      <c r="U1301" s="9" t="str">
        <f>IF(Search!$O$5="","",IF($AW1301="","",IF($AW1301&lt;Search!$O$5,"",1)))</f>
        <v/>
      </c>
      <c r="V1301" s="9" t="str">
        <f>IF(Search!$O$6="","",IF($AW1301="","",IF($AW1301&gt;Search!$O$6,"",1)))</f>
        <v/>
      </c>
      <c r="W1301" s="9" t="str">
        <f>IF(Search!$U$4="","",IF($AX1301="","",1))</f>
        <v/>
      </c>
      <c r="X1301" s="9" t="str">
        <f>IF(Search!$U$5="","",IF(ISNUMBER(SEARCH(Search!$U$5,$AX1301))=TRUE,IF(Search!$U$5="N","N",1),""))</f>
        <v/>
      </c>
      <c r="Y1301" s="9" t="str">
        <f>IF(Search!$U$6="","",IF($AY1301&lt;Search!$U$6,"",1))</f>
        <v/>
      </c>
      <c r="Z1301" s="9" t="str">
        <f>IF(Search!$R$4="","",IF(Inventory!$BA1301&lt;Search!$R$4,"",1))</f>
        <v/>
      </c>
      <c r="AA1301" s="9" t="str">
        <f>IF(Search!$R$5="","",IF($BA1301&gt;Search!$R$5,"",1))</f>
        <v/>
      </c>
      <c r="AB1301" s="9" t="str">
        <f>IF(Search!$R$6="","",IF($BB1301&lt;Search!$R$6,"",1))</f>
        <v/>
      </c>
      <c r="AC1301" s="9" t="str">
        <f>IF(Search!$R$7="","",IF($BB1301&lt;Search!$R$7,"",1))</f>
        <v/>
      </c>
      <c r="AD1301" s="45" t="str">
        <f>IF(COUNTIF($A1301:$AC1301,"n")&gt;0,"",IF(SUM($A1301:$AC1301)=COUNTA(Search!$C$4:$C$8,Search!$F$4:$F$8,Search!$I$4:$I$6,Search!$I$8,Search!$L$4:$L$8,Search!$O$4:$O$8,Search!$R$4:$R$7,Search!$U$4:$U$7)-COUNTIF(Search!$C$4:$U$7,"n"),1+LARGE($AD$1:AD1300,1),""))</f>
        <v/>
      </c>
      <c r="AE1301" s="45" t="str">
        <f t="shared" si="63"/>
        <v/>
      </c>
      <c r="AF1301" s="45" t="str">
        <f>IF(AD1301="","",COUNTIF($AE$1:$AE1300,$AE1301)+RANK($AE1301,$AE$2:$AE$10540,1))</f>
        <v/>
      </c>
      <c r="AG1301" s="45" t="str">
        <f t="shared" si="64"/>
        <v/>
      </c>
      <c r="AH1301" s="45" t="str">
        <f>IF($AD1301="","",COUNTIF($AG$1:$AG1300,$AG1301)+RANK($AG1301,$AG$1:$AG$10539,0))</f>
        <v/>
      </c>
      <c r="AI1301" s="10" t="str">
        <f t="shared" si="65"/>
        <v>2008-09 Upper Deck Trilogy #161 Luke Schenn     /   $</v>
      </c>
      <c r="AJ1301" s="11">
        <v>2008</v>
      </c>
      <c r="AK1301" s="17" t="s">
        <v>1985</v>
      </c>
      <c r="AL1301" s="12" t="s">
        <v>848</v>
      </c>
      <c r="AM1301" s="10">
        <v>161</v>
      </c>
      <c r="AN1301" s="12" t="s">
        <v>755</v>
      </c>
      <c r="AO1301" s="9"/>
      <c r="AP1301" s="9"/>
      <c r="AQ1301" s="9"/>
      <c r="AR1301" s="14"/>
      <c r="AS1301" s="9"/>
      <c r="AT1301" s="9"/>
      <c r="AU1301" s="9"/>
      <c r="AV1301" s="13"/>
      <c r="AW1301" s="13"/>
      <c r="AX1301" s="9"/>
      <c r="AY1301" s="9"/>
      <c r="AZ1301" s="9"/>
      <c r="BA1301" s="33"/>
      <c r="BB1301" s="33"/>
      <c r="BC1301" s="36"/>
      <c r="BD1301" s="12" t="s">
        <v>1771</v>
      </c>
    </row>
    <row r="1302" spans="1:56" s="12" customFormat="1" x14ac:dyDescent="0.2">
      <c r="A1302" s="9" t="str">
        <f>IF(Search!$C$5="","",IF(COUNTA(Inventory!$AP1302)=1,1,""))</f>
        <v/>
      </c>
      <c r="B1302" s="9" t="str">
        <f>IF(Search!$C$4="","",IF(ISNUMBER(SEARCH(Search!$C$4,$AR1302))=TRUE,1,""))</f>
        <v/>
      </c>
      <c r="C1302" s="9" t="str">
        <f>IF(Search!$C$6="x",IF(COUNTA($AQ1302)=1,1,"N"),IF(COUNTA($AQ1302)=1,"N",""))</f>
        <v/>
      </c>
      <c r="D1302" s="9" t="str">
        <f>IF(Search!$O$8="","",IF(ISNUMBER(SEARCH(Search!$O$8,$BD1302))=TRUE,1,""))</f>
        <v/>
      </c>
      <c r="E1302" s="9" t="str">
        <f>IF(Search!$C$7="","",IF(ISNUMBER(SEARCH(Search!$C$7,$AN1302))=TRUE,1,""))</f>
        <v/>
      </c>
      <c r="F1302" s="9" t="str">
        <f>IF(Search!$C$8="","",IF(ISNUMBER(SEARCH(Search!$C$8,$AO1302))=TRUE,1,""))</f>
        <v/>
      </c>
      <c r="G1302" s="9" t="str">
        <f>IF(Search!$F$4="","",IF(Inventory!$AJ1302&lt;Search!$F$4,"",1))</f>
        <v/>
      </c>
      <c r="H1302" s="9" t="str">
        <f>IF(Search!$F$5="","",IF(Inventory!$AJ1302&gt;Search!$F$5,"",1))</f>
        <v/>
      </c>
      <c r="I1302" s="9" t="str">
        <f>IF(Search!$F$7="","",IF(Search!$F$8="",IF(ISNUMBER(SEARCH(Search!$F$7,$AL1302))=TRUE,1,""),""))</f>
        <v/>
      </c>
      <c r="J1302" s="9" t="str">
        <f>IF($AL1302=Search!$F$8,1,"")</f>
        <v/>
      </c>
      <c r="K1302" s="9" t="str">
        <f>IF(Search!$I$4="","",IF(COUNTA($AS1302)=1,IF(Search!$I$4="N","N",1),""))</f>
        <v/>
      </c>
      <c r="L1302" s="9" t="str">
        <f>IF(Search!$I$5="","",IF($AS1302="RC",1,""))</f>
        <v/>
      </c>
      <c r="M1302" s="9" t="str">
        <f>IF(Search!$I$6="","",IF($AS1302="RCP",1,""))</f>
        <v/>
      </c>
      <c r="N1302" s="9" t="str">
        <f>IF(Search!$I$8="","",IF(COUNTA($AT1302)=1,IF(Search!$I$8="N","N",1),""))</f>
        <v/>
      </c>
      <c r="O1302" s="9" t="str">
        <f>IF(Search!$L$4="","",IF(COUNTA($AU1302)=1,IF(Search!$L$4="N","N",1),""))</f>
        <v/>
      </c>
      <c r="P1302" s="9" t="str">
        <f>IF(Search!$L$5="","",IF(ISNUMBER(SEARCH("Jersey",$AU1302))=TRUE,IF(Search!$L$5="N","N",1),""))</f>
        <v/>
      </c>
      <c r="Q1302" s="9" t="str">
        <f>IF(Search!$L$6="","",IF(ISNUMBER(SEARCH("Patch",$AU1302))=TRUE,IF(Search!$L$6="N","N",1),""))</f>
        <v/>
      </c>
      <c r="R1302" s="9" t="str">
        <f>IF(Search!$L$7="","",IF(ISNUMBER(SEARCH("Shield",$AU1302))=TRUE,IF(Search!$L$7="N","N",1),""))</f>
        <v/>
      </c>
      <c r="S1302" s="9" t="str">
        <f>IF(Search!$L$8="","",IF(ISNUMBER(SEARCH("Stick",$AU1302))=TRUE,IF(Search!$L$8="N","N",1),""))</f>
        <v/>
      </c>
      <c r="T1302" s="9" t="str">
        <f>IF(Search!$O$4="","",IF(COUNTA($AW1302)=1,IF(Search!$O$4="N","N",1),""))</f>
        <v/>
      </c>
      <c r="U1302" s="9" t="str">
        <f>IF(Search!$O$5="","",IF($AW1302="","",IF($AW1302&lt;Search!$O$5,"",1)))</f>
        <v/>
      </c>
      <c r="V1302" s="9" t="str">
        <f>IF(Search!$O$6="","",IF($AW1302="","",IF($AW1302&gt;Search!$O$6,"",1)))</f>
        <v/>
      </c>
      <c r="W1302" s="9" t="str">
        <f>IF(Search!$U$4="","",IF($AX1302="","",1))</f>
        <v/>
      </c>
      <c r="X1302" s="9" t="str">
        <f>IF(Search!$U$5="","",IF(ISNUMBER(SEARCH(Search!$U$5,$AX1302))=TRUE,IF(Search!$U$5="N","N",1),""))</f>
        <v/>
      </c>
      <c r="Y1302" s="9" t="str">
        <f>IF(Search!$U$6="","",IF($AY1302&lt;Search!$U$6,"",1))</f>
        <v/>
      </c>
      <c r="Z1302" s="9" t="str">
        <f>IF(Search!$R$4="","",IF(Inventory!$BA1302&lt;Search!$R$4,"",1))</f>
        <v/>
      </c>
      <c r="AA1302" s="9" t="str">
        <f>IF(Search!$R$5="","",IF($BA1302&gt;Search!$R$5,"",1))</f>
        <v/>
      </c>
      <c r="AB1302" s="9" t="str">
        <f>IF(Search!$R$6="","",IF($BB1302&lt;Search!$R$6,"",1))</f>
        <v/>
      </c>
      <c r="AC1302" s="9" t="str">
        <f>IF(Search!$R$7="","",IF($BB1302&lt;Search!$R$7,"",1))</f>
        <v/>
      </c>
      <c r="AD1302" s="45" t="str">
        <f>IF(COUNTIF($A1302:$AC1302,"n")&gt;0,"",IF(SUM($A1302:$AC1302)=COUNTA(Search!$C$4:$C$8,Search!$F$4:$F$8,Search!$I$4:$I$6,Search!$I$8,Search!$L$4:$L$8,Search!$O$4:$O$8,Search!$R$4:$R$7,Search!$U$4:$U$7)-COUNTIF(Search!$C$4:$U$7,"n"),1+LARGE($AD$1:AD1301,1),""))</f>
        <v/>
      </c>
      <c r="AE1302" s="45" t="str">
        <f t="shared" si="63"/>
        <v/>
      </c>
      <c r="AF1302" s="45" t="str">
        <f>IF(AD1302="","",COUNTIF($AE$1:$AE1301,$AE1302)+RANK($AE1302,$AE$2:$AE$10540,1))</f>
        <v/>
      </c>
      <c r="AG1302" s="45" t="str">
        <f t="shared" si="64"/>
        <v/>
      </c>
      <c r="AH1302" s="45" t="str">
        <f>IF($AD1302="","",COUNTIF($AG$1:$AG1301,$AG1302)+RANK($AG1302,$AG$1:$AG$10539,0))</f>
        <v/>
      </c>
      <c r="AI1302" s="10" t="str">
        <f t="shared" si="65"/>
        <v>2008-09 Upper Deck Victory #318 Nikolai Kulemin TOR    /   $</v>
      </c>
      <c r="AJ1302" s="11">
        <v>2008</v>
      </c>
      <c r="AK1302" s="17" t="s">
        <v>1985</v>
      </c>
      <c r="AL1302" s="12" t="s">
        <v>625</v>
      </c>
      <c r="AM1302" s="10">
        <v>318</v>
      </c>
      <c r="AN1302" s="12" t="s">
        <v>720</v>
      </c>
      <c r="AO1302" s="9" t="s">
        <v>1904</v>
      </c>
      <c r="AP1302" s="9"/>
      <c r="AQ1302" s="9"/>
      <c r="AR1302" s="14"/>
      <c r="AS1302" s="9"/>
      <c r="AT1302" s="9"/>
      <c r="AU1302" s="9"/>
      <c r="AV1302" s="13"/>
      <c r="AW1302" s="13"/>
      <c r="AX1302" s="9"/>
      <c r="AY1302" s="9"/>
      <c r="AZ1302" s="9"/>
      <c r="BA1302" s="33"/>
      <c r="BB1302" s="33"/>
      <c r="BC1302" s="36"/>
      <c r="BD1302" s="12" t="s">
        <v>1771</v>
      </c>
    </row>
    <row r="1303" spans="1:56" s="12" customFormat="1" x14ac:dyDescent="0.2">
      <c r="A1303" s="9" t="str">
        <f>IF(Search!$C$5="","",IF(COUNTA(Inventory!$AP1303)=1,1,""))</f>
        <v/>
      </c>
      <c r="B1303" s="9" t="str">
        <f>IF(Search!$C$4="","",IF(ISNUMBER(SEARCH(Search!$C$4,$AR1303))=TRUE,1,""))</f>
        <v/>
      </c>
      <c r="C1303" s="9" t="str">
        <f>IF(Search!$C$6="x",IF(COUNTA($AQ1303)=1,1,"N"),IF(COUNTA($AQ1303)=1,"N",""))</f>
        <v/>
      </c>
      <c r="D1303" s="9" t="str">
        <f>IF(Search!$O$8="","",IF(ISNUMBER(SEARCH(Search!$O$8,$BD1303))=TRUE,1,""))</f>
        <v/>
      </c>
      <c r="E1303" s="9" t="str">
        <f>IF(Search!$C$7="","",IF(ISNUMBER(SEARCH(Search!$C$7,$AN1303))=TRUE,1,""))</f>
        <v/>
      </c>
      <c r="F1303" s="9" t="str">
        <f>IF(Search!$C$8="","",IF(ISNUMBER(SEARCH(Search!$C$8,$AO1303))=TRUE,1,""))</f>
        <v/>
      </c>
      <c r="G1303" s="9" t="str">
        <f>IF(Search!$F$4="","",IF(Inventory!$AJ1303&lt;Search!$F$4,"",1))</f>
        <v/>
      </c>
      <c r="H1303" s="9" t="str">
        <f>IF(Search!$F$5="","",IF(Inventory!$AJ1303&gt;Search!$F$5,"",1))</f>
        <v/>
      </c>
      <c r="I1303" s="9" t="str">
        <f>IF(Search!$F$7="","",IF(Search!$F$8="",IF(ISNUMBER(SEARCH(Search!$F$7,$AL1303))=TRUE,1,""),""))</f>
        <v/>
      </c>
      <c r="J1303" s="9" t="str">
        <f>IF($AL1303=Search!$F$8,1,"")</f>
        <v/>
      </c>
      <c r="K1303" s="9" t="str">
        <f>IF(Search!$I$4="","",IF(COUNTA($AS1303)=1,IF(Search!$I$4="N","N",1),""))</f>
        <v/>
      </c>
      <c r="L1303" s="9" t="str">
        <f>IF(Search!$I$5="","",IF($AS1303="RC",1,""))</f>
        <v/>
      </c>
      <c r="M1303" s="9" t="str">
        <f>IF(Search!$I$6="","",IF($AS1303="RCP",1,""))</f>
        <v/>
      </c>
      <c r="N1303" s="9" t="str">
        <f>IF(Search!$I$8="","",IF(COUNTA($AT1303)=1,IF(Search!$I$8="N","N",1),""))</f>
        <v/>
      </c>
      <c r="O1303" s="9" t="str">
        <f>IF(Search!$L$4="","",IF(COUNTA($AU1303)=1,IF(Search!$L$4="N","N",1),""))</f>
        <v/>
      </c>
      <c r="P1303" s="9" t="str">
        <f>IF(Search!$L$5="","",IF(ISNUMBER(SEARCH("Jersey",$AU1303))=TRUE,IF(Search!$L$5="N","N",1),""))</f>
        <v/>
      </c>
      <c r="Q1303" s="9" t="str">
        <f>IF(Search!$L$6="","",IF(ISNUMBER(SEARCH("Patch",$AU1303))=TRUE,IF(Search!$L$6="N","N",1),""))</f>
        <v/>
      </c>
      <c r="R1303" s="9" t="str">
        <f>IF(Search!$L$7="","",IF(ISNUMBER(SEARCH("Shield",$AU1303))=TRUE,IF(Search!$L$7="N","N",1),""))</f>
        <v/>
      </c>
      <c r="S1303" s="9" t="str">
        <f>IF(Search!$L$8="","",IF(ISNUMBER(SEARCH("Stick",$AU1303))=TRUE,IF(Search!$L$8="N","N",1),""))</f>
        <v/>
      </c>
      <c r="T1303" s="9" t="str">
        <f>IF(Search!$O$4="","",IF(COUNTA($AW1303)=1,IF(Search!$O$4="N","N",1),""))</f>
        <v/>
      </c>
      <c r="U1303" s="9" t="str">
        <f>IF(Search!$O$5="","",IF($AW1303="","",IF($AW1303&lt;Search!$O$5,"",1)))</f>
        <v/>
      </c>
      <c r="V1303" s="9" t="str">
        <f>IF(Search!$O$6="","",IF($AW1303="","",IF($AW1303&gt;Search!$O$6,"",1)))</f>
        <v/>
      </c>
      <c r="W1303" s="9" t="str">
        <f>IF(Search!$U$4="","",IF($AX1303="","",1))</f>
        <v/>
      </c>
      <c r="X1303" s="9" t="str">
        <f>IF(Search!$U$5="","",IF(ISNUMBER(SEARCH(Search!$U$5,$AX1303))=TRUE,IF(Search!$U$5="N","N",1),""))</f>
        <v/>
      </c>
      <c r="Y1303" s="9" t="str">
        <f>IF(Search!$U$6="","",IF($AY1303&lt;Search!$U$6,"",1))</f>
        <v/>
      </c>
      <c r="Z1303" s="9" t="str">
        <f>IF(Search!$R$4="","",IF(Inventory!$BA1303&lt;Search!$R$4,"",1))</f>
        <v/>
      </c>
      <c r="AA1303" s="9" t="str">
        <f>IF(Search!$R$5="","",IF($BA1303&gt;Search!$R$5,"",1))</f>
        <v/>
      </c>
      <c r="AB1303" s="9" t="str">
        <f>IF(Search!$R$6="","",IF($BB1303&lt;Search!$R$6,"",1))</f>
        <v/>
      </c>
      <c r="AC1303" s="9" t="str">
        <f>IF(Search!$R$7="","",IF($BB1303&lt;Search!$R$7,"",1))</f>
        <v/>
      </c>
      <c r="AD1303" s="45" t="str">
        <f>IF(COUNTIF($A1303:$AC1303,"n")&gt;0,"",IF(SUM($A1303:$AC1303)=COUNTA(Search!$C$4:$C$8,Search!$F$4:$F$8,Search!$I$4:$I$6,Search!$I$8,Search!$L$4:$L$8,Search!$O$4:$O$8,Search!$R$4:$R$7,Search!$U$4:$U$7)-COUNTIF(Search!$C$4:$U$7,"n"),1+LARGE($AD$1:AD1302,1),""))</f>
        <v/>
      </c>
      <c r="AE1303" s="45" t="str">
        <f t="shared" si="63"/>
        <v/>
      </c>
      <c r="AF1303" s="45" t="str">
        <f>IF(AD1303="","",COUNTIF($AE$1:$AE1302,$AE1303)+RANK($AE1303,$AE$2:$AE$10540,1))</f>
        <v/>
      </c>
      <c r="AG1303" s="45" t="str">
        <f t="shared" si="64"/>
        <v/>
      </c>
      <c r="AH1303" s="45" t="str">
        <f>IF($AD1303="","",COUNTIF($AG$1:$AG1302,$AG1303)+RANK($AG1303,$AG$1:$AG$10539,0))</f>
        <v/>
      </c>
      <c r="AI1303" s="10" t="str">
        <f t="shared" si="65"/>
        <v>2008-09 Upper Deck Victory #325 Drew Doughty     /   $</v>
      </c>
      <c r="AJ1303" s="11">
        <v>2008</v>
      </c>
      <c r="AK1303" s="17" t="s">
        <v>1985</v>
      </c>
      <c r="AL1303" s="12" t="s">
        <v>625</v>
      </c>
      <c r="AM1303" s="10">
        <v>325</v>
      </c>
      <c r="AN1303" s="12" t="s">
        <v>850</v>
      </c>
      <c r="AO1303" s="9"/>
      <c r="AP1303" s="9"/>
      <c r="AQ1303" s="9"/>
      <c r="AR1303" s="14"/>
      <c r="AS1303" s="9"/>
      <c r="AT1303" s="9"/>
      <c r="AU1303" s="9"/>
      <c r="AV1303" s="13"/>
      <c r="AW1303" s="13"/>
      <c r="AX1303" s="9"/>
      <c r="AY1303" s="9"/>
      <c r="AZ1303" s="9"/>
      <c r="BA1303" s="33"/>
      <c r="BB1303" s="33"/>
      <c r="BC1303" s="36"/>
      <c r="BD1303" s="12" t="s">
        <v>1771</v>
      </c>
    </row>
    <row r="1304" spans="1:56" s="12" customFormat="1" x14ac:dyDescent="0.2">
      <c r="A1304" s="9" t="str">
        <f>IF(Search!$C$5="","",IF(COUNTA(Inventory!$AP1304)=1,1,""))</f>
        <v/>
      </c>
      <c r="B1304" s="9" t="str">
        <f>IF(Search!$C$4="","",IF(ISNUMBER(SEARCH(Search!$C$4,$AR1304))=TRUE,1,""))</f>
        <v/>
      </c>
      <c r="C1304" s="9" t="str">
        <f>IF(Search!$C$6="x",IF(COUNTA($AQ1304)=1,1,"N"),IF(COUNTA($AQ1304)=1,"N",""))</f>
        <v/>
      </c>
      <c r="D1304" s="9" t="str">
        <f>IF(Search!$O$8="","",IF(ISNUMBER(SEARCH(Search!$O$8,$BD1304))=TRUE,1,""))</f>
        <v/>
      </c>
      <c r="E1304" s="9" t="str">
        <f>IF(Search!$C$7="","",IF(ISNUMBER(SEARCH(Search!$C$7,$AN1304))=TRUE,1,""))</f>
        <v/>
      </c>
      <c r="F1304" s="9" t="str">
        <f>IF(Search!$C$8="","",IF(ISNUMBER(SEARCH(Search!$C$8,$AO1304))=TRUE,1,""))</f>
        <v/>
      </c>
      <c r="G1304" s="9" t="str">
        <f>IF(Search!$F$4="","",IF(Inventory!$AJ1304&lt;Search!$F$4,"",1))</f>
        <v/>
      </c>
      <c r="H1304" s="9" t="str">
        <f>IF(Search!$F$5="","",IF(Inventory!$AJ1304&gt;Search!$F$5,"",1))</f>
        <v/>
      </c>
      <c r="I1304" s="9" t="str">
        <f>IF(Search!$F$7="","",IF(Search!$F$8="",IF(ISNUMBER(SEARCH(Search!$F$7,$AL1304))=TRUE,1,""),""))</f>
        <v/>
      </c>
      <c r="J1304" s="9" t="str">
        <f>IF($AL1304=Search!$F$8,1,"")</f>
        <v/>
      </c>
      <c r="K1304" s="9" t="str">
        <f>IF(Search!$I$4="","",IF(COUNTA($AS1304)=1,IF(Search!$I$4="N","N",1),""))</f>
        <v/>
      </c>
      <c r="L1304" s="9" t="str">
        <f>IF(Search!$I$5="","",IF($AS1304="RC",1,""))</f>
        <v/>
      </c>
      <c r="M1304" s="9" t="str">
        <f>IF(Search!$I$6="","",IF($AS1304="RCP",1,""))</f>
        <v/>
      </c>
      <c r="N1304" s="9" t="str">
        <f>IF(Search!$I$8="","",IF(COUNTA($AT1304)=1,IF(Search!$I$8="N","N",1),""))</f>
        <v/>
      </c>
      <c r="O1304" s="9" t="str">
        <f>IF(Search!$L$4="","",IF(COUNTA($AU1304)=1,IF(Search!$L$4="N","N",1),""))</f>
        <v/>
      </c>
      <c r="P1304" s="9" t="str">
        <f>IF(Search!$L$5="","",IF(ISNUMBER(SEARCH("Jersey",$AU1304))=TRUE,IF(Search!$L$5="N","N",1),""))</f>
        <v/>
      </c>
      <c r="Q1304" s="9" t="str">
        <f>IF(Search!$L$6="","",IF(ISNUMBER(SEARCH("Patch",$AU1304))=TRUE,IF(Search!$L$6="N","N",1),""))</f>
        <v/>
      </c>
      <c r="R1304" s="9" t="str">
        <f>IF(Search!$L$7="","",IF(ISNUMBER(SEARCH("Shield",$AU1304))=TRUE,IF(Search!$L$7="N","N",1),""))</f>
        <v/>
      </c>
      <c r="S1304" s="9" t="str">
        <f>IF(Search!$L$8="","",IF(ISNUMBER(SEARCH("Stick",$AU1304))=TRUE,IF(Search!$L$8="N","N",1),""))</f>
        <v/>
      </c>
      <c r="T1304" s="9" t="str">
        <f>IF(Search!$O$4="","",IF(COUNTA($AW1304)=1,IF(Search!$O$4="N","N",1),""))</f>
        <v/>
      </c>
      <c r="U1304" s="9" t="str">
        <f>IF(Search!$O$5="","",IF($AW1304="","",IF($AW1304&lt;Search!$O$5,"",1)))</f>
        <v/>
      </c>
      <c r="V1304" s="9" t="str">
        <f>IF(Search!$O$6="","",IF($AW1304="","",IF($AW1304&gt;Search!$O$6,"",1)))</f>
        <v/>
      </c>
      <c r="W1304" s="9" t="str">
        <f>IF(Search!$U$4="","",IF($AX1304="","",1))</f>
        <v/>
      </c>
      <c r="X1304" s="9" t="str">
        <f>IF(Search!$U$5="","",IF(ISNUMBER(SEARCH(Search!$U$5,$AX1304))=TRUE,IF(Search!$U$5="N","N",1),""))</f>
        <v/>
      </c>
      <c r="Y1304" s="9" t="str">
        <f>IF(Search!$U$6="","",IF($AY1304&lt;Search!$U$6,"",1))</f>
        <v/>
      </c>
      <c r="Z1304" s="9" t="str">
        <f>IF(Search!$R$4="","",IF(Inventory!$BA1304&lt;Search!$R$4,"",1))</f>
        <v/>
      </c>
      <c r="AA1304" s="9" t="str">
        <f>IF(Search!$R$5="","",IF($BA1304&gt;Search!$R$5,"",1))</f>
        <v/>
      </c>
      <c r="AB1304" s="9" t="str">
        <f>IF(Search!$R$6="","",IF($BB1304&lt;Search!$R$6,"",1))</f>
        <v/>
      </c>
      <c r="AC1304" s="9" t="str">
        <f>IF(Search!$R$7="","",IF($BB1304&lt;Search!$R$7,"",1))</f>
        <v/>
      </c>
      <c r="AD1304" s="45" t="str">
        <f>IF(COUNTIF($A1304:$AC1304,"n")&gt;0,"",IF(SUM($A1304:$AC1304)=COUNTA(Search!$C$4:$C$8,Search!$F$4:$F$8,Search!$I$4:$I$6,Search!$I$8,Search!$L$4:$L$8,Search!$O$4:$O$8,Search!$R$4:$R$7,Search!$U$4:$U$7)-COUNTIF(Search!$C$4:$U$7,"n"),1+LARGE($AD$1:AD1303,1),""))</f>
        <v/>
      </c>
      <c r="AE1304" s="45" t="str">
        <f t="shared" si="63"/>
        <v/>
      </c>
      <c r="AF1304" s="45" t="str">
        <f>IF(AD1304="","",COUNTIF($AE$1:$AE1303,$AE1304)+RANK($AE1304,$AE$2:$AE$10540,1))</f>
        <v/>
      </c>
      <c r="AG1304" s="45" t="str">
        <f t="shared" si="64"/>
        <v/>
      </c>
      <c r="AH1304" s="45" t="str">
        <f>IF($AD1304="","",COUNTIF($AG$1:$AG1303,$AG1304)+RANK($AG1304,$AG$1:$AG$10539,0))</f>
        <v/>
      </c>
      <c r="AI1304" s="10" t="str">
        <f t="shared" si="65"/>
        <v>2008-09 Upper Deck Victory #345 Luke Schenn     /   $</v>
      </c>
      <c r="AJ1304" s="11">
        <v>2008</v>
      </c>
      <c r="AK1304" s="17" t="s">
        <v>1985</v>
      </c>
      <c r="AL1304" s="12" t="s">
        <v>625</v>
      </c>
      <c r="AM1304" s="10">
        <v>345</v>
      </c>
      <c r="AN1304" s="12" t="s">
        <v>755</v>
      </c>
      <c r="AO1304" s="9"/>
      <c r="AP1304" s="9"/>
      <c r="AQ1304" s="9"/>
      <c r="AR1304" s="14"/>
      <c r="AS1304" s="9"/>
      <c r="AT1304" s="9"/>
      <c r="AU1304" s="9"/>
      <c r="AV1304" s="13"/>
      <c r="AW1304" s="13"/>
      <c r="AX1304" s="9"/>
      <c r="AY1304" s="9"/>
      <c r="AZ1304" s="9"/>
      <c r="BA1304" s="33"/>
      <c r="BB1304" s="33"/>
      <c r="BC1304" s="36"/>
      <c r="BD1304" s="12" t="s">
        <v>1771</v>
      </c>
    </row>
    <row r="1305" spans="1:56" s="12" customFormat="1" x14ac:dyDescent="0.2">
      <c r="A1305" s="9" t="str">
        <f>IF(Search!$C$5="","",IF(COUNTA(Inventory!$AP1305)=1,1,""))</f>
        <v/>
      </c>
      <c r="B1305" s="9" t="str">
        <f>IF(Search!$C$4="","",IF(ISNUMBER(SEARCH(Search!$C$4,$AR1305))=TRUE,1,""))</f>
        <v/>
      </c>
      <c r="C1305" s="9" t="str">
        <f>IF(Search!$C$6="x",IF(COUNTA($AQ1305)=1,1,"N"),IF(COUNTA($AQ1305)=1,"N",""))</f>
        <v/>
      </c>
      <c r="D1305" s="9" t="str">
        <f>IF(Search!$O$8="","",IF(ISNUMBER(SEARCH(Search!$O$8,$BD1305))=TRUE,1,""))</f>
        <v/>
      </c>
      <c r="E1305" s="9" t="str">
        <f>IF(Search!$C$7="","",IF(ISNUMBER(SEARCH(Search!$C$7,$AN1305))=TRUE,1,""))</f>
        <v/>
      </c>
      <c r="F1305" s="9" t="str">
        <f>IF(Search!$C$8="","",IF(ISNUMBER(SEARCH(Search!$C$8,$AO1305))=TRUE,1,""))</f>
        <v/>
      </c>
      <c r="G1305" s="9" t="str">
        <f>IF(Search!$F$4="","",IF(Inventory!$AJ1305&lt;Search!$F$4,"",1))</f>
        <v/>
      </c>
      <c r="H1305" s="9" t="str">
        <f>IF(Search!$F$5="","",IF(Inventory!$AJ1305&gt;Search!$F$5,"",1))</f>
        <v/>
      </c>
      <c r="I1305" s="9" t="str">
        <f>IF(Search!$F$7="","",IF(Search!$F$8="",IF(ISNUMBER(SEARCH(Search!$F$7,$AL1305))=TRUE,1,""),""))</f>
        <v/>
      </c>
      <c r="J1305" s="9" t="str">
        <f>IF($AL1305=Search!$F$8,1,"")</f>
        <v/>
      </c>
      <c r="K1305" s="9" t="str">
        <f>IF(Search!$I$4="","",IF(COUNTA($AS1305)=1,IF(Search!$I$4="N","N",1),""))</f>
        <v/>
      </c>
      <c r="L1305" s="9" t="str">
        <f>IF(Search!$I$5="","",IF($AS1305="RC",1,""))</f>
        <v/>
      </c>
      <c r="M1305" s="9" t="str">
        <f>IF(Search!$I$6="","",IF($AS1305="RCP",1,""))</f>
        <v/>
      </c>
      <c r="N1305" s="9" t="str">
        <f>IF(Search!$I$8="","",IF(COUNTA($AT1305)=1,IF(Search!$I$8="N","N",1),""))</f>
        <v/>
      </c>
      <c r="O1305" s="9" t="str">
        <f>IF(Search!$L$4="","",IF(COUNTA($AU1305)=1,IF(Search!$L$4="N","N",1),""))</f>
        <v/>
      </c>
      <c r="P1305" s="9" t="str">
        <f>IF(Search!$L$5="","",IF(ISNUMBER(SEARCH("Jersey",$AU1305))=TRUE,IF(Search!$L$5="N","N",1),""))</f>
        <v/>
      </c>
      <c r="Q1305" s="9" t="str">
        <f>IF(Search!$L$6="","",IF(ISNUMBER(SEARCH("Patch",$AU1305))=TRUE,IF(Search!$L$6="N","N",1),""))</f>
        <v/>
      </c>
      <c r="R1305" s="9" t="str">
        <f>IF(Search!$L$7="","",IF(ISNUMBER(SEARCH("Shield",$AU1305))=TRUE,IF(Search!$L$7="N","N",1),""))</f>
        <v/>
      </c>
      <c r="S1305" s="9" t="str">
        <f>IF(Search!$L$8="","",IF(ISNUMBER(SEARCH("Stick",$AU1305))=TRUE,IF(Search!$L$8="N","N",1),""))</f>
        <v/>
      </c>
      <c r="T1305" s="9" t="str">
        <f>IF(Search!$O$4="","",IF(COUNTA($AW1305)=1,IF(Search!$O$4="N","N",1),""))</f>
        <v/>
      </c>
      <c r="U1305" s="9" t="str">
        <f>IF(Search!$O$5="","",IF($AW1305="","",IF($AW1305&lt;Search!$O$5,"",1)))</f>
        <v/>
      </c>
      <c r="V1305" s="9" t="str">
        <f>IF(Search!$O$6="","",IF($AW1305="","",IF($AW1305&gt;Search!$O$6,"",1)))</f>
        <v/>
      </c>
      <c r="W1305" s="9" t="str">
        <f>IF(Search!$U$4="","",IF($AX1305="","",1))</f>
        <v/>
      </c>
      <c r="X1305" s="9" t="str">
        <f>IF(Search!$U$5="","",IF(ISNUMBER(SEARCH(Search!$U$5,$AX1305))=TRUE,IF(Search!$U$5="N","N",1),""))</f>
        <v/>
      </c>
      <c r="Y1305" s="9" t="str">
        <f>IF(Search!$U$6="","",IF($AY1305&lt;Search!$U$6,"",1))</f>
        <v/>
      </c>
      <c r="Z1305" s="9" t="str">
        <f>IF(Search!$R$4="","",IF(Inventory!$BA1305&lt;Search!$R$4,"",1))</f>
        <v/>
      </c>
      <c r="AA1305" s="9" t="str">
        <f>IF(Search!$R$5="","",IF($BA1305&gt;Search!$R$5,"",1))</f>
        <v/>
      </c>
      <c r="AB1305" s="9" t="str">
        <f>IF(Search!$R$6="","",IF($BB1305&lt;Search!$R$6,"",1))</f>
        <v/>
      </c>
      <c r="AC1305" s="9" t="str">
        <f>IF(Search!$R$7="","",IF($BB1305&lt;Search!$R$7,"",1))</f>
        <v/>
      </c>
      <c r="AD1305" s="45" t="str">
        <f>IF(COUNTIF($A1305:$AC1305,"n")&gt;0,"",IF(SUM($A1305:$AC1305)=COUNTA(Search!$C$4:$C$8,Search!$F$4:$F$8,Search!$I$4:$I$6,Search!$I$8,Search!$L$4:$L$8,Search!$O$4:$O$8,Search!$R$4:$R$7,Search!$U$4:$U$7)-COUNTIF(Search!$C$4:$U$7,"n"),1+LARGE($AD$1:AD1304,1),""))</f>
        <v/>
      </c>
      <c r="AE1305" s="45" t="str">
        <f t="shared" si="63"/>
        <v/>
      </c>
      <c r="AF1305" s="45" t="str">
        <f>IF(AD1305="","",COUNTIF($AE$1:$AE1304,$AE1305)+RANK($AE1305,$AE$2:$AE$10540,1))</f>
        <v/>
      </c>
      <c r="AG1305" s="45" t="str">
        <f t="shared" si="64"/>
        <v/>
      </c>
      <c r="AH1305" s="45" t="str">
        <f>IF($AD1305="","",COUNTIF($AG$1:$AG1304,$AG1305)+RANK($AG1305,$AG$1:$AG$10539,0))</f>
        <v/>
      </c>
      <c r="AI1305" s="10" t="str">
        <f t="shared" si="65"/>
        <v>2008-09 Upper Deck Victory Black #16 Matt Stajan TOR    /   $</v>
      </c>
      <c r="AJ1305" s="11">
        <v>2008</v>
      </c>
      <c r="AK1305" s="17" t="s">
        <v>1985</v>
      </c>
      <c r="AL1305" s="12" t="s">
        <v>851</v>
      </c>
      <c r="AM1305" s="10">
        <v>16</v>
      </c>
      <c r="AN1305" s="12" t="s">
        <v>538</v>
      </c>
      <c r="AO1305" s="9" t="s">
        <v>1904</v>
      </c>
      <c r="AP1305" s="9"/>
      <c r="AQ1305" s="9"/>
      <c r="AR1305" s="14"/>
      <c r="AS1305" s="9"/>
      <c r="AT1305" s="9"/>
      <c r="AU1305" s="9"/>
      <c r="AV1305" s="13"/>
      <c r="AW1305" s="13"/>
      <c r="AX1305" s="9"/>
      <c r="AY1305" s="9"/>
      <c r="AZ1305" s="9"/>
      <c r="BA1305" s="33"/>
      <c r="BB1305" s="33"/>
      <c r="BC1305" s="36"/>
      <c r="BD1305" s="12" t="s">
        <v>1771</v>
      </c>
    </row>
    <row r="1306" spans="1:56" s="12" customFormat="1" x14ac:dyDescent="0.2">
      <c r="A1306" s="9" t="str">
        <f>IF(Search!$C$5="","",IF(COUNTA(Inventory!$AP1306)=1,1,""))</f>
        <v/>
      </c>
      <c r="B1306" s="9" t="str">
        <f>IF(Search!$C$4="","",IF(ISNUMBER(SEARCH(Search!$C$4,$AR1306))=TRUE,1,""))</f>
        <v/>
      </c>
      <c r="C1306" s="9" t="str">
        <f>IF(Search!$C$6="x",IF(COUNTA($AQ1306)=1,1,"N"),IF(COUNTA($AQ1306)=1,"N",""))</f>
        <v/>
      </c>
      <c r="D1306" s="9" t="str">
        <f>IF(Search!$O$8="","",IF(ISNUMBER(SEARCH(Search!$O$8,$BD1306))=TRUE,1,""))</f>
        <v/>
      </c>
      <c r="E1306" s="9" t="str">
        <f>IF(Search!$C$7="","",IF(ISNUMBER(SEARCH(Search!$C$7,$AN1306))=TRUE,1,""))</f>
        <v/>
      </c>
      <c r="F1306" s="9" t="str">
        <f>IF(Search!$C$8="","",IF(ISNUMBER(SEARCH(Search!$C$8,$AO1306))=TRUE,1,""))</f>
        <v/>
      </c>
      <c r="G1306" s="9" t="str">
        <f>IF(Search!$F$4="","",IF(Inventory!$AJ1306&lt;Search!$F$4,"",1))</f>
        <v/>
      </c>
      <c r="H1306" s="9" t="str">
        <f>IF(Search!$F$5="","",IF(Inventory!$AJ1306&gt;Search!$F$5,"",1))</f>
        <v/>
      </c>
      <c r="I1306" s="9" t="str">
        <f>IF(Search!$F$7="","",IF(Search!$F$8="",IF(ISNUMBER(SEARCH(Search!$F$7,$AL1306))=TRUE,1,""),""))</f>
        <v/>
      </c>
      <c r="J1306" s="9" t="str">
        <f>IF($AL1306=Search!$F$8,1,"")</f>
        <v/>
      </c>
      <c r="K1306" s="9" t="str">
        <f>IF(Search!$I$4="","",IF(COUNTA($AS1306)=1,IF(Search!$I$4="N","N",1),""))</f>
        <v/>
      </c>
      <c r="L1306" s="9" t="str">
        <f>IF(Search!$I$5="","",IF($AS1306="RC",1,""))</f>
        <v/>
      </c>
      <c r="M1306" s="9" t="str">
        <f>IF(Search!$I$6="","",IF($AS1306="RCP",1,""))</f>
        <v/>
      </c>
      <c r="N1306" s="9" t="str">
        <f>IF(Search!$I$8="","",IF(COUNTA($AT1306)=1,IF(Search!$I$8="N","N",1),""))</f>
        <v/>
      </c>
      <c r="O1306" s="9" t="str">
        <f>IF(Search!$L$4="","",IF(COUNTA($AU1306)=1,IF(Search!$L$4="N","N",1),""))</f>
        <v/>
      </c>
      <c r="P1306" s="9" t="str">
        <f>IF(Search!$L$5="","",IF(ISNUMBER(SEARCH("Jersey",$AU1306))=TRUE,IF(Search!$L$5="N","N",1),""))</f>
        <v/>
      </c>
      <c r="Q1306" s="9" t="str">
        <f>IF(Search!$L$6="","",IF(ISNUMBER(SEARCH("Patch",$AU1306))=TRUE,IF(Search!$L$6="N","N",1),""))</f>
        <v/>
      </c>
      <c r="R1306" s="9" t="str">
        <f>IF(Search!$L$7="","",IF(ISNUMBER(SEARCH("Shield",$AU1306))=TRUE,IF(Search!$L$7="N","N",1),""))</f>
        <v/>
      </c>
      <c r="S1306" s="9" t="str">
        <f>IF(Search!$L$8="","",IF(ISNUMBER(SEARCH("Stick",$AU1306))=TRUE,IF(Search!$L$8="N","N",1),""))</f>
        <v/>
      </c>
      <c r="T1306" s="9" t="str">
        <f>IF(Search!$O$4="","",IF(COUNTA($AW1306)=1,IF(Search!$O$4="N","N",1),""))</f>
        <v/>
      </c>
      <c r="U1306" s="9" t="str">
        <f>IF(Search!$O$5="","",IF($AW1306="","",IF($AW1306&lt;Search!$O$5,"",1)))</f>
        <v/>
      </c>
      <c r="V1306" s="9" t="str">
        <f>IF(Search!$O$6="","",IF($AW1306="","",IF($AW1306&gt;Search!$O$6,"",1)))</f>
        <v/>
      </c>
      <c r="W1306" s="9" t="str">
        <f>IF(Search!$U$4="","",IF($AX1306="","",1))</f>
        <v/>
      </c>
      <c r="X1306" s="9" t="str">
        <f>IF(Search!$U$5="","",IF(ISNUMBER(SEARCH(Search!$U$5,$AX1306))=TRUE,IF(Search!$U$5="N","N",1),""))</f>
        <v/>
      </c>
      <c r="Y1306" s="9" t="str">
        <f>IF(Search!$U$6="","",IF($AY1306&lt;Search!$U$6,"",1))</f>
        <v/>
      </c>
      <c r="Z1306" s="9" t="str">
        <f>IF(Search!$R$4="","",IF(Inventory!$BA1306&lt;Search!$R$4,"",1))</f>
        <v/>
      </c>
      <c r="AA1306" s="9" t="str">
        <f>IF(Search!$R$5="","",IF($BA1306&gt;Search!$R$5,"",1))</f>
        <v/>
      </c>
      <c r="AB1306" s="9" t="str">
        <f>IF(Search!$R$6="","",IF($BB1306&lt;Search!$R$6,"",1))</f>
        <v/>
      </c>
      <c r="AC1306" s="9" t="str">
        <f>IF(Search!$R$7="","",IF($BB1306&lt;Search!$R$7,"",1))</f>
        <v/>
      </c>
      <c r="AD1306" s="45" t="str">
        <f>IF(COUNTIF($A1306:$AC1306,"n")&gt;0,"",IF(SUM($A1306:$AC1306)=COUNTA(Search!$C$4:$C$8,Search!$F$4:$F$8,Search!$I$4:$I$6,Search!$I$8,Search!$L$4:$L$8,Search!$O$4:$O$8,Search!$R$4:$R$7,Search!$U$4:$U$7)-COUNTIF(Search!$C$4:$U$7,"n"),1+LARGE($AD$1:AD1305,1),""))</f>
        <v/>
      </c>
      <c r="AE1306" s="45" t="str">
        <f t="shared" si="63"/>
        <v/>
      </c>
      <c r="AF1306" s="45" t="str">
        <f>IF(AD1306="","",COUNTIF($AE$1:$AE1305,$AE1306)+RANK($AE1306,$AE$2:$AE$10540,1))</f>
        <v/>
      </c>
      <c r="AG1306" s="45" t="str">
        <f t="shared" si="64"/>
        <v/>
      </c>
      <c r="AH1306" s="45" t="str">
        <f>IF($AD1306="","",COUNTIF($AG$1:$AG1305,$AG1306)+RANK($AG1306,$AG$1:$AG$10539,0))</f>
        <v/>
      </c>
      <c r="AI1306" s="10" t="str">
        <f t="shared" si="65"/>
        <v>2008-09 Upper Deck Winter Classic #WC1 Sidney Crosby PIT    /   $</v>
      </c>
      <c r="AJ1306" s="11">
        <v>2008</v>
      </c>
      <c r="AK1306" s="17" t="s">
        <v>1985</v>
      </c>
      <c r="AL1306" s="12" t="s">
        <v>852</v>
      </c>
      <c r="AM1306" s="10" t="s">
        <v>853</v>
      </c>
      <c r="AN1306" s="12" t="s">
        <v>596</v>
      </c>
      <c r="AO1306" s="9" t="s">
        <v>1916</v>
      </c>
      <c r="AP1306" s="9"/>
      <c r="AQ1306" s="9"/>
      <c r="AR1306" s="14"/>
      <c r="AS1306" s="9"/>
      <c r="AT1306" s="9"/>
      <c r="AU1306" s="9"/>
      <c r="AV1306" s="13"/>
      <c r="AW1306" s="13"/>
      <c r="AX1306" s="9"/>
      <c r="AY1306" s="9"/>
      <c r="AZ1306" s="9"/>
      <c r="BA1306" s="33"/>
      <c r="BB1306" s="33"/>
      <c r="BC1306" s="36"/>
      <c r="BD1306" s="12" t="s">
        <v>1771</v>
      </c>
    </row>
    <row r="1307" spans="1:56" s="12" customFormat="1" x14ac:dyDescent="0.2">
      <c r="A1307" s="9">
        <f>IF(Search!$C$5="","",IF(COUNTA(Inventory!$AP1307)=1,1,""))</f>
        <v>1</v>
      </c>
      <c r="B1307" s="9" t="str">
        <f>IF(Search!$C$4="","",IF(ISNUMBER(SEARCH(Search!$C$4,$AR1307))=TRUE,1,""))</f>
        <v/>
      </c>
      <c r="C1307" s="9" t="str">
        <f>IF(Search!$C$6="x",IF(COUNTA($AQ1307)=1,1,"N"),IF(COUNTA($AQ1307)=1,"N",""))</f>
        <v/>
      </c>
      <c r="D1307" s="9" t="str">
        <f>IF(Search!$O$8="","",IF(ISNUMBER(SEARCH(Search!$O$8,$BD1307))=TRUE,1,""))</f>
        <v/>
      </c>
      <c r="E1307" s="9" t="str">
        <f>IF(Search!$C$7="","",IF(ISNUMBER(SEARCH(Search!$C$7,$AN1307))=TRUE,1,""))</f>
        <v/>
      </c>
      <c r="F1307" s="9" t="str">
        <f>IF(Search!$C$8="","",IF(ISNUMBER(SEARCH(Search!$C$8,$AO1307))=TRUE,1,""))</f>
        <v/>
      </c>
      <c r="G1307" s="9" t="str">
        <f>IF(Search!$F$4="","",IF(Inventory!$AJ1307&lt;Search!$F$4,"",1))</f>
        <v/>
      </c>
      <c r="H1307" s="9" t="str">
        <f>IF(Search!$F$5="","",IF(Inventory!$AJ1307&gt;Search!$F$5,"",1))</f>
        <v/>
      </c>
      <c r="I1307" s="9" t="str">
        <f>IF(Search!$F$7="","",IF(Search!$F$8="",IF(ISNUMBER(SEARCH(Search!$F$7,$AL1307))=TRUE,1,""),""))</f>
        <v/>
      </c>
      <c r="J1307" s="9" t="str">
        <f>IF($AL1307=Search!$F$8,1,"")</f>
        <v/>
      </c>
      <c r="K1307" s="9" t="str">
        <f>IF(Search!$I$4="","",IF(COUNTA($AS1307)=1,IF(Search!$I$4="N","N",1),""))</f>
        <v/>
      </c>
      <c r="L1307" s="9" t="str">
        <f>IF(Search!$I$5="","",IF($AS1307="RC",1,""))</f>
        <v/>
      </c>
      <c r="M1307" s="9" t="str">
        <f>IF(Search!$I$6="","",IF($AS1307="RCP",1,""))</f>
        <v/>
      </c>
      <c r="N1307" s="9" t="str">
        <f>IF(Search!$I$8="","",IF(COUNTA($AT1307)=1,IF(Search!$I$8="N","N",1),""))</f>
        <v/>
      </c>
      <c r="O1307" s="9" t="str">
        <f>IF(Search!$L$4="","",IF(COUNTA($AU1307)=1,IF(Search!$L$4="N","N",1),""))</f>
        <v/>
      </c>
      <c r="P1307" s="9" t="str">
        <f>IF(Search!$L$5="","",IF(ISNUMBER(SEARCH("Jersey",$AU1307))=TRUE,IF(Search!$L$5="N","N",1),""))</f>
        <v/>
      </c>
      <c r="Q1307" s="9" t="str">
        <f>IF(Search!$L$6="","",IF(ISNUMBER(SEARCH("Patch",$AU1307))=TRUE,IF(Search!$L$6="N","N",1),""))</f>
        <v/>
      </c>
      <c r="R1307" s="9" t="str">
        <f>IF(Search!$L$7="","",IF(ISNUMBER(SEARCH("Shield",$AU1307))=TRUE,IF(Search!$L$7="N","N",1),""))</f>
        <v/>
      </c>
      <c r="S1307" s="9" t="str">
        <f>IF(Search!$L$8="","",IF(ISNUMBER(SEARCH("Stick",$AU1307))=TRUE,IF(Search!$L$8="N","N",1),""))</f>
        <v/>
      </c>
      <c r="T1307" s="9" t="str">
        <f>IF(Search!$O$4="","",IF(COUNTA($AW1307)=1,IF(Search!$O$4="N","N",1),""))</f>
        <v/>
      </c>
      <c r="U1307" s="9" t="str">
        <f>IF(Search!$O$5="","",IF($AW1307="","",IF($AW1307&lt;Search!$O$5,"",1)))</f>
        <v/>
      </c>
      <c r="V1307" s="9" t="str">
        <f>IF(Search!$O$6="","",IF($AW1307="","",IF($AW1307&gt;Search!$O$6,"",1)))</f>
        <v/>
      </c>
      <c r="W1307" s="9" t="str">
        <f>IF(Search!$U$4="","",IF($AX1307="","",1))</f>
        <v/>
      </c>
      <c r="X1307" s="9" t="str">
        <f>IF(Search!$U$5="","",IF(ISNUMBER(SEARCH(Search!$U$5,$AX1307))=TRUE,IF(Search!$U$5="N","N",1),""))</f>
        <v/>
      </c>
      <c r="Y1307" s="9" t="str">
        <f>IF(Search!$U$6="","",IF($AY1307&lt;Search!$U$6,"",1))</f>
        <v/>
      </c>
      <c r="Z1307" s="9" t="str">
        <f>IF(Search!$R$4="","",IF(Inventory!$BA1307&lt;Search!$R$4,"",1))</f>
        <v/>
      </c>
      <c r="AA1307" s="9" t="str">
        <f>IF(Search!$R$5="","",IF($BA1307&gt;Search!$R$5,"",1))</f>
        <v/>
      </c>
      <c r="AB1307" s="9" t="str">
        <f>IF(Search!$R$6="","",IF($BB1307&lt;Search!$R$6,"",1))</f>
        <v/>
      </c>
      <c r="AC1307" s="9" t="str">
        <f>IF(Search!$R$7="","",IF($BB1307&lt;Search!$R$7,"",1))</f>
        <v/>
      </c>
      <c r="AD1307" s="45">
        <f>IF(COUNTIF($A1307:$AC1307,"n")&gt;0,"",IF(SUM($A1307:$AC1307)=COUNTA(Search!$C$4:$C$8,Search!$F$4:$F$8,Search!$I$4:$I$6,Search!$I$8,Search!$L$4:$L$8,Search!$O$4:$O$8,Search!$R$4:$R$7,Search!$U$4:$U$7)-COUNTIF(Search!$C$4:$U$7,"n"),1+LARGE($AD$1:AD1306,1),""))</f>
        <v>45</v>
      </c>
      <c r="AE1307" s="45">
        <f t="shared" si="63"/>
        <v>1698</v>
      </c>
      <c r="AF1307" s="45">
        <f>IF(AD1307="","",COUNTIF($AE$1:$AE1306,$AE1307)+RANK($AE1307,$AE$2:$AE$10540,1))</f>
        <v>311</v>
      </c>
      <c r="AG1307" s="45">
        <f t="shared" si="64"/>
        <v>0</v>
      </c>
      <c r="AH1307" s="45">
        <f>IF($AD1307="","",COUNTIF($AG$1:$AG1306,$AG1307)+RANK($AG1307,$AG$1:$AG$10539,0))</f>
        <v>207</v>
      </c>
      <c r="AI1307" s="10" t="str">
        <f t="shared" si="65"/>
        <v>2009-10 Artifacts #194 Michael Sauer  RC   /   $</v>
      </c>
      <c r="AJ1307" s="11">
        <v>2009</v>
      </c>
      <c r="AK1307" s="17">
        <v>10</v>
      </c>
      <c r="AL1307" s="12" t="s">
        <v>854</v>
      </c>
      <c r="AM1307" s="10">
        <v>194</v>
      </c>
      <c r="AN1307" s="12" t="s">
        <v>855</v>
      </c>
      <c r="AO1307" s="9"/>
      <c r="AP1307" s="9" t="s">
        <v>1902</v>
      </c>
      <c r="AQ1307" s="9"/>
      <c r="AR1307" s="14"/>
      <c r="AS1307" s="9" t="s">
        <v>2</v>
      </c>
      <c r="AT1307" s="9"/>
      <c r="AU1307" s="9"/>
      <c r="AV1307" s="13"/>
      <c r="AW1307" s="13"/>
      <c r="AX1307" s="9"/>
      <c r="AY1307" s="9"/>
      <c r="AZ1307" s="9"/>
      <c r="BA1307" s="33"/>
      <c r="BB1307" s="33"/>
      <c r="BC1307" s="36"/>
      <c r="BD1307" s="12" t="s">
        <v>1771</v>
      </c>
    </row>
    <row r="1308" spans="1:56" s="12" customFormat="1" x14ac:dyDescent="0.2">
      <c r="A1308" s="9">
        <f>IF(Search!$C$5="","",IF(COUNTA(Inventory!$AP1308)=1,1,""))</f>
        <v>1</v>
      </c>
      <c r="B1308" s="9" t="str">
        <f>IF(Search!$C$4="","",IF(ISNUMBER(SEARCH(Search!$C$4,$AR1308))=TRUE,1,""))</f>
        <v/>
      </c>
      <c r="C1308" s="9" t="str">
        <f>IF(Search!$C$6="x",IF(COUNTA($AQ1308)=1,1,"N"),IF(COUNTA($AQ1308)=1,"N",""))</f>
        <v/>
      </c>
      <c r="D1308" s="9" t="str">
        <f>IF(Search!$O$8="","",IF(ISNUMBER(SEARCH(Search!$O$8,$BD1308))=TRUE,1,""))</f>
        <v/>
      </c>
      <c r="E1308" s="9" t="str">
        <f>IF(Search!$C$7="","",IF(ISNUMBER(SEARCH(Search!$C$7,$AN1308))=TRUE,1,""))</f>
        <v/>
      </c>
      <c r="F1308" s="9" t="str">
        <f>IF(Search!$C$8="","",IF(ISNUMBER(SEARCH(Search!$C$8,$AO1308))=TRUE,1,""))</f>
        <v/>
      </c>
      <c r="G1308" s="9" t="str">
        <f>IF(Search!$F$4="","",IF(Inventory!$AJ1308&lt;Search!$F$4,"",1))</f>
        <v/>
      </c>
      <c r="H1308" s="9" t="str">
        <f>IF(Search!$F$5="","",IF(Inventory!$AJ1308&gt;Search!$F$5,"",1))</f>
        <v/>
      </c>
      <c r="I1308" s="9" t="str">
        <f>IF(Search!$F$7="","",IF(Search!$F$8="",IF(ISNUMBER(SEARCH(Search!$F$7,$AL1308))=TRUE,1,""),""))</f>
        <v/>
      </c>
      <c r="J1308" s="9" t="str">
        <f>IF($AL1308=Search!$F$8,1,"")</f>
        <v/>
      </c>
      <c r="K1308" s="9" t="str">
        <f>IF(Search!$I$4="","",IF(COUNTA($AS1308)=1,IF(Search!$I$4="N","N",1),""))</f>
        <v/>
      </c>
      <c r="L1308" s="9" t="str">
        <f>IF(Search!$I$5="","",IF($AS1308="RC",1,""))</f>
        <v/>
      </c>
      <c r="M1308" s="9" t="str">
        <f>IF(Search!$I$6="","",IF($AS1308="RCP",1,""))</f>
        <v/>
      </c>
      <c r="N1308" s="9" t="str">
        <f>IF(Search!$I$8="","",IF(COUNTA($AT1308)=1,IF(Search!$I$8="N","N",1),""))</f>
        <v/>
      </c>
      <c r="O1308" s="9" t="str">
        <f>IF(Search!$L$4="","",IF(COUNTA($AU1308)=1,IF(Search!$L$4="N","N",1),""))</f>
        <v/>
      </c>
      <c r="P1308" s="9" t="str">
        <f>IF(Search!$L$5="","",IF(ISNUMBER(SEARCH("Jersey",$AU1308))=TRUE,IF(Search!$L$5="N","N",1),""))</f>
        <v/>
      </c>
      <c r="Q1308" s="9" t="str">
        <f>IF(Search!$L$6="","",IF(ISNUMBER(SEARCH("Patch",$AU1308))=TRUE,IF(Search!$L$6="N","N",1),""))</f>
        <v/>
      </c>
      <c r="R1308" s="9" t="str">
        <f>IF(Search!$L$7="","",IF(ISNUMBER(SEARCH("Shield",$AU1308))=TRUE,IF(Search!$L$7="N","N",1),""))</f>
        <v/>
      </c>
      <c r="S1308" s="9" t="str">
        <f>IF(Search!$L$8="","",IF(ISNUMBER(SEARCH("Stick",$AU1308))=TRUE,IF(Search!$L$8="N","N",1),""))</f>
        <v/>
      </c>
      <c r="T1308" s="9" t="str">
        <f>IF(Search!$O$4="","",IF(COUNTA($AW1308)=1,IF(Search!$O$4="N","N",1),""))</f>
        <v/>
      </c>
      <c r="U1308" s="9" t="str">
        <f>IF(Search!$O$5="","",IF($AW1308="","",IF($AW1308&lt;Search!$O$5,"",1)))</f>
        <v/>
      </c>
      <c r="V1308" s="9" t="str">
        <f>IF(Search!$O$6="","",IF($AW1308="","",IF($AW1308&gt;Search!$O$6,"",1)))</f>
        <v/>
      </c>
      <c r="W1308" s="9" t="str">
        <f>IF(Search!$U$4="","",IF($AX1308="","",1))</f>
        <v/>
      </c>
      <c r="X1308" s="9" t="str">
        <f>IF(Search!$U$5="","",IF(ISNUMBER(SEARCH(Search!$U$5,$AX1308))=TRUE,IF(Search!$U$5="N","N",1),""))</f>
        <v/>
      </c>
      <c r="Y1308" s="9" t="str">
        <f>IF(Search!$U$6="","",IF($AY1308&lt;Search!$U$6,"",1))</f>
        <v/>
      </c>
      <c r="Z1308" s="9" t="str">
        <f>IF(Search!$R$4="","",IF(Inventory!$BA1308&lt;Search!$R$4,"",1))</f>
        <v/>
      </c>
      <c r="AA1308" s="9" t="str">
        <f>IF(Search!$R$5="","",IF($BA1308&gt;Search!$R$5,"",1))</f>
        <v/>
      </c>
      <c r="AB1308" s="9" t="str">
        <f>IF(Search!$R$6="","",IF($BB1308&lt;Search!$R$6,"",1))</f>
        <v/>
      </c>
      <c r="AC1308" s="9" t="str">
        <f>IF(Search!$R$7="","",IF($BB1308&lt;Search!$R$7,"",1))</f>
        <v/>
      </c>
      <c r="AD1308" s="45">
        <f>IF(COUNTIF($A1308:$AC1308,"n")&gt;0,"",IF(SUM($A1308:$AC1308)=COUNTA(Search!$C$4:$C$8,Search!$F$4:$F$8,Search!$I$4:$I$6,Search!$I$8,Search!$L$4:$L$8,Search!$O$4:$O$8,Search!$R$4:$R$7,Search!$U$4:$U$7)-COUNTIF(Search!$C$4:$U$7,"n"),1+LARGE($AD$1:AD1307,1),""))</f>
        <v>46</v>
      </c>
      <c r="AE1308" s="45">
        <f t="shared" si="63"/>
        <v>1263</v>
      </c>
      <c r="AF1308" s="45">
        <f>IF(AD1308="","",COUNTIF($AE$1:$AE1307,$AE1308)+RANK($AE1308,$AE$2:$AE$10540,1))</f>
        <v>216</v>
      </c>
      <c r="AG1308" s="45">
        <f t="shared" si="64"/>
        <v>0</v>
      </c>
      <c r="AH1308" s="45">
        <f>IF($AD1308="","",COUNTIF($AG$1:$AG1307,$AG1308)+RANK($AG1308,$AG$1:$AG$10539,0))</f>
        <v>208</v>
      </c>
      <c r="AI1308" s="10" t="str">
        <f t="shared" si="65"/>
        <v>2009-10 Artifacts #203 Jonas Gustavsson TOR RC   /   $</v>
      </c>
      <c r="AJ1308" s="11">
        <v>2009</v>
      </c>
      <c r="AK1308" s="17">
        <v>10</v>
      </c>
      <c r="AL1308" s="12" t="s">
        <v>854</v>
      </c>
      <c r="AM1308" s="10">
        <v>203</v>
      </c>
      <c r="AN1308" s="12" t="s">
        <v>856</v>
      </c>
      <c r="AO1308" s="14" t="s">
        <v>1904</v>
      </c>
      <c r="AP1308" s="9" t="s">
        <v>1902</v>
      </c>
      <c r="AQ1308" s="9"/>
      <c r="AR1308" s="14"/>
      <c r="AS1308" s="9" t="s">
        <v>2</v>
      </c>
      <c r="AT1308" s="9"/>
      <c r="AU1308" s="9"/>
      <c r="AV1308" s="13"/>
      <c r="AW1308" s="13"/>
      <c r="AX1308" s="9"/>
      <c r="AY1308" s="9"/>
      <c r="AZ1308" s="9"/>
      <c r="BA1308" s="33"/>
      <c r="BB1308" s="33"/>
      <c r="BC1308" s="36"/>
      <c r="BD1308" s="12" t="s">
        <v>1771</v>
      </c>
    </row>
    <row r="1309" spans="1:56" s="12" customFormat="1" x14ac:dyDescent="0.2">
      <c r="A1309" s="9" t="str">
        <f>IF(Search!$C$5="","",IF(COUNTA(Inventory!$AP1309)=1,1,""))</f>
        <v/>
      </c>
      <c r="B1309" s="9" t="str">
        <f>IF(Search!$C$4="","",IF(ISNUMBER(SEARCH(Search!$C$4,$AR1309))=TRUE,1,""))</f>
        <v/>
      </c>
      <c r="C1309" s="9" t="str">
        <f>IF(Search!$C$6="x",IF(COUNTA($AQ1309)=1,1,"N"),IF(COUNTA($AQ1309)=1,"N",""))</f>
        <v/>
      </c>
      <c r="D1309" s="9" t="str">
        <f>IF(Search!$O$8="","",IF(ISNUMBER(SEARCH(Search!$O$8,$BD1309))=TRUE,1,""))</f>
        <v/>
      </c>
      <c r="E1309" s="9" t="str">
        <f>IF(Search!$C$7="","",IF(ISNUMBER(SEARCH(Search!$C$7,$AN1309))=TRUE,1,""))</f>
        <v/>
      </c>
      <c r="F1309" s="9" t="str">
        <f>IF(Search!$C$8="","",IF(ISNUMBER(SEARCH(Search!$C$8,$AO1309))=TRUE,1,""))</f>
        <v/>
      </c>
      <c r="G1309" s="9" t="str">
        <f>IF(Search!$F$4="","",IF(Inventory!$AJ1309&lt;Search!$F$4,"",1))</f>
        <v/>
      </c>
      <c r="H1309" s="9" t="str">
        <f>IF(Search!$F$5="","",IF(Inventory!$AJ1309&gt;Search!$F$5,"",1))</f>
        <v/>
      </c>
      <c r="I1309" s="9" t="str">
        <f>IF(Search!$F$7="","",IF(Search!$F$8="",IF(ISNUMBER(SEARCH(Search!$F$7,$AL1309))=TRUE,1,""),""))</f>
        <v/>
      </c>
      <c r="J1309" s="9" t="str">
        <f>IF($AL1309=Search!$F$8,1,"")</f>
        <v/>
      </c>
      <c r="K1309" s="9" t="str">
        <f>IF(Search!$I$4="","",IF(COUNTA($AS1309)=1,IF(Search!$I$4="N","N",1),""))</f>
        <v/>
      </c>
      <c r="L1309" s="9" t="str">
        <f>IF(Search!$I$5="","",IF($AS1309="RC",1,""))</f>
        <v/>
      </c>
      <c r="M1309" s="9" t="str">
        <f>IF(Search!$I$6="","",IF($AS1309="RCP",1,""))</f>
        <v/>
      </c>
      <c r="N1309" s="9" t="str">
        <f>IF(Search!$I$8="","",IF(COUNTA($AT1309)=1,IF(Search!$I$8="N","N",1),""))</f>
        <v/>
      </c>
      <c r="O1309" s="9" t="str">
        <f>IF(Search!$L$4="","",IF(COUNTA($AU1309)=1,IF(Search!$L$4="N","N",1),""))</f>
        <v/>
      </c>
      <c r="P1309" s="9" t="str">
        <f>IF(Search!$L$5="","",IF(ISNUMBER(SEARCH("Jersey",$AU1309))=TRUE,IF(Search!$L$5="N","N",1),""))</f>
        <v/>
      </c>
      <c r="Q1309" s="9" t="str">
        <f>IF(Search!$L$6="","",IF(ISNUMBER(SEARCH("Patch",$AU1309))=TRUE,IF(Search!$L$6="N","N",1),""))</f>
        <v/>
      </c>
      <c r="R1309" s="9" t="str">
        <f>IF(Search!$L$7="","",IF(ISNUMBER(SEARCH("Shield",$AU1309))=TRUE,IF(Search!$L$7="N","N",1),""))</f>
        <v/>
      </c>
      <c r="S1309" s="9" t="str">
        <f>IF(Search!$L$8="","",IF(ISNUMBER(SEARCH("Stick",$AU1309))=TRUE,IF(Search!$L$8="N","N",1),""))</f>
        <v/>
      </c>
      <c r="T1309" s="9" t="str">
        <f>IF(Search!$O$4="","",IF(COUNTA($AW1309)=1,IF(Search!$O$4="N","N",1),""))</f>
        <v/>
      </c>
      <c r="U1309" s="9" t="str">
        <f>IF(Search!$O$5="","",IF($AW1309="","",IF($AW1309&lt;Search!$O$5,"",1)))</f>
        <v/>
      </c>
      <c r="V1309" s="9" t="str">
        <f>IF(Search!$O$6="","",IF($AW1309="","",IF($AW1309&gt;Search!$O$6,"",1)))</f>
        <v/>
      </c>
      <c r="W1309" s="9" t="str">
        <f>IF(Search!$U$4="","",IF($AX1309="","",1))</f>
        <v/>
      </c>
      <c r="X1309" s="9" t="str">
        <f>IF(Search!$U$5="","",IF(ISNUMBER(SEARCH(Search!$U$5,$AX1309))=TRUE,IF(Search!$U$5="N","N",1),""))</f>
        <v/>
      </c>
      <c r="Y1309" s="9" t="str">
        <f>IF(Search!$U$6="","",IF($AY1309&lt;Search!$U$6,"",1))</f>
        <v/>
      </c>
      <c r="Z1309" s="9" t="str">
        <f>IF(Search!$R$4="","",IF(Inventory!$BA1309&lt;Search!$R$4,"",1))</f>
        <v/>
      </c>
      <c r="AA1309" s="9" t="str">
        <f>IF(Search!$R$5="","",IF($BA1309&gt;Search!$R$5,"",1))</f>
        <v/>
      </c>
      <c r="AB1309" s="9" t="str">
        <f>IF(Search!$R$6="","",IF($BB1309&lt;Search!$R$6,"",1))</f>
        <v/>
      </c>
      <c r="AC1309" s="9" t="str">
        <f>IF(Search!$R$7="","",IF($BB1309&lt;Search!$R$7,"",1))</f>
        <v/>
      </c>
      <c r="AD1309" s="45" t="str">
        <f>IF(COUNTIF($A1309:$AC1309,"n")&gt;0,"",IF(SUM($A1309:$AC1309)=COUNTA(Search!$C$4:$C$8,Search!$F$4:$F$8,Search!$I$4:$I$6,Search!$I$8,Search!$L$4:$L$8,Search!$O$4:$O$8,Search!$R$4:$R$7,Search!$U$4:$U$7)-COUNTIF(Search!$C$4:$U$7,"n"),1+LARGE($AD$1:AD1308,1),""))</f>
        <v/>
      </c>
      <c r="AE1309" s="45" t="str">
        <f t="shared" si="63"/>
        <v/>
      </c>
      <c r="AF1309" s="45" t="str">
        <f>IF(AD1309="","",COUNTIF($AE$1:$AE1308,$AE1309)+RANK($AE1309,$AE$2:$AE$10540,1))</f>
        <v/>
      </c>
      <c r="AG1309" s="45" t="str">
        <f t="shared" si="64"/>
        <v/>
      </c>
      <c r="AH1309" s="45" t="str">
        <f>IF($AD1309="","",COUNTIF($AG$1:$AG1308,$AG1309)+RANK($AG1309,$AG$1:$AG$10539,0))</f>
        <v/>
      </c>
      <c r="AI1309" s="10" t="str">
        <f t="shared" si="65"/>
        <v>2009-10 Artifacts #237 Tyler Bozak TOR RC   /   $</v>
      </c>
      <c r="AJ1309" s="11">
        <v>2009</v>
      </c>
      <c r="AK1309" s="17">
        <v>10</v>
      </c>
      <c r="AL1309" s="12" t="s">
        <v>854</v>
      </c>
      <c r="AM1309" s="10">
        <v>237</v>
      </c>
      <c r="AN1309" s="12" t="s">
        <v>716</v>
      </c>
      <c r="AO1309" s="9" t="s">
        <v>1904</v>
      </c>
      <c r="AP1309" s="9"/>
      <c r="AQ1309" s="9"/>
      <c r="AR1309" s="14" t="s">
        <v>2477</v>
      </c>
      <c r="AS1309" s="9" t="s">
        <v>2</v>
      </c>
      <c r="AT1309" s="9"/>
      <c r="AU1309" s="9"/>
      <c r="AV1309" s="13"/>
      <c r="AW1309" s="13"/>
      <c r="AX1309" s="9"/>
      <c r="AY1309" s="9"/>
      <c r="AZ1309" s="9"/>
      <c r="BA1309" s="33"/>
      <c r="BB1309" s="33"/>
      <c r="BC1309" s="36"/>
      <c r="BD1309" s="12" t="s">
        <v>1771</v>
      </c>
    </row>
    <row r="1310" spans="1:56" s="12" customFormat="1" x14ac:dyDescent="0.2">
      <c r="A1310" s="9">
        <f>IF(Search!$C$5="","",IF(COUNTA(Inventory!$AP1310)=1,1,""))</f>
        <v>1</v>
      </c>
      <c r="B1310" s="9" t="str">
        <f>IF(Search!$C$4="","",IF(ISNUMBER(SEARCH(Search!$C$4,$AR1310))=TRUE,1,""))</f>
        <v/>
      </c>
      <c r="C1310" s="9" t="str">
        <f>IF(Search!$C$6="x",IF(COUNTA($AQ1310)=1,1,"N"),IF(COUNTA($AQ1310)=1,"N",""))</f>
        <v/>
      </c>
      <c r="D1310" s="9" t="str">
        <f>IF(Search!$O$8="","",IF(ISNUMBER(SEARCH(Search!$O$8,$BD1310))=TRUE,1,""))</f>
        <v/>
      </c>
      <c r="E1310" s="9" t="str">
        <f>IF(Search!$C$7="","",IF(ISNUMBER(SEARCH(Search!$C$7,$AN1310))=TRUE,1,""))</f>
        <v/>
      </c>
      <c r="F1310" s="9" t="str">
        <f>IF(Search!$C$8="","",IF(ISNUMBER(SEARCH(Search!$C$8,$AO1310))=TRUE,1,""))</f>
        <v/>
      </c>
      <c r="G1310" s="9" t="str">
        <f>IF(Search!$F$4="","",IF(Inventory!$AJ1310&lt;Search!$F$4,"",1))</f>
        <v/>
      </c>
      <c r="H1310" s="9" t="str">
        <f>IF(Search!$F$5="","",IF(Inventory!$AJ1310&gt;Search!$F$5,"",1))</f>
        <v/>
      </c>
      <c r="I1310" s="9" t="str">
        <f>IF(Search!$F$7="","",IF(Search!$F$8="",IF(ISNUMBER(SEARCH(Search!$F$7,$AL1310))=TRUE,1,""),""))</f>
        <v/>
      </c>
      <c r="J1310" s="9" t="str">
        <f>IF($AL1310=Search!$F$8,1,"")</f>
        <v/>
      </c>
      <c r="K1310" s="9" t="str">
        <f>IF(Search!$I$4="","",IF(COUNTA($AS1310)=1,IF(Search!$I$4="N","N",1),""))</f>
        <v/>
      </c>
      <c r="L1310" s="9" t="str">
        <f>IF(Search!$I$5="","",IF($AS1310="RC",1,""))</f>
        <v/>
      </c>
      <c r="M1310" s="9" t="str">
        <f>IF(Search!$I$6="","",IF($AS1310="RCP",1,""))</f>
        <v/>
      </c>
      <c r="N1310" s="9" t="str">
        <f>IF(Search!$I$8="","",IF(COUNTA($AT1310)=1,IF(Search!$I$8="N","N",1),""))</f>
        <v/>
      </c>
      <c r="O1310" s="9" t="str">
        <f>IF(Search!$L$4="","",IF(COUNTA($AU1310)=1,IF(Search!$L$4="N","N",1),""))</f>
        <v/>
      </c>
      <c r="P1310" s="9" t="str">
        <f>IF(Search!$L$5="","",IF(ISNUMBER(SEARCH("Jersey",$AU1310))=TRUE,IF(Search!$L$5="N","N",1),""))</f>
        <v/>
      </c>
      <c r="Q1310" s="9" t="str">
        <f>IF(Search!$L$6="","",IF(ISNUMBER(SEARCH("Patch",$AU1310))=TRUE,IF(Search!$L$6="N","N",1),""))</f>
        <v/>
      </c>
      <c r="R1310" s="9" t="str">
        <f>IF(Search!$L$7="","",IF(ISNUMBER(SEARCH("Shield",$AU1310))=TRUE,IF(Search!$L$7="N","N",1),""))</f>
        <v/>
      </c>
      <c r="S1310" s="9" t="str">
        <f>IF(Search!$L$8="","",IF(ISNUMBER(SEARCH("Stick",$AU1310))=TRUE,IF(Search!$L$8="N","N",1),""))</f>
        <v/>
      </c>
      <c r="T1310" s="9" t="str">
        <f>IF(Search!$O$4="","",IF(COUNTA($AW1310)=1,IF(Search!$O$4="N","N",1),""))</f>
        <v/>
      </c>
      <c r="U1310" s="9" t="str">
        <f>IF(Search!$O$5="","",IF($AW1310="","",IF($AW1310&lt;Search!$O$5,"",1)))</f>
        <v/>
      </c>
      <c r="V1310" s="9" t="str">
        <f>IF(Search!$O$6="","",IF($AW1310="","",IF($AW1310&gt;Search!$O$6,"",1)))</f>
        <v/>
      </c>
      <c r="W1310" s="9" t="str">
        <f>IF(Search!$U$4="","",IF($AX1310="","",1))</f>
        <v/>
      </c>
      <c r="X1310" s="9" t="str">
        <f>IF(Search!$U$5="","",IF(ISNUMBER(SEARCH(Search!$U$5,$AX1310))=TRUE,IF(Search!$U$5="N","N",1),""))</f>
        <v/>
      </c>
      <c r="Y1310" s="9" t="str">
        <f>IF(Search!$U$6="","",IF($AY1310&lt;Search!$U$6,"",1))</f>
        <v/>
      </c>
      <c r="Z1310" s="9" t="str">
        <f>IF(Search!$R$4="","",IF(Inventory!$BA1310&lt;Search!$R$4,"",1))</f>
        <v/>
      </c>
      <c r="AA1310" s="9" t="str">
        <f>IF(Search!$R$5="","",IF($BA1310&gt;Search!$R$5,"",1))</f>
        <v/>
      </c>
      <c r="AB1310" s="9" t="str">
        <f>IF(Search!$R$6="","",IF($BB1310&lt;Search!$R$6,"",1))</f>
        <v/>
      </c>
      <c r="AC1310" s="9" t="str">
        <f>IF(Search!$R$7="","",IF($BB1310&lt;Search!$R$7,"",1))</f>
        <v/>
      </c>
      <c r="AD1310" s="45">
        <f>IF(COUNTIF($A1310:$AC1310,"n")&gt;0,"",IF(SUM($A1310:$AC1310)=COUNTA(Search!$C$4:$C$8,Search!$F$4:$F$8,Search!$I$4:$I$6,Search!$I$8,Search!$L$4:$L$8,Search!$O$4:$O$8,Search!$R$4:$R$7,Search!$U$4:$U$7)-COUNTIF(Search!$C$4:$U$7,"n"),1+LARGE($AD$1:AD1309,1),""))</f>
        <v>47</v>
      </c>
      <c r="AE1310" s="45">
        <f t="shared" si="63"/>
        <v>1051</v>
      </c>
      <c r="AF1310" s="45">
        <f>IF(AD1310="","",COUNTIF($AE$1:$AE1309,$AE1310)+RANK($AE1310,$AE$2:$AE$10540,1))</f>
        <v>170</v>
      </c>
      <c r="AG1310" s="45">
        <f t="shared" si="64"/>
        <v>0</v>
      </c>
      <c r="AH1310" s="45">
        <f>IF($AD1310="","",COUNTIF($AG$1:$AG1309,$AG1310)+RANK($AG1310,$AG$1:$AG$10539,0))</f>
        <v>209</v>
      </c>
      <c r="AI1310" s="10" t="str">
        <f t="shared" si="65"/>
        <v>2009-10 Artifacts #242 James Reimer TOR RC   /   $</v>
      </c>
      <c r="AJ1310" s="11">
        <v>2009</v>
      </c>
      <c r="AK1310" s="17">
        <v>10</v>
      </c>
      <c r="AL1310" s="12" t="s">
        <v>854</v>
      </c>
      <c r="AM1310" s="10">
        <v>242</v>
      </c>
      <c r="AN1310" s="12" t="s">
        <v>715</v>
      </c>
      <c r="AO1310" s="9" t="s">
        <v>1904</v>
      </c>
      <c r="AP1310" s="9" t="s">
        <v>1902</v>
      </c>
      <c r="AQ1310" s="9"/>
      <c r="AR1310" s="14"/>
      <c r="AS1310" s="9" t="s">
        <v>2</v>
      </c>
      <c r="AT1310" s="9"/>
      <c r="AU1310" s="9"/>
      <c r="AV1310" s="13"/>
      <c r="AW1310" s="13"/>
      <c r="AX1310" s="9"/>
      <c r="AY1310" s="9"/>
      <c r="AZ1310" s="9"/>
      <c r="BA1310" s="33"/>
      <c r="BB1310" s="33"/>
      <c r="BC1310" s="36"/>
      <c r="BD1310" s="12" t="s">
        <v>1771</v>
      </c>
    </row>
    <row r="1311" spans="1:56" s="12" customFormat="1" x14ac:dyDescent="0.2">
      <c r="A1311" s="9" t="str">
        <f>IF(Search!$C$5="","",IF(COUNTA(Inventory!$AP1311)=1,1,""))</f>
        <v/>
      </c>
      <c r="B1311" s="9" t="str">
        <f>IF(Search!$C$4="","",IF(ISNUMBER(SEARCH(Search!$C$4,$AR1311))=TRUE,1,""))</f>
        <v/>
      </c>
      <c r="C1311" s="9" t="str">
        <f>IF(Search!$C$6="x",IF(COUNTA($AQ1311)=1,1,"N"),IF(COUNTA($AQ1311)=1,"N",""))</f>
        <v/>
      </c>
      <c r="D1311" s="9" t="str">
        <f>IF(Search!$O$8="","",IF(ISNUMBER(SEARCH(Search!$O$8,$BD1311))=TRUE,1,""))</f>
        <v/>
      </c>
      <c r="E1311" s="9" t="str">
        <f>IF(Search!$C$7="","",IF(ISNUMBER(SEARCH(Search!$C$7,$AN1311))=TRUE,1,""))</f>
        <v/>
      </c>
      <c r="F1311" s="9" t="str">
        <f>IF(Search!$C$8="","",IF(ISNUMBER(SEARCH(Search!$C$8,$AO1311))=TRUE,1,""))</f>
        <v/>
      </c>
      <c r="G1311" s="9" t="str">
        <f>IF(Search!$F$4="","",IF(Inventory!$AJ1311&lt;Search!$F$4,"",1))</f>
        <v/>
      </c>
      <c r="H1311" s="9" t="str">
        <f>IF(Search!$F$5="","",IF(Inventory!$AJ1311&gt;Search!$F$5,"",1))</f>
        <v/>
      </c>
      <c r="I1311" s="9" t="str">
        <f>IF(Search!$F$7="","",IF(Search!$F$8="",IF(ISNUMBER(SEARCH(Search!$F$7,$AL1311))=TRUE,1,""),""))</f>
        <v/>
      </c>
      <c r="J1311" s="9" t="str">
        <f>IF($AL1311=Search!$F$8,1,"")</f>
        <v/>
      </c>
      <c r="K1311" s="9" t="str">
        <f>IF(Search!$I$4="","",IF(COUNTA($AS1311)=1,IF(Search!$I$4="N","N",1),""))</f>
        <v/>
      </c>
      <c r="L1311" s="9" t="str">
        <f>IF(Search!$I$5="","",IF($AS1311="RC",1,""))</f>
        <v/>
      </c>
      <c r="M1311" s="9" t="str">
        <f>IF(Search!$I$6="","",IF($AS1311="RCP",1,""))</f>
        <v/>
      </c>
      <c r="N1311" s="9" t="str">
        <f>IF(Search!$I$8="","",IF(COUNTA($AT1311)=1,IF(Search!$I$8="N","N",1),""))</f>
        <v/>
      </c>
      <c r="O1311" s="9" t="str">
        <f>IF(Search!$L$4="","",IF(COUNTA($AU1311)=1,IF(Search!$L$4="N","N",1),""))</f>
        <v/>
      </c>
      <c r="P1311" s="9" t="str">
        <f>IF(Search!$L$5="","",IF(ISNUMBER(SEARCH("Jersey",$AU1311))=TRUE,IF(Search!$L$5="N","N",1),""))</f>
        <v/>
      </c>
      <c r="Q1311" s="9" t="str">
        <f>IF(Search!$L$6="","",IF(ISNUMBER(SEARCH("Patch",$AU1311))=TRUE,IF(Search!$L$6="N","N",1),""))</f>
        <v/>
      </c>
      <c r="R1311" s="9" t="str">
        <f>IF(Search!$L$7="","",IF(ISNUMBER(SEARCH("Shield",$AU1311))=TRUE,IF(Search!$L$7="N","N",1),""))</f>
        <v/>
      </c>
      <c r="S1311" s="9" t="str">
        <f>IF(Search!$L$8="","",IF(ISNUMBER(SEARCH("Stick",$AU1311))=TRUE,IF(Search!$L$8="N","N",1),""))</f>
        <v/>
      </c>
      <c r="T1311" s="9" t="str">
        <f>IF(Search!$O$4="","",IF(COUNTA($AW1311)=1,IF(Search!$O$4="N","N",1),""))</f>
        <v/>
      </c>
      <c r="U1311" s="9" t="str">
        <f>IF(Search!$O$5="","",IF($AW1311="","",IF($AW1311&lt;Search!$O$5,"",1)))</f>
        <v/>
      </c>
      <c r="V1311" s="9" t="str">
        <f>IF(Search!$O$6="","",IF($AW1311="","",IF($AW1311&gt;Search!$O$6,"",1)))</f>
        <v/>
      </c>
      <c r="W1311" s="9" t="str">
        <f>IF(Search!$U$4="","",IF($AX1311="","",1))</f>
        <v/>
      </c>
      <c r="X1311" s="9" t="str">
        <f>IF(Search!$U$5="","",IF(ISNUMBER(SEARCH(Search!$U$5,$AX1311))=TRUE,IF(Search!$U$5="N","N",1),""))</f>
        <v/>
      </c>
      <c r="Y1311" s="9" t="str">
        <f>IF(Search!$U$6="","",IF($AY1311&lt;Search!$U$6,"",1))</f>
        <v/>
      </c>
      <c r="Z1311" s="9" t="str">
        <f>IF(Search!$R$4="","",IF(Inventory!$BA1311&lt;Search!$R$4,"",1))</f>
        <v/>
      </c>
      <c r="AA1311" s="9" t="str">
        <f>IF(Search!$R$5="","",IF($BA1311&gt;Search!$R$5,"",1))</f>
        <v/>
      </c>
      <c r="AB1311" s="9" t="str">
        <f>IF(Search!$R$6="","",IF($BB1311&lt;Search!$R$6,"",1))</f>
        <v/>
      </c>
      <c r="AC1311" s="9" t="str">
        <f>IF(Search!$R$7="","",IF($BB1311&lt;Search!$R$7,"",1))</f>
        <v/>
      </c>
      <c r="AD1311" s="45" t="str">
        <f>IF(COUNTIF($A1311:$AC1311,"n")&gt;0,"",IF(SUM($A1311:$AC1311)=COUNTA(Search!$C$4:$C$8,Search!$F$4:$F$8,Search!$I$4:$I$6,Search!$I$8,Search!$L$4:$L$8,Search!$O$4:$O$8,Search!$R$4:$R$7,Search!$U$4:$U$7)-COUNTIF(Search!$C$4:$U$7,"n"),1+LARGE($AD$1:AD1310,1),""))</f>
        <v/>
      </c>
      <c r="AE1311" s="45" t="str">
        <f t="shared" si="63"/>
        <v/>
      </c>
      <c r="AF1311" s="45" t="str">
        <f>IF(AD1311="","",COUNTIF($AE$1:$AE1310,$AE1311)+RANK($AE1311,$AE$2:$AE$10540,1))</f>
        <v/>
      </c>
      <c r="AG1311" s="45" t="str">
        <f t="shared" si="64"/>
        <v/>
      </c>
      <c r="AH1311" s="45" t="str">
        <f>IF($AD1311="","",COUNTIF($AG$1:$AG1310,$AG1311)+RANK($AG1311,$AG$1:$AG$10539,0))</f>
        <v/>
      </c>
      <c r="AI1311" s="10" t="str">
        <f t="shared" si="65"/>
        <v>2009-10 Be A Player #263 Tyler Bozak TOR RC   /99   $</v>
      </c>
      <c r="AJ1311" s="11">
        <v>2009</v>
      </c>
      <c r="AK1311" s="17">
        <v>10</v>
      </c>
      <c r="AL1311" s="12" t="s">
        <v>301</v>
      </c>
      <c r="AM1311" s="10">
        <v>263</v>
      </c>
      <c r="AN1311" s="12" t="s">
        <v>716</v>
      </c>
      <c r="AO1311" s="9" t="s">
        <v>1904</v>
      </c>
      <c r="AP1311" s="9"/>
      <c r="AQ1311" s="9"/>
      <c r="AR1311" s="14" t="s">
        <v>2477</v>
      </c>
      <c r="AS1311" s="9" t="s">
        <v>2</v>
      </c>
      <c r="AT1311" s="9"/>
      <c r="AU1311" s="9"/>
      <c r="AV1311" s="13"/>
      <c r="AW1311" s="13">
        <v>99</v>
      </c>
      <c r="AX1311" s="9"/>
      <c r="AY1311" s="9"/>
      <c r="AZ1311" s="9"/>
      <c r="BA1311" s="33"/>
      <c r="BB1311" s="33"/>
      <c r="BC1311" s="36"/>
      <c r="BD1311" s="12" t="s">
        <v>1771</v>
      </c>
    </row>
    <row r="1312" spans="1:56" s="12" customFormat="1" x14ac:dyDescent="0.2">
      <c r="A1312" s="9">
        <f>IF(Search!$C$5="","",IF(COUNTA(Inventory!$AP1312)=1,1,""))</f>
        <v>1</v>
      </c>
      <c r="B1312" s="9" t="str">
        <f>IF(Search!$C$4="","",IF(ISNUMBER(SEARCH(Search!$C$4,$AR1312))=TRUE,1,""))</f>
        <v/>
      </c>
      <c r="C1312" s="9" t="str">
        <f>IF(Search!$C$6="x",IF(COUNTA($AQ1312)=1,1,"N"),IF(COUNTA($AQ1312)=1,"N",""))</f>
        <v/>
      </c>
      <c r="D1312" s="9" t="str">
        <f>IF(Search!$O$8="","",IF(ISNUMBER(SEARCH(Search!$O$8,$BD1312))=TRUE,1,""))</f>
        <v/>
      </c>
      <c r="E1312" s="9" t="str">
        <f>IF(Search!$C$7="","",IF(ISNUMBER(SEARCH(Search!$C$7,$AN1312))=TRUE,1,""))</f>
        <v/>
      </c>
      <c r="F1312" s="9" t="str">
        <f>IF(Search!$C$8="","",IF(ISNUMBER(SEARCH(Search!$C$8,$AO1312))=TRUE,1,""))</f>
        <v/>
      </c>
      <c r="G1312" s="9" t="str">
        <f>IF(Search!$F$4="","",IF(Inventory!$AJ1312&lt;Search!$F$4,"",1))</f>
        <v/>
      </c>
      <c r="H1312" s="9" t="str">
        <f>IF(Search!$F$5="","",IF(Inventory!$AJ1312&gt;Search!$F$5,"",1))</f>
        <v/>
      </c>
      <c r="I1312" s="9" t="str">
        <f>IF(Search!$F$7="","",IF(Search!$F$8="",IF(ISNUMBER(SEARCH(Search!$F$7,$AL1312))=TRUE,1,""),""))</f>
        <v/>
      </c>
      <c r="J1312" s="9" t="str">
        <f>IF($AL1312=Search!$F$8,1,"")</f>
        <v/>
      </c>
      <c r="K1312" s="9" t="str">
        <f>IF(Search!$I$4="","",IF(COUNTA($AS1312)=1,IF(Search!$I$4="N","N",1),""))</f>
        <v/>
      </c>
      <c r="L1312" s="9" t="str">
        <f>IF(Search!$I$5="","",IF($AS1312="RC",1,""))</f>
        <v/>
      </c>
      <c r="M1312" s="9" t="str">
        <f>IF(Search!$I$6="","",IF($AS1312="RCP",1,""))</f>
        <v/>
      </c>
      <c r="N1312" s="9" t="str">
        <f>IF(Search!$I$8="","",IF(COUNTA($AT1312)=1,IF(Search!$I$8="N","N",1),""))</f>
        <v/>
      </c>
      <c r="O1312" s="9" t="str">
        <f>IF(Search!$L$4="","",IF(COUNTA($AU1312)=1,IF(Search!$L$4="N","N",1),""))</f>
        <v/>
      </c>
      <c r="P1312" s="9" t="str">
        <f>IF(Search!$L$5="","",IF(ISNUMBER(SEARCH("Jersey",$AU1312))=TRUE,IF(Search!$L$5="N","N",1),""))</f>
        <v/>
      </c>
      <c r="Q1312" s="9" t="str">
        <f>IF(Search!$L$6="","",IF(ISNUMBER(SEARCH("Patch",$AU1312))=TRUE,IF(Search!$L$6="N","N",1),""))</f>
        <v/>
      </c>
      <c r="R1312" s="9" t="str">
        <f>IF(Search!$L$7="","",IF(ISNUMBER(SEARCH("Shield",$AU1312))=TRUE,IF(Search!$L$7="N","N",1),""))</f>
        <v/>
      </c>
      <c r="S1312" s="9" t="str">
        <f>IF(Search!$L$8="","",IF(ISNUMBER(SEARCH("Stick",$AU1312))=TRUE,IF(Search!$L$8="N","N",1),""))</f>
        <v/>
      </c>
      <c r="T1312" s="9" t="str">
        <f>IF(Search!$O$4="","",IF(COUNTA($AW1312)=1,IF(Search!$O$4="N","N",1),""))</f>
        <v/>
      </c>
      <c r="U1312" s="9" t="str">
        <f>IF(Search!$O$5="","",IF($AW1312="","",IF($AW1312&lt;Search!$O$5,"",1)))</f>
        <v/>
      </c>
      <c r="V1312" s="9" t="str">
        <f>IF(Search!$O$6="","",IF($AW1312="","",IF($AW1312&gt;Search!$O$6,"",1)))</f>
        <v/>
      </c>
      <c r="W1312" s="9" t="str">
        <f>IF(Search!$U$4="","",IF($AX1312="","",1))</f>
        <v/>
      </c>
      <c r="X1312" s="9" t="str">
        <f>IF(Search!$U$5="","",IF(ISNUMBER(SEARCH(Search!$U$5,$AX1312))=TRUE,IF(Search!$U$5="N","N",1),""))</f>
        <v/>
      </c>
      <c r="Y1312" s="9" t="str">
        <f>IF(Search!$U$6="","",IF($AY1312&lt;Search!$U$6,"",1))</f>
        <v/>
      </c>
      <c r="Z1312" s="9" t="str">
        <f>IF(Search!$R$4="","",IF(Inventory!$BA1312&lt;Search!$R$4,"",1))</f>
        <v/>
      </c>
      <c r="AA1312" s="9" t="str">
        <f>IF(Search!$R$5="","",IF($BA1312&gt;Search!$R$5,"",1))</f>
        <v/>
      </c>
      <c r="AB1312" s="9" t="str">
        <f>IF(Search!$R$6="","",IF($BB1312&lt;Search!$R$6,"",1))</f>
        <v/>
      </c>
      <c r="AC1312" s="9" t="str">
        <f>IF(Search!$R$7="","",IF($BB1312&lt;Search!$R$7,"",1))</f>
        <v/>
      </c>
      <c r="AD1312" s="45">
        <f>IF(COUNTIF($A1312:$AC1312,"n")&gt;0,"",IF(SUM($A1312:$AC1312)=COUNTA(Search!$C$4:$C$8,Search!$F$4:$F$8,Search!$I$4:$I$6,Search!$I$8,Search!$L$4:$L$8,Search!$O$4:$O$8,Search!$R$4:$R$7,Search!$U$4:$U$7)-COUNTIF(Search!$C$4:$U$7,"n"),1+LARGE($AD$1:AD1311,1),""))</f>
        <v>48</v>
      </c>
      <c r="AE1312" s="45">
        <f t="shared" si="63"/>
        <v>2633</v>
      </c>
      <c r="AF1312" s="45">
        <f>IF(AD1312="","",COUNTIF($AE$1:$AE1311,$AE1312)+RANK($AE1312,$AE$2:$AE$10540,1))</f>
        <v>467</v>
      </c>
      <c r="AG1312" s="45">
        <f t="shared" si="64"/>
        <v>0</v>
      </c>
      <c r="AH1312" s="45">
        <f>IF($AD1312="","",COUNTIF($AG$1:$AG1311,$AG1312)+RANK($AG1312,$AG$1:$AG$10539,0))</f>
        <v>210</v>
      </c>
      <c r="AI1312" s="10" t="str">
        <f t="shared" si="65"/>
        <v>2009-10 Be A Player Meet The Rookies #MR10 Tyler Bozak TOR    /   $</v>
      </c>
      <c r="AJ1312" s="11">
        <v>2009</v>
      </c>
      <c r="AK1312" s="17">
        <v>10</v>
      </c>
      <c r="AL1312" s="12" t="s">
        <v>857</v>
      </c>
      <c r="AM1312" s="10" t="s">
        <v>858</v>
      </c>
      <c r="AN1312" s="12" t="s">
        <v>716</v>
      </c>
      <c r="AO1312" s="9" t="s">
        <v>1904</v>
      </c>
      <c r="AP1312" s="9" t="s">
        <v>1902</v>
      </c>
      <c r="AQ1312" s="9"/>
      <c r="AR1312" s="14"/>
      <c r="AS1312" s="9"/>
      <c r="AT1312" s="9"/>
      <c r="AU1312" s="9"/>
      <c r="AV1312" s="13"/>
      <c r="AW1312" s="13"/>
      <c r="AX1312" s="9"/>
      <c r="AY1312" s="9"/>
      <c r="AZ1312" s="9"/>
      <c r="BA1312" s="33"/>
      <c r="BB1312" s="33"/>
      <c r="BC1312" s="36"/>
      <c r="BD1312" s="12" t="s">
        <v>1771</v>
      </c>
    </row>
    <row r="1313" spans="1:56" s="12" customFormat="1" x14ac:dyDescent="0.2">
      <c r="A1313" s="9" t="str">
        <f>IF(Search!$C$5="","",IF(COUNTA(Inventory!$AP1313)=1,1,""))</f>
        <v/>
      </c>
      <c r="B1313" s="9" t="str">
        <f>IF(Search!$C$4="","",IF(ISNUMBER(SEARCH(Search!$C$4,$AR1313))=TRUE,1,""))</f>
        <v/>
      </c>
      <c r="C1313" s="9" t="str">
        <f>IF(Search!$C$6="x",IF(COUNTA($AQ1313)=1,1,"N"),IF(COUNTA($AQ1313)=1,"N",""))</f>
        <v/>
      </c>
      <c r="D1313" s="9" t="str">
        <f>IF(Search!$O$8="","",IF(ISNUMBER(SEARCH(Search!$O$8,$BD1313))=TRUE,1,""))</f>
        <v/>
      </c>
      <c r="E1313" s="9" t="str">
        <f>IF(Search!$C$7="","",IF(ISNUMBER(SEARCH(Search!$C$7,$AN1313))=TRUE,1,""))</f>
        <v/>
      </c>
      <c r="F1313" s="9" t="str">
        <f>IF(Search!$C$8="","",IF(ISNUMBER(SEARCH(Search!$C$8,$AO1313))=TRUE,1,""))</f>
        <v/>
      </c>
      <c r="G1313" s="9" t="str">
        <f>IF(Search!$F$4="","",IF(Inventory!$AJ1313&lt;Search!$F$4,"",1))</f>
        <v/>
      </c>
      <c r="H1313" s="9" t="str">
        <f>IF(Search!$F$5="","",IF(Inventory!$AJ1313&gt;Search!$F$5,"",1))</f>
        <v/>
      </c>
      <c r="I1313" s="9" t="str">
        <f>IF(Search!$F$7="","",IF(Search!$F$8="",IF(ISNUMBER(SEARCH(Search!$F$7,$AL1313))=TRUE,1,""),""))</f>
        <v/>
      </c>
      <c r="J1313" s="9" t="str">
        <f>IF($AL1313=Search!$F$8,1,"")</f>
        <v/>
      </c>
      <c r="K1313" s="9" t="str">
        <f>IF(Search!$I$4="","",IF(COUNTA($AS1313)=1,IF(Search!$I$4="N","N",1),""))</f>
        <v/>
      </c>
      <c r="L1313" s="9" t="str">
        <f>IF(Search!$I$5="","",IF($AS1313="RC",1,""))</f>
        <v/>
      </c>
      <c r="M1313" s="9" t="str">
        <f>IF(Search!$I$6="","",IF($AS1313="RCP",1,""))</f>
        <v/>
      </c>
      <c r="N1313" s="9" t="str">
        <f>IF(Search!$I$8="","",IF(COUNTA($AT1313)=1,IF(Search!$I$8="N","N",1),""))</f>
        <v/>
      </c>
      <c r="O1313" s="9" t="str">
        <f>IF(Search!$L$4="","",IF(COUNTA($AU1313)=1,IF(Search!$L$4="N","N",1),""))</f>
        <v/>
      </c>
      <c r="P1313" s="9" t="str">
        <f>IF(Search!$L$5="","",IF(ISNUMBER(SEARCH("Jersey",$AU1313))=TRUE,IF(Search!$L$5="N","N",1),""))</f>
        <v/>
      </c>
      <c r="Q1313" s="9" t="str">
        <f>IF(Search!$L$6="","",IF(ISNUMBER(SEARCH("Patch",$AU1313))=TRUE,IF(Search!$L$6="N","N",1),""))</f>
        <v/>
      </c>
      <c r="R1313" s="9" t="str">
        <f>IF(Search!$L$7="","",IF(ISNUMBER(SEARCH("Shield",$AU1313))=TRUE,IF(Search!$L$7="N","N",1),""))</f>
        <v/>
      </c>
      <c r="S1313" s="9" t="str">
        <f>IF(Search!$L$8="","",IF(ISNUMBER(SEARCH("Stick",$AU1313))=TRUE,IF(Search!$L$8="N","N",1),""))</f>
        <v/>
      </c>
      <c r="T1313" s="9" t="str">
        <f>IF(Search!$O$4="","",IF(COUNTA($AW1313)=1,IF(Search!$O$4="N","N",1),""))</f>
        <v/>
      </c>
      <c r="U1313" s="9" t="str">
        <f>IF(Search!$O$5="","",IF($AW1313="","",IF($AW1313&lt;Search!$O$5,"",1)))</f>
        <v/>
      </c>
      <c r="V1313" s="9" t="str">
        <f>IF(Search!$O$6="","",IF($AW1313="","",IF($AW1313&gt;Search!$O$6,"",1)))</f>
        <v/>
      </c>
      <c r="W1313" s="9" t="str">
        <f>IF(Search!$U$4="","",IF($AX1313="","",1))</f>
        <v/>
      </c>
      <c r="X1313" s="9" t="str">
        <f>IF(Search!$U$5="","",IF(ISNUMBER(SEARCH(Search!$U$5,$AX1313))=TRUE,IF(Search!$U$5="N","N",1),""))</f>
        <v/>
      </c>
      <c r="Y1313" s="9" t="str">
        <f>IF(Search!$U$6="","",IF($AY1313&lt;Search!$U$6,"",1))</f>
        <v/>
      </c>
      <c r="Z1313" s="9" t="str">
        <f>IF(Search!$R$4="","",IF(Inventory!$BA1313&lt;Search!$R$4,"",1))</f>
        <v/>
      </c>
      <c r="AA1313" s="9" t="str">
        <f>IF(Search!$R$5="","",IF($BA1313&gt;Search!$R$5,"",1))</f>
        <v/>
      </c>
      <c r="AB1313" s="9" t="str">
        <f>IF(Search!$R$6="","",IF($BB1313&lt;Search!$R$6,"",1))</f>
        <v/>
      </c>
      <c r="AC1313" s="9" t="str">
        <f>IF(Search!$R$7="","",IF($BB1313&lt;Search!$R$7,"",1))</f>
        <v/>
      </c>
      <c r="AD1313" s="45" t="str">
        <f>IF(COUNTIF($A1313:$AC1313,"n")&gt;0,"",IF(SUM($A1313:$AC1313)=COUNTA(Search!$C$4:$C$8,Search!$F$4:$F$8,Search!$I$4:$I$6,Search!$I$8,Search!$L$4:$L$8,Search!$O$4:$O$8,Search!$R$4:$R$7,Search!$U$4:$U$7)-COUNTIF(Search!$C$4:$U$7,"n"),1+LARGE($AD$1:AD1312,1),""))</f>
        <v/>
      </c>
      <c r="AE1313" s="45" t="str">
        <f t="shared" si="63"/>
        <v/>
      </c>
      <c r="AF1313" s="45" t="str">
        <f>IF(AD1313="","",COUNTIF($AE$1:$AE1312,$AE1313)+RANK($AE1313,$AE$2:$AE$10540,1))</f>
        <v/>
      </c>
      <c r="AG1313" s="45" t="str">
        <f t="shared" si="64"/>
        <v/>
      </c>
      <c r="AH1313" s="45" t="str">
        <f>IF($AD1313="","",COUNTIF($AG$1:$AG1312,$AG1313)+RANK($AG1313,$AG$1:$AG$10539,0))</f>
        <v/>
      </c>
      <c r="AI1313" s="10" t="str">
        <f t="shared" si="65"/>
        <v>2009-10 Be A Player Player's Club #263 Tyler Bozak TOR RCP   /15   $</v>
      </c>
      <c r="AJ1313" s="11">
        <v>2009</v>
      </c>
      <c r="AK1313" s="17">
        <v>10</v>
      </c>
      <c r="AL1313" s="12" t="s">
        <v>859</v>
      </c>
      <c r="AM1313" s="10">
        <v>263</v>
      </c>
      <c r="AN1313" s="12" t="s">
        <v>716</v>
      </c>
      <c r="AO1313" s="9" t="s">
        <v>1904</v>
      </c>
      <c r="AP1313" s="9"/>
      <c r="AQ1313" s="9"/>
      <c r="AR1313" s="14" t="s">
        <v>2477</v>
      </c>
      <c r="AS1313" s="9" t="s">
        <v>1944</v>
      </c>
      <c r="AT1313" s="9"/>
      <c r="AU1313" s="9"/>
      <c r="AV1313" s="13"/>
      <c r="AW1313" s="13">
        <v>15</v>
      </c>
      <c r="AX1313" s="9"/>
      <c r="AY1313" s="9"/>
      <c r="AZ1313" s="9"/>
      <c r="BA1313" s="33"/>
      <c r="BB1313" s="33"/>
      <c r="BC1313" s="36"/>
      <c r="BD1313" s="12" t="s">
        <v>1771</v>
      </c>
    </row>
    <row r="1314" spans="1:56" s="12" customFormat="1" x14ac:dyDescent="0.2">
      <c r="A1314" s="9">
        <f>IF(Search!$C$5="","",IF(COUNTA(Inventory!$AP1314)=1,1,""))</f>
        <v>1</v>
      </c>
      <c r="B1314" s="9" t="str">
        <f>IF(Search!$C$4="","",IF(ISNUMBER(SEARCH(Search!$C$4,$AR1314))=TRUE,1,""))</f>
        <v/>
      </c>
      <c r="C1314" s="9" t="str">
        <f>IF(Search!$C$6="x",IF(COUNTA($AQ1314)=1,1,"N"),IF(COUNTA($AQ1314)=1,"N",""))</f>
        <v/>
      </c>
      <c r="D1314" s="9" t="str">
        <f>IF(Search!$O$8="","",IF(ISNUMBER(SEARCH(Search!$O$8,$BD1314))=TRUE,1,""))</f>
        <v/>
      </c>
      <c r="E1314" s="9" t="str">
        <f>IF(Search!$C$7="","",IF(ISNUMBER(SEARCH(Search!$C$7,$AN1314))=TRUE,1,""))</f>
        <v/>
      </c>
      <c r="F1314" s="9" t="str">
        <f>IF(Search!$C$8="","",IF(ISNUMBER(SEARCH(Search!$C$8,$AO1314))=TRUE,1,""))</f>
        <v/>
      </c>
      <c r="G1314" s="9" t="str">
        <f>IF(Search!$F$4="","",IF(Inventory!$AJ1314&lt;Search!$F$4,"",1))</f>
        <v/>
      </c>
      <c r="H1314" s="9" t="str">
        <f>IF(Search!$F$5="","",IF(Inventory!$AJ1314&gt;Search!$F$5,"",1))</f>
        <v/>
      </c>
      <c r="I1314" s="9" t="str">
        <f>IF(Search!$F$7="","",IF(Search!$F$8="",IF(ISNUMBER(SEARCH(Search!$F$7,$AL1314))=TRUE,1,""),""))</f>
        <v/>
      </c>
      <c r="J1314" s="9" t="str">
        <f>IF($AL1314=Search!$F$8,1,"")</f>
        <v/>
      </c>
      <c r="K1314" s="9" t="str">
        <f>IF(Search!$I$4="","",IF(COUNTA($AS1314)=1,IF(Search!$I$4="N","N",1),""))</f>
        <v/>
      </c>
      <c r="L1314" s="9" t="str">
        <f>IF(Search!$I$5="","",IF($AS1314="RC",1,""))</f>
        <v/>
      </c>
      <c r="M1314" s="9" t="str">
        <f>IF(Search!$I$6="","",IF($AS1314="RCP",1,""))</f>
        <v/>
      </c>
      <c r="N1314" s="9" t="str">
        <f>IF(Search!$I$8="","",IF(COUNTA($AT1314)=1,IF(Search!$I$8="N","N",1),""))</f>
        <v/>
      </c>
      <c r="O1314" s="9" t="str">
        <f>IF(Search!$L$4="","",IF(COUNTA($AU1314)=1,IF(Search!$L$4="N","N",1),""))</f>
        <v/>
      </c>
      <c r="P1314" s="9" t="str">
        <f>IF(Search!$L$5="","",IF(ISNUMBER(SEARCH("Jersey",$AU1314))=TRUE,IF(Search!$L$5="N","N",1),""))</f>
        <v/>
      </c>
      <c r="Q1314" s="9" t="str">
        <f>IF(Search!$L$6="","",IF(ISNUMBER(SEARCH("Patch",$AU1314))=TRUE,IF(Search!$L$6="N","N",1),""))</f>
        <v/>
      </c>
      <c r="R1314" s="9" t="str">
        <f>IF(Search!$L$7="","",IF(ISNUMBER(SEARCH("Shield",$AU1314))=TRUE,IF(Search!$L$7="N","N",1),""))</f>
        <v/>
      </c>
      <c r="S1314" s="9" t="str">
        <f>IF(Search!$L$8="","",IF(ISNUMBER(SEARCH("Stick",$AU1314))=TRUE,IF(Search!$L$8="N","N",1),""))</f>
        <v/>
      </c>
      <c r="T1314" s="9" t="str">
        <f>IF(Search!$O$4="","",IF(COUNTA($AW1314)=1,IF(Search!$O$4="N","N",1),""))</f>
        <v/>
      </c>
      <c r="U1314" s="9" t="str">
        <f>IF(Search!$O$5="","",IF($AW1314="","",IF($AW1314&lt;Search!$O$5,"",1)))</f>
        <v/>
      </c>
      <c r="V1314" s="9" t="str">
        <f>IF(Search!$O$6="","",IF($AW1314="","",IF($AW1314&gt;Search!$O$6,"",1)))</f>
        <v/>
      </c>
      <c r="W1314" s="9" t="str">
        <f>IF(Search!$U$4="","",IF($AX1314="","",1))</f>
        <v/>
      </c>
      <c r="X1314" s="9" t="str">
        <f>IF(Search!$U$5="","",IF(ISNUMBER(SEARCH(Search!$U$5,$AX1314))=TRUE,IF(Search!$U$5="N","N",1),""))</f>
        <v/>
      </c>
      <c r="Y1314" s="9" t="str">
        <f>IF(Search!$U$6="","",IF($AY1314&lt;Search!$U$6,"",1))</f>
        <v/>
      </c>
      <c r="Z1314" s="9" t="str">
        <f>IF(Search!$R$4="","",IF(Inventory!$BA1314&lt;Search!$R$4,"",1))</f>
        <v/>
      </c>
      <c r="AA1314" s="9" t="str">
        <f>IF(Search!$R$5="","",IF($BA1314&gt;Search!$R$5,"",1))</f>
        <v/>
      </c>
      <c r="AB1314" s="9" t="str">
        <f>IF(Search!$R$6="","",IF($BB1314&lt;Search!$R$6,"",1))</f>
        <v/>
      </c>
      <c r="AC1314" s="9" t="str">
        <f>IF(Search!$R$7="","",IF($BB1314&lt;Search!$R$7,"",1))</f>
        <v/>
      </c>
      <c r="AD1314" s="45">
        <f>IF(COUNTIF($A1314:$AC1314,"n")&gt;0,"",IF(SUM($A1314:$AC1314)=COUNTA(Search!$C$4:$C$8,Search!$F$4:$F$8,Search!$I$4:$I$6,Search!$I$8,Search!$L$4:$L$8,Search!$O$4:$O$8,Search!$R$4:$R$7,Search!$U$4:$U$7)-COUNTIF(Search!$C$4:$U$7,"n"),1+LARGE($AD$1:AD1313,1),""))</f>
        <v>49</v>
      </c>
      <c r="AE1314" s="45">
        <f t="shared" si="63"/>
        <v>2633</v>
      </c>
      <c r="AF1314" s="45">
        <f>IF(AD1314="","",COUNTIF($AE$1:$AE1313,$AE1314)+RANK($AE1314,$AE$2:$AE$10540,1))</f>
        <v>468</v>
      </c>
      <c r="AG1314" s="45">
        <f t="shared" si="64"/>
        <v>0</v>
      </c>
      <c r="AH1314" s="45">
        <f>IF($AD1314="","",COUNTIF($AG$1:$AG1313,$AG1314)+RANK($AG1314,$AG$1:$AG$10539,0))</f>
        <v>211</v>
      </c>
      <c r="AI1314" s="10" t="str">
        <f t="shared" si="65"/>
        <v>2009-10 Be A Player Rookie Jerseys #RJBO Tyler Bozak TOR   Jersey /   $</v>
      </c>
      <c r="AJ1314" s="11">
        <v>2009</v>
      </c>
      <c r="AK1314" s="17">
        <v>10</v>
      </c>
      <c r="AL1314" s="12" t="s">
        <v>860</v>
      </c>
      <c r="AM1314" s="10" t="s">
        <v>861</v>
      </c>
      <c r="AN1314" s="12" t="s">
        <v>716</v>
      </c>
      <c r="AO1314" s="9" t="s">
        <v>1904</v>
      </c>
      <c r="AP1314" s="9" t="s">
        <v>1902</v>
      </c>
      <c r="AQ1314" s="9"/>
      <c r="AR1314" s="14" t="s">
        <v>2469</v>
      </c>
      <c r="AS1314" s="9"/>
      <c r="AT1314" s="9"/>
      <c r="AU1314" s="9" t="s">
        <v>18</v>
      </c>
      <c r="AV1314" s="13"/>
      <c r="AW1314" s="13"/>
      <c r="AX1314" s="9"/>
      <c r="AY1314" s="9"/>
      <c r="AZ1314" s="9"/>
      <c r="BA1314" s="33"/>
      <c r="BB1314" s="33"/>
      <c r="BC1314" s="36"/>
      <c r="BD1314" s="12" t="s">
        <v>1771</v>
      </c>
    </row>
    <row r="1315" spans="1:56" s="12" customFormat="1" x14ac:dyDescent="0.2">
      <c r="A1315" s="9">
        <f>IF(Search!$C$5="","",IF(COUNTA(Inventory!$AP1315)=1,1,""))</f>
        <v>1</v>
      </c>
      <c r="B1315" s="9" t="str">
        <f>IF(Search!$C$4="","",IF(ISNUMBER(SEARCH(Search!$C$4,$AR1315))=TRUE,1,""))</f>
        <v/>
      </c>
      <c r="C1315" s="9" t="str">
        <f>IF(Search!$C$6="x",IF(COUNTA($AQ1315)=1,1,"N"),IF(COUNTA($AQ1315)=1,"N",""))</f>
        <v/>
      </c>
      <c r="D1315" s="9" t="str">
        <f>IF(Search!$O$8="","",IF(ISNUMBER(SEARCH(Search!$O$8,$BD1315))=TRUE,1,""))</f>
        <v/>
      </c>
      <c r="E1315" s="9" t="str">
        <f>IF(Search!$C$7="","",IF(ISNUMBER(SEARCH(Search!$C$7,$AN1315))=TRUE,1,""))</f>
        <v/>
      </c>
      <c r="F1315" s="9" t="str">
        <f>IF(Search!$C$8="","",IF(ISNUMBER(SEARCH(Search!$C$8,$AO1315))=TRUE,1,""))</f>
        <v/>
      </c>
      <c r="G1315" s="9" t="str">
        <f>IF(Search!$F$4="","",IF(Inventory!$AJ1315&lt;Search!$F$4,"",1))</f>
        <v/>
      </c>
      <c r="H1315" s="9" t="str">
        <f>IF(Search!$F$5="","",IF(Inventory!$AJ1315&gt;Search!$F$5,"",1))</f>
        <v/>
      </c>
      <c r="I1315" s="9" t="str">
        <f>IF(Search!$F$7="","",IF(Search!$F$8="",IF(ISNUMBER(SEARCH(Search!$F$7,$AL1315))=TRUE,1,""),""))</f>
        <v/>
      </c>
      <c r="J1315" s="9" t="str">
        <f>IF($AL1315=Search!$F$8,1,"")</f>
        <v/>
      </c>
      <c r="K1315" s="9" t="str">
        <f>IF(Search!$I$4="","",IF(COUNTA($AS1315)=1,IF(Search!$I$4="N","N",1),""))</f>
        <v/>
      </c>
      <c r="L1315" s="9" t="str">
        <f>IF(Search!$I$5="","",IF($AS1315="RC",1,""))</f>
        <v/>
      </c>
      <c r="M1315" s="9" t="str">
        <f>IF(Search!$I$6="","",IF($AS1315="RCP",1,""))</f>
        <v/>
      </c>
      <c r="N1315" s="9" t="str">
        <f>IF(Search!$I$8="","",IF(COUNTA($AT1315)=1,IF(Search!$I$8="N","N",1),""))</f>
        <v/>
      </c>
      <c r="O1315" s="9" t="str">
        <f>IF(Search!$L$4="","",IF(COUNTA($AU1315)=1,IF(Search!$L$4="N","N",1),""))</f>
        <v/>
      </c>
      <c r="P1315" s="9" t="str">
        <f>IF(Search!$L$5="","",IF(ISNUMBER(SEARCH("Jersey",$AU1315))=TRUE,IF(Search!$L$5="N","N",1),""))</f>
        <v/>
      </c>
      <c r="Q1315" s="9" t="str">
        <f>IF(Search!$L$6="","",IF(ISNUMBER(SEARCH("Patch",$AU1315))=TRUE,IF(Search!$L$6="N","N",1),""))</f>
        <v/>
      </c>
      <c r="R1315" s="9" t="str">
        <f>IF(Search!$L$7="","",IF(ISNUMBER(SEARCH("Shield",$AU1315))=TRUE,IF(Search!$L$7="N","N",1),""))</f>
        <v/>
      </c>
      <c r="S1315" s="9" t="str">
        <f>IF(Search!$L$8="","",IF(ISNUMBER(SEARCH("Stick",$AU1315))=TRUE,IF(Search!$L$8="N","N",1),""))</f>
        <v/>
      </c>
      <c r="T1315" s="9" t="str">
        <f>IF(Search!$O$4="","",IF(COUNTA($AW1315)=1,IF(Search!$O$4="N","N",1),""))</f>
        <v/>
      </c>
      <c r="U1315" s="9" t="str">
        <f>IF(Search!$O$5="","",IF($AW1315="","",IF($AW1315&lt;Search!$O$5,"",1)))</f>
        <v/>
      </c>
      <c r="V1315" s="9" t="str">
        <f>IF(Search!$O$6="","",IF($AW1315="","",IF($AW1315&gt;Search!$O$6,"",1)))</f>
        <v/>
      </c>
      <c r="W1315" s="9" t="str">
        <f>IF(Search!$U$4="","",IF($AX1315="","",1))</f>
        <v/>
      </c>
      <c r="X1315" s="9" t="str">
        <f>IF(Search!$U$5="","",IF(ISNUMBER(SEARCH(Search!$U$5,$AX1315))=TRUE,IF(Search!$U$5="N","N",1),""))</f>
        <v/>
      </c>
      <c r="Y1315" s="9" t="str">
        <f>IF(Search!$U$6="","",IF($AY1315&lt;Search!$U$6,"",1))</f>
        <v/>
      </c>
      <c r="Z1315" s="9" t="str">
        <f>IF(Search!$R$4="","",IF(Inventory!$BA1315&lt;Search!$R$4,"",1))</f>
        <v/>
      </c>
      <c r="AA1315" s="9" t="str">
        <f>IF(Search!$R$5="","",IF($BA1315&gt;Search!$R$5,"",1))</f>
        <v/>
      </c>
      <c r="AB1315" s="9" t="str">
        <f>IF(Search!$R$6="","",IF($BB1315&lt;Search!$R$6,"",1))</f>
        <v/>
      </c>
      <c r="AC1315" s="9" t="str">
        <f>IF(Search!$R$7="","",IF($BB1315&lt;Search!$R$7,"",1))</f>
        <v/>
      </c>
      <c r="AD1315" s="45">
        <f>IF(COUNTIF($A1315:$AC1315,"n")&gt;0,"",IF(SUM($A1315:$AC1315)=COUNTA(Search!$C$4:$C$8,Search!$F$4:$F$8,Search!$I$4:$I$6,Search!$I$8,Search!$L$4:$L$8,Search!$O$4:$O$8,Search!$R$4:$R$7,Search!$U$4:$U$7)-COUNTIF(Search!$C$4:$U$7,"n"),1+LARGE($AD$1:AD1314,1),""))</f>
        <v>50</v>
      </c>
      <c r="AE1315" s="45">
        <f t="shared" si="63"/>
        <v>1263</v>
      </c>
      <c r="AF1315" s="45">
        <f>IF(AD1315="","",COUNTIF($AE$1:$AE1314,$AE1315)+RANK($AE1315,$AE$2:$AE$10540,1))</f>
        <v>217</v>
      </c>
      <c r="AG1315" s="45">
        <f t="shared" si="64"/>
        <v>0</v>
      </c>
      <c r="AH1315" s="45">
        <f>IF($AD1315="","",COUNTIF($AG$1:$AG1314,$AG1315)+RANK($AG1315,$AG$1:$AG$10539,0))</f>
        <v>212</v>
      </c>
      <c r="AI1315" s="10" t="str">
        <f t="shared" si="65"/>
        <v>2009-10 Be A Player Rookie Jerseys #RJJG Jonas Gustavsson TOR   Jersey /   $</v>
      </c>
      <c r="AJ1315" s="11">
        <v>2009</v>
      </c>
      <c r="AK1315" s="17">
        <v>10</v>
      </c>
      <c r="AL1315" s="12" t="s">
        <v>860</v>
      </c>
      <c r="AM1315" s="10" t="s">
        <v>862</v>
      </c>
      <c r="AN1315" s="12" t="s">
        <v>856</v>
      </c>
      <c r="AO1315" s="14" t="s">
        <v>1904</v>
      </c>
      <c r="AP1315" s="9" t="s">
        <v>1902</v>
      </c>
      <c r="AQ1315" s="9"/>
      <c r="AR1315" s="14" t="s">
        <v>2469</v>
      </c>
      <c r="AS1315" s="9"/>
      <c r="AT1315" s="9"/>
      <c r="AU1315" s="9" t="s">
        <v>18</v>
      </c>
      <c r="AV1315" s="13"/>
      <c r="AW1315" s="13"/>
      <c r="AX1315" s="9"/>
      <c r="AY1315" s="9"/>
      <c r="AZ1315" s="9"/>
      <c r="BA1315" s="33"/>
      <c r="BB1315" s="33"/>
      <c r="BC1315" s="36"/>
      <c r="BD1315" s="12" t="s">
        <v>1771</v>
      </c>
    </row>
    <row r="1316" spans="1:56" s="12" customFormat="1" x14ac:dyDescent="0.2">
      <c r="A1316" s="9" t="str">
        <f>IF(Search!$C$5="","",IF(COUNTA(Inventory!$AP1316)=1,1,""))</f>
        <v/>
      </c>
      <c r="B1316" s="9" t="str">
        <f>IF(Search!$C$4="","",IF(ISNUMBER(SEARCH(Search!$C$4,$AR1316))=TRUE,1,""))</f>
        <v/>
      </c>
      <c r="C1316" s="9" t="str">
        <f>IF(Search!$C$6="x",IF(COUNTA($AQ1316)=1,1,"N"),IF(COUNTA($AQ1316)=1,"N",""))</f>
        <v/>
      </c>
      <c r="D1316" s="9" t="str">
        <f>IF(Search!$O$8="","",IF(ISNUMBER(SEARCH(Search!$O$8,$BD1316))=TRUE,1,""))</f>
        <v/>
      </c>
      <c r="E1316" s="9" t="str">
        <f>IF(Search!$C$7="","",IF(ISNUMBER(SEARCH(Search!$C$7,$AN1316))=TRUE,1,""))</f>
        <v/>
      </c>
      <c r="F1316" s="9" t="str">
        <f>IF(Search!$C$8="","",IF(ISNUMBER(SEARCH(Search!$C$8,$AO1316))=TRUE,1,""))</f>
        <v/>
      </c>
      <c r="G1316" s="9" t="str">
        <f>IF(Search!$F$4="","",IF(Inventory!$AJ1316&lt;Search!$F$4,"",1))</f>
        <v/>
      </c>
      <c r="H1316" s="9" t="str">
        <f>IF(Search!$F$5="","",IF(Inventory!$AJ1316&gt;Search!$F$5,"",1))</f>
        <v/>
      </c>
      <c r="I1316" s="9" t="str">
        <f>IF(Search!$F$7="","",IF(Search!$F$8="",IF(ISNUMBER(SEARCH(Search!$F$7,$AL1316))=TRUE,1,""),""))</f>
        <v/>
      </c>
      <c r="J1316" s="9" t="str">
        <f>IF($AL1316=Search!$F$8,1,"")</f>
        <v/>
      </c>
      <c r="K1316" s="9" t="str">
        <f>IF(Search!$I$4="","",IF(COUNTA($AS1316)=1,IF(Search!$I$4="N","N",1),""))</f>
        <v/>
      </c>
      <c r="L1316" s="9" t="str">
        <f>IF(Search!$I$5="","",IF($AS1316="RC",1,""))</f>
        <v/>
      </c>
      <c r="M1316" s="9" t="str">
        <f>IF(Search!$I$6="","",IF($AS1316="RCP",1,""))</f>
        <v/>
      </c>
      <c r="N1316" s="9" t="str">
        <f>IF(Search!$I$8="","",IF(COUNTA($AT1316)=1,IF(Search!$I$8="N","N",1),""))</f>
        <v/>
      </c>
      <c r="O1316" s="9" t="str">
        <f>IF(Search!$L$4="","",IF(COUNTA($AU1316)=1,IF(Search!$L$4="N","N",1),""))</f>
        <v/>
      </c>
      <c r="P1316" s="9" t="str">
        <f>IF(Search!$L$5="","",IF(ISNUMBER(SEARCH("Jersey",$AU1316))=TRUE,IF(Search!$L$5="N","N",1),""))</f>
        <v/>
      </c>
      <c r="Q1316" s="9" t="str">
        <f>IF(Search!$L$6="","",IF(ISNUMBER(SEARCH("Patch",$AU1316))=TRUE,IF(Search!$L$6="N","N",1),""))</f>
        <v/>
      </c>
      <c r="R1316" s="9" t="str">
        <f>IF(Search!$L$7="","",IF(ISNUMBER(SEARCH("Shield",$AU1316))=TRUE,IF(Search!$L$7="N","N",1),""))</f>
        <v/>
      </c>
      <c r="S1316" s="9" t="str">
        <f>IF(Search!$L$8="","",IF(ISNUMBER(SEARCH("Stick",$AU1316))=TRUE,IF(Search!$L$8="N","N",1),""))</f>
        <v/>
      </c>
      <c r="T1316" s="9" t="str">
        <f>IF(Search!$O$4="","",IF(COUNTA($AW1316)=1,IF(Search!$O$4="N","N",1),""))</f>
        <v/>
      </c>
      <c r="U1316" s="9" t="str">
        <f>IF(Search!$O$5="","",IF($AW1316="","",IF($AW1316&lt;Search!$O$5,"",1)))</f>
        <v/>
      </c>
      <c r="V1316" s="9" t="str">
        <f>IF(Search!$O$6="","",IF($AW1316="","",IF($AW1316&gt;Search!$O$6,"",1)))</f>
        <v/>
      </c>
      <c r="W1316" s="9" t="str">
        <f>IF(Search!$U$4="","",IF($AX1316="","",1))</f>
        <v/>
      </c>
      <c r="X1316" s="9" t="str">
        <f>IF(Search!$U$5="","",IF(ISNUMBER(SEARCH(Search!$U$5,$AX1316))=TRUE,IF(Search!$U$5="N","N",1),""))</f>
        <v/>
      </c>
      <c r="Y1316" s="9" t="str">
        <f>IF(Search!$U$6="","",IF($AY1316&lt;Search!$U$6,"",1))</f>
        <v/>
      </c>
      <c r="Z1316" s="9" t="str">
        <f>IF(Search!$R$4="","",IF(Inventory!$BA1316&lt;Search!$R$4,"",1))</f>
        <v/>
      </c>
      <c r="AA1316" s="9" t="str">
        <f>IF(Search!$R$5="","",IF($BA1316&gt;Search!$R$5,"",1))</f>
        <v/>
      </c>
      <c r="AB1316" s="9" t="str">
        <f>IF(Search!$R$6="","",IF($BB1316&lt;Search!$R$6,"",1))</f>
        <v/>
      </c>
      <c r="AC1316" s="9" t="str">
        <f>IF(Search!$R$7="","",IF($BB1316&lt;Search!$R$7,"",1))</f>
        <v/>
      </c>
      <c r="AD1316" s="45" t="str">
        <f>IF(COUNTIF($A1316:$AC1316,"n")&gt;0,"",IF(SUM($A1316:$AC1316)=COUNTA(Search!$C$4:$C$8,Search!$F$4:$F$8,Search!$I$4:$I$6,Search!$I$8,Search!$L$4:$L$8,Search!$O$4:$O$8,Search!$R$4:$R$7,Search!$U$4:$U$7)-COUNTIF(Search!$C$4:$U$7,"n"),1+LARGE($AD$1:AD1315,1),""))</f>
        <v/>
      </c>
      <c r="AE1316" s="45" t="str">
        <f t="shared" si="63"/>
        <v/>
      </c>
      <c r="AF1316" s="45" t="str">
        <f>IF(AD1316="","",COUNTIF($AE$1:$AE1315,$AE1316)+RANK($AE1316,$AE$2:$AE$10540,1))</f>
        <v/>
      </c>
      <c r="AG1316" s="45" t="str">
        <f t="shared" si="64"/>
        <v/>
      </c>
      <c r="AH1316" s="45" t="str">
        <f>IF($AD1316="","",COUNTIF($AG$1:$AG1315,$AG1316)+RANK($AG1316,$AG$1:$AG$10539,0))</f>
        <v/>
      </c>
      <c r="AI1316" s="10" t="str">
        <f t="shared" si="65"/>
        <v>2009-10 Be A Player Signatures #SVL Vincent Lecavalier   AU  /   $</v>
      </c>
      <c r="AJ1316" s="11">
        <v>2009</v>
      </c>
      <c r="AK1316" s="17">
        <v>10</v>
      </c>
      <c r="AL1316" s="12" t="s">
        <v>630</v>
      </c>
      <c r="AM1316" s="10" t="s">
        <v>863</v>
      </c>
      <c r="AN1316" s="12" t="s">
        <v>474</v>
      </c>
      <c r="AO1316" s="9"/>
      <c r="AP1316" s="9"/>
      <c r="AQ1316" s="9"/>
      <c r="AR1316" s="14" t="s">
        <v>2466</v>
      </c>
      <c r="AS1316" s="9"/>
      <c r="AT1316" s="9" t="s">
        <v>1857</v>
      </c>
      <c r="AU1316" s="9"/>
      <c r="AV1316" s="13"/>
      <c r="AW1316" s="13"/>
      <c r="AX1316" s="9"/>
      <c r="AY1316" s="9"/>
      <c r="AZ1316" s="9"/>
      <c r="BA1316" s="33"/>
      <c r="BB1316" s="33"/>
      <c r="BC1316" s="36"/>
      <c r="BD1316" s="12" t="s">
        <v>1771</v>
      </c>
    </row>
    <row r="1317" spans="1:56" s="12" customFormat="1" x14ac:dyDescent="0.2">
      <c r="A1317" s="9">
        <f>IF(Search!$C$5="","",IF(COUNTA(Inventory!$AP1317)=1,1,""))</f>
        <v>1</v>
      </c>
      <c r="B1317" s="9" t="str">
        <f>IF(Search!$C$4="","",IF(ISNUMBER(SEARCH(Search!$C$4,$AR1317))=TRUE,1,""))</f>
        <v/>
      </c>
      <c r="C1317" s="9" t="str">
        <f>IF(Search!$C$6="x",IF(COUNTA($AQ1317)=1,1,"N"),IF(COUNTA($AQ1317)=1,"N",""))</f>
        <v/>
      </c>
      <c r="D1317" s="9" t="str">
        <f>IF(Search!$O$8="","",IF(ISNUMBER(SEARCH(Search!$O$8,$BD1317))=TRUE,1,""))</f>
        <v/>
      </c>
      <c r="E1317" s="9" t="str">
        <f>IF(Search!$C$7="","",IF(ISNUMBER(SEARCH(Search!$C$7,$AN1317))=TRUE,1,""))</f>
        <v/>
      </c>
      <c r="F1317" s="9" t="str">
        <f>IF(Search!$C$8="","",IF(ISNUMBER(SEARCH(Search!$C$8,$AO1317))=TRUE,1,""))</f>
        <v/>
      </c>
      <c r="G1317" s="9" t="str">
        <f>IF(Search!$F$4="","",IF(Inventory!$AJ1317&lt;Search!$F$4,"",1))</f>
        <v/>
      </c>
      <c r="H1317" s="9" t="str">
        <f>IF(Search!$F$5="","",IF(Inventory!$AJ1317&gt;Search!$F$5,"",1))</f>
        <v/>
      </c>
      <c r="I1317" s="9" t="str">
        <f>IF(Search!$F$7="","",IF(Search!$F$8="",IF(ISNUMBER(SEARCH(Search!$F$7,$AL1317))=TRUE,1,""),""))</f>
        <v/>
      </c>
      <c r="J1317" s="9" t="str">
        <f>IF($AL1317=Search!$F$8,1,"")</f>
        <v/>
      </c>
      <c r="K1317" s="9" t="str">
        <f>IF(Search!$I$4="","",IF(COUNTA($AS1317)=1,IF(Search!$I$4="N","N",1),""))</f>
        <v/>
      </c>
      <c r="L1317" s="9" t="str">
        <f>IF(Search!$I$5="","",IF($AS1317="RC",1,""))</f>
        <v/>
      </c>
      <c r="M1317" s="9" t="str">
        <f>IF(Search!$I$6="","",IF($AS1317="RCP",1,""))</f>
        <v/>
      </c>
      <c r="N1317" s="9" t="str">
        <f>IF(Search!$I$8="","",IF(COUNTA($AT1317)=1,IF(Search!$I$8="N","N",1),""))</f>
        <v/>
      </c>
      <c r="O1317" s="9" t="str">
        <f>IF(Search!$L$4="","",IF(COUNTA($AU1317)=1,IF(Search!$L$4="N","N",1),""))</f>
        <v/>
      </c>
      <c r="P1317" s="9" t="str">
        <f>IF(Search!$L$5="","",IF(ISNUMBER(SEARCH("Jersey",$AU1317))=TRUE,IF(Search!$L$5="N","N",1),""))</f>
        <v/>
      </c>
      <c r="Q1317" s="9" t="str">
        <f>IF(Search!$L$6="","",IF(ISNUMBER(SEARCH("Patch",$AU1317))=TRUE,IF(Search!$L$6="N","N",1),""))</f>
        <v/>
      </c>
      <c r="R1317" s="9" t="str">
        <f>IF(Search!$L$7="","",IF(ISNUMBER(SEARCH("Shield",$AU1317))=TRUE,IF(Search!$L$7="N","N",1),""))</f>
        <v/>
      </c>
      <c r="S1317" s="9" t="str">
        <f>IF(Search!$L$8="","",IF(ISNUMBER(SEARCH("Stick",$AU1317))=TRUE,IF(Search!$L$8="N","N",1),""))</f>
        <v/>
      </c>
      <c r="T1317" s="9" t="str">
        <f>IF(Search!$O$4="","",IF(COUNTA($AW1317)=1,IF(Search!$O$4="N","N",1),""))</f>
        <v/>
      </c>
      <c r="U1317" s="9" t="str">
        <f>IF(Search!$O$5="","",IF($AW1317="","",IF($AW1317&lt;Search!$O$5,"",1)))</f>
        <v/>
      </c>
      <c r="V1317" s="9" t="str">
        <f>IF(Search!$O$6="","",IF($AW1317="","",IF($AW1317&gt;Search!$O$6,"",1)))</f>
        <v/>
      </c>
      <c r="W1317" s="9" t="str">
        <f>IF(Search!$U$4="","",IF($AX1317="","",1))</f>
        <v/>
      </c>
      <c r="X1317" s="9" t="str">
        <f>IF(Search!$U$5="","",IF(ISNUMBER(SEARCH(Search!$U$5,$AX1317))=TRUE,IF(Search!$U$5="N","N",1),""))</f>
        <v/>
      </c>
      <c r="Y1317" s="9" t="str">
        <f>IF(Search!$U$6="","",IF($AY1317&lt;Search!$U$6,"",1))</f>
        <v/>
      </c>
      <c r="Z1317" s="9" t="str">
        <f>IF(Search!$R$4="","",IF(Inventory!$BA1317&lt;Search!$R$4,"",1))</f>
        <v/>
      </c>
      <c r="AA1317" s="9" t="str">
        <f>IF(Search!$R$5="","",IF($BA1317&gt;Search!$R$5,"",1))</f>
        <v/>
      </c>
      <c r="AB1317" s="9" t="str">
        <f>IF(Search!$R$6="","",IF($BB1317&lt;Search!$R$6,"",1))</f>
        <v/>
      </c>
      <c r="AC1317" s="9" t="str">
        <f>IF(Search!$R$7="","",IF($BB1317&lt;Search!$R$7,"",1))</f>
        <v/>
      </c>
      <c r="AD1317" s="45">
        <f>IF(COUNTIF($A1317:$AC1317,"n")&gt;0,"",IF(SUM($A1317:$AC1317)=COUNTA(Search!$C$4:$C$8,Search!$F$4:$F$8,Search!$I$4:$I$6,Search!$I$8,Search!$L$4:$L$8,Search!$O$4:$O$8,Search!$R$4:$R$7,Search!$U$4:$U$7)-COUNTIF(Search!$C$4:$U$7,"n"),1+LARGE($AD$1:AD1316,1),""))</f>
        <v>51</v>
      </c>
      <c r="AE1317" s="45">
        <f t="shared" si="63"/>
        <v>1051</v>
      </c>
      <c r="AF1317" s="45">
        <f>IF(AD1317="","",COUNTIF($AE$1:$AE1316,$AE1317)+RANK($AE1317,$AE$2:$AE$10540,1))</f>
        <v>171</v>
      </c>
      <c r="AG1317" s="45">
        <f t="shared" si="64"/>
        <v>0</v>
      </c>
      <c r="AH1317" s="45">
        <f>IF($AD1317="","",COUNTIF($AG$1:$AG1316,$AG1317)+RANK($AG1317,$AG$1:$AG$10539,0))</f>
        <v>213</v>
      </c>
      <c r="AI1317" s="10" t="str">
        <f t="shared" si="65"/>
        <v>2009-10 Between The Pipes #12 James Reimer TOR    /   $</v>
      </c>
      <c r="AJ1317" s="11">
        <v>2009</v>
      </c>
      <c r="AK1317" s="17">
        <v>10</v>
      </c>
      <c r="AL1317" s="12" t="s">
        <v>864</v>
      </c>
      <c r="AM1317" s="10">
        <v>12</v>
      </c>
      <c r="AN1317" s="12" t="s">
        <v>715</v>
      </c>
      <c r="AO1317" s="9" t="s">
        <v>1904</v>
      </c>
      <c r="AP1317" s="9" t="s">
        <v>1902</v>
      </c>
      <c r="AQ1317" s="9"/>
      <c r="AR1317" s="14"/>
      <c r="AS1317" s="9"/>
      <c r="AT1317" s="9"/>
      <c r="AU1317" s="9"/>
      <c r="AV1317" s="13"/>
      <c r="AW1317" s="13"/>
      <c r="AX1317" s="9"/>
      <c r="AY1317" s="9"/>
      <c r="AZ1317" s="9"/>
      <c r="BA1317" s="33"/>
      <c r="BB1317" s="33"/>
      <c r="BC1317" s="36"/>
      <c r="BD1317" s="12" t="s">
        <v>1771</v>
      </c>
    </row>
    <row r="1318" spans="1:56" s="12" customFormat="1" x14ac:dyDescent="0.2">
      <c r="A1318" s="9">
        <f>IF(Search!$C$5="","",IF(COUNTA(Inventory!$AP1318)=1,1,""))</f>
        <v>1</v>
      </c>
      <c r="B1318" s="9" t="str">
        <f>IF(Search!$C$4="","",IF(ISNUMBER(SEARCH(Search!$C$4,$AR1318))=TRUE,1,""))</f>
        <v/>
      </c>
      <c r="C1318" s="9" t="str">
        <f>IF(Search!$C$6="x",IF(COUNTA($AQ1318)=1,1,"N"),IF(COUNTA($AQ1318)=1,"N",""))</f>
        <v/>
      </c>
      <c r="D1318" s="9" t="str">
        <f>IF(Search!$O$8="","",IF(ISNUMBER(SEARCH(Search!$O$8,$BD1318))=TRUE,1,""))</f>
        <v/>
      </c>
      <c r="E1318" s="9" t="str">
        <f>IF(Search!$C$7="","",IF(ISNUMBER(SEARCH(Search!$C$7,$AN1318))=TRUE,1,""))</f>
        <v/>
      </c>
      <c r="F1318" s="9" t="str">
        <f>IF(Search!$C$8="","",IF(ISNUMBER(SEARCH(Search!$C$8,$AO1318))=TRUE,1,""))</f>
        <v/>
      </c>
      <c r="G1318" s="9" t="str">
        <f>IF(Search!$F$4="","",IF(Inventory!$AJ1318&lt;Search!$F$4,"",1))</f>
        <v/>
      </c>
      <c r="H1318" s="9" t="str">
        <f>IF(Search!$F$5="","",IF(Inventory!$AJ1318&gt;Search!$F$5,"",1))</f>
        <v/>
      </c>
      <c r="I1318" s="9" t="str">
        <f>IF(Search!$F$7="","",IF(Search!$F$8="",IF(ISNUMBER(SEARCH(Search!$F$7,$AL1318))=TRUE,1,""),""))</f>
        <v/>
      </c>
      <c r="J1318" s="9" t="str">
        <f>IF($AL1318=Search!$F$8,1,"")</f>
        <v/>
      </c>
      <c r="K1318" s="9" t="str">
        <f>IF(Search!$I$4="","",IF(COUNTA($AS1318)=1,IF(Search!$I$4="N","N",1),""))</f>
        <v/>
      </c>
      <c r="L1318" s="9" t="str">
        <f>IF(Search!$I$5="","",IF($AS1318="RC",1,""))</f>
        <v/>
      </c>
      <c r="M1318" s="9" t="str">
        <f>IF(Search!$I$6="","",IF($AS1318="RCP",1,""))</f>
        <v/>
      </c>
      <c r="N1318" s="9" t="str">
        <f>IF(Search!$I$8="","",IF(COUNTA($AT1318)=1,IF(Search!$I$8="N","N",1),""))</f>
        <v/>
      </c>
      <c r="O1318" s="9" t="str">
        <f>IF(Search!$L$4="","",IF(COUNTA($AU1318)=1,IF(Search!$L$4="N","N",1),""))</f>
        <v/>
      </c>
      <c r="P1318" s="9" t="str">
        <f>IF(Search!$L$5="","",IF(ISNUMBER(SEARCH("Jersey",$AU1318))=TRUE,IF(Search!$L$5="N","N",1),""))</f>
        <v/>
      </c>
      <c r="Q1318" s="9" t="str">
        <f>IF(Search!$L$6="","",IF(ISNUMBER(SEARCH("Patch",$AU1318))=TRUE,IF(Search!$L$6="N","N",1),""))</f>
        <v/>
      </c>
      <c r="R1318" s="9" t="str">
        <f>IF(Search!$L$7="","",IF(ISNUMBER(SEARCH("Shield",$AU1318))=TRUE,IF(Search!$L$7="N","N",1),""))</f>
        <v/>
      </c>
      <c r="S1318" s="9" t="str">
        <f>IF(Search!$L$8="","",IF(ISNUMBER(SEARCH("Stick",$AU1318))=TRUE,IF(Search!$L$8="N","N",1),""))</f>
        <v/>
      </c>
      <c r="T1318" s="9" t="str">
        <f>IF(Search!$O$4="","",IF(COUNTA($AW1318)=1,IF(Search!$O$4="N","N",1),""))</f>
        <v/>
      </c>
      <c r="U1318" s="9" t="str">
        <f>IF(Search!$O$5="","",IF($AW1318="","",IF($AW1318&lt;Search!$O$5,"",1)))</f>
        <v/>
      </c>
      <c r="V1318" s="9" t="str">
        <f>IF(Search!$O$6="","",IF($AW1318="","",IF($AW1318&gt;Search!$O$6,"",1)))</f>
        <v/>
      </c>
      <c r="W1318" s="9" t="str">
        <f>IF(Search!$U$4="","",IF($AX1318="","",1))</f>
        <v/>
      </c>
      <c r="X1318" s="9" t="str">
        <f>IF(Search!$U$5="","",IF(ISNUMBER(SEARCH(Search!$U$5,$AX1318))=TRUE,IF(Search!$U$5="N","N",1),""))</f>
        <v/>
      </c>
      <c r="Y1318" s="9" t="str">
        <f>IF(Search!$U$6="","",IF($AY1318&lt;Search!$U$6,"",1))</f>
        <v/>
      </c>
      <c r="Z1318" s="9" t="str">
        <f>IF(Search!$R$4="","",IF(Inventory!$BA1318&lt;Search!$R$4,"",1))</f>
        <v/>
      </c>
      <c r="AA1318" s="9" t="str">
        <f>IF(Search!$R$5="","",IF($BA1318&gt;Search!$R$5,"",1))</f>
        <v/>
      </c>
      <c r="AB1318" s="9" t="str">
        <f>IF(Search!$R$6="","",IF($BB1318&lt;Search!$R$6,"",1))</f>
        <v/>
      </c>
      <c r="AC1318" s="9" t="str">
        <f>IF(Search!$R$7="","",IF($BB1318&lt;Search!$R$7,"",1))</f>
        <v/>
      </c>
      <c r="AD1318" s="45">
        <f>IF(COUNTIF($A1318:$AC1318,"n")&gt;0,"",IF(SUM($A1318:$AC1318)=COUNTA(Search!$C$4:$C$8,Search!$F$4:$F$8,Search!$I$4:$I$6,Search!$I$8,Search!$L$4:$L$8,Search!$O$4:$O$8,Search!$R$4:$R$7,Search!$U$4:$U$7)-COUNTIF(Search!$C$4:$U$7,"n"),1+LARGE($AD$1:AD1317,1),""))</f>
        <v>52</v>
      </c>
      <c r="AE1318" s="45">
        <f t="shared" si="63"/>
        <v>1051</v>
      </c>
      <c r="AF1318" s="45">
        <f>IF(AD1318="","",COUNTIF($AE$1:$AE1317,$AE1318)+RANK($AE1318,$AE$2:$AE$10540,1))</f>
        <v>172</v>
      </c>
      <c r="AG1318" s="45">
        <f t="shared" si="64"/>
        <v>0</v>
      </c>
      <c r="AH1318" s="45">
        <f>IF($AD1318="","",COUNTIF($AG$1:$AG1317,$AG1318)+RANK($AG1318,$AG$1:$AG$10539,0))</f>
        <v>214</v>
      </c>
      <c r="AI1318" s="10" t="str">
        <f t="shared" si="65"/>
        <v>2009-10 Between The Pipes Masked Men II #MM16 James Reimer TOR    /   $</v>
      </c>
      <c r="AJ1318" s="11">
        <v>2009</v>
      </c>
      <c r="AK1318" s="17">
        <v>10</v>
      </c>
      <c r="AL1318" s="12" t="s">
        <v>865</v>
      </c>
      <c r="AM1318" s="10" t="s">
        <v>866</v>
      </c>
      <c r="AN1318" s="12" t="s">
        <v>715</v>
      </c>
      <c r="AO1318" s="9" t="s">
        <v>1904</v>
      </c>
      <c r="AP1318" s="9" t="s">
        <v>1902</v>
      </c>
      <c r="AQ1318" s="9"/>
      <c r="AR1318" s="14"/>
      <c r="AS1318" s="9"/>
      <c r="AT1318" s="9"/>
      <c r="AU1318" s="9"/>
      <c r="AV1318" s="13"/>
      <c r="AW1318" s="13"/>
      <c r="AX1318" s="9"/>
      <c r="AY1318" s="9"/>
      <c r="AZ1318" s="9"/>
      <c r="BA1318" s="33"/>
      <c r="BB1318" s="33"/>
      <c r="BC1318" s="36"/>
      <c r="BD1318" s="12" t="s">
        <v>1771</v>
      </c>
    </row>
    <row r="1319" spans="1:56" s="12" customFormat="1" x14ac:dyDescent="0.2">
      <c r="A1319" s="9" t="str">
        <f>IF(Search!$C$5="","",IF(COUNTA(Inventory!$AP1319)=1,1,""))</f>
        <v/>
      </c>
      <c r="B1319" s="9" t="str">
        <f>IF(Search!$C$4="","",IF(ISNUMBER(SEARCH(Search!$C$4,$AR1319))=TRUE,1,""))</f>
        <v/>
      </c>
      <c r="C1319" s="9" t="str">
        <f>IF(Search!$C$6="x",IF(COUNTA($AQ1319)=1,1,"N"),IF(COUNTA($AQ1319)=1,"N",""))</f>
        <v/>
      </c>
      <c r="D1319" s="9" t="str">
        <f>IF(Search!$O$8="","",IF(ISNUMBER(SEARCH(Search!$O$8,$BD1319))=TRUE,1,""))</f>
        <v/>
      </c>
      <c r="E1319" s="9" t="str">
        <f>IF(Search!$C$7="","",IF(ISNUMBER(SEARCH(Search!$C$7,$AN1319))=TRUE,1,""))</f>
        <v/>
      </c>
      <c r="F1319" s="9" t="str">
        <f>IF(Search!$C$8="","",IF(ISNUMBER(SEARCH(Search!$C$8,$AO1319))=TRUE,1,""))</f>
        <v/>
      </c>
      <c r="G1319" s="9" t="str">
        <f>IF(Search!$F$4="","",IF(Inventory!$AJ1319&lt;Search!$F$4,"",1))</f>
        <v/>
      </c>
      <c r="H1319" s="9" t="str">
        <f>IF(Search!$F$5="","",IF(Inventory!$AJ1319&gt;Search!$F$5,"",1))</f>
        <v/>
      </c>
      <c r="I1319" s="9" t="str">
        <f>IF(Search!$F$7="","",IF(Search!$F$8="",IF(ISNUMBER(SEARCH(Search!$F$7,$AL1319))=TRUE,1,""),""))</f>
        <v/>
      </c>
      <c r="J1319" s="9" t="str">
        <f>IF($AL1319=Search!$F$8,1,"")</f>
        <v/>
      </c>
      <c r="K1319" s="9" t="str">
        <f>IF(Search!$I$4="","",IF(COUNTA($AS1319)=1,IF(Search!$I$4="N","N",1),""))</f>
        <v/>
      </c>
      <c r="L1319" s="9" t="str">
        <f>IF(Search!$I$5="","",IF($AS1319="RC",1,""))</f>
        <v/>
      </c>
      <c r="M1319" s="9" t="str">
        <f>IF(Search!$I$6="","",IF($AS1319="RCP",1,""))</f>
        <v/>
      </c>
      <c r="N1319" s="9" t="str">
        <f>IF(Search!$I$8="","",IF(COUNTA($AT1319)=1,IF(Search!$I$8="N","N",1),""))</f>
        <v/>
      </c>
      <c r="O1319" s="9" t="str">
        <f>IF(Search!$L$4="","",IF(COUNTA($AU1319)=1,IF(Search!$L$4="N","N",1),""))</f>
        <v/>
      </c>
      <c r="P1319" s="9" t="str">
        <f>IF(Search!$L$5="","",IF(ISNUMBER(SEARCH("Jersey",$AU1319))=TRUE,IF(Search!$L$5="N","N",1),""))</f>
        <v/>
      </c>
      <c r="Q1319" s="9" t="str">
        <f>IF(Search!$L$6="","",IF(ISNUMBER(SEARCH("Patch",$AU1319))=TRUE,IF(Search!$L$6="N","N",1),""))</f>
        <v/>
      </c>
      <c r="R1319" s="9" t="str">
        <f>IF(Search!$L$7="","",IF(ISNUMBER(SEARCH("Shield",$AU1319))=TRUE,IF(Search!$L$7="N","N",1),""))</f>
        <v/>
      </c>
      <c r="S1319" s="9" t="str">
        <f>IF(Search!$L$8="","",IF(ISNUMBER(SEARCH("Stick",$AU1319))=TRUE,IF(Search!$L$8="N","N",1),""))</f>
        <v/>
      </c>
      <c r="T1319" s="9" t="str">
        <f>IF(Search!$O$4="","",IF(COUNTA($AW1319)=1,IF(Search!$O$4="N","N",1),""))</f>
        <v/>
      </c>
      <c r="U1319" s="9" t="str">
        <f>IF(Search!$O$5="","",IF($AW1319="","",IF($AW1319&lt;Search!$O$5,"",1)))</f>
        <v/>
      </c>
      <c r="V1319" s="9" t="str">
        <f>IF(Search!$O$6="","",IF($AW1319="","",IF($AW1319&gt;Search!$O$6,"",1)))</f>
        <v/>
      </c>
      <c r="W1319" s="9" t="str">
        <f>IF(Search!$U$4="","",IF($AX1319="","",1))</f>
        <v/>
      </c>
      <c r="X1319" s="9" t="str">
        <f>IF(Search!$U$5="","",IF(ISNUMBER(SEARCH(Search!$U$5,$AX1319))=TRUE,IF(Search!$U$5="N","N",1),""))</f>
        <v/>
      </c>
      <c r="Y1319" s="9" t="str">
        <f>IF(Search!$U$6="","",IF($AY1319&lt;Search!$U$6,"",1))</f>
        <v/>
      </c>
      <c r="Z1319" s="9" t="str">
        <f>IF(Search!$R$4="","",IF(Inventory!$BA1319&lt;Search!$R$4,"",1))</f>
        <v/>
      </c>
      <c r="AA1319" s="9" t="str">
        <f>IF(Search!$R$5="","",IF($BA1319&gt;Search!$R$5,"",1))</f>
        <v/>
      </c>
      <c r="AB1319" s="9" t="str">
        <f>IF(Search!$R$6="","",IF($BB1319&lt;Search!$R$6,"",1))</f>
        <v/>
      </c>
      <c r="AC1319" s="9" t="str">
        <f>IF(Search!$R$7="","",IF($BB1319&lt;Search!$R$7,"",1))</f>
        <v/>
      </c>
      <c r="AD1319" s="45" t="str">
        <f>IF(COUNTIF($A1319:$AC1319,"n")&gt;0,"",IF(SUM($A1319:$AC1319)=COUNTA(Search!$C$4:$C$8,Search!$F$4:$F$8,Search!$I$4:$I$6,Search!$I$8,Search!$L$4:$L$8,Search!$O$4:$O$8,Search!$R$4:$R$7,Search!$U$4:$U$7)-COUNTIF(Search!$C$4:$U$7,"n"),1+LARGE($AD$1:AD1318,1),""))</f>
        <v/>
      </c>
      <c r="AE1319" s="45" t="str">
        <f t="shared" si="63"/>
        <v/>
      </c>
      <c r="AF1319" s="45" t="str">
        <f>IF(AD1319="","",COUNTIF($AE$1:$AE1318,$AE1319)+RANK($AE1319,$AE$2:$AE$10540,1))</f>
        <v/>
      </c>
      <c r="AG1319" s="45" t="str">
        <f t="shared" si="64"/>
        <v/>
      </c>
      <c r="AH1319" s="45" t="str">
        <f>IF($AD1319="","",COUNTIF($AG$1:$AG1318,$AG1319)+RANK($AG1319,$AG$1:$AG$10539,0))</f>
        <v/>
      </c>
      <c r="AI1319" s="10" t="str">
        <f t="shared" si="65"/>
        <v>2009-10 Black Diamond #202 Tyler Bozak TOR RC   /   $</v>
      </c>
      <c r="AJ1319" s="11">
        <v>2009</v>
      </c>
      <c r="AK1319" s="17">
        <v>10</v>
      </c>
      <c r="AL1319" s="12" t="s">
        <v>407</v>
      </c>
      <c r="AM1319" s="10">
        <v>202</v>
      </c>
      <c r="AN1319" s="12" t="s">
        <v>716</v>
      </c>
      <c r="AO1319" s="9" t="s">
        <v>1904</v>
      </c>
      <c r="AP1319" s="9"/>
      <c r="AQ1319" s="9"/>
      <c r="AR1319" s="14" t="s">
        <v>2477</v>
      </c>
      <c r="AS1319" s="9" t="s">
        <v>2</v>
      </c>
      <c r="AT1319" s="9"/>
      <c r="AU1319" s="9"/>
      <c r="AV1319" s="13"/>
      <c r="AW1319" s="13"/>
      <c r="AX1319" s="9"/>
      <c r="AY1319" s="9"/>
      <c r="AZ1319" s="9"/>
      <c r="BA1319" s="33"/>
      <c r="BB1319" s="33"/>
      <c r="BC1319" s="36"/>
      <c r="BD1319" s="12" t="s">
        <v>1771</v>
      </c>
    </row>
    <row r="1320" spans="1:56" s="12" customFormat="1" x14ac:dyDescent="0.2">
      <c r="A1320" s="9" t="str">
        <f>IF(Search!$C$5="","",IF(COUNTA(Inventory!$AP1320)=1,1,""))</f>
        <v/>
      </c>
      <c r="B1320" s="9" t="str">
        <f>IF(Search!$C$4="","",IF(ISNUMBER(SEARCH(Search!$C$4,$AR1320))=TRUE,1,""))</f>
        <v/>
      </c>
      <c r="C1320" s="9" t="str">
        <f>IF(Search!$C$6="x",IF(COUNTA($AQ1320)=1,1,"N"),IF(COUNTA($AQ1320)=1,"N",""))</f>
        <v/>
      </c>
      <c r="D1320" s="9" t="str">
        <f>IF(Search!$O$8="","",IF(ISNUMBER(SEARCH(Search!$O$8,$BD1320))=TRUE,1,""))</f>
        <v/>
      </c>
      <c r="E1320" s="9" t="str">
        <f>IF(Search!$C$7="","",IF(ISNUMBER(SEARCH(Search!$C$7,$AN1320))=TRUE,1,""))</f>
        <v/>
      </c>
      <c r="F1320" s="9" t="str">
        <f>IF(Search!$C$8="","",IF(ISNUMBER(SEARCH(Search!$C$8,$AO1320))=TRUE,1,""))</f>
        <v/>
      </c>
      <c r="G1320" s="9" t="str">
        <f>IF(Search!$F$4="","",IF(Inventory!$AJ1320&lt;Search!$F$4,"",1))</f>
        <v/>
      </c>
      <c r="H1320" s="9" t="str">
        <f>IF(Search!$F$5="","",IF(Inventory!$AJ1320&gt;Search!$F$5,"",1))</f>
        <v/>
      </c>
      <c r="I1320" s="9" t="str">
        <f>IF(Search!$F$7="","",IF(Search!$F$8="",IF(ISNUMBER(SEARCH(Search!$F$7,$AL1320))=TRUE,1,""),""))</f>
        <v/>
      </c>
      <c r="J1320" s="9" t="str">
        <f>IF($AL1320=Search!$F$8,1,"")</f>
        <v/>
      </c>
      <c r="K1320" s="9" t="str">
        <f>IF(Search!$I$4="","",IF(COUNTA($AS1320)=1,IF(Search!$I$4="N","N",1),""))</f>
        <v/>
      </c>
      <c r="L1320" s="9" t="str">
        <f>IF(Search!$I$5="","",IF($AS1320="RC",1,""))</f>
        <v/>
      </c>
      <c r="M1320" s="9" t="str">
        <f>IF(Search!$I$6="","",IF($AS1320="RCP",1,""))</f>
        <v/>
      </c>
      <c r="N1320" s="9" t="str">
        <f>IF(Search!$I$8="","",IF(COUNTA($AT1320)=1,IF(Search!$I$8="N","N",1),""))</f>
        <v/>
      </c>
      <c r="O1320" s="9" t="str">
        <f>IF(Search!$L$4="","",IF(COUNTA($AU1320)=1,IF(Search!$L$4="N","N",1),""))</f>
        <v/>
      </c>
      <c r="P1320" s="9" t="str">
        <f>IF(Search!$L$5="","",IF(ISNUMBER(SEARCH("Jersey",$AU1320))=TRUE,IF(Search!$L$5="N","N",1),""))</f>
        <v/>
      </c>
      <c r="Q1320" s="9" t="str">
        <f>IF(Search!$L$6="","",IF(ISNUMBER(SEARCH("Patch",$AU1320))=TRUE,IF(Search!$L$6="N","N",1),""))</f>
        <v/>
      </c>
      <c r="R1320" s="9" t="str">
        <f>IF(Search!$L$7="","",IF(ISNUMBER(SEARCH("Shield",$AU1320))=TRUE,IF(Search!$L$7="N","N",1),""))</f>
        <v/>
      </c>
      <c r="S1320" s="9" t="str">
        <f>IF(Search!$L$8="","",IF(ISNUMBER(SEARCH("Stick",$AU1320))=TRUE,IF(Search!$L$8="N","N",1),""))</f>
        <v/>
      </c>
      <c r="T1320" s="9" t="str">
        <f>IF(Search!$O$4="","",IF(COUNTA($AW1320)=1,IF(Search!$O$4="N","N",1),""))</f>
        <v/>
      </c>
      <c r="U1320" s="9" t="str">
        <f>IF(Search!$O$5="","",IF($AW1320="","",IF($AW1320&lt;Search!$O$5,"",1)))</f>
        <v/>
      </c>
      <c r="V1320" s="9" t="str">
        <f>IF(Search!$O$6="","",IF($AW1320="","",IF($AW1320&gt;Search!$O$6,"",1)))</f>
        <v/>
      </c>
      <c r="W1320" s="9" t="str">
        <f>IF(Search!$U$4="","",IF($AX1320="","",1))</f>
        <v/>
      </c>
      <c r="X1320" s="9" t="str">
        <f>IF(Search!$U$5="","",IF(ISNUMBER(SEARCH(Search!$U$5,$AX1320))=TRUE,IF(Search!$U$5="N","N",1),""))</f>
        <v/>
      </c>
      <c r="Y1320" s="9" t="str">
        <f>IF(Search!$U$6="","",IF($AY1320&lt;Search!$U$6,"",1))</f>
        <v/>
      </c>
      <c r="Z1320" s="9" t="str">
        <f>IF(Search!$R$4="","",IF(Inventory!$BA1320&lt;Search!$R$4,"",1))</f>
        <v/>
      </c>
      <c r="AA1320" s="9" t="str">
        <f>IF(Search!$R$5="","",IF($BA1320&gt;Search!$R$5,"",1))</f>
        <v/>
      </c>
      <c r="AB1320" s="9" t="str">
        <f>IF(Search!$R$6="","",IF($BB1320&lt;Search!$R$6,"",1))</f>
        <v/>
      </c>
      <c r="AC1320" s="9" t="str">
        <f>IF(Search!$R$7="","",IF($BB1320&lt;Search!$R$7,"",1))</f>
        <v/>
      </c>
      <c r="AD1320" s="45" t="str">
        <f>IF(COUNTIF($A1320:$AC1320,"n")&gt;0,"",IF(SUM($A1320:$AC1320)=COUNTA(Search!$C$4:$C$8,Search!$F$4:$F$8,Search!$I$4:$I$6,Search!$I$8,Search!$L$4:$L$8,Search!$O$4:$O$8,Search!$R$4:$R$7,Search!$U$4:$U$7)-COUNTIF(Search!$C$4:$U$7,"n"),1+LARGE($AD$1:AD1319,1),""))</f>
        <v/>
      </c>
      <c r="AE1320" s="45" t="str">
        <f t="shared" si="63"/>
        <v/>
      </c>
      <c r="AF1320" s="45" t="str">
        <f>IF(AD1320="","",COUNTIF($AE$1:$AE1319,$AE1320)+RANK($AE1320,$AE$2:$AE$10540,1))</f>
        <v/>
      </c>
      <c r="AG1320" s="45" t="str">
        <f t="shared" si="64"/>
        <v/>
      </c>
      <c r="AH1320" s="45" t="str">
        <f>IF($AD1320="","",COUNTIF($AG$1:$AG1319,$AG1320)+RANK($AG1320,$AG$1:$AG$10539,0))</f>
        <v/>
      </c>
      <c r="AI1320" s="10" t="str">
        <f t="shared" si="65"/>
        <v>2009-10 Black Diamond Gold #202 Tyler Bozak TOR RCP   /10   $</v>
      </c>
      <c r="AJ1320" s="11">
        <v>2009</v>
      </c>
      <c r="AK1320" s="17">
        <v>10</v>
      </c>
      <c r="AL1320" s="12" t="s">
        <v>431</v>
      </c>
      <c r="AM1320" s="10">
        <v>202</v>
      </c>
      <c r="AN1320" s="12" t="s">
        <v>716</v>
      </c>
      <c r="AO1320" s="9" t="s">
        <v>1904</v>
      </c>
      <c r="AP1320" s="9"/>
      <c r="AQ1320" s="9"/>
      <c r="AR1320" s="14" t="s">
        <v>2477</v>
      </c>
      <c r="AS1320" s="9" t="s">
        <v>1944</v>
      </c>
      <c r="AT1320" s="9"/>
      <c r="AU1320" s="9"/>
      <c r="AV1320" s="13"/>
      <c r="AW1320" s="13">
        <v>10</v>
      </c>
      <c r="AX1320" s="9"/>
      <c r="AY1320" s="9"/>
      <c r="AZ1320" s="9"/>
      <c r="BA1320" s="33"/>
      <c r="BB1320" s="33"/>
      <c r="BC1320" s="36"/>
      <c r="BD1320" s="12" t="s">
        <v>1771</v>
      </c>
    </row>
    <row r="1321" spans="1:56" s="12" customFormat="1" x14ac:dyDescent="0.2">
      <c r="A1321" s="9" t="str">
        <f>IF(Search!$C$5="","",IF(COUNTA(Inventory!$AP1321)=1,1,""))</f>
        <v/>
      </c>
      <c r="B1321" s="9" t="str">
        <f>IF(Search!$C$4="","",IF(ISNUMBER(SEARCH(Search!$C$4,$AR1321))=TRUE,1,""))</f>
        <v/>
      </c>
      <c r="C1321" s="9" t="str">
        <f>IF(Search!$C$6="x",IF(COUNTA($AQ1321)=1,1,"N"),IF(COUNTA($AQ1321)=1,"N",""))</f>
        <v/>
      </c>
      <c r="D1321" s="9" t="str">
        <f>IF(Search!$O$8="","",IF(ISNUMBER(SEARCH(Search!$O$8,$BD1321))=TRUE,1,""))</f>
        <v/>
      </c>
      <c r="E1321" s="9" t="str">
        <f>IF(Search!$C$7="","",IF(ISNUMBER(SEARCH(Search!$C$7,$AN1321))=TRUE,1,""))</f>
        <v/>
      </c>
      <c r="F1321" s="9" t="str">
        <f>IF(Search!$C$8="","",IF(ISNUMBER(SEARCH(Search!$C$8,$AO1321))=TRUE,1,""))</f>
        <v/>
      </c>
      <c r="G1321" s="9" t="str">
        <f>IF(Search!$F$4="","",IF(Inventory!$AJ1321&lt;Search!$F$4,"",1))</f>
        <v/>
      </c>
      <c r="H1321" s="9" t="str">
        <f>IF(Search!$F$5="","",IF(Inventory!$AJ1321&gt;Search!$F$5,"",1))</f>
        <v/>
      </c>
      <c r="I1321" s="9" t="str">
        <f>IF(Search!$F$7="","",IF(Search!$F$8="",IF(ISNUMBER(SEARCH(Search!$F$7,$AL1321))=TRUE,1,""),""))</f>
        <v/>
      </c>
      <c r="J1321" s="9" t="str">
        <f>IF($AL1321=Search!$F$8,1,"")</f>
        <v/>
      </c>
      <c r="K1321" s="9" t="str">
        <f>IF(Search!$I$4="","",IF(COUNTA($AS1321)=1,IF(Search!$I$4="N","N",1),""))</f>
        <v/>
      </c>
      <c r="L1321" s="9" t="str">
        <f>IF(Search!$I$5="","",IF($AS1321="RC",1,""))</f>
        <v/>
      </c>
      <c r="M1321" s="9" t="str">
        <f>IF(Search!$I$6="","",IF($AS1321="RCP",1,""))</f>
        <v/>
      </c>
      <c r="N1321" s="9" t="str">
        <f>IF(Search!$I$8="","",IF(COUNTA($AT1321)=1,IF(Search!$I$8="N","N",1),""))</f>
        <v/>
      </c>
      <c r="O1321" s="9" t="str">
        <f>IF(Search!$L$4="","",IF(COUNTA($AU1321)=1,IF(Search!$L$4="N","N",1),""))</f>
        <v/>
      </c>
      <c r="P1321" s="9" t="str">
        <f>IF(Search!$L$5="","",IF(ISNUMBER(SEARCH("Jersey",$AU1321))=TRUE,IF(Search!$L$5="N","N",1),""))</f>
        <v/>
      </c>
      <c r="Q1321" s="9" t="str">
        <f>IF(Search!$L$6="","",IF(ISNUMBER(SEARCH("Patch",$AU1321))=TRUE,IF(Search!$L$6="N","N",1),""))</f>
        <v/>
      </c>
      <c r="R1321" s="9" t="str">
        <f>IF(Search!$L$7="","",IF(ISNUMBER(SEARCH("Shield",$AU1321))=TRUE,IF(Search!$L$7="N","N",1),""))</f>
        <v/>
      </c>
      <c r="S1321" s="9" t="str">
        <f>IF(Search!$L$8="","",IF(ISNUMBER(SEARCH("Stick",$AU1321))=TRUE,IF(Search!$L$8="N","N",1),""))</f>
        <v/>
      </c>
      <c r="T1321" s="9" t="str">
        <f>IF(Search!$O$4="","",IF(COUNTA($AW1321)=1,IF(Search!$O$4="N","N",1),""))</f>
        <v/>
      </c>
      <c r="U1321" s="9" t="str">
        <f>IF(Search!$O$5="","",IF($AW1321="","",IF($AW1321&lt;Search!$O$5,"",1)))</f>
        <v/>
      </c>
      <c r="V1321" s="9" t="str">
        <f>IF(Search!$O$6="","",IF($AW1321="","",IF($AW1321&gt;Search!$O$6,"",1)))</f>
        <v/>
      </c>
      <c r="W1321" s="9" t="str">
        <f>IF(Search!$U$4="","",IF($AX1321="","",1))</f>
        <v/>
      </c>
      <c r="X1321" s="9" t="str">
        <f>IF(Search!$U$5="","",IF(ISNUMBER(SEARCH(Search!$U$5,$AX1321))=TRUE,IF(Search!$U$5="N","N",1),""))</f>
        <v/>
      </c>
      <c r="Y1321" s="9" t="str">
        <f>IF(Search!$U$6="","",IF($AY1321&lt;Search!$U$6,"",1))</f>
        <v/>
      </c>
      <c r="Z1321" s="9" t="str">
        <f>IF(Search!$R$4="","",IF(Inventory!$BA1321&lt;Search!$R$4,"",1))</f>
        <v/>
      </c>
      <c r="AA1321" s="9" t="str">
        <f>IF(Search!$R$5="","",IF($BA1321&gt;Search!$R$5,"",1))</f>
        <v/>
      </c>
      <c r="AB1321" s="9" t="str">
        <f>IF(Search!$R$6="","",IF($BB1321&lt;Search!$R$6,"",1))</f>
        <v/>
      </c>
      <c r="AC1321" s="9" t="str">
        <f>IF(Search!$R$7="","",IF($BB1321&lt;Search!$R$7,"",1))</f>
        <v/>
      </c>
      <c r="AD1321" s="45" t="str">
        <f>IF(COUNTIF($A1321:$AC1321,"n")&gt;0,"",IF(SUM($A1321:$AC1321)=COUNTA(Search!$C$4:$C$8,Search!$F$4:$F$8,Search!$I$4:$I$6,Search!$I$8,Search!$L$4:$L$8,Search!$O$4:$O$8,Search!$R$4:$R$7,Search!$U$4:$U$7)-COUNTIF(Search!$C$4:$U$7,"n"),1+LARGE($AD$1:AD1320,1),""))</f>
        <v/>
      </c>
      <c r="AE1321" s="45" t="str">
        <f t="shared" si="63"/>
        <v/>
      </c>
      <c r="AF1321" s="45" t="str">
        <f>IF(AD1321="","",COUNTIF($AE$1:$AE1320,$AE1321)+RANK($AE1321,$AE$2:$AE$10540,1))</f>
        <v/>
      </c>
      <c r="AG1321" s="45" t="str">
        <f t="shared" si="64"/>
        <v/>
      </c>
      <c r="AH1321" s="45" t="str">
        <f>IF($AD1321="","",COUNTIF($AG$1:$AG1320,$AG1321)+RANK($AG1321,$AG$1:$AG$10539,0))</f>
        <v/>
      </c>
      <c r="AI1321" s="10" t="str">
        <f t="shared" si="65"/>
        <v>2009-10 Black Diamond Ruby #202 Tyler Bozak TOR RC   /100   $</v>
      </c>
      <c r="AJ1321" s="11">
        <v>2009</v>
      </c>
      <c r="AK1321" s="17">
        <v>10</v>
      </c>
      <c r="AL1321" s="12" t="s">
        <v>867</v>
      </c>
      <c r="AM1321" s="10">
        <v>202</v>
      </c>
      <c r="AN1321" s="12" t="s">
        <v>716</v>
      </c>
      <c r="AO1321" s="9" t="s">
        <v>1904</v>
      </c>
      <c r="AP1321" s="9"/>
      <c r="AQ1321" s="9"/>
      <c r="AR1321" s="14" t="s">
        <v>2477</v>
      </c>
      <c r="AS1321" s="9" t="s">
        <v>2</v>
      </c>
      <c r="AT1321" s="9"/>
      <c r="AU1321" s="9"/>
      <c r="AV1321" s="13"/>
      <c r="AW1321" s="13">
        <v>100</v>
      </c>
      <c r="AX1321" s="9"/>
      <c r="AY1321" s="9"/>
      <c r="AZ1321" s="9"/>
      <c r="BA1321" s="33"/>
      <c r="BB1321" s="33"/>
      <c r="BC1321" s="36"/>
      <c r="BD1321" s="12" t="s">
        <v>1771</v>
      </c>
    </row>
    <row r="1322" spans="1:56" s="12" customFormat="1" x14ac:dyDescent="0.2">
      <c r="A1322" s="9" t="str">
        <f>IF(Search!$C$5="","",IF(COUNTA(Inventory!$AP1322)=1,1,""))</f>
        <v/>
      </c>
      <c r="B1322" s="9" t="str">
        <f>IF(Search!$C$4="","",IF(ISNUMBER(SEARCH(Search!$C$4,$AR1322))=TRUE,1,""))</f>
        <v/>
      </c>
      <c r="C1322" s="9" t="str">
        <f>IF(Search!$C$6="x",IF(COUNTA($AQ1322)=1,1,"N"),IF(COUNTA($AQ1322)=1,"N",""))</f>
        <v/>
      </c>
      <c r="D1322" s="9" t="str">
        <f>IF(Search!$O$8="","",IF(ISNUMBER(SEARCH(Search!$O$8,$BD1322))=TRUE,1,""))</f>
        <v/>
      </c>
      <c r="E1322" s="9" t="str">
        <f>IF(Search!$C$7="","",IF(ISNUMBER(SEARCH(Search!$C$7,$AN1322))=TRUE,1,""))</f>
        <v/>
      </c>
      <c r="F1322" s="9" t="str">
        <f>IF(Search!$C$8="","",IF(ISNUMBER(SEARCH(Search!$C$8,$AO1322))=TRUE,1,""))</f>
        <v/>
      </c>
      <c r="G1322" s="9" t="str">
        <f>IF(Search!$F$4="","",IF(Inventory!$AJ1322&lt;Search!$F$4,"",1))</f>
        <v/>
      </c>
      <c r="H1322" s="9" t="str">
        <f>IF(Search!$F$5="","",IF(Inventory!$AJ1322&gt;Search!$F$5,"",1))</f>
        <v/>
      </c>
      <c r="I1322" s="9" t="str">
        <f>IF(Search!$F$7="","",IF(Search!$F$8="",IF(ISNUMBER(SEARCH(Search!$F$7,$AL1322))=TRUE,1,""),""))</f>
        <v/>
      </c>
      <c r="J1322" s="9" t="str">
        <f>IF($AL1322=Search!$F$8,1,"")</f>
        <v/>
      </c>
      <c r="K1322" s="9" t="str">
        <f>IF(Search!$I$4="","",IF(COUNTA($AS1322)=1,IF(Search!$I$4="N","N",1),""))</f>
        <v/>
      </c>
      <c r="L1322" s="9" t="str">
        <f>IF(Search!$I$5="","",IF($AS1322="RC",1,""))</f>
        <v/>
      </c>
      <c r="M1322" s="9" t="str">
        <f>IF(Search!$I$6="","",IF($AS1322="RCP",1,""))</f>
        <v/>
      </c>
      <c r="N1322" s="9" t="str">
        <f>IF(Search!$I$8="","",IF(COUNTA($AT1322)=1,IF(Search!$I$8="N","N",1),""))</f>
        <v/>
      </c>
      <c r="O1322" s="9" t="str">
        <f>IF(Search!$L$4="","",IF(COUNTA($AU1322)=1,IF(Search!$L$4="N","N",1),""))</f>
        <v/>
      </c>
      <c r="P1322" s="9" t="str">
        <f>IF(Search!$L$5="","",IF(ISNUMBER(SEARCH("Jersey",$AU1322))=TRUE,IF(Search!$L$5="N","N",1),""))</f>
        <v/>
      </c>
      <c r="Q1322" s="9" t="str">
        <f>IF(Search!$L$6="","",IF(ISNUMBER(SEARCH("Patch",$AU1322))=TRUE,IF(Search!$L$6="N","N",1),""))</f>
        <v/>
      </c>
      <c r="R1322" s="9" t="str">
        <f>IF(Search!$L$7="","",IF(ISNUMBER(SEARCH("Shield",$AU1322))=TRUE,IF(Search!$L$7="N","N",1),""))</f>
        <v/>
      </c>
      <c r="S1322" s="9" t="str">
        <f>IF(Search!$L$8="","",IF(ISNUMBER(SEARCH("Stick",$AU1322))=TRUE,IF(Search!$L$8="N","N",1),""))</f>
        <v/>
      </c>
      <c r="T1322" s="9" t="str">
        <f>IF(Search!$O$4="","",IF(COUNTA($AW1322)=1,IF(Search!$O$4="N","N",1),""))</f>
        <v/>
      </c>
      <c r="U1322" s="9" t="str">
        <f>IF(Search!$O$5="","",IF($AW1322="","",IF($AW1322&lt;Search!$O$5,"",1)))</f>
        <v/>
      </c>
      <c r="V1322" s="9" t="str">
        <f>IF(Search!$O$6="","",IF($AW1322="","",IF($AW1322&gt;Search!$O$6,"",1)))</f>
        <v/>
      </c>
      <c r="W1322" s="9" t="str">
        <f>IF(Search!$U$4="","",IF($AX1322="","",1))</f>
        <v/>
      </c>
      <c r="X1322" s="9" t="str">
        <f>IF(Search!$U$5="","",IF(ISNUMBER(SEARCH(Search!$U$5,$AX1322))=TRUE,IF(Search!$U$5="N","N",1),""))</f>
        <v/>
      </c>
      <c r="Y1322" s="9" t="str">
        <f>IF(Search!$U$6="","",IF($AY1322&lt;Search!$U$6,"",1))</f>
        <v/>
      </c>
      <c r="Z1322" s="9" t="str">
        <f>IF(Search!$R$4="","",IF(Inventory!$BA1322&lt;Search!$R$4,"",1))</f>
        <v/>
      </c>
      <c r="AA1322" s="9" t="str">
        <f>IF(Search!$R$5="","",IF($BA1322&gt;Search!$R$5,"",1))</f>
        <v/>
      </c>
      <c r="AB1322" s="9" t="str">
        <f>IF(Search!$R$6="","",IF($BB1322&lt;Search!$R$6,"",1))</f>
        <v/>
      </c>
      <c r="AC1322" s="9" t="str">
        <f>IF(Search!$R$7="","",IF($BB1322&lt;Search!$R$7,"",1))</f>
        <v/>
      </c>
      <c r="AD1322" s="45" t="str">
        <f>IF(COUNTIF($A1322:$AC1322,"n")&gt;0,"",IF(SUM($A1322:$AC1322)=COUNTA(Search!$C$4:$C$8,Search!$F$4:$F$8,Search!$I$4:$I$6,Search!$I$8,Search!$L$4:$L$8,Search!$O$4:$O$8,Search!$R$4:$R$7,Search!$U$4:$U$7)-COUNTIF(Search!$C$4:$U$7,"n"),1+LARGE($AD$1:AD1321,1),""))</f>
        <v/>
      </c>
      <c r="AE1322" s="45" t="str">
        <f t="shared" si="63"/>
        <v/>
      </c>
      <c r="AF1322" s="45" t="str">
        <f>IF(AD1322="","",COUNTIF($AE$1:$AE1321,$AE1322)+RANK($AE1322,$AE$2:$AE$10540,1))</f>
        <v/>
      </c>
      <c r="AG1322" s="45" t="str">
        <f t="shared" si="64"/>
        <v/>
      </c>
      <c r="AH1322" s="45" t="str">
        <f>IF($AD1322="","",COUNTIF($AG$1:$AG1321,$AG1322)+RANK($AG1322,$AG$1:$AG$10539,0))</f>
        <v/>
      </c>
      <c r="AI1322" s="10" t="str">
        <f t="shared" si="65"/>
        <v>2009-10 Collector's Choice #295 Tyler Bozak TOR RC   /   $</v>
      </c>
      <c r="AJ1322" s="11">
        <v>2009</v>
      </c>
      <c r="AK1322" s="17">
        <v>10</v>
      </c>
      <c r="AL1322" s="12" t="s">
        <v>319</v>
      </c>
      <c r="AM1322" s="10">
        <v>295</v>
      </c>
      <c r="AN1322" s="12" t="s">
        <v>716</v>
      </c>
      <c r="AO1322" s="9" t="s">
        <v>1904</v>
      </c>
      <c r="AP1322" s="9"/>
      <c r="AQ1322" s="9"/>
      <c r="AR1322" s="14" t="s">
        <v>2477</v>
      </c>
      <c r="AS1322" s="9" t="s">
        <v>2</v>
      </c>
      <c r="AT1322" s="9"/>
      <c r="AU1322" s="9"/>
      <c r="AV1322" s="13"/>
      <c r="AW1322" s="13"/>
      <c r="AX1322" s="9"/>
      <c r="AY1322" s="9"/>
      <c r="AZ1322" s="9"/>
      <c r="BA1322" s="33"/>
      <c r="BB1322" s="33"/>
      <c r="BC1322" s="36"/>
      <c r="BD1322" s="12" t="s">
        <v>1771</v>
      </c>
    </row>
    <row r="1323" spans="1:56" s="12" customFormat="1" x14ac:dyDescent="0.2">
      <c r="A1323" s="9">
        <f>IF(Search!$C$5="","",IF(COUNTA(Inventory!$AP1323)=1,1,""))</f>
        <v>1</v>
      </c>
      <c r="B1323" s="9" t="str">
        <f>IF(Search!$C$4="","",IF(ISNUMBER(SEARCH(Search!$C$4,$AR1323))=TRUE,1,""))</f>
        <v/>
      </c>
      <c r="C1323" s="9" t="str">
        <f>IF(Search!$C$6="x",IF(COUNTA($AQ1323)=1,1,"N"),IF(COUNTA($AQ1323)=1,"N",""))</f>
        <v/>
      </c>
      <c r="D1323" s="9" t="str">
        <f>IF(Search!$O$8="","",IF(ISNUMBER(SEARCH(Search!$O$8,$BD1323))=TRUE,1,""))</f>
        <v/>
      </c>
      <c r="E1323" s="9" t="str">
        <f>IF(Search!$C$7="","",IF(ISNUMBER(SEARCH(Search!$C$7,$AN1323))=TRUE,1,""))</f>
        <v/>
      </c>
      <c r="F1323" s="9" t="str">
        <f>IF(Search!$C$8="","",IF(ISNUMBER(SEARCH(Search!$C$8,$AO1323))=TRUE,1,""))</f>
        <v/>
      </c>
      <c r="G1323" s="9" t="str">
        <f>IF(Search!$F$4="","",IF(Inventory!$AJ1323&lt;Search!$F$4,"",1))</f>
        <v/>
      </c>
      <c r="H1323" s="9" t="str">
        <f>IF(Search!$F$5="","",IF(Inventory!$AJ1323&gt;Search!$F$5,"",1))</f>
        <v/>
      </c>
      <c r="I1323" s="9" t="str">
        <f>IF(Search!$F$7="","",IF(Search!$F$8="",IF(ISNUMBER(SEARCH(Search!$F$7,$AL1323))=TRUE,1,""),""))</f>
        <v/>
      </c>
      <c r="J1323" s="9" t="str">
        <f>IF($AL1323=Search!$F$8,1,"")</f>
        <v/>
      </c>
      <c r="K1323" s="9" t="str">
        <f>IF(Search!$I$4="","",IF(COUNTA($AS1323)=1,IF(Search!$I$4="N","N",1),""))</f>
        <v/>
      </c>
      <c r="L1323" s="9" t="str">
        <f>IF(Search!$I$5="","",IF($AS1323="RC",1,""))</f>
        <v/>
      </c>
      <c r="M1323" s="9" t="str">
        <f>IF(Search!$I$6="","",IF($AS1323="RCP",1,""))</f>
        <v/>
      </c>
      <c r="N1323" s="9" t="str">
        <f>IF(Search!$I$8="","",IF(COUNTA($AT1323)=1,IF(Search!$I$8="N","N",1),""))</f>
        <v/>
      </c>
      <c r="O1323" s="9" t="str">
        <f>IF(Search!$L$4="","",IF(COUNTA($AU1323)=1,IF(Search!$L$4="N","N",1),""))</f>
        <v/>
      </c>
      <c r="P1323" s="9" t="str">
        <f>IF(Search!$L$5="","",IF(ISNUMBER(SEARCH("Jersey",$AU1323))=TRUE,IF(Search!$L$5="N","N",1),""))</f>
        <v/>
      </c>
      <c r="Q1323" s="9" t="str">
        <f>IF(Search!$L$6="","",IF(ISNUMBER(SEARCH("Patch",$AU1323))=TRUE,IF(Search!$L$6="N","N",1),""))</f>
        <v/>
      </c>
      <c r="R1323" s="9" t="str">
        <f>IF(Search!$L$7="","",IF(ISNUMBER(SEARCH("Shield",$AU1323))=TRUE,IF(Search!$L$7="N","N",1),""))</f>
        <v/>
      </c>
      <c r="S1323" s="9" t="str">
        <f>IF(Search!$L$8="","",IF(ISNUMBER(SEARCH("Stick",$AU1323))=TRUE,IF(Search!$L$8="N","N",1),""))</f>
        <v/>
      </c>
      <c r="T1323" s="9" t="str">
        <f>IF(Search!$O$4="","",IF(COUNTA($AW1323)=1,IF(Search!$O$4="N","N",1),""))</f>
        <v/>
      </c>
      <c r="U1323" s="9" t="str">
        <f>IF(Search!$O$5="","",IF($AW1323="","",IF($AW1323&lt;Search!$O$5,"",1)))</f>
        <v/>
      </c>
      <c r="V1323" s="9" t="str">
        <f>IF(Search!$O$6="","",IF($AW1323="","",IF($AW1323&gt;Search!$O$6,"",1)))</f>
        <v/>
      </c>
      <c r="W1323" s="9" t="str">
        <f>IF(Search!$U$4="","",IF($AX1323="","",1))</f>
        <v/>
      </c>
      <c r="X1323" s="9" t="str">
        <f>IF(Search!$U$5="","",IF(ISNUMBER(SEARCH(Search!$U$5,$AX1323))=TRUE,IF(Search!$U$5="N","N",1),""))</f>
        <v/>
      </c>
      <c r="Y1323" s="9" t="str">
        <f>IF(Search!$U$6="","",IF($AY1323&lt;Search!$U$6,"",1))</f>
        <v/>
      </c>
      <c r="Z1323" s="9" t="str">
        <f>IF(Search!$R$4="","",IF(Inventory!$BA1323&lt;Search!$R$4,"",1))</f>
        <v/>
      </c>
      <c r="AA1323" s="9" t="str">
        <f>IF(Search!$R$5="","",IF($BA1323&gt;Search!$R$5,"",1))</f>
        <v/>
      </c>
      <c r="AB1323" s="9" t="str">
        <f>IF(Search!$R$6="","",IF($BB1323&lt;Search!$R$6,"",1))</f>
        <v/>
      </c>
      <c r="AC1323" s="9" t="str">
        <f>IF(Search!$R$7="","",IF($BB1323&lt;Search!$R$7,"",1))</f>
        <v/>
      </c>
      <c r="AD1323" s="45">
        <f>IF(COUNTIF($A1323:$AC1323,"n")&gt;0,"",IF(SUM($A1323:$AC1323)=COUNTA(Search!$C$4:$C$8,Search!$F$4:$F$8,Search!$I$4:$I$6,Search!$I$8,Search!$L$4:$L$8,Search!$O$4:$O$8,Search!$R$4:$R$7,Search!$U$4:$U$7)-COUNTIF(Search!$C$4:$U$7,"n"),1+LARGE($AD$1:AD1322,1),""))</f>
        <v>53</v>
      </c>
      <c r="AE1323" s="45">
        <f t="shared" si="63"/>
        <v>1263</v>
      </c>
      <c r="AF1323" s="45">
        <f>IF(AD1323="","",COUNTIF($AE$1:$AE1322,$AE1323)+RANK($AE1323,$AE$2:$AE$10540,1))</f>
        <v>218</v>
      </c>
      <c r="AG1323" s="45">
        <f t="shared" si="64"/>
        <v>0</v>
      </c>
      <c r="AH1323" s="45">
        <f>IF($AD1323="","",COUNTIF($AG$1:$AG1322,$AG1323)+RANK($AG1323,$AG$1:$AG$10539,0))</f>
        <v>215</v>
      </c>
      <c r="AI1323" s="10" t="str">
        <f t="shared" si="65"/>
        <v>2009-10 Collector's Choice #296 Jonas Gustavsson TOR RC   /   $</v>
      </c>
      <c r="AJ1323" s="11">
        <v>2009</v>
      </c>
      <c r="AK1323" s="17">
        <v>10</v>
      </c>
      <c r="AL1323" s="12" t="s">
        <v>319</v>
      </c>
      <c r="AM1323" s="10">
        <v>296</v>
      </c>
      <c r="AN1323" s="12" t="s">
        <v>856</v>
      </c>
      <c r="AO1323" s="14" t="s">
        <v>1904</v>
      </c>
      <c r="AP1323" s="9" t="s">
        <v>1902</v>
      </c>
      <c r="AQ1323" s="9"/>
      <c r="AR1323" s="29"/>
      <c r="AS1323" s="9" t="s">
        <v>2</v>
      </c>
      <c r="AT1323" s="9"/>
      <c r="AU1323" s="9"/>
      <c r="AV1323" s="13"/>
      <c r="AW1323" s="13"/>
      <c r="AX1323" s="9"/>
      <c r="AY1323" s="9"/>
      <c r="AZ1323" s="9"/>
      <c r="BA1323" s="33"/>
      <c r="BB1323" s="33"/>
      <c r="BC1323" s="36"/>
      <c r="BD1323" s="12" t="s">
        <v>1771</v>
      </c>
    </row>
    <row r="1324" spans="1:56" s="12" customFormat="1" x14ac:dyDescent="0.2">
      <c r="A1324" s="9" t="str">
        <f>IF(Search!$C$5="","",IF(COUNTA(Inventory!$AP1324)=1,1,""))</f>
        <v/>
      </c>
      <c r="B1324" s="9" t="str">
        <f>IF(Search!$C$4="","",IF(ISNUMBER(SEARCH(Search!$C$4,$AR1324))=TRUE,1,""))</f>
        <v/>
      </c>
      <c r="C1324" s="9" t="str">
        <f>IF(Search!$C$6="x",IF(COUNTA($AQ1324)=1,1,"N"),IF(COUNTA($AQ1324)=1,"N",""))</f>
        <v/>
      </c>
      <c r="D1324" s="9" t="str">
        <f>IF(Search!$O$8="","",IF(ISNUMBER(SEARCH(Search!$O$8,$BD1324))=TRUE,1,""))</f>
        <v/>
      </c>
      <c r="E1324" s="9" t="str">
        <f>IF(Search!$C$7="","",IF(ISNUMBER(SEARCH(Search!$C$7,$AN1324))=TRUE,1,""))</f>
        <v/>
      </c>
      <c r="F1324" s="9" t="str">
        <f>IF(Search!$C$8="","",IF(ISNUMBER(SEARCH(Search!$C$8,$AO1324))=TRUE,1,""))</f>
        <v/>
      </c>
      <c r="G1324" s="9" t="str">
        <f>IF(Search!$F$4="","",IF(Inventory!$AJ1324&lt;Search!$F$4,"",1))</f>
        <v/>
      </c>
      <c r="H1324" s="9" t="str">
        <f>IF(Search!$F$5="","",IF(Inventory!$AJ1324&gt;Search!$F$5,"",1))</f>
        <v/>
      </c>
      <c r="I1324" s="9" t="str">
        <f>IF(Search!$F$7="","",IF(Search!$F$8="",IF(ISNUMBER(SEARCH(Search!$F$7,$AL1324))=TRUE,1,""),""))</f>
        <v/>
      </c>
      <c r="J1324" s="9" t="str">
        <f>IF($AL1324=Search!$F$8,1,"")</f>
        <v/>
      </c>
      <c r="K1324" s="9" t="str">
        <f>IF(Search!$I$4="","",IF(COUNTA($AS1324)=1,IF(Search!$I$4="N","N",1),""))</f>
        <v/>
      </c>
      <c r="L1324" s="9" t="str">
        <f>IF(Search!$I$5="","",IF($AS1324="RC",1,""))</f>
        <v/>
      </c>
      <c r="M1324" s="9" t="str">
        <f>IF(Search!$I$6="","",IF($AS1324="RCP",1,""))</f>
        <v/>
      </c>
      <c r="N1324" s="9" t="str">
        <f>IF(Search!$I$8="","",IF(COUNTA($AT1324)=1,IF(Search!$I$8="N","N",1),""))</f>
        <v/>
      </c>
      <c r="O1324" s="9" t="str">
        <f>IF(Search!$L$4="","",IF(COUNTA($AU1324)=1,IF(Search!$L$4="N","N",1),""))</f>
        <v/>
      </c>
      <c r="P1324" s="9" t="str">
        <f>IF(Search!$L$5="","",IF(ISNUMBER(SEARCH("Jersey",$AU1324))=TRUE,IF(Search!$L$5="N","N",1),""))</f>
        <v/>
      </c>
      <c r="Q1324" s="9" t="str">
        <f>IF(Search!$L$6="","",IF(ISNUMBER(SEARCH("Patch",$AU1324))=TRUE,IF(Search!$L$6="N","N",1),""))</f>
        <v/>
      </c>
      <c r="R1324" s="9" t="str">
        <f>IF(Search!$L$7="","",IF(ISNUMBER(SEARCH("Shield",$AU1324))=TRUE,IF(Search!$L$7="N","N",1),""))</f>
        <v/>
      </c>
      <c r="S1324" s="9" t="str">
        <f>IF(Search!$L$8="","",IF(ISNUMBER(SEARCH("Stick",$AU1324))=TRUE,IF(Search!$L$8="N","N",1),""))</f>
        <v/>
      </c>
      <c r="T1324" s="9" t="str">
        <f>IF(Search!$O$4="","",IF(COUNTA($AW1324)=1,IF(Search!$O$4="N","N",1),""))</f>
        <v/>
      </c>
      <c r="U1324" s="9" t="str">
        <f>IF(Search!$O$5="","",IF($AW1324="","",IF($AW1324&lt;Search!$O$5,"",1)))</f>
        <v/>
      </c>
      <c r="V1324" s="9" t="str">
        <f>IF(Search!$O$6="","",IF($AW1324="","",IF($AW1324&gt;Search!$O$6,"",1)))</f>
        <v/>
      </c>
      <c r="W1324" s="9" t="str">
        <f>IF(Search!$U$4="","",IF($AX1324="","",1))</f>
        <v/>
      </c>
      <c r="X1324" s="9" t="str">
        <f>IF(Search!$U$5="","",IF(ISNUMBER(SEARCH(Search!$U$5,$AX1324))=TRUE,IF(Search!$U$5="N","N",1),""))</f>
        <v/>
      </c>
      <c r="Y1324" s="9" t="str">
        <f>IF(Search!$U$6="","",IF($AY1324&lt;Search!$U$6,"",1))</f>
        <v/>
      </c>
      <c r="Z1324" s="9" t="str">
        <f>IF(Search!$R$4="","",IF(Inventory!$BA1324&lt;Search!$R$4,"",1))</f>
        <v/>
      </c>
      <c r="AA1324" s="9" t="str">
        <f>IF(Search!$R$5="","",IF($BA1324&gt;Search!$R$5,"",1))</f>
        <v/>
      </c>
      <c r="AB1324" s="9" t="str">
        <f>IF(Search!$R$6="","",IF($BB1324&lt;Search!$R$6,"",1))</f>
        <v/>
      </c>
      <c r="AC1324" s="9" t="str">
        <f>IF(Search!$R$7="","",IF($BB1324&lt;Search!$R$7,"",1))</f>
        <v/>
      </c>
      <c r="AD1324" s="45" t="str">
        <f>IF(COUNTIF($A1324:$AC1324,"n")&gt;0,"",IF(SUM($A1324:$AC1324)=COUNTA(Search!$C$4:$C$8,Search!$F$4:$F$8,Search!$I$4:$I$6,Search!$I$8,Search!$L$4:$L$8,Search!$O$4:$O$8,Search!$R$4:$R$7,Search!$U$4:$U$7)-COUNTIF(Search!$C$4:$U$7,"n"),1+LARGE($AD$1:AD1323,1),""))</f>
        <v/>
      </c>
      <c r="AE1324" s="45" t="str">
        <f t="shared" si="63"/>
        <v/>
      </c>
      <c r="AF1324" s="45" t="str">
        <f>IF(AD1324="","",COUNTIF($AE$1:$AE1323,$AE1324)+RANK($AE1324,$AE$2:$AE$10540,1))</f>
        <v/>
      </c>
      <c r="AG1324" s="45" t="str">
        <f t="shared" si="64"/>
        <v/>
      </c>
      <c r="AH1324" s="45" t="str">
        <f>IF($AD1324="","",COUNTIF($AG$1:$AG1323,$AG1324)+RANK($AG1324,$AG$1:$AG$10539,0))</f>
        <v/>
      </c>
      <c r="AI1324" s="10" t="str">
        <f t="shared" si="65"/>
        <v>2009-10 Collector's Choice Reserve #43 Mikhail Grabovski     /   $</v>
      </c>
      <c r="AJ1324" s="11">
        <v>2009</v>
      </c>
      <c r="AK1324" s="17">
        <v>10</v>
      </c>
      <c r="AL1324" s="12" t="s">
        <v>868</v>
      </c>
      <c r="AM1324" s="10">
        <v>43</v>
      </c>
      <c r="AN1324" s="12" t="s">
        <v>660</v>
      </c>
      <c r="AO1324" s="9"/>
      <c r="AP1324" s="9"/>
      <c r="AQ1324" s="9"/>
      <c r="AR1324" s="14"/>
      <c r="AS1324" s="9"/>
      <c r="AT1324" s="9"/>
      <c r="AU1324" s="9"/>
      <c r="AV1324" s="13"/>
      <c r="AW1324" s="13"/>
      <c r="AX1324" s="9"/>
      <c r="AY1324" s="9"/>
      <c r="AZ1324" s="9"/>
      <c r="BA1324" s="33"/>
      <c r="BB1324" s="33"/>
      <c r="BC1324" s="36"/>
      <c r="BD1324" s="12" t="s">
        <v>1771</v>
      </c>
    </row>
    <row r="1325" spans="1:56" s="12" customFormat="1" x14ac:dyDescent="0.2">
      <c r="A1325" s="9" t="str">
        <f>IF(Search!$C$5="","",IF(COUNTA(Inventory!$AP1325)=1,1,""))</f>
        <v/>
      </c>
      <c r="B1325" s="9" t="str">
        <f>IF(Search!$C$4="","",IF(ISNUMBER(SEARCH(Search!$C$4,$AR1325))=TRUE,1,""))</f>
        <v/>
      </c>
      <c r="C1325" s="9" t="str">
        <f>IF(Search!$C$6="x",IF(COUNTA($AQ1325)=1,1,"N"),IF(COUNTA($AQ1325)=1,"N",""))</f>
        <v/>
      </c>
      <c r="D1325" s="9" t="str">
        <f>IF(Search!$O$8="","",IF(ISNUMBER(SEARCH(Search!$O$8,$BD1325))=TRUE,1,""))</f>
        <v/>
      </c>
      <c r="E1325" s="9" t="str">
        <f>IF(Search!$C$7="","",IF(ISNUMBER(SEARCH(Search!$C$7,$AN1325))=TRUE,1,""))</f>
        <v/>
      </c>
      <c r="F1325" s="9" t="str">
        <f>IF(Search!$C$8="","",IF(ISNUMBER(SEARCH(Search!$C$8,$AO1325))=TRUE,1,""))</f>
        <v/>
      </c>
      <c r="G1325" s="9" t="str">
        <f>IF(Search!$F$4="","",IF(Inventory!$AJ1325&lt;Search!$F$4,"",1))</f>
        <v/>
      </c>
      <c r="H1325" s="9" t="str">
        <f>IF(Search!$F$5="","",IF(Inventory!$AJ1325&gt;Search!$F$5,"",1))</f>
        <v/>
      </c>
      <c r="I1325" s="9" t="str">
        <f>IF(Search!$F$7="","",IF(Search!$F$8="",IF(ISNUMBER(SEARCH(Search!$F$7,$AL1325))=TRUE,1,""),""))</f>
        <v/>
      </c>
      <c r="J1325" s="9" t="str">
        <f>IF($AL1325=Search!$F$8,1,"")</f>
        <v/>
      </c>
      <c r="K1325" s="9" t="str">
        <f>IF(Search!$I$4="","",IF(COUNTA($AS1325)=1,IF(Search!$I$4="N","N",1),""))</f>
        <v/>
      </c>
      <c r="L1325" s="9" t="str">
        <f>IF(Search!$I$5="","",IF($AS1325="RC",1,""))</f>
        <v/>
      </c>
      <c r="M1325" s="9" t="str">
        <f>IF(Search!$I$6="","",IF($AS1325="RCP",1,""))</f>
        <v/>
      </c>
      <c r="N1325" s="9" t="str">
        <f>IF(Search!$I$8="","",IF(COUNTA($AT1325)=1,IF(Search!$I$8="N","N",1),""))</f>
        <v/>
      </c>
      <c r="O1325" s="9" t="str">
        <f>IF(Search!$L$4="","",IF(COUNTA($AU1325)=1,IF(Search!$L$4="N","N",1),""))</f>
        <v/>
      </c>
      <c r="P1325" s="9" t="str">
        <f>IF(Search!$L$5="","",IF(ISNUMBER(SEARCH("Jersey",$AU1325))=TRUE,IF(Search!$L$5="N","N",1),""))</f>
        <v/>
      </c>
      <c r="Q1325" s="9" t="str">
        <f>IF(Search!$L$6="","",IF(ISNUMBER(SEARCH("Patch",$AU1325))=TRUE,IF(Search!$L$6="N","N",1),""))</f>
        <v/>
      </c>
      <c r="R1325" s="9" t="str">
        <f>IF(Search!$L$7="","",IF(ISNUMBER(SEARCH("Shield",$AU1325))=TRUE,IF(Search!$L$7="N","N",1),""))</f>
        <v/>
      </c>
      <c r="S1325" s="9" t="str">
        <f>IF(Search!$L$8="","",IF(ISNUMBER(SEARCH("Stick",$AU1325))=TRUE,IF(Search!$L$8="N","N",1),""))</f>
        <v/>
      </c>
      <c r="T1325" s="9" t="str">
        <f>IF(Search!$O$4="","",IF(COUNTA($AW1325)=1,IF(Search!$O$4="N","N",1),""))</f>
        <v/>
      </c>
      <c r="U1325" s="9" t="str">
        <f>IF(Search!$O$5="","",IF($AW1325="","",IF($AW1325&lt;Search!$O$5,"",1)))</f>
        <v/>
      </c>
      <c r="V1325" s="9" t="str">
        <f>IF(Search!$O$6="","",IF($AW1325="","",IF($AW1325&gt;Search!$O$6,"",1)))</f>
        <v/>
      </c>
      <c r="W1325" s="9" t="str">
        <f>IF(Search!$U$4="","",IF($AX1325="","",1))</f>
        <v/>
      </c>
      <c r="X1325" s="9" t="str">
        <f>IF(Search!$U$5="","",IF(ISNUMBER(SEARCH(Search!$U$5,$AX1325))=TRUE,IF(Search!$U$5="N","N",1),""))</f>
        <v/>
      </c>
      <c r="Y1325" s="9" t="str">
        <f>IF(Search!$U$6="","",IF($AY1325&lt;Search!$U$6,"",1))</f>
        <v/>
      </c>
      <c r="Z1325" s="9" t="str">
        <f>IF(Search!$R$4="","",IF(Inventory!$BA1325&lt;Search!$R$4,"",1))</f>
        <v/>
      </c>
      <c r="AA1325" s="9" t="str">
        <f>IF(Search!$R$5="","",IF($BA1325&gt;Search!$R$5,"",1))</f>
        <v/>
      </c>
      <c r="AB1325" s="9" t="str">
        <f>IF(Search!$R$6="","",IF($BB1325&lt;Search!$R$6,"",1))</f>
        <v/>
      </c>
      <c r="AC1325" s="9" t="str">
        <f>IF(Search!$R$7="","",IF($BB1325&lt;Search!$R$7,"",1))</f>
        <v/>
      </c>
      <c r="AD1325" s="45" t="str">
        <f>IF(COUNTIF($A1325:$AC1325,"n")&gt;0,"",IF(SUM($A1325:$AC1325)=COUNTA(Search!$C$4:$C$8,Search!$F$4:$F$8,Search!$I$4:$I$6,Search!$I$8,Search!$L$4:$L$8,Search!$O$4:$O$8,Search!$R$4:$R$7,Search!$U$4:$U$7)-COUNTIF(Search!$C$4:$U$7,"n"),1+LARGE($AD$1:AD1324,1),""))</f>
        <v/>
      </c>
      <c r="AE1325" s="45" t="str">
        <f t="shared" si="63"/>
        <v/>
      </c>
      <c r="AF1325" s="45" t="str">
        <f>IF(AD1325="","",COUNTIF($AE$1:$AE1324,$AE1325)+RANK($AE1325,$AE$2:$AE$10540,1))</f>
        <v/>
      </c>
      <c r="AG1325" s="45" t="str">
        <f t="shared" si="64"/>
        <v/>
      </c>
      <c r="AH1325" s="45" t="str">
        <f>IF($AD1325="","",COUNTIF($AG$1:$AG1324,$AG1325)+RANK($AG1325,$AG$1:$AG$10539,0))</f>
        <v/>
      </c>
      <c r="AI1325" s="10" t="str">
        <f t="shared" si="65"/>
        <v>2009-10 Collector's Choice Reserve #295 Tyler Bozak TOR RCP   /   $</v>
      </c>
      <c r="AJ1325" s="11">
        <v>2009</v>
      </c>
      <c r="AK1325" s="17">
        <v>10</v>
      </c>
      <c r="AL1325" s="12" t="s">
        <v>868</v>
      </c>
      <c r="AM1325" s="10">
        <v>295</v>
      </c>
      <c r="AN1325" s="12" t="s">
        <v>716</v>
      </c>
      <c r="AO1325" s="9" t="s">
        <v>1904</v>
      </c>
      <c r="AP1325" s="9"/>
      <c r="AQ1325" s="9"/>
      <c r="AR1325" s="14" t="s">
        <v>2477</v>
      </c>
      <c r="AS1325" s="9" t="s">
        <v>1944</v>
      </c>
      <c r="AT1325" s="9"/>
      <c r="AU1325" s="9"/>
      <c r="AV1325" s="13"/>
      <c r="AW1325" s="13"/>
      <c r="AX1325" s="9"/>
      <c r="AY1325" s="9"/>
      <c r="AZ1325" s="9"/>
      <c r="BA1325" s="33"/>
      <c r="BB1325" s="33"/>
      <c r="BC1325" s="36"/>
      <c r="BD1325" s="12" t="s">
        <v>1771</v>
      </c>
    </row>
    <row r="1326" spans="1:56" s="12" customFormat="1" x14ac:dyDescent="0.2">
      <c r="A1326" s="9" t="str">
        <f>IF(Search!$C$5="","",IF(COUNTA(Inventory!$AP1326)=1,1,""))</f>
        <v/>
      </c>
      <c r="B1326" s="9" t="str">
        <f>IF(Search!$C$4="","",IF(ISNUMBER(SEARCH(Search!$C$4,$AR1326))=TRUE,1,""))</f>
        <v/>
      </c>
      <c r="C1326" s="9" t="str">
        <f>IF(Search!$C$6="x",IF(COUNTA($AQ1326)=1,1,"N"),IF(COUNTA($AQ1326)=1,"N",""))</f>
        <v/>
      </c>
      <c r="D1326" s="9" t="str">
        <f>IF(Search!$O$8="","",IF(ISNUMBER(SEARCH(Search!$O$8,$BD1326))=TRUE,1,""))</f>
        <v/>
      </c>
      <c r="E1326" s="9" t="str">
        <f>IF(Search!$C$7="","",IF(ISNUMBER(SEARCH(Search!$C$7,$AN1326))=TRUE,1,""))</f>
        <v/>
      </c>
      <c r="F1326" s="9" t="str">
        <f>IF(Search!$C$8="","",IF(ISNUMBER(SEARCH(Search!$C$8,$AO1326))=TRUE,1,""))</f>
        <v/>
      </c>
      <c r="G1326" s="9" t="str">
        <f>IF(Search!$F$4="","",IF(Inventory!$AJ1326&lt;Search!$F$4,"",1))</f>
        <v/>
      </c>
      <c r="H1326" s="9" t="str">
        <f>IF(Search!$F$5="","",IF(Inventory!$AJ1326&gt;Search!$F$5,"",1))</f>
        <v/>
      </c>
      <c r="I1326" s="9" t="str">
        <f>IF(Search!$F$7="","",IF(Search!$F$8="",IF(ISNUMBER(SEARCH(Search!$F$7,$AL1326))=TRUE,1,""),""))</f>
        <v/>
      </c>
      <c r="J1326" s="9" t="str">
        <f>IF($AL1326=Search!$F$8,1,"")</f>
        <v/>
      </c>
      <c r="K1326" s="9" t="str">
        <f>IF(Search!$I$4="","",IF(COUNTA($AS1326)=1,IF(Search!$I$4="N","N",1),""))</f>
        <v/>
      </c>
      <c r="L1326" s="9" t="str">
        <f>IF(Search!$I$5="","",IF($AS1326="RC",1,""))</f>
        <v/>
      </c>
      <c r="M1326" s="9" t="str">
        <f>IF(Search!$I$6="","",IF($AS1326="RCP",1,""))</f>
        <v/>
      </c>
      <c r="N1326" s="9" t="str">
        <f>IF(Search!$I$8="","",IF(COUNTA($AT1326)=1,IF(Search!$I$8="N","N",1),""))</f>
        <v/>
      </c>
      <c r="O1326" s="9" t="str">
        <f>IF(Search!$L$4="","",IF(COUNTA($AU1326)=1,IF(Search!$L$4="N","N",1),""))</f>
        <v/>
      </c>
      <c r="P1326" s="9" t="str">
        <f>IF(Search!$L$5="","",IF(ISNUMBER(SEARCH("Jersey",$AU1326))=TRUE,IF(Search!$L$5="N","N",1),""))</f>
        <v/>
      </c>
      <c r="Q1326" s="9" t="str">
        <f>IF(Search!$L$6="","",IF(ISNUMBER(SEARCH("Patch",$AU1326))=TRUE,IF(Search!$L$6="N","N",1),""))</f>
        <v/>
      </c>
      <c r="R1326" s="9" t="str">
        <f>IF(Search!$L$7="","",IF(ISNUMBER(SEARCH("Shield",$AU1326))=TRUE,IF(Search!$L$7="N","N",1),""))</f>
        <v/>
      </c>
      <c r="S1326" s="9" t="str">
        <f>IF(Search!$L$8="","",IF(ISNUMBER(SEARCH("Stick",$AU1326))=TRUE,IF(Search!$L$8="N","N",1),""))</f>
        <v/>
      </c>
      <c r="T1326" s="9" t="str">
        <f>IF(Search!$O$4="","",IF(COUNTA($AW1326)=1,IF(Search!$O$4="N","N",1),""))</f>
        <v/>
      </c>
      <c r="U1326" s="9" t="str">
        <f>IF(Search!$O$5="","",IF($AW1326="","",IF($AW1326&lt;Search!$O$5,"",1)))</f>
        <v/>
      </c>
      <c r="V1326" s="9" t="str">
        <f>IF(Search!$O$6="","",IF($AW1326="","",IF($AW1326&gt;Search!$O$6,"",1)))</f>
        <v/>
      </c>
      <c r="W1326" s="9" t="str">
        <f>IF(Search!$U$4="","",IF($AX1326="","",1))</f>
        <v/>
      </c>
      <c r="X1326" s="9" t="str">
        <f>IF(Search!$U$5="","",IF(ISNUMBER(SEARCH(Search!$U$5,$AX1326))=TRUE,IF(Search!$U$5="N","N",1),""))</f>
        <v/>
      </c>
      <c r="Y1326" s="9" t="str">
        <f>IF(Search!$U$6="","",IF($AY1326&lt;Search!$U$6,"",1))</f>
        <v/>
      </c>
      <c r="Z1326" s="9" t="str">
        <f>IF(Search!$R$4="","",IF(Inventory!$BA1326&lt;Search!$R$4,"",1))</f>
        <v/>
      </c>
      <c r="AA1326" s="9" t="str">
        <f>IF(Search!$R$5="","",IF($BA1326&gt;Search!$R$5,"",1))</f>
        <v/>
      </c>
      <c r="AB1326" s="9" t="str">
        <f>IF(Search!$R$6="","",IF($BB1326&lt;Search!$R$6,"",1))</f>
        <v/>
      </c>
      <c r="AC1326" s="9" t="str">
        <f>IF(Search!$R$7="","",IF($BB1326&lt;Search!$R$7,"",1))</f>
        <v/>
      </c>
      <c r="AD1326" s="45" t="str">
        <f>IF(COUNTIF($A1326:$AC1326,"n")&gt;0,"",IF(SUM($A1326:$AC1326)=COUNTA(Search!$C$4:$C$8,Search!$F$4:$F$8,Search!$I$4:$I$6,Search!$I$8,Search!$L$4:$L$8,Search!$O$4:$O$8,Search!$R$4:$R$7,Search!$U$4:$U$7)-COUNTIF(Search!$C$4:$U$7,"n"),1+LARGE($AD$1:AD1325,1),""))</f>
        <v/>
      </c>
      <c r="AE1326" s="45" t="str">
        <f t="shared" si="63"/>
        <v/>
      </c>
      <c r="AF1326" s="45" t="str">
        <f>IF(AD1326="","",COUNTIF($AE$1:$AE1325,$AE1326)+RANK($AE1326,$AE$2:$AE$10540,1))</f>
        <v/>
      </c>
      <c r="AG1326" s="45" t="str">
        <f t="shared" si="64"/>
        <v/>
      </c>
      <c r="AH1326" s="45" t="str">
        <f>IF($AD1326="","",COUNTIF($AG$1:$AG1325,$AG1326)+RANK($AG1326,$AG$1:$AG$10539,0))</f>
        <v/>
      </c>
      <c r="AI1326" s="10" t="str">
        <f t="shared" si="65"/>
        <v>2009-10 ITG Superlative Famous Fabrics First Goal Jerseys Silver #FG04 Frank Mahovlich TOR   Jersey /   $</v>
      </c>
      <c r="AJ1326" s="11">
        <v>2009</v>
      </c>
      <c r="AK1326" s="17">
        <v>10</v>
      </c>
      <c r="AL1326" s="12" t="s">
        <v>869</v>
      </c>
      <c r="AM1326" s="10" t="s">
        <v>870</v>
      </c>
      <c r="AN1326" s="12" t="s">
        <v>47</v>
      </c>
      <c r="AO1326" s="9" t="s">
        <v>1904</v>
      </c>
      <c r="AP1326" s="9"/>
      <c r="AQ1326" s="9"/>
      <c r="AR1326" s="14" t="s">
        <v>2126</v>
      </c>
      <c r="AS1326" s="9"/>
      <c r="AT1326" s="9"/>
      <c r="AU1326" s="9" t="s">
        <v>18</v>
      </c>
      <c r="AV1326" s="13"/>
      <c r="AW1326" s="13"/>
      <c r="AX1326" s="9"/>
      <c r="AY1326" s="9"/>
      <c r="AZ1326" s="9"/>
      <c r="BA1326" s="33"/>
      <c r="BB1326" s="33"/>
      <c r="BC1326" s="36"/>
      <c r="BD1326" s="12" t="s">
        <v>1771</v>
      </c>
    </row>
    <row r="1327" spans="1:56" s="12" customFormat="1" x14ac:dyDescent="0.2">
      <c r="A1327" s="9">
        <f>IF(Search!$C$5="","",IF(COUNTA(Inventory!$AP1327)=1,1,""))</f>
        <v>1</v>
      </c>
      <c r="B1327" s="9" t="str">
        <f>IF(Search!$C$4="","",IF(ISNUMBER(SEARCH(Search!$C$4,$AR1327))=TRUE,1,""))</f>
        <v/>
      </c>
      <c r="C1327" s="9" t="str">
        <f>IF(Search!$C$6="x",IF(COUNTA($AQ1327)=1,1,"N"),IF(COUNTA($AQ1327)=1,"N",""))</f>
        <v/>
      </c>
      <c r="D1327" s="9" t="str">
        <f>IF(Search!$O$8="","",IF(ISNUMBER(SEARCH(Search!$O$8,$BD1327))=TRUE,1,""))</f>
        <v/>
      </c>
      <c r="E1327" s="9" t="str">
        <f>IF(Search!$C$7="","",IF(ISNUMBER(SEARCH(Search!$C$7,$AN1327))=TRUE,1,""))</f>
        <v/>
      </c>
      <c r="F1327" s="9" t="str">
        <f>IF(Search!$C$8="","",IF(ISNUMBER(SEARCH(Search!$C$8,$AO1327))=TRUE,1,""))</f>
        <v/>
      </c>
      <c r="G1327" s="9" t="str">
        <f>IF(Search!$F$4="","",IF(Inventory!$AJ1327&lt;Search!$F$4,"",1))</f>
        <v/>
      </c>
      <c r="H1327" s="9" t="str">
        <f>IF(Search!$F$5="","",IF(Inventory!$AJ1327&gt;Search!$F$5,"",1))</f>
        <v/>
      </c>
      <c r="I1327" s="9" t="str">
        <f>IF(Search!$F$7="","",IF(Search!$F$8="",IF(ISNUMBER(SEARCH(Search!$F$7,$AL1327))=TRUE,1,""),""))</f>
        <v/>
      </c>
      <c r="J1327" s="9" t="str">
        <f>IF($AL1327=Search!$F$8,1,"")</f>
        <v/>
      </c>
      <c r="K1327" s="9" t="str">
        <f>IF(Search!$I$4="","",IF(COUNTA($AS1327)=1,IF(Search!$I$4="N","N",1),""))</f>
        <v/>
      </c>
      <c r="L1327" s="9" t="str">
        <f>IF(Search!$I$5="","",IF($AS1327="RC",1,""))</f>
        <v/>
      </c>
      <c r="M1327" s="9" t="str">
        <f>IF(Search!$I$6="","",IF($AS1327="RCP",1,""))</f>
        <v/>
      </c>
      <c r="N1327" s="9" t="str">
        <f>IF(Search!$I$8="","",IF(COUNTA($AT1327)=1,IF(Search!$I$8="N","N",1),""))</f>
        <v/>
      </c>
      <c r="O1327" s="9" t="str">
        <f>IF(Search!$L$4="","",IF(COUNTA($AU1327)=1,IF(Search!$L$4="N","N",1),""))</f>
        <v/>
      </c>
      <c r="P1327" s="9" t="str">
        <f>IF(Search!$L$5="","",IF(ISNUMBER(SEARCH("Jersey",$AU1327))=TRUE,IF(Search!$L$5="N","N",1),""))</f>
        <v/>
      </c>
      <c r="Q1327" s="9" t="str">
        <f>IF(Search!$L$6="","",IF(ISNUMBER(SEARCH("Patch",$AU1327))=TRUE,IF(Search!$L$6="N","N",1),""))</f>
        <v/>
      </c>
      <c r="R1327" s="9" t="str">
        <f>IF(Search!$L$7="","",IF(ISNUMBER(SEARCH("Shield",$AU1327))=TRUE,IF(Search!$L$7="N","N",1),""))</f>
        <v/>
      </c>
      <c r="S1327" s="9" t="str">
        <f>IF(Search!$L$8="","",IF(ISNUMBER(SEARCH("Stick",$AU1327))=TRUE,IF(Search!$L$8="N","N",1),""))</f>
        <v/>
      </c>
      <c r="T1327" s="9" t="str">
        <f>IF(Search!$O$4="","",IF(COUNTA($AW1327)=1,IF(Search!$O$4="N","N",1),""))</f>
        <v/>
      </c>
      <c r="U1327" s="9" t="str">
        <f>IF(Search!$O$5="","",IF($AW1327="","",IF($AW1327&lt;Search!$O$5,"",1)))</f>
        <v/>
      </c>
      <c r="V1327" s="9" t="str">
        <f>IF(Search!$O$6="","",IF($AW1327="","",IF($AW1327&gt;Search!$O$6,"",1)))</f>
        <v/>
      </c>
      <c r="W1327" s="9" t="str">
        <f>IF(Search!$U$4="","",IF($AX1327="","",1))</f>
        <v/>
      </c>
      <c r="X1327" s="9" t="str">
        <f>IF(Search!$U$5="","",IF(ISNUMBER(SEARCH(Search!$U$5,$AX1327))=TRUE,IF(Search!$U$5="N","N",1),""))</f>
        <v/>
      </c>
      <c r="Y1327" s="9" t="str">
        <f>IF(Search!$U$6="","",IF($AY1327&lt;Search!$U$6,"",1))</f>
        <v/>
      </c>
      <c r="Z1327" s="9" t="str">
        <f>IF(Search!$R$4="","",IF(Inventory!$BA1327&lt;Search!$R$4,"",1))</f>
        <v/>
      </c>
      <c r="AA1327" s="9" t="str">
        <f>IF(Search!$R$5="","",IF($BA1327&gt;Search!$R$5,"",1))</f>
        <v/>
      </c>
      <c r="AB1327" s="9" t="str">
        <f>IF(Search!$R$6="","",IF($BB1327&lt;Search!$R$6,"",1))</f>
        <v/>
      </c>
      <c r="AC1327" s="9" t="str">
        <f>IF(Search!$R$7="","",IF($BB1327&lt;Search!$R$7,"",1))</f>
        <v/>
      </c>
      <c r="AD1327" s="45">
        <f>IF(COUNTIF($A1327:$AC1327,"n")&gt;0,"",IF(SUM($A1327:$AC1327)=COUNTA(Search!$C$4:$C$8,Search!$F$4:$F$8,Search!$I$4:$I$6,Search!$I$8,Search!$L$4:$L$8,Search!$O$4:$O$8,Search!$R$4:$R$7,Search!$U$4:$U$7)-COUNTIF(Search!$C$4:$U$7,"n"),1+LARGE($AD$1:AD1326,1),""))</f>
        <v>54</v>
      </c>
      <c r="AE1327" s="45">
        <f t="shared" si="63"/>
        <v>1051</v>
      </c>
      <c r="AF1327" s="45">
        <f>IF(AD1327="","",COUNTIF($AE$1:$AE1326,$AE1327)+RANK($AE1327,$AE$2:$AE$10540,1))</f>
        <v>173</v>
      </c>
      <c r="AG1327" s="45">
        <f t="shared" si="64"/>
        <v>0</v>
      </c>
      <c r="AH1327" s="45">
        <f>IF($AD1327="","",COUNTIF($AG$1:$AG1326,$AG1327)+RANK($AG1327,$AG$1:$AG$10539,0))</f>
        <v>216</v>
      </c>
      <c r="AI1327" s="10" t="str">
        <f t="shared" si="65"/>
        <v>2009-10 O-Pee-Chee #782 James Reimer TOR RC   /   $</v>
      </c>
      <c r="AJ1327" s="11">
        <v>2009</v>
      </c>
      <c r="AK1327" s="17">
        <v>10</v>
      </c>
      <c r="AL1327" s="12" t="s">
        <v>53</v>
      </c>
      <c r="AM1327" s="10">
        <v>782</v>
      </c>
      <c r="AN1327" s="12" t="s">
        <v>715</v>
      </c>
      <c r="AO1327" s="9" t="s">
        <v>1904</v>
      </c>
      <c r="AP1327" s="9" t="s">
        <v>1902</v>
      </c>
      <c r="AQ1327" s="9"/>
      <c r="AR1327" s="14"/>
      <c r="AS1327" s="9" t="s">
        <v>2</v>
      </c>
      <c r="AT1327" s="9"/>
      <c r="AU1327" s="9"/>
      <c r="AV1327" s="13"/>
      <c r="AW1327" s="13"/>
      <c r="AX1327" s="9"/>
      <c r="AY1327" s="9"/>
      <c r="AZ1327" s="9"/>
      <c r="BA1327" s="33"/>
      <c r="BB1327" s="33"/>
      <c r="BC1327" s="36"/>
      <c r="BD1327" s="12" t="s">
        <v>1771</v>
      </c>
    </row>
    <row r="1328" spans="1:56" s="12" customFormat="1" x14ac:dyDescent="0.2">
      <c r="A1328" s="9" t="str">
        <f>IF(Search!$C$5="","",IF(COUNTA(Inventory!$AP1328)=1,1,""))</f>
        <v/>
      </c>
      <c r="B1328" s="9" t="str">
        <f>IF(Search!$C$4="","",IF(ISNUMBER(SEARCH(Search!$C$4,$AR1328))=TRUE,1,""))</f>
        <v/>
      </c>
      <c r="C1328" s="9" t="str">
        <f>IF(Search!$C$6="x",IF(COUNTA($AQ1328)=1,1,"N"),IF(COUNTA($AQ1328)=1,"N",""))</f>
        <v/>
      </c>
      <c r="D1328" s="9" t="str">
        <f>IF(Search!$O$8="","",IF(ISNUMBER(SEARCH(Search!$O$8,$BD1328))=TRUE,1,""))</f>
        <v/>
      </c>
      <c r="E1328" s="9" t="str">
        <f>IF(Search!$C$7="","",IF(ISNUMBER(SEARCH(Search!$C$7,$AN1328))=TRUE,1,""))</f>
        <v/>
      </c>
      <c r="F1328" s="9" t="str">
        <f>IF(Search!$C$8="","",IF(ISNUMBER(SEARCH(Search!$C$8,$AO1328))=TRUE,1,""))</f>
        <v/>
      </c>
      <c r="G1328" s="9" t="str">
        <f>IF(Search!$F$4="","",IF(Inventory!$AJ1328&lt;Search!$F$4,"",1))</f>
        <v/>
      </c>
      <c r="H1328" s="9" t="str">
        <f>IF(Search!$F$5="","",IF(Inventory!$AJ1328&gt;Search!$F$5,"",1))</f>
        <v/>
      </c>
      <c r="I1328" s="9" t="str">
        <f>IF(Search!$F$7="","",IF(Search!$F$8="",IF(ISNUMBER(SEARCH(Search!$F$7,$AL1328))=TRUE,1,""),""))</f>
        <v/>
      </c>
      <c r="J1328" s="9" t="str">
        <f>IF($AL1328=Search!$F$8,1,"")</f>
        <v/>
      </c>
      <c r="K1328" s="9" t="str">
        <f>IF(Search!$I$4="","",IF(COUNTA($AS1328)=1,IF(Search!$I$4="N","N",1),""))</f>
        <v/>
      </c>
      <c r="L1328" s="9" t="str">
        <f>IF(Search!$I$5="","",IF($AS1328="RC",1,""))</f>
        <v/>
      </c>
      <c r="M1328" s="9" t="str">
        <f>IF(Search!$I$6="","",IF($AS1328="RCP",1,""))</f>
        <v/>
      </c>
      <c r="N1328" s="9" t="str">
        <f>IF(Search!$I$8="","",IF(COUNTA($AT1328)=1,IF(Search!$I$8="N","N",1),""))</f>
        <v/>
      </c>
      <c r="O1328" s="9" t="str">
        <f>IF(Search!$L$4="","",IF(COUNTA($AU1328)=1,IF(Search!$L$4="N","N",1),""))</f>
        <v/>
      </c>
      <c r="P1328" s="9" t="str">
        <f>IF(Search!$L$5="","",IF(ISNUMBER(SEARCH("Jersey",$AU1328))=TRUE,IF(Search!$L$5="N","N",1),""))</f>
        <v/>
      </c>
      <c r="Q1328" s="9" t="str">
        <f>IF(Search!$L$6="","",IF(ISNUMBER(SEARCH("Patch",$AU1328))=TRUE,IF(Search!$L$6="N","N",1),""))</f>
        <v/>
      </c>
      <c r="R1328" s="9" t="str">
        <f>IF(Search!$L$7="","",IF(ISNUMBER(SEARCH("Shield",$AU1328))=TRUE,IF(Search!$L$7="N","N",1),""))</f>
        <v/>
      </c>
      <c r="S1328" s="9" t="str">
        <f>IF(Search!$L$8="","",IF(ISNUMBER(SEARCH("Stick",$AU1328))=TRUE,IF(Search!$L$8="N","N",1),""))</f>
        <v/>
      </c>
      <c r="T1328" s="9" t="str">
        <f>IF(Search!$O$4="","",IF(COUNTA($AW1328)=1,IF(Search!$O$4="N","N",1),""))</f>
        <v/>
      </c>
      <c r="U1328" s="9" t="str">
        <f>IF(Search!$O$5="","",IF($AW1328="","",IF($AW1328&lt;Search!$O$5,"",1)))</f>
        <v/>
      </c>
      <c r="V1328" s="9" t="str">
        <f>IF(Search!$O$6="","",IF($AW1328="","",IF($AW1328&gt;Search!$O$6,"",1)))</f>
        <v/>
      </c>
      <c r="W1328" s="9" t="str">
        <f>IF(Search!$U$4="","",IF($AX1328="","",1))</f>
        <v/>
      </c>
      <c r="X1328" s="9" t="str">
        <f>IF(Search!$U$5="","",IF(ISNUMBER(SEARCH(Search!$U$5,$AX1328))=TRUE,IF(Search!$U$5="N","N",1),""))</f>
        <v/>
      </c>
      <c r="Y1328" s="9" t="str">
        <f>IF(Search!$U$6="","",IF($AY1328&lt;Search!$U$6,"",1))</f>
        <v/>
      </c>
      <c r="Z1328" s="9" t="str">
        <f>IF(Search!$R$4="","",IF(Inventory!$BA1328&lt;Search!$R$4,"",1))</f>
        <v/>
      </c>
      <c r="AA1328" s="9" t="str">
        <f>IF(Search!$R$5="","",IF($BA1328&gt;Search!$R$5,"",1))</f>
        <v/>
      </c>
      <c r="AB1328" s="9" t="str">
        <f>IF(Search!$R$6="","",IF($BB1328&lt;Search!$R$6,"",1))</f>
        <v/>
      </c>
      <c r="AC1328" s="9" t="str">
        <f>IF(Search!$R$7="","",IF($BB1328&lt;Search!$R$7,"",1))</f>
        <v/>
      </c>
      <c r="AD1328" s="45" t="str">
        <f>IF(COUNTIF($A1328:$AC1328,"n")&gt;0,"",IF(SUM($A1328:$AC1328)=COUNTA(Search!$C$4:$C$8,Search!$F$4:$F$8,Search!$I$4:$I$6,Search!$I$8,Search!$L$4:$L$8,Search!$O$4:$O$8,Search!$R$4:$R$7,Search!$U$4:$U$7)-COUNTIF(Search!$C$4:$U$7,"n"),1+LARGE($AD$1:AD1327,1),""))</f>
        <v/>
      </c>
      <c r="AE1328" s="45" t="str">
        <f t="shared" si="63"/>
        <v/>
      </c>
      <c r="AF1328" s="45" t="str">
        <f>IF(AD1328="","",COUNTIF($AE$1:$AE1327,$AE1328)+RANK($AE1328,$AE$2:$AE$10540,1))</f>
        <v/>
      </c>
      <c r="AG1328" s="45" t="str">
        <f t="shared" si="64"/>
        <v/>
      </c>
      <c r="AH1328" s="45" t="str">
        <f>IF($AD1328="","",COUNTIF($AG$1:$AG1327,$AG1328)+RANK($AG1328,$AG$1:$AG$10539,0))</f>
        <v/>
      </c>
      <c r="AI1328" s="10" t="str">
        <f t="shared" si="65"/>
        <v>2009-10 O-Pee-Chee #793 Tyler Bozak TOR RC   /   $</v>
      </c>
      <c r="AJ1328" s="11">
        <v>2009</v>
      </c>
      <c r="AK1328" s="17">
        <v>10</v>
      </c>
      <c r="AL1328" s="12" t="s">
        <v>53</v>
      </c>
      <c r="AM1328" s="10">
        <v>793</v>
      </c>
      <c r="AN1328" s="12" t="s">
        <v>716</v>
      </c>
      <c r="AO1328" s="9" t="s">
        <v>1904</v>
      </c>
      <c r="AP1328" s="9"/>
      <c r="AQ1328" s="9"/>
      <c r="AR1328" s="14" t="s">
        <v>2477</v>
      </c>
      <c r="AS1328" s="9" t="s">
        <v>2</v>
      </c>
      <c r="AT1328" s="9"/>
      <c r="AU1328" s="9"/>
      <c r="AV1328" s="13"/>
      <c r="AW1328" s="13"/>
      <c r="AX1328" s="9"/>
      <c r="AY1328" s="9"/>
      <c r="AZ1328" s="9"/>
      <c r="BA1328" s="33"/>
      <c r="BB1328" s="33"/>
      <c r="BC1328" s="36"/>
      <c r="BD1328" s="12" t="s">
        <v>1771</v>
      </c>
    </row>
    <row r="1329" spans="1:56" s="12" customFormat="1" x14ac:dyDescent="0.2">
      <c r="A1329" s="9">
        <f>IF(Search!$C$5="","",IF(COUNTA(Inventory!$AP1329)=1,1,""))</f>
        <v>1</v>
      </c>
      <c r="B1329" s="9" t="str">
        <f>IF(Search!$C$4="","",IF(ISNUMBER(SEARCH(Search!$C$4,$AR1329))=TRUE,1,""))</f>
        <v/>
      </c>
      <c r="C1329" s="9" t="str">
        <f>IF(Search!$C$6="x",IF(COUNTA($AQ1329)=1,1,"N"),IF(COUNTA($AQ1329)=1,"N",""))</f>
        <v/>
      </c>
      <c r="D1329" s="9" t="str">
        <f>IF(Search!$O$8="","",IF(ISNUMBER(SEARCH(Search!$O$8,$BD1329))=TRUE,1,""))</f>
        <v/>
      </c>
      <c r="E1329" s="9" t="str">
        <f>IF(Search!$C$7="","",IF(ISNUMBER(SEARCH(Search!$C$7,$AN1329))=TRUE,1,""))</f>
        <v/>
      </c>
      <c r="F1329" s="9" t="str">
        <f>IF(Search!$C$8="","",IF(ISNUMBER(SEARCH(Search!$C$8,$AO1329))=TRUE,1,""))</f>
        <v/>
      </c>
      <c r="G1329" s="9" t="str">
        <f>IF(Search!$F$4="","",IF(Inventory!$AJ1329&lt;Search!$F$4,"",1))</f>
        <v/>
      </c>
      <c r="H1329" s="9" t="str">
        <f>IF(Search!$F$5="","",IF(Inventory!$AJ1329&gt;Search!$F$5,"",1))</f>
        <v/>
      </c>
      <c r="I1329" s="9" t="str">
        <f>IF(Search!$F$7="","",IF(Search!$F$8="",IF(ISNUMBER(SEARCH(Search!$F$7,$AL1329))=TRUE,1,""),""))</f>
        <v/>
      </c>
      <c r="J1329" s="9" t="str">
        <f>IF($AL1329=Search!$F$8,1,"")</f>
        <v/>
      </c>
      <c r="K1329" s="9" t="str">
        <f>IF(Search!$I$4="","",IF(COUNTA($AS1329)=1,IF(Search!$I$4="N","N",1),""))</f>
        <v/>
      </c>
      <c r="L1329" s="9" t="str">
        <f>IF(Search!$I$5="","",IF($AS1329="RC",1,""))</f>
        <v/>
      </c>
      <c r="M1329" s="9" t="str">
        <f>IF(Search!$I$6="","",IF($AS1329="RCP",1,""))</f>
        <v/>
      </c>
      <c r="N1329" s="9" t="str">
        <f>IF(Search!$I$8="","",IF(COUNTA($AT1329)=1,IF(Search!$I$8="N","N",1),""))</f>
        <v/>
      </c>
      <c r="O1329" s="9" t="str">
        <f>IF(Search!$L$4="","",IF(COUNTA($AU1329)=1,IF(Search!$L$4="N","N",1),""))</f>
        <v/>
      </c>
      <c r="P1329" s="9" t="str">
        <f>IF(Search!$L$5="","",IF(ISNUMBER(SEARCH("Jersey",$AU1329))=TRUE,IF(Search!$L$5="N","N",1),""))</f>
        <v/>
      </c>
      <c r="Q1329" s="9" t="str">
        <f>IF(Search!$L$6="","",IF(ISNUMBER(SEARCH("Patch",$AU1329))=TRUE,IF(Search!$L$6="N","N",1),""))</f>
        <v/>
      </c>
      <c r="R1329" s="9" t="str">
        <f>IF(Search!$L$7="","",IF(ISNUMBER(SEARCH("Shield",$AU1329))=TRUE,IF(Search!$L$7="N","N",1),""))</f>
        <v/>
      </c>
      <c r="S1329" s="9" t="str">
        <f>IF(Search!$L$8="","",IF(ISNUMBER(SEARCH("Stick",$AU1329))=TRUE,IF(Search!$L$8="N","N",1),""))</f>
        <v/>
      </c>
      <c r="T1329" s="9" t="str">
        <f>IF(Search!$O$4="","",IF(COUNTA($AW1329)=1,IF(Search!$O$4="N","N",1),""))</f>
        <v/>
      </c>
      <c r="U1329" s="9" t="str">
        <f>IF(Search!$O$5="","",IF($AW1329="","",IF($AW1329&lt;Search!$O$5,"",1)))</f>
        <v/>
      </c>
      <c r="V1329" s="9" t="str">
        <f>IF(Search!$O$6="","",IF($AW1329="","",IF($AW1329&gt;Search!$O$6,"",1)))</f>
        <v/>
      </c>
      <c r="W1329" s="9" t="str">
        <f>IF(Search!$U$4="","",IF($AX1329="","",1))</f>
        <v/>
      </c>
      <c r="X1329" s="9" t="str">
        <f>IF(Search!$U$5="","",IF(ISNUMBER(SEARCH(Search!$U$5,$AX1329))=TRUE,IF(Search!$U$5="N","N",1),""))</f>
        <v/>
      </c>
      <c r="Y1329" s="9" t="str">
        <f>IF(Search!$U$6="","",IF($AY1329&lt;Search!$U$6,"",1))</f>
        <v/>
      </c>
      <c r="Z1329" s="9" t="str">
        <f>IF(Search!$R$4="","",IF(Inventory!$BA1329&lt;Search!$R$4,"",1))</f>
        <v/>
      </c>
      <c r="AA1329" s="9" t="str">
        <f>IF(Search!$R$5="","",IF($BA1329&gt;Search!$R$5,"",1))</f>
        <v/>
      </c>
      <c r="AB1329" s="9" t="str">
        <f>IF(Search!$R$6="","",IF($BB1329&lt;Search!$R$6,"",1))</f>
        <v/>
      </c>
      <c r="AC1329" s="9" t="str">
        <f>IF(Search!$R$7="","",IF($BB1329&lt;Search!$R$7,"",1))</f>
        <v/>
      </c>
      <c r="AD1329" s="45">
        <f>IF(COUNTIF($A1329:$AC1329,"n")&gt;0,"",IF(SUM($A1329:$AC1329)=COUNTA(Search!$C$4:$C$8,Search!$F$4:$F$8,Search!$I$4:$I$6,Search!$I$8,Search!$L$4:$L$8,Search!$O$4:$O$8,Search!$R$4:$R$7,Search!$U$4:$U$7)-COUNTIF(Search!$C$4:$U$7,"n"),1+LARGE($AD$1:AD1328,1),""))</f>
        <v>55</v>
      </c>
      <c r="AE1329" s="45">
        <f t="shared" si="63"/>
        <v>1263</v>
      </c>
      <c r="AF1329" s="45">
        <f>IF(AD1329="","",COUNTIF($AE$1:$AE1328,$AE1329)+RANK($AE1329,$AE$2:$AE$10540,1))</f>
        <v>219</v>
      </c>
      <c r="AG1329" s="45">
        <f t="shared" si="64"/>
        <v>0</v>
      </c>
      <c r="AH1329" s="45">
        <f>IF($AD1329="","",COUNTIF($AG$1:$AG1328,$AG1329)+RANK($AG1329,$AG$1:$AG$10539,0))</f>
        <v>217</v>
      </c>
      <c r="AI1329" s="10" t="str">
        <f t="shared" si="65"/>
        <v>2009-10 O-Pee-Chee #796 Jonas Gustavsson TOR RC   /   $</v>
      </c>
      <c r="AJ1329" s="11">
        <v>2009</v>
      </c>
      <c r="AK1329" s="17">
        <v>10</v>
      </c>
      <c r="AL1329" s="12" t="s">
        <v>53</v>
      </c>
      <c r="AM1329" s="10">
        <v>796</v>
      </c>
      <c r="AN1329" s="12" t="s">
        <v>856</v>
      </c>
      <c r="AO1329" s="14" t="s">
        <v>1904</v>
      </c>
      <c r="AP1329" s="9" t="s">
        <v>1902</v>
      </c>
      <c r="AQ1329" s="9"/>
      <c r="AR1329" s="14"/>
      <c r="AS1329" s="9" t="s">
        <v>2</v>
      </c>
      <c r="AT1329" s="9"/>
      <c r="AU1329" s="9"/>
      <c r="AV1329" s="13"/>
      <c r="AW1329" s="13"/>
      <c r="AX1329" s="9"/>
      <c r="AY1329" s="9"/>
      <c r="AZ1329" s="9"/>
      <c r="BA1329" s="33"/>
      <c r="BB1329" s="33"/>
      <c r="BC1329" s="36"/>
      <c r="BD1329" s="12" t="s">
        <v>1771</v>
      </c>
    </row>
    <row r="1330" spans="1:56" s="12" customFormat="1" x14ac:dyDescent="0.2">
      <c r="A1330" s="9">
        <f>IF(Search!$C$5="","",IF(COUNTA(Inventory!$AP1330)=1,1,""))</f>
        <v>1</v>
      </c>
      <c r="B1330" s="9" t="str">
        <f>IF(Search!$C$4="","",IF(ISNUMBER(SEARCH(Search!$C$4,$AR1330))=TRUE,1,""))</f>
        <v/>
      </c>
      <c r="C1330" s="9" t="str">
        <f>IF(Search!$C$6="x",IF(COUNTA($AQ1330)=1,1,"N"),IF(COUNTA($AQ1330)=1,"N",""))</f>
        <v/>
      </c>
      <c r="D1330" s="9" t="str">
        <f>IF(Search!$O$8="","",IF(ISNUMBER(SEARCH(Search!$O$8,$BD1330))=TRUE,1,""))</f>
        <v/>
      </c>
      <c r="E1330" s="9" t="str">
        <f>IF(Search!$C$7="","",IF(ISNUMBER(SEARCH(Search!$C$7,$AN1330))=TRUE,1,""))</f>
        <v/>
      </c>
      <c r="F1330" s="9" t="str">
        <f>IF(Search!$C$8="","",IF(ISNUMBER(SEARCH(Search!$C$8,$AO1330))=TRUE,1,""))</f>
        <v/>
      </c>
      <c r="G1330" s="9" t="str">
        <f>IF(Search!$F$4="","",IF(Inventory!$AJ1330&lt;Search!$F$4,"",1))</f>
        <v/>
      </c>
      <c r="H1330" s="9" t="str">
        <f>IF(Search!$F$5="","",IF(Inventory!$AJ1330&gt;Search!$F$5,"",1))</f>
        <v/>
      </c>
      <c r="I1330" s="9" t="str">
        <f>IF(Search!$F$7="","",IF(Search!$F$8="",IF(ISNUMBER(SEARCH(Search!$F$7,$AL1330))=TRUE,1,""),""))</f>
        <v/>
      </c>
      <c r="J1330" s="9" t="str">
        <f>IF($AL1330=Search!$F$8,1,"")</f>
        <v/>
      </c>
      <c r="K1330" s="9" t="str">
        <f>IF(Search!$I$4="","",IF(COUNTA($AS1330)=1,IF(Search!$I$4="N","N",1),""))</f>
        <v/>
      </c>
      <c r="L1330" s="9" t="str">
        <f>IF(Search!$I$5="","",IF($AS1330="RC",1,""))</f>
        <v/>
      </c>
      <c r="M1330" s="9" t="str">
        <f>IF(Search!$I$6="","",IF($AS1330="RCP",1,""))</f>
        <v/>
      </c>
      <c r="N1330" s="9" t="str">
        <f>IF(Search!$I$8="","",IF(COUNTA($AT1330)=1,IF(Search!$I$8="N","N",1),""))</f>
        <v/>
      </c>
      <c r="O1330" s="9" t="str">
        <f>IF(Search!$L$4="","",IF(COUNTA($AU1330)=1,IF(Search!$L$4="N","N",1),""))</f>
        <v/>
      </c>
      <c r="P1330" s="9" t="str">
        <f>IF(Search!$L$5="","",IF(ISNUMBER(SEARCH("Jersey",$AU1330))=TRUE,IF(Search!$L$5="N","N",1),""))</f>
        <v/>
      </c>
      <c r="Q1330" s="9" t="str">
        <f>IF(Search!$L$6="","",IF(ISNUMBER(SEARCH("Patch",$AU1330))=TRUE,IF(Search!$L$6="N","N",1),""))</f>
        <v/>
      </c>
      <c r="R1330" s="9" t="str">
        <f>IF(Search!$L$7="","",IF(ISNUMBER(SEARCH("Shield",$AU1330))=TRUE,IF(Search!$L$7="N","N",1),""))</f>
        <v/>
      </c>
      <c r="S1330" s="9" t="str">
        <f>IF(Search!$L$8="","",IF(ISNUMBER(SEARCH("Stick",$AU1330))=TRUE,IF(Search!$L$8="N","N",1),""))</f>
        <v/>
      </c>
      <c r="T1330" s="9" t="str">
        <f>IF(Search!$O$4="","",IF(COUNTA($AW1330)=1,IF(Search!$O$4="N","N",1),""))</f>
        <v/>
      </c>
      <c r="U1330" s="9" t="str">
        <f>IF(Search!$O$5="","",IF($AW1330="","",IF($AW1330&lt;Search!$O$5,"",1)))</f>
        <v/>
      </c>
      <c r="V1330" s="9" t="str">
        <f>IF(Search!$O$6="","",IF($AW1330="","",IF($AW1330&gt;Search!$O$6,"",1)))</f>
        <v/>
      </c>
      <c r="W1330" s="9" t="str">
        <f>IF(Search!$U$4="","",IF($AX1330="","",1))</f>
        <v/>
      </c>
      <c r="X1330" s="9" t="str">
        <f>IF(Search!$U$5="","",IF(ISNUMBER(SEARCH(Search!$U$5,$AX1330))=TRUE,IF(Search!$U$5="N","N",1),""))</f>
        <v/>
      </c>
      <c r="Y1330" s="9" t="str">
        <f>IF(Search!$U$6="","",IF($AY1330&lt;Search!$U$6,"",1))</f>
        <v/>
      </c>
      <c r="Z1330" s="9" t="str">
        <f>IF(Search!$R$4="","",IF(Inventory!$BA1330&lt;Search!$R$4,"",1))</f>
        <v/>
      </c>
      <c r="AA1330" s="9" t="str">
        <f>IF(Search!$R$5="","",IF($BA1330&gt;Search!$R$5,"",1))</f>
        <v/>
      </c>
      <c r="AB1330" s="9" t="str">
        <f>IF(Search!$R$6="","",IF($BB1330&lt;Search!$R$6,"",1))</f>
        <v/>
      </c>
      <c r="AC1330" s="9" t="str">
        <f>IF(Search!$R$7="","",IF($BB1330&lt;Search!$R$7,"",1))</f>
        <v/>
      </c>
      <c r="AD1330" s="45">
        <f>IF(COUNTIF($A1330:$AC1330,"n")&gt;0,"",IF(SUM($A1330:$AC1330)=COUNTA(Search!$C$4:$C$8,Search!$F$4:$F$8,Search!$I$4:$I$6,Search!$I$8,Search!$L$4:$L$8,Search!$O$4:$O$8,Search!$R$4:$R$7,Search!$U$4:$U$7)-COUNTIF(Search!$C$4:$U$7,"n"),1+LARGE($AD$1:AD1329,1),""))</f>
        <v>56</v>
      </c>
      <c r="AE1330" s="45">
        <f t="shared" si="63"/>
        <v>1051</v>
      </c>
      <c r="AF1330" s="45">
        <f>IF(AD1330="","",COUNTIF($AE$1:$AE1329,$AE1330)+RANK($AE1330,$AE$2:$AE$10540,1))</f>
        <v>174</v>
      </c>
      <c r="AG1330" s="45">
        <f t="shared" si="64"/>
        <v>0</v>
      </c>
      <c r="AH1330" s="45">
        <f>IF($AD1330="","",COUNTIF($AG$1:$AG1329,$AG1330)+RANK($AG1330,$AG$1:$AG$10539,0))</f>
        <v>218</v>
      </c>
      <c r="AI1330" s="10" t="str">
        <f t="shared" si="65"/>
        <v>2009-10 O-Pee-Chee Rainbow #782 James Reimer TOR RCP   /   $</v>
      </c>
      <c r="AJ1330" s="11">
        <v>2009</v>
      </c>
      <c r="AK1330" s="17">
        <v>10</v>
      </c>
      <c r="AL1330" s="12" t="s">
        <v>871</v>
      </c>
      <c r="AM1330" s="10">
        <v>782</v>
      </c>
      <c r="AN1330" s="12" t="s">
        <v>715</v>
      </c>
      <c r="AO1330" s="9" t="s">
        <v>1904</v>
      </c>
      <c r="AP1330" s="9" t="s">
        <v>1902</v>
      </c>
      <c r="AQ1330" s="9"/>
      <c r="AR1330" s="14"/>
      <c r="AS1330" s="9" t="s">
        <v>1944</v>
      </c>
      <c r="AT1330" s="9"/>
      <c r="AU1330" s="9"/>
      <c r="AV1330" s="13"/>
      <c r="AW1330" s="13"/>
      <c r="AX1330" s="9"/>
      <c r="AY1330" s="9"/>
      <c r="AZ1330" s="9"/>
      <c r="BA1330" s="33"/>
      <c r="BB1330" s="33"/>
      <c r="BC1330" s="36"/>
      <c r="BD1330" s="12" t="s">
        <v>1771</v>
      </c>
    </row>
    <row r="1331" spans="1:56" s="12" customFormat="1" x14ac:dyDescent="0.2">
      <c r="A1331" s="9" t="str">
        <f>IF(Search!$C$5="","",IF(COUNTA(Inventory!$AP1331)=1,1,""))</f>
        <v/>
      </c>
      <c r="B1331" s="9" t="str">
        <f>IF(Search!$C$4="","",IF(ISNUMBER(SEARCH(Search!$C$4,$AR1331))=TRUE,1,""))</f>
        <v/>
      </c>
      <c r="C1331" s="9" t="str">
        <f>IF(Search!$C$6="x",IF(COUNTA($AQ1331)=1,1,"N"),IF(COUNTA($AQ1331)=1,"N",""))</f>
        <v/>
      </c>
      <c r="D1331" s="9" t="str">
        <f>IF(Search!$O$8="","",IF(ISNUMBER(SEARCH(Search!$O$8,$BD1331))=TRUE,1,""))</f>
        <v/>
      </c>
      <c r="E1331" s="9" t="str">
        <f>IF(Search!$C$7="","",IF(ISNUMBER(SEARCH(Search!$C$7,$AN1331))=TRUE,1,""))</f>
        <v/>
      </c>
      <c r="F1331" s="9" t="str">
        <f>IF(Search!$C$8="","",IF(ISNUMBER(SEARCH(Search!$C$8,$AO1331))=TRUE,1,""))</f>
        <v/>
      </c>
      <c r="G1331" s="9" t="str">
        <f>IF(Search!$F$4="","",IF(Inventory!$AJ1331&lt;Search!$F$4,"",1))</f>
        <v/>
      </c>
      <c r="H1331" s="9" t="str">
        <f>IF(Search!$F$5="","",IF(Inventory!$AJ1331&gt;Search!$F$5,"",1))</f>
        <v/>
      </c>
      <c r="I1331" s="9" t="str">
        <f>IF(Search!$F$7="","",IF(Search!$F$8="",IF(ISNUMBER(SEARCH(Search!$F$7,$AL1331))=TRUE,1,""),""))</f>
        <v/>
      </c>
      <c r="J1331" s="9" t="str">
        <f>IF($AL1331=Search!$F$8,1,"")</f>
        <v/>
      </c>
      <c r="K1331" s="9" t="str">
        <f>IF(Search!$I$4="","",IF(COUNTA($AS1331)=1,IF(Search!$I$4="N","N",1),""))</f>
        <v/>
      </c>
      <c r="L1331" s="9" t="str">
        <f>IF(Search!$I$5="","",IF($AS1331="RC",1,""))</f>
        <v/>
      </c>
      <c r="M1331" s="9" t="str">
        <f>IF(Search!$I$6="","",IF($AS1331="RCP",1,""))</f>
        <v/>
      </c>
      <c r="N1331" s="9" t="str">
        <f>IF(Search!$I$8="","",IF(COUNTA($AT1331)=1,IF(Search!$I$8="N","N",1),""))</f>
        <v/>
      </c>
      <c r="O1331" s="9" t="str">
        <f>IF(Search!$L$4="","",IF(COUNTA($AU1331)=1,IF(Search!$L$4="N","N",1),""))</f>
        <v/>
      </c>
      <c r="P1331" s="9" t="str">
        <f>IF(Search!$L$5="","",IF(ISNUMBER(SEARCH("Jersey",$AU1331))=TRUE,IF(Search!$L$5="N","N",1),""))</f>
        <v/>
      </c>
      <c r="Q1331" s="9" t="str">
        <f>IF(Search!$L$6="","",IF(ISNUMBER(SEARCH("Patch",$AU1331))=TRUE,IF(Search!$L$6="N","N",1),""))</f>
        <v/>
      </c>
      <c r="R1331" s="9" t="str">
        <f>IF(Search!$L$7="","",IF(ISNUMBER(SEARCH("Shield",$AU1331))=TRUE,IF(Search!$L$7="N","N",1),""))</f>
        <v/>
      </c>
      <c r="S1331" s="9" t="str">
        <f>IF(Search!$L$8="","",IF(ISNUMBER(SEARCH("Stick",$AU1331))=TRUE,IF(Search!$L$8="N","N",1),""))</f>
        <v/>
      </c>
      <c r="T1331" s="9" t="str">
        <f>IF(Search!$O$4="","",IF(COUNTA($AW1331)=1,IF(Search!$O$4="N","N",1),""))</f>
        <v/>
      </c>
      <c r="U1331" s="9" t="str">
        <f>IF(Search!$O$5="","",IF($AW1331="","",IF($AW1331&lt;Search!$O$5,"",1)))</f>
        <v/>
      </c>
      <c r="V1331" s="9" t="str">
        <f>IF(Search!$O$6="","",IF($AW1331="","",IF($AW1331&gt;Search!$O$6,"",1)))</f>
        <v/>
      </c>
      <c r="W1331" s="9" t="str">
        <f>IF(Search!$U$4="","",IF($AX1331="","",1))</f>
        <v/>
      </c>
      <c r="X1331" s="9" t="str">
        <f>IF(Search!$U$5="","",IF(ISNUMBER(SEARCH(Search!$U$5,$AX1331))=TRUE,IF(Search!$U$5="N","N",1),""))</f>
        <v/>
      </c>
      <c r="Y1331" s="9" t="str">
        <f>IF(Search!$U$6="","",IF($AY1331&lt;Search!$U$6,"",1))</f>
        <v/>
      </c>
      <c r="Z1331" s="9" t="str">
        <f>IF(Search!$R$4="","",IF(Inventory!$BA1331&lt;Search!$R$4,"",1))</f>
        <v/>
      </c>
      <c r="AA1331" s="9" t="str">
        <f>IF(Search!$R$5="","",IF($BA1331&gt;Search!$R$5,"",1))</f>
        <v/>
      </c>
      <c r="AB1331" s="9" t="str">
        <f>IF(Search!$R$6="","",IF($BB1331&lt;Search!$R$6,"",1))</f>
        <v/>
      </c>
      <c r="AC1331" s="9" t="str">
        <f>IF(Search!$R$7="","",IF($BB1331&lt;Search!$R$7,"",1))</f>
        <v/>
      </c>
      <c r="AD1331" s="45" t="str">
        <f>IF(COUNTIF($A1331:$AC1331,"n")&gt;0,"",IF(SUM($A1331:$AC1331)=COUNTA(Search!$C$4:$C$8,Search!$F$4:$F$8,Search!$I$4:$I$6,Search!$I$8,Search!$L$4:$L$8,Search!$O$4:$O$8,Search!$R$4:$R$7,Search!$U$4:$U$7)-COUNTIF(Search!$C$4:$U$7,"n"),1+LARGE($AD$1:AD1330,1),""))</f>
        <v/>
      </c>
      <c r="AE1331" s="45" t="str">
        <f t="shared" si="63"/>
        <v/>
      </c>
      <c r="AF1331" s="45" t="str">
        <f>IF(AD1331="","",COUNTIF($AE$1:$AE1330,$AE1331)+RANK($AE1331,$AE$2:$AE$10540,1))</f>
        <v/>
      </c>
      <c r="AG1331" s="45" t="str">
        <f t="shared" si="64"/>
        <v/>
      </c>
      <c r="AH1331" s="45" t="str">
        <f>IF($AD1331="","",COUNTIF($AG$1:$AG1330,$AG1331)+RANK($AG1331,$AG$1:$AG$10539,0))</f>
        <v/>
      </c>
      <c r="AI1331" s="10" t="str">
        <f t="shared" si="65"/>
        <v>2009-10 O-Pee-Chee Rainbow #793 Tyler Bozak TOR RCP   /   $</v>
      </c>
      <c r="AJ1331" s="11">
        <v>2009</v>
      </c>
      <c r="AK1331" s="17">
        <v>10</v>
      </c>
      <c r="AL1331" s="12" t="s">
        <v>871</v>
      </c>
      <c r="AM1331" s="10">
        <v>793</v>
      </c>
      <c r="AN1331" s="12" t="s">
        <v>716</v>
      </c>
      <c r="AO1331" s="9" t="s">
        <v>1904</v>
      </c>
      <c r="AP1331" s="9"/>
      <c r="AQ1331" s="9"/>
      <c r="AR1331" s="14" t="s">
        <v>2477</v>
      </c>
      <c r="AS1331" s="9" t="s">
        <v>1944</v>
      </c>
      <c r="AT1331" s="9"/>
      <c r="AU1331" s="9"/>
      <c r="AV1331" s="13"/>
      <c r="AW1331" s="13"/>
      <c r="AX1331" s="9"/>
      <c r="AY1331" s="9"/>
      <c r="AZ1331" s="9"/>
      <c r="BA1331" s="33"/>
      <c r="BB1331" s="33"/>
      <c r="BC1331" s="36"/>
      <c r="BD1331" s="12" t="s">
        <v>1771</v>
      </c>
    </row>
    <row r="1332" spans="1:56" s="12" customFormat="1" x14ac:dyDescent="0.2">
      <c r="A1332" s="9" t="str">
        <f>IF(Search!$C$5="","",IF(COUNTA(Inventory!$AP1332)=1,1,""))</f>
        <v/>
      </c>
      <c r="B1332" s="9" t="str">
        <f>IF(Search!$C$4="","",IF(ISNUMBER(SEARCH(Search!$C$4,$AR1332))=TRUE,1,""))</f>
        <v/>
      </c>
      <c r="C1332" s="9" t="str">
        <f>IF(Search!$C$6="x",IF(COUNTA($AQ1332)=1,1,"N"),IF(COUNTA($AQ1332)=1,"N",""))</f>
        <v/>
      </c>
      <c r="D1332" s="9" t="str">
        <f>IF(Search!$O$8="","",IF(ISNUMBER(SEARCH(Search!$O$8,$BD1332))=TRUE,1,""))</f>
        <v/>
      </c>
      <c r="E1332" s="9" t="str">
        <f>IF(Search!$C$7="","",IF(ISNUMBER(SEARCH(Search!$C$7,$AN1332))=TRUE,1,""))</f>
        <v/>
      </c>
      <c r="F1332" s="9" t="str">
        <f>IF(Search!$C$8="","",IF(ISNUMBER(SEARCH(Search!$C$8,$AO1332))=TRUE,1,""))</f>
        <v/>
      </c>
      <c r="G1332" s="9" t="str">
        <f>IF(Search!$F$4="","",IF(Inventory!$AJ1332&lt;Search!$F$4,"",1))</f>
        <v/>
      </c>
      <c r="H1332" s="9" t="str">
        <f>IF(Search!$F$5="","",IF(Inventory!$AJ1332&gt;Search!$F$5,"",1))</f>
        <v/>
      </c>
      <c r="I1332" s="9" t="str">
        <f>IF(Search!$F$7="","",IF(Search!$F$8="",IF(ISNUMBER(SEARCH(Search!$F$7,$AL1332))=TRUE,1,""),""))</f>
        <v/>
      </c>
      <c r="J1332" s="9" t="str">
        <f>IF($AL1332=Search!$F$8,1,"")</f>
        <v/>
      </c>
      <c r="K1332" s="9" t="str">
        <f>IF(Search!$I$4="","",IF(COUNTA($AS1332)=1,IF(Search!$I$4="N","N",1),""))</f>
        <v/>
      </c>
      <c r="L1332" s="9" t="str">
        <f>IF(Search!$I$5="","",IF($AS1332="RC",1,""))</f>
        <v/>
      </c>
      <c r="M1332" s="9" t="str">
        <f>IF(Search!$I$6="","",IF($AS1332="RCP",1,""))</f>
        <v/>
      </c>
      <c r="N1332" s="9" t="str">
        <f>IF(Search!$I$8="","",IF(COUNTA($AT1332)=1,IF(Search!$I$8="N","N",1),""))</f>
        <v/>
      </c>
      <c r="O1332" s="9" t="str">
        <f>IF(Search!$L$4="","",IF(COUNTA($AU1332)=1,IF(Search!$L$4="N","N",1),""))</f>
        <v/>
      </c>
      <c r="P1332" s="9" t="str">
        <f>IF(Search!$L$5="","",IF(ISNUMBER(SEARCH("Jersey",$AU1332))=TRUE,IF(Search!$L$5="N","N",1),""))</f>
        <v/>
      </c>
      <c r="Q1332" s="9" t="str">
        <f>IF(Search!$L$6="","",IF(ISNUMBER(SEARCH("Patch",$AU1332))=TRUE,IF(Search!$L$6="N","N",1),""))</f>
        <v/>
      </c>
      <c r="R1332" s="9" t="str">
        <f>IF(Search!$L$7="","",IF(ISNUMBER(SEARCH("Shield",$AU1332))=TRUE,IF(Search!$L$7="N","N",1),""))</f>
        <v/>
      </c>
      <c r="S1332" s="9" t="str">
        <f>IF(Search!$L$8="","",IF(ISNUMBER(SEARCH("Stick",$AU1332))=TRUE,IF(Search!$L$8="N","N",1),""))</f>
        <v/>
      </c>
      <c r="T1332" s="9" t="str">
        <f>IF(Search!$O$4="","",IF(COUNTA($AW1332)=1,IF(Search!$O$4="N","N",1),""))</f>
        <v/>
      </c>
      <c r="U1332" s="9" t="str">
        <f>IF(Search!$O$5="","",IF($AW1332="","",IF($AW1332&lt;Search!$O$5,"",1)))</f>
        <v/>
      </c>
      <c r="V1332" s="9" t="str">
        <f>IF(Search!$O$6="","",IF($AW1332="","",IF($AW1332&gt;Search!$O$6,"",1)))</f>
        <v/>
      </c>
      <c r="W1332" s="9" t="str">
        <f>IF(Search!$U$4="","",IF($AX1332="","",1))</f>
        <v/>
      </c>
      <c r="X1332" s="9" t="str">
        <f>IF(Search!$U$5="","",IF(ISNUMBER(SEARCH(Search!$U$5,$AX1332))=TRUE,IF(Search!$U$5="N","N",1),""))</f>
        <v/>
      </c>
      <c r="Y1332" s="9" t="str">
        <f>IF(Search!$U$6="","",IF($AY1332&lt;Search!$U$6,"",1))</f>
        <v/>
      </c>
      <c r="Z1332" s="9" t="str">
        <f>IF(Search!$R$4="","",IF(Inventory!$BA1332&lt;Search!$R$4,"",1))</f>
        <v/>
      </c>
      <c r="AA1332" s="9" t="str">
        <f>IF(Search!$R$5="","",IF($BA1332&gt;Search!$R$5,"",1))</f>
        <v/>
      </c>
      <c r="AB1332" s="9" t="str">
        <f>IF(Search!$R$6="","",IF($BB1332&lt;Search!$R$6,"",1))</f>
        <v/>
      </c>
      <c r="AC1332" s="9" t="str">
        <f>IF(Search!$R$7="","",IF($BB1332&lt;Search!$R$7,"",1))</f>
        <v/>
      </c>
      <c r="AD1332" s="45" t="str">
        <f>IF(COUNTIF($A1332:$AC1332,"n")&gt;0,"",IF(SUM($A1332:$AC1332)=COUNTA(Search!$C$4:$C$8,Search!$F$4:$F$8,Search!$I$4:$I$6,Search!$I$8,Search!$L$4:$L$8,Search!$O$4:$O$8,Search!$R$4:$R$7,Search!$U$4:$U$7)-COUNTIF(Search!$C$4:$U$7,"n"),1+LARGE($AD$1:AD1331,1),""))</f>
        <v/>
      </c>
      <c r="AE1332" s="45" t="str">
        <f t="shared" si="63"/>
        <v/>
      </c>
      <c r="AF1332" s="45" t="str">
        <f>IF(AD1332="","",COUNTIF($AE$1:$AE1331,$AE1332)+RANK($AE1332,$AE$2:$AE$10540,1))</f>
        <v/>
      </c>
      <c r="AG1332" s="45" t="str">
        <f t="shared" si="64"/>
        <v/>
      </c>
      <c r="AH1332" s="45" t="str">
        <f>IF($AD1332="","",COUNTIF($AG$1:$AG1331,$AG1332)+RANK($AG1332,$AG$1:$AG$10539,0))</f>
        <v/>
      </c>
      <c r="AI1332" s="10" t="str">
        <f t="shared" si="65"/>
        <v>2009-10 O-Pee-Chee Retro Rainbow #243 Lee Stempniak     /   $</v>
      </c>
      <c r="AJ1332" s="11">
        <v>2009</v>
      </c>
      <c r="AK1332" s="17">
        <v>10</v>
      </c>
      <c r="AL1332" s="12" t="s">
        <v>872</v>
      </c>
      <c r="AM1332" s="10">
        <v>243</v>
      </c>
      <c r="AN1332" s="12" t="s">
        <v>557</v>
      </c>
      <c r="AO1332" s="9"/>
      <c r="AP1332" s="9"/>
      <c r="AQ1332" s="9"/>
      <c r="AR1332" s="14"/>
      <c r="AS1332" s="9"/>
      <c r="AT1332" s="9"/>
      <c r="AU1332" s="9"/>
      <c r="AV1332" s="13"/>
      <c r="AW1332" s="13"/>
      <c r="AX1332" s="9"/>
      <c r="AY1332" s="9"/>
      <c r="AZ1332" s="9"/>
      <c r="BA1332" s="33"/>
      <c r="BB1332" s="33"/>
      <c r="BC1332" s="36"/>
      <c r="BD1332" s="12" t="s">
        <v>1771</v>
      </c>
    </row>
    <row r="1333" spans="1:56" s="12" customFormat="1" x14ac:dyDescent="0.2">
      <c r="A1333" s="9" t="str">
        <f>IF(Search!$C$5="","",IF(COUNTA(Inventory!$AP1333)=1,1,""))</f>
        <v/>
      </c>
      <c r="B1333" s="9" t="str">
        <f>IF(Search!$C$4="","",IF(ISNUMBER(SEARCH(Search!$C$4,$AR1333))=TRUE,1,""))</f>
        <v/>
      </c>
      <c r="C1333" s="9" t="str">
        <f>IF(Search!$C$6="x",IF(COUNTA($AQ1333)=1,1,"N"),IF(COUNTA($AQ1333)=1,"N",""))</f>
        <v/>
      </c>
      <c r="D1333" s="9" t="str">
        <f>IF(Search!$O$8="","",IF(ISNUMBER(SEARCH(Search!$O$8,$BD1333))=TRUE,1,""))</f>
        <v/>
      </c>
      <c r="E1333" s="9" t="str">
        <f>IF(Search!$C$7="","",IF(ISNUMBER(SEARCH(Search!$C$7,$AN1333))=TRUE,1,""))</f>
        <v/>
      </c>
      <c r="F1333" s="9" t="str">
        <f>IF(Search!$C$8="","",IF(ISNUMBER(SEARCH(Search!$C$8,$AO1333))=TRUE,1,""))</f>
        <v/>
      </c>
      <c r="G1333" s="9" t="str">
        <f>IF(Search!$F$4="","",IF(Inventory!$AJ1333&lt;Search!$F$4,"",1))</f>
        <v/>
      </c>
      <c r="H1333" s="9" t="str">
        <f>IF(Search!$F$5="","",IF(Inventory!$AJ1333&gt;Search!$F$5,"",1))</f>
        <v/>
      </c>
      <c r="I1333" s="9" t="str">
        <f>IF(Search!$F$7="","",IF(Search!$F$8="",IF(ISNUMBER(SEARCH(Search!$F$7,$AL1333))=TRUE,1,""),""))</f>
        <v/>
      </c>
      <c r="J1333" s="9" t="str">
        <f>IF($AL1333=Search!$F$8,1,"")</f>
        <v/>
      </c>
      <c r="K1333" s="9" t="str">
        <f>IF(Search!$I$4="","",IF(COUNTA($AS1333)=1,IF(Search!$I$4="N","N",1),""))</f>
        <v/>
      </c>
      <c r="L1333" s="9" t="str">
        <f>IF(Search!$I$5="","",IF($AS1333="RC",1,""))</f>
        <v/>
      </c>
      <c r="M1333" s="9" t="str">
        <f>IF(Search!$I$6="","",IF($AS1333="RCP",1,""))</f>
        <v/>
      </c>
      <c r="N1333" s="9" t="str">
        <f>IF(Search!$I$8="","",IF(COUNTA($AT1333)=1,IF(Search!$I$8="N","N",1),""))</f>
        <v/>
      </c>
      <c r="O1333" s="9" t="str">
        <f>IF(Search!$L$4="","",IF(COUNTA($AU1333)=1,IF(Search!$L$4="N","N",1),""))</f>
        <v/>
      </c>
      <c r="P1333" s="9" t="str">
        <f>IF(Search!$L$5="","",IF(ISNUMBER(SEARCH("Jersey",$AU1333))=TRUE,IF(Search!$L$5="N","N",1),""))</f>
        <v/>
      </c>
      <c r="Q1333" s="9" t="str">
        <f>IF(Search!$L$6="","",IF(ISNUMBER(SEARCH("Patch",$AU1333))=TRUE,IF(Search!$L$6="N","N",1),""))</f>
        <v/>
      </c>
      <c r="R1333" s="9" t="str">
        <f>IF(Search!$L$7="","",IF(ISNUMBER(SEARCH("Shield",$AU1333))=TRUE,IF(Search!$L$7="N","N",1),""))</f>
        <v/>
      </c>
      <c r="S1333" s="9" t="str">
        <f>IF(Search!$L$8="","",IF(ISNUMBER(SEARCH("Stick",$AU1333))=TRUE,IF(Search!$L$8="N","N",1),""))</f>
        <v/>
      </c>
      <c r="T1333" s="9" t="str">
        <f>IF(Search!$O$4="","",IF(COUNTA($AW1333)=1,IF(Search!$O$4="N","N",1),""))</f>
        <v/>
      </c>
      <c r="U1333" s="9" t="str">
        <f>IF(Search!$O$5="","",IF($AW1333="","",IF($AW1333&lt;Search!$O$5,"",1)))</f>
        <v/>
      </c>
      <c r="V1333" s="9" t="str">
        <f>IF(Search!$O$6="","",IF($AW1333="","",IF($AW1333&gt;Search!$O$6,"",1)))</f>
        <v/>
      </c>
      <c r="W1333" s="9" t="str">
        <f>IF(Search!$U$4="","",IF($AX1333="","",1))</f>
        <v/>
      </c>
      <c r="X1333" s="9" t="str">
        <f>IF(Search!$U$5="","",IF(ISNUMBER(SEARCH(Search!$U$5,$AX1333))=TRUE,IF(Search!$U$5="N","N",1),""))</f>
        <v/>
      </c>
      <c r="Y1333" s="9" t="str">
        <f>IF(Search!$U$6="","",IF($AY1333&lt;Search!$U$6,"",1))</f>
        <v/>
      </c>
      <c r="Z1333" s="9" t="str">
        <f>IF(Search!$R$4="","",IF(Inventory!$BA1333&lt;Search!$R$4,"",1))</f>
        <v/>
      </c>
      <c r="AA1333" s="9" t="str">
        <f>IF(Search!$R$5="","",IF($BA1333&gt;Search!$R$5,"",1))</f>
        <v/>
      </c>
      <c r="AB1333" s="9" t="str">
        <f>IF(Search!$R$6="","",IF($BB1333&lt;Search!$R$6,"",1))</f>
        <v/>
      </c>
      <c r="AC1333" s="9" t="str">
        <f>IF(Search!$R$7="","",IF($BB1333&lt;Search!$R$7,"",1))</f>
        <v/>
      </c>
      <c r="AD1333" s="45" t="str">
        <f>IF(COUNTIF($A1333:$AC1333,"n")&gt;0,"",IF(SUM($A1333:$AC1333)=COUNTA(Search!$C$4:$C$8,Search!$F$4:$F$8,Search!$I$4:$I$6,Search!$I$8,Search!$L$4:$L$8,Search!$O$4:$O$8,Search!$R$4:$R$7,Search!$U$4:$U$7)-COUNTIF(Search!$C$4:$U$7,"n"),1+LARGE($AD$1:AD1332,1),""))</f>
        <v/>
      </c>
      <c r="AE1333" s="45" t="str">
        <f t="shared" si="63"/>
        <v/>
      </c>
      <c r="AF1333" s="45" t="str">
        <f>IF(AD1333="","",COUNTIF($AE$1:$AE1332,$AE1333)+RANK($AE1333,$AE$2:$AE$10540,1))</f>
        <v/>
      </c>
      <c r="AG1333" s="45" t="str">
        <f t="shared" si="64"/>
        <v/>
      </c>
      <c r="AH1333" s="45" t="str">
        <f>IF($AD1333="","",COUNTIF($AG$1:$AG1332,$AG1333)+RANK($AG1333,$AG$1:$AG$10539,0))</f>
        <v/>
      </c>
      <c r="AI1333" s="10" t="str">
        <f t="shared" si="65"/>
        <v>2009-10 O-Pee-Chee Retro Rainbow #342 Ian White     /   $</v>
      </c>
      <c r="AJ1333" s="11">
        <v>2009</v>
      </c>
      <c r="AK1333" s="17">
        <v>10</v>
      </c>
      <c r="AL1333" s="12" t="s">
        <v>872</v>
      </c>
      <c r="AM1333" s="10">
        <v>342</v>
      </c>
      <c r="AN1333" s="12" t="s">
        <v>657</v>
      </c>
      <c r="AO1333" s="9"/>
      <c r="AP1333" s="9"/>
      <c r="AQ1333" s="9"/>
      <c r="AR1333" s="14"/>
      <c r="AS1333" s="9"/>
      <c r="AT1333" s="9"/>
      <c r="AU1333" s="9"/>
      <c r="AV1333" s="13"/>
      <c r="AW1333" s="13"/>
      <c r="AX1333" s="9"/>
      <c r="AY1333" s="9"/>
      <c r="AZ1333" s="9"/>
      <c r="BA1333" s="33"/>
      <c r="BB1333" s="33"/>
      <c r="BC1333" s="36"/>
      <c r="BD1333" s="12" t="s">
        <v>1771</v>
      </c>
    </row>
    <row r="1334" spans="1:56" s="12" customFormat="1" x14ac:dyDescent="0.2">
      <c r="A1334" s="9" t="str">
        <f>IF(Search!$C$5="","",IF(COUNTA(Inventory!$AP1334)=1,1,""))</f>
        <v/>
      </c>
      <c r="B1334" s="9" t="str">
        <f>IF(Search!$C$4="","",IF(ISNUMBER(SEARCH(Search!$C$4,$AR1334))=TRUE,1,""))</f>
        <v/>
      </c>
      <c r="C1334" s="9" t="str">
        <f>IF(Search!$C$6="x",IF(COUNTA($AQ1334)=1,1,"N"),IF(COUNTA($AQ1334)=1,"N",""))</f>
        <v/>
      </c>
      <c r="D1334" s="9" t="str">
        <f>IF(Search!$O$8="","",IF(ISNUMBER(SEARCH(Search!$O$8,$BD1334))=TRUE,1,""))</f>
        <v/>
      </c>
      <c r="E1334" s="9" t="str">
        <f>IF(Search!$C$7="","",IF(ISNUMBER(SEARCH(Search!$C$7,$AN1334))=TRUE,1,""))</f>
        <v/>
      </c>
      <c r="F1334" s="9" t="str">
        <f>IF(Search!$C$8="","",IF(ISNUMBER(SEARCH(Search!$C$8,$AO1334))=TRUE,1,""))</f>
        <v/>
      </c>
      <c r="G1334" s="9" t="str">
        <f>IF(Search!$F$4="","",IF(Inventory!$AJ1334&lt;Search!$F$4,"",1))</f>
        <v/>
      </c>
      <c r="H1334" s="9" t="str">
        <f>IF(Search!$F$5="","",IF(Inventory!$AJ1334&gt;Search!$F$5,"",1))</f>
        <v/>
      </c>
      <c r="I1334" s="9" t="str">
        <f>IF(Search!$F$7="","",IF(Search!$F$8="",IF(ISNUMBER(SEARCH(Search!$F$7,$AL1334))=TRUE,1,""),""))</f>
        <v/>
      </c>
      <c r="J1334" s="9" t="str">
        <f>IF($AL1334=Search!$F$8,1,"")</f>
        <v/>
      </c>
      <c r="K1334" s="9" t="str">
        <f>IF(Search!$I$4="","",IF(COUNTA($AS1334)=1,IF(Search!$I$4="N","N",1),""))</f>
        <v/>
      </c>
      <c r="L1334" s="9" t="str">
        <f>IF(Search!$I$5="","",IF($AS1334="RC",1,""))</f>
        <v/>
      </c>
      <c r="M1334" s="9" t="str">
        <f>IF(Search!$I$6="","",IF($AS1334="RCP",1,""))</f>
        <v/>
      </c>
      <c r="N1334" s="9" t="str">
        <f>IF(Search!$I$8="","",IF(COUNTA($AT1334)=1,IF(Search!$I$8="N","N",1),""))</f>
        <v/>
      </c>
      <c r="O1334" s="9" t="str">
        <f>IF(Search!$L$4="","",IF(COUNTA($AU1334)=1,IF(Search!$L$4="N","N",1),""))</f>
        <v/>
      </c>
      <c r="P1334" s="9" t="str">
        <f>IF(Search!$L$5="","",IF(ISNUMBER(SEARCH("Jersey",$AU1334))=TRUE,IF(Search!$L$5="N","N",1),""))</f>
        <v/>
      </c>
      <c r="Q1334" s="9" t="str">
        <f>IF(Search!$L$6="","",IF(ISNUMBER(SEARCH("Patch",$AU1334))=TRUE,IF(Search!$L$6="N","N",1),""))</f>
        <v/>
      </c>
      <c r="R1334" s="9" t="str">
        <f>IF(Search!$L$7="","",IF(ISNUMBER(SEARCH("Shield",$AU1334))=TRUE,IF(Search!$L$7="N","N",1),""))</f>
        <v/>
      </c>
      <c r="S1334" s="9" t="str">
        <f>IF(Search!$L$8="","",IF(ISNUMBER(SEARCH("Stick",$AU1334))=TRUE,IF(Search!$L$8="N","N",1),""))</f>
        <v/>
      </c>
      <c r="T1334" s="9" t="str">
        <f>IF(Search!$O$4="","",IF(COUNTA($AW1334)=1,IF(Search!$O$4="N","N",1),""))</f>
        <v/>
      </c>
      <c r="U1334" s="9" t="str">
        <f>IF(Search!$O$5="","",IF($AW1334="","",IF($AW1334&lt;Search!$O$5,"",1)))</f>
        <v/>
      </c>
      <c r="V1334" s="9" t="str">
        <f>IF(Search!$O$6="","",IF($AW1334="","",IF($AW1334&gt;Search!$O$6,"",1)))</f>
        <v/>
      </c>
      <c r="W1334" s="9" t="str">
        <f>IF(Search!$U$4="","",IF($AX1334="","",1))</f>
        <v/>
      </c>
      <c r="X1334" s="9" t="str">
        <f>IF(Search!$U$5="","",IF(ISNUMBER(SEARCH(Search!$U$5,$AX1334))=TRUE,IF(Search!$U$5="N","N",1),""))</f>
        <v/>
      </c>
      <c r="Y1334" s="9" t="str">
        <f>IF(Search!$U$6="","",IF($AY1334&lt;Search!$U$6,"",1))</f>
        <v/>
      </c>
      <c r="Z1334" s="9" t="str">
        <f>IF(Search!$R$4="","",IF(Inventory!$BA1334&lt;Search!$R$4,"",1))</f>
        <v/>
      </c>
      <c r="AA1334" s="9" t="str">
        <f>IF(Search!$R$5="","",IF($BA1334&gt;Search!$R$5,"",1))</f>
        <v/>
      </c>
      <c r="AB1334" s="9" t="str">
        <f>IF(Search!$R$6="","",IF($BB1334&lt;Search!$R$6,"",1))</f>
        <v/>
      </c>
      <c r="AC1334" s="9" t="str">
        <f>IF(Search!$R$7="","",IF($BB1334&lt;Search!$R$7,"",1))</f>
        <v/>
      </c>
      <c r="AD1334" s="45" t="str">
        <f>IF(COUNTIF($A1334:$AC1334,"n")&gt;0,"",IF(SUM($A1334:$AC1334)=COUNTA(Search!$C$4:$C$8,Search!$F$4:$F$8,Search!$I$4:$I$6,Search!$I$8,Search!$L$4:$L$8,Search!$O$4:$O$8,Search!$R$4:$R$7,Search!$U$4:$U$7)-COUNTIF(Search!$C$4:$U$7,"n"),1+LARGE($AD$1:AD1333,1),""))</f>
        <v/>
      </c>
      <c r="AE1334" s="45" t="str">
        <f t="shared" si="63"/>
        <v/>
      </c>
      <c r="AF1334" s="45" t="str">
        <f>IF(AD1334="","",COUNTIF($AE$1:$AE1333,$AE1334)+RANK($AE1334,$AE$2:$AE$10540,1))</f>
        <v/>
      </c>
      <c r="AG1334" s="45" t="str">
        <f t="shared" si="64"/>
        <v/>
      </c>
      <c r="AH1334" s="45" t="str">
        <f>IF($AD1334="","",COUNTIF($AG$1:$AG1333,$AG1334)+RANK($AG1334,$AG$1:$AG$10539,0))</f>
        <v/>
      </c>
      <c r="AI1334" s="10" t="str">
        <f t="shared" si="65"/>
        <v>2009-10 SP Authentic #134 Mike Richards ESS     /1999   $</v>
      </c>
      <c r="AJ1334" s="11">
        <v>2009</v>
      </c>
      <c r="AK1334" s="17">
        <v>10</v>
      </c>
      <c r="AL1334" s="12" t="s">
        <v>511</v>
      </c>
      <c r="AM1334" s="10">
        <v>134</v>
      </c>
      <c r="AN1334" s="12" t="s">
        <v>873</v>
      </c>
      <c r="AO1334" s="9"/>
      <c r="AP1334" s="9"/>
      <c r="AQ1334" s="9"/>
      <c r="AR1334" s="14"/>
      <c r="AS1334" s="9"/>
      <c r="AT1334" s="9"/>
      <c r="AU1334" s="9"/>
      <c r="AV1334" s="13"/>
      <c r="AW1334" s="13">
        <v>1999</v>
      </c>
      <c r="AX1334" s="9"/>
      <c r="AY1334" s="9"/>
      <c r="AZ1334" s="9"/>
      <c r="BA1334" s="33"/>
      <c r="BB1334" s="33"/>
      <c r="BC1334" s="36"/>
      <c r="BD1334" s="12" t="s">
        <v>1771</v>
      </c>
    </row>
    <row r="1335" spans="1:56" s="12" customFormat="1" x14ac:dyDescent="0.2">
      <c r="A1335" s="9" t="str">
        <f>IF(Search!$C$5="","",IF(COUNTA(Inventory!$AP1335)=1,1,""))</f>
        <v/>
      </c>
      <c r="B1335" s="9" t="str">
        <f>IF(Search!$C$4="","",IF(ISNUMBER(SEARCH(Search!$C$4,$AR1335))=TRUE,1,""))</f>
        <v/>
      </c>
      <c r="C1335" s="9" t="str">
        <f>IF(Search!$C$6="x",IF(COUNTA($AQ1335)=1,1,"N"),IF(COUNTA($AQ1335)=1,"N",""))</f>
        <v/>
      </c>
      <c r="D1335" s="9" t="str">
        <f>IF(Search!$O$8="","",IF(ISNUMBER(SEARCH(Search!$O$8,$BD1335))=TRUE,1,""))</f>
        <v/>
      </c>
      <c r="E1335" s="9" t="str">
        <f>IF(Search!$C$7="","",IF(ISNUMBER(SEARCH(Search!$C$7,$AN1335))=TRUE,1,""))</f>
        <v/>
      </c>
      <c r="F1335" s="9" t="str">
        <f>IF(Search!$C$8="","",IF(ISNUMBER(SEARCH(Search!$C$8,$AO1335))=TRUE,1,""))</f>
        <v/>
      </c>
      <c r="G1335" s="9" t="str">
        <f>IF(Search!$F$4="","",IF(Inventory!$AJ1335&lt;Search!$F$4,"",1))</f>
        <v/>
      </c>
      <c r="H1335" s="9" t="str">
        <f>IF(Search!$F$5="","",IF(Inventory!$AJ1335&gt;Search!$F$5,"",1))</f>
        <v/>
      </c>
      <c r="I1335" s="9" t="str">
        <f>IF(Search!$F$7="","",IF(Search!$F$8="",IF(ISNUMBER(SEARCH(Search!$F$7,$AL1335))=TRUE,1,""),""))</f>
        <v/>
      </c>
      <c r="J1335" s="9" t="str">
        <f>IF($AL1335=Search!$F$8,1,"")</f>
        <v/>
      </c>
      <c r="K1335" s="9" t="str">
        <f>IF(Search!$I$4="","",IF(COUNTA($AS1335)=1,IF(Search!$I$4="N","N",1),""))</f>
        <v/>
      </c>
      <c r="L1335" s="9" t="str">
        <f>IF(Search!$I$5="","",IF($AS1335="RC",1,""))</f>
        <v/>
      </c>
      <c r="M1335" s="9" t="str">
        <f>IF(Search!$I$6="","",IF($AS1335="RCP",1,""))</f>
        <v/>
      </c>
      <c r="N1335" s="9" t="str">
        <f>IF(Search!$I$8="","",IF(COUNTA($AT1335)=1,IF(Search!$I$8="N","N",1),""))</f>
        <v/>
      </c>
      <c r="O1335" s="9" t="str">
        <f>IF(Search!$L$4="","",IF(COUNTA($AU1335)=1,IF(Search!$L$4="N","N",1),""))</f>
        <v/>
      </c>
      <c r="P1335" s="9" t="str">
        <f>IF(Search!$L$5="","",IF(ISNUMBER(SEARCH("Jersey",$AU1335))=TRUE,IF(Search!$L$5="N","N",1),""))</f>
        <v/>
      </c>
      <c r="Q1335" s="9" t="str">
        <f>IF(Search!$L$6="","",IF(ISNUMBER(SEARCH("Patch",$AU1335))=TRUE,IF(Search!$L$6="N","N",1),""))</f>
        <v/>
      </c>
      <c r="R1335" s="9" t="str">
        <f>IF(Search!$L$7="","",IF(ISNUMBER(SEARCH("Shield",$AU1335))=TRUE,IF(Search!$L$7="N","N",1),""))</f>
        <v/>
      </c>
      <c r="S1335" s="9" t="str">
        <f>IF(Search!$L$8="","",IF(ISNUMBER(SEARCH("Stick",$AU1335))=TRUE,IF(Search!$L$8="N","N",1),""))</f>
        <v/>
      </c>
      <c r="T1335" s="9" t="str">
        <f>IF(Search!$O$4="","",IF(COUNTA($AW1335)=1,IF(Search!$O$4="N","N",1),""))</f>
        <v/>
      </c>
      <c r="U1335" s="9" t="str">
        <f>IF(Search!$O$5="","",IF($AW1335="","",IF($AW1335&lt;Search!$O$5,"",1)))</f>
        <v/>
      </c>
      <c r="V1335" s="9" t="str">
        <f>IF(Search!$O$6="","",IF($AW1335="","",IF($AW1335&gt;Search!$O$6,"",1)))</f>
        <v/>
      </c>
      <c r="W1335" s="9" t="str">
        <f>IF(Search!$U$4="","",IF($AX1335="","",1))</f>
        <v/>
      </c>
      <c r="X1335" s="9" t="str">
        <f>IF(Search!$U$5="","",IF(ISNUMBER(SEARCH(Search!$U$5,$AX1335))=TRUE,IF(Search!$U$5="N","N",1),""))</f>
        <v/>
      </c>
      <c r="Y1335" s="9" t="str">
        <f>IF(Search!$U$6="","",IF($AY1335&lt;Search!$U$6,"",1))</f>
        <v/>
      </c>
      <c r="Z1335" s="9" t="str">
        <f>IF(Search!$R$4="","",IF(Inventory!$BA1335&lt;Search!$R$4,"",1))</f>
        <v/>
      </c>
      <c r="AA1335" s="9" t="str">
        <f>IF(Search!$R$5="","",IF($BA1335&gt;Search!$R$5,"",1))</f>
        <v/>
      </c>
      <c r="AB1335" s="9" t="str">
        <f>IF(Search!$R$6="","",IF($BB1335&lt;Search!$R$6,"",1))</f>
        <v/>
      </c>
      <c r="AC1335" s="9" t="str">
        <f>IF(Search!$R$7="","",IF($BB1335&lt;Search!$R$7,"",1))</f>
        <v/>
      </c>
      <c r="AD1335" s="45" t="str">
        <f>IF(COUNTIF($A1335:$AC1335,"n")&gt;0,"",IF(SUM($A1335:$AC1335)=COUNTA(Search!$C$4:$C$8,Search!$F$4:$F$8,Search!$I$4:$I$6,Search!$I$8,Search!$L$4:$L$8,Search!$O$4:$O$8,Search!$R$4:$R$7,Search!$U$4:$U$7)-COUNTIF(Search!$C$4:$U$7,"n"),1+LARGE($AD$1:AD1334,1),""))</f>
        <v/>
      </c>
      <c r="AE1335" s="45" t="str">
        <f t="shared" si="63"/>
        <v/>
      </c>
      <c r="AF1335" s="45" t="str">
        <f>IF(AD1335="","",COUNTIF($AE$1:$AE1334,$AE1335)+RANK($AE1335,$AE$2:$AE$10540,1))</f>
        <v/>
      </c>
      <c r="AG1335" s="45" t="str">
        <f t="shared" si="64"/>
        <v/>
      </c>
      <c r="AH1335" s="45" t="str">
        <f>IF($AD1335="","",COUNTIF($AG$1:$AG1334,$AG1335)+RANK($AG1335,$AG$1:$AG$10539,0))</f>
        <v/>
      </c>
      <c r="AI1335" s="10" t="str">
        <f t="shared" si="65"/>
        <v>2009-10 SP Authentic #147 Ryan Getzlaf ESS     /1999   $</v>
      </c>
      <c r="AJ1335" s="11">
        <v>2009</v>
      </c>
      <c r="AK1335" s="17">
        <v>10</v>
      </c>
      <c r="AL1335" s="12" t="s">
        <v>511</v>
      </c>
      <c r="AM1335" s="10">
        <v>147</v>
      </c>
      <c r="AN1335" s="12" t="s">
        <v>874</v>
      </c>
      <c r="AO1335" s="9"/>
      <c r="AP1335" s="9"/>
      <c r="AQ1335" s="9"/>
      <c r="AR1335" s="14"/>
      <c r="AS1335" s="9"/>
      <c r="AT1335" s="9"/>
      <c r="AU1335" s="9"/>
      <c r="AV1335" s="13"/>
      <c r="AW1335" s="13">
        <v>1999</v>
      </c>
      <c r="AX1335" s="9"/>
      <c r="AY1335" s="9"/>
      <c r="AZ1335" s="9"/>
      <c r="BA1335" s="33"/>
      <c r="BB1335" s="33"/>
      <c r="BC1335" s="36"/>
      <c r="BD1335" s="12" t="s">
        <v>1771</v>
      </c>
    </row>
    <row r="1336" spans="1:56" s="12" customFormat="1" x14ac:dyDescent="0.2">
      <c r="A1336" s="9" t="str">
        <f>IF(Search!$C$5="","",IF(COUNTA(Inventory!$AP1336)=1,1,""))</f>
        <v/>
      </c>
      <c r="B1336" s="9" t="str">
        <f>IF(Search!$C$4="","",IF(ISNUMBER(SEARCH(Search!$C$4,$AR1336))=TRUE,1,""))</f>
        <v/>
      </c>
      <c r="C1336" s="9" t="str">
        <f>IF(Search!$C$6="x",IF(COUNTA($AQ1336)=1,1,"N"),IF(COUNTA($AQ1336)=1,"N",""))</f>
        <v/>
      </c>
      <c r="D1336" s="9" t="str">
        <f>IF(Search!$O$8="","",IF(ISNUMBER(SEARCH(Search!$O$8,$BD1336))=TRUE,1,""))</f>
        <v/>
      </c>
      <c r="E1336" s="9" t="str">
        <f>IF(Search!$C$7="","",IF(ISNUMBER(SEARCH(Search!$C$7,$AN1336))=TRUE,1,""))</f>
        <v/>
      </c>
      <c r="F1336" s="9" t="str">
        <f>IF(Search!$C$8="","",IF(ISNUMBER(SEARCH(Search!$C$8,$AO1336))=TRUE,1,""))</f>
        <v/>
      </c>
      <c r="G1336" s="9" t="str">
        <f>IF(Search!$F$4="","",IF(Inventory!$AJ1336&lt;Search!$F$4,"",1))</f>
        <v/>
      </c>
      <c r="H1336" s="9" t="str">
        <f>IF(Search!$F$5="","",IF(Inventory!$AJ1336&gt;Search!$F$5,"",1))</f>
        <v/>
      </c>
      <c r="I1336" s="9" t="str">
        <f>IF(Search!$F$7="","",IF(Search!$F$8="",IF(ISNUMBER(SEARCH(Search!$F$7,$AL1336))=TRUE,1,""),""))</f>
        <v/>
      </c>
      <c r="J1336" s="9" t="str">
        <f>IF($AL1336=Search!$F$8,1,"")</f>
        <v/>
      </c>
      <c r="K1336" s="9" t="str">
        <f>IF(Search!$I$4="","",IF(COUNTA($AS1336)=1,IF(Search!$I$4="N","N",1),""))</f>
        <v/>
      </c>
      <c r="L1336" s="9" t="str">
        <f>IF(Search!$I$5="","",IF($AS1336="RC",1,""))</f>
        <v/>
      </c>
      <c r="M1336" s="9" t="str">
        <f>IF(Search!$I$6="","",IF($AS1336="RCP",1,""))</f>
        <v/>
      </c>
      <c r="N1336" s="9" t="str">
        <f>IF(Search!$I$8="","",IF(COUNTA($AT1336)=1,IF(Search!$I$8="N","N",1),""))</f>
        <v/>
      </c>
      <c r="O1336" s="9" t="str">
        <f>IF(Search!$L$4="","",IF(COUNTA($AU1336)=1,IF(Search!$L$4="N","N",1),""))</f>
        <v/>
      </c>
      <c r="P1336" s="9" t="str">
        <f>IF(Search!$L$5="","",IF(ISNUMBER(SEARCH("Jersey",$AU1336))=TRUE,IF(Search!$L$5="N","N",1),""))</f>
        <v/>
      </c>
      <c r="Q1336" s="9" t="str">
        <f>IF(Search!$L$6="","",IF(ISNUMBER(SEARCH("Patch",$AU1336))=TRUE,IF(Search!$L$6="N","N",1),""))</f>
        <v/>
      </c>
      <c r="R1336" s="9" t="str">
        <f>IF(Search!$L$7="","",IF(ISNUMBER(SEARCH("Shield",$AU1336))=TRUE,IF(Search!$L$7="N","N",1),""))</f>
        <v/>
      </c>
      <c r="S1336" s="9" t="str">
        <f>IF(Search!$L$8="","",IF(ISNUMBER(SEARCH("Stick",$AU1336))=TRUE,IF(Search!$L$8="N","N",1),""))</f>
        <v/>
      </c>
      <c r="T1336" s="9" t="str">
        <f>IF(Search!$O$4="","",IF(COUNTA($AW1336)=1,IF(Search!$O$4="N","N",1),""))</f>
        <v/>
      </c>
      <c r="U1336" s="9" t="str">
        <f>IF(Search!$O$5="","",IF($AW1336="","",IF($AW1336&lt;Search!$O$5,"",1)))</f>
        <v/>
      </c>
      <c r="V1336" s="9" t="str">
        <f>IF(Search!$O$6="","",IF($AW1336="","",IF($AW1336&gt;Search!$O$6,"",1)))</f>
        <v/>
      </c>
      <c r="W1336" s="9" t="str">
        <f>IF(Search!$U$4="","",IF($AX1336="","",1))</f>
        <v/>
      </c>
      <c r="X1336" s="9" t="str">
        <f>IF(Search!$U$5="","",IF(ISNUMBER(SEARCH(Search!$U$5,$AX1336))=TRUE,IF(Search!$U$5="N","N",1),""))</f>
        <v/>
      </c>
      <c r="Y1336" s="9" t="str">
        <f>IF(Search!$U$6="","",IF($AY1336&lt;Search!$U$6,"",1))</f>
        <v/>
      </c>
      <c r="Z1336" s="9" t="str">
        <f>IF(Search!$R$4="","",IF(Inventory!$BA1336&lt;Search!$R$4,"",1))</f>
        <v/>
      </c>
      <c r="AA1336" s="9" t="str">
        <f>IF(Search!$R$5="","",IF($BA1336&gt;Search!$R$5,"",1))</f>
        <v/>
      </c>
      <c r="AB1336" s="9" t="str">
        <f>IF(Search!$R$6="","",IF($BB1336&lt;Search!$R$6,"",1))</f>
        <v/>
      </c>
      <c r="AC1336" s="9" t="str">
        <f>IF(Search!$R$7="","",IF($BB1336&lt;Search!$R$7,"",1))</f>
        <v/>
      </c>
      <c r="AD1336" s="45" t="str">
        <f>IF(COUNTIF($A1336:$AC1336,"n")&gt;0,"",IF(SUM($A1336:$AC1336)=COUNTA(Search!$C$4:$C$8,Search!$F$4:$F$8,Search!$I$4:$I$6,Search!$I$8,Search!$L$4:$L$8,Search!$O$4:$O$8,Search!$R$4:$R$7,Search!$U$4:$U$7)-COUNTIF(Search!$C$4:$U$7,"n"),1+LARGE($AD$1:AD1335,1),""))</f>
        <v/>
      </c>
      <c r="AE1336" s="45" t="str">
        <f t="shared" si="63"/>
        <v/>
      </c>
      <c r="AF1336" s="45" t="str">
        <f>IF(AD1336="","",COUNTIF($AE$1:$AE1335,$AE1336)+RANK($AE1336,$AE$2:$AE$10540,1))</f>
        <v/>
      </c>
      <c r="AG1336" s="45" t="str">
        <f t="shared" si="64"/>
        <v/>
      </c>
      <c r="AH1336" s="45" t="str">
        <f>IF($AD1336="","",COUNTIF($AG$1:$AG1335,$AG1336)+RANK($AG1336,$AG$1:$AG$10539,0))</f>
        <v/>
      </c>
      <c r="AI1336" s="10" t="str">
        <f t="shared" si="65"/>
        <v>2009-10 SP Authentic #152 Sidney Crosby ESS PIT    /1999   $</v>
      </c>
      <c r="AJ1336" s="11">
        <v>2009</v>
      </c>
      <c r="AK1336" s="17">
        <v>10</v>
      </c>
      <c r="AL1336" s="12" t="s">
        <v>511</v>
      </c>
      <c r="AM1336" s="10">
        <v>152</v>
      </c>
      <c r="AN1336" s="12" t="s">
        <v>875</v>
      </c>
      <c r="AO1336" s="9" t="s">
        <v>1916</v>
      </c>
      <c r="AP1336" s="9"/>
      <c r="AQ1336" s="9"/>
      <c r="AR1336" s="14"/>
      <c r="AS1336" s="9"/>
      <c r="AT1336" s="9"/>
      <c r="AU1336" s="9"/>
      <c r="AV1336" s="13"/>
      <c r="AW1336" s="13">
        <v>1999</v>
      </c>
      <c r="AX1336" s="9"/>
      <c r="AY1336" s="9"/>
      <c r="AZ1336" s="9"/>
      <c r="BA1336" s="33"/>
      <c r="BB1336" s="33"/>
      <c r="BC1336" s="36"/>
      <c r="BD1336" s="12" t="s">
        <v>1771</v>
      </c>
    </row>
    <row r="1337" spans="1:56" s="12" customFormat="1" x14ac:dyDescent="0.2">
      <c r="A1337" s="9" t="str">
        <f>IF(Search!$C$5="","",IF(COUNTA(Inventory!$AP1337)=1,1,""))</f>
        <v/>
      </c>
      <c r="B1337" s="9" t="str">
        <f>IF(Search!$C$4="","",IF(ISNUMBER(SEARCH(Search!$C$4,$AR1337))=TRUE,1,""))</f>
        <v/>
      </c>
      <c r="C1337" s="9" t="str">
        <f>IF(Search!$C$6="x",IF(COUNTA($AQ1337)=1,1,"N"),IF(COUNTA($AQ1337)=1,"N",""))</f>
        <v/>
      </c>
      <c r="D1337" s="9" t="str">
        <f>IF(Search!$O$8="","",IF(ISNUMBER(SEARCH(Search!$O$8,$BD1337))=TRUE,1,""))</f>
        <v/>
      </c>
      <c r="E1337" s="9" t="str">
        <f>IF(Search!$C$7="","",IF(ISNUMBER(SEARCH(Search!$C$7,$AN1337))=TRUE,1,""))</f>
        <v/>
      </c>
      <c r="F1337" s="9" t="str">
        <f>IF(Search!$C$8="","",IF(ISNUMBER(SEARCH(Search!$C$8,$AO1337))=TRUE,1,""))</f>
        <v/>
      </c>
      <c r="G1337" s="9" t="str">
        <f>IF(Search!$F$4="","",IF(Inventory!$AJ1337&lt;Search!$F$4,"",1))</f>
        <v/>
      </c>
      <c r="H1337" s="9" t="str">
        <f>IF(Search!$F$5="","",IF(Inventory!$AJ1337&gt;Search!$F$5,"",1))</f>
        <v/>
      </c>
      <c r="I1337" s="9" t="str">
        <f>IF(Search!$F$7="","",IF(Search!$F$8="",IF(ISNUMBER(SEARCH(Search!$F$7,$AL1337))=TRUE,1,""),""))</f>
        <v/>
      </c>
      <c r="J1337" s="9" t="str">
        <f>IF($AL1337=Search!$F$8,1,"")</f>
        <v/>
      </c>
      <c r="K1337" s="9" t="str">
        <f>IF(Search!$I$4="","",IF(COUNTA($AS1337)=1,IF(Search!$I$4="N","N",1),""))</f>
        <v/>
      </c>
      <c r="L1337" s="9" t="str">
        <f>IF(Search!$I$5="","",IF($AS1337="RC",1,""))</f>
        <v/>
      </c>
      <c r="M1337" s="9" t="str">
        <f>IF(Search!$I$6="","",IF($AS1337="RCP",1,""))</f>
        <v/>
      </c>
      <c r="N1337" s="9" t="str">
        <f>IF(Search!$I$8="","",IF(COUNTA($AT1337)=1,IF(Search!$I$8="N","N",1),""))</f>
        <v/>
      </c>
      <c r="O1337" s="9" t="str">
        <f>IF(Search!$L$4="","",IF(COUNTA($AU1337)=1,IF(Search!$L$4="N","N",1),""))</f>
        <v/>
      </c>
      <c r="P1337" s="9" t="str">
        <f>IF(Search!$L$5="","",IF(ISNUMBER(SEARCH("Jersey",$AU1337))=TRUE,IF(Search!$L$5="N","N",1),""))</f>
        <v/>
      </c>
      <c r="Q1337" s="9" t="str">
        <f>IF(Search!$L$6="","",IF(ISNUMBER(SEARCH("Patch",$AU1337))=TRUE,IF(Search!$L$6="N","N",1),""))</f>
        <v/>
      </c>
      <c r="R1337" s="9" t="str">
        <f>IF(Search!$L$7="","",IF(ISNUMBER(SEARCH("Shield",$AU1337))=TRUE,IF(Search!$L$7="N","N",1),""))</f>
        <v/>
      </c>
      <c r="S1337" s="9" t="str">
        <f>IF(Search!$L$8="","",IF(ISNUMBER(SEARCH("Stick",$AU1337))=TRUE,IF(Search!$L$8="N","N",1),""))</f>
        <v/>
      </c>
      <c r="T1337" s="9" t="str">
        <f>IF(Search!$O$4="","",IF(COUNTA($AW1337)=1,IF(Search!$O$4="N","N",1),""))</f>
        <v/>
      </c>
      <c r="U1337" s="9" t="str">
        <f>IF(Search!$O$5="","",IF($AW1337="","",IF($AW1337&lt;Search!$O$5,"",1)))</f>
        <v/>
      </c>
      <c r="V1337" s="9" t="str">
        <f>IF(Search!$O$6="","",IF($AW1337="","",IF($AW1337&gt;Search!$O$6,"",1)))</f>
        <v/>
      </c>
      <c r="W1337" s="9" t="str">
        <f>IF(Search!$U$4="","",IF($AX1337="","",1))</f>
        <v/>
      </c>
      <c r="X1337" s="9" t="str">
        <f>IF(Search!$U$5="","",IF(ISNUMBER(SEARCH(Search!$U$5,$AX1337))=TRUE,IF(Search!$U$5="N","N",1),""))</f>
        <v/>
      </c>
      <c r="Y1337" s="9" t="str">
        <f>IF(Search!$U$6="","",IF($AY1337&lt;Search!$U$6,"",1))</f>
        <v/>
      </c>
      <c r="Z1337" s="9" t="str">
        <f>IF(Search!$R$4="","",IF(Inventory!$BA1337&lt;Search!$R$4,"",1))</f>
        <v/>
      </c>
      <c r="AA1337" s="9" t="str">
        <f>IF(Search!$R$5="","",IF($BA1337&gt;Search!$R$5,"",1))</f>
        <v/>
      </c>
      <c r="AB1337" s="9" t="str">
        <f>IF(Search!$R$6="","",IF($BB1337&lt;Search!$R$6,"",1))</f>
        <v/>
      </c>
      <c r="AC1337" s="9" t="str">
        <f>IF(Search!$R$7="","",IF($BB1337&lt;Search!$R$7,"",1))</f>
        <v/>
      </c>
      <c r="AD1337" s="45" t="str">
        <f>IF(COUNTIF($A1337:$AC1337,"n")&gt;0,"",IF(SUM($A1337:$AC1337)=COUNTA(Search!$C$4:$C$8,Search!$F$4:$F$8,Search!$I$4:$I$6,Search!$I$8,Search!$L$4:$L$8,Search!$O$4:$O$8,Search!$R$4:$R$7,Search!$U$4:$U$7)-COUNTIF(Search!$C$4:$U$7,"n"),1+LARGE($AD$1:AD1336,1),""))</f>
        <v/>
      </c>
      <c r="AE1337" s="45" t="str">
        <f t="shared" si="63"/>
        <v/>
      </c>
      <c r="AF1337" s="45" t="str">
        <f>IF(AD1337="","",COUNTIF($AE$1:$AE1336,$AE1337)+RANK($AE1337,$AE$2:$AE$10540,1))</f>
        <v/>
      </c>
      <c r="AG1337" s="45" t="str">
        <f t="shared" si="64"/>
        <v/>
      </c>
      <c r="AH1337" s="45" t="str">
        <f>IF($AD1337="","",COUNTIF($AG$1:$AG1336,$AG1337)+RANK($AG1337,$AG$1:$AG$10539,0))</f>
        <v/>
      </c>
      <c r="AI1337" s="10" t="str">
        <f t="shared" si="65"/>
        <v>2009-10 SP Authentic #154 Steve Yzerman ESS DET    /1999   $</v>
      </c>
      <c r="AJ1337" s="11">
        <v>2009</v>
      </c>
      <c r="AK1337" s="17">
        <v>10</v>
      </c>
      <c r="AL1337" s="12" t="s">
        <v>511</v>
      </c>
      <c r="AM1337" s="10">
        <v>154</v>
      </c>
      <c r="AN1337" s="12" t="s">
        <v>876</v>
      </c>
      <c r="AO1337" s="9" t="s">
        <v>1920</v>
      </c>
      <c r="AP1337" s="9"/>
      <c r="AQ1337" s="9"/>
      <c r="AR1337" s="14"/>
      <c r="AS1337" s="9"/>
      <c r="AT1337" s="9"/>
      <c r="AU1337" s="9"/>
      <c r="AV1337" s="13"/>
      <c r="AW1337" s="13">
        <v>1999</v>
      </c>
      <c r="AX1337" s="9"/>
      <c r="AY1337" s="9"/>
      <c r="AZ1337" s="9"/>
      <c r="BA1337" s="33"/>
      <c r="BB1337" s="33"/>
      <c r="BC1337" s="36"/>
      <c r="BD1337" s="12" t="s">
        <v>1771</v>
      </c>
    </row>
    <row r="1338" spans="1:56" s="12" customFormat="1" x14ac:dyDescent="0.2">
      <c r="A1338" s="9" t="str">
        <f>IF(Search!$C$5="","",IF(COUNTA(Inventory!$AP1338)=1,1,""))</f>
        <v/>
      </c>
      <c r="B1338" s="9" t="str">
        <f>IF(Search!$C$4="","",IF(ISNUMBER(SEARCH(Search!$C$4,$AR1338))=TRUE,1,""))</f>
        <v/>
      </c>
      <c r="C1338" s="9" t="str">
        <f>IF(Search!$C$6="x",IF(COUNTA($AQ1338)=1,1,"N"),IF(COUNTA($AQ1338)=1,"N",""))</f>
        <v/>
      </c>
      <c r="D1338" s="9" t="str">
        <f>IF(Search!$O$8="","",IF(ISNUMBER(SEARCH(Search!$O$8,$BD1338))=TRUE,1,""))</f>
        <v/>
      </c>
      <c r="E1338" s="9" t="str">
        <f>IF(Search!$C$7="","",IF(ISNUMBER(SEARCH(Search!$C$7,$AN1338))=TRUE,1,""))</f>
        <v/>
      </c>
      <c r="F1338" s="9" t="str">
        <f>IF(Search!$C$8="","",IF(ISNUMBER(SEARCH(Search!$C$8,$AO1338))=TRUE,1,""))</f>
        <v/>
      </c>
      <c r="G1338" s="9" t="str">
        <f>IF(Search!$F$4="","",IF(Inventory!$AJ1338&lt;Search!$F$4,"",1))</f>
        <v/>
      </c>
      <c r="H1338" s="9" t="str">
        <f>IF(Search!$F$5="","",IF(Inventory!$AJ1338&gt;Search!$F$5,"",1))</f>
        <v/>
      </c>
      <c r="I1338" s="9" t="str">
        <f>IF(Search!$F$7="","",IF(Search!$F$8="",IF(ISNUMBER(SEARCH(Search!$F$7,$AL1338))=TRUE,1,""),""))</f>
        <v/>
      </c>
      <c r="J1338" s="9" t="str">
        <f>IF($AL1338=Search!$F$8,1,"")</f>
        <v/>
      </c>
      <c r="K1338" s="9" t="str">
        <f>IF(Search!$I$4="","",IF(COUNTA($AS1338)=1,IF(Search!$I$4="N","N",1),""))</f>
        <v/>
      </c>
      <c r="L1338" s="9" t="str">
        <f>IF(Search!$I$5="","",IF($AS1338="RC",1,""))</f>
        <v/>
      </c>
      <c r="M1338" s="9" t="str">
        <f>IF(Search!$I$6="","",IF($AS1338="RCP",1,""))</f>
        <v/>
      </c>
      <c r="N1338" s="9" t="str">
        <f>IF(Search!$I$8="","",IF(COUNTA($AT1338)=1,IF(Search!$I$8="N","N",1),""))</f>
        <v/>
      </c>
      <c r="O1338" s="9" t="str">
        <f>IF(Search!$L$4="","",IF(COUNTA($AU1338)=1,IF(Search!$L$4="N","N",1),""))</f>
        <v/>
      </c>
      <c r="P1338" s="9" t="str">
        <f>IF(Search!$L$5="","",IF(ISNUMBER(SEARCH("Jersey",$AU1338))=TRUE,IF(Search!$L$5="N","N",1),""))</f>
        <v/>
      </c>
      <c r="Q1338" s="9" t="str">
        <f>IF(Search!$L$6="","",IF(ISNUMBER(SEARCH("Patch",$AU1338))=TRUE,IF(Search!$L$6="N","N",1),""))</f>
        <v/>
      </c>
      <c r="R1338" s="9" t="str">
        <f>IF(Search!$L$7="","",IF(ISNUMBER(SEARCH("Shield",$AU1338))=TRUE,IF(Search!$L$7="N","N",1),""))</f>
        <v/>
      </c>
      <c r="S1338" s="9" t="str">
        <f>IF(Search!$L$8="","",IF(ISNUMBER(SEARCH("Stick",$AU1338))=TRUE,IF(Search!$L$8="N","N",1),""))</f>
        <v/>
      </c>
      <c r="T1338" s="9" t="str">
        <f>IF(Search!$O$4="","",IF(COUNTA($AW1338)=1,IF(Search!$O$4="N","N",1),""))</f>
        <v/>
      </c>
      <c r="U1338" s="9" t="str">
        <f>IF(Search!$O$5="","",IF($AW1338="","",IF($AW1338&lt;Search!$O$5,"",1)))</f>
        <v/>
      </c>
      <c r="V1338" s="9" t="str">
        <f>IF(Search!$O$6="","",IF($AW1338="","",IF($AW1338&gt;Search!$O$6,"",1)))</f>
        <v/>
      </c>
      <c r="W1338" s="9" t="str">
        <f>IF(Search!$U$4="","",IF($AX1338="","",1))</f>
        <v/>
      </c>
      <c r="X1338" s="9" t="str">
        <f>IF(Search!$U$5="","",IF(ISNUMBER(SEARCH(Search!$U$5,$AX1338))=TRUE,IF(Search!$U$5="N","N",1),""))</f>
        <v/>
      </c>
      <c r="Y1338" s="9" t="str">
        <f>IF(Search!$U$6="","",IF($AY1338&lt;Search!$U$6,"",1))</f>
        <v/>
      </c>
      <c r="Z1338" s="9" t="str">
        <f>IF(Search!$R$4="","",IF(Inventory!$BA1338&lt;Search!$R$4,"",1))</f>
        <v/>
      </c>
      <c r="AA1338" s="9" t="str">
        <f>IF(Search!$R$5="","",IF($BA1338&gt;Search!$R$5,"",1))</f>
        <v/>
      </c>
      <c r="AB1338" s="9" t="str">
        <f>IF(Search!$R$6="","",IF($BB1338&lt;Search!$R$6,"",1))</f>
        <v/>
      </c>
      <c r="AC1338" s="9" t="str">
        <f>IF(Search!$R$7="","",IF($BB1338&lt;Search!$R$7,"",1))</f>
        <v/>
      </c>
      <c r="AD1338" s="45" t="str">
        <f>IF(COUNTIF($A1338:$AC1338,"n")&gt;0,"",IF(SUM($A1338:$AC1338)=COUNTA(Search!$C$4:$C$8,Search!$F$4:$F$8,Search!$I$4:$I$6,Search!$I$8,Search!$L$4:$L$8,Search!$O$4:$O$8,Search!$R$4:$R$7,Search!$U$4:$U$7)-COUNTIF(Search!$C$4:$U$7,"n"),1+LARGE($AD$1:AD1337,1),""))</f>
        <v/>
      </c>
      <c r="AE1338" s="45" t="str">
        <f t="shared" si="63"/>
        <v/>
      </c>
      <c r="AF1338" s="45" t="str">
        <f>IF(AD1338="","",COUNTIF($AE$1:$AE1337,$AE1338)+RANK($AE1338,$AE$2:$AE$10540,1))</f>
        <v/>
      </c>
      <c r="AG1338" s="45" t="str">
        <f t="shared" si="64"/>
        <v/>
      </c>
      <c r="AH1338" s="45" t="str">
        <f>IF($AD1338="","",COUNTIF($AG$1:$AG1337,$AG1338)+RANK($AG1338,$AG$1:$AG$10539,0))</f>
        <v/>
      </c>
      <c r="AI1338" s="10" t="str">
        <f t="shared" si="65"/>
        <v>2009-10 SP Authentic #161 Lars Eller FW  RC   /999   $</v>
      </c>
      <c r="AJ1338" s="11">
        <v>2009</v>
      </c>
      <c r="AK1338" s="17">
        <v>10</v>
      </c>
      <c r="AL1338" s="12" t="s">
        <v>511</v>
      </c>
      <c r="AM1338" s="10">
        <v>161</v>
      </c>
      <c r="AN1338" s="12" t="s">
        <v>877</v>
      </c>
      <c r="AO1338" s="9"/>
      <c r="AP1338" s="9"/>
      <c r="AQ1338" s="9"/>
      <c r="AR1338" s="14" t="s">
        <v>2482</v>
      </c>
      <c r="AS1338" s="9" t="s">
        <v>2</v>
      </c>
      <c r="AT1338" s="9"/>
      <c r="AU1338" s="9"/>
      <c r="AV1338" s="13"/>
      <c r="AW1338" s="13">
        <v>999</v>
      </c>
      <c r="AX1338" s="9"/>
      <c r="AY1338" s="9"/>
      <c r="AZ1338" s="9"/>
      <c r="BA1338" s="33"/>
      <c r="BB1338" s="33"/>
      <c r="BC1338" s="36"/>
      <c r="BD1338" s="12" t="s">
        <v>1771</v>
      </c>
    </row>
    <row r="1339" spans="1:56" s="12" customFormat="1" x14ac:dyDescent="0.2">
      <c r="A1339" s="9" t="str">
        <f>IF(Search!$C$5="","",IF(COUNTA(Inventory!$AP1339)=1,1,""))</f>
        <v/>
      </c>
      <c r="B1339" s="9" t="str">
        <f>IF(Search!$C$4="","",IF(ISNUMBER(SEARCH(Search!$C$4,$AR1339))=TRUE,1,""))</f>
        <v/>
      </c>
      <c r="C1339" s="9" t="str">
        <f>IF(Search!$C$6="x",IF(COUNTA($AQ1339)=1,1,"N"),IF(COUNTA($AQ1339)=1,"N",""))</f>
        <v/>
      </c>
      <c r="D1339" s="9" t="str">
        <f>IF(Search!$O$8="","",IF(ISNUMBER(SEARCH(Search!$O$8,$BD1339))=TRUE,1,""))</f>
        <v/>
      </c>
      <c r="E1339" s="9" t="str">
        <f>IF(Search!$C$7="","",IF(ISNUMBER(SEARCH(Search!$C$7,$AN1339))=TRUE,1,""))</f>
        <v/>
      </c>
      <c r="F1339" s="9" t="str">
        <f>IF(Search!$C$8="","",IF(ISNUMBER(SEARCH(Search!$C$8,$AO1339))=TRUE,1,""))</f>
        <v/>
      </c>
      <c r="G1339" s="9" t="str">
        <f>IF(Search!$F$4="","",IF(Inventory!$AJ1339&lt;Search!$F$4,"",1))</f>
        <v/>
      </c>
      <c r="H1339" s="9" t="str">
        <f>IF(Search!$F$5="","",IF(Inventory!$AJ1339&gt;Search!$F$5,"",1))</f>
        <v/>
      </c>
      <c r="I1339" s="9" t="str">
        <f>IF(Search!$F$7="","",IF(Search!$F$8="",IF(ISNUMBER(SEARCH(Search!$F$7,$AL1339))=TRUE,1,""),""))</f>
        <v/>
      </c>
      <c r="J1339" s="9" t="str">
        <f>IF($AL1339=Search!$F$8,1,"")</f>
        <v/>
      </c>
      <c r="K1339" s="9" t="str">
        <f>IF(Search!$I$4="","",IF(COUNTA($AS1339)=1,IF(Search!$I$4="N","N",1),""))</f>
        <v/>
      </c>
      <c r="L1339" s="9" t="str">
        <f>IF(Search!$I$5="","",IF($AS1339="RC",1,""))</f>
        <v/>
      </c>
      <c r="M1339" s="9" t="str">
        <f>IF(Search!$I$6="","",IF($AS1339="RCP",1,""))</f>
        <v/>
      </c>
      <c r="N1339" s="9" t="str">
        <f>IF(Search!$I$8="","",IF(COUNTA($AT1339)=1,IF(Search!$I$8="N","N",1),""))</f>
        <v/>
      </c>
      <c r="O1339" s="9" t="str">
        <f>IF(Search!$L$4="","",IF(COUNTA($AU1339)=1,IF(Search!$L$4="N","N",1),""))</f>
        <v/>
      </c>
      <c r="P1339" s="9" t="str">
        <f>IF(Search!$L$5="","",IF(ISNUMBER(SEARCH("Jersey",$AU1339))=TRUE,IF(Search!$L$5="N","N",1),""))</f>
        <v/>
      </c>
      <c r="Q1339" s="9" t="str">
        <f>IF(Search!$L$6="","",IF(ISNUMBER(SEARCH("Patch",$AU1339))=TRUE,IF(Search!$L$6="N","N",1),""))</f>
        <v/>
      </c>
      <c r="R1339" s="9" t="str">
        <f>IF(Search!$L$7="","",IF(ISNUMBER(SEARCH("Shield",$AU1339))=TRUE,IF(Search!$L$7="N","N",1),""))</f>
        <v/>
      </c>
      <c r="S1339" s="9" t="str">
        <f>IF(Search!$L$8="","",IF(ISNUMBER(SEARCH("Stick",$AU1339))=TRUE,IF(Search!$L$8="N","N",1),""))</f>
        <v/>
      </c>
      <c r="T1339" s="9" t="str">
        <f>IF(Search!$O$4="","",IF(COUNTA($AW1339)=1,IF(Search!$O$4="N","N",1),""))</f>
        <v/>
      </c>
      <c r="U1339" s="9" t="str">
        <f>IF(Search!$O$5="","",IF($AW1339="","",IF($AW1339&lt;Search!$O$5,"",1)))</f>
        <v/>
      </c>
      <c r="V1339" s="9" t="str">
        <f>IF(Search!$O$6="","",IF($AW1339="","",IF($AW1339&gt;Search!$O$6,"",1)))</f>
        <v/>
      </c>
      <c r="W1339" s="9" t="str">
        <f>IF(Search!$U$4="","",IF($AX1339="","",1))</f>
        <v/>
      </c>
      <c r="X1339" s="9" t="str">
        <f>IF(Search!$U$5="","",IF(ISNUMBER(SEARCH(Search!$U$5,$AX1339))=TRUE,IF(Search!$U$5="N","N",1),""))</f>
        <v/>
      </c>
      <c r="Y1339" s="9" t="str">
        <f>IF(Search!$U$6="","",IF($AY1339&lt;Search!$U$6,"",1))</f>
        <v/>
      </c>
      <c r="Z1339" s="9" t="str">
        <f>IF(Search!$R$4="","",IF(Inventory!$BA1339&lt;Search!$R$4,"",1))</f>
        <v/>
      </c>
      <c r="AA1339" s="9" t="str">
        <f>IF(Search!$R$5="","",IF($BA1339&gt;Search!$R$5,"",1))</f>
        <v/>
      </c>
      <c r="AB1339" s="9" t="str">
        <f>IF(Search!$R$6="","",IF($BB1339&lt;Search!$R$6,"",1))</f>
        <v/>
      </c>
      <c r="AC1339" s="9" t="str">
        <f>IF(Search!$R$7="","",IF($BB1339&lt;Search!$R$7,"",1))</f>
        <v/>
      </c>
      <c r="AD1339" s="45" t="str">
        <f>IF(COUNTIF($A1339:$AC1339,"n")&gt;0,"",IF(SUM($A1339:$AC1339)=COUNTA(Search!$C$4:$C$8,Search!$F$4:$F$8,Search!$I$4:$I$6,Search!$I$8,Search!$L$4:$L$8,Search!$O$4:$O$8,Search!$R$4:$R$7,Search!$U$4:$U$7)-COUNTIF(Search!$C$4:$U$7,"n"),1+LARGE($AD$1:AD1338,1),""))</f>
        <v/>
      </c>
      <c r="AE1339" s="45" t="str">
        <f t="shared" si="63"/>
        <v/>
      </c>
      <c r="AF1339" s="45" t="str">
        <f>IF(AD1339="","",COUNTIF($AE$1:$AE1338,$AE1339)+RANK($AE1339,$AE$2:$AE$10540,1))</f>
        <v/>
      </c>
      <c r="AG1339" s="45" t="str">
        <f t="shared" si="64"/>
        <v/>
      </c>
      <c r="AH1339" s="45" t="str">
        <f>IF($AD1339="","",COUNTIF($AG$1:$AG1338,$AG1339)+RANK($AG1339,$AG$1:$AG$10539,0))</f>
        <v/>
      </c>
      <c r="AI1339" s="10" t="str">
        <f t="shared" si="65"/>
        <v>2009-10 SP Authentic #174 Deryk Engelland FW  RC   /999   $</v>
      </c>
      <c r="AJ1339" s="11">
        <v>2009</v>
      </c>
      <c r="AK1339" s="17">
        <v>10</v>
      </c>
      <c r="AL1339" s="12" t="s">
        <v>511</v>
      </c>
      <c r="AM1339" s="10">
        <v>174</v>
      </c>
      <c r="AN1339" s="12" t="s">
        <v>878</v>
      </c>
      <c r="AO1339" s="9"/>
      <c r="AP1339" s="9"/>
      <c r="AQ1339" s="9"/>
      <c r="AR1339" s="14" t="s">
        <v>2482</v>
      </c>
      <c r="AS1339" s="9" t="s">
        <v>2</v>
      </c>
      <c r="AT1339" s="9"/>
      <c r="AU1339" s="9"/>
      <c r="AV1339" s="13"/>
      <c r="AW1339" s="13">
        <v>999</v>
      </c>
      <c r="AX1339" s="9"/>
      <c r="AY1339" s="9"/>
      <c r="AZ1339" s="9"/>
      <c r="BA1339" s="33"/>
      <c r="BB1339" s="33"/>
      <c r="BC1339" s="36"/>
      <c r="BD1339" s="12" t="s">
        <v>1771</v>
      </c>
    </row>
    <row r="1340" spans="1:56" s="12" customFormat="1" x14ac:dyDescent="0.2">
      <c r="A1340" s="9" t="str">
        <f>IF(Search!$C$5="","",IF(COUNTA(Inventory!$AP1340)=1,1,""))</f>
        <v/>
      </c>
      <c r="B1340" s="9" t="str">
        <f>IF(Search!$C$4="","",IF(ISNUMBER(SEARCH(Search!$C$4,$AR1340))=TRUE,1,""))</f>
        <v/>
      </c>
      <c r="C1340" s="9" t="str">
        <f>IF(Search!$C$6="x",IF(COUNTA($AQ1340)=1,1,"N"),IF(COUNTA($AQ1340)=1,"N",""))</f>
        <v/>
      </c>
      <c r="D1340" s="9" t="str">
        <f>IF(Search!$O$8="","",IF(ISNUMBER(SEARCH(Search!$O$8,$BD1340))=TRUE,1,""))</f>
        <v/>
      </c>
      <c r="E1340" s="9" t="str">
        <f>IF(Search!$C$7="","",IF(ISNUMBER(SEARCH(Search!$C$7,$AN1340))=TRUE,1,""))</f>
        <v/>
      </c>
      <c r="F1340" s="9" t="str">
        <f>IF(Search!$C$8="","",IF(ISNUMBER(SEARCH(Search!$C$8,$AO1340))=TRUE,1,""))</f>
        <v/>
      </c>
      <c r="G1340" s="9" t="str">
        <f>IF(Search!$F$4="","",IF(Inventory!$AJ1340&lt;Search!$F$4,"",1))</f>
        <v/>
      </c>
      <c r="H1340" s="9" t="str">
        <f>IF(Search!$F$5="","",IF(Inventory!$AJ1340&gt;Search!$F$5,"",1))</f>
        <v/>
      </c>
      <c r="I1340" s="9" t="str">
        <f>IF(Search!$F$7="","",IF(Search!$F$8="",IF(ISNUMBER(SEARCH(Search!$F$7,$AL1340))=TRUE,1,""),""))</f>
        <v/>
      </c>
      <c r="J1340" s="9" t="str">
        <f>IF($AL1340=Search!$F$8,1,"")</f>
        <v/>
      </c>
      <c r="K1340" s="9" t="str">
        <f>IF(Search!$I$4="","",IF(COUNTA($AS1340)=1,IF(Search!$I$4="N","N",1),""))</f>
        <v/>
      </c>
      <c r="L1340" s="9" t="str">
        <f>IF(Search!$I$5="","",IF($AS1340="RC",1,""))</f>
        <v/>
      </c>
      <c r="M1340" s="9" t="str">
        <f>IF(Search!$I$6="","",IF($AS1340="RCP",1,""))</f>
        <v/>
      </c>
      <c r="N1340" s="9" t="str">
        <f>IF(Search!$I$8="","",IF(COUNTA($AT1340)=1,IF(Search!$I$8="N","N",1),""))</f>
        <v/>
      </c>
      <c r="O1340" s="9" t="str">
        <f>IF(Search!$L$4="","",IF(COUNTA($AU1340)=1,IF(Search!$L$4="N","N",1),""))</f>
        <v/>
      </c>
      <c r="P1340" s="9" t="str">
        <f>IF(Search!$L$5="","",IF(ISNUMBER(SEARCH("Jersey",$AU1340))=TRUE,IF(Search!$L$5="N","N",1),""))</f>
        <v/>
      </c>
      <c r="Q1340" s="9" t="str">
        <f>IF(Search!$L$6="","",IF(ISNUMBER(SEARCH("Patch",$AU1340))=TRUE,IF(Search!$L$6="N","N",1),""))</f>
        <v/>
      </c>
      <c r="R1340" s="9" t="str">
        <f>IF(Search!$L$7="","",IF(ISNUMBER(SEARCH("Shield",$AU1340))=TRUE,IF(Search!$L$7="N","N",1),""))</f>
        <v/>
      </c>
      <c r="S1340" s="9" t="str">
        <f>IF(Search!$L$8="","",IF(ISNUMBER(SEARCH("Stick",$AU1340))=TRUE,IF(Search!$L$8="N","N",1),""))</f>
        <v/>
      </c>
      <c r="T1340" s="9" t="str">
        <f>IF(Search!$O$4="","",IF(COUNTA($AW1340)=1,IF(Search!$O$4="N","N",1),""))</f>
        <v/>
      </c>
      <c r="U1340" s="9" t="str">
        <f>IF(Search!$O$5="","",IF($AW1340="","",IF($AW1340&lt;Search!$O$5,"",1)))</f>
        <v/>
      </c>
      <c r="V1340" s="9" t="str">
        <f>IF(Search!$O$6="","",IF($AW1340="","",IF($AW1340&gt;Search!$O$6,"",1)))</f>
        <v/>
      </c>
      <c r="W1340" s="9" t="str">
        <f>IF(Search!$U$4="","",IF($AX1340="","",1))</f>
        <v/>
      </c>
      <c r="X1340" s="9" t="str">
        <f>IF(Search!$U$5="","",IF(ISNUMBER(SEARCH(Search!$U$5,$AX1340))=TRUE,IF(Search!$U$5="N","N",1),""))</f>
        <v/>
      </c>
      <c r="Y1340" s="9" t="str">
        <f>IF(Search!$U$6="","",IF($AY1340&lt;Search!$U$6,"",1))</f>
        <v/>
      </c>
      <c r="Z1340" s="9" t="str">
        <f>IF(Search!$R$4="","",IF(Inventory!$BA1340&lt;Search!$R$4,"",1))</f>
        <v/>
      </c>
      <c r="AA1340" s="9" t="str">
        <f>IF(Search!$R$5="","",IF($BA1340&gt;Search!$R$5,"",1))</f>
        <v/>
      </c>
      <c r="AB1340" s="9" t="str">
        <f>IF(Search!$R$6="","",IF($BB1340&lt;Search!$R$6,"",1))</f>
        <v/>
      </c>
      <c r="AC1340" s="9" t="str">
        <f>IF(Search!$R$7="","",IF($BB1340&lt;Search!$R$7,"",1))</f>
        <v/>
      </c>
      <c r="AD1340" s="45" t="str">
        <f>IF(COUNTIF($A1340:$AC1340,"n")&gt;0,"",IF(SUM($A1340:$AC1340)=COUNTA(Search!$C$4:$C$8,Search!$F$4:$F$8,Search!$I$4:$I$6,Search!$I$8,Search!$L$4:$L$8,Search!$O$4:$O$8,Search!$R$4:$R$7,Search!$U$4:$U$7)-COUNTIF(Search!$C$4:$U$7,"n"),1+LARGE($AD$1:AD1339,1),""))</f>
        <v/>
      </c>
      <c r="AE1340" s="45" t="str">
        <f t="shared" si="63"/>
        <v/>
      </c>
      <c r="AF1340" s="45" t="str">
        <f>IF(AD1340="","",COUNTIF($AE$1:$AE1339,$AE1340)+RANK($AE1340,$AE$2:$AE$10540,1))</f>
        <v/>
      </c>
      <c r="AG1340" s="45" t="str">
        <f t="shared" si="64"/>
        <v/>
      </c>
      <c r="AH1340" s="45" t="str">
        <f>IF($AD1340="","",COUNTIF($AG$1:$AG1339,$AG1340)+RANK($AG1340,$AG$1:$AG$10539,0))</f>
        <v/>
      </c>
      <c r="AI1340" s="10" t="str">
        <f t="shared" si="65"/>
        <v>2009-10 SP Authentic #180 Teemu Laakso FW  RC   /999   $</v>
      </c>
      <c r="AJ1340" s="11">
        <v>2009</v>
      </c>
      <c r="AK1340" s="17">
        <v>10</v>
      </c>
      <c r="AL1340" s="12" t="s">
        <v>511</v>
      </c>
      <c r="AM1340" s="10">
        <v>180</v>
      </c>
      <c r="AN1340" s="12" t="s">
        <v>879</v>
      </c>
      <c r="AO1340" s="9"/>
      <c r="AP1340" s="9"/>
      <c r="AQ1340" s="9"/>
      <c r="AR1340" s="14" t="s">
        <v>2482</v>
      </c>
      <c r="AS1340" s="9" t="s">
        <v>2</v>
      </c>
      <c r="AT1340" s="9"/>
      <c r="AU1340" s="9"/>
      <c r="AV1340" s="13"/>
      <c r="AW1340" s="13">
        <v>999</v>
      </c>
      <c r="AX1340" s="9"/>
      <c r="AY1340" s="9"/>
      <c r="AZ1340" s="9"/>
      <c r="BA1340" s="33"/>
      <c r="BB1340" s="33"/>
      <c r="BC1340" s="36"/>
      <c r="BD1340" s="12" t="s">
        <v>1771</v>
      </c>
    </row>
    <row r="1341" spans="1:56" s="12" customFormat="1" x14ac:dyDescent="0.2">
      <c r="A1341" s="9" t="str">
        <f>IF(Search!$C$5="","",IF(COUNTA(Inventory!$AP1341)=1,1,""))</f>
        <v/>
      </c>
      <c r="B1341" s="9" t="str">
        <f>IF(Search!$C$4="","",IF(ISNUMBER(SEARCH(Search!$C$4,$AR1341))=TRUE,1,""))</f>
        <v/>
      </c>
      <c r="C1341" s="9" t="str">
        <f>IF(Search!$C$6="x",IF(COUNTA($AQ1341)=1,1,"N"),IF(COUNTA($AQ1341)=1,"N",""))</f>
        <v/>
      </c>
      <c r="D1341" s="9" t="str">
        <f>IF(Search!$O$8="","",IF(ISNUMBER(SEARCH(Search!$O$8,$BD1341))=TRUE,1,""))</f>
        <v/>
      </c>
      <c r="E1341" s="9" t="str">
        <f>IF(Search!$C$7="","",IF(ISNUMBER(SEARCH(Search!$C$7,$AN1341))=TRUE,1,""))</f>
        <v/>
      </c>
      <c r="F1341" s="9" t="str">
        <f>IF(Search!$C$8="","",IF(ISNUMBER(SEARCH(Search!$C$8,$AO1341))=TRUE,1,""))</f>
        <v/>
      </c>
      <c r="G1341" s="9" t="str">
        <f>IF(Search!$F$4="","",IF(Inventory!$AJ1341&lt;Search!$F$4,"",1))</f>
        <v/>
      </c>
      <c r="H1341" s="9" t="str">
        <f>IF(Search!$F$5="","",IF(Inventory!$AJ1341&gt;Search!$F$5,"",1))</f>
        <v/>
      </c>
      <c r="I1341" s="9" t="str">
        <f>IF(Search!$F$7="","",IF(Search!$F$8="",IF(ISNUMBER(SEARCH(Search!$F$7,$AL1341))=TRUE,1,""),""))</f>
        <v/>
      </c>
      <c r="J1341" s="9" t="str">
        <f>IF($AL1341=Search!$F$8,1,"")</f>
        <v/>
      </c>
      <c r="K1341" s="9" t="str">
        <f>IF(Search!$I$4="","",IF(COUNTA($AS1341)=1,IF(Search!$I$4="N","N",1),""))</f>
        <v/>
      </c>
      <c r="L1341" s="9" t="str">
        <f>IF(Search!$I$5="","",IF($AS1341="RC",1,""))</f>
        <v/>
      </c>
      <c r="M1341" s="9" t="str">
        <f>IF(Search!$I$6="","",IF($AS1341="RCP",1,""))</f>
        <v/>
      </c>
      <c r="N1341" s="9" t="str">
        <f>IF(Search!$I$8="","",IF(COUNTA($AT1341)=1,IF(Search!$I$8="N","N",1),""))</f>
        <v/>
      </c>
      <c r="O1341" s="9" t="str">
        <f>IF(Search!$L$4="","",IF(COUNTA($AU1341)=1,IF(Search!$L$4="N","N",1),""))</f>
        <v/>
      </c>
      <c r="P1341" s="9" t="str">
        <f>IF(Search!$L$5="","",IF(ISNUMBER(SEARCH("Jersey",$AU1341))=TRUE,IF(Search!$L$5="N","N",1),""))</f>
        <v/>
      </c>
      <c r="Q1341" s="9" t="str">
        <f>IF(Search!$L$6="","",IF(ISNUMBER(SEARCH("Patch",$AU1341))=TRUE,IF(Search!$L$6="N","N",1),""))</f>
        <v/>
      </c>
      <c r="R1341" s="9" t="str">
        <f>IF(Search!$L$7="","",IF(ISNUMBER(SEARCH("Shield",$AU1341))=TRUE,IF(Search!$L$7="N","N",1),""))</f>
        <v/>
      </c>
      <c r="S1341" s="9" t="str">
        <f>IF(Search!$L$8="","",IF(ISNUMBER(SEARCH("Stick",$AU1341))=TRUE,IF(Search!$L$8="N","N",1),""))</f>
        <v/>
      </c>
      <c r="T1341" s="9" t="str">
        <f>IF(Search!$O$4="","",IF(COUNTA($AW1341)=1,IF(Search!$O$4="N","N",1),""))</f>
        <v/>
      </c>
      <c r="U1341" s="9" t="str">
        <f>IF(Search!$O$5="","",IF($AW1341="","",IF($AW1341&lt;Search!$O$5,"",1)))</f>
        <v/>
      </c>
      <c r="V1341" s="9" t="str">
        <f>IF(Search!$O$6="","",IF($AW1341="","",IF($AW1341&gt;Search!$O$6,"",1)))</f>
        <v/>
      </c>
      <c r="W1341" s="9" t="str">
        <f>IF(Search!$U$4="","",IF($AX1341="","",1))</f>
        <v/>
      </c>
      <c r="X1341" s="9" t="str">
        <f>IF(Search!$U$5="","",IF(ISNUMBER(SEARCH(Search!$U$5,$AX1341))=TRUE,IF(Search!$U$5="N","N",1),""))</f>
        <v/>
      </c>
      <c r="Y1341" s="9" t="str">
        <f>IF(Search!$U$6="","",IF($AY1341&lt;Search!$U$6,"",1))</f>
        <v/>
      </c>
      <c r="Z1341" s="9" t="str">
        <f>IF(Search!$R$4="","",IF(Inventory!$BA1341&lt;Search!$R$4,"",1))</f>
        <v/>
      </c>
      <c r="AA1341" s="9" t="str">
        <f>IF(Search!$R$5="","",IF($BA1341&gt;Search!$R$5,"",1))</f>
        <v/>
      </c>
      <c r="AB1341" s="9" t="str">
        <f>IF(Search!$R$6="","",IF($BB1341&lt;Search!$R$6,"",1))</f>
        <v/>
      </c>
      <c r="AC1341" s="9" t="str">
        <f>IF(Search!$R$7="","",IF($BB1341&lt;Search!$R$7,"",1))</f>
        <v/>
      </c>
      <c r="AD1341" s="45" t="str">
        <f>IF(COUNTIF($A1341:$AC1341,"n")&gt;0,"",IF(SUM($A1341:$AC1341)=COUNTA(Search!$C$4:$C$8,Search!$F$4:$F$8,Search!$I$4:$I$6,Search!$I$8,Search!$L$4:$L$8,Search!$O$4:$O$8,Search!$R$4:$R$7,Search!$U$4:$U$7)-COUNTIF(Search!$C$4:$U$7,"n"),1+LARGE($AD$1:AD1340,1),""))</f>
        <v/>
      </c>
      <c r="AE1341" s="45" t="str">
        <f t="shared" si="63"/>
        <v/>
      </c>
      <c r="AF1341" s="45" t="str">
        <f>IF(AD1341="","",COUNTIF($AE$1:$AE1340,$AE1341)+RANK($AE1341,$AE$2:$AE$10540,1))</f>
        <v/>
      </c>
      <c r="AG1341" s="45" t="str">
        <f t="shared" si="64"/>
        <v/>
      </c>
      <c r="AH1341" s="45" t="str">
        <f>IF($AD1341="","",COUNTIF($AG$1:$AG1340,$AG1341)+RANK($AG1341,$AG$1:$AG$10539,0))</f>
        <v/>
      </c>
      <c r="AI1341" s="10" t="str">
        <f t="shared" si="65"/>
        <v>2009-10 SP Authentic #205 Tyler Bozak FW TOR RC AU  /999   $</v>
      </c>
      <c r="AJ1341" s="11">
        <v>2009</v>
      </c>
      <c r="AK1341" s="17">
        <v>10</v>
      </c>
      <c r="AL1341" s="12" t="s">
        <v>511</v>
      </c>
      <c r="AM1341" s="10">
        <v>205</v>
      </c>
      <c r="AN1341" s="12" t="s">
        <v>880</v>
      </c>
      <c r="AO1341" s="9" t="s">
        <v>1904</v>
      </c>
      <c r="AP1341" s="9"/>
      <c r="AQ1341" s="9"/>
      <c r="AR1341" s="14" t="s">
        <v>2477</v>
      </c>
      <c r="AS1341" s="9" t="s">
        <v>2</v>
      </c>
      <c r="AT1341" s="9" t="s">
        <v>1857</v>
      </c>
      <c r="AU1341" s="9"/>
      <c r="AV1341" s="13"/>
      <c r="AW1341" s="13">
        <v>999</v>
      </c>
      <c r="AX1341" s="9"/>
      <c r="AY1341" s="9"/>
      <c r="AZ1341" s="9"/>
      <c r="BA1341" s="33"/>
      <c r="BB1341" s="33"/>
      <c r="BC1341" s="36"/>
      <c r="BD1341" s="12" t="s">
        <v>1771</v>
      </c>
    </row>
    <row r="1342" spans="1:56" s="12" customFormat="1" x14ac:dyDescent="0.2">
      <c r="A1342" s="9" t="str">
        <f>IF(Search!$C$5="","",IF(COUNTA(Inventory!$AP1342)=1,1,""))</f>
        <v/>
      </c>
      <c r="B1342" s="9" t="str">
        <f>IF(Search!$C$4="","",IF(ISNUMBER(SEARCH(Search!$C$4,$AR1342))=TRUE,1,""))</f>
        <v/>
      </c>
      <c r="C1342" s="9" t="str">
        <f>IF(Search!$C$6="x",IF(COUNTA($AQ1342)=1,1,"N"),IF(COUNTA($AQ1342)=1,"N",""))</f>
        <v/>
      </c>
      <c r="D1342" s="9" t="str">
        <f>IF(Search!$O$8="","",IF(ISNUMBER(SEARCH(Search!$O$8,$BD1342))=TRUE,1,""))</f>
        <v/>
      </c>
      <c r="E1342" s="9" t="str">
        <f>IF(Search!$C$7="","",IF(ISNUMBER(SEARCH(Search!$C$7,$AN1342))=TRUE,1,""))</f>
        <v/>
      </c>
      <c r="F1342" s="9" t="str">
        <f>IF(Search!$C$8="","",IF(ISNUMBER(SEARCH(Search!$C$8,$AO1342))=TRUE,1,""))</f>
        <v/>
      </c>
      <c r="G1342" s="9" t="str">
        <f>IF(Search!$F$4="","",IF(Inventory!$AJ1342&lt;Search!$F$4,"",1))</f>
        <v/>
      </c>
      <c r="H1342" s="9" t="str">
        <f>IF(Search!$F$5="","",IF(Inventory!$AJ1342&gt;Search!$F$5,"",1))</f>
        <v/>
      </c>
      <c r="I1342" s="9" t="str">
        <f>IF(Search!$F$7="","",IF(Search!$F$8="",IF(ISNUMBER(SEARCH(Search!$F$7,$AL1342))=TRUE,1,""),""))</f>
        <v/>
      </c>
      <c r="J1342" s="9" t="str">
        <f>IF($AL1342=Search!$F$8,1,"")</f>
        <v/>
      </c>
      <c r="K1342" s="9" t="str">
        <f>IF(Search!$I$4="","",IF(COUNTA($AS1342)=1,IF(Search!$I$4="N","N",1),""))</f>
        <v/>
      </c>
      <c r="L1342" s="9" t="str">
        <f>IF(Search!$I$5="","",IF($AS1342="RC",1,""))</f>
        <v/>
      </c>
      <c r="M1342" s="9" t="str">
        <f>IF(Search!$I$6="","",IF($AS1342="RCP",1,""))</f>
        <v/>
      </c>
      <c r="N1342" s="9" t="str">
        <f>IF(Search!$I$8="","",IF(COUNTA($AT1342)=1,IF(Search!$I$8="N","N",1),""))</f>
        <v/>
      </c>
      <c r="O1342" s="9" t="str">
        <f>IF(Search!$L$4="","",IF(COUNTA($AU1342)=1,IF(Search!$L$4="N","N",1),""))</f>
        <v/>
      </c>
      <c r="P1342" s="9" t="str">
        <f>IF(Search!$L$5="","",IF(ISNUMBER(SEARCH("Jersey",$AU1342))=TRUE,IF(Search!$L$5="N","N",1),""))</f>
        <v/>
      </c>
      <c r="Q1342" s="9" t="str">
        <f>IF(Search!$L$6="","",IF(ISNUMBER(SEARCH("Patch",$AU1342))=TRUE,IF(Search!$L$6="N","N",1),""))</f>
        <v/>
      </c>
      <c r="R1342" s="9" t="str">
        <f>IF(Search!$L$7="","",IF(ISNUMBER(SEARCH("Shield",$AU1342))=TRUE,IF(Search!$L$7="N","N",1),""))</f>
        <v/>
      </c>
      <c r="S1342" s="9" t="str">
        <f>IF(Search!$L$8="","",IF(ISNUMBER(SEARCH("Stick",$AU1342))=TRUE,IF(Search!$L$8="N","N",1),""))</f>
        <v/>
      </c>
      <c r="T1342" s="9" t="str">
        <f>IF(Search!$O$4="","",IF(COUNTA($AW1342)=1,IF(Search!$O$4="N","N",1),""))</f>
        <v/>
      </c>
      <c r="U1342" s="9" t="str">
        <f>IF(Search!$O$5="","",IF($AW1342="","",IF($AW1342&lt;Search!$O$5,"",1)))</f>
        <v/>
      </c>
      <c r="V1342" s="9" t="str">
        <f>IF(Search!$O$6="","",IF($AW1342="","",IF($AW1342&gt;Search!$O$6,"",1)))</f>
        <v/>
      </c>
      <c r="W1342" s="9" t="str">
        <f>IF(Search!$U$4="","",IF($AX1342="","",1))</f>
        <v/>
      </c>
      <c r="X1342" s="9" t="str">
        <f>IF(Search!$U$5="","",IF(ISNUMBER(SEARCH(Search!$U$5,$AX1342))=TRUE,IF(Search!$U$5="N","N",1),""))</f>
        <v/>
      </c>
      <c r="Y1342" s="9" t="str">
        <f>IF(Search!$U$6="","",IF($AY1342&lt;Search!$U$6,"",1))</f>
        <v/>
      </c>
      <c r="Z1342" s="9" t="str">
        <f>IF(Search!$R$4="","",IF(Inventory!$BA1342&lt;Search!$R$4,"",1))</f>
        <v/>
      </c>
      <c r="AA1342" s="9" t="str">
        <f>IF(Search!$R$5="","",IF($BA1342&gt;Search!$R$5,"",1))</f>
        <v/>
      </c>
      <c r="AB1342" s="9" t="str">
        <f>IF(Search!$R$6="","",IF($BB1342&lt;Search!$R$6,"",1))</f>
        <v/>
      </c>
      <c r="AC1342" s="9" t="str">
        <f>IF(Search!$R$7="","",IF($BB1342&lt;Search!$R$7,"",1))</f>
        <v/>
      </c>
      <c r="AD1342" s="45" t="str">
        <f>IF(COUNTIF($A1342:$AC1342,"n")&gt;0,"",IF(SUM($A1342:$AC1342)=COUNTA(Search!$C$4:$C$8,Search!$F$4:$F$8,Search!$I$4:$I$6,Search!$I$8,Search!$L$4:$L$8,Search!$O$4:$O$8,Search!$R$4:$R$7,Search!$U$4:$U$7)-COUNTIF(Search!$C$4:$U$7,"n"),1+LARGE($AD$1:AD1341,1),""))</f>
        <v/>
      </c>
      <c r="AE1342" s="45" t="str">
        <f t="shared" si="63"/>
        <v/>
      </c>
      <c r="AF1342" s="45" t="str">
        <f>IF(AD1342="","",COUNTIF($AE$1:$AE1341,$AE1342)+RANK($AE1342,$AE$2:$AE$10540,1))</f>
        <v/>
      </c>
      <c r="AG1342" s="45" t="str">
        <f t="shared" si="64"/>
        <v/>
      </c>
      <c r="AH1342" s="45" t="str">
        <f>IF($AD1342="","",COUNTIF($AG$1:$AG1341,$AG1342)+RANK($AG1342,$AG$1:$AG$10539,0))</f>
        <v/>
      </c>
      <c r="AI1342" s="10" t="str">
        <f t="shared" si="65"/>
        <v>2009-10 SP Authentic #223 Jamie Benn FW  RC AU  /999   $</v>
      </c>
      <c r="AJ1342" s="11">
        <v>2009</v>
      </c>
      <c r="AK1342" s="17">
        <v>10</v>
      </c>
      <c r="AL1342" s="12" t="s">
        <v>511</v>
      </c>
      <c r="AM1342" s="10">
        <v>223</v>
      </c>
      <c r="AN1342" s="12" t="s">
        <v>881</v>
      </c>
      <c r="AO1342" s="9"/>
      <c r="AP1342" s="9"/>
      <c r="AQ1342" s="9"/>
      <c r="AR1342" s="14" t="s">
        <v>2482</v>
      </c>
      <c r="AS1342" s="9" t="s">
        <v>2</v>
      </c>
      <c r="AT1342" s="9" t="s">
        <v>1857</v>
      </c>
      <c r="AU1342" s="9"/>
      <c r="AV1342" s="13"/>
      <c r="AW1342" s="13">
        <v>999</v>
      </c>
      <c r="AX1342" s="9"/>
      <c r="AY1342" s="9"/>
      <c r="AZ1342" s="9"/>
      <c r="BA1342" s="33"/>
      <c r="BB1342" s="33"/>
      <c r="BC1342" s="36"/>
      <c r="BD1342" s="12" t="s">
        <v>1771</v>
      </c>
    </row>
    <row r="1343" spans="1:56" s="12" customFormat="1" x14ac:dyDescent="0.2">
      <c r="A1343" s="9" t="str">
        <f>IF(Search!$C$5="","",IF(COUNTA(Inventory!$AP1343)=1,1,""))</f>
        <v/>
      </c>
      <c r="B1343" s="9" t="str">
        <f>IF(Search!$C$4="","",IF(ISNUMBER(SEARCH(Search!$C$4,$AR1343))=TRUE,1,""))</f>
        <v/>
      </c>
      <c r="C1343" s="9" t="str">
        <f>IF(Search!$C$6="x",IF(COUNTA($AQ1343)=1,1,"N"),IF(COUNTA($AQ1343)=1,"N",""))</f>
        <v/>
      </c>
      <c r="D1343" s="9" t="str">
        <f>IF(Search!$O$8="","",IF(ISNUMBER(SEARCH(Search!$O$8,$BD1343))=TRUE,1,""))</f>
        <v/>
      </c>
      <c r="E1343" s="9" t="str">
        <f>IF(Search!$C$7="","",IF(ISNUMBER(SEARCH(Search!$C$7,$AN1343))=TRUE,1,""))</f>
        <v/>
      </c>
      <c r="F1343" s="9" t="str">
        <f>IF(Search!$C$8="","",IF(ISNUMBER(SEARCH(Search!$C$8,$AO1343))=TRUE,1,""))</f>
        <v/>
      </c>
      <c r="G1343" s="9" t="str">
        <f>IF(Search!$F$4="","",IF(Inventory!$AJ1343&lt;Search!$F$4,"",1))</f>
        <v/>
      </c>
      <c r="H1343" s="9" t="str">
        <f>IF(Search!$F$5="","",IF(Inventory!$AJ1343&gt;Search!$F$5,"",1))</f>
        <v/>
      </c>
      <c r="I1343" s="9" t="str">
        <f>IF(Search!$F$7="","",IF(Search!$F$8="",IF(ISNUMBER(SEARCH(Search!$F$7,$AL1343))=TRUE,1,""),""))</f>
        <v/>
      </c>
      <c r="J1343" s="9" t="str">
        <f>IF($AL1343=Search!$F$8,1,"")</f>
        <v/>
      </c>
      <c r="K1343" s="9" t="str">
        <f>IF(Search!$I$4="","",IF(COUNTA($AS1343)=1,IF(Search!$I$4="N","N",1),""))</f>
        <v/>
      </c>
      <c r="L1343" s="9" t="str">
        <f>IF(Search!$I$5="","",IF($AS1343="RC",1,""))</f>
        <v/>
      </c>
      <c r="M1343" s="9" t="str">
        <f>IF(Search!$I$6="","",IF($AS1343="RCP",1,""))</f>
        <v/>
      </c>
      <c r="N1343" s="9" t="str">
        <f>IF(Search!$I$8="","",IF(COUNTA($AT1343)=1,IF(Search!$I$8="N","N",1),""))</f>
        <v/>
      </c>
      <c r="O1343" s="9" t="str">
        <f>IF(Search!$L$4="","",IF(COUNTA($AU1343)=1,IF(Search!$L$4="N","N",1),""))</f>
        <v/>
      </c>
      <c r="P1343" s="9" t="str">
        <f>IF(Search!$L$5="","",IF(ISNUMBER(SEARCH("Jersey",$AU1343))=TRUE,IF(Search!$L$5="N","N",1),""))</f>
        <v/>
      </c>
      <c r="Q1343" s="9" t="str">
        <f>IF(Search!$L$6="","",IF(ISNUMBER(SEARCH("Patch",$AU1343))=TRUE,IF(Search!$L$6="N","N",1),""))</f>
        <v/>
      </c>
      <c r="R1343" s="9" t="str">
        <f>IF(Search!$L$7="","",IF(ISNUMBER(SEARCH("Shield",$AU1343))=TRUE,IF(Search!$L$7="N","N",1),""))</f>
        <v/>
      </c>
      <c r="S1343" s="9" t="str">
        <f>IF(Search!$L$8="","",IF(ISNUMBER(SEARCH("Stick",$AU1343))=TRUE,IF(Search!$L$8="N","N",1),""))</f>
        <v/>
      </c>
      <c r="T1343" s="9" t="str">
        <f>IF(Search!$O$4="","",IF(COUNTA($AW1343)=1,IF(Search!$O$4="N","N",1),""))</f>
        <v/>
      </c>
      <c r="U1343" s="9" t="str">
        <f>IF(Search!$O$5="","",IF($AW1343="","",IF($AW1343&lt;Search!$O$5,"",1)))</f>
        <v/>
      </c>
      <c r="V1343" s="9" t="str">
        <f>IF(Search!$O$6="","",IF($AW1343="","",IF($AW1343&gt;Search!$O$6,"",1)))</f>
        <v/>
      </c>
      <c r="W1343" s="9" t="str">
        <f>IF(Search!$U$4="","",IF($AX1343="","",1))</f>
        <v/>
      </c>
      <c r="X1343" s="9" t="str">
        <f>IF(Search!$U$5="","",IF(ISNUMBER(SEARCH(Search!$U$5,$AX1343))=TRUE,IF(Search!$U$5="N","N",1),""))</f>
        <v/>
      </c>
      <c r="Y1343" s="9" t="str">
        <f>IF(Search!$U$6="","",IF($AY1343&lt;Search!$U$6,"",1))</f>
        <v/>
      </c>
      <c r="Z1343" s="9" t="str">
        <f>IF(Search!$R$4="","",IF(Inventory!$BA1343&lt;Search!$R$4,"",1))</f>
        <v/>
      </c>
      <c r="AA1343" s="9" t="str">
        <f>IF(Search!$R$5="","",IF($BA1343&gt;Search!$R$5,"",1))</f>
        <v/>
      </c>
      <c r="AB1343" s="9" t="str">
        <f>IF(Search!$R$6="","",IF($BB1343&lt;Search!$R$6,"",1))</f>
        <v/>
      </c>
      <c r="AC1343" s="9" t="str">
        <f>IF(Search!$R$7="","",IF($BB1343&lt;Search!$R$7,"",1))</f>
        <v/>
      </c>
      <c r="AD1343" s="45" t="str">
        <f>IF(COUNTIF($A1343:$AC1343,"n")&gt;0,"",IF(SUM($A1343:$AC1343)=COUNTA(Search!$C$4:$C$8,Search!$F$4:$F$8,Search!$I$4:$I$6,Search!$I$8,Search!$L$4:$L$8,Search!$O$4:$O$8,Search!$R$4:$R$7,Search!$U$4:$U$7)-COUNTIF(Search!$C$4:$U$7,"n"),1+LARGE($AD$1:AD1342,1),""))</f>
        <v/>
      </c>
      <c r="AE1343" s="45" t="str">
        <f t="shared" si="63"/>
        <v/>
      </c>
      <c r="AF1343" s="45" t="str">
        <f>IF(AD1343="","",COUNTIF($AE$1:$AE1342,$AE1343)+RANK($AE1343,$AE$2:$AE$10540,1))</f>
        <v/>
      </c>
      <c r="AG1343" s="45" t="str">
        <f t="shared" si="64"/>
        <v/>
      </c>
      <c r="AH1343" s="45" t="str">
        <f>IF($AD1343="","",COUNTIF($AG$1:$AG1342,$AG1343)+RANK($AG1343,$AG$1:$AG$10539,0))</f>
        <v/>
      </c>
      <c r="AI1343" s="10" t="str">
        <f t="shared" si="65"/>
        <v>2009-10 SP Authentic #228 Cody Franson FW  RC AU  /999   $</v>
      </c>
      <c r="AJ1343" s="11">
        <v>2009</v>
      </c>
      <c r="AK1343" s="17">
        <v>10</v>
      </c>
      <c r="AL1343" s="12" t="s">
        <v>511</v>
      </c>
      <c r="AM1343" s="10">
        <v>228</v>
      </c>
      <c r="AN1343" s="12" t="s">
        <v>882</v>
      </c>
      <c r="AO1343" s="9"/>
      <c r="AP1343" s="9"/>
      <c r="AQ1343" s="9"/>
      <c r="AR1343" s="14" t="s">
        <v>2482</v>
      </c>
      <c r="AS1343" s="9" t="s">
        <v>2</v>
      </c>
      <c r="AT1343" s="9" t="s">
        <v>1857</v>
      </c>
      <c r="AU1343" s="9"/>
      <c r="AV1343" s="13"/>
      <c r="AW1343" s="13">
        <v>999</v>
      </c>
      <c r="AX1343" s="9"/>
      <c r="AY1343" s="9"/>
      <c r="AZ1343" s="9"/>
      <c r="BA1343" s="33"/>
      <c r="BB1343" s="33"/>
      <c r="BC1343" s="36"/>
      <c r="BD1343" s="12" t="s">
        <v>1771</v>
      </c>
    </row>
    <row r="1344" spans="1:56" s="12" customFormat="1" x14ac:dyDescent="0.2">
      <c r="A1344" s="9" t="str">
        <f>IF(Search!$C$5="","",IF(COUNTA(Inventory!$AP1344)=1,1,""))</f>
        <v/>
      </c>
      <c r="B1344" s="9" t="str">
        <f>IF(Search!$C$4="","",IF(ISNUMBER(SEARCH(Search!$C$4,$AR1344))=TRUE,1,""))</f>
        <v/>
      </c>
      <c r="C1344" s="9" t="str">
        <f>IF(Search!$C$6="x",IF(COUNTA($AQ1344)=1,1,"N"),IF(COUNTA($AQ1344)=1,"N",""))</f>
        <v/>
      </c>
      <c r="D1344" s="9" t="str">
        <f>IF(Search!$O$8="","",IF(ISNUMBER(SEARCH(Search!$O$8,$BD1344))=TRUE,1,""))</f>
        <v/>
      </c>
      <c r="E1344" s="9" t="str">
        <f>IF(Search!$C$7="","",IF(ISNUMBER(SEARCH(Search!$C$7,$AN1344))=TRUE,1,""))</f>
        <v/>
      </c>
      <c r="F1344" s="9" t="str">
        <f>IF(Search!$C$8="","",IF(ISNUMBER(SEARCH(Search!$C$8,$AO1344))=TRUE,1,""))</f>
        <v/>
      </c>
      <c r="G1344" s="9" t="str">
        <f>IF(Search!$F$4="","",IF(Inventory!$AJ1344&lt;Search!$F$4,"",1))</f>
        <v/>
      </c>
      <c r="H1344" s="9" t="str">
        <f>IF(Search!$F$5="","",IF(Inventory!$AJ1344&gt;Search!$F$5,"",1))</f>
        <v/>
      </c>
      <c r="I1344" s="9" t="str">
        <f>IF(Search!$F$7="","",IF(Search!$F$8="",IF(ISNUMBER(SEARCH(Search!$F$7,$AL1344))=TRUE,1,""),""))</f>
        <v/>
      </c>
      <c r="J1344" s="9" t="str">
        <f>IF($AL1344=Search!$F$8,1,"")</f>
        <v/>
      </c>
      <c r="K1344" s="9" t="str">
        <f>IF(Search!$I$4="","",IF(COUNTA($AS1344)=1,IF(Search!$I$4="N","N",1),""))</f>
        <v/>
      </c>
      <c r="L1344" s="9" t="str">
        <f>IF(Search!$I$5="","",IF($AS1344="RC",1,""))</f>
        <v/>
      </c>
      <c r="M1344" s="9" t="str">
        <f>IF(Search!$I$6="","",IF($AS1344="RCP",1,""))</f>
        <v/>
      </c>
      <c r="N1344" s="9" t="str">
        <f>IF(Search!$I$8="","",IF(COUNTA($AT1344)=1,IF(Search!$I$8="N","N",1),""))</f>
        <v/>
      </c>
      <c r="O1344" s="9" t="str">
        <f>IF(Search!$L$4="","",IF(COUNTA($AU1344)=1,IF(Search!$L$4="N","N",1),""))</f>
        <v/>
      </c>
      <c r="P1344" s="9" t="str">
        <f>IF(Search!$L$5="","",IF(ISNUMBER(SEARCH("Jersey",$AU1344))=TRUE,IF(Search!$L$5="N","N",1),""))</f>
        <v/>
      </c>
      <c r="Q1344" s="9" t="str">
        <f>IF(Search!$L$6="","",IF(ISNUMBER(SEARCH("Patch",$AU1344))=TRUE,IF(Search!$L$6="N","N",1),""))</f>
        <v/>
      </c>
      <c r="R1344" s="9" t="str">
        <f>IF(Search!$L$7="","",IF(ISNUMBER(SEARCH("Shield",$AU1344))=TRUE,IF(Search!$L$7="N","N",1),""))</f>
        <v/>
      </c>
      <c r="S1344" s="9" t="str">
        <f>IF(Search!$L$8="","",IF(ISNUMBER(SEARCH("Stick",$AU1344))=TRUE,IF(Search!$L$8="N","N",1),""))</f>
        <v/>
      </c>
      <c r="T1344" s="9" t="str">
        <f>IF(Search!$O$4="","",IF(COUNTA($AW1344)=1,IF(Search!$O$4="N","N",1),""))</f>
        <v/>
      </c>
      <c r="U1344" s="9" t="str">
        <f>IF(Search!$O$5="","",IF($AW1344="","",IF($AW1344&lt;Search!$O$5,"",1)))</f>
        <v/>
      </c>
      <c r="V1344" s="9" t="str">
        <f>IF(Search!$O$6="","",IF($AW1344="","",IF($AW1344&gt;Search!$O$6,"",1)))</f>
        <v/>
      </c>
      <c r="W1344" s="9" t="str">
        <f>IF(Search!$U$4="","",IF($AX1344="","",1))</f>
        <v/>
      </c>
      <c r="X1344" s="9" t="str">
        <f>IF(Search!$U$5="","",IF(ISNUMBER(SEARCH(Search!$U$5,$AX1344))=TRUE,IF(Search!$U$5="N","N",1),""))</f>
        <v/>
      </c>
      <c r="Y1344" s="9" t="str">
        <f>IF(Search!$U$6="","",IF($AY1344&lt;Search!$U$6,"",1))</f>
        <v/>
      </c>
      <c r="Z1344" s="9" t="str">
        <f>IF(Search!$R$4="","",IF(Inventory!$BA1344&lt;Search!$R$4,"",1))</f>
        <v/>
      </c>
      <c r="AA1344" s="9" t="str">
        <f>IF(Search!$R$5="","",IF($BA1344&gt;Search!$R$5,"",1))</f>
        <v/>
      </c>
      <c r="AB1344" s="9" t="str">
        <f>IF(Search!$R$6="","",IF($BB1344&lt;Search!$R$6,"",1))</f>
        <v/>
      </c>
      <c r="AC1344" s="9" t="str">
        <f>IF(Search!$R$7="","",IF($BB1344&lt;Search!$R$7,"",1))</f>
        <v/>
      </c>
      <c r="AD1344" s="45" t="str">
        <f>IF(COUNTIF($A1344:$AC1344,"n")&gt;0,"",IF(SUM($A1344:$AC1344)=COUNTA(Search!$C$4:$C$8,Search!$F$4:$F$8,Search!$I$4:$I$6,Search!$I$8,Search!$L$4:$L$8,Search!$O$4:$O$8,Search!$R$4:$R$7,Search!$U$4:$U$7)-COUNTIF(Search!$C$4:$U$7,"n"),1+LARGE($AD$1:AD1343,1),""))</f>
        <v/>
      </c>
      <c r="AE1344" s="45" t="str">
        <f t="shared" si="63"/>
        <v/>
      </c>
      <c r="AF1344" s="45" t="str">
        <f>IF(AD1344="","",COUNTIF($AE$1:$AE1343,$AE1344)+RANK($AE1344,$AE$2:$AE$10540,1))</f>
        <v/>
      </c>
      <c r="AG1344" s="45" t="str">
        <f t="shared" si="64"/>
        <v/>
      </c>
      <c r="AH1344" s="45" t="str">
        <f>IF($AD1344="","",COUNTIF($AG$1:$AG1343,$AG1344)+RANK($AG1344,$AG$1:$AG$10539,0))</f>
        <v/>
      </c>
      <c r="AI1344" s="10" t="str">
        <f t="shared" si="65"/>
        <v>2009-10 SP Authentic #230 Dmitry Kulikov FW  RC AU  /999   $</v>
      </c>
      <c r="AJ1344" s="11">
        <v>2009</v>
      </c>
      <c r="AK1344" s="17">
        <v>10</v>
      </c>
      <c r="AL1344" s="12" t="s">
        <v>511</v>
      </c>
      <c r="AM1344" s="10">
        <v>230</v>
      </c>
      <c r="AN1344" s="12" t="s">
        <v>883</v>
      </c>
      <c r="AO1344" s="9"/>
      <c r="AP1344" s="9"/>
      <c r="AQ1344" s="9"/>
      <c r="AR1344" s="14" t="s">
        <v>2482</v>
      </c>
      <c r="AS1344" s="9" t="s">
        <v>2</v>
      </c>
      <c r="AT1344" s="9" t="s">
        <v>1857</v>
      </c>
      <c r="AU1344" s="9"/>
      <c r="AV1344" s="13"/>
      <c r="AW1344" s="13">
        <v>999</v>
      </c>
      <c r="AX1344" s="9"/>
      <c r="AY1344" s="9"/>
      <c r="AZ1344" s="9"/>
      <c r="BA1344" s="33"/>
      <c r="BB1344" s="33"/>
      <c r="BC1344" s="36"/>
      <c r="BD1344" s="12" t="s">
        <v>1771</v>
      </c>
    </row>
    <row r="1345" spans="1:56" s="12" customFormat="1" x14ac:dyDescent="0.2">
      <c r="A1345" s="9" t="str">
        <f>IF(Search!$C$5="","",IF(COUNTA(Inventory!$AP1345)=1,1,""))</f>
        <v/>
      </c>
      <c r="B1345" s="9" t="str">
        <f>IF(Search!$C$4="","",IF(ISNUMBER(SEARCH(Search!$C$4,$AR1345))=TRUE,1,""))</f>
        <v/>
      </c>
      <c r="C1345" s="9" t="str">
        <f>IF(Search!$C$6="x",IF(COUNTA($AQ1345)=1,1,"N"),IF(COUNTA($AQ1345)=1,"N",""))</f>
        <v/>
      </c>
      <c r="D1345" s="9" t="str">
        <f>IF(Search!$O$8="","",IF(ISNUMBER(SEARCH(Search!$O$8,$BD1345))=TRUE,1,""))</f>
        <v/>
      </c>
      <c r="E1345" s="9" t="str">
        <f>IF(Search!$C$7="","",IF(ISNUMBER(SEARCH(Search!$C$7,$AN1345))=TRUE,1,""))</f>
        <v/>
      </c>
      <c r="F1345" s="9" t="str">
        <f>IF(Search!$C$8="","",IF(ISNUMBER(SEARCH(Search!$C$8,$AO1345))=TRUE,1,""))</f>
        <v/>
      </c>
      <c r="G1345" s="9" t="str">
        <f>IF(Search!$F$4="","",IF(Inventory!$AJ1345&lt;Search!$F$4,"",1))</f>
        <v/>
      </c>
      <c r="H1345" s="9" t="str">
        <f>IF(Search!$F$5="","",IF(Inventory!$AJ1345&gt;Search!$F$5,"",1))</f>
        <v/>
      </c>
      <c r="I1345" s="9" t="str">
        <f>IF(Search!$F$7="","",IF(Search!$F$8="",IF(ISNUMBER(SEARCH(Search!$F$7,$AL1345))=TRUE,1,""),""))</f>
        <v/>
      </c>
      <c r="J1345" s="9" t="str">
        <f>IF($AL1345=Search!$F$8,1,"")</f>
        <v/>
      </c>
      <c r="K1345" s="9" t="str">
        <f>IF(Search!$I$4="","",IF(COUNTA($AS1345)=1,IF(Search!$I$4="N","N",1),""))</f>
        <v/>
      </c>
      <c r="L1345" s="9" t="str">
        <f>IF(Search!$I$5="","",IF($AS1345="RC",1,""))</f>
        <v/>
      </c>
      <c r="M1345" s="9" t="str">
        <f>IF(Search!$I$6="","",IF($AS1345="RCP",1,""))</f>
        <v/>
      </c>
      <c r="N1345" s="9" t="str">
        <f>IF(Search!$I$8="","",IF(COUNTA($AT1345)=1,IF(Search!$I$8="N","N",1),""))</f>
        <v/>
      </c>
      <c r="O1345" s="9" t="str">
        <f>IF(Search!$L$4="","",IF(COUNTA($AU1345)=1,IF(Search!$L$4="N","N",1),""))</f>
        <v/>
      </c>
      <c r="P1345" s="9" t="str">
        <f>IF(Search!$L$5="","",IF(ISNUMBER(SEARCH("Jersey",$AU1345))=TRUE,IF(Search!$L$5="N","N",1),""))</f>
        <v/>
      </c>
      <c r="Q1345" s="9" t="str">
        <f>IF(Search!$L$6="","",IF(ISNUMBER(SEARCH("Patch",$AU1345))=TRUE,IF(Search!$L$6="N","N",1),""))</f>
        <v/>
      </c>
      <c r="R1345" s="9" t="str">
        <f>IF(Search!$L$7="","",IF(ISNUMBER(SEARCH("Shield",$AU1345))=TRUE,IF(Search!$L$7="N","N",1),""))</f>
        <v/>
      </c>
      <c r="S1345" s="9" t="str">
        <f>IF(Search!$L$8="","",IF(ISNUMBER(SEARCH("Stick",$AU1345))=TRUE,IF(Search!$L$8="N","N",1),""))</f>
        <v/>
      </c>
      <c r="T1345" s="9" t="str">
        <f>IF(Search!$O$4="","",IF(COUNTA($AW1345)=1,IF(Search!$O$4="N","N",1),""))</f>
        <v/>
      </c>
      <c r="U1345" s="9" t="str">
        <f>IF(Search!$O$5="","",IF($AW1345="","",IF($AW1345&lt;Search!$O$5,"",1)))</f>
        <v/>
      </c>
      <c r="V1345" s="9" t="str">
        <f>IF(Search!$O$6="","",IF($AW1345="","",IF($AW1345&gt;Search!$O$6,"",1)))</f>
        <v/>
      </c>
      <c r="W1345" s="9" t="str">
        <f>IF(Search!$U$4="","",IF($AX1345="","",1))</f>
        <v/>
      </c>
      <c r="X1345" s="9" t="str">
        <f>IF(Search!$U$5="","",IF(ISNUMBER(SEARCH(Search!$U$5,$AX1345))=TRUE,IF(Search!$U$5="N","N",1),""))</f>
        <v/>
      </c>
      <c r="Y1345" s="9" t="str">
        <f>IF(Search!$U$6="","",IF($AY1345&lt;Search!$U$6,"",1))</f>
        <v/>
      </c>
      <c r="Z1345" s="9" t="str">
        <f>IF(Search!$R$4="","",IF(Inventory!$BA1345&lt;Search!$R$4,"",1))</f>
        <v/>
      </c>
      <c r="AA1345" s="9" t="str">
        <f>IF(Search!$R$5="","",IF($BA1345&gt;Search!$R$5,"",1))</f>
        <v/>
      </c>
      <c r="AB1345" s="9" t="str">
        <f>IF(Search!$R$6="","",IF($BB1345&lt;Search!$R$6,"",1))</f>
        <v/>
      </c>
      <c r="AC1345" s="9" t="str">
        <f>IF(Search!$R$7="","",IF($BB1345&lt;Search!$R$7,"",1))</f>
        <v/>
      </c>
      <c r="AD1345" s="45" t="str">
        <f>IF(COUNTIF($A1345:$AC1345,"n")&gt;0,"",IF(SUM($A1345:$AC1345)=COUNTA(Search!$C$4:$C$8,Search!$F$4:$F$8,Search!$I$4:$I$6,Search!$I$8,Search!$L$4:$L$8,Search!$O$4:$O$8,Search!$R$4:$R$7,Search!$U$4:$U$7)-COUNTIF(Search!$C$4:$U$7,"n"),1+LARGE($AD$1:AD1344,1),""))</f>
        <v/>
      </c>
      <c r="AE1345" s="45" t="str">
        <f t="shared" si="63"/>
        <v/>
      </c>
      <c r="AF1345" s="45" t="str">
        <f>IF(AD1345="","",COUNTIF($AE$1:$AE1344,$AE1345)+RANK($AE1345,$AE$2:$AE$10540,1))</f>
        <v/>
      </c>
      <c r="AG1345" s="45" t="str">
        <f t="shared" si="64"/>
        <v/>
      </c>
      <c r="AH1345" s="45" t="str">
        <f>IF($AD1345="","",COUNTIF($AG$1:$AG1344,$AG1345)+RANK($AG1345,$AG$1:$AG$10539,0))</f>
        <v/>
      </c>
      <c r="AI1345" s="10" t="str">
        <f t="shared" si="65"/>
        <v>2009-10 SP Authentic #231 Michael Del Zotto FW  RC AU  /999   $</v>
      </c>
      <c r="AJ1345" s="11">
        <v>2009</v>
      </c>
      <c r="AK1345" s="17">
        <v>10</v>
      </c>
      <c r="AL1345" s="12" t="s">
        <v>511</v>
      </c>
      <c r="AM1345" s="10">
        <v>231</v>
      </c>
      <c r="AN1345" s="12" t="s">
        <v>884</v>
      </c>
      <c r="AO1345" s="9"/>
      <c r="AP1345" s="9"/>
      <c r="AQ1345" s="9"/>
      <c r="AR1345" s="14" t="s">
        <v>2482</v>
      </c>
      <c r="AS1345" s="9" t="s">
        <v>2</v>
      </c>
      <c r="AT1345" s="9" t="s">
        <v>1857</v>
      </c>
      <c r="AU1345" s="9"/>
      <c r="AV1345" s="13"/>
      <c r="AW1345" s="13">
        <v>999</v>
      </c>
      <c r="AX1345" s="9"/>
      <c r="AY1345" s="9"/>
      <c r="AZ1345" s="9"/>
      <c r="BA1345" s="33"/>
      <c r="BB1345" s="33"/>
      <c r="BC1345" s="36"/>
      <c r="BD1345" s="12" t="s">
        <v>1771</v>
      </c>
    </row>
    <row r="1346" spans="1:56" s="12" customFormat="1" x14ac:dyDescent="0.2">
      <c r="A1346" s="9" t="str">
        <f>IF(Search!$C$5="","",IF(COUNTA(Inventory!$AP1346)=1,1,""))</f>
        <v/>
      </c>
      <c r="B1346" s="9" t="str">
        <f>IF(Search!$C$4="","",IF(ISNUMBER(SEARCH(Search!$C$4,$AR1346))=TRUE,1,""))</f>
        <v/>
      </c>
      <c r="C1346" s="9" t="str">
        <f>IF(Search!$C$6="x",IF(COUNTA($AQ1346)=1,1,"N"),IF(COUNTA($AQ1346)=1,"N",""))</f>
        <v/>
      </c>
      <c r="D1346" s="9" t="str">
        <f>IF(Search!$O$8="","",IF(ISNUMBER(SEARCH(Search!$O$8,$BD1346))=TRUE,1,""))</f>
        <v/>
      </c>
      <c r="E1346" s="9" t="str">
        <f>IF(Search!$C$7="","",IF(ISNUMBER(SEARCH(Search!$C$7,$AN1346))=TRUE,1,""))</f>
        <v/>
      </c>
      <c r="F1346" s="9" t="str">
        <f>IF(Search!$C$8="","",IF(ISNUMBER(SEARCH(Search!$C$8,$AO1346))=TRUE,1,""))</f>
        <v/>
      </c>
      <c r="G1346" s="9" t="str">
        <f>IF(Search!$F$4="","",IF(Inventory!$AJ1346&lt;Search!$F$4,"",1))</f>
        <v/>
      </c>
      <c r="H1346" s="9" t="str">
        <f>IF(Search!$F$5="","",IF(Inventory!$AJ1346&gt;Search!$F$5,"",1))</f>
        <v/>
      </c>
      <c r="I1346" s="9" t="str">
        <f>IF(Search!$F$7="","",IF(Search!$F$8="",IF(ISNUMBER(SEARCH(Search!$F$7,$AL1346))=TRUE,1,""),""))</f>
        <v/>
      </c>
      <c r="J1346" s="9" t="str">
        <f>IF($AL1346=Search!$F$8,1,"")</f>
        <v/>
      </c>
      <c r="K1346" s="9" t="str">
        <f>IF(Search!$I$4="","",IF(COUNTA($AS1346)=1,IF(Search!$I$4="N","N",1),""))</f>
        <v/>
      </c>
      <c r="L1346" s="9" t="str">
        <f>IF(Search!$I$5="","",IF($AS1346="RC",1,""))</f>
        <v/>
      </c>
      <c r="M1346" s="9" t="str">
        <f>IF(Search!$I$6="","",IF($AS1346="RCP",1,""))</f>
        <v/>
      </c>
      <c r="N1346" s="9" t="str">
        <f>IF(Search!$I$8="","",IF(COUNTA($AT1346)=1,IF(Search!$I$8="N","N",1),""))</f>
        <v/>
      </c>
      <c r="O1346" s="9" t="str">
        <f>IF(Search!$L$4="","",IF(COUNTA($AU1346)=1,IF(Search!$L$4="N","N",1),""))</f>
        <v/>
      </c>
      <c r="P1346" s="9" t="str">
        <f>IF(Search!$L$5="","",IF(ISNUMBER(SEARCH("Jersey",$AU1346))=TRUE,IF(Search!$L$5="N","N",1),""))</f>
        <v/>
      </c>
      <c r="Q1346" s="9" t="str">
        <f>IF(Search!$L$6="","",IF(ISNUMBER(SEARCH("Patch",$AU1346))=TRUE,IF(Search!$L$6="N","N",1),""))</f>
        <v/>
      </c>
      <c r="R1346" s="9" t="str">
        <f>IF(Search!$L$7="","",IF(ISNUMBER(SEARCH("Shield",$AU1346))=TRUE,IF(Search!$L$7="N","N",1),""))</f>
        <v/>
      </c>
      <c r="S1346" s="9" t="str">
        <f>IF(Search!$L$8="","",IF(ISNUMBER(SEARCH("Stick",$AU1346))=TRUE,IF(Search!$L$8="N","N",1),""))</f>
        <v/>
      </c>
      <c r="T1346" s="9" t="str">
        <f>IF(Search!$O$4="","",IF(COUNTA($AW1346)=1,IF(Search!$O$4="N","N",1),""))</f>
        <v/>
      </c>
      <c r="U1346" s="9" t="str">
        <f>IF(Search!$O$5="","",IF($AW1346="","",IF($AW1346&lt;Search!$O$5,"",1)))</f>
        <v/>
      </c>
      <c r="V1346" s="9" t="str">
        <f>IF(Search!$O$6="","",IF($AW1346="","",IF($AW1346&gt;Search!$O$6,"",1)))</f>
        <v/>
      </c>
      <c r="W1346" s="9" t="str">
        <f>IF(Search!$U$4="","",IF($AX1346="","",1))</f>
        <v/>
      </c>
      <c r="X1346" s="9" t="str">
        <f>IF(Search!$U$5="","",IF(ISNUMBER(SEARCH(Search!$U$5,$AX1346))=TRUE,IF(Search!$U$5="N","N",1),""))</f>
        <v/>
      </c>
      <c r="Y1346" s="9" t="str">
        <f>IF(Search!$U$6="","",IF($AY1346&lt;Search!$U$6,"",1))</f>
        <v/>
      </c>
      <c r="Z1346" s="9" t="str">
        <f>IF(Search!$R$4="","",IF(Inventory!$BA1346&lt;Search!$R$4,"",1))</f>
        <v/>
      </c>
      <c r="AA1346" s="9" t="str">
        <f>IF(Search!$R$5="","",IF($BA1346&gt;Search!$R$5,"",1))</f>
        <v/>
      </c>
      <c r="AB1346" s="9" t="str">
        <f>IF(Search!$R$6="","",IF($BB1346&lt;Search!$R$6,"",1))</f>
        <v/>
      </c>
      <c r="AC1346" s="9" t="str">
        <f>IF(Search!$R$7="","",IF($BB1346&lt;Search!$R$7,"",1))</f>
        <v/>
      </c>
      <c r="AD1346" s="45" t="str">
        <f>IF(COUNTIF($A1346:$AC1346,"n")&gt;0,"",IF(SUM($A1346:$AC1346)=COUNTA(Search!$C$4:$C$8,Search!$F$4:$F$8,Search!$I$4:$I$6,Search!$I$8,Search!$L$4:$L$8,Search!$O$4:$O$8,Search!$R$4:$R$7,Search!$U$4:$U$7)-COUNTIF(Search!$C$4:$U$7,"n"),1+LARGE($AD$1:AD1345,1),""))</f>
        <v/>
      </c>
      <c r="AE1346" s="45" t="str">
        <f t="shared" si="63"/>
        <v/>
      </c>
      <c r="AF1346" s="45" t="str">
        <f>IF(AD1346="","",COUNTIF($AE$1:$AE1345,$AE1346)+RANK($AE1346,$AE$2:$AE$10540,1))</f>
        <v/>
      </c>
      <c r="AG1346" s="45" t="str">
        <f t="shared" si="64"/>
        <v/>
      </c>
      <c r="AH1346" s="45" t="str">
        <f>IF($AD1346="","",COUNTIF($AG$1:$AG1345,$AG1346)+RANK($AG1346,$AG$1:$AG$10539,0))</f>
        <v/>
      </c>
      <c r="AI1346" s="10" t="str">
        <f t="shared" si="65"/>
        <v>2009-10 SP Authentic #234 Christian Hanson FW  RC AU  /999   $</v>
      </c>
      <c r="AJ1346" s="11">
        <v>2009</v>
      </c>
      <c r="AK1346" s="17">
        <v>10</v>
      </c>
      <c r="AL1346" s="12" t="s">
        <v>511</v>
      </c>
      <c r="AM1346" s="10">
        <v>234</v>
      </c>
      <c r="AN1346" s="12" t="s">
        <v>885</v>
      </c>
      <c r="AO1346" s="9"/>
      <c r="AP1346" s="9"/>
      <c r="AQ1346" s="9"/>
      <c r="AR1346" s="14" t="s">
        <v>2482</v>
      </c>
      <c r="AS1346" s="9" t="s">
        <v>2</v>
      </c>
      <c r="AT1346" s="9" t="s">
        <v>1857</v>
      </c>
      <c r="AU1346" s="9"/>
      <c r="AV1346" s="13"/>
      <c r="AW1346" s="13">
        <v>999</v>
      </c>
      <c r="AX1346" s="9"/>
      <c r="AY1346" s="9"/>
      <c r="AZ1346" s="9"/>
      <c r="BA1346" s="33"/>
      <c r="BB1346" s="33"/>
      <c r="BC1346" s="36"/>
      <c r="BD1346" s="12" t="s">
        <v>1771</v>
      </c>
    </row>
    <row r="1347" spans="1:56" s="12" customFormat="1" x14ac:dyDescent="0.2">
      <c r="A1347" s="9" t="str">
        <f>IF(Search!$C$5="","",IF(COUNTA(Inventory!$AP1347)=1,1,""))</f>
        <v/>
      </c>
      <c r="B1347" s="9" t="str">
        <f>IF(Search!$C$4="","",IF(ISNUMBER(SEARCH(Search!$C$4,$AR1347))=TRUE,1,""))</f>
        <v/>
      </c>
      <c r="C1347" s="9" t="str">
        <f>IF(Search!$C$6="x",IF(COUNTA($AQ1347)=1,1,"N"),IF(COUNTA($AQ1347)=1,"N",""))</f>
        <v/>
      </c>
      <c r="D1347" s="9" t="str">
        <f>IF(Search!$O$8="","",IF(ISNUMBER(SEARCH(Search!$O$8,$BD1347))=TRUE,1,""))</f>
        <v/>
      </c>
      <c r="E1347" s="9" t="str">
        <f>IF(Search!$C$7="","",IF(ISNUMBER(SEARCH(Search!$C$7,$AN1347))=TRUE,1,""))</f>
        <v/>
      </c>
      <c r="F1347" s="9" t="str">
        <f>IF(Search!$C$8="","",IF(ISNUMBER(SEARCH(Search!$C$8,$AO1347))=TRUE,1,""))</f>
        <v/>
      </c>
      <c r="G1347" s="9" t="str">
        <f>IF(Search!$F$4="","",IF(Inventory!$AJ1347&lt;Search!$F$4,"",1))</f>
        <v/>
      </c>
      <c r="H1347" s="9" t="str">
        <f>IF(Search!$F$5="","",IF(Inventory!$AJ1347&gt;Search!$F$5,"",1))</f>
        <v/>
      </c>
      <c r="I1347" s="9" t="str">
        <f>IF(Search!$F$7="","",IF(Search!$F$8="",IF(ISNUMBER(SEARCH(Search!$F$7,$AL1347))=TRUE,1,""),""))</f>
        <v/>
      </c>
      <c r="J1347" s="9" t="str">
        <f>IF($AL1347=Search!$F$8,1,"")</f>
        <v/>
      </c>
      <c r="K1347" s="9" t="str">
        <f>IF(Search!$I$4="","",IF(COUNTA($AS1347)=1,IF(Search!$I$4="N","N",1),""))</f>
        <v/>
      </c>
      <c r="L1347" s="9" t="str">
        <f>IF(Search!$I$5="","",IF($AS1347="RC",1,""))</f>
        <v/>
      </c>
      <c r="M1347" s="9" t="str">
        <f>IF(Search!$I$6="","",IF($AS1347="RCP",1,""))</f>
        <v/>
      </c>
      <c r="N1347" s="9" t="str">
        <f>IF(Search!$I$8="","",IF(COUNTA($AT1347)=1,IF(Search!$I$8="N","N",1),""))</f>
        <v/>
      </c>
      <c r="O1347" s="9" t="str">
        <f>IF(Search!$L$4="","",IF(COUNTA($AU1347)=1,IF(Search!$L$4="N","N",1),""))</f>
        <v/>
      </c>
      <c r="P1347" s="9" t="str">
        <f>IF(Search!$L$5="","",IF(ISNUMBER(SEARCH("Jersey",$AU1347))=TRUE,IF(Search!$L$5="N","N",1),""))</f>
        <v/>
      </c>
      <c r="Q1347" s="9" t="str">
        <f>IF(Search!$L$6="","",IF(ISNUMBER(SEARCH("Patch",$AU1347))=TRUE,IF(Search!$L$6="N","N",1),""))</f>
        <v/>
      </c>
      <c r="R1347" s="9" t="str">
        <f>IF(Search!$L$7="","",IF(ISNUMBER(SEARCH("Shield",$AU1347))=TRUE,IF(Search!$L$7="N","N",1),""))</f>
        <v/>
      </c>
      <c r="S1347" s="9" t="str">
        <f>IF(Search!$L$8="","",IF(ISNUMBER(SEARCH("Stick",$AU1347))=TRUE,IF(Search!$L$8="N","N",1),""))</f>
        <v/>
      </c>
      <c r="T1347" s="9" t="str">
        <f>IF(Search!$O$4="","",IF(COUNTA($AW1347)=1,IF(Search!$O$4="N","N",1),""))</f>
        <v/>
      </c>
      <c r="U1347" s="9" t="str">
        <f>IF(Search!$O$5="","",IF($AW1347="","",IF($AW1347&lt;Search!$O$5,"",1)))</f>
        <v/>
      </c>
      <c r="V1347" s="9" t="str">
        <f>IF(Search!$O$6="","",IF($AW1347="","",IF($AW1347&gt;Search!$O$6,"",1)))</f>
        <v/>
      </c>
      <c r="W1347" s="9" t="str">
        <f>IF(Search!$U$4="","",IF($AX1347="","",1))</f>
        <v/>
      </c>
      <c r="X1347" s="9" t="str">
        <f>IF(Search!$U$5="","",IF(ISNUMBER(SEARCH(Search!$U$5,$AX1347))=TRUE,IF(Search!$U$5="N","N",1),""))</f>
        <v/>
      </c>
      <c r="Y1347" s="9" t="str">
        <f>IF(Search!$U$6="","",IF($AY1347&lt;Search!$U$6,"",1))</f>
        <v/>
      </c>
      <c r="Z1347" s="9" t="str">
        <f>IF(Search!$R$4="","",IF(Inventory!$BA1347&lt;Search!$R$4,"",1))</f>
        <v/>
      </c>
      <c r="AA1347" s="9" t="str">
        <f>IF(Search!$R$5="","",IF($BA1347&gt;Search!$R$5,"",1))</f>
        <v/>
      </c>
      <c r="AB1347" s="9" t="str">
        <f>IF(Search!$R$6="","",IF($BB1347&lt;Search!$R$6,"",1))</f>
        <v/>
      </c>
      <c r="AC1347" s="9" t="str">
        <f>IF(Search!$R$7="","",IF($BB1347&lt;Search!$R$7,"",1))</f>
        <v/>
      </c>
      <c r="AD1347" s="45" t="str">
        <f>IF(COUNTIF($A1347:$AC1347,"n")&gt;0,"",IF(SUM($A1347:$AC1347)=COUNTA(Search!$C$4:$C$8,Search!$F$4:$F$8,Search!$I$4:$I$6,Search!$I$8,Search!$L$4:$L$8,Search!$O$4:$O$8,Search!$R$4:$R$7,Search!$U$4:$U$7)-COUNTIF(Search!$C$4:$U$7,"n"),1+LARGE($AD$1:AD1346,1),""))</f>
        <v/>
      </c>
      <c r="AE1347" s="45" t="str">
        <f t="shared" ref="AE1347:AE1410" si="66">IF(AD1347="","",COUNTIF($AN$2:$AN$10540,"&lt;="&amp;AN1347))</f>
        <v/>
      </c>
      <c r="AF1347" s="45" t="str">
        <f>IF(AD1347="","",COUNTIF($AE$1:$AE1346,$AE1347)+RANK($AE1347,$AE$2:$AE$10540,1))</f>
        <v/>
      </c>
      <c r="AG1347" s="45" t="str">
        <f t="shared" ref="AG1347:AG1410" si="67">IF($AD1347="","",COUNTIF($BA$2:$BA$10540,"&lt;="&amp;$BA1347))</f>
        <v/>
      </c>
      <c r="AH1347" s="45" t="str">
        <f>IF($AD1347="","",COUNTIF($AG$1:$AG1346,$AG1347)+RANK($AG1347,$AG$1:$AG$10539,0))</f>
        <v/>
      </c>
      <c r="AI1347" s="10" t="str">
        <f t="shared" si="65"/>
        <v>2009-10 SP Authentic #240 Oskars Bartulis FW  RC AU  /999   $</v>
      </c>
      <c r="AJ1347" s="11">
        <v>2009</v>
      </c>
      <c r="AK1347" s="17">
        <v>10</v>
      </c>
      <c r="AL1347" s="12" t="s">
        <v>511</v>
      </c>
      <c r="AM1347" s="10">
        <v>240</v>
      </c>
      <c r="AN1347" s="12" t="s">
        <v>886</v>
      </c>
      <c r="AO1347" s="9"/>
      <c r="AP1347" s="9"/>
      <c r="AQ1347" s="9"/>
      <c r="AR1347" s="14" t="s">
        <v>2482</v>
      </c>
      <c r="AS1347" s="9" t="s">
        <v>2</v>
      </c>
      <c r="AT1347" s="9" t="s">
        <v>1857</v>
      </c>
      <c r="AU1347" s="9"/>
      <c r="AV1347" s="13"/>
      <c r="AW1347" s="13">
        <v>999</v>
      </c>
      <c r="AX1347" s="9"/>
      <c r="AY1347" s="9"/>
      <c r="AZ1347" s="9"/>
      <c r="BA1347" s="33"/>
      <c r="BB1347" s="33"/>
      <c r="BC1347" s="36"/>
      <c r="BD1347" s="12" t="s">
        <v>1771</v>
      </c>
    </row>
    <row r="1348" spans="1:56" s="12" customFormat="1" x14ac:dyDescent="0.2">
      <c r="A1348" s="9" t="str">
        <f>IF(Search!$C$5="","",IF(COUNTA(Inventory!$AP1348)=1,1,""))</f>
        <v/>
      </c>
      <c r="B1348" s="9" t="str">
        <f>IF(Search!$C$4="","",IF(ISNUMBER(SEARCH(Search!$C$4,$AR1348))=TRUE,1,""))</f>
        <v/>
      </c>
      <c r="C1348" s="9" t="str">
        <f>IF(Search!$C$6="x",IF(COUNTA($AQ1348)=1,1,"N"),IF(COUNTA($AQ1348)=1,"N",""))</f>
        <v/>
      </c>
      <c r="D1348" s="9" t="str">
        <f>IF(Search!$O$8="","",IF(ISNUMBER(SEARCH(Search!$O$8,$BD1348))=TRUE,1,""))</f>
        <v/>
      </c>
      <c r="E1348" s="9" t="str">
        <f>IF(Search!$C$7="","",IF(ISNUMBER(SEARCH(Search!$C$7,$AN1348))=TRUE,1,""))</f>
        <v/>
      </c>
      <c r="F1348" s="9" t="str">
        <f>IF(Search!$C$8="","",IF(ISNUMBER(SEARCH(Search!$C$8,$AO1348))=TRUE,1,""))</f>
        <v/>
      </c>
      <c r="G1348" s="9" t="str">
        <f>IF(Search!$F$4="","",IF(Inventory!$AJ1348&lt;Search!$F$4,"",1))</f>
        <v/>
      </c>
      <c r="H1348" s="9" t="str">
        <f>IF(Search!$F$5="","",IF(Inventory!$AJ1348&gt;Search!$F$5,"",1))</f>
        <v/>
      </c>
      <c r="I1348" s="9" t="str">
        <f>IF(Search!$F$7="","",IF(Search!$F$8="",IF(ISNUMBER(SEARCH(Search!$F$7,$AL1348))=TRUE,1,""),""))</f>
        <v/>
      </c>
      <c r="J1348" s="9" t="str">
        <f>IF($AL1348=Search!$F$8,1,"")</f>
        <v/>
      </c>
      <c r="K1348" s="9" t="str">
        <f>IF(Search!$I$4="","",IF(COUNTA($AS1348)=1,IF(Search!$I$4="N","N",1),""))</f>
        <v/>
      </c>
      <c r="L1348" s="9" t="str">
        <f>IF(Search!$I$5="","",IF($AS1348="RC",1,""))</f>
        <v/>
      </c>
      <c r="M1348" s="9" t="str">
        <f>IF(Search!$I$6="","",IF($AS1348="RCP",1,""))</f>
        <v/>
      </c>
      <c r="N1348" s="9" t="str">
        <f>IF(Search!$I$8="","",IF(COUNTA($AT1348)=1,IF(Search!$I$8="N","N",1),""))</f>
        <v/>
      </c>
      <c r="O1348" s="9" t="str">
        <f>IF(Search!$L$4="","",IF(COUNTA($AU1348)=1,IF(Search!$L$4="N","N",1),""))</f>
        <v/>
      </c>
      <c r="P1348" s="9" t="str">
        <f>IF(Search!$L$5="","",IF(ISNUMBER(SEARCH("Jersey",$AU1348))=TRUE,IF(Search!$L$5="N","N",1),""))</f>
        <v/>
      </c>
      <c r="Q1348" s="9" t="str">
        <f>IF(Search!$L$6="","",IF(ISNUMBER(SEARCH("Patch",$AU1348))=TRUE,IF(Search!$L$6="N","N",1),""))</f>
        <v/>
      </c>
      <c r="R1348" s="9" t="str">
        <f>IF(Search!$L$7="","",IF(ISNUMBER(SEARCH("Shield",$AU1348))=TRUE,IF(Search!$L$7="N","N",1),""))</f>
        <v/>
      </c>
      <c r="S1348" s="9" t="str">
        <f>IF(Search!$L$8="","",IF(ISNUMBER(SEARCH("Stick",$AU1348))=TRUE,IF(Search!$L$8="N","N",1),""))</f>
        <v/>
      </c>
      <c r="T1348" s="9" t="str">
        <f>IF(Search!$O$4="","",IF(COUNTA($AW1348)=1,IF(Search!$O$4="N","N",1),""))</f>
        <v/>
      </c>
      <c r="U1348" s="9" t="str">
        <f>IF(Search!$O$5="","",IF($AW1348="","",IF($AW1348&lt;Search!$O$5,"",1)))</f>
        <v/>
      </c>
      <c r="V1348" s="9" t="str">
        <f>IF(Search!$O$6="","",IF($AW1348="","",IF($AW1348&gt;Search!$O$6,"",1)))</f>
        <v/>
      </c>
      <c r="W1348" s="9" t="str">
        <f>IF(Search!$U$4="","",IF($AX1348="","",1))</f>
        <v/>
      </c>
      <c r="X1348" s="9" t="str">
        <f>IF(Search!$U$5="","",IF(ISNUMBER(SEARCH(Search!$U$5,$AX1348))=TRUE,IF(Search!$U$5="N","N",1),""))</f>
        <v/>
      </c>
      <c r="Y1348" s="9" t="str">
        <f>IF(Search!$U$6="","",IF($AY1348&lt;Search!$U$6,"",1))</f>
        <v/>
      </c>
      <c r="Z1348" s="9" t="str">
        <f>IF(Search!$R$4="","",IF(Inventory!$BA1348&lt;Search!$R$4,"",1))</f>
        <v/>
      </c>
      <c r="AA1348" s="9" t="str">
        <f>IF(Search!$R$5="","",IF($BA1348&gt;Search!$R$5,"",1))</f>
        <v/>
      </c>
      <c r="AB1348" s="9" t="str">
        <f>IF(Search!$R$6="","",IF($BB1348&lt;Search!$R$6,"",1))</f>
        <v/>
      </c>
      <c r="AC1348" s="9" t="str">
        <f>IF(Search!$R$7="","",IF($BB1348&lt;Search!$R$7,"",1))</f>
        <v/>
      </c>
      <c r="AD1348" s="45" t="str">
        <f>IF(COUNTIF($A1348:$AC1348,"n")&gt;0,"",IF(SUM($A1348:$AC1348)=COUNTA(Search!$C$4:$C$8,Search!$F$4:$F$8,Search!$I$4:$I$6,Search!$I$8,Search!$L$4:$L$8,Search!$O$4:$O$8,Search!$R$4:$R$7,Search!$U$4:$U$7)-COUNTIF(Search!$C$4:$U$7,"n"),1+LARGE($AD$1:AD1347,1),""))</f>
        <v/>
      </c>
      <c r="AE1348" s="45" t="str">
        <f t="shared" si="66"/>
        <v/>
      </c>
      <c r="AF1348" s="45" t="str">
        <f>IF(AD1348="","",COUNTIF($AE$1:$AE1347,$AE1348)+RANK($AE1348,$AE$2:$AE$10540,1))</f>
        <v/>
      </c>
      <c r="AG1348" s="45" t="str">
        <f t="shared" si="67"/>
        <v/>
      </c>
      <c r="AH1348" s="45" t="str">
        <f>IF($AD1348="","",COUNTIF($AG$1:$AG1347,$AG1348)+RANK($AG1348,$AG$1:$AG$10539,0))</f>
        <v/>
      </c>
      <c r="AI1348" s="10" t="str">
        <f t="shared" si="65"/>
        <v>2009-10 SP Authentic #245 Matt Pelech FW  RC AU  /999   $</v>
      </c>
      <c r="AJ1348" s="11">
        <v>2009</v>
      </c>
      <c r="AK1348" s="17">
        <v>10</v>
      </c>
      <c r="AL1348" s="12" t="s">
        <v>511</v>
      </c>
      <c r="AM1348" s="10">
        <v>245</v>
      </c>
      <c r="AN1348" s="12" t="s">
        <v>887</v>
      </c>
      <c r="AO1348" s="9"/>
      <c r="AP1348" s="9"/>
      <c r="AQ1348" s="9"/>
      <c r="AR1348" s="14" t="s">
        <v>2482</v>
      </c>
      <c r="AS1348" s="9" t="s">
        <v>2</v>
      </c>
      <c r="AT1348" s="9" t="s">
        <v>1857</v>
      </c>
      <c r="AU1348" s="9"/>
      <c r="AV1348" s="13"/>
      <c r="AW1348" s="13">
        <v>999</v>
      </c>
      <c r="AX1348" s="9"/>
      <c r="AY1348" s="9"/>
      <c r="AZ1348" s="9"/>
      <c r="BA1348" s="33"/>
      <c r="BB1348" s="33"/>
      <c r="BC1348" s="36"/>
      <c r="BD1348" s="12" t="s">
        <v>1771</v>
      </c>
    </row>
    <row r="1349" spans="1:56" s="12" customFormat="1" x14ac:dyDescent="0.2">
      <c r="A1349" s="9" t="str">
        <f>IF(Search!$C$5="","",IF(COUNTA(Inventory!$AP1349)=1,1,""))</f>
        <v/>
      </c>
      <c r="B1349" s="9" t="str">
        <f>IF(Search!$C$4="","",IF(ISNUMBER(SEARCH(Search!$C$4,$AR1349))=TRUE,1,""))</f>
        <v/>
      </c>
      <c r="C1349" s="9" t="str">
        <f>IF(Search!$C$6="x",IF(COUNTA($AQ1349)=1,1,"N"),IF(COUNTA($AQ1349)=1,"N",""))</f>
        <v/>
      </c>
      <c r="D1349" s="9" t="str">
        <f>IF(Search!$O$8="","",IF(ISNUMBER(SEARCH(Search!$O$8,$BD1349))=TRUE,1,""))</f>
        <v/>
      </c>
      <c r="E1349" s="9" t="str">
        <f>IF(Search!$C$7="","",IF(ISNUMBER(SEARCH(Search!$C$7,$AN1349))=TRUE,1,""))</f>
        <v/>
      </c>
      <c r="F1349" s="9" t="str">
        <f>IF(Search!$C$8="","",IF(ISNUMBER(SEARCH(Search!$C$8,$AO1349))=TRUE,1,""))</f>
        <v/>
      </c>
      <c r="G1349" s="9" t="str">
        <f>IF(Search!$F$4="","",IF(Inventory!$AJ1349&lt;Search!$F$4,"",1))</f>
        <v/>
      </c>
      <c r="H1349" s="9" t="str">
        <f>IF(Search!$F$5="","",IF(Inventory!$AJ1349&gt;Search!$F$5,"",1))</f>
        <v/>
      </c>
      <c r="I1349" s="9" t="str">
        <f>IF(Search!$F$7="","",IF(Search!$F$8="",IF(ISNUMBER(SEARCH(Search!$F$7,$AL1349))=TRUE,1,""),""))</f>
        <v/>
      </c>
      <c r="J1349" s="9" t="str">
        <f>IF($AL1349=Search!$F$8,1,"")</f>
        <v/>
      </c>
      <c r="K1349" s="9" t="str">
        <f>IF(Search!$I$4="","",IF(COUNTA($AS1349)=1,IF(Search!$I$4="N","N",1),""))</f>
        <v/>
      </c>
      <c r="L1349" s="9" t="str">
        <f>IF(Search!$I$5="","",IF($AS1349="RC",1,""))</f>
        <v/>
      </c>
      <c r="M1349" s="9" t="str">
        <f>IF(Search!$I$6="","",IF($AS1349="RCP",1,""))</f>
        <v/>
      </c>
      <c r="N1349" s="9" t="str">
        <f>IF(Search!$I$8="","",IF(COUNTA($AT1349)=1,IF(Search!$I$8="N","N",1),""))</f>
        <v/>
      </c>
      <c r="O1349" s="9" t="str">
        <f>IF(Search!$L$4="","",IF(COUNTA($AU1349)=1,IF(Search!$L$4="N","N",1),""))</f>
        <v/>
      </c>
      <c r="P1349" s="9" t="str">
        <f>IF(Search!$L$5="","",IF(ISNUMBER(SEARCH("Jersey",$AU1349))=TRUE,IF(Search!$L$5="N","N",1),""))</f>
        <v/>
      </c>
      <c r="Q1349" s="9" t="str">
        <f>IF(Search!$L$6="","",IF(ISNUMBER(SEARCH("Patch",$AU1349))=TRUE,IF(Search!$L$6="N","N",1),""))</f>
        <v/>
      </c>
      <c r="R1349" s="9" t="str">
        <f>IF(Search!$L$7="","",IF(ISNUMBER(SEARCH("Shield",$AU1349))=TRUE,IF(Search!$L$7="N","N",1),""))</f>
        <v/>
      </c>
      <c r="S1349" s="9" t="str">
        <f>IF(Search!$L$8="","",IF(ISNUMBER(SEARCH("Stick",$AU1349))=TRUE,IF(Search!$L$8="N","N",1),""))</f>
        <v/>
      </c>
      <c r="T1349" s="9" t="str">
        <f>IF(Search!$O$4="","",IF(COUNTA($AW1349)=1,IF(Search!$O$4="N","N",1),""))</f>
        <v/>
      </c>
      <c r="U1349" s="9" t="str">
        <f>IF(Search!$O$5="","",IF($AW1349="","",IF($AW1349&lt;Search!$O$5,"",1)))</f>
        <v/>
      </c>
      <c r="V1349" s="9" t="str">
        <f>IF(Search!$O$6="","",IF($AW1349="","",IF($AW1349&gt;Search!$O$6,"",1)))</f>
        <v/>
      </c>
      <c r="W1349" s="9" t="str">
        <f>IF(Search!$U$4="","",IF($AX1349="","",1))</f>
        <v/>
      </c>
      <c r="X1349" s="9" t="str">
        <f>IF(Search!$U$5="","",IF(ISNUMBER(SEARCH(Search!$U$5,$AX1349))=TRUE,IF(Search!$U$5="N","N",1),""))</f>
        <v/>
      </c>
      <c r="Y1349" s="9" t="str">
        <f>IF(Search!$U$6="","",IF($AY1349&lt;Search!$U$6,"",1))</f>
        <v/>
      </c>
      <c r="Z1349" s="9" t="str">
        <f>IF(Search!$R$4="","",IF(Inventory!$BA1349&lt;Search!$R$4,"",1))</f>
        <v/>
      </c>
      <c r="AA1349" s="9" t="str">
        <f>IF(Search!$R$5="","",IF($BA1349&gt;Search!$R$5,"",1))</f>
        <v/>
      </c>
      <c r="AB1349" s="9" t="str">
        <f>IF(Search!$R$6="","",IF($BB1349&lt;Search!$R$6,"",1))</f>
        <v/>
      </c>
      <c r="AC1349" s="9" t="str">
        <f>IF(Search!$R$7="","",IF($BB1349&lt;Search!$R$7,"",1))</f>
        <v/>
      </c>
      <c r="AD1349" s="45" t="str">
        <f>IF(COUNTIF($A1349:$AC1349,"n")&gt;0,"",IF(SUM($A1349:$AC1349)=COUNTA(Search!$C$4:$C$8,Search!$F$4:$F$8,Search!$I$4:$I$6,Search!$I$8,Search!$L$4:$L$8,Search!$O$4:$O$8,Search!$R$4:$R$7,Search!$U$4:$U$7)-COUNTIF(Search!$C$4:$U$7,"n"),1+LARGE($AD$1:AD1348,1),""))</f>
        <v/>
      </c>
      <c r="AE1349" s="45" t="str">
        <f t="shared" si="66"/>
        <v/>
      </c>
      <c r="AF1349" s="45" t="str">
        <f>IF(AD1349="","",COUNTIF($AE$1:$AE1348,$AE1349)+RANK($AE1349,$AE$2:$AE$10540,1))</f>
        <v/>
      </c>
      <c r="AG1349" s="45" t="str">
        <f t="shared" si="67"/>
        <v/>
      </c>
      <c r="AH1349" s="45" t="str">
        <f>IF($AD1349="","",COUNTIF($AG$1:$AG1348,$AG1349)+RANK($AG1349,$AG$1:$AG$10539,0))</f>
        <v/>
      </c>
      <c r="AI1349" s="10" t="str">
        <f t="shared" si="65"/>
        <v>2009-10 SP Authentic #249 Jason Demers FW  RC AU  /999   $</v>
      </c>
      <c r="AJ1349" s="11">
        <v>2009</v>
      </c>
      <c r="AK1349" s="17">
        <v>10</v>
      </c>
      <c r="AL1349" s="12" t="s">
        <v>511</v>
      </c>
      <c r="AM1349" s="10">
        <v>249</v>
      </c>
      <c r="AN1349" s="12" t="s">
        <v>888</v>
      </c>
      <c r="AO1349" s="9"/>
      <c r="AP1349" s="9"/>
      <c r="AQ1349" s="9"/>
      <c r="AR1349" s="14" t="s">
        <v>2482</v>
      </c>
      <c r="AS1349" s="9" t="s">
        <v>2</v>
      </c>
      <c r="AT1349" s="9" t="s">
        <v>1857</v>
      </c>
      <c r="AU1349" s="9"/>
      <c r="AV1349" s="13"/>
      <c r="AW1349" s="13">
        <v>999</v>
      </c>
      <c r="AX1349" s="9"/>
      <c r="AY1349" s="9"/>
      <c r="AZ1349" s="9"/>
      <c r="BA1349" s="33"/>
      <c r="BB1349" s="33"/>
      <c r="BC1349" s="36"/>
      <c r="BD1349" s="12" t="s">
        <v>1771</v>
      </c>
    </row>
    <row r="1350" spans="1:56" s="12" customFormat="1" x14ac:dyDescent="0.2">
      <c r="A1350" s="9" t="str">
        <f>IF(Search!$C$5="","",IF(COUNTA(Inventory!$AP1350)=1,1,""))</f>
        <v/>
      </c>
      <c r="B1350" s="9" t="str">
        <f>IF(Search!$C$4="","",IF(ISNUMBER(SEARCH(Search!$C$4,$AR1350))=TRUE,1,""))</f>
        <v/>
      </c>
      <c r="C1350" s="9" t="str">
        <f>IF(Search!$C$6="x",IF(COUNTA($AQ1350)=1,1,"N"),IF(COUNTA($AQ1350)=1,"N",""))</f>
        <v/>
      </c>
      <c r="D1350" s="9" t="str">
        <f>IF(Search!$O$8="","",IF(ISNUMBER(SEARCH(Search!$O$8,$BD1350))=TRUE,1,""))</f>
        <v/>
      </c>
      <c r="E1350" s="9" t="str">
        <f>IF(Search!$C$7="","",IF(ISNUMBER(SEARCH(Search!$C$7,$AN1350))=TRUE,1,""))</f>
        <v/>
      </c>
      <c r="F1350" s="9" t="str">
        <f>IF(Search!$C$8="","",IF(ISNUMBER(SEARCH(Search!$C$8,$AO1350))=TRUE,1,""))</f>
        <v/>
      </c>
      <c r="G1350" s="9" t="str">
        <f>IF(Search!$F$4="","",IF(Inventory!$AJ1350&lt;Search!$F$4,"",1))</f>
        <v/>
      </c>
      <c r="H1350" s="9" t="str">
        <f>IF(Search!$F$5="","",IF(Inventory!$AJ1350&gt;Search!$F$5,"",1))</f>
        <v/>
      </c>
      <c r="I1350" s="9" t="str">
        <f>IF(Search!$F$7="","",IF(Search!$F$8="",IF(ISNUMBER(SEARCH(Search!$F$7,$AL1350))=TRUE,1,""),""))</f>
        <v/>
      </c>
      <c r="J1350" s="9" t="str">
        <f>IF($AL1350=Search!$F$8,1,"")</f>
        <v/>
      </c>
      <c r="K1350" s="9" t="str">
        <f>IF(Search!$I$4="","",IF(COUNTA($AS1350)=1,IF(Search!$I$4="N","N",1),""))</f>
        <v/>
      </c>
      <c r="L1350" s="9" t="str">
        <f>IF(Search!$I$5="","",IF($AS1350="RC",1,""))</f>
        <v/>
      </c>
      <c r="M1350" s="9" t="str">
        <f>IF(Search!$I$6="","",IF($AS1350="RCP",1,""))</f>
        <v/>
      </c>
      <c r="N1350" s="9" t="str">
        <f>IF(Search!$I$8="","",IF(COUNTA($AT1350)=1,IF(Search!$I$8="N","N",1),""))</f>
        <v/>
      </c>
      <c r="O1350" s="9" t="str">
        <f>IF(Search!$L$4="","",IF(COUNTA($AU1350)=1,IF(Search!$L$4="N","N",1),""))</f>
        <v/>
      </c>
      <c r="P1350" s="9" t="str">
        <f>IF(Search!$L$5="","",IF(ISNUMBER(SEARCH("Jersey",$AU1350))=TRUE,IF(Search!$L$5="N","N",1),""))</f>
        <v/>
      </c>
      <c r="Q1350" s="9" t="str">
        <f>IF(Search!$L$6="","",IF(ISNUMBER(SEARCH("Patch",$AU1350))=TRUE,IF(Search!$L$6="N","N",1),""))</f>
        <v/>
      </c>
      <c r="R1350" s="9" t="str">
        <f>IF(Search!$L$7="","",IF(ISNUMBER(SEARCH("Shield",$AU1350))=TRUE,IF(Search!$L$7="N","N",1),""))</f>
        <v/>
      </c>
      <c r="S1350" s="9" t="str">
        <f>IF(Search!$L$8="","",IF(ISNUMBER(SEARCH("Stick",$AU1350))=TRUE,IF(Search!$L$8="N","N",1),""))</f>
        <v/>
      </c>
      <c r="T1350" s="9" t="str">
        <f>IF(Search!$O$4="","",IF(COUNTA($AW1350)=1,IF(Search!$O$4="N","N",1),""))</f>
        <v/>
      </c>
      <c r="U1350" s="9" t="str">
        <f>IF(Search!$O$5="","",IF($AW1350="","",IF($AW1350&lt;Search!$O$5,"",1)))</f>
        <v/>
      </c>
      <c r="V1350" s="9" t="str">
        <f>IF(Search!$O$6="","",IF($AW1350="","",IF($AW1350&gt;Search!$O$6,"",1)))</f>
        <v/>
      </c>
      <c r="W1350" s="9" t="str">
        <f>IF(Search!$U$4="","",IF($AX1350="","",1))</f>
        <v/>
      </c>
      <c r="X1350" s="9" t="str">
        <f>IF(Search!$U$5="","",IF(ISNUMBER(SEARCH(Search!$U$5,$AX1350))=TRUE,IF(Search!$U$5="N","N",1),""))</f>
        <v/>
      </c>
      <c r="Y1350" s="9" t="str">
        <f>IF(Search!$U$6="","",IF($AY1350&lt;Search!$U$6,"",1))</f>
        <v/>
      </c>
      <c r="Z1350" s="9" t="str">
        <f>IF(Search!$R$4="","",IF(Inventory!$BA1350&lt;Search!$R$4,"",1))</f>
        <v/>
      </c>
      <c r="AA1350" s="9" t="str">
        <f>IF(Search!$R$5="","",IF($BA1350&gt;Search!$R$5,"",1))</f>
        <v/>
      </c>
      <c r="AB1350" s="9" t="str">
        <f>IF(Search!$R$6="","",IF($BB1350&lt;Search!$R$6,"",1))</f>
        <v/>
      </c>
      <c r="AC1350" s="9" t="str">
        <f>IF(Search!$R$7="","",IF($BB1350&lt;Search!$R$7,"",1))</f>
        <v/>
      </c>
      <c r="AD1350" s="45" t="str">
        <f>IF(COUNTIF($A1350:$AC1350,"n")&gt;0,"",IF(SUM($A1350:$AC1350)=COUNTA(Search!$C$4:$C$8,Search!$F$4:$F$8,Search!$I$4:$I$6,Search!$I$8,Search!$L$4:$L$8,Search!$O$4:$O$8,Search!$R$4:$R$7,Search!$U$4:$U$7)-COUNTIF(Search!$C$4:$U$7,"n"),1+LARGE($AD$1:AD1349,1),""))</f>
        <v/>
      </c>
      <c r="AE1350" s="45" t="str">
        <f t="shared" si="66"/>
        <v/>
      </c>
      <c r="AF1350" s="45" t="str">
        <f>IF(AD1350="","",COUNTIF($AE$1:$AE1349,$AE1350)+RANK($AE1350,$AE$2:$AE$10540,1))</f>
        <v/>
      </c>
      <c r="AG1350" s="45" t="str">
        <f t="shared" si="67"/>
        <v/>
      </c>
      <c r="AH1350" s="45" t="str">
        <f>IF($AD1350="","",COUNTIF($AG$1:$AG1349,$AG1350)+RANK($AG1350,$AG$1:$AG$10539,0))</f>
        <v/>
      </c>
      <c r="AI1350" s="10" t="str">
        <f t="shared" ref="AI1350:AI1413" si="68">CONCATENATE(AJ1350,"-",AK1350," ",AL1350," #",AM1350," ",AN1350," ",AO1350," ",AS1350," ",AT1350," ",AU1350," ",AV1350,"/",AW1350," ",AX1350," ",AY1350,AZ1350," $",BA1350)</f>
        <v>2009-10 SP Authentic #252 Frazer McLaren FW  RC AU  /999   $</v>
      </c>
      <c r="AJ1350" s="11">
        <v>2009</v>
      </c>
      <c r="AK1350" s="17">
        <v>10</v>
      </c>
      <c r="AL1350" s="12" t="s">
        <v>511</v>
      </c>
      <c r="AM1350" s="10">
        <v>252</v>
      </c>
      <c r="AN1350" s="12" t="s">
        <v>889</v>
      </c>
      <c r="AO1350" s="9"/>
      <c r="AP1350" s="9"/>
      <c r="AQ1350" s="9"/>
      <c r="AR1350" s="14" t="s">
        <v>2482</v>
      </c>
      <c r="AS1350" s="9" t="s">
        <v>2</v>
      </c>
      <c r="AT1350" s="9" t="s">
        <v>1857</v>
      </c>
      <c r="AU1350" s="9"/>
      <c r="AV1350" s="13"/>
      <c r="AW1350" s="13">
        <v>999</v>
      </c>
      <c r="AX1350" s="9"/>
      <c r="AY1350" s="9"/>
      <c r="AZ1350" s="9"/>
      <c r="BA1350" s="33"/>
      <c r="BB1350" s="33"/>
      <c r="BC1350" s="36"/>
      <c r="BD1350" s="12" t="s">
        <v>1771</v>
      </c>
    </row>
    <row r="1351" spans="1:56" s="12" customFormat="1" x14ac:dyDescent="0.2">
      <c r="A1351" s="9" t="str">
        <f>IF(Search!$C$5="","",IF(COUNTA(Inventory!$AP1351)=1,1,""))</f>
        <v/>
      </c>
      <c r="B1351" s="9" t="str">
        <f>IF(Search!$C$4="","",IF(ISNUMBER(SEARCH(Search!$C$4,$AR1351))=TRUE,1,""))</f>
        <v/>
      </c>
      <c r="C1351" s="9" t="str">
        <f>IF(Search!$C$6="x",IF(COUNTA($AQ1351)=1,1,"N"),IF(COUNTA($AQ1351)=1,"N",""))</f>
        <v/>
      </c>
      <c r="D1351" s="9" t="str">
        <f>IF(Search!$O$8="","",IF(ISNUMBER(SEARCH(Search!$O$8,$BD1351))=TRUE,1,""))</f>
        <v/>
      </c>
      <c r="E1351" s="9" t="str">
        <f>IF(Search!$C$7="","",IF(ISNUMBER(SEARCH(Search!$C$7,$AN1351))=TRUE,1,""))</f>
        <v/>
      </c>
      <c r="F1351" s="9" t="str">
        <f>IF(Search!$C$8="","",IF(ISNUMBER(SEARCH(Search!$C$8,$AO1351))=TRUE,1,""))</f>
        <v/>
      </c>
      <c r="G1351" s="9" t="str">
        <f>IF(Search!$F$4="","",IF(Inventory!$AJ1351&lt;Search!$F$4,"",1))</f>
        <v/>
      </c>
      <c r="H1351" s="9" t="str">
        <f>IF(Search!$F$5="","",IF(Inventory!$AJ1351&gt;Search!$F$5,"",1))</f>
        <v/>
      </c>
      <c r="I1351" s="9" t="str">
        <f>IF(Search!$F$7="","",IF(Search!$F$8="",IF(ISNUMBER(SEARCH(Search!$F$7,$AL1351))=TRUE,1,""),""))</f>
        <v/>
      </c>
      <c r="J1351" s="9" t="str">
        <f>IF($AL1351=Search!$F$8,1,"")</f>
        <v/>
      </c>
      <c r="K1351" s="9" t="str">
        <f>IF(Search!$I$4="","",IF(COUNTA($AS1351)=1,IF(Search!$I$4="N","N",1),""))</f>
        <v/>
      </c>
      <c r="L1351" s="9" t="str">
        <f>IF(Search!$I$5="","",IF($AS1351="RC",1,""))</f>
        <v/>
      </c>
      <c r="M1351" s="9" t="str">
        <f>IF(Search!$I$6="","",IF($AS1351="RCP",1,""))</f>
        <v/>
      </c>
      <c r="N1351" s="9" t="str">
        <f>IF(Search!$I$8="","",IF(COUNTA($AT1351)=1,IF(Search!$I$8="N","N",1),""))</f>
        <v/>
      </c>
      <c r="O1351" s="9" t="str">
        <f>IF(Search!$L$4="","",IF(COUNTA($AU1351)=1,IF(Search!$L$4="N","N",1),""))</f>
        <v/>
      </c>
      <c r="P1351" s="9" t="str">
        <f>IF(Search!$L$5="","",IF(ISNUMBER(SEARCH("Jersey",$AU1351))=TRUE,IF(Search!$L$5="N","N",1),""))</f>
        <v/>
      </c>
      <c r="Q1351" s="9" t="str">
        <f>IF(Search!$L$6="","",IF(ISNUMBER(SEARCH("Patch",$AU1351))=TRUE,IF(Search!$L$6="N","N",1),""))</f>
        <v/>
      </c>
      <c r="R1351" s="9" t="str">
        <f>IF(Search!$L$7="","",IF(ISNUMBER(SEARCH("Shield",$AU1351))=TRUE,IF(Search!$L$7="N","N",1),""))</f>
        <v/>
      </c>
      <c r="S1351" s="9" t="str">
        <f>IF(Search!$L$8="","",IF(ISNUMBER(SEARCH("Stick",$AU1351))=TRUE,IF(Search!$L$8="N","N",1),""))</f>
        <v/>
      </c>
      <c r="T1351" s="9" t="str">
        <f>IF(Search!$O$4="","",IF(COUNTA($AW1351)=1,IF(Search!$O$4="N","N",1),""))</f>
        <v/>
      </c>
      <c r="U1351" s="9" t="str">
        <f>IF(Search!$O$5="","",IF($AW1351="","",IF($AW1351&lt;Search!$O$5,"",1)))</f>
        <v/>
      </c>
      <c r="V1351" s="9" t="str">
        <f>IF(Search!$O$6="","",IF($AW1351="","",IF($AW1351&gt;Search!$O$6,"",1)))</f>
        <v/>
      </c>
      <c r="W1351" s="9" t="str">
        <f>IF(Search!$U$4="","",IF($AX1351="","",1))</f>
        <v/>
      </c>
      <c r="X1351" s="9" t="str">
        <f>IF(Search!$U$5="","",IF(ISNUMBER(SEARCH(Search!$U$5,$AX1351))=TRUE,IF(Search!$U$5="N","N",1),""))</f>
        <v/>
      </c>
      <c r="Y1351" s="9" t="str">
        <f>IF(Search!$U$6="","",IF($AY1351&lt;Search!$U$6,"",1))</f>
        <v/>
      </c>
      <c r="Z1351" s="9" t="str">
        <f>IF(Search!$R$4="","",IF(Inventory!$BA1351&lt;Search!$R$4,"",1))</f>
        <v/>
      </c>
      <c r="AA1351" s="9" t="str">
        <f>IF(Search!$R$5="","",IF($BA1351&gt;Search!$R$5,"",1))</f>
        <v/>
      </c>
      <c r="AB1351" s="9" t="str">
        <f>IF(Search!$R$6="","",IF($BB1351&lt;Search!$R$6,"",1))</f>
        <v/>
      </c>
      <c r="AC1351" s="9" t="str">
        <f>IF(Search!$R$7="","",IF($BB1351&lt;Search!$R$7,"",1))</f>
        <v/>
      </c>
      <c r="AD1351" s="45" t="str">
        <f>IF(COUNTIF($A1351:$AC1351,"n")&gt;0,"",IF(SUM($A1351:$AC1351)=COUNTA(Search!$C$4:$C$8,Search!$F$4:$F$8,Search!$I$4:$I$6,Search!$I$8,Search!$L$4:$L$8,Search!$O$4:$O$8,Search!$R$4:$R$7,Search!$U$4:$U$7)-COUNTIF(Search!$C$4:$U$7,"n"),1+LARGE($AD$1:AD1350,1),""))</f>
        <v/>
      </c>
      <c r="AE1351" s="45" t="str">
        <f t="shared" si="66"/>
        <v/>
      </c>
      <c r="AF1351" s="45" t="str">
        <f>IF(AD1351="","",COUNTIF($AE$1:$AE1350,$AE1351)+RANK($AE1351,$AE$2:$AE$10540,1))</f>
        <v/>
      </c>
      <c r="AG1351" s="45" t="str">
        <f t="shared" si="67"/>
        <v/>
      </c>
      <c r="AH1351" s="45" t="str">
        <f>IF($AD1351="","",COUNTIF($AG$1:$AG1350,$AG1351)+RANK($AG1351,$AG$1:$AG$10539,0))</f>
        <v/>
      </c>
      <c r="AI1351" s="10" t="str">
        <f t="shared" si="68"/>
        <v>2009-10 SP Authentic #258 Perttu Lindgren FW  RC AU  /999   $</v>
      </c>
      <c r="AJ1351" s="11">
        <v>2009</v>
      </c>
      <c r="AK1351" s="17">
        <v>10</v>
      </c>
      <c r="AL1351" s="12" t="s">
        <v>511</v>
      </c>
      <c r="AM1351" s="10">
        <v>258</v>
      </c>
      <c r="AN1351" s="12" t="s">
        <v>890</v>
      </c>
      <c r="AO1351" s="9"/>
      <c r="AP1351" s="9"/>
      <c r="AQ1351" s="9"/>
      <c r="AR1351" s="14" t="s">
        <v>2482</v>
      </c>
      <c r="AS1351" s="9" t="s">
        <v>2</v>
      </c>
      <c r="AT1351" s="9" t="s">
        <v>1857</v>
      </c>
      <c r="AU1351" s="9"/>
      <c r="AV1351" s="13"/>
      <c r="AW1351" s="13">
        <v>999</v>
      </c>
      <c r="AX1351" s="9"/>
      <c r="AY1351" s="9"/>
      <c r="AZ1351" s="9"/>
      <c r="BA1351" s="33"/>
      <c r="BB1351" s="33"/>
      <c r="BC1351" s="36"/>
      <c r="BD1351" s="12" t="s">
        <v>1771</v>
      </c>
    </row>
    <row r="1352" spans="1:56" s="12" customFormat="1" x14ac:dyDescent="0.2">
      <c r="A1352" s="9" t="str">
        <f>IF(Search!$C$5="","",IF(COUNTA(Inventory!$AP1352)=1,1,""))</f>
        <v/>
      </c>
      <c r="B1352" s="9" t="str">
        <f>IF(Search!$C$4="","",IF(ISNUMBER(SEARCH(Search!$C$4,$AR1352))=TRUE,1,""))</f>
        <v/>
      </c>
      <c r="C1352" s="9" t="str">
        <f>IF(Search!$C$6="x",IF(COUNTA($AQ1352)=1,1,"N"),IF(COUNTA($AQ1352)=1,"N",""))</f>
        <v/>
      </c>
      <c r="D1352" s="9" t="str">
        <f>IF(Search!$O$8="","",IF(ISNUMBER(SEARCH(Search!$O$8,$BD1352))=TRUE,1,""))</f>
        <v/>
      </c>
      <c r="E1352" s="9" t="str">
        <f>IF(Search!$C$7="","",IF(ISNUMBER(SEARCH(Search!$C$7,$AN1352))=TRUE,1,""))</f>
        <v/>
      </c>
      <c r="F1352" s="9" t="str">
        <f>IF(Search!$C$8="","",IF(ISNUMBER(SEARCH(Search!$C$8,$AO1352))=TRUE,1,""))</f>
        <v/>
      </c>
      <c r="G1352" s="9" t="str">
        <f>IF(Search!$F$4="","",IF(Inventory!$AJ1352&lt;Search!$F$4,"",1))</f>
        <v/>
      </c>
      <c r="H1352" s="9" t="str">
        <f>IF(Search!$F$5="","",IF(Inventory!$AJ1352&gt;Search!$F$5,"",1))</f>
        <v/>
      </c>
      <c r="I1352" s="9" t="str">
        <f>IF(Search!$F$7="","",IF(Search!$F$8="",IF(ISNUMBER(SEARCH(Search!$F$7,$AL1352))=TRUE,1,""),""))</f>
        <v/>
      </c>
      <c r="J1352" s="9" t="str">
        <f>IF($AL1352=Search!$F$8,1,"")</f>
        <v/>
      </c>
      <c r="K1352" s="9" t="str">
        <f>IF(Search!$I$4="","",IF(COUNTA($AS1352)=1,IF(Search!$I$4="N","N",1),""))</f>
        <v/>
      </c>
      <c r="L1352" s="9" t="str">
        <f>IF(Search!$I$5="","",IF($AS1352="RC",1,""))</f>
        <v/>
      </c>
      <c r="M1352" s="9" t="str">
        <f>IF(Search!$I$6="","",IF($AS1352="RCP",1,""))</f>
        <v/>
      </c>
      <c r="N1352" s="9" t="str">
        <f>IF(Search!$I$8="","",IF(COUNTA($AT1352)=1,IF(Search!$I$8="N","N",1),""))</f>
        <v/>
      </c>
      <c r="O1352" s="9" t="str">
        <f>IF(Search!$L$4="","",IF(COUNTA($AU1352)=1,IF(Search!$L$4="N","N",1),""))</f>
        <v/>
      </c>
      <c r="P1352" s="9" t="str">
        <f>IF(Search!$L$5="","",IF(ISNUMBER(SEARCH("Jersey",$AU1352))=TRUE,IF(Search!$L$5="N","N",1),""))</f>
        <v/>
      </c>
      <c r="Q1352" s="9" t="str">
        <f>IF(Search!$L$6="","",IF(ISNUMBER(SEARCH("Patch",$AU1352))=TRUE,IF(Search!$L$6="N","N",1),""))</f>
        <v/>
      </c>
      <c r="R1352" s="9" t="str">
        <f>IF(Search!$L$7="","",IF(ISNUMBER(SEARCH("Shield",$AU1352))=TRUE,IF(Search!$L$7="N","N",1),""))</f>
        <v/>
      </c>
      <c r="S1352" s="9" t="str">
        <f>IF(Search!$L$8="","",IF(ISNUMBER(SEARCH("Stick",$AU1352))=TRUE,IF(Search!$L$8="N","N",1),""))</f>
        <v/>
      </c>
      <c r="T1352" s="9" t="str">
        <f>IF(Search!$O$4="","",IF(COUNTA($AW1352)=1,IF(Search!$O$4="N","N",1),""))</f>
        <v/>
      </c>
      <c r="U1352" s="9" t="str">
        <f>IF(Search!$O$5="","",IF($AW1352="","",IF($AW1352&lt;Search!$O$5,"",1)))</f>
        <v/>
      </c>
      <c r="V1352" s="9" t="str">
        <f>IF(Search!$O$6="","",IF($AW1352="","",IF($AW1352&gt;Search!$O$6,"",1)))</f>
        <v/>
      </c>
      <c r="W1352" s="9" t="str">
        <f>IF(Search!$U$4="","",IF($AX1352="","",1))</f>
        <v/>
      </c>
      <c r="X1352" s="9" t="str">
        <f>IF(Search!$U$5="","",IF(ISNUMBER(SEARCH(Search!$U$5,$AX1352))=TRUE,IF(Search!$U$5="N","N",1),""))</f>
        <v/>
      </c>
      <c r="Y1352" s="9" t="str">
        <f>IF(Search!$U$6="","",IF($AY1352&lt;Search!$U$6,"",1))</f>
        <v/>
      </c>
      <c r="Z1352" s="9" t="str">
        <f>IF(Search!$R$4="","",IF(Inventory!$BA1352&lt;Search!$R$4,"",1))</f>
        <v/>
      </c>
      <c r="AA1352" s="9" t="str">
        <f>IF(Search!$R$5="","",IF($BA1352&gt;Search!$R$5,"",1))</f>
        <v/>
      </c>
      <c r="AB1352" s="9" t="str">
        <f>IF(Search!$R$6="","",IF($BB1352&lt;Search!$R$6,"",1))</f>
        <v/>
      </c>
      <c r="AC1352" s="9" t="str">
        <f>IF(Search!$R$7="","",IF($BB1352&lt;Search!$R$7,"",1))</f>
        <v/>
      </c>
      <c r="AD1352" s="45" t="str">
        <f>IF(COUNTIF($A1352:$AC1352,"n")&gt;0,"",IF(SUM($A1352:$AC1352)=COUNTA(Search!$C$4:$C$8,Search!$F$4:$F$8,Search!$I$4:$I$6,Search!$I$8,Search!$L$4:$L$8,Search!$O$4:$O$8,Search!$R$4:$R$7,Search!$U$4:$U$7)-COUNTIF(Search!$C$4:$U$7,"n"),1+LARGE($AD$1:AD1351,1),""))</f>
        <v/>
      </c>
      <c r="AE1352" s="45" t="str">
        <f t="shared" si="66"/>
        <v/>
      </c>
      <c r="AF1352" s="45" t="str">
        <f>IF(AD1352="","",COUNTIF($AE$1:$AE1351,$AE1352)+RANK($AE1352,$AE$2:$AE$10540,1))</f>
        <v/>
      </c>
      <c r="AG1352" s="45" t="str">
        <f t="shared" si="67"/>
        <v/>
      </c>
      <c r="AH1352" s="45" t="str">
        <f>IF($AD1352="","",COUNTIF($AG$1:$AG1351,$AG1352)+RANK($AG1352,$AG$1:$AG$10539,0))</f>
        <v/>
      </c>
      <c r="AI1352" s="10" t="str">
        <f t="shared" si="68"/>
        <v>2009-10 SP Authentic Holoview FX #FX17 Marc-Andre Fleury     /   $</v>
      </c>
      <c r="AJ1352" s="11">
        <v>2009</v>
      </c>
      <c r="AK1352" s="17">
        <v>10</v>
      </c>
      <c r="AL1352" s="12" t="s">
        <v>891</v>
      </c>
      <c r="AM1352" s="10" t="s">
        <v>894</v>
      </c>
      <c r="AN1352" s="12" t="s">
        <v>534</v>
      </c>
      <c r="AO1352" s="9"/>
      <c r="AP1352" s="9"/>
      <c r="AQ1352" s="9"/>
      <c r="AR1352" s="14"/>
      <c r="AS1352" s="9"/>
      <c r="AT1352" s="9"/>
      <c r="AU1352" s="9"/>
      <c r="AV1352" s="13"/>
      <c r="AW1352" s="13"/>
      <c r="AX1352" s="9"/>
      <c r="AY1352" s="9"/>
      <c r="AZ1352" s="9"/>
      <c r="BA1352" s="33"/>
      <c r="BB1352" s="33"/>
      <c r="BC1352" s="36"/>
      <c r="BD1352" s="12" t="s">
        <v>1771</v>
      </c>
    </row>
    <row r="1353" spans="1:56" s="12" customFormat="1" x14ac:dyDescent="0.2">
      <c r="A1353" s="9" t="str">
        <f>IF(Search!$C$5="","",IF(COUNTA(Inventory!$AP1353)=1,1,""))</f>
        <v/>
      </c>
      <c r="B1353" s="9" t="str">
        <f>IF(Search!$C$4="","",IF(ISNUMBER(SEARCH(Search!$C$4,$AR1353))=TRUE,1,""))</f>
        <v/>
      </c>
      <c r="C1353" s="9" t="str">
        <f>IF(Search!$C$6="x",IF(COUNTA($AQ1353)=1,1,"N"),IF(COUNTA($AQ1353)=1,"N",""))</f>
        <v/>
      </c>
      <c r="D1353" s="9" t="str">
        <f>IF(Search!$O$8="","",IF(ISNUMBER(SEARCH(Search!$O$8,$BD1353))=TRUE,1,""))</f>
        <v/>
      </c>
      <c r="E1353" s="9" t="str">
        <f>IF(Search!$C$7="","",IF(ISNUMBER(SEARCH(Search!$C$7,$AN1353))=TRUE,1,""))</f>
        <v/>
      </c>
      <c r="F1353" s="9" t="str">
        <f>IF(Search!$C$8="","",IF(ISNUMBER(SEARCH(Search!$C$8,$AO1353))=TRUE,1,""))</f>
        <v/>
      </c>
      <c r="G1353" s="9" t="str">
        <f>IF(Search!$F$4="","",IF(Inventory!$AJ1353&lt;Search!$F$4,"",1))</f>
        <v/>
      </c>
      <c r="H1353" s="9" t="str">
        <f>IF(Search!$F$5="","",IF(Inventory!$AJ1353&gt;Search!$F$5,"",1))</f>
        <v/>
      </c>
      <c r="I1353" s="9" t="str">
        <f>IF(Search!$F$7="","",IF(Search!$F$8="",IF(ISNUMBER(SEARCH(Search!$F$7,$AL1353))=TRUE,1,""),""))</f>
        <v/>
      </c>
      <c r="J1353" s="9" t="str">
        <f>IF($AL1353=Search!$F$8,1,"")</f>
        <v/>
      </c>
      <c r="K1353" s="9" t="str">
        <f>IF(Search!$I$4="","",IF(COUNTA($AS1353)=1,IF(Search!$I$4="N","N",1),""))</f>
        <v/>
      </c>
      <c r="L1353" s="9" t="str">
        <f>IF(Search!$I$5="","",IF($AS1353="RC",1,""))</f>
        <v/>
      </c>
      <c r="M1353" s="9" t="str">
        <f>IF(Search!$I$6="","",IF($AS1353="RCP",1,""))</f>
        <v/>
      </c>
      <c r="N1353" s="9" t="str">
        <f>IF(Search!$I$8="","",IF(COUNTA($AT1353)=1,IF(Search!$I$8="N","N",1),""))</f>
        <v/>
      </c>
      <c r="O1353" s="9" t="str">
        <f>IF(Search!$L$4="","",IF(COUNTA($AU1353)=1,IF(Search!$L$4="N","N",1),""))</f>
        <v/>
      </c>
      <c r="P1353" s="9" t="str">
        <f>IF(Search!$L$5="","",IF(ISNUMBER(SEARCH("Jersey",$AU1353))=TRUE,IF(Search!$L$5="N","N",1),""))</f>
        <v/>
      </c>
      <c r="Q1353" s="9" t="str">
        <f>IF(Search!$L$6="","",IF(ISNUMBER(SEARCH("Patch",$AU1353))=TRUE,IF(Search!$L$6="N","N",1),""))</f>
        <v/>
      </c>
      <c r="R1353" s="9" t="str">
        <f>IF(Search!$L$7="","",IF(ISNUMBER(SEARCH("Shield",$AU1353))=TRUE,IF(Search!$L$7="N","N",1),""))</f>
        <v/>
      </c>
      <c r="S1353" s="9" t="str">
        <f>IF(Search!$L$8="","",IF(ISNUMBER(SEARCH("Stick",$AU1353))=TRUE,IF(Search!$L$8="N","N",1),""))</f>
        <v/>
      </c>
      <c r="T1353" s="9" t="str">
        <f>IF(Search!$O$4="","",IF(COUNTA($AW1353)=1,IF(Search!$O$4="N","N",1),""))</f>
        <v/>
      </c>
      <c r="U1353" s="9" t="str">
        <f>IF(Search!$O$5="","",IF($AW1353="","",IF($AW1353&lt;Search!$O$5,"",1)))</f>
        <v/>
      </c>
      <c r="V1353" s="9" t="str">
        <f>IF(Search!$O$6="","",IF($AW1353="","",IF($AW1353&gt;Search!$O$6,"",1)))</f>
        <v/>
      </c>
      <c r="W1353" s="9" t="str">
        <f>IF(Search!$U$4="","",IF($AX1353="","",1))</f>
        <v/>
      </c>
      <c r="X1353" s="9" t="str">
        <f>IF(Search!$U$5="","",IF(ISNUMBER(SEARCH(Search!$U$5,$AX1353))=TRUE,IF(Search!$U$5="N","N",1),""))</f>
        <v/>
      </c>
      <c r="Y1353" s="9" t="str">
        <f>IF(Search!$U$6="","",IF($AY1353&lt;Search!$U$6,"",1))</f>
        <v/>
      </c>
      <c r="Z1353" s="9" t="str">
        <f>IF(Search!$R$4="","",IF(Inventory!$BA1353&lt;Search!$R$4,"",1))</f>
        <v/>
      </c>
      <c r="AA1353" s="9" t="str">
        <f>IF(Search!$R$5="","",IF($BA1353&gt;Search!$R$5,"",1))</f>
        <v/>
      </c>
      <c r="AB1353" s="9" t="str">
        <f>IF(Search!$R$6="","",IF($BB1353&lt;Search!$R$6,"",1))</f>
        <v/>
      </c>
      <c r="AC1353" s="9" t="str">
        <f>IF(Search!$R$7="","",IF($BB1353&lt;Search!$R$7,"",1))</f>
        <v/>
      </c>
      <c r="AD1353" s="45" t="str">
        <f>IF(COUNTIF($A1353:$AC1353,"n")&gt;0,"",IF(SUM($A1353:$AC1353)=COUNTA(Search!$C$4:$C$8,Search!$F$4:$F$8,Search!$I$4:$I$6,Search!$I$8,Search!$L$4:$L$8,Search!$O$4:$O$8,Search!$R$4:$R$7,Search!$U$4:$U$7)-COUNTIF(Search!$C$4:$U$7,"n"),1+LARGE($AD$1:AD1352,1),""))</f>
        <v/>
      </c>
      <c r="AE1353" s="45" t="str">
        <f t="shared" si="66"/>
        <v/>
      </c>
      <c r="AF1353" s="45" t="str">
        <f>IF(AD1353="","",COUNTIF($AE$1:$AE1352,$AE1353)+RANK($AE1353,$AE$2:$AE$10540,1))</f>
        <v/>
      </c>
      <c r="AG1353" s="45" t="str">
        <f t="shared" si="67"/>
        <v/>
      </c>
      <c r="AH1353" s="45" t="str">
        <f>IF($AD1353="","",COUNTIF($AG$1:$AG1352,$AG1353)+RANK($AG1353,$AG$1:$AG$10539,0))</f>
        <v/>
      </c>
      <c r="AI1353" s="10" t="str">
        <f t="shared" si="68"/>
        <v>2009-10 SP Authentic Holoview FX #FX21 Martin Brodeur NJD    /   $</v>
      </c>
      <c r="AJ1353" s="11">
        <v>2009</v>
      </c>
      <c r="AK1353" s="17">
        <v>10</v>
      </c>
      <c r="AL1353" s="12" t="s">
        <v>891</v>
      </c>
      <c r="AM1353" s="10" t="s">
        <v>893</v>
      </c>
      <c r="AN1353" s="12" t="s">
        <v>220</v>
      </c>
      <c r="AO1353" s="9" t="s">
        <v>1947</v>
      </c>
      <c r="AP1353" s="9"/>
      <c r="AQ1353" s="9"/>
      <c r="AR1353" s="14"/>
      <c r="AS1353" s="9"/>
      <c r="AT1353" s="9"/>
      <c r="AU1353" s="9"/>
      <c r="AV1353" s="13"/>
      <c r="AW1353" s="13"/>
      <c r="AX1353" s="9"/>
      <c r="AY1353" s="9"/>
      <c r="AZ1353" s="9"/>
      <c r="BA1353" s="33"/>
      <c r="BB1353" s="33"/>
      <c r="BC1353" s="36"/>
      <c r="BD1353" s="12" t="s">
        <v>1771</v>
      </c>
    </row>
    <row r="1354" spans="1:56" s="12" customFormat="1" x14ac:dyDescent="0.2">
      <c r="A1354" s="9" t="str">
        <f>IF(Search!$C$5="","",IF(COUNTA(Inventory!$AP1354)=1,1,""))</f>
        <v/>
      </c>
      <c r="B1354" s="9" t="str">
        <f>IF(Search!$C$4="","",IF(ISNUMBER(SEARCH(Search!$C$4,$AR1354))=TRUE,1,""))</f>
        <v/>
      </c>
      <c r="C1354" s="9" t="str">
        <f>IF(Search!$C$6="x",IF(COUNTA($AQ1354)=1,1,"N"),IF(COUNTA($AQ1354)=1,"N",""))</f>
        <v/>
      </c>
      <c r="D1354" s="9" t="str">
        <f>IF(Search!$O$8="","",IF(ISNUMBER(SEARCH(Search!$O$8,$BD1354))=TRUE,1,""))</f>
        <v/>
      </c>
      <c r="E1354" s="9" t="str">
        <f>IF(Search!$C$7="","",IF(ISNUMBER(SEARCH(Search!$C$7,$AN1354))=TRUE,1,""))</f>
        <v/>
      </c>
      <c r="F1354" s="9" t="str">
        <f>IF(Search!$C$8="","",IF(ISNUMBER(SEARCH(Search!$C$8,$AO1354))=TRUE,1,""))</f>
        <v/>
      </c>
      <c r="G1354" s="9" t="str">
        <f>IF(Search!$F$4="","",IF(Inventory!$AJ1354&lt;Search!$F$4,"",1))</f>
        <v/>
      </c>
      <c r="H1354" s="9" t="str">
        <f>IF(Search!$F$5="","",IF(Inventory!$AJ1354&gt;Search!$F$5,"",1))</f>
        <v/>
      </c>
      <c r="I1354" s="9" t="str">
        <f>IF(Search!$F$7="","",IF(Search!$F$8="",IF(ISNUMBER(SEARCH(Search!$F$7,$AL1354))=TRUE,1,""),""))</f>
        <v/>
      </c>
      <c r="J1354" s="9" t="str">
        <f>IF($AL1354=Search!$F$8,1,"")</f>
        <v/>
      </c>
      <c r="K1354" s="9" t="str">
        <f>IF(Search!$I$4="","",IF(COUNTA($AS1354)=1,IF(Search!$I$4="N","N",1),""))</f>
        <v/>
      </c>
      <c r="L1354" s="9" t="str">
        <f>IF(Search!$I$5="","",IF($AS1354="RC",1,""))</f>
        <v/>
      </c>
      <c r="M1354" s="9" t="str">
        <f>IF(Search!$I$6="","",IF($AS1354="RCP",1,""))</f>
        <v/>
      </c>
      <c r="N1354" s="9" t="str">
        <f>IF(Search!$I$8="","",IF(COUNTA($AT1354)=1,IF(Search!$I$8="N","N",1),""))</f>
        <v/>
      </c>
      <c r="O1354" s="9" t="str">
        <f>IF(Search!$L$4="","",IF(COUNTA($AU1354)=1,IF(Search!$L$4="N","N",1),""))</f>
        <v/>
      </c>
      <c r="P1354" s="9" t="str">
        <f>IF(Search!$L$5="","",IF(ISNUMBER(SEARCH("Jersey",$AU1354))=TRUE,IF(Search!$L$5="N","N",1),""))</f>
        <v/>
      </c>
      <c r="Q1354" s="9" t="str">
        <f>IF(Search!$L$6="","",IF(ISNUMBER(SEARCH("Patch",$AU1354))=TRUE,IF(Search!$L$6="N","N",1),""))</f>
        <v/>
      </c>
      <c r="R1354" s="9" t="str">
        <f>IF(Search!$L$7="","",IF(ISNUMBER(SEARCH("Shield",$AU1354))=TRUE,IF(Search!$L$7="N","N",1),""))</f>
        <v/>
      </c>
      <c r="S1354" s="9" t="str">
        <f>IF(Search!$L$8="","",IF(ISNUMBER(SEARCH("Stick",$AU1354))=TRUE,IF(Search!$L$8="N","N",1),""))</f>
        <v/>
      </c>
      <c r="T1354" s="9" t="str">
        <f>IF(Search!$O$4="","",IF(COUNTA($AW1354)=1,IF(Search!$O$4="N","N",1),""))</f>
        <v/>
      </c>
      <c r="U1354" s="9" t="str">
        <f>IF(Search!$O$5="","",IF($AW1354="","",IF($AW1354&lt;Search!$O$5,"",1)))</f>
        <v/>
      </c>
      <c r="V1354" s="9" t="str">
        <f>IF(Search!$O$6="","",IF($AW1354="","",IF($AW1354&gt;Search!$O$6,"",1)))</f>
        <v/>
      </c>
      <c r="W1354" s="9" t="str">
        <f>IF(Search!$U$4="","",IF($AX1354="","",1))</f>
        <v/>
      </c>
      <c r="X1354" s="9" t="str">
        <f>IF(Search!$U$5="","",IF(ISNUMBER(SEARCH(Search!$U$5,$AX1354))=TRUE,IF(Search!$U$5="N","N",1),""))</f>
        <v/>
      </c>
      <c r="Y1354" s="9" t="str">
        <f>IF(Search!$U$6="","",IF($AY1354&lt;Search!$U$6,"",1))</f>
        <v/>
      </c>
      <c r="Z1354" s="9" t="str">
        <f>IF(Search!$R$4="","",IF(Inventory!$BA1354&lt;Search!$R$4,"",1))</f>
        <v/>
      </c>
      <c r="AA1354" s="9" t="str">
        <f>IF(Search!$R$5="","",IF($BA1354&gt;Search!$R$5,"",1))</f>
        <v/>
      </c>
      <c r="AB1354" s="9" t="str">
        <f>IF(Search!$R$6="","",IF($BB1354&lt;Search!$R$6,"",1))</f>
        <v/>
      </c>
      <c r="AC1354" s="9" t="str">
        <f>IF(Search!$R$7="","",IF($BB1354&lt;Search!$R$7,"",1))</f>
        <v/>
      </c>
      <c r="AD1354" s="45" t="str">
        <f>IF(COUNTIF($A1354:$AC1354,"n")&gt;0,"",IF(SUM($A1354:$AC1354)=COUNTA(Search!$C$4:$C$8,Search!$F$4:$F$8,Search!$I$4:$I$6,Search!$I$8,Search!$L$4:$L$8,Search!$O$4:$O$8,Search!$R$4:$R$7,Search!$U$4:$U$7)-COUNTIF(Search!$C$4:$U$7,"n"),1+LARGE($AD$1:AD1353,1),""))</f>
        <v/>
      </c>
      <c r="AE1354" s="45" t="str">
        <f t="shared" si="66"/>
        <v/>
      </c>
      <c r="AF1354" s="45" t="str">
        <f>IF(AD1354="","",COUNTIF($AE$1:$AE1353,$AE1354)+RANK($AE1354,$AE$2:$AE$10540,1))</f>
        <v/>
      </c>
      <c r="AG1354" s="45" t="str">
        <f t="shared" si="67"/>
        <v/>
      </c>
      <c r="AH1354" s="45" t="str">
        <f>IF($AD1354="","",COUNTIF($AG$1:$AG1353,$AG1354)+RANK($AG1354,$AG$1:$AG$10539,0))</f>
        <v/>
      </c>
      <c r="AI1354" s="10" t="str">
        <f t="shared" si="68"/>
        <v>2009-10 SP Authentic Holoview FX #FX34 Ryan Miller     /   $</v>
      </c>
      <c r="AJ1354" s="11">
        <v>2009</v>
      </c>
      <c r="AK1354" s="17">
        <v>10</v>
      </c>
      <c r="AL1354" s="12" t="s">
        <v>891</v>
      </c>
      <c r="AM1354" s="10" t="s">
        <v>896</v>
      </c>
      <c r="AN1354" s="12" t="s">
        <v>897</v>
      </c>
      <c r="AO1354" s="9"/>
      <c r="AP1354" s="9"/>
      <c r="AQ1354" s="9"/>
      <c r="AR1354" s="14"/>
      <c r="AS1354" s="9"/>
      <c r="AT1354" s="9"/>
      <c r="AU1354" s="9"/>
      <c r="AV1354" s="13"/>
      <c r="AW1354" s="13"/>
      <c r="AX1354" s="9"/>
      <c r="AY1354" s="9"/>
      <c r="AZ1354" s="9"/>
      <c r="BA1354" s="33"/>
      <c r="BB1354" s="33"/>
      <c r="BC1354" s="36"/>
      <c r="BD1354" s="12" t="s">
        <v>1771</v>
      </c>
    </row>
    <row r="1355" spans="1:56" s="12" customFormat="1" x14ac:dyDescent="0.2">
      <c r="A1355" s="9" t="str">
        <f>IF(Search!$C$5="","",IF(COUNTA(Inventory!$AP1355)=1,1,""))</f>
        <v/>
      </c>
      <c r="B1355" s="9" t="str">
        <f>IF(Search!$C$4="","",IF(ISNUMBER(SEARCH(Search!$C$4,$AR1355))=TRUE,1,""))</f>
        <v/>
      </c>
      <c r="C1355" s="9" t="str">
        <f>IF(Search!$C$6="x",IF(COUNTA($AQ1355)=1,1,"N"),IF(COUNTA($AQ1355)=1,"N",""))</f>
        <v/>
      </c>
      <c r="D1355" s="9" t="str">
        <f>IF(Search!$O$8="","",IF(ISNUMBER(SEARCH(Search!$O$8,$BD1355))=TRUE,1,""))</f>
        <v/>
      </c>
      <c r="E1355" s="9" t="str">
        <f>IF(Search!$C$7="","",IF(ISNUMBER(SEARCH(Search!$C$7,$AN1355))=TRUE,1,""))</f>
        <v/>
      </c>
      <c r="F1355" s="9" t="str">
        <f>IF(Search!$C$8="","",IF(ISNUMBER(SEARCH(Search!$C$8,$AO1355))=TRUE,1,""))</f>
        <v/>
      </c>
      <c r="G1355" s="9" t="str">
        <f>IF(Search!$F$4="","",IF(Inventory!$AJ1355&lt;Search!$F$4,"",1))</f>
        <v/>
      </c>
      <c r="H1355" s="9" t="str">
        <f>IF(Search!$F$5="","",IF(Inventory!$AJ1355&gt;Search!$F$5,"",1))</f>
        <v/>
      </c>
      <c r="I1355" s="9" t="str">
        <f>IF(Search!$F$7="","",IF(Search!$F$8="",IF(ISNUMBER(SEARCH(Search!$F$7,$AL1355))=TRUE,1,""),""))</f>
        <v/>
      </c>
      <c r="J1355" s="9" t="str">
        <f>IF($AL1355=Search!$F$8,1,"")</f>
        <v/>
      </c>
      <c r="K1355" s="9" t="str">
        <f>IF(Search!$I$4="","",IF(COUNTA($AS1355)=1,IF(Search!$I$4="N","N",1),""))</f>
        <v/>
      </c>
      <c r="L1355" s="9" t="str">
        <f>IF(Search!$I$5="","",IF($AS1355="RC",1,""))</f>
        <v/>
      </c>
      <c r="M1355" s="9" t="str">
        <f>IF(Search!$I$6="","",IF($AS1355="RCP",1,""))</f>
        <v/>
      </c>
      <c r="N1355" s="9" t="str">
        <f>IF(Search!$I$8="","",IF(COUNTA($AT1355)=1,IF(Search!$I$8="N","N",1),""))</f>
        <v/>
      </c>
      <c r="O1355" s="9" t="str">
        <f>IF(Search!$L$4="","",IF(COUNTA($AU1355)=1,IF(Search!$L$4="N","N",1),""))</f>
        <v/>
      </c>
      <c r="P1355" s="9" t="str">
        <f>IF(Search!$L$5="","",IF(ISNUMBER(SEARCH("Jersey",$AU1355))=TRUE,IF(Search!$L$5="N","N",1),""))</f>
        <v/>
      </c>
      <c r="Q1355" s="9" t="str">
        <f>IF(Search!$L$6="","",IF(ISNUMBER(SEARCH("Patch",$AU1355))=TRUE,IF(Search!$L$6="N","N",1),""))</f>
        <v/>
      </c>
      <c r="R1355" s="9" t="str">
        <f>IF(Search!$L$7="","",IF(ISNUMBER(SEARCH("Shield",$AU1355))=TRUE,IF(Search!$L$7="N","N",1),""))</f>
        <v/>
      </c>
      <c r="S1355" s="9" t="str">
        <f>IF(Search!$L$8="","",IF(ISNUMBER(SEARCH("Stick",$AU1355))=TRUE,IF(Search!$L$8="N","N",1),""))</f>
        <v/>
      </c>
      <c r="T1355" s="9" t="str">
        <f>IF(Search!$O$4="","",IF(COUNTA($AW1355)=1,IF(Search!$O$4="N","N",1),""))</f>
        <v/>
      </c>
      <c r="U1355" s="9" t="str">
        <f>IF(Search!$O$5="","",IF($AW1355="","",IF($AW1355&lt;Search!$O$5,"",1)))</f>
        <v/>
      </c>
      <c r="V1355" s="9" t="str">
        <f>IF(Search!$O$6="","",IF($AW1355="","",IF($AW1355&gt;Search!$O$6,"",1)))</f>
        <v/>
      </c>
      <c r="W1355" s="9" t="str">
        <f>IF(Search!$U$4="","",IF($AX1355="","",1))</f>
        <v/>
      </c>
      <c r="X1355" s="9" t="str">
        <f>IF(Search!$U$5="","",IF(ISNUMBER(SEARCH(Search!$U$5,$AX1355))=TRUE,IF(Search!$U$5="N","N",1),""))</f>
        <v/>
      </c>
      <c r="Y1355" s="9" t="str">
        <f>IF(Search!$U$6="","",IF($AY1355&lt;Search!$U$6,"",1))</f>
        <v/>
      </c>
      <c r="Z1355" s="9" t="str">
        <f>IF(Search!$R$4="","",IF(Inventory!$BA1355&lt;Search!$R$4,"",1))</f>
        <v/>
      </c>
      <c r="AA1355" s="9" t="str">
        <f>IF(Search!$R$5="","",IF($BA1355&gt;Search!$R$5,"",1))</f>
        <v/>
      </c>
      <c r="AB1355" s="9" t="str">
        <f>IF(Search!$R$6="","",IF($BB1355&lt;Search!$R$6,"",1))</f>
        <v/>
      </c>
      <c r="AC1355" s="9" t="str">
        <f>IF(Search!$R$7="","",IF($BB1355&lt;Search!$R$7,"",1))</f>
        <v/>
      </c>
      <c r="AD1355" s="45" t="str">
        <f>IF(COUNTIF($A1355:$AC1355,"n")&gt;0,"",IF(SUM($A1355:$AC1355)=COUNTA(Search!$C$4:$C$8,Search!$F$4:$F$8,Search!$I$4:$I$6,Search!$I$8,Search!$L$4:$L$8,Search!$O$4:$O$8,Search!$R$4:$R$7,Search!$U$4:$U$7)-COUNTIF(Search!$C$4:$U$7,"n"),1+LARGE($AD$1:AD1354,1),""))</f>
        <v/>
      </c>
      <c r="AE1355" s="45" t="str">
        <f t="shared" si="66"/>
        <v/>
      </c>
      <c r="AF1355" s="45" t="str">
        <f>IF(AD1355="","",COUNTIF($AE$1:$AE1354,$AE1355)+RANK($AE1355,$AE$2:$AE$10540,1))</f>
        <v/>
      </c>
      <c r="AG1355" s="45" t="str">
        <f t="shared" si="67"/>
        <v/>
      </c>
      <c r="AH1355" s="45" t="str">
        <f>IF($AD1355="","",COUNTIF($AG$1:$AG1354,$AG1355)+RANK($AG1355,$AG$1:$AG$10539,0))</f>
        <v/>
      </c>
      <c r="AI1355" s="10" t="str">
        <f t="shared" si="68"/>
        <v>2009-10 SP Authentic Holoview FX #FX35 Sam Gagner     /   $</v>
      </c>
      <c r="AJ1355" s="11">
        <v>2009</v>
      </c>
      <c r="AK1355" s="17">
        <v>10</v>
      </c>
      <c r="AL1355" s="12" t="s">
        <v>891</v>
      </c>
      <c r="AM1355" s="10" t="s">
        <v>895</v>
      </c>
      <c r="AN1355" s="12" t="s">
        <v>685</v>
      </c>
      <c r="AO1355" s="9"/>
      <c r="AP1355" s="9"/>
      <c r="AQ1355" s="9"/>
      <c r="AR1355" s="14"/>
      <c r="AS1355" s="9"/>
      <c r="AT1355" s="9"/>
      <c r="AU1355" s="9"/>
      <c r="AV1355" s="13"/>
      <c r="AW1355" s="13"/>
      <c r="AX1355" s="9"/>
      <c r="AY1355" s="9"/>
      <c r="AZ1355" s="9"/>
      <c r="BA1355" s="33"/>
      <c r="BB1355" s="33"/>
      <c r="BC1355" s="36"/>
      <c r="BD1355" s="12" t="s">
        <v>1771</v>
      </c>
    </row>
    <row r="1356" spans="1:56" s="12" customFormat="1" x14ac:dyDescent="0.2">
      <c r="A1356" s="9" t="str">
        <f>IF(Search!$C$5="","",IF(COUNTA(Inventory!$AP1356)=1,1,""))</f>
        <v/>
      </c>
      <c r="B1356" s="9" t="str">
        <f>IF(Search!$C$4="","",IF(ISNUMBER(SEARCH(Search!$C$4,$AR1356))=TRUE,1,""))</f>
        <v/>
      </c>
      <c r="C1356" s="9" t="str">
        <f>IF(Search!$C$6="x",IF(COUNTA($AQ1356)=1,1,"N"),IF(COUNTA($AQ1356)=1,"N",""))</f>
        <v/>
      </c>
      <c r="D1356" s="9" t="str">
        <f>IF(Search!$O$8="","",IF(ISNUMBER(SEARCH(Search!$O$8,$BD1356))=TRUE,1,""))</f>
        <v/>
      </c>
      <c r="E1356" s="9" t="str">
        <f>IF(Search!$C$7="","",IF(ISNUMBER(SEARCH(Search!$C$7,$AN1356))=TRUE,1,""))</f>
        <v/>
      </c>
      <c r="F1356" s="9" t="str">
        <f>IF(Search!$C$8="","",IF(ISNUMBER(SEARCH(Search!$C$8,$AO1356))=TRUE,1,""))</f>
        <v/>
      </c>
      <c r="G1356" s="9" t="str">
        <f>IF(Search!$F$4="","",IF(Inventory!$AJ1356&lt;Search!$F$4,"",1))</f>
        <v/>
      </c>
      <c r="H1356" s="9" t="str">
        <f>IF(Search!$F$5="","",IF(Inventory!$AJ1356&gt;Search!$F$5,"",1))</f>
        <v/>
      </c>
      <c r="I1356" s="9" t="str">
        <f>IF(Search!$F$7="","",IF(Search!$F$8="",IF(ISNUMBER(SEARCH(Search!$F$7,$AL1356))=TRUE,1,""),""))</f>
        <v/>
      </c>
      <c r="J1356" s="9" t="str">
        <f>IF($AL1356=Search!$F$8,1,"")</f>
        <v/>
      </c>
      <c r="K1356" s="9" t="str">
        <f>IF(Search!$I$4="","",IF(COUNTA($AS1356)=1,IF(Search!$I$4="N","N",1),""))</f>
        <v/>
      </c>
      <c r="L1356" s="9" t="str">
        <f>IF(Search!$I$5="","",IF($AS1356="RC",1,""))</f>
        <v/>
      </c>
      <c r="M1356" s="9" t="str">
        <f>IF(Search!$I$6="","",IF($AS1356="RCP",1,""))</f>
        <v/>
      </c>
      <c r="N1356" s="9" t="str">
        <f>IF(Search!$I$8="","",IF(COUNTA($AT1356)=1,IF(Search!$I$8="N","N",1),""))</f>
        <v/>
      </c>
      <c r="O1356" s="9" t="str">
        <f>IF(Search!$L$4="","",IF(COUNTA($AU1356)=1,IF(Search!$L$4="N","N",1),""))</f>
        <v/>
      </c>
      <c r="P1356" s="9" t="str">
        <f>IF(Search!$L$5="","",IF(ISNUMBER(SEARCH("Jersey",$AU1356))=TRUE,IF(Search!$L$5="N","N",1),""))</f>
        <v/>
      </c>
      <c r="Q1356" s="9" t="str">
        <f>IF(Search!$L$6="","",IF(ISNUMBER(SEARCH("Patch",$AU1356))=TRUE,IF(Search!$L$6="N","N",1),""))</f>
        <v/>
      </c>
      <c r="R1356" s="9" t="str">
        <f>IF(Search!$L$7="","",IF(ISNUMBER(SEARCH("Shield",$AU1356))=TRUE,IF(Search!$L$7="N","N",1),""))</f>
        <v/>
      </c>
      <c r="S1356" s="9" t="str">
        <f>IF(Search!$L$8="","",IF(ISNUMBER(SEARCH("Stick",$AU1356))=TRUE,IF(Search!$L$8="N","N",1),""))</f>
        <v/>
      </c>
      <c r="T1356" s="9" t="str">
        <f>IF(Search!$O$4="","",IF(COUNTA($AW1356)=1,IF(Search!$O$4="N","N",1),""))</f>
        <v/>
      </c>
      <c r="U1356" s="9" t="str">
        <f>IF(Search!$O$5="","",IF($AW1356="","",IF($AW1356&lt;Search!$O$5,"",1)))</f>
        <v/>
      </c>
      <c r="V1356" s="9" t="str">
        <f>IF(Search!$O$6="","",IF($AW1356="","",IF($AW1356&gt;Search!$O$6,"",1)))</f>
        <v/>
      </c>
      <c r="W1356" s="9" t="str">
        <f>IF(Search!$U$4="","",IF($AX1356="","",1))</f>
        <v/>
      </c>
      <c r="X1356" s="9" t="str">
        <f>IF(Search!$U$5="","",IF(ISNUMBER(SEARCH(Search!$U$5,$AX1356))=TRUE,IF(Search!$U$5="N","N",1),""))</f>
        <v/>
      </c>
      <c r="Y1356" s="9" t="str">
        <f>IF(Search!$U$6="","",IF($AY1356&lt;Search!$U$6,"",1))</f>
        <v/>
      </c>
      <c r="Z1356" s="9" t="str">
        <f>IF(Search!$R$4="","",IF(Inventory!$BA1356&lt;Search!$R$4,"",1))</f>
        <v/>
      </c>
      <c r="AA1356" s="9" t="str">
        <f>IF(Search!$R$5="","",IF($BA1356&gt;Search!$R$5,"",1))</f>
        <v/>
      </c>
      <c r="AB1356" s="9" t="str">
        <f>IF(Search!$R$6="","",IF($BB1356&lt;Search!$R$6,"",1))</f>
        <v/>
      </c>
      <c r="AC1356" s="9" t="str">
        <f>IF(Search!$R$7="","",IF($BB1356&lt;Search!$R$7,"",1))</f>
        <v/>
      </c>
      <c r="AD1356" s="45" t="str">
        <f>IF(COUNTIF($A1356:$AC1356,"n")&gt;0,"",IF(SUM($A1356:$AC1356)=COUNTA(Search!$C$4:$C$8,Search!$F$4:$F$8,Search!$I$4:$I$6,Search!$I$8,Search!$L$4:$L$8,Search!$O$4:$O$8,Search!$R$4:$R$7,Search!$U$4:$U$7)-COUNTIF(Search!$C$4:$U$7,"n"),1+LARGE($AD$1:AD1355,1),""))</f>
        <v/>
      </c>
      <c r="AE1356" s="45" t="str">
        <f t="shared" si="66"/>
        <v/>
      </c>
      <c r="AF1356" s="45" t="str">
        <f>IF(AD1356="","",COUNTIF($AE$1:$AE1355,$AE1356)+RANK($AE1356,$AE$2:$AE$10540,1))</f>
        <v/>
      </c>
      <c r="AG1356" s="45" t="str">
        <f t="shared" si="67"/>
        <v/>
      </c>
      <c r="AH1356" s="45" t="str">
        <f>IF($AD1356="","",COUNTIF($AG$1:$AG1355,$AG1356)+RANK($AG1356,$AG$1:$AG$10539,0))</f>
        <v/>
      </c>
      <c r="AI1356" s="10" t="str">
        <f t="shared" si="68"/>
        <v>2009-10 SP Authentic Holoview FX #FX37 Sidney Crosby PIT    /   $</v>
      </c>
      <c r="AJ1356" s="11">
        <v>2009</v>
      </c>
      <c r="AK1356" s="17">
        <v>10</v>
      </c>
      <c r="AL1356" s="12" t="s">
        <v>891</v>
      </c>
      <c r="AM1356" s="10" t="s">
        <v>892</v>
      </c>
      <c r="AN1356" s="12" t="s">
        <v>596</v>
      </c>
      <c r="AO1356" s="9" t="s">
        <v>1916</v>
      </c>
      <c r="AP1356" s="9"/>
      <c r="AQ1356" s="9"/>
      <c r="AR1356" s="14"/>
      <c r="AS1356" s="9"/>
      <c r="AT1356" s="9"/>
      <c r="AU1356" s="9"/>
      <c r="AV1356" s="13"/>
      <c r="AW1356" s="13"/>
      <c r="AX1356" s="9"/>
      <c r="AY1356" s="9"/>
      <c r="AZ1356" s="9"/>
      <c r="BA1356" s="33"/>
      <c r="BB1356" s="33"/>
      <c r="BC1356" s="36"/>
      <c r="BD1356" s="12" t="s">
        <v>1771</v>
      </c>
    </row>
    <row r="1357" spans="1:56" s="12" customFormat="1" x14ac:dyDescent="0.2">
      <c r="A1357" s="9" t="str">
        <f>IF(Search!$C$5="","",IF(COUNTA(Inventory!$AP1357)=1,1,""))</f>
        <v/>
      </c>
      <c r="B1357" s="9" t="str">
        <f>IF(Search!$C$4="","",IF(ISNUMBER(SEARCH(Search!$C$4,$AR1357))=TRUE,1,""))</f>
        <v/>
      </c>
      <c r="C1357" s="9" t="str">
        <f>IF(Search!$C$6="x",IF(COUNTA($AQ1357)=1,1,"N"),IF(COUNTA($AQ1357)=1,"N",""))</f>
        <v/>
      </c>
      <c r="D1357" s="9" t="str">
        <f>IF(Search!$O$8="","",IF(ISNUMBER(SEARCH(Search!$O$8,$BD1357))=TRUE,1,""))</f>
        <v/>
      </c>
      <c r="E1357" s="9" t="str">
        <f>IF(Search!$C$7="","",IF(ISNUMBER(SEARCH(Search!$C$7,$AN1357))=TRUE,1,""))</f>
        <v/>
      </c>
      <c r="F1357" s="9" t="str">
        <f>IF(Search!$C$8="","",IF(ISNUMBER(SEARCH(Search!$C$8,$AO1357))=TRUE,1,""))</f>
        <v/>
      </c>
      <c r="G1357" s="9" t="str">
        <f>IF(Search!$F$4="","",IF(Inventory!$AJ1357&lt;Search!$F$4,"",1))</f>
        <v/>
      </c>
      <c r="H1357" s="9" t="str">
        <f>IF(Search!$F$5="","",IF(Inventory!$AJ1357&gt;Search!$F$5,"",1))</f>
        <v/>
      </c>
      <c r="I1357" s="9" t="str">
        <f>IF(Search!$F$7="","",IF(Search!$F$8="",IF(ISNUMBER(SEARCH(Search!$F$7,$AL1357))=TRUE,1,""),""))</f>
        <v/>
      </c>
      <c r="J1357" s="9" t="str">
        <f>IF($AL1357=Search!$F$8,1,"")</f>
        <v/>
      </c>
      <c r="K1357" s="9" t="str">
        <f>IF(Search!$I$4="","",IF(COUNTA($AS1357)=1,IF(Search!$I$4="N","N",1),""))</f>
        <v/>
      </c>
      <c r="L1357" s="9" t="str">
        <f>IF(Search!$I$5="","",IF($AS1357="RC",1,""))</f>
        <v/>
      </c>
      <c r="M1357" s="9" t="str">
        <f>IF(Search!$I$6="","",IF($AS1357="RCP",1,""))</f>
        <v/>
      </c>
      <c r="N1357" s="9" t="str">
        <f>IF(Search!$I$8="","",IF(COUNTA($AT1357)=1,IF(Search!$I$8="N","N",1),""))</f>
        <v/>
      </c>
      <c r="O1357" s="9" t="str">
        <f>IF(Search!$L$4="","",IF(COUNTA($AU1357)=1,IF(Search!$L$4="N","N",1),""))</f>
        <v/>
      </c>
      <c r="P1357" s="9" t="str">
        <f>IF(Search!$L$5="","",IF(ISNUMBER(SEARCH("Jersey",$AU1357))=TRUE,IF(Search!$L$5="N","N",1),""))</f>
        <v/>
      </c>
      <c r="Q1357" s="9" t="str">
        <f>IF(Search!$L$6="","",IF(ISNUMBER(SEARCH("Patch",$AU1357))=TRUE,IF(Search!$L$6="N","N",1),""))</f>
        <v/>
      </c>
      <c r="R1357" s="9" t="str">
        <f>IF(Search!$L$7="","",IF(ISNUMBER(SEARCH("Shield",$AU1357))=TRUE,IF(Search!$L$7="N","N",1),""))</f>
        <v/>
      </c>
      <c r="S1357" s="9" t="str">
        <f>IF(Search!$L$8="","",IF(ISNUMBER(SEARCH("Stick",$AU1357))=TRUE,IF(Search!$L$8="N","N",1),""))</f>
        <v/>
      </c>
      <c r="T1357" s="9" t="str">
        <f>IF(Search!$O$4="","",IF(COUNTA($AW1357)=1,IF(Search!$O$4="N","N",1),""))</f>
        <v/>
      </c>
      <c r="U1357" s="9" t="str">
        <f>IF(Search!$O$5="","",IF($AW1357="","",IF($AW1357&lt;Search!$O$5,"",1)))</f>
        <v/>
      </c>
      <c r="V1357" s="9" t="str">
        <f>IF(Search!$O$6="","",IF($AW1357="","",IF($AW1357&gt;Search!$O$6,"",1)))</f>
        <v/>
      </c>
      <c r="W1357" s="9" t="str">
        <f>IF(Search!$U$4="","",IF($AX1357="","",1))</f>
        <v/>
      </c>
      <c r="X1357" s="9" t="str">
        <f>IF(Search!$U$5="","",IF(ISNUMBER(SEARCH(Search!$U$5,$AX1357))=TRUE,IF(Search!$U$5="N","N",1),""))</f>
        <v/>
      </c>
      <c r="Y1357" s="9" t="str">
        <f>IF(Search!$U$6="","",IF($AY1357&lt;Search!$U$6,"",1))</f>
        <v/>
      </c>
      <c r="Z1357" s="9" t="str">
        <f>IF(Search!$R$4="","",IF(Inventory!$BA1357&lt;Search!$R$4,"",1))</f>
        <v/>
      </c>
      <c r="AA1357" s="9" t="str">
        <f>IF(Search!$R$5="","",IF($BA1357&gt;Search!$R$5,"",1))</f>
        <v/>
      </c>
      <c r="AB1357" s="9" t="str">
        <f>IF(Search!$R$6="","",IF($BB1357&lt;Search!$R$6,"",1))</f>
        <v/>
      </c>
      <c r="AC1357" s="9" t="str">
        <f>IF(Search!$R$7="","",IF($BB1357&lt;Search!$R$7,"",1))</f>
        <v/>
      </c>
      <c r="AD1357" s="45" t="str">
        <f>IF(COUNTIF($A1357:$AC1357,"n")&gt;0,"",IF(SUM($A1357:$AC1357)=COUNTA(Search!$C$4:$C$8,Search!$F$4:$F$8,Search!$I$4:$I$6,Search!$I$8,Search!$L$4:$L$8,Search!$O$4:$O$8,Search!$R$4:$R$7,Search!$U$4:$U$7)-COUNTIF(Search!$C$4:$U$7,"n"),1+LARGE($AD$1:AD1356,1),""))</f>
        <v/>
      </c>
      <c r="AE1357" s="45" t="str">
        <f t="shared" si="66"/>
        <v/>
      </c>
      <c r="AF1357" s="45" t="str">
        <f>IF(AD1357="","",COUNTIF($AE$1:$AE1356,$AE1357)+RANK($AE1357,$AE$2:$AE$10540,1))</f>
        <v/>
      </c>
      <c r="AG1357" s="45" t="str">
        <f t="shared" si="67"/>
        <v/>
      </c>
      <c r="AH1357" s="45" t="str">
        <f>IF($AD1357="","",COUNTIF($AG$1:$AG1356,$AG1357)+RANK($AG1357,$AG$1:$AG$10539,0))</f>
        <v/>
      </c>
      <c r="AI1357" s="10" t="str">
        <f t="shared" si="68"/>
        <v>2009-10 SP Authentic Holoview FX Die Cuts #FX35 Sam Gagner     /   $</v>
      </c>
      <c r="AJ1357" s="11">
        <v>2009</v>
      </c>
      <c r="AK1357" s="17">
        <v>10</v>
      </c>
      <c r="AL1357" s="12" t="s">
        <v>898</v>
      </c>
      <c r="AM1357" s="10" t="s">
        <v>895</v>
      </c>
      <c r="AN1357" s="12" t="s">
        <v>685</v>
      </c>
      <c r="AO1357" s="9"/>
      <c r="AP1357" s="9"/>
      <c r="AQ1357" s="9"/>
      <c r="AR1357" s="14"/>
      <c r="AS1357" s="9"/>
      <c r="AT1357" s="9"/>
      <c r="AU1357" s="9"/>
      <c r="AV1357" s="13"/>
      <c r="AW1357" s="13"/>
      <c r="AX1357" s="9"/>
      <c r="AY1357" s="9"/>
      <c r="AZ1357" s="9"/>
      <c r="BA1357" s="33"/>
      <c r="BB1357" s="33"/>
      <c r="BC1357" s="36"/>
      <c r="BD1357" s="12" t="s">
        <v>1771</v>
      </c>
    </row>
    <row r="1358" spans="1:56" s="12" customFormat="1" x14ac:dyDescent="0.2">
      <c r="A1358" s="9" t="str">
        <f>IF(Search!$C$5="","",IF(COUNTA(Inventory!$AP1358)=1,1,""))</f>
        <v/>
      </c>
      <c r="B1358" s="9" t="str">
        <f>IF(Search!$C$4="","",IF(ISNUMBER(SEARCH(Search!$C$4,$AR1358))=TRUE,1,""))</f>
        <v/>
      </c>
      <c r="C1358" s="9" t="str">
        <f>IF(Search!$C$6="x",IF(COUNTA($AQ1358)=1,1,"N"),IF(COUNTA($AQ1358)=1,"N",""))</f>
        <v/>
      </c>
      <c r="D1358" s="9" t="str">
        <f>IF(Search!$O$8="","",IF(ISNUMBER(SEARCH(Search!$O$8,$BD1358))=TRUE,1,""))</f>
        <v/>
      </c>
      <c r="E1358" s="9" t="str">
        <f>IF(Search!$C$7="","",IF(ISNUMBER(SEARCH(Search!$C$7,$AN1358))=TRUE,1,""))</f>
        <v/>
      </c>
      <c r="F1358" s="9" t="str">
        <f>IF(Search!$C$8="","",IF(ISNUMBER(SEARCH(Search!$C$8,$AO1358))=TRUE,1,""))</f>
        <v/>
      </c>
      <c r="G1358" s="9" t="str">
        <f>IF(Search!$F$4="","",IF(Inventory!$AJ1358&lt;Search!$F$4,"",1))</f>
        <v/>
      </c>
      <c r="H1358" s="9" t="str">
        <f>IF(Search!$F$5="","",IF(Inventory!$AJ1358&gt;Search!$F$5,"",1))</f>
        <v/>
      </c>
      <c r="I1358" s="9" t="str">
        <f>IF(Search!$F$7="","",IF(Search!$F$8="",IF(ISNUMBER(SEARCH(Search!$F$7,$AL1358))=TRUE,1,""),""))</f>
        <v/>
      </c>
      <c r="J1358" s="9" t="str">
        <f>IF($AL1358=Search!$F$8,1,"")</f>
        <v/>
      </c>
      <c r="K1358" s="9" t="str">
        <f>IF(Search!$I$4="","",IF(COUNTA($AS1358)=1,IF(Search!$I$4="N","N",1),""))</f>
        <v/>
      </c>
      <c r="L1358" s="9" t="str">
        <f>IF(Search!$I$5="","",IF($AS1358="RC",1,""))</f>
        <v/>
      </c>
      <c r="M1358" s="9" t="str">
        <f>IF(Search!$I$6="","",IF($AS1358="RCP",1,""))</f>
        <v/>
      </c>
      <c r="N1358" s="9" t="str">
        <f>IF(Search!$I$8="","",IF(COUNTA($AT1358)=1,IF(Search!$I$8="N","N",1),""))</f>
        <v/>
      </c>
      <c r="O1358" s="9" t="str">
        <f>IF(Search!$L$4="","",IF(COUNTA($AU1358)=1,IF(Search!$L$4="N","N",1),""))</f>
        <v/>
      </c>
      <c r="P1358" s="9" t="str">
        <f>IF(Search!$L$5="","",IF(ISNUMBER(SEARCH("Jersey",$AU1358))=TRUE,IF(Search!$L$5="N","N",1),""))</f>
        <v/>
      </c>
      <c r="Q1358" s="9" t="str">
        <f>IF(Search!$L$6="","",IF(ISNUMBER(SEARCH("Patch",$AU1358))=TRUE,IF(Search!$L$6="N","N",1),""))</f>
        <v/>
      </c>
      <c r="R1358" s="9" t="str">
        <f>IF(Search!$L$7="","",IF(ISNUMBER(SEARCH("Shield",$AU1358))=TRUE,IF(Search!$L$7="N","N",1),""))</f>
        <v/>
      </c>
      <c r="S1358" s="9" t="str">
        <f>IF(Search!$L$8="","",IF(ISNUMBER(SEARCH("Stick",$AU1358))=TRUE,IF(Search!$L$8="N","N",1),""))</f>
        <v/>
      </c>
      <c r="T1358" s="9" t="str">
        <f>IF(Search!$O$4="","",IF(COUNTA($AW1358)=1,IF(Search!$O$4="N","N",1),""))</f>
        <v/>
      </c>
      <c r="U1358" s="9" t="str">
        <f>IF(Search!$O$5="","",IF($AW1358="","",IF($AW1358&lt;Search!$O$5,"",1)))</f>
        <v/>
      </c>
      <c r="V1358" s="9" t="str">
        <f>IF(Search!$O$6="","",IF($AW1358="","",IF($AW1358&gt;Search!$O$6,"",1)))</f>
        <v/>
      </c>
      <c r="W1358" s="9" t="str">
        <f>IF(Search!$U$4="","",IF($AX1358="","",1))</f>
        <v/>
      </c>
      <c r="X1358" s="9" t="str">
        <f>IF(Search!$U$5="","",IF(ISNUMBER(SEARCH(Search!$U$5,$AX1358))=TRUE,IF(Search!$U$5="N","N",1),""))</f>
        <v/>
      </c>
      <c r="Y1358" s="9" t="str">
        <f>IF(Search!$U$6="","",IF($AY1358&lt;Search!$U$6,"",1))</f>
        <v/>
      </c>
      <c r="Z1358" s="9" t="str">
        <f>IF(Search!$R$4="","",IF(Inventory!$BA1358&lt;Search!$R$4,"",1))</f>
        <v/>
      </c>
      <c r="AA1358" s="9" t="str">
        <f>IF(Search!$R$5="","",IF($BA1358&gt;Search!$R$5,"",1))</f>
        <v/>
      </c>
      <c r="AB1358" s="9" t="str">
        <f>IF(Search!$R$6="","",IF($BB1358&lt;Search!$R$6,"",1))</f>
        <v/>
      </c>
      <c r="AC1358" s="9" t="str">
        <f>IF(Search!$R$7="","",IF($BB1358&lt;Search!$R$7,"",1))</f>
        <v/>
      </c>
      <c r="AD1358" s="45" t="str">
        <f>IF(COUNTIF($A1358:$AC1358,"n")&gt;0,"",IF(SUM($A1358:$AC1358)=COUNTA(Search!$C$4:$C$8,Search!$F$4:$F$8,Search!$I$4:$I$6,Search!$I$8,Search!$L$4:$L$8,Search!$O$4:$O$8,Search!$R$4:$R$7,Search!$U$4:$U$7)-COUNTIF(Search!$C$4:$U$7,"n"),1+LARGE($AD$1:AD1357,1),""))</f>
        <v/>
      </c>
      <c r="AE1358" s="45" t="str">
        <f t="shared" si="66"/>
        <v/>
      </c>
      <c r="AF1358" s="45" t="str">
        <f>IF(AD1358="","",COUNTIF($AE$1:$AE1357,$AE1358)+RANK($AE1358,$AE$2:$AE$10540,1))</f>
        <v/>
      </c>
      <c r="AG1358" s="45" t="str">
        <f t="shared" si="67"/>
        <v/>
      </c>
      <c r="AH1358" s="45" t="str">
        <f>IF($AD1358="","",COUNTIF($AG$1:$AG1357,$AG1358)+RANK($AG1358,$AG$1:$AG$10539,0))</f>
        <v/>
      </c>
      <c r="AI1358" s="10" t="str">
        <f t="shared" si="68"/>
        <v>2009-10 SP Authentic Limited Patches #205 Tyler Bozak TOR RCP AU 2CL Patch /100   $</v>
      </c>
      <c r="AJ1358" s="11">
        <v>2009</v>
      </c>
      <c r="AK1358" s="17">
        <v>10</v>
      </c>
      <c r="AL1358" s="12" t="s">
        <v>727</v>
      </c>
      <c r="AM1358" s="10">
        <v>205</v>
      </c>
      <c r="AN1358" s="12" t="s">
        <v>716</v>
      </c>
      <c r="AO1358" s="9" t="s">
        <v>1904</v>
      </c>
      <c r="AP1358" s="9"/>
      <c r="AQ1358" s="9"/>
      <c r="AR1358" s="14" t="s">
        <v>2477</v>
      </c>
      <c r="AS1358" s="9" t="s">
        <v>1944</v>
      </c>
      <c r="AT1358" s="9" t="s">
        <v>1857</v>
      </c>
      <c r="AU1358" s="9" t="s">
        <v>1778</v>
      </c>
      <c r="AV1358" s="13"/>
      <c r="AW1358" s="13">
        <v>100</v>
      </c>
      <c r="AX1358" s="9"/>
      <c r="AY1358" s="9"/>
      <c r="AZ1358" s="9"/>
      <c r="BA1358" s="33"/>
      <c r="BB1358" s="33"/>
      <c r="BC1358" s="36"/>
      <c r="BD1358" s="12" t="s">
        <v>1771</v>
      </c>
    </row>
    <row r="1359" spans="1:56" s="12" customFormat="1" x14ac:dyDescent="0.2">
      <c r="A1359" s="9" t="str">
        <f>IF(Search!$C$5="","",IF(COUNTA(Inventory!$AP1359)=1,1,""))</f>
        <v/>
      </c>
      <c r="B1359" s="9" t="str">
        <f>IF(Search!$C$4="","",IF(ISNUMBER(SEARCH(Search!$C$4,$AR1359))=TRUE,1,""))</f>
        <v/>
      </c>
      <c r="C1359" s="9" t="str">
        <f>IF(Search!$C$6="x",IF(COUNTA($AQ1359)=1,1,"N"),IF(COUNTA($AQ1359)=1,"N",""))</f>
        <v/>
      </c>
      <c r="D1359" s="9" t="str">
        <f>IF(Search!$O$8="","",IF(ISNUMBER(SEARCH(Search!$O$8,$BD1359))=TRUE,1,""))</f>
        <v/>
      </c>
      <c r="E1359" s="9" t="str">
        <f>IF(Search!$C$7="","",IF(ISNUMBER(SEARCH(Search!$C$7,$AN1359))=TRUE,1,""))</f>
        <v/>
      </c>
      <c r="F1359" s="9" t="str">
        <f>IF(Search!$C$8="","",IF(ISNUMBER(SEARCH(Search!$C$8,$AO1359))=TRUE,1,""))</f>
        <v/>
      </c>
      <c r="G1359" s="9" t="str">
        <f>IF(Search!$F$4="","",IF(Inventory!$AJ1359&lt;Search!$F$4,"",1))</f>
        <v/>
      </c>
      <c r="H1359" s="9" t="str">
        <f>IF(Search!$F$5="","",IF(Inventory!$AJ1359&gt;Search!$F$5,"",1))</f>
        <v/>
      </c>
      <c r="I1359" s="9" t="str">
        <f>IF(Search!$F$7="","",IF(Search!$F$8="",IF(ISNUMBER(SEARCH(Search!$F$7,$AL1359))=TRUE,1,""),""))</f>
        <v/>
      </c>
      <c r="J1359" s="9" t="str">
        <f>IF($AL1359=Search!$F$8,1,"")</f>
        <v/>
      </c>
      <c r="K1359" s="9" t="str">
        <f>IF(Search!$I$4="","",IF(COUNTA($AS1359)=1,IF(Search!$I$4="N","N",1),""))</f>
        <v/>
      </c>
      <c r="L1359" s="9" t="str">
        <f>IF(Search!$I$5="","",IF($AS1359="RC",1,""))</f>
        <v/>
      </c>
      <c r="M1359" s="9" t="str">
        <f>IF(Search!$I$6="","",IF($AS1359="RCP",1,""))</f>
        <v/>
      </c>
      <c r="N1359" s="9" t="str">
        <f>IF(Search!$I$8="","",IF(COUNTA($AT1359)=1,IF(Search!$I$8="N","N",1),""))</f>
        <v/>
      </c>
      <c r="O1359" s="9" t="str">
        <f>IF(Search!$L$4="","",IF(COUNTA($AU1359)=1,IF(Search!$L$4="N","N",1),""))</f>
        <v/>
      </c>
      <c r="P1359" s="9" t="str">
        <f>IF(Search!$L$5="","",IF(ISNUMBER(SEARCH("Jersey",$AU1359))=TRUE,IF(Search!$L$5="N","N",1),""))</f>
        <v/>
      </c>
      <c r="Q1359" s="9" t="str">
        <f>IF(Search!$L$6="","",IF(ISNUMBER(SEARCH("Patch",$AU1359))=TRUE,IF(Search!$L$6="N","N",1),""))</f>
        <v/>
      </c>
      <c r="R1359" s="9" t="str">
        <f>IF(Search!$L$7="","",IF(ISNUMBER(SEARCH("Shield",$AU1359))=TRUE,IF(Search!$L$7="N","N",1),""))</f>
        <v/>
      </c>
      <c r="S1359" s="9" t="str">
        <f>IF(Search!$L$8="","",IF(ISNUMBER(SEARCH("Stick",$AU1359))=TRUE,IF(Search!$L$8="N","N",1),""))</f>
        <v/>
      </c>
      <c r="T1359" s="9" t="str">
        <f>IF(Search!$O$4="","",IF(COUNTA($AW1359)=1,IF(Search!$O$4="N","N",1),""))</f>
        <v/>
      </c>
      <c r="U1359" s="9" t="str">
        <f>IF(Search!$O$5="","",IF($AW1359="","",IF($AW1359&lt;Search!$O$5,"",1)))</f>
        <v/>
      </c>
      <c r="V1359" s="9" t="str">
        <f>IF(Search!$O$6="","",IF($AW1359="","",IF($AW1359&gt;Search!$O$6,"",1)))</f>
        <v/>
      </c>
      <c r="W1359" s="9" t="str">
        <f>IF(Search!$U$4="","",IF($AX1359="","",1))</f>
        <v/>
      </c>
      <c r="X1359" s="9" t="str">
        <f>IF(Search!$U$5="","",IF(ISNUMBER(SEARCH(Search!$U$5,$AX1359))=TRUE,IF(Search!$U$5="N","N",1),""))</f>
        <v/>
      </c>
      <c r="Y1359" s="9" t="str">
        <f>IF(Search!$U$6="","",IF($AY1359&lt;Search!$U$6,"",1))</f>
        <v/>
      </c>
      <c r="Z1359" s="9" t="str">
        <f>IF(Search!$R$4="","",IF(Inventory!$BA1359&lt;Search!$R$4,"",1))</f>
        <v/>
      </c>
      <c r="AA1359" s="9" t="str">
        <f>IF(Search!$R$5="","",IF($BA1359&gt;Search!$R$5,"",1))</f>
        <v/>
      </c>
      <c r="AB1359" s="9" t="str">
        <f>IF(Search!$R$6="","",IF($BB1359&lt;Search!$R$6,"",1))</f>
        <v/>
      </c>
      <c r="AC1359" s="9" t="str">
        <f>IF(Search!$R$7="","",IF($BB1359&lt;Search!$R$7,"",1))</f>
        <v/>
      </c>
      <c r="AD1359" s="45" t="str">
        <f>IF(COUNTIF($A1359:$AC1359,"n")&gt;0,"",IF(SUM($A1359:$AC1359)=COUNTA(Search!$C$4:$C$8,Search!$F$4:$F$8,Search!$I$4:$I$6,Search!$I$8,Search!$L$4:$L$8,Search!$O$4:$O$8,Search!$R$4:$R$7,Search!$U$4:$U$7)-COUNTIF(Search!$C$4:$U$7,"n"),1+LARGE($AD$1:AD1358,1),""))</f>
        <v/>
      </c>
      <c r="AE1359" s="45" t="str">
        <f t="shared" si="66"/>
        <v/>
      </c>
      <c r="AF1359" s="45" t="str">
        <f>IF(AD1359="","",COUNTIF($AE$1:$AE1358,$AE1359)+RANK($AE1359,$AE$2:$AE$10540,1))</f>
        <v/>
      </c>
      <c r="AG1359" s="45" t="str">
        <f t="shared" si="67"/>
        <v/>
      </c>
      <c r="AH1359" s="45" t="str">
        <f>IF($AD1359="","",COUNTIF($AG$1:$AG1358,$AG1359)+RANK($AG1359,$AG$1:$AG$10539,0))</f>
        <v/>
      </c>
      <c r="AI1359" s="10" t="str">
        <f t="shared" si="68"/>
        <v>2009-10 SP Authentic Prestigious Pairings #PPBC Don Cherry / Scotty Bowman   AU  /100   $</v>
      </c>
      <c r="AJ1359" s="11">
        <v>2009</v>
      </c>
      <c r="AK1359" s="17">
        <v>10</v>
      </c>
      <c r="AL1359" s="12" t="s">
        <v>899</v>
      </c>
      <c r="AM1359" s="10" t="s">
        <v>902</v>
      </c>
      <c r="AN1359" s="12" t="s">
        <v>903</v>
      </c>
      <c r="AO1359" s="9"/>
      <c r="AP1359" s="9"/>
      <c r="AQ1359" s="9"/>
      <c r="AR1359" s="14" t="s">
        <v>2125</v>
      </c>
      <c r="AS1359" s="9"/>
      <c r="AT1359" s="9" t="s">
        <v>1857</v>
      </c>
      <c r="AU1359" s="9"/>
      <c r="AV1359" s="13"/>
      <c r="AW1359" s="13">
        <v>100</v>
      </c>
      <c r="AX1359" s="9"/>
      <c r="AY1359" s="9"/>
      <c r="AZ1359" s="9"/>
      <c r="BA1359" s="33"/>
      <c r="BB1359" s="33"/>
      <c r="BC1359" s="36"/>
      <c r="BD1359" s="12" t="s">
        <v>1771</v>
      </c>
    </row>
    <row r="1360" spans="1:56" s="12" customFormat="1" x14ac:dyDescent="0.2">
      <c r="A1360" s="9" t="str">
        <f>IF(Search!$C$5="","",IF(COUNTA(Inventory!$AP1360)=1,1,""))</f>
        <v/>
      </c>
      <c r="B1360" s="9" t="str">
        <f>IF(Search!$C$4="","",IF(ISNUMBER(SEARCH(Search!$C$4,$AR1360))=TRUE,1,""))</f>
        <v/>
      </c>
      <c r="C1360" s="9" t="str">
        <f>IF(Search!$C$6="x",IF(COUNTA($AQ1360)=1,1,"N"),IF(COUNTA($AQ1360)=1,"N",""))</f>
        <v/>
      </c>
      <c r="D1360" s="9" t="str">
        <f>IF(Search!$O$8="","",IF(ISNUMBER(SEARCH(Search!$O$8,$BD1360))=TRUE,1,""))</f>
        <v/>
      </c>
      <c r="E1360" s="9" t="str">
        <f>IF(Search!$C$7="","",IF(ISNUMBER(SEARCH(Search!$C$7,$AN1360))=TRUE,1,""))</f>
        <v/>
      </c>
      <c r="F1360" s="9" t="str">
        <f>IF(Search!$C$8="","",IF(ISNUMBER(SEARCH(Search!$C$8,$AO1360))=TRUE,1,""))</f>
        <v/>
      </c>
      <c r="G1360" s="9" t="str">
        <f>IF(Search!$F$4="","",IF(Inventory!$AJ1360&lt;Search!$F$4,"",1))</f>
        <v/>
      </c>
      <c r="H1360" s="9" t="str">
        <f>IF(Search!$F$5="","",IF(Inventory!$AJ1360&gt;Search!$F$5,"",1))</f>
        <v/>
      </c>
      <c r="I1360" s="9" t="str">
        <f>IF(Search!$F$7="","",IF(Search!$F$8="",IF(ISNUMBER(SEARCH(Search!$F$7,$AL1360))=TRUE,1,""),""))</f>
        <v/>
      </c>
      <c r="J1360" s="9" t="str">
        <f>IF($AL1360=Search!$F$8,1,"")</f>
        <v/>
      </c>
      <c r="K1360" s="9" t="str">
        <f>IF(Search!$I$4="","",IF(COUNTA($AS1360)=1,IF(Search!$I$4="N","N",1),""))</f>
        <v/>
      </c>
      <c r="L1360" s="9" t="str">
        <f>IF(Search!$I$5="","",IF($AS1360="RC",1,""))</f>
        <v/>
      </c>
      <c r="M1360" s="9" t="str">
        <f>IF(Search!$I$6="","",IF($AS1360="RCP",1,""))</f>
        <v/>
      </c>
      <c r="N1360" s="9" t="str">
        <f>IF(Search!$I$8="","",IF(COUNTA($AT1360)=1,IF(Search!$I$8="N","N",1),""))</f>
        <v/>
      </c>
      <c r="O1360" s="9" t="str">
        <f>IF(Search!$L$4="","",IF(COUNTA($AU1360)=1,IF(Search!$L$4="N","N",1),""))</f>
        <v/>
      </c>
      <c r="P1360" s="9" t="str">
        <f>IF(Search!$L$5="","",IF(ISNUMBER(SEARCH("Jersey",$AU1360))=TRUE,IF(Search!$L$5="N","N",1),""))</f>
        <v/>
      </c>
      <c r="Q1360" s="9" t="str">
        <f>IF(Search!$L$6="","",IF(ISNUMBER(SEARCH("Patch",$AU1360))=TRUE,IF(Search!$L$6="N","N",1),""))</f>
        <v/>
      </c>
      <c r="R1360" s="9" t="str">
        <f>IF(Search!$L$7="","",IF(ISNUMBER(SEARCH("Shield",$AU1360))=TRUE,IF(Search!$L$7="N","N",1),""))</f>
        <v/>
      </c>
      <c r="S1360" s="9" t="str">
        <f>IF(Search!$L$8="","",IF(ISNUMBER(SEARCH("Stick",$AU1360))=TRUE,IF(Search!$L$8="N","N",1),""))</f>
        <v/>
      </c>
      <c r="T1360" s="9" t="str">
        <f>IF(Search!$O$4="","",IF(COUNTA($AW1360)=1,IF(Search!$O$4="N","N",1),""))</f>
        <v/>
      </c>
      <c r="U1360" s="9" t="str">
        <f>IF(Search!$O$5="","",IF($AW1360="","",IF($AW1360&lt;Search!$O$5,"",1)))</f>
        <v/>
      </c>
      <c r="V1360" s="9" t="str">
        <f>IF(Search!$O$6="","",IF($AW1360="","",IF($AW1360&gt;Search!$O$6,"",1)))</f>
        <v/>
      </c>
      <c r="W1360" s="9" t="str">
        <f>IF(Search!$U$4="","",IF($AX1360="","",1))</f>
        <v/>
      </c>
      <c r="X1360" s="9" t="str">
        <f>IF(Search!$U$5="","",IF(ISNUMBER(SEARCH(Search!$U$5,$AX1360))=TRUE,IF(Search!$U$5="N","N",1),""))</f>
        <v/>
      </c>
      <c r="Y1360" s="9" t="str">
        <f>IF(Search!$U$6="","",IF($AY1360&lt;Search!$U$6,"",1))</f>
        <v/>
      </c>
      <c r="Z1360" s="9" t="str">
        <f>IF(Search!$R$4="","",IF(Inventory!$BA1360&lt;Search!$R$4,"",1))</f>
        <v/>
      </c>
      <c r="AA1360" s="9" t="str">
        <f>IF(Search!$R$5="","",IF($BA1360&gt;Search!$R$5,"",1))</f>
        <v/>
      </c>
      <c r="AB1360" s="9" t="str">
        <f>IF(Search!$R$6="","",IF($BB1360&lt;Search!$R$6,"",1))</f>
        <v/>
      </c>
      <c r="AC1360" s="9" t="str">
        <f>IF(Search!$R$7="","",IF($BB1360&lt;Search!$R$7,"",1))</f>
        <v/>
      </c>
      <c r="AD1360" s="45" t="str">
        <f>IF(COUNTIF($A1360:$AC1360,"n")&gt;0,"",IF(SUM($A1360:$AC1360)=COUNTA(Search!$C$4:$C$8,Search!$F$4:$F$8,Search!$I$4:$I$6,Search!$I$8,Search!$L$4:$L$8,Search!$O$4:$O$8,Search!$R$4:$R$7,Search!$U$4:$U$7)-COUNTIF(Search!$C$4:$U$7,"n"),1+LARGE($AD$1:AD1359,1),""))</f>
        <v/>
      </c>
      <c r="AE1360" s="45" t="str">
        <f t="shared" si="66"/>
        <v/>
      </c>
      <c r="AF1360" s="45" t="str">
        <f>IF(AD1360="","",COUNTIF($AE$1:$AE1359,$AE1360)+RANK($AE1360,$AE$2:$AE$10540,1))</f>
        <v/>
      </c>
      <c r="AG1360" s="45" t="str">
        <f t="shared" si="67"/>
        <v/>
      </c>
      <c r="AH1360" s="45" t="str">
        <f>IF($AD1360="","",COUNTIF($AG$1:$AG1359,$AG1360)+RANK($AG1360,$AG$1:$AG$10539,0))</f>
        <v/>
      </c>
      <c r="AI1360" s="10" t="str">
        <f t="shared" si="68"/>
        <v>2009-10 SP Authentic Prestigious Pairings #PPHH Mark Howe/ Gordie Howe   AU  /100   $</v>
      </c>
      <c r="AJ1360" s="11">
        <v>2009</v>
      </c>
      <c r="AK1360" s="17">
        <v>10</v>
      </c>
      <c r="AL1360" s="12" t="s">
        <v>899</v>
      </c>
      <c r="AM1360" s="10" t="s">
        <v>900</v>
      </c>
      <c r="AN1360" s="12" t="s">
        <v>901</v>
      </c>
      <c r="AO1360" s="9"/>
      <c r="AP1360" s="9"/>
      <c r="AQ1360" s="9"/>
      <c r="AR1360" s="14" t="s">
        <v>2125</v>
      </c>
      <c r="AS1360" s="9"/>
      <c r="AT1360" s="9" t="s">
        <v>1857</v>
      </c>
      <c r="AU1360" s="9"/>
      <c r="AV1360" s="13"/>
      <c r="AW1360" s="13">
        <v>100</v>
      </c>
      <c r="AX1360" s="9"/>
      <c r="AY1360" s="9"/>
      <c r="AZ1360" s="9"/>
      <c r="BA1360" s="33"/>
      <c r="BB1360" s="33"/>
      <c r="BC1360" s="36"/>
      <c r="BD1360" s="12" t="s">
        <v>1771</v>
      </c>
    </row>
    <row r="1361" spans="1:56" s="12" customFormat="1" x14ac:dyDescent="0.2">
      <c r="A1361" s="9" t="str">
        <f>IF(Search!$C$5="","",IF(COUNTA(Inventory!$AP1361)=1,1,""))</f>
        <v/>
      </c>
      <c r="B1361" s="9" t="str">
        <f>IF(Search!$C$4="","",IF(ISNUMBER(SEARCH(Search!$C$4,$AR1361))=TRUE,1,""))</f>
        <v/>
      </c>
      <c r="C1361" s="9" t="str">
        <f>IF(Search!$C$6="x",IF(COUNTA($AQ1361)=1,1,"N"),IF(COUNTA($AQ1361)=1,"N",""))</f>
        <v/>
      </c>
      <c r="D1361" s="9" t="str">
        <f>IF(Search!$O$8="","",IF(ISNUMBER(SEARCH(Search!$O$8,$BD1361))=TRUE,1,""))</f>
        <v/>
      </c>
      <c r="E1361" s="9" t="str">
        <f>IF(Search!$C$7="","",IF(ISNUMBER(SEARCH(Search!$C$7,$AN1361))=TRUE,1,""))</f>
        <v/>
      </c>
      <c r="F1361" s="9" t="str">
        <f>IF(Search!$C$8="","",IF(ISNUMBER(SEARCH(Search!$C$8,$AO1361))=TRUE,1,""))</f>
        <v/>
      </c>
      <c r="G1361" s="9" t="str">
        <f>IF(Search!$F$4="","",IF(Inventory!$AJ1361&lt;Search!$F$4,"",1))</f>
        <v/>
      </c>
      <c r="H1361" s="9" t="str">
        <f>IF(Search!$F$5="","",IF(Inventory!$AJ1361&gt;Search!$F$5,"",1))</f>
        <v/>
      </c>
      <c r="I1361" s="9" t="str">
        <f>IF(Search!$F$7="","",IF(Search!$F$8="",IF(ISNUMBER(SEARCH(Search!$F$7,$AL1361))=TRUE,1,""),""))</f>
        <v/>
      </c>
      <c r="J1361" s="9" t="str">
        <f>IF($AL1361=Search!$F$8,1,"")</f>
        <v/>
      </c>
      <c r="K1361" s="9" t="str">
        <f>IF(Search!$I$4="","",IF(COUNTA($AS1361)=1,IF(Search!$I$4="N","N",1),""))</f>
        <v/>
      </c>
      <c r="L1361" s="9" t="str">
        <f>IF(Search!$I$5="","",IF($AS1361="RC",1,""))</f>
        <v/>
      </c>
      <c r="M1361" s="9" t="str">
        <f>IF(Search!$I$6="","",IF($AS1361="RCP",1,""))</f>
        <v/>
      </c>
      <c r="N1361" s="9" t="str">
        <f>IF(Search!$I$8="","",IF(COUNTA($AT1361)=1,IF(Search!$I$8="N","N",1),""))</f>
        <v/>
      </c>
      <c r="O1361" s="9" t="str">
        <f>IF(Search!$L$4="","",IF(COUNTA($AU1361)=1,IF(Search!$L$4="N","N",1),""))</f>
        <v/>
      </c>
      <c r="P1361" s="9" t="str">
        <f>IF(Search!$L$5="","",IF(ISNUMBER(SEARCH("Jersey",$AU1361))=TRUE,IF(Search!$L$5="N","N",1),""))</f>
        <v/>
      </c>
      <c r="Q1361" s="9" t="str">
        <f>IF(Search!$L$6="","",IF(ISNUMBER(SEARCH("Patch",$AU1361))=TRUE,IF(Search!$L$6="N","N",1),""))</f>
        <v/>
      </c>
      <c r="R1361" s="9" t="str">
        <f>IF(Search!$L$7="","",IF(ISNUMBER(SEARCH("Shield",$AU1361))=TRUE,IF(Search!$L$7="N","N",1),""))</f>
        <v/>
      </c>
      <c r="S1361" s="9" t="str">
        <f>IF(Search!$L$8="","",IF(ISNUMBER(SEARCH("Stick",$AU1361))=TRUE,IF(Search!$L$8="N","N",1),""))</f>
        <v/>
      </c>
      <c r="T1361" s="9" t="str">
        <f>IF(Search!$O$4="","",IF(COUNTA($AW1361)=1,IF(Search!$O$4="N","N",1),""))</f>
        <v/>
      </c>
      <c r="U1361" s="9" t="str">
        <f>IF(Search!$O$5="","",IF($AW1361="","",IF($AW1361&lt;Search!$O$5,"",1)))</f>
        <v/>
      </c>
      <c r="V1361" s="9" t="str">
        <f>IF(Search!$O$6="","",IF($AW1361="","",IF($AW1361&gt;Search!$O$6,"",1)))</f>
        <v/>
      </c>
      <c r="W1361" s="9" t="str">
        <f>IF(Search!$U$4="","",IF($AX1361="","",1))</f>
        <v/>
      </c>
      <c r="X1361" s="9" t="str">
        <f>IF(Search!$U$5="","",IF(ISNUMBER(SEARCH(Search!$U$5,$AX1361))=TRUE,IF(Search!$U$5="N","N",1),""))</f>
        <v/>
      </c>
      <c r="Y1361" s="9" t="str">
        <f>IF(Search!$U$6="","",IF($AY1361&lt;Search!$U$6,"",1))</f>
        <v/>
      </c>
      <c r="Z1361" s="9" t="str">
        <f>IF(Search!$R$4="","",IF(Inventory!$BA1361&lt;Search!$R$4,"",1))</f>
        <v/>
      </c>
      <c r="AA1361" s="9" t="str">
        <f>IF(Search!$R$5="","",IF($BA1361&gt;Search!$R$5,"",1))</f>
        <v/>
      </c>
      <c r="AB1361" s="9" t="str">
        <f>IF(Search!$R$6="","",IF($BB1361&lt;Search!$R$6,"",1))</f>
        <v/>
      </c>
      <c r="AC1361" s="9" t="str">
        <f>IF(Search!$R$7="","",IF($BB1361&lt;Search!$R$7,"",1))</f>
        <v/>
      </c>
      <c r="AD1361" s="45" t="str">
        <f>IF(COUNTIF($A1361:$AC1361,"n")&gt;0,"",IF(SUM($A1361:$AC1361)=COUNTA(Search!$C$4:$C$8,Search!$F$4:$F$8,Search!$I$4:$I$6,Search!$I$8,Search!$L$4:$L$8,Search!$O$4:$O$8,Search!$R$4:$R$7,Search!$U$4:$U$7)-COUNTIF(Search!$C$4:$U$7,"n"),1+LARGE($AD$1:AD1360,1),""))</f>
        <v/>
      </c>
      <c r="AE1361" s="45" t="str">
        <f t="shared" si="66"/>
        <v/>
      </c>
      <c r="AF1361" s="45" t="str">
        <f>IF(AD1361="","",COUNTIF($AE$1:$AE1360,$AE1361)+RANK($AE1361,$AE$2:$AE$10540,1))</f>
        <v/>
      </c>
      <c r="AG1361" s="45" t="str">
        <f t="shared" si="67"/>
        <v/>
      </c>
      <c r="AH1361" s="45" t="str">
        <f>IF($AD1361="","",COUNTIF($AG$1:$AG1360,$AG1361)+RANK($AG1361,$AG$1:$AG$10539,0))</f>
        <v/>
      </c>
      <c r="AI1361" s="10" t="str">
        <f t="shared" si="68"/>
        <v>2009-10 SP Authentic Rookie Review Autographed Patches #RRLM Lanny McDonald TOR  AU 4CL Patch /100   $</v>
      </c>
      <c r="AJ1361" s="11">
        <v>2009</v>
      </c>
      <c r="AK1361" s="17">
        <v>10</v>
      </c>
      <c r="AL1361" s="12" t="s">
        <v>689</v>
      </c>
      <c r="AM1361" s="10" t="s">
        <v>904</v>
      </c>
      <c r="AN1361" s="12" t="s">
        <v>83</v>
      </c>
      <c r="AO1361" s="14" t="s">
        <v>1904</v>
      </c>
      <c r="AP1361" s="9"/>
      <c r="AQ1361" s="9"/>
      <c r="AR1361" s="14"/>
      <c r="AS1361" s="9"/>
      <c r="AT1361" s="9" t="s">
        <v>1857</v>
      </c>
      <c r="AU1361" s="9" t="s">
        <v>1797</v>
      </c>
      <c r="AV1361" s="13"/>
      <c r="AW1361" s="13">
        <v>100</v>
      </c>
      <c r="AX1361" s="9"/>
      <c r="AY1361" s="9"/>
      <c r="AZ1361" s="9"/>
      <c r="BA1361" s="33"/>
      <c r="BB1361" s="33"/>
      <c r="BC1361" s="36"/>
      <c r="BD1361" s="12" t="s">
        <v>1771</v>
      </c>
    </row>
    <row r="1362" spans="1:56" s="12" customFormat="1" x14ac:dyDescent="0.2">
      <c r="A1362" s="9">
        <f>IF(Search!$C$5="","",IF(COUNTA(Inventory!$AP1362)=1,1,""))</f>
        <v>1</v>
      </c>
      <c r="B1362" s="9" t="str">
        <f>IF(Search!$C$4="","",IF(ISNUMBER(SEARCH(Search!$C$4,$AR1362))=TRUE,1,""))</f>
        <v/>
      </c>
      <c r="C1362" s="9" t="str">
        <f>IF(Search!$C$6="x",IF(COUNTA($AQ1362)=1,1,"N"),IF(COUNTA($AQ1362)=1,"N",""))</f>
        <v/>
      </c>
      <c r="D1362" s="9" t="str">
        <f>IF(Search!$O$8="","",IF(ISNUMBER(SEARCH(Search!$O$8,$BD1362))=TRUE,1,""))</f>
        <v/>
      </c>
      <c r="E1362" s="9" t="str">
        <f>IF(Search!$C$7="","",IF(ISNUMBER(SEARCH(Search!$C$7,$AN1362))=TRUE,1,""))</f>
        <v/>
      </c>
      <c r="F1362" s="9" t="str">
        <f>IF(Search!$C$8="","",IF(ISNUMBER(SEARCH(Search!$C$8,$AO1362))=TRUE,1,""))</f>
        <v/>
      </c>
      <c r="G1362" s="9" t="str">
        <f>IF(Search!$F$4="","",IF(Inventory!$AJ1362&lt;Search!$F$4,"",1))</f>
        <v/>
      </c>
      <c r="H1362" s="9" t="str">
        <f>IF(Search!$F$5="","",IF(Inventory!$AJ1362&gt;Search!$F$5,"",1))</f>
        <v/>
      </c>
      <c r="I1362" s="9" t="str">
        <f>IF(Search!$F$7="","",IF(Search!$F$8="",IF(ISNUMBER(SEARCH(Search!$F$7,$AL1362))=TRUE,1,""),""))</f>
        <v/>
      </c>
      <c r="J1362" s="9" t="str">
        <f>IF($AL1362=Search!$F$8,1,"")</f>
        <v/>
      </c>
      <c r="K1362" s="9" t="str">
        <f>IF(Search!$I$4="","",IF(COUNTA($AS1362)=1,IF(Search!$I$4="N","N",1),""))</f>
        <v/>
      </c>
      <c r="L1362" s="9" t="str">
        <f>IF(Search!$I$5="","",IF($AS1362="RC",1,""))</f>
        <v/>
      </c>
      <c r="M1362" s="9" t="str">
        <f>IF(Search!$I$6="","",IF($AS1362="RCP",1,""))</f>
        <v/>
      </c>
      <c r="N1362" s="9" t="str">
        <f>IF(Search!$I$8="","",IF(COUNTA($AT1362)=1,IF(Search!$I$8="N","N",1),""))</f>
        <v/>
      </c>
      <c r="O1362" s="9" t="str">
        <f>IF(Search!$L$4="","",IF(COUNTA($AU1362)=1,IF(Search!$L$4="N","N",1),""))</f>
        <v/>
      </c>
      <c r="P1362" s="9" t="str">
        <f>IF(Search!$L$5="","",IF(ISNUMBER(SEARCH("Jersey",$AU1362))=TRUE,IF(Search!$L$5="N","N",1),""))</f>
        <v/>
      </c>
      <c r="Q1362" s="9" t="str">
        <f>IF(Search!$L$6="","",IF(ISNUMBER(SEARCH("Patch",$AU1362))=TRUE,IF(Search!$L$6="N","N",1),""))</f>
        <v/>
      </c>
      <c r="R1362" s="9" t="str">
        <f>IF(Search!$L$7="","",IF(ISNUMBER(SEARCH("Shield",$AU1362))=TRUE,IF(Search!$L$7="N","N",1),""))</f>
        <v/>
      </c>
      <c r="S1362" s="9" t="str">
        <f>IF(Search!$L$8="","",IF(ISNUMBER(SEARCH("Stick",$AU1362))=TRUE,IF(Search!$L$8="N","N",1),""))</f>
        <v/>
      </c>
      <c r="T1362" s="9" t="str">
        <f>IF(Search!$O$4="","",IF(COUNTA($AW1362)=1,IF(Search!$O$4="N","N",1),""))</f>
        <v/>
      </c>
      <c r="U1362" s="9" t="str">
        <f>IF(Search!$O$5="","",IF($AW1362="","",IF($AW1362&lt;Search!$O$5,"",1)))</f>
        <v/>
      </c>
      <c r="V1362" s="9" t="str">
        <f>IF(Search!$O$6="","",IF($AW1362="","",IF($AW1362&gt;Search!$O$6,"",1)))</f>
        <v/>
      </c>
      <c r="W1362" s="9" t="str">
        <f>IF(Search!$U$4="","",IF($AX1362="","",1))</f>
        <v/>
      </c>
      <c r="X1362" s="9" t="str">
        <f>IF(Search!$U$5="","",IF(ISNUMBER(SEARCH(Search!$U$5,$AX1362))=TRUE,IF(Search!$U$5="N","N",1),""))</f>
        <v/>
      </c>
      <c r="Y1362" s="9" t="str">
        <f>IF(Search!$U$6="","",IF($AY1362&lt;Search!$U$6,"",1))</f>
        <v/>
      </c>
      <c r="Z1362" s="9" t="str">
        <f>IF(Search!$R$4="","",IF(Inventory!$BA1362&lt;Search!$R$4,"",1))</f>
        <v/>
      </c>
      <c r="AA1362" s="9" t="str">
        <f>IF(Search!$R$5="","",IF($BA1362&gt;Search!$R$5,"",1))</f>
        <v/>
      </c>
      <c r="AB1362" s="9" t="str">
        <f>IF(Search!$R$6="","",IF($BB1362&lt;Search!$R$6,"",1))</f>
        <v/>
      </c>
      <c r="AC1362" s="9" t="str">
        <f>IF(Search!$R$7="","",IF($BB1362&lt;Search!$R$7,"",1))</f>
        <v/>
      </c>
      <c r="AD1362" s="45">
        <f>IF(COUNTIF($A1362:$AC1362,"n")&gt;0,"",IF(SUM($A1362:$AC1362)=COUNTA(Search!$C$4:$C$8,Search!$F$4:$F$8,Search!$I$4:$I$6,Search!$I$8,Search!$L$4:$L$8,Search!$O$4:$O$8,Search!$R$4:$R$7,Search!$U$4:$U$7)-COUNTIF(Search!$C$4:$U$7,"n"),1+LARGE($AD$1:AD1361,1),""))</f>
        <v>57</v>
      </c>
      <c r="AE1362" s="45">
        <f t="shared" si="66"/>
        <v>1051</v>
      </c>
      <c r="AF1362" s="45">
        <f>IF(AD1362="","",COUNTIF($AE$1:$AE1361,$AE1362)+RANK($AE1362,$AE$2:$AE$10540,1))</f>
        <v>175</v>
      </c>
      <c r="AG1362" s="45">
        <f t="shared" si="67"/>
        <v>0</v>
      </c>
      <c r="AH1362" s="45">
        <f>IF($AD1362="","",COUNTIF($AG$1:$AG1361,$AG1362)+RANK($AG1362,$AG$1:$AG$10539,0))</f>
        <v>219</v>
      </c>
      <c r="AI1362" s="10" t="str">
        <f t="shared" si="68"/>
        <v>2009-10 SP Game Used #157 James Reimer TOR RC   /   $</v>
      </c>
      <c r="AJ1362" s="11">
        <v>2009</v>
      </c>
      <c r="AK1362" s="17">
        <v>10</v>
      </c>
      <c r="AL1362" s="12" t="s">
        <v>663</v>
      </c>
      <c r="AM1362" s="10">
        <v>157</v>
      </c>
      <c r="AN1362" s="12" t="s">
        <v>715</v>
      </c>
      <c r="AO1362" s="9" t="s">
        <v>1904</v>
      </c>
      <c r="AP1362" s="9" t="s">
        <v>1902</v>
      </c>
      <c r="AQ1362" s="9"/>
      <c r="AR1362" s="14"/>
      <c r="AS1362" s="9" t="s">
        <v>2</v>
      </c>
      <c r="AT1362" s="9"/>
      <c r="AU1362" s="9"/>
      <c r="AV1362" s="13"/>
      <c r="AW1362" s="13"/>
      <c r="AX1362" s="9"/>
      <c r="AY1362" s="9"/>
      <c r="AZ1362" s="9"/>
      <c r="BA1362" s="33"/>
      <c r="BB1362" s="33"/>
      <c r="BC1362" s="36"/>
      <c r="BD1362" s="12" t="s">
        <v>1771</v>
      </c>
    </row>
    <row r="1363" spans="1:56" s="12" customFormat="1" x14ac:dyDescent="0.2">
      <c r="A1363" s="9" t="str">
        <f>IF(Search!$C$5="","",IF(COUNTA(Inventory!$AP1363)=1,1,""))</f>
        <v/>
      </c>
      <c r="B1363" s="9" t="str">
        <f>IF(Search!$C$4="","",IF(ISNUMBER(SEARCH(Search!$C$4,$AR1363))=TRUE,1,""))</f>
        <v/>
      </c>
      <c r="C1363" s="9" t="str">
        <f>IF(Search!$C$6="x",IF(COUNTA($AQ1363)=1,1,"N"),IF(COUNTA($AQ1363)=1,"N",""))</f>
        <v/>
      </c>
      <c r="D1363" s="9" t="str">
        <f>IF(Search!$O$8="","",IF(ISNUMBER(SEARCH(Search!$O$8,$BD1363))=TRUE,1,""))</f>
        <v/>
      </c>
      <c r="E1363" s="9" t="str">
        <f>IF(Search!$C$7="","",IF(ISNUMBER(SEARCH(Search!$C$7,$AN1363))=TRUE,1,""))</f>
        <v/>
      </c>
      <c r="F1363" s="9" t="str">
        <f>IF(Search!$C$8="","",IF(ISNUMBER(SEARCH(Search!$C$8,$AO1363))=TRUE,1,""))</f>
        <v/>
      </c>
      <c r="G1363" s="9" t="str">
        <f>IF(Search!$F$4="","",IF(Inventory!$AJ1363&lt;Search!$F$4,"",1))</f>
        <v/>
      </c>
      <c r="H1363" s="9" t="str">
        <f>IF(Search!$F$5="","",IF(Inventory!$AJ1363&gt;Search!$F$5,"",1))</f>
        <v/>
      </c>
      <c r="I1363" s="9" t="str">
        <f>IF(Search!$F$7="","",IF(Search!$F$8="",IF(ISNUMBER(SEARCH(Search!$F$7,$AL1363))=TRUE,1,""),""))</f>
        <v/>
      </c>
      <c r="J1363" s="9" t="str">
        <f>IF($AL1363=Search!$F$8,1,"")</f>
        <v/>
      </c>
      <c r="K1363" s="9" t="str">
        <f>IF(Search!$I$4="","",IF(COUNTA($AS1363)=1,IF(Search!$I$4="N","N",1),""))</f>
        <v/>
      </c>
      <c r="L1363" s="9" t="str">
        <f>IF(Search!$I$5="","",IF($AS1363="RC",1,""))</f>
        <v/>
      </c>
      <c r="M1363" s="9" t="str">
        <f>IF(Search!$I$6="","",IF($AS1363="RCP",1,""))</f>
        <v/>
      </c>
      <c r="N1363" s="9" t="str">
        <f>IF(Search!$I$8="","",IF(COUNTA($AT1363)=1,IF(Search!$I$8="N","N",1),""))</f>
        <v/>
      </c>
      <c r="O1363" s="9" t="str">
        <f>IF(Search!$L$4="","",IF(COUNTA($AU1363)=1,IF(Search!$L$4="N","N",1),""))</f>
        <v/>
      </c>
      <c r="P1363" s="9" t="str">
        <f>IF(Search!$L$5="","",IF(ISNUMBER(SEARCH("Jersey",$AU1363))=TRUE,IF(Search!$L$5="N","N",1),""))</f>
        <v/>
      </c>
      <c r="Q1363" s="9" t="str">
        <f>IF(Search!$L$6="","",IF(ISNUMBER(SEARCH("Patch",$AU1363))=TRUE,IF(Search!$L$6="N","N",1),""))</f>
        <v/>
      </c>
      <c r="R1363" s="9" t="str">
        <f>IF(Search!$L$7="","",IF(ISNUMBER(SEARCH("Shield",$AU1363))=TRUE,IF(Search!$L$7="N","N",1),""))</f>
        <v/>
      </c>
      <c r="S1363" s="9" t="str">
        <f>IF(Search!$L$8="","",IF(ISNUMBER(SEARCH("Stick",$AU1363))=TRUE,IF(Search!$L$8="N","N",1),""))</f>
        <v/>
      </c>
      <c r="T1363" s="9" t="str">
        <f>IF(Search!$O$4="","",IF(COUNTA($AW1363)=1,IF(Search!$O$4="N","N",1),""))</f>
        <v/>
      </c>
      <c r="U1363" s="9" t="str">
        <f>IF(Search!$O$5="","",IF($AW1363="","",IF($AW1363&lt;Search!$O$5,"",1)))</f>
        <v/>
      </c>
      <c r="V1363" s="9" t="str">
        <f>IF(Search!$O$6="","",IF($AW1363="","",IF($AW1363&gt;Search!$O$6,"",1)))</f>
        <v/>
      </c>
      <c r="W1363" s="9" t="str">
        <f>IF(Search!$U$4="","",IF($AX1363="","",1))</f>
        <v/>
      </c>
      <c r="X1363" s="9" t="str">
        <f>IF(Search!$U$5="","",IF(ISNUMBER(SEARCH(Search!$U$5,$AX1363))=TRUE,IF(Search!$U$5="N","N",1),""))</f>
        <v/>
      </c>
      <c r="Y1363" s="9" t="str">
        <f>IF(Search!$U$6="","",IF($AY1363&lt;Search!$U$6,"",1))</f>
        <v/>
      </c>
      <c r="Z1363" s="9" t="str">
        <f>IF(Search!$R$4="","",IF(Inventory!$BA1363&lt;Search!$R$4,"",1))</f>
        <v/>
      </c>
      <c r="AA1363" s="9" t="str">
        <f>IF(Search!$R$5="","",IF($BA1363&gt;Search!$R$5,"",1))</f>
        <v/>
      </c>
      <c r="AB1363" s="9" t="str">
        <f>IF(Search!$R$6="","",IF($BB1363&lt;Search!$R$6,"",1))</f>
        <v/>
      </c>
      <c r="AC1363" s="9" t="str">
        <f>IF(Search!$R$7="","",IF($BB1363&lt;Search!$R$7,"",1))</f>
        <v/>
      </c>
      <c r="AD1363" s="45" t="str">
        <f>IF(COUNTIF($A1363:$AC1363,"n")&gt;0,"",IF(SUM($A1363:$AC1363)=COUNTA(Search!$C$4:$C$8,Search!$F$4:$F$8,Search!$I$4:$I$6,Search!$I$8,Search!$L$4:$L$8,Search!$O$4:$O$8,Search!$R$4:$R$7,Search!$U$4:$U$7)-COUNTIF(Search!$C$4:$U$7,"n"),1+LARGE($AD$1:AD1362,1),""))</f>
        <v/>
      </c>
      <c r="AE1363" s="45" t="str">
        <f t="shared" si="66"/>
        <v/>
      </c>
      <c r="AF1363" s="45" t="str">
        <f>IF(AD1363="","",COUNTIF($AE$1:$AE1362,$AE1363)+RANK($AE1363,$AE$2:$AE$10540,1))</f>
        <v/>
      </c>
      <c r="AG1363" s="45" t="str">
        <f t="shared" si="67"/>
        <v/>
      </c>
      <c r="AH1363" s="45" t="str">
        <f>IF($AD1363="","",COUNTIF($AG$1:$AG1362,$AG1363)+RANK($AG1363,$AG$1:$AG$10539,0))</f>
        <v/>
      </c>
      <c r="AI1363" s="10" t="str">
        <f t="shared" si="68"/>
        <v>2009-10 SP Game Used #193 Tyler Bozak TOR RC   /99   $</v>
      </c>
      <c r="AJ1363" s="11">
        <v>2009</v>
      </c>
      <c r="AK1363" s="17">
        <v>10</v>
      </c>
      <c r="AL1363" s="12" t="s">
        <v>663</v>
      </c>
      <c r="AM1363" s="10">
        <v>193</v>
      </c>
      <c r="AN1363" s="12" t="s">
        <v>716</v>
      </c>
      <c r="AO1363" s="9" t="s">
        <v>1904</v>
      </c>
      <c r="AP1363" s="9"/>
      <c r="AQ1363" s="9"/>
      <c r="AR1363" s="14" t="s">
        <v>2477</v>
      </c>
      <c r="AS1363" s="9" t="s">
        <v>2</v>
      </c>
      <c r="AT1363" s="9"/>
      <c r="AU1363" s="9"/>
      <c r="AV1363" s="13"/>
      <c r="AW1363" s="13">
        <v>99</v>
      </c>
      <c r="AX1363" s="9"/>
      <c r="AY1363" s="9"/>
      <c r="AZ1363" s="9"/>
      <c r="BA1363" s="33"/>
      <c r="BB1363" s="33"/>
      <c r="BC1363" s="36"/>
      <c r="BD1363" s="12" t="s">
        <v>1771</v>
      </c>
    </row>
    <row r="1364" spans="1:56" s="12" customFormat="1" x14ac:dyDescent="0.2">
      <c r="A1364" s="9" t="str">
        <f>IF(Search!$C$5="","",IF(COUNTA(Inventory!$AP1364)=1,1,""))</f>
        <v/>
      </c>
      <c r="B1364" s="9" t="str">
        <f>IF(Search!$C$4="","",IF(ISNUMBER(SEARCH(Search!$C$4,$AR1364))=TRUE,1,""))</f>
        <v/>
      </c>
      <c r="C1364" s="9" t="str">
        <f>IF(Search!$C$6="x",IF(COUNTA($AQ1364)=1,1,"N"),IF(COUNTA($AQ1364)=1,"N",""))</f>
        <v/>
      </c>
      <c r="D1364" s="9" t="str">
        <f>IF(Search!$O$8="","",IF(ISNUMBER(SEARCH(Search!$O$8,$BD1364))=TRUE,1,""))</f>
        <v/>
      </c>
      <c r="E1364" s="9" t="str">
        <f>IF(Search!$C$7="","",IF(ISNUMBER(SEARCH(Search!$C$7,$AN1364))=TRUE,1,""))</f>
        <v/>
      </c>
      <c r="F1364" s="9" t="str">
        <f>IF(Search!$C$8="","",IF(ISNUMBER(SEARCH(Search!$C$8,$AO1364))=TRUE,1,""))</f>
        <v/>
      </c>
      <c r="G1364" s="9" t="str">
        <f>IF(Search!$F$4="","",IF(Inventory!$AJ1364&lt;Search!$F$4,"",1))</f>
        <v/>
      </c>
      <c r="H1364" s="9" t="str">
        <f>IF(Search!$F$5="","",IF(Inventory!$AJ1364&gt;Search!$F$5,"",1))</f>
        <v/>
      </c>
      <c r="I1364" s="9" t="str">
        <f>IF(Search!$F$7="","",IF(Search!$F$8="",IF(ISNUMBER(SEARCH(Search!$F$7,$AL1364))=TRUE,1,""),""))</f>
        <v/>
      </c>
      <c r="J1364" s="9" t="str">
        <f>IF($AL1364=Search!$F$8,1,"")</f>
        <v/>
      </c>
      <c r="K1364" s="9" t="str">
        <f>IF(Search!$I$4="","",IF(COUNTA($AS1364)=1,IF(Search!$I$4="N","N",1),""))</f>
        <v/>
      </c>
      <c r="L1364" s="9" t="str">
        <f>IF(Search!$I$5="","",IF($AS1364="RC",1,""))</f>
        <v/>
      </c>
      <c r="M1364" s="9" t="str">
        <f>IF(Search!$I$6="","",IF($AS1364="RCP",1,""))</f>
        <v/>
      </c>
      <c r="N1364" s="9" t="str">
        <f>IF(Search!$I$8="","",IF(COUNTA($AT1364)=1,IF(Search!$I$8="N","N",1),""))</f>
        <v/>
      </c>
      <c r="O1364" s="9" t="str">
        <f>IF(Search!$L$4="","",IF(COUNTA($AU1364)=1,IF(Search!$L$4="N","N",1),""))</f>
        <v/>
      </c>
      <c r="P1364" s="9" t="str">
        <f>IF(Search!$L$5="","",IF(ISNUMBER(SEARCH("Jersey",$AU1364))=TRUE,IF(Search!$L$5="N","N",1),""))</f>
        <v/>
      </c>
      <c r="Q1364" s="9" t="str">
        <f>IF(Search!$L$6="","",IF(ISNUMBER(SEARCH("Patch",$AU1364))=TRUE,IF(Search!$L$6="N","N",1),""))</f>
        <v/>
      </c>
      <c r="R1364" s="9" t="str">
        <f>IF(Search!$L$7="","",IF(ISNUMBER(SEARCH("Shield",$AU1364))=TRUE,IF(Search!$L$7="N","N",1),""))</f>
        <v/>
      </c>
      <c r="S1364" s="9" t="str">
        <f>IF(Search!$L$8="","",IF(ISNUMBER(SEARCH("Stick",$AU1364))=TRUE,IF(Search!$L$8="N","N",1),""))</f>
        <v/>
      </c>
      <c r="T1364" s="9" t="str">
        <f>IF(Search!$O$4="","",IF(COUNTA($AW1364)=1,IF(Search!$O$4="N","N",1),""))</f>
        <v/>
      </c>
      <c r="U1364" s="9" t="str">
        <f>IF(Search!$O$5="","",IF($AW1364="","",IF($AW1364&lt;Search!$O$5,"",1)))</f>
        <v/>
      </c>
      <c r="V1364" s="9" t="str">
        <f>IF(Search!$O$6="","",IF($AW1364="","",IF($AW1364&gt;Search!$O$6,"",1)))</f>
        <v/>
      </c>
      <c r="W1364" s="9" t="str">
        <f>IF(Search!$U$4="","",IF($AX1364="","",1))</f>
        <v/>
      </c>
      <c r="X1364" s="9" t="str">
        <f>IF(Search!$U$5="","",IF(ISNUMBER(SEARCH(Search!$U$5,$AX1364))=TRUE,IF(Search!$U$5="N","N",1),""))</f>
        <v/>
      </c>
      <c r="Y1364" s="9" t="str">
        <f>IF(Search!$U$6="","",IF($AY1364&lt;Search!$U$6,"",1))</f>
        <v/>
      </c>
      <c r="Z1364" s="9" t="str">
        <f>IF(Search!$R$4="","",IF(Inventory!$BA1364&lt;Search!$R$4,"",1))</f>
        <v/>
      </c>
      <c r="AA1364" s="9" t="str">
        <f>IF(Search!$R$5="","",IF($BA1364&gt;Search!$R$5,"",1))</f>
        <v/>
      </c>
      <c r="AB1364" s="9" t="str">
        <f>IF(Search!$R$6="","",IF($BB1364&lt;Search!$R$6,"",1))</f>
        <v/>
      </c>
      <c r="AC1364" s="9" t="str">
        <f>IF(Search!$R$7="","",IF($BB1364&lt;Search!$R$7,"",1))</f>
        <v/>
      </c>
      <c r="AD1364" s="45" t="str">
        <f>IF(COUNTIF($A1364:$AC1364,"n")&gt;0,"",IF(SUM($A1364:$AC1364)=COUNTA(Search!$C$4:$C$8,Search!$F$4:$F$8,Search!$I$4:$I$6,Search!$I$8,Search!$L$4:$L$8,Search!$O$4:$O$8,Search!$R$4:$R$7,Search!$U$4:$U$7)-COUNTIF(Search!$C$4:$U$7,"n"),1+LARGE($AD$1:AD1363,1),""))</f>
        <v/>
      </c>
      <c r="AE1364" s="45" t="str">
        <f t="shared" si="66"/>
        <v/>
      </c>
      <c r="AF1364" s="45" t="str">
        <f>IF(AD1364="","",COUNTIF($AE$1:$AE1363,$AE1364)+RANK($AE1364,$AE$2:$AE$10540,1))</f>
        <v/>
      </c>
      <c r="AG1364" s="45" t="str">
        <f t="shared" si="67"/>
        <v/>
      </c>
      <c r="AH1364" s="45" t="str">
        <f>IF($AD1364="","",COUNTIF($AG$1:$AG1363,$AG1364)+RANK($AG1364,$AG$1:$AG$10539,0))</f>
        <v/>
      </c>
      <c r="AI1364" s="10" t="str">
        <f t="shared" si="68"/>
        <v>2009-10 SP Game Used Authentic Fabrics #AFAF Alexander Frolov    Jersey /   $</v>
      </c>
      <c r="AJ1364" s="11">
        <v>2009</v>
      </c>
      <c r="AK1364" s="17">
        <v>10</v>
      </c>
      <c r="AL1364" s="12" t="s">
        <v>905</v>
      </c>
      <c r="AM1364" s="10" t="s">
        <v>922</v>
      </c>
      <c r="AN1364" s="12" t="s">
        <v>923</v>
      </c>
      <c r="AO1364" s="9"/>
      <c r="AP1364" s="9"/>
      <c r="AQ1364" s="9"/>
      <c r="AR1364" s="14"/>
      <c r="AS1364" s="9"/>
      <c r="AT1364" s="9"/>
      <c r="AU1364" s="9" t="s">
        <v>18</v>
      </c>
      <c r="AV1364" s="13"/>
      <c r="AW1364" s="13"/>
      <c r="AX1364" s="9"/>
      <c r="AY1364" s="9"/>
      <c r="AZ1364" s="9"/>
      <c r="BA1364" s="33"/>
      <c r="BB1364" s="33"/>
      <c r="BC1364" s="36"/>
      <c r="BD1364" s="12" t="s">
        <v>1771</v>
      </c>
    </row>
    <row r="1365" spans="1:56" s="12" customFormat="1" x14ac:dyDescent="0.2">
      <c r="A1365" s="9" t="str">
        <f>IF(Search!$C$5="","",IF(COUNTA(Inventory!$AP1365)=1,1,""))</f>
        <v/>
      </c>
      <c r="B1365" s="9" t="str">
        <f>IF(Search!$C$4="","",IF(ISNUMBER(SEARCH(Search!$C$4,$AR1365))=TRUE,1,""))</f>
        <v/>
      </c>
      <c r="C1365" s="9" t="str">
        <f>IF(Search!$C$6="x",IF(COUNTA($AQ1365)=1,1,"N"),IF(COUNTA($AQ1365)=1,"N",""))</f>
        <v/>
      </c>
      <c r="D1365" s="9" t="str">
        <f>IF(Search!$O$8="","",IF(ISNUMBER(SEARCH(Search!$O$8,$BD1365))=TRUE,1,""))</f>
        <v/>
      </c>
      <c r="E1365" s="9" t="str">
        <f>IF(Search!$C$7="","",IF(ISNUMBER(SEARCH(Search!$C$7,$AN1365))=TRUE,1,""))</f>
        <v/>
      </c>
      <c r="F1365" s="9" t="str">
        <f>IF(Search!$C$8="","",IF(ISNUMBER(SEARCH(Search!$C$8,$AO1365))=TRUE,1,""))</f>
        <v/>
      </c>
      <c r="G1365" s="9" t="str">
        <f>IF(Search!$F$4="","",IF(Inventory!$AJ1365&lt;Search!$F$4,"",1))</f>
        <v/>
      </c>
      <c r="H1365" s="9" t="str">
        <f>IF(Search!$F$5="","",IF(Inventory!$AJ1365&gt;Search!$F$5,"",1))</f>
        <v/>
      </c>
      <c r="I1365" s="9" t="str">
        <f>IF(Search!$F$7="","",IF(Search!$F$8="",IF(ISNUMBER(SEARCH(Search!$F$7,$AL1365))=TRUE,1,""),""))</f>
        <v/>
      </c>
      <c r="J1365" s="9" t="str">
        <f>IF($AL1365=Search!$F$8,1,"")</f>
        <v/>
      </c>
      <c r="K1365" s="9" t="str">
        <f>IF(Search!$I$4="","",IF(COUNTA($AS1365)=1,IF(Search!$I$4="N","N",1),""))</f>
        <v/>
      </c>
      <c r="L1365" s="9" t="str">
        <f>IF(Search!$I$5="","",IF($AS1365="RC",1,""))</f>
        <v/>
      </c>
      <c r="M1365" s="9" t="str">
        <f>IF(Search!$I$6="","",IF($AS1365="RCP",1,""))</f>
        <v/>
      </c>
      <c r="N1365" s="9" t="str">
        <f>IF(Search!$I$8="","",IF(COUNTA($AT1365)=1,IF(Search!$I$8="N","N",1),""))</f>
        <v/>
      </c>
      <c r="O1365" s="9" t="str">
        <f>IF(Search!$L$4="","",IF(COUNTA($AU1365)=1,IF(Search!$L$4="N","N",1),""))</f>
        <v/>
      </c>
      <c r="P1365" s="9" t="str">
        <f>IF(Search!$L$5="","",IF(ISNUMBER(SEARCH("Jersey",$AU1365))=TRUE,IF(Search!$L$5="N","N",1),""))</f>
        <v/>
      </c>
      <c r="Q1365" s="9" t="str">
        <f>IF(Search!$L$6="","",IF(ISNUMBER(SEARCH("Patch",$AU1365))=TRUE,IF(Search!$L$6="N","N",1),""))</f>
        <v/>
      </c>
      <c r="R1365" s="9" t="str">
        <f>IF(Search!$L$7="","",IF(ISNUMBER(SEARCH("Shield",$AU1365))=TRUE,IF(Search!$L$7="N","N",1),""))</f>
        <v/>
      </c>
      <c r="S1365" s="9" t="str">
        <f>IF(Search!$L$8="","",IF(ISNUMBER(SEARCH("Stick",$AU1365))=TRUE,IF(Search!$L$8="N","N",1),""))</f>
        <v/>
      </c>
      <c r="T1365" s="9" t="str">
        <f>IF(Search!$O$4="","",IF(COUNTA($AW1365)=1,IF(Search!$O$4="N","N",1),""))</f>
        <v/>
      </c>
      <c r="U1365" s="9" t="str">
        <f>IF(Search!$O$5="","",IF($AW1365="","",IF($AW1365&lt;Search!$O$5,"",1)))</f>
        <v/>
      </c>
      <c r="V1365" s="9" t="str">
        <f>IF(Search!$O$6="","",IF($AW1365="","",IF($AW1365&gt;Search!$O$6,"",1)))</f>
        <v/>
      </c>
      <c r="W1365" s="9" t="str">
        <f>IF(Search!$U$4="","",IF($AX1365="","",1))</f>
        <v/>
      </c>
      <c r="X1365" s="9" t="str">
        <f>IF(Search!$U$5="","",IF(ISNUMBER(SEARCH(Search!$U$5,$AX1365))=TRUE,IF(Search!$U$5="N","N",1),""))</f>
        <v/>
      </c>
      <c r="Y1365" s="9" t="str">
        <f>IF(Search!$U$6="","",IF($AY1365&lt;Search!$U$6,"",1))</f>
        <v/>
      </c>
      <c r="Z1365" s="9" t="str">
        <f>IF(Search!$R$4="","",IF(Inventory!$BA1365&lt;Search!$R$4,"",1))</f>
        <v/>
      </c>
      <c r="AA1365" s="9" t="str">
        <f>IF(Search!$R$5="","",IF($BA1365&gt;Search!$R$5,"",1))</f>
        <v/>
      </c>
      <c r="AB1365" s="9" t="str">
        <f>IF(Search!$R$6="","",IF($BB1365&lt;Search!$R$6,"",1))</f>
        <v/>
      </c>
      <c r="AC1365" s="9" t="str">
        <f>IF(Search!$R$7="","",IF($BB1365&lt;Search!$R$7,"",1))</f>
        <v/>
      </c>
      <c r="AD1365" s="45" t="str">
        <f>IF(COUNTIF($A1365:$AC1365,"n")&gt;0,"",IF(SUM($A1365:$AC1365)=COUNTA(Search!$C$4:$C$8,Search!$F$4:$F$8,Search!$I$4:$I$6,Search!$I$8,Search!$L$4:$L$8,Search!$O$4:$O$8,Search!$R$4:$R$7,Search!$U$4:$U$7)-COUNTIF(Search!$C$4:$U$7,"n"),1+LARGE($AD$1:AD1364,1),""))</f>
        <v/>
      </c>
      <c r="AE1365" s="45" t="str">
        <f t="shared" si="66"/>
        <v/>
      </c>
      <c r="AF1365" s="45" t="str">
        <f>IF(AD1365="","",COUNTIF($AE$1:$AE1364,$AE1365)+RANK($AE1365,$AE$2:$AE$10540,1))</f>
        <v/>
      </c>
      <c r="AG1365" s="45" t="str">
        <f t="shared" si="67"/>
        <v/>
      </c>
      <c r="AH1365" s="45" t="str">
        <f>IF($AD1365="","",COUNTIF($AG$1:$AG1364,$AG1365)+RANK($AG1365,$AG$1:$AG$10539,0))</f>
        <v/>
      </c>
      <c r="AI1365" s="10" t="str">
        <f t="shared" si="68"/>
        <v>2009-10 SP Game Used Authentic Fabrics #AFHZ Henrik Zetterberg    Jersey /   $</v>
      </c>
      <c r="AJ1365" s="11">
        <v>2009</v>
      </c>
      <c r="AK1365" s="17">
        <v>10</v>
      </c>
      <c r="AL1365" s="12" t="s">
        <v>905</v>
      </c>
      <c r="AM1365" s="10" t="s">
        <v>914</v>
      </c>
      <c r="AN1365" s="12" t="s">
        <v>915</v>
      </c>
      <c r="AO1365" s="9"/>
      <c r="AP1365" s="9"/>
      <c r="AQ1365" s="9"/>
      <c r="AR1365" s="14"/>
      <c r="AS1365" s="9"/>
      <c r="AT1365" s="9"/>
      <c r="AU1365" s="9" t="s">
        <v>18</v>
      </c>
      <c r="AV1365" s="13"/>
      <c r="AW1365" s="13"/>
      <c r="AX1365" s="9"/>
      <c r="AY1365" s="9"/>
      <c r="AZ1365" s="9"/>
      <c r="BA1365" s="33"/>
      <c r="BB1365" s="33"/>
      <c r="BC1365" s="36"/>
      <c r="BD1365" s="12" t="s">
        <v>1771</v>
      </c>
    </row>
    <row r="1366" spans="1:56" s="12" customFormat="1" x14ac:dyDescent="0.2">
      <c r="A1366" s="9" t="str">
        <f>IF(Search!$C$5="","",IF(COUNTA(Inventory!$AP1366)=1,1,""))</f>
        <v/>
      </c>
      <c r="B1366" s="9" t="str">
        <f>IF(Search!$C$4="","",IF(ISNUMBER(SEARCH(Search!$C$4,$AR1366))=TRUE,1,""))</f>
        <v/>
      </c>
      <c r="C1366" s="9" t="str">
        <f>IF(Search!$C$6="x",IF(COUNTA($AQ1366)=1,1,"N"),IF(COUNTA($AQ1366)=1,"N",""))</f>
        <v/>
      </c>
      <c r="D1366" s="9" t="str">
        <f>IF(Search!$O$8="","",IF(ISNUMBER(SEARCH(Search!$O$8,$BD1366))=TRUE,1,""))</f>
        <v/>
      </c>
      <c r="E1366" s="9" t="str">
        <f>IF(Search!$C$7="","",IF(ISNUMBER(SEARCH(Search!$C$7,$AN1366))=TRUE,1,""))</f>
        <v/>
      </c>
      <c r="F1366" s="9" t="str">
        <f>IF(Search!$C$8="","",IF(ISNUMBER(SEARCH(Search!$C$8,$AO1366))=TRUE,1,""))</f>
        <v/>
      </c>
      <c r="G1366" s="9" t="str">
        <f>IF(Search!$F$4="","",IF(Inventory!$AJ1366&lt;Search!$F$4,"",1))</f>
        <v/>
      </c>
      <c r="H1366" s="9" t="str">
        <f>IF(Search!$F$5="","",IF(Inventory!$AJ1366&gt;Search!$F$5,"",1))</f>
        <v/>
      </c>
      <c r="I1366" s="9" t="str">
        <f>IF(Search!$F$7="","",IF(Search!$F$8="",IF(ISNUMBER(SEARCH(Search!$F$7,$AL1366))=TRUE,1,""),""))</f>
        <v/>
      </c>
      <c r="J1366" s="9" t="str">
        <f>IF($AL1366=Search!$F$8,1,"")</f>
        <v/>
      </c>
      <c r="K1366" s="9" t="str">
        <f>IF(Search!$I$4="","",IF(COUNTA($AS1366)=1,IF(Search!$I$4="N","N",1),""))</f>
        <v/>
      </c>
      <c r="L1366" s="9" t="str">
        <f>IF(Search!$I$5="","",IF($AS1366="RC",1,""))</f>
        <v/>
      </c>
      <c r="M1366" s="9" t="str">
        <f>IF(Search!$I$6="","",IF($AS1366="RCP",1,""))</f>
        <v/>
      </c>
      <c r="N1366" s="9" t="str">
        <f>IF(Search!$I$8="","",IF(COUNTA($AT1366)=1,IF(Search!$I$8="N","N",1),""))</f>
        <v/>
      </c>
      <c r="O1366" s="9" t="str">
        <f>IF(Search!$L$4="","",IF(COUNTA($AU1366)=1,IF(Search!$L$4="N","N",1),""))</f>
        <v/>
      </c>
      <c r="P1366" s="9" t="str">
        <f>IF(Search!$L$5="","",IF(ISNUMBER(SEARCH("Jersey",$AU1366))=TRUE,IF(Search!$L$5="N","N",1),""))</f>
        <v/>
      </c>
      <c r="Q1366" s="9" t="str">
        <f>IF(Search!$L$6="","",IF(ISNUMBER(SEARCH("Patch",$AU1366))=TRUE,IF(Search!$L$6="N","N",1),""))</f>
        <v/>
      </c>
      <c r="R1366" s="9" t="str">
        <f>IF(Search!$L$7="","",IF(ISNUMBER(SEARCH("Shield",$AU1366))=TRUE,IF(Search!$L$7="N","N",1),""))</f>
        <v/>
      </c>
      <c r="S1366" s="9" t="str">
        <f>IF(Search!$L$8="","",IF(ISNUMBER(SEARCH("Stick",$AU1366))=TRUE,IF(Search!$L$8="N","N",1),""))</f>
        <v/>
      </c>
      <c r="T1366" s="9" t="str">
        <f>IF(Search!$O$4="","",IF(COUNTA($AW1366)=1,IF(Search!$O$4="N","N",1),""))</f>
        <v/>
      </c>
      <c r="U1366" s="9" t="str">
        <f>IF(Search!$O$5="","",IF($AW1366="","",IF($AW1366&lt;Search!$O$5,"",1)))</f>
        <v/>
      </c>
      <c r="V1366" s="9" t="str">
        <f>IF(Search!$O$6="","",IF($AW1366="","",IF($AW1366&gt;Search!$O$6,"",1)))</f>
        <v/>
      </c>
      <c r="W1366" s="9" t="str">
        <f>IF(Search!$U$4="","",IF($AX1366="","",1))</f>
        <v/>
      </c>
      <c r="X1366" s="9" t="str">
        <f>IF(Search!$U$5="","",IF(ISNUMBER(SEARCH(Search!$U$5,$AX1366))=TRUE,IF(Search!$U$5="N","N",1),""))</f>
        <v/>
      </c>
      <c r="Y1366" s="9" t="str">
        <f>IF(Search!$U$6="","",IF($AY1366&lt;Search!$U$6,"",1))</f>
        <v/>
      </c>
      <c r="Z1366" s="9" t="str">
        <f>IF(Search!$R$4="","",IF(Inventory!$BA1366&lt;Search!$R$4,"",1))</f>
        <v/>
      </c>
      <c r="AA1366" s="9" t="str">
        <f>IF(Search!$R$5="","",IF($BA1366&gt;Search!$R$5,"",1))</f>
        <v/>
      </c>
      <c r="AB1366" s="9" t="str">
        <f>IF(Search!$R$6="","",IF($BB1366&lt;Search!$R$6,"",1))</f>
        <v/>
      </c>
      <c r="AC1366" s="9" t="str">
        <f>IF(Search!$R$7="","",IF($BB1366&lt;Search!$R$7,"",1))</f>
        <v/>
      </c>
      <c r="AD1366" s="45" t="str">
        <f>IF(COUNTIF($A1366:$AC1366,"n")&gt;0,"",IF(SUM($A1366:$AC1366)=COUNTA(Search!$C$4:$C$8,Search!$F$4:$F$8,Search!$I$4:$I$6,Search!$I$8,Search!$L$4:$L$8,Search!$O$4:$O$8,Search!$R$4:$R$7,Search!$U$4:$U$7)-COUNTIF(Search!$C$4:$U$7,"n"),1+LARGE($AD$1:AD1365,1),""))</f>
        <v/>
      </c>
      <c r="AE1366" s="45" t="str">
        <f t="shared" si="66"/>
        <v/>
      </c>
      <c r="AF1366" s="45" t="str">
        <f>IF(AD1366="","",COUNTIF($AE$1:$AE1365,$AE1366)+RANK($AE1366,$AE$2:$AE$10540,1))</f>
        <v/>
      </c>
      <c r="AG1366" s="45" t="str">
        <f t="shared" si="67"/>
        <v/>
      </c>
      <c r="AH1366" s="45" t="str">
        <f>IF($AD1366="","",COUNTIF($AG$1:$AG1365,$AG1366)+RANK($AG1366,$AG$1:$AG$10539,0))</f>
        <v/>
      </c>
      <c r="AI1366" s="10" t="str">
        <f t="shared" si="68"/>
        <v>2009-10 SP Game Used Authentic Fabrics #AFIK Ilya Kovalchuk    Jersey /   $</v>
      </c>
      <c r="AJ1366" s="11">
        <v>2009</v>
      </c>
      <c r="AK1366" s="17">
        <v>10</v>
      </c>
      <c r="AL1366" s="12" t="s">
        <v>905</v>
      </c>
      <c r="AM1366" s="10" t="s">
        <v>906</v>
      </c>
      <c r="AN1366" s="12" t="s">
        <v>907</v>
      </c>
      <c r="AO1366" s="9"/>
      <c r="AP1366" s="9"/>
      <c r="AQ1366" s="9"/>
      <c r="AR1366" s="14"/>
      <c r="AS1366" s="9"/>
      <c r="AT1366" s="9"/>
      <c r="AU1366" s="9" t="s">
        <v>18</v>
      </c>
      <c r="AV1366" s="13"/>
      <c r="AW1366" s="13"/>
      <c r="AX1366" s="9"/>
      <c r="AY1366" s="9"/>
      <c r="AZ1366" s="9"/>
      <c r="BA1366" s="33"/>
      <c r="BB1366" s="33"/>
      <c r="BC1366" s="36"/>
      <c r="BD1366" s="12" t="s">
        <v>1771</v>
      </c>
    </row>
    <row r="1367" spans="1:56" s="12" customFormat="1" x14ac:dyDescent="0.2">
      <c r="A1367" s="9" t="str">
        <f>IF(Search!$C$5="","",IF(COUNTA(Inventory!$AP1367)=1,1,""))</f>
        <v/>
      </c>
      <c r="B1367" s="9" t="str">
        <f>IF(Search!$C$4="","",IF(ISNUMBER(SEARCH(Search!$C$4,$AR1367))=TRUE,1,""))</f>
        <v/>
      </c>
      <c r="C1367" s="9" t="str">
        <f>IF(Search!$C$6="x",IF(COUNTA($AQ1367)=1,1,"N"),IF(COUNTA($AQ1367)=1,"N",""))</f>
        <v/>
      </c>
      <c r="D1367" s="9" t="str">
        <f>IF(Search!$O$8="","",IF(ISNUMBER(SEARCH(Search!$O$8,$BD1367))=TRUE,1,""))</f>
        <v/>
      </c>
      <c r="E1367" s="9" t="str">
        <f>IF(Search!$C$7="","",IF(ISNUMBER(SEARCH(Search!$C$7,$AN1367))=TRUE,1,""))</f>
        <v/>
      </c>
      <c r="F1367" s="9" t="str">
        <f>IF(Search!$C$8="","",IF(ISNUMBER(SEARCH(Search!$C$8,$AO1367))=TRUE,1,""))</f>
        <v/>
      </c>
      <c r="G1367" s="9" t="str">
        <f>IF(Search!$F$4="","",IF(Inventory!$AJ1367&lt;Search!$F$4,"",1))</f>
        <v/>
      </c>
      <c r="H1367" s="9" t="str">
        <f>IF(Search!$F$5="","",IF(Inventory!$AJ1367&gt;Search!$F$5,"",1))</f>
        <v/>
      </c>
      <c r="I1367" s="9" t="str">
        <f>IF(Search!$F$7="","",IF(Search!$F$8="",IF(ISNUMBER(SEARCH(Search!$F$7,$AL1367))=TRUE,1,""),""))</f>
        <v/>
      </c>
      <c r="J1367" s="9" t="str">
        <f>IF($AL1367=Search!$F$8,1,"")</f>
        <v/>
      </c>
      <c r="K1367" s="9" t="str">
        <f>IF(Search!$I$4="","",IF(COUNTA($AS1367)=1,IF(Search!$I$4="N","N",1),""))</f>
        <v/>
      </c>
      <c r="L1367" s="9" t="str">
        <f>IF(Search!$I$5="","",IF($AS1367="RC",1,""))</f>
        <v/>
      </c>
      <c r="M1367" s="9" t="str">
        <f>IF(Search!$I$6="","",IF($AS1367="RCP",1,""))</f>
        <v/>
      </c>
      <c r="N1367" s="9" t="str">
        <f>IF(Search!$I$8="","",IF(COUNTA($AT1367)=1,IF(Search!$I$8="N","N",1),""))</f>
        <v/>
      </c>
      <c r="O1367" s="9" t="str">
        <f>IF(Search!$L$4="","",IF(COUNTA($AU1367)=1,IF(Search!$L$4="N","N",1),""))</f>
        <v/>
      </c>
      <c r="P1367" s="9" t="str">
        <f>IF(Search!$L$5="","",IF(ISNUMBER(SEARCH("Jersey",$AU1367))=TRUE,IF(Search!$L$5="N","N",1),""))</f>
        <v/>
      </c>
      <c r="Q1367" s="9" t="str">
        <f>IF(Search!$L$6="","",IF(ISNUMBER(SEARCH("Patch",$AU1367))=TRUE,IF(Search!$L$6="N","N",1),""))</f>
        <v/>
      </c>
      <c r="R1367" s="9" t="str">
        <f>IF(Search!$L$7="","",IF(ISNUMBER(SEARCH("Shield",$AU1367))=TRUE,IF(Search!$L$7="N","N",1),""))</f>
        <v/>
      </c>
      <c r="S1367" s="9" t="str">
        <f>IF(Search!$L$8="","",IF(ISNUMBER(SEARCH("Stick",$AU1367))=TRUE,IF(Search!$L$8="N","N",1),""))</f>
        <v/>
      </c>
      <c r="T1367" s="9" t="str">
        <f>IF(Search!$O$4="","",IF(COUNTA($AW1367)=1,IF(Search!$O$4="N","N",1),""))</f>
        <v/>
      </c>
      <c r="U1367" s="9" t="str">
        <f>IF(Search!$O$5="","",IF($AW1367="","",IF($AW1367&lt;Search!$O$5,"",1)))</f>
        <v/>
      </c>
      <c r="V1367" s="9" t="str">
        <f>IF(Search!$O$6="","",IF($AW1367="","",IF($AW1367&gt;Search!$O$6,"",1)))</f>
        <v/>
      </c>
      <c r="W1367" s="9" t="str">
        <f>IF(Search!$U$4="","",IF($AX1367="","",1))</f>
        <v/>
      </c>
      <c r="X1367" s="9" t="str">
        <f>IF(Search!$U$5="","",IF(ISNUMBER(SEARCH(Search!$U$5,$AX1367))=TRUE,IF(Search!$U$5="N","N",1),""))</f>
        <v/>
      </c>
      <c r="Y1367" s="9" t="str">
        <f>IF(Search!$U$6="","",IF($AY1367&lt;Search!$U$6,"",1))</f>
        <v/>
      </c>
      <c r="Z1367" s="9" t="str">
        <f>IF(Search!$R$4="","",IF(Inventory!$BA1367&lt;Search!$R$4,"",1))</f>
        <v/>
      </c>
      <c r="AA1367" s="9" t="str">
        <f>IF(Search!$R$5="","",IF($BA1367&gt;Search!$R$5,"",1))</f>
        <v/>
      </c>
      <c r="AB1367" s="9" t="str">
        <f>IF(Search!$R$6="","",IF($BB1367&lt;Search!$R$6,"",1))</f>
        <v/>
      </c>
      <c r="AC1367" s="9" t="str">
        <f>IF(Search!$R$7="","",IF($BB1367&lt;Search!$R$7,"",1))</f>
        <v/>
      </c>
      <c r="AD1367" s="45" t="str">
        <f>IF(COUNTIF($A1367:$AC1367,"n")&gt;0,"",IF(SUM($A1367:$AC1367)=COUNTA(Search!$C$4:$C$8,Search!$F$4:$F$8,Search!$I$4:$I$6,Search!$I$8,Search!$L$4:$L$8,Search!$O$4:$O$8,Search!$R$4:$R$7,Search!$U$4:$U$7)-COUNTIF(Search!$C$4:$U$7,"n"),1+LARGE($AD$1:AD1366,1),""))</f>
        <v/>
      </c>
      <c r="AE1367" s="45" t="str">
        <f t="shared" si="66"/>
        <v/>
      </c>
      <c r="AF1367" s="45" t="str">
        <f>IF(AD1367="","",COUNTIF($AE$1:$AE1366,$AE1367)+RANK($AE1367,$AE$2:$AE$10540,1))</f>
        <v/>
      </c>
      <c r="AG1367" s="45" t="str">
        <f t="shared" si="67"/>
        <v/>
      </c>
      <c r="AH1367" s="45" t="str">
        <f>IF($AD1367="","",COUNTIF($AG$1:$AG1366,$AG1367)+RANK($AG1367,$AG$1:$AG$10539,0))</f>
        <v/>
      </c>
      <c r="AI1367" s="10" t="str">
        <f t="shared" si="68"/>
        <v>2009-10 SP Game Used Authentic Fabrics #AFJF Johan Franzen    Jersey /   $</v>
      </c>
      <c r="AJ1367" s="11">
        <v>2009</v>
      </c>
      <c r="AK1367" s="17">
        <v>10</v>
      </c>
      <c r="AL1367" s="12" t="s">
        <v>905</v>
      </c>
      <c r="AM1367" s="10" t="s">
        <v>909</v>
      </c>
      <c r="AN1367" s="12" t="s">
        <v>910</v>
      </c>
      <c r="AO1367" s="9"/>
      <c r="AP1367" s="9"/>
      <c r="AQ1367" s="9"/>
      <c r="AR1367" s="14"/>
      <c r="AS1367" s="9"/>
      <c r="AT1367" s="9"/>
      <c r="AU1367" s="9" t="s">
        <v>18</v>
      </c>
      <c r="AV1367" s="13"/>
      <c r="AW1367" s="13"/>
      <c r="AX1367" s="9"/>
      <c r="AY1367" s="9"/>
      <c r="AZ1367" s="9"/>
      <c r="BA1367" s="33"/>
      <c r="BB1367" s="33"/>
      <c r="BC1367" s="36"/>
      <c r="BD1367" s="12" t="s">
        <v>1771</v>
      </c>
    </row>
    <row r="1368" spans="1:56" s="12" customFormat="1" x14ac:dyDescent="0.2">
      <c r="A1368" s="9" t="str">
        <f>IF(Search!$C$5="","",IF(COUNTA(Inventory!$AP1368)=1,1,""))</f>
        <v/>
      </c>
      <c r="B1368" s="9" t="str">
        <f>IF(Search!$C$4="","",IF(ISNUMBER(SEARCH(Search!$C$4,$AR1368))=TRUE,1,""))</f>
        <v/>
      </c>
      <c r="C1368" s="9" t="str">
        <f>IF(Search!$C$6="x",IF(COUNTA($AQ1368)=1,1,"N"),IF(COUNTA($AQ1368)=1,"N",""))</f>
        <v/>
      </c>
      <c r="D1368" s="9" t="str">
        <f>IF(Search!$O$8="","",IF(ISNUMBER(SEARCH(Search!$O$8,$BD1368))=TRUE,1,""))</f>
        <v/>
      </c>
      <c r="E1368" s="9" t="str">
        <f>IF(Search!$C$7="","",IF(ISNUMBER(SEARCH(Search!$C$7,$AN1368))=TRUE,1,""))</f>
        <v/>
      </c>
      <c r="F1368" s="9" t="str">
        <f>IF(Search!$C$8="","",IF(ISNUMBER(SEARCH(Search!$C$8,$AO1368))=TRUE,1,""))</f>
        <v/>
      </c>
      <c r="G1368" s="9" t="str">
        <f>IF(Search!$F$4="","",IF(Inventory!$AJ1368&lt;Search!$F$4,"",1))</f>
        <v/>
      </c>
      <c r="H1368" s="9" t="str">
        <f>IF(Search!$F$5="","",IF(Inventory!$AJ1368&gt;Search!$F$5,"",1))</f>
        <v/>
      </c>
      <c r="I1368" s="9" t="str">
        <f>IF(Search!$F$7="","",IF(Search!$F$8="",IF(ISNUMBER(SEARCH(Search!$F$7,$AL1368))=TRUE,1,""),""))</f>
        <v/>
      </c>
      <c r="J1368" s="9" t="str">
        <f>IF($AL1368=Search!$F$8,1,"")</f>
        <v/>
      </c>
      <c r="K1368" s="9" t="str">
        <f>IF(Search!$I$4="","",IF(COUNTA($AS1368)=1,IF(Search!$I$4="N","N",1),""))</f>
        <v/>
      </c>
      <c r="L1368" s="9" t="str">
        <f>IF(Search!$I$5="","",IF($AS1368="RC",1,""))</f>
        <v/>
      </c>
      <c r="M1368" s="9" t="str">
        <f>IF(Search!$I$6="","",IF($AS1368="RCP",1,""))</f>
        <v/>
      </c>
      <c r="N1368" s="9" t="str">
        <f>IF(Search!$I$8="","",IF(COUNTA($AT1368)=1,IF(Search!$I$8="N","N",1),""))</f>
        <v/>
      </c>
      <c r="O1368" s="9" t="str">
        <f>IF(Search!$L$4="","",IF(COUNTA($AU1368)=1,IF(Search!$L$4="N","N",1),""))</f>
        <v/>
      </c>
      <c r="P1368" s="9" t="str">
        <f>IF(Search!$L$5="","",IF(ISNUMBER(SEARCH("Jersey",$AU1368))=TRUE,IF(Search!$L$5="N","N",1),""))</f>
        <v/>
      </c>
      <c r="Q1368" s="9" t="str">
        <f>IF(Search!$L$6="","",IF(ISNUMBER(SEARCH("Patch",$AU1368))=TRUE,IF(Search!$L$6="N","N",1),""))</f>
        <v/>
      </c>
      <c r="R1368" s="9" t="str">
        <f>IF(Search!$L$7="","",IF(ISNUMBER(SEARCH("Shield",$AU1368))=TRUE,IF(Search!$L$7="N","N",1),""))</f>
        <v/>
      </c>
      <c r="S1368" s="9" t="str">
        <f>IF(Search!$L$8="","",IF(ISNUMBER(SEARCH("Stick",$AU1368))=TRUE,IF(Search!$L$8="N","N",1),""))</f>
        <v/>
      </c>
      <c r="T1368" s="9" t="str">
        <f>IF(Search!$O$4="","",IF(COUNTA($AW1368)=1,IF(Search!$O$4="N","N",1),""))</f>
        <v/>
      </c>
      <c r="U1368" s="9" t="str">
        <f>IF(Search!$O$5="","",IF($AW1368="","",IF($AW1368&lt;Search!$O$5,"",1)))</f>
        <v/>
      </c>
      <c r="V1368" s="9" t="str">
        <f>IF(Search!$O$6="","",IF($AW1368="","",IF($AW1368&gt;Search!$O$6,"",1)))</f>
        <v/>
      </c>
      <c r="W1368" s="9" t="str">
        <f>IF(Search!$U$4="","",IF($AX1368="","",1))</f>
        <v/>
      </c>
      <c r="X1368" s="9" t="str">
        <f>IF(Search!$U$5="","",IF(ISNUMBER(SEARCH(Search!$U$5,$AX1368))=TRUE,IF(Search!$U$5="N","N",1),""))</f>
        <v/>
      </c>
      <c r="Y1368" s="9" t="str">
        <f>IF(Search!$U$6="","",IF($AY1368&lt;Search!$U$6,"",1))</f>
        <v/>
      </c>
      <c r="Z1368" s="9" t="str">
        <f>IF(Search!$R$4="","",IF(Inventory!$BA1368&lt;Search!$R$4,"",1))</f>
        <v/>
      </c>
      <c r="AA1368" s="9" t="str">
        <f>IF(Search!$R$5="","",IF($BA1368&gt;Search!$R$5,"",1))</f>
        <v/>
      </c>
      <c r="AB1368" s="9" t="str">
        <f>IF(Search!$R$6="","",IF($BB1368&lt;Search!$R$6,"",1))</f>
        <v/>
      </c>
      <c r="AC1368" s="9" t="str">
        <f>IF(Search!$R$7="","",IF($BB1368&lt;Search!$R$7,"",1))</f>
        <v/>
      </c>
      <c r="AD1368" s="45" t="str">
        <f>IF(COUNTIF($A1368:$AC1368,"n")&gt;0,"",IF(SUM($A1368:$AC1368)=COUNTA(Search!$C$4:$C$8,Search!$F$4:$F$8,Search!$I$4:$I$6,Search!$I$8,Search!$L$4:$L$8,Search!$O$4:$O$8,Search!$R$4:$R$7,Search!$U$4:$U$7)-COUNTIF(Search!$C$4:$U$7,"n"),1+LARGE($AD$1:AD1367,1),""))</f>
        <v/>
      </c>
      <c r="AE1368" s="45" t="str">
        <f t="shared" si="66"/>
        <v/>
      </c>
      <c r="AF1368" s="45" t="str">
        <f>IF(AD1368="","",COUNTIF($AE$1:$AE1367,$AE1368)+RANK($AE1368,$AE$2:$AE$10540,1))</f>
        <v/>
      </c>
      <c r="AG1368" s="45" t="str">
        <f t="shared" si="67"/>
        <v/>
      </c>
      <c r="AH1368" s="45" t="str">
        <f>IF($AD1368="","",COUNTIF($AG$1:$AG1367,$AG1368)+RANK($AG1368,$AG$1:$AG$10539,0))</f>
        <v/>
      </c>
      <c r="AI1368" s="10" t="str">
        <f t="shared" si="68"/>
        <v>2009-10 SP Game Used Authentic Fabrics #AFMR Mike Richards    Jersey /   $</v>
      </c>
      <c r="AJ1368" s="11">
        <v>2009</v>
      </c>
      <c r="AK1368" s="17">
        <v>10</v>
      </c>
      <c r="AL1368" s="12" t="s">
        <v>905</v>
      </c>
      <c r="AM1368" s="10" t="s">
        <v>919</v>
      </c>
      <c r="AN1368" s="12" t="s">
        <v>555</v>
      </c>
      <c r="AO1368" s="9"/>
      <c r="AP1368" s="9"/>
      <c r="AQ1368" s="9"/>
      <c r="AR1368" s="14"/>
      <c r="AS1368" s="9"/>
      <c r="AT1368" s="9"/>
      <c r="AU1368" s="9" t="s">
        <v>18</v>
      </c>
      <c r="AV1368" s="13"/>
      <c r="AW1368" s="13"/>
      <c r="AX1368" s="9"/>
      <c r="AY1368" s="9"/>
      <c r="AZ1368" s="9"/>
      <c r="BA1368" s="33"/>
      <c r="BB1368" s="33"/>
      <c r="BC1368" s="36"/>
      <c r="BD1368" s="12" t="s">
        <v>1771</v>
      </c>
    </row>
    <row r="1369" spans="1:56" s="12" customFormat="1" x14ac:dyDescent="0.2">
      <c r="A1369" s="9" t="str">
        <f>IF(Search!$C$5="","",IF(COUNTA(Inventory!$AP1369)=1,1,""))</f>
        <v/>
      </c>
      <c r="B1369" s="9" t="str">
        <f>IF(Search!$C$4="","",IF(ISNUMBER(SEARCH(Search!$C$4,$AR1369))=TRUE,1,""))</f>
        <v/>
      </c>
      <c r="C1369" s="9" t="str">
        <f>IF(Search!$C$6="x",IF(COUNTA($AQ1369)=1,1,"N"),IF(COUNTA($AQ1369)=1,"N",""))</f>
        <v/>
      </c>
      <c r="D1369" s="9" t="str">
        <f>IF(Search!$O$8="","",IF(ISNUMBER(SEARCH(Search!$O$8,$BD1369))=TRUE,1,""))</f>
        <v/>
      </c>
      <c r="E1369" s="9" t="str">
        <f>IF(Search!$C$7="","",IF(ISNUMBER(SEARCH(Search!$C$7,$AN1369))=TRUE,1,""))</f>
        <v/>
      </c>
      <c r="F1369" s="9" t="str">
        <f>IF(Search!$C$8="","",IF(ISNUMBER(SEARCH(Search!$C$8,$AO1369))=TRUE,1,""))</f>
        <v/>
      </c>
      <c r="G1369" s="9" t="str">
        <f>IF(Search!$F$4="","",IF(Inventory!$AJ1369&lt;Search!$F$4,"",1))</f>
        <v/>
      </c>
      <c r="H1369" s="9" t="str">
        <f>IF(Search!$F$5="","",IF(Inventory!$AJ1369&gt;Search!$F$5,"",1))</f>
        <v/>
      </c>
      <c r="I1369" s="9" t="str">
        <f>IF(Search!$F$7="","",IF(Search!$F$8="",IF(ISNUMBER(SEARCH(Search!$F$7,$AL1369))=TRUE,1,""),""))</f>
        <v/>
      </c>
      <c r="J1369" s="9" t="str">
        <f>IF($AL1369=Search!$F$8,1,"")</f>
        <v/>
      </c>
      <c r="K1369" s="9" t="str">
        <f>IF(Search!$I$4="","",IF(COUNTA($AS1369)=1,IF(Search!$I$4="N","N",1),""))</f>
        <v/>
      </c>
      <c r="L1369" s="9" t="str">
        <f>IF(Search!$I$5="","",IF($AS1369="RC",1,""))</f>
        <v/>
      </c>
      <c r="M1369" s="9" t="str">
        <f>IF(Search!$I$6="","",IF($AS1369="RCP",1,""))</f>
        <v/>
      </c>
      <c r="N1369" s="9" t="str">
        <f>IF(Search!$I$8="","",IF(COUNTA($AT1369)=1,IF(Search!$I$8="N","N",1),""))</f>
        <v/>
      </c>
      <c r="O1369" s="9" t="str">
        <f>IF(Search!$L$4="","",IF(COUNTA($AU1369)=1,IF(Search!$L$4="N","N",1),""))</f>
        <v/>
      </c>
      <c r="P1369" s="9" t="str">
        <f>IF(Search!$L$5="","",IF(ISNUMBER(SEARCH("Jersey",$AU1369))=TRUE,IF(Search!$L$5="N","N",1),""))</f>
        <v/>
      </c>
      <c r="Q1369" s="9" t="str">
        <f>IF(Search!$L$6="","",IF(ISNUMBER(SEARCH("Patch",$AU1369))=TRUE,IF(Search!$L$6="N","N",1),""))</f>
        <v/>
      </c>
      <c r="R1369" s="9" t="str">
        <f>IF(Search!$L$7="","",IF(ISNUMBER(SEARCH("Shield",$AU1369))=TRUE,IF(Search!$L$7="N","N",1),""))</f>
        <v/>
      </c>
      <c r="S1369" s="9" t="str">
        <f>IF(Search!$L$8="","",IF(ISNUMBER(SEARCH("Stick",$AU1369))=TRUE,IF(Search!$L$8="N","N",1),""))</f>
        <v/>
      </c>
      <c r="T1369" s="9" t="str">
        <f>IF(Search!$O$4="","",IF(COUNTA($AW1369)=1,IF(Search!$O$4="N","N",1),""))</f>
        <v/>
      </c>
      <c r="U1369" s="9" t="str">
        <f>IF(Search!$O$5="","",IF($AW1369="","",IF($AW1369&lt;Search!$O$5,"",1)))</f>
        <v/>
      </c>
      <c r="V1369" s="9" t="str">
        <f>IF(Search!$O$6="","",IF($AW1369="","",IF($AW1369&gt;Search!$O$6,"",1)))</f>
        <v/>
      </c>
      <c r="W1369" s="9" t="str">
        <f>IF(Search!$U$4="","",IF($AX1369="","",1))</f>
        <v/>
      </c>
      <c r="X1369" s="9" t="str">
        <f>IF(Search!$U$5="","",IF(ISNUMBER(SEARCH(Search!$U$5,$AX1369))=TRUE,IF(Search!$U$5="N","N",1),""))</f>
        <v/>
      </c>
      <c r="Y1369" s="9" t="str">
        <f>IF(Search!$U$6="","",IF($AY1369&lt;Search!$U$6,"",1))</f>
        <v/>
      </c>
      <c r="Z1369" s="9" t="str">
        <f>IF(Search!$R$4="","",IF(Inventory!$BA1369&lt;Search!$R$4,"",1))</f>
        <v/>
      </c>
      <c r="AA1369" s="9" t="str">
        <f>IF(Search!$R$5="","",IF($BA1369&gt;Search!$R$5,"",1))</f>
        <v/>
      </c>
      <c r="AB1369" s="9" t="str">
        <f>IF(Search!$R$6="","",IF($BB1369&lt;Search!$R$6,"",1))</f>
        <v/>
      </c>
      <c r="AC1369" s="9" t="str">
        <f>IF(Search!$R$7="","",IF($BB1369&lt;Search!$R$7,"",1))</f>
        <v/>
      </c>
      <c r="AD1369" s="45" t="str">
        <f>IF(COUNTIF($A1369:$AC1369,"n")&gt;0,"",IF(SUM($A1369:$AC1369)=COUNTA(Search!$C$4:$C$8,Search!$F$4:$F$8,Search!$I$4:$I$6,Search!$I$8,Search!$L$4:$L$8,Search!$O$4:$O$8,Search!$R$4:$R$7,Search!$U$4:$U$7)-COUNTIF(Search!$C$4:$U$7,"n"),1+LARGE($AD$1:AD1368,1),""))</f>
        <v/>
      </c>
      <c r="AE1369" s="45" t="str">
        <f t="shared" si="66"/>
        <v/>
      </c>
      <c r="AF1369" s="45" t="str">
        <f>IF(AD1369="","",COUNTIF($AE$1:$AE1368,$AE1369)+RANK($AE1369,$AE$2:$AE$10540,1))</f>
        <v/>
      </c>
      <c r="AG1369" s="45" t="str">
        <f t="shared" si="67"/>
        <v/>
      </c>
      <c r="AH1369" s="45" t="str">
        <f>IF($AD1369="","",COUNTIF($AG$1:$AG1368,$AG1369)+RANK($AG1369,$AG$1:$AG$10539,0))</f>
        <v/>
      </c>
      <c r="AI1369" s="10" t="str">
        <f t="shared" si="68"/>
        <v>2009-10 SP Game Used Authentic Fabrics #AFMT Marty Turco    Jersey /   $</v>
      </c>
      <c r="AJ1369" s="11">
        <v>2009</v>
      </c>
      <c r="AK1369" s="17">
        <v>10</v>
      </c>
      <c r="AL1369" s="12" t="s">
        <v>905</v>
      </c>
      <c r="AM1369" s="10" t="s">
        <v>916</v>
      </c>
      <c r="AN1369" s="12" t="s">
        <v>691</v>
      </c>
      <c r="AO1369" s="9"/>
      <c r="AP1369" s="9"/>
      <c r="AQ1369" s="9"/>
      <c r="AR1369" s="14"/>
      <c r="AS1369" s="9"/>
      <c r="AT1369" s="9"/>
      <c r="AU1369" s="9" t="s">
        <v>18</v>
      </c>
      <c r="AV1369" s="13"/>
      <c r="AW1369" s="13"/>
      <c r="AX1369" s="9"/>
      <c r="AY1369" s="9"/>
      <c r="AZ1369" s="9"/>
      <c r="BA1369" s="33"/>
      <c r="BB1369" s="33"/>
      <c r="BC1369" s="36"/>
      <c r="BD1369" s="12" t="s">
        <v>1771</v>
      </c>
    </row>
    <row r="1370" spans="1:56" s="12" customFormat="1" x14ac:dyDescent="0.2">
      <c r="A1370" s="9" t="str">
        <f>IF(Search!$C$5="","",IF(COUNTA(Inventory!$AP1370)=1,1,""))</f>
        <v/>
      </c>
      <c r="B1370" s="9" t="str">
        <f>IF(Search!$C$4="","",IF(ISNUMBER(SEARCH(Search!$C$4,$AR1370))=TRUE,1,""))</f>
        <v/>
      </c>
      <c r="C1370" s="9" t="str">
        <f>IF(Search!$C$6="x",IF(COUNTA($AQ1370)=1,1,"N"),IF(COUNTA($AQ1370)=1,"N",""))</f>
        <v/>
      </c>
      <c r="D1370" s="9" t="str">
        <f>IF(Search!$O$8="","",IF(ISNUMBER(SEARCH(Search!$O$8,$BD1370))=TRUE,1,""))</f>
        <v/>
      </c>
      <c r="E1370" s="9" t="str">
        <f>IF(Search!$C$7="","",IF(ISNUMBER(SEARCH(Search!$C$7,$AN1370))=TRUE,1,""))</f>
        <v/>
      </c>
      <c r="F1370" s="9" t="str">
        <f>IF(Search!$C$8="","",IF(ISNUMBER(SEARCH(Search!$C$8,$AO1370))=TRUE,1,""))</f>
        <v/>
      </c>
      <c r="G1370" s="9" t="str">
        <f>IF(Search!$F$4="","",IF(Inventory!$AJ1370&lt;Search!$F$4,"",1))</f>
        <v/>
      </c>
      <c r="H1370" s="9" t="str">
        <f>IF(Search!$F$5="","",IF(Inventory!$AJ1370&gt;Search!$F$5,"",1))</f>
        <v/>
      </c>
      <c r="I1370" s="9" t="str">
        <f>IF(Search!$F$7="","",IF(Search!$F$8="",IF(ISNUMBER(SEARCH(Search!$F$7,$AL1370))=TRUE,1,""),""))</f>
        <v/>
      </c>
      <c r="J1370" s="9" t="str">
        <f>IF($AL1370=Search!$F$8,1,"")</f>
        <v/>
      </c>
      <c r="K1370" s="9" t="str">
        <f>IF(Search!$I$4="","",IF(COUNTA($AS1370)=1,IF(Search!$I$4="N","N",1),""))</f>
        <v/>
      </c>
      <c r="L1370" s="9" t="str">
        <f>IF(Search!$I$5="","",IF($AS1370="RC",1,""))</f>
        <v/>
      </c>
      <c r="M1370" s="9" t="str">
        <f>IF(Search!$I$6="","",IF($AS1370="RCP",1,""))</f>
        <v/>
      </c>
      <c r="N1370" s="9" t="str">
        <f>IF(Search!$I$8="","",IF(COUNTA($AT1370)=1,IF(Search!$I$8="N","N",1),""))</f>
        <v/>
      </c>
      <c r="O1370" s="9" t="str">
        <f>IF(Search!$L$4="","",IF(COUNTA($AU1370)=1,IF(Search!$L$4="N","N",1),""))</f>
        <v/>
      </c>
      <c r="P1370" s="9" t="str">
        <f>IF(Search!$L$5="","",IF(ISNUMBER(SEARCH("Jersey",$AU1370))=TRUE,IF(Search!$L$5="N","N",1),""))</f>
        <v/>
      </c>
      <c r="Q1370" s="9" t="str">
        <f>IF(Search!$L$6="","",IF(ISNUMBER(SEARCH("Patch",$AU1370))=TRUE,IF(Search!$L$6="N","N",1),""))</f>
        <v/>
      </c>
      <c r="R1370" s="9" t="str">
        <f>IF(Search!$L$7="","",IF(ISNUMBER(SEARCH("Shield",$AU1370))=TRUE,IF(Search!$L$7="N","N",1),""))</f>
        <v/>
      </c>
      <c r="S1370" s="9" t="str">
        <f>IF(Search!$L$8="","",IF(ISNUMBER(SEARCH("Stick",$AU1370))=TRUE,IF(Search!$L$8="N","N",1),""))</f>
        <v/>
      </c>
      <c r="T1370" s="9" t="str">
        <f>IF(Search!$O$4="","",IF(COUNTA($AW1370)=1,IF(Search!$O$4="N","N",1),""))</f>
        <v/>
      </c>
      <c r="U1370" s="9" t="str">
        <f>IF(Search!$O$5="","",IF($AW1370="","",IF($AW1370&lt;Search!$O$5,"",1)))</f>
        <v/>
      </c>
      <c r="V1370" s="9" t="str">
        <f>IF(Search!$O$6="","",IF($AW1370="","",IF($AW1370&gt;Search!$O$6,"",1)))</f>
        <v/>
      </c>
      <c r="W1370" s="9" t="str">
        <f>IF(Search!$U$4="","",IF($AX1370="","",1))</f>
        <v/>
      </c>
      <c r="X1370" s="9" t="str">
        <f>IF(Search!$U$5="","",IF(ISNUMBER(SEARCH(Search!$U$5,$AX1370))=TRUE,IF(Search!$U$5="N","N",1),""))</f>
        <v/>
      </c>
      <c r="Y1370" s="9" t="str">
        <f>IF(Search!$U$6="","",IF($AY1370&lt;Search!$U$6,"",1))</f>
        <v/>
      </c>
      <c r="Z1370" s="9" t="str">
        <f>IF(Search!$R$4="","",IF(Inventory!$BA1370&lt;Search!$R$4,"",1))</f>
        <v/>
      </c>
      <c r="AA1370" s="9" t="str">
        <f>IF(Search!$R$5="","",IF($BA1370&gt;Search!$R$5,"",1))</f>
        <v/>
      </c>
      <c r="AB1370" s="9" t="str">
        <f>IF(Search!$R$6="","",IF($BB1370&lt;Search!$R$6,"",1))</f>
        <v/>
      </c>
      <c r="AC1370" s="9" t="str">
        <f>IF(Search!$R$7="","",IF($BB1370&lt;Search!$R$7,"",1))</f>
        <v/>
      </c>
      <c r="AD1370" s="45" t="str">
        <f>IF(COUNTIF($A1370:$AC1370,"n")&gt;0,"",IF(SUM($A1370:$AC1370)=COUNTA(Search!$C$4:$C$8,Search!$F$4:$F$8,Search!$I$4:$I$6,Search!$I$8,Search!$L$4:$L$8,Search!$O$4:$O$8,Search!$R$4:$R$7,Search!$U$4:$U$7)-COUNTIF(Search!$C$4:$U$7,"n"),1+LARGE($AD$1:AD1369,1),""))</f>
        <v/>
      </c>
      <c r="AE1370" s="45" t="str">
        <f t="shared" si="66"/>
        <v/>
      </c>
      <c r="AF1370" s="45" t="str">
        <f>IF(AD1370="","",COUNTIF($AE$1:$AE1369,$AE1370)+RANK($AE1370,$AE$2:$AE$10540,1))</f>
        <v/>
      </c>
      <c r="AG1370" s="45" t="str">
        <f t="shared" si="67"/>
        <v/>
      </c>
      <c r="AH1370" s="45" t="str">
        <f>IF($AD1370="","",COUNTIF($AG$1:$AG1369,$AG1370)+RANK($AG1370,$AG$1:$AG$10539,0))</f>
        <v/>
      </c>
      <c r="AI1370" s="10" t="str">
        <f t="shared" si="68"/>
        <v>2009-10 SP Game Used Authentic Fabrics #AFNB Nicklas Backstrom    Jersey /   $</v>
      </c>
      <c r="AJ1370" s="11">
        <v>2009</v>
      </c>
      <c r="AK1370" s="17">
        <v>10</v>
      </c>
      <c r="AL1370" s="12" t="s">
        <v>905</v>
      </c>
      <c r="AM1370" s="10" t="s">
        <v>917</v>
      </c>
      <c r="AN1370" s="12" t="s">
        <v>918</v>
      </c>
      <c r="AO1370" s="9"/>
      <c r="AP1370" s="9"/>
      <c r="AQ1370" s="9"/>
      <c r="AR1370" s="14"/>
      <c r="AS1370" s="9"/>
      <c r="AT1370" s="9"/>
      <c r="AU1370" s="9" t="s">
        <v>18</v>
      </c>
      <c r="AV1370" s="13"/>
      <c r="AW1370" s="13"/>
      <c r="AX1370" s="9"/>
      <c r="AY1370" s="9"/>
      <c r="AZ1370" s="9"/>
      <c r="BA1370" s="33"/>
      <c r="BB1370" s="33"/>
      <c r="BC1370" s="36"/>
      <c r="BD1370" s="12" t="s">
        <v>1771</v>
      </c>
    </row>
    <row r="1371" spans="1:56" s="12" customFormat="1" x14ac:dyDescent="0.2">
      <c r="A1371" s="9" t="str">
        <f>IF(Search!$C$5="","",IF(COUNTA(Inventory!$AP1371)=1,1,""))</f>
        <v/>
      </c>
      <c r="B1371" s="9" t="str">
        <f>IF(Search!$C$4="","",IF(ISNUMBER(SEARCH(Search!$C$4,$AR1371))=TRUE,1,""))</f>
        <v/>
      </c>
      <c r="C1371" s="9" t="str">
        <f>IF(Search!$C$6="x",IF(COUNTA($AQ1371)=1,1,"N"),IF(COUNTA($AQ1371)=1,"N",""))</f>
        <v/>
      </c>
      <c r="D1371" s="9" t="str">
        <f>IF(Search!$O$8="","",IF(ISNUMBER(SEARCH(Search!$O$8,$BD1371))=TRUE,1,""))</f>
        <v/>
      </c>
      <c r="E1371" s="9" t="str">
        <f>IF(Search!$C$7="","",IF(ISNUMBER(SEARCH(Search!$C$7,$AN1371))=TRUE,1,""))</f>
        <v/>
      </c>
      <c r="F1371" s="9" t="str">
        <f>IF(Search!$C$8="","",IF(ISNUMBER(SEARCH(Search!$C$8,$AO1371))=TRUE,1,""))</f>
        <v/>
      </c>
      <c r="G1371" s="9" t="str">
        <f>IF(Search!$F$4="","",IF(Inventory!$AJ1371&lt;Search!$F$4,"",1))</f>
        <v/>
      </c>
      <c r="H1371" s="9" t="str">
        <f>IF(Search!$F$5="","",IF(Inventory!$AJ1371&gt;Search!$F$5,"",1))</f>
        <v/>
      </c>
      <c r="I1371" s="9" t="str">
        <f>IF(Search!$F$7="","",IF(Search!$F$8="",IF(ISNUMBER(SEARCH(Search!$F$7,$AL1371))=TRUE,1,""),""))</f>
        <v/>
      </c>
      <c r="J1371" s="9" t="str">
        <f>IF($AL1371=Search!$F$8,1,"")</f>
        <v/>
      </c>
      <c r="K1371" s="9" t="str">
        <f>IF(Search!$I$4="","",IF(COUNTA($AS1371)=1,IF(Search!$I$4="N","N",1),""))</f>
        <v/>
      </c>
      <c r="L1371" s="9" t="str">
        <f>IF(Search!$I$5="","",IF($AS1371="RC",1,""))</f>
        <v/>
      </c>
      <c r="M1371" s="9" t="str">
        <f>IF(Search!$I$6="","",IF($AS1371="RCP",1,""))</f>
        <v/>
      </c>
      <c r="N1371" s="9" t="str">
        <f>IF(Search!$I$8="","",IF(COUNTA($AT1371)=1,IF(Search!$I$8="N","N",1),""))</f>
        <v/>
      </c>
      <c r="O1371" s="9" t="str">
        <f>IF(Search!$L$4="","",IF(COUNTA($AU1371)=1,IF(Search!$L$4="N","N",1),""))</f>
        <v/>
      </c>
      <c r="P1371" s="9" t="str">
        <f>IF(Search!$L$5="","",IF(ISNUMBER(SEARCH("Jersey",$AU1371))=TRUE,IF(Search!$L$5="N","N",1),""))</f>
        <v/>
      </c>
      <c r="Q1371" s="9" t="str">
        <f>IF(Search!$L$6="","",IF(ISNUMBER(SEARCH("Patch",$AU1371))=TRUE,IF(Search!$L$6="N","N",1),""))</f>
        <v/>
      </c>
      <c r="R1371" s="9" t="str">
        <f>IF(Search!$L$7="","",IF(ISNUMBER(SEARCH("Shield",$AU1371))=TRUE,IF(Search!$L$7="N","N",1),""))</f>
        <v/>
      </c>
      <c r="S1371" s="9" t="str">
        <f>IF(Search!$L$8="","",IF(ISNUMBER(SEARCH("Stick",$AU1371))=TRUE,IF(Search!$L$8="N","N",1),""))</f>
        <v/>
      </c>
      <c r="T1371" s="9" t="str">
        <f>IF(Search!$O$4="","",IF(COUNTA($AW1371)=1,IF(Search!$O$4="N","N",1),""))</f>
        <v/>
      </c>
      <c r="U1371" s="9" t="str">
        <f>IF(Search!$O$5="","",IF($AW1371="","",IF($AW1371&lt;Search!$O$5,"",1)))</f>
        <v/>
      </c>
      <c r="V1371" s="9" t="str">
        <f>IF(Search!$O$6="","",IF($AW1371="","",IF($AW1371&gt;Search!$O$6,"",1)))</f>
        <v/>
      </c>
      <c r="W1371" s="9" t="str">
        <f>IF(Search!$U$4="","",IF($AX1371="","",1))</f>
        <v/>
      </c>
      <c r="X1371" s="9" t="str">
        <f>IF(Search!$U$5="","",IF(ISNUMBER(SEARCH(Search!$U$5,$AX1371))=TRUE,IF(Search!$U$5="N","N",1),""))</f>
        <v/>
      </c>
      <c r="Y1371" s="9" t="str">
        <f>IF(Search!$U$6="","",IF($AY1371&lt;Search!$U$6,"",1))</f>
        <v/>
      </c>
      <c r="Z1371" s="9" t="str">
        <f>IF(Search!$R$4="","",IF(Inventory!$BA1371&lt;Search!$R$4,"",1))</f>
        <v/>
      </c>
      <c r="AA1371" s="9" t="str">
        <f>IF(Search!$R$5="","",IF($BA1371&gt;Search!$R$5,"",1))</f>
        <v/>
      </c>
      <c r="AB1371" s="9" t="str">
        <f>IF(Search!$R$6="","",IF($BB1371&lt;Search!$R$6,"",1))</f>
        <v/>
      </c>
      <c r="AC1371" s="9" t="str">
        <f>IF(Search!$R$7="","",IF($BB1371&lt;Search!$R$7,"",1))</f>
        <v/>
      </c>
      <c r="AD1371" s="45" t="str">
        <f>IF(COUNTIF($A1371:$AC1371,"n")&gt;0,"",IF(SUM($A1371:$AC1371)=COUNTA(Search!$C$4:$C$8,Search!$F$4:$F$8,Search!$I$4:$I$6,Search!$I$8,Search!$L$4:$L$8,Search!$O$4:$O$8,Search!$R$4:$R$7,Search!$U$4:$U$7)-COUNTIF(Search!$C$4:$U$7,"n"),1+LARGE($AD$1:AD1370,1),""))</f>
        <v/>
      </c>
      <c r="AE1371" s="45" t="str">
        <f t="shared" si="66"/>
        <v/>
      </c>
      <c r="AF1371" s="45" t="str">
        <f>IF(AD1371="","",COUNTIF($AE$1:$AE1370,$AE1371)+RANK($AE1371,$AE$2:$AE$10540,1))</f>
        <v/>
      </c>
      <c r="AG1371" s="45" t="str">
        <f t="shared" si="67"/>
        <v/>
      </c>
      <c r="AH1371" s="45" t="str">
        <f>IF($AD1371="","",COUNTIF($AG$1:$AG1370,$AG1371)+RANK($AG1371,$AG$1:$AG$10539,0))</f>
        <v/>
      </c>
      <c r="AI1371" s="10" t="str">
        <f t="shared" si="68"/>
        <v>2009-10 SP Game Used Authentic Fabrics #AFNH Nathan Horton    Jersey /   $</v>
      </c>
      <c r="AJ1371" s="11">
        <v>2009</v>
      </c>
      <c r="AK1371" s="17">
        <v>10</v>
      </c>
      <c r="AL1371" s="12" t="s">
        <v>905</v>
      </c>
      <c r="AM1371" s="10" t="s">
        <v>920</v>
      </c>
      <c r="AN1371" s="12" t="s">
        <v>921</v>
      </c>
      <c r="AO1371" s="9"/>
      <c r="AP1371" s="9"/>
      <c r="AQ1371" s="9"/>
      <c r="AR1371" s="14"/>
      <c r="AS1371" s="9"/>
      <c r="AT1371" s="9"/>
      <c r="AU1371" s="9" t="s">
        <v>18</v>
      </c>
      <c r="AV1371" s="13"/>
      <c r="AW1371" s="13"/>
      <c r="AX1371" s="9"/>
      <c r="AY1371" s="9"/>
      <c r="AZ1371" s="9"/>
      <c r="BA1371" s="33"/>
      <c r="BB1371" s="33"/>
      <c r="BC1371" s="36"/>
      <c r="BD1371" s="12" t="s">
        <v>1771</v>
      </c>
    </row>
    <row r="1372" spans="1:56" s="12" customFormat="1" x14ac:dyDescent="0.2">
      <c r="A1372" s="9" t="str">
        <f>IF(Search!$C$5="","",IF(COUNTA(Inventory!$AP1372)=1,1,""))</f>
        <v/>
      </c>
      <c r="B1372" s="9" t="str">
        <f>IF(Search!$C$4="","",IF(ISNUMBER(SEARCH(Search!$C$4,$AR1372))=TRUE,1,""))</f>
        <v/>
      </c>
      <c r="C1372" s="9" t="str">
        <f>IF(Search!$C$6="x",IF(COUNTA($AQ1372)=1,1,"N"),IF(COUNTA($AQ1372)=1,"N",""))</f>
        <v/>
      </c>
      <c r="D1372" s="9" t="str">
        <f>IF(Search!$O$8="","",IF(ISNUMBER(SEARCH(Search!$O$8,$BD1372))=TRUE,1,""))</f>
        <v/>
      </c>
      <c r="E1372" s="9" t="str">
        <f>IF(Search!$C$7="","",IF(ISNUMBER(SEARCH(Search!$C$7,$AN1372))=TRUE,1,""))</f>
        <v/>
      </c>
      <c r="F1372" s="9" t="str">
        <f>IF(Search!$C$8="","",IF(ISNUMBER(SEARCH(Search!$C$8,$AO1372))=TRUE,1,""))</f>
        <v/>
      </c>
      <c r="G1372" s="9" t="str">
        <f>IF(Search!$F$4="","",IF(Inventory!$AJ1372&lt;Search!$F$4,"",1))</f>
        <v/>
      </c>
      <c r="H1372" s="9" t="str">
        <f>IF(Search!$F$5="","",IF(Inventory!$AJ1372&gt;Search!$F$5,"",1))</f>
        <v/>
      </c>
      <c r="I1372" s="9" t="str">
        <f>IF(Search!$F$7="","",IF(Search!$F$8="",IF(ISNUMBER(SEARCH(Search!$F$7,$AL1372))=TRUE,1,""),""))</f>
        <v/>
      </c>
      <c r="J1372" s="9" t="str">
        <f>IF($AL1372=Search!$F$8,1,"")</f>
        <v/>
      </c>
      <c r="K1372" s="9" t="str">
        <f>IF(Search!$I$4="","",IF(COUNTA($AS1372)=1,IF(Search!$I$4="N","N",1),""))</f>
        <v/>
      </c>
      <c r="L1372" s="9" t="str">
        <f>IF(Search!$I$5="","",IF($AS1372="RC",1,""))</f>
        <v/>
      </c>
      <c r="M1372" s="9" t="str">
        <f>IF(Search!$I$6="","",IF($AS1372="RCP",1,""))</f>
        <v/>
      </c>
      <c r="N1372" s="9" t="str">
        <f>IF(Search!$I$8="","",IF(COUNTA($AT1372)=1,IF(Search!$I$8="N","N",1),""))</f>
        <v/>
      </c>
      <c r="O1372" s="9" t="str">
        <f>IF(Search!$L$4="","",IF(COUNTA($AU1372)=1,IF(Search!$L$4="N","N",1),""))</f>
        <v/>
      </c>
      <c r="P1372" s="9" t="str">
        <f>IF(Search!$L$5="","",IF(ISNUMBER(SEARCH("Jersey",$AU1372))=TRUE,IF(Search!$L$5="N","N",1),""))</f>
        <v/>
      </c>
      <c r="Q1372" s="9" t="str">
        <f>IF(Search!$L$6="","",IF(ISNUMBER(SEARCH("Patch",$AU1372))=TRUE,IF(Search!$L$6="N","N",1),""))</f>
        <v/>
      </c>
      <c r="R1372" s="9" t="str">
        <f>IF(Search!$L$7="","",IF(ISNUMBER(SEARCH("Shield",$AU1372))=TRUE,IF(Search!$L$7="N","N",1),""))</f>
        <v/>
      </c>
      <c r="S1372" s="9" t="str">
        <f>IF(Search!$L$8="","",IF(ISNUMBER(SEARCH("Stick",$AU1372))=TRUE,IF(Search!$L$8="N","N",1),""))</f>
        <v/>
      </c>
      <c r="T1372" s="9" t="str">
        <f>IF(Search!$O$4="","",IF(COUNTA($AW1372)=1,IF(Search!$O$4="N","N",1),""))</f>
        <v/>
      </c>
      <c r="U1372" s="9" t="str">
        <f>IF(Search!$O$5="","",IF($AW1372="","",IF($AW1372&lt;Search!$O$5,"",1)))</f>
        <v/>
      </c>
      <c r="V1372" s="9" t="str">
        <f>IF(Search!$O$6="","",IF($AW1372="","",IF($AW1372&gt;Search!$O$6,"",1)))</f>
        <v/>
      </c>
      <c r="W1372" s="9" t="str">
        <f>IF(Search!$U$4="","",IF($AX1372="","",1))</f>
        <v/>
      </c>
      <c r="X1372" s="9" t="str">
        <f>IF(Search!$U$5="","",IF(ISNUMBER(SEARCH(Search!$U$5,$AX1372))=TRUE,IF(Search!$U$5="N","N",1),""))</f>
        <v/>
      </c>
      <c r="Y1372" s="9" t="str">
        <f>IF(Search!$U$6="","",IF($AY1372&lt;Search!$U$6,"",1))</f>
        <v/>
      </c>
      <c r="Z1372" s="9" t="str">
        <f>IF(Search!$R$4="","",IF(Inventory!$BA1372&lt;Search!$R$4,"",1))</f>
        <v/>
      </c>
      <c r="AA1372" s="9" t="str">
        <f>IF(Search!$R$5="","",IF($BA1372&gt;Search!$R$5,"",1))</f>
        <v/>
      </c>
      <c r="AB1372" s="9" t="str">
        <f>IF(Search!$R$6="","",IF($BB1372&lt;Search!$R$6,"",1))</f>
        <v/>
      </c>
      <c r="AC1372" s="9" t="str">
        <f>IF(Search!$R$7="","",IF($BB1372&lt;Search!$R$7,"",1))</f>
        <v/>
      </c>
      <c r="AD1372" s="45" t="str">
        <f>IF(COUNTIF($A1372:$AC1372,"n")&gt;0,"",IF(SUM($A1372:$AC1372)=COUNTA(Search!$C$4:$C$8,Search!$F$4:$F$8,Search!$I$4:$I$6,Search!$I$8,Search!$L$4:$L$8,Search!$O$4:$O$8,Search!$R$4:$R$7,Search!$U$4:$U$7)-COUNTIF(Search!$C$4:$U$7,"n"),1+LARGE($AD$1:AD1371,1),""))</f>
        <v/>
      </c>
      <c r="AE1372" s="45" t="str">
        <f t="shared" si="66"/>
        <v/>
      </c>
      <c r="AF1372" s="45" t="str">
        <f>IF(AD1372="","",COUNTIF($AE$1:$AE1371,$AE1372)+RANK($AE1372,$AE$2:$AE$10540,1))</f>
        <v/>
      </c>
      <c r="AG1372" s="45" t="str">
        <f t="shared" si="67"/>
        <v/>
      </c>
      <c r="AH1372" s="45" t="str">
        <f>IF($AD1372="","",COUNTIF($AG$1:$AG1371,$AG1372)+RANK($AG1372,$AG$1:$AG$10539,0))</f>
        <v/>
      </c>
      <c r="AI1372" s="10" t="str">
        <f t="shared" si="68"/>
        <v>2009-10 SP Game Used Authentic Fabrics #AFPB Patrik Berglund    Jersey /   $</v>
      </c>
      <c r="AJ1372" s="11">
        <v>2009</v>
      </c>
      <c r="AK1372" s="17">
        <v>10</v>
      </c>
      <c r="AL1372" s="12" t="s">
        <v>905</v>
      </c>
      <c r="AM1372" s="10" t="s">
        <v>912</v>
      </c>
      <c r="AN1372" s="12" t="s">
        <v>913</v>
      </c>
      <c r="AO1372" s="9"/>
      <c r="AP1372" s="9"/>
      <c r="AQ1372" s="9"/>
      <c r="AR1372" s="14"/>
      <c r="AS1372" s="9"/>
      <c r="AT1372" s="9"/>
      <c r="AU1372" s="9" t="s">
        <v>18</v>
      </c>
      <c r="AV1372" s="13"/>
      <c r="AW1372" s="13"/>
      <c r="AX1372" s="9"/>
      <c r="AY1372" s="9"/>
      <c r="AZ1372" s="9"/>
      <c r="BA1372" s="33"/>
      <c r="BB1372" s="33"/>
      <c r="BC1372" s="36"/>
      <c r="BD1372" s="12" t="s">
        <v>1771</v>
      </c>
    </row>
    <row r="1373" spans="1:56" s="12" customFormat="1" x14ac:dyDescent="0.2">
      <c r="A1373" s="9" t="str">
        <f>IF(Search!$C$5="","",IF(COUNTA(Inventory!$AP1373)=1,1,""))</f>
        <v/>
      </c>
      <c r="B1373" s="9" t="str">
        <f>IF(Search!$C$4="","",IF(ISNUMBER(SEARCH(Search!$C$4,$AR1373))=TRUE,1,""))</f>
        <v/>
      </c>
      <c r="C1373" s="9" t="str">
        <f>IF(Search!$C$6="x",IF(COUNTA($AQ1373)=1,1,"N"),IF(COUNTA($AQ1373)=1,"N",""))</f>
        <v/>
      </c>
      <c r="D1373" s="9" t="str">
        <f>IF(Search!$O$8="","",IF(ISNUMBER(SEARCH(Search!$O$8,$BD1373))=TRUE,1,""))</f>
        <v/>
      </c>
      <c r="E1373" s="9" t="str">
        <f>IF(Search!$C$7="","",IF(ISNUMBER(SEARCH(Search!$C$7,$AN1373))=TRUE,1,""))</f>
        <v/>
      </c>
      <c r="F1373" s="9" t="str">
        <f>IF(Search!$C$8="","",IF(ISNUMBER(SEARCH(Search!$C$8,$AO1373))=TRUE,1,""))</f>
        <v/>
      </c>
      <c r="G1373" s="9" t="str">
        <f>IF(Search!$F$4="","",IF(Inventory!$AJ1373&lt;Search!$F$4,"",1))</f>
        <v/>
      </c>
      <c r="H1373" s="9" t="str">
        <f>IF(Search!$F$5="","",IF(Inventory!$AJ1373&gt;Search!$F$5,"",1))</f>
        <v/>
      </c>
      <c r="I1373" s="9" t="str">
        <f>IF(Search!$F$7="","",IF(Search!$F$8="",IF(ISNUMBER(SEARCH(Search!$F$7,$AL1373))=TRUE,1,""),""))</f>
        <v/>
      </c>
      <c r="J1373" s="9" t="str">
        <f>IF($AL1373=Search!$F$8,1,"")</f>
        <v/>
      </c>
      <c r="K1373" s="9" t="str">
        <f>IF(Search!$I$4="","",IF(COUNTA($AS1373)=1,IF(Search!$I$4="N","N",1),""))</f>
        <v/>
      </c>
      <c r="L1373" s="9" t="str">
        <f>IF(Search!$I$5="","",IF($AS1373="RC",1,""))</f>
        <v/>
      </c>
      <c r="M1373" s="9" t="str">
        <f>IF(Search!$I$6="","",IF($AS1373="RCP",1,""))</f>
        <v/>
      </c>
      <c r="N1373" s="9" t="str">
        <f>IF(Search!$I$8="","",IF(COUNTA($AT1373)=1,IF(Search!$I$8="N","N",1),""))</f>
        <v/>
      </c>
      <c r="O1373" s="9" t="str">
        <f>IF(Search!$L$4="","",IF(COUNTA($AU1373)=1,IF(Search!$L$4="N","N",1),""))</f>
        <v/>
      </c>
      <c r="P1373" s="9" t="str">
        <f>IF(Search!$L$5="","",IF(ISNUMBER(SEARCH("Jersey",$AU1373))=TRUE,IF(Search!$L$5="N","N",1),""))</f>
        <v/>
      </c>
      <c r="Q1373" s="9" t="str">
        <f>IF(Search!$L$6="","",IF(ISNUMBER(SEARCH("Patch",$AU1373))=TRUE,IF(Search!$L$6="N","N",1),""))</f>
        <v/>
      </c>
      <c r="R1373" s="9" t="str">
        <f>IF(Search!$L$7="","",IF(ISNUMBER(SEARCH("Shield",$AU1373))=TRUE,IF(Search!$L$7="N","N",1),""))</f>
        <v/>
      </c>
      <c r="S1373" s="9" t="str">
        <f>IF(Search!$L$8="","",IF(ISNUMBER(SEARCH("Stick",$AU1373))=TRUE,IF(Search!$L$8="N","N",1),""))</f>
        <v/>
      </c>
      <c r="T1373" s="9" t="str">
        <f>IF(Search!$O$4="","",IF(COUNTA($AW1373)=1,IF(Search!$O$4="N","N",1),""))</f>
        <v/>
      </c>
      <c r="U1373" s="9" t="str">
        <f>IF(Search!$O$5="","",IF($AW1373="","",IF($AW1373&lt;Search!$O$5,"",1)))</f>
        <v/>
      </c>
      <c r="V1373" s="9" t="str">
        <f>IF(Search!$O$6="","",IF($AW1373="","",IF($AW1373&gt;Search!$O$6,"",1)))</f>
        <v/>
      </c>
      <c r="W1373" s="9" t="str">
        <f>IF(Search!$U$4="","",IF($AX1373="","",1))</f>
        <v/>
      </c>
      <c r="X1373" s="9" t="str">
        <f>IF(Search!$U$5="","",IF(ISNUMBER(SEARCH(Search!$U$5,$AX1373))=TRUE,IF(Search!$U$5="N","N",1),""))</f>
        <v/>
      </c>
      <c r="Y1373" s="9" t="str">
        <f>IF(Search!$U$6="","",IF($AY1373&lt;Search!$U$6,"",1))</f>
        <v/>
      </c>
      <c r="Z1373" s="9" t="str">
        <f>IF(Search!$R$4="","",IF(Inventory!$BA1373&lt;Search!$R$4,"",1))</f>
        <v/>
      </c>
      <c r="AA1373" s="9" t="str">
        <f>IF(Search!$R$5="","",IF($BA1373&gt;Search!$R$5,"",1))</f>
        <v/>
      </c>
      <c r="AB1373" s="9" t="str">
        <f>IF(Search!$R$6="","",IF($BB1373&lt;Search!$R$6,"",1))</f>
        <v/>
      </c>
      <c r="AC1373" s="9" t="str">
        <f>IF(Search!$R$7="","",IF($BB1373&lt;Search!$R$7,"",1))</f>
        <v/>
      </c>
      <c r="AD1373" s="45" t="str">
        <f>IF(COUNTIF($A1373:$AC1373,"n")&gt;0,"",IF(SUM($A1373:$AC1373)=COUNTA(Search!$C$4:$C$8,Search!$F$4:$F$8,Search!$I$4:$I$6,Search!$I$8,Search!$L$4:$L$8,Search!$O$4:$O$8,Search!$R$4:$R$7,Search!$U$4:$U$7)-COUNTIF(Search!$C$4:$U$7,"n"),1+LARGE($AD$1:AD1372,1),""))</f>
        <v/>
      </c>
      <c r="AE1373" s="45" t="str">
        <f t="shared" si="66"/>
        <v/>
      </c>
      <c r="AF1373" s="45" t="str">
        <f>IF(AD1373="","",COUNTIF($AE$1:$AE1372,$AE1373)+RANK($AE1373,$AE$2:$AE$10540,1))</f>
        <v/>
      </c>
      <c r="AG1373" s="45" t="str">
        <f t="shared" si="67"/>
        <v/>
      </c>
      <c r="AH1373" s="45" t="str">
        <f>IF($AD1373="","",COUNTIF($AG$1:$AG1372,$AG1373)+RANK($AG1373,$AG$1:$AG$10539,0))</f>
        <v/>
      </c>
      <c r="AI1373" s="10" t="str">
        <f t="shared" si="68"/>
        <v>2009-10 SP Game Used Authentic Fabrics #AFSK Saku Koivu    Jersey /   $</v>
      </c>
      <c r="AJ1373" s="11">
        <v>2009</v>
      </c>
      <c r="AK1373" s="17">
        <v>10</v>
      </c>
      <c r="AL1373" s="12" t="s">
        <v>905</v>
      </c>
      <c r="AM1373" s="10" t="s">
        <v>911</v>
      </c>
      <c r="AN1373" s="12" t="s">
        <v>430</v>
      </c>
      <c r="AO1373" s="9"/>
      <c r="AP1373" s="9"/>
      <c r="AQ1373" s="9"/>
      <c r="AR1373" s="14"/>
      <c r="AS1373" s="9"/>
      <c r="AT1373" s="9"/>
      <c r="AU1373" s="9" t="s">
        <v>18</v>
      </c>
      <c r="AV1373" s="13"/>
      <c r="AW1373" s="13"/>
      <c r="AX1373" s="9"/>
      <c r="AY1373" s="9"/>
      <c r="AZ1373" s="9"/>
      <c r="BA1373" s="33"/>
      <c r="BB1373" s="33"/>
      <c r="BC1373" s="36"/>
      <c r="BD1373" s="12" t="s">
        <v>1771</v>
      </c>
    </row>
    <row r="1374" spans="1:56" s="12" customFormat="1" x14ac:dyDescent="0.2">
      <c r="A1374" s="9" t="str">
        <f>IF(Search!$C$5="","",IF(COUNTA(Inventory!$AP1374)=1,1,""))</f>
        <v/>
      </c>
      <c r="B1374" s="9" t="str">
        <f>IF(Search!$C$4="","",IF(ISNUMBER(SEARCH(Search!$C$4,$AR1374))=TRUE,1,""))</f>
        <v/>
      </c>
      <c r="C1374" s="9" t="str">
        <f>IF(Search!$C$6="x",IF(COUNTA($AQ1374)=1,1,"N"),IF(COUNTA($AQ1374)=1,"N",""))</f>
        <v/>
      </c>
      <c r="D1374" s="9" t="str">
        <f>IF(Search!$O$8="","",IF(ISNUMBER(SEARCH(Search!$O$8,$BD1374))=TRUE,1,""))</f>
        <v/>
      </c>
      <c r="E1374" s="9" t="str">
        <f>IF(Search!$C$7="","",IF(ISNUMBER(SEARCH(Search!$C$7,$AN1374))=TRUE,1,""))</f>
        <v/>
      </c>
      <c r="F1374" s="9" t="str">
        <f>IF(Search!$C$8="","",IF(ISNUMBER(SEARCH(Search!$C$8,$AO1374))=TRUE,1,""))</f>
        <v/>
      </c>
      <c r="G1374" s="9" t="str">
        <f>IF(Search!$F$4="","",IF(Inventory!$AJ1374&lt;Search!$F$4,"",1))</f>
        <v/>
      </c>
      <c r="H1374" s="9" t="str">
        <f>IF(Search!$F$5="","",IF(Inventory!$AJ1374&gt;Search!$F$5,"",1))</f>
        <v/>
      </c>
      <c r="I1374" s="9" t="str">
        <f>IF(Search!$F$7="","",IF(Search!$F$8="",IF(ISNUMBER(SEARCH(Search!$F$7,$AL1374))=TRUE,1,""),""))</f>
        <v/>
      </c>
      <c r="J1374" s="9" t="str">
        <f>IF($AL1374=Search!$F$8,1,"")</f>
        <v/>
      </c>
      <c r="K1374" s="9" t="str">
        <f>IF(Search!$I$4="","",IF(COUNTA($AS1374)=1,IF(Search!$I$4="N","N",1),""))</f>
        <v/>
      </c>
      <c r="L1374" s="9" t="str">
        <f>IF(Search!$I$5="","",IF($AS1374="RC",1,""))</f>
        <v/>
      </c>
      <c r="M1374" s="9" t="str">
        <f>IF(Search!$I$6="","",IF($AS1374="RCP",1,""))</f>
        <v/>
      </c>
      <c r="N1374" s="9" t="str">
        <f>IF(Search!$I$8="","",IF(COUNTA($AT1374)=1,IF(Search!$I$8="N","N",1),""))</f>
        <v/>
      </c>
      <c r="O1374" s="9" t="str">
        <f>IF(Search!$L$4="","",IF(COUNTA($AU1374)=1,IF(Search!$L$4="N","N",1),""))</f>
        <v/>
      </c>
      <c r="P1374" s="9" t="str">
        <f>IF(Search!$L$5="","",IF(ISNUMBER(SEARCH("Jersey",$AU1374))=TRUE,IF(Search!$L$5="N","N",1),""))</f>
        <v/>
      </c>
      <c r="Q1374" s="9" t="str">
        <f>IF(Search!$L$6="","",IF(ISNUMBER(SEARCH("Patch",$AU1374))=TRUE,IF(Search!$L$6="N","N",1),""))</f>
        <v/>
      </c>
      <c r="R1374" s="9" t="str">
        <f>IF(Search!$L$7="","",IF(ISNUMBER(SEARCH("Shield",$AU1374))=TRUE,IF(Search!$L$7="N","N",1),""))</f>
        <v/>
      </c>
      <c r="S1374" s="9" t="str">
        <f>IF(Search!$L$8="","",IF(ISNUMBER(SEARCH("Stick",$AU1374))=TRUE,IF(Search!$L$8="N","N",1),""))</f>
        <v/>
      </c>
      <c r="T1374" s="9" t="str">
        <f>IF(Search!$O$4="","",IF(COUNTA($AW1374)=1,IF(Search!$O$4="N","N",1),""))</f>
        <v/>
      </c>
      <c r="U1374" s="9" t="str">
        <f>IF(Search!$O$5="","",IF($AW1374="","",IF($AW1374&lt;Search!$O$5,"",1)))</f>
        <v/>
      </c>
      <c r="V1374" s="9" t="str">
        <f>IF(Search!$O$6="","",IF($AW1374="","",IF($AW1374&gt;Search!$O$6,"",1)))</f>
        <v/>
      </c>
      <c r="W1374" s="9" t="str">
        <f>IF(Search!$U$4="","",IF($AX1374="","",1))</f>
        <v/>
      </c>
      <c r="X1374" s="9" t="str">
        <f>IF(Search!$U$5="","",IF(ISNUMBER(SEARCH(Search!$U$5,$AX1374))=TRUE,IF(Search!$U$5="N","N",1),""))</f>
        <v/>
      </c>
      <c r="Y1374" s="9" t="str">
        <f>IF(Search!$U$6="","",IF($AY1374&lt;Search!$U$6,"",1))</f>
        <v/>
      </c>
      <c r="Z1374" s="9" t="str">
        <f>IF(Search!$R$4="","",IF(Inventory!$BA1374&lt;Search!$R$4,"",1))</f>
        <v/>
      </c>
      <c r="AA1374" s="9" t="str">
        <f>IF(Search!$R$5="","",IF($BA1374&gt;Search!$R$5,"",1))</f>
        <v/>
      </c>
      <c r="AB1374" s="9" t="str">
        <f>IF(Search!$R$6="","",IF($BB1374&lt;Search!$R$6,"",1))</f>
        <v/>
      </c>
      <c r="AC1374" s="9" t="str">
        <f>IF(Search!$R$7="","",IF($BB1374&lt;Search!$R$7,"",1))</f>
        <v/>
      </c>
      <c r="AD1374" s="45" t="str">
        <f>IF(COUNTIF($A1374:$AC1374,"n")&gt;0,"",IF(SUM($A1374:$AC1374)=COUNTA(Search!$C$4:$C$8,Search!$F$4:$F$8,Search!$I$4:$I$6,Search!$I$8,Search!$L$4:$L$8,Search!$O$4:$O$8,Search!$R$4:$R$7,Search!$U$4:$U$7)-COUNTIF(Search!$C$4:$U$7,"n"),1+LARGE($AD$1:AD1373,1),""))</f>
        <v/>
      </c>
      <c r="AE1374" s="45" t="str">
        <f t="shared" si="66"/>
        <v/>
      </c>
      <c r="AF1374" s="45" t="str">
        <f>IF(AD1374="","",COUNTIF($AE$1:$AE1373,$AE1374)+RANK($AE1374,$AE$2:$AE$10540,1))</f>
        <v/>
      </c>
      <c r="AG1374" s="45" t="str">
        <f t="shared" si="67"/>
        <v/>
      </c>
      <c r="AH1374" s="45" t="str">
        <f>IF($AD1374="","",COUNTIF($AG$1:$AG1373,$AG1374)+RANK($AG1374,$AG$1:$AG$10539,0))</f>
        <v/>
      </c>
      <c r="AI1374" s="10" t="str">
        <f t="shared" si="68"/>
        <v>2009-10 SP Game Used Authentic Fabrics #AFVL Vincent Lecavalier    Jersey /   $</v>
      </c>
      <c r="AJ1374" s="11">
        <v>2009</v>
      </c>
      <c r="AK1374" s="17">
        <v>10</v>
      </c>
      <c r="AL1374" s="12" t="s">
        <v>905</v>
      </c>
      <c r="AM1374" s="10" t="s">
        <v>908</v>
      </c>
      <c r="AN1374" s="12" t="s">
        <v>474</v>
      </c>
      <c r="AO1374" s="9"/>
      <c r="AP1374" s="9"/>
      <c r="AQ1374" s="9"/>
      <c r="AR1374" s="14"/>
      <c r="AS1374" s="9"/>
      <c r="AT1374" s="9"/>
      <c r="AU1374" s="9" t="s">
        <v>18</v>
      </c>
      <c r="AV1374" s="13"/>
      <c r="AW1374" s="13"/>
      <c r="AX1374" s="9"/>
      <c r="AY1374" s="9"/>
      <c r="AZ1374" s="9"/>
      <c r="BA1374" s="33"/>
      <c r="BB1374" s="33"/>
      <c r="BC1374" s="36"/>
      <c r="BD1374" s="12" t="s">
        <v>1771</v>
      </c>
    </row>
    <row r="1375" spans="1:56" s="12" customFormat="1" x14ac:dyDescent="0.2">
      <c r="A1375" s="9" t="str">
        <f>IF(Search!$C$5="","",IF(COUNTA(Inventory!$AP1375)=1,1,""))</f>
        <v/>
      </c>
      <c r="B1375" s="9" t="str">
        <f>IF(Search!$C$4="","",IF(ISNUMBER(SEARCH(Search!$C$4,$AR1375))=TRUE,1,""))</f>
        <v/>
      </c>
      <c r="C1375" s="9" t="str">
        <f>IF(Search!$C$6="x",IF(COUNTA($AQ1375)=1,1,"N"),IF(COUNTA($AQ1375)=1,"N",""))</f>
        <v/>
      </c>
      <c r="D1375" s="9" t="str">
        <f>IF(Search!$O$8="","",IF(ISNUMBER(SEARCH(Search!$O$8,$BD1375))=TRUE,1,""))</f>
        <v/>
      </c>
      <c r="E1375" s="9" t="str">
        <f>IF(Search!$C$7="","",IF(ISNUMBER(SEARCH(Search!$C$7,$AN1375))=TRUE,1,""))</f>
        <v/>
      </c>
      <c r="F1375" s="9" t="str">
        <f>IF(Search!$C$8="","",IF(ISNUMBER(SEARCH(Search!$C$8,$AO1375))=TRUE,1,""))</f>
        <v/>
      </c>
      <c r="G1375" s="9" t="str">
        <f>IF(Search!$F$4="","",IF(Inventory!$AJ1375&lt;Search!$F$4,"",1))</f>
        <v/>
      </c>
      <c r="H1375" s="9" t="str">
        <f>IF(Search!$F$5="","",IF(Inventory!$AJ1375&gt;Search!$F$5,"",1))</f>
        <v/>
      </c>
      <c r="I1375" s="9" t="str">
        <f>IF(Search!$F$7="","",IF(Search!$F$8="",IF(ISNUMBER(SEARCH(Search!$F$7,$AL1375))=TRUE,1,""),""))</f>
        <v/>
      </c>
      <c r="J1375" s="9" t="str">
        <f>IF($AL1375=Search!$F$8,1,"")</f>
        <v/>
      </c>
      <c r="K1375" s="9" t="str">
        <f>IF(Search!$I$4="","",IF(COUNTA($AS1375)=1,IF(Search!$I$4="N","N",1),""))</f>
        <v/>
      </c>
      <c r="L1375" s="9" t="str">
        <f>IF(Search!$I$5="","",IF($AS1375="RC",1,""))</f>
        <v/>
      </c>
      <c r="M1375" s="9" t="str">
        <f>IF(Search!$I$6="","",IF($AS1375="RCP",1,""))</f>
        <v/>
      </c>
      <c r="N1375" s="9" t="str">
        <f>IF(Search!$I$8="","",IF(COUNTA($AT1375)=1,IF(Search!$I$8="N","N",1),""))</f>
        <v/>
      </c>
      <c r="O1375" s="9" t="str">
        <f>IF(Search!$L$4="","",IF(COUNTA($AU1375)=1,IF(Search!$L$4="N","N",1),""))</f>
        <v/>
      </c>
      <c r="P1375" s="9" t="str">
        <f>IF(Search!$L$5="","",IF(ISNUMBER(SEARCH("Jersey",$AU1375))=TRUE,IF(Search!$L$5="N","N",1),""))</f>
        <v/>
      </c>
      <c r="Q1375" s="9" t="str">
        <f>IF(Search!$L$6="","",IF(ISNUMBER(SEARCH("Patch",$AU1375))=TRUE,IF(Search!$L$6="N","N",1),""))</f>
        <v/>
      </c>
      <c r="R1375" s="9" t="str">
        <f>IF(Search!$L$7="","",IF(ISNUMBER(SEARCH("Shield",$AU1375))=TRUE,IF(Search!$L$7="N","N",1),""))</f>
        <v/>
      </c>
      <c r="S1375" s="9" t="str">
        <f>IF(Search!$L$8="","",IF(ISNUMBER(SEARCH("Stick",$AU1375))=TRUE,IF(Search!$L$8="N","N",1),""))</f>
        <v/>
      </c>
      <c r="T1375" s="9" t="str">
        <f>IF(Search!$O$4="","",IF(COUNTA($AW1375)=1,IF(Search!$O$4="N","N",1),""))</f>
        <v/>
      </c>
      <c r="U1375" s="9" t="str">
        <f>IF(Search!$O$5="","",IF($AW1375="","",IF($AW1375&lt;Search!$O$5,"",1)))</f>
        <v/>
      </c>
      <c r="V1375" s="9" t="str">
        <f>IF(Search!$O$6="","",IF($AW1375="","",IF($AW1375&gt;Search!$O$6,"",1)))</f>
        <v/>
      </c>
      <c r="W1375" s="9" t="str">
        <f>IF(Search!$U$4="","",IF($AX1375="","",1))</f>
        <v/>
      </c>
      <c r="X1375" s="9" t="str">
        <f>IF(Search!$U$5="","",IF(ISNUMBER(SEARCH(Search!$U$5,$AX1375))=TRUE,IF(Search!$U$5="N","N",1),""))</f>
        <v/>
      </c>
      <c r="Y1375" s="9" t="str">
        <f>IF(Search!$U$6="","",IF($AY1375&lt;Search!$U$6,"",1))</f>
        <v/>
      </c>
      <c r="Z1375" s="9" t="str">
        <f>IF(Search!$R$4="","",IF(Inventory!$BA1375&lt;Search!$R$4,"",1))</f>
        <v/>
      </c>
      <c r="AA1375" s="9" t="str">
        <f>IF(Search!$R$5="","",IF($BA1375&gt;Search!$R$5,"",1))</f>
        <v/>
      </c>
      <c r="AB1375" s="9" t="str">
        <f>IF(Search!$R$6="","",IF($BB1375&lt;Search!$R$6,"",1))</f>
        <v/>
      </c>
      <c r="AC1375" s="9" t="str">
        <f>IF(Search!$R$7="","",IF($BB1375&lt;Search!$R$7,"",1))</f>
        <v/>
      </c>
      <c r="AD1375" s="45" t="str">
        <f>IF(COUNTIF($A1375:$AC1375,"n")&gt;0,"",IF(SUM($A1375:$AC1375)=COUNTA(Search!$C$4:$C$8,Search!$F$4:$F$8,Search!$I$4:$I$6,Search!$I$8,Search!$L$4:$L$8,Search!$O$4:$O$8,Search!$R$4:$R$7,Search!$U$4:$U$7)-COUNTIF(Search!$C$4:$U$7,"n"),1+LARGE($AD$1:AD1374,1),""))</f>
        <v/>
      </c>
      <c r="AE1375" s="45" t="str">
        <f t="shared" si="66"/>
        <v/>
      </c>
      <c r="AF1375" s="45" t="str">
        <f>IF(AD1375="","",COUNTIF($AE$1:$AE1374,$AE1375)+RANK($AE1375,$AE$2:$AE$10540,1))</f>
        <v/>
      </c>
      <c r="AG1375" s="45" t="str">
        <f t="shared" si="67"/>
        <v/>
      </c>
      <c r="AH1375" s="45" t="str">
        <f>IF($AD1375="","",COUNTIF($AG$1:$AG1374,$AG1375)+RANK($AG1375,$AG$1:$AG$10539,0))</f>
        <v/>
      </c>
      <c r="AI1375" s="10" t="str">
        <f t="shared" si="68"/>
        <v>2009-10 SP Game Used Authentic Fabrics #AFVO Tomas Vokoun    Jersey /   $</v>
      </c>
      <c r="AJ1375" s="11">
        <v>2009</v>
      </c>
      <c r="AK1375" s="17">
        <v>10</v>
      </c>
      <c r="AL1375" s="12" t="s">
        <v>905</v>
      </c>
      <c r="AM1375" s="10" t="s">
        <v>744</v>
      </c>
      <c r="AN1375" s="12" t="s">
        <v>483</v>
      </c>
      <c r="AO1375" s="9"/>
      <c r="AP1375" s="9"/>
      <c r="AQ1375" s="9"/>
      <c r="AR1375" s="14"/>
      <c r="AS1375" s="9"/>
      <c r="AT1375" s="9"/>
      <c r="AU1375" s="9" t="s">
        <v>18</v>
      </c>
      <c r="AV1375" s="13"/>
      <c r="AW1375" s="13"/>
      <c r="AX1375" s="9"/>
      <c r="AY1375" s="9"/>
      <c r="AZ1375" s="9"/>
      <c r="BA1375" s="33"/>
      <c r="BB1375" s="33"/>
      <c r="BC1375" s="36"/>
      <c r="BD1375" s="12" t="s">
        <v>1771</v>
      </c>
    </row>
    <row r="1376" spans="1:56" s="12" customFormat="1" x14ac:dyDescent="0.2">
      <c r="A1376" s="9" t="str">
        <f>IF(Search!$C$5="","",IF(COUNTA(Inventory!$AP1376)=1,1,""))</f>
        <v/>
      </c>
      <c r="B1376" s="9" t="str">
        <f>IF(Search!$C$4="","",IF(ISNUMBER(SEARCH(Search!$C$4,$AR1376))=TRUE,1,""))</f>
        <v/>
      </c>
      <c r="C1376" s="9" t="str">
        <f>IF(Search!$C$6="x",IF(COUNTA($AQ1376)=1,1,"N"),IF(COUNTA($AQ1376)=1,"N",""))</f>
        <v/>
      </c>
      <c r="D1376" s="9" t="str">
        <f>IF(Search!$O$8="","",IF(ISNUMBER(SEARCH(Search!$O$8,$BD1376))=TRUE,1,""))</f>
        <v/>
      </c>
      <c r="E1376" s="9" t="str">
        <f>IF(Search!$C$7="","",IF(ISNUMBER(SEARCH(Search!$C$7,$AN1376))=TRUE,1,""))</f>
        <v/>
      </c>
      <c r="F1376" s="9" t="str">
        <f>IF(Search!$C$8="","",IF(ISNUMBER(SEARCH(Search!$C$8,$AO1376))=TRUE,1,""))</f>
        <v/>
      </c>
      <c r="G1376" s="9" t="str">
        <f>IF(Search!$F$4="","",IF(Inventory!$AJ1376&lt;Search!$F$4,"",1))</f>
        <v/>
      </c>
      <c r="H1376" s="9" t="str">
        <f>IF(Search!$F$5="","",IF(Inventory!$AJ1376&gt;Search!$F$5,"",1))</f>
        <v/>
      </c>
      <c r="I1376" s="9" t="str">
        <f>IF(Search!$F$7="","",IF(Search!$F$8="",IF(ISNUMBER(SEARCH(Search!$F$7,$AL1376))=TRUE,1,""),""))</f>
        <v/>
      </c>
      <c r="J1376" s="9" t="str">
        <f>IF($AL1376=Search!$F$8,1,"")</f>
        <v/>
      </c>
      <c r="K1376" s="9" t="str">
        <f>IF(Search!$I$4="","",IF(COUNTA($AS1376)=1,IF(Search!$I$4="N","N",1),""))</f>
        <v/>
      </c>
      <c r="L1376" s="9" t="str">
        <f>IF(Search!$I$5="","",IF($AS1376="RC",1,""))</f>
        <v/>
      </c>
      <c r="M1376" s="9" t="str">
        <f>IF(Search!$I$6="","",IF($AS1376="RCP",1,""))</f>
        <v/>
      </c>
      <c r="N1376" s="9" t="str">
        <f>IF(Search!$I$8="","",IF(COUNTA($AT1376)=1,IF(Search!$I$8="N","N",1),""))</f>
        <v/>
      </c>
      <c r="O1376" s="9" t="str">
        <f>IF(Search!$L$4="","",IF(COUNTA($AU1376)=1,IF(Search!$L$4="N","N",1),""))</f>
        <v/>
      </c>
      <c r="P1376" s="9" t="str">
        <f>IF(Search!$L$5="","",IF(ISNUMBER(SEARCH("Jersey",$AU1376))=TRUE,IF(Search!$L$5="N","N",1),""))</f>
        <v/>
      </c>
      <c r="Q1376" s="9" t="str">
        <f>IF(Search!$L$6="","",IF(ISNUMBER(SEARCH("Patch",$AU1376))=TRUE,IF(Search!$L$6="N","N",1),""))</f>
        <v/>
      </c>
      <c r="R1376" s="9" t="str">
        <f>IF(Search!$L$7="","",IF(ISNUMBER(SEARCH("Shield",$AU1376))=TRUE,IF(Search!$L$7="N","N",1),""))</f>
        <v/>
      </c>
      <c r="S1376" s="9" t="str">
        <f>IF(Search!$L$8="","",IF(ISNUMBER(SEARCH("Stick",$AU1376))=TRUE,IF(Search!$L$8="N","N",1),""))</f>
        <v/>
      </c>
      <c r="T1376" s="9" t="str">
        <f>IF(Search!$O$4="","",IF(COUNTA($AW1376)=1,IF(Search!$O$4="N","N",1),""))</f>
        <v/>
      </c>
      <c r="U1376" s="9" t="str">
        <f>IF(Search!$O$5="","",IF($AW1376="","",IF($AW1376&lt;Search!$O$5,"",1)))</f>
        <v/>
      </c>
      <c r="V1376" s="9" t="str">
        <f>IF(Search!$O$6="","",IF($AW1376="","",IF($AW1376&gt;Search!$O$6,"",1)))</f>
        <v/>
      </c>
      <c r="W1376" s="9" t="str">
        <f>IF(Search!$U$4="","",IF($AX1376="","",1))</f>
        <v/>
      </c>
      <c r="X1376" s="9" t="str">
        <f>IF(Search!$U$5="","",IF(ISNUMBER(SEARCH(Search!$U$5,$AX1376))=TRUE,IF(Search!$U$5="N","N",1),""))</f>
        <v/>
      </c>
      <c r="Y1376" s="9" t="str">
        <f>IF(Search!$U$6="","",IF($AY1376&lt;Search!$U$6,"",1))</f>
        <v/>
      </c>
      <c r="Z1376" s="9" t="str">
        <f>IF(Search!$R$4="","",IF(Inventory!$BA1376&lt;Search!$R$4,"",1))</f>
        <v/>
      </c>
      <c r="AA1376" s="9" t="str">
        <f>IF(Search!$R$5="","",IF($BA1376&gt;Search!$R$5,"",1))</f>
        <v/>
      </c>
      <c r="AB1376" s="9" t="str">
        <f>IF(Search!$R$6="","",IF($BB1376&lt;Search!$R$6,"",1))</f>
        <v/>
      </c>
      <c r="AC1376" s="9" t="str">
        <f>IF(Search!$R$7="","",IF($BB1376&lt;Search!$R$7,"",1))</f>
        <v/>
      </c>
      <c r="AD1376" s="45" t="str">
        <f>IF(COUNTIF($A1376:$AC1376,"n")&gt;0,"",IF(SUM($A1376:$AC1376)=COUNTA(Search!$C$4:$C$8,Search!$F$4:$F$8,Search!$I$4:$I$6,Search!$I$8,Search!$L$4:$L$8,Search!$O$4:$O$8,Search!$R$4:$R$7,Search!$U$4:$U$7)-COUNTIF(Search!$C$4:$U$7,"n"),1+LARGE($AD$1:AD1375,1),""))</f>
        <v/>
      </c>
      <c r="AE1376" s="45" t="str">
        <f t="shared" si="66"/>
        <v/>
      </c>
      <c r="AF1376" s="45" t="str">
        <f>IF(AD1376="","",COUNTIF($AE$1:$AE1375,$AE1376)+RANK($AE1376,$AE$2:$AE$10540,1))</f>
        <v/>
      </c>
      <c r="AG1376" s="45" t="str">
        <f t="shared" si="67"/>
        <v/>
      </c>
      <c r="AH1376" s="45" t="str">
        <f>IF($AD1376="","",COUNTIF($AG$1:$AG1375,$AG1376)+RANK($AG1376,$AG$1:$AG$10539,0))</f>
        <v/>
      </c>
      <c r="AI1376" s="10" t="str">
        <f t="shared" si="68"/>
        <v>2009-10 SP Game Used Authentic Fabrics Gold #AFDR Derek Roy    Jersey /50   $</v>
      </c>
      <c r="AJ1376" s="11">
        <v>2009</v>
      </c>
      <c r="AK1376" s="17">
        <v>10</v>
      </c>
      <c r="AL1376" s="12" t="s">
        <v>924</v>
      </c>
      <c r="AM1376" s="10" t="s">
        <v>925</v>
      </c>
      <c r="AN1376" s="12" t="s">
        <v>926</v>
      </c>
      <c r="AO1376" s="9"/>
      <c r="AP1376" s="9"/>
      <c r="AQ1376" s="9"/>
      <c r="AR1376" s="14"/>
      <c r="AS1376" s="9"/>
      <c r="AT1376" s="9"/>
      <c r="AU1376" s="9" t="s">
        <v>18</v>
      </c>
      <c r="AV1376" s="13"/>
      <c r="AW1376" s="13">
        <v>50</v>
      </c>
      <c r="AX1376" s="9"/>
      <c r="AY1376" s="9"/>
      <c r="AZ1376" s="9"/>
      <c r="BA1376" s="33"/>
      <c r="BB1376" s="33"/>
      <c r="BC1376" s="36"/>
      <c r="BD1376" s="12" t="s">
        <v>1771</v>
      </c>
    </row>
    <row r="1377" spans="1:56" s="12" customFormat="1" x14ac:dyDescent="0.2">
      <c r="A1377" s="9" t="str">
        <f>IF(Search!$C$5="","",IF(COUNTA(Inventory!$AP1377)=1,1,""))</f>
        <v/>
      </c>
      <c r="B1377" s="9" t="str">
        <f>IF(Search!$C$4="","",IF(ISNUMBER(SEARCH(Search!$C$4,$AR1377))=TRUE,1,""))</f>
        <v/>
      </c>
      <c r="C1377" s="9" t="str">
        <f>IF(Search!$C$6="x",IF(COUNTA($AQ1377)=1,1,"N"),IF(COUNTA($AQ1377)=1,"N",""))</f>
        <v/>
      </c>
      <c r="D1377" s="9" t="str">
        <f>IF(Search!$O$8="","",IF(ISNUMBER(SEARCH(Search!$O$8,$BD1377))=TRUE,1,""))</f>
        <v/>
      </c>
      <c r="E1377" s="9" t="str">
        <f>IF(Search!$C$7="","",IF(ISNUMBER(SEARCH(Search!$C$7,$AN1377))=TRUE,1,""))</f>
        <v/>
      </c>
      <c r="F1377" s="9" t="str">
        <f>IF(Search!$C$8="","",IF(ISNUMBER(SEARCH(Search!$C$8,$AO1377))=TRUE,1,""))</f>
        <v/>
      </c>
      <c r="G1377" s="9" t="str">
        <f>IF(Search!$F$4="","",IF(Inventory!$AJ1377&lt;Search!$F$4,"",1))</f>
        <v/>
      </c>
      <c r="H1377" s="9" t="str">
        <f>IF(Search!$F$5="","",IF(Inventory!$AJ1377&gt;Search!$F$5,"",1))</f>
        <v/>
      </c>
      <c r="I1377" s="9" t="str">
        <f>IF(Search!$F$7="","",IF(Search!$F$8="",IF(ISNUMBER(SEARCH(Search!$F$7,$AL1377))=TRUE,1,""),""))</f>
        <v/>
      </c>
      <c r="J1377" s="9" t="str">
        <f>IF($AL1377=Search!$F$8,1,"")</f>
        <v/>
      </c>
      <c r="K1377" s="9" t="str">
        <f>IF(Search!$I$4="","",IF(COUNTA($AS1377)=1,IF(Search!$I$4="N","N",1),""))</f>
        <v/>
      </c>
      <c r="L1377" s="9" t="str">
        <f>IF(Search!$I$5="","",IF($AS1377="RC",1,""))</f>
        <v/>
      </c>
      <c r="M1377" s="9" t="str">
        <f>IF(Search!$I$6="","",IF($AS1377="RCP",1,""))</f>
        <v/>
      </c>
      <c r="N1377" s="9" t="str">
        <f>IF(Search!$I$8="","",IF(COUNTA($AT1377)=1,IF(Search!$I$8="N","N",1),""))</f>
        <v/>
      </c>
      <c r="O1377" s="9" t="str">
        <f>IF(Search!$L$4="","",IF(COUNTA($AU1377)=1,IF(Search!$L$4="N","N",1),""))</f>
        <v/>
      </c>
      <c r="P1377" s="9" t="str">
        <f>IF(Search!$L$5="","",IF(ISNUMBER(SEARCH("Jersey",$AU1377))=TRUE,IF(Search!$L$5="N","N",1),""))</f>
        <v/>
      </c>
      <c r="Q1377" s="9" t="str">
        <f>IF(Search!$L$6="","",IF(ISNUMBER(SEARCH("Patch",$AU1377))=TRUE,IF(Search!$L$6="N","N",1),""))</f>
        <v/>
      </c>
      <c r="R1377" s="9" t="str">
        <f>IF(Search!$L$7="","",IF(ISNUMBER(SEARCH("Shield",$AU1377))=TRUE,IF(Search!$L$7="N","N",1),""))</f>
        <v/>
      </c>
      <c r="S1377" s="9" t="str">
        <f>IF(Search!$L$8="","",IF(ISNUMBER(SEARCH("Stick",$AU1377))=TRUE,IF(Search!$L$8="N","N",1),""))</f>
        <v/>
      </c>
      <c r="T1377" s="9" t="str">
        <f>IF(Search!$O$4="","",IF(COUNTA($AW1377)=1,IF(Search!$O$4="N","N",1),""))</f>
        <v/>
      </c>
      <c r="U1377" s="9" t="str">
        <f>IF(Search!$O$5="","",IF($AW1377="","",IF($AW1377&lt;Search!$O$5,"",1)))</f>
        <v/>
      </c>
      <c r="V1377" s="9" t="str">
        <f>IF(Search!$O$6="","",IF($AW1377="","",IF($AW1377&gt;Search!$O$6,"",1)))</f>
        <v/>
      </c>
      <c r="W1377" s="9" t="str">
        <f>IF(Search!$U$4="","",IF($AX1377="","",1))</f>
        <v/>
      </c>
      <c r="X1377" s="9" t="str">
        <f>IF(Search!$U$5="","",IF(ISNUMBER(SEARCH(Search!$U$5,$AX1377))=TRUE,IF(Search!$U$5="N","N",1),""))</f>
        <v/>
      </c>
      <c r="Y1377" s="9" t="str">
        <f>IF(Search!$U$6="","",IF($AY1377&lt;Search!$U$6,"",1))</f>
        <v/>
      </c>
      <c r="Z1377" s="9" t="str">
        <f>IF(Search!$R$4="","",IF(Inventory!$BA1377&lt;Search!$R$4,"",1))</f>
        <v/>
      </c>
      <c r="AA1377" s="9" t="str">
        <f>IF(Search!$R$5="","",IF($BA1377&gt;Search!$R$5,"",1))</f>
        <v/>
      </c>
      <c r="AB1377" s="9" t="str">
        <f>IF(Search!$R$6="","",IF($BB1377&lt;Search!$R$6,"",1))</f>
        <v/>
      </c>
      <c r="AC1377" s="9" t="str">
        <f>IF(Search!$R$7="","",IF($BB1377&lt;Search!$R$7,"",1))</f>
        <v/>
      </c>
      <c r="AD1377" s="45" t="str">
        <f>IF(COUNTIF($A1377:$AC1377,"n")&gt;0,"",IF(SUM($A1377:$AC1377)=COUNTA(Search!$C$4:$C$8,Search!$F$4:$F$8,Search!$I$4:$I$6,Search!$I$8,Search!$L$4:$L$8,Search!$O$4:$O$8,Search!$R$4:$R$7,Search!$U$4:$U$7)-COUNTIF(Search!$C$4:$U$7,"n"),1+LARGE($AD$1:AD1376,1),""))</f>
        <v/>
      </c>
      <c r="AE1377" s="45" t="str">
        <f t="shared" si="66"/>
        <v/>
      </c>
      <c r="AF1377" s="45" t="str">
        <f>IF(AD1377="","",COUNTIF($AE$1:$AE1376,$AE1377)+RANK($AE1377,$AE$2:$AE$10540,1))</f>
        <v/>
      </c>
      <c r="AG1377" s="45" t="str">
        <f t="shared" si="67"/>
        <v/>
      </c>
      <c r="AH1377" s="45" t="str">
        <f>IF($AD1377="","",COUNTIF($AG$1:$AG1376,$AG1377)+RANK($AG1377,$AG$1:$AG$10539,0))</f>
        <v/>
      </c>
      <c r="AI1377" s="10" t="str">
        <f t="shared" si="68"/>
        <v>2009-10 SP Game Used Gold #93 Tomas Kaberle TOR    /50   $</v>
      </c>
      <c r="AJ1377" s="11">
        <v>2009</v>
      </c>
      <c r="AK1377" s="17">
        <v>10</v>
      </c>
      <c r="AL1377" s="12" t="s">
        <v>695</v>
      </c>
      <c r="AM1377" s="10">
        <v>93</v>
      </c>
      <c r="AN1377" s="12" t="s">
        <v>512</v>
      </c>
      <c r="AO1377" s="9" t="s">
        <v>1904</v>
      </c>
      <c r="AP1377" s="9"/>
      <c r="AQ1377" s="9"/>
      <c r="AR1377" s="14"/>
      <c r="AS1377" s="9"/>
      <c r="AT1377" s="9"/>
      <c r="AU1377" s="9"/>
      <c r="AV1377" s="13"/>
      <c r="AW1377" s="13">
        <v>50</v>
      </c>
      <c r="AX1377" s="9"/>
      <c r="AY1377" s="9"/>
      <c r="AZ1377" s="9"/>
      <c r="BA1377" s="33"/>
      <c r="BB1377" s="33"/>
      <c r="BC1377" s="36"/>
      <c r="BD1377" s="12" t="s">
        <v>1771</v>
      </c>
    </row>
    <row r="1378" spans="1:56" s="12" customFormat="1" x14ac:dyDescent="0.2">
      <c r="A1378" s="9" t="str">
        <f>IF(Search!$C$5="","",IF(COUNTA(Inventory!$AP1378)=1,1,""))</f>
        <v/>
      </c>
      <c r="B1378" s="9" t="str">
        <f>IF(Search!$C$4="","",IF(ISNUMBER(SEARCH(Search!$C$4,$AR1378))=TRUE,1,""))</f>
        <v/>
      </c>
      <c r="C1378" s="9" t="str">
        <f>IF(Search!$C$6="x",IF(COUNTA($AQ1378)=1,1,"N"),IF(COUNTA($AQ1378)=1,"N",""))</f>
        <v/>
      </c>
      <c r="D1378" s="9" t="str">
        <f>IF(Search!$O$8="","",IF(ISNUMBER(SEARCH(Search!$O$8,$BD1378))=TRUE,1,""))</f>
        <v/>
      </c>
      <c r="E1378" s="9" t="str">
        <f>IF(Search!$C$7="","",IF(ISNUMBER(SEARCH(Search!$C$7,$AN1378))=TRUE,1,""))</f>
        <v/>
      </c>
      <c r="F1378" s="9" t="str">
        <f>IF(Search!$C$8="","",IF(ISNUMBER(SEARCH(Search!$C$8,$AO1378))=TRUE,1,""))</f>
        <v/>
      </c>
      <c r="G1378" s="9" t="str">
        <f>IF(Search!$F$4="","",IF(Inventory!$AJ1378&lt;Search!$F$4,"",1))</f>
        <v/>
      </c>
      <c r="H1378" s="9" t="str">
        <f>IF(Search!$F$5="","",IF(Inventory!$AJ1378&gt;Search!$F$5,"",1))</f>
        <v/>
      </c>
      <c r="I1378" s="9" t="str">
        <f>IF(Search!$F$7="","",IF(Search!$F$8="",IF(ISNUMBER(SEARCH(Search!$F$7,$AL1378))=TRUE,1,""),""))</f>
        <v/>
      </c>
      <c r="J1378" s="9" t="str">
        <f>IF($AL1378=Search!$F$8,1,"")</f>
        <v/>
      </c>
      <c r="K1378" s="9" t="str">
        <f>IF(Search!$I$4="","",IF(COUNTA($AS1378)=1,IF(Search!$I$4="N","N",1),""))</f>
        <v/>
      </c>
      <c r="L1378" s="9" t="str">
        <f>IF(Search!$I$5="","",IF($AS1378="RC",1,""))</f>
        <v/>
      </c>
      <c r="M1378" s="9" t="str">
        <f>IF(Search!$I$6="","",IF($AS1378="RCP",1,""))</f>
        <v/>
      </c>
      <c r="N1378" s="9" t="str">
        <f>IF(Search!$I$8="","",IF(COUNTA($AT1378)=1,IF(Search!$I$8="N","N",1),""))</f>
        <v/>
      </c>
      <c r="O1378" s="9" t="str">
        <f>IF(Search!$L$4="","",IF(COUNTA($AU1378)=1,IF(Search!$L$4="N","N",1),""))</f>
        <v/>
      </c>
      <c r="P1378" s="9" t="str">
        <f>IF(Search!$L$5="","",IF(ISNUMBER(SEARCH("Jersey",$AU1378))=TRUE,IF(Search!$L$5="N","N",1),""))</f>
        <v/>
      </c>
      <c r="Q1378" s="9" t="str">
        <f>IF(Search!$L$6="","",IF(ISNUMBER(SEARCH("Patch",$AU1378))=TRUE,IF(Search!$L$6="N","N",1),""))</f>
        <v/>
      </c>
      <c r="R1378" s="9" t="str">
        <f>IF(Search!$L$7="","",IF(ISNUMBER(SEARCH("Shield",$AU1378))=TRUE,IF(Search!$L$7="N","N",1),""))</f>
        <v/>
      </c>
      <c r="S1378" s="9" t="str">
        <f>IF(Search!$L$8="","",IF(ISNUMBER(SEARCH("Stick",$AU1378))=TRUE,IF(Search!$L$8="N","N",1),""))</f>
        <v/>
      </c>
      <c r="T1378" s="9" t="str">
        <f>IF(Search!$O$4="","",IF(COUNTA($AW1378)=1,IF(Search!$O$4="N","N",1),""))</f>
        <v/>
      </c>
      <c r="U1378" s="9" t="str">
        <f>IF(Search!$O$5="","",IF($AW1378="","",IF($AW1378&lt;Search!$O$5,"",1)))</f>
        <v/>
      </c>
      <c r="V1378" s="9" t="str">
        <f>IF(Search!$O$6="","",IF($AW1378="","",IF($AW1378&gt;Search!$O$6,"",1)))</f>
        <v/>
      </c>
      <c r="W1378" s="9" t="str">
        <f>IF(Search!$U$4="","",IF($AX1378="","",1))</f>
        <v/>
      </c>
      <c r="X1378" s="9" t="str">
        <f>IF(Search!$U$5="","",IF(ISNUMBER(SEARCH(Search!$U$5,$AX1378))=TRUE,IF(Search!$U$5="N","N",1),""))</f>
        <v/>
      </c>
      <c r="Y1378" s="9" t="str">
        <f>IF(Search!$U$6="","",IF($AY1378&lt;Search!$U$6,"",1))</f>
        <v/>
      </c>
      <c r="Z1378" s="9" t="str">
        <f>IF(Search!$R$4="","",IF(Inventory!$BA1378&lt;Search!$R$4,"",1))</f>
        <v/>
      </c>
      <c r="AA1378" s="9" t="str">
        <f>IF(Search!$R$5="","",IF($BA1378&gt;Search!$R$5,"",1))</f>
        <v/>
      </c>
      <c r="AB1378" s="9" t="str">
        <f>IF(Search!$R$6="","",IF($BB1378&lt;Search!$R$6,"",1))</f>
        <v/>
      </c>
      <c r="AC1378" s="9" t="str">
        <f>IF(Search!$R$7="","",IF($BB1378&lt;Search!$R$7,"",1))</f>
        <v/>
      </c>
      <c r="AD1378" s="45" t="str">
        <f>IF(COUNTIF($A1378:$AC1378,"n")&gt;0,"",IF(SUM($A1378:$AC1378)=COUNTA(Search!$C$4:$C$8,Search!$F$4:$F$8,Search!$I$4:$I$6,Search!$I$8,Search!$L$4:$L$8,Search!$O$4:$O$8,Search!$R$4:$R$7,Search!$U$4:$U$7)-COUNTIF(Search!$C$4:$U$7,"n"),1+LARGE($AD$1:AD1377,1),""))</f>
        <v/>
      </c>
      <c r="AE1378" s="45" t="str">
        <f t="shared" si="66"/>
        <v/>
      </c>
      <c r="AF1378" s="45" t="str">
        <f>IF(AD1378="","",COUNTIF($AE$1:$AE1377,$AE1378)+RANK($AE1378,$AE$2:$AE$10540,1))</f>
        <v/>
      </c>
      <c r="AG1378" s="45" t="str">
        <f t="shared" si="67"/>
        <v/>
      </c>
      <c r="AH1378" s="45" t="str">
        <f>IF($AD1378="","",COUNTIF($AG$1:$AG1377,$AG1378)+RANK($AG1378,$AG$1:$AG$10539,0))</f>
        <v/>
      </c>
      <c r="AI1378" s="10" t="str">
        <f t="shared" si="68"/>
        <v>2009-10 SP Game Used Gold #193 Tyler Bozak TOR RCP   /50   $</v>
      </c>
      <c r="AJ1378" s="11">
        <v>2009</v>
      </c>
      <c r="AK1378" s="17">
        <v>10</v>
      </c>
      <c r="AL1378" s="12" t="s">
        <v>695</v>
      </c>
      <c r="AM1378" s="10">
        <v>193</v>
      </c>
      <c r="AN1378" s="12" t="s">
        <v>716</v>
      </c>
      <c r="AO1378" s="9" t="s">
        <v>1904</v>
      </c>
      <c r="AP1378" s="9"/>
      <c r="AQ1378" s="9"/>
      <c r="AR1378" s="14" t="s">
        <v>2477</v>
      </c>
      <c r="AS1378" s="9" t="s">
        <v>1944</v>
      </c>
      <c r="AT1378" s="9"/>
      <c r="AU1378" s="9"/>
      <c r="AV1378" s="13"/>
      <c r="AW1378" s="13">
        <v>50</v>
      </c>
      <c r="AX1378" s="9"/>
      <c r="AY1378" s="9"/>
      <c r="AZ1378" s="9"/>
      <c r="BA1378" s="33"/>
      <c r="BB1378" s="33"/>
      <c r="BC1378" s="36"/>
      <c r="BD1378" s="12" t="s">
        <v>1771</v>
      </c>
    </row>
    <row r="1379" spans="1:56" s="12" customFormat="1" x14ac:dyDescent="0.2">
      <c r="A1379" s="9" t="str">
        <f>IF(Search!$C$5="","",IF(COUNTA(Inventory!$AP1379)=1,1,""))</f>
        <v/>
      </c>
      <c r="B1379" s="9" t="str">
        <f>IF(Search!$C$4="","",IF(ISNUMBER(SEARCH(Search!$C$4,$AR1379))=TRUE,1,""))</f>
        <v/>
      </c>
      <c r="C1379" s="9" t="str">
        <f>IF(Search!$C$6="x",IF(COUNTA($AQ1379)=1,1,"N"),IF(COUNTA($AQ1379)=1,"N",""))</f>
        <v/>
      </c>
      <c r="D1379" s="9" t="str">
        <f>IF(Search!$O$8="","",IF(ISNUMBER(SEARCH(Search!$O$8,$BD1379))=TRUE,1,""))</f>
        <v/>
      </c>
      <c r="E1379" s="9" t="str">
        <f>IF(Search!$C$7="","",IF(ISNUMBER(SEARCH(Search!$C$7,$AN1379))=TRUE,1,""))</f>
        <v/>
      </c>
      <c r="F1379" s="9" t="str">
        <f>IF(Search!$C$8="","",IF(ISNUMBER(SEARCH(Search!$C$8,$AO1379))=TRUE,1,""))</f>
        <v/>
      </c>
      <c r="G1379" s="9" t="str">
        <f>IF(Search!$F$4="","",IF(Inventory!$AJ1379&lt;Search!$F$4,"",1))</f>
        <v/>
      </c>
      <c r="H1379" s="9" t="str">
        <f>IF(Search!$F$5="","",IF(Inventory!$AJ1379&gt;Search!$F$5,"",1))</f>
        <v/>
      </c>
      <c r="I1379" s="9" t="str">
        <f>IF(Search!$F$7="","",IF(Search!$F$8="",IF(ISNUMBER(SEARCH(Search!$F$7,$AL1379))=TRUE,1,""),""))</f>
        <v/>
      </c>
      <c r="J1379" s="9" t="str">
        <f>IF($AL1379=Search!$F$8,1,"")</f>
        <v/>
      </c>
      <c r="K1379" s="9" t="str">
        <f>IF(Search!$I$4="","",IF(COUNTA($AS1379)=1,IF(Search!$I$4="N","N",1),""))</f>
        <v/>
      </c>
      <c r="L1379" s="9" t="str">
        <f>IF(Search!$I$5="","",IF($AS1379="RC",1,""))</f>
        <v/>
      </c>
      <c r="M1379" s="9" t="str">
        <f>IF(Search!$I$6="","",IF($AS1379="RCP",1,""))</f>
        <v/>
      </c>
      <c r="N1379" s="9" t="str">
        <f>IF(Search!$I$8="","",IF(COUNTA($AT1379)=1,IF(Search!$I$8="N","N",1),""))</f>
        <v/>
      </c>
      <c r="O1379" s="9" t="str">
        <f>IF(Search!$L$4="","",IF(COUNTA($AU1379)=1,IF(Search!$L$4="N","N",1),""))</f>
        <v/>
      </c>
      <c r="P1379" s="9" t="str">
        <f>IF(Search!$L$5="","",IF(ISNUMBER(SEARCH("Jersey",$AU1379))=TRUE,IF(Search!$L$5="N","N",1),""))</f>
        <v/>
      </c>
      <c r="Q1379" s="9" t="str">
        <f>IF(Search!$L$6="","",IF(ISNUMBER(SEARCH("Patch",$AU1379))=TRUE,IF(Search!$L$6="N","N",1),""))</f>
        <v/>
      </c>
      <c r="R1379" s="9" t="str">
        <f>IF(Search!$L$7="","",IF(ISNUMBER(SEARCH("Shield",$AU1379))=TRUE,IF(Search!$L$7="N","N",1),""))</f>
        <v/>
      </c>
      <c r="S1379" s="9" t="str">
        <f>IF(Search!$L$8="","",IF(ISNUMBER(SEARCH("Stick",$AU1379))=TRUE,IF(Search!$L$8="N","N",1),""))</f>
        <v/>
      </c>
      <c r="T1379" s="9" t="str">
        <f>IF(Search!$O$4="","",IF(COUNTA($AW1379)=1,IF(Search!$O$4="N","N",1),""))</f>
        <v/>
      </c>
      <c r="U1379" s="9" t="str">
        <f>IF(Search!$O$5="","",IF($AW1379="","",IF($AW1379&lt;Search!$O$5,"",1)))</f>
        <v/>
      </c>
      <c r="V1379" s="9" t="str">
        <f>IF(Search!$O$6="","",IF($AW1379="","",IF($AW1379&gt;Search!$O$6,"",1)))</f>
        <v/>
      </c>
      <c r="W1379" s="9" t="str">
        <f>IF(Search!$U$4="","",IF($AX1379="","",1))</f>
        <v/>
      </c>
      <c r="X1379" s="9" t="str">
        <f>IF(Search!$U$5="","",IF(ISNUMBER(SEARCH(Search!$U$5,$AX1379))=TRUE,IF(Search!$U$5="N","N",1),""))</f>
        <v/>
      </c>
      <c r="Y1379" s="9" t="str">
        <f>IF(Search!$U$6="","",IF($AY1379&lt;Search!$U$6,"",1))</f>
        <v/>
      </c>
      <c r="Z1379" s="9" t="str">
        <f>IF(Search!$R$4="","",IF(Inventory!$BA1379&lt;Search!$R$4,"",1))</f>
        <v/>
      </c>
      <c r="AA1379" s="9" t="str">
        <f>IF(Search!$R$5="","",IF($BA1379&gt;Search!$R$5,"",1))</f>
        <v/>
      </c>
      <c r="AB1379" s="9" t="str">
        <f>IF(Search!$R$6="","",IF($BB1379&lt;Search!$R$6,"",1))</f>
        <v/>
      </c>
      <c r="AC1379" s="9" t="str">
        <f>IF(Search!$R$7="","",IF($BB1379&lt;Search!$R$7,"",1))</f>
        <v/>
      </c>
      <c r="AD1379" s="45" t="str">
        <f>IF(COUNTIF($A1379:$AC1379,"n")&gt;0,"",IF(SUM($A1379:$AC1379)=COUNTA(Search!$C$4:$C$8,Search!$F$4:$F$8,Search!$I$4:$I$6,Search!$I$8,Search!$L$4:$L$8,Search!$O$4:$O$8,Search!$R$4:$R$7,Search!$U$4:$U$7)-COUNTIF(Search!$C$4:$U$7,"n"),1+LARGE($AD$1:AD1378,1),""))</f>
        <v/>
      </c>
      <c r="AE1379" s="45" t="str">
        <f t="shared" si="66"/>
        <v/>
      </c>
      <c r="AF1379" s="45" t="str">
        <f>IF(AD1379="","",COUNTIF($AE$1:$AE1378,$AE1379)+RANK($AE1379,$AE$2:$AE$10540,1))</f>
        <v/>
      </c>
      <c r="AG1379" s="45" t="str">
        <f t="shared" si="67"/>
        <v/>
      </c>
      <c r="AH1379" s="45" t="str">
        <f>IF($AD1379="","",COUNTIF($AG$1:$AG1378,$AG1379)+RANK($AG1379,$AG$1:$AG$10539,0))</f>
        <v/>
      </c>
      <c r="AI1379" s="10" t="str">
        <f t="shared" si="68"/>
        <v>2009-10 SP Game Used Rookie Exclusives Autographs #RETB Tyler Bozak TOR  AU  /   $</v>
      </c>
      <c r="AJ1379" s="11">
        <v>2009</v>
      </c>
      <c r="AK1379" s="17">
        <v>10</v>
      </c>
      <c r="AL1379" s="12" t="s">
        <v>927</v>
      </c>
      <c r="AM1379" s="10" t="s">
        <v>928</v>
      </c>
      <c r="AN1379" s="12" t="s">
        <v>716</v>
      </c>
      <c r="AO1379" s="9" t="s">
        <v>1904</v>
      </c>
      <c r="AP1379" s="9"/>
      <c r="AQ1379" s="9"/>
      <c r="AR1379" s="14"/>
      <c r="AS1379" s="9"/>
      <c r="AT1379" s="9" t="s">
        <v>1857</v>
      </c>
      <c r="AU1379" s="9"/>
      <c r="AV1379" s="13"/>
      <c r="AW1379" s="13"/>
      <c r="AX1379" s="9"/>
      <c r="AY1379" s="9"/>
      <c r="AZ1379" s="9"/>
      <c r="BA1379" s="33"/>
      <c r="BB1379" s="33"/>
      <c r="BC1379" s="36"/>
      <c r="BD1379" s="12" t="s">
        <v>1771</v>
      </c>
    </row>
    <row r="1380" spans="1:56" s="12" customFormat="1" x14ac:dyDescent="0.2">
      <c r="A1380" s="9" t="str">
        <f>IF(Search!$C$5="","",IF(COUNTA(Inventory!$AP1380)=1,1,""))</f>
        <v/>
      </c>
      <c r="B1380" s="9" t="str">
        <f>IF(Search!$C$4="","",IF(ISNUMBER(SEARCH(Search!$C$4,$AR1380))=TRUE,1,""))</f>
        <v/>
      </c>
      <c r="C1380" s="9" t="str">
        <f>IF(Search!$C$6="x",IF(COUNTA($AQ1380)=1,1,"N"),IF(COUNTA($AQ1380)=1,"N",""))</f>
        <v/>
      </c>
      <c r="D1380" s="9" t="str">
        <f>IF(Search!$O$8="","",IF(ISNUMBER(SEARCH(Search!$O$8,$BD1380))=TRUE,1,""))</f>
        <v/>
      </c>
      <c r="E1380" s="9" t="str">
        <f>IF(Search!$C$7="","",IF(ISNUMBER(SEARCH(Search!$C$7,$AN1380))=TRUE,1,""))</f>
        <v/>
      </c>
      <c r="F1380" s="9" t="str">
        <f>IF(Search!$C$8="","",IF(ISNUMBER(SEARCH(Search!$C$8,$AO1380))=TRUE,1,""))</f>
        <v/>
      </c>
      <c r="G1380" s="9" t="str">
        <f>IF(Search!$F$4="","",IF(Inventory!$AJ1380&lt;Search!$F$4,"",1))</f>
        <v/>
      </c>
      <c r="H1380" s="9" t="str">
        <f>IF(Search!$F$5="","",IF(Inventory!$AJ1380&gt;Search!$F$5,"",1))</f>
        <v/>
      </c>
      <c r="I1380" s="9" t="str">
        <f>IF(Search!$F$7="","",IF(Search!$F$8="",IF(ISNUMBER(SEARCH(Search!$F$7,$AL1380))=TRUE,1,""),""))</f>
        <v/>
      </c>
      <c r="J1380" s="9" t="str">
        <f>IF($AL1380=Search!$F$8,1,"")</f>
        <v/>
      </c>
      <c r="K1380" s="9" t="str">
        <f>IF(Search!$I$4="","",IF(COUNTA($AS1380)=1,IF(Search!$I$4="N","N",1),""))</f>
        <v/>
      </c>
      <c r="L1380" s="9" t="str">
        <f>IF(Search!$I$5="","",IF($AS1380="RC",1,""))</f>
        <v/>
      </c>
      <c r="M1380" s="9" t="str">
        <f>IF(Search!$I$6="","",IF($AS1380="RCP",1,""))</f>
        <v/>
      </c>
      <c r="N1380" s="9" t="str">
        <f>IF(Search!$I$8="","",IF(COUNTA($AT1380)=1,IF(Search!$I$8="N","N",1),""))</f>
        <v/>
      </c>
      <c r="O1380" s="9" t="str">
        <f>IF(Search!$L$4="","",IF(COUNTA($AU1380)=1,IF(Search!$L$4="N","N",1),""))</f>
        <v/>
      </c>
      <c r="P1380" s="9" t="str">
        <f>IF(Search!$L$5="","",IF(ISNUMBER(SEARCH("Jersey",$AU1380))=TRUE,IF(Search!$L$5="N","N",1),""))</f>
        <v/>
      </c>
      <c r="Q1380" s="9" t="str">
        <f>IF(Search!$L$6="","",IF(ISNUMBER(SEARCH("Patch",$AU1380))=TRUE,IF(Search!$L$6="N","N",1),""))</f>
        <v/>
      </c>
      <c r="R1380" s="9" t="str">
        <f>IF(Search!$L$7="","",IF(ISNUMBER(SEARCH("Shield",$AU1380))=TRUE,IF(Search!$L$7="N","N",1),""))</f>
        <v/>
      </c>
      <c r="S1380" s="9" t="str">
        <f>IF(Search!$L$8="","",IF(ISNUMBER(SEARCH("Stick",$AU1380))=TRUE,IF(Search!$L$8="N","N",1),""))</f>
        <v/>
      </c>
      <c r="T1380" s="9" t="str">
        <f>IF(Search!$O$4="","",IF(COUNTA($AW1380)=1,IF(Search!$O$4="N","N",1),""))</f>
        <v/>
      </c>
      <c r="U1380" s="9" t="str">
        <f>IF(Search!$O$5="","",IF($AW1380="","",IF($AW1380&lt;Search!$O$5,"",1)))</f>
        <v/>
      </c>
      <c r="V1380" s="9" t="str">
        <f>IF(Search!$O$6="","",IF($AW1380="","",IF($AW1380&gt;Search!$O$6,"",1)))</f>
        <v/>
      </c>
      <c r="W1380" s="9" t="str">
        <f>IF(Search!$U$4="","",IF($AX1380="","",1))</f>
        <v/>
      </c>
      <c r="X1380" s="9" t="str">
        <f>IF(Search!$U$5="","",IF(ISNUMBER(SEARCH(Search!$U$5,$AX1380))=TRUE,IF(Search!$U$5="N","N",1),""))</f>
        <v/>
      </c>
      <c r="Y1380" s="9" t="str">
        <f>IF(Search!$U$6="","",IF($AY1380&lt;Search!$U$6,"",1))</f>
        <v/>
      </c>
      <c r="Z1380" s="9" t="str">
        <f>IF(Search!$R$4="","",IF(Inventory!$BA1380&lt;Search!$R$4,"",1))</f>
        <v/>
      </c>
      <c r="AA1380" s="9" t="str">
        <f>IF(Search!$R$5="","",IF($BA1380&gt;Search!$R$5,"",1))</f>
        <v/>
      </c>
      <c r="AB1380" s="9" t="str">
        <f>IF(Search!$R$6="","",IF($BB1380&lt;Search!$R$6,"",1))</f>
        <v/>
      </c>
      <c r="AC1380" s="9" t="str">
        <f>IF(Search!$R$7="","",IF($BB1380&lt;Search!$R$7,"",1))</f>
        <v/>
      </c>
      <c r="AD1380" s="45" t="str">
        <f>IF(COUNTIF($A1380:$AC1380,"n")&gt;0,"",IF(SUM($A1380:$AC1380)=COUNTA(Search!$C$4:$C$8,Search!$F$4:$F$8,Search!$I$4:$I$6,Search!$I$8,Search!$L$4:$L$8,Search!$O$4:$O$8,Search!$R$4:$R$7,Search!$U$4:$U$7)-COUNTIF(Search!$C$4:$U$7,"n"),1+LARGE($AD$1:AD1379,1),""))</f>
        <v/>
      </c>
      <c r="AE1380" s="45" t="str">
        <f t="shared" si="66"/>
        <v/>
      </c>
      <c r="AF1380" s="45" t="str">
        <f>IF(AD1380="","",COUNTIF($AE$1:$AE1379,$AE1380)+RANK($AE1380,$AE$2:$AE$10540,1))</f>
        <v/>
      </c>
      <c r="AG1380" s="45" t="str">
        <f t="shared" si="67"/>
        <v/>
      </c>
      <c r="AH1380" s="45" t="str">
        <f>IF($AD1380="","",COUNTIF($AG$1:$AG1379,$AG1380)+RANK($AG1380,$AG$1:$AG$10539,0))</f>
        <v/>
      </c>
      <c r="AI1380" s="10" t="str">
        <f t="shared" si="68"/>
        <v>2009-10 SP Game Used Silver Spectrum #193 Tyler Bozak TOR RCP   /10   $</v>
      </c>
      <c r="AJ1380" s="11">
        <v>2009</v>
      </c>
      <c r="AK1380" s="17">
        <v>10</v>
      </c>
      <c r="AL1380" s="12" t="s">
        <v>929</v>
      </c>
      <c r="AM1380" s="10">
        <v>193</v>
      </c>
      <c r="AN1380" s="12" t="s">
        <v>716</v>
      </c>
      <c r="AO1380" s="9" t="s">
        <v>1904</v>
      </c>
      <c r="AP1380" s="9"/>
      <c r="AQ1380" s="9"/>
      <c r="AR1380" s="14" t="s">
        <v>2477</v>
      </c>
      <c r="AS1380" s="9" t="s">
        <v>1944</v>
      </c>
      <c r="AT1380" s="9"/>
      <c r="AU1380" s="9"/>
      <c r="AV1380" s="13"/>
      <c r="AW1380" s="13">
        <v>10</v>
      </c>
      <c r="AX1380" s="9"/>
      <c r="AY1380" s="9"/>
      <c r="AZ1380" s="9"/>
      <c r="BA1380" s="33"/>
      <c r="BB1380" s="33"/>
      <c r="BC1380" s="36"/>
      <c r="BD1380" s="12" t="s">
        <v>1771</v>
      </c>
    </row>
    <row r="1381" spans="1:56" s="12" customFormat="1" x14ac:dyDescent="0.2">
      <c r="A1381" s="9">
        <f>IF(Search!$C$5="","",IF(COUNTA(Inventory!$AP1381)=1,1,""))</f>
        <v>1</v>
      </c>
      <c r="B1381" s="9" t="str">
        <f>IF(Search!$C$4="","",IF(ISNUMBER(SEARCH(Search!$C$4,$AR1381))=TRUE,1,""))</f>
        <v/>
      </c>
      <c r="C1381" s="9" t="str">
        <f>IF(Search!$C$6="x",IF(COUNTA($AQ1381)=1,1,"N"),IF(COUNTA($AQ1381)=1,"N",""))</f>
        <v/>
      </c>
      <c r="D1381" s="9" t="str">
        <f>IF(Search!$O$8="","",IF(ISNUMBER(SEARCH(Search!$O$8,$BD1381))=TRUE,1,""))</f>
        <v/>
      </c>
      <c r="E1381" s="9" t="str">
        <f>IF(Search!$C$7="","",IF(ISNUMBER(SEARCH(Search!$C$7,$AN1381))=TRUE,1,""))</f>
        <v/>
      </c>
      <c r="F1381" s="9" t="str">
        <f>IF(Search!$C$8="","",IF(ISNUMBER(SEARCH(Search!$C$8,$AO1381))=TRUE,1,""))</f>
        <v/>
      </c>
      <c r="G1381" s="9" t="str">
        <f>IF(Search!$F$4="","",IF(Inventory!$AJ1381&lt;Search!$F$4,"",1))</f>
        <v/>
      </c>
      <c r="H1381" s="9" t="str">
        <f>IF(Search!$F$5="","",IF(Inventory!$AJ1381&gt;Search!$F$5,"",1))</f>
        <v/>
      </c>
      <c r="I1381" s="9" t="str">
        <f>IF(Search!$F$7="","",IF(Search!$F$8="",IF(ISNUMBER(SEARCH(Search!$F$7,$AL1381))=TRUE,1,""),""))</f>
        <v/>
      </c>
      <c r="J1381" s="9" t="str">
        <f>IF($AL1381=Search!$F$8,1,"")</f>
        <v/>
      </c>
      <c r="K1381" s="9" t="str">
        <f>IF(Search!$I$4="","",IF(COUNTA($AS1381)=1,IF(Search!$I$4="N","N",1),""))</f>
        <v/>
      </c>
      <c r="L1381" s="9" t="str">
        <f>IF(Search!$I$5="","",IF($AS1381="RC",1,""))</f>
        <v/>
      </c>
      <c r="M1381" s="9" t="str">
        <f>IF(Search!$I$6="","",IF($AS1381="RCP",1,""))</f>
        <v/>
      </c>
      <c r="N1381" s="9" t="str">
        <f>IF(Search!$I$8="","",IF(COUNTA($AT1381)=1,IF(Search!$I$8="N","N",1),""))</f>
        <v/>
      </c>
      <c r="O1381" s="9" t="str">
        <f>IF(Search!$L$4="","",IF(COUNTA($AU1381)=1,IF(Search!$L$4="N","N",1),""))</f>
        <v/>
      </c>
      <c r="P1381" s="9" t="str">
        <f>IF(Search!$L$5="","",IF(ISNUMBER(SEARCH("Jersey",$AU1381))=TRUE,IF(Search!$L$5="N","N",1),""))</f>
        <v/>
      </c>
      <c r="Q1381" s="9" t="str">
        <f>IF(Search!$L$6="","",IF(ISNUMBER(SEARCH("Patch",$AU1381))=TRUE,IF(Search!$L$6="N","N",1),""))</f>
        <v/>
      </c>
      <c r="R1381" s="9" t="str">
        <f>IF(Search!$L$7="","",IF(ISNUMBER(SEARCH("Shield",$AU1381))=TRUE,IF(Search!$L$7="N","N",1),""))</f>
        <v/>
      </c>
      <c r="S1381" s="9" t="str">
        <f>IF(Search!$L$8="","",IF(ISNUMBER(SEARCH("Stick",$AU1381))=TRUE,IF(Search!$L$8="N","N",1),""))</f>
        <v/>
      </c>
      <c r="T1381" s="9" t="str">
        <f>IF(Search!$O$4="","",IF(COUNTA($AW1381)=1,IF(Search!$O$4="N","N",1),""))</f>
        <v/>
      </c>
      <c r="U1381" s="9" t="str">
        <f>IF(Search!$O$5="","",IF($AW1381="","",IF($AW1381&lt;Search!$O$5,"",1)))</f>
        <v/>
      </c>
      <c r="V1381" s="9" t="str">
        <f>IF(Search!$O$6="","",IF($AW1381="","",IF($AW1381&gt;Search!$O$6,"",1)))</f>
        <v/>
      </c>
      <c r="W1381" s="9" t="str">
        <f>IF(Search!$U$4="","",IF($AX1381="","",1))</f>
        <v/>
      </c>
      <c r="X1381" s="9" t="str">
        <f>IF(Search!$U$5="","",IF(ISNUMBER(SEARCH(Search!$U$5,$AX1381))=TRUE,IF(Search!$U$5="N","N",1),""))</f>
        <v/>
      </c>
      <c r="Y1381" s="9" t="str">
        <f>IF(Search!$U$6="","",IF($AY1381&lt;Search!$U$6,"",1))</f>
        <v/>
      </c>
      <c r="Z1381" s="9" t="str">
        <f>IF(Search!$R$4="","",IF(Inventory!$BA1381&lt;Search!$R$4,"",1))</f>
        <v/>
      </c>
      <c r="AA1381" s="9" t="str">
        <f>IF(Search!$R$5="","",IF($BA1381&gt;Search!$R$5,"",1))</f>
        <v/>
      </c>
      <c r="AB1381" s="9" t="str">
        <f>IF(Search!$R$6="","",IF($BB1381&lt;Search!$R$6,"",1))</f>
        <v/>
      </c>
      <c r="AC1381" s="9" t="str">
        <f>IF(Search!$R$7="","",IF($BB1381&lt;Search!$R$7,"",1))</f>
        <v/>
      </c>
      <c r="AD1381" s="45">
        <f>IF(COUNTIF($A1381:$AC1381,"n")&gt;0,"",IF(SUM($A1381:$AC1381)=COUNTA(Search!$C$4:$C$8,Search!$F$4:$F$8,Search!$I$4:$I$6,Search!$I$8,Search!$L$4:$L$8,Search!$O$4:$O$8,Search!$R$4:$R$7,Search!$U$4:$U$7)-COUNTIF(Search!$C$4:$U$7,"n"),1+LARGE($AD$1:AD1380,1),""))</f>
        <v>58</v>
      </c>
      <c r="AE1381" s="45">
        <f t="shared" si="66"/>
        <v>1051</v>
      </c>
      <c r="AF1381" s="45">
        <f>IF(AD1381="","",COUNTIF($AE$1:$AE1380,$AE1381)+RANK($AE1381,$AE$2:$AE$10540,1))</f>
        <v>176</v>
      </c>
      <c r="AG1381" s="45">
        <f t="shared" si="67"/>
        <v>0</v>
      </c>
      <c r="AH1381" s="45">
        <f>IF($AD1381="","",COUNTIF($AG$1:$AG1380,$AG1381)+RANK($AG1381,$AG$1:$AG$10539,0))</f>
        <v>220</v>
      </c>
      <c r="AI1381" s="10" t="str">
        <f t="shared" si="68"/>
        <v>2009-10 SPx #114 James Reimer TOR RC   /   $</v>
      </c>
      <c r="AJ1381" s="11">
        <v>2009</v>
      </c>
      <c r="AK1381" s="17">
        <v>10</v>
      </c>
      <c r="AL1381" s="12" t="s">
        <v>443</v>
      </c>
      <c r="AM1381" s="10">
        <v>114</v>
      </c>
      <c r="AN1381" s="12" t="s">
        <v>715</v>
      </c>
      <c r="AO1381" s="9" t="s">
        <v>1904</v>
      </c>
      <c r="AP1381" s="9" t="s">
        <v>1902</v>
      </c>
      <c r="AQ1381" s="9"/>
      <c r="AR1381" s="14"/>
      <c r="AS1381" s="9" t="s">
        <v>2</v>
      </c>
      <c r="AT1381" s="9"/>
      <c r="AU1381" s="9"/>
      <c r="AV1381" s="13"/>
      <c r="AW1381" s="13"/>
      <c r="AX1381" s="9"/>
      <c r="AY1381" s="9"/>
      <c r="AZ1381" s="9"/>
      <c r="BA1381" s="33"/>
      <c r="BB1381" s="33"/>
      <c r="BC1381" s="36"/>
      <c r="BD1381" s="12" t="s">
        <v>1771</v>
      </c>
    </row>
    <row r="1382" spans="1:56" s="12" customFormat="1" x14ac:dyDescent="0.2">
      <c r="A1382" s="9" t="str">
        <f>IF(Search!$C$5="","",IF(COUNTA(Inventory!$AP1382)=1,1,""))</f>
        <v/>
      </c>
      <c r="B1382" s="9" t="str">
        <f>IF(Search!$C$4="","",IF(ISNUMBER(SEARCH(Search!$C$4,$AR1382))=TRUE,1,""))</f>
        <v/>
      </c>
      <c r="C1382" s="9" t="str">
        <f>IF(Search!$C$6="x",IF(COUNTA($AQ1382)=1,1,"N"),IF(COUNTA($AQ1382)=1,"N",""))</f>
        <v/>
      </c>
      <c r="D1382" s="9" t="str">
        <f>IF(Search!$O$8="","",IF(ISNUMBER(SEARCH(Search!$O$8,$BD1382))=TRUE,1,""))</f>
        <v/>
      </c>
      <c r="E1382" s="9" t="str">
        <f>IF(Search!$C$7="","",IF(ISNUMBER(SEARCH(Search!$C$7,$AN1382))=TRUE,1,""))</f>
        <v/>
      </c>
      <c r="F1382" s="9" t="str">
        <f>IF(Search!$C$8="","",IF(ISNUMBER(SEARCH(Search!$C$8,$AO1382))=TRUE,1,""))</f>
        <v/>
      </c>
      <c r="G1382" s="9" t="str">
        <f>IF(Search!$F$4="","",IF(Inventory!$AJ1382&lt;Search!$F$4,"",1))</f>
        <v/>
      </c>
      <c r="H1382" s="9" t="str">
        <f>IF(Search!$F$5="","",IF(Inventory!$AJ1382&gt;Search!$F$5,"",1))</f>
        <v/>
      </c>
      <c r="I1382" s="9" t="str">
        <f>IF(Search!$F$7="","",IF(Search!$F$8="",IF(ISNUMBER(SEARCH(Search!$F$7,$AL1382))=TRUE,1,""),""))</f>
        <v/>
      </c>
      <c r="J1382" s="9" t="str">
        <f>IF($AL1382=Search!$F$8,1,"")</f>
        <v/>
      </c>
      <c r="K1382" s="9" t="str">
        <f>IF(Search!$I$4="","",IF(COUNTA($AS1382)=1,IF(Search!$I$4="N","N",1),""))</f>
        <v/>
      </c>
      <c r="L1382" s="9" t="str">
        <f>IF(Search!$I$5="","",IF($AS1382="RC",1,""))</f>
        <v/>
      </c>
      <c r="M1382" s="9" t="str">
        <f>IF(Search!$I$6="","",IF($AS1382="RCP",1,""))</f>
        <v/>
      </c>
      <c r="N1382" s="9" t="str">
        <f>IF(Search!$I$8="","",IF(COUNTA($AT1382)=1,IF(Search!$I$8="N","N",1),""))</f>
        <v/>
      </c>
      <c r="O1382" s="9" t="str">
        <f>IF(Search!$L$4="","",IF(COUNTA($AU1382)=1,IF(Search!$L$4="N","N",1),""))</f>
        <v/>
      </c>
      <c r="P1382" s="9" t="str">
        <f>IF(Search!$L$5="","",IF(ISNUMBER(SEARCH("Jersey",$AU1382))=TRUE,IF(Search!$L$5="N","N",1),""))</f>
        <v/>
      </c>
      <c r="Q1382" s="9" t="str">
        <f>IF(Search!$L$6="","",IF(ISNUMBER(SEARCH("Patch",$AU1382))=TRUE,IF(Search!$L$6="N","N",1),""))</f>
        <v/>
      </c>
      <c r="R1382" s="9" t="str">
        <f>IF(Search!$L$7="","",IF(ISNUMBER(SEARCH("Shield",$AU1382))=TRUE,IF(Search!$L$7="N","N",1),""))</f>
        <v/>
      </c>
      <c r="S1382" s="9" t="str">
        <f>IF(Search!$L$8="","",IF(ISNUMBER(SEARCH("Stick",$AU1382))=TRUE,IF(Search!$L$8="N","N",1),""))</f>
        <v/>
      </c>
      <c r="T1382" s="9" t="str">
        <f>IF(Search!$O$4="","",IF(COUNTA($AW1382)=1,IF(Search!$O$4="N","N",1),""))</f>
        <v/>
      </c>
      <c r="U1382" s="9" t="str">
        <f>IF(Search!$O$5="","",IF($AW1382="","",IF($AW1382&lt;Search!$O$5,"",1)))</f>
        <v/>
      </c>
      <c r="V1382" s="9" t="str">
        <f>IF(Search!$O$6="","",IF($AW1382="","",IF($AW1382&gt;Search!$O$6,"",1)))</f>
        <v/>
      </c>
      <c r="W1382" s="9" t="str">
        <f>IF(Search!$U$4="","",IF($AX1382="","",1))</f>
        <v/>
      </c>
      <c r="X1382" s="9" t="str">
        <f>IF(Search!$U$5="","",IF(ISNUMBER(SEARCH(Search!$U$5,$AX1382))=TRUE,IF(Search!$U$5="N","N",1),""))</f>
        <v/>
      </c>
      <c r="Y1382" s="9" t="str">
        <f>IF(Search!$U$6="","",IF($AY1382&lt;Search!$U$6,"",1))</f>
        <v/>
      </c>
      <c r="Z1382" s="9" t="str">
        <f>IF(Search!$R$4="","",IF(Inventory!$BA1382&lt;Search!$R$4,"",1))</f>
        <v/>
      </c>
      <c r="AA1382" s="9" t="str">
        <f>IF(Search!$R$5="","",IF($BA1382&gt;Search!$R$5,"",1))</f>
        <v/>
      </c>
      <c r="AB1382" s="9" t="str">
        <f>IF(Search!$R$6="","",IF($BB1382&lt;Search!$R$6,"",1))</f>
        <v/>
      </c>
      <c r="AC1382" s="9" t="str">
        <f>IF(Search!$R$7="","",IF($BB1382&lt;Search!$R$7,"",1))</f>
        <v/>
      </c>
      <c r="AD1382" s="45" t="str">
        <f>IF(COUNTIF($A1382:$AC1382,"n")&gt;0,"",IF(SUM($A1382:$AC1382)=COUNTA(Search!$C$4:$C$8,Search!$F$4:$F$8,Search!$I$4:$I$6,Search!$I$8,Search!$L$4:$L$8,Search!$O$4:$O$8,Search!$R$4:$R$7,Search!$U$4:$U$7)-COUNTIF(Search!$C$4:$U$7,"n"),1+LARGE($AD$1:AD1381,1),""))</f>
        <v/>
      </c>
      <c r="AE1382" s="45" t="str">
        <f t="shared" si="66"/>
        <v/>
      </c>
      <c r="AF1382" s="45" t="str">
        <f>IF(AD1382="","",COUNTIF($AE$1:$AE1381,$AE1382)+RANK($AE1382,$AE$2:$AE$10540,1))</f>
        <v/>
      </c>
      <c r="AG1382" s="45" t="str">
        <f t="shared" si="67"/>
        <v/>
      </c>
      <c r="AH1382" s="45" t="str">
        <f>IF($AD1382="","",COUNTIF($AG$1:$AG1381,$AG1382)+RANK($AG1382,$AG$1:$AG$10539,0))</f>
        <v/>
      </c>
      <c r="AI1382" s="10" t="str">
        <f t="shared" si="68"/>
        <v>2009-10 SPx #173 Tyler Bozak TOR RC AU  /   $</v>
      </c>
      <c r="AJ1382" s="11">
        <v>2009</v>
      </c>
      <c r="AK1382" s="17">
        <v>10</v>
      </c>
      <c r="AL1382" s="12" t="s">
        <v>443</v>
      </c>
      <c r="AM1382" s="10">
        <v>173</v>
      </c>
      <c r="AN1382" s="12" t="s">
        <v>716</v>
      </c>
      <c r="AO1382" s="9" t="s">
        <v>1904</v>
      </c>
      <c r="AP1382" s="9"/>
      <c r="AQ1382" s="9"/>
      <c r="AR1382" s="14" t="s">
        <v>2477</v>
      </c>
      <c r="AS1382" s="9" t="s">
        <v>2</v>
      </c>
      <c r="AT1382" s="9" t="s">
        <v>1857</v>
      </c>
      <c r="AU1382" s="9"/>
      <c r="AV1382" s="13"/>
      <c r="AW1382" s="13"/>
      <c r="AX1382" s="9"/>
      <c r="AY1382" s="9"/>
      <c r="AZ1382" s="9"/>
      <c r="BA1382" s="33"/>
      <c r="BB1382" s="33"/>
      <c r="BC1382" s="36"/>
      <c r="BD1382" s="12" t="s">
        <v>1771</v>
      </c>
    </row>
    <row r="1383" spans="1:56" s="12" customFormat="1" x14ac:dyDescent="0.2">
      <c r="A1383" s="9" t="str">
        <f>IF(Search!$C$5="","",IF(COUNTA(Inventory!$AP1383)=1,1,""))</f>
        <v/>
      </c>
      <c r="B1383" s="9" t="str">
        <f>IF(Search!$C$4="","",IF(ISNUMBER(SEARCH(Search!$C$4,$AR1383))=TRUE,1,""))</f>
        <v/>
      </c>
      <c r="C1383" s="9" t="str">
        <f>IF(Search!$C$6="x",IF(COUNTA($AQ1383)=1,1,"N"),IF(COUNTA($AQ1383)=1,"N",""))</f>
        <v/>
      </c>
      <c r="D1383" s="9" t="str">
        <f>IF(Search!$O$8="","",IF(ISNUMBER(SEARCH(Search!$O$8,$BD1383))=TRUE,1,""))</f>
        <v/>
      </c>
      <c r="E1383" s="9" t="str">
        <f>IF(Search!$C$7="","",IF(ISNUMBER(SEARCH(Search!$C$7,$AN1383))=TRUE,1,""))</f>
        <v/>
      </c>
      <c r="F1383" s="9" t="str">
        <f>IF(Search!$C$8="","",IF(ISNUMBER(SEARCH(Search!$C$8,$AO1383))=TRUE,1,""))</f>
        <v/>
      </c>
      <c r="G1383" s="9" t="str">
        <f>IF(Search!$F$4="","",IF(Inventory!$AJ1383&lt;Search!$F$4,"",1))</f>
        <v/>
      </c>
      <c r="H1383" s="9" t="str">
        <f>IF(Search!$F$5="","",IF(Inventory!$AJ1383&gt;Search!$F$5,"",1))</f>
        <v/>
      </c>
      <c r="I1383" s="9" t="str">
        <f>IF(Search!$F$7="","",IF(Search!$F$8="",IF(ISNUMBER(SEARCH(Search!$F$7,$AL1383))=TRUE,1,""),""))</f>
        <v/>
      </c>
      <c r="J1383" s="9" t="str">
        <f>IF($AL1383=Search!$F$8,1,"")</f>
        <v/>
      </c>
      <c r="K1383" s="9" t="str">
        <f>IF(Search!$I$4="","",IF(COUNTA($AS1383)=1,IF(Search!$I$4="N","N",1),""))</f>
        <v/>
      </c>
      <c r="L1383" s="9" t="str">
        <f>IF(Search!$I$5="","",IF($AS1383="RC",1,""))</f>
        <v/>
      </c>
      <c r="M1383" s="9" t="str">
        <f>IF(Search!$I$6="","",IF($AS1383="RCP",1,""))</f>
        <v/>
      </c>
      <c r="N1383" s="9" t="str">
        <f>IF(Search!$I$8="","",IF(COUNTA($AT1383)=1,IF(Search!$I$8="N","N",1),""))</f>
        <v/>
      </c>
      <c r="O1383" s="9" t="str">
        <f>IF(Search!$L$4="","",IF(COUNTA($AU1383)=1,IF(Search!$L$4="N","N",1),""))</f>
        <v/>
      </c>
      <c r="P1383" s="9" t="str">
        <f>IF(Search!$L$5="","",IF(ISNUMBER(SEARCH("Jersey",$AU1383))=TRUE,IF(Search!$L$5="N","N",1),""))</f>
        <v/>
      </c>
      <c r="Q1383" s="9" t="str">
        <f>IF(Search!$L$6="","",IF(ISNUMBER(SEARCH("Patch",$AU1383))=TRUE,IF(Search!$L$6="N","N",1),""))</f>
        <v/>
      </c>
      <c r="R1383" s="9" t="str">
        <f>IF(Search!$L$7="","",IF(ISNUMBER(SEARCH("Shield",$AU1383))=TRUE,IF(Search!$L$7="N","N",1),""))</f>
        <v/>
      </c>
      <c r="S1383" s="9" t="str">
        <f>IF(Search!$L$8="","",IF(ISNUMBER(SEARCH("Stick",$AU1383))=TRUE,IF(Search!$L$8="N","N",1),""))</f>
        <v/>
      </c>
      <c r="T1383" s="9" t="str">
        <f>IF(Search!$O$4="","",IF(COUNTA($AW1383)=1,IF(Search!$O$4="N","N",1),""))</f>
        <v/>
      </c>
      <c r="U1383" s="9" t="str">
        <f>IF(Search!$O$5="","",IF($AW1383="","",IF($AW1383&lt;Search!$O$5,"",1)))</f>
        <v/>
      </c>
      <c r="V1383" s="9" t="str">
        <f>IF(Search!$O$6="","",IF($AW1383="","",IF($AW1383&gt;Search!$O$6,"",1)))</f>
        <v/>
      </c>
      <c r="W1383" s="9" t="str">
        <f>IF(Search!$U$4="","",IF($AX1383="","",1))</f>
        <v/>
      </c>
      <c r="X1383" s="9" t="str">
        <f>IF(Search!$U$5="","",IF(ISNUMBER(SEARCH(Search!$U$5,$AX1383))=TRUE,IF(Search!$U$5="N","N",1),""))</f>
        <v/>
      </c>
      <c r="Y1383" s="9" t="str">
        <f>IF(Search!$U$6="","",IF($AY1383&lt;Search!$U$6,"",1))</f>
        <v/>
      </c>
      <c r="Z1383" s="9" t="str">
        <f>IF(Search!$R$4="","",IF(Inventory!$BA1383&lt;Search!$R$4,"",1))</f>
        <v/>
      </c>
      <c r="AA1383" s="9" t="str">
        <f>IF(Search!$R$5="","",IF($BA1383&gt;Search!$R$5,"",1))</f>
        <v/>
      </c>
      <c r="AB1383" s="9" t="str">
        <f>IF(Search!$R$6="","",IF($BB1383&lt;Search!$R$6,"",1))</f>
        <v/>
      </c>
      <c r="AC1383" s="9" t="str">
        <f>IF(Search!$R$7="","",IF($BB1383&lt;Search!$R$7,"",1))</f>
        <v/>
      </c>
      <c r="AD1383" s="45" t="str">
        <f>IF(COUNTIF($A1383:$AC1383,"n")&gt;0,"",IF(SUM($A1383:$AC1383)=COUNTA(Search!$C$4:$C$8,Search!$F$4:$F$8,Search!$I$4:$I$6,Search!$I$8,Search!$L$4:$L$8,Search!$O$4:$O$8,Search!$R$4:$R$7,Search!$U$4:$U$7)-COUNTIF(Search!$C$4:$U$7,"n"),1+LARGE($AD$1:AD1382,1),""))</f>
        <v/>
      </c>
      <c r="AE1383" s="45" t="str">
        <f t="shared" si="66"/>
        <v/>
      </c>
      <c r="AF1383" s="45" t="str">
        <f>IF(AD1383="","",COUNTIF($AE$1:$AE1382,$AE1383)+RANK($AE1383,$AE$2:$AE$10540,1))</f>
        <v/>
      </c>
      <c r="AG1383" s="45" t="str">
        <f t="shared" si="67"/>
        <v/>
      </c>
      <c r="AH1383" s="45" t="str">
        <f>IF($AD1383="","",COUNTIF($AG$1:$AG1382,$AG1383)+RANK($AG1383,$AG$1:$AG$10539,0))</f>
        <v/>
      </c>
      <c r="AI1383" s="10" t="str">
        <f t="shared" si="68"/>
        <v>2009-10 SPx Spectrum #173 Tyler Bozak TOR RCP AU 2CL Patch /25   $</v>
      </c>
      <c r="AJ1383" s="11">
        <v>2009</v>
      </c>
      <c r="AK1383" s="17">
        <v>10</v>
      </c>
      <c r="AL1383" s="12" t="s">
        <v>930</v>
      </c>
      <c r="AM1383" s="10">
        <v>173</v>
      </c>
      <c r="AN1383" s="12" t="s">
        <v>716</v>
      </c>
      <c r="AO1383" s="9" t="s">
        <v>1904</v>
      </c>
      <c r="AP1383" s="9"/>
      <c r="AQ1383" s="9"/>
      <c r="AR1383" s="14" t="s">
        <v>2477</v>
      </c>
      <c r="AS1383" s="9" t="s">
        <v>1944</v>
      </c>
      <c r="AT1383" s="9" t="s">
        <v>1857</v>
      </c>
      <c r="AU1383" s="9" t="s">
        <v>1778</v>
      </c>
      <c r="AV1383" s="13"/>
      <c r="AW1383" s="13">
        <v>25</v>
      </c>
      <c r="AX1383" s="9"/>
      <c r="AY1383" s="9"/>
      <c r="AZ1383" s="9"/>
      <c r="BA1383" s="33"/>
      <c r="BB1383" s="33"/>
      <c r="BC1383" s="36"/>
      <c r="BD1383" s="12" t="s">
        <v>1771</v>
      </c>
    </row>
    <row r="1384" spans="1:56" s="12" customFormat="1" x14ac:dyDescent="0.2">
      <c r="A1384" s="9" t="str">
        <f>IF(Search!$C$5="","",IF(COUNTA(Inventory!$AP1384)=1,1,""))</f>
        <v/>
      </c>
      <c r="B1384" s="9" t="str">
        <f>IF(Search!$C$4="","",IF(ISNUMBER(SEARCH(Search!$C$4,$AR1384))=TRUE,1,""))</f>
        <v/>
      </c>
      <c r="C1384" s="9" t="str">
        <f>IF(Search!$C$6="x",IF(COUNTA($AQ1384)=1,1,"N"),IF(COUNTA($AQ1384)=1,"N",""))</f>
        <v/>
      </c>
      <c r="D1384" s="9" t="str">
        <f>IF(Search!$O$8="","",IF(ISNUMBER(SEARCH(Search!$O$8,$BD1384))=TRUE,1,""))</f>
        <v/>
      </c>
      <c r="E1384" s="9" t="str">
        <f>IF(Search!$C$7="","",IF(ISNUMBER(SEARCH(Search!$C$7,$AN1384))=TRUE,1,""))</f>
        <v/>
      </c>
      <c r="F1384" s="9" t="str">
        <f>IF(Search!$C$8="","",IF(ISNUMBER(SEARCH(Search!$C$8,$AO1384))=TRUE,1,""))</f>
        <v/>
      </c>
      <c r="G1384" s="9" t="str">
        <f>IF(Search!$F$4="","",IF(Inventory!$AJ1384&lt;Search!$F$4,"",1))</f>
        <v/>
      </c>
      <c r="H1384" s="9" t="str">
        <f>IF(Search!$F$5="","",IF(Inventory!$AJ1384&gt;Search!$F$5,"",1))</f>
        <v/>
      </c>
      <c r="I1384" s="9" t="str">
        <f>IF(Search!$F$7="","",IF(Search!$F$8="",IF(ISNUMBER(SEARCH(Search!$F$7,$AL1384))=TRUE,1,""),""))</f>
        <v/>
      </c>
      <c r="J1384" s="9" t="str">
        <f>IF($AL1384=Search!$F$8,1,"")</f>
        <v/>
      </c>
      <c r="K1384" s="9" t="str">
        <f>IF(Search!$I$4="","",IF(COUNTA($AS1384)=1,IF(Search!$I$4="N","N",1),""))</f>
        <v/>
      </c>
      <c r="L1384" s="9" t="str">
        <f>IF(Search!$I$5="","",IF($AS1384="RC",1,""))</f>
        <v/>
      </c>
      <c r="M1384" s="9" t="str">
        <f>IF(Search!$I$6="","",IF($AS1384="RCP",1,""))</f>
        <v/>
      </c>
      <c r="N1384" s="9" t="str">
        <f>IF(Search!$I$8="","",IF(COUNTA($AT1384)=1,IF(Search!$I$8="N","N",1),""))</f>
        <v/>
      </c>
      <c r="O1384" s="9" t="str">
        <f>IF(Search!$L$4="","",IF(COUNTA($AU1384)=1,IF(Search!$L$4="N","N",1),""))</f>
        <v/>
      </c>
      <c r="P1384" s="9" t="str">
        <f>IF(Search!$L$5="","",IF(ISNUMBER(SEARCH("Jersey",$AU1384))=TRUE,IF(Search!$L$5="N","N",1),""))</f>
        <v/>
      </c>
      <c r="Q1384" s="9" t="str">
        <f>IF(Search!$L$6="","",IF(ISNUMBER(SEARCH("Patch",$AU1384))=TRUE,IF(Search!$L$6="N","N",1),""))</f>
        <v/>
      </c>
      <c r="R1384" s="9" t="str">
        <f>IF(Search!$L$7="","",IF(ISNUMBER(SEARCH("Shield",$AU1384))=TRUE,IF(Search!$L$7="N","N",1),""))</f>
        <v/>
      </c>
      <c r="S1384" s="9" t="str">
        <f>IF(Search!$L$8="","",IF(ISNUMBER(SEARCH("Stick",$AU1384))=TRUE,IF(Search!$L$8="N","N",1),""))</f>
        <v/>
      </c>
      <c r="T1384" s="9" t="str">
        <f>IF(Search!$O$4="","",IF(COUNTA($AW1384)=1,IF(Search!$O$4="N","N",1),""))</f>
        <v/>
      </c>
      <c r="U1384" s="9" t="str">
        <f>IF(Search!$O$5="","",IF($AW1384="","",IF($AW1384&lt;Search!$O$5,"",1)))</f>
        <v/>
      </c>
      <c r="V1384" s="9" t="str">
        <f>IF(Search!$O$6="","",IF($AW1384="","",IF($AW1384&gt;Search!$O$6,"",1)))</f>
        <v/>
      </c>
      <c r="W1384" s="9" t="str">
        <f>IF(Search!$U$4="","",IF($AX1384="","",1))</f>
        <v/>
      </c>
      <c r="X1384" s="9" t="str">
        <f>IF(Search!$U$5="","",IF(ISNUMBER(SEARCH(Search!$U$5,$AX1384))=TRUE,IF(Search!$U$5="N","N",1),""))</f>
        <v/>
      </c>
      <c r="Y1384" s="9" t="str">
        <f>IF(Search!$U$6="","",IF($AY1384&lt;Search!$U$6,"",1))</f>
        <v/>
      </c>
      <c r="Z1384" s="9" t="str">
        <f>IF(Search!$R$4="","",IF(Inventory!$BA1384&lt;Search!$R$4,"",1))</f>
        <v/>
      </c>
      <c r="AA1384" s="9" t="str">
        <f>IF(Search!$R$5="","",IF($BA1384&gt;Search!$R$5,"",1))</f>
        <v/>
      </c>
      <c r="AB1384" s="9" t="str">
        <f>IF(Search!$R$6="","",IF($BB1384&lt;Search!$R$6,"",1))</f>
        <v/>
      </c>
      <c r="AC1384" s="9" t="str">
        <f>IF(Search!$R$7="","",IF($BB1384&lt;Search!$R$7,"",1))</f>
        <v/>
      </c>
      <c r="AD1384" s="45" t="str">
        <f>IF(COUNTIF($A1384:$AC1384,"n")&gt;0,"",IF(SUM($A1384:$AC1384)=COUNTA(Search!$C$4:$C$8,Search!$F$4:$F$8,Search!$I$4:$I$6,Search!$I$8,Search!$L$4:$L$8,Search!$O$4:$O$8,Search!$R$4:$R$7,Search!$U$4:$U$7)-COUNTIF(Search!$C$4:$U$7,"n"),1+LARGE($AD$1:AD1383,1),""))</f>
        <v/>
      </c>
      <c r="AE1384" s="45" t="str">
        <f t="shared" si="66"/>
        <v/>
      </c>
      <c r="AF1384" s="45" t="str">
        <f>IF(AD1384="","",COUNTIF($AE$1:$AE1383,$AE1384)+RANK($AE1384,$AE$2:$AE$10540,1))</f>
        <v/>
      </c>
      <c r="AG1384" s="45" t="str">
        <f t="shared" si="67"/>
        <v/>
      </c>
      <c r="AH1384" s="45" t="str">
        <f>IF($AD1384="","",COUNTIF($AG$1:$AG1383,$AG1384)+RANK($AG1384,$AG$1:$AG$10539,0))</f>
        <v/>
      </c>
      <c r="AI1384" s="10" t="str">
        <f t="shared" si="68"/>
        <v>2009-10 The Cup #95 James Reimer TOR RC AU  /199   $</v>
      </c>
      <c r="AJ1384" s="11">
        <v>2009</v>
      </c>
      <c r="AK1384" s="17">
        <v>10</v>
      </c>
      <c r="AL1384" s="12" t="s">
        <v>570</v>
      </c>
      <c r="AM1384" s="10">
        <v>95</v>
      </c>
      <c r="AN1384" s="12" t="s">
        <v>715</v>
      </c>
      <c r="AO1384" s="9" t="s">
        <v>1904</v>
      </c>
      <c r="AP1384" s="9"/>
      <c r="AQ1384" s="9"/>
      <c r="AR1384" s="14" t="s">
        <v>2463</v>
      </c>
      <c r="AS1384" s="9" t="s">
        <v>2</v>
      </c>
      <c r="AT1384" s="9" t="s">
        <v>1857</v>
      </c>
      <c r="AU1384" s="9"/>
      <c r="AV1384" s="13"/>
      <c r="AW1384" s="13">
        <v>199</v>
      </c>
      <c r="AX1384" s="9"/>
      <c r="AY1384" s="9"/>
      <c r="AZ1384" s="9"/>
      <c r="BA1384" s="33"/>
      <c r="BB1384" s="33"/>
      <c r="BC1384" s="36"/>
      <c r="BD1384" s="12" t="s">
        <v>1771</v>
      </c>
    </row>
    <row r="1385" spans="1:56" s="12" customFormat="1" x14ac:dyDescent="0.2">
      <c r="A1385" s="9" t="str">
        <f>IF(Search!$C$5="","",IF(COUNTA(Inventory!$AP1385)=1,1,""))</f>
        <v/>
      </c>
      <c r="B1385" s="9" t="str">
        <f>IF(Search!$C$4="","",IF(ISNUMBER(SEARCH(Search!$C$4,$AR1385))=TRUE,1,""))</f>
        <v/>
      </c>
      <c r="C1385" s="9" t="str">
        <f>IF(Search!$C$6="x",IF(COUNTA($AQ1385)=1,1,"N"),IF(COUNTA($AQ1385)=1,"N",""))</f>
        <v/>
      </c>
      <c r="D1385" s="9" t="str">
        <f>IF(Search!$O$8="","",IF(ISNUMBER(SEARCH(Search!$O$8,$BD1385))=TRUE,1,""))</f>
        <v/>
      </c>
      <c r="E1385" s="9" t="str">
        <f>IF(Search!$C$7="","",IF(ISNUMBER(SEARCH(Search!$C$7,$AN1385))=TRUE,1,""))</f>
        <v/>
      </c>
      <c r="F1385" s="9" t="str">
        <f>IF(Search!$C$8="","",IF(ISNUMBER(SEARCH(Search!$C$8,$AO1385))=TRUE,1,""))</f>
        <v/>
      </c>
      <c r="G1385" s="9" t="str">
        <f>IF(Search!$F$4="","",IF(Inventory!$AJ1385&lt;Search!$F$4,"",1))</f>
        <v/>
      </c>
      <c r="H1385" s="9" t="str">
        <f>IF(Search!$F$5="","",IF(Inventory!$AJ1385&gt;Search!$F$5,"",1))</f>
        <v/>
      </c>
      <c r="I1385" s="9" t="str">
        <f>IF(Search!$F$7="","",IF(Search!$F$8="",IF(ISNUMBER(SEARCH(Search!$F$7,$AL1385))=TRUE,1,""),""))</f>
        <v/>
      </c>
      <c r="J1385" s="9" t="str">
        <f>IF($AL1385=Search!$F$8,1,"")</f>
        <v/>
      </c>
      <c r="K1385" s="9" t="str">
        <f>IF(Search!$I$4="","",IF(COUNTA($AS1385)=1,IF(Search!$I$4="N","N",1),""))</f>
        <v/>
      </c>
      <c r="L1385" s="9" t="str">
        <f>IF(Search!$I$5="","",IF($AS1385="RC",1,""))</f>
        <v/>
      </c>
      <c r="M1385" s="9" t="str">
        <f>IF(Search!$I$6="","",IF($AS1385="RCP",1,""))</f>
        <v/>
      </c>
      <c r="N1385" s="9" t="str">
        <f>IF(Search!$I$8="","",IF(COUNTA($AT1385)=1,IF(Search!$I$8="N","N",1),""))</f>
        <v/>
      </c>
      <c r="O1385" s="9" t="str">
        <f>IF(Search!$L$4="","",IF(COUNTA($AU1385)=1,IF(Search!$L$4="N","N",1),""))</f>
        <v/>
      </c>
      <c r="P1385" s="9" t="str">
        <f>IF(Search!$L$5="","",IF(ISNUMBER(SEARCH("Jersey",$AU1385))=TRUE,IF(Search!$L$5="N","N",1),""))</f>
        <v/>
      </c>
      <c r="Q1385" s="9" t="str">
        <f>IF(Search!$L$6="","",IF(ISNUMBER(SEARCH("Patch",$AU1385))=TRUE,IF(Search!$L$6="N","N",1),""))</f>
        <v/>
      </c>
      <c r="R1385" s="9" t="str">
        <f>IF(Search!$L$7="","",IF(ISNUMBER(SEARCH("Shield",$AU1385))=TRUE,IF(Search!$L$7="N","N",1),""))</f>
        <v/>
      </c>
      <c r="S1385" s="9" t="str">
        <f>IF(Search!$L$8="","",IF(ISNUMBER(SEARCH("Stick",$AU1385))=TRUE,IF(Search!$L$8="N","N",1),""))</f>
        <v/>
      </c>
      <c r="T1385" s="9" t="str">
        <f>IF(Search!$O$4="","",IF(COUNTA($AW1385)=1,IF(Search!$O$4="N","N",1),""))</f>
        <v/>
      </c>
      <c r="U1385" s="9" t="str">
        <f>IF(Search!$O$5="","",IF($AW1385="","",IF($AW1385&lt;Search!$O$5,"",1)))</f>
        <v/>
      </c>
      <c r="V1385" s="9" t="str">
        <f>IF(Search!$O$6="","",IF($AW1385="","",IF($AW1385&gt;Search!$O$6,"",1)))</f>
        <v/>
      </c>
      <c r="W1385" s="9" t="str">
        <f>IF(Search!$U$4="","",IF($AX1385="","",1))</f>
        <v/>
      </c>
      <c r="X1385" s="9" t="str">
        <f>IF(Search!$U$5="","",IF(ISNUMBER(SEARCH(Search!$U$5,$AX1385))=TRUE,IF(Search!$U$5="N","N",1),""))</f>
        <v/>
      </c>
      <c r="Y1385" s="9" t="str">
        <f>IF(Search!$U$6="","",IF($AY1385&lt;Search!$U$6,"",1))</f>
        <v/>
      </c>
      <c r="Z1385" s="9" t="str">
        <f>IF(Search!$R$4="","",IF(Inventory!$BA1385&lt;Search!$R$4,"",1))</f>
        <v/>
      </c>
      <c r="AA1385" s="9" t="str">
        <f>IF(Search!$R$5="","",IF($BA1385&gt;Search!$R$5,"",1))</f>
        <v/>
      </c>
      <c r="AB1385" s="9" t="str">
        <f>IF(Search!$R$6="","",IF($BB1385&lt;Search!$R$6,"",1))</f>
        <v/>
      </c>
      <c r="AC1385" s="9" t="str">
        <f>IF(Search!$R$7="","",IF($BB1385&lt;Search!$R$7,"",1))</f>
        <v/>
      </c>
      <c r="AD1385" s="45" t="str">
        <f>IF(COUNTIF($A1385:$AC1385,"n")&gt;0,"",IF(SUM($A1385:$AC1385)=COUNTA(Search!$C$4:$C$8,Search!$F$4:$F$8,Search!$I$4:$I$6,Search!$I$8,Search!$L$4:$L$8,Search!$O$4:$O$8,Search!$R$4:$R$7,Search!$U$4:$U$7)-COUNTIF(Search!$C$4:$U$7,"n"),1+LARGE($AD$1:AD1384,1),""))</f>
        <v/>
      </c>
      <c r="AE1385" s="45" t="str">
        <f t="shared" si="66"/>
        <v/>
      </c>
      <c r="AF1385" s="45" t="str">
        <f>IF(AD1385="","",COUNTIF($AE$1:$AE1384,$AE1385)+RANK($AE1385,$AE$2:$AE$10540,1))</f>
        <v/>
      </c>
      <c r="AG1385" s="45" t="str">
        <f t="shared" si="67"/>
        <v/>
      </c>
      <c r="AH1385" s="45" t="str">
        <f>IF($AD1385="","",COUNTIF($AG$1:$AG1384,$AG1385)+RANK($AG1385,$AG$1:$AG$10539,0))</f>
        <v/>
      </c>
      <c r="AI1385" s="10" t="str">
        <f t="shared" si="68"/>
        <v>2009-10 The Cup #103 Carl Gunnarsson  RC AU  /199   $</v>
      </c>
      <c r="AJ1385" s="11">
        <v>2009</v>
      </c>
      <c r="AK1385" s="17">
        <v>10</v>
      </c>
      <c r="AL1385" s="12" t="s">
        <v>570</v>
      </c>
      <c r="AM1385" s="10">
        <v>103</v>
      </c>
      <c r="AN1385" s="12" t="s">
        <v>931</v>
      </c>
      <c r="AO1385" s="9"/>
      <c r="AP1385" s="9"/>
      <c r="AQ1385" s="9"/>
      <c r="AR1385" s="14" t="s">
        <v>2463</v>
      </c>
      <c r="AS1385" s="9" t="s">
        <v>2</v>
      </c>
      <c r="AT1385" s="9" t="s">
        <v>1857</v>
      </c>
      <c r="AU1385" s="9"/>
      <c r="AV1385" s="13"/>
      <c r="AW1385" s="13">
        <v>199</v>
      </c>
      <c r="AX1385" s="9"/>
      <c r="AY1385" s="9"/>
      <c r="AZ1385" s="9"/>
      <c r="BA1385" s="33"/>
      <c r="BB1385" s="33"/>
      <c r="BC1385" s="36"/>
      <c r="BD1385" s="12" t="s">
        <v>1771</v>
      </c>
    </row>
    <row r="1386" spans="1:56" s="12" customFormat="1" x14ac:dyDescent="0.2">
      <c r="A1386" s="9" t="str">
        <f>IF(Search!$C$5="","",IF(COUNTA(Inventory!$AP1386)=1,1,""))</f>
        <v/>
      </c>
      <c r="B1386" s="9" t="str">
        <f>IF(Search!$C$4="","",IF(ISNUMBER(SEARCH(Search!$C$4,$AR1386))=TRUE,1,""))</f>
        <v/>
      </c>
      <c r="C1386" s="9" t="str">
        <f>IF(Search!$C$6="x",IF(COUNTA($AQ1386)=1,1,"N"),IF(COUNTA($AQ1386)=1,"N",""))</f>
        <v/>
      </c>
      <c r="D1386" s="9" t="str">
        <f>IF(Search!$O$8="","",IF(ISNUMBER(SEARCH(Search!$O$8,$BD1386))=TRUE,1,""))</f>
        <v/>
      </c>
      <c r="E1386" s="9" t="str">
        <f>IF(Search!$C$7="","",IF(ISNUMBER(SEARCH(Search!$C$7,$AN1386))=TRUE,1,""))</f>
        <v/>
      </c>
      <c r="F1386" s="9" t="str">
        <f>IF(Search!$C$8="","",IF(ISNUMBER(SEARCH(Search!$C$8,$AO1386))=TRUE,1,""))</f>
        <v/>
      </c>
      <c r="G1386" s="9" t="str">
        <f>IF(Search!$F$4="","",IF(Inventory!$AJ1386&lt;Search!$F$4,"",1))</f>
        <v/>
      </c>
      <c r="H1386" s="9" t="str">
        <f>IF(Search!$F$5="","",IF(Inventory!$AJ1386&gt;Search!$F$5,"",1))</f>
        <v/>
      </c>
      <c r="I1386" s="9" t="str">
        <f>IF(Search!$F$7="","",IF(Search!$F$8="",IF(ISNUMBER(SEARCH(Search!$F$7,$AL1386))=TRUE,1,""),""))</f>
        <v/>
      </c>
      <c r="J1386" s="9" t="str">
        <f>IF($AL1386=Search!$F$8,1,"")</f>
        <v/>
      </c>
      <c r="K1386" s="9" t="str">
        <f>IF(Search!$I$4="","",IF(COUNTA($AS1386)=1,IF(Search!$I$4="N","N",1),""))</f>
        <v/>
      </c>
      <c r="L1386" s="9" t="str">
        <f>IF(Search!$I$5="","",IF($AS1386="RC",1,""))</f>
        <v/>
      </c>
      <c r="M1386" s="9" t="str">
        <f>IF(Search!$I$6="","",IF($AS1386="RCP",1,""))</f>
        <v/>
      </c>
      <c r="N1386" s="9" t="str">
        <f>IF(Search!$I$8="","",IF(COUNTA($AT1386)=1,IF(Search!$I$8="N","N",1),""))</f>
        <v/>
      </c>
      <c r="O1386" s="9" t="str">
        <f>IF(Search!$L$4="","",IF(COUNTA($AU1386)=1,IF(Search!$L$4="N","N",1),""))</f>
        <v/>
      </c>
      <c r="P1386" s="9" t="str">
        <f>IF(Search!$L$5="","",IF(ISNUMBER(SEARCH("Jersey",$AU1386))=TRUE,IF(Search!$L$5="N","N",1),""))</f>
        <v/>
      </c>
      <c r="Q1386" s="9" t="str">
        <f>IF(Search!$L$6="","",IF(ISNUMBER(SEARCH("Patch",$AU1386))=TRUE,IF(Search!$L$6="N","N",1),""))</f>
        <v/>
      </c>
      <c r="R1386" s="9" t="str">
        <f>IF(Search!$L$7="","",IF(ISNUMBER(SEARCH("Shield",$AU1386))=TRUE,IF(Search!$L$7="N","N",1),""))</f>
        <v/>
      </c>
      <c r="S1386" s="9" t="str">
        <f>IF(Search!$L$8="","",IF(ISNUMBER(SEARCH("Stick",$AU1386))=TRUE,IF(Search!$L$8="N","N",1),""))</f>
        <v/>
      </c>
      <c r="T1386" s="9" t="str">
        <f>IF(Search!$O$4="","",IF(COUNTA($AW1386)=1,IF(Search!$O$4="N","N",1),""))</f>
        <v/>
      </c>
      <c r="U1386" s="9" t="str">
        <f>IF(Search!$O$5="","",IF($AW1386="","",IF($AW1386&lt;Search!$O$5,"",1)))</f>
        <v/>
      </c>
      <c r="V1386" s="9" t="str">
        <f>IF(Search!$O$6="","",IF($AW1386="","",IF($AW1386&gt;Search!$O$6,"",1)))</f>
        <v/>
      </c>
      <c r="W1386" s="9" t="str">
        <f>IF(Search!$U$4="","",IF($AX1386="","",1))</f>
        <v/>
      </c>
      <c r="X1386" s="9" t="str">
        <f>IF(Search!$U$5="","",IF(ISNUMBER(SEARCH(Search!$U$5,$AX1386))=TRUE,IF(Search!$U$5="N","N",1),""))</f>
        <v/>
      </c>
      <c r="Y1386" s="9" t="str">
        <f>IF(Search!$U$6="","",IF($AY1386&lt;Search!$U$6,"",1))</f>
        <v/>
      </c>
      <c r="Z1386" s="9" t="str">
        <f>IF(Search!$R$4="","",IF(Inventory!$BA1386&lt;Search!$R$4,"",1))</f>
        <v/>
      </c>
      <c r="AA1386" s="9" t="str">
        <f>IF(Search!$R$5="","",IF($BA1386&gt;Search!$R$5,"",1))</f>
        <v/>
      </c>
      <c r="AB1386" s="9" t="str">
        <f>IF(Search!$R$6="","",IF($BB1386&lt;Search!$R$6,"",1))</f>
        <v/>
      </c>
      <c r="AC1386" s="9" t="str">
        <f>IF(Search!$R$7="","",IF($BB1386&lt;Search!$R$7,"",1))</f>
        <v/>
      </c>
      <c r="AD1386" s="45" t="str">
        <f>IF(COUNTIF($A1386:$AC1386,"n")&gt;0,"",IF(SUM($A1386:$AC1386)=COUNTA(Search!$C$4:$C$8,Search!$F$4:$F$8,Search!$I$4:$I$6,Search!$I$8,Search!$L$4:$L$8,Search!$O$4:$O$8,Search!$R$4:$R$7,Search!$U$4:$U$7)-COUNTIF(Search!$C$4:$U$7,"n"),1+LARGE($AD$1:AD1385,1),""))</f>
        <v/>
      </c>
      <c r="AE1386" s="45" t="str">
        <f t="shared" si="66"/>
        <v/>
      </c>
      <c r="AF1386" s="45" t="str">
        <f>IF(AD1386="","",COUNTIF($AE$1:$AE1385,$AE1386)+RANK($AE1386,$AE$2:$AE$10540,1))</f>
        <v/>
      </c>
      <c r="AG1386" s="45" t="str">
        <f t="shared" si="67"/>
        <v/>
      </c>
      <c r="AH1386" s="45" t="str">
        <f>IF($AD1386="","",COUNTIF($AG$1:$AG1385,$AG1386)+RANK($AG1386,$AG$1:$AG$10539,0))</f>
        <v/>
      </c>
      <c r="AI1386" s="10" t="str">
        <f t="shared" si="68"/>
        <v>2009-10 The Cup #108 Phil Oreskovic TOR RC AU  /199   $</v>
      </c>
      <c r="AJ1386" s="11">
        <v>2009</v>
      </c>
      <c r="AK1386" s="17">
        <v>10</v>
      </c>
      <c r="AL1386" s="12" t="s">
        <v>570</v>
      </c>
      <c r="AM1386" s="10">
        <v>108</v>
      </c>
      <c r="AN1386" s="12" t="s">
        <v>932</v>
      </c>
      <c r="AO1386" s="29" t="s">
        <v>1904</v>
      </c>
      <c r="AP1386" s="9"/>
      <c r="AQ1386" s="9"/>
      <c r="AR1386" s="14" t="s">
        <v>2463</v>
      </c>
      <c r="AS1386" s="9" t="s">
        <v>2</v>
      </c>
      <c r="AT1386" s="9" t="s">
        <v>1857</v>
      </c>
      <c r="AU1386" s="9"/>
      <c r="AV1386" s="13"/>
      <c r="AW1386" s="13">
        <v>199</v>
      </c>
      <c r="AX1386" s="9"/>
      <c r="AY1386" s="9"/>
      <c r="AZ1386" s="9"/>
      <c r="BA1386" s="33"/>
      <c r="BB1386" s="33"/>
      <c r="BC1386" s="36"/>
      <c r="BD1386" s="12" t="s">
        <v>1771</v>
      </c>
    </row>
    <row r="1387" spans="1:56" s="12" customFormat="1" x14ac:dyDescent="0.2">
      <c r="A1387" s="9" t="str">
        <f>IF(Search!$C$5="","",IF(COUNTA(Inventory!$AP1387)=1,1,""))</f>
        <v/>
      </c>
      <c r="B1387" s="9" t="str">
        <f>IF(Search!$C$4="","",IF(ISNUMBER(SEARCH(Search!$C$4,$AR1387))=TRUE,1,""))</f>
        <v/>
      </c>
      <c r="C1387" s="9" t="str">
        <f>IF(Search!$C$6="x",IF(COUNTA($AQ1387)=1,1,"N"),IF(COUNTA($AQ1387)=1,"N",""))</f>
        <v/>
      </c>
      <c r="D1387" s="9" t="str">
        <f>IF(Search!$O$8="","",IF(ISNUMBER(SEARCH(Search!$O$8,$BD1387))=TRUE,1,""))</f>
        <v/>
      </c>
      <c r="E1387" s="9" t="str">
        <f>IF(Search!$C$7="","",IF(ISNUMBER(SEARCH(Search!$C$7,$AN1387))=TRUE,1,""))</f>
        <v/>
      </c>
      <c r="F1387" s="9" t="str">
        <f>IF(Search!$C$8="","",IF(ISNUMBER(SEARCH(Search!$C$8,$AO1387))=TRUE,1,""))</f>
        <v/>
      </c>
      <c r="G1387" s="9" t="str">
        <f>IF(Search!$F$4="","",IF(Inventory!$AJ1387&lt;Search!$F$4,"",1))</f>
        <v/>
      </c>
      <c r="H1387" s="9" t="str">
        <f>IF(Search!$F$5="","",IF(Inventory!$AJ1387&gt;Search!$F$5,"",1))</f>
        <v/>
      </c>
      <c r="I1387" s="9" t="str">
        <f>IF(Search!$F$7="","",IF(Search!$F$8="",IF(ISNUMBER(SEARCH(Search!$F$7,$AL1387))=TRUE,1,""),""))</f>
        <v/>
      </c>
      <c r="J1387" s="9" t="str">
        <f>IF($AL1387=Search!$F$8,1,"")</f>
        <v/>
      </c>
      <c r="K1387" s="9" t="str">
        <f>IF(Search!$I$4="","",IF(COUNTA($AS1387)=1,IF(Search!$I$4="N","N",1),""))</f>
        <v/>
      </c>
      <c r="L1387" s="9" t="str">
        <f>IF(Search!$I$5="","",IF($AS1387="RC",1,""))</f>
        <v/>
      </c>
      <c r="M1387" s="9" t="str">
        <f>IF(Search!$I$6="","",IF($AS1387="RCP",1,""))</f>
        <v/>
      </c>
      <c r="N1387" s="9" t="str">
        <f>IF(Search!$I$8="","",IF(COUNTA($AT1387)=1,IF(Search!$I$8="N","N",1),""))</f>
        <v/>
      </c>
      <c r="O1387" s="9" t="str">
        <f>IF(Search!$L$4="","",IF(COUNTA($AU1387)=1,IF(Search!$L$4="N","N",1),""))</f>
        <v/>
      </c>
      <c r="P1387" s="9" t="str">
        <f>IF(Search!$L$5="","",IF(ISNUMBER(SEARCH("Jersey",$AU1387))=TRUE,IF(Search!$L$5="N","N",1),""))</f>
        <v/>
      </c>
      <c r="Q1387" s="9" t="str">
        <f>IF(Search!$L$6="","",IF(ISNUMBER(SEARCH("Patch",$AU1387))=TRUE,IF(Search!$L$6="N","N",1),""))</f>
        <v/>
      </c>
      <c r="R1387" s="9" t="str">
        <f>IF(Search!$L$7="","",IF(ISNUMBER(SEARCH("Shield",$AU1387))=TRUE,IF(Search!$L$7="N","N",1),""))</f>
        <v/>
      </c>
      <c r="S1387" s="9" t="str">
        <f>IF(Search!$L$8="","",IF(ISNUMBER(SEARCH("Stick",$AU1387))=TRUE,IF(Search!$L$8="N","N",1),""))</f>
        <v/>
      </c>
      <c r="T1387" s="9" t="str">
        <f>IF(Search!$O$4="","",IF(COUNTA($AW1387)=1,IF(Search!$O$4="N","N",1),""))</f>
        <v/>
      </c>
      <c r="U1387" s="9" t="str">
        <f>IF(Search!$O$5="","",IF($AW1387="","",IF($AW1387&lt;Search!$O$5,"",1)))</f>
        <v/>
      </c>
      <c r="V1387" s="9" t="str">
        <f>IF(Search!$O$6="","",IF($AW1387="","",IF($AW1387&gt;Search!$O$6,"",1)))</f>
        <v/>
      </c>
      <c r="W1387" s="9" t="str">
        <f>IF(Search!$U$4="","",IF($AX1387="","",1))</f>
        <v/>
      </c>
      <c r="X1387" s="9" t="str">
        <f>IF(Search!$U$5="","",IF(ISNUMBER(SEARCH(Search!$U$5,$AX1387))=TRUE,IF(Search!$U$5="N","N",1),""))</f>
        <v/>
      </c>
      <c r="Y1387" s="9" t="str">
        <f>IF(Search!$U$6="","",IF($AY1387&lt;Search!$U$6,"",1))</f>
        <v/>
      </c>
      <c r="Z1387" s="9" t="str">
        <f>IF(Search!$R$4="","",IF(Inventory!$BA1387&lt;Search!$R$4,"",1))</f>
        <v/>
      </c>
      <c r="AA1387" s="9" t="str">
        <f>IF(Search!$R$5="","",IF($BA1387&gt;Search!$R$5,"",1))</f>
        <v/>
      </c>
      <c r="AB1387" s="9" t="str">
        <f>IF(Search!$R$6="","",IF($BB1387&lt;Search!$R$6,"",1))</f>
        <v/>
      </c>
      <c r="AC1387" s="9" t="str">
        <f>IF(Search!$R$7="","",IF($BB1387&lt;Search!$R$7,"",1))</f>
        <v/>
      </c>
      <c r="AD1387" s="45" t="str">
        <f>IF(COUNTIF($A1387:$AC1387,"n")&gt;0,"",IF(SUM($A1387:$AC1387)=COUNTA(Search!$C$4:$C$8,Search!$F$4:$F$8,Search!$I$4:$I$6,Search!$I$8,Search!$L$4:$L$8,Search!$O$4:$O$8,Search!$R$4:$R$7,Search!$U$4:$U$7)-COUNTIF(Search!$C$4:$U$7,"n"),1+LARGE($AD$1:AD1386,1),""))</f>
        <v/>
      </c>
      <c r="AE1387" s="45" t="str">
        <f t="shared" si="66"/>
        <v/>
      </c>
      <c r="AF1387" s="45" t="str">
        <f>IF(AD1387="","",COUNTIF($AE$1:$AE1386,$AE1387)+RANK($AE1387,$AE$2:$AE$10540,1))</f>
        <v/>
      </c>
      <c r="AG1387" s="45" t="str">
        <f t="shared" si="67"/>
        <v/>
      </c>
      <c r="AH1387" s="45" t="str">
        <f>IF($AD1387="","",COUNTIF($AG$1:$AG1386,$AG1387)+RANK($AG1387,$AG$1:$AG$10539,0))</f>
        <v/>
      </c>
      <c r="AI1387" s="10" t="str">
        <f t="shared" si="68"/>
        <v>2009-10 The Cup #120 Tyler Bozak TOR RC AU 2CL Patch /249   $</v>
      </c>
      <c r="AJ1387" s="11">
        <v>2009</v>
      </c>
      <c r="AK1387" s="17">
        <v>10</v>
      </c>
      <c r="AL1387" s="12" t="s">
        <v>570</v>
      </c>
      <c r="AM1387" s="10">
        <v>120</v>
      </c>
      <c r="AN1387" s="12" t="s">
        <v>716</v>
      </c>
      <c r="AO1387" s="9" t="s">
        <v>1904</v>
      </c>
      <c r="AP1387" s="9"/>
      <c r="AQ1387" s="9"/>
      <c r="AR1387" s="14" t="s">
        <v>2463</v>
      </c>
      <c r="AS1387" s="9" t="s">
        <v>2</v>
      </c>
      <c r="AT1387" s="9" t="s">
        <v>1857</v>
      </c>
      <c r="AU1387" s="9" t="s">
        <v>1778</v>
      </c>
      <c r="AV1387" s="13"/>
      <c r="AW1387" s="13">
        <v>249</v>
      </c>
      <c r="AX1387" s="9"/>
      <c r="AY1387" s="9"/>
      <c r="AZ1387" s="9"/>
      <c r="BA1387" s="33"/>
      <c r="BB1387" s="33"/>
      <c r="BC1387" s="36"/>
      <c r="BD1387" s="12" t="s">
        <v>1771</v>
      </c>
    </row>
    <row r="1388" spans="1:56" s="12" customFormat="1" x14ac:dyDescent="0.2">
      <c r="A1388" s="9" t="str">
        <f>IF(Search!$C$5="","",IF(COUNTA(Inventory!$AP1388)=1,1,""))</f>
        <v/>
      </c>
      <c r="B1388" s="9" t="str">
        <f>IF(Search!$C$4="","",IF(ISNUMBER(SEARCH(Search!$C$4,$AR1388))=TRUE,1,""))</f>
        <v/>
      </c>
      <c r="C1388" s="9" t="str">
        <f>IF(Search!$C$6="x",IF(COUNTA($AQ1388)=1,1,"N"),IF(COUNTA($AQ1388)=1,"N",""))</f>
        <v/>
      </c>
      <c r="D1388" s="9" t="str">
        <f>IF(Search!$O$8="","",IF(ISNUMBER(SEARCH(Search!$O$8,$BD1388))=TRUE,1,""))</f>
        <v/>
      </c>
      <c r="E1388" s="9" t="str">
        <f>IF(Search!$C$7="","",IF(ISNUMBER(SEARCH(Search!$C$7,$AN1388))=TRUE,1,""))</f>
        <v/>
      </c>
      <c r="F1388" s="9" t="str">
        <f>IF(Search!$C$8="","",IF(ISNUMBER(SEARCH(Search!$C$8,$AO1388))=TRUE,1,""))</f>
        <v/>
      </c>
      <c r="G1388" s="9" t="str">
        <f>IF(Search!$F$4="","",IF(Inventory!$AJ1388&lt;Search!$F$4,"",1))</f>
        <v/>
      </c>
      <c r="H1388" s="9" t="str">
        <f>IF(Search!$F$5="","",IF(Inventory!$AJ1388&gt;Search!$F$5,"",1))</f>
        <v/>
      </c>
      <c r="I1388" s="9" t="str">
        <f>IF(Search!$F$7="","",IF(Search!$F$8="",IF(ISNUMBER(SEARCH(Search!$F$7,$AL1388))=TRUE,1,""),""))</f>
        <v/>
      </c>
      <c r="J1388" s="9" t="str">
        <f>IF($AL1388=Search!$F$8,1,"")</f>
        <v/>
      </c>
      <c r="K1388" s="9" t="str">
        <f>IF(Search!$I$4="","",IF(COUNTA($AS1388)=1,IF(Search!$I$4="N","N",1),""))</f>
        <v/>
      </c>
      <c r="L1388" s="9" t="str">
        <f>IF(Search!$I$5="","",IF($AS1388="RC",1,""))</f>
        <v/>
      </c>
      <c r="M1388" s="9" t="str">
        <f>IF(Search!$I$6="","",IF($AS1388="RCP",1,""))</f>
        <v/>
      </c>
      <c r="N1388" s="9" t="str">
        <f>IF(Search!$I$8="","",IF(COUNTA($AT1388)=1,IF(Search!$I$8="N","N",1),""))</f>
        <v/>
      </c>
      <c r="O1388" s="9" t="str">
        <f>IF(Search!$L$4="","",IF(COUNTA($AU1388)=1,IF(Search!$L$4="N","N",1),""))</f>
        <v/>
      </c>
      <c r="P1388" s="9" t="str">
        <f>IF(Search!$L$5="","",IF(ISNUMBER(SEARCH("Jersey",$AU1388))=TRUE,IF(Search!$L$5="N","N",1),""))</f>
        <v/>
      </c>
      <c r="Q1388" s="9" t="str">
        <f>IF(Search!$L$6="","",IF(ISNUMBER(SEARCH("Patch",$AU1388))=TRUE,IF(Search!$L$6="N","N",1),""))</f>
        <v/>
      </c>
      <c r="R1388" s="9" t="str">
        <f>IF(Search!$L$7="","",IF(ISNUMBER(SEARCH("Shield",$AU1388))=TRUE,IF(Search!$L$7="N","N",1),""))</f>
        <v/>
      </c>
      <c r="S1388" s="9" t="str">
        <f>IF(Search!$L$8="","",IF(ISNUMBER(SEARCH("Stick",$AU1388))=TRUE,IF(Search!$L$8="N","N",1),""))</f>
        <v/>
      </c>
      <c r="T1388" s="9" t="str">
        <f>IF(Search!$O$4="","",IF(COUNTA($AW1388)=1,IF(Search!$O$4="N","N",1),""))</f>
        <v/>
      </c>
      <c r="U1388" s="9" t="str">
        <f>IF(Search!$O$5="","",IF($AW1388="","",IF($AW1388&lt;Search!$O$5,"",1)))</f>
        <v/>
      </c>
      <c r="V1388" s="9" t="str">
        <f>IF(Search!$O$6="","",IF($AW1388="","",IF($AW1388&gt;Search!$O$6,"",1)))</f>
        <v/>
      </c>
      <c r="W1388" s="9" t="str">
        <f>IF(Search!$U$4="","",IF($AX1388="","",1))</f>
        <v/>
      </c>
      <c r="X1388" s="9" t="str">
        <f>IF(Search!$U$5="","",IF(ISNUMBER(SEARCH(Search!$U$5,$AX1388))=TRUE,IF(Search!$U$5="N","N",1),""))</f>
        <v/>
      </c>
      <c r="Y1388" s="9" t="str">
        <f>IF(Search!$U$6="","",IF($AY1388&lt;Search!$U$6,"",1))</f>
        <v/>
      </c>
      <c r="Z1388" s="9" t="str">
        <f>IF(Search!$R$4="","",IF(Inventory!$BA1388&lt;Search!$R$4,"",1))</f>
        <v/>
      </c>
      <c r="AA1388" s="9" t="str">
        <f>IF(Search!$R$5="","",IF($BA1388&gt;Search!$R$5,"",1))</f>
        <v/>
      </c>
      <c r="AB1388" s="9" t="str">
        <f>IF(Search!$R$6="","",IF($BB1388&lt;Search!$R$6,"",1))</f>
        <v/>
      </c>
      <c r="AC1388" s="9" t="str">
        <f>IF(Search!$R$7="","",IF($BB1388&lt;Search!$R$7,"",1))</f>
        <v/>
      </c>
      <c r="AD1388" s="45" t="str">
        <f>IF(COUNTIF($A1388:$AC1388,"n")&gt;0,"",IF(SUM($A1388:$AC1388)=COUNTA(Search!$C$4:$C$8,Search!$F$4:$F$8,Search!$I$4:$I$6,Search!$I$8,Search!$L$4:$L$8,Search!$O$4:$O$8,Search!$R$4:$R$7,Search!$U$4:$U$7)-COUNTIF(Search!$C$4:$U$7,"n"),1+LARGE($AD$1:AD1387,1),""))</f>
        <v/>
      </c>
      <c r="AE1388" s="45" t="str">
        <f t="shared" si="66"/>
        <v/>
      </c>
      <c r="AF1388" s="45" t="str">
        <f>IF(AD1388="","",COUNTIF($AE$1:$AE1387,$AE1388)+RANK($AE1388,$AE$2:$AE$10540,1))</f>
        <v/>
      </c>
      <c r="AG1388" s="45" t="str">
        <f t="shared" si="67"/>
        <v/>
      </c>
      <c r="AH1388" s="45" t="str">
        <f>IF($AD1388="","",COUNTIF($AG$1:$AG1387,$AG1388)+RANK($AG1388,$AG$1:$AG$10539,0))</f>
        <v/>
      </c>
      <c r="AI1388" s="10" t="str">
        <f t="shared" si="68"/>
        <v>2009-10 The Cup #122 Jonas Gustavsson TOR RC AU 2CL Patch /249   $</v>
      </c>
      <c r="AJ1388" s="11">
        <v>2009</v>
      </c>
      <c r="AK1388" s="17">
        <v>10</v>
      </c>
      <c r="AL1388" s="12" t="s">
        <v>570</v>
      </c>
      <c r="AM1388" s="10">
        <v>122</v>
      </c>
      <c r="AN1388" s="12" t="s">
        <v>856</v>
      </c>
      <c r="AO1388" s="14" t="s">
        <v>1904</v>
      </c>
      <c r="AP1388" s="9"/>
      <c r="AQ1388" s="9"/>
      <c r="AR1388" s="14" t="s">
        <v>2463</v>
      </c>
      <c r="AS1388" s="9" t="s">
        <v>2</v>
      </c>
      <c r="AT1388" s="9" t="s">
        <v>1857</v>
      </c>
      <c r="AU1388" s="9" t="s">
        <v>1778</v>
      </c>
      <c r="AV1388" s="13"/>
      <c r="AW1388" s="13">
        <v>249</v>
      </c>
      <c r="AX1388" s="9"/>
      <c r="AY1388" s="9"/>
      <c r="AZ1388" s="9"/>
      <c r="BA1388" s="33"/>
      <c r="BB1388" s="33"/>
      <c r="BC1388" s="36"/>
      <c r="BD1388" s="12" t="s">
        <v>1771</v>
      </c>
    </row>
    <row r="1389" spans="1:56" s="12" customFormat="1" x14ac:dyDescent="0.2">
      <c r="A1389" s="9" t="str">
        <f>IF(Search!$C$5="","",IF(COUNTA(Inventory!$AP1389)=1,1,""))</f>
        <v/>
      </c>
      <c r="B1389" s="9" t="str">
        <f>IF(Search!$C$4="","",IF(ISNUMBER(SEARCH(Search!$C$4,$AR1389))=TRUE,1,""))</f>
        <v/>
      </c>
      <c r="C1389" s="9" t="str">
        <f>IF(Search!$C$6="x",IF(COUNTA($AQ1389)=1,1,"N"),IF(COUNTA($AQ1389)=1,"N",""))</f>
        <v/>
      </c>
      <c r="D1389" s="9" t="str">
        <f>IF(Search!$O$8="","",IF(ISNUMBER(SEARCH(Search!$O$8,$BD1389))=TRUE,1,""))</f>
        <v/>
      </c>
      <c r="E1389" s="9" t="str">
        <f>IF(Search!$C$7="","",IF(ISNUMBER(SEARCH(Search!$C$7,$AN1389))=TRUE,1,""))</f>
        <v/>
      </c>
      <c r="F1389" s="9" t="str">
        <f>IF(Search!$C$8="","",IF(ISNUMBER(SEARCH(Search!$C$8,$AO1389))=TRUE,1,""))</f>
        <v/>
      </c>
      <c r="G1389" s="9" t="str">
        <f>IF(Search!$F$4="","",IF(Inventory!$AJ1389&lt;Search!$F$4,"",1))</f>
        <v/>
      </c>
      <c r="H1389" s="9" t="str">
        <f>IF(Search!$F$5="","",IF(Inventory!$AJ1389&gt;Search!$F$5,"",1))</f>
        <v/>
      </c>
      <c r="I1389" s="9" t="str">
        <f>IF(Search!$F$7="","",IF(Search!$F$8="",IF(ISNUMBER(SEARCH(Search!$F$7,$AL1389))=TRUE,1,""),""))</f>
        <v/>
      </c>
      <c r="J1389" s="9" t="str">
        <f>IF($AL1389=Search!$F$8,1,"")</f>
        <v/>
      </c>
      <c r="K1389" s="9" t="str">
        <f>IF(Search!$I$4="","",IF(COUNTA($AS1389)=1,IF(Search!$I$4="N","N",1),""))</f>
        <v/>
      </c>
      <c r="L1389" s="9" t="str">
        <f>IF(Search!$I$5="","",IF($AS1389="RC",1,""))</f>
        <v/>
      </c>
      <c r="M1389" s="9" t="str">
        <f>IF(Search!$I$6="","",IF($AS1389="RCP",1,""))</f>
        <v/>
      </c>
      <c r="N1389" s="9" t="str">
        <f>IF(Search!$I$8="","",IF(COUNTA($AT1389)=1,IF(Search!$I$8="N","N",1),""))</f>
        <v/>
      </c>
      <c r="O1389" s="9" t="str">
        <f>IF(Search!$L$4="","",IF(COUNTA($AU1389)=1,IF(Search!$L$4="N","N",1),""))</f>
        <v/>
      </c>
      <c r="P1389" s="9" t="str">
        <f>IF(Search!$L$5="","",IF(ISNUMBER(SEARCH("Jersey",$AU1389))=TRUE,IF(Search!$L$5="N","N",1),""))</f>
        <v/>
      </c>
      <c r="Q1389" s="9" t="str">
        <f>IF(Search!$L$6="","",IF(ISNUMBER(SEARCH("Patch",$AU1389))=TRUE,IF(Search!$L$6="N","N",1),""))</f>
        <v/>
      </c>
      <c r="R1389" s="9" t="str">
        <f>IF(Search!$L$7="","",IF(ISNUMBER(SEARCH("Shield",$AU1389))=TRUE,IF(Search!$L$7="N","N",1),""))</f>
        <v/>
      </c>
      <c r="S1389" s="9" t="str">
        <f>IF(Search!$L$8="","",IF(ISNUMBER(SEARCH("Stick",$AU1389))=TRUE,IF(Search!$L$8="N","N",1),""))</f>
        <v/>
      </c>
      <c r="T1389" s="9" t="str">
        <f>IF(Search!$O$4="","",IF(COUNTA($AW1389)=1,IF(Search!$O$4="N","N",1),""))</f>
        <v/>
      </c>
      <c r="U1389" s="9" t="str">
        <f>IF(Search!$O$5="","",IF($AW1389="","",IF($AW1389&lt;Search!$O$5,"",1)))</f>
        <v/>
      </c>
      <c r="V1389" s="9" t="str">
        <f>IF(Search!$O$6="","",IF($AW1389="","",IF($AW1389&gt;Search!$O$6,"",1)))</f>
        <v/>
      </c>
      <c r="W1389" s="9" t="str">
        <f>IF(Search!$U$4="","",IF($AX1389="","",1))</f>
        <v/>
      </c>
      <c r="X1389" s="9" t="str">
        <f>IF(Search!$U$5="","",IF(ISNUMBER(SEARCH(Search!$U$5,$AX1389))=TRUE,IF(Search!$U$5="N","N",1),""))</f>
        <v/>
      </c>
      <c r="Y1389" s="9" t="str">
        <f>IF(Search!$U$6="","",IF($AY1389&lt;Search!$U$6,"",1))</f>
        <v/>
      </c>
      <c r="Z1389" s="9" t="str">
        <f>IF(Search!$R$4="","",IF(Inventory!$BA1389&lt;Search!$R$4,"",1))</f>
        <v/>
      </c>
      <c r="AA1389" s="9" t="str">
        <f>IF(Search!$R$5="","",IF($BA1389&gt;Search!$R$5,"",1))</f>
        <v/>
      </c>
      <c r="AB1389" s="9" t="str">
        <f>IF(Search!$R$6="","",IF($BB1389&lt;Search!$R$6,"",1))</f>
        <v/>
      </c>
      <c r="AC1389" s="9" t="str">
        <f>IF(Search!$R$7="","",IF($BB1389&lt;Search!$R$7,"",1))</f>
        <v/>
      </c>
      <c r="AD1389" s="45" t="str">
        <f>IF(COUNTIF($A1389:$AC1389,"n")&gt;0,"",IF(SUM($A1389:$AC1389)=COUNTA(Search!$C$4:$C$8,Search!$F$4:$F$8,Search!$I$4:$I$6,Search!$I$8,Search!$L$4:$L$8,Search!$O$4:$O$8,Search!$R$4:$R$7,Search!$U$4:$U$7)-COUNTIF(Search!$C$4:$U$7,"n"),1+LARGE($AD$1:AD1388,1),""))</f>
        <v/>
      </c>
      <c r="AE1389" s="45" t="str">
        <f t="shared" si="66"/>
        <v/>
      </c>
      <c r="AF1389" s="45" t="str">
        <f>IF(AD1389="","",COUNTIF($AE$1:$AE1388,$AE1389)+RANK($AE1389,$AE$2:$AE$10540,1))</f>
        <v/>
      </c>
      <c r="AG1389" s="45" t="str">
        <f t="shared" si="67"/>
        <v/>
      </c>
      <c r="AH1389" s="45" t="str">
        <f>IF($AD1389="","",COUNTIF($AG$1:$AG1388,$AG1389)+RANK($AG1389,$AG$1:$AG$10539,0))</f>
        <v/>
      </c>
      <c r="AI1389" s="10" t="str">
        <f t="shared" si="68"/>
        <v>2009-10 The Cup #123 Viktor Stalberg  RC AU 2CL Patch /249   $</v>
      </c>
      <c r="AJ1389" s="11">
        <v>2009</v>
      </c>
      <c r="AK1389" s="17">
        <v>10</v>
      </c>
      <c r="AL1389" s="12" t="s">
        <v>570</v>
      </c>
      <c r="AM1389" s="10">
        <v>123</v>
      </c>
      <c r="AN1389" s="12" t="s">
        <v>933</v>
      </c>
      <c r="AO1389" s="9"/>
      <c r="AP1389" s="9"/>
      <c r="AQ1389" s="9"/>
      <c r="AR1389" s="14" t="s">
        <v>2463</v>
      </c>
      <c r="AS1389" s="9" t="s">
        <v>2</v>
      </c>
      <c r="AT1389" s="9" t="s">
        <v>1857</v>
      </c>
      <c r="AU1389" s="9" t="s">
        <v>1778</v>
      </c>
      <c r="AV1389" s="13"/>
      <c r="AW1389" s="13">
        <v>249</v>
      </c>
      <c r="AX1389" s="9"/>
      <c r="AY1389" s="9"/>
      <c r="AZ1389" s="9"/>
      <c r="BA1389" s="33"/>
      <c r="BB1389" s="33"/>
      <c r="BC1389" s="36"/>
      <c r="BD1389" s="12" t="s">
        <v>1771</v>
      </c>
    </row>
    <row r="1390" spans="1:56" s="12" customFormat="1" x14ac:dyDescent="0.2">
      <c r="A1390" s="9" t="str">
        <f>IF(Search!$C$5="","",IF(COUNTA(Inventory!$AP1390)=1,1,""))</f>
        <v/>
      </c>
      <c r="B1390" s="9" t="str">
        <f>IF(Search!$C$4="","",IF(ISNUMBER(SEARCH(Search!$C$4,$AR1390))=TRUE,1,""))</f>
        <v/>
      </c>
      <c r="C1390" s="9" t="str">
        <f>IF(Search!$C$6="x",IF(COUNTA($AQ1390)=1,1,"N"),IF(COUNTA($AQ1390)=1,"N",""))</f>
        <v/>
      </c>
      <c r="D1390" s="9" t="str">
        <f>IF(Search!$O$8="","",IF(ISNUMBER(SEARCH(Search!$O$8,$BD1390))=TRUE,1,""))</f>
        <v/>
      </c>
      <c r="E1390" s="9" t="str">
        <f>IF(Search!$C$7="","",IF(ISNUMBER(SEARCH(Search!$C$7,$AN1390))=TRUE,1,""))</f>
        <v/>
      </c>
      <c r="F1390" s="9" t="str">
        <f>IF(Search!$C$8="","",IF(ISNUMBER(SEARCH(Search!$C$8,$AO1390))=TRUE,1,""))</f>
        <v/>
      </c>
      <c r="G1390" s="9" t="str">
        <f>IF(Search!$F$4="","",IF(Inventory!$AJ1390&lt;Search!$F$4,"",1))</f>
        <v/>
      </c>
      <c r="H1390" s="9" t="str">
        <f>IF(Search!$F$5="","",IF(Inventory!$AJ1390&gt;Search!$F$5,"",1))</f>
        <v/>
      </c>
      <c r="I1390" s="9" t="str">
        <f>IF(Search!$F$7="","",IF(Search!$F$8="",IF(ISNUMBER(SEARCH(Search!$F$7,$AL1390))=TRUE,1,""),""))</f>
        <v/>
      </c>
      <c r="J1390" s="9" t="str">
        <f>IF($AL1390=Search!$F$8,1,"")</f>
        <v/>
      </c>
      <c r="K1390" s="9" t="str">
        <f>IF(Search!$I$4="","",IF(COUNTA($AS1390)=1,IF(Search!$I$4="N","N",1),""))</f>
        <v/>
      </c>
      <c r="L1390" s="9" t="str">
        <f>IF(Search!$I$5="","",IF($AS1390="RC",1,""))</f>
        <v/>
      </c>
      <c r="M1390" s="9" t="str">
        <f>IF(Search!$I$6="","",IF($AS1390="RCP",1,""))</f>
        <v/>
      </c>
      <c r="N1390" s="9" t="str">
        <f>IF(Search!$I$8="","",IF(COUNTA($AT1390)=1,IF(Search!$I$8="N","N",1),""))</f>
        <v/>
      </c>
      <c r="O1390" s="9" t="str">
        <f>IF(Search!$L$4="","",IF(COUNTA($AU1390)=1,IF(Search!$L$4="N","N",1),""))</f>
        <v/>
      </c>
      <c r="P1390" s="9" t="str">
        <f>IF(Search!$L$5="","",IF(ISNUMBER(SEARCH("Jersey",$AU1390))=TRUE,IF(Search!$L$5="N","N",1),""))</f>
        <v/>
      </c>
      <c r="Q1390" s="9" t="str">
        <f>IF(Search!$L$6="","",IF(ISNUMBER(SEARCH("Patch",$AU1390))=TRUE,IF(Search!$L$6="N","N",1),""))</f>
        <v/>
      </c>
      <c r="R1390" s="9" t="str">
        <f>IF(Search!$L$7="","",IF(ISNUMBER(SEARCH("Shield",$AU1390))=TRUE,IF(Search!$L$7="N","N",1),""))</f>
        <v/>
      </c>
      <c r="S1390" s="9" t="str">
        <f>IF(Search!$L$8="","",IF(ISNUMBER(SEARCH("Stick",$AU1390))=TRUE,IF(Search!$L$8="N","N",1),""))</f>
        <v/>
      </c>
      <c r="T1390" s="9" t="str">
        <f>IF(Search!$O$4="","",IF(COUNTA($AW1390)=1,IF(Search!$O$4="N","N",1),""))</f>
        <v/>
      </c>
      <c r="U1390" s="9" t="str">
        <f>IF(Search!$O$5="","",IF($AW1390="","",IF($AW1390&lt;Search!$O$5,"",1)))</f>
        <v/>
      </c>
      <c r="V1390" s="9" t="str">
        <f>IF(Search!$O$6="","",IF($AW1390="","",IF($AW1390&gt;Search!$O$6,"",1)))</f>
        <v/>
      </c>
      <c r="W1390" s="9" t="str">
        <f>IF(Search!$U$4="","",IF($AX1390="","",1))</f>
        <v/>
      </c>
      <c r="X1390" s="9" t="str">
        <f>IF(Search!$U$5="","",IF(ISNUMBER(SEARCH(Search!$U$5,$AX1390))=TRUE,IF(Search!$U$5="N","N",1),""))</f>
        <v/>
      </c>
      <c r="Y1390" s="9" t="str">
        <f>IF(Search!$U$6="","",IF($AY1390&lt;Search!$U$6,"",1))</f>
        <v/>
      </c>
      <c r="Z1390" s="9" t="str">
        <f>IF(Search!$R$4="","",IF(Inventory!$BA1390&lt;Search!$R$4,"",1))</f>
        <v/>
      </c>
      <c r="AA1390" s="9" t="str">
        <f>IF(Search!$R$5="","",IF($BA1390&gt;Search!$R$5,"",1))</f>
        <v/>
      </c>
      <c r="AB1390" s="9" t="str">
        <f>IF(Search!$R$6="","",IF($BB1390&lt;Search!$R$6,"",1))</f>
        <v/>
      </c>
      <c r="AC1390" s="9" t="str">
        <f>IF(Search!$R$7="","",IF($BB1390&lt;Search!$R$7,"",1))</f>
        <v/>
      </c>
      <c r="AD1390" s="45" t="str">
        <f>IF(COUNTIF($A1390:$AC1390,"n")&gt;0,"",IF(SUM($A1390:$AC1390)=COUNTA(Search!$C$4:$C$8,Search!$F$4:$F$8,Search!$I$4:$I$6,Search!$I$8,Search!$L$4:$L$8,Search!$O$4:$O$8,Search!$R$4:$R$7,Search!$U$4:$U$7)-COUNTIF(Search!$C$4:$U$7,"n"),1+LARGE($AD$1:AD1389,1),""))</f>
        <v/>
      </c>
      <c r="AE1390" s="45" t="str">
        <f t="shared" si="66"/>
        <v/>
      </c>
      <c r="AF1390" s="45" t="str">
        <f>IF(AD1390="","",COUNTIF($AE$1:$AE1389,$AE1390)+RANK($AE1390,$AE$2:$AE$10540,1))</f>
        <v/>
      </c>
      <c r="AG1390" s="45" t="str">
        <f t="shared" si="67"/>
        <v/>
      </c>
      <c r="AH1390" s="45" t="str">
        <f>IF($AD1390="","",COUNTIF($AG$1:$AG1389,$AG1390)+RANK($AG1390,$AG$1:$AG$10539,0))</f>
        <v/>
      </c>
      <c r="AI1390" s="10" t="str">
        <f t="shared" si="68"/>
        <v>2009-10 The Cup #144 Christian Hanson  RC AU 2CL Patch /249   $</v>
      </c>
      <c r="AJ1390" s="11">
        <v>2009</v>
      </c>
      <c r="AK1390" s="17">
        <v>10</v>
      </c>
      <c r="AL1390" s="12" t="s">
        <v>570</v>
      </c>
      <c r="AM1390" s="10">
        <v>144</v>
      </c>
      <c r="AN1390" s="12" t="s">
        <v>934</v>
      </c>
      <c r="AO1390" s="9"/>
      <c r="AP1390" s="9"/>
      <c r="AQ1390" s="9"/>
      <c r="AR1390" s="14" t="s">
        <v>2463</v>
      </c>
      <c r="AS1390" s="9" t="s">
        <v>2</v>
      </c>
      <c r="AT1390" s="9" t="s">
        <v>1857</v>
      </c>
      <c r="AU1390" s="9" t="s">
        <v>1778</v>
      </c>
      <c r="AV1390" s="13"/>
      <c r="AW1390" s="13">
        <v>249</v>
      </c>
      <c r="AX1390" s="9"/>
      <c r="AY1390" s="9"/>
      <c r="AZ1390" s="9"/>
      <c r="BA1390" s="33"/>
      <c r="BB1390" s="33"/>
      <c r="BC1390" s="36"/>
      <c r="BD1390" s="12" t="s">
        <v>1771</v>
      </c>
    </row>
    <row r="1391" spans="1:56" s="12" customFormat="1" x14ac:dyDescent="0.2">
      <c r="A1391" s="9" t="str">
        <f>IF(Search!$C$5="","",IF(COUNTA(Inventory!$AP1391)=1,1,""))</f>
        <v/>
      </c>
      <c r="B1391" s="9" t="str">
        <f>IF(Search!$C$4="","",IF(ISNUMBER(SEARCH(Search!$C$4,$AR1391))=TRUE,1,""))</f>
        <v/>
      </c>
      <c r="C1391" s="9" t="str">
        <f>IF(Search!$C$6="x",IF(COUNTA($AQ1391)=1,1,"N"),IF(COUNTA($AQ1391)=1,"N",""))</f>
        <v/>
      </c>
      <c r="D1391" s="9" t="str">
        <f>IF(Search!$O$8="","",IF(ISNUMBER(SEARCH(Search!$O$8,$BD1391))=TRUE,1,""))</f>
        <v/>
      </c>
      <c r="E1391" s="9" t="str">
        <f>IF(Search!$C$7="","",IF(ISNUMBER(SEARCH(Search!$C$7,$AN1391))=TRUE,1,""))</f>
        <v/>
      </c>
      <c r="F1391" s="9" t="str">
        <f>IF(Search!$C$8="","",IF(ISNUMBER(SEARCH(Search!$C$8,$AO1391))=TRUE,1,""))</f>
        <v/>
      </c>
      <c r="G1391" s="9" t="str">
        <f>IF(Search!$F$4="","",IF(Inventory!$AJ1391&lt;Search!$F$4,"",1))</f>
        <v/>
      </c>
      <c r="H1391" s="9" t="str">
        <f>IF(Search!$F$5="","",IF(Inventory!$AJ1391&gt;Search!$F$5,"",1))</f>
        <v/>
      </c>
      <c r="I1391" s="9" t="str">
        <f>IF(Search!$F$7="","",IF(Search!$F$8="",IF(ISNUMBER(SEARCH(Search!$F$7,$AL1391))=TRUE,1,""),""))</f>
        <v/>
      </c>
      <c r="J1391" s="9" t="str">
        <f>IF($AL1391=Search!$F$8,1,"")</f>
        <v/>
      </c>
      <c r="K1391" s="9" t="str">
        <f>IF(Search!$I$4="","",IF(COUNTA($AS1391)=1,IF(Search!$I$4="N","N",1),""))</f>
        <v/>
      </c>
      <c r="L1391" s="9" t="str">
        <f>IF(Search!$I$5="","",IF($AS1391="RC",1,""))</f>
        <v/>
      </c>
      <c r="M1391" s="9" t="str">
        <f>IF(Search!$I$6="","",IF($AS1391="RCP",1,""))</f>
        <v/>
      </c>
      <c r="N1391" s="9" t="str">
        <f>IF(Search!$I$8="","",IF(COUNTA($AT1391)=1,IF(Search!$I$8="N","N",1),""))</f>
        <v/>
      </c>
      <c r="O1391" s="9" t="str">
        <f>IF(Search!$L$4="","",IF(COUNTA($AU1391)=1,IF(Search!$L$4="N","N",1),""))</f>
        <v/>
      </c>
      <c r="P1391" s="9" t="str">
        <f>IF(Search!$L$5="","",IF(ISNUMBER(SEARCH("Jersey",$AU1391))=TRUE,IF(Search!$L$5="N","N",1),""))</f>
        <v/>
      </c>
      <c r="Q1391" s="9" t="str">
        <f>IF(Search!$L$6="","",IF(ISNUMBER(SEARCH("Patch",$AU1391))=TRUE,IF(Search!$L$6="N","N",1),""))</f>
        <v/>
      </c>
      <c r="R1391" s="9" t="str">
        <f>IF(Search!$L$7="","",IF(ISNUMBER(SEARCH("Shield",$AU1391))=TRUE,IF(Search!$L$7="N","N",1),""))</f>
        <v/>
      </c>
      <c r="S1391" s="9" t="str">
        <f>IF(Search!$L$8="","",IF(ISNUMBER(SEARCH("Stick",$AU1391))=TRUE,IF(Search!$L$8="N","N",1),""))</f>
        <v/>
      </c>
      <c r="T1391" s="9" t="str">
        <f>IF(Search!$O$4="","",IF(COUNTA($AW1391)=1,IF(Search!$O$4="N","N",1),""))</f>
        <v/>
      </c>
      <c r="U1391" s="9" t="str">
        <f>IF(Search!$O$5="","",IF($AW1391="","",IF($AW1391&lt;Search!$O$5,"",1)))</f>
        <v/>
      </c>
      <c r="V1391" s="9" t="str">
        <f>IF(Search!$O$6="","",IF($AW1391="","",IF($AW1391&gt;Search!$O$6,"",1)))</f>
        <v/>
      </c>
      <c r="W1391" s="9" t="str">
        <f>IF(Search!$U$4="","",IF($AX1391="","",1))</f>
        <v/>
      </c>
      <c r="X1391" s="9" t="str">
        <f>IF(Search!$U$5="","",IF(ISNUMBER(SEARCH(Search!$U$5,$AX1391))=TRUE,IF(Search!$U$5="N","N",1),""))</f>
        <v/>
      </c>
      <c r="Y1391" s="9" t="str">
        <f>IF(Search!$U$6="","",IF($AY1391&lt;Search!$U$6,"",1))</f>
        <v/>
      </c>
      <c r="Z1391" s="9" t="str">
        <f>IF(Search!$R$4="","",IF(Inventory!$BA1391&lt;Search!$R$4,"",1))</f>
        <v/>
      </c>
      <c r="AA1391" s="9" t="str">
        <f>IF(Search!$R$5="","",IF($BA1391&gt;Search!$R$5,"",1))</f>
        <v/>
      </c>
      <c r="AB1391" s="9" t="str">
        <f>IF(Search!$R$6="","",IF($BB1391&lt;Search!$R$6,"",1))</f>
        <v/>
      </c>
      <c r="AC1391" s="9" t="str">
        <f>IF(Search!$R$7="","",IF($BB1391&lt;Search!$R$7,"",1))</f>
        <v/>
      </c>
      <c r="AD1391" s="45" t="str">
        <f>IF(COUNTIF($A1391:$AC1391,"n")&gt;0,"",IF(SUM($A1391:$AC1391)=COUNTA(Search!$C$4:$C$8,Search!$F$4:$F$8,Search!$I$4:$I$6,Search!$I$8,Search!$L$4:$L$8,Search!$O$4:$O$8,Search!$R$4:$R$7,Search!$U$4:$U$7)-COUNTIF(Search!$C$4:$U$7,"n"),1+LARGE($AD$1:AD1390,1),""))</f>
        <v/>
      </c>
      <c r="AE1391" s="45" t="str">
        <f t="shared" si="66"/>
        <v/>
      </c>
      <c r="AF1391" s="45" t="str">
        <f>IF(AD1391="","",COUNTIF($AE$1:$AE1390,$AE1391)+RANK($AE1391,$AE$2:$AE$10540,1))</f>
        <v/>
      </c>
      <c r="AG1391" s="45" t="str">
        <f t="shared" si="67"/>
        <v/>
      </c>
      <c r="AH1391" s="45" t="str">
        <f>IF($AD1391="","",COUNTIF($AG$1:$AG1390,$AG1391)+RANK($AG1391,$AG$1:$AG$10539,0))</f>
        <v/>
      </c>
      <c r="AI1391" s="10" t="str">
        <f t="shared" si="68"/>
        <v>2009-10 The Cup #148 Luca Caputi  RC AU 3CL Patch /249   $</v>
      </c>
      <c r="AJ1391" s="11">
        <v>2009</v>
      </c>
      <c r="AK1391" s="17">
        <v>10</v>
      </c>
      <c r="AL1391" s="12" t="s">
        <v>570</v>
      </c>
      <c r="AM1391" s="10">
        <v>148</v>
      </c>
      <c r="AN1391" s="12" t="s">
        <v>935</v>
      </c>
      <c r="AO1391" s="9"/>
      <c r="AP1391" s="9"/>
      <c r="AQ1391" s="9"/>
      <c r="AR1391" s="14" t="s">
        <v>2463</v>
      </c>
      <c r="AS1391" s="9" t="s">
        <v>2</v>
      </c>
      <c r="AT1391" s="9" t="s">
        <v>1857</v>
      </c>
      <c r="AU1391" s="9" t="s">
        <v>1779</v>
      </c>
      <c r="AV1391" s="13"/>
      <c r="AW1391" s="13">
        <v>249</v>
      </c>
      <c r="AX1391" s="9"/>
      <c r="AY1391" s="9"/>
      <c r="AZ1391" s="9"/>
      <c r="BA1391" s="33"/>
      <c r="BB1391" s="33"/>
      <c r="BC1391" s="36"/>
      <c r="BD1391" s="12" t="s">
        <v>1771</v>
      </c>
    </row>
    <row r="1392" spans="1:56" s="12" customFormat="1" x14ac:dyDescent="0.2">
      <c r="A1392" s="9" t="str">
        <f>IF(Search!$C$5="","",IF(COUNTA(Inventory!$AP1392)=1,1,""))</f>
        <v/>
      </c>
      <c r="B1392" s="9" t="str">
        <f>IF(Search!$C$4="","",IF(ISNUMBER(SEARCH(Search!$C$4,$AR1392))=TRUE,1,""))</f>
        <v/>
      </c>
      <c r="C1392" s="9" t="str">
        <f>IF(Search!$C$6="x",IF(COUNTA($AQ1392)=1,1,"N"),IF(COUNTA($AQ1392)=1,"N",""))</f>
        <v/>
      </c>
      <c r="D1392" s="9" t="str">
        <f>IF(Search!$O$8="","",IF(ISNUMBER(SEARCH(Search!$O$8,$BD1392))=TRUE,1,""))</f>
        <v/>
      </c>
      <c r="E1392" s="9" t="str">
        <f>IF(Search!$C$7="","",IF(ISNUMBER(SEARCH(Search!$C$7,$AN1392))=TRUE,1,""))</f>
        <v/>
      </c>
      <c r="F1392" s="9" t="str">
        <f>IF(Search!$C$8="","",IF(ISNUMBER(SEARCH(Search!$C$8,$AO1392))=TRUE,1,""))</f>
        <v/>
      </c>
      <c r="G1392" s="9" t="str">
        <f>IF(Search!$F$4="","",IF(Inventory!$AJ1392&lt;Search!$F$4,"",1))</f>
        <v/>
      </c>
      <c r="H1392" s="9" t="str">
        <f>IF(Search!$F$5="","",IF(Inventory!$AJ1392&gt;Search!$F$5,"",1))</f>
        <v/>
      </c>
      <c r="I1392" s="9" t="str">
        <f>IF(Search!$F$7="","",IF(Search!$F$8="",IF(ISNUMBER(SEARCH(Search!$F$7,$AL1392))=TRUE,1,""),""))</f>
        <v/>
      </c>
      <c r="J1392" s="9" t="str">
        <f>IF($AL1392=Search!$F$8,1,"")</f>
        <v/>
      </c>
      <c r="K1392" s="9" t="str">
        <f>IF(Search!$I$4="","",IF(COUNTA($AS1392)=1,IF(Search!$I$4="N","N",1),""))</f>
        <v/>
      </c>
      <c r="L1392" s="9" t="str">
        <f>IF(Search!$I$5="","",IF($AS1392="RC",1,""))</f>
        <v/>
      </c>
      <c r="M1392" s="9" t="str">
        <f>IF(Search!$I$6="","",IF($AS1392="RCP",1,""))</f>
        <v/>
      </c>
      <c r="N1392" s="9" t="str">
        <f>IF(Search!$I$8="","",IF(COUNTA($AT1392)=1,IF(Search!$I$8="N","N",1),""))</f>
        <v/>
      </c>
      <c r="O1392" s="9" t="str">
        <f>IF(Search!$L$4="","",IF(COUNTA($AU1392)=1,IF(Search!$L$4="N","N",1),""))</f>
        <v/>
      </c>
      <c r="P1392" s="9" t="str">
        <f>IF(Search!$L$5="","",IF(ISNUMBER(SEARCH("Jersey",$AU1392))=TRUE,IF(Search!$L$5="N","N",1),""))</f>
        <v/>
      </c>
      <c r="Q1392" s="9" t="str">
        <f>IF(Search!$L$6="","",IF(ISNUMBER(SEARCH("Patch",$AU1392))=TRUE,IF(Search!$L$6="N","N",1),""))</f>
        <v/>
      </c>
      <c r="R1392" s="9" t="str">
        <f>IF(Search!$L$7="","",IF(ISNUMBER(SEARCH("Shield",$AU1392))=TRUE,IF(Search!$L$7="N","N",1),""))</f>
        <v/>
      </c>
      <c r="S1392" s="9" t="str">
        <f>IF(Search!$L$8="","",IF(ISNUMBER(SEARCH("Stick",$AU1392))=TRUE,IF(Search!$L$8="N","N",1),""))</f>
        <v/>
      </c>
      <c r="T1392" s="9" t="str">
        <f>IF(Search!$O$4="","",IF(COUNTA($AW1392)=1,IF(Search!$O$4="N","N",1),""))</f>
        <v/>
      </c>
      <c r="U1392" s="9" t="str">
        <f>IF(Search!$O$5="","",IF($AW1392="","",IF($AW1392&lt;Search!$O$5,"",1)))</f>
        <v/>
      </c>
      <c r="V1392" s="9" t="str">
        <f>IF(Search!$O$6="","",IF($AW1392="","",IF($AW1392&gt;Search!$O$6,"",1)))</f>
        <v/>
      </c>
      <c r="W1392" s="9" t="str">
        <f>IF(Search!$U$4="","",IF($AX1392="","",1))</f>
        <v/>
      </c>
      <c r="X1392" s="9" t="str">
        <f>IF(Search!$U$5="","",IF(ISNUMBER(SEARCH(Search!$U$5,$AX1392))=TRUE,IF(Search!$U$5="N","N",1),""))</f>
        <v/>
      </c>
      <c r="Y1392" s="9" t="str">
        <f>IF(Search!$U$6="","",IF($AY1392&lt;Search!$U$6,"",1))</f>
        <v/>
      </c>
      <c r="Z1392" s="9" t="str">
        <f>IF(Search!$R$4="","",IF(Inventory!$BA1392&lt;Search!$R$4,"",1))</f>
        <v/>
      </c>
      <c r="AA1392" s="9" t="str">
        <f>IF(Search!$R$5="","",IF($BA1392&gt;Search!$R$5,"",1))</f>
        <v/>
      </c>
      <c r="AB1392" s="9" t="str">
        <f>IF(Search!$R$6="","",IF($BB1392&lt;Search!$R$6,"",1))</f>
        <v/>
      </c>
      <c r="AC1392" s="9" t="str">
        <f>IF(Search!$R$7="","",IF($BB1392&lt;Search!$R$7,"",1))</f>
        <v/>
      </c>
      <c r="AD1392" s="45" t="str">
        <f>IF(COUNTIF($A1392:$AC1392,"n")&gt;0,"",IF(SUM($A1392:$AC1392)=COUNTA(Search!$C$4:$C$8,Search!$F$4:$F$8,Search!$I$4:$I$6,Search!$I$8,Search!$L$4:$L$8,Search!$O$4:$O$8,Search!$R$4:$R$7,Search!$U$4:$U$7)-COUNTIF(Search!$C$4:$U$7,"n"),1+LARGE($AD$1:AD1391,1),""))</f>
        <v/>
      </c>
      <c r="AE1392" s="45" t="str">
        <f t="shared" si="66"/>
        <v/>
      </c>
      <c r="AF1392" s="45" t="str">
        <f>IF(AD1392="","",COUNTIF($AE$1:$AE1391,$AE1392)+RANK($AE1392,$AE$2:$AE$10540,1))</f>
        <v/>
      </c>
      <c r="AG1392" s="45" t="str">
        <f t="shared" si="67"/>
        <v/>
      </c>
      <c r="AH1392" s="45" t="str">
        <f>IF($AD1392="","",COUNTIF($AG$1:$AG1391,$AG1392)+RANK($AG1392,$AG$1:$AG$10539,0))</f>
        <v/>
      </c>
      <c r="AI1392" s="10" t="str">
        <f t="shared" si="68"/>
        <v>2009-10 The Cup #170 Jay Rosehill  RC AU 2CL Patch /249   $</v>
      </c>
      <c r="AJ1392" s="11">
        <v>2009</v>
      </c>
      <c r="AK1392" s="17">
        <v>10</v>
      </c>
      <c r="AL1392" s="12" t="s">
        <v>570</v>
      </c>
      <c r="AM1392" s="10">
        <v>170</v>
      </c>
      <c r="AN1392" s="12" t="s">
        <v>936</v>
      </c>
      <c r="AO1392" s="9"/>
      <c r="AP1392" s="9"/>
      <c r="AQ1392" s="9"/>
      <c r="AR1392" s="14" t="s">
        <v>2463</v>
      </c>
      <c r="AS1392" s="9" t="s">
        <v>2</v>
      </c>
      <c r="AT1392" s="9" t="s">
        <v>1857</v>
      </c>
      <c r="AU1392" s="9" t="s">
        <v>1778</v>
      </c>
      <c r="AV1392" s="13"/>
      <c r="AW1392" s="13">
        <v>249</v>
      </c>
      <c r="AX1392" s="9"/>
      <c r="AY1392" s="9"/>
      <c r="AZ1392" s="9"/>
      <c r="BA1392" s="33"/>
      <c r="BB1392" s="33"/>
      <c r="BC1392" s="36"/>
      <c r="BD1392" s="12" t="s">
        <v>1771</v>
      </c>
    </row>
    <row r="1393" spans="1:56" s="12" customFormat="1" x14ac:dyDescent="0.2">
      <c r="A1393" s="9" t="str">
        <f>IF(Search!$C$5="","",IF(COUNTA(Inventory!$AP1393)=1,1,""))</f>
        <v/>
      </c>
      <c r="B1393" s="9" t="str">
        <f>IF(Search!$C$4="","",IF(ISNUMBER(SEARCH(Search!$C$4,$AR1393))=TRUE,1,""))</f>
        <v/>
      </c>
      <c r="C1393" s="9" t="str">
        <f>IF(Search!$C$6="x",IF(COUNTA($AQ1393)=1,1,"N"),IF(COUNTA($AQ1393)=1,"N",""))</f>
        <v/>
      </c>
      <c r="D1393" s="9" t="str">
        <f>IF(Search!$O$8="","",IF(ISNUMBER(SEARCH(Search!$O$8,$BD1393))=TRUE,1,""))</f>
        <v/>
      </c>
      <c r="E1393" s="9" t="str">
        <f>IF(Search!$C$7="","",IF(ISNUMBER(SEARCH(Search!$C$7,$AN1393))=TRUE,1,""))</f>
        <v/>
      </c>
      <c r="F1393" s="9" t="str">
        <f>IF(Search!$C$8="","",IF(ISNUMBER(SEARCH(Search!$C$8,$AO1393))=TRUE,1,""))</f>
        <v/>
      </c>
      <c r="G1393" s="9" t="str">
        <f>IF(Search!$F$4="","",IF(Inventory!$AJ1393&lt;Search!$F$4,"",1))</f>
        <v/>
      </c>
      <c r="H1393" s="9" t="str">
        <f>IF(Search!$F$5="","",IF(Inventory!$AJ1393&gt;Search!$F$5,"",1))</f>
        <v/>
      </c>
      <c r="I1393" s="9" t="str">
        <f>IF(Search!$F$7="","",IF(Search!$F$8="",IF(ISNUMBER(SEARCH(Search!$F$7,$AL1393))=TRUE,1,""),""))</f>
        <v/>
      </c>
      <c r="J1393" s="9" t="str">
        <f>IF($AL1393=Search!$F$8,1,"")</f>
        <v/>
      </c>
      <c r="K1393" s="9" t="str">
        <f>IF(Search!$I$4="","",IF(COUNTA($AS1393)=1,IF(Search!$I$4="N","N",1),""))</f>
        <v/>
      </c>
      <c r="L1393" s="9" t="str">
        <f>IF(Search!$I$5="","",IF($AS1393="RC",1,""))</f>
        <v/>
      </c>
      <c r="M1393" s="9" t="str">
        <f>IF(Search!$I$6="","",IF($AS1393="RCP",1,""))</f>
        <v/>
      </c>
      <c r="N1393" s="9" t="str">
        <f>IF(Search!$I$8="","",IF(COUNTA($AT1393)=1,IF(Search!$I$8="N","N",1),""))</f>
        <v/>
      </c>
      <c r="O1393" s="9" t="str">
        <f>IF(Search!$L$4="","",IF(COUNTA($AU1393)=1,IF(Search!$L$4="N","N",1),""))</f>
        <v/>
      </c>
      <c r="P1393" s="9" t="str">
        <f>IF(Search!$L$5="","",IF(ISNUMBER(SEARCH("Jersey",$AU1393))=TRUE,IF(Search!$L$5="N","N",1),""))</f>
        <v/>
      </c>
      <c r="Q1393" s="9" t="str">
        <f>IF(Search!$L$6="","",IF(ISNUMBER(SEARCH("Patch",$AU1393))=TRUE,IF(Search!$L$6="N","N",1),""))</f>
        <v/>
      </c>
      <c r="R1393" s="9" t="str">
        <f>IF(Search!$L$7="","",IF(ISNUMBER(SEARCH("Shield",$AU1393))=TRUE,IF(Search!$L$7="N","N",1),""))</f>
        <v/>
      </c>
      <c r="S1393" s="9" t="str">
        <f>IF(Search!$L$8="","",IF(ISNUMBER(SEARCH("Stick",$AU1393))=TRUE,IF(Search!$L$8="N","N",1),""))</f>
        <v/>
      </c>
      <c r="T1393" s="9" t="str">
        <f>IF(Search!$O$4="","",IF(COUNTA($AW1393)=1,IF(Search!$O$4="N","N",1),""))</f>
        <v/>
      </c>
      <c r="U1393" s="9" t="str">
        <f>IF(Search!$O$5="","",IF($AW1393="","",IF($AW1393&lt;Search!$O$5,"",1)))</f>
        <v/>
      </c>
      <c r="V1393" s="9" t="str">
        <f>IF(Search!$O$6="","",IF($AW1393="","",IF($AW1393&gt;Search!$O$6,"",1)))</f>
        <v/>
      </c>
      <c r="W1393" s="9" t="str">
        <f>IF(Search!$U$4="","",IF($AX1393="","",1))</f>
        <v/>
      </c>
      <c r="X1393" s="9" t="str">
        <f>IF(Search!$U$5="","",IF(ISNUMBER(SEARCH(Search!$U$5,$AX1393))=TRUE,IF(Search!$U$5="N","N",1),""))</f>
        <v/>
      </c>
      <c r="Y1393" s="9" t="str">
        <f>IF(Search!$U$6="","",IF($AY1393&lt;Search!$U$6,"",1))</f>
        <v/>
      </c>
      <c r="Z1393" s="9" t="str">
        <f>IF(Search!$R$4="","",IF(Inventory!$BA1393&lt;Search!$R$4,"",1))</f>
        <v/>
      </c>
      <c r="AA1393" s="9" t="str">
        <f>IF(Search!$R$5="","",IF($BA1393&gt;Search!$R$5,"",1))</f>
        <v/>
      </c>
      <c r="AB1393" s="9" t="str">
        <f>IF(Search!$R$6="","",IF($BB1393&lt;Search!$R$6,"",1))</f>
        <v/>
      </c>
      <c r="AC1393" s="9" t="str">
        <f>IF(Search!$R$7="","",IF($BB1393&lt;Search!$R$7,"",1))</f>
        <v/>
      </c>
      <c r="AD1393" s="45" t="str">
        <f>IF(COUNTIF($A1393:$AC1393,"n")&gt;0,"",IF(SUM($A1393:$AC1393)=COUNTA(Search!$C$4:$C$8,Search!$F$4:$F$8,Search!$I$4:$I$6,Search!$I$8,Search!$L$4:$L$8,Search!$O$4:$O$8,Search!$R$4:$R$7,Search!$U$4:$U$7)-COUNTIF(Search!$C$4:$U$7,"n"),1+LARGE($AD$1:AD1392,1),""))</f>
        <v/>
      </c>
      <c r="AE1393" s="45" t="str">
        <f t="shared" si="66"/>
        <v/>
      </c>
      <c r="AF1393" s="45" t="str">
        <f>IF(AD1393="","",COUNTIF($AE$1:$AE1392,$AE1393)+RANK($AE1393,$AE$2:$AE$10540,1))</f>
        <v/>
      </c>
      <c r="AG1393" s="45" t="str">
        <f t="shared" si="67"/>
        <v/>
      </c>
      <c r="AH1393" s="45" t="str">
        <f>IF($AD1393="","",COUNTIF($AG$1:$AG1392,$AG1393)+RANK($AG1393,$AG$1:$AG$10539,0))</f>
        <v/>
      </c>
      <c r="AI1393" s="10" t="str">
        <f t="shared" si="68"/>
        <v>2009-10 The Cup #179 James van Riemsdyk PHI RC AU 2CL Patch /99   $</v>
      </c>
      <c r="AJ1393" s="11">
        <v>2009</v>
      </c>
      <c r="AK1393" s="17">
        <v>10</v>
      </c>
      <c r="AL1393" s="12" t="s">
        <v>570</v>
      </c>
      <c r="AM1393" s="10">
        <v>179</v>
      </c>
      <c r="AN1393" s="12" t="s">
        <v>937</v>
      </c>
      <c r="AO1393" s="9" t="s">
        <v>1907</v>
      </c>
      <c r="AP1393" s="9"/>
      <c r="AQ1393" s="9"/>
      <c r="AR1393" s="14" t="s">
        <v>2463</v>
      </c>
      <c r="AS1393" s="9" t="s">
        <v>2</v>
      </c>
      <c r="AT1393" s="9" t="s">
        <v>1857</v>
      </c>
      <c r="AU1393" s="9" t="s">
        <v>1778</v>
      </c>
      <c r="AV1393" s="13"/>
      <c r="AW1393" s="13">
        <v>99</v>
      </c>
      <c r="AX1393" s="9"/>
      <c r="AY1393" s="9"/>
      <c r="AZ1393" s="9"/>
      <c r="BA1393" s="33"/>
      <c r="BB1393" s="33"/>
      <c r="BC1393" s="36"/>
      <c r="BD1393" s="12" t="s">
        <v>1771</v>
      </c>
    </row>
    <row r="1394" spans="1:56" s="12" customFormat="1" x14ac:dyDescent="0.2">
      <c r="A1394" s="9" t="str">
        <f>IF(Search!$C$5="","",IF(COUNTA(Inventory!$AP1394)=1,1,""))</f>
        <v/>
      </c>
      <c r="B1394" s="9" t="str">
        <f>IF(Search!$C$4="","",IF(ISNUMBER(SEARCH(Search!$C$4,$AR1394))=TRUE,1,""))</f>
        <v/>
      </c>
      <c r="C1394" s="9" t="str">
        <f>IF(Search!$C$6="x",IF(COUNTA($AQ1394)=1,1,"N"),IF(COUNTA($AQ1394)=1,"N",""))</f>
        <v/>
      </c>
      <c r="D1394" s="9" t="str">
        <f>IF(Search!$O$8="","",IF(ISNUMBER(SEARCH(Search!$O$8,$BD1394))=TRUE,1,""))</f>
        <v/>
      </c>
      <c r="E1394" s="9" t="str">
        <f>IF(Search!$C$7="","",IF(ISNUMBER(SEARCH(Search!$C$7,$AN1394))=TRUE,1,""))</f>
        <v/>
      </c>
      <c r="F1394" s="9" t="str">
        <f>IF(Search!$C$8="","",IF(ISNUMBER(SEARCH(Search!$C$8,$AO1394))=TRUE,1,""))</f>
        <v/>
      </c>
      <c r="G1394" s="9" t="str">
        <f>IF(Search!$F$4="","",IF(Inventory!$AJ1394&lt;Search!$F$4,"",1))</f>
        <v/>
      </c>
      <c r="H1394" s="9" t="str">
        <f>IF(Search!$F$5="","",IF(Inventory!$AJ1394&gt;Search!$F$5,"",1))</f>
        <v/>
      </c>
      <c r="I1394" s="9" t="str">
        <f>IF(Search!$F$7="","",IF(Search!$F$8="",IF(ISNUMBER(SEARCH(Search!$F$7,$AL1394))=TRUE,1,""),""))</f>
        <v/>
      </c>
      <c r="J1394" s="9" t="str">
        <f>IF($AL1394=Search!$F$8,1,"")</f>
        <v/>
      </c>
      <c r="K1394" s="9" t="str">
        <f>IF(Search!$I$4="","",IF(COUNTA($AS1394)=1,IF(Search!$I$4="N","N",1),""))</f>
        <v/>
      </c>
      <c r="L1394" s="9" t="str">
        <f>IF(Search!$I$5="","",IF($AS1394="RC",1,""))</f>
        <v/>
      </c>
      <c r="M1394" s="9" t="str">
        <f>IF(Search!$I$6="","",IF($AS1394="RCP",1,""))</f>
        <v/>
      </c>
      <c r="N1394" s="9" t="str">
        <f>IF(Search!$I$8="","",IF(COUNTA($AT1394)=1,IF(Search!$I$8="N","N",1),""))</f>
        <v/>
      </c>
      <c r="O1394" s="9" t="str">
        <f>IF(Search!$L$4="","",IF(COUNTA($AU1394)=1,IF(Search!$L$4="N","N",1),""))</f>
        <v/>
      </c>
      <c r="P1394" s="9" t="str">
        <f>IF(Search!$L$5="","",IF(ISNUMBER(SEARCH("Jersey",$AU1394))=TRUE,IF(Search!$L$5="N","N",1),""))</f>
        <v/>
      </c>
      <c r="Q1394" s="9" t="str">
        <f>IF(Search!$L$6="","",IF(ISNUMBER(SEARCH("Patch",$AU1394))=TRUE,IF(Search!$L$6="N","N",1),""))</f>
        <v/>
      </c>
      <c r="R1394" s="9" t="str">
        <f>IF(Search!$L$7="","",IF(ISNUMBER(SEARCH("Shield",$AU1394))=TRUE,IF(Search!$L$7="N","N",1),""))</f>
        <v/>
      </c>
      <c r="S1394" s="9" t="str">
        <f>IF(Search!$L$8="","",IF(ISNUMBER(SEARCH("Stick",$AU1394))=TRUE,IF(Search!$L$8="N","N",1),""))</f>
        <v/>
      </c>
      <c r="T1394" s="9" t="str">
        <f>IF(Search!$O$4="","",IF(COUNTA($AW1394)=1,IF(Search!$O$4="N","N",1),""))</f>
        <v/>
      </c>
      <c r="U1394" s="9" t="str">
        <f>IF(Search!$O$5="","",IF($AW1394="","",IF($AW1394&lt;Search!$O$5,"",1)))</f>
        <v/>
      </c>
      <c r="V1394" s="9" t="str">
        <f>IF(Search!$O$6="","",IF($AW1394="","",IF($AW1394&gt;Search!$O$6,"",1)))</f>
        <v/>
      </c>
      <c r="W1394" s="9" t="str">
        <f>IF(Search!$U$4="","",IF($AX1394="","",1))</f>
        <v/>
      </c>
      <c r="X1394" s="9" t="str">
        <f>IF(Search!$U$5="","",IF(ISNUMBER(SEARCH(Search!$U$5,$AX1394))=TRUE,IF(Search!$U$5="N","N",1),""))</f>
        <v/>
      </c>
      <c r="Y1394" s="9" t="str">
        <f>IF(Search!$U$6="","",IF($AY1394&lt;Search!$U$6,"",1))</f>
        <v/>
      </c>
      <c r="Z1394" s="9" t="str">
        <f>IF(Search!$R$4="","",IF(Inventory!$BA1394&lt;Search!$R$4,"",1))</f>
        <v/>
      </c>
      <c r="AA1394" s="9" t="str">
        <f>IF(Search!$R$5="","",IF($BA1394&gt;Search!$R$5,"",1))</f>
        <v/>
      </c>
      <c r="AB1394" s="9" t="str">
        <f>IF(Search!$R$6="","",IF($BB1394&lt;Search!$R$6,"",1))</f>
        <v/>
      </c>
      <c r="AC1394" s="9" t="str">
        <f>IF(Search!$R$7="","",IF($BB1394&lt;Search!$R$7,"",1))</f>
        <v/>
      </c>
      <c r="AD1394" s="45" t="str">
        <f>IF(COUNTIF($A1394:$AC1394,"n")&gt;0,"",IF(SUM($A1394:$AC1394)=COUNTA(Search!$C$4:$C$8,Search!$F$4:$F$8,Search!$I$4:$I$6,Search!$I$8,Search!$L$4:$L$8,Search!$O$4:$O$8,Search!$R$4:$R$7,Search!$U$4:$U$7)-COUNTIF(Search!$C$4:$U$7,"n"),1+LARGE($AD$1:AD1393,1),""))</f>
        <v/>
      </c>
      <c r="AE1394" s="45" t="str">
        <f t="shared" si="66"/>
        <v/>
      </c>
      <c r="AF1394" s="45" t="str">
        <f>IF(AD1394="","",COUNTIF($AE$1:$AE1393,$AE1394)+RANK($AE1394,$AE$2:$AE$10540,1))</f>
        <v/>
      </c>
      <c r="AG1394" s="45" t="str">
        <f t="shared" si="67"/>
        <v/>
      </c>
      <c r="AH1394" s="45" t="str">
        <f>IF($AD1394="","",COUNTIF($AG$1:$AG1393,$AG1394)+RANK($AG1394,$AG$1:$AG$10539,0))</f>
        <v/>
      </c>
      <c r="AI1394" s="10" t="str">
        <f t="shared" si="68"/>
        <v>2009-10 The Cup Gold #120 Tyler Bozak TOR RCP   /25   $</v>
      </c>
      <c r="AJ1394" s="11">
        <v>2009</v>
      </c>
      <c r="AK1394" s="17">
        <v>10</v>
      </c>
      <c r="AL1394" s="12" t="s">
        <v>938</v>
      </c>
      <c r="AM1394" s="10">
        <v>120</v>
      </c>
      <c r="AN1394" s="12" t="s">
        <v>716</v>
      </c>
      <c r="AO1394" s="9" t="s">
        <v>1904</v>
      </c>
      <c r="AP1394" s="9"/>
      <c r="AQ1394" s="9"/>
      <c r="AR1394" s="14" t="s">
        <v>2477</v>
      </c>
      <c r="AS1394" s="9" t="s">
        <v>1944</v>
      </c>
      <c r="AT1394" s="9"/>
      <c r="AU1394" s="9"/>
      <c r="AV1394" s="13"/>
      <c r="AW1394" s="13">
        <v>25</v>
      </c>
      <c r="AX1394" s="9"/>
      <c r="AY1394" s="9"/>
      <c r="AZ1394" s="9"/>
      <c r="BA1394" s="33"/>
      <c r="BB1394" s="33"/>
      <c r="BC1394" s="36"/>
      <c r="BD1394" s="12" t="s">
        <v>1771</v>
      </c>
    </row>
    <row r="1395" spans="1:56" s="12" customFormat="1" x14ac:dyDescent="0.2">
      <c r="A1395" s="9" t="str">
        <f>IF(Search!$C$5="","",IF(COUNTA(Inventory!$AP1395)=1,1,""))</f>
        <v/>
      </c>
      <c r="B1395" s="9" t="str">
        <f>IF(Search!$C$4="","",IF(ISNUMBER(SEARCH(Search!$C$4,$AR1395))=TRUE,1,""))</f>
        <v/>
      </c>
      <c r="C1395" s="9" t="str">
        <f>IF(Search!$C$6="x",IF(COUNTA($AQ1395)=1,1,"N"),IF(COUNTA($AQ1395)=1,"N",""))</f>
        <v/>
      </c>
      <c r="D1395" s="9" t="str">
        <f>IF(Search!$O$8="","",IF(ISNUMBER(SEARCH(Search!$O$8,$BD1395))=TRUE,1,""))</f>
        <v/>
      </c>
      <c r="E1395" s="9" t="str">
        <f>IF(Search!$C$7="","",IF(ISNUMBER(SEARCH(Search!$C$7,$AN1395))=TRUE,1,""))</f>
        <v/>
      </c>
      <c r="F1395" s="9" t="str">
        <f>IF(Search!$C$8="","",IF(ISNUMBER(SEARCH(Search!$C$8,$AO1395))=TRUE,1,""))</f>
        <v/>
      </c>
      <c r="G1395" s="9" t="str">
        <f>IF(Search!$F$4="","",IF(Inventory!$AJ1395&lt;Search!$F$4,"",1))</f>
        <v/>
      </c>
      <c r="H1395" s="9" t="str">
        <f>IF(Search!$F$5="","",IF(Inventory!$AJ1395&gt;Search!$F$5,"",1))</f>
        <v/>
      </c>
      <c r="I1395" s="9" t="str">
        <f>IF(Search!$F$7="","",IF(Search!$F$8="",IF(ISNUMBER(SEARCH(Search!$F$7,$AL1395))=TRUE,1,""),""))</f>
        <v/>
      </c>
      <c r="J1395" s="9" t="str">
        <f>IF($AL1395=Search!$F$8,1,"")</f>
        <v/>
      </c>
      <c r="K1395" s="9" t="str">
        <f>IF(Search!$I$4="","",IF(COUNTA($AS1395)=1,IF(Search!$I$4="N","N",1),""))</f>
        <v/>
      </c>
      <c r="L1395" s="9" t="str">
        <f>IF(Search!$I$5="","",IF($AS1395="RC",1,""))</f>
        <v/>
      </c>
      <c r="M1395" s="9" t="str">
        <f>IF(Search!$I$6="","",IF($AS1395="RCP",1,""))</f>
        <v/>
      </c>
      <c r="N1395" s="9" t="str">
        <f>IF(Search!$I$8="","",IF(COUNTA($AT1395)=1,IF(Search!$I$8="N","N",1),""))</f>
        <v/>
      </c>
      <c r="O1395" s="9" t="str">
        <f>IF(Search!$L$4="","",IF(COUNTA($AU1395)=1,IF(Search!$L$4="N","N",1),""))</f>
        <v/>
      </c>
      <c r="P1395" s="9" t="str">
        <f>IF(Search!$L$5="","",IF(ISNUMBER(SEARCH("Jersey",$AU1395))=TRUE,IF(Search!$L$5="N","N",1),""))</f>
        <v/>
      </c>
      <c r="Q1395" s="9" t="str">
        <f>IF(Search!$L$6="","",IF(ISNUMBER(SEARCH("Patch",$AU1395))=TRUE,IF(Search!$L$6="N","N",1),""))</f>
        <v/>
      </c>
      <c r="R1395" s="9" t="str">
        <f>IF(Search!$L$7="","",IF(ISNUMBER(SEARCH("Shield",$AU1395))=TRUE,IF(Search!$L$7="N","N",1),""))</f>
        <v/>
      </c>
      <c r="S1395" s="9" t="str">
        <f>IF(Search!$L$8="","",IF(ISNUMBER(SEARCH("Stick",$AU1395))=TRUE,IF(Search!$L$8="N","N",1),""))</f>
        <v/>
      </c>
      <c r="T1395" s="9" t="str">
        <f>IF(Search!$O$4="","",IF(COUNTA($AW1395)=1,IF(Search!$O$4="N","N",1),""))</f>
        <v/>
      </c>
      <c r="U1395" s="9" t="str">
        <f>IF(Search!$O$5="","",IF($AW1395="","",IF($AW1395&lt;Search!$O$5,"",1)))</f>
        <v/>
      </c>
      <c r="V1395" s="9" t="str">
        <f>IF(Search!$O$6="","",IF($AW1395="","",IF($AW1395&gt;Search!$O$6,"",1)))</f>
        <v/>
      </c>
      <c r="W1395" s="9" t="str">
        <f>IF(Search!$U$4="","",IF($AX1395="","",1))</f>
        <v/>
      </c>
      <c r="X1395" s="9" t="str">
        <f>IF(Search!$U$5="","",IF(ISNUMBER(SEARCH(Search!$U$5,$AX1395))=TRUE,IF(Search!$U$5="N","N",1),""))</f>
        <v/>
      </c>
      <c r="Y1395" s="9" t="str">
        <f>IF(Search!$U$6="","",IF($AY1395&lt;Search!$U$6,"",1))</f>
        <v/>
      </c>
      <c r="Z1395" s="9" t="str">
        <f>IF(Search!$R$4="","",IF(Inventory!$BA1395&lt;Search!$R$4,"",1))</f>
        <v/>
      </c>
      <c r="AA1395" s="9" t="str">
        <f>IF(Search!$R$5="","",IF($BA1395&gt;Search!$R$5,"",1))</f>
        <v/>
      </c>
      <c r="AB1395" s="9" t="str">
        <f>IF(Search!$R$6="","",IF($BB1395&lt;Search!$R$6,"",1))</f>
        <v/>
      </c>
      <c r="AC1395" s="9" t="str">
        <f>IF(Search!$R$7="","",IF($BB1395&lt;Search!$R$7,"",1))</f>
        <v/>
      </c>
      <c r="AD1395" s="45" t="str">
        <f>IF(COUNTIF($A1395:$AC1395,"n")&gt;0,"",IF(SUM($A1395:$AC1395)=COUNTA(Search!$C$4:$C$8,Search!$F$4:$F$8,Search!$I$4:$I$6,Search!$I$8,Search!$L$4:$L$8,Search!$O$4:$O$8,Search!$R$4:$R$7,Search!$U$4:$U$7)-COUNTIF(Search!$C$4:$U$7,"n"),1+LARGE($AD$1:AD1394,1),""))</f>
        <v/>
      </c>
      <c r="AE1395" s="45" t="str">
        <f t="shared" si="66"/>
        <v/>
      </c>
      <c r="AF1395" s="45" t="str">
        <f>IF(AD1395="","",COUNTIF($AE$1:$AE1394,$AE1395)+RANK($AE1395,$AE$2:$AE$10540,1))</f>
        <v/>
      </c>
      <c r="AG1395" s="45" t="str">
        <f t="shared" si="67"/>
        <v/>
      </c>
      <c r="AH1395" s="45" t="str">
        <f>IF($AD1395="","",COUNTIF($AG$1:$AG1394,$AG1395)+RANK($AG1395,$AG$1:$AG$10539,0))</f>
        <v/>
      </c>
      <c r="AI1395" s="10" t="str">
        <f t="shared" si="68"/>
        <v>2009-10 The Cup Gold Rainbow #120 Tyler Bozak TOR RCP AU 2CL Patch /42   $</v>
      </c>
      <c r="AJ1395" s="11">
        <v>2009</v>
      </c>
      <c r="AK1395" s="17">
        <v>10</v>
      </c>
      <c r="AL1395" s="12" t="s">
        <v>939</v>
      </c>
      <c r="AM1395" s="10">
        <v>120</v>
      </c>
      <c r="AN1395" s="12" t="s">
        <v>716</v>
      </c>
      <c r="AO1395" s="9" t="s">
        <v>1904</v>
      </c>
      <c r="AP1395" s="9"/>
      <c r="AQ1395" s="9"/>
      <c r="AR1395" s="14" t="s">
        <v>2477</v>
      </c>
      <c r="AS1395" s="9" t="s">
        <v>1944</v>
      </c>
      <c r="AT1395" s="9" t="s">
        <v>1857</v>
      </c>
      <c r="AU1395" s="9" t="s">
        <v>1778</v>
      </c>
      <c r="AV1395" s="13"/>
      <c r="AW1395" s="13">
        <v>42</v>
      </c>
      <c r="AX1395" s="9"/>
      <c r="AY1395" s="9"/>
      <c r="AZ1395" s="9"/>
      <c r="BA1395" s="33"/>
      <c r="BB1395" s="33"/>
      <c r="BC1395" s="36"/>
      <c r="BD1395" s="12" t="s">
        <v>1771</v>
      </c>
    </row>
    <row r="1396" spans="1:56" s="12" customFormat="1" x14ac:dyDescent="0.2">
      <c r="A1396" s="9" t="str">
        <f>IF(Search!$C$5="","",IF(COUNTA(Inventory!$AP1396)=1,1,""))</f>
        <v/>
      </c>
      <c r="B1396" s="9" t="str">
        <f>IF(Search!$C$4="","",IF(ISNUMBER(SEARCH(Search!$C$4,$AR1396))=TRUE,1,""))</f>
        <v/>
      </c>
      <c r="C1396" s="9" t="str">
        <f>IF(Search!$C$6="x",IF(COUNTA($AQ1396)=1,1,"N"),IF(COUNTA($AQ1396)=1,"N",""))</f>
        <v/>
      </c>
      <c r="D1396" s="9" t="str">
        <f>IF(Search!$O$8="","",IF(ISNUMBER(SEARCH(Search!$O$8,$BD1396))=TRUE,1,""))</f>
        <v/>
      </c>
      <c r="E1396" s="9" t="str">
        <f>IF(Search!$C$7="","",IF(ISNUMBER(SEARCH(Search!$C$7,$AN1396))=TRUE,1,""))</f>
        <v/>
      </c>
      <c r="F1396" s="9" t="str">
        <f>IF(Search!$C$8="","",IF(ISNUMBER(SEARCH(Search!$C$8,$AO1396))=TRUE,1,""))</f>
        <v/>
      </c>
      <c r="G1396" s="9" t="str">
        <f>IF(Search!$F$4="","",IF(Inventory!$AJ1396&lt;Search!$F$4,"",1))</f>
        <v/>
      </c>
      <c r="H1396" s="9" t="str">
        <f>IF(Search!$F$5="","",IF(Inventory!$AJ1396&gt;Search!$F$5,"",1))</f>
        <v/>
      </c>
      <c r="I1396" s="9" t="str">
        <f>IF(Search!$F$7="","",IF(Search!$F$8="",IF(ISNUMBER(SEARCH(Search!$F$7,$AL1396))=TRUE,1,""),""))</f>
        <v/>
      </c>
      <c r="J1396" s="9" t="str">
        <f>IF($AL1396=Search!$F$8,1,"")</f>
        <v/>
      </c>
      <c r="K1396" s="9" t="str">
        <f>IF(Search!$I$4="","",IF(COUNTA($AS1396)=1,IF(Search!$I$4="N","N",1),""))</f>
        <v/>
      </c>
      <c r="L1396" s="9" t="str">
        <f>IF(Search!$I$5="","",IF($AS1396="RC",1,""))</f>
        <v/>
      </c>
      <c r="M1396" s="9" t="str">
        <f>IF(Search!$I$6="","",IF($AS1396="RCP",1,""))</f>
        <v/>
      </c>
      <c r="N1396" s="9" t="str">
        <f>IF(Search!$I$8="","",IF(COUNTA($AT1396)=1,IF(Search!$I$8="N","N",1),""))</f>
        <v/>
      </c>
      <c r="O1396" s="9" t="str">
        <f>IF(Search!$L$4="","",IF(COUNTA($AU1396)=1,IF(Search!$L$4="N","N",1),""))</f>
        <v/>
      </c>
      <c r="P1396" s="9" t="str">
        <f>IF(Search!$L$5="","",IF(ISNUMBER(SEARCH("Jersey",$AU1396))=TRUE,IF(Search!$L$5="N","N",1),""))</f>
        <v/>
      </c>
      <c r="Q1396" s="9" t="str">
        <f>IF(Search!$L$6="","",IF(ISNUMBER(SEARCH("Patch",$AU1396))=TRUE,IF(Search!$L$6="N","N",1),""))</f>
        <v/>
      </c>
      <c r="R1396" s="9" t="str">
        <f>IF(Search!$L$7="","",IF(ISNUMBER(SEARCH("Shield",$AU1396))=TRUE,IF(Search!$L$7="N","N",1),""))</f>
        <v/>
      </c>
      <c r="S1396" s="9" t="str">
        <f>IF(Search!$L$8="","",IF(ISNUMBER(SEARCH("Stick",$AU1396))=TRUE,IF(Search!$L$8="N","N",1),""))</f>
        <v/>
      </c>
      <c r="T1396" s="9" t="str">
        <f>IF(Search!$O$4="","",IF(COUNTA($AW1396)=1,IF(Search!$O$4="N","N",1),""))</f>
        <v/>
      </c>
      <c r="U1396" s="9" t="str">
        <f>IF(Search!$O$5="","",IF($AW1396="","",IF($AW1396&lt;Search!$O$5,"",1)))</f>
        <v/>
      </c>
      <c r="V1396" s="9" t="str">
        <f>IF(Search!$O$6="","",IF($AW1396="","",IF($AW1396&gt;Search!$O$6,"",1)))</f>
        <v/>
      </c>
      <c r="W1396" s="9" t="str">
        <f>IF(Search!$U$4="","",IF($AX1396="","",1))</f>
        <v/>
      </c>
      <c r="X1396" s="9" t="str">
        <f>IF(Search!$U$5="","",IF(ISNUMBER(SEARCH(Search!$U$5,$AX1396))=TRUE,IF(Search!$U$5="N","N",1),""))</f>
        <v/>
      </c>
      <c r="Y1396" s="9" t="str">
        <f>IF(Search!$U$6="","",IF($AY1396&lt;Search!$U$6,"",1))</f>
        <v/>
      </c>
      <c r="Z1396" s="9" t="str">
        <f>IF(Search!$R$4="","",IF(Inventory!$BA1396&lt;Search!$R$4,"",1))</f>
        <v/>
      </c>
      <c r="AA1396" s="9" t="str">
        <f>IF(Search!$R$5="","",IF($BA1396&gt;Search!$R$5,"",1))</f>
        <v/>
      </c>
      <c r="AB1396" s="9" t="str">
        <f>IF(Search!$R$6="","",IF($BB1396&lt;Search!$R$6,"",1))</f>
        <v/>
      </c>
      <c r="AC1396" s="9" t="str">
        <f>IF(Search!$R$7="","",IF($BB1396&lt;Search!$R$7,"",1))</f>
        <v/>
      </c>
      <c r="AD1396" s="45" t="str">
        <f>IF(COUNTIF($A1396:$AC1396,"n")&gt;0,"",IF(SUM($A1396:$AC1396)=COUNTA(Search!$C$4:$C$8,Search!$F$4:$F$8,Search!$I$4:$I$6,Search!$I$8,Search!$L$4:$L$8,Search!$O$4:$O$8,Search!$R$4:$R$7,Search!$U$4:$U$7)-COUNTIF(Search!$C$4:$U$7,"n"),1+LARGE($AD$1:AD1395,1),""))</f>
        <v/>
      </c>
      <c r="AE1396" s="45" t="str">
        <f t="shared" si="66"/>
        <v/>
      </c>
      <c r="AF1396" s="45" t="str">
        <f>IF(AD1396="","",COUNTIF($AE$1:$AE1395,$AE1396)+RANK($AE1396,$AE$2:$AE$10540,1))</f>
        <v/>
      </c>
      <c r="AG1396" s="45" t="str">
        <f t="shared" si="67"/>
        <v/>
      </c>
      <c r="AH1396" s="45" t="str">
        <f>IF($AD1396="","",COUNTIF($AG$1:$AG1395,$AG1396)+RANK($AG1396,$AG$1:$AG$10539,0))</f>
        <v/>
      </c>
      <c r="AI1396" s="10" t="str">
        <f t="shared" si="68"/>
        <v>2009-10 The Cup Trios #CTGBS Viktor Stalberg/ Tyler Bozak/ Jonas Gustavsson    Jersey /25   $</v>
      </c>
      <c r="AJ1396" s="11">
        <v>2009</v>
      </c>
      <c r="AK1396" s="17">
        <v>10</v>
      </c>
      <c r="AL1396" s="12" t="s">
        <v>940</v>
      </c>
      <c r="AM1396" s="10" t="s">
        <v>941</v>
      </c>
      <c r="AN1396" s="12" t="s">
        <v>942</v>
      </c>
      <c r="AO1396" s="9"/>
      <c r="AP1396" s="9"/>
      <c r="AQ1396" s="9"/>
      <c r="AR1396" s="14"/>
      <c r="AS1396" s="9"/>
      <c r="AT1396" s="9"/>
      <c r="AU1396" s="9" t="s">
        <v>18</v>
      </c>
      <c r="AV1396" s="13"/>
      <c r="AW1396" s="13">
        <v>25</v>
      </c>
      <c r="AX1396" s="9"/>
      <c r="AY1396" s="9"/>
      <c r="AZ1396" s="9"/>
      <c r="BA1396" s="33"/>
      <c r="BB1396" s="33"/>
      <c r="BC1396" s="36"/>
      <c r="BD1396" s="12" t="s">
        <v>1771</v>
      </c>
    </row>
    <row r="1397" spans="1:56" s="12" customFormat="1" x14ac:dyDescent="0.2">
      <c r="A1397" s="9" t="str">
        <f>IF(Search!$C$5="","",IF(COUNTA(Inventory!$AP1397)=1,1,""))</f>
        <v/>
      </c>
      <c r="B1397" s="9" t="str">
        <f>IF(Search!$C$4="","",IF(ISNUMBER(SEARCH(Search!$C$4,$AR1397))=TRUE,1,""))</f>
        <v/>
      </c>
      <c r="C1397" s="9" t="str">
        <f>IF(Search!$C$6="x",IF(COUNTA($AQ1397)=1,1,"N"),IF(COUNTA($AQ1397)=1,"N",""))</f>
        <v/>
      </c>
      <c r="D1397" s="9" t="str">
        <f>IF(Search!$O$8="","",IF(ISNUMBER(SEARCH(Search!$O$8,$BD1397))=TRUE,1,""))</f>
        <v/>
      </c>
      <c r="E1397" s="9" t="str">
        <f>IF(Search!$C$7="","",IF(ISNUMBER(SEARCH(Search!$C$7,$AN1397))=TRUE,1,""))</f>
        <v/>
      </c>
      <c r="F1397" s="9" t="str">
        <f>IF(Search!$C$8="","",IF(ISNUMBER(SEARCH(Search!$C$8,$AO1397))=TRUE,1,""))</f>
        <v/>
      </c>
      <c r="G1397" s="9" t="str">
        <f>IF(Search!$F$4="","",IF(Inventory!$AJ1397&lt;Search!$F$4,"",1))</f>
        <v/>
      </c>
      <c r="H1397" s="9" t="str">
        <f>IF(Search!$F$5="","",IF(Inventory!$AJ1397&gt;Search!$F$5,"",1))</f>
        <v/>
      </c>
      <c r="I1397" s="9" t="str">
        <f>IF(Search!$F$7="","",IF(Search!$F$8="",IF(ISNUMBER(SEARCH(Search!$F$7,$AL1397))=TRUE,1,""),""))</f>
        <v/>
      </c>
      <c r="J1397" s="9" t="str">
        <f>IF($AL1397=Search!$F$8,1,"")</f>
        <v/>
      </c>
      <c r="K1397" s="9" t="str">
        <f>IF(Search!$I$4="","",IF(COUNTA($AS1397)=1,IF(Search!$I$4="N","N",1),""))</f>
        <v/>
      </c>
      <c r="L1397" s="9" t="str">
        <f>IF(Search!$I$5="","",IF($AS1397="RC",1,""))</f>
        <v/>
      </c>
      <c r="M1397" s="9" t="str">
        <f>IF(Search!$I$6="","",IF($AS1397="RCP",1,""))</f>
        <v/>
      </c>
      <c r="N1397" s="9" t="str">
        <f>IF(Search!$I$8="","",IF(COUNTA($AT1397)=1,IF(Search!$I$8="N","N",1),""))</f>
        <v/>
      </c>
      <c r="O1397" s="9" t="str">
        <f>IF(Search!$L$4="","",IF(COUNTA($AU1397)=1,IF(Search!$L$4="N","N",1),""))</f>
        <v/>
      </c>
      <c r="P1397" s="9" t="str">
        <f>IF(Search!$L$5="","",IF(ISNUMBER(SEARCH("Jersey",$AU1397))=TRUE,IF(Search!$L$5="N","N",1),""))</f>
        <v/>
      </c>
      <c r="Q1397" s="9" t="str">
        <f>IF(Search!$L$6="","",IF(ISNUMBER(SEARCH("Patch",$AU1397))=TRUE,IF(Search!$L$6="N","N",1),""))</f>
        <v/>
      </c>
      <c r="R1397" s="9" t="str">
        <f>IF(Search!$L$7="","",IF(ISNUMBER(SEARCH("Shield",$AU1397))=TRUE,IF(Search!$L$7="N","N",1),""))</f>
        <v/>
      </c>
      <c r="S1397" s="9" t="str">
        <f>IF(Search!$L$8="","",IF(ISNUMBER(SEARCH("Stick",$AU1397))=TRUE,IF(Search!$L$8="N","N",1),""))</f>
        <v/>
      </c>
      <c r="T1397" s="9" t="str">
        <f>IF(Search!$O$4="","",IF(COUNTA($AW1397)=1,IF(Search!$O$4="N","N",1),""))</f>
        <v/>
      </c>
      <c r="U1397" s="9" t="str">
        <f>IF(Search!$O$5="","",IF($AW1397="","",IF($AW1397&lt;Search!$O$5,"",1)))</f>
        <v/>
      </c>
      <c r="V1397" s="9" t="str">
        <f>IF(Search!$O$6="","",IF($AW1397="","",IF($AW1397&gt;Search!$O$6,"",1)))</f>
        <v/>
      </c>
      <c r="W1397" s="9" t="str">
        <f>IF(Search!$U$4="","",IF($AX1397="","",1))</f>
        <v/>
      </c>
      <c r="X1397" s="9" t="str">
        <f>IF(Search!$U$5="","",IF(ISNUMBER(SEARCH(Search!$U$5,$AX1397))=TRUE,IF(Search!$U$5="N","N",1),""))</f>
        <v/>
      </c>
      <c r="Y1397" s="9" t="str">
        <f>IF(Search!$U$6="","",IF($AY1397&lt;Search!$U$6,"",1))</f>
        <v/>
      </c>
      <c r="Z1397" s="9" t="str">
        <f>IF(Search!$R$4="","",IF(Inventory!$BA1397&lt;Search!$R$4,"",1))</f>
        <v/>
      </c>
      <c r="AA1397" s="9" t="str">
        <f>IF(Search!$R$5="","",IF($BA1397&gt;Search!$R$5,"",1))</f>
        <v/>
      </c>
      <c r="AB1397" s="9" t="str">
        <f>IF(Search!$R$6="","",IF($BB1397&lt;Search!$R$6,"",1))</f>
        <v/>
      </c>
      <c r="AC1397" s="9" t="str">
        <f>IF(Search!$R$7="","",IF($BB1397&lt;Search!$R$7,"",1))</f>
        <v/>
      </c>
      <c r="AD1397" s="45" t="str">
        <f>IF(COUNTIF($A1397:$AC1397,"n")&gt;0,"",IF(SUM($A1397:$AC1397)=COUNTA(Search!$C$4:$C$8,Search!$F$4:$F$8,Search!$I$4:$I$6,Search!$I$8,Search!$L$4:$L$8,Search!$O$4:$O$8,Search!$R$4:$R$7,Search!$U$4:$U$7)-COUNTIF(Search!$C$4:$U$7,"n"),1+LARGE($AD$1:AD1396,1),""))</f>
        <v/>
      </c>
      <c r="AE1397" s="45" t="str">
        <f t="shared" si="66"/>
        <v/>
      </c>
      <c r="AF1397" s="45" t="str">
        <f>IF(AD1397="","",COUNTIF($AE$1:$AE1396,$AE1397)+RANK($AE1397,$AE$2:$AE$10540,1))</f>
        <v/>
      </c>
      <c r="AG1397" s="45" t="str">
        <f t="shared" si="67"/>
        <v/>
      </c>
      <c r="AH1397" s="45" t="str">
        <f>IF($AD1397="","",COUNTIF($AG$1:$AG1396,$AG1397)+RANK($AG1397,$AG$1:$AG$10539,0))</f>
        <v/>
      </c>
      <c r="AI1397" s="10" t="str">
        <f t="shared" si="68"/>
        <v>2009-10 The Cup Trios #CTKBS Tyler Bozak/ Phil Kessel/ Viktor Stalberg TOR   Jersey /25   $</v>
      </c>
      <c r="AJ1397" s="11">
        <v>2009</v>
      </c>
      <c r="AK1397" s="17">
        <v>10</v>
      </c>
      <c r="AL1397" s="12" t="s">
        <v>940</v>
      </c>
      <c r="AM1397" s="10" t="s">
        <v>943</v>
      </c>
      <c r="AN1397" s="12" t="s">
        <v>944</v>
      </c>
      <c r="AO1397" s="9" t="s">
        <v>1904</v>
      </c>
      <c r="AP1397" s="9"/>
      <c r="AQ1397" s="9"/>
      <c r="AR1397" s="14"/>
      <c r="AS1397" s="9"/>
      <c r="AT1397" s="9"/>
      <c r="AU1397" s="9" t="s">
        <v>18</v>
      </c>
      <c r="AV1397" s="13"/>
      <c r="AW1397" s="13">
        <v>25</v>
      </c>
      <c r="AX1397" s="9"/>
      <c r="AY1397" s="9"/>
      <c r="AZ1397" s="9"/>
      <c r="BA1397" s="33"/>
      <c r="BB1397" s="33"/>
      <c r="BC1397" s="36"/>
      <c r="BD1397" s="12" t="s">
        <v>1771</v>
      </c>
    </row>
    <row r="1398" spans="1:56" s="12" customFormat="1" x14ac:dyDescent="0.2">
      <c r="A1398" s="9" t="str">
        <f>IF(Search!$C$5="","",IF(COUNTA(Inventory!$AP1398)=1,1,""))</f>
        <v/>
      </c>
      <c r="B1398" s="9" t="str">
        <f>IF(Search!$C$4="","",IF(ISNUMBER(SEARCH(Search!$C$4,$AR1398))=TRUE,1,""))</f>
        <v/>
      </c>
      <c r="C1398" s="9" t="str">
        <f>IF(Search!$C$6="x",IF(COUNTA($AQ1398)=1,1,"N"),IF(COUNTA($AQ1398)=1,"N",""))</f>
        <v/>
      </c>
      <c r="D1398" s="9" t="str">
        <f>IF(Search!$O$8="","",IF(ISNUMBER(SEARCH(Search!$O$8,$BD1398))=TRUE,1,""))</f>
        <v/>
      </c>
      <c r="E1398" s="9" t="str">
        <f>IF(Search!$C$7="","",IF(ISNUMBER(SEARCH(Search!$C$7,$AN1398))=TRUE,1,""))</f>
        <v/>
      </c>
      <c r="F1398" s="9" t="str">
        <f>IF(Search!$C$8="","",IF(ISNUMBER(SEARCH(Search!$C$8,$AO1398))=TRUE,1,""))</f>
        <v/>
      </c>
      <c r="G1398" s="9" t="str">
        <f>IF(Search!$F$4="","",IF(Inventory!$AJ1398&lt;Search!$F$4,"",1))</f>
        <v/>
      </c>
      <c r="H1398" s="9" t="str">
        <f>IF(Search!$F$5="","",IF(Inventory!$AJ1398&gt;Search!$F$5,"",1))</f>
        <v/>
      </c>
      <c r="I1398" s="9" t="str">
        <f>IF(Search!$F$7="","",IF(Search!$F$8="",IF(ISNUMBER(SEARCH(Search!$F$7,$AL1398))=TRUE,1,""),""))</f>
        <v/>
      </c>
      <c r="J1398" s="9" t="str">
        <f>IF($AL1398=Search!$F$8,1,"")</f>
        <v/>
      </c>
      <c r="K1398" s="9" t="str">
        <f>IF(Search!$I$4="","",IF(COUNTA($AS1398)=1,IF(Search!$I$4="N","N",1),""))</f>
        <v/>
      </c>
      <c r="L1398" s="9" t="str">
        <f>IF(Search!$I$5="","",IF($AS1398="RC",1,""))</f>
        <v/>
      </c>
      <c r="M1398" s="9" t="str">
        <f>IF(Search!$I$6="","",IF($AS1398="RCP",1,""))</f>
        <v/>
      </c>
      <c r="N1398" s="9" t="str">
        <f>IF(Search!$I$8="","",IF(COUNTA($AT1398)=1,IF(Search!$I$8="N","N",1),""))</f>
        <v/>
      </c>
      <c r="O1398" s="9" t="str">
        <f>IF(Search!$L$4="","",IF(COUNTA($AU1398)=1,IF(Search!$L$4="N","N",1),""))</f>
        <v/>
      </c>
      <c r="P1398" s="9" t="str">
        <f>IF(Search!$L$5="","",IF(ISNUMBER(SEARCH("Jersey",$AU1398))=TRUE,IF(Search!$L$5="N","N",1),""))</f>
        <v/>
      </c>
      <c r="Q1398" s="9" t="str">
        <f>IF(Search!$L$6="","",IF(ISNUMBER(SEARCH("Patch",$AU1398))=TRUE,IF(Search!$L$6="N","N",1),""))</f>
        <v/>
      </c>
      <c r="R1398" s="9" t="str">
        <f>IF(Search!$L$7="","",IF(ISNUMBER(SEARCH("Shield",$AU1398))=TRUE,IF(Search!$L$7="N","N",1),""))</f>
        <v/>
      </c>
      <c r="S1398" s="9" t="str">
        <f>IF(Search!$L$8="","",IF(ISNUMBER(SEARCH("Stick",$AU1398))=TRUE,IF(Search!$L$8="N","N",1),""))</f>
        <v/>
      </c>
      <c r="T1398" s="9" t="str">
        <f>IF(Search!$O$4="","",IF(COUNTA($AW1398)=1,IF(Search!$O$4="N","N",1),""))</f>
        <v/>
      </c>
      <c r="U1398" s="9" t="str">
        <f>IF(Search!$O$5="","",IF($AW1398="","",IF($AW1398&lt;Search!$O$5,"",1)))</f>
        <v/>
      </c>
      <c r="V1398" s="9" t="str">
        <f>IF(Search!$O$6="","",IF($AW1398="","",IF($AW1398&gt;Search!$O$6,"",1)))</f>
        <v/>
      </c>
      <c r="W1398" s="9" t="str">
        <f>IF(Search!$U$4="","",IF($AX1398="","",1))</f>
        <v/>
      </c>
      <c r="X1398" s="9" t="str">
        <f>IF(Search!$U$5="","",IF(ISNUMBER(SEARCH(Search!$U$5,$AX1398))=TRUE,IF(Search!$U$5="N","N",1),""))</f>
        <v/>
      </c>
      <c r="Y1398" s="9" t="str">
        <f>IF(Search!$U$6="","",IF($AY1398&lt;Search!$U$6,"",1))</f>
        <v/>
      </c>
      <c r="Z1398" s="9" t="str">
        <f>IF(Search!$R$4="","",IF(Inventory!$BA1398&lt;Search!$R$4,"",1))</f>
        <v/>
      </c>
      <c r="AA1398" s="9" t="str">
        <f>IF(Search!$R$5="","",IF($BA1398&gt;Search!$R$5,"",1))</f>
        <v/>
      </c>
      <c r="AB1398" s="9" t="str">
        <f>IF(Search!$R$6="","",IF($BB1398&lt;Search!$R$6,"",1))</f>
        <v/>
      </c>
      <c r="AC1398" s="9" t="str">
        <f>IF(Search!$R$7="","",IF($BB1398&lt;Search!$R$7,"",1))</f>
        <v/>
      </c>
      <c r="AD1398" s="45" t="str">
        <f>IF(COUNTIF($A1398:$AC1398,"n")&gt;0,"",IF(SUM($A1398:$AC1398)=COUNTA(Search!$C$4:$C$8,Search!$F$4:$F$8,Search!$I$4:$I$6,Search!$I$8,Search!$L$4:$L$8,Search!$O$4:$O$8,Search!$R$4:$R$7,Search!$U$4:$U$7)-COUNTIF(Search!$C$4:$U$7,"n"),1+LARGE($AD$1:AD1397,1),""))</f>
        <v/>
      </c>
      <c r="AE1398" s="45" t="str">
        <f t="shared" si="66"/>
        <v/>
      </c>
      <c r="AF1398" s="45" t="str">
        <f>IF(AD1398="","",COUNTIF($AE$1:$AE1397,$AE1398)+RANK($AE1398,$AE$2:$AE$10540,1))</f>
        <v/>
      </c>
      <c r="AG1398" s="45" t="str">
        <f t="shared" si="67"/>
        <v/>
      </c>
      <c r="AH1398" s="45" t="str">
        <f>IF($AD1398="","",COUNTIF($AG$1:$AG1397,$AG1398)+RANK($AG1398,$AG$1:$AG$10539,0))</f>
        <v/>
      </c>
      <c r="AI1398" s="10" t="str">
        <f t="shared" si="68"/>
        <v>2009-10 The Cup Trios Patches #CTGBS Viktor Stalberg/ Tyler Bozak/ Jonas Gustavsson    2CL Patch /10   $</v>
      </c>
      <c r="AJ1398" s="11">
        <v>2009</v>
      </c>
      <c r="AK1398" s="17">
        <v>10</v>
      </c>
      <c r="AL1398" s="12" t="s">
        <v>945</v>
      </c>
      <c r="AM1398" s="10" t="s">
        <v>941</v>
      </c>
      <c r="AN1398" s="12" t="s">
        <v>942</v>
      </c>
      <c r="AO1398" s="9"/>
      <c r="AP1398" s="9"/>
      <c r="AQ1398" s="9"/>
      <c r="AR1398" s="14"/>
      <c r="AS1398" s="9"/>
      <c r="AT1398" s="9"/>
      <c r="AU1398" s="9" t="s">
        <v>1778</v>
      </c>
      <c r="AV1398" s="13"/>
      <c r="AW1398" s="13">
        <v>10</v>
      </c>
      <c r="AX1398" s="9"/>
      <c r="AY1398" s="9"/>
      <c r="AZ1398" s="9"/>
      <c r="BA1398" s="33"/>
      <c r="BB1398" s="33"/>
      <c r="BC1398" s="36"/>
      <c r="BD1398" s="12" t="s">
        <v>1771</v>
      </c>
    </row>
    <row r="1399" spans="1:56" s="12" customFormat="1" x14ac:dyDescent="0.2">
      <c r="A1399" s="9" t="str">
        <f>IF(Search!$C$5="","",IF(COUNTA(Inventory!$AP1399)=1,1,""))</f>
        <v/>
      </c>
      <c r="B1399" s="9" t="str">
        <f>IF(Search!$C$4="","",IF(ISNUMBER(SEARCH(Search!$C$4,$AR1399))=TRUE,1,""))</f>
        <v/>
      </c>
      <c r="C1399" s="9" t="str">
        <f>IF(Search!$C$6="x",IF(COUNTA($AQ1399)=1,1,"N"),IF(COUNTA($AQ1399)=1,"N",""))</f>
        <v/>
      </c>
      <c r="D1399" s="9" t="str">
        <f>IF(Search!$O$8="","",IF(ISNUMBER(SEARCH(Search!$O$8,$BD1399))=TRUE,1,""))</f>
        <v/>
      </c>
      <c r="E1399" s="9" t="str">
        <f>IF(Search!$C$7="","",IF(ISNUMBER(SEARCH(Search!$C$7,$AN1399))=TRUE,1,""))</f>
        <v/>
      </c>
      <c r="F1399" s="9" t="str">
        <f>IF(Search!$C$8="","",IF(ISNUMBER(SEARCH(Search!$C$8,$AO1399))=TRUE,1,""))</f>
        <v/>
      </c>
      <c r="G1399" s="9" t="str">
        <f>IF(Search!$F$4="","",IF(Inventory!$AJ1399&lt;Search!$F$4,"",1))</f>
        <v/>
      </c>
      <c r="H1399" s="9" t="str">
        <f>IF(Search!$F$5="","",IF(Inventory!$AJ1399&gt;Search!$F$5,"",1))</f>
        <v/>
      </c>
      <c r="I1399" s="9" t="str">
        <f>IF(Search!$F$7="","",IF(Search!$F$8="",IF(ISNUMBER(SEARCH(Search!$F$7,$AL1399))=TRUE,1,""),""))</f>
        <v/>
      </c>
      <c r="J1399" s="9" t="str">
        <f>IF($AL1399=Search!$F$8,1,"")</f>
        <v/>
      </c>
      <c r="K1399" s="9" t="str">
        <f>IF(Search!$I$4="","",IF(COUNTA($AS1399)=1,IF(Search!$I$4="N","N",1),""))</f>
        <v/>
      </c>
      <c r="L1399" s="9" t="str">
        <f>IF(Search!$I$5="","",IF($AS1399="RC",1,""))</f>
        <v/>
      </c>
      <c r="M1399" s="9" t="str">
        <f>IF(Search!$I$6="","",IF($AS1399="RCP",1,""))</f>
        <v/>
      </c>
      <c r="N1399" s="9" t="str">
        <f>IF(Search!$I$8="","",IF(COUNTA($AT1399)=1,IF(Search!$I$8="N","N",1),""))</f>
        <v/>
      </c>
      <c r="O1399" s="9" t="str">
        <f>IF(Search!$L$4="","",IF(COUNTA($AU1399)=1,IF(Search!$L$4="N","N",1),""))</f>
        <v/>
      </c>
      <c r="P1399" s="9" t="str">
        <f>IF(Search!$L$5="","",IF(ISNUMBER(SEARCH("Jersey",$AU1399))=TRUE,IF(Search!$L$5="N","N",1),""))</f>
        <v/>
      </c>
      <c r="Q1399" s="9" t="str">
        <f>IF(Search!$L$6="","",IF(ISNUMBER(SEARCH("Patch",$AU1399))=TRUE,IF(Search!$L$6="N","N",1),""))</f>
        <v/>
      </c>
      <c r="R1399" s="9" t="str">
        <f>IF(Search!$L$7="","",IF(ISNUMBER(SEARCH("Shield",$AU1399))=TRUE,IF(Search!$L$7="N","N",1),""))</f>
        <v/>
      </c>
      <c r="S1399" s="9" t="str">
        <f>IF(Search!$L$8="","",IF(ISNUMBER(SEARCH("Stick",$AU1399))=TRUE,IF(Search!$L$8="N","N",1),""))</f>
        <v/>
      </c>
      <c r="T1399" s="9" t="str">
        <f>IF(Search!$O$4="","",IF(COUNTA($AW1399)=1,IF(Search!$O$4="N","N",1),""))</f>
        <v/>
      </c>
      <c r="U1399" s="9" t="str">
        <f>IF(Search!$O$5="","",IF($AW1399="","",IF($AW1399&lt;Search!$O$5,"",1)))</f>
        <v/>
      </c>
      <c r="V1399" s="9" t="str">
        <f>IF(Search!$O$6="","",IF($AW1399="","",IF($AW1399&gt;Search!$O$6,"",1)))</f>
        <v/>
      </c>
      <c r="W1399" s="9" t="str">
        <f>IF(Search!$U$4="","",IF($AX1399="","",1))</f>
        <v/>
      </c>
      <c r="X1399" s="9" t="str">
        <f>IF(Search!$U$5="","",IF(ISNUMBER(SEARCH(Search!$U$5,$AX1399))=TRUE,IF(Search!$U$5="N","N",1),""))</f>
        <v/>
      </c>
      <c r="Y1399" s="9" t="str">
        <f>IF(Search!$U$6="","",IF($AY1399&lt;Search!$U$6,"",1))</f>
        <v/>
      </c>
      <c r="Z1399" s="9" t="str">
        <f>IF(Search!$R$4="","",IF(Inventory!$BA1399&lt;Search!$R$4,"",1))</f>
        <v/>
      </c>
      <c r="AA1399" s="9" t="str">
        <f>IF(Search!$R$5="","",IF($BA1399&gt;Search!$R$5,"",1))</f>
        <v/>
      </c>
      <c r="AB1399" s="9" t="str">
        <f>IF(Search!$R$6="","",IF($BB1399&lt;Search!$R$6,"",1))</f>
        <v/>
      </c>
      <c r="AC1399" s="9" t="str">
        <f>IF(Search!$R$7="","",IF($BB1399&lt;Search!$R$7,"",1))</f>
        <v/>
      </c>
      <c r="AD1399" s="45" t="str">
        <f>IF(COUNTIF($A1399:$AC1399,"n")&gt;0,"",IF(SUM($A1399:$AC1399)=COUNTA(Search!$C$4:$C$8,Search!$F$4:$F$8,Search!$I$4:$I$6,Search!$I$8,Search!$L$4:$L$8,Search!$O$4:$O$8,Search!$R$4:$R$7,Search!$U$4:$U$7)-COUNTIF(Search!$C$4:$U$7,"n"),1+LARGE($AD$1:AD1398,1),""))</f>
        <v/>
      </c>
      <c r="AE1399" s="45" t="str">
        <f t="shared" si="66"/>
        <v/>
      </c>
      <c r="AF1399" s="45" t="str">
        <f>IF(AD1399="","",COUNTIF($AE$1:$AE1398,$AE1399)+RANK($AE1399,$AE$2:$AE$10540,1))</f>
        <v/>
      </c>
      <c r="AG1399" s="45" t="str">
        <f t="shared" si="67"/>
        <v/>
      </c>
      <c r="AH1399" s="45" t="str">
        <f>IF($AD1399="","",COUNTIF($AG$1:$AG1398,$AG1399)+RANK($AG1399,$AG$1:$AG$10539,0))</f>
        <v/>
      </c>
      <c r="AI1399" s="10" t="str">
        <f t="shared" si="68"/>
        <v>2009-10 The Cup Trios Patches #CTKBS Tyler Bozak/ Phil Kessel/ Viktor Stalberg TOR   2CL Patch /10   $</v>
      </c>
      <c r="AJ1399" s="11">
        <v>2009</v>
      </c>
      <c r="AK1399" s="17">
        <v>10</v>
      </c>
      <c r="AL1399" s="12" t="s">
        <v>945</v>
      </c>
      <c r="AM1399" s="10" t="s">
        <v>943</v>
      </c>
      <c r="AN1399" s="12" t="s">
        <v>944</v>
      </c>
      <c r="AO1399" s="9" t="s">
        <v>1904</v>
      </c>
      <c r="AP1399" s="9"/>
      <c r="AQ1399" s="9"/>
      <c r="AR1399" s="14"/>
      <c r="AS1399" s="9"/>
      <c r="AT1399" s="9"/>
      <c r="AU1399" s="9" t="s">
        <v>1778</v>
      </c>
      <c r="AV1399" s="13"/>
      <c r="AW1399" s="13">
        <v>10</v>
      </c>
      <c r="AX1399" s="9"/>
      <c r="AY1399" s="9"/>
      <c r="AZ1399" s="9"/>
      <c r="BA1399" s="33"/>
      <c r="BB1399" s="33"/>
      <c r="BC1399" s="36"/>
      <c r="BD1399" s="12" t="s">
        <v>1771</v>
      </c>
    </row>
    <row r="1400" spans="1:56" s="12" customFormat="1" x14ac:dyDescent="0.2">
      <c r="A1400" s="9" t="str">
        <f>IF(Search!$C$5="","",IF(COUNTA(Inventory!$AP1400)=1,1,""))</f>
        <v/>
      </c>
      <c r="B1400" s="9" t="str">
        <f>IF(Search!$C$4="","",IF(ISNUMBER(SEARCH(Search!$C$4,$AR1400))=TRUE,1,""))</f>
        <v/>
      </c>
      <c r="C1400" s="9" t="str">
        <f>IF(Search!$C$6="x",IF(COUNTA($AQ1400)=1,1,"N"),IF(COUNTA($AQ1400)=1,"N",""))</f>
        <v/>
      </c>
      <c r="D1400" s="9" t="str">
        <f>IF(Search!$O$8="","",IF(ISNUMBER(SEARCH(Search!$O$8,$BD1400))=TRUE,1,""))</f>
        <v/>
      </c>
      <c r="E1400" s="9" t="str">
        <f>IF(Search!$C$7="","",IF(ISNUMBER(SEARCH(Search!$C$7,$AN1400))=TRUE,1,""))</f>
        <v/>
      </c>
      <c r="F1400" s="9" t="str">
        <f>IF(Search!$C$8="","",IF(ISNUMBER(SEARCH(Search!$C$8,$AO1400))=TRUE,1,""))</f>
        <v/>
      </c>
      <c r="G1400" s="9" t="str">
        <f>IF(Search!$F$4="","",IF(Inventory!$AJ1400&lt;Search!$F$4,"",1))</f>
        <v/>
      </c>
      <c r="H1400" s="9" t="str">
        <f>IF(Search!$F$5="","",IF(Inventory!$AJ1400&gt;Search!$F$5,"",1))</f>
        <v/>
      </c>
      <c r="I1400" s="9" t="str">
        <f>IF(Search!$F$7="","",IF(Search!$F$8="",IF(ISNUMBER(SEARCH(Search!$F$7,$AL1400))=TRUE,1,""),""))</f>
        <v/>
      </c>
      <c r="J1400" s="9" t="str">
        <f>IF($AL1400=Search!$F$8,1,"")</f>
        <v/>
      </c>
      <c r="K1400" s="9" t="str">
        <f>IF(Search!$I$4="","",IF(COUNTA($AS1400)=1,IF(Search!$I$4="N","N",1),""))</f>
        <v/>
      </c>
      <c r="L1400" s="9" t="str">
        <f>IF(Search!$I$5="","",IF($AS1400="RC",1,""))</f>
        <v/>
      </c>
      <c r="M1400" s="9" t="str">
        <f>IF(Search!$I$6="","",IF($AS1400="RCP",1,""))</f>
        <v/>
      </c>
      <c r="N1400" s="9" t="str">
        <f>IF(Search!$I$8="","",IF(COUNTA($AT1400)=1,IF(Search!$I$8="N","N",1),""))</f>
        <v/>
      </c>
      <c r="O1400" s="9" t="str">
        <f>IF(Search!$L$4="","",IF(COUNTA($AU1400)=1,IF(Search!$L$4="N","N",1),""))</f>
        <v/>
      </c>
      <c r="P1400" s="9" t="str">
        <f>IF(Search!$L$5="","",IF(ISNUMBER(SEARCH("Jersey",$AU1400))=TRUE,IF(Search!$L$5="N","N",1),""))</f>
        <v/>
      </c>
      <c r="Q1400" s="9" t="str">
        <f>IF(Search!$L$6="","",IF(ISNUMBER(SEARCH("Patch",$AU1400))=TRUE,IF(Search!$L$6="N","N",1),""))</f>
        <v/>
      </c>
      <c r="R1400" s="9" t="str">
        <f>IF(Search!$L$7="","",IF(ISNUMBER(SEARCH("Shield",$AU1400))=TRUE,IF(Search!$L$7="N","N",1),""))</f>
        <v/>
      </c>
      <c r="S1400" s="9" t="str">
        <f>IF(Search!$L$8="","",IF(ISNUMBER(SEARCH("Stick",$AU1400))=TRUE,IF(Search!$L$8="N","N",1),""))</f>
        <v/>
      </c>
      <c r="T1400" s="9" t="str">
        <f>IF(Search!$O$4="","",IF(COUNTA($AW1400)=1,IF(Search!$O$4="N","N",1),""))</f>
        <v/>
      </c>
      <c r="U1400" s="9" t="str">
        <f>IF(Search!$O$5="","",IF($AW1400="","",IF($AW1400&lt;Search!$O$5,"",1)))</f>
        <v/>
      </c>
      <c r="V1400" s="9" t="str">
        <f>IF(Search!$O$6="","",IF($AW1400="","",IF($AW1400&gt;Search!$O$6,"",1)))</f>
        <v/>
      </c>
      <c r="W1400" s="9" t="str">
        <f>IF(Search!$U$4="","",IF($AX1400="","",1))</f>
        <v/>
      </c>
      <c r="X1400" s="9" t="str">
        <f>IF(Search!$U$5="","",IF(ISNUMBER(SEARCH(Search!$U$5,$AX1400))=TRUE,IF(Search!$U$5="N","N",1),""))</f>
        <v/>
      </c>
      <c r="Y1400" s="9" t="str">
        <f>IF(Search!$U$6="","",IF($AY1400&lt;Search!$U$6,"",1))</f>
        <v/>
      </c>
      <c r="Z1400" s="9" t="str">
        <f>IF(Search!$R$4="","",IF(Inventory!$BA1400&lt;Search!$R$4,"",1))</f>
        <v/>
      </c>
      <c r="AA1400" s="9" t="str">
        <f>IF(Search!$R$5="","",IF($BA1400&gt;Search!$R$5,"",1))</f>
        <v/>
      </c>
      <c r="AB1400" s="9" t="str">
        <f>IF(Search!$R$6="","",IF($BB1400&lt;Search!$R$6,"",1))</f>
        <v/>
      </c>
      <c r="AC1400" s="9" t="str">
        <f>IF(Search!$R$7="","",IF($BB1400&lt;Search!$R$7,"",1))</f>
        <v/>
      </c>
      <c r="AD1400" s="45" t="str">
        <f>IF(COUNTIF($A1400:$AC1400,"n")&gt;0,"",IF(SUM($A1400:$AC1400)=COUNTA(Search!$C$4:$C$8,Search!$F$4:$F$8,Search!$I$4:$I$6,Search!$I$8,Search!$L$4:$L$8,Search!$O$4:$O$8,Search!$R$4:$R$7,Search!$U$4:$U$7)-COUNTIF(Search!$C$4:$U$7,"n"),1+LARGE($AD$1:AD1399,1),""))</f>
        <v/>
      </c>
      <c r="AE1400" s="45" t="str">
        <f t="shared" si="66"/>
        <v/>
      </c>
      <c r="AF1400" s="45" t="str">
        <f>IF(AD1400="","",COUNTIF($AE$1:$AE1399,$AE1400)+RANK($AE1400,$AE$2:$AE$10540,1))</f>
        <v/>
      </c>
      <c r="AG1400" s="45" t="str">
        <f t="shared" si="67"/>
        <v/>
      </c>
      <c r="AH1400" s="45" t="str">
        <f>IF($AD1400="","",COUNTIF($AG$1:$AG1399,$AG1400)+RANK($AG1400,$AG$1:$AG$10539,0))</f>
        <v/>
      </c>
      <c r="AI1400" s="10" t="str">
        <f t="shared" si="68"/>
        <v>2009-10 UD Black #87 Tyler Bozak TOR RC AU 2CL Patch /99   $</v>
      </c>
      <c r="AJ1400" s="11">
        <v>2009</v>
      </c>
      <c r="AK1400" s="17">
        <v>10</v>
      </c>
      <c r="AL1400" s="12" t="s">
        <v>946</v>
      </c>
      <c r="AM1400" s="10">
        <v>87</v>
      </c>
      <c r="AN1400" s="12" t="s">
        <v>716</v>
      </c>
      <c r="AO1400" s="9" t="s">
        <v>1904</v>
      </c>
      <c r="AP1400" s="9"/>
      <c r="AQ1400" s="9"/>
      <c r="AR1400" s="14" t="s">
        <v>2477</v>
      </c>
      <c r="AS1400" s="9" t="s">
        <v>2</v>
      </c>
      <c r="AT1400" s="9" t="s">
        <v>1857</v>
      </c>
      <c r="AU1400" s="9" t="s">
        <v>1778</v>
      </c>
      <c r="AV1400" s="13"/>
      <c r="AW1400" s="13">
        <v>99</v>
      </c>
      <c r="AX1400" s="9"/>
      <c r="AY1400" s="9"/>
      <c r="AZ1400" s="9"/>
      <c r="BA1400" s="33"/>
      <c r="BB1400" s="33"/>
      <c r="BC1400" s="36"/>
      <c r="BD1400" s="12" t="s">
        <v>1771</v>
      </c>
    </row>
    <row r="1401" spans="1:56" s="12" customFormat="1" x14ac:dyDescent="0.2">
      <c r="A1401" s="9" t="str">
        <f>IF(Search!$C$5="","",IF(COUNTA(Inventory!$AP1401)=1,1,""))</f>
        <v/>
      </c>
      <c r="B1401" s="9" t="str">
        <f>IF(Search!$C$4="","",IF(ISNUMBER(SEARCH(Search!$C$4,$AR1401))=TRUE,1,""))</f>
        <v/>
      </c>
      <c r="C1401" s="9" t="str">
        <f>IF(Search!$C$6="x",IF(COUNTA($AQ1401)=1,1,"N"),IF(COUNTA($AQ1401)=1,"N",""))</f>
        <v/>
      </c>
      <c r="D1401" s="9" t="str">
        <f>IF(Search!$O$8="","",IF(ISNUMBER(SEARCH(Search!$O$8,$BD1401))=TRUE,1,""))</f>
        <v/>
      </c>
      <c r="E1401" s="9" t="str">
        <f>IF(Search!$C$7="","",IF(ISNUMBER(SEARCH(Search!$C$7,$AN1401))=TRUE,1,""))</f>
        <v/>
      </c>
      <c r="F1401" s="9" t="str">
        <f>IF(Search!$C$8="","",IF(ISNUMBER(SEARCH(Search!$C$8,$AO1401))=TRUE,1,""))</f>
        <v/>
      </c>
      <c r="G1401" s="9" t="str">
        <f>IF(Search!$F$4="","",IF(Inventory!$AJ1401&lt;Search!$F$4,"",1))</f>
        <v/>
      </c>
      <c r="H1401" s="9" t="str">
        <f>IF(Search!$F$5="","",IF(Inventory!$AJ1401&gt;Search!$F$5,"",1))</f>
        <v/>
      </c>
      <c r="I1401" s="9" t="str">
        <f>IF(Search!$F$7="","",IF(Search!$F$8="",IF(ISNUMBER(SEARCH(Search!$F$7,$AL1401))=TRUE,1,""),""))</f>
        <v/>
      </c>
      <c r="J1401" s="9" t="str">
        <f>IF($AL1401=Search!$F$8,1,"")</f>
        <v/>
      </c>
      <c r="K1401" s="9" t="str">
        <f>IF(Search!$I$4="","",IF(COUNTA($AS1401)=1,IF(Search!$I$4="N","N",1),""))</f>
        <v/>
      </c>
      <c r="L1401" s="9" t="str">
        <f>IF(Search!$I$5="","",IF($AS1401="RC",1,""))</f>
        <v/>
      </c>
      <c r="M1401" s="9" t="str">
        <f>IF(Search!$I$6="","",IF($AS1401="RCP",1,""))</f>
        <v/>
      </c>
      <c r="N1401" s="9" t="str">
        <f>IF(Search!$I$8="","",IF(COUNTA($AT1401)=1,IF(Search!$I$8="N","N",1),""))</f>
        <v/>
      </c>
      <c r="O1401" s="9" t="str">
        <f>IF(Search!$L$4="","",IF(COUNTA($AU1401)=1,IF(Search!$L$4="N","N",1),""))</f>
        <v/>
      </c>
      <c r="P1401" s="9" t="str">
        <f>IF(Search!$L$5="","",IF(ISNUMBER(SEARCH("Jersey",$AU1401))=TRUE,IF(Search!$L$5="N","N",1),""))</f>
        <v/>
      </c>
      <c r="Q1401" s="9" t="str">
        <f>IF(Search!$L$6="","",IF(ISNUMBER(SEARCH("Patch",$AU1401))=TRUE,IF(Search!$L$6="N","N",1),""))</f>
        <v/>
      </c>
      <c r="R1401" s="9" t="str">
        <f>IF(Search!$L$7="","",IF(ISNUMBER(SEARCH("Shield",$AU1401))=TRUE,IF(Search!$L$7="N","N",1),""))</f>
        <v/>
      </c>
      <c r="S1401" s="9" t="str">
        <f>IF(Search!$L$8="","",IF(ISNUMBER(SEARCH("Stick",$AU1401))=TRUE,IF(Search!$L$8="N","N",1),""))</f>
        <v/>
      </c>
      <c r="T1401" s="9" t="str">
        <f>IF(Search!$O$4="","",IF(COUNTA($AW1401)=1,IF(Search!$O$4="N","N",1),""))</f>
        <v/>
      </c>
      <c r="U1401" s="9" t="str">
        <f>IF(Search!$O$5="","",IF($AW1401="","",IF($AW1401&lt;Search!$O$5,"",1)))</f>
        <v/>
      </c>
      <c r="V1401" s="9" t="str">
        <f>IF(Search!$O$6="","",IF($AW1401="","",IF($AW1401&gt;Search!$O$6,"",1)))</f>
        <v/>
      </c>
      <c r="W1401" s="9" t="str">
        <f>IF(Search!$U$4="","",IF($AX1401="","",1))</f>
        <v/>
      </c>
      <c r="X1401" s="9" t="str">
        <f>IF(Search!$U$5="","",IF(ISNUMBER(SEARCH(Search!$U$5,$AX1401))=TRUE,IF(Search!$U$5="N","N",1),""))</f>
        <v/>
      </c>
      <c r="Y1401" s="9" t="str">
        <f>IF(Search!$U$6="","",IF($AY1401&lt;Search!$U$6,"",1))</f>
        <v/>
      </c>
      <c r="Z1401" s="9" t="str">
        <f>IF(Search!$R$4="","",IF(Inventory!$BA1401&lt;Search!$R$4,"",1))</f>
        <v/>
      </c>
      <c r="AA1401" s="9" t="str">
        <f>IF(Search!$R$5="","",IF($BA1401&gt;Search!$R$5,"",1))</f>
        <v/>
      </c>
      <c r="AB1401" s="9" t="str">
        <f>IF(Search!$R$6="","",IF($BB1401&lt;Search!$R$6,"",1))</f>
        <v/>
      </c>
      <c r="AC1401" s="9" t="str">
        <f>IF(Search!$R$7="","",IF($BB1401&lt;Search!$R$7,"",1))</f>
        <v/>
      </c>
      <c r="AD1401" s="45" t="str">
        <f>IF(COUNTIF($A1401:$AC1401,"n")&gt;0,"",IF(SUM($A1401:$AC1401)=COUNTA(Search!$C$4:$C$8,Search!$F$4:$F$8,Search!$I$4:$I$6,Search!$I$8,Search!$L$4:$L$8,Search!$O$4:$O$8,Search!$R$4:$R$7,Search!$U$4:$U$7)-COUNTIF(Search!$C$4:$U$7,"n"),1+LARGE($AD$1:AD1400,1),""))</f>
        <v/>
      </c>
      <c r="AE1401" s="45" t="str">
        <f t="shared" si="66"/>
        <v/>
      </c>
      <c r="AF1401" s="45" t="str">
        <f>IF(AD1401="","",COUNTIF($AE$1:$AE1400,$AE1401)+RANK($AE1401,$AE$2:$AE$10540,1))</f>
        <v/>
      </c>
      <c r="AG1401" s="45" t="str">
        <f t="shared" si="67"/>
        <v/>
      </c>
      <c r="AH1401" s="45" t="str">
        <f>IF($AD1401="","",COUNTIF($AG$1:$AG1400,$AG1401)+RANK($AG1401,$AG$1:$AG$10539,0))</f>
        <v/>
      </c>
      <c r="AI1401" s="10" t="str">
        <f t="shared" si="68"/>
        <v>2009-10 Ultimate Collection #112 Tyler Bozak TOR RC AU  /   $</v>
      </c>
      <c r="AJ1401" s="11">
        <v>2009</v>
      </c>
      <c r="AK1401" s="17">
        <v>10</v>
      </c>
      <c r="AL1401" s="12" t="s">
        <v>576</v>
      </c>
      <c r="AM1401" s="10">
        <v>112</v>
      </c>
      <c r="AN1401" s="12" t="s">
        <v>716</v>
      </c>
      <c r="AO1401" s="9" t="s">
        <v>1904</v>
      </c>
      <c r="AP1401" s="9"/>
      <c r="AQ1401" s="9"/>
      <c r="AR1401" s="14" t="s">
        <v>2477</v>
      </c>
      <c r="AS1401" s="9" t="s">
        <v>2</v>
      </c>
      <c r="AT1401" s="9" t="s">
        <v>1857</v>
      </c>
      <c r="AU1401" s="9"/>
      <c r="AV1401" s="13"/>
      <c r="AW1401" s="13"/>
      <c r="AX1401" s="9"/>
      <c r="AY1401" s="9"/>
      <c r="AZ1401" s="9"/>
      <c r="BA1401" s="33"/>
      <c r="BB1401" s="33"/>
      <c r="BC1401" s="36"/>
      <c r="BD1401" s="12" t="s">
        <v>1771</v>
      </c>
    </row>
    <row r="1402" spans="1:56" s="12" customFormat="1" x14ac:dyDescent="0.2">
      <c r="A1402" s="9" t="str">
        <f>IF(Search!$C$5="","",IF(COUNTA(Inventory!$AP1402)=1,1,""))</f>
        <v/>
      </c>
      <c r="B1402" s="9" t="str">
        <f>IF(Search!$C$4="","",IF(ISNUMBER(SEARCH(Search!$C$4,$AR1402))=TRUE,1,""))</f>
        <v/>
      </c>
      <c r="C1402" s="9" t="str">
        <f>IF(Search!$C$6="x",IF(COUNTA($AQ1402)=1,1,"N"),IF(COUNTA($AQ1402)=1,"N",""))</f>
        <v/>
      </c>
      <c r="D1402" s="9" t="str">
        <f>IF(Search!$O$8="","",IF(ISNUMBER(SEARCH(Search!$O$8,$BD1402))=TRUE,1,""))</f>
        <v/>
      </c>
      <c r="E1402" s="9" t="str">
        <f>IF(Search!$C$7="","",IF(ISNUMBER(SEARCH(Search!$C$7,$AN1402))=TRUE,1,""))</f>
        <v/>
      </c>
      <c r="F1402" s="9" t="str">
        <f>IF(Search!$C$8="","",IF(ISNUMBER(SEARCH(Search!$C$8,$AO1402))=TRUE,1,""))</f>
        <v/>
      </c>
      <c r="G1402" s="9" t="str">
        <f>IF(Search!$F$4="","",IF(Inventory!$AJ1402&lt;Search!$F$4,"",1))</f>
        <v/>
      </c>
      <c r="H1402" s="9" t="str">
        <f>IF(Search!$F$5="","",IF(Inventory!$AJ1402&gt;Search!$F$5,"",1))</f>
        <v/>
      </c>
      <c r="I1402" s="9" t="str">
        <f>IF(Search!$F$7="","",IF(Search!$F$8="",IF(ISNUMBER(SEARCH(Search!$F$7,$AL1402))=TRUE,1,""),""))</f>
        <v/>
      </c>
      <c r="J1402" s="9" t="str">
        <f>IF($AL1402=Search!$F$8,1,"")</f>
        <v/>
      </c>
      <c r="K1402" s="9" t="str">
        <f>IF(Search!$I$4="","",IF(COUNTA($AS1402)=1,IF(Search!$I$4="N","N",1),""))</f>
        <v/>
      </c>
      <c r="L1402" s="9" t="str">
        <f>IF(Search!$I$5="","",IF($AS1402="RC",1,""))</f>
        <v/>
      </c>
      <c r="M1402" s="9" t="str">
        <f>IF(Search!$I$6="","",IF($AS1402="RCP",1,""))</f>
        <v/>
      </c>
      <c r="N1402" s="9" t="str">
        <f>IF(Search!$I$8="","",IF(COUNTA($AT1402)=1,IF(Search!$I$8="N","N",1),""))</f>
        <v/>
      </c>
      <c r="O1402" s="9" t="str">
        <f>IF(Search!$L$4="","",IF(COUNTA($AU1402)=1,IF(Search!$L$4="N","N",1),""))</f>
        <v/>
      </c>
      <c r="P1402" s="9" t="str">
        <f>IF(Search!$L$5="","",IF(ISNUMBER(SEARCH("Jersey",$AU1402))=TRUE,IF(Search!$L$5="N","N",1),""))</f>
        <v/>
      </c>
      <c r="Q1402" s="9" t="str">
        <f>IF(Search!$L$6="","",IF(ISNUMBER(SEARCH("Patch",$AU1402))=TRUE,IF(Search!$L$6="N","N",1),""))</f>
        <v/>
      </c>
      <c r="R1402" s="9" t="str">
        <f>IF(Search!$L$7="","",IF(ISNUMBER(SEARCH("Shield",$AU1402))=TRUE,IF(Search!$L$7="N","N",1),""))</f>
        <v/>
      </c>
      <c r="S1402" s="9" t="str">
        <f>IF(Search!$L$8="","",IF(ISNUMBER(SEARCH("Stick",$AU1402))=TRUE,IF(Search!$L$8="N","N",1),""))</f>
        <v/>
      </c>
      <c r="T1402" s="9" t="str">
        <f>IF(Search!$O$4="","",IF(COUNTA($AW1402)=1,IF(Search!$O$4="N","N",1),""))</f>
        <v/>
      </c>
      <c r="U1402" s="9" t="str">
        <f>IF(Search!$O$5="","",IF($AW1402="","",IF($AW1402&lt;Search!$O$5,"",1)))</f>
        <v/>
      </c>
      <c r="V1402" s="9" t="str">
        <f>IF(Search!$O$6="","",IF($AW1402="","",IF($AW1402&gt;Search!$O$6,"",1)))</f>
        <v/>
      </c>
      <c r="W1402" s="9" t="str">
        <f>IF(Search!$U$4="","",IF($AX1402="","",1))</f>
        <v/>
      </c>
      <c r="X1402" s="9" t="str">
        <f>IF(Search!$U$5="","",IF(ISNUMBER(SEARCH(Search!$U$5,$AX1402))=TRUE,IF(Search!$U$5="N","N",1),""))</f>
        <v/>
      </c>
      <c r="Y1402" s="9" t="str">
        <f>IF(Search!$U$6="","",IF($AY1402&lt;Search!$U$6,"",1))</f>
        <v/>
      </c>
      <c r="Z1402" s="9" t="str">
        <f>IF(Search!$R$4="","",IF(Inventory!$BA1402&lt;Search!$R$4,"",1))</f>
        <v/>
      </c>
      <c r="AA1402" s="9" t="str">
        <f>IF(Search!$R$5="","",IF($BA1402&gt;Search!$R$5,"",1))</f>
        <v/>
      </c>
      <c r="AB1402" s="9" t="str">
        <f>IF(Search!$R$6="","",IF($BB1402&lt;Search!$R$6,"",1))</f>
        <v/>
      </c>
      <c r="AC1402" s="9" t="str">
        <f>IF(Search!$R$7="","",IF($BB1402&lt;Search!$R$7,"",1))</f>
        <v/>
      </c>
      <c r="AD1402" s="45" t="str">
        <f>IF(COUNTIF($A1402:$AC1402,"n")&gt;0,"",IF(SUM($A1402:$AC1402)=COUNTA(Search!$C$4:$C$8,Search!$F$4:$F$8,Search!$I$4:$I$6,Search!$I$8,Search!$L$4:$L$8,Search!$O$4:$O$8,Search!$R$4:$R$7,Search!$U$4:$U$7)-COUNTIF(Search!$C$4:$U$7,"n"),1+LARGE($AD$1:AD1401,1),""))</f>
        <v/>
      </c>
      <c r="AE1402" s="45" t="str">
        <f t="shared" si="66"/>
        <v/>
      </c>
      <c r="AF1402" s="45" t="str">
        <f>IF(AD1402="","",COUNTIF($AE$1:$AE1401,$AE1402)+RANK($AE1402,$AE$2:$AE$10540,1))</f>
        <v/>
      </c>
      <c r="AG1402" s="45" t="str">
        <f t="shared" si="67"/>
        <v/>
      </c>
      <c r="AH1402" s="45" t="str">
        <f>IF($AD1402="","",COUNTIF($AG$1:$AG1401,$AG1402)+RANK($AG1402,$AG$1:$AG$10539,0))</f>
        <v/>
      </c>
      <c r="AI1402" s="10" t="str">
        <f t="shared" si="68"/>
        <v>2009-10 Ultimate Collection #137 Matt Duchene  RC AU  /   $</v>
      </c>
      <c r="AJ1402" s="11">
        <v>2009</v>
      </c>
      <c r="AK1402" s="17">
        <v>10</v>
      </c>
      <c r="AL1402" s="12" t="s">
        <v>576</v>
      </c>
      <c r="AM1402" s="10">
        <v>137</v>
      </c>
      <c r="AN1402" s="12" t="s">
        <v>947</v>
      </c>
      <c r="AO1402" s="9"/>
      <c r="AP1402" s="9"/>
      <c r="AQ1402" s="9"/>
      <c r="AR1402" s="14" t="s">
        <v>2464</v>
      </c>
      <c r="AS1402" s="9" t="s">
        <v>2</v>
      </c>
      <c r="AT1402" s="9" t="s">
        <v>1857</v>
      </c>
      <c r="AU1402" s="9"/>
      <c r="AV1402" s="13"/>
      <c r="AW1402" s="13"/>
      <c r="AX1402" s="9"/>
      <c r="AY1402" s="9"/>
      <c r="AZ1402" s="9"/>
      <c r="BA1402" s="33"/>
      <c r="BB1402" s="33"/>
      <c r="BC1402" s="36"/>
      <c r="BD1402" s="12" t="s">
        <v>1771</v>
      </c>
    </row>
    <row r="1403" spans="1:56" s="12" customFormat="1" x14ac:dyDescent="0.2">
      <c r="A1403" s="9" t="str">
        <f>IF(Search!$C$5="","",IF(COUNTA(Inventory!$AP1403)=1,1,""))</f>
        <v/>
      </c>
      <c r="B1403" s="9" t="str">
        <f>IF(Search!$C$4="","",IF(ISNUMBER(SEARCH(Search!$C$4,$AR1403))=TRUE,1,""))</f>
        <v/>
      </c>
      <c r="C1403" s="9" t="str">
        <f>IF(Search!$C$6="x",IF(COUNTA($AQ1403)=1,1,"N"),IF(COUNTA($AQ1403)=1,"N",""))</f>
        <v/>
      </c>
      <c r="D1403" s="9" t="str">
        <f>IF(Search!$O$8="","",IF(ISNUMBER(SEARCH(Search!$O$8,$BD1403))=TRUE,1,""))</f>
        <v/>
      </c>
      <c r="E1403" s="9" t="str">
        <f>IF(Search!$C$7="","",IF(ISNUMBER(SEARCH(Search!$C$7,$AN1403))=TRUE,1,""))</f>
        <v/>
      </c>
      <c r="F1403" s="9" t="str">
        <f>IF(Search!$C$8="","",IF(ISNUMBER(SEARCH(Search!$C$8,$AO1403))=TRUE,1,""))</f>
        <v/>
      </c>
      <c r="G1403" s="9" t="str">
        <f>IF(Search!$F$4="","",IF(Inventory!$AJ1403&lt;Search!$F$4,"",1))</f>
        <v/>
      </c>
      <c r="H1403" s="9" t="str">
        <f>IF(Search!$F$5="","",IF(Inventory!$AJ1403&gt;Search!$F$5,"",1))</f>
        <v/>
      </c>
      <c r="I1403" s="9" t="str">
        <f>IF(Search!$F$7="","",IF(Search!$F$8="",IF(ISNUMBER(SEARCH(Search!$F$7,$AL1403))=TRUE,1,""),""))</f>
        <v/>
      </c>
      <c r="J1403" s="9" t="str">
        <f>IF($AL1403=Search!$F$8,1,"")</f>
        <v/>
      </c>
      <c r="K1403" s="9" t="str">
        <f>IF(Search!$I$4="","",IF(COUNTA($AS1403)=1,IF(Search!$I$4="N","N",1),""))</f>
        <v/>
      </c>
      <c r="L1403" s="9" t="str">
        <f>IF(Search!$I$5="","",IF($AS1403="RC",1,""))</f>
        <v/>
      </c>
      <c r="M1403" s="9" t="str">
        <f>IF(Search!$I$6="","",IF($AS1403="RCP",1,""))</f>
        <v/>
      </c>
      <c r="N1403" s="9" t="str">
        <f>IF(Search!$I$8="","",IF(COUNTA($AT1403)=1,IF(Search!$I$8="N","N",1),""))</f>
        <v/>
      </c>
      <c r="O1403" s="9" t="str">
        <f>IF(Search!$L$4="","",IF(COUNTA($AU1403)=1,IF(Search!$L$4="N","N",1),""))</f>
        <v/>
      </c>
      <c r="P1403" s="9" t="str">
        <f>IF(Search!$L$5="","",IF(ISNUMBER(SEARCH("Jersey",$AU1403))=TRUE,IF(Search!$L$5="N","N",1),""))</f>
        <v/>
      </c>
      <c r="Q1403" s="9" t="str">
        <f>IF(Search!$L$6="","",IF(ISNUMBER(SEARCH("Patch",$AU1403))=TRUE,IF(Search!$L$6="N","N",1),""))</f>
        <v/>
      </c>
      <c r="R1403" s="9" t="str">
        <f>IF(Search!$L$7="","",IF(ISNUMBER(SEARCH("Shield",$AU1403))=TRUE,IF(Search!$L$7="N","N",1),""))</f>
        <v/>
      </c>
      <c r="S1403" s="9" t="str">
        <f>IF(Search!$L$8="","",IF(ISNUMBER(SEARCH("Stick",$AU1403))=TRUE,IF(Search!$L$8="N","N",1),""))</f>
        <v/>
      </c>
      <c r="T1403" s="9" t="str">
        <f>IF(Search!$O$4="","",IF(COUNTA($AW1403)=1,IF(Search!$O$4="N","N",1),""))</f>
        <v/>
      </c>
      <c r="U1403" s="9" t="str">
        <f>IF(Search!$O$5="","",IF($AW1403="","",IF($AW1403&lt;Search!$O$5,"",1)))</f>
        <v/>
      </c>
      <c r="V1403" s="9" t="str">
        <f>IF(Search!$O$6="","",IF($AW1403="","",IF($AW1403&gt;Search!$O$6,"",1)))</f>
        <v/>
      </c>
      <c r="W1403" s="9" t="str">
        <f>IF(Search!$U$4="","",IF($AX1403="","",1))</f>
        <v/>
      </c>
      <c r="X1403" s="9" t="str">
        <f>IF(Search!$U$5="","",IF(ISNUMBER(SEARCH(Search!$U$5,$AX1403))=TRUE,IF(Search!$U$5="N","N",1),""))</f>
        <v/>
      </c>
      <c r="Y1403" s="9" t="str">
        <f>IF(Search!$U$6="","",IF($AY1403&lt;Search!$U$6,"",1))</f>
        <v/>
      </c>
      <c r="Z1403" s="9" t="str">
        <f>IF(Search!$R$4="","",IF(Inventory!$BA1403&lt;Search!$R$4,"",1))</f>
        <v/>
      </c>
      <c r="AA1403" s="9" t="str">
        <f>IF(Search!$R$5="","",IF($BA1403&gt;Search!$R$5,"",1))</f>
        <v/>
      </c>
      <c r="AB1403" s="9" t="str">
        <f>IF(Search!$R$6="","",IF($BB1403&lt;Search!$R$6,"",1))</f>
        <v/>
      </c>
      <c r="AC1403" s="9" t="str">
        <f>IF(Search!$R$7="","",IF($BB1403&lt;Search!$R$7,"",1))</f>
        <v/>
      </c>
      <c r="AD1403" s="45" t="str">
        <f>IF(COUNTIF($A1403:$AC1403,"n")&gt;0,"",IF(SUM($A1403:$AC1403)=COUNTA(Search!$C$4:$C$8,Search!$F$4:$F$8,Search!$I$4:$I$6,Search!$I$8,Search!$L$4:$L$8,Search!$O$4:$O$8,Search!$R$4:$R$7,Search!$U$4:$U$7)-COUNTIF(Search!$C$4:$U$7,"n"),1+LARGE($AD$1:AD1402,1),""))</f>
        <v/>
      </c>
      <c r="AE1403" s="45" t="str">
        <f t="shared" si="66"/>
        <v/>
      </c>
      <c r="AF1403" s="45" t="str">
        <f>IF(AD1403="","",COUNTIF($AE$1:$AE1402,$AE1403)+RANK($AE1403,$AE$2:$AE$10540,1))</f>
        <v/>
      </c>
      <c r="AG1403" s="45" t="str">
        <f t="shared" si="67"/>
        <v/>
      </c>
      <c r="AH1403" s="45" t="str">
        <f>IF($AD1403="","",COUNTIF($AG$1:$AG1402,$AG1403)+RANK($AG1403,$AG$1:$AG$10539,0))</f>
        <v/>
      </c>
      <c r="AI1403" s="10" t="str">
        <f t="shared" si="68"/>
        <v>2009-10 Ultimate Collection #152 James Reimer TOR RC   /   $</v>
      </c>
      <c r="AJ1403" s="11">
        <v>2009</v>
      </c>
      <c r="AK1403" s="17">
        <v>10</v>
      </c>
      <c r="AL1403" s="12" t="s">
        <v>576</v>
      </c>
      <c r="AM1403" s="10">
        <v>152</v>
      </c>
      <c r="AN1403" s="12" t="s">
        <v>715</v>
      </c>
      <c r="AO1403" s="9" t="s">
        <v>1904</v>
      </c>
      <c r="AP1403" s="9"/>
      <c r="AQ1403" s="9"/>
      <c r="AR1403" s="14"/>
      <c r="AS1403" s="9" t="s">
        <v>2</v>
      </c>
      <c r="AT1403" s="9"/>
      <c r="AU1403" s="9"/>
      <c r="AV1403" s="13"/>
      <c r="AW1403" s="13"/>
      <c r="AX1403" s="9"/>
      <c r="AY1403" s="9"/>
      <c r="AZ1403" s="9"/>
      <c r="BA1403" s="33"/>
      <c r="BB1403" s="33"/>
      <c r="BC1403" s="36"/>
      <c r="BD1403" s="12" t="s">
        <v>1771</v>
      </c>
    </row>
    <row r="1404" spans="1:56" s="12" customFormat="1" x14ac:dyDescent="0.2">
      <c r="A1404" s="9" t="str">
        <f>IF(Search!$C$5="","",IF(COUNTA(Inventory!$AP1404)=1,1,""))</f>
        <v/>
      </c>
      <c r="B1404" s="9" t="str">
        <f>IF(Search!$C$4="","",IF(ISNUMBER(SEARCH(Search!$C$4,$AR1404))=TRUE,1,""))</f>
        <v/>
      </c>
      <c r="C1404" s="9" t="str">
        <f>IF(Search!$C$6="x",IF(COUNTA($AQ1404)=1,1,"N"),IF(COUNTA($AQ1404)=1,"N",""))</f>
        <v/>
      </c>
      <c r="D1404" s="9" t="str">
        <f>IF(Search!$O$8="","",IF(ISNUMBER(SEARCH(Search!$O$8,$BD1404))=TRUE,1,""))</f>
        <v/>
      </c>
      <c r="E1404" s="9" t="str">
        <f>IF(Search!$C$7="","",IF(ISNUMBER(SEARCH(Search!$C$7,$AN1404))=TRUE,1,""))</f>
        <v/>
      </c>
      <c r="F1404" s="9" t="str">
        <f>IF(Search!$C$8="","",IF(ISNUMBER(SEARCH(Search!$C$8,$AO1404))=TRUE,1,""))</f>
        <v/>
      </c>
      <c r="G1404" s="9" t="str">
        <f>IF(Search!$F$4="","",IF(Inventory!$AJ1404&lt;Search!$F$4,"",1))</f>
        <v/>
      </c>
      <c r="H1404" s="9" t="str">
        <f>IF(Search!$F$5="","",IF(Inventory!$AJ1404&gt;Search!$F$5,"",1))</f>
        <v/>
      </c>
      <c r="I1404" s="9" t="str">
        <f>IF(Search!$F$7="","",IF(Search!$F$8="",IF(ISNUMBER(SEARCH(Search!$F$7,$AL1404))=TRUE,1,""),""))</f>
        <v/>
      </c>
      <c r="J1404" s="9" t="str">
        <f>IF($AL1404=Search!$F$8,1,"")</f>
        <v/>
      </c>
      <c r="K1404" s="9" t="str">
        <f>IF(Search!$I$4="","",IF(COUNTA($AS1404)=1,IF(Search!$I$4="N","N",1),""))</f>
        <v/>
      </c>
      <c r="L1404" s="9" t="str">
        <f>IF(Search!$I$5="","",IF($AS1404="RC",1,""))</f>
        <v/>
      </c>
      <c r="M1404" s="9" t="str">
        <f>IF(Search!$I$6="","",IF($AS1404="RCP",1,""))</f>
        <v/>
      </c>
      <c r="N1404" s="9" t="str">
        <f>IF(Search!$I$8="","",IF(COUNTA($AT1404)=1,IF(Search!$I$8="N","N",1),""))</f>
        <v/>
      </c>
      <c r="O1404" s="9" t="str">
        <f>IF(Search!$L$4="","",IF(COUNTA($AU1404)=1,IF(Search!$L$4="N","N",1),""))</f>
        <v/>
      </c>
      <c r="P1404" s="9" t="str">
        <f>IF(Search!$L$5="","",IF(ISNUMBER(SEARCH("Jersey",$AU1404))=TRUE,IF(Search!$L$5="N","N",1),""))</f>
        <v/>
      </c>
      <c r="Q1404" s="9" t="str">
        <f>IF(Search!$L$6="","",IF(ISNUMBER(SEARCH("Patch",$AU1404))=TRUE,IF(Search!$L$6="N","N",1),""))</f>
        <v/>
      </c>
      <c r="R1404" s="9" t="str">
        <f>IF(Search!$L$7="","",IF(ISNUMBER(SEARCH("Shield",$AU1404))=TRUE,IF(Search!$L$7="N","N",1),""))</f>
        <v/>
      </c>
      <c r="S1404" s="9" t="str">
        <f>IF(Search!$L$8="","",IF(ISNUMBER(SEARCH("Stick",$AU1404))=TRUE,IF(Search!$L$8="N","N",1),""))</f>
        <v/>
      </c>
      <c r="T1404" s="9" t="str">
        <f>IF(Search!$O$4="","",IF(COUNTA($AW1404)=1,IF(Search!$O$4="N","N",1),""))</f>
        <v/>
      </c>
      <c r="U1404" s="9" t="str">
        <f>IF(Search!$O$5="","",IF($AW1404="","",IF($AW1404&lt;Search!$O$5,"",1)))</f>
        <v/>
      </c>
      <c r="V1404" s="9" t="str">
        <f>IF(Search!$O$6="","",IF($AW1404="","",IF($AW1404&gt;Search!$O$6,"",1)))</f>
        <v/>
      </c>
      <c r="W1404" s="9" t="str">
        <f>IF(Search!$U$4="","",IF($AX1404="","",1))</f>
        <v/>
      </c>
      <c r="X1404" s="9" t="str">
        <f>IF(Search!$U$5="","",IF(ISNUMBER(SEARCH(Search!$U$5,$AX1404))=TRUE,IF(Search!$U$5="N","N",1),""))</f>
        <v/>
      </c>
      <c r="Y1404" s="9" t="str">
        <f>IF(Search!$U$6="","",IF($AY1404&lt;Search!$U$6,"",1))</f>
        <v/>
      </c>
      <c r="Z1404" s="9" t="str">
        <f>IF(Search!$R$4="","",IF(Inventory!$BA1404&lt;Search!$R$4,"",1))</f>
        <v/>
      </c>
      <c r="AA1404" s="9" t="str">
        <f>IF(Search!$R$5="","",IF($BA1404&gt;Search!$R$5,"",1))</f>
        <v/>
      </c>
      <c r="AB1404" s="9" t="str">
        <f>IF(Search!$R$6="","",IF($BB1404&lt;Search!$R$6,"",1))</f>
        <v/>
      </c>
      <c r="AC1404" s="9" t="str">
        <f>IF(Search!$R$7="","",IF($BB1404&lt;Search!$R$7,"",1))</f>
        <v/>
      </c>
      <c r="AD1404" s="45" t="str">
        <f>IF(COUNTIF($A1404:$AC1404,"n")&gt;0,"",IF(SUM($A1404:$AC1404)=COUNTA(Search!$C$4:$C$8,Search!$F$4:$F$8,Search!$I$4:$I$6,Search!$I$8,Search!$L$4:$L$8,Search!$O$4:$O$8,Search!$R$4:$R$7,Search!$U$4:$U$7)-COUNTIF(Search!$C$4:$U$7,"n"),1+LARGE($AD$1:AD1403,1),""))</f>
        <v/>
      </c>
      <c r="AE1404" s="45" t="str">
        <f t="shared" si="66"/>
        <v/>
      </c>
      <c r="AF1404" s="45" t="str">
        <f>IF(AD1404="","",COUNTIF($AE$1:$AE1403,$AE1404)+RANK($AE1404,$AE$2:$AE$10540,1))</f>
        <v/>
      </c>
      <c r="AG1404" s="45" t="str">
        <f t="shared" si="67"/>
        <v/>
      </c>
      <c r="AH1404" s="45" t="str">
        <f>IF($AD1404="","",COUNTIF($AG$1:$AG1403,$AG1404)+RANK($AG1404,$AG$1:$AG$10539,0))</f>
        <v/>
      </c>
      <c r="AI1404" s="10" t="str">
        <f t="shared" si="68"/>
        <v>2009-10 Ultimate Collection #156 Phil Oreskovic TOR RC   /   $</v>
      </c>
      <c r="AJ1404" s="11">
        <v>2009</v>
      </c>
      <c r="AK1404" s="17">
        <v>10</v>
      </c>
      <c r="AL1404" s="12" t="s">
        <v>576</v>
      </c>
      <c r="AM1404" s="10">
        <v>156</v>
      </c>
      <c r="AN1404" s="12" t="s">
        <v>932</v>
      </c>
      <c r="AO1404" s="29" t="s">
        <v>1904</v>
      </c>
      <c r="AP1404" s="9"/>
      <c r="AQ1404" s="9"/>
      <c r="AR1404" s="14"/>
      <c r="AS1404" s="9" t="s">
        <v>2</v>
      </c>
      <c r="AT1404" s="9"/>
      <c r="AU1404" s="9"/>
      <c r="AV1404" s="13"/>
      <c r="AW1404" s="13"/>
      <c r="AX1404" s="9"/>
      <c r="AY1404" s="9"/>
      <c r="AZ1404" s="9"/>
      <c r="BA1404" s="33"/>
      <c r="BB1404" s="33"/>
      <c r="BC1404" s="36"/>
      <c r="BD1404" s="12" t="s">
        <v>1771</v>
      </c>
    </row>
    <row r="1405" spans="1:56" s="12" customFormat="1" x14ac:dyDescent="0.2">
      <c r="A1405" s="9" t="str">
        <f>IF(Search!$C$5="","",IF(COUNTA(Inventory!$AP1405)=1,1,""))</f>
        <v/>
      </c>
      <c r="B1405" s="9" t="str">
        <f>IF(Search!$C$4="","",IF(ISNUMBER(SEARCH(Search!$C$4,$AR1405))=TRUE,1,""))</f>
        <v/>
      </c>
      <c r="C1405" s="9" t="str">
        <f>IF(Search!$C$6="x",IF(COUNTA($AQ1405)=1,1,"N"),IF(COUNTA($AQ1405)=1,"N",""))</f>
        <v/>
      </c>
      <c r="D1405" s="9" t="str">
        <f>IF(Search!$O$8="","",IF(ISNUMBER(SEARCH(Search!$O$8,$BD1405))=TRUE,1,""))</f>
        <v/>
      </c>
      <c r="E1405" s="9" t="str">
        <f>IF(Search!$C$7="","",IF(ISNUMBER(SEARCH(Search!$C$7,$AN1405))=TRUE,1,""))</f>
        <v/>
      </c>
      <c r="F1405" s="9" t="str">
        <f>IF(Search!$C$8="","",IF(ISNUMBER(SEARCH(Search!$C$8,$AO1405))=TRUE,1,""))</f>
        <v/>
      </c>
      <c r="G1405" s="9" t="str">
        <f>IF(Search!$F$4="","",IF(Inventory!$AJ1405&lt;Search!$F$4,"",1))</f>
        <v/>
      </c>
      <c r="H1405" s="9" t="str">
        <f>IF(Search!$F$5="","",IF(Inventory!$AJ1405&gt;Search!$F$5,"",1))</f>
        <v/>
      </c>
      <c r="I1405" s="9" t="str">
        <f>IF(Search!$F$7="","",IF(Search!$F$8="",IF(ISNUMBER(SEARCH(Search!$F$7,$AL1405))=TRUE,1,""),""))</f>
        <v/>
      </c>
      <c r="J1405" s="9" t="str">
        <f>IF($AL1405=Search!$F$8,1,"")</f>
        <v/>
      </c>
      <c r="K1405" s="9" t="str">
        <f>IF(Search!$I$4="","",IF(COUNTA($AS1405)=1,IF(Search!$I$4="N","N",1),""))</f>
        <v/>
      </c>
      <c r="L1405" s="9" t="str">
        <f>IF(Search!$I$5="","",IF($AS1405="RC",1,""))</f>
        <v/>
      </c>
      <c r="M1405" s="9" t="str">
        <f>IF(Search!$I$6="","",IF($AS1405="RCP",1,""))</f>
        <v/>
      </c>
      <c r="N1405" s="9" t="str">
        <f>IF(Search!$I$8="","",IF(COUNTA($AT1405)=1,IF(Search!$I$8="N","N",1),""))</f>
        <v/>
      </c>
      <c r="O1405" s="9" t="str">
        <f>IF(Search!$L$4="","",IF(COUNTA($AU1405)=1,IF(Search!$L$4="N","N",1),""))</f>
        <v/>
      </c>
      <c r="P1405" s="9" t="str">
        <f>IF(Search!$L$5="","",IF(ISNUMBER(SEARCH("Jersey",$AU1405))=TRUE,IF(Search!$L$5="N","N",1),""))</f>
        <v/>
      </c>
      <c r="Q1405" s="9" t="str">
        <f>IF(Search!$L$6="","",IF(ISNUMBER(SEARCH("Patch",$AU1405))=TRUE,IF(Search!$L$6="N","N",1),""))</f>
        <v/>
      </c>
      <c r="R1405" s="9" t="str">
        <f>IF(Search!$L$7="","",IF(ISNUMBER(SEARCH("Shield",$AU1405))=TRUE,IF(Search!$L$7="N","N",1),""))</f>
        <v/>
      </c>
      <c r="S1405" s="9" t="str">
        <f>IF(Search!$L$8="","",IF(ISNUMBER(SEARCH("Stick",$AU1405))=TRUE,IF(Search!$L$8="N","N",1),""))</f>
        <v/>
      </c>
      <c r="T1405" s="9" t="str">
        <f>IF(Search!$O$4="","",IF(COUNTA($AW1405)=1,IF(Search!$O$4="N","N",1),""))</f>
        <v/>
      </c>
      <c r="U1405" s="9" t="str">
        <f>IF(Search!$O$5="","",IF($AW1405="","",IF($AW1405&lt;Search!$O$5,"",1)))</f>
        <v/>
      </c>
      <c r="V1405" s="9" t="str">
        <f>IF(Search!$O$6="","",IF($AW1405="","",IF($AW1405&gt;Search!$O$6,"",1)))</f>
        <v/>
      </c>
      <c r="W1405" s="9" t="str">
        <f>IF(Search!$U$4="","",IF($AX1405="","",1))</f>
        <v/>
      </c>
      <c r="X1405" s="9" t="str">
        <f>IF(Search!$U$5="","",IF(ISNUMBER(SEARCH(Search!$U$5,$AX1405))=TRUE,IF(Search!$U$5="N","N",1),""))</f>
        <v/>
      </c>
      <c r="Y1405" s="9" t="str">
        <f>IF(Search!$U$6="","",IF($AY1405&lt;Search!$U$6,"",1))</f>
        <v/>
      </c>
      <c r="Z1405" s="9" t="str">
        <f>IF(Search!$R$4="","",IF(Inventory!$BA1405&lt;Search!$R$4,"",1))</f>
        <v/>
      </c>
      <c r="AA1405" s="9" t="str">
        <f>IF(Search!$R$5="","",IF($BA1405&gt;Search!$R$5,"",1))</f>
        <v/>
      </c>
      <c r="AB1405" s="9" t="str">
        <f>IF(Search!$R$6="","",IF($BB1405&lt;Search!$R$6,"",1))</f>
        <v/>
      </c>
      <c r="AC1405" s="9" t="str">
        <f>IF(Search!$R$7="","",IF($BB1405&lt;Search!$R$7,"",1))</f>
        <v/>
      </c>
      <c r="AD1405" s="45" t="str">
        <f>IF(COUNTIF($A1405:$AC1405,"n")&gt;0,"",IF(SUM($A1405:$AC1405)=COUNTA(Search!$C$4:$C$8,Search!$F$4:$F$8,Search!$I$4:$I$6,Search!$I$8,Search!$L$4:$L$8,Search!$O$4:$O$8,Search!$R$4:$R$7,Search!$U$4:$U$7)-COUNTIF(Search!$C$4:$U$7,"n"),1+LARGE($AD$1:AD1404,1),""))</f>
        <v/>
      </c>
      <c r="AE1405" s="45" t="str">
        <f t="shared" si="66"/>
        <v/>
      </c>
      <c r="AF1405" s="45" t="str">
        <f>IF(AD1405="","",COUNTIF($AE$1:$AE1404,$AE1405)+RANK($AE1405,$AE$2:$AE$10540,1))</f>
        <v/>
      </c>
      <c r="AG1405" s="45" t="str">
        <f t="shared" si="67"/>
        <v/>
      </c>
      <c r="AH1405" s="45" t="str">
        <f>IF($AD1405="","",COUNTIF($AG$1:$AG1404,$AG1405)+RANK($AG1405,$AG$1:$AG$10539,0))</f>
        <v/>
      </c>
      <c r="AI1405" s="10" t="str">
        <f t="shared" si="68"/>
        <v>2009-10 Ultimate Collection Debut Threads #UDTTB Tyler Bozak TOR   Jersey /   $</v>
      </c>
      <c r="AJ1405" s="11">
        <v>2009</v>
      </c>
      <c r="AK1405" s="17">
        <v>10</v>
      </c>
      <c r="AL1405" s="12" t="s">
        <v>948</v>
      </c>
      <c r="AM1405" s="10" t="s">
        <v>949</v>
      </c>
      <c r="AN1405" s="12" t="s">
        <v>716</v>
      </c>
      <c r="AO1405" s="9" t="s">
        <v>1904</v>
      </c>
      <c r="AP1405" s="9"/>
      <c r="AQ1405" s="9"/>
      <c r="AR1405" s="14"/>
      <c r="AS1405" s="9"/>
      <c r="AT1405" s="9"/>
      <c r="AU1405" s="9" t="s">
        <v>18</v>
      </c>
      <c r="AV1405" s="13"/>
      <c r="AW1405" s="13"/>
      <c r="AX1405" s="9"/>
      <c r="AY1405" s="9"/>
      <c r="AZ1405" s="9"/>
      <c r="BA1405" s="33"/>
      <c r="BB1405" s="33"/>
      <c r="BC1405" s="36"/>
      <c r="BD1405" s="12" t="s">
        <v>1771</v>
      </c>
    </row>
    <row r="1406" spans="1:56" s="12" customFormat="1" x14ac:dyDescent="0.2">
      <c r="A1406" s="9" t="str">
        <f>IF(Search!$C$5="","",IF(COUNTA(Inventory!$AP1406)=1,1,""))</f>
        <v/>
      </c>
      <c r="B1406" s="9" t="str">
        <f>IF(Search!$C$4="","",IF(ISNUMBER(SEARCH(Search!$C$4,$AR1406))=TRUE,1,""))</f>
        <v/>
      </c>
      <c r="C1406" s="9" t="str">
        <f>IF(Search!$C$6="x",IF(COUNTA($AQ1406)=1,1,"N"),IF(COUNTA($AQ1406)=1,"N",""))</f>
        <v/>
      </c>
      <c r="D1406" s="9" t="str">
        <f>IF(Search!$O$8="","",IF(ISNUMBER(SEARCH(Search!$O$8,$BD1406))=TRUE,1,""))</f>
        <v/>
      </c>
      <c r="E1406" s="9" t="str">
        <f>IF(Search!$C$7="","",IF(ISNUMBER(SEARCH(Search!$C$7,$AN1406))=TRUE,1,""))</f>
        <v/>
      </c>
      <c r="F1406" s="9" t="str">
        <f>IF(Search!$C$8="","",IF(ISNUMBER(SEARCH(Search!$C$8,$AO1406))=TRUE,1,""))</f>
        <v/>
      </c>
      <c r="G1406" s="9" t="str">
        <f>IF(Search!$F$4="","",IF(Inventory!$AJ1406&lt;Search!$F$4,"",1))</f>
        <v/>
      </c>
      <c r="H1406" s="9" t="str">
        <f>IF(Search!$F$5="","",IF(Inventory!$AJ1406&gt;Search!$F$5,"",1))</f>
        <v/>
      </c>
      <c r="I1406" s="9" t="str">
        <f>IF(Search!$F$7="","",IF(Search!$F$8="",IF(ISNUMBER(SEARCH(Search!$F$7,$AL1406))=TRUE,1,""),""))</f>
        <v/>
      </c>
      <c r="J1406" s="9" t="str">
        <f>IF($AL1406=Search!$F$8,1,"")</f>
        <v/>
      </c>
      <c r="K1406" s="9" t="str">
        <f>IF(Search!$I$4="","",IF(COUNTA($AS1406)=1,IF(Search!$I$4="N","N",1),""))</f>
        <v/>
      </c>
      <c r="L1406" s="9" t="str">
        <f>IF(Search!$I$5="","",IF($AS1406="RC",1,""))</f>
        <v/>
      </c>
      <c r="M1406" s="9" t="str">
        <f>IF(Search!$I$6="","",IF($AS1406="RCP",1,""))</f>
        <v/>
      </c>
      <c r="N1406" s="9" t="str">
        <f>IF(Search!$I$8="","",IF(COUNTA($AT1406)=1,IF(Search!$I$8="N","N",1),""))</f>
        <v/>
      </c>
      <c r="O1406" s="9" t="str">
        <f>IF(Search!$L$4="","",IF(COUNTA($AU1406)=1,IF(Search!$L$4="N","N",1),""))</f>
        <v/>
      </c>
      <c r="P1406" s="9" t="str">
        <f>IF(Search!$L$5="","",IF(ISNUMBER(SEARCH("Jersey",$AU1406))=TRUE,IF(Search!$L$5="N","N",1),""))</f>
        <v/>
      </c>
      <c r="Q1406" s="9" t="str">
        <f>IF(Search!$L$6="","",IF(ISNUMBER(SEARCH("Patch",$AU1406))=TRUE,IF(Search!$L$6="N","N",1),""))</f>
        <v/>
      </c>
      <c r="R1406" s="9" t="str">
        <f>IF(Search!$L$7="","",IF(ISNUMBER(SEARCH("Shield",$AU1406))=TRUE,IF(Search!$L$7="N","N",1),""))</f>
        <v/>
      </c>
      <c r="S1406" s="9" t="str">
        <f>IF(Search!$L$8="","",IF(ISNUMBER(SEARCH("Stick",$AU1406))=TRUE,IF(Search!$L$8="N","N",1),""))</f>
        <v/>
      </c>
      <c r="T1406" s="9" t="str">
        <f>IF(Search!$O$4="","",IF(COUNTA($AW1406)=1,IF(Search!$O$4="N","N",1),""))</f>
        <v/>
      </c>
      <c r="U1406" s="9" t="str">
        <f>IF(Search!$O$5="","",IF($AW1406="","",IF($AW1406&lt;Search!$O$5,"",1)))</f>
        <v/>
      </c>
      <c r="V1406" s="9" t="str">
        <f>IF(Search!$O$6="","",IF($AW1406="","",IF($AW1406&gt;Search!$O$6,"",1)))</f>
        <v/>
      </c>
      <c r="W1406" s="9" t="str">
        <f>IF(Search!$U$4="","",IF($AX1406="","",1))</f>
        <v/>
      </c>
      <c r="X1406" s="9" t="str">
        <f>IF(Search!$U$5="","",IF(ISNUMBER(SEARCH(Search!$U$5,$AX1406))=TRUE,IF(Search!$U$5="N","N",1),""))</f>
        <v/>
      </c>
      <c r="Y1406" s="9" t="str">
        <f>IF(Search!$U$6="","",IF($AY1406&lt;Search!$U$6,"",1))</f>
        <v/>
      </c>
      <c r="Z1406" s="9" t="str">
        <f>IF(Search!$R$4="","",IF(Inventory!$BA1406&lt;Search!$R$4,"",1))</f>
        <v/>
      </c>
      <c r="AA1406" s="9" t="str">
        <f>IF(Search!$R$5="","",IF($BA1406&gt;Search!$R$5,"",1))</f>
        <v/>
      </c>
      <c r="AB1406" s="9" t="str">
        <f>IF(Search!$R$6="","",IF($BB1406&lt;Search!$R$6,"",1))</f>
        <v/>
      </c>
      <c r="AC1406" s="9" t="str">
        <f>IF(Search!$R$7="","",IF($BB1406&lt;Search!$R$7,"",1))</f>
        <v/>
      </c>
      <c r="AD1406" s="45" t="str">
        <f>IF(COUNTIF($A1406:$AC1406,"n")&gt;0,"",IF(SUM($A1406:$AC1406)=COUNTA(Search!$C$4:$C$8,Search!$F$4:$F$8,Search!$I$4:$I$6,Search!$I$8,Search!$L$4:$L$8,Search!$O$4:$O$8,Search!$R$4:$R$7,Search!$U$4:$U$7)-COUNTIF(Search!$C$4:$U$7,"n"),1+LARGE($AD$1:AD1405,1),""))</f>
        <v/>
      </c>
      <c r="AE1406" s="45" t="str">
        <f t="shared" si="66"/>
        <v/>
      </c>
      <c r="AF1406" s="45" t="str">
        <f>IF(AD1406="","",COUNTIF($AE$1:$AE1405,$AE1406)+RANK($AE1406,$AE$2:$AE$10540,1))</f>
        <v/>
      </c>
      <c r="AG1406" s="45" t="str">
        <f t="shared" si="67"/>
        <v/>
      </c>
      <c r="AH1406" s="45" t="str">
        <f>IF($AD1406="","",COUNTIF($AG$1:$AG1405,$AG1406)+RANK($AG1406,$AG$1:$AG$10539,0))</f>
        <v/>
      </c>
      <c r="AI1406" s="10" t="str">
        <f t="shared" si="68"/>
        <v>2009-10 Ultimate Collection Rookie Patch Autographs #112 Tyler Bozak TOR RCP AU 2CL Patch /25   $</v>
      </c>
      <c r="AJ1406" s="11">
        <v>2009</v>
      </c>
      <c r="AK1406" s="17">
        <v>10</v>
      </c>
      <c r="AL1406" s="12" t="s">
        <v>950</v>
      </c>
      <c r="AM1406" s="10">
        <v>112</v>
      </c>
      <c r="AN1406" s="12" t="s">
        <v>716</v>
      </c>
      <c r="AO1406" s="9" t="s">
        <v>1904</v>
      </c>
      <c r="AP1406" s="9"/>
      <c r="AQ1406" s="9"/>
      <c r="AR1406" s="14" t="s">
        <v>2477</v>
      </c>
      <c r="AS1406" s="9" t="s">
        <v>1944</v>
      </c>
      <c r="AT1406" s="9" t="s">
        <v>1857</v>
      </c>
      <c r="AU1406" s="9" t="s">
        <v>1778</v>
      </c>
      <c r="AV1406" s="13"/>
      <c r="AW1406" s="13">
        <v>25</v>
      </c>
      <c r="AX1406" s="9"/>
      <c r="AY1406" s="9"/>
      <c r="AZ1406" s="9"/>
      <c r="BA1406" s="33"/>
      <c r="BB1406" s="33"/>
      <c r="BC1406" s="36"/>
      <c r="BD1406" s="12" t="s">
        <v>1771</v>
      </c>
    </row>
    <row r="1407" spans="1:56" s="12" customFormat="1" x14ac:dyDescent="0.2">
      <c r="A1407" s="9" t="str">
        <f>IF(Search!$C$5="","",IF(COUNTA(Inventory!$AP1407)=1,1,""))</f>
        <v/>
      </c>
      <c r="B1407" s="9" t="str">
        <f>IF(Search!$C$4="","",IF(ISNUMBER(SEARCH(Search!$C$4,$AR1407))=TRUE,1,""))</f>
        <v/>
      </c>
      <c r="C1407" s="9" t="str">
        <f>IF(Search!$C$6="x",IF(COUNTA($AQ1407)=1,1,"N"),IF(COUNTA($AQ1407)=1,"N",""))</f>
        <v/>
      </c>
      <c r="D1407" s="9" t="str">
        <f>IF(Search!$O$8="","",IF(ISNUMBER(SEARCH(Search!$O$8,$BD1407))=TRUE,1,""))</f>
        <v/>
      </c>
      <c r="E1407" s="9" t="str">
        <f>IF(Search!$C$7="","",IF(ISNUMBER(SEARCH(Search!$C$7,$AN1407))=TRUE,1,""))</f>
        <v/>
      </c>
      <c r="F1407" s="9" t="str">
        <f>IF(Search!$C$8="","",IF(ISNUMBER(SEARCH(Search!$C$8,$AO1407))=TRUE,1,""))</f>
        <v/>
      </c>
      <c r="G1407" s="9" t="str">
        <f>IF(Search!$F$4="","",IF(Inventory!$AJ1407&lt;Search!$F$4,"",1))</f>
        <v/>
      </c>
      <c r="H1407" s="9" t="str">
        <f>IF(Search!$F$5="","",IF(Inventory!$AJ1407&gt;Search!$F$5,"",1))</f>
        <v/>
      </c>
      <c r="I1407" s="9" t="str">
        <f>IF(Search!$F$7="","",IF(Search!$F$8="",IF(ISNUMBER(SEARCH(Search!$F$7,$AL1407))=TRUE,1,""),""))</f>
        <v/>
      </c>
      <c r="J1407" s="9" t="str">
        <f>IF($AL1407=Search!$F$8,1,"")</f>
        <v/>
      </c>
      <c r="K1407" s="9" t="str">
        <f>IF(Search!$I$4="","",IF(COUNTA($AS1407)=1,IF(Search!$I$4="N","N",1),""))</f>
        <v/>
      </c>
      <c r="L1407" s="9" t="str">
        <f>IF(Search!$I$5="","",IF($AS1407="RC",1,""))</f>
        <v/>
      </c>
      <c r="M1407" s="9" t="str">
        <f>IF(Search!$I$6="","",IF($AS1407="RCP",1,""))</f>
        <v/>
      </c>
      <c r="N1407" s="9" t="str">
        <f>IF(Search!$I$8="","",IF(COUNTA($AT1407)=1,IF(Search!$I$8="N","N",1),""))</f>
        <v/>
      </c>
      <c r="O1407" s="9" t="str">
        <f>IF(Search!$L$4="","",IF(COUNTA($AU1407)=1,IF(Search!$L$4="N","N",1),""))</f>
        <v/>
      </c>
      <c r="P1407" s="9" t="str">
        <f>IF(Search!$L$5="","",IF(ISNUMBER(SEARCH("Jersey",$AU1407))=TRUE,IF(Search!$L$5="N","N",1),""))</f>
        <v/>
      </c>
      <c r="Q1407" s="9" t="str">
        <f>IF(Search!$L$6="","",IF(ISNUMBER(SEARCH("Patch",$AU1407))=TRUE,IF(Search!$L$6="N","N",1),""))</f>
        <v/>
      </c>
      <c r="R1407" s="9" t="str">
        <f>IF(Search!$L$7="","",IF(ISNUMBER(SEARCH("Shield",$AU1407))=TRUE,IF(Search!$L$7="N","N",1),""))</f>
        <v/>
      </c>
      <c r="S1407" s="9" t="str">
        <f>IF(Search!$L$8="","",IF(ISNUMBER(SEARCH("Stick",$AU1407))=TRUE,IF(Search!$L$8="N","N",1),""))</f>
        <v/>
      </c>
      <c r="T1407" s="9" t="str">
        <f>IF(Search!$O$4="","",IF(COUNTA($AW1407)=1,IF(Search!$O$4="N","N",1),""))</f>
        <v/>
      </c>
      <c r="U1407" s="9" t="str">
        <f>IF(Search!$O$5="","",IF($AW1407="","",IF($AW1407&lt;Search!$O$5,"",1)))</f>
        <v/>
      </c>
      <c r="V1407" s="9" t="str">
        <f>IF(Search!$O$6="","",IF($AW1407="","",IF($AW1407&gt;Search!$O$6,"",1)))</f>
        <v/>
      </c>
      <c r="W1407" s="9" t="str">
        <f>IF(Search!$U$4="","",IF($AX1407="","",1))</f>
        <v/>
      </c>
      <c r="X1407" s="9" t="str">
        <f>IF(Search!$U$5="","",IF(ISNUMBER(SEARCH(Search!$U$5,$AX1407))=TRUE,IF(Search!$U$5="N","N",1),""))</f>
        <v/>
      </c>
      <c r="Y1407" s="9" t="str">
        <f>IF(Search!$U$6="","",IF($AY1407&lt;Search!$U$6,"",1))</f>
        <v/>
      </c>
      <c r="Z1407" s="9" t="str">
        <f>IF(Search!$R$4="","",IF(Inventory!$BA1407&lt;Search!$R$4,"",1))</f>
        <v/>
      </c>
      <c r="AA1407" s="9" t="str">
        <f>IF(Search!$R$5="","",IF($BA1407&gt;Search!$R$5,"",1))</f>
        <v/>
      </c>
      <c r="AB1407" s="9" t="str">
        <f>IF(Search!$R$6="","",IF($BB1407&lt;Search!$R$6,"",1))</f>
        <v/>
      </c>
      <c r="AC1407" s="9" t="str">
        <f>IF(Search!$R$7="","",IF($BB1407&lt;Search!$R$7,"",1))</f>
        <v/>
      </c>
      <c r="AD1407" s="45" t="str">
        <f>IF(COUNTIF($A1407:$AC1407,"n")&gt;0,"",IF(SUM($A1407:$AC1407)=COUNTA(Search!$C$4:$C$8,Search!$F$4:$F$8,Search!$I$4:$I$6,Search!$I$8,Search!$L$4:$L$8,Search!$O$4:$O$8,Search!$R$4:$R$7,Search!$U$4:$U$7)-COUNTIF(Search!$C$4:$U$7,"n"),1+LARGE($AD$1:AD1406,1),""))</f>
        <v/>
      </c>
      <c r="AE1407" s="45" t="str">
        <f t="shared" si="66"/>
        <v/>
      </c>
      <c r="AF1407" s="45" t="str">
        <f>IF(AD1407="","",COUNTIF($AE$1:$AE1406,$AE1407)+RANK($AE1407,$AE$2:$AE$10540,1))</f>
        <v/>
      </c>
      <c r="AG1407" s="45" t="str">
        <f t="shared" si="67"/>
        <v/>
      </c>
      <c r="AH1407" s="45" t="str">
        <f>IF($AD1407="","",COUNTIF($AG$1:$AG1406,$AG1407)+RANK($AG1407,$AG$1:$AG$10539,0))</f>
        <v/>
      </c>
      <c r="AI1407" s="10" t="str">
        <f t="shared" si="68"/>
        <v>2009-10 Ultra #264 Tyler Bozak TOR RC   /   $</v>
      </c>
      <c r="AJ1407" s="11">
        <v>2009</v>
      </c>
      <c r="AK1407" s="17">
        <v>10</v>
      </c>
      <c r="AL1407" s="12" t="s">
        <v>288</v>
      </c>
      <c r="AM1407" s="10">
        <v>264</v>
      </c>
      <c r="AN1407" s="12" t="s">
        <v>716</v>
      </c>
      <c r="AO1407" s="9" t="s">
        <v>1904</v>
      </c>
      <c r="AP1407" s="9"/>
      <c r="AQ1407" s="9"/>
      <c r="AR1407" s="14"/>
      <c r="AS1407" s="9" t="s">
        <v>2</v>
      </c>
      <c r="AT1407" s="9"/>
      <c r="AU1407" s="9"/>
      <c r="AV1407" s="13"/>
      <c r="AW1407" s="13"/>
      <c r="AX1407" s="9"/>
      <c r="AY1407" s="9"/>
      <c r="AZ1407" s="9"/>
      <c r="BA1407" s="33"/>
      <c r="BB1407" s="33"/>
      <c r="BC1407" s="36"/>
      <c r="BD1407" s="12" t="s">
        <v>1771</v>
      </c>
    </row>
    <row r="1408" spans="1:56" s="12" customFormat="1" x14ac:dyDescent="0.2">
      <c r="A1408" s="9" t="str">
        <f>IF(Search!$C$5="","",IF(COUNTA(Inventory!$AP1408)=1,1,""))</f>
        <v/>
      </c>
      <c r="B1408" s="9" t="str">
        <f>IF(Search!$C$4="","",IF(ISNUMBER(SEARCH(Search!$C$4,$AR1408))=TRUE,1,""))</f>
        <v/>
      </c>
      <c r="C1408" s="9" t="str">
        <f>IF(Search!$C$6="x",IF(COUNTA($AQ1408)=1,1,"N"),IF(COUNTA($AQ1408)=1,"N",""))</f>
        <v/>
      </c>
      <c r="D1408" s="9" t="str">
        <f>IF(Search!$O$8="","",IF(ISNUMBER(SEARCH(Search!$O$8,$BD1408))=TRUE,1,""))</f>
        <v/>
      </c>
      <c r="E1408" s="9" t="str">
        <f>IF(Search!$C$7="","",IF(ISNUMBER(SEARCH(Search!$C$7,$AN1408))=TRUE,1,""))</f>
        <v/>
      </c>
      <c r="F1408" s="9" t="str">
        <f>IF(Search!$C$8="","",IF(ISNUMBER(SEARCH(Search!$C$8,$AO1408))=TRUE,1,""))</f>
        <v/>
      </c>
      <c r="G1408" s="9" t="str">
        <f>IF(Search!$F$4="","",IF(Inventory!$AJ1408&lt;Search!$F$4,"",1))</f>
        <v/>
      </c>
      <c r="H1408" s="9" t="str">
        <f>IF(Search!$F$5="","",IF(Inventory!$AJ1408&gt;Search!$F$5,"",1))</f>
        <v/>
      </c>
      <c r="I1408" s="9" t="str">
        <f>IF(Search!$F$7="","",IF(Search!$F$8="",IF(ISNUMBER(SEARCH(Search!$F$7,$AL1408))=TRUE,1,""),""))</f>
        <v/>
      </c>
      <c r="J1408" s="9" t="str">
        <f>IF($AL1408=Search!$F$8,1,"")</f>
        <v/>
      </c>
      <c r="K1408" s="9" t="str">
        <f>IF(Search!$I$4="","",IF(COUNTA($AS1408)=1,IF(Search!$I$4="N","N",1),""))</f>
        <v/>
      </c>
      <c r="L1408" s="9" t="str">
        <f>IF(Search!$I$5="","",IF($AS1408="RC",1,""))</f>
        <v/>
      </c>
      <c r="M1408" s="9" t="str">
        <f>IF(Search!$I$6="","",IF($AS1408="RCP",1,""))</f>
        <v/>
      </c>
      <c r="N1408" s="9" t="str">
        <f>IF(Search!$I$8="","",IF(COUNTA($AT1408)=1,IF(Search!$I$8="N","N",1),""))</f>
        <v/>
      </c>
      <c r="O1408" s="9" t="str">
        <f>IF(Search!$L$4="","",IF(COUNTA($AU1408)=1,IF(Search!$L$4="N","N",1),""))</f>
        <v/>
      </c>
      <c r="P1408" s="9" t="str">
        <f>IF(Search!$L$5="","",IF(ISNUMBER(SEARCH("Jersey",$AU1408))=TRUE,IF(Search!$L$5="N","N",1),""))</f>
        <v/>
      </c>
      <c r="Q1408" s="9" t="str">
        <f>IF(Search!$L$6="","",IF(ISNUMBER(SEARCH("Patch",$AU1408))=TRUE,IF(Search!$L$6="N","N",1),""))</f>
        <v/>
      </c>
      <c r="R1408" s="9" t="str">
        <f>IF(Search!$L$7="","",IF(ISNUMBER(SEARCH("Shield",$AU1408))=TRUE,IF(Search!$L$7="N","N",1),""))</f>
        <v/>
      </c>
      <c r="S1408" s="9" t="str">
        <f>IF(Search!$L$8="","",IF(ISNUMBER(SEARCH("Stick",$AU1408))=TRUE,IF(Search!$L$8="N","N",1),""))</f>
        <v/>
      </c>
      <c r="T1408" s="9" t="str">
        <f>IF(Search!$O$4="","",IF(COUNTA($AW1408)=1,IF(Search!$O$4="N","N",1),""))</f>
        <v/>
      </c>
      <c r="U1408" s="9" t="str">
        <f>IF(Search!$O$5="","",IF($AW1408="","",IF($AW1408&lt;Search!$O$5,"",1)))</f>
        <v/>
      </c>
      <c r="V1408" s="9" t="str">
        <f>IF(Search!$O$6="","",IF($AW1408="","",IF($AW1408&gt;Search!$O$6,"",1)))</f>
        <v/>
      </c>
      <c r="W1408" s="9" t="str">
        <f>IF(Search!$U$4="","",IF($AX1408="","",1))</f>
        <v/>
      </c>
      <c r="X1408" s="9" t="str">
        <f>IF(Search!$U$5="","",IF(ISNUMBER(SEARCH(Search!$U$5,$AX1408))=TRUE,IF(Search!$U$5="N","N",1),""))</f>
        <v/>
      </c>
      <c r="Y1408" s="9" t="str">
        <f>IF(Search!$U$6="","",IF($AY1408&lt;Search!$U$6,"",1))</f>
        <v/>
      </c>
      <c r="Z1408" s="9" t="str">
        <f>IF(Search!$R$4="","",IF(Inventory!$BA1408&lt;Search!$R$4,"",1))</f>
        <v/>
      </c>
      <c r="AA1408" s="9" t="str">
        <f>IF(Search!$R$5="","",IF($BA1408&gt;Search!$R$5,"",1))</f>
        <v/>
      </c>
      <c r="AB1408" s="9" t="str">
        <f>IF(Search!$R$6="","",IF($BB1408&lt;Search!$R$6,"",1))</f>
        <v/>
      </c>
      <c r="AC1408" s="9" t="str">
        <f>IF(Search!$R$7="","",IF($BB1408&lt;Search!$R$7,"",1))</f>
        <v/>
      </c>
      <c r="AD1408" s="45" t="str">
        <f>IF(COUNTIF($A1408:$AC1408,"n")&gt;0,"",IF(SUM($A1408:$AC1408)=COUNTA(Search!$C$4:$C$8,Search!$F$4:$F$8,Search!$I$4:$I$6,Search!$I$8,Search!$L$4:$L$8,Search!$O$4:$O$8,Search!$R$4:$R$7,Search!$U$4:$U$7)-COUNTIF(Search!$C$4:$U$7,"n"),1+LARGE($AD$1:AD1407,1),""))</f>
        <v/>
      </c>
      <c r="AE1408" s="45" t="str">
        <f t="shared" si="66"/>
        <v/>
      </c>
      <c r="AF1408" s="45" t="str">
        <f>IF(AD1408="","",COUNTIF($AE$1:$AE1407,$AE1408)+RANK($AE1408,$AE$2:$AE$10540,1))</f>
        <v/>
      </c>
      <c r="AG1408" s="45" t="str">
        <f t="shared" si="67"/>
        <v/>
      </c>
      <c r="AH1408" s="45" t="str">
        <f>IF($AD1408="","",COUNTIF($AG$1:$AG1407,$AG1408)+RANK($AG1408,$AG$1:$AG$10539,0))</f>
        <v/>
      </c>
      <c r="AI1408" s="10" t="str">
        <f t="shared" si="68"/>
        <v>2009-10 Ultra Gold Medallion #264 Tyler Bozak TOR RCP   /   $</v>
      </c>
      <c r="AJ1408" s="11">
        <v>2009</v>
      </c>
      <c r="AK1408" s="17">
        <v>10</v>
      </c>
      <c r="AL1408" s="12" t="s">
        <v>671</v>
      </c>
      <c r="AM1408" s="10">
        <v>264</v>
      </c>
      <c r="AN1408" s="12" t="s">
        <v>716</v>
      </c>
      <c r="AO1408" s="9" t="s">
        <v>1904</v>
      </c>
      <c r="AP1408" s="9"/>
      <c r="AQ1408" s="9"/>
      <c r="AR1408" s="14" t="s">
        <v>2477</v>
      </c>
      <c r="AS1408" s="9" t="s">
        <v>1944</v>
      </c>
      <c r="AT1408" s="9"/>
      <c r="AU1408" s="9"/>
      <c r="AV1408" s="13"/>
      <c r="AW1408" s="13"/>
      <c r="AX1408" s="9"/>
      <c r="AY1408" s="9"/>
      <c r="AZ1408" s="9"/>
      <c r="BA1408" s="33"/>
      <c r="BB1408" s="33"/>
      <c r="BC1408" s="36"/>
      <c r="BD1408" s="12" t="s">
        <v>1771</v>
      </c>
    </row>
    <row r="1409" spans="1:56" s="12" customFormat="1" x14ac:dyDescent="0.2">
      <c r="A1409" s="9" t="str">
        <f>IF(Search!$C$5="","",IF(COUNTA(Inventory!$AP1409)=1,1,""))</f>
        <v/>
      </c>
      <c r="B1409" s="9" t="str">
        <f>IF(Search!$C$4="","",IF(ISNUMBER(SEARCH(Search!$C$4,$AR1409))=TRUE,1,""))</f>
        <v/>
      </c>
      <c r="C1409" s="9" t="str">
        <f>IF(Search!$C$6="x",IF(COUNTA($AQ1409)=1,1,"N"),IF(COUNTA($AQ1409)=1,"N",""))</f>
        <v/>
      </c>
      <c r="D1409" s="9" t="str">
        <f>IF(Search!$O$8="","",IF(ISNUMBER(SEARCH(Search!$O$8,$BD1409))=TRUE,1,""))</f>
        <v/>
      </c>
      <c r="E1409" s="9" t="str">
        <f>IF(Search!$C$7="","",IF(ISNUMBER(SEARCH(Search!$C$7,$AN1409))=TRUE,1,""))</f>
        <v/>
      </c>
      <c r="F1409" s="9" t="str">
        <f>IF(Search!$C$8="","",IF(ISNUMBER(SEARCH(Search!$C$8,$AO1409))=TRUE,1,""))</f>
        <v/>
      </c>
      <c r="G1409" s="9" t="str">
        <f>IF(Search!$F$4="","",IF(Inventory!$AJ1409&lt;Search!$F$4,"",1))</f>
        <v/>
      </c>
      <c r="H1409" s="9" t="str">
        <f>IF(Search!$F$5="","",IF(Inventory!$AJ1409&gt;Search!$F$5,"",1))</f>
        <v/>
      </c>
      <c r="I1409" s="9" t="str">
        <f>IF(Search!$F$7="","",IF(Search!$F$8="",IF(ISNUMBER(SEARCH(Search!$F$7,$AL1409))=TRUE,1,""),""))</f>
        <v/>
      </c>
      <c r="J1409" s="9" t="str">
        <f>IF($AL1409=Search!$F$8,1,"")</f>
        <v/>
      </c>
      <c r="K1409" s="9" t="str">
        <f>IF(Search!$I$4="","",IF(COUNTA($AS1409)=1,IF(Search!$I$4="N","N",1),""))</f>
        <v/>
      </c>
      <c r="L1409" s="9" t="str">
        <f>IF(Search!$I$5="","",IF($AS1409="RC",1,""))</f>
        <v/>
      </c>
      <c r="M1409" s="9" t="str">
        <f>IF(Search!$I$6="","",IF($AS1409="RCP",1,""))</f>
        <v/>
      </c>
      <c r="N1409" s="9" t="str">
        <f>IF(Search!$I$8="","",IF(COUNTA($AT1409)=1,IF(Search!$I$8="N","N",1),""))</f>
        <v/>
      </c>
      <c r="O1409" s="9" t="str">
        <f>IF(Search!$L$4="","",IF(COUNTA($AU1409)=1,IF(Search!$L$4="N","N",1),""))</f>
        <v/>
      </c>
      <c r="P1409" s="9" t="str">
        <f>IF(Search!$L$5="","",IF(ISNUMBER(SEARCH("Jersey",$AU1409))=TRUE,IF(Search!$L$5="N","N",1),""))</f>
        <v/>
      </c>
      <c r="Q1409" s="9" t="str">
        <f>IF(Search!$L$6="","",IF(ISNUMBER(SEARCH("Patch",$AU1409))=TRUE,IF(Search!$L$6="N","N",1),""))</f>
        <v/>
      </c>
      <c r="R1409" s="9" t="str">
        <f>IF(Search!$L$7="","",IF(ISNUMBER(SEARCH("Shield",$AU1409))=TRUE,IF(Search!$L$7="N","N",1),""))</f>
        <v/>
      </c>
      <c r="S1409" s="9" t="str">
        <f>IF(Search!$L$8="","",IF(ISNUMBER(SEARCH("Stick",$AU1409))=TRUE,IF(Search!$L$8="N","N",1),""))</f>
        <v/>
      </c>
      <c r="T1409" s="9" t="str">
        <f>IF(Search!$O$4="","",IF(COUNTA($AW1409)=1,IF(Search!$O$4="N","N",1),""))</f>
        <v/>
      </c>
      <c r="U1409" s="9" t="str">
        <f>IF(Search!$O$5="","",IF($AW1409="","",IF($AW1409&lt;Search!$O$5,"",1)))</f>
        <v/>
      </c>
      <c r="V1409" s="9" t="str">
        <f>IF(Search!$O$6="","",IF($AW1409="","",IF($AW1409&gt;Search!$O$6,"",1)))</f>
        <v/>
      </c>
      <c r="W1409" s="9" t="str">
        <f>IF(Search!$U$4="","",IF($AX1409="","",1))</f>
        <v/>
      </c>
      <c r="X1409" s="9" t="str">
        <f>IF(Search!$U$5="","",IF(ISNUMBER(SEARCH(Search!$U$5,$AX1409))=TRUE,IF(Search!$U$5="N","N",1),""))</f>
        <v/>
      </c>
      <c r="Y1409" s="9" t="str">
        <f>IF(Search!$U$6="","",IF($AY1409&lt;Search!$U$6,"",1))</f>
        <v/>
      </c>
      <c r="Z1409" s="9" t="str">
        <f>IF(Search!$R$4="","",IF(Inventory!$BA1409&lt;Search!$R$4,"",1))</f>
        <v/>
      </c>
      <c r="AA1409" s="9" t="str">
        <f>IF(Search!$R$5="","",IF($BA1409&gt;Search!$R$5,"",1))</f>
        <v/>
      </c>
      <c r="AB1409" s="9" t="str">
        <f>IF(Search!$R$6="","",IF($BB1409&lt;Search!$R$6,"",1))</f>
        <v/>
      </c>
      <c r="AC1409" s="9" t="str">
        <f>IF(Search!$R$7="","",IF($BB1409&lt;Search!$R$7,"",1))</f>
        <v/>
      </c>
      <c r="AD1409" s="45" t="str">
        <f>IF(COUNTIF($A1409:$AC1409,"n")&gt;0,"",IF(SUM($A1409:$AC1409)=COUNTA(Search!$C$4:$C$8,Search!$F$4:$F$8,Search!$I$4:$I$6,Search!$I$8,Search!$L$4:$L$8,Search!$O$4:$O$8,Search!$R$4:$R$7,Search!$U$4:$U$7)-COUNTIF(Search!$C$4:$U$7,"n"),1+LARGE($AD$1:AD1408,1),""))</f>
        <v/>
      </c>
      <c r="AE1409" s="45" t="str">
        <f t="shared" si="66"/>
        <v/>
      </c>
      <c r="AF1409" s="45" t="str">
        <f>IF(AD1409="","",COUNTIF($AE$1:$AE1408,$AE1409)+RANK($AE1409,$AE$2:$AE$10540,1))</f>
        <v/>
      </c>
      <c r="AG1409" s="45" t="str">
        <f t="shared" si="67"/>
        <v/>
      </c>
      <c r="AH1409" s="45" t="str">
        <f>IF($AD1409="","",COUNTIF($AG$1:$AG1408,$AG1409)+RANK($AG1409,$AG$1:$AG$10539,0))</f>
        <v/>
      </c>
      <c r="AI1409" s="10" t="str">
        <f t="shared" si="68"/>
        <v>2009-10 Ultra Ice Medallion #264 Tyler Bozak TOR RCP   /   $</v>
      </c>
      <c r="AJ1409" s="11">
        <v>2009</v>
      </c>
      <c r="AK1409" s="17">
        <v>10</v>
      </c>
      <c r="AL1409" s="12" t="s">
        <v>951</v>
      </c>
      <c r="AM1409" s="10">
        <v>264</v>
      </c>
      <c r="AN1409" s="12" t="s">
        <v>716</v>
      </c>
      <c r="AO1409" s="9" t="s">
        <v>1904</v>
      </c>
      <c r="AP1409" s="9"/>
      <c r="AQ1409" s="9"/>
      <c r="AR1409" s="14" t="s">
        <v>2477</v>
      </c>
      <c r="AS1409" s="9" t="s">
        <v>1944</v>
      </c>
      <c r="AT1409" s="9"/>
      <c r="AU1409" s="9"/>
      <c r="AV1409" s="13"/>
      <c r="AW1409" s="13"/>
      <c r="AX1409" s="9"/>
      <c r="AY1409" s="9"/>
      <c r="AZ1409" s="9"/>
      <c r="BA1409" s="33"/>
      <c r="BB1409" s="33"/>
      <c r="BC1409" s="36"/>
      <c r="BD1409" s="12" t="s">
        <v>1771</v>
      </c>
    </row>
    <row r="1410" spans="1:56" s="12" customFormat="1" x14ac:dyDescent="0.2">
      <c r="A1410" s="9" t="str">
        <f>IF(Search!$C$5="","",IF(COUNTA(Inventory!$AP1410)=1,1,""))</f>
        <v/>
      </c>
      <c r="B1410" s="9" t="str">
        <f>IF(Search!$C$4="","",IF(ISNUMBER(SEARCH(Search!$C$4,$AR1410))=TRUE,1,""))</f>
        <v/>
      </c>
      <c r="C1410" s="9" t="str">
        <f>IF(Search!$C$6="x",IF(COUNTA($AQ1410)=1,1,"N"),IF(COUNTA($AQ1410)=1,"N",""))</f>
        <v/>
      </c>
      <c r="D1410" s="9" t="str">
        <f>IF(Search!$O$8="","",IF(ISNUMBER(SEARCH(Search!$O$8,$BD1410))=TRUE,1,""))</f>
        <v/>
      </c>
      <c r="E1410" s="9" t="str">
        <f>IF(Search!$C$7="","",IF(ISNUMBER(SEARCH(Search!$C$7,$AN1410))=TRUE,1,""))</f>
        <v/>
      </c>
      <c r="F1410" s="9" t="str">
        <f>IF(Search!$C$8="","",IF(ISNUMBER(SEARCH(Search!$C$8,$AO1410))=TRUE,1,""))</f>
        <v/>
      </c>
      <c r="G1410" s="9" t="str">
        <f>IF(Search!$F$4="","",IF(Inventory!$AJ1410&lt;Search!$F$4,"",1))</f>
        <v/>
      </c>
      <c r="H1410" s="9" t="str">
        <f>IF(Search!$F$5="","",IF(Inventory!$AJ1410&gt;Search!$F$5,"",1))</f>
        <v/>
      </c>
      <c r="I1410" s="9" t="str">
        <f>IF(Search!$F$7="","",IF(Search!$F$8="",IF(ISNUMBER(SEARCH(Search!$F$7,$AL1410))=TRUE,1,""),""))</f>
        <v/>
      </c>
      <c r="J1410" s="9" t="str">
        <f>IF($AL1410=Search!$F$8,1,"")</f>
        <v/>
      </c>
      <c r="K1410" s="9" t="str">
        <f>IF(Search!$I$4="","",IF(COUNTA($AS1410)=1,IF(Search!$I$4="N","N",1),""))</f>
        <v/>
      </c>
      <c r="L1410" s="9" t="str">
        <f>IF(Search!$I$5="","",IF($AS1410="RC",1,""))</f>
        <v/>
      </c>
      <c r="M1410" s="9" t="str">
        <f>IF(Search!$I$6="","",IF($AS1410="RCP",1,""))</f>
        <v/>
      </c>
      <c r="N1410" s="9" t="str">
        <f>IF(Search!$I$8="","",IF(COUNTA($AT1410)=1,IF(Search!$I$8="N","N",1),""))</f>
        <v/>
      </c>
      <c r="O1410" s="9" t="str">
        <f>IF(Search!$L$4="","",IF(COUNTA($AU1410)=1,IF(Search!$L$4="N","N",1),""))</f>
        <v/>
      </c>
      <c r="P1410" s="9" t="str">
        <f>IF(Search!$L$5="","",IF(ISNUMBER(SEARCH("Jersey",$AU1410))=TRUE,IF(Search!$L$5="N","N",1),""))</f>
        <v/>
      </c>
      <c r="Q1410" s="9" t="str">
        <f>IF(Search!$L$6="","",IF(ISNUMBER(SEARCH("Patch",$AU1410))=TRUE,IF(Search!$L$6="N","N",1),""))</f>
        <v/>
      </c>
      <c r="R1410" s="9" t="str">
        <f>IF(Search!$L$7="","",IF(ISNUMBER(SEARCH("Shield",$AU1410))=TRUE,IF(Search!$L$7="N","N",1),""))</f>
        <v/>
      </c>
      <c r="S1410" s="9" t="str">
        <f>IF(Search!$L$8="","",IF(ISNUMBER(SEARCH("Stick",$AU1410))=TRUE,IF(Search!$L$8="N","N",1),""))</f>
        <v/>
      </c>
      <c r="T1410" s="9" t="str">
        <f>IF(Search!$O$4="","",IF(COUNTA($AW1410)=1,IF(Search!$O$4="N","N",1),""))</f>
        <v/>
      </c>
      <c r="U1410" s="9" t="str">
        <f>IF(Search!$O$5="","",IF($AW1410="","",IF($AW1410&lt;Search!$O$5,"",1)))</f>
        <v/>
      </c>
      <c r="V1410" s="9" t="str">
        <f>IF(Search!$O$6="","",IF($AW1410="","",IF($AW1410&gt;Search!$O$6,"",1)))</f>
        <v/>
      </c>
      <c r="W1410" s="9" t="str">
        <f>IF(Search!$U$4="","",IF($AX1410="","",1))</f>
        <v/>
      </c>
      <c r="X1410" s="9" t="str">
        <f>IF(Search!$U$5="","",IF(ISNUMBER(SEARCH(Search!$U$5,$AX1410))=TRUE,IF(Search!$U$5="N","N",1),""))</f>
        <v/>
      </c>
      <c r="Y1410" s="9" t="str">
        <f>IF(Search!$U$6="","",IF($AY1410&lt;Search!$U$6,"",1))</f>
        <v/>
      </c>
      <c r="Z1410" s="9" t="str">
        <f>IF(Search!$R$4="","",IF(Inventory!$BA1410&lt;Search!$R$4,"",1))</f>
        <v/>
      </c>
      <c r="AA1410" s="9" t="str">
        <f>IF(Search!$R$5="","",IF($BA1410&gt;Search!$R$5,"",1))</f>
        <v/>
      </c>
      <c r="AB1410" s="9" t="str">
        <f>IF(Search!$R$6="","",IF($BB1410&lt;Search!$R$6,"",1))</f>
        <v/>
      </c>
      <c r="AC1410" s="9" t="str">
        <f>IF(Search!$R$7="","",IF($BB1410&lt;Search!$R$7,"",1))</f>
        <v/>
      </c>
      <c r="AD1410" s="45" t="str">
        <f>IF(COUNTIF($A1410:$AC1410,"n")&gt;0,"",IF(SUM($A1410:$AC1410)=COUNTA(Search!$C$4:$C$8,Search!$F$4:$F$8,Search!$I$4:$I$6,Search!$I$8,Search!$L$4:$L$8,Search!$O$4:$O$8,Search!$R$4:$R$7,Search!$U$4:$U$7)-COUNTIF(Search!$C$4:$U$7,"n"),1+LARGE($AD$1:AD1409,1),""))</f>
        <v/>
      </c>
      <c r="AE1410" s="45" t="str">
        <f t="shared" si="66"/>
        <v/>
      </c>
      <c r="AF1410" s="45" t="str">
        <f>IF(AD1410="","",COUNTIF($AE$1:$AE1409,$AE1410)+RANK($AE1410,$AE$2:$AE$10540,1))</f>
        <v/>
      </c>
      <c r="AG1410" s="45" t="str">
        <f t="shared" si="67"/>
        <v/>
      </c>
      <c r="AH1410" s="45" t="str">
        <f>IF($AD1410="","",COUNTIF($AG$1:$AG1409,$AG1410)+RANK($AG1410,$AG$1:$AG$10539,0))</f>
        <v/>
      </c>
      <c r="AI1410" s="10" t="str">
        <f t="shared" si="68"/>
        <v>2009-10 Upper Deck #206 Michael Del Zotto YG NYR RC   /   $8</v>
      </c>
      <c r="AJ1410" s="11">
        <v>2009</v>
      </c>
      <c r="AK1410" s="17">
        <v>10</v>
      </c>
      <c r="AL1410" s="12" t="s">
        <v>7</v>
      </c>
      <c r="AM1410" s="10">
        <v>206</v>
      </c>
      <c r="AN1410" s="12" t="s">
        <v>952</v>
      </c>
      <c r="AO1410" s="9" t="s">
        <v>1905</v>
      </c>
      <c r="AP1410" s="9"/>
      <c r="AQ1410" s="9"/>
      <c r="AR1410" s="14" t="s">
        <v>2481</v>
      </c>
      <c r="AS1410" s="9" t="s">
        <v>2</v>
      </c>
      <c r="AT1410" s="9"/>
      <c r="AU1410" s="9"/>
      <c r="AV1410" s="13"/>
      <c r="AW1410" s="13"/>
      <c r="AX1410" s="9"/>
      <c r="AY1410" s="9"/>
      <c r="AZ1410" s="9"/>
      <c r="BA1410" s="40">
        <v>8</v>
      </c>
      <c r="BB1410" s="33"/>
      <c r="BC1410" s="36"/>
      <c r="BD1410" s="12" t="s">
        <v>1771</v>
      </c>
    </row>
    <row r="1411" spans="1:56" s="12" customFormat="1" x14ac:dyDescent="0.2">
      <c r="A1411" s="9" t="str">
        <f>IF(Search!$C$5="","",IF(COUNTA(Inventory!$AP1411)=1,1,""))</f>
        <v/>
      </c>
      <c r="B1411" s="9" t="str">
        <f>IF(Search!$C$4="","",IF(ISNUMBER(SEARCH(Search!$C$4,$AR1411))=TRUE,1,""))</f>
        <v/>
      </c>
      <c r="C1411" s="9" t="str">
        <f>IF(Search!$C$6="x",IF(COUNTA($AQ1411)=1,1,"N"),IF(COUNTA($AQ1411)=1,"N",""))</f>
        <v/>
      </c>
      <c r="D1411" s="9" t="str">
        <f>IF(Search!$O$8="","",IF(ISNUMBER(SEARCH(Search!$O$8,$BD1411))=TRUE,1,""))</f>
        <v/>
      </c>
      <c r="E1411" s="9" t="str">
        <f>IF(Search!$C$7="","",IF(ISNUMBER(SEARCH(Search!$C$7,$AN1411))=TRUE,1,""))</f>
        <v/>
      </c>
      <c r="F1411" s="9" t="str">
        <f>IF(Search!$C$8="","",IF(ISNUMBER(SEARCH(Search!$C$8,$AO1411))=TRUE,1,""))</f>
        <v/>
      </c>
      <c r="G1411" s="9" t="str">
        <f>IF(Search!$F$4="","",IF(Inventory!$AJ1411&lt;Search!$F$4,"",1))</f>
        <v/>
      </c>
      <c r="H1411" s="9" t="str">
        <f>IF(Search!$F$5="","",IF(Inventory!$AJ1411&gt;Search!$F$5,"",1))</f>
        <v/>
      </c>
      <c r="I1411" s="9" t="str">
        <f>IF(Search!$F$7="","",IF(Search!$F$8="",IF(ISNUMBER(SEARCH(Search!$F$7,$AL1411))=TRUE,1,""),""))</f>
        <v/>
      </c>
      <c r="J1411" s="9" t="str">
        <f>IF($AL1411=Search!$F$8,1,"")</f>
        <v/>
      </c>
      <c r="K1411" s="9" t="str">
        <f>IF(Search!$I$4="","",IF(COUNTA($AS1411)=1,IF(Search!$I$4="N","N",1),""))</f>
        <v/>
      </c>
      <c r="L1411" s="9" t="str">
        <f>IF(Search!$I$5="","",IF($AS1411="RC",1,""))</f>
        <v/>
      </c>
      <c r="M1411" s="9" t="str">
        <f>IF(Search!$I$6="","",IF($AS1411="RCP",1,""))</f>
        <v/>
      </c>
      <c r="N1411" s="9" t="str">
        <f>IF(Search!$I$8="","",IF(COUNTA($AT1411)=1,IF(Search!$I$8="N","N",1),""))</f>
        <v/>
      </c>
      <c r="O1411" s="9" t="str">
        <f>IF(Search!$L$4="","",IF(COUNTA($AU1411)=1,IF(Search!$L$4="N","N",1),""))</f>
        <v/>
      </c>
      <c r="P1411" s="9" t="str">
        <f>IF(Search!$L$5="","",IF(ISNUMBER(SEARCH("Jersey",$AU1411))=TRUE,IF(Search!$L$5="N","N",1),""))</f>
        <v/>
      </c>
      <c r="Q1411" s="9" t="str">
        <f>IF(Search!$L$6="","",IF(ISNUMBER(SEARCH("Patch",$AU1411))=TRUE,IF(Search!$L$6="N","N",1),""))</f>
        <v/>
      </c>
      <c r="R1411" s="9" t="str">
        <f>IF(Search!$L$7="","",IF(ISNUMBER(SEARCH("Shield",$AU1411))=TRUE,IF(Search!$L$7="N","N",1),""))</f>
        <v/>
      </c>
      <c r="S1411" s="9" t="str">
        <f>IF(Search!$L$8="","",IF(ISNUMBER(SEARCH("Stick",$AU1411))=TRUE,IF(Search!$L$8="N","N",1),""))</f>
        <v/>
      </c>
      <c r="T1411" s="9" t="str">
        <f>IF(Search!$O$4="","",IF(COUNTA($AW1411)=1,IF(Search!$O$4="N","N",1),""))</f>
        <v/>
      </c>
      <c r="U1411" s="9" t="str">
        <f>IF(Search!$O$5="","",IF($AW1411="","",IF($AW1411&lt;Search!$O$5,"",1)))</f>
        <v/>
      </c>
      <c r="V1411" s="9" t="str">
        <f>IF(Search!$O$6="","",IF($AW1411="","",IF($AW1411&gt;Search!$O$6,"",1)))</f>
        <v/>
      </c>
      <c r="W1411" s="9" t="str">
        <f>IF(Search!$U$4="","",IF($AX1411="","",1))</f>
        <v/>
      </c>
      <c r="X1411" s="9" t="str">
        <f>IF(Search!$U$5="","",IF(ISNUMBER(SEARCH(Search!$U$5,$AX1411))=TRUE,IF(Search!$U$5="N","N",1),""))</f>
        <v/>
      </c>
      <c r="Y1411" s="9" t="str">
        <f>IF(Search!$U$6="","",IF($AY1411&lt;Search!$U$6,"",1))</f>
        <v/>
      </c>
      <c r="Z1411" s="9" t="str">
        <f>IF(Search!$R$4="","",IF(Inventory!$BA1411&lt;Search!$R$4,"",1))</f>
        <v/>
      </c>
      <c r="AA1411" s="9" t="str">
        <f>IF(Search!$R$5="","",IF($BA1411&gt;Search!$R$5,"",1))</f>
        <v/>
      </c>
      <c r="AB1411" s="9" t="str">
        <f>IF(Search!$R$6="","",IF($BB1411&lt;Search!$R$6,"",1))</f>
        <v/>
      </c>
      <c r="AC1411" s="9" t="str">
        <f>IF(Search!$R$7="","",IF($BB1411&lt;Search!$R$7,"",1))</f>
        <v/>
      </c>
      <c r="AD1411" s="45" t="str">
        <f>IF(COUNTIF($A1411:$AC1411,"n")&gt;0,"",IF(SUM($A1411:$AC1411)=COUNTA(Search!$C$4:$C$8,Search!$F$4:$F$8,Search!$I$4:$I$6,Search!$I$8,Search!$L$4:$L$8,Search!$O$4:$O$8,Search!$R$4:$R$7,Search!$U$4:$U$7)-COUNTIF(Search!$C$4:$U$7,"n"),1+LARGE($AD$1:AD1410,1),""))</f>
        <v/>
      </c>
      <c r="AE1411" s="45" t="str">
        <f t="shared" ref="AE1411:AE1474" si="69">IF(AD1411="","",COUNTIF($AN$2:$AN$10540,"&lt;="&amp;AN1411))</f>
        <v/>
      </c>
      <c r="AF1411" s="45" t="str">
        <f>IF(AD1411="","",COUNTIF($AE$1:$AE1410,$AE1411)+RANK($AE1411,$AE$2:$AE$10540,1))</f>
        <v/>
      </c>
      <c r="AG1411" s="45" t="str">
        <f t="shared" ref="AG1411:AG1474" si="70">IF($AD1411="","",COUNTIF($BA$2:$BA$10540,"&lt;="&amp;$BA1411))</f>
        <v/>
      </c>
      <c r="AH1411" s="45" t="str">
        <f>IF($AD1411="","",COUNTIF($AG$1:$AG1410,$AG1411)+RANK($AG1411,$AG$1:$AG$10539,0))</f>
        <v/>
      </c>
      <c r="AI1411" s="10" t="str">
        <f t="shared" si="68"/>
        <v>2009-10 Upper Deck #208 Viktor Stalberg YG TOR RC   /   $8</v>
      </c>
      <c r="AJ1411" s="11">
        <v>2009</v>
      </c>
      <c r="AK1411" s="17">
        <v>10</v>
      </c>
      <c r="AL1411" s="12" t="s">
        <v>7</v>
      </c>
      <c r="AM1411" s="10">
        <v>208</v>
      </c>
      <c r="AN1411" s="12" t="s">
        <v>953</v>
      </c>
      <c r="AO1411" s="9" t="s">
        <v>1904</v>
      </c>
      <c r="AP1411" s="9"/>
      <c r="AQ1411" s="9"/>
      <c r="AR1411" s="14" t="s">
        <v>2481</v>
      </c>
      <c r="AS1411" s="9" t="s">
        <v>2</v>
      </c>
      <c r="AT1411" s="9"/>
      <c r="AU1411" s="9"/>
      <c r="AV1411" s="13"/>
      <c r="AW1411" s="13"/>
      <c r="AX1411" s="9"/>
      <c r="AY1411" s="9"/>
      <c r="AZ1411" s="9"/>
      <c r="BA1411" s="40">
        <v>8</v>
      </c>
      <c r="BB1411" s="33"/>
      <c r="BC1411" s="36"/>
      <c r="BD1411" s="12" t="s">
        <v>1771</v>
      </c>
    </row>
    <row r="1412" spans="1:56" s="12" customFormat="1" x14ac:dyDescent="0.2">
      <c r="A1412" s="9" t="str">
        <f>IF(Search!$C$5="","",IF(COUNTA(Inventory!$AP1412)=1,1,""))</f>
        <v/>
      </c>
      <c r="B1412" s="9" t="str">
        <f>IF(Search!$C$4="","",IF(ISNUMBER(SEARCH(Search!$C$4,$AR1412))=TRUE,1,""))</f>
        <v/>
      </c>
      <c r="C1412" s="9" t="str">
        <f>IF(Search!$C$6="x",IF(COUNTA($AQ1412)=1,1,"N"),IF(COUNTA($AQ1412)=1,"N",""))</f>
        <v/>
      </c>
      <c r="D1412" s="9" t="str">
        <f>IF(Search!$O$8="","",IF(ISNUMBER(SEARCH(Search!$O$8,$BD1412))=TRUE,1,""))</f>
        <v/>
      </c>
      <c r="E1412" s="9" t="str">
        <f>IF(Search!$C$7="","",IF(ISNUMBER(SEARCH(Search!$C$7,$AN1412))=TRUE,1,""))</f>
        <v/>
      </c>
      <c r="F1412" s="9" t="str">
        <f>IF(Search!$C$8="","",IF(ISNUMBER(SEARCH(Search!$C$8,$AO1412))=TRUE,1,""))</f>
        <v/>
      </c>
      <c r="G1412" s="9" t="str">
        <f>IF(Search!$F$4="","",IF(Inventory!$AJ1412&lt;Search!$F$4,"",1))</f>
        <v/>
      </c>
      <c r="H1412" s="9" t="str">
        <f>IF(Search!$F$5="","",IF(Inventory!$AJ1412&gt;Search!$F$5,"",1))</f>
        <v/>
      </c>
      <c r="I1412" s="9" t="str">
        <f>IF(Search!$F$7="","",IF(Search!$F$8="",IF(ISNUMBER(SEARCH(Search!$F$7,$AL1412))=TRUE,1,""),""))</f>
        <v/>
      </c>
      <c r="J1412" s="9" t="str">
        <f>IF($AL1412=Search!$F$8,1,"")</f>
        <v/>
      </c>
      <c r="K1412" s="9" t="str">
        <f>IF(Search!$I$4="","",IF(COUNTA($AS1412)=1,IF(Search!$I$4="N","N",1),""))</f>
        <v/>
      </c>
      <c r="L1412" s="9" t="str">
        <f>IF(Search!$I$5="","",IF($AS1412="RC",1,""))</f>
        <v/>
      </c>
      <c r="M1412" s="9" t="str">
        <f>IF(Search!$I$6="","",IF($AS1412="RCP",1,""))</f>
        <v/>
      </c>
      <c r="N1412" s="9" t="str">
        <f>IF(Search!$I$8="","",IF(COUNTA($AT1412)=1,IF(Search!$I$8="N","N",1),""))</f>
        <v/>
      </c>
      <c r="O1412" s="9" t="str">
        <f>IF(Search!$L$4="","",IF(COUNTA($AU1412)=1,IF(Search!$L$4="N","N",1),""))</f>
        <v/>
      </c>
      <c r="P1412" s="9" t="str">
        <f>IF(Search!$L$5="","",IF(ISNUMBER(SEARCH("Jersey",$AU1412))=TRUE,IF(Search!$L$5="N","N",1),""))</f>
        <v/>
      </c>
      <c r="Q1412" s="9" t="str">
        <f>IF(Search!$L$6="","",IF(ISNUMBER(SEARCH("Patch",$AU1412))=TRUE,IF(Search!$L$6="N","N",1),""))</f>
        <v/>
      </c>
      <c r="R1412" s="9" t="str">
        <f>IF(Search!$L$7="","",IF(ISNUMBER(SEARCH("Shield",$AU1412))=TRUE,IF(Search!$L$7="N","N",1),""))</f>
        <v/>
      </c>
      <c r="S1412" s="9" t="str">
        <f>IF(Search!$L$8="","",IF(ISNUMBER(SEARCH("Stick",$AU1412))=TRUE,IF(Search!$L$8="N","N",1),""))</f>
        <v/>
      </c>
      <c r="T1412" s="9" t="str">
        <f>IF(Search!$O$4="","",IF(COUNTA($AW1412)=1,IF(Search!$O$4="N","N",1),""))</f>
        <v/>
      </c>
      <c r="U1412" s="9" t="str">
        <f>IF(Search!$O$5="","",IF($AW1412="","",IF($AW1412&lt;Search!$O$5,"",1)))</f>
        <v/>
      </c>
      <c r="V1412" s="9" t="str">
        <f>IF(Search!$O$6="","",IF($AW1412="","",IF($AW1412&gt;Search!$O$6,"",1)))</f>
        <v/>
      </c>
      <c r="W1412" s="9" t="str">
        <f>IF(Search!$U$4="","",IF($AX1412="","",1))</f>
        <v/>
      </c>
      <c r="X1412" s="9" t="str">
        <f>IF(Search!$U$5="","",IF(ISNUMBER(SEARCH(Search!$U$5,$AX1412))=TRUE,IF(Search!$U$5="N","N",1),""))</f>
        <v/>
      </c>
      <c r="Y1412" s="9" t="str">
        <f>IF(Search!$U$6="","",IF($AY1412&lt;Search!$U$6,"",1))</f>
        <v/>
      </c>
      <c r="Z1412" s="9" t="str">
        <f>IF(Search!$R$4="","",IF(Inventory!$BA1412&lt;Search!$R$4,"",1))</f>
        <v/>
      </c>
      <c r="AA1412" s="9" t="str">
        <f>IF(Search!$R$5="","",IF($BA1412&gt;Search!$R$5,"",1))</f>
        <v/>
      </c>
      <c r="AB1412" s="9" t="str">
        <f>IF(Search!$R$6="","",IF($BB1412&lt;Search!$R$6,"",1))</f>
        <v/>
      </c>
      <c r="AC1412" s="9" t="str">
        <f>IF(Search!$R$7="","",IF($BB1412&lt;Search!$R$7,"",1))</f>
        <v/>
      </c>
      <c r="AD1412" s="45" t="str">
        <f>IF(COUNTIF($A1412:$AC1412,"n")&gt;0,"",IF(SUM($A1412:$AC1412)=COUNTA(Search!$C$4:$C$8,Search!$F$4:$F$8,Search!$I$4:$I$6,Search!$I$8,Search!$L$4:$L$8,Search!$O$4:$O$8,Search!$R$4:$R$7,Search!$U$4:$U$7)-COUNTIF(Search!$C$4:$U$7,"n"),1+LARGE($AD$1:AD1411,1),""))</f>
        <v/>
      </c>
      <c r="AE1412" s="45" t="str">
        <f t="shared" si="69"/>
        <v/>
      </c>
      <c r="AF1412" s="45" t="str">
        <f>IF(AD1412="","",COUNTIF($AE$1:$AE1411,$AE1412)+RANK($AE1412,$AE$2:$AE$10540,1))</f>
        <v/>
      </c>
      <c r="AG1412" s="45" t="str">
        <f t="shared" si="70"/>
        <v/>
      </c>
      <c r="AH1412" s="45" t="str">
        <f>IF($AD1412="","",COUNTIF($AG$1:$AG1411,$AG1412)+RANK($AG1412,$AG$1:$AG$10539,0))</f>
        <v/>
      </c>
      <c r="AI1412" s="10" t="str">
        <f t="shared" si="68"/>
        <v>2009-10 Upper Deck #209 Sergei Shirokov YG VAN RC   /   $5</v>
      </c>
      <c r="AJ1412" s="11">
        <v>2009</v>
      </c>
      <c r="AK1412" s="17">
        <v>10</v>
      </c>
      <c r="AL1412" s="12" t="s">
        <v>7</v>
      </c>
      <c r="AM1412" s="10">
        <v>209</v>
      </c>
      <c r="AN1412" s="12" t="s">
        <v>954</v>
      </c>
      <c r="AO1412" s="9" t="s">
        <v>1951</v>
      </c>
      <c r="AP1412" s="9"/>
      <c r="AQ1412" s="9"/>
      <c r="AR1412" s="14" t="s">
        <v>2481</v>
      </c>
      <c r="AS1412" s="9" t="s">
        <v>2</v>
      </c>
      <c r="AT1412" s="9"/>
      <c r="AU1412" s="9"/>
      <c r="AV1412" s="13"/>
      <c r="AW1412" s="13"/>
      <c r="AX1412" s="9"/>
      <c r="AY1412" s="9"/>
      <c r="AZ1412" s="9"/>
      <c r="BA1412" s="40">
        <v>5</v>
      </c>
      <c r="BB1412" s="33"/>
      <c r="BC1412" s="36"/>
      <c r="BD1412" s="12" t="s">
        <v>1771</v>
      </c>
    </row>
    <row r="1413" spans="1:56" s="12" customFormat="1" x14ac:dyDescent="0.2">
      <c r="A1413" s="9" t="str">
        <f>IF(Search!$C$5="","",IF(COUNTA(Inventory!$AP1413)=1,1,""))</f>
        <v/>
      </c>
      <c r="B1413" s="9" t="str">
        <f>IF(Search!$C$4="","",IF(ISNUMBER(SEARCH(Search!$C$4,$AR1413))=TRUE,1,""))</f>
        <v/>
      </c>
      <c r="C1413" s="9" t="str">
        <f>IF(Search!$C$6="x",IF(COUNTA($AQ1413)=1,1,"N"),IF(COUNTA($AQ1413)=1,"N",""))</f>
        <v/>
      </c>
      <c r="D1413" s="9" t="str">
        <f>IF(Search!$O$8="","",IF(ISNUMBER(SEARCH(Search!$O$8,$BD1413))=TRUE,1,""))</f>
        <v/>
      </c>
      <c r="E1413" s="9" t="str">
        <f>IF(Search!$C$7="","",IF(ISNUMBER(SEARCH(Search!$C$7,$AN1413))=TRUE,1,""))</f>
        <v/>
      </c>
      <c r="F1413" s="9" t="str">
        <f>IF(Search!$C$8="","",IF(ISNUMBER(SEARCH(Search!$C$8,$AO1413))=TRUE,1,""))</f>
        <v/>
      </c>
      <c r="G1413" s="9" t="str">
        <f>IF(Search!$F$4="","",IF(Inventory!$AJ1413&lt;Search!$F$4,"",1))</f>
        <v/>
      </c>
      <c r="H1413" s="9" t="str">
        <f>IF(Search!$F$5="","",IF(Inventory!$AJ1413&gt;Search!$F$5,"",1))</f>
        <v/>
      </c>
      <c r="I1413" s="9" t="str">
        <f>IF(Search!$F$7="","",IF(Search!$F$8="",IF(ISNUMBER(SEARCH(Search!$F$7,$AL1413))=TRUE,1,""),""))</f>
        <v/>
      </c>
      <c r="J1413" s="9" t="str">
        <f>IF($AL1413=Search!$F$8,1,"")</f>
        <v/>
      </c>
      <c r="K1413" s="9" t="str">
        <f>IF(Search!$I$4="","",IF(COUNTA($AS1413)=1,IF(Search!$I$4="N","N",1),""))</f>
        <v/>
      </c>
      <c r="L1413" s="9" t="str">
        <f>IF(Search!$I$5="","",IF($AS1413="RC",1,""))</f>
        <v/>
      </c>
      <c r="M1413" s="9" t="str">
        <f>IF(Search!$I$6="","",IF($AS1413="RCP",1,""))</f>
        <v/>
      </c>
      <c r="N1413" s="9" t="str">
        <f>IF(Search!$I$8="","",IF(COUNTA($AT1413)=1,IF(Search!$I$8="N","N",1),""))</f>
        <v/>
      </c>
      <c r="O1413" s="9" t="str">
        <f>IF(Search!$L$4="","",IF(COUNTA($AU1413)=1,IF(Search!$L$4="N","N",1),""))</f>
        <v/>
      </c>
      <c r="P1413" s="9" t="str">
        <f>IF(Search!$L$5="","",IF(ISNUMBER(SEARCH("Jersey",$AU1413))=TRUE,IF(Search!$L$5="N","N",1),""))</f>
        <v/>
      </c>
      <c r="Q1413" s="9" t="str">
        <f>IF(Search!$L$6="","",IF(ISNUMBER(SEARCH("Patch",$AU1413))=TRUE,IF(Search!$L$6="N","N",1),""))</f>
        <v/>
      </c>
      <c r="R1413" s="9" t="str">
        <f>IF(Search!$L$7="","",IF(ISNUMBER(SEARCH("Shield",$AU1413))=TRUE,IF(Search!$L$7="N","N",1),""))</f>
        <v/>
      </c>
      <c r="S1413" s="9" t="str">
        <f>IF(Search!$L$8="","",IF(ISNUMBER(SEARCH("Stick",$AU1413))=TRUE,IF(Search!$L$8="N","N",1),""))</f>
        <v/>
      </c>
      <c r="T1413" s="9" t="str">
        <f>IF(Search!$O$4="","",IF(COUNTA($AW1413)=1,IF(Search!$O$4="N","N",1),""))</f>
        <v/>
      </c>
      <c r="U1413" s="9" t="str">
        <f>IF(Search!$O$5="","",IF($AW1413="","",IF($AW1413&lt;Search!$O$5,"",1)))</f>
        <v/>
      </c>
      <c r="V1413" s="9" t="str">
        <f>IF(Search!$O$6="","",IF($AW1413="","",IF($AW1413&gt;Search!$O$6,"",1)))</f>
        <v/>
      </c>
      <c r="W1413" s="9" t="str">
        <f>IF(Search!$U$4="","",IF($AX1413="","",1))</f>
        <v/>
      </c>
      <c r="X1413" s="9" t="str">
        <f>IF(Search!$U$5="","",IF(ISNUMBER(SEARCH(Search!$U$5,$AX1413))=TRUE,IF(Search!$U$5="N","N",1),""))</f>
        <v/>
      </c>
      <c r="Y1413" s="9" t="str">
        <f>IF(Search!$U$6="","",IF($AY1413&lt;Search!$U$6,"",1))</f>
        <v/>
      </c>
      <c r="Z1413" s="9" t="str">
        <f>IF(Search!$R$4="","",IF(Inventory!$BA1413&lt;Search!$R$4,"",1))</f>
        <v/>
      </c>
      <c r="AA1413" s="9" t="str">
        <f>IF(Search!$R$5="","",IF($BA1413&gt;Search!$R$5,"",1))</f>
        <v/>
      </c>
      <c r="AB1413" s="9" t="str">
        <f>IF(Search!$R$6="","",IF($BB1413&lt;Search!$R$6,"",1))</f>
        <v/>
      </c>
      <c r="AC1413" s="9" t="str">
        <f>IF(Search!$R$7="","",IF($BB1413&lt;Search!$R$7,"",1))</f>
        <v/>
      </c>
      <c r="AD1413" s="45" t="str">
        <f>IF(COUNTIF($A1413:$AC1413,"n")&gt;0,"",IF(SUM($A1413:$AC1413)=COUNTA(Search!$C$4:$C$8,Search!$F$4:$F$8,Search!$I$4:$I$6,Search!$I$8,Search!$L$4:$L$8,Search!$O$4:$O$8,Search!$R$4:$R$7,Search!$U$4:$U$7)-COUNTIF(Search!$C$4:$U$7,"n"),1+LARGE($AD$1:AD1412,1),""))</f>
        <v/>
      </c>
      <c r="AE1413" s="45" t="str">
        <f t="shared" si="69"/>
        <v/>
      </c>
      <c r="AF1413" s="45" t="str">
        <f>IF(AD1413="","",COUNTIF($AE$1:$AE1412,$AE1413)+RANK($AE1413,$AE$2:$AE$10540,1))</f>
        <v/>
      </c>
      <c r="AG1413" s="45" t="str">
        <f t="shared" si="70"/>
        <v/>
      </c>
      <c r="AH1413" s="45" t="str">
        <f>IF($AD1413="","",COUNTIF($AG$1:$AG1412,$AG1413)+RANK($AG1413,$AG$1:$AG$10539,0))</f>
        <v/>
      </c>
      <c r="AI1413" s="10" t="str">
        <f t="shared" si="68"/>
        <v>2009-10 Upper Deck #210 Erik Karlsson YG OTT RC   /   $60</v>
      </c>
      <c r="AJ1413" s="11">
        <v>2009</v>
      </c>
      <c r="AK1413" s="17">
        <v>10</v>
      </c>
      <c r="AL1413" s="12" t="s">
        <v>7</v>
      </c>
      <c r="AM1413" s="10">
        <v>210</v>
      </c>
      <c r="AN1413" s="12" t="s">
        <v>955</v>
      </c>
      <c r="AO1413" s="9" t="s">
        <v>1945</v>
      </c>
      <c r="AP1413" s="9"/>
      <c r="AQ1413" s="9"/>
      <c r="AR1413" s="14" t="s">
        <v>2481</v>
      </c>
      <c r="AS1413" s="9" t="s">
        <v>2</v>
      </c>
      <c r="AT1413" s="9"/>
      <c r="AU1413" s="9"/>
      <c r="AV1413" s="13"/>
      <c r="AW1413" s="13"/>
      <c r="AX1413" s="9"/>
      <c r="AY1413" s="9"/>
      <c r="AZ1413" s="9"/>
      <c r="BA1413" s="40">
        <v>60</v>
      </c>
      <c r="BB1413" s="33"/>
      <c r="BC1413" s="36"/>
      <c r="BD1413" s="12" t="s">
        <v>1771</v>
      </c>
    </row>
    <row r="1414" spans="1:56" s="12" customFormat="1" x14ac:dyDescent="0.2">
      <c r="A1414" s="9" t="str">
        <f>IF(Search!$C$5="","",IF(COUNTA(Inventory!$AP1414)=1,1,""))</f>
        <v/>
      </c>
      <c r="B1414" s="9" t="str">
        <f>IF(Search!$C$4="","",IF(ISNUMBER(SEARCH(Search!$C$4,$AR1414))=TRUE,1,""))</f>
        <v/>
      </c>
      <c r="C1414" s="9" t="str">
        <f>IF(Search!$C$6="x",IF(COUNTA($AQ1414)=1,1,"N"),IF(COUNTA($AQ1414)=1,"N",""))</f>
        <v/>
      </c>
      <c r="D1414" s="9" t="str">
        <f>IF(Search!$O$8="","",IF(ISNUMBER(SEARCH(Search!$O$8,$BD1414))=TRUE,1,""))</f>
        <v/>
      </c>
      <c r="E1414" s="9" t="str">
        <f>IF(Search!$C$7="","",IF(ISNUMBER(SEARCH(Search!$C$7,$AN1414))=TRUE,1,""))</f>
        <v/>
      </c>
      <c r="F1414" s="9" t="str">
        <f>IF(Search!$C$8="","",IF(ISNUMBER(SEARCH(Search!$C$8,$AO1414))=TRUE,1,""))</f>
        <v/>
      </c>
      <c r="G1414" s="9" t="str">
        <f>IF(Search!$F$4="","",IF(Inventory!$AJ1414&lt;Search!$F$4,"",1))</f>
        <v/>
      </c>
      <c r="H1414" s="9" t="str">
        <f>IF(Search!$F$5="","",IF(Inventory!$AJ1414&gt;Search!$F$5,"",1))</f>
        <v/>
      </c>
      <c r="I1414" s="9" t="str">
        <f>IF(Search!$F$7="","",IF(Search!$F$8="",IF(ISNUMBER(SEARCH(Search!$F$7,$AL1414))=TRUE,1,""),""))</f>
        <v/>
      </c>
      <c r="J1414" s="9" t="str">
        <f>IF($AL1414=Search!$F$8,1,"")</f>
        <v/>
      </c>
      <c r="K1414" s="9" t="str">
        <f>IF(Search!$I$4="","",IF(COUNTA($AS1414)=1,IF(Search!$I$4="N","N",1),""))</f>
        <v/>
      </c>
      <c r="L1414" s="9" t="str">
        <f>IF(Search!$I$5="","",IF($AS1414="RC",1,""))</f>
        <v/>
      </c>
      <c r="M1414" s="9" t="str">
        <f>IF(Search!$I$6="","",IF($AS1414="RCP",1,""))</f>
        <v/>
      </c>
      <c r="N1414" s="9" t="str">
        <f>IF(Search!$I$8="","",IF(COUNTA($AT1414)=1,IF(Search!$I$8="N","N",1),""))</f>
        <v/>
      </c>
      <c r="O1414" s="9" t="str">
        <f>IF(Search!$L$4="","",IF(COUNTA($AU1414)=1,IF(Search!$L$4="N","N",1),""))</f>
        <v/>
      </c>
      <c r="P1414" s="9" t="str">
        <f>IF(Search!$L$5="","",IF(ISNUMBER(SEARCH("Jersey",$AU1414))=TRUE,IF(Search!$L$5="N","N",1),""))</f>
        <v/>
      </c>
      <c r="Q1414" s="9" t="str">
        <f>IF(Search!$L$6="","",IF(ISNUMBER(SEARCH("Patch",$AU1414))=TRUE,IF(Search!$L$6="N","N",1),""))</f>
        <v/>
      </c>
      <c r="R1414" s="9" t="str">
        <f>IF(Search!$L$7="","",IF(ISNUMBER(SEARCH("Shield",$AU1414))=TRUE,IF(Search!$L$7="N","N",1),""))</f>
        <v/>
      </c>
      <c r="S1414" s="9" t="str">
        <f>IF(Search!$L$8="","",IF(ISNUMBER(SEARCH("Stick",$AU1414))=TRUE,IF(Search!$L$8="N","N",1),""))</f>
        <v/>
      </c>
      <c r="T1414" s="9" t="str">
        <f>IF(Search!$O$4="","",IF(COUNTA($AW1414)=1,IF(Search!$O$4="N","N",1),""))</f>
        <v/>
      </c>
      <c r="U1414" s="9" t="str">
        <f>IF(Search!$O$5="","",IF($AW1414="","",IF($AW1414&lt;Search!$O$5,"",1)))</f>
        <v/>
      </c>
      <c r="V1414" s="9" t="str">
        <f>IF(Search!$O$6="","",IF($AW1414="","",IF($AW1414&gt;Search!$O$6,"",1)))</f>
        <v/>
      </c>
      <c r="W1414" s="9" t="str">
        <f>IF(Search!$U$4="","",IF($AX1414="","",1))</f>
        <v/>
      </c>
      <c r="X1414" s="9" t="str">
        <f>IF(Search!$U$5="","",IF(ISNUMBER(SEARCH(Search!$U$5,$AX1414))=TRUE,IF(Search!$U$5="N","N",1),""))</f>
        <v/>
      </c>
      <c r="Y1414" s="9" t="str">
        <f>IF(Search!$U$6="","",IF($AY1414&lt;Search!$U$6,"",1))</f>
        <v/>
      </c>
      <c r="Z1414" s="9" t="str">
        <f>IF(Search!$R$4="","",IF(Inventory!$BA1414&lt;Search!$R$4,"",1))</f>
        <v/>
      </c>
      <c r="AA1414" s="9" t="str">
        <f>IF(Search!$R$5="","",IF($BA1414&gt;Search!$R$5,"",1))</f>
        <v/>
      </c>
      <c r="AB1414" s="9" t="str">
        <f>IF(Search!$R$6="","",IF($BB1414&lt;Search!$R$6,"",1))</f>
        <v/>
      </c>
      <c r="AC1414" s="9" t="str">
        <f>IF(Search!$R$7="","",IF($BB1414&lt;Search!$R$7,"",1))</f>
        <v/>
      </c>
      <c r="AD1414" s="45" t="str">
        <f>IF(COUNTIF($A1414:$AC1414,"n")&gt;0,"",IF(SUM($A1414:$AC1414)=COUNTA(Search!$C$4:$C$8,Search!$F$4:$F$8,Search!$I$4:$I$6,Search!$I$8,Search!$L$4:$L$8,Search!$O$4:$O$8,Search!$R$4:$R$7,Search!$U$4:$U$7)-COUNTIF(Search!$C$4:$U$7,"n"),1+LARGE($AD$1:AD1413,1),""))</f>
        <v/>
      </c>
      <c r="AE1414" s="45" t="str">
        <f t="shared" si="69"/>
        <v/>
      </c>
      <c r="AF1414" s="45" t="str">
        <f>IF(AD1414="","",COUNTIF($AE$1:$AE1413,$AE1414)+RANK($AE1414,$AE$2:$AE$10540,1))</f>
        <v/>
      </c>
      <c r="AG1414" s="45" t="str">
        <f t="shared" si="70"/>
        <v/>
      </c>
      <c r="AH1414" s="45" t="str">
        <f>IF($AD1414="","",COUNTIF($AG$1:$AG1413,$AG1414)+RANK($AG1414,$AG$1:$AG$10539,0))</f>
        <v/>
      </c>
      <c r="AI1414" s="10" t="str">
        <f t="shared" ref="AI1414:AI1477" si="71">CONCATENATE(AJ1414,"-",AK1414," ",AL1414," #",AM1414," ",AN1414," ",AO1414," ",AS1414," ",AT1414," ",AU1414," ",AV1414,"/",AW1414," ",AX1414," ",AY1414,AZ1414," $",BA1414)</f>
        <v>2009-10 Upper Deck #211 Dmitri Kulikov YG FLA RC   /   $8</v>
      </c>
      <c r="AJ1414" s="11">
        <v>2009</v>
      </c>
      <c r="AK1414" s="17">
        <v>10</v>
      </c>
      <c r="AL1414" s="12" t="s">
        <v>7</v>
      </c>
      <c r="AM1414" s="10">
        <v>211</v>
      </c>
      <c r="AN1414" s="12" t="s">
        <v>956</v>
      </c>
      <c r="AO1414" s="9" t="s">
        <v>1927</v>
      </c>
      <c r="AP1414" s="9"/>
      <c r="AQ1414" s="9"/>
      <c r="AR1414" s="14" t="s">
        <v>2481</v>
      </c>
      <c r="AS1414" s="9" t="s">
        <v>2</v>
      </c>
      <c r="AT1414" s="9"/>
      <c r="AU1414" s="9"/>
      <c r="AV1414" s="13"/>
      <c r="AW1414" s="13"/>
      <c r="AX1414" s="9"/>
      <c r="AY1414" s="9"/>
      <c r="AZ1414" s="9"/>
      <c r="BA1414" s="40">
        <v>8</v>
      </c>
      <c r="BB1414" s="33"/>
      <c r="BC1414" s="36"/>
      <c r="BD1414" s="12" t="s">
        <v>1771</v>
      </c>
    </row>
    <row r="1415" spans="1:56" s="12" customFormat="1" x14ac:dyDescent="0.2">
      <c r="A1415" s="9" t="str">
        <f>IF(Search!$C$5="","",IF(COUNTA(Inventory!$AP1415)=1,1,""))</f>
        <v/>
      </c>
      <c r="B1415" s="9" t="str">
        <f>IF(Search!$C$4="","",IF(ISNUMBER(SEARCH(Search!$C$4,$AR1415))=TRUE,1,""))</f>
        <v/>
      </c>
      <c r="C1415" s="9" t="str">
        <f>IF(Search!$C$6="x",IF(COUNTA($AQ1415)=1,1,"N"),IF(COUNTA($AQ1415)=1,"N",""))</f>
        <v/>
      </c>
      <c r="D1415" s="9" t="str">
        <f>IF(Search!$O$8="","",IF(ISNUMBER(SEARCH(Search!$O$8,$BD1415))=TRUE,1,""))</f>
        <v/>
      </c>
      <c r="E1415" s="9" t="str">
        <f>IF(Search!$C$7="","",IF(ISNUMBER(SEARCH(Search!$C$7,$AN1415))=TRUE,1,""))</f>
        <v/>
      </c>
      <c r="F1415" s="9" t="str">
        <f>IF(Search!$C$8="","",IF(ISNUMBER(SEARCH(Search!$C$8,$AO1415))=TRUE,1,""))</f>
        <v/>
      </c>
      <c r="G1415" s="9" t="str">
        <f>IF(Search!$F$4="","",IF(Inventory!$AJ1415&lt;Search!$F$4,"",1))</f>
        <v/>
      </c>
      <c r="H1415" s="9" t="str">
        <f>IF(Search!$F$5="","",IF(Inventory!$AJ1415&gt;Search!$F$5,"",1))</f>
        <v/>
      </c>
      <c r="I1415" s="9" t="str">
        <f>IF(Search!$F$7="","",IF(Search!$F$8="",IF(ISNUMBER(SEARCH(Search!$F$7,$AL1415))=TRUE,1,""),""))</f>
        <v/>
      </c>
      <c r="J1415" s="9" t="str">
        <f>IF($AL1415=Search!$F$8,1,"")</f>
        <v/>
      </c>
      <c r="K1415" s="9" t="str">
        <f>IF(Search!$I$4="","",IF(COUNTA($AS1415)=1,IF(Search!$I$4="N","N",1),""))</f>
        <v/>
      </c>
      <c r="L1415" s="9" t="str">
        <f>IF(Search!$I$5="","",IF($AS1415="RC",1,""))</f>
        <v/>
      </c>
      <c r="M1415" s="9" t="str">
        <f>IF(Search!$I$6="","",IF($AS1415="RCP",1,""))</f>
        <v/>
      </c>
      <c r="N1415" s="9" t="str">
        <f>IF(Search!$I$8="","",IF(COUNTA($AT1415)=1,IF(Search!$I$8="N","N",1),""))</f>
        <v/>
      </c>
      <c r="O1415" s="9" t="str">
        <f>IF(Search!$L$4="","",IF(COUNTA($AU1415)=1,IF(Search!$L$4="N","N",1),""))</f>
        <v/>
      </c>
      <c r="P1415" s="9" t="str">
        <f>IF(Search!$L$5="","",IF(ISNUMBER(SEARCH("Jersey",$AU1415))=TRUE,IF(Search!$L$5="N","N",1),""))</f>
        <v/>
      </c>
      <c r="Q1415" s="9" t="str">
        <f>IF(Search!$L$6="","",IF(ISNUMBER(SEARCH("Patch",$AU1415))=TRUE,IF(Search!$L$6="N","N",1),""))</f>
        <v/>
      </c>
      <c r="R1415" s="9" t="str">
        <f>IF(Search!$L$7="","",IF(ISNUMBER(SEARCH("Shield",$AU1415))=TRUE,IF(Search!$L$7="N","N",1),""))</f>
        <v/>
      </c>
      <c r="S1415" s="9" t="str">
        <f>IF(Search!$L$8="","",IF(ISNUMBER(SEARCH("Stick",$AU1415))=TRUE,IF(Search!$L$8="N","N",1),""))</f>
        <v/>
      </c>
      <c r="T1415" s="9" t="str">
        <f>IF(Search!$O$4="","",IF(COUNTA($AW1415)=1,IF(Search!$O$4="N","N",1),""))</f>
        <v/>
      </c>
      <c r="U1415" s="9" t="str">
        <f>IF(Search!$O$5="","",IF($AW1415="","",IF($AW1415&lt;Search!$O$5,"",1)))</f>
        <v/>
      </c>
      <c r="V1415" s="9" t="str">
        <f>IF(Search!$O$6="","",IF($AW1415="","",IF($AW1415&gt;Search!$O$6,"",1)))</f>
        <v/>
      </c>
      <c r="W1415" s="9" t="str">
        <f>IF(Search!$U$4="","",IF($AX1415="","",1))</f>
        <v/>
      </c>
      <c r="X1415" s="9" t="str">
        <f>IF(Search!$U$5="","",IF(ISNUMBER(SEARCH(Search!$U$5,$AX1415))=TRUE,IF(Search!$U$5="N","N",1),""))</f>
        <v/>
      </c>
      <c r="Y1415" s="9" t="str">
        <f>IF(Search!$U$6="","",IF($AY1415&lt;Search!$U$6,"",1))</f>
        <v/>
      </c>
      <c r="Z1415" s="9" t="str">
        <f>IF(Search!$R$4="","",IF(Inventory!$BA1415&lt;Search!$R$4,"",1))</f>
        <v/>
      </c>
      <c r="AA1415" s="9" t="str">
        <f>IF(Search!$R$5="","",IF($BA1415&gt;Search!$R$5,"",1))</f>
        <v/>
      </c>
      <c r="AB1415" s="9" t="str">
        <f>IF(Search!$R$6="","",IF($BB1415&lt;Search!$R$6,"",1))</f>
        <v/>
      </c>
      <c r="AC1415" s="9" t="str">
        <f>IF(Search!$R$7="","",IF($BB1415&lt;Search!$R$7,"",1))</f>
        <v/>
      </c>
      <c r="AD1415" s="45" t="str">
        <f>IF(COUNTIF($A1415:$AC1415,"n")&gt;0,"",IF(SUM($A1415:$AC1415)=COUNTA(Search!$C$4:$C$8,Search!$F$4:$F$8,Search!$I$4:$I$6,Search!$I$8,Search!$L$4:$L$8,Search!$O$4:$O$8,Search!$R$4:$R$7,Search!$U$4:$U$7)-COUNTIF(Search!$C$4:$U$7,"n"),1+LARGE($AD$1:AD1414,1),""))</f>
        <v/>
      </c>
      <c r="AE1415" s="45" t="str">
        <f t="shared" si="69"/>
        <v/>
      </c>
      <c r="AF1415" s="45" t="str">
        <f>IF(AD1415="","",COUNTIF($AE$1:$AE1414,$AE1415)+RANK($AE1415,$AE$2:$AE$10540,1))</f>
        <v/>
      </c>
      <c r="AG1415" s="45" t="str">
        <f t="shared" si="70"/>
        <v/>
      </c>
      <c r="AH1415" s="45" t="str">
        <f>IF($AD1415="","",COUNTIF($AG$1:$AG1414,$AG1415)+RANK($AG1415,$AG$1:$AG$10539,0))</f>
        <v/>
      </c>
      <c r="AI1415" s="10" t="str">
        <f t="shared" si="71"/>
        <v>2009-10 Upper Deck #215 Jason Demers YG SJS RC   /   $8</v>
      </c>
      <c r="AJ1415" s="11">
        <v>2009</v>
      </c>
      <c r="AK1415" s="17">
        <v>10</v>
      </c>
      <c r="AL1415" s="12" t="s">
        <v>7</v>
      </c>
      <c r="AM1415" s="10">
        <v>215</v>
      </c>
      <c r="AN1415" s="12" t="s">
        <v>957</v>
      </c>
      <c r="AO1415" s="9" t="s">
        <v>1928</v>
      </c>
      <c r="AP1415" s="9"/>
      <c r="AQ1415" s="9"/>
      <c r="AR1415" s="14" t="s">
        <v>2481</v>
      </c>
      <c r="AS1415" s="9" t="s">
        <v>2</v>
      </c>
      <c r="AT1415" s="9"/>
      <c r="AU1415" s="9"/>
      <c r="AV1415" s="13"/>
      <c r="AW1415" s="13"/>
      <c r="AX1415" s="9"/>
      <c r="AY1415" s="9"/>
      <c r="AZ1415" s="9"/>
      <c r="BA1415" s="40">
        <v>8</v>
      </c>
      <c r="BB1415" s="33"/>
      <c r="BC1415" s="36"/>
      <c r="BD1415" s="12" t="s">
        <v>1771</v>
      </c>
    </row>
    <row r="1416" spans="1:56" s="12" customFormat="1" x14ac:dyDescent="0.2">
      <c r="A1416" s="9" t="str">
        <f>IF(Search!$C$5="","",IF(COUNTA(Inventory!$AP1416)=1,1,""))</f>
        <v/>
      </c>
      <c r="B1416" s="9" t="str">
        <f>IF(Search!$C$4="","",IF(ISNUMBER(SEARCH(Search!$C$4,$AR1416))=TRUE,1,""))</f>
        <v/>
      </c>
      <c r="C1416" s="9" t="str">
        <f>IF(Search!$C$6="x",IF(COUNTA($AQ1416)=1,1,"N"),IF(COUNTA($AQ1416)=1,"N",""))</f>
        <v/>
      </c>
      <c r="D1416" s="9" t="str">
        <f>IF(Search!$O$8="","",IF(ISNUMBER(SEARCH(Search!$O$8,$BD1416))=TRUE,1,""))</f>
        <v/>
      </c>
      <c r="E1416" s="9" t="str">
        <f>IF(Search!$C$7="","",IF(ISNUMBER(SEARCH(Search!$C$7,$AN1416))=TRUE,1,""))</f>
        <v/>
      </c>
      <c r="F1416" s="9" t="str">
        <f>IF(Search!$C$8="","",IF(ISNUMBER(SEARCH(Search!$C$8,$AO1416))=TRUE,1,""))</f>
        <v/>
      </c>
      <c r="G1416" s="9" t="str">
        <f>IF(Search!$F$4="","",IF(Inventory!$AJ1416&lt;Search!$F$4,"",1))</f>
        <v/>
      </c>
      <c r="H1416" s="9" t="str">
        <f>IF(Search!$F$5="","",IF(Inventory!$AJ1416&gt;Search!$F$5,"",1))</f>
        <v/>
      </c>
      <c r="I1416" s="9" t="str">
        <f>IF(Search!$F$7="","",IF(Search!$F$8="",IF(ISNUMBER(SEARCH(Search!$F$7,$AL1416))=TRUE,1,""),""))</f>
        <v/>
      </c>
      <c r="J1416" s="9" t="str">
        <f>IF($AL1416=Search!$F$8,1,"")</f>
        <v/>
      </c>
      <c r="K1416" s="9" t="str">
        <f>IF(Search!$I$4="","",IF(COUNTA($AS1416)=1,IF(Search!$I$4="N","N",1),""))</f>
        <v/>
      </c>
      <c r="L1416" s="9" t="str">
        <f>IF(Search!$I$5="","",IF($AS1416="RC",1,""))</f>
        <v/>
      </c>
      <c r="M1416" s="9" t="str">
        <f>IF(Search!$I$6="","",IF($AS1416="RCP",1,""))</f>
        <v/>
      </c>
      <c r="N1416" s="9" t="str">
        <f>IF(Search!$I$8="","",IF(COUNTA($AT1416)=1,IF(Search!$I$8="N","N",1),""))</f>
        <v/>
      </c>
      <c r="O1416" s="9" t="str">
        <f>IF(Search!$L$4="","",IF(COUNTA($AU1416)=1,IF(Search!$L$4="N","N",1),""))</f>
        <v/>
      </c>
      <c r="P1416" s="9" t="str">
        <f>IF(Search!$L$5="","",IF(ISNUMBER(SEARCH("Jersey",$AU1416))=TRUE,IF(Search!$L$5="N","N",1),""))</f>
        <v/>
      </c>
      <c r="Q1416" s="9" t="str">
        <f>IF(Search!$L$6="","",IF(ISNUMBER(SEARCH("Patch",$AU1416))=TRUE,IF(Search!$L$6="N","N",1),""))</f>
        <v/>
      </c>
      <c r="R1416" s="9" t="str">
        <f>IF(Search!$L$7="","",IF(ISNUMBER(SEARCH("Shield",$AU1416))=TRUE,IF(Search!$L$7="N","N",1),""))</f>
        <v/>
      </c>
      <c r="S1416" s="9" t="str">
        <f>IF(Search!$L$8="","",IF(ISNUMBER(SEARCH("Stick",$AU1416))=TRUE,IF(Search!$L$8="N","N",1),""))</f>
        <v/>
      </c>
      <c r="T1416" s="9" t="str">
        <f>IF(Search!$O$4="","",IF(COUNTA($AW1416)=1,IF(Search!$O$4="N","N",1),""))</f>
        <v/>
      </c>
      <c r="U1416" s="9" t="str">
        <f>IF(Search!$O$5="","",IF($AW1416="","",IF($AW1416&lt;Search!$O$5,"",1)))</f>
        <v/>
      </c>
      <c r="V1416" s="9" t="str">
        <f>IF(Search!$O$6="","",IF($AW1416="","",IF($AW1416&gt;Search!$O$6,"",1)))</f>
        <v/>
      </c>
      <c r="W1416" s="9" t="str">
        <f>IF(Search!$U$4="","",IF($AX1416="","",1))</f>
        <v/>
      </c>
      <c r="X1416" s="9" t="str">
        <f>IF(Search!$U$5="","",IF(ISNUMBER(SEARCH(Search!$U$5,$AX1416))=TRUE,IF(Search!$U$5="N","N",1),""))</f>
        <v/>
      </c>
      <c r="Y1416" s="9" t="str">
        <f>IF(Search!$U$6="","",IF($AY1416&lt;Search!$U$6,"",1))</f>
        <v/>
      </c>
      <c r="Z1416" s="9" t="str">
        <f>IF(Search!$R$4="","",IF(Inventory!$BA1416&lt;Search!$R$4,"",1))</f>
        <v/>
      </c>
      <c r="AA1416" s="9" t="str">
        <f>IF(Search!$R$5="","",IF($BA1416&gt;Search!$R$5,"",1))</f>
        <v/>
      </c>
      <c r="AB1416" s="9" t="str">
        <f>IF(Search!$R$6="","",IF($BB1416&lt;Search!$R$6,"",1))</f>
        <v/>
      </c>
      <c r="AC1416" s="9" t="str">
        <f>IF(Search!$R$7="","",IF($BB1416&lt;Search!$R$7,"",1))</f>
        <v/>
      </c>
      <c r="AD1416" s="45" t="str">
        <f>IF(COUNTIF($A1416:$AC1416,"n")&gt;0,"",IF(SUM($A1416:$AC1416)=COUNTA(Search!$C$4:$C$8,Search!$F$4:$F$8,Search!$I$4:$I$6,Search!$I$8,Search!$L$4:$L$8,Search!$O$4:$O$8,Search!$R$4:$R$7,Search!$U$4:$U$7)-COUNTIF(Search!$C$4:$U$7,"n"),1+LARGE($AD$1:AD1415,1),""))</f>
        <v/>
      </c>
      <c r="AE1416" s="45" t="str">
        <f t="shared" si="69"/>
        <v/>
      </c>
      <c r="AF1416" s="45" t="str">
        <f>IF(AD1416="","",COUNTIF($AE$1:$AE1415,$AE1416)+RANK($AE1416,$AE$2:$AE$10540,1))</f>
        <v/>
      </c>
      <c r="AG1416" s="45" t="str">
        <f t="shared" si="70"/>
        <v/>
      </c>
      <c r="AH1416" s="45" t="str">
        <f>IF($AD1416="","",COUNTIF($AG$1:$AG1415,$AG1416)+RANK($AG1416,$AG$1:$AG$10539,0))</f>
        <v/>
      </c>
      <c r="AI1416" s="10" t="str">
        <f t="shared" si="71"/>
        <v>2009-10 Upper Deck #216 Jay Rosehill YG TOR RC   /   $8</v>
      </c>
      <c r="AJ1416" s="11">
        <v>2009</v>
      </c>
      <c r="AK1416" s="17">
        <v>10</v>
      </c>
      <c r="AL1416" s="12" t="s">
        <v>7</v>
      </c>
      <c r="AM1416" s="10">
        <v>216</v>
      </c>
      <c r="AN1416" s="12" t="s">
        <v>958</v>
      </c>
      <c r="AO1416" s="9" t="s">
        <v>1904</v>
      </c>
      <c r="AP1416" s="9"/>
      <c r="AQ1416" s="9"/>
      <c r="AR1416" s="14" t="s">
        <v>2481</v>
      </c>
      <c r="AS1416" s="9" t="s">
        <v>2</v>
      </c>
      <c r="AT1416" s="9"/>
      <c r="AU1416" s="9"/>
      <c r="AV1416" s="13"/>
      <c r="AW1416" s="13"/>
      <c r="AX1416" s="9"/>
      <c r="AY1416" s="9"/>
      <c r="AZ1416" s="9"/>
      <c r="BA1416" s="40">
        <v>8</v>
      </c>
      <c r="BB1416" s="33"/>
      <c r="BC1416" s="36"/>
      <c r="BD1416" s="12" t="s">
        <v>1771</v>
      </c>
    </row>
    <row r="1417" spans="1:56" s="12" customFormat="1" x14ac:dyDescent="0.2">
      <c r="A1417" s="9" t="str">
        <f>IF(Search!$C$5="","",IF(COUNTA(Inventory!$AP1417)=1,1,""))</f>
        <v/>
      </c>
      <c r="B1417" s="9" t="str">
        <f>IF(Search!$C$4="","",IF(ISNUMBER(SEARCH(Search!$C$4,$AR1417))=TRUE,1,""))</f>
        <v/>
      </c>
      <c r="C1417" s="9" t="str">
        <f>IF(Search!$C$6="x",IF(COUNTA($AQ1417)=1,1,"N"),IF(COUNTA($AQ1417)=1,"N",""))</f>
        <v/>
      </c>
      <c r="D1417" s="9" t="str">
        <f>IF(Search!$O$8="","",IF(ISNUMBER(SEARCH(Search!$O$8,$BD1417))=TRUE,1,""))</f>
        <v/>
      </c>
      <c r="E1417" s="9" t="str">
        <f>IF(Search!$C$7="","",IF(ISNUMBER(SEARCH(Search!$C$7,$AN1417))=TRUE,1,""))</f>
        <v/>
      </c>
      <c r="F1417" s="9" t="str">
        <f>IF(Search!$C$8="","",IF(ISNUMBER(SEARCH(Search!$C$8,$AO1417))=TRUE,1,""))</f>
        <v/>
      </c>
      <c r="G1417" s="9" t="str">
        <f>IF(Search!$F$4="","",IF(Inventory!$AJ1417&lt;Search!$F$4,"",1))</f>
        <v/>
      </c>
      <c r="H1417" s="9" t="str">
        <f>IF(Search!$F$5="","",IF(Inventory!$AJ1417&gt;Search!$F$5,"",1))</f>
        <v/>
      </c>
      <c r="I1417" s="9" t="str">
        <f>IF(Search!$F$7="","",IF(Search!$F$8="",IF(ISNUMBER(SEARCH(Search!$F$7,$AL1417))=TRUE,1,""),""))</f>
        <v/>
      </c>
      <c r="J1417" s="9" t="str">
        <f>IF($AL1417=Search!$F$8,1,"")</f>
        <v/>
      </c>
      <c r="K1417" s="9" t="str">
        <f>IF(Search!$I$4="","",IF(COUNTA($AS1417)=1,IF(Search!$I$4="N","N",1),""))</f>
        <v/>
      </c>
      <c r="L1417" s="9" t="str">
        <f>IF(Search!$I$5="","",IF($AS1417="RC",1,""))</f>
        <v/>
      </c>
      <c r="M1417" s="9" t="str">
        <f>IF(Search!$I$6="","",IF($AS1417="RCP",1,""))</f>
        <v/>
      </c>
      <c r="N1417" s="9" t="str">
        <f>IF(Search!$I$8="","",IF(COUNTA($AT1417)=1,IF(Search!$I$8="N","N",1),""))</f>
        <v/>
      </c>
      <c r="O1417" s="9" t="str">
        <f>IF(Search!$L$4="","",IF(COUNTA($AU1417)=1,IF(Search!$L$4="N","N",1),""))</f>
        <v/>
      </c>
      <c r="P1417" s="9" t="str">
        <f>IF(Search!$L$5="","",IF(ISNUMBER(SEARCH("Jersey",$AU1417))=TRUE,IF(Search!$L$5="N","N",1),""))</f>
        <v/>
      </c>
      <c r="Q1417" s="9" t="str">
        <f>IF(Search!$L$6="","",IF(ISNUMBER(SEARCH("Patch",$AU1417))=TRUE,IF(Search!$L$6="N","N",1),""))</f>
        <v/>
      </c>
      <c r="R1417" s="9" t="str">
        <f>IF(Search!$L$7="","",IF(ISNUMBER(SEARCH("Shield",$AU1417))=TRUE,IF(Search!$L$7="N","N",1),""))</f>
        <v/>
      </c>
      <c r="S1417" s="9" t="str">
        <f>IF(Search!$L$8="","",IF(ISNUMBER(SEARCH("Stick",$AU1417))=TRUE,IF(Search!$L$8="N","N",1),""))</f>
        <v/>
      </c>
      <c r="T1417" s="9" t="str">
        <f>IF(Search!$O$4="","",IF(COUNTA($AW1417)=1,IF(Search!$O$4="N","N",1),""))</f>
        <v/>
      </c>
      <c r="U1417" s="9" t="str">
        <f>IF(Search!$O$5="","",IF($AW1417="","",IF($AW1417&lt;Search!$O$5,"",1)))</f>
        <v/>
      </c>
      <c r="V1417" s="9" t="str">
        <f>IF(Search!$O$6="","",IF($AW1417="","",IF($AW1417&gt;Search!$O$6,"",1)))</f>
        <v/>
      </c>
      <c r="W1417" s="9" t="str">
        <f>IF(Search!$U$4="","",IF($AX1417="","",1))</f>
        <v/>
      </c>
      <c r="X1417" s="9" t="str">
        <f>IF(Search!$U$5="","",IF(ISNUMBER(SEARCH(Search!$U$5,$AX1417))=TRUE,IF(Search!$U$5="N","N",1),""))</f>
        <v/>
      </c>
      <c r="Y1417" s="9" t="str">
        <f>IF(Search!$U$6="","",IF($AY1417&lt;Search!$U$6,"",1))</f>
        <v/>
      </c>
      <c r="Z1417" s="9" t="str">
        <f>IF(Search!$R$4="","",IF(Inventory!$BA1417&lt;Search!$R$4,"",1))</f>
        <v/>
      </c>
      <c r="AA1417" s="9" t="str">
        <f>IF(Search!$R$5="","",IF($BA1417&gt;Search!$R$5,"",1))</f>
        <v/>
      </c>
      <c r="AB1417" s="9" t="str">
        <f>IF(Search!$R$6="","",IF($BB1417&lt;Search!$R$6,"",1))</f>
        <v/>
      </c>
      <c r="AC1417" s="9" t="str">
        <f>IF(Search!$R$7="","",IF($BB1417&lt;Search!$R$7,"",1))</f>
        <v/>
      </c>
      <c r="AD1417" s="45" t="str">
        <f>IF(COUNTIF($A1417:$AC1417,"n")&gt;0,"",IF(SUM($A1417:$AC1417)=COUNTA(Search!$C$4:$C$8,Search!$F$4:$F$8,Search!$I$4:$I$6,Search!$I$8,Search!$L$4:$L$8,Search!$O$4:$O$8,Search!$R$4:$R$7,Search!$U$4:$U$7)-COUNTIF(Search!$C$4:$U$7,"n"),1+LARGE($AD$1:AD1416,1),""))</f>
        <v/>
      </c>
      <c r="AE1417" s="45" t="str">
        <f t="shared" si="69"/>
        <v/>
      </c>
      <c r="AF1417" s="45" t="str">
        <f>IF(AD1417="","",COUNTIF($AE$1:$AE1416,$AE1417)+RANK($AE1417,$AE$2:$AE$10540,1))</f>
        <v/>
      </c>
      <c r="AG1417" s="45" t="str">
        <f t="shared" si="70"/>
        <v/>
      </c>
      <c r="AH1417" s="45" t="str">
        <f>IF($AD1417="","",COUNTIF($AG$1:$AG1416,$AG1417)+RANK($AG1417,$AG$1:$AG$10539,0))</f>
        <v/>
      </c>
      <c r="AI1417" s="10" t="str">
        <f t="shared" si="71"/>
        <v>2009-10 Upper Deck #217 Brian Salcido YG ANA RC   /   $6</v>
      </c>
      <c r="AJ1417" s="11">
        <v>2009</v>
      </c>
      <c r="AK1417" s="17">
        <v>10</v>
      </c>
      <c r="AL1417" s="12" t="s">
        <v>7</v>
      </c>
      <c r="AM1417" s="10">
        <v>217</v>
      </c>
      <c r="AN1417" s="12" t="s">
        <v>959</v>
      </c>
      <c r="AO1417" s="9" t="s">
        <v>1915</v>
      </c>
      <c r="AP1417" s="9"/>
      <c r="AQ1417" s="9"/>
      <c r="AR1417" s="14" t="s">
        <v>2481</v>
      </c>
      <c r="AS1417" s="9" t="s">
        <v>2</v>
      </c>
      <c r="AT1417" s="9"/>
      <c r="AU1417" s="9"/>
      <c r="AV1417" s="13"/>
      <c r="AW1417" s="13"/>
      <c r="AX1417" s="9"/>
      <c r="AY1417" s="9"/>
      <c r="AZ1417" s="9"/>
      <c r="BA1417" s="40">
        <v>6</v>
      </c>
      <c r="BB1417" s="33"/>
      <c r="BC1417" s="36"/>
      <c r="BD1417" s="12" t="s">
        <v>1771</v>
      </c>
    </row>
    <row r="1418" spans="1:56" s="12" customFormat="1" x14ac:dyDescent="0.2">
      <c r="A1418" s="9" t="str">
        <f>IF(Search!$C$5="","",IF(COUNTA(Inventory!$AP1418)=1,1,""))</f>
        <v/>
      </c>
      <c r="B1418" s="9" t="str">
        <f>IF(Search!$C$4="","",IF(ISNUMBER(SEARCH(Search!$C$4,$AR1418))=TRUE,1,""))</f>
        <v/>
      </c>
      <c r="C1418" s="9" t="str">
        <f>IF(Search!$C$6="x",IF(COUNTA($AQ1418)=1,1,"N"),IF(COUNTA($AQ1418)=1,"N",""))</f>
        <v/>
      </c>
      <c r="D1418" s="9" t="str">
        <f>IF(Search!$O$8="","",IF(ISNUMBER(SEARCH(Search!$O$8,$BD1418))=TRUE,1,""))</f>
        <v/>
      </c>
      <c r="E1418" s="9" t="str">
        <f>IF(Search!$C$7="","",IF(ISNUMBER(SEARCH(Search!$C$7,$AN1418))=TRUE,1,""))</f>
        <v/>
      </c>
      <c r="F1418" s="9" t="str">
        <f>IF(Search!$C$8="","",IF(ISNUMBER(SEARCH(Search!$C$8,$AO1418))=TRUE,1,""))</f>
        <v/>
      </c>
      <c r="G1418" s="9" t="str">
        <f>IF(Search!$F$4="","",IF(Inventory!$AJ1418&lt;Search!$F$4,"",1))</f>
        <v/>
      </c>
      <c r="H1418" s="9" t="str">
        <f>IF(Search!$F$5="","",IF(Inventory!$AJ1418&gt;Search!$F$5,"",1))</f>
        <v/>
      </c>
      <c r="I1418" s="9" t="str">
        <f>IF(Search!$F$7="","",IF(Search!$F$8="",IF(ISNUMBER(SEARCH(Search!$F$7,$AL1418))=TRUE,1,""),""))</f>
        <v/>
      </c>
      <c r="J1418" s="9" t="str">
        <f>IF($AL1418=Search!$F$8,1,"")</f>
        <v/>
      </c>
      <c r="K1418" s="9" t="str">
        <f>IF(Search!$I$4="","",IF(COUNTA($AS1418)=1,IF(Search!$I$4="N","N",1),""))</f>
        <v/>
      </c>
      <c r="L1418" s="9" t="str">
        <f>IF(Search!$I$5="","",IF($AS1418="RC",1,""))</f>
        <v/>
      </c>
      <c r="M1418" s="9" t="str">
        <f>IF(Search!$I$6="","",IF($AS1418="RCP",1,""))</f>
        <v/>
      </c>
      <c r="N1418" s="9" t="str">
        <f>IF(Search!$I$8="","",IF(COUNTA($AT1418)=1,IF(Search!$I$8="N","N",1),""))</f>
        <v/>
      </c>
      <c r="O1418" s="9" t="str">
        <f>IF(Search!$L$4="","",IF(COUNTA($AU1418)=1,IF(Search!$L$4="N","N",1),""))</f>
        <v/>
      </c>
      <c r="P1418" s="9" t="str">
        <f>IF(Search!$L$5="","",IF(ISNUMBER(SEARCH("Jersey",$AU1418))=TRUE,IF(Search!$L$5="N","N",1),""))</f>
        <v/>
      </c>
      <c r="Q1418" s="9" t="str">
        <f>IF(Search!$L$6="","",IF(ISNUMBER(SEARCH("Patch",$AU1418))=TRUE,IF(Search!$L$6="N","N",1),""))</f>
        <v/>
      </c>
      <c r="R1418" s="9" t="str">
        <f>IF(Search!$L$7="","",IF(ISNUMBER(SEARCH("Shield",$AU1418))=TRUE,IF(Search!$L$7="N","N",1),""))</f>
        <v/>
      </c>
      <c r="S1418" s="9" t="str">
        <f>IF(Search!$L$8="","",IF(ISNUMBER(SEARCH("Stick",$AU1418))=TRUE,IF(Search!$L$8="N","N",1),""))</f>
        <v/>
      </c>
      <c r="T1418" s="9" t="str">
        <f>IF(Search!$O$4="","",IF(COUNTA($AW1418)=1,IF(Search!$O$4="N","N",1),""))</f>
        <v/>
      </c>
      <c r="U1418" s="9" t="str">
        <f>IF(Search!$O$5="","",IF($AW1418="","",IF($AW1418&lt;Search!$O$5,"",1)))</f>
        <v/>
      </c>
      <c r="V1418" s="9" t="str">
        <f>IF(Search!$O$6="","",IF($AW1418="","",IF($AW1418&gt;Search!$O$6,"",1)))</f>
        <v/>
      </c>
      <c r="W1418" s="9" t="str">
        <f>IF(Search!$U$4="","",IF($AX1418="","",1))</f>
        <v/>
      </c>
      <c r="X1418" s="9" t="str">
        <f>IF(Search!$U$5="","",IF(ISNUMBER(SEARCH(Search!$U$5,$AX1418))=TRUE,IF(Search!$U$5="N","N",1),""))</f>
        <v/>
      </c>
      <c r="Y1418" s="9" t="str">
        <f>IF(Search!$U$6="","",IF($AY1418&lt;Search!$U$6,"",1))</f>
        <v/>
      </c>
      <c r="Z1418" s="9" t="str">
        <f>IF(Search!$R$4="","",IF(Inventory!$BA1418&lt;Search!$R$4,"",1))</f>
        <v/>
      </c>
      <c r="AA1418" s="9" t="str">
        <f>IF(Search!$R$5="","",IF($BA1418&gt;Search!$R$5,"",1))</f>
        <v/>
      </c>
      <c r="AB1418" s="9" t="str">
        <f>IF(Search!$R$6="","",IF($BB1418&lt;Search!$R$6,"",1))</f>
        <v/>
      </c>
      <c r="AC1418" s="9" t="str">
        <f>IF(Search!$R$7="","",IF($BB1418&lt;Search!$R$7,"",1))</f>
        <v/>
      </c>
      <c r="AD1418" s="45" t="str">
        <f>IF(COUNTIF($A1418:$AC1418,"n")&gt;0,"",IF(SUM($A1418:$AC1418)=COUNTA(Search!$C$4:$C$8,Search!$F$4:$F$8,Search!$I$4:$I$6,Search!$I$8,Search!$L$4:$L$8,Search!$O$4:$O$8,Search!$R$4:$R$7,Search!$U$4:$U$7)-COUNTIF(Search!$C$4:$U$7,"n"),1+LARGE($AD$1:AD1417,1),""))</f>
        <v/>
      </c>
      <c r="AE1418" s="45" t="str">
        <f t="shared" si="69"/>
        <v/>
      </c>
      <c r="AF1418" s="45" t="str">
        <f>IF(AD1418="","",COUNTIF($AE$1:$AE1417,$AE1418)+RANK($AE1418,$AE$2:$AE$10540,1))</f>
        <v/>
      </c>
      <c r="AG1418" s="45" t="str">
        <f t="shared" si="70"/>
        <v/>
      </c>
      <c r="AH1418" s="45" t="str">
        <f>IF($AD1418="","",COUNTIF($AG$1:$AG1417,$AG1418)+RANK($AG1418,$AG$1:$AG$10539,0))</f>
        <v/>
      </c>
      <c r="AI1418" s="10" t="str">
        <f t="shared" si="71"/>
        <v>2009-10 Upper Deck #218 Luca Caputi YG PIT RC   /   $8</v>
      </c>
      <c r="AJ1418" s="11">
        <v>2009</v>
      </c>
      <c r="AK1418" s="17">
        <v>10</v>
      </c>
      <c r="AL1418" s="12" t="s">
        <v>7</v>
      </c>
      <c r="AM1418" s="10">
        <v>218</v>
      </c>
      <c r="AN1418" s="12" t="s">
        <v>960</v>
      </c>
      <c r="AO1418" s="9" t="s">
        <v>1916</v>
      </c>
      <c r="AP1418" s="9"/>
      <c r="AQ1418" s="9"/>
      <c r="AR1418" s="14" t="s">
        <v>2481</v>
      </c>
      <c r="AS1418" s="9" t="s">
        <v>2</v>
      </c>
      <c r="AT1418" s="9"/>
      <c r="AU1418" s="9"/>
      <c r="AV1418" s="13"/>
      <c r="AW1418" s="13"/>
      <c r="AX1418" s="9"/>
      <c r="AY1418" s="9"/>
      <c r="AZ1418" s="9"/>
      <c r="BA1418" s="40">
        <v>8</v>
      </c>
      <c r="BB1418" s="33"/>
      <c r="BC1418" s="36"/>
      <c r="BD1418" s="12" t="s">
        <v>1771</v>
      </c>
    </row>
    <row r="1419" spans="1:56" s="12" customFormat="1" x14ac:dyDescent="0.2">
      <c r="A1419" s="9" t="str">
        <f>IF(Search!$C$5="","",IF(COUNTA(Inventory!$AP1419)=1,1,""))</f>
        <v/>
      </c>
      <c r="B1419" s="9" t="str">
        <f>IF(Search!$C$4="","",IF(ISNUMBER(SEARCH(Search!$C$4,$AR1419))=TRUE,1,""))</f>
        <v/>
      </c>
      <c r="C1419" s="9" t="str">
        <f>IF(Search!$C$6="x",IF(COUNTA($AQ1419)=1,1,"N"),IF(COUNTA($AQ1419)=1,"N",""))</f>
        <v/>
      </c>
      <c r="D1419" s="9" t="str">
        <f>IF(Search!$O$8="","",IF(ISNUMBER(SEARCH(Search!$O$8,$BD1419))=TRUE,1,""))</f>
        <v/>
      </c>
      <c r="E1419" s="9" t="str">
        <f>IF(Search!$C$7="","",IF(ISNUMBER(SEARCH(Search!$C$7,$AN1419))=TRUE,1,""))</f>
        <v/>
      </c>
      <c r="F1419" s="9" t="str">
        <f>IF(Search!$C$8="","",IF(ISNUMBER(SEARCH(Search!$C$8,$AO1419))=TRUE,1,""))</f>
        <v/>
      </c>
      <c r="G1419" s="9" t="str">
        <f>IF(Search!$F$4="","",IF(Inventory!$AJ1419&lt;Search!$F$4,"",1))</f>
        <v/>
      </c>
      <c r="H1419" s="9" t="str">
        <f>IF(Search!$F$5="","",IF(Inventory!$AJ1419&gt;Search!$F$5,"",1))</f>
        <v/>
      </c>
      <c r="I1419" s="9" t="str">
        <f>IF(Search!$F$7="","",IF(Search!$F$8="",IF(ISNUMBER(SEARCH(Search!$F$7,$AL1419))=TRUE,1,""),""))</f>
        <v/>
      </c>
      <c r="J1419" s="9" t="str">
        <f>IF($AL1419=Search!$F$8,1,"")</f>
        <v/>
      </c>
      <c r="K1419" s="9" t="str">
        <f>IF(Search!$I$4="","",IF(COUNTA($AS1419)=1,IF(Search!$I$4="N","N",1),""))</f>
        <v/>
      </c>
      <c r="L1419" s="9" t="str">
        <f>IF(Search!$I$5="","",IF($AS1419="RC",1,""))</f>
        <v/>
      </c>
      <c r="M1419" s="9" t="str">
        <f>IF(Search!$I$6="","",IF($AS1419="RCP",1,""))</f>
        <v/>
      </c>
      <c r="N1419" s="9" t="str">
        <f>IF(Search!$I$8="","",IF(COUNTA($AT1419)=1,IF(Search!$I$8="N","N",1),""))</f>
        <v/>
      </c>
      <c r="O1419" s="9" t="str">
        <f>IF(Search!$L$4="","",IF(COUNTA($AU1419)=1,IF(Search!$L$4="N","N",1),""))</f>
        <v/>
      </c>
      <c r="P1419" s="9" t="str">
        <f>IF(Search!$L$5="","",IF(ISNUMBER(SEARCH("Jersey",$AU1419))=TRUE,IF(Search!$L$5="N","N",1),""))</f>
        <v/>
      </c>
      <c r="Q1419" s="9" t="str">
        <f>IF(Search!$L$6="","",IF(ISNUMBER(SEARCH("Patch",$AU1419))=TRUE,IF(Search!$L$6="N","N",1),""))</f>
        <v/>
      </c>
      <c r="R1419" s="9" t="str">
        <f>IF(Search!$L$7="","",IF(ISNUMBER(SEARCH("Shield",$AU1419))=TRUE,IF(Search!$L$7="N","N",1),""))</f>
        <v/>
      </c>
      <c r="S1419" s="9" t="str">
        <f>IF(Search!$L$8="","",IF(ISNUMBER(SEARCH("Stick",$AU1419))=TRUE,IF(Search!$L$8="N","N",1),""))</f>
        <v/>
      </c>
      <c r="T1419" s="9" t="str">
        <f>IF(Search!$O$4="","",IF(COUNTA($AW1419)=1,IF(Search!$O$4="N","N",1),""))</f>
        <v/>
      </c>
      <c r="U1419" s="9" t="str">
        <f>IF(Search!$O$5="","",IF($AW1419="","",IF($AW1419&lt;Search!$O$5,"",1)))</f>
        <v/>
      </c>
      <c r="V1419" s="9" t="str">
        <f>IF(Search!$O$6="","",IF($AW1419="","",IF($AW1419&gt;Search!$O$6,"",1)))</f>
        <v/>
      </c>
      <c r="W1419" s="9" t="str">
        <f>IF(Search!$U$4="","",IF($AX1419="","",1))</f>
        <v/>
      </c>
      <c r="X1419" s="9" t="str">
        <f>IF(Search!$U$5="","",IF(ISNUMBER(SEARCH(Search!$U$5,$AX1419))=TRUE,IF(Search!$U$5="N","N",1),""))</f>
        <v/>
      </c>
      <c r="Y1419" s="9" t="str">
        <f>IF(Search!$U$6="","",IF($AY1419&lt;Search!$U$6,"",1))</f>
        <v/>
      </c>
      <c r="Z1419" s="9" t="str">
        <f>IF(Search!$R$4="","",IF(Inventory!$BA1419&lt;Search!$R$4,"",1))</f>
        <v/>
      </c>
      <c r="AA1419" s="9" t="str">
        <f>IF(Search!$R$5="","",IF($BA1419&gt;Search!$R$5,"",1))</f>
        <v/>
      </c>
      <c r="AB1419" s="9" t="str">
        <f>IF(Search!$R$6="","",IF($BB1419&lt;Search!$R$6,"",1))</f>
        <v/>
      </c>
      <c r="AC1419" s="9" t="str">
        <f>IF(Search!$R$7="","",IF($BB1419&lt;Search!$R$7,"",1))</f>
        <v/>
      </c>
      <c r="AD1419" s="45" t="str">
        <f>IF(COUNTIF($A1419:$AC1419,"n")&gt;0,"",IF(SUM($A1419:$AC1419)=COUNTA(Search!$C$4:$C$8,Search!$F$4:$F$8,Search!$I$4:$I$6,Search!$I$8,Search!$L$4:$L$8,Search!$O$4:$O$8,Search!$R$4:$R$7,Search!$U$4:$U$7)-COUNTIF(Search!$C$4:$U$7,"n"),1+LARGE($AD$1:AD1418,1),""))</f>
        <v/>
      </c>
      <c r="AE1419" s="45" t="str">
        <f t="shared" si="69"/>
        <v/>
      </c>
      <c r="AF1419" s="45" t="str">
        <f>IF(AD1419="","",COUNTIF($AE$1:$AE1418,$AE1419)+RANK($AE1419,$AE$2:$AE$10540,1))</f>
        <v/>
      </c>
      <c r="AG1419" s="45" t="str">
        <f t="shared" si="70"/>
        <v/>
      </c>
      <c r="AH1419" s="45" t="str">
        <f>IF($AD1419="","",COUNTIF($AG$1:$AG1418,$AG1419)+RANK($AG1419,$AG$1:$AG$10539,0))</f>
        <v/>
      </c>
      <c r="AI1419" s="10" t="str">
        <f t="shared" si="71"/>
        <v>2009-10 Upper Deck #219 Spencer Machacek YG ANA RC   /   $8</v>
      </c>
      <c r="AJ1419" s="11">
        <v>2009</v>
      </c>
      <c r="AK1419" s="17">
        <v>10</v>
      </c>
      <c r="AL1419" s="12" t="s">
        <v>7</v>
      </c>
      <c r="AM1419" s="10">
        <v>219</v>
      </c>
      <c r="AN1419" s="12" t="s">
        <v>961</v>
      </c>
      <c r="AO1419" s="9" t="s">
        <v>1915</v>
      </c>
      <c r="AP1419" s="9"/>
      <c r="AQ1419" s="9"/>
      <c r="AR1419" s="14" t="s">
        <v>2481</v>
      </c>
      <c r="AS1419" s="9" t="s">
        <v>2</v>
      </c>
      <c r="AT1419" s="9"/>
      <c r="AU1419" s="9"/>
      <c r="AV1419" s="13"/>
      <c r="AW1419" s="13"/>
      <c r="AX1419" s="9"/>
      <c r="AY1419" s="9"/>
      <c r="AZ1419" s="9"/>
      <c r="BA1419" s="40">
        <v>8</v>
      </c>
      <c r="BB1419" s="33"/>
      <c r="BC1419" s="36"/>
      <c r="BD1419" s="12" t="s">
        <v>1771</v>
      </c>
    </row>
    <row r="1420" spans="1:56" s="12" customFormat="1" x14ac:dyDescent="0.2">
      <c r="A1420" s="9" t="str">
        <f>IF(Search!$C$5="","",IF(COUNTA(Inventory!$AP1420)=1,1,""))</f>
        <v/>
      </c>
      <c r="B1420" s="9" t="str">
        <f>IF(Search!$C$4="","",IF(ISNUMBER(SEARCH(Search!$C$4,$AR1420))=TRUE,1,""))</f>
        <v/>
      </c>
      <c r="C1420" s="9" t="str">
        <f>IF(Search!$C$6="x",IF(COUNTA($AQ1420)=1,1,"N"),IF(COUNTA($AQ1420)=1,"N",""))</f>
        <v/>
      </c>
      <c r="D1420" s="9" t="str">
        <f>IF(Search!$O$8="","",IF(ISNUMBER(SEARCH(Search!$O$8,$BD1420))=TRUE,1,""))</f>
        <v/>
      </c>
      <c r="E1420" s="9" t="str">
        <f>IF(Search!$C$7="","",IF(ISNUMBER(SEARCH(Search!$C$7,$AN1420))=TRUE,1,""))</f>
        <v/>
      </c>
      <c r="F1420" s="9" t="str">
        <f>IF(Search!$C$8="","",IF(ISNUMBER(SEARCH(Search!$C$8,$AO1420))=TRUE,1,""))</f>
        <v/>
      </c>
      <c r="G1420" s="9" t="str">
        <f>IF(Search!$F$4="","",IF(Inventory!$AJ1420&lt;Search!$F$4,"",1))</f>
        <v/>
      </c>
      <c r="H1420" s="9" t="str">
        <f>IF(Search!$F$5="","",IF(Inventory!$AJ1420&gt;Search!$F$5,"",1))</f>
        <v/>
      </c>
      <c r="I1420" s="9" t="str">
        <f>IF(Search!$F$7="","",IF(Search!$F$8="",IF(ISNUMBER(SEARCH(Search!$F$7,$AL1420))=TRUE,1,""),""))</f>
        <v/>
      </c>
      <c r="J1420" s="9" t="str">
        <f>IF($AL1420=Search!$F$8,1,"")</f>
        <v/>
      </c>
      <c r="K1420" s="9" t="str">
        <f>IF(Search!$I$4="","",IF(COUNTA($AS1420)=1,IF(Search!$I$4="N","N",1),""))</f>
        <v/>
      </c>
      <c r="L1420" s="9" t="str">
        <f>IF(Search!$I$5="","",IF($AS1420="RC",1,""))</f>
        <v/>
      </c>
      <c r="M1420" s="9" t="str">
        <f>IF(Search!$I$6="","",IF($AS1420="RCP",1,""))</f>
        <v/>
      </c>
      <c r="N1420" s="9" t="str">
        <f>IF(Search!$I$8="","",IF(COUNTA($AT1420)=1,IF(Search!$I$8="N","N",1),""))</f>
        <v/>
      </c>
      <c r="O1420" s="9" t="str">
        <f>IF(Search!$L$4="","",IF(COUNTA($AU1420)=1,IF(Search!$L$4="N","N",1),""))</f>
        <v/>
      </c>
      <c r="P1420" s="9" t="str">
        <f>IF(Search!$L$5="","",IF(ISNUMBER(SEARCH("Jersey",$AU1420))=TRUE,IF(Search!$L$5="N","N",1),""))</f>
        <v/>
      </c>
      <c r="Q1420" s="9" t="str">
        <f>IF(Search!$L$6="","",IF(ISNUMBER(SEARCH("Patch",$AU1420))=TRUE,IF(Search!$L$6="N","N",1),""))</f>
        <v/>
      </c>
      <c r="R1420" s="9" t="str">
        <f>IF(Search!$L$7="","",IF(ISNUMBER(SEARCH("Shield",$AU1420))=TRUE,IF(Search!$L$7="N","N",1),""))</f>
        <v/>
      </c>
      <c r="S1420" s="9" t="str">
        <f>IF(Search!$L$8="","",IF(ISNUMBER(SEARCH("Stick",$AU1420))=TRUE,IF(Search!$L$8="N","N",1),""))</f>
        <v/>
      </c>
      <c r="T1420" s="9" t="str">
        <f>IF(Search!$O$4="","",IF(COUNTA($AW1420)=1,IF(Search!$O$4="N","N",1),""))</f>
        <v/>
      </c>
      <c r="U1420" s="9" t="str">
        <f>IF(Search!$O$5="","",IF($AW1420="","",IF($AW1420&lt;Search!$O$5,"",1)))</f>
        <v/>
      </c>
      <c r="V1420" s="9" t="str">
        <f>IF(Search!$O$6="","",IF($AW1420="","",IF($AW1420&gt;Search!$O$6,"",1)))</f>
        <v/>
      </c>
      <c r="W1420" s="9" t="str">
        <f>IF(Search!$U$4="","",IF($AX1420="","",1))</f>
        <v/>
      </c>
      <c r="X1420" s="9" t="str">
        <f>IF(Search!$U$5="","",IF(ISNUMBER(SEARCH(Search!$U$5,$AX1420))=TRUE,IF(Search!$U$5="N","N",1),""))</f>
        <v/>
      </c>
      <c r="Y1420" s="9" t="str">
        <f>IF(Search!$U$6="","",IF($AY1420&lt;Search!$U$6,"",1))</f>
        <v/>
      </c>
      <c r="Z1420" s="9" t="str">
        <f>IF(Search!$R$4="","",IF(Inventory!$BA1420&lt;Search!$R$4,"",1))</f>
        <v/>
      </c>
      <c r="AA1420" s="9" t="str">
        <f>IF(Search!$R$5="","",IF($BA1420&gt;Search!$R$5,"",1))</f>
        <v/>
      </c>
      <c r="AB1420" s="9" t="str">
        <f>IF(Search!$R$6="","",IF($BB1420&lt;Search!$R$6,"",1))</f>
        <v/>
      </c>
      <c r="AC1420" s="9" t="str">
        <f>IF(Search!$R$7="","",IF($BB1420&lt;Search!$R$7,"",1))</f>
        <v/>
      </c>
      <c r="AD1420" s="45" t="str">
        <f>IF(COUNTIF($A1420:$AC1420,"n")&gt;0,"",IF(SUM($A1420:$AC1420)=COUNTA(Search!$C$4:$C$8,Search!$F$4:$F$8,Search!$I$4:$I$6,Search!$I$8,Search!$L$4:$L$8,Search!$O$4:$O$8,Search!$R$4:$R$7,Search!$U$4:$U$7)-COUNTIF(Search!$C$4:$U$7,"n"),1+LARGE($AD$1:AD1419,1),""))</f>
        <v/>
      </c>
      <c r="AE1420" s="45" t="str">
        <f t="shared" si="69"/>
        <v/>
      </c>
      <c r="AF1420" s="45" t="str">
        <f>IF(AD1420="","",COUNTIF($AE$1:$AE1419,$AE1420)+RANK($AE1420,$AE$2:$AE$10540,1))</f>
        <v/>
      </c>
      <c r="AG1420" s="45" t="str">
        <f t="shared" si="70"/>
        <v/>
      </c>
      <c r="AH1420" s="45" t="str">
        <f>IF($AD1420="","",COUNTIF($AG$1:$AG1419,$AG1420)+RANK($AG1420,$AG$1:$AG$10539,0))</f>
        <v/>
      </c>
      <c r="AI1420" s="10" t="str">
        <f t="shared" si="71"/>
        <v>2009-10 Upper Deck #221 Artem Anisimov YG NYR RC   /   $8</v>
      </c>
      <c r="AJ1420" s="11">
        <v>2009</v>
      </c>
      <c r="AK1420" s="17">
        <v>10</v>
      </c>
      <c r="AL1420" s="12" t="s">
        <v>7</v>
      </c>
      <c r="AM1420" s="10">
        <v>221</v>
      </c>
      <c r="AN1420" s="12" t="s">
        <v>962</v>
      </c>
      <c r="AO1420" s="9" t="s">
        <v>1905</v>
      </c>
      <c r="AP1420" s="9"/>
      <c r="AQ1420" s="9"/>
      <c r="AR1420" s="14" t="s">
        <v>2481</v>
      </c>
      <c r="AS1420" s="9" t="s">
        <v>2</v>
      </c>
      <c r="AT1420" s="9"/>
      <c r="AU1420" s="9"/>
      <c r="AV1420" s="13"/>
      <c r="AW1420" s="13"/>
      <c r="AX1420" s="9"/>
      <c r="AY1420" s="9"/>
      <c r="AZ1420" s="9"/>
      <c r="BA1420" s="40">
        <v>8</v>
      </c>
      <c r="BB1420" s="33"/>
      <c r="BC1420" s="36"/>
      <c r="BD1420" s="12" t="s">
        <v>1771</v>
      </c>
    </row>
    <row r="1421" spans="1:56" s="12" customFormat="1" x14ac:dyDescent="0.2">
      <c r="A1421" s="9" t="str">
        <f>IF(Search!$C$5="","",IF(COUNTA(Inventory!$AP1421)=1,1,""))</f>
        <v/>
      </c>
      <c r="B1421" s="9" t="str">
        <f>IF(Search!$C$4="","",IF(ISNUMBER(SEARCH(Search!$C$4,$AR1421))=TRUE,1,""))</f>
        <v/>
      </c>
      <c r="C1421" s="9" t="str">
        <f>IF(Search!$C$6="x",IF(COUNTA($AQ1421)=1,1,"N"),IF(COUNTA($AQ1421)=1,"N",""))</f>
        <v/>
      </c>
      <c r="D1421" s="9" t="str">
        <f>IF(Search!$O$8="","",IF(ISNUMBER(SEARCH(Search!$O$8,$BD1421))=TRUE,1,""))</f>
        <v/>
      </c>
      <c r="E1421" s="9" t="str">
        <f>IF(Search!$C$7="","",IF(ISNUMBER(SEARCH(Search!$C$7,$AN1421))=TRUE,1,""))</f>
        <v/>
      </c>
      <c r="F1421" s="9" t="str">
        <f>IF(Search!$C$8="","",IF(ISNUMBER(SEARCH(Search!$C$8,$AO1421))=TRUE,1,""))</f>
        <v/>
      </c>
      <c r="G1421" s="9" t="str">
        <f>IF(Search!$F$4="","",IF(Inventory!$AJ1421&lt;Search!$F$4,"",1))</f>
        <v/>
      </c>
      <c r="H1421" s="9" t="str">
        <f>IF(Search!$F$5="","",IF(Inventory!$AJ1421&gt;Search!$F$5,"",1))</f>
        <v/>
      </c>
      <c r="I1421" s="9" t="str">
        <f>IF(Search!$F$7="","",IF(Search!$F$8="",IF(ISNUMBER(SEARCH(Search!$F$7,$AL1421))=TRUE,1,""),""))</f>
        <v/>
      </c>
      <c r="J1421" s="9" t="str">
        <f>IF($AL1421=Search!$F$8,1,"")</f>
        <v/>
      </c>
      <c r="K1421" s="9" t="str">
        <f>IF(Search!$I$4="","",IF(COUNTA($AS1421)=1,IF(Search!$I$4="N","N",1),""))</f>
        <v/>
      </c>
      <c r="L1421" s="9" t="str">
        <f>IF(Search!$I$5="","",IF($AS1421="RC",1,""))</f>
        <v/>
      </c>
      <c r="M1421" s="9" t="str">
        <f>IF(Search!$I$6="","",IF($AS1421="RCP",1,""))</f>
        <v/>
      </c>
      <c r="N1421" s="9" t="str">
        <f>IF(Search!$I$8="","",IF(COUNTA($AT1421)=1,IF(Search!$I$8="N","N",1),""))</f>
        <v/>
      </c>
      <c r="O1421" s="9" t="str">
        <f>IF(Search!$L$4="","",IF(COUNTA($AU1421)=1,IF(Search!$L$4="N","N",1),""))</f>
        <v/>
      </c>
      <c r="P1421" s="9" t="str">
        <f>IF(Search!$L$5="","",IF(ISNUMBER(SEARCH("Jersey",$AU1421))=TRUE,IF(Search!$L$5="N","N",1),""))</f>
        <v/>
      </c>
      <c r="Q1421" s="9" t="str">
        <f>IF(Search!$L$6="","",IF(ISNUMBER(SEARCH("Patch",$AU1421))=TRUE,IF(Search!$L$6="N","N",1),""))</f>
        <v/>
      </c>
      <c r="R1421" s="9" t="str">
        <f>IF(Search!$L$7="","",IF(ISNUMBER(SEARCH("Shield",$AU1421))=TRUE,IF(Search!$L$7="N","N",1),""))</f>
        <v/>
      </c>
      <c r="S1421" s="9" t="str">
        <f>IF(Search!$L$8="","",IF(ISNUMBER(SEARCH("Stick",$AU1421))=TRUE,IF(Search!$L$8="N","N",1),""))</f>
        <v/>
      </c>
      <c r="T1421" s="9" t="str">
        <f>IF(Search!$O$4="","",IF(COUNTA($AW1421)=1,IF(Search!$O$4="N","N",1),""))</f>
        <v/>
      </c>
      <c r="U1421" s="9" t="str">
        <f>IF(Search!$O$5="","",IF($AW1421="","",IF($AW1421&lt;Search!$O$5,"",1)))</f>
        <v/>
      </c>
      <c r="V1421" s="9" t="str">
        <f>IF(Search!$O$6="","",IF($AW1421="","",IF($AW1421&gt;Search!$O$6,"",1)))</f>
        <v/>
      </c>
      <c r="W1421" s="9" t="str">
        <f>IF(Search!$U$4="","",IF($AX1421="","",1))</f>
        <v/>
      </c>
      <c r="X1421" s="9" t="str">
        <f>IF(Search!$U$5="","",IF(ISNUMBER(SEARCH(Search!$U$5,$AX1421))=TRUE,IF(Search!$U$5="N","N",1),""))</f>
        <v/>
      </c>
      <c r="Y1421" s="9" t="str">
        <f>IF(Search!$U$6="","",IF($AY1421&lt;Search!$U$6,"",1))</f>
        <v/>
      </c>
      <c r="Z1421" s="9" t="str">
        <f>IF(Search!$R$4="","",IF(Inventory!$BA1421&lt;Search!$R$4,"",1))</f>
        <v/>
      </c>
      <c r="AA1421" s="9" t="str">
        <f>IF(Search!$R$5="","",IF($BA1421&gt;Search!$R$5,"",1))</f>
        <v/>
      </c>
      <c r="AB1421" s="9" t="str">
        <f>IF(Search!$R$6="","",IF($BB1421&lt;Search!$R$6,"",1))</f>
        <v/>
      </c>
      <c r="AC1421" s="9" t="str">
        <f>IF(Search!$R$7="","",IF($BB1421&lt;Search!$R$7,"",1))</f>
        <v/>
      </c>
      <c r="AD1421" s="45" t="str">
        <f>IF(COUNTIF($A1421:$AC1421,"n")&gt;0,"",IF(SUM($A1421:$AC1421)=COUNTA(Search!$C$4:$C$8,Search!$F$4:$F$8,Search!$I$4:$I$6,Search!$I$8,Search!$L$4:$L$8,Search!$O$4:$O$8,Search!$R$4:$R$7,Search!$U$4:$U$7)-COUNTIF(Search!$C$4:$U$7,"n"),1+LARGE($AD$1:AD1420,1),""))</f>
        <v/>
      </c>
      <c r="AE1421" s="45" t="str">
        <f t="shared" si="69"/>
        <v/>
      </c>
      <c r="AF1421" s="45" t="str">
        <f>IF(AD1421="","",COUNTIF($AE$1:$AE1420,$AE1421)+RANK($AE1421,$AE$2:$AE$10540,1))</f>
        <v/>
      </c>
      <c r="AG1421" s="45" t="str">
        <f t="shared" si="70"/>
        <v/>
      </c>
      <c r="AH1421" s="45" t="str">
        <f>IF($AD1421="","",COUNTIF($AG$1:$AG1420,$AG1421)+RANK($AG1421,$AG$1:$AG$10539,0))</f>
        <v/>
      </c>
      <c r="AI1421" s="10" t="str">
        <f t="shared" si="71"/>
        <v>2009-10 Upper Deck #222 Ivan Vishnevskiy YG DAL RC   /   $6</v>
      </c>
      <c r="AJ1421" s="11">
        <v>2009</v>
      </c>
      <c r="AK1421" s="17">
        <v>10</v>
      </c>
      <c r="AL1421" s="12" t="s">
        <v>7</v>
      </c>
      <c r="AM1421" s="10">
        <v>222</v>
      </c>
      <c r="AN1421" s="12" t="s">
        <v>963</v>
      </c>
      <c r="AO1421" s="9" t="s">
        <v>1949</v>
      </c>
      <c r="AP1421" s="9"/>
      <c r="AQ1421" s="9"/>
      <c r="AR1421" s="14" t="s">
        <v>2481</v>
      </c>
      <c r="AS1421" s="9" t="s">
        <v>2</v>
      </c>
      <c r="AT1421" s="9"/>
      <c r="AU1421" s="9"/>
      <c r="AV1421" s="13"/>
      <c r="AW1421" s="13"/>
      <c r="AX1421" s="9"/>
      <c r="AY1421" s="9"/>
      <c r="AZ1421" s="9"/>
      <c r="BA1421" s="40">
        <v>6</v>
      </c>
      <c r="BB1421" s="33"/>
      <c r="BC1421" s="36"/>
      <c r="BD1421" s="12" t="s">
        <v>1771</v>
      </c>
    </row>
    <row r="1422" spans="1:56" s="12" customFormat="1" x14ac:dyDescent="0.2">
      <c r="A1422" s="9" t="str">
        <f>IF(Search!$C$5="","",IF(COUNTA(Inventory!$AP1422)=1,1,""))</f>
        <v/>
      </c>
      <c r="B1422" s="9" t="str">
        <f>IF(Search!$C$4="","",IF(ISNUMBER(SEARCH(Search!$C$4,$AR1422))=TRUE,1,""))</f>
        <v/>
      </c>
      <c r="C1422" s="9" t="str">
        <f>IF(Search!$C$6="x",IF(COUNTA($AQ1422)=1,1,"N"),IF(COUNTA($AQ1422)=1,"N",""))</f>
        <v/>
      </c>
      <c r="D1422" s="9" t="str">
        <f>IF(Search!$O$8="","",IF(ISNUMBER(SEARCH(Search!$O$8,$BD1422))=TRUE,1,""))</f>
        <v/>
      </c>
      <c r="E1422" s="9" t="str">
        <f>IF(Search!$C$7="","",IF(ISNUMBER(SEARCH(Search!$C$7,$AN1422))=TRUE,1,""))</f>
        <v/>
      </c>
      <c r="F1422" s="9" t="str">
        <f>IF(Search!$C$8="","",IF(ISNUMBER(SEARCH(Search!$C$8,$AO1422))=TRUE,1,""))</f>
        <v/>
      </c>
      <c r="G1422" s="9" t="str">
        <f>IF(Search!$F$4="","",IF(Inventory!$AJ1422&lt;Search!$F$4,"",1))</f>
        <v/>
      </c>
      <c r="H1422" s="9" t="str">
        <f>IF(Search!$F$5="","",IF(Inventory!$AJ1422&gt;Search!$F$5,"",1))</f>
        <v/>
      </c>
      <c r="I1422" s="9" t="str">
        <f>IF(Search!$F$7="","",IF(Search!$F$8="",IF(ISNUMBER(SEARCH(Search!$F$7,$AL1422))=TRUE,1,""),""))</f>
        <v/>
      </c>
      <c r="J1422" s="9" t="str">
        <f>IF($AL1422=Search!$F$8,1,"")</f>
        <v/>
      </c>
      <c r="K1422" s="9" t="str">
        <f>IF(Search!$I$4="","",IF(COUNTA($AS1422)=1,IF(Search!$I$4="N","N",1),""))</f>
        <v/>
      </c>
      <c r="L1422" s="9" t="str">
        <f>IF(Search!$I$5="","",IF($AS1422="RC",1,""))</f>
        <v/>
      </c>
      <c r="M1422" s="9" t="str">
        <f>IF(Search!$I$6="","",IF($AS1422="RCP",1,""))</f>
        <v/>
      </c>
      <c r="N1422" s="9" t="str">
        <f>IF(Search!$I$8="","",IF(COUNTA($AT1422)=1,IF(Search!$I$8="N","N",1),""))</f>
        <v/>
      </c>
      <c r="O1422" s="9" t="str">
        <f>IF(Search!$L$4="","",IF(COUNTA($AU1422)=1,IF(Search!$L$4="N","N",1),""))</f>
        <v/>
      </c>
      <c r="P1422" s="9" t="str">
        <f>IF(Search!$L$5="","",IF(ISNUMBER(SEARCH("Jersey",$AU1422))=TRUE,IF(Search!$L$5="N","N",1),""))</f>
        <v/>
      </c>
      <c r="Q1422" s="9" t="str">
        <f>IF(Search!$L$6="","",IF(ISNUMBER(SEARCH("Patch",$AU1422))=TRUE,IF(Search!$L$6="N","N",1),""))</f>
        <v/>
      </c>
      <c r="R1422" s="9" t="str">
        <f>IF(Search!$L$7="","",IF(ISNUMBER(SEARCH("Shield",$AU1422))=TRUE,IF(Search!$L$7="N","N",1),""))</f>
        <v/>
      </c>
      <c r="S1422" s="9" t="str">
        <f>IF(Search!$L$8="","",IF(ISNUMBER(SEARCH("Stick",$AU1422))=TRUE,IF(Search!$L$8="N","N",1),""))</f>
        <v/>
      </c>
      <c r="T1422" s="9" t="str">
        <f>IF(Search!$O$4="","",IF(COUNTA($AW1422)=1,IF(Search!$O$4="N","N",1),""))</f>
        <v/>
      </c>
      <c r="U1422" s="9" t="str">
        <f>IF(Search!$O$5="","",IF($AW1422="","",IF($AW1422&lt;Search!$O$5,"",1)))</f>
        <v/>
      </c>
      <c r="V1422" s="9" t="str">
        <f>IF(Search!$O$6="","",IF($AW1422="","",IF($AW1422&gt;Search!$O$6,"",1)))</f>
        <v/>
      </c>
      <c r="W1422" s="9" t="str">
        <f>IF(Search!$U$4="","",IF($AX1422="","",1))</f>
        <v/>
      </c>
      <c r="X1422" s="9" t="str">
        <f>IF(Search!$U$5="","",IF(ISNUMBER(SEARCH(Search!$U$5,$AX1422))=TRUE,IF(Search!$U$5="N","N",1),""))</f>
        <v/>
      </c>
      <c r="Y1422" s="9" t="str">
        <f>IF(Search!$U$6="","",IF($AY1422&lt;Search!$U$6,"",1))</f>
        <v/>
      </c>
      <c r="Z1422" s="9" t="str">
        <f>IF(Search!$R$4="","",IF(Inventory!$BA1422&lt;Search!$R$4,"",1))</f>
        <v/>
      </c>
      <c r="AA1422" s="9" t="str">
        <f>IF(Search!$R$5="","",IF($BA1422&gt;Search!$R$5,"",1))</f>
        <v/>
      </c>
      <c r="AB1422" s="9" t="str">
        <f>IF(Search!$R$6="","",IF($BB1422&lt;Search!$R$6,"",1))</f>
        <v/>
      </c>
      <c r="AC1422" s="9" t="str">
        <f>IF(Search!$R$7="","",IF($BB1422&lt;Search!$R$7,"",1))</f>
        <v/>
      </c>
      <c r="AD1422" s="45" t="str">
        <f>IF(COUNTIF($A1422:$AC1422,"n")&gt;0,"",IF(SUM($A1422:$AC1422)=COUNTA(Search!$C$4:$C$8,Search!$F$4:$F$8,Search!$I$4:$I$6,Search!$I$8,Search!$L$4:$L$8,Search!$O$4:$O$8,Search!$R$4:$R$7,Search!$U$4:$U$7)-COUNTIF(Search!$C$4:$U$7,"n"),1+LARGE($AD$1:AD1421,1),""))</f>
        <v/>
      </c>
      <c r="AE1422" s="45" t="str">
        <f t="shared" si="69"/>
        <v/>
      </c>
      <c r="AF1422" s="45" t="str">
        <f>IF(AD1422="","",COUNTIF($AE$1:$AE1421,$AE1422)+RANK($AE1422,$AE$2:$AE$10540,1))</f>
        <v/>
      </c>
      <c r="AG1422" s="45" t="str">
        <f t="shared" si="70"/>
        <v/>
      </c>
      <c r="AH1422" s="45" t="str">
        <f>IF($AD1422="","",COUNTIF($AG$1:$AG1421,$AG1422)+RANK($AG1422,$AG$1:$AG$10539,0))</f>
        <v/>
      </c>
      <c r="AI1422" s="10" t="str">
        <f t="shared" si="71"/>
        <v>2009-10 Upper Deck #224 Peter Regin YG OTT RC   /   $6</v>
      </c>
      <c r="AJ1422" s="11">
        <v>2009</v>
      </c>
      <c r="AK1422" s="17">
        <v>10</v>
      </c>
      <c r="AL1422" s="12" t="s">
        <v>7</v>
      </c>
      <c r="AM1422" s="10">
        <v>224</v>
      </c>
      <c r="AN1422" s="12" t="s">
        <v>964</v>
      </c>
      <c r="AO1422" s="9" t="s">
        <v>1945</v>
      </c>
      <c r="AP1422" s="9"/>
      <c r="AQ1422" s="9"/>
      <c r="AR1422" s="14" t="s">
        <v>2481</v>
      </c>
      <c r="AS1422" s="9" t="s">
        <v>2</v>
      </c>
      <c r="AT1422" s="9"/>
      <c r="AU1422" s="9"/>
      <c r="AV1422" s="13"/>
      <c r="AW1422" s="13"/>
      <c r="AX1422" s="9"/>
      <c r="AY1422" s="9"/>
      <c r="AZ1422" s="9"/>
      <c r="BA1422" s="40">
        <v>6</v>
      </c>
      <c r="BB1422" s="33"/>
      <c r="BC1422" s="36"/>
      <c r="BD1422" s="12" t="s">
        <v>1771</v>
      </c>
    </row>
    <row r="1423" spans="1:56" s="12" customFormat="1" x14ac:dyDescent="0.2">
      <c r="A1423" s="9" t="str">
        <f>IF(Search!$C$5="","",IF(COUNTA(Inventory!$AP1423)=1,1,""))</f>
        <v/>
      </c>
      <c r="B1423" s="9" t="str">
        <f>IF(Search!$C$4="","",IF(ISNUMBER(SEARCH(Search!$C$4,$AR1423))=TRUE,1,""))</f>
        <v/>
      </c>
      <c r="C1423" s="9" t="str">
        <f>IF(Search!$C$6="x",IF(COUNTA($AQ1423)=1,1,"N"),IF(COUNTA($AQ1423)=1,"N",""))</f>
        <v/>
      </c>
      <c r="D1423" s="9" t="str">
        <f>IF(Search!$O$8="","",IF(ISNUMBER(SEARCH(Search!$O$8,$BD1423))=TRUE,1,""))</f>
        <v/>
      </c>
      <c r="E1423" s="9" t="str">
        <f>IF(Search!$C$7="","",IF(ISNUMBER(SEARCH(Search!$C$7,$AN1423))=TRUE,1,""))</f>
        <v/>
      </c>
      <c r="F1423" s="9" t="str">
        <f>IF(Search!$C$8="","",IF(ISNUMBER(SEARCH(Search!$C$8,$AO1423))=TRUE,1,""))</f>
        <v/>
      </c>
      <c r="G1423" s="9" t="str">
        <f>IF(Search!$F$4="","",IF(Inventory!$AJ1423&lt;Search!$F$4,"",1))</f>
        <v/>
      </c>
      <c r="H1423" s="9" t="str">
        <f>IF(Search!$F$5="","",IF(Inventory!$AJ1423&gt;Search!$F$5,"",1))</f>
        <v/>
      </c>
      <c r="I1423" s="9" t="str">
        <f>IF(Search!$F$7="","",IF(Search!$F$8="",IF(ISNUMBER(SEARCH(Search!$F$7,$AL1423))=TRUE,1,""),""))</f>
        <v/>
      </c>
      <c r="J1423" s="9" t="str">
        <f>IF($AL1423=Search!$F$8,1,"")</f>
        <v/>
      </c>
      <c r="K1423" s="9" t="str">
        <f>IF(Search!$I$4="","",IF(COUNTA($AS1423)=1,IF(Search!$I$4="N","N",1),""))</f>
        <v/>
      </c>
      <c r="L1423" s="9" t="str">
        <f>IF(Search!$I$5="","",IF($AS1423="RC",1,""))</f>
        <v/>
      </c>
      <c r="M1423" s="9" t="str">
        <f>IF(Search!$I$6="","",IF($AS1423="RCP",1,""))</f>
        <v/>
      </c>
      <c r="N1423" s="9" t="str">
        <f>IF(Search!$I$8="","",IF(COUNTA($AT1423)=1,IF(Search!$I$8="N","N",1),""))</f>
        <v/>
      </c>
      <c r="O1423" s="9" t="str">
        <f>IF(Search!$L$4="","",IF(COUNTA($AU1423)=1,IF(Search!$L$4="N","N",1),""))</f>
        <v/>
      </c>
      <c r="P1423" s="9" t="str">
        <f>IF(Search!$L$5="","",IF(ISNUMBER(SEARCH("Jersey",$AU1423))=TRUE,IF(Search!$L$5="N","N",1),""))</f>
        <v/>
      </c>
      <c r="Q1423" s="9" t="str">
        <f>IF(Search!$L$6="","",IF(ISNUMBER(SEARCH("Patch",$AU1423))=TRUE,IF(Search!$L$6="N","N",1),""))</f>
        <v/>
      </c>
      <c r="R1423" s="9" t="str">
        <f>IF(Search!$L$7="","",IF(ISNUMBER(SEARCH("Shield",$AU1423))=TRUE,IF(Search!$L$7="N","N",1),""))</f>
        <v/>
      </c>
      <c r="S1423" s="9" t="str">
        <f>IF(Search!$L$8="","",IF(ISNUMBER(SEARCH("Stick",$AU1423))=TRUE,IF(Search!$L$8="N","N",1),""))</f>
        <v/>
      </c>
      <c r="T1423" s="9" t="str">
        <f>IF(Search!$O$4="","",IF(COUNTA($AW1423)=1,IF(Search!$O$4="N","N",1),""))</f>
        <v/>
      </c>
      <c r="U1423" s="9" t="str">
        <f>IF(Search!$O$5="","",IF($AW1423="","",IF($AW1423&lt;Search!$O$5,"",1)))</f>
        <v/>
      </c>
      <c r="V1423" s="9" t="str">
        <f>IF(Search!$O$6="","",IF($AW1423="","",IF($AW1423&gt;Search!$O$6,"",1)))</f>
        <v/>
      </c>
      <c r="W1423" s="9" t="str">
        <f>IF(Search!$U$4="","",IF($AX1423="","",1))</f>
        <v/>
      </c>
      <c r="X1423" s="9" t="str">
        <f>IF(Search!$U$5="","",IF(ISNUMBER(SEARCH(Search!$U$5,$AX1423))=TRUE,IF(Search!$U$5="N","N",1),""))</f>
        <v/>
      </c>
      <c r="Y1423" s="9" t="str">
        <f>IF(Search!$U$6="","",IF($AY1423&lt;Search!$U$6,"",1))</f>
        <v/>
      </c>
      <c r="Z1423" s="9" t="str">
        <f>IF(Search!$R$4="","",IF(Inventory!$BA1423&lt;Search!$R$4,"",1))</f>
        <v/>
      </c>
      <c r="AA1423" s="9" t="str">
        <f>IF(Search!$R$5="","",IF($BA1423&gt;Search!$R$5,"",1))</f>
        <v/>
      </c>
      <c r="AB1423" s="9" t="str">
        <f>IF(Search!$R$6="","",IF($BB1423&lt;Search!$R$6,"",1))</f>
        <v/>
      </c>
      <c r="AC1423" s="9" t="str">
        <f>IF(Search!$R$7="","",IF($BB1423&lt;Search!$R$7,"",1))</f>
        <v/>
      </c>
      <c r="AD1423" s="45" t="str">
        <f>IF(COUNTIF($A1423:$AC1423,"n")&gt;0,"",IF(SUM($A1423:$AC1423)=COUNTA(Search!$C$4:$C$8,Search!$F$4:$F$8,Search!$I$4:$I$6,Search!$I$8,Search!$L$4:$L$8,Search!$O$4:$O$8,Search!$R$4:$R$7,Search!$U$4:$U$7)-COUNTIF(Search!$C$4:$U$7,"n"),1+LARGE($AD$1:AD1422,1),""))</f>
        <v/>
      </c>
      <c r="AE1423" s="45" t="str">
        <f t="shared" si="69"/>
        <v/>
      </c>
      <c r="AF1423" s="45" t="str">
        <f>IF(AD1423="","",COUNTIF($AE$1:$AE1422,$AE1423)+RANK($AE1423,$AE$2:$AE$10540,1))</f>
        <v/>
      </c>
      <c r="AG1423" s="45" t="str">
        <f t="shared" si="70"/>
        <v/>
      </c>
      <c r="AH1423" s="45" t="str">
        <f>IF($AD1423="","",COUNTIF($AG$1:$AG1422,$AG1423)+RANK($AG1423,$AG$1:$AG$10539,0))</f>
        <v/>
      </c>
      <c r="AI1423" s="10" t="str">
        <f t="shared" si="71"/>
        <v>2009-10 Upper Deck #227 John Negrin YG CGY RC   /   $8</v>
      </c>
      <c r="AJ1423" s="11">
        <v>2009</v>
      </c>
      <c r="AK1423" s="17">
        <v>10</v>
      </c>
      <c r="AL1423" s="12" t="s">
        <v>7</v>
      </c>
      <c r="AM1423" s="10">
        <v>227</v>
      </c>
      <c r="AN1423" s="12" t="s">
        <v>965</v>
      </c>
      <c r="AO1423" s="9" t="s">
        <v>1910</v>
      </c>
      <c r="AP1423" s="9"/>
      <c r="AQ1423" s="9"/>
      <c r="AR1423" s="14" t="s">
        <v>2481</v>
      </c>
      <c r="AS1423" s="9" t="s">
        <v>2</v>
      </c>
      <c r="AT1423" s="9"/>
      <c r="AU1423" s="9"/>
      <c r="AV1423" s="13"/>
      <c r="AW1423" s="13"/>
      <c r="AX1423" s="9"/>
      <c r="AY1423" s="9"/>
      <c r="AZ1423" s="9"/>
      <c r="BA1423" s="40">
        <v>8</v>
      </c>
      <c r="BB1423" s="33"/>
      <c r="BC1423" s="36"/>
      <c r="BD1423" s="12" t="s">
        <v>1771</v>
      </c>
    </row>
    <row r="1424" spans="1:56" s="12" customFormat="1" x14ac:dyDescent="0.2">
      <c r="A1424" s="9" t="str">
        <f>IF(Search!$C$5="","",IF(COUNTA(Inventory!$AP1424)=1,1,""))</f>
        <v/>
      </c>
      <c r="B1424" s="9" t="str">
        <f>IF(Search!$C$4="","",IF(ISNUMBER(SEARCH(Search!$C$4,$AR1424))=TRUE,1,""))</f>
        <v/>
      </c>
      <c r="C1424" s="9" t="str">
        <f>IF(Search!$C$6="x",IF(COUNTA($AQ1424)=1,1,"N"),IF(COUNTA($AQ1424)=1,"N",""))</f>
        <v/>
      </c>
      <c r="D1424" s="9" t="str">
        <f>IF(Search!$O$8="","",IF(ISNUMBER(SEARCH(Search!$O$8,$BD1424))=TRUE,1,""))</f>
        <v/>
      </c>
      <c r="E1424" s="9" t="str">
        <f>IF(Search!$C$7="","",IF(ISNUMBER(SEARCH(Search!$C$7,$AN1424))=TRUE,1,""))</f>
        <v/>
      </c>
      <c r="F1424" s="9" t="str">
        <f>IF(Search!$C$8="","",IF(ISNUMBER(SEARCH(Search!$C$8,$AO1424))=TRUE,1,""))</f>
        <v/>
      </c>
      <c r="G1424" s="9" t="str">
        <f>IF(Search!$F$4="","",IF(Inventory!$AJ1424&lt;Search!$F$4,"",1))</f>
        <v/>
      </c>
      <c r="H1424" s="9" t="str">
        <f>IF(Search!$F$5="","",IF(Inventory!$AJ1424&gt;Search!$F$5,"",1))</f>
        <v/>
      </c>
      <c r="I1424" s="9" t="str">
        <f>IF(Search!$F$7="","",IF(Search!$F$8="",IF(ISNUMBER(SEARCH(Search!$F$7,$AL1424))=TRUE,1,""),""))</f>
        <v/>
      </c>
      <c r="J1424" s="9" t="str">
        <f>IF($AL1424=Search!$F$8,1,"")</f>
        <v/>
      </c>
      <c r="K1424" s="9" t="str">
        <f>IF(Search!$I$4="","",IF(COUNTA($AS1424)=1,IF(Search!$I$4="N","N",1),""))</f>
        <v/>
      </c>
      <c r="L1424" s="9" t="str">
        <f>IF(Search!$I$5="","",IF($AS1424="RC",1,""))</f>
        <v/>
      </c>
      <c r="M1424" s="9" t="str">
        <f>IF(Search!$I$6="","",IF($AS1424="RCP",1,""))</f>
        <v/>
      </c>
      <c r="N1424" s="9" t="str">
        <f>IF(Search!$I$8="","",IF(COUNTA($AT1424)=1,IF(Search!$I$8="N","N",1),""))</f>
        <v/>
      </c>
      <c r="O1424" s="9" t="str">
        <f>IF(Search!$L$4="","",IF(COUNTA($AU1424)=1,IF(Search!$L$4="N","N",1),""))</f>
        <v/>
      </c>
      <c r="P1424" s="9" t="str">
        <f>IF(Search!$L$5="","",IF(ISNUMBER(SEARCH("Jersey",$AU1424))=TRUE,IF(Search!$L$5="N","N",1),""))</f>
        <v/>
      </c>
      <c r="Q1424" s="9" t="str">
        <f>IF(Search!$L$6="","",IF(ISNUMBER(SEARCH("Patch",$AU1424))=TRUE,IF(Search!$L$6="N","N",1),""))</f>
        <v/>
      </c>
      <c r="R1424" s="9" t="str">
        <f>IF(Search!$L$7="","",IF(ISNUMBER(SEARCH("Shield",$AU1424))=TRUE,IF(Search!$L$7="N","N",1),""))</f>
        <v/>
      </c>
      <c r="S1424" s="9" t="str">
        <f>IF(Search!$L$8="","",IF(ISNUMBER(SEARCH("Stick",$AU1424))=TRUE,IF(Search!$L$8="N","N",1),""))</f>
        <v/>
      </c>
      <c r="T1424" s="9" t="str">
        <f>IF(Search!$O$4="","",IF(COUNTA($AW1424)=1,IF(Search!$O$4="N","N",1),""))</f>
        <v/>
      </c>
      <c r="U1424" s="9" t="str">
        <f>IF(Search!$O$5="","",IF($AW1424="","",IF($AW1424&lt;Search!$O$5,"",1)))</f>
        <v/>
      </c>
      <c r="V1424" s="9" t="str">
        <f>IF(Search!$O$6="","",IF($AW1424="","",IF($AW1424&gt;Search!$O$6,"",1)))</f>
        <v/>
      </c>
      <c r="W1424" s="9" t="str">
        <f>IF(Search!$U$4="","",IF($AX1424="","",1))</f>
        <v/>
      </c>
      <c r="X1424" s="9" t="str">
        <f>IF(Search!$U$5="","",IF(ISNUMBER(SEARCH(Search!$U$5,$AX1424))=TRUE,IF(Search!$U$5="N","N",1),""))</f>
        <v/>
      </c>
      <c r="Y1424" s="9" t="str">
        <f>IF(Search!$U$6="","",IF($AY1424&lt;Search!$U$6,"",1))</f>
        <v/>
      </c>
      <c r="Z1424" s="9" t="str">
        <f>IF(Search!$R$4="","",IF(Inventory!$BA1424&lt;Search!$R$4,"",1))</f>
        <v/>
      </c>
      <c r="AA1424" s="9" t="str">
        <f>IF(Search!$R$5="","",IF($BA1424&gt;Search!$R$5,"",1))</f>
        <v/>
      </c>
      <c r="AB1424" s="9" t="str">
        <f>IF(Search!$R$6="","",IF($BB1424&lt;Search!$R$6,"",1))</f>
        <v/>
      </c>
      <c r="AC1424" s="9" t="str">
        <f>IF(Search!$R$7="","",IF($BB1424&lt;Search!$R$7,"",1))</f>
        <v/>
      </c>
      <c r="AD1424" s="45" t="str">
        <f>IF(COUNTIF($A1424:$AC1424,"n")&gt;0,"",IF(SUM($A1424:$AC1424)=COUNTA(Search!$C$4:$C$8,Search!$F$4:$F$8,Search!$I$4:$I$6,Search!$I$8,Search!$L$4:$L$8,Search!$O$4:$O$8,Search!$R$4:$R$7,Search!$U$4:$U$7)-COUNTIF(Search!$C$4:$U$7,"n"),1+LARGE($AD$1:AD1423,1),""))</f>
        <v/>
      </c>
      <c r="AE1424" s="45" t="str">
        <f t="shared" si="69"/>
        <v/>
      </c>
      <c r="AF1424" s="45" t="str">
        <f>IF(AD1424="","",COUNTIF($AE$1:$AE1423,$AE1424)+RANK($AE1424,$AE$2:$AE$10540,1))</f>
        <v/>
      </c>
      <c r="AG1424" s="45" t="str">
        <f t="shared" si="70"/>
        <v/>
      </c>
      <c r="AH1424" s="45" t="str">
        <f>IF($AD1424="","",COUNTIF($AG$1:$AG1423,$AG1424)+RANK($AG1424,$AG$1:$AG$10539,0))</f>
        <v/>
      </c>
      <c r="AI1424" s="10" t="str">
        <f t="shared" si="71"/>
        <v>2009-10 Upper Deck #229 Taylor Chorney YG EDM RC   /   $8</v>
      </c>
      <c r="AJ1424" s="11">
        <v>2009</v>
      </c>
      <c r="AK1424" s="17">
        <v>10</v>
      </c>
      <c r="AL1424" s="12" t="s">
        <v>7</v>
      </c>
      <c r="AM1424" s="10">
        <v>229</v>
      </c>
      <c r="AN1424" s="12" t="s">
        <v>966</v>
      </c>
      <c r="AO1424" s="9" t="s">
        <v>1909</v>
      </c>
      <c r="AP1424" s="9"/>
      <c r="AQ1424" s="9"/>
      <c r="AR1424" s="14" t="s">
        <v>2481</v>
      </c>
      <c r="AS1424" s="9" t="s">
        <v>2</v>
      </c>
      <c r="AT1424" s="9"/>
      <c r="AU1424" s="9"/>
      <c r="AV1424" s="13"/>
      <c r="AW1424" s="13"/>
      <c r="AX1424" s="9"/>
      <c r="AY1424" s="9"/>
      <c r="AZ1424" s="9"/>
      <c r="BA1424" s="40">
        <v>8</v>
      </c>
      <c r="BB1424" s="33"/>
      <c r="BC1424" s="36"/>
      <c r="BD1424" s="12" t="s">
        <v>1771</v>
      </c>
    </row>
    <row r="1425" spans="1:56" s="12" customFormat="1" x14ac:dyDescent="0.2">
      <c r="A1425" s="9" t="str">
        <f>IF(Search!$C$5="","",IF(COUNTA(Inventory!$AP1425)=1,1,""))</f>
        <v/>
      </c>
      <c r="B1425" s="9" t="str">
        <f>IF(Search!$C$4="","",IF(ISNUMBER(SEARCH(Search!$C$4,$AR1425))=TRUE,1,""))</f>
        <v/>
      </c>
      <c r="C1425" s="9" t="str">
        <f>IF(Search!$C$6="x",IF(COUNTA($AQ1425)=1,1,"N"),IF(COUNTA($AQ1425)=1,"N",""))</f>
        <v/>
      </c>
      <c r="D1425" s="9" t="str">
        <f>IF(Search!$O$8="","",IF(ISNUMBER(SEARCH(Search!$O$8,$BD1425))=TRUE,1,""))</f>
        <v/>
      </c>
      <c r="E1425" s="9" t="str">
        <f>IF(Search!$C$7="","",IF(ISNUMBER(SEARCH(Search!$C$7,$AN1425))=TRUE,1,""))</f>
        <v/>
      </c>
      <c r="F1425" s="9" t="str">
        <f>IF(Search!$C$8="","",IF(ISNUMBER(SEARCH(Search!$C$8,$AO1425))=TRUE,1,""))</f>
        <v/>
      </c>
      <c r="G1425" s="9" t="str">
        <f>IF(Search!$F$4="","",IF(Inventory!$AJ1425&lt;Search!$F$4,"",1))</f>
        <v/>
      </c>
      <c r="H1425" s="9" t="str">
        <f>IF(Search!$F$5="","",IF(Inventory!$AJ1425&gt;Search!$F$5,"",1))</f>
        <v/>
      </c>
      <c r="I1425" s="9" t="str">
        <f>IF(Search!$F$7="","",IF(Search!$F$8="",IF(ISNUMBER(SEARCH(Search!$F$7,$AL1425))=TRUE,1,""),""))</f>
        <v/>
      </c>
      <c r="J1425" s="9" t="str">
        <f>IF($AL1425=Search!$F$8,1,"")</f>
        <v/>
      </c>
      <c r="K1425" s="9" t="str">
        <f>IF(Search!$I$4="","",IF(COUNTA($AS1425)=1,IF(Search!$I$4="N","N",1),""))</f>
        <v/>
      </c>
      <c r="L1425" s="9" t="str">
        <f>IF(Search!$I$5="","",IF($AS1425="RC",1,""))</f>
        <v/>
      </c>
      <c r="M1425" s="9" t="str">
        <f>IF(Search!$I$6="","",IF($AS1425="RCP",1,""))</f>
        <v/>
      </c>
      <c r="N1425" s="9" t="str">
        <f>IF(Search!$I$8="","",IF(COUNTA($AT1425)=1,IF(Search!$I$8="N","N",1),""))</f>
        <v/>
      </c>
      <c r="O1425" s="9" t="str">
        <f>IF(Search!$L$4="","",IF(COUNTA($AU1425)=1,IF(Search!$L$4="N","N",1),""))</f>
        <v/>
      </c>
      <c r="P1425" s="9" t="str">
        <f>IF(Search!$L$5="","",IF(ISNUMBER(SEARCH("Jersey",$AU1425))=TRUE,IF(Search!$L$5="N","N",1),""))</f>
        <v/>
      </c>
      <c r="Q1425" s="9" t="str">
        <f>IF(Search!$L$6="","",IF(ISNUMBER(SEARCH("Patch",$AU1425))=TRUE,IF(Search!$L$6="N","N",1),""))</f>
        <v/>
      </c>
      <c r="R1425" s="9" t="str">
        <f>IF(Search!$L$7="","",IF(ISNUMBER(SEARCH("Shield",$AU1425))=TRUE,IF(Search!$L$7="N","N",1),""))</f>
        <v/>
      </c>
      <c r="S1425" s="9" t="str">
        <f>IF(Search!$L$8="","",IF(ISNUMBER(SEARCH("Stick",$AU1425))=TRUE,IF(Search!$L$8="N","N",1),""))</f>
        <v/>
      </c>
      <c r="T1425" s="9" t="str">
        <f>IF(Search!$O$4="","",IF(COUNTA($AW1425)=1,IF(Search!$O$4="N","N",1),""))</f>
        <v/>
      </c>
      <c r="U1425" s="9" t="str">
        <f>IF(Search!$O$5="","",IF($AW1425="","",IF($AW1425&lt;Search!$O$5,"",1)))</f>
        <v/>
      </c>
      <c r="V1425" s="9" t="str">
        <f>IF(Search!$O$6="","",IF($AW1425="","",IF($AW1425&gt;Search!$O$6,"",1)))</f>
        <v/>
      </c>
      <c r="W1425" s="9" t="str">
        <f>IF(Search!$U$4="","",IF($AX1425="","",1))</f>
        <v/>
      </c>
      <c r="X1425" s="9" t="str">
        <f>IF(Search!$U$5="","",IF(ISNUMBER(SEARCH(Search!$U$5,$AX1425))=TRUE,IF(Search!$U$5="N","N",1),""))</f>
        <v/>
      </c>
      <c r="Y1425" s="9" t="str">
        <f>IF(Search!$U$6="","",IF($AY1425&lt;Search!$U$6,"",1))</f>
        <v/>
      </c>
      <c r="Z1425" s="9" t="str">
        <f>IF(Search!$R$4="","",IF(Inventory!$BA1425&lt;Search!$R$4,"",1))</f>
        <v/>
      </c>
      <c r="AA1425" s="9" t="str">
        <f>IF(Search!$R$5="","",IF($BA1425&gt;Search!$R$5,"",1))</f>
        <v/>
      </c>
      <c r="AB1425" s="9" t="str">
        <f>IF(Search!$R$6="","",IF($BB1425&lt;Search!$R$6,"",1))</f>
        <v/>
      </c>
      <c r="AC1425" s="9" t="str">
        <f>IF(Search!$R$7="","",IF($BB1425&lt;Search!$R$7,"",1))</f>
        <v/>
      </c>
      <c r="AD1425" s="45" t="str">
        <f>IF(COUNTIF($A1425:$AC1425,"n")&gt;0,"",IF(SUM($A1425:$AC1425)=COUNTA(Search!$C$4:$C$8,Search!$F$4:$F$8,Search!$I$4:$I$6,Search!$I$8,Search!$L$4:$L$8,Search!$O$4:$O$8,Search!$R$4:$R$7,Search!$U$4:$U$7)-COUNTIF(Search!$C$4:$U$7,"n"),1+LARGE($AD$1:AD1424,1),""))</f>
        <v/>
      </c>
      <c r="AE1425" s="45" t="str">
        <f t="shared" si="69"/>
        <v/>
      </c>
      <c r="AF1425" s="45" t="str">
        <f>IF(AD1425="","",COUNTIF($AE$1:$AE1424,$AE1425)+RANK($AE1425,$AE$2:$AE$10540,1))</f>
        <v/>
      </c>
      <c r="AG1425" s="45" t="str">
        <f t="shared" si="70"/>
        <v/>
      </c>
      <c r="AH1425" s="45" t="str">
        <f>IF($AD1425="","",COUNTIF($AG$1:$AG1424,$AG1425)+RANK($AG1425,$AG$1:$AG$10539,0))</f>
        <v/>
      </c>
      <c r="AI1425" s="10" t="str">
        <f t="shared" si="71"/>
        <v>2009-10 Upper Deck #230 Mika Pyorala YG OTT RC   /   $6</v>
      </c>
      <c r="AJ1425" s="11">
        <v>2009</v>
      </c>
      <c r="AK1425" s="17">
        <v>10</v>
      </c>
      <c r="AL1425" s="12" t="s">
        <v>7</v>
      </c>
      <c r="AM1425" s="10">
        <v>230</v>
      </c>
      <c r="AN1425" s="12" t="s">
        <v>967</v>
      </c>
      <c r="AO1425" s="9" t="s">
        <v>1945</v>
      </c>
      <c r="AP1425" s="9"/>
      <c r="AQ1425" s="9"/>
      <c r="AR1425" s="14" t="s">
        <v>2481</v>
      </c>
      <c r="AS1425" s="9" t="s">
        <v>2</v>
      </c>
      <c r="AT1425" s="9"/>
      <c r="AU1425" s="9"/>
      <c r="AV1425" s="13"/>
      <c r="AW1425" s="13"/>
      <c r="AX1425" s="9"/>
      <c r="AY1425" s="9"/>
      <c r="AZ1425" s="9"/>
      <c r="BA1425" s="40">
        <v>6</v>
      </c>
      <c r="BB1425" s="33"/>
      <c r="BC1425" s="36"/>
      <c r="BD1425" s="12" t="s">
        <v>1771</v>
      </c>
    </row>
    <row r="1426" spans="1:56" s="12" customFormat="1" x14ac:dyDescent="0.2">
      <c r="A1426" s="9" t="str">
        <f>IF(Search!$C$5="","",IF(COUNTA(Inventory!$AP1426)=1,1,""))</f>
        <v/>
      </c>
      <c r="B1426" s="9" t="str">
        <f>IF(Search!$C$4="","",IF(ISNUMBER(SEARCH(Search!$C$4,$AR1426))=TRUE,1,""))</f>
        <v/>
      </c>
      <c r="C1426" s="9" t="str">
        <f>IF(Search!$C$6="x",IF(COUNTA($AQ1426)=1,1,"N"),IF(COUNTA($AQ1426)=1,"N",""))</f>
        <v/>
      </c>
      <c r="D1426" s="9" t="str">
        <f>IF(Search!$O$8="","",IF(ISNUMBER(SEARCH(Search!$O$8,$BD1426))=TRUE,1,""))</f>
        <v/>
      </c>
      <c r="E1426" s="9" t="str">
        <f>IF(Search!$C$7="","",IF(ISNUMBER(SEARCH(Search!$C$7,$AN1426))=TRUE,1,""))</f>
        <v/>
      </c>
      <c r="F1426" s="9" t="str">
        <f>IF(Search!$C$8="","",IF(ISNUMBER(SEARCH(Search!$C$8,$AO1426))=TRUE,1,""))</f>
        <v/>
      </c>
      <c r="G1426" s="9" t="str">
        <f>IF(Search!$F$4="","",IF(Inventory!$AJ1426&lt;Search!$F$4,"",1))</f>
        <v/>
      </c>
      <c r="H1426" s="9" t="str">
        <f>IF(Search!$F$5="","",IF(Inventory!$AJ1426&gt;Search!$F$5,"",1))</f>
        <v/>
      </c>
      <c r="I1426" s="9" t="str">
        <f>IF(Search!$F$7="","",IF(Search!$F$8="",IF(ISNUMBER(SEARCH(Search!$F$7,$AL1426))=TRUE,1,""),""))</f>
        <v/>
      </c>
      <c r="J1426" s="9" t="str">
        <f>IF($AL1426=Search!$F$8,1,"")</f>
        <v/>
      </c>
      <c r="K1426" s="9" t="str">
        <f>IF(Search!$I$4="","",IF(COUNTA($AS1426)=1,IF(Search!$I$4="N","N",1),""))</f>
        <v/>
      </c>
      <c r="L1426" s="9" t="str">
        <f>IF(Search!$I$5="","",IF($AS1426="RC",1,""))</f>
        <v/>
      </c>
      <c r="M1426" s="9" t="str">
        <f>IF(Search!$I$6="","",IF($AS1426="RCP",1,""))</f>
        <v/>
      </c>
      <c r="N1426" s="9" t="str">
        <f>IF(Search!$I$8="","",IF(COUNTA($AT1426)=1,IF(Search!$I$8="N","N",1),""))</f>
        <v/>
      </c>
      <c r="O1426" s="9" t="str">
        <f>IF(Search!$L$4="","",IF(COUNTA($AU1426)=1,IF(Search!$L$4="N","N",1),""))</f>
        <v/>
      </c>
      <c r="P1426" s="9" t="str">
        <f>IF(Search!$L$5="","",IF(ISNUMBER(SEARCH("Jersey",$AU1426))=TRUE,IF(Search!$L$5="N","N",1),""))</f>
        <v/>
      </c>
      <c r="Q1426" s="9" t="str">
        <f>IF(Search!$L$6="","",IF(ISNUMBER(SEARCH("Patch",$AU1426))=TRUE,IF(Search!$L$6="N","N",1),""))</f>
        <v/>
      </c>
      <c r="R1426" s="9" t="str">
        <f>IF(Search!$L$7="","",IF(ISNUMBER(SEARCH("Shield",$AU1426))=TRUE,IF(Search!$L$7="N","N",1),""))</f>
        <v/>
      </c>
      <c r="S1426" s="9" t="str">
        <f>IF(Search!$L$8="","",IF(ISNUMBER(SEARCH("Stick",$AU1426))=TRUE,IF(Search!$L$8="N","N",1),""))</f>
        <v/>
      </c>
      <c r="T1426" s="9" t="str">
        <f>IF(Search!$O$4="","",IF(COUNTA($AW1426)=1,IF(Search!$O$4="N","N",1),""))</f>
        <v/>
      </c>
      <c r="U1426" s="9" t="str">
        <f>IF(Search!$O$5="","",IF($AW1426="","",IF($AW1426&lt;Search!$O$5,"",1)))</f>
        <v/>
      </c>
      <c r="V1426" s="9" t="str">
        <f>IF(Search!$O$6="","",IF($AW1426="","",IF($AW1426&gt;Search!$O$6,"",1)))</f>
        <v/>
      </c>
      <c r="W1426" s="9" t="str">
        <f>IF(Search!$U$4="","",IF($AX1426="","",1))</f>
        <v/>
      </c>
      <c r="X1426" s="9" t="str">
        <f>IF(Search!$U$5="","",IF(ISNUMBER(SEARCH(Search!$U$5,$AX1426))=TRUE,IF(Search!$U$5="N","N",1),""))</f>
        <v/>
      </c>
      <c r="Y1426" s="9" t="str">
        <f>IF(Search!$U$6="","",IF($AY1426&lt;Search!$U$6,"",1))</f>
        <v/>
      </c>
      <c r="Z1426" s="9" t="str">
        <f>IF(Search!$R$4="","",IF(Inventory!$BA1426&lt;Search!$R$4,"",1))</f>
        <v/>
      </c>
      <c r="AA1426" s="9" t="str">
        <f>IF(Search!$R$5="","",IF($BA1426&gt;Search!$R$5,"",1))</f>
        <v/>
      </c>
      <c r="AB1426" s="9" t="str">
        <f>IF(Search!$R$6="","",IF($BB1426&lt;Search!$R$6,"",1))</f>
        <v/>
      </c>
      <c r="AC1426" s="9" t="str">
        <f>IF(Search!$R$7="","",IF($BB1426&lt;Search!$R$7,"",1))</f>
        <v/>
      </c>
      <c r="AD1426" s="45" t="str">
        <f>IF(COUNTIF($A1426:$AC1426,"n")&gt;0,"",IF(SUM($A1426:$AC1426)=COUNTA(Search!$C$4:$C$8,Search!$F$4:$F$8,Search!$I$4:$I$6,Search!$I$8,Search!$L$4:$L$8,Search!$O$4:$O$8,Search!$R$4:$R$7,Search!$U$4:$U$7)-COUNTIF(Search!$C$4:$U$7,"n"),1+LARGE($AD$1:AD1425,1),""))</f>
        <v/>
      </c>
      <c r="AE1426" s="45" t="str">
        <f t="shared" si="69"/>
        <v/>
      </c>
      <c r="AF1426" s="45" t="str">
        <f>IF(AD1426="","",COUNTIF($AE$1:$AE1425,$AE1426)+RANK($AE1426,$AE$2:$AE$10540,1))</f>
        <v/>
      </c>
      <c r="AG1426" s="45" t="str">
        <f t="shared" si="70"/>
        <v/>
      </c>
      <c r="AH1426" s="45" t="str">
        <f>IF($AD1426="","",COUNTIF($AG$1:$AG1425,$AG1426)+RANK($AG1426,$AG$1:$AG$10539,0))</f>
        <v/>
      </c>
      <c r="AI1426" s="10" t="str">
        <f t="shared" si="71"/>
        <v>2009-10 Upper Deck #231 Alec Martinez YG LAK RC   /   $10</v>
      </c>
      <c r="AJ1426" s="11">
        <v>2009</v>
      </c>
      <c r="AK1426" s="17">
        <v>10</v>
      </c>
      <c r="AL1426" s="12" t="s">
        <v>7</v>
      </c>
      <c r="AM1426" s="10">
        <v>231</v>
      </c>
      <c r="AN1426" s="12" t="s">
        <v>968</v>
      </c>
      <c r="AO1426" s="9" t="s">
        <v>1924</v>
      </c>
      <c r="AP1426" s="9"/>
      <c r="AQ1426" s="9"/>
      <c r="AR1426" s="14" t="s">
        <v>2481</v>
      </c>
      <c r="AS1426" s="9" t="s">
        <v>2</v>
      </c>
      <c r="AT1426" s="9"/>
      <c r="AU1426" s="9"/>
      <c r="AV1426" s="13"/>
      <c r="AW1426" s="13"/>
      <c r="AX1426" s="9"/>
      <c r="AY1426" s="9"/>
      <c r="AZ1426" s="9"/>
      <c r="BA1426" s="40">
        <v>10</v>
      </c>
      <c r="BB1426" s="33"/>
      <c r="BC1426" s="36"/>
      <c r="BD1426" s="12" t="s">
        <v>1771</v>
      </c>
    </row>
    <row r="1427" spans="1:56" s="12" customFormat="1" x14ac:dyDescent="0.2">
      <c r="A1427" s="9" t="str">
        <f>IF(Search!$C$5="","",IF(COUNTA(Inventory!$AP1427)=1,1,""))</f>
        <v/>
      </c>
      <c r="B1427" s="9" t="str">
        <f>IF(Search!$C$4="","",IF(ISNUMBER(SEARCH(Search!$C$4,$AR1427))=TRUE,1,""))</f>
        <v/>
      </c>
      <c r="C1427" s="9" t="str">
        <f>IF(Search!$C$6="x",IF(COUNTA($AQ1427)=1,1,"N"),IF(COUNTA($AQ1427)=1,"N",""))</f>
        <v/>
      </c>
      <c r="D1427" s="9" t="str">
        <f>IF(Search!$O$8="","",IF(ISNUMBER(SEARCH(Search!$O$8,$BD1427))=TRUE,1,""))</f>
        <v/>
      </c>
      <c r="E1427" s="9" t="str">
        <f>IF(Search!$C$7="","",IF(ISNUMBER(SEARCH(Search!$C$7,$AN1427))=TRUE,1,""))</f>
        <v/>
      </c>
      <c r="F1427" s="9" t="str">
        <f>IF(Search!$C$8="","",IF(ISNUMBER(SEARCH(Search!$C$8,$AO1427))=TRUE,1,""))</f>
        <v/>
      </c>
      <c r="G1427" s="9" t="str">
        <f>IF(Search!$F$4="","",IF(Inventory!$AJ1427&lt;Search!$F$4,"",1))</f>
        <v/>
      </c>
      <c r="H1427" s="9" t="str">
        <f>IF(Search!$F$5="","",IF(Inventory!$AJ1427&gt;Search!$F$5,"",1))</f>
        <v/>
      </c>
      <c r="I1427" s="9" t="str">
        <f>IF(Search!$F$7="","",IF(Search!$F$8="",IF(ISNUMBER(SEARCH(Search!$F$7,$AL1427))=TRUE,1,""),""))</f>
        <v/>
      </c>
      <c r="J1427" s="9" t="str">
        <f>IF($AL1427=Search!$F$8,1,"")</f>
        <v/>
      </c>
      <c r="K1427" s="9" t="str">
        <f>IF(Search!$I$4="","",IF(COUNTA($AS1427)=1,IF(Search!$I$4="N","N",1),""))</f>
        <v/>
      </c>
      <c r="L1427" s="9" t="str">
        <f>IF(Search!$I$5="","",IF($AS1427="RC",1,""))</f>
        <v/>
      </c>
      <c r="M1427" s="9" t="str">
        <f>IF(Search!$I$6="","",IF($AS1427="RCP",1,""))</f>
        <v/>
      </c>
      <c r="N1427" s="9" t="str">
        <f>IF(Search!$I$8="","",IF(COUNTA($AT1427)=1,IF(Search!$I$8="N","N",1),""))</f>
        <v/>
      </c>
      <c r="O1427" s="9" t="str">
        <f>IF(Search!$L$4="","",IF(COUNTA($AU1427)=1,IF(Search!$L$4="N","N",1),""))</f>
        <v/>
      </c>
      <c r="P1427" s="9" t="str">
        <f>IF(Search!$L$5="","",IF(ISNUMBER(SEARCH("Jersey",$AU1427))=TRUE,IF(Search!$L$5="N","N",1),""))</f>
        <v/>
      </c>
      <c r="Q1427" s="9" t="str">
        <f>IF(Search!$L$6="","",IF(ISNUMBER(SEARCH("Patch",$AU1427))=TRUE,IF(Search!$L$6="N","N",1),""))</f>
        <v/>
      </c>
      <c r="R1427" s="9" t="str">
        <f>IF(Search!$L$7="","",IF(ISNUMBER(SEARCH("Shield",$AU1427))=TRUE,IF(Search!$L$7="N","N",1),""))</f>
        <v/>
      </c>
      <c r="S1427" s="9" t="str">
        <f>IF(Search!$L$8="","",IF(ISNUMBER(SEARCH("Stick",$AU1427))=TRUE,IF(Search!$L$8="N","N",1),""))</f>
        <v/>
      </c>
      <c r="T1427" s="9" t="str">
        <f>IF(Search!$O$4="","",IF(COUNTA($AW1427)=1,IF(Search!$O$4="N","N",1),""))</f>
        <v/>
      </c>
      <c r="U1427" s="9" t="str">
        <f>IF(Search!$O$5="","",IF($AW1427="","",IF($AW1427&lt;Search!$O$5,"",1)))</f>
        <v/>
      </c>
      <c r="V1427" s="9" t="str">
        <f>IF(Search!$O$6="","",IF($AW1427="","",IF($AW1427&gt;Search!$O$6,"",1)))</f>
        <v/>
      </c>
      <c r="W1427" s="9" t="str">
        <f>IF(Search!$U$4="","",IF($AX1427="","",1))</f>
        <v/>
      </c>
      <c r="X1427" s="9" t="str">
        <f>IF(Search!$U$5="","",IF(ISNUMBER(SEARCH(Search!$U$5,$AX1427))=TRUE,IF(Search!$U$5="N","N",1),""))</f>
        <v/>
      </c>
      <c r="Y1427" s="9" t="str">
        <f>IF(Search!$U$6="","",IF($AY1427&lt;Search!$U$6,"",1))</f>
        <v/>
      </c>
      <c r="Z1427" s="9" t="str">
        <f>IF(Search!$R$4="","",IF(Inventory!$BA1427&lt;Search!$R$4,"",1))</f>
        <v/>
      </c>
      <c r="AA1427" s="9" t="str">
        <f>IF(Search!$R$5="","",IF($BA1427&gt;Search!$R$5,"",1))</f>
        <v/>
      </c>
      <c r="AB1427" s="9" t="str">
        <f>IF(Search!$R$6="","",IF($BB1427&lt;Search!$R$6,"",1))</f>
        <v/>
      </c>
      <c r="AC1427" s="9" t="str">
        <f>IF(Search!$R$7="","",IF($BB1427&lt;Search!$R$7,"",1))</f>
        <v/>
      </c>
      <c r="AD1427" s="45" t="str">
        <f>IF(COUNTIF($A1427:$AC1427,"n")&gt;0,"",IF(SUM($A1427:$AC1427)=COUNTA(Search!$C$4:$C$8,Search!$F$4:$F$8,Search!$I$4:$I$6,Search!$I$8,Search!$L$4:$L$8,Search!$O$4:$O$8,Search!$R$4:$R$7,Search!$U$4:$U$7)-COUNTIF(Search!$C$4:$U$7,"n"),1+LARGE($AD$1:AD1426,1),""))</f>
        <v/>
      </c>
      <c r="AE1427" s="45" t="str">
        <f t="shared" si="69"/>
        <v/>
      </c>
      <c r="AF1427" s="45" t="str">
        <f>IF(AD1427="","",COUNTIF($AE$1:$AE1426,$AE1427)+RANK($AE1427,$AE$2:$AE$10540,1))</f>
        <v/>
      </c>
      <c r="AG1427" s="45" t="str">
        <f t="shared" si="70"/>
        <v/>
      </c>
      <c r="AH1427" s="45" t="str">
        <f>IF($AD1427="","",COUNTIF($AG$1:$AG1426,$AG1427)+RANK($AG1427,$AG$1:$AG$10539,0))</f>
        <v/>
      </c>
      <c r="AI1427" s="10" t="str">
        <f t="shared" si="71"/>
        <v>2009-10 Upper Deck #232 Grant Lewis YG ANA RC   /   $6</v>
      </c>
      <c r="AJ1427" s="11">
        <v>2009</v>
      </c>
      <c r="AK1427" s="17">
        <v>10</v>
      </c>
      <c r="AL1427" s="12" t="s">
        <v>7</v>
      </c>
      <c r="AM1427" s="10">
        <v>232</v>
      </c>
      <c r="AN1427" s="12" t="s">
        <v>969</v>
      </c>
      <c r="AO1427" s="9" t="s">
        <v>1915</v>
      </c>
      <c r="AP1427" s="9"/>
      <c r="AQ1427" s="9"/>
      <c r="AR1427" s="14" t="s">
        <v>2481</v>
      </c>
      <c r="AS1427" s="9" t="s">
        <v>2</v>
      </c>
      <c r="AT1427" s="9"/>
      <c r="AU1427" s="9"/>
      <c r="AV1427" s="13"/>
      <c r="AW1427" s="13"/>
      <c r="AX1427" s="9"/>
      <c r="AY1427" s="9"/>
      <c r="AZ1427" s="9"/>
      <c r="BA1427" s="40">
        <v>6</v>
      </c>
      <c r="BB1427" s="33"/>
      <c r="BC1427" s="36"/>
      <c r="BD1427" s="12" t="s">
        <v>1771</v>
      </c>
    </row>
    <row r="1428" spans="1:56" s="12" customFormat="1" x14ac:dyDescent="0.2">
      <c r="A1428" s="9" t="str">
        <f>IF(Search!$C$5="","",IF(COUNTA(Inventory!$AP1428)=1,1,""))</f>
        <v/>
      </c>
      <c r="B1428" s="9" t="str">
        <f>IF(Search!$C$4="","",IF(ISNUMBER(SEARCH(Search!$C$4,$AR1428))=TRUE,1,""))</f>
        <v/>
      </c>
      <c r="C1428" s="9" t="str">
        <f>IF(Search!$C$6="x",IF(COUNTA($AQ1428)=1,1,"N"),IF(COUNTA($AQ1428)=1,"N",""))</f>
        <v/>
      </c>
      <c r="D1428" s="9" t="str">
        <f>IF(Search!$O$8="","",IF(ISNUMBER(SEARCH(Search!$O$8,$BD1428))=TRUE,1,""))</f>
        <v/>
      </c>
      <c r="E1428" s="9" t="str">
        <f>IF(Search!$C$7="","",IF(ISNUMBER(SEARCH(Search!$C$7,$AN1428))=TRUE,1,""))</f>
        <v/>
      </c>
      <c r="F1428" s="9" t="str">
        <f>IF(Search!$C$8="","",IF(ISNUMBER(SEARCH(Search!$C$8,$AO1428))=TRUE,1,""))</f>
        <v/>
      </c>
      <c r="G1428" s="9" t="str">
        <f>IF(Search!$F$4="","",IF(Inventory!$AJ1428&lt;Search!$F$4,"",1))</f>
        <v/>
      </c>
      <c r="H1428" s="9" t="str">
        <f>IF(Search!$F$5="","",IF(Inventory!$AJ1428&gt;Search!$F$5,"",1))</f>
        <v/>
      </c>
      <c r="I1428" s="9" t="str">
        <f>IF(Search!$F$7="","",IF(Search!$F$8="",IF(ISNUMBER(SEARCH(Search!$F$7,$AL1428))=TRUE,1,""),""))</f>
        <v/>
      </c>
      <c r="J1428" s="9" t="str">
        <f>IF($AL1428=Search!$F$8,1,"")</f>
        <v/>
      </c>
      <c r="K1428" s="9" t="str">
        <f>IF(Search!$I$4="","",IF(COUNTA($AS1428)=1,IF(Search!$I$4="N","N",1),""))</f>
        <v/>
      </c>
      <c r="L1428" s="9" t="str">
        <f>IF(Search!$I$5="","",IF($AS1428="RC",1,""))</f>
        <v/>
      </c>
      <c r="M1428" s="9" t="str">
        <f>IF(Search!$I$6="","",IF($AS1428="RCP",1,""))</f>
        <v/>
      </c>
      <c r="N1428" s="9" t="str">
        <f>IF(Search!$I$8="","",IF(COUNTA($AT1428)=1,IF(Search!$I$8="N","N",1),""))</f>
        <v/>
      </c>
      <c r="O1428" s="9" t="str">
        <f>IF(Search!$L$4="","",IF(COUNTA($AU1428)=1,IF(Search!$L$4="N","N",1),""))</f>
        <v/>
      </c>
      <c r="P1428" s="9" t="str">
        <f>IF(Search!$L$5="","",IF(ISNUMBER(SEARCH("Jersey",$AU1428))=TRUE,IF(Search!$L$5="N","N",1),""))</f>
        <v/>
      </c>
      <c r="Q1428" s="9" t="str">
        <f>IF(Search!$L$6="","",IF(ISNUMBER(SEARCH("Patch",$AU1428))=TRUE,IF(Search!$L$6="N","N",1),""))</f>
        <v/>
      </c>
      <c r="R1428" s="9" t="str">
        <f>IF(Search!$L$7="","",IF(ISNUMBER(SEARCH("Shield",$AU1428))=TRUE,IF(Search!$L$7="N","N",1),""))</f>
        <v/>
      </c>
      <c r="S1428" s="9" t="str">
        <f>IF(Search!$L$8="","",IF(ISNUMBER(SEARCH("Stick",$AU1428))=TRUE,IF(Search!$L$8="N","N",1),""))</f>
        <v/>
      </c>
      <c r="T1428" s="9" t="str">
        <f>IF(Search!$O$4="","",IF(COUNTA($AW1428)=1,IF(Search!$O$4="N","N",1),""))</f>
        <v/>
      </c>
      <c r="U1428" s="9" t="str">
        <f>IF(Search!$O$5="","",IF($AW1428="","",IF($AW1428&lt;Search!$O$5,"",1)))</f>
        <v/>
      </c>
      <c r="V1428" s="9" t="str">
        <f>IF(Search!$O$6="","",IF($AW1428="","",IF($AW1428&gt;Search!$O$6,"",1)))</f>
        <v/>
      </c>
      <c r="W1428" s="9" t="str">
        <f>IF(Search!$U$4="","",IF($AX1428="","",1))</f>
        <v/>
      </c>
      <c r="X1428" s="9" t="str">
        <f>IF(Search!$U$5="","",IF(ISNUMBER(SEARCH(Search!$U$5,$AX1428))=TRUE,IF(Search!$U$5="N","N",1),""))</f>
        <v/>
      </c>
      <c r="Y1428" s="9" t="str">
        <f>IF(Search!$U$6="","",IF($AY1428&lt;Search!$U$6,"",1))</f>
        <v/>
      </c>
      <c r="Z1428" s="9" t="str">
        <f>IF(Search!$R$4="","",IF(Inventory!$BA1428&lt;Search!$R$4,"",1))</f>
        <v/>
      </c>
      <c r="AA1428" s="9" t="str">
        <f>IF(Search!$R$5="","",IF($BA1428&gt;Search!$R$5,"",1))</f>
        <v/>
      </c>
      <c r="AB1428" s="9" t="str">
        <f>IF(Search!$R$6="","",IF($BB1428&lt;Search!$R$6,"",1))</f>
        <v/>
      </c>
      <c r="AC1428" s="9" t="str">
        <f>IF(Search!$R$7="","",IF($BB1428&lt;Search!$R$7,"",1))</f>
        <v/>
      </c>
      <c r="AD1428" s="45" t="str">
        <f>IF(COUNTIF($A1428:$AC1428,"n")&gt;0,"",IF(SUM($A1428:$AC1428)=COUNTA(Search!$C$4:$C$8,Search!$F$4:$F$8,Search!$I$4:$I$6,Search!$I$8,Search!$L$4:$L$8,Search!$O$4:$O$8,Search!$R$4:$R$7,Search!$U$4:$U$7)-COUNTIF(Search!$C$4:$U$7,"n"),1+LARGE($AD$1:AD1427,1),""))</f>
        <v/>
      </c>
      <c r="AE1428" s="45" t="str">
        <f t="shared" si="69"/>
        <v/>
      </c>
      <c r="AF1428" s="45" t="str">
        <f>IF(AD1428="","",COUNTIF($AE$1:$AE1427,$AE1428)+RANK($AE1428,$AE$2:$AE$10540,1))</f>
        <v/>
      </c>
      <c r="AG1428" s="45" t="str">
        <f t="shared" si="70"/>
        <v/>
      </c>
      <c r="AH1428" s="45" t="str">
        <f>IF($AD1428="","",COUNTIF($AG$1:$AG1427,$AG1428)+RANK($AG1428,$AG$1:$AG$10539,0))</f>
        <v/>
      </c>
      <c r="AI1428" s="10" t="str">
        <f t="shared" si="71"/>
        <v>2009-10 Upper Deck #233 Cal O'Reilly YG NAS RC   /   $6</v>
      </c>
      <c r="AJ1428" s="11">
        <v>2009</v>
      </c>
      <c r="AK1428" s="17">
        <v>10</v>
      </c>
      <c r="AL1428" s="12" t="s">
        <v>7</v>
      </c>
      <c r="AM1428" s="10">
        <v>233</v>
      </c>
      <c r="AN1428" s="12" t="s">
        <v>970</v>
      </c>
      <c r="AO1428" s="9" t="s">
        <v>1948</v>
      </c>
      <c r="AP1428" s="9"/>
      <c r="AQ1428" s="9"/>
      <c r="AR1428" s="14" t="s">
        <v>2481</v>
      </c>
      <c r="AS1428" s="9" t="s">
        <v>2</v>
      </c>
      <c r="AT1428" s="9"/>
      <c r="AU1428" s="9"/>
      <c r="AV1428" s="13"/>
      <c r="AW1428" s="13"/>
      <c r="AX1428" s="9"/>
      <c r="AY1428" s="9"/>
      <c r="AZ1428" s="9"/>
      <c r="BA1428" s="40">
        <v>6</v>
      </c>
      <c r="BB1428" s="33"/>
      <c r="BC1428" s="36"/>
      <c r="BD1428" s="12" t="s">
        <v>1771</v>
      </c>
    </row>
    <row r="1429" spans="1:56" s="12" customFormat="1" x14ac:dyDescent="0.2">
      <c r="A1429" s="9" t="str">
        <f>IF(Search!$C$5="","",IF(COUNTA(Inventory!$AP1429)=1,1,""))</f>
        <v/>
      </c>
      <c r="B1429" s="9" t="str">
        <f>IF(Search!$C$4="","",IF(ISNUMBER(SEARCH(Search!$C$4,$AR1429))=TRUE,1,""))</f>
        <v/>
      </c>
      <c r="C1429" s="9" t="str">
        <f>IF(Search!$C$6="x",IF(COUNTA($AQ1429)=1,1,"N"),IF(COUNTA($AQ1429)=1,"N",""))</f>
        <v/>
      </c>
      <c r="D1429" s="9" t="str">
        <f>IF(Search!$O$8="","",IF(ISNUMBER(SEARCH(Search!$O$8,$BD1429))=TRUE,1,""))</f>
        <v/>
      </c>
      <c r="E1429" s="9" t="str">
        <f>IF(Search!$C$7="","",IF(ISNUMBER(SEARCH(Search!$C$7,$AN1429))=TRUE,1,""))</f>
        <v/>
      </c>
      <c r="F1429" s="9" t="str">
        <f>IF(Search!$C$8="","",IF(ISNUMBER(SEARCH(Search!$C$8,$AO1429))=TRUE,1,""))</f>
        <v/>
      </c>
      <c r="G1429" s="9" t="str">
        <f>IF(Search!$F$4="","",IF(Inventory!$AJ1429&lt;Search!$F$4,"",1))</f>
        <v/>
      </c>
      <c r="H1429" s="9" t="str">
        <f>IF(Search!$F$5="","",IF(Inventory!$AJ1429&gt;Search!$F$5,"",1))</f>
        <v/>
      </c>
      <c r="I1429" s="9" t="str">
        <f>IF(Search!$F$7="","",IF(Search!$F$8="",IF(ISNUMBER(SEARCH(Search!$F$7,$AL1429))=TRUE,1,""),""))</f>
        <v/>
      </c>
      <c r="J1429" s="9" t="str">
        <f>IF($AL1429=Search!$F$8,1,"")</f>
        <v/>
      </c>
      <c r="K1429" s="9" t="str">
        <f>IF(Search!$I$4="","",IF(COUNTA($AS1429)=1,IF(Search!$I$4="N","N",1),""))</f>
        <v/>
      </c>
      <c r="L1429" s="9" t="str">
        <f>IF(Search!$I$5="","",IF($AS1429="RC",1,""))</f>
        <v/>
      </c>
      <c r="M1429" s="9" t="str">
        <f>IF(Search!$I$6="","",IF($AS1429="RCP",1,""))</f>
        <v/>
      </c>
      <c r="N1429" s="9" t="str">
        <f>IF(Search!$I$8="","",IF(COUNTA($AT1429)=1,IF(Search!$I$8="N","N",1),""))</f>
        <v/>
      </c>
      <c r="O1429" s="9" t="str">
        <f>IF(Search!$L$4="","",IF(COUNTA($AU1429)=1,IF(Search!$L$4="N","N",1),""))</f>
        <v/>
      </c>
      <c r="P1429" s="9" t="str">
        <f>IF(Search!$L$5="","",IF(ISNUMBER(SEARCH("Jersey",$AU1429))=TRUE,IF(Search!$L$5="N","N",1),""))</f>
        <v/>
      </c>
      <c r="Q1429" s="9" t="str">
        <f>IF(Search!$L$6="","",IF(ISNUMBER(SEARCH("Patch",$AU1429))=TRUE,IF(Search!$L$6="N","N",1),""))</f>
        <v/>
      </c>
      <c r="R1429" s="9" t="str">
        <f>IF(Search!$L$7="","",IF(ISNUMBER(SEARCH("Shield",$AU1429))=TRUE,IF(Search!$L$7="N","N",1),""))</f>
        <v/>
      </c>
      <c r="S1429" s="9" t="str">
        <f>IF(Search!$L$8="","",IF(ISNUMBER(SEARCH("Stick",$AU1429))=TRUE,IF(Search!$L$8="N","N",1),""))</f>
        <v/>
      </c>
      <c r="T1429" s="9" t="str">
        <f>IF(Search!$O$4="","",IF(COUNTA($AW1429)=1,IF(Search!$O$4="N","N",1),""))</f>
        <v/>
      </c>
      <c r="U1429" s="9" t="str">
        <f>IF(Search!$O$5="","",IF($AW1429="","",IF($AW1429&lt;Search!$O$5,"",1)))</f>
        <v/>
      </c>
      <c r="V1429" s="9" t="str">
        <f>IF(Search!$O$6="","",IF($AW1429="","",IF($AW1429&gt;Search!$O$6,"",1)))</f>
        <v/>
      </c>
      <c r="W1429" s="9" t="str">
        <f>IF(Search!$U$4="","",IF($AX1429="","",1))</f>
        <v/>
      </c>
      <c r="X1429" s="9" t="str">
        <f>IF(Search!$U$5="","",IF(ISNUMBER(SEARCH(Search!$U$5,$AX1429))=TRUE,IF(Search!$U$5="N","N",1),""))</f>
        <v/>
      </c>
      <c r="Y1429" s="9" t="str">
        <f>IF(Search!$U$6="","",IF($AY1429&lt;Search!$U$6,"",1))</f>
        <v/>
      </c>
      <c r="Z1429" s="9" t="str">
        <f>IF(Search!$R$4="","",IF(Inventory!$BA1429&lt;Search!$R$4,"",1))</f>
        <v/>
      </c>
      <c r="AA1429" s="9" t="str">
        <f>IF(Search!$R$5="","",IF($BA1429&gt;Search!$R$5,"",1))</f>
        <v/>
      </c>
      <c r="AB1429" s="9" t="str">
        <f>IF(Search!$R$6="","",IF($BB1429&lt;Search!$R$6,"",1))</f>
        <v/>
      </c>
      <c r="AC1429" s="9" t="str">
        <f>IF(Search!$R$7="","",IF($BB1429&lt;Search!$R$7,"",1))</f>
        <v/>
      </c>
      <c r="AD1429" s="45" t="str">
        <f>IF(COUNTIF($A1429:$AC1429,"n")&gt;0,"",IF(SUM($A1429:$AC1429)=COUNTA(Search!$C$4:$C$8,Search!$F$4:$F$8,Search!$I$4:$I$6,Search!$I$8,Search!$L$4:$L$8,Search!$O$4:$O$8,Search!$R$4:$R$7,Search!$U$4:$U$7)-COUNTIF(Search!$C$4:$U$7,"n"),1+LARGE($AD$1:AD1428,1),""))</f>
        <v/>
      </c>
      <c r="AE1429" s="45" t="str">
        <f t="shared" si="69"/>
        <v/>
      </c>
      <c r="AF1429" s="45" t="str">
        <f>IF(AD1429="","",COUNTIF($AE$1:$AE1428,$AE1429)+RANK($AE1429,$AE$2:$AE$10540,1))</f>
        <v/>
      </c>
      <c r="AG1429" s="45" t="str">
        <f t="shared" si="70"/>
        <v/>
      </c>
      <c r="AH1429" s="45" t="str">
        <f>IF($AD1429="","",COUNTIF($AG$1:$AG1428,$AG1429)+RANK($AG1429,$AG$1:$AG$10539,0))</f>
        <v/>
      </c>
      <c r="AI1429" s="10" t="str">
        <f t="shared" si="71"/>
        <v>2009-10 Upper Deck #234 Jesse Joensuu YG NYI RC   /   $6</v>
      </c>
      <c r="AJ1429" s="11">
        <v>2009</v>
      </c>
      <c r="AK1429" s="17">
        <v>10</v>
      </c>
      <c r="AL1429" s="12" t="s">
        <v>7</v>
      </c>
      <c r="AM1429" s="10">
        <v>234</v>
      </c>
      <c r="AN1429" s="12" t="s">
        <v>971</v>
      </c>
      <c r="AO1429" s="9" t="s">
        <v>1914</v>
      </c>
      <c r="AP1429" s="9"/>
      <c r="AQ1429" s="9"/>
      <c r="AR1429" s="14" t="s">
        <v>2481</v>
      </c>
      <c r="AS1429" s="9" t="s">
        <v>2</v>
      </c>
      <c r="AT1429" s="9"/>
      <c r="AU1429" s="9"/>
      <c r="AV1429" s="13"/>
      <c r="AW1429" s="13"/>
      <c r="AX1429" s="9"/>
      <c r="AY1429" s="9"/>
      <c r="AZ1429" s="9"/>
      <c r="BA1429" s="40">
        <v>6</v>
      </c>
      <c r="BB1429" s="33"/>
      <c r="BC1429" s="36"/>
      <c r="BD1429" s="12" t="s">
        <v>1771</v>
      </c>
    </row>
    <row r="1430" spans="1:56" s="12" customFormat="1" x14ac:dyDescent="0.2">
      <c r="A1430" s="9" t="str">
        <f>IF(Search!$C$5="","",IF(COUNTA(Inventory!$AP1430)=1,1,""))</f>
        <v/>
      </c>
      <c r="B1430" s="9" t="str">
        <f>IF(Search!$C$4="","",IF(ISNUMBER(SEARCH(Search!$C$4,$AR1430))=TRUE,1,""))</f>
        <v/>
      </c>
      <c r="C1430" s="9" t="str">
        <f>IF(Search!$C$6="x",IF(COUNTA($AQ1430)=1,1,"N"),IF(COUNTA($AQ1430)=1,"N",""))</f>
        <v/>
      </c>
      <c r="D1430" s="9" t="str">
        <f>IF(Search!$O$8="","",IF(ISNUMBER(SEARCH(Search!$O$8,$BD1430))=TRUE,1,""))</f>
        <v/>
      </c>
      <c r="E1430" s="9" t="str">
        <f>IF(Search!$C$7="","",IF(ISNUMBER(SEARCH(Search!$C$7,$AN1430))=TRUE,1,""))</f>
        <v/>
      </c>
      <c r="F1430" s="9" t="str">
        <f>IF(Search!$C$8="","",IF(ISNUMBER(SEARCH(Search!$C$8,$AO1430))=TRUE,1,""))</f>
        <v/>
      </c>
      <c r="G1430" s="9" t="str">
        <f>IF(Search!$F$4="","",IF(Inventory!$AJ1430&lt;Search!$F$4,"",1))</f>
        <v/>
      </c>
      <c r="H1430" s="9" t="str">
        <f>IF(Search!$F$5="","",IF(Inventory!$AJ1430&gt;Search!$F$5,"",1))</f>
        <v/>
      </c>
      <c r="I1430" s="9" t="str">
        <f>IF(Search!$F$7="","",IF(Search!$F$8="",IF(ISNUMBER(SEARCH(Search!$F$7,$AL1430))=TRUE,1,""),""))</f>
        <v/>
      </c>
      <c r="J1430" s="9" t="str">
        <f>IF($AL1430=Search!$F$8,1,"")</f>
        <v/>
      </c>
      <c r="K1430" s="9" t="str">
        <f>IF(Search!$I$4="","",IF(COUNTA($AS1430)=1,IF(Search!$I$4="N","N",1),""))</f>
        <v/>
      </c>
      <c r="L1430" s="9" t="str">
        <f>IF(Search!$I$5="","",IF($AS1430="RC",1,""))</f>
        <v/>
      </c>
      <c r="M1430" s="9" t="str">
        <f>IF(Search!$I$6="","",IF($AS1430="RCP",1,""))</f>
        <v/>
      </c>
      <c r="N1430" s="9" t="str">
        <f>IF(Search!$I$8="","",IF(COUNTA($AT1430)=1,IF(Search!$I$8="N","N",1),""))</f>
        <v/>
      </c>
      <c r="O1430" s="9" t="str">
        <f>IF(Search!$L$4="","",IF(COUNTA($AU1430)=1,IF(Search!$L$4="N","N",1),""))</f>
        <v/>
      </c>
      <c r="P1430" s="9" t="str">
        <f>IF(Search!$L$5="","",IF(ISNUMBER(SEARCH("Jersey",$AU1430))=TRUE,IF(Search!$L$5="N","N",1),""))</f>
        <v/>
      </c>
      <c r="Q1430" s="9" t="str">
        <f>IF(Search!$L$6="","",IF(ISNUMBER(SEARCH("Patch",$AU1430))=TRUE,IF(Search!$L$6="N","N",1),""))</f>
        <v/>
      </c>
      <c r="R1430" s="9" t="str">
        <f>IF(Search!$L$7="","",IF(ISNUMBER(SEARCH("Shield",$AU1430))=TRUE,IF(Search!$L$7="N","N",1),""))</f>
        <v/>
      </c>
      <c r="S1430" s="9" t="str">
        <f>IF(Search!$L$8="","",IF(ISNUMBER(SEARCH("Stick",$AU1430))=TRUE,IF(Search!$L$8="N","N",1),""))</f>
        <v/>
      </c>
      <c r="T1430" s="9" t="str">
        <f>IF(Search!$O$4="","",IF(COUNTA($AW1430)=1,IF(Search!$O$4="N","N",1),""))</f>
        <v/>
      </c>
      <c r="U1430" s="9" t="str">
        <f>IF(Search!$O$5="","",IF($AW1430="","",IF($AW1430&lt;Search!$O$5,"",1)))</f>
        <v/>
      </c>
      <c r="V1430" s="9" t="str">
        <f>IF(Search!$O$6="","",IF($AW1430="","",IF($AW1430&gt;Search!$O$6,"",1)))</f>
        <v/>
      </c>
      <c r="W1430" s="9" t="str">
        <f>IF(Search!$U$4="","",IF($AX1430="","",1))</f>
        <v/>
      </c>
      <c r="X1430" s="9" t="str">
        <f>IF(Search!$U$5="","",IF(ISNUMBER(SEARCH(Search!$U$5,$AX1430))=TRUE,IF(Search!$U$5="N","N",1),""))</f>
        <v/>
      </c>
      <c r="Y1430" s="9" t="str">
        <f>IF(Search!$U$6="","",IF($AY1430&lt;Search!$U$6,"",1))</f>
        <v/>
      </c>
      <c r="Z1430" s="9" t="str">
        <f>IF(Search!$R$4="","",IF(Inventory!$BA1430&lt;Search!$R$4,"",1))</f>
        <v/>
      </c>
      <c r="AA1430" s="9" t="str">
        <f>IF(Search!$R$5="","",IF($BA1430&gt;Search!$R$5,"",1))</f>
        <v/>
      </c>
      <c r="AB1430" s="9" t="str">
        <f>IF(Search!$R$6="","",IF($BB1430&lt;Search!$R$6,"",1))</f>
        <v/>
      </c>
      <c r="AC1430" s="9" t="str">
        <f>IF(Search!$R$7="","",IF($BB1430&lt;Search!$R$7,"",1))</f>
        <v/>
      </c>
      <c r="AD1430" s="45" t="str">
        <f>IF(COUNTIF($A1430:$AC1430,"n")&gt;0,"",IF(SUM($A1430:$AC1430)=COUNTA(Search!$C$4:$C$8,Search!$F$4:$F$8,Search!$I$4:$I$6,Search!$I$8,Search!$L$4:$L$8,Search!$O$4:$O$8,Search!$R$4:$R$7,Search!$U$4:$U$7)-COUNTIF(Search!$C$4:$U$7,"n"),1+LARGE($AD$1:AD1429,1),""))</f>
        <v/>
      </c>
      <c r="AE1430" s="45" t="str">
        <f t="shared" si="69"/>
        <v/>
      </c>
      <c r="AF1430" s="45" t="str">
        <f>IF(AD1430="","",COUNTIF($AE$1:$AE1429,$AE1430)+RANK($AE1430,$AE$2:$AE$10540,1))</f>
        <v/>
      </c>
      <c r="AG1430" s="45" t="str">
        <f t="shared" si="70"/>
        <v/>
      </c>
      <c r="AH1430" s="45" t="str">
        <f>IF($AD1430="","",COUNTIF($AG$1:$AG1429,$AG1430)+RANK($AG1430,$AG$1:$AG$10539,0))</f>
        <v/>
      </c>
      <c r="AI1430" s="10" t="str">
        <f t="shared" si="71"/>
        <v>2009-10 Upper Deck #236 John Scott YG MIN RC   /   $8</v>
      </c>
      <c r="AJ1430" s="11">
        <v>2009</v>
      </c>
      <c r="AK1430" s="17">
        <v>10</v>
      </c>
      <c r="AL1430" s="12" t="s">
        <v>7</v>
      </c>
      <c r="AM1430" s="10">
        <v>236</v>
      </c>
      <c r="AN1430" s="12" t="s">
        <v>972</v>
      </c>
      <c r="AO1430" s="9" t="s">
        <v>1950</v>
      </c>
      <c r="AP1430" s="9"/>
      <c r="AQ1430" s="9"/>
      <c r="AR1430" s="14" t="s">
        <v>2481</v>
      </c>
      <c r="AS1430" s="9" t="s">
        <v>2</v>
      </c>
      <c r="AT1430" s="9"/>
      <c r="AU1430" s="9"/>
      <c r="AV1430" s="13"/>
      <c r="AW1430" s="13"/>
      <c r="AX1430" s="9"/>
      <c r="AY1430" s="9"/>
      <c r="AZ1430" s="9"/>
      <c r="BA1430" s="40">
        <v>8</v>
      </c>
      <c r="BB1430" s="33"/>
      <c r="BC1430" s="36"/>
      <c r="BD1430" s="12" t="s">
        <v>1771</v>
      </c>
    </row>
    <row r="1431" spans="1:56" s="12" customFormat="1" x14ac:dyDescent="0.2">
      <c r="A1431" s="9" t="str">
        <f>IF(Search!$C$5="","",IF(COUNTA(Inventory!$AP1431)=1,1,""))</f>
        <v/>
      </c>
      <c r="B1431" s="9" t="str">
        <f>IF(Search!$C$4="","",IF(ISNUMBER(SEARCH(Search!$C$4,$AR1431))=TRUE,1,""))</f>
        <v/>
      </c>
      <c r="C1431" s="9" t="str">
        <f>IF(Search!$C$6="x",IF(COUNTA($AQ1431)=1,1,"N"),IF(COUNTA($AQ1431)=1,"N",""))</f>
        <v/>
      </c>
      <c r="D1431" s="9" t="str">
        <f>IF(Search!$O$8="","",IF(ISNUMBER(SEARCH(Search!$O$8,$BD1431))=TRUE,1,""))</f>
        <v/>
      </c>
      <c r="E1431" s="9" t="str">
        <f>IF(Search!$C$7="","",IF(ISNUMBER(SEARCH(Search!$C$7,$AN1431))=TRUE,1,""))</f>
        <v/>
      </c>
      <c r="F1431" s="9" t="str">
        <f>IF(Search!$C$8="","",IF(ISNUMBER(SEARCH(Search!$C$8,$AO1431))=TRUE,1,""))</f>
        <v/>
      </c>
      <c r="G1431" s="9" t="str">
        <f>IF(Search!$F$4="","",IF(Inventory!$AJ1431&lt;Search!$F$4,"",1))</f>
        <v/>
      </c>
      <c r="H1431" s="9" t="str">
        <f>IF(Search!$F$5="","",IF(Inventory!$AJ1431&gt;Search!$F$5,"",1))</f>
        <v/>
      </c>
      <c r="I1431" s="9" t="str">
        <f>IF(Search!$F$7="","",IF(Search!$F$8="",IF(ISNUMBER(SEARCH(Search!$F$7,$AL1431))=TRUE,1,""),""))</f>
        <v/>
      </c>
      <c r="J1431" s="9" t="str">
        <f>IF($AL1431=Search!$F$8,1,"")</f>
        <v/>
      </c>
      <c r="K1431" s="9" t="str">
        <f>IF(Search!$I$4="","",IF(COUNTA($AS1431)=1,IF(Search!$I$4="N","N",1),""))</f>
        <v/>
      </c>
      <c r="L1431" s="9" t="str">
        <f>IF(Search!$I$5="","",IF($AS1431="RC",1,""))</f>
        <v/>
      </c>
      <c r="M1431" s="9" t="str">
        <f>IF(Search!$I$6="","",IF($AS1431="RCP",1,""))</f>
        <v/>
      </c>
      <c r="N1431" s="9" t="str">
        <f>IF(Search!$I$8="","",IF(COUNTA($AT1431)=1,IF(Search!$I$8="N","N",1),""))</f>
        <v/>
      </c>
      <c r="O1431" s="9" t="str">
        <f>IF(Search!$L$4="","",IF(COUNTA($AU1431)=1,IF(Search!$L$4="N","N",1),""))</f>
        <v/>
      </c>
      <c r="P1431" s="9" t="str">
        <f>IF(Search!$L$5="","",IF(ISNUMBER(SEARCH("Jersey",$AU1431))=TRUE,IF(Search!$L$5="N","N",1),""))</f>
        <v/>
      </c>
      <c r="Q1431" s="9" t="str">
        <f>IF(Search!$L$6="","",IF(ISNUMBER(SEARCH("Patch",$AU1431))=TRUE,IF(Search!$L$6="N","N",1),""))</f>
        <v/>
      </c>
      <c r="R1431" s="9" t="str">
        <f>IF(Search!$L$7="","",IF(ISNUMBER(SEARCH("Shield",$AU1431))=TRUE,IF(Search!$L$7="N","N",1),""))</f>
        <v/>
      </c>
      <c r="S1431" s="9" t="str">
        <f>IF(Search!$L$8="","",IF(ISNUMBER(SEARCH("Stick",$AU1431))=TRUE,IF(Search!$L$8="N","N",1),""))</f>
        <v/>
      </c>
      <c r="T1431" s="9" t="str">
        <f>IF(Search!$O$4="","",IF(COUNTA($AW1431)=1,IF(Search!$O$4="N","N",1),""))</f>
        <v/>
      </c>
      <c r="U1431" s="9" t="str">
        <f>IF(Search!$O$5="","",IF($AW1431="","",IF($AW1431&lt;Search!$O$5,"",1)))</f>
        <v/>
      </c>
      <c r="V1431" s="9" t="str">
        <f>IF(Search!$O$6="","",IF($AW1431="","",IF($AW1431&gt;Search!$O$6,"",1)))</f>
        <v/>
      </c>
      <c r="W1431" s="9" t="str">
        <f>IF(Search!$U$4="","",IF($AX1431="","",1))</f>
        <v/>
      </c>
      <c r="X1431" s="9" t="str">
        <f>IF(Search!$U$5="","",IF(ISNUMBER(SEARCH(Search!$U$5,$AX1431))=TRUE,IF(Search!$U$5="N","N",1),""))</f>
        <v/>
      </c>
      <c r="Y1431" s="9" t="str">
        <f>IF(Search!$U$6="","",IF($AY1431&lt;Search!$U$6,"",1))</f>
        <v/>
      </c>
      <c r="Z1431" s="9" t="str">
        <f>IF(Search!$R$4="","",IF(Inventory!$BA1431&lt;Search!$R$4,"",1))</f>
        <v/>
      </c>
      <c r="AA1431" s="9" t="str">
        <f>IF(Search!$R$5="","",IF($BA1431&gt;Search!$R$5,"",1))</f>
        <v/>
      </c>
      <c r="AB1431" s="9" t="str">
        <f>IF(Search!$R$6="","",IF($BB1431&lt;Search!$R$6,"",1))</f>
        <v/>
      </c>
      <c r="AC1431" s="9" t="str">
        <f>IF(Search!$R$7="","",IF($BB1431&lt;Search!$R$7,"",1))</f>
        <v/>
      </c>
      <c r="AD1431" s="45" t="str">
        <f>IF(COUNTIF($A1431:$AC1431,"n")&gt;0,"",IF(SUM($A1431:$AC1431)=COUNTA(Search!$C$4:$C$8,Search!$F$4:$F$8,Search!$I$4:$I$6,Search!$I$8,Search!$L$4:$L$8,Search!$O$4:$O$8,Search!$R$4:$R$7,Search!$U$4:$U$7)-COUNTIF(Search!$C$4:$U$7,"n"),1+LARGE($AD$1:AD1430,1),""))</f>
        <v/>
      </c>
      <c r="AE1431" s="45" t="str">
        <f t="shared" si="69"/>
        <v/>
      </c>
      <c r="AF1431" s="45" t="str">
        <f>IF(AD1431="","",COUNTIF($AE$1:$AE1430,$AE1431)+RANK($AE1431,$AE$2:$AE$10540,1))</f>
        <v/>
      </c>
      <c r="AG1431" s="45" t="str">
        <f t="shared" si="70"/>
        <v/>
      </c>
      <c r="AH1431" s="45" t="str">
        <f>IF($AD1431="","",COUNTIF($AG$1:$AG1430,$AG1431)+RANK($AG1431,$AG$1:$AG$10539,0))</f>
        <v/>
      </c>
      <c r="AI1431" s="10" t="str">
        <f t="shared" si="71"/>
        <v>2009-10 Upper Deck #238 Teemu Laakso YG NAS RC   /   $5</v>
      </c>
      <c r="AJ1431" s="11">
        <v>2009</v>
      </c>
      <c r="AK1431" s="17">
        <v>10</v>
      </c>
      <c r="AL1431" s="12" t="s">
        <v>7</v>
      </c>
      <c r="AM1431" s="10">
        <v>238</v>
      </c>
      <c r="AN1431" s="12" t="s">
        <v>973</v>
      </c>
      <c r="AO1431" s="9" t="s">
        <v>1948</v>
      </c>
      <c r="AP1431" s="9"/>
      <c r="AQ1431" s="9"/>
      <c r="AR1431" s="14" t="s">
        <v>2481</v>
      </c>
      <c r="AS1431" s="9" t="s">
        <v>2</v>
      </c>
      <c r="AT1431" s="9"/>
      <c r="AU1431" s="9"/>
      <c r="AV1431" s="13"/>
      <c r="AW1431" s="13"/>
      <c r="AX1431" s="9"/>
      <c r="AY1431" s="9"/>
      <c r="AZ1431" s="9"/>
      <c r="BA1431" s="40">
        <v>5</v>
      </c>
      <c r="BB1431" s="33"/>
      <c r="BC1431" s="36"/>
      <c r="BD1431" s="12" t="s">
        <v>1771</v>
      </c>
    </row>
    <row r="1432" spans="1:56" s="12" customFormat="1" x14ac:dyDescent="0.2">
      <c r="A1432" s="9" t="str">
        <f>IF(Search!$C$5="","",IF(COUNTA(Inventory!$AP1432)=1,1,""))</f>
        <v/>
      </c>
      <c r="B1432" s="9" t="str">
        <f>IF(Search!$C$4="","",IF(ISNUMBER(SEARCH(Search!$C$4,$AR1432))=TRUE,1,""))</f>
        <v/>
      </c>
      <c r="C1432" s="9" t="str">
        <f>IF(Search!$C$6="x",IF(COUNTA($AQ1432)=1,1,"N"),IF(COUNTA($AQ1432)=1,"N",""))</f>
        <v/>
      </c>
      <c r="D1432" s="9" t="str">
        <f>IF(Search!$O$8="","",IF(ISNUMBER(SEARCH(Search!$O$8,$BD1432))=TRUE,1,""))</f>
        <v/>
      </c>
      <c r="E1432" s="9" t="str">
        <f>IF(Search!$C$7="","",IF(ISNUMBER(SEARCH(Search!$C$7,$AN1432))=TRUE,1,""))</f>
        <v/>
      </c>
      <c r="F1432" s="9" t="str">
        <f>IF(Search!$C$8="","",IF(ISNUMBER(SEARCH(Search!$C$8,$AO1432))=TRUE,1,""))</f>
        <v/>
      </c>
      <c r="G1432" s="9" t="str">
        <f>IF(Search!$F$4="","",IF(Inventory!$AJ1432&lt;Search!$F$4,"",1))</f>
        <v/>
      </c>
      <c r="H1432" s="9" t="str">
        <f>IF(Search!$F$5="","",IF(Inventory!$AJ1432&gt;Search!$F$5,"",1))</f>
        <v/>
      </c>
      <c r="I1432" s="9" t="str">
        <f>IF(Search!$F$7="","",IF(Search!$F$8="",IF(ISNUMBER(SEARCH(Search!$F$7,$AL1432))=TRUE,1,""),""))</f>
        <v/>
      </c>
      <c r="J1432" s="9" t="str">
        <f>IF($AL1432=Search!$F$8,1,"")</f>
        <v/>
      </c>
      <c r="K1432" s="9" t="str">
        <f>IF(Search!$I$4="","",IF(COUNTA($AS1432)=1,IF(Search!$I$4="N","N",1),""))</f>
        <v/>
      </c>
      <c r="L1432" s="9" t="str">
        <f>IF(Search!$I$5="","",IF($AS1432="RC",1,""))</f>
        <v/>
      </c>
      <c r="M1432" s="9" t="str">
        <f>IF(Search!$I$6="","",IF($AS1432="RCP",1,""))</f>
        <v/>
      </c>
      <c r="N1432" s="9" t="str">
        <f>IF(Search!$I$8="","",IF(COUNTA($AT1432)=1,IF(Search!$I$8="N","N",1),""))</f>
        <v/>
      </c>
      <c r="O1432" s="9" t="str">
        <f>IF(Search!$L$4="","",IF(COUNTA($AU1432)=1,IF(Search!$L$4="N","N",1),""))</f>
        <v/>
      </c>
      <c r="P1432" s="9" t="str">
        <f>IF(Search!$L$5="","",IF(ISNUMBER(SEARCH("Jersey",$AU1432))=TRUE,IF(Search!$L$5="N","N",1),""))</f>
        <v/>
      </c>
      <c r="Q1432" s="9" t="str">
        <f>IF(Search!$L$6="","",IF(ISNUMBER(SEARCH("Patch",$AU1432))=TRUE,IF(Search!$L$6="N","N",1),""))</f>
        <v/>
      </c>
      <c r="R1432" s="9" t="str">
        <f>IF(Search!$L$7="","",IF(ISNUMBER(SEARCH("Shield",$AU1432))=TRUE,IF(Search!$L$7="N","N",1),""))</f>
        <v/>
      </c>
      <c r="S1432" s="9" t="str">
        <f>IF(Search!$L$8="","",IF(ISNUMBER(SEARCH("Stick",$AU1432))=TRUE,IF(Search!$L$8="N","N",1),""))</f>
        <v/>
      </c>
      <c r="T1432" s="9" t="str">
        <f>IF(Search!$O$4="","",IF(COUNTA($AW1432)=1,IF(Search!$O$4="N","N",1),""))</f>
        <v/>
      </c>
      <c r="U1432" s="9" t="str">
        <f>IF(Search!$O$5="","",IF($AW1432="","",IF($AW1432&lt;Search!$O$5,"",1)))</f>
        <v/>
      </c>
      <c r="V1432" s="9" t="str">
        <f>IF(Search!$O$6="","",IF($AW1432="","",IF($AW1432&gt;Search!$O$6,"",1)))</f>
        <v/>
      </c>
      <c r="W1432" s="9" t="str">
        <f>IF(Search!$U$4="","",IF($AX1432="","",1))</f>
        <v/>
      </c>
      <c r="X1432" s="9" t="str">
        <f>IF(Search!$U$5="","",IF(ISNUMBER(SEARCH(Search!$U$5,$AX1432))=TRUE,IF(Search!$U$5="N","N",1),""))</f>
        <v/>
      </c>
      <c r="Y1432" s="9" t="str">
        <f>IF(Search!$U$6="","",IF($AY1432&lt;Search!$U$6,"",1))</f>
        <v/>
      </c>
      <c r="Z1432" s="9" t="str">
        <f>IF(Search!$R$4="","",IF(Inventory!$BA1432&lt;Search!$R$4,"",1))</f>
        <v/>
      </c>
      <c r="AA1432" s="9" t="str">
        <f>IF(Search!$R$5="","",IF($BA1432&gt;Search!$R$5,"",1))</f>
        <v/>
      </c>
      <c r="AB1432" s="9" t="str">
        <f>IF(Search!$R$6="","",IF($BB1432&lt;Search!$R$6,"",1))</f>
        <v/>
      </c>
      <c r="AC1432" s="9" t="str">
        <f>IF(Search!$R$7="","",IF($BB1432&lt;Search!$R$7,"",1))</f>
        <v/>
      </c>
      <c r="AD1432" s="45" t="str">
        <f>IF(COUNTIF($A1432:$AC1432,"n")&gt;0,"",IF(SUM($A1432:$AC1432)=COUNTA(Search!$C$4:$C$8,Search!$F$4:$F$8,Search!$I$4:$I$6,Search!$I$8,Search!$L$4:$L$8,Search!$O$4:$O$8,Search!$R$4:$R$7,Search!$U$4:$U$7)-COUNTIF(Search!$C$4:$U$7,"n"),1+LARGE($AD$1:AD1431,1),""))</f>
        <v/>
      </c>
      <c r="AE1432" s="45" t="str">
        <f t="shared" si="69"/>
        <v/>
      </c>
      <c r="AF1432" s="45" t="str">
        <f>IF(AD1432="","",COUNTIF($AE$1:$AE1431,$AE1432)+RANK($AE1432,$AE$2:$AE$10540,1))</f>
        <v/>
      </c>
      <c r="AG1432" s="45" t="str">
        <f t="shared" si="70"/>
        <v/>
      </c>
      <c r="AH1432" s="45" t="str">
        <f>IF($AD1432="","",COUNTIF($AG$1:$AG1431,$AG1432)+RANK($AG1432,$AG$1:$AG$10539,0))</f>
        <v/>
      </c>
      <c r="AI1432" s="10" t="str">
        <f t="shared" si="71"/>
        <v>2009-10 Upper Deck #240 Matt Beleskey YG ANA RC   /   $10</v>
      </c>
      <c r="AJ1432" s="11">
        <v>2009</v>
      </c>
      <c r="AK1432" s="17">
        <v>10</v>
      </c>
      <c r="AL1432" s="12" t="s">
        <v>7</v>
      </c>
      <c r="AM1432" s="10">
        <v>240</v>
      </c>
      <c r="AN1432" s="12" t="s">
        <v>974</v>
      </c>
      <c r="AO1432" s="9" t="s">
        <v>1915</v>
      </c>
      <c r="AP1432" s="9"/>
      <c r="AQ1432" s="9"/>
      <c r="AR1432" s="14" t="s">
        <v>2481</v>
      </c>
      <c r="AS1432" s="9" t="s">
        <v>2</v>
      </c>
      <c r="AT1432" s="9"/>
      <c r="AU1432" s="9"/>
      <c r="AV1432" s="13"/>
      <c r="AW1432" s="13"/>
      <c r="AX1432" s="9"/>
      <c r="AY1432" s="9"/>
      <c r="AZ1432" s="9"/>
      <c r="BA1432" s="40">
        <v>10</v>
      </c>
      <c r="BB1432" s="33"/>
      <c r="BC1432" s="36"/>
      <c r="BD1432" s="12" t="s">
        <v>1771</v>
      </c>
    </row>
    <row r="1433" spans="1:56" s="12" customFormat="1" x14ac:dyDescent="0.2">
      <c r="A1433" s="9" t="str">
        <f>IF(Search!$C$5="","",IF(COUNTA(Inventory!$AP1433)=1,1,""))</f>
        <v/>
      </c>
      <c r="B1433" s="9" t="str">
        <f>IF(Search!$C$4="","",IF(ISNUMBER(SEARCH(Search!$C$4,$AR1433))=TRUE,1,""))</f>
        <v/>
      </c>
      <c r="C1433" s="9" t="str">
        <f>IF(Search!$C$6="x",IF(COUNTA($AQ1433)=1,1,"N"),IF(COUNTA($AQ1433)=1,"N",""))</f>
        <v/>
      </c>
      <c r="D1433" s="9" t="str">
        <f>IF(Search!$O$8="","",IF(ISNUMBER(SEARCH(Search!$O$8,$BD1433))=TRUE,1,""))</f>
        <v/>
      </c>
      <c r="E1433" s="9" t="str">
        <f>IF(Search!$C$7="","",IF(ISNUMBER(SEARCH(Search!$C$7,$AN1433))=TRUE,1,""))</f>
        <v/>
      </c>
      <c r="F1433" s="9" t="str">
        <f>IF(Search!$C$8="","",IF(ISNUMBER(SEARCH(Search!$C$8,$AO1433))=TRUE,1,""))</f>
        <v/>
      </c>
      <c r="G1433" s="9" t="str">
        <f>IF(Search!$F$4="","",IF(Inventory!$AJ1433&lt;Search!$F$4,"",1))</f>
        <v/>
      </c>
      <c r="H1433" s="9" t="str">
        <f>IF(Search!$F$5="","",IF(Inventory!$AJ1433&gt;Search!$F$5,"",1))</f>
        <v/>
      </c>
      <c r="I1433" s="9" t="str">
        <f>IF(Search!$F$7="","",IF(Search!$F$8="",IF(ISNUMBER(SEARCH(Search!$F$7,$AL1433))=TRUE,1,""),""))</f>
        <v/>
      </c>
      <c r="J1433" s="9" t="str">
        <f>IF($AL1433=Search!$F$8,1,"")</f>
        <v/>
      </c>
      <c r="K1433" s="9" t="str">
        <f>IF(Search!$I$4="","",IF(COUNTA($AS1433)=1,IF(Search!$I$4="N","N",1),""))</f>
        <v/>
      </c>
      <c r="L1433" s="9" t="str">
        <f>IF(Search!$I$5="","",IF($AS1433="RC",1,""))</f>
        <v/>
      </c>
      <c r="M1433" s="9" t="str">
        <f>IF(Search!$I$6="","",IF($AS1433="RCP",1,""))</f>
        <v/>
      </c>
      <c r="N1433" s="9" t="str">
        <f>IF(Search!$I$8="","",IF(COUNTA($AT1433)=1,IF(Search!$I$8="N","N",1),""))</f>
        <v/>
      </c>
      <c r="O1433" s="9" t="str">
        <f>IF(Search!$L$4="","",IF(COUNTA($AU1433)=1,IF(Search!$L$4="N","N",1),""))</f>
        <v/>
      </c>
      <c r="P1433" s="9" t="str">
        <f>IF(Search!$L$5="","",IF(ISNUMBER(SEARCH("Jersey",$AU1433))=TRUE,IF(Search!$L$5="N","N",1),""))</f>
        <v/>
      </c>
      <c r="Q1433" s="9" t="str">
        <f>IF(Search!$L$6="","",IF(ISNUMBER(SEARCH("Patch",$AU1433))=TRUE,IF(Search!$L$6="N","N",1),""))</f>
        <v/>
      </c>
      <c r="R1433" s="9" t="str">
        <f>IF(Search!$L$7="","",IF(ISNUMBER(SEARCH("Shield",$AU1433))=TRUE,IF(Search!$L$7="N","N",1),""))</f>
        <v/>
      </c>
      <c r="S1433" s="9" t="str">
        <f>IF(Search!$L$8="","",IF(ISNUMBER(SEARCH("Stick",$AU1433))=TRUE,IF(Search!$L$8="N","N",1),""))</f>
        <v/>
      </c>
      <c r="T1433" s="9" t="str">
        <f>IF(Search!$O$4="","",IF(COUNTA($AW1433)=1,IF(Search!$O$4="N","N",1),""))</f>
        <v/>
      </c>
      <c r="U1433" s="9" t="str">
        <f>IF(Search!$O$5="","",IF($AW1433="","",IF($AW1433&lt;Search!$O$5,"",1)))</f>
        <v/>
      </c>
      <c r="V1433" s="9" t="str">
        <f>IF(Search!$O$6="","",IF($AW1433="","",IF($AW1433&gt;Search!$O$6,"",1)))</f>
        <v/>
      </c>
      <c r="W1433" s="9" t="str">
        <f>IF(Search!$U$4="","",IF($AX1433="","",1))</f>
        <v/>
      </c>
      <c r="X1433" s="9" t="str">
        <f>IF(Search!$U$5="","",IF(ISNUMBER(SEARCH(Search!$U$5,$AX1433))=TRUE,IF(Search!$U$5="N","N",1),""))</f>
        <v/>
      </c>
      <c r="Y1433" s="9" t="str">
        <f>IF(Search!$U$6="","",IF($AY1433&lt;Search!$U$6,"",1))</f>
        <v/>
      </c>
      <c r="Z1433" s="9" t="str">
        <f>IF(Search!$R$4="","",IF(Inventory!$BA1433&lt;Search!$R$4,"",1))</f>
        <v/>
      </c>
      <c r="AA1433" s="9" t="str">
        <f>IF(Search!$R$5="","",IF($BA1433&gt;Search!$R$5,"",1))</f>
        <v/>
      </c>
      <c r="AB1433" s="9" t="str">
        <f>IF(Search!$R$6="","",IF($BB1433&lt;Search!$R$6,"",1))</f>
        <v/>
      </c>
      <c r="AC1433" s="9" t="str">
        <f>IF(Search!$R$7="","",IF($BB1433&lt;Search!$R$7,"",1))</f>
        <v/>
      </c>
      <c r="AD1433" s="45" t="str">
        <f>IF(COUNTIF($A1433:$AC1433,"n")&gt;0,"",IF(SUM($A1433:$AC1433)=COUNTA(Search!$C$4:$C$8,Search!$F$4:$F$8,Search!$I$4:$I$6,Search!$I$8,Search!$L$4:$L$8,Search!$O$4:$O$8,Search!$R$4:$R$7,Search!$U$4:$U$7)-COUNTIF(Search!$C$4:$U$7,"n"),1+LARGE($AD$1:AD1432,1),""))</f>
        <v/>
      </c>
      <c r="AE1433" s="45" t="str">
        <f t="shared" si="69"/>
        <v/>
      </c>
      <c r="AF1433" s="45" t="str">
        <f>IF(AD1433="","",COUNTIF($AE$1:$AE1432,$AE1433)+RANK($AE1433,$AE$2:$AE$10540,1))</f>
        <v/>
      </c>
      <c r="AG1433" s="45" t="str">
        <f t="shared" si="70"/>
        <v/>
      </c>
      <c r="AH1433" s="45" t="str">
        <f>IF($AD1433="","",COUNTIF($AG$1:$AG1432,$AG1433)+RANK($AG1433,$AG$1:$AG$10539,0))</f>
        <v/>
      </c>
      <c r="AI1433" s="10" t="str">
        <f t="shared" si="71"/>
        <v>2009-10 Upper Deck #241 T.J. Galiardi YG COL RC   /   $8</v>
      </c>
      <c r="AJ1433" s="11">
        <v>2009</v>
      </c>
      <c r="AK1433" s="17">
        <v>10</v>
      </c>
      <c r="AL1433" s="12" t="s">
        <v>7</v>
      </c>
      <c r="AM1433" s="10">
        <v>241</v>
      </c>
      <c r="AN1433" s="12" t="s">
        <v>975</v>
      </c>
      <c r="AO1433" s="9" t="s">
        <v>1952</v>
      </c>
      <c r="AP1433" s="9"/>
      <c r="AQ1433" s="9"/>
      <c r="AR1433" s="14" t="s">
        <v>2481</v>
      </c>
      <c r="AS1433" s="9" t="s">
        <v>2</v>
      </c>
      <c r="AT1433" s="9"/>
      <c r="AU1433" s="9"/>
      <c r="AV1433" s="13"/>
      <c r="AW1433" s="13"/>
      <c r="AX1433" s="9"/>
      <c r="AY1433" s="9"/>
      <c r="AZ1433" s="9"/>
      <c r="BA1433" s="40">
        <v>8</v>
      </c>
      <c r="BB1433" s="33"/>
      <c r="BC1433" s="36"/>
      <c r="BD1433" s="12" t="s">
        <v>1771</v>
      </c>
    </row>
    <row r="1434" spans="1:56" s="12" customFormat="1" x14ac:dyDescent="0.2">
      <c r="A1434" s="9" t="str">
        <f>IF(Search!$C$5="","",IF(COUNTA(Inventory!$AP1434)=1,1,""))</f>
        <v/>
      </c>
      <c r="B1434" s="9" t="str">
        <f>IF(Search!$C$4="","",IF(ISNUMBER(SEARCH(Search!$C$4,$AR1434))=TRUE,1,""))</f>
        <v/>
      </c>
      <c r="C1434" s="9" t="str">
        <f>IF(Search!$C$6="x",IF(COUNTA($AQ1434)=1,1,"N"),IF(COUNTA($AQ1434)=1,"N",""))</f>
        <v/>
      </c>
      <c r="D1434" s="9" t="str">
        <f>IF(Search!$O$8="","",IF(ISNUMBER(SEARCH(Search!$O$8,$BD1434))=TRUE,1,""))</f>
        <v/>
      </c>
      <c r="E1434" s="9" t="str">
        <f>IF(Search!$C$7="","",IF(ISNUMBER(SEARCH(Search!$C$7,$AN1434))=TRUE,1,""))</f>
        <v/>
      </c>
      <c r="F1434" s="9" t="str">
        <f>IF(Search!$C$8="","",IF(ISNUMBER(SEARCH(Search!$C$8,$AO1434))=TRUE,1,""))</f>
        <v/>
      </c>
      <c r="G1434" s="9" t="str">
        <f>IF(Search!$F$4="","",IF(Inventory!$AJ1434&lt;Search!$F$4,"",1))</f>
        <v/>
      </c>
      <c r="H1434" s="9" t="str">
        <f>IF(Search!$F$5="","",IF(Inventory!$AJ1434&gt;Search!$F$5,"",1))</f>
        <v/>
      </c>
      <c r="I1434" s="9" t="str">
        <f>IF(Search!$F$7="","",IF(Search!$F$8="",IF(ISNUMBER(SEARCH(Search!$F$7,$AL1434))=TRUE,1,""),""))</f>
        <v/>
      </c>
      <c r="J1434" s="9" t="str">
        <f>IF($AL1434=Search!$F$8,1,"")</f>
        <v/>
      </c>
      <c r="K1434" s="9" t="str">
        <f>IF(Search!$I$4="","",IF(COUNTA($AS1434)=1,IF(Search!$I$4="N","N",1),""))</f>
        <v/>
      </c>
      <c r="L1434" s="9" t="str">
        <f>IF(Search!$I$5="","",IF($AS1434="RC",1,""))</f>
        <v/>
      </c>
      <c r="M1434" s="9" t="str">
        <f>IF(Search!$I$6="","",IF($AS1434="RCP",1,""))</f>
        <v/>
      </c>
      <c r="N1434" s="9" t="str">
        <f>IF(Search!$I$8="","",IF(COUNTA($AT1434)=1,IF(Search!$I$8="N","N",1),""))</f>
        <v/>
      </c>
      <c r="O1434" s="9" t="str">
        <f>IF(Search!$L$4="","",IF(COUNTA($AU1434)=1,IF(Search!$L$4="N","N",1),""))</f>
        <v/>
      </c>
      <c r="P1434" s="9" t="str">
        <f>IF(Search!$L$5="","",IF(ISNUMBER(SEARCH("Jersey",$AU1434))=TRUE,IF(Search!$L$5="N","N",1),""))</f>
        <v/>
      </c>
      <c r="Q1434" s="9" t="str">
        <f>IF(Search!$L$6="","",IF(ISNUMBER(SEARCH("Patch",$AU1434))=TRUE,IF(Search!$L$6="N","N",1),""))</f>
        <v/>
      </c>
      <c r="R1434" s="9" t="str">
        <f>IF(Search!$L$7="","",IF(ISNUMBER(SEARCH("Shield",$AU1434))=TRUE,IF(Search!$L$7="N","N",1),""))</f>
        <v/>
      </c>
      <c r="S1434" s="9" t="str">
        <f>IF(Search!$L$8="","",IF(ISNUMBER(SEARCH("Stick",$AU1434))=TRUE,IF(Search!$L$8="N","N",1),""))</f>
        <v/>
      </c>
      <c r="T1434" s="9" t="str">
        <f>IF(Search!$O$4="","",IF(COUNTA($AW1434)=1,IF(Search!$O$4="N","N",1),""))</f>
        <v/>
      </c>
      <c r="U1434" s="9" t="str">
        <f>IF(Search!$O$5="","",IF($AW1434="","",IF($AW1434&lt;Search!$O$5,"",1)))</f>
        <v/>
      </c>
      <c r="V1434" s="9" t="str">
        <f>IF(Search!$O$6="","",IF($AW1434="","",IF($AW1434&gt;Search!$O$6,"",1)))</f>
        <v/>
      </c>
      <c r="W1434" s="9" t="str">
        <f>IF(Search!$U$4="","",IF($AX1434="","",1))</f>
        <v/>
      </c>
      <c r="X1434" s="9" t="str">
        <f>IF(Search!$U$5="","",IF(ISNUMBER(SEARCH(Search!$U$5,$AX1434))=TRUE,IF(Search!$U$5="N","N",1),""))</f>
        <v/>
      </c>
      <c r="Y1434" s="9" t="str">
        <f>IF(Search!$U$6="","",IF($AY1434&lt;Search!$U$6,"",1))</f>
        <v/>
      </c>
      <c r="Z1434" s="9" t="str">
        <f>IF(Search!$R$4="","",IF(Inventory!$BA1434&lt;Search!$R$4,"",1))</f>
        <v/>
      </c>
      <c r="AA1434" s="9" t="str">
        <f>IF(Search!$R$5="","",IF($BA1434&gt;Search!$R$5,"",1))</f>
        <v/>
      </c>
      <c r="AB1434" s="9" t="str">
        <f>IF(Search!$R$6="","",IF($BB1434&lt;Search!$R$6,"",1))</f>
        <v/>
      </c>
      <c r="AC1434" s="9" t="str">
        <f>IF(Search!$R$7="","",IF($BB1434&lt;Search!$R$7,"",1))</f>
        <v/>
      </c>
      <c r="AD1434" s="45" t="str">
        <f>IF(COUNTIF($A1434:$AC1434,"n")&gt;0,"",IF(SUM($A1434:$AC1434)=COUNTA(Search!$C$4:$C$8,Search!$F$4:$F$8,Search!$I$4:$I$6,Search!$I$8,Search!$L$4:$L$8,Search!$O$4:$O$8,Search!$R$4:$R$7,Search!$U$4:$U$7)-COUNTIF(Search!$C$4:$U$7,"n"),1+LARGE($AD$1:AD1433,1),""))</f>
        <v/>
      </c>
      <c r="AE1434" s="45" t="str">
        <f t="shared" si="69"/>
        <v/>
      </c>
      <c r="AF1434" s="45" t="str">
        <f>IF(AD1434="","",COUNTIF($AE$1:$AE1433,$AE1434)+RANK($AE1434,$AE$2:$AE$10540,1))</f>
        <v/>
      </c>
      <c r="AG1434" s="45" t="str">
        <f t="shared" si="70"/>
        <v/>
      </c>
      <c r="AH1434" s="45" t="str">
        <f>IF($AD1434="","",COUNTIF($AG$1:$AG1433,$AG1434)+RANK($AG1434,$AG$1:$AG$10539,0))</f>
        <v/>
      </c>
      <c r="AI1434" s="10" t="str">
        <f t="shared" si="71"/>
        <v>2009-10 Upper Deck #242 Kris Chucko YG CGY RC   /   $6</v>
      </c>
      <c r="AJ1434" s="11">
        <v>2009</v>
      </c>
      <c r="AK1434" s="17">
        <v>10</v>
      </c>
      <c r="AL1434" s="12" t="s">
        <v>7</v>
      </c>
      <c r="AM1434" s="10">
        <v>242</v>
      </c>
      <c r="AN1434" s="12" t="s">
        <v>976</v>
      </c>
      <c r="AO1434" s="9" t="s">
        <v>1910</v>
      </c>
      <c r="AP1434" s="9"/>
      <c r="AQ1434" s="9"/>
      <c r="AR1434" s="14" t="s">
        <v>2481</v>
      </c>
      <c r="AS1434" s="9" t="s">
        <v>2</v>
      </c>
      <c r="AT1434" s="9"/>
      <c r="AU1434" s="9"/>
      <c r="AV1434" s="13"/>
      <c r="AW1434" s="13"/>
      <c r="AX1434" s="9"/>
      <c r="AY1434" s="9"/>
      <c r="AZ1434" s="9"/>
      <c r="BA1434" s="40">
        <v>6</v>
      </c>
      <c r="BB1434" s="33"/>
      <c r="BC1434" s="36"/>
      <c r="BD1434" s="12" t="s">
        <v>1771</v>
      </c>
    </row>
    <row r="1435" spans="1:56" s="12" customFormat="1" x14ac:dyDescent="0.2">
      <c r="A1435" s="9" t="str">
        <f>IF(Search!$C$5="","",IF(COUNTA(Inventory!$AP1435)=1,1,""))</f>
        <v/>
      </c>
      <c r="B1435" s="9" t="str">
        <f>IF(Search!$C$4="","",IF(ISNUMBER(SEARCH(Search!$C$4,$AR1435))=TRUE,1,""))</f>
        <v/>
      </c>
      <c r="C1435" s="9" t="str">
        <f>IF(Search!$C$6="x",IF(COUNTA($AQ1435)=1,1,"N"),IF(COUNTA($AQ1435)=1,"N",""))</f>
        <v/>
      </c>
      <c r="D1435" s="9" t="str">
        <f>IF(Search!$O$8="","",IF(ISNUMBER(SEARCH(Search!$O$8,$BD1435))=TRUE,1,""))</f>
        <v/>
      </c>
      <c r="E1435" s="9" t="str">
        <f>IF(Search!$C$7="","",IF(ISNUMBER(SEARCH(Search!$C$7,$AN1435))=TRUE,1,""))</f>
        <v/>
      </c>
      <c r="F1435" s="9" t="str">
        <f>IF(Search!$C$8="","",IF(ISNUMBER(SEARCH(Search!$C$8,$AO1435))=TRUE,1,""))</f>
        <v/>
      </c>
      <c r="G1435" s="9" t="str">
        <f>IF(Search!$F$4="","",IF(Inventory!$AJ1435&lt;Search!$F$4,"",1))</f>
        <v/>
      </c>
      <c r="H1435" s="9" t="str">
        <f>IF(Search!$F$5="","",IF(Inventory!$AJ1435&gt;Search!$F$5,"",1))</f>
        <v/>
      </c>
      <c r="I1435" s="9" t="str">
        <f>IF(Search!$F$7="","",IF(Search!$F$8="",IF(ISNUMBER(SEARCH(Search!$F$7,$AL1435))=TRUE,1,""),""))</f>
        <v/>
      </c>
      <c r="J1435" s="9" t="str">
        <f>IF($AL1435=Search!$F$8,1,"")</f>
        <v/>
      </c>
      <c r="K1435" s="9" t="str">
        <f>IF(Search!$I$4="","",IF(COUNTA($AS1435)=1,IF(Search!$I$4="N","N",1),""))</f>
        <v/>
      </c>
      <c r="L1435" s="9" t="str">
        <f>IF(Search!$I$5="","",IF($AS1435="RC",1,""))</f>
        <v/>
      </c>
      <c r="M1435" s="9" t="str">
        <f>IF(Search!$I$6="","",IF($AS1435="RCP",1,""))</f>
        <v/>
      </c>
      <c r="N1435" s="9" t="str">
        <f>IF(Search!$I$8="","",IF(COUNTA($AT1435)=1,IF(Search!$I$8="N","N",1),""))</f>
        <v/>
      </c>
      <c r="O1435" s="9" t="str">
        <f>IF(Search!$L$4="","",IF(COUNTA($AU1435)=1,IF(Search!$L$4="N","N",1),""))</f>
        <v/>
      </c>
      <c r="P1435" s="9" t="str">
        <f>IF(Search!$L$5="","",IF(ISNUMBER(SEARCH("Jersey",$AU1435))=TRUE,IF(Search!$L$5="N","N",1),""))</f>
        <v/>
      </c>
      <c r="Q1435" s="9" t="str">
        <f>IF(Search!$L$6="","",IF(ISNUMBER(SEARCH("Patch",$AU1435))=TRUE,IF(Search!$L$6="N","N",1),""))</f>
        <v/>
      </c>
      <c r="R1435" s="9" t="str">
        <f>IF(Search!$L$7="","",IF(ISNUMBER(SEARCH("Shield",$AU1435))=TRUE,IF(Search!$L$7="N","N",1),""))</f>
        <v/>
      </c>
      <c r="S1435" s="9" t="str">
        <f>IF(Search!$L$8="","",IF(ISNUMBER(SEARCH("Stick",$AU1435))=TRUE,IF(Search!$L$8="N","N",1),""))</f>
        <v/>
      </c>
      <c r="T1435" s="9" t="str">
        <f>IF(Search!$O$4="","",IF(COUNTA($AW1435)=1,IF(Search!$O$4="N","N",1),""))</f>
        <v/>
      </c>
      <c r="U1435" s="9" t="str">
        <f>IF(Search!$O$5="","",IF($AW1435="","",IF($AW1435&lt;Search!$O$5,"",1)))</f>
        <v/>
      </c>
      <c r="V1435" s="9" t="str">
        <f>IF(Search!$O$6="","",IF($AW1435="","",IF($AW1435&gt;Search!$O$6,"",1)))</f>
        <v/>
      </c>
      <c r="W1435" s="9" t="str">
        <f>IF(Search!$U$4="","",IF($AX1435="","",1))</f>
        <v/>
      </c>
      <c r="X1435" s="9" t="str">
        <f>IF(Search!$U$5="","",IF(ISNUMBER(SEARCH(Search!$U$5,$AX1435))=TRUE,IF(Search!$U$5="N","N",1),""))</f>
        <v/>
      </c>
      <c r="Y1435" s="9" t="str">
        <f>IF(Search!$U$6="","",IF($AY1435&lt;Search!$U$6,"",1))</f>
        <v/>
      </c>
      <c r="Z1435" s="9" t="str">
        <f>IF(Search!$R$4="","",IF(Inventory!$BA1435&lt;Search!$R$4,"",1))</f>
        <v/>
      </c>
      <c r="AA1435" s="9" t="str">
        <f>IF(Search!$R$5="","",IF($BA1435&gt;Search!$R$5,"",1))</f>
        <v/>
      </c>
      <c r="AB1435" s="9" t="str">
        <f>IF(Search!$R$6="","",IF($BB1435&lt;Search!$R$6,"",1))</f>
        <v/>
      </c>
      <c r="AC1435" s="9" t="str">
        <f>IF(Search!$R$7="","",IF($BB1435&lt;Search!$R$7,"",1))</f>
        <v/>
      </c>
      <c r="AD1435" s="45" t="str">
        <f>IF(COUNTIF($A1435:$AC1435,"n")&gt;0,"",IF(SUM($A1435:$AC1435)=COUNTA(Search!$C$4:$C$8,Search!$F$4:$F$8,Search!$I$4:$I$6,Search!$I$8,Search!$L$4:$L$8,Search!$O$4:$O$8,Search!$R$4:$R$7,Search!$U$4:$U$7)-COUNTIF(Search!$C$4:$U$7,"n"),1+LARGE($AD$1:AD1434,1),""))</f>
        <v/>
      </c>
      <c r="AE1435" s="45" t="str">
        <f t="shared" si="69"/>
        <v/>
      </c>
      <c r="AF1435" s="45" t="str">
        <f>IF(AD1435="","",COUNTIF($AE$1:$AE1434,$AE1435)+RANK($AE1435,$AE$2:$AE$10540,1))</f>
        <v/>
      </c>
      <c r="AG1435" s="45" t="str">
        <f t="shared" si="70"/>
        <v/>
      </c>
      <c r="AH1435" s="45" t="str">
        <f>IF($AD1435="","",COUNTIF($AG$1:$AG1434,$AG1435)+RANK($AG1435,$AG$1:$AG$10539,0))</f>
        <v/>
      </c>
      <c r="AI1435" s="10" t="str">
        <f t="shared" si="71"/>
        <v>2009-10 Upper Deck #243 James Wright YG TBL RC   /   $8</v>
      </c>
      <c r="AJ1435" s="11">
        <v>2009</v>
      </c>
      <c r="AK1435" s="17">
        <v>10</v>
      </c>
      <c r="AL1435" s="12" t="s">
        <v>7</v>
      </c>
      <c r="AM1435" s="10">
        <v>243</v>
      </c>
      <c r="AN1435" s="12" t="s">
        <v>977</v>
      </c>
      <c r="AO1435" s="9" t="s">
        <v>1925</v>
      </c>
      <c r="AP1435" s="9"/>
      <c r="AQ1435" s="9"/>
      <c r="AR1435" s="14" t="s">
        <v>2481</v>
      </c>
      <c r="AS1435" s="9" t="s">
        <v>2</v>
      </c>
      <c r="AT1435" s="9"/>
      <c r="AU1435" s="9"/>
      <c r="AV1435" s="13"/>
      <c r="AW1435" s="13"/>
      <c r="AX1435" s="9"/>
      <c r="AY1435" s="9"/>
      <c r="AZ1435" s="9"/>
      <c r="BA1435" s="40">
        <v>8</v>
      </c>
      <c r="BB1435" s="33"/>
      <c r="BC1435" s="36"/>
      <c r="BD1435" s="12" t="s">
        <v>1771</v>
      </c>
    </row>
    <row r="1436" spans="1:56" s="12" customFormat="1" x14ac:dyDescent="0.2">
      <c r="A1436" s="9" t="str">
        <f>IF(Search!$C$5="","",IF(COUNTA(Inventory!$AP1436)=1,1,""))</f>
        <v/>
      </c>
      <c r="B1436" s="9" t="str">
        <f>IF(Search!$C$4="","",IF(ISNUMBER(SEARCH(Search!$C$4,$AR1436))=TRUE,1,""))</f>
        <v/>
      </c>
      <c r="C1436" s="9" t="str">
        <f>IF(Search!$C$6="x",IF(COUNTA($AQ1436)=1,1,"N"),IF(COUNTA($AQ1436)=1,"N",""))</f>
        <v/>
      </c>
      <c r="D1436" s="9" t="str">
        <f>IF(Search!$O$8="","",IF(ISNUMBER(SEARCH(Search!$O$8,$BD1436))=TRUE,1,""))</f>
        <v/>
      </c>
      <c r="E1436" s="9" t="str">
        <f>IF(Search!$C$7="","",IF(ISNUMBER(SEARCH(Search!$C$7,$AN1436))=TRUE,1,""))</f>
        <v/>
      </c>
      <c r="F1436" s="9" t="str">
        <f>IF(Search!$C$8="","",IF(ISNUMBER(SEARCH(Search!$C$8,$AO1436))=TRUE,1,""))</f>
        <v/>
      </c>
      <c r="G1436" s="9" t="str">
        <f>IF(Search!$F$4="","",IF(Inventory!$AJ1436&lt;Search!$F$4,"",1))</f>
        <v/>
      </c>
      <c r="H1436" s="9" t="str">
        <f>IF(Search!$F$5="","",IF(Inventory!$AJ1436&gt;Search!$F$5,"",1))</f>
        <v/>
      </c>
      <c r="I1436" s="9" t="str">
        <f>IF(Search!$F$7="","",IF(Search!$F$8="",IF(ISNUMBER(SEARCH(Search!$F$7,$AL1436))=TRUE,1,""),""))</f>
        <v/>
      </c>
      <c r="J1436" s="9" t="str">
        <f>IF($AL1436=Search!$F$8,1,"")</f>
        <v/>
      </c>
      <c r="K1436" s="9" t="str">
        <f>IF(Search!$I$4="","",IF(COUNTA($AS1436)=1,IF(Search!$I$4="N","N",1),""))</f>
        <v/>
      </c>
      <c r="L1436" s="9" t="str">
        <f>IF(Search!$I$5="","",IF($AS1436="RC",1,""))</f>
        <v/>
      </c>
      <c r="M1436" s="9" t="str">
        <f>IF(Search!$I$6="","",IF($AS1436="RCP",1,""))</f>
        <v/>
      </c>
      <c r="N1436" s="9" t="str">
        <f>IF(Search!$I$8="","",IF(COUNTA($AT1436)=1,IF(Search!$I$8="N","N",1),""))</f>
        <v/>
      </c>
      <c r="O1436" s="9" t="str">
        <f>IF(Search!$L$4="","",IF(COUNTA($AU1436)=1,IF(Search!$L$4="N","N",1),""))</f>
        <v/>
      </c>
      <c r="P1436" s="9" t="str">
        <f>IF(Search!$L$5="","",IF(ISNUMBER(SEARCH("Jersey",$AU1436))=TRUE,IF(Search!$L$5="N","N",1),""))</f>
        <v/>
      </c>
      <c r="Q1436" s="9" t="str">
        <f>IF(Search!$L$6="","",IF(ISNUMBER(SEARCH("Patch",$AU1436))=TRUE,IF(Search!$L$6="N","N",1),""))</f>
        <v/>
      </c>
      <c r="R1436" s="9" t="str">
        <f>IF(Search!$L$7="","",IF(ISNUMBER(SEARCH("Shield",$AU1436))=TRUE,IF(Search!$L$7="N","N",1),""))</f>
        <v/>
      </c>
      <c r="S1436" s="9" t="str">
        <f>IF(Search!$L$8="","",IF(ISNUMBER(SEARCH("Stick",$AU1436))=TRUE,IF(Search!$L$8="N","N",1),""))</f>
        <v/>
      </c>
      <c r="T1436" s="9" t="str">
        <f>IF(Search!$O$4="","",IF(COUNTA($AW1436)=1,IF(Search!$O$4="N","N",1),""))</f>
        <v/>
      </c>
      <c r="U1436" s="9" t="str">
        <f>IF(Search!$O$5="","",IF($AW1436="","",IF($AW1436&lt;Search!$O$5,"",1)))</f>
        <v/>
      </c>
      <c r="V1436" s="9" t="str">
        <f>IF(Search!$O$6="","",IF($AW1436="","",IF($AW1436&gt;Search!$O$6,"",1)))</f>
        <v/>
      </c>
      <c r="W1436" s="9" t="str">
        <f>IF(Search!$U$4="","",IF($AX1436="","",1))</f>
        <v/>
      </c>
      <c r="X1436" s="9" t="str">
        <f>IF(Search!$U$5="","",IF(ISNUMBER(SEARCH(Search!$U$5,$AX1436))=TRUE,IF(Search!$U$5="N","N",1),""))</f>
        <v/>
      </c>
      <c r="Y1436" s="9" t="str">
        <f>IF(Search!$U$6="","",IF($AY1436&lt;Search!$U$6,"",1))</f>
        <v/>
      </c>
      <c r="Z1436" s="9" t="str">
        <f>IF(Search!$R$4="","",IF(Inventory!$BA1436&lt;Search!$R$4,"",1))</f>
        <v/>
      </c>
      <c r="AA1436" s="9" t="str">
        <f>IF(Search!$R$5="","",IF($BA1436&gt;Search!$R$5,"",1))</f>
        <v/>
      </c>
      <c r="AB1436" s="9" t="str">
        <f>IF(Search!$R$6="","",IF($BB1436&lt;Search!$R$6,"",1))</f>
        <v/>
      </c>
      <c r="AC1436" s="9" t="str">
        <f>IF(Search!$R$7="","",IF($BB1436&lt;Search!$R$7,"",1))</f>
        <v/>
      </c>
      <c r="AD1436" s="45" t="str">
        <f>IF(COUNTIF($A1436:$AC1436,"n")&gt;0,"",IF(SUM($A1436:$AC1436)=COUNTA(Search!$C$4:$C$8,Search!$F$4:$F$8,Search!$I$4:$I$6,Search!$I$8,Search!$L$4:$L$8,Search!$O$4:$O$8,Search!$R$4:$R$7,Search!$U$4:$U$7)-COUNTIF(Search!$C$4:$U$7,"n"),1+LARGE($AD$1:AD1435,1),""))</f>
        <v/>
      </c>
      <c r="AE1436" s="45" t="str">
        <f t="shared" si="69"/>
        <v/>
      </c>
      <c r="AF1436" s="45" t="str">
        <f>IF(AD1436="","",COUNTIF($AE$1:$AE1435,$AE1436)+RANK($AE1436,$AE$2:$AE$10540,1))</f>
        <v/>
      </c>
      <c r="AG1436" s="45" t="str">
        <f t="shared" si="70"/>
        <v/>
      </c>
      <c r="AH1436" s="45" t="str">
        <f>IF($AD1436="","",COUNTIF($AG$1:$AG1435,$AG1436)+RANK($AG1436,$AG$1:$AG$10539,0))</f>
        <v/>
      </c>
      <c r="AI1436" s="10" t="str">
        <f t="shared" si="71"/>
        <v>2009-10 Upper Deck #244 Joel Rechlicz YG NYI RC   /   $5</v>
      </c>
      <c r="AJ1436" s="11">
        <v>2009</v>
      </c>
      <c r="AK1436" s="17">
        <v>10</v>
      </c>
      <c r="AL1436" s="12" t="s">
        <v>7</v>
      </c>
      <c r="AM1436" s="10">
        <v>244</v>
      </c>
      <c r="AN1436" s="12" t="s">
        <v>978</v>
      </c>
      <c r="AO1436" s="9" t="s">
        <v>1914</v>
      </c>
      <c r="AP1436" s="9"/>
      <c r="AQ1436" s="9"/>
      <c r="AR1436" s="14" t="s">
        <v>2481</v>
      </c>
      <c r="AS1436" s="9" t="s">
        <v>2</v>
      </c>
      <c r="AT1436" s="9"/>
      <c r="AU1436" s="9"/>
      <c r="AV1436" s="13"/>
      <c r="AW1436" s="13"/>
      <c r="AX1436" s="9"/>
      <c r="AY1436" s="9"/>
      <c r="AZ1436" s="9"/>
      <c r="BA1436" s="40">
        <v>5</v>
      </c>
      <c r="BB1436" s="33"/>
      <c r="BC1436" s="36"/>
      <c r="BD1436" s="12" t="s">
        <v>1771</v>
      </c>
    </row>
    <row r="1437" spans="1:56" s="12" customFormat="1" x14ac:dyDescent="0.2">
      <c r="A1437" s="9" t="str">
        <f>IF(Search!$C$5="","",IF(COUNTA(Inventory!$AP1437)=1,1,""))</f>
        <v/>
      </c>
      <c r="B1437" s="9" t="str">
        <f>IF(Search!$C$4="","",IF(ISNUMBER(SEARCH(Search!$C$4,$AR1437))=TRUE,1,""))</f>
        <v/>
      </c>
      <c r="C1437" s="9" t="str">
        <f>IF(Search!$C$6="x",IF(COUNTA($AQ1437)=1,1,"N"),IF(COUNTA($AQ1437)=1,"N",""))</f>
        <v/>
      </c>
      <c r="D1437" s="9" t="str">
        <f>IF(Search!$O$8="","",IF(ISNUMBER(SEARCH(Search!$O$8,$BD1437))=TRUE,1,""))</f>
        <v/>
      </c>
      <c r="E1437" s="9" t="str">
        <f>IF(Search!$C$7="","",IF(ISNUMBER(SEARCH(Search!$C$7,$AN1437))=TRUE,1,""))</f>
        <v/>
      </c>
      <c r="F1437" s="9" t="str">
        <f>IF(Search!$C$8="","",IF(ISNUMBER(SEARCH(Search!$C$8,$AO1437))=TRUE,1,""))</f>
        <v/>
      </c>
      <c r="G1437" s="9" t="str">
        <f>IF(Search!$F$4="","",IF(Inventory!$AJ1437&lt;Search!$F$4,"",1))</f>
        <v/>
      </c>
      <c r="H1437" s="9" t="str">
        <f>IF(Search!$F$5="","",IF(Inventory!$AJ1437&gt;Search!$F$5,"",1))</f>
        <v/>
      </c>
      <c r="I1437" s="9" t="str">
        <f>IF(Search!$F$7="","",IF(Search!$F$8="",IF(ISNUMBER(SEARCH(Search!$F$7,$AL1437))=TRUE,1,""),""))</f>
        <v/>
      </c>
      <c r="J1437" s="9" t="str">
        <f>IF($AL1437=Search!$F$8,1,"")</f>
        <v/>
      </c>
      <c r="K1437" s="9" t="str">
        <f>IF(Search!$I$4="","",IF(COUNTA($AS1437)=1,IF(Search!$I$4="N","N",1),""))</f>
        <v/>
      </c>
      <c r="L1437" s="9" t="str">
        <f>IF(Search!$I$5="","",IF($AS1437="RC",1,""))</f>
        <v/>
      </c>
      <c r="M1437" s="9" t="str">
        <f>IF(Search!$I$6="","",IF($AS1437="RCP",1,""))</f>
        <v/>
      </c>
      <c r="N1437" s="9" t="str">
        <f>IF(Search!$I$8="","",IF(COUNTA($AT1437)=1,IF(Search!$I$8="N","N",1),""))</f>
        <v/>
      </c>
      <c r="O1437" s="9" t="str">
        <f>IF(Search!$L$4="","",IF(COUNTA($AU1437)=1,IF(Search!$L$4="N","N",1),""))</f>
        <v/>
      </c>
      <c r="P1437" s="9" t="str">
        <f>IF(Search!$L$5="","",IF(ISNUMBER(SEARCH("Jersey",$AU1437))=TRUE,IF(Search!$L$5="N","N",1),""))</f>
        <v/>
      </c>
      <c r="Q1437" s="9" t="str">
        <f>IF(Search!$L$6="","",IF(ISNUMBER(SEARCH("Patch",$AU1437))=TRUE,IF(Search!$L$6="N","N",1),""))</f>
        <v/>
      </c>
      <c r="R1437" s="9" t="str">
        <f>IF(Search!$L$7="","",IF(ISNUMBER(SEARCH("Shield",$AU1437))=TRUE,IF(Search!$L$7="N","N",1),""))</f>
        <v/>
      </c>
      <c r="S1437" s="9" t="str">
        <f>IF(Search!$L$8="","",IF(ISNUMBER(SEARCH("Stick",$AU1437))=TRUE,IF(Search!$L$8="N","N",1),""))</f>
        <v/>
      </c>
      <c r="T1437" s="9" t="str">
        <f>IF(Search!$O$4="","",IF(COUNTA($AW1437)=1,IF(Search!$O$4="N","N",1),""))</f>
        <v/>
      </c>
      <c r="U1437" s="9" t="str">
        <f>IF(Search!$O$5="","",IF($AW1437="","",IF($AW1437&lt;Search!$O$5,"",1)))</f>
        <v/>
      </c>
      <c r="V1437" s="9" t="str">
        <f>IF(Search!$O$6="","",IF($AW1437="","",IF($AW1437&gt;Search!$O$6,"",1)))</f>
        <v/>
      </c>
      <c r="W1437" s="9" t="str">
        <f>IF(Search!$U$4="","",IF($AX1437="","",1))</f>
        <v/>
      </c>
      <c r="X1437" s="9" t="str">
        <f>IF(Search!$U$5="","",IF(ISNUMBER(SEARCH(Search!$U$5,$AX1437))=TRUE,IF(Search!$U$5="N","N",1),""))</f>
        <v/>
      </c>
      <c r="Y1437" s="9" t="str">
        <f>IF(Search!$U$6="","",IF($AY1437&lt;Search!$U$6,"",1))</f>
        <v/>
      </c>
      <c r="Z1437" s="9" t="str">
        <f>IF(Search!$R$4="","",IF(Inventory!$BA1437&lt;Search!$R$4,"",1))</f>
        <v/>
      </c>
      <c r="AA1437" s="9" t="str">
        <f>IF(Search!$R$5="","",IF($BA1437&gt;Search!$R$5,"",1))</f>
        <v/>
      </c>
      <c r="AB1437" s="9" t="str">
        <f>IF(Search!$R$6="","",IF($BB1437&lt;Search!$R$6,"",1))</f>
        <v/>
      </c>
      <c r="AC1437" s="9" t="str">
        <f>IF(Search!$R$7="","",IF($BB1437&lt;Search!$R$7,"",1))</f>
        <v/>
      </c>
      <c r="AD1437" s="45" t="str">
        <f>IF(COUNTIF($A1437:$AC1437,"n")&gt;0,"",IF(SUM($A1437:$AC1437)=COUNTA(Search!$C$4:$C$8,Search!$F$4:$F$8,Search!$I$4:$I$6,Search!$I$8,Search!$L$4:$L$8,Search!$O$4:$O$8,Search!$R$4:$R$7,Search!$U$4:$U$7)-COUNTIF(Search!$C$4:$U$7,"n"),1+LARGE($AD$1:AD1436,1),""))</f>
        <v/>
      </c>
      <c r="AE1437" s="45" t="str">
        <f t="shared" si="69"/>
        <v/>
      </c>
      <c r="AF1437" s="45" t="str">
        <f>IF(AD1437="","",COUNTIF($AE$1:$AE1436,$AE1437)+RANK($AE1437,$AE$2:$AE$10540,1))</f>
        <v/>
      </c>
      <c r="AG1437" s="45" t="str">
        <f t="shared" si="70"/>
        <v/>
      </c>
      <c r="AH1437" s="45" t="str">
        <f>IF($AD1437="","",COUNTIF($AG$1:$AG1436,$AG1437)+RANK($AG1437,$AG$1:$AG$10539,0))</f>
        <v/>
      </c>
      <c r="AI1437" s="10" t="str">
        <f t="shared" si="71"/>
        <v>2009-10 Upper Deck #245 Matt Pelech YG CGY RC   /   $8</v>
      </c>
      <c r="AJ1437" s="11">
        <v>2009</v>
      </c>
      <c r="AK1437" s="17">
        <v>10</v>
      </c>
      <c r="AL1437" s="12" t="s">
        <v>7</v>
      </c>
      <c r="AM1437" s="10">
        <v>245</v>
      </c>
      <c r="AN1437" s="12" t="s">
        <v>979</v>
      </c>
      <c r="AO1437" s="9" t="s">
        <v>1910</v>
      </c>
      <c r="AP1437" s="9"/>
      <c r="AQ1437" s="9"/>
      <c r="AR1437" s="14" t="s">
        <v>2481</v>
      </c>
      <c r="AS1437" s="9" t="s">
        <v>2</v>
      </c>
      <c r="AT1437" s="9"/>
      <c r="AU1437" s="9"/>
      <c r="AV1437" s="13"/>
      <c r="AW1437" s="13"/>
      <c r="AX1437" s="9"/>
      <c r="AY1437" s="9"/>
      <c r="AZ1437" s="9"/>
      <c r="BA1437" s="40">
        <v>8</v>
      </c>
      <c r="BB1437" s="33"/>
      <c r="BC1437" s="36"/>
      <c r="BD1437" s="12" t="s">
        <v>1771</v>
      </c>
    </row>
    <row r="1438" spans="1:56" s="12" customFormat="1" x14ac:dyDescent="0.2">
      <c r="A1438" s="9" t="str">
        <f>IF(Search!$C$5="","",IF(COUNTA(Inventory!$AP1438)=1,1,""))</f>
        <v/>
      </c>
      <c r="B1438" s="9" t="str">
        <f>IF(Search!$C$4="","",IF(ISNUMBER(SEARCH(Search!$C$4,$AR1438))=TRUE,1,""))</f>
        <v/>
      </c>
      <c r="C1438" s="9" t="str">
        <f>IF(Search!$C$6="x",IF(COUNTA($AQ1438)=1,1,"N"),IF(COUNTA($AQ1438)=1,"N",""))</f>
        <v/>
      </c>
      <c r="D1438" s="9" t="str">
        <f>IF(Search!$O$8="","",IF(ISNUMBER(SEARCH(Search!$O$8,$BD1438))=TRUE,1,""))</f>
        <v/>
      </c>
      <c r="E1438" s="9" t="str">
        <f>IF(Search!$C$7="","",IF(ISNUMBER(SEARCH(Search!$C$7,$AN1438))=TRUE,1,""))</f>
        <v/>
      </c>
      <c r="F1438" s="9" t="str">
        <f>IF(Search!$C$8="","",IF(ISNUMBER(SEARCH(Search!$C$8,$AO1438))=TRUE,1,""))</f>
        <v/>
      </c>
      <c r="G1438" s="9" t="str">
        <f>IF(Search!$F$4="","",IF(Inventory!$AJ1438&lt;Search!$F$4,"",1))</f>
        <v/>
      </c>
      <c r="H1438" s="9" t="str">
        <f>IF(Search!$F$5="","",IF(Inventory!$AJ1438&gt;Search!$F$5,"",1))</f>
        <v/>
      </c>
      <c r="I1438" s="9" t="str">
        <f>IF(Search!$F$7="","",IF(Search!$F$8="",IF(ISNUMBER(SEARCH(Search!$F$7,$AL1438))=TRUE,1,""),""))</f>
        <v/>
      </c>
      <c r="J1438" s="9" t="str">
        <f>IF($AL1438=Search!$F$8,1,"")</f>
        <v/>
      </c>
      <c r="K1438" s="9" t="str">
        <f>IF(Search!$I$4="","",IF(COUNTA($AS1438)=1,IF(Search!$I$4="N","N",1),""))</f>
        <v/>
      </c>
      <c r="L1438" s="9" t="str">
        <f>IF(Search!$I$5="","",IF($AS1438="RC",1,""))</f>
        <v/>
      </c>
      <c r="M1438" s="9" t="str">
        <f>IF(Search!$I$6="","",IF($AS1438="RCP",1,""))</f>
        <v/>
      </c>
      <c r="N1438" s="9" t="str">
        <f>IF(Search!$I$8="","",IF(COUNTA($AT1438)=1,IF(Search!$I$8="N","N",1),""))</f>
        <v/>
      </c>
      <c r="O1438" s="9" t="str">
        <f>IF(Search!$L$4="","",IF(COUNTA($AU1438)=1,IF(Search!$L$4="N","N",1),""))</f>
        <v/>
      </c>
      <c r="P1438" s="9" t="str">
        <f>IF(Search!$L$5="","",IF(ISNUMBER(SEARCH("Jersey",$AU1438))=TRUE,IF(Search!$L$5="N","N",1),""))</f>
        <v/>
      </c>
      <c r="Q1438" s="9" t="str">
        <f>IF(Search!$L$6="","",IF(ISNUMBER(SEARCH("Patch",$AU1438))=TRUE,IF(Search!$L$6="N","N",1),""))</f>
        <v/>
      </c>
      <c r="R1438" s="9" t="str">
        <f>IF(Search!$L$7="","",IF(ISNUMBER(SEARCH("Shield",$AU1438))=TRUE,IF(Search!$L$7="N","N",1),""))</f>
        <v/>
      </c>
      <c r="S1438" s="9" t="str">
        <f>IF(Search!$L$8="","",IF(ISNUMBER(SEARCH("Stick",$AU1438))=TRUE,IF(Search!$L$8="N","N",1),""))</f>
        <v/>
      </c>
      <c r="T1438" s="9" t="str">
        <f>IF(Search!$O$4="","",IF(COUNTA($AW1438)=1,IF(Search!$O$4="N","N",1),""))</f>
        <v/>
      </c>
      <c r="U1438" s="9" t="str">
        <f>IF(Search!$O$5="","",IF($AW1438="","",IF($AW1438&lt;Search!$O$5,"",1)))</f>
        <v/>
      </c>
      <c r="V1438" s="9" t="str">
        <f>IF(Search!$O$6="","",IF($AW1438="","",IF($AW1438&gt;Search!$O$6,"",1)))</f>
        <v/>
      </c>
      <c r="W1438" s="9" t="str">
        <f>IF(Search!$U$4="","",IF($AX1438="","",1))</f>
        <v/>
      </c>
      <c r="X1438" s="9" t="str">
        <f>IF(Search!$U$5="","",IF(ISNUMBER(SEARCH(Search!$U$5,$AX1438))=TRUE,IF(Search!$U$5="N","N",1),""))</f>
        <v/>
      </c>
      <c r="Y1438" s="9" t="str">
        <f>IF(Search!$U$6="","",IF($AY1438&lt;Search!$U$6,"",1))</f>
        <v/>
      </c>
      <c r="Z1438" s="9" t="str">
        <f>IF(Search!$R$4="","",IF(Inventory!$BA1438&lt;Search!$R$4,"",1))</f>
        <v/>
      </c>
      <c r="AA1438" s="9" t="str">
        <f>IF(Search!$R$5="","",IF($BA1438&gt;Search!$R$5,"",1))</f>
        <v/>
      </c>
      <c r="AB1438" s="9" t="str">
        <f>IF(Search!$R$6="","",IF($BB1438&lt;Search!$R$6,"",1))</f>
        <v/>
      </c>
      <c r="AC1438" s="9" t="str">
        <f>IF(Search!$R$7="","",IF($BB1438&lt;Search!$R$7,"",1))</f>
        <v/>
      </c>
      <c r="AD1438" s="45" t="str">
        <f>IF(COUNTIF($A1438:$AC1438,"n")&gt;0,"",IF(SUM($A1438:$AC1438)=COUNTA(Search!$C$4:$C$8,Search!$F$4:$F$8,Search!$I$4:$I$6,Search!$I$8,Search!$L$4:$L$8,Search!$O$4:$O$8,Search!$R$4:$R$7,Search!$U$4:$U$7)-COUNTIF(Search!$C$4:$U$7,"n"),1+LARGE($AD$1:AD1437,1),""))</f>
        <v/>
      </c>
      <c r="AE1438" s="45" t="str">
        <f t="shared" si="69"/>
        <v/>
      </c>
      <c r="AF1438" s="45" t="str">
        <f>IF(AD1438="","",COUNTIF($AE$1:$AE1437,$AE1438)+RANK($AE1438,$AE$2:$AE$10540,1))</f>
        <v/>
      </c>
      <c r="AG1438" s="45" t="str">
        <f t="shared" si="70"/>
        <v/>
      </c>
      <c r="AH1438" s="45" t="str">
        <f>IF($AD1438="","",COUNTIF($AG$1:$AG1437,$AG1438)+RANK($AG1438,$AG$1:$AG$10539,0))</f>
        <v/>
      </c>
      <c r="AI1438" s="10" t="str">
        <f t="shared" si="71"/>
        <v>2009-10 Upper Deck #246 Christian Hanson YG TOR RC   /   $8</v>
      </c>
      <c r="AJ1438" s="11">
        <v>2009</v>
      </c>
      <c r="AK1438" s="17">
        <v>10</v>
      </c>
      <c r="AL1438" s="12" t="s">
        <v>7</v>
      </c>
      <c r="AM1438" s="10">
        <v>246</v>
      </c>
      <c r="AN1438" s="12" t="s">
        <v>980</v>
      </c>
      <c r="AO1438" s="9" t="s">
        <v>1904</v>
      </c>
      <c r="AP1438" s="9"/>
      <c r="AQ1438" s="9"/>
      <c r="AR1438" s="14" t="s">
        <v>2481</v>
      </c>
      <c r="AS1438" s="9" t="s">
        <v>2</v>
      </c>
      <c r="AT1438" s="9"/>
      <c r="AU1438" s="9"/>
      <c r="AV1438" s="13"/>
      <c r="AW1438" s="13"/>
      <c r="AX1438" s="9"/>
      <c r="AY1438" s="9"/>
      <c r="AZ1438" s="9"/>
      <c r="BA1438" s="40">
        <v>8</v>
      </c>
      <c r="BB1438" s="33"/>
      <c r="BC1438" s="36"/>
      <c r="BD1438" s="12" t="s">
        <v>1771</v>
      </c>
    </row>
    <row r="1439" spans="1:56" s="12" customFormat="1" x14ac:dyDescent="0.2">
      <c r="A1439" s="9" t="str">
        <f>IF(Search!$C$5="","",IF(COUNTA(Inventory!$AP1439)=1,1,""))</f>
        <v/>
      </c>
      <c r="B1439" s="9" t="str">
        <f>IF(Search!$C$4="","",IF(ISNUMBER(SEARCH(Search!$C$4,$AR1439))=TRUE,1,""))</f>
        <v/>
      </c>
      <c r="C1439" s="9" t="str">
        <f>IF(Search!$C$6="x",IF(COUNTA($AQ1439)=1,1,"N"),IF(COUNTA($AQ1439)=1,"N",""))</f>
        <v/>
      </c>
      <c r="D1439" s="9" t="str">
        <f>IF(Search!$O$8="","",IF(ISNUMBER(SEARCH(Search!$O$8,$BD1439))=TRUE,1,""))</f>
        <v/>
      </c>
      <c r="E1439" s="9" t="str">
        <f>IF(Search!$C$7="","",IF(ISNUMBER(SEARCH(Search!$C$7,$AN1439))=TRUE,1,""))</f>
        <v/>
      </c>
      <c r="F1439" s="9" t="str">
        <f>IF(Search!$C$8="","",IF(ISNUMBER(SEARCH(Search!$C$8,$AO1439))=TRUE,1,""))</f>
        <v/>
      </c>
      <c r="G1439" s="9" t="str">
        <f>IF(Search!$F$4="","",IF(Inventory!$AJ1439&lt;Search!$F$4,"",1))</f>
        <v/>
      </c>
      <c r="H1439" s="9" t="str">
        <f>IF(Search!$F$5="","",IF(Inventory!$AJ1439&gt;Search!$F$5,"",1))</f>
        <v/>
      </c>
      <c r="I1439" s="9" t="str">
        <f>IF(Search!$F$7="","",IF(Search!$F$8="",IF(ISNUMBER(SEARCH(Search!$F$7,$AL1439))=TRUE,1,""),""))</f>
        <v/>
      </c>
      <c r="J1439" s="9" t="str">
        <f>IF($AL1439=Search!$F$8,1,"")</f>
        <v/>
      </c>
      <c r="K1439" s="9" t="str">
        <f>IF(Search!$I$4="","",IF(COUNTA($AS1439)=1,IF(Search!$I$4="N","N",1),""))</f>
        <v/>
      </c>
      <c r="L1439" s="9" t="str">
        <f>IF(Search!$I$5="","",IF($AS1439="RC",1,""))</f>
        <v/>
      </c>
      <c r="M1439" s="9" t="str">
        <f>IF(Search!$I$6="","",IF($AS1439="RCP",1,""))</f>
        <v/>
      </c>
      <c r="N1439" s="9" t="str">
        <f>IF(Search!$I$8="","",IF(COUNTA($AT1439)=1,IF(Search!$I$8="N","N",1),""))</f>
        <v/>
      </c>
      <c r="O1439" s="9" t="str">
        <f>IF(Search!$L$4="","",IF(COUNTA($AU1439)=1,IF(Search!$L$4="N","N",1),""))</f>
        <v/>
      </c>
      <c r="P1439" s="9" t="str">
        <f>IF(Search!$L$5="","",IF(ISNUMBER(SEARCH("Jersey",$AU1439))=TRUE,IF(Search!$L$5="N","N",1),""))</f>
        <v/>
      </c>
      <c r="Q1439" s="9" t="str">
        <f>IF(Search!$L$6="","",IF(ISNUMBER(SEARCH("Patch",$AU1439))=TRUE,IF(Search!$L$6="N","N",1),""))</f>
        <v/>
      </c>
      <c r="R1439" s="9" t="str">
        <f>IF(Search!$L$7="","",IF(ISNUMBER(SEARCH("Shield",$AU1439))=TRUE,IF(Search!$L$7="N","N",1),""))</f>
        <v/>
      </c>
      <c r="S1439" s="9" t="str">
        <f>IF(Search!$L$8="","",IF(ISNUMBER(SEARCH("Stick",$AU1439))=TRUE,IF(Search!$L$8="N","N",1),""))</f>
        <v/>
      </c>
      <c r="T1439" s="9" t="str">
        <f>IF(Search!$O$4="","",IF(COUNTA($AW1439)=1,IF(Search!$O$4="N","N",1),""))</f>
        <v/>
      </c>
      <c r="U1439" s="9" t="str">
        <f>IF(Search!$O$5="","",IF($AW1439="","",IF($AW1439&lt;Search!$O$5,"",1)))</f>
        <v/>
      </c>
      <c r="V1439" s="9" t="str">
        <f>IF(Search!$O$6="","",IF($AW1439="","",IF($AW1439&gt;Search!$O$6,"",1)))</f>
        <v/>
      </c>
      <c r="W1439" s="9" t="str">
        <f>IF(Search!$U$4="","",IF($AX1439="","",1))</f>
        <v/>
      </c>
      <c r="X1439" s="9" t="str">
        <f>IF(Search!$U$5="","",IF(ISNUMBER(SEARCH(Search!$U$5,$AX1439))=TRUE,IF(Search!$U$5="N","N",1),""))</f>
        <v/>
      </c>
      <c r="Y1439" s="9" t="str">
        <f>IF(Search!$U$6="","",IF($AY1439&lt;Search!$U$6,"",1))</f>
        <v/>
      </c>
      <c r="Z1439" s="9" t="str">
        <f>IF(Search!$R$4="","",IF(Inventory!$BA1439&lt;Search!$R$4,"",1))</f>
        <v/>
      </c>
      <c r="AA1439" s="9" t="str">
        <f>IF(Search!$R$5="","",IF($BA1439&gt;Search!$R$5,"",1))</f>
        <v/>
      </c>
      <c r="AB1439" s="9" t="str">
        <f>IF(Search!$R$6="","",IF($BB1439&lt;Search!$R$6,"",1))</f>
        <v/>
      </c>
      <c r="AC1439" s="9" t="str">
        <f>IF(Search!$R$7="","",IF($BB1439&lt;Search!$R$7,"",1))</f>
        <v/>
      </c>
      <c r="AD1439" s="45" t="str">
        <f>IF(COUNTIF($A1439:$AC1439,"n")&gt;0,"",IF(SUM($A1439:$AC1439)=COUNTA(Search!$C$4:$C$8,Search!$F$4:$F$8,Search!$I$4:$I$6,Search!$I$8,Search!$L$4:$L$8,Search!$O$4:$O$8,Search!$R$4:$R$7,Search!$U$4:$U$7)-COUNTIF(Search!$C$4:$U$7,"n"),1+LARGE($AD$1:AD1438,1),""))</f>
        <v/>
      </c>
      <c r="AE1439" s="45" t="str">
        <f t="shared" si="69"/>
        <v/>
      </c>
      <c r="AF1439" s="45" t="str">
        <f>IF(AD1439="","",COUNTIF($AE$1:$AE1438,$AE1439)+RANK($AE1439,$AE$2:$AE$10540,1))</f>
        <v/>
      </c>
      <c r="AG1439" s="45" t="str">
        <f t="shared" si="70"/>
        <v/>
      </c>
      <c r="AH1439" s="45" t="str">
        <f>IF($AD1439="","",COUNTIF($AG$1:$AG1438,$AG1439)+RANK($AG1439,$AG$1:$AG$10539,0))</f>
        <v/>
      </c>
      <c r="AI1439" s="10" t="str">
        <f t="shared" si="71"/>
        <v>2009-10 Upper Deck #247 Matt Hendricks YG COL RC   /   $6</v>
      </c>
      <c r="AJ1439" s="11">
        <v>2009</v>
      </c>
      <c r="AK1439" s="17">
        <v>10</v>
      </c>
      <c r="AL1439" s="12" t="s">
        <v>7</v>
      </c>
      <c r="AM1439" s="10">
        <v>247</v>
      </c>
      <c r="AN1439" s="12" t="s">
        <v>981</v>
      </c>
      <c r="AO1439" s="9" t="s">
        <v>1952</v>
      </c>
      <c r="AP1439" s="9"/>
      <c r="AQ1439" s="9"/>
      <c r="AR1439" s="14" t="s">
        <v>2481</v>
      </c>
      <c r="AS1439" s="9" t="s">
        <v>2</v>
      </c>
      <c r="AT1439" s="9"/>
      <c r="AU1439" s="9"/>
      <c r="AV1439" s="13"/>
      <c r="AW1439" s="13"/>
      <c r="AX1439" s="9"/>
      <c r="AY1439" s="9"/>
      <c r="AZ1439" s="9"/>
      <c r="BA1439" s="40">
        <v>6</v>
      </c>
      <c r="BB1439" s="33"/>
      <c r="BC1439" s="36"/>
      <c r="BD1439" s="12" t="s">
        <v>1771</v>
      </c>
    </row>
    <row r="1440" spans="1:56" s="12" customFormat="1" x14ac:dyDescent="0.2">
      <c r="A1440" s="9" t="str">
        <f>IF(Search!$C$5="","",IF(COUNTA(Inventory!$AP1440)=1,1,""))</f>
        <v/>
      </c>
      <c r="B1440" s="9" t="str">
        <f>IF(Search!$C$4="","",IF(ISNUMBER(SEARCH(Search!$C$4,$AR1440))=TRUE,1,""))</f>
        <v/>
      </c>
      <c r="C1440" s="9" t="str">
        <f>IF(Search!$C$6="x",IF(COUNTA($AQ1440)=1,1,"N"),IF(COUNTA($AQ1440)=1,"N",""))</f>
        <v/>
      </c>
      <c r="D1440" s="9" t="str">
        <f>IF(Search!$O$8="","",IF(ISNUMBER(SEARCH(Search!$O$8,$BD1440))=TRUE,1,""))</f>
        <v/>
      </c>
      <c r="E1440" s="9" t="str">
        <f>IF(Search!$C$7="","",IF(ISNUMBER(SEARCH(Search!$C$7,$AN1440))=TRUE,1,""))</f>
        <v/>
      </c>
      <c r="F1440" s="9" t="str">
        <f>IF(Search!$C$8="","",IF(ISNUMBER(SEARCH(Search!$C$8,$AO1440))=TRUE,1,""))</f>
        <v/>
      </c>
      <c r="G1440" s="9" t="str">
        <f>IF(Search!$F$4="","",IF(Inventory!$AJ1440&lt;Search!$F$4,"",1))</f>
        <v/>
      </c>
      <c r="H1440" s="9" t="str">
        <f>IF(Search!$F$5="","",IF(Inventory!$AJ1440&gt;Search!$F$5,"",1))</f>
        <v/>
      </c>
      <c r="I1440" s="9" t="str">
        <f>IF(Search!$F$7="","",IF(Search!$F$8="",IF(ISNUMBER(SEARCH(Search!$F$7,$AL1440))=TRUE,1,""),""))</f>
        <v/>
      </c>
      <c r="J1440" s="9" t="str">
        <f>IF($AL1440=Search!$F$8,1,"")</f>
        <v/>
      </c>
      <c r="K1440" s="9" t="str">
        <f>IF(Search!$I$4="","",IF(COUNTA($AS1440)=1,IF(Search!$I$4="N","N",1),""))</f>
        <v/>
      </c>
      <c r="L1440" s="9" t="str">
        <f>IF(Search!$I$5="","",IF($AS1440="RC",1,""))</f>
        <v/>
      </c>
      <c r="M1440" s="9" t="str">
        <f>IF(Search!$I$6="","",IF($AS1440="RCP",1,""))</f>
        <v/>
      </c>
      <c r="N1440" s="9" t="str">
        <f>IF(Search!$I$8="","",IF(COUNTA($AT1440)=1,IF(Search!$I$8="N","N",1),""))</f>
        <v/>
      </c>
      <c r="O1440" s="9" t="str">
        <f>IF(Search!$L$4="","",IF(COUNTA($AU1440)=1,IF(Search!$L$4="N","N",1),""))</f>
        <v/>
      </c>
      <c r="P1440" s="9" t="str">
        <f>IF(Search!$L$5="","",IF(ISNUMBER(SEARCH("Jersey",$AU1440))=TRUE,IF(Search!$L$5="N","N",1),""))</f>
        <v/>
      </c>
      <c r="Q1440" s="9" t="str">
        <f>IF(Search!$L$6="","",IF(ISNUMBER(SEARCH("Patch",$AU1440))=TRUE,IF(Search!$L$6="N","N",1),""))</f>
        <v/>
      </c>
      <c r="R1440" s="9" t="str">
        <f>IF(Search!$L$7="","",IF(ISNUMBER(SEARCH("Shield",$AU1440))=TRUE,IF(Search!$L$7="N","N",1),""))</f>
        <v/>
      </c>
      <c r="S1440" s="9" t="str">
        <f>IF(Search!$L$8="","",IF(ISNUMBER(SEARCH("Stick",$AU1440))=TRUE,IF(Search!$L$8="N","N",1),""))</f>
        <v/>
      </c>
      <c r="T1440" s="9" t="str">
        <f>IF(Search!$O$4="","",IF(COUNTA($AW1440)=1,IF(Search!$O$4="N","N",1),""))</f>
        <v/>
      </c>
      <c r="U1440" s="9" t="str">
        <f>IF(Search!$O$5="","",IF($AW1440="","",IF($AW1440&lt;Search!$O$5,"",1)))</f>
        <v/>
      </c>
      <c r="V1440" s="9" t="str">
        <f>IF(Search!$O$6="","",IF($AW1440="","",IF($AW1440&gt;Search!$O$6,"",1)))</f>
        <v/>
      </c>
      <c r="W1440" s="9" t="str">
        <f>IF(Search!$U$4="","",IF($AX1440="","",1))</f>
        <v/>
      </c>
      <c r="X1440" s="9" t="str">
        <f>IF(Search!$U$5="","",IF(ISNUMBER(SEARCH(Search!$U$5,$AX1440))=TRUE,IF(Search!$U$5="N","N",1),""))</f>
        <v/>
      </c>
      <c r="Y1440" s="9" t="str">
        <f>IF(Search!$U$6="","",IF($AY1440&lt;Search!$U$6,"",1))</f>
        <v/>
      </c>
      <c r="Z1440" s="9" t="str">
        <f>IF(Search!$R$4="","",IF(Inventory!$BA1440&lt;Search!$R$4,"",1))</f>
        <v/>
      </c>
      <c r="AA1440" s="9" t="str">
        <f>IF(Search!$R$5="","",IF($BA1440&gt;Search!$R$5,"",1))</f>
        <v/>
      </c>
      <c r="AB1440" s="9" t="str">
        <f>IF(Search!$R$6="","",IF($BB1440&lt;Search!$R$6,"",1))</f>
        <v/>
      </c>
      <c r="AC1440" s="9" t="str">
        <f>IF(Search!$R$7="","",IF($BB1440&lt;Search!$R$7,"",1))</f>
        <v/>
      </c>
      <c r="AD1440" s="45" t="str">
        <f>IF(COUNTIF($A1440:$AC1440,"n")&gt;0,"",IF(SUM($A1440:$AC1440)=COUNTA(Search!$C$4:$C$8,Search!$F$4:$F$8,Search!$I$4:$I$6,Search!$I$8,Search!$L$4:$L$8,Search!$O$4:$O$8,Search!$R$4:$R$7,Search!$U$4:$U$7)-COUNTIF(Search!$C$4:$U$7,"n"),1+LARGE($AD$1:AD1439,1),""))</f>
        <v/>
      </c>
      <c r="AE1440" s="45" t="str">
        <f t="shared" si="69"/>
        <v/>
      </c>
      <c r="AF1440" s="45" t="str">
        <f>IF(AD1440="","",COUNTIF($AE$1:$AE1439,$AE1440)+RANK($AE1440,$AE$2:$AE$10540,1))</f>
        <v/>
      </c>
      <c r="AG1440" s="45" t="str">
        <f t="shared" si="70"/>
        <v/>
      </c>
      <c r="AH1440" s="45" t="str">
        <f>IF($AD1440="","",COUNTIF($AG$1:$AG1439,$AG1440)+RANK($AG1440,$AG$1:$AG$10539,0))</f>
        <v/>
      </c>
      <c r="AI1440" s="10" t="str">
        <f t="shared" si="71"/>
        <v>2009-10 Upper Deck #250 Matt Duchene/ Victor Hedman/ John Tavares CL SJS    /   $6</v>
      </c>
      <c r="AJ1440" s="11">
        <v>2009</v>
      </c>
      <c r="AK1440" s="17">
        <v>10</v>
      </c>
      <c r="AL1440" s="12" t="s">
        <v>7</v>
      </c>
      <c r="AM1440" s="10">
        <v>250</v>
      </c>
      <c r="AN1440" s="12" t="s">
        <v>982</v>
      </c>
      <c r="AO1440" s="9" t="s">
        <v>1928</v>
      </c>
      <c r="AP1440" s="9"/>
      <c r="AQ1440" s="9"/>
      <c r="AR1440" s="14" t="s">
        <v>2128</v>
      </c>
      <c r="AS1440" s="9"/>
      <c r="AT1440" s="9"/>
      <c r="AU1440" s="9"/>
      <c r="AV1440" s="13"/>
      <c r="AW1440" s="13"/>
      <c r="AX1440" s="9"/>
      <c r="AY1440" s="9"/>
      <c r="AZ1440" s="9"/>
      <c r="BA1440" s="40">
        <v>6</v>
      </c>
      <c r="BB1440" s="33"/>
      <c r="BC1440" s="36"/>
      <c r="BD1440" s="12" t="s">
        <v>1771</v>
      </c>
    </row>
    <row r="1441" spans="1:56" s="12" customFormat="1" x14ac:dyDescent="0.2">
      <c r="A1441" s="9" t="str">
        <f>IF(Search!$C$5="","",IF(COUNTA(Inventory!$AP1441)=1,1,""))</f>
        <v/>
      </c>
      <c r="B1441" s="9" t="str">
        <f>IF(Search!$C$4="","",IF(ISNUMBER(SEARCH(Search!$C$4,$AR1441))=TRUE,1,""))</f>
        <v/>
      </c>
      <c r="C1441" s="9" t="str">
        <f>IF(Search!$C$6="x",IF(COUNTA($AQ1441)=1,1,"N"),IF(COUNTA($AQ1441)=1,"N",""))</f>
        <v/>
      </c>
      <c r="D1441" s="9" t="str">
        <f>IF(Search!$O$8="","",IF(ISNUMBER(SEARCH(Search!$O$8,$BD1441))=TRUE,1,""))</f>
        <v/>
      </c>
      <c r="E1441" s="9" t="str">
        <f>IF(Search!$C$7="","",IF(ISNUMBER(SEARCH(Search!$C$7,$AN1441))=TRUE,1,""))</f>
        <v/>
      </c>
      <c r="F1441" s="9" t="str">
        <f>IF(Search!$C$8="","",IF(ISNUMBER(SEARCH(Search!$C$8,$AO1441))=TRUE,1,""))</f>
        <v/>
      </c>
      <c r="G1441" s="9" t="str">
        <f>IF(Search!$F$4="","",IF(Inventory!$AJ1441&lt;Search!$F$4,"",1))</f>
        <v/>
      </c>
      <c r="H1441" s="9" t="str">
        <f>IF(Search!$F$5="","",IF(Inventory!$AJ1441&gt;Search!$F$5,"",1))</f>
        <v/>
      </c>
      <c r="I1441" s="9" t="str">
        <f>IF(Search!$F$7="","",IF(Search!$F$8="",IF(ISNUMBER(SEARCH(Search!$F$7,$AL1441))=TRUE,1,""),""))</f>
        <v/>
      </c>
      <c r="J1441" s="9" t="str">
        <f>IF($AL1441=Search!$F$8,1,"")</f>
        <v/>
      </c>
      <c r="K1441" s="9" t="str">
        <f>IF(Search!$I$4="","",IF(COUNTA($AS1441)=1,IF(Search!$I$4="N","N",1),""))</f>
        <v/>
      </c>
      <c r="L1441" s="9" t="str">
        <f>IF(Search!$I$5="","",IF($AS1441="RC",1,""))</f>
        <v/>
      </c>
      <c r="M1441" s="9" t="str">
        <f>IF(Search!$I$6="","",IF($AS1441="RCP",1,""))</f>
        <v/>
      </c>
      <c r="N1441" s="9" t="str">
        <f>IF(Search!$I$8="","",IF(COUNTA($AT1441)=1,IF(Search!$I$8="N","N",1),""))</f>
        <v/>
      </c>
      <c r="O1441" s="9" t="str">
        <f>IF(Search!$L$4="","",IF(COUNTA($AU1441)=1,IF(Search!$L$4="N","N",1),""))</f>
        <v/>
      </c>
      <c r="P1441" s="9" t="str">
        <f>IF(Search!$L$5="","",IF(ISNUMBER(SEARCH("Jersey",$AU1441))=TRUE,IF(Search!$L$5="N","N",1),""))</f>
        <v/>
      </c>
      <c r="Q1441" s="9" t="str">
        <f>IF(Search!$L$6="","",IF(ISNUMBER(SEARCH("Patch",$AU1441))=TRUE,IF(Search!$L$6="N","N",1),""))</f>
        <v/>
      </c>
      <c r="R1441" s="9" t="str">
        <f>IF(Search!$L$7="","",IF(ISNUMBER(SEARCH("Shield",$AU1441))=TRUE,IF(Search!$L$7="N","N",1),""))</f>
        <v/>
      </c>
      <c r="S1441" s="9" t="str">
        <f>IF(Search!$L$8="","",IF(ISNUMBER(SEARCH("Stick",$AU1441))=TRUE,IF(Search!$L$8="N","N",1),""))</f>
        <v/>
      </c>
      <c r="T1441" s="9" t="str">
        <f>IF(Search!$O$4="","",IF(COUNTA($AW1441)=1,IF(Search!$O$4="N","N",1),""))</f>
        <v/>
      </c>
      <c r="U1441" s="9" t="str">
        <f>IF(Search!$O$5="","",IF($AW1441="","",IF($AW1441&lt;Search!$O$5,"",1)))</f>
        <v/>
      </c>
      <c r="V1441" s="9" t="str">
        <f>IF(Search!$O$6="","",IF($AW1441="","",IF($AW1441&gt;Search!$O$6,"",1)))</f>
        <v/>
      </c>
      <c r="W1441" s="9" t="str">
        <f>IF(Search!$U$4="","",IF($AX1441="","",1))</f>
        <v/>
      </c>
      <c r="X1441" s="9" t="str">
        <f>IF(Search!$U$5="","",IF(ISNUMBER(SEARCH(Search!$U$5,$AX1441))=TRUE,IF(Search!$U$5="N","N",1),""))</f>
        <v/>
      </c>
      <c r="Y1441" s="9" t="str">
        <f>IF(Search!$U$6="","",IF($AY1441&lt;Search!$U$6,"",1))</f>
        <v/>
      </c>
      <c r="Z1441" s="9" t="str">
        <f>IF(Search!$R$4="","",IF(Inventory!$BA1441&lt;Search!$R$4,"",1))</f>
        <v/>
      </c>
      <c r="AA1441" s="9" t="str">
        <f>IF(Search!$R$5="","",IF($BA1441&gt;Search!$R$5,"",1))</f>
        <v/>
      </c>
      <c r="AB1441" s="9" t="str">
        <f>IF(Search!$R$6="","",IF($BB1441&lt;Search!$R$6,"",1))</f>
        <v/>
      </c>
      <c r="AC1441" s="9" t="str">
        <f>IF(Search!$R$7="","",IF($BB1441&lt;Search!$R$7,"",1))</f>
        <v/>
      </c>
      <c r="AD1441" s="45" t="str">
        <f>IF(COUNTIF($A1441:$AC1441,"n")&gt;0,"",IF(SUM($A1441:$AC1441)=COUNTA(Search!$C$4:$C$8,Search!$F$4:$F$8,Search!$I$4:$I$6,Search!$I$8,Search!$L$4:$L$8,Search!$O$4:$O$8,Search!$R$4:$R$7,Search!$U$4:$U$7)-COUNTIF(Search!$C$4:$U$7,"n"),1+LARGE($AD$1:AD1440,1),""))</f>
        <v/>
      </c>
      <c r="AE1441" s="45" t="str">
        <f t="shared" si="69"/>
        <v/>
      </c>
      <c r="AF1441" s="45" t="str">
        <f>IF(AD1441="","",COUNTIF($AE$1:$AE1440,$AE1441)+RANK($AE1441,$AE$2:$AE$10540,1))</f>
        <v/>
      </c>
      <c r="AG1441" s="45" t="str">
        <f t="shared" si="70"/>
        <v/>
      </c>
      <c r="AH1441" s="45" t="str">
        <f>IF($AD1441="","",COUNTIF($AG$1:$AG1440,$AG1441)+RANK($AG1441,$AG$1:$AG$10539,0))</f>
        <v/>
      </c>
      <c r="AI1441" s="10" t="str">
        <f t="shared" si="71"/>
        <v>2009-10 Upper Deck #454 Mikael Backlund YG CGY RC   /   $8</v>
      </c>
      <c r="AJ1441" s="11">
        <v>2009</v>
      </c>
      <c r="AK1441" s="17">
        <v>10</v>
      </c>
      <c r="AL1441" s="12" t="s">
        <v>7</v>
      </c>
      <c r="AM1441" s="10">
        <v>454</v>
      </c>
      <c r="AN1441" s="12" t="s">
        <v>983</v>
      </c>
      <c r="AO1441" s="9" t="s">
        <v>1910</v>
      </c>
      <c r="AP1441" s="9"/>
      <c r="AQ1441" s="9"/>
      <c r="AR1441" s="14" t="s">
        <v>2481</v>
      </c>
      <c r="AS1441" s="9" t="s">
        <v>2</v>
      </c>
      <c r="AT1441" s="9"/>
      <c r="AU1441" s="9"/>
      <c r="AV1441" s="13"/>
      <c r="AW1441" s="13"/>
      <c r="AX1441" s="9"/>
      <c r="AY1441" s="9"/>
      <c r="AZ1441" s="9"/>
      <c r="BA1441" s="40">
        <v>8</v>
      </c>
      <c r="BB1441" s="33"/>
      <c r="BC1441" s="36"/>
      <c r="BD1441" s="12" t="s">
        <v>1771</v>
      </c>
    </row>
    <row r="1442" spans="1:56" s="12" customFormat="1" x14ac:dyDescent="0.2">
      <c r="A1442" s="9" t="str">
        <f>IF(Search!$C$5="","",IF(COUNTA(Inventory!$AP1442)=1,1,""))</f>
        <v/>
      </c>
      <c r="B1442" s="9" t="str">
        <f>IF(Search!$C$4="","",IF(ISNUMBER(SEARCH(Search!$C$4,$AR1442))=TRUE,1,""))</f>
        <v/>
      </c>
      <c r="C1442" s="9" t="str">
        <f>IF(Search!$C$6="x",IF(COUNTA($AQ1442)=1,1,"N"),IF(COUNTA($AQ1442)=1,"N",""))</f>
        <v/>
      </c>
      <c r="D1442" s="9" t="str">
        <f>IF(Search!$O$8="","",IF(ISNUMBER(SEARCH(Search!$O$8,$BD1442))=TRUE,1,""))</f>
        <v/>
      </c>
      <c r="E1442" s="9" t="str">
        <f>IF(Search!$C$7="","",IF(ISNUMBER(SEARCH(Search!$C$7,$AN1442))=TRUE,1,""))</f>
        <v/>
      </c>
      <c r="F1442" s="9" t="str">
        <f>IF(Search!$C$8="","",IF(ISNUMBER(SEARCH(Search!$C$8,$AO1442))=TRUE,1,""))</f>
        <v/>
      </c>
      <c r="G1442" s="9" t="str">
        <f>IF(Search!$F$4="","",IF(Inventory!$AJ1442&lt;Search!$F$4,"",1))</f>
        <v/>
      </c>
      <c r="H1442" s="9" t="str">
        <f>IF(Search!$F$5="","",IF(Inventory!$AJ1442&gt;Search!$F$5,"",1))</f>
        <v/>
      </c>
      <c r="I1442" s="9" t="str">
        <f>IF(Search!$F$7="","",IF(Search!$F$8="",IF(ISNUMBER(SEARCH(Search!$F$7,$AL1442))=TRUE,1,""),""))</f>
        <v/>
      </c>
      <c r="J1442" s="9" t="str">
        <f>IF($AL1442=Search!$F$8,1,"")</f>
        <v/>
      </c>
      <c r="K1442" s="9" t="str">
        <f>IF(Search!$I$4="","",IF(COUNTA($AS1442)=1,IF(Search!$I$4="N","N",1),""))</f>
        <v/>
      </c>
      <c r="L1442" s="9" t="str">
        <f>IF(Search!$I$5="","",IF($AS1442="RC",1,""))</f>
        <v/>
      </c>
      <c r="M1442" s="9" t="str">
        <f>IF(Search!$I$6="","",IF($AS1442="RCP",1,""))</f>
        <v/>
      </c>
      <c r="N1442" s="9" t="str">
        <f>IF(Search!$I$8="","",IF(COUNTA($AT1442)=1,IF(Search!$I$8="N","N",1),""))</f>
        <v/>
      </c>
      <c r="O1442" s="9" t="str">
        <f>IF(Search!$L$4="","",IF(COUNTA($AU1442)=1,IF(Search!$L$4="N","N",1),""))</f>
        <v/>
      </c>
      <c r="P1442" s="9" t="str">
        <f>IF(Search!$L$5="","",IF(ISNUMBER(SEARCH("Jersey",$AU1442))=TRUE,IF(Search!$L$5="N","N",1),""))</f>
        <v/>
      </c>
      <c r="Q1442" s="9" t="str">
        <f>IF(Search!$L$6="","",IF(ISNUMBER(SEARCH("Patch",$AU1442))=TRUE,IF(Search!$L$6="N","N",1),""))</f>
        <v/>
      </c>
      <c r="R1442" s="9" t="str">
        <f>IF(Search!$L$7="","",IF(ISNUMBER(SEARCH("Shield",$AU1442))=TRUE,IF(Search!$L$7="N","N",1),""))</f>
        <v/>
      </c>
      <c r="S1442" s="9" t="str">
        <f>IF(Search!$L$8="","",IF(ISNUMBER(SEARCH("Stick",$AU1442))=TRUE,IF(Search!$L$8="N","N",1),""))</f>
        <v/>
      </c>
      <c r="T1442" s="9" t="str">
        <f>IF(Search!$O$4="","",IF(COUNTA($AW1442)=1,IF(Search!$O$4="N","N",1),""))</f>
        <v/>
      </c>
      <c r="U1442" s="9" t="str">
        <f>IF(Search!$O$5="","",IF($AW1442="","",IF($AW1442&lt;Search!$O$5,"",1)))</f>
        <v/>
      </c>
      <c r="V1442" s="9" t="str">
        <f>IF(Search!$O$6="","",IF($AW1442="","",IF($AW1442&gt;Search!$O$6,"",1)))</f>
        <v/>
      </c>
      <c r="W1442" s="9" t="str">
        <f>IF(Search!$U$4="","",IF($AX1442="","",1))</f>
        <v/>
      </c>
      <c r="X1442" s="9" t="str">
        <f>IF(Search!$U$5="","",IF(ISNUMBER(SEARCH(Search!$U$5,$AX1442))=TRUE,IF(Search!$U$5="N","N",1),""))</f>
        <v/>
      </c>
      <c r="Y1442" s="9" t="str">
        <f>IF(Search!$U$6="","",IF($AY1442&lt;Search!$U$6,"",1))</f>
        <v/>
      </c>
      <c r="Z1442" s="9" t="str">
        <f>IF(Search!$R$4="","",IF(Inventory!$BA1442&lt;Search!$R$4,"",1))</f>
        <v/>
      </c>
      <c r="AA1442" s="9" t="str">
        <f>IF(Search!$R$5="","",IF($BA1442&gt;Search!$R$5,"",1))</f>
        <v/>
      </c>
      <c r="AB1442" s="9" t="str">
        <f>IF(Search!$R$6="","",IF($BB1442&lt;Search!$R$6,"",1))</f>
        <v/>
      </c>
      <c r="AC1442" s="9" t="str">
        <f>IF(Search!$R$7="","",IF($BB1442&lt;Search!$R$7,"",1))</f>
        <v/>
      </c>
      <c r="AD1442" s="45" t="str">
        <f>IF(COUNTIF($A1442:$AC1442,"n")&gt;0,"",IF(SUM($A1442:$AC1442)=COUNTA(Search!$C$4:$C$8,Search!$F$4:$F$8,Search!$I$4:$I$6,Search!$I$8,Search!$L$4:$L$8,Search!$O$4:$O$8,Search!$R$4:$R$7,Search!$U$4:$U$7)-COUNTIF(Search!$C$4:$U$7,"n"),1+LARGE($AD$1:AD1441,1),""))</f>
        <v/>
      </c>
      <c r="AE1442" s="45" t="str">
        <f t="shared" si="69"/>
        <v/>
      </c>
      <c r="AF1442" s="45" t="str">
        <f>IF(AD1442="","",COUNTIF($AE$1:$AE1441,$AE1442)+RANK($AE1442,$AE$2:$AE$10540,1))</f>
        <v/>
      </c>
      <c r="AG1442" s="45" t="str">
        <f t="shared" si="70"/>
        <v/>
      </c>
      <c r="AH1442" s="45" t="str">
        <f>IF($AD1442="","",COUNTIF($AG$1:$AG1441,$AG1442)+RANK($AG1442,$AG$1:$AG$10539,0))</f>
        <v/>
      </c>
      <c r="AI1442" s="10" t="str">
        <f t="shared" si="71"/>
        <v>2009-10 Upper Deck #457 Philippe Dupuis YG COL RC   /   $8</v>
      </c>
      <c r="AJ1442" s="11">
        <v>2009</v>
      </c>
      <c r="AK1442" s="17">
        <v>10</v>
      </c>
      <c r="AL1442" s="12" t="s">
        <v>7</v>
      </c>
      <c r="AM1442" s="10">
        <v>457</v>
      </c>
      <c r="AN1442" s="12" t="s">
        <v>984</v>
      </c>
      <c r="AO1442" s="9" t="s">
        <v>1952</v>
      </c>
      <c r="AP1442" s="9"/>
      <c r="AQ1442" s="9"/>
      <c r="AR1442" s="14" t="s">
        <v>2481</v>
      </c>
      <c r="AS1442" s="9" t="s">
        <v>2</v>
      </c>
      <c r="AT1442" s="9"/>
      <c r="AU1442" s="9"/>
      <c r="AV1442" s="13"/>
      <c r="AW1442" s="13"/>
      <c r="AX1442" s="9"/>
      <c r="AY1442" s="9"/>
      <c r="AZ1442" s="9"/>
      <c r="BA1442" s="40">
        <v>8</v>
      </c>
      <c r="BB1442" s="33"/>
      <c r="BC1442" s="36"/>
      <c r="BD1442" s="12" t="s">
        <v>1771</v>
      </c>
    </row>
    <row r="1443" spans="1:56" s="12" customFormat="1" x14ac:dyDescent="0.2">
      <c r="A1443" s="9" t="str">
        <f>IF(Search!$C$5="","",IF(COUNTA(Inventory!$AP1443)=1,1,""))</f>
        <v/>
      </c>
      <c r="B1443" s="9" t="str">
        <f>IF(Search!$C$4="","",IF(ISNUMBER(SEARCH(Search!$C$4,$AR1443))=TRUE,1,""))</f>
        <v/>
      </c>
      <c r="C1443" s="9" t="str">
        <f>IF(Search!$C$6="x",IF(COUNTA($AQ1443)=1,1,"N"),IF(COUNTA($AQ1443)=1,"N",""))</f>
        <v/>
      </c>
      <c r="D1443" s="9" t="str">
        <f>IF(Search!$O$8="","",IF(ISNUMBER(SEARCH(Search!$O$8,$BD1443))=TRUE,1,""))</f>
        <v/>
      </c>
      <c r="E1443" s="9" t="str">
        <f>IF(Search!$C$7="","",IF(ISNUMBER(SEARCH(Search!$C$7,$AN1443))=TRUE,1,""))</f>
        <v/>
      </c>
      <c r="F1443" s="9" t="str">
        <f>IF(Search!$C$8="","",IF(ISNUMBER(SEARCH(Search!$C$8,$AO1443))=TRUE,1,""))</f>
        <v/>
      </c>
      <c r="G1443" s="9" t="str">
        <f>IF(Search!$F$4="","",IF(Inventory!$AJ1443&lt;Search!$F$4,"",1))</f>
        <v/>
      </c>
      <c r="H1443" s="9" t="str">
        <f>IF(Search!$F$5="","",IF(Inventory!$AJ1443&gt;Search!$F$5,"",1))</f>
        <v/>
      </c>
      <c r="I1443" s="9" t="str">
        <f>IF(Search!$F$7="","",IF(Search!$F$8="",IF(ISNUMBER(SEARCH(Search!$F$7,$AL1443))=TRUE,1,""),""))</f>
        <v/>
      </c>
      <c r="J1443" s="9" t="str">
        <f>IF($AL1443=Search!$F$8,1,"")</f>
        <v/>
      </c>
      <c r="K1443" s="9" t="str">
        <f>IF(Search!$I$4="","",IF(COUNTA($AS1443)=1,IF(Search!$I$4="N","N",1),""))</f>
        <v/>
      </c>
      <c r="L1443" s="9" t="str">
        <f>IF(Search!$I$5="","",IF($AS1443="RC",1,""))</f>
        <v/>
      </c>
      <c r="M1443" s="9" t="str">
        <f>IF(Search!$I$6="","",IF($AS1443="RCP",1,""))</f>
        <v/>
      </c>
      <c r="N1443" s="9" t="str">
        <f>IF(Search!$I$8="","",IF(COUNTA($AT1443)=1,IF(Search!$I$8="N","N",1),""))</f>
        <v/>
      </c>
      <c r="O1443" s="9" t="str">
        <f>IF(Search!$L$4="","",IF(COUNTA($AU1443)=1,IF(Search!$L$4="N","N",1),""))</f>
        <v/>
      </c>
      <c r="P1443" s="9" t="str">
        <f>IF(Search!$L$5="","",IF(ISNUMBER(SEARCH("Jersey",$AU1443))=TRUE,IF(Search!$L$5="N","N",1),""))</f>
        <v/>
      </c>
      <c r="Q1443" s="9" t="str">
        <f>IF(Search!$L$6="","",IF(ISNUMBER(SEARCH("Patch",$AU1443))=TRUE,IF(Search!$L$6="N","N",1),""))</f>
        <v/>
      </c>
      <c r="R1443" s="9" t="str">
        <f>IF(Search!$L$7="","",IF(ISNUMBER(SEARCH("Shield",$AU1443))=TRUE,IF(Search!$L$7="N","N",1),""))</f>
        <v/>
      </c>
      <c r="S1443" s="9" t="str">
        <f>IF(Search!$L$8="","",IF(ISNUMBER(SEARCH("Stick",$AU1443))=TRUE,IF(Search!$L$8="N","N",1),""))</f>
        <v/>
      </c>
      <c r="T1443" s="9" t="str">
        <f>IF(Search!$O$4="","",IF(COUNTA($AW1443)=1,IF(Search!$O$4="N","N",1),""))</f>
        <v/>
      </c>
      <c r="U1443" s="9" t="str">
        <f>IF(Search!$O$5="","",IF($AW1443="","",IF($AW1443&lt;Search!$O$5,"",1)))</f>
        <v/>
      </c>
      <c r="V1443" s="9" t="str">
        <f>IF(Search!$O$6="","",IF($AW1443="","",IF($AW1443&gt;Search!$O$6,"",1)))</f>
        <v/>
      </c>
      <c r="W1443" s="9" t="str">
        <f>IF(Search!$U$4="","",IF($AX1443="","",1))</f>
        <v/>
      </c>
      <c r="X1443" s="9" t="str">
        <f>IF(Search!$U$5="","",IF(ISNUMBER(SEARCH(Search!$U$5,$AX1443))=TRUE,IF(Search!$U$5="N","N",1),""))</f>
        <v/>
      </c>
      <c r="Y1443" s="9" t="str">
        <f>IF(Search!$U$6="","",IF($AY1443&lt;Search!$U$6,"",1))</f>
        <v/>
      </c>
      <c r="Z1443" s="9" t="str">
        <f>IF(Search!$R$4="","",IF(Inventory!$BA1443&lt;Search!$R$4,"",1))</f>
        <v/>
      </c>
      <c r="AA1443" s="9" t="str">
        <f>IF(Search!$R$5="","",IF($BA1443&gt;Search!$R$5,"",1))</f>
        <v/>
      </c>
      <c r="AB1443" s="9" t="str">
        <f>IF(Search!$R$6="","",IF($BB1443&lt;Search!$R$6,"",1))</f>
        <v/>
      </c>
      <c r="AC1443" s="9" t="str">
        <f>IF(Search!$R$7="","",IF($BB1443&lt;Search!$R$7,"",1))</f>
        <v/>
      </c>
      <c r="AD1443" s="45" t="str">
        <f>IF(COUNTIF($A1443:$AC1443,"n")&gt;0,"",IF(SUM($A1443:$AC1443)=COUNTA(Search!$C$4:$C$8,Search!$F$4:$F$8,Search!$I$4:$I$6,Search!$I$8,Search!$L$4:$L$8,Search!$O$4:$O$8,Search!$R$4:$R$7,Search!$U$4:$U$7)-COUNTIF(Search!$C$4:$U$7,"n"),1+LARGE($AD$1:AD1442,1),""))</f>
        <v/>
      </c>
      <c r="AE1443" s="45" t="str">
        <f t="shared" si="69"/>
        <v/>
      </c>
      <c r="AF1443" s="45" t="str">
        <f>IF(AD1443="","",COUNTIF($AE$1:$AE1442,$AE1443)+RANK($AE1443,$AE$2:$AE$10540,1))</f>
        <v/>
      </c>
      <c r="AG1443" s="45" t="str">
        <f t="shared" si="70"/>
        <v/>
      </c>
      <c r="AH1443" s="45" t="str">
        <f>IF($AD1443="","",COUNTIF($AG$1:$AG1442,$AG1443)+RANK($AG1443,$AG$1:$AG$10539,0))</f>
        <v/>
      </c>
      <c r="AI1443" s="10" t="str">
        <f t="shared" si="71"/>
        <v>2009-10 Upper Deck #459 Aaron Gagnon YG DAL RC   /   $5</v>
      </c>
      <c r="AJ1443" s="11">
        <v>2009</v>
      </c>
      <c r="AK1443" s="17">
        <v>10</v>
      </c>
      <c r="AL1443" s="12" t="s">
        <v>7</v>
      </c>
      <c r="AM1443" s="10">
        <v>459</v>
      </c>
      <c r="AN1443" s="12" t="s">
        <v>985</v>
      </c>
      <c r="AO1443" s="9" t="s">
        <v>1949</v>
      </c>
      <c r="AP1443" s="9"/>
      <c r="AQ1443" s="9"/>
      <c r="AR1443" s="14" t="s">
        <v>2481</v>
      </c>
      <c r="AS1443" s="9" t="s">
        <v>2</v>
      </c>
      <c r="AT1443" s="9"/>
      <c r="AU1443" s="9"/>
      <c r="AV1443" s="13"/>
      <c r="AW1443" s="13"/>
      <c r="AX1443" s="9"/>
      <c r="AY1443" s="9"/>
      <c r="AZ1443" s="9"/>
      <c r="BA1443" s="40">
        <v>5</v>
      </c>
      <c r="BB1443" s="33"/>
      <c r="BC1443" s="36"/>
      <c r="BD1443" s="12" t="s">
        <v>1771</v>
      </c>
    </row>
    <row r="1444" spans="1:56" s="12" customFormat="1" x14ac:dyDescent="0.2">
      <c r="A1444" s="9" t="str">
        <f>IF(Search!$C$5="","",IF(COUNTA(Inventory!$AP1444)=1,1,""))</f>
        <v/>
      </c>
      <c r="B1444" s="9" t="str">
        <f>IF(Search!$C$4="","",IF(ISNUMBER(SEARCH(Search!$C$4,$AR1444))=TRUE,1,""))</f>
        <v/>
      </c>
      <c r="C1444" s="9" t="str">
        <f>IF(Search!$C$6="x",IF(COUNTA($AQ1444)=1,1,"N"),IF(COUNTA($AQ1444)=1,"N",""))</f>
        <v/>
      </c>
      <c r="D1444" s="9" t="str">
        <f>IF(Search!$O$8="","",IF(ISNUMBER(SEARCH(Search!$O$8,$BD1444))=TRUE,1,""))</f>
        <v/>
      </c>
      <c r="E1444" s="9" t="str">
        <f>IF(Search!$C$7="","",IF(ISNUMBER(SEARCH(Search!$C$7,$AN1444))=TRUE,1,""))</f>
        <v/>
      </c>
      <c r="F1444" s="9" t="str">
        <f>IF(Search!$C$8="","",IF(ISNUMBER(SEARCH(Search!$C$8,$AO1444))=TRUE,1,""))</f>
        <v/>
      </c>
      <c r="G1444" s="9" t="str">
        <f>IF(Search!$F$4="","",IF(Inventory!$AJ1444&lt;Search!$F$4,"",1))</f>
        <v/>
      </c>
      <c r="H1444" s="9" t="str">
        <f>IF(Search!$F$5="","",IF(Inventory!$AJ1444&gt;Search!$F$5,"",1))</f>
        <v/>
      </c>
      <c r="I1444" s="9" t="str">
        <f>IF(Search!$F$7="","",IF(Search!$F$8="",IF(ISNUMBER(SEARCH(Search!$F$7,$AL1444))=TRUE,1,""),""))</f>
        <v/>
      </c>
      <c r="J1444" s="9" t="str">
        <f>IF($AL1444=Search!$F$8,1,"")</f>
        <v/>
      </c>
      <c r="K1444" s="9" t="str">
        <f>IF(Search!$I$4="","",IF(COUNTA($AS1444)=1,IF(Search!$I$4="N","N",1),""))</f>
        <v/>
      </c>
      <c r="L1444" s="9" t="str">
        <f>IF(Search!$I$5="","",IF($AS1444="RC",1,""))</f>
        <v/>
      </c>
      <c r="M1444" s="9" t="str">
        <f>IF(Search!$I$6="","",IF($AS1444="RCP",1,""))</f>
        <v/>
      </c>
      <c r="N1444" s="9" t="str">
        <f>IF(Search!$I$8="","",IF(COUNTA($AT1444)=1,IF(Search!$I$8="N","N",1),""))</f>
        <v/>
      </c>
      <c r="O1444" s="9" t="str">
        <f>IF(Search!$L$4="","",IF(COUNTA($AU1444)=1,IF(Search!$L$4="N","N",1),""))</f>
        <v/>
      </c>
      <c r="P1444" s="9" t="str">
        <f>IF(Search!$L$5="","",IF(ISNUMBER(SEARCH("Jersey",$AU1444))=TRUE,IF(Search!$L$5="N","N",1),""))</f>
        <v/>
      </c>
      <c r="Q1444" s="9" t="str">
        <f>IF(Search!$L$6="","",IF(ISNUMBER(SEARCH("Patch",$AU1444))=TRUE,IF(Search!$L$6="N","N",1),""))</f>
        <v/>
      </c>
      <c r="R1444" s="9" t="str">
        <f>IF(Search!$L$7="","",IF(ISNUMBER(SEARCH("Shield",$AU1444))=TRUE,IF(Search!$L$7="N","N",1),""))</f>
        <v/>
      </c>
      <c r="S1444" s="9" t="str">
        <f>IF(Search!$L$8="","",IF(ISNUMBER(SEARCH("Stick",$AU1444))=TRUE,IF(Search!$L$8="N","N",1),""))</f>
        <v/>
      </c>
      <c r="T1444" s="9" t="str">
        <f>IF(Search!$O$4="","",IF(COUNTA($AW1444)=1,IF(Search!$O$4="N","N",1),""))</f>
        <v/>
      </c>
      <c r="U1444" s="9" t="str">
        <f>IF(Search!$O$5="","",IF($AW1444="","",IF($AW1444&lt;Search!$O$5,"",1)))</f>
        <v/>
      </c>
      <c r="V1444" s="9" t="str">
        <f>IF(Search!$O$6="","",IF($AW1444="","",IF($AW1444&gt;Search!$O$6,"",1)))</f>
        <v/>
      </c>
      <c r="W1444" s="9" t="str">
        <f>IF(Search!$U$4="","",IF($AX1444="","",1))</f>
        <v/>
      </c>
      <c r="X1444" s="9" t="str">
        <f>IF(Search!$U$5="","",IF(ISNUMBER(SEARCH(Search!$U$5,$AX1444))=TRUE,IF(Search!$U$5="N","N",1),""))</f>
        <v/>
      </c>
      <c r="Y1444" s="9" t="str">
        <f>IF(Search!$U$6="","",IF($AY1444&lt;Search!$U$6,"",1))</f>
        <v/>
      </c>
      <c r="Z1444" s="9" t="str">
        <f>IF(Search!$R$4="","",IF(Inventory!$BA1444&lt;Search!$R$4,"",1))</f>
        <v/>
      </c>
      <c r="AA1444" s="9" t="str">
        <f>IF(Search!$R$5="","",IF($BA1444&gt;Search!$R$5,"",1))</f>
        <v/>
      </c>
      <c r="AB1444" s="9" t="str">
        <f>IF(Search!$R$6="","",IF($BB1444&lt;Search!$R$6,"",1))</f>
        <v/>
      </c>
      <c r="AC1444" s="9" t="str">
        <f>IF(Search!$R$7="","",IF($BB1444&lt;Search!$R$7,"",1))</f>
        <v/>
      </c>
      <c r="AD1444" s="45" t="str">
        <f>IF(COUNTIF($A1444:$AC1444,"n")&gt;0,"",IF(SUM($A1444:$AC1444)=COUNTA(Search!$C$4:$C$8,Search!$F$4:$F$8,Search!$I$4:$I$6,Search!$I$8,Search!$L$4:$L$8,Search!$O$4:$O$8,Search!$R$4:$R$7,Search!$U$4:$U$7)-COUNTIF(Search!$C$4:$U$7,"n"),1+LARGE($AD$1:AD1443,1),""))</f>
        <v/>
      </c>
      <c r="AE1444" s="45" t="str">
        <f t="shared" si="69"/>
        <v/>
      </c>
      <c r="AF1444" s="45" t="str">
        <f>IF(AD1444="","",COUNTIF($AE$1:$AE1443,$AE1444)+RANK($AE1444,$AE$2:$AE$10540,1))</f>
        <v/>
      </c>
      <c r="AG1444" s="45" t="str">
        <f t="shared" si="70"/>
        <v/>
      </c>
      <c r="AH1444" s="45" t="str">
        <f>IF($AD1444="","",COUNTIF($AG$1:$AG1443,$AG1444)+RANK($AG1444,$AG$1:$AG$10539,0))</f>
        <v/>
      </c>
      <c r="AI1444" s="10" t="str">
        <f t="shared" si="71"/>
        <v>2009-10 Upper Deck #467 Scott Parse YG LAK RC   /   $8</v>
      </c>
      <c r="AJ1444" s="11">
        <v>2009</v>
      </c>
      <c r="AK1444" s="17">
        <v>10</v>
      </c>
      <c r="AL1444" s="12" t="s">
        <v>7</v>
      </c>
      <c r="AM1444" s="10">
        <v>467</v>
      </c>
      <c r="AN1444" s="12" t="s">
        <v>986</v>
      </c>
      <c r="AO1444" s="9" t="s">
        <v>1924</v>
      </c>
      <c r="AP1444" s="9"/>
      <c r="AQ1444" s="9"/>
      <c r="AR1444" s="14" t="s">
        <v>2481</v>
      </c>
      <c r="AS1444" s="9" t="s">
        <v>2</v>
      </c>
      <c r="AT1444" s="9"/>
      <c r="AU1444" s="9"/>
      <c r="AV1444" s="13"/>
      <c r="AW1444" s="13"/>
      <c r="AX1444" s="9"/>
      <c r="AY1444" s="9"/>
      <c r="AZ1444" s="9"/>
      <c r="BA1444" s="40">
        <v>8</v>
      </c>
      <c r="BB1444" s="33"/>
      <c r="BC1444" s="36"/>
      <c r="BD1444" s="12" t="s">
        <v>1771</v>
      </c>
    </row>
    <row r="1445" spans="1:56" s="12" customFormat="1" x14ac:dyDescent="0.2">
      <c r="A1445" s="9" t="str">
        <f>IF(Search!$C$5="","",IF(COUNTA(Inventory!$AP1445)=1,1,""))</f>
        <v/>
      </c>
      <c r="B1445" s="9" t="str">
        <f>IF(Search!$C$4="","",IF(ISNUMBER(SEARCH(Search!$C$4,$AR1445))=TRUE,1,""))</f>
        <v/>
      </c>
      <c r="C1445" s="9" t="str">
        <f>IF(Search!$C$6="x",IF(COUNTA($AQ1445)=1,1,"N"),IF(COUNTA($AQ1445)=1,"N",""))</f>
        <v/>
      </c>
      <c r="D1445" s="9" t="str">
        <f>IF(Search!$O$8="","",IF(ISNUMBER(SEARCH(Search!$O$8,$BD1445))=TRUE,1,""))</f>
        <v/>
      </c>
      <c r="E1445" s="9" t="str">
        <f>IF(Search!$C$7="","",IF(ISNUMBER(SEARCH(Search!$C$7,$AN1445))=TRUE,1,""))</f>
        <v/>
      </c>
      <c r="F1445" s="9" t="str">
        <f>IF(Search!$C$8="","",IF(ISNUMBER(SEARCH(Search!$C$8,$AO1445))=TRUE,1,""))</f>
        <v/>
      </c>
      <c r="G1445" s="9" t="str">
        <f>IF(Search!$F$4="","",IF(Inventory!$AJ1445&lt;Search!$F$4,"",1))</f>
        <v/>
      </c>
      <c r="H1445" s="9" t="str">
        <f>IF(Search!$F$5="","",IF(Inventory!$AJ1445&gt;Search!$F$5,"",1))</f>
        <v/>
      </c>
      <c r="I1445" s="9" t="str">
        <f>IF(Search!$F$7="","",IF(Search!$F$8="",IF(ISNUMBER(SEARCH(Search!$F$7,$AL1445))=TRUE,1,""),""))</f>
        <v/>
      </c>
      <c r="J1445" s="9" t="str">
        <f>IF($AL1445=Search!$F$8,1,"")</f>
        <v/>
      </c>
      <c r="K1445" s="9" t="str">
        <f>IF(Search!$I$4="","",IF(COUNTA($AS1445)=1,IF(Search!$I$4="N","N",1),""))</f>
        <v/>
      </c>
      <c r="L1445" s="9" t="str">
        <f>IF(Search!$I$5="","",IF($AS1445="RC",1,""))</f>
        <v/>
      </c>
      <c r="M1445" s="9" t="str">
        <f>IF(Search!$I$6="","",IF($AS1445="RCP",1,""))</f>
        <v/>
      </c>
      <c r="N1445" s="9" t="str">
        <f>IF(Search!$I$8="","",IF(COUNTA($AT1445)=1,IF(Search!$I$8="N","N",1),""))</f>
        <v/>
      </c>
      <c r="O1445" s="9" t="str">
        <f>IF(Search!$L$4="","",IF(COUNTA($AU1445)=1,IF(Search!$L$4="N","N",1),""))</f>
        <v/>
      </c>
      <c r="P1445" s="9" t="str">
        <f>IF(Search!$L$5="","",IF(ISNUMBER(SEARCH("Jersey",$AU1445))=TRUE,IF(Search!$L$5="N","N",1),""))</f>
        <v/>
      </c>
      <c r="Q1445" s="9" t="str">
        <f>IF(Search!$L$6="","",IF(ISNUMBER(SEARCH("Patch",$AU1445))=TRUE,IF(Search!$L$6="N","N",1),""))</f>
        <v/>
      </c>
      <c r="R1445" s="9" t="str">
        <f>IF(Search!$L$7="","",IF(ISNUMBER(SEARCH("Shield",$AU1445))=TRUE,IF(Search!$L$7="N","N",1),""))</f>
        <v/>
      </c>
      <c r="S1445" s="9" t="str">
        <f>IF(Search!$L$8="","",IF(ISNUMBER(SEARCH("Stick",$AU1445))=TRUE,IF(Search!$L$8="N","N",1),""))</f>
        <v/>
      </c>
      <c r="T1445" s="9" t="str">
        <f>IF(Search!$O$4="","",IF(COUNTA($AW1445)=1,IF(Search!$O$4="N","N",1),""))</f>
        <v/>
      </c>
      <c r="U1445" s="9" t="str">
        <f>IF(Search!$O$5="","",IF($AW1445="","",IF($AW1445&lt;Search!$O$5,"",1)))</f>
        <v/>
      </c>
      <c r="V1445" s="9" t="str">
        <f>IF(Search!$O$6="","",IF($AW1445="","",IF($AW1445&gt;Search!$O$6,"",1)))</f>
        <v/>
      </c>
      <c r="W1445" s="9" t="str">
        <f>IF(Search!$U$4="","",IF($AX1445="","",1))</f>
        <v/>
      </c>
      <c r="X1445" s="9" t="str">
        <f>IF(Search!$U$5="","",IF(ISNUMBER(SEARCH(Search!$U$5,$AX1445))=TRUE,IF(Search!$U$5="N","N",1),""))</f>
        <v/>
      </c>
      <c r="Y1445" s="9" t="str">
        <f>IF(Search!$U$6="","",IF($AY1445&lt;Search!$U$6,"",1))</f>
        <v/>
      </c>
      <c r="Z1445" s="9" t="str">
        <f>IF(Search!$R$4="","",IF(Inventory!$BA1445&lt;Search!$R$4,"",1))</f>
        <v/>
      </c>
      <c r="AA1445" s="9" t="str">
        <f>IF(Search!$R$5="","",IF($BA1445&gt;Search!$R$5,"",1))</f>
        <v/>
      </c>
      <c r="AB1445" s="9" t="str">
        <f>IF(Search!$R$6="","",IF($BB1445&lt;Search!$R$6,"",1))</f>
        <v/>
      </c>
      <c r="AC1445" s="9" t="str">
        <f>IF(Search!$R$7="","",IF($BB1445&lt;Search!$R$7,"",1))</f>
        <v/>
      </c>
      <c r="AD1445" s="45" t="str">
        <f>IF(COUNTIF($A1445:$AC1445,"n")&gt;0,"",IF(SUM($A1445:$AC1445)=COUNTA(Search!$C$4:$C$8,Search!$F$4:$F$8,Search!$I$4:$I$6,Search!$I$8,Search!$L$4:$L$8,Search!$O$4:$O$8,Search!$R$4:$R$7,Search!$U$4:$U$7)-COUNTIF(Search!$C$4:$U$7,"n"),1+LARGE($AD$1:AD1444,1),""))</f>
        <v/>
      </c>
      <c r="AE1445" s="45" t="str">
        <f t="shared" si="69"/>
        <v/>
      </c>
      <c r="AF1445" s="45" t="str">
        <f>IF(AD1445="","",COUNTIF($AE$1:$AE1444,$AE1445)+RANK($AE1445,$AE$2:$AE$10540,1))</f>
        <v/>
      </c>
      <c r="AG1445" s="45" t="str">
        <f t="shared" si="70"/>
        <v/>
      </c>
      <c r="AH1445" s="45" t="str">
        <f>IF($AD1445="","",COUNTIF($AG$1:$AG1444,$AG1445)+RANK($AG1445,$AG$1:$AG$10539,0))</f>
        <v/>
      </c>
      <c r="AI1445" s="10" t="str">
        <f t="shared" si="71"/>
        <v>2009-10 Upper Deck #468 Danny Irmen YG MIN RC   /   $5</v>
      </c>
      <c r="AJ1445" s="11">
        <v>2009</v>
      </c>
      <c r="AK1445" s="17">
        <v>10</v>
      </c>
      <c r="AL1445" s="12" t="s">
        <v>7</v>
      </c>
      <c r="AM1445" s="10">
        <v>468</v>
      </c>
      <c r="AN1445" s="12" t="s">
        <v>987</v>
      </c>
      <c r="AO1445" s="9" t="s">
        <v>1950</v>
      </c>
      <c r="AP1445" s="9"/>
      <c r="AQ1445" s="9"/>
      <c r="AR1445" s="14" t="s">
        <v>2481</v>
      </c>
      <c r="AS1445" s="9" t="s">
        <v>2</v>
      </c>
      <c r="AT1445" s="9"/>
      <c r="AU1445" s="9"/>
      <c r="AV1445" s="13"/>
      <c r="AW1445" s="13"/>
      <c r="AX1445" s="9"/>
      <c r="AY1445" s="9"/>
      <c r="AZ1445" s="9"/>
      <c r="BA1445" s="40">
        <v>5</v>
      </c>
      <c r="BB1445" s="33"/>
      <c r="BC1445" s="36"/>
      <c r="BD1445" s="12" t="s">
        <v>1771</v>
      </c>
    </row>
    <row r="1446" spans="1:56" s="12" customFormat="1" x14ac:dyDescent="0.2">
      <c r="A1446" s="9" t="str">
        <f>IF(Search!$C$5="","",IF(COUNTA(Inventory!$AP1446)=1,1,""))</f>
        <v/>
      </c>
      <c r="B1446" s="9" t="str">
        <f>IF(Search!$C$4="","",IF(ISNUMBER(SEARCH(Search!$C$4,$AR1446))=TRUE,1,""))</f>
        <v/>
      </c>
      <c r="C1446" s="9" t="str">
        <f>IF(Search!$C$6="x",IF(COUNTA($AQ1446)=1,1,"N"),IF(COUNTA($AQ1446)=1,"N",""))</f>
        <v/>
      </c>
      <c r="D1446" s="9" t="str">
        <f>IF(Search!$O$8="","",IF(ISNUMBER(SEARCH(Search!$O$8,$BD1446))=TRUE,1,""))</f>
        <v/>
      </c>
      <c r="E1446" s="9" t="str">
        <f>IF(Search!$C$7="","",IF(ISNUMBER(SEARCH(Search!$C$7,$AN1446))=TRUE,1,""))</f>
        <v/>
      </c>
      <c r="F1446" s="9" t="str">
        <f>IF(Search!$C$8="","",IF(ISNUMBER(SEARCH(Search!$C$8,$AO1446))=TRUE,1,""))</f>
        <v/>
      </c>
      <c r="G1446" s="9" t="str">
        <f>IF(Search!$F$4="","",IF(Inventory!$AJ1446&lt;Search!$F$4,"",1))</f>
        <v/>
      </c>
      <c r="H1446" s="9" t="str">
        <f>IF(Search!$F$5="","",IF(Inventory!$AJ1446&gt;Search!$F$5,"",1))</f>
        <v/>
      </c>
      <c r="I1446" s="9" t="str">
        <f>IF(Search!$F$7="","",IF(Search!$F$8="",IF(ISNUMBER(SEARCH(Search!$F$7,$AL1446))=TRUE,1,""),""))</f>
        <v/>
      </c>
      <c r="J1446" s="9" t="str">
        <f>IF($AL1446=Search!$F$8,1,"")</f>
        <v/>
      </c>
      <c r="K1446" s="9" t="str">
        <f>IF(Search!$I$4="","",IF(COUNTA($AS1446)=1,IF(Search!$I$4="N","N",1),""))</f>
        <v/>
      </c>
      <c r="L1446" s="9" t="str">
        <f>IF(Search!$I$5="","",IF($AS1446="RC",1,""))</f>
        <v/>
      </c>
      <c r="M1446" s="9" t="str">
        <f>IF(Search!$I$6="","",IF($AS1446="RCP",1,""))</f>
        <v/>
      </c>
      <c r="N1446" s="9" t="str">
        <f>IF(Search!$I$8="","",IF(COUNTA($AT1446)=1,IF(Search!$I$8="N","N",1),""))</f>
        <v/>
      </c>
      <c r="O1446" s="9" t="str">
        <f>IF(Search!$L$4="","",IF(COUNTA($AU1446)=1,IF(Search!$L$4="N","N",1),""))</f>
        <v/>
      </c>
      <c r="P1446" s="9" t="str">
        <f>IF(Search!$L$5="","",IF(ISNUMBER(SEARCH("Jersey",$AU1446))=TRUE,IF(Search!$L$5="N","N",1),""))</f>
        <v/>
      </c>
      <c r="Q1446" s="9" t="str">
        <f>IF(Search!$L$6="","",IF(ISNUMBER(SEARCH("Patch",$AU1446))=TRUE,IF(Search!$L$6="N","N",1),""))</f>
        <v/>
      </c>
      <c r="R1446" s="9" t="str">
        <f>IF(Search!$L$7="","",IF(ISNUMBER(SEARCH("Shield",$AU1446))=TRUE,IF(Search!$L$7="N","N",1),""))</f>
        <v/>
      </c>
      <c r="S1446" s="9" t="str">
        <f>IF(Search!$L$8="","",IF(ISNUMBER(SEARCH("Stick",$AU1446))=TRUE,IF(Search!$L$8="N","N",1),""))</f>
        <v/>
      </c>
      <c r="T1446" s="9" t="str">
        <f>IF(Search!$O$4="","",IF(COUNTA($AW1446)=1,IF(Search!$O$4="N","N",1),""))</f>
        <v/>
      </c>
      <c r="U1446" s="9" t="str">
        <f>IF(Search!$O$5="","",IF($AW1446="","",IF($AW1446&lt;Search!$O$5,"",1)))</f>
        <v/>
      </c>
      <c r="V1446" s="9" t="str">
        <f>IF(Search!$O$6="","",IF($AW1446="","",IF($AW1446&gt;Search!$O$6,"",1)))</f>
        <v/>
      </c>
      <c r="W1446" s="9" t="str">
        <f>IF(Search!$U$4="","",IF($AX1446="","",1))</f>
        <v/>
      </c>
      <c r="X1446" s="9" t="str">
        <f>IF(Search!$U$5="","",IF(ISNUMBER(SEARCH(Search!$U$5,$AX1446))=TRUE,IF(Search!$U$5="N","N",1),""))</f>
        <v/>
      </c>
      <c r="Y1446" s="9" t="str">
        <f>IF(Search!$U$6="","",IF($AY1446&lt;Search!$U$6,"",1))</f>
        <v/>
      </c>
      <c r="Z1446" s="9" t="str">
        <f>IF(Search!$R$4="","",IF(Inventory!$BA1446&lt;Search!$R$4,"",1))</f>
        <v/>
      </c>
      <c r="AA1446" s="9" t="str">
        <f>IF(Search!$R$5="","",IF($BA1446&gt;Search!$R$5,"",1))</f>
        <v/>
      </c>
      <c r="AB1446" s="9" t="str">
        <f>IF(Search!$R$6="","",IF($BB1446&lt;Search!$R$6,"",1))</f>
        <v/>
      </c>
      <c r="AC1446" s="9" t="str">
        <f>IF(Search!$R$7="","",IF($BB1446&lt;Search!$R$7,"",1))</f>
        <v/>
      </c>
      <c r="AD1446" s="45" t="str">
        <f>IF(COUNTIF($A1446:$AC1446,"n")&gt;0,"",IF(SUM($A1446:$AC1446)=COUNTA(Search!$C$4:$C$8,Search!$F$4:$F$8,Search!$I$4:$I$6,Search!$I$8,Search!$L$4:$L$8,Search!$O$4:$O$8,Search!$R$4:$R$7,Search!$U$4:$U$7)-COUNTIF(Search!$C$4:$U$7,"n"),1+LARGE($AD$1:AD1445,1),""))</f>
        <v/>
      </c>
      <c r="AE1446" s="45" t="str">
        <f t="shared" si="69"/>
        <v/>
      </c>
      <c r="AF1446" s="45" t="str">
        <f>IF(AD1446="","",COUNTIF($AE$1:$AE1445,$AE1446)+RANK($AE1446,$AE$2:$AE$10540,1))</f>
        <v/>
      </c>
      <c r="AG1446" s="45" t="str">
        <f t="shared" si="70"/>
        <v/>
      </c>
      <c r="AH1446" s="45" t="str">
        <f>IF($AD1446="","",COUNTIF($AG$1:$AG1445,$AG1446)+RANK($AG1446,$AG$1:$AG$10539,0))</f>
        <v/>
      </c>
      <c r="AI1446" s="10" t="str">
        <f t="shared" si="71"/>
        <v>2009-10 Upper Deck #469 Anton Khudobin YG MIN RC   /   $8</v>
      </c>
      <c r="AJ1446" s="11">
        <v>2009</v>
      </c>
      <c r="AK1446" s="17">
        <v>10</v>
      </c>
      <c r="AL1446" s="12" t="s">
        <v>7</v>
      </c>
      <c r="AM1446" s="10">
        <v>469</v>
      </c>
      <c r="AN1446" s="12" t="s">
        <v>988</v>
      </c>
      <c r="AO1446" s="9" t="s">
        <v>1950</v>
      </c>
      <c r="AP1446" s="9"/>
      <c r="AQ1446" s="9"/>
      <c r="AR1446" s="14" t="s">
        <v>2481</v>
      </c>
      <c r="AS1446" s="9" t="s">
        <v>2</v>
      </c>
      <c r="AT1446" s="9"/>
      <c r="AU1446" s="9"/>
      <c r="AV1446" s="13"/>
      <c r="AW1446" s="13"/>
      <c r="AX1446" s="9"/>
      <c r="AY1446" s="9"/>
      <c r="AZ1446" s="9"/>
      <c r="BA1446" s="40">
        <v>8</v>
      </c>
      <c r="BB1446" s="33"/>
      <c r="BC1446" s="36"/>
      <c r="BD1446" s="12" t="s">
        <v>1771</v>
      </c>
    </row>
    <row r="1447" spans="1:56" s="12" customFormat="1" x14ac:dyDescent="0.2">
      <c r="A1447" s="9" t="str">
        <f>IF(Search!$C$5="","",IF(COUNTA(Inventory!$AP1447)=1,1,""))</f>
        <v/>
      </c>
      <c r="B1447" s="9" t="str">
        <f>IF(Search!$C$4="","",IF(ISNUMBER(SEARCH(Search!$C$4,$AR1447))=TRUE,1,""))</f>
        <v/>
      </c>
      <c r="C1447" s="9" t="str">
        <f>IF(Search!$C$6="x",IF(COUNTA($AQ1447)=1,1,"N"),IF(COUNTA($AQ1447)=1,"N",""))</f>
        <v/>
      </c>
      <c r="D1447" s="9" t="str">
        <f>IF(Search!$O$8="","",IF(ISNUMBER(SEARCH(Search!$O$8,$BD1447))=TRUE,1,""))</f>
        <v/>
      </c>
      <c r="E1447" s="9" t="str">
        <f>IF(Search!$C$7="","",IF(ISNUMBER(SEARCH(Search!$C$7,$AN1447))=TRUE,1,""))</f>
        <v/>
      </c>
      <c r="F1447" s="9" t="str">
        <f>IF(Search!$C$8="","",IF(ISNUMBER(SEARCH(Search!$C$8,$AO1447))=TRUE,1,""))</f>
        <v/>
      </c>
      <c r="G1447" s="9" t="str">
        <f>IF(Search!$F$4="","",IF(Inventory!$AJ1447&lt;Search!$F$4,"",1))</f>
        <v/>
      </c>
      <c r="H1447" s="9" t="str">
        <f>IF(Search!$F$5="","",IF(Inventory!$AJ1447&gt;Search!$F$5,"",1))</f>
        <v/>
      </c>
      <c r="I1447" s="9" t="str">
        <f>IF(Search!$F$7="","",IF(Search!$F$8="",IF(ISNUMBER(SEARCH(Search!$F$7,$AL1447))=TRUE,1,""),""))</f>
        <v/>
      </c>
      <c r="J1447" s="9" t="str">
        <f>IF($AL1447=Search!$F$8,1,"")</f>
        <v/>
      </c>
      <c r="K1447" s="9" t="str">
        <f>IF(Search!$I$4="","",IF(COUNTA($AS1447)=1,IF(Search!$I$4="N","N",1),""))</f>
        <v/>
      </c>
      <c r="L1447" s="9" t="str">
        <f>IF(Search!$I$5="","",IF($AS1447="RC",1,""))</f>
        <v/>
      </c>
      <c r="M1447" s="9" t="str">
        <f>IF(Search!$I$6="","",IF($AS1447="RCP",1,""))</f>
        <v/>
      </c>
      <c r="N1447" s="9" t="str">
        <f>IF(Search!$I$8="","",IF(COUNTA($AT1447)=1,IF(Search!$I$8="N","N",1),""))</f>
        <v/>
      </c>
      <c r="O1447" s="9" t="str">
        <f>IF(Search!$L$4="","",IF(COUNTA($AU1447)=1,IF(Search!$L$4="N","N",1),""))</f>
        <v/>
      </c>
      <c r="P1447" s="9" t="str">
        <f>IF(Search!$L$5="","",IF(ISNUMBER(SEARCH("Jersey",$AU1447))=TRUE,IF(Search!$L$5="N","N",1),""))</f>
        <v/>
      </c>
      <c r="Q1447" s="9" t="str">
        <f>IF(Search!$L$6="","",IF(ISNUMBER(SEARCH("Patch",$AU1447))=TRUE,IF(Search!$L$6="N","N",1),""))</f>
        <v/>
      </c>
      <c r="R1447" s="9" t="str">
        <f>IF(Search!$L$7="","",IF(ISNUMBER(SEARCH("Shield",$AU1447))=TRUE,IF(Search!$L$7="N","N",1),""))</f>
        <v/>
      </c>
      <c r="S1447" s="9" t="str">
        <f>IF(Search!$L$8="","",IF(ISNUMBER(SEARCH("Stick",$AU1447))=TRUE,IF(Search!$L$8="N","N",1),""))</f>
        <v/>
      </c>
      <c r="T1447" s="9" t="str">
        <f>IF(Search!$O$4="","",IF(COUNTA($AW1447)=1,IF(Search!$O$4="N","N",1),""))</f>
        <v/>
      </c>
      <c r="U1447" s="9" t="str">
        <f>IF(Search!$O$5="","",IF($AW1447="","",IF($AW1447&lt;Search!$O$5,"",1)))</f>
        <v/>
      </c>
      <c r="V1447" s="9" t="str">
        <f>IF(Search!$O$6="","",IF($AW1447="","",IF($AW1447&gt;Search!$O$6,"",1)))</f>
        <v/>
      </c>
      <c r="W1447" s="9" t="str">
        <f>IF(Search!$U$4="","",IF($AX1447="","",1))</f>
        <v/>
      </c>
      <c r="X1447" s="9" t="str">
        <f>IF(Search!$U$5="","",IF(ISNUMBER(SEARCH(Search!$U$5,$AX1447))=TRUE,IF(Search!$U$5="N","N",1),""))</f>
        <v/>
      </c>
      <c r="Y1447" s="9" t="str">
        <f>IF(Search!$U$6="","",IF($AY1447&lt;Search!$U$6,"",1))</f>
        <v/>
      </c>
      <c r="Z1447" s="9" t="str">
        <f>IF(Search!$R$4="","",IF(Inventory!$BA1447&lt;Search!$R$4,"",1))</f>
        <v/>
      </c>
      <c r="AA1447" s="9" t="str">
        <f>IF(Search!$R$5="","",IF($BA1447&gt;Search!$R$5,"",1))</f>
        <v/>
      </c>
      <c r="AB1447" s="9" t="str">
        <f>IF(Search!$R$6="","",IF($BB1447&lt;Search!$R$6,"",1))</f>
        <v/>
      </c>
      <c r="AC1447" s="9" t="str">
        <f>IF(Search!$R$7="","",IF($BB1447&lt;Search!$R$7,"",1))</f>
        <v/>
      </c>
      <c r="AD1447" s="45" t="str">
        <f>IF(COUNTIF($A1447:$AC1447,"n")&gt;0,"",IF(SUM($A1447:$AC1447)=COUNTA(Search!$C$4:$C$8,Search!$F$4:$F$8,Search!$I$4:$I$6,Search!$I$8,Search!$L$4:$L$8,Search!$O$4:$O$8,Search!$R$4:$R$7,Search!$U$4:$U$7)-COUNTIF(Search!$C$4:$U$7,"n"),1+LARGE($AD$1:AD1446,1),""))</f>
        <v/>
      </c>
      <c r="AE1447" s="45" t="str">
        <f t="shared" si="69"/>
        <v/>
      </c>
      <c r="AF1447" s="45" t="str">
        <f>IF(AD1447="","",COUNTIF($AE$1:$AE1446,$AE1447)+RANK($AE1447,$AE$2:$AE$10540,1))</f>
        <v/>
      </c>
      <c r="AG1447" s="45" t="str">
        <f t="shared" si="70"/>
        <v/>
      </c>
      <c r="AH1447" s="45" t="str">
        <f>IF($AD1447="","",COUNTIF($AG$1:$AG1446,$AG1447)+RANK($AG1447,$AG$1:$AG$10539,0))</f>
        <v/>
      </c>
      <c r="AI1447" s="10" t="str">
        <f t="shared" si="71"/>
        <v>2009-10 Upper Deck #475 Cody Franson YG NAS RC   / BGS 9.5 $8</v>
      </c>
      <c r="AJ1447" s="11">
        <v>2009</v>
      </c>
      <c r="AK1447" s="17">
        <v>10</v>
      </c>
      <c r="AL1447" s="12" t="s">
        <v>7</v>
      </c>
      <c r="AM1447" s="10">
        <v>475</v>
      </c>
      <c r="AN1447" s="12" t="s">
        <v>989</v>
      </c>
      <c r="AO1447" s="9" t="s">
        <v>1948</v>
      </c>
      <c r="AP1447" s="9"/>
      <c r="AQ1447" s="9"/>
      <c r="AR1447" s="14" t="s">
        <v>2481</v>
      </c>
      <c r="AS1447" s="9" t="s">
        <v>2</v>
      </c>
      <c r="AT1447" s="9"/>
      <c r="AU1447" s="9"/>
      <c r="AV1447" s="13"/>
      <c r="AW1447" s="13"/>
      <c r="AX1447" s="9" t="s">
        <v>1938</v>
      </c>
      <c r="AY1447" s="9">
        <v>9.5</v>
      </c>
      <c r="AZ1447" s="9"/>
      <c r="BA1447" s="40">
        <v>8</v>
      </c>
      <c r="BB1447" s="33"/>
      <c r="BC1447" s="36"/>
      <c r="BD1447" s="12" t="s">
        <v>1771</v>
      </c>
    </row>
    <row r="1448" spans="1:56" s="12" customFormat="1" x14ac:dyDescent="0.2">
      <c r="A1448" s="9" t="str">
        <f>IF(Search!$C$5="","",IF(COUNTA(Inventory!$AP1448)=1,1,""))</f>
        <v/>
      </c>
      <c r="B1448" s="9" t="str">
        <f>IF(Search!$C$4="","",IF(ISNUMBER(SEARCH(Search!$C$4,$AR1448))=TRUE,1,""))</f>
        <v/>
      </c>
      <c r="C1448" s="9" t="str">
        <f>IF(Search!$C$6="x",IF(COUNTA($AQ1448)=1,1,"N"),IF(COUNTA($AQ1448)=1,"N",""))</f>
        <v/>
      </c>
      <c r="D1448" s="9" t="str">
        <f>IF(Search!$O$8="","",IF(ISNUMBER(SEARCH(Search!$O$8,$BD1448))=TRUE,1,""))</f>
        <v/>
      </c>
      <c r="E1448" s="9" t="str">
        <f>IF(Search!$C$7="","",IF(ISNUMBER(SEARCH(Search!$C$7,$AN1448))=TRUE,1,""))</f>
        <v/>
      </c>
      <c r="F1448" s="9" t="str">
        <f>IF(Search!$C$8="","",IF(ISNUMBER(SEARCH(Search!$C$8,$AO1448))=TRUE,1,""))</f>
        <v/>
      </c>
      <c r="G1448" s="9" t="str">
        <f>IF(Search!$F$4="","",IF(Inventory!$AJ1448&lt;Search!$F$4,"",1))</f>
        <v/>
      </c>
      <c r="H1448" s="9" t="str">
        <f>IF(Search!$F$5="","",IF(Inventory!$AJ1448&gt;Search!$F$5,"",1))</f>
        <v/>
      </c>
      <c r="I1448" s="9" t="str">
        <f>IF(Search!$F$7="","",IF(Search!$F$8="",IF(ISNUMBER(SEARCH(Search!$F$7,$AL1448))=TRUE,1,""),""))</f>
        <v/>
      </c>
      <c r="J1448" s="9" t="str">
        <f>IF($AL1448=Search!$F$8,1,"")</f>
        <v/>
      </c>
      <c r="K1448" s="9" t="str">
        <f>IF(Search!$I$4="","",IF(COUNTA($AS1448)=1,IF(Search!$I$4="N","N",1),""))</f>
        <v/>
      </c>
      <c r="L1448" s="9" t="str">
        <f>IF(Search!$I$5="","",IF($AS1448="RC",1,""))</f>
        <v/>
      </c>
      <c r="M1448" s="9" t="str">
        <f>IF(Search!$I$6="","",IF($AS1448="RCP",1,""))</f>
        <v/>
      </c>
      <c r="N1448" s="9" t="str">
        <f>IF(Search!$I$8="","",IF(COUNTA($AT1448)=1,IF(Search!$I$8="N","N",1),""))</f>
        <v/>
      </c>
      <c r="O1448" s="9" t="str">
        <f>IF(Search!$L$4="","",IF(COUNTA($AU1448)=1,IF(Search!$L$4="N","N",1),""))</f>
        <v/>
      </c>
      <c r="P1448" s="9" t="str">
        <f>IF(Search!$L$5="","",IF(ISNUMBER(SEARCH("Jersey",$AU1448))=TRUE,IF(Search!$L$5="N","N",1),""))</f>
        <v/>
      </c>
      <c r="Q1448" s="9" t="str">
        <f>IF(Search!$L$6="","",IF(ISNUMBER(SEARCH("Patch",$AU1448))=TRUE,IF(Search!$L$6="N","N",1),""))</f>
        <v/>
      </c>
      <c r="R1448" s="9" t="str">
        <f>IF(Search!$L$7="","",IF(ISNUMBER(SEARCH("Shield",$AU1448))=TRUE,IF(Search!$L$7="N","N",1),""))</f>
        <v/>
      </c>
      <c r="S1448" s="9" t="str">
        <f>IF(Search!$L$8="","",IF(ISNUMBER(SEARCH("Stick",$AU1448))=TRUE,IF(Search!$L$8="N","N",1),""))</f>
        <v/>
      </c>
      <c r="T1448" s="9" t="str">
        <f>IF(Search!$O$4="","",IF(COUNTA($AW1448)=1,IF(Search!$O$4="N","N",1),""))</f>
        <v/>
      </c>
      <c r="U1448" s="9" t="str">
        <f>IF(Search!$O$5="","",IF($AW1448="","",IF($AW1448&lt;Search!$O$5,"",1)))</f>
        <v/>
      </c>
      <c r="V1448" s="9" t="str">
        <f>IF(Search!$O$6="","",IF($AW1448="","",IF($AW1448&gt;Search!$O$6,"",1)))</f>
        <v/>
      </c>
      <c r="W1448" s="9" t="str">
        <f>IF(Search!$U$4="","",IF($AX1448="","",1))</f>
        <v/>
      </c>
      <c r="X1448" s="9" t="str">
        <f>IF(Search!$U$5="","",IF(ISNUMBER(SEARCH(Search!$U$5,$AX1448))=TRUE,IF(Search!$U$5="N","N",1),""))</f>
        <v/>
      </c>
      <c r="Y1448" s="9" t="str">
        <f>IF(Search!$U$6="","",IF($AY1448&lt;Search!$U$6,"",1))</f>
        <v/>
      </c>
      <c r="Z1448" s="9" t="str">
        <f>IF(Search!$R$4="","",IF(Inventory!$BA1448&lt;Search!$R$4,"",1))</f>
        <v/>
      </c>
      <c r="AA1448" s="9" t="str">
        <f>IF(Search!$R$5="","",IF($BA1448&gt;Search!$R$5,"",1))</f>
        <v/>
      </c>
      <c r="AB1448" s="9" t="str">
        <f>IF(Search!$R$6="","",IF($BB1448&lt;Search!$R$6,"",1))</f>
        <v/>
      </c>
      <c r="AC1448" s="9" t="str">
        <f>IF(Search!$R$7="","",IF($BB1448&lt;Search!$R$7,"",1))</f>
        <v/>
      </c>
      <c r="AD1448" s="45" t="str">
        <f>IF(COUNTIF($A1448:$AC1448,"n")&gt;0,"",IF(SUM($A1448:$AC1448)=COUNTA(Search!$C$4:$C$8,Search!$F$4:$F$8,Search!$I$4:$I$6,Search!$I$8,Search!$L$4:$L$8,Search!$O$4:$O$8,Search!$R$4:$R$7,Search!$U$4:$U$7)-COUNTIF(Search!$C$4:$U$7,"n"),1+LARGE($AD$1:AD1447,1),""))</f>
        <v/>
      </c>
      <c r="AE1448" s="45" t="str">
        <f t="shared" si="69"/>
        <v/>
      </c>
      <c r="AF1448" s="45" t="str">
        <f>IF(AD1448="","",COUNTIF($AE$1:$AE1447,$AE1448)+RANK($AE1448,$AE$2:$AE$10540,1))</f>
        <v/>
      </c>
      <c r="AG1448" s="45" t="str">
        <f t="shared" si="70"/>
        <v/>
      </c>
      <c r="AH1448" s="45" t="str">
        <f>IF($AD1448="","",COUNTIF($AG$1:$AG1447,$AG1448)+RANK($AG1448,$AG$1:$AG$10539,0))</f>
        <v/>
      </c>
      <c r="AI1448" s="10" t="str">
        <f t="shared" si="71"/>
        <v>2009-10 Upper Deck #476 Peter Olvecky YG NAS RC   /   $8</v>
      </c>
      <c r="AJ1448" s="11">
        <v>2009</v>
      </c>
      <c r="AK1448" s="17">
        <v>10</v>
      </c>
      <c r="AL1448" s="12" t="s">
        <v>7</v>
      </c>
      <c r="AM1448" s="10">
        <v>476</v>
      </c>
      <c r="AN1448" s="12" t="s">
        <v>990</v>
      </c>
      <c r="AO1448" s="9" t="s">
        <v>1948</v>
      </c>
      <c r="AP1448" s="9"/>
      <c r="AQ1448" s="9"/>
      <c r="AR1448" s="14" t="s">
        <v>2481</v>
      </c>
      <c r="AS1448" s="9" t="s">
        <v>2</v>
      </c>
      <c r="AT1448" s="9"/>
      <c r="AU1448" s="9"/>
      <c r="AV1448" s="13"/>
      <c r="AW1448" s="13"/>
      <c r="AX1448" s="9"/>
      <c r="AY1448" s="9"/>
      <c r="AZ1448" s="9"/>
      <c r="BA1448" s="40">
        <v>8</v>
      </c>
      <c r="BB1448" s="33"/>
      <c r="BC1448" s="36"/>
      <c r="BD1448" s="12" t="s">
        <v>1771</v>
      </c>
    </row>
    <row r="1449" spans="1:56" s="12" customFormat="1" x14ac:dyDescent="0.2">
      <c r="A1449" s="9" t="str">
        <f>IF(Search!$C$5="","",IF(COUNTA(Inventory!$AP1449)=1,1,""))</f>
        <v/>
      </c>
      <c r="B1449" s="9" t="str">
        <f>IF(Search!$C$4="","",IF(ISNUMBER(SEARCH(Search!$C$4,$AR1449))=TRUE,1,""))</f>
        <v/>
      </c>
      <c r="C1449" s="9" t="str">
        <f>IF(Search!$C$6="x",IF(COUNTA($AQ1449)=1,1,"N"),IF(COUNTA($AQ1449)=1,"N",""))</f>
        <v/>
      </c>
      <c r="D1449" s="9" t="str">
        <f>IF(Search!$O$8="","",IF(ISNUMBER(SEARCH(Search!$O$8,$BD1449))=TRUE,1,""))</f>
        <v/>
      </c>
      <c r="E1449" s="9" t="str">
        <f>IF(Search!$C$7="","",IF(ISNUMBER(SEARCH(Search!$C$7,$AN1449))=TRUE,1,""))</f>
        <v/>
      </c>
      <c r="F1449" s="9" t="str">
        <f>IF(Search!$C$8="","",IF(ISNUMBER(SEARCH(Search!$C$8,$AO1449))=TRUE,1,""))</f>
        <v/>
      </c>
      <c r="G1449" s="9" t="str">
        <f>IF(Search!$F$4="","",IF(Inventory!$AJ1449&lt;Search!$F$4,"",1))</f>
        <v/>
      </c>
      <c r="H1449" s="9" t="str">
        <f>IF(Search!$F$5="","",IF(Inventory!$AJ1449&gt;Search!$F$5,"",1))</f>
        <v/>
      </c>
      <c r="I1449" s="9" t="str">
        <f>IF(Search!$F$7="","",IF(Search!$F$8="",IF(ISNUMBER(SEARCH(Search!$F$7,$AL1449))=TRUE,1,""),""))</f>
        <v/>
      </c>
      <c r="J1449" s="9" t="str">
        <f>IF($AL1449=Search!$F$8,1,"")</f>
        <v/>
      </c>
      <c r="K1449" s="9" t="str">
        <f>IF(Search!$I$4="","",IF(COUNTA($AS1449)=1,IF(Search!$I$4="N","N",1),""))</f>
        <v/>
      </c>
      <c r="L1449" s="9" t="str">
        <f>IF(Search!$I$5="","",IF($AS1449="RC",1,""))</f>
        <v/>
      </c>
      <c r="M1449" s="9" t="str">
        <f>IF(Search!$I$6="","",IF($AS1449="RCP",1,""))</f>
        <v/>
      </c>
      <c r="N1449" s="9" t="str">
        <f>IF(Search!$I$8="","",IF(COUNTA($AT1449)=1,IF(Search!$I$8="N","N",1),""))</f>
        <v/>
      </c>
      <c r="O1449" s="9" t="str">
        <f>IF(Search!$L$4="","",IF(COUNTA($AU1449)=1,IF(Search!$L$4="N","N",1),""))</f>
        <v/>
      </c>
      <c r="P1449" s="9" t="str">
        <f>IF(Search!$L$5="","",IF(ISNUMBER(SEARCH("Jersey",$AU1449))=TRUE,IF(Search!$L$5="N","N",1),""))</f>
        <v/>
      </c>
      <c r="Q1449" s="9" t="str">
        <f>IF(Search!$L$6="","",IF(ISNUMBER(SEARCH("Patch",$AU1449))=TRUE,IF(Search!$L$6="N","N",1),""))</f>
        <v/>
      </c>
      <c r="R1449" s="9" t="str">
        <f>IF(Search!$L$7="","",IF(ISNUMBER(SEARCH("Shield",$AU1449))=TRUE,IF(Search!$L$7="N","N",1),""))</f>
        <v/>
      </c>
      <c r="S1449" s="9" t="str">
        <f>IF(Search!$L$8="","",IF(ISNUMBER(SEARCH("Stick",$AU1449))=TRUE,IF(Search!$L$8="N","N",1),""))</f>
        <v/>
      </c>
      <c r="T1449" s="9" t="str">
        <f>IF(Search!$O$4="","",IF(COUNTA($AW1449)=1,IF(Search!$O$4="N","N",1),""))</f>
        <v/>
      </c>
      <c r="U1449" s="9" t="str">
        <f>IF(Search!$O$5="","",IF($AW1449="","",IF($AW1449&lt;Search!$O$5,"",1)))</f>
        <v/>
      </c>
      <c r="V1449" s="9" t="str">
        <f>IF(Search!$O$6="","",IF($AW1449="","",IF($AW1449&gt;Search!$O$6,"",1)))</f>
        <v/>
      </c>
      <c r="W1449" s="9" t="str">
        <f>IF(Search!$U$4="","",IF($AX1449="","",1))</f>
        <v/>
      </c>
      <c r="X1449" s="9" t="str">
        <f>IF(Search!$U$5="","",IF(ISNUMBER(SEARCH(Search!$U$5,$AX1449))=TRUE,IF(Search!$U$5="N","N",1),""))</f>
        <v/>
      </c>
      <c r="Y1449" s="9" t="str">
        <f>IF(Search!$U$6="","",IF($AY1449&lt;Search!$U$6,"",1))</f>
        <v/>
      </c>
      <c r="Z1449" s="9" t="str">
        <f>IF(Search!$R$4="","",IF(Inventory!$BA1449&lt;Search!$R$4,"",1))</f>
        <v/>
      </c>
      <c r="AA1449" s="9" t="str">
        <f>IF(Search!$R$5="","",IF($BA1449&gt;Search!$R$5,"",1))</f>
        <v/>
      </c>
      <c r="AB1449" s="9" t="str">
        <f>IF(Search!$R$6="","",IF($BB1449&lt;Search!$R$6,"",1))</f>
        <v/>
      </c>
      <c r="AC1449" s="9" t="str">
        <f>IF(Search!$R$7="","",IF($BB1449&lt;Search!$R$7,"",1))</f>
        <v/>
      </c>
      <c r="AD1449" s="45" t="str">
        <f>IF(COUNTIF($A1449:$AC1449,"n")&gt;0,"",IF(SUM($A1449:$AC1449)=COUNTA(Search!$C$4:$C$8,Search!$F$4:$F$8,Search!$I$4:$I$6,Search!$I$8,Search!$L$4:$L$8,Search!$O$4:$O$8,Search!$R$4:$R$7,Search!$U$4:$U$7)-COUNTIF(Search!$C$4:$U$7,"n"),1+LARGE($AD$1:AD1448,1),""))</f>
        <v/>
      </c>
      <c r="AE1449" s="45" t="str">
        <f t="shared" si="69"/>
        <v/>
      </c>
      <c r="AF1449" s="45" t="str">
        <f>IF(AD1449="","",COUNTIF($AE$1:$AE1448,$AE1449)+RANK($AE1449,$AE$2:$AE$10540,1))</f>
        <v/>
      </c>
      <c r="AG1449" s="45" t="str">
        <f t="shared" si="70"/>
        <v/>
      </c>
      <c r="AH1449" s="45" t="str">
        <f>IF($AD1449="","",COUNTIF($AG$1:$AG1448,$AG1449)+RANK($AG1449,$AG$1:$AG$10539,0))</f>
        <v/>
      </c>
      <c r="AI1449" s="10" t="str">
        <f t="shared" si="71"/>
        <v>2009-10 Upper Deck #478 Matthew Corrente YG NJD RC   /   $6</v>
      </c>
      <c r="AJ1449" s="11">
        <v>2009</v>
      </c>
      <c r="AK1449" s="17">
        <v>10</v>
      </c>
      <c r="AL1449" s="12" t="s">
        <v>7</v>
      </c>
      <c r="AM1449" s="10">
        <v>478</v>
      </c>
      <c r="AN1449" s="12" t="s">
        <v>991</v>
      </c>
      <c r="AO1449" s="9" t="s">
        <v>1947</v>
      </c>
      <c r="AP1449" s="9"/>
      <c r="AQ1449" s="9"/>
      <c r="AR1449" s="14" t="s">
        <v>2481</v>
      </c>
      <c r="AS1449" s="9" t="s">
        <v>2</v>
      </c>
      <c r="AT1449" s="9"/>
      <c r="AU1449" s="9"/>
      <c r="AV1449" s="13"/>
      <c r="AW1449" s="13"/>
      <c r="AX1449" s="9"/>
      <c r="AY1449" s="9"/>
      <c r="AZ1449" s="9"/>
      <c r="BA1449" s="40">
        <v>6</v>
      </c>
      <c r="BB1449" s="33"/>
      <c r="BC1449" s="36"/>
      <c r="BD1449" s="12" t="s">
        <v>1771</v>
      </c>
    </row>
    <row r="1450" spans="1:56" s="12" customFormat="1" x14ac:dyDescent="0.2">
      <c r="A1450" s="9" t="str">
        <f>IF(Search!$C$5="","",IF(COUNTA(Inventory!$AP1450)=1,1,""))</f>
        <v/>
      </c>
      <c r="B1450" s="9" t="str">
        <f>IF(Search!$C$4="","",IF(ISNUMBER(SEARCH(Search!$C$4,$AR1450))=TRUE,1,""))</f>
        <v/>
      </c>
      <c r="C1450" s="9" t="str">
        <f>IF(Search!$C$6="x",IF(COUNTA($AQ1450)=1,1,"N"),IF(COUNTA($AQ1450)=1,"N",""))</f>
        <v/>
      </c>
      <c r="D1450" s="9" t="str">
        <f>IF(Search!$O$8="","",IF(ISNUMBER(SEARCH(Search!$O$8,$BD1450))=TRUE,1,""))</f>
        <v/>
      </c>
      <c r="E1450" s="9" t="str">
        <f>IF(Search!$C$7="","",IF(ISNUMBER(SEARCH(Search!$C$7,$AN1450))=TRUE,1,""))</f>
        <v/>
      </c>
      <c r="F1450" s="9" t="str">
        <f>IF(Search!$C$8="","",IF(ISNUMBER(SEARCH(Search!$C$8,$AO1450))=TRUE,1,""))</f>
        <v/>
      </c>
      <c r="G1450" s="9" t="str">
        <f>IF(Search!$F$4="","",IF(Inventory!$AJ1450&lt;Search!$F$4,"",1))</f>
        <v/>
      </c>
      <c r="H1450" s="9" t="str">
        <f>IF(Search!$F$5="","",IF(Inventory!$AJ1450&gt;Search!$F$5,"",1))</f>
        <v/>
      </c>
      <c r="I1450" s="9" t="str">
        <f>IF(Search!$F$7="","",IF(Search!$F$8="",IF(ISNUMBER(SEARCH(Search!$F$7,$AL1450))=TRUE,1,""),""))</f>
        <v/>
      </c>
      <c r="J1450" s="9" t="str">
        <f>IF($AL1450=Search!$F$8,1,"")</f>
        <v/>
      </c>
      <c r="K1450" s="9" t="str">
        <f>IF(Search!$I$4="","",IF(COUNTA($AS1450)=1,IF(Search!$I$4="N","N",1),""))</f>
        <v/>
      </c>
      <c r="L1450" s="9" t="str">
        <f>IF(Search!$I$5="","",IF($AS1450="RC",1,""))</f>
        <v/>
      </c>
      <c r="M1450" s="9" t="str">
        <f>IF(Search!$I$6="","",IF($AS1450="RCP",1,""))</f>
        <v/>
      </c>
      <c r="N1450" s="9" t="str">
        <f>IF(Search!$I$8="","",IF(COUNTA($AT1450)=1,IF(Search!$I$8="N","N",1),""))</f>
        <v/>
      </c>
      <c r="O1450" s="9" t="str">
        <f>IF(Search!$L$4="","",IF(COUNTA($AU1450)=1,IF(Search!$L$4="N","N",1),""))</f>
        <v/>
      </c>
      <c r="P1450" s="9" t="str">
        <f>IF(Search!$L$5="","",IF(ISNUMBER(SEARCH("Jersey",$AU1450))=TRUE,IF(Search!$L$5="N","N",1),""))</f>
        <v/>
      </c>
      <c r="Q1450" s="9" t="str">
        <f>IF(Search!$L$6="","",IF(ISNUMBER(SEARCH("Patch",$AU1450))=TRUE,IF(Search!$L$6="N","N",1),""))</f>
        <v/>
      </c>
      <c r="R1450" s="9" t="str">
        <f>IF(Search!$L$7="","",IF(ISNUMBER(SEARCH("Shield",$AU1450))=TRUE,IF(Search!$L$7="N","N",1),""))</f>
        <v/>
      </c>
      <c r="S1450" s="9" t="str">
        <f>IF(Search!$L$8="","",IF(ISNUMBER(SEARCH("Stick",$AU1450))=TRUE,IF(Search!$L$8="N","N",1),""))</f>
        <v/>
      </c>
      <c r="T1450" s="9" t="str">
        <f>IF(Search!$O$4="","",IF(COUNTA($AW1450)=1,IF(Search!$O$4="N","N",1),""))</f>
        <v/>
      </c>
      <c r="U1450" s="9" t="str">
        <f>IF(Search!$O$5="","",IF($AW1450="","",IF($AW1450&lt;Search!$O$5,"",1)))</f>
        <v/>
      </c>
      <c r="V1450" s="9" t="str">
        <f>IF(Search!$O$6="","",IF($AW1450="","",IF($AW1450&gt;Search!$O$6,"",1)))</f>
        <v/>
      </c>
      <c r="W1450" s="9" t="str">
        <f>IF(Search!$U$4="","",IF($AX1450="","",1))</f>
        <v/>
      </c>
      <c r="X1450" s="9" t="str">
        <f>IF(Search!$U$5="","",IF(ISNUMBER(SEARCH(Search!$U$5,$AX1450))=TRUE,IF(Search!$U$5="N","N",1),""))</f>
        <v/>
      </c>
      <c r="Y1450" s="9" t="str">
        <f>IF(Search!$U$6="","",IF($AY1450&lt;Search!$U$6,"",1))</f>
        <v/>
      </c>
      <c r="Z1450" s="9" t="str">
        <f>IF(Search!$R$4="","",IF(Inventory!$BA1450&lt;Search!$R$4,"",1))</f>
        <v/>
      </c>
      <c r="AA1450" s="9" t="str">
        <f>IF(Search!$R$5="","",IF($BA1450&gt;Search!$R$5,"",1))</f>
        <v/>
      </c>
      <c r="AB1450" s="9" t="str">
        <f>IF(Search!$R$6="","",IF($BB1450&lt;Search!$R$6,"",1))</f>
        <v/>
      </c>
      <c r="AC1450" s="9" t="str">
        <f>IF(Search!$R$7="","",IF($BB1450&lt;Search!$R$7,"",1))</f>
        <v/>
      </c>
      <c r="AD1450" s="45" t="str">
        <f>IF(COUNTIF($A1450:$AC1450,"n")&gt;0,"",IF(SUM($A1450:$AC1450)=COUNTA(Search!$C$4:$C$8,Search!$F$4:$F$8,Search!$I$4:$I$6,Search!$I$8,Search!$L$4:$L$8,Search!$O$4:$O$8,Search!$R$4:$R$7,Search!$U$4:$U$7)-COUNTIF(Search!$C$4:$U$7,"n"),1+LARGE($AD$1:AD1449,1),""))</f>
        <v/>
      </c>
      <c r="AE1450" s="45" t="str">
        <f t="shared" si="69"/>
        <v/>
      </c>
      <c r="AF1450" s="45" t="str">
        <f>IF(AD1450="","",COUNTIF($AE$1:$AE1449,$AE1450)+RANK($AE1450,$AE$2:$AE$10540,1))</f>
        <v/>
      </c>
      <c r="AG1450" s="45" t="str">
        <f t="shared" si="70"/>
        <v/>
      </c>
      <c r="AH1450" s="45" t="str">
        <f>IF($AD1450="","",COUNTIF($AG$1:$AG1449,$AG1450)+RANK($AG1450,$AG$1:$AG$10539,0))</f>
        <v/>
      </c>
      <c r="AI1450" s="10" t="str">
        <f t="shared" si="71"/>
        <v>2009-10 Upper Deck #480 Tyler Eckford YG NJD RC   /   $6</v>
      </c>
      <c r="AJ1450" s="11">
        <v>2009</v>
      </c>
      <c r="AK1450" s="17">
        <v>10</v>
      </c>
      <c r="AL1450" s="12" t="s">
        <v>7</v>
      </c>
      <c r="AM1450" s="10">
        <v>480</v>
      </c>
      <c r="AN1450" s="12" t="s">
        <v>992</v>
      </c>
      <c r="AO1450" s="9" t="s">
        <v>1947</v>
      </c>
      <c r="AP1450" s="9"/>
      <c r="AQ1450" s="9"/>
      <c r="AR1450" s="14" t="s">
        <v>2481</v>
      </c>
      <c r="AS1450" s="9" t="s">
        <v>2</v>
      </c>
      <c r="AT1450" s="9"/>
      <c r="AU1450" s="9"/>
      <c r="AV1450" s="13"/>
      <c r="AW1450" s="13"/>
      <c r="AX1450" s="9"/>
      <c r="AY1450" s="9"/>
      <c r="AZ1450" s="9"/>
      <c r="BA1450" s="40">
        <v>6</v>
      </c>
      <c r="BB1450" s="33"/>
      <c r="BC1450" s="36"/>
      <c r="BD1450" s="12" t="s">
        <v>1771</v>
      </c>
    </row>
    <row r="1451" spans="1:56" s="12" customFormat="1" x14ac:dyDescent="0.2">
      <c r="A1451" s="9" t="str">
        <f>IF(Search!$C$5="","",IF(COUNTA(Inventory!$AP1451)=1,1,""))</f>
        <v/>
      </c>
      <c r="B1451" s="9" t="str">
        <f>IF(Search!$C$4="","",IF(ISNUMBER(SEARCH(Search!$C$4,$AR1451))=TRUE,1,""))</f>
        <v/>
      </c>
      <c r="C1451" s="9" t="str">
        <f>IF(Search!$C$6="x",IF(COUNTA($AQ1451)=1,1,"N"),IF(COUNTA($AQ1451)=1,"N",""))</f>
        <v/>
      </c>
      <c r="D1451" s="9" t="str">
        <f>IF(Search!$O$8="","",IF(ISNUMBER(SEARCH(Search!$O$8,$BD1451))=TRUE,1,""))</f>
        <v/>
      </c>
      <c r="E1451" s="9" t="str">
        <f>IF(Search!$C$7="","",IF(ISNUMBER(SEARCH(Search!$C$7,$AN1451))=TRUE,1,""))</f>
        <v/>
      </c>
      <c r="F1451" s="9" t="str">
        <f>IF(Search!$C$8="","",IF(ISNUMBER(SEARCH(Search!$C$8,$AO1451))=TRUE,1,""))</f>
        <v/>
      </c>
      <c r="G1451" s="9" t="str">
        <f>IF(Search!$F$4="","",IF(Inventory!$AJ1451&lt;Search!$F$4,"",1))</f>
        <v/>
      </c>
      <c r="H1451" s="9" t="str">
        <f>IF(Search!$F$5="","",IF(Inventory!$AJ1451&gt;Search!$F$5,"",1))</f>
        <v/>
      </c>
      <c r="I1451" s="9" t="str">
        <f>IF(Search!$F$7="","",IF(Search!$F$8="",IF(ISNUMBER(SEARCH(Search!$F$7,$AL1451))=TRUE,1,""),""))</f>
        <v/>
      </c>
      <c r="J1451" s="9" t="str">
        <f>IF($AL1451=Search!$F$8,1,"")</f>
        <v/>
      </c>
      <c r="K1451" s="9" t="str">
        <f>IF(Search!$I$4="","",IF(COUNTA($AS1451)=1,IF(Search!$I$4="N","N",1),""))</f>
        <v/>
      </c>
      <c r="L1451" s="9" t="str">
        <f>IF(Search!$I$5="","",IF($AS1451="RC",1,""))</f>
        <v/>
      </c>
      <c r="M1451" s="9" t="str">
        <f>IF(Search!$I$6="","",IF($AS1451="RCP",1,""))</f>
        <v/>
      </c>
      <c r="N1451" s="9" t="str">
        <f>IF(Search!$I$8="","",IF(COUNTA($AT1451)=1,IF(Search!$I$8="N","N",1),""))</f>
        <v/>
      </c>
      <c r="O1451" s="9" t="str">
        <f>IF(Search!$L$4="","",IF(COUNTA($AU1451)=1,IF(Search!$L$4="N","N",1),""))</f>
        <v/>
      </c>
      <c r="P1451" s="9" t="str">
        <f>IF(Search!$L$5="","",IF(ISNUMBER(SEARCH("Jersey",$AU1451))=TRUE,IF(Search!$L$5="N","N",1),""))</f>
        <v/>
      </c>
      <c r="Q1451" s="9" t="str">
        <f>IF(Search!$L$6="","",IF(ISNUMBER(SEARCH("Patch",$AU1451))=TRUE,IF(Search!$L$6="N","N",1),""))</f>
        <v/>
      </c>
      <c r="R1451" s="9" t="str">
        <f>IF(Search!$L$7="","",IF(ISNUMBER(SEARCH("Shield",$AU1451))=TRUE,IF(Search!$L$7="N","N",1),""))</f>
        <v/>
      </c>
      <c r="S1451" s="9" t="str">
        <f>IF(Search!$L$8="","",IF(ISNUMBER(SEARCH("Stick",$AU1451))=TRUE,IF(Search!$L$8="N","N",1),""))</f>
        <v/>
      </c>
      <c r="T1451" s="9" t="str">
        <f>IF(Search!$O$4="","",IF(COUNTA($AW1451)=1,IF(Search!$O$4="N","N",1),""))</f>
        <v/>
      </c>
      <c r="U1451" s="9" t="str">
        <f>IF(Search!$O$5="","",IF($AW1451="","",IF($AW1451&lt;Search!$O$5,"",1)))</f>
        <v/>
      </c>
      <c r="V1451" s="9" t="str">
        <f>IF(Search!$O$6="","",IF($AW1451="","",IF($AW1451&gt;Search!$O$6,"",1)))</f>
        <v/>
      </c>
      <c r="W1451" s="9" t="str">
        <f>IF(Search!$U$4="","",IF($AX1451="","",1))</f>
        <v/>
      </c>
      <c r="X1451" s="9" t="str">
        <f>IF(Search!$U$5="","",IF(ISNUMBER(SEARCH(Search!$U$5,$AX1451))=TRUE,IF(Search!$U$5="N","N",1),""))</f>
        <v/>
      </c>
      <c r="Y1451" s="9" t="str">
        <f>IF(Search!$U$6="","",IF($AY1451&lt;Search!$U$6,"",1))</f>
        <v/>
      </c>
      <c r="Z1451" s="9" t="str">
        <f>IF(Search!$R$4="","",IF(Inventory!$BA1451&lt;Search!$R$4,"",1))</f>
        <v/>
      </c>
      <c r="AA1451" s="9" t="str">
        <f>IF(Search!$R$5="","",IF($BA1451&gt;Search!$R$5,"",1))</f>
        <v/>
      </c>
      <c r="AB1451" s="9" t="str">
        <f>IF(Search!$R$6="","",IF($BB1451&lt;Search!$R$6,"",1))</f>
        <v/>
      </c>
      <c r="AC1451" s="9" t="str">
        <f>IF(Search!$R$7="","",IF($BB1451&lt;Search!$R$7,"",1))</f>
        <v/>
      </c>
      <c r="AD1451" s="45" t="str">
        <f>IF(COUNTIF($A1451:$AC1451,"n")&gt;0,"",IF(SUM($A1451:$AC1451)=COUNTA(Search!$C$4:$C$8,Search!$F$4:$F$8,Search!$I$4:$I$6,Search!$I$8,Search!$L$4:$L$8,Search!$O$4:$O$8,Search!$R$4:$R$7,Search!$U$4:$U$7)-COUNTIF(Search!$C$4:$U$7,"n"),1+LARGE($AD$1:AD1450,1),""))</f>
        <v/>
      </c>
      <c r="AE1451" s="45" t="str">
        <f t="shared" si="69"/>
        <v/>
      </c>
      <c r="AF1451" s="45" t="str">
        <f>IF(AD1451="","",COUNTIF($AE$1:$AE1450,$AE1451)+RANK($AE1451,$AE$2:$AE$10540,1))</f>
        <v/>
      </c>
      <c r="AG1451" s="45" t="str">
        <f t="shared" si="70"/>
        <v/>
      </c>
      <c r="AH1451" s="45" t="str">
        <f>IF($AD1451="","",COUNTIF($AG$1:$AG1450,$AG1451)+RANK($AG1451,$AG$1:$AG$10539,0))</f>
        <v/>
      </c>
      <c r="AI1451" s="10" t="str">
        <f t="shared" si="71"/>
        <v>2009-10 Upper Deck #484 Oskars Bartulis YG OTT RC   /   $8</v>
      </c>
      <c r="AJ1451" s="11">
        <v>2009</v>
      </c>
      <c r="AK1451" s="17">
        <v>10</v>
      </c>
      <c r="AL1451" s="12" t="s">
        <v>7</v>
      </c>
      <c r="AM1451" s="10">
        <v>484</v>
      </c>
      <c r="AN1451" s="12" t="s">
        <v>993</v>
      </c>
      <c r="AO1451" s="9" t="s">
        <v>1945</v>
      </c>
      <c r="AP1451" s="9"/>
      <c r="AQ1451" s="9"/>
      <c r="AR1451" s="14" t="s">
        <v>2481</v>
      </c>
      <c r="AS1451" s="9" t="s">
        <v>2</v>
      </c>
      <c r="AT1451" s="9"/>
      <c r="AU1451" s="9"/>
      <c r="AV1451" s="13"/>
      <c r="AW1451" s="13"/>
      <c r="AX1451" s="9"/>
      <c r="AY1451" s="9"/>
      <c r="AZ1451" s="9"/>
      <c r="BA1451" s="40">
        <v>8</v>
      </c>
      <c r="BB1451" s="33"/>
      <c r="BC1451" s="36"/>
      <c r="BD1451" s="12" t="s">
        <v>1771</v>
      </c>
    </row>
    <row r="1452" spans="1:56" s="12" customFormat="1" x14ac:dyDescent="0.2">
      <c r="A1452" s="9" t="str">
        <f>IF(Search!$C$5="","",IF(COUNTA(Inventory!$AP1452)=1,1,""))</f>
        <v/>
      </c>
      <c r="B1452" s="9" t="str">
        <f>IF(Search!$C$4="","",IF(ISNUMBER(SEARCH(Search!$C$4,$AR1452))=TRUE,1,""))</f>
        <v/>
      </c>
      <c r="C1452" s="9" t="str">
        <f>IF(Search!$C$6="x",IF(COUNTA($AQ1452)=1,1,"N"),IF(COUNTA($AQ1452)=1,"N",""))</f>
        <v/>
      </c>
      <c r="D1452" s="9" t="str">
        <f>IF(Search!$O$8="","",IF(ISNUMBER(SEARCH(Search!$O$8,$BD1452))=TRUE,1,""))</f>
        <v/>
      </c>
      <c r="E1452" s="9" t="str">
        <f>IF(Search!$C$7="","",IF(ISNUMBER(SEARCH(Search!$C$7,$AN1452))=TRUE,1,""))</f>
        <v/>
      </c>
      <c r="F1452" s="9" t="str">
        <f>IF(Search!$C$8="","",IF(ISNUMBER(SEARCH(Search!$C$8,$AO1452))=TRUE,1,""))</f>
        <v/>
      </c>
      <c r="G1452" s="9" t="str">
        <f>IF(Search!$F$4="","",IF(Inventory!$AJ1452&lt;Search!$F$4,"",1))</f>
        <v/>
      </c>
      <c r="H1452" s="9" t="str">
        <f>IF(Search!$F$5="","",IF(Inventory!$AJ1452&gt;Search!$F$5,"",1))</f>
        <v/>
      </c>
      <c r="I1452" s="9" t="str">
        <f>IF(Search!$F$7="","",IF(Search!$F$8="",IF(ISNUMBER(SEARCH(Search!$F$7,$AL1452))=TRUE,1,""),""))</f>
        <v/>
      </c>
      <c r="J1452" s="9" t="str">
        <f>IF($AL1452=Search!$F$8,1,"")</f>
        <v/>
      </c>
      <c r="K1452" s="9" t="str">
        <f>IF(Search!$I$4="","",IF(COUNTA($AS1452)=1,IF(Search!$I$4="N","N",1),""))</f>
        <v/>
      </c>
      <c r="L1452" s="9" t="str">
        <f>IF(Search!$I$5="","",IF($AS1452="RC",1,""))</f>
        <v/>
      </c>
      <c r="M1452" s="9" t="str">
        <f>IF(Search!$I$6="","",IF($AS1452="RCP",1,""))</f>
        <v/>
      </c>
      <c r="N1452" s="9" t="str">
        <f>IF(Search!$I$8="","",IF(COUNTA($AT1452)=1,IF(Search!$I$8="N","N",1),""))</f>
        <v/>
      </c>
      <c r="O1452" s="9" t="str">
        <f>IF(Search!$L$4="","",IF(COUNTA($AU1452)=1,IF(Search!$L$4="N","N",1),""))</f>
        <v/>
      </c>
      <c r="P1452" s="9" t="str">
        <f>IF(Search!$L$5="","",IF(ISNUMBER(SEARCH("Jersey",$AU1452))=TRUE,IF(Search!$L$5="N","N",1),""))</f>
        <v/>
      </c>
      <c r="Q1452" s="9" t="str">
        <f>IF(Search!$L$6="","",IF(ISNUMBER(SEARCH("Patch",$AU1452))=TRUE,IF(Search!$L$6="N","N",1),""))</f>
        <v/>
      </c>
      <c r="R1452" s="9" t="str">
        <f>IF(Search!$L$7="","",IF(ISNUMBER(SEARCH("Shield",$AU1452))=TRUE,IF(Search!$L$7="N","N",1),""))</f>
        <v/>
      </c>
      <c r="S1452" s="9" t="str">
        <f>IF(Search!$L$8="","",IF(ISNUMBER(SEARCH("Stick",$AU1452))=TRUE,IF(Search!$L$8="N","N",1),""))</f>
        <v/>
      </c>
      <c r="T1452" s="9" t="str">
        <f>IF(Search!$O$4="","",IF(COUNTA($AW1452)=1,IF(Search!$O$4="N","N",1),""))</f>
        <v/>
      </c>
      <c r="U1452" s="9" t="str">
        <f>IF(Search!$O$5="","",IF($AW1452="","",IF($AW1452&lt;Search!$O$5,"",1)))</f>
        <v/>
      </c>
      <c r="V1452" s="9" t="str">
        <f>IF(Search!$O$6="","",IF($AW1452="","",IF($AW1452&gt;Search!$O$6,"",1)))</f>
        <v/>
      </c>
      <c r="W1452" s="9" t="str">
        <f>IF(Search!$U$4="","",IF($AX1452="","",1))</f>
        <v/>
      </c>
      <c r="X1452" s="9" t="str">
        <f>IF(Search!$U$5="","",IF(ISNUMBER(SEARCH(Search!$U$5,$AX1452))=TRUE,IF(Search!$U$5="N","N",1),""))</f>
        <v/>
      </c>
      <c r="Y1452" s="9" t="str">
        <f>IF(Search!$U$6="","",IF($AY1452&lt;Search!$U$6,"",1))</f>
        <v/>
      </c>
      <c r="Z1452" s="9" t="str">
        <f>IF(Search!$R$4="","",IF(Inventory!$BA1452&lt;Search!$R$4,"",1))</f>
        <v/>
      </c>
      <c r="AA1452" s="9" t="str">
        <f>IF(Search!$R$5="","",IF($BA1452&gt;Search!$R$5,"",1))</f>
        <v/>
      </c>
      <c r="AB1452" s="9" t="str">
        <f>IF(Search!$R$6="","",IF($BB1452&lt;Search!$R$6,"",1))</f>
        <v/>
      </c>
      <c r="AC1452" s="9" t="str">
        <f>IF(Search!$R$7="","",IF($BB1452&lt;Search!$R$7,"",1))</f>
        <v/>
      </c>
      <c r="AD1452" s="45" t="str">
        <f>IF(COUNTIF($A1452:$AC1452,"n")&gt;0,"",IF(SUM($A1452:$AC1452)=COUNTA(Search!$C$4:$C$8,Search!$F$4:$F$8,Search!$I$4:$I$6,Search!$I$8,Search!$L$4:$L$8,Search!$O$4:$O$8,Search!$R$4:$R$7,Search!$U$4:$U$7)-COUNTIF(Search!$C$4:$U$7,"n"),1+LARGE($AD$1:AD1451,1),""))</f>
        <v/>
      </c>
      <c r="AE1452" s="45" t="str">
        <f t="shared" si="69"/>
        <v/>
      </c>
      <c r="AF1452" s="45" t="str">
        <f>IF(AD1452="","",COUNTIF($AE$1:$AE1451,$AE1452)+RANK($AE1452,$AE$2:$AE$10540,1))</f>
        <v/>
      </c>
      <c r="AG1452" s="45" t="str">
        <f t="shared" si="70"/>
        <v/>
      </c>
      <c r="AH1452" s="45" t="str">
        <f>IF($AD1452="","",COUNTIF($AG$1:$AG1451,$AG1452)+RANK($AG1452,$AG$1:$AG$10539,0))</f>
        <v/>
      </c>
      <c r="AI1452" s="10" t="str">
        <f t="shared" si="71"/>
        <v>2009-10 Upper Deck #489 Lars Eller YG STL RC   /   $12</v>
      </c>
      <c r="AJ1452" s="11">
        <v>2009</v>
      </c>
      <c r="AK1452" s="17">
        <v>10</v>
      </c>
      <c r="AL1452" s="12" t="s">
        <v>7</v>
      </c>
      <c r="AM1452" s="10">
        <v>489</v>
      </c>
      <c r="AN1452" s="12" t="s">
        <v>994</v>
      </c>
      <c r="AO1452" s="9" t="s">
        <v>1922</v>
      </c>
      <c r="AP1452" s="9"/>
      <c r="AQ1452" s="9"/>
      <c r="AR1452" s="14" t="s">
        <v>2481</v>
      </c>
      <c r="AS1452" s="9" t="s">
        <v>2</v>
      </c>
      <c r="AT1452" s="9"/>
      <c r="AU1452" s="9"/>
      <c r="AV1452" s="13"/>
      <c r="AW1452" s="13"/>
      <c r="AX1452" s="9"/>
      <c r="AY1452" s="9"/>
      <c r="AZ1452" s="9"/>
      <c r="BA1452" s="40">
        <v>12</v>
      </c>
      <c r="BB1452" s="33"/>
      <c r="BC1452" s="36"/>
      <c r="BD1452" s="12" t="s">
        <v>1771</v>
      </c>
    </row>
    <row r="1453" spans="1:56" s="12" customFormat="1" x14ac:dyDescent="0.2">
      <c r="A1453" s="9" t="str">
        <f>IF(Search!$C$5="","",IF(COUNTA(Inventory!$AP1453)=1,1,""))</f>
        <v/>
      </c>
      <c r="B1453" s="9" t="str">
        <f>IF(Search!$C$4="","",IF(ISNUMBER(SEARCH(Search!$C$4,$AR1453))=TRUE,1,""))</f>
        <v/>
      </c>
      <c r="C1453" s="9" t="str">
        <f>IF(Search!$C$6="x",IF(COUNTA($AQ1453)=1,1,"N"),IF(COUNTA($AQ1453)=1,"N",""))</f>
        <v/>
      </c>
      <c r="D1453" s="9" t="str">
        <f>IF(Search!$O$8="","",IF(ISNUMBER(SEARCH(Search!$O$8,$BD1453))=TRUE,1,""))</f>
        <v/>
      </c>
      <c r="E1453" s="9" t="str">
        <f>IF(Search!$C$7="","",IF(ISNUMBER(SEARCH(Search!$C$7,$AN1453))=TRUE,1,""))</f>
        <v/>
      </c>
      <c r="F1453" s="9" t="str">
        <f>IF(Search!$C$8="","",IF(ISNUMBER(SEARCH(Search!$C$8,$AO1453))=TRUE,1,""))</f>
        <v/>
      </c>
      <c r="G1453" s="9" t="str">
        <f>IF(Search!$F$4="","",IF(Inventory!$AJ1453&lt;Search!$F$4,"",1))</f>
        <v/>
      </c>
      <c r="H1453" s="9" t="str">
        <f>IF(Search!$F$5="","",IF(Inventory!$AJ1453&gt;Search!$F$5,"",1))</f>
        <v/>
      </c>
      <c r="I1453" s="9" t="str">
        <f>IF(Search!$F$7="","",IF(Search!$F$8="",IF(ISNUMBER(SEARCH(Search!$F$7,$AL1453))=TRUE,1,""),""))</f>
        <v/>
      </c>
      <c r="J1453" s="9" t="str">
        <f>IF($AL1453=Search!$F$8,1,"")</f>
        <v/>
      </c>
      <c r="K1453" s="9" t="str">
        <f>IF(Search!$I$4="","",IF(COUNTA($AS1453)=1,IF(Search!$I$4="N","N",1),""))</f>
        <v/>
      </c>
      <c r="L1453" s="9" t="str">
        <f>IF(Search!$I$5="","",IF($AS1453="RC",1,""))</f>
        <v/>
      </c>
      <c r="M1453" s="9" t="str">
        <f>IF(Search!$I$6="","",IF($AS1453="RCP",1,""))</f>
        <v/>
      </c>
      <c r="N1453" s="9" t="str">
        <f>IF(Search!$I$8="","",IF(COUNTA($AT1453)=1,IF(Search!$I$8="N","N",1),""))</f>
        <v/>
      </c>
      <c r="O1453" s="9" t="str">
        <f>IF(Search!$L$4="","",IF(COUNTA($AU1453)=1,IF(Search!$L$4="N","N",1),""))</f>
        <v/>
      </c>
      <c r="P1453" s="9" t="str">
        <f>IF(Search!$L$5="","",IF(ISNUMBER(SEARCH("Jersey",$AU1453))=TRUE,IF(Search!$L$5="N","N",1),""))</f>
        <v/>
      </c>
      <c r="Q1453" s="9" t="str">
        <f>IF(Search!$L$6="","",IF(ISNUMBER(SEARCH("Patch",$AU1453))=TRUE,IF(Search!$L$6="N","N",1),""))</f>
        <v/>
      </c>
      <c r="R1453" s="9" t="str">
        <f>IF(Search!$L$7="","",IF(ISNUMBER(SEARCH("Shield",$AU1453))=TRUE,IF(Search!$L$7="N","N",1),""))</f>
        <v/>
      </c>
      <c r="S1453" s="9" t="str">
        <f>IF(Search!$L$8="","",IF(ISNUMBER(SEARCH("Stick",$AU1453))=TRUE,IF(Search!$L$8="N","N",1),""))</f>
        <v/>
      </c>
      <c r="T1453" s="9" t="str">
        <f>IF(Search!$O$4="","",IF(COUNTA($AW1453)=1,IF(Search!$O$4="N","N",1),""))</f>
        <v/>
      </c>
      <c r="U1453" s="9" t="str">
        <f>IF(Search!$O$5="","",IF($AW1453="","",IF($AW1453&lt;Search!$O$5,"",1)))</f>
        <v/>
      </c>
      <c r="V1453" s="9" t="str">
        <f>IF(Search!$O$6="","",IF($AW1453="","",IF($AW1453&gt;Search!$O$6,"",1)))</f>
        <v/>
      </c>
      <c r="W1453" s="9" t="str">
        <f>IF(Search!$U$4="","",IF($AX1453="","",1))</f>
        <v/>
      </c>
      <c r="X1453" s="9" t="str">
        <f>IF(Search!$U$5="","",IF(ISNUMBER(SEARCH(Search!$U$5,$AX1453))=TRUE,IF(Search!$U$5="N","N",1),""))</f>
        <v/>
      </c>
      <c r="Y1453" s="9" t="str">
        <f>IF(Search!$U$6="","",IF($AY1453&lt;Search!$U$6,"",1))</f>
        <v/>
      </c>
      <c r="Z1453" s="9" t="str">
        <f>IF(Search!$R$4="","",IF(Inventory!$BA1453&lt;Search!$R$4,"",1))</f>
        <v/>
      </c>
      <c r="AA1453" s="9" t="str">
        <f>IF(Search!$R$5="","",IF($BA1453&gt;Search!$R$5,"",1))</f>
        <v/>
      </c>
      <c r="AB1453" s="9" t="str">
        <f>IF(Search!$R$6="","",IF($BB1453&lt;Search!$R$6,"",1))</f>
        <v/>
      </c>
      <c r="AC1453" s="9" t="str">
        <f>IF(Search!$R$7="","",IF($BB1453&lt;Search!$R$7,"",1))</f>
        <v/>
      </c>
      <c r="AD1453" s="45" t="str">
        <f>IF(COUNTIF($A1453:$AC1453,"n")&gt;0,"",IF(SUM($A1453:$AC1453)=COUNTA(Search!$C$4:$C$8,Search!$F$4:$F$8,Search!$I$4:$I$6,Search!$I$8,Search!$L$4:$L$8,Search!$O$4:$O$8,Search!$R$4:$R$7,Search!$U$4:$U$7)-COUNTIF(Search!$C$4:$U$7,"n"),1+LARGE($AD$1:AD1452,1),""))</f>
        <v/>
      </c>
      <c r="AE1453" s="45" t="str">
        <f t="shared" si="69"/>
        <v/>
      </c>
      <c r="AF1453" s="45" t="str">
        <f>IF(AD1453="","",COUNTIF($AE$1:$AE1452,$AE1453)+RANK($AE1453,$AE$2:$AE$10540,1))</f>
        <v/>
      </c>
      <c r="AG1453" s="45" t="str">
        <f t="shared" si="70"/>
        <v/>
      </c>
      <c r="AH1453" s="45" t="str">
        <f>IF($AD1453="","",COUNTIF($AG$1:$AG1452,$AG1453)+RANK($AG1453,$AG$1:$AG$10539,0))</f>
        <v/>
      </c>
      <c r="AI1453" s="10" t="str">
        <f t="shared" si="71"/>
        <v>2009-10 Upper Deck #490 Jonas Gustavsson YG TOR RC   /   $20</v>
      </c>
      <c r="AJ1453" s="11">
        <v>2009</v>
      </c>
      <c r="AK1453" s="17">
        <v>10</v>
      </c>
      <c r="AL1453" s="12" t="s">
        <v>7</v>
      </c>
      <c r="AM1453" s="10">
        <v>490</v>
      </c>
      <c r="AN1453" s="12" t="s">
        <v>995</v>
      </c>
      <c r="AO1453" s="9" t="s">
        <v>1904</v>
      </c>
      <c r="AP1453" s="9"/>
      <c r="AQ1453" s="9"/>
      <c r="AR1453" s="14" t="s">
        <v>2481</v>
      </c>
      <c r="AS1453" s="9" t="s">
        <v>2</v>
      </c>
      <c r="AT1453" s="9"/>
      <c r="AU1453" s="9"/>
      <c r="AV1453" s="13"/>
      <c r="AW1453" s="13"/>
      <c r="AX1453" s="9"/>
      <c r="AY1453" s="9"/>
      <c r="AZ1453" s="9"/>
      <c r="BA1453" s="40">
        <v>20</v>
      </c>
      <c r="BB1453" s="33"/>
      <c r="BC1453" s="36"/>
      <c r="BD1453" s="12" t="s">
        <v>1771</v>
      </c>
    </row>
    <row r="1454" spans="1:56" s="12" customFormat="1" x14ac:dyDescent="0.2">
      <c r="A1454" s="9" t="str">
        <f>IF(Search!$C$5="","",IF(COUNTA(Inventory!$AP1454)=1,1,""))</f>
        <v/>
      </c>
      <c r="B1454" s="9" t="str">
        <f>IF(Search!$C$4="","",IF(ISNUMBER(SEARCH(Search!$C$4,$AR1454))=TRUE,1,""))</f>
        <v/>
      </c>
      <c r="C1454" s="9" t="str">
        <f>IF(Search!$C$6="x",IF(COUNTA($AQ1454)=1,1,"N"),IF(COUNTA($AQ1454)=1,"N",""))</f>
        <v/>
      </c>
      <c r="D1454" s="9" t="str">
        <f>IF(Search!$O$8="","",IF(ISNUMBER(SEARCH(Search!$O$8,$BD1454))=TRUE,1,""))</f>
        <v/>
      </c>
      <c r="E1454" s="9" t="str">
        <f>IF(Search!$C$7="","",IF(ISNUMBER(SEARCH(Search!$C$7,$AN1454))=TRUE,1,""))</f>
        <v/>
      </c>
      <c r="F1454" s="9" t="str">
        <f>IF(Search!$C$8="","",IF(ISNUMBER(SEARCH(Search!$C$8,$AO1454))=TRUE,1,""))</f>
        <v/>
      </c>
      <c r="G1454" s="9" t="str">
        <f>IF(Search!$F$4="","",IF(Inventory!$AJ1454&lt;Search!$F$4,"",1))</f>
        <v/>
      </c>
      <c r="H1454" s="9" t="str">
        <f>IF(Search!$F$5="","",IF(Inventory!$AJ1454&gt;Search!$F$5,"",1))</f>
        <v/>
      </c>
      <c r="I1454" s="9" t="str">
        <f>IF(Search!$F$7="","",IF(Search!$F$8="",IF(ISNUMBER(SEARCH(Search!$F$7,$AL1454))=TRUE,1,""),""))</f>
        <v/>
      </c>
      <c r="J1454" s="9" t="str">
        <f>IF($AL1454=Search!$F$8,1,"")</f>
        <v/>
      </c>
      <c r="K1454" s="9" t="str">
        <f>IF(Search!$I$4="","",IF(COUNTA($AS1454)=1,IF(Search!$I$4="N","N",1),""))</f>
        <v/>
      </c>
      <c r="L1454" s="9" t="str">
        <f>IF(Search!$I$5="","",IF($AS1454="RC",1,""))</f>
        <v/>
      </c>
      <c r="M1454" s="9" t="str">
        <f>IF(Search!$I$6="","",IF($AS1454="RCP",1,""))</f>
        <v/>
      </c>
      <c r="N1454" s="9" t="str">
        <f>IF(Search!$I$8="","",IF(COUNTA($AT1454)=1,IF(Search!$I$8="N","N",1),""))</f>
        <v/>
      </c>
      <c r="O1454" s="9" t="str">
        <f>IF(Search!$L$4="","",IF(COUNTA($AU1454)=1,IF(Search!$L$4="N","N",1),""))</f>
        <v/>
      </c>
      <c r="P1454" s="9" t="str">
        <f>IF(Search!$L$5="","",IF(ISNUMBER(SEARCH("Jersey",$AU1454))=TRUE,IF(Search!$L$5="N","N",1),""))</f>
        <v/>
      </c>
      <c r="Q1454" s="9" t="str">
        <f>IF(Search!$L$6="","",IF(ISNUMBER(SEARCH("Patch",$AU1454))=TRUE,IF(Search!$L$6="N","N",1),""))</f>
        <v/>
      </c>
      <c r="R1454" s="9" t="str">
        <f>IF(Search!$L$7="","",IF(ISNUMBER(SEARCH("Shield",$AU1454))=TRUE,IF(Search!$L$7="N","N",1),""))</f>
        <v/>
      </c>
      <c r="S1454" s="9" t="str">
        <f>IF(Search!$L$8="","",IF(ISNUMBER(SEARCH("Stick",$AU1454))=TRUE,IF(Search!$L$8="N","N",1),""))</f>
        <v/>
      </c>
      <c r="T1454" s="9" t="str">
        <f>IF(Search!$O$4="","",IF(COUNTA($AW1454)=1,IF(Search!$O$4="N","N",1),""))</f>
        <v/>
      </c>
      <c r="U1454" s="9" t="str">
        <f>IF(Search!$O$5="","",IF($AW1454="","",IF($AW1454&lt;Search!$O$5,"",1)))</f>
        <v/>
      </c>
      <c r="V1454" s="9" t="str">
        <f>IF(Search!$O$6="","",IF($AW1454="","",IF($AW1454&gt;Search!$O$6,"",1)))</f>
        <v/>
      </c>
      <c r="W1454" s="9" t="str">
        <f>IF(Search!$U$4="","",IF($AX1454="","",1))</f>
        <v/>
      </c>
      <c r="X1454" s="9" t="str">
        <f>IF(Search!$U$5="","",IF(ISNUMBER(SEARCH(Search!$U$5,$AX1454))=TRUE,IF(Search!$U$5="N","N",1),""))</f>
        <v/>
      </c>
      <c r="Y1454" s="9" t="str">
        <f>IF(Search!$U$6="","",IF($AY1454&lt;Search!$U$6,"",1))</f>
        <v/>
      </c>
      <c r="Z1454" s="9" t="str">
        <f>IF(Search!$R$4="","",IF(Inventory!$BA1454&lt;Search!$R$4,"",1))</f>
        <v/>
      </c>
      <c r="AA1454" s="9" t="str">
        <f>IF(Search!$R$5="","",IF($BA1454&gt;Search!$R$5,"",1))</f>
        <v/>
      </c>
      <c r="AB1454" s="9" t="str">
        <f>IF(Search!$R$6="","",IF($BB1454&lt;Search!$R$6,"",1))</f>
        <v/>
      </c>
      <c r="AC1454" s="9" t="str">
        <f>IF(Search!$R$7="","",IF($BB1454&lt;Search!$R$7,"",1))</f>
        <v/>
      </c>
      <c r="AD1454" s="45" t="str">
        <f>IF(COUNTIF($A1454:$AC1454,"n")&gt;0,"",IF(SUM($A1454:$AC1454)=COUNTA(Search!$C$4:$C$8,Search!$F$4:$F$8,Search!$I$4:$I$6,Search!$I$8,Search!$L$4:$L$8,Search!$O$4:$O$8,Search!$R$4:$R$7,Search!$U$4:$U$7)-COUNTIF(Search!$C$4:$U$7,"n"),1+LARGE($AD$1:AD1453,1),""))</f>
        <v/>
      </c>
      <c r="AE1454" s="45" t="str">
        <f t="shared" si="69"/>
        <v/>
      </c>
      <c r="AF1454" s="45" t="str">
        <f>IF(AD1454="","",COUNTIF($AE$1:$AE1453,$AE1454)+RANK($AE1454,$AE$2:$AE$10540,1))</f>
        <v/>
      </c>
      <c r="AG1454" s="45" t="str">
        <f t="shared" si="70"/>
        <v/>
      </c>
      <c r="AH1454" s="45" t="str">
        <f>IF($AD1454="","",COUNTIF($AG$1:$AG1453,$AG1454)+RANK($AG1454,$AG$1:$AG$10539,0))</f>
        <v/>
      </c>
      <c r="AI1454" s="10" t="str">
        <f t="shared" si="71"/>
        <v>2009-10 Upper Deck #491 Tyler Bozak YG TOR RC   /   $10</v>
      </c>
      <c r="AJ1454" s="11">
        <v>2009</v>
      </c>
      <c r="AK1454" s="17">
        <v>10</v>
      </c>
      <c r="AL1454" s="12" t="s">
        <v>7</v>
      </c>
      <c r="AM1454" s="10">
        <v>491</v>
      </c>
      <c r="AN1454" s="12" t="s">
        <v>996</v>
      </c>
      <c r="AO1454" s="9" t="s">
        <v>1904</v>
      </c>
      <c r="AP1454" s="9"/>
      <c r="AQ1454" s="9"/>
      <c r="AR1454" s="14" t="s">
        <v>2481</v>
      </c>
      <c r="AS1454" s="9" t="s">
        <v>2</v>
      </c>
      <c r="AT1454" s="9"/>
      <c r="AU1454" s="9"/>
      <c r="AV1454" s="13"/>
      <c r="AW1454" s="13"/>
      <c r="AX1454" s="9"/>
      <c r="AY1454" s="9"/>
      <c r="AZ1454" s="9"/>
      <c r="BA1454" s="40">
        <v>10</v>
      </c>
      <c r="BB1454" s="33"/>
      <c r="BC1454" s="36"/>
      <c r="BD1454" s="12" t="s">
        <v>1771</v>
      </c>
    </row>
    <row r="1455" spans="1:56" s="12" customFormat="1" x14ac:dyDescent="0.2">
      <c r="A1455" s="9" t="str">
        <f>IF(Search!$C$5="","",IF(COUNTA(Inventory!$AP1455)=1,1,""))</f>
        <v/>
      </c>
      <c r="B1455" s="9" t="str">
        <f>IF(Search!$C$4="","",IF(ISNUMBER(SEARCH(Search!$C$4,$AR1455))=TRUE,1,""))</f>
        <v/>
      </c>
      <c r="C1455" s="9" t="str">
        <f>IF(Search!$C$6="x",IF(COUNTA($AQ1455)=1,1,"N"),IF(COUNTA($AQ1455)=1,"N",""))</f>
        <v/>
      </c>
      <c r="D1455" s="9" t="str">
        <f>IF(Search!$O$8="","",IF(ISNUMBER(SEARCH(Search!$O$8,$BD1455))=TRUE,1,""))</f>
        <v/>
      </c>
      <c r="E1455" s="9" t="str">
        <f>IF(Search!$C$7="","",IF(ISNUMBER(SEARCH(Search!$C$7,$AN1455))=TRUE,1,""))</f>
        <v/>
      </c>
      <c r="F1455" s="9" t="str">
        <f>IF(Search!$C$8="","",IF(ISNUMBER(SEARCH(Search!$C$8,$AO1455))=TRUE,1,""))</f>
        <v/>
      </c>
      <c r="G1455" s="9" t="str">
        <f>IF(Search!$F$4="","",IF(Inventory!$AJ1455&lt;Search!$F$4,"",1))</f>
        <v/>
      </c>
      <c r="H1455" s="9" t="str">
        <f>IF(Search!$F$5="","",IF(Inventory!$AJ1455&gt;Search!$F$5,"",1))</f>
        <v/>
      </c>
      <c r="I1455" s="9" t="str">
        <f>IF(Search!$F$7="","",IF(Search!$F$8="",IF(ISNUMBER(SEARCH(Search!$F$7,$AL1455))=TRUE,1,""),""))</f>
        <v/>
      </c>
      <c r="J1455" s="9" t="str">
        <f>IF($AL1455=Search!$F$8,1,"")</f>
        <v/>
      </c>
      <c r="K1455" s="9" t="str">
        <f>IF(Search!$I$4="","",IF(COUNTA($AS1455)=1,IF(Search!$I$4="N","N",1),""))</f>
        <v/>
      </c>
      <c r="L1455" s="9" t="str">
        <f>IF(Search!$I$5="","",IF($AS1455="RC",1,""))</f>
        <v/>
      </c>
      <c r="M1455" s="9" t="str">
        <f>IF(Search!$I$6="","",IF($AS1455="RCP",1,""))</f>
        <v/>
      </c>
      <c r="N1455" s="9" t="str">
        <f>IF(Search!$I$8="","",IF(COUNTA($AT1455)=1,IF(Search!$I$8="N","N",1),""))</f>
        <v/>
      </c>
      <c r="O1455" s="9" t="str">
        <f>IF(Search!$L$4="","",IF(COUNTA($AU1455)=1,IF(Search!$L$4="N","N",1),""))</f>
        <v/>
      </c>
      <c r="P1455" s="9" t="str">
        <f>IF(Search!$L$5="","",IF(ISNUMBER(SEARCH("Jersey",$AU1455))=TRUE,IF(Search!$L$5="N","N",1),""))</f>
        <v/>
      </c>
      <c r="Q1455" s="9" t="str">
        <f>IF(Search!$L$6="","",IF(ISNUMBER(SEARCH("Patch",$AU1455))=TRUE,IF(Search!$L$6="N","N",1),""))</f>
        <v/>
      </c>
      <c r="R1455" s="9" t="str">
        <f>IF(Search!$L$7="","",IF(ISNUMBER(SEARCH("Shield",$AU1455))=TRUE,IF(Search!$L$7="N","N",1),""))</f>
        <v/>
      </c>
      <c r="S1455" s="9" t="str">
        <f>IF(Search!$L$8="","",IF(ISNUMBER(SEARCH("Stick",$AU1455))=TRUE,IF(Search!$L$8="N","N",1),""))</f>
        <v/>
      </c>
      <c r="T1455" s="9" t="str">
        <f>IF(Search!$O$4="","",IF(COUNTA($AW1455)=1,IF(Search!$O$4="N","N",1),""))</f>
        <v/>
      </c>
      <c r="U1455" s="9" t="str">
        <f>IF(Search!$O$5="","",IF($AW1455="","",IF($AW1455&lt;Search!$O$5,"",1)))</f>
        <v/>
      </c>
      <c r="V1455" s="9" t="str">
        <f>IF(Search!$O$6="","",IF($AW1455="","",IF($AW1455&gt;Search!$O$6,"",1)))</f>
        <v/>
      </c>
      <c r="W1455" s="9" t="str">
        <f>IF(Search!$U$4="","",IF($AX1455="","",1))</f>
        <v/>
      </c>
      <c r="X1455" s="9" t="str">
        <f>IF(Search!$U$5="","",IF(ISNUMBER(SEARCH(Search!$U$5,$AX1455))=TRUE,IF(Search!$U$5="N","N",1),""))</f>
        <v/>
      </c>
      <c r="Y1455" s="9" t="str">
        <f>IF(Search!$U$6="","",IF($AY1455&lt;Search!$U$6,"",1))</f>
        <v/>
      </c>
      <c r="Z1455" s="9" t="str">
        <f>IF(Search!$R$4="","",IF(Inventory!$BA1455&lt;Search!$R$4,"",1))</f>
        <v/>
      </c>
      <c r="AA1455" s="9" t="str">
        <f>IF(Search!$R$5="","",IF($BA1455&gt;Search!$R$5,"",1))</f>
        <v/>
      </c>
      <c r="AB1455" s="9" t="str">
        <f>IF(Search!$R$6="","",IF($BB1455&lt;Search!$R$6,"",1))</f>
        <v/>
      </c>
      <c r="AC1455" s="9" t="str">
        <f>IF(Search!$R$7="","",IF($BB1455&lt;Search!$R$7,"",1))</f>
        <v/>
      </c>
      <c r="AD1455" s="45" t="str">
        <f>IF(COUNTIF($A1455:$AC1455,"n")&gt;0,"",IF(SUM($A1455:$AC1455)=COUNTA(Search!$C$4:$C$8,Search!$F$4:$F$8,Search!$I$4:$I$6,Search!$I$8,Search!$L$4:$L$8,Search!$O$4:$O$8,Search!$R$4:$R$7,Search!$U$4:$U$7)-COUNTIF(Search!$C$4:$U$7,"n"),1+LARGE($AD$1:AD1454,1),""))</f>
        <v/>
      </c>
      <c r="AE1455" s="45" t="str">
        <f t="shared" si="69"/>
        <v/>
      </c>
      <c r="AF1455" s="45" t="str">
        <f>IF(AD1455="","",COUNTIF($AE$1:$AE1454,$AE1455)+RANK($AE1455,$AE$2:$AE$10540,1))</f>
        <v/>
      </c>
      <c r="AG1455" s="45" t="str">
        <f t="shared" si="70"/>
        <v/>
      </c>
      <c r="AH1455" s="45" t="str">
        <f>IF($AD1455="","",COUNTIF($AG$1:$AG1454,$AG1455)+RANK($AG1455,$AG$1:$AG$10539,0))</f>
        <v/>
      </c>
      <c r="AI1455" s="10" t="str">
        <f t="shared" si="71"/>
        <v>2009-10 Upper Deck #492 Carl Gunnarsson YG TOR RC   /   $6</v>
      </c>
      <c r="AJ1455" s="11">
        <v>2009</v>
      </c>
      <c r="AK1455" s="17">
        <v>10</v>
      </c>
      <c r="AL1455" s="12" t="s">
        <v>7</v>
      </c>
      <c r="AM1455" s="10">
        <v>492</v>
      </c>
      <c r="AN1455" s="12" t="s">
        <v>997</v>
      </c>
      <c r="AO1455" s="9" t="s">
        <v>1904</v>
      </c>
      <c r="AP1455" s="9"/>
      <c r="AQ1455" s="9"/>
      <c r="AR1455" s="14" t="s">
        <v>2481</v>
      </c>
      <c r="AS1455" s="9" t="s">
        <v>2</v>
      </c>
      <c r="AT1455" s="9"/>
      <c r="AU1455" s="9"/>
      <c r="AV1455" s="13"/>
      <c r="AW1455" s="13"/>
      <c r="AX1455" s="9"/>
      <c r="AY1455" s="9"/>
      <c r="AZ1455" s="9"/>
      <c r="BA1455" s="40">
        <v>6</v>
      </c>
      <c r="BB1455" s="33"/>
      <c r="BC1455" s="36"/>
      <c r="BD1455" s="12" t="s">
        <v>1771</v>
      </c>
    </row>
    <row r="1456" spans="1:56" s="12" customFormat="1" x14ac:dyDescent="0.2">
      <c r="A1456" s="9" t="str">
        <f>IF(Search!$C$5="","",IF(COUNTA(Inventory!$AP1456)=1,1,""))</f>
        <v/>
      </c>
      <c r="B1456" s="9" t="str">
        <f>IF(Search!$C$4="","",IF(ISNUMBER(SEARCH(Search!$C$4,$AR1456))=TRUE,1,""))</f>
        <v/>
      </c>
      <c r="C1456" s="9" t="str">
        <f>IF(Search!$C$6="x",IF(COUNTA($AQ1456)=1,1,"N"),IF(COUNTA($AQ1456)=1,"N",""))</f>
        <v/>
      </c>
      <c r="D1456" s="9" t="str">
        <f>IF(Search!$O$8="","",IF(ISNUMBER(SEARCH(Search!$O$8,$BD1456))=TRUE,1,""))</f>
        <v/>
      </c>
      <c r="E1456" s="9" t="str">
        <f>IF(Search!$C$7="","",IF(ISNUMBER(SEARCH(Search!$C$7,$AN1456))=TRUE,1,""))</f>
        <v/>
      </c>
      <c r="F1456" s="9" t="str">
        <f>IF(Search!$C$8="","",IF(ISNUMBER(SEARCH(Search!$C$8,$AO1456))=TRUE,1,""))</f>
        <v/>
      </c>
      <c r="G1456" s="9" t="str">
        <f>IF(Search!$F$4="","",IF(Inventory!$AJ1456&lt;Search!$F$4,"",1))</f>
        <v/>
      </c>
      <c r="H1456" s="9" t="str">
        <f>IF(Search!$F$5="","",IF(Inventory!$AJ1456&gt;Search!$F$5,"",1))</f>
        <v/>
      </c>
      <c r="I1456" s="9" t="str">
        <f>IF(Search!$F$7="","",IF(Search!$F$8="",IF(ISNUMBER(SEARCH(Search!$F$7,$AL1456))=TRUE,1,""),""))</f>
        <v/>
      </c>
      <c r="J1456" s="9" t="str">
        <f>IF($AL1456=Search!$F$8,1,"")</f>
        <v/>
      </c>
      <c r="K1456" s="9" t="str">
        <f>IF(Search!$I$4="","",IF(COUNTA($AS1456)=1,IF(Search!$I$4="N","N",1),""))</f>
        <v/>
      </c>
      <c r="L1456" s="9" t="str">
        <f>IF(Search!$I$5="","",IF($AS1456="RC",1,""))</f>
        <v/>
      </c>
      <c r="M1456" s="9" t="str">
        <f>IF(Search!$I$6="","",IF($AS1456="RCP",1,""))</f>
        <v/>
      </c>
      <c r="N1456" s="9" t="str">
        <f>IF(Search!$I$8="","",IF(COUNTA($AT1456)=1,IF(Search!$I$8="N","N",1),""))</f>
        <v/>
      </c>
      <c r="O1456" s="9" t="str">
        <f>IF(Search!$L$4="","",IF(COUNTA($AU1456)=1,IF(Search!$L$4="N","N",1),""))</f>
        <v/>
      </c>
      <c r="P1456" s="9" t="str">
        <f>IF(Search!$L$5="","",IF(ISNUMBER(SEARCH("Jersey",$AU1456))=TRUE,IF(Search!$L$5="N","N",1),""))</f>
        <v/>
      </c>
      <c r="Q1456" s="9" t="str">
        <f>IF(Search!$L$6="","",IF(ISNUMBER(SEARCH("Patch",$AU1456))=TRUE,IF(Search!$L$6="N","N",1),""))</f>
        <v/>
      </c>
      <c r="R1456" s="9" t="str">
        <f>IF(Search!$L$7="","",IF(ISNUMBER(SEARCH("Shield",$AU1456))=TRUE,IF(Search!$L$7="N","N",1),""))</f>
        <v/>
      </c>
      <c r="S1456" s="9" t="str">
        <f>IF(Search!$L$8="","",IF(ISNUMBER(SEARCH("Stick",$AU1456))=TRUE,IF(Search!$L$8="N","N",1),""))</f>
        <v/>
      </c>
      <c r="T1456" s="9" t="str">
        <f>IF(Search!$O$4="","",IF(COUNTA($AW1456)=1,IF(Search!$O$4="N","N",1),""))</f>
        <v/>
      </c>
      <c r="U1456" s="9" t="str">
        <f>IF(Search!$O$5="","",IF($AW1456="","",IF($AW1456&lt;Search!$O$5,"",1)))</f>
        <v/>
      </c>
      <c r="V1456" s="9" t="str">
        <f>IF(Search!$O$6="","",IF($AW1456="","",IF($AW1456&gt;Search!$O$6,"",1)))</f>
        <v/>
      </c>
      <c r="W1456" s="9" t="str">
        <f>IF(Search!$U$4="","",IF($AX1456="","",1))</f>
        <v/>
      </c>
      <c r="X1456" s="9" t="str">
        <f>IF(Search!$U$5="","",IF(ISNUMBER(SEARCH(Search!$U$5,$AX1456))=TRUE,IF(Search!$U$5="N","N",1),""))</f>
        <v/>
      </c>
      <c r="Y1456" s="9" t="str">
        <f>IF(Search!$U$6="","",IF($AY1456&lt;Search!$U$6,"",1))</f>
        <v/>
      </c>
      <c r="Z1456" s="9" t="str">
        <f>IF(Search!$R$4="","",IF(Inventory!$BA1456&lt;Search!$R$4,"",1))</f>
        <v/>
      </c>
      <c r="AA1456" s="9" t="str">
        <f>IF(Search!$R$5="","",IF($BA1456&gt;Search!$R$5,"",1))</f>
        <v/>
      </c>
      <c r="AB1456" s="9" t="str">
        <f>IF(Search!$R$6="","",IF($BB1456&lt;Search!$R$6,"",1))</f>
        <v/>
      </c>
      <c r="AC1456" s="9" t="str">
        <f>IF(Search!$R$7="","",IF($BB1456&lt;Search!$R$7,"",1))</f>
        <v/>
      </c>
      <c r="AD1456" s="45" t="str">
        <f>IF(COUNTIF($A1456:$AC1456,"n")&gt;0,"",IF(SUM($A1456:$AC1456)=COUNTA(Search!$C$4:$C$8,Search!$F$4:$F$8,Search!$I$4:$I$6,Search!$I$8,Search!$L$4:$L$8,Search!$O$4:$O$8,Search!$R$4:$R$7,Search!$U$4:$U$7)-COUNTIF(Search!$C$4:$U$7,"n"),1+LARGE($AD$1:AD1455,1),""))</f>
        <v/>
      </c>
      <c r="AE1456" s="45" t="str">
        <f t="shared" si="69"/>
        <v/>
      </c>
      <c r="AF1456" s="45" t="str">
        <f>IF(AD1456="","",COUNTIF($AE$1:$AE1455,$AE1456)+RANK($AE1456,$AE$2:$AE$10540,1))</f>
        <v/>
      </c>
      <c r="AG1456" s="45" t="str">
        <f t="shared" si="70"/>
        <v/>
      </c>
      <c r="AH1456" s="45" t="str">
        <f>IF($AD1456="","",COUNTIF($AG$1:$AG1455,$AG1456)+RANK($AG1456,$AG$1:$AG$10539,0))</f>
        <v/>
      </c>
      <c r="AI1456" s="10" t="str">
        <f t="shared" si="71"/>
        <v>2009-10 Upper Deck #493 James Reimer YG TOR RC   /   $20</v>
      </c>
      <c r="AJ1456" s="11">
        <v>2009</v>
      </c>
      <c r="AK1456" s="17">
        <v>10</v>
      </c>
      <c r="AL1456" s="12" t="s">
        <v>7</v>
      </c>
      <c r="AM1456" s="10">
        <v>493</v>
      </c>
      <c r="AN1456" s="12" t="s">
        <v>998</v>
      </c>
      <c r="AO1456" s="9" t="s">
        <v>1904</v>
      </c>
      <c r="AP1456" s="9"/>
      <c r="AQ1456" s="9"/>
      <c r="AR1456" s="14" t="s">
        <v>2481</v>
      </c>
      <c r="AS1456" s="9" t="s">
        <v>2</v>
      </c>
      <c r="AT1456" s="9"/>
      <c r="AU1456" s="9"/>
      <c r="AV1456" s="13"/>
      <c r="AW1456" s="13"/>
      <c r="AX1456" s="9"/>
      <c r="AY1456" s="9"/>
      <c r="AZ1456" s="9"/>
      <c r="BA1456" s="40">
        <v>20</v>
      </c>
      <c r="BB1456" s="33"/>
      <c r="BC1456" s="36"/>
      <c r="BD1456" s="12" t="s">
        <v>1771</v>
      </c>
    </row>
    <row r="1457" spans="1:56" s="12" customFormat="1" x14ac:dyDescent="0.2">
      <c r="A1457" s="9" t="str">
        <f>IF(Search!$C$5="","",IF(COUNTA(Inventory!$AP1457)=1,1,""))</f>
        <v/>
      </c>
      <c r="B1457" s="9" t="str">
        <f>IF(Search!$C$4="","",IF(ISNUMBER(SEARCH(Search!$C$4,$AR1457))=TRUE,1,""))</f>
        <v/>
      </c>
      <c r="C1457" s="9" t="str">
        <f>IF(Search!$C$6="x",IF(COUNTA($AQ1457)=1,1,"N"),IF(COUNTA($AQ1457)=1,"N",""))</f>
        <v/>
      </c>
      <c r="D1457" s="9" t="str">
        <f>IF(Search!$O$8="","",IF(ISNUMBER(SEARCH(Search!$O$8,$BD1457))=TRUE,1,""))</f>
        <v/>
      </c>
      <c r="E1457" s="9" t="str">
        <f>IF(Search!$C$7="","",IF(ISNUMBER(SEARCH(Search!$C$7,$AN1457))=TRUE,1,""))</f>
        <v/>
      </c>
      <c r="F1457" s="9" t="str">
        <f>IF(Search!$C$8="","",IF(ISNUMBER(SEARCH(Search!$C$8,$AO1457))=TRUE,1,""))</f>
        <v/>
      </c>
      <c r="G1457" s="9" t="str">
        <f>IF(Search!$F$4="","",IF(Inventory!$AJ1457&lt;Search!$F$4,"",1))</f>
        <v/>
      </c>
      <c r="H1457" s="9" t="str">
        <f>IF(Search!$F$5="","",IF(Inventory!$AJ1457&gt;Search!$F$5,"",1))</f>
        <v/>
      </c>
      <c r="I1457" s="9" t="str">
        <f>IF(Search!$F$7="","",IF(Search!$F$8="",IF(ISNUMBER(SEARCH(Search!$F$7,$AL1457))=TRUE,1,""),""))</f>
        <v/>
      </c>
      <c r="J1457" s="9" t="str">
        <f>IF($AL1457=Search!$F$8,1,"")</f>
        <v/>
      </c>
      <c r="K1457" s="9" t="str">
        <f>IF(Search!$I$4="","",IF(COUNTA($AS1457)=1,IF(Search!$I$4="N","N",1),""))</f>
        <v/>
      </c>
      <c r="L1457" s="9" t="str">
        <f>IF(Search!$I$5="","",IF($AS1457="RC",1,""))</f>
        <v/>
      </c>
      <c r="M1457" s="9" t="str">
        <f>IF(Search!$I$6="","",IF($AS1457="RCP",1,""))</f>
        <v/>
      </c>
      <c r="N1457" s="9" t="str">
        <f>IF(Search!$I$8="","",IF(COUNTA($AT1457)=1,IF(Search!$I$8="N","N",1),""))</f>
        <v/>
      </c>
      <c r="O1457" s="9" t="str">
        <f>IF(Search!$L$4="","",IF(COUNTA($AU1457)=1,IF(Search!$L$4="N","N",1),""))</f>
        <v/>
      </c>
      <c r="P1457" s="9" t="str">
        <f>IF(Search!$L$5="","",IF(ISNUMBER(SEARCH("Jersey",$AU1457))=TRUE,IF(Search!$L$5="N","N",1),""))</f>
        <v/>
      </c>
      <c r="Q1457" s="9" t="str">
        <f>IF(Search!$L$6="","",IF(ISNUMBER(SEARCH("Patch",$AU1457))=TRUE,IF(Search!$L$6="N","N",1),""))</f>
        <v/>
      </c>
      <c r="R1457" s="9" t="str">
        <f>IF(Search!$L$7="","",IF(ISNUMBER(SEARCH("Shield",$AU1457))=TRUE,IF(Search!$L$7="N","N",1),""))</f>
        <v/>
      </c>
      <c r="S1457" s="9" t="str">
        <f>IF(Search!$L$8="","",IF(ISNUMBER(SEARCH("Stick",$AU1457))=TRUE,IF(Search!$L$8="N","N",1),""))</f>
        <v/>
      </c>
      <c r="T1457" s="9" t="str">
        <f>IF(Search!$O$4="","",IF(COUNTA($AW1457)=1,IF(Search!$O$4="N","N",1),""))</f>
        <v/>
      </c>
      <c r="U1457" s="9" t="str">
        <f>IF(Search!$O$5="","",IF($AW1457="","",IF($AW1457&lt;Search!$O$5,"",1)))</f>
        <v/>
      </c>
      <c r="V1457" s="9" t="str">
        <f>IF(Search!$O$6="","",IF($AW1457="","",IF($AW1457&gt;Search!$O$6,"",1)))</f>
        <v/>
      </c>
      <c r="W1457" s="9" t="str">
        <f>IF(Search!$U$4="","",IF($AX1457="","",1))</f>
        <v/>
      </c>
      <c r="X1457" s="9" t="str">
        <f>IF(Search!$U$5="","",IF(ISNUMBER(SEARCH(Search!$U$5,$AX1457))=TRUE,IF(Search!$U$5="N","N",1),""))</f>
        <v/>
      </c>
      <c r="Y1457" s="9" t="str">
        <f>IF(Search!$U$6="","",IF($AY1457&lt;Search!$U$6,"",1))</f>
        <v/>
      </c>
      <c r="Z1457" s="9" t="str">
        <f>IF(Search!$R$4="","",IF(Inventory!$BA1457&lt;Search!$R$4,"",1))</f>
        <v/>
      </c>
      <c r="AA1457" s="9" t="str">
        <f>IF(Search!$R$5="","",IF($BA1457&gt;Search!$R$5,"",1))</f>
        <v/>
      </c>
      <c r="AB1457" s="9" t="str">
        <f>IF(Search!$R$6="","",IF($BB1457&lt;Search!$R$6,"",1))</f>
        <v/>
      </c>
      <c r="AC1457" s="9" t="str">
        <f>IF(Search!$R$7="","",IF($BB1457&lt;Search!$R$7,"",1))</f>
        <v/>
      </c>
      <c r="AD1457" s="45" t="str">
        <f>IF(COUNTIF($A1457:$AC1457,"n")&gt;0,"",IF(SUM($A1457:$AC1457)=COUNTA(Search!$C$4:$C$8,Search!$F$4:$F$8,Search!$I$4:$I$6,Search!$I$8,Search!$L$4:$L$8,Search!$O$4:$O$8,Search!$R$4:$R$7,Search!$U$4:$U$7)-COUNTIF(Search!$C$4:$U$7,"n"),1+LARGE($AD$1:AD1456,1),""))</f>
        <v/>
      </c>
      <c r="AE1457" s="45" t="str">
        <f t="shared" si="69"/>
        <v/>
      </c>
      <c r="AF1457" s="45" t="str">
        <f>IF(AD1457="","",COUNTIF($AE$1:$AE1456,$AE1457)+RANK($AE1457,$AE$2:$AE$10540,1))</f>
        <v/>
      </c>
      <c r="AG1457" s="45" t="str">
        <f t="shared" si="70"/>
        <v/>
      </c>
      <c r="AH1457" s="45" t="str">
        <f>IF($AD1457="","",COUNTIF($AG$1:$AG1456,$AG1457)+RANK($AG1457,$AG$1:$AG$10539,0))</f>
        <v/>
      </c>
      <c r="AI1457" s="10" t="str">
        <f t="shared" si="71"/>
        <v>2009-10 Upper Deck #500 Jonas Gustavsson/ Colin Wilson/ Logan Couture YG CL TOR    /   $</v>
      </c>
      <c r="AJ1457" s="11">
        <v>2009</v>
      </c>
      <c r="AK1457" s="17">
        <v>10</v>
      </c>
      <c r="AL1457" s="12" t="s">
        <v>7</v>
      </c>
      <c r="AM1457" s="10">
        <v>500</v>
      </c>
      <c r="AN1457" s="12" t="s">
        <v>999</v>
      </c>
      <c r="AO1457" s="14" t="s">
        <v>1904</v>
      </c>
      <c r="AP1457" s="9"/>
      <c r="AQ1457" s="9"/>
      <c r="AR1457" s="14" t="s">
        <v>2128</v>
      </c>
      <c r="AS1457" s="9"/>
      <c r="AT1457" s="9"/>
      <c r="AU1457" s="9"/>
      <c r="AV1457" s="13"/>
      <c r="AW1457" s="13"/>
      <c r="AX1457" s="9"/>
      <c r="AY1457" s="9"/>
      <c r="AZ1457" s="9"/>
      <c r="BA1457" s="40"/>
      <c r="BB1457" s="33"/>
      <c r="BC1457" s="36"/>
      <c r="BD1457" s="12" t="s">
        <v>1771</v>
      </c>
    </row>
    <row r="1458" spans="1:56" s="12" customFormat="1" x14ac:dyDescent="0.2">
      <c r="A1458" s="9" t="str">
        <f>IF(Search!$C$5="","",IF(COUNTA(Inventory!$AP1458)=1,1,""))</f>
        <v/>
      </c>
      <c r="B1458" s="9" t="str">
        <f>IF(Search!$C$4="","",IF(ISNUMBER(SEARCH(Search!$C$4,$AR1458))=TRUE,1,""))</f>
        <v/>
      </c>
      <c r="C1458" s="9" t="str">
        <f>IF(Search!$C$6="x",IF(COUNTA($AQ1458)=1,1,"N"),IF(COUNTA($AQ1458)=1,"N",""))</f>
        <v/>
      </c>
      <c r="D1458" s="9" t="str">
        <f>IF(Search!$O$8="","",IF(ISNUMBER(SEARCH(Search!$O$8,$BD1458))=TRUE,1,""))</f>
        <v/>
      </c>
      <c r="E1458" s="9" t="str">
        <f>IF(Search!$C$7="","",IF(ISNUMBER(SEARCH(Search!$C$7,$AN1458))=TRUE,1,""))</f>
        <v/>
      </c>
      <c r="F1458" s="9" t="str">
        <f>IF(Search!$C$8="","",IF(ISNUMBER(SEARCH(Search!$C$8,$AO1458))=TRUE,1,""))</f>
        <v/>
      </c>
      <c r="G1458" s="9" t="str">
        <f>IF(Search!$F$4="","",IF(Inventory!$AJ1458&lt;Search!$F$4,"",1))</f>
        <v/>
      </c>
      <c r="H1458" s="9" t="str">
        <f>IF(Search!$F$5="","",IF(Inventory!$AJ1458&gt;Search!$F$5,"",1))</f>
        <v/>
      </c>
      <c r="I1458" s="9" t="str">
        <f>IF(Search!$F$7="","",IF(Search!$F$8="",IF(ISNUMBER(SEARCH(Search!$F$7,$AL1458))=TRUE,1,""),""))</f>
        <v/>
      </c>
      <c r="J1458" s="9" t="str">
        <f>IF($AL1458=Search!$F$8,1,"")</f>
        <v/>
      </c>
      <c r="K1458" s="9" t="str">
        <f>IF(Search!$I$4="","",IF(COUNTA($AS1458)=1,IF(Search!$I$4="N","N",1),""))</f>
        <v/>
      </c>
      <c r="L1458" s="9" t="str">
        <f>IF(Search!$I$5="","",IF($AS1458="RC",1,""))</f>
        <v/>
      </c>
      <c r="M1458" s="9" t="str">
        <f>IF(Search!$I$6="","",IF($AS1458="RCP",1,""))</f>
        <v/>
      </c>
      <c r="N1458" s="9" t="str">
        <f>IF(Search!$I$8="","",IF(COUNTA($AT1458)=1,IF(Search!$I$8="N","N",1),""))</f>
        <v/>
      </c>
      <c r="O1458" s="9" t="str">
        <f>IF(Search!$L$4="","",IF(COUNTA($AU1458)=1,IF(Search!$L$4="N","N",1),""))</f>
        <v/>
      </c>
      <c r="P1458" s="9" t="str">
        <f>IF(Search!$L$5="","",IF(ISNUMBER(SEARCH("Jersey",$AU1458))=TRUE,IF(Search!$L$5="N","N",1),""))</f>
        <v/>
      </c>
      <c r="Q1458" s="9" t="str">
        <f>IF(Search!$L$6="","",IF(ISNUMBER(SEARCH("Patch",$AU1458))=TRUE,IF(Search!$L$6="N","N",1),""))</f>
        <v/>
      </c>
      <c r="R1458" s="9" t="str">
        <f>IF(Search!$L$7="","",IF(ISNUMBER(SEARCH("Shield",$AU1458))=TRUE,IF(Search!$L$7="N","N",1),""))</f>
        <v/>
      </c>
      <c r="S1458" s="9" t="str">
        <f>IF(Search!$L$8="","",IF(ISNUMBER(SEARCH("Stick",$AU1458))=TRUE,IF(Search!$L$8="N","N",1),""))</f>
        <v/>
      </c>
      <c r="T1458" s="9" t="str">
        <f>IF(Search!$O$4="","",IF(COUNTA($AW1458)=1,IF(Search!$O$4="N","N",1),""))</f>
        <v/>
      </c>
      <c r="U1458" s="9" t="str">
        <f>IF(Search!$O$5="","",IF($AW1458="","",IF($AW1458&lt;Search!$O$5,"",1)))</f>
        <v/>
      </c>
      <c r="V1458" s="9" t="str">
        <f>IF(Search!$O$6="","",IF($AW1458="","",IF($AW1458&gt;Search!$O$6,"",1)))</f>
        <v/>
      </c>
      <c r="W1458" s="9" t="str">
        <f>IF(Search!$U$4="","",IF($AX1458="","",1))</f>
        <v/>
      </c>
      <c r="X1458" s="9" t="str">
        <f>IF(Search!$U$5="","",IF(ISNUMBER(SEARCH(Search!$U$5,$AX1458))=TRUE,IF(Search!$U$5="N","N",1),""))</f>
        <v/>
      </c>
      <c r="Y1458" s="9" t="str">
        <f>IF(Search!$U$6="","",IF($AY1458&lt;Search!$U$6,"",1))</f>
        <v/>
      </c>
      <c r="Z1458" s="9" t="str">
        <f>IF(Search!$R$4="","",IF(Inventory!$BA1458&lt;Search!$R$4,"",1))</f>
        <v/>
      </c>
      <c r="AA1458" s="9" t="str">
        <f>IF(Search!$R$5="","",IF($BA1458&gt;Search!$R$5,"",1))</f>
        <v/>
      </c>
      <c r="AB1458" s="9" t="str">
        <f>IF(Search!$R$6="","",IF($BB1458&lt;Search!$R$6,"",1))</f>
        <v/>
      </c>
      <c r="AC1458" s="9" t="str">
        <f>IF(Search!$R$7="","",IF($BB1458&lt;Search!$R$7,"",1))</f>
        <v/>
      </c>
      <c r="AD1458" s="45" t="str">
        <f>IF(COUNTIF($A1458:$AC1458,"n")&gt;0,"",IF(SUM($A1458:$AC1458)=COUNTA(Search!$C$4:$C$8,Search!$F$4:$F$8,Search!$I$4:$I$6,Search!$I$8,Search!$L$4:$L$8,Search!$O$4:$O$8,Search!$R$4:$R$7,Search!$U$4:$U$7)-COUNTIF(Search!$C$4:$U$7,"n"),1+LARGE($AD$1:AD1457,1),""))</f>
        <v/>
      </c>
      <c r="AE1458" s="45" t="str">
        <f t="shared" si="69"/>
        <v/>
      </c>
      <c r="AF1458" s="45" t="str">
        <f>IF(AD1458="","",COUNTIF($AE$1:$AE1457,$AE1458)+RANK($AE1458,$AE$2:$AE$10540,1))</f>
        <v/>
      </c>
      <c r="AG1458" s="45" t="str">
        <f t="shared" si="70"/>
        <v/>
      </c>
      <c r="AH1458" s="45" t="str">
        <f>IF($AD1458="","",COUNTIF($AG$1:$AG1457,$AG1458)+RANK($AG1458,$AG$1:$AG$10539,0))</f>
        <v/>
      </c>
      <c r="AI1458" s="10" t="str">
        <f t="shared" si="71"/>
        <v>2009-10 Upper Deck All World #AW2 Martin Brodeur NJD    /   $</v>
      </c>
      <c r="AJ1458" s="11">
        <v>2009</v>
      </c>
      <c r="AK1458" s="17">
        <v>10</v>
      </c>
      <c r="AL1458" s="12" t="s">
        <v>1000</v>
      </c>
      <c r="AM1458" s="10" t="s">
        <v>237</v>
      </c>
      <c r="AN1458" s="12" t="s">
        <v>220</v>
      </c>
      <c r="AO1458" s="9" t="s">
        <v>1947</v>
      </c>
      <c r="AP1458" s="9"/>
      <c r="AQ1458" s="9"/>
      <c r="AR1458" s="14"/>
      <c r="AS1458" s="9"/>
      <c r="AT1458" s="9"/>
      <c r="AU1458" s="9"/>
      <c r="AV1458" s="13"/>
      <c r="AW1458" s="13"/>
      <c r="AX1458" s="9"/>
      <c r="AY1458" s="9"/>
      <c r="AZ1458" s="9"/>
      <c r="BA1458" s="40"/>
      <c r="BB1458" s="33"/>
      <c r="BC1458" s="36"/>
      <c r="BD1458" s="12" t="s">
        <v>1771</v>
      </c>
    </row>
    <row r="1459" spans="1:56" s="12" customFormat="1" x14ac:dyDescent="0.2">
      <c r="A1459" s="9" t="str">
        <f>IF(Search!$C$5="","",IF(COUNTA(Inventory!$AP1459)=1,1,""))</f>
        <v/>
      </c>
      <c r="B1459" s="9" t="str">
        <f>IF(Search!$C$4="","",IF(ISNUMBER(SEARCH(Search!$C$4,$AR1459))=TRUE,1,""))</f>
        <v/>
      </c>
      <c r="C1459" s="9" t="str">
        <f>IF(Search!$C$6="x",IF(COUNTA($AQ1459)=1,1,"N"),IF(COUNTA($AQ1459)=1,"N",""))</f>
        <v/>
      </c>
      <c r="D1459" s="9" t="str">
        <f>IF(Search!$O$8="","",IF(ISNUMBER(SEARCH(Search!$O$8,$BD1459))=TRUE,1,""))</f>
        <v/>
      </c>
      <c r="E1459" s="9" t="str">
        <f>IF(Search!$C$7="","",IF(ISNUMBER(SEARCH(Search!$C$7,$AN1459))=TRUE,1,""))</f>
        <v/>
      </c>
      <c r="F1459" s="9" t="str">
        <f>IF(Search!$C$8="","",IF(ISNUMBER(SEARCH(Search!$C$8,$AO1459))=TRUE,1,""))</f>
        <v/>
      </c>
      <c r="G1459" s="9" t="str">
        <f>IF(Search!$F$4="","",IF(Inventory!$AJ1459&lt;Search!$F$4,"",1))</f>
        <v/>
      </c>
      <c r="H1459" s="9" t="str">
        <f>IF(Search!$F$5="","",IF(Inventory!$AJ1459&gt;Search!$F$5,"",1))</f>
        <v/>
      </c>
      <c r="I1459" s="9" t="str">
        <f>IF(Search!$F$7="","",IF(Search!$F$8="",IF(ISNUMBER(SEARCH(Search!$F$7,$AL1459))=TRUE,1,""),""))</f>
        <v/>
      </c>
      <c r="J1459" s="9" t="str">
        <f>IF($AL1459=Search!$F$8,1,"")</f>
        <v/>
      </c>
      <c r="K1459" s="9" t="str">
        <f>IF(Search!$I$4="","",IF(COUNTA($AS1459)=1,IF(Search!$I$4="N","N",1),""))</f>
        <v/>
      </c>
      <c r="L1459" s="9" t="str">
        <f>IF(Search!$I$5="","",IF($AS1459="RC",1,""))</f>
        <v/>
      </c>
      <c r="M1459" s="9" t="str">
        <f>IF(Search!$I$6="","",IF($AS1459="RCP",1,""))</f>
        <v/>
      </c>
      <c r="N1459" s="9" t="str">
        <f>IF(Search!$I$8="","",IF(COUNTA($AT1459)=1,IF(Search!$I$8="N","N",1),""))</f>
        <v/>
      </c>
      <c r="O1459" s="9" t="str">
        <f>IF(Search!$L$4="","",IF(COUNTA($AU1459)=1,IF(Search!$L$4="N","N",1),""))</f>
        <v/>
      </c>
      <c r="P1459" s="9" t="str">
        <f>IF(Search!$L$5="","",IF(ISNUMBER(SEARCH("Jersey",$AU1459))=TRUE,IF(Search!$L$5="N","N",1),""))</f>
        <v/>
      </c>
      <c r="Q1459" s="9" t="str">
        <f>IF(Search!$L$6="","",IF(ISNUMBER(SEARCH("Patch",$AU1459))=TRUE,IF(Search!$L$6="N","N",1),""))</f>
        <v/>
      </c>
      <c r="R1459" s="9" t="str">
        <f>IF(Search!$L$7="","",IF(ISNUMBER(SEARCH("Shield",$AU1459))=TRUE,IF(Search!$L$7="N","N",1),""))</f>
        <v/>
      </c>
      <c r="S1459" s="9" t="str">
        <f>IF(Search!$L$8="","",IF(ISNUMBER(SEARCH("Stick",$AU1459))=TRUE,IF(Search!$L$8="N","N",1),""))</f>
        <v/>
      </c>
      <c r="T1459" s="9" t="str">
        <f>IF(Search!$O$4="","",IF(COUNTA($AW1459)=1,IF(Search!$O$4="N","N",1),""))</f>
        <v/>
      </c>
      <c r="U1459" s="9" t="str">
        <f>IF(Search!$O$5="","",IF($AW1459="","",IF($AW1459&lt;Search!$O$5,"",1)))</f>
        <v/>
      </c>
      <c r="V1459" s="9" t="str">
        <f>IF(Search!$O$6="","",IF($AW1459="","",IF($AW1459&gt;Search!$O$6,"",1)))</f>
        <v/>
      </c>
      <c r="W1459" s="9" t="str">
        <f>IF(Search!$U$4="","",IF($AX1459="","",1))</f>
        <v/>
      </c>
      <c r="X1459" s="9" t="str">
        <f>IF(Search!$U$5="","",IF(ISNUMBER(SEARCH(Search!$U$5,$AX1459))=TRUE,IF(Search!$U$5="N","N",1),""))</f>
        <v/>
      </c>
      <c r="Y1459" s="9" t="str">
        <f>IF(Search!$U$6="","",IF($AY1459&lt;Search!$U$6,"",1))</f>
        <v/>
      </c>
      <c r="Z1459" s="9" t="str">
        <f>IF(Search!$R$4="","",IF(Inventory!$BA1459&lt;Search!$R$4,"",1))</f>
        <v/>
      </c>
      <c r="AA1459" s="9" t="str">
        <f>IF(Search!$R$5="","",IF($BA1459&gt;Search!$R$5,"",1))</f>
        <v/>
      </c>
      <c r="AB1459" s="9" t="str">
        <f>IF(Search!$R$6="","",IF($BB1459&lt;Search!$R$6,"",1))</f>
        <v/>
      </c>
      <c r="AC1459" s="9" t="str">
        <f>IF(Search!$R$7="","",IF($BB1459&lt;Search!$R$7,"",1))</f>
        <v/>
      </c>
      <c r="AD1459" s="45" t="str">
        <f>IF(COUNTIF($A1459:$AC1459,"n")&gt;0,"",IF(SUM($A1459:$AC1459)=COUNTA(Search!$C$4:$C$8,Search!$F$4:$F$8,Search!$I$4:$I$6,Search!$I$8,Search!$L$4:$L$8,Search!$O$4:$O$8,Search!$R$4:$R$7,Search!$U$4:$U$7)-COUNTIF(Search!$C$4:$U$7,"n"),1+LARGE($AD$1:AD1458,1),""))</f>
        <v/>
      </c>
      <c r="AE1459" s="45" t="str">
        <f t="shared" si="69"/>
        <v/>
      </c>
      <c r="AF1459" s="45" t="str">
        <f>IF(AD1459="","",COUNTIF($AE$1:$AE1458,$AE1459)+RANK($AE1459,$AE$2:$AE$10540,1))</f>
        <v/>
      </c>
      <c r="AG1459" s="45" t="str">
        <f t="shared" si="70"/>
        <v/>
      </c>
      <c r="AH1459" s="45" t="str">
        <f>IF($AD1459="","",COUNTIF($AG$1:$AG1458,$AG1459)+RANK($AG1459,$AG$1:$AG$10539,0))</f>
        <v/>
      </c>
      <c r="AI1459" s="10" t="str">
        <f t="shared" si="71"/>
        <v>2009-10 Upper Deck All World #AW22 Martin St. Louis     /   $</v>
      </c>
      <c r="AJ1459" s="11">
        <v>2009</v>
      </c>
      <c r="AK1459" s="17">
        <v>10</v>
      </c>
      <c r="AL1459" s="12" t="s">
        <v>1000</v>
      </c>
      <c r="AM1459" s="10" t="s">
        <v>1001</v>
      </c>
      <c r="AN1459" s="12" t="s">
        <v>1002</v>
      </c>
      <c r="AO1459" s="9"/>
      <c r="AP1459" s="9"/>
      <c r="AQ1459" s="9"/>
      <c r="AR1459" s="14"/>
      <c r="AS1459" s="9"/>
      <c r="AT1459" s="9"/>
      <c r="AU1459" s="9"/>
      <c r="AV1459" s="13"/>
      <c r="AW1459" s="13"/>
      <c r="AX1459" s="9"/>
      <c r="AY1459" s="9"/>
      <c r="AZ1459" s="9"/>
      <c r="BA1459" s="40"/>
      <c r="BB1459" s="33"/>
      <c r="BC1459" s="36"/>
      <c r="BD1459" s="12" t="s">
        <v>1771</v>
      </c>
    </row>
    <row r="1460" spans="1:56" s="12" customFormat="1" x14ac:dyDescent="0.2">
      <c r="A1460" s="9" t="str">
        <f>IF(Search!$C$5="","",IF(COUNTA(Inventory!$AP1460)=1,1,""))</f>
        <v/>
      </c>
      <c r="B1460" s="9" t="str">
        <f>IF(Search!$C$4="","",IF(ISNUMBER(SEARCH(Search!$C$4,$AR1460))=TRUE,1,""))</f>
        <v/>
      </c>
      <c r="C1460" s="9" t="str">
        <f>IF(Search!$C$6="x",IF(COUNTA($AQ1460)=1,1,"N"),IF(COUNTA($AQ1460)=1,"N",""))</f>
        <v/>
      </c>
      <c r="D1460" s="9" t="str">
        <f>IF(Search!$O$8="","",IF(ISNUMBER(SEARCH(Search!$O$8,$BD1460))=TRUE,1,""))</f>
        <v/>
      </c>
      <c r="E1460" s="9" t="str">
        <f>IF(Search!$C$7="","",IF(ISNUMBER(SEARCH(Search!$C$7,$AN1460))=TRUE,1,""))</f>
        <v/>
      </c>
      <c r="F1460" s="9" t="str">
        <f>IF(Search!$C$8="","",IF(ISNUMBER(SEARCH(Search!$C$8,$AO1460))=TRUE,1,""))</f>
        <v/>
      </c>
      <c r="G1460" s="9" t="str">
        <f>IF(Search!$F$4="","",IF(Inventory!$AJ1460&lt;Search!$F$4,"",1))</f>
        <v/>
      </c>
      <c r="H1460" s="9" t="str">
        <f>IF(Search!$F$5="","",IF(Inventory!$AJ1460&gt;Search!$F$5,"",1))</f>
        <v/>
      </c>
      <c r="I1460" s="9" t="str">
        <f>IF(Search!$F$7="","",IF(Search!$F$8="",IF(ISNUMBER(SEARCH(Search!$F$7,$AL1460))=TRUE,1,""),""))</f>
        <v/>
      </c>
      <c r="J1460" s="9" t="str">
        <f>IF($AL1460=Search!$F$8,1,"")</f>
        <v/>
      </c>
      <c r="K1460" s="9" t="str">
        <f>IF(Search!$I$4="","",IF(COUNTA($AS1460)=1,IF(Search!$I$4="N","N",1),""))</f>
        <v/>
      </c>
      <c r="L1460" s="9" t="str">
        <f>IF(Search!$I$5="","",IF($AS1460="RC",1,""))</f>
        <v/>
      </c>
      <c r="M1460" s="9" t="str">
        <f>IF(Search!$I$6="","",IF($AS1460="RCP",1,""))</f>
        <v/>
      </c>
      <c r="N1460" s="9" t="str">
        <f>IF(Search!$I$8="","",IF(COUNTA($AT1460)=1,IF(Search!$I$8="N","N",1),""))</f>
        <v/>
      </c>
      <c r="O1460" s="9" t="str">
        <f>IF(Search!$L$4="","",IF(COUNTA($AU1460)=1,IF(Search!$L$4="N","N",1),""))</f>
        <v/>
      </c>
      <c r="P1460" s="9" t="str">
        <f>IF(Search!$L$5="","",IF(ISNUMBER(SEARCH("Jersey",$AU1460))=TRUE,IF(Search!$L$5="N","N",1),""))</f>
        <v/>
      </c>
      <c r="Q1460" s="9" t="str">
        <f>IF(Search!$L$6="","",IF(ISNUMBER(SEARCH("Patch",$AU1460))=TRUE,IF(Search!$L$6="N","N",1),""))</f>
        <v/>
      </c>
      <c r="R1460" s="9" t="str">
        <f>IF(Search!$L$7="","",IF(ISNUMBER(SEARCH("Shield",$AU1460))=TRUE,IF(Search!$L$7="N","N",1),""))</f>
        <v/>
      </c>
      <c r="S1460" s="9" t="str">
        <f>IF(Search!$L$8="","",IF(ISNUMBER(SEARCH("Stick",$AU1460))=TRUE,IF(Search!$L$8="N","N",1),""))</f>
        <v/>
      </c>
      <c r="T1460" s="9" t="str">
        <f>IF(Search!$O$4="","",IF(COUNTA($AW1460)=1,IF(Search!$O$4="N","N",1),""))</f>
        <v/>
      </c>
      <c r="U1460" s="9" t="str">
        <f>IF(Search!$O$5="","",IF($AW1460="","",IF($AW1460&lt;Search!$O$5,"",1)))</f>
        <v/>
      </c>
      <c r="V1460" s="9" t="str">
        <f>IF(Search!$O$6="","",IF($AW1460="","",IF($AW1460&gt;Search!$O$6,"",1)))</f>
        <v/>
      </c>
      <c r="W1460" s="9" t="str">
        <f>IF(Search!$U$4="","",IF($AX1460="","",1))</f>
        <v/>
      </c>
      <c r="X1460" s="9" t="str">
        <f>IF(Search!$U$5="","",IF(ISNUMBER(SEARCH(Search!$U$5,$AX1460))=TRUE,IF(Search!$U$5="N","N",1),""))</f>
        <v/>
      </c>
      <c r="Y1460" s="9" t="str">
        <f>IF(Search!$U$6="","",IF($AY1460&lt;Search!$U$6,"",1))</f>
        <v/>
      </c>
      <c r="Z1460" s="9" t="str">
        <f>IF(Search!$R$4="","",IF(Inventory!$BA1460&lt;Search!$R$4,"",1))</f>
        <v/>
      </c>
      <c r="AA1460" s="9" t="str">
        <f>IF(Search!$R$5="","",IF($BA1460&gt;Search!$R$5,"",1))</f>
        <v/>
      </c>
      <c r="AB1460" s="9" t="str">
        <f>IF(Search!$R$6="","",IF($BB1460&lt;Search!$R$6,"",1))</f>
        <v/>
      </c>
      <c r="AC1460" s="9" t="str">
        <f>IF(Search!$R$7="","",IF($BB1460&lt;Search!$R$7,"",1))</f>
        <v/>
      </c>
      <c r="AD1460" s="45" t="str">
        <f>IF(COUNTIF($A1460:$AC1460,"n")&gt;0,"",IF(SUM($A1460:$AC1460)=COUNTA(Search!$C$4:$C$8,Search!$F$4:$F$8,Search!$I$4:$I$6,Search!$I$8,Search!$L$4:$L$8,Search!$O$4:$O$8,Search!$R$4:$R$7,Search!$U$4:$U$7)-COUNTIF(Search!$C$4:$U$7,"n"),1+LARGE($AD$1:AD1459,1),""))</f>
        <v/>
      </c>
      <c r="AE1460" s="45" t="str">
        <f t="shared" si="69"/>
        <v/>
      </c>
      <c r="AF1460" s="45" t="str">
        <f>IF(AD1460="","",COUNTIF($AE$1:$AE1459,$AE1460)+RANK($AE1460,$AE$2:$AE$10540,1))</f>
        <v/>
      </c>
      <c r="AG1460" s="45" t="str">
        <f t="shared" si="70"/>
        <v/>
      </c>
      <c r="AH1460" s="45" t="str">
        <f>IF($AD1460="","",COUNTIF($AG$1:$AG1459,$AG1460)+RANK($AG1460,$AG$1:$AG$10539,0))</f>
        <v/>
      </c>
      <c r="AI1460" s="10" t="str">
        <f t="shared" si="71"/>
        <v>2009-10 Upper Deck Biography of a Season #BOS25 Martin Brodeur NJD    /   $</v>
      </c>
      <c r="AJ1460" s="11">
        <v>2009</v>
      </c>
      <c r="AK1460" s="17">
        <v>10</v>
      </c>
      <c r="AL1460" s="12" t="s">
        <v>1003</v>
      </c>
      <c r="AM1460" s="10" t="s">
        <v>1004</v>
      </c>
      <c r="AN1460" s="12" t="s">
        <v>220</v>
      </c>
      <c r="AO1460" s="9" t="s">
        <v>1947</v>
      </c>
      <c r="AP1460" s="9"/>
      <c r="AQ1460" s="9"/>
      <c r="AR1460" s="14"/>
      <c r="AS1460" s="9"/>
      <c r="AT1460" s="9"/>
      <c r="AU1460" s="9"/>
      <c r="AV1460" s="13"/>
      <c r="AW1460" s="13"/>
      <c r="AX1460" s="9"/>
      <c r="AY1460" s="9"/>
      <c r="AZ1460" s="9"/>
      <c r="BA1460" s="33"/>
      <c r="BB1460" s="33"/>
      <c r="BC1460" s="36"/>
      <c r="BD1460" s="12" t="s">
        <v>1771</v>
      </c>
    </row>
    <row r="1461" spans="1:56" s="12" customFormat="1" x14ac:dyDescent="0.2">
      <c r="A1461" s="9" t="str">
        <f>IF(Search!$C$5="","",IF(COUNTA(Inventory!$AP1461)=1,1,""))</f>
        <v/>
      </c>
      <c r="B1461" s="9" t="str">
        <f>IF(Search!$C$4="","",IF(ISNUMBER(SEARCH(Search!$C$4,$AR1461))=TRUE,1,""))</f>
        <v/>
      </c>
      <c r="C1461" s="9" t="str">
        <f>IF(Search!$C$6="x",IF(COUNTA($AQ1461)=1,1,"N"),IF(COUNTA($AQ1461)=1,"N",""))</f>
        <v/>
      </c>
      <c r="D1461" s="9" t="str">
        <f>IF(Search!$O$8="","",IF(ISNUMBER(SEARCH(Search!$O$8,$BD1461))=TRUE,1,""))</f>
        <v/>
      </c>
      <c r="E1461" s="9" t="str">
        <f>IF(Search!$C$7="","",IF(ISNUMBER(SEARCH(Search!$C$7,$AN1461))=TRUE,1,""))</f>
        <v/>
      </c>
      <c r="F1461" s="9" t="str">
        <f>IF(Search!$C$8="","",IF(ISNUMBER(SEARCH(Search!$C$8,$AO1461))=TRUE,1,""))</f>
        <v/>
      </c>
      <c r="G1461" s="9" t="str">
        <f>IF(Search!$F$4="","",IF(Inventory!$AJ1461&lt;Search!$F$4,"",1))</f>
        <v/>
      </c>
      <c r="H1461" s="9" t="str">
        <f>IF(Search!$F$5="","",IF(Inventory!$AJ1461&gt;Search!$F$5,"",1))</f>
        <v/>
      </c>
      <c r="I1461" s="9" t="str">
        <f>IF(Search!$F$7="","",IF(Search!$F$8="",IF(ISNUMBER(SEARCH(Search!$F$7,$AL1461))=TRUE,1,""),""))</f>
        <v/>
      </c>
      <c r="J1461" s="9" t="str">
        <f>IF($AL1461=Search!$F$8,1,"")</f>
        <v/>
      </c>
      <c r="K1461" s="9" t="str">
        <f>IF(Search!$I$4="","",IF(COUNTA($AS1461)=1,IF(Search!$I$4="N","N",1),""))</f>
        <v/>
      </c>
      <c r="L1461" s="9" t="str">
        <f>IF(Search!$I$5="","",IF($AS1461="RC",1,""))</f>
        <v/>
      </c>
      <c r="M1461" s="9" t="str">
        <f>IF(Search!$I$6="","",IF($AS1461="RCP",1,""))</f>
        <v/>
      </c>
      <c r="N1461" s="9" t="str">
        <f>IF(Search!$I$8="","",IF(COUNTA($AT1461)=1,IF(Search!$I$8="N","N",1),""))</f>
        <v/>
      </c>
      <c r="O1461" s="9" t="str">
        <f>IF(Search!$L$4="","",IF(COUNTA($AU1461)=1,IF(Search!$L$4="N","N",1),""))</f>
        <v/>
      </c>
      <c r="P1461" s="9" t="str">
        <f>IF(Search!$L$5="","",IF(ISNUMBER(SEARCH("Jersey",$AU1461))=TRUE,IF(Search!$L$5="N","N",1),""))</f>
        <v/>
      </c>
      <c r="Q1461" s="9" t="str">
        <f>IF(Search!$L$6="","",IF(ISNUMBER(SEARCH("Patch",$AU1461))=TRUE,IF(Search!$L$6="N","N",1),""))</f>
        <v/>
      </c>
      <c r="R1461" s="9" t="str">
        <f>IF(Search!$L$7="","",IF(ISNUMBER(SEARCH("Shield",$AU1461))=TRUE,IF(Search!$L$7="N","N",1),""))</f>
        <v/>
      </c>
      <c r="S1461" s="9" t="str">
        <f>IF(Search!$L$8="","",IF(ISNUMBER(SEARCH("Stick",$AU1461))=TRUE,IF(Search!$L$8="N","N",1),""))</f>
        <v/>
      </c>
      <c r="T1461" s="9" t="str">
        <f>IF(Search!$O$4="","",IF(COUNTA($AW1461)=1,IF(Search!$O$4="N","N",1),""))</f>
        <v/>
      </c>
      <c r="U1461" s="9" t="str">
        <f>IF(Search!$O$5="","",IF($AW1461="","",IF($AW1461&lt;Search!$O$5,"",1)))</f>
        <v/>
      </c>
      <c r="V1461" s="9" t="str">
        <f>IF(Search!$O$6="","",IF($AW1461="","",IF($AW1461&gt;Search!$O$6,"",1)))</f>
        <v/>
      </c>
      <c r="W1461" s="9" t="str">
        <f>IF(Search!$U$4="","",IF($AX1461="","",1))</f>
        <v/>
      </c>
      <c r="X1461" s="9" t="str">
        <f>IF(Search!$U$5="","",IF(ISNUMBER(SEARCH(Search!$U$5,$AX1461))=TRUE,IF(Search!$U$5="N","N",1),""))</f>
        <v/>
      </c>
      <c r="Y1461" s="9" t="str">
        <f>IF(Search!$U$6="","",IF($AY1461&lt;Search!$U$6,"",1))</f>
        <v/>
      </c>
      <c r="Z1461" s="9" t="str">
        <f>IF(Search!$R$4="","",IF(Inventory!$BA1461&lt;Search!$R$4,"",1))</f>
        <v/>
      </c>
      <c r="AA1461" s="9" t="str">
        <f>IF(Search!$R$5="","",IF($BA1461&gt;Search!$R$5,"",1))</f>
        <v/>
      </c>
      <c r="AB1461" s="9" t="str">
        <f>IF(Search!$R$6="","",IF($BB1461&lt;Search!$R$6,"",1))</f>
        <v/>
      </c>
      <c r="AC1461" s="9" t="str">
        <f>IF(Search!$R$7="","",IF($BB1461&lt;Search!$R$7,"",1))</f>
        <v/>
      </c>
      <c r="AD1461" s="45" t="str">
        <f>IF(COUNTIF($A1461:$AC1461,"n")&gt;0,"",IF(SUM($A1461:$AC1461)=COUNTA(Search!$C$4:$C$8,Search!$F$4:$F$8,Search!$I$4:$I$6,Search!$I$8,Search!$L$4:$L$8,Search!$O$4:$O$8,Search!$R$4:$R$7,Search!$U$4:$U$7)-COUNTIF(Search!$C$4:$U$7,"n"),1+LARGE($AD$1:AD1460,1),""))</f>
        <v/>
      </c>
      <c r="AE1461" s="45" t="str">
        <f t="shared" si="69"/>
        <v/>
      </c>
      <c r="AF1461" s="45" t="str">
        <f>IF(AD1461="","",COUNTIF($AE$1:$AE1460,$AE1461)+RANK($AE1461,$AE$2:$AE$10540,1))</f>
        <v/>
      </c>
      <c r="AG1461" s="45" t="str">
        <f t="shared" si="70"/>
        <v/>
      </c>
      <c r="AH1461" s="45" t="str">
        <f>IF($AD1461="","",COUNTIF($AG$1:$AG1460,$AG1461)+RANK($AG1461,$AG$1:$AG$10539,0))</f>
        <v/>
      </c>
      <c r="AI1461" s="10" t="str">
        <f t="shared" si="71"/>
        <v>2009-10 Upper Deck Biography of a Season #BOS27 Paul Kariya     /   $</v>
      </c>
      <c r="AJ1461" s="11">
        <v>2009</v>
      </c>
      <c r="AK1461" s="17">
        <v>10</v>
      </c>
      <c r="AL1461" s="12" t="s">
        <v>1003</v>
      </c>
      <c r="AM1461" s="10" t="s">
        <v>1005</v>
      </c>
      <c r="AN1461" s="12" t="s">
        <v>244</v>
      </c>
      <c r="AO1461" s="9"/>
      <c r="AP1461" s="9"/>
      <c r="AQ1461" s="9"/>
      <c r="AR1461" s="14"/>
      <c r="AS1461" s="9"/>
      <c r="AT1461" s="9"/>
      <c r="AU1461" s="9"/>
      <c r="AV1461" s="13"/>
      <c r="AW1461" s="13"/>
      <c r="AX1461" s="9"/>
      <c r="AY1461" s="9"/>
      <c r="AZ1461" s="9"/>
      <c r="BA1461" s="33"/>
      <c r="BB1461" s="33"/>
      <c r="BC1461" s="36"/>
      <c r="BD1461" s="12" t="s">
        <v>1771</v>
      </c>
    </row>
    <row r="1462" spans="1:56" s="12" customFormat="1" x14ac:dyDescent="0.2">
      <c r="A1462" s="9" t="str">
        <f>IF(Search!$C$5="","",IF(COUNTA(Inventory!$AP1462)=1,1,""))</f>
        <v/>
      </c>
      <c r="B1462" s="9" t="str">
        <f>IF(Search!$C$4="","",IF(ISNUMBER(SEARCH(Search!$C$4,$AR1462))=TRUE,1,""))</f>
        <v/>
      </c>
      <c r="C1462" s="9" t="str">
        <f>IF(Search!$C$6="x",IF(COUNTA($AQ1462)=1,1,"N"),IF(COUNTA($AQ1462)=1,"N",""))</f>
        <v/>
      </c>
      <c r="D1462" s="9" t="str">
        <f>IF(Search!$O$8="","",IF(ISNUMBER(SEARCH(Search!$O$8,$BD1462))=TRUE,1,""))</f>
        <v/>
      </c>
      <c r="E1462" s="9" t="str">
        <f>IF(Search!$C$7="","",IF(ISNUMBER(SEARCH(Search!$C$7,$AN1462))=TRUE,1,""))</f>
        <v/>
      </c>
      <c r="F1462" s="9" t="str">
        <f>IF(Search!$C$8="","",IF(ISNUMBER(SEARCH(Search!$C$8,$AO1462))=TRUE,1,""))</f>
        <v/>
      </c>
      <c r="G1462" s="9" t="str">
        <f>IF(Search!$F$4="","",IF(Inventory!$AJ1462&lt;Search!$F$4,"",1))</f>
        <v/>
      </c>
      <c r="H1462" s="9" t="str">
        <f>IF(Search!$F$5="","",IF(Inventory!$AJ1462&gt;Search!$F$5,"",1))</f>
        <v/>
      </c>
      <c r="I1462" s="9" t="str">
        <f>IF(Search!$F$7="","",IF(Search!$F$8="",IF(ISNUMBER(SEARCH(Search!$F$7,$AL1462))=TRUE,1,""),""))</f>
        <v/>
      </c>
      <c r="J1462" s="9" t="str">
        <f>IF($AL1462=Search!$F$8,1,"")</f>
        <v/>
      </c>
      <c r="K1462" s="9" t="str">
        <f>IF(Search!$I$4="","",IF(COUNTA($AS1462)=1,IF(Search!$I$4="N","N",1),""))</f>
        <v/>
      </c>
      <c r="L1462" s="9" t="str">
        <f>IF(Search!$I$5="","",IF($AS1462="RC",1,""))</f>
        <v/>
      </c>
      <c r="M1462" s="9" t="str">
        <f>IF(Search!$I$6="","",IF($AS1462="RCP",1,""))</f>
        <v/>
      </c>
      <c r="N1462" s="9" t="str">
        <f>IF(Search!$I$8="","",IF(COUNTA($AT1462)=1,IF(Search!$I$8="N","N",1),""))</f>
        <v/>
      </c>
      <c r="O1462" s="9" t="str">
        <f>IF(Search!$L$4="","",IF(COUNTA($AU1462)=1,IF(Search!$L$4="N","N",1),""))</f>
        <v/>
      </c>
      <c r="P1462" s="9" t="str">
        <f>IF(Search!$L$5="","",IF(ISNUMBER(SEARCH("Jersey",$AU1462))=TRUE,IF(Search!$L$5="N","N",1),""))</f>
        <v/>
      </c>
      <c r="Q1462" s="9" t="str">
        <f>IF(Search!$L$6="","",IF(ISNUMBER(SEARCH("Patch",$AU1462))=TRUE,IF(Search!$L$6="N","N",1),""))</f>
        <v/>
      </c>
      <c r="R1462" s="9" t="str">
        <f>IF(Search!$L$7="","",IF(ISNUMBER(SEARCH("Shield",$AU1462))=TRUE,IF(Search!$L$7="N","N",1),""))</f>
        <v/>
      </c>
      <c r="S1462" s="9" t="str">
        <f>IF(Search!$L$8="","",IF(ISNUMBER(SEARCH("Stick",$AU1462))=TRUE,IF(Search!$L$8="N","N",1),""))</f>
        <v/>
      </c>
      <c r="T1462" s="9" t="str">
        <f>IF(Search!$O$4="","",IF(COUNTA($AW1462)=1,IF(Search!$O$4="N","N",1),""))</f>
        <v/>
      </c>
      <c r="U1462" s="9" t="str">
        <f>IF(Search!$O$5="","",IF($AW1462="","",IF($AW1462&lt;Search!$O$5,"",1)))</f>
        <v/>
      </c>
      <c r="V1462" s="9" t="str">
        <f>IF(Search!$O$6="","",IF($AW1462="","",IF($AW1462&gt;Search!$O$6,"",1)))</f>
        <v/>
      </c>
      <c r="W1462" s="9" t="str">
        <f>IF(Search!$U$4="","",IF($AX1462="","",1))</f>
        <v/>
      </c>
      <c r="X1462" s="9" t="str">
        <f>IF(Search!$U$5="","",IF(ISNUMBER(SEARCH(Search!$U$5,$AX1462))=TRUE,IF(Search!$U$5="N","N",1),""))</f>
        <v/>
      </c>
      <c r="Y1462" s="9" t="str">
        <f>IF(Search!$U$6="","",IF($AY1462&lt;Search!$U$6,"",1))</f>
        <v/>
      </c>
      <c r="Z1462" s="9" t="str">
        <f>IF(Search!$R$4="","",IF(Inventory!$BA1462&lt;Search!$R$4,"",1))</f>
        <v/>
      </c>
      <c r="AA1462" s="9" t="str">
        <f>IF(Search!$R$5="","",IF($BA1462&gt;Search!$R$5,"",1))</f>
        <v/>
      </c>
      <c r="AB1462" s="9" t="str">
        <f>IF(Search!$R$6="","",IF($BB1462&lt;Search!$R$6,"",1))</f>
        <v/>
      </c>
      <c r="AC1462" s="9" t="str">
        <f>IF(Search!$R$7="","",IF($BB1462&lt;Search!$R$7,"",1))</f>
        <v/>
      </c>
      <c r="AD1462" s="45" t="str">
        <f>IF(COUNTIF($A1462:$AC1462,"n")&gt;0,"",IF(SUM($A1462:$AC1462)=COUNTA(Search!$C$4:$C$8,Search!$F$4:$F$8,Search!$I$4:$I$6,Search!$I$8,Search!$L$4:$L$8,Search!$O$4:$O$8,Search!$R$4:$R$7,Search!$U$4:$U$7)-COUNTIF(Search!$C$4:$U$7,"n"),1+LARGE($AD$1:AD1461,1),""))</f>
        <v/>
      </c>
      <c r="AE1462" s="45" t="str">
        <f t="shared" si="69"/>
        <v/>
      </c>
      <c r="AF1462" s="45" t="str">
        <f>IF(AD1462="","",COUNTIF($AE$1:$AE1461,$AE1462)+RANK($AE1462,$AE$2:$AE$10540,1))</f>
        <v/>
      </c>
      <c r="AG1462" s="45" t="str">
        <f t="shared" si="70"/>
        <v/>
      </c>
      <c r="AH1462" s="45" t="str">
        <f>IF($AD1462="","",COUNTIF($AG$1:$AG1461,$AG1462)+RANK($AG1462,$AG$1:$AG$10539,0))</f>
        <v/>
      </c>
      <c r="AI1462" s="10" t="str">
        <f t="shared" si="71"/>
        <v>2009-10 Upper Deck Captain's Calling #CC1 Sidney Crosby PIT    /   $</v>
      </c>
      <c r="AJ1462" s="11">
        <v>2009</v>
      </c>
      <c r="AK1462" s="17">
        <v>10</v>
      </c>
      <c r="AL1462" s="12" t="s">
        <v>1006</v>
      </c>
      <c r="AM1462" s="10" t="s">
        <v>1007</v>
      </c>
      <c r="AN1462" s="12" t="s">
        <v>596</v>
      </c>
      <c r="AO1462" s="9" t="s">
        <v>1916</v>
      </c>
      <c r="AP1462" s="9"/>
      <c r="AQ1462" s="9"/>
      <c r="AR1462" s="14"/>
      <c r="AS1462" s="9"/>
      <c r="AT1462" s="9"/>
      <c r="AU1462" s="9"/>
      <c r="AV1462" s="13"/>
      <c r="AW1462" s="13"/>
      <c r="AX1462" s="9"/>
      <c r="AY1462" s="9"/>
      <c r="AZ1462" s="9"/>
      <c r="BA1462" s="33"/>
      <c r="BB1462" s="33"/>
      <c r="BC1462" s="36"/>
      <c r="BD1462" s="12" t="s">
        <v>1771</v>
      </c>
    </row>
    <row r="1463" spans="1:56" s="12" customFormat="1" x14ac:dyDescent="0.2">
      <c r="A1463" s="9" t="str">
        <f>IF(Search!$C$5="","",IF(COUNTA(Inventory!$AP1463)=1,1,""))</f>
        <v/>
      </c>
      <c r="B1463" s="9" t="str">
        <f>IF(Search!$C$4="","",IF(ISNUMBER(SEARCH(Search!$C$4,$AR1463))=TRUE,1,""))</f>
        <v/>
      </c>
      <c r="C1463" s="9" t="str">
        <f>IF(Search!$C$6="x",IF(COUNTA($AQ1463)=1,1,"N"),IF(COUNTA($AQ1463)=1,"N",""))</f>
        <v/>
      </c>
      <c r="D1463" s="9" t="str">
        <f>IF(Search!$O$8="","",IF(ISNUMBER(SEARCH(Search!$O$8,$BD1463))=TRUE,1,""))</f>
        <v/>
      </c>
      <c r="E1463" s="9" t="str">
        <f>IF(Search!$C$7="","",IF(ISNUMBER(SEARCH(Search!$C$7,$AN1463))=TRUE,1,""))</f>
        <v/>
      </c>
      <c r="F1463" s="9" t="str">
        <f>IF(Search!$C$8="","",IF(ISNUMBER(SEARCH(Search!$C$8,$AO1463))=TRUE,1,""))</f>
        <v/>
      </c>
      <c r="G1463" s="9" t="str">
        <f>IF(Search!$F$4="","",IF(Inventory!$AJ1463&lt;Search!$F$4,"",1))</f>
        <v/>
      </c>
      <c r="H1463" s="9" t="str">
        <f>IF(Search!$F$5="","",IF(Inventory!$AJ1463&gt;Search!$F$5,"",1))</f>
        <v/>
      </c>
      <c r="I1463" s="9" t="str">
        <f>IF(Search!$F$7="","",IF(Search!$F$8="",IF(ISNUMBER(SEARCH(Search!$F$7,$AL1463))=TRUE,1,""),""))</f>
        <v/>
      </c>
      <c r="J1463" s="9" t="str">
        <f>IF($AL1463=Search!$F$8,1,"")</f>
        <v/>
      </c>
      <c r="K1463" s="9" t="str">
        <f>IF(Search!$I$4="","",IF(COUNTA($AS1463)=1,IF(Search!$I$4="N","N",1),""))</f>
        <v/>
      </c>
      <c r="L1463" s="9" t="str">
        <f>IF(Search!$I$5="","",IF($AS1463="RC",1,""))</f>
        <v/>
      </c>
      <c r="M1463" s="9" t="str">
        <f>IF(Search!$I$6="","",IF($AS1463="RCP",1,""))</f>
        <v/>
      </c>
      <c r="N1463" s="9" t="str">
        <f>IF(Search!$I$8="","",IF(COUNTA($AT1463)=1,IF(Search!$I$8="N","N",1),""))</f>
        <v/>
      </c>
      <c r="O1463" s="9" t="str">
        <f>IF(Search!$L$4="","",IF(COUNTA($AU1463)=1,IF(Search!$L$4="N","N",1),""))</f>
        <v/>
      </c>
      <c r="P1463" s="9" t="str">
        <f>IF(Search!$L$5="","",IF(ISNUMBER(SEARCH("Jersey",$AU1463))=TRUE,IF(Search!$L$5="N","N",1),""))</f>
        <v/>
      </c>
      <c r="Q1463" s="9" t="str">
        <f>IF(Search!$L$6="","",IF(ISNUMBER(SEARCH("Patch",$AU1463))=TRUE,IF(Search!$L$6="N","N",1),""))</f>
        <v/>
      </c>
      <c r="R1463" s="9" t="str">
        <f>IF(Search!$L$7="","",IF(ISNUMBER(SEARCH("Shield",$AU1463))=TRUE,IF(Search!$L$7="N","N",1),""))</f>
        <v/>
      </c>
      <c r="S1463" s="9" t="str">
        <f>IF(Search!$L$8="","",IF(ISNUMBER(SEARCH("Stick",$AU1463))=TRUE,IF(Search!$L$8="N","N",1),""))</f>
        <v/>
      </c>
      <c r="T1463" s="9" t="str">
        <f>IF(Search!$O$4="","",IF(COUNTA($AW1463)=1,IF(Search!$O$4="N","N",1),""))</f>
        <v/>
      </c>
      <c r="U1463" s="9" t="str">
        <f>IF(Search!$O$5="","",IF($AW1463="","",IF($AW1463&lt;Search!$O$5,"",1)))</f>
        <v/>
      </c>
      <c r="V1463" s="9" t="str">
        <f>IF(Search!$O$6="","",IF($AW1463="","",IF($AW1463&gt;Search!$O$6,"",1)))</f>
        <v/>
      </c>
      <c r="W1463" s="9" t="str">
        <f>IF(Search!$U$4="","",IF($AX1463="","",1))</f>
        <v/>
      </c>
      <c r="X1463" s="9" t="str">
        <f>IF(Search!$U$5="","",IF(ISNUMBER(SEARCH(Search!$U$5,$AX1463))=TRUE,IF(Search!$U$5="N","N",1),""))</f>
        <v/>
      </c>
      <c r="Y1463" s="9" t="str">
        <f>IF(Search!$U$6="","",IF($AY1463&lt;Search!$U$6,"",1))</f>
        <v/>
      </c>
      <c r="Z1463" s="9" t="str">
        <f>IF(Search!$R$4="","",IF(Inventory!$BA1463&lt;Search!$R$4,"",1))</f>
        <v/>
      </c>
      <c r="AA1463" s="9" t="str">
        <f>IF(Search!$R$5="","",IF($BA1463&gt;Search!$R$5,"",1))</f>
        <v/>
      </c>
      <c r="AB1463" s="9" t="str">
        <f>IF(Search!$R$6="","",IF($BB1463&lt;Search!$R$6,"",1))</f>
        <v/>
      </c>
      <c r="AC1463" s="9" t="str">
        <f>IF(Search!$R$7="","",IF($BB1463&lt;Search!$R$7,"",1))</f>
        <v/>
      </c>
      <c r="AD1463" s="45" t="str">
        <f>IF(COUNTIF($A1463:$AC1463,"n")&gt;0,"",IF(SUM($A1463:$AC1463)=COUNTA(Search!$C$4:$C$8,Search!$F$4:$F$8,Search!$I$4:$I$6,Search!$I$8,Search!$L$4:$L$8,Search!$O$4:$O$8,Search!$R$4:$R$7,Search!$U$4:$U$7)-COUNTIF(Search!$C$4:$U$7,"n"),1+LARGE($AD$1:AD1462,1),""))</f>
        <v/>
      </c>
      <c r="AE1463" s="45" t="str">
        <f t="shared" si="69"/>
        <v/>
      </c>
      <c r="AF1463" s="45" t="str">
        <f>IF(AD1463="","",COUNTIF($AE$1:$AE1462,$AE1463)+RANK($AE1463,$AE$2:$AE$10540,1))</f>
        <v/>
      </c>
      <c r="AG1463" s="45" t="str">
        <f t="shared" si="70"/>
        <v/>
      </c>
      <c r="AH1463" s="45" t="str">
        <f>IF($AD1463="","",COUNTIF($AG$1:$AG1462,$AG1463)+RANK($AG1463,$AG$1:$AG$10539,0))</f>
        <v/>
      </c>
      <c r="AI1463" s="10" t="str">
        <f t="shared" si="71"/>
        <v>2009-10 Upper Deck Captain's Calling #CC5 Rick Nash     /   $</v>
      </c>
      <c r="AJ1463" s="11">
        <v>2009</v>
      </c>
      <c r="AK1463" s="17">
        <v>10</v>
      </c>
      <c r="AL1463" s="12" t="s">
        <v>1006</v>
      </c>
      <c r="AM1463" s="10" t="s">
        <v>1008</v>
      </c>
      <c r="AN1463" s="12" t="s">
        <v>526</v>
      </c>
      <c r="AO1463" s="9"/>
      <c r="AP1463" s="9"/>
      <c r="AQ1463" s="9"/>
      <c r="AR1463" s="14"/>
      <c r="AS1463" s="9"/>
      <c r="AT1463" s="9"/>
      <c r="AU1463" s="9"/>
      <c r="AV1463" s="13"/>
      <c r="AW1463" s="13"/>
      <c r="AX1463" s="9"/>
      <c r="AY1463" s="9"/>
      <c r="AZ1463" s="9"/>
      <c r="BA1463" s="33"/>
      <c r="BB1463" s="33"/>
      <c r="BC1463" s="36"/>
      <c r="BD1463" s="12" t="s">
        <v>1771</v>
      </c>
    </row>
    <row r="1464" spans="1:56" s="12" customFormat="1" x14ac:dyDescent="0.2">
      <c r="A1464" s="9" t="str">
        <f>IF(Search!$C$5="","",IF(COUNTA(Inventory!$AP1464)=1,1,""))</f>
        <v/>
      </c>
      <c r="B1464" s="9" t="str">
        <f>IF(Search!$C$4="","",IF(ISNUMBER(SEARCH(Search!$C$4,$AR1464))=TRUE,1,""))</f>
        <v/>
      </c>
      <c r="C1464" s="9" t="str">
        <f>IF(Search!$C$6="x",IF(COUNTA($AQ1464)=1,1,"N"),IF(COUNTA($AQ1464)=1,"N",""))</f>
        <v/>
      </c>
      <c r="D1464" s="9" t="str">
        <f>IF(Search!$O$8="","",IF(ISNUMBER(SEARCH(Search!$O$8,$BD1464))=TRUE,1,""))</f>
        <v/>
      </c>
      <c r="E1464" s="9" t="str">
        <f>IF(Search!$C$7="","",IF(ISNUMBER(SEARCH(Search!$C$7,$AN1464))=TRUE,1,""))</f>
        <v/>
      </c>
      <c r="F1464" s="9" t="str">
        <f>IF(Search!$C$8="","",IF(ISNUMBER(SEARCH(Search!$C$8,$AO1464))=TRUE,1,""))</f>
        <v/>
      </c>
      <c r="G1464" s="9" t="str">
        <f>IF(Search!$F$4="","",IF(Inventory!$AJ1464&lt;Search!$F$4,"",1))</f>
        <v/>
      </c>
      <c r="H1464" s="9" t="str">
        <f>IF(Search!$F$5="","",IF(Inventory!$AJ1464&gt;Search!$F$5,"",1))</f>
        <v/>
      </c>
      <c r="I1464" s="9" t="str">
        <f>IF(Search!$F$7="","",IF(Search!$F$8="",IF(ISNUMBER(SEARCH(Search!$F$7,$AL1464))=TRUE,1,""),""))</f>
        <v/>
      </c>
      <c r="J1464" s="9" t="str">
        <f>IF($AL1464=Search!$F$8,1,"")</f>
        <v/>
      </c>
      <c r="K1464" s="9" t="str">
        <f>IF(Search!$I$4="","",IF(COUNTA($AS1464)=1,IF(Search!$I$4="N","N",1),""))</f>
        <v/>
      </c>
      <c r="L1464" s="9" t="str">
        <f>IF(Search!$I$5="","",IF($AS1464="RC",1,""))</f>
        <v/>
      </c>
      <c r="M1464" s="9" t="str">
        <f>IF(Search!$I$6="","",IF($AS1464="RCP",1,""))</f>
        <v/>
      </c>
      <c r="N1464" s="9" t="str">
        <f>IF(Search!$I$8="","",IF(COUNTA($AT1464)=1,IF(Search!$I$8="N","N",1),""))</f>
        <v/>
      </c>
      <c r="O1464" s="9" t="str">
        <f>IF(Search!$L$4="","",IF(COUNTA($AU1464)=1,IF(Search!$L$4="N","N",1),""))</f>
        <v/>
      </c>
      <c r="P1464" s="9" t="str">
        <f>IF(Search!$L$5="","",IF(ISNUMBER(SEARCH("Jersey",$AU1464))=TRUE,IF(Search!$L$5="N","N",1),""))</f>
        <v/>
      </c>
      <c r="Q1464" s="9" t="str">
        <f>IF(Search!$L$6="","",IF(ISNUMBER(SEARCH("Patch",$AU1464))=TRUE,IF(Search!$L$6="N","N",1),""))</f>
        <v/>
      </c>
      <c r="R1464" s="9" t="str">
        <f>IF(Search!$L$7="","",IF(ISNUMBER(SEARCH("Shield",$AU1464))=TRUE,IF(Search!$L$7="N","N",1),""))</f>
        <v/>
      </c>
      <c r="S1464" s="9" t="str">
        <f>IF(Search!$L$8="","",IF(ISNUMBER(SEARCH("Stick",$AU1464))=TRUE,IF(Search!$L$8="N","N",1),""))</f>
        <v/>
      </c>
      <c r="T1464" s="9" t="str">
        <f>IF(Search!$O$4="","",IF(COUNTA($AW1464)=1,IF(Search!$O$4="N","N",1),""))</f>
        <v/>
      </c>
      <c r="U1464" s="9" t="str">
        <f>IF(Search!$O$5="","",IF($AW1464="","",IF($AW1464&lt;Search!$O$5,"",1)))</f>
        <v/>
      </c>
      <c r="V1464" s="9" t="str">
        <f>IF(Search!$O$6="","",IF($AW1464="","",IF($AW1464&gt;Search!$O$6,"",1)))</f>
        <v/>
      </c>
      <c r="W1464" s="9" t="str">
        <f>IF(Search!$U$4="","",IF($AX1464="","",1))</f>
        <v/>
      </c>
      <c r="X1464" s="9" t="str">
        <f>IF(Search!$U$5="","",IF(ISNUMBER(SEARCH(Search!$U$5,$AX1464))=TRUE,IF(Search!$U$5="N","N",1),""))</f>
        <v/>
      </c>
      <c r="Y1464" s="9" t="str">
        <f>IF(Search!$U$6="","",IF($AY1464&lt;Search!$U$6,"",1))</f>
        <v/>
      </c>
      <c r="Z1464" s="9" t="str">
        <f>IF(Search!$R$4="","",IF(Inventory!$BA1464&lt;Search!$R$4,"",1))</f>
        <v/>
      </c>
      <c r="AA1464" s="9" t="str">
        <f>IF(Search!$R$5="","",IF($BA1464&gt;Search!$R$5,"",1))</f>
        <v/>
      </c>
      <c r="AB1464" s="9" t="str">
        <f>IF(Search!$R$6="","",IF($BB1464&lt;Search!$R$6,"",1))</f>
        <v/>
      </c>
      <c r="AC1464" s="9" t="str">
        <f>IF(Search!$R$7="","",IF($BB1464&lt;Search!$R$7,"",1))</f>
        <v/>
      </c>
      <c r="AD1464" s="45" t="str">
        <f>IF(COUNTIF($A1464:$AC1464,"n")&gt;0,"",IF(SUM($A1464:$AC1464)=COUNTA(Search!$C$4:$C$8,Search!$F$4:$F$8,Search!$I$4:$I$6,Search!$I$8,Search!$L$4:$L$8,Search!$O$4:$O$8,Search!$R$4:$R$7,Search!$U$4:$U$7)-COUNTIF(Search!$C$4:$U$7,"n"),1+LARGE($AD$1:AD1463,1),""))</f>
        <v/>
      </c>
      <c r="AE1464" s="45" t="str">
        <f t="shared" si="69"/>
        <v/>
      </c>
      <c r="AF1464" s="45" t="str">
        <f>IF(AD1464="","",COUNTIF($AE$1:$AE1463,$AE1464)+RANK($AE1464,$AE$2:$AE$10540,1))</f>
        <v/>
      </c>
      <c r="AG1464" s="45" t="str">
        <f t="shared" si="70"/>
        <v/>
      </c>
      <c r="AH1464" s="45" t="str">
        <f>IF($AD1464="","",COUNTIF($AG$1:$AG1463,$AG1464)+RANK($AG1464,$AG$1:$AG$10539,0))</f>
        <v/>
      </c>
      <c r="AI1464" s="10" t="str">
        <f t="shared" si="71"/>
        <v>2009-10 Upper Deck Champ's #184 Tyler Bozak TOR RC   /   $</v>
      </c>
      <c r="AJ1464" s="11">
        <v>2009</v>
      </c>
      <c r="AK1464" s="17">
        <v>10</v>
      </c>
      <c r="AL1464" s="12" t="s">
        <v>830</v>
      </c>
      <c r="AM1464" s="10">
        <v>184</v>
      </c>
      <c r="AN1464" s="12" t="s">
        <v>716</v>
      </c>
      <c r="AO1464" s="9" t="s">
        <v>1904</v>
      </c>
      <c r="AP1464" s="9"/>
      <c r="AQ1464" s="9"/>
      <c r="AR1464" s="14" t="s">
        <v>2477</v>
      </c>
      <c r="AS1464" s="9" t="s">
        <v>2</v>
      </c>
      <c r="AT1464" s="9"/>
      <c r="AU1464" s="9"/>
      <c r="AV1464" s="13"/>
      <c r="AW1464" s="13"/>
      <c r="AX1464" s="9"/>
      <c r="AY1464" s="9"/>
      <c r="AZ1464" s="9"/>
      <c r="BA1464" s="33"/>
      <c r="BB1464" s="33"/>
      <c r="BC1464" s="36"/>
      <c r="BD1464" s="12" t="s">
        <v>1771</v>
      </c>
    </row>
    <row r="1465" spans="1:56" s="12" customFormat="1" x14ac:dyDescent="0.2">
      <c r="A1465" s="9" t="str">
        <f>IF(Search!$C$5="","",IF(COUNTA(Inventory!$AP1465)=1,1,""))</f>
        <v/>
      </c>
      <c r="B1465" s="9" t="str">
        <f>IF(Search!$C$4="","",IF(ISNUMBER(SEARCH(Search!$C$4,$AR1465))=TRUE,1,""))</f>
        <v/>
      </c>
      <c r="C1465" s="9" t="str">
        <f>IF(Search!$C$6="x",IF(COUNTA($AQ1465)=1,1,"N"),IF(COUNTA($AQ1465)=1,"N",""))</f>
        <v/>
      </c>
      <c r="D1465" s="9" t="str">
        <f>IF(Search!$O$8="","",IF(ISNUMBER(SEARCH(Search!$O$8,$BD1465))=TRUE,1,""))</f>
        <v/>
      </c>
      <c r="E1465" s="9" t="str">
        <f>IF(Search!$C$7="","",IF(ISNUMBER(SEARCH(Search!$C$7,$AN1465))=TRUE,1,""))</f>
        <v/>
      </c>
      <c r="F1465" s="9" t="str">
        <f>IF(Search!$C$8="","",IF(ISNUMBER(SEARCH(Search!$C$8,$AO1465))=TRUE,1,""))</f>
        <v/>
      </c>
      <c r="G1465" s="9" t="str">
        <f>IF(Search!$F$4="","",IF(Inventory!$AJ1465&lt;Search!$F$4,"",1))</f>
        <v/>
      </c>
      <c r="H1465" s="9" t="str">
        <f>IF(Search!$F$5="","",IF(Inventory!$AJ1465&gt;Search!$F$5,"",1))</f>
        <v/>
      </c>
      <c r="I1465" s="9" t="str">
        <f>IF(Search!$F$7="","",IF(Search!$F$8="",IF(ISNUMBER(SEARCH(Search!$F$7,$AL1465))=TRUE,1,""),""))</f>
        <v/>
      </c>
      <c r="J1465" s="9" t="str">
        <f>IF($AL1465=Search!$F$8,1,"")</f>
        <v/>
      </c>
      <c r="K1465" s="9" t="str">
        <f>IF(Search!$I$4="","",IF(COUNTA($AS1465)=1,IF(Search!$I$4="N","N",1),""))</f>
        <v/>
      </c>
      <c r="L1465" s="9" t="str">
        <f>IF(Search!$I$5="","",IF($AS1465="RC",1,""))</f>
        <v/>
      </c>
      <c r="M1465" s="9" t="str">
        <f>IF(Search!$I$6="","",IF($AS1465="RCP",1,""))</f>
        <v/>
      </c>
      <c r="N1465" s="9" t="str">
        <f>IF(Search!$I$8="","",IF(COUNTA($AT1465)=1,IF(Search!$I$8="N","N",1),""))</f>
        <v/>
      </c>
      <c r="O1465" s="9" t="str">
        <f>IF(Search!$L$4="","",IF(COUNTA($AU1465)=1,IF(Search!$L$4="N","N",1),""))</f>
        <v/>
      </c>
      <c r="P1465" s="9" t="str">
        <f>IF(Search!$L$5="","",IF(ISNUMBER(SEARCH("Jersey",$AU1465))=TRUE,IF(Search!$L$5="N","N",1),""))</f>
        <v/>
      </c>
      <c r="Q1465" s="9" t="str">
        <f>IF(Search!$L$6="","",IF(ISNUMBER(SEARCH("Patch",$AU1465))=TRUE,IF(Search!$L$6="N","N",1),""))</f>
        <v/>
      </c>
      <c r="R1465" s="9" t="str">
        <f>IF(Search!$L$7="","",IF(ISNUMBER(SEARCH("Shield",$AU1465))=TRUE,IF(Search!$L$7="N","N",1),""))</f>
        <v/>
      </c>
      <c r="S1465" s="9" t="str">
        <f>IF(Search!$L$8="","",IF(ISNUMBER(SEARCH("Stick",$AU1465))=TRUE,IF(Search!$L$8="N","N",1),""))</f>
        <v/>
      </c>
      <c r="T1465" s="9" t="str">
        <f>IF(Search!$O$4="","",IF(COUNTA($AW1465)=1,IF(Search!$O$4="N","N",1),""))</f>
        <v/>
      </c>
      <c r="U1465" s="9" t="str">
        <f>IF(Search!$O$5="","",IF($AW1465="","",IF($AW1465&lt;Search!$O$5,"",1)))</f>
        <v/>
      </c>
      <c r="V1465" s="9" t="str">
        <f>IF(Search!$O$6="","",IF($AW1465="","",IF($AW1465&gt;Search!$O$6,"",1)))</f>
        <v/>
      </c>
      <c r="W1465" s="9" t="str">
        <f>IF(Search!$U$4="","",IF($AX1465="","",1))</f>
        <v/>
      </c>
      <c r="X1465" s="9" t="str">
        <f>IF(Search!$U$5="","",IF(ISNUMBER(SEARCH(Search!$U$5,$AX1465))=TRUE,IF(Search!$U$5="N","N",1),""))</f>
        <v/>
      </c>
      <c r="Y1465" s="9" t="str">
        <f>IF(Search!$U$6="","",IF($AY1465&lt;Search!$U$6,"",1))</f>
        <v/>
      </c>
      <c r="Z1465" s="9" t="str">
        <f>IF(Search!$R$4="","",IF(Inventory!$BA1465&lt;Search!$R$4,"",1))</f>
        <v/>
      </c>
      <c r="AA1465" s="9" t="str">
        <f>IF(Search!$R$5="","",IF($BA1465&gt;Search!$R$5,"",1))</f>
        <v/>
      </c>
      <c r="AB1465" s="9" t="str">
        <f>IF(Search!$R$6="","",IF($BB1465&lt;Search!$R$6,"",1))</f>
        <v/>
      </c>
      <c r="AC1465" s="9" t="str">
        <f>IF(Search!$R$7="","",IF($BB1465&lt;Search!$R$7,"",1))</f>
        <v/>
      </c>
      <c r="AD1465" s="45" t="str">
        <f>IF(COUNTIF($A1465:$AC1465,"n")&gt;0,"",IF(SUM($A1465:$AC1465)=COUNTA(Search!$C$4:$C$8,Search!$F$4:$F$8,Search!$I$4:$I$6,Search!$I$8,Search!$L$4:$L$8,Search!$O$4:$O$8,Search!$R$4:$R$7,Search!$U$4:$U$7)-COUNTIF(Search!$C$4:$U$7,"n"),1+LARGE($AD$1:AD1464,1),""))</f>
        <v/>
      </c>
      <c r="AE1465" s="45" t="str">
        <f t="shared" si="69"/>
        <v/>
      </c>
      <c r="AF1465" s="45" t="str">
        <f>IF(AD1465="","",COUNTIF($AE$1:$AE1464,$AE1465)+RANK($AE1465,$AE$2:$AE$10540,1))</f>
        <v/>
      </c>
      <c r="AG1465" s="45" t="str">
        <f t="shared" si="70"/>
        <v/>
      </c>
      <c r="AH1465" s="45" t="str">
        <f>IF($AD1465="","",COUNTIF($AG$1:$AG1464,$AG1465)+RANK($AG1465,$AG$1:$AG$10539,0))</f>
        <v/>
      </c>
      <c r="AI1465" s="10" t="str">
        <f t="shared" si="71"/>
        <v>2009-10 Upper Deck Draft Day Gems #GEM10 Marty Turco     /   $</v>
      </c>
      <c r="AJ1465" s="11">
        <v>2009</v>
      </c>
      <c r="AK1465" s="17">
        <v>10</v>
      </c>
      <c r="AL1465" s="12" t="s">
        <v>1009</v>
      </c>
      <c r="AM1465" s="10" t="s">
        <v>1010</v>
      </c>
      <c r="AN1465" s="12" t="s">
        <v>691</v>
      </c>
      <c r="AO1465" s="9"/>
      <c r="AP1465" s="9"/>
      <c r="AQ1465" s="9"/>
      <c r="AR1465" s="14"/>
      <c r="AS1465" s="9"/>
      <c r="AT1465" s="9"/>
      <c r="AU1465" s="9"/>
      <c r="AV1465" s="13"/>
      <c r="AW1465" s="13"/>
      <c r="AX1465" s="9"/>
      <c r="AY1465" s="9"/>
      <c r="AZ1465" s="9"/>
      <c r="BA1465" s="33"/>
      <c r="BB1465" s="33"/>
      <c r="BC1465" s="36"/>
      <c r="BD1465" s="12" t="s">
        <v>1771</v>
      </c>
    </row>
    <row r="1466" spans="1:56" s="12" customFormat="1" x14ac:dyDescent="0.2">
      <c r="A1466" s="9" t="str">
        <f>IF(Search!$C$5="","",IF(COUNTA(Inventory!$AP1466)=1,1,""))</f>
        <v/>
      </c>
      <c r="B1466" s="9" t="str">
        <f>IF(Search!$C$4="","",IF(ISNUMBER(SEARCH(Search!$C$4,$AR1466))=TRUE,1,""))</f>
        <v/>
      </c>
      <c r="C1466" s="9" t="str">
        <f>IF(Search!$C$6="x",IF(COUNTA($AQ1466)=1,1,"N"),IF(COUNTA($AQ1466)=1,"N",""))</f>
        <v/>
      </c>
      <c r="D1466" s="9" t="str">
        <f>IF(Search!$O$8="","",IF(ISNUMBER(SEARCH(Search!$O$8,$BD1466))=TRUE,1,""))</f>
        <v/>
      </c>
      <c r="E1466" s="9" t="str">
        <f>IF(Search!$C$7="","",IF(ISNUMBER(SEARCH(Search!$C$7,$AN1466))=TRUE,1,""))</f>
        <v/>
      </c>
      <c r="F1466" s="9" t="str">
        <f>IF(Search!$C$8="","",IF(ISNUMBER(SEARCH(Search!$C$8,$AO1466))=TRUE,1,""))</f>
        <v/>
      </c>
      <c r="G1466" s="9" t="str">
        <f>IF(Search!$F$4="","",IF(Inventory!$AJ1466&lt;Search!$F$4,"",1))</f>
        <v/>
      </c>
      <c r="H1466" s="9" t="str">
        <f>IF(Search!$F$5="","",IF(Inventory!$AJ1466&gt;Search!$F$5,"",1))</f>
        <v/>
      </c>
      <c r="I1466" s="9" t="str">
        <f>IF(Search!$F$7="","",IF(Search!$F$8="",IF(ISNUMBER(SEARCH(Search!$F$7,$AL1466))=TRUE,1,""),""))</f>
        <v/>
      </c>
      <c r="J1466" s="9" t="str">
        <f>IF($AL1466=Search!$F$8,1,"")</f>
        <v/>
      </c>
      <c r="K1466" s="9" t="str">
        <f>IF(Search!$I$4="","",IF(COUNTA($AS1466)=1,IF(Search!$I$4="N","N",1),""))</f>
        <v/>
      </c>
      <c r="L1466" s="9" t="str">
        <f>IF(Search!$I$5="","",IF($AS1466="RC",1,""))</f>
        <v/>
      </c>
      <c r="M1466" s="9" t="str">
        <f>IF(Search!$I$6="","",IF($AS1466="RCP",1,""))</f>
        <v/>
      </c>
      <c r="N1466" s="9" t="str">
        <f>IF(Search!$I$8="","",IF(COUNTA($AT1466)=1,IF(Search!$I$8="N","N",1),""))</f>
        <v/>
      </c>
      <c r="O1466" s="9" t="str">
        <f>IF(Search!$L$4="","",IF(COUNTA($AU1466)=1,IF(Search!$L$4="N","N",1),""))</f>
        <v/>
      </c>
      <c r="P1466" s="9" t="str">
        <f>IF(Search!$L$5="","",IF(ISNUMBER(SEARCH("Jersey",$AU1466))=TRUE,IF(Search!$L$5="N","N",1),""))</f>
        <v/>
      </c>
      <c r="Q1466" s="9" t="str">
        <f>IF(Search!$L$6="","",IF(ISNUMBER(SEARCH("Patch",$AU1466))=TRUE,IF(Search!$L$6="N","N",1),""))</f>
        <v/>
      </c>
      <c r="R1466" s="9" t="str">
        <f>IF(Search!$L$7="","",IF(ISNUMBER(SEARCH("Shield",$AU1466))=TRUE,IF(Search!$L$7="N","N",1),""))</f>
        <v/>
      </c>
      <c r="S1466" s="9" t="str">
        <f>IF(Search!$L$8="","",IF(ISNUMBER(SEARCH("Stick",$AU1466))=TRUE,IF(Search!$L$8="N","N",1),""))</f>
        <v/>
      </c>
      <c r="T1466" s="9" t="str">
        <f>IF(Search!$O$4="","",IF(COUNTA($AW1466)=1,IF(Search!$O$4="N","N",1),""))</f>
        <v/>
      </c>
      <c r="U1466" s="9" t="str">
        <f>IF(Search!$O$5="","",IF($AW1466="","",IF($AW1466&lt;Search!$O$5,"",1)))</f>
        <v/>
      </c>
      <c r="V1466" s="9" t="str">
        <f>IF(Search!$O$6="","",IF($AW1466="","",IF($AW1466&gt;Search!$O$6,"",1)))</f>
        <v/>
      </c>
      <c r="W1466" s="9" t="str">
        <f>IF(Search!$U$4="","",IF($AX1466="","",1))</f>
        <v/>
      </c>
      <c r="X1466" s="9" t="str">
        <f>IF(Search!$U$5="","",IF(ISNUMBER(SEARCH(Search!$U$5,$AX1466))=TRUE,IF(Search!$U$5="N","N",1),""))</f>
        <v/>
      </c>
      <c r="Y1466" s="9" t="str">
        <f>IF(Search!$U$6="","",IF($AY1466&lt;Search!$U$6,"",1))</f>
        <v/>
      </c>
      <c r="Z1466" s="9" t="str">
        <f>IF(Search!$R$4="","",IF(Inventory!$BA1466&lt;Search!$R$4,"",1))</f>
        <v/>
      </c>
      <c r="AA1466" s="9" t="str">
        <f>IF(Search!$R$5="","",IF($BA1466&gt;Search!$R$5,"",1))</f>
        <v/>
      </c>
      <c r="AB1466" s="9" t="str">
        <f>IF(Search!$R$6="","",IF($BB1466&lt;Search!$R$6,"",1))</f>
        <v/>
      </c>
      <c r="AC1466" s="9" t="str">
        <f>IF(Search!$R$7="","",IF($BB1466&lt;Search!$R$7,"",1))</f>
        <v/>
      </c>
      <c r="AD1466" s="45" t="str">
        <f>IF(COUNTIF($A1466:$AC1466,"n")&gt;0,"",IF(SUM($A1466:$AC1466)=COUNTA(Search!$C$4:$C$8,Search!$F$4:$F$8,Search!$I$4:$I$6,Search!$I$8,Search!$L$4:$L$8,Search!$O$4:$O$8,Search!$R$4:$R$7,Search!$U$4:$U$7)-COUNTIF(Search!$C$4:$U$7,"n"),1+LARGE($AD$1:AD1465,1),""))</f>
        <v/>
      </c>
      <c r="AE1466" s="45" t="str">
        <f t="shared" si="69"/>
        <v/>
      </c>
      <c r="AF1466" s="45" t="str">
        <f>IF(AD1466="","",COUNTIF($AE$1:$AE1465,$AE1466)+RANK($AE1466,$AE$2:$AE$10540,1))</f>
        <v/>
      </c>
      <c r="AG1466" s="45" t="str">
        <f t="shared" si="70"/>
        <v/>
      </c>
      <c r="AH1466" s="45" t="str">
        <f>IF($AD1466="","",COUNTIF($AG$1:$AG1465,$AG1466)+RANK($AG1466,$AG$1:$AG$10539,0))</f>
        <v/>
      </c>
      <c r="AI1466" s="10" t="str">
        <f t="shared" si="71"/>
        <v>2009-10 Upper Deck Exclusives #29 Mikhail Grabovski     /   $</v>
      </c>
      <c r="AJ1466" s="11">
        <v>2009</v>
      </c>
      <c r="AK1466" s="17">
        <v>10</v>
      </c>
      <c r="AL1466" s="12" t="s">
        <v>514</v>
      </c>
      <c r="AM1466" s="10">
        <v>29</v>
      </c>
      <c r="AN1466" s="15" t="s">
        <v>660</v>
      </c>
      <c r="AO1466" s="14"/>
      <c r="AP1466" s="14"/>
      <c r="AQ1466" s="14"/>
      <c r="AR1466" s="14"/>
      <c r="AS1466" s="9"/>
      <c r="AT1466" s="9"/>
      <c r="AU1466" s="9"/>
      <c r="AV1466" s="13"/>
      <c r="AW1466" s="13"/>
      <c r="AX1466" s="9"/>
      <c r="AY1466" s="9"/>
      <c r="AZ1466" s="9"/>
      <c r="BA1466" s="33"/>
      <c r="BB1466" s="33"/>
      <c r="BC1466" s="36"/>
      <c r="BD1466" s="12" t="s">
        <v>1771</v>
      </c>
    </row>
    <row r="1467" spans="1:56" s="12" customFormat="1" x14ac:dyDescent="0.2">
      <c r="A1467" s="9" t="str">
        <f>IF(Search!$C$5="","",IF(COUNTA(Inventory!$AP1467)=1,1,""))</f>
        <v/>
      </c>
      <c r="B1467" s="9" t="str">
        <f>IF(Search!$C$4="","",IF(ISNUMBER(SEARCH(Search!$C$4,$AR1467))=TRUE,1,""))</f>
        <v/>
      </c>
      <c r="C1467" s="9" t="str">
        <f>IF(Search!$C$6="x",IF(COUNTA($AQ1467)=1,1,"N"),IF(COUNTA($AQ1467)=1,"N",""))</f>
        <v/>
      </c>
      <c r="D1467" s="9" t="str">
        <f>IF(Search!$O$8="","",IF(ISNUMBER(SEARCH(Search!$O$8,$BD1467))=TRUE,1,""))</f>
        <v/>
      </c>
      <c r="E1467" s="9" t="str">
        <f>IF(Search!$C$7="","",IF(ISNUMBER(SEARCH(Search!$C$7,$AN1467))=TRUE,1,""))</f>
        <v/>
      </c>
      <c r="F1467" s="9" t="str">
        <f>IF(Search!$C$8="","",IF(ISNUMBER(SEARCH(Search!$C$8,$AO1467))=TRUE,1,""))</f>
        <v/>
      </c>
      <c r="G1467" s="9" t="str">
        <f>IF(Search!$F$4="","",IF(Inventory!$AJ1467&lt;Search!$F$4,"",1))</f>
        <v/>
      </c>
      <c r="H1467" s="9" t="str">
        <f>IF(Search!$F$5="","",IF(Inventory!$AJ1467&gt;Search!$F$5,"",1))</f>
        <v/>
      </c>
      <c r="I1467" s="9" t="str">
        <f>IF(Search!$F$7="","",IF(Search!$F$8="",IF(ISNUMBER(SEARCH(Search!$F$7,$AL1467))=TRUE,1,""),""))</f>
        <v/>
      </c>
      <c r="J1467" s="9" t="str">
        <f>IF($AL1467=Search!$F$8,1,"")</f>
        <v/>
      </c>
      <c r="K1467" s="9" t="str">
        <f>IF(Search!$I$4="","",IF(COUNTA($AS1467)=1,IF(Search!$I$4="N","N",1),""))</f>
        <v/>
      </c>
      <c r="L1467" s="9" t="str">
        <f>IF(Search!$I$5="","",IF($AS1467="RC",1,""))</f>
        <v/>
      </c>
      <c r="M1467" s="9" t="str">
        <f>IF(Search!$I$6="","",IF($AS1467="RCP",1,""))</f>
        <v/>
      </c>
      <c r="N1467" s="9" t="str">
        <f>IF(Search!$I$8="","",IF(COUNTA($AT1467)=1,IF(Search!$I$8="N","N",1),""))</f>
        <v/>
      </c>
      <c r="O1467" s="9" t="str">
        <f>IF(Search!$L$4="","",IF(COUNTA($AU1467)=1,IF(Search!$L$4="N","N",1),""))</f>
        <v/>
      </c>
      <c r="P1467" s="9" t="str">
        <f>IF(Search!$L$5="","",IF(ISNUMBER(SEARCH("Jersey",$AU1467))=TRUE,IF(Search!$L$5="N","N",1),""))</f>
        <v/>
      </c>
      <c r="Q1467" s="9" t="str">
        <f>IF(Search!$L$6="","",IF(ISNUMBER(SEARCH("Patch",$AU1467))=TRUE,IF(Search!$L$6="N","N",1),""))</f>
        <v/>
      </c>
      <c r="R1467" s="9" t="str">
        <f>IF(Search!$L$7="","",IF(ISNUMBER(SEARCH("Shield",$AU1467))=TRUE,IF(Search!$L$7="N","N",1),""))</f>
        <v/>
      </c>
      <c r="S1467" s="9" t="str">
        <f>IF(Search!$L$8="","",IF(ISNUMBER(SEARCH("Stick",$AU1467))=TRUE,IF(Search!$L$8="N","N",1),""))</f>
        <v/>
      </c>
      <c r="T1467" s="9" t="str">
        <f>IF(Search!$O$4="","",IF(COUNTA($AW1467)=1,IF(Search!$O$4="N","N",1),""))</f>
        <v/>
      </c>
      <c r="U1467" s="9" t="str">
        <f>IF(Search!$O$5="","",IF($AW1467="","",IF($AW1467&lt;Search!$O$5,"",1)))</f>
        <v/>
      </c>
      <c r="V1467" s="9" t="str">
        <f>IF(Search!$O$6="","",IF($AW1467="","",IF($AW1467&gt;Search!$O$6,"",1)))</f>
        <v/>
      </c>
      <c r="W1467" s="9" t="str">
        <f>IF(Search!$U$4="","",IF($AX1467="","",1))</f>
        <v/>
      </c>
      <c r="X1467" s="9" t="str">
        <f>IF(Search!$U$5="","",IF(ISNUMBER(SEARCH(Search!$U$5,$AX1467))=TRUE,IF(Search!$U$5="N","N",1),""))</f>
        <v/>
      </c>
      <c r="Y1467" s="9" t="str">
        <f>IF(Search!$U$6="","",IF($AY1467&lt;Search!$U$6,"",1))</f>
        <v/>
      </c>
      <c r="Z1467" s="9" t="str">
        <f>IF(Search!$R$4="","",IF(Inventory!$BA1467&lt;Search!$R$4,"",1))</f>
        <v/>
      </c>
      <c r="AA1467" s="9" t="str">
        <f>IF(Search!$R$5="","",IF($BA1467&gt;Search!$R$5,"",1))</f>
        <v/>
      </c>
      <c r="AB1467" s="9" t="str">
        <f>IF(Search!$R$6="","",IF($BB1467&lt;Search!$R$6,"",1))</f>
        <v/>
      </c>
      <c r="AC1467" s="9" t="str">
        <f>IF(Search!$R$7="","",IF($BB1467&lt;Search!$R$7,"",1))</f>
        <v/>
      </c>
      <c r="AD1467" s="45" t="str">
        <f>IF(COUNTIF($A1467:$AC1467,"n")&gt;0,"",IF(SUM($A1467:$AC1467)=COUNTA(Search!$C$4:$C$8,Search!$F$4:$F$8,Search!$I$4:$I$6,Search!$I$8,Search!$L$4:$L$8,Search!$O$4:$O$8,Search!$R$4:$R$7,Search!$U$4:$U$7)-COUNTIF(Search!$C$4:$U$7,"n"),1+LARGE($AD$1:AD1466,1),""))</f>
        <v/>
      </c>
      <c r="AE1467" s="45" t="str">
        <f t="shared" si="69"/>
        <v/>
      </c>
      <c r="AF1467" s="45" t="str">
        <f>IF(AD1467="","",COUNTIF($AE$1:$AE1466,$AE1467)+RANK($AE1467,$AE$2:$AE$10540,1))</f>
        <v/>
      </c>
      <c r="AG1467" s="45" t="str">
        <f t="shared" si="70"/>
        <v/>
      </c>
      <c r="AH1467" s="45" t="str">
        <f>IF($AD1467="","",COUNTIF($AG$1:$AG1466,$AG1467)+RANK($AG1467,$AG$1:$AG$10539,0))</f>
        <v/>
      </c>
      <c r="AI1467" s="10" t="str">
        <f t="shared" si="71"/>
        <v>2009-10 Upper Deck Exclusives #30 Luke Schenn     /100   $</v>
      </c>
      <c r="AJ1467" s="11">
        <v>2009</v>
      </c>
      <c r="AK1467" s="17">
        <v>10</v>
      </c>
      <c r="AL1467" s="12" t="s">
        <v>514</v>
      </c>
      <c r="AM1467" s="10">
        <v>30</v>
      </c>
      <c r="AN1467" s="12" t="s">
        <v>755</v>
      </c>
      <c r="AO1467" s="9"/>
      <c r="AP1467" s="9"/>
      <c r="AQ1467" s="9"/>
      <c r="AR1467" s="14"/>
      <c r="AS1467" s="9"/>
      <c r="AT1467" s="9"/>
      <c r="AU1467" s="9"/>
      <c r="AV1467" s="13"/>
      <c r="AW1467" s="13">
        <v>100</v>
      </c>
      <c r="AX1467" s="9"/>
      <c r="AY1467" s="9"/>
      <c r="AZ1467" s="9"/>
      <c r="BA1467" s="33"/>
      <c r="BB1467" s="33"/>
      <c r="BC1467" s="36"/>
      <c r="BD1467" s="12" t="s">
        <v>1771</v>
      </c>
    </row>
    <row r="1468" spans="1:56" s="12" customFormat="1" x14ac:dyDescent="0.2">
      <c r="A1468" s="9" t="str">
        <f>IF(Search!$C$5="","",IF(COUNTA(Inventory!$AP1468)=1,1,""))</f>
        <v/>
      </c>
      <c r="B1468" s="9" t="str">
        <f>IF(Search!$C$4="","",IF(ISNUMBER(SEARCH(Search!$C$4,$AR1468))=TRUE,1,""))</f>
        <v/>
      </c>
      <c r="C1468" s="9" t="str">
        <f>IF(Search!$C$6="x",IF(COUNTA($AQ1468)=1,1,"N"),IF(COUNTA($AQ1468)=1,"N",""))</f>
        <v/>
      </c>
      <c r="D1468" s="9" t="str">
        <f>IF(Search!$O$8="","",IF(ISNUMBER(SEARCH(Search!$O$8,$BD1468))=TRUE,1,""))</f>
        <v/>
      </c>
      <c r="E1468" s="9" t="str">
        <f>IF(Search!$C$7="","",IF(ISNUMBER(SEARCH(Search!$C$7,$AN1468))=TRUE,1,""))</f>
        <v/>
      </c>
      <c r="F1468" s="9" t="str">
        <f>IF(Search!$C$8="","",IF(ISNUMBER(SEARCH(Search!$C$8,$AO1468))=TRUE,1,""))</f>
        <v/>
      </c>
      <c r="G1468" s="9" t="str">
        <f>IF(Search!$F$4="","",IF(Inventory!$AJ1468&lt;Search!$F$4,"",1))</f>
        <v/>
      </c>
      <c r="H1468" s="9" t="str">
        <f>IF(Search!$F$5="","",IF(Inventory!$AJ1468&gt;Search!$F$5,"",1))</f>
        <v/>
      </c>
      <c r="I1468" s="9" t="str">
        <f>IF(Search!$F$7="","",IF(Search!$F$8="",IF(ISNUMBER(SEARCH(Search!$F$7,$AL1468))=TRUE,1,""),""))</f>
        <v/>
      </c>
      <c r="J1468" s="9" t="str">
        <f>IF($AL1468=Search!$F$8,1,"")</f>
        <v/>
      </c>
      <c r="K1468" s="9" t="str">
        <f>IF(Search!$I$4="","",IF(COUNTA($AS1468)=1,IF(Search!$I$4="N","N",1),""))</f>
        <v/>
      </c>
      <c r="L1468" s="9" t="str">
        <f>IF(Search!$I$5="","",IF($AS1468="RC",1,""))</f>
        <v/>
      </c>
      <c r="M1468" s="9" t="str">
        <f>IF(Search!$I$6="","",IF($AS1468="RCP",1,""))</f>
        <v/>
      </c>
      <c r="N1468" s="9" t="str">
        <f>IF(Search!$I$8="","",IF(COUNTA($AT1468)=1,IF(Search!$I$8="N","N",1),""))</f>
        <v/>
      </c>
      <c r="O1468" s="9" t="str">
        <f>IF(Search!$L$4="","",IF(COUNTA($AU1468)=1,IF(Search!$L$4="N","N",1),""))</f>
        <v/>
      </c>
      <c r="P1468" s="9" t="str">
        <f>IF(Search!$L$5="","",IF(ISNUMBER(SEARCH("Jersey",$AU1468))=TRUE,IF(Search!$L$5="N","N",1),""))</f>
        <v/>
      </c>
      <c r="Q1468" s="9" t="str">
        <f>IF(Search!$L$6="","",IF(ISNUMBER(SEARCH("Patch",$AU1468))=TRUE,IF(Search!$L$6="N","N",1),""))</f>
        <v/>
      </c>
      <c r="R1468" s="9" t="str">
        <f>IF(Search!$L$7="","",IF(ISNUMBER(SEARCH("Shield",$AU1468))=TRUE,IF(Search!$L$7="N","N",1),""))</f>
        <v/>
      </c>
      <c r="S1468" s="9" t="str">
        <f>IF(Search!$L$8="","",IF(ISNUMBER(SEARCH("Stick",$AU1468))=TRUE,IF(Search!$L$8="N","N",1),""))</f>
        <v/>
      </c>
      <c r="T1468" s="9" t="str">
        <f>IF(Search!$O$4="","",IF(COUNTA($AW1468)=1,IF(Search!$O$4="N","N",1),""))</f>
        <v/>
      </c>
      <c r="U1468" s="9" t="str">
        <f>IF(Search!$O$5="","",IF($AW1468="","",IF($AW1468&lt;Search!$O$5,"",1)))</f>
        <v/>
      </c>
      <c r="V1468" s="9" t="str">
        <f>IF(Search!$O$6="","",IF($AW1468="","",IF($AW1468&gt;Search!$O$6,"",1)))</f>
        <v/>
      </c>
      <c r="W1468" s="9" t="str">
        <f>IF(Search!$U$4="","",IF($AX1468="","",1))</f>
        <v/>
      </c>
      <c r="X1468" s="9" t="str">
        <f>IF(Search!$U$5="","",IF(ISNUMBER(SEARCH(Search!$U$5,$AX1468))=TRUE,IF(Search!$U$5="N","N",1),""))</f>
        <v/>
      </c>
      <c r="Y1468" s="9" t="str">
        <f>IF(Search!$U$6="","",IF($AY1468&lt;Search!$U$6,"",1))</f>
        <v/>
      </c>
      <c r="Z1468" s="9" t="str">
        <f>IF(Search!$R$4="","",IF(Inventory!$BA1468&lt;Search!$R$4,"",1))</f>
        <v/>
      </c>
      <c r="AA1468" s="9" t="str">
        <f>IF(Search!$R$5="","",IF($BA1468&gt;Search!$R$5,"",1))</f>
        <v/>
      </c>
      <c r="AB1468" s="9" t="str">
        <f>IF(Search!$R$6="","",IF($BB1468&lt;Search!$R$6,"",1))</f>
        <v/>
      </c>
      <c r="AC1468" s="9" t="str">
        <f>IF(Search!$R$7="","",IF($BB1468&lt;Search!$R$7,"",1))</f>
        <v/>
      </c>
      <c r="AD1468" s="45" t="str">
        <f>IF(COUNTIF($A1468:$AC1468,"n")&gt;0,"",IF(SUM($A1468:$AC1468)=COUNTA(Search!$C$4:$C$8,Search!$F$4:$F$8,Search!$I$4:$I$6,Search!$I$8,Search!$L$4:$L$8,Search!$O$4:$O$8,Search!$R$4:$R$7,Search!$U$4:$U$7)-COUNTIF(Search!$C$4:$U$7,"n"),1+LARGE($AD$1:AD1467,1),""))</f>
        <v/>
      </c>
      <c r="AE1468" s="45" t="str">
        <f t="shared" si="69"/>
        <v/>
      </c>
      <c r="AF1468" s="45" t="str">
        <f>IF(AD1468="","",COUNTIF($AE$1:$AE1467,$AE1468)+RANK($AE1468,$AE$2:$AE$10540,1))</f>
        <v/>
      </c>
      <c r="AG1468" s="45" t="str">
        <f t="shared" si="70"/>
        <v/>
      </c>
      <c r="AH1468" s="45" t="str">
        <f>IF($AD1468="","",COUNTIF($AG$1:$AG1467,$AG1468)+RANK($AG1468,$AG$1:$AG$10539,0))</f>
        <v/>
      </c>
      <c r="AI1468" s="10" t="str">
        <f t="shared" si="71"/>
        <v>2009-10 Upper Deck Exclusives #34 Ian White     /100   $</v>
      </c>
      <c r="AJ1468" s="11">
        <v>2009</v>
      </c>
      <c r="AK1468" s="17">
        <v>10</v>
      </c>
      <c r="AL1468" s="12" t="s">
        <v>514</v>
      </c>
      <c r="AM1468" s="10">
        <v>34</v>
      </c>
      <c r="AN1468" s="12" t="s">
        <v>657</v>
      </c>
      <c r="AO1468" s="9"/>
      <c r="AP1468" s="9"/>
      <c r="AQ1468" s="9"/>
      <c r="AR1468" s="14"/>
      <c r="AS1468" s="9"/>
      <c r="AT1468" s="9"/>
      <c r="AU1468" s="9"/>
      <c r="AV1468" s="13"/>
      <c r="AW1468" s="13">
        <v>100</v>
      </c>
      <c r="AX1468" s="9"/>
      <c r="AY1468" s="9"/>
      <c r="AZ1468" s="9"/>
      <c r="BA1468" s="33"/>
      <c r="BB1468" s="33"/>
      <c r="BC1468" s="36"/>
      <c r="BD1468" s="12" t="s">
        <v>1771</v>
      </c>
    </row>
    <row r="1469" spans="1:56" s="12" customFormat="1" x14ac:dyDescent="0.2">
      <c r="A1469" s="9" t="str">
        <f>IF(Search!$C$5="","",IF(COUNTA(Inventory!$AP1469)=1,1,""))</f>
        <v/>
      </c>
      <c r="B1469" s="9" t="str">
        <f>IF(Search!$C$4="","",IF(ISNUMBER(SEARCH(Search!$C$4,$AR1469))=TRUE,1,""))</f>
        <v/>
      </c>
      <c r="C1469" s="9" t="str">
        <f>IF(Search!$C$6="x",IF(COUNTA($AQ1469)=1,1,"N"),IF(COUNTA($AQ1469)=1,"N",""))</f>
        <v/>
      </c>
      <c r="D1469" s="9" t="str">
        <f>IF(Search!$O$8="","",IF(ISNUMBER(SEARCH(Search!$O$8,$BD1469))=TRUE,1,""))</f>
        <v/>
      </c>
      <c r="E1469" s="9" t="str">
        <f>IF(Search!$C$7="","",IF(ISNUMBER(SEARCH(Search!$C$7,$AN1469))=TRUE,1,""))</f>
        <v/>
      </c>
      <c r="F1469" s="9" t="str">
        <f>IF(Search!$C$8="","",IF(ISNUMBER(SEARCH(Search!$C$8,$AO1469))=TRUE,1,""))</f>
        <v/>
      </c>
      <c r="G1469" s="9" t="str">
        <f>IF(Search!$F$4="","",IF(Inventory!$AJ1469&lt;Search!$F$4,"",1))</f>
        <v/>
      </c>
      <c r="H1469" s="9" t="str">
        <f>IF(Search!$F$5="","",IF(Inventory!$AJ1469&gt;Search!$F$5,"",1))</f>
        <v/>
      </c>
      <c r="I1469" s="9" t="str">
        <f>IF(Search!$F$7="","",IF(Search!$F$8="",IF(ISNUMBER(SEARCH(Search!$F$7,$AL1469))=TRUE,1,""),""))</f>
        <v/>
      </c>
      <c r="J1469" s="9" t="str">
        <f>IF($AL1469=Search!$F$8,1,"")</f>
        <v/>
      </c>
      <c r="K1469" s="9" t="str">
        <f>IF(Search!$I$4="","",IF(COUNTA($AS1469)=1,IF(Search!$I$4="N","N",1),""))</f>
        <v/>
      </c>
      <c r="L1469" s="9" t="str">
        <f>IF(Search!$I$5="","",IF($AS1469="RC",1,""))</f>
        <v/>
      </c>
      <c r="M1469" s="9" t="str">
        <f>IF(Search!$I$6="","",IF($AS1469="RCP",1,""))</f>
        <v/>
      </c>
      <c r="N1469" s="9" t="str">
        <f>IF(Search!$I$8="","",IF(COUNTA($AT1469)=1,IF(Search!$I$8="N","N",1),""))</f>
        <v/>
      </c>
      <c r="O1469" s="9" t="str">
        <f>IF(Search!$L$4="","",IF(COUNTA($AU1469)=1,IF(Search!$L$4="N","N",1),""))</f>
        <v/>
      </c>
      <c r="P1469" s="9" t="str">
        <f>IF(Search!$L$5="","",IF(ISNUMBER(SEARCH("Jersey",$AU1469))=TRUE,IF(Search!$L$5="N","N",1),""))</f>
        <v/>
      </c>
      <c r="Q1469" s="9" t="str">
        <f>IF(Search!$L$6="","",IF(ISNUMBER(SEARCH("Patch",$AU1469))=TRUE,IF(Search!$L$6="N","N",1),""))</f>
        <v/>
      </c>
      <c r="R1469" s="9" t="str">
        <f>IF(Search!$L$7="","",IF(ISNUMBER(SEARCH("Shield",$AU1469))=TRUE,IF(Search!$L$7="N","N",1),""))</f>
        <v/>
      </c>
      <c r="S1469" s="9" t="str">
        <f>IF(Search!$L$8="","",IF(ISNUMBER(SEARCH("Stick",$AU1469))=TRUE,IF(Search!$L$8="N","N",1),""))</f>
        <v/>
      </c>
      <c r="T1469" s="9" t="str">
        <f>IF(Search!$O$4="","",IF(COUNTA($AW1469)=1,IF(Search!$O$4="N","N",1),""))</f>
        <v/>
      </c>
      <c r="U1469" s="9" t="str">
        <f>IF(Search!$O$5="","",IF($AW1469="","",IF($AW1469&lt;Search!$O$5,"",1)))</f>
        <v/>
      </c>
      <c r="V1469" s="9" t="str">
        <f>IF(Search!$O$6="","",IF($AW1469="","",IF($AW1469&gt;Search!$O$6,"",1)))</f>
        <v/>
      </c>
      <c r="W1469" s="9" t="str">
        <f>IF(Search!$U$4="","",IF($AX1469="","",1))</f>
        <v/>
      </c>
      <c r="X1469" s="9" t="str">
        <f>IF(Search!$U$5="","",IF(ISNUMBER(SEARCH(Search!$U$5,$AX1469))=TRUE,IF(Search!$U$5="N","N",1),""))</f>
        <v/>
      </c>
      <c r="Y1469" s="9" t="str">
        <f>IF(Search!$U$6="","",IF($AY1469&lt;Search!$U$6,"",1))</f>
        <v/>
      </c>
      <c r="Z1469" s="9" t="str">
        <f>IF(Search!$R$4="","",IF(Inventory!$BA1469&lt;Search!$R$4,"",1))</f>
        <v/>
      </c>
      <c r="AA1469" s="9" t="str">
        <f>IF(Search!$R$5="","",IF($BA1469&gt;Search!$R$5,"",1))</f>
        <v/>
      </c>
      <c r="AB1469" s="9" t="str">
        <f>IF(Search!$R$6="","",IF($BB1469&lt;Search!$R$6,"",1))</f>
        <v/>
      </c>
      <c r="AC1469" s="9" t="str">
        <f>IF(Search!$R$7="","",IF($BB1469&lt;Search!$R$7,"",1))</f>
        <v/>
      </c>
      <c r="AD1469" s="45" t="str">
        <f>IF(COUNTIF($A1469:$AC1469,"n")&gt;0,"",IF(SUM($A1469:$AC1469)=COUNTA(Search!$C$4:$C$8,Search!$F$4:$F$8,Search!$I$4:$I$6,Search!$I$8,Search!$L$4:$L$8,Search!$O$4:$O$8,Search!$R$4:$R$7,Search!$U$4:$U$7)-COUNTIF(Search!$C$4:$U$7,"n"),1+LARGE($AD$1:AD1468,1),""))</f>
        <v/>
      </c>
      <c r="AE1469" s="45" t="str">
        <f t="shared" si="69"/>
        <v/>
      </c>
      <c r="AF1469" s="45" t="str">
        <f>IF(AD1469="","",COUNTIF($AE$1:$AE1468,$AE1469)+RANK($AE1469,$AE$2:$AE$10540,1))</f>
        <v/>
      </c>
      <c r="AG1469" s="45" t="str">
        <f t="shared" si="70"/>
        <v/>
      </c>
      <c r="AH1469" s="45" t="str">
        <f>IF($AD1469="","",COUNTIF($AG$1:$AG1468,$AG1469)+RANK($AG1469,$AG$1:$AG$10539,0))</f>
        <v/>
      </c>
      <c r="AI1469" s="10" t="str">
        <f t="shared" si="71"/>
        <v>2009-10 Upper Deck Exclusives #35 Nikolai Kulemin TOR    /100   $</v>
      </c>
      <c r="AJ1469" s="11">
        <v>2009</v>
      </c>
      <c r="AK1469" s="17">
        <v>10</v>
      </c>
      <c r="AL1469" s="12" t="s">
        <v>514</v>
      </c>
      <c r="AM1469" s="10">
        <v>35</v>
      </c>
      <c r="AN1469" s="12" t="s">
        <v>720</v>
      </c>
      <c r="AO1469" s="9" t="s">
        <v>1904</v>
      </c>
      <c r="AP1469" s="9"/>
      <c r="AQ1469" s="9"/>
      <c r="AR1469" s="14"/>
      <c r="AS1469" s="9"/>
      <c r="AT1469" s="9"/>
      <c r="AU1469" s="9"/>
      <c r="AV1469" s="13"/>
      <c r="AW1469" s="13">
        <v>100</v>
      </c>
      <c r="AX1469" s="9"/>
      <c r="AY1469" s="9"/>
      <c r="AZ1469" s="9"/>
      <c r="BA1469" s="33"/>
      <c r="BB1469" s="33"/>
      <c r="BC1469" s="36"/>
      <c r="BD1469" s="12" t="s">
        <v>1771</v>
      </c>
    </row>
    <row r="1470" spans="1:56" s="12" customFormat="1" x14ac:dyDescent="0.2">
      <c r="A1470" s="9" t="str">
        <f>IF(Search!$C$5="","",IF(COUNTA(Inventory!$AP1470)=1,1,""))</f>
        <v/>
      </c>
      <c r="B1470" s="9" t="str">
        <f>IF(Search!$C$4="","",IF(ISNUMBER(SEARCH(Search!$C$4,$AR1470))=TRUE,1,""))</f>
        <v/>
      </c>
      <c r="C1470" s="9" t="str">
        <f>IF(Search!$C$6="x",IF(COUNTA($AQ1470)=1,1,"N"),IF(COUNTA($AQ1470)=1,"N",""))</f>
        <v/>
      </c>
      <c r="D1470" s="9" t="str">
        <f>IF(Search!$O$8="","",IF(ISNUMBER(SEARCH(Search!$O$8,$BD1470))=TRUE,1,""))</f>
        <v/>
      </c>
      <c r="E1470" s="9" t="str">
        <f>IF(Search!$C$7="","",IF(ISNUMBER(SEARCH(Search!$C$7,$AN1470))=TRUE,1,""))</f>
        <v/>
      </c>
      <c r="F1470" s="9" t="str">
        <f>IF(Search!$C$8="","",IF(ISNUMBER(SEARCH(Search!$C$8,$AO1470))=TRUE,1,""))</f>
        <v/>
      </c>
      <c r="G1470" s="9" t="str">
        <f>IF(Search!$F$4="","",IF(Inventory!$AJ1470&lt;Search!$F$4,"",1))</f>
        <v/>
      </c>
      <c r="H1470" s="9" t="str">
        <f>IF(Search!$F$5="","",IF(Inventory!$AJ1470&gt;Search!$F$5,"",1))</f>
        <v/>
      </c>
      <c r="I1470" s="9" t="str">
        <f>IF(Search!$F$7="","",IF(Search!$F$8="",IF(ISNUMBER(SEARCH(Search!$F$7,$AL1470))=TRUE,1,""),""))</f>
        <v/>
      </c>
      <c r="J1470" s="9" t="str">
        <f>IF($AL1470=Search!$F$8,1,"")</f>
        <v/>
      </c>
      <c r="K1470" s="9" t="str">
        <f>IF(Search!$I$4="","",IF(COUNTA($AS1470)=1,IF(Search!$I$4="N","N",1),""))</f>
        <v/>
      </c>
      <c r="L1470" s="9" t="str">
        <f>IF(Search!$I$5="","",IF($AS1470="RC",1,""))</f>
        <v/>
      </c>
      <c r="M1470" s="9" t="str">
        <f>IF(Search!$I$6="","",IF($AS1470="RCP",1,""))</f>
        <v/>
      </c>
      <c r="N1470" s="9" t="str">
        <f>IF(Search!$I$8="","",IF(COUNTA($AT1470)=1,IF(Search!$I$8="N","N",1),""))</f>
        <v/>
      </c>
      <c r="O1470" s="9" t="str">
        <f>IF(Search!$L$4="","",IF(COUNTA($AU1470)=1,IF(Search!$L$4="N","N",1),""))</f>
        <v/>
      </c>
      <c r="P1470" s="9" t="str">
        <f>IF(Search!$L$5="","",IF(ISNUMBER(SEARCH("Jersey",$AU1470))=TRUE,IF(Search!$L$5="N","N",1),""))</f>
        <v/>
      </c>
      <c r="Q1470" s="9" t="str">
        <f>IF(Search!$L$6="","",IF(ISNUMBER(SEARCH("Patch",$AU1470))=TRUE,IF(Search!$L$6="N","N",1),""))</f>
        <v/>
      </c>
      <c r="R1470" s="9" t="str">
        <f>IF(Search!$L$7="","",IF(ISNUMBER(SEARCH("Shield",$AU1470))=TRUE,IF(Search!$L$7="N","N",1),""))</f>
        <v/>
      </c>
      <c r="S1470" s="9" t="str">
        <f>IF(Search!$L$8="","",IF(ISNUMBER(SEARCH("Stick",$AU1470))=TRUE,IF(Search!$L$8="N","N",1),""))</f>
        <v/>
      </c>
      <c r="T1470" s="9" t="str">
        <f>IF(Search!$O$4="","",IF(COUNTA($AW1470)=1,IF(Search!$O$4="N","N",1),""))</f>
        <v/>
      </c>
      <c r="U1470" s="9" t="str">
        <f>IF(Search!$O$5="","",IF($AW1470="","",IF($AW1470&lt;Search!$O$5,"",1)))</f>
        <v/>
      </c>
      <c r="V1470" s="9" t="str">
        <f>IF(Search!$O$6="","",IF($AW1470="","",IF($AW1470&gt;Search!$O$6,"",1)))</f>
        <v/>
      </c>
      <c r="W1470" s="9" t="str">
        <f>IF(Search!$U$4="","",IF($AX1470="","",1))</f>
        <v/>
      </c>
      <c r="X1470" s="9" t="str">
        <f>IF(Search!$U$5="","",IF(ISNUMBER(SEARCH(Search!$U$5,$AX1470))=TRUE,IF(Search!$U$5="N","N",1),""))</f>
        <v/>
      </c>
      <c r="Y1470" s="9" t="str">
        <f>IF(Search!$U$6="","",IF($AY1470&lt;Search!$U$6,"",1))</f>
        <v/>
      </c>
      <c r="Z1470" s="9" t="str">
        <f>IF(Search!$R$4="","",IF(Inventory!$BA1470&lt;Search!$R$4,"",1))</f>
        <v/>
      </c>
      <c r="AA1470" s="9" t="str">
        <f>IF(Search!$R$5="","",IF($BA1470&gt;Search!$R$5,"",1))</f>
        <v/>
      </c>
      <c r="AB1470" s="9" t="str">
        <f>IF(Search!$R$6="","",IF($BB1470&lt;Search!$R$6,"",1))</f>
        <v/>
      </c>
      <c r="AC1470" s="9" t="str">
        <f>IF(Search!$R$7="","",IF($BB1470&lt;Search!$R$7,"",1))</f>
        <v/>
      </c>
      <c r="AD1470" s="45" t="str">
        <f>IF(COUNTIF($A1470:$AC1470,"n")&gt;0,"",IF(SUM($A1470:$AC1470)=COUNTA(Search!$C$4:$C$8,Search!$F$4:$F$8,Search!$I$4:$I$6,Search!$I$8,Search!$L$4:$L$8,Search!$O$4:$O$8,Search!$R$4:$R$7,Search!$U$4:$U$7)-COUNTIF(Search!$C$4:$U$7,"n"),1+LARGE($AD$1:AD1469,1),""))</f>
        <v/>
      </c>
      <c r="AE1470" s="45" t="str">
        <f t="shared" si="69"/>
        <v/>
      </c>
      <c r="AF1470" s="45" t="str">
        <f>IF(AD1470="","",COUNTIF($AE$1:$AE1469,$AE1470)+RANK($AE1470,$AE$2:$AE$10540,1))</f>
        <v/>
      </c>
      <c r="AG1470" s="45" t="str">
        <f t="shared" si="70"/>
        <v/>
      </c>
      <c r="AH1470" s="45" t="str">
        <f>IF($AD1470="","",COUNTIF($AG$1:$AG1469,$AG1470)+RANK($AG1470,$AG$1:$AG$10539,0))</f>
        <v/>
      </c>
      <c r="AI1470" s="10" t="str">
        <f t="shared" si="71"/>
        <v>2009-10 Upper Deck Exclusives #281 Francois Beauchemin     /   $</v>
      </c>
      <c r="AJ1470" s="11">
        <v>2009</v>
      </c>
      <c r="AK1470" s="17">
        <v>10</v>
      </c>
      <c r="AL1470" s="12" t="s">
        <v>514</v>
      </c>
      <c r="AM1470" s="10">
        <v>281</v>
      </c>
      <c r="AN1470" s="15" t="s">
        <v>1224</v>
      </c>
      <c r="AO1470" s="14"/>
      <c r="AP1470" s="14"/>
      <c r="AQ1470" s="14"/>
      <c r="AR1470" s="14"/>
      <c r="AS1470" s="9"/>
      <c r="AT1470" s="9"/>
      <c r="AU1470" s="9"/>
      <c r="AV1470" s="13"/>
      <c r="AW1470" s="13"/>
      <c r="AX1470" s="9"/>
      <c r="AY1470" s="9"/>
      <c r="AZ1470" s="9"/>
      <c r="BA1470" s="33"/>
      <c r="BB1470" s="33"/>
      <c r="BC1470" s="36"/>
      <c r="BD1470" s="12" t="s">
        <v>1771</v>
      </c>
    </row>
    <row r="1471" spans="1:56" s="12" customFormat="1" x14ac:dyDescent="0.2">
      <c r="A1471" s="9" t="str">
        <f>IF(Search!$C$5="","",IF(COUNTA(Inventory!$AP1471)=1,1,""))</f>
        <v/>
      </c>
      <c r="B1471" s="9" t="str">
        <f>IF(Search!$C$4="","",IF(ISNUMBER(SEARCH(Search!$C$4,$AR1471))=TRUE,1,""))</f>
        <v/>
      </c>
      <c r="C1471" s="9" t="str">
        <f>IF(Search!$C$6="x",IF(COUNTA($AQ1471)=1,1,"N"),IF(COUNTA($AQ1471)=1,"N",""))</f>
        <v/>
      </c>
      <c r="D1471" s="9" t="str">
        <f>IF(Search!$O$8="","",IF(ISNUMBER(SEARCH(Search!$O$8,$BD1471))=TRUE,1,""))</f>
        <v/>
      </c>
      <c r="E1471" s="9" t="str">
        <f>IF(Search!$C$7="","",IF(ISNUMBER(SEARCH(Search!$C$7,$AN1471))=TRUE,1,""))</f>
        <v/>
      </c>
      <c r="F1471" s="9" t="str">
        <f>IF(Search!$C$8="","",IF(ISNUMBER(SEARCH(Search!$C$8,$AO1471))=TRUE,1,""))</f>
        <v/>
      </c>
      <c r="G1471" s="9" t="str">
        <f>IF(Search!$F$4="","",IF(Inventory!$AJ1471&lt;Search!$F$4,"",1))</f>
        <v/>
      </c>
      <c r="H1471" s="9" t="str">
        <f>IF(Search!$F$5="","",IF(Inventory!$AJ1471&gt;Search!$F$5,"",1))</f>
        <v/>
      </c>
      <c r="I1471" s="9" t="str">
        <f>IF(Search!$F$7="","",IF(Search!$F$8="",IF(ISNUMBER(SEARCH(Search!$F$7,$AL1471))=TRUE,1,""),""))</f>
        <v/>
      </c>
      <c r="J1471" s="9" t="str">
        <f>IF($AL1471=Search!$F$8,1,"")</f>
        <v/>
      </c>
      <c r="K1471" s="9" t="str">
        <f>IF(Search!$I$4="","",IF(COUNTA($AS1471)=1,IF(Search!$I$4="N","N",1),""))</f>
        <v/>
      </c>
      <c r="L1471" s="9" t="str">
        <f>IF(Search!$I$5="","",IF($AS1471="RC",1,""))</f>
        <v/>
      </c>
      <c r="M1471" s="9" t="str">
        <f>IF(Search!$I$6="","",IF($AS1471="RCP",1,""))</f>
        <v/>
      </c>
      <c r="N1471" s="9" t="str">
        <f>IF(Search!$I$8="","",IF(COUNTA($AT1471)=1,IF(Search!$I$8="N","N",1),""))</f>
        <v/>
      </c>
      <c r="O1471" s="9" t="str">
        <f>IF(Search!$L$4="","",IF(COUNTA($AU1471)=1,IF(Search!$L$4="N","N",1),""))</f>
        <v/>
      </c>
      <c r="P1471" s="9" t="str">
        <f>IF(Search!$L$5="","",IF(ISNUMBER(SEARCH("Jersey",$AU1471))=TRUE,IF(Search!$L$5="N","N",1),""))</f>
        <v/>
      </c>
      <c r="Q1471" s="9" t="str">
        <f>IF(Search!$L$6="","",IF(ISNUMBER(SEARCH("Patch",$AU1471))=TRUE,IF(Search!$L$6="N","N",1),""))</f>
        <v/>
      </c>
      <c r="R1471" s="9" t="str">
        <f>IF(Search!$L$7="","",IF(ISNUMBER(SEARCH("Shield",$AU1471))=TRUE,IF(Search!$L$7="N","N",1),""))</f>
        <v/>
      </c>
      <c r="S1471" s="9" t="str">
        <f>IF(Search!$L$8="","",IF(ISNUMBER(SEARCH("Stick",$AU1471))=TRUE,IF(Search!$L$8="N","N",1),""))</f>
        <v/>
      </c>
      <c r="T1471" s="9" t="str">
        <f>IF(Search!$O$4="","",IF(COUNTA($AW1471)=1,IF(Search!$O$4="N","N",1),""))</f>
        <v/>
      </c>
      <c r="U1471" s="9" t="str">
        <f>IF(Search!$O$5="","",IF($AW1471="","",IF($AW1471&lt;Search!$O$5,"",1)))</f>
        <v/>
      </c>
      <c r="V1471" s="9" t="str">
        <f>IF(Search!$O$6="","",IF($AW1471="","",IF($AW1471&gt;Search!$O$6,"",1)))</f>
        <v/>
      </c>
      <c r="W1471" s="9" t="str">
        <f>IF(Search!$U$4="","",IF($AX1471="","",1))</f>
        <v/>
      </c>
      <c r="X1471" s="9" t="str">
        <f>IF(Search!$U$5="","",IF(ISNUMBER(SEARCH(Search!$U$5,$AX1471))=TRUE,IF(Search!$U$5="N","N",1),""))</f>
        <v/>
      </c>
      <c r="Y1471" s="9" t="str">
        <f>IF(Search!$U$6="","",IF($AY1471&lt;Search!$U$6,"",1))</f>
        <v/>
      </c>
      <c r="Z1471" s="9" t="str">
        <f>IF(Search!$R$4="","",IF(Inventory!$BA1471&lt;Search!$R$4,"",1))</f>
        <v/>
      </c>
      <c r="AA1471" s="9" t="str">
        <f>IF(Search!$R$5="","",IF($BA1471&gt;Search!$R$5,"",1))</f>
        <v/>
      </c>
      <c r="AB1471" s="9" t="str">
        <f>IF(Search!$R$6="","",IF($BB1471&lt;Search!$R$6,"",1))</f>
        <v/>
      </c>
      <c r="AC1471" s="9" t="str">
        <f>IF(Search!$R$7="","",IF($BB1471&lt;Search!$R$7,"",1))</f>
        <v/>
      </c>
      <c r="AD1471" s="45" t="str">
        <f>IF(COUNTIF($A1471:$AC1471,"n")&gt;0,"",IF(SUM($A1471:$AC1471)=COUNTA(Search!$C$4:$C$8,Search!$F$4:$F$8,Search!$I$4:$I$6,Search!$I$8,Search!$L$4:$L$8,Search!$O$4:$O$8,Search!$R$4:$R$7,Search!$U$4:$U$7)-COUNTIF(Search!$C$4:$U$7,"n"),1+LARGE($AD$1:AD1470,1),""))</f>
        <v/>
      </c>
      <c r="AE1471" s="45" t="str">
        <f t="shared" si="69"/>
        <v/>
      </c>
      <c r="AF1471" s="45" t="str">
        <f>IF(AD1471="","",COUNTIF($AE$1:$AE1470,$AE1471)+RANK($AE1471,$AE$2:$AE$10540,1))</f>
        <v/>
      </c>
      <c r="AG1471" s="45" t="str">
        <f t="shared" si="70"/>
        <v/>
      </c>
      <c r="AH1471" s="45" t="str">
        <f>IF($AD1471="","",COUNTIF($AG$1:$AG1470,$AG1471)+RANK($AG1471,$AG$1:$AG$10539,0))</f>
        <v/>
      </c>
      <c r="AI1471" s="10" t="str">
        <f t="shared" si="71"/>
        <v>2009-10 Upper Deck Exclusives #282 John Mitchell     /100   $</v>
      </c>
      <c r="AJ1471" s="11">
        <v>2009</v>
      </c>
      <c r="AK1471" s="17">
        <v>10</v>
      </c>
      <c r="AL1471" s="12" t="s">
        <v>514</v>
      </c>
      <c r="AM1471" s="10">
        <v>282</v>
      </c>
      <c r="AN1471" s="12" t="s">
        <v>730</v>
      </c>
      <c r="AO1471" s="9"/>
      <c r="AP1471" s="9"/>
      <c r="AQ1471" s="9"/>
      <c r="AR1471" s="14"/>
      <c r="AS1471" s="9"/>
      <c r="AT1471" s="9"/>
      <c r="AU1471" s="9"/>
      <c r="AV1471" s="13"/>
      <c r="AW1471" s="13">
        <v>100</v>
      </c>
      <c r="AX1471" s="9"/>
      <c r="AY1471" s="9"/>
      <c r="AZ1471" s="9"/>
      <c r="BA1471" s="33"/>
      <c r="BB1471" s="33"/>
      <c r="BC1471" s="36"/>
      <c r="BD1471" s="12" t="s">
        <v>1771</v>
      </c>
    </row>
    <row r="1472" spans="1:56" s="12" customFormat="1" x14ac:dyDescent="0.2">
      <c r="A1472" s="9" t="str">
        <f>IF(Search!$C$5="","",IF(COUNTA(Inventory!$AP1472)=1,1,""))</f>
        <v/>
      </c>
      <c r="B1472" s="9" t="str">
        <f>IF(Search!$C$4="","",IF(ISNUMBER(SEARCH(Search!$C$4,$AR1472))=TRUE,1,""))</f>
        <v/>
      </c>
      <c r="C1472" s="9" t="str">
        <f>IF(Search!$C$6="x",IF(COUNTA($AQ1472)=1,1,"N"),IF(COUNTA($AQ1472)=1,"N",""))</f>
        <v/>
      </c>
      <c r="D1472" s="9" t="str">
        <f>IF(Search!$O$8="","",IF(ISNUMBER(SEARCH(Search!$O$8,$BD1472))=TRUE,1,""))</f>
        <v/>
      </c>
      <c r="E1472" s="9" t="str">
        <f>IF(Search!$C$7="","",IF(ISNUMBER(SEARCH(Search!$C$7,$AN1472))=TRUE,1,""))</f>
        <v/>
      </c>
      <c r="F1472" s="9" t="str">
        <f>IF(Search!$C$8="","",IF(ISNUMBER(SEARCH(Search!$C$8,$AO1472))=TRUE,1,""))</f>
        <v/>
      </c>
      <c r="G1472" s="9" t="str">
        <f>IF(Search!$F$4="","",IF(Inventory!$AJ1472&lt;Search!$F$4,"",1))</f>
        <v/>
      </c>
      <c r="H1472" s="9" t="str">
        <f>IF(Search!$F$5="","",IF(Inventory!$AJ1472&gt;Search!$F$5,"",1))</f>
        <v/>
      </c>
      <c r="I1472" s="9" t="str">
        <f>IF(Search!$F$7="","",IF(Search!$F$8="",IF(ISNUMBER(SEARCH(Search!$F$7,$AL1472))=TRUE,1,""),""))</f>
        <v/>
      </c>
      <c r="J1472" s="9" t="str">
        <f>IF($AL1472=Search!$F$8,1,"")</f>
        <v/>
      </c>
      <c r="K1472" s="9" t="str">
        <f>IF(Search!$I$4="","",IF(COUNTA($AS1472)=1,IF(Search!$I$4="N","N",1),""))</f>
        <v/>
      </c>
      <c r="L1472" s="9" t="str">
        <f>IF(Search!$I$5="","",IF($AS1472="RC",1,""))</f>
        <v/>
      </c>
      <c r="M1472" s="9" t="str">
        <f>IF(Search!$I$6="","",IF($AS1472="RCP",1,""))</f>
        <v/>
      </c>
      <c r="N1472" s="9" t="str">
        <f>IF(Search!$I$8="","",IF(COUNTA($AT1472)=1,IF(Search!$I$8="N","N",1),""))</f>
        <v/>
      </c>
      <c r="O1472" s="9" t="str">
        <f>IF(Search!$L$4="","",IF(COUNTA($AU1472)=1,IF(Search!$L$4="N","N",1),""))</f>
        <v/>
      </c>
      <c r="P1472" s="9" t="str">
        <f>IF(Search!$L$5="","",IF(ISNUMBER(SEARCH("Jersey",$AU1472))=TRUE,IF(Search!$L$5="N","N",1),""))</f>
        <v/>
      </c>
      <c r="Q1472" s="9" t="str">
        <f>IF(Search!$L$6="","",IF(ISNUMBER(SEARCH("Patch",$AU1472))=TRUE,IF(Search!$L$6="N","N",1),""))</f>
        <v/>
      </c>
      <c r="R1472" s="9" t="str">
        <f>IF(Search!$L$7="","",IF(ISNUMBER(SEARCH("Shield",$AU1472))=TRUE,IF(Search!$L$7="N","N",1),""))</f>
        <v/>
      </c>
      <c r="S1472" s="9" t="str">
        <f>IF(Search!$L$8="","",IF(ISNUMBER(SEARCH("Stick",$AU1472))=TRUE,IF(Search!$L$8="N","N",1),""))</f>
        <v/>
      </c>
      <c r="T1472" s="9" t="str">
        <f>IF(Search!$O$4="","",IF(COUNTA($AW1472)=1,IF(Search!$O$4="N","N",1),""))</f>
        <v/>
      </c>
      <c r="U1472" s="9" t="str">
        <f>IF(Search!$O$5="","",IF($AW1472="","",IF($AW1472&lt;Search!$O$5,"",1)))</f>
        <v/>
      </c>
      <c r="V1472" s="9" t="str">
        <f>IF(Search!$O$6="","",IF($AW1472="","",IF($AW1472&gt;Search!$O$6,"",1)))</f>
        <v/>
      </c>
      <c r="W1472" s="9" t="str">
        <f>IF(Search!$U$4="","",IF($AX1472="","",1))</f>
        <v/>
      </c>
      <c r="X1472" s="9" t="str">
        <f>IF(Search!$U$5="","",IF(ISNUMBER(SEARCH(Search!$U$5,$AX1472))=TRUE,IF(Search!$U$5="N","N",1),""))</f>
        <v/>
      </c>
      <c r="Y1472" s="9" t="str">
        <f>IF(Search!$U$6="","",IF($AY1472&lt;Search!$U$6,"",1))</f>
        <v/>
      </c>
      <c r="Z1472" s="9" t="str">
        <f>IF(Search!$R$4="","",IF(Inventory!$BA1472&lt;Search!$R$4,"",1))</f>
        <v/>
      </c>
      <c r="AA1472" s="9" t="str">
        <f>IF(Search!$R$5="","",IF($BA1472&gt;Search!$R$5,"",1))</f>
        <v/>
      </c>
      <c r="AB1472" s="9" t="str">
        <f>IF(Search!$R$6="","",IF($BB1472&lt;Search!$R$6,"",1))</f>
        <v/>
      </c>
      <c r="AC1472" s="9" t="str">
        <f>IF(Search!$R$7="","",IF($BB1472&lt;Search!$R$7,"",1))</f>
        <v/>
      </c>
      <c r="AD1472" s="45" t="str">
        <f>IF(COUNTIF($A1472:$AC1472,"n")&gt;0,"",IF(SUM($A1472:$AC1472)=COUNTA(Search!$C$4:$C$8,Search!$F$4:$F$8,Search!$I$4:$I$6,Search!$I$8,Search!$L$4:$L$8,Search!$O$4:$O$8,Search!$R$4:$R$7,Search!$U$4:$U$7)-COUNTIF(Search!$C$4:$U$7,"n"),1+LARGE($AD$1:AD1471,1),""))</f>
        <v/>
      </c>
      <c r="AE1472" s="45" t="str">
        <f t="shared" si="69"/>
        <v/>
      </c>
      <c r="AF1472" s="45" t="str">
        <f>IF(AD1472="","",COUNTIF($AE$1:$AE1471,$AE1472)+RANK($AE1472,$AE$2:$AE$10540,1))</f>
        <v/>
      </c>
      <c r="AG1472" s="45" t="str">
        <f t="shared" si="70"/>
        <v/>
      </c>
      <c r="AH1472" s="45" t="str">
        <f>IF($AD1472="","",COUNTIF($AG$1:$AG1471,$AG1472)+RANK($AG1472,$AG$1:$AG$10539,0))</f>
        <v/>
      </c>
      <c r="AI1472" s="10" t="str">
        <f t="shared" si="71"/>
        <v>2009-10 Upper Deck Exclusives #285 Mike Komisarek TOR    /100   $</v>
      </c>
      <c r="AJ1472" s="11">
        <v>2009</v>
      </c>
      <c r="AK1472" s="17">
        <v>10</v>
      </c>
      <c r="AL1472" s="12" t="s">
        <v>514</v>
      </c>
      <c r="AM1472" s="10">
        <v>285</v>
      </c>
      <c r="AN1472" s="12" t="s">
        <v>528</v>
      </c>
      <c r="AO1472" s="9" t="s">
        <v>1904</v>
      </c>
      <c r="AP1472" s="9"/>
      <c r="AQ1472" s="9"/>
      <c r="AR1472" s="14"/>
      <c r="AS1472" s="9"/>
      <c r="AT1472" s="9"/>
      <c r="AU1472" s="9"/>
      <c r="AV1472" s="13"/>
      <c r="AW1472" s="13">
        <v>100</v>
      </c>
      <c r="AX1472" s="9"/>
      <c r="AY1472" s="9"/>
      <c r="AZ1472" s="9"/>
      <c r="BA1472" s="33"/>
      <c r="BB1472" s="33"/>
      <c r="BC1472" s="36"/>
      <c r="BD1472" s="12" t="s">
        <v>1771</v>
      </c>
    </row>
    <row r="1473" spans="1:56" s="12" customFormat="1" x14ac:dyDescent="0.2">
      <c r="A1473" s="9" t="str">
        <f>IF(Search!$C$5="","",IF(COUNTA(Inventory!$AP1473)=1,1,""))</f>
        <v/>
      </c>
      <c r="B1473" s="9" t="str">
        <f>IF(Search!$C$4="","",IF(ISNUMBER(SEARCH(Search!$C$4,$AR1473))=TRUE,1,""))</f>
        <v/>
      </c>
      <c r="C1473" s="9" t="str">
        <f>IF(Search!$C$6="x",IF(COUNTA($AQ1473)=1,1,"N"),IF(COUNTA($AQ1473)=1,"N",""))</f>
        <v/>
      </c>
      <c r="D1473" s="9" t="str">
        <f>IF(Search!$O$8="","",IF(ISNUMBER(SEARCH(Search!$O$8,$BD1473))=TRUE,1,""))</f>
        <v/>
      </c>
      <c r="E1473" s="9" t="str">
        <f>IF(Search!$C$7="","",IF(ISNUMBER(SEARCH(Search!$C$7,$AN1473))=TRUE,1,""))</f>
        <v/>
      </c>
      <c r="F1473" s="9" t="str">
        <f>IF(Search!$C$8="","",IF(ISNUMBER(SEARCH(Search!$C$8,$AO1473))=TRUE,1,""))</f>
        <v/>
      </c>
      <c r="G1473" s="9" t="str">
        <f>IF(Search!$F$4="","",IF(Inventory!$AJ1473&lt;Search!$F$4,"",1))</f>
        <v/>
      </c>
      <c r="H1473" s="9" t="str">
        <f>IF(Search!$F$5="","",IF(Inventory!$AJ1473&gt;Search!$F$5,"",1))</f>
        <v/>
      </c>
      <c r="I1473" s="9" t="str">
        <f>IF(Search!$F$7="","",IF(Search!$F$8="",IF(ISNUMBER(SEARCH(Search!$F$7,$AL1473))=TRUE,1,""),""))</f>
        <v/>
      </c>
      <c r="J1473" s="9" t="str">
        <f>IF($AL1473=Search!$F$8,1,"")</f>
        <v/>
      </c>
      <c r="K1473" s="9" t="str">
        <f>IF(Search!$I$4="","",IF(COUNTA($AS1473)=1,IF(Search!$I$4="N","N",1),""))</f>
        <v/>
      </c>
      <c r="L1473" s="9" t="str">
        <f>IF(Search!$I$5="","",IF($AS1473="RC",1,""))</f>
        <v/>
      </c>
      <c r="M1473" s="9" t="str">
        <f>IF(Search!$I$6="","",IF($AS1473="RCP",1,""))</f>
        <v/>
      </c>
      <c r="N1473" s="9" t="str">
        <f>IF(Search!$I$8="","",IF(COUNTA($AT1473)=1,IF(Search!$I$8="N","N",1),""))</f>
        <v/>
      </c>
      <c r="O1473" s="9" t="str">
        <f>IF(Search!$L$4="","",IF(COUNTA($AU1473)=1,IF(Search!$L$4="N","N",1),""))</f>
        <v/>
      </c>
      <c r="P1473" s="9" t="str">
        <f>IF(Search!$L$5="","",IF(ISNUMBER(SEARCH("Jersey",$AU1473))=TRUE,IF(Search!$L$5="N","N",1),""))</f>
        <v/>
      </c>
      <c r="Q1473" s="9" t="str">
        <f>IF(Search!$L$6="","",IF(ISNUMBER(SEARCH("Patch",$AU1473))=TRUE,IF(Search!$L$6="N","N",1),""))</f>
        <v/>
      </c>
      <c r="R1473" s="9" t="str">
        <f>IF(Search!$L$7="","",IF(ISNUMBER(SEARCH("Shield",$AU1473))=TRUE,IF(Search!$L$7="N","N",1),""))</f>
        <v/>
      </c>
      <c r="S1473" s="9" t="str">
        <f>IF(Search!$L$8="","",IF(ISNUMBER(SEARCH("Stick",$AU1473))=TRUE,IF(Search!$L$8="N","N",1),""))</f>
        <v/>
      </c>
      <c r="T1473" s="9" t="str">
        <f>IF(Search!$O$4="","",IF(COUNTA($AW1473)=1,IF(Search!$O$4="N","N",1),""))</f>
        <v/>
      </c>
      <c r="U1473" s="9" t="str">
        <f>IF(Search!$O$5="","",IF($AW1473="","",IF($AW1473&lt;Search!$O$5,"",1)))</f>
        <v/>
      </c>
      <c r="V1473" s="9" t="str">
        <f>IF(Search!$O$6="","",IF($AW1473="","",IF($AW1473&gt;Search!$O$6,"",1)))</f>
        <v/>
      </c>
      <c r="W1473" s="9" t="str">
        <f>IF(Search!$U$4="","",IF($AX1473="","",1))</f>
        <v/>
      </c>
      <c r="X1473" s="9" t="str">
        <f>IF(Search!$U$5="","",IF(ISNUMBER(SEARCH(Search!$U$5,$AX1473))=TRUE,IF(Search!$U$5="N","N",1),""))</f>
        <v/>
      </c>
      <c r="Y1473" s="9" t="str">
        <f>IF(Search!$U$6="","",IF($AY1473&lt;Search!$U$6,"",1))</f>
        <v/>
      </c>
      <c r="Z1473" s="9" t="str">
        <f>IF(Search!$R$4="","",IF(Inventory!$BA1473&lt;Search!$R$4,"",1))</f>
        <v/>
      </c>
      <c r="AA1473" s="9" t="str">
        <f>IF(Search!$R$5="","",IF($BA1473&gt;Search!$R$5,"",1))</f>
        <v/>
      </c>
      <c r="AB1473" s="9" t="str">
        <f>IF(Search!$R$6="","",IF($BB1473&lt;Search!$R$6,"",1))</f>
        <v/>
      </c>
      <c r="AC1473" s="9" t="str">
        <f>IF(Search!$R$7="","",IF($BB1473&lt;Search!$R$7,"",1))</f>
        <v/>
      </c>
      <c r="AD1473" s="45" t="str">
        <f>IF(COUNTIF($A1473:$AC1473,"n")&gt;0,"",IF(SUM($A1473:$AC1473)=COUNTA(Search!$C$4:$C$8,Search!$F$4:$F$8,Search!$I$4:$I$6,Search!$I$8,Search!$L$4:$L$8,Search!$O$4:$O$8,Search!$R$4:$R$7,Search!$U$4:$U$7)-COUNTIF(Search!$C$4:$U$7,"n"),1+LARGE($AD$1:AD1472,1),""))</f>
        <v/>
      </c>
      <c r="AE1473" s="45" t="str">
        <f t="shared" si="69"/>
        <v/>
      </c>
      <c r="AF1473" s="45" t="str">
        <f>IF(AD1473="","",COUNTIF($AE$1:$AE1472,$AE1473)+RANK($AE1473,$AE$2:$AE$10540,1))</f>
        <v/>
      </c>
      <c r="AG1473" s="45" t="str">
        <f t="shared" si="70"/>
        <v/>
      </c>
      <c r="AH1473" s="45" t="str">
        <f>IF($AD1473="","",COUNTIF($AG$1:$AG1472,$AG1473)+RANK($AG1473,$AG$1:$AG$10539,0))</f>
        <v/>
      </c>
      <c r="AI1473" s="10" t="str">
        <f t="shared" si="71"/>
        <v>2009-10 Upper Deck Exclusives #491 Tyler Bozak YG TOR RCP   /100   $</v>
      </c>
      <c r="AJ1473" s="11">
        <v>2009</v>
      </c>
      <c r="AK1473" s="17">
        <v>10</v>
      </c>
      <c r="AL1473" s="12" t="s">
        <v>514</v>
      </c>
      <c r="AM1473" s="10">
        <v>491</v>
      </c>
      <c r="AN1473" s="12" t="s">
        <v>996</v>
      </c>
      <c r="AO1473" s="9" t="s">
        <v>1904</v>
      </c>
      <c r="AP1473" s="9"/>
      <c r="AQ1473" s="9"/>
      <c r="AR1473" s="14" t="s">
        <v>2477</v>
      </c>
      <c r="AS1473" s="9" t="s">
        <v>1944</v>
      </c>
      <c r="AT1473" s="9"/>
      <c r="AU1473" s="9"/>
      <c r="AV1473" s="13"/>
      <c r="AW1473" s="13">
        <v>100</v>
      </c>
      <c r="AX1473" s="9"/>
      <c r="AY1473" s="9"/>
      <c r="AZ1473" s="9"/>
      <c r="BA1473" s="33"/>
      <c r="BB1473" s="33"/>
      <c r="BC1473" s="36"/>
      <c r="BD1473" s="12" t="s">
        <v>1771</v>
      </c>
    </row>
    <row r="1474" spans="1:56" s="12" customFormat="1" x14ac:dyDescent="0.2">
      <c r="A1474" s="9" t="str">
        <f>IF(Search!$C$5="","",IF(COUNTA(Inventory!$AP1474)=1,1,""))</f>
        <v/>
      </c>
      <c r="B1474" s="9" t="str">
        <f>IF(Search!$C$4="","",IF(ISNUMBER(SEARCH(Search!$C$4,$AR1474))=TRUE,1,""))</f>
        <v/>
      </c>
      <c r="C1474" s="9" t="str">
        <f>IF(Search!$C$6="x",IF(COUNTA($AQ1474)=1,1,"N"),IF(COUNTA($AQ1474)=1,"N",""))</f>
        <v/>
      </c>
      <c r="D1474" s="9" t="str">
        <f>IF(Search!$O$8="","",IF(ISNUMBER(SEARCH(Search!$O$8,$BD1474))=TRUE,1,""))</f>
        <v/>
      </c>
      <c r="E1474" s="9" t="str">
        <f>IF(Search!$C$7="","",IF(ISNUMBER(SEARCH(Search!$C$7,$AN1474))=TRUE,1,""))</f>
        <v/>
      </c>
      <c r="F1474" s="9" t="str">
        <f>IF(Search!$C$8="","",IF(ISNUMBER(SEARCH(Search!$C$8,$AO1474))=TRUE,1,""))</f>
        <v/>
      </c>
      <c r="G1474" s="9" t="str">
        <f>IF(Search!$F$4="","",IF(Inventory!$AJ1474&lt;Search!$F$4,"",1))</f>
        <v/>
      </c>
      <c r="H1474" s="9" t="str">
        <f>IF(Search!$F$5="","",IF(Inventory!$AJ1474&gt;Search!$F$5,"",1))</f>
        <v/>
      </c>
      <c r="I1474" s="9" t="str">
        <f>IF(Search!$F$7="","",IF(Search!$F$8="",IF(ISNUMBER(SEARCH(Search!$F$7,$AL1474))=TRUE,1,""),""))</f>
        <v/>
      </c>
      <c r="J1474" s="9" t="str">
        <f>IF($AL1474=Search!$F$8,1,"")</f>
        <v/>
      </c>
      <c r="K1474" s="9" t="str">
        <f>IF(Search!$I$4="","",IF(COUNTA($AS1474)=1,IF(Search!$I$4="N","N",1),""))</f>
        <v/>
      </c>
      <c r="L1474" s="9" t="str">
        <f>IF(Search!$I$5="","",IF($AS1474="RC",1,""))</f>
        <v/>
      </c>
      <c r="M1474" s="9" t="str">
        <f>IF(Search!$I$6="","",IF($AS1474="RCP",1,""))</f>
        <v/>
      </c>
      <c r="N1474" s="9" t="str">
        <f>IF(Search!$I$8="","",IF(COUNTA($AT1474)=1,IF(Search!$I$8="N","N",1),""))</f>
        <v/>
      </c>
      <c r="O1474" s="9" t="str">
        <f>IF(Search!$L$4="","",IF(COUNTA($AU1474)=1,IF(Search!$L$4="N","N",1),""))</f>
        <v/>
      </c>
      <c r="P1474" s="9" t="str">
        <f>IF(Search!$L$5="","",IF(ISNUMBER(SEARCH("Jersey",$AU1474))=TRUE,IF(Search!$L$5="N","N",1),""))</f>
        <v/>
      </c>
      <c r="Q1474" s="9" t="str">
        <f>IF(Search!$L$6="","",IF(ISNUMBER(SEARCH("Patch",$AU1474))=TRUE,IF(Search!$L$6="N","N",1),""))</f>
        <v/>
      </c>
      <c r="R1474" s="9" t="str">
        <f>IF(Search!$L$7="","",IF(ISNUMBER(SEARCH("Shield",$AU1474))=TRUE,IF(Search!$L$7="N","N",1),""))</f>
        <v/>
      </c>
      <c r="S1474" s="9" t="str">
        <f>IF(Search!$L$8="","",IF(ISNUMBER(SEARCH("Stick",$AU1474))=TRUE,IF(Search!$L$8="N","N",1),""))</f>
        <v/>
      </c>
      <c r="T1474" s="9" t="str">
        <f>IF(Search!$O$4="","",IF(COUNTA($AW1474)=1,IF(Search!$O$4="N","N",1),""))</f>
        <v/>
      </c>
      <c r="U1474" s="9" t="str">
        <f>IF(Search!$O$5="","",IF($AW1474="","",IF($AW1474&lt;Search!$O$5,"",1)))</f>
        <v/>
      </c>
      <c r="V1474" s="9" t="str">
        <f>IF(Search!$O$6="","",IF($AW1474="","",IF($AW1474&gt;Search!$O$6,"",1)))</f>
        <v/>
      </c>
      <c r="W1474" s="9" t="str">
        <f>IF(Search!$U$4="","",IF($AX1474="","",1))</f>
        <v/>
      </c>
      <c r="X1474" s="9" t="str">
        <f>IF(Search!$U$5="","",IF(ISNUMBER(SEARCH(Search!$U$5,$AX1474))=TRUE,IF(Search!$U$5="N","N",1),""))</f>
        <v/>
      </c>
      <c r="Y1474" s="9" t="str">
        <f>IF(Search!$U$6="","",IF($AY1474&lt;Search!$U$6,"",1))</f>
        <v/>
      </c>
      <c r="Z1474" s="9" t="str">
        <f>IF(Search!$R$4="","",IF(Inventory!$BA1474&lt;Search!$R$4,"",1))</f>
        <v/>
      </c>
      <c r="AA1474" s="9" t="str">
        <f>IF(Search!$R$5="","",IF($BA1474&gt;Search!$R$5,"",1))</f>
        <v/>
      </c>
      <c r="AB1474" s="9" t="str">
        <f>IF(Search!$R$6="","",IF($BB1474&lt;Search!$R$6,"",1))</f>
        <v/>
      </c>
      <c r="AC1474" s="9" t="str">
        <f>IF(Search!$R$7="","",IF($BB1474&lt;Search!$R$7,"",1))</f>
        <v/>
      </c>
      <c r="AD1474" s="45" t="str">
        <f>IF(COUNTIF($A1474:$AC1474,"n")&gt;0,"",IF(SUM($A1474:$AC1474)=COUNTA(Search!$C$4:$C$8,Search!$F$4:$F$8,Search!$I$4:$I$6,Search!$I$8,Search!$L$4:$L$8,Search!$O$4:$O$8,Search!$R$4:$R$7,Search!$U$4:$U$7)-COUNTIF(Search!$C$4:$U$7,"n"),1+LARGE($AD$1:AD1473,1),""))</f>
        <v/>
      </c>
      <c r="AE1474" s="45" t="str">
        <f t="shared" si="69"/>
        <v/>
      </c>
      <c r="AF1474" s="45" t="str">
        <f>IF(AD1474="","",COUNTIF($AE$1:$AE1473,$AE1474)+RANK($AE1474,$AE$2:$AE$10540,1))</f>
        <v/>
      </c>
      <c r="AG1474" s="45" t="str">
        <f t="shared" si="70"/>
        <v/>
      </c>
      <c r="AH1474" s="45" t="str">
        <f>IF($AD1474="","",COUNTIF($AG$1:$AG1473,$AG1474)+RANK($AG1474,$AG$1:$AG$10539,0))</f>
        <v/>
      </c>
      <c r="AI1474" s="10" t="str">
        <f t="shared" si="71"/>
        <v>2009-10 Upper Deck Face of the Franchise #FF1 Sidney Crosby PIT    /   $</v>
      </c>
      <c r="AJ1474" s="11">
        <v>2009</v>
      </c>
      <c r="AK1474" s="17">
        <v>10</v>
      </c>
      <c r="AL1474" s="12" t="s">
        <v>1011</v>
      </c>
      <c r="AM1474" s="10" t="s">
        <v>1013</v>
      </c>
      <c r="AN1474" s="12" t="s">
        <v>596</v>
      </c>
      <c r="AO1474" s="9" t="s">
        <v>1916</v>
      </c>
      <c r="AP1474" s="9"/>
      <c r="AQ1474" s="9"/>
      <c r="AR1474" s="14"/>
      <c r="AS1474" s="9"/>
      <c r="AT1474" s="9"/>
      <c r="AU1474" s="9"/>
      <c r="AV1474" s="13"/>
      <c r="AW1474" s="13"/>
      <c r="AX1474" s="9"/>
      <c r="AY1474" s="9"/>
      <c r="AZ1474" s="9"/>
      <c r="BA1474" s="33"/>
      <c r="BB1474" s="33"/>
      <c r="BC1474" s="36"/>
      <c r="BD1474" s="12" t="s">
        <v>1771</v>
      </c>
    </row>
    <row r="1475" spans="1:56" s="12" customFormat="1" x14ac:dyDescent="0.2">
      <c r="A1475" s="9" t="str">
        <f>IF(Search!$C$5="","",IF(COUNTA(Inventory!$AP1475)=1,1,""))</f>
        <v/>
      </c>
      <c r="B1475" s="9" t="str">
        <f>IF(Search!$C$4="","",IF(ISNUMBER(SEARCH(Search!$C$4,$AR1475))=TRUE,1,""))</f>
        <v/>
      </c>
      <c r="C1475" s="9" t="str">
        <f>IF(Search!$C$6="x",IF(COUNTA($AQ1475)=1,1,"N"),IF(COUNTA($AQ1475)=1,"N",""))</f>
        <v/>
      </c>
      <c r="D1475" s="9" t="str">
        <f>IF(Search!$O$8="","",IF(ISNUMBER(SEARCH(Search!$O$8,$BD1475))=TRUE,1,""))</f>
        <v/>
      </c>
      <c r="E1475" s="9" t="str">
        <f>IF(Search!$C$7="","",IF(ISNUMBER(SEARCH(Search!$C$7,$AN1475))=TRUE,1,""))</f>
        <v/>
      </c>
      <c r="F1475" s="9" t="str">
        <f>IF(Search!$C$8="","",IF(ISNUMBER(SEARCH(Search!$C$8,$AO1475))=TRUE,1,""))</f>
        <v/>
      </c>
      <c r="G1475" s="9" t="str">
        <f>IF(Search!$F$4="","",IF(Inventory!$AJ1475&lt;Search!$F$4,"",1))</f>
        <v/>
      </c>
      <c r="H1475" s="9" t="str">
        <f>IF(Search!$F$5="","",IF(Inventory!$AJ1475&gt;Search!$F$5,"",1))</f>
        <v/>
      </c>
      <c r="I1475" s="9" t="str">
        <f>IF(Search!$F$7="","",IF(Search!$F$8="",IF(ISNUMBER(SEARCH(Search!$F$7,$AL1475))=TRUE,1,""),""))</f>
        <v/>
      </c>
      <c r="J1475" s="9" t="str">
        <f>IF($AL1475=Search!$F$8,1,"")</f>
        <v/>
      </c>
      <c r="K1475" s="9" t="str">
        <f>IF(Search!$I$4="","",IF(COUNTA($AS1475)=1,IF(Search!$I$4="N","N",1),""))</f>
        <v/>
      </c>
      <c r="L1475" s="9" t="str">
        <f>IF(Search!$I$5="","",IF($AS1475="RC",1,""))</f>
        <v/>
      </c>
      <c r="M1475" s="9" t="str">
        <f>IF(Search!$I$6="","",IF($AS1475="RCP",1,""))</f>
        <v/>
      </c>
      <c r="N1475" s="9" t="str">
        <f>IF(Search!$I$8="","",IF(COUNTA($AT1475)=1,IF(Search!$I$8="N","N",1),""))</f>
        <v/>
      </c>
      <c r="O1475" s="9" t="str">
        <f>IF(Search!$L$4="","",IF(COUNTA($AU1475)=1,IF(Search!$L$4="N","N",1),""))</f>
        <v/>
      </c>
      <c r="P1475" s="9" t="str">
        <f>IF(Search!$L$5="","",IF(ISNUMBER(SEARCH("Jersey",$AU1475))=TRUE,IF(Search!$L$5="N","N",1),""))</f>
        <v/>
      </c>
      <c r="Q1475" s="9" t="str">
        <f>IF(Search!$L$6="","",IF(ISNUMBER(SEARCH("Patch",$AU1475))=TRUE,IF(Search!$L$6="N","N",1),""))</f>
        <v/>
      </c>
      <c r="R1475" s="9" t="str">
        <f>IF(Search!$L$7="","",IF(ISNUMBER(SEARCH("Shield",$AU1475))=TRUE,IF(Search!$L$7="N","N",1),""))</f>
        <v/>
      </c>
      <c r="S1475" s="9" t="str">
        <f>IF(Search!$L$8="","",IF(ISNUMBER(SEARCH("Stick",$AU1475))=TRUE,IF(Search!$L$8="N","N",1),""))</f>
        <v/>
      </c>
      <c r="T1475" s="9" t="str">
        <f>IF(Search!$O$4="","",IF(COUNTA($AW1475)=1,IF(Search!$O$4="N","N",1),""))</f>
        <v/>
      </c>
      <c r="U1475" s="9" t="str">
        <f>IF(Search!$O$5="","",IF($AW1475="","",IF($AW1475&lt;Search!$O$5,"",1)))</f>
        <v/>
      </c>
      <c r="V1475" s="9" t="str">
        <f>IF(Search!$O$6="","",IF($AW1475="","",IF($AW1475&gt;Search!$O$6,"",1)))</f>
        <v/>
      </c>
      <c r="W1475" s="9" t="str">
        <f>IF(Search!$U$4="","",IF($AX1475="","",1))</f>
        <v/>
      </c>
      <c r="X1475" s="9" t="str">
        <f>IF(Search!$U$5="","",IF(ISNUMBER(SEARCH(Search!$U$5,$AX1475))=TRUE,IF(Search!$U$5="N","N",1),""))</f>
        <v/>
      </c>
      <c r="Y1475" s="9" t="str">
        <f>IF(Search!$U$6="","",IF($AY1475&lt;Search!$U$6,"",1))</f>
        <v/>
      </c>
      <c r="Z1475" s="9" t="str">
        <f>IF(Search!$R$4="","",IF(Inventory!$BA1475&lt;Search!$R$4,"",1))</f>
        <v/>
      </c>
      <c r="AA1475" s="9" t="str">
        <f>IF(Search!$R$5="","",IF($BA1475&gt;Search!$R$5,"",1))</f>
        <v/>
      </c>
      <c r="AB1475" s="9" t="str">
        <f>IF(Search!$R$6="","",IF($BB1475&lt;Search!$R$6,"",1))</f>
        <v/>
      </c>
      <c r="AC1475" s="9" t="str">
        <f>IF(Search!$R$7="","",IF($BB1475&lt;Search!$R$7,"",1))</f>
        <v/>
      </c>
      <c r="AD1475" s="45" t="str">
        <f>IF(COUNTIF($A1475:$AC1475,"n")&gt;0,"",IF(SUM($A1475:$AC1475)=COUNTA(Search!$C$4:$C$8,Search!$F$4:$F$8,Search!$I$4:$I$6,Search!$I$8,Search!$L$4:$L$8,Search!$O$4:$O$8,Search!$R$4:$R$7,Search!$U$4:$U$7)-COUNTIF(Search!$C$4:$U$7,"n"),1+LARGE($AD$1:AD1474,1),""))</f>
        <v/>
      </c>
      <c r="AE1475" s="45" t="str">
        <f t="shared" ref="AE1475:AE1538" si="72">IF(AD1475="","",COUNTIF($AN$2:$AN$10540,"&lt;="&amp;AN1475))</f>
        <v/>
      </c>
      <c r="AF1475" s="45" t="str">
        <f>IF(AD1475="","",COUNTIF($AE$1:$AE1474,$AE1475)+RANK($AE1475,$AE$2:$AE$10540,1))</f>
        <v/>
      </c>
      <c r="AG1475" s="45" t="str">
        <f t="shared" ref="AG1475:AG1538" si="73">IF($AD1475="","",COUNTIF($BA$2:$BA$10540,"&lt;="&amp;$BA1475))</f>
        <v/>
      </c>
      <c r="AH1475" s="45" t="str">
        <f>IF($AD1475="","",COUNTIF($AG$1:$AG1474,$AG1475)+RANK($AG1475,$AG$1:$AG$10539,0))</f>
        <v/>
      </c>
      <c r="AI1475" s="10" t="str">
        <f t="shared" si="71"/>
        <v>2009-10 Upper Deck Face of the Franchise #FF13 Joe Thornton     /   $</v>
      </c>
      <c r="AJ1475" s="11">
        <v>2009</v>
      </c>
      <c r="AK1475" s="17">
        <v>10</v>
      </c>
      <c r="AL1475" s="12" t="s">
        <v>1011</v>
      </c>
      <c r="AM1475" s="10" t="s">
        <v>1012</v>
      </c>
      <c r="AN1475" s="12" t="s">
        <v>421</v>
      </c>
      <c r="AO1475" s="9"/>
      <c r="AP1475" s="9"/>
      <c r="AQ1475" s="9"/>
      <c r="AR1475" s="14"/>
      <c r="AS1475" s="9"/>
      <c r="AT1475" s="9"/>
      <c r="AU1475" s="9"/>
      <c r="AV1475" s="13"/>
      <c r="AW1475" s="13"/>
      <c r="AX1475" s="9"/>
      <c r="AY1475" s="9"/>
      <c r="AZ1475" s="9"/>
      <c r="BA1475" s="33"/>
      <c r="BB1475" s="33"/>
      <c r="BC1475" s="36"/>
      <c r="BD1475" s="12" t="s">
        <v>1771</v>
      </c>
    </row>
    <row r="1476" spans="1:56" s="12" customFormat="1" x14ac:dyDescent="0.2">
      <c r="A1476" s="9" t="str">
        <f>IF(Search!$C$5="","",IF(COUNTA(Inventory!$AP1476)=1,1,""))</f>
        <v/>
      </c>
      <c r="B1476" s="9" t="str">
        <f>IF(Search!$C$4="","",IF(ISNUMBER(SEARCH(Search!$C$4,$AR1476))=TRUE,1,""))</f>
        <v/>
      </c>
      <c r="C1476" s="9" t="str">
        <f>IF(Search!$C$6="x",IF(COUNTA($AQ1476)=1,1,"N"),IF(COUNTA($AQ1476)=1,"N",""))</f>
        <v/>
      </c>
      <c r="D1476" s="9" t="str">
        <f>IF(Search!$O$8="","",IF(ISNUMBER(SEARCH(Search!$O$8,$BD1476))=TRUE,1,""))</f>
        <v/>
      </c>
      <c r="E1476" s="9" t="str">
        <f>IF(Search!$C$7="","",IF(ISNUMBER(SEARCH(Search!$C$7,$AN1476))=TRUE,1,""))</f>
        <v/>
      </c>
      <c r="F1476" s="9" t="str">
        <f>IF(Search!$C$8="","",IF(ISNUMBER(SEARCH(Search!$C$8,$AO1476))=TRUE,1,""))</f>
        <v/>
      </c>
      <c r="G1476" s="9" t="str">
        <f>IF(Search!$F$4="","",IF(Inventory!$AJ1476&lt;Search!$F$4,"",1))</f>
        <v/>
      </c>
      <c r="H1476" s="9" t="str">
        <f>IF(Search!$F$5="","",IF(Inventory!$AJ1476&gt;Search!$F$5,"",1))</f>
        <v/>
      </c>
      <c r="I1476" s="9" t="str">
        <f>IF(Search!$F$7="","",IF(Search!$F$8="",IF(ISNUMBER(SEARCH(Search!$F$7,$AL1476))=TRUE,1,""),""))</f>
        <v/>
      </c>
      <c r="J1476" s="9" t="str">
        <f>IF($AL1476=Search!$F$8,1,"")</f>
        <v/>
      </c>
      <c r="K1476" s="9" t="str">
        <f>IF(Search!$I$4="","",IF(COUNTA($AS1476)=1,IF(Search!$I$4="N","N",1),""))</f>
        <v/>
      </c>
      <c r="L1476" s="9" t="str">
        <f>IF(Search!$I$5="","",IF($AS1476="RC",1,""))</f>
        <v/>
      </c>
      <c r="M1476" s="9" t="str">
        <f>IF(Search!$I$6="","",IF($AS1476="RCP",1,""))</f>
        <v/>
      </c>
      <c r="N1476" s="9" t="str">
        <f>IF(Search!$I$8="","",IF(COUNTA($AT1476)=1,IF(Search!$I$8="N","N",1),""))</f>
        <v/>
      </c>
      <c r="O1476" s="9" t="str">
        <f>IF(Search!$L$4="","",IF(COUNTA($AU1476)=1,IF(Search!$L$4="N","N",1),""))</f>
        <v/>
      </c>
      <c r="P1476" s="9" t="str">
        <f>IF(Search!$L$5="","",IF(ISNUMBER(SEARCH("Jersey",$AU1476))=TRUE,IF(Search!$L$5="N","N",1),""))</f>
        <v/>
      </c>
      <c r="Q1476" s="9" t="str">
        <f>IF(Search!$L$6="","",IF(ISNUMBER(SEARCH("Patch",$AU1476))=TRUE,IF(Search!$L$6="N","N",1),""))</f>
        <v/>
      </c>
      <c r="R1476" s="9" t="str">
        <f>IF(Search!$L$7="","",IF(ISNUMBER(SEARCH("Shield",$AU1476))=TRUE,IF(Search!$L$7="N","N",1),""))</f>
        <v/>
      </c>
      <c r="S1476" s="9" t="str">
        <f>IF(Search!$L$8="","",IF(ISNUMBER(SEARCH("Stick",$AU1476))=TRUE,IF(Search!$L$8="N","N",1),""))</f>
        <v/>
      </c>
      <c r="T1476" s="9" t="str">
        <f>IF(Search!$O$4="","",IF(COUNTA($AW1476)=1,IF(Search!$O$4="N","N",1),""))</f>
        <v/>
      </c>
      <c r="U1476" s="9" t="str">
        <f>IF(Search!$O$5="","",IF($AW1476="","",IF($AW1476&lt;Search!$O$5,"",1)))</f>
        <v/>
      </c>
      <c r="V1476" s="9" t="str">
        <f>IF(Search!$O$6="","",IF($AW1476="","",IF($AW1476&gt;Search!$O$6,"",1)))</f>
        <v/>
      </c>
      <c r="W1476" s="9" t="str">
        <f>IF(Search!$U$4="","",IF($AX1476="","",1))</f>
        <v/>
      </c>
      <c r="X1476" s="9" t="str">
        <f>IF(Search!$U$5="","",IF(ISNUMBER(SEARCH(Search!$U$5,$AX1476))=TRUE,IF(Search!$U$5="N","N",1),""))</f>
        <v/>
      </c>
      <c r="Y1476" s="9" t="str">
        <f>IF(Search!$U$6="","",IF($AY1476&lt;Search!$U$6,"",1))</f>
        <v/>
      </c>
      <c r="Z1476" s="9" t="str">
        <f>IF(Search!$R$4="","",IF(Inventory!$BA1476&lt;Search!$R$4,"",1))</f>
        <v/>
      </c>
      <c r="AA1476" s="9" t="str">
        <f>IF(Search!$R$5="","",IF($BA1476&gt;Search!$R$5,"",1))</f>
        <v/>
      </c>
      <c r="AB1476" s="9" t="str">
        <f>IF(Search!$R$6="","",IF($BB1476&lt;Search!$R$6,"",1))</f>
        <v/>
      </c>
      <c r="AC1476" s="9" t="str">
        <f>IF(Search!$R$7="","",IF($BB1476&lt;Search!$R$7,"",1))</f>
        <v/>
      </c>
      <c r="AD1476" s="45" t="str">
        <f>IF(COUNTIF($A1476:$AC1476,"n")&gt;0,"",IF(SUM($A1476:$AC1476)=COUNTA(Search!$C$4:$C$8,Search!$F$4:$F$8,Search!$I$4:$I$6,Search!$I$8,Search!$L$4:$L$8,Search!$O$4:$O$8,Search!$R$4:$R$7,Search!$U$4:$U$7)-COUNTIF(Search!$C$4:$U$7,"n"),1+LARGE($AD$1:AD1475,1),""))</f>
        <v/>
      </c>
      <c r="AE1476" s="45" t="str">
        <f t="shared" si="72"/>
        <v/>
      </c>
      <c r="AF1476" s="45" t="str">
        <f>IF(AD1476="","",COUNTIF($AE$1:$AE1475,$AE1476)+RANK($AE1476,$AE$2:$AE$10540,1))</f>
        <v/>
      </c>
      <c r="AG1476" s="45" t="str">
        <f t="shared" si="73"/>
        <v/>
      </c>
      <c r="AH1476" s="45" t="str">
        <f>IF($AD1476="","",COUNTIF($AG$1:$AG1475,$AG1476)+RANK($AG1476,$AG$1:$AG$10539,0))</f>
        <v/>
      </c>
      <c r="AI1476" s="10" t="str">
        <f t="shared" si="71"/>
        <v>2009-10 Upper Deck Face of the Franchise #FF8 Jarome Iginla CGY    /   $</v>
      </c>
      <c r="AJ1476" s="11">
        <v>2009</v>
      </c>
      <c r="AK1476" s="17">
        <v>10</v>
      </c>
      <c r="AL1476" s="12" t="s">
        <v>1011</v>
      </c>
      <c r="AM1476" s="10" t="s">
        <v>1014</v>
      </c>
      <c r="AN1476" s="12" t="s">
        <v>275</v>
      </c>
      <c r="AO1476" s="9" t="s">
        <v>1910</v>
      </c>
      <c r="AP1476" s="9"/>
      <c r="AQ1476" s="9"/>
      <c r="AR1476" s="14"/>
      <c r="AS1476" s="9"/>
      <c r="AT1476" s="9"/>
      <c r="AU1476" s="9"/>
      <c r="AV1476" s="13"/>
      <c r="AW1476" s="13"/>
      <c r="AX1476" s="9"/>
      <c r="AY1476" s="9"/>
      <c r="AZ1476" s="9"/>
      <c r="BA1476" s="33"/>
      <c r="BB1476" s="33"/>
      <c r="BC1476" s="36"/>
      <c r="BD1476" s="12" t="s">
        <v>1771</v>
      </c>
    </row>
    <row r="1477" spans="1:56" s="12" customFormat="1" x14ac:dyDescent="0.2">
      <c r="A1477" s="9" t="str">
        <f>IF(Search!$C$5="","",IF(COUNTA(Inventory!$AP1477)=1,1,""))</f>
        <v/>
      </c>
      <c r="B1477" s="9" t="str">
        <f>IF(Search!$C$4="","",IF(ISNUMBER(SEARCH(Search!$C$4,$AR1477))=TRUE,1,""))</f>
        <v/>
      </c>
      <c r="C1477" s="9" t="str">
        <f>IF(Search!$C$6="x",IF(COUNTA($AQ1477)=1,1,"N"),IF(COUNTA($AQ1477)=1,"N",""))</f>
        <v/>
      </c>
      <c r="D1477" s="9" t="str">
        <f>IF(Search!$O$8="","",IF(ISNUMBER(SEARCH(Search!$O$8,$BD1477))=TRUE,1,""))</f>
        <v/>
      </c>
      <c r="E1477" s="9" t="str">
        <f>IF(Search!$C$7="","",IF(ISNUMBER(SEARCH(Search!$C$7,$AN1477))=TRUE,1,""))</f>
        <v/>
      </c>
      <c r="F1477" s="9" t="str">
        <f>IF(Search!$C$8="","",IF(ISNUMBER(SEARCH(Search!$C$8,$AO1477))=TRUE,1,""))</f>
        <v/>
      </c>
      <c r="G1477" s="9" t="str">
        <f>IF(Search!$F$4="","",IF(Inventory!$AJ1477&lt;Search!$F$4,"",1))</f>
        <v/>
      </c>
      <c r="H1477" s="9" t="str">
        <f>IF(Search!$F$5="","",IF(Inventory!$AJ1477&gt;Search!$F$5,"",1))</f>
        <v/>
      </c>
      <c r="I1477" s="9" t="str">
        <f>IF(Search!$F$7="","",IF(Search!$F$8="",IF(ISNUMBER(SEARCH(Search!$F$7,$AL1477))=TRUE,1,""),""))</f>
        <v/>
      </c>
      <c r="J1477" s="9" t="str">
        <f>IF($AL1477=Search!$F$8,1,"")</f>
        <v/>
      </c>
      <c r="K1477" s="9" t="str">
        <f>IF(Search!$I$4="","",IF(COUNTA($AS1477)=1,IF(Search!$I$4="N","N",1),""))</f>
        <v/>
      </c>
      <c r="L1477" s="9" t="str">
        <f>IF(Search!$I$5="","",IF($AS1477="RC",1,""))</f>
        <v/>
      </c>
      <c r="M1477" s="9" t="str">
        <f>IF(Search!$I$6="","",IF($AS1477="RCP",1,""))</f>
        <v/>
      </c>
      <c r="N1477" s="9" t="str">
        <f>IF(Search!$I$8="","",IF(COUNTA($AT1477)=1,IF(Search!$I$8="N","N",1),""))</f>
        <v/>
      </c>
      <c r="O1477" s="9" t="str">
        <f>IF(Search!$L$4="","",IF(COUNTA($AU1477)=1,IF(Search!$L$4="N","N",1),""))</f>
        <v/>
      </c>
      <c r="P1477" s="9" t="str">
        <f>IF(Search!$L$5="","",IF(ISNUMBER(SEARCH("Jersey",$AU1477))=TRUE,IF(Search!$L$5="N","N",1),""))</f>
        <v/>
      </c>
      <c r="Q1477" s="9" t="str">
        <f>IF(Search!$L$6="","",IF(ISNUMBER(SEARCH("Patch",$AU1477))=TRUE,IF(Search!$L$6="N","N",1),""))</f>
        <v/>
      </c>
      <c r="R1477" s="9" t="str">
        <f>IF(Search!$L$7="","",IF(ISNUMBER(SEARCH("Shield",$AU1477))=TRUE,IF(Search!$L$7="N","N",1),""))</f>
        <v/>
      </c>
      <c r="S1477" s="9" t="str">
        <f>IF(Search!$L$8="","",IF(ISNUMBER(SEARCH("Stick",$AU1477))=TRUE,IF(Search!$L$8="N","N",1),""))</f>
        <v/>
      </c>
      <c r="T1477" s="9" t="str">
        <f>IF(Search!$O$4="","",IF(COUNTA($AW1477)=1,IF(Search!$O$4="N","N",1),""))</f>
        <v/>
      </c>
      <c r="U1477" s="9" t="str">
        <f>IF(Search!$O$5="","",IF($AW1477="","",IF($AW1477&lt;Search!$O$5,"",1)))</f>
        <v/>
      </c>
      <c r="V1477" s="9" t="str">
        <f>IF(Search!$O$6="","",IF($AW1477="","",IF($AW1477&gt;Search!$O$6,"",1)))</f>
        <v/>
      </c>
      <c r="W1477" s="9" t="str">
        <f>IF(Search!$U$4="","",IF($AX1477="","",1))</f>
        <v/>
      </c>
      <c r="X1477" s="9" t="str">
        <f>IF(Search!$U$5="","",IF(ISNUMBER(SEARCH(Search!$U$5,$AX1477))=TRUE,IF(Search!$U$5="N","N",1),""))</f>
        <v/>
      </c>
      <c r="Y1477" s="9" t="str">
        <f>IF(Search!$U$6="","",IF($AY1477&lt;Search!$U$6,"",1))</f>
        <v/>
      </c>
      <c r="Z1477" s="9" t="str">
        <f>IF(Search!$R$4="","",IF(Inventory!$BA1477&lt;Search!$R$4,"",1))</f>
        <v/>
      </c>
      <c r="AA1477" s="9" t="str">
        <f>IF(Search!$R$5="","",IF($BA1477&gt;Search!$R$5,"",1))</f>
        <v/>
      </c>
      <c r="AB1477" s="9" t="str">
        <f>IF(Search!$R$6="","",IF($BB1477&lt;Search!$R$6,"",1))</f>
        <v/>
      </c>
      <c r="AC1477" s="9" t="str">
        <f>IF(Search!$R$7="","",IF($BB1477&lt;Search!$R$7,"",1))</f>
        <v/>
      </c>
      <c r="AD1477" s="45" t="str">
        <f>IF(COUNTIF($A1477:$AC1477,"n")&gt;0,"",IF(SUM($A1477:$AC1477)=COUNTA(Search!$C$4:$C$8,Search!$F$4:$F$8,Search!$I$4:$I$6,Search!$I$8,Search!$L$4:$L$8,Search!$O$4:$O$8,Search!$R$4:$R$7,Search!$U$4:$U$7)-COUNTIF(Search!$C$4:$U$7,"n"),1+LARGE($AD$1:AD1476,1),""))</f>
        <v/>
      </c>
      <c r="AE1477" s="45" t="str">
        <f t="shared" si="72"/>
        <v/>
      </c>
      <c r="AF1477" s="45" t="str">
        <f>IF(AD1477="","",COUNTIF($AE$1:$AE1476,$AE1477)+RANK($AE1477,$AE$2:$AE$10540,1))</f>
        <v/>
      </c>
      <c r="AG1477" s="45" t="str">
        <f t="shared" si="73"/>
        <v/>
      </c>
      <c r="AH1477" s="45" t="str">
        <f>IF($AD1477="","",COUNTIF($AG$1:$AG1476,$AG1477)+RANK($AG1477,$AG$1:$AG$10539,0))</f>
        <v/>
      </c>
      <c r="AI1477" s="10" t="str">
        <f t="shared" si="71"/>
        <v>2009-10 Upper Deck Game Jerseys #GJ2BA Josh Bailey    Jersey /   $</v>
      </c>
      <c r="AJ1477" s="11">
        <v>2009</v>
      </c>
      <c r="AK1477" s="17">
        <v>10</v>
      </c>
      <c r="AL1477" s="12" t="s">
        <v>1015</v>
      </c>
      <c r="AM1477" s="10" t="s">
        <v>1016</v>
      </c>
      <c r="AN1477" s="12" t="s">
        <v>1017</v>
      </c>
      <c r="AO1477" s="9"/>
      <c r="AP1477" s="9"/>
      <c r="AQ1477" s="9"/>
      <c r="AR1477" s="14" t="s">
        <v>2126</v>
      </c>
      <c r="AS1477" s="9"/>
      <c r="AT1477" s="9"/>
      <c r="AU1477" s="9" t="s">
        <v>18</v>
      </c>
      <c r="AV1477" s="13"/>
      <c r="AW1477" s="13"/>
      <c r="AX1477" s="9"/>
      <c r="AY1477" s="9"/>
      <c r="AZ1477" s="9"/>
      <c r="BA1477" s="33"/>
      <c r="BB1477" s="33"/>
      <c r="BC1477" s="36"/>
      <c r="BD1477" s="12" t="s">
        <v>1771</v>
      </c>
    </row>
    <row r="1478" spans="1:56" s="12" customFormat="1" x14ac:dyDescent="0.2">
      <c r="A1478" s="9" t="str">
        <f>IF(Search!$C$5="","",IF(COUNTA(Inventory!$AP1478)=1,1,""))</f>
        <v/>
      </c>
      <c r="B1478" s="9" t="str">
        <f>IF(Search!$C$4="","",IF(ISNUMBER(SEARCH(Search!$C$4,$AR1478))=TRUE,1,""))</f>
        <v/>
      </c>
      <c r="C1478" s="9" t="str">
        <f>IF(Search!$C$6="x",IF(COUNTA($AQ1478)=1,1,"N"),IF(COUNTA($AQ1478)=1,"N",""))</f>
        <v/>
      </c>
      <c r="D1478" s="9" t="str">
        <f>IF(Search!$O$8="","",IF(ISNUMBER(SEARCH(Search!$O$8,$BD1478))=TRUE,1,""))</f>
        <v/>
      </c>
      <c r="E1478" s="9" t="str">
        <f>IF(Search!$C$7="","",IF(ISNUMBER(SEARCH(Search!$C$7,$AN1478))=TRUE,1,""))</f>
        <v/>
      </c>
      <c r="F1478" s="9" t="str">
        <f>IF(Search!$C$8="","",IF(ISNUMBER(SEARCH(Search!$C$8,$AO1478))=TRUE,1,""))</f>
        <v/>
      </c>
      <c r="G1478" s="9" t="str">
        <f>IF(Search!$F$4="","",IF(Inventory!$AJ1478&lt;Search!$F$4,"",1))</f>
        <v/>
      </c>
      <c r="H1478" s="9" t="str">
        <f>IF(Search!$F$5="","",IF(Inventory!$AJ1478&gt;Search!$F$5,"",1))</f>
        <v/>
      </c>
      <c r="I1478" s="9" t="str">
        <f>IF(Search!$F$7="","",IF(Search!$F$8="",IF(ISNUMBER(SEARCH(Search!$F$7,$AL1478))=TRUE,1,""),""))</f>
        <v/>
      </c>
      <c r="J1478" s="9" t="str">
        <f>IF($AL1478=Search!$F$8,1,"")</f>
        <v/>
      </c>
      <c r="K1478" s="9" t="str">
        <f>IF(Search!$I$4="","",IF(COUNTA($AS1478)=1,IF(Search!$I$4="N","N",1),""))</f>
        <v/>
      </c>
      <c r="L1478" s="9" t="str">
        <f>IF(Search!$I$5="","",IF($AS1478="RC",1,""))</f>
        <v/>
      </c>
      <c r="M1478" s="9" t="str">
        <f>IF(Search!$I$6="","",IF($AS1478="RCP",1,""))</f>
        <v/>
      </c>
      <c r="N1478" s="9" t="str">
        <f>IF(Search!$I$8="","",IF(COUNTA($AT1478)=1,IF(Search!$I$8="N","N",1),""))</f>
        <v/>
      </c>
      <c r="O1478" s="9" t="str">
        <f>IF(Search!$L$4="","",IF(COUNTA($AU1478)=1,IF(Search!$L$4="N","N",1),""))</f>
        <v/>
      </c>
      <c r="P1478" s="9" t="str">
        <f>IF(Search!$L$5="","",IF(ISNUMBER(SEARCH("Jersey",$AU1478))=TRUE,IF(Search!$L$5="N","N",1),""))</f>
        <v/>
      </c>
      <c r="Q1478" s="9" t="str">
        <f>IF(Search!$L$6="","",IF(ISNUMBER(SEARCH("Patch",$AU1478))=TRUE,IF(Search!$L$6="N","N",1),""))</f>
        <v/>
      </c>
      <c r="R1478" s="9" t="str">
        <f>IF(Search!$L$7="","",IF(ISNUMBER(SEARCH("Shield",$AU1478))=TRUE,IF(Search!$L$7="N","N",1),""))</f>
        <v/>
      </c>
      <c r="S1478" s="9" t="str">
        <f>IF(Search!$L$8="","",IF(ISNUMBER(SEARCH("Stick",$AU1478))=TRUE,IF(Search!$L$8="N","N",1),""))</f>
        <v/>
      </c>
      <c r="T1478" s="9" t="str">
        <f>IF(Search!$O$4="","",IF(COUNTA($AW1478)=1,IF(Search!$O$4="N","N",1),""))</f>
        <v/>
      </c>
      <c r="U1478" s="9" t="str">
        <f>IF(Search!$O$5="","",IF($AW1478="","",IF($AW1478&lt;Search!$O$5,"",1)))</f>
        <v/>
      </c>
      <c r="V1478" s="9" t="str">
        <f>IF(Search!$O$6="","",IF($AW1478="","",IF($AW1478&gt;Search!$O$6,"",1)))</f>
        <v/>
      </c>
      <c r="W1478" s="9" t="str">
        <f>IF(Search!$U$4="","",IF($AX1478="","",1))</f>
        <v/>
      </c>
      <c r="X1478" s="9" t="str">
        <f>IF(Search!$U$5="","",IF(ISNUMBER(SEARCH(Search!$U$5,$AX1478))=TRUE,IF(Search!$U$5="N","N",1),""))</f>
        <v/>
      </c>
      <c r="Y1478" s="9" t="str">
        <f>IF(Search!$U$6="","",IF($AY1478&lt;Search!$U$6,"",1))</f>
        <v/>
      </c>
      <c r="Z1478" s="9" t="str">
        <f>IF(Search!$R$4="","",IF(Inventory!$BA1478&lt;Search!$R$4,"",1))</f>
        <v/>
      </c>
      <c r="AA1478" s="9" t="str">
        <f>IF(Search!$R$5="","",IF($BA1478&gt;Search!$R$5,"",1))</f>
        <v/>
      </c>
      <c r="AB1478" s="9" t="str">
        <f>IF(Search!$R$6="","",IF($BB1478&lt;Search!$R$6,"",1))</f>
        <v/>
      </c>
      <c r="AC1478" s="9" t="str">
        <f>IF(Search!$R$7="","",IF($BB1478&lt;Search!$R$7,"",1))</f>
        <v/>
      </c>
      <c r="AD1478" s="45" t="str">
        <f>IF(COUNTIF($A1478:$AC1478,"n")&gt;0,"",IF(SUM($A1478:$AC1478)=COUNTA(Search!$C$4:$C$8,Search!$F$4:$F$8,Search!$I$4:$I$6,Search!$I$8,Search!$L$4:$L$8,Search!$O$4:$O$8,Search!$R$4:$R$7,Search!$U$4:$U$7)-COUNTIF(Search!$C$4:$U$7,"n"),1+LARGE($AD$1:AD1477,1),""))</f>
        <v/>
      </c>
      <c r="AE1478" s="45" t="str">
        <f t="shared" si="72"/>
        <v/>
      </c>
      <c r="AF1478" s="45" t="str">
        <f>IF(AD1478="","",COUNTIF($AE$1:$AE1477,$AE1478)+RANK($AE1478,$AE$2:$AE$10540,1))</f>
        <v/>
      </c>
      <c r="AG1478" s="45" t="str">
        <f t="shared" si="73"/>
        <v/>
      </c>
      <c r="AH1478" s="45" t="str">
        <f>IF($AD1478="","",COUNTIF($AG$1:$AG1477,$AG1478)+RANK($AG1478,$AG$1:$AG$10539,0))</f>
        <v/>
      </c>
      <c r="AI1478" s="10" t="str">
        <f t="shared" ref="AI1478:AI1541" si="74">CONCATENATE(AJ1478,"-",AK1478," ",AL1478," #",AM1478," ",AN1478," ",AO1478," ",AS1478," ",AT1478," ",AU1478," ",AV1478,"/",AW1478," ",AX1478," ",AY1478,AZ1478," $",BA1478)</f>
        <v>2009-10 Upper Deck Game Jerseys #GJ2LM Lanny McDonald    Jersey /   $</v>
      </c>
      <c r="AJ1478" s="11">
        <v>2009</v>
      </c>
      <c r="AK1478" s="17">
        <v>10</v>
      </c>
      <c r="AL1478" s="12" t="s">
        <v>1015</v>
      </c>
      <c r="AM1478" s="10" t="s">
        <v>1018</v>
      </c>
      <c r="AN1478" s="12" t="s">
        <v>83</v>
      </c>
      <c r="AO1478" s="9"/>
      <c r="AP1478" s="9"/>
      <c r="AQ1478" s="9"/>
      <c r="AR1478" s="14" t="s">
        <v>2126</v>
      </c>
      <c r="AS1478" s="9"/>
      <c r="AT1478" s="9"/>
      <c r="AU1478" s="9" t="s">
        <v>18</v>
      </c>
      <c r="AV1478" s="13"/>
      <c r="AW1478" s="13"/>
      <c r="AX1478" s="9"/>
      <c r="AY1478" s="9"/>
      <c r="AZ1478" s="9"/>
      <c r="BA1478" s="33"/>
      <c r="BB1478" s="33"/>
      <c r="BC1478" s="36"/>
      <c r="BD1478" s="12" t="s">
        <v>1771</v>
      </c>
    </row>
    <row r="1479" spans="1:56" s="12" customFormat="1" x14ac:dyDescent="0.2">
      <c r="A1479" s="9" t="str">
        <f>IF(Search!$C$5="","",IF(COUNTA(Inventory!$AP1479)=1,1,""))</f>
        <v/>
      </c>
      <c r="B1479" s="9" t="str">
        <f>IF(Search!$C$4="","",IF(ISNUMBER(SEARCH(Search!$C$4,$AR1479))=TRUE,1,""))</f>
        <v/>
      </c>
      <c r="C1479" s="9" t="str">
        <f>IF(Search!$C$6="x",IF(COUNTA($AQ1479)=1,1,"N"),IF(COUNTA($AQ1479)=1,"N",""))</f>
        <v/>
      </c>
      <c r="D1479" s="9" t="str">
        <f>IF(Search!$O$8="","",IF(ISNUMBER(SEARCH(Search!$O$8,$BD1479))=TRUE,1,""))</f>
        <v/>
      </c>
      <c r="E1479" s="9" t="str">
        <f>IF(Search!$C$7="","",IF(ISNUMBER(SEARCH(Search!$C$7,$AN1479))=TRUE,1,""))</f>
        <v/>
      </c>
      <c r="F1479" s="9" t="str">
        <f>IF(Search!$C$8="","",IF(ISNUMBER(SEARCH(Search!$C$8,$AO1479))=TRUE,1,""))</f>
        <v/>
      </c>
      <c r="G1479" s="9" t="str">
        <f>IF(Search!$F$4="","",IF(Inventory!$AJ1479&lt;Search!$F$4,"",1))</f>
        <v/>
      </c>
      <c r="H1479" s="9" t="str">
        <f>IF(Search!$F$5="","",IF(Inventory!$AJ1479&gt;Search!$F$5,"",1))</f>
        <v/>
      </c>
      <c r="I1479" s="9" t="str">
        <f>IF(Search!$F$7="","",IF(Search!$F$8="",IF(ISNUMBER(SEARCH(Search!$F$7,$AL1479))=TRUE,1,""),""))</f>
        <v/>
      </c>
      <c r="J1479" s="9" t="str">
        <f>IF($AL1479=Search!$F$8,1,"")</f>
        <v/>
      </c>
      <c r="K1479" s="9" t="str">
        <f>IF(Search!$I$4="","",IF(COUNTA($AS1479)=1,IF(Search!$I$4="N","N",1),""))</f>
        <v/>
      </c>
      <c r="L1479" s="9" t="str">
        <f>IF(Search!$I$5="","",IF($AS1479="RC",1,""))</f>
        <v/>
      </c>
      <c r="M1479" s="9" t="str">
        <f>IF(Search!$I$6="","",IF($AS1479="RCP",1,""))</f>
        <v/>
      </c>
      <c r="N1479" s="9" t="str">
        <f>IF(Search!$I$8="","",IF(COUNTA($AT1479)=1,IF(Search!$I$8="N","N",1),""))</f>
        <v/>
      </c>
      <c r="O1479" s="9" t="str">
        <f>IF(Search!$L$4="","",IF(COUNTA($AU1479)=1,IF(Search!$L$4="N","N",1),""))</f>
        <v/>
      </c>
      <c r="P1479" s="9" t="str">
        <f>IF(Search!$L$5="","",IF(ISNUMBER(SEARCH("Jersey",$AU1479))=TRUE,IF(Search!$L$5="N","N",1),""))</f>
        <v/>
      </c>
      <c r="Q1479" s="9" t="str">
        <f>IF(Search!$L$6="","",IF(ISNUMBER(SEARCH("Patch",$AU1479))=TRUE,IF(Search!$L$6="N","N",1),""))</f>
        <v/>
      </c>
      <c r="R1479" s="9" t="str">
        <f>IF(Search!$L$7="","",IF(ISNUMBER(SEARCH("Shield",$AU1479))=TRUE,IF(Search!$L$7="N","N",1),""))</f>
        <v/>
      </c>
      <c r="S1479" s="9" t="str">
        <f>IF(Search!$L$8="","",IF(ISNUMBER(SEARCH("Stick",$AU1479))=TRUE,IF(Search!$L$8="N","N",1),""))</f>
        <v/>
      </c>
      <c r="T1479" s="9" t="str">
        <f>IF(Search!$O$4="","",IF(COUNTA($AW1479)=1,IF(Search!$O$4="N","N",1),""))</f>
        <v/>
      </c>
      <c r="U1479" s="9" t="str">
        <f>IF(Search!$O$5="","",IF($AW1479="","",IF($AW1479&lt;Search!$O$5,"",1)))</f>
        <v/>
      </c>
      <c r="V1479" s="9" t="str">
        <f>IF(Search!$O$6="","",IF($AW1479="","",IF($AW1479&gt;Search!$O$6,"",1)))</f>
        <v/>
      </c>
      <c r="W1479" s="9" t="str">
        <f>IF(Search!$U$4="","",IF($AX1479="","",1))</f>
        <v/>
      </c>
      <c r="X1479" s="9" t="str">
        <f>IF(Search!$U$5="","",IF(ISNUMBER(SEARCH(Search!$U$5,$AX1479))=TRUE,IF(Search!$U$5="N","N",1),""))</f>
        <v/>
      </c>
      <c r="Y1479" s="9" t="str">
        <f>IF(Search!$U$6="","",IF($AY1479&lt;Search!$U$6,"",1))</f>
        <v/>
      </c>
      <c r="Z1479" s="9" t="str">
        <f>IF(Search!$R$4="","",IF(Inventory!$BA1479&lt;Search!$R$4,"",1))</f>
        <v/>
      </c>
      <c r="AA1479" s="9" t="str">
        <f>IF(Search!$R$5="","",IF($BA1479&gt;Search!$R$5,"",1))</f>
        <v/>
      </c>
      <c r="AB1479" s="9" t="str">
        <f>IF(Search!$R$6="","",IF($BB1479&lt;Search!$R$6,"",1))</f>
        <v/>
      </c>
      <c r="AC1479" s="9" t="str">
        <f>IF(Search!$R$7="","",IF($BB1479&lt;Search!$R$7,"",1))</f>
        <v/>
      </c>
      <c r="AD1479" s="45" t="str">
        <f>IF(COUNTIF($A1479:$AC1479,"n")&gt;0,"",IF(SUM($A1479:$AC1479)=COUNTA(Search!$C$4:$C$8,Search!$F$4:$F$8,Search!$I$4:$I$6,Search!$I$8,Search!$L$4:$L$8,Search!$O$4:$O$8,Search!$R$4:$R$7,Search!$U$4:$U$7)-COUNTIF(Search!$C$4:$U$7,"n"),1+LARGE($AD$1:AD1478,1),""))</f>
        <v/>
      </c>
      <c r="AE1479" s="45" t="str">
        <f t="shared" si="72"/>
        <v/>
      </c>
      <c r="AF1479" s="45" t="str">
        <f>IF(AD1479="","",COUNTIF($AE$1:$AE1478,$AE1479)+RANK($AE1479,$AE$2:$AE$10540,1))</f>
        <v/>
      </c>
      <c r="AG1479" s="45" t="str">
        <f t="shared" si="73"/>
        <v/>
      </c>
      <c r="AH1479" s="45" t="str">
        <f>IF($AD1479="","",COUNTIF($AG$1:$AG1478,$AG1479)+RANK($AG1479,$AG$1:$AG$10539,0))</f>
        <v/>
      </c>
      <c r="AI1479" s="10" t="str">
        <f t="shared" si="74"/>
        <v>2009-10 Upper Deck Game Jerseys #GJES Eric Staal    Jersey /   $</v>
      </c>
      <c r="AJ1479" s="11">
        <v>2009</v>
      </c>
      <c r="AK1479" s="17">
        <v>10</v>
      </c>
      <c r="AL1479" s="12" t="s">
        <v>1015</v>
      </c>
      <c r="AM1479" s="10" t="s">
        <v>1019</v>
      </c>
      <c r="AN1479" s="12" t="s">
        <v>533</v>
      </c>
      <c r="AO1479" s="9"/>
      <c r="AP1479" s="9"/>
      <c r="AQ1479" s="9"/>
      <c r="AR1479" s="14" t="s">
        <v>2126</v>
      </c>
      <c r="AS1479" s="9"/>
      <c r="AT1479" s="9"/>
      <c r="AU1479" s="9" t="s">
        <v>18</v>
      </c>
      <c r="AV1479" s="13"/>
      <c r="AW1479" s="13"/>
      <c r="AX1479" s="9"/>
      <c r="AY1479" s="9"/>
      <c r="AZ1479" s="9"/>
      <c r="BA1479" s="33"/>
      <c r="BB1479" s="33"/>
      <c r="BC1479" s="36"/>
      <c r="BD1479" s="12" t="s">
        <v>1771</v>
      </c>
    </row>
    <row r="1480" spans="1:56" s="12" customFormat="1" x14ac:dyDescent="0.2">
      <c r="A1480" s="9" t="str">
        <f>IF(Search!$C$5="","",IF(COUNTA(Inventory!$AP1480)=1,1,""))</f>
        <v/>
      </c>
      <c r="B1480" s="9" t="str">
        <f>IF(Search!$C$4="","",IF(ISNUMBER(SEARCH(Search!$C$4,$AR1480))=TRUE,1,""))</f>
        <v/>
      </c>
      <c r="C1480" s="9" t="str">
        <f>IF(Search!$C$6="x",IF(COUNTA($AQ1480)=1,1,"N"),IF(COUNTA($AQ1480)=1,"N",""))</f>
        <v/>
      </c>
      <c r="D1480" s="9" t="str">
        <f>IF(Search!$O$8="","",IF(ISNUMBER(SEARCH(Search!$O$8,$BD1480))=TRUE,1,""))</f>
        <v/>
      </c>
      <c r="E1480" s="9" t="str">
        <f>IF(Search!$C$7="","",IF(ISNUMBER(SEARCH(Search!$C$7,$AN1480))=TRUE,1,""))</f>
        <v/>
      </c>
      <c r="F1480" s="9" t="str">
        <f>IF(Search!$C$8="","",IF(ISNUMBER(SEARCH(Search!$C$8,$AO1480))=TRUE,1,""))</f>
        <v/>
      </c>
      <c r="G1480" s="9" t="str">
        <f>IF(Search!$F$4="","",IF(Inventory!$AJ1480&lt;Search!$F$4,"",1))</f>
        <v/>
      </c>
      <c r="H1480" s="9" t="str">
        <f>IF(Search!$F$5="","",IF(Inventory!$AJ1480&gt;Search!$F$5,"",1))</f>
        <v/>
      </c>
      <c r="I1480" s="9" t="str">
        <f>IF(Search!$F$7="","",IF(Search!$F$8="",IF(ISNUMBER(SEARCH(Search!$F$7,$AL1480))=TRUE,1,""),""))</f>
        <v/>
      </c>
      <c r="J1480" s="9" t="str">
        <f>IF($AL1480=Search!$F$8,1,"")</f>
        <v/>
      </c>
      <c r="K1480" s="9" t="str">
        <f>IF(Search!$I$4="","",IF(COUNTA($AS1480)=1,IF(Search!$I$4="N","N",1),""))</f>
        <v/>
      </c>
      <c r="L1480" s="9" t="str">
        <f>IF(Search!$I$5="","",IF($AS1480="RC",1,""))</f>
        <v/>
      </c>
      <c r="M1480" s="9" t="str">
        <f>IF(Search!$I$6="","",IF($AS1480="RCP",1,""))</f>
        <v/>
      </c>
      <c r="N1480" s="9" t="str">
        <f>IF(Search!$I$8="","",IF(COUNTA($AT1480)=1,IF(Search!$I$8="N","N",1),""))</f>
        <v/>
      </c>
      <c r="O1480" s="9" t="str">
        <f>IF(Search!$L$4="","",IF(COUNTA($AU1480)=1,IF(Search!$L$4="N","N",1),""))</f>
        <v/>
      </c>
      <c r="P1480" s="9" t="str">
        <f>IF(Search!$L$5="","",IF(ISNUMBER(SEARCH("Jersey",$AU1480))=TRUE,IF(Search!$L$5="N","N",1),""))</f>
        <v/>
      </c>
      <c r="Q1480" s="9" t="str">
        <f>IF(Search!$L$6="","",IF(ISNUMBER(SEARCH("Patch",$AU1480))=TRUE,IF(Search!$L$6="N","N",1),""))</f>
        <v/>
      </c>
      <c r="R1480" s="9" t="str">
        <f>IF(Search!$L$7="","",IF(ISNUMBER(SEARCH("Shield",$AU1480))=TRUE,IF(Search!$L$7="N","N",1),""))</f>
        <v/>
      </c>
      <c r="S1480" s="9" t="str">
        <f>IF(Search!$L$8="","",IF(ISNUMBER(SEARCH("Stick",$AU1480))=TRUE,IF(Search!$L$8="N","N",1),""))</f>
        <v/>
      </c>
      <c r="T1480" s="9" t="str">
        <f>IF(Search!$O$4="","",IF(COUNTA($AW1480)=1,IF(Search!$O$4="N","N",1),""))</f>
        <v/>
      </c>
      <c r="U1480" s="9" t="str">
        <f>IF(Search!$O$5="","",IF($AW1480="","",IF($AW1480&lt;Search!$O$5,"",1)))</f>
        <v/>
      </c>
      <c r="V1480" s="9" t="str">
        <f>IF(Search!$O$6="","",IF($AW1480="","",IF($AW1480&gt;Search!$O$6,"",1)))</f>
        <v/>
      </c>
      <c r="W1480" s="9" t="str">
        <f>IF(Search!$U$4="","",IF($AX1480="","",1))</f>
        <v/>
      </c>
      <c r="X1480" s="9" t="str">
        <f>IF(Search!$U$5="","",IF(ISNUMBER(SEARCH(Search!$U$5,$AX1480))=TRUE,IF(Search!$U$5="N","N",1),""))</f>
        <v/>
      </c>
      <c r="Y1480" s="9" t="str">
        <f>IF(Search!$U$6="","",IF($AY1480&lt;Search!$U$6,"",1))</f>
        <v/>
      </c>
      <c r="Z1480" s="9" t="str">
        <f>IF(Search!$R$4="","",IF(Inventory!$BA1480&lt;Search!$R$4,"",1))</f>
        <v/>
      </c>
      <c r="AA1480" s="9" t="str">
        <f>IF(Search!$R$5="","",IF($BA1480&gt;Search!$R$5,"",1))</f>
        <v/>
      </c>
      <c r="AB1480" s="9" t="str">
        <f>IF(Search!$R$6="","",IF($BB1480&lt;Search!$R$6,"",1))</f>
        <v/>
      </c>
      <c r="AC1480" s="9" t="str">
        <f>IF(Search!$R$7="","",IF($BB1480&lt;Search!$R$7,"",1))</f>
        <v/>
      </c>
      <c r="AD1480" s="45" t="str">
        <f>IF(COUNTIF($A1480:$AC1480,"n")&gt;0,"",IF(SUM($A1480:$AC1480)=COUNTA(Search!$C$4:$C$8,Search!$F$4:$F$8,Search!$I$4:$I$6,Search!$I$8,Search!$L$4:$L$8,Search!$O$4:$O$8,Search!$R$4:$R$7,Search!$U$4:$U$7)-COUNTIF(Search!$C$4:$U$7,"n"),1+LARGE($AD$1:AD1479,1),""))</f>
        <v/>
      </c>
      <c r="AE1480" s="45" t="str">
        <f t="shared" si="72"/>
        <v/>
      </c>
      <c r="AF1480" s="45" t="str">
        <f>IF(AD1480="","",COUNTIF($AE$1:$AE1479,$AE1480)+RANK($AE1480,$AE$2:$AE$10540,1))</f>
        <v/>
      </c>
      <c r="AG1480" s="45" t="str">
        <f t="shared" si="73"/>
        <v/>
      </c>
      <c r="AH1480" s="45" t="str">
        <f>IF($AD1480="","",COUNTIF($AG$1:$AG1479,$AG1480)+RANK($AG1480,$AG$1:$AG$10539,0))</f>
        <v/>
      </c>
      <c r="AI1480" s="10" t="str">
        <f t="shared" si="74"/>
        <v>2009-10 Upper Deck Game Jerseys #GJSA Borje Salming TOR   Jersey /   $</v>
      </c>
      <c r="AJ1480" s="11">
        <v>2009</v>
      </c>
      <c r="AK1480" s="17">
        <v>10</v>
      </c>
      <c r="AL1480" s="12" t="s">
        <v>1015</v>
      </c>
      <c r="AM1480" s="10" t="s">
        <v>1020</v>
      </c>
      <c r="AN1480" s="12" t="s">
        <v>84</v>
      </c>
      <c r="AO1480" s="9" t="s">
        <v>1904</v>
      </c>
      <c r="AP1480" s="9"/>
      <c r="AQ1480" s="9"/>
      <c r="AR1480" s="14" t="s">
        <v>2126</v>
      </c>
      <c r="AS1480" s="9"/>
      <c r="AT1480" s="9"/>
      <c r="AU1480" s="9" t="s">
        <v>18</v>
      </c>
      <c r="AV1480" s="13"/>
      <c r="AW1480" s="13"/>
      <c r="AX1480" s="9"/>
      <c r="AY1480" s="9"/>
      <c r="AZ1480" s="9"/>
      <c r="BA1480" s="33"/>
      <c r="BB1480" s="33"/>
      <c r="BC1480" s="36"/>
      <c r="BD1480" s="12" t="s">
        <v>1771</v>
      </c>
    </row>
    <row r="1481" spans="1:56" s="12" customFormat="1" x14ac:dyDescent="0.2">
      <c r="A1481" s="9" t="str">
        <f>IF(Search!$C$5="","",IF(COUNTA(Inventory!$AP1481)=1,1,""))</f>
        <v/>
      </c>
      <c r="B1481" s="9" t="str">
        <f>IF(Search!$C$4="","",IF(ISNUMBER(SEARCH(Search!$C$4,$AR1481))=TRUE,1,""))</f>
        <v/>
      </c>
      <c r="C1481" s="9" t="str">
        <f>IF(Search!$C$6="x",IF(COUNTA($AQ1481)=1,1,"N"),IF(COUNTA($AQ1481)=1,"N",""))</f>
        <v/>
      </c>
      <c r="D1481" s="9" t="str">
        <f>IF(Search!$O$8="","",IF(ISNUMBER(SEARCH(Search!$O$8,$BD1481))=TRUE,1,""))</f>
        <v/>
      </c>
      <c r="E1481" s="9" t="str">
        <f>IF(Search!$C$7="","",IF(ISNUMBER(SEARCH(Search!$C$7,$AN1481))=TRUE,1,""))</f>
        <v/>
      </c>
      <c r="F1481" s="9" t="str">
        <f>IF(Search!$C$8="","",IF(ISNUMBER(SEARCH(Search!$C$8,$AO1481))=TRUE,1,""))</f>
        <v/>
      </c>
      <c r="G1481" s="9" t="str">
        <f>IF(Search!$F$4="","",IF(Inventory!$AJ1481&lt;Search!$F$4,"",1))</f>
        <v/>
      </c>
      <c r="H1481" s="9" t="str">
        <f>IF(Search!$F$5="","",IF(Inventory!$AJ1481&gt;Search!$F$5,"",1))</f>
        <v/>
      </c>
      <c r="I1481" s="9" t="str">
        <f>IF(Search!$F$7="","",IF(Search!$F$8="",IF(ISNUMBER(SEARCH(Search!$F$7,$AL1481))=TRUE,1,""),""))</f>
        <v/>
      </c>
      <c r="J1481" s="9" t="str">
        <f>IF($AL1481=Search!$F$8,1,"")</f>
        <v/>
      </c>
      <c r="K1481" s="9" t="str">
        <f>IF(Search!$I$4="","",IF(COUNTA($AS1481)=1,IF(Search!$I$4="N","N",1),""))</f>
        <v/>
      </c>
      <c r="L1481" s="9" t="str">
        <f>IF(Search!$I$5="","",IF($AS1481="RC",1,""))</f>
        <v/>
      </c>
      <c r="M1481" s="9" t="str">
        <f>IF(Search!$I$6="","",IF($AS1481="RCP",1,""))</f>
        <v/>
      </c>
      <c r="N1481" s="9" t="str">
        <f>IF(Search!$I$8="","",IF(COUNTA($AT1481)=1,IF(Search!$I$8="N","N",1),""))</f>
        <v/>
      </c>
      <c r="O1481" s="9" t="str">
        <f>IF(Search!$L$4="","",IF(COUNTA($AU1481)=1,IF(Search!$L$4="N","N",1),""))</f>
        <v/>
      </c>
      <c r="P1481" s="9" t="str">
        <f>IF(Search!$L$5="","",IF(ISNUMBER(SEARCH("Jersey",$AU1481))=TRUE,IF(Search!$L$5="N","N",1),""))</f>
        <v/>
      </c>
      <c r="Q1481" s="9" t="str">
        <f>IF(Search!$L$6="","",IF(ISNUMBER(SEARCH("Patch",$AU1481))=TRUE,IF(Search!$L$6="N","N",1),""))</f>
        <v/>
      </c>
      <c r="R1481" s="9" t="str">
        <f>IF(Search!$L$7="","",IF(ISNUMBER(SEARCH("Shield",$AU1481))=TRUE,IF(Search!$L$7="N","N",1),""))</f>
        <v/>
      </c>
      <c r="S1481" s="9" t="str">
        <f>IF(Search!$L$8="","",IF(ISNUMBER(SEARCH("Stick",$AU1481))=TRUE,IF(Search!$L$8="N","N",1),""))</f>
        <v/>
      </c>
      <c r="T1481" s="9" t="str">
        <f>IF(Search!$O$4="","",IF(COUNTA($AW1481)=1,IF(Search!$O$4="N","N",1),""))</f>
        <v/>
      </c>
      <c r="U1481" s="9" t="str">
        <f>IF(Search!$O$5="","",IF($AW1481="","",IF($AW1481&lt;Search!$O$5,"",1)))</f>
        <v/>
      </c>
      <c r="V1481" s="9" t="str">
        <f>IF(Search!$O$6="","",IF($AW1481="","",IF($AW1481&gt;Search!$O$6,"",1)))</f>
        <v/>
      </c>
      <c r="W1481" s="9" t="str">
        <f>IF(Search!$U$4="","",IF($AX1481="","",1))</f>
        <v/>
      </c>
      <c r="X1481" s="9" t="str">
        <f>IF(Search!$U$5="","",IF(ISNUMBER(SEARCH(Search!$U$5,$AX1481))=TRUE,IF(Search!$U$5="N","N",1),""))</f>
        <v/>
      </c>
      <c r="Y1481" s="9" t="str">
        <f>IF(Search!$U$6="","",IF($AY1481&lt;Search!$U$6,"",1))</f>
        <v/>
      </c>
      <c r="Z1481" s="9" t="str">
        <f>IF(Search!$R$4="","",IF(Inventory!$BA1481&lt;Search!$R$4,"",1))</f>
        <v/>
      </c>
      <c r="AA1481" s="9" t="str">
        <f>IF(Search!$R$5="","",IF($BA1481&gt;Search!$R$5,"",1))</f>
        <v/>
      </c>
      <c r="AB1481" s="9" t="str">
        <f>IF(Search!$R$6="","",IF($BB1481&lt;Search!$R$6,"",1))</f>
        <v/>
      </c>
      <c r="AC1481" s="9" t="str">
        <f>IF(Search!$R$7="","",IF($BB1481&lt;Search!$R$7,"",1))</f>
        <v/>
      </c>
      <c r="AD1481" s="45" t="str">
        <f>IF(COUNTIF($A1481:$AC1481,"n")&gt;0,"",IF(SUM($A1481:$AC1481)=COUNTA(Search!$C$4:$C$8,Search!$F$4:$F$8,Search!$I$4:$I$6,Search!$I$8,Search!$L$4:$L$8,Search!$O$4:$O$8,Search!$R$4:$R$7,Search!$U$4:$U$7)-COUNTIF(Search!$C$4:$U$7,"n"),1+LARGE($AD$1:AD1480,1),""))</f>
        <v/>
      </c>
      <c r="AE1481" s="45" t="str">
        <f t="shared" si="72"/>
        <v/>
      </c>
      <c r="AF1481" s="45" t="str">
        <f>IF(AD1481="","",COUNTIF($AE$1:$AE1480,$AE1481)+RANK($AE1481,$AE$2:$AE$10540,1))</f>
        <v/>
      </c>
      <c r="AG1481" s="45" t="str">
        <f t="shared" si="73"/>
        <v/>
      </c>
      <c r="AH1481" s="45" t="str">
        <f>IF($AD1481="","",COUNTIF($AG$1:$AG1480,$AG1481)+RANK($AG1481,$AG$1:$AG$10539,0))</f>
        <v/>
      </c>
      <c r="AI1481" s="10" t="str">
        <f t="shared" si="74"/>
        <v>2009-10 Upper Deck High Gloss #279 Jason Blake     /   $</v>
      </c>
      <c r="AJ1481" s="11">
        <v>2009</v>
      </c>
      <c r="AK1481" s="17">
        <v>10</v>
      </c>
      <c r="AL1481" s="12" t="s">
        <v>675</v>
      </c>
      <c r="AM1481" s="10">
        <v>279</v>
      </c>
      <c r="AN1481" s="15" t="s">
        <v>2292</v>
      </c>
      <c r="AO1481" s="14"/>
      <c r="AP1481" s="14"/>
      <c r="AQ1481" s="14"/>
      <c r="AR1481" s="14"/>
      <c r="AS1481" s="9"/>
      <c r="AT1481" s="9"/>
      <c r="AU1481" s="9"/>
      <c r="AV1481" s="13"/>
      <c r="AW1481" s="13"/>
      <c r="AX1481" s="9"/>
      <c r="AY1481" s="9"/>
      <c r="AZ1481" s="9"/>
      <c r="BA1481" s="33"/>
      <c r="BB1481" s="33"/>
      <c r="BC1481" s="36"/>
      <c r="BD1481" s="12" t="s">
        <v>1771</v>
      </c>
    </row>
    <row r="1482" spans="1:56" s="12" customFormat="1" x14ac:dyDescent="0.2">
      <c r="A1482" s="9" t="str">
        <f>IF(Search!$C$5="","",IF(COUNTA(Inventory!$AP1482)=1,1,""))</f>
        <v/>
      </c>
      <c r="B1482" s="9" t="str">
        <f>IF(Search!$C$4="","",IF(ISNUMBER(SEARCH(Search!$C$4,$AR1482))=TRUE,1,""))</f>
        <v/>
      </c>
      <c r="C1482" s="9" t="str">
        <f>IF(Search!$C$6="x",IF(COUNTA($AQ1482)=1,1,"N"),IF(COUNTA($AQ1482)=1,"N",""))</f>
        <v/>
      </c>
      <c r="D1482" s="9" t="str">
        <f>IF(Search!$O$8="","",IF(ISNUMBER(SEARCH(Search!$O$8,$BD1482))=TRUE,1,""))</f>
        <v/>
      </c>
      <c r="E1482" s="9" t="str">
        <f>IF(Search!$C$7="","",IF(ISNUMBER(SEARCH(Search!$C$7,$AN1482))=TRUE,1,""))</f>
        <v/>
      </c>
      <c r="F1482" s="9" t="str">
        <f>IF(Search!$C$8="","",IF(ISNUMBER(SEARCH(Search!$C$8,$AO1482))=TRUE,1,""))</f>
        <v/>
      </c>
      <c r="G1482" s="9" t="str">
        <f>IF(Search!$F$4="","",IF(Inventory!$AJ1482&lt;Search!$F$4,"",1))</f>
        <v/>
      </c>
      <c r="H1482" s="9" t="str">
        <f>IF(Search!$F$5="","",IF(Inventory!$AJ1482&gt;Search!$F$5,"",1))</f>
        <v/>
      </c>
      <c r="I1482" s="9" t="str">
        <f>IF(Search!$F$7="","",IF(Search!$F$8="",IF(ISNUMBER(SEARCH(Search!$F$7,$AL1482))=TRUE,1,""),""))</f>
        <v/>
      </c>
      <c r="J1482" s="9" t="str">
        <f>IF($AL1482=Search!$F$8,1,"")</f>
        <v/>
      </c>
      <c r="K1482" s="9" t="str">
        <f>IF(Search!$I$4="","",IF(COUNTA($AS1482)=1,IF(Search!$I$4="N","N",1),""))</f>
        <v/>
      </c>
      <c r="L1482" s="9" t="str">
        <f>IF(Search!$I$5="","",IF($AS1482="RC",1,""))</f>
        <v/>
      </c>
      <c r="M1482" s="9" t="str">
        <f>IF(Search!$I$6="","",IF($AS1482="RCP",1,""))</f>
        <v/>
      </c>
      <c r="N1482" s="9" t="str">
        <f>IF(Search!$I$8="","",IF(COUNTA($AT1482)=1,IF(Search!$I$8="N","N",1),""))</f>
        <v/>
      </c>
      <c r="O1482" s="9" t="str">
        <f>IF(Search!$L$4="","",IF(COUNTA($AU1482)=1,IF(Search!$L$4="N","N",1),""))</f>
        <v/>
      </c>
      <c r="P1482" s="9" t="str">
        <f>IF(Search!$L$5="","",IF(ISNUMBER(SEARCH("Jersey",$AU1482))=TRUE,IF(Search!$L$5="N","N",1),""))</f>
        <v/>
      </c>
      <c r="Q1482" s="9" t="str">
        <f>IF(Search!$L$6="","",IF(ISNUMBER(SEARCH("Patch",$AU1482))=TRUE,IF(Search!$L$6="N","N",1),""))</f>
        <v/>
      </c>
      <c r="R1482" s="9" t="str">
        <f>IF(Search!$L$7="","",IF(ISNUMBER(SEARCH("Shield",$AU1482))=TRUE,IF(Search!$L$7="N","N",1),""))</f>
        <v/>
      </c>
      <c r="S1482" s="9" t="str">
        <f>IF(Search!$L$8="","",IF(ISNUMBER(SEARCH("Stick",$AU1482))=TRUE,IF(Search!$L$8="N","N",1),""))</f>
        <v/>
      </c>
      <c r="T1482" s="9" t="str">
        <f>IF(Search!$O$4="","",IF(COUNTA($AW1482)=1,IF(Search!$O$4="N","N",1),""))</f>
        <v/>
      </c>
      <c r="U1482" s="9" t="str">
        <f>IF(Search!$O$5="","",IF($AW1482="","",IF($AW1482&lt;Search!$O$5,"",1)))</f>
        <v/>
      </c>
      <c r="V1482" s="9" t="str">
        <f>IF(Search!$O$6="","",IF($AW1482="","",IF($AW1482&gt;Search!$O$6,"",1)))</f>
        <v/>
      </c>
      <c r="W1482" s="9" t="str">
        <f>IF(Search!$U$4="","",IF($AX1482="","",1))</f>
        <v/>
      </c>
      <c r="X1482" s="9" t="str">
        <f>IF(Search!$U$5="","",IF(ISNUMBER(SEARCH(Search!$U$5,$AX1482))=TRUE,IF(Search!$U$5="N","N",1),""))</f>
        <v/>
      </c>
      <c r="Y1482" s="9" t="str">
        <f>IF(Search!$U$6="","",IF($AY1482&lt;Search!$U$6,"",1))</f>
        <v/>
      </c>
      <c r="Z1482" s="9" t="str">
        <f>IF(Search!$R$4="","",IF(Inventory!$BA1482&lt;Search!$R$4,"",1))</f>
        <v/>
      </c>
      <c r="AA1482" s="9" t="str">
        <f>IF(Search!$R$5="","",IF($BA1482&gt;Search!$R$5,"",1))</f>
        <v/>
      </c>
      <c r="AB1482" s="9" t="str">
        <f>IF(Search!$R$6="","",IF($BB1482&lt;Search!$R$6,"",1))</f>
        <v/>
      </c>
      <c r="AC1482" s="9" t="str">
        <f>IF(Search!$R$7="","",IF($BB1482&lt;Search!$R$7,"",1))</f>
        <v/>
      </c>
      <c r="AD1482" s="45" t="str">
        <f>IF(COUNTIF($A1482:$AC1482,"n")&gt;0,"",IF(SUM($A1482:$AC1482)=COUNTA(Search!$C$4:$C$8,Search!$F$4:$F$8,Search!$I$4:$I$6,Search!$I$8,Search!$L$4:$L$8,Search!$O$4:$O$8,Search!$R$4:$R$7,Search!$U$4:$U$7)-COUNTIF(Search!$C$4:$U$7,"n"),1+LARGE($AD$1:AD1481,1),""))</f>
        <v/>
      </c>
      <c r="AE1482" s="45" t="str">
        <f t="shared" si="72"/>
        <v/>
      </c>
      <c r="AF1482" s="45" t="str">
        <f>IF(AD1482="","",COUNTIF($AE$1:$AE1481,$AE1482)+RANK($AE1482,$AE$2:$AE$10540,1))</f>
        <v/>
      </c>
      <c r="AG1482" s="45" t="str">
        <f t="shared" si="73"/>
        <v/>
      </c>
      <c r="AH1482" s="45" t="str">
        <f>IF($AD1482="","",COUNTIF($AG$1:$AG1481,$AG1482)+RANK($AG1482,$AG$1:$AG$10539,0))</f>
        <v/>
      </c>
      <c r="AI1482" s="10" t="str">
        <f t="shared" si="74"/>
        <v>2009-10 Upper Deck High Gloss #491 Tyler Bozak YG TOR RCP   /10   $</v>
      </c>
      <c r="AJ1482" s="11">
        <v>2009</v>
      </c>
      <c r="AK1482" s="17">
        <v>10</v>
      </c>
      <c r="AL1482" s="12" t="s">
        <v>675</v>
      </c>
      <c r="AM1482" s="10">
        <v>491</v>
      </c>
      <c r="AN1482" s="12" t="s">
        <v>996</v>
      </c>
      <c r="AO1482" s="9" t="s">
        <v>1904</v>
      </c>
      <c r="AP1482" s="9"/>
      <c r="AQ1482" s="9"/>
      <c r="AR1482" s="14" t="s">
        <v>2477</v>
      </c>
      <c r="AS1482" s="9" t="s">
        <v>1944</v>
      </c>
      <c r="AT1482" s="9"/>
      <c r="AU1482" s="9"/>
      <c r="AV1482" s="13"/>
      <c r="AW1482" s="13">
        <v>10</v>
      </c>
      <c r="AX1482" s="9"/>
      <c r="AY1482" s="9"/>
      <c r="AZ1482" s="9"/>
      <c r="BA1482" s="33"/>
      <c r="BB1482" s="33"/>
      <c r="BC1482" s="36"/>
      <c r="BD1482" s="12" t="s">
        <v>1771</v>
      </c>
    </row>
    <row r="1483" spans="1:56" s="12" customFormat="1" x14ac:dyDescent="0.2">
      <c r="A1483" s="9" t="str">
        <f>IF(Search!$C$5="","",IF(COUNTA(Inventory!$AP1483)=1,1,""))</f>
        <v/>
      </c>
      <c r="B1483" s="9" t="str">
        <f>IF(Search!$C$4="","",IF(ISNUMBER(SEARCH(Search!$C$4,$AR1483))=TRUE,1,""))</f>
        <v/>
      </c>
      <c r="C1483" s="9" t="str">
        <f>IF(Search!$C$6="x",IF(COUNTA($AQ1483)=1,1,"N"),IF(COUNTA($AQ1483)=1,"N",""))</f>
        <v/>
      </c>
      <c r="D1483" s="9" t="str">
        <f>IF(Search!$O$8="","",IF(ISNUMBER(SEARCH(Search!$O$8,$BD1483))=TRUE,1,""))</f>
        <v/>
      </c>
      <c r="E1483" s="9" t="str">
        <f>IF(Search!$C$7="","",IF(ISNUMBER(SEARCH(Search!$C$7,$AN1483))=TRUE,1,""))</f>
        <v/>
      </c>
      <c r="F1483" s="9" t="str">
        <f>IF(Search!$C$8="","",IF(ISNUMBER(SEARCH(Search!$C$8,$AO1483))=TRUE,1,""))</f>
        <v/>
      </c>
      <c r="G1483" s="9" t="str">
        <f>IF(Search!$F$4="","",IF(Inventory!$AJ1483&lt;Search!$F$4,"",1))</f>
        <v/>
      </c>
      <c r="H1483" s="9" t="str">
        <f>IF(Search!$F$5="","",IF(Inventory!$AJ1483&gt;Search!$F$5,"",1))</f>
        <v/>
      </c>
      <c r="I1483" s="9" t="str">
        <f>IF(Search!$F$7="","",IF(Search!$F$8="",IF(ISNUMBER(SEARCH(Search!$F$7,$AL1483))=TRUE,1,""),""))</f>
        <v/>
      </c>
      <c r="J1483" s="9" t="str">
        <f>IF($AL1483=Search!$F$8,1,"")</f>
        <v/>
      </c>
      <c r="K1483" s="9" t="str">
        <f>IF(Search!$I$4="","",IF(COUNTA($AS1483)=1,IF(Search!$I$4="N","N",1),""))</f>
        <v/>
      </c>
      <c r="L1483" s="9" t="str">
        <f>IF(Search!$I$5="","",IF($AS1483="RC",1,""))</f>
        <v/>
      </c>
      <c r="M1483" s="9" t="str">
        <f>IF(Search!$I$6="","",IF($AS1483="RCP",1,""))</f>
        <v/>
      </c>
      <c r="N1483" s="9" t="str">
        <f>IF(Search!$I$8="","",IF(COUNTA($AT1483)=1,IF(Search!$I$8="N","N",1),""))</f>
        <v/>
      </c>
      <c r="O1483" s="9" t="str">
        <f>IF(Search!$L$4="","",IF(COUNTA($AU1483)=1,IF(Search!$L$4="N","N",1),""))</f>
        <v/>
      </c>
      <c r="P1483" s="9" t="str">
        <f>IF(Search!$L$5="","",IF(ISNUMBER(SEARCH("Jersey",$AU1483))=TRUE,IF(Search!$L$5="N","N",1),""))</f>
        <v/>
      </c>
      <c r="Q1483" s="9" t="str">
        <f>IF(Search!$L$6="","",IF(ISNUMBER(SEARCH("Patch",$AU1483))=TRUE,IF(Search!$L$6="N","N",1),""))</f>
        <v/>
      </c>
      <c r="R1483" s="9" t="str">
        <f>IF(Search!$L$7="","",IF(ISNUMBER(SEARCH("Shield",$AU1483))=TRUE,IF(Search!$L$7="N","N",1),""))</f>
        <v/>
      </c>
      <c r="S1483" s="9" t="str">
        <f>IF(Search!$L$8="","",IF(ISNUMBER(SEARCH("Stick",$AU1483))=TRUE,IF(Search!$L$8="N","N",1),""))</f>
        <v/>
      </c>
      <c r="T1483" s="9" t="str">
        <f>IF(Search!$O$4="","",IF(COUNTA($AW1483)=1,IF(Search!$O$4="N","N",1),""))</f>
        <v/>
      </c>
      <c r="U1483" s="9" t="str">
        <f>IF(Search!$O$5="","",IF($AW1483="","",IF($AW1483&lt;Search!$O$5,"",1)))</f>
        <v/>
      </c>
      <c r="V1483" s="9" t="str">
        <f>IF(Search!$O$6="","",IF($AW1483="","",IF($AW1483&gt;Search!$O$6,"",1)))</f>
        <v/>
      </c>
      <c r="W1483" s="9" t="str">
        <f>IF(Search!$U$4="","",IF($AX1483="","",1))</f>
        <v/>
      </c>
      <c r="X1483" s="9" t="str">
        <f>IF(Search!$U$5="","",IF(ISNUMBER(SEARCH(Search!$U$5,$AX1483))=TRUE,IF(Search!$U$5="N","N",1),""))</f>
        <v/>
      </c>
      <c r="Y1483" s="9" t="str">
        <f>IF(Search!$U$6="","",IF($AY1483&lt;Search!$U$6,"",1))</f>
        <v/>
      </c>
      <c r="Z1483" s="9" t="str">
        <f>IF(Search!$R$4="","",IF(Inventory!$BA1483&lt;Search!$R$4,"",1))</f>
        <v/>
      </c>
      <c r="AA1483" s="9" t="str">
        <f>IF(Search!$R$5="","",IF($BA1483&gt;Search!$R$5,"",1))</f>
        <v/>
      </c>
      <c r="AB1483" s="9" t="str">
        <f>IF(Search!$R$6="","",IF($BB1483&lt;Search!$R$6,"",1))</f>
        <v/>
      </c>
      <c r="AC1483" s="9" t="str">
        <f>IF(Search!$R$7="","",IF($BB1483&lt;Search!$R$7,"",1))</f>
        <v/>
      </c>
      <c r="AD1483" s="45" t="str">
        <f>IF(COUNTIF($A1483:$AC1483,"n")&gt;0,"",IF(SUM($A1483:$AC1483)=COUNTA(Search!$C$4:$C$8,Search!$F$4:$F$8,Search!$I$4:$I$6,Search!$I$8,Search!$L$4:$L$8,Search!$O$4:$O$8,Search!$R$4:$R$7,Search!$U$4:$U$7)-COUNTIF(Search!$C$4:$U$7,"n"),1+LARGE($AD$1:AD1482,1),""))</f>
        <v/>
      </c>
      <c r="AE1483" s="45" t="str">
        <f t="shared" si="72"/>
        <v/>
      </c>
      <c r="AF1483" s="45" t="str">
        <f>IF(AD1483="","",COUNTIF($AE$1:$AE1482,$AE1483)+RANK($AE1483,$AE$2:$AE$10540,1))</f>
        <v/>
      </c>
      <c r="AG1483" s="45" t="str">
        <f t="shared" si="73"/>
        <v/>
      </c>
      <c r="AH1483" s="45" t="str">
        <f>IF($AD1483="","",COUNTIF($AG$1:$AG1482,$AG1483)+RANK($AG1483,$AG$1:$AG$10539,0))</f>
        <v/>
      </c>
      <c r="AI1483" s="10" t="str">
        <f t="shared" si="74"/>
        <v>2009-10 Upper Deck Hockey Heroes Mark Messier #HH20 Mark Messier     /   $</v>
      </c>
      <c r="AJ1483" s="11">
        <v>2009</v>
      </c>
      <c r="AK1483" s="17">
        <v>10</v>
      </c>
      <c r="AL1483" s="12" t="s">
        <v>1021</v>
      </c>
      <c r="AM1483" s="10" t="s">
        <v>1024</v>
      </c>
      <c r="AN1483" s="12" t="s">
        <v>126</v>
      </c>
      <c r="AO1483" s="9"/>
      <c r="AP1483" s="9"/>
      <c r="AQ1483" s="9"/>
      <c r="AR1483" s="14"/>
      <c r="AS1483" s="9"/>
      <c r="AT1483" s="9"/>
      <c r="AU1483" s="9"/>
      <c r="AV1483" s="13"/>
      <c r="AW1483" s="13"/>
      <c r="AX1483" s="9"/>
      <c r="AY1483" s="9"/>
      <c r="AZ1483" s="9"/>
      <c r="BA1483" s="33"/>
      <c r="BB1483" s="33"/>
      <c r="BC1483" s="36"/>
      <c r="BD1483" s="12" t="s">
        <v>1771</v>
      </c>
    </row>
    <row r="1484" spans="1:56" s="12" customFormat="1" x14ac:dyDescent="0.2">
      <c r="A1484" s="9" t="str">
        <f>IF(Search!$C$5="","",IF(COUNTA(Inventory!$AP1484)=1,1,""))</f>
        <v/>
      </c>
      <c r="B1484" s="9" t="str">
        <f>IF(Search!$C$4="","",IF(ISNUMBER(SEARCH(Search!$C$4,$AR1484))=TRUE,1,""))</f>
        <v/>
      </c>
      <c r="C1484" s="9" t="str">
        <f>IF(Search!$C$6="x",IF(COUNTA($AQ1484)=1,1,"N"),IF(COUNTA($AQ1484)=1,"N",""))</f>
        <v/>
      </c>
      <c r="D1484" s="9" t="str">
        <f>IF(Search!$O$8="","",IF(ISNUMBER(SEARCH(Search!$O$8,$BD1484))=TRUE,1,""))</f>
        <v/>
      </c>
      <c r="E1484" s="9" t="str">
        <f>IF(Search!$C$7="","",IF(ISNUMBER(SEARCH(Search!$C$7,$AN1484))=TRUE,1,""))</f>
        <v/>
      </c>
      <c r="F1484" s="9" t="str">
        <f>IF(Search!$C$8="","",IF(ISNUMBER(SEARCH(Search!$C$8,$AO1484))=TRUE,1,""))</f>
        <v/>
      </c>
      <c r="G1484" s="9" t="str">
        <f>IF(Search!$F$4="","",IF(Inventory!$AJ1484&lt;Search!$F$4,"",1))</f>
        <v/>
      </c>
      <c r="H1484" s="9" t="str">
        <f>IF(Search!$F$5="","",IF(Inventory!$AJ1484&gt;Search!$F$5,"",1))</f>
        <v/>
      </c>
      <c r="I1484" s="9" t="str">
        <f>IF(Search!$F$7="","",IF(Search!$F$8="",IF(ISNUMBER(SEARCH(Search!$F$7,$AL1484))=TRUE,1,""),""))</f>
        <v/>
      </c>
      <c r="J1484" s="9" t="str">
        <f>IF($AL1484=Search!$F$8,1,"")</f>
        <v/>
      </c>
      <c r="K1484" s="9" t="str">
        <f>IF(Search!$I$4="","",IF(COUNTA($AS1484)=1,IF(Search!$I$4="N","N",1),""))</f>
        <v/>
      </c>
      <c r="L1484" s="9" t="str">
        <f>IF(Search!$I$5="","",IF($AS1484="RC",1,""))</f>
        <v/>
      </c>
      <c r="M1484" s="9" t="str">
        <f>IF(Search!$I$6="","",IF($AS1484="RCP",1,""))</f>
        <v/>
      </c>
      <c r="N1484" s="9" t="str">
        <f>IF(Search!$I$8="","",IF(COUNTA($AT1484)=1,IF(Search!$I$8="N","N",1),""))</f>
        <v/>
      </c>
      <c r="O1484" s="9" t="str">
        <f>IF(Search!$L$4="","",IF(COUNTA($AU1484)=1,IF(Search!$L$4="N","N",1),""))</f>
        <v/>
      </c>
      <c r="P1484" s="9" t="str">
        <f>IF(Search!$L$5="","",IF(ISNUMBER(SEARCH("Jersey",$AU1484))=TRUE,IF(Search!$L$5="N","N",1),""))</f>
        <v/>
      </c>
      <c r="Q1484" s="9" t="str">
        <f>IF(Search!$L$6="","",IF(ISNUMBER(SEARCH("Patch",$AU1484))=TRUE,IF(Search!$L$6="N","N",1),""))</f>
        <v/>
      </c>
      <c r="R1484" s="9" t="str">
        <f>IF(Search!$L$7="","",IF(ISNUMBER(SEARCH("Shield",$AU1484))=TRUE,IF(Search!$L$7="N","N",1),""))</f>
        <v/>
      </c>
      <c r="S1484" s="9" t="str">
        <f>IF(Search!$L$8="","",IF(ISNUMBER(SEARCH("Stick",$AU1484))=TRUE,IF(Search!$L$8="N","N",1),""))</f>
        <v/>
      </c>
      <c r="T1484" s="9" t="str">
        <f>IF(Search!$O$4="","",IF(COUNTA($AW1484)=1,IF(Search!$O$4="N","N",1),""))</f>
        <v/>
      </c>
      <c r="U1484" s="9" t="str">
        <f>IF(Search!$O$5="","",IF($AW1484="","",IF($AW1484&lt;Search!$O$5,"",1)))</f>
        <v/>
      </c>
      <c r="V1484" s="9" t="str">
        <f>IF(Search!$O$6="","",IF($AW1484="","",IF($AW1484&gt;Search!$O$6,"",1)))</f>
        <v/>
      </c>
      <c r="W1484" s="9" t="str">
        <f>IF(Search!$U$4="","",IF($AX1484="","",1))</f>
        <v/>
      </c>
      <c r="X1484" s="9" t="str">
        <f>IF(Search!$U$5="","",IF(ISNUMBER(SEARCH(Search!$U$5,$AX1484))=TRUE,IF(Search!$U$5="N","N",1),""))</f>
        <v/>
      </c>
      <c r="Y1484" s="9" t="str">
        <f>IF(Search!$U$6="","",IF($AY1484&lt;Search!$U$6,"",1))</f>
        <v/>
      </c>
      <c r="Z1484" s="9" t="str">
        <f>IF(Search!$R$4="","",IF(Inventory!$BA1484&lt;Search!$R$4,"",1))</f>
        <v/>
      </c>
      <c r="AA1484" s="9" t="str">
        <f>IF(Search!$R$5="","",IF($BA1484&gt;Search!$R$5,"",1))</f>
        <v/>
      </c>
      <c r="AB1484" s="9" t="str">
        <f>IF(Search!$R$6="","",IF($BB1484&lt;Search!$R$6,"",1))</f>
        <v/>
      </c>
      <c r="AC1484" s="9" t="str">
        <f>IF(Search!$R$7="","",IF($BB1484&lt;Search!$R$7,"",1))</f>
        <v/>
      </c>
      <c r="AD1484" s="45" t="str">
        <f>IF(COUNTIF($A1484:$AC1484,"n")&gt;0,"",IF(SUM($A1484:$AC1484)=COUNTA(Search!$C$4:$C$8,Search!$F$4:$F$8,Search!$I$4:$I$6,Search!$I$8,Search!$L$4:$L$8,Search!$O$4:$O$8,Search!$R$4:$R$7,Search!$U$4:$U$7)-COUNTIF(Search!$C$4:$U$7,"n"),1+LARGE($AD$1:AD1483,1),""))</f>
        <v/>
      </c>
      <c r="AE1484" s="45" t="str">
        <f t="shared" si="72"/>
        <v/>
      </c>
      <c r="AF1484" s="45" t="str">
        <f>IF(AD1484="","",COUNTIF($AE$1:$AE1483,$AE1484)+RANK($AE1484,$AE$2:$AE$10540,1))</f>
        <v/>
      </c>
      <c r="AG1484" s="45" t="str">
        <f t="shared" si="73"/>
        <v/>
      </c>
      <c r="AH1484" s="45" t="str">
        <f>IF($AD1484="","",COUNTIF($AG$1:$AG1483,$AG1484)+RANK($AG1484,$AG$1:$AG$10539,0))</f>
        <v/>
      </c>
      <c r="AI1484" s="10" t="str">
        <f t="shared" si="74"/>
        <v>2009-10 Upper Deck Hockey Heroes Mark Messier #HH21 Mark Messier     /   $</v>
      </c>
      <c r="AJ1484" s="11">
        <v>2009</v>
      </c>
      <c r="AK1484" s="17">
        <v>10</v>
      </c>
      <c r="AL1484" s="12" t="s">
        <v>1021</v>
      </c>
      <c r="AM1484" s="10" t="s">
        <v>1025</v>
      </c>
      <c r="AN1484" s="12" t="s">
        <v>126</v>
      </c>
      <c r="AO1484" s="9"/>
      <c r="AP1484" s="9"/>
      <c r="AQ1484" s="9"/>
      <c r="AR1484" s="14"/>
      <c r="AS1484" s="9"/>
      <c r="AT1484" s="9"/>
      <c r="AU1484" s="9"/>
      <c r="AV1484" s="13"/>
      <c r="AW1484" s="13"/>
      <c r="AX1484" s="9"/>
      <c r="AY1484" s="9"/>
      <c r="AZ1484" s="9"/>
      <c r="BA1484" s="33"/>
      <c r="BB1484" s="33"/>
      <c r="BC1484" s="36"/>
      <c r="BD1484" s="12" t="s">
        <v>1771</v>
      </c>
    </row>
    <row r="1485" spans="1:56" s="12" customFormat="1" x14ac:dyDescent="0.2">
      <c r="A1485" s="9" t="str">
        <f>IF(Search!$C$5="","",IF(COUNTA(Inventory!$AP1485)=1,1,""))</f>
        <v/>
      </c>
      <c r="B1485" s="9" t="str">
        <f>IF(Search!$C$4="","",IF(ISNUMBER(SEARCH(Search!$C$4,$AR1485))=TRUE,1,""))</f>
        <v/>
      </c>
      <c r="C1485" s="9" t="str">
        <f>IF(Search!$C$6="x",IF(COUNTA($AQ1485)=1,1,"N"),IF(COUNTA($AQ1485)=1,"N",""))</f>
        <v/>
      </c>
      <c r="D1485" s="9" t="str">
        <f>IF(Search!$O$8="","",IF(ISNUMBER(SEARCH(Search!$O$8,$BD1485))=TRUE,1,""))</f>
        <v/>
      </c>
      <c r="E1485" s="9" t="str">
        <f>IF(Search!$C$7="","",IF(ISNUMBER(SEARCH(Search!$C$7,$AN1485))=TRUE,1,""))</f>
        <v/>
      </c>
      <c r="F1485" s="9" t="str">
        <f>IF(Search!$C$8="","",IF(ISNUMBER(SEARCH(Search!$C$8,$AO1485))=TRUE,1,""))</f>
        <v/>
      </c>
      <c r="G1485" s="9" t="str">
        <f>IF(Search!$F$4="","",IF(Inventory!$AJ1485&lt;Search!$F$4,"",1))</f>
        <v/>
      </c>
      <c r="H1485" s="9" t="str">
        <f>IF(Search!$F$5="","",IF(Inventory!$AJ1485&gt;Search!$F$5,"",1))</f>
        <v/>
      </c>
      <c r="I1485" s="9" t="str">
        <f>IF(Search!$F$7="","",IF(Search!$F$8="",IF(ISNUMBER(SEARCH(Search!$F$7,$AL1485))=TRUE,1,""),""))</f>
        <v/>
      </c>
      <c r="J1485" s="9" t="str">
        <f>IF($AL1485=Search!$F$8,1,"")</f>
        <v/>
      </c>
      <c r="K1485" s="9" t="str">
        <f>IF(Search!$I$4="","",IF(COUNTA($AS1485)=1,IF(Search!$I$4="N","N",1),""))</f>
        <v/>
      </c>
      <c r="L1485" s="9" t="str">
        <f>IF(Search!$I$5="","",IF($AS1485="RC",1,""))</f>
        <v/>
      </c>
      <c r="M1485" s="9" t="str">
        <f>IF(Search!$I$6="","",IF($AS1485="RCP",1,""))</f>
        <v/>
      </c>
      <c r="N1485" s="9" t="str">
        <f>IF(Search!$I$8="","",IF(COUNTA($AT1485)=1,IF(Search!$I$8="N","N",1),""))</f>
        <v/>
      </c>
      <c r="O1485" s="9" t="str">
        <f>IF(Search!$L$4="","",IF(COUNTA($AU1485)=1,IF(Search!$L$4="N","N",1),""))</f>
        <v/>
      </c>
      <c r="P1485" s="9" t="str">
        <f>IF(Search!$L$5="","",IF(ISNUMBER(SEARCH("Jersey",$AU1485))=TRUE,IF(Search!$L$5="N","N",1),""))</f>
        <v/>
      </c>
      <c r="Q1485" s="9" t="str">
        <f>IF(Search!$L$6="","",IF(ISNUMBER(SEARCH("Patch",$AU1485))=TRUE,IF(Search!$L$6="N","N",1),""))</f>
        <v/>
      </c>
      <c r="R1485" s="9" t="str">
        <f>IF(Search!$L$7="","",IF(ISNUMBER(SEARCH("Shield",$AU1485))=TRUE,IF(Search!$L$7="N","N",1),""))</f>
        <v/>
      </c>
      <c r="S1485" s="9" t="str">
        <f>IF(Search!$L$8="","",IF(ISNUMBER(SEARCH("Stick",$AU1485))=TRUE,IF(Search!$L$8="N","N",1),""))</f>
        <v/>
      </c>
      <c r="T1485" s="9" t="str">
        <f>IF(Search!$O$4="","",IF(COUNTA($AW1485)=1,IF(Search!$O$4="N","N",1),""))</f>
        <v/>
      </c>
      <c r="U1485" s="9" t="str">
        <f>IF(Search!$O$5="","",IF($AW1485="","",IF($AW1485&lt;Search!$O$5,"",1)))</f>
        <v/>
      </c>
      <c r="V1485" s="9" t="str">
        <f>IF(Search!$O$6="","",IF($AW1485="","",IF($AW1485&gt;Search!$O$6,"",1)))</f>
        <v/>
      </c>
      <c r="W1485" s="9" t="str">
        <f>IF(Search!$U$4="","",IF($AX1485="","",1))</f>
        <v/>
      </c>
      <c r="X1485" s="9" t="str">
        <f>IF(Search!$U$5="","",IF(ISNUMBER(SEARCH(Search!$U$5,$AX1485))=TRUE,IF(Search!$U$5="N","N",1),""))</f>
        <v/>
      </c>
      <c r="Y1485" s="9" t="str">
        <f>IF(Search!$U$6="","",IF($AY1485&lt;Search!$U$6,"",1))</f>
        <v/>
      </c>
      <c r="Z1485" s="9" t="str">
        <f>IF(Search!$R$4="","",IF(Inventory!$BA1485&lt;Search!$R$4,"",1))</f>
        <v/>
      </c>
      <c r="AA1485" s="9" t="str">
        <f>IF(Search!$R$5="","",IF($BA1485&gt;Search!$R$5,"",1))</f>
        <v/>
      </c>
      <c r="AB1485" s="9" t="str">
        <f>IF(Search!$R$6="","",IF($BB1485&lt;Search!$R$6,"",1))</f>
        <v/>
      </c>
      <c r="AC1485" s="9" t="str">
        <f>IF(Search!$R$7="","",IF($BB1485&lt;Search!$R$7,"",1))</f>
        <v/>
      </c>
      <c r="AD1485" s="45" t="str">
        <f>IF(COUNTIF($A1485:$AC1485,"n")&gt;0,"",IF(SUM($A1485:$AC1485)=COUNTA(Search!$C$4:$C$8,Search!$F$4:$F$8,Search!$I$4:$I$6,Search!$I$8,Search!$L$4:$L$8,Search!$O$4:$O$8,Search!$R$4:$R$7,Search!$U$4:$U$7)-COUNTIF(Search!$C$4:$U$7,"n"),1+LARGE($AD$1:AD1484,1),""))</f>
        <v/>
      </c>
      <c r="AE1485" s="45" t="str">
        <f t="shared" si="72"/>
        <v/>
      </c>
      <c r="AF1485" s="45" t="str">
        <f>IF(AD1485="","",COUNTIF($AE$1:$AE1484,$AE1485)+RANK($AE1485,$AE$2:$AE$10540,1))</f>
        <v/>
      </c>
      <c r="AG1485" s="45" t="str">
        <f t="shared" si="73"/>
        <v/>
      </c>
      <c r="AH1485" s="45" t="str">
        <f>IF($AD1485="","",COUNTIF($AG$1:$AG1484,$AG1485)+RANK($AG1485,$AG$1:$AG$10539,0))</f>
        <v/>
      </c>
      <c r="AI1485" s="10" t="str">
        <f t="shared" si="74"/>
        <v>2009-10 Upper Deck Hockey Heroes Mark Messier #HH23 Mark Messier     /   $</v>
      </c>
      <c r="AJ1485" s="11">
        <v>2009</v>
      </c>
      <c r="AK1485" s="17">
        <v>10</v>
      </c>
      <c r="AL1485" s="12" t="s">
        <v>1021</v>
      </c>
      <c r="AM1485" s="10" t="s">
        <v>1022</v>
      </c>
      <c r="AN1485" s="12" t="s">
        <v>126</v>
      </c>
      <c r="AO1485" s="9"/>
      <c r="AP1485" s="9"/>
      <c r="AQ1485" s="9"/>
      <c r="AR1485" s="14"/>
      <c r="AS1485" s="9"/>
      <c r="AT1485" s="9"/>
      <c r="AU1485" s="9"/>
      <c r="AV1485" s="13"/>
      <c r="AW1485" s="13"/>
      <c r="AX1485" s="9"/>
      <c r="AY1485" s="9"/>
      <c r="AZ1485" s="9"/>
      <c r="BA1485" s="33"/>
      <c r="BB1485" s="33"/>
      <c r="BC1485" s="36"/>
      <c r="BD1485" s="12" t="s">
        <v>1771</v>
      </c>
    </row>
    <row r="1486" spans="1:56" s="12" customFormat="1" x14ac:dyDescent="0.2">
      <c r="A1486" s="9" t="str">
        <f>IF(Search!$C$5="","",IF(COUNTA(Inventory!$AP1486)=1,1,""))</f>
        <v/>
      </c>
      <c r="B1486" s="9" t="str">
        <f>IF(Search!$C$4="","",IF(ISNUMBER(SEARCH(Search!$C$4,$AR1486))=TRUE,1,""))</f>
        <v/>
      </c>
      <c r="C1486" s="9" t="str">
        <f>IF(Search!$C$6="x",IF(COUNTA($AQ1486)=1,1,"N"),IF(COUNTA($AQ1486)=1,"N",""))</f>
        <v/>
      </c>
      <c r="D1486" s="9" t="str">
        <f>IF(Search!$O$8="","",IF(ISNUMBER(SEARCH(Search!$O$8,$BD1486))=TRUE,1,""))</f>
        <v/>
      </c>
      <c r="E1486" s="9" t="str">
        <f>IF(Search!$C$7="","",IF(ISNUMBER(SEARCH(Search!$C$7,$AN1486))=TRUE,1,""))</f>
        <v/>
      </c>
      <c r="F1486" s="9" t="str">
        <f>IF(Search!$C$8="","",IF(ISNUMBER(SEARCH(Search!$C$8,$AO1486))=TRUE,1,""))</f>
        <v/>
      </c>
      <c r="G1486" s="9" t="str">
        <f>IF(Search!$F$4="","",IF(Inventory!$AJ1486&lt;Search!$F$4,"",1))</f>
        <v/>
      </c>
      <c r="H1486" s="9" t="str">
        <f>IF(Search!$F$5="","",IF(Inventory!$AJ1486&gt;Search!$F$5,"",1))</f>
        <v/>
      </c>
      <c r="I1486" s="9" t="str">
        <f>IF(Search!$F$7="","",IF(Search!$F$8="",IF(ISNUMBER(SEARCH(Search!$F$7,$AL1486))=TRUE,1,""),""))</f>
        <v/>
      </c>
      <c r="J1486" s="9" t="str">
        <f>IF($AL1486=Search!$F$8,1,"")</f>
        <v/>
      </c>
      <c r="K1486" s="9" t="str">
        <f>IF(Search!$I$4="","",IF(COUNTA($AS1486)=1,IF(Search!$I$4="N","N",1),""))</f>
        <v/>
      </c>
      <c r="L1486" s="9" t="str">
        <f>IF(Search!$I$5="","",IF($AS1486="RC",1,""))</f>
        <v/>
      </c>
      <c r="M1486" s="9" t="str">
        <f>IF(Search!$I$6="","",IF($AS1486="RCP",1,""))</f>
        <v/>
      </c>
      <c r="N1486" s="9" t="str">
        <f>IF(Search!$I$8="","",IF(COUNTA($AT1486)=1,IF(Search!$I$8="N","N",1),""))</f>
        <v/>
      </c>
      <c r="O1486" s="9" t="str">
        <f>IF(Search!$L$4="","",IF(COUNTA($AU1486)=1,IF(Search!$L$4="N","N",1),""))</f>
        <v/>
      </c>
      <c r="P1486" s="9" t="str">
        <f>IF(Search!$L$5="","",IF(ISNUMBER(SEARCH("Jersey",$AU1486))=TRUE,IF(Search!$L$5="N","N",1),""))</f>
        <v/>
      </c>
      <c r="Q1486" s="9" t="str">
        <f>IF(Search!$L$6="","",IF(ISNUMBER(SEARCH("Patch",$AU1486))=TRUE,IF(Search!$L$6="N","N",1),""))</f>
        <v/>
      </c>
      <c r="R1486" s="9" t="str">
        <f>IF(Search!$L$7="","",IF(ISNUMBER(SEARCH("Shield",$AU1486))=TRUE,IF(Search!$L$7="N","N",1),""))</f>
        <v/>
      </c>
      <c r="S1486" s="9" t="str">
        <f>IF(Search!$L$8="","",IF(ISNUMBER(SEARCH("Stick",$AU1486))=TRUE,IF(Search!$L$8="N","N",1),""))</f>
        <v/>
      </c>
      <c r="T1486" s="9" t="str">
        <f>IF(Search!$O$4="","",IF(COUNTA($AW1486)=1,IF(Search!$O$4="N","N",1),""))</f>
        <v/>
      </c>
      <c r="U1486" s="9" t="str">
        <f>IF(Search!$O$5="","",IF($AW1486="","",IF($AW1486&lt;Search!$O$5,"",1)))</f>
        <v/>
      </c>
      <c r="V1486" s="9" t="str">
        <f>IF(Search!$O$6="","",IF($AW1486="","",IF($AW1486&gt;Search!$O$6,"",1)))</f>
        <v/>
      </c>
      <c r="W1486" s="9" t="str">
        <f>IF(Search!$U$4="","",IF($AX1486="","",1))</f>
        <v/>
      </c>
      <c r="X1486" s="9" t="str">
        <f>IF(Search!$U$5="","",IF(ISNUMBER(SEARCH(Search!$U$5,$AX1486))=TRUE,IF(Search!$U$5="N","N",1),""))</f>
        <v/>
      </c>
      <c r="Y1486" s="9" t="str">
        <f>IF(Search!$U$6="","",IF($AY1486&lt;Search!$U$6,"",1))</f>
        <v/>
      </c>
      <c r="Z1486" s="9" t="str">
        <f>IF(Search!$R$4="","",IF(Inventory!$BA1486&lt;Search!$R$4,"",1))</f>
        <v/>
      </c>
      <c r="AA1486" s="9" t="str">
        <f>IF(Search!$R$5="","",IF($BA1486&gt;Search!$R$5,"",1))</f>
        <v/>
      </c>
      <c r="AB1486" s="9" t="str">
        <f>IF(Search!$R$6="","",IF($BB1486&lt;Search!$R$6,"",1))</f>
        <v/>
      </c>
      <c r="AC1486" s="9" t="str">
        <f>IF(Search!$R$7="","",IF($BB1486&lt;Search!$R$7,"",1))</f>
        <v/>
      </c>
      <c r="AD1486" s="45" t="str">
        <f>IF(COUNTIF($A1486:$AC1486,"n")&gt;0,"",IF(SUM($A1486:$AC1486)=COUNTA(Search!$C$4:$C$8,Search!$F$4:$F$8,Search!$I$4:$I$6,Search!$I$8,Search!$L$4:$L$8,Search!$O$4:$O$8,Search!$R$4:$R$7,Search!$U$4:$U$7)-COUNTIF(Search!$C$4:$U$7,"n"),1+LARGE($AD$1:AD1485,1),""))</f>
        <v/>
      </c>
      <c r="AE1486" s="45" t="str">
        <f t="shared" si="72"/>
        <v/>
      </c>
      <c r="AF1486" s="45" t="str">
        <f>IF(AD1486="","",COUNTIF($AE$1:$AE1485,$AE1486)+RANK($AE1486,$AE$2:$AE$10540,1))</f>
        <v/>
      </c>
      <c r="AG1486" s="45" t="str">
        <f t="shared" si="73"/>
        <v/>
      </c>
      <c r="AH1486" s="45" t="str">
        <f>IF($AD1486="","",COUNTIF($AG$1:$AG1485,$AG1486)+RANK($AG1486,$AG$1:$AG$10539,0))</f>
        <v/>
      </c>
      <c r="AI1486" s="10" t="str">
        <f t="shared" si="74"/>
        <v>2009-10 Upper Deck Hockey Heroes Mark Messier #HH25 Mark Messier     /   $</v>
      </c>
      <c r="AJ1486" s="11">
        <v>2009</v>
      </c>
      <c r="AK1486" s="17">
        <v>10</v>
      </c>
      <c r="AL1486" s="12" t="s">
        <v>1021</v>
      </c>
      <c r="AM1486" s="10" t="s">
        <v>1023</v>
      </c>
      <c r="AN1486" s="12" t="s">
        <v>126</v>
      </c>
      <c r="AO1486" s="9"/>
      <c r="AP1486" s="9"/>
      <c r="AQ1486" s="9"/>
      <c r="AR1486" s="14"/>
      <c r="AS1486" s="9"/>
      <c r="AT1486" s="9"/>
      <c r="AU1486" s="9"/>
      <c r="AV1486" s="13"/>
      <c r="AW1486" s="13"/>
      <c r="AX1486" s="9"/>
      <c r="AY1486" s="9"/>
      <c r="AZ1486" s="9"/>
      <c r="BA1486" s="33"/>
      <c r="BB1486" s="33"/>
      <c r="BC1486" s="36"/>
      <c r="BD1486" s="12" t="s">
        <v>1771</v>
      </c>
    </row>
    <row r="1487" spans="1:56" s="12" customFormat="1" x14ac:dyDescent="0.2">
      <c r="A1487" s="9">
        <f>IF(Search!$C$5="","",IF(COUNTA(Inventory!$AP1487)=1,1,""))</f>
        <v>1</v>
      </c>
      <c r="B1487" s="9" t="str">
        <f>IF(Search!$C$4="","",IF(ISNUMBER(SEARCH(Search!$C$4,$AR1487))=TRUE,1,""))</f>
        <v/>
      </c>
      <c r="C1487" s="9" t="str">
        <f>IF(Search!$C$6="x",IF(COUNTA($AQ1487)=1,1,"N"),IF(COUNTA($AQ1487)=1,"N",""))</f>
        <v/>
      </c>
      <c r="D1487" s="9" t="str">
        <f>IF(Search!$O$8="","",IF(ISNUMBER(SEARCH(Search!$O$8,$BD1487))=TRUE,1,""))</f>
        <v/>
      </c>
      <c r="E1487" s="9" t="str">
        <f>IF(Search!$C$7="","",IF(ISNUMBER(SEARCH(Search!$C$7,$AN1487))=TRUE,1,""))</f>
        <v/>
      </c>
      <c r="F1487" s="9" t="str">
        <f>IF(Search!$C$8="","",IF(ISNUMBER(SEARCH(Search!$C$8,$AO1487))=TRUE,1,""))</f>
        <v/>
      </c>
      <c r="G1487" s="9" t="str">
        <f>IF(Search!$F$4="","",IF(Inventory!$AJ1487&lt;Search!$F$4,"",1))</f>
        <v/>
      </c>
      <c r="H1487" s="9" t="str">
        <f>IF(Search!$F$5="","",IF(Inventory!$AJ1487&gt;Search!$F$5,"",1))</f>
        <v/>
      </c>
      <c r="I1487" s="9" t="str">
        <f>IF(Search!$F$7="","",IF(Search!$F$8="",IF(ISNUMBER(SEARCH(Search!$F$7,$AL1487))=TRUE,1,""),""))</f>
        <v/>
      </c>
      <c r="J1487" s="9" t="str">
        <f>IF($AL1487=Search!$F$8,1,"")</f>
        <v/>
      </c>
      <c r="K1487" s="9" t="str">
        <f>IF(Search!$I$4="","",IF(COUNTA($AS1487)=1,IF(Search!$I$4="N","N",1),""))</f>
        <v/>
      </c>
      <c r="L1487" s="9" t="str">
        <f>IF(Search!$I$5="","",IF($AS1487="RC",1,""))</f>
        <v/>
      </c>
      <c r="M1487" s="9" t="str">
        <f>IF(Search!$I$6="","",IF($AS1487="RCP",1,""))</f>
        <v/>
      </c>
      <c r="N1487" s="9" t="str">
        <f>IF(Search!$I$8="","",IF(COUNTA($AT1487)=1,IF(Search!$I$8="N","N",1),""))</f>
        <v/>
      </c>
      <c r="O1487" s="9" t="str">
        <f>IF(Search!$L$4="","",IF(COUNTA($AU1487)=1,IF(Search!$L$4="N","N",1),""))</f>
        <v/>
      </c>
      <c r="P1487" s="9" t="str">
        <f>IF(Search!$L$5="","",IF(ISNUMBER(SEARCH("Jersey",$AU1487))=TRUE,IF(Search!$L$5="N","N",1),""))</f>
        <v/>
      </c>
      <c r="Q1487" s="9" t="str">
        <f>IF(Search!$L$6="","",IF(ISNUMBER(SEARCH("Patch",$AU1487))=TRUE,IF(Search!$L$6="N","N",1),""))</f>
        <v/>
      </c>
      <c r="R1487" s="9" t="str">
        <f>IF(Search!$L$7="","",IF(ISNUMBER(SEARCH("Shield",$AU1487))=TRUE,IF(Search!$L$7="N","N",1),""))</f>
        <v/>
      </c>
      <c r="S1487" s="9" t="str">
        <f>IF(Search!$L$8="","",IF(ISNUMBER(SEARCH("Stick",$AU1487))=TRUE,IF(Search!$L$8="N","N",1),""))</f>
        <v/>
      </c>
      <c r="T1487" s="9" t="str">
        <f>IF(Search!$O$4="","",IF(COUNTA($AW1487)=1,IF(Search!$O$4="N","N",1),""))</f>
        <v/>
      </c>
      <c r="U1487" s="9" t="str">
        <f>IF(Search!$O$5="","",IF($AW1487="","",IF($AW1487&lt;Search!$O$5,"",1)))</f>
        <v/>
      </c>
      <c r="V1487" s="9" t="str">
        <f>IF(Search!$O$6="","",IF($AW1487="","",IF($AW1487&gt;Search!$O$6,"",1)))</f>
        <v/>
      </c>
      <c r="W1487" s="9" t="str">
        <f>IF(Search!$U$4="","",IF($AX1487="","",1))</f>
        <v/>
      </c>
      <c r="X1487" s="9" t="str">
        <f>IF(Search!$U$5="","",IF(ISNUMBER(SEARCH(Search!$U$5,$AX1487))=TRUE,IF(Search!$U$5="N","N",1),""))</f>
        <v/>
      </c>
      <c r="Y1487" s="9" t="str">
        <f>IF(Search!$U$6="","",IF($AY1487&lt;Search!$U$6,"",1))</f>
        <v/>
      </c>
      <c r="Z1487" s="9" t="str">
        <f>IF(Search!$R$4="","",IF(Inventory!$BA1487&lt;Search!$R$4,"",1))</f>
        <v/>
      </c>
      <c r="AA1487" s="9" t="str">
        <f>IF(Search!$R$5="","",IF($BA1487&gt;Search!$R$5,"",1))</f>
        <v/>
      </c>
      <c r="AB1487" s="9" t="str">
        <f>IF(Search!$R$6="","",IF($BB1487&lt;Search!$R$6,"",1))</f>
        <v/>
      </c>
      <c r="AC1487" s="9" t="str">
        <f>IF(Search!$R$7="","",IF($BB1487&lt;Search!$R$7,"",1))</f>
        <v/>
      </c>
      <c r="AD1487" s="45">
        <f>IF(COUNTIF($A1487:$AC1487,"n")&gt;0,"",IF(SUM($A1487:$AC1487)=COUNTA(Search!$C$4:$C$8,Search!$F$4:$F$8,Search!$I$4:$I$6,Search!$I$8,Search!$L$4:$L$8,Search!$O$4:$O$8,Search!$R$4:$R$7,Search!$U$4:$U$7)-COUNTIF(Search!$C$4:$U$7,"n"),1+LARGE($AD$1:AD1486,1),""))</f>
        <v>59</v>
      </c>
      <c r="AE1487" s="45">
        <f t="shared" si="72"/>
        <v>1016</v>
      </c>
      <c r="AF1487" s="45">
        <f>IF(AD1487="","",COUNTIF($AE$1:$AE1486,$AE1487)+RANK($AE1487,$AE$2:$AE$10540,1))</f>
        <v>166</v>
      </c>
      <c r="AG1487" s="45">
        <f t="shared" si="73"/>
        <v>0</v>
      </c>
      <c r="AH1487" s="45">
        <f>IF($AD1487="","",COUNTIF($AG$1:$AG1486,$AG1487)+RANK($AG1487,$AG$1:$AG$10539,0))</f>
        <v>221</v>
      </c>
      <c r="AI1487" s="10" t="str">
        <f t="shared" si="74"/>
        <v>2009-10 Upper Deck Ice #105 Jaime Sifers  RC   /   $</v>
      </c>
      <c r="AJ1487" s="11">
        <v>2009</v>
      </c>
      <c r="AK1487" s="17">
        <v>10</v>
      </c>
      <c r="AL1487" s="12" t="s">
        <v>616</v>
      </c>
      <c r="AM1487" s="10">
        <v>105</v>
      </c>
      <c r="AN1487" s="12" t="s">
        <v>1026</v>
      </c>
      <c r="AO1487" s="9"/>
      <c r="AP1487" s="9" t="s">
        <v>1902</v>
      </c>
      <c r="AQ1487" s="9"/>
      <c r="AR1487" s="14"/>
      <c r="AS1487" s="9" t="s">
        <v>2</v>
      </c>
      <c r="AT1487" s="9"/>
      <c r="AU1487" s="9"/>
      <c r="AV1487" s="13"/>
      <c r="AW1487" s="13"/>
      <c r="AX1487" s="9"/>
      <c r="AY1487" s="9"/>
      <c r="AZ1487" s="9"/>
      <c r="BA1487" s="33"/>
      <c r="BB1487" s="33"/>
      <c r="BC1487" s="36"/>
      <c r="BD1487" s="12" t="s">
        <v>1771</v>
      </c>
    </row>
    <row r="1488" spans="1:56" s="12" customFormat="1" x14ac:dyDescent="0.2">
      <c r="A1488" s="9">
        <f>IF(Search!$C$5="","",IF(COUNTA(Inventory!$AP1488)=1,1,""))</f>
        <v>1</v>
      </c>
      <c r="B1488" s="9" t="str">
        <f>IF(Search!$C$4="","",IF(ISNUMBER(SEARCH(Search!$C$4,$AR1488))=TRUE,1,""))</f>
        <v/>
      </c>
      <c r="C1488" s="9" t="str">
        <f>IF(Search!$C$6="x",IF(COUNTA($AQ1488)=1,1,"N"),IF(COUNTA($AQ1488)=1,"N",""))</f>
        <v/>
      </c>
      <c r="D1488" s="9" t="str">
        <f>IF(Search!$O$8="","",IF(ISNUMBER(SEARCH(Search!$O$8,$BD1488))=TRUE,1,""))</f>
        <v/>
      </c>
      <c r="E1488" s="9" t="str">
        <f>IF(Search!$C$7="","",IF(ISNUMBER(SEARCH(Search!$C$7,$AN1488))=TRUE,1,""))</f>
        <v/>
      </c>
      <c r="F1488" s="9" t="str">
        <f>IF(Search!$C$8="","",IF(ISNUMBER(SEARCH(Search!$C$8,$AO1488))=TRUE,1,""))</f>
        <v/>
      </c>
      <c r="G1488" s="9" t="str">
        <f>IF(Search!$F$4="","",IF(Inventory!$AJ1488&lt;Search!$F$4,"",1))</f>
        <v/>
      </c>
      <c r="H1488" s="9" t="str">
        <f>IF(Search!$F$5="","",IF(Inventory!$AJ1488&gt;Search!$F$5,"",1))</f>
        <v/>
      </c>
      <c r="I1488" s="9" t="str">
        <f>IF(Search!$F$7="","",IF(Search!$F$8="",IF(ISNUMBER(SEARCH(Search!$F$7,$AL1488))=TRUE,1,""),""))</f>
        <v/>
      </c>
      <c r="J1488" s="9" t="str">
        <f>IF($AL1488=Search!$F$8,1,"")</f>
        <v/>
      </c>
      <c r="K1488" s="9" t="str">
        <f>IF(Search!$I$4="","",IF(COUNTA($AS1488)=1,IF(Search!$I$4="N","N",1),""))</f>
        <v/>
      </c>
      <c r="L1488" s="9" t="str">
        <f>IF(Search!$I$5="","",IF($AS1488="RC",1,""))</f>
        <v/>
      </c>
      <c r="M1488" s="9" t="str">
        <f>IF(Search!$I$6="","",IF($AS1488="RCP",1,""))</f>
        <v/>
      </c>
      <c r="N1488" s="9" t="str">
        <f>IF(Search!$I$8="","",IF(COUNTA($AT1488)=1,IF(Search!$I$8="N","N",1),""))</f>
        <v/>
      </c>
      <c r="O1488" s="9" t="str">
        <f>IF(Search!$L$4="","",IF(COUNTA($AU1488)=1,IF(Search!$L$4="N","N",1),""))</f>
        <v/>
      </c>
      <c r="P1488" s="9" t="str">
        <f>IF(Search!$L$5="","",IF(ISNUMBER(SEARCH("Jersey",$AU1488))=TRUE,IF(Search!$L$5="N","N",1),""))</f>
        <v/>
      </c>
      <c r="Q1488" s="9" t="str">
        <f>IF(Search!$L$6="","",IF(ISNUMBER(SEARCH("Patch",$AU1488))=TRUE,IF(Search!$L$6="N","N",1),""))</f>
        <v/>
      </c>
      <c r="R1488" s="9" t="str">
        <f>IF(Search!$L$7="","",IF(ISNUMBER(SEARCH("Shield",$AU1488))=TRUE,IF(Search!$L$7="N","N",1),""))</f>
        <v/>
      </c>
      <c r="S1488" s="9" t="str">
        <f>IF(Search!$L$8="","",IF(ISNUMBER(SEARCH("Stick",$AU1488))=TRUE,IF(Search!$L$8="N","N",1),""))</f>
        <v/>
      </c>
      <c r="T1488" s="9" t="str">
        <f>IF(Search!$O$4="","",IF(COUNTA($AW1488)=1,IF(Search!$O$4="N","N",1),""))</f>
        <v/>
      </c>
      <c r="U1488" s="9" t="str">
        <f>IF(Search!$O$5="","",IF($AW1488="","",IF($AW1488&lt;Search!$O$5,"",1)))</f>
        <v/>
      </c>
      <c r="V1488" s="9" t="str">
        <f>IF(Search!$O$6="","",IF($AW1488="","",IF($AW1488&gt;Search!$O$6,"",1)))</f>
        <v/>
      </c>
      <c r="W1488" s="9" t="str">
        <f>IF(Search!$U$4="","",IF($AX1488="","",1))</f>
        <v/>
      </c>
      <c r="X1488" s="9" t="str">
        <f>IF(Search!$U$5="","",IF(ISNUMBER(SEARCH(Search!$U$5,$AX1488))=TRUE,IF(Search!$U$5="N","N",1),""))</f>
        <v/>
      </c>
      <c r="Y1488" s="9" t="str">
        <f>IF(Search!$U$6="","",IF($AY1488&lt;Search!$U$6,"",1))</f>
        <v/>
      </c>
      <c r="Z1488" s="9" t="str">
        <f>IF(Search!$R$4="","",IF(Inventory!$BA1488&lt;Search!$R$4,"",1))</f>
        <v/>
      </c>
      <c r="AA1488" s="9" t="str">
        <f>IF(Search!$R$5="","",IF($BA1488&gt;Search!$R$5,"",1))</f>
        <v/>
      </c>
      <c r="AB1488" s="9" t="str">
        <f>IF(Search!$R$6="","",IF($BB1488&lt;Search!$R$6,"",1))</f>
        <v/>
      </c>
      <c r="AC1488" s="9" t="str">
        <f>IF(Search!$R$7="","",IF($BB1488&lt;Search!$R$7,"",1))</f>
        <v/>
      </c>
      <c r="AD1488" s="45">
        <f>IF(COUNTIF($A1488:$AC1488,"n")&gt;0,"",IF(SUM($A1488:$AC1488)=COUNTA(Search!$C$4:$C$8,Search!$F$4:$F$8,Search!$I$4:$I$6,Search!$I$8,Search!$L$4:$L$8,Search!$O$4:$O$8,Search!$R$4:$R$7,Search!$U$4:$U$7)-COUNTIF(Search!$C$4:$U$7,"n"),1+LARGE($AD$1:AD1487,1),""))</f>
        <v>60</v>
      </c>
      <c r="AE1488" s="45">
        <f t="shared" si="72"/>
        <v>868</v>
      </c>
      <c r="AF1488" s="45">
        <f>IF(AD1488="","",COUNTIF($AE$1:$AE1487,$AE1488)+RANK($AE1488,$AE$2:$AE$10540,1))</f>
        <v>145</v>
      </c>
      <c r="AG1488" s="45">
        <f t="shared" si="73"/>
        <v>0</v>
      </c>
      <c r="AH1488" s="45">
        <f>IF($AD1488="","",COUNTIF($AG$1:$AG1487,$AG1488)+RANK($AG1488,$AG$1:$AG$10539,0))</f>
        <v>222</v>
      </c>
      <c r="AI1488" s="10" t="str">
        <f t="shared" si="74"/>
        <v>2009-10 Upper Deck Ice #113 Francis Wathier  RC   /   $</v>
      </c>
      <c r="AJ1488" s="11">
        <v>2009</v>
      </c>
      <c r="AK1488" s="17">
        <v>10</v>
      </c>
      <c r="AL1488" s="12" t="s">
        <v>616</v>
      </c>
      <c r="AM1488" s="10">
        <v>113</v>
      </c>
      <c r="AN1488" s="12" t="s">
        <v>1027</v>
      </c>
      <c r="AO1488" s="9"/>
      <c r="AP1488" s="9" t="s">
        <v>1902</v>
      </c>
      <c r="AQ1488" s="9"/>
      <c r="AR1488" s="14"/>
      <c r="AS1488" s="9" t="s">
        <v>2</v>
      </c>
      <c r="AT1488" s="9"/>
      <c r="AU1488" s="9"/>
      <c r="AV1488" s="13"/>
      <c r="AW1488" s="13"/>
      <c r="AX1488" s="9"/>
      <c r="AY1488" s="9"/>
      <c r="AZ1488" s="9"/>
      <c r="BA1488" s="33"/>
      <c r="BB1488" s="33"/>
      <c r="BC1488" s="36"/>
      <c r="BD1488" s="12" t="s">
        <v>1771</v>
      </c>
    </row>
    <row r="1489" spans="1:56" s="12" customFormat="1" x14ac:dyDescent="0.2">
      <c r="A1489" s="9">
        <f>IF(Search!$C$5="","",IF(COUNTA(Inventory!$AP1489)=1,1,""))</f>
        <v>1</v>
      </c>
      <c r="B1489" s="9" t="str">
        <f>IF(Search!$C$4="","",IF(ISNUMBER(SEARCH(Search!$C$4,$AR1489))=TRUE,1,""))</f>
        <v/>
      </c>
      <c r="C1489" s="9" t="str">
        <f>IF(Search!$C$6="x",IF(COUNTA($AQ1489)=1,1,"N"),IF(COUNTA($AQ1489)=1,"N",""))</f>
        <v/>
      </c>
      <c r="D1489" s="9" t="str">
        <f>IF(Search!$O$8="","",IF(ISNUMBER(SEARCH(Search!$O$8,$BD1489))=TRUE,1,""))</f>
        <v/>
      </c>
      <c r="E1489" s="9" t="str">
        <f>IF(Search!$C$7="","",IF(ISNUMBER(SEARCH(Search!$C$7,$AN1489))=TRUE,1,""))</f>
        <v/>
      </c>
      <c r="F1489" s="9" t="str">
        <f>IF(Search!$C$8="","",IF(ISNUMBER(SEARCH(Search!$C$8,$AO1489))=TRUE,1,""))</f>
        <v/>
      </c>
      <c r="G1489" s="9" t="str">
        <f>IF(Search!$F$4="","",IF(Inventory!$AJ1489&lt;Search!$F$4,"",1))</f>
        <v/>
      </c>
      <c r="H1489" s="9" t="str">
        <f>IF(Search!$F$5="","",IF(Inventory!$AJ1489&gt;Search!$F$5,"",1))</f>
        <v/>
      </c>
      <c r="I1489" s="9" t="str">
        <f>IF(Search!$F$7="","",IF(Search!$F$8="",IF(ISNUMBER(SEARCH(Search!$F$7,$AL1489))=TRUE,1,""),""))</f>
        <v/>
      </c>
      <c r="J1489" s="9" t="str">
        <f>IF($AL1489=Search!$F$8,1,"")</f>
        <v/>
      </c>
      <c r="K1489" s="9" t="str">
        <f>IF(Search!$I$4="","",IF(COUNTA($AS1489)=1,IF(Search!$I$4="N","N",1),""))</f>
        <v/>
      </c>
      <c r="L1489" s="9" t="str">
        <f>IF(Search!$I$5="","",IF($AS1489="RC",1,""))</f>
        <v/>
      </c>
      <c r="M1489" s="9" t="str">
        <f>IF(Search!$I$6="","",IF($AS1489="RCP",1,""))</f>
        <v/>
      </c>
      <c r="N1489" s="9" t="str">
        <f>IF(Search!$I$8="","",IF(COUNTA($AT1489)=1,IF(Search!$I$8="N","N",1),""))</f>
        <v/>
      </c>
      <c r="O1489" s="9" t="str">
        <f>IF(Search!$L$4="","",IF(COUNTA($AU1489)=1,IF(Search!$L$4="N","N",1),""))</f>
        <v/>
      </c>
      <c r="P1489" s="9" t="str">
        <f>IF(Search!$L$5="","",IF(ISNUMBER(SEARCH("Jersey",$AU1489))=TRUE,IF(Search!$L$5="N","N",1),""))</f>
        <v/>
      </c>
      <c r="Q1489" s="9" t="str">
        <f>IF(Search!$L$6="","",IF(ISNUMBER(SEARCH("Patch",$AU1489))=TRUE,IF(Search!$L$6="N","N",1),""))</f>
        <v/>
      </c>
      <c r="R1489" s="9" t="str">
        <f>IF(Search!$L$7="","",IF(ISNUMBER(SEARCH("Shield",$AU1489))=TRUE,IF(Search!$L$7="N","N",1),""))</f>
        <v/>
      </c>
      <c r="S1489" s="9" t="str">
        <f>IF(Search!$L$8="","",IF(ISNUMBER(SEARCH("Stick",$AU1489))=TRUE,IF(Search!$L$8="N","N",1),""))</f>
        <v/>
      </c>
      <c r="T1489" s="9" t="str">
        <f>IF(Search!$O$4="","",IF(COUNTA($AW1489)=1,IF(Search!$O$4="N","N",1),""))</f>
        <v/>
      </c>
      <c r="U1489" s="9" t="str">
        <f>IF(Search!$O$5="","",IF($AW1489="","",IF($AW1489&lt;Search!$O$5,"",1)))</f>
        <v/>
      </c>
      <c r="V1489" s="9" t="str">
        <f>IF(Search!$O$6="","",IF($AW1489="","",IF($AW1489&gt;Search!$O$6,"",1)))</f>
        <v/>
      </c>
      <c r="W1489" s="9" t="str">
        <f>IF(Search!$U$4="","",IF($AX1489="","",1))</f>
        <v/>
      </c>
      <c r="X1489" s="9" t="str">
        <f>IF(Search!$U$5="","",IF(ISNUMBER(SEARCH(Search!$U$5,$AX1489))=TRUE,IF(Search!$U$5="N","N",1),""))</f>
        <v/>
      </c>
      <c r="Y1489" s="9" t="str">
        <f>IF(Search!$U$6="","",IF($AY1489&lt;Search!$U$6,"",1))</f>
        <v/>
      </c>
      <c r="Z1489" s="9" t="str">
        <f>IF(Search!$R$4="","",IF(Inventory!$BA1489&lt;Search!$R$4,"",1))</f>
        <v/>
      </c>
      <c r="AA1489" s="9" t="str">
        <f>IF(Search!$R$5="","",IF($BA1489&gt;Search!$R$5,"",1))</f>
        <v/>
      </c>
      <c r="AB1489" s="9" t="str">
        <f>IF(Search!$R$6="","",IF($BB1489&lt;Search!$R$6,"",1))</f>
        <v/>
      </c>
      <c r="AC1489" s="9" t="str">
        <f>IF(Search!$R$7="","",IF($BB1489&lt;Search!$R$7,"",1))</f>
        <v/>
      </c>
      <c r="AD1489" s="45">
        <f>IF(COUNTIF($A1489:$AC1489,"n")&gt;0,"",IF(SUM($A1489:$AC1489)=COUNTA(Search!$C$4:$C$8,Search!$F$4:$F$8,Search!$I$4:$I$6,Search!$I$8,Search!$L$4:$L$8,Search!$O$4:$O$8,Search!$R$4:$R$7,Search!$U$4:$U$7)-COUNTIF(Search!$C$4:$U$7,"n"),1+LARGE($AD$1:AD1488,1),""))</f>
        <v>61</v>
      </c>
      <c r="AE1489" s="45">
        <f t="shared" si="72"/>
        <v>1051</v>
      </c>
      <c r="AF1489" s="45">
        <f>IF(AD1489="","",COUNTIF($AE$1:$AE1488,$AE1489)+RANK($AE1489,$AE$2:$AE$10540,1))</f>
        <v>177</v>
      </c>
      <c r="AG1489" s="45">
        <f t="shared" si="73"/>
        <v>0</v>
      </c>
      <c r="AH1489" s="45">
        <f>IF($AD1489="","",COUNTIF($AG$1:$AG1488,$AG1489)+RANK($AG1489,$AG$1:$AG$10539,0))</f>
        <v>223</v>
      </c>
      <c r="AI1489" s="10" t="str">
        <f t="shared" si="74"/>
        <v>2009-10 Upper Deck Ice #114 James Reimer TOR RC   /   $</v>
      </c>
      <c r="AJ1489" s="11">
        <v>2009</v>
      </c>
      <c r="AK1489" s="17">
        <v>10</v>
      </c>
      <c r="AL1489" s="12" t="s">
        <v>616</v>
      </c>
      <c r="AM1489" s="10">
        <v>114</v>
      </c>
      <c r="AN1489" s="12" t="s">
        <v>715</v>
      </c>
      <c r="AO1489" s="9" t="s">
        <v>1904</v>
      </c>
      <c r="AP1489" s="9" t="s">
        <v>1902</v>
      </c>
      <c r="AQ1489" s="9"/>
      <c r="AR1489" s="14"/>
      <c r="AS1489" s="9" t="s">
        <v>2</v>
      </c>
      <c r="AT1489" s="9"/>
      <c r="AU1489" s="9"/>
      <c r="AV1489" s="13"/>
      <c r="AW1489" s="13"/>
      <c r="AX1489" s="9"/>
      <c r="AY1489" s="9"/>
      <c r="AZ1489" s="9"/>
      <c r="BA1489" s="33"/>
      <c r="BB1489" s="33"/>
      <c r="BC1489" s="36"/>
      <c r="BD1489" s="12" t="s">
        <v>1771</v>
      </c>
    </row>
    <row r="1490" spans="1:56" s="12" customFormat="1" x14ac:dyDescent="0.2">
      <c r="A1490" s="9">
        <f>IF(Search!$C$5="","",IF(COUNTA(Inventory!$AP1490)=1,1,""))</f>
        <v>1</v>
      </c>
      <c r="B1490" s="9" t="str">
        <f>IF(Search!$C$4="","",IF(ISNUMBER(SEARCH(Search!$C$4,$AR1490))=TRUE,1,""))</f>
        <v/>
      </c>
      <c r="C1490" s="9" t="str">
        <f>IF(Search!$C$6="x",IF(COUNTA($AQ1490)=1,1,"N"),IF(COUNTA($AQ1490)=1,"N",""))</f>
        <v/>
      </c>
      <c r="D1490" s="9" t="str">
        <f>IF(Search!$O$8="","",IF(ISNUMBER(SEARCH(Search!$O$8,$BD1490))=TRUE,1,""))</f>
        <v/>
      </c>
      <c r="E1490" s="9" t="str">
        <f>IF(Search!$C$7="","",IF(ISNUMBER(SEARCH(Search!$C$7,$AN1490))=TRUE,1,""))</f>
        <v/>
      </c>
      <c r="F1490" s="9" t="str">
        <f>IF(Search!$C$8="","",IF(ISNUMBER(SEARCH(Search!$C$8,$AO1490))=TRUE,1,""))</f>
        <v/>
      </c>
      <c r="G1490" s="9" t="str">
        <f>IF(Search!$F$4="","",IF(Inventory!$AJ1490&lt;Search!$F$4,"",1))</f>
        <v/>
      </c>
      <c r="H1490" s="9" t="str">
        <f>IF(Search!$F$5="","",IF(Inventory!$AJ1490&gt;Search!$F$5,"",1))</f>
        <v/>
      </c>
      <c r="I1490" s="9" t="str">
        <f>IF(Search!$F$7="","",IF(Search!$F$8="",IF(ISNUMBER(SEARCH(Search!$F$7,$AL1490))=TRUE,1,""),""))</f>
        <v/>
      </c>
      <c r="J1490" s="9" t="str">
        <f>IF($AL1490=Search!$F$8,1,"")</f>
        <v/>
      </c>
      <c r="K1490" s="9" t="str">
        <f>IF(Search!$I$4="","",IF(COUNTA($AS1490)=1,IF(Search!$I$4="N","N",1),""))</f>
        <v/>
      </c>
      <c r="L1490" s="9" t="str">
        <f>IF(Search!$I$5="","",IF($AS1490="RC",1,""))</f>
        <v/>
      </c>
      <c r="M1490" s="9" t="str">
        <f>IF(Search!$I$6="","",IF($AS1490="RCP",1,""))</f>
        <v/>
      </c>
      <c r="N1490" s="9" t="str">
        <f>IF(Search!$I$8="","",IF(COUNTA($AT1490)=1,IF(Search!$I$8="N","N",1),""))</f>
        <v/>
      </c>
      <c r="O1490" s="9" t="str">
        <f>IF(Search!$L$4="","",IF(COUNTA($AU1490)=1,IF(Search!$L$4="N","N",1),""))</f>
        <v/>
      </c>
      <c r="P1490" s="9" t="str">
        <f>IF(Search!$L$5="","",IF(ISNUMBER(SEARCH("Jersey",$AU1490))=TRUE,IF(Search!$L$5="N","N",1),""))</f>
        <v/>
      </c>
      <c r="Q1490" s="9" t="str">
        <f>IF(Search!$L$6="","",IF(ISNUMBER(SEARCH("Patch",$AU1490))=TRUE,IF(Search!$L$6="N","N",1),""))</f>
        <v/>
      </c>
      <c r="R1490" s="9" t="str">
        <f>IF(Search!$L$7="","",IF(ISNUMBER(SEARCH("Shield",$AU1490))=TRUE,IF(Search!$L$7="N","N",1),""))</f>
        <v/>
      </c>
      <c r="S1490" s="9" t="str">
        <f>IF(Search!$L$8="","",IF(ISNUMBER(SEARCH("Stick",$AU1490))=TRUE,IF(Search!$L$8="N","N",1),""))</f>
        <v/>
      </c>
      <c r="T1490" s="9" t="str">
        <f>IF(Search!$O$4="","",IF(COUNTA($AW1490)=1,IF(Search!$O$4="N","N",1),""))</f>
        <v/>
      </c>
      <c r="U1490" s="9" t="str">
        <f>IF(Search!$O$5="","",IF($AW1490="","",IF($AW1490&lt;Search!$O$5,"",1)))</f>
        <v/>
      </c>
      <c r="V1490" s="9" t="str">
        <f>IF(Search!$O$6="","",IF($AW1490="","",IF($AW1490&gt;Search!$O$6,"",1)))</f>
        <v/>
      </c>
      <c r="W1490" s="9" t="str">
        <f>IF(Search!$U$4="","",IF($AX1490="","",1))</f>
        <v/>
      </c>
      <c r="X1490" s="9" t="str">
        <f>IF(Search!$U$5="","",IF(ISNUMBER(SEARCH(Search!$U$5,$AX1490))=TRUE,IF(Search!$U$5="N","N",1),""))</f>
        <v/>
      </c>
      <c r="Y1490" s="9" t="str">
        <f>IF(Search!$U$6="","",IF($AY1490&lt;Search!$U$6,"",1))</f>
        <v/>
      </c>
      <c r="Z1490" s="9" t="str">
        <f>IF(Search!$R$4="","",IF(Inventory!$BA1490&lt;Search!$R$4,"",1))</f>
        <v/>
      </c>
      <c r="AA1490" s="9" t="str">
        <f>IF(Search!$R$5="","",IF($BA1490&gt;Search!$R$5,"",1))</f>
        <v/>
      </c>
      <c r="AB1490" s="9" t="str">
        <f>IF(Search!$R$6="","",IF($BB1490&lt;Search!$R$6,"",1))</f>
        <v/>
      </c>
      <c r="AC1490" s="9" t="str">
        <f>IF(Search!$R$7="","",IF($BB1490&lt;Search!$R$7,"",1))</f>
        <v/>
      </c>
      <c r="AD1490" s="45">
        <f>IF(COUNTIF($A1490:$AC1490,"n")&gt;0,"",IF(SUM($A1490:$AC1490)=COUNTA(Search!$C$4:$C$8,Search!$F$4:$F$8,Search!$I$4:$I$6,Search!$I$8,Search!$L$4:$L$8,Search!$O$4:$O$8,Search!$R$4:$R$7,Search!$U$4:$U$7)-COUNTIF(Search!$C$4:$U$7,"n"),1+LARGE($AD$1:AD1489,1),""))</f>
        <v>62</v>
      </c>
      <c r="AE1490" s="45">
        <f t="shared" si="72"/>
        <v>1620</v>
      </c>
      <c r="AF1490" s="45">
        <f>IF(AD1490="","",COUNTIF($AE$1:$AE1489,$AE1490)+RANK($AE1490,$AE$2:$AE$10540,1))</f>
        <v>295</v>
      </c>
      <c r="AG1490" s="45">
        <f t="shared" si="73"/>
        <v>0</v>
      </c>
      <c r="AH1490" s="45">
        <f>IF($AD1490="","",COUNTIF($AG$1:$AG1489,$AG1490)+RANK($AG1490,$AG$1:$AG$10539,0))</f>
        <v>224</v>
      </c>
      <c r="AI1490" s="10" t="str">
        <f t="shared" si="74"/>
        <v>2009-10 Upper Deck Ice #116 Matt Climie  RC   /   $</v>
      </c>
      <c r="AJ1490" s="11">
        <v>2009</v>
      </c>
      <c r="AK1490" s="17">
        <v>10</v>
      </c>
      <c r="AL1490" s="12" t="s">
        <v>616</v>
      </c>
      <c r="AM1490" s="10">
        <v>116</v>
      </c>
      <c r="AN1490" s="12" t="s">
        <v>1028</v>
      </c>
      <c r="AO1490" s="9"/>
      <c r="AP1490" s="9" t="s">
        <v>1902</v>
      </c>
      <c r="AQ1490" s="9"/>
      <c r="AR1490" s="14"/>
      <c r="AS1490" s="9" t="s">
        <v>2</v>
      </c>
      <c r="AT1490" s="9"/>
      <c r="AU1490" s="9"/>
      <c r="AV1490" s="13"/>
      <c r="AW1490" s="13"/>
      <c r="AX1490" s="9"/>
      <c r="AY1490" s="9"/>
      <c r="AZ1490" s="9"/>
      <c r="BA1490" s="33"/>
      <c r="BB1490" s="33"/>
      <c r="BC1490" s="36"/>
      <c r="BD1490" s="12" t="s">
        <v>1771</v>
      </c>
    </row>
    <row r="1491" spans="1:56" s="12" customFormat="1" x14ac:dyDescent="0.2">
      <c r="A1491" s="9">
        <f>IF(Search!$C$5="","",IF(COUNTA(Inventory!$AP1491)=1,1,""))</f>
        <v>1</v>
      </c>
      <c r="B1491" s="9" t="str">
        <f>IF(Search!$C$4="","",IF(ISNUMBER(SEARCH(Search!$C$4,$AR1491))=TRUE,1,""))</f>
        <v/>
      </c>
      <c r="C1491" s="9" t="str">
        <f>IF(Search!$C$6="x",IF(COUNTA($AQ1491)=1,1,"N"),IF(COUNTA($AQ1491)=1,"N",""))</f>
        <v/>
      </c>
      <c r="D1491" s="9" t="str">
        <f>IF(Search!$O$8="","",IF(ISNUMBER(SEARCH(Search!$O$8,$BD1491))=TRUE,1,""))</f>
        <v/>
      </c>
      <c r="E1491" s="9" t="str">
        <f>IF(Search!$C$7="","",IF(ISNUMBER(SEARCH(Search!$C$7,$AN1491))=TRUE,1,""))</f>
        <v/>
      </c>
      <c r="F1491" s="9" t="str">
        <f>IF(Search!$C$8="","",IF(ISNUMBER(SEARCH(Search!$C$8,$AO1491))=TRUE,1,""))</f>
        <v/>
      </c>
      <c r="G1491" s="9" t="str">
        <f>IF(Search!$F$4="","",IF(Inventory!$AJ1491&lt;Search!$F$4,"",1))</f>
        <v/>
      </c>
      <c r="H1491" s="9" t="str">
        <f>IF(Search!$F$5="","",IF(Inventory!$AJ1491&gt;Search!$F$5,"",1))</f>
        <v/>
      </c>
      <c r="I1491" s="9" t="str">
        <f>IF(Search!$F$7="","",IF(Search!$F$8="",IF(ISNUMBER(SEARCH(Search!$F$7,$AL1491))=TRUE,1,""),""))</f>
        <v/>
      </c>
      <c r="J1491" s="9" t="str">
        <f>IF($AL1491=Search!$F$8,1,"")</f>
        <v/>
      </c>
      <c r="K1491" s="9" t="str">
        <f>IF(Search!$I$4="","",IF(COUNTA($AS1491)=1,IF(Search!$I$4="N","N",1),""))</f>
        <v/>
      </c>
      <c r="L1491" s="9" t="str">
        <f>IF(Search!$I$5="","",IF($AS1491="RC",1,""))</f>
        <v/>
      </c>
      <c r="M1491" s="9" t="str">
        <f>IF(Search!$I$6="","",IF($AS1491="RCP",1,""))</f>
        <v/>
      </c>
      <c r="N1491" s="9" t="str">
        <f>IF(Search!$I$8="","",IF(COUNTA($AT1491)=1,IF(Search!$I$8="N","N",1),""))</f>
        <v/>
      </c>
      <c r="O1491" s="9" t="str">
        <f>IF(Search!$L$4="","",IF(COUNTA($AU1491)=1,IF(Search!$L$4="N","N",1),""))</f>
        <v/>
      </c>
      <c r="P1491" s="9" t="str">
        <f>IF(Search!$L$5="","",IF(ISNUMBER(SEARCH("Jersey",$AU1491))=TRUE,IF(Search!$L$5="N","N",1),""))</f>
        <v/>
      </c>
      <c r="Q1491" s="9" t="str">
        <f>IF(Search!$L$6="","",IF(ISNUMBER(SEARCH("Patch",$AU1491))=TRUE,IF(Search!$L$6="N","N",1),""))</f>
        <v/>
      </c>
      <c r="R1491" s="9" t="str">
        <f>IF(Search!$L$7="","",IF(ISNUMBER(SEARCH("Shield",$AU1491))=TRUE,IF(Search!$L$7="N","N",1),""))</f>
        <v/>
      </c>
      <c r="S1491" s="9" t="str">
        <f>IF(Search!$L$8="","",IF(ISNUMBER(SEARCH("Stick",$AU1491))=TRUE,IF(Search!$L$8="N","N",1),""))</f>
        <v/>
      </c>
      <c r="T1491" s="9" t="str">
        <f>IF(Search!$O$4="","",IF(COUNTA($AW1491)=1,IF(Search!$O$4="N","N",1),""))</f>
        <v/>
      </c>
      <c r="U1491" s="9" t="str">
        <f>IF(Search!$O$5="","",IF($AW1491="","",IF($AW1491&lt;Search!$O$5,"",1)))</f>
        <v/>
      </c>
      <c r="V1491" s="9" t="str">
        <f>IF(Search!$O$6="","",IF($AW1491="","",IF($AW1491&gt;Search!$O$6,"",1)))</f>
        <v/>
      </c>
      <c r="W1491" s="9" t="str">
        <f>IF(Search!$U$4="","",IF($AX1491="","",1))</f>
        <v/>
      </c>
      <c r="X1491" s="9" t="str">
        <f>IF(Search!$U$5="","",IF(ISNUMBER(SEARCH(Search!$U$5,$AX1491))=TRUE,IF(Search!$U$5="N","N",1),""))</f>
        <v/>
      </c>
      <c r="Y1491" s="9" t="str">
        <f>IF(Search!$U$6="","",IF($AY1491&lt;Search!$U$6,"",1))</f>
        <v/>
      </c>
      <c r="Z1491" s="9" t="str">
        <f>IF(Search!$R$4="","",IF(Inventory!$BA1491&lt;Search!$R$4,"",1))</f>
        <v/>
      </c>
      <c r="AA1491" s="9" t="str">
        <f>IF(Search!$R$5="","",IF($BA1491&gt;Search!$R$5,"",1))</f>
        <v/>
      </c>
      <c r="AB1491" s="9" t="str">
        <f>IF(Search!$R$6="","",IF($BB1491&lt;Search!$R$6,"",1))</f>
        <v/>
      </c>
      <c r="AC1491" s="9" t="str">
        <f>IF(Search!$R$7="","",IF($BB1491&lt;Search!$R$7,"",1))</f>
        <v/>
      </c>
      <c r="AD1491" s="45">
        <f>IF(COUNTIF($A1491:$AC1491,"n")&gt;0,"",IF(SUM($A1491:$AC1491)=COUNTA(Search!$C$4:$C$8,Search!$F$4:$F$8,Search!$I$4:$I$6,Search!$I$8,Search!$L$4:$L$8,Search!$O$4:$O$8,Search!$R$4:$R$7,Search!$U$4:$U$7)-COUNTIF(Search!$C$4:$U$7,"n"),1+LARGE($AD$1:AD1490,1),""))</f>
        <v>63</v>
      </c>
      <c r="AE1491" s="45">
        <f t="shared" si="72"/>
        <v>80</v>
      </c>
      <c r="AF1491" s="45">
        <f>IF(AD1491="","",COUNTIF($AE$1:$AE1490,$AE1491)+RANK($AE1491,$AE$2:$AE$10540,1))</f>
        <v>13</v>
      </c>
      <c r="AG1491" s="45">
        <f t="shared" si="73"/>
        <v>0</v>
      </c>
      <c r="AH1491" s="45">
        <f>IF($AD1491="","",COUNTIF($AG$1:$AG1490,$AG1491)+RANK($AG1491,$AG$1:$AG$10539,0))</f>
        <v>225</v>
      </c>
      <c r="AI1491" s="10" t="str">
        <f t="shared" si="74"/>
        <v>2009-10 Upper Deck Ice #137 Alexander Sulzer  RC   /   $</v>
      </c>
      <c r="AJ1491" s="11">
        <v>2009</v>
      </c>
      <c r="AK1491" s="17">
        <v>10</v>
      </c>
      <c r="AL1491" s="12" t="s">
        <v>616</v>
      </c>
      <c r="AM1491" s="10">
        <v>137</v>
      </c>
      <c r="AN1491" s="12" t="s">
        <v>1029</v>
      </c>
      <c r="AO1491" s="9"/>
      <c r="AP1491" s="9" t="s">
        <v>1902</v>
      </c>
      <c r="AQ1491" s="9"/>
      <c r="AR1491" s="14"/>
      <c r="AS1491" s="9" t="s">
        <v>2</v>
      </c>
      <c r="AT1491" s="9"/>
      <c r="AU1491" s="9"/>
      <c r="AV1491" s="13"/>
      <c r="AW1491" s="13"/>
      <c r="AX1491" s="9"/>
      <c r="AY1491" s="9"/>
      <c r="AZ1491" s="9"/>
      <c r="BA1491" s="33"/>
      <c r="BB1491" s="33"/>
      <c r="BC1491" s="36"/>
      <c r="BD1491" s="12" t="s">
        <v>1771</v>
      </c>
    </row>
    <row r="1492" spans="1:56" s="12" customFormat="1" x14ac:dyDescent="0.2">
      <c r="A1492" s="9">
        <f>IF(Search!$C$5="","",IF(COUNTA(Inventory!$AP1492)=1,1,""))</f>
        <v>1</v>
      </c>
      <c r="B1492" s="9" t="str">
        <f>IF(Search!$C$4="","",IF(ISNUMBER(SEARCH(Search!$C$4,$AR1492))=TRUE,1,""))</f>
        <v/>
      </c>
      <c r="C1492" s="9" t="str">
        <f>IF(Search!$C$6="x",IF(COUNTA($AQ1492)=1,1,"N"),IF(COUNTA($AQ1492)=1,"N",""))</f>
        <v/>
      </c>
      <c r="D1492" s="9" t="str">
        <f>IF(Search!$O$8="","",IF(ISNUMBER(SEARCH(Search!$O$8,$BD1492))=TRUE,1,""))</f>
        <v/>
      </c>
      <c r="E1492" s="9" t="str">
        <f>IF(Search!$C$7="","",IF(ISNUMBER(SEARCH(Search!$C$7,$AN1492))=TRUE,1,""))</f>
        <v/>
      </c>
      <c r="F1492" s="9" t="str">
        <f>IF(Search!$C$8="","",IF(ISNUMBER(SEARCH(Search!$C$8,$AO1492))=TRUE,1,""))</f>
        <v/>
      </c>
      <c r="G1492" s="9" t="str">
        <f>IF(Search!$F$4="","",IF(Inventory!$AJ1492&lt;Search!$F$4,"",1))</f>
        <v/>
      </c>
      <c r="H1492" s="9" t="str">
        <f>IF(Search!$F$5="","",IF(Inventory!$AJ1492&gt;Search!$F$5,"",1))</f>
        <v/>
      </c>
      <c r="I1492" s="9" t="str">
        <f>IF(Search!$F$7="","",IF(Search!$F$8="",IF(ISNUMBER(SEARCH(Search!$F$7,$AL1492))=TRUE,1,""),""))</f>
        <v/>
      </c>
      <c r="J1492" s="9" t="str">
        <f>IF($AL1492=Search!$F$8,1,"")</f>
        <v/>
      </c>
      <c r="K1492" s="9" t="str">
        <f>IF(Search!$I$4="","",IF(COUNTA($AS1492)=1,IF(Search!$I$4="N","N",1),""))</f>
        <v/>
      </c>
      <c r="L1492" s="9" t="str">
        <f>IF(Search!$I$5="","",IF($AS1492="RC",1,""))</f>
        <v/>
      </c>
      <c r="M1492" s="9" t="str">
        <f>IF(Search!$I$6="","",IF($AS1492="RCP",1,""))</f>
        <v/>
      </c>
      <c r="N1492" s="9" t="str">
        <f>IF(Search!$I$8="","",IF(COUNTA($AT1492)=1,IF(Search!$I$8="N","N",1),""))</f>
        <v/>
      </c>
      <c r="O1492" s="9" t="str">
        <f>IF(Search!$L$4="","",IF(COUNTA($AU1492)=1,IF(Search!$L$4="N","N",1),""))</f>
        <v/>
      </c>
      <c r="P1492" s="9" t="str">
        <f>IF(Search!$L$5="","",IF(ISNUMBER(SEARCH("Jersey",$AU1492))=TRUE,IF(Search!$L$5="N","N",1),""))</f>
        <v/>
      </c>
      <c r="Q1492" s="9" t="str">
        <f>IF(Search!$L$6="","",IF(ISNUMBER(SEARCH("Patch",$AU1492))=TRUE,IF(Search!$L$6="N","N",1),""))</f>
        <v/>
      </c>
      <c r="R1492" s="9" t="str">
        <f>IF(Search!$L$7="","",IF(ISNUMBER(SEARCH("Shield",$AU1492))=TRUE,IF(Search!$L$7="N","N",1),""))</f>
        <v/>
      </c>
      <c r="S1492" s="9" t="str">
        <f>IF(Search!$L$8="","",IF(ISNUMBER(SEARCH("Stick",$AU1492))=TRUE,IF(Search!$L$8="N","N",1),""))</f>
        <v/>
      </c>
      <c r="T1492" s="9" t="str">
        <f>IF(Search!$O$4="","",IF(COUNTA($AW1492)=1,IF(Search!$O$4="N","N",1),""))</f>
        <v/>
      </c>
      <c r="U1492" s="9" t="str">
        <f>IF(Search!$O$5="","",IF($AW1492="","",IF($AW1492&lt;Search!$O$5,"",1)))</f>
        <v/>
      </c>
      <c r="V1492" s="9" t="str">
        <f>IF(Search!$O$6="","",IF($AW1492="","",IF($AW1492&gt;Search!$O$6,"",1)))</f>
        <v/>
      </c>
      <c r="W1492" s="9" t="str">
        <f>IF(Search!$U$4="","",IF($AX1492="","",1))</f>
        <v/>
      </c>
      <c r="X1492" s="9" t="str">
        <f>IF(Search!$U$5="","",IF(ISNUMBER(SEARCH(Search!$U$5,$AX1492))=TRUE,IF(Search!$U$5="N","N",1),""))</f>
        <v/>
      </c>
      <c r="Y1492" s="9" t="str">
        <f>IF(Search!$U$6="","",IF($AY1492&lt;Search!$U$6,"",1))</f>
        <v/>
      </c>
      <c r="Z1492" s="9" t="str">
        <f>IF(Search!$R$4="","",IF(Inventory!$BA1492&lt;Search!$R$4,"",1))</f>
        <v/>
      </c>
      <c r="AA1492" s="9" t="str">
        <f>IF(Search!$R$5="","",IF($BA1492&gt;Search!$R$5,"",1))</f>
        <v/>
      </c>
      <c r="AB1492" s="9" t="str">
        <f>IF(Search!$R$6="","",IF($BB1492&lt;Search!$R$6,"",1))</f>
        <v/>
      </c>
      <c r="AC1492" s="9" t="str">
        <f>IF(Search!$R$7="","",IF($BB1492&lt;Search!$R$7,"",1))</f>
        <v/>
      </c>
      <c r="AD1492" s="45">
        <f>IF(COUNTIF($A1492:$AC1492,"n")&gt;0,"",IF(SUM($A1492:$AC1492)=COUNTA(Search!$C$4:$C$8,Search!$F$4:$F$8,Search!$I$4:$I$6,Search!$I$8,Search!$L$4:$L$8,Search!$O$4:$O$8,Search!$R$4:$R$7,Search!$U$4:$U$7)-COUNTIF(Search!$C$4:$U$7,"n"),1+LARGE($AD$1:AD1491,1),""))</f>
        <v>64</v>
      </c>
      <c r="AE1492" s="45">
        <f t="shared" si="72"/>
        <v>2091</v>
      </c>
      <c r="AF1492" s="45">
        <f>IF(AD1492="","",COUNTIF($AE$1:$AE1491,$AE1492)+RANK($AE1492,$AE$2:$AE$10540,1))</f>
        <v>396</v>
      </c>
      <c r="AG1492" s="45">
        <f t="shared" si="73"/>
        <v>0</v>
      </c>
      <c r="AH1492" s="45">
        <f>IF($AD1492="","",COUNTIF($AG$1:$AG1491,$AG1492)+RANK($AG1492,$AG$1:$AG$10539,0))</f>
        <v>226</v>
      </c>
      <c r="AI1492" s="10" t="str">
        <f t="shared" si="74"/>
        <v>2009-10 Upper Deck Ice #168 Ray Macias  RC   /   $</v>
      </c>
      <c r="AJ1492" s="11">
        <v>2009</v>
      </c>
      <c r="AK1492" s="17">
        <v>10</v>
      </c>
      <c r="AL1492" s="12" t="s">
        <v>616</v>
      </c>
      <c r="AM1492" s="10">
        <v>168</v>
      </c>
      <c r="AN1492" s="12" t="s">
        <v>1030</v>
      </c>
      <c r="AO1492" s="9"/>
      <c r="AP1492" s="9" t="s">
        <v>1902</v>
      </c>
      <c r="AQ1492" s="9"/>
      <c r="AR1492" s="14"/>
      <c r="AS1492" s="9" t="s">
        <v>2</v>
      </c>
      <c r="AT1492" s="9"/>
      <c r="AU1492" s="9"/>
      <c r="AV1492" s="13"/>
      <c r="AW1492" s="13"/>
      <c r="AX1492" s="9"/>
      <c r="AY1492" s="9"/>
      <c r="AZ1492" s="9"/>
      <c r="BA1492" s="33"/>
      <c r="BB1492" s="33"/>
      <c r="BC1492" s="36"/>
      <c r="BD1492" s="12" t="s">
        <v>1771</v>
      </c>
    </row>
    <row r="1493" spans="1:56" s="12" customFormat="1" x14ac:dyDescent="0.2">
      <c r="A1493" s="9" t="str">
        <f>IF(Search!$C$5="","",IF(COUNTA(Inventory!$AP1493)=1,1,""))</f>
        <v/>
      </c>
      <c r="B1493" s="9" t="str">
        <f>IF(Search!$C$4="","",IF(ISNUMBER(SEARCH(Search!$C$4,$AR1493))=TRUE,1,""))</f>
        <v/>
      </c>
      <c r="C1493" s="9" t="str">
        <f>IF(Search!$C$6="x",IF(COUNTA($AQ1493)=1,1,"N"),IF(COUNTA($AQ1493)=1,"N",""))</f>
        <v/>
      </c>
      <c r="D1493" s="9" t="str">
        <f>IF(Search!$O$8="","",IF(ISNUMBER(SEARCH(Search!$O$8,$BD1493))=TRUE,1,""))</f>
        <v/>
      </c>
      <c r="E1493" s="9" t="str">
        <f>IF(Search!$C$7="","",IF(ISNUMBER(SEARCH(Search!$C$7,$AN1493))=TRUE,1,""))</f>
        <v/>
      </c>
      <c r="F1493" s="9" t="str">
        <f>IF(Search!$C$8="","",IF(ISNUMBER(SEARCH(Search!$C$8,$AO1493))=TRUE,1,""))</f>
        <v/>
      </c>
      <c r="G1493" s="9" t="str">
        <f>IF(Search!$F$4="","",IF(Inventory!$AJ1493&lt;Search!$F$4,"",1))</f>
        <v/>
      </c>
      <c r="H1493" s="9" t="str">
        <f>IF(Search!$F$5="","",IF(Inventory!$AJ1493&gt;Search!$F$5,"",1))</f>
        <v/>
      </c>
      <c r="I1493" s="9" t="str">
        <f>IF(Search!$F$7="","",IF(Search!$F$8="",IF(ISNUMBER(SEARCH(Search!$F$7,$AL1493))=TRUE,1,""),""))</f>
        <v/>
      </c>
      <c r="J1493" s="9" t="str">
        <f>IF($AL1493=Search!$F$8,1,"")</f>
        <v/>
      </c>
      <c r="K1493" s="9" t="str">
        <f>IF(Search!$I$4="","",IF(COUNTA($AS1493)=1,IF(Search!$I$4="N","N",1),""))</f>
        <v/>
      </c>
      <c r="L1493" s="9" t="str">
        <f>IF(Search!$I$5="","",IF($AS1493="RC",1,""))</f>
        <v/>
      </c>
      <c r="M1493" s="9" t="str">
        <f>IF(Search!$I$6="","",IF($AS1493="RCP",1,""))</f>
        <v/>
      </c>
      <c r="N1493" s="9" t="str">
        <f>IF(Search!$I$8="","",IF(COUNTA($AT1493)=1,IF(Search!$I$8="N","N",1),""))</f>
        <v/>
      </c>
      <c r="O1493" s="9" t="str">
        <f>IF(Search!$L$4="","",IF(COUNTA($AU1493)=1,IF(Search!$L$4="N","N",1),""))</f>
        <v/>
      </c>
      <c r="P1493" s="9" t="str">
        <f>IF(Search!$L$5="","",IF(ISNUMBER(SEARCH("Jersey",$AU1493))=TRUE,IF(Search!$L$5="N","N",1),""))</f>
        <v/>
      </c>
      <c r="Q1493" s="9" t="str">
        <f>IF(Search!$L$6="","",IF(ISNUMBER(SEARCH("Patch",$AU1493))=TRUE,IF(Search!$L$6="N","N",1),""))</f>
        <v/>
      </c>
      <c r="R1493" s="9" t="str">
        <f>IF(Search!$L$7="","",IF(ISNUMBER(SEARCH("Shield",$AU1493))=TRUE,IF(Search!$L$7="N","N",1),""))</f>
        <v/>
      </c>
      <c r="S1493" s="9" t="str">
        <f>IF(Search!$L$8="","",IF(ISNUMBER(SEARCH("Stick",$AU1493))=TRUE,IF(Search!$L$8="N","N",1),""))</f>
        <v/>
      </c>
      <c r="T1493" s="9" t="str">
        <f>IF(Search!$O$4="","",IF(COUNTA($AW1493)=1,IF(Search!$O$4="N","N",1),""))</f>
        <v/>
      </c>
      <c r="U1493" s="9" t="str">
        <f>IF(Search!$O$5="","",IF($AW1493="","",IF($AW1493&lt;Search!$O$5,"",1)))</f>
        <v/>
      </c>
      <c r="V1493" s="9" t="str">
        <f>IF(Search!$O$6="","",IF($AW1493="","",IF($AW1493&gt;Search!$O$6,"",1)))</f>
        <v/>
      </c>
      <c r="W1493" s="9" t="str">
        <f>IF(Search!$U$4="","",IF($AX1493="","",1))</f>
        <v/>
      </c>
      <c r="X1493" s="9" t="str">
        <f>IF(Search!$U$5="","",IF(ISNUMBER(SEARCH(Search!$U$5,$AX1493))=TRUE,IF(Search!$U$5="N","N",1),""))</f>
        <v/>
      </c>
      <c r="Y1493" s="9" t="str">
        <f>IF(Search!$U$6="","",IF($AY1493&lt;Search!$U$6,"",1))</f>
        <v/>
      </c>
      <c r="Z1493" s="9" t="str">
        <f>IF(Search!$R$4="","",IF(Inventory!$BA1493&lt;Search!$R$4,"",1))</f>
        <v/>
      </c>
      <c r="AA1493" s="9" t="str">
        <f>IF(Search!$R$5="","",IF($BA1493&gt;Search!$R$5,"",1))</f>
        <v/>
      </c>
      <c r="AB1493" s="9" t="str">
        <f>IF(Search!$R$6="","",IF($BB1493&lt;Search!$R$6,"",1))</f>
        <v/>
      </c>
      <c r="AC1493" s="9" t="str">
        <f>IF(Search!$R$7="","",IF($BB1493&lt;Search!$R$7,"",1))</f>
        <v/>
      </c>
      <c r="AD1493" s="45" t="str">
        <f>IF(COUNTIF($A1493:$AC1493,"n")&gt;0,"",IF(SUM($A1493:$AC1493)=COUNTA(Search!$C$4:$C$8,Search!$F$4:$F$8,Search!$I$4:$I$6,Search!$I$8,Search!$L$4:$L$8,Search!$O$4:$O$8,Search!$R$4:$R$7,Search!$U$4:$U$7)-COUNTIF(Search!$C$4:$U$7,"n"),1+LARGE($AD$1:AD1492,1),""))</f>
        <v/>
      </c>
      <c r="AE1493" s="45" t="str">
        <f t="shared" si="72"/>
        <v/>
      </c>
      <c r="AF1493" s="45" t="str">
        <f>IF(AD1493="","",COUNTIF($AE$1:$AE1492,$AE1493)+RANK($AE1493,$AE$2:$AE$10540,1))</f>
        <v/>
      </c>
      <c r="AG1493" s="45" t="str">
        <f t="shared" si="73"/>
        <v/>
      </c>
      <c r="AH1493" s="45" t="str">
        <f>IF($AD1493="","",COUNTIF($AG$1:$AG1492,$AG1493)+RANK($AG1493,$AG$1:$AG$10539,0))</f>
        <v/>
      </c>
      <c r="AI1493" s="10" t="str">
        <f t="shared" si="74"/>
        <v>2009-10 Upper Deck Ice #174 Tyler Bozak TOR RC   /99   $</v>
      </c>
      <c r="AJ1493" s="11">
        <v>2009</v>
      </c>
      <c r="AK1493" s="17">
        <v>10</v>
      </c>
      <c r="AL1493" s="12" t="s">
        <v>616</v>
      </c>
      <c r="AM1493" s="10">
        <v>174</v>
      </c>
      <c r="AN1493" s="12" t="s">
        <v>716</v>
      </c>
      <c r="AO1493" s="9" t="s">
        <v>1904</v>
      </c>
      <c r="AP1493" s="9"/>
      <c r="AQ1493" s="9"/>
      <c r="AR1493" s="14" t="s">
        <v>2477</v>
      </c>
      <c r="AS1493" s="9" t="s">
        <v>2</v>
      </c>
      <c r="AT1493" s="9"/>
      <c r="AU1493" s="9"/>
      <c r="AV1493" s="13"/>
      <c r="AW1493" s="13">
        <v>99</v>
      </c>
      <c r="AX1493" s="9"/>
      <c r="AY1493" s="9"/>
      <c r="AZ1493" s="9"/>
      <c r="BA1493" s="33"/>
      <c r="BB1493" s="33"/>
      <c r="BC1493" s="36"/>
      <c r="BD1493" s="12" t="s">
        <v>1771</v>
      </c>
    </row>
    <row r="1494" spans="1:56" s="12" customFormat="1" x14ac:dyDescent="0.2">
      <c r="A1494" s="9" t="str">
        <f>IF(Search!$C$5="","",IF(COUNTA(Inventory!$AP1494)=1,1,""))</f>
        <v/>
      </c>
      <c r="B1494" s="9" t="str">
        <f>IF(Search!$C$4="","",IF(ISNUMBER(SEARCH(Search!$C$4,$AR1494))=TRUE,1,""))</f>
        <v/>
      </c>
      <c r="C1494" s="9" t="str">
        <f>IF(Search!$C$6="x",IF(COUNTA($AQ1494)=1,1,"N"),IF(COUNTA($AQ1494)=1,"N",""))</f>
        <v/>
      </c>
      <c r="D1494" s="9" t="str">
        <f>IF(Search!$O$8="","",IF(ISNUMBER(SEARCH(Search!$O$8,$BD1494))=TRUE,1,""))</f>
        <v/>
      </c>
      <c r="E1494" s="9" t="str">
        <f>IF(Search!$C$7="","",IF(ISNUMBER(SEARCH(Search!$C$7,$AN1494))=TRUE,1,""))</f>
        <v/>
      </c>
      <c r="F1494" s="9" t="str">
        <f>IF(Search!$C$8="","",IF(ISNUMBER(SEARCH(Search!$C$8,$AO1494))=TRUE,1,""))</f>
        <v/>
      </c>
      <c r="G1494" s="9" t="str">
        <f>IF(Search!$F$4="","",IF(Inventory!$AJ1494&lt;Search!$F$4,"",1))</f>
        <v/>
      </c>
      <c r="H1494" s="9" t="str">
        <f>IF(Search!$F$5="","",IF(Inventory!$AJ1494&gt;Search!$F$5,"",1))</f>
        <v/>
      </c>
      <c r="I1494" s="9" t="str">
        <f>IF(Search!$F$7="","",IF(Search!$F$8="",IF(ISNUMBER(SEARCH(Search!$F$7,$AL1494))=TRUE,1,""),""))</f>
        <v/>
      </c>
      <c r="J1494" s="9" t="str">
        <f>IF($AL1494=Search!$F$8,1,"")</f>
        <v/>
      </c>
      <c r="K1494" s="9" t="str">
        <f>IF(Search!$I$4="","",IF(COUNTA($AS1494)=1,IF(Search!$I$4="N","N",1),""))</f>
        <v/>
      </c>
      <c r="L1494" s="9" t="str">
        <f>IF(Search!$I$5="","",IF($AS1494="RC",1,""))</f>
        <v/>
      </c>
      <c r="M1494" s="9" t="str">
        <f>IF(Search!$I$6="","",IF($AS1494="RCP",1,""))</f>
        <v/>
      </c>
      <c r="N1494" s="9" t="str">
        <f>IF(Search!$I$8="","",IF(COUNTA($AT1494)=1,IF(Search!$I$8="N","N",1),""))</f>
        <v/>
      </c>
      <c r="O1494" s="9" t="str">
        <f>IF(Search!$L$4="","",IF(COUNTA($AU1494)=1,IF(Search!$L$4="N","N",1),""))</f>
        <v/>
      </c>
      <c r="P1494" s="9" t="str">
        <f>IF(Search!$L$5="","",IF(ISNUMBER(SEARCH("Jersey",$AU1494))=TRUE,IF(Search!$L$5="N","N",1),""))</f>
        <v/>
      </c>
      <c r="Q1494" s="9" t="str">
        <f>IF(Search!$L$6="","",IF(ISNUMBER(SEARCH("Patch",$AU1494))=TRUE,IF(Search!$L$6="N","N",1),""))</f>
        <v/>
      </c>
      <c r="R1494" s="9" t="str">
        <f>IF(Search!$L$7="","",IF(ISNUMBER(SEARCH("Shield",$AU1494))=TRUE,IF(Search!$L$7="N","N",1),""))</f>
        <v/>
      </c>
      <c r="S1494" s="9" t="str">
        <f>IF(Search!$L$8="","",IF(ISNUMBER(SEARCH("Stick",$AU1494))=TRUE,IF(Search!$L$8="N","N",1),""))</f>
        <v/>
      </c>
      <c r="T1494" s="9" t="str">
        <f>IF(Search!$O$4="","",IF(COUNTA($AW1494)=1,IF(Search!$O$4="N","N",1),""))</f>
        <v/>
      </c>
      <c r="U1494" s="9" t="str">
        <f>IF(Search!$O$5="","",IF($AW1494="","",IF($AW1494&lt;Search!$O$5,"",1)))</f>
        <v/>
      </c>
      <c r="V1494" s="9" t="str">
        <f>IF(Search!$O$6="","",IF($AW1494="","",IF($AW1494&gt;Search!$O$6,"",1)))</f>
        <v/>
      </c>
      <c r="W1494" s="9" t="str">
        <f>IF(Search!$U$4="","",IF($AX1494="","",1))</f>
        <v/>
      </c>
      <c r="X1494" s="9" t="str">
        <f>IF(Search!$U$5="","",IF(ISNUMBER(SEARCH(Search!$U$5,$AX1494))=TRUE,IF(Search!$U$5="N","N",1),""))</f>
        <v/>
      </c>
      <c r="Y1494" s="9" t="str">
        <f>IF(Search!$U$6="","",IF($AY1494&lt;Search!$U$6,"",1))</f>
        <v/>
      </c>
      <c r="Z1494" s="9" t="str">
        <f>IF(Search!$R$4="","",IF(Inventory!$BA1494&lt;Search!$R$4,"",1))</f>
        <v/>
      </c>
      <c r="AA1494" s="9" t="str">
        <f>IF(Search!$R$5="","",IF($BA1494&gt;Search!$R$5,"",1))</f>
        <v/>
      </c>
      <c r="AB1494" s="9" t="str">
        <f>IF(Search!$R$6="","",IF($BB1494&lt;Search!$R$6,"",1))</f>
        <v/>
      </c>
      <c r="AC1494" s="9" t="str">
        <f>IF(Search!$R$7="","",IF($BB1494&lt;Search!$R$7,"",1))</f>
        <v/>
      </c>
      <c r="AD1494" s="45" t="str">
        <f>IF(COUNTIF($A1494:$AC1494,"n")&gt;0,"",IF(SUM($A1494:$AC1494)=COUNTA(Search!$C$4:$C$8,Search!$F$4:$F$8,Search!$I$4:$I$6,Search!$I$8,Search!$L$4:$L$8,Search!$O$4:$O$8,Search!$R$4:$R$7,Search!$U$4:$U$7)-COUNTIF(Search!$C$4:$U$7,"n"),1+LARGE($AD$1:AD1493,1),""))</f>
        <v/>
      </c>
      <c r="AE1494" s="45" t="str">
        <f t="shared" si="72"/>
        <v/>
      </c>
      <c r="AF1494" s="45" t="str">
        <f>IF(AD1494="","",COUNTIF($AE$1:$AE1493,$AE1494)+RANK($AE1494,$AE$2:$AE$10540,1))</f>
        <v/>
      </c>
      <c r="AG1494" s="45" t="str">
        <f t="shared" si="73"/>
        <v/>
      </c>
      <c r="AH1494" s="45" t="str">
        <f>IF($AD1494="","",COUNTIF($AG$1:$AG1493,$AG1494)+RANK($AG1494,$AG$1:$AG$10539,0))</f>
        <v/>
      </c>
      <c r="AI1494" s="10" t="str">
        <f t="shared" si="74"/>
        <v>2009-10 Upper Deck Ice Fresh Threads #FTTB Tyler Bozak TOR    /   $</v>
      </c>
      <c r="AJ1494" s="11">
        <v>2009</v>
      </c>
      <c r="AK1494" s="17">
        <v>10</v>
      </c>
      <c r="AL1494" s="12" t="s">
        <v>1031</v>
      </c>
      <c r="AM1494" s="10" t="s">
        <v>1032</v>
      </c>
      <c r="AN1494" s="12" t="s">
        <v>716</v>
      </c>
      <c r="AO1494" s="9" t="s">
        <v>1904</v>
      </c>
      <c r="AP1494" s="9"/>
      <c r="AQ1494" s="9"/>
      <c r="AR1494" s="14"/>
      <c r="AS1494" s="9"/>
      <c r="AT1494" s="9"/>
      <c r="AU1494" s="9"/>
      <c r="AV1494" s="13"/>
      <c r="AW1494" s="13"/>
      <c r="AX1494" s="9"/>
      <c r="AY1494" s="9"/>
      <c r="AZ1494" s="9"/>
      <c r="BA1494" s="33"/>
      <c r="BB1494" s="33"/>
      <c r="BC1494" s="36"/>
      <c r="BD1494" s="12" t="s">
        <v>1771</v>
      </c>
    </row>
    <row r="1495" spans="1:56" s="12" customFormat="1" x14ac:dyDescent="0.2">
      <c r="A1495" s="9" t="str">
        <f>IF(Search!$C$5="","",IF(COUNTA(Inventory!$AP1495)=1,1,""))</f>
        <v/>
      </c>
      <c r="B1495" s="9" t="str">
        <f>IF(Search!$C$4="","",IF(ISNUMBER(SEARCH(Search!$C$4,$AR1495))=TRUE,1,""))</f>
        <v/>
      </c>
      <c r="C1495" s="9" t="str">
        <f>IF(Search!$C$6="x",IF(COUNTA($AQ1495)=1,1,"N"),IF(COUNTA($AQ1495)=1,"N",""))</f>
        <v/>
      </c>
      <c r="D1495" s="9" t="str">
        <f>IF(Search!$O$8="","",IF(ISNUMBER(SEARCH(Search!$O$8,$BD1495))=TRUE,1,""))</f>
        <v/>
      </c>
      <c r="E1495" s="9" t="str">
        <f>IF(Search!$C$7="","",IF(ISNUMBER(SEARCH(Search!$C$7,$AN1495))=TRUE,1,""))</f>
        <v/>
      </c>
      <c r="F1495" s="9" t="str">
        <f>IF(Search!$C$8="","",IF(ISNUMBER(SEARCH(Search!$C$8,$AO1495))=TRUE,1,""))</f>
        <v/>
      </c>
      <c r="G1495" s="9" t="str">
        <f>IF(Search!$F$4="","",IF(Inventory!$AJ1495&lt;Search!$F$4,"",1))</f>
        <v/>
      </c>
      <c r="H1495" s="9" t="str">
        <f>IF(Search!$F$5="","",IF(Inventory!$AJ1495&gt;Search!$F$5,"",1))</f>
        <v/>
      </c>
      <c r="I1495" s="9" t="str">
        <f>IF(Search!$F$7="","",IF(Search!$F$8="",IF(ISNUMBER(SEARCH(Search!$F$7,$AL1495))=TRUE,1,""),""))</f>
        <v/>
      </c>
      <c r="J1495" s="9" t="str">
        <f>IF($AL1495=Search!$F$8,1,"")</f>
        <v/>
      </c>
      <c r="K1495" s="9" t="str">
        <f>IF(Search!$I$4="","",IF(COUNTA($AS1495)=1,IF(Search!$I$4="N","N",1),""))</f>
        <v/>
      </c>
      <c r="L1495" s="9" t="str">
        <f>IF(Search!$I$5="","",IF($AS1495="RC",1,""))</f>
        <v/>
      </c>
      <c r="M1495" s="9" t="str">
        <f>IF(Search!$I$6="","",IF($AS1495="RCP",1,""))</f>
        <v/>
      </c>
      <c r="N1495" s="9" t="str">
        <f>IF(Search!$I$8="","",IF(COUNTA($AT1495)=1,IF(Search!$I$8="N","N",1),""))</f>
        <v/>
      </c>
      <c r="O1495" s="9" t="str">
        <f>IF(Search!$L$4="","",IF(COUNTA($AU1495)=1,IF(Search!$L$4="N","N",1),""))</f>
        <v/>
      </c>
      <c r="P1495" s="9" t="str">
        <f>IF(Search!$L$5="","",IF(ISNUMBER(SEARCH("Jersey",$AU1495))=TRUE,IF(Search!$L$5="N","N",1),""))</f>
        <v/>
      </c>
      <c r="Q1495" s="9" t="str">
        <f>IF(Search!$L$6="","",IF(ISNUMBER(SEARCH("Patch",$AU1495))=TRUE,IF(Search!$L$6="N","N",1),""))</f>
        <v/>
      </c>
      <c r="R1495" s="9" t="str">
        <f>IF(Search!$L$7="","",IF(ISNUMBER(SEARCH("Shield",$AU1495))=TRUE,IF(Search!$L$7="N","N",1),""))</f>
        <v/>
      </c>
      <c r="S1495" s="9" t="str">
        <f>IF(Search!$L$8="","",IF(ISNUMBER(SEARCH("Stick",$AU1495))=TRUE,IF(Search!$L$8="N","N",1),""))</f>
        <v/>
      </c>
      <c r="T1495" s="9" t="str">
        <f>IF(Search!$O$4="","",IF(COUNTA($AW1495)=1,IF(Search!$O$4="N","N",1),""))</f>
        <v/>
      </c>
      <c r="U1495" s="9" t="str">
        <f>IF(Search!$O$5="","",IF($AW1495="","",IF($AW1495&lt;Search!$O$5,"",1)))</f>
        <v/>
      </c>
      <c r="V1495" s="9" t="str">
        <f>IF(Search!$O$6="","",IF($AW1495="","",IF($AW1495&gt;Search!$O$6,"",1)))</f>
        <v/>
      </c>
      <c r="W1495" s="9" t="str">
        <f>IF(Search!$U$4="","",IF($AX1495="","",1))</f>
        <v/>
      </c>
      <c r="X1495" s="9" t="str">
        <f>IF(Search!$U$5="","",IF(ISNUMBER(SEARCH(Search!$U$5,$AX1495))=TRUE,IF(Search!$U$5="N","N",1),""))</f>
        <v/>
      </c>
      <c r="Y1495" s="9" t="str">
        <f>IF(Search!$U$6="","",IF($AY1495&lt;Search!$U$6,"",1))</f>
        <v/>
      </c>
      <c r="Z1495" s="9" t="str">
        <f>IF(Search!$R$4="","",IF(Inventory!$BA1495&lt;Search!$R$4,"",1))</f>
        <v/>
      </c>
      <c r="AA1495" s="9" t="str">
        <f>IF(Search!$R$5="","",IF($BA1495&gt;Search!$R$5,"",1))</f>
        <v/>
      </c>
      <c r="AB1495" s="9" t="str">
        <f>IF(Search!$R$6="","",IF($BB1495&lt;Search!$R$6,"",1))</f>
        <v/>
      </c>
      <c r="AC1495" s="9" t="str">
        <f>IF(Search!$R$7="","",IF($BB1495&lt;Search!$R$7,"",1))</f>
        <v/>
      </c>
      <c r="AD1495" s="45" t="str">
        <f>IF(COUNTIF($A1495:$AC1495,"n")&gt;0,"",IF(SUM($A1495:$AC1495)=COUNTA(Search!$C$4:$C$8,Search!$F$4:$F$8,Search!$I$4:$I$6,Search!$I$8,Search!$L$4:$L$8,Search!$O$4:$O$8,Search!$R$4:$R$7,Search!$U$4:$U$7)-COUNTIF(Search!$C$4:$U$7,"n"),1+LARGE($AD$1:AD1494,1),""))</f>
        <v/>
      </c>
      <c r="AE1495" s="45" t="str">
        <f t="shared" si="72"/>
        <v/>
      </c>
      <c r="AF1495" s="45" t="str">
        <f>IF(AD1495="","",COUNTIF($AE$1:$AE1494,$AE1495)+RANK($AE1495,$AE$2:$AE$10540,1))</f>
        <v/>
      </c>
      <c r="AG1495" s="45" t="str">
        <f t="shared" si="73"/>
        <v/>
      </c>
      <c r="AH1495" s="45" t="str">
        <f>IF($AD1495="","",COUNTIF($AG$1:$AG1494,$AG1495)+RANK($AG1495,$AG$1:$AG$10539,0))</f>
        <v/>
      </c>
      <c r="AI1495" s="10" t="str">
        <f t="shared" si="74"/>
        <v>2009-10 Upper Deck Ice Rookie Patch Autographs #174 Tyler Bozak TOR RCP AU 2CL Patch /10   $</v>
      </c>
      <c r="AJ1495" s="11">
        <v>2009</v>
      </c>
      <c r="AK1495" s="17">
        <v>10</v>
      </c>
      <c r="AL1495" s="12" t="s">
        <v>1033</v>
      </c>
      <c r="AM1495" s="10">
        <v>174</v>
      </c>
      <c r="AN1495" s="12" t="s">
        <v>716</v>
      </c>
      <c r="AO1495" s="9" t="s">
        <v>1904</v>
      </c>
      <c r="AP1495" s="9"/>
      <c r="AQ1495" s="9"/>
      <c r="AR1495" s="14" t="s">
        <v>2477</v>
      </c>
      <c r="AS1495" s="9" t="s">
        <v>1944</v>
      </c>
      <c r="AT1495" s="9" t="s">
        <v>1857</v>
      </c>
      <c r="AU1495" s="9" t="s">
        <v>1778</v>
      </c>
      <c r="AV1495" s="13"/>
      <c r="AW1495" s="13">
        <v>10</v>
      </c>
      <c r="AX1495" s="9"/>
      <c r="AY1495" s="9"/>
      <c r="AZ1495" s="9"/>
      <c r="BA1495" s="33"/>
      <c r="BB1495" s="33"/>
      <c r="BC1495" s="36"/>
      <c r="BD1495" s="12" t="s">
        <v>1771</v>
      </c>
    </row>
    <row r="1496" spans="1:56" s="12" customFormat="1" x14ac:dyDescent="0.2">
      <c r="A1496" s="9">
        <f>IF(Search!$C$5="","",IF(COUNTA(Inventory!$AP1496)=1,1,""))</f>
        <v>1</v>
      </c>
      <c r="B1496" s="9" t="str">
        <f>IF(Search!$C$4="","",IF(ISNUMBER(SEARCH(Search!$C$4,$AR1496))=TRUE,1,""))</f>
        <v/>
      </c>
      <c r="C1496" s="9" t="str">
        <f>IF(Search!$C$6="x",IF(COUNTA($AQ1496)=1,1,"N"),IF(COUNTA($AQ1496)=1,"N",""))</f>
        <v/>
      </c>
      <c r="D1496" s="9" t="str">
        <f>IF(Search!$O$8="","",IF(ISNUMBER(SEARCH(Search!$O$8,$BD1496))=TRUE,1,""))</f>
        <v/>
      </c>
      <c r="E1496" s="9" t="str">
        <f>IF(Search!$C$7="","",IF(ISNUMBER(SEARCH(Search!$C$7,$AN1496))=TRUE,1,""))</f>
        <v/>
      </c>
      <c r="F1496" s="9" t="str">
        <f>IF(Search!$C$8="","",IF(ISNUMBER(SEARCH(Search!$C$8,$AO1496))=TRUE,1,""))</f>
        <v/>
      </c>
      <c r="G1496" s="9" t="str">
        <f>IF(Search!$F$4="","",IF(Inventory!$AJ1496&lt;Search!$F$4,"",1))</f>
        <v/>
      </c>
      <c r="H1496" s="9" t="str">
        <f>IF(Search!$F$5="","",IF(Inventory!$AJ1496&gt;Search!$F$5,"",1))</f>
        <v/>
      </c>
      <c r="I1496" s="9" t="str">
        <f>IF(Search!$F$7="","",IF(Search!$F$8="",IF(ISNUMBER(SEARCH(Search!$F$7,$AL1496))=TRUE,1,""),""))</f>
        <v/>
      </c>
      <c r="J1496" s="9" t="str">
        <f>IF($AL1496=Search!$F$8,1,"")</f>
        <v/>
      </c>
      <c r="K1496" s="9" t="str">
        <f>IF(Search!$I$4="","",IF(COUNTA($AS1496)=1,IF(Search!$I$4="N","N",1),""))</f>
        <v/>
      </c>
      <c r="L1496" s="9" t="str">
        <f>IF(Search!$I$5="","",IF($AS1496="RC",1,""))</f>
        <v/>
      </c>
      <c r="M1496" s="9" t="str">
        <f>IF(Search!$I$6="","",IF($AS1496="RCP",1,""))</f>
        <v/>
      </c>
      <c r="N1496" s="9" t="str">
        <f>IF(Search!$I$8="","",IF(COUNTA($AT1496)=1,IF(Search!$I$8="N","N",1),""))</f>
        <v/>
      </c>
      <c r="O1496" s="9" t="str">
        <f>IF(Search!$L$4="","",IF(COUNTA($AU1496)=1,IF(Search!$L$4="N","N",1),""))</f>
        <v/>
      </c>
      <c r="P1496" s="9" t="str">
        <f>IF(Search!$L$5="","",IF(ISNUMBER(SEARCH("Jersey",$AU1496))=TRUE,IF(Search!$L$5="N","N",1),""))</f>
        <v/>
      </c>
      <c r="Q1496" s="9" t="str">
        <f>IF(Search!$L$6="","",IF(ISNUMBER(SEARCH("Patch",$AU1496))=TRUE,IF(Search!$L$6="N","N",1),""))</f>
        <v/>
      </c>
      <c r="R1496" s="9" t="str">
        <f>IF(Search!$L$7="","",IF(ISNUMBER(SEARCH("Shield",$AU1496))=TRUE,IF(Search!$L$7="N","N",1),""))</f>
        <v/>
      </c>
      <c r="S1496" s="9" t="str">
        <f>IF(Search!$L$8="","",IF(ISNUMBER(SEARCH("Stick",$AU1496))=TRUE,IF(Search!$L$8="N","N",1),""))</f>
        <v/>
      </c>
      <c r="T1496" s="9" t="str">
        <f>IF(Search!$O$4="","",IF(COUNTA($AW1496)=1,IF(Search!$O$4="N","N",1),""))</f>
        <v/>
      </c>
      <c r="U1496" s="9" t="str">
        <f>IF(Search!$O$5="","",IF($AW1496="","",IF($AW1496&lt;Search!$O$5,"",1)))</f>
        <v/>
      </c>
      <c r="V1496" s="9" t="str">
        <f>IF(Search!$O$6="","",IF($AW1496="","",IF($AW1496&gt;Search!$O$6,"",1)))</f>
        <v/>
      </c>
      <c r="W1496" s="9" t="str">
        <f>IF(Search!$U$4="","",IF($AX1496="","",1))</f>
        <v/>
      </c>
      <c r="X1496" s="9" t="str">
        <f>IF(Search!$U$5="","",IF(ISNUMBER(SEARCH(Search!$U$5,$AX1496))=TRUE,IF(Search!$U$5="N","N",1),""))</f>
        <v/>
      </c>
      <c r="Y1496" s="9" t="str">
        <f>IF(Search!$U$6="","",IF($AY1496&lt;Search!$U$6,"",1))</f>
        <v/>
      </c>
      <c r="Z1496" s="9" t="str">
        <f>IF(Search!$R$4="","",IF(Inventory!$BA1496&lt;Search!$R$4,"",1))</f>
        <v/>
      </c>
      <c r="AA1496" s="9" t="str">
        <f>IF(Search!$R$5="","",IF($BA1496&gt;Search!$R$5,"",1))</f>
        <v/>
      </c>
      <c r="AB1496" s="9" t="str">
        <f>IF(Search!$R$6="","",IF($BB1496&lt;Search!$R$6,"",1))</f>
        <v/>
      </c>
      <c r="AC1496" s="9" t="str">
        <f>IF(Search!$R$7="","",IF($BB1496&lt;Search!$R$7,"",1))</f>
        <v/>
      </c>
      <c r="AD1496" s="45">
        <f>IF(COUNTIF($A1496:$AC1496,"n")&gt;0,"",IF(SUM($A1496:$AC1496)=COUNTA(Search!$C$4:$C$8,Search!$F$4:$F$8,Search!$I$4:$I$6,Search!$I$8,Search!$L$4:$L$8,Search!$O$4:$O$8,Search!$R$4:$R$7,Search!$U$4:$U$7)-COUNTIF(Search!$C$4:$U$7,"n"),1+LARGE($AD$1:AD1495,1),""))</f>
        <v>65</v>
      </c>
      <c r="AE1496" s="45">
        <f t="shared" si="72"/>
        <v>1263</v>
      </c>
      <c r="AF1496" s="45">
        <f>IF(AD1496="","",COUNTIF($AE$1:$AE1495,$AE1496)+RANK($AE1496,$AE$2:$AE$10540,1))</f>
        <v>220</v>
      </c>
      <c r="AG1496" s="45">
        <f t="shared" si="73"/>
        <v>0</v>
      </c>
      <c r="AH1496" s="45">
        <f>IF($AD1496="","",COUNTIF($AG$1:$AG1495,$AG1496)+RANK($AG1496,$AG$1:$AG$10539,0))</f>
        <v>227</v>
      </c>
      <c r="AI1496" s="10" t="str">
        <f t="shared" si="74"/>
        <v>2009-10 Upper Deck MVP #390 Jonas Gustavsson TOR RC   /   $</v>
      </c>
      <c r="AJ1496" s="11">
        <v>2009</v>
      </c>
      <c r="AK1496" s="17">
        <v>10</v>
      </c>
      <c r="AL1496" s="12" t="s">
        <v>621</v>
      </c>
      <c r="AM1496" s="10">
        <v>390</v>
      </c>
      <c r="AN1496" s="12" t="s">
        <v>856</v>
      </c>
      <c r="AO1496" s="14" t="s">
        <v>1904</v>
      </c>
      <c r="AP1496" s="9" t="s">
        <v>1902</v>
      </c>
      <c r="AQ1496" s="9"/>
      <c r="AR1496" s="14"/>
      <c r="AS1496" s="9" t="s">
        <v>2</v>
      </c>
      <c r="AT1496" s="9"/>
      <c r="AU1496" s="9"/>
      <c r="AV1496" s="13"/>
      <c r="AW1496" s="13"/>
      <c r="AX1496" s="9"/>
      <c r="AY1496" s="9"/>
      <c r="AZ1496" s="9"/>
      <c r="BA1496" s="33"/>
      <c r="BB1496" s="33"/>
      <c r="BC1496" s="36"/>
      <c r="BD1496" s="12" t="s">
        <v>1771</v>
      </c>
    </row>
    <row r="1497" spans="1:56" s="12" customFormat="1" x14ac:dyDescent="0.2">
      <c r="A1497" s="9" t="str">
        <f>IF(Search!$C$5="","",IF(COUNTA(Inventory!$AP1497)=1,1,""))</f>
        <v/>
      </c>
      <c r="B1497" s="9" t="str">
        <f>IF(Search!$C$4="","",IF(ISNUMBER(SEARCH(Search!$C$4,$AR1497))=TRUE,1,""))</f>
        <v/>
      </c>
      <c r="C1497" s="9" t="str">
        <f>IF(Search!$C$6="x",IF(COUNTA($AQ1497)=1,1,"N"),IF(COUNTA($AQ1497)=1,"N",""))</f>
        <v/>
      </c>
      <c r="D1497" s="9" t="str">
        <f>IF(Search!$O$8="","",IF(ISNUMBER(SEARCH(Search!$O$8,$BD1497))=TRUE,1,""))</f>
        <v/>
      </c>
      <c r="E1497" s="9" t="str">
        <f>IF(Search!$C$7="","",IF(ISNUMBER(SEARCH(Search!$C$7,$AN1497))=TRUE,1,""))</f>
        <v/>
      </c>
      <c r="F1497" s="9" t="str">
        <f>IF(Search!$C$8="","",IF(ISNUMBER(SEARCH(Search!$C$8,$AO1497))=TRUE,1,""))</f>
        <v/>
      </c>
      <c r="G1497" s="9" t="str">
        <f>IF(Search!$F$4="","",IF(Inventory!$AJ1497&lt;Search!$F$4,"",1))</f>
        <v/>
      </c>
      <c r="H1497" s="9" t="str">
        <f>IF(Search!$F$5="","",IF(Inventory!$AJ1497&gt;Search!$F$5,"",1))</f>
        <v/>
      </c>
      <c r="I1497" s="9" t="str">
        <f>IF(Search!$F$7="","",IF(Search!$F$8="",IF(ISNUMBER(SEARCH(Search!$F$7,$AL1497))=TRUE,1,""),""))</f>
        <v/>
      </c>
      <c r="J1497" s="9" t="str">
        <f>IF($AL1497=Search!$F$8,1,"")</f>
        <v/>
      </c>
      <c r="K1497" s="9" t="str">
        <f>IF(Search!$I$4="","",IF(COUNTA($AS1497)=1,IF(Search!$I$4="N","N",1),""))</f>
        <v/>
      </c>
      <c r="L1497" s="9" t="str">
        <f>IF(Search!$I$5="","",IF($AS1497="RC",1,""))</f>
        <v/>
      </c>
      <c r="M1497" s="9" t="str">
        <f>IF(Search!$I$6="","",IF($AS1497="RCP",1,""))</f>
        <v/>
      </c>
      <c r="N1497" s="9" t="str">
        <f>IF(Search!$I$8="","",IF(COUNTA($AT1497)=1,IF(Search!$I$8="N","N",1),""))</f>
        <v/>
      </c>
      <c r="O1497" s="9" t="str">
        <f>IF(Search!$L$4="","",IF(COUNTA($AU1497)=1,IF(Search!$L$4="N","N",1),""))</f>
        <v/>
      </c>
      <c r="P1497" s="9" t="str">
        <f>IF(Search!$L$5="","",IF(ISNUMBER(SEARCH("Jersey",$AU1497))=TRUE,IF(Search!$L$5="N","N",1),""))</f>
        <v/>
      </c>
      <c r="Q1497" s="9" t="str">
        <f>IF(Search!$L$6="","",IF(ISNUMBER(SEARCH("Patch",$AU1497))=TRUE,IF(Search!$L$6="N","N",1),""))</f>
        <v/>
      </c>
      <c r="R1497" s="9" t="str">
        <f>IF(Search!$L$7="","",IF(ISNUMBER(SEARCH("Shield",$AU1497))=TRUE,IF(Search!$L$7="N","N",1),""))</f>
        <v/>
      </c>
      <c r="S1497" s="9" t="str">
        <f>IF(Search!$L$8="","",IF(ISNUMBER(SEARCH("Stick",$AU1497))=TRUE,IF(Search!$L$8="N","N",1),""))</f>
        <v/>
      </c>
      <c r="T1497" s="9" t="str">
        <f>IF(Search!$O$4="","",IF(COUNTA($AW1497)=1,IF(Search!$O$4="N","N",1),""))</f>
        <v/>
      </c>
      <c r="U1497" s="9" t="str">
        <f>IF(Search!$O$5="","",IF($AW1497="","",IF($AW1497&lt;Search!$O$5,"",1)))</f>
        <v/>
      </c>
      <c r="V1497" s="9" t="str">
        <f>IF(Search!$O$6="","",IF($AW1497="","",IF($AW1497&gt;Search!$O$6,"",1)))</f>
        <v/>
      </c>
      <c r="W1497" s="9" t="str">
        <f>IF(Search!$U$4="","",IF($AX1497="","",1))</f>
        <v/>
      </c>
      <c r="X1497" s="9" t="str">
        <f>IF(Search!$U$5="","",IF(ISNUMBER(SEARCH(Search!$U$5,$AX1497))=TRUE,IF(Search!$U$5="N","N",1),""))</f>
        <v/>
      </c>
      <c r="Y1497" s="9" t="str">
        <f>IF(Search!$U$6="","",IF($AY1497&lt;Search!$U$6,"",1))</f>
        <v/>
      </c>
      <c r="Z1497" s="9" t="str">
        <f>IF(Search!$R$4="","",IF(Inventory!$BA1497&lt;Search!$R$4,"",1))</f>
        <v/>
      </c>
      <c r="AA1497" s="9" t="str">
        <f>IF(Search!$R$5="","",IF($BA1497&gt;Search!$R$5,"",1))</f>
        <v/>
      </c>
      <c r="AB1497" s="9" t="str">
        <f>IF(Search!$R$6="","",IF($BB1497&lt;Search!$R$6,"",1))</f>
        <v/>
      </c>
      <c r="AC1497" s="9" t="str">
        <f>IF(Search!$R$7="","",IF($BB1497&lt;Search!$R$7,"",1))</f>
        <v/>
      </c>
      <c r="AD1497" s="45" t="str">
        <f>IF(COUNTIF($A1497:$AC1497,"n")&gt;0,"",IF(SUM($A1497:$AC1497)=COUNTA(Search!$C$4:$C$8,Search!$F$4:$F$8,Search!$I$4:$I$6,Search!$I$8,Search!$L$4:$L$8,Search!$O$4:$O$8,Search!$R$4:$R$7,Search!$U$4:$U$7)-COUNTIF(Search!$C$4:$U$7,"n"),1+LARGE($AD$1:AD1496,1),""))</f>
        <v/>
      </c>
      <c r="AE1497" s="45" t="str">
        <f t="shared" si="72"/>
        <v/>
      </c>
      <c r="AF1497" s="45" t="str">
        <f>IF(AD1497="","",COUNTIF($AE$1:$AE1496,$AE1497)+RANK($AE1497,$AE$2:$AE$10540,1))</f>
        <v/>
      </c>
      <c r="AG1497" s="45" t="str">
        <f t="shared" si="73"/>
        <v/>
      </c>
      <c r="AH1497" s="45" t="str">
        <f>IF($AD1497="","",COUNTIF($AG$1:$AG1496,$AG1497)+RANK($AG1497,$AG$1:$AG$10539,0))</f>
        <v/>
      </c>
      <c r="AI1497" s="10" t="str">
        <f t="shared" si="74"/>
        <v>2009-10 Upper Deck MVP #394 Tyler Bozak TOR RC   /   $</v>
      </c>
      <c r="AJ1497" s="11">
        <v>2009</v>
      </c>
      <c r="AK1497" s="17">
        <v>10</v>
      </c>
      <c r="AL1497" s="12" t="s">
        <v>621</v>
      </c>
      <c r="AM1497" s="10">
        <v>394</v>
      </c>
      <c r="AN1497" s="12" t="s">
        <v>716</v>
      </c>
      <c r="AO1497" s="9" t="s">
        <v>1904</v>
      </c>
      <c r="AP1497" s="9"/>
      <c r="AQ1497" s="9"/>
      <c r="AR1497" s="14" t="s">
        <v>2477</v>
      </c>
      <c r="AS1497" s="9" t="s">
        <v>2</v>
      </c>
      <c r="AT1497" s="9"/>
      <c r="AU1497" s="9"/>
      <c r="AV1497" s="13"/>
      <c r="AW1497" s="13"/>
      <c r="AX1497" s="9"/>
      <c r="AY1497" s="9"/>
      <c r="AZ1497" s="9"/>
      <c r="BA1497" s="33"/>
      <c r="BB1497" s="33"/>
      <c r="BC1497" s="36"/>
      <c r="BD1497" s="12" t="s">
        <v>1771</v>
      </c>
    </row>
    <row r="1498" spans="1:56" s="12" customFormat="1" x14ac:dyDescent="0.2">
      <c r="A1498" s="9" t="str">
        <f>IF(Search!$C$5="","",IF(COUNTA(Inventory!$AP1498)=1,1,""))</f>
        <v/>
      </c>
      <c r="B1498" s="9" t="str">
        <f>IF(Search!$C$4="","",IF(ISNUMBER(SEARCH(Search!$C$4,$AR1498))=TRUE,1,""))</f>
        <v/>
      </c>
      <c r="C1498" s="9" t="str">
        <f>IF(Search!$C$6="x",IF(COUNTA($AQ1498)=1,1,"N"),IF(COUNTA($AQ1498)=1,"N",""))</f>
        <v/>
      </c>
      <c r="D1498" s="9" t="str">
        <f>IF(Search!$O$8="","",IF(ISNUMBER(SEARCH(Search!$O$8,$BD1498))=TRUE,1,""))</f>
        <v/>
      </c>
      <c r="E1498" s="9" t="str">
        <f>IF(Search!$C$7="","",IF(ISNUMBER(SEARCH(Search!$C$7,$AN1498))=TRUE,1,""))</f>
        <v/>
      </c>
      <c r="F1498" s="9" t="str">
        <f>IF(Search!$C$8="","",IF(ISNUMBER(SEARCH(Search!$C$8,$AO1498))=TRUE,1,""))</f>
        <v/>
      </c>
      <c r="G1498" s="9" t="str">
        <f>IF(Search!$F$4="","",IF(Inventory!$AJ1498&lt;Search!$F$4,"",1))</f>
        <v/>
      </c>
      <c r="H1498" s="9" t="str">
        <f>IF(Search!$F$5="","",IF(Inventory!$AJ1498&gt;Search!$F$5,"",1))</f>
        <v/>
      </c>
      <c r="I1498" s="9" t="str">
        <f>IF(Search!$F$7="","",IF(Search!$F$8="",IF(ISNUMBER(SEARCH(Search!$F$7,$AL1498))=TRUE,1,""),""))</f>
        <v/>
      </c>
      <c r="J1498" s="9" t="str">
        <f>IF($AL1498=Search!$F$8,1,"")</f>
        <v/>
      </c>
      <c r="K1498" s="9" t="str">
        <f>IF(Search!$I$4="","",IF(COUNTA($AS1498)=1,IF(Search!$I$4="N","N",1),""))</f>
        <v/>
      </c>
      <c r="L1498" s="9" t="str">
        <f>IF(Search!$I$5="","",IF($AS1498="RC",1,""))</f>
        <v/>
      </c>
      <c r="M1498" s="9" t="str">
        <f>IF(Search!$I$6="","",IF($AS1498="RCP",1,""))</f>
        <v/>
      </c>
      <c r="N1498" s="9" t="str">
        <f>IF(Search!$I$8="","",IF(COUNTA($AT1498)=1,IF(Search!$I$8="N","N",1),""))</f>
        <v/>
      </c>
      <c r="O1498" s="9" t="str">
        <f>IF(Search!$L$4="","",IF(COUNTA($AU1498)=1,IF(Search!$L$4="N","N",1),""))</f>
        <v/>
      </c>
      <c r="P1498" s="9" t="str">
        <f>IF(Search!$L$5="","",IF(ISNUMBER(SEARCH("Jersey",$AU1498))=TRUE,IF(Search!$L$5="N","N",1),""))</f>
        <v/>
      </c>
      <c r="Q1498" s="9" t="str">
        <f>IF(Search!$L$6="","",IF(ISNUMBER(SEARCH("Patch",$AU1498))=TRUE,IF(Search!$L$6="N","N",1),""))</f>
        <v/>
      </c>
      <c r="R1498" s="9" t="str">
        <f>IF(Search!$L$7="","",IF(ISNUMBER(SEARCH("Shield",$AU1498))=TRUE,IF(Search!$L$7="N","N",1),""))</f>
        <v/>
      </c>
      <c r="S1498" s="9" t="str">
        <f>IF(Search!$L$8="","",IF(ISNUMBER(SEARCH("Stick",$AU1498))=TRUE,IF(Search!$L$8="N","N",1),""))</f>
        <v/>
      </c>
      <c r="T1498" s="9" t="str">
        <f>IF(Search!$O$4="","",IF(COUNTA($AW1498)=1,IF(Search!$O$4="N","N",1),""))</f>
        <v/>
      </c>
      <c r="U1498" s="9" t="str">
        <f>IF(Search!$O$5="","",IF($AW1498="","",IF($AW1498&lt;Search!$O$5,"",1)))</f>
        <v/>
      </c>
      <c r="V1498" s="9" t="str">
        <f>IF(Search!$O$6="","",IF($AW1498="","",IF($AW1498&gt;Search!$O$6,"",1)))</f>
        <v/>
      </c>
      <c r="W1498" s="9" t="str">
        <f>IF(Search!$U$4="","",IF($AX1498="","",1))</f>
        <v/>
      </c>
      <c r="X1498" s="9" t="str">
        <f>IF(Search!$U$5="","",IF(ISNUMBER(SEARCH(Search!$U$5,$AX1498))=TRUE,IF(Search!$U$5="N","N",1),""))</f>
        <v/>
      </c>
      <c r="Y1498" s="9" t="str">
        <f>IF(Search!$U$6="","",IF($AY1498&lt;Search!$U$6,"",1))</f>
        <v/>
      </c>
      <c r="Z1498" s="9" t="str">
        <f>IF(Search!$R$4="","",IF(Inventory!$BA1498&lt;Search!$R$4,"",1))</f>
        <v/>
      </c>
      <c r="AA1498" s="9" t="str">
        <f>IF(Search!$R$5="","",IF($BA1498&gt;Search!$R$5,"",1))</f>
        <v/>
      </c>
      <c r="AB1498" s="9" t="str">
        <f>IF(Search!$R$6="","",IF($BB1498&lt;Search!$R$6,"",1))</f>
        <v/>
      </c>
      <c r="AC1498" s="9" t="str">
        <f>IF(Search!$R$7="","",IF($BB1498&lt;Search!$R$7,"",1))</f>
        <v/>
      </c>
      <c r="AD1498" s="45" t="str">
        <f>IF(COUNTIF($A1498:$AC1498,"n")&gt;0,"",IF(SUM($A1498:$AC1498)=COUNTA(Search!$C$4:$C$8,Search!$F$4:$F$8,Search!$I$4:$I$6,Search!$I$8,Search!$L$4:$L$8,Search!$O$4:$O$8,Search!$R$4:$R$7,Search!$U$4:$U$7)-COUNTIF(Search!$C$4:$U$7,"n"),1+LARGE($AD$1:AD1497,1),""))</f>
        <v/>
      </c>
      <c r="AE1498" s="45" t="str">
        <f t="shared" si="72"/>
        <v/>
      </c>
      <c r="AF1498" s="45" t="str">
        <f>IF(AD1498="","",COUNTIF($AE$1:$AE1497,$AE1498)+RANK($AE1498,$AE$2:$AE$10540,1))</f>
        <v/>
      </c>
      <c r="AG1498" s="45" t="str">
        <f t="shared" si="73"/>
        <v/>
      </c>
      <c r="AH1498" s="45" t="str">
        <f>IF($AD1498="","",COUNTIF($AG$1:$AG1497,$AG1498)+RANK($AG1498,$AG$1:$AG$10539,0))</f>
        <v/>
      </c>
      <c r="AI1498" s="10" t="str">
        <f t="shared" si="74"/>
        <v>2009-10 Upper Deck MVP Gold Script #394 Tyler Bozak TOR RCP   /100   $</v>
      </c>
      <c r="AJ1498" s="11">
        <v>2009</v>
      </c>
      <c r="AK1498" s="17">
        <v>10</v>
      </c>
      <c r="AL1498" s="12" t="s">
        <v>1034</v>
      </c>
      <c r="AM1498" s="10">
        <v>394</v>
      </c>
      <c r="AN1498" s="12" t="s">
        <v>716</v>
      </c>
      <c r="AO1498" s="9" t="s">
        <v>1904</v>
      </c>
      <c r="AP1498" s="9"/>
      <c r="AQ1498" s="9"/>
      <c r="AR1498" s="14" t="s">
        <v>2477</v>
      </c>
      <c r="AS1498" s="9" t="s">
        <v>1944</v>
      </c>
      <c r="AT1498" s="9"/>
      <c r="AU1498" s="9"/>
      <c r="AV1498" s="13"/>
      <c r="AW1498" s="13">
        <v>100</v>
      </c>
      <c r="AX1498" s="9"/>
      <c r="AY1498" s="9"/>
      <c r="AZ1498" s="9"/>
      <c r="BA1498" s="33"/>
      <c r="BB1498" s="33"/>
      <c r="BC1498" s="36"/>
      <c r="BD1498" s="12" t="s">
        <v>1771</v>
      </c>
    </row>
    <row r="1499" spans="1:56" s="12" customFormat="1" x14ac:dyDescent="0.2">
      <c r="A1499" s="9" t="str">
        <f>IF(Search!$C$5="","",IF(COUNTA(Inventory!$AP1499)=1,1,""))</f>
        <v/>
      </c>
      <c r="B1499" s="9" t="str">
        <f>IF(Search!$C$4="","",IF(ISNUMBER(SEARCH(Search!$C$4,$AR1499))=TRUE,1,""))</f>
        <v/>
      </c>
      <c r="C1499" s="9" t="str">
        <f>IF(Search!$C$6="x",IF(COUNTA($AQ1499)=1,1,"N"),IF(COUNTA($AQ1499)=1,"N",""))</f>
        <v/>
      </c>
      <c r="D1499" s="9" t="str">
        <f>IF(Search!$O$8="","",IF(ISNUMBER(SEARCH(Search!$O$8,$BD1499))=TRUE,1,""))</f>
        <v/>
      </c>
      <c r="E1499" s="9" t="str">
        <f>IF(Search!$C$7="","",IF(ISNUMBER(SEARCH(Search!$C$7,$AN1499))=TRUE,1,""))</f>
        <v/>
      </c>
      <c r="F1499" s="9" t="str">
        <f>IF(Search!$C$8="","",IF(ISNUMBER(SEARCH(Search!$C$8,$AO1499))=TRUE,1,""))</f>
        <v/>
      </c>
      <c r="G1499" s="9" t="str">
        <f>IF(Search!$F$4="","",IF(Inventory!$AJ1499&lt;Search!$F$4,"",1))</f>
        <v/>
      </c>
      <c r="H1499" s="9" t="str">
        <f>IF(Search!$F$5="","",IF(Inventory!$AJ1499&gt;Search!$F$5,"",1))</f>
        <v/>
      </c>
      <c r="I1499" s="9" t="str">
        <f>IF(Search!$F$7="","",IF(Search!$F$8="",IF(ISNUMBER(SEARCH(Search!$F$7,$AL1499))=TRUE,1,""),""))</f>
        <v/>
      </c>
      <c r="J1499" s="9" t="str">
        <f>IF($AL1499=Search!$F$8,1,"")</f>
        <v/>
      </c>
      <c r="K1499" s="9" t="str">
        <f>IF(Search!$I$4="","",IF(COUNTA($AS1499)=1,IF(Search!$I$4="N","N",1),""))</f>
        <v/>
      </c>
      <c r="L1499" s="9" t="str">
        <f>IF(Search!$I$5="","",IF($AS1499="RC",1,""))</f>
        <v/>
      </c>
      <c r="M1499" s="9" t="str">
        <f>IF(Search!$I$6="","",IF($AS1499="RCP",1,""))</f>
        <v/>
      </c>
      <c r="N1499" s="9" t="str">
        <f>IF(Search!$I$8="","",IF(COUNTA($AT1499)=1,IF(Search!$I$8="N","N",1),""))</f>
        <v/>
      </c>
      <c r="O1499" s="9" t="str">
        <f>IF(Search!$L$4="","",IF(COUNTA($AU1499)=1,IF(Search!$L$4="N","N",1),""))</f>
        <v/>
      </c>
      <c r="P1499" s="9" t="str">
        <f>IF(Search!$L$5="","",IF(ISNUMBER(SEARCH("Jersey",$AU1499))=TRUE,IF(Search!$L$5="N","N",1),""))</f>
        <v/>
      </c>
      <c r="Q1499" s="9" t="str">
        <f>IF(Search!$L$6="","",IF(ISNUMBER(SEARCH("Patch",$AU1499))=TRUE,IF(Search!$L$6="N","N",1),""))</f>
        <v/>
      </c>
      <c r="R1499" s="9" t="str">
        <f>IF(Search!$L$7="","",IF(ISNUMBER(SEARCH("Shield",$AU1499))=TRUE,IF(Search!$L$7="N","N",1),""))</f>
        <v/>
      </c>
      <c r="S1499" s="9" t="str">
        <f>IF(Search!$L$8="","",IF(ISNUMBER(SEARCH("Stick",$AU1499))=TRUE,IF(Search!$L$8="N","N",1),""))</f>
        <v/>
      </c>
      <c r="T1499" s="9" t="str">
        <f>IF(Search!$O$4="","",IF(COUNTA($AW1499)=1,IF(Search!$O$4="N","N",1),""))</f>
        <v/>
      </c>
      <c r="U1499" s="9" t="str">
        <f>IF(Search!$O$5="","",IF($AW1499="","",IF($AW1499&lt;Search!$O$5,"",1)))</f>
        <v/>
      </c>
      <c r="V1499" s="9" t="str">
        <f>IF(Search!$O$6="","",IF($AW1499="","",IF($AW1499&gt;Search!$O$6,"",1)))</f>
        <v/>
      </c>
      <c r="W1499" s="9" t="str">
        <f>IF(Search!$U$4="","",IF($AX1499="","",1))</f>
        <v/>
      </c>
      <c r="X1499" s="9" t="str">
        <f>IF(Search!$U$5="","",IF(ISNUMBER(SEARCH(Search!$U$5,$AX1499))=TRUE,IF(Search!$U$5="N","N",1),""))</f>
        <v/>
      </c>
      <c r="Y1499" s="9" t="str">
        <f>IF(Search!$U$6="","",IF($AY1499&lt;Search!$U$6,"",1))</f>
        <v/>
      </c>
      <c r="Z1499" s="9" t="str">
        <f>IF(Search!$R$4="","",IF(Inventory!$BA1499&lt;Search!$R$4,"",1))</f>
        <v/>
      </c>
      <c r="AA1499" s="9" t="str">
        <f>IF(Search!$R$5="","",IF($BA1499&gt;Search!$R$5,"",1))</f>
        <v/>
      </c>
      <c r="AB1499" s="9" t="str">
        <f>IF(Search!$R$6="","",IF($BB1499&lt;Search!$R$6,"",1))</f>
        <v/>
      </c>
      <c r="AC1499" s="9" t="str">
        <f>IF(Search!$R$7="","",IF($BB1499&lt;Search!$R$7,"",1))</f>
        <v/>
      </c>
      <c r="AD1499" s="45" t="str">
        <f>IF(COUNTIF($A1499:$AC1499,"n")&gt;0,"",IF(SUM($A1499:$AC1499)=COUNTA(Search!$C$4:$C$8,Search!$F$4:$F$8,Search!$I$4:$I$6,Search!$I$8,Search!$L$4:$L$8,Search!$O$4:$O$8,Search!$R$4:$R$7,Search!$U$4:$U$7)-COUNTIF(Search!$C$4:$U$7,"n"),1+LARGE($AD$1:AD1498,1),""))</f>
        <v/>
      </c>
      <c r="AE1499" s="45" t="str">
        <f t="shared" si="72"/>
        <v/>
      </c>
      <c r="AF1499" s="45" t="str">
        <f>IF(AD1499="","",COUNTIF($AE$1:$AE1498,$AE1499)+RANK($AE1499,$AE$2:$AE$10540,1))</f>
        <v/>
      </c>
      <c r="AG1499" s="45" t="str">
        <f t="shared" si="73"/>
        <v/>
      </c>
      <c r="AH1499" s="45" t="str">
        <f>IF($AD1499="","",COUNTIF($AG$1:$AG1498,$AG1499)+RANK($AG1499,$AG$1:$AG$10539,0))</f>
        <v/>
      </c>
      <c r="AI1499" s="10" t="str">
        <f t="shared" si="74"/>
        <v>2009-10 Upper Deck Playoff Performers #PP11 Roberto Luongo     /   $</v>
      </c>
      <c r="AJ1499" s="11">
        <v>2009</v>
      </c>
      <c r="AK1499" s="17">
        <v>10</v>
      </c>
      <c r="AL1499" s="12" t="s">
        <v>1035</v>
      </c>
      <c r="AM1499" s="10" t="s">
        <v>1037</v>
      </c>
      <c r="AN1499" s="12" t="s">
        <v>473</v>
      </c>
      <c r="AO1499" s="9"/>
      <c r="AP1499" s="9"/>
      <c r="AQ1499" s="9"/>
      <c r="AR1499" s="14"/>
      <c r="AS1499" s="9"/>
      <c r="AT1499" s="9"/>
      <c r="AU1499" s="9"/>
      <c r="AV1499" s="13"/>
      <c r="AW1499" s="13"/>
      <c r="AX1499" s="9"/>
      <c r="AY1499" s="9"/>
      <c r="AZ1499" s="9"/>
      <c r="BA1499" s="33"/>
      <c r="BB1499" s="33"/>
      <c r="BC1499" s="36"/>
      <c r="BD1499" s="12" t="s">
        <v>1771</v>
      </c>
    </row>
    <row r="1500" spans="1:56" s="12" customFormat="1" x14ac:dyDescent="0.2">
      <c r="A1500" s="9" t="str">
        <f>IF(Search!$C$5="","",IF(COUNTA(Inventory!$AP1500)=1,1,""))</f>
        <v/>
      </c>
      <c r="B1500" s="9" t="str">
        <f>IF(Search!$C$4="","",IF(ISNUMBER(SEARCH(Search!$C$4,$AR1500))=TRUE,1,""))</f>
        <v/>
      </c>
      <c r="C1500" s="9" t="str">
        <f>IF(Search!$C$6="x",IF(COUNTA($AQ1500)=1,1,"N"),IF(COUNTA($AQ1500)=1,"N",""))</f>
        <v/>
      </c>
      <c r="D1500" s="9" t="str">
        <f>IF(Search!$O$8="","",IF(ISNUMBER(SEARCH(Search!$O$8,$BD1500))=TRUE,1,""))</f>
        <v/>
      </c>
      <c r="E1500" s="9" t="str">
        <f>IF(Search!$C$7="","",IF(ISNUMBER(SEARCH(Search!$C$7,$AN1500))=TRUE,1,""))</f>
        <v/>
      </c>
      <c r="F1500" s="9" t="str">
        <f>IF(Search!$C$8="","",IF(ISNUMBER(SEARCH(Search!$C$8,$AO1500))=TRUE,1,""))</f>
        <v/>
      </c>
      <c r="G1500" s="9" t="str">
        <f>IF(Search!$F$4="","",IF(Inventory!$AJ1500&lt;Search!$F$4,"",1))</f>
        <v/>
      </c>
      <c r="H1500" s="9" t="str">
        <f>IF(Search!$F$5="","",IF(Inventory!$AJ1500&gt;Search!$F$5,"",1))</f>
        <v/>
      </c>
      <c r="I1500" s="9" t="str">
        <f>IF(Search!$F$7="","",IF(Search!$F$8="",IF(ISNUMBER(SEARCH(Search!$F$7,$AL1500))=TRUE,1,""),""))</f>
        <v/>
      </c>
      <c r="J1500" s="9" t="str">
        <f>IF($AL1500=Search!$F$8,1,"")</f>
        <v/>
      </c>
      <c r="K1500" s="9" t="str">
        <f>IF(Search!$I$4="","",IF(COUNTA($AS1500)=1,IF(Search!$I$4="N","N",1),""))</f>
        <v/>
      </c>
      <c r="L1500" s="9" t="str">
        <f>IF(Search!$I$5="","",IF($AS1500="RC",1,""))</f>
        <v/>
      </c>
      <c r="M1500" s="9" t="str">
        <f>IF(Search!$I$6="","",IF($AS1500="RCP",1,""))</f>
        <v/>
      </c>
      <c r="N1500" s="9" t="str">
        <f>IF(Search!$I$8="","",IF(COUNTA($AT1500)=1,IF(Search!$I$8="N","N",1),""))</f>
        <v/>
      </c>
      <c r="O1500" s="9" t="str">
        <f>IF(Search!$L$4="","",IF(COUNTA($AU1500)=1,IF(Search!$L$4="N","N",1),""))</f>
        <v/>
      </c>
      <c r="P1500" s="9" t="str">
        <f>IF(Search!$L$5="","",IF(ISNUMBER(SEARCH("Jersey",$AU1500))=TRUE,IF(Search!$L$5="N","N",1),""))</f>
        <v/>
      </c>
      <c r="Q1500" s="9" t="str">
        <f>IF(Search!$L$6="","",IF(ISNUMBER(SEARCH("Patch",$AU1500))=TRUE,IF(Search!$L$6="N","N",1),""))</f>
        <v/>
      </c>
      <c r="R1500" s="9" t="str">
        <f>IF(Search!$L$7="","",IF(ISNUMBER(SEARCH("Shield",$AU1500))=TRUE,IF(Search!$L$7="N","N",1),""))</f>
        <v/>
      </c>
      <c r="S1500" s="9" t="str">
        <f>IF(Search!$L$8="","",IF(ISNUMBER(SEARCH("Stick",$AU1500))=TRUE,IF(Search!$L$8="N","N",1),""))</f>
        <v/>
      </c>
      <c r="T1500" s="9" t="str">
        <f>IF(Search!$O$4="","",IF(COUNTA($AW1500)=1,IF(Search!$O$4="N","N",1),""))</f>
        <v/>
      </c>
      <c r="U1500" s="9" t="str">
        <f>IF(Search!$O$5="","",IF($AW1500="","",IF($AW1500&lt;Search!$O$5,"",1)))</f>
        <v/>
      </c>
      <c r="V1500" s="9" t="str">
        <f>IF(Search!$O$6="","",IF($AW1500="","",IF($AW1500&gt;Search!$O$6,"",1)))</f>
        <v/>
      </c>
      <c r="W1500" s="9" t="str">
        <f>IF(Search!$U$4="","",IF($AX1500="","",1))</f>
        <v/>
      </c>
      <c r="X1500" s="9" t="str">
        <f>IF(Search!$U$5="","",IF(ISNUMBER(SEARCH(Search!$U$5,$AX1500))=TRUE,IF(Search!$U$5="N","N",1),""))</f>
        <v/>
      </c>
      <c r="Y1500" s="9" t="str">
        <f>IF(Search!$U$6="","",IF($AY1500&lt;Search!$U$6,"",1))</f>
        <v/>
      </c>
      <c r="Z1500" s="9" t="str">
        <f>IF(Search!$R$4="","",IF(Inventory!$BA1500&lt;Search!$R$4,"",1))</f>
        <v/>
      </c>
      <c r="AA1500" s="9" t="str">
        <f>IF(Search!$R$5="","",IF($BA1500&gt;Search!$R$5,"",1))</f>
        <v/>
      </c>
      <c r="AB1500" s="9" t="str">
        <f>IF(Search!$R$6="","",IF($BB1500&lt;Search!$R$6,"",1))</f>
        <v/>
      </c>
      <c r="AC1500" s="9" t="str">
        <f>IF(Search!$R$7="","",IF($BB1500&lt;Search!$R$7,"",1))</f>
        <v/>
      </c>
      <c r="AD1500" s="45" t="str">
        <f>IF(COUNTIF($A1500:$AC1500,"n")&gt;0,"",IF(SUM($A1500:$AC1500)=COUNTA(Search!$C$4:$C$8,Search!$F$4:$F$8,Search!$I$4:$I$6,Search!$I$8,Search!$L$4:$L$8,Search!$O$4:$O$8,Search!$R$4:$R$7,Search!$U$4:$U$7)-COUNTIF(Search!$C$4:$U$7,"n"),1+LARGE($AD$1:AD1499,1),""))</f>
        <v/>
      </c>
      <c r="AE1500" s="45" t="str">
        <f t="shared" si="72"/>
        <v/>
      </c>
      <c r="AF1500" s="45" t="str">
        <f>IF(AD1500="","",COUNTIF($AE$1:$AE1499,$AE1500)+RANK($AE1500,$AE$2:$AE$10540,1))</f>
        <v/>
      </c>
      <c r="AG1500" s="45" t="str">
        <f t="shared" si="73"/>
        <v/>
      </c>
      <c r="AH1500" s="45" t="str">
        <f>IF($AD1500="","",COUNTIF($AG$1:$AG1499,$AG1500)+RANK($AG1500,$AG$1:$AG$10539,0))</f>
        <v/>
      </c>
      <c r="AI1500" s="10" t="str">
        <f t="shared" si="74"/>
        <v>2009-10 Upper Deck Playoff Performers #PP13 Sidney Crosby PIT    /   $</v>
      </c>
      <c r="AJ1500" s="11">
        <v>2009</v>
      </c>
      <c r="AK1500" s="17">
        <v>10</v>
      </c>
      <c r="AL1500" s="12" t="s">
        <v>1035</v>
      </c>
      <c r="AM1500" s="10" t="s">
        <v>1038</v>
      </c>
      <c r="AN1500" s="12" t="s">
        <v>596</v>
      </c>
      <c r="AO1500" s="9" t="s">
        <v>1916</v>
      </c>
      <c r="AP1500" s="9"/>
      <c r="AQ1500" s="9"/>
      <c r="AR1500" s="14"/>
      <c r="AS1500" s="9"/>
      <c r="AT1500" s="9"/>
      <c r="AU1500" s="9"/>
      <c r="AV1500" s="13"/>
      <c r="AW1500" s="13"/>
      <c r="AX1500" s="9"/>
      <c r="AY1500" s="9"/>
      <c r="AZ1500" s="9"/>
      <c r="BA1500" s="33"/>
      <c r="BB1500" s="33"/>
      <c r="BC1500" s="36"/>
      <c r="BD1500" s="12" t="s">
        <v>1771</v>
      </c>
    </row>
    <row r="1501" spans="1:56" s="12" customFormat="1" x14ac:dyDescent="0.2">
      <c r="A1501" s="9" t="str">
        <f>IF(Search!$C$5="","",IF(COUNTA(Inventory!$AP1501)=1,1,""))</f>
        <v/>
      </c>
      <c r="B1501" s="9" t="str">
        <f>IF(Search!$C$4="","",IF(ISNUMBER(SEARCH(Search!$C$4,$AR1501))=TRUE,1,""))</f>
        <v/>
      </c>
      <c r="C1501" s="9" t="str">
        <f>IF(Search!$C$6="x",IF(COUNTA($AQ1501)=1,1,"N"),IF(COUNTA($AQ1501)=1,"N",""))</f>
        <v/>
      </c>
      <c r="D1501" s="9" t="str">
        <f>IF(Search!$O$8="","",IF(ISNUMBER(SEARCH(Search!$O$8,$BD1501))=TRUE,1,""))</f>
        <v/>
      </c>
      <c r="E1501" s="9" t="str">
        <f>IF(Search!$C$7="","",IF(ISNUMBER(SEARCH(Search!$C$7,$AN1501))=TRUE,1,""))</f>
        <v/>
      </c>
      <c r="F1501" s="9" t="str">
        <f>IF(Search!$C$8="","",IF(ISNUMBER(SEARCH(Search!$C$8,$AO1501))=TRUE,1,""))</f>
        <v/>
      </c>
      <c r="G1501" s="9" t="str">
        <f>IF(Search!$F$4="","",IF(Inventory!$AJ1501&lt;Search!$F$4,"",1))</f>
        <v/>
      </c>
      <c r="H1501" s="9" t="str">
        <f>IF(Search!$F$5="","",IF(Inventory!$AJ1501&gt;Search!$F$5,"",1))</f>
        <v/>
      </c>
      <c r="I1501" s="9" t="str">
        <f>IF(Search!$F$7="","",IF(Search!$F$8="",IF(ISNUMBER(SEARCH(Search!$F$7,$AL1501))=TRUE,1,""),""))</f>
        <v/>
      </c>
      <c r="J1501" s="9" t="str">
        <f>IF($AL1501=Search!$F$8,1,"")</f>
        <v/>
      </c>
      <c r="K1501" s="9" t="str">
        <f>IF(Search!$I$4="","",IF(COUNTA($AS1501)=1,IF(Search!$I$4="N","N",1),""))</f>
        <v/>
      </c>
      <c r="L1501" s="9" t="str">
        <f>IF(Search!$I$5="","",IF($AS1501="RC",1,""))</f>
        <v/>
      </c>
      <c r="M1501" s="9" t="str">
        <f>IF(Search!$I$6="","",IF($AS1501="RCP",1,""))</f>
        <v/>
      </c>
      <c r="N1501" s="9" t="str">
        <f>IF(Search!$I$8="","",IF(COUNTA($AT1501)=1,IF(Search!$I$8="N","N",1),""))</f>
        <v/>
      </c>
      <c r="O1501" s="9" t="str">
        <f>IF(Search!$L$4="","",IF(COUNTA($AU1501)=1,IF(Search!$L$4="N","N",1),""))</f>
        <v/>
      </c>
      <c r="P1501" s="9" t="str">
        <f>IF(Search!$L$5="","",IF(ISNUMBER(SEARCH("Jersey",$AU1501))=TRUE,IF(Search!$L$5="N","N",1),""))</f>
        <v/>
      </c>
      <c r="Q1501" s="9" t="str">
        <f>IF(Search!$L$6="","",IF(ISNUMBER(SEARCH("Patch",$AU1501))=TRUE,IF(Search!$L$6="N","N",1),""))</f>
        <v/>
      </c>
      <c r="R1501" s="9" t="str">
        <f>IF(Search!$L$7="","",IF(ISNUMBER(SEARCH("Shield",$AU1501))=TRUE,IF(Search!$L$7="N","N",1),""))</f>
        <v/>
      </c>
      <c r="S1501" s="9" t="str">
        <f>IF(Search!$L$8="","",IF(ISNUMBER(SEARCH("Stick",$AU1501))=TRUE,IF(Search!$L$8="N","N",1),""))</f>
        <v/>
      </c>
      <c r="T1501" s="9" t="str">
        <f>IF(Search!$O$4="","",IF(COUNTA($AW1501)=1,IF(Search!$O$4="N","N",1),""))</f>
        <v/>
      </c>
      <c r="U1501" s="9" t="str">
        <f>IF(Search!$O$5="","",IF($AW1501="","",IF($AW1501&lt;Search!$O$5,"",1)))</f>
        <v/>
      </c>
      <c r="V1501" s="9" t="str">
        <f>IF(Search!$O$6="","",IF($AW1501="","",IF($AW1501&gt;Search!$O$6,"",1)))</f>
        <v/>
      </c>
      <c r="W1501" s="9" t="str">
        <f>IF(Search!$U$4="","",IF($AX1501="","",1))</f>
        <v/>
      </c>
      <c r="X1501" s="9" t="str">
        <f>IF(Search!$U$5="","",IF(ISNUMBER(SEARCH(Search!$U$5,$AX1501))=TRUE,IF(Search!$U$5="N","N",1),""))</f>
        <v/>
      </c>
      <c r="Y1501" s="9" t="str">
        <f>IF(Search!$U$6="","",IF($AY1501&lt;Search!$U$6,"",1))</f>
        <v/>
      </c>
      <c r="Z1501" s="9" t="str">
        <f>IF(Search!$R$4="","",IF(Inventory!$BA1501&lt;Search!$R$4,"",1))</f>
        <v/>
      </c>
      <c r="AA1501" s="9" t="str">
        <f>IF(Search!$R$5="","",IF($BA1501&gt;Search!$R$5,"",1))</f>
        <v/>
      </c>
      <c r="AB1501" s="9" t="str">
        <f>IF(Search!$R$6="","",IF($BB1501&lt;Search!$R$6,"",1))</f>
        <v/>
      </c>
      <c r="AC1501" s="9" t="str">
        <f>IF(Search!$R$7="","",IF($BB1501&lt;Search!$R$7,"",1))</f>
        <v/>
      </c>
      <c r="AD1501" s="45" t="str">
        <f>IF(COUNTIF($A1501:$AC1501,"n")&gt;0,"",IF(SUM($A1501:$AC1501)=COUNTA(Search!$C$4:$C$8,Search!$F$4:$F$8,Search!$I$4:$I$6,Search!$I$8,Search!$L$4:$L$8,Search!$O$4:$O$8,Search!$R$4:$R$7,Search!$U$4:$U$7)-COUNTIF(Search!$C$4:$U$7,"n"),1+LARGE($AD$1:AD1500,1),""))</f>
        <v/>
      </c>
      <c r="AE1501" s="45" t="str">
        <f t="shared" si="72"/>
        <v/>
      </c>
      <c r="AF1501" s="45" t="str">
        <f>IF(AD1501="","",COUNTIF($AE$1:$AE1500,$AE1501)+RANK($AE1501,$AE$2:$AE$10540,1))</f>
        <v/>
      </c>
      <c r="AG1501" s="45" t="str">
        <f t="shared" si="73"/>
        <v/>
      </c>
      <c r="AH1501" s="45" t="str">
        <f>IF($AD1501="","",COUNTIF($AG$1:$AG1500,$AG1501)+RANK($AG1501,$AG$1:$AG$10539,0))</f>
        <v/>
      </c>
      <c r="AI1501" s="10" t="str">
        <f t="shared" si="74"/>
        <v>2009-10 Upper Deck Playoff Performers #PP8 Marc-Andre Fleury     /   $</v>
      </c>
      <c r="AJ1501" s="11">
        <v>2009</v>
      </c>
      <c r="AK1501" s="17">
        <v>10</v>
      </c>
      <c r="AL1501" s="12" t="s">
        <v>1035</v>
      </c>
      <c r="AM1501" s="10" t="s">
        <v>1036</v>
      </c>
      <c r="AN1501" s="12" t="s">
        <v>534</v>
      </c>
      <c r="AO1501" s="9"/>
      <c r="AP1501" s="9"/>
      <c r="AQ1501" s="9"/>
      <c r="AR1501" s="14"/>
      <c r="AS1501" s="9"/>
      <c r="AT1501" s="9"/>
      <c r="AU1501" s="9"/>
      <c r="AV1501" s="13"/>
      <c r="AW1501" s="13"/>
      <c r="AX1501" s="9"/>
      <c r="AY1501" s="9"/>
      <c r="AZ1501" s="9"/>
      <c r="BA1501" s="33"/>
      <c r="BB1501" s="33"/>
      <c r="BC1501" s="36"/>
      <c r="BD1501" s="12" t="s">
        <v>1771</v>
      </c>
    </row>
    <row r="1502" spans="1:56" s="12" customFormat="1" x14ac:dyDescent="0.2">
      <c r="A1502" s="9" t="str">
        <f>IF(Search!$C$5="","",IF(COUNTA(Inventory!$AP1502)=1,1,""))</f>
        <v/>
      </c>
      <c r="B1502" s="9" t="str">
        <f>IF(Search!$C$4="","",IF(ISNUMBER(SEARCH(Search!$C$4,$AR1502))=TRUE,1,""))</f>
        <v/>
      </c>
      <c r="C1502" s="9" t="str">
        <f>IF(Search!$C$6="x",IF(COUNTA($AQ1502)=1,1,"N"),IF(COUNTA($AQ1502)=1,"N",""))</f>
        <v/>
      </c>
      <c r="D1502" s="9" t="str">
        <f>IF(Search!$O$8="","",IF(ISNUMBER(SEARCH(Search!$O$8,$BD1502))=TRUE,1,""))</f>
        <v/>
      </c>
      <c r="E1502" s="9" t="str">
        <f>IF(Search!$C$7="","",IF(ISNUMBER(SEARCH(Search!$C$7,$AN1502))=TRUE,1,""))</f>
        <v/>
      </c>
      <c r="F1502" s="9" t="str">
        <f>IF(Search!$C$8="","",IF(ISNUMBER(SEARCH(Search!$C$8,$AO1502))=TRUE,1,""))</f>
        <v/>
      </c>
      <c r="G1502" s="9" t="str">
        <f>IF(Search!$F$4="","",IF(Inventory!$AJ1502&lt;Search!$F$4,"",1))</f>
        <v/>
      </c>
      <c r="H1502" s="9" t="str">
        <f>IF(Search!$F$5="","",IF(Inventory!$AJ1502&gt;Search!$F$5,"",1))</f>
        <v/>
      </c>
      <c r="I1502" s="9" t="str">
        <f>IF(Search!$F$7="","",IF(Search!$F$8="",IF(ISNUMBER(SEARCH(Search!$F$7,$AL1502))=TRUE,1,""),""))</f>
        <v/>
      </c>
      <c r="J1502" s="9" t="str">
        <f>IF($AL1502=Search!$F$8,1,"")</f>
        <v/>
      </c>
      <c r="K1502" s="9" t="str">
        <f>IF(Search!$I$4="","",IF(COUNTA($AS1502)=1,IF(Search!$I$4="N","N",1),""))</f>
        <v/>
      </c>
      <c r="L1502" s="9" t="str">
        <f>IF(Search!$I$5="","",IF($AS1502="RC",1,""))</f>
        <v/>
      </c>
      <c r="M1502" s="9" t="str">
        <f>IF(Search!$I$6="","",IF($AS1502="RCP",1,""))</f>
        <v/>
      </c>
      <c r="N1502" s="9" t="str">
        <f>IF(Search!$I$8="","",IF(COUNTA($AT1502)=1,IF(Search!$I$8="N","N",1),""))</f>
        <v/>
      </c>
      <c r="O1502" s="9" t="str">
        <f>IF(Search!$L$4="","",IF(COUNTA($AU1502)=1,IF(Search!$L$4="N","N",1),""))</f>
        <v/>
      </c>
      <c r="P1502" s="9" t="str">
        <f>IF(Search!$L$5="","",IF(ISNUMBER(SEARCH("Jersey",$AU1502))=TRUE,IF(Search!$L$5="N","N",1),""))</f>
        <v/>
      </c>
      <c r="Q1502" s="9" t="str">
        <f>IF(Search!$L$6="","",IF(ISNUMBER(SEARCH("Patch",$AU1502))=TRUE,IF(Search!$L$6="N","N",1),""))</f>
        <v/>
      </c>
      <c r="R1502" s="9" t="str">
        <f>IF(Search!$L$7="","",IF(ISNUMBER(SEARCH("Shield",$AU1502))=TRUE,IF(Search!$L$7="N","N",1),""))</f>
        <v/>
      </c>
      <c r="S1502" s="9" t="str">
        <f>IF(Search!$L$8="","",IF(ISNUMBER(SEARCH("Stick",$AU1502))=TRUE,IF(Search!$L$8="N","N",1),""))</f>
        <v/>
      </c>
      <c r="T1502" s="9" t="str">
        <f>IF(Search!$O$4="","",IF(COUNTA($AW1502)=1,IF(Search!$O$4="N","N",1),""))</f>
        <v/>
      </c>
      <c r="U1502" s="9" t="str">
        <f>IF(Search!$O$5="","",IF($AW1502="","",IF($AW1502&lt;Search!$O$5,"",1)))</f>
        <v/>
      </c>
      <c r="V1502" s="9" t="str">
        <f>IF(Search!$O$6="","",IF($AW1502="","",IF($AW1502&gt;Search!$O$6,"",1)))</f>
        <v/>
      </c>
      <c r="W1502" s="9" t="str">
        <f>IF(Search!$U$4="","",IF($AX1502="","",1))</f>
        <v/>
      </c>
      <c r="X1502" s="9" t="str">
        <f>IF(Search!$U$5="","",IF(ISNUMBER(SEARCH(Search!$U$5,$AX1502))=TRUE,IF(Search!$U$5="N","N",1),""))</f>
        <v/>
      </c>
      <c r="Y1502" s="9" t="str">
        <f>IF(Search!$U$6="","",IF($AY1502&lt;Search!$U$6,"",1))</f>
        <v/>
      </c>
      <c r="Z1502" s="9" t="str">
        <f>IF(Search!$R$4="","",IF(Inventory!$BA1502&lt;Search!$R$4,"",1))</f>
        <v/>
      </c>
      <c r="AA1502" s="9" t="str">
        <f>IF(Search!$R$5="","",IF($BA1502&gt;Search!$R$5,"",1))</f>
        <v/>
      </c>
      <c r="AB1502" s="9" t="str">
        <f>IF(Search!$R$6="","",IF($BB1502&lt;Search!$R$6,"",1))</f>
        <v/>
      </c>
      <c r="AC1502" s="9" t="str">
        <f>IF(Search!$R$7="","",IF($BB1502&lt;Search!$R$7,"",1))</f>
        <v/>
      </c>
      <c r="AD1502" s="45" t="str">
        <f>IF(COUNTIF($A1502:$AC1502,"n")&gt;0,"",IF(SUM($A1502:$AC1502)=COUNTA(Search!$C$4:$C$8,Search!$F$4:$F$8,Search!$I$4:$I$6,Search!$I$8,Search!$L$4:$L$8,Search!$O$4:$O$8,Search!$R$4:$R$7,Search!$U$4:$U$7)-COUNTIF(Search!$C$4:$U$7,"n"),1+LARGE($AD$1:AD1501,1),""))</f>
        <v/>
      </c>
      <c r="AE1502" s="45" t="str">
        <f t="shared" si="72"/>
        <v/>
      </c>
      <c r="AF1502" s="45" t="str">
        <f>IF(AD1502="","",COUNTIF($AE$1:$AE1501,$AE1502)+RANK($AE1502,$AE$2:$AE$10540,1))</f>
        <v/>
      </c>
      <c r="AG1502" s="45" t="str">
        <f t="shared" si="73"/>
        <v/>
      </c>
      <c r="AH1502" s="45" t="str">
        <f>IF($AD1502="","",COUNTIF($AG$1:$AG1501,$AG1502)+RANK($AG1502,$AG$1:$AG$10539,0))</f>
        <v/>
      </c>
      <c r="AI1502" s="10" t="str">
        <f t="shared" si="74"/>
        <v>2009-10 Upper Deck Rookie Breakouts #RB16 Tyler Bozak TOR    /100   $</v>
      </c>
      <c r="AJ1502" s="11">
        <v>2009</v>
      </c>
      <c r="AK1502" s="17">
        <v>10</v>
      </c>
      <c r="AL1502" s="12" t="s">
        <v>1039</v>
      </c>
      <c r="AM1502" s="10" t="s">
        <v>1040</v>
      </c>
      <c r="AN1502" s="12" t="s">
        <v>716</v>
      </c>
      <c r="AO1502" s="9" t="s">
        <v>1904</v>
      </c>
      <c r="AP1502" s="9"/>
      <c r="AQ1502" s="9"/>
      <c r="AR1502" s="14"/>
      <c r="AS1502" s="9"/>
      <c r="AT1502" s="9"/>
      <c r="AU1502" s="9"/>
      <c r="AV1502" s="13"/>
      <c r="AW1502" s="13">
        <v>100</v>
      </c>
      <c r="AX1502" s="9"/>
      <c r="AY1502" s="9"/>
      <c r="AZ1502" s="9"/>
      <c r="BA1502" s="33"/>
      <c r="BB1502" s="33"/>
      <c r="BC1502" s="36"/>
      <c r="BD1502" s="12" t="s">
        <v>1771</v>
      </c>
    </row>
    <row r="1503" spans="1:56" s="12" customFormat="1" x14ac:dyDescent="0.2">
      <c r="A1503" s="9" t="str">
        <f>IF(Search!$C$5="","",IF(COUNTA(Inventory!$AP1503)=1,1,""))</f>
        <v/>
      </c>
      <c r="B1503" s="9" t="str">
        <f>IF(Search!$C$4="","",IF(ISNUMBER(SEARCH(Search!$C$4,$AR1503))=TRUE,1,""))</f>
        <v/>
      </c>
      <c r="C1503" s="9" t="str">
        <f>IF(Search!$C$6="x",IF(COUNTA($AQ1503)=1,1,"N"),IF(COUNTA($AQ1503)=1,"N",""))</f>
        <v/>
      </c>
      <c r="D1503" s="9" t="str">
        <f>IF(Search!$O$8="","",IF(ISNUMBER(SEARCH(Search!$O$8,$BD1503))=TRUE,1,""))</f>
        <v/>
      </c>
      <c r="E1503" s="9" t="str">
        <f>IF(Search!$C$7="","",IF(ISNUMBER(SEARCH(Search!$C$7,$AN1503))=TRUE,1,""))</f>
        <v/>
      </c>
      <c r="F1503" s="9" t="str">
        <f>IF(Search!$C$8="","",IF(ISNUMBER(SEARCH(Search!$C$8,$AO1503))=TRUE,1,""))</f>
        <v/>
      </c>
      <c r="G1503" s="9" t="str">
        <f>IF(Search!$F$4="","",IF(Inventory!$AJ1503&lt;Search!$F$4,"",1))</f>
        <v/>
      </c>
      <c r="H1503" s="9" t="str">
        <f>IF(Search!$F$5="","",IF(Inventory!$AJ1503&gt;Search!$F$5,"",1))</f>
        <v/>
      </c>
      <c r="I1503" s="9" t="str">
        <f>IF(Search!$F$7="","",IF(Search!$F$8="",IF(ISNUMBER(SEARCH(Search!$F$7,$AL1503))=TRUE,1,""),""))</f>
        <v/>
      </c>
      <c r="J1503" s="9" t="str">
        <f>IF($AL1503=Search!$F$8,1,"")</f>
        <v/>
      </c>
      <c r="K1503" s="9" t="str">
        <f>IF(Search!$I$4="","",IF(COUNTA($AS1503)=1,IF(Search!$I$4="N","N",1),""))</f>
        <v/>
      </c>
      <c r="L1503" s="9" t="str">
        <f>IF(Search!$I$5="","",IF($AS1503="RC",1,""))</f>
        <v/>
      </c>
      <c r="M1503" s="9" t="str">
        <f>IF(Search!$I$6="","",IF($AS1503="RCP",1,""))</f>
        <v/>
      </c>
      <c r="N1503" s="9" t="str">
        <f>IF(Search!$I$8="","",IF(COUNTA($AT1503)=1,IF(Search!$I$8="N","N",1),""))</f>
        <v/>
      </c>
      <c r="O1503" s="9" t="str">
        <f>IF(Search!$L$4="","",IF(COUNTA($AU1503)=1,IF(Search!$L$4="N","N",1),""))</f>
        <v/>
      </c>
      <c r="P1503" s="9" t="str">
        <f>IF(Search!$L$5="","",IF(ISNUMBER(SEARCH("Jersey",$AU1503))=TRUE,IF(Search!$L$5="N","N",1),""))</f>
        <v/>
      </c>
      <c r="Q1503" s="9" t="str">
        <f>IF(Search!$L$6="","",IF(ISNUMBER(SEARCH("Patch",$AU1503))=TRUE,IF(Search!$L$6="N","N",1),""))</f>
        <v/>
      </c>
      <c r="R1503" s="9" t="str">
        <f>IF(Search!$L$7="","",IF(ISNUMBER(SEARCH("Shield",$AU1503))=TRUE,IF(Search!$L$7="N","N",1),""))</f>
        <v/>
      </c>
      <c r="S1503" s="9" t="str">
        <f>IF(Search!$L$8="","",IF(ISNUMBER(SEARCH("Stick",$AU1503))=TRUE,IF(Search!$L$8="N","N",1),""))</f>
        <v/>
      </c>
      <c r="T1503" s="9" t="str">
        <f>IF(Search!$O$4="","",IF(COUNTA($AW1503)=1,IF(Search!$O$4="N","N",1),""))</f>
        <v/>
      </c>
      <c r="U1503" s="9" t="str">
        <f>IF(Search!$O$5="","",IF($AW1503="","",IF($AW1503&lt;Search!$O$5,"",1)))</f>
        <v/>
      </c>
      <c r="V1503" s="9" t="str">
        <f>IF(Search!$O$6="","",IF($AW1503="","",IF($AW1503&gt;Search!$O$6,"",1)))</f>
        <v/>
      </c>
      <c r="W1503" s="9" t="str">
        <f>IF(Search!$U$4="","",IF($AX1503="","",1))</f>
        <v/>
      </c>
      <c r="X1503" s="9" t="str">
        <f>IF(Search!$U$5="","",IF(ISNUMBER(SEARCH(Search!$U$5,$AX1503))=TRUE,IF(Search!$U$5="N","N",1),""))</f>
        <v/>
      </c>
      <c r="Y1503" s="9" t="str">
        <f>IF(Search!$U$6="","",IF($AY1503&lt;Search!$U$6,"",1))</f>
        <v/>
      </c>
      <c r="Z1503" s="9" t="str">
        <f>IF(Search!$R$4="","",IF(Inventory!$BA1503&lt;Search!$R$4,"",1))</f>
        <v/>
      </c>
      <c r="AA1503" s="9" t="str">
        <f>IF(Search!$R$5="","",IF($BA1503&gt;Search!$R$5,"",1))</f>
        <v/>
      </c>
      <c r="AB1503" s="9" t="str">
        <f>IF(Search!$R$6="","",IF($BB1503&lt;Search!$R$6,"",1))</f>
        <v/>
      </c>
      <c r="AC1503" s="9" t="str">
        <f>IF(Search!$R$7="","",IF($BB1503&lt;Search!$R$7,"",1))</f>
        <v/>
      </c>
      <c r="AD1503" s="45" t="str">
        <f>IF(COUNTIF($A1503:$AC1503,"n")&gt;0,"",IF(SUM($A1503:$AC1503)=COUNTA(Search!$C$4:$C$8,Search!$F$4:$F$8,Search!$I$4:$I$6,Search!$I$8,Search!$L$4:$L$8,Search!$O$4:$O$8,Search!$R$4:$R$7,Search!$U$4:$U$7)-COUNTIF(Search!$C$4:$U$7,"n"),1+LARGE($AD$1:AD1502,1),""))</f>
        <v/>
      </c>
      <c r="AE1503" s="45" t="str">
        <f t="shared" si="72"/>
        <v/>
      </c>
      <c r="AF1503" s="45" t="str">
        <f>IF(AD1503="","",COUNTIF($AE$1:$AE1502,$AE1503)+RANK($AE1503,$AE$2:$AE$10540,1))</f>
        <v/>
      </c>
      <c r="AG1503" s="45" t="str">
        <f t="shared" si="73"/>
        <v/>
      </c>
      <c r="AH1503" s="45" t="str">
        <f>IF($AD1503="","",COUNTIF($AG$1:$AG1502,$AG1503)+RANK($AG1503,$AG$1:$AG$10539,0))</f>
        <v/>
      </c>
      <c r="AI1503" s="10" t="str">
        <f t="shared" si="74"/>
        <v>2009-10 Upper Deck Rookie Debuts #RD5 Jonas Gustavsson TOR    /   $</v>
      </c>
      <c r="AJ1503" s="11">
        <v>2009</v>
      </c>
      <c r="AK1503" s="17">
        <v>10</v>
      </c>
      <c r="AL1503" s="12" t="s">
        <v>1041</v>
      </c>
      <c r="AM1503" s="10" t="s">
        <v>1042</v>
      </c>
      <c r="AN1503" s="12" t="s">
        <v>856</v>
      </c>
      <c r="AO1503" s="14" t="s">
        <v>1904</v>
      </c>
      <c r="AP1503" s="9"/>
      <c r="AQ1503" s="9"/>
      <c r="AR1503" s="14"/>
      <c r="AS1503" s="9"/>
      <c r="AT1503" s="9"/>
      <c r="AU1503" s="9"/>
      <c r="AV1503" s="13"/>
      <c r="AW1503" s="13"/>
      <c r="AX1503" s="9"/>
      <c r="AY1503" s="9"/>
      <c r="AZ1503" s="9"/>
      <c r="BA1503" s="33"/>
      <c r="BB1503" s="33"/>
      <c r="BC1503" s="36"/>
      <c r="BD1503" s="12" t="s">
        <v>1771</v>
      </c>
    </row>
    <row r="1504" spans="1:56" s="12" customFormat="1" x14ac:dyDescent="0.2">
      <c r="A1504" s="9" t="str">
        <f>IF(Search!$C$5="","",IF(COUNTA(Inventory!$AP1504)=1,1,""))</f>
        <v/>
      </c>
      <c r="B1504" s="9" t="str">
        <f>IF(Search!$C$4="","",IF(ISNUMBER(SEARCH(Search!$C$4,$AR1504))=TRUE,1,""))</f>
        <v/>
      </c>
      <c r="C1504" s="9" t="str">
        <f>IF(Search!$C$6="x",IF(COUNTA($AQ1504)=1,1,"N"),IF(COUNTA($AQ1504)=1,"N",""))</f>
        <v/>
      </c>
      <c r="D1504" s="9" t="str">
        <f>IF(Search!$O$8="","",IF(ISNUMBER(SEARCH(Search!$O$8,$BD1504))=TRUE,1,""))</f>
        <v/>
      </c>
      <c r="E1504" s="9" t="str">
        <f>IF(Search!$C$7="","",IF(ISNUMBER(SEARCH(Search!$C$7,$AN1504))=TRUE,1,""))</f>
        <v/>
      </c>
      <c r="F1504" s="9" t="str">
        <f>IF(Search!$C$8="","",IF(ISNUMBER(SEARCH(Search!$C$8,$AO1504))=TRUE,1,""))</f>
        <v/>
      </c>
      <c r="G1504" s="9" t="str">
        <f>IF(Search!$F$4="","",IF(Inventory!$AJ1504&lt;Search!$F$4,"",1))</f>
        <v/>
      </c>
      <c r="H1504" s="9" t="str">
        <f>IF(Search!$F$5="","",IF(Inventory!$AJ1504&gt;Search!$F$5,"",1))</f>
        <v/>
      </c>
      <c r="I1504" s="9" t="str">
        <f>IF(Search!$F$7="","",IF(Search!$F$8="",IF(ISNUMBER(SEARCH(Search!$F$7,$AL1504))=TRUE,1,""),""))</f>
        <v/>
      </c>
      <c r="J1504" s="9" t="str">
        <f>IF($AL1504=Search!$F$8,1,"")</f>
        <v/>
      </c>
      <c r="K1504" s="9" t="str">
        <f>IF(Search!$I$4="","",IF(COUNTA($AS1504)=1,IF(Search!$I$4="N","N",1),""))</f>
        <v/>
      </c>
      <c r="L1504" s="9" t="str">
        <f>IF(Search!$I$5="","",IF($AS1504="RC",1,""))</f>
        <v/>
      </c>
      <c r="M1504" s="9" t="str">
        <f>IF(Search!$I$6="","",IF($AS1504="RCP",1,""))</f>
        <v/>
      </c>
      <c r="N1504" s="9" t="str">
        <f>IF(Search!$I$8="","",IF(COUNTA($AT1504)=1,IF(Search!$I$8="N","N",1),""))</f>
        <v/>
      </c>
      <c r="O1504" s="9" t="str">
        <f>IF(Search!$L$4="","",IF(COUNTA($AU1504)=1,IF(Search!$L$4="N","N",1),""))</f>
        <v/>
      </c>
      <c r="P1504" s="9" t="str">
        <f>IF(Search!$L$5="","",IF(ISNUMBER(SEARCH("Jersey",$AU1504))=TRUE,IF(Search!$L$5="N","N",1),""))</f>
        <v/>
      </c>
      <c r="Q1504" s="9" t="str">
        <f>IF(Search!$L$6="","",IF(ISNUMBER(SEARCH("Patch",$AU1504))=TRUE,IF(Search!$L$6="N","N",1),""))</f>
        <v/>
      </c>
      <c r="R1504" s="9" t="str">
        <f>IF(Search!$L$7="","",IF(ISNUMBER(SEARCH("Shield",$AU1504))=TRUE,IF(Search!$L$7="N","N",1),""))</f>
        <v/>
      </c>
      <c r="S1504" s="9" t="str">
        <f>IF(Search!$L$8="","",IF(ISNUMBER(SEARCH("Stick",$AU1504))=TRUE,IF(Search!$L$8="N","N",1),""))</f>
        <v/>
      </c>
      <c r="T1504" s="9" t="str">
        <f>IF(Search!$O$4="","",IF(COUNTA($AW1504)=1,IF(Search!$O$4="N","N",1),""))</f>
        <v/>
      </c>
      <c r="U1504" s="9" t="str">
        <f>IF(Search!$O$5="","",IF($AW1504="","",IF($AW1504&lt;Search!$O$5,"",1)))</f>
        <v/>
      </c>
      <c r="V1504" s="9" t="str">
        <f>IF(Search!$O$6="","",IF($AW1504="","",IF($AW1504&gt;Search!$O$6,"",1)))</f>
        <v/>
      </c>
      <c r="W1504" s="9" t="str">
        <f>IF(Search!$U$4="","",IF($AX1504="","",1))</f>
        <v/>
      </c>
      <c r="X1504" s="9" t="str">
        <f>IF(Search!$U$5="","",IF(ISNUMBER(SEARCH(Search!$U$5,$AX1504))=TRUE,IF(Search!$U$5="N","N",1),""))</f>
        <v/>
      </c>
      <c r="Y1504" s="9" t="str">
        <f>IF(Search!$U$6="","",IF($AY1504&lt;Search!$U$6,"",1))</f>
        <v/>
      </c>
      <c r="Z1504" s="9" t="str">
        <f>IF(Search!$R$4="","",IF(Inventory!$BA1504&lt;Search!$R$4,"",1))</f>
        <v/>
      </c>
      <c r="AA1504" s="9" t="str">
        <f>IF(Search!$R$5="","",IF($BA1504&gt;Search!$R$5,"",1))</f>
        <v/>
      </c>
      <c r="AB1504" s="9" t="str">
        <f>IF(Search!$R$6="","",IF($BB1504&lt;Search!$R$6,"",1))</f>
        <v/>
      </c>
      <c r="AC1504" s="9" t="str">
        <f>IF(Search!$R$7="","",IF($BB1504&lt;Search!$R$7,"",1))</f>
        <v/>
      </c>
      <c r="AD1504" s="45" t="str">
        <f>IF(COUNTIF($A1504:$AC1504,"n")&gt;0,"",IF(SUM($A1504:$AC1504)=COUNTA(Search!$C$4:$C$8,Search!$F$4:$F$8,Search!$I$4:$I$6,Search!$I$8,Search!$L$4:$L$8,Search!$O$4:$O$8,Search!$R$4:$R$7,Search!$U$4:$U$7)-COUNTIF(Search!$C$4:$U$7,"n"),1+LARGE($AD$1:AD1503,1),""))</f>
        <v/>
      </c>
      <c r="AE1504" s="45" t="str">
        <f t="shared" si="72"/>
        <v/>
      </c>
      <c r="AF1504" s="45" t="str">
        <f>IF(AD1504="","",COUNTIF($AE$1:$AE1503,$AE1504)+RANK($AE1504,$AE$2:$AE$10540,1))</f>
        <v/>
      </c>
      <c r="AG1504" s="45" t="str">
        <f t="shared" si="73"/>
        <v/>
      </c>
      <c r="AH1504" s="45" t="str">
        <f>IF($AD1504="","",COUNTIF($AG$1:$AG1503,$AG1504)+RANK($AG1504,$AG$1:$AG$10539,0))</f>
        <v/>
      </c>
      <c r="AI1504" s="10" t="str">
        <f t="shared" si="74"/>
        <v>2009-10 Upper Deck Rookie Headliners #RH16 Tyler Bozak TOR    /   $</v>
      </c>
      <c r="AJ1504" s="11">
        <v>2009</v>
      </c>
      <c r="AK1504" s="17">
        <v>10</v>
      </c>
      <c r="AL1504" s="12" t="s">
        <v>1043</v>
      </c>
      <c r="AM1504" s="10" t="s">
        <v>1044</v>
      </c>
      <c r="AN1504" s="12" t="s">
        <v>716</v>
      </c>
      <c r="AO1504" s="9" t="s">
        <v>1904</v>
      </c>
      <c r="AP1504" s="9"/>
      <c r="AQ1504" s="9"/>
      <c r="AR1504" s="14"/>
      <c r="AS1504" s="9"/>
      <c r="AT1504" s="9"/>
      <c r="AU1504" s="9"/>
      <c r="AV1504" s="13"/>
      <c r="AW1504" s="13"/>
      <c r="AX1504" s="9"/>
      <c r="AY1504" s="9"/>
      <c r="AZ1504" s="9"/>
      <c r="BA1504" s="33"/>
      <c r="BB1504" s="33"/>
      <c r="BC1504" s="36"/>
      <c r="BD1504" s="12" t="s">
        <v>1771</v>
      </c>
    </row>
    <row r="1505" spans="1:56" s="12" customFormat="1" x14ac:dyDescent="0.2">
      <c r="A1505" s="9" t="str">
        <f>IF(Search!$C$5="","",IF(COUNTA(Inventory!$AP1505)=1,1,""))</f>
        <v/>
      </c>
      <c r="B1505" s="9" t="str">
        <f>IF(Search!$C$4="","",IF(ISNUMBER(SEARCH(Search!$C$4,$AR1505))=TRUE,1,""))</f>
        <v/>
      </c>
      <c r="C1505" s="9" t="str">
        <f>IF(Search!$C$6="x",IF(COUNTA($AQ1505)=1,1,"N"),IF(COUNTA($AQ1505)=1,"N",""))</f>
        <v/>
      </c>
      <c r="D1505" s="9" t="str">
        <f>IF(Search!$O$8="","",IF(ISNUMBER(SEARCH(Search!$O$8,$BD1505))=TRUE,1,""))</f>
        <v/>
      </c>
      <c r="E1505" s="9" t="str">
        <f>IF(Search!$C$7="","",IF(ISNUMBER(SEARCH(Search!$C$7,$AN1505))=TRUE,1,""))</f>
        <v/>
      </c>
      <c r="F1505" s="9" t="str">
        <f>IF(Search!$C$8="","",IF(ISNUMBER(SEARCH(Search!$C$8,$AO1505))=TRUE,1,""))</f>
        <v/>
      </c>
      <c r="G1505" s="9" t="str">
        <f>IF(Search!$F$4="","",IF(Inventory!$AJ1505&lt;Search!$F$4,"",1))</f>
        <v/>
      </c>
      <c r="H1505" s="9" t="str">
        <f>IF(Search!$F$5="","",IF(Inventory!$AJ1505&gt;Search!$F$5,"",1))</f>
        <v/>
      </c>
      <c r="I1505" s="9" t="str">
        <f>IF(Search!$F$7="","",IF(Search!$F$8="",IF(ISNUMBER(SEARCH(Search!$F$7,$AL1505))=TRUE,1,""),""))</f>
        <v/>
      </c>
      <c r="J1505" s="9" t="str">
        <f>IF($AL1505=Search!$F$8,1,"")</f>
        <v/>
      </c>
      <c r="K1505" s="9" t="str">
        <f>IF(Search!$I$4="","",IF(COUNTA($AS1505)=1,IF(Search!$I$4="N","N",1),""))</f>
        <v/>
      </c>
      <c r="L1505" s="9" t="str">
        <f>IF(Search!$I$5="","",IF($AS1505="RC",1,""))</f>
        <v/>
      </c>
      <c r="M1505" s="9" t="str">
        <f>IF(Search!$I$6="","",IF($AS1505="RCP",1,""))</f>
        <v/>
      </c>
      <c r="N1505" s="9" t="str">
        <f>IF(Search!$I$8="","",IF(COUNTA($AT1505)=1,IF(Search!$I$8="N","N",1),""))</f>
        <v/>
      </c>
      <c r="O1505" s="9" t="str">
        <f>IF(Search!$L$4="","",IF(COUNTA($AU1505)=1,IF(Search!$L$4="N","N",1),""))</f>
        <v/>
      </c>
      <c r="P1505" s="9" t="str">
        <f>IF(Search!$L$5="","",IF(ISNUMBER(SEARCH("Jersey",$AU1505))=TRUE,IF(Search!$L$5="N","N",1),""))</f>
        <v/>
      </c>
      <c r="Q1505" s="9" t="str">
        <f>IF(Search!$L$6="","",IF(ISNUMBER(SEARCH("Patch",$AU1505))=TRUE,IF(Search!$L$6="N","N",1),""))</f>
        <v/>
      </c>
      <c r="R1505" s="9" t="str">
        <f>IF(Search!$L$7="","",IF(ISNUMBER(SEARCH("Shield",$AU1505))=TRUE,IF(Search!$L$7="N","N",1),""))</f>
        <v/>
      </c>
      <c r="S1505" s="9" t="str">
        <f>IF(Search!$L$8="","",IF(ISNUMBER(SEARCH("Stick",$AU1505))=TRUE,IF(Search!$L$8="N","N",1),""))</f>
        <v/>
      </c>
      <c r="T1505" s="9" t="str">
        <f>IF(Search!$O$4="","",IF(COUNTA($AW1505)=1,IF(Search!$O$4="N","N",1),""))</f>
        <v/>
      </c>
      <c r="U1505" s="9" t="str">
        <f>IF(Search!$O$5="","",IF($AW1505="","",IF($AW1505&lt;Search!$O$5,"",1)))</f>
        <v/>
      </c>
      <c r="V1505" s="9" t="str">
        <f>IF(Search!$O$6="","",IF($AW1505="","",IF($AW1505&gt;Search!$O$6,"",1)))</f>
        <v/>
      </c>
      <c r="W1505" s="9" t="str">
        <f>IF(Search!$U$4="","",IF($AX1505="","",1))</f>
        <v/>
      </c>
      <c r="X1505" s="9" t="str">
        <f>IF(Search!$U$5="","",IF(ISNUMBER(SEARCH(Search!$U$5,$AX1505))=TRUE,IF(Search!$U$5="N","N",1),""))</f>
        <v/>
      </c>
      <c r="Y1505" s="9" t="str">
        <f>IF(Search!$U$6="","",IF($AY1505&lt;Search!$U$6,"",1))</f>
        <v/>
      </c>
      <c r="Z1505" s="9" t="str">
        <f>IF(Search!$R$4="","",IF(Inventory!$BA1505&lt;Search!$R$4,"",1))</f>
        <v/>
      </c>
      <c r="AA1505" s="9" t="str">
        <f>IF(Search!$R$5="","",IF($BA1505&gt;Search!$R$5,"",1))</f>
        <v/>
      </c>
      <c r="AB1505" s="9" t="str">
        <f>IF(Search!$R$6="","",IF($BB1505&lt;Search!$R$6,"",1))</f>
        <v/>
      </c>
      <c r="AC1505" s="9" t="str">
        <f>IF(Search!$R$7="","",IF($BB1505&lt;Search!$R$7,"",1))</f>
        <v/>
      </c>
      <c r="AD1505" s="45" t="str">
        <f>IF(COUNTIF($A1505:$AC1505,"n")&gt;0,"",IF(SUM($A1505:$AC1505)=COUNTA(Search!$C$4:$C$8,Search!$F$4:$F$8,Search!$I$4:$I$6,Search!$I$8,Search!$L$4:$L$8,Search!$O$4:$O$8,Search!$R$4:$R$7,Search!$U$4:$U$7)-COUNTIF(Search!$C$4:$U$7,"n"),1+LARGE($AD$1:AD1504,1),""))</f>
        <v/>
      </c>
      <c r="AE1505" s="45" t="str">
        <f t="shared" si="72"/>
        <v/>
      </c>
      <c r="AF1505" s="45" t="str">
        <f>IF(AD1505="","",COUNTIF($AE$1:$AE1504,$AE1505)+RANK($AE1505,$AE$2:$AE$10540,1))</f>
        <v/>
      </c>
      <c r="AG1505" s="45" t="str">
        <f t="shared" si="73"/>
        <v/>
      </c>
      <c r="AH1505" s="45" t="str">
        <f>IF($AD1505="","",COUNTIF($AG$1:$AG1504,$AG1505)+RANK($AG1505,$AG$1:$AG$10539,0))</f>
        <v/>
      </c>
      <c r="AI1505" s="10" t="str">
        <f t="shared" si="74"/>
        <v>2009-10 Upper Deck Rookie Materials #RMTB Tyler Bozak TOR   Jersey /   $</v>
      </c>
      <c r="AJ1505" s="11">
        <v>2009</v>
      </c>
      <c r="AK1505" s="17">
        <v>10</v>
      </c>
      <c r="AL1505" s="12" t="s">
        <v>1045</v>
      </c>
      <c r="AM1505" s="10" t="s">
        <v>1046</v>
      </c>
      <c r="AN1505" s="12" t="s">
        <v>716</v>
      </c>
      <c r="AO1505" s="9" t="s">
        <v>1904</v>
      </c>
      <c r="AP1505" s="9"/>
      <c r="AQ1505" s="9"/>
      <c r="AR1505" s="14"/>
      <c r="AS1505" s="9"/>
      <c r="AT1505" s="9"/>
      <c r="AU1505" s="9" t="s">
        <v>18</v>
      </c>
      <c r="AV1505" s="13"/>
      <c r="AW1505" s="13"/>
      <c r="AX1505" s="9"/>
      <c r="AY1505" s="9"/>
      <c r="AZ1505" s="9"/>
      <c r="BA1505" s="33"/>
      <c r="BB1505" s="33"/>
      <c r="BC1505" s="36"/>
      <c r="BD1505" s="12" t="s">
        <v>1771</v>
      </c>
    </row>
    <row r="1506" spans="1:56" s="12" customFormat="1" x14ac:dyDescent="0.2">
      <c r="A1506" s="9" t="str">
        <f>IF(Search!$C$5="","",IF(COUNTA(Inventory!$AP1506)=1,1,""))</f>
        <v/>
      </c>
      <c r="B1506" s="9" t="str">
        <f>IF(Search!$C$4="","",IF(ISNUMBER(SEARCH(Search!$C$4,$AR1506))=TRUE,1,""))</f>
        <v/>
      </c>
      <c r="C1506" s="9" t="str">
        <f>IF(Search!$C$6="x",IF(COUNTA($AQ1506)=1,1,"N"),IF(COUNTA($AQ1506)=1,"N",""))</f>
        <v/>
      </c>
      <c r="D1506" s="9" t="str">
        <f>IF(Search!$O$8="","",IF(ISNUMBER(SEARCH(Search!$O$8,$BD1506))=TRUE,1,""))</f>
        <v/>
      </c>
      <c r="E1506" s="9" t="str">
        <f>IF(Search!$C$7="","",IF(ISNUMBER(SEARCH(Search!$C$7,$AN1506))=TRUE,1,""))</f>
        <v/>
      </c>
      <c r="F1506" s="9" t="str">
        <f>IF(Search!$C$8="","",IF(ISNUMBER(SEARCH(Search!$C$8,$AO1506))=TRUE,1,""))</f>
        <v/>
      </c>
      <c r="G1506" s="9" t="str">
        <f>IF(Search!$F$4="","",IF(Inventory!$AJ1506&lt;Search!$F$4,"",1))</f>
        <v/>
      </c>
      <c r="H1506" s="9" t="str">
        <f>IF(Search!$F$5="","",IF(Inventory!$AJ1506&gt;Search!$F$5,"",1))</f>
        <v/>
      </c>
      <c r="I1506" s="9" t="str">
        <f>IF(Search!$F$7="","",IF(Search!$F$8="",IF(ISNUMBER(SEARCH(Search!$F$7,$AL1506))=TRUE,1,""),""))</f>
        <v/>
      </c>
      <c r="J1506" s="9" t="str">
        <f>IF($AL1506=Search!$F$8,1,"")</f>
        <v/>
      </c>
      <c r="K1506" s="9" t="str">
        <f>IF(Search!$I$4="","",IF(COUNTA($AS1506)=1,IF(Search!$I$4="N","N",1),""))</f>
        <v/>
      </c>
      <c r="L1506" s="9" t="str">
        <f>IF(Search!$I$5="","",IF($AS1506="RC",1,""))</f>
        <v/>
      </c>
      <c r="M1506" s="9" t="str">
        <f>IF(Search!$I$6="","",IF($AS1506="RCP",1,""))</f>
        <v/>
      </c>
      <c r="N1506" s="9" t="str">
        <f>IF(Search!$I$8="","",IF(COUNTA($AT1506)=1,IF(Search!$I$8="N","N",1),""))</f>
        <v/>
      </c>
      <c r="O1506" s="9" t="str">
        <f>IF(Search!$L$4="","",IF(COUNTA($AU1506)=1,IF(Search!$L$4="N","N",1),""))</f>
        <v/>
      </c>
      <c r="P1506" s="9" t="str">
        <f>IF(Search!$L$5="","",IF(ISNUMBER(SEARCH("Jersey",$AU1506))=TRUE,IF(Search!$L$5="N","N",1),""))</f>
        <v/>
      </c>
      <c r="Q1506" s="9" t="str">
        <f>IF(Search!$L$6="","",IF(ISNUMBER(SEARCH("Patch",$AU1506))=TRUE,IF(Search!$L$6="N","N",1),""))</f>
        <v/>
      </c>
      <c r="R1506" s="9" t="str">
        <f>IF(Search!$L$7="","",IF(ISNUMBER(SEARCH("Shield",$AU1506))=TRUE,IF(Search!$L$7="N","N",1),""))</f>
        <v/>
      </c>
      <c r="S1506" s="9" t="str">
        <f>IF(Search!$L$8="","",IF(ISNUMBER(SEARCH("Stick",$AU1506))=TRUE,IF(Search!$L$8="N","N",1),""))</f>
        <v/>
      </c>
      <c r="T1506" s="9" t="str">
        <f>IF(Search!$O$4="","",IF(COUNTA($AW1506)=1,IF(Search!$O$4="N","N",1),""))</f>
        <v/>
      </c>
      <c r="U1506" s="9" t="str">
        <f>IF(Search!$O$5="","",IF($AW1506="","",IF($AW1506&lt;Search!$O$5,"",1)))</f>
        <v/>
      </c>
      <c r="V1506" s="9" t="str">
        <f>IF(Search!$O$6="","",IF($AW1506="","",IF($AW1506&gt;Search!$O$6,"",1)))</f>
        <v/>
      </c>
      <c r="W1506" s="9" t="str">
        <f>IF(Search!$U$4="","",IF($AX1506="","",1))</f>
        <v/>
      </c>
      <c r="X1506" s="9" t="str">
        <f>IF(Search!$U$5="","",IF(ISNUMBER(SEARCH(Search!$U$5,$AX1506))=TRUE,IF(Search!$U$5="N","N",1),""))</f>
        <v/>
      </c>
      <c r="Y1506" s="9" t="str">
        <f>IF(Search!$U$6="","",IF($AY1506&lt;Search!$U$6,"",1))</f>
        <v/>
      </c>
      <c r="Z1506" s="9" t="str">
        <f>IF(Search!$R$4="","",IF(Inventory!$BA1506&lt;Search!$R$4,"",1))</f>
        <v/>
      </c>
      <c r="AA1506" s="9" t="str">
        <f>IF(Search!$R$5="","",IF($BA1506&gt;Search!$R$5,"",1))</f>
        <v/>
      </c>
      <c r="AB1506" s="9" t="str">
        <f>IF(Search!$R$6="","",IF($BB1506&lt;Search!$R$6,"",1))</f>
        <v/>
      </c>
      <c r="AC1506" s="9" t="str">
        <f>IF(Search!$R$7="","",IF($BB1506&lt;Search!$R$7,"",1))</f>
        <v/>
      </c>
      <c r="AD1506" s="45" t="str">
        <f>IF(COUNTIF($A1506:$AC1506,"n")&gt;0,"",IF(SUM($A1506:$AC1506)=COUNTA(Search!$C$4:$C$8,Search!$F$4:$F$8,Search!$I$4:$I$6,Search!$I$8,Search!$L$4:$L$8,Search!$O$4:$O$8,Search!$R$4:$R$7,Search!$U$4:$U$7)-COUNTIF(Search!$C$4:$U$7,"n"),1+LARGE($AD$1:AD1505,1),""))</f>
        <v/>
      </c>
      <c r="AE1506" s="45" t="str">
        <f t="shared" si="72"/>
        <v/>
      </c>
      <c r="AF1506" s="45" t="str">
        <f>IF(AD1506="","",COUNTIF($AE$1:$AE1505,$AE1506)+RANK($AE1506,$AE$2:$AE$10540,1))</f>
        <v/>
      </c>
      <c r="AG1506" s="45" t="str">
        <f t="shared" si="73"/>
        <v/>
      </c>
      <c r="AH1506" s="45" t="str">
        <f>IF($AD1506="","",COUNTIF($AG$1:$AG1505,$AG1506)+RANK($AG1506,$AG$1:$AG$10539,0))</f>
        <v/>
      </c>
      <c r="AI1506" s="10" t="str">
        <f t="shared" si="74"/>
        <v>2009-10 Upper Deck Rookie Materials Patches #RMTB Tyler Bozak TOR   Patch /15   $</v>
      </c>
      <c r="AJ1506" s="11">
        <v>2009</v>
      </c>
      <c r="AK1506" s="17">
        <v>10</v>
      </c>
      <c r="AL1506" s="12" t="s">
        <v>1047</v>
      </c>
      <c r="AM1506" s="10" t="s">
        <v>1046</v>
      </c>
      <c r="AN1506" s="12" t="s">
        <v>716</v>
      </c>
      <c r="AO1506" s="9" t="s">
        <v>1904</v>
      </c>
      <c r="AP1506" s="9"/>
      <c r="AQ1506" s="9"/>
      <c r="AR1506" s="14" t="s">
        <v>2126</v>
      </c>
      <c r="AS1506" s="9"/>
      <c r="AT1506" s="9"/>
      <c r="AU1506" s="9" t="s">
        <v>1858</v>
      </c>
      <c r="AV1506" s="13"/>
      <c r="AW1506" s="13">
        <v>15</v>
      </c>
      <c r="AX1506" s="9"/>
      <c r="AY1506" s="9"/>
      <c r="AZ1506" s="9"/>
      <c r="BA1506" s="33"/>
      <c r="BB1506" s="33"/>
      <c r="BC1506" s="36"/>
      <c r="BD1506" s="12" t="s">
        <v>1771</v>
      </c>
    </row>
    <row r="1507" spans="1:56" s="12" customFormat="1" x14ac:dyDescent="0.2">
      <c r="A1507" s="9" t="str">
        <f>IF(Search!$C$5="","",IF(COUNTA(Inventory!$AP1507)=1,1,""))</f>
        <v/>
      </c>
      <c r="B1507" s="9" t="str">
        <f>IF(Search!$C$4="","",IF(ISNUMBER(SEARCH(Search!$C$4,$AR1507))=TRUE,1,""))</f>
        <v/>
      </c>
      <c r="C1507" s="9" t="str">
        <f>IF(Search!$C$6="x",IF(COUNTA($AQ1507)=1,1,"N"),IF(COUNTA($AQ1507)=1,"N",""))</f>
        <v/>
      </c>
      <c r="D1507" s="9" t="str">
        <f>IF(Search!$O$8="","",IF(ISNUMBER(SEARCH(Search!$O$8,$BD1507))=TRUE,1,""))</f>
        <v/>
      </c>
      <c r="E1507" s="9" t="str">
        <f>IF(Search!$C$7="","",IF(ISNUMBER(SEARCH(Search!$C$7,$AN1507))=TRUE,1,""))</f>
        <v/>
      </c>
      <c r="F1507" s="9" t="str">
        <f>IF(Search!$C$8="","",IF(ISNUMBER(SEARCH(Search!$C$8,$AO1507))=TRUE,1,""))</f>
        <v/>
      </c>
      <c r="G1507" s="9" t="str">
        <f>IF(Search!$F$4="","",IF(Inventory!$AJ1507&lt;Search!$F$4,"",1))</f>
        <v/>
      </c>
      <c r="H1507" s="9" t="str">
        <f>IF(Search!$F$5="","",IF(Inventory!$AJ1507&gt;Search!$F$5,"",1))</f>
        <v/>
      </c>
      <c r="I1507" s="9" t="str">
        <f>IF(Search!$F$7="","",IF(Search!$F$8="",IF(ISNUMBER(SEARCH(Search!$F$7,$AL1507))=TRUE,1,""),""))</f>
        <v/>
      </c>
      <c r="J1507" s="9" t="str">
        <f>IF($AL1507=Search!$F$8,1,"")</f>
        <v/>
      </c>
      <c r="K1507" s="9" t="str">
        <f>IF(Search!$I$4="","",IF(COUNTA($AS1507)=1,IF(Search!$I$4="N","N",1),""))</f>
        <v/>
      </c>
      <c r="L1507" s="9" t="str">
        <f>IF(Search!$I$5="","",IF($AS1507="RC",1,""))</f>
        <v/>
      </c>
      <c r="M1507" s="9" t="str">
        <f>IF(Search!$I$6="","",IF($AS1507="RCP",1,""))</f>
        <v/>
      </c>
      <c r="N1507" s="9" t="str">
        <f>IF(Search!$I$8="","",IF(COUNTA($AT1507)=1,IF(Search!$I$8="N","N",1),""))</f>
        <v/>
      </c>
      <c r="O1507" s="9" t="str">
        <f>IF(Search!$L$4="","",IF(COUNTA($AU1507)=1,IF(Search!$L$4="N","N",1),""))</f>
        <v/>
      </c>
      <c r="P1507" s="9" t="str">
        <f>IF(Search!$L$5="","",IF(ISNUMBER(SEARCH("Jersey",$AU1507))=TRUE,IF(Search!$L$5="N","N",1),""))</f>
        <v/>
      </c>
      <c r="Q1507" s="9" t="str">
        <f>IF(Search!$L$6="","",IF(ISNUMBER(SEARCH("Patch",$AU1507))=TRUE,IF(Search!$L$6="N","N",1),""))</f>
        <v/>
      </c>
      <c r="R1507" s="9" t="str">
        <f>IF(Search!$L$7="","",IF(ISNUMBER(SEARCH("Shield",$AU1507))=TRUE,IF(Search!$L$7="N","N",1),""))</f>
        <v/>
      </c>
      <c r="S1507" s="9" t="str">
        <f>IF(Search!$L$8="","",IF(ISNUMBER(SEARCH("Stick",$AU1507))=TRUE,IF(Search!$L$8="N","N",1),""))</f>
        <v/>
      </c>
      <c r="T1507" s="9" t="str">
        <f>IF(Search!$O$4="","",IF(COUNTA($AW1507)=1,IF(Search!$O$4="N","N",1),""))</f>
        <v/>
      </c>
      <c r="U1507" s="9" t="str">
        <f>IF(Search!$O$5="","",IF($AW1507="","",IF($AW1507&lt;Search!$O$5,"",1)))</f>
        <v/>
      </c>
      <c r="V1507" s="9" t="str">
        <f>IF(Search!$O$6="","",IF($AW1507="","",IF($AW1507&gt;Search!$O$6,"",1)))</f>
        <v/>
      </c>
      <c r="W1507" s="9" t="str">
        <f>IF(Search!$U$4="","",IF($AX1507="","",1))</f>
        <v/>
      </c>
      <c r="X1507" s="9" t="str">
        <f>IF(Search!$U$5="","",IF(ISNUMBER(SEARCH(Search!$U$5,$AX1507))=TRUE,IF(Search!$U$5="N","N",1),""))</f>
        <v/>
      </c>
      <c r="Y1507" s="9" t="str">
        <f>IF(Search!$U$6="","",IF($AY1507&lt;Search!$U$6,"",1))</f>
        <v/>
      </c>
      <c r="Z1507" s="9" t="str">
        <f>IF(Search!$R$4="","",IF(Inventory!$BA1507&lt;Search!$R$4,"",1))</f>
        <v/>
      </c>
      <c r="AA1507" s="9" t="str">
        <f>IF(Search!$R$5="","",IF($BA1507&gt;Search!$R$5,"",1))</f>
        <v/>
      </c>
      <c r="AB1507" s="9" t="str">
        <f>IF(Search!$R$6="","",IF($BB1507&lt;Search!$R$6,"",1))</f>
        <v/>
      </c>
      <c r="AC1507" s="9" t="str">
        <f>IF(Search!$R$7="","",IF($BB1507&lt;Search!$R$7,"",1))</f>
        <v/>
      </c>
      <c r="AD1507" s="45" t="str">
        <f>IF(COUNTIF($A1507:$AC1507,"n")&gt;0,"",IF(SUM($A1507:$AC1507)=COUNTA(Search!$C$4:$C$8,Search!$F$4:$F$8,Search!$I$4:$I$6,Search!$I$8,Search!$L$4:$L$8,Search!$O$4:$O$8,Search!$R$4:$R$7,Search!$U$4:$U$7)-COUNTIF(Search!$C$4:$U$7,"n"),1+LARGE($AD$1:AD1506,1),""))</f>
        <v/>
      </c>
      <c r="AE1507" s="45" t="str">
        <f t="shared" si="72"/>
        <v/>
      </c>
      <c r="AF1507" s="45" t="str">
        <f>IF(AD1507="","",COUNTIF($AE$1:$AE1506,$AE1507)+RANK($AE1507,$AE$2:$AE$10540,1))</f>
        <v/>
      </c>
      <c r="AG1507" s="45" t="str">
        <f t="shared" si="73"/>
        <v/>
      </c>
      <c r="AH1507" s="45" t="str">
        <f>IF($AD1507="","",COUNTIF($AG$1:$AG1506,$AG1507)+RANK($AG1507,$AG$1:$AG$10539,0))</f>
        <v/>
      </c>
      <c r="AI1507" s="10" t="str">
        <f t="shared" si="74"/>
        <v>2009-10 Upper Deck Season Highlights #SH1 Sidney Crosby PIT    /   $</v>
      </c>
      <c r="AJ1507" s="11">
        <v>2009</v>
      </c>
      <c r="AK1507" s="17">
        <v>10</v>
      </c>
      <c r="AL1507" s="12" t="s">
        <v>1048</v>
      </c>
      <c r="AM1507" s="10" t="s">
        <v>1049</v>
      </c>
      <c r="AN1507" s="12" t="s">
        <v>596</v>
      </c>
      <c r="AO1507" s="9" t="s">
        <v>1916</v>
      </c>
      <c r="AP1507" s="9"/>
      <c r="AQ1507" s="9"/>
      <c r="AR1507" s="14"/>
      <c r="AS1507" s="9"/>
      <c r="AT1507" s="9"/>
      <c r="AU1507" s="9"/>
      <c r="AV1507" s="13"/>
      <c r="AW1507" s="13"/>
      <c r="AX1507" s="9"/>
      <c r="AY1507" s="9"/>
      <c r="AZ1507" s="9"/>
      <c r="BA1507" s="33"/>
      <c r="BB1507" s="33"/>
      <c r="BC1507" s="36"/>
      <c r="BD1507" s="12" t="s">
        <v>1771</v>
      </c>
    </row>
    <row r="1508" spans="1:56" s="12" customFormat="1" x14ac:dyDescent="0.2">
      <c r="A1508" s="9" t="str">
        <f>IF(Search!$C$5="","",IF(COUNTA(Inventory!$AP1508)=1,1,""))</f>
        <v/>
      </c>
      <c r="B1508" s="9" t="str">
        <f>IF(Search!$C$4="","",IF(ISNUMBER(SEARCH(Search!$C$4,$AR1508))=TRUE,1,""))</f>
        <v/>
      </c>
      <c r="C1508" s="9" t="str">
        <f>IF(Search!$C$6="x",IF(COUNTA($AQ1508)=1,1,"N"),IF(COUNTA($AQ1508)=1,"N",""))</f>
        <v/>
      </c>
      <c r="D1508" s="9" t="str">
        <f>IF(Search!$O$8="","",IF(ISNUMBER(SEARCH(Search!$O$8,$BD1508))=TRUE,1,""))</f>
        <v/>
      </c>
      <c r="E1508" s="9" t="str">
        <f>IF(Search!$C$7="","",IF(ISNUMBER(SEARCH(Search!$C$7,$AN1508))=TRUE,1,""))</f>
        <v/>
      </c>
      <c r="F1508" s="9" t="str">
        <f>IF(Search!$C$8="","",IF(ISNUMBER(SEARCH(Search!$C$8,$AO1508))=TRUE,1,""))</f>
        <v/>
      </c>
      <c r="G1508" s="9" t="str">
        <f>IF(Search!$F$4="","",IF(Inventory!$AJ1508&lt;Search!$F$4,"",1))</f>
        <v/>
      </c>
      <c r="H1508" s="9" t="str">
        <f>IF(Search!$F$5="","",IF(Inventory!$AJ1508&gt;Search!$F$5,"",1))</f>
        <v/>
      </c>
      <c r="I1508" s="9" t="str">
        <f>IF(Search!$F$7="","",IF(Search!$F$8="",IF(ISNUMBER(SEARCH(Search!$F$7,$AL1508))=TRUE,1,""),""))</f>
        <v/>
      </c>
      <c r="J1508" s="9" t="str">
        <f>IF($AL1508=Search!$F$8,1,"")</f>
        <v/>
      </c>
      <c r="K1508" s="9" t="str">
        <f>IF(Search!$I$4="","",IF(COUNTA($AS1508)=1,IF(Search!$I$4="N","N",1),""))</f>
        <v/>
      </c>
      <c r="L1508" s="9" t="str">
        <f>IF(Search!$I$5="","",IF($AS1508="RC",1,""))</f>
        <v/>
      </c>
      <c r="M1508" s="9" t="str">
        <f>IF(Search!$I$6="","",IF($AS1508="RCP",1,""))</f>
        <v/>
      </c>
      <c r="N1508" s="9" t="str">
        <f>IF(Search!$I$8="","",IF(COUNTA($AT1508)=1,IF(Search!$I$8="N","N",1),""))</f>
        <v/>
      </c>
      <c r="O1508" s="9" t="str">
        <f>IF(Search!$L$4="","",IF(COUNTA($AU1508)=1,IF(Search!$L$4="N","N",1),""))</f>
        <v/>
      </c>
      <c r="P1508" s="9" t="str">
        <f>IF(Search!$L$5="","",IF(ISNUMBER(SEARCH("Jersey",$AU1508))=TRUE,IF(Search!$L$5="N","N",1),""))</f>
        <v/>
      </c>
      <c r="Q1508" s="9" t="str">
        <f>IF(Search!$L$6="","",IF(ISNUMBER(SEARCH("Patch",$AU1508))=TRUE,IF(Search!$L$6="N","N",1),""))</f>
        <v/>
      </c>
      <c r="R1508" s="9" t="str">
        <f>IF(Search!$L$7="","",IF(ISNUMBER(SEARCH("Shield",$AU1508))=TRUE,IF(Search!$L$7="N","N",1),""))</f>
        <v/>
      </c>
      <c r="S1508" s="9" t="str">
        <f>IF(Search!$L$8="","",IF(ISNUMBER(SEARCH("Stick",$AU1508))=TRUE,IF(Search!$L$8="N","N",1),""))</f>
        <v/>
      </c>
      <c r="T1508" s="9" t="str">
        <f>IF(Search!$O$4="","",IF(COUNTA($AW1508)=1,IF(Search!$O$4="N","N",1),""))</f>
        <v/>
      </c>
      <c r="U1508" s="9" t="str">
        <f>IF(Search!$O$5="","",IF($AW1508="","",IF($AW1508&lt;Search!$O$5,"",1)))</f>
        <v/>
      </c>
      <c r="V1508" s="9" t="str">
        <f>IF(Search!$O$6="","",IF($AW1508="","",IF($AW1508&gt;Search!$O$6,"",1)))</f>
        <v/>
      </c>
      <c r="W1508" s="9" t="str">
        <f>IF(Search!$U$4="","",IF($AX1508="","",1))</f>
        <v/>
      </c>
      <c r="X1508" s="9" t="str">
        <f>IF(Search!$U$5="","",IF(ISNUMBER(SEARCH(Search!$U$5,$AX1508))=TRUE,IF(Search!$U$5="N","N",1),""))</f>
        <v/>
      </c>
      <c r="Y1508" s="9" t="str">
        <f>IF(Search!$U$6="","",IF($AY1508&lt;Search!$U$6,"",1))</f>
        <v/>
      </c>
      <c r="Z1508" s="9" t="str">
        <f>IF(Search!$R$4="","",IF(Inventory!$BA1508&lt;Search!$R$4,"",1))</f>
        <v/>
      </c>
      <c r="AA1508" s="9" t="str">
        <f>IF(Search!$R$5="","",IF($BA1508&gt;Search!$R$5,"",1))</f>
        <v/>
      </c>
      <c r="AB1508" s="9" t="str">
        <f>IF(Search!$R$6="","",IF($BB1508&lt;Search!$R$6,"",1))</f>
        <v/>
      </c>
      <c r="AC1508" s="9" t="str">
        <f>IF(Search!$R$7="","",IF($BB1508&lt;Search!$R$7,"",1))</f>
        <v/>
      </c>
      <c r="AD1508" s="45" t="str">
        <f>IF(COUNTIF($A1508:$AC1508,"n")&gt;0,"",IF(SUM($A1508:$AC1508)=COUNTA(Search!$C$4:$C$8,Search!$F$4:$F$8,Search!$I$4:$I$6,Search!$I$8,Search!$L$4:$L$8,Search!$O$4:$O$8,Search!$R$4:$R$7,Search!$U$4:$U$7)-COUNTIF(Search!$C$4:$U$7,"n"),1+LARGE($AD$1:AD1507,1),""))</f>
        <v/>
      </c>
      <c r="AE1508" s="45" t="str">
        <f t="shared" si="72"/>
        <v/>
      </c>
      <c r="AF1508" s="45" t="str">
        <f>IF(AD1508="","",COUNTIF($AE$1:$AE1507,$AE1508)+RANK($AE1508,$AE$2:$AE$10540,1))</f>
        <v/>
      </c>
      <c r="AG1508" s="45" t="str">
        <f t="shared" si="73"/>
        <v/>
      </c>
      <c r="AH1508" s="45" t="str">
        <f>IF($AD1508="","",COUNTIF($AG$1:$AG1507,$AG1508)+RANK($AG1508,$AG$1:$AG$10539,0))</f>
        <v/>
      </c>
      <c r="AI1508" s="10" t="str">
        <f t="shared" si="74"/>
        <v>2009-10 Upper Deck Top Guns #TG5 Jarome Iginla CGY    /   $</v>
      </c>
      <c r="AJ1508" s="11">
        <v>2009</v>
      </c>
      <c r="AK1508" s="17">
        <v>10</v>
      </c>
      <c r="AL1508" s="12" t="s">
        <v>1050</v>
      </c>
      <c r="AM1508" s="10" t="s">
        <v>1051</v>
      </c>
      <c r="AN1508" s="12" t="s">
        <v>275</v>
      </c>
      <c r="AO1508" s="9" t="s">
        <v>1910</v>
      </c>
      <c r="AP1508" s="9"/>
      <c r="AQ1508" s="9"/>
      <c r="AR1508" s="14"/>
      <c r="AS1508" s="9"/>
      <c r="AT1508" s="9"/>
      <c r="AU1508" s="9"/>
      <c r="AV1508" s="13"/>
      <c r="AW1508" s="13"/>
      <c r="AX1508" s="9"/>
      <c r="AY1508" s="9"/>
      <c r="AZ1508" s="9"/>
      <c r="BA1508" s="33"/>
      <c r="BB1508" s="33"/>
      <c r="BC1508" s="36"/>
      <c r="BD1508" s="12" t="s">
        <v>1771</v>
      </c>
    </row>
    <row r="1509" spans="1:56" s="12" customFormat="1" x14ac:dyDescent="0.2">
      <c r="A1509" s="9" t="str">
        <f>IF(Search!$C$5="","",IF(COUNTA(Inventory!$AP1509)=1,1,""))</f>
        <v/>
      </c>
      <c r="B1509" s="9" t="str">
        <f>IF(Search!$C$4="","",IF(ISNUMBER(SEARCH(Search!$C$4,$AR1509))=TRUE,1,""))</f>
        <v/>
      </c>
      <c r="C1509" s="9" t="str">
        <f>IF(Search!$C$6="x",IF(COUNTA($AQ1509)=1,1,"N"),IF(COUNTA($AQ1509)=1,"N",""))</f>
        <v/>
      </c>
      <c r="D1509" s="9" t="str">
        <f>IF(Search!$O$8="","",IF(ISNUMBER(SEARCH(Search!$O$8,$BD1509))=TRUE,1,""))</f>
        <v/>
      </c>
      <c r="E1509" s="9" t="str">
        <f>IF(Search!$C$7="","",IF(ISNUMBER(SEARCH(Search!$C$7,$AN1509))=TRUE,1,""))</f>
        <v/>
      </c>
      <c r="F1509" s="9" t="str">
        <f>IF(Search!$C$8="","",IF(ISNUMBER(SEARCH(Search!$C$8,$AO1509))=TRUE,1,""))</f>
        <v/>
      </c>
      <c r="G1509" s="9" t="str">
        <f>IF(Search!$F$4="","",IF(Inventory!$AJ1509&lt;Search!$F$4,"",1))</f>
        <v/>
      </c>
      <c r="H1509" s="9" t="str">
        <f>IF(Search!$F$5="","",IF(Inventory!$AJ1509&gt;Search!$F$5,"",1))</f>
        <v/>
      </c>
      <c r="I1509" s="9" t="str">
        <f>IF(Search!$F$7="","",IF(Search!$F$8="",IF(ISNUMBER(SEARCH(Search!$F$7,$AL1509))=TRUE,1,""),""))</f>
        <v/>
      </c>
      <c r="J1509" s="9" t="str">
        <f>IF($AL1509=Search!$F$8,1,"")</f>
        <v/>
      </c>
      <c r="K1509" s="9" t="str">
        <f>IF(Search!$I$4="","",IF(COUNTA($AS1509)=1,IF(Search!$I$4="N","N",1),""))</f>
        <v/>
      </c>
      <c r="L1509" s="9" t="str">
        <f>IF(Search!$I$5="","",IF($AS1509="RC",1,""))</f>
        <v/>
      </c>
      <c r="M1509" s="9" t="str">
        <f>IF(Search!$I$6="","",IF($AS1509="RCP",1,""))</f>
        <v/>
      </c>
      <c r="N1509" s="9" t="str">
        <f>IF(Search!$I$8="","",IF(COUNTA($AT1509)=1,IF(Search!$I$8="N","N",1),""))</f>
        <v/>
      </c>
      <c r="O1509" s="9" t="str">
        <f>IF(Search!$L$4="","",IF(COUNTA($AU1509)=1,IF(Search!$L$4="N","N",1),""))</f>
        <v/>
      </c>
      <c r="P1509" s="9" t="str">
        <f>IF(Search!$L$5="","",IF(ISNUMBER(SEARCH("Jersey",$AU1509))=TRUE,IF(Search!$L$5="N","N",1),""))</f>
        <v/>
      </c>
      <c r="Q1509" s="9" t="str">
        <f>IF(Search!$L$6="","",IF(ISNUMBER(SEARCH("Patch",$AU1509))=TRUE,IF(Search!$L$6="N","N",1),""))</f>
        <v/>
      </c>
      <c r="R1509" s="9" t="str">
        <f>IF(Search!$L$7="","",IF(ISNUMBER(SEARCH("Shield",$AU1509))=TRUE,IF(Search!$L$7="N","N",1),""))</f>
        <v/>
      </c>
      <c r="S1509" s="9" t="str">
        <f>IF(Search!$L$8="","",IF(ISNUMBER(SEARCH("Stick",$AU1509))=TRUE,IF(Search!$L$8="N","N",1),""))</f>
        <v/>
      </c>
      <c r="T1509" s="9" t="str">
        <f>IF(Search!$O$4="","",IF(COUNTA($AW1509)=1,IF(Search!$O$4="N","N",1),""))</f>
        <v/>
      </c>
      <c r="U1509" s="9" t="str">
        <f>IF(Search!$O$5="","",IF($AW1509="","",IF($AW1509&lt;Search!$O$5,"",1)))</f>
        <v/>
      </c>
      <c r="V1509" s="9" t="str">
        <f>IF(Search!$O$6="","",IF($AW1509="","",IF($AW1509&gt;Search!$O$6,"",1)))</f>
        <v/>
      </c>
      <c r="W1509" s="9" t="str">
        <f>IF(Search!$U$4="","",IF($AX1509="","",1))</f>
        <v/>
      </c>
      <c r="X1509" s="9" t="str">
        <f>IF(Search!$U$5="","",IF(ISNUMBER(SEARCH(Search!$U$5,$AX1509))=TRUE,IF(Search!$U$5="N","N",1),""))</f>
        <v/>
      </c>
      <c r="Y1509" s="9" t="str">
        <f>IF(Search!$U$6="","",IF($AY1509&lt;Search!$U$6,"",1))</f>
        <v/>
      </c>
      <c r="Z1509" s="9" t="str">
        <f>IF(Search!$R$4="","",IF(Inventory!$BA1509&lt;Search!$R$4,"",1))</f>
        <v/>
      </c>
      <c r="AA1509" s="9" t="str">
        <f>IF(Search!$R$5="","",IF($BA1509&gt;Search!$R$5,"",1))</f>
        <v/>
      </c>
      <c r="AB1509" s="9" t="str">
        <f>IF(Search!$R$6="","",IF($BB1509&lt;Search!$R$6,"",1))</f>
        <v/>
      </c>
      <c r="AC1509" s="9" t="str">
        <f>IF(Search!$R$7="","",IF($BB1509&lt;Search!$R$7,"",1))</f>
        <v/>
      </c>
      <c r="AD1509" s="45" t="str">
        <f>IF(COUNTIF($A1509:$AC1509,"n")&gt;0,"",IF(SUM($A1509:$AC1509)=COUNTA(Search!$C$4:$C$8,Search!$F$4:$F$8,Search!$I$4:$I$6,Search!$I$8,Search!$L$4:$L$8,Search!$O$4:$O$8,Search!$R$4:$R$7,Search!$U$4:$U$7)-COUNTIF(Search!$C$4:$U$7,"n"),1+LARGE($AD$1:AD1508,1),""))</f>
        <v/>
      </c>
      <c r="AE1509" s="45" t="str">
        <f t="shared" si="72"/>
        <v/>
      </c>
      <c r="AF1509" s="45" t="str">
        <f>IF(AD1509="","",COUNTIF($AE$1:$AE1508,$AE1509)+RANK($AE1509,$AE$2:$AE$10540,1))</f>
        <v/>
      </c>
      <c r="AG1509" s="45" t="str">
        <f t="shared" si="73"/>
        <v/>
      </c>
      <c r="AH1509" s="45" t="str">
        <f>IF($AD1509="","",COUNTIF($AG$1:$AG1508,$AG1509)+RANK($AG1509,$AG$1:$AG$10539,0))</f>
        <v/>
      </c>
      <c r="AI1509" s="10" t="str">
        <f t="shared" si="74"/>
        <v>2009-10 Upper Deck Trilogy #122 Tyler Bozak TOR RC   /499   $</v>
      </c>
      <c r="AJ1509" s="11">
        <v>2009</v>
      </c>
      <c r="AK1509" s="17">
        <v>10</v>
      </c>
      <c r="AL1509" s="12" t="s">
        <v>848</v>
      </c>
      <c r="AM1509" s="10">
        <v>122</v>
      </c>
      <c r="AN1509" s="12" t="s">
        <v>716</v>
      </c>
      <c r="AO1509" s="9" t="s">
        <v>1904</v>
      </c>
      <c r="AP1509" s="9"/>
      <c r="AQ1509" s="9"/>
      <c r="AR1509" s="14" t="s">
        <v>2477</v>
      </c>
      <c r="AS1509" s="9" t="s">
        <v>2</v>
      </c>
      <c r="AT1509" s="9"/>
      <c r="AU1509" s="9"/>
      <c r="AV1509" s="13"/>
      <c r="AW1509" s="13">
        <v>499</v>
      </c>
      <c r="AX1509" s="9"/>
      <c r="AY1509" s="9"/>
      <c r="AZ1509" s="9"/>
      <c r="BA1509" s="33"/>
      <c r="BB1509" s="33"/>
      <c r="BC1509" s="36"/>
      <c r="BD1509" s="12" t="s">
        <v>1771</v>
      </c>
    </row>
    <row r="1510" spans="1:56" s="12" customFormat="1" x14ac:dyDescent="0.2">
      <c r="A1510" s="9">
        <f>IF(Search!$C$5="","",IF(COUNTA(Inventory!$AP1510)=1,1,""))</f>
        <v>1</v>
      </c>
      <c r="B1510" s="9" t="str">
        <f>IF(Search!$C$4="","",IF(ISNUMBER(SEARCH(Search!$C$4,$AR1510))=TRUE,1,""))</f>
        <v/>
      </c>
      <c r="C1510" s="9" t="str">
        <f>IF(Search!$C$6="x",IF(COUNTA($AQ1510)=1,1,"N"),IF(COUNTA($AQ1510)=1,"N",""))</f>
        <v/>
      </c>
      <c r="D1510" s="9" t="str">
        <f>IF(Search!$O$8="","",IF(ISNUMBER(SEARCH(Search!$O$8,$BD1510))=TRUE,1,""))</f>
        <v/>
      </c>
      <c r="E1510" s="9" t="str">
        <f>IF(Search!$C$7="","",IF(ISNUMBER(SEARCH(Search!$C$7,$AN1510))=TRUE,1,""))</f>
        <v/>
      </c>
      <c r="F1510" s="9" t="str">
        <f>IF(Search!$C$8="","",IF(ISNUMBER(SEARCH(Search!$C$8,$AO1510))=TRUE,1,""))</f>
        <v/>
      </c>
      <c r="G1510" s="9" t="str">
        <f>IF(Search!$F$4="","",IF(Inventory!$AJ1510&lt;Search!$F$4,"",1))</f>
        <v/>
      </c>
      <c r="H1510" s="9" t="str">
        <f>IF(Search!$F$5="","",IF(Inventory!$AJ1510&gt;Search!$F$5,"",1))</f>
        <v/>
      </c>
      <c r="I1510" s="9" t="str">
        <f>IF(Search!$F$7="","",IF(Search!$F$8="",IF(ISNUMBER(SEARCH(Search!$F$7,$AL1510))=TRUE,1,""),""))</f>
        <v/>
      </c>
      <c r="J1510" s="9" t="str">
        <f>IF($AL1510=Search!$F$8,1,"")</f>
        <v/>
      </c>
      <c r="K1510" s="9" t="str">
        <f>IF(Search!$I$4="","",IF(COUNTA($AS1510)=1,IF(Search!$I$4="N","N",1),""))</f>
        <v/>
      </c>
      <c r="L1510" s="9" t="str">
        <f>IF(Search!$I$5="","",IF($AS1510="RC",1,""))</f>
        <v/>
      </c>
      <c r="M1510" s="9" t="str">
        <f>IF(Search!$I$6="","",IF($AS1510="RCP",1,""))</f>
        <v/>
      </c>
      <c r="N1510" s="9" t="str">
        <f>IF(Search!$I$8="","",IF(COUNTA($AT1510)=1,IF(Search!$I$8="N","N",1),""))</f>
        <v/>
      </c>
      <c r="O1510" s="9" t="str">
        <f>IF(Search!$L$4="","",IF(COUNTA($AU1510)=1,IF(Search!$L$4="N","N",1),""))</f>
        <v/>
      </c>
      <c r="P1510" s="9" t="str">
        <f>IF(Search!$L$5="","",IF(ISNUMBER(SEARCH("Jersey",$AU1510))=TRUE,IF(Search!$L$5="N","N",1),""))</f>
        <v/>
      </c>
      <c r="Q1510" s="9" t="str">
        <f>IF(Search!$L$6="","",IF(ISNUMBER(SEARCH("Patch",$AU1510))=TRUE,IF(Search!$L$6="N","N",1),""))</f>
        <v/>
      </c>
      <c r="R1510" s="9" t="str">
        <f>IF(Search!$L$7="","",IF(ISNUMBER(SEARCH("Shield",$AU1510))=TRUE,IF(Search!$L$7="N","N",1),""))</f>
        <v/>
      </c>
      <c r="S1510" s="9" t="str">
        <f>IF(Search!$L$8="","",IF(ISNUMBER(SEARCH("Stick",$AU1510))=TRUE,IF(Search!$L$8="N","N",1),""))</f>
        <v/>
      </c>
      <c r="T1510" s="9" t="str">
        <f>IF(Search!$O$4="","",IF(COUNTA($AW1510)=1,IF(Search!$O$4="N","N",1),""))</f>
        <v/>
      </c>
      <c r="U1510" s="9" t="str">
        <f>IF(Search!$O$5="","",IF($AW1510="","",IF($AW1510&lt;Search!$O$5,"",1)))</f>
        <v/>
      </c>
      <c r="V1510" s="9" t="str">
        <f>IF(Search!$O$6="","",IF($AW1510="","",IF($AW1510&gt;Search!$O$6,"",1)))</f>
        <v/>
      </c>
      <c r="W1510" s="9" t="str">
        <f>IF(Search!$U$4="","",IF($AX1510="","",1))</f>
        <v/>
      </c>
      <c r="X1510" s="9" t="str">
        <f>IF(Search!$U$5="","",IF(ISNUMBER(SEARCH(Search!$U$5,$AX1510))=TRUE,IF(Search!$U$5="N","N",1),""))</f>
        <v/>
      </c>
      <c r="Y1510" s="9" t="str">
        <f>IF(Search!$U$6="","",IF($AY1510&lt;Search!$U$6,"",1))</f>
        <v/>
      </c>
      <c r="Z1510" s="9" t="str">
        <f>IF(Search!$R$4="","",IF(Inventory!$BA1510&lt;Search!$R$4,"",1))</f>
        <v/>
      </c>
      <c r="AA1510" s="9" t="str">
        <f>IF(Search!$R$5="","",IF($BA1510&gt;Search!$R$5,"",1))</f>
        <v/>
      </c>
      <c r="AB1510" s="9" t="str">
        <f>IF(Search!$R$6="","",IF($BB1510&lt;Search!$R$6,"",1))</f>
        <v/>
      </c>
      <c r="AC1510" s="9" t="str">
        <f>IF(Search!$R$7="","",IF($BB1510&lt;Search!$R$7,"",1))</f>
        <v/>
      </c>
      <c r="AD1510" s="45">
        <f>IF(COUNTIF($A1510:$AC1510,"n")&gt;0,"",IF(SUM($A1510:$AC1510)=COUNTA(Search!$C$4:$C$8,Search!$F$4:$F$8,Search!$I$4:$I$6,Search!$I$8,Search!$L$4:$L$8,Search!$O$4:$O$8,Search!$R$4:$R$7,Search!$U$4:$U$7)-COUNTIF(Search!$C$4:$U$7,"n"),1+LARGE($AD$1:AD1509,1),""))</f>
        <v>66</v>
      </c>
      <c r="AE1510" s="45">
        <f t="shared" si="72"/>
        <v>1264</v>
      </c>
      <c r="AF1510" s="45">
        <f>IF(AD1510="","",COUNTIF($AE$1:$AE1509,$AE1510)+RANK($AE1510,$AE$2:$AE$10540,1))</f>
        <v>224</v>
      </c>
      <c r="AG1510" s="45">
        <f t="shared" si="73"/>
        <v>0</v>
      </c>
      <c r="AH1510" s="45">
        <f>IF($AD1510="","",COUNTIF($AG$1:$AG1509,$AG1510)+RANK($AG1510,$AG$1:$AG$10539,0))</f>
        <v>228</v>
      </c>
      <c r="AI1510" s="10" t="str">
        <f t="shared" si="74"/>
        <v>2009-10 Upper Deck Trilogy #165 Jonas Gustavsson SP TOR RC   /499   $</v>
      </c>
      <c r="AJ1510" s="11">
        <v>2009</v>
      </c>
      <c r="AK1510" s="17">
        <v>10</v>
      </c>
      <c r="AL1510" s="12" t="s">
        <v>848</v>
      </c>
      <c r="AM1510" s="10">
        <v>165</v>
      </c>
      <c r="AN1510" s="12" t="s">
        <v>1052</v>
      </c>
      <c r="AO1510" s="14" t="s">
        <v>1904</v>
      </c>
      <c r="AP1510" s="9" t="s">
        <v>1902</v>
      </c>
      <c r="AQ1510" s="9"/>
      <c r="AR1510" s="14"/>
      <c r="AS1510" s="9" t="s">
        <v>2</v>
      </c>
      <c r="AT1510" s="9"/>
      <c r="AU1510" s="9"/>
      <c r="AV1510" s="13"/>
      <c r="AW1510" s="13">
        <v>499</v>
      </c>
      <c r="AX1510" s="9"/>
      <c r="AY1510" s="9"/>
      <c r="AZ1510" s="9"/>
      <c r="BA1510" s="33"/>
      <c r="BB1510" s="33"/>
      <c r="BC1510" s="36"/>
      <c r="BD1510" s="12" t="s">
        <v>1771</v>
      </c>
    </row>
    <row r="1511" spans="1:56" s="12" customFormat="1" x14ac:dyDescent="0.2">
      <c r="A1511" s="9">
        <f>IF(Search!$C$5="","",IF(COUNTA(Inventory!$AP1511)=1,1,""))</f>
        <v>1</v>
      </c>
      <c r="B1511" s="9" t="str">
        <f>IF(Search!$C$4="","",IF(ISNUMBER(SEARCH(Search!$C$4,$AR1511))=TRUE,1,""))</f>
        <v/>
      </c>
      <c r="C1511" s="9" t="str">
        <f>IF(Search!$C$6="x",IF(COUNTA($AQ1511)=1,1,"N"),IF(COUNTA($AQ1511)=1,"N",""))</f>
        <v/>
      </c>
      <c r="D1511" s="9" t="str">
        <f>IF(Search!$O$8="","",IF(ISNUMBER(SEARCH(Search!$O$8,$BD1511))=TRUE,1,""))</f>
        <v/>
      </c>
      <c r="E1511" s="9" t="str">
        <f>IF(Search!$C$7="","",IF(ISNUMBER(SEARCH(Search!$C$7,$AN1511))=TRUE,1,""))</f>
        <v/>
      </c>
      <c r="F1511" s="9" t="str">
        <f>IF(Search!$C$8="","",IF(ISNUMBER(SEARCH(Search!$C$8,$AO1511))=TRUE,1,""))</f>
        <v/>
      </c>
      <c r="G1511" s="9" t="str">
        <f>IF(Search!$F$4="","",IF(Inventory!$AJ1511&lt;Search!$F$4,"",1))</f>
        <v/>
      </c>
      <c r="H1511" s="9" t="str">
        <f>IF(Search!$F$5="","",IF(Inventory!$AJ1511&gt;Search!$F$5,"",1))</f>
        <v/>
      </c>
      <c r="I1511" s="9" t="str">
        <f>IF(Search!$F$7="","",IF(Search!$F$8="",IF(ISNUMBER(SEARCH(Search!$F$7,$AL1511))=TRUE,1,""),""))</f>
        <v/>
      </c>
      <c r="J1511" s="9" t="str">
        <f>IF($AL1511=Search!$F$8,1,"")</f>
        <v/>
      </c>
      <c r="K1511" s="9" t="str">
        <f>IF(Search!$I$4="","",IF(COUNTA($AS1511)=1,IF(Search!$I$4="N","N",1),""))</f>
        <v/>
      </c>
      <c r="L1511" s="9" t="str">
        <f>IF(Search!$I$5="","",IF($AS1511="RC",1,""))</f>
        <v/>
      </c>
      <c r="M1511" s="9" t="str">
        <f>IF(Search!$I$6="","",IF($AS1511="RCP",1,""))</f>
        <v/>
      </c>
      <c r="N1511" s="9" t="str">
        <f>IF(Search!$I$8="","",IF(COUNTA($AT1511)=1,IF(Search!$I$8="N","N",1),""))</f>
        <v/>
      </c>
      <c r="O1511" s="9" t="str">
        <f>IF(Search!$L$4="","",IF(COUNTA($AU1511)=1,IF(Search!$L$4="N","N",1),""))</f>
        <v/>
      </c>
      <c r="P1511" s="9" t="str">
        <f>IF(Search!$L$5="","",IF(ISNUMBER(SEARCH("Jersey",$AU1511))=TRUE,IF(Search!$L$5="N","N",1),""))</f>
        <v/>
      </c>
      <c r="Q1511" s="9" t="str">
        <f>IF(Search!$L$6="","",IF(ISNUMBER(SEARCH("Patch",$AU1511))=TRUE,IF(Search!$L$6="N","N",1),""))</f>
        <v/>
      </c>
      <c r="R1511" s="9" t="str">
        <f>IF(Search!$L$7="","",IF(ISNUMBER(SEARCH("Shield",$AU1511))=TRUE,IF(Search!$L$7="N","N",1),""))</f>
        <v/>
      </c>
      <c r="S1511" s="9" t="str">
        <f>IF(Search!$L$8="","",IF(ISNUMBER(SEARCH("Stick",$AU1511))=TRUE,IF(Search!$L$8="N","N",1),""))</f>
        <v/>
      </c>
      <c r="T1511" s="9" t="str">
        <f>IF(Search!$O$4="","",IF(COUNTA($AW1511)=1,IF(Search!$O$4="N","N",1),""))</f>
        <v/>
      </c>
      <c r="U1511" s="9" t="str">
        <f>IF(Search!$O$5="","",IF($AW1511="","",IF($AW1511&lt;Search!$O$5,"",1)))</f>
        <v/>
      </c>
      <c r="V1511" s="9" t="str">
        <f>IF(Search!$O$6="","",IF($AW1511="","",IF($AW1511&gt;Search!$O$6,"",1)))</f>
        <v/>
      </c>
      <c r="W1511" s="9" t="str">
        <f>IF(Search!$U$4="","",IF($AX1511="","",1))</f>
        <v/>
      </c>
      <c r="X1511" s="9" t="str">
        <f>IF(Search!$U$5="","",IF(ISNUMBER(SEARCH(Search!$U$5,$AX1511))=TRUE,IF(Search!$U$5="N","N",1),""))</f>
        <v/>
      </c>
      <c r="Y1511" s="9" t="str">
        <f>IF(Search!$U$6="","",IF($AY1511&lt;Search!$U$6,"",1))</f>
        <v/>
      </c>
      <c r="Z1511" s="9" t="str">
        <f>IF(Search!$R$4="","",IF(Inventory!$BA1511&lt;Search!$R$4,"",1))</f>
        <v/>
      </c>
      <c r="AA1511" s="9" t="str">
        <f>IF(Search!$R$5="","",IF($BA1511&gt;Search!$R$5,"",1))</f>
        <v/>
      </c>
      <c r="AB1511" s="9" t="str">
        <f>IF(Search!$R$6="","",IF($BB1511&lt;Search!$R$6,"",1))</f>
        <v/>
      </c>
      <c r="AC1511" s="9" t="str">
        <f>IF(Search!$R$7="","",IF($BB1511&lt;Search!$R$7,"",1))</f>
        <v/>
      </c>
      <c r="AD1511" s="45">
        <f>IF(COUNTIF($A1511:$AC1511,"n")&gt;0,"",IF(SUM($A1511:$AC1511)=COUNTA(Search!$C$4:$C$8,Search!$F$4:$F$8,Search!$I$4:$I$6,Search!$I$8,Search!$L$4:$L$8,Search!$O$4:$O$8,Search!$R$4:$R$7,Search!$U$4:$U$7)-COUNTIF(Search!$C$4:$U$7,"n"),1+LARGE($AD$1:AD1510,1),""))</f>
        <v>67</v>
      </c>
      <c r="AE1511" s="45">
        <f t="shared" si="72"/>
        <v>2666</v>
      </c>
      <c r="AF1511" s="45">
        <f>IF(AD1511="","",COUNTIF($AE$1:$AE1510,$AE1511)+RANK($AE1511,$AE$2:$AE$10540,1))</f>
        <v>481</v>
      </c>
      <c r="AG1511" s="45">
        <f t="shared" si="73"/>
        <v>0</v>
      </c>
      <c r="AH1511" s="45">
        <f>IF($AD1511="","",COUNTIF($AG$1:$AG1510,$AG1511)+RANK($AG1511,$AG$1:$AG$10539,0))</f>
        <v>229</v>
      </c>
      <c r="AI1511" s="10" t="str">
        <f t="shared" si="74"/>
        <v>2009-10 Upper Deck Victory #332 Viktor Stalberg TOR RC   /   $</v>
      </c>
      <c r="AJ1511" s="11">
        <v>2009</v>
      </c>
      <c r="AK1511" s="17">
        <v>10</v>
      </c>
      <c r="AL1511" s="12" t="s">
        <v>625</v>
      </c>
      <c r="AM1511" s="10">
        <v>332</v>
      </c>
      <c r="AN1511" s="12" t="s">
        <v>933</v>
      </c>
      <c r="AO1511" s="14" t="s">
        <v>1904</v>
      </c>
      <c r="AP1511" s="9" t="s">
        <v>1902</v>
      </c>
      <c r="AQ1511" s="9"/>
      <c r="AR1511" s="14"/>
      <c r="AS1511" s="9" t="s">
        <v>2</v>
      </c>
      <c r="AT1511" s="9"/>
      <c r="AU1511" s="9"/>
      <c r="AV1511" s="13"/>
      <c r="AW1511" s="13"/>
      <c r="AX1511" s="9"/>
      <c r="AY1511" s="9"/>
      <c r="AZ1511" s="9"/>
      <c r="BA1511" s="33"/>
      <c r="BB1511" s="33"/>
      <c r="BC1511" s="36"/>
      <c r="BD1511" s="12" t="s">
        <v>1771</v>
      </c>
    </row>
    <row r="1512" spans="1:56" s="12" customFormat="1" x14ac:dyDescent="0.2">
      <c r="A1512" s="9">
        <f>IF(Search!$C$5="","",IF(COUNTA(Inventory!$AP1512)=1,1,""))</f>
        <v>1</v>
      </c>
      <c r="B1512" s="9" t="str">
        <f>IF(Search!$C$4="","",IF(ISNUMBER(SEARCH(Search!$C$4,$AR1512))=TRUE,1,""))</f>
        <v/>
      </c>
      <c r="C1512" s="9" t="str">
        <f>IF(Search!$C$6="x",IF(COUNTA($AQ1512)=1,1,"N"),IF(COUNTA($AQ1512)=1,"N",""))</f>
        <v/>
      </c>
      <c r="D1512" s="9" t="str">
        <f>IF(Search!$O$8="","",IF(ISNUMBER(SEARCH(Search!$O$8,$BD1512))=TRUE,1,""))</f>
        <v/>
      </c>
      <c r="E1512" s="9" t="str">
        <f>IF(Search!$C$7="","",IF(ISNUMBER(SEARCH(Search!$C$7,$AN1512))=TRUE,1,""))</f>
        <v/>
      </c>
      <c r="F1512" s="9" t="str">
        <f>IF(Search!$C$8="","",IF(ISNUMBER(SEARCH(Search!$C$8,$AO1512))=TRUE,1,""))</f>
        <v/>
      </c>
      <c r="G1512" s="9" t="str">
        <f>IF(Search!$F$4="","",IF(Inventory!$AJ1512&lt;Search!$F$4,"",1))</f>
        <v/>
      </c>
      <c r="H1512" s="9" t="str">
        <f>IF(Search!$F$5="","",IF(Inventory!$AJ1512&gt;Search!$F$5,"",1))</f>
        <v/>
      </c>
      <c r="I1512" s="9" t="str">
        <f>IF(Search!$F$7="","",IF(Search!$F$8="",IF(ISNUMBER(SEARCH(Search!$F$7,$AL1512))=TRUE,1,""),""))</f>
        <v/>
      </c>
      <c r="J1512" s="9" t="str">
        <f>IF($AL1512=Search!$F$8,1,"")</f>
        <v/>
      </c>
      <c r="K1512" s="9" t="str">
        <f>IF(Search!$I$4="","",IF(COUNTA($AS1512)=1,IF(Search!$I$4="N","N",1),""))</f>
        <v/>
      </c>
      <c r="L1512" s="9" t="str">
        <f>IF(Search!$I$5="","",IF($AS1512="RC",1,""))</f>
        <v/>
      </c>
      <c r="M1512" s="9" t="str">
        <f>IF(Search!$I$6="","",IF($AS1512="RCP",1,""))</f>
        <v/>
      </c>
      <c r="N1512" s="9" t="str">
        <f>IF(Search!$I$8="","",IF(COUNTA($AT1512)=1,IF(Search!$I$8="N","N",1),""))</f>
        <v/>
      </c>
      <c r="O1512" s="9" t="str">
        <f>IF(Search!$L$4="","",IF(COUNTA($AU1512)=1,IF(Search!$L$4="N","N",1),""))</f>
        <v/>
      </c>
      <c r="P1512" s="9" t="str">
        <f>IF(Search!$L$5="","",IF(ISNUMBER(SEARCH("Jersey",$AU1512))=TRUE,IF(Search!$L$5="N","N",1),""))</f>
        <v/>
      </c>
      <c r="Q1512" s="9" t="str">
        <f>IF(Search!$L$6="","",IF(ISNUMBER(SEARCH("Patch",$AU1512))=TRUE,IF(Search!$L$6="N","N",1),""))</f>
        <v/>
      </c>
      <c r="R1512" s="9" t="str">
        <f>IF(Search!$L$7="","",IF(ISNUMBER(SEARCH("Shield",$AU1512))=TRUE,IF(Search!$L$7="N","N",1),""))</f>
        <v/>
      </c>
      <c r="S1512" s="9" t="str">
        <f>IF(Search!$L$8="","",IF(ISNUMBER(SEARCH("Stick",$AU1512))=TRUE,IF(Search!$L$8="N","N",1),""))</f>
        <v/>
      </c>
      <c r="T1512" s="9" t="str">
        <f>IF(Search!$O$4="","",IF(COUNTA($AW1512)=1,IF(Search!$O$4="N","N",1),""))</f>
        <v/>
      </c>
      <c r="U1512" s="9" t="str">
        <f>IF(Search!$O$5="","",IF($AW1512="","",IF($AW1512&lt;Search!$O$5,"",1)))</f>
        <v/>
      </c>
      <c r="V1512" s="9" t="str">
        <f>IF(Search!$O$6="","",IF($AW1512="","",IF($AW1512&gt;Search!$O$6,"",1)))</f>
        <v/>
      </c>
      <c r="W1512" s="9" t="str">
        <f>IF(Search!$U$4="","",IF($AX1512="","",1))</f>
        <v/>
      </c>
      <c r="X1512" s="9" t="str">
        <f>IF(Search!$U$5="","",IF(ISNUMBER(SEARCH(Search!$U$5,$AX1512))=TRUE,IF(Search!$U$5="N","N",1),""))</f>
        <v/>
      </c>
      <c r="Y1512" s="9" t="str">
        <f>IF(Search!$U$6="","",IF($AY1512&lt;Search!$U$6,"",1))</f>
        <v/>
      </c>
      <c r="Z1512" s="9" t="str">
        <f>IF(Search!$R$4="","",IF(Inventory!$BA1512&lt;Search!$R$4,"",1))</f>
        <v/>
      </c>
      <c r="AA1512" s="9" t="str">
        <f>IF(Search!$R$5="","",IF($BA1512&gt;Search!$R$5,"",1))</f>
        <v/>
      </c>
      <c r="AB1512" s="9" t="str">
        <f>IF(Search!$R$6="","",IF($BB1512&lt;Search!$R$6,"",1))</f>
        <v/>
      </c>
      <c r="AC1512" s="9" t="str">
        <f>IF(Search!$R$7="","",IF($BB1512&lt;Search!$R$7,"",1))</f>
        <v/>
      </c>
      <c r="AD1512" s="45">
        <f>IF(COUNTIF($A1512:$AC1512,"n")&gt;0,"",IF(SUM($A1512:$AC1512)=COUNTA(Search!$C$4:$C$8,Search!$F$4:$F$8,Search!$I$4:$I$6,Search!$I$8,Search!$L$4:$L$8,Search!$O$4:$O$8,Search!$R$4:$R$7,Search!$U$4:$U$7)-COUNTIF(Search!$C$4:$U$7,"n"),1+LARGE($AD$1:AD1511,1),""))</f>
        <v>68</v>
      </c>
      <c r="AE1512" s="45">
        <f t="shared" si="72"/>
        <v>1109</v>
      </c>
      <c r="AF1512" s="45">
        <f>IF(AD1512="","",COUNTIF($AE$1:$AE1511,$AE1512)+RANK($AE1512,$AE$2:$AE$10540,1))</f>
        <v>193</v>
      </c>
      <c r="AG1512" s="45">
        <f t="shared" si="73"/>
        <v>0</v>
      </c>
      <c r="AH1512" s="45">
        <f>IF($AD1512="","",COUNTIF($AG$1:$AG1511,$AG1512)+RANK($AG1512,$AG$1:$AG$10539,0))</f>
        <v>230</v>
      </c>
      <c r="AI1512" s="10" t="str">
        <f t="shared" si="74"/>
        <v>2009-10 Upper Deck Victory #333 Jay Rosehill TOR RC   /   $</v>
      </c>
      <c r="AJ1512" s="11">
        <v>2009</v>
      </c>
      <c r="AK1512" s="17">
        <v>10</v>
      </c>
      <c r="AL1512" s="12" t="s">
        <v>625</v>
      </c>
      <c r="AM1512" s="10">
        <v>333</v>
      </c>
      <c r="AN1512" s="12" t="s">
        <v>936</v>
      </c>
      <c r="AO1512" s="14" t="s">
        <v>1904</v>
      </c>
      <c r="AP1512" s="9" t="s">
        <v>1902</v>
      </c>
      <c r="AQ1512" s="9"/>
      <c r="AR1512" s="14"/>
      <c r="AS1512" s="9" t="s">
        <v>2</v>
      </c>
      <c r="AT1512" s="9"/>
      <c r="AU1512" s="9"/>
      <c r="AV1512" s="13"/>
      <c r="AW1512" s="13"/>
      <c r="AX1512" s="9"/>
      <c r="AY1512" s="9"/>
      <c r="AZ1512" s="9"/>
      <c r="BA1512" s="33"/>
      <c r="BB1512" s="33"/>
      <c r="BC1512" s="36"/>
      <c r="BD1512" s="12" t="s">
        <v>1771</v>
      </c>
    </row>
    <row r="1513" spans="1:56" s="12" customFormat="1" x14ac:dyDescent="0.2">
      <c r="A1513" s="9">
        <f>IF(Search!$C$5="","",IF(COUNTA(Inventory!$AP1513)=1,1,""))</f>
        <v>1</v>
      </c>
      <c r="B1513" s="9" t="str">
        <f>IF(Search!$C$4="","",IF(ISNUMBER(SEARCH(Search!$C$4,$AR1513))=TRUE,1,""))</f>
        <v/>
      </c>
      <c r="C1513" s="9" t="str">
        <f>IF(Search!$C$6="x",IF(COUNTA($AQ1513)=1,1,"N"),IF(COUNTA($AQ1513)=1,"N",""))</f>
        <v/>
      </c>
      <c r="D1513" s="9" t="str">
        <f>IF(Search!$O$8="","",IF(ISNUMBER(SEARCH(Search!$O$8,$BD1513))=TRUE,1,""))</f>
        <v/>
      </c>
      <c r="E1513" s="9" t="str">
        <f>IF(Search!$C$7="","",IF(ISNUMBER(SEARCH(Search!$C$7,$AN1513))=TRUE,1,""))</f>
        <v/>
      </c>
      <c r="F1513" s="9" t="str">
        <f>IF(Search!$C$8="","",IF(ISNUMBER(SEARCH(Search!$C$8,$AO1513))=TRUE,1,""))</f>
        <v/>
      </c>
      <c r="G1513" s="9" t="str">
        <f>IF(Search!$F$4="","",IF(Inventory!$AJ1513&lt;Search!$F$4,"",1))</f>
        <v/>
      </c>
      <c r="H1513" s="9" t="str">
        <f>IF(Search!$F$5="","",IF(Inventory!$AJ1513&gt;Search!$F$5,"",1))</f>
        <v/>
      </c>
      <c r="I1513" s="9" t="str">
        <f>IF(Search!$F$7="","",IF(Search!$F$8="",IF(ISNUMBER(SEARCH(Search!$F$7,$AL1513))=TRUE,1,""),""))</f>
        <v/>
      </c>
      <c r="J1513" s="9" t="str">
        <f>IF($AL1513=Search!$F$8,1,"")</f>
        <v/>
      </c>
      <c r="K1513" s="9" t="str">
        <f>IF(Search!$I$4="","",IF(COUNTA($AS1513)=1,IF(Search!$I$4="N","N",1),""))</f>
        <v/>
      </c>
      <c r="L1513" s="9" t="str">
        <f>IF(Search!$I$5="","",IF($AS1513="RC",1,""))</f>
        <v/>
      </c>
      <c r="M1513" s="9" t="str">
        <f>IF(Search!$I$6="","",IF($AS1513="RCP",1,""))</f>
        <v/>
      </c>
      <c r="N1513" s="9" t="str">
        <f>IF(Search!$I$8="","",IF(COUNTA($AT1513)=1,IF(Search!$I$8="N","N",1),""))</f>
        <v/>
      </c>
      <c r="O1513" s="9" t="str">
        <f>IF(Search!$L$4="","",IF(COUNTA($AU1513)=1,IF(Search!$L$4="N","N",1),""))</f>
        <v/>
      </c>
      <c r="P1513" s="9" t="str">
        <f>IF(Search!$L$5="","",IF(ISNUMBER(SEARCH("Jersey",$AU1513))=TRUE,IF(Search!$L$5="N","N",1),""))</f>
        <v/>
      </c>
      <c r="Q1513" s="9" t="str">
        <f>IF(Search!$L$6="","",IF(ISNUMBER(SEARCH("Patch",$AU1513))=TRUE,IF(Search!$L$6="N","N",1),""))</f>
        <v/>
      </c>
      <c r="R1513" s="9" t="str">
        <f>IF(Search!$L$7="","",IF(ISNUMBER(SEARCH("Shield",$AU1513))=TRUE,IF(Search!$L$7="N","N",1),""))</f>
        <v/>
      </c>
      <c r="S1513" s="9" t="str">
        <f>IF(Search!$L$8="","",IF(ISNUMBER(SEARCH("Stick",$AU1513))=TRUE,IF(Search!$L$8="N","N",1),""))</f>
        <v/>
      </c>
      <c r="T1513" s="9" t="str">
        <f>IF(Search!$O$4="","",IF(COUNTA($AW1513)=1,IF(Search!$O$4="N","N",1),""))</f>
        <v/>
      </c>
      <c r="U1513" s="9" t="str">
        <f>IF(Search!$O$5="","",IF($AW1513="","",IF($AW1513&lt;Search!$O$5,"",1)))</f>
        <v/>
      </c>
      <c r="V1513" s="9" t="str">
        <f>IF(Search!$O$6="","",IF($AW1513="","",IF($AW1513&gt;Search!$O$6,"",1)))</f>
        <v/>
      </c>
      <c r="W1513" s="9" t="str">
        <f>IF(Search!$U$4="","",IF($AX1513="","",1))</f>
        <v/>
      </c>
      <c r="X1513" s="9" t="str">
        <f>IF(Search!$U$5="","",IF(ISNUMBER(SEARCH(Search!$U$5,$AX1513))=TRUE,IF(Search!$U$5="N","N",1),""))</f>
        <v/>
      </c>
      <c r="Y1513" s="9" t="str">
        <f>IF(Search!$U$6="","",IF($AY1513&lt;Search!$U$6,"",1))</f>
        <v/>
      </c>
      <c r="Z1513" s="9" t="str">
        <f>IF(Search!$R$4="","",IF(Inventory!$BA1513&lt;Search!$R$4,"",1))</f>
        <v/>
      </c>
      <c r="AA1513" s="9" t="str">
        <f>IF(Search!$R$5="","",IF($BA1513&gt;Search!$R$5,"",1))</f>
        <v/>
      </c>
      <c r="AB1513" s="9" t="str">
        <f>IF(Search!$R$6="","",IF($BB1513&lt;Search!$R$6,"",1))</f>
        <v/>
      </c>
      <c r="AC1513" s="9" t="str">
        <f>IF(Search!$R$7="","",IF($BB1513&lt;Search!$R$7,"",1))</f>
        <v/>
      </c>
      <c r="AD1513" s="45">
        <f>IF(COUNTIF($A1513:$AC1513,"n")&gt;0,"",IF(SUM($A1513:$AC1513)=COUNTA(Search!$C$4:$C$8,Search!$F$4:$F$8,Search!$I$4:$I$6,Search!$I$8,Search!$L$4:$L$8,Search!$O$4:$O$8,Search!$R$4:$R$7,Search!$U$4:$U$7)-COUNTIF(Search!$C$4:$U$7,"n"),1+LARGE($AD$1:AD1512,1),""))</f>
        <v>69</v>
      </c>
      <c r="AE1513" s="45">
        <f t="shared" si="72"/>
        <v>1263</v>
      </c>
      <c r="AF1513" s="45">
        <f>IF(AD1513="","",COUNTIF($AE$1:$AE1512,$AE1513)+RANK($AE1513,$AE$2:$AE$10540,1))</f>
        <v>221</v>
      </c>
      <c r="AG1513" s="45">
        <f t="shared" si="73"/>
        <v>0</v>
      </c>
      <c r="AH1513" s="45">
        <f>IF($AD1513="","",COUNTIF($AG$1:$AG1512,$AG1513)+RANK($AG1513,$AG$1:$AG$10539,0))</f>
        <v>231</v>
      </c>
      <c r="AI1513" s="10" t="str">
        <f t="shared" si="74"/>
        <v>2009-10 Upper Deck Victory #334 Jonas Gustavsson TOR RC   /   $</v>
      </c>
      <c r="AJ1513" s="11">
        <v>2009</v>
      </c>
      <c r="AK1513" s="17">
        <v>10</v>
      </c>
      <c r="AL1513" s="12" t="s">
        <v>625</v>
      </c>
      <c r="AM1513" s="10">
        <v>334</v>
      </c>
      <c r="AN1513" s="12" t="s">
        <v>856</v>
      </c>
      <c r="AO1513" s="14" t="s">
        <v>1904</v>
      </c>
      <c r="AP1513" s="9" t="s">
        <v>1902</v>
      </c>
      <c r="AQ1513" s="9"/>
      <c r="AR1513" s="14"/>
      <c r="AS1513" s="9" t="s">
        <v>2</v>
      </c>
      <c r="AT1513" s="9"/>
      <c r="AU1513" s="9"/>
      <c r="AV1513" s="13"/>
      <c r="AW1513" s="13"/>
      <c r="AX1513" s="9"/>
      <c r="AY1513" s="9"/>
      <c r="AZ1513" s="9"/>
      <c r="BA1513" s="33"/>
      <c r="BB1513" s="33"/>
      <c r="BC1513" s="36"/>
      <c r="BD1513" s="12" t="s">
        <v>1771</v>
      </c>
    </row>
    <row r="1514" spans="1:56" s="12" customFormat="1" x14ac:dyDescent="0.2">
      <c r="A1514" s="9" t="str">
        <f>IF(Search!$C$5="","",IF(COUNTA(Inventory!$AP1514)=1,1,""))</f>
        <v/>
      </c>
      <c r="B1514" s="9" t="str">
        <f>IF(Search!$C$4="","",IF(ISNUMBER(SEARCH(Search!$C$4,$AR1514))=TRUE,1,""))</f>
        <v/>
      </c>
      <c r="C1514" s="9" t="str">
        <f>IF(Search!$C$6="x",IF(COUNTA($AQ1514)=1,1,"N"),IF(COUNTA($AQ1514)=1,"N",""))</f>
        <v/>
      </c>
      <c r="D1514" s="9" t="str">
        <f>IF(Search!$O$8="","",IF(ISNUMBER(SEARCH(Search!$O$8,$BD1514))=TRUE,1,""))</f>
        <v/>
      </c>
      <c r="E1514" s="9" t="str">
        <f>IF(Search!$C$7="","",IF(ISNUMBER(SEARCH(Search!$C$7,$AN1514))=TRUE,1,""))</f>
        <v/>
      </c>
      <c r="F1514" s="9" t="str">
        <f>IF(Search!$C$8="","",IF(ISNUMBER(SEARCH(Search!$C$8,$AO1514))=TRUE,1,""))</f>
        <v/>
      </c>
      <c r="G1514" s="9" t="str">
        <f>IF(Search!$F$4="","",IF(Inventory!$AJ1514&lt;Search!$F$4,"",1))</f>
        <v/>
      </c>
      <c r="H1514" s="9" t="str">
        <f>IF(Search!$F$5="","",IF(Inventory!$AJ1514&gt;Search!$F$5,"",1))</f>
        <v/>
      </c>
      <c r="I1514" s="9" t="str">
        <f>IF(Search!$F$7="","",IF(Search!$F$8="",IF(ISNUMBER(SEARCH(Search!$F$7,$AL1514))=TRUE,1,""),""))</f>
        <v/>
      </c>
      <c r="J1514" s="9" t="str">
        <f>IF($AL1514=Search!$F$8,1,"")</f>
        <v/>
      </c>
      <c r="K1514" s="9" t="str">
        <f>IF(Search!$I$4="","",IF(COUNTA($AS1514)=1,IF(Search!$I$4="N","N",1),""))</f>
        <v/>
      </c>
      <c r="L1514" s="9" t="str">
        <f>IF(Search!$I$5="","",IF($AS1514="RC",1,""))</f>
        <v/>
      </c>
      <c r="M1514" s="9" t="str">
        <f>IF(Search!$I$6="","",IF($AS1514="RCP",1,""))</f>
        <v/>
      </c>
      <c r="N1514" s="9" t="str">
        <f>IF(Search!$I$8="","",IF(COUNTA($AT1514)=1,IF(Search!$I$8="N","N",1),""))</f>
        <v/>
      </c>
      <c r="O1514" s="9" t="str">
        <f>IF(Search!$L$4="","",IF(COUNTA($AU1514)=1,IF(Search!$L$4="N","N",1),""))</f>
        <v/>
      </c>
      <c r="P1514" s="9" t="str">
        <f>IF(Search!$L$5="","",IF(ISNUMBER(SEARCH("Jersey",$AU1514))=TRUE,IF(Search!$L$5="N","N",1),""))</f>
        <v/>
      </c>
      <c r="Q1514" s="9" t="str">
        <f>IF(Search!$L$6="","",IF(ISNUMBER(SEARCH("Patch",$AU1514))=TRUE,IF(Search!$L$6="N","N",1),""))</f>
        <v/>
      </c>
      <c r="R1514" s="9" t="str">
        <f>IF(Search!$L$7="","",IF(ISNUMBER(SEARCH("Shield",$AU1514))=TRUE,IF(Search!$L$7="N","N",1),""))</f>
        <v/>
      </c>
      <c r="S1514" s="9" t="str">
        <f>IF(Search!$L$8="","",IF(ISNUMBER(SEARCH("Stick",$AU1514))=TRUE,IF(Search!$L$8="N","N",1),""))</f>
        <v/>
      </c>
      <c r="T1514" s="9" t="str">
        <f>IF(Search!$O$4="","",IF(COUNTA($AW1514)=1,IF(Search!$O$4="N","N",1),""))</f>
        <v/>
      </c>
      <c r="U1514" s="9" t="str">
        <f>IF(Search!$O$5="","",IF($AW1514="","",IF($AW1514&lt;Search!$O$5,"",1)))</f>
        <v/>
      </c>
      <c r="V1514" s="9" t="str">
        <f>IF(Search!$O$6="","",IF($AW1514="","",IF($AW1514&gt;Search!$O$6,"",1)))</f>
        <v/>
      </c>
      <c r="W1514" s="9" t="str">
        <f>IF(Search!$U$4="","",IF($AX1514="","",1))</f>
        <v/>
      </c>
      <c r="X1514" s="9" t="str">
        <f>IF(Search!$U$5="","",IF(ISNUMBER(SEARCH(Search!$U$5,$AX1514))=TRUE,IF(Search!$U$5="N","N",1),""))</f>
        <v/>
      </c>
      <c r="Y1514" s="9" t="str">
        <f>IF(Search!$U$6="","",IF($AY1514&lt;Search!$U$6,"",1))</f>
        <v/>
      </c>
      <c r="Z1514" s="9" t="str">
        <f>IF(Search!$R$4="","",IF(Inventory!$BA1514&lt;Search!$R$4,"",1))</f>
        <v/>
      </c>
      <c r="AA1514" s="9" t="str">
        <f>IF(Search!$R$5="","",IF($BA1514&gt;Search!$R$5,"",1))</f>
        <v/>
      </c>
      <c r="AB1514" s="9" t="str">
        <f>IF(Search!$R$6="","",IF($BB1514&lt;Search!$R$6,"",1))</f>
        <v/>
      </c>
      <c r="AC1514" s="9" t="str">
        <f>IF(Search!$R$7="","",IF($BB1514&lt;Search!$R$7,"",1))</f>
        <v/>
      </c>
      <c r="AD1514" s="45" t="str">
        <f>IF(COUNTIF($A1514:$AC1514,"n")&gt;0,"",IF(SUM($A1514:$AC1514)=COUNTA(Search!$C$4:$C$8,Search!$F$4:$F$8,Search!$I$4:$I$6,Search!$I$8,Search!$L$4:$L$8,Search!$O$4:$O$8,Search!$R$4:$R$7,Search!$U$4:$U$7)-COUNTIF(Search!$C$4:$U$7,"n"),1+LARGE($AD$1:AD1513,1),""))</f>
        <v/>
      </c>
      <c r="AE1514" s="45" t="str">
        <f t="shared" si="72"/>
        <v/>
      </c>
      <c r="AF1514" s="45" t="str">
        <f>IF(AD1514="","",COUNTIF($AE$1:$AE1513,$AE1514)+RANK($AE1514,$AE$2:$AE$10540,1))</f>
        <v/>
      </c>
      <c r="AG1514" s="45" t="str">
        <f t="shared" si="73"/>
        <v/>
      </c>
      <c r="AH1514" s="45" t="str">
        <f>IF($AD1514="","",COUNTIF($AG$1:$AG1513,$AG1514)+RANK($AG1514,$AG$1:$AG$10539,0))</f>
        <v/>
      </c>
      <c r="AI1514" s="10" t="str">
        <f t="shared" si="74"/>
        <v>2009-10 Upper Deck Victory #335 Tyler Bozak TOR RC   /   $</v>
      </c>
      <c r="AJ1514" s="11">
        <v>2009</v>
      </c>
      <c r="AK1514" s="17">
        <v>10</v>
      </c>
      <c r="AL1514" s="12" t="s">
        <v>625</v>
      </c>
      <c r="AM1514" s="10">
        <v>335</v>
      </c>
      <c r="AN1514" s="12" t="s">
        <v>716</v>
      </c>
      <c r="AO1514" s="9" t="s">
        <v>1904</v>
      </c>
      <c r="AP1514" s="9"/>
      <c r="AQ1514" s="9"/>
      <c r="AR1514" s="14" t="s">
        <v>2477</v>
      </c>
      <c r="AS1514" s="9" t="s">
        <v>2</v>
      </c>
      <c r="AT1514" s="9"/>
      <c r="AU1514" s="9"/>
      <c r="AV1514" s="13"/>
      <c r="AW1514" s="13"/>
      <c r="AX1514" s="9"/>
      <c r="AY1514" s="9"/>
      <c r="AZ1514" s="9"/>
      <c r="BA1514" s="33"/>
      <c r="BB1514" s="33"/>
      <c r="BC1514" s="36"/>
      <c r="BD1514" s="12" t="s">
        <v>1771</v>
      </c>
    </row>
    <row r="1515" spans="1:56" s="12" customFormat="1" x14ac:dyDescent="0.2">
      <c r="A1515" s="9">
        <f>IF(Search!$C$5="","",IF(COUNTA(Inventory!$AP1515)=1,1,""))</f>
        <v>1</v>
      </c>
      <c r="B1515" s="9" t="str">
        <f>IF(Search!$C$4="","",IF(ISNUMBER(SEARCH(Search!$C$4,$AR1515))=TRUE,1,""))</f>
        <v/>
      </c>
      <c r="C1515" s="9" t="str">
        <f>IF(Search!$C$6="x",IF(COUNTA($AQ1515)=1,1,"N"),IF(COUNTA($AQ1515)=1,"N",""))</f>
        <v/>
      </c>
      <c r="D1515" s="9" t="str">
        <f>IF(Search!$O$8="","",IF(ISNUMBER(SEARCH(Search!$O$8,$BD1515))=TRUE,1,""))</f>
        <v/>
      </c>
      <c r="E1515" s="9" t="str">
        <f>IF(Search!$C$7="","",IF(ISNUMBER(SEARCH(Search!$C$7,$AN1515))=TRUE,1,""))</f>
        <v/>
      </c>
      <c r="F1515" s="9" t="str">
        <f>IF(Search!$C$8="","",IF(ISNUMBER(SEARCH(Search!$C$8,$AO1515))=TRUE,1,""))</f>
        <v/>
      </c>
      <c r="G1515" s="9" t="str">
        <f>IF(Search!$F$4="","",IF(Inventory!$AJ1515&lt;Search!$F$4,"",1))</f>
        <v/>
      </c>
      <c r="H1515" s="9" t="str">
        <f>IF(Search!$F$5="","",IF(Inventory!$AJ1515&gt;Search!$F$5,"",1))</f>
        <v/>
      </c>
      <c r="I1515" s="9" t="str">
        <f>IF(Search!$F$7="","",IF(Search!$F$8="",IF(ISNUMBER(SEARCH(Search!$F$7,$AL1515))=TRUE,1,""),""))</f>
        <v/>
      </c>
      <c r="J1515" s="9" t="str">
        <f>IF($AL1515=Search!$F$8,1,"")</f>
        <v/>
      </c>
      <c r="K1515" s="9" t="str">
        <f>IF(Search!$I$4="","",IF(COUNTA($AS1515)=1,IF(Search!$I$4="N","N",1),""))</f>
        <v/>
      </c>
      <c r="L1515" s="9" t="str">
        <f>IF(Search!$I$5="","",IF($AS1515="RC",1,""))</f>
        <v/>
      </c>
      <c r="M1515" s="9" t="str">
        <f>IF(Search!$I$6="","",IF($AS1515="RCP",1,""))</f>
        <v/>
      </c>
      <c r="N1515" s="9" t="str">
        <f>IF(Search!$I$8="","",IF(COUNTA($AT1515)=1,IF(Search!$I$8="N","N",1),""))</f>
        <v/>
      </c>
      <c r="O1515" s="9" t="str">
        <f>IF(Search!$L$4="","",IF(COUNTA($AU1515)=1,IF(Search!$L$4="N","N",1),""))</f>
        <v/>
      </c>
      <c r="P1515" s="9" t="str">
        <f>IF(Search!$L$5="","",IF(ISNUMBER(SEARCH("Jersey",$AU1515))=TRUE,IF(Search!$L$5="N","N",1),""))</f>
        <v/>
      </c>
      <c r="Q1515" s="9" t="str">
        <f>IF(Search!$L$6="","",IF(ISNUMBER(SEARCH("Patch",$AU1515))=TRUE,IF(Search!$L$6="N","N",1),""))</f>
        <v/>
      </c>
      <c r="R1515" s="9" t="str">
        <f>IF(Search!$L$7="","",IF(ISNUMBER(SEARCH("Shield",$AU1515))=TRUE,IF(Search!$L$7="N","N",1),""))</f>
        <v/>
      </c>
      <c r="S1515" s="9" t="str">
        <f>IF(Search!$L$8="","",IF(ISNUMBER(SEARCH("Stick",$AU1515))=TRUE,IF(Search!$L$8="N","N",1),""))</f>
        <v/>
      </c>
      <c r="T1515" s="9" t="str">
        <f>IF(Search!$O$4="","",IF(COUNTA($AW1515)=1,IF(Search!$O$4="N","N",1),""))</f>
        <v/>
      </c>
      <c r="U1515" s="9" t="str">
        <f>IF(Search!$O$5="","",IF($AW1515="","",IF($AW1515&lt;Search!$O$5,"",1)))</f>
        <v/>
      </c>
      <c r="V1515" s="9" t="str">
        <f>IF(Search!$O$6="","",IF($AW1515="","",IF($AW1515&gt;Search!$O$6,"",1)))</f>
        <v/>
      </c>
      <c r="W1515" s="9" t="str">
        <f>IF(Search!$U$4="","",IF($AX1515="","",1))</f>
        <v/>
      </c>
      <c r="X1515" s="9" t="str">
        <f>IF(Search!$U$5="","",IF(ISNUMBER(SEARCH(Search!$U$5,$AX1515))=TRUE,IF(Search!$U$5="N","N",1),""))</f>
        <v/>
      </c>
      <c r="Y1515" s="9" t="str">
        <f>IF(Search!$U$6="","",IF($AY1515&lt;Search!$U$6,"",1))</f>
        <v/>
      </c>
      <c r="Z1515" s="9" t="str">
        <f>IF(Search!$R$4="","",IF(Inventory!$BA1515&lt;Search!$R$4,"",1))</f>
        <v/>
      </c>
      <c r="AA1515" s="9" t="str">
        <f>IF(Search!$R$5="","",IF($BA1515&gt;Search!$R$5,"",1))</f>
        <v/>
      </c>
      <c r="AB1515" s="9" t="str">
        <f>IF(Search!$R$6="","",IF($BB1515&lt;Search!$R$6,"",1))</f>
        <v/>
      </c>
      <c r="AC1515" s="9" t="str">
        <f>IF(Search!$R$7="","",IF($BB1515&lt;Search!$R$7,"",1))</f>
        <v/>
      </c>
      <c r="AD1515" s="45">
        <f>IF(COUNTIF($A1515:$AC1515,"n")&gt;0,"",IF(SUM($A1515:$AC1515)=COUNTA(Search!$C$4:$C$8,Search!$F$4:$F$8,Search!$I$4:$I$6,Search!$I$8,Search!$L$4:$L$8,Search!$O$4:$O$8,Search!$R$4:$R$7,Search!$U$4:$U$7)-COUNTIF(Search!$C$4:$U$7,"n"),1+LARGE($AD$1:AD1514,1),""))</f>
        <v>70</v>
      </c>
      <c r="AE1515" s="45">
        <f t="shared" si="72"/>
        <v>1051</v>
      </c>
      <c r="AF1515" s="45">
        <f>IF(AD1515="","",COUNTIF($AE$1:$AE1514,$AE1515)+RANK($AE1515,$AE$2:$AE$10540,1))</f>
        <v>178</v>
      </c>
      <c r="AG1515" s="45">
        <f t="shared" si="73"/>
        <v>0</v>
      </c>
      <c r="AH1515" s="45">
        <f>IF($AD1515="","",COUNTIF($AG$1:$AG1514,$AG1515)+RANK($AG1515,$AG$1:$AG$10539,0))</f>
        <v>232</v>
      </c>
      <c r="AI1515" s="10" t="str">
        <f t="shared" si="74"/>
        <v>2009-10 Upper Deck Victory #336 James Reimer TOR RC   /   $</v>
      </c>
      <c r="AJ1515" s="11">
        <v>2009</v>
      </c>
      <c r="AK1515" s="17">
        <v>10</v>
      </c>
      <c r="AL1515" s="12" t="s">
        <v>625</v>
      </c>
      <c r="AM1515" s="10">
        <v>336</v>
      </c>
      <c r="AN1515" s="12" t="s">
        <v>715</v>
      </c>
      <c r="AO1515" s="9" t="s">
        <v>1904</v>
      </c>
      <c r="AP1515" s="9" t="s">
        <v>1902</v>
      </c>
      <c r="AQ1515" s="9"/>
      <c r="AR1515" s="14"/>
      <c r="AS1515" s="9" t="s">
        <v>2</v>
      </c>
      <c r="AT1515" s="9"/>
      <c r="AU1515" s="9"/>
      <c r="AV1515" s="13"/>
      <c r="AW1515" s="13"/>
      <c r="AX1515" s="9"/>
      <c r="AY1515" s="9"/>
      <c r="AZ1515" s="9"/>
      <c r="BA1515" s="33"/>
      <c r="BB1515" s="33"/>
      <c r="BC1515" s="36"/>
      <c r="BD1515" s="12" t="s">
        <v>1771</v>
      </c>
    </row>
    <row r="1516" spans="1:56" s="12" customFormat="1" x14ac:dyDescent="0.2">
      <c r="A1516" s="9">
        <f>IF(Search!$C$5="","",IF(COUNTA(Inventory!$AP1516)=1,1,""))</f>
        <v>1</v>
      </c>
      <c r="B1516" s="9" t="str">
        <f>IF(Search!$C$4="","",IF(ISNUMBER(SEARCH(Search!$C$4,$AR1516))=TRUE,1,""))</f>
        <v/>
      </c>
      <c r="C1516" s="9" t="str">
        <f>IF(Search!$C$6="x",IF(COUNTA($AQ1516)=1,1,"N"),IF(COUNTA($AQ1516)=1,"N",""))</f>
        <v/>
      </c>
      <c r="D1516" s="9" t="str">
        <f>IF(Search!$O$8="","",IF(ISNUMBER(SEARCH(Search!$O$8,$BD1516))=TRUE,1,""))</f>
        <v/>
      </c>
      <c r="E1516" s="9" t="str">
        <f>IF(Search!$C$7="","",IF(ISNUMBER(SEARCH(Search!$C$7,$AN1516))=TRUE,1,""))</f>
        <v/>
      </c>
      <c r="F1516" s="9" t="str">
        <f>IF(Search!$C$8="","",IF(ISNUMBER(SEARCH(Search!$C$8,$AO1516))=TRUE,1,""))</f>
        <v/>
      </c>
      <c r="G1516" s="9" t="str">
        <f>IF(Search!$F$4="","",IF(Inventory!$AJ1516&lt;Search!$F$4,"",1))</f>
        <v/>
      </c>
      <c r="H1516" s="9" t="str">
        <f>IF(Search!$F$5="","",IF(Inventory!$AJ1516&gt;Search!$F$5,"",1))</f>
        <v/>
      </c>
      <c r="I1516" s="9" t="str">
        <f>IF(Search!$F$7="","",IF(Search!$F$8="",IF(ISNUMBER(SEARCH(Search!$F$7,$AL1516))=TRUE,1,""),""))</f>
        <v/>
      </c>
      <c r="J1516" s="9" t="str">
        <f>IF($AL1516=Search!$F$8,1,"")</f>
        <v/>
      </c>
      <c r="K1516" s="9" t="str">
        <f>IF(Search!$I$4="","",IF(COUNTA($AS1516)=1,IF(Search!$I$4="N","N",1),""))</f>
        <v/>
      </c>
      <c r="L1516" s="9" t="str">
        <f>IF(Search!$I$5="","",IF($AS1516="RC",1,""))</f>
        <v/>
      </c>
      <c r="M1516" s="9" t="str">
        <f>IF(Search!$I$6="","",IF($AS1516="RCP",1,""))</f>
        <v/>
      </c>
      <c r="N1516" s="9" t="str">
        <f>IF(Search!$I$8="","",IF(COUNTA($AT1516)=1,IF(Search!$I$8="N","N",1),""))</f>
        <v/>
      </c>
      <c r="O1516" s="9" t="str">
        <f>IF(Search!$L$4="","",IF(COUNTA($AU1516)=1,IF(Search!$L$4="N","N",1),""))</f>
        <v/>
      </c>
      <c r="P1516" s="9" t="str">
        <f>IF(Search!$L$5="","",IF(ISNUMBER(SEARCH("Jersey",$AU1516))=TRUE,IF(Search!$L$5="N","N",1),""))</f>
        <v/>
      </c>
      <c r="Q1516" s="9" t="str">
        <f>IF(Search!$L$6="","",IF(ISNUMBER(SEARCH("Patch",$AU1516))=TRUE,IF(Search!$L$6="N","N",1),""))</f>
        <v/>
      </c>
      <c r="R1516" s="9" t="str">
        <f>IF(Search!$L$7="","",IF(ISNUMBER(SEARCH("Shield",$AU1516))=TRUE,IF(Search!$L$7="N","N",1),""))</f>
        <v/>
      </c>
      <c r="S1516" s="9" t="str">
        <f>IF(Search!$L$8="","",IF(ISNUMBER(SEARCH("Stick",$AU1516))=TRUE,IF(Search!$L$8="N","N",1),""))</f>
        <v/>
      </c>
      <c r="T1516" s="9" t="str">
        <f>IF(Search!$O$4="","",IF(COUNTA($AW1516)=1,IF(Search!$O$4="N","N",1),""))</f>
        <v/>
      </c>
      <c r="U1516" s="9" t="str">
        <f>IF(Search!$O$5="","",IF($AW1516="","",IF($AW1516&lt;Search!$O$5,"",1)))</f>
        <v/>
      </c>
      <c r="V1516" s="9" t="str">
        <f>IF(Search!$O$6="","",IF($AW1516="","",IF($AW1516&gt;Search!$O$6,"",1)))</f>
        <v/>
      </c>
      <c r="W1516" s="9" t="str">
        <f>IF(Search!$U$4="","",IF($AX1516="","",1))</f>
        <v/>
      </c>
      <c r="X1516" s="9" t="str">
        <f>IF(Search!$U$5="","",IF(ISNUMBER(SEARCH(Search!$U$5,$AX1516))=TRUE,IF(Search!$U$5="N","N",1),""))</f>
        <v/>
      </c>
      <c r="Y1516" s="9" t="str">
        <f>IF(Search!$U$6="","",IF($AY1516&lt;Search!$U$6,"",1))</f>
        <v/>
      </c>
      <c r="Z1516" s="9" t="str">
        <f>IF(Search!$R$4="","",IF(Inventory!$BA1516&lt;Search!$R$4,"",1))</f>
        <v/>
      </c>
      <c r="AA1516" s="9" t="str">
        <f>IF(Search!$R$5="","",IF($BA1516&gt;Search!$R$5,"",1))</f>
        <v/>
      </c>
      <c r="AB1516" s="9" t="str">
        <f>IF(Search!$R$6="","",IF($BB1516&lt;Search!$R$6,"",1))</f>
        <v/>
      </c>
      <c r="AC1516" s="9" t="str">
        <f>IF(Search!$R$7="","",IF($BB1516&lt;Search!$R$7,"",1))</f>
        <v/>
      </c>
      <c r="AD1516" s="45">
        <f>IF(COUNTIF($A1516:$AC1516,"n")&gt;0,"",IF(SUM($A1516:$AC1516)=COUNTA(Search!$C$4:$C$8,Search!$F$4:$F$8,Search!$I$4:$I$6,Search!$I$8,Search!$L$4:$L$8,Search!$O$4:$O$8,Search!$R$4:$R$7,Search!$U$4:$U$7)-COUNTIF(Search!$C$4:$U$7,"n"),1+LARGE($AD$1:AD1515,1),""))</f>
        <v>71</v>
      </c>
      <c r="AE1516" s="45">
        <f t="shared" si="72"/>
        <v>1263</v>
      </c>
      <c r="AF1516" s="45">
        <f>IF(AD1516="","",COUNTIF($AE$1:$AE1515,$AE1516)+RANK($AE1516,$AE$2:$AE$10540,1))</f>
        <v>222</v>
      </c>
      <c r="AG1516" s="45">
        <f t="shared" si="73"/>
        <v>0</v>
      </c>
      <c r="AH1516" s="45">
        <f>IF($AD1516="","",COUNTIF($AG$1:$AG1515,$AG1516)+RANK($AG1516,$AG$1:$AG$10539,0))</f>
        <v>233</v>
      </c>
      <c r="AI1516" s="10" t="str">
        <f t="shared" si="74"/>
        <v>2009-10 Upper Deck Victory Black #334 Jonas Gustavsson TOR RCP   /   $</v>
      </c>
      <c r="AJ1516" s="11">
        <v>2009</v>
      </c>
      <c r="AK1516" s="17">
        <v>10</v>
      </c>
      <c r="AL1516" s="12" t="s">
        <v>851</v>
      </c>
      <c r="AM1516" s="10">
        <v>334</v>
      </c>
      <c r="AN1516" s="12" t="s">
        <v>856</v>
      </c>
      <c r="AO1516" s="14" t="s">
        <v>1904</v>
      </c>
      <c r="AP1516" s="9" t="s">
        <v>1902</v>
      </c>
      <c r="AQ1516" s="9"/>
      <c r="AR1516" s="14"/>
      <c r="AS1516" s="9" t="s">
        <v>1944</v>
      </c>
      <c r="AT1516" s="9"/>
      <c r="AU1516" s="9"/>
      <c r="AV1516" s="13"/>
      <c r="AW1516" s="13"/>
      <c r="AX1516" s="9"/>
      <c r="AY1516" s="9"/>
      <c r="AZ1516" s="9"/>
      <c r="BA1516" s="33"/>
      <c r="BB1516" s="33"/>
      <c r="BC1516" s="36"/>
      <c r="BD1516" s="12" t="s">
        <v>1771</v>
      </c>
    </row>
    <row r="1517" spans="1:56" s="12" customFormat="1" x14ac:dyDescent="0.2">
      <c r="A1517" s="9" t="str">
        <f>IF(Search!$C$5="","",IF(COUNTA(Inventory!$AP1517)=1,1,""))</f>
        <v/>
      </c>
      <c r="B1517" s="9" t="str">
        <f>IF(Search!$C$4="","",IF(ISNUMBER(SEARCH(Search!$C$4,$AR1517))=TRUE,1,""))</f>
        <v/>
      </c>
      <c r="C1517" s="9" t="str">
        <f>IF(Search!$C$6="x",IF(COUNTA($AQ1517)=1,1,"N"),IF(COUNTA($AQ1517)=1,"N",""))</f>
        <v/>
      </c>
      <c r="D1517" s="9" t="str">
        <f>IF(Search!$O$8="","",IF(ISNUMBER(SEARCH(Search!$O$8,$BD1517))=TRUE,1,""))</f>
        <v/>
      </c>
      <c r="E1517" s="9" t="str">
        <f>IF(Search!$C$7="","",IF(ISNUMBER(SEARCH(Search!$C$7,$AN1517))=TRUE,1,""))</f>
        <v/>
      </c>
      <c r="F1517" s="9" t="str">
        <f>IF(Search!$C$8="","",IF(ISNUMBER(SEARCH(Search!$C$8,$AO1517))=TRUE,1,""))</f>
        <v/>
      </c>
      <c r="G1517" s="9" t="str">
        <f>IF(Search!$F$4="","",IF(Inventory!$AJ1517&lt;Search!$F$4,"",1))</f>
        <v/>
      </c>
      <c r="H1517" s="9" t="str">
        <f>IF(Search!$F$5="","",IF(Inventory!$AJ1517&gt;Search!$F$5,"",1))</f>
        <v/>
      </c>
      <c r="I1517" s="9" t="str">
        <f>IF(Search!$F$7="","",IF(Search!$F$8="",IF(ISNUMBER(SEARCH(Search!$F$7,$AL1517))=TRUE,1,""),""))</f>
        <v/>
      </c>
      <c r="J1517" s="9" t="str">
        <f>IF($AL1517=Search!$F$8,1,"")</f>
        <v/>
      </c>
      <c r="K1517" s="9" t="str">
        <f>IF(Search!$I$4="","",IF(COUNTA($AS1517)=1,IF(Search!$I$4="N","N",1),""))</f>
        <v/>
      </c>
      <c r="L1517" s="9" t="str">
        <f>IF(Search!$I$5="","",IF($AS1517="RC",1,""))</f>
        <v/>
      </c>
      <c r="M1517" s="9" t="str">
        <f>IF(Search!$I$6="","",IF($AS1517="RCP",1,""))</f>
        <v/>
      </c>
      <c r="N1517" s="9" t="str">
        <f>IF(Search!$I$8="","",IF(COUNTA($AT1517)=1,IF(Search!$I$8="N","N",1),""))</f>
        <v/>
      </c>
      <c r="O1517" s="9" t="str">
        <f>IF(Search!$L$4="","",IF(COUNTA($AU1517)=1,IF(Search!$L$4="N","N",1),""))</f>
        <v/>
      </c>
      <c r="P1517" s="9" t="str">
        <f>IF(Search!$L$5="","",IF(ISNUMBER(SEARCH("Jersey",$AU1517))=TRUE,IF(Search!$L$5="N","N",1),""))</f>
        <v/>
      </c>
      <c r="Q1517" s="9" t="str">
        <f>IF(Search!$L$6="","",IF(ISNUMBER(SEARCH("Patch",$AU1517))=TRUE,IF(Search!$L$6="N","N",1),""))</f>
        <v/>
      </c>
      <c r="R1517" s="9" t="str">
        <f>IF(Search!$L$7="","",IF(ISNUMBER(SEARCH("Shield",$AU1517))=TRUE,IF(Search!$L$7="N","N",1),""))</f>
        <v/>
      </c>
      <c r="S1517" s="9" t="str">
        <f>IF(Search!$L$8="","",IF(ISNUMBER(SEARCH("Stick",$AU1517))=TRUE,IF(Search!$L$8="N","N",1),""))</f>
        <v/>
      </c>
      <c r="T1517" s="9" t="str">
        <f>IF(Search!$O$4="","",IF(COUNTA($AW1517)=1,IF(Search!$O$4="N","N",1),""))</f>
        <v/>
      </c>
      <c r="U1517" s="9" t="str">
        <f>IF(Search!$O$5="","",IF($AW1517="","",IF($AW1517&lt;Search!$O$5,"",1)))</f>
        <v/>
      </c>
      <c r="V1517" s="9" t="str">
        <f>IF(Search!$O$6="","",IF($AW1517="","",IF($AW1517&gt;Search!$O$6,"",1)))</f>
        <v/>
      </c>
      <c r="W1517" s="9" t="str">
        <f>IF(Search!$U$4="","",IF($AX1517="","",1))</f>
        <v/>
      </c>
      <c r="X1517" s="9" t="str">
        <f>IF(Search!$U$5="","",IF(ISNUMBER(SEARCH(Search!$U$5,$AX1517))=TRUE,IF(Search!$U$5="N","N",1),""))</f>
        <v/>
      </c>
      <c r="Y1517" s="9" t="str">
        <f>IF(Search!$U$6="","",IF($AY1517&lt;Search!$U$6,"",1))</f>
        <v/>
      </c>
      <c r="Z1517" s="9" t="str">
        <f>IF(Search!$R$4="","",IF(Inventory!$BA1517&lt;Search!$R$4,"",1))</f>
        <v/>
      </c>
      <c r="AA1517" s="9" t="str">
        <f>IF(Search!$R$5="","",IF($BA1517&gt;Search!$R$5,"",1))</f>
        <v/>
      </c>
      <c r="AB1517" s="9" t="str">
        <f>IF(Search!$R$6="","",IF($BB1517&lt;Search!$R$6,"",1))</f>
        <v/>
      </c>
      <c r="AC1517" s="9" t="str">
        <f>IF(Search!$R$7="","",IF($BB1517&lt;Search!$R$7,"",1))</f>
        <v/>
      </c>
      <c r="AD1517" s="45" t="str">
        <f>IF(COUNTIF($A1517:$AC1517,"n")&gt;0,"",IF(SUM($A1517:$AC1517)=COUNTA(Search!$C$4:$C$8,Search!$F$4:$F$8,Search!$I$4:$I$6,Search!$I$8,Search!$L$4:$L$8,Search!$O$4:$O$8,Search!$R$4:$R$7,Search!$U$4:$U$7)-COUNTIF(Search!$C$4:$U$7,"n"),1+LARGE($AD$1:AD1516,1),""))</f>
        <v/>
      </c>
      <c r="AE1517" s="45" t="str">
        <f t="shared" si="72"/>
        <v/>
      </c>
      <c r="AF1517" s="45" t="str">
        <f>IF(AD1517="","",COUNTIF($AE$1:$AE1516,$AE1517)+RANK($AE1517,$AE$2:$AE$10540,1))</f>
        <v/>
      </c>
      <c r="AG1517" s="45" t="str">
        <f t="shared" si="73"/>
        <v/>
      </c>
      <c r="AH1517" s="45" t="str">
        <f>IF($AD1517="","",COUNTIF($AG$1:$AG1516,$AG1517)+RANK($AG1517,$AG$1:$AG$10539,0))</f>
        <v/>
      </c>
      <c r="AI1517" s="10" t="str">
        <f t="shared" si="74"/>
        <v>2009-10 Upper Deck Victory Black #335 Tyler Bozak TOR RCP   /   $</v>
      </c>
      <c r="AJ1517" s="11">
        <v>2009</v>
      </c>
      <c r="AK1517" s="17">
        <v>10</v>
      </c>
      <c r="AL1517" s="12" t="s">
        <v>851</v>
      </c>
      <c r="AM1517" s="10">
        <v>335</v>
      </c>
      <c r="AN1517" s="12" t="s">
        <v>716</v>
      </c>
      <c r="AO1517" s="9" t="s">
        <v>1904</v>
      </c>
      <c r="AP1517" s="9"/>
      <c r="AQ1517" s="9"/>
      <c r="AR1517" s="14" t="s">
        <v>2477</v>
      </c>
      <c r="AS1517" s="9" t="s">
        <v>1944</v>
      </c>
      <c r="AT1517" s="9"/>
      <c r="AU1517" s="9"/>
      <c r="AV1517" s="13"/>
      <c r="AW1517" s="13"/>
      <c r="AX1517" s="9"/>
      <c r="AY1517" s="9"/>
      <c r="AZ1517" s="9"/>
      <c r="BA1517" s="33"/>
      <c r="BB1517" s="33"/>
      <c r="BC1517" s="36"/>
      <c r="BD1517" s="12" t="s">
        <v>1771</v>
      </c>
    </row>
    <row r="1518" spans="1:56" s="12" customFormat="1" x14ac:dyDescent="0.2">
      <c r="A1518" s="9">
        <f>IF(Search!$C$5="","",IF(COUNTA(Inventory!$AP1518)=1,1,""))</f>
        <v>1</v>
      </c>
      <c r="B1518" s="9" t="str">
        <f>IF(Search!$C$4="","",IF(ISNUMBER(SEARCH(Search!$C$4,$AR1518))=TRUE,1,""))</f>
        <v/>
      </c>
      <c r="C1518" s="9" t="str">
        <f>IF(Search!$C$6="x",IF(COUNTA($AQ1518)=1,1,"N"),IF(COUNTA($AQ1518)=1,"N",""))</f>
        <v/>
      </c>
      <c r="D1518" s="9" t="str">
        <f>IF(Search!$O$8="","",IF(ISNUMBER(SEARCH(Search!$O$8,$BD1518))=TRUE,1,""))</f>
        <v/>
      </c>
      <c r="E1518" s="9" t="str">
        <f>IF(Search!$C$7="","",IF(ISNUMBER(SEARCH(Search!$C$7,$AN1518))=TRUE,1,""))</f>
        <v/>
      </c>
      <c r="F1518" s="9" t="str">
        <f>IF(Search!$C$8="","",IF(ISNUMBER(SEARCH(Search!$C$8,$AO1518))=TRUE,1,""))</f>
        <v/>
      </c>
      <c r="G1518" s="9" t="str">
        <f>IF(Search!$F$4="","",IF(Inventory!$AJ1518&lt;Search!$F$4,"",1))</f>
        <v/>
      </c>
      <c r="H1518" s="9" t="str">
        <f>IF(Search!$F$5="","",IF(Inventory!$AJ1518&gt;Search!$F$5,"",1))</f>
        <v/>
      </c>
      <c r="I1518" s="9" t="str">
        <f>IF(Search!$F$7="","",IF(Search!$F$8="",IF(ISNUMBER(SEARCH(Search!$F$7,$AL1518))=TRUE,1,""),""))</f>
        <v/>
      </c>
      <c r="J1518" s="9" t="str">
        <f>IF($AL1518=Search!$F$8,1,"")</f>
        <v/>
      </c>
      <c r="K1518" s="9" t="str">
        <f>IF(Search!$I$4="","",IF(COUNTA($AS1518)=1,IF(Search!$I$4="N","N",1),""))</f>
        <v/>
      </c>
      <c r="L1518" s="9" t="str">
        <f>IF(Search!$I$5="","",IF($AS1518="RC",1,""))</f>
        <v/>
      </c>
      <c r="M1518" s="9" t="str">
        <f>IF(Search!$I$6="","",IF($AS1518="RCP",1,""))</f>
        <v/>
      </c>
      <c r="N1518" s="9" t="str">
        <f>IF(Search!$I$8="","",IF(COUNTA($AT1518)=1,IF(Search!$I$8="N","N",1),""))</f>
        <v/>
      </c>
      <c r="O1518" s="9" t="str">
        <f>IF(Search!$L$4="","",IF(COUNTA($AU1518)=1,IF(Search!$L$4="N","N",1),""))</f>
        <v/>
      </c>
      <c r="P1518" s="9" t="str">
        <f>IF(Search!$L$5="","",IF(ISNUMBER(SEARCH("Jersey",$AU1518))=TRUE,IF(Search!$L$5="N","N",1),""))</f>
        <v/>
      </c>
      <c r="Q1518" s="9" t="str">
        <f>IF(Search!$L$6="","",IF(ISNUMBER(SEARCH("Patch",$AU1518))=TRUE,IF(Search!$L$6="N","N",1),""))</f>
        <v/>
      </c>
      <c r="R1518" s="9" t="str">
        <f>IF(Search!$L$7="","",IF(ISNUMBER(SEARCH("Shield",$AU1518))=TRUE,IF(Search!$L$7="N","N",1),""))</f>
        <v/>
      </c>
      <c r="S1518" s="9" t="str">
        <f>IF(Search!$L$8="","",IF(ISNUMBER(SEARCH("Stick",$AU1518))=TRUE,IF(Search!$L$8="N","N",1),""))</f>
        <v/>
      </c>
      <c r="T1518" s="9" t="str">
        <f>IF(Search!$O$4="","",IF(COUNTA($AW1518)=1,IF(Search!$O$4="N","N",1),""))</f>
        <v/>
      </c>
      <c r="U1518" s="9" t="str">
        <f>IF(Search!$O$5="","",IF($AW1518="","",IF($AW1518&lt;Search!$O$5,"",1)))</f>
        <v/>
      </c>
      <c r="V1518" s="9" t="str">
        <f>IF(Search!$O$6="","",IF($AW1518="","",IF($AW1518&gt;Search!$O$6,"",1)))</f>
        <v/>
      </c>
      <c r="W1518" s="9" t="str">
        <f>IF(Search!$U$4="","",IF($AX1518="","",1))</f>
        <v/>
      </c>
      <c r="X1518" s="9" t="str">
        <f>IF(Search!$U$5="","",IF(ISNUMBER(SEARCH(Search!$U$5,$AX1518))=TRUE,IF(Search!$U$5="N","N",1),""))</f>
        <v/>
      </c>
      <c r="Y1518" s="9" t="str">
        <f>IF(Search!$U$6="","",IF($AY1518&lt;Search!$U$6,"",1))</f>
        <v/>
      </c>
      <c r="Z1518" s="9" t="str">
        <f>IF(Search!$R$4="","",IF(Inventory!$BA1518&lt;Search!$R$4,"",1))</f>
        <v/>
      </c>
      <c r="AA1518" s="9" t="str">
        <f>IF(Search!$R$5="","",IF($BA1518&gt;Search!$R$5,"",1))</f>
        <v/>
      </c>
      <c r="AB1518" s="9" t="str">
        <f>IF(Search!$R$6="","",IF($BB1518&lt;Search!$R$6,"",1))</f>
        <v/>
      </c>
      <c r="AC1518" s="9" t="str">
        <f>IF(Search!$R$7="","",IF($BB1518&lt;Search!$R$7,"",1))</f>
        <v/>
      </c>
      <c r="AD1518" s="45">
        <f>IF(COUNTIF($A1518:$AC1518,"n")&gt;0,"",IF(SUM($A1518:$AC1518)=COUNTA(Search!$C$4:$C$8,Search!$F$4:$F$8,Search!$I$4:$I$6,Search!$I$8,Search!$L$4:$L$8,Search!$O$4:$O$8,Search!$R$4:$R$7,Search!$U$4:$U$7)-COUNTIF(Search!$C$4:$U$7,"n"),1+LARGE($AD$1:AD1517,1),""))</f>
        <v>72</v>
      </c>
      <c r="AE1518" s="45">
        <f t="shared" si="72"/>
        <v>1051</v>
      </c>
      <c r="AF1518" s="45">
        <f>IF(AD1518="","",COUNTIF($AE$1:$AE1517,$AE1518)+RANK($AE1518,$AE$2:$AE$10540,1))</f>
        <v>179</v>
      </c>
      <c r="AG1518" s="45">
        <f t="shared" si="73"/>
        <v>0</v>
      </c>
      <c r="AH1518" s="45">
        <f>IF($AD1518="","",COUNTIF($AG$1:$AG1517,$AG1518)+RANK($AG1518,$AG$1:$AG$10539,0))</f>
        <v>234</v>
      </c>
      <c r="AI1518" s="10" t="str">
        <f t="shared" si="74"/>
        <v>2009-10 Upper Deck Victory Black #336 James Reimer TOR RCP   /   $</v>
      </c>
      <c r="AJ1518" s="11">
        <v>2009</v>
      </c>
      <c r="AK1518" s="17">
        <v>10</v>
      </c>
      <c r="AL1518" s="12" t="s">
        <v>851</v>
      </c>
      <c r="AM1518" s="10">
        <v>336</v>
      </c>
      <c r="AN1518" s="12" t="s">
        <v>715</v>
      </c>
      <c r="AO1518" s="9" t="s">
        <v>1904</v>
      </c>
      <c r="AP1518" s="9" t="s">
        <v>1902</v>
      </c>
      <c r="AQ1518" s="9"/>
      <c r="AR1518" s="14"/>
      <c r="AS1518" s="9" t="s">
        <v>1944</v>
      </c>
      <c r="AT1518" s="9"/>
      <c r="AU1518" s="9"/>
      <c r="AV1518" s="13"/>
      <c r="AW1518" s="13"/>
      <c r="AX1518" s="9"/>
      <c r="AY1518" s="9"/>
      <c r="AZ1518" s="9"/>
      <c r="BA1518" s="33"/>
      <c r="BB1518" s="33"/>
      <c r="BC1518" s="36"/>
      <c r="BD1518" s="12" t="s">
        <v>1771</v>
      </c>
    </row>
    <row r="1519" spans="1:56" s="12" customFormat="1" x14ac:dyDescent="0.2">
      <c r="A1519" s="9">
        <f>IF(Search!$C$5="","",IF(COUNTA(Inventory!$AP1519)=1,1,""))</f>
        <v>1</v>
      </c>
      <c r="B1519" s="9" t="str">
        <f>IF(Search!$C$4="","",IF(ISNUMBER(SEARCH(Search!$C$4,$AR1519))=TRUE,1,""))</f>
        <v/>
      </c>
      <c r="C1519" s="9" t="str">
        <f>IF(Search!$C$6="x",IF(COUNTA($AQ1519)=1,1,"N"),IF(COUNTA($AQ1519)=1,"N",""))</f>
        <v/>
      </c>
      <c r="D1519" s="9" t="str">
        <f>IF(Search!$O$8="","",IF(ISNUMBER(SEARCH(Search!$O$8,$BD1519))=TRUE,1,""))</f>
        <v/>
      </c>
      <c r="E1519" s="9" t="str">
        <f>IF(Search!$C$7="","",IF(ISNUMBER(SEARCH(Search!$C$7,$AN1519))=TRUE,1,""))</f>
        <v/>
      </c>
      <c r="F1519" s="9" t="str">
        <f>IF(Search!$C$8="","",IF(ISNUMBER(SEARCH(Search!$C$8,$AO1519))=TRUE,1,""))</f>
        <v/>
      </c>
      <c r="G1519" s="9" t="str">
        <f>IF(Search!$F$4="","",IF(Inventory!$AJ1519&lt;Search!$F$4,"",1))</f>
        <v/>
      </c>
      <c r="H1519" s="9" t="str">
        <f>IF(Search!$F$5="","",IF(Inventory!$AJ1519&gt;Search!$F$5,"",1))</f>
        <v/>
      </c>
      <c r="I1519" s="9" t="str">
        <f>IF(Search!$F$7="","",IF(Search!$F$8="",IF(ISNUMBER(SEARCH(Search!$F$7,$AL1519))=TRUE,1,""),""))</f>
        <v/>
      </c>
      <c r="J1519" s="9" t="str">
        <f>IF($AL1519=Search!$F$8,1,"")</f>
        <v/>
      </c>
      <c r="K1519" s="9" t="str">
        <f>IF(Search!$I$4="","",IF(COUNTA($AS1519)=1,IF(Search!$I$4="N","N",1),""))</f>
        <v/>
      </c>
      <c r="L1519" s="9" t="str">
        <f>IF(Search!$I$5="","",IF($AS1519="RC",1,""))</f>
        <v/>
      </c>
      <c r="M1519" s="9" t="str">
        <f>IF(Search!$I$6="","",IF($AS1519="RCP",1,""))</f>
        <v/>
      </c>
      <c r="N1519" s="9" t="str">
        <f>IF(Search!$I$8="","",IF(COUNTA($AT1519)=1,IF(Search!$I$8="N","N",1),""))</f>
        <v/>
      </c>
      <c r="O1519" s="9" t="str">
        <f>IF(Search!$L$4="","",IF(COUNTA($AU1519)=1,IF(Search!$L$4="N","N",1),""))</f>
        <v/>
      </c>
      <c r="P1519" s="9" t="str">
        <f>IF(Search!$L$5="","",IF(ISNUMBER(SEARCH("Jersey",$AU1519))=TRUE,IF(Search!$L$5="N","N",1),""))</f>
        <v/>
      </c>
      <c r="Q1519" s="9" t="str">
        <f>IF(Search!$L$6="","",IF(ISNUMBER(SEARCH("Patch",$AU1519))=TRUE,IF(Search!$L$6="N","N",1),""))</f>
        <v/>
      </c>
      <c r="R1519" s="9" t="str">
        <f>IF(Search!$L$7="","",IF(ISNUMBER(SEARCH("Shield",$AU1519))=TRUE,IF(Search!$L$7="N","N",1),""))</f>
        <v/>
      </c>
      <c r="S1519" s="9" t="str">
        <f>IF(Search!$L$8="","",IF(ISNUMBER(SEARCH("Stick",$AU1519))=TRUE,IF(Search!$L$8="N","N",1),""))</f>
        <v/>
      </c>
      <c r="T1519" s="9" t="str">
        <f>IF(Search!$O$4="","",IF(COUNTA($AW1519)=1,IF(Search!$O$4="N","N",1),""))</f>
        <v/>
      </c>
      <c r="U1519" s="9" t="str">
        <f>IF(Search!$O$5="","",IF($AW1519="","",IF($AW1519&lt;Search!$O$5,"",1)))</f>
        <v/>
      </c>
      <c r="V1519" s="9" t="str">
        <f>IF(Search!$O$6="","",IF($AW1519="","",IF($AW1519&gt;Search!$O$6,"",1)))</f>
        <v/>
      </c>
      <c r="W1519" s="9" t="str">
        <f>IF(Search!$U$4="","",IF($AX1519="","",1))</f>
        <v/>
      </c>
      <c r="X1519" s="9" t="str">
        <f>IF(Search!$U$5="","",IF(ISNUMBER(SEARCH(Search!$U$5,$AX1519))=TRUE,IF(Search!$U$5="N","N",1),""))</f>
        <v/>
      </c>
      <c r="Y1519" s="9" t="str">
        <f>IF(Search!$U$6="","",IF($AY1519&lt;Search!$U$6,"",1))</f>
        <v/>
      </c>
      <c r="Z1519" s="9" t="str">
        <f>IF(Search!$R$4="","",IF(Inventory!$BA1519&lt;Search!$R$4,"",1))</f>
        <v/>
      </c>
      <c r="AA1519" s="9" t="str">
        <f>IF(Search!$R$5="","",IF($BA1519&gt;Search!$R$5,"",1))</f>
        <v/>
      </c>
      <c r="AB1519" s="9" t="str">
        <f>IF(Search!$R$6="","",IF($BB1519&lt;Search!$R$6,"",1))</f>
        <v/>
      </c>
      <c r="AC1519" s="9" t="str">
        <f>IF(Search!$R$7="","",IF($BB1519&lt;Search!$R$7,"",1))</f>
        <v/>
      </c>
      <c r="AD1519" s="45">
        <f>IF(COUNTIF($A1519:$AC1519,"n")&gt;0,"",IF(SUM($A1519:$AC1519)=COUNTA(Search!$C$4:$C$8,Search!$F$4:$F$8,Search!$I$4:$I$6,Search!$I$8,Search!$L$4:$L$8,Search!$O$4:$O$8,Search!$R$4:$R$7,Search!$U$4:$U$7)-COUNTIF(Search!$C$4:$U$7,"n"),1+LARGE($AD$1:AD1518,1),""))</f>
        <v>73</v>
      </c>
      <c r="AE1519" s="45">
        <f t="shared" si="72"/>
        <v>1263</v>
      </c>
      <c r="AF1519" s="45">
        <f>IF(AD1519="","",COUNTIF($AE$1:$AE1518,$AE1519)+RANK($AE1519,$AE$2:$AE$10540,1))</f>
        <v>223</v>
      </c>
      <c r="AG1519" s="45">
        <f t="shared" si="73"/>
        <v>0</v>
      </c>
      <c r="AH1519" s="45">
        <f>IF($AD1519="","",COUNTIF($AG$1:$AG1518,$AG1519)+RANK($AG1519,$AG$1:$AG$10539,0))</f>
        <v>235</v>
      </c>
      <c r="AI1519" s="10" t="str">
        <f t="shared" si="74"/>
        <v>2009-10 Upper Deck Victory Gold #334 Jonas Gustavsson TOR RCP   /   $</v>
      </c>
      <c r="AJ1519" s="11">
        <v>2009</v>
      </c>
      <c r="AK1519" s="17">
        <v>10</v>
      </c>
      <c r="AL1519" s="12" t="s">
        <v>1053</v>
      </c>
      <c r="AM1519" s="10">
        <v>334</v>
      </c>
      <c r="AN1519" s="12" t="s">
        <v>856</v>
      </c>
      <c r="AO1519" s="14" t="s">
        <v>1904</v>
      </c>
      <c r="AP1519" s="9" t="s">
        <v>1902</v>
      </c>
      <c r="AQ1519" s="9"/>
      <c r="AR1519" s="14"/>
      <c r="AS1519" s="9" t="s">
        <v>1944</v>
      </c>
      <c r="AT1519" s="9"/>
      <c r="AU1519" s="9"/>
      <c r="AV1519" s="13"/>
      <c r="AW1519" s="13"/>
      <c r="AX1519" s="9"/>
      <c r="AY1519" s="9"/>
      <c r="AZ1519" s="9"/>
      <c r="BA1519" s="33"/>
      <c r="BB1519" s="33"/>
      <c r="BC1519" s="36"/>
      <c r="BD1519" s="12" t="s">
        <v>1771</v>
      </c>
    </row>
    <row r="1520" spans="1:56" s="12" customFormat="1" x14ac:dyDescent="0.2">
      <c r="A1520" s="9" t="str">
        <f>IF(Search!$C$5="","",IF(COUNTA(Inventory!$AP1520)=1,1,""))</f>
        <v/>
      </c>
      <c r="B1520" s="9" t="str">
        <f>IF(Search!$C$4="","",IF(ISNUMBER(SEARCH(Search!$C$4,$AR1520))=TRUE,1,""))</f>
        <v/>
      </c>
      <c r="C1520" s="9" t="str">
        <f>IF(Search!$C$6="x",IF(COUNTA($AQ1520)=1,1,"N"),IF(COUNTA($AQ1520)=1,"N",""))</f>
        <v/>
      </c>
      <c r="D1520" s="9" t="str">
        <f>IF(Search!$O$8="","",IF(ISNUMBER(SEARCH(Search!$O$8,$BD1520))=TRUE,1,""))</f>
        <v/>
      </c>
      <c r="E1520" s="9" t="str">
        <f>IF(Search!$C$7="","",IF(ISNUMBER(SEARCH(Search!$C$7,$AN1520))=TRUE,1,""))</f>
        <v/>
      </c>
      <c r="F1520" s="9" t="str">
        <f>IF(Search!$C$8="","",IF(ISNUMBER(SEARCH(Search!$C$8,$AO1520))=TRUE,1,""))</f>
        <v/>
      </c>
      <c r="G1520" s="9" t="str">
        <f>IF(Search!$F$4="","",IF(Inventory!$AJ1520&lt;Search!$F$4,"",1))</f>
        <v/>
      </c>
      <c r="H1520" s="9" t="str">
        <f>IF(Search!$F$5="","",IF(Inventory!$AJ1520&gt;Search!$F$5,"",1))</f>
        <v/>
      </c>
      <c r="I1520" s="9" t="str">
        <f>IF(Search!$F$7="","",IF(Search!$F$8="",IF(ISNUMBER(SEARCH(Search!$F$7,$AL1520))=TRUE,1,""),""))</f>
        <v/>
      </c>
      <c r="J1520" s="9" t="str">
        <f>IF($AL1520=Search!$F$8,1,"")</f>
        <v/>
      </c>
      <c r="K1520" s="9" t="str">
        <f>IF(Search!$I$4="","",IF(COUNTA($AS1520)=1,IF(Search!$I$4="N","N",1),""))</f>
        <v/>
      </c>
      <c r="L1520" s="9" t="str">
        <f>IF(Search!$I$5="","",IF($AS1520="RC",1,""))</f>
        <v/>
      </c>
      <c r="M1520" s="9" t="str">
        <f>IF(Search!$I$6="","",IF($AS1520="RCP",1,""))</f>
        <v/>
      </c>
      <c r="N1520" s="9" t="str">
        <f>IF(Search!$I$8="","",IF(COUNTA($AT1520)=1,IF(Search!$I$8="N","N",1),""))</f>
        <v/>
      </c>
      <c r="O1520" s="9" t="str">
        <f>IF(Search!$L$4="","",IF(COUNTA($AU1520)=1,IF(Search!$L$4="N","N",1),""))</f>
        <v/>
      </c>
      <c r="P1520" s="9" t="str">
        <f>IF(Search!$L$5="","",IF(ISNUMBER(SEARCH("Jersey",$AU1520))=TRUE,IF(Search!$L$5="N","N",1),""))</f>
        <v/>
      </c>
      <c r="Q1520" s="9" t="str">
        <f>IF(Search!$L$6="","",IF(ISNUMBER(SEARCH("Patch",$AU1520))=TRUE,IF(Search!$L$6="N","N",1),""))</f>
        <v/>
      </c>
      <c r="R1520" s="9" t="str">
        <f>IF(Search!$L$7="","",IF(ISNUMBER(SEARCH("Shield",$AU1520))=TRUE,IF(Search!$L$7="N","N",1),""))</f>
        <v/>
      </c>
      <c r="S1520" s="9" t="str">
        <f>IF(Search!$L$8="","",IF(ISNUMBER(SEARCH("Stick",$AU1520))=TRUE,IF(Search!$L$8="N","N",1),""))</f>
        <v/>
      </c>
      <c r="T1520" s="9" t="str">
        <f>IF(Search!$O$4="","",IF(COUNTA($AW1520)=1,IF(Search!$O$4="N","N",1),""))</f>
        <v/>
      </c>
      <c r="U1520" s="9" t="str">
        <f>IF(Search!$O$5="","",IF($AW1520="","",IF($AW1520&lt;Search!$O$5,"",1)))</f>
        <v/>
      </c>
      <c r="V1520" s="9" t="str">
        <f>IF(Search!$O$6="","",IF($AW1520="","",IF($AW1520&gt;Search!$O$6,"",1)))</f>
        <v/>
      </c>
      <c r="W1520" s="9" t="str">
        <f>IF(Search!$U$4="","",IF($AX1520="","",1))</f>
        <v/>
      </c>
      <c r="X1520" s="9" t="str">
        <f>IF(Search!$U$5="","",IF(ISNUMBER(SEARCH(Search!$U$5,$AX1520))=TRUE,IF(Search!$U$5="N","N",1),""))</f>
        <v/>
      </c>
      <c r="Y1520" s="9" t="str">
        <f>IF(Search!$U$6="","",IF($AY1520&lt;Search!$U$6,"",1))</f>
        <v/>
      </c>
      <c r="Z1520" s="9" t="str">
        <f>IF(Search!$R$4="","",IF(Inventory!$BA1520&lt;Search!$R$4,"",1))</f>
        <v/>
      </c>
      <c r="AA1520" s="9" t="str">
        <f>IF(Search!$R$5="","",IF($BA1520&gt;Search!$R$5,"",1))</f>
        <v/>
      </c>
      <c r="AB1520" s="9" t="str">
        <f>IF(Search!$R$6="","",IF($BB1520&lt;Search!$R$6,"",1))</f>
        <v/>
      </c>
      <c r="AC1520" s="9" t="str">
        <f>IF(Search!$R$7="","",IF($BB1520&lt;Search!$R$7,"",1))</f>
        <v/>
      </c>
      <c r="AD1520" s="45" t="str">
        <f>IF(COUNTIF($A1520:$AC1520,"n")&gt;0,"",IF(SUM($A1520:$AC1520)=COUNTA(Search!$C$4:$C$8,Search!$F$4:$F$8,Search!$I$4:$I$6,Search!$I$8,Search!$L$4:$L$8,Search!$O$4:$O$8,Search!$R$4:$R$7,Search!$U$4:$U$7)-COUNTIF(Search!$C$4:$U$7,"n"),1+LARGE($AD$1:AD1519,1),""))</f>
        <v/>
      </c>
      <c r="AE1520" s="45" t="str">
        <f t="shared" si="72"/>
        <v/>
      </c>
      <c r="AF1520" s="45" t="str">
        <f>IF(AD1520="","",COUNTIF($AE$1:$AE1519,$AE1520)+RANK($AE1520,$AE$2:$AE$10540,1))</f>
        <v/>
      </c>
      <c r="AG1520" s="45" t="str">
        <f t="shared" si="73"/>
        <v/>
      </c>
      <c r="AH1520" s="45" t="str">
        <f>IF($AD1520="","",COUNTIF($AG$1:$AG1519,$AG1520)+RANK($AG1520,$AG$1:$AG$10539,0))</f>
        <v/>
      </c>
      <c r="AI1520" s="10" t="str">
        <f t="shared" si="74"/>
        <v>2009-10 Upper Deck Victory Gold #335 Tyler Bozak TOR RCP   /   $</v>
      </c>
      <c r="AJ1520" s="11">
        <v>2009</v>
      </c>
      <c r="AK1520" s="17">
        <v>10</v>
      </c>
      <c r="AL1520" s="12" t="s">
        <v>1053</v>
      </c>
      <c r="AM1520" s="10">
        <v>335</v>
      </c>
      <c r="AN1520" s="12" t="s">
        <v>716</v>
      </c>
      <c r="AO1520" s="9" t="s">
        <v>1904</v>
      </c>
      <c r="AP1520" s="9"/>
      <c r="AQ1520" s="9"/>
      <c r="AR1520" s="14" t="s">
        <v>2477</v>
      </c>
      <c r="AS1520" s="9" t="s">
        <v>1944</v>
      </c>
      <c r="AT1520" s="9"/>
      <c r="AU1520" s="9"/>
      <c r="AV1520" s="13"/>
      <c r="AW1520" s="13"/>
      <c r="AX1520" s="9"/>
      <c r="AY1520" s="9"/>
      <c r="AZ1520" s="9"/>
      <c r="BA1520" s="33"/>
      <c r="BB1520" s="33"/>
      <c r="BC1520" s="36"/>
      <c r="BD1520" s="12" t="s">
        <v>1771</v>
      </c>
    </row>
    <row r="1521" spans="1:56" s="12" customFormat="1" x14ac:dyDescent="0.2">
      <c r="A1521" s="9">
        <f>IF(Search!$C$5="","",IF(COUNTA(Inventory!$AP1521)=1,1,""))</f>
        <v>1</v>
      </c>
      <c r="B1521" s="9" t="str">
        <f>IF(Search!$C$4="","",IF(ISNUMBER(SEARCH(Search!$C$4,$AR1521))=TRUE,1,""))</f>
        <v/>
      </c>
      <c r="C1521" s="9" t="str">
        <f>IF(Search!$C$6="x",IF(COUNTA($AQ1521)=1,1,"N"),IF(COUNTA($AQ1521)=1,"N",""))</f>
        <v/>
      </c>
      <c r="D1521" s="9" t="str">
        <f>IF(Search!$O$8="","",IF(ISNUMBER(SEARCH(Search!$O$8,$BD1521))=TRUE,1,""))</f>
        <v/>
      </c>
      <c r="E1521" s="9" t="str">
        <f>IF(Search!$C$7="","",IF(ISNUMBER(SEARCH(Search!$C$7,$AN1521))=TRUE,1,""))</f>
        <v/>
      </c>
      <c r="F1521" s="9" t="str">
        <f>IF(Search!$C$8="","",IF(ISNUMBER(SEARCH(Search!$C$8,$AO1521))=TRUE,1,""))</f>
        <v/>
      </c>
      <c r="G1521" s="9" t="str">
        <f>IF(Search!$F$4="","",IF(Inventory!$AJ1521&lt;Search!$F$4,"",1))</f>
        <v/>
      </c>
      <c r="H1521" s="9" t="str">
        <f>IF(Search!$F$5="","",IF(Inventory!$AJ1521&gt;Search!$F$5,"",1))</f>
        <v/>
      </c>
      <c r="I1521" s="9" t="str">
        <f>IF(Search!$F$7="","",IF(Search!$F$8="",IF(ISNUMBER(SEARCH(Search!$F$7,$AL1521))=TRUE,1,""),""))</f>
        <v/>
      </c>
      <c r="J1521" s="9" t="str">
        <f>IF($AL1521=Search!$F$8,1,"")</f>
        <v/>
      </c>
      <c r="K1521" s="9" t="str">
        <f>IF(Search!$I$4="","",IF(COUNTA($AS1521)=1,IF(Search!$I$4="N","N",1),""))</f>
        <v/>
      </c>
      <c r="L1521" s="9" t="str">
        <f>IF(Search!$I$5="","",IF($AS1521="RC",1,""))</f>
        <v/>
      </c>
      <c r="M1521" s="9" t="str">
        <f>IF(Search!$I$6="","",IF($AS1521="RCP",1,""))</f>
        <v/>
      </c>
      <c r="N1521" s="9" t="str">
        <f>IF(Search!$I$8="","",IF(COUNTA($AT1521)=1,IF(Search!$I$8="N","N",1),""))</f>
        <v/>
      </c>
      <c r="O1521" s="9" t="str">
        <f>IF(Search!$L$4="","",IF(COUNTA($AU1521)=1,IF(Search!$L$4="N","N",1),""))</f>
        <v/>
      </c>
      <c r="P1521" s="9" t="str">
        <f>IF(Search!$L$5="","",IF(ISNUMBER(SEARCH("Jersey",$AU1521))=TRUE,IF(Search!$L$5="N","N",1),""))</f>
        <v/>
      </c>
      <c r="Q1521" s="9" t="str">
        <f>IF(Search!$L$6="","",IF(ISNUMBER(SEARCH("Patch",$AU1521))=TRUE,IF(Search!$L$6="N","N",1),""))</f>
        <v/>
      </c>
      <c r="R1521" s="9" t="str">
        <f>IF(Search!$L$7="","",IF(ISNUMBER(SEARCH("Shield",$AU1521))=TRUE,IF(Search!$L$7="N","N",1),""))</f>
        <v/>
      </c>
      <c r="S1521" s="9" t="str">
        <f>IF(Search!$L$8="","",IF(ISNUMBER(SEARCH("Stick",$AU1521))=TRUE,IF(Search!$L$8="N","N",1),""))</f>
        <v/>
      </c>
      <c r="T1521" s="9" t="str">
        <f>IF(Search!$O$4="","",IF(COUNTA($AW1521)=1,IF(Search!$O$4="N","N",1),""))</f>
        <v/>
      </c>
      <c r="U1521" s="9" t="str">
        <f>IF(Search!$O$5="","",IF($AW1521="","",IF($AW1521&lt;Search!$O$5,"",1)))</f>
        <v/>
      </c>
      <c r="V1521" s="9" t="str">
        <f>IF(Search!$O$6="","",IF($AW1521="","",IF($AW1521&gt;Search!$O$6,"",1)))</f>
        <v/>
      </c>
      <c r="W1521" s="9" t="str">
        <f>IF(Search!$U$4="","",IF($AX1521="","",1))</f>
        <v/>
      </c>
      <c r="X1521" s="9" t="str">
        <f>IF(Search!$U$5="","",IF(ISNUMBER(SEARCH(Search!$U$5,$AX1521))=TRUE,IF(Search!$U$5="N","N",1),""))</f>
        <v/>
      </c>
      <c r="Y1521" s="9" t="str">
        <f>IF(Search!$U$6="","",IF($AY1521&lt;Search!$U$6,"",1))</f>
        <v/>
      </c>
      <c r="Z1521" s="9" t="str">
        <f>IF(Search!$R$4="","",IF(Inventory!$BA1521&lt;Search!$R$4,"",1))</f>
        <v/>
      </c>
      <c r="AA1521" s="9" t="str">
        <f>IF(Search!$R$5="","",IF($BA1521&gt;Search!$R$5,"",1))</f>
        <v/>
      </c>
      <c r="AB1521" s="9" t="str">
        <f>IF(Search!$R$6="","",IF($BB1521&lt;Search!$R$6,"",1))</f>
        <v/>
      </c>
      <c r="AC1521" s="9" t="str">
        <f>IF(Search!$R$7="","",IF($BB1521&lt;Search!$R$7,"",1))</f>
        <v/>
      </c>
      <c r="AD1521" s="45">
        <f>IF(COUNTIF($A1521:$AC1521,"n")&gt;0,"",IF(SUM($A1521:$AC1521)=COUNTA(Search!$C$4:$C$8,Search!$F$4:$F$8,Search!$I$4:$I$6,Search!$I$8,Search!$L$4:$L$8,Search!$O$4:$O$8,Search!$R$4:$R$7,Search!$U$4:$U$7)-COUNTIF(Search!$C$4:$U$7,"n"),1+LARGE($AD$1:AD1520,1),""))</f>
        <v>74</v>
      </c>
      <c r="AE1521" s="45">
        <f t="shared" si="72"/>
        <v>2633</v>
      </c>
      <c r="AF1521" s="45">
        <f>IF(AD1521="","",COUNTIF($AE$1:$AE1520,$AE1521)+RANK($AE1521,$AE$2:$AE$10540,1))</f>
        <v>469</v>
      </c>
      <c r="AG1521" s="45">
        <f t="shared" si="73"/>
        <v>0</v>
      </c>
      <c r="AH1521" s="45">
        <f>IF($AD1521="","",COUNTIF($AG$1:$AG1520,$AG1521)+RANK($AG1521,$AG$1:$AG$10539,0))</f>
        <v>236</v>
      </c>
      <c r="AI1521" s="10" t="str">
        <f t="shared" si="74"/>
        <v>2010-11 Adrenalyn XL #92 Tyler Bozak TOR    /   $</v>
      </c>
      <c r="AJ1521" s="11">
        <v>2010</v>
      </c>
      <c r="AK1521" s="17">
        <v>11</v>
      </c>
      <c r="AL1521" s="12" t="s">
        <v>1054</v>
      </c>
      <c r="AM1521" s="10">
        <v>92</v>
      </c>
      <c r="AN1521" s="12" t="s">
        <v>716</v>
      </c>
      <c r="AO1521" s="9" t="s">
        <v>1904</v>
      </c>
      <c r="AP1521" s="9" t="s">
        <v>1902</v>
      </c>
      <c r="AQ1521" s="9"/>
      <c r="AR1521" s="14"/>
      <c r="AS1521" s="9"/>
      <c r="AT1521" s="9"/>
      <c r="AU1521" s="9"/>
      <c r="AV1521" s="13"/>
      <c r="AW1521" s="13"/>
      <c r="AX1521" s="9"/>
      <c r="AY1521" s="9"/>
      <c r="AZ1521" s="9"/>
      <c r="BA1521" s="33"/>
      <c r="BB1521" s="33"/>
      <c r="BC1521" s="36"/>
      <c r="BD1521" s="12" t="s">
        <v>1771</v>
      </c>
    </row>
    <row r="1522" spans="1:56" s="12" customFormat="1" x14ac:dyDescent="0.2">
      <c r="A1522" s="9">
        <f>IF(Search!$C$5="","",IF(COUNTA(Inventory!$AP1522)=1,1,""))</f>
        <v>1</v>
      </c>
      <c r="B1522" s="9" t="str">
        <f>IF(Search!$C$4="","",IF(ISNUMBER(SEARCH(Search!$C$4,$AR1522))=TRUE,1,""))</f>
        <v/>
      </c>
      <c r="C1522" s="9" t="str">
        <f>IF(Search!$C$6="x",IF(COUNTA($AQ1522)=1,1,"N"),IF(COUNTA($AQ1522)=1,"N",""))</f>
        <v/>
      </c>
      <c r="D1522" s="9" t="str">
        <f>IF(Search!$O$8="","",IF(ISNUMBER(SEARCH(Search!$O$8,$BD1522))=TRUE,1,""))</f>
        <v/>
      </c>
      <c r="E1522" s="9" t="str">
        <f>IF(Search!$C$7="","",IF(ISNUMBER(SEARCH(Search!$C$7,$AN1522))=TRUE,1,""))</f>
        <v/>
      </c>
      <c r="F1522" s="9" t="str">
        <f>IF(Search!$C$8="","",IF(ISNUMBER(SEARCH(Search!$C$8,$AO1522))=TRUE,1,""))</f>
        <v/>
      </c>
      <c r="G1522" s="9" t="str">
        <f>IF(Search!$F$4="","",IF(Inventory!$AJ1522&lt;Search!$F$4,"",1))</f>
        <v/>
      </c>
      <c r="H1522" s="9" t="str">
        <f>IF(Search!$F$5="","",IF(Inventory!$AJ1522&gt;Search!$F$5,"",1))</f>
        <v/>
      </c>
      <c r="I1522" s="9" t="str">
        <f>IF(Search!$F$7="","",IF(Search!$F$8="",IF(ISNUMBER(SEARCH(Search!$F$7,$AL1522))=TRUE,1,""),""))</f>
        <v/>
      </c>
      <c r="J1522" s="9" t="str">
        <f>IF($AL1522=Search!$F$8,1,"")</f>
        <v/>
      </c>
      <c r="K1522" s="9" t="str">
        <f>IF(Search!$I$4="","",IF(COUNTA($AS1522)=1,IF(Search!$I$4="N","N",1),""))</f>
        <v/>
      </c>
      <c r="L1522" s="9" t="str">
        <f>IF(Search!$I$5="","",IF($AS1522="RC",1,""))</f>
        <v/>
      </c>
      <c r="M1522" s="9" t="str">
        <f>IF(Search!$I$6="","",IF($AS1522="RCP",1,""))</f>
        <v/>
      </c>
      <c r="N1522" s="9" t="str">
        <f>IF(Search!$I$8="","",IF(COUNTA($AT1522)=1,IF(Search!$I$8="N","N",1),""))</f>
        <v/>
      </c>
      <c r="O1522" s="9" t="str">
        <f>IF(Search!$L$4="","",IF(COUNTA($AU1522)=1,IF(Search!$L$4="N","N",1),""))</f>
        <v/>
      </c>
      <c r="P1522" s="9" t="str">
        <f>IF(Search!$L$5="","",IF(ISNUMBER(SEARCH("Jersey",$AU1522))=TRUE,IF(Search!$L$5="N","N",1),""))</f>
        <v/>
      </c>
      <c r="Q1522" s="9" t="str">
        <f>IF(Search!$L$6="","",IF(ISNUMBER(SEARCH("Patch",$AU1522))=TRUE,IF(Search!$L$6="N","N",1),""))</f>
        <v/>
      </c>
      <c r="R1522" s="9" t="str">
        <f>IF(Search!$L$7="","",IF(ISNUMBER(SEARCH("Shield",$AU1522))=TRUE,IF(Search!$L$7="N","N",1),""))</f>
        <v/>
      </c>
      <c r="S1522" s="9" t="str">
        <f>IF(Search!$L$8="","",IF(ISNUMBER(SEARCH("Stick",$AU1522))=TRUE,IF(Search!$L$8="N","N",1),""))</f>
        <v/>
      </c>
      <c r="T1522" s="9" t="str">
        <f>IF(Search!$O$4="","",IF(COUNTA($AW1522)=1,IF(Search!$O$4="N","N",1),""))</f>
        <v/>
      </c>
      <c r="U1522" s="9" t="str">
        <f>IF(Search!$O$5="","",IF($AW1522="","",IF($AW1522&lt;Search!$O$5,"",1)))</f>
        <v/>
      </c>
      <c r="V1522" s="9" t="str">
        <f>IF(Search!$O$6="","",IF($AW1522="","",IF($AW1522&gt;Search!$O$6,"",1)))</f>
        <v/>
      </c>
      <c r="W1522" s="9" t="str">
        <f>IF(Search!$U$4="","",IF($AX1522="","",1))</f>
        <v/>
      </c>
      <c r="X1522" s="9" t="str">
        <f>IF(Search!$U$5="","",IF(ISNUMBER(SEARCH(Search!$U$5,$AX1522))=TRUE,IF(Search!$U$5="N","N",1),""))</f>
        <v/>
      </c>
      <c r="Y1522" s="9" t="str">
        <f>IF(Search!$U$6="","",IF($AY1522&lt;Search!$U$6,"",1))</f>
        <v/>
      </c>
      <c r="Z1522" s="9" t="str">
        <f>IF(Search!$R$4="","",IF(Inventory!$BA1522&lt;Search!$R$4,"",1))</f>
        <v/>
      </c>
      <c r="AA1522" s="9" t="str">
        <f>IF(Search!$R$5="","",IF($BA1522&gt;Search!$R$5,"",1))</f>
        <v/>
      </c>
      <c r="AB1522" s="9" t="str">
        <f>IF(Search!$R$6="","",IF($BB1522&lt;Search!$R$6,"",1))</f>
        <v/>
      </c>
      <c r="AC1522" s="9" t="str">
        <f>IF(Search!$R$7="","",IF($BB1522&lt;Search!$R$7,"",1))</f>
        <v/>
      </c>
      <c r="AD1522" s="45">
        <f>IF(COUNTIF($A1522:$AC1522,"n")&gt;0,"",IF(SUM($A1522:$AC1522)=COUNTA(Search!$C$4:$C$8,Search!$F$4:$F$8,Search!$I$4:$I$6,Search!$I$8,Search!$L$4:$L$8,Search!$O$4:$O$8,Search!$R$4:$R$7,Search!$U$4:$U$7)-COUNTIF(Search!$C$4:$U$7,"n"),1+LARGE($AD$1:AD1521,1),""))</f>
        <v>75</v>
      </c>
      <c r="AE1522" s="45">
        <f t="shared" si="72"/>
        <v>1051</v>
      </c>
      <c r="AF1522" s="45">
        <f>IF(AD1522="","",COUNTIF($AE$1:$AE1521,$AE1522)+RANK($AE1522,$AE$2:$AE$10540,1))</f>
        <v>180</v>
      </c>
      <c r="AG1522" s="45">
        <f t="shared" si="73"/>
        <v>0</v>
      </c>
      <c r="AH1522" s="45">
        <f>IF($AD1522="","",COUNTIF($AG$1:$AG1521,$AG1522)+RANK($AG1522,$AG$1:$AG$10539,0))</f>
        <v>237</v>
      </c>
      <c r="AI1522" s="10" t="str">
        <f t="shared" si="74"/>
        <v>2010-11 All Goalies #82 James Reimer TOR    /   $</v>
      </c>
      <c r="AJ1522" s="11">
        <v>2010</v>
      </c>
      <c r="AK1522" s="17">
        <v>11</v>
      </c>
      <c r="AL1522" s="12" t="s">
        <v>1055</v>
      </c>
      <c r="AM1522" s="10">
        <v>82</v>
      </c>
      <c r="AN1522" s="12" t="s">
        <v>715</v>
      </c>
      <c r="AO1522" s="9" t="s">
        <v>1904</v>
      </c>
      <c r="AP1522" s="9" t="s">
        <v>1902</v>
      </c>
      <c r="AQ1522" s="9"/>
      <c r="AR1522" s="14"/>
      <c r="AS1522" s="9"/>
      <c r="AT1522" s="9"/>
      <c r="AU1522" s="9"/>
      <c r="AV1522" s="13"/>
      <c r="AW1522" s="13"/>
      <c r="AX1522" s="9"/>
      <c r="AY1522" s="9"/>
      <c r="AZ1522" s="9"/>
      <c r="BA1522" s="33"/>
      <c r="BB1522" s="33"/>
      <c r="BC1522" s="36"/>
      <c r="BD1522" s="12" t="s">
        <v>1771</v>
      </c>
    </row>
    <row r="1523" spans="1:56" s="12" customFormat="1" x14ac:dyDescent="0.2">
      <c r="A1523" s="9">
        <f>IF(Search!$C$5="","",IF(COUNTA(Inventory!$AP1523)=1,1,""))</f>
        <v>1</v>
      </c>
      <c r="B1523" s="9" t="str">
        <f>IF(Search!$C$4="","",IF(ISNUMBER(SEARCH(Search!$C$4,$AR1523))=TRUE,1,""))</f>
        <v/>
      </c>
      <c r="C1523" s="9" t="str">
        <f>IF(Search!$C$6="x",IF(COUNTA($AQ1523)=1,1,"N"),IF(COUNTA($AQ1523)=1,"N",""))</f>
        <v/>
      </c>
      <c r="D1523" s="9" t="str">
        <f>IF(Search!$O$8="","",IF(ISNUMBER(SEARCH(Search!$O$8,$BD1523))=TRUE,1,""))</f>
        <v/>
      </c>
      <c r="E1523" s="9" t="str">
        <f>IF(Search!$C$7="","",IF(ISNUMBER(SEARCH(Search!$C$7,$AN1523))=TRUE,1,""))</f>
        <v/>
      </c>
      <c r="F1523" s="9" t="str">
        <f>IF(Search!$C$8="","",IF(ISNUMBER(SEARCH(Search!$C$8,$AO1523))=TRUE,1,""))</f>
        <v/>
      </c>
      <c r="G1523" s="9" t="str">
        <f>IF(Search!$F$4="","",IF(Inventory!$AJ1523&lt;Search!$F$4,"",1))</f>
        <v/>
      </c>
      <c r="H1523" s="9" t="str">
        <f>IF(Search!$F$5="","",IF(Inventory!$AJ1523&gt;Search!$F$5,"",1))</f>
        <v/>
      </c>
      <c r="I1523" s="9" t="str">
        <f>IF(Search!$F$7="","",IF(Search!$F$8="",IF(ISNUMBER(SEARCH(Search!$F$7,$AL1523))=TRUE,1,""),""))</f>
        <v/>
      </c>
      <c r="J1523" s="9" t="str">
        <f>IF($AL1523=Search!$F$8,1,"")</f>
        <v/>
      </c>
      <c r="K1523" s="9" t="str">
        <f>IF(Search!$I$4="","",IF(COUNTA($AS1523)=1,IF(Search!$I$4="N","N",1),""))</f>
        <v/>
      </c>
      <c r="L1523" s="9" t="str">
        <f>IF(Search!$I$5="","",IF($AS1523="RC",1,""))</f>
        <v/>
      </c>
      <c r="M1523" s="9" t="str">
        <f>IF(Search!$I$6="","",IF($AS1523="RCP",1,""))</f>
        <v/>
      </c>
      <c r="N1523" s="9" t="str">
        <f>IF(Search!$I$8="","",IF(COUNTA($AT1523)=1,IF(Search!$I$8="N","N",1),""))</f>
        <v/>
      </c>
      <c r="O1523" s="9" t="str">
        <f>IF(Search!$L$4="","",IF(COUNTA($AU1523)=1,IF(Search!$L$4="N","N",1),""))</f>
        <v/>
      </c>
      <c r="P1523" s="9" t="str">
        <f>IF(Search!$L$5="","",IF(ISNUMBER(SEARCH("Jersey",$AU1523))=TRUE,IF(Search!$L$5="N","N",1),""))</f>
        <v/>
      </c>
      <c r="Q1523" s="9" t="str">
        <f>IF(Search!$L$6="","",IF(ISNUMBER(SEARCH("Patch",$AU1523))=TRUE,IF(Search!$L$6="N","N",1),""))</f>
        <v/>
      </c>
      <c r="R1523" s="9" t="str">
        <f>IF(Search!$L$7="","",IF(ISNUMBER(SEARCH("Shield",$AU1523))=TRUE,IF(Search!$L$7="N","N",1),""))</f>
        <v/>
      </c>
      <c r="S1523" s="9" t="str">
        <f>IF(Search!$L$8="","",IF(ISNUMBER(SEARCH("Stick",$AU1523))=TRUE,IF(Search!$L$8="N","N",1),""))</f>
        <v/>
      </c>
      <c r="T1523" s="9" t="str">
        <f>IF(Search!$O$4="","",IF(COUNTA($AW1523)=1,IF(Search!$O$4="N","N",1),""))</f>
        <v/>
      </c>
      <c r="U1523" s="9" t="str">
        <f>IF(Search!$O$5="","",IF($AW1523="","",IF($AW1523&lt;Search!$O$5,"",1)))</f>
        <v/>
      </c>
      <c r="V1523" s="9" t="str">
        <f>IF(Search!$O$6="","",IF($AW1523="","",IF($AW1523&gt;Search!$O$6,"",1)))</f>
        <v/>
      </c>
      <c r="W1523" s="9" t="str">
        <f>IF(Search!$U$4="","",IF($AX1523="","",1))</f>
        <v/>
      </c>
      <c r="X1523" s="9" t="str">
        <f>IF(Search!$U$5="","",IF(ISNUMBER(SEARCH(Search!$U$5,$AX1523))=TRUE,IF(Search!$U$5="N","N",1),""))</f>
        <v/>
      </c>
      <c r="Y1523" s="9" t="str">
        <f>IF(Search!$U$6="","",IF($AY1523&lt;Search!$U$6,"",1))</f>
        <v/>
      </c>
      <c r="Z1523" s="9" t="str">
        <f>IF(Search!$R$4="","",IF(Inventory!$BA1523&lt;Search!$R$4,"",1))</f>
        <v/>
      </c>
      <c r="AA1523" s="9" t="str">
        <f>IF(Search!$R$5="","",IF($BA1523&gt;Search!$R$5,"",1))</f>
        <v/>
      </c>
      <c r="AB1523" s="9" t="str">
        <f>IF(Search!$R$6="","",IF($BB1523&lt;Search!$R$6,"",1))</f>
        <v/>
      </c>
      <c r="AC1523" s="9" t="str">
        <f>IF(Search!$R$7="","",IF($BB1523&lt;Search!$R$7,"",1))</f>
        <v/>
      </c>
      <c r="AD1523" s="45">
        <f>IF(COUNTIF($A1523:$AC1523,"n")&gt;0,"",IF(SUM($A1523:$AC1523)=COUNTA(Search!$C$4:$C$8,Search!$F$4:$F$8,Search!$I$4:$I$6,Search!$I$8,Search!$L$4:$L$8,Search!$O$4:$O$8,Search!$R$4:$R$7,Search!$U$4:$U$7)-COUNTIF(Search!$C$4:$U$7,"n"),1+LARGE($AD$1:AD1522,1),""))</f>
        <v>76</v>
      </c>
      <c r="AE1523" s="45">
        <f t="shared" si="72"/>
        <v>855</v>
      </c>
      <c r="AF1523" s="45">
        <f>IF(AD1523="","",COUNTIF($AE$1:$AE1522,$AE1523)+RANK($AE1523,$AE$2:$AE$10540,1))</f>
        <v>141</v>
      </c>
      <c r="AG1523" s="45">
        <f t="shared" si="73"/>
        <v>0</v>
      </c>
      <c r="AH1523" s="45">
        <f>IF($AD1523="","",COUNTIF($AG$1:$AG1522,$AG1523)+RANK($AG1523,$AG$1:$AG$10539,0))</f>
        <v>238</v>
      </c>
      <c r="AI1523" s="10" t="str">
        <f t="shared" si="74"/>
        <v>2010-11 All Goalies #97 Felix Potvin     /   $</v>
      </c>
      <c r="AJ1523" s="11">
        <v>2010</v>
      </c>
      <c r="AK1523" s="17">
        <v>11</v>
      </c>
      <c r="AL1523" s="12" t="s">
        <v>1055</v>
      </c>
      <c r="AM1523" s="10">
        <v>97</v>
      </c>
      <c r="AN1523" s="15" t="s">
        <v>226</v>
      </c>
      <c r="AO1523" s="14"/>
      <c r="AP1523" s="9" t="s">
        <v>1902</v>
      </c>
      <c r="AQ1523" s="9"/>
      <c r="AR1523" s="14"/>
      <c r="AS1523" s="9"/>
      <c r="AT1523" s="9"/>
      <c r="AU1523" s="9"/>
      <c r="AV1523" s="13"/>
      <c r="AW1523" s="13"/>
      <c r="AX1523" s="9"/>
      <c r="AY1523" s="9"/>
      <c r="AZ1523" s="9"/>
      <c r="BA1523" s="33"/>
      <c r="BB1523" s="33"/>
      <c r="BC1523" s="36"/>
      <c r="BD1523" s="12" t="s">
        <v>1771</v>
      </c>
    </row>
    <row r="1524" spans="1:56" s="12" customFormat="1" x14ac:dyDescent="0.2">
      <c r="A1524" s="9">
        <f>IF(Search!$C$5="","",IF(COUNTA(Inventory!$AP1524)=1,1,""))</f>
        <v>1</v>
      </c>
      <c r="B1524" s="9" t="str">
        <f>IF(Search!$C$4="","",IF(ISNUMBER(SEARCH(Search!$C$4,$AR1524))=TRUE,1,""))</f>
        <v/>
      </c>
      <c r="C1524" s="9" t="str">
        <f>IF(Search!$C$6="x",IF(COUNTA($AQ1524)=1,1,"N"),IF(COUNTA($AQ1524)=1,"N",""))</f>
        <v/>
      </c>
      <c r="D1524" s="9" t="str">
        <f>IF(Search!$O$8="","",IF(ISNUMBER(SEARCH(Search!$O$8,$BD1524))=TRUE,1,""))</f>
        <v/>
      </c>
      <c r="E1524" s="9" t="str">
        <f>IF(Search!$C$7="","",IF(ISNUMBER(SEARCH(Search!$C$7,$AN1524))=TRUE,1,""))</f>
        <v/>
      </c>
      <c r="F1524" s="9" t="str">
        <f>IF(Search!$C$8="","",IF(ISNUMBER(SEARCH(Search!$C$8,$AO1524))=TRUE,1,""))</f>
        <v/>
      </c>
      <c r="G1524" s="9" t="str">
        <f>IF(Search!$F$4="","",IF(Inventory!$AJ1524&lt;Search!$F$4,"",1))</f>
        <v/>
      </c>
      <c r="H1524" s="9" t="str">
        <f>IF(Search!$F$5="","",IF(Inventory!$AJ1524&gt;Search!$F$5,"",1))</f>
        <v/>
      </c>
      <c r="I1524" s="9" t="str">
        <f>IF(Search!$F$7="","",IF(Search!$F$8="",IF(ISNUMBER(SEARCH(Search!$F$7,$AL1524))=TRUE,1,""),""))</f>
        <v/>
      </c>
      <c r="J1524" s="9" t="str">
        <f>IF($AL1524=Search!$F$8,1,"")</f>
        <v/>
      </c>
      <c r="K1524" s="9" t="str">
        <f>IF(Search!$I$4="","",IF(COUNTA($AS1524)=1,IF(Search!$I$4="N","N",1),""))</f>
        <v/>
      </c>
      <c r="L1524" s="9" t="str">
        <f>IF(Search!$I$5="","",IF($AS1524="RC",1,""))</f>
        <v/>
      </c>
      <c r="M1524" s="9" t="str">
        <f>IF(Search!$I$6="","",IF($AS1524="RCP",1,""))</f>
        <v/>
      </c>
      <c r="N1524" s="9" t="str">
        <f>IF(Search!$I$8="","",IF(COUNTA($AT1524)=1,IF(Search!$I$8="N","N",1),""))</f>
        <v/>
      </c>
      <c r="O1524" s="9" t="str">
        <f>IF(Search!$L$4="","",IF(COUNTA($AU1524)=1,IF(Search!$L$4="N","N",1),""))</f>
        <v/>
      </c>
      <c r="P1524" s="9" t="str">
        <f>IF(Search!$L$5="","",IF(ISNUMBER(SEARCH("Jersey",$AU1524))=TRUE,IF(Search!$L$5="N","N",1),""))</f>
        <v/>
      </c>
      <c r="Q1524" s="9" t="str">
        <f>IF(Search!$L$6="","",IF(ISNUMBER(SEARCH("Patch",$AU1524))=TRUE,IF(Search!$L$6="N","N",1),""))</f>
        <v/>
      </c>
      <c r="R1524" s="9" t="str">
        <f>IF(Search!$L$7="","",IF(ISNUMBER(SEARCH("Shield",$AU1524))=TRUE,IF(Search!$L$7="N","N",1),""))</f>
        <v/>
      </c>
      <c r="S1524" s="9" t="str">
        <f>IF(Search!$L$8="","",IF(ISNUMBER(SEARCH("Stick",$AU1524))=TRUE,IF(Search!$L$8="N","N",1),""))</f>
        <v/>
      </c>
      <c r="T1524" s="9" t="str">
        <f>IF(Search!$O$4="","",IF(COUNTA($AW1524)=1,IF(Search!$O$4="N","N",1),""))</f>
        <v/>
      </c>
      <c r="U1524" s="9" t="str">
        <f>IF(Search!$O$5="","",IF($AW1524="","",IF($AW1524&lt;Search!$O$5,"",1)))</f>
        <v/>
      </c>
      <c r="V1524" s="9" t="str">
        <f>IF(Search!$O$6="","",IF($AW1524="","",IF($AW1524&gt;Search!$O$6,"",1)))</f>
        <v/>
      </c>
      <c r="W1524" s="9" t="str">
        <f>IF(Search!$U$4="","",IF($AX1524="","",1))</f>
        <v/>
      </c>
      <c r="X1524" s="9" t="str">
        <f>IF(Search!$U$5="","",IF(ISNUMBER(SEARCH(Search!$U$5,$AX1524))=TRUE,IF(Search!$U$5="N","N",1),""))</f>
        <v/>
      </c>
      <c r="Y1524" s="9" t="str">
        <f>IF(Search!$U$6="","",IF($AY1524&lt;Search!$U$6,"",1))</f>
        <v/>
      </c>
      <c r="Z1524" s="9" t="str">
        <f>IF(Search!$R$4="","",IF(Inventory!$BA1524&lt;Search!$R$4,"",1))</f>
        <v/>
      </c>
      <c r="AA1524" s="9" t="str">
        <f>IF(Search!$R$5="","",IF($BA1524&gt;Search!$R$5,"",1))</f>
        <v/>
      </c>
      <c r="AB1524" s="9" t="str">
        <f>IF(Search!$R$6="","",IF($BB1524&lt;Search!$R$6,"",1))</f>
        <v/>
      </c>
      <c r="AC1524" s="9" t="str">
        <f>IF(Search!$R$7="","",IF($BB1524&lt;Search!$R$7,"",1))</f>
        <v/>
      </c>
      <c r="AD1524" s="45">
        <f>IF(COUNTIF($A1524:$AC1524,"n")&gt;0,"",IF(SUM($A1524:$AC1524)=COUNTA(Search!$C$4:$C$8,Search!$F$4:$F$8,Search!$I$4:$I$6,Search!$I$8,Search!$L$4:$L$8,Search!$O$4:$O$8,Search!$R$4:$R$7,Search!$U$4:$U$7)-COUNTIF(Search!$C$4:$U$7,"n"),1+LARGE($AD$1:AD1523,1),""))</f>
        <v>77</v>
      </c>
      <c r="AE1524" s="45">
        <f t="shared" si="72"/>
        <v>1051</v>
      </c>
      <c r="AF1524" s="45">
        <f>IF(AD1524="","",COUNTIF($AE$1:$AE1523,$AE1524)+RANK($AE1524,$AE$2:$AE$10540,1))</f>
        <v>181</v>
      </c>
      <c r="AG1524" s="45">
        <f t="shared" si="73"/>
        <v>0</v>
      </c>
      <c r="AH1524" s="45">
        <f>IF($AD1524="","",COUNTIF($AG$1:$AG1523,$AG1524)+RANK($AG1524,$AG$1:$AG$10539,0))</f>
        <v>239</v>
      </c>
      <c r="AI1524" s="10" t="str">
        <f t="shared" si="74"/>
        <v>2010-11 All Goalies Up Close #82 James Reimer TOR    /   $</v>
      </c>
      <c r="AJ1524" s="11">
        <v>2010</v>
      </c>
      <c r="AK1524" s="17">
        <v>11</v>
      </c>
      <c r="AL1524" s="12" t="s">
        <v>1056</v>
      </c>
      <c r="AM1524" s="10">
        <v>82</v>
      </c>
      <c r="AN1524" s="12" t="s">
        <v>715</v>
      </c>
      <c r="AO1524" s="9" t="s">
        <v>1904</v>
      </c>
      <c r="AP1524" s="9" t="s">
        <v>1902</v>
      </c>
      <c r="AQ1524" s="9"/>
      <c r="AR1524" s="14"/>
      <c r="AS1524" s="9"/>
      <c r="AT1524" s="9"/>
      <c r="AU1524" s="9"/>
      <c r="AV1524" s="13"/>
      <c r="AW1524" s="13"/>
      <c r="AX1524" s="9"/>
      <c r="AY1524" s="9"/>
      <c r="AZ1524" s="9"/>
      <c r="BA1524" s="33"/>
      <c r="BB1524" s="33"/>
      <c r="BC1524" s="36"/>
      <c r="BD1524" s="12" t="s">
        <v>1771</v>
      </c>
    </row>
    <row r="1525" spans="1:56" s="12" customFormat="1" x14ac:dyDescent="0.2">
      <c r="A1525" s="9">
        <f>IF(Search!$C$5="","",IF(COUNTA(Inventory!$AP1525)=1,1,""))</f>
        <v>1</v>
      </c>
      <c r="B1525" s="9" t="str">
        <f>IF(Search!$C$4="","",IF(ISNUMBER(SEARCH(Search!$C$4,$AR1525))=TRUE,1,""))</f>
        <v/>
      </c>
      <c r="C1525" s="9" t="str">
        <f>IF(Search!$C$6="x",IF(COUNTA($AQ1525)=1,1,"N"),IF(COUNTA($AQ1525)=1,"N",""))</f>
        <v/>
      </c>
      <c r="D1525" s="9" t="str">
        <f>IF(Search!$O$8="","",IF(ISNUMBER(SEARCH(Search!$O$8,$BD1525))=TRUE,1,""))</f>
        <v/>
      </c>
      <c r="E1525" s="9" t="str">
        <f>IF(Search!$C$7="","",IF(ISNUMBER(SEARCH(Search!$C$7,$AN1525))=TRUE,1,""))</f>
        <v/>
      </c>
      <c r="F1525" s="9" t="str">
        <f>IF(Search!$C$8="","",IF(ISNUMBER(SEARCH(Search!$C$8,$AO1525))=TRUE,1,""))</f>
        <v/>
      </c>
      <c r="G1525" s="9" t="str">
        <f>IF(Search!$F$4="","",IF(Inventory!$AJ1525&lt;Search!$F$4,"",1))</f>
        <v/>
      </c>
      <c r="H1525" s="9" t="str">
        <f>IF(Search!$F$5="","",IF(Inventory!$AJ1525&gt;Search!$F$5,"",1))</f>
        <v/>
      </c>
      <c r="I1525" s="9" t="str">
        <f>IF(Search!$F$7="","",IF(Search!$F$8="",IF(ISNUMBER(SEARCH(Search!$F$7,$AL1525))=TRUE,1,""),""))</f>
        <v/>
      </c>
      <c r="J1525" s="9" t="str">
        <f>IF($AL1525=Search!$F$8,1,"")</f>
        <v/>
      </c>
      <c r="K1525" s="9" t="str">
        <f>IF(Search!$I$4="","",IF(COUNTA($AS1525)=1,IF(Search!$I$4="N","N",1),""))</f>
        <v/>
      </c>
      <c r="L1525" s="9" t="str">
        <f>IF(Search!$I$5="","",IF($AS1525="RC",1,""))</f>
        <v/>
      </c>
      <c r="M1525" s="9" t="str">
        <f>IF(Search!$I$6="","",IF($AS1525="RCP",1,""))</f>
        <v/>
      </c>
      <c r="N1525" s="9" t="str">
        <f>IF(Search!$I$8="","",IF(COUNTA($AT1525)=1,IF(Search!$I$8="N","N",1),""))</f>
        <v/>
      </c>
      <c r="O1525" s="9" t="str">
        <f>IF(Search!$L$4="","",IF(COUNTA($AU1525)=1,IF(Search!$L$4="N","N",1),""))</f>
        <v/>
      </c>
      <c r="P1525" s="9" t="str">
        <f>IF(Search!$L$5="","",IF(ISNUMBER(SEARCH("Jersey",$AU1525))=TRUE,IF(Search!$L$5="N","N",1),""))</f>
        <v/>
      </c>
      <c r="Q1525" s="9" t="str">
        <f>IF(Search!$L$6="","",IF(ISNUMBER(SEARCH("Patch",$AU1525))=TRUE,IF(Search!$L$6="N","N",1),""))</f>
        <v/>
      </c>
      <c r="R1525" s="9" t="str">
        <f>IF(Search!$L$7="","",IF(ISNUMBER(SEARCH("Shield",$AU1525))=TRUE,IF(Search!$L$7="N","N",1),""))</f>
        <v/>
      </c>
      <c r="S1525" s="9" t="str">
        <f>IF(Search!$L$8="","",IF(ISNUMBER(SEARCH("Stick",$AU1525))=TRUE,IF(Search!$L$8="N","N",1),""))</f>
        <v/>
      </c>
      <c r="T1525" s="9" t="str">
        <f>IF(Search!$O$4="","",IF(COUNTA($AW1525)=1,IF(Search!$O$4="N","N",1),""))</f>
        <v/>
      </c>
      <c r="U1525" s="9" t="str">
        <f>IF(Search!$O$5="","",IF($AW1525="","",IF($AW1525&lt;Search!$O$5,"",1)))</f>
        <v/>
      </c>
      <c r="V1525" s="9" t="str">
        <f>IF(Search!$O$6="","",IF($AW1525="","",IF($AW1525&gt;Search!$O$6,"",1)))</f>
        <v/>
      </c>
      <c r="W1525" s="9" t="str">
        <f>IF(Search!$U$4="","",IF($AX1525="","",1))</f>
        <v/>
      </c>
      <c r="X1525" s="9" t="str">
        <f>IF(Search!$U$5="","",IF(ISNUMBER(SEARCH(Search!$U$5,$AX1525))=TRUE,IF(Search!$U$5="N","N",1),""))</f>
        <v/>
      </c>
      <c r="Y1525" s="9" t="str">
        <f>IF(Search!$U$6="","",IF($AY1525&lt;Search!$U$6,"",1))</f>
        <v/>
      </c>
      <c r="Z1525" s="9" t="str">
        <f>IF(Search!$R$4="","",IF(Inventory!$BA1525&lt;Search!$R$4,"",1))</f>
        <v/>
      </c>
      <c r="AA1525" s="9" t="str">
        <f>IF(Search!$R$5="","",IF($BA1525&gt;Search!$R$5,"",1))</f>
        <v/>
      </c>
      <c r="AB1525" s="9" t="str">
        <f>IF(Search!$R$6="","",IF($BB1525&lt;Search!$R$6,"",1))</f>
        <v/>
      </c>
      <c r="AC1525" s="9" t="str">
        <f>IF(Search!$R$7="","",IF($BB1525&lt;Search!$R$7,"",1))</f>
        <v/>
      </c>
      <c r="AD1525" s="45">
        <f>IF(COUNTIF($A1525:$AC1525,"n")&gt;0,"",IF(SUM($A1525:$AC1525)=COUNTA(Search!$C$4:$C$8,Search!$F$4:$F$8,Search!$I$4:$I$6,Search!$I$8,Search!$L$4:$L$8,Search!$O$4:$O$8,Search!$R$4:$R$7,Search!$U$4:$U$7)-COUNTIF(Search!$C$4:$U$7,"n"),1+LARGE($AD$1:AD1524,1),""))</f>
        <v>78</v>
      </c>
      <c r="AE1525" s="45">
        <f t="shared" si="72"/>
        <v>2633</v>
      </c>
      <c r="AF1525" s="45">
        <f>IF(AD1525="","",COUNTIF($AE$1:$AE1524,$AE1525)+RANK($AE1525,$AE$2:$AE$10540,1))</f>
        <v>470</v>
      </c>
      <c r="AG1525" s="45">
        <f t="shared" si="73"/>
        <v>0</v>
      </c>
      <c r="AH1525" s="45">
        <f>IF($AD1525="","",COUNTIF($AG$1:$AG1524,$AG1525)+RANK($AG1525,$AG$1:$AG$10539,0))</f>
        <v>240</v>
      </c>
      <c r="AI1525" s="10" t="str">
        <f t="shared" si="74"/>
        <v>2010-11 Artifacts #86 Tyler Bozak TOR    /   $</v>
      </c>
      <c r="AJ1525" s="11">
        <v>2010</v>
      </c>
      <c r="AK1525" s="17">
        <v>11</v>
      </c>
      <c r="AL1525" s="12" t="s">
        <v>854</v>
      </c>
      <c r="AM1525" s="10">
        <v>86</v>
      </c>
      <c r="AN1525" s="12" t="s">
        <v>716</v>
      </c>
      <c r="AO1525" s="9" t="s">
        <v>1904</v>
      </c>
      <c r="AP1525" s="9" t="s">
        <v>1902</v>
      </c>
      <c r="AQ1525" s="9"/>
      <c r="AR1525" s="14"/>
      <c r="AS1525" s="9"/>
      <c r="AT1525" s="9"/>
      <c r="AU1525" s="9"/>
      <c r="AV1525" s="13"/>
      <c r="AW1525" s="13"/>
      <c r="AX1525" s="9"/>
      <c r="AY1525" s="9"/>
      <c r="AZ1525" s="9"/>
      <c r="BA1525" s="33"/>
      <c r="BB1525" s="33"/>
      <c r="BC1525" s="36"/>
      <c r="BD1525" s="12" t="s">
        <v>1771</v>
      </c>
    </row>
    <row r="1526" spans="1:56" s="12" customFormat="1" x14ac:dyDescent="0.2">
      <c r="A1526" s="9" t="str">
        <f>IF(Search!$C$5="","",IF(COUNTA(Inventory!$AP1526)=1,1,""))</f>
        <v/>
      </c>
      <c r="B1526" s="9" t="str">
        <f>IF(Search!$C$4="","",IF(ISNUMBER(SEARCH(Search!$C$4,$AR1526))=TRUE,1,""))</f>
        <v/>
      </c>
      <c r="C1526" s="9" t="str">
        <f>IF(Search!$C$6="x",IF(COUNTA($AQ1526)=1,1,"N"),IF(COUNTA($AQ1526)=1,"N",""))</f>
        <v/>
      </c>
      <c r="D1526" s="9" t="str">
        <f>IF(Search!$O$8="","",IF(ISNUMBER(SEARCH(Search!$O$8,$BD1526))=TRUE,1,""))</f>
        <v/>
      </c>
      <c r="E1526" s="9" t="str">
        <f>IF(Search!$C$7="","",IF(ISNUMBER(SEARCH(Search!$C$7,$AN1526))=TRUE,1,""))</f>
        <v/>
      </c>
      <c r="F1526" s="9" t="str">
        <f>IF(Search!$C$8="","",IF(ISNUMBER(SEARCH(Search!$C$8,$AO1526))=TRUE,1,""))</f>
        <v/>
      </c>
      <c r="G1526" s="9" t="str">
        <f>IF(Search!$F$4="","",IF(Inventory!$AJ1526&lt;Search!$F$4,"",1))</f>
        <v/>
      </c>
      <c r="H1526" s="9" t="str">
        <f>IF(Search!$F$5="","",IF(Inventory!$AJ1526&gt;Search!$F$5,"",1))</f>
        <v/>
      </c>
      <c r="I1526" s="9" t="str">
        <f>IF(Search!$F$7="","",IF(Search!$F$8="",IF(ISNUMBER(SEARCH(Search!$F$7,$AL1526))=TRUE,1,""),""))</f>
        <v/>
      </c>
      <c r="J1526" s="9" t="str">
        <f>IF($AL1526=Search!$F$8,1,"")</f>
        <v/>
      </c>
      <c r="K1526" s="9" t="str">
        <f>IF(Search!$I$4="","",IF(COUNTA($AS1526)=1,IF(Search!$I$4="N","N",1),""))</f>
        <v/>
      </c>
      <c r="L1526" s="9" t="str">
        <f>IF(Search!$I$5="","",IF($AS1526="RC",1,""))</f>
        <v/>
      </c>
      <c r="M1526" s="9" t="str">
        <f>IF(Search!$I$6="","",IF($AS1526="RCP",1,""))</f>
        <v/>
      </c>
      <c r="N1526" s="9" t="str">
        <f>IF(Search!$I$8="","",IF(COUNTA($AT1526)=1,IF(Search!$I$8="N","N",1),""))</f>
        <v/>
      </c>
      <c r="O1526" s="9" t="str">
        <f>IF(Search!$L$4="","",IF(COUNTA($AU1526)=1,IF(Search!$L$4="N","N",1),""))</f>
        <v/>
      </c>
      <c r="P1526" s="9" t="str">
        <f>IF(Search!$L$5="","",IF(ISNUMBER(SEARCH("Jersey",$AU1526))=TRUE,IF(Search!$L$5="N","N",1),""))</f>
        <v/>
      </c>
      <c r="Q1526" s="9" t="str">
        <f>IF(Search!$L$6="","",IF(ISNUMBER(SEARCH("Patch",$AU1526))=TRUE,IF(Search!$L$6="N","N",1),""))</f>
        <v/>
      </c>
      <c r="R1526" s="9" t="str">
        <f>IF(Search!$L$7="","",IF(ISNUMBER(SEARCH("Shield",$AU1526))=TRUE,IF(Search!$L$7="N","N",1),""))</f>
        <v/>
      </c>
      <c r="S1526" s="9" t="str">
        <f>IF(Search!$L$8="","",IF(ISNUMBER(SEARCH("Stick",$AU1526))=TRUE,IF(Search!$L$8="N","N",1),""))</f>
        <v/>
      </c>
      <c r="T1526" s="9" t="str">
        <f>IF(Search!$O$4="","",IF(COUNTA($AW1526)=1,IF(Search!$O$4="N","N",1),""))</f>
        <v/>
      </c>
      <c r="U1526" s="9" t="str">
        <f>IF(Search!$O$5="","",IF($AW1526="","",IF($AW1526&lt;Search!$O$5,"",1)))</f>
        <v/>
      </c>
      <c r="V1526" s="9" t="str">
        <f>IF(Search!$O$6="","",IF($AW1526="","",IF($AW1526&gt;Search!$O$6,"",1)))</f>
        <v/>
      </c>
      <c r="W1526" s="9" t="str">
        <f>IF(Search!$U$4="","",IF($AX1526="","",1))</f>
        <v/>
      </c>
      <c r="X1526" s="9" t="str">
        <f>IF(Search!$U$5="","",IF(ISNUMBER(SEARCH(Search!$U$5,$AX1526))=TRUE,IF(Search!$U$5="N","N",1),""))</f>
        <v/>
      </c>
      <c r="Y1526" s="9" t="str">
        <f>IF(Search!$U$6="","",IF($AY1526&lt;Search!$U$6,"",1))</f>
        <v/>
      </c>
      <c r="Z1526" s="9" t="str">
        <f>IF(Search!$R$4="","",IF(Inventory!$BA1526&lt;Search!$R$4,"",1))</f>
        <v/>
      </c>
      <c r="AA1526" s="9" t="str">
        <f>IF(Search!$R$5="","",IF($BA1526&gt;Search!$R$5,"",1))</f>
        <v/>
      </c>
      <c r="AB1526" s="9" t="str">
        <f>IF(Search!$R$6="","",IF($BB1526&lt;Search!$R$6,"",1))</f>
        <v/>
      </c>
      <c r="AC1526" s="9" t="str">
        <f>IF(Search!$R$7="","",IF($BB1526&lt;Search!$R$7,"",1))</f>
        <v/>
      </c>
      <c r="AD1526" s="45" t="str">
        <f>IF(COUNTIF($A1526:$AC1526,"n")&gt;0,"",IF(SUM($A1526:$AC1526)=COUNTA(Search!$C$4:$C$8,Search!$F$4:$F$8,Search!$I$4:$I$6,Search!$I$8,Search!$L$4:$L$8,Search!$O$4:$O$8,Search!$R$4:$R$7,Search!$U$4:$U$7)-COUNTIF(Search!$C$4:$U$7,"n"),1+LARGE($AD$1:AD1525,1),""))</f>
        <v/>
      </c>
      <c r="AE1526" s="45" t="str">
        <f t="shared" si="72"/>
        <v/>
      </c>
      <c r="AF1526" s="45" t="str">
        <f>IF(AD1526="","",COUNTIF($AE$1:$AE1525,$AE1526)+RANK($AE1526,$AE$2:$AE$10540,1))</f>
        <v/>
      </c>
      <c r="AG1526" s="45" t="str">
        <f t="shared" si="73"/>
        <v/>
      </c>
      <c r="AH1526" s="45" t="str">
        <f>IF($AD1526="","",COUNTIF($AG$1:$AG1525,$AG1526)+RANK($AG1526,$AG$1:$AG$10539,0))</f>
        <v/>
      </c>
      <c r="AI1526" s="10" t="str">
        <f t="shared" si="74"/>
        <v>2010-11 Artifacts Autofacts #AFCA Luca Caputi   AU  /   $</v>
      </c>
      <c r="AJ1526" s="11">
        <v>2010</v>
      </c>
      <c r="AK1526" s="17">
        <v>11</v>
      </c>
      <c r="AL1526" s="12" t="s">
        <v>1057</v>
      </c>
      <c r="AM1526" s="10" t="s">
        <v>1058</v>
      </c>
      <c r="AN1526" s="12" t="s">
        <v>935</v>
      </c>
      <c r="AO1526" s="9"/>
      <c r="AP1526" s="9"/>
      <c r="AQ1526" s="9"/>
      <c r="AR1526" s="14" t="s">
        <v>2467</v>
      </c>
      <c r="AS1526" s="9"/>
      <c r="AT1526" s="9" t="s">
        <v>1857</v>
      </c>
      <c r="AU1526" s="9"/>
      <c r="AV1526" s="13"/>
      <c r="AW1526" s="13"/>
      <c r="AX1526" s="9"/>
      <c r="AY1526" s="9"/>
      <c r="AZ1526" s="9"/>
      <c r="BA1526" s="33"/>
      <c r="BB1526" s="33"/>
      <c r="BC1526" s="36"/>
      <c r="BD1526" s="12" t="s">
        <v>1771</v>
      </c>
    </row>
    <row r="1527" spans="1:56" s="12" customFormat="1" x14ac:dyDescent="0.2">
      <c r="A1527" s="9" t="str">
        <f>IF(Search!$C$5="","",IF(COUNTA(Inventory!$AP1527)=1,1,""))</f>
        <v/>
      </c>
      <c r="B1527" s="9" t="str">
        <f>IF(Search!$C$4="","",IF(ISNUMBER(SEARCH(Search!$C$4,$AR1527))=TRUE,1,""))</f>
        <v/>
      </c>
      <c r="C1527" s="9" t="str">
        <f>IF(Search!$C$6="x",IF(COUNTA($AQ1527)=1,1,"N"),IF(COUNTA($AQ1527)=1,"N",""))</f>
        <v/>
      </c>
      <c r="D1527" s="9" t="str">
        <f>IF(Search!$O$8="","",IF(ISNUMBER(SEARCH(Search!$O$8,$BD1527))=TRUE,1,""))</f>
        <v/>
      </c>
      <c r="E1527" s="9" t="str">
        <f>IF(Search!$C$7="","",IF(ISNUMBER(SEARCH(Search!$C$7,$AN1527))=TRUE,1,""))</f>
        <v/>
      </c>
      <c r="F1527" s="9" t="str">
        <f>IF(Search!$C$8="","",IF(ISNUMBER(SEARCH(Search!$C$8,$AO1527))=TRUE,1,""))</f>
        <v/>
      </c>
      <c r="G1527" s="9" t="str">
        <f>IF(Search!$F$4="","",IF(Inventory!$AJ1527&lt;Search!$F$4,"",1))</f>
        <v/>
      </c>
      <c r="H1527" s="9" t="str">
        <f>IF(Search!$F$5="","",IF(Inventory!$AJ1527&gt;Search!$F$5,"",1))</f>
        <v/>
      </c>
      <c r="I1527" s="9" t="str">
        <f>IF(Search!$F$7="","",IF(Search!$F$8="",IF(ISNUMBER(SEARCH(Search!$F$7,$AL1527))=TRUE,1,""),""))</f>
        <v/>
      </c>
      <c r="J1527" s="9" t="str">
        <f>IF($AL1527=Search!$F$8,1,"")</f>
        <v/>
      </c>
      <c r="K1527" s="9" t="str">
        <f>IF(Search!$I$4="","",IF(COUNTA($AS1527)=1,IF(Search!$I$4="N","N",1),""))</f>
        <v/>
      </c>
      <c r="L1527" s="9" t="str">
        <f>IF(Search!$I$5="","",IF($AS1527="RC",1,""))</f>
        <v/>
      </c>
      <c r="M1527" s="9" t="str">
        <f>IF(Search!$I$6="","",IF($AS1527="RCP",1,""))</f>
        <v/>
      </c>
      <c r="N1527" s="9" t="str">
        <f>IF(Search!$I$8="","",IF(COUNTA($AT1527)=1,IF(Search!$I$8="N","N",1),""))</f>
        <v/>
      </c>
      <c r="O1527" s="9" t="str">
        <f>IF(Search!$L$4="","",IF(COUNTA($AU1527)=1,IF(Search!$L$4="N","N",1),""))</f>
        <v/>
      </c>
      <c r="P1527" s="9" t="str">
        <f>IF(Search!$L$5="","",IF(ISNUMBER(SEARCH("Jersey",$AU1527))=TRUE,IF(Search!$L$5="N","N",1),""))</f>
        <v/>
      </c>
      <c r="Q1527" s="9" t="str">
        <f>IF(Search!$L$6="","",IF(ISNUMBER(SEARCH("Patch",$AU1527))=TRUE,IF(Search!$L$6="N","N",1),""))</f>
        <v/>
      </c>
      <c r="R1527" s="9" t="str">
        <f>IF(Search!$L$7="","",IF(ISNUMBER(SEARCH("Shield",$AU1527))=TRUE,IF(Search!$L$7="N","N",1),""))</f>
        <v/>
      </c>
      <c r="S1527" s="9" t="str">
        <f>IF(Search!$L$8="","",IF(ISNUMBER(SEARCH("Stick",$AU1527))=TRUE,IF(Search!$L$8="N","N",1),""))</f>
        <v/>
      </c>
      <c r="T1527" s="9" t="str">
        <f>IF(Search!$O$4="","",IF(COUNTA($AW1527)=1,IF(Search!$O$4="N","N",1),""))</f>
        <v/>
      </c>
      <c r="U1527" s="9" t="str">
        <f>IF(Search!$O$5="","",IF($AW1527="","",IF($AW1527&lt;Search!$O$5,"",1)))</f>
        <v/>
      </c>
      <c r="V1527" s="9" t="str">
        <f>IF(Search!$O$6="","",IF($AW1527="","",IF($AW1527&gt;Search!$O$6,"",1)))</f>
        <v/>
      </c>
      <c r="W1527" s="9" t="str">
        <f>IF(Search!$U$4="","",IF($AX1527="","",1))</f>
        <v/>
      </c>
      <c r="X1527" s="9" t="str">
        <f>IF(Search!$U$5="","",IF(ISNUMBER(SEARCH(Search!$U$5,$AX1527))=TRUE,IF(Search!$U$5="N","N",1),""))</f>
        <v/>
      </c>
      <c r="Y1527" s="9" t="str">
        <f>IF(Search!$U$6="","",IF($AY1527&lt;Search!$U$6,"",1))</f>
        <v/>
      </c>
      <c r="Z1527" s="9" t="str">
        <f>IF(Search!$R$4="","",IF(Inventory!$BA1527&lt;Search!$R$4,"",1))</f>
        <v/>
      </c>
      <c r="AA1527" s="9" t="str">
        <f>IF(Search!$R$5="","",IF($BA1527&gt;Search!$R$5,"",1))</f>
        <v/>
      </c>
      <c r="AB1527" s="9" t="str">
        <f>IF(Search!$R$6="","",IF($BB1527&lt;Search!$R$6,"",1))</f>
        <v/>
      </c>
      <c r="AC1527" s="9" t="str">
        <f>IF(Search!$R$7="","",IF($BB1527&lt;Search!$R$7,"",1))</f>
        <v/>
      </c>
      <c r="AD1527" s="45" t="str">
        <f>IF(COUNTIF($A1527:$AC1527,"n")&gt;0,"",IF(SUM($A1527:$AC1527)=COUNTA(Search!$C$4:$C$8,Search!$F$4:$F$8,Search!$I$4:$I$6,Search!$I$8,Search!$L$4:$L$8,Search!$O$4:$O$8,Search!$R$4:$R$7,Search!$U$4:$U$7)-COUNTIF(Search!$C$4:$U$7,"n"),1+LARGE($AD$1:AD1526,1),""))</f>
        <v/>
      </c>
      <c r="AE1527" s="45" t="str">
        <f t="shared" si="72"/>
        <v/>
      </c>
      <c r="AF1527" s="45" t="str">
        <f>IF(AD1527="","",COUNTIF($AE$1:$AE1526,$AE1527)+RANK($AE1527,$AE$2:$AE$10540,1))</f>
        <v/>
      </c>
      <c r="AG1527" s="45" t="str">
        <f t="shared" si="73"/>
        <v/>
      </c>
      <c r="AH1527" s="45" t="str">
        <f>IF($AD1527="","",COUNTIF($AG$1:$AG1526,$AG1527)+RANK($AG1527,$AG$1:$AG$10539,0))</f>
        <v/>
      </c>
      <c r="AI1527" s="10" t="str">
        <f t="shared" si="74"/>
        <v>2010-11 Between The Pipes Jerseys Black #M16 Felix Potvin TOR   Jersey /   $</v>
      </c>
      <c r="AJ1527" s="11">
        <v>2010</v>
      </c>
      <c r="AK1527" s="17">
        <v>11</v>
      </c>
      <c r="AL1527" s="12" t="s">
        <v>1059</v>
      </c>
      <c r="AM1527" s="10" t="s">
        <v>1060</v>
      </c>
      <c r="AN1527" s="12" t="s">
        <v>226</v>
      </c>
      <c r="AO1527" s="9" t="s">
        <v>1904</v>
      </c>
      <c r="AP1527" s="9"/>
      <c r="AQ1527" s="9"/>
      <c r="AR1527" s="14" t="s">
        <v>2469</v>
      </c>
      <c r="AS1527" s="9"/>
      <c r="AT1527" s="9"/>
      <c r="AU1527" s="9" t="s">
        <v>18</v>
      </c>
      <c r="AV1527" s="13"/>
      <c r="AW1527" s="13"/>
      <c r="AX1527" s="9"/>
      <c r="AY1527" s="9"/>
      <c r="AZ1527" s="9"/>
      <c r="BA1527" s="33"/>
      <c r="BB1527" s="33"/>
      <c r="BC1527" s="36"/>
      <c r="BD1527" s="12" t="s">
        <v>1771</v>
      </c>
    </row>
    <row r="1528" spans="1:56" s="12" customFormat="1" x14ac:dyDescent="0.2">
      <c r="A1528" s="9" t="str">
        <f>IF(Search!$C$5="","",IF(COUNTA(Inventory!$AP1528)=1,1,""))</f>
        <v/>
      </c>
      <c r="B1528" s="9" t="str">
        <f>IF(Search!$C$4="","",IF(ISNUMBER(SEARCH(Search!$C$4,$AR1528))=TRUE,1,""))</f>
        <v/>
      </c>
      <c r="C1528" s="9" t="str">
        <f>IF(Search!$C$6="x",IF(COUNTA($AQ1528)=1,1,"N"),IF(COUNTA($AQ1528)=1,"N",""))</f>
        <v/>
      </c>
      <c r="D1528" s="9" t="str">
        <f>IF(Search!$O$8="","",IF(ISNUMBER(SEARCH(Search!$O$8,$BD1528))=TRUE,1,""))</f>
        <v/>
      </c>
      <c r="E1528" s="9" t="str">
        <f>IF(Search!$C$7="","",IF(ISNUMBER(SEARCH(Search!$C$7,$AN1528))=TRUE,1,""))</f>
        <v/>
      </c>
      <c r="F1528" s="9" t="str">
        <f>IF(Search!$C$8="","",IF(ISNUMBER(SEARCH(Search!$C$8,$AO1528))=TRUE,1,""))</f>
        <v/>
      </c>
      <c r="G1528" s="9" t="str">
        <f>IF(Search!$F$4="","",IF(Inventory!$AJ1528&lt;Search!$F$4,"",1))</f>
        <v/>
      </c>
      <c r="H1528" s="9" t="str">
        <f>IF(Search!$F$5="","",IF(Inventory!$AJ1528&gt;Search!$F$5,"",1))</f>
        <v/>
      </c>
      <c r="I1528" s="9" t="str">
        <f>IF(Search!$F$7="","",IF(Search!$F$8="",IF(ISNUMBER(SEARCH(Search!$F$7,$AL1528))=TRUE,1,""),""))</f>
        <v/>
      </c>
      <c r="J1528" s="9" t="str">
        <f>IF($AL1528=Search!$F$8,1,"")</f>
        <v/>
      </c>
      <c r="K1528" s="9" t="str">
        <f>IF(Search!$I$4="","",IF(COUNTA($AS1528)=1,IF(Search!$I$4="N","N",1),""))</f>
        <v/>
      </c>
      <c r="L1528" s="9" t="str">
        <f>IF(Search!$I$5="","",IF($AS1528="RC",1,""))</f>
        <v/>
      </c>
      <c r="M1528" s="9" t="str">
        <f>IF(Search!$I$6="","",IF($AS1528="RCP",1,""))</f>
        <v/>
      </c>
      <c r="N1528" s="9" t="str">
        <f>IF(Search!$I$8="","",IF(COUNTA($AT1528)=1,IF(Search!$I$8="N","N",1),""))</f>
        <v/>
      </c>
      <c r="O1528" s="9" t="str">
        <f>IF(Search!$L$4="","",IF(COUNTA($AU1528)=1,IF(Search!$L$4="N","N",1),""))</f>
        <v/>
      </c>
      <c r="P1528" s="9" t="str">
        <f>IF(Search!$L$5="","",IF(ISNUMBER(SEARCH("Jersey",$AU1528))=TRUE,IF(Search!$L$5="N","N",1),""))</f>
        <v/>
      </c>
      <c r="Q1528" s="9" t="str">
        <f>IF(Search!$L$6="","",IF(ISNUMBER(SEARCH("Patch",$AU1528))=TRUE,IF(Search!$L$6="N","N",1),""))</f>
        <v/>
      </c>
      <c r="R1528" s="9" t="str">
        <f>IF(Search!$L$7="","",IF(ISNUMBER(SEARCH("Shield",$AU1528))=TRUE,IF(Search!$L$7="N","N",1),""))</f>
        <v/>
      </c>
      <c r="S1528" s="9" t="str">
        <f>IF(Search!$L$8="","",IF(ISNUMBER(SEARCH("Stick",$AU1528))=TRUE,IF(Search!$L$8="N","N",1),""))</f>
        <v/>
      </c>
      <c r="T1528" s="9" t="str">
        <f>IF(Search!$O$4="","",IF(COUNTA($AW1528)=1,IF(Search!$O$4="N","N",1),""))</f>
        <v/>
      </c>
      <c r="U1528" s="9" t="str">
        <f>IF(Search!$O$5="","",IF($AW1528="","",IF($AW1528&lt;Search!$O$5,"",1)))</f>
        <v/>
      </c>
      <c r="V1528" s="9" t="str">
        <f>IF(Search!$O$6="","",IF($AW1528="","",IF($AW1528&gt;Search!$O$6,"",1)))</f>
        <v/>
      </c>
      <c r="W1528" s="9" t="str">
        <f>IF(Search!$U$4="","",IF($AX1528="","",1))</f>
        <v/>
      </c>
      <c r="X1528" s="9" t="str">
        <f>IF(Search!$U$5="","",IF(ISNUMBER(SEARCH(Search!$U$5,$AX1528))=TRUE,IF(Search!$U$5="N","N",1),""))</f>
        <v/>
      </c>
      <c r="Y1528" s="9" t="str">
        <f>IF(Search!$U$6="","",IF($AY1528&lt;Search!$U$6,"",1))</f>
        <v/>
      </c>
      <c r="Z1528" s="9" t="str">
        <f>IF(Search!$R$4="","",IF(Inventory!$BA1528&lt;Search!$R$4,"",1))</f>
        <v/>
      </c>
      <c r="AA1528" s="9" t="str">
        <f>IF(Search!$R$5="","",IF($BA1528&gt;Search!$R$5,"",1))</f>
        <v/>
      </c>
      <c r="AB1528" s="9" t="str">
        <f>IF(Search!$R$6="","",IF($BB1528&lt;Search!$R$6,"",1))</f>
        <v/>
      </c>
      <c r="AC1528" s="9" t="str">
        <f>IF(Search!$R$7="","",IF($BB1528&lt;Search!$R$7,"",1))</f>
        <v/>
      </c>
      <c r="AD1528" s="45" t="str">
        <f>IF(COUNTIF($A1528:$AC1528,"n")&gt;0,"",IF(SUM($A1528:$AC1528)=COUNTA(Search!$C$4:$C$8,Search!$F$4:$F$8,Search!$I$4:$I$6,Search!$I$8,Search!$L$4:$L$8,Search!$O$4:$O$8,Search!$R$4:$R$7,Search!$U$4:$U$7)-COUNTIF(Search!$C$4:$U$7,"n"),1+LARGE($AD$1:AD1527,1),""))</f>
        <v/>
      </c>
      <c r="AE1528" s="45" t="str">
        <f t="shared" si="72"/>
        <v/>
      </c>
      <c r="AF1528" s="45" t="str">
        <f>IF(AD1528="","",COUNTIF($AE$1:$AE1527,$AE1528)+RANK($AE1528,$AE$2:$AE$10540,1))</f>
        <v/>
      </c>
      <c r="AG1528" s="45" t="str">
        <f t="shared" si="73"/>
        <v/>
      </c>
      <c r="AH1528" s="45" t="str">
        <f>IF($AD1528="","",COUNTIF($AG$1:$AG1527,$AG1528)+RANK($AG1528,$AG$1:$AG$10539,0))</f>
        <v/>
      </c>
      <c r="AI1528" s="10" t="str">
        <f t="shared" si="74"/>
        <v>2010-11 Between The Pipes Jerseys Black #M23 James Reimer TOR   Jersey /   $</v>
      </c>
      <c r="AJ1528" s="11">
        <v>2010</v>
      </c>
      <c r="AK1528" s="17">
        <v>11</v>
      </c>
      <c r="AL1528" s="12" t="s">
        <v>1059</v>
      </c>
      <c r="AM1528" s="10" t="s">
        <v>1061</v>
      </c>
      <c r="AN1528" s="12" t="s">
        <v>715</v>
      </c>
      <c r="AO1528" s="9" t="s">
        <v>1904</v>
      </c>
      <c r="AP1528" s="9"/>
      <c r="AQ1528" s="9"/>
      <c r="AR1528" s="14" t="s">
        <v>2469</v>
      </c>
      <c r="AS1528" s="9"/>
      <c r="AT1528" s="9"/>
      <c r="AU1528" s="9" t="s">
        <v>18</v>
      </c>
      <c r="AV1528" s="13"/>
      <c r="AW1528" s="13"/>
      <c r="AX1528" s="9"/>
      <c r="AY1528" s="9"/>
      <c r="AZ1528" s="9"/>
      <c r="BA1528" s="33"/>
      <c r="BB1528" s="33"/>
      <c r="BC1528" s="36"/>
      <c r="BD1528" s="12" t="s">
        <v>1771</v>
      </c>
    </row>
    <row r="1529" spans="1:56" s="12" customFormat="1" x14ac:dyDescent="0.2">
      <c r="A1529" s="9" t="str">
        <f>IF(Search!$C$5="","",IF(COUNTA(Inventory!$AP1529)=1,1,""))</f>
        <v/>
      </c>
      <c r="B1529" s="9" t="str">
        <f>IF(Search!$C$4="","",IF(ISNUMBER(SEARCH(Search!$C$4,$AR1529))=TRUE,1,""))</f>
        <v/>
      </c>
      <c r="C1529" s="9" t="str">
        <f>IF(Search!$C$6="x",IF(COUNTA($AQ1529)=1,1,"N"),IF(COUNTA($AQ1529)=1,"N",""))</f>
        <v/>
      </c>
      <c r="D1529" s="9" t="str">
        <f>IF(Search!$O$8="","",IF(ISNUMBER(SEARCH(Search!$O$8,$BD1529))=TRUE,1,""))</f>
        <v/>
      </c>
      <c r="E1529" s="9" t="str">
        <f>IF(Search!$C$7="","",IF(ISNUMBER(SEARCH(Search!$C$7,$AN1529))=TRUE,1,""))</f>
        <v/>
      </c>
      <c r="F1529" s="9" t="str">
        <f>IF(Search!$C$8="","",IF(ISNUMBER(SEARCH(Search!$C$8,$AO1529))=TRUE,1,""))</f>
        <v/>
      </c>
      <c r="G1529" s="9" t="str">
        <f>IF(Search!$F$4="","",IF(Inventory!$AJ1529&lt;Search!$F$4,"",1))</f>
        <v/>
      </c>
      <c r="H1529" s="9" t="str">
        <f>IF(Search!$F$5="","",IF(Inventory!$AJ1529&gt;Search!$F$5,"",1))</f>
        <v/>
      </c>
      <c r="I1529" s="9" t="str">
        <f>IF(Search!$F$7="","",IF(Search!$F$8="",IF(ISNUMBER(SEARCH(Search!$F$7,$AL1529))=TRUE,1,""),""))</f>
        <v/>
      </c>
      <c r="J1529" s="9" t="str">
        <f>IF($AL1529=Search!$F$8,1,"")</f>
        <v/>
      </c>
      <c r="K1529" s="9" t="str">
        <f>IF(Search!$I$4="","",IF(COUNTA($AS1529)=1,IF(Search!$I$4="N","N",1),""))</f>
        <v/>
      </c>
      <c r="L1529" s="9" t="str">
        <f>IF(Search!$I$5="","",IF($AS1529="RC",1,""))</f>
        <v/>
      </c>
      <c r="M1529" s="9" t="str">
        <f>IF(Search!$I$6="","",IF($AS1529="RCP",1,""))</f>
        <v/>
      </c>
      <c r="N1529" s="9" t="str">
        <f>IF(Search!$I$8="","",IF(COUNTA($AT1529)=1,IF(Search!$I$8="N","N",1),""))</f>
        <v/>
      </c>
      <c r="O1529" s="9" t="str">
        <f>IF(Search!$L$4="","",IF(COUNTA($AU1529)=1,IF(Search!$L$4="N","N",1),""))</f>
        <v/>
      </c>
      <c r="P1529" s="9" t="str">
        <f>IF(Search!$L$5="","",IF(ISNUMBER(SEARCH("Jersey",$AU1529))=TRUE,IF(Search!$L$5="N","N",1),""))</f>
        <v/>
      </c>
      <c r="Q1529" s="9" t="str">
        <f>IF(Search!$L$6="","",IF(ISNUMBER(SEARCH("Patch",$AU1529))=TRUE,IF(Search!$L$6="N","N",1),""))</f>
        <v/>
      </c>
      <c r="R1529" s="9" t="str">
        <f>IF(Search!$L$7="","",IF(ISNUMBER(SEARCH("Shield",$AU1529))=TRUE,IF(Search!$L$7="N","N",1),""))</f>
        <v/>
      </c>
      <c r="S1529" s="9" t="str">
        <f>IF(Search!$L$8="","",IF(ISNUMBER(SEARCH("Stick",$AU1529))=TRUE,IF(Search!$L$8="N","N",1),""))</f>
        <v/>
      </c>
      <c r="T1529" s="9" t="str">
        <f>IF(Search!$O$4="","",IF(COUNTA($AW1529)=1,IF(Search!$O$4="N","N",1),""))</f>
        <v/>
      </c>
      <c r="U1529" s="9" t="str">
        <f>IF(Search!$O$5="","",IF($AW1529="","",IF($AW1529&lt;Search!$O$5,"",1)))</f>
        <v/>
      </c>
      <c r="V1529" s="9" t="str">
        <f>IF(Search!$O$6="","",IF($AW1529="","",IF($AW1529&gt;Search!$O$6,"",1)))</f>
        <v/>
      </c>
      <c r="W1529" s="9" t="str">
        <f>IF(Search!$U$4="","",IF($AX1529="","",1))</f>
        <v/>
      </c>
      <c r="X1529" s="9" t="str">
        <f>IF(Search!$U$5="","",IF(ISNUMBER(SEARCH(Search!$U$5,$AX1529))=TRUE,IF(Search!$U$5="N","N",1),""))</f>
        <v/>
      </c>
      <c r="Y1529" s="9" t="str">
        <f>IF(Search!$U$6="","",IF($AY1529&lt;Search!$U$6,"",1))</f>
        <v/>
      </c>
      <c r="Z1529" s="9" t="str">
        <f>IF(Search!$R$4="","",IF(Inventory!$BA1529&lt;Search!$R$4,"",1))</f>
        <v/>
      </c>
      <c r="AA1529" s="9" t="str">
        <f>IF(Search!$R$5="","",IF($BA1529&gt;Search!$R$5,"",1))</f>
        <v/>
      </c>
      <c r="AB1529" s="9" t="str">
        <f>IF(Search!$R$6="","",IF($BB1529&lt;Search!$R$6,"",1))</f>
        <v/>
      </c>
      <c r="AC1529" s="9" t="str">
        <f>IF(Search!$R$7="","",IF($BB1529&lt;Search!$R$7,"",1))</f>
        <v/>
      </c>
      <c r="AD1529" s="45" t="str">
        <f>IF(COUNTIF($A1529:$AC1529,"n")&gt;0,"",IF(SUM($A1529:$AC1529)=COUNTA(Search!$C$4:$C$8,Search!$F$4:$F$8,Search!$I$4:$I$6,Search!$I$8,Search!$L$4:$L$8,Search!$O$4:$O$8,Search!$R$4:$R$7,Search!$U$4:$U$7)-COUNTIF(Search!$C$4:$U$7,"n"),1+LARGE($AD$1:AD1528,1),""))</f>
        <v/>
      </c>
      <c r="AE1529" s="45" t="str">
        <f t="shared" si="72"/>
        <v/>
      </c>
      <c r="AF1529" s="45" t="str">
        <f>IF(AD1529="","",COUNTIF($AE$1:$AE1528,$AE1529)+RANK($AE1529,$AE$2:$AE$10540,1))</f>
        <v/>
      </c>
      <c r="AG1529" s="45" t="str">
        <f t="shared" si="73"/>
        <v/>
      </c>
      <c r="AH1529" s="45" t="str">
        <f>IF($AD1529="","",COUNTIF($AG$1:$AG1528,$AG1529)+RANK($AG1529,$AG$1:$AG$10539,0))</f>
        <v/>
      </c>
      <c r="AI1529" s="10" t="str">
        <f t="shared" si="74"/>
        <v>2010-11 Certified Big Men On Campus #11 Tyler Bozak TOR   Jersey /   $</v>
      </c>
      <c r="AJ1529" s="11">
        <v>2010</v>
      </c>
      <c r="AK1529" s="17">
        <v>11</v>
      </c>
      <c r="AL1529" s="12" t="s">
        <v>1062</v>
      </c>
      <c r="AM1529" s="10">
        <v>11</v>
      </c>
      <c r="AN1529" s="12" t="s">
        <v>716</v>
      </c>
      <c r="AO1529" s="9" t="s">
        <v>1904</v>
      </c>
      <c r="AP1529" s="9"/>
      <c r="AQ1529" s="9"/>
      <c r="AR1529" s="14"/>
      <c r="AS1529" s="9"/>
      <c r="AT1529" s="9"/>
      <c r="AU1529" s="9" t="s">
        <v>18</v>
      </c>
      <c r="AV1529" s="13"/>
      <c r="AW1529" s="13"/>
      <c r="AX1529" s="9"/>
      <c r="AY1529" s="9"/>
      <c r="AZ1529" s="9"/>
      <c r="BA1529" s="33"/>
      <c r="BB1529" s="33"/>
      <c r="BC1529" s="36"/>
      <c r="BD1529" s="12" t="s">
        <v>1771</v>
      </c>
    </row>
    <row r="1530" spans="1:56" s="12" customFormat="1" x14ac:dyDescent="0.2">
      <c r="A1530" s="9" t="str">
        <f>IF(Search!$C$5="","",IF(COUNTA(Inventory!$AP1530)=1,1,""))</f>
        <v/>
      </c>
      <c r="B1530" s="9" t="str">
        <f>IF(Search!$C$4="","",IF(ISNUMBER(SEARCH(Search!$C$4,$AR1530))=TRUE,1,""))</f>
        <v/>
      </c>
      <c r="C1530" s="9" t="str">
        <f>IF(Search!$C$6="x",IF(COUNTA($AQ1530)=1,1,"N"),IF(COUNTA($AQ1530)=1,"N",""))</f>
        <v/>
      </c>
      <c r="D1530" s="9" t="str">
        <f>IF(Search!$O$8="","",IF(ISNUMBER(SEARCH(Search!$O$8,$BD1530))=TRUE,1,""))</f>
        <v/>
      </c>
      <c r="E1530" s="9" t="str">
        <f>IF(Search!$C$7="","",IF(ISNUMBER(SEARCH(Search!$C$7,$AN1530))=TRUE,1,""))</f>
        <v/>
      </c>
      <c r="F1530" s="9" t="str">
        <f>IF(Search!$C$8="","",IF(ISNUMBER(SEARCH(Search!$C$8,$AO1530))=TRUE,1,""))</f>
        <v/>
      </c>
      <c r="G1530" s="9" t="str">
        <f>IF(Search!$F$4="","",IF(Inventory!$AJ1530&lt;Search!$F$4,"",1))</f>
        <v/>
      </c>
      <c r="H1530" s="9" t="str">
        <f>IF(Search!$F$5="","",IF(Inventory!$AJ1530&gt;Search!$F$5,"",1))</f>
        <v/>
      </c>
      <c r="I1530" s="9" t="str">
        <f>IF(Search!$F$7="","",IF(Search!$F$8="",IF(ISNUMBER(SEARCH(Search!$F$7,$AL1530))=TRUE,1,""),""))</f>
        <v/>
      </c>
      <c r="J1530" s="9" t="str">
        <f>IF($AL1530=Search!$F$8,1,"")</f>
        <v/>
      </c>
      <c r="K1530" s="9" t="str">
        <f>IF(Search!$I$4="","",IF(COUNTA($AS1530)=1,IF(Search!$I$4="N","N",1),""))</f>
        <v/>
      </c>
      <c r="L1530" s="9" t="str">
        <f>IF(Search!$I$5="","",IF($AS1530="RC",1,""))</f>
        <v/>
      </c>
      <c r="M1530" s="9" t="str">
        <f>IF(Search!$I$6="","",IF($AS1530="RCP",1,""))</f>
        <v/>
      </c>
      <c r="N1530" s="9" t="str">
        <f>IF(Search!$I$8="","",IF(COUNTA($AT1530)=1,IF(Search!$I$8="N","N",1),""))</f>
        <v/>
      </c>
      <c r="O1530" s="9" t="str">
        <f>IF(Search!$L$4="","",IF(COUNTA($AU1530)=1,IF(Search!$L$4="N","N",1),""))</f>
        <v/>
      </c>
      <c r="P1530" s="9" t="str">
        <f>IF(Search!$L$5="","",IF(ISNUMBER(SEARCH("Jersey",$AU1530))=TRUE,IF(Search!$L$5="N","N",1),""))</f>
        <v/>
      </c>
      <c r="Q1530" s="9" t="str">
        <f>IF(Search!$L$6="","",IF(ISNUMBER(SEARCH("Patch",$AU1530))=TRUE,IF(Search!$L$6="N","N",1),""))</f>
        <v/>
      </c>
      <c r="R1530" s="9" t="str">
        <f>IF(Search!$L$7="","",IF(ISNUMBER(SEARCH("Shield",$AU1530))=TRUE,IF(Search!$L$7="N","N",1),""))</f>
        <v/>
      </c>
      <c r="S1530" s="9" t="str">
        <f>IF(Search!$L$8="","",IF(ISNUMBER(SEARCH("Stick",$AU1530))=TRUE,IF(Search!$L$8="N","N",1),""))</f>
        <v/>
      </c>
      <c r="T1530" s="9" t="str">
        <f>IF(Search!$O$4="","",IF(COUNTA($AW1530)=1,IF(Search!$O$4="N","N",1),""))</f>
        <v/>
      </c>
      <c r="U1530" s="9" t="str">
        <f>IF(Search!$O$5="","",IF($AW1530="","",IF($AW1530&lt;Search!$O$5,"",1)))</f>
        <v/>
      </c>
      <c r="V1530" s="9" t="str">
        <f>IF(Search!$O$6="","",IF($AW1530="","",IF($AW1530&gt;Search!$O$6,"",1)))</f>
        <v/>
      </c>
      <c r="W1530" s="9" t="str">
        <f>IF(Search!$U$4="","",IF($AX1530="","",1))</f>
        <v/>
      </c>
      <c r="X1530" s="9" t="str">
        <f>IF(Search!$U$5="","",IF(ISNUMBER(SEARCH(Search!$U$5,$AX1530))=TRUE,IF(Search!$U$5="N","N",1),""))</f>
        <v/>
      </c>
      <c r="Y1530" s="9" t="str">
        <f>IF(Search!$U$6="","",IF($AY1530&lt;Search!$U$6,"",1))</f>
        <v/>
      </c>
      <c r="Z1530" s="9" t="str">
        <f>IF(Search!$R$4="","",IF(Inventory!$BA1530&lt;Search!$R$4,"",1))</f>
        <v/>
      </c>
      <c r="AA1530" s="9" t="str">
        <f>IF(Search!$R$5="","",IF($BA1530&gt;Search!$R$5,"",1))</f>
        <v/>
      </c>
      <c r="AB1530" s="9" t="str">
        <f>IF(Search!$R$6="","",IF($BB1530&lt;Search!$R$6,"",1))</f>
        <v/>
      </c>
      <c r="AC1530" s="9" t="str">
        <f>IF(Search!$R$7="","",IF($BB1530&lt;Search!$R$7,"",1))</f>
        <v/>
      </c>
      <c r="AD1530" s="45" t="str">
        <f>IF(COUNTIF($A1530:$AC1530,"n")&gt;0,"",IF(SUM($A1530:$AC1530)=COUNTA(Search!$C$4:$C$8,Search!$F$4:$F$8,Search!$I$4:$I$6,Search!$I$8,Search!$L$4:$L$8,Search!$O$4:$O$8,Search!$R$4:$R$7,Search!$U$4:$U$7)-COUNTIF(Search!$C$4:$U$7,"n"),1+LARGE($AD$1:AD1529,1),""))</f>
        <v/>
      </c>
      <c r="AE1530" s="45" t="str">
        <f t="shared" si="72"/>
        <v/>
      </c>
      <c r="AF1530" s="45" t="str">
        <f>IF(AD1530="","",COUNTIF($AE$1:$AE1529,$AE1530)+RANK($AE1530,$AE$2:$AE$10540,1))</f>
        <v/>
      </c>
      <c r="AG1530" s="45" t="str">
        <f t="shared" si="73"/>
        <v/>
      </c>
      <c r="AH1530" s="45" t="str">
        <f>IF($AD1530="","",COUNTIF($AG$1:$AG1529,$AG1530)+RANK($AG1530,$AG$1:$AG$10539,0))</f>
        <v/>
      </c>
      <c r="AI1530" s="10" t="str">
        <f t="shared" si="74"/>
        <v>2010-11 Certified Certified Potential #16 Tyler Bozak TOR    /   $</v>
      </c>
      <c r="AJ1530" s="11">
        <v>2010</v>
      </c>
      <c r="AK1530" s="17">
        <v>11</v>
      </c>
      <c r="AL1530" s="12" t="s">
        <v>1063</v>
      </c>
      <c r="AM1530" s="10">
        <v>16</v>
      </c>
      <c r="AN1530" s="12" t="s">
        <v>716</v>
      </c>
      <c r="AO1530" s="9" t="s">
        <v>1904</v>
      </c>
      <c r="AP1530" s="9"/>
      <c r="AQ1530" s="9"/>
      <c r="AR1530" s="14"/>
      <c r="AS1530" s="9"/>
      <c r="AT1530" s="9"/>
      <c r="AU1530" s="9"/>
      <c r="AV1530" s="13"/>
      <c r="AW1530" s="13"/>
      <c r="AX1530" s="9"/>
      <c r="AY1530" s="9"/>
      <c r="AZ1530" s="9"/>
      <c r="BA1530" s="33"/>
      <c r="BB1530" s="33"/>
      <c r="BC1530" s="36"/>
      <c r="BD1530" s="12" t="s">
        <v>1771</v>
      </c>
    </row>
    <row r="1531" spans="1:56" s="12" customFormat="1" x14ac:dyDescent="0.2">
      <c r="A1531" s="9" t="str">
        <f>IF(Search!$C$5="","",IF(COUNTA(Inventory!$AP1531)=1,1,""))</f>
        <v/>
      </c>
      <c r="B1531" s="9" t="str">
        <f>IF(Search!$C$4="","",IF(ISNUMBER(SEARCH(Search!$C$4,$AR1531))=TRUE,1,""))</f>
        <v/>
      </c>
      <c r="C1531" s="9" t="str">
        <f>IF(Search!$C$6="x",IF(COUNTA($AQ1531)=1,1,"N"),IF(COUNTA($AQ1531)=1,"N",""))</f>
        <v/>
      </c>
      <c r="D1531" s="9" t="str">
        <f>IF(Search!$O$8="","",IF(ISNUMBER(SEARCH(Search!$O$8,$BD1531))=TRUE,1,""))</f>
        <v/>
      </c>
      <c r="E1531" s="9" t="str">
        <f>IF(Search!$C$7="","",IF(ISNUMBER(SEARCH(Search!$C$7,$AN1531))=TRUE,1,""))</f>
        <v/>
      </c>
      <c r="F1531" s="9" t="str">
        <f>IF(Search!$C$8="","",IF(ISNUMBER(SEARCH(Search!$C$8,$AO1531))=TRUE,1,""))</f>
        <v/>
      </c>
      <c r="G1531" s="9" t="str">
        <f>IF(Search!$F$4="","",IF(Inventory!$AJ1531&lt;Search!$F$4,"",1))</f>
        <v/>
      </c>
      <c r="H1531" s="9" t="str">
        <f>IF(Search!$F$5="","",IF(Inventory!$AJ1531&gt;Search!$F$5,"",1))</f>
        <v/>
      </c>
      <c r="I1531" s="9" t="str">
        <f>IF(Search!$F$7="","",IF(Search!$F$8="",IF(ISNUMBER(SEARCH(Search!$F$7,$AL1531))=TRUE,1,""),""))</f>
        <v/>
      </c>
      <c r="J1531" s="9" t="str">
        <f>IF($AL1531=Search!$F$8,1,"")</f>
        <v/>
      </c>
      <c r="K1531" s="9" t="str">
        <f>IF(Search!$I$4="","",IF(COUNTA($AS1531)=1,IF(Search!$I$4="N","N",1),""))</f>
        <v/>
      </c>
      <c r="L1531" s="9" t="str">
        <f>IF(Search!$I$5="","",IF($AS1531="RC",1,""))</f>
        <v/>
      </c>
      <c r="M1531" s="9" t="str">
        <f>IF(Search!$I$6="","",IF($AS1531="RCP",1,""))</f>
        <v/>
      </c>
      <c r="N1531" s="9" t="str">
        <f>IF(Search!$I$8="","",IF(COUNTA($AT1531)=1,IF(Search!$I$8="N","N",1),""))</f>
        <v/>
      </c>
      <c r="O1531" s="9" t="str">
        <f>IF(Search!$L$4="","",IF(COUNTA($AU1531)=1,IF(Search!$L$4="N","N",1),""))</f>
        <v/>
      </c>
      <c r="P1531" s="9" t="str">
        <f>IF(Search!$L$5="","",IF(ISNUMBER(SEARCH("Jersey",$AU1531))=TRUE,IF(Search!$L$5="N","N",1),""))</f>
        <v/>
      </c>
      <c r="Q1531" s="9" t="str">
        <f>IF(Search!$L$6="","",IF(ISNUMBER(SEARCH("Patch",$AU1531))=TRUE,IF(Search!$L$6="N","N",1),""))</f>
        <v/>
      </c>
      <c r="R1531" s="9" t="str">
        <f>IF(Search!$L$7="","",IF(ISNUMBER(SEARCH("Shield",$AU1531))=TRUE,IF(Search!$L$7="N","N",1),""))</f>
        <v/>
      </c>
      <c r="S1531" s="9" t="str">
        <f>IF(Search!$L$8="","",IF(ISNUMBER(SEARCH("Stick",$AU1531))=TRUE,IF(Search!$L$8="N","N",1),""))</f>
        <v/>
      </c>
      <c r="T1531" s="9" t="str">
        <f>IF(Search!$O$4="","",IF(COUNTA($AW1531)=1,IF(Search!$O$4="N","N",1),""))</f>
        <v/>
      </c>
      <c r="U1531" s="9" t="str">
        <f>IF(Search!$O$5="","",IF($AW1531="","",IF($AW1531&lt;Search!$O$5,"",1)))</f>
        <v/>
      </c>
      <c r="V1531" s="9" t="str">
        <f>IF(Search!$O$6="","",IF($AW1531="","",IF($AW1531&gt;Search!$O$6,"",1)))</f>
        <v/>
      </c>
      <c r="W1531" s="9" t="str">
        <f>IF(Search!$U$4="","",IF($AX1531="","",1))</f>
        <v/>
      </c>
      <c r="X1531" s="9" t="str">
        <f>IF(Search!$U$5="","",IF(ISNUMBER(SEARCH(Search!$U$5,$AX1531))=TRUE,IF(Search!$U$5="N","N",1),""))</f>
        <v/>
      </c>
      <c r="Y1531" s="9" t="str">
        <f>IF(Search!$U$6="","",IF($AY1531&lt;Search!$U$6,"",1))</f>
        <v/>
      </c>
      <c r="Z1531" s="9" t="str">
        <f>IF(Search!$R$4="","",IF(Inventory!$BA1531&lt;Search!$R$4,"",1))</f>
        <v/>
      </c>
      <c r="AA1531" s="9" t="str">
        <f>IF(Search!$R$5="","",IF($BA1531&gt;Search!$R$5,"",1))</f>
        <v/>
      </c>
      <c r="AB1531" s="9" t="str">
        <f>IF(Search!$R$6="","",IF($BB1531&lt;Search!$R$6,"",1))</f>
        <v/>
      </c>
      <c r="AC1531" s="9" t="str">
        <f>IF(Search!$R$7="","",IF($BB1531&lt;Search!$R$7,"",1))</f>
        <v/>
      </c>
      <c r="AD1531" s="45" t="str">
        <f>IF(COUNTIF($A1531:$AC1531,"n")&gt;0,"",IF(SUM($A1531:$AC1531)=COUNTA(Search!$C$4:$C$8,Search!$F$4:$F$8,Search!$I$4:$I$6,Search!$I$8,Search!$L$4:$L$8,Search!$O$4:$O$8,Search!$R$4:$R$7,Search!$U$4:$U$7)-COUNTIF(Search!$C$4:$U$7,"n"),1+LARGE($AD$1:AD1530,1),""))</f>
        <v/>
      </c>
      <c r="AE1531" s="45" t="str">
        <f t="shared" si="72"/>
        <v/>
      </c>
      <c r="AF1531" s="45" t="str">
        <f>IF(AD1531="","",COUNTIF($AE$1:$AE1530,$AE1531)+RANK($AE1531,$AE$2:$AE$10540,1))</f>
        <v/>
      </c>
      <c r="AG1531" s="45" t="str">
        <f t="shared" si="73"/>
        <v/>
      </c>
      <c r="AH1531" s="45" t="str">
        <f>IF($AD1531="","",COUNTIF($AG$1:$AG1530,$AG1531)+RANK($AG1531,$AG$1:$AG$10539,0))</f>
        <v/>
      </c>
      <c r="AI1531" s="10" t="str">
        <f t="shared" si="74"/>
        <v>2010-11 Certified Certified Potential Materials #16 Tyler Bozak TOR   Jersey /   $</v>
      </c>
      <c r="AJ1531" s="11">
        <v>2010</v>
      </c>
      <c r="AK1531" s="17">
        <v>11</v>
      </c>
      <c r="AL1531" s="12" t="s">
        <v>1064</v>
      </c>
      <c r="AM1531" s="10">
        <v>16</v>
      </c>
      <c r="AN1531" s="12" t="s">
        <v>716</v>
      </c>
      <c r="AO1531" s="9" t="s">
        <v>1904</v>
      </c>
      <c r="AP1531" s="9"/>
      <c r="AQ1531" s="9"/>
      <c r="AR1531" s="14"/>
      <c r="AS1531" s="9"/>
      <c r="AT1531" s="9"/>
      <c r="AU1531" s="9" t="s">
        <v>18</v>
      </c>
      <c r="AV1531" s="13"/>
      <c r="AW1531" s="13"/>
      <c r="AX1531" s="9"/>
      <c r="AY1531" s="9"/>
      <c r="AZ1531" s="9"/>
      <c r="BA1531" s="33"/>
      <c r="BB1531" s="33"/>
      <c r="BC1531" s="36"/>
      <c r="BD1531" s="12" t="s">
        <v>1771</v>
      </c>
    </row>
    <row r="1532" spans="1:56" s="12" customFormat="1" x14ac:dyDescent="0.2">
      <c r="A1532" s="9" t="str">
        <f>IF(Search!$C$5="","",IF(COUNTA(Inventory!$AP1532)=1,1,""))</f>
        <v/>
      </c>
      <c r="B1532" s="9" t="str">
        <f>IF(Search!$C$4="","",IF(ISNUMBER(SEARCH(Search!$C$4,$AR1532))=TRUE,1,""))</f>
        <v/>
      </c>
      <c r="C1532" s="9" t="str">
        <f>IF(Search!$C$6="x",IF(COUNTA($AQ1532)=1,1,"N"),IF(COUNTA($AQ1532)=1,"N",""))</f>
        <v/>
      </c>
      <c r="D1532" s="9" t="str">
        <f>IF(Search!$O$8="","",IF(ISNUMBER(SEARCH(Search!$O$8,$BD1532))=TRUE,1,""))</f>
        <v/>
      </c>
      <c r="E1532" s="9" t="str">
        <f>IF(Search!$C$7="","",IF(ISNUMBER(SEARCH(Search!$C$7,$AN1532))=TRUE,1,""))</f>
        <v/>
      </c>
      <c r="F1532" s="9" t="str">
        <f>IF(Search!$C$8="","",IF(ISNUMBER(SEARCH(Search!$C$8,$AO1532))=TRUE,1,""))</f>
        <v/>
      </c>
      <c r="G1532" s="9" t="str">
        <f>IF(Search!$F$4="","",IF(Inventory!$AJ1532&lt;Search!$F$4,"",1))</f>
        <v/>
      </c>
      <c r="H1532" s="9" t="str">
        <f>IF(Search!$F$5="","",IF(Inventory!$AJ1532&gt;Search!$F$5,"",1))</f>
        <v/>
      </c>
      <c r="I1532" s="9" t="str">
        <f>IF(Search!$F$7="","",IF(Search!$F$8="",IF(ISNUMBER(SEARCH(Search!$F$7,$AL1532))=TRUE,1,""),""))</f>
        <v/>
      </c>
      <c r="J1532" s="9" t="str">
        <f>IF($AL1532=Search!$F$8,1,"")</f>
        <v/>
      </c>
      <c r="K1532" s="9" t="str">
        <f>IF(Search!$I$4="","",IF(COUNTA($AS1532)=1,IF(Search!$I$4="N","N",1),""))</f>
        <v/>
      </c>
      <c r="L1532" s="9" t="str">
        <f>IF(Search!$I$5="","",IF($AS1532="RC",1,""))</f>
        <v/>
      </c>
      <c r="M1532" s="9" t="str">
        <f>IF(Search!$I$6="","",IF($AS1532="RCP",1,""))</f>
        <v/>
      </c>
      <c r="N1532" s="9" t="str">
        <f>IF(Search!$I$8="","",IF(COUNTA($AT1532)=1,IF(Search!$I$8="N","N",1),""))</f>
        <v/>
      </c>
      <c r="O1532" s="9" t="str">
        <f>IF(Search!$L$4="","",IF(COUNTA($AU1532)=1,IF(Search!$L$4="N","N",1),""))</f>
        <v/>
      </c>
      <c r="P1532" s="9" t="str">
        <f>IF(Search!$L$5="","",IF(ISNUMBER(SEARCH("Jersey",$AU1532))=TRUE,IF(Search!$L$5="N","N",1),""))</f>
        <v/>
      </c>
      <c r="Q1532" s="9" t="str">
        <f>IF(Search!$L$6="","",IF(ISNUMBER(SEARCH("Patch",$AU1532))=TRUE,IF(Search!$L$6="N","N",1),""))</f>
        <v/>
      </c>
      <c r="R1532" s="9" t="str">
        <f>IF(Search!$L$7="","",IF(ISNUMBER(SEARCH("Shield",$AU1532))=TRUE,IF(Search!$L$7="N","N",1),""))</f>
        <v/>
      </c>
      <c r="S1532" s="9" t="str">
        <f>IF(Search!$L$8="","",IF(ISNUMBER(SEARCH("Stick",$AU1532))=TRUE,IF(Search!$L$8="N","N",1),""))</f>
        <v/>
      </c>
      <c r="T1532" s="9" t="str">
        <f>IF(Search!$O$4="","",IF(COUNTA($AW1532)=1,IF(Search!$O$4="N","N",1),""))</f>
        <v/>
      </c>
      <c r="U1532" s="9" t="str">
        <f>IF(Search!$O$5="","",IF($AW1532="","",IF($AW1532&lt;Search!$O$5,"",1)))</f>
        <v/>
      </c>
      <c r="V1532" s="9" t="str">
        <f>IF(Search!$O$6="","",IF($AW1532="","",IF($AW1532&gt;Search!$O$6,"",1)))</f>
        <v/>
      </c>
      <c r="W1532" s="9" t="str">
        <f>IF(Search!$U$4="","",IF($AX1532="","",1))</f>
        <v/>
      </c>
      <c r="X1532" s="9" t="str">
        <f>IF(Search!$U$5="","",IF(ISNUMBER(SEARCH(Search!$U$5,$AX1532))=TRUE,IF(Search!$U$5="N","N",1),""))</f>
        <v/>
      </c>
      <c r="Y1532" s="9" t="str">
        <f>IF(Search!$U$6="","",IF($AY1532&lt;Search!$U$6,"",1))</f>
        <v/>
      </c>
      <c r="Z1532" s="9" t="str">
        <f>IF(Search!$R$4="","",IF(Inventory!$BA1532&lt;Search!$R$4,"",1))</f>
        <v/>
      </c>
      <c r="AA1532" s="9" t="str">
        <f>IF(Search!$R$5="","",IF($BA1532&gt;Search!$R$5,"",1))</f>
        <v/>
      </c>
      <c r="AB1532" s="9" t="str">
        <f>IF(Search!$R$6="","",IF($BB1532&lt;Search!$R$6,"",1))</f>
        <v/>
      </c>
      <c r="AC1532" s="9" t="str">
        <f>IF(Search!$R$7="","",IF($BB1532&lt;Search!$R$7,"",1))</f>
        <v/>
      </c>
      <c r="AD1532" s="45" t="str">
        <f>IF(COUNTIF($A1532:$AC1532,"n")&gt;0,"",IF(SUM($A1532:$AC1532)=COUNTA(Search!$C$4:$C$8,Search!$F$4:$F$8,Search!$I$4:$I$6,Search!$I$8,Search!$L$4:$L$8,Search!$O$4:$O$8,Search!$R$4:$R$7,Search!$U$4:$U$7)-COUNTIF(Search!$C$4:$U$7,"n"),1+LARGE($AD$1:AD1531,1),""))</f>
        <v/>
      </c>
      <c r="AE1532" s="45" t="str">
        <f t="shared" si="72"/>
        <v/>
      </c>
      <c r="AF1532" s="45" t="str">
        <f>IF(AD1532="","",COUNTIF($AE$1:$AE1531,$AE1532)+RANK($AE1532,$AE$2:$AE$10540,1))</f>
        <v/>
      </c>
      <c r="AG1532" s="45" t="str">
        <f t="shared" si="73"/>
        <v/>
      </c>
      <c r="AH1532" s="45" t="str">
        <f>IF($AD1532="","",COUNTIF($AG$1:$AG1531,$AG1532)+RANK($AG1532,$AG$1:$AG$10539,0))</f>
        <v/>
      </c>
      <c r="AI1532" s="10" t="str">
        <f t="shared" si="74"/>
        <v>2010-11 Certified Certified Potential Materials Prime #16 Tyler Bozak TOR   2CL Patch /   $</v>
      </c>
      <c r="AJ1532" s="11">
        <v>2010</v>
      </c>
      <c r="AK1532" s="17">
        <v>11</v>
      </c>
      <c r="AL1532" s="12" t="s">
        <v>1065</v>
      </c>
      <c r="AM1532" s="10">
        <v>16</v>
      </c>
      <c r="AN1532" s="12" t="s">
        <v>716</v>
      </c>
      <c r="AO1532" s="9" t="s">
        <v>1904</v>
      </c>
      <c r="AP1532" s="9"/>
      <c r="AQ1532" s="9"/>
      <c r="AR1532" s="14"/>
      <c r="AS1532" s="9"/>
      <c r="AT1532" s="9"/>
      <c r="AU1532" s="9" t="s">
        <v>1778</v>
      </c>
      <c r="AV1532" s="13"/>
      <c r="AW1532" s="13"/>
      <c r="AX1532" s="9"/>
      <c r="AY1532" s="9"/>
      <c r="AZ1532" s="9"/>
      <c r="BA1532" s="33"/>
      <c r="BB1532" s="33"/>
      <c r="BC1532" s="36"/>
      <c r="BD1532" s="12" t="s">
        <v>1771</v>
      </c>
    </row>
    <row r="1533" spans="1:56" s="12" customFormat="1" x14ac:dyDescent="0.2">
      <c r="A1533" s="9" t="str">
        <f>IF(Search!$C$5="","",IF(COUNTA(Inventory!$AP1533)=1,1,""))</f>
        <v/>
      </c>
      <c r="B1533" s="9" t="str">
        <f>IF(Search!$C$4="","",IF(ISNUMBER(SEARCH(Search!$C$4,$AR1533))=TRUE,1,""))</f>
        <v/>
      </c>
      <c r="C1533" s="9" t="str">
        <f>IF(Search!$C$6="x",IF(COUNTA($AQ1533)=1,1,"N"),IF(COUNTA($AQ1533)=1,"N",""))</f>
        <v/>
      </c>
      <c r="D1533" s="9" t="str">
        <f>IF(Search!$O$8="","",IF(ISNUMBER(SEARCH(Search!$O$8,$BD1533))=TRUE,1,""))</f>
        <v/>
      </c>
      <c r="E1533" s="9" t="str">
        <f>IF(Search!$C$7="","",IF(ISNUMBER(SEARCH(Search!$C$7,$AN1533))=TRUE,1,""))</f>
        <v/>
      </c>
      <c r="F1533" s="9" t="str">
        <f>IF(Search!$C$8="","",IF(ISNUMBER(SEARCH(Search!$C$8,$AO1533))=TRUE,1,""))</f>
        <v/>
      </c>
      <c r="G1533" s="9" t="str">
        <f>IF(Search!$F$4="","",IF(Inventory!$AJ1533&lt;Search!$F$4,"",1))</f>
        <v/>
      </c>
      <c r="H1533" s="9" t="str">
        <f>IF(Search!$F$5="","",IF(Inventory!$AJ1533&gt;Search!$F$5,"",1))</f>
        <v/>
      </c>
      <c r="I1533" s="9" t="str">
        <f>IF(Search!$F$7="","",IF(Search!$F$8="",IF(ISNUMBER(SEARCH(Search!$F$7,$AL1533))=TRUE,1,""),""))</f>
        <v/>
      </c>
      <c r="J1533" s="9" t="str">
        <f>IF($AL1533=Search!$F$8,1,"")</f>
        <v/>
      </c>
      <c r="K1533" s="9" t="str">
        <f>IF(Search!$I$4="","",IF(COUNTA($AS1533)=1,IF(Search!$I$4="N","N",1),""))</f>
        <v/>
      </c>
      <c r="L1533" s="9" t="str">
        <f>IF(Search!$I$5="","",IF($AS1533="RC",1,""))</f>
        <v/>
      </c>
      <c r="M1533" s="9" t="str">
        <f>IF(Search!$I$6="","",IF($AS1533="RCP",1,""))</f>
        <v/>
      </c>
      <c r="N1533" s="9" t="str">
        <f>IF(Search!$I$8="","",IF(COUNTA($AT1533)=1,IF(Search!$I$8="N","N",1),""))</f>
        <v/>
      </c>
      <c r="O1533" s="9" t="str">
        <f>IF(Search!$L$4="","",IF(COUNTA($AU1533)=1,IF(Search!$L$4="N","N",1),""))</f>
        <v/>
      </c>
      <c r="P1533" s="9" t="str">
        <f>IF(Search!$L$5="","",IF(ISNUMBER(SEARCH("Jersey",$AU1533))=TRUE,IF(Search!$L$5="N","N",1),""))</f>
        <v/>
      </c>
      <c r="Q1533" s="9" t="str">
        <f>IF(Search!$L$6="","",IF(ISNUMBER(SEARCH("Patch",$AU1533))=TRUE,IF(Search!$L$6="N","N",1),""))</f>
        <v/>
      </c>
      <c r="R1533" s="9" t="str">
        <f>IF(Search!$L$7="","",IF(ISNUMBER(SEARCH("Shield",$AU1533))=TRUE,IF(Search!$L$7="N","N",1),""))</f>
        <v/>
      </c>
      <c r="S1533" s="9" t="str">
        <f>IF(Search!$L$8="","",IF(ISNUMBER(SEARCH("Stick",$AU1533))=TRUE,IF(Search!$L$8="N","N",1),""))</f>
        <v/>
      </c>
      <c r="T1533" s="9" t="str">
        <f>IF(Search!$O$4="","",IF(COUNTA($AW1533)=1,IF(Search!$O$4="N","N",1),""))</f>
        <v/>
      </c>
      <c r="U1533" s="9" t="str">
        <f>IF(Search!$O$5="","",IF($AW1533="","",IF($AW1533&lt;Search!$O$5,"",1)))</f>
        <v/>
      </c>
      <c r="V1533" s="9" t="str">
        <f>IF(Search!$O$6="","",IF($AW1533="","",IF($AW1533&gt;Search!$O$6,"",1)))</f>
        <v/>
      </c>
      <c r="W1533" s="9" t="str">
        <f>IF(Search!$U$4="","",IF($AX1533="","",1))</f>
        <v/>
      </c>
      <c r="X1533" s="9" t="str">
        <f>IF(Search!$U$5="","",IF(ISNUMBER(SEARCH(Search!$U$5,$AX1533))=TRUE,IF(Search!$U$5="N","N",1),""))</f>
        <v/>
      </c>
      <c r="Y1533" s="9" t="str">
        <f>IF(Search!$U$6="","",IF($AY1533&lt;Search!$U$6,"",1))</f>
        <v/>
      </c>
      <c r="Z1533" s="9" t="str">
        <f>IF(Search!$R$4="","",IF(Inventory!$BA1533&lt;Search!$R$4,"",1))</f>
        <v/>
      </c>
      <c r="AA1533" s="9" t="str">
        <f>IF(Search!$R$5="","",IF($BA1533&gt;Search!$R$5,"",1))</f>
        <v/>
      </c>
      <c r="AB1533" s="9" t="str">
        <f>IF(Search!$R$6="","",IF($BB1533&lt;Search!$R$6,"",1))</f>
        <v/>
      </c>
      <c r="AC1533" s="9" t="str">
        <f>IF(Search!$R$7="","",IF($BB1533&lt;Search!$R$7,"",1))</f>
        <v/>
      </c>
      <c r="AD1533" s="45" t="str">
        <f>IF(COUNTIF($A1533:$AC1533,"n")&gt;0,"",IF(SUM($A1533:$AC1533)=COUNTA(Search!$C$4:$C$8,Search!$F$4:$F$8,Search!$I$4:$I$6,Search!$I$8,Search!$L$4:$L$8,Search!$O$4:$O$8,Search!$R$4:$R$7,Search!$U$4:$U$7)-COUNTIF(Search!$C$4:$U$7,"n"),1+LARGE($AD$1:AD1532,1),""))</f>
        <v/>
      </c>
      <c r="AE1533" s="45" t="str">
        <f t="shared" si="72"/>
        <v/>
      </c>
      <c r="AF1533" s="45" t="str">
        <f>IF(AD1533="","",COUNTIF($AE$1:$AE1532,$AE1533)+RANK($AE1533,$AE$2:$AE$10540,1))</f>
        <v/>
      </c>
      <c r="AG1533" s="45" t="str">
        <f t="shared" si="73"/>
        <v/>
      </c>
      <c r="AH1533" s="45" t="str">
        <f>IF($AD1533="","",COUNTIF($AG$1:$AG1532,$AG1533)+RANK($AG1533,$AG$1:$AG$10539,0))</f>
        <v/>
      </c>
      <c r="AI1533" s="10" t="str">
        <f t="shared" si="74"/>
        <v>2010-11 Certified Certified Potential Mirror Blue #16 Tyler Bozak TOR    /   $</v>
      </c>
      <c r="AJ1533" s="11">
        <v>2010</v>
      </c>
      <c r="AK1533" s="17">
        <v>11</v>
      </c>
      <c r="AL1533" s="12" t="s">
        <v>1066</v>
      </c>
      <c r="AM1533" s="10">
        <v>16</v>
      </c>
      <c r="AN1533" s="12" t="s">
        <v>716</v>
      </c>
      <c r="AO1533" s="9" t="s">
        <v>1904</v>
      </c>
      <c r="AP1533" s="9"/>
      <c r="AQ1533" s="9"/>
      <c r="AR1533" s="14"/>
      <c r="AS1533" s="9"/>
      <c r="AT1533" s="9"/>
      <c r="AU1533" s="9"/>
      <c r="AV1533" s="13"/>
      <c r="AW1533" s="13"/>
      <c r="AX1533" s="9"/>
      <c r="AY1533" s="9"/>
      <c r="AZ1533" s="9"/>
      <c r="BA1533" s="33"/>
      <c r="BB1533" s="33"/>
      <c r="BC1533" s="36"/>
      <c r="BD1533" s="12" t="s">
        <v>1771</v>
      </c>
    </row>
    <row r="1534" spans="1:56" s="12" customFormat="1" x14ac:dyDescent="0.2">
      <c r="A1534" s="9" t="str">
        <f>IF(Search!$C$5="","",IF(COUNTA(Inventory!$AP1534)=1,1,""))</f>
        <v/>
      </c>
      <c r="B1534" s="9" t="str">
        <f>IF(Search!$C$4="","",IF(ISNUMBER(SEARCH(Search!$C$4,$AR1534))=TRUE,1,""))</f>
        <v/>
      </c>
      <c r="C1534" s="9" t="str">
        <f>IF(Search!$C$6="x",IF(COUNTA($AQ1534)=1,1,"N"),IF(COUNTA($AQ1534)=1,"N",""))</f>
        <v/>
      </c>
      <c r="D1534" s="9" t="str">
        <f>IF(Search!$O$8="","",IF(ISNUMBER(SEARCH(Search!$O$8,$BD1534))=TRUE,1,""))</f>
        <v/>
      </c>
      <c r="E1534" s="9" t="str">
        <f>IF(Search!$C$7="","",IF(ISNUMBER(SEARCH(Search!$C$7,$AN1534))=TRUE,1,""))</f>
        <v/>
      </c>
      <c r="F1534" s="9" t="str">
        <f>IF(Search!$C$8="","",IF(ISNUMBER(SEARCH(Search!$C$8,$AO1534))=TRUE,1,""))</f>
        <v/>
      </c>
      <c r="G1534" s="9" t="str">
        <f>IF(Search!$F$4="","",IF(Inventory!$AJ1534&lt;Search!$F$4,"",1))</f>
        <v/>
      </c>
      <c r="H1534" s="9" t="str">
        <f>IF(Search!$F$5="","",IF(Inventory!$AJ1534&gt;Search!$F$5,"",1))</f>
        <v/>
      </c>
      <c r="I1534" s="9" t="str">
        <f>IF(Search!$F$7="","",IF(Search!$F$8="",IF(ISNUMBER(SEARCH(Search!$F$7,$AL1534))=TRUE,1,""),""))</f>
        <v/>
      </c>
      <c r="J1534" s="9" t="str">
        <f>IF($AL1534=Search!$F$8,1,"")</f>
        <v/>
      </c>
      <c r="K1534" s="9" t="str">
        <f>IF(Search!$I$4="","",IF(COUNTA($AS1534)=1,IF(Search!$I$4="N","N",1),""))</f>
        <v/>
      </c>
      <c r="L1534" s="9" t="str">
        <f>IF(Search!$I$5="","",IF($AS1534="RC",1,""))</f>
        <v/>
      </c>
      <c r="M1534" s="9" t="str">
        <f>IF(Search!$I$6="","",IF($AS1534="RCP",1,""))</f>
        <v/>
      </c>
      <c r="N1534" s="9" t="str">
        <f>IF(Search!$I$8="","",IF(COUNTA($AT1534)=1,IF(Search!$I$8="N","N",1),""))</f>
        <v/>
      </c>
      <c r="O1534" s="9" t="str">
        <f>IF(Search!$L$4="","",IF(COUNTA($AU1534)=1,IF(Search!$L$4="N","N",1),""))</f>
        <v/>
      </c>
      <c r="P1534" s="9" t="str">
        <f>IF(Search!$L$5="","",IF(ISNUMBER(SEARCH("Jersey",$AU1534))=TRUE,IF(Search!$L$5="N","N",1),""))</f>
        <v/>
      </c>
      <c r="Q1534" s="9" t="str">
        <f>IF(Search!$L$6="","",IF(ISNUMBER(SEARCH("Patch",$AU1534))=TRUE,IF(Search!$L$6="N","N",1),""))</f>
        <v/>
      </c>
      <c r="R1534" s="9" t="str">
        <f>IF(Search!$L$7="","",IF(ISNUMBER(SEARCH("Shield",$AU1534))=TRUE,IF(Search!$L$7="N","N",1),""))</f>
        <v/>
      </c>
      <c r="S1534" s="9" t="str">
        <f>IF(Search!$L$8="","",IF(ISNUMBER(SEARCH("Stick",$AU1534))=TRUE,IF(Search!$L$8="N","N",1),""))</f>
        <v/>
      </c>
      <c r="T1534" s="9" t="str">
        <f>IF(Search!$O$4="","",IF(COUNTA($AW1534)=1,IF(Search!$O$4="N","N",1),""))</f>
        <v/>
      </c>
      <c r="U1534" s="9" t="str">
        <f>IF(Search!$O$5="","",IF($AW1534="","",IF($AW1534&lt;Search!$O$5,"",1)))</f>
        <v/>
      </c>
      <c r="V1534" s="9" t="str">
        <f>IF(Search!$O$6="","",IF($AW1534="","",IF($AW1534&gt;Search!$O$6,"",1)))</f>
        <v/>
      </c>
      <c r="W1534" s="9" t="str">
        <f>IF(Search!$U$4="","",IF($AX1534="","",1))</f>
        <v/>
      </c>
      <c r="X1534" s="9" t="str">
        <f>IF(Search!$U$5="","",IF(ISNUMBER(SEARCH(Search!$U$5,$AX1534))=TRUE,IF(Search!$U$5="N","N",1),""))</f>
        <v/>
      </c>
      <c r="Y1534" s="9" t="str">
        <f>IF(Search!$U$6="","",IF($AY1534&lt;Search!$U$6,"",1))</f>
        <v/>
      </c>
      <c r="Z1534" s="9" t="str">
        <f>IF(Search!$R$4="","",IF(Inventory!$BA1534&lt;Search!$R$4,"",1))</f>
        <v/>
      </c>
      <c r="AA1534" s="9" t="str">
        <f>IF(Search!$R$5="","",IF($BA1534&gt;Search!$R$5,"",1))</f>
        <v/>
      </c>
      <c r="AB1534" s="9" t="str">
        <f>IF(Search!$R$6="","",IF($BB1534&lt;Search!$R$6,"",1))</f>
        <v/>
      </c>
      <c r="AC1534" s="9" t="str">
        <f>IF(Search!$R$7="","",IF($BB1534&lt;Search!$R$7,"",1))</f>
        <v/>
      </c>
      <c r="AD1534" s="45" t="str">
        <f>IF(COUNTIF($A1534:$AC1534,"n")&gt;0,"",IF(SUM($A1534:$AC1534)=COUNTA(Search!$C$4:$C$8,Search!$F$4:$F$8,Search!$I$4:$I$6,Search!$I$8,Search!$L$4:$L$8,Search!$O$4:$O$8,Search!$R$4:$R$7,Search!$U$4:$U$7)-COUNTIF(Search!$C$4:$U$7,"n"),1+LARGE($AD$1:AD1533,1),""))</f>
        <v/>
      </c>
      <c r="AE1534" s="45" t="str">
        <f t="shared" si="72"/>
        <v/>
      </c>
      <c r="AF1534" s="45" t="str">
        <f>IF(AD1534="","",COUNTIF($AE$1:$AE1533,$AE1534)+RANK($AE1534,$AE$2:$AE$10540,1))</f>
        <v/>
      </c>
      <c r="AG1534" s="45" t="str">
        <f t="shared" si="73"/>
        <v/>
      </c>
      <c r="AH1534" s="45" t="str">
        <f>IF($AD1534="","",COUNTIF($AG$1:$AG1533,$AG1534)+RANK($AG1534,$AG$1:$AG$10539,0))</f>
        <v/>
      </c>
      <c r="AI1534" s="10" t="str">
        <f t="shared" si="74"/>
        <v>2010-11 Certified Certified Potential Mirror Red #16 Tyler Bozak TOR    /   $</v>
      </c>
      <c r="AJ1534" s="11">
        <v>2010</v>
      </c>
      <c r="AK1534" s="17">
        <v>11</v>
      </c>
      <c r="AL1534" s="12" t="s">
        <v>1067</v>
      </c>
      <c r="AM1534" s="10">
        <v>16</v>
      </c>
      <c r="AN1534" s="12" t="s">
        <v>716</v>
      </c>
      <c r="AO1534" s="9" t="s">
        <v>1904</v>
      </c>
      <c r="AP1534" s="9"/>
      <c r="AQ1534" s="9"/>
      <c r="AR1534" s="14"/>
      <c r="AS1534" s="9"/>
      <c r="AT1534" s="9"/>
      <c r="AU1534" s="9"/>
      <c r="AV1534" s="13"/>
      <c r="AW1534" s="13"/>
      <c r="AX1534" s="9"/>
      <c r="AY1534" s="9"/>
      <c r="AZ1534" s="9"/>
      <c r="BA1534" s="33"/>
      <c r="BB1534" s="33"/>
      <c r="BC1534" s="36"/>
      <c r="BD1534" s="12" t="s">
        <v>1771</v>
      </c>
    </row>
    <row r="1535" spans="1:56" s="12" customFormat="1" x14ac:dyDescent="0.2">
      <c r="A1535" s="9" t="str">
        <f>IF(Search!$C$5="","",IF(COUNTA(Inventory!$AP1535)=1,1,""))</f>
        <v/>
      </c>
      <c r="B1535" s="9" t="str">
        <f>IF(Search!$C$4="","",IF(ISNUMBER(SEARCH(Search!$C$4,$AR1535))=TRUE,1,""))</f>
        <v/>
      </c>
      <c r="C1535" s="9" t="str">
        <f>IF(Search!$C$6="x",IF(COUNTA($AQ1535)=1,1,"N"),IF(COUNTA($AQ1535)=1,"N",""))</f>
        <v/>
      </c>
      <c r="D1535" s="9" t="str">
        <f>IF(Search!$O$8="","",IF(ISNUMBER(SEARCH(Search!$O$8,$BD1535))=TRUE,1,""))</f>
        <v/>
      </c>
      <c r="E1535" s="9" t="str">
        <f>IF(Search!$C$7="","",IF(ISNUMBER(SEARCH(Search!$C$7,$AN1535))=TRUE,1,""))</f>
        <v/>
      </c>
      <c r="F1535" s="9" t="str">
        <f>IF(Search!$C$8="","",IF(ISNUMBER(SEARCH(Search!$C$8,$AO1535))=TRUE,1,""))</f>
        <v/>
      </c>
      <c r="G1535" s="9" t="str">
        <f>IF(Search!$F$4="","",IF(Inventory!$AJ1535&lt;Search!$F$4,"",1))</f>
        <v/>
      </c>
      <c r="H1535" s="9" t="str">
        <f>IF(Search!$F$5="","",IF(Inventory!$AJ1535&gt;Search!$F$5,"",1))</f>
        <v/>
      </c>
      <c r="I1535" s="9" t="str">
        <f>IF(Search!$F$7="","",IF(Search!$F$8="",IF(ISNUMBER(SEARCH(Search!$F$7,$AL1535))=TRUE,1,""),""))</f>
        <v/>
      </c>
      <c r="J1535" s="9" t="str">
        <f>IF($AL1535=Search!$F$8,1,"")</f>
        <v/>
      </c>
      <c r="K1535" s="9" t="str">
        <f>IF(Search!$I$4="","",IF(COUNTA($AS1535)=1,IF(Search!$I$4="N","N",1),""))</f>
        <v/>
      </c>
      <c r="L1535" s="9" t="str">
        <f>IF(Search!$I$5="","",IF($AS1535="RC",1,""))</f>
        <v/>
      </c>
      <c r="M1535" s="9" t="str">
        <f>IF(Search!$I$6="","",IF($AS1535="RCP",1,""))</f>
        <v/>
      </c>
      <c r="N1535" s="9" t="str">
        <f>IF(Search!$I$8="","",IF(COUNTA($AT1535)=1,IF(Search!$I$8="N","N",1),""))</f>
        <v/>
      </c>
      <c r="O1535" s="9" t="str">
        <f>IF(Search!$L$4="","",IF(COUNTA($AU1535)=1,IF(Search!$L$4="N","N",1),""))</f>
        <v/>
      </c>
      <c r="P1535" s="9" t="str">
        <f>IF(Search!$L$5="","",IF(ISNUMBER(SEARCH("Jersey",$AU1535))=TRUE,IF(Search!$L$5="N","N",1),""))</f>
        <v/>
      </c>
      <c r="Q1535" s="9" t="str">
        <f>IF(Search!$L$6="","",IF(ISNUMBER(SEARCH("Patch",$AU1535))=TRUE,IF(Search!$L$6="N","N",1),""))</f>
        <v/>
      </c>
      <c r="R1535" s="9" t="str">
        <f>IF(Search!$L$7="","",IF(ISNUMBER(SEARCH("Shield",$AU1535))=TRUE,IF(Search!$L$7="N","N",1),""))</f>
        <v/>
      </c>
      <c r="S1535" s="9" t="str">
        <f>IF(Search!$L$8="","",IF(ISNUMBER(SEARCH("Stick",$AU1535))=TRUE,IF(Search!$L$8="N","N",1),""))</f>
        <v/>
      </c>
      <c r="T1535" s="9" t="str">
        <f>IF(Search!$O$4="","",IF(COUNTA($AW1535)=1,IF(Search!$O$4="N","N",1),""))</f>
        <v/>
      </c>
      <c r="U1535" s="9" t="str">
        <f>IF(Search!$O$5="","",IF($AW1535="","",IF($AW1535&lt;Search!$O$5,"",1)))</f>
        <v/>
      </c>
      <c r="V1535" s="9" t="str">
        <f>IF(Search!$O$6="","",IF($AW1535="","",IF($AW1535&gt;Search!$O$6,"",1)))</f>
        <v/>
      </c>
      <c r="W1535" s="9" t="str">
        <f>IF(Search!$U$4="","",IF($AX1535="","",1))</f>
        <v/>
      </c>
      <c r="X1535" s="9" t="str">
        <f>IF(Search!$U$5="","",IF(ISNUMBER(SEARCH(Search!$U$5,$AX1535))=TRUE,IF(Search!$U$5="N","N",1),""))</f>
        <v/>
      </c>
      <c r="Y1535" s="9" t="str">
        <f>IF(Search!$U$6="","",IF($AY1535&lt;Search!$U$6,"",1))</f>
        <v/>
      </c>
      <c r="Z1535" s="9" t="str">
        <f>IF(Search!$R$4="","",IF(Inventory!$BA1535&lt;Search!$R$4,"",1))</f>
        <v/>
      </c>
      <c r="AA1535" s="9" t="str">
        <f>IF(Search!$R$5="","",IF($BA1535&gt;Search!$R$5,"",1))</f>
        <v/>
      </c>
      <c r="AB1535" s="9" t="str">
        <f>IF(Search!$R$6="","",IF($BB1535&lt;Search!$R$6,"",1))</f>
        <v/>
      </c>
      <c r="AC1535" s="9" t="str">
        <f>IF(Search!$R$7="","",IF($BB1535&lt;Search!$R$7,"",1))</f>
        <v/>
      </c>
      <c r="AD1535" s="45" t="str">
        <f>IF(COUNTIF($A1535:$AC1535,"n")&gt;0,"",IF(SUM($A1535:$AC1535)=COUNTA(Search!$C$4:$C$8,Search!$F$4:$F$8,Search!$I$4:$I$6,Search!$I$8,Search!$L$4:$L$8,Search!$O$4:$O$8,Search!$R$4:$R$7,Search!$U$4:$U$7)-COUNTIF(Search!$C$4:$U$7,"n"),1+LARGE($AD$1:AD1534,1),""))</f>
        <v/>
      </c>
      <c r="AE1535" s="45" t="str">
        <f t="shared" si="72"/>
        <v/>
      </c>
      <c r="AF1535" s="45" t="str">
        <f>IF(AD1535="","",COUNTIF($AE$1:$AE1534,$AE1535)+RANK($AE1535,$AE$2:$AE$10540,1))</f>
        <v/>
      </c>
      <c r="AG1535" s="45" t="str">
        <f t="shared" si="73"/>
        <v/>
      </c>
      <c r="AH1535" s="45" t="str">
        <f>IF($AD1535="","",COUNTIF($AG$1:$AG1534,$AG1535)+RANK($AG1535,$AG$1:$AG$10539,0))</f>
        <v/>
      </c>
      <c r="AI1535" s="10" t="str">
        <f t="shared" si="74"/>
        <v>2010-11 Certified Mirror Red Dual Materials #135 Jonas Gustavsson TOR   Jersey /   $</v>
      </c>
      <c r="AJ1535" s="11">
        <v>2010</v>
      </c>
      <c r="AK1535" s="17">
        <v>11</v>
      </c>
      <c r="AL1535" s="12" t="s">
        <v>1068</v>
      </c>
      <c r="AM1535" s="10">
        <v>135</v>
      </c>
      <c r="AN1535" s="12" t="s">
        <v>856</v>
      </c>
      <c r="AO1535" s="14" t="s">
        <v>1904</v>
      </c>
      <c r="AP1535" s="9"/>
      <c r="AQ1535" s="9"/>
      <c r="AR1535" s="14"/>
      <c r="AS1535" s="9"/>
      <c r="AT1535" s="9"/>
      <c r="AU1535" s="9" t="s">
        <v>18</v>
      </c>
      <c r="AV1535" s="13"/>
      <c r="AW1535" s="13"/>
      <c r="AX1535" s="9"/>
      <c r="AY1535" s="9"/>
      <c r="AZ1535" s="9"/>
      <c r="BA1535" s="33"/>
      <c r="BB1535" s="33"/>
      <c r="BC1535" s="36"/>
      <c r="BD1535" s="12" t="s">
        <v>1771</v>
      </c>
    </row>
    <row r="1536" spans="1:56" s="12" customFormat="1" x14ac:dyDescent="0.2">
      <c r="A1536" s="9" t="str">
        <f>IF(Search!$C$5="","",IF(COUNTA(Inventory!$AP1536)=1,1,""))</f>
        <v/>
      </c>
      <c r="B1536" s="9" t="str">
        <f>IF(Search!$C$4="","",IF(ISNUMBER(SEARCH(Search!$C$4,$AR1536))=TRUE,1,""))</f>
        <v/>
      </c>
      <c r="C1536" s="9" t="str">
        <f>IF(Search!$C$6="x",IF(COUNTA($AQ1536)=1,1,"N"),IF(COUNTA($AQ1536)=1,"N",""))</f>
        <v/>
      </c>
      <c r="D1536" s="9" t="str">
        <f>IF(Search!$O$8="","",IF(ISNUMBER(SEARCH(Search!$O$8,$BD1536))=TRUE,1,""))</f>
        <v/>
      </c>
      <c r="E1536" s="9" t="str">
        <f>IF(Search!$C$7="","",IF(ISNUMBER(SEARCH(Search!$C$7,$AN1536))=TRUE,1,""))</f>
        <v/>
      </c>
      <c r="F1536" s="9" t="str">
        <f>IF(Search!$C$8="","",IF(ISNUMBER(SEARCH(Search!$C$8,$AO1536))=TRUE,1,""))</f>
        <v/>
      </c>
      <c r="G1536" s="9" t="str">
        <f>IF(Search!$F$4="","",IF(Inventory!$AJ1536&lt;Search!$F$4,"",1))</f>
        <v/>
      </c>
      <c r="H1536" s="9" t="str">
        <f>IF(Search!$F$5="","",IF(Inventory!$AJ1536&gt;Search!$F$5,"",1))</f>
        <v/>
      </c>
      <c r="I1536" s="9" t="str">
        <f>IF(Search!$F$7="","",IF(Search!$F$8="",IF(ISNUMBER(SEARCH(Search!$F$7,$AL1536))=TRUE,1,""),""))</f>
        <v/>
      </c>
      <c r="J1536" s="9" t="str">
        <f>IF($AL1536=Search!$F$8,1,"")</f>
        <v/>
      </c>
      <c r="K1536" s="9" t="str">
        <f>IF(Search!$I$4="","",IF(COUNTA($AS1536)=1,IF(Search!$I$4="N","N",1),""))</f>
        <v/>
      </c>
      <c r="L1536" s="9" t="str">
        <f>IF(Search!$I$5="","",IF($AS1536="RC",1,""))</f>
        <v/>
      </c>
      <c r="M1536" s="9" t="str">
        <f>IF(Search!$I$6="","",IF($AS1536="RCP",1,""))</f>
        <v/>
      </c>
      <c r="N1536" s="9" t="str">
        <f>IF(Search!$I$8="","",IF(COUNTA($AT1536)=1,IF(Search!$I$8="N","N",1),""))</f>
        <v/>
      </c>
      <c r="O1536" s="9" t="str">
        <f>IF(Search!$L$4="","",IF(COUNTA($AU1536)=1,IF(Search!$L$4="N","N",1),""))</f>
        <v/>
      </c>
      <c r="P1536" s="9" t="str">
        <f>IF(Search!$L$5="","",IF(ISNUMBER(SEARCH("Jersey",$AU1536))=TRUE,IF(Search!$L$5="N","N",1),""))</f>
        <v/>
      </c>
      <c r="Q1536" s="9" t="str">
        <f>IF(Search!$L$6="","",IF(ISNUMBER(SEARCH("Patch",$AU1536))=TRUE,IF(Search!$L$6="N","N",1),""))</f>
        <v/>
      </c>
      <c r="R1536" s="9" t="str">
        <f>IF(Search!$L$7="","",IF(ISNUMBER(SEARCH("Shield",$AU1536))=TRUE,IF(Search!$L$7="N","N",1),""))</f>
        <v/>
      </c>
      <c r="S1536" s="9" t="str">
        <f>IF(Search!$L$8="","",IF(ISNUMBER(SEARCH("Stick",$AU1536))=TRUE,IF(Search!$L$8="N","N",1),""))</f>
        <v/>
      </c>
      <c r="T1536" s="9" t="str">
        <f>IF(Search!$O$4="","",IF(COUNTA($AW1536)=1,IF(Search!$O$4="N","N",1),""))</f>
        <v/>
      </c>
      <c r="U1536" s="9" t="str">
        <f>IF(Search!$O$5="","",IF($AW1536="","",IF($AW1536&lt;Search!$O$5,"",1)))</f>
        <v/>
      </c>
      <c r="V1536" s="9" t="str">
        <f>IF(Search!$O$6="","",IF($AW1536="","",IF($AW1536&gt;Search!$O$6,"",1)))</f>
        <v/>
      </c>
      <c r="W1536" s="9" t="str">
        <f>IF(Search!$U$4="","",IF($AX1536="","",1))</f>
        <v/>
      </c>
      <c r="X1536" s="9" t="str">
        <f>IF(Search!$U$5="","",IF(ISNUMBER(SEARCH(Search!$U$5,$AX1536))=TRUE,IF(Search!$U$5="N","N",1),""))</f>
        <v/>
      </c>
      <c r="Y1536" s="9" t="str">
        <f>IF(Search!$U$6="","",IF($AY1536&lt;Search!$U$6,"",1))</f>
        <v/>
      </c>
      <c r="Z1536" s="9" t="str">
        <f>IF(Search!$R$4="","",IF(Inventory!$BA1536&lt;Search!$R$4,"",1))</f>
        <v/>
      </c>
      <c r="AA1536" s="9" t="str">
        <f>IF(Search!$R$5="","",IF($BA1536&gt;Search!$R$5,"",1))</f>
        <v/>
      </c>
      <c r="AB1536" s="9" t="str">
        <f>IF(Search!$R$6="","",IF($BB1536&lt;Search!$R$6,"",1))</f>
        <v/>
      </c>
      <c r="AC1536" s="9" t="str">
        <f>IF(Search!$R$7="","",IF($BB1536&lt;Search!$R$7,"",1))</f>
        <v/>
      </c>
      <c r="AD1536" s="45" t="str">
        <f>IF(COUNTIF($A1536:$AC1536,"n")&gt;0,"",IF(SUM($A1536:$AC1536)=COUNTA(Search!$C$4:$C$8,Search!$F$4:$F$8,Search!$I$4:$I$6,Search!$I$8,Search!$L$4:$L$8,Search!$O$4:$O$8,Search!$R$4:$R$7,Search!$U$4:$U$7)-COUNTIF(Search!$C$4:$U$7,"n"),1+LARGE($AD$1:AD1535,1),""))</f>
        <v/>
      </c>
      <c r="AE1536" s="45" t="str">
        <f t="shared" si="72"/>
        <v/>
      </c>
      <c r="AF1536" s="45" t="str">
        <f>IF(AD1536="","",COUNTIF($AE$1:$AE1535,$AE1536)+RANK($AE1536,$AE$2:$AE$10540,1))</f>
        <v/>
      </c>
      <c r="AG1536" s="45" t="str">
        <f t="shared" si="73"/>
        <v/>
      </c>
      <c r="AH1536" s="45" t="str">
        <f>IF($AD1536="","",COUNTIF($AG$1:$AG1535,$AG1536)+RANK($AG1536,$AG$1:$AG$10539,0))</f>
        <v/>
      </c>
      <c r="AI1536" s="10" t="str">
        <f t="shared" si="74"/>
        <v>2010-11 Crown Royale #93 Tyler Bozak TOR    /   $</v>
      </c>
      <c r="AJ1536" s="11">
        <v>2010</v>
      </c>
      <c r="AK1536" s="17">
        <v>11</v>
      </c>
      <c r="AL1536" s="12" t="s">
        <v>1069</v>
      </c>
      <c r="AM1536" s="10">
        <v>93</v>
      </c>
      <c r="AN1536" s="12" t="s">
        <v>716</v>
      </c>
      <c r="AO1536" s="9" t="s">
        <v>1904</v>
      </c>
      <c r="AP1536" s="9"/>
      <c r="AQ1536" s="9"/>
      <c r="AR1536" s="14"/>
      <c r="AS1536" s="9"/>
      <c r="AT1536" s="9"/>
      <c r="AU1536" s="9"/>
      <c r="AV1536" s="13"/>
      <c r="AW1536" s="13"/>
      <c r="AX1536" s="9"/>
      <c r="AY1536" s="9"/>
      <c r="AZ1536" s="9"/>
      <c r="BA1536" s="33"/>
      <c r="BB1536" s="33"/>
      <c r="BC1536" s="36"/>
      <c r="BD1536" s="12" t="s">
        <v>1771</v>
      </c>
    </row>
    <row r="1537" spans="1:57" s="12" customFormat="1" x14ac:dyDescent="0.2">
      <c r="A1537" s="9" t="str">
        <f>IF(Search!$C$5="","",IF(COUNTA(Inventory!$AP1537)=1,1,""))</f>
        <v/>
      </c>
      <c r="B1537" s="9" t="str">
        <f>IF(Search!$C$4="","",IF(ISNUMBER(SEARCH(Search!$C$4,$AR1537))=TRUE,1,""))</f>
        <v/>
      </c>
      <c r="C1537" s="9" t="str">
        <f>IF(Search!$C$6="x",IF(COUNTA($AQ1537)=1,1,"N"),IF(COUNTA($AQ1537)=1,"N",""))</f>
        <v/>
      </c>
      <c r="D1537" s="9" t="str">
        <f>IF(Search!$O$8="","",IF(ISNUMBER(SEARCH(Search!$O$8,$BD1537))=TRUE,1,""))</f>
        <v/>
      </c>
      <c r="E1537" s="9" t="str">
        <f>IF(Search!$C$7="","",IF(ISNUMBER(SEARCH(Search!$C$7,$AN1537))=TRUE,1,""))</f>
        <v/>
      </c>
      <c r="F1537" s="9" t="str">
        <f>IF(Search!$C$8="","",IF(ISNUMBER(SEARCH(Search!$C$8,$AO1537))=TRUE,1,""))</f>
        <v/>
      </c>
      <c r="G1537" s="9" t="str">
        <f>IF(Search!$F$4="","",IF(Inventory!$AJ1537&lt;Search!$F$4,"",1))</f>
        <v/>
      </c>
      <c r="H1537" s="9" t="str">
        <f>IF(Search!$F$5="","",IF(Inventory!$AJ1537&gt;Search!$F$5,"",1))</f>
        <v/>
      </c>
      <c r="I1537" s="9" t="str">
        <f>IF(Search!$F$7="","",IF(Search!$F$8="",IF(ISNUMBER(SEARCH(Search!$F$7,$AL1537))=TRUE,1,""),""))</f>
        <v/>
      </c>
      <c r="J1537" s="9" t="str">
        <f>IF($AL1537=Search!$F$8,1,"")</f>
        <v/>
      </c>
      <c r="K1537" s="9" t="str">
        <f>IF(Search!$I$4="","",IF(COUNTA($AS1537)=1,IF(Search!$I$4="N","N",1),""))</f>
        <v/>
      </c>
      <c r="L1537" s="9" t="str">
        <f>IF(Search!$I$5="","",IF($AS1537="RC",1,""))</f>
        <v/>
      </c>
      <c r="M1537" s="9" t="str">
        <f>IF(Search!$I$6="","",IF($AS1537="RCP",1,""))</f>
        <v/>
      </c>
      <c r="N1537" s="9" t="str">
        <f>IF(Search!$I$8="","",IF(COUNTA($AT1537)=1,IF(Search!$I$8="N","N",1),""))</f>
        <v/>
      </c>
      <c r="O1537" s="9" t="str">
        <f>IF(Search!$L$4="","",IF(COUNTA($AU1537)=1,IF(Search!$L$4="N","N",1),""))</f>
        <v/>
      </c>
      <c r="P1537" s="9" t="str">
        <f>IF(Search!$L$5="","",IF(ISNUMBER(SEARCH("Jersey",$AU1537))=TRUE,IF(Search!$L$5="N","N",1),""))</f>
        <v/>
      </c>
      <c r="Q1537" s="9" t="str">
        <f>IF(Search!$L$6="","",IF(ISNUMBER(SEARCH("Patch",$AU1537))=TRUE,IF(Search!$L$6="N","N",1),""))</f>
        <v/>
      </c>
      <c r="R1537" s="9" t="str">
        <f>IF(Search!$L$7="","",IF(ISNUMBER(SEARCH("Shield",$AU1537))=TRUE,IF(Search!$L$7="N","N",1),""))</f>
        <v/>
      </c>
      <c r="S1537" s="9" t="str">
        <f>IF(Search!$L$8="","",IF(ISNUMBER(SEARCH("Stick",$AU1537))=TRUE,IF(Search!$L$8="N","N",1),""))</f>
        <v/>
      </c>
      <c r="T1537" s="9" t="str">
        <f>IF(Search!$O$4="","",IF(COUNTA($AW1537)=1,IF(Search!$O$4="N","N",1),""))</f>
        <v/>
      </c>
      <c r="U1537" s="9" t="str">
        <f>IF(Search!$O$5="","",IF($AW1537="","",IF($AW1537&lt;Search!$O$5,"",1)))</f>
        <v/>
      </c>
      <c r="V1537" s="9" t="str">
        <f>IF(Search!$O$6="","",IF($AW1537="","",IF($AW1537&gt;Search!$O$6,"",1)))</f>
        <v/>
      </c>
      <c r="W1537" s="9" t="str">
        <f>IF(Search!$U$4="","",IF($AX1537="","",1))</f>
        <v/>
      </c>
      <c r="X1537" s="9" t="str">
        <f>IF(Search!$U$5="","",IF(ISNUMBER(SEARCH(Search!$U$5,$AX1537))=TRUE,IF(Search!$U$5="N","N",1),""))</f>
        <v/>
      </c>
      <c r="Y1537" s="9" t="str">
        <f>IF(Search!$U$6="","",IF($AY1537&lt;Search!$U$6,"",1))</f>
        <v/>
      </c>
      <c r="Z1537" s="9" t="str">
        <f>IF(Search!$R$4="","",IF(Inventory!$BA1537&lt;Search!$R$4,"",1))</f>
        <v/>
      </c>
      <c r="AA1537" s="9" t="str">
        <f>IF(Search!$R$5="","",IF($BA1537&gt;Search!$R$5,"",1))</f>
        <v/>
      </c>
      <c r="AB1537" s="9" t="str">
        <f>IF(Search!$R$6="","",IF($BB1537&lt;Search!$R$6,"",1))</f>
        <v/>
      </c>
      <c r="AC1537" s="9" t="str">
        <f>IF(Search!$R$7="","",IF($BB1537&lt;Search!$R$7,"",1))</f>
        <v/>
      </c>
      <c r="AD1537" s="45" t="str">
        <f>IF(COUNTIF($A1537:$AC1537,"n")&gt;0,"",IF(SUM($A1537:$AC1537)=COUNTA(Search!$C$4:$C$8,Search!$F$4:$F$8,Search!$I$4:$I$6,Search!$I$8,Search!$L$4:$L$8,Search!$O$4:$O$8,Search!$R$4:$R$7,Search!$U$4:$U$7)-COUNTIF(Search!$C$4:$U$7,"n"),1+LARGE($AD$1:AD1536,1),""))</f>
        <v/>
      </c>
      <c r="AE1537" s="45" t="str">
        <f t="shared" si="72"/>
        <v/>
      </c>
      <c r="AF1537" s="45" t="str">
        <f>IF(AD1537="","",COUNTIF($AE$1:$AE1536,$AE1537)+RANK($AE1537,$AE$2:$AE$10540,1))</f>
        <v/>
      </c>
      <c r="AG1537" s="45" t="str">
        <f t="shared" si="73"/>
        <v/>
      </c>
      <c r="AH1537" s="45" t="str">
        <f>IF($AD1537="","",COUNTIF($AG$1:$AG1536,$AG1537)+RANK($AG1537,$AG$1:$AG$10539,0))</f>
        <v/>
      </c>
      <c r="AI1537" s="10" t="str">
        <f t="shared" si="74"/>
        <v>2010-11 Crown Royale #162 Korbinian Holzer  RC AU  /699   $</v>
      </c>
      <c r="AJ1537" s="11">
        <v>2010</v>
      </c>
      <c r="AK1537" s="17">
        <v>11</v>
      </c>
      <c r="AL1537" s="12" t="s">
        <v>1069</v>
      </c>
      <c r="AM1537" s="10">
        <v>162</v>
      </c>
      <c r="AN1537" s="12" t="s">
        <v>1070</v>
      </c>
      <c r="AO1537" s="9"/>
      <c r="AP1537" s="9"/>
      <c r="AQ1537" s="9"/>
      <c r="AR1537" s="29" t="s">
        <v>2464</v>
      </c>
      <c r="AS1537" s="9" t="s">
        <v>2</v>
      </c>
      <c r="AT1537" s="9" t="s">
        <v>1857</v>
      </c>
      <c r="AU1537" s="9"/>
      <c r="AV1537" s="13"/>
      <c r="AW1537" s="13">
        <v>699</v>
      </c>
      <c r="AX1537" s="9"/>
      <c r="AY1537" s="9"/>
      <c r="AZ1537" s="9"/>
      <c r="BA1537" s="33"/>
      <c r="BB1537" s="33"/>
      <c r="BC1537" s="36"/>
      <c r="BD1537" s="12" t="s">
        <v>1771</v>
      </c>
    </row>
    <row r="1538" spans="1:57" s="12" customFormat="1" x14ac:dyDescent="0.2">
      <c r="A1538" s="9" t="str">
        <f>IF(Search!$C$5="","",IF(COUNTA(Inventory!$AP1538)=1,1,""))</f>
        <v/>
      </c>
      <c r="B1538" s="9" t="str">
        <f>IF(Search!$C$4="","",IF(ISNUMBER(SEARCH(Search!$C$4,$AR1538))=TRUE,1,""))</f>
        <v/>
      </c>
      <c r="C1538" s="9" t="str">
        <f>IF(Search!$C$6="x",IF(COUNTA($AQ1538)=1,1,"N"),IF(COUNTA($AQ1538)=1,"N",""))</f>
        <v/>
      </c>
      <c r="D1538" s="9" t="str">
        <f>IF(Search!$O$8="","",IF(ISNUMBER(SEARCH(Search!$O$8,$BD1538))=TRUE,1,""))</f>
        <v/>
      </c>
      <c r="E1538" s="9" t="str">
        <f>IF(Search!$C$7="","",IF(ISNUMBER(SEARCH(Search!$C$7,$AN1538))=TRUE,1,""))</f>
        <v/>
      </c>
      <c r="F1538" s="9" t="str">
        <f>IF(Search!$C$8="","",IF(ISNUMBER(SEARCH(Search!$C$8,$AO1538))=TRUE,1,""))</f>
        <v/>
      </c>
      <c r="G1538" s="9" t="str">
        <f>IF(Search!$F$4="","",IF(Inventory!$AJ1538&lt;Search!$F$4,"",1))</f>
        <v/>
      </c>
      <c r="H1538" s="9" t="str">
        <f>IF(Search!$F$5="","",IF(Inventory!$AJ1538&gt;Search!$F$5,"",1))</f>
        <v/>
      </c>
      <c r="I1538" s="9" t="str">
        <f>IF(Search!$F$7="","",IF(Search!$F$8="",IF(ISNUMBER(SEARCH(Search!$F$7,$AL1538))=TRUE,1,""),""))</f>
        <v/>
      </c>
      <c r="J1538" s="9" t="str">
        <f>IF($AL1538=Search!$F$8,1,"")</f>
        <v/>
      </c>
      <c r="K1538" s="9" t="str">
        <f>IF(Search!$I$4="","",IF(COUNTA($AS1538)=1,IF(Search!$I$4="N","N",1),""))</f>
        <v/>
      </c>
      <c r="L1538" s="9" t="str">
        <f>IF(Search!$I$5="","",IF($AS1538="RC",1,""))</f>
        <v/>
      </c>
      <c r="M1538" s="9" t="str">
        <f>IF(Search!$I$6="","",IF($AS1538="RCP",1,""))</f>
        <v/>
      </c>
      <c r="N1538" s="9" t="str">
        <f>IF(Search!$I$8="","",IF(COUNTA($AT1538)=1,IF(Search!$I$8="N","N",1),""))</f>
        <v/>
      </c>
      <c r="O1538" s="9" t="str">
        <f>IF(Search!$L$4="","",IF(COUNTA($AU1538)=1,IF(Search!$L$4="N","N",1),""))</f>
        <v/>
      </c>
      <c r="P1538" s="9" t="str">
        <f>IF(Search!$L$5="","",IF(ISNUMBER(SEARCH("Jersey",$AU1538))=TRUE,IF(Search!$L$5="N","N",1),""))</f>
        <v/>
      </c>
      <c r="Q1538" s="9" t="str">
        <f>IF(Search!$L$6="","",IF(ISNUMBER(SEARCH("Patch",$AU1538))=TRUE,IF(Search!$L$6="N","N",1),""))</f>
        <v/>
      </c>
      <c r="R1538" s="9" t="str">
        <f>IF(Search!$L$7="","",IF(ISNUMBER(SEARCH("Shield",$AU1538))=TRUE,IF(Search!$L$7="N","N",1),""))</f>
        <v/>
      </c>
      <c r="S1538" s="9" t="str">
        <f>IF(Search!$L$8="","",IF(ISNUMBER(SEARCH("Stick",$AU1538))=TRUE,IF(Search!$L$8="N","N",1),""))</f>
        <v/>
      </c>
      <c r="T1538" s="9" t="str">
        <f>IF(Search!$O$4="","",IF(COUNTA($AW1538)=1,IF(Search!$O$4="N","N",1),""))</f>
        <v/>
      </c>
      <c r="U1538" s="9" t="str">
        <f>IF(Search!$O$5="","",IF($AW1538="","",IF($AW1538&lt;Search!$O$5,"",1)))</f>
        <v/>
      </c>
      <c r="V1538" s="9" t="str">
        <f>IF(Search!$O$6="","",IF($AW1538="","",IF($AW1538&gt;Search!$O$6,"",1)))</f>
        <v/>
      </c>
      <c r="W1538" s="9" t="str">
        <f>IF(Search!$U$4="","",IF($AX1538="","",1))</f>
        <v/>
      </c>
      <c r="X1538" s="9" t="str">
        <f>IF(Search!$U$5="","",IF(ISNUMBER(SEARCH(Search!$U$5,$AX1538))=TRUE,IF(Search!$U$5="N","N",1),""))</f>
        <v/>
      </c>
      <c r="Y1538" s="9" t="str">
        <f>IF(Search!$U$6="","",IF($AY1538&lt;Search!$U$6,"",1))</f>
        <v/>
      </c>
      <c r="Z1538" s="9" t="str">
        <f>IF(Search!$R$4="","",IF(Inventory!$BA1538&lt;Search!$R$4,"",1))</f>
        <v/>
      </c>
      <c r="AA1538" s="9" t="str">
        <f>IF(Search!$R$5="","",IF($BA1538&gt;Search!$R$5,"",1))</f>
        <v/>
      </c>
      <c r="AB1538" s="9" t="str">
        <f>IF(Search!$R$6="","",IF($BB1538&lt;Search!$R$6,"",1))</f>
        <v/>
      </c>
      <c r="AC1538" s="9" t="str">
        <f>IF(Search!$R$7="","",IF($BB1538&lt;Search!$R$7,"",1))</f>
        <v/>
      </c>
      <c r="AD1538" s="45" t="str">
        <f>IF(COUNTIF($A1538:$AC1538,"n")&gt;0,"",IF(SUM($A1538:$AC1538)=COUNTA(Search!$C$4:$C$8,Search!$F$4:$F$8,Search!$I$4:$I$6,Search!$I$8,Search!$L$4:$L$8,Search!$O$4:$O$8,Search!$R$4:$R$7,Search!$U$4:$U$7)-COUNTIF(Search!$C$4:$U$7,"n"),1+LARGE($AD$1:AD1537,1),""))</f>
        <v/>
      </c>
      <c r="AE1538" s="45" t="str">
        <f t="shared" si="72"/>
        <v/>
      </c>
      <c r="AF1538" s="45" t="str">
        <f>IF(AD1538="","",COUNTIF($AE$1:$AE1537,$AE1538)+RANK($AE1538,$AE$2:$AE$10540,1))</f>
        <v/>
      </c>
      <c r="AG1538" s="45" t="str">
        <f t="shared" si="73"/>
        <v/>
      </c>
      <c r="AH1538" s="45" t="str">
        <f>IF($AD1538="","",COUNTIF($AG$1:$AG1537,$AG1538)+RANK($AG1538,$AG$1:$AG$10539,0))</f>
        <v/>
      </c>
      <c r="AI1538" s="10" t="str">
        <f t="shared" si="74"/>
        <v>2010-11 Crown Royale Loyalty Patches #19 Tomas Kaberle TOR   2CL Patch /25   $</v>
      </c>
      <c r="AJ1538" s="11">
        <v>2010</v>
      </c>
      <c r="AK1538" s="17">
        <v>11</v>
      </c>
      <c r="AL1538" s="12" t="s">
        <v>1071</v>
      </c>
      <c r="AM1538" s="10">
        <v>19</v>
      </c>
      <c r="AN1538" s="12" t="s">
        <v>512</v>
      </c>
      <c r="AO1538" s="9" t="s">
        <v>1904</v>
      </c>
      <c r="AP1538" s="9"/>
      <c r="AQ1538" s="9"/>
      <c r="AR1538" s="14" t="s">
        <v>2126</v>
      </c>
      <c r="AS1538" s="9"/>
      <c r="AT1538" s="9"/>
      <c r="AU1538" s="9" t="s">
        <v>1778</v>
      </c>
      <c r="AV1538" s="13"/>
      <c r="AW1538" s="13">
        <v>25</v>
      </c>
      <c r="AX1538" s="9"/>
      <c r="AY1538" s="9"/>
      <c r="AZ1538" s="9"/>
      <c r="BA1538" s="33"/>
      <c r="BB1538" s="33"/>
      <c r="BC1538" s="36"/>
      <c r="BD1538" s="12" t="s">
        <v>1771</v>
      </c>
    </row>
    <row r="1539" spans="1:57" s="12" customFormat="1" x14ac:dyDescent="0.2">
      <c r="A1539" s="9" t="str">
        <f>IF(Search!$C$5="","",IF(COUNTA(Inventory!$AP1539)=1,1,""))</f>
        <v/>
      </c>
      <c r="B1539" s="9" t="str">
        <f>IF(Search!$C$4="","",IF(ISNUMBER(SEARCH(Search!$C$4,$AR1539))=TRUE,1,""))</f>
        <v/>
      </c>
      <c r="C1539" s="9" t="str">
        <f>IF(Search!$C$6="x",IF(COUNTA($AQ1539)=1,1,"N"),IF(COUNTA($AQ1539)=1,"N",""))</f>
        <v/>
      </c>
      <c r="D1539" s="9" t="str">
        <f>IF(Search!$O$8="","",IF(ISNUMBER(SEARCH(Search!$O$8,$BD1539))=TRUE,1,""))</f>
        <v/>
      </c>
      <c r="E1539" s="9" t="str">
        <f>IF(Search!$C$7="","",IF(ISNUMBER(SEARCH(Search!$C$7,$AN1539))=TRUE,1,""))</f>
        <v/>
      </c>
      <c r="F1539" s="9" t="str">
        <f>IF(Search!$C$8="","",IF(ISNUMBER(SEARCH(Search!$C$8,$AO1539))=TRUE,1,""))</f>
        <v/>
      </c>
      <c r="G1539" s="9" t="str">
        <f>IF(Search!$F$4="","",IF(Inventory!$AJ1539&lt;Search!$F$4,"",1))</f>
        <v/>
      </c>
      <c r="H1539" s="9" t="str">
        <f>IF(Search!$F$5="","",IF(Inventory!$AJ1539&gt;Search!$F$5,"",1))</f>
        <v/>
      </c>
      <c r="I1539" s="9" t="str">
        <f>IF(Search!$F$7="","",IF(Search!$F$8="",IF(ISNUMBER(SEARCH(Search!$F$7,$AL1539))=TRUE,1,""),""))</f>
        <v/>
      </c>
      <c r="J1539" s="9" t="str">
        <f>IF($AL1539=Search!$F$8,1,"")</f>
        <v/>
      </c>
      <c r="K1539" s="9" t="str">
        <f>IF(Search!$I$4="","",IF(COUNTA($AS1539)=1,IF(Search!$I$4="N","N",1),""))</f>
        <v/>
      </c>
      <c r="L1539" s="9" t="str">
        <f>IF(Search!$I$5="","",IF($AS1539="RC",1,""))</f>
        <v/>
      </c>
      <c r="M1539" s="9" t="str">
        <f>IF(Search!$I$6="","",IF($AS1539="RCP",1,""))</f>
        <v/>
      </c>
      <c r="N1539" s="9" t="str">
        <f>IF(Search!$I$8="","",IF(COUNTA($AT1539)=1,IF(Search!$I$8="N","N",1),""))</f>
        <v/>
      </c>
      <c r="O1539" s="9" t="str">
        <f>IF(Search!$L$4="","",IF(COUNTA($AU1539)=1,IF(Search!$L$4="N","N",1),""))</f>
        <v/>
      </c>
      <c r="P1539" s="9" t="str">
        <f>IF(Search!$L$5="","",IF(ISNUMBER(SEARCH("Jersey",$AU1539))=TRUE,IF(Search!$L$5="N","N",1),""))</f>
        <v/>
      </c>
      <c r="Q1539" s="9" t="str">
        <f>IF(Search!$L$6="","",IF(ISNUMBER(SEARCH("Patch",$AU1539))=TRUE,IF(Search!$L$6="N","N",1),""))</f>
        <v/>
      </c>
      <c r="R1539" s="9" t="str">
        <f>IF(Search!$L$7="","",IF(ISNUMBER(SEARCH("Shield",$AU1539))=TRUE,IF(Search!$L$7="N","N",1),""))</f>
        <v/>
      </c>
      <c r="S1539" s="9" t="str">
        <f>IF(Search!$L$8="","",IF(ISNUMBER(SEARCH("Stick",$AU1539))=TRUE,IF(Search!$L$8="N","N",1),""))</f>
        <v/>
      </c>
      <c r="T1539" s="9" t="str">
        <f>IF(Search!$O$4="","",IF(COUNTA($AW1539)=1,IF(Search!$O$4="N","N",1),""))</f>
        <v/>
      </c>
      <c r="U1539" s="9" t="str">
        <f>IF(Search!$O$5="","",IF($AW1539="","",IF($AW1539&lt;Search!$O$5,"",1)))</f>
        <v/>
      </c>
      <c r="V1539" s="9" t="str">
        <f>IF(Search!$O$6="","",IF($AW1539="","",IF($AW1539&gt;Search!$O$6,"",1)))</f>
        <v/>
      </c>
      <c r="W1539" s="9" t="str">
        <f>IF(Search!$U$4="","",IF($AX1539="","",1))</f>
        <v/>
      </c>
      <c r="X1539" s="9" t="str">
        <f>IF(Search!$U$5="","",IF(ISNUMBER(SEARCH(Search!$U$5,$AX1539))=TRUE,IF(Search!$U$5="N","N",1),""))</f>
        <v/>
      </c>
      <c r="Y1539" s="9" t="str">
        <f>IF(Search!$U$6="","",IF($AY1539&lt;Search!$U$6,"",1))</f>
        <v/>
      </c>
      <c r="Z1539" s="9" t="str">
        <f>IF(Search!$R$4="","",IF(Inventory!$BA1539&lt;Search!$R$4,"",1))</f>
        <v/>
      </c>
      <c r="AA1539" s="9" t="str">
        <f>IF(Search!$R$5="","",IF($BA1539&gt;Search!$R$5,"",1))</f>
        <v/>
      </c>
      <c r="AB1539" s="9" t="str">
        <f>IF(Search!$R$6="","",IF($BB1539&lt;Search!$R$6,"",1))</f>
        <v/>
      </c>
      <c r="AC1539" s="9" t="str">
        <f>IF(Search!$R$7="","",IF($BB1539&lt;Search!$R$7,"",1))</f>
        <v/>
      </c>
      <c r="AD1539" s="45" t="str">
        <f>IF(COUNTIF($A1539:$AC1539,"n")&gt;0,"",IF(SUM($A1539:$AC1539)=COUNTA(Search!$C$4:$C$8,Search!$F$4:$F$8,Search!$I$4:$I$6,Search!$I$8,Search!$L$4:$L$8,Search!$O$4:$O$8,Search!$R$4:$R$7,Search!$U$4:$U$7)-COUNTIF(Search!$C$4:$U$7,"n"),1+LARGE($AD$1:AD1538,1),""))</f>
        <v/>
      </c>
      <c r="AE1539" s="45" t="str">
        <f t="shared" ref="AE1539:AE1602" si="75">IF(AD1539="","",COUNTIF($AN$2:$AN$10540,"&lt;="&amp;AN1539))</f>
        <v/>
      </c>
      <c r="AF1539" s="45" t="str">
        <f>IF(AD1539="","",COUNTIF($AE$1:$AE1538,$AE1539)+RANK($AE1539,$AE$2:$AE$10540,1))</f>
        <v/>
      </c>
      <c r="AG1539" s="45" t="str">
        <f t="shared" ref="AG1539:AG1602" si="76">IF($AD1539="","",COUNTIF($BA$2:$BA$10540,"&lt;="&amp;$BA1539))</f>
        <v/>
      </c>
      <c r="AH1539" s="45" t="str">
        <f>IF($AD1539="","",COUNTIF($AG$1:$AG1538,$AG1539)+RANK($AG1539,$AG$1:$AG$10539,0))</f>
        <v/>
      </c>
      <c r="AI1539" s="10" t="str">
        <f t="shared" si="74"/>
        <v>2010-11 Crown Royale Premiere Date #41 Ales Hemsky     /100   $</v>
      </c>
      <c r="AJ1539" s="11">
        <v>2010</v>
      </c>
      <c r="AK1539" s="17">
        <v>11</v>
      </c>
      <c r="AL1539" s="12" t="s">
        <v>1072</v>
      </c>
      <c r="AM1539" s="10">
        <v>41</v>
      </c>
      <c r="AN1539" s="12" t="s">
        <v>1073</v>
      </c>
      <c r="AO1539" s="9"/>
      <c r="AP1539" s="9"/>
      <c r="AQ1539" s="9"/>
      <c r="AR1539" s="14"/>
      <c r="AS1539" s="9"/>
      <c r="AT1539" s="9"/>
      <c r="AU1539" s="9"/>
      <c r="AV1539" s="13"/>
      <c r="AW1539" s="13">
        <v>100</v>
      </c>
      <c r="AX1539" s="9"/>
      <c r="AY1539" s="9"/>
      <c r="AZ1539" s="9"/>
      <c r="BA1539" s="33"/>
      <c r="BB1539" s="33"/>
      <c r="BC1539" s="36"/>
      <c r="BD1539" s="12" t="s">
        <v>1771</v>
      </c>
    </row>
    <row r="1540" spans="1:57" s="12" customFormat="1" x14ac:dyDescent="0.2">
      <c r="A1540" s="9" t="str">
        <f>IF(Search!$C$5="","",IF(COUNTA(Inventory!$AP1540)=1,1,""))</f>
        <v/>
      </c>
      <c r="B1540" s="9" t="str">
        <f>IF(Search!$C$4="","",IF(ISNUMBER(SEARCH(Search!$C$4,$AR1540))=TRUE,1,""))</f>
        <v/>
      </c>
      <c r="C1540" s="9" t="str">
        <f>IF(Search!$C$6="x",IF(COUNTA($AQ1540)=1,1,"N"),IF(COUNTA($AQ1540)=1,"N",""))</f>
        <v/>
      </c>
      <c r="D1540" s="9" t="str">
        <f>IF(Search!$O$8="","",IF(ISNUMBER(SEARCH(Search!$O$8,$BD1540))=TRUE,1,""))</f>
        <v/>
      </c>
      <c r="E1540" s="9" t="str">
        <f>IF(Search!$C$7="","",IF(ISNUMBER(SEARCH(Search!$C$7,$AN1540))=TRUE,1,""))</f>
        <v/>
      </c>
      <c r="F1540" s="9" t="str">
        <f>IF(Search!$C$8="","",IF(ISNUMBER(SEARCH(Search!$C$8,$AO1540))=TRUE,1,""))</f>
        <v/>
      </c>
      <c r="G1540" s="9" t="str">
        <f>IF(Search!$F$4="","",IF(Inventory!$AJ1540&lt;Search!$F$4,"",1))</f>
        <v/>
      </c>
      <c r="H1540" s="9" t="str">
        <f>IF(Search!$F$5="","",IF(Inventory!$AJ1540&gt;Search!$F$5,"",1))</f>
        <v/>
      </c>
      <c r="I1540" s="9" t="str">
        <f>IF(Search!$F$7="","",IF(Search!$F$8="",IF(ISNUMBER(SEARCH(Search!$F$7,$AL1540))=TRUE,1,""),""))</f>
        <v/>
      </c>
      <c r="J1540" s="9" t="str">
        <f>IF($AL1540=Search!$F$8,1,"")</f>
        <v/>
      </c>
      <c r="K1540" s="9" t="str">
        <f>IF(Search!$I$4="","",IF(COUNTA($AS1540)=1,IF(Search!$I$4="N","N",1),""))</f>
        <v/>
      </c>
      <c r="L1540" s="9" t="str">
        <f>IF(Search!$I$5="","",IF($AS1540="RC",1,""))</f>
        <v/>
      </c>
      <c r="M1540" s="9" t="str">
        <f>IF(Search!$I$6="","",IF($AS1540="RCP",1,""))</f>
        <v/>
      </c>
      <c r="N1540" s="9" t="str">
        <f>IF(Search!$I$8="","",IF(COUNTA($AT1540)=1,IF(Search!$I$8="N","N",1),""))</f>
        <v/>
      </c>
      <c r="O1540" s="9" t="str">
        <f>IF(Search!$L$4="","",IF(COUNTA($AU1540)=1,IF(Search!$L$4="N","N",1),""))</f>
        <v/>
      </c>
      <c r="P1540" s="9" t="str">
        <f>IF(Search!$L$5="","",IF(ISNUMBER(SEARCH("Jersey",$AU1540))=TRUE,IF(Search!$L$5="N","N",1),""))</f>
        <v/>
      </c>
      <c r="Q1540" s="9" t="str">
        <f>IF(Search!$L$6="","",IF(ISNUMBER(SEARCH("Patch",$AU1540))=TRUE,IF(Search!$L$6="N","N",1),""))</f>
        <v/>
      </c>
      <c r="R1540" s="9" t="str">
        <f>IF(Search!$L$7="","",IF(ISNUMBER(SEARCH("Shield",$AU1540))=TRUE,IF(Search!$L$7="N","N",1),""))</f>
        <v/>
      </c>
      <c r="S1540" s="9" t="str">
        <f>IF(Search!$L$8="","",IF(ISNUMBER(SEARCH("Stick",$AU1540))=TRUE,IF(Search!$L$8="N","N",1),""))</f>
        <v/>
      </c>
      <c r="T1540" s="9" t="str">
        <f>IF(Search!$O$4="","",IF(COUNTA($AW1540)=1,IF(Search!$O$4="N","N",1),""))</f>
        <v/>
      </c>
      <c r="U1540" s="9" t="str">
        <f>IF(Search!$O$5="","",IF($AW1540="","",IF($AW1540&lt;Search!$O$5,"",1)))</f>
        <v/>
      </c>
      <c r="V1540" s="9" t="str">
        <f>IF(Search!$O$6="","",IF($AW1540="","",IF($AW1540&gt;Search!$O$6,"",1)))</f>
        <v/>
      </c>
      <c r="W1540" s="9" t="str">
        <f>IF(Search!$U$4="","",IF($AX1540="","",1))</f>
        <v/>
      </c>
      <c r="X1540" s="9" t="str">
        <f>IF(Search!$U$5="","",IF(ISNUMBER(SEARCH(Search!$U$5,$AX1540))=TRUE,IF(Search!$U$5="N","N",1),""))</f>
        <v/>
      </c>
      <c r="Y1540" s="9" t="str">
        <f>IF(Search!$U$6="","",IF($AY1540&lt;Search!$U$6,"",1))</f>
        <v/>
      </c>
      <c r="Z1540" s="9" t="str">
        <f>IF(Search!$R$4="","",IF(Inventory!$BA1540&lt;Search!$R$4,"",1))</f>
        <v/>
      </c>
      <c r="AA1540" s="9" t="str">
        <f>IF(Search!$R$5="","",IF($BA1540&gt;Search!$R$5,"",1))</f>
        <v/>
      </c>
      <c r="AB1540" s="9" t="str">
        <f>IF(Search!$R$6="","",IF($BB1540&lt;Search!$R$6,"",1))</f>
        <v/>
      </c>
      <c r="AC1540" s="9" t="str">
        <f>IF(Search!$R$7="","",IF($BB1540&lt;Search!$R$7,"",1))</f>
        <v/>
      </c>
      <c r="AD1540" s="45" t="str">
        <f>IF(COUNTIF($A1540:$AC1540,"n")&gt;0,"",IF(SUM($A1540:$AC1540)=COUNTA(Search!$C$4:$C$8,Search!$F$4:$F$8,Search!$I$4:$I$6,Search!$I$8,Search!$L$4:$L$8,Search!$O$4:$O$8,Search!$R$4:$R$7,Search!$U$4:$U$7)-COUNTIF(Search!$C$4:$U$7,"n"),1+LARGE($AD$1:AD1539,1),""))</f>
        <v/>
      </c>
      <c r="AE1540" s="45" t="str">
        <f t="shared" si="75"/>
        <v/>
      </c>
      <c r="AF1540" s="45" t="str">
        <f>IF(AD1540="","",COUNTIF($AE$1:$AE1539,$AE1540)+RANK($AE1540,$AE$2:$AE$10540,1))</f>
        <v/>
      </c>
      <c r="AG1540" s="45" t="str">
        <f t="shared" si="76"/>
        <v/>
      </c>
      <c r="AH1540" s="45" t="str">
        <f>IF($AD1540="","",COUNTIF($AG$1:$AG1539,$AG1540)+RANK($AG1540,$AG$1:$AG$10539,0))</f>
        <v/>
      </c>
      <c r="AI1540" s="10" t="str">
        <f t="shared" si="74"/>
        <v>2010-11 Crown Royale Scratching the Surface Signatures #92 Simon Gagne   AU  /100   $</v>
      </c>
      <c r="AJ1540" s="11">
        <v>2010</v>
      </c>
      <c r="AK1540" s="17">
        <v>11</v>
      </c>
      <c r="AL1540" s="12" t="s">
        <v>1074</v>
      </c>
      <c r="AM1540" s="10">
        <v>92</v>
      </c>
      <c r="AN1540" s="12" t="s">
        <v>502</v>
      </c>
      <c r="AO1540" s="9"/>
      <c r="AP1540" s="9"/>
      <c r="AQ1540" s="9"/>
      <c r="AR1540" s="14" t="s">
        <v>2125</v>
      </c>
      <c r="AS1540" s="9"/>
      <c r="AT1540" s="9" t="s">
        <v>1857</v>
      </c>
      <c r="AU1540" s="9"/>
      <c r="AV1540" s="13"/>
      <c r="AW1540" s="13">
        <v>100</v>
      </c>
      <c r="AX1540" s="9"/>
      <c r="AY1540" s="9"/>
      <c r="AZ1540" s="9"/>
      <c r="BA1540" s="33"/>
      <c r="BB1540" s="33"/>
      <c r="BC1540" s="36"/>
      <c r="BD1540" s="12" t="s">
        <v>1771</v>
      </c>
    </row>
    <row r="1541" spans="1:57" s="12" customFormat="1" x14ac:dyDescent="0.2">
      <c r="A1541" s="9" t="str">
        <f>IF(Search!$C$5="","",IF(COUNTA(Inventory!$AP1541)=1,1,""))</f>
        <v/>
      </c>
      <c r="B1541" s="9" t="str">
        <f>IF(Search!$C$4="","",IF(ISNUMBER(SEARCH(Search!$C$4,$AR1541))=TRUE,1,""))</f>
        <v/>
      </c>
      <c r="C1541" s="9" t="str">
        <f>IF(Search!$C$6="x",IF(COUNTA($AQ1541)=1,1,"N"),IF(COUNTA($AQ1541)=1,"N",""))</f>
        <v/>
      </c>
      <c r="D1541" s="9" t="str">
        <f>IF(Search!$O$8="","",IF(ISNUMBER(SEARCH(Search!$O$8,$BD1541))=TRUE,1,""))</f>
        <v/>
      </c>
      <c r="E1541" s="9" t="str">
        <f>IF(Search!$C$7="","",IF(ISNUMBER(SEARCH(Search!$C$7,$AN1541))=TRUE,1,""))</f>
        <v/>
      </c>
      <c r="F1541" s="9" t="str">
        <f>IF(Search!$C$8="","",IF(ISNUMBER(SEARCH(Search!$C$8,$AO1541))=TRUE,1,""))</f>
        <v/>
      </c>
      <c r="G1541" s="9" t="str">
        <f>IF(Search!$F$4="","",IF(Inventory!$AJ1541&lt;Search!$F$4,"",1))</f>
        <v/>
      </c>
      <c r="H1541" s="9" t="str">
        <f>IF(Search!$F$5="","",IF(Inventory!$AJ1541&gt;Search!$F$5,"",1))</f>
        <v/>
      </c>
      <c r="I1541" s="9" t="str">
        <f>IF(Search!$F$7="","",IF(Search!$F$8="",IF(ISNUMBER(SEARCH(Search!$F$7,$AL1541))=TRUE,1,""),""))</f>
        <v/>
      </c>
      <c r="J1541" s="9" t="str">
        <f>IF($AL1541=Search!$F$8,1,"")</f>
        <v/>
      </c>
      <c r="K1541" s="9" t="str">
        <f>IF(Search!$I$4="","",IF(COUNTA($AS1541)=1,IF(Search!$I$4="N","N",1),""))</f>
        <v/>
      </c>
      <c r="L1541" s="9" t="str">
        <f>IF(Search!$I$5="","",IF($AS1541="RC",1,""))</f>
        <v/>
      </c>
      <c r="M1541" s="9" t="str">
        <f>IF(Search!$I$6="","",IF($AS1541="RCP",1,""))</f>
        <v/>
      </c>
      <c r="N1541" s="9" t="str">
        <f>IF(Search!$I$8="","",IF(COUNTA($AT1541)=1,IF(Search!$I$8="N","N",1),""))</f>
        <v/>
      </c>
      <c r="O1541" s="9" t="str">
        <f>IF(Search!$L$4="","",IF(COUNTA($AU1541)=1,IF(Search!$L$4="N","N",1),""))</f>
        <v/>
      </c>
      <c r="P1541" s="9" t="str">
        <f>IF(Search!$L$5="","",IF(ISNUMBER(SEARCH("Jersey",$AU1541))=TRUE,IF(Search!$L$5="N","N",1),""))</f>
        <v/>
      </c>
      <c r="Q1541" s="9" t="str">
        <f>IF(Search!$L$6="","",IF(ISNUMBER(SEARCH("Patch",$AU1541))=TRUE,IF(Search!$L$6="N","N",1),""))</f>
        <v/>
      </c>
      <c r="R1541" s="9" t="str">
        <f>IF(Search!$L$7="","",IF(ISNUMBER(SEARCH("Shield",$AU1541))=TRUE,IF(Search!$L$7="N","N",1),""))</f>
        <v/>
      </c>
      <c r="S1541" s="9" t="str">
        <f>IF(Search!$L$8="","",IF(ISNUMBER(SEARCH("Stick",$AU1541))=TRUE,IF(Search!$L$8="N","N",1),""))</f>
        <v/>
      </c>
      <c r="T1541" s="9" t="str">
        <f>IF(Search!$O$4="","",IF(COUNTA($AW1541)=1,IF(Search!$O$4="N","N",1),""))</f>
        <v/>
      </c>
      <c r="U1541" s="9" t="str">
        <f>IF(Search!$O$5="","",IF($AW1541="","",IF($AW1541&lt;Search!$O$5,"",1)))</f>
        <v/>
      </c>
      <c r="V1541" s="9" t="str">
        <f>IF(Search!$O$6="","",IF($AW1541="","",IF($AW1541&gt;Search!$O$6,"",1)))</f>
        <v/>
      </c>
      <c r="W1541" s="9" t="str">
        <f>IF(Search!$U$4="","",IF($AX1541="","",1))</f>
        <v/>
      </c>
      <c r="X1541" s="9" t="str">
        <f>IF(Search!$U$5="","",IF(ISNUMBER(SEARCH(Search!$U$5,$AX1541))=TRUE,IF(Search!$U$5="N","N",1),""))</f>
        <v/>
      </c>
      <c r="Y1541" s="9" t="str">
        <f>IF(Search!$U$6="","",IF($AY1541&lt;Search!$U$6,"",1))</f>
        <v/>
      </c>
      <c r="Z1541" s="9" t="str">
        <f>IF(Search!$R$4="","",IF(Inventory!$BA1541&lt;Search!$R$4,"",1))</f>
        <v/>
      </c>
      <c r="AA1541" s="9" t="str">
        <f>IF(Search!$R$5="","",IF($BA1541&gt;Search!$R$5,"",1))</f>
        <v/>
      </c>
      <c r="AB1541" s="9" t="str">
        <f>IF(Search!$R$6="","",IF($BB1541&lt;Search!$R$6,"",1))</f>
        <v/>
      </c>
      <c r="AC1541" s="9" t="str">
        <f>IF(Search!$R$7="","",IF($BB1541&lt;Search!$R$7,"",1))</f>
        <v/>
      </c>
      <c r="AD1541" s="45" t="str">
        <f>IF(COUNTIF($A1541:$AC1541,"n")&gt;0,"",IF(SUM($A1541:$AC1541)=COUNTA(Search!$C$4:$C$8,Search!$F$4:$F$8,Search!$I$4:$I$6,Search!$I$8,Search!$L$4:$L$8,Search!$O$4:$O$8,Search!$R$4:$R$7,Search!$U$4:$U$7)-COUNTIF(Search!$C$4:$U$7,"n"),1+LARGE($AD$1:AD1540,1),""))</f>
        <v/>
      </c>
      <c r="AE1541" s="45" t="str">
        <f t="shared" si="75"/>
        <v/>
      </c>
      <c r="AF1541" s="45" t="str">
        <f>IF(AD1541="","",COUNTIF($AE$1:$AE1540,$AE1541)+RANK($AE1541,$AE$2:$AE$10540,1))</f>
        <v/>
      </c>
      <c r="AG1541" s="45" t="str">
        <f t="shared" si="76"/>
        <v/>
      </c>
      <c r="AH1541" s="45" t="str">
        <f>IF($AD1541="","",COUNTIF($AG$1:$AG1540,$AG1541)+RANK($AG1541,$AG$1:$AG$10539,0))</f>
        <v/>
      </c>
      <c r="AI1541" s="10" t="str">
        <f t="shared" si="74"/>
        <v>2010-11 Dominion #229 Marcel Mueller RC TOR RC AU  /   $</v>
      </c>
      <c r="AJ1541" s="11">
        <v>2010</v>
      </c>
      <c r="AK1541" s="17">
        <v>11</v>
      </c>
      <c r="AL1541" s="12" t="s">
        <v>1075</v>
      </c>
      <c r="AM1541" s="10">
        <v>229</v>
      </c>
      <c r="AN1541" s="12" t="s">
        <v>1076</v>
      </c>
      <c r="AO1541" s="9" t="s">
        <v>1904</v>
      </c>
      <c r="AP1541" s="9"/>
      <c r="AQ1541" s="9"/>
      <c r="AR1541" s="29" t="s">
        <v>2464</v>
      </c>
      <c r="AS1541" s="9" t="s">
        <v>2</v>
      </c>
      <c r="AT1541" s="9" t="s">
        <v>1857</v>
      </c>
      <c r="AU1541" s="9"/>
      <c r="AV1541" s="13"/>
      <c r="AW1541" s="13"/>
      <c r="AX1541" s="9"/>
      <c r="AY1541" s="9"/>
      <c r="AZ1541" s="9"/>
      <c r="BA1541" s="33"/>
      <c r="BB1541" s="33"/>
      <c r="BC1541" s="36"/>
      <c r="BD1541" s="12" t="s">
        <v>1771</v>
      </c>
    </row>
    <row r="1542" spans="1:57" s="12" customFormat="1" x14ac:dyDescent="0.2">
      <c r="A1542" s="9" t="str">
        <f>IF(Search!$C$5="","",IF(COUNTA(Inventory!$AP1542)=1,1,""))</f>
        <v/>
      </c>
      <c r="B1542" s="9" t="str">
        <f>IF(Search!$C$4="","",IF(ISNUMBER(SEARCH(Search!$C$4,$AR1542))=TRUE,1,""))</f>
        <v/>
      </c>
      <c r="C1542" s="9" t="str">
        <f>IF(Search!$C$6="x",IF(COUNTA($AQ1542)=1,1,"N"),IF(COUNTA($AQ1542)=1,"N",""))</f>
        <v/>
      </c>
      <c r="D1542" s="9" t="str">
        <f>IF(Search!$O$8="","",IF(ISNUMBER(SEARCH(Search!$O$8,$BD1542))=TRUE,1,""))</f>
        <v/>
      </c>
      <c r="E1542" s="9" t="str">
        <f>IF(Search!$C$7="","",IF(ISNUMBER(SEARCH(Search!$C$7,$AN1542))=TRUE,1,""))</f>
        <v/>
      </c>
      <c r="F1542" s="9" t="str">
        <f>IF(Search!$C$8="","",IF(ISNUMBER(SEARCH(Search!$C$8,$AO1542))=TRUE,1,""))</f>
        <v/>
      </c>
      <c r="G1542" s="9" t="str">
        <f>IF(Search!$F$4="","",IF(Inventory!$AJ1542&lt;Search!$F$4,"",1))</f>
        <v/>
      </c>
      <c r="H1542" s="9" t="str">
        <f>IF(Search!$F$5="","",IF(Inventory!$AJ1542&gt;Search!$F$5,"",1))</f>
        <v/>
      </c>
      <c r="I1542" s="9" t="str">
        <f>IF(Search!$F$7="","",IF(Search!$F$8="",IF(ISNUMBER(SEARCH(Search!$F$7,$AL1542))=TRUE,1,""),""))</f>
        <v/>
      </c>
      <c r="J1542" s="9" t="str">
        <f>IF($AL1542=Search!$F$8,1,"")</f>
        <v/>
      </c>
      <c r="K1542" s="9" t="str">
        <f>IF(Search!$I$4="","",IF(COUNTA($AS1542)=1,IF(Search!$I$4="N","N",1),""))</f>
        <v/>
      </c>
      <c r="L1542" s="9" t="str">
        <f>IF(Search!$I$5="","",IF($AS1542="RC",1,""))</f>
        <v/>
      </c>
      <c r="M1542" s="9" t="str">
        <f>IF(Search!$I$6="","",IF($AS1542="RCP",1,""))</f>
        <v/>
      </c>
      <c r="N1542" s="9" t="str">
        <f>IF(Search!$I$8="","",IF(COUNTA($AT1542)=1,IF(Search!$I$8="N","N",1),""))</f>
        <v/>
      </c>
      <c r="O1542" s="9" t="str">
        <f>IF(Search!$L$4="","",IF(COUNTA($AU1542)=1,IF(Search!$L$4="N","N",1),""))</f>
        <v/>
      </c>
      <c r="P1542" s="9" t="str">
        <f>IF(Search!$L$5="","",IF(ISNUMBER(SEARCH("Jersey",$AU1542))=TRUE,IF(Search!$L$5="N","N",1),""))</f>
        <v/>
      </c>
      <c r="Q1542" s="9" t="str">
        <f>IF(Search!$L$6="","",IF(ISNUMBER(SEARCH("Patch",$AU1542))=TRUE,IF(Search!$L$6="N","N",1),""))</f>
        <v/>
      </c>
      <c r="R1542" s="9" t="str">
        <f>IF(Search!$L$7="","",IF(ISNUMBER(SEARCH("Shield",$AU1542))=TRUE,IF(Search!$L$7="N","N",1),""))</f>
        <v/>
      </c>
      <c r="S1542" s="9" t="str">
        <f>IF(Search!$L$8="","",IF(ISNUMBER(SEARCH("Stick",$AU1542))=TRUE,IF(Search!$L$8="N","N",1),""))</f>
        <v/>
      </c>
      <c r="T1542" s="9" t="str">
        <f>IF(Search!$O$4="","",IF(COUNTA($AW1542)=1,IF(Search!$O$4="N","N",1),""))</f>
        <v/>
      </c>
      <c r="U1542" s="9" t="str">
        <f>IF(Search!$O$5="","",IF($AW1542="","",IF($AW1542&lt;Search!$O$5,"",1)))</f>
        <v/>
      </c>
      <c r="V1542" s="9" t="str">
        <f>IF(Search!$O$6="","",IF($AW1542="","",IF($AW1542&gt;Search!$O$6,"",1)))</f>
        <v/>
      </c>
      <c r="W1542" s="9" t="str">
        <f>IF(Search!$U$4="","",IF($AX1542="","",1))</f>
        <v/>
      </c>
      <c r="X1542" s="9" t="str">
        <f>IF(Search!$U$5="","",IF(ISNUMBER(SEARCH(Search!$U$5,$AX1542))=TRUE,IF(Search!$U$5="N","N",1),""))</f>
        <v/>
      </c>
      <c r="Y1542" s="9" t="str">
        <f>IF(Search!$U$6="","",IF($AY1542&lt;Search!$U$6,"",1))</f>
        <v/>
      </c>
      <c r="Z1542" s="9" t="str">
        <f>IF(Search!$R$4="","",IF(Inventory!$BA1542&lt;Search!$R$4,"",1))</f>
        <v/>
      </c>
      <c r="AA1542" s="9" t="str">
        <f>IF(Search!$R$5="","",IF($BA1542&gt;Search!$R$5,"",1))</f>
        <v/>
      </c>
      <c r="AB1542" s="9" t="str">
        <f>IF(Search!$R$6="","",IF($BB1542&lt;Search!$R$6,"",1))</f>
        <v/>
      </c>
      <c r="AC1542" s="9" t="str">
        <f>IF(Search!$R$7="","",IF($BB1542&lt;Search!$R$7,"",1))</f>
        <v/>
      </c>
      <c r="AD1542" s="45" t="str">
        <f>IF(COUNTIF($A1542:$AC1542,"n")&gt;0,"",IF(SUM($A1542:$AC1542)=COUNTA(Search!$C$4:$C$8,Search!$F$4:$F$8,Search!$I$4:$I$6,Search!$I$8,Search!$L$4:$L$8,Search!$O$4:$O$8,Search!$R$4:$R$7,Search!$U$4:$U$7)-COUNTIF(Search!$C$4:$U$7,"n"),1+LARGE($AD$1:AD1541,1),""))</f>
        <v/>
      </c>
      <c r="AE1542" s="45" t="str">
        <f t="shared" si="75"/>
        <v/>
      </c>
      <c r="AF1542" s="45" t="str">
        <f>IF(AD1542="","",COUNTIF($AE$1:$AE1541,$AE1542)+RANK($AE1542,$AE$2:$AE$10540,1))</f>
        <v/>
      </c>
      <c r="AG1542" s="45" t="str">
        <f t="shared" si="76"/>
        <v/>
      </c>
      <c r="AH1542" s="45" t="str">
        <f>IF($AD1542="","",COUNTIF($AG$1:$AG1541,$AG1542)+RANK($AG1542,$AG$1:$AG$10539,0))</f>
        <v/>
      </c>
      <c r="AI1542" s="10" t="str">
        <f t="shared" ref="AI1542:AI1605" si="77">CONCATENATE(AJ1542,"-",AK1542," ",AL1542," #",AM1542," ",AN1542," ",AO1542," ",AS1542," ",AT1542," ",AU1542," ",AV1542,"/",AW1542," ",AX1542," ",AY1542,AZ1542," $",BA1542)</f>
        <v>2010-11 Dominion Jerseys Prime Jersey Number #147 Curtis Joseph TOR   2CL Patch /   $20</v>
      </c>
      <c r="AJ1542" s="11">
        <v>2010</v>
      </c>
      <c r="AK1542" s="17">
        <v>11</v>
      </c>
      <c r="AL1542" s="12" t="s">
        <v>1077</v>
      </c>
      <c r="AM1542" s="10">
        <v>147</v>
      </c>
      <c r="AN1542" s="12" t="s">
        <v>209</v>
      </c>
      <c r="AO1542" s="9" t="s">
        <v>1904</v>
      </c>
      <c r="AP1542" s="9"/>
      <c r="AQ1542" s="9"/>
      <c r="AR1542" s="14" t="s">
        <v>2126</v>
      </c>
      <c r="AS1542" s="9"/>
      <c r="AT1542" s="9"/>
      <c r="AU1542" s="9" t="s">
        <v>1778</v>
      </c>
      <c r="AV1542" s="13"/>
      <c r="AW1542" s="13"/>
      <c r="AX1542" s="9"/>
      <c r="AY1542" s="9"/>
      <c r="AZ1542" s="9"/>
      <c r="BA1542" s="33">
        <v>20</v>
      </c>
      <c r="BB1542" s="33">
        <v>10</v>
      </c>
      <c r="BC1542" s="36"/>
      <c r="BD1542" s="12" t="s">
        <v>1771</v>
      </c>
    </row>
    <row r="1543" spans="1:57" s="12" customFormat="1" x14ac:dyDescent="0.2">
      <c r="A1543" s="9" t="str">
        <f>IF(Search!$C$5="","",IF(COUNTA(Inventory!$AP1543)=1,1,""))</f>
        <v/>
      </c>
      <c r="B1543" s="9" t="str">
        <f>IF(Search!$C$4="","",IF(ISNUMBER(SEARCH(Search!$C$4,$AR1543))=TRUE,1,""))</f>
        <v/>
      </c>
      <c r="C1543" s="9" t="str">
        <f>IF(Search!$C$6="x",IF(COUNTA($AQ1543)=1,1,"N"),IF(COUNTA($AQ1543)=1,"N",""))</f>
        <v/>
      </c>
      <c r="D1543" s="9" t="str">
        <f>IF(Search!$O$8="","",IF(ISNUMBER(SEARCH(Search!$O$8,$BD1543))=TRUE,1,""))</f>
        <v/>
      </c>
      <c r="E1543" s="9" t="str">
        <f>IF(Search!$C$7="","",IF(ISNUMBER(SEARCH(Search!$C$7,$AN1543))=TRUE,1,""))</f>
        <v/>
      </c>
      <c r="F1543" s="9" t="str">
        <f>IF(Search!$C$8="","",IF(ISNUMBER(SEARCH(Search!$C$8,$AO1543))=TRUE,1,""))</f>
        <v/>
      </c>
      <c r="G1543" s="9" t="str">
        <f>IF(Search!$F$4="","",IF(Inventory!$AJ1543&lt;Search!$F$4,"",1))</f>
        <v/>
      </c>
      <c r="H1543" s="9" t="str">
        <f>IF(Search!$F$5="","",IF(Inventory!$AJ1543&gt;Search!$F$5,"",1))</f>
        <v/>
      </c>
      <c r="I1543" s="9" t="str">
        <f>IF(Search!$F$7="","",IF(Search!$F$8="",IF(ISNUMBER(SEARCH(Search!$F$7,$AL1543))=TRUE,1,""),""))</f>
        <v/>
      </c>
      <c r="J1543" s="9" t="str">
        <f>IF($AL1543=Search!$F$8,1,"")</f>
        <v/>
      </c>
      <c r="K1543" s="9" t="str">
        <f>IF(Search!$I$4="","",IF(COUNTA($AS1543)=1,IF(Search!$I$4="N","N",1),""))</f>
        <v/>
      </c>
      <c r="L1543" s="9" t="str">
        <f>IF(Search!$I$5="","",IF($AS1543="RC",1,""))</f>
        <v/>
      </c>
      <c r="M1543" s="9" t="str">
        <f>IF(Search!$I$6="","",IF($AS1543="RCP",1,""))</f>
        <v/>
      </c>
      <c r="N1543" s="9" t="str">
        <f>IF(Search!$I$8="","",IF(COUNTA($AT1543)=1,IF(Search!$I$8="N","N",1),""))</f>
        <v/>
      </c>
      <c r="O1543" s="9" t="str">
        <f>IF(Search!$L$4="","",IF(COUNTA($AU1543)=1,IF(Search!$L$4="N","N",1),""))</f>
        <v/>
      </c>
      <c r="P1543" s="9" t="str">
        <f>IF(Search!$L$5="","",IF(ISNUMBER(SEARCH("Jersey",$AU1543))=TRUE,IF(Search!$L$5="N","N",1),""))</f>
        <v/>
      </c>
      <c r="Q1543" s="9" t="str">
        <f>IF(Search!$L$6="","",IF(ISNUMBER(SEARCH("Patch",$AU1543))=TRUE,IF(Search!$L$6="N","N",1),""))</f>
        <v/>
      </c>
      <c r="R1543" s="9" t="str">
        <f>IF(Search!$L$7="","",IF(ISNUMBER(SEARCH("Shield",$AU1543))=TRUE,IF(Search!$L$7="N","N",1),""))</f>
        <v/>
      </c>
      <c r="S1543" s="9" t="str">
        <f>IF(Search!$L$8="","",IF(ISNUMBER(SEARCH("Stick",$AU1543))=TRUE,IF(Search!$L$8="N","N",1),""))</f>
        <v/>
      </c>
      <c r="T1543" s="9" t="str">
        <f>IF(Search!$O$4="","",IF(COUNTA($AW1543)=1,IF(Search!$O$4="N","N",1),""))</f>
        <v/>
      </c>
      <c r="U1543" s="9" t="str">
        <f>IF(Search!$O$5="","",IF($AW1543="","",IF($AW1543&lt;Search!$O$5,"",1)))</f>
        <v/>
      </c>
      <c r="V1543" s="9" t="str">
        <f>IF(Search!$O$6="","",IF($AW1543="","",IF($AW1543&gt;Search!$O$6,"",1)))</f>
        <v/>
      </c>
      <c r="W1543" s="9" t="str">
        <f>IF(Search!$U$4="","",IF($AX1543="","",1))</f>
        <v/>
      </c>
      <c r="X1543" s="9" t="str">
        <f>IF(Search!$U$5="","",IF(ISNUMBER(SEARCH(Search!$U$5,$AX1543))=TRUE,IF(Search!$U$5="N","N",1),""))</f>
        <v/>
      </c>
      <c r="Y1543" s="9" t="str">
        <f>IF(Search!$U$6="","",IF($AY1543&lt;Search!$U$6,"",1))</f>
        <v/>
      </c>
      <c r="Z1543" s="9" t="str">
        <f>IF(Search!$R$4="","",IF(Inventory!$BA1543&lt;Search!$R$4,"",1))</f>
        <v/>
      </c>
      <c r="AA1543" s="9" t="str">
        <f>IF(Search!$R$5="","",IF($BA1543&gt;Search!$R$5,"",1))</f>
        <v/>
      </c>
      <c r="AB1543" s="9" t="str">
        <f>IF(Search!$R$6="","",IF($BB1543&lt;Search!$R$6,"",1))</f>
        <v/>
      </c>
      <c r="AC1543" s="9" t="str">
        <f>IF(Search!$R$7="","",IF($BB1543&lt;Search!$R$7,"",1))</f>
        <v/>
      </c>
      <c r="AD1543" s="45" t="str">
        <f>IF(COUNTIF($A1543:$AC1543,"n")&gt;0,"",IF(SUM($A1543:$AC1543)=COUNTA(Search!$C$4:$C$8,Search!$F$4:$F$8,Search!$I$4:$I$6,Search!$I$8,Search!$L$4:$L$8,Search!$O$4:$O$8,Search!$R$4:$R$7,Search!$U$4:$U$7)-COUNTIF(Search!$C$4:$U$7,"n"),1+LARGE($AD$1:AD1542,1),""))</f>
        <v/>
      </c>
      <c r="AE1543" s="45" t="str">
        <f t="shared" si="75"/>
        <v/>
      </c>
      <c r="AF1543" s="45" t="str">
        <f>IF(AD1543="","",COUNTIF($AE$1:$AE1542,$AE1543)+RANK($AE1543,$AE$2:$AE$10540,1))</f>
        <v/>
      </c>
      <c r="AG1543" s="45" t="str">
        <f t="shared" si="76"/>
        <v/>
      </c>
      <c r="AH1543" s="45" t="str">
        <f>IF($AD1543="","",COUNTIF($AG$1:$AG1542,$AG1543)+RANK($AG1543,$AG$1:$AG$10539,0))</f>
        <v/>
      </c>
      <c r="AI1543" s="10" t="str">
        <f t="shared" si="77"/>
        <v>2010-11 Dominion Sapphire #147 Curtis Joseph TOR    /10   $40</v>
      </c>
      <c r="AJ1543" s="11">
        <v>2010</v>
      </c>
      <c r="AK1543" s="17">
        <v>11</v>
      </c>
      <c r="AL1543" s="12" t="s">
        <v>1078</v>
      </c>
      <c r="AM1543" s="10">
        <v>147</v>
      </c>
      <c r="AN1543" s="12" t="s">
        <v>209</v>
      </c>
      <c r="AO1543" s="9" t="s">
        <v>1904</v>
      </c>
      <c r="AP1543" s="9"/>
      <c r="AQ1543" s="9"/>
      <c r="AR1543" s="14"/>
      <c r="AS1543" s="9"/>
      <c r="AT1543" s="9"/>
      <c r="AU1543" s="9"/>
      <c r="AV1543" s="13"/>
      <c r="AW1543" s="13">
        <v>10</v>
      </c>
      <c r="AX1543" s="9"/>
      <c r="AY1543" s="9"/>
      <c r="AZ1543" s="9"/>
      <c r="BA1543" s="33">
        <v>40</v>
      </c>
      <c r="BB1543" s="33">
        <v>15</v>
      </c>
      <c r="BC1543" s="36"/>
      <c r="BD1543" s="12" t="s">
        <v>1771</v>
      </c>
    </row>
    <row r="1544" spans="1:57" s="12" customFormat="1" x14ac:dyDescent="0.2">
      <c r="A1544" s="9" t="str">
        <f>IF(Search!$C$5="","",IF(COUNTA(Inventory!$AP1544)=1,1,""))</f>
        <v/>
      </c>
      <c r="B1544" s="9" t="str">
        <f>IF(Search!$C$4="","",IF(ISNUMBER(SEARCH(Search!$C$4,$AR1544))=TRUE,1,""))</f>
        <v/>
      </c>
      <c r="C1544" s="9" t="str">
        <f>IF(Search!$C$6="x",IF(COUNTA($AQ1544)=1,1,"N"),IF(COUNTA($AQ1544)=1,"N",""))</f>
        <v/>
      </c>
      <c r="D1544" s="9" t="str">
        <f>IF(Search!$O$8="","",IF(ISNUMBER(SEARCH(Search!$O$8,$BD1544))=TRUE,1,""))</f>
        <v/>
      </c>
      <c r="E1544" s="9" t="str">
        <f>IF(Search!$C$7="","",IF(ISNUMBER(SEARCH(Search!$C$7,$AN1544))=TRUE,1,""))</f>
        <v/>
      </c>
      <c r="F1544" s="9" t="str">
        <f>IF(Search!$C$8="","",IF(ISNUMBER(SEARCH(Search!$C$8,$AO1544))=TRUE,1,""))</f>
        <v/>
      </c>
      <c r="G1544" s="9" t="str">
        <f>IF(Search!$F$4="","",IF(Inventory!$AJ1544&lt;Search!$F$4,"",1))</f>
        <v/>
      </c>
      <c r="H1544" s="9" t="str">
        <f>IF(Search!$F$5="","",IF(Inventory!$AJ1544&gt;Search!$F$5,"",1))</f>
        <v/>
      </c>
      <c r="I1544" s="9" t="str">
        <f>IF(Search!$F$7="","",IF(Search!$F$8="",IF(ISNUMBER(SEARCH(Search!$F$7,$AL1544))=TRUE,1,""),""))</f>
        <v/>
      </c>
      <c r="J1544" s="9" t="str">
        <f>IF($AL1544=Search!$F$8,1,"")</f>
        <v/>
      </c>
      <c r="K1544" s="9" t="str">
        <f>IF(Search!$I$4="","",IF(COUNTA($AS1544)=1,IF(Search!$I$4="N","N",1),""))</f>
        <v/>
      </c>
      <c r="L1544" s="9" t="str">
        <f>IF(Search!$I$5="","",IF($AS1544="RC",1,""))</f>
        <v/>
      </c>
      <c r="M1544" s="9" t="str">
        <f>IF(Search!$I$6="","",IF($AS1544="RCP",1,""))</f>
        <v/>
      </c>
      <c r="N1544" s="9" t="str">
        <f>IF(Search!$I$8="","",IF(COUNTA($AT1544)=1,IF(Search!$I$8="N","N",1),""))</f>
        <v/>
      </c>
      <c r="O1544" s="9" t="str">
        <f>IF(Search!$L$4="","",IF(COUNTA($AU1544)=1,IF(Search!$L$4="N","N",1),""))</f>
        <v/>
      </c>
      <c r="P1544" s="9" t="str">
        <f>IF(Search!$L$5="","",IF(ISNUMBER(SEARCH("Jersey",$AU1544))=TRUE,IF(Search!$L$5="N","N",1),""))</f>
        <v/>
      </c>
      <c r="Q1544" s="9" t="str">
        <f>IF(Search!$L$6="","",IF(ISNUMBER(SEARCH("Patch",$AU1544))=TRUE,IF(Search!$L$6="N","N",1),""))</f>
        <v/>
      </c>
      <c r="R1544" s="9" t="str">
        <f>IF(Search!$L$7="","",IF(ISNUMBER(SEARCH("Shield",$AU1544))=TRUE,IF(Search!$L$7="N","N",1),""))</f>
        <v/>
      </c>
      <c r="S1544" s="9" t="str">
        <f>IF(Search!$L$8="","",IF(ISNUMBER(SEARCH("Stick",$AU1544))=TRUE,IF(Search!$L$8="N","N",1),""))</f>
        <v/>
      </c>
      <c r="T1544" s="9" t="str">
        <f>IF(Search!$O$4="","",IF(COUNTA($AW1544)=1,IF(Search!$O$4="N","N",1),""))</f>
        <v/>
      </c>
      <c r="U1544" s="9" t="str">
        <f>IF(Search!$O$5="","",IF($AW1544="","",IF($AW1544&lt;Search!$O$5,"",1)))</f>
        <v/>
      </c>
      <c r="V1544" s="9" t="str">
        <f>IF(Search!$O$6="","",IF($AW1544="","",IF($AW1544&gt;Search!$O$6,"",1)))</f>
        <v/>
      </c>
      <c r="W1544" s="9" t="str">
        <f>IF(Search!$U$4="","",IF($AX1544="","",1))</f>
        <v/>
      </c>
      <c r="X1544" s="9" t="str">
        <f>IF(Search!$U$5="","",IF(ISNUMBER(SEARCH(Search!$U$5,$AX1544))=TRUE,IF(Search!$U$5="N","N",1),""))</f>
        <v/>
      </c>
      <c r="Y1544" s="9" t="str">
        <f>IF(Search!$U$6="","",IF($AY1544&lt;Search!$U$6,"",1))</f>
        <v/>
      </c>
      <c r="Z1544" s="9" t="str">
        <f>IF(Search!$R$4="","",IF(Inventory!$BA1544&lt;Search!$R$4,"",1))</f>
        <v/>
      </c>
      <c r="AA1544" s="9" t="str">
        <f>IF(Search!$R$5="","",IF($BA1544&gt;Search!$R$5,"",1))</f>
        <v/>
      </c>
      <c r="AB1544" s="9" t="str">
        <f>IF(Search!$R$6="","",IF($BB1544&lt;Search!$R$6,"",1))</f>
        <v/>
      </c>
      <c r="AC1544" s="9" t="str">
        <f>IF(Search!$R$7="","",IF($BB1544&lt;Search!$R$7,"",1))</f>
        <v/>
      </c>
      <c r="AD1544" s="45" t="str">
        <f>IF(COUNTIF($A1544:$AC1544,"n")&gt;0,"",IF(SUM($A1544:$AC1544)=COUNTA(Search!$C$4:$C$8,Search!$F$4:$F$8,Search!$I$4:$I$6,Search!$I$8,Search!$L$4:$L$8,Search!$O$4:$O$8,Search!$R$4:$R$7,Search!$U$4:$U$7)-COUNTIF(Search!$C$4:$U$7,"n"),1+LARGE($AD$1:AD1543,1),""))</f>
        <v/>
      </c>
      <c r="AE1544" s="45" t="str">
        <f t="shared" si="75"/>
        <v/>
      </c>
      <c r="AF1544" s="45" t="str">
        <f>IF(AD1544="","",COUNTIF($AE$1:$AE1543,$AE1544)+RANK($AE1544,$AE$2:$AE$10540,1))</f>
        <v/>
      </c>
      <c r="AG1544" s="45" t="str">
        <f t="shared" si="76"/>
        <v/>
      </c>
      <c r="AH1544" s="45" t="str">
        <f>IF($AD1544="","",COUNTIF($AG$1:$AG1543,$AG1544)+RANK($AG1544,$AG$1:$AG$10539,0))</f>
        <v/>
      </c>
      <c r="AI1544" s="10" t="str">
        <f t="shared" si="77"/>
        <v>2010-11 Donruss #19 Tyler Bozak TOR    /   $</v>
      </c>
      <c r="AJ1544" s="11">
        <v>2010</v>
      </c>
      <c r="AK1544" s="17">
        <v>11</v>
      </c>
      <c r="AL1544" s="12" t="s">
        <v>246</v>
      </c>
      <c r="AM1544" s="10">
        <v>19</v>
      </c>
      <c r="AN1544" s="12" t="s">
        <v>716</v>
      </c>
      <c r="AO1544" s="9" t="s">
        <v>1904</v>
      </c>
      <c r="AP1544" s="9"/>
      <c r="AQ1544" s="9"/>
      <c r="AR1544" s="14"/>
      <c r="AS1544" s="9"/>
      <c r="AT1544" s="9"/>
      <c r="AU1544" s="9"/>
      <c r="AV1544" s="13"/>
      <c r="AW1544" s="13"/>
      <c r="AX1544" s="9"/>
      <c r="AY1544" s="9"/>
      <c r="AZ1544" s="9"/>
      <c r="BA1544" s="33"/>
      <c r="BB1544" s="33"/>
      <c r="BC1544" s="36"/>
      <c r="BD1544" s="12" t="s">
        <v>1771</v>
      </c>
    </row>
    <row r="1545" spans="1:57" s="12" customFormat="1" x14ac:dyDescent="0.2">
      <c r="A1545" s="9">
        <f>IF(Search!$C$5="","",IF(COUNTA(Inventory!$AP1545)=1,1,""))</f>
        <v>1</v>
      </c>
      <c r="B1545" s="9" t="str">
        <f>IF(Search!$C$4="","",IF(ISNUMBER(SEARCH(Search!$C$4,$AR1545))=TRUE,1,""))</f>
        <v/>
      </c>
      <c r="C1545" s="9" t="str">
        <f>IF(Search!$C$6="x",IF(COUNTA($AQ1545)=1,1,"N"),IF(COUNTA($AQ1545)=1,"N",""))</f>
        <v/>
      </c>
      <c r="D1545" s="9" t="str">
        <f>IF(Search!$O$8="","",IF(ISNUMBER(SEARCH(Search!$O$8,$BD1545))=TRUE,1,""))</f>
        <v/>
      </c>
      <c r="E1545" s="9" t="str">
        <f>IF(Search!$C$7="","",IF(ISNUMBER(SEARCH(Search!$C$7,$AN1545))=TRUE,1,""))</f>
        <v/>
      </c>
      <c r="F1545" s="9" t="str">
        <f>IF(Search!$C$8="","",IF(ISNUMBER(SEARCH(Search!$C$8,$AO1545))=TRUE,1,""))</f>
        <v/>
      </c>
      <c r="G1545" s="9" t="str">
        <f>IF(Search!$F$4="","",IF(Inventory!$AJ1545&lt;Search!$F$4,"",1))</f>
        <v/>
      </c>
      <c r="H1545" s="9" t="str">
        <f>IF(Search!$F$5="","",IF(Inventory!$AJ1545&gt;Search!$F$5,"",1))</f>
        <v/>
      </c>
      <c r="I1545" s="9" t="str">
        <f>IF(Search!$F$7="","",IF(Search!$F$8="",IF(ISNUMBER(SEARCH(Search!$F$7,$AL1545))=TRUE,1,""),""))</f>
        <v/>
      </c>
      <c r="J1545" s="9" t="str">
        <f>IF($AL1545=Search!$F$8,1,"")</f>
        <v/>
      </c>
      <c r="K1545" s="9" t="str">
        <f>IF(Search!$I$4="","",IF(COUNTA($AS1545)=1,IF(Search!$I$4="N","N",1),""))</f>
        <v/>
      </c>
      <c r="L1545" s="9" t="str">
        <f>IF(Search!$I$5="","",IF($AS1545="RC",1,""))</f>
        <v/>
      </c>
      <c r="M1545" s="9" t="str">
        <f>IF(Search!$I$6="","",IF($AS1545="RCP",1,""))</f>
        <v/>
      </c>
      <c r="N1545" s="9" t="str">
        <f>IF(Search!$I$8="","",IF(COUNTA($AT1545)=1,IF(Search!$I$8="N","N",1),""))</f>
        <v/>
      </c>
      <c r="O1545" s="9" t="str">
        <f>IF(Search!$L$4="","",IF(COUNTA($AU1545)=1,IF(Search!$L$4="N","N",1),""))</f>
        <v/>
      </c>
      <c r="P1545" s="9" t="str">
        <f>IF(Search!$L$5="","",IF(ISNUMBER(SEARCH("Jersey",$AU1545))=TRUE,IF(Search!$L$5="N","N",1),""))</f>
        <v/>
      </c>
      <c r="Q1545" s="9" t="str">
        <f>IF(Search!$L$6="","",IF(ISNUMBER(SEARCH("Patch",$AU1545))=TRUE,IF(Search!$L$6="N","N",1),""))</f>
        <v/>
      </c>
      <c r="R1545" s="9" t="str">
        <f>IF(Search!$L$7="","",IF(ISNUMBER(SEARCH("Shield",$AU1545))=TRUE,IF(Search!$L$7="N","N",1),""))</f>
        <v/>
      </c>
      <c r="S1545" s="9" t="str">
        <f>IF(Search!$L$8="","",IF(ISNUMBER(SEARCH("Stick",$AU1545))=TRUE,IF(Search!$L$8="N","N",1),""))</f>
        <v/>
      </c>
      <c r="T1545" s="9" t="str">
        <f>IF(Search!$O$4="","",IF(COUNTA($AW1545)=1,IF(Search!$O$4="N","N",1),""))</f>
        <v/>
      </c>
      <c r="U1545" s="9" t="str">
        <f>IF(Search!$O$5="","",IF($AW1545="","",IF($AW1545&lt;Search!$O$5,"",1)))</f>
        <v/>
      </c>
      <c r="V1545" s="9" t="str">
        <f>IF(Search!$O$6="","",IF($AW1545="","",IF($AW1545&gt;Search!$O$6,"",1)))</f>
        <v/>
      </c>
      <c r="W1545" s="9" t="str">
        <f>IF(Search!$U$4="","",IF($AX1545="","",1))</f>
        <v/>
      </c>
      <c r="X1545" s="9" t="str">
        <f>IF(Search!$U$5="","",IF(ISNUMBER(SEARCH(Search!$U$5,$AX1545))=TRUE,IF(Search!$U$5="N","N",1),""))</f>
        <v/>
      </c>
      <c r="Y1545" s="9" t="str">
        <f>IF(Search!$U$6="","",IF($AY1545&lt;Search!$U$6,"",1))</f>
        <v/>
      </c>
      <c r="Z1545" s="9" t="str">
        <f>IF(Search!$R$4="","",IF(Inventory!$BA1545&lt;Search!$R$4,"",1))</f>
        <v/>
      </c>
      <c r="AA1545" s="9" t="str">
        <f>IF(Search!$R$5="","",IF($BA1545&gt;Search!$R$5,"",1))</f>
        <v/>
      </c>
      <c r="AB1545" s="9" t="str">
        <f>IF(Search!$R$6="","",IF($BB1545&lt;Search!$R$6,"",1))</f>
        <v/>
      </c>
      <c r="AC1545" s="9" t="str">
        <f>IF(Search!$R$7="","",IF($BB1545&lt;Search!$R$7,"",1))</f>
        <v/>
      </c>
      <c r="AD1545" s="45">
        <f>IF(COUNTIF($A1545:$AC1545,"n")&gt;0,"",IF(SUM($A1545:$AC1545)=COUNTA(Search!$C$4:$C$8,Search!$F$4:$F$8,Search!$I$4:$I$6,Search!$I$8,Search!$L$4:$L$8,Search!$O$4:$O$8,Search!$R$4:$R$7,Search!$U$4:$U$7)-COUNTIF(Search!$C$4:$U$7,"n"),1+LARGE($AD$1:AD1544,1),""))</f>
        <v>79</v>
      </c>
      <c r="AE1545" s="45">
        <f t="shared" si="75"/>
        <v>1867</v>
      </c>
      <c r="AF1545" s="45">
        <f>IF(AD1545="","",COUNTIF($AE$1:$AE1544,$AE1545)+RANK($AE1545,$AE$2:$AE$10540,1))</f>
        <v>344</v>
      </c>
      <c r="AG1545" s="45">
        <f t="shared" si="76"/>
        <v>0</v>
      </c>
      <c r="AH1545" s="45">
        <f>IF($AD1545="","",COUNTIF($AG$1:$AG1544,$AG1545)+RANK($AG1545,$AG$1:$AG$10539,0))</f>
        <v>241</v>
      </c>
      <c r="AI1545" s="10" t="str">
        <f t="shared" si="77"/>
        <v>2010-11 Donruss #256 Nazem Kadri TOR RC   /   $</v>
      </c>
      <c r="AJ1545" s="11">
        <v>2010</v>
      </c>
      <c r="AK1545" s="17">
        <v>11</v>
      </c>
      <c r="AL1545" s="12" t="s">
        <v>246</v>
      </c>
      <c r="AM1545" s="10">
        <v>256</v>
      </c>
      <c r="AN1545" s="12" t="s">
        <v>1079</v>
      </c>
      <c r="AO1545" s="9" t="s">
        <v>1904</v>
      </c>
      <c r="AP1545" s="9" t="s">
        <v>1902</v>
      </c>
      <c r="AQ1545" s="9"/>
      <c r="AR1545" s="14"/>
      <c r="AS1545" s="9" t="s">
        <v>2</v>
      </c>
      <c r="AT1545" s="9"/>
      <c r="AU1545" s="9"/>
      <c r="AV1545" s="13"/>
      <c r="AW1545" s="13"/>
      <c r="AX1545" s="9"/>
      <c r="AY1545" s="9"/>
      <c r="AZ1545" s="9"/>
      <c r="BA1545" s="33"/>
      <c r="BB1545" s="33"/>
      <c r="BC1545" s="36"/>
      <c r="BD1545" s="12" t="s">
        <v>1771</v>
      </c>
    </row>
    <row r="1546" spans="1:57" s="12" customFormat="1" x14ac:dyDescent="0.2">
      <c r="A1546" s="9">
        <f>IF(Search!$C$5="","",IF(COUNTA(Inventory!$AP1546)=1,1,""))</f>
        <v>1</v>
      </c>
      <c r="B1546" s="9" t="str">
        <f>IF(Search!$C$4="","",IF(ISNUMBER(SEARCH(Search!$C$4,$AR1546))=TRUE,1,""))</f>
        <v/>
      </c>
      <c r="C1546" s="9" t="str">
        <f>IF(Search!$C$6="x",IF(COUNTA($AQ1546)=1,1,"N"),IF(COUNTA($AQ1546)=1,"N",""))</f>
        <v/>
      </c>
      <c r="D1546" s="9" t="str">
        <f>IF(Search!$O$8="","",IF(ISNUMBER(SEARCH(Search!$O$8,$BD1546))=TRUE,1,""))</f>
        <v/>
      </c>
      <c r="E1546" s="9" t="str">
        <f>IF(Search!$C$7="","",IF(ISNUMBER(SEARCH(Search!$C$7,$AN1546))=TRUE,1,""))</f>
        <v/>
      </c>
      <c r="F1546" s="9" t="str">
        <f>IF(Search!$C$8="","",IF(ISNUMBER(SEARCH(Search!$C$8,$AO1546))=TRUE,1,""))</f>
        <v/>
      </c>
      <c r="G1546" s="9" t="str">
        <f>IF(Search!$F$4="","",IF(Inventory!$AJ1546&lt;Search!$F$4,"",1))</f>
        <v/>
      </c>
      <c r="H1546" s="9" t="str">
        <f>IF(Search!$F$5="","",IF(Inventory!$AJ1546&gt;Search!$F$5,"",1))</f>
        <v/>
      </c>
      <c r="I1546" s="9" t="str">
        <f>IF(Search!$F$7="","",IF(Search!$F$8="",IF(ISNUMBER(SEARCH(Search!$F$7,$AL1546))=TRUE,1,""),""))</f>
        <v/>
      </c>
      <c r="J1546" s="9" t="str">
        <f>IF($AL1546=Search!$F$8,1,"")</f>
        <v/>
      </c>
      <c r="K1546" s="9" t="str">
        <f>IF(Search!$I$4="","",IF(COUNTA($AS1546)=1,IF(Search!$I$4="N","N",1),""))</f>
        <v/>
      </c>
      <c r="L1546" s="9" t="str">
        <f>IF(Search!$I$5="","",IF($AS1546="RC",1,""))</f>
        <v/>
      </c>
      <c r="M1546" s="9" t="str">
        <f>IF(Search!$I$6="","",IF($AS1546="RCP",1,""))</f>
        <v/>
      </c>
      <c r="N1546" s="9" t="str">
        <f>IF(Search!$I$8="","",IF(COUNTA($AT1546)=1,IF(Search!$I$8="N","N",1),""))</f>
        <v/>
      </c>
      <c r="O1546" s="9" t="str">
        <f>IF(Search!$L$4="","",IF(COUNTA($AU1546)=1,IF(Search!$L$4="N","N",1),""))</f>
        <v/>
      </c>
      <c r="P1546" s="9" t="str">
        <f>IF(Search!$L$5="","",IF(ISNUMBER(SEARCH("Jersey",$AU1546))=TRUE,IF(Search!$L$5="N","N",1),""))</f>
        <v/>
      </c>
      <c r="Q1546" s="9" t="str">
        <f>IF(Search!$L$6="","",IF(ISNUMBER(SEARCH("Patch",$AU1546))=TRUE,IF(Search!$L$6="N","N",1),""))</f>
        <v/>
      </c>
      <c r="R1546" s="9" t="str">
        <f>IF(Search!$L$7="","",IF(ISNUMBER(SEARCH("Shield",$AU1546))=TRUE,IF(Search!$L$7="N","N",1),""))</f>
        <v/>
      </c>
      <c r="S1546" s="9" t="str">
        <f>IF(Search!$L$8="","",IF(ISNUMBER(SEARCH("Stick",$AU1546))=TRUE,IF(Search!$L$8="N","N",1),""))</f>
        <v/>
      </c>
      <c r="T1546" s="9" t="str">
        <f>IF(Search!$O$4="","",IF(COUNTA($AW1546)=1,IF(Search!$O$4="N","N",1),""))</f>
        <v/>
      </c>
      <c r="U1546" s="9" t="str">
        <f>IF(Search!$O$5="","",IF($AW1546="","",IF($AW1546&lt;Search!$O$5,"",1)))</f>
        <v/>
      </c>
      <c r="V1546" s="9" t="str">
        <f>IF(Search!$O$6="","",IF($AW1546="","",IF($AW1546&gt;Search!$O$6,"",1)))</f>
        <v/>
      </c>
      <c r="W1546" s="9" t="str">
        <f>IF(Search!$U$4="","",IF($AX1546="","",1))</f>
        <v/>
      </c>
      <c r="X1546" s="9" t="str">
        <f>IF(Search!$U$5="","",IF(ISNUMBER(SEARCH(Search!$U$5,$AX1546))=TRUE,IF(Search!$U$5="N","N",1),""))</f>
        <v/>
      </c>
      <c r="Y1546" s="9" t="str">
        <f>IF(Search!$U$6="","",IF($AY1546&lt;Search!$U$6,"",1))</f>
        <v/>
      </c>
      <c r="Z1546" s="9" t="str">
        <f>IF(Search!$R$4="","",IF(Inventory!$BA1546&lt;Search!$R$4,"",1))</f>
        <v/>
      </c>
      <c r="AA1546" s="9" t="str">
        <f>IF(Search!$R$5="","",IF($BA1546&gt;Search!$R$5,"",1))</f>
        <v/>
      </c>
      <c r="AB1546" s="9" t="str">
        <f>IF(Search!$R$6="","",IF($BB1546&lt;Search!$R$6,"",1))</f>
        <v/>
      </c>
      <c r="AC1546" s="9" t="str">
        <f>IF(Search!$R$7="","",IF($BB1546&lt;Search!$R$7,"",1))</f>
        <v/>
      </c>
      <c r="AD1546" s="45">
        <f>IF(COUNTIF($A1546:$AC1546,"n")&gt;0,"",IF(SUM($A1546:$AC1546)=COUNTA(Search!$C$4:$C$8,Search!$F$4:$F$8,Search!$I$4:$I$6,Search!$I$8,Search!$L$4:$L$8,Search!$O$4:$O$8,Search!$R$4:$R$7,Search!$U$4:$U$7)-COUNTIF(Search!$C$4:$U$7,"n"),1+LARGE($AD$1:AD1545,1),""))</f>
        <v>80</v>
      </c>
      <c r="AE1546" s="45">
        <f t="shared" si="75"/>
        <v>266</v>
      </c>
      <c r="AF1546" s="45">
        <f>IF(AD1546="","",COUNTIF($AE$1:$AE1545,$AE1546)+RANK($AE1546,$AE$2:$AE$10540,1))</f>
        <v>50</v>
      </c>
      <c r="AG1546" s="45">
        <f t="shared" si="76"/>
        <v>0</v>
      </c>
      <c r="AH1546" s="45">
        <f>IF($AD1546="","",COUNTIF($AG$1:$AG1545,$AG1546)+RANK($AG1546,$AG$1:$AG$10539,0))</f>
        <v>242</v>
      </c>
      <c r="AI1546" s="10" t="str">
        <f t="shared" si="77"/>
        <v>2010-11 Donruss #257 Brayden Irwin TOR RC   /   $</v>
      </c>
      <c r="AJ1546" s="11">
        <v>2010</v>
      </c>
      <c r="AK1546" s="17">
        <v>11</v>
      </c>
      <c r="AL1546" s="12" t="s">
        <v>246</v>
      </c>
      <c r="AM1546" s="10">
        <v>257</v>
      </c>
      <c r="AN1546" s="12" t="s">
        <v>1080</v>
      </c>
      <c r="AO1546" s="29" t="s">
        <v>1904</v>
      </c>
      <c r="AP1546" s="9" t="s">
        <v>1902</v>
      </c>
      <c r="AQ1546" s="9"/>
      <c r="AR1546" s="14"/>
      <c r="AS1546" s="9" t="s">
        <v>2</v>
      </c>
      <c r="AT1546" s="9"/>
      <c r="AU1546" s="9"/>
      <c r="AV1546" s="13"/>
      <c r="AW1546" s="13"/>
      <c r="AX1546" s="9"/>
      <c r="AY1546" s="9"/>
      <c r="AZ1546" s="9"/>
      <c r="BA1546" s="33"/>
      <c r="BB1546" s="33"/>
      <c r="BC1546" s="36"/>
      <c r="BD1546" s="12" t="s">
        <v>1771</v>
      </c>
    </row>
    <row r="1547" spans="1:57" s="12" customFormat="1" x14ac:dyDescent="0.2">
      <c r="A1547" s="9" t="str">
        <f>IF(Search!$C$5="","",IF(COUNTA(Inventory!$AP1547)=1,1,""))</f>
        <v/>
      </c>
      <c r="B1547" s="9" t="str">
        <f>IF(Search!$C$4="","",IF(ISNUMBER(SEARCH(Search!$C$4,$AR1547))=TRUE,1,""))</f>
        <v/>
      </c>
      <c r="C1547" s="9" t="str">
        <f>IF(Search!$C$6="x",IF(COUNTA($AQ1547)=1,1,"N"),IF(COUNTA($AQ1547)=1,"N",""))</f>
        <v/>
      </c>
      <c r="D1547" s="9" t="str">
        <f>IF(Search!$O$8="","",IF(ISNUMBER(SEARCH(Search!$O$8,$BD1547))=TRUE,1,""))</f>
        <v/>
      </c>
      <c r="E1547" s="9" t="str">
        <f>IF(Search!$C$7="","",IF(ISNUMBER(SEARCH(Search!$C$7,$AN1547))=TRUE,1,""))</f>
        <v/>
      </c>
      <c r="F1547" s="9" t="str">
        <f>IF(Search!$C$8="","",IF(ISNUMBER(SEARCH(Search!$C$8,$AO1547))=TRUE,1,""))</f>
        <v/>
      </c>
      <c r="G1547" s="9" t="str">
        <f>IF(Search!$F$4="","",IF(Inventory!$AJ1547&lt;Search!$F$4,"",1))</f>
        <v/>
      </c>
      <c r="H1547" s="9" t="str">
        <f>IF(Search!$F$5="","",IF(Inventory!$AJ1547&gt;Search!$F$5,"",1))</f>
        <v/>
      </c>
      <c r="I1547" s="9" t="str">
        <f>IF(Search!$F$7="","",IF(Search!$F$8="",IF(ISNUMBER(SEARCH(Search!$F$7,$AL1547))=TRUE,1,""),""))</f>
        <v/>
      </c>
      <c r="J1547" s="9" t="str">
        <f>IF($AL1547=Search!$F$8,1,"")</f>
        <v/>
      </c>
      <c r="K1547" s="9" t="str">
        <f>IF(Search!$I$4="","",IF(COUNTA($AS1547)=1,IF(Search!$I$4="N","N",1),""))</f>
        <v/>
      </c>
      <c r="L1547" s="9" t="str">
        <f>IF(Search!$I$5="","",IF($AS1547="RC",1,""))</f>
        <v/>
      </c>
      <c r="M1547" s="9" t="str">
        <f>IF(Search!$I$6="","",IF($AS1547="RCP",1,""))</f>
        <v/>
      </c>
      <c r="N1547" s="9" t="str">
        <f>IF(Search!$I$8="","",IF(COUNTA($AT1547)=1,IF(Search!$I$8="N","N",1),""))</f>
        <v/>
      </c>
      <c r="O1547" s="9" t="str">
        <f>IF(Search!$L$4="","",IF(COUNTA($AU1547)=1,IF(Search!$L$4="N","N",1),""))</f>
        <v/>
      </c>
      <c r="P1547" s="9" t="str">
        <f>IF(Search!$L$5="","",IF(ISNUMBER(SEARCH("Jersey",$AU1547))=TRUE,IF(Search!$L$5="N","N",1),""))</f>
        <v/>
      </c>
      <c r="Q1547" s="9" t="str">
        <f>IF(Search!$L$6="","",IF(ISNUMBER(SEARCH("Patch",$AU1547))=TRUE,IF(Search!$L$6="N","N",1),""))</f>
        <v/>
      </c>
      <c r="R1547" s="9" t="str">
        <f>IF(Search!$L$7="","",IF(ISNUMBER(SEARCH("Shield",$AU1547))=TRUE,IF(Search!$L$7="N","N",1),""))</f>
        <v/>
      </c>
      <c r="S1547" s="9" t="str">
        <f>IF(Search!$L$8="","",IF(ISNUMBER(SEARCH("Stick",$AU1547))=TRUE,IF(Search!$L$8="N","N",1),""))</f>
        <v/>
      </c>
      <c r="T1547" s="9" t="str">
        <f>IF(Search!$O$4="","",IF(COUNTA($AW1547)=1,IF(Search!$O$4="N","N",1),""))</f>
        <v/>
      </c>
      <c r="U1547" s="9" t="str">
        <f>IF(Search!$O$5="","",IF($AW1547="","",IF($AW1547&lt;Search!$O$5,"",1)))</f>
        <v/>
      </c>
      <c r="V1547" s="9" t="str">
        <f>IF(Search!$O$6="","",IF($AW1547="","",IF($AW1547&gt;Search!$O$6,"",1)))</f>
        <v/>
      </c>
      <c r="W1547" s="9" t="str">
        <f>IF(Search!$U$4="","",IF($AX1547="","",1))</f>
        <v/>
      </c>
      <c r="X1547" s="9" t="str">
        <f>IF(Search!$U$5="","",IF(ISNUMBER(SEARCH(Search!$U$5,$AX1547))=TRUE,IF(Search!$U$5="N","N",1),""))</f>
        <v/>
      </c>
      <c r="Y1547" s="9" t="str">
        <f>IF(Search!$U$6="","",IF($AY1547&lt;Search!$U$6,"",1))</f>
        <v/>
      </c>
      <c r="Z1547" s="9" t="str">
        <f>IF(Search!$R$4="","",IF(Inventory!$BA1547&lt;Search!$R$4,"",1))</f>
        <v/>
      </c>
      <c r="AA1547" s="9" t="str">
        <f>IF(Search!$R$5="","",IF($BA1547&gt;Search!$R$5,"",1))</f>
        <v/>
      </c>
      <c r="AB1547" s="9" t="str">
        <f>IF(Search!$R$6="","",IF($BB1547&lt;Search!$R$6,"",1))</f>
        <v/>
      </c>
      <c r="AC1547" s="9" t="str">
        <f>IF(Search!$R$7="","",IF($BB1547&lt;Search!$R$7,"",1))</f>
        <v/>
      </c>
      <c r="AD1547" s="45" t="str">
        <f>IF(COUNTIF($A1547:$AC1547,"n")&gt;0,"",IF(SUM($A1547:$AC1547)=COUNTA(Search!$C$4:$C$8,Search!$F$4:$F$8,Search!$I$4:$I$6,Search!$I$8,Search!$L$4:$L$8,Search!$O$4:$O$8,Search!$R$4:$R$7,Search!$U$4:$U$7)-COUNTIF(Search!$C$4:$U$7,"n"),1+LARGE($AD$1:AD1546,1),""))</f>
        <v/>
      </c>
      <c r="AE1547" s="45" t="str">
        <f t="shared" si="75"/>
        <v/>
      </c>
      <c r="AF1547" s="45" t="str">
        <f>IF(AD1547="","",COUNTIF($AE$1:$AE1546,$AE1547)+RANK($AE1547,$AE$2:$AE$10540,1))</f>
        <v/>
      </c>
      <c r="AG1547" s="45" t="str">
        <f t="shared" si="76"/>
        <v/>
      </c>
      <c r="AH1547" s="45" t="str">
        <f>IF($AD1547="","",COUNTIF($AG$1:$AG1546,$AG1547)+RANK($AG1547,$AG$1:$AG$10539,0))</f>
        <v/>
      </c>
      <c r="AI1547" s="10" t="str">
        <f t="shared" si="77"/>
        <v>2010-11 Donruss Boys of Winter #6 Tyler Bozak TOR    /   $</v>
      </c>
      <c r="AJ1547" s="11">
        <v>2010</v>
      </c>
      <c r="AK1547" s="17">
        <v>11</v>
      </c>
      <c r="AL1547" s="12" t="s">
        <v>1081</v>
      </c>
      <c r="AM1547" s="10">
        <v>6</v>
      </c>
      <c r="AN1547" s="12" t="s">
        <v>716</v>
      </c>
      <c r="AO1547" s="9" t="s">
        <v>1904</v>
      </c>
      <c r="AP1547" s="9"/>
      <c r="AQ1547" s="9"/>
      <c r="AR1547" s="14"/>
      <c r="AS1547" s="9"/>
      <c r="AT1547" s="9"/>
      <c r="AU1547" s="9"/>
      <c r="AV1547" s="13"/>
      <c r="AW1547" s="13"/>
      <c r="AX1547" s="9"/>
      <c r="AY1547" s="9"/>
      <c r="AZ1547" s="9"/>
      <c r="BA1547" s="33"/>
      <c r="BB1547" s="33"/>
      <c r="BC1547" s="36"/>
      <c r="BD1547" s="12" t="s">
        <v>1771</v>
      </c>
    </row>
    <row r="1548" spans="1:57" s="12" customFormat="1" x14ac:dyDescent="0.2">
      <c r="A1548" s="9" t="str">
        <f>IF(Search!$C$5="","",IF(COUNTA(Inventory!$AP1548)=1,1,""))</f>
        <v/>
      </c>
      <c r="B1548" s="9" t="str">
        <f>IF(Search!$C$4="","",IF(ISNUMBER(SEARCH(Search!$C$4,$AR1548))=TRUE,1,""))</f>
        <v/>
      </c>
      <c r="C1548" s="9" t="str">
        <f>IF(Search!$C$6="x",IF(COUNTA($AQ1548)=1,1,"N"),IF(COUNTA($AQ1548)=1,"N",""))</f>
        <v/>
      </c>
      <c r="D1548" s="9" t="str">
        <f>IF(Search!$O$8="","",IF(ISNUMBER(SEARCH(Search!$O$8,$BD1548))=TRUE,1,""))</f>
        <v/>
      </c>
      <c r="E1548" s="9" t="str">
        <f>IF(Search!$C$7="","",IF(ISNUMBER(SEARCH(Search!$C$7,$AN1548))=TRUE,1,""))</f>
        <v/>
      </c>
      <c r="F1548" s="9" t="str">
        <f>IF(Search!$C$8="","",IF(ISNUMBER(SEARCH(Search!$C$8,$AO1548))=TRUE,1,""))</f>
        <v/>
      </c>
      <c r="G1548" s="9" t="str">
        <f>IF(Search!$F$4="","",IF(Inventory!$AJ1548&lt;Search!$F$4,"",1))</f>
        <v/>
      </c>
      <c r="H1548" s="9" t="str">
        <f>IF(Search!$F$5="","",IF(Inventory!$AJ1548&gt;Search!$F$5,"",1))</f>
        <v/>
      </c>
      <c r="I1548" s="9" t="str">
        <f>IF(Search!$F$7="","",IF(Search!$F$8="",IF(ISNUMBER(SEARCH(Search!$F$7,$AL1548))=TRUE,1,""),""))</f>
        <v/>
      </c>
      <c r="J1548" s="9" t="str">
        <f>IF($AL1548=Search!$F$8,1,"")</f>
        <v/>
      </c>
      <c r="K1548" s="9" t="str">
        <f>IF(Search!$I$4="","",IF(COUNTA($AS1548)=1,IF(Search!$I$4="N","N",1),""))</f>
        <v/>
      </c>
      <c r="L1548" s="9" t="str">
        <f>IF(Search!$I$5="","",IF($AS1548="RC",1,""))</f>
        <v/>
      </c>
      <c r="M1548" s="9" t="str">
        <f>IF(Search!$I$6="","",IF($AS1548="RCP",1,""))</f>
        <v/>
      </c>
      <c r="N1548" s="9" t="str">
        <f>IF(Search!$I$8="","",IF(COUNTA($AT1548)=1,IF(Search!$I$8="N","N",1),""))</f>
        <v/>
      </c>
      <c r="O1548" s="9" t="str">
        <f>IF(Search!$L$4="","",IF(COUNTA($AU1548)=1,IF(Search!$L$4="N","N",1),""))</f>
        <v/>
      </c>
      <c r="P1548" s="9" t="str">
        <f>IF(Search!$L$5="","",IF(ISNUMBER(SEARCH("Jersey",$AU1548))=TRUE,IF(Search!$L$5="N","N",1),""))</f>
        <v/>
      </c>
      <c r="Q1548" s="9" t="str">
        <f>IF(Search!$L$6="","",IF(ISNUMBER(SEARCH("Patch",$AU1548))=TRUE,IF(Search!$L$6="N","N",1),""))</f>
        <v/>
      </c>
      <c r="R1548" s="9" t="str">
        <f>IF(Search!$L$7="","",IF(ISNUMBER(SEARCH("Shield",$AU1548))=TRUE,IF(Search!$L$7="N","N",1),""))</f>
        <v/>
      </c>
      <c r="S1548" s="9" t="str">
        <f>IF(Search!$L$8="","",IF(ISNUMBER(SEARCH("Stick",$AU1548))=TRUE,IF(Search!$L$8="N","N",1),""))</f>
        <v/>
      </c>
      <c r="T1548" s="9" t="str">
        <f>IF(Search!$O$4="","",IF(COUNTA($AW1548)=1,IF(Search!$O$4="N","N",1),""))</f>
        <v/>
      </c>
      <c r="U1548" s="9" t="str">
        <f>IF(Search!$O$5="","",IF($AW1548="","",IF($AW1548&lt;Search!$O$5,"",1)))</f>
        <v/>
      </c>
      <c r="V1548" s="9" t="str">
        <f>IF(Search!$O$6="","",IF($AW1548="","",IF($AW1548&gt;Search!$O$6,"",1)))</f>
        <v/>
      </c>
      <c r="W1548" s="9" t="str">
        <f>IF(Search!$U$4="","",IF($AX1548="","",1))</f>
        <v/>
      </c>
      <c r="X1548" s="9" t="str">
        <f>IF(Search!$U$5="","",IF(ISNUMBER(SEARCH(Search!$U$5,$AX1548))=TRUE,IF(Search!$U$5="N","N",1),""))</f>
        <v/>
      </c>
      <c r="Y1548" s="9" t="str">
        <f>IF(Search!$U$6="","",IF($AY1548&lt;Search!$U$6,"",1))</f>
        <v/>
      </c>
      <c r="Z1548" s="9" t="str">
        <f>IF(Search!$R$4="","",IF(Inventory!$BA1548&lt;Search!$R$4,"",1))</f>
        <v/>
      </c>
      <c r="AA1548" s="9" t="str">
        <f>IF(Search!$R$5="","",IF($BA1548&gt;Search!$R$5,"",1))</f>
        <v/>
      </c>
      <c r="AB1548" s="9" t="str">
        <f>IF(Search!$R$6="","",IF($BB1548&lt;Search!$R$6,"",1))</f>
        <v/>
      </c>
      <c r="AC1548" s="9" t="str">
        <f>IF(Search!$R$7="","",IF($BB1548&lt;Search!$R$7,"",1))</f>
        <v/>
      </c>
      <c r="AD1548" s="45" t="str">
        <f>IF(COUNTIF($A1548:$AC1548,"n")&gt;0,"",IF(SUM($A1548:$AC1548)=COUNTA(Search!$C$4:$C$8,Search!$F$4:$F$8,Search!$I$4:$I$6,Search!$I$8,Search!$L$4:$L$8,Search!$O$4:$O$8,Search!$R$4:$R$7,Search!$U$4:$U$7)-COUNTIF(Search!$C$4:$U$7,"n"),1+LARGE($AD$1:AD1547,1),""))</f>
        <v/>
      </c>
      <c r="AE1548" s="45" t="str">
        <f t="shared" si="75"/>
        <v/>
      </c>
      <c r="AF1548" s="45" t="str">
        <f>IF(AD1548="","",COUNTIF($AE$1:$AE1547,$AE1548)+RANK($AE1548,$AE$2:$AE$10540,1))</f>
        <v/>
      </c>
      <c r="AG1548" s="45" t="str">
        <f t="shared" si="76"/>
        <v/>
      </c>
      <c r="AH1548" s="45" t="str">
        <f>IF($AD1548="","",COUNTIF($AG$1:$AG1547,$AG1548)+RANK($AG1548,$AG$1:$AG$10539,0))</f>
        <v/>
      </c>
      <c r="AI1548" s="10" t="str">
        <f t="shared" si="77"/>
        <v>2010-11 Donruss Boys of Winter Threads Prime #6 Tyler Bozak TOR   2CL Jersey /   $</v>
      </c>
      <c r="AJ1548" s="11">
        <v>2010</v>
      </c>
      <c r="AK1548" s="17">
        <v>11</v>
      </c>
      <c r="AL1548" s="12" t="s">
        <v>1082</v>
      </c>
      <c r="AM1548" s="10">
        <v>6</v>
      </c>
      <c r="AN1548" s="12" t="s">
        <v>716</v>
      </c>
      <c r="AO1548" s="9" t="s">
        <v>1904</v>
      </c>
      <c r="AP1548" s="9"/>
      <c r="AQ1548" s="9"/>
      <c r="AR1548" s="14"/>
      <c r="AS1548" s="9"/>
      <c r="AT1548" s="9"/>
      <c r="AU1548" s="9" t="s">
        <v>1898</v>
      </c>
      <c r="AV1548" s="13"/>
      <c r="AW1548" s="13"/>
      <c r="AX1548" s="9"/>
      <c r="AY1548" s="9"/>
      <c r="AZ1548" s="9"/>
      <c r="BA1548" s="33"/>
      <c r="BB1548" s="33"/>
      <c r="BC1548" s="36"/>
      <c r="BD1548" s="12" t="s">
        <v>1771</v>
      </c>
    </row>
    <row r="1549" spans="1:57" s="12" customFormat="1" x14ac:dyDescent="0.2">
      <c r="A1549" s="9" t="str">
        <f>IF(Search!$C$5="","",IF(COUNTA(Inventory!$AP1549)=1,1,""))</f>
        <v/>
      </c>
      <c r="B1549" s="9" t="str">
        <f>IF(Search!$C$4="","",IF(ISNUMBER(SEARCH(Search!$C$4,$AR1549))=TRUE,1,""))</f>
        <v/>
      </c>
      <c r="C1549" s="9" t="str">
        <f>IF(Search!$C$6="x",IF(COUNTA($AQ1549)=1,1,"N"),IF(COUNTA($AQ1549)=1,"N",""))</f>
        <v/>
      </c>
      <c r="D1549" s="9" t="str">
        <f>IF(Search!$O$8="","",IF(ISNUMBER(SEARCH(Search!$O$8,$BD1549))=TRUE,1,""))</f>
        <v/>
      </c>
      <c r="E1549" s="9" t="str">
        <f>IF(Search!$C$7="","",IF(ISNUMBER(SEARCH(Search!$C$7,$AN1549))=TRUE,1,""))</f>
        <v/>
      </c>
      <c r="F1549" s="9" t="str">
        <f>IF(Search!$C$8="","",IF(ISNUMBER(SEARCH(Search!$C$8,$AO1549))=TRUE,1,""))</f>
        <v/>
      </c>
      <c r="G1549" s="9" t="str">
        <f>IF(Search!$F$4="","",IF(Inventory!$AJ1549&lt;Search!$F$4,"",1))</f>
        <v/>
      </c>
      <c r="H1549" s="9" t="str">
        <f>IF(Search!$F$5="","",IF(Inventory!$AJ1549&gt;Search!$F$5,"",1))</f>
        <v/>
      </c>
      <c r="I1549" s="9" t="str">
        <f>IF(Search!$F$7="","",IF(Search!$F$8="",IF(ISNUMBER(SEARCH(Search!$F$7,$AL1549))=TRUE,1,""),""))</f>
        <v/>
      </c>
      <c r="J1549" s="9" t="str">
        <f>IF($AL1549=Search!$F$8,1,"")</f>
        <v/>
      </c>
      <c r="K1549" s="9" t="str">
        <f>IF(Search!$I$4="","",IF(COUNTA($AS1549)=1,IF(Search!$I$4="N","N",1),""))</f>
        <v/>
      </c>
      <c r="L1549" s="9" t="str">
        <f>IF(Search!$I$5="","",IF($AS1549="RC",1,""))</f>
        <v/>
      </c>
      <c r="M1549" s="9" t="str">
        <f>IF(Search!$I$6="","",IF($AS1549="RCP",1,""))</f>
        <v/>
      </c>
      <c r="N1549" s="9" t="str">
        <f>IF(Search!$I$8="","",IF(COUNTA($AT1549)=1,IF(Search!$I$8="N","N",1),""))</f>
        <v/>
      </c>
      <c r="O1549" s="9" t="str">
        <f>IF(Search!$L$4="","",IF(COUNTA($AU1549)=1,IF(Search!$L$4="N","N",1),""))</f>
        <v/>
      </c>
      <c r="P1549" s="9" t="str">
        <f>IF(Search!$L$5="","",IF(ISNUMBER(SEARCH("Jersey",$AU1549))=TRUE,IF(Search!$L$5="N","N",1),""))</f>
        <v/>
      </c>
      <c r="Q1549" s="9" t="str">
        <f>IF(Search!$L$6="","",IF(ISNUMBER(SEARCH("Patch",$AU1549))=TRUE,IF(Search!$L$6="N","N",1),""))</f>
        <v/>
      </c>
      <c r="R1549" s="9" t="str">
        <f>IF(Search!$L$7="","",IF(ISNUMBER(SEARCH("Shield",$AU1549))=TRUE,IF(Search!$L$7="N","N",1),""))</f>
        <v/>
      </c>
      <c r="S1549" s="9" t="str">
        <f>IF(Search!$L$8="","",IF(ISNUMBER(SEARCH("Stick",$AU1549))=TRUE,IF(Search!$L$8="N","N",1),""))</f>
        <v/>
      </c>
      <c r="T1549" s="9" t="str">
        <f>IF(Search!$O$4="","",IF(COUNTA($AW1549)=1,IF(Search!$O$4="N","N",1),""))</f>
        <v/>
      </c>
      <c r="U1549" s="9" t="str">
        <f>IF(Search!$O$5="","",IF($AW1549="","",IF($AW1549&lt;Search!$O$5,"",1)))</f>
        <v/>
      </c>
      <c r="V1549" s="9" t="str">
        <f>IF(Search!$O$6="","",IF($AW1549="","",IF($AW1549&gt;Search!$O$6,"",1)))</f>
        <v/>
      </c>
      <c r="W1549" s="9" t="str">
        <f>IF(Search!$U$4="","",IF($AX1549="","",1))</f>
        <v/>
      </c>
      <c r="X1549" s="9" t="str">
        <f>IF(Search!$U$5="","",IF(ISNUMBER(SEARCH(Search!$U$5,$AX1549))=TRUE,IF(Search!$U$5="N","N",1),""))</f>
        <v/>
      </c>
      <c r="Y1549" s="9" t="str">
        <f>IF(Search!$U$6="","",IF($AY1549&lt;Search!$U$6,"",1))</f>
        <v/>
      </c>
      <c r="Z1549" s="9" t="str">
        <f>IF(Search!$R$4="","",IF(Inventory!$BA1549&lt;Search!$R$4,"",1))</f>
        <v/>
      </c>
      <c r="AA1549" s="9" t="str">
        <f>IF(Search!$R$5="","",IF($BA1549&gt;Search!$R$5,"",1))</f>
        <v/>
      </c>
      <c r="AB1549" s="9" t="str">
        <f>IF(Search!$R$6="","",IF($BB1549&lt;Search!$R$6,"",1))</f>
        <v/>
      </c>
      <c r="AC1549" s="9" t="str">
        <f>IF(Search!$R$7="","",IF($BB1549&lt;Search!$R$7,"",1))</f>
        <v/>
      </c>
      <c r="AD1549" s="45" t="str">
        <f>IF(COUNTIF($A1549:$AC1549,"n")&gt;0,"",IF(SUM($A1549:$AC1549)=COUNTA(Search!$C$4:$C$8,Search!$F$4:$F$8,Search!$I$4:$I$6,Search!$I$8,Search!$L$4:$L$8,Search!$O$4:$O$8,Search!$R$4:$R$7,Search!$U$4:$U$7)-COUNTIF(Search!$C$4:$U$7,"n"),1+LARGE($AD$1:AD1548,1),""))</f>
        <v/>
      </c>
      <c r="AE1549" s="45" t="str">
        <f t="shared" si="75"/>
        <v/>
      </c>
      <c r="AF1549" s="45" t="str">
        <f>IF(AD1549="","",COUNTIF($AE$1:$AE1548,$AE1549)+RANK($AE1549,$AE$2:$AE$10540,1))</f>
        <v/>
      </c>
      <c r="AG1549" s="45" t="str">
        <f t="shared" si="76"/>
        <v/>
      </c>
      <c r="AH1549" s="45" t="str">
        <f>IF($AD1549="","",COUNTIF($AG$1:$AG1548,$AG1549)+RANK($AG1549,$AG$1:$AG$10539,0))</f>
        <v/>
      </c>
      <c r="AI1549" s="10" t="str">
        <f t="shared" si="77"/>
        <v>2010-11 Donruss Die-Cut Gems Autographs #19 Tyler Bozak TOR  AU  /   $</v>
      </c>
      <c r="AJ1549" s="11">
        <v>2010</v>
      </c>
      <c r="AK1549" s="17">
        <v>11</v>
      </c>
      <c r="AL1549" s="12" t="s">
        <v>1083</v>
      </c>
      <c r="AM1549" s="10">
        <v>19</v>
      </c>
      <c r="AN1549" s="12" t="s">
        <v>716</v>
      </c>
      <c r="AO1549" s="9" t="s">
        <v>1904</v>
      </c>
      <c r="AP1549" s="9"/>
      <c r="AQ1549" s="9"/>
      <c r="AR1549" s="14"/>
      <c r="AS1549" s="9"/>
      <c r="AT1549" s="9" t="s">
        <v>1857</v>
      </c>
      <c r="AU1549" s="9"/>
      <c r="AV1549" s="13"/>
      <c r="AW1549" s="13"/>
      <c r="AX1549" s="9"/>
      <c r="AY1549" s="9"/>
      <c r="AZ1549" s="9"/>
      <c r="BA1549" s="33"/>
      <c r="BB1549" s="33"/>
      <c r="BC1549" s="36"/>
      <c r="BD1549" s="12" t="s">
        <v>1771</v>
      </c>
    </row>
    <row r="1550" spans="1:57" s="12" customFormat="1" x14ac:dyDescent="0.2">
      <c r="A1550" s="9" t="str">
        <f>IF(Search!$C$5="","",IF(COUNTA(Inventory!$AP1550)=1,1,""))</f>
        <v/>
      </c>
      <c r="B1550" s="9" t="str">
        <f>IF(Search!$C$4="","",IF(ISNUMBER(SEARCH(Search!$C$4,$AR1550))=TRUE,1,""))</f>
        <v/>
      </c>
      <c r="C1550" s="9" t="str">
        <f>IF(Search!$C$6="x",IF(COUNTA($AQ1550)=1,1,"N"),IF(COUNTA($AQ1550)=1,"N",""))</f>
        <v/>
      </c>
      <c r="D1550" s="9" t="str">
        <f>IF(Search!$O$8="","",IF(ISNUMBER(SEARCH(Search!$O$8,$BD1550))=TRUE,1,""))</f>
        <v/>
      </c>
      <c r="E1550" s="9" t="str">
        <f>IF(Search!$C$7="","",IF(ISNUMBER(SEARCH(Search!$C$7,$AN1550))=TRUE,1,""))</f>
        <v/>
      </c>
      <c r="F1550" s="9" t="str">
        <f>IF(Search!$C$8="","",IF(ISNUMBER(SEARCH(Search!$C$8,$AO1550))=TRUE,1,""))</f>
        <v/>
      </c>
      <c r="G1550" s="9" t="str">
        <f>IF(Search!$F$4="","",IF(Inventory!$AJ1550&lt;Search!$F$4,"",1))</f>
        <v/>
      </c>
      <c r="H1550" s="9" t="str">
        <f>IF(Search!$F$5="","",IF(Inventory!$AJ1550&gt;Search!$F$5,"",1))</f>
        <v/>
      </c>
      <c r="I1550" s="9" t="str">
        <f>IF(Search!$F$7="","",IF(Search!$F$8="",IF(ISNUMBER(SEARCH(Search!$F$7,$AL1550))=TRUE,1,""),""))</f>
        <v/>
      </c>
      <c r="J1550" s="9" t="str">
        <f>IF($AL1550=Search!$F$8,1,"")</f>
        <v/>
      </c>
      <c r="K1550" s="9" t="str">
        <f>IF(Search!$I$4="","",IF(COUNTA($AS1550)=1,IF(Search!$I$4="N","N",1),""))</f>
        <v/>
      </c>
      <c r="L1550" s="9" t="str">
        <f>IF(Search!$I$5="","",IF($AS1550="RC",1,""))</f>
        <v/>
      </c>
      <c r="M1550" s="9" t="str">
        <f>IF(Search!$I$6="","",IF($AS1550="RCP",1,""))</f>
        <v/>
      </c>
      <c r="N1550" s="9" t="str">
        <f>IF(Search!$I$8="","",IF(COUNTA($AT1550)=1,IF(Search!$I$8="N","N",1),""))</f>
        <v/>
      </c>
      <c r="O1550" s="9" t="str">
        <f>IF(Search!$L$4="","",IF(COUNTA($AU1550)=1,IF(Search!$L$4="N","N",1),""))</f>
        <v/>
      </c>
      <c r="P1550" s="9" t="str">
        <f>IF(Search!$L$5="","",IF(ISNUMBER(SEARCH("Jersey",$AU1550))=TRUE,IF(Search!$L$5="N","N",1),""))</f>
        <v/>
      </c>
      <c r="Q1550" s="9" t="str">
        <f>IF(Search!$L$6="","",IF(ISNUMBER(SEARCH("Patch",$AU1550))=TRUE,IF(Search!$L$6="N","N",1),""))</f>
        <v/>
      </c>
      <c r="R1550" s="9" t="str">
        <f>IF(Search!$L$7="","",IF(ISNUMBER(SEARCH("Shield",$AU1550))=TRUE,IF(Search!$L$7="N","N",1),""))</f>
        <v/>
      </c>
      <c r="S1550" s="9" t="str">
        <f>IF(Search!$L$8="","",IF(ISNUMBER(SEARCH("Stick",$AU1550))=TRUE,IF(Search!$L$8="N","N",1),""))</f>
        <v/>
      </c>
      <c r="T1550" s="9" t="str">
        <f>IF(Search!$O$4="","",IF(COUNTA($AW1550)=1,IF(Search!$O$4="N","N",1),""))</f>
        <v/>
      </c>
      <c r="U1550" s="9" t="str">
        <f>IF(Search!$O$5="","",IF($AW1550="","",IF($AW1550&lt;Search!$O$5,"",1)))</f>
        <v/>
      </c>
      <c r="V1550" s="9" t="str">
        <f>IF(Search!$O$6="","",IF($AW1550="","",IF($AW1550&gt;Search!$O$6,"",1)))</f>
        <v/>
      </c>
      <c r="W1550" s="9" t="str">
        <f>IF(Search!$U$4="","",IF($AX1550="","",1))</f>
        <v/>
      </c>
      <c r="X1550" s="9" t="str">
        <f>IF(Search!$U$5="","",IF(ISNUMBER(SEARCH(Search!$U$5,$AX1550))=TRUE,IF(Search!$U$5="N","N",1),""))</f>
        <v/>
      </c>
      <c r="Y1550" s="9" t="str">
        <f>IF(Search!$U$6="","",IF($AY1550&lt;Search!$U$6,"",1))</f>
        <v/>
      </c>
      <c r="Z1550" s="9" t="str">
        <f>IF(Search!$R$4="","",IF(Inventory!$BA1550&lt;Search!$R$4,"",1))</f>
        <v/>
      </c>
      <c r="AA1550" s="9" t="str">
        <f>IF(Search!$R$5="","",IF($BA1550&gt;Search!$R$5,"",1))</f>
        <v/>
      </c>
      <c r="AB1550" s="9" t="str">
        <f>IF(Search!$R$6="","",IF($BB1550&lt;Search!$R$6,"",1))</f>
        <v/>
      </c>
      <c r="AC1550" s="9" t="str">
        <f>IF(Search!$R$7="","",IF($BB1550&lt;Search!$R$7,"",1))</f>
        <v/>
      </c>
      <c r="AD1550" s="45" t="str">
        <f>IF(COUNTIF($A1550:$AC1550,"n")&gt;0,"",IF(SUM($A1550:$AC1550)=COUNTA(Search!$C$4:$C$8,Search!$F$4:$F$8,Search!$I$4:$I$6,Search!$I$8,Search!$L$4:$L$8,Search!$O$4:$O$8,Search!$R$4:$R$7,Search!$U$4:$U$7)-COUNTIF(Search!$C$4:$U$7,"n"),1+LARGE($AD$1:AD1549,1),""))</f>
        <v/>
      </c>
      <c r="AE1550" s="45" t="str">
        <f t="shared" si="75"/>
        <v/>
      </c>
      <c r="AF1550" s="45" t="str">
        <f>IF(AD1550="","",COUNTIF($AE$1:$AE1549,$AE1550)+RANK($AE1550,$AE$2:$AE$10540,1))</f>
        <v/>
      </c>
      <c r="AG1550" s="45" t="str">
        <f t="shared" si="76"/>
        <v/>
      </c>
      <c r="AH1550" s="45" t="str">
        <f>IF($AD1550="","",COUNTIF($AG$1:$AG1549,$AG1550)+RANK($AG1550,$AG$1:$AG$10539,0))</f>
        <v/>
      </c>
      <c r="AI1550" s="10" t="str">
        <f t="shared" si="77"/>
        <v>2010-11 Donruss Press Proofs #195 Colby Armstrong TOR    /   $</v>
      </c>
      <c r="AJ1550" s="11">
        <v>2010</v>
      </c>
      <c r="AK1550" s="17">
        <v>11</v>
      </c>
      <c r="AL1550" s="12" t="s">
        <v>1084</v>
      </c>
      <c r="AM1550" s="10">
        <v>195</v>
      </c>
      <c r="AN1550" s="12" t="s">
        <v>1085</v>
      </c>
      <c r="AO1550" s="29" t="s">
        <v>1904</v>
      </c>
      <c r="AP1550" s="9"/>
      <c r="AQ1550" s="9"/>
      <c r="AR1550" s="14"/>
      <c r="AS1550" s="9"/>
      <c r="AT1550" s="9"/>
      <c r="AU1550" s="9"/>
      <c r="AV1550" s="13"/>
      <c r="AW1550" s="13"/>
      <c r="AX1550" s="9"/>
      <c r="AY1550" s="9"/>
      <c r="AZ1550" s="9"/>
      <c r="BA1550" s="33"/>
      <c r="BB1550" s="33"/>
      <c r="BC1550" s="36"/>
      <c r="BD1550" s="12" t="s">
        <v>1771</v>
      </c>
    </row>
    <row r="1551" spans="1:57" s="12" customFormat="1" x14ac:dyDescent="0.2">
      <c r="A1551" s="9" t="str">
        <f>IF(Search!$C$5="","",IF(COUNTA(Inventory!$AP1551)=1,1,""))</f>
        <v/>
      </c>
      <c r="B1551" s="9" t="str">
        <f>IF(Search!$C$4="","",IF(ISNUMBER(SEARCH(Search!$C$4,$AR1551))=TRUE,1,""))</f>
        <v/>
      </c>
      <c r="C1551" s="9" t="str">
        <f>IF(Search!$C$6="x",IF(COUNTA($AQ1551)=1,1,"N"),IF(COUNTA($AQ1551)=1,"N",""))</f>
        <v/>
      </c>
      <c r="D1551" s="9" t="str">
        <f>IF(Search!$O$8="","",IF(ISNUMBER(SEARCH(Search!$O$8,$BD1551))=TRUE,1,""))</f>
        <v/>
      </c>
      <c r="E1551" s="9" t="str">
        <f>IF(Search!$C$7="","",IF(ISNUMBER(SEARCH(Search!$C$7,$AN1551))=TRUE,1,""))</f>
        <v/>
      </c>
      <c r="F1551" s="9" t="str">
        <f>IF(Search!$C$8="","",IF(ISNUMBER(SEARCH(Search!$C$8,$AO1551))=TRUE,1,""))</f>
        <v/>
      </c>
      <c r="G1551" s="9" t="str">
        <f>IF(Search!$F$4="","",IF(Inventory!$AJ1551&lt;Search!$F$4,"",1))</f>
        <v/>
      </c>
      <c r="H1551" s="9" t="str">
        <f>IF(Search!$F$5="","",IF(Inventory!$AJ1551&gt;Search!$F$5,"",1))</f>
        <v/>
      </c>
      <c r="I1551" s="9" t="str">
        <f>IF(Search!$F$7="","",IF(Search!$F$8="",IF(ISNUMBER(SEARCH(Search!$F$7,$AL1551))=TRUE,1,""),""))</f>
        <v/>
      </c>
      <c r="J1551" s="9" t="str">
        <f>IF($AL1551=Search!$F$8,1,"")</f>
        <v/>
      </c>
      <c r="K1551" s="9" t="str">
        <f>IF(Search!$I$4="","",IF(COUNTA($AS1551)=1,IF(Search!$I$4="N","N",1),""))</f>
        <v/>
      </c>
      <c r="L1551" s="9" t="str">
        <f>IF(Search!$I$5="","",IF($AS1551="RC",1,""))</f>
        <v/>
      </c>
      <c r="M1551" s="9" t="str">
        <f>IF(Search!$I$6="","",IF($AS1551="RCP",1,""))</f>
        <v/>
      </c>
      <c r="N1551" s="9" t="str">
        <f>IF(Search!$I$8="","",IF(COUNTA($AT1551)=1,IF(Search!$I$8="N","N",1),""))</f>
        <v/>
      </c>
      <c r="O1551" s="9" t="str">
        <f>IF(Search!$L$4="","",IF(COUNTA($AU1551)=1,IF(Search!$L$4="N","N",1),""))</f>
        <v/>
      </c>
      <c r="P1551" s="9" t="str">
        <f>IF(Search!$L$5="","",IF(ISNUMBER(SEARCH("Jersey",$AU1551))=TRUE,IF(Search!$L$5="N","N",1),""))</f>
        <v/>
      </c>
      <c r="Q1551" s="9" t="str">
        <f>IF(Search!$L$6="","",IF(ISNUMBER(SEARCH("Patch",$AU1551))=TRUE,IF(Search!$L$6="N","N",1),""))</f>
        <v/>
      </c>
      <c r="R1551" s="9" t="str">
        <f>IF(Search!$L$7="","",IF(ISNUMBER(SEARCH("Shield",$AU1551))=TRUE,IF(Search!$L$7="N","N",1),""))</f>
        <v/>
      </c>
      <c r="S1551" s="9" t="str">
        <f>IF(Search!$L$8="","",IF(ISNUMBER(SEARCH("Stick",$AU1551))=TRUE,IF(Search!$L$8="N","N",1),""))</f>
        <v/>
      </c>
      <c r="T1551" s="9" t="str">
        <f>IF(Search!$O$4="","",IF(COUNTA($AW1551)=1,IF(Search!$O$4="N","N",1),""))</f>
        <v/>
      </c>
      <c r="U1551" s="9" t="str">
        <f>IF(Search!$O$5="","",IF($AW1551="","",IF($AW1551&lt;Search!$O$5,"",1)))</f>
        <v/>
      </c>
      <c r="V1551" s="9" t="str">
        <f>IF(Search!$O$6="","",IF($AW1551="","",IF($AW1551&gt;Search!$O$6,"",1)))</f>
        <v/>
      </c>
      <c r="W1551" s="9" t="str">
        <f>IF(Search!$U$4="","",IF($AX1551="","",1))</f>
        <v/>
      </c>
      <c r="X1551" s="9" t="str">
        <f>IF(Search!$U$5="","",IF(ISNUMBER(SEARCH(Search!$U$5,$AX1551))=TRUE,IF(Search!$U$5="N","N",1),""))</f>
        <v/>
      </c>
      <c r="Y1551" s="9" t="str">
        <f>IF(Search!$U$6="","",IF($AY1551&lt;Search!$U$6,"",1))</f>
        <v/>
      </c>
      <c r="Z1551" s="9" t="str">
        <f>IF(Search!$R$4="","",IF(Inventory!$BA1551&lt;Search!$R$4,"",1))</f>
        <v/>
      </c>
      <c r="AA1551" s="9" t="str">
        <f>IF(Search!$R$5="","",IF($BA1551&gt;Search!$R$5,"",1))</f>
        <v/>
      </c>
      <c r="AB1551" s="9" t="str">
        <f>IF(Search!$R$6="","",IF($BB1551&lt;Search!$R$6,"",1))</f>
        <v/>
      </c>
      <c r="AC1551" s="9" t="str">
        <f>IF(Search!$R$7="","",IF($BB1551&lt;Search!$R$7,"",1))</f>
        <v/>
      </c>
      <c r="AD1551" s="45" t="str">
        <f>IF(COUNTIF($A1551:$AC1551,"n")&gt;0,"",IF(SUM($A1551:$AC1551)=COUNTA(Search!$C$4:$C$8,Search!$F$4:$F$8,Search!$I$4:$I$6,Search!$I$8,Search!$L$4:$L$8,Search!$O$4:$O$8,Search!$R$4:$R$7,Search!$U$4:$U$7)-COUNTIF(Search!$C$4:$U$7,"n"),1+LARGE($AD$1:AD1550,1),""))</f>
        <v/>
      </c>
      <c r="AE1551" s="45" t="str">
        <f t="shared" si="75"/>
        <v/>
      </c>
      <c r="AF1551" s="45" t="str">
        <f>IF(AD1551="","",COUNTIF($AE$1:$AE1550,$AE1551)+RANK($AE1551,$AE$2:$AE$10540,1))</f>
        <v/>
      </c>
      <c r="AG1551" s="45" t="str">
        <f t="shared" si="76"/>
        <v/>
      </c>
      <c r="AH1551" s="45" t="str">
        <f>IF($AD1551="","",COUNTIF($AG$1:$AG1550,$AG1551)+RANK($AG1551,$AG$1:$AG$10539,0))</f>
        <v/>
      </c>
      <c r="AI1551" s="10" t="str">
        <f t="shared" si="77"/>
        <v>2010-11 ITG Decades 1980's Autographs #AAB Allan Bester TOR  AU  /   $</v>
      </c>
      <c r="AJ1551" s="11">
        <v>2010</v>
      </c>
      <c r="AK1551" s="17">
        <v>11</v>
      </c>
      <c r="AL1551" s="12" t="s">
        <v>1086</v>
      </c>
      <c r="AM1551" s="10" t="s">
        <v>1087</v>
      </c>
      <c r="AN1551" s="12" t="s">
        <v>165</v>
      </c>
      <c r="AO1551" s="9" t="s">
        <v>1904</v>
      </c>
      <c r="AP1551" s="9"/>
      <c r="AQ1551" s="9"/>
      <c r="AR1551" s="14"/>
      <c r="AS1551" s="9"/>
      <c r="AT1551" s="9" t="s">
        <v>1857</v>
      </c>
      <c r="AU1551" s="9"/>
      <c r="AV1551" s="13"/>
      <c r="AW1551" s="13"/>
      <c r="AX1551" s="9"/>
      <c r="AY1551" s="9"/>
      <c r="AZ1551" s="9"/>
      <c r="BA1551" s="33"/>
      <c r="BB1551" s="33"/>
      <c r="BC1551" s="36"/>
      <c r="BD1551" s="12" t="s">
        <v>1771</v>
      </c>
      <c r="BE1551" s="12" t="s">
        <v>2484</v>
      </c>
    </row>
    <row r="1552" spans="1:57" s="12" customFormat="1" x14ac:dyDescent="0.2">
      <c r="A1552" s="9" t="str">
        <f>IF(Search!$C$5="","",IF(COUNTA(Inventory!$AP1552)=1,1,""))</f>
        <v/>
      </c>
      <c r="B1552" s="9" t="str">
        <f>IF(Search!$C$4="","",IF(ISNUMBER(SEARCH(Search!$C$4,$AR1552))=TRUE,1,""))</f>
        <v/>
      </c>
      <c r="C1552" s="9" t="str">
        <f>IF(Search!$C$6="x",IF(COUNTA($AQ1552)=1,1,"N"),IF(COUNTA($AQ1552)=1,"N",""))</f>
        <v/>
      </c>
      <c r="D1552" s="9" t="str">
        <f>IF(Search!$O$8="","",IF(ISNUMBER(SEARCH(Search!$O$8,$BD1552))=TRUE,1,""))</f>
        <v/>
      </c>
      <c r="E1552" s="9" t="str">
        <f>IF(Search!$C$7="","",IF(ISNUMBER(SEARCH(Search!$C$7,$AN1552))=TRUE,1,""))</f>
        <v/>
      </c>
      <c r="F1552" s="9" t="str">
        <f>IF(Search!$C$8="","",IF(ISNUMBER(SEARCH(Search!$C$8,$AO1552))=TRUE,1,""))</f>
        <v/>
      </c>
      <c r="G1552" s="9" t="str">
        <f>IF(Search!$F$4="","",IF(Inventory!$AJ1552&lt;Search!$F$4,"",1))</f>
        <v/>
      </c>
      <c r="H1552" s="9" t="str">
        <f>IF(Search!$F$5="","",IF(Inventory!$AJ1552&gt;Search!$F$5,"",1))</f>
        <v/>
      </c>
      <c r="I1552" s="9" t="str">
        <f>IF(Search!$F$7="","",IF(Search!$F$8="",IF(ISNUMBER(SEARCH(Search!$F$7,$AL1552))=TRUE,1,""),""))</f>
        <v/>
      </c>
      <c r="J1552" s="9" t="str">
        <f>IF($AL1552=Search!$F$8,1,"")</f>
        <v/>
      </c>
      <c r="K1552" s="9" t="str">
        <f>IF(Search!$I$4="","",IF(COUNTA($AS1552)=1,IF(Search!$I$4="N","N",1),""))</f>
        <v/>
      </c>
      <c r="L1552" s="9" t="str">
        <f>IF(Search!$I$5="","",IF($AS1552="RC",1,""))</f>
        <v/>
      </c>
      <c r="M1552" s="9" t="str">
        <f>IF(Search!$I$6="","",IF($AS1552="RCP",1,""))</f>
        <v/>
      </c>
      <c r="N1552" s="9" t="str">
        <f>IF(Search!$I$8="","",IF(COUNTA($AT1552)=1,IF(Search!$I$8="N","N",1),""))</f>
        <v/>
      </c>
      <c r="O1552" s="9" t="str">
        <f>IF(Search!$L$4="","",IF(COUNTA($AU1552)=1,IF(Search!$L$4="N","N",1),""))</f>
        <v/>
      </c>
      <c r="P1552" s="9" t="str">
        <f>IF(Search!$L$5="","",IF(ISNUMBER(SEARCH("Jersey",$AU1552))=TRUE,IF(Search!$L$5="N","N",1),""))</f>
        <v/>
      </c>
      <c r="Q1552" s="9" t="str">
        <f>IF(Search!$L$6="","",IF(ISNUMBER(SEARCH("Patch",$AU1552))=TRUE,IF(Search!$L$6="N","N",1),""))</f>
        <v/>
      </c>
      <c r="R1552" s="9" t="str">
        <f>IF(Search!$L$7="","",IF(ISNUMBER(SEARCH("Shield",$AU1552))=TRUE,IF(Search!$L$7="N","N",1),""))</f>
        <v/>
      </c>
      <c r="S1552" s="9" t="str">
        <f>IF(Search!$L$8="","",IF(ISNUMBER(SEARCH("Stick",$AU1552))=TRUE,IF(Search!$L$8="N","N",1),""))</f>
        <v/>
      </c>
      <c r="T1552" s="9" t="str">
        <f>IF(Search!$O$4="","",IF(COUNTA($AW1552)=1,IF(Search!$O$4="N","N",1),""))</f>
        <v/>
      </c>
      <c r="U1552" s="9" t="str">
        <f>IF(Search!$O$5="","",IF($AW1552="","",IF($AW1552&lt;Search!$O$5,"",1)))</f>
        <v/>
      </c>
      <c r="V1552" s="9" t="str">
        <f>IF(Search!$O$6="","",IF($AW1552="","",IF($AW1552&gt;Search!$O$6,"",1)))</f>
        <v/>
      </c>
      <c r="W1552" s="9" t="str">
        <f>IF(Search!$U$4="","",IF($AX1552="","",1))</f>
        <v/>
      </c>
      <c r="X1552" s="9" t="str">
        <f>IF(Search!$U$5="","",IF(ISNUMBER(SEARCH(Search!$U$5,$AX1552))=TRUE,IF(Search!$U$5="N","N",1),""))</f>
        <v/>
      </c>
      <c r="Y1552" s="9" t="str">
        <f>IF(Search!$U$6="","",IF($AY1552&lt;Search!$U$6,"",1))</f>
        <v/>
      </c>
      <c r="Z1552" s="9" t="str">
        <f>IF(Search!$R$4="","",IF(Inventory!$BA1552&lt;Search!$R$4,"",1))</f>
        <v/>
      </c>
      <c r="AA1552" s="9" t="str">
        <f>IF(Search!$R$5="","",IF($BA1552&gt;Search!$R$5,"",1))</f>
        <v/>
      </c>
      <c r="AB1552" s="9" t="str">
        <f>IF(Search!$R$6="","",IF($BB1552&lt;Search!$R$6,"",1))</f>
        <v/>
      </c>
      <c r="AC1552" s="9" t="str">
        <f>IF(Search!$R$7="","",IF($BB1552&lt;Search!$R$7,"",1))</f>
        <v/>
      </c>
      <c r="AD1552" s="45" t="str">
        <f>IF(COUNTIF($A1552:$AC1552,"n")&gt;0,"",IF(SUM($A1552:$AC1552)=COUNTA(Search!$C$4:$C$8,Search!$F$4:$F$8,Search!$I$4:$I$6,Search!$I$8,Search!$L$4:$L$8,Search!$O$4:$O$8,Search!$R$4:$R$7,Search!$U$4:$U$7)-COUNTIF(Search!$C$4:$U$7,"n"),1+LARGE($AD$1:AD1551,1),""))</f>
        <v/>
      </c>
      <c r="AE1552" s="45" t="str">
        <f t="shared" si="75"/>
        <v/>
      </c>
      <c r="AF1552" s="45" t="str">
        <f>IF(AD1552="","",COUNTIF($AE$1:$AE1551,$AE1552)+RANK($AE1552,$AE$2:$AE$10540,1))</f>
        <v/>
      </c>
      <c r="AG1552" s="45" t="str">
        <f t="shared" si="76"/>
        <v/>
      </c>
      <c r="AH1552" s="45" t="str">
        <f>IF($AD1552="","",COUNTIF($AG$1:$AG1551,$AG1552)+RANK($AG1552,$AG$1:$AG$10539,0))</f>
        <v/>
      </c>
      <c r="AI1552" s="10" t="str">
        <f t="shared" si="77"/>
        <v>2010-11 ITG Heroes And Prospects #116 Tyler Bozak TOR    /   $</v>
      </c>
      <c r="AJ1552" s="11">
        <v>2010</v>
      </c>
      <c r="AK1552" s="17">
        <v>11</v>
      </c>
      <c r="AL1552" s="12" t="s">
        <v>648</v>
      </c>
      <c r="AM1552" s="10">
        <v>116</v>
      </c>
      <c r="AN1552" s="12" t="s">
        <v>716</v>
      </c>
      <c r="AO1552" s="9" t="s">
        <v>1904</v>
      </c>
      <c r="AP1552" s="9"/>
      <c r="AQ1552" s="9"/>
      <c r="AR1552" s="14"/>
      <c r="AS1552" s="9"/>
      <c r="AT1552" s="9"/>
      <c r="AU1552" s="9"/>
      <c r="AV1552" s="13"/>
      <c r="AW1552" s="13"/>
      <c r="AX1552" s="9"/>
      <c r="AY1552" s="9"/>
      <c r="AZ1552" s="9"/>
      <c r="BA1552" s="33"/>
      <c r="BB1552" s="33"/>
      <c r="BC1552" s="36"/>
      <c r="BD1552" s="12" t="s">
        <v>1771</v>
      </c>
    </row>
    <row r="1553" spans="1:56" s="12" customFormat="1" x14ac:dyDescent="0.2">
      <c r="A1553" s="9" t="str">
        <f>IF(Search!$C$5="","",IF(COUNTA(Inventory!$AP1553)=1,1,""))</f>
        <v/>
      </c>
      <c r="B1553" s="9" t="str">
        <f>IF(Search!$C$4="","",IF(ISNUMBER(SEARCH(Search!$C$4,$AR1553))=TRUE,1,""))</f>
        <v/>
      </c>
      <c r="C1553" s="9" t="str">
        <f>IF(Search!$C$6="x",IF(COUNTA($AQ1553)=1,1,"N"),IF(COUNTA($AQ1553)=1,"N",""))</f>
        <v/>
      </c>
      <c r="D1553" s="9" t="str">
        <f>IF(Search!$O$8="","",IF(ISNUMBER(SEARCH(Search!$O$8,$BD1553))=TRUE,1,""))</f>
        <v/>
      </c>
      <c r="E1553" s="9" t="str">
        <f>IF(Search!$C$7="","",IF(ISNUMBER(SEARCH(Search!$C$7,$AN1553))=TRUE,1,""))</f>
        <v/>
      </c>
      <c r="F1553" s="9" t="str">
        <f>IF(Search!$C$8="","",IF(ISNUMBER(SEARCH(Search!$C$8,$AO1553))=TRUE,1,""))</f>
        <v/>
      </c>
      <c r="G1553" s="9" t="str">
        <f>IF(Search!$F$4="","",IF(Inventory!$AJ1553&lt;Search!$F$4,"",1))</f>
        <v/>
      </c>
      <c r="H1553" s="9" t="str">
        <f>IF(Search!$F$5="","",IF(Inventory!$AJ1553&gt;Search!$F$5,"",1))</f>
        <v/>
      </c>
      <c r="I1553" s="9" t="str">
        <f>IF(Search!$F$7="","",IF(Search!$F$8="",IF(ISNUMBER(SEARCH(Search!$F$7,$AL1553))=TRUE,1,""),""))</f>
        <v/>
      </c>
      <c r="J1553" s="9" t="str">
        <f>IF($AL1553=Search!$F$8,1,"")</f>
        <v/>
      </c>
      <c r="K1553" s="9" t="str">
        <f>IF(Search!$I$4="","",IF(COUNTA($AS1553)=1,IF(Search!$I$4="N","N",1),""))</f>
        <v/>
      </c>
      <c r="L1553" s="9" t="str">
        <f>IF(Search!$I$5="","",IF($AS1553="RC",1,""))</f>
        <v/>
      </c>
      <c r="M1553" s="9" t="str">
        <f>IF(Search!$I$6="","",IF($AS1553="RCP",1,""))</f>
        <v/>
      </c>
      <c r="N1553" s="9" t="str">
        <f>IF(Search!$I$8="","",IF(COUNTA($AT1553)=1,IF(Search!$I$8="N","N",1),""))</f>
        <v/>
      </c>
      <c r="O1553" s="9" t="str">
        <f>IF(Search!$L$4="","",IF(COUNTA($AU1553)=1,IF(Search!$L$4="N","N",1),""))</f>
        <v/>
      </c>
      <c r="P1553" s="9" t="str">
        <f>IF(Search!$L$5="","",IF(ISNUMBER(SEARCH("Jersey",$AU1553))=TRUE,IF(Search!$L$5="N","N",1),""))</f>
        <v/>
      </c>
      <c r="Q1553" s="9" t="str">
        <f>IF(Search!$L$6="","",IF(ISNUMBER(SEARCH("Patch",$AU1553))=TRUE,IF(Search!$L$6="N","N",1),""))</f>
        <v/>
      </c>
      <c r="R1553" s="9" t="str">
        <f>IF(Search!$L$7="","",IF(ISNUMBER(SEARCH("Shield",$AU1553))=TRUE,IF(Search!$L$7="N","N",1),""))</f>
        <v/>
      </c>
      <c r="S1553" s="9" t="str">
        <f>IF(Search!$L$8="","",IF(ISNUMBER(SEARCH("Stick",$AU1553))=TRUE,IF(Search!$L$8="N","N",1),""))</f>
        <v/>
      </c>
      <c r="T1553" s="9" t="str">
        <f>IF(Search!$O$4="","",IF(COUNTA($AW1553)=1,IF(Search!$O$4="N","N",1),""))</f>
        <v/>
      </c>
      <c r="U1553" s="9" t="str">
        <f>IF(Search!$O$5="","",IF($AW1553="","",IF($AW1553&lt;Search!$O$5,"",1)))</f>
        <v/>
      </c>
      <c r="V1553" s="9" t="str">
        <f>IF(Search!$O$6="","",IF($AW1553="","",IF($AW1553&gt;Search!$O$6,"",1)))</f>
        <v/>
      </c>
      <c r="W1553" s="9" t="str">
        <f>IF(Search!$U$4="","",IF($AX1553="","",1))</f>
        <v/>
      </c>
      <c r="X1553" s="9" t="str">
        <f>IF(Search!$U$5="","",IF(ISNUMBER(SEARCH(Search!$U$5,$AX1553))=TRUE,IF(Search!$U$5="N","N",1),""))</f>
        <v/>
      </c>
      <c r="Y1553" s="9" t="str">
        <f>IF(Search!$U$6="","",IF($AY1553&lt;Search!$U$6,"",1))</f>
        <v/>
      </c>
      <c r="Z1553" s="9" t="str">
        <f>IF(Search!$R$4="","",IF(Inventory!$BA1553&lt;Search!$R$4,"",1))</f>
        <v/>
      </c>
      <c r="AA1553" s="9" t="str">
        <f>IF(Search!$R$5="","",IF($BA1553&gt;Search!$R$5,"",1))</f>
        <v/>
      </c>
      <c r="AB1553" s="9" t="str">
        <f>IF(Search!$R$6="","",IF($BB1553&lt;Search!$R$6,"",1))</f>
        <v/>
      </c>
      <c r="AC1553" s="9" t="str">
        <f>IF(Search!$R$7="","",IF($BB1553&lt;Search!$R$7,"",1))</f>
        <v/>
      </c>
      <c r="AD1553" s="45" t="str">
        <f>IF(COUNTIF($A1553:$AC1553,"n")&gt;0,"",IF(SUM($A1553:$AC1553)=COUNTA(Search!$C$4:$C$8,Search!$F$4:$F$8,Search!$I$4:$I$6,Search!$I$8,Search!$L$4:$L$8,Search!$O$4:$O$8,Search!$R$4:$R$7,Search!$U$4:$U$7)-COUNTIF(Search!$C$4:$U$7,"n"),1+LARGE($AD$1:AD1552,1),""))</f>
        <v/>
      </c>
      <c r="AE1553" s="45" t="str">
        <f t="shared" si="75"/>
        <v/>
      </c>
      <c r="AF1553" s="45" t="str">
        <f>IF(AD1553="","",COUNTIF($AE$1:$AE1552,$AE1553)+RANK($AE1553,$AE$2:$AE$10540,1))</f>
        <v/>
      </c>
      <c r="AG1553" s="45" t="str">
        <f t="shared" si="76"/>
        <v/>
      </c>
      <c r="AH1553" s="45" t="str">
        <f>IF($AD1553="","",COUNTIF($AG$1:$AG1552,$AG1553)+RANK($AG1553,$AG$1:$AG$10539,0))</f>
        <v/>
      </c>
      <c r="AI1553" s="10" t="str">
        <f t="shared" si="77"/>
        <v>2010-11 ITG Heroes and Prospects Autographs #ATBO Tyler Bozak SP TOR  AU  /   $</v>
      </c>
      <c r="AJ1553" s="11">
        <v>2010</v>
      </c>
      <c r="AK1553" s="17">
        <v>11</v>
      </c>
      <c r="AL1553" s="12" t="s">
        <v>1088</v>
      </c>
      <c r="AM1553" s="10" t="s">
        <v>1089</v>
      </c>
      <c r="AN1553" s="12" t="s">
        <v>1090</v>
      </c>
      <c r="AO1553" s="9" t="s">
        <v>1904</v>
      </c>
      <c r="AP1553" s="9"/>
      <c r="AQ1553" s="9"/>
      <c r="AR1553" s="14"/>
      <c r="AS1553" s="9"/>
      <c r="AT1553" s="9" t="s">
        <v>1857</v>
      </c>
      <c r="AU1553" s="9"/>
      <c r="AV1553" s="13"/>
      <c r="AW1553" s="13"/>
      <c r="AX1553" s="9"/>
      <c r="AY1553" s="9"/>
      <c r="AZ1553" s="9"/>
      <c r="BA1553" s="33"/>
      <c r="BB1553" s="33"/>
      <c r="BC1553" s="36"/>
      <c r="BD1553" s="12" t="s">
        <v>1771</v>
      </c>
    </row>
    <row r="1554" spans="1:56" s="12" customFormat="1" x14ac:dyDescent="0.2">
      <c r="A1554" s="9" t="str">
        <f>IF(Search!$C$5="","",IF(COUNTA(Inventory!$AP1554)=1,1,""))</f>
        <v/>
      </c>
      <c r="B1554" s="9" t="str">
        <f>IF(Search!$C$4="","",IF(ISNUMBER(SEARCH(Search!$C$4,$AR1554))=TRUE,1,""))</f>
        <v/>
      </c>
      <c r="C1554" s="9" t="str">
        <f>IF(Search!$C$6="x",IF(COUNTA($AQ1554)=1,1,"N"),IF(COUNTA($AQ1554)=1,"N",""))</f>
        <v/>
      </c>
      <c r="D1554" s="9" t="str">
        <f>IF(Search!$O$8="","",IF(ISNUMBER(SEARCH(Search!$O$8,$BD1554))=TRUE,1,""))</f>
        <v/>
      </c>
      <c r="E1554" s="9" t="str">
        <f>IF(Search!$C$7="","",IF(ISNUMBER(SEARCH(Search!$C$7,$AN1554))=TRUE,1,""))</f>
        <v/>
      </c>
      <c r="F1554" s="9" t="str">
        <f>IF(Search!$C$8="","",IF(ISNUMBER(SEARCH(Search!$C$8,$AO1554))=TRUE,1,""))</f>
        <v/>
      </c>
      <c r="G1554" s="9" t="str">
        <f>IF(Search!$F$4="","",IF(Inventory!$AJ1554&lt;Search!$F$4,"",1))</f>
        <v/>
      </c>
      <c r="H1554" s="9" t="str">
        <f>IF(Search!$F$5="","",IF(Inventory!$AJ1554&gt;Search!$F$5,"",1))</f>
        <v/>
      </c>
      <c r="I1554" s="9" t="str">
        <f>IF(Search!$F$7="","",IF(Search!$F$8="",IF(ISNUMBER(SEARCH(Search!$F$7,$AL1554))=TRUE,1,""),""))</f>
        <v/>
      </c>
      <c r="J1554" s="9" t="str">
        <f>IF($AL1554=Search!$F$8,1,"")</f>
        <v/>
      </c>
      <c r="K1554" s="9" t="str">
        <f>IF(Search!$I$4="","",IF(COUNTA($AS1554)=1,IF(Search!$I$4="N","N",1),""))</f>
        <v/>
      </c>
      <c r="L1554" s="9" t="str">
        <f>IF(Search!$I$5="","",IF($AS1554="RC",1,""))</f>
        <v/>
      </c>
      <c r="M1554" s="9" t="str">
        <f>IF(Search!$I$6="","",IF($AS1554="RCP",1,""))</f>
        <v/>
      </c>
      <c r="N1554" s="9" t="str">
        <f>IF(Search!$I$8="","",IF(COUNTA($AT1554)=1,IF(Search!$I$8="N","N",1),""))</f>
        <v/>
      </c>
      <c r="O1554" s="9" t="str">
        <f>IF(Search!$L$4="","",IF(COUNTA($AU1554)=1,IF(Search!$L$4="N","N",1),""))</f>
        <v/>
      </c>
      <c r="P1554" s="9" t="str">
        <f>IF(Search!$L$5="","",IF(ISNUMBER(SEARCH("Jersey",$AU1554))=TRUE,IF(Search!$L$5="N","N",1),""))</f>
        <v/>
      </c>
      <c r="Q1554" s="9" t="str">
        <f>IF(Search!$L$6="","",IF(ISNUMBER(SEARCH("Patch",$AU1554))=TRUE,IF(Search!$L$6="N","N",1),""))</f>
        <v/>
      </c>
      <c r="R1554" s="9" t="str">
        <f>IF(Search!$L$7="","",IF(ISNUMBER(SEARCH("Shield",$AU1554))=TRUE,IF(Search!$L$7="N","N",1),""))</f>
        <v/>
      </c>
      <c r="S1554" s="9" t="str">
        <f>IF(Search!$L$8="","",IF(ISNUMBER(SEARCH("Stick",$AU1554))=TRUE,IF(Search!$L$8="N","N",1),""))</f>
        <v/>
      </c>
      <c r="T1554" s="9" t="str">
        <f>IF(Search!$O$4="","",IF(COUNTA($AW1554)=1,IF(Search!$O$4="N","N",1),""))</f>
        <v/>
      </c>
      <c r="U1554" s="9" t="str">
        <f>IF(Search!$O$5="","",IF($AW1554="","",IF($AW1554&lt;Search!$O$5,"",1)))</f>
        <v/>
      </c>
      <c r="V1554" s="9" t="str">
        <f>IF(Search!$O$6="","",IF($AW1554="","",IF($AW1554&gt;Search!$O$6,"",1)))</f>
        <v/>
      </c>
      <c r="W1554" s="9" t="str">
        <f>IF(Search!$U$4="","",IF($AX1554="","",1))</f>
        <v/>
      </c>
      <c r="X1554" s="9" t="str">
        <f>IF(Search!$U$5="","",IF(ISNUMBER(SEARCH(Search!$U$5,$AX1554))=TRUE,IF(Search!$U$5="N","N",1),""))</f>
        <v/>
      </c>
      <c r="Y1554" s="9" t="str">
        <f>IF(Search!$U$6="","",IF($AY1554&lt;Search!$U$6,"",1))</f>
        <v/>
      </c>
      <c r="Z1554" s="9" t="str">
        <f>IF(Search!$R$4="","",IF(Inventory!$BA1554&lt;Search!$R$4,"",1))</f>
        <v/>
      </c>
      <c r="AA1554" s="9" t="str">
        <f>IF(Search!$R$5="","",IF($BA1554&gt;Search!$R$5,"",1))</f>
        <v/>
      </c>
      <c r="AB1554" s="9" t="str">
        <f>IF(Search!$R$6="","",IF($BB1554&lt;Search!$R$6,"",1))</f>
        <v/>
      </c>
      <c r="AC1554" s="9" t="str">
        <f>IF(Search!$R$7="","",IF($BB1554&lt;Search!$R$7,"",1))</f>
        <v/>
      </c>
      <c r="AD1554" s="45" t="str">
        <f>IF(COUNTIF($A1554:$AC1554,"n")&gt;0,"",IF(SUM($A1554:$AC1554)=COUNTA(Search!$C$4:$C$8,Search!$F$4:$F$8,Search!$I$4:$I$6,Search!$I$8,Search!$L$4:$L$8,Search!$O$4:$O$8,Search!$R$4:$R$7,Search!$U$4:$U$7)-COUNTIF(Search!$C$4:$U$7,"n"),1+LARGE($AD$1:AD1553,1),""))</f>
        <v/>
      </c>
      <c r="AE1554" s="45" t="str">
        <f t="shared" si="75"/>
        <v/>
      </c>
      <c r="AF1554" s="45" t="str">
        <f>IF(AD1554="","",COUNTIF($AE$1:$AE1553,$AE1554)+RANK($AE1554,$AE$2:$AE$10540,1))</f>
        <v/>
      </c>
      <c r="AG1554" s="45" t="str">
        <f t="shared" si="76"/>
        <v/>
      </c>
      <c r="AH1554" s="45" t="str">
        <f>IF($AD1554="","",COUNTIF($AG$1:$AG1553,$AG1554)+RANK($AG1554,$AG$1:$AG$10539,0))</f>
        <v/>
      </c>
      <c r="AI1554" s="10" t="str">
        <f t="shared" si="77"/>
        <v>2010-11 ITG Ultimate Memorabilia Future Stars Autographs #18 Tyler Bozak TOR  AU  /   $</v>
      </c>
      <c r="AJ1554" s="11">
        <v>2010</v>
      </c>
      <c r="AK1554" s="17">
        <v>11</v>
      </c>
      <c r="AL1554" s="12" t="s">
        <v>1091</v>
      </c>
      <c r="AM1554" s="10">
        <v>18</v>
      </c>
      <c r="AN1554" s="12" t="s">
        <v>716</v>
      </c>
      <c r="AO1554" s="9" t="s">
        <v>1904</v>
      </c>
      <c r="AP1554" s="9"/>
      <c r="AQ1554" s="9"/>
      <c r="AR1554" s="14"/>
      <c r="AS1554" s="9"/>
      <c r="AT1554" s="9" t="s">
        <v>1857</v>
      </c>
      <c r="AU1554" s="9"/>
      <c r="AV1554" s="13"/>
      <c r="AW1554" s="13"/>
      <c r="AX1554" s="9"/>
      <c r="AY1554" s="9"/>
      <c r="AZ1554" s="9"/>
      <c r="BA1554" s="33"/>
      <c r="BB1554" s="33"/>
      <c r="BC1554" s="36"/>
      <c r="BD1554" s="12" t="s">
        <v>1771</v>
      </c>
    </row>
    <row r="1555" spans="1:56" s="12" customFormat="1" x14ac:dyDescent="0.2">
      <c r="A1555" s="9" t="str">
        <f>IF(Search!$C$5="","",IF(COUNTA(Inventory!$AP1555)=1,1,""))</f>
        <v/>
      </c>
      <c r="B1555" s="9" t="str">
        <f>IF(Search!$C$4="","",IF(ISNUMBER(SEARCH(Search!$C$4,$AR1555))=TRUE,1,""))</f>
        <v/>
      </c>
      <c r="C1555" s="9" t="str">
        <f>IF(Search!$C$6="x",IF(COUNTA($AQ1555)=1,1,"N"),IF(COUNTA($AQ1555)=1,"N",""))</f>
        <v/>
      </c>
      <c r="D1555" s="9" t="str">
        <f>IF(Search!$O$8="","",IF(ISNUMBER(SEARCH(Search!$O$8,$BD1555))=TRUE,1,""))</f>
        <v/>
      </c>
      <c r="E1555" s="9" t="str">
        <f>IF(Search!$C$7="","",IF(ISNUMBER(SEARCH(Search!$C$7,$AN1555))=TRUE,1,""))</f>
        <v/>
      </c>
      <c r="F1555" s="9" t="str">
        <f>IF(Search!$C$8="","",IF(ISNUMBER(SEARCH(Search!$C$8,$AO1555))=TRUE,1,""))</f>
        <v/>
      </c>
      <c r="G1555" s="9" t="str">
        <f>IF(Search!$F$4="","",IF(Inventory!$AJ1555&lt;Search!$F$4,"",1))</f>
        <v/>
      </c>
      <c r="H1555" s="9" t="str">
        <f>IF(Search!$F$5="","",IF(Inventory!$AJ1555&gt;Search!$F$5,"",1))</f>
        <v/>
      </c>
      <c r="I1555" s="9" t="str">
        <f>IF(Search!$F$7="","",IF(Search!$F$8="",IF(ISNUMBER(SEARCH(Search!$F$7,$AL1555))=TRUE,1,""),""))</f>
        <v/>
      </c>
      <c r="J1555" s="9" t="str">
        <f>IF($AL1555=Search!$F$8,1,"")</f>
        <v/>
      </c>
      <c r="K1555" s="9" t="str">
        <f>IF(Search!$I$4="","",IF(COUNTA($AS1555)=1,IF(Search!$I$4="N","N",1),""))</f>
        <v/>
      </c>
      <c r="L1555" s="9" t="str">
        <f>IF(Search!$I$5="","",IF($AS1555="RC",1,""))</f>
        <v/>
      </c>
      <c r="M1555" s="9" t="str">
        <f>IF(Search!$I$6="","",IF($AS1555="RCP",1,""))</f>
        <v/>
      </c>
      <c r="N1555" s="9" t="str">
        <f>IF(Search!$I$8="","",IF(COUNTA($AT1555)=1,IF(Search!$I$8="N","N",1),""))</f>
        <v/>
      </c>
      <c r="O1555" s="9" t="str">
        <f>IF(Search!$L$4="","",IF(COUNTA($AU1555)=1,IF(Search!$L$4="N","N",1),""))</f>
        <v/>
      </c>
      <c r="P1555" s="9" t="str">
        <f>IF(Search!$L$5="","",IF(ISNUMBER(SEARCH("Jersey",$AU1555))=TRUE,IF(Search!$L$5="N","N",1),""))</f>
        <v/>
      </c>
      <c r="Q1555" s="9" t="str">
        <f>IF(Search!$L$6="","",IF(ISNUMBER(SEARCH("Patch",$AU1555))=TRUE,IF(Search!$L$6="N","N",1),""))</f>
        <v/>
      </c>
      <c r="R1555" s="9" t="str">
        <f>IF(Search!$L$7="","",IF(ISNUMBER(SEARCH("Shield",$AU1555))=TRUE,IF(Search!$L$7="N","N",1),""))</f>
        <v/>
      </c>
      <c r="S1555" s="9" t="str">
        <f>IF(Search!$L$8="","",IF(ISNUMBER(SEARCH("Stick",$AU1555))=TRUE,IF(Search!$L$8="N","N",1),""))</f>
        <v/>
      </c>
      <c r="T1555" s="9" t="str">
        <f>IF(Search!$O$4="","",IF(COUNTA($AW1555)=1,IF(Search!$O$4="N","N",1),""))</f>
        <v/>
      </c>
      <c r="U1555" s="9" t="str">
        <f>IF(Search!$O$5="","",IF($AW1555="","",IF($AW1555&lt;Search!$O$5,"",1)))</f>
        <v/>
      </c>
      <c r="V1555" s="9" t="str">
        <f>IF(Search!$O$6="","",IF($AW1555="","",IF($AW1555&gt;Search!$O$6,"",1)))</f>
        <v/>
      </c>
      <c r="W1555" s="9" t="str">
        <f>IF(Search!$U$4="","",IF($AX1555="","",1))</f>
        <v/>
      </c>
      <c r="X1555" s="9" t="str">
        <f>IF(Search!$U$5="","",IF(ISNUMBER(SEARCH(Search!$U$5,$AX1555))=TRUE,IF(Search!$U$5="N","N",1),""))</f>
        <v/>
      </c>
      <c r="Y1555" s="9" t="str">
        <f>IF(Search!$U$6="","",IF($AY1555&lt;Search!$U$6,"",1))</f>
        <v/>
      </c>
      <c r="Z1555" s="9" t="str">
        <f>IF(Search!$R$4="","",IF(Inventory!$BA1555&lt;Search!$R$4,"",1))</f>
        <v/>
      </c>
      <c r="AA1555" s="9" t="str">
        <f>IF(Search!$R$5="","",IF($BA1555&gt;Search!$R$5,"",1))</f>
        <v/>
      </c>
      <c r="AB1555" s="9" t="str">
        <f>IF(Search!$R$6="","",IF($BB1555&lt;Search!$R$6,"",1))</f>
        <v/>
      </c>
      <c r="AC1555" s="9" t="str">
        <f>IF(Search!$R$7="","",IF($BB1555&lt;Search!$R$7,"",1))</f>
        <v/>
      </c>
      <c r="AD1555" s="45" t="str">
        <f>IF(COUNTIF($A1555:$AC1555,"n")&gt;0,"",IF(SUM($A1555:$AC1555)=COUNTA(Search!$C$4:$C$8,Search!$F$4:$F$8,Search!$I$4:$I$6,Search!$I$8,Search!$L$4:$L$8,Search!$O$4:$O$8,Search!$R$4:$R$7,Search!$U$4:$U$7)-COUNTIF(Search!$C$4:$U$7,"n"),1+LARGE($AD$1:AD1554,1),""))</f>
        <v/>
      </c>
      <c r="AE1555" s="45" t="str">
        <f t="shared" si="75"/>
        <v/>
      </c>
      <c r="AF1555" s="45" t="str">
        <f>IF(AD1555="","",COUNTIF($AE$1:$AE1554,$AE1555)+RANK($AE1555,$AE$2:$AE$10540,1))</f>
        <v/>
      </c>
      <c r="AG1555" s="45" t="str">
        <f t="shared" si="76"/>
        <v/>
      </c>
      <c r="AH1555" s="45" t="str">
        <f>IF($AD1555="","",COUNTIF($AG$1:$AG1554,$AG1555)+RANK($AG1555,$AG$1:$AG$10539,0))</f>
        <v/>
      </c>
      <c r="AI1555" s="10" t="str">
        <f t="shared" si="77"/>
        <v>2010-11 Limited #99 Tyler Bozak TOR    /   $</v>
      </c>
      <c r="AJ1555" s="11">
        <v>2010</v>
      </c>
      <c r="AK1555" s="17">
        <v>11</v>
      </c>
      <c r="AL1555" s="12" t="s">
        <v>1092</v>
      </c>
      <c r="AM1555" s="10">
        <v>99</v>
      </c>
      <c r="AN1555" s="12" t="s">
        <v>716</v>
      </c>
      <c r="AO1555" s="9" t="s">
        <v>1904</v>
      </c>
      <c r="AP1555" s="9"/>
      <c r="AQ1555" s="9"/>
      <c r="AR1555" s="14"/>
      <c r="AS1555" s="9"/>
      <c r="AT1555" s="9"/>
      <c r="AU1555" s="9"/>
      <c r="AV1555" s="13"/>
      <c r="AW1555" s="13"/>
      <c r="AX1555" s="9"/>
      <c r="AY1555" s="9"/>
      <c r="AZ1555" s="9"/>
      <c r="BA1555" s="33"/>
      <c r="BB1555" s="33"/>
      <c r="BC1555" s="36"/>
      <c r="BD1555" s="12" t="s">
        <v>1771</v>
      </c>
    </row>
    <row r="1556" spans="1:56" s="12" customFormat="1" x14ac:dyDescent="0.2">
      <c r="A1556" s="9" t="str">
        <f>IF(Search!$C$5="","",IF(COUNTA(Inventory!$AP1556)=1,1,""))</f>
        <v/>
      </c>
      <c r="B1556" s="9" t="str">
        <f>IF(Search!$C$4="","",IF(ISNUMBER(SEARCH(Search!$C$4,$AR1556))=TRUE,1,""))</f>
        <v/>
      </c>
      <c r="C1556" s="9" t="str">
        <f>IF(Search!$C$6="x",IF(COUNTA($AQ1556)=1,1,"N"),IF(COUNTA($AQ1556)=1,"N",""))</f>
        <v/>
      </c>
      <c r="D1556" s="9" t="str">
        <f>IF(Search!$O$8="","",IF(ISNUMBER(SEARCH(Search!$O$8,$BD1556))=TRUE,1,""))</f>
        <v/>
      </c>
      <c r="E1556" s="9" t="str">
        <f>IF(Search!$C$7="","",IF(ISNUMBER(SEARCH(Search!$C$7,$AN1556))=TRUE,1,""))</f>
        <v/>
      </c>
      <c r="F1556" s="9" t="str">
        <f>IF(Search!$C$8="","",IF(ISNUMBER(SEARCH(Search!$C$8,$AO1556))=TRUE,1,""))</f>
        <v/>
      </c>
      <c r="G1556" s="9" t="str">
        <f>IF(Search!$F$4="","",IF(Inventory!$AJ1556&lt;Search!$F$4,"",1))</f>
        <v/>
      </c>
      <c r="H1556" s="9" t="str">
        <f>IF(Search!$F$5="","",IF(Inventory!$AJ1556&gt;Search!$F$5,"",1))</f>
        <v/>
      </c>
      <c r="I1556" s="9" t="str">
        <f>IF(Search!$F$7="","",IF(Search!$F$8="",IF(ISNUMBER(SEARCH(Search!$F$7,$AL1556))=TRUE,1,""),""))</f>
        <v/>
      </c>
      <c r="J1556" s="9" t="str">
        <f>IF($AL1556=Search!$F$8,1,"")</f>
        <v/>
      </c>
      <c r="K1556" s="9" t="str">
        <f>IF(Search!$I$4="","",IF(COUNTA($AS1556)=1,IF(Search!$I$4="N","N",1),""))</f>
        <v/>
      </c>
      <c r="L1556" s="9" t="str">
        <f>IF(Search!$I$5="","",IF($AS1556="RC",1,""))</f>
        <v/>
      </c>
      <c r="M1556" s="9" t="str">
        <f>IF(Search!$I$6="","",IF($AS1556="RCP",1,""))</f>
        <v/>
      </c>
      <c r="N1556" s="9" t="str">
        <f>IF(Search!$I$8="","",IF(COUNTA($AT1556)=1,IF(Search!$I$8="N","N",1),""))</f>
        <v/>
      </c>
      <c r="O1556" s="9" t="str">
        <f>IF(Search!$L$4="","",IF(COUNTA($AU1556)=1,IF(Search!$L$4="N","N",1),""))</f>
        <v/>
      </c>
      <c r="P1556" s="9" t="str">
        <f>IF(Search!$L$5="","",IF(ISNUMBER(SEARCH("Jersey",$AU1556))=TRUE,IF(Search!$L$5="N","N",1),""))</f>
        <v/>
      </c>
      <c r="Q1556" s="9" t="str">
        <f>IF(Search!$L$6="","",IF(ISNUMBER(SEARCH("Patch",$AU1556))=TRUE,IF(Search!$L$6="N","N",1),""))</f>
        <v/>
      </c>
      <c r="R1556" s="9" t="str">
        <f>IF(Search!$L$7="","",IF(ISNUMBER(SEARCH("Shield",$AU1556))=TRUE,IF(Search!$L$7="N","N",1),""))</f>
        <v/>
      </c>
      <c r="S1556" s="9" t="str">
        <f>IF(Search!$L$8="","",IF(ISNUMBER(SEARCH("Stick",$AU1556))=TRUE,IF(Search!$L$8="N","N",1),""))</f>
        <v/>
      </c>
      <c r="T1556" s="9" t="str">
        <f>IF(Search!$O$4="","",IF(COUNTA($AW1556)=1,IF(Search!$O$4="N","N",1),""))</f>
        <v/>
      </c>
      <c r="U1556" s="9" t="str">
        <f>IF(Search!$O$5="","",IF($AW1556="","",IF($AW1556&lt;Search!$O$5,"",1)))</f>
        <v/>
      </c>
      <c r="V1556" s="9" t="str">
        <f>IF(Search!$O$6="","",IF($AW1556="","",IF($AW1556&gt;Search!$O$6,"",1)))</f>
        <v/>
      </c>
      <c r="W1556" s="9" t="str">
        <f>IF(Search!$U$4="","",IF($AX1556="","",1))</f>
        <v/>
      </c>
      <c r="X1556" s="9" t="str">
        <f>IF(Search!$U$5="","",IF(ISNUMBER(SEARCH(Search!$U$5,$AX1556))=TRUE,IF(Search!$U$5="N","N",1),""))</f>
        <v/>
      </c>
      <c r="Y1556" s="9" t="str">
        <f>IF(Search!$U$6="","",IF($AY1556&lt;Search!$U$6,"",1))</f>
        <v/>
      </c>
      <c r="Z1556" s="9" t="str">
        <f>IF(Search!$R$4="","",IF(Inventory!$BA1556&lt;Search!$R$4,"",1))</f>
        <v/>
      </c>
      <c r="AA1556" s="9" t="str">
        <f>IF(Search!$R$5="","",IF($BA1556&gt;Search!$R$5,"",1))</f>
        <v/>
      </c>
      <c r="AB1556" s="9" t="str">
        <f>IF(Search!$R$6="","",IF($BB1556&lt;Search!$R$6,"",1))</f>
        <v/>
      </c>
      <c r="AC1556" s="9" t="str">
        <f>IF(Search!$R$7="","",IF($BB1556&lt;Search!$R$7,"",1))</f>
        <v/>
      </c>
      <c r="AD1556" s="45" t="str">
        <f>IF(COUNTIF($A1556:$AC1556,"n")&gt;0,"",IF(SUM($A1556:$AC1556)=COUNTA(Search!$C$4:$C$8,Search!$F$4:$F$8,Search!$I$4:$I$6,Search!$I$8,Search!$L$4:$L$8,Search!$O$4:$O$8,Search!$R$4:$R$7,Search!$U$4:$U$7)-COUNTIF(Search!$C$4:$U$7,"n"),1+LARGE($AD$1:AD1555,1),""))</f>
        <v/>
      </c>
      <c r="AE1556" s="45" t="str">
        <f t="shared" si="75"/>
        <v/>
      </c>
      <c r="AF1556" s="45" t="str">
        <f>IF(AD1556="","",COUNTIF($AE$1:$AE1555,$AE1556)+RANK($AE1556,$AE$2:$AE$10540,1))</f>
        <v/>
      </c>
      <c r="AG1556" s="45" t="str">
        <f t="shared" si="76"/>
        <v/>
      </c>
      <c r="AH1556" s="45" t="str">
        <f>IF($AD1556="","",COUNTIF($AG$1:$AG1555,$AG1556)+RANK($AG1556,$AG$1:$AG$10539,0))</f>
        <v/>
      </c>
      <c r="AI1556" s="10" t="str">
        <f t="shared" si="77"/>
        <v>2010-11 Limited Silver Spotlight #99 Tyler Bozak TOR    /100   $</v>
      </c>
      <c r="AJ1556" s="11">
        <v>2010</v>
      </c>
      <c r="AK1556" s="17">
        <v>11</v>
      </c>
      <c r="AL1556" s="12" t="s">
        <v>1093</v>
      </c>
      <c r="AM1556" s="10">
        <v>99</v>
      </c>
      <c r="AN1556" s="12" t="s">
        <v>716</v>
      </c>
      <c r="AO1556" s="9" t="s">
        <v>1904</v>
      </c>
      <c r="AP1556" s="9"/>
      <c r="AQ1556" s="9"/>
      <c r="AR1556" s="14"/>
      <c r="AS1556" s="9"/>
      <c r="AT1556" s="9"/>
      <c r="AU1556" s="9"/>
      <c r="AV1556" s="13"/>
      <c r="AW1556" s="13">
        <v>100</v>
      </c>
      <c r="AX1556" s="9"/>
      <c r="AY1556" s="9"/>
      <c r="AZ1556" s="9"/>
      <c r="BA1556" s="33"/>
      <c r="BB1556" s="33"/>
      <c r="BC1556" s="36"/>
      <c r="BD1556" s="12" t="s">
        <v>1771</v>
      </c>
    </row>
    <row r="1557" spans="1:56" s="12" customFormat="1" x14ac:dyDescent="0.2">
      <c r="A1557" s="9" t="str">
        <f>IF(Search!$C$5="","",IF(COUNTA(Inventory!$AP1557)=1,1,""))</f>
        <v/>
      </c>
      <c r="B1557" s="9" t="str">
        <f>IF(Search!$C$4="","",IF(ISNUMBER(SEARCH(Search!$C$4,$AR1557))=TRUE,1,""))</f>
        <v/>
      </c>
      <c r="C1557" s="9" t="str">
        <f>IF(Search!$C$6="x",IF(COUNTA($AQ1557)=1,1,"N"),IF(COUNTA($AQ1557)=1,"N",""))</f>
        <v/>
      </c>
      <c r="D1557" s="9" t="str">
        <f>IF(Search!$O$8="","",IF(ISNUMBER(SEARCH(Search!$O$8,$BD1557))=TRUE,1,""))</f>
        <v/>
      </c>
      <c r="E1557" s="9" t="str">
        <f>IF(Search!$C$7="","",IF(ISNUMBER(SEARCH(Search!$C$7,$AN1557))=TRUE,1,""))</f>
        <v/>
      </c>
      <c r="F1557" s="9" t="str">
        <f>IF(Search!$C$8="","",IF(ISNUMBER(SEARCH(Search!$C$8,$AO1557))=TRUE,1,""))</f>
        <v/>
      </c>
      <c r="G1557" s="9" t="str">
        <f>IF(Search!$F$4="","",IF(Inventory!$AJ1557&lt;Search!$F$4,"",1))</f>
        <v/>
      </c>
      <c r="H1557" s="9" t="str">
        <f>IF(Search!$F$5="","",IF(Inventory!$AJ1557&gt;Search!$F$5,"",1))</f>
        <v/>
      </c>
      <c r="I1557" s="9" t="str">
        <f>IF(Search!$F$7="","",IF(Search!$F$8="",IF(ISNUMBER(SEARCH(Search!$F$7,$AL1557))=TRUE,1,""),""))</f>
        <v/>
      </c>
      <c r="J1557" s="9" t="str">
        <f>IF($AL1557=Search!$F$8,1,"")</f>
        <v/>
      </c>
      <c r="K1557" s="9" t="str">
        <f>IF(Search!$I$4="","",IF(COUNTA($AS1557)=1,IF(Search!$I$4="N","N",1),""))</f>
        <v/>
      </c>
      <c r="L1557" s="9" t="str">
        <f>IF(Search!$I$5="","",IF($AS1557="RC",1,""))</f>
        <v/>
      </c>
      <c r="M1557" s="9" t="str">
        <f>IF(Search!$I$6="","",IF($AS1557="RCP",1,""))</f>
        <v/>
      </c>
      <c r="N1557" s="9" t="str">
        <f>IF(Search!$I$8="","",IF(COUNTA($AT1557)=1,IF(Search!$I$8="N","N",1),""))</f>
        <v/>
      </c>
      <c r="O1557" s="9" t="str">
        <f>IF(Search!$L$4="","",IF(COUNTA($AU1557)=1,IF(Search!$L$4="N","N",1),""))</f>
        <v/>
      </c>
      <c r="P1557" s="9" t="str">
        <f>IF(Search!$L$5="","",IF(ISNUMBER(SEARCH("Jersey",$AU1557))=TRUE,IF(Search!$L$5="N","N",1),""))</f>
        <v/>
      </c>
      <c r="Q1557" s="9" t="str">
        <f>IF(Search!$L$6="","",IF(ISNUMBER(SEARCH("Patch",$AU1557))=TRUE,IF(Search!$L$6="N","N",1),""))</f>
        <v/>
      </c>
      <c r="R1557" s="9" t="str">
        <f>IF(Search!$L$7="","",IF(ISNUMBER(SEARCH("Shield",$AU1557))=TRUE,IF(Search!$L$7="N","N",1),""))</f>
        <v/>
      </c>
      <c r="S1557" s="9" t="str">
        <f>IF(Search!$L$8="","",IF(ISNUMBER(SEARCH("Stick",$AU1557))=TRUE,IF(Search!$L$8="N","N",1),""))</f>
        <v/>
      </c>
      <c r="T1557" s="9" t="str">
        <f>IF(Search!$O$4="","",IF(COUNTA($AW1557)=1,IF(Search!$O$4="N","N",1),""))</f>
        <v/>
      </c>
      <c r="U1557" s="9" t="str">
        <f>IF(Search!$O$5="","",IF($AW1557="","",IF($AW1557&lt;Search!$O$5,"",1)))</f>
        <v/>
      </c>
      <c r="V1557" s="9" t="str">
        <f>IF(Search!$O$6="","",IF($AW1557="","",IF($AW1557&gt;Search!$O$6,"",1)))</f>
        <v/>
      </c>
      <c r="W1557" s="9" t="str">
        <f>IF(Search!$U$4="","",IF($AX1557="","",1))</f>
        <v/>
      </c>
      <c r="X1557" s="9" t="str">
        <f>IF(Search!$U$5="","",IF(ISNUMBER(SEARCH(Search!$U$5,$AX1557))=TRUE,IF(Search!$U$5="N","N",1),""))</f>
        <v/>
      </c>
      <c r="Y1557" s="9" t="str">
        <f>IF(Search!$U$6="","",IF($AY1557&lt;Search!$U$6,"",1))</f>
        <v/>
      </c>
      <c r="Z1557" s="9" t="str">
        <f>IF(Search!$R$4="","",IF(Inventory!$BA1557&lt;Search!$R$4,"",1))</f>
        <v/>
      </c>
      <c r="AA1557" s="9" t="str">
        <f>IF(Search!$R$5="","",IF($BA1557&gt;Search!$R$5,"",1))</f>
        <v/>
      </c>
      <c r="AB1557" s="9" t="str">
        <f>IF(Search!$R$6="","",IF($BB1557&lt;Search!$R$6,"",1))</f>
        <v/>
      </c>
      <c r="AC1557" s="9" t="str">
        <f>IF(Search!$R$7="","",IF($BB1557&lt;Search!$R$7,"",1))</f>
        <v/>
      </c>
      <c r="AD1557" s="45" t="str">
        <f>IF(COUNTIF($A1557:$AC1557,"n")&gt;0,"",IF(SUM($A1557:$AC1557)=COUNTA(Search!$C$4:$C$8,Search!$F$4:$F$8,Search!$I$4:$I$6,Search!$I$8,Search!$L$4:$L$8,Search!$O$4:$O$8,Search!$R$4:$R$7,Search!$U$4:$U$7)-COUNTIF(Search!$C$4:$U$7,"n"),1+LARGE($AD$1:AD1556,1),""))</f>
        <v/>
      </c>
      <c r="AE1557" s="45" t="str">
        <f t="shared" si="75"/>
        <v/>
      </c>
      <c r="AF1557" s="45" t="str">
        <f>IF(AD1557="","",COUNTIF($AE$1:$AE1556,$AE1557)+RANK($AE1557,$AE$2:$AE$10540,1))</f>
        <v/>
      </c>
      <c r="AG1557" s="45" t="str">
        <f t="shared" si="76"/>
        <v/>
      </c>
      <c r="AH1557" s="45" t="str">
        <f>IF($AD1557="","",COUNTIF($AG$1:$AG1556,$AG1557)+RANK($AG1557,$AG$1:$AG$10539,0))</f>
        <v/>
      </c>
      <c r="AI1557" s="10" t="str">
        <f t="shared" si="77"/>
        <v>2010-11 Limited Threads #99 Tyler Bozak TOR   Jersey /   $</v>
      </c>
      <c r="AJ1557" s="11">
        <v>2010</v>
      </c>
      <c r="AK1557" s="17">
        <v>11</v>
      </c>
      <c r="AL1557" s="12" t="s">
        <v>1094</v>
      </c>
      <c r="AM1557" s="10">
        <v>99</v>
      </c>
      <c r="AN1557" s="12" t="s">
        <v>716</v>
      </c>
      <c r="AO1557" s="9" t="s">
        <v>1904</v>
      </c>
      <c r="AP1557" s="9"/>
      <c r="AQ1557" s="9"/>
      <c r="AR1557" s="14"/>
      <c r="AS1557" s="9"/>
      <c r="AT1557" s="9"/>
      <c r="AU1557" s="9" t="s">
        <v>18</v>
      </c>
      <c r="AV1557" s="13"/>
      <c r="AW1557" s="13"/>
      <c r="AX1557" s="9"/>
      <c r="AY1557" s="9"/>
      <c r="AZ1557" s="9"/>
      <c r="BA1557" s="33"/>
      <c r="BB1557" s="33"/>
      <c r="BC1557" s="36"/>
      <c r="BD1557" s="12" t="s">
        <v>1771</v>
      </c>
    </row>
    <row r="1558" spans="1:56" s="12" customFormat="1" x14ac:dyDescent="0.2">
      <c r="A1558" s="9" t="str">
        <f>IF(Search!$C$5="","",IF(COUNTA(Inventory!$AP1558)=1,1,""))</f>
        <v/>
      </c>
      <c r="B1558" s="9" t="str">
        <f>IF(Search!$C$4="","",IF(ISNUMBER(SEARCH(Search!$C$4,$AR1558))=TRUE,1,""))</f>
        <v/>
      </c>
      <c r="C1558" s="9" t="str">
        <f>IF(Search!$C$6="x",IF(COUNTA($AQ1558)=1,1,"N"),IF(COUNTA($AQ1558)=1,"N",""))</f>
        <v/>
      </c>
      <c r="D1558" s="9" t="str">
        <f>IF(Search!$O$8="","",IF(ISNUMBER(SEARCH(Search!$O$8,$BD1558))=TRUE,1,""))</f>
        <v/>
      </c>
      <c r="E1558" s="9" t="str">
        <f>IF(Search!$C$7="","",IF(ISNUMBER(SEARCH(Search!$C$7,$AN1558))=TRUE,1,""))</f>
        <v/>
      </c>
      <c r="F1558" s="9" t="str">
        <f>IF(Search!$C$8="","",IF(ISNUMBER(SEARCH(Search!$C$8,$AO1558))=TRUE,1,""))</f>
        <v/>
      </c>
      <c r="G1558" s="9" t="str">
        <f>IF(Search!$F$4="","",IF(Inventory!$AJ1558&lt;Search!$F$4,"",1))</f>
        <v/>
      </c>
      <c r="H1558" s="9" t="str">
        <f>IF(Search!$F$5="","",IF(Inventory!$AJ1558&gt;Search!$F$5,"",1))</f>
        <v/>
      </c>
      <c r="I1558" s="9" t="str">
        <f>IF(Search!$F$7="","",IF(Search!$F$8="",IF(ISNUMBER(SEARCH(Search!$F$7,$AL1558))=TRUE,1,""),""))</f>
        <v/>
      </c>
      <c r="J1558" s="9" t="str">
        <f>IF($AL1558=Search!$F$8,1,"")</f>
        <v/>
      </c>
      <c r="K1558" s="9" t="str">
        <f>IF(Search!$I$4="","",IF(COUNTA($AS1558)=1,IF(Search!$I$4="N","N",1),""))</f>
        <v/>
      </c>
      <c r="L1558" s="9" t="str">
        <f>IF(Search!$I$5="","",IF($AS1558="RC",1,""))</f>
        <v/>
      </c>
      <c r="M1558" s="9" t="str">
        <f>IF(Search!$I$6="","",IF($AS1558="RCP",1,""))</f>
        <v/>
      </c>
      <c r="N1558" s="9" t="str">
        <f>IF(Search!$I$8="","",IF(COUNTA($AT1558)=1,IF(Search!$I$8="N","N",1),""))</f>
        <v/>
      </c>
      <c r="O1558" s="9" t="str">
        <f>IF(Search!$L$4="","",IF(COUNTA($AU1558)=1,IF(Search!$L$4="N","N",1),""))</f>
        <v/>
      </c>
      <c r="P1558" s="9" t="str">
        <f>IF(Search!$L$5="","",IF(ISNUMBER(SEARCH("Jersey",$AU1558))=TRUE,IF(Search!$L$5="N","N",1),""))</f>
        <v/>
      </c>
      <c r="Q1558" s="9" t="str">
        <f>IF(Search!$L$6="","",IF(ISNUMBER(SEARCH("Patch",$AU1558))=TRUE,IF(Search!$L$6="N","N",1),""))</f>
        <v/>
      </c>
      <c r="R1558" s="9" t="str">
        <f>IF(Search!$L$7="","",IF(ISNUMBER(SEARCH("Shield",$AU1558))=TRUE,IF(Search!$L$7="N","N",1),""))</f>
        <v/>
      </c>
      <c r="S1558" s="9" t="str">
        <f>IF(Search!$L$8="","",IF(ISNUMBER(SEARCH("Stick",$AU1558))=TRUE,IF(Search!$L$8="N","N",1),""))</f>
        <v/>
      </c>
      <c r="T1558" s="9" t="str">
        <f>IF(Search!$O$4="","",IF(COUNTA($AW1558)=1,IF(Search!$O$4="N","N",1),""))</f>
        <v/>
      </c>
      <c r="U1558" s="9" t="str">
        <f>IF(Search!$O$5="","",IF($AW1558="","",IF($AW1558&lt;Search!$O$5,"",1)))</f>
        <v/>
      </c>
      <c r="V1558" s="9" t="str">
        <f>IF(Search!$O$6="","",IF($AW1558="","",IF($AW1558&gt;Search!$O$6,"",1)))</f>
        <v/>
      </c>
      <c r="W1558" s="9" t="str">
        <f>IF(Search!$U$4="","",IF($AX1558="","",1))</f>
        <v/>
      </c>
      <c r="X1558" s="9" t="str">
        <f>IF(Search!$U$5="","",IF(ISNUMBER(SEARCH(Search!$U$5,$AX1558))=TRUE,IF(Search!$U$5="N","N",1),""))</f>
        <v/>
      </c>
      <c r="Y1558" s="9" t="str">
        <f>IF(Search!$U$6="","",IF($AY1558&lt;Search!$U$6,"",1))</f>
        <v/>
      </c>
      <c r="Z1558" s="9" t="str">
        <f>IF(Search!$R$4="","",IF(Inventory!$BA1558&lt;Search!$R$4,"",1))</f>
        <v/>
      </c>
      <c r="AA1558" s="9" t="str">
        <f>IF(Search!$R$5="","",IF($BA1558&gt;Search!$R$5,"",1))</f>
        <v/>
      </c>
      <c r="AB1558" s="9" t="str">
        <f>IF(Search!$R$6="","",IF($BB1558&lt;Search!$R$6,"",1))</f>
        <v/>
      </c>
      <c r="AC1558" s="9" t="str">
        <f>IF(Search!$R$7="","",IF($BB1558&lt;Search!$R$7,"",1))</f>
        <v/>
      </c>
      <c r="AD1558" s="45" t="str">
        <f>IF(COUNTIF($A1558:$AC1558,"n")&gt;0,"",IF(SUM($A1558:$AC1558)=COUNTA(Search!$C$4:$C$8,Search!$F$4:$F$8,Search!$I$4:$I$6,Search!$I$8,Search!$L$4:$L$8,Search!$O$4:$O$8,Search!$R$4:$R$7,Search!$U$4:$U$7)-COUNTIF(Search!$C$4:$U$7,"n"),1+LARGE($AD$1:AD1557,1),""))</f>
        <v/>
      </c>
      <c r="AE1558" s="45" t="str">
        <f t="shared" si="75"/>
        <v/>
      </c>
      <c r="AF1558" s="45" t="str">
        <f>IF(AD1558="","",COUNTIF($AE$1:$AE1557,$AE1558)+RANK($AE1558,$AE$2:$AE$10540,1))</f>
        <v/>
      </c>
      <c r="AG1558" s="45" t="str">
        <f t="shared" si="76"/>
        <v/>
      </c>
      <c r="AH1558" s="45" t="str">
        <f>IF($AD1558="","",COUNTIF($AG$1:$AG1557,$AG1558)+RANK($AG1558,$AG$1:$AG$10539,0))</f>
        <v/>
      </c>
      <c r="AI1558" s="10" t="str">
        <f t="shared" si="77"/>
        <v>2010-11 Luxury Suite Private Signings #9 Mike Komisarek TOR  AU  /   $</v>
      </c>
      <c r="AJ1558" s="11">
        <v>2010</v>
      </c>
      <c r="AK1558" s="17">
        <v>11</v>
      </c>
      <c r="AL1558" s="12" t="s">
        <v>1095</v>
      </c>
      <c r="AM1558" s="10">
        <v>9</v>
      </c>
      <c r="AN1558" s="12" t="s">
        <v>528</v>
      </c>
      <c r="AO1558" s="9" t="s">
        <v>1904</v>
      </c>
      <c r="AP1558" s="9"/>
      <c r="AQ1558" s="9"/>
      <c r="AR1558" s="14"/>
      <c r="AS1558" s="9"/>
      <c r="AT1558" s="9" t="s">
        <v>1857</v>
      </c>
      <c r="AU1558" s="9"/>
      <c r="AV1558" s="13"/>
      <c r="AW1558" s="13"/>
      <c r="AX1558" s="9"/>
      <c r="AY1558" s="9"/>
      <c r="AZ1558" s="9"/>
      <c r="BA1558" s="33"/>
      <c r="BB1558" s="33"/>
      <c r="BC1558" s="36"/>
      <c r="BD1558" s="12" t="s">
        <v>1771</v>
      </c>
    </row>
    <row r="1559" spans="1:56" s="12" customFormat="1" x14ac:dyDescent="0.2">
      <c r="A1559" s="9" t="str">
        <f>IF(Search!$C$5="","",IF(COUNTA(Inventory!$AP1559)=1,1,""))</f>
        <v/>
      </c>
      <c r="B1559" s="9" t="str">
        <f>IF(Search!$C$4="","",IF(ISNUMBER(SEARCH(Search!$C$4,$AR1559))=TRUE,1,""))</f>
        <v/>
      </c>
      <c r="C1559" s="9" t="str">
        <f>IF(Search!$C$6="x",IF(COUNTA($AQ1559)=1,1,"N"),IF(COUNTA($AQ1559)=1,"N",""))</f>
        <v/>
      </c>
      <c r="D1559" s="9" t="str">
        <f>IF(Search!$O$8="","",IF(ISNUMBER(SEARCH(Search!$O$8,$BD1559))=TRUE,1,""))</f>
        <v/>
      </c>
      <c r="E1559" s="9" t="str">
        <f>IF(Search!$C$7="","",IF(ISNUMBER(SEARCH(Search!$C$7,$AN1559))=TRUE,1,""))</f>
        <v/>
      </c>
      <c r="F1559" s="9" t="str">
        <f>IF(Search!$C$8="","",IF(ISNUMBER(SEARCH(Search!$C$8,$AO1559))=TRUE,1,""))</f>
        <v/>
      </c>
      <c r="G1559" s="9" t="str">
        <f>IF(Search!$F$4="","",IF(Inventory!$AJ1559&lt;Search!$F$4,"",1))</f>
        <v/>
      </c>
      <c r="H1559" s="9" t="str">
        <f>IF(Search!$F$5="","",IF(Inventory!$AJ1559&gt;Search!$F$5,"",1))</f>
        <v/>
      </c>
      <c r="I1559" s="9" t="str">
        <f>IF(Search!$F$7="","",IF(Search!$F$8="",IF(ISNUMBER(SEARCH(Search!$F$7,$AL1559))=TRUE,1,""),""))</f>
        <v/>
      </c>
      <c r="J1559" s="9" t="str">
        <f>IF($AL1559=Search!$F$8,1,"")</f>
        <v/>
      </c>
      <c r="K1559" s="9" t="str">
        <f>IF(Search!$I$4="","",IF(COUNTA($AS1559)=1,IF(Search!$I$4="N","N",1),""))</f>
        <v/>
      </c>
      <c r="L1559" s="9" t="str">
        <f>IF(Search!$I$5="","",IF($AS1559="RC",1,""))</f>
        <v/>
      </c>
      <c r="M1559" s="9" t="str">
        <f>IF(Search!$I$6="","",IF($AS1559="RCP",1,""))</f>
        <v/>
      </c>
      <c r="N1559" s="9" t="str">
        <f>IF(Search!$I$8="","",IF(COUNTA($AT1559)=1,IF(Search!$I$8="N","N",1),""))</f>
        <v/>
      </c>
      <c r="O1559" s="9" t="str">
        <f>IF(Search!$L$4="","",IF(COUNTA($AU1559)=1,IF(Search!$L$4="N","N",1),""))</f>
        <v/>
      </c>
      <c r="P1559" s="9" t="str">
        <f>IF(Search!$L$5="","",IF(ISNUMBER(SEARCH("Jersey",$AU1559))=TRUE,IF(Search!$L$5="N","N",1),""))</f>
        <v/>
      </c>
      <c r="Q1559" s="9" t="str">
        <f>IF(Search!$L$6="","",IF(ISNUMBER(SEARCH("Patch",$AU1559))=TRUE,IF(Search!$L$6="N","N",1),""))</f>
        <v/>
      </c>
      <c r="R1559" s="9" t="str">
        <f>IF(Search!$L$7="","",IF(ISNUMBER(SEARCH("Shield",$AU1559))=TRUE,IF(Search!$L$7="N","N",1),""))</f>
        <v/>
      </c>
      <c r="S1559" s="9" t="str">
        <f>IF(Search!$L$8="","",IF(ISNUMBER(SEARCH("Stick",$AU1559))=TRUE,IF(Search!$L$8="N","N",1),""))</f>
        <v/>
      </c>
      <c r="T1559" s="9" t="str">
        <f>IF(Search!$O$4="","",IF(COUNTA($AW1559)=1,IF(Search!$O$4="N","N",1),""))</f>
        <v/>
      </c>
      <c r="U1559" s="9" t="str">
        <f>IF(Search!$O$5="","",IF($AW1559="","",IF($AW1559&lt;Search!$O$5,"",1)))</f>
        <v/>
      </c>
      <c r="V1559" s="9" t="str">
        <f>IF(Search!$O$6="","",IF($AW1559="","",IF($AW1559&gt;Search!$O$6,"",1)))</f>
        <v/>
      </c>
      <c r="W1559" s="9" t="str">
        <f>IF(Search!$U$4="","",IF($AX1559="","",1))</f>
        <v/>
      </c>
      <c r="X1559" s="9" t="str">
        <f>IF(Search!$U$5="","",IF(ISNUMBER(SEARCH(Search!$U$5,$AX1559))=TRUE,IF(Search!$U$5="N","N",1),""))</f>
        <v/>
      </c>
      <c r="Y1559" s="9" t="str">
        <f>IF(Search!$U$6="","",IF($AY1559&lt;Search!$U$6,"",1))</f>
        <v/>
      </c>
      <c r="Z1559" s="9" t="str">
        <f>IF(Search!$R$4="","",IF(Inventory!$BA1559&lt;Search!$R$4,"",1))</f>
        <v/>
      </c>
      <c r="AA1559" s="9" t="str">
        <f>IF(Search!$R$5="","",IF($BA1559&gt;Search!$R$5,"",1))</f>
        <v/>
      </c>
      <c r="AB1559" s="9" t="str">
        <f>IF(Search!$R$6="","",IF($BB1559&lt;Search!$R$6,"",1))</f>
        <v/>
      </c>
      <c r="AC1559" s="9" t="str">
        <f>IF(Search!$R$7="","",IF($BB1559&lt;Search!$R$7,"",1))</f>
        <v/>
      </c>
      <c r="AD1559" s="45" t="str">
        <f>IF(COUNTIF($A1559:$AC1559,"n")&gt;0,"",IF(SUM($A1559:$AC1559)=COUNTA(Search!$C$4:$C$8,Search!$F$4:$F$8,Search!$I$4:$I$6,Search!$I$8,Search!$L$4:$L$8,Search!$O$4:$O$8,Search!$R$4:$R$7,Search!$U$4:$U$7)-COUNTIF(Search!$C$4:$U$7,"n"),1+LARGE($AD$1:AD1558,1),""))</f>
        <v/>
      </c>
      <c r="AE1559" s="45" t="str">
        <f t="shared" si="75"/>
        <v/>
      </c>
      <c r="AF1559" s="45" t="str">
        <f>IF(AD1559="","",COUNTIF($AE$1:$AE1558,$AE1559)+RANK($AE1559,$AE$2:$AE$10540,1))</f>
        <v/>
      </c>
      <c r="AG1559" s="45" t="str">
        <f t="shared" si="76"/>
        <v/>
      </c>
      <c r="AH1559" s="45" t="str">
        <f>IF($AD1559="","",COUNTIF($AG$1:$AG1558,$AG1559)+RANK($AG1559,$AG$1:$AG$10539,0))</f>
        <v/>
      </c>
      <c r="AI1559" s="10" t="str">
        <f t="shared" si="77"/>
        <v>2010-11 O-Pee-Chee #109 Tyler Bozak TOR    /   $</v>
      </c>
      <c r="AJ1559" s="11">
        <v>2010</v>
      </c>
      <c r="AK1559" s="17">
        <v>11</v>
      </c>
      <c r="AL1559" s="12" t="s">
        <v>53</v>
      </c>
      <c r="AM1559" s="10">
        <v>109</v>
      </c>
      <c r="AN1559" s="12" t="s">
        <v>716</v>
      </c>
      <c r="AO1559" s="9" t="s">
        <v>1904</v>
      </c>
      <c r="AP1559" s="9"/>
      <c r="AQ1559" s="9"/>
      <c r="AR1559" s="14"/>
      <c r="AS1559" s="9"/>
      <c r="AT1559" s="9"/>
      <c r="AU1559" s="9"/>
      <c r="AV1559" s="13"/>
      <c r="AW1559" s="13"/>
      <c r="AX1559" s="9"/>
      <c r="AY1559" s="9"/>
      <c r="AZ1559" s="9"/>
      <c r="BA1559" s="33"/>
      <c r="BB1559" s="33"/>
      <c r="BC1559" s="36"/>
      <c r="BD1559" s="12" t="s">
        <v>1771</v>
      </c>
    </row>
    <row r="1560" spans="1:56" s="12" customFormat="1" x14ac:dyDescent="0.2">
      <c r="A1560" s="9" t="str">
        <f>IF(Search!$C$5="","",IF(COUNTA(Inventory!$AP1560)=1,1,""))</f>
        <v/>
      </c>
      <c r="B1560" s="9" t="str">
        <f>IF(Search!$C$4="","",IF(ISNUMBER(SEARCH(Search!$C$4,$AR1560))=TRUE,1,""))</f>
        <v/>
      </c>
      <c r="C1560" s="9" t="str">
        <f>IF(Search!$C$6="x",IF(COUNTA($AQ1560)=1,1,"N"),IF(COUNTA($AQ1560)=1,"N",""))</f>
        <v/>
      </c>
      <c r="D1560" s="9" t="str">
        <f>IF(Search!$O$8="","",IF(ISNUMBER(SEARCH(Search!$O$8,$BD1560))=TRUE,1,""))</f>
        <v/>
      </c>
      <c r="E1560" s="9" t="str">
        <f>IF(Search!$C$7="","",IF(ISNUMBER(SEARCH(Search!$C$7,$AN1560))=TRUE,1,""))</f>
        <v/>
      </c>
      <c r="F1560" s="9" t="str">
        <f>IF(Search!$C$8="","",IF(ISNUMBER(SEARCH(Search!$C$8,$AO1560))=TRUE,1,""))</f>
        <v/>
      </c>
      <c r="G1560" s="9" t="str">
        <f>IF(Search!$F$4="","",IF(Inventory!$AJ1560&lt;Search!$F$4,"",1))</f>
        <v/>
      </c>
      <c r="H1560" s="9" t="str">
        <f>IF(Search!$F$5="","",IF(Inventory!$AJ1560&gt;Search!$F$5,"",1))</f>
        <v/>
      </c>
      <c r="I1560" s="9" t="str">
        <f>IF(Search!$F$7="","",IF(Search!$F$8="",IF(ISNUMBER(SEARCH(Search!$F$7,$AL1560))=TRUE,1,""),""))</f>
        <v/>
      </c>
      <c r="J1560" s="9" t="str">
        <f>IF($AL1560=Search!$F$8,1,"")</f>
        <v/>
      </c>
      <c r="K1560" s="9" t="str">
        <f>IF(Search!$I$4="","",IF(COUNTA($AS1560)=1,IF(Search!$I$4="N","N",1),""))</f>
        <v/>
      </c>
      <c r="L1560" s="9" t="str">
        <f>IF(Search!$I$5="","",IF($AS1560="RC",1,""))</f>
        <v/>
      </c>
      <c r="M1560" s="9" t="str">
        <f>IF(Search!$I$6="","",IF($AS1560="RCP",1,""))</f>
        <v/>
      </c>
      <c r="N1560" s="9" t="str">
        <f>IF(Search!$I$8="","",IF(COUNTA($AT1560)=1,IF(Search!$I$8="N","N",1),""))</f>
        <v/>
      </c>
      <c r="O1560" s="9" t="str">
        <f>IF(Search!$L$4="","",IF(COUNTA($AU1560)=1,IF(Search!$L$4="N","N",1),""))</f>
        <v/>
      </c>
      <c r="P1560" s="9" t="str">
        <f>IF(Search!$L$5="","",IF(ISNUMBER(SEARCH("Jersey",$AU1560))=TRUE,IF(Search!$L$5="N","N",1),""))</f>
        <v/>
      </c>
      <c r="Q1560" s="9" t="str">
        <f>IF(Search!$L$6="","",IF(ISNUMBER(SEARCH("Patch",$AU1560))=TRUE,IF(Search!$L$6="N","N",1),""))</f>
        <v/>
      </c>
      <c r="R1560" s="9" t="str">
        <f>IF(Search!$L$7="","",IF(ISNUMBER(SEARCH("Shield",$AU1560))=TRUE,IF(Search!$L$7="N","N",1),""))</f>
        <v/>
      </c>
      <c r="S1560" s="9" t="str">
        <f>IF(Search!$L$8="","",IF(ISNUMBER(SEARCH("Stick",$AU1560))=TRUE,IF(Search!$L$8="N","N",1),""))</f>
        <v/>
      </c>
      <c r="T1560" s="9" t="str">
        <f>IF(Search!$O$4="","",IF(COUNTA($AW1560)=1,IF(Search!$O$4="N","N",1),""))</f>
        <v/>
      </c>
      <c r="U1560" s="9" t="str">
        <f>IF(Search!$O$5="","",IF($AW1560="","",IF($AW1560&lt;Search!$O$5,"",1)))</f>
        <v/>
      </c>
      <c r="V1560" s="9" t="str">
        <f>IF(Search!$O$6="","",IF($AW1560="","",IF($AW1560&gt;Search!$O$6,"",1)))</f>
        <v/>
      </c>
      <c r="W1560" s="9" t="str">
        <f>IF(Search!$U$4="","",IF($AX1560="","",1))</f>
        <v/>
      </c>
      <c r="X1560" s="9" t="str">
        <f>IF(Search!$U$5="","",IF(ISNUMBER(SEARCH(Search!$U$5,$AX1560))=TRUE,IF(Search!$U$5="N","N",1),""))</f>
        <v/>
      </c>
      <c r="Y1560" s="9" t="str">
        <f>IF(Search!$U$6="","",IF($AY1560&lt;Search!$U$6,"",1))</f>
        <v/>
      </c>
      <c r="Z1560" s="9" t="str">
        <f>IF(Search!$R$4="","",IF(Inventory!$BA1560&lt;Search!$R$4,"",1))</f>
        <v/>
      </c>
      <c r="AA1560" s="9" t="str">
        <f>IF(Search!$R$5="","",IF($BA1560&gt;Search!$R$5,"",1))</f>
        <v/>
      </c>
      <c r="AB1560" s="9" t="str">
        <f>IF(Search!$R$6="","",IF($BB1560&lt;Search!$R$6,"",1))</f>
        <v/>
      </c>
      <c r="AC1560" s="9" t="str">
        <f>IF(Search!$R$7="","",IF($BB1560&lt;Search!$R$7,"",1))</f>
        <v/>
      </c>
      <c r="AD1560" s="45" t="str">
        <f>IF(COUNTIF($A1560:$AC1560,"n")&gt;0,"",IF(SUM($A1560:$AC1560)=COUNTA(Search!$C$4:$C$8,Search!$F$4:$F$8,Search!$I$4:$I$6,Search!$I$8,Search!$L$4:$L$8,Search!$O$4:$O$8,Search!$R$4:$R$7,Search!$U$4:$U$7)-COUNTIF(Search!$C$4:$U$7,"n"),1+LARGE($AD$1:AD1559,1),""))</f>
        <v/>
      </c>
      <c r="AE1560" s="45" t="str">
        <f t="shared" si="75"/>
        <v/>
      </c>
      <c r="AF1560" s="45" t="str">
        <f>IF(AD1560="","",COUNTIF($AE$1:$AE1559,$AE1560)+RANK($AE1560,$AE$2:$AE$10540,1))</f>
        <v/>
      </c>
      <c r="AG1560" s="45" t="str">
        <f t="shared" si="76"/>
        <v/>
      </c>
      <c r="AH1560" s="45" t="str">
        <f>IF($AD1560="","",COUNTIF($AG$1:$AG1559,$AG1560)+RANK($AG1560,$AG$1:$AG$10539,0))</f>
        <v/>
      </c>
      <c r="AI1560" s="10" t="str">
        <f t="shared" si="77"/>
        <v>2010-11 O-Pee-Chee Retro #109 Tyler Bozak TOR    /   $</v>
      </c>
      <c r="AJ1560" s="11">
        <v>2010</v>
      </c>
      <c r="AK1560" s="17">
        <v>11</v>
      </c>
      <c r="AL1560" s="12" t="s">
        <v>1096</v>
      </c>
      <c r="AM1560" s="10">
        <v>109</v>
      </c>
      <c r="AN1560" s="12" t="s">
        <v>716</v>
      </c>
      <c r="AO1560" s="9" t="s">
        <v>1904</v>
      </c>
      <c r="AP1560" s="9"/>
      <c r="AQ1560" s="9"/>
      <c r="AR1560" s="14"/>
      <c r="AS1560" s="9"/>
      <c r="AT1560" s="9"/>
      <c r="AU1560" s="9"/>
      <c r="AV1560" s="13"/>
      <c r="AW1560" s="13"/>
      <c r="AX1560" s="9"/>
      <c r="AY1560" s="9"/>
      <c r="AZ1560" s="9"/>
      <c r="BA1560" s="33"/>
      <c r="BB1560" s="33"/>
      <c r="BC1560" s="36"/>
      <c r="BD1560" s="12" t="s">
        <v>1771</v>
      </c>
    </row>
    <row r="1561" spans="1:56" s="12" customFormat="1" x14ac:dyDescent="0.2">
      <c r="A1561" s="9" t="str">
        <f>IF(Search!$C$5="","",IF(COUNTA(Inventory!$AP1561)=1,1,""))</f>
        <v/>
      </c>
      <c r="B1561" s="9" t="str">
        <f>IF(Search!$C$4="","",IF(ISNUMBER(SEARCH(Search!$C$4,$AR1561))=TRUE,1,""))</f>
        <v/>
      </c>
      <c r="C1561" s="9" t="str">
        <f>IF(Search!$C$6="x",IF(COUNTA($AQ1561)=1,1,"N"),IF(COUNTA($AQ1561)=1,"N",""))</f>
        <v/>
      </c>
      <c r="D1561" s="9" t="str">
        <f>IF(Search!$O$8="","",IF(ISNUMBER(SEARCH(Search!$O$8,$BD1561))=TRUE,1,""))</f>
        <v/>
      </c>
      <c r="E1561" s="9" t="str">
        <f>IF(Search!$C$7="","",IF(ISNUMBER(SEARCH(Search!$C$7,$AN1561))=TRUE,1,""))</f>
        <v/>
      </c>
      <c r="F1561" s="9" t="str">
        <f>IF(Search!$C$8="","",IF(ISNUMBER(SEARCH(Search!$C$8,$AO1561))=TRUE,1,""))</f>
        <v/>
      </c>
      <c r="G1561" s="9" t="str">
        <f>IF(Search!$F$4="","",IF(Inventory!$AJ1561&lt;Search!$F$4,"",1))</f>
        <v/>
      </c>
      <c r="H1561" s="9" t="str">
        <f>IF(Search!$F$5="","",IF(Inventory!$AJ1561&gt;Search!$F$5,"",1))</f>
        <v/>
      </c>
      <c r="I1561" s="9" t="str">
        <f>IF(Search!$F$7="","",IF(Search!$F$8="",IF(ISNUMBER(SEARCH(Search!$F$7,$AL1561))=TRUE,1,""),""))</f>
        <v/>
      </c>
      <c r="J1561" s="9" t="str">
        <f>IF($AL1561=Search!$F$8,1,"")</f>
        <v/>
      </c>
      <c r="K1561" s="9" t="str">
        <f>IF(Search!$I$4="","",IF(COUNTA($AS1561)=1,IF(Search!$I$4="N","N",1),""))</f>
        <v/>
      </c>
      <c r="L1561" s="9" t="str">
        <f>IF(Search!$I$5="","",IF($AS1561="RC",1,""))</f>
        <v/>
      </c>
      <c r="M1561" s="9" t="str">
        <f>IF(Search!$I$6="","",IF($AS1561="RCP",1,""))</f>
        <v/>
      </c>
      <c r="N1561" s="9" t="str">
        <f>IF(Search!$I$8="","",IF(COUNTA($AT1561)=1,IF(Search!$I$8="N","N",1),""))</f>
        <v/>
      </c>
      <c r="O1561" s="9" t="str">
        <f>IF(Search!$L$4="","",IF(COUNTA($AU1561)=1,IF(Search!$L$4="N","N",1),""))</f>
        <v/>
      </c>
      <c r="P1561" s="9" t="str">
        <f>IF(Search!$L$5="","",IF(ISNUMBER(SEARCH("Jersey",$AU1561))=TRUE,IF(Search!$L$5="N","N",1),""))</f>
        <v/>
      </c>
      <c r="Q1561" s="9" t="str">
        <f>IF(Search!$L$6="","",IF(ISNUMBER(SEARCH("Patch",$AU1561))=TRUE,IF(Search!$L$6="N","N",1),""))</f>
        <v/>
      </c>
      <c r="R1561" s="9" t="str">
        <f>IF(Search!$L$7="","",IF(ISNUMBER(SEARCH("Shield",$AU1561))=TRUE,IF(Search!$L$7="N","N",1),""))</f>
        <v/>
      </c>
      <c r="S1561" s="9" t="str">
        <f>IF(Search!$L$8="","",IF(ISNUMBER(SEARCH("Stick",$AU1561))=TRUE,IF(Search!$L$8="N","N",1),""))</f>
        <v/>
      </c>
      <c r="T1561" s="9" t="str">
        <f>IF(Search!$O$4="","",IF(COUNTA($AW1561)=1,IF(Search!$O$4="N","N",1),""))</f>
        <v/>
      </c>
      <c r="U1561" s="9" t="str">
        <f>IF(Search!$O$5="","",IF($AW1561="","",IF($AW1561&lt;Search!$O$5,"",1)))</f>
        <v/>
      </c>
      <c r="V1561" s="9" t="str">
        <f>IF(Search!$O$6="","",IF($AW1561="","",IF($AW1561&gt;Search!$O$6,"",1)))</f>
        <v/>
      </c>
      <c r="W1561" s="9" t="str">
        <f>IF(Search!$U$4="","",IF($AX1561="","",1))</f>
        <v/>
      </c>
      <c r="X1561" s="9" t="str">
        <f>IF(Search!$U$5="","",IF(ISNUMBER(SEARCH(Search!$U$5,$AX1561))=TRUE,IF(Search!$U$5="N","N",1),""))</f>
        <v/>
      </c>
      <c r="Y1561" s="9" t="str">
        <f>IF(Search!$U$6="","",IF($AY1561&lt;Search!$U$6,"",1))</f>
        <v/>
      </c>
      <c r="Z1561" s="9" t="str">
        <f>IF(Search!$R$4="","",IF(Inventory!$BA1561&lt;Search!$R$4,"",1))</f>
        <v/>
      </c>
      <c r="AA1561" s="9" t="str">
        <f>IF(Search!$R$5="","",IF($BA1561&gt;Search!$R$5,"",1))</f>
        <v/>
      </c>
      <c r="AB1561" s="9" t="str">
        <f>IF(Search!$R$6="","",IF($BB1561&lt;Search!$R$6,"",1))</f>
        <v/>
      </c>
      <c r="AC1561" s="9" t="str">
        <f>IF(Search!$R$7="","",IF($BB1561&lt;Search!$R$7,"",1))</f>
        <v/>
      </c>
      <c r="AD1561" s="45" t="str">
        <f>IF(COUNTIF($A1561:$AC1561,"n")&gt;0,"",IF(SUM($A1561:$AC1561)=COUNTA(Search!$C$4:$C$8,Search!$F$4:$F$8,Search!$I$4:$I$6,Search!$I$8,Search!$L$4:$L$8,Search!$O$4:$O$8,Search!$R$4:$R$7,Search!$U$4:$U$7)-COUNTIF(Search!$C$4:$U$7,"n"),1+LARGE($AD$1:AD1560,1),""))</f>
        <v/>
      </c>
      <c r="AE1561" s="45" t="str">
        <f t="shared" si="75"/>
        <v/>
      </c>
      <c r="AF1561" s="45" t="str">
        <f>IF(AD1561="","",COUNTIF($AE$1:$AE1560,$AE1561)+RANK($AE1561,$AE$2:$AE$10540,1))</f>
        <v/>
      </c>
      <c r="AG1561" s="45" t="str">
        <f t="shared" si="76"/>
        <v/>
      </c>
      <c r="AH1561" s="45" t="str">
        <f>IF($AD1561="","",COUNTIF($AG$1:$AG1560,$AG1561)+RANK($AG1561,$AG$1:$AG$10539,0))</f>
        <v/>
      </c>
      <c r="AI1561" s="10" t="str">
        <f t="shared" si="77"/>
        <v>2010-11 O-Pee-Chee Retro Rainbow #109 Tyler Bozak TOR    /   $</v>
      </c>
      <c r="AJ1561" s="11">
        <v>2010</v>
      </c>
      <c r="AK1561" s="17">
        <v>11</v>
      </c>
      <c r="AL1561" s="12" t="s">
        <v>872</v>
      </c>
      <c r="AM1561" s="10">
        <v>109</v>
      </c>
      <c r="AN1561" s="12" t="s">
        <v>716</v>
      </c>
      <c r="AO1561" s="9" t="s">
        <v>1904</v>
      </c>
      <c r="AP1561" s="9"/>
      <c r="AQ1561" s="9"/>
      <c r="AR1561" s="14"/>
      <c r="AS1561" s="9"/>
      <c r="AT1561" s="9"/>
      <c r="AU1561" s="9"/>
      <c r="AV1561" s="13"/>
      <c r="AW1561" s="13"/>
      <c r="AX1561" s="9"/>
      <c r="AY1561" s="9"/>
      <c r="AZ1561" s="9"/>
      <c r="BA1561" s="33"/>
      <c r="BB1561" s="33"/>
      <c r="BC1561" s="36"/>
      <c r="BD1561" s="12" t="s">
        <v>1771</v>
      </c>
    </row>
    <row r="1562" spans="1:56" s="12" customFormat="1" x14ac:dyDescent="0.2">
      <c r="A1562" s="9" t="str">
        <f>IF(Search!$C$5="","",IF(COUNTA(Inventory!$AP1562)=1,1,""))</f>
        <v/>
      </c>
      <c r="B1562" s="9" t="str">
        <f>IF(Search!$C$4="","",IF(ISNUMBER(SEARCH(Search!$C$4,$AR1562))=TRUE,1,""))</f>
        <v/>
      </c>
      <c r="C1562" s="9" t="str">
        <f>IF(Search!$C$6="x",IF(COUNTA($AQ1562)=1,1,"N"),IF(COUNTA($AQ1562)=1,"N",""))</f>
        <v/>
      </c>
      <c r="D1562" s="9" t="str">
        <f>IF(Search!$O$8="","",IF(ISNUMBER(SEARCH(Search!$O$8,$BD1562))=TRUE,1,""))</f>
        <v/>
      </c>
      <c r="E1562" s="9" t="str">
        <f>IF(Search!$C$7="","",IF(ISNUMBER(SEARCH(Search!$C$7,$AN1562))=TRUE,1,""))</f>
        <v/>
      </c>
      <c r="F1562" s="9" t="str">
        <f>IF(Search!$C$8="","",IF(ISNUMBER(SEARCH(Search!$C$8,$AO1562))=TRUE,1,""))</f>
        <v/>
      </c>
      <c r="G1562" s="9" t="str">
        <f>IF(Search!$F$4="","",IF(Inventory!$AJ1562&lt;Search!$F$4,"",1))</f>
        <v/>
      </c>
      <c r="H1562" s="9" t="str">
        <f>IF(Search!$F$5="","",IF(Inventory!$AJ1562&gt;Search!$F$5,"",1))</f>
        <v/>
      </c>
      <c r="I1562" s="9" t="str">
        <f>IF(Search!$F$7="","",IF(Search!$F$8="",IF(ISNUMBER(SEARCH(Search!$F$7,$AL1562))=TRUE,1,""),""))</f>
        <v/>
      </c>
      <c r="J1562" s="9" t="str">
        <f>IF($AL1562=Search!$F$8,1,"")</f>
        <v/>
      </c>
      <c r="K1562" s="9" t="str">
        <f>IF(Search!$I$4="","",IF(COUNTA($AS1562)=1,IF(Search!$I$4="N","N",1),""))</f>
        <v/>
      </c>
      <c r="L1562" s="9" t="str">
        <f>IF(Search!$I$5="","",IF($AS1562="RC",1,""))</f>
        <v/>
      </c>
      <c r="M1562" s="9" t="str">
        <f>IF(Search!$I$6="","",IF($AS1562="RCP",1,""))</f>
        <v/>
      </c>
      <c r="N1562" s="9" t="str">
        <f>IF(Search!$I$8="","",IF(COUNTA($AT1562)=1,IF(Search!$I$8="N","N",1),""))</f>
        <v/>
      </c>
      <c r="O1562" s="9" t="str">
        <f>IF(Search!$L$4="","",IF(COUNTA($AU1562)=1,IF(Search!$L$4="N","N",1),""))</f>
        <v/>
      </c>
      <c r="P1562" s="9" t="str">
        <f>IF(Search!$L$5="","",IF(ISNUMBER(SEARCH("Jersey",$AU1562))=TRUE,IF(Search!$L$5="N","N",1),""))</f>
        <v/>
      </c>
      <c r="Q1562" s="9" t="str">
        <f>IF(Search!$L$6="","",IF(ISNUMBER(SEARCH("Patch",$AU1562))=TRUE,IF(Search!$L$6="N","N",1),""))</f>
        <v/>
      </c>
      <c r="R1562" s="9" t="str">
        <f>IF(Search!$L$7="","",IF(ISNUMBER(SEARCH("Shield",$AU1562))=TRUE,IF(Search!$L$7="N","N",1),""))</f>
        <v/>
      </c>
      <c r="S1562" s="9" t="str">
        <f>IF(Search!$L$8="","",IF(ISNUMBER(SEARCH("Stick",$AU1562))=TRUE,IF(Search!$L$8="N","N",1),""))</f>
        <v/>
      </c>
      <c r="T1562" s="9" t="str">
        <f>IF(Search!$O$4="","",IF(COUNTA($AW1562)=1,IF(Search!$O$4="N","N",1),""))</f>
        <v/>
      </c>
      <c r="U1562" s="9" t="str">
        <f>IF(Search!$O$5="","",IF($AW1562="","",IF($AW1562&lt;Search!$O$5,"",1)))</f>
        <v/>
      </c>
      <c r="V1562" s="9" t="str">
        <f>IF(Search!$O$6="","",IF($AW1562="","",IF($AW1562&gt;Search!$O$6,"",1)))</f>
        <v/>
      </c>
      <c r="W1562" s="9" t="str">
        <f>IF(Search!$U$4="","",IF($AX1562="","",1))</f>
        <v/>
      </c>
      <c r="X1562" s="9" t="str">
        <f>IF(Search!$U$5="","",IF(ISNUMBER(SEARCH(Search!$U$5,$AX1562))=TRUE,IF(Search!$U$5="N","N",1),""))</f>
        <v/>
      </c>
      <c r="Y1562" s="9" t="str">
        <f>IF(Search!$U$6="","",IF($AY1562&lt;Search!$U$6,"",1))</f>
        <v/>
      </c>
      <c r="Z1562" s="9" t="str">
        <f>IF(Search!$R$4="","",IF(Inventory!$BA1562&lt;Search!$R$4,"",1))</f>
        <v/>
      </c>
      <c r="AA1562" s="9" t="str">
        <f>IF(Search!$R$5="","",IF($BA1562&gt;Search!$R$5,"",1))</f>
        <v/>
      </c>
      <c r="AB1562" s="9" t="str">
        <f>IF(Search!$R$6="","",IF($BB1562&lt;Search!$R$6,"",1))</f>
        <v/>
      </c>
      <c r="AC1562" s="9" t="str">
        <f>IF(Search!$R$7="","",IF($BB1562&lt;Search!$R$7,"",1))</f>
        <v/>
      </c>
      <c r="AD1562" s="45" t="str">
        <f>IF(COUNTIF($A1562:$AC1562,"n")&gt;0,"",IF(SUM($A1562:$AC1562)=COUNTA(Search!$C$4:$C$8,Search!$F$4:$F$8,Search!$I$4:$I$6,Search!$I$8,Search!$L$4:$L$8,Search!$O$4:$O$8,Search!$R$4:$R$7,Search!$U$4:$U$7)-COUNTIF(Search!$C$4:$U$7,"n"),1+LARGE($AD$1:AD1561,1),""))</f>
        <v/>
      </c>
      <c r="AE1562" s="45" t="str">
        <f t="shared" si="75"/>
        <v/>
      </c>
      <c r="AF1562" s="45" t="str">
        <f>IF(AD1562="","",COUNTIF($AE$1:$AE1561,$AE1562)+RANK($AE1562,$AE$2:$AE$10540,1))</f>
        <v/>
      </c>
      <c r="AG1562" s="45" t="str">
        <f t="shared" si="76"/>
        <v/>
      </c>
      <c r="AH1562" s="45" t="str">
        <f>IF($AD1562="","",COUNTIF($AG$1:$AG1561,$AG1562)+RANK($AG1562,$AG$1:$AG$10539,0))</f>
        <v/>
      </c>
      <c r="AI1562" s="10" t="str">
        <f t="shared" si="77"/>
        <v>2010-11 O-Pee-Chee Retro Rainbow Black #109 Tyler Bozak TOR    /100   $</v>
      </c>
      <c r="AJ1562" s="11">
        <v>2010</v>
      </c>
      <c r="AK1562" s="17">
        <v>11</v>
      </c>
      <c r="AL1562" s="12" t="s">
        <v>1097</v>
      </c>
      <c r="AM1562" s="10">
        <v>109</v>
      </c>
      <c r="AN1562" s="12" t="s">
        <v>716</v>
      </c>
      <c r="AO1562" s="9" t="s">
        <v>1904</v>
      </c>
      <c r="AP1562" s="9"/>
      <c r="AQ1562" s="9"/>
      <c r="AR1562" s="14"/>
      <c r="AS1562" s="9"/>
      <c r="AT1562" s="9"/>
      <c r="AU1562" s="9"/>
      <c r="AV1562" s="13"/>
      <c r="AW1562" s="13">
        <v>100</v>
      </c>
      <c r="AX1562" s="9"/>
      <c r="AY1562" s="9"/>
      <c r="AZ1562" s="9"/>
      <c r="BA1562" s="33"/>
      <c r="BB1562" s="33"/>
      <c r="BC1562" s="36"/>
      <c r="BD1562" s="12" t="s">
        <v>1771</v>
      </c>
    </row>
    <row r="1563" spans="1:56" s="12" customFormat="1" x14ac:dyDescent="0.2">
      <c r="A1563" s="9" t="str">
        <f>IF(Search!$C$5="","",IF(COUNTA(Inventory!$AP1563)=1,1,""))</f>
        <v/>
      </c>
      <c r="B1563" s="9" t="str">
        <f>IF(Search!$C$4="","",IF(ISNUMBER(SEARCH(Search!$C$4,$AR1563))=TRUE,1,""))</f>
        <v/>
      </c>
      <c r="C1563" s="9" t="str">
        <f>IF(Search!$C$6="x",IF(COUNTA($AQ1563)=1,1,"N"),IF(COUNTA($AQ1563)=1,"N",""))</f>
        <v/>
      </c>
      <c r="D1563" s="9" t="str">
        <f>IF(Search!$O$8="","",IF(ISNUMBER(SEARCH(Search!$O$8,$BD1563))=TRUE,1,""))</f>
        <v/>
      </c>
      <c r="E1563" s="9" t="str">
        <f>IF(Search!$C$7="","",IF(ISNUMBER(SEARCH(Search!$C$7,$AN1563))=TRUE,1,""))</f>
        <v/>
      </c>
      <c r="F1563" s="9" t="str">
        <f>IF(Search!$C$8="","",IF(ISNUMBER(SEARCH(Search!$C$8,$AO1563))=TRUE,1,""))</f>
        <v/>
      </c>
      <c r="G1563" s="9" t="str">
        <f>IF(Search!$F$4="","",IF(Inventory!$AJ1563&lt;Search!$F$4,"",1))</f>
        <v/>
      </c>
      <c r="H1563" s="9" t="str">
        <f>IF(Search!$F$5="","",IF(Inventory!$AJ1563&gt;Search!$F$5,"",1))</f>
        <v/>
      </c>
      <c r="I1563" s="9" t="str">
        <f>IF(Search!$F$7="","",IF(Search!$F$8="",IF(ISNUMBER(SEARCH(Search!$F$7,$AL1563))=TRUE,1,""),""))</f>
        <v/>
      </c>
      <c r="J1563" s="9" t="str">
        <f>IF($AL1563=Search!$F$8,1,"")</f>
        <v/>
      </c>
      <c r="K1563" s="9" t="str">
        <f>IF(Search!$I$4="","",IF(COUNTA($AS1563)=1,IF(Search!$I$4="N","N",1),""))</f>
        <v/>
      </c>
      <c r="L1563" s="9" t="str">
        <f>IF(Search!$I$5="","",IF($AS1563="RC",1,""))</f>
        <v/>
      </c>
      <c r="M1563" s="9" t="str">
        <f>IF(Search!$I$6="","",IF($AS1563="RCP",1,""))</f>
        <v/>
      </c>
      <c r="N1563" s="9" t="str">
        <f>IF(Search!$I$8="","",IF(COUNTA($AT1563)=1,IF(Search!$I$8="N","N",1),""))</f>
        <v/>
      </c>
      <c r="O1563" s="9" t="str">
        <f>IF(Search!$L$4="","",IF(COUNTA($AU1563)=1,IF(Search!$L$4="N","N",1),""))</f>
        <v/>
      </c>
      <c r="P1563" s="9" t="str">
        <f>IF(Search!$L$5="","",IF(ISNUMBER(SEARCH("Jersey",$AU1563))=TRUE,IF(Search!$L$5="N","N",1),""))</f>
        <v/>
      </c>
      <c r="Q1563" s="9" t="str">
        <f>IF(Search!$L$6="","",IF(ISNUMBER(SEARCH("Patch",$AU1563))=TRUE,IF(Search!$L$6="N","N",1),""))</f>
        <v/>
      </c>
      <c r="R1563" s="9" t="str">
        <f>IF(Search!$L$7="","",IF(ISNUMBER(SEARCH("Shield",$AU1563))=TRUE,IF(Search!$L$7="N","N",1),""))</f>
        <v/>
      </c>
      <c r="S1563" s="9" t="str">
        <f>IF(Search!$L$8="","",IF(ISNUMBER(SEARCH("Stick",$AU1563))=TRUE,IF(Search!$L$8="N","N",1),""))</f>
        <v/>
      </c>
      <c r="T1563" s="9" t="str">
        <f>IF(Search!$O$4="","",IF(COUNTA($AW1563)=1,IF(Search!$O$4="N","N",1),""))</f>
        <v/>
      </c>
      <c r="U1563" s="9" t="str">
        <f>IF(Search!$O$5="","",IF($AW1563="","",IF($AW1563&lt;Search!$O$5,"",1)))</f>
        <v/>
      </c>
      <c r="V1563" s="9" t="str">
        <f>IF(Search!$O$6="","",IF($AW1563="","",IF($AW1563&gt;Search!$O$6,"",1)))</f>
        <v/>
      </c>
      <c r="W1563" s="9" t="str">
        <f>IF(Search!$U$4="","",IF($AX1563="","",1))</f>
        <v/>
      </c>
      <c r="X1563" s="9" t="str">
        <f>IF(Search!$U$5="","",IF(ISNUMBER(SEARCH(Search!$U$5,$AX1563))=TRUE,IF(Search!$U$5="N","N",1),""))</f>
        <v/>
      </c>
      <c r="Y1563" s="9" t="str">
        <f>IF(Search!$U$6="","",IF($AY1563&lt;Search!$U$6,"",1))</f>
        <v/>
      </c>
      <c r="Z1563" s="9" t="str">
        <f>IF(Search!$R$4="","",IF(Inventory!$BA1563&lt;Search!$R$4,"",1))</f>
        <v/>
      </c>
      <c r="AA1563" s="9" t="str">
        <f>IF(Search!$R$5="","",IF($BA1563&gt;Search!$R$5,"",1))</f>
        <v/>
      </c>
      <c r="AB1563" s="9" t="str">
        <f>IF(Search!$R$6="","",IF($BB1563&lt;Search!$R$6,"",1))</f>
        <v/>
      </c>
      <c r="AC1563" s="9" t="str">
        <f>IF(Search!$R$7="","",IF($BB1563&lt;Search!$R$7,"",1))</f>
        <v/>
      </c>
      <c r="AD1563" s="45" t="str">
        <f>IF(COUNTIF($A1563:$AC1563,"n")&gt;0,"",IF(SUM($A1563:$AC1563)=COUNTA(Search!$C$4:$C$8,Search!$F$4:$F$8,Search!$I$4:$I$6,Search!$I$8,Search!$L$4:$L$8,Search!$O$4:$O$8,Search!$R$4:$R$7,Search!$U$4:$U$7)-COUNTIF(Search!$C$4:$U$7,"n"),1+LARGE($AD$1:AD1562,1),""))</f>
        <v/>
      </c>
      <c r="AE1563" s="45" t="str">
        <f t="shared" si="75"/>
        <v/>
      </c>
      <c r="AF1563" s="45" t="str">
        <f>IF(AD1563="","",COUNTIF($AE$1:$AE1562,$AE1563)+RANK($AE1563,$AE$2:$AE$10540,1))</f>
        <v/>
      </c>
      <c r="AG1563" s="45" t="str">
        <f t="shared" si="76"/>
        <v/>
      </c>
      <c r="AH1563" s="45" t="str">
        <f>IF($AD1563="","",COUNTIF($AG$1:$AG1562,$AG1563)+RANK($AG1563,$AG$1:$AG$10539,0))</f>
        <v/>
      </c>
      <c r="AI1563" s="10" t="str">
        <f t="shared" si="77"/>
        <v>2010-11 O-Pee-Chee Retro Rainbow Black #195 Carl Gunnarsson     /100   $</v>
      </c>
      <c r="AJ1563" s="11">
        <v>2010</v>
      </c>
      <c r="AK1563" s="17">
        <v>11</v>
      </c>
      <c r="AL1563" s="12" t="s">
        <v>1097</v>
      </c>
      <c r="AM1563" s="10">
        <v>195</v>
      </c>
      <c r="AN1563" s="12" t="s">
        <v>931</v>
      </c>
      <c r="AO1563" s="9"/>
      <c r="AP1563" s="9"/>
      <c r="AQ1563" s="9"/>
      <c r="AR1563" s="14"/>
      <c r="AS1563" s="9"/>
      <c r="AT1563" s="9"/>
      <c r="AU1563" s="9"/>
      <c r="AV1563" s="13"/>
      <c r="AW1563" s="13">
        <v>100</v>
      </c>
      <c r="AX1563" s="9"/>
      <c r="AY1563" s="9"/>
      <c r="AZ1563" s="9"/>
      <c r="BA1563" s="33"/>
      <c r="BB1563" s="33"/>
      <c r="BC1563" s="36"/>
      <c r="BD1563" s="12" t="s">
        <v>1771</v>
      </c>
    </row>
    <row r="1564" spans="1:56" s="12" customFormat="1" x14ac:dyDescent="0.2">
      <c r="A1564" s="9" t="str">
        <f>IF(Search!$C$5="","",IF(COUNTA(Inventory!$AP1564)=1,1,""))</f>
        <v/>
      </c>
      <c r="B1564" s="9" t="str">
        <f>IF(Search!$C$4="","",IF(ISNUMBER(SEARCH(Search!$C$4,$AR1564))=TRUE,1,""))</f>
        <v/>
      </c>
      <c r="C1564" s="9" t="str">
        <f>IF(Search!$C$6="x",IF(COUNTA($AQ1564)=1,1,"N"),IF(COUNTA($AQ1564)=1,"N",""))</f>
        <v/>
      </c>
      <c r="D1564" s="9" t="str">
        <f>IF(Search!$O$8="","",IF(ISNUMBER(SEARCH(Search!$O$8,$BD1564))=TRUE,1,""))</f>
        <v/>
      </c>
      <c r="E1564" s="9" t="str">
        <f>IF(Search!$C$7="","",IF(ISNUMBER(SEARCH(Search!$C$7,$AN1564))=TRUE,1,""))</f>
        <v/>
      </c>
      <c r="F1564" s="9" t="str">
        <f>IF(Search!$C$8="","",IF(ISNUMBER(SEARCH(Search!$C$8,$AO1564))=TRUE,1,""))</f>
        <v/>
      </c>
      <c r="G1564" s="9" t="str">
        <f>IF(Search!$F$4="","",IF(Inventory!$AJ1564&lt;Search!$F$4,"",1))</f>
        <v/>
      </c>
      <c r="H1564" s="9" t="str">
        <f>IF(Search!$F$5="","",IF(Inventory!$AJ1564&gt;Search!$F$5,"",1))</f>
        <v/>
      </c>
      <c r="I1564" s="9" t="str">
        <f>IF(Search!$F$7="","",IF(Search!$F$8="",IF(ISNUMBER(SEARCH(Search!$F$7,$AL1564))=TRUE,1,""),""))</f>
        <v/>
      </c>
      <c r="J1564" s="9" t="str">
        <f>IF($AL1564=Search!$F$8,1,"")</f>
        <v/>
      </c>
      <c r="K1564" s="9" t="str">
        <f>IF(Search!$I$4="","",IF(COUNTA($AS1564)=1,IF(Search!$I$4="N","N",1),""))</f>
        <v/>
      </c>
      <c r="L1564" s="9" t="str">
        <f>IF(Search!$I$5="","",IF($AS1564="RC",1,""))</f>
        <v/>
      </c>
      <c r="M1564" s="9" t="str">
        <f>IF(Search!$I$6="","",IF($AS1564="RCP",1,""))</f>
        <v/>
      </c>
      <c r="N1564" s="9" t="str">
        <f>IF(Search!$I$8="","",IF(COUNTA($AT1564)=1,IF(Search!$I$8="N","N",1),""))</f>
        <v/>
      </c>
      <c r="O1564" s="9" t="str">
        <f>IF(Search!$L$4="","",IF(COUNTA($AU1564)=1,IF(Search!$L$4="N","N",1),""))</f>
        <v/>
      </c>
      <c r="P1564" s="9" t="str">
        <f>IF(Search!$L$5="","",IF(ISNUMBER(SEARCH("Jersey",$AU1564))=TRUE,IF(Search!$L$5="N","N",1),""))</f>
        <v/>
      </c>
      <c r="Q1564" s="9" t="str">
        <f>IF(Search!$L$6="","",IF(ISNUMBER(SEARCH("Patch",$AU1564))=TRUE,IF(Search!$L$6="N","N",1),""))</f>
        <v/>
      </c>
      <c r="R1564" s="9" t="str">
        <f>IF(Search!$L$7="","",IF(ISNUMBER(SEARCH("Shield",$AU1564))=TRUE,IF(Search!$L$7="N","N",1),""))</f>
        <v/>
      </c>
      <c r="S1564" s="9" t="str">
        <f>IF(Search!$L$8="","",IF(ISNUMBER(SEARCH("Stick",$AU1564))=TRUE,IF(Search!$L$8="N","N",1),""))</f>
        <v/>
      </c>
      <c r="T1564" s="9" t="str">
        <f>IF(Search!$O$4="","",IF(COUNTA($AW1564)=1,IF(Search!$O$4="N","N",1),""))</f>
        <v/>
      </c>
      <c r="U1564" s="9" t="str">
        <f>IF(Search!$O$5="","",IF($AW1564="","",IF($AW1564&lt;Search!$O$5,"",1)))</f>
        <v/>
      </c>
      <c r="V1564" s="9" t="str">
        <f>IF(Search!$O$6="","",IF($AW1564="","",IF($AW1564&gt;Search!$O$6,"",1)))</f>
        <v/>
      </c>
      <c r="W1564" s="9" t="str">
        <f>IF(Search!$U$4="","",IF($AX1564="","",1))</f>
        <v/>
      </c>
      <c r="X1564" s="9" t="str">
        <f>IF(Search!$U$5="","",IF(ISNUMBER(SEARCH(Search!$U$5,$AX1564))=TRUE,IF(Search!$U$5="N","N",1),""))</f>
        <v/>
      </c>
      <c r="Y1564" s="9" t="str">
        <f>IF(Search!$U$6="","",IF($AY1564&lt;Search!$U$6,"",1))</f>
        <v/>
      </c>
      <c r="Z1564" s="9" t="str">
        <f>IF(Search!$R$4="","",IF(Inventory!$BA1564&lt;Search!$R$4,"",1))</f>
        <v/>
      </c>
      <c r="AA1564" s="9" t="str">
        <f>IF(Search!$R$5="","",IF($BA1564&gt;Search!$R$5,"",1))</f>
        <v/>
      </c>
      <c r="AB1564" s="9" t="str">
        <f>IF(Search!$R$6="","",IF($BB1564&lt;Search!$R$6,"",1))</f>
        <v/>
      </c>
      <c r="AC1564" s="9" t="str">
        <f>IF(Search!$R$7="","",IF($BB1564&lt;Search!$R$7,"",1))</f>
        <v/>
      </c>
      <c r="AD1564" s="45" t="str">
        <f>IF(COUNTIF($A1564:$AC1564,"n")&gt;0,"",IF(SUM($A1564:$AC1564)=COUNTA(Search!$C$4:$C$8,Search!$F$4:$F$8,Search!$I$4:$I$6,Search!$I$8,Search!$L$4:$L$8,Search!$O$4:$O$8,Search!$R$4:$R$7,Search!$U$4:$U$7)-COUNTIF(Search!$C$4:$U$7,"n"),1+LARGE($AD$1:AD1563,1),""))</f>
        <v/>
      </c>
      <c r="AE1564" s="45" t="str">
        <f t="shared" si="75"/>
        <v/>
      </c>
      <c r="AF1564" s="45" t="str">
        <f>IF(AD1564="","",COUNTIF($AE$1:$AE1563,$AE1564)+RANK($AE1564,$AE$2:$AE$10540,1))</f>
        <v/>
      </c>
      <c r="AG1564" s="45" t="str">
        <f t="shared" si="76"/>
        <v/>
      </c>
      <c r="AH1564" s="45" t="str">
        <f>IF($AD1564="","",COUNTIF($AG$1:$AG1563,$AG1564)+RANK($AG1564,$AG$1:$AG$10539,0))</f>
        <v/>
      </c>
      <c r="AI1564" s="10" t="str">
        <f t="shared" si="77"/>
        <v>2010-11 O-Pee-Chee Retro Rainbow Black #445 Fredrik Sjostrom     /100   $</v>
      </c>
      <c r="AJ1564" s="11">
        <v>2010</v>
      </c>
      <c r="AK1564" s="17">
        <v>11</v>
      </c>
      <c r="AL1564" s="12" t="s">
        <v>1097</v>
      </c>
      <c r="AM1564" s="10">
        <v>445</v>
      </c>
      <c r="AN1564" s="12" t="s">
        <v>1098</v>
      </c>
      <c r="AO1564" s="9"/>
      <c r="AP1564" s="9"/>
      <c r="AQ1564" s="9"/>
      <c r="AR1564" s="14"/>
      <c r="AS1564" s="9"/>
      <c r="AT1564" s="9"/>
      <c r="AU1564" s="9"/>
      <c r="AV1564" s="13"/>
      <c r="AW1564" s="13">
        <v>100</v>
      </c>
      <c r="AX1564" s="9"/>
      <c r="AY1564" s="9"/>
      <c r="AZ1564" s="9"/>
      <c r="BA1564" s="33"/>
      <c r="BB1564" s="33"/>
      <c r="BC1564" s="36"/>
      <c r="BD1564" s="12" t="s">
        <v>1771</v>
      </c>
    </row>
    <row r="1565" spans="1:56" s="12" customFormat="1" x14ac:dyDescent="0.2">
      <c r="A1565" s="9" t="str">
        <f>IF(Search!$C$5="","",IF(COUNTA(Inventory!$AP1565)=1,1,""))</f>
        <v/>
      </c>
      <c r="B1565" s="9" t="str">
        <f>IF(Search!$C$4="","",IF(ISNUMBER(SEARCH(Search!$C$4,$AR1565))=TRUE,1,""))</f>
        <v/>
      </c>
      <c r="C1565" s="9" t="str">
        <f>IF(Search!$C$6="x",IF(COUNTA($AQ1565)=1,1,"N"),IF(COUNTA($AQ1565)=1,"N",""))</f>
        <v/>
      </c>
      <c r="D1565" s="9" t="str">
        <f>IF(Search!$O$8="","",IF(ISNUMBER(SEARCH(Search!$O$8,$BD1565))=TRUE,1,""))</f>
        <v/>
      </c>
      <c r="E1565" s="9" t="str">
        <f>IF(Search!$C$7="","",IF(ISNUMBER(SEARCH(Search!$C$7,$AN1565))=TRUE,1,""))</f>
        <v/>
      </c>
      <c r="F1565" s="9" t="str">
        <f>IF(Search!$C$8="","",IF(ISNUMBER(SEARCH(Search!$C$8,$AO1565))=TRUE,1,""))</f>
        <v/>
      </c>
      <c r="G1565" s="9" t="str">
        <f>IF(Search!$F$4="","",IF(Inventory!$AJ1565&lt;Search!$F$4,"",1))</f>
        <v/>
      </c>
      <c r="H1565" s="9" t="str">
        <f>IF(Search!$F$5="","",IF(Inventory!$AJ1565&gt;Search!$F$5,"",1))</f>
        <v/>
      </c>
      <c r="I1565" s="9" t="str">
        <f>IF(Search!$F$7="","",IF(Search!$F$8="",IF(ISNUMBER(SEARCH(Search!$F$7,$AL1565))=TRUE,1,""),""))</f>
        <v/>
      </c>
      <c r="J1565" s="9" t="str">
        <f>IF($AL1565=Search!$F$8,1,"")</f>
        <v/>
      </c>
      <c r="K1565" s="9" t="str">
        <f>IF(Search!$I$4="","",IF(COUNTA($AS1565)=1,IF(Search!$I$4="N","N",1),""))</f>
        <v/>
      </c>
      <c r="L1565" s="9" t="str">
        <f>IF(Search!$I$5="","",IF($AS1565="RC",1,""))</f>
        <v/>
      </c>
      <c r="M1565" s="9" t="str">
        <f>IF(Search!$I$6="","",IF($AS1565="RCP",1,""))</f>
        <v/>
      </c>
      <c r="N1565" s="9" t="str">
        <f>IF(Search!$I$8="","",IF(COUNTA($AT1565)=1,IF(Search!$I$8="N","N",1),""))</f>
        <v/>
      </c>
      <c r="O1565" s="9" t="str">
        <f>IF(Search!$L$4="","",IF(COUNTA($AU1565)=1,IF(Search!$L$4="N","N",1),""))</f>
        <v/>
      </c>
      <c r="P1565" s="9" t="str">
        <f>IF(Search!$L$5="","",IF(ISNUMBER(SEARCH("Jersey",$AU1565))=TRUE,IF(Search!$L$5="N","N",1),""))</f>
        <v/>
      </c>
      <c r="Q1565" s="9" t="str">
        <f>IF(Search!$L$6="","",IF(ISNUMBER(SEARCH("Patch",$AU1565))=TRUE,IF(Search!$L$6="N","N",1),""))</f>
        <v/>
      </c>
      <c r="R1565" s="9" t="str">
        <f>IF(Search!$L$7="","",IF(ISNUMBER(SEARCH("Shield",$AU1565))=TRUE,IF(Search!$L$7="N","N",1),""))</f>
        <v/>
      </c>
      <c r="S1565" s="9" t="str">
        <f>IF(Search!$L$8="","",IF(ISNUMBER(SEARCH("Stick",$AU1565))=TRUE,IF(Search!$L$8="N","N",1),""))</f>
        <v/>
      </c>
      <c r="T1565" s="9" t="str">
        <f>IF(Search!$O$4="","",IF(COUNTA($AW1565)=1,IF(Search!$O$4="N","N",1),""))</f>
        <v/>
      </c>
      <c r="U1565" s="9" t="str">
        <f>IF(Search!$O$5="","",IF($AW1565="","",IF($AW1565&lt;Search!$O$5,"",1)))</f>
        <v/>
      </c>
      <c r="V1565" s="9" t="str">
        <f>IF(Search!$O$6="","",IF($AW1565="","",IF($AW1565&gt;Search!$O$6,"",1)))</f>
        <v/>
      </c>
      <c r="W1565" s="9" t="str">
        <f>IF(Search!$U$4="","",IF($AX1565="","",1))</f>
        <v/>
      </c>
      <c r="X1565" s="9" t="str">
        <f>IF(Search!$U$5="","",IF(ISNUMBER(SEARCH(Search!$U$5,$AX1565))=TRUE,IF(Search!$U$5="N","N",1),""))</f>
        <v/>
      </c>
      <c r="Y1565" s="9" t="str">
        <f>IF(Search!$U$6="","",IF($AY1565&lt;Search!$U$6,"",1))</f>
        <v/>
      </c>
      <c r="Z1565" s="9" t="str">
        <f>IF(Search!$R$4="","",IF(Inventory!$BA1565&lt;Search!$R$4,"",1))</f>
        <v/>
      </c>
      <c r="AA1565" s="9" t="str">
        <f>IF(Search!$R$5="","",IF($BA1565&gt;Search!$R$5,"",1))</f>
        <v/>
      </c>
      <c r="AB1565" s="9" t="str">
        <f>IF(Search!$R$6="","",IF($BB1565&lt;Search!$R$6,"",1))</f>
        <v/>
      </c>
      <c r="AC1565" s="9" t="str">
        <f>IF(Search!$R$7="","",IF($BB1565&lt;Search!$R$7,"",1))</f>
        <v/>
      </c>
      <c r="AD1565" s="45" t="str">
        <f>IF(COUNTIF($A1565:$AC1565,"n")&gt;0,"",IF(SUM($A1565:$AC1565)=COUNTA(Search!$C$4:$C$8,Search!$F$4:$F$8,Search!$I$4:$I$6,Search!$I$8,Search!$L$4:$L$8,Search!$O$4:$O$8,Search!$R$4:$R$7,Search!$U$4:$U$7)-COUNTIF(Search!$C$4:$U$7,"n"),1+LARGE($AD$1:AD1564,1),""))</f>
        <v/>
      </c>
      <c r="AE1565" s="45" t="str">
        <f t="shared" si="75"/>
        <v/>
      </c>
      <c r="AF1565" s="45" t="str">
        <f>IF(AD1565="","",COUNTIF($AE$1:$AE1564,$AE1565)+RANK($AE1565,$AE$2:$AE$10540,1))</f>
        <v/>
      </c>
      <c r="AG1565" s="45" t="str">
        <f t="shared" si="76"/>
        <v/>
      </c>
      <c r="AH1565" s="45" t="str">
        <f>IF($AD1565="","",COUNTIF($AG$1:$AG1564,$AG1565)+RANK($AG1565,$AG$1:$AG$10539,0))</f>
        <v/>
      </c>
      <c r="AI1565" s="10" t="str">
        <f t="shared" si="77"/>
        <v>2010-11 Panini Stickers #143 Tyler Bozak TOR    /   $</v>
      </c>
      <c r="AJ1565" s="11">
        <v>2010</v>
      </c>
      <c r="AK1565" s="17">
        <v>11</v>
      </c>
      <c r="AL1565" s="12" t="s">
        <v>1099</v>
      </c>
      <c r="AM1565" s="10">
        <v>143</v>
      </c>
      <c r="AN1565" s="12" t="s">
        <v>716</v>
      </c>
      <c r="AO1565" s="9" t="s">
        <v>1904</v>
      </c>
      <c r="AP1565" s="9"/>
      <c r="AQ1565" s="9"/>
      <c r="AR1565" s="14"/>
      <c r="AS1565" s="9"/>
      <c r="AT1565" s="9"/>
      <c r="AU1565" s="9"/>
      <c r="AV1565" s="13"/>
      <c r="AW1565" s="13"/>
      <c r="AX1565" s="9"/>
      <c r="AY1565" s="9"/>
      <c r="AZ1565" s="9"/>
      <c r="BA1565" s="33"/>
      <c r="BB1565" s="33"/>
      <c r="BC1565" s="36"/>
      <c r="BD1565" s="12" t="s">
        <v>1771</v>
      </c>
    </row>
    <row r="1566" spans="1:56" s="12" customFormat="1" x14ac:dyDescent="0.2">
      <c r="A1566" s="9" t="str">
        <f>IF(Search!$C$5="","",IF(COUNTA(Inventory!$AP1566)=1,1,""))</f>
        <v/>
      </c>
      <c r="B1566" s="9" t="str">
        <f>IF(Search!$C$4="","",IF(ISNUMBER(SEARCH(Search!$C$4,$AR1566))=TRUE,1,""))</f>
        <v/>
      </c>
      <c r="C1566" s="9" t="str">
        <f>IF(Search!$C$6="x",IF(COUNTA($AQ1566)=1,1,"N"),IF(COUNTA($AQ1566)=1,"N",""))</f>
        <v/>
      </c>
      <c r="D1566" s="9" t="str">
        <f>IF(Search!$O$8="","",IF(ISNUMBER(SEARCH(Search!$O$8,$BD1566))=TRUE,1,""))</f>
        <v/>
      </c>
      <c r="E1566" s="9" t="str">
        <f>IF(Search!$C$7="","",IF(ISNUMBER(SEARCH(Search!$C$7,$AN1566))=TRUE,1,""))</f>
        <v/>
      </c>
      <c r="F1566" s="9" t="str">
        <f>IF(Search!$C$8="","",IF(ISNUMBER(SEARCH(Search!$C$8,$AO1566))=TRUE,1,""))</f>
        <v/>
      </c>
      <c r="G1566" s="9" t="str">
        <f>IF(Search!$F$4="","",IF(Inventory!$AJ1566&lt;Search!$F$4,"",1))</f>
        <v/>
      </c>
      <c r="H1566" s="9" t="str">
        <f>IF(Search!$F$5="","",IF(Inventory!$AJ1566&gt;Search!$F$5,"",1))</f>
        <v/>
      </c>
      <c r="I1566" s="9" t="str">
        <f>IF(Search!$F$7="","",IF(Search!$F$8="",IF(ISNUMBER(SEARCH(Search!$F$7,$AL1566))=TRUE,1,""),""))</f>
        <v/>
      </c>
      <c r="J1566" s="9" t="str">
        <f>IF($AL1566=Search!$F$8,1,"")</f>
        <v/>
      </c>
      <c r="K1566" s="9" t="str">
        <f>IF(Search!$I$4="","",IF(COUNTA($AS1566)=1,IF(Search!$I$4="N","N",1),""))</f>
        <v/>
      </c>
      <c r="L1566" s="9" t="str">
        <f>IF(Search!$I$5="","",IF($AS1566="RC",1,""))</f>
        <v/>
      </c>
      <c r="M1566" s="9" t="str">
        <f>IF(Search!$I$6="","",IF($AS1566="RCP",1,""))</f>
        <v/>
      </c>
      <c r="N1566" s="9" t="str">
        <f>IF(Search!$I$8="","",IF(COUNTA($AT1566)=1,IF(Search!$I$8="N","N",1),""))</f>
        <v/>
      </c>
      <c r="O1566" s="9" t="str">
        <f>IF(Search!$L$4="","",IF(COUNTA($AU1566)=1,IF(Search!$L$4="N","N",1),""))</f>
        <v/>
      </c>
      <c r="P1566" s="9" t="str">
        <f>IF(Search!$L$5="","",IF(ISNUMBER(SEARCH("Jersey",$AU1566))=TRUE,IF(Search!$L$5="N","N",1),""))</f>
        <v/>
      </c>
      <c r="Q1566" s="9" t="str">
        <f>IF(Search!$L$6="","",IF(ISNUMBER(SEARCH("Patch",$AU1566))=TRUE,IF(Search!$L$6="N","N",1),""))</f>
        <v/>
      </c>
      <c r="R1566" s="9" t="str">
        <f>IF(Search!$L$7="","",IF(ISNUMBER(SEARCH("Shield",$AU1566))=TRUE,IF(Search!$L$7="N","N",1),""))</f>
        <v/>
      </c>
      <c r="S1566" s="9" t="str">
        <f>IF(Search!$L$8="","",IF(ISNUMBER(SEARCH("Stick",$AU1566))=TRUE,IF(Search!$L$8="N","N",1),""))</f>
        <v/>
      </c>
      <c r="T1566" s="9" t="str">
        <f>IF(Search!$O$4="","",IF(COUNTA($AW1566)=1,IF(Search!$O$4="N","N",1),""))</f>
        <v/>
      </c>
      <c r="U1566" s="9" t="str">
        <f>IF(Search!$O$5="","",IF($AW1566="","",IF($AW1566&lt;Search!$O$5,"",1)))</f>
        <v/>
      </c>
      <c r="V1566" s="9" t="str">
        <f>IF(Search!$O$6="","",IF($AW1566="","",IF($AW1566&gt;Search!$O$6,"",1)))</f>
        <v/>
      </c>
      <c r="W1566" s="9" t="str">
        <f>IF(Search!$U$4="","",IF($AX1566="","",1))</f>
        <v/>
      </c>
      <c r="X1566" s="9" t="str">
        <f>IF(Search!$U$5="","",IF(ISNUMBER(SEARCH(Search!$U$5,$AX1566))=TRUE,IF(Search!$U$5="N","N",1),""))</f>
        <v/>
      </c>
      <c r="Y1566" s="9" t="str">
        <f>IF(Search!$U$6="","",IF($AY1566&lt;Search!$U$6,"",1))</f>
        <v/>
      </c>
      <c r="Z1566" s="9" t="str">
        <f>IF(Search!$R$4="","",IF(Inventory!$BA1566&lt;Search!$R$4,"",1))</f>
        <v/>
      </c>
      <c r="AA1566" s="9" t="str">
        <f>IF(Search!$R$5="","",IF($BA1566&gt;Search!$R$5,"",1))</f>
        <v/>
      </c>
      <c r="AB1566" s="9" t="str">
        <f>IF(Search!$R$6="","",IF($BB1566&lt;Search!$R$6,"",1))</f>
        <v/>
      </c>
      <c r="AC1566" s="9" t="str">
        <f>IF(Search!$R$7="","",IF($BB1566&lt;Search!$R$7,"",1))</f>
        <v/>
      </c>
      <c r="AD1566" s="45" t="str">
        <f>IF(COUNTIF($A1566:$AC1566,"n")&gt;0,"",IF(SUM($A1566:$AC1566)=COUNTA(Search!$C$4:$C$8,Search!$F$4:$F$8,Search!$I$4:$I$6,Search!$I$8,Search!$L$4:$L$8,Search!$O$4:$O$8,Search!$R$4:$R$7,Search!$U$4:$U$7)-COUNTIF(Search!$C$4:$U$7,"n"),1+LARGE($AD$1:AD1565,1),""))</f>
        <v/>
      </c>
      <c r="AE1566" s="45" t="str">
        <f t="shared" si="75"/>
        <v/>
      </c>
      <c r="AF1566" s="45" t="str">
        <f>IF(AD1566="","",COUNTIF($AE$1:$AE1565,$AE1566)+RANK($AE1566,$AE$2:$AE$10540,1))</f>
        <v/>
      </c>
      <c r="AG1566" s="45" t="str">
        <f t="shared" si="76"/>
        <v/>
      </c>
      <c r="AH1566" s="45" t="str">
        <f>IF($AD1566="","",COUNTIF($AG$1:$AG1565,$AG1566)+RANK($AG1566,$AG$1:$AG$10539,0))</f>
        <v/>
      </c>
      <c r="AI1566" s="10" t="str">
        <f t="shared" si="77"/>
        <v>2010-11 Pinnacle #15 Tyler Bozak TOR    /   $</v>
      </c>
      <c r="AJ1566" s="11">
        <v>2010</v>
      </c>
      <c r="AK1566" s="17">
        <v>11</v>
      </c>
      <c r="AL1566" s="12" t="s">
        <v>232</v>
      </c>
      <c r="AM1566" s="10">
        <v>15</v>
      </c>
      <c r="AN1566" s="12" t="s">
        <v>716</v>
      </c>
      <c r="AO1566" s="9" t="s">
        <v>1904</v>
      </c>
      <c r="AP1566" s="9"/>
      <c r="AQ1566" s="9"/>
      <c r="AR1566" s="14"/>
      <c r="AS1566" s="9"/>
      <c r="AT1566" s="9"/>
      <c r="AU1566" s="9"/>
      <c r="AV1566" s="13"/>
      <c r="AW1566" s="13"/>
      <c r="AX1566" s="9"/>
      <c r="AY1566" s="9"/>
      <c r="AZ1566" s="9"/>
      <c r="BA1566" s="33"/>
      <c r="BB1566" s="33"/>
      <c r="BC1566" s="36"/>
      <c r="BD1566" s="12" t="s">
        <v>1771</v>
      </c>
    </row>
    <row r="1567" spans="1:56" s="12" customFormat="1" x14ac:dyDescent="0.2">
      <c r="A1567" s="9" t="str">
        <f>IF(Search!$C$5="","",IF(COUNTA(Inventory!$AP1567)=1,1,""))</f>
        <v/>
      </c>
      <c r="B1567" s="9" t="str">
        <f>IF(Search!$C$4="","",IF(ISNUMBER(SEARCH(Search!$C$4,$AR1567))=TRUE,1,""))</f>
        <v/>
      </c>
      <c r="C1567" s="9" t="str">
        <f>IF(Search!$C$6="x",IF(COUNTA($AQ1567)=1,1,"N"),IF(COUNTA($AQ1567)=1,"N",""))</f>
        <v/>
      </c>
      <c r="D1567" s="9" t="str">
        <f>IF(Search!$O$8="","",IF(ISNUMBER(SEARCH(Search!$O$8,$BD1567))=TRUE,1,""))</f>
        <v/>
      </c>
      <c r="E1567" s="9" t="str">
        <f>IF(Search!$C$7="","",IF(ISNUMBER(SEARCH(Search!$C$7,$AN1567))=TRUE,1,""))</f>
        <v/>
      </c>
      <c r="F1567" s="9" t="str">
        <f>IF(Search!$C$8="","",IF(ISNUMBER(SEARCH(Search!$C$8,$AO1567))=TRUE,1,""))</f>
        <v/>
      </c>
      <c r="G1567" s="9" t="str">
        <f>IF(Search!$F$4="","",IF(Inventory!$AJ1567&lt;Search!$F$4,"",1))</f>
        <v/>
      </c>
      <c r="H1567" s="9" t="str">
        <f>IF(Search!$F$5="","",IF(Inventory!$AJ1567&gt;Search!$F$5,"",1))</f>
        <v/>
      </c>
      <c r="I1567" s="9" t="str">
        <f>IF(Search!$F$7="","",IF(Search!$F$8="",IF(ISNUMBER(SEARCH(Search!$F$7,$AL1567))=TRUE,1,""),""))</f>
        <v/>
      </c>
      <c r="J1567" s="9" t="str">
        <f>IF($AL1567=Search!$F$8,1,"")</f>
        <v/>
      </c>
      <c r="K1567" s="9" t="str">
        <f>IF(Search!$I$4="","",IF(COUNTA($AS1567)=1,IF(Search!$I$4="N","N",1),""))</f>
        <v/>
      </c>
      <c r="L1567" s="9" t="str">
        <f>IF(Search!$I$5="","",IF($AS1567="RC",1,""))</f>
        <v/>
      </c>
      <c r="M1567" s="9" t="str">
        <f>IF(Search!$I$6="","",IF($AS1567="RCP",1,""))</f>
        <v/>
      </c>
      <c r="N1567" s="9" t="str">
        <f>IF(Search!$I$8="","",IF(COUNTA($AT1567)=1,IF(Search!$I$8="N","N",1),""))</f>
        <v/>
      </c>
      <c r="O1567" s="9" t="str">
        <f>IF(Search!$L$4="","",IF(COUNTA($AU1567)=1,IF(Search!$L$4="N","N",1),""))</f>
        <v/>
      </c>
      <c r="P1567" s="9" t="str">
        <f>IF(Search!$L$5="","",IF(ISNUMBER(SEARCH("Jersey",$AU1567))=TRUE,IF(Search!$L$5="N","N",1),""))</f>
        <v/>
      </c>
      <c r="Q1567" s="9" t="str">
        <f>IF(Search!$L$6="","",IF(ISNUMBER(SEARCH("Patch",$AU1567))=TRUE,IF(Search!$L$6="N","N",1),""))</f>
        <v/>
      </c>
      <c r="R1567" s="9" t="str">
        <f>IF(Search!$L$7="","",IF(ISNUMBER(SEARCH("Shield",$AU1567))=TRUE,IF(Search!$L$7="N","N",1),""))</f>
        <v/>
      </c>
      <c r="S1567" s="9" t="str">
        <f>IF(Search!$L$8="","",IF(ISNUMBER(SEARCH("Stick",$AU1567))=TRUE,IF(Search!$L$8="N","N",1),""))</f>
        <v/>
      </c>
      <c r="T1567" s="9" t="str">
        <f>IF(Search!$O$4="","",IF(COUNTA($AW1567)=1,IF(Search!$O$4="N","N",1),""))</f>
        <v/>
      </c>
      <c r="U1567" s="9" t="str">
        <f>IF(Search!$O$5="","",IF($AW1567="","",IF($AW1567&lt;Search!$O$5,"",1)))</f>
        <v/>
      </c>
      <c r="V1567" s="9" t="str">
        <f>IF(Search!$O$6="","",IF($AW1567="","",IF($AW1567&gt;Search!$O$6,"",1)))</f>
        <v/>
      </c>
      <c r="W1567" s="9" t="str">
        <f>IF(Search!$U$4="","",IF($AX1567="","",1))</f>
        <v/>
      </c>
      <c r="X1567" s="9" t="str">
        <f>IF(Search!$U$5="","",IF(ISNUMBER(SEARCH(Search!$U$5,$AX1567))=TRUE,IF(Search!$U$5="N","N",1),""))</f>
        <v/>
      </c>
      <c r="Y1567" s="9" t="str">
        <f>IF(Search!$U$6="","",IF($AY1567&lt;Search!$U$6,"",1))</f>
        <v/>
      </c>
      <c r="Z1567" s="9" t="str">
        <f>IF(Search!$R$4="","",IF(Inventory!$BA1567&lt;Search!$R$4,"",1))</f>
        <v/>
      </c>
      <c r="AA1567" s="9" t="str">
        <f>IF(Search!$R$5="","",IF($BA1567&gt;Search!$R$5,"",1))</f>
        <v/>
      </c>
      <c r="AB1567" s="9" t="str">
        <f>IF(Search!$R$6="","",IF($BB1567&lt;Search!$R$6,"",1))</f>
        <v/>
      </c>
      <c r="AC1567" s="9" t="str">
        <f>IF(Search!$R$7="","",IF($BB1567&lt;Search!$R$7,"",1))</f>
        <v/>
      </c>
      <c r="AD1567" s="45" t="str">
        <f>IF(COUNTIF($A1567:$AC1567,"n")&gt;0,"",IF(SUM($A1567:$AC1567)=COUNTA(Search!$C$4:$C$8,Search!$F$4:$F$8,Search!$I$4:$I$6,Search!$I$8,Search!$L$4:$L$8,Search!$O$4:$O$8,Search!$R$4:$R$7,Search!$U$4:$U$7)-COUNTIF(Search!$C$4:$U$7,"n"),1+LARGE($AD$1:AD1566,1),""))</f>
        <v/>
      </c>
      <c r="AE1567" s="45" t="str">
        <f t="shared" si="75"/>
        <v/>
      </c>
      <c r="AF1567" s="45" t="str">
        <f>IF(AD1567="","",COUNTIF($AE$1:$AE1566,$AE1567)+RANK($AE1567,$AE$2:$AE$10540,1))</f>
        <v/>
      </c>
      <c r="AG1567" s="45" t="str">
        <f t="shared" si="76"/>
        <v/>
      </c>
      <c r="AH1567" s="45" t="str">
        <f>IF($AD1567="","",COUNTIF($AG$1:$AG1566,$AG1567)+RANK($AG1567,$AG$1:$AG$10539,0))</f>
        <v/>
      </c>
      <c r="AI1567" s="10" t="str">
        <f t="shared" si="77"/>
        <v>2010-11 Pinnacle Artists Proofs #15 Tyler Bozak TOR    /   $</v>
      </c>
      <c r="AJ1567" s="11">
        <v>2010</v>
      </c>
      <c r="AK1567" s="17">
        <v>11</v>
      </c>
      <c r="AL1567" s="12" t="s">
        <v>1100</v>
      </c>
      <c r="AM1567" s="10">
        <v>15</v>
      </c>
      <c r="AN1567" s="12" t="s">
        <v>716</v>
      </c>
      <c r="AO1567" s="9" t="s">
        <v>1904</v>
      </c>
      <c r="AP1567" s="9"/>
      <c r="AQ1567" s="9"/>
      <c r="AR1567" s="14"/>
      <c r="AS1567" s="9"/>
      <c r="AT1567" s="9"/>
      <c r="AU1567" s="9"/>
      <c r="AV1567" s="13"/>
      <c r="AW1567" s="13"/>
      <c r="AX1567" s="9"/>
      <c r="AY1567" s="9"/>
      <c r="AZ1567" s="9"/>
      <c r="BA1567" s="33"/>
      <c r="BB1567" s="33"/>
      <c r="BC1567" s="36"/>
      <c r="BD1567" s="12" t="s">
        <v>1771</v>
      </c>
    </row>
    <row r="1568" spans="1:56" s="12" customFormat="1" x14ac:dyDescent="0.2">
      <c r="A1568" s="9" t="str">
        <f>IF(Search!$C$5="","",IF(COUNTA(Inventory!$AP1568)=1,1,""))</f>
        <v/>
      </c>
      <c r="B1568" s="9" t="str">
        <f>IF(Search!$C$4="","",IF(ISNUMBER(SEARCH(Search!$C$4,$AR1568))=TRUE,1,""))</f>
        <v/>
      </c>
      <c r="C1568" s="9" t="str">
        <f>IF(Search!$C$6="x",IF(COUNTA($AQ1568)=1,1,"N"),IF(COUNTA($AQ1568)=1,"N",""))</f>
        <v/>
      </c>
      <c r="D1568" s="9" t="str">
        <f>IF(Search!$O$8="","",IF(ISNUMBER(SEARCH(Search!$O$8,$BD1568))=TRUE,1,""))</f>
        <v/>
      </c>
      <c r="E1568" s="9" t="str">
        <f>IF(Search!$C$7="","",IF(ISNUMBER(SEARCH(Search!$C$7,$AN1568))=TRUE,1,""))</f>
        <v/>
      </c>
      <c r="F1568" s="9" t="str">
        <f>IF(Search!$C$8="","",IF(ISNUMBER(SEARCH(Search!$C$8,$AO1568))=TRUE,1,""))</f>
        <v/>
      </c>
      <c r="G1568" s="9" t="str">
        <f>IF(Search!$F$4="","",IF(Inventory!$AJ1568&lt;Search!$F$4,"",1))</f>
        <v/>
      </c>
      <c r="H1568" s="9" t="str">
        <f>IF(Search!$F$5="","",IF(Inventory!$AJ1568&gt;Search!$F$5,"",1))</f>
        <v/>
      </c>
      <c r="I1568" s="9" t="str">
        <f>IF(Search!$F$7="","",IF(Search!$F$8="",IF(ISNUMBER(SEARCH(Search!$F$7,$AL1568))=TRUE,1,""),""))</f>
        <v/>
      </c>
      <c r="J1568" s="9" t="str">
        <f>IF($AL1568=Search!$F$8,1,"")</f>
        <v/>
      </c>
      <c r="K1568" s="9" t="str">
        <f>IF(Search!$I$4="","",IF(COUNTA($AS1568)=1,IF(Search!$I$4="N","N",1),""))</f>
        <v/>
      </c>
      <c r="L1568" s="9" t="str">
        <f>IF(Search!$I$5="","",IF($AS1568="RC",1,""))</f>
        <v/>
      </c>
      <c r="M1568" s="9" t="str">
        <f>IF(Search!$I$6="","",IF($AS1568="RCP",1,""))</f>
        <v/>
      </c>
      <c r="N1568" s="9" t="str">
        <f>IF(Search!$I$8="","",IF(COUNTA($AT1568)=1,IF(Search!$I$8="N","N",1),""))</f>
        <v/>
      </c>
      <c r="O1568" s="9" t="str">
        <f>IF(Search!$L$4="","",IF(COUNTA($AU1568)=1,IF(Search!$L$4="N","N",1),""))</f>
        <v/>
      </c>
      <c r="P1568" s="9" t="str">
        <f>IF(Search!$L$5="","",IF(ISNUMBER(SEARCH("Jersey",$AU1568))=TRUE,IF(Search!$L$5="N","N",1),""))</f>
        <v/>
      </c>
      <c r="Q1568" s="9" t="str">
        <f>IF(Search!$L$6="","",IF(ISNUMBER(SEARCH("Patch",$AU1568))=TRUE,IF(Search!$L$6="N","N",1),""))</f>
        <v/>
      </c>
      <c r="R1568" s="9" t="str">
        <f>IF(Search!$L$7="","",IF(ISNUMBER(SEARCH("Shield",$AU1568))=TRUE,IF(Search!$L$7="N","N",1),""))</f>
        <v/>
      </c>
      <c r="S1568" s="9" t="str">
        <f>IF(Search!$L$8="","",IF(ISNUMBER(SEARCH("Stick",$AU1568))=TRUE,IF(Search!$L$8="N","N",1),""))</f>
        <v/>
      </c>
      <c r="T1568" s="9" t="str">
        <f>IF(Search!$O$4="","",IF(COUNTA($AW1568)=1,IF(Search!$O$4="N","N",1),""))</f>
        <v/>
      </c>
      <c r="U1568" s="9" t="str">
        <f>IF(Search!$O$5="","",IF($AW1568="","",IF($AW1568&lt;Search!$O$5,"",1)))</f>
        <v/>
      </c>
      <c r="V1568" s="9" t="str">
        <f>IF(Search!$O$6="","",IF($AW1568="","",IF($AW1568&gt;Search!$O$6,"",1)))</f>
        <v/>
      </c>
      <c r="W1568" s="9" t="str">
        <f>IF(Search!$U$4="","",IF($AX1568="","",1))</f>
        <v/>
      </c>
      <c r="X1568" s="9" t="str">
        <f>IF(Search!$U$5="","",IF(ISNUMBER(SEARCH(Search!$U$5,$AX1568))=TRUE,IF(Search!$U$5="N","N",1),""))</f>
        <v/>
      </c>
      <c r="Y1568" s="9" t="str">
        <f>IF(Search!$U$6="","",IF($AY1568&lt;Search!$U$6,"",1))</f>
        <v/>
      </c>
      <c r="Z1568" s="9" t="str">
        <f>IF(Search!$R$4="","",IF(Inventory!$BA1568&lt;Search!$R$4,"",1))</f>
        <v/>
      </c>
      <c r="AA1568" s="9" t="str">
        <f>IF(Search!$R$5="","",IF($BA1568&gt;Search!$R$5,"",1))</f>
        <v/>
      </c>
      <c r="AB1568" s="9" t="str">
        <f>IF(Search!$R$6="","",IF($BB1568&lt;Search!$R$6,"",1))</f>
        <v/>
      </c>
      <c r="AC1568" s="9" t="str">
        <f>IF(Search!$R$7="","",IF($BB1568&lt;Search!$R$7,"",1))</f>
        <v/>
      </c>
      <c r="AD1568" s="45" t="str">
        <f>IF(COUNTIF($A1568:$AC1568,"n")&gt;0,"",IF(SUM($A1568:$AC1568)=COUNTA(Search!$C$4:$C$8,Search!$F$4:$F$8,Search!$I$4:$I$6,Search!$I$8,Search!$L$4:$L$8,Search!$O$4:$O$8,Search!$R$4:$R$7,Search!$U$4:$U$7)-COUNTIF(Search!$C$4:$U$7,"n"),1+LARGE($AD$1:AD1567,1),""))</f>
        <v/>
      </c>
      <c r="AE1568" s="45" t="str">
        <f t="shared" si="75"/>
        <v/>
      </c>
      <c r="AF1568" s="45" t="str">
        <f>IF(AD1568="","",COUNTIF($AE$1:$AE1567,$AE1568)+RANK($AE1568,$AE$2:$AE$10540,1))</f>
        <v/>
      </c>
      <c r="AG1568" s="45" t="str">
        <f t="shared" si="76"/>
        <v/>
      </c>
      <c r="AH1568" s="45" t="str">
        <f>IF($AD1568="","",COUNTIF($AG$1:$AG1567,$AG1568)+RANK($AG1568,$AG$1:$AG$10539,0))</f>
        <v/>
      </c>
      <c r="AI1568" s="10" t="str">
        <f t="shared" si="77"/>
        <v>2010-11 Pinnacle City Lights Prime #5 Christian Hanson    2CL Jersey /   $</v>
      </c>
      <c r="AJ1568" s="11">
        <v>2010</v>
      </c>
      <c r="AK1568" s="17">
        <v>11</v>
      </c>
      <c r="AL1568" s="12" t="s">
        <v>1101</v>
      </c>
      <c r="AM1568" s="10">
        <v>5</v>
      </c>
      <c r="AN1568" s="12" t="s">
        <v>934</v>
      </c>
      <c r="AO1568" s="9"/>
      <c r="AP1568" s="9"/>
      <c r="AQ1568" s="9"/>
      <c r="AR1568" s="14"/>
      <c r="AS1568" s="9"/>
      <c r="AT1568" s="9"/>
      <c r="AU1568" s="9" t="s">
        <v>1898</v>
      </c>
      <c r="AV1568" s="13"/>
      <c r="AW1568" s="13"/>
      <c r="AX1568" s="9"/>
      <c r="AY1568" s="9"/>
      <c r="AZ1568" s="9"/>
      <c r="BA1568" s="33"/>
      <c r="BB1568" s="33"/>
      <c r="BC1568" s="36"/>
      <c r="BD1568" s="12" t="s">
        <v>1771</v>
      </c>
    </row>
    <row r="1569" spans="1:56" s="12" customFormat="1" x14ac:dyDescent="0.2">
      <c r="A1569" s="9" t="str">
        <f>IF(Search!$C$5="","",IF(COUNTA(Inventory!$AP1569)=1,1,""))</f>
        <v/>
      </c>
      <c r="B1569" s="9" t="str">
        <f>IF(Search!$C$4="","",IF(ISNUMBER(SEARCH(Search!$C$4,$AR1569))=TRUE,1,""))</f>
        <v/>
      </c>
      <c r="C1569" s="9" t="str">
        <f>IF(Search!$C$6="x",IF(COUNTA($AQ1569)=1,1,"N"),IF(COUNTA($AQ1569)=1,"N",""))</f>
        <v/>
      </c>
      <c r="D1569" s="9" t="str">
        <f>IF(Search!$O$8="","",IF(ISNUMBER(SEARCH(Search!$O$8,$BD1569))=TRUE,1,""))</f>
        <v/>
      </c>
      <c r="E1569" s="9" t="str">
        <f>IF(Search!$C$7="","",IF(ISNUMBER(SEARCH(Search!$C$7,$AN1569))=TRUE,1,""))</f>
        <v/>
      </c>
      <c r="F1569" s="9" t="str">
        <f>IF(Search!$C$8="","",IF(ISNUMBER(SEARCH(Search!$C$8,$AO1569))=TRUE,1,""))</f>
        <v/>
      </c>
      <c r="G1569" s="9" t="str">
        <f>IF(Search!$F$4="","",IF(Inventory!$AJ1569&lt;Search!$F$4,"",1))</f>
        <v/>
      </c>
      <c r="H1569" s="9" t="str">
        <f>IF(Search!$F$5="","",IF(Inventory!$AJ1569&gt;Search!$F$5,"",1))</f>
        <v/>
      </c>
      <c r="I1569" s="9" t="str">
        <f>IF(Search!$F$7="","",IF(Search!$F$8="",IF(ISNUMBER(SEARCH(Search!$F$7,$AL1569))=TRUE,1,""),""))</f>
        <v/>
      </c>
      <c r="J1569" s="9" t="str">
        <f>IF($AL1569=Search!$F$8,1,"")</f>
        <v/>
      </c>
      <c r="K1569" s="9" t="str">
        <f>IF(Search!$I$4="","",IF(COUNTA($AS1569)=1,IF(Search!$I$4="N","N",1),""))</f>
        <v/>
      </c>
      <c r="L1569" s="9" t="str">
        <f>IF(Search!$I$5="","",IF($AS1569="RC",1,""))</f>
        <v/>
      </c>
      <c r="M1569" s="9" t="str">
        <f>IF(Search!$I$6="","",IF($AS1569="RCP",1,""))</f>
        <v/>
      </c>
      <c r="N1569" s="9" t="str">
        <f>IF(Search!$I$8="","",IF(COUNTA($AT1569)=1,IF(Search!$I$8="N","N",1),""))</f>
        <v/>
      </c>
      <c r="O1569" s="9" t="str">
        <f>IF(Search!$L$4="","",IF(COUNTA($AU1569)=1,IF(Search!$L$4="N","N",1),""))</f>
        <v/>
      </c>
      <c r="P1569" s="9" t="str">
        <f>IF(Search!$L$5="","",IF(ISNUMBER(SEARCH("Jersey",$AU1569))=TRUE,IF(Search!$L$5="N","N",1),""))</f>
        <v/>
      </c>
      <c r="Q1569" s="9" t="str">
        <f>IF(Search!$L$6="","",IF(ISNUMBER(SEARCH("Patch",$AU1569))=TRUE,IF(Search!$L$6="N","N",1),""))</f>
        <v/>
      </c>
      <c r="R1569" s="9" t="str">
        <f>IF(Search!$L$7="","",IF(ISNUMBER(SEARCH("Shield",$AU1569))=TRUE,IF(Search!$L$7="N","N",1),""))</f>
        <v/>
      </c>
      <c r="S1569" s="9" t="str">
        <f>IF(Search!$L$8="","",IF(ISNUMBER(SEARCH("Stick",$AU1569))=TRUE,IF(Search!$L$8="N","N",1),""))</f>
        <v/>
      </c>
      <c r="T1569" s="9" t="str">
        <f>IF(Search!$O$4="","",IF(COUNTA($AW1569)=1,IF(Search!$O$4="N","N",1),""))</f>
        <v/>
      </c>
      <c r="U1569" s="9" t="str">
        <f>IF(Search!$O$5="","",IF($AW1569="","",IF($AW1569&lt;Search!$O$5,"",1)))</f>
        <v/>
      </c>
      <c r="V1569" s="9" t="str">
        <f>IF(Search!$O$6="","",IF($AW1569="","",IF($AW1569&gt;Search!$O$6,"",1)))</f>
        <v/>
      </c>
      <c r="W1569" s="9" t="str">
        <f>IF(Search!$U$4="","",IF($AX1569="","",1))</f>
        <v/>
      </c>
      <c r="X1569" s="9" t="str">
        <f>IF(Search!$U$5="","",IF(ISNUMBER(SEARCH(Search!$U$5,$AX1569))=TRUE,IF(Search!$U$5="N","N",1),""))</f>
        <v/>
      </c>
      <c r="Y1569" s="9" t="str">
        <f>IF(Search!$U$6="","",IF($AY1569&lt;Search!$U$6,"",1))</f>
        <v/>
      </c>
      <c r="Z1569" s="9" t="str">
        <f>IF(Search!$R$4="","",IF(Inventory!$BA1569&lt;Search!$R$4,"",1))</f>
        <v/>
      </c>
      <c r="AA1569" s="9" t="str">
        <f>IF(Search!$R$5="","",IF($BA1569&gt;Search!$R$5,"",1))</f>
        <v/>
      </c>
      <c r="AB1569" s="9" t="str">
        <f>IF(Search!$R$6="","",IF($BB1569&lt;Search!$R$6,"",1))</f>
        <v/>
      </c>
      <c r="AC1569" s="9" t="str">
        <f>IF(Search!$R$7="","",IF($BB1569&lt;Search!$R$7,"",1))</f>
        <v/>
      </c>
      <c r="AD1569" s="45" t="str">
        <f>IF(COUNTIF($A1569:$AC1569,"n")&gt;0,"",IF(SUM($A1569:$AC1569)=COUNTA(Search!$C$4:$C$8,Search!$F$4:$F$8,Search!$I$4:$I$6,Search!$I$8,Search!$L$4:$L$8,Search!$O$4:$O$8,Search!$R$4:$R$7,Search!$U$4:$U$7)-COUNTIF(Search!$C$4:$U$7,"n"),1+LARGE($AD$1:AD1568,1),""))</f>
        <v/>
      </c>
      <c r="AE1569" s="45" t="str">
        <f t="shared" si="75"/>
        <v/>
      </c>
      <c r="AF1569" s="45" t="str">
        <f>IF(AD1569="","",COUNTIF($AE$1:$AE1568,$AE1569)+RANK($AE1569,$AE$2:$AE$10540,1))</f>
        <v/>
      </c>
      <c r="AG1569" s="45" t="str">
        <f t="shared" si="76"/>
        <v/>
      </c>
      <c r="AH1569" s="45" t="str">
        <f>IF($AD1569="","",COUNTIF($AG$1:$AG1568,$AG1569)+RANK($AG1569,$AG$1:$AG$10539,0))</f>
        <v/>
      </c>
      <c r="AI1569" s="10" t="str">
        <f t="shared" si="77"/>
        <v>2010-11 Pinnacle City Lights Signatures #5 Christian Hanson   AU  /   $</v>
      </c>
      <c r="AJ1569" s="11">
        <v>2010</v>
      </c>
      <c r="AK1569" s="17">
        <v>11</v>
      </c>
      <c r="AL1569" s="12" t="s">
        <v>1102</v>
      </c>
      <c r="AM1569" s="10">
        <v>5</v>
      </c>
      <c r="AN1569" s="12" t="s">
        <v>934</v>
      </c>
      <c r="AO1569" s="9"/>
      <c r="AP1569" s="9"/>
      <c r="AQ1569" s="9"/>
      <c r="AR1569" s="14"/>
      <c r="AS1569" s="9"/>
      <c r="AT1569" s="9" t="s">
        <v>1857</v>
      </c>
      <c r="AU1569" s="9"/>
      <c r="AV1569" s="13"/>
      <c r="AW1569" s="13"/>
      <c r="AX1569" s="9"/>
      <c r="AY1569" s="9"/>
      <c r="AZ1569" s="9"/>
      <c r="BA1569" s="33"/>
      <c r="BB1569" s="33"/>
      <c r="BC1569" s="36"/>
      <c r="BD1569" s="12" t="s">
        <v>1771</v>
      </c>
    </row>
    <row r="1570" spans="1:56" s="12" customFormat="1" x14ac:dyDescent="0.2">
      <c r="A1570" s="9" t="str">
        <f>IF(Search!$C$5="","",IF(COUNTA(Inventory!$AP1570)=1,1,""))</f>
        <v/>
      </c>
      <c r="B1570" s="9" t="str">
        <f>IF(Search!$C$4="","",IF(ISNUMBER(SEARCH(Search!$C$4,$AR1570))=TRUE,1,""))</f>
        <v/>
      </c>
      <c r="C1570" s="9" t="str">
        <f>IF(Search!$C$6="x",IF(COUNTA($AQ1570)=1,1,"N"),IF(COUNTA($AQ1570)=1,"N",""))</f>
        <v/>
      </c>
      <c r="D1570" s="9" t="str">
        <f>IF(Search!$O$8="","",IF(ISNUMBER(SEARCH(Search!$O$8,$BD1570))=TRUE,1,""))</f>
        <v/>
      </c>
      <c r="E1570" s="9" t="str">
        <f>IF(Search!$C$7="","",IF(ISNUMBER(SEARCH(Search!$C$7,$AN1570))=TRUE,1,""))</f>
        <v/>
      </c>
      <c r="F1570" s="9" t="str">
        <f>IF(Search!$C$8="","",IF(ISNUMBER(SEARCH(Search!$C$8,$AO1570))=TRUE,1,""))</f>
        <v/>
      </c>
      <c r="G1570" s="9" t="str">
        <f>IF(Search!$F$4="","",IF(Inventory!$AJ1570&lt;Search!$F$4,"",1))</f>
        <v/>
      </c>
      <c r="H1570" s="9" t="str">
        <f>IF(Search!$F$5="","",IF(Inventory!$AJ1570&gt;Search!$F$5,"",1))</f>
        <v/>
      </c>
      <c r="I1570" s="9" t="str">
        <f>IF(Search!$F$7="","",IF(Search!$F$8="",IF(ISNUMBER(SEARCH(Search!$F$7,$AL1570))=TRUE,1,""),""))</f>
        <v/>
      </c>
      <c r="J1570" s="9" t="str">
        <f>IF($AL1570=Search!$F$8,1,"")</f>
        <v/>
      </c>
      <c r="K1570" s="9" t="str">
        <f>IF(Search!$I$4="","",IF(COUNTA($AS1570)=1,IF(Search!$I$4="N","N",1),""))</f>
        <v/>
      </c>
      <c r="L1570" s="9" t="str">
        <f>IF(Search!$I$5="","",IF($AS1570="RC",1,""))</f>
        <v/>
      </c>
      <c r="M1570" s="9" t="str">
        <f>IF(Search!$I$6="","",IF($AS1570="RCP",1,""))</f>
        <v/>
      </c>
      <c r="N1570" s="9" t="str">
        <f>IF(Search!$I$8="","",IF(COUNTA($AT1570)=1,IF(Search!$I$8="N","N",1),""))</f>
        <v/>
      </c>
      <c r="O1570" s="9" t="str">
        <f>IF(Search!$L$4="","",IF(COUNTA($AU1570)=1,IF(Search!$L$4="N","N",1),""))</f>
        <v/>
      </c>
      <c r="P1570" s="9" t="str">
        <f>IF(Search!$L$5="","",IF(ISNUMBER(SEARCH("Jersey",$AU1570))=TRUE,IF(Search!$L$5="N","N",1),""))</f>
        <v/>
      </c>
      <c r="Q1570" s="9" t="str">
        <f>IF(Search!$L$6="","",IF(ISNUMBER(SEARCH("Patch",$AU1570))=TRUE,IF(Search!$L$6="N","N",1),""))</f>
        <v/>
      </c>
      <c r="R1570" s="9" t="str">
        <f>IF(Search!$L$7="","",IF(ISNUMBER(SEARCH("Shield",$AU1570))=TRUE,IF(Search!$L$7="N","N",1),""))</f>
        <v/>
      </c>
      <c r="S1570" s="9" t="str">
        <f>IF(Search!$L$8="","",IF(ISNUMBER(SEARCH("Stick",$AU1570))=TRUE,IF(Search!$L$8="N","N",1),""))</f>
        <v/>
      </c>
      <c r="T1570" s="9" t="str">
        <f>IF(Search!$O$4="","",IF(COUNTA($AW1570)=1,IF(Search!$O$4="N","N",1),""))</f>
        <v/>
      </c>
      <c r="U1570" s="9" t="str">
        <f>IF(Search!$O$5="","",IF($AW1570="","",IF($AW1570&lt;Search!$O$5,"",1)))</f>
        <v/>
      </c>
      <c r="V1570" s="9" t="str">
        <f>IF(Search!$O$6="","",IF($AW1570="","",IF($AW1570&gt;Search!$O$6,"",1)))</f>
        <v/>
      </c>
      <c r="W1570" s="9" t="str">
        <f>IF(Search!$U$4="","",IF($AX1570="","",1))</f>
        <v/>
      </c>
      <c r="X1570" s="9" t="str">
        <f>IF(Search!$U$5="","",IF(ISNUMBER(SEARCH(Search!$U$5,$AX1570))=TRUE,IF(Search!$U$5="N","N",1),""))</f>
        <v/>
      </c>
      <c r="Y1570" s="9" t="str">
        <f>IF(Search!$U$6="","",IF($AY1570&lt;Search!$U$6,"",1))</f>
        <v/>
      </c>
      <c r="Z1570" s="9" t="str">
        <f>IF(Search!$R$4="","",IF(Inventory!$BA1570&lt;Search!$R$4,"",1))</f>
        <v/>
      </c>
      <c r="AA1570" s="9" t="str">
        <f>IF(Search!$R$5="","",IF($BA1570&gt;Search!$R$5,"",1))</f>
        <v/>
      </c>
      <c r="AB1570" s="9" t="str">
        <f>IF(Search!$R$6="","",IF($BB1570&lt;Search!$R$6,"",1))</f>
        <v/>
      </c>
      <c r="AC1570" s="9" t="str">
        <f>IF(Search!$R$7="","",IF($BB1570&lt;Search!$R$7,"",1))</f>
        <v/>
      </c>
      <c r="AD1570" s="45" t="str">
        <f>IF(COUNTIF($A1570:$AC1570,"n")&gt;0,"",IF(SUM($A1570:$AC1570)=COUNTA(Search!$C$4:$C$8,Search!$F$4:$F$8,Search!$I$4:$I$6,Search!$I$8,Search!$L$4:$L$8,Search!$O$4:$O$8,Search!$R$4:$R$7,Search!$U$4:$U$7)-COUNTIF(Search!$C$4:$U$7,"n"),1+LARGE($AD$1:AD1569,1),""))</f>
        <v/>
      </c>
      <c r="AE1570" s="45" t="str">
        <f t="shared" si="75"/>
        <v/>
      </c>
      <c r="AF1570" s="45" t="str">
        <f>IF(AD1570="","",COUNTIF($AE$1:$AE1569,$AE1570)+RANK($AE1570,$AE$2:$AE$10540,1))</f>
        <v/>
      </c>
      <c r="AG1570" s="45" t="str">
        <f t="shared" si="76"/>
        <v/>
      </c>
      <c r="AH1570" s="45" t="str">
        <f>IF($AD1570="","",COUNTIF($AG$1:$AG1569,$AG1570)+RANK($AG1570,$AG$1:$AG$10539,0))</f>
        <v/>
      </c>
      <c r="AI1570" s="10" t="str">
        <f t="shared" si="77"/>
        <v>2010-11 Pinnacle Rink Collection #15 Tyler Bozak TOR    /   $</v>
      </c>
      <c r="AJ1570" s="11">
        <v>2010</v>
      </c>
      <c r="AK1570" s="17">
        <v>11</v>
      </c>
      <c r="AL1570" s="12" t="s">
        <v>346</v>
      </c>
      <c r="AM1570" s="10">
        <v>15</v>
      </c>
      <c r="AN1570" s="12" t="s">
        <v>716</v>
      </c>
      <c r="AO1570" s="9" t="s">
        <v>1904</v>
      </c>
      <c r="AP1570" s="9"/>
      <c r="AQ1570" s="9"/>
      <c r="AR1570" s="14"/>
      <c r="AS1570" s="9"/>
      <c r="AT1570" s="9"/>
      <c r="AU1570" s="9"/>
      <c r="AV1570" s="13"/>
      <c r="AW1570" s="13"/>
      <c r="AX1570" s="9"/>
      <c r="AY1570" s="9"/>
      <c r="AZ1570" s="9"/>
      <c r="BA1570" s="33"/>
      <c r="BB1570" s="33"/>
      <c r="BC1570" s="36"/>
      <c r="BD1570" s="12" t="s">
        <v>1771</v>
      </c>
    </row>
    <row r="1571" spans="1:56" s="12" customFormat="1" x14ac:dyDescent="0.2">
      <c r="A1571" s="9" t="str">
        <f>IF(Search!$C$5="","",IF(COUNTA(Inventory!$AP1571)=1,1,""))</f>
        <v/>
      </c>
      <c r="B1571" s="9" t="str">
        <f>IF(Search!$C$4="","",IF(ISNUMBER(SEARCH(Search!$C$4,$AR1571))=TRUE,1,""))</f>
        <v/>
      </c>
      <c r="C1571" s="9" t="str">
        <f>IF(Search!$C$6="x",IF(COUNTA($AQ1571)=1,1,"N"),IF(COUNTA($AQ1571)=1,"N",""))</f>
        <v/>
      </c>
      <c r="D1571" s="9" t="str">
        <f>IF(Search!$O$8="","",IF(ISNUMBER(SEARCH(Search!$O$8,$BD1571))=TRUE,1,""))</f>
        <v/>
      </c>
      <c r="E1571" s="9" t="str">
        <f>IF(Search!$C$7="","",IF(ISNUMBER(SEARCH(Search!$C$7,$AN1571))=TRUE,1,""))</f>
        <v/>
      </c>
      <c r="F1571" s="9" t="str">
        <f>IF(Search!$C$8="","",IF(ISNUMBER(SEARCH(Search!$C$8,$AO1571))=TRUE,1,""))</f>
        <v/>
      </c>
      <c r="G1571" s="9" t="str">
        <f>IF(Search!$F$4="","",IF(Inventory!$AJ1571&lt;Search!$F$4,"",1))</f>
        <v/>
      </c>
      <c r="H1571" s="9" t="str">
        <f>IF(Search!$F$5="","",IF(Inventory!$AJ1571&gt;Search!$F$5,"",1))</f>
        <v/>
      </c>
      <c r="I1571" s="9" t="str">
        <f>IF(Search!$F$7="","",IF(Search!$F$8="",IF(ISNUMBER(SEARCH(Search!$F$7,$AL1571))=TRUE,1,""),""))</f>
        <v/>
      </c>
      <c r="J1571" s="9" t="str">
        <f>IF($AL1571=Search!$F$8,1,"")</f>
        <v/>
      </c>
      <c r="K1571" s="9" t="str">
        <f>IF(Search!$I$4="","",IF(COUNTA($AS1571)=1,IF(Search!$I$4="N","N",1),""))</f>
        <v/>
      </c>
      <c r="L1571" s="9" t="str">
        <f>IF(Search!$I$5="","",IF($AS1571="RC",1,""))</f>
        <v/>
      </c>
      <c r="M1571" s="9" t="str">
        <f>IF(Search!$I$6="","",IF($AS1571="RCP",1,""))</f>
        <v/>
      </c>
      <c r="N1571" s="9" t="str">
        <f>IF(Search!$I$8="","",IF(COUNTA($AT1571)=1,IF(Search!$I$8="N","N",1),""))</f>
        <v/>
      </c>
      <c r="O1571" s="9" t="str">
        <f>IF(Search!$L$4="","",IF(COUNTA($AU1571)=1,IF(Search!$L$4="N","N",1),""))</f>
        <v/>
      </c>
      <c r="P1571" s="9" t="str">
        <f>IF(Search!$L$5="","",IF(ISNUMBER(SEARCH("Jersey",$AU1571))=TRUE,IF(Search!$L$5="N","N",1),""))</f>
        <v/>
      </c>
      <c r="Q1571" s="9" t="str">
        <f>IF(Search!$L$6="","",IF(ISNUMBER(SEARCH("Patch",$AU1571))=TRUE,IF(Search!$L$6="N","N",1),""))</f>
        <v/>
      </c>
      <c r="R1571" s="9" t="str">
        <f>IF(Search!$L$7="","",IF(ISNUMBER(SEARCH("Shield",$AU1571))=TRUE,IF(Search!$L$7="N","N",1),""))</f>
        <v/>
      </c>
      <c r="S1571" s="9" t="str">
        <f>IF(Search!$L$8="","",IF(ISNUMBER(SEARCH("Stick",$AU1571))=TRUE,IF(Search!$L$8="N","N",1),""))</f>
        <v/>
      </c>
      <c r="T1571" s="9" t="str">
        <f>IF(Search!$O$4="","",IF(COUNTA($AW1571)=1,IF(Search!$O$4="N","N",1),""))</f>
        <v/>
      </c>
      <c r="U1571" s="9" t="str">
        <f>IF(Search!$O$5="","",IF($AW1571="","",IF($AW1571&lt;Search!$O$5,"",1)))</f>
        <v/>
      </c>
      <c r="V1571" s="9" t="str">
        <f>IF(Search!$O$6="","",IF($AW1571="","",IF($AW1571&gt;Search!$O$6,"",1)))</f>
        <v/>
      </c>
      <c r="W1571" s="9" t="str">
        <f>IF(Search!$U$4="","",IF($AX1571="","",1))</f>
        <v/>
      </c>
      <c r="X1571" s="9" t="str">
        <f>IF(Search!$U$5="","",IF(ISNUMBER(SEARCH(Search!$U$5,$AX1571))=TRUE,IF(Search!$U$5="N","N",1),""))</f>
        <v/>
      </c>
      <c r="Y1571" s="9" t="str">
        <f>IF(Search!$U$6="","",IF($AY1571&lt;Search!$U$6,"",1))</f>
        <v/>
      </c>
      <c r="Z1571" s="9" t="str">
        <f>IF(Search!$R$4="","",IF(Inventory!$BA1571&lt;Search!$R$4,"",1))</f>
        <v/>
      </c>
      <c r="AA1571" s="9" t="str">
        <f>IF(Search!$R$5="","",IF($BA1571&gt;Search!$R$5,"",1))</f>
        <v/>
      </c>
      <c r="AB1571" s="9" t="str">
        <f>IF(Search!$R$6="","",IF($BB1571&lt;Search!$R$6,"",1))</f>
        <v/>
      </c>
      <c r="AC1571" s="9" t="str">
        <f>IF(Search!$R$7="","",IF($BB1571&lt;Search!$R$7,"",1))</f>
        <v/>
      </c>
      <c r="AD1571" s="45" t="str">
        <f>IF(COUNTIF($A1571:$AC1571,"n")&gt;0,"",IF(SUM($A1571:$AC1571)=COUNTA(Search!$C$4:$C$8,Search!$F$4:$F$8,Search!$I$4:$I$6,Search!$I$8,Search!$L$4:$L$8,Search!$O$4:$O$8,Search!$R$4:$R$7,Search!$U$4:$U$7)-COUNTIF(Search!$C$4:$U$7,"n"),1+LARGE($AD$1:AD1570,1),""))</f>
        <v/>
      </c>
      <c r="AE1571" s="45" t="str">
        <f t="shared" si="75"/>
        <v/>
      </c>
      <c r="AF1571" s="45" t="str">
        <f>IF(AD1571="","",COUNTIF($AE$1:$AE1570,$AE1571)+RANK($AE1571,$AE$2:$AE$10540,1))</f>
        <v/>
      </c>
      <c r="AG1571" s="45" t="str">
        <f t="shared" si="76"/>
        <v/>
      </c>
      <c r="AH1571" s="45" t="str">
        <f>IF($AD1571="","",COUNTIF($AG$1:$AG1570,$AG1571)+RANK($AG1571,$AG$1:$AG$10539,0))</f>
        <v/>
      </c>
      <c r="AI1571" s="10" t="str">
        <f t="shared" si="77"/>
        <v>2010-11 Pinnacle Rink Collection #202 Nazem Kadri TOR RCP   /   $</v>
      </c>
      <c r="AJ1571" s="11">
        <v>2010</v>
      </c>
      <c r="AK1571" s="17">
        <v>11</v>
      </c>
      <c r="AL1571" s="12" t="s">
        <v>346</v>
      </c>
      <c r="AM1571" s="10">
        <v>202</v>
      </c>
      <c r="AN1571" s="12" t="s">
        <v>1079</v>
      </c>
      <c r="AO1571" s="9" t="s">
        <v>1904</v>
      </c>
      <c r="AP1571" s="9"/>
      <c r="AQ1571" s="9"/>
      <c r="AR1571" s="14"/>
      <c r="AS1571" s="9" t="s">
        <v>1944</v>
      </c>
      <c r="AT1571" s="9"/>
      <c r="AU1571" s="9"/>
      <c r="AV1571" s="13"/>
      <c r="AW1571" s="13"/>
      <c r="AX1571" s="9"/>
      <c r="AY1571" s="9"/>
      <c r="AZ1571" s="9"/>
      <c r="BA1571" s="33"/>
      <c r="BB1571" s="33"/>
      <c r="BC1571" s="36"/>
      <c r="BD1571" s="12" t="s">
        <v>1771</v>
      </c>
    </row>
    <row r="1572" spans="1:56" s="12" customFormat="1" x14ac:dyDescent="0.2">
      <c r="A1572" s="9" t="str">
        <f>IF(Search!$C$5="","",IF(COUNTA(Inventory!$AP1572)=1,1,""))</f>
        <v/>
      </c>
      <c r="B1572" s="9" t="str">
        <f>IF(Search!$C$4="","",IF(ISNUMBER(SEARCH(Search!$C$4,$AR1572))=TRUE,1,""))</f>
        <v/>
      </c>
      <c r="C1572" s="9" t="str">
        <f>IF(Search!$C$6="x",IF(COUNTA($AQ1572)=1,1,"N"),IF(COUNTA($AQ1572)=1,"N",""))</f>
        <v/>
      </c>
      <c r="D1572" s="9" t="str">
        <f>IF(Search!$O$8="","",IF(ISNUMBER(SEARCH(Search!$O$8,$BD1572))=TRUE,1,""))</f>
        <v/>
      </c>
      <c r="E1572" s="9" t="str">
        <f>IF(Search!$C$7="","",IF(ISNUMBER(SEARCH(Search!$C$7,$AN1572))=TRUE,1,""))</f>
        <v/>
      </c>
      <c r="F1572" s="9" t="str">
        <f>IF(Search!$C$8="","",IF(ISNUMBER(SEARCH(Search!$C$8,$AO1572))=TRUE,1,""))</f>
        <v/>
      </c>
      <c r="G1572" s="9" t="str">
        <f>IF(Search!$F$4="","",IF(Inventory!$AJ1572&lt;Search!$F$4,"",1))</f>
        <v/>
      </c>
      <c r="H1572" s="9" t="str">
        <f>IF(Search!$F$5="","",IF(Inventory!$AJ1572&gt;Search!$F$5,"",1))</f>
        <v/>
      </c>
      <c r="I1572" s="9" t="str">
        <f>IF(Search!$F$7="","",IF(Search!$F$8="",IF(ISNUMBER(SEARCH(Search!$F$7,$AL1572))=TRUE,1,""),""))</f>
        <v/>
      </c>
      <c r="J1572" s="9" t="str">
        <f>IF($AL1572=Search!$F$8,1,"")</f>
        <v/>
      </c>
      <c r="K1572" s="9" t="str">
        <f>IF(Search!$I$4="","",IF(COUNTA($AS1572)=1,IF(Search!$I$4="N","N",1),""))</f>
        <v/>
      </c>
      <c r="L1572" s="9" t="str">
        <f>IF(Search!$I$5="","",IF($AS1572="RC",1,""))</f>
        <v/>
      </c>
      <c r="M1572" s="9" t="str">
        <f>IF(Search!$I$6="","",IF($AS1572="RCP",1,""))</f>
        <v/>
      </c>
      <c r="N1572" s="9" t="str">
        <f>IF(Search!$I$8="","",IF(COUNTA($AT1572)=1,IF(Search!$I$8="N","N",1),""))</f>
        <v/>
      </c>
      <c r="O1572" s="9" t="str">
        <f>IF(Search!$L$4="","",IF(COUNTA($AU1572)=1,IF(Search!$L$4="N","N",1),""))</f>
        <v/>
      </c>
      <c r="P1572" s="9" t="str">
        <f>IF(Search!$L$5="","",IF(ISNUMBER(SEARCH("Jersey",$AU1572))=TRUE,IF(Search!$L$5="N","N",1),""))</f>
        <v/>
      </c>
      <c r="Q1572" s="9" t="str">
        <f>IF(Search!$L$6="","",IF(ISNUMBER(SEARCH("Patch",$AU1572))=TRUE,IF(Search!$L$6="N","N",1),""))</f>
        <v/>
      </c>
      <c r="R1572" s="9" t="str">
        <f>IF(Search!$L$7="","",IF(ISNUMBER(SEARCH("Shield",$AU1572))=TRUE,IF(Search!$L$7="N","N",1),""))</f>
        <v/>
      </c>
      <c r="S1572" s="9" t="str">
        <f>IF(Search!$L$8="","",IF(ISNUMBER(SEARCH("Stick",$AU1572))=TRUE,IF(Search!$L$8="N","N",1),""))</f>
        <v/>
      </c>
      <c r="T1572" s="9" t="str">
        <f>IF(Search!$O$4="","",IF(COUNTA($AW1572)=1,IF(Search!$O$4="N","N",1),""))</f>
        <v/>
      </c>
      <c r="U1572" s="9" t="str">
        <f>IF(Search!$O$5="","",IF($AW1572="","",IF($AW1572&lt;Search!$O$5,"",1)))</f>
        <v/>
      </c>
      <c r="V1572" s="9" t="str">
        <f>IF(Search!$O$6="","",IF($AW1572="","",IF($AW1572&gt;Search!$O$6,"",1)))</f>
        <v/>
      </c>
      <c r="W1572" s="9" t="str">
        <f>IF(Search!$U$4="","",IF($AX1572="","",1))</f>
        <v/>
      </c>
      <c r="X1572" s="9" t="str">
        <f>IF(Search!$U$5="","",IF(ISNUMBER(SEARCH(Search!$U$5,$AX1572))=TRUE,IF(Search!$U$5="N","N",1),""))</f>
        <v/>
      </c>
      <c r="Y1572" s="9" t="str">
        <f>IF(Search!$U$6="","",IF($AY1572&lt;Search!$U$6,"",1))</f>
        <v/>
      </c>
      <c r="Z1572" s="9" t="str">
        <f>IF(Search!$R$4="","",IF(Inventory!$BA1572&lt;Search!$R$4,"",1))</f>
        <v/>
      </c>
      <c r="AA1572" s="9" t="str">
        <f>IF(Search!$R$5="","",IF($BA1572&gt;Search!$R$5,"",1))</f>
        <v/>
      </c>
      <c r="AB1572" s="9" t="str">
        <f>IF(Search!$R$6="","",IF($BB1572&lt;Search!$R$6,"",1))</f>
        <v/>
      </c>
      <c r="AC1572" s="9" t="str">
        <f>IF(Search!$R$7="","",IF($BB1572&lt;Search!$R$7,"",1))</f>
        <v/>
      </c>
      <c r="AD1572" s="45" t="str">
        <f>IF(COUNTIF($A1572:$AC1572,"n")&gt;0,"",IF(SUM($A1572:$AC1572)=COUNTA(Search!$C$4:$C$8,Search!$F$4:$F$8,Search!$I$4:$I$6,Search!$I$8,Search!$L$4:$L$8,Search!$O$4:$O$8,Search!$R$4:$R$7,Search!$U$4:$U$7)-COUNTIF(Search!$C$4:$U$7,"n"),1+LARGE($AD$1:AD1571,1),""))</f>
        <v/>
      </c>
      <c r="AE1572" s="45" t="str">
        <f t="shared" si="75"/>
        <v/>
      </c>
      <c r="AF1572" s="45" t="str">
        <f>IF(AD1572="","",COUNTIF($AE$1:$AE1571,$AE1572)+RANK($AE1572,$AE$2:$AE$10540,1))</f>
        <v/>
      </c>
      <c r="AG1572" s="45" t="str">
        <f t="shared" si="76"/>
        <v/>
      </c>
      <c r="AH1572" s="45" t="str">
        <f>IF($AD1572="","",COUNTIF($AG$1:$AG1571,$AG1572)+RANK($AG1572,$AG$1:$AG$10539,0))</f>
        <v/>
      </c>
      <c r="AI1572" s="10" t="str">
        <f t="shared" si="77"/>
        <v>2010-11 Pinnacle Threads Prime #76 Tyler Bozak TOR    /   $</v>
      </c>
      <c r="AJ1572" s="11">
        <v>2010</v>
      </c>
      <c r="AK1572" s="17">
        <v>11</v>
      </c>
      <c r="AL1572" s="12" t="s">
        <v>1103</v>
      </c>
      <c r="AM1572" s="10">
        <v>76</v>
      </c>
      <c r="AN1572" s="12" t="s">
        <v>716</v>
      </c>
      <c r="AO1572" s="9" t="s">
        <v>1904</v>
      </c>
      <c r="AP1572" s="9"/>
      <c r="AQ1572" s="9"/>
      <c r="AR1572" s="14"/>
      <c r="AS1572" s="9"/>
      <c r="AT1572" s="9"/>
      <c r="AU1572" s="9"/>
      <c r="AV1572" s="13"/>
      <c r="AW1572" s="13"/>
      <c r="AX1572" s="9"/>
      <c r="AY1572" s="9"/>
      <c r="AZ1572" s="9"/>
      <c r="BA1572" s="33"/>
      <c r="BB1572" s="33"/>
      <c r="BC1572" s="36"/>
      <c r="BD1572" s="12" t="s">
        <v>1771</v>
      </c>
    </row>
    <row r="1573" spans="1:56" s="12" customFormat="1" x14ac:dyDescent="0.2">
      <c r="A1573" s="9">
        <f>IF(Search!$C$5="","",IF(COUNTA(Inventory!$AP1573)=1,1,""))</f>
        <v>1</v>
      </c>
      <c r="B1573" s="9" t="str">
        <f>IF(Search!$C$4="","",IF(ISNUMBER(SEARCH(Search!$C$4,$AR1573))=TRUE,1,""))</f>
        <v/>
      </c>
      <c r="C1573" s="9" t="str">
        <f>IF(Search!$C$6="x",IF(COUNTA($AQ1573)=1,1,"N"),IF(COUNTA($AQ1573)=1,"N",""))</f>
        <v/>
      </c>
      <c r="D1573" s="9" t="str">
        <f>IF(Search!$O$8="","",IF(ISNUMBER(SEARCH(Search!$O$8,$BD1573))=TRUE,1,""))</f>
        <v/>
      </c>
      <c r="E1573" s="9" t="str">
        <f>IF(Search!$C$7="","",IF(ISNUMBER(SEARCH(Search!$C$7,$AN1573))=TRUE,1,""))</f>
        <v/>
      </c>
      <c r="F1573" s="9" t="str">
        <f>IF(Search!$C$8="","",IF(ISNUMBER(SEARCH(Search!$C$8,$AO1573))=TRUE,1,""))</f>
        <v/>
      </c>
      <c r="G1573" s="9" t="str">
        <f>IF(Search!$F$4="","",IF(Inventory!$AJ1573&lt;Search!$F$4,"",1))</f>
        <v/>
      </c>
      <c r="H1573" s="9" t="str">
        <f>IF(Search!$F$5="","",IF(Inventory!$AJ1573&gt;Search!$F$5,"",1))</f>
        <v/>
      </c>
      <c r="I1573" s="9" t="str">
        <f>IF(Search!$F$7="","",IF(Search!$F$8="",IF(ISNUMBER(SEARCH(Search!$F$7,$AL1573))=TRUE,1,""),""))</f>
        <v/>
      </c>
      <c r="J1573" s="9" t="str">
        <f>IF($AL1573=Search!$F$8,1,"")</f>
        <v/>
      </c>
      <c r="K1573" s="9" t="str">
        <f>IF(Search!$I$4="","",IF(COUNTA($AS1573)=1,IF(Search!$I$4="N","N",1),""))</f>
        <v/>
      </c>
      <c r="L1573" s="9" t="str">
        <f>IF(Search!$I$5="","",IF($AS1573="RC",1,""))</f>
        <v/>
      </c>
      <c r="M1573" s="9" t="str">
        <f>IF(Search!$I$6="","",IF($AS1573="RCP",1,""))</f>
        <v/>
      </c>
      <c r="N1573" s="9" t="str">
        <f>IF(Search!$I$8="","",IF(COUNTA($AT1573)=1,IF(Search!$I$8="N","N",1),""))</f>
        <v/>
      </c>
      <c r="O1573" s="9" t="str">
        <f>IF(Search!$L$4="","",IF(COUNTA($AU1573)=1,IF(Search!$L$4="N","N",1),""))</f>
        <v/>
      </c>
      <c r="P1573" s="9" t="str">
        <f>IF(Search!$L$5="","",IF(ISNUMBER(SEARCH("Jersey",$AU1573))=TRUE,IF(Search!$L$5="N","N",1),""))</f>
        <v/>
      </c>
      <c r="Q1573" s="9" t="str">
        <f>IF(Search!$L$6="","",IF(ISNUMBER(SEARCH("Patch",$AU1573))=TRUE,IF(Search!$L$6="N","N",1),""))</f>
        <v/>
      </c>
      <c r="R1573" s="9" t="str">
        <f>IF(Search!$L$7="","",IF(ISNUMBER(SEARCH("Shield",$AU1573))=TRUE,IF(Search!$L$7="N","N",1),""))</f>
        <v/>
      </c>
      <c r="S1573" s="9" t="str">
        <f>IF(Search!$L$8="","",IF(ISNUMBER(SEARCH("Stick",$AU1573))=TRUE,IF(Search!$L$8="N","N",1),""))</f>
        <v/>
      </c>
      <c r="T1573" s="9" t="str">
        <f>IF(Search!$O$4="","",IF(COUNTA($AW1573)=1,IF(Search!$O$4="N","N",1),""))</f>
        <v/>
      </c>
      <c r="U1573" s="9" t="str">
        <f>IF(Search!$O$5="","",IF($AW1573="","",IF($AW1573&lt;Search!$O$5,"",1)))</f>
        <v/>
      </c>
      <c r="V1573" s="9" t="str">
        <f>IF(Search!$O$6="","",IF($AW1573="","",IF($AW1573&gt;Search!$O$6,"",1)))</f>
        <v/>
      </c>
      <c r="W1573" s="9" t="str">
        <f>IF(Search!$U$4="","",IF($AX1573="","",1))</f>
        <v/>
      </c>
      <c r="X1573" s="9" t="str">
        <f>IF(Search!$U$5="","",IF(ISNUMBER(SEARCH(Search!$U$5,$AX1573))=TRUE,IF(Search!$U$5="N","N",1),""))</f>
        <v/>
      </c>
      <c r="Y1573" s="9" t="str">
        <f>IF(Search!$U$6="","",IF($AY1573&lt;Search!$U$6,"",1))</f>
        <v/>
      </c>
      <c r="Z1573" s="9" t="str">
        <f>IF(Search!$R$4="","",IF(Inventory!$BA1573&lt;Search!$R$4,"",1))</f>
        <v/>
      </c>
      <c r="AA1573" s="9" t="str">
        <f>IF(Search!$R$5="","",IF($BA1573&gt;Search!$R$5,"",1))</f>
        <v/>
      </c>
      <c r="AB1573" s="9" t="str">
        <f>IF(Search!$R$6="","",IF($BB1573&lt;Search!$R$6,"",1))</f>
        <v/>
      </c>
      <c r="AC1573" s="9" t="str">
        <f>IF(Search!$R$7="","",IF($BB1573&lt;Search!$R$7,"",1))</f>
        <v/>
      </c>
      <c r="AD1573" s="45">
        <f>IF(COUNTIF($A1573:$AC1573,"n")&gt;0,"",IF(SUM($A1573:$AC1573)=COUNTA(Search!$C$4:$C$8,Search!$F$4:$F$8,Search!$I$4:$I$6,Search!$I$8,Search!$L$4:$L$8,Search!$O$4:$O$8,Search!$R$4:$R$7,Search!$U$4:$U$7)-COUNTIF(Search!$C$4:$U$7,"n"),1+LARGE($AD$1:AD1572,1),""))</f>
        <v>81</v>
      </c>
      <c r="AE1573" s="45">
        <f t="shared" si="75"/>
        <v>1133</v>
      </c>
      <c r="AF1573" s="45">
        <f>IF(AD1573="","",COUNTIF($AE$1:$AE1572,$AE1573)+RANK($AE1573,$AE$2:$AE$10540,1))</f>
        <v>197</v>
      </c>
      <c r="AG1573" s="45">
        <f t="shared" si="76"/>
        <v>0</v>
      </c>
      <c r="AH1573" s="45">
        <f>IF($AD1573="","",COUNTIF($AG$1:$AG1572,$AG1573)+RANK($AG1573,$AG$1:$AG$10539,0))</f>
        <v>243</v>
      </c>
      <c r="AI1573" s="10" t="str">
        <f t="shared" si="77"/>
        <v>2010-11 Playoff Contenders #128 Jeremy Morin  RC AU  /999   $</v>
      </c>
      <c r="AJ1573" s="11">
        <v>2010</v>
      </c>
      <c r="AK1573" s="17">
        <v>11</v>
      </c>
      <c r="AL1573" s="12" t="s">
        <v>1104</v>
      </c>
      <c r="AM1573" s="10">
        <v>128</v>
      </c>
      <c r="AN1573" s="12" t="s">
        <v>1105</v>
      </c>
      <c r="AO1573" s="9"/>
      <c r="AP1573" s="9" t="s">
        <v>1902</v>
      </c>
      <c r="AQ1573" s="9"/>
      <c r="AR1573" s="14"/>
      <c r="AS1573" s="9" t="s">
        <v>2</v>
      </c>
      <c r="AT1573" s="9" t="s">
        <v>1857</v>
      </c>
      <c r="AU1573" s="9"/>
      <c r="AV1573" s="13"/>
      <c r="AW1573" s="13">
        <v>999</v>
      </c>
      <c r="AX1573" s="9"/>
      <c r="AY1573" s="9"/>
      <c r="AZ1573" s="9"/>
      <c r="BA1573" s="33"/>
      <c r="BB1573" s="33"/>
      <c r="BC1573" s="36"/>
      <c r="BD1573" s="12" t="s">
        <v>1771</v>
      </c>
    </row>
    <row r="1574" spans="1:56" s="12" customFormat="1" x14ac:dyDescent="0.2">
      <c r="A1574" s="9" t="str">
        <f>IF(Search!$C$5="","",IF(COUNTA(Inventory!$AP1574)=1,1,""))</f>
        <v/>
      </c>
      <c r="B1574" s="9" t="str">
        <f>IF(Search!$C$4="","",IF(ISNUMBER(SEARCH(Search!$C$4,$AR1574))=TRUE,1,""))</f>
        <v/>
      </c>
      <c r="C1574" s="9" t="str">
        <f>IF(Search!$C$6="x",IF(COUNTA($AQ1574)=1,1,"N"),IF(COUNTA($AQ1574)=1,"N",""))</f>
        <v/>
      </c>
      <c r="D1574" s="9" t="str">
        <f>IF(Search!$O$8="","",IF(ISNUMBER(SEARCH(Search!$O$8,$BD1574))=TRUE,1,""))</f>
        <v/>
      </c>
      <c r="E1574" s="9" t="str">
        <f>IF(Search!$C$7="","",IF(ISNUMBER(SEARCH(Search!$C$7,$AN1574))=TRUE,1,""))</f>
        <v/>
      </c>
      <c r="F1574" s="9" t="str">
        <f>IF(Search!$C$8="","",IF(ISNUMBER(SEARCH(Search!$C$8,$AO1574))=TRUE,1,""))</f>
        <v/>
      </c>
      <c r="G1574" s="9" t="str">
        <f>IF(Search!$F$4="","",IF(Inventory!$AJ1574&lt;Search!$F$4,"",1))</f>
        <v/>
      </c>
      <c r="H1574" s="9" t="str">
        <f>IF(Search!$F$5="","",IF(Inventory!$AJ1574&gt;Search!$F$5,"",1))</f>
        <v/>
      </c>
      <c r="I1574" s="9" t="str">
        <f>IF(Search!$F$7="","",IF(Search!$F$8="",IF(ISNUMBER(SEARCH(Search!$F$7,$AL1574))=TRUE,1,""),""))</f>
        <v/>
      </c>
      <c r="J1574" s="9" t="str">
        <f>IF($AL1574=Search!$F$8,1,"")</f>
        <v/>
      </c>
      <c r="K1574" s="9" t="str">
        <f>IF(Search!$I$4="","",IF(COUNTA($AS1574)=1,IF(Search!$I$4="N","N",1),""))</f>
        <v/>
      </c>
      <c r="L1574" s="9" t="str">
        <f>IF(Search!$I$5="","",IF($AS1574="RC",1,""))</f>
        <v/>
      </c>
      <c r="M1574" s="9" t="str">
        <f>IF(Search!$I$6="","",IF($AS1574="RCP",1,""))</f>
        <v/>
      </c>
      <c r="N1574" s="9" t="str">
        <f>IF(Search!$I$8="","",IF(COUNTA($AT1574)=1,IF(Search!$I$8="N","N",1),""))</f>
        <v/>
      </c>
      <c r="O1574" s="9" t="str">
        <f>IF(Search!$L$4="","",IF(COUNTA($AU1574)=1,IF(Search!$L$4="N","N",1),""))</f>
        <v/>
      </c>
      <c r="P1574" s="9" t="str">
        <f>IF(Search!$L$5="","",IF(ISNUMBER(SEARCH("Jersey",$AU1574))=TRUE,IF(Search!$L$5="N","N",1),""))</f>
        <v/>
      </c>
      <c r="Q1574" s="9" t="str">
        <f>IF(Search!$L$6="","",IF(ISNUMBER(SEARCH("Patch",$AU1574))=TRUE,IF(Search!$L$6="N","N",1),""))</f>
        <v/>
      </c>
      <c r="R1574" s="9" t="str">
        <f>IF(Search!$L$7="","",IF(ISNUMBER(SEARCH("Shield",$AU1574))=TRUE,IF(Search!$L$7="N","N",1),""))</f>
        <v/>
      </c>
      <c r="S1574" s="9" t="str">
        <f>IF(Search!$L$8="","",IF(ISNUMBER(SEARCH("Stick",$AU1574))=TRUE,IF(Search!$L$8="N","N",1),""))</f>
        <v/>
      </c>
      <c r="T1574" s="9" t="str">
        <f>IF(Search!$O$4="","",IF(COUNTA($AW1574)=1,IF(Search!$O$4="N","N",1),""))</f>
        <v/>
      </c>
      <c r="U1574" s="9" t="str">
        <f>IF(Search!$O$5="","",IF($AW1574="","",IF($AW1574&lt;Search!$O$5,"",1)))</f>
        <v/>
      </c>
      <c r="V1574" s="9" t="str">
        <f>IF(Search!$O$6="","",IF($AW1574="","",IF($AW1574&gt;Search!$O$6,"",1)))</f>
        <v/>
      </c>
      <c r="W1574" s="9" t="str">
        <f>IF(Search!$U$4="","",IF($AX1574="","",1))</f>
        <v/>
      </c>
      <c r="X1574" s="9" t="str">
        <f>IF(Search!$U$5="","",IF(ISNUMBER(SEARCH(Search!$U$5,$AX1574))=TRUE,IF(Search!$U$5="N","N",1),""))</f>
        <v/>
      </c>
      <c r="Y1574" s="9" t="str">
        <f>IF(Search!$U$6="","",IF($AY1574&lt;Search!$U$6,"",1))</f>
        <v/>
      </c>
      <c r="Z1574" s="9" t="str">
        <f>IF(Search!$R$4="","",IF(Inventory!$BA1574&lt;Search!$R$4,"",1))</f>
        <v/>
      </c>
      <c r="AA1574" s="9" t="str">
        <f>IF(Search!$R$5="","",IF($BA1574&gt;Search!$R$5,"",1))</f>
        <v/>
      </c>
      <c r="AB1574" s="9" t="str">
        <f>IF(Search!$R$6="","",IF($BB1574&lt;Search!$R$6,"",1))</f>
        <v/>
      </c>
      <c r="AC1574" s="9" t="str">
        <f>IF(Search!$R$7="","",IF($BB1574&lt;Search!$R$7,"",1))</f>
        <v/>
      </c>
      <c r="AD1574" s="45" t="str">
        <f>IF(COUNTIF($A1574:$AC1574,"n")&gt;0,"",IF(SUM($A1574:$AC1574)=COUNTA(Search!$C$4:$C$8,Search!$F$4:$F$8,Search!$I$4:$I$6,Search!$I$8,Search!$L$4:$L$8,Search!$O$4:$O$8,Search!$R$4:$R$7,Search!$U$4:$U$7)-COUNTIF(Search!$C$4:$U$7,"n"),1+LARGE($AD$1:AD1573,1),""))</f>
        <v/>
      </c>
      <c r="AE1574" s="45" t="str">
        <f t="shared" si="75"/>
        <v/>
      </c>
      <c r="AF1574" s="45" t="str">
        <f>IF(AD1574="","",COUNTIF($AE$1:$AE1573,$AE1574)+RANK($AE1574,$AE$2:$AE$10540,1))</f>
        <v/>
      </c>
      <c r="AG1574" s="45" t="str">
        <f t="shared" si="76"/>
        <v/>
      </c>
      <c r="AH1574" s="45" t="str">
        <f>IF($AD1574="","",COUNTIF($AG$1:$AG1573,$AG1574)+RANK($AG1574,$AG$1:$AG$10539,0))</f>
        <v/>
      </c>
      <c r="AI1574" s="10" t="str">
        <f t="shared" si="77"/>
        <v>2010-11 Playoff Contenders Against The Glass #6 Shea Weber     /   $</v>
      </c>
      <c r="AJ1574" s="11">
        <v>2010</v>
      </c>
      <c r="AK1574" s="17">
        <v>11</v>
      </c>
      <c r="AL1574" s="12" t="s">
        <v>1106</v>
      </c>
      <c r="AM1574" s="10">
        <v>6</v>
      </c>
      <c r="AN1574" s="12" t="s">
        <v>642</v>
      </c>
      <c r="AO1574" s="9"/>
      <c r="AP1574" s="9"/>
      <c r="AQ1574" s="9"/>
      <c r="AR1574" s="14"/>
      <c r="AS1574" s="9"/>
      <c r="AT1574" s="9"/>
      <c r="AU1574" s="9"/>
      <c r="AV1574" s="13"/>
      <c r="AW1574" s="13"/>
      <c r="AX1574" s="9"/>
      <c r="AY1574" s="9"/>
      <c r="AZ1574" s="9"/>
      <c r="BA1574" s="33"/>
      <c r="BB1574" s="33"/>
      <c r="BC1574" s="36"/>
      <c r="BD1574" s="12" t="s">
        <v>1771</v>
      </c>
    </row>
    <row r="1575" spans="1:56" s="12" customFormat="1" x14ac:dyDescent="0.2">
      <c r="A1575" s="9" t="str">
        <f>IF(Search!$C$5="","",IF(COUNTA(Inventory!$AP1575)=1,1,""))</f>
        <v/>
      </c>
      <c r="B1575" s="9" t="str">
        <f>IF(Search!$C$4="","",IF(ISNUMBER(SEARCH(Search!$C$4,$AR1575))=TRUE,1,""))</f>
        <v/>
      </c>
      <c r="C1575" s="9" t="str">
        <f>IF(Search!$C$6="x",IF(COUNTA($AQ1575)=1,1,"N"),IF(COUNTA($AQ1575)=1,"N",""))</f>
        <v/>
      </c>
      <c r="D1575" s="9" t="str">
        <f>IF(Search!$O$8="","",IF(ISNUMBER(SEARCH(Search!$O$8,$BD1575))=TRUE,1,""))</f>
        <v/>
      </c>
      <c r="E1575" s="9" t="str">
        <f>IF(Search!$C$7="","",IF(ISNUMBER(SEARCH(Search!$C$7,$AN1575))=TRUE,1,""))</f>
        <v/>
      </c>
      <c r="F1575" s="9" t="str">
        <f>IF(Search!$C$8="","",IF(ISNUMBER(SEARCH(Search!$C$8,$AO1575))=TRUE,1,""))</f>
        <v/>
      </c>
      <c r="G1575" s="9" t="str">
        <f>IF(Search!$F$4="","",IF(Inventory!$AJ1575&lt;Search!$F$4,"",1))</f>
        <v/>
      </c>
      <c r="H1575" s="9" t="str">
        <f>IF(Search!$F$5="","",IF(Inventory!$AJ1575&gt;Search!$F$5,"",1))</f>
        <v/>
      </c>
      <c r="I1575" s="9" t="str">
        <f>IF(Search!$F$7="","",IF(Search!$F$8="",IF(ISNUMBER(SEARCH(Search!$F$7,$AL1575))=TRUE,1,""),""))</f>
        <v/>
      </c>
      <c r="J1575" s="9" t="str">
        <f>IF($AL1575=Search!$F$8,1,"")</f>
        <v/>
      </c>
      <c r="K1575" s="9" t="str">
        <f>IF(Search!$I$4="","",IF(COUNTA($AS1575)=1,IF(Search!$I$4="N","N",1),""))</f>
        <v/>
      </c>
      <c r="L1575" s="9" t="str">
        <f>IF(Search!$I$5="","",IF($AS1575="RC",1,""))</f>
        <v/>
      </c>
      <c r="M1575" s="9" t="str">
        <f>IF(Search!$I$6="","",IF($AS1575="RCP",1,""))</f>
        <v/>
      </c>
      <c r="N1575" s="9" t="str">
        <f>IF(Search!$I$8="","",IF(COUNTA($AT1575)=1,IF(Search!$I$8="N","N",1),""))</f>
        <v/>
      </c>
      <c r="O1575" s="9" t="str">
        <f>IF(Search!$L$4="","",IF(COUNTA($AU1575)=1,IF(Search!$L$4="N","N",1),""))</f>
        <v/>
      </c>
      <c r="P1575" s="9" t="str">
        <f>IF(Search!$L$5="","",IF(ISNUMBER(SEARCH("Jersey",$AU1575))=TRUE,IF(Search!$L$5="N","N",1),""))</f>
        <v/>
      </c>
      <c r="Q1575" s="9" t="str">
        <f>IF(Search!$L$6="","",IF(ISNUMBER(SEARCH("Patch",$AU1575))=TRUE,IF(Search!$L$6="N","N",1),""))</f>
        <v/>
      </c>
      <c r="R1575" s="9" t="str">
        <f>IF(Search!$L$7="","",IF(ISNUMBER(SEARCH("Shield",$AU1575))=TRUE,IF(Search!$L$7="N","N",1),""))</f>
        <v/>
      </c>
      <c r="S1575" s="9" t="str">
        <f>IF(Search!$L$8="","",IF(ISNUMBER(SEARCH("Stick",$AU1575))=TRUE,IF(Search!$L$8="N","N",1),""))</f>
        <v/>
      </c>
      <c r="T1575" s="9" t="str">
        <f>IF(Search!$O$4="","",IF(COUNTA($AW1575)=1,IF(Search!$O$4="N","N",1),""))</f>
        <v/>
      </c>
      <c r="U1575" s="9" t="str">
        <f>IF(Search!$O$5="","",IF($AW1575="","",IF($AW1575&lt;Search!$O$5,"",1)))</f>
        <v/>
      </c>
      <c r="V1575" s="9" t="str">
        <f>IF(Search!$O$6="","",IF($AW1575="","",IF($AW1575&gt;Search!$O$6,"",1)))</f>
        <v/>
      </c>
      <c r="W1575" s="9" t="str">
        <f>IF(Search!$U$4="","",IF($AX1575="","",1))</f>
        <v/>
      </c>
      <c r="X1575" s="9" t="str">
        <f>IF(Search!$U$5="","",IF(ISNUMBER(SEARCH(Search!$U$5,$AX1575))=TRUE,IF(Search!$U$5="N","N",1),""))</f>
        <v/>
      </c>
      <c r="Y1575" s="9" t="str">
        <f>IF(Search!$U$6="","",IF($AY1575&lt;Search!$U$6,"",1))</f>
        <v/>
      </c>
      <c r="Z1575" s="9" t="str">
        <f>IF(Search!$R$4="","",IF(Inventory!$BA1575&lt;Search!$R$4,"",1))</f>
        <v/>
      </c>
      <c r="AA1575" s="9" t="str">
        <f>IF(Search!$R$5="","",IF($BA1575&gt;Search!$R$5,"",1))</f>
        <v/>
      </c>
      <c r="AB1575" s="9" t="str">
        <f>IF(Search!$R$6="","",IF($BB1575&lt;Search!$R$6,"",1))</f>
        <v/>
      </c>
      <c r="AC1575" s="9" t="str">
        <f>IF(Search!$R$7="","",IF($BB1575&lt;Search!$R$7,"",1))</f>
        <v/>
      </c>
      <c r="AD1575" s="45" t="str">
        <f>IF(COUNTIF($A1575:$AC1575,"n")&gt;0,"",IF(SUM($A1575:$AC1575)=COUNTA(Search!$C$4:$C$8,Search!$F$4:$F$8,Search!$I$4:$I$6,Search!$I$8,Search!$L$4:$L$8,Search!$O$4:$O$8,Search!$R$4:$R$7,Search!$U$4:$U$7)-COUNTIF(Search!$C$4:$U$7,"n"),1+LARGE($AD$1:AD1574,1),""))</f>
        <v/>
      </c>
      <c r="AE1575" s="45" t="str">
        <f t="shared" si="75"/>
        <v/>
      </c>
      <c r="AF1575" s="45" t="str">
        <f>IF(AD1575="","",COUNTIF($AE$1:$AE1574,$AE1575)+RANK($AE1575,$AE$2:$AE$10540,1))</f>
        <v/>
      </c>
      <c r="AG1575" s="45" t="str">
        <f t="shared" si="76"/>
        <v/>
      </c>
      <c r="AH1575" s="45" t="str">
        <f>IF($AD1575="","",COUNTIF($AG$1:$AG1574,$AG1575)+RANK($AG1575,$AG$1:$AG$10539,0))</f>
        <v/>
      </c>
      <c r="AI1575" s="10" t="str">
        <f t="shared" si="77"/>
        <v>2010-11 Playoff Contenders Draft Tandems #9 Felix Potvin / Martin Brodeur     /   $</v>
      </c>
      <c r="AJ1575" s="11">
        <v>2010</v>
      </c>
      <c r="AK1575" s="17">
        <v>11</v>
      </c>
      <c r="AL1575" s="12" t="s">
        <v>1107</v>
      </c>
      <c r="AM1575" s="10">
        <v>9</v>
      </c>
      <c r="AN1575" s="15" t="s">
        <v>2293</v>
      </c>
      <c r="AO1575" s="14"/>
      <c r="AP1575" s="14"/>
      <c r="AQ1575" s="14"/>
      <c r="AR1575" s="14"/>
      <c r="AS1575" s="9"/>
      <c r="AT1575" s="9"/>
      <c r="AU1575" s="9"/>
      <c r="AV1575" s="13"/>
      <c r="AW1575" s="13"/>
      <c r="AX1575" s="9"/>
      <c r="AY1575" s="9"/>
      <c r="AZ1575" s="9"/>
      <c r="BA1575" s="33"/>
      <c r="BB1575" s="33"/>
      <c r="BC1575" s="36"/>
      <c r="BD1575" s="12" t="s">
        <v>1771</v>
      </c>
    </row>
    <row r="1576" spans="1:56" s="12" customFormat="1" x14ac:dyDescent="0.2">
      <c r="A1576" s="9" t="str">
        <f>IF(Search!$C$5="","",IF(COUNTA(Inventory!$AP1576)=1,1,""))</f>
        <v/>
      </c>
      <c r="B1576" s="9" t="str">
        <f>IF(Search!$C$4="","",IF(ISNUMBER(SEARCH(Search!$C$4,$AR1576))=TRUE,1,""))</f>
        <v/>
      </c>
      <c r="C1576" s="9" t="str">
        <f>IF(Search!$C$6="x",IF(COUNTA($AQ1576)=1,1,"N"),IF(COUNTA($AQ1576)=1,"N",""))</f>
        <v/>
      </c>
      <c r="D1576" s="9" t="str">
        <f>IF(Search!$O$8="","",IF(ISNUMBER(SEARCH(Search!$O$8,$BD1576))=TRUE,1,""))</f>
        <v/>
      </c>
      <c r="E1576" s="9" t="str">
        <f>IF(Search!$C$7="","",IF(ISNUMBER(SEARCH(Search!$C$7,$AN1576))=TRUE,1,""))</f>
        <v/>
      </c>
      <c r="F1576" s="9" t="str">
        <f>IF(Search!$C$8="","",IF(ISNUMBER(SEARCH(Search!$C$8,$AO1576))=TRUE,1,""))</f>
        <v/>
      </c>
      <c r="G1576" s="9" t="str">
        <f>IF(Search!$F$4="","",IF(Inventory!$AJ1576&lt;Search!$F$4,"",1))</f>
        <v/>
      </c>
      <c r="H1576" s="9" t="str">
        <f>IF(Search!$F$5="","",IF(Inventory!$AJ1576&gt;Search!$F$5,"",1))</f>
        <v/>
      </c>
      <c r="I1576" s="9" t="str">
        <f>IF(Search!$F$7="","",IF(Search!$F$8="",IF(ISNUMBER(SEARCH(Search!$F$7,$AL1576))=TRUE,1,""),""))</f>
        <v/>
      </c>
      <c r="J1576" s="9" t="str">
        <f>IF($AL1576=Search!$F$8,1,"")</f>
        <v/>
      </c>
      <c r="K1576" s="9" t="str">
        <f>IF(Search!$I$4="","",IF(COUNTA($AS1576)=1,IF(Search!$I$4="N","N",1),""))</f>
        <v/>
      </c>
      <c r="L1576" s="9" t="str">
        <f>IF(Search!$I$5="","",IF($AS1576="RC",1,""))</f>
        <v/>
      </c>
      <c r="M1576" s="9" t="str">
        <f>IF(Search!$I$6="","",IF($AS1576="RCP",1,""))</f>
        <v/>
      </c>
      <c r="N1576" s="9" t="str">
        <f>IF(Search!$I$8="","",IF(COUNTA($AT1576)=1,IF(Search!$I$8="N","N",1),""))</f>
        <v/>
      </c>
      <c r="O1576" s="9" t="str">
        <f>IF(Search!$L$4="","",IF(COUNTA($AU1576)=1,IF(Search!$L$4="N","N",1),""))</f>
        <v/>
      </c>
      <c r="P1576" s="9" t="str">
        <f>IF(Search!$L$5="","",IF(ISNUMBER(SEARCH("Jersey",$AU1576))=TRUE,IF(Search!$L$5="N","N",1),""))</f>
        <v/>
      </c>
      <c r="Q1576" s="9" t="str">
        <f>IF(Search!$L$6="","",IF(ISNUMBER(SEARCH("Patch",$AU1576))=TRUE,IF(Search!$L$6="N","N",1),""))</f>
        <v/>
      </c>
      <c r="R1576" s="9" t="str">
        <f>IF(Search!$L$7="","",IF(ISNUMBER(SEARCH("Shield",$AU1576))=TRUE,IF(Search!$L$7="N","N",1),""))</f>
        <v/>
      </c>
      <c r="S1576" s="9" t="str">
        <f>IF(Search!$L$8="","",IF(ISNUMBER(SEARCH("Stick",$AU1576))=TRUE,IF(Search!$L$8="N","N",1),""))</f>
        <v/>
      </c>
      <c r="T1576" s="9" t="str">
        <f>IF(Search!$O$4="","",IF(COUNTA($AW1576)=1,IF(Search!$O$4="N","N",1),""))</f>
        <v/>
      </c>
      <c r="U1576" s="9" t="str">
        <f>IF(Search!$O$5="","",IF($AW1576="","",IF($AW1576&lt;Search!$O$5,"",1)))</f>
        <v/>
      </c>
      <c r="V1576" s="9" t="str">
        <f>IF(Search!$O$6="","",IF($AW1576="","",IF($AW1576&gt;Search!$O$6,"",1)))</f>
        <v/>
      </c>
      <c r="W1576" s="9" t="str">
        <f>IF(Search!$U$4="","",IF($AX1576="","",1))</f>
        <v/>
      </c>
      <c r="X1576" s="9" t="str">
        <f>IF(Search!$U$5="","",IF(ISNUMBER(SEARCH(Search!$U$5,$AX1576))=TRUE,IF(Search!$U$5="N","N",1),""))</f>
        <v/>
      </c>
      <c r="Y1576" s="9" t="str">
        <f>IF(Search!$U$6="","",IF($AY1576&lt;Search!$U$6,"",1))</f>
        <v/>
      </c>
      <c r="Z1576" s="9" t="str">
        <f>IF(Search!$R$4="","",IF(Inventory!$BA1576&lt;Search!$R$4,"",1))</f>
        <v/>
      </c>
      <c r="AA1576" s="9" t="str">
        <f>IF(Search!$R$5="","",IF($BA1576&gt;Search!$R$5,"",1))</f>
        <v/>
      </c>
      <c r="AB1576" s="9" t="str">
        <f>IF(Search!$R$6="","",IF($BB1576&lt;Search!$R$6,"",1))</f>
        <v/>
      </c>
      <c r="AC1576" s="9" t="str">
        <f>IF(Search!$R$7="","",IF($BB1576&lt;Search!$R$7,"",1))</f>
        <v/>
      </c>
      <c r="AD1576" s="45" t="str">
        <f>IF(COUNTIF($A1576:$AC1576,"n")&gt;0,"",IF(SUM($A1576:$AC1576)=COUNTA(Search!$C$4:$C$8,Search!$F$4:$F$8,Search!$I$4:$I$6,Search!$I$8,Search!$L$4:$L$8,Search!$O$4:$O$8,Search!$R$4:$R$7,Search!$U$4:$U$7)-COUNTIF(Search!$C$4:$U$7,"n"),1+LARGE($AD$1:AD1575,1),""))</f>
        <v/>
      </c>
      <c r="AE1576" s="45" t="str">
        <f t="shared" si="75"/>
        <v/>
      </c>
      <c r="AF1576" s="45" t="str">
        <f>IF(AD1576="","",COUNTIF($AE$1:$AE1575,$AE1576)+RANK($AE1576,$AE$2:$AE$10540,1))</f>
        <v/>
      </c>
      <c r="AG1576" s="45" t="str">
        <f t="shared" si="76"/>
        <v/>
      </c>
      <c r="AH1576" s="45" t="str">
        <f>IF($AD1576="","",COUNTIF($AG$1:$AG1575,$AG1576)+RANK($AG1576,$AG$1:$AG$10539,0))</f>
        <v/>
      </c>
      <c r="AI1576" s="10" t="str">
        <f t="shared" si="77"/>
        <v>2010-11 Playoff Contenders Draft Tandems #16 Kari Lehtonen / Rick Nash     /   $</v>
      </c>
      <c r="AJ1576" s="11">
        <v>2010</v>
      </c>
      <c r="AK1576" s="17">
        <v>11</v>
      </c>
      <c r="AL1576" s="12" t="s">
        <v>1107</v>
      </c>
      <c r="AM1576" s="10">
        <v>16</v>
      </c>
      <c r="AN1576" s="12" t="s">
        <v>1108</v>
      </c>
      <c r="AO1576" s="9"/>
      <c r="AP1576" s="9"/>
      <c r="AQ1576" s="9"/>
      <c r="AR1576" s="14"/>
      <c r="AS1576" s="9"/>
      <c r="AT1576" s="9"/>
      <c r="AU1576" s="9"/>
      <c r="AV1576" s="13"/>
      <c r="AW1576" s="13"/>
      <c r="AX1576" s="9"/>
      <c r="AY1576" s="9"/>
      <c r="AZ1576" s="9"/>
      <c r="BA1576" s="33"/>
      <c r="BB1576" s="33"/>
      <c r="BC1576" s="36"/>
      <c r="BD1576" s="12" t="s">
        <v>1771</v>
      </c>
    </row>
    <row r="1577" spans="1:56" s="12" customFormat="1" x14ac:dyDescent="0.2">
      <c r="A1577" s="9" t="str">
        <f>IF(Search!$C$5="","",IF(COUNTA(Inventory!$AP1577)=1,1,""))</f>
        <v/>
      </c>
      <c r="B1577" s="9" t="str">
        <f>IF(Search!$C$4="","",IF(ISNUMBER(SEARCH(Search!$C$4,$AR1577))=TRUE,1,""))</f>
        <v/>
      </c>
      <c r="C1577" s="9" t="str">
        <f>IF(Search!$C$6="x",IF(COUNTA($AQ1577)=1,1,"N"),IF(COUNTA($AQ1577)=1,"N",""))</f>
        <v/>
      </c>
      <c r="D1577" s="9" t="str">
        <f>IF(Search!$O$8="","",IF(ISNUMBER(SEARCH(Search!$O$8,$BD1577))=TRUE,1,""))</f>
        <v/>
      </c>
      <c r="E1577" s="9" t="str">
        <f>IF(Search!$C$7="","",IF(ISNUMBER(SEARCH(Search!$C$7,$AN1577))=TRUE,1,""))</f>
        <v/>
      </c>
      <c r="F1577" s="9" t="str">
        <f>IF(Search!$C$8="","",IF(ISNUMBER(SEARCH(Search!$C$8,$AO1577))=TRUE,1,""))</f>
        <v/>
      </c>
      <c r="G1577" s="9" t="str">
        <f>IF(Search!$F$4="","",IF(Inventory!$AJ1577&lt;Search!$F$4,"",1))</f>
        <v/>
      </c>
      <c r="H1577" s="9" t="str">
        <f>IF(Search!$F$5="","",IF(Inventory!$AJ1577&gt;Search!$F$5,"",1))</f>
        <v/>
      </c>
      <c r="I1577" s="9" t="str">
        <f>IF(Search!$F$7="","",IF(Search!$F$8="",IF(ISNUMBER(SEARCH(Search!$F$7,$AL1577))=TRUE,1,""),""))</f>
        <v/>
      </c>
      <c r="J1577" s="9" t="str">
        <f>IF($AL1577=Search!$F$8,1,"")</f>
        <v/>
      </c>
      <c r="K1577" s="9" t="str">
        <f>IF(Search!$I$4="","",IF(COUNTA($AS1577)=1,IF(Search!$I$4="N","N",1),""))</f>
        <v/>
      </c>
      <c r="L1577" s="9" t="str">
        <f>IF(Search!$I$5="","",IF($AS1577="RC",1,""))</f>
        <v/>
      </c>
      <c r="M1577" s="9" t="str">
        <f>IF(Search!$I$6="","",IF($AS1577="RCP",1,""))</f>
        <v/>
      </c>
      <c r="N1577" s="9" t="str">
        <f>IF(Search!$I$8="","",IF(COUNTA($AT1577)=1,IF(Search!$I$8="N","N",1),""))</f>
        <v/>
      </c>
      <c r="O1577" s="9" t="str">
        <f>IF(Search!$L$4="","",IF(COUNTA($AU1577)=1,IF(Search!$L$4="N","N",1),""))</f>
        <v/>
      </c>
      <c r="P1577" s="9" t="str">
        <f>IF(Search!$L$5="","",IF(ISNUMBER(SEARCH("Jersey",$AU1577))=TRUE,IF(Search!$L$5="N","N",1),""))</f>
        <v/>
      </c>
      <c r="Q1577" s="9" t="str">
        <f>IF(Search!$L$6="","",IF(ISNUMBER(SEARCH("Patch",$AU1577))=TRUE,IF(Search!$L$6="N","N",1),""))</f>
        <v/>
      </c>
      <c r="R1577" s="9" t="str">
        <f>IF(Search!$L$7="","",IF(ISNUMBER(SEARCH("Shield",$AU1577))=TRUE,IF(Search!$L$7="N","N",1),""))</f>
        <v/>
      </c>
      <c r="S1577" s="9" t="str">
        <f>IF(Search!$L$8="","",IF(ISNUMBER(SEARCH("Stick",$AU1577))=TRUE,IF(Search!$L$8="N","N",1),""))</f>
        <v/>
      </c>
      <c r="T1577" s="9" t="str">
        <f>IF(Search!$O$4="","",IF(COUNTA($AW1577)=1,IF(Search!$O$4="N","N",1),""))</f>
        <v/>
      </c>
      <c r="U1577" s="9" t="str">
        <f>IF(Search!$O$5="","",IF($AW1577="","",IF($AW1577&lt;Search!$O$5,"",1)))</f>
        <v/>
      </c>
      <c r="V1577" s="9" t="str">
        <f>IF(Search!$O$6="","",IF($AW1577="","",IF($AW1577&gt;Search!$O$6,"",1)))</f>
        <v/>
      </c>
      <c r="W1577" s="9" t="str">
        <f>IF(Search!$U$4="","",IF($AX1577="","",1))</f>
        <v/>
      </c>
      <c r="X1577" s="9" t="str">
        <f>IF(Search!$U$5="","",IF(ISNUMBER(SEARCH(Search!$U$5,$AX1577))=TRUE,IF(Search!$U$5="N","N",1),""))</f>
        <v/>
      </c>
      <c r="Y1577" s="9" t="str">
        <f>IF(Search!$U$6="","",IF($AY1577&lt;Search!$U$6,"",1))</f>
        <v/>
      </c>
      <c r="Z1577" s="9" t="str">
        <f>IF(Search!$R$4="","",IF(Inventory!$BA1577&lt;Search!$R$4,"",1))</f>
        <v/>
      </c>
      <c r="AA1577" s="9" t="str">
        <f>IF(Search!$R$5="","",IF($BA1577&gt;Search!$R$5,"",1))</f>
        <v/>
      </c>
      <c r="AB1577" s="9" t="str">
        <f>IF(Search!$R$6="","",IF($BB1577&lt;Search!$R$6,"",1))</f>
        <v/>
      </c>
      <c r="AC1577" s="9" t="str">
        <f>IF(Search!$R$7="","",IF($BB1577&lt;Search!$R$7,"",1))</f>
        <v/>
      </c>
      <c r="AD1577" s="45" t="str">
        <f>IF(COUNTIF($A1577:$AC1577,"n")&gt;0,"",IF(SUM($A1577:$AC1577)=COUNTA(Search!$C$4:$C$8,Search!$F$4:$F$8,Search!$I$4:$I$6,Search!$I$8,Search!$L$4:$L$8,Search!$O$4:$O$8,Search!$R$4:$R$7,Search!$U$4:$U$7)-COUNTIF(Search!$C$4:$U$7,"n"),1+LARGE($AD$1:AD1576,1),""))</f>
        <v/>
      </c>
      <c r="AE1577" s="45" t="str">
        <f t="shared" si="75"/>
        <v/>
      </c>
      <c r="AF1577" s="45" t="str">
        <f>IF(AD1577="","",COUNTIF($AE$1:$AE1576,$AE1577)+RANK($AE1577,$AE$2:$AE$10540,1))</f>
        <v/>
      </c>
      <c r="AG1577" s="45" t="str">
        <f t="shared" si="76"/>
        <v/>
      </c>
      <c r="AH1577" s="45" t="str">
        <f>IF($AD1577="","",COUNTIF($AG$1:$AG1576,$AG1577)+RANK($AG1577,$AG$1:$AG$10539,0))</f>
        <v/>
      </c>
      <c r="AI1577" s="10" t="str">
        <f t="shared" si="77"/>
        <v>2010-11 Playoff Contenders Draft Tandems #17 Eric Staal / Marc-Andre Fleury     /   $</v>
      </c>
      <c r="AJ1577" s="11">
        <v>2010</v>
      </c>
      <c r="AK1577" s="17">
        <v>11</v>
      </c>
      <c r="AL1577" s="12" t="s">
        <v>1107</v>
      </c>
      <c r="AM1577" s="10">
        <v>17</v>
      </c>
      <c r="AN1577" s="12" t="s">
        <v>1109</v>
      </c>
      <c r="AO1577" s="9"/>
      <c r="AP1577" s="9"/>
      <c r="AQ1577" s="9"/>
      <c r="AR1577" s="14"/>
      <c r="AS1577" s="9"/>
      <c r="AT1577" s="9"/>
      <c r="AU1577" s="9"/>
      <c r="AV1577" s="13"/>
      <c r="AW1577" s="13"/>
      <c r="AX1577" s="9"/>
      <c r="AY1577" s="9"/>
      <c r="AZ1577" s="9"/>
      <c r="BA1577" s="33"/>
      <c r="BB1577" s="33"/>
      <c r="BC1577" s="36"/>
      <c r="BD1577" s="12" t="s">
        <v>1771</v>
      </c>
    </row>
    <row r="1578" spans="1:56" s="12" customFormat="1" x14ac:dyDescent="0.2">
      <c r="A1578" s="9" t="str">
        <f>IF(Search!$C$5="","",IF(COUNTA(Inventory!$AP1578)=1,1,""))</f>
        <v/>
      </c>
      <c r="B1578" s="9" t="str">
        <f>IF(Search!$C$4="","",IF(ISNUMBER(SEARCH(Search!$C$4,$AR1578))=TRUE,1,""))</f>
        <v/>
      </c>
      <c r="C1578" s="9" t="str">
        <f>IF(Search!$C$6="x",IF(COUNTA($AQ1578)=1,1,"N"),IF(COUNTA($AQ1578)=1,"N",""))</f>
        <v/>
      </c>
      <c r="D1578" s="9" t="str">
        <f>IF(Search!$O$8="","",IF(ISNUMBER(SEARCH(Search!$O$8,$BD1578))=TRUE,1,""))</f>
        <v/>
      </c>
      <c r="E1578" s="9" t="str">
        <f>IF(Search!$C$7="","",IF(ISNUMBER(SEARCH(Search!$C$7,$AN1578))=TRUE,1,""))</f>
        <v/>
      </c>
      <c r="F1578" s="9" t="str">
        <f>IF(Search!$C$8="","",IF(ISNUMBER(SEARCH(Search!$C$8,$AO1578))=TRUE,1,""))</f>
        <v/>
      </c>
      <c r="G1578" s="9" t="str">
        <f>IF(Search!$F$4="","",IF(Inventory!$AJ1578&lt;Search!$F$4,"",1))</f>
        <v/>
      </c>
      <c r="H1578" s="9" t="str">
        <f>IF(Search!$F$5="","",IF(Inventory!$AJ1578&gt;Search!$F$5,"",1))</f>
        <v/>
      </c>
      <c r="I1578" s="9" t="str">
        <f>IF(Search!$F$7="","",IF(Search!$F$8="",IF(ISNUMBER(SEARCH(Search!$F$7,$AL1578))=TRUE,1,""),""))</f>
        <v/>
      </c>
      <c r="J1578" s="9" t="str">
        <f>IF($AL1578=Search!$F$8,1,"")</f>
        <v/>
      </c>
      <c r="K1578" s="9" t="str">
        <f>IF(Search!$I$4="","",IF(COUNTA($AS1578)=1,IF(Search!$I$4="N","N",1),""))</f>
        <v/>
      </c>
      <c r="L1578" s="9" t="str">
        <f>IF(Search!$I$5="","",IF($AS1578="RC",1,""))</f>
        <v/>
      </c>
      <c r="M1578" s="9" t="str">
        <f>IF(Search!$I$6="","",IF($AS1578="RCP",1,""))</f>
        <v/>
      </c>
      <c r="N1578" s="9" t="str">
        <f>IF(Search!$I$8="","",IF(COUNTA($AT1578)=1,IF(Search!$I$8="N","N",1),""))</f>
        <v/>
      </c>
      <c r="O1578" s="9" t="str">
        <f>IF(Search!$L$4="","",IF(COUNTA($AU1578)=1,IF(Search!$L$4="N","N",1),""))</f>
        <v/>
      </c>
      <c r="P1578" s="9" t="str">
        <f>IF(Search!$L$5="","",IF(ISNUMBER(SEARCH("Jersey",$AU1578))=TRUE,IF(Search!$L$5="N","N",1),""))</f>
        <v/>
      </c>
      <c r="Q1578" s="9" t="str">
        <f>IF(Search!$L$6="","",IF(ISNUMBER(SEARCH("Patch",$AU1578))=TRUE,IF(Search!$L$6="N","N",1),""))</f>
        <v/>
      </c>
      <c r="R1578" s="9" t="str">
        <f>IF(Search!$L$7="","",IF(ISNUMBER(SEARCH("Shield",$AU1578))=TRUE,IF(Search!$L$7="N","N",1),""))</f>
        <v/>
      </c>
      <c r="S1578" s="9" t="str">
        <f>IF(Search!$L$8="","",IF(ISNUMBER(SEARCH("Stick",$AU1578))=TRUE,IF(Search!$L$8="N","N",1),""))</f>
        <v/>
      </c>
      <c r="T1578" s="9" t="str">
        <f>IF(Search!$O$4="","",IF(COUNTA($AW1578)=1,IF(Search!$O$4="N","N",1),""))</f>
        <v/>
      </c>
      <c r="U1578" s="9" t="str">
        <f>IF(Search!$O$5="","",IF($AW1578="","",IF($AW1578&lt;Search!$O$5,"",1)))</f>
        <v/>
      </c>
      <c r="V1578" s="9" t="str">
        <f>IF(Search!$O$6="","",IF($AW1578="","",IF($AW1578&gt;Search!$O$6,"",1)))</f>
        <v/>
      </c>
      <c r="W1578" s="9" t="str">
        <f>IF(Search!$U$4="","",IF($AX1578="","",1))</f>
        <v/>
      </c>
      <c r="X1578" s="9" t="str">
        <f>IF(Search!$U$5="","",IF(ISNUMBER(SEARCH(Search!$U$5,$AX1578))=TRUE,IF(Search!$U$5="N","N",1),""))</f>
        <v/>
      </c>
      <c r="Y1578" s="9" t="str">
        <f>IF(Search!$U$6="","",IF($AY1578&lt;Search!$U$6,"",1))</f>
        <v/>
      </c>
      <c r="Z1578" s="9" t="str">
        <f>IF(Search!$R$4="","",IF(Inventory!$BA1578&lt;Search!$R$4,"",1))</f>
        <v/>
      </c>
      <c r="AA1578" s="9" t="str">
        <f>IF(Search!$R$5="","",IF($BA1578&gt;Search!$R$5,"",1))</f>
        <v/>
      </c>
      <c r="AB1578" s="9" t="str">
        <f>IF(Search!$R$6="","",IF($BB1578&lt;Search!$R$6,"",1))</f>
        <v/>
      </c>
      <c r="AC1578" s="9" t="str">
        <f>IF(Search!$R$7="","",IF($BB1578&lt;Search!$R$7,"",1))</f>
        <v/>
      </c>
      <c r="AD1578" s="45" t="str">
        <f>IF(COUNTIF($A1578:$AC1578,"n")&gt;0,"",IF(SUM($A1578:$AC1578)=COUNTA(Search!$C$4:$C$8,Search!$F$4:$F$8,Search!$I$4:$I$6,Search!$I$8,Search!$L$4:$L$8,Search!$O$4:$O$8,Search!$R$4:$R$7,Search!$U$4:$U$7)-COUNTIF(Search!$C$4:$U$7,"n"),1+LARGE($AD$1:AD1577,1),""))</f>
        <v/>
      </c>
      <c r="AE1578" s="45" t="str">
        <f t="shared" si="75"/>
        <v/>
      </c>
      <c r="AF1578" s="45" t="str">
        <f>IF(AD1578="","",COUNTIF($AE$1:$AE1577,$AE1578)+RANK($AE1578,$AE$2:$AE$10540,1))</f>
        <v/>
      </c>
      <c r="AG1578" s="45" t="str">
        <f t="shared" si="76"/>
        <v/>
      </c>
      <c r="AH1578" s="45" t="str">
        <f>IF($AD1578="","",COUNTIF($AG$1:$AG1577,$AG1578)+RANK($AG1578,$AG$1:$AG$10539,0))</f>
        <v/>
      </c>
      <c r="AI1578" s="10" t="str">
        <f t="shared" si="77"/>
        <v>2010-11 Playoff Contenders Leather Larceny #11 Marc-Andre Fleury     /   $</v>
      </c>
      <c r="AJ1578" s="11">
        <v>2010</v>
      </c>
      <c r="AK1578" s="17">
        <v>11</v>
      </c>
      <c r="AL1578" s="12" t="s">
        <v>1110</v>
      </c>
      <c r="AM1578" s="10">
        <v>11</v>
      </c>
      <c r="AN1578" s="12" t="s">
        <v>534</v>
      </c>
      <c r="AO1578" s="9"/>
      <c r="AP1578" s="9"/>
      <c r="AQ1578" s="9"/>
      <c r="AR1578" s="14"/>
      <c r="AS1578" s="9"/>
      <c r="AT1578" s="9"/>
      <c r="AU1578" s="9"/>
      <c r="AV1578" s="13"/>
      <c r="AW1578" s="13"/>
      <c r="AX1578" s="9"/>
      <c r="AY1578" s="9"/>
      <c r="AZ1578" s="9"/>
      <c r="BA1578" s="33"/>
      <c r="BB1578" s="33"/>
      <c r="BC1578" s="36"/>
      <c r="BD1578" s="12" t="s">
        <v>1771</v>
      </c>
    </row>
    <row r="1579" spans="1:56" s="12" customFormat="1" x14ac:dyDescent="0.2">
      <c r="A1579" s="9" t="str">
        <f>IF(Search!$C$5="","",IF(COUNTA(Inventory!$AP1579)=1,1,""))</f>
        <v/>
      </c>
      <c r="B1579" s="9" t="str">
        <f>IF(Search!$C$4="","",IF(ISNUMBER(SEARCH(Search!$C$4,$AR1579))=TRUE,1,""))</f>
        <v/>
      </c>
      <c r="C1579" s="9" t="str">
        <f>IF(Search!$C$6="x",IF(COUNTA($AQ1579)=1,1,"N"),IF(COUNTA($AQ1579)=1,"N",""))</f>
        <v/>
      </c>
      <c r="D1579" s="9" t="str">
        <f>IF(Search!$O$8="","",IF(ISNUMBER(SEARCH(Search!$O$8,$BD1579))=TRUE,1,""))</f>
        <v/>
      </c>
      <c r="E1579" s="9" t="str">
        <f>IF(Search!$C$7="","",IF(ISNUMBER(SEARCH(Search!$C$7,$AN1579))=TRUE,1,""))</f>
        <v/>
      </c>
      <c r="F1579" s="9" t="str">
        <f>IF(Search!$C$8="","",IF(ISNUMBER(SEARCH(Search!$C$8,$AO1579))=TRUE,1,""))</f>
        <v/>
      </c>
      <c r="G1579" s="9" t="str">
        <f>IF(Search!$F$4="","",IF(Inventory!$AJ1579&lt;Search!$F$4,"",1))</f>
        <v/>
      </c>
      <c r="H1579" s="9" t="str">
        <f>IF(Search!$F$5="","",IF(Inventory!$AJ1579&gt;Search!$F$5,"",1))</f>
        <v/>
      </c>
      <c r="I1579" s="9" t="str">
        <f>IF(Search!$F$7="","",IF(Search!$F$8="",IF(ISNUMBER(SEARCH(Search!$F$7,$AL1579))=TRUE,1,""),""))</f>
        <v/>
      </c>
      <c r="J1579" s="9" t="str">
        <f>IF($AL1579=Search!$F$8,1,"")</f>
        <v/>
      </c>
      <c r="K1579" s="9" t="str">
        <f>IF(Search!$I$4="","",IF(COUNTA($AS1579)=1,IF(Search!$I$4="N","N",1),""))</f>
        <v/>
      </c>
      <c r="L1579" s="9" t="str">
        <f>IF(Search!$I$5="","",IF($AS1579="RC",1,""))</f>
        <v/>
      </c>
      <c r="M1579" s="9" t="str">
        <f>IF(Search!$I$6="","",IF($AS1579="RCP",1,""))</f>
        <v/>
      </c>
      <c r="N1579" s="9" t="str">
        <f>IF(Search!$I$8="","",IF(COUNTA($AT1579)=1,IF(Search!$I$8="N","N",1),""))</f>
        <v/>
      </c>
      <c r="O1579" s="9" t="str">
        <f>IF(Search!$L$4="","",IF(COUNTA($AU1579)=1,IF(Search!$L$4="N","N",1),""))</f>
        <v/>
      </c>
      <c r="P1579" s="9" t="str">
        <f>IF(Search!$L$5="","",IF(ISNUMBER(SEARCH("Jersey",$AU1579))=TRUE,IF(Search!$L$5="N","N",1),""))</f>
        <v/>
      </c>
      <c r="Q1579" s="9" t="str">
        <f>IF(Search!$L$6="","",IF(ISNUMBER(SEARCH("Patch",$AU1579))=TRUE,IF(Search!$L$6="N","N",1),""))</f>
        <v/>
      </c>
      <c r="R1579" s="9" t="str">
        <f>IF(Search!$L$7="","",IF(ISNUMBER(SEARCH("Shield",$AU1579))=TRUE,IF(Search!$L$7="N","N",1),""))</f>
        <v/>
      </c>
      <c r="S1579" s="9" t="str">
        <f>IF(Search!$L$8="","",IF(ISNUMBER(SEARCH("Stick",$AU1579))=TRUE,IF(Search!$L$8="N","N",1),""))</f>
        <v/>
      </c>
      <c r="T1579" s="9" t="str">
        <f>IF(Search!$O$4="","",IF(COUNTA($AW1579)=1,IF(Search!$O$4="N","N",1),""))</f>
        <v/>
      </c>
      <c r="U1579" s="9" t="str">
        <f>IF(Search!$O$5="","",IF($AW1579="","",IF($AW1579&lt;Search!$O$5,"",1)))</f>
        <v/>
      </c>
      <c r="V1579" s="9" t="str">
        <f>IF(Search!$O$6="","",IF($AW1579="","",IF($AW1579&gt;Search!$O$6,"",1)))</f>
        <v/>
      </c>
      <c r="W1579" s="9" t="str">
        <f>IF(Search!$U$4="","",IF($AX1579="","",1))</f>
        <v/>
      </c>
      <c r="X1579" s="9" t="str">
        <f>IF(Search!$U$5="","",IF(ISNUMBER(SEARCH(Search!$U$5,$AX1579))=TRUE,IF(Search!$U$5="N","N",1),""))</f>
        <v/>
      </c>
      <c r="Y1579" s="9" t="str">
        <f>IF(Search!$U$6="","",IF($AY1579&lt;Search!$U$6,"",1))</f>
        <v/>
      </c>
      <c r="Z1579" s="9" t="str">
        <f>IF(Search!$R$4="","",IF(Inventory!$BA1579&lt;Search!$R$4,"",1))</f>
        <v/>
      </c>
      <c r="AA1579" s="9" t="str">
        <f>IF(Search!$R$5="","",IF($BA1579&gt;Search!$R$5,"",1))</f>
        <v/>
      </c>
      <c r="AB1579" s="9" t="str">
        <f>IF(Search!$R$6="","",IF($BB1579&lt;Search!$R$6,"",1))</f>
        <v/>
      </c>
      <c r="AC1579" s="9" t="str">
        <f>IF(Search!$R$7="","",IF($BB1579&lt;Search!$R$7,"",1))</f>
        <v/>
      </c>
      <c r="AD1579" s="45" t="str">
        <f>IF(COUNTIF($A1579:$AC1579,"n")&gt;0,"",IF(SUM($A1579:$AC1579)=COUNTA(Search!$C$4:$C$8,Search!$F$4:$F$8,Search!$I$4:$I$6,Search!$I$8,Search!$L$4:$L$8,Search!$O$4:$O$8,Search!$R$4:$R$7,Search!$U$4:$U$7)-COUNTIF(Search!$C$4:$U$7,"n"),1+LARGE($AD$1:AD1578,1),""))</f>
        <v/>
      </c>
      <c r="AE1579" s="45" t="str">
        <f t="shared" si="75"/>
        <v/>
      </c>
      <c r="AF1579" s="45" t="str">
        <f>IF(AD1579="","",COUNTIF($AE$1:$AE1578,$AE1579)+RANK($AE1579,$AE$2:$AE$10540,1))</f>
        <v/>
      </c>
      <c r="AG1579" s="45" t="str">
        <f t="shared" si="76"/>
        <v/>
      </c>
      <c r="AH1579" s="45" t="str">
        <f>IF($AD1579="","",COUNTIF($AG$1:$AG1578,$AG1579)+RANK($AG1579,$AG$1:$AG$10539,0))</f>
        <v/>
      </c>
      <c r="AI1579" s="10" t="str">
        <f t="shared" si="77"/>
        <v>2010-11 Playoff Contenders Leather Larceny Autographs #8 Jonas Gustavsson TOR  AU  /   $</v>
      </c>
      <c r="AJ1579" s="11">
        <v>2010</v>
      </c>
      <c r="AK1579" s="17">
        <v>11</v>
      </c>
      <c r="AL1579" s="12" t="s">
        <v>1111</v>
      </c>
      <c r="AM1579" s="10">
        <v>8</v>
      </c>
      <c r="AN1579" s="12" t="s">
        <v>856</v>
      </c>
      <c r="AO1579" s="14" t="s">
        <v>1904</v>
      </c>
      <c r="AP1579" s="9"/>
      <c r="AQ1579" s="9"/>
      <c r="AR1579" s="14"/>
      <c r="AS1579" s="9"/>
      <c r="AT1579" s="9" t="s">
        <v>1857</v>
      </c>
      <c r="AU1579" s="9"/>
      <c r="AV1579" s="13"/>
      <c r="AW1579" s="13"/>
      <c r="AX1579" s="9"/>
      <c r="AY1579" s="9"/>
      <c r="AZ1579" s="9"/>
      <c r="BA1579" s="33"/>
      <c r="BB1579" s="33"/>
      <c r="BC1579" s="36"/>
      <c r="BD1579" s="12" t="s">
        <v>1771</v>
      </c>
    </row>
    <row r="1580" spans="1:56" s="12" customFormat="1" x14ac:dyDescent="0.2">
      <c r="A1580" s="9" t="str">
        <f>IF(Search!$C$5="","",IF(COUNTA(Inventory!$AP1580)=1,1,""))</f>
        <v/>
      </c>
      <c r="B1580" s="9" t="str">
        <f>IF(Search!$C$4="","",IF(ISNUMBER(SEARCH(Search!$C$4,$AR1580))=TRUE,1,""))</f>
        <v/>
      </c>
      <c r="C1580" s="9" t="str">
        <f>IF(Search!$C$6="x",IF(COUNTA($AQ1580)=1,1,"N"),IF(COUNTA($AQ1580)=1,"N",""))</f>
        <v/>
      </c>
      <c r="D1580" s="9" t="str">
        <f>IF(Search!$O$8="","",IF(ISNUMBER(SEARCH(Search!$O$8,$BD1580))=TRUE,1,""))</f>
        <v/>
      </c>
      <c r="E1580" s="9" t="str">
        <f>IF(Search!$C$7="","",IF(ISNUMBER(SEARCH(Search!$C$7,$AN1580))=TRUE,1,""))</f>
        <v/>
      </c>
      <c r="F1580" s="9" t="str">
        <f>IF(Search!$C$8="","",IF(ISNUMBER(SEARCH(Search!$C$8,$AO1580))=TRUE,1,""))</f>
        <v/>
      </c>
      <c r="G1580" s="9" t="str">
        <f>IF(Search!$F$4="","",IF(Inventory!$AJ1580&lt;Search!$F$4,"",1))</f>
        <v/>
      </c>
      <c r="H1580" s="9" t="str">
        <f>IF(Search!$F$5="","",IF(Inventory!$AJ1580&gt;Search!$F$5,"",1))</f>
        <v/>
      </c>
      <c r="I1580" s="9" t="str">
        <f>IF(Search!$F$7="","",IF(Search!$F$8="",IF(ISNUMBER(SEARCH(Search!$F$7,$AL1580))=TRUE,1,""),""))</f>
        <v/>
      </c>
      <c r="J1580" s="9" t="str">
        <f>IF($AL1580=Search!$F$8,1,"")</f>
        <v/>
      </c>
      <c r="K1580" s="9" t="str">
        <f>IF(Search!$I$4="","",IF(COUNTA($AS1580)=1,IF(Search!$I$4="N","N",1),""))</f>
        <v/>
      </c>
      <c r="L1580" s="9" t="str">
        <f>IF(Search!$I$5="","",IF($AS1580="RC",1,""))</f>
        <v/>
      </c>
      <c r="M1580" s="9" t="str">
        <f>IF(Search!$I$6="","",IF($AS1580="RCP",1,""))</f>
        <v/>
      </c>
      <c r="N1580" s="9" t="str">
        <f>IF(Search!$I$8="","",IF(COUNTA($AT1580)=1,IF(Search!$I$8="N","N",1),""))</f>
        <v/>
      </c>
      <c r="O1580" s="9" t="str">
        <f>IF(Search!$L$4="","",IF(COUNTA($AU1580)=1,IF(Search!$L$4="N","N",1),""))</f>
        <v/>
      </c>
      <c r="P1580" s="9" t="str">
        <f>IF(Search!$L$5="","",IF(ISNUMBER(SEARCH("Jersey",$AU1580))=TRUE,IF(Search!$L$5="N","N",1),""))</f>
        <v/>
      </c>
      <c r="Q1580" s="9" t="str">
        <f>IF(Search!$L$6="","",IF(ISNUMBER(SEARCH("Patch",$AU1580))=TRUE,IF(Search!$L$6="N","N",1),""))</f>
        <v/>
      </c>
      <c r="R1580" s="9" t="str">
        <f>IF(Search!$L$7="","",IF(ISNUMBER(SEARCH("Shield",$AU1580))=TRUE,IF(Search!$L$7="N","N",1),""))</f>
        <v/>
      </c>
      <c r="S1580" s="9" t="str">
        <f>IF(Search!$L$8="","",IF(ISNUMBER(SEARCH("Stick",$AU1580))=TRUE,IF(Search!$L$8="N","N",1),""))</f>
        <v/>
      </c>
      <c r="T1580" s="9" t="str">
        <f>IF(Search!$O$4="","",IF(COUNTA($AW1580)=1,IF(Search!$O$4="N","N",1),""))</f>
        <v/>
      </c>
      <c r="U1580" s="9" t="str">
        <f>IF(Search!$O$5="","",IF($AW1580="","",IF($AW1580&lt;Search!$O$5,"",1)))</f>
        <v/>
      </c>
      <c r="V1580" s="9" t="str">
        <f>IF(Search!$O$6="","",IF($AW1580="","",IF($AW1580&gt;Search!$O$6,"",1)))</f>
        <v/>
      </c>
      <c r="W1580" s="9" t="str">
        <f>IF(Search!$U$4="","",IF($AX1580="","",1))</f>
        <v/>
      </c>
      <c r="X1580" s="9" t="str">
        <f>IF(Search!$U$5="","",IF(ISNUMBER(SEARCH(Search!$U$5,$AX1580))=TRUE,IF(Search!$U$5="N","N",1),""))</f>
        <v/>
      </c>
      <c r="Y1580" s="9" t="str">
        <f>IF(Search!$U$6="","",IF($AY1580&lt;Search!$U$6,"",1))</f>
        <v/>
      </c>
      <c r="Z1580" s="9" t="str">
        <f>IF(Search!$R$4="","",IF(Inventory!$BA1580&lt;Search!$R$4,"",1))</f>
        <v/>
      </c>
      <c r="AA1580" s="9" t="str">
        <f>IF(Search!$R$5="","",IF($BA1580&gt;Search!$R$5,"",1))</f>
        <v/>
      </c>
      <c r="AB1580" s="9" t="str">
        <f>IF(Search!$R$6="","",IF($BB1580&lt;Search!$R$6,"",1))</f>
        <v/>
      </c>
      <c r="AC1580" s="9" t="str">
        <f>IF(Search!$R$7="","",IF($BB1580&lt;Search!$R$7,"",1))</f>
        <v/>
      </c>
      <c r="AD1580" s="45" t="str">
        <f>IF(COUNTIF($A1580:$AC1580,"n")&gt;0,"",IF(SUM($A1580:$AC1580)=COUNTA(Search!$C$4:$C$8,Search!$F$4:$F$8,Search!$I$4:$I$6,Search!$I$8,Search!$L$4:$L$8,Search!$O$4:$O$8,Search!$R$4:$R$7,Search!$U$4:$U$7)-COUNTIF(Search!$C$4:$U$7,"n"),1+LARGE($AD$1:AD1579,1),""))</f>
        <v/>
      </c>
      <c r="AE1580" s="45" t="str">
        <f t="shared" si="75"/>
        <v/>
      </c>
      <c r="AF1580" s="45" t="str">
        <f>IF(AD1580="","",COUNTIF($AE$1:$AE1579,$AE1580)+RANK($AE1580,$AE$2:$AE$10540,1))</f>
        <v/>
      </c>
      <c r="AG1580" s="45" t="str">
        <f t="shared" si="76"/>
        <v/>
      </c>
      <c r="AH1580" s="45" t="str">
        <f>IF($AD1580="","",COUNTIF($AG$1:$AG1579,$AG1580)+RANK($AG1580,$AG$1:$AG$10539,0))</f>
        <v/>
      </c>
      <c r="AI1580" s="10" t="str">
        <f t="shared" si="77"/>
        <v>2010-11 Playoff Contenders Perennial Contenders #3 Roberto Luongo     /   $</v>
      </c>
      <c r="AJ1580" s="11">
        <v>2010</v>
      </c>
      <c r="AK1580" s="17">
        <v>11</v>
      </c>
      <c r="AL1580" s="12" t="s">
        <v>1112</v>
      </c>
      <c r="AM1580" s="10">
        <v>3</v>
      </c>
      <c r="AN1580" s="12" t="s">
        <v>473</v>
      </c>
      <c r="AO1580" s="9"/>
      <c r="AP1580" s="9"/>
      <c r="AQ1580" s="9"/>
      <c r="AR1580" s="14"/>
      <c r="AS1580" s="9"/>
      <c r="AT1580" s="9"/>
      <c r="AU1580" s="9"/>
      <c r="AV1580" s="13"/>
      <c r="AW1580" s="13"/>
      <c r="AX1580" s="9"/>
      <c r="AY1580" s="9"/>
      <c r="AZ1580" s="9"/>
      <c r="BA1580" s="33"/>
      <c r="BB1580" s="33"/>
      <c r="BC1580" s="36"/>
      <c r="BD1580" s="12" t="s">
        <v>1771</v>
      </c>
    </row>
    <row r="1581" spans="1:56" s="12" customFormat="1" x14ac:dyDescent="0.2">
      <c r="A1581" s="9" t="str">
        <f>IF(Search!$C$5="","",IF(COUNTA(Inventory!$AP1581)=1,1,""))</f>
        <v/>
      </c>
      <c r="B1581" s="9" t="str">
        <f>IF(Search!$C$4="","",IF(ISNUMBER(SEARCH(Search!$C$4,$AR1581))=TRUE,1,""))</f>
        <v/>
      </c>
      <c r="C1581" s="9" t="str">
        <f>IF(Search!$C$6="x",IF(COUNTA($AQ1581)=1,1,"N"),IF(COUNTA($AQ1581)=1,"N",""))</f>
        <v/>
      </c>
      <c r="D1581" s="9" t="str">
        <f>IF(Search!$O$8="","",IF(ISNUMBER(SEARCH(Search!$O$8,$BD1581))=TRUE,1,""))</f>
        <v/>
      </c>
      <c r="E1581" s="9" t="str">
        <f>IF(Search!$C$7="","",IF(ISNUMBER(SEARCH(Search!$C$7,$AN1581))=TRUE,1,""))</f>
        <v/>
      </c>
      <c r="F1581" s="9" t="str">
        <f>IF(Search!$C$8="","",IF(ISNUMBER(SEARCH(Search!$C$8,$AO1581))=TRUE,1,""))</f>
        <v/>
      </c>
      <c r="G1581" s="9" t="str">
        <f>IF(Search!$F$4="","",IF(Inventory!$AJ1581&lt;Search!$F$4,"",1))</f>
        <v/>
      </c>
      <c r="H1581" s="9" t="str">
        <f>IF(Search!$F$5="","",IF(Inventory!$AJ1581&gt;Search!$F$5,"",1))</f>
        <v/>
      </c>
      <c r="I1581" s="9" t="str">
        <f>IF(Search!$F$7="","",IF(Search!$F$8="",IF(ISNUMBER(SEARCH(Search!$F$7,$AL1581))=TRUE,1,""),""))</f>
        <v/>
      </c>
      <c r="J1581" s="9" t="str">
        <f>IF($AL1581=Search!$F$8,1,"")</f>
        <v/>
      </c>
      <c r="K1581" s="9" t="str">
        <f>IF(Search!$I$4="","",IF(COUNTA($AS1581)=1,IF(Search!$I$4="N","N",1),""))</f>
        <v/>
      </c>
      <c r="L1581" s="9" t="str">
        <f>IF(Search!$I$5="","",IF($AS1581="RC",1,""))</f>
        <v/>
      </c>
      <c r="M1581" s="9" t="str">
        <f>IF(Search!$I$6="","",IF($AS1581="RCP",1,""))</f>
        <v/>
      </c>
      <c r="N1581" s="9" t="str">
        <f>IF(Search!$I$8="","",IF(COUNTA($AT1581)=1,IF(Search!$I$8="N","N",1),""))</f>
        <v/>
      </c>
      <c r="O1581" s="9" t="str">
        <f>IF(Search!$L$4="","",IF(COUNTA($AU1581)=1,IF(Search!$L$4="N","N",1),""))</f>
        <v/>
      </c>
      <c r="P1581" s="9" t="str">
        <f>IF(Search!$L$5="","",IF(ISNUMBER(SEARCH("Jersey",$AU1581))=TRUE,IF(Search!$L$5="N","N",1),""))</f>
        <v/>
      </c>
      <c r="Q1581" s="9" t="str">
        <f>IF(Search!$L$6="","",IF(ISNUMBER(SEARCH("Patch",$AU1581))=TRUE,IF(Search!$L$6="N","N",1),""))</f>
        <v/>
      </c>
      <c r="R1581" s="9" t="str">
        <f>IF(Search!$L$7="","",IF(ISNUMBER(SEARCH("Shield",$AU1581))=TRUE,IF(Search!$L$7="N","N",1),""))</f>
        <v/>
      </c>
      <c r="S1581" s="9" t="str">
        <f>IF(Search!$L$8="","",IF(ISNUMBER(SEARCH("Stick",$AU1581))=TRUE,IF(Search!$L$8="N","N",1),""))</f>
        <v/>
      </c>
      <c r="T1581" s="9" t="str">
        <f>IF(Search!$O$4="","",IF(COUNTA($AW1581)=1,IF(Search!$O$4="N","N",1),""))</f>
        <v/>
      </c>
      <c r="U1581" s="9" t="str">
        <f>IF(Search!$O$5="","",IF($AW1581="","",IF($AW1581&lt;Search!$O$5,"",1)))</f>
        <v/>
      </c>
      <c r="V1581" s="9" t="str">
        <f>IF(Search!$O$6="","",IF($AW1581="","",IF($AW1581&gt;Search!$O$6,"",1)))</f>
        <v/>
      </c>
      <c r="W1581" s="9" t="str">
        <f>IF(Search!$U$4="","",IF($AX1581="","",1))</f>
        <v/>
      </c>
      <c r="X1581" s="9" t="str">
        <f>IF(Search!$U$5="","",IF(ISNUMBER(SEARCH(Search!$U$5,$AX1581))=TRUE,IF(Search!$U$5="N","N",1),""))</f>
        <v/>
      </c>
      <c r="Y1581" s="9" t="str">
        <f>IF(Search!$U$6="","",IF($AY1581&lt;Search!$U$6,"",1))</f>
        <v/>
      </c>
      <c r="Z1581" s="9" t="str">
        <f>IF(Search!$R$4="","",IF(Inventory!$BA1581&lt;Search!$R$4,"",1))</f>
        <v/>
      </c>
      <c r="AA1581" s="9" t="str">
        <f>IF(Search!$R$5="","",IF($BA1581&gt;Search!$R$5,"",1))</f>
        <v/>
      </c>
      <c r="AB1581" s="9" t="str">
        <f>IF(Search!$R$6="","",IF($BB1581&lt;Search!$R$6,"",1))</f>
        <v/>
      </c>
      <c r="AC1581" s="9" t="str">
        <f>IF(Search!$R$7="","",IF($BB1581&lt;Search!$R$7,"",1))</f>
        <v/>
      </c>
      <c r="AD1581" s="45" t="str">
        <f>IF(COUNTIF($A1581:$AC1581,"n")&gt;0,"",IF(SUM($A1581:$AC1581)=COUNTA(Search!$C$4:$C$8,Search!$F$4:$F$8,Search!$I$4:$I$6,Search!$I$8,Search!$L$4:$L$8,Search!$O$4:$O$8,Search!$R$4:$R$7,Search!$U$4:$U$7)-COUNTIF(Search!$C$4:$U$7,"n"),1+LARGE($AD$1:AD1580,1),""))</f>
        <v/>
      </c>
      <c r="AE1581" s="45" t="str">
        <f t="shared" si="75"/>
        <v/>
      </c>
      <c r="AF1581" s="45" t="str">
        <f>IF(AD1581="","",COUNTIF($AE$1:$AE1580,$AE1581)+RANK($AE1581,$AE$2:$AE$10540,1))</f>
        <v/>
      </c>
      <c r="AG1581" s="45" t="str">
        <f t="shared" si="76"/>
        <v/>
      </c>
      <c r="AH1581" s="45" t="str">
        <f>IF($AD1581="","",COUNTIF($AG$1:$AG1580,$AG1581)+RANK($AG1581,$AG$1:$AG$10539,0))</f>
        <v/>
      </c>
      <c r="AI1581" s="10" t="str">
        <f t="shared" si="77"/>
        <v>2010-11 Score #442 Tyler Bozak TOR    /   $</v>
      </c>
      <c r="AJ1581" s="11">
        <v>2010</v>
      </c>
      <c r="AK1581" s="17">
        <v>11</v>
      </c>
      <c r="AL1581" s="12" t="s">
        <v>218</v>
      </c>
      <c r="AM1581" s="10">
        <v>442</v>
      </c>
      <c r="AN1581" s="12" t="s">
        <v>716</v>
      </c>
      <c r="AO1581" s="9" t="s">
        <v>1904</v>
      </c>
      <c r="AP1581" s="9"/>
      <c r="AQ1581" s="9"/>
      <c r="AR1581" s="14"/>
      <c r="AS1581" s="9"/>
      <c r="AT1581" s="9"/>
      <c r="AU1581" s="9"/>
      <c r="AV1581" s="13"/>
      <c r="AW1581" s="13"/>
      <c r="AX1581" s="9"/>
      <c r="AY1581" s="9"/>
      <c r="AZ1581" s="9"/>
      <c r="BA1581" s="33"/>
      <c r="BB1581" s="33"/>
      <c r="BC1581" s="36"/>
      <c r="BD1581" s="12" t="s">
        <v>1771</v>
      </c>
    </row>
    <row r="1582" spans="1:56" s="12" customFormat="1" x14ac:dyDescent="0.2">
      <c r="A1582" s="9">
        <f>IF(Search!$C$5="","",IF(COUNTA(Inventory!$AP1582)=1,1,""))</f>
        <v>1</v>
      </c>
      <c r="B1582" s="9" t="str">
        <f>IF(Search!$C$4="","",IF(ISNUMBER(SEARCH(Search!$C$4,$AR1582))=TRUE,1,""))</f>
        <v/>
      </c>
      <c r="C1582" s="9" t="str">
        <f>IF(Search!$C$6="x",IF(COUNTA($AQ1582)=1,1,"N"),IF(COUNTA($AQ1582)=1,"N",""))</f>
        <v/>
      </c>
      <c r="D1582" s="9" t="str">
        <f>IF(Search!$O$8="","",IF(ISNUMBER(SEARCH(Search!$O$8,$BD1582))=TRUE,1,""))</f>
        <v/>
      </c>
      <c r="E1582" s="9" t="str">
        <f>IF(Search!$C$7="","",IF(ISNUMBER(SEARCH(Search!$C$7,$AN1582))=TRUE,1,""))</f>
        <v/>
      </c>
      <c r="F1582" s="9" t="str">
        <f>IF(Search!$C$8="","",IF(ISNUMBER(SEARCH(Search!$C$8,$AO1582))=TRUE,1,""))</f>
        <v/>
      </c>
      <c r="G1582" s="9" t="str">
        <f>IF(Search!$F$4="","",IF(Inventory!$AJ1582&lt;Search!$F$4,"",1))</f>
        <v/>
      </c>
      <c r="H1582" s="9" t="str">
        <f>IF(Search!$F$5="","",IF(Inventory!$AJ1582&gt;Search!$F$5,"",1))</f>
        <v/>
      </c>
      <c r="I1582" s="9" t="str">
        <f>IF(Search!$F$7="","",IF(Search!$F$8="",IF(ISNUMBER(SEARCH(Search!$F$7,$AL1582))=TRUE,1,""),""))</f>
        <v/>
      </c>
      <c r="J1582" s="9" t="str">
        <f>IF($AL1582=Search!$F$8,1,"")</f>
        <v/>
      </c>
      <c r="K1582" s="9" t="str">
        <f>IF(Search!$I$4="","",IF(COUNTA($AS1582)=1,IF(Search!$I$4="N","N",1),""))</f>
        <v/>
      </c>
      <c r="L1582" s="9" t="str">
        <f>IF(Search!$I$5="","",IF($AS1582="RC",1,""))</f>
        <v/>
      </c>
      <c r="M1582" s="9" t="str">
        <f>IF(Search!$I$6="","",IF($AS1582="RCP",1,""))</f>
        <v/>
      </c>
      <c r="N1582" s="9" t="str">
        <f>IF(Search!$I$8="","",IF(COUNTA($AT1582)=1,IF(Search!$I$8="N","N",1),""))</f>
        <v/>
      </c>
      <c r="O1582" s="9" t="str">
        <f>IF(Search!$L$4="","",IF(COUNTA($AU1582)=1,IF(Search!$L$4="N","N",1),""))</f>
        <v/>
      </c>
      <c r="P1582" s="9" t="str">
        <f>IF(Search!$L$5="","",IF(ISNUMBER(SEARCH("Jersey",$AU1582))=TRUE,IF(Search!$L$5="N","N",1),""))</f>
        <v/>
      </c>
      <c r="Q1582" s="9" t="str">
        <f>IF(Search!$L$6="","",IF(ISNUMBER(SEARCH("Patch",$AU1582))=TRUE,IF(Search!$L$6="N","N",1),""))</f>
        <v/>
      </c>
      <c r="R1582" s="9" t="str">
        <f>IF(Search!$L$7="","",IF(ISNUMBER(SEARCH("Shield",$AU1582))=TRUE,IF(Search!$L$7="N","N",1),""))</f>
        <v/>
      </c>
      <c r="S1582" s="9" t="str">
        <f>IF(Search!$L$8="","",IF(ISNUMBER(SEARCH("Stick",$AU1582))=TRUE,IF(Search!$L$8="N","N",1),""))</f>
        <v/>
      </c>
      <c r="T1582" s="9" t="str">
        <f>IF(Search!$O$4="","",IF(COUNTA($AW1582)=1,IF(Search!$O$4="N","N",1),""))</f>
        <v/>
      </c>
      <c r="U1582" s="9" t="str">
        <f>IF(Search!$O$5="","",IF($AW1582="","",IF($AW1582&lt;Search!$O$5,"",1)))</f>
        <v/>
      </c>
      <c r="V1582" s="9" t="str">
        <f>IF(Search!$O$6="","",IF($AW1582="","",IF($AW1582&gt;Search!$O$6,"",1)))</f>
        <v/>
      </c>
      <c r="W1582" s="9" t="str">
        <f>IF(Search!$U$4="","",IF($AX1582="","",1))</f>
        <v/>
      </c>
      <c r="X1582" s="9" t="str">
        <f>IF(Search!$U$5="","",IF(ISNUMBER(SEARCH(Search!$U$5,$AX1582))=TRUE,IF(Search!$U$5="N","N",1),""))</f>
        <v/>
      </c>
      <c r="Y1582" s="9" t="str">
        <f>IF(Search!$U$6="","",IF($AY1582&lt;Search!$U$6,"",1))</f>
        <v/>
      </c>
      <c r="Z1582" s="9" t="str">
        <f>IF(Search!$R$4="","",IF(Inventory!$BA1582&lt;Search!$R$4,"",1))</f>
        <v/>
      </c>
      <c r="AA1582" s="9" t="str">
        <f>IF(Search!$R$5="","",IF($BA1582&gt;Search!$R$5,"",1))</f>
        <v/>
      </c>
      <c r="AB1582" s="9" t="str">
        <f>IF(Search!$R$6="","",IF($BB1582&lt;Search!$R$6,"",1))</f>
        <v/>
      </c>
      <c r="AC1582" s="9" t="str">
        <f>IF(Search!$R$7="","",IF($BB1582&lt;Search!$R$7,"",1))</f>
        <v/>
      </c>
      <c r="AD1582" s="45">
        <f>IF(COUNTIF($A1582:$AC1582,"n")&gt;0,"",IF(SUM($A1582:$AC1582)=COUNTA(Search!$C$4:$C$8,Search!$F$4:$F$8,Search!$I$4:$I$6,Search!$I$8,Search!$L$4:$L$8,Search!$O$4:$O$8,Search!$R$4:$R$7,Search!$U$4:$U$7)-COUNTIF(Search!$C$4:$U$7,"n"),1+LARGE($AD$1:AD1581,1),""))</f>
        <v>82</v>
      </c>
      <c r="AE1582" s="45">
        <f t="shared" si="75"/>
        <v>1868</v>
      </c>
      <c r="AF1582" s="45">
        <f>IF(AD1582="","",COUNTIF($AE$1:$AE1581,$AE1582)+RANK($AE1582,$AE$2:$AE$10540,1))</f>
        <v>347</v>
      </c>
      <c r="AG1582" s="45">
        <f t="shared" si="76"/>
        <v>0</v>
      </c>
      <c r="AH1582" s="45">
        <f>IF($AD1582="","",COUNTIF($AG$1:$AG1581,$AG1582)+RANK($AG1582,$AG$1:$AG$10539,0))</f>
        <v>244</v>
      </c>
      <c r="AI1582" s="10" t="str">
        <f t="shared" si="77"/>
        <v>2010-11 Score #501 Nazem Kadri HR TOR RC   /   $</v>
      </c>
      <c r="AJ1582" s="11">
        <v>2010</v>
      </c>
      <c r="AK1582" s="17">
        <v>11</v>
      </c>
      <c r="AL1582" s="12" t="s">
        <v>218</v>
      </c>
      <c r="AM1582" s="10">
        <v>501</v>
      </c>
      <c r="AN1582" s="12" t="s">
        <v>1113</v>
      </c>
      <c r="AO1582" s="9" t="s">
        <v>1904</v>
      </c>
      <c r="AP1582" s="9" t="s">
        <v>1902</v>
      </c>
      <c r="AQ1582" s="9"/>
      <c r="AR1582" s="14"/>
      <c r="AS1582" s="9" t="s">
        <v>2</v>
      </c>
      <c r="AT1582" s="9"/>
      <c r="AU1582" s="9"/>
      <c r="AV1582" s="13"/>
      <c r="AW1582" s="13"/>
      <c r="AX1582" s="9"/>
      <c r="AY1582" s="9"/>
      <c r="AZ1582" s="9"/>
      <c r="BA1582" s="33"/>
      <c r="BB1582" s="33"/>
      <c r="BC1582" s="36"/>
      <c r="BD1582" s="12" t="s">
        <v>1771</v>
      </c>
    </row>
    <row r="1583" spans="1:56" s="12" customFormat="1" x14ac:dyDescent="0.2">
      <c r="A1583" s="9" t="str">
        <f>IF(Search!$C$5="","",IF(COUNTA(Inventory!$AP1583)=1,1,""))</f>
        <v/>
      </c>
      <c r="B1583" s="9" t="str">
        <f>IF(Search!$C$4="","",IF(ISNUMBER(SEARCH(Search!$C$4,$AR1583))=TRUE,1,""))</f>
        <v/>
      </c>
      <c r="C1583" s="9" t="str">
        <f>IF(Search!$C$6="x",IF(COUNTA($AQ1583)=1,1,"N"),IF(COUNTA($AQ1583)=1,"N",""))</f>
        <v/>
      </c>
      <c r="D1583" s="9" t="str">
        <f>IF(Search!$O$8="","",IF(ISNUMBER(SEARCH(Search!$O$8,$BD1583))=TRUE,1,""))</f>
        <v/>
      </c>
      <c r="E1583" s="9" t="str">
        <f>IF(Search!$C$7="","",IF(ISNUMBER(SEARCH(Search!$C$7,$AN1583))=TRUE,1,""))</f>
        <v/>
      </c>
      <c r="F1583" s="9" t="str">
        <f>IF(Search!$C$8="","",IF(ISNUMBER(SEARCH(Search!$C$8,$AO1583))=TRUE,1,""))</f>
        <v/>
      </c>
      <c r="G1583" s="9" t="str">
        <f>IF(Search!$F$4="","",IF(Inventory!$AJ1583&lt;Search!$F$4,"",1))</f>
        <v/>
      </c>
      <c r="H1583" s="9" t="str">
        <f>IF(Search!$F$5="","",IF(Inventory!$AJ1583&gt;Search!$F$5,"",1))</f>
        <v/>
      </c>
      <c r="I1583" s="9" t="str">
        <f>IF(Search!$F$7="","",IF(Search!$F$8="",IF(ISNUMBER(SEARCH(Search!$F$7,$AL1583))=TRUE,1,""),""))</f>
        <v/>
      </c>
      <c r="J1583" s="9" t="str">
        <f>IF($AL1583=Search!$F$8,1,"")</f>
        <v/>
      </c>
      <c r="K1583" s="9" t="str">
        <f>IF(Search!$I$4="","",IF(COUNTA($AS1583)=1,IF(Search!$I$4="N","N",1),""))</f>
        <v/>
      </c>
      <c r="L1583" s="9" t="str">
        <f>IF(Search!$I$5="","",IF($AS1583="RC",1,""))</f>
        <v/>
      </c>
      <c r="M1583" s="9" t="str">
        <f>IF(Search!$I$6="","",IF($AS1583="RCP",1,""))</f>
        <v/>
      </c>
      <c r="N1583" s="9" t="str">
        <f>IF(Search!$I$8="","",IF(COUNTA($AT1583)=1,IF(Search!$I$8="N","N",1),""))</f>
        <v/>
      </c>
      <c r="O1583" s="9" t="str">
        <f>IF(Search!$L$4="","",IF(COUNTA($AU1583)=1,IF(Search!$L$4="N","N",1),""))</f>
        <v/>
      </c>
      <c r="P1583" s="9" t="str">
        <f>IF(Search!$L$5="","",IF(ISNUMBER(SEARCH("Jersey",$AU1583))=TRUE,IF(Search!$L$5="N","N",1),""))</f>
        <v/>
      </c>
      <c r="Q1583" s="9" t="str">
        <f>IF(Search!$L$6="","",IF(ISNUMBER(SEARCH("Patch",$AU1583))=TRUE,IF(Search!$L$6="N","N",1),""))</f>
        <v/>
      </c>
      <c r="R1583" s="9" t="str">
        <f>IF(Search!$L$7="","",IF(ISNUMBER(SEARCH("Shield",$AU1583))=TRUE,IF(Search!$L$7="N","N",1),""))</f>
        <v/>
      </c>
      <c r="S1583" s="9" t="str">
        <f>IF(Search!$L$8="","",IF(ISNUMBER(SEARCH("Stick",$AU1583))=TRUE,IF(Search!$L$8="N","N",1),""))</f>
        <v/>
      </c>
      <c r="T1583" s="9" t="str">
        <f>IF(Search!$O$4="","",IF(COUNTA($AW1583)=1,IF(Search!$O$4="N","N",1),""))</f>
        <v/>
      </c>
      <c r="U1583" s="9" t="str">
        <f>IF(Search!$O$5="","",IF($AW1583="","",IF($AW1583&lt;Search!$O$5,"",1)))</f>
        <v/>
      </c>
      <c r="V1583" s="9" t="str">
        <f>IF(Search!$O$6="","",IF($AW1583="","",IF($AW1583&gt;Search!$O$6,"",1)))</f>
        <v/>
      </c>
      <c r="W1583" s="9" t="str">
        <f>IF(Search!$U$4="","",IF($AX1583="","",1))</f>
        <v/>
      </c>
      <c r="X1583" s="9" t="str">
        <f>IF(Search!$U$5="","",IF(ISNUMBER(SEARCH(Search!$U$5,$AX1583))=TRUE,IF(Search!$U$5="N","N",1),""))</f>
        <v/>
      </c>
      <c r="Y1583" s="9" t="str">
        <f>IF(Search!$U$6="","",IF($AY1583&lt;Search!$U$6,"",1))</f>
        <v/>
      </c>
      <c r="Z1583" s="9" t="str">
        <f>IF(Search!$R$4="","",IF(Inventory!$BA1583&lt;Search!$R$4,"",1))</f>
        <v/>
      </c>
      <c r="AA1583" s="9" t="str">
        <f>IF(Search!$R$5="","",IF($BA1583&gt;Search!$R$5,"",1))</f>
        <v/>
      </c>
      <c r="AB1583" s="9" t="str">
        <f>IF(Search!$R$6="","",IF($BB1583&lt;Search!$R$6,"",1))</f>
        <v/>
      </c>
      <c r="AC1583" s="9" t="str">
        <f>IF(Search!$R$7="","",IF($BB1583&lt;Search!$R$7,"",1))</f>
        <v/>
      </c>
      <c r="AD1583" s="45" t="str">
        <f>IF(COUNTIF($A1583:$AC1583,"n")&gt;0,"",IF(SUM($A1583:$AC1583)=COUNTA(Search!$C$4:$C$8,Search!$F$4:$F$8,Search!$I$4:$I$6,Search!$I$8,Search!$L$4:$L$8,Search!$O$4:$O$8,Search!$R$4:$R$7,Search!$U$4:$U$7)-COUNTIF(Search!$C$4:$U$7,"n"),1+LARGE($AD$1:AD1582,1),""))</f>
        <v/>
      </c>
      <c r="AE1583" s="45" t="str">
        <f t="shared" si="75"/>
        <v/>
      </c>
      <c r="AF1583" s="45" t="str">
        <f>IF(AD1583="","",COUNTIF($AE$1:$AE1582,$AE1583)+RANK($AE1583,$AE$2:$AE$10540,1))</f>
        <v/>
      </c>
      <c r="AG1583" s="45" t="str">
        <f t="shared" si="76"/>
        <v/>
      </c>
      <c r="AH1583" s="45" t="str">
        <f>IF($AD1583="","",COUNTIF($AG$1:$AG1582,$AG1583)+RANK($AG1583,$AG$1:$AG$10539,0))</f>
        <v/>
      </c>
      <c r="AI1583" s="10" t="str">
        <f t="shared" si="77"/>
        <v>2010-11 Score Anniversary #442 Tyler Bozak TOR    /   $</v>
      </c>
      <c r="AJ1583" s="11">
        <v>2010</v>
      </c>
      <c r="AK1583" s="17">
        <v>11</v>
      </c>
      <c r="AL1583" s="12" t="s">
        <v>1114</v>
      </c>
      <c r="AM1583" s="10">
        <v>442</v>
      </c>
      <c r="AN1583" s="12" t="s">
        <v>716</v>
      </c>
      <c r="AO1583" s="9" t="s">
        <v>1904</v>
      </c>
      <c r="AP1583" s="9"/>
      <c r="AQ1583" s="9"/>
      <c r="AR1583" s="14"/>
      <c r="AS1583" s="9"/>
      <c r="AT1583" s="9"/>
      <c r="AU1583" s="9"/>
      <c r="AV1583" s="13"/>
      <c r="AW1583" s="13"/>
      <c r="AX1583" s="9"/>
      <c r="AY1583" s="9"/>
      <c r="AZ1583" s="9"/>
      <c r="BA1583" s="33"/>
      <c r="BB1583" s="33"/>
      <c r="BC1583" s="36"/>
      <c r="BD1583" s="12" t="s">
        <v>1771</v>
      </c>
    </row>
    <row r="1584" spans="1:56" s="12" customFormat="1" x14ac:dyDescent="0.2">
      <c r="A1584" s="9" t="str">
        <f>IF(Search!$C$5="","",IF(COUNTA(Inventory!$AP1584)=1,1,""))</f>
        <v/>
      </c>
      <c r="B1584" s="9" t="str">
        <f>IF(Search!$C$4="","",IF(ISNUMBER(SEARCH(Search!$C$4,$AR1584))=TRUE,1,""))</f>
        <v/>
      </c>
      <c r="C1584" s="9" t="str">
        <f>IF(Search!$C$6="x",IF(COUNTA($AQ1584)=1,1,"N"),IF(COUNTA($AQ1584)=1,"N",""))</f>
        <v/>
      </c>
      <c r="D1584" s="9" t="str">
        <f>IF(Search!$O$8="","",IF(ISNUMBER(SEARCH(Search!$O$8,$BD1584))=TRUE,1,""))</f>
        <v/>
      </c>
      <c r="E1584" s="9" t="str">
        <f>IF(Search!$C$7="","",IF(ISNUMBER(SEARCH(Search!$C$7,$AN1584))=TRUE,1,""))</f>
        <v/>
      </c>
      <c r="F1584" s="9" t="str">
        <f>IF(Search!$C$8="","",IF(ISNUMBER(SEARCH(Search!$C$8,$AO1584))=TRUE,1,""))</f>
        <v/>
      </c>
      <c r="G1584" s="9" t="str">
        <f>IF(Search!$F$4="","",IF(Inventory!$AJ1584&lt;Search!$F$4,"",1))</f>
        <v/>
      </c>
      <c r="H1584" s="9" t="str">
        <f>IF(Search!$F$5="","",IF(Inventory!$AJ1584&gt;Search!$F$5,"",1))</f>
        <v/>
      </c>
      <c r="I1584" s="9" t="str">
        <f>IF(Search!$F$7="","",IF(Search!$F$8="",IF(ISNUMBER(SEARCH(Search!$F$7,$AL1584))=TRUE,1,""),""))</f>
        <v/>
      </c>
      <c r="J1584" s="9" t="str">
        <f>IF($AL1584=Search!$F$8,1,"")</f>
        <v/>
      </c>
      <c r="K1584" s="9" t="str">
        <f>IF(Search!$I$4="","",IF(COUNTA($AS1584)=1,IF(Search!$I$4="N","N",1),""))</f>
        <v/>
      </c>
      <c r="L1584" s="9" t="str">
        <f>IF(Search!$I$5="","",IF($AS1584="RC",1,""))</f>
        <v/>
      </c>
      <c r="M1584" s="9" t="str">
        <f>IF(Search!$I$6="","",IF($AS1584="RCP",1,""))</f>
        <v/>
      </c>
      <c r="N1584" s="9" t="str">
        <f>IF(Search!$I$8="","",IF(COUNTA($AT1584)=1,IF(Search!$I$8="N","N",1),""))</f>
        <v/>
      </c>
      <c r="O1584" s="9" t="str">
        <f>IF(Search!$L$4="","",IF(COUNTA($AU1584)=1,IF(Search!$L$4="N","N",1),""))</f>
        <v/>
      </c>
      <c r="P1584" s="9" t="str">
        <f>IF(Search!$L$5="","",IF(ISNUMBER(SEARCH("Jersey",$AU1584))=TRUE,IF(Search!$L$5="N","N",1),""))</f>
        <v/>
      </c>
      <c r="Q1584" s="9" t="str">
        <f>IF(Search!$L$6="","",IF(ISNUMBER(SEARCH("Patch",$AU1584))=TRUE,IF(Search!$L$6="N","N",1),""))</f>
        <v/>
      </c>
      <c r="R1584" s="9" t="str">
        <f>IF(Search!$L$7="","",IF(ISNUMBER(SEARCH("Shield",$AU1584))=TRUE,IF(Search!$L$7="N","N",1),""))</f>
        <v/>
      </c>
      <c r="S1584" s="9" t="str">
        <f>IF(Search!$L$8="","",IF(ISNUMBER(SEARCH("Stick",$AU1584))=TRUE,IF(Search!$L$8="N","N",1),""))</f>
        <v/>
      </c>
      <c r="T1584" s="9" t="str">
        <f>IF(Search!$O$4="","",IF(COUNTA($AW1584)=1,IF(Search!$O$4="N","N",1),""))</f>
        <v/>
      </c>
      <c r="U1584" s="9" t="str">
        <f>IF(Search!$O$5="","",IF($AW1584="","",IF($AW1584&lt;Search!$O$5,"",1)))</f>
        <v/>
      </c>
      <c r="V1584" s="9" t="str">
        <f>IF(Search!$O$6="","",IF($AW1584="","",IF($AW1584&gt;Search!$O$6,"",1)))</f>
        <v/>
      </c>
      <c r="W1584" s="9" t="str">
        <f>IF(Search!$U$4="","",IF($AX1584="","",1))</f>
        <v/>
      </c>
      <c r="X1584" s="9" t="str">
        <f>IF(Search!$U$5="","",IF(ISNUMBER(SEARCH(Search!$U$5,$AX1584))=TRUE,IF(Search!$U$5="N","N",1),""))</f>
        <v/>
      </c>
      <c r="Y1584" s="9" t="str">
        <f>IF(Search!$U$6="","",IF($AY1584&lt;Search!$U$6,"",1))</f>
        <v/>
      </c>
      <c r="Z1584" s="9" t="str">
        <f>IF(Search!$R$4="","",IF(Inventory!$BA1584&lt;Search!$R$4,"",1))</f>
        <v/>
      </c>
      <c r="AA1584" s="9" t="str">
        <f>IF(Search!$R$5="","",IF($BA1584&gt;Search!$R$5,"",1))</f>
        <v/>
      </c>
      <c r="AB1584" s="9" t="str">
        <f>IF(Search!$R$6="","",IF($BB1584&lt;Search!$R$6,"",1))</f>
        <v/>
      </c>
      <c r="AC1584" s="9" t="str">
        <f>IF(Search!$R$7="","",IF($BB1584&lt;Search!$R$7,"",1))</f>
        <v/>
      </c>
      <c r="AD1584" s="45" t="str">
        <f>IF(COUNTIF($A1584:$AC1584,"n")&gt;0,"",IF(SUM($A1584:$AC1584)=COUNTA(Search!$C$4:$C$8,Search!$F$4:$F$8,Search!$I$4:$I$6,Search!$I$8,Search!$L$4:$L$8,Search!$O$4:$O$8,Search!$R$4:$R$7,Search!$U$4:$U$7)-COUNTIF(Search!$C$4:$U$7,"n"),1+LARGE($AD$1:AD1583,1),""))</f>
        <v/>
      </c>
      <c r="AE1584" s="45" t="str">
        <f t="shared" si="75"/>
        <v/>
      </c>
      <c r="AF1584" s="45" t="str">
        <f>IF(AD1584="","",COUNTIF($AE$1:$AE1583,$AE1584)+RANK($AE1584,$AE$2:$AE$10540,1))</f>
        <v/>
      </c>
      <c r="AG1584" s="45" t="str">
        <f t="shared" si="76"/>
        <v/>
      </c>
      <c r="AH1584" s="45" t="str">
        <f>IF($AD1584="","",COUNTIF($AG$1:$AG1583,$AG1584)+RANK($AG1584,$AG$1:$AG$10539,0))</f>
        <v/>
      </c>
      <c r="AI1584" s="10" t="str">
        <f t="shared" si="77"/>
        <v>2010-11 SP Authentic #171 Duncan Keith     /1999   $</v>
      </c>
      <c r="AJ1584" s="11">
        <v>2010</v>
      </c>
      <c r="AK1584" s="17">
        <v>11</v>
      </c>
      <c r="AL1584" s="12" t="s">
        <v>511</v>
      </c>
      <c r="AM1584" s="10">
        <v>171</v>
      </c>
      <c r="AN1584" s="12" t="s">
        <v>554</v>
      </c>
      <c r="AO1584" s="9"/>
      <c r="AP1584" s="9"/>
      <c r="AQ1584" s="9"/>
      <c r="AR1584" s="14"/>
      <c r="AS1584" s="9"/>
      <c r="AT1584" s="9"/>
      <c r="AU1584" s="9"/>
      <c r="AV1584" s="13"/>
      <c r="AW1584" s="13">
        <v>1999</v>
      </c>
      <c r="AX1584" s="9"/>
      <c r="AY1584" s="9"/>
      <c r="AZ1584" s="9"/>
      <c r="BA1584" s="33"/>
      <c r="BB1584" s="33"/>
      <c r="BC1584" s="36"/>
      <c r="BD1584" s="12" t="s">
        <v>1771</v>
      </c>
    </row>
    <row r="1585" spans="1:56" s="12" customFormat="1" x14ac:dyDescent="0.2">
      <c r="A1585" s="9" t="str">
        <f>IF(Search!$C$5="","",IF(COUNTA(Inventory!$AP1585)=1,1,""))</f>
        <v/>
      </c>
      <c r="B1585" s="9" t="str">
        <f>IF(Search!$C$4="","",IF(ISNUMBER(SEARCH(Search!$C$4,$AR1585))=TRUE,1,""))</f>
        <v/>
      </c>
      <c r="C1585" s="9" t="str">
        <f>IF(Search!$C$6="x",IF(COUNTA($AQ1585)=1,1,"N"),IF(COUNTA($AQ1585)=1,"N",""))</f>
        <v/>
      </c>
      <c r="D1585" s="9" t="str">
        <f>IF(Search!$O$8="","",IF(ISNUMBER(SEARCH(Search!$O$8,$BD1585))=TRUE,1,""))</f>
        <v/>
      </c>
      <c r="E1585" s="9" t="str">
        <f>IF(Search!$C$7="","",IF(ISNUMBER(SEARCH(Search!$C$7,$AN1585))=TRUE,1,""))</f>
        <v/>
      </c>
      <c r="F1585" s="9" t="str">
        <f>IF(Search!$C$8="","",IF(ISNUMBER(SEARCH(Search!$C$8,$AO1585))=TRUE,1,""))</f>
        <v/>
      </c>
      <c r="G1585" s="9" t="str">
        <f>IF(Search!$F$4="","",IF(Inventory!$AJ1585&lt;Search!$F$4,"",1))</f>
        <v/>
      </c>
      <c r="H1585" s="9" t="str">
        <f>IF(Search!$F$5="","",IF(Inventory!$AJ1585&gt;Search!$F$5,"",1))</f>
        <v/>
      </c>
      <c r="I1585" s="9" t="str">
        <f>IF(Search!$F$7="","",IF(Search!$F$8="",IF(ISNUMBER(SEARCH(Search!$F$7,$AL1585))=TRUE,1,""),""))</f>
        <v/>
      </c>
      <c r="J1585" s="9" t="str">
        <f>IF($AL1585=Search!$F$8,1,"")</f>
        <v/>
      </c>
      <c r="K1585" s="9" t="str">
        <f>IF(Search!$I$4="","",IF(COUNTA($AS1585)=1,IF(Search!$I$4="N","N",1),""))</f>
        <v/>
      </c>
      <c r="L1585" s="9" t="str">
        <f>IF(Search!$I$5="","",IF($AS1585="RC",1,""))</f>
        <v/>
      </c>
      <c r="M1585" s="9" t="str">
        <f>IF(Search!$I$6="","",IF($AS1585="RCP",1,""))</f>
        <v/>
      </c>
      <c r="N1585" s="9" t="str">
        <f>IF(Search!$I$8="","",IF(COUNTA($AT1585)=1,IF(Search!$I$8="N","N",1),""))</f>
        <v/>
      </c>
      <c r="O1585" s="9" t="str">
        <f>IF(Search!$L$4="","",IF(COUNTA($AU1585)=1,IF(Search!$L$4="N","N",1),""))</f>
        <v/>
      </c>
      <c r="P1585" s="9" t="str">
        <f>IF(Search!$L$5="","",IF(ISNUMBER(SEARCH("Jersey",$AU1585))=TRUE,IF(Search!$L$5="N","N",1),""))</f>
        <v/>
      </c>
      <c r="Q1585" s="9" t="str">
        <f>IF(Search!$L$6="","",IF(ISNUMBER(SEARCH("Patch",$AU1585))=TRUE,IF(Search!$L$6="N","N",1),""))</f>
        <v/>
      </c>
      <c r="R1585" s="9" t="str">
        <f>IF(Search!$L$7="","",IF(ISNUMBER(SEARCH("Shield",$AU1585))=TRUE,IF(Search!$L$7="N","N",1),""))</f>
        <v/>
      </c>
      <c r="S1585" s="9" t="str">
        <f>IF(Search!$L$8="","",IF(ISNUMBER(SEARCH("Stick",$AU1585))=TRUE,IF(Search!$L$8="N","N",1),""))</f>
        <v/>
      </c>
      <c r="T1585" s="9" t="str">
        <f>IF(Search!$O$4="","",IF(COUNTA($AW1585)=1,IF(Search!$O$4="N","N",1),""))</f>
        <v/>
      </c>
      <c r="U1585" s="9" t="str">
        <f>IF(Search!$O$5="","",IF($AW1585="","",IF($AW1585&lt;Search!$O$5,"",1)))</f>
        <v/>
      </c>
      <c r="V1585" s="9" t="str">
        <f>IF(Search!$O$6="","",IF($AW1585="","",IF($AW1585&gt;Search!$O$6,"",1)))</f>
        <v/>
      </c>
      <c r="W1585" s="9" t="str">
        <f>IF(Search!$U$4="","",IF($AX1585="","",1))</f>
        <v/>
      </c>
      <c r="X1585" s="9" t="str">
        <f>IF(Search!$U$5="","",IF(ISNUMBER(SEARCH(Search!$U$5,$AX1585))=TRUE,IF(Search!$U$5="N","N",1),""))</f>
        <v/>
      </c>
      <c r="Y1585" s="9" t="str">
        <f>IF(Search!$U$6="","",IF($AY1585&lt;Search!$U$6,"",1))</f>
        <v/>
      </c>
      <c r="Z1585" s="9" t="str">
        <f>IF(Search!$R$4="","",IF(Inventory!$BA1585&lt;Search!$R$4,"",1))</f>
        <v/>
      </c>
      <c r="AA1585" s="9" t="str">
        <f>IF(Search!$R$5="","",IF($BA1585&gt;Search!$R$5,"",1))</f>
        <v/>
      </c>
      <c r="AB1585" s="9" t="str">
        <f>IF(Search!$R$6="","",IF($BB1585&lt;Search!$R$6,"",1))</f>
        <v/>
      </c>
      <c r="AC1585" s="9" t="str">
        <f>IF(Search!$R$7="","",IF($BB1585&lt;Search!$R$7,"",1))</f>
        <v/>
      </c>
      <c r="AD1585" s="45" t="str">
        <f>IF(COUNTIF($A1585:$AC1585,"n")&gt;0,"",IF(SUM($A1585:$AC1585)=COUNTA(Search!$C$4:$C$8,Search!$F$4:$F$8,Search!$I$4:$I$6,Search!$I$8,Search!$L$4:$L$8,Search!$O$4:$O$8,Search!$R$4:$R$7,Search!$U$4:$U$7)-COUNTIF(Search!$C$4:$U$7,"n"),1+LARGE($AD$1:AD1584,1),""))</f>
        <v/>
      </c>
      <c r="AE1585" s="45" t="str">
        <f t="shared" si="75"/>
        <v/>
      </c>
      <c r="AF1585" s="45" t="str">
        <f>IF(AD1585="","",COUNTIF($AE$1:$AE1584,$AE1585)+RANK($AE1585,$AE$2:$AE$10540,1))</f>
        <v/>
      </c>
      <c r="AG1585" s="45" t="str">
        <f t="shared" si="76"/>
        <v/>
      </c>
      <c r="AH1585" s="45" t="str">
        <f>IF($AD1585="","",COUNTIF($AG$1:$AG1584,$AG1585)+RANK($AG1585,$AG$1:$AG$10539,0))</f>
        <v/>
      </c>
      <c r="AI1585" s="10" t="str">
        <f t="shared" si="77"/>
        <v>2010-11 SP Authentic #181 Dan Boyle     /1999   $</v>
      </c>
      <c r="AJ1585" s="11">
        <v>2010</v>
      </c>
      <c r="AK1585" s="17">
        <v>11</v>
      </c>
      <c r="AL1585" s="12" t="s">
        <v>511</v>
      </c>
      <c r="AM1585" s="10">
        <v>181</v>
      </c>
      <c r="AN1585" s="12" t="s">
        <v>1115</v>
      </c>
      <c r="AO1585" s="9"/>
      <c r="AP1585" s="9"/>
      <c r="AQ1585" s="9"/>
      <c r="AR1585" s="14"/>
      <c r="AS1585" s="9"/>
      <c r="AT1585" s="9"/>
      <c r="AU1585" s="9"/>
      <c r="AV1585" s="13"/>
      <c r="AW1585" s="13">
        <v>1999</v>
      </c>
      <c r="AX1585" s="9"/>
      <c r="AY1585" s="9"/>
      <c r="AZ1585" s="9"/>
      <c r="BA1585" s="33"/>
      <c r="BB1585" s="33"/>
      <c r="BC1585" s="36"/>
      <c r="BD1585" s="12" t="s">
        <v>1771</v>
      </c>
    </row>
    <row r="1586" spans="1:56" s="12" customFormat="1" x14ac:dyDescent="0.2">
      <c r="A1586" s="9" t="str">
        <f>IF(Search!$C$5="","",IF(COUNTA(Inventory!$AP1586)=1,1,""))</f>
        <v/>
      </c>
      <c r="B1586" s="9" t="str">
        <f>IF(Search!$C$4="","",IF(ISNUMBER(SEARCH(Search!$C$4,$AR1586))=TRUE,1,""))</f>
        <v/>
      </c>
      <c r="C1586" s="9" t="str">
        <f>IF(Search!$C$6="x",IF(COUNTA($AQ1586)=1,1,"N"),IF(COUNTA($AQ1586)=1,"N",""))</f>
        <v/>
      </c>
      <c r="D1586" s="9" t="str">
        <f>IF(Search!$O$8="","",IF(ISNUMBER(SEARCH(Search!$O$8,$BD1586))=TRUE,1,""))</f>
        <v/>
      </c>
      <c r="E1586" s="9" t="str">
        <f>IF(Search!$C$7="","",IF(ISNUMBER(SEARCH(Search!$C$7,$AN1586))=TRUE,1,""))</f>
        <v/>
      </c>
      <c r="F1586" s="9" t="str">
        <f>IF(Search!$C$8="","",IF(ISNUMBER(SEARCH(Search!$C$8,$AO1586))=TRUE,1,""))</f>
        <v/>
      </c>
      <c r="G1586" s="9" t="str">
        <f>IF(Search!$F$4="","",IF(Inventory!$AJ1586&lt;Search!$F$4,"",1))</f>
        <v/>
      </c>
      <c r="H1586" s="9" t="str">
        <f>IF(Search!$F$5="","",IF(Inventory!$AJ1586&gt;Search!$F$5,"",1))</f>
        <v/>
      </c>
      <c r="I1586" s="9" t="str">
        <f>IF(Search!$F$7="","",IF(Search!$F$8="",IF(ISNUMBER(SEARCH(Search!$F$7,$AL1586))=TRUE,1,""),""))</f>
        <v/>
      </c>
      <c r="J1586" s="9" t="str">
        <f>IF($AL1586=Search!$F$8,1,"")</f>
        <v/>
      </c>
      <c r="K1586" s="9" t="str">
        <f>IF(Search!$I$4="","",IF(COUNTA($AS1586)=1,IF(Search!$I$4="N","N",1),""))</f>
        <v/>
      </c>
      <c r="L1586" s="9" t="str">
        <f>IF(Search!$I$5="","",IF($AS1586="RC",1,""))</f>
        <v/>
      </c>
      <c r="M1586" s="9" t="str">
        <f>IF(Search!$I$6="","",IF($AS1586="RCP",1,""))</f>
        <v/>
      </c>
      <c r="N1586" s="9" t="str">
        <f>IF(Search!$I$8="","",IF(COUNTA($AT1586)=1,IF(Search!$I$8="N","N",1),""))</f>
        <v/>
      </c>
      <c r="O1586" s="9" t="str">
        <f>IF(Search!$L$4="","",IF(COUNTA($AU1586)=1,IF(Search!$L$4="N","N",1),""))</f>
        <v/>
      </c>
      <c r="P1586" s="9" t="str">
        <f>IF(Search!$L$5="","",IF(ISNUMBER(SEARCH("Jersey",$AU1586))=TRUE,IF(Search!$L$5="N","N",1),""))</f>
        <v/>
      </c>
      <c r="Q1586" s="9" t="str">
        <f>IF(Search!$L$6="","",IF(ISNUMBER(SEARCH("Patch",$AU1586))=TRUE,IF(Search!$L$6="N","N",1),""))</f>
        <v/>
      </c>
      <c r="R1586" s="9" t="str">
        <f>IF(Search!$L$7="","",IF(ISNUMBER(SEARCH("Shield",$AU1586))=TRUE,IF(Search!$L$7="N","N",1),""))</f>
        <v/>
      </c>
      <c r="S1586" s="9" t="str">
        <f>IF(Search!$L$8="","",IF(ISNUMBER(SEARCH("Stick",$AU1586))=TRUE,IF(Search!$L$8="N","N",1),""))</f>
        <v/>
      </c>
      <c r="T1586" s="9" t="str">
        <f>IF(Search!$O$4="","",IF(COUNTA($AW1586)=1,IF(Search!$O$4="N","N",1),""))</f>
        <v/>
      </c>
      <c r="U1586" s="9" t="str">
        <f>IF(Search!$O$5="","",IF($AW1586="","",IF($AW1586&lt;Search!$O$5,"",1)))</f>
        <v/>
      </c>
      <c r="V1586" s="9" t="str">
        <f>IF(Search!$O$6="","",IF($AW1586="","",IF($AW1586&gt;Search!$O$6,"",1)))</f>
        <v/>
      </c>
      <c r="W1586" s="9" t="str">
        <f>IF(Search!$U$4="","",IF($AX1586="","",1))</f>
        <v/>
      </c>
      <c r="X1586" s="9" t="str">
        <f>IF(Search!$U$5="","",IF(ISNUMBER(SEARCH(Search!$U$5,$AX1586))=TRUE,IF(Search!$U$5="N","N",1),""))</f>
        <v/>
      </c>
      <c r="Y1586" s="9" t="str">
        <f>IF(Search!$U$6="","",IF($AY1586&lt;Search!$U$6,"",1))</f>
        <v/>
      </c>
      <c r="Z1586" s="9" t="str">
        <f>IF(Search!$R$4="","",IF(Inventory!$BA1586&lt;Search!$R$4,"",1))</f>
        <v/>
      </c>
      <c r="AA1586" s="9" t="str">
        <f>IF(Search!$R$5="","",IF($BA1586&gt;Search!$R$5,"",1))</f>
        <v/>
      </c>
      <c r="AB1586" s="9" t="str">
        <f>IF(Search!$R$6="","",IF($BB1586&lt;Search!$R$6,"",1))</f>
        <v/>
      </c>
      <c r="AC1586" s="9" t="str">
        <f>IF(Search!$R$7="","",IF($BB1586&lt;Search!$R$7,"",1))</f>
        <v/>
      </c>
      <c r="AD1586" s="45" t="str">
        <f>IF(COUNTIF($A1586:$AC1586,"n")&gt;0,"",IF(SUM($A1586:$AC1586)=COUNTA(Search!$C$4:$C$8,Search!$F$4:$F$8,Search!$I$4:$I$6,Search!$I$8,Search!$L$4:$L$8,Search!$O$4:$O$8,Search!$R$4:$R$7,Search!$U$4:$U$7)-COUNTIF(Search!$C$4:$U$7,"n"),1+LARGE($AD$1:AD1585,1),""))</f>
        <v/>
      </c>
      <c r="AE1586" s="45" t="str">
        <f t="shared" si="75"/>
        <v/>
      </c>
      <c r="AF1586" s="45" t="str">
        <f>IF(AD1586="","",COUNTIF($AE$1:$AE1585,$AE1586)+RANK($AE1586,$AE$2:$AE$10540,1))</f>
        <v/>
      </c>
      <c r="AG1586" s="45" t="str">
        <f t="shared" si="76"/>
        <v/>
      </c>
      <c r="AH1586" s="45" t="str">
        <f>IF($AD1586="","",COUNTIF($AG$1:$AG1585,$AG1586)+RANK($AG1586,$AG$1:$AG$10539,0))</f>
        <v/>
      </c>
      <c r="AI1586" s="10" t="str">
        <f t="shared" si="77"/>
        <v>2010-11 SP Authentic #182 Chris Pronger     /1999   $</v>
      </c>
      <c r="AJ1586" s="11">
        <v>2010</v>
      </c>
      <c r="AK1586" s="17">
        <v>11</v>
      </c>
      <c r="AL1586" s="12" t="s">
        <v>511</v>
      </c>
      <c r="AM1586" s="10">
        <v>182</v>
      </c>
      <c r="AN1586" s="12" t="s">
        <v>245</v>
      </c>
      <c r="AO1586" s="9"/>
      <c r="AP1586" s="9"/>
      <c r="AQ1586" s="9"/>
      <c r="AR1586" s="14"/>
      <c r="AS1586" s="9"/>
      <c r="AT1586" s="9"/>
      <c r="AU1586" s="9"/>
      <c r="AV1586" s="13"/>
      <c r="AW1586" s="13">
        <v>1999</v>
      </c>
      <c r="AX1586" s="9"/>
      <c r="AY1586" s="9"/>
      <c r="AZ1586" s="9"/>
      <c r="BA1586" s="33"/>
      <c r="BB1586" s="33"/>
      <c r="BC1586" s="36"/>
      <c r="BD1586" s="12" t="s">
        <v>1771</v>
      </c>
    </row>
    <row r="1587" spans="1:56" s="12" customFormat="1" x14ac:dyDescent="0.2">
      <c r="A1587" s="9" t="str">
        <f>IF(Search!$C$5="","",IF(COUNTA(Inventory!$AP1587)=1,1,""))</f>
        <v/>
      </c>
      <c r="B1587" s="9" t="str">
        <f>IF(Search!$C$4="","",IF(ISNUMBER(SEARCH(Search!$C$4,$AR1587))=TRUE,1,""))</f>
        <v/>
      </c>
      <c r="C1587" s="9" t="str">
        <f>IF(Search!$C$6="x",IF(COUNTA($AQ1587)=1,1,"N"),IF(COUNTA($AQ1587)=1,"N",""))</f>
        <v/>
      </c>
      <c r="D1587" s="9" t="str">
        <f>IF(Search!$O$8="","",IF(ISNUMBER(SEARCH(Search!$O$8,$BD1587))=TRUE,1,""))</f>
        <v/>
      </c>
      <c r="E1587" s="9" t="str">
        <f>IF(Search!$C$7="","",IF(ISNUMBER(SEARCH(Search!$C$7,$AN1587))=TRUE,1,""))</f>
        <v/>
      </c>
      <c r="F1587" s="9" t="str">
        <f>IF(Search!$C$8="","",IF(ISNUMBER(SEARCH(Search!$C$8,$AO1587))=TRUE,1,""))</f>
        <v/>
      </c>
      <c r="G1587" s="9" t="str">
        <f>IF(Search!$F$4="","",IF(Inventory!$AJ1587&lt;Search!$F$4,"",1))</f>
        <v/>
      </c>
      <c r="H1587" s="9" t="str">
        <f>IF(Search!$F$5="","",IF(Inventory!$AJ1587&gt;Search!$F$5,"",1))</f>
        <v/>
      </c>
      <c r="I1587" s="9" t="str">
        <f>IF(Search!$F$7="","",IF(Search!$F$8="",IF(ISNUMBER(SEARCH(Search!$F$7,$AL1587))=TRUE,1,""),""))</f>
        <v/>
      </c>
      <c r="J1587" s="9" t="str">
        <f>IF($AL1587=Search!$F$8,1,"")</f>
        <v/>
      </c>
      <c r="K1587" s="9" t="str">
        <f>IF(Search!$I$4="","",IF(COUNTA($AS1587)=1,IF(Search!$I$4="N","N",1),""))</f>
        <v/>
      </c>
      <c r="L1587" s="9" t="str">
        <f>IF(Search!$I$5="","",IF($AS1587="RC",1,""))</f>
        <v/>
      </c>
      <c r="M1587" s="9" t="str">
        <f>IF(Search!$I$6="","",IF($AS1587="RCP",1,""))</f>
        <v/>
      </c>
      <c r="N1587" s="9" t="str">
        <f>IF(Search!$I$8="","",IF(COUNTA($AT1587)=1,IF(Search!$I$8="N","N",1),""))</f>
        <v/>
      </c>
      <c r="O1587" s="9" t="str">
        <f>IF(Search!$L$4="","",IF(COUNTA($AU1587)=1,IF(Search!$L$4="N","N",1),""))</f>
        <v/>
      </c>
      <c r="P1587" s="9" t="str">
        <f>IF(Search!$L$5="","",IF(ISNUMBER(SEARCH("Jersey",$AU1587))=TRUE,IF(Search!$L$5="N","N",1),""))</f>
        <v/>
      </c>
      <c r="Q1587" s="9" t="str">
        <f>IF(Search!$L$6="","",IF(ISNUMBER(SEARCH("Patch",$AU1587))=TRUE,IF(Search!$L$6="N","N",1),""))</f>
        <v/>
      </c>
      <c r="R1587" s="9" t="str">
        <f>IF(Search!$L$7="","",IF(ISNUMBER(SEARCH("Shield",$AU1587))=TRUE,IF(Search!$L$7="N","N",1),""))</f>
        <v/>
      </c>
      <c r="S1587" s="9" t="str">
        <f>IF(Search!$L$8="","",IF(ISNUMBER(SEARCH("Stick",$AU1587))=TRUE,IF(Search!$L$8="N","N",1),""))</f>
        <v/>
      </c>
      <c r="T1587" s="9" t="str">
        <f>IF(Search!$O$4="","",IF(COUNTA($AW1587)=1,IF(Search!$O$4="N","N",1),""))</f>
        <v/>
      </c>
      <c r="U1587" s="9" t="str">
        <f>IF(Search!$O$5="","",IF($AW1587="","",IF($AW1587&lt;Search!$O$5,"",1)))</f>
        <v/>
      </c>
      <c r="V1587" s="9" t="str">
        <f>IF(Search!$O$6="","",IF($AW1587="","",IF($AW1587&gt;Search!$O$6,"",1)))</f>
        <v/>
      </c>
      <c r="W1587" s="9" t="str">
        <f>IF(Search!$U$4="","",IF($AX1587="","",1))</f>
        <v/>
      </c>
      <c r="X1587" s="9" t="str">
        <f>IF(Search!$U$5="","",IF(ISNUMBER(SEARCH(Search!$U$5,$AX1587))=TRUE,IF(Search!$U$5="N","N",1),""))</f>
        <v/>
      </c>
      <c r="Y1587" s="9" t="str">
        <f>IF(Search!$U$6="","",IF($AY1587&lt;Search!$U$6,"",1))</f>
        <v/>
      </c>
      <c r="Z1587" s="9" t="str">
        <f>IF(Search!$R$4="","",IF(Inventory!$BA1587&lt;Search!$R$4,"",1))</f>
        <v/>
      </c>
      <c r="AA1587" s="9" t="str">
        <f>IF(Search!$R$5="","",IF($BA1587&gt;Search!$R$5,"",1))</f>
        <v/>
      </c>
      <c r="AB1587" s="9" t="str">
        <f>IF(Search!$R$6="","",IF($BB1587&lt;Search!$R$6,"",1))</f>
        <v/>
      </c>
      <c r="AC1587" s="9" t="str">
        <f>IF(Search!$R$7="","",IF($BB1587&lt;Search!$R$7,"",1))</f>
        <v/>
      </c>
      <c r="AD1587" s="45" t="str">
        <f>IF(COUNTIF($A1587:$AC1587,"n")&gt;0,"",IF(SUM($A1587:$AC1587)=COUNTA(Search!$C$4:$C$8,Search!$F$4:$F$8,Search!$I$4:$I$6,Search!$I$8,Search!$L$4:$L$8,Search!$O$4:$O$8,Search!$R$4:$R$7,Search!$U$4:$U$7)-COUNTIF(Search!$C$4:$U$7,"n"),1+LARGE($AD$1:AD1586,1),""))</f>
        <v/>
      </c>
      <c r="AE1587" s="45" t="str">
        <f t="shared" si="75"/>
        <v/>
      </c>
      <c r="AF1587" s="45" t="str">
        <f>IF(AD1587="","",COUNTIF($AE$1:$AE1586,$AE1587)+RANK($AE1587,$AE$2:$AE$10540,1))</f>
        <v/>
      </c>
      <c r="AG1587" s="45" t="str">
        <f t="shared" si="76"/>
        <v/>
      </c>
      <c r="AH1587" s="45" t="str">
        <f>IF($AD1587="","",COUNTIF($AG$1:$AG1586,$AG1587)+RANK($AG1587,$AG$1:$AG$10539,0))</f>
        <v/>
      </c>
      <c r="AI1587" s="10" t="str">
        <f t="shared" si="77"/>
        <v>2010-11 SP Authentic #189 Ray Bourque     /1999   $</v>
      </c>
      <c r="AJ1587" s="11">
        <v>2010</v>
      </c>
      <c r="AK1587" s="17">
        <v>11</v>
      </c>
      <c r="AL1587" s="12" t="s">
        <v>511</v>
      </c>
      <c r="AM1587" s="10">
        <v>189</v>
      </c>
      <c r="AN1587" s="12" t="s">
        <v>429</v>
      </c>
      <c r="AO1587" s="9"/>
      <c r="AP1587" s="9"/>
      <c r="AQ1587" s="9"/>
      <c r="AR1587" s="14"/>
      <c r="AS1587" s="9"/>
      <c r="AT1587" s="9"/>
      <c r="AU1587" s="9"/>
      <c r="AV1587" s="13"/>
      <c r="AW1587" s="13">
        <v>1999</v>
      </c>
      <c r="AX1587" s="9"/>
      <c r="AY1587" s="9"/>
      <c r="AZ1587" s="9"/>
      <c r="BA1587" s="33"/>
      <c r="BB1587" s="33"/>
      <c r="BC1587" s="36"/>
      <c r="BD1587" s="12" t="s">
        <v>1771</v>
      </c>
    </row>
    <row r="1588" spans="1:56" s="12" customFormat="1" x14ac:dyDescent="0.2">
      <c r="A1588" s="9" t="str">
        <f>IF(Search!$C$5="","",IF(COUNTA(Inventory!$AP1588)=1,1,""))</f>
        <v/>
      </c>
      <c r="B1588" s="9" t="str">
        <f>IF(Search!$C$4="","",IF(ISNUMBER(SEARCH(Search!$C$4,$AR1588))=TRUE,1,""))</f>
        <v/>
      </c>
      <c r="C1588" s="9" t="str">
        <f>IF(Search!$C$6="x",IF(COUNTA($AQ1588)=1,1,"N"),IF(COUNTA($AQ1588)=1,"N",""))</f>
        <v/>
      </c>
      <c r="D1588" s="9" t="str">
        <f>IF(Search!$O$8="","",IF(ISNUMBER(SEARCH(Search!$O$8,$BD1588))=TRUE,1,""))</f>
        <v/>
      </c>
      <c r="E1588" s="9" t="str">
        <f>IF(Search!$C$7="","",IF(ISNUMBER(SEARCH(Search!$C$7,$AN1588))=TRUE,1,""))</f>
        <v/>
      </c>
      <c r="F1588" s="9" t="str">
        <f>IF(Search!$C$8="","",IF(ISNUMBER(SEARCH(Search!$C$8,$AO1588))=TRUE,1,""))</f>
        <v/>
      </c>
      <c r="G1588" s="9" t="str">
        <f>IF(Search!$F$4="","",IF(Inventory!$AJ1588&lt;Search!$F$4,"",1))</f>
        <v/>
      </c>
      <c r="H1588" s="9" t="str">
        <f>IF(Search!$F$5="","",IF(Inventory!$AJ1588&gt;Search!$F$5,"",1))</f>
        <v/>
      </c>
      <c r="I1588" s="9" t="str">
        <f>IF(Search!$F$7="","",IF(Search!$F$8="",IF(ISNUMBER(SEARCH(Search!$F$7,$AL1588))=TRUE,1,""),""))</f>
        <v/>
      </c>
      <c r="J1588" s="9" t="str">
        <f>IF($AL1588=Search!$F$8,1,"")</f>
        <v/>
      </c>
      <c r="K1588" s="9" t="str">
        <f>IF(Search!$I$4="","",IF(COUNTA($AS1588)=1,IF(Search!$I$4="N","N",1),""))</f>
        <v/>
      </c>
      <c r="L1588" s="9" t="str">
        <f>IF(Search!$I$5="","",IF($AS1588="RC",1,""))</f>
        <v/>
      </c>
      <c r="M1588" s="9" t="str">
        <f>IF(Search!$I$6="","",IF($AS1588="RCP",1,""))</f>
        <v/>
      </c>
      <c r="N1588" s="9" t="str">
        <f>IF(Search!$I$8="","",IF(COUNTA($AT1588)=1,IF(Search!$I$8="N","N",1),""))</f>
        <v/>
      </c>
      <c r="O1588" s="9" t="str">
        <f>IF(Search!$L$4="","",IF(COUNTA($AU1588)=1,IF(Search!$L$4="N","N",1),""))</f>
        <v/>
      </c>
      <c r="P1588" s="9" t="str">
        <f>IF(Search!$L$5="","",IF(ISNUMBER(SEARCH("Jersey",$AU1588))=TRUE,IF(Search!$L$5="N","N",1),""))</f>
        <v/>
      </c>
      <c r="Q1588" s="9" t="str">
        <f>IF(Search!$L$6="","",IF(ISNUMBER(SEARCH("Patch",$AU1588))=TRUE,IF(Search!$L$6="N","N",1),""))</f>
        <v/>
      </c>
      <c r="R1588" s="9" t="str">
        <f>IF(Search!$L$7="","",IF(ISNUMBER(SEARCH("Shield",$AU1588))=TRUE,IF(Search!$L$7="N","N",1),""))</f>
        <v/>
      </c>
      <c r="S1588" s="9" t="str">
        <f>IF(Search!$L$8="","",IF(ISNUMBER(SEARCH("Stick",$AU1588))=TRUE,IF(Search!$L$8="N","N",1),""))</f>
        <v/>
      </c>
      <c r="T1588" s="9" t="str">
        <f>IF(Search!$O$4="","",IF(COUNTA($AW1588)=1,IF(Search!$O$4="N","N",1),""))</f>
        <v/>
      </c>
      <c r="U1588" s="9" t="str">
        <f>IF(Search!$O$5="","",IF($AW1588="","",IF($AW1588&lt;Search!$O$5,"",1)))</f>
        <v/>
      </c>
      <c r="V1588" s="9" t="str">
        <f>IF(Search!$O$6="","",IF($AW1588="","",IF($AW1588&gt;Search!$O$6,"",1)))</f>
        <v/>
      </c>
      <c r="W1588" s="9" t="str">
        <f>IF(Search!$U$4="","",IF($AX1588="","",1))</f>
        <v/>
      </c>
      <c r="X1588" s="9" t="str">
        <f>IF(Search!$U$5="","",IF(ISNUMBER(SEARCH(Search!$U$5,$AX1588))=TRUE,IF(Search!$U$5="N","N",1),""))</f>
        <v/>
      </c>
      <c r="Y1588" s="9" t="str">
        <f>IF(Search!$U$6="","",IF($AY1588&lt;Search!$U$6,"",1))</f>
        <v/>
      </c>
      <c r="Z1588" s="9" t="str">
        <f>IF(Search!$R$4="","",IF(Inventory!$BA1588&lt;Search!$R$4,"",1))</f>
        <v/>
      </c>
      <c r="AA1588" s="9" t="str">
        <f>IF(Search!$R$5="","",IF($BA1588&gt;Search!$R$5,"",1))</f>
        <v/>
      </c>
      <c r="AB1588" s="9" t="str">
        <f>IF(Search!$R$6="","",IF($BB1588&lt;Search!$R$6,"",1))</f>
        <v/>
      </c>
      <c r="AC1588" s="9" t="str">
        <f>IF(Search!$R$7="","",IF($BB1588&lt;Search!$R$7,"",1))</f>
        <v/>
      </c>
      <c r="AD1588" s="45" t="str">
        <f>IF(COUNTIF($A1588:$AC1588,"n")&gt;0,"",IF(SUM($A1588:$AC1588)=COUNTA(Search!$C$4:$C$8,Search!$F$4:$F$8,Search!$I$4:$I$6,Search!$I$8,Search!$L$4:$L$8,Search!$O$4:$O$8,Search!$R$4:$R$7,Search!$U$4:$U$7)-COUNTIF(Search!$C$4:$U$7,"n"),1+LARGE($AD$1:AD1587,1),""))</f>
        <v/>
      </c>
      <c r="AE1588" s="45" t="str">
        <f t="shared" si="75"/>
        <v/>
      </c>
      <c r="AF1588" s="45" t="str">
        <f>IF(AD1588="","",COUNTIF($AE$1:$AE1587,$AE1588)+RANK($AE1588,$AE$2:$AE$10540,1))</f>
        <v/>
      </c>
      <c r="AG1588" s="45" t="str">
        <f t="shared" si="76"/>
        <v/>
      </c>
      <c r="AH1588" s="45" t="str">
        <f>IF($AD1588="","",COUNTIF($AG$1:$AG1587,$AG1588)+RANK($AG1588,$AG$1:$AG$10539,0))</f>
        <v/>
      </c>
      <c r="AI1588" s="10" t="str">
        <f t="shared" si="77"/>
        <v>2010-11 SP Authentic #193 Patrice Bergeron     /1999   $</v>
      </c>
      <c r="AJ1588" s="11">
        <v>2010</v>
      </c>
      <c r="AK1588" s="17">
        <v>11</v>
      </c>
      <c r="AL1588" s="12" t="s">
        <v>511</v>
      </c>
      <c r="AM1588" s="10">
        <v>193</v>
      </c>
      <c r="AN1588" s="12" t="s">
        <v>540</v>
      </c>
      <c r="AO1588" s="9"/>
      <c r="AP1588" s="9"/>
      <c r="AQ1588" s="9"/>
      <c r="AR1588" s="14"/>
      <c r="AS1588" s="9"/>
      <c r="AT1588" s="9"/>
      <c r="AU1588" s="9"/>
      <c r="AV1588" s="13"/>
      <c r="AW1588" s="13">
        <v>1999</v>
      </c>
      <c r="AX1588" s="9"/>
      <c r="AY1588" s="9"/>
      <c r="AZ1588" s="9"/>
      <c r="BA1588" s="33"/>
      <c r="BB1588" s="33"/>
      <c r="BC1588" s="36"/>
      <c r="BD1588" s="12" t="s">
        <v>1771</v>
      </c>
    </row>
    <row r="1589" spans="1:56" s="12" customFormat="1" x14ac:dyDescent="0.2">
      <c r="A1589" s="9" t="str">
        <f>IF(Search!$C$5="","",IF(COUNTA(Inventory!$AP1589)=1,1,""))</f>
        <v/>
      </c>
      <c r="B1589" s="9" t="str">
        <f>IF(Search!$C$4="","",IF(ISNUMBER(SEARCH(Search!$C$4,$AR1589))=TRUE,1,""))</f>
        <v/>
      </c>
      <c r="C1589" s="9" t="str">
        <f>IF(Search!$C$6="x",IF(COUNTA($AQ1589)=1,1,"N"),IF(COUNTA($AQ1589)=1,"N",""))</f>
        <v/>
      </c>
      <c r="D1589" s="9" t="str">
        <f>IF(Search!$O$8="","",IF(ISNUMBER(SEARCH(Search!$O$8,$BD1589))=TRUE,1,""))</f>
        <v/>
      </c>
      <c r="E1589" s="9" t="str">
        <f>IF(Search!$C$7="","",IF(ISNUMBER(SEARCH(Search!$C$7,$AN1589))=TRUE,1,""))</f>
        <v/>
      </c>
      <c r="F1589" s="9" t="str">
        <f>IF(Search!$C$8="","",IF(ISNUMBER(SEARCH(Search!$C$8,$AO1589))=TRUE,1,""))</f>
        <v/>
      </c>
      <c r="G1589" s="9" t="str">
        <f>IF(Search!$F$4="","",IF(Inventory!$AJ1589&lt;Search!$F$4,"",1))</f>
        <v/>
      </c>
      <c r="H1589" s="9" t="str">
        <f>IF(Search!$F$5="","",IF(Inventory!$AJ1589&gt;Search!$F$5,"",1))</f>
        <v/>
      </c>
      <c r="I1589" s="9" t="str">
        <f>IF(Search!$F$7="","",IF(Search!$F$8="",IF(ISNUMBER(SEARCH(Search!$F$7,$AL1589))=TRUE,1,""),""))</f>
        <v/>
      </c>
      <c r="J1589" s="9" t="str">
        <f>IF($AL1589=Search!$F$8,1,"")</f>
        <v/>
      </c>
      <c r="K1589" s="9" t="str">
        <f>IF(Search!$I$4="","",IF(COUNTA($AS1589)=1,IF(Search!$I$4="N","N",1),""))</f>
        <v/>
      </c>
      <c r="L1589" s="9" t="str">
        <f>IF(Search!$I$5="","",IF($AS1589="RC",1,""))</f>
        <v/>
      </c>
      <c r="M1589" s="9" t="str">
        <f>IF(Search!$I$6="","",IF($AS1589="RCP",1,""))</f>
        <v/>
      </c>
      <c r="N1589" s="9" t="str">
        <f>IF(Search!$I$8="","",IF(COUNTA($AT1589)=1,IF(Search!$I$8="N","N",1),""))</f>
        <v/>
      </c>
      <c r="O1589" s="9" t="str">
        <f>IF(Search!$L$4="","",IF(COUNTA($AU1589)=1,IF(Search!$L$4="N","N",1),""))</f>
        <v/>
      </c>
      <c r="P1589" s="9" t="str">
        <f>IF(Search!$L$5="","",IF(ISNUMBER(SEARCH("Jersey",$AU1589))=TRUE,IF(Search!$L$5="N","N",1),""))</f>
        <v/>
      </c>
      <c r="Q1589" s="9" t="str">
        <f>IF(Search!$L$6="","",IF(ISNUMBER(SEARCH("Patch",$AU1589))=TRUE,IF(Search!$L$6="N","N",1),""))</f>
        <v/>
      </c>
      <c r="R1589" s="9" t="str">
        <f>IF(Search!$L$7="","",IF(ISNUMBER(SEARCH("Shield",$AU1589))=TRUE,IF(Search!$L$7="N","N",1),""))</f>
        <v/>
      </c>
      <c r="S1589" s="9" t="str">
        <f>IF(Search!$L$8="","",IF(ISNUMBER(SEARCH("Stick",$AU1589))=TRUE,IF(Search!$L$8="N","N",1),""))</f>
        <v/>
      </c>
      <c r="T1589" s="9" t="str">
        <f>IF(Search!$O$4="","",IF(COUNTA($AW1589)=1,IF(Search!$O$4="N","N",1),""))</f>
        <v/>
      </c>
      <c r="U1589" s="9" t="str">
        <f>IF(Search!$O$5="","",IF($AW1589="","",IF($AW1589&lt;Search!$O$5,"",1)))</f>
        <v/>
      </c>
      <c r="V1589" s="9" t="str">
        <f>IF(Search!$O$6="","",IF($AW1589="","",IF($AW1589&gt;Search!$O$6,"",1)))</f>
        <v/>
      </c>
      <c r="W1589" s="9" t="str">
        <f>IF(Search!$U$4="","",IF($AX1589="","",1))</f>
        <v/>
      </c>
      <c r="X1589" s="9" t="str">
        <f>IF(Search!$U$5="","",IF(ISNUMBER(SEARCH(Search!$U$5,$AX1589))=TRUE,IF(Search!$U$5="N","N",1),""))</f>
        <v/>
      </c>
      <c r="Y1589" s="9" t="str">
        <f>IF(Search!$U$6="","",IF($AY1589&lt;Search!$U$6,"",1))</f>
        <v/>
      </c>
      <c r="Z1589" s="9" t="str">
        <f>IF(Search!$R$4="","",IF(Inventory!$BA1589&lt;Search!$R$4,"",1))</f>
        <v/>
      </c>
      <c r="AA1589" s="9" t="str">
        <f>IF(Search!$R$5="","",IF($BA1589&gt;Search!$R$5,"",1))</f>
        <v/>
      </c>
      <c r="AB1589" s="9" t="str">
        <f>IF(Search!$R$6="","",IF($BB1589&lt;Search!$R$6,"",1))</f>
        <v/>
      </c>
      <c r="AC1589" s="9" t="str">
        <f>IF(Search!$R$7="","",IF($BB1589&lt;Search!$R$7,"",1))</f>
        <v/>
      </c>
      <c r="AD1589" s="45" t="str">
        <f>IF(COUNTIF($A1589:$AC1589,"n")&gt;0,"",IF(SUM($A1589:$AC1589)=COUNTA(Search!$C$4:$C$8,Search!$F$4:$F$8,Search!$I$4:$I$6,Search!$I$8,Search!$L$4:$L$8,Search!$O$4:$O$8,Search!$R$4:$R$7,Search!$U$4:$U$7)-COUNTIF(Search!$C$4:$U$7,"n"),1+LARGE($AD$1:AD1588,1),""))</f>
        <v/>
      </c>
      <c r="AE1589" s="45" t="str">
        <f t="shared" si="75"/>
        <v/>
      </c>
      <c r="AF1589" s="45" t="str">
        <f>IF(AD1589="","",COUNTIF($AE$1:$AE1588,$AE1589)+RANK($AE1589,$AE$2:$AE$10540,1))</f>
        <v/>
      </c>
      <c r="AG1589" s="45" t="str">
        <f t="shared" si="76"/>
        <v/>
      </c>
      <c r="AH1589" s="45" t="str">
        <f>IF($AD1589="","",COUNTIF($AG$1:$AG1588,$AG1589)+RANK($AG1589,$AG$1:$AG$10539,0))</f>
        <v/>
      </c>
      <c r="AI1589" s="10" t="str">
        <f t="shared" si="77"/>
        <v>2010-11 SP Authentic #196 Jean-Sebastien Giguere     /1999   $</v>
      </c>
      <c r="AJ1589" s="11">
        <v>2010</v>
      </c>
      <c r="AK1589" s="17">
        <v>11</v>
      </c>
      <c r="AL1589" s="12" t="s">
        <v>511</v>
      </c>
      <c r="AM1589" s="10">
        <v>196</v>
      </c>
      <c r="AN1589" s="12" t="s">
        <v>273</v>
      </c>
      <c r="AO1589" s="9"/>
      <c r="AP1589" s="9"/>
      <c r="AQ1589" s="9"/>
      <c r="AR1589" s="14"/>
      <c r="AS1589" s="9"/>
      <c r="AT1589" s="9"/>
      <c r="AU1589" s="9"/>
      <c r="AV1589" s="13"/>
      <c r="AW1589" s="13">
        <v>1999</v>
      </c>
      <c r="AX1589" s="9"/>
      <c r="AY1589" s="9"/>
      <c r="AZ1589" s="9"/>
      <c r="BA1589" s="33"/>
      <c r="BB1589" s="33"/>
      <c r="BC1589" s="36"/>
      <c r="BD1589" s="12" t="s">
        <v>1771</v>
      </c>
    </row>
    <row r="1590" spans="1:56" s="12" customFormat="1" x14ac:dyDescent="0.2">
      <c r="A1590" s="9" t="str">
        <f>IF(Search!$C$5="","",IF(COUNTA(Inventory!$AP1590)=1,1,""))</f>
        <v/>
      </c>
      <c r="B1590" s="9" t="str">
        <f>IF(Search!$C$4="","",IF(ISNUMBER(SEARCH(Search!$C$4,$AR1590))=TRUE,1,""))</f>
        <v/>
      </c>
      <c r="C1590" s="9" t="str">
        <f>IF(Search!$C$6="x",IF(COUNTA($AQ1590)=1,1,"N"),IF(COUNTA($AQ1590)=1,"N",""))</f>
        <v/>
      </c>
      <c r="D1590" s="9" t="str">
        <f>IF(Search!$O$8="","",IF(ISNUMBER(SEARCH(Search!$O$8,$BD1590))=TRUE,1,""))</f>
        <v/>
      </c>
      <c r="E1590" s="9" t="str">
        <f>IF(Search!$C$7="","",IF(ISNUMBER(SEARCH(Search!$C$7,$AN1590))=TRUE,1,""))</f>
        <v/>
      </c>
      <c r="F1590" s="9" t="str">
        <f>IF(Search!$C$8="","",IF(ISNUMBER(SEARCH(Search!$C$8,$AO1590))=TRUE,1,""))</f>
        <v/>
      </c>
      <c r="G1590" s="9" t="str">
        <f>IF(Search!$F$4="","",IF(Inventory!$AJ1590&lt;Search!$F$4,"",1))</f>
        <v/>
      </c>
      <c r="H1590" s="9" t="str">
        <f>IF(Search!$F$5="","",IF(Inventory!$AJ1590&gt;Search!$F$5,"",1))</f>
        <v/>
      </c>
      <c r="I1590" s="9" t="str">
        <f>IF(Search!$F$7="","",IF(Search!$F$8="",IF(ISNUMBER(SEARCH(Search!$F$7,$AL1590))=TRUE,1,""),""))</f>
        <v/>
      </c>
      <c r="J1590" s="9" t="str">
        <f>IF($AL1590=Search!$F$8,1,"")</f>
        <v/>
      </c>
      <c r="K1590" s="9" t="str">
        <f>IF(Search!$I$4="","",IF(COUNTA($AS1590)=1,IF(Search!$I$4="N","N",1),""))</f>
        <v/>
      </c>
      <c r="L1590" s="9" t="str">
        <f>IF(Search!$I$5="","",IF($AS1590="RC",1,""))</f>
        <v/>
      </c>
      <c r="M1590" s="9" t="str">
        <f>IF(Search!$I$6="","",IF($AS1590="RCP",1,""))</f>
        <v/>
      </c>
      <c r="N1590" s="9" t="str">
        <f>IF(Search!$I$8="","",IF(COUNTA($AT1590)=1,IF(Search!$I$8="N","N",1),""))</f>
        <v/>
      </c>
      <c r="O1590" s="9" t="str">
        <f>IF(Search!$L$4="","",IF(COUNTA($AU1590)=1,IF(Search!$L$4="N","N",1),""))</f>
        <v/>
      </c>
      <c r="P1590" s="9" t="str">
        <f>IF(Search!$L$5="","",IF(ISNUMBER(SEARCH("Jersey",$AU1590))=TRUE,IF(Search!$L$5="N","N",1),""))</f>
        <v/>
      </c>
      <c r="Q1590" s="9" t="str">
        <f>IF(Search!$L$6="","",IF(ISNUMBER(SEARCH("Patch",$AU1590))=TRUE,IF(Search!$L$6="N","N",1),""))</f>
        <v/>
      </c>
      <c r="R1590" s="9" t="str">
        <f>IF(Search!$L$7="","",IF(ISNUMBER(SEARCH("Shield",$AU1590))=TRUE,IF(Search!$L$7="N","N",1),""))</f>
        <v/>
      </c>
      <c r="S1590" s="9" t="str">
        <f>IF(Search!$L$8="","",IF(ISNUMBER(SEARCH("Stick",$AU1590))=TRUE,IF(Search!$L$8="N","N",1),""))</f>
        <v/>
      </c>
      <c r="T1590" s="9" t="str">
        <f>IF(Search!$O$4="","",IF(COUNTA($AW1590)=1,IF(Search!$O$4="N","N",1),""))</f>
        <v/>
      </c>
      <c r="U1590" s="9" t="str">
        <f>IF(Search!$O$5="","",IF($AW1590="","",IF($AW1590&lt;Search!$O$5,"",1)))</f>
        <v/>
      </c>
      <c r="V1590" s="9" t="str">
        <f>IF(Search!$O$6="","",IF($AW1590="","",IF($AW1590&gt;Search!$O$6,"",1)))</f>
        <v/>
      </c>
      <c r="W1590" s="9" t="str">
        <f>IF(Search!$U$4="","",IF($AX1590="","",1))</f>
        <v/>
      </c>
      <c r="X1590" s="9" t="str">
        <f>IF(Search!$U$5="","",IF(ISNUMBER(SEARCH(Search!$U$5,$AX1590))=TRUE,IF(Search!$U$5="N","N",1),""))</f>
        <v/>
      </c>
      <c r="Y1590" s="9" t="str">
        <f>IF(Search!$U$6="","",IF($AY1590&lt;Search!$U$6,"",1))</f>
        <v/>
      </c>
      <c r="Z1590" s="9" t="str">
        <f>IF(Search!$R$4="","",IF(Inventory!$BA1590&lt;Search!$R$4,"",1))</f>
        <v/>
      </c>
      <c r="AA1590" s="9" t="str">
        <f>IF(Search!$R$5="","",IF($BA1590&gt;Search!$R$5,"",1))</f>
        <v/>
      </c>
      <c r="AB1590" s="9" t="str">
        <f>IF(Search!$R$6="","",IF($BB1590&lt;Search!$R$6,"",1))</f>
        <v/>
      </c>
      <c r="AC1590" s="9" t="str">
        <f>IF(Search!$R$7="","",IF($BB1590&lt;Search!$R$7,"",1))</f>
        <v/>
      </c>
      <c r="AD1590" s="45" t="str">
        <f>IF(COUNTIF($A1590:$AC1590,"n")&gt;0,"",IF(SUM($A1590:$AC1590)=COUNTA(Search!$C$4:$C$8,Search!$F$4:$F$8,Search!$I$4:$I$6,Search!$I$8,Search!$L$4:$L$8,Search!$O$4:$O$8,Search!$R$4:$R$7,Search!$U$4:$U$7)-COUNTIF(Search!$C$4:$U$7,"n"),1+LARGE($AD$1:AD1589,1),""))</f>
        <v/>
      </c>
      <c r="AE1590" s="45" t="str">
        <f t="shared" si="75"/>
        <v/>
      </c>
      <c r="AF1590" s="45" t="str">
        <f>IF(AD1590="","",COUNTIF($AE$1:$AE1589,$AE1590)+RANK($AE1590,$AE$2:$AE$10540,1))</f>
        <v/>
      </c>
      <c r="AG1590" s="45" t="str">
        <f t="shared" si="76"/>
        <v/>
      </c>
      <c r="AH1590" s="45" t="str">
        <f>IF($AD1590="","",COUNTIF($AG$1:$AG1589,$AG1590)+RANK($AG1590,$AG$1:$AG$10539,0))</f>
        <v/>
      </c>
      <c r="AI1590" s="10" t="str">
        <f t="shared" si="77"/>
        <v>2010-11 SP Authentic #199 Wayne Gretzky     /1999   $</v>
      </c>
      <c r="AJ1590" s="11">
        <v>2010</v>
      </c>
      <c r="AK1590" s="17">
        <v>11</v>
      </c>
      <c r="AL1590" s="12" t="s">
        <v>511</v>
      </c>
      <c r="AM1590" s="10">
        <v>199</v>
      </c>
      <c r="AN1590" s="12" t="s">
        <v>163</v>
      </c>
      <c r="AO1590" s="9"/>
      <c r="AP1590" s="9"/>
      <c r="AQ1590" s="9"/>
      <c r="AR1590" s="14"/>
      <c r="AS1590" s="9"/>
      <c r="AT1590" s="9"/>
      <c r="AU1590" s="9"/>
      <c r="AV1590" s="13"/>
      <c r="AW1590" s="13">
        <v>1999</v>
      </c>
      <c r="AX1590" s="9"/>
      <c r="AY1590" s="9"/>
      <c r="AZ1590" s="9"/>
      <c r="BA1590" s="33"/>
      <c r="BB1590" s="33"/>
      <c r="BC1590" s="36"/>
      <c r="BD1590" s="12" t="s">
        <v>1771</v>
      </c>
    </row>
    <row r="1591" spans="1:56" s="12" customFormat="1" x14ac:dyDescent="0.2">
      <c r="A1591" s="9" t="str">
        <f>IF(Search!$C$5="","",IF(COUNTA(Inventory!$AP1591)=1,1,""))</f>
        <v/>
      </c>
      <c r="B1591" s="9" t="str">
        <f>IF(Search!$C$4="","",IF(ISNUMBER(SEARCH(Search!$C$4,$AR1591))=TRUE,1,""))</f>
        <v/>
      </c>
      <c r="C1591" s="9" t="str">
        <f>IF(Search!$C$6="x",IF(COUNTA($AQ1591)=1,1,"N"),IF(COUNTA($AQ1591)=1,"N",""))</f>
        <v/>
      </c>
      <c r="D1591" s="9" t="str">
        <f>IF(Search!$O$8="","",IF(ISNUMBER(SEARCH(Search!$O$8,$BD1591))=TRUE,1,""))</f>
        <v/>
      </c>
      <c r="E1591" s="9" t="str">
        <f>IF(Search!$C$7="","",IF(ISNUMBER(SEARCH(Search!$C$7,$AN1591))=TRUE,1,""))</f>
        <v/>
      </c>
      <c r="F1591" s="9" t="str">
        <f>IF(Search!$C$8="","",IF(ISNUMBER(SEARCH(Search!$C$8,$AO1591))=TRUE,1,""))</f>
        <v/>
      </c>
      <c r="G1591" s="9" t="str">
        <f>IF(Search!$F$4="","",IF(Inventory!$AJ1591&lt;Search!$F$4,"",1))</f>
        <v/>
      </c>
      <c r="H1591" s="9" t="str">
        <f>IF(Search!$F$5="","",IF(Inventory!$AJ1591&gt;Search!$F$5,"",1))</f>
        <v/>
      </c>
      <c r="I1591" s="9" t="str">
        <f>IF(Search!$F$7="","",IF(Search!$F$8="",IF(ISNUMBER(SEARCH(Search!$F$7,$AL1591))=TRUE,1,""),""))</f>
        <v/>
      </c>
      <c r="J1591" s="9" t="str">
        <f>IF($AL1591=Search!$F$8,1,"")</f>
        <v/>
      </c>
      <c r="K1591" s="9" t="str">
        <f>IF(Search!$I$4="","",IF(COUNTA($AS1591)=1,IF(Search!$I$4="N","N",1),""))</f>
        <v/>
      </c>
      <c r="L1591" s="9" t="str">
        <f>IF(Search!$I$5="","",IF($AS1591="RC",1,""))</f>
        <v/>
      </c>
      <c r="M1591" s="9" t="str">
        <f>IF(Search!$I$6="","",IF($AS1591="RCP",1,""))</f>
        <v/>
      </c>
      <c r="N1591" s="9" t="str">
        <f>IF(Search!$I$8="","",IF(COUNTA($AT1591)=1,IF(Search!$I$8="N","N",1),""))</f>
        <v/>
      </c>
      <c r="O1591" s="9" t="str">
        <f>IF(Search!$L$4="","",IF(COUNTA($AU1591)=1,IF(Search!$L$4="N","N",1),""))</f>
        <v/>
      </c>
      <c r="P1591" s="9" t="str">
        <f>IF(Search!$L$5="","",IF(ISNUMBER(SEARCH("Jersey",$AU1591))=TRUE,IF(Search!$L$5="N","N",1),""))</f>
        <v/>
      </c>
      <c r="Q1591" s="9" t="str">
        <f>IF(Search!$L$6="","",IF(ISNUMBER(SEARCH("Patch",$AU1591))=TRUE,IF(Search!$L$6="N","N",1),""))</f>
        <v/>
      </c>
      <c r="R1591" s="9" t="str">
        <f>IF(Search!$L$7="","",IF(ISNUMBER(SEARCH("Shield",$AU1591))=TRUE,IF(Search!$L$7="N","N",1),""))</f>
        <v/>
      </c>
      <c r="S1591" s="9" t="str">
        <f>IF(Search!$L$8="","",IF(ISNUMBER(SEARCH("Stick",$AU1591))=TRUE,IF(Search!$L$8="N","N",1),""))</f>
        <v/>
      </c>
      <c r="T1591" s="9" t="str">
        <f>IF(Search!$O$4="","",IF(COUNTA($AW1591)=1,IF(Search!$O$4="N","N",1),""))</f>
        <v/>
      </c>
      <c r="U1591" s="9" t="str">
        <f>IF(Search!$O$5="","",IF($AW1591="","",IF($AW1591&lt;Search!$O$5,"",1)))</f>
        <v/>
      </c>
      <c r="V1591" s="9" t="str">
        <f>IF(Search!$O$6="","",IF($AW1591="","",IF($AW1591&gt;Search!$O$6,"",1)))</f>
        <v/>
      </c>
      <c r="W1591" s="9" t="str">
        <f>IF(Search!$U$4="","",IF($AX1591="","",1))</f>
        <v/>
      </c>
      <c r="X1591" s="9" t="str">
        <f>IF(Search!$U$5="","",IF(ISNUMBER(SEARCH(Search!$U$5,$AX1591))=TRUE,IF(Search!$U$5="N","N",1),""))</f>
        <v/>
      </c>
      <c r="Y1591" s="9" t="str">
        <f>IF(Search!$U$6="","",IF($AY1591&lt;Search!$U$6,"",1))</f>
        <v/>
      </c>
      <c r="Z1591" s="9" t="str">
        <f>IF(Search!$R$4="","",IF(Inventory!$BA1591&lt;Search!$R$4,"",1))</f>
        <v/>
      </c>
      <c r="AA1591" s="9" t="str">
        <f>IF(Search!$R$5="","",IF($BA1591&gt;Search!$R$5,"",1))</f>
        <v/>
      </c>
      <c r="AB1591" s="9" t="str">
        <f>IF(Search!$R$6="","",IF($BB1591&lt;Search!$R$6,"",1))</f>
        <v/>
      </c>
      <c r="AC1591" s="9" t="str">
        <f>IF(Search!$R$7="","",IF($BB1591&lt;Search!$R$7,"",1))</f>
        <v/>
      </c>
      <c r="AD1591" s="45" t="str">
        <f>IF(COUNTIF($A1591:$AC1591,"n")&gt;0,"",IF(SUM($A1591:$AC1591)=COUNTA(Search!$C$4:$C$8,Search!$F$4:$F$8,Search!$I$4:$I$6,Search!$I$8,Search!$L$4:$L$8,Search!$O$4:$O$8,Search!$R$4:$R$7,Search!$U$4:$U$7)-COUNTIF(Search!$C$4:$U$7,"n"),1+LARGE($AD$1:AD1590,1),""))</f>
        <v/>
      </c>
      <c r="AE1591" s="45" t="str">
        <f t="shared" si="75"/>
        <v/>
      </c>
      <c r="AF1591" s="45" t="str">
        <f>IF(AD1591="","",COUNTIF($AE$1:$AE1590,$AE1591)+RANK($AE1591,$AE$2:$AE$10540,1))</f>
        <v/>
      </c>
      <c r="AG1591" s="45" t="str">
        <f t="shared" si="76"/>
        <v/>
      </c>
      <c r="AH1591" s="45" t="str">
        <f>IF($AD1591="","",COUNTIF($AG$1:$AG1590,$AG1591)+RANK($AG1591,$AG$1:$AG$10539,0))</f>
        <v/>
      </c>
      <c r="AI1591" s="10" t="str">
        <f t="shared" si="77"/>
        <v>2010-11 SP Authentic #210 Linus Klasen  RC   /999   $</v>
      </c>
      <c r="AJ1591" s="11">
        <v>2010</v>
      </c>
      <c r="AK1591" s="17">
        <v>11</v>
      </c>
      <c r="AL1591" s="12" t="s">
        <v>511</v>
      </c>
      <c r="AM1591" s="10">
        <v>210</v>
      </c>
      <c r="AN1591" s="12" t="s">
        <v>1116</v>
      </c>
      <c r="AO1591" s="9"/>
      <c r="AP1591" s="9"/>
      <c r="AQ1591" s="9"/>
      <c r="AR1591" s="14" t="s">
        <v>2482</v>
      </c>
      <c r="AS1591" s="9" t="s">
        <v>2</v>
      </c>
      <c r="AT1591" s="9"/>
      <c r="AU1591" s="9"/>
      <c r="AV1591" s="13"/>
      <c r="AW1591" s="13">
        <v>999</v>
      </c>
      <c r="AX1591" s="9"/>
      <c r="AY1591" s="9"/>
      <c r="AZ1591" s="9"/>
      <c r="BA1591" s="33"/>
      <c r="BB1591" s="33"/>
      <c r="BC1591" s="36"/>
      <c r="BD1591" s="12" t="s">
        <v>1771</v>
      </c>
    </row>
    <row r="1592" spans="1:56" s="12" customFormat="1" x14ac:dyDescent="0.2">
      <c r="A1592" s="9" t="str">
        <f>IF(Search!$C$5="","",IF(COUNTA(Inventory!$AP1592)=1,1,""))</f>
        <v/>
      </c>
      <c r="B1592" s="9" t="str">
        <f>IF(Search!$C$4="","",IF(ISNUMBER(SEARCH(Search!$C$4,$AR1592))=TRUE,1,""))</f>
        <v/>
      </c>
      <c r="C1592" s="9" t="str">
        <f>IF(Search!$C$6="x",IF(COUNTA($AQ1592)=1,1,"N"),IF(COUNTA($AQ1592)=1,"N",""))</f>
        <v/>
      </c>
      <c r="D1592" s="9" t="str">
        <f>IF(Search!$O$8="","",IF(ISNUMBER(SEARCH(Search!$O$8,$BD1592))=TRUE,1,""))</f>
        <v/>
      </c>
      <c r="E1592" s="9" t="str">
        <f>IF(Search!$C$7="","",IF(ISNUMBER(SEARCH(Search!$C$7,$AN1592))=TRUE,1,""))</f>
        <v/>
      </c>
      <c r="F1592" s="9" t="str">
        <f>IF(Search!$C$8="","",IF(ISNUMBER(SEARCH(Search!$C$8,$AO1592))=TRUE,1,""))</f>
        <v/>
      </c>
      <c r="G1592" s="9" t="str">
        <f>IF(Search!$F$4="","",IF(Inventory!$AJ1592&lt;Search!$F$4,"",1))</f>
        <v/>
      </c>
      <c r="H1592" s="9" t="str">
        <f>IF(Search!$F$5="","",IF(Inventory!$AJ1592&gt;Search!$F$5,"",1))</f>
        <v/>
      </c>
      <c r="I1592" s="9" t="str">
        <f>IF(Search!$F$7="","",IF(Search!$F$8="",IF(ISNUMBER(SEARCH(Search!$F$7,$AL1592))=TRUE,1,""),""))</f>
        <v/>
      </c>
      <c r="J1592" s="9" t="str">
        <f>IF($AL1592=Search!$F$8,1,"")</f>
        <v/>
      </c>
      <c r="K1592" s="9" t="str">
        <f>IF(Search!$I$4="","",IF(COUNTA($AS1592)=1,IF(Search!$I$4="N","N",1),""))</f>
        <v/>
      </c>
      <c r="L1592" s="9" t="str">
        <f>IF(Search!$I$5="","",IF($AS1592="RC",1,""))</f>
        <v/>
      </c>
      <c r="M1592" s="9" t="str">
        <f>IF(Search!$I$6="","",IF($AS1592="RCP",1,""))</f>
        <v/>
      </c>
      <c r="N1592" s="9" t="str">
        <f>IF(Search!$I$8="","",IF(COUNTA($AT1592)=1,IF(Search!$I$8="N","N",1),""))</f>
        <v/>
      </c>
      <c r="O1592" s="9" t="str">
        <f>IF(Search!$L$4="","",IF(COUNTA($AU1592)=1,IF(Search!$L$4="N","N",1),""))</f>
        <v/>
      </c>
      <c r="P1592" s="9" t="str">
        <f>IF(Search!$L$5="","",IF(ISNUMBER(SEARCH("Jersey",$AU1592))=TRUE,IF(Search!$L$5="N","N",1),""))</f>
        <v/>
      </c>
      <c r="Q1592" s="9" t="str">
        <f>IF(Search!$L$6="","",IF(ISNUMBER(SEARCH("Patch",$AU1592))=TRUE,IF(Search!$L$6="N","N",1),""))</f>
        <v/>
      </c>
      <c r="R1592" s="9" t="str">
        <f>IF(Search!$L$7="","",IF(ISNUMBER(SEARCH("Shield",$AU1592))=TRUE,IF(Search!$L$7="N","N",1),""))</f>
        <v/>
      </c>
      <c r="S1592" s="9" t="str">
        <f>IF(Search!$L$8="","",IF(ISNUMBER(SEARCH("Stick",$AU1592))=TRUE,IF(Search!$L$8="N","N",1),""))</f>
        <v/>
      </c>
      <c r="T1592" s="9" t="str">
        <f>IF(Search!$O$4="","",IF(COUNTA($AW1592)=1,IF(Search!$O$4="N","N",1),""))</f>
        <v/>
      </c>
      <c r="U1592" s="9" t="str">
        <f>IF(Search!$O$5="","",IF($AW1592="","",IF($AW1592&lt;Search!$O$5,"",1)))</f>
        <v/>
      </c>
      <c r="V1592" s="9" t="str">
        <f>IF(Search!$O$6="","",IF($AW1592="","",IF($AW1592&gt;Search!$O$6,"",1)))</f>
        <v/>
      </c>
      <c r="W1592" s="9" t="str">
        <f>IF(Search!$U$4="","",IF($AX1592="","",1))</f>
        <v/>
      </c>
      <c r="X1592" s="9" t="str">
        <f>IF(Search!$U$5="","",IF(ISNUMBER(SEARCH(Search!$U$5,$AX1592))=TRUE,IF(Search!$U$5="N","N",1),""))</f>
        <v/>
      </c>
      <c r="Y1592" s="9" t="str">
        <f>IF(Search!$U$6="","",IF($AY1592&lt;Search!$U$6,"",1))</f>
        <v/>
      </c>
      <c r="Z1592" s="9" t="str">
        <f>IF(Search!$R$4="","",IF(Inventory!$BA1592&lt;Search!$R$4,"",1))</f>
        <v/>
      </c>
      <c r="AA1592" s="9" t="str">
        <f>IF(Search!$R$5="","",IF($BA1592&gt;Search!$R$5,"",1))</f>
        <v/>
      </c>
      <c r="AB1592" s="9" t="str">
        <f>IF(Search!$R$6="","",IF($BB1592&lt;Search!$R$6,"",1))</f>
        <v/>
      </c>
      <c r="AC1592" s="9" t="str">
        <f>IF(Search!$R$7="","",IF($BB1592&lt;Search!$R$7,"",1))</f>
        <v/>
      </c>
      <c r="AD1592" s="45" t="str">
        <f>IF(COUNTIF($A1592:$AC1592,"n")&gt;0,"",IF(SUM($A1592:$AC1592)=COUNTA(Search!$C$4:$C$8,Search!$F$4:$F$8,Search!$I$4:$I$6,Search!$I$8,Search!$L$4:$L$8,Search!$O$4:$O$8,Search!$R$4:$R$7,Search!$U$4:$U$7)-COUNTIF(Search!$C$4:$U$7,"n"),1+LARGE($AD$1:AD1591,1),""))</f>
        <v/>
      </c>
      <c r="AE1592" s="45" t="str">
        <f t="shared" si="75"/>
        <v/>
      </c>
      <c r="AF1592" s="45" t="str">
        <f>IF(AD1592="","",COUNTIF($AE$1:$AE1591,$AE1592)+RANK($AE1592,$AE$2:$AE$10540,1))</f>
        <v/>
      </c>
      <c r="AG1592" s="45" t="str">
        <f t="shared" si="76"/>
        <v/>
      </c>
      <c r="AH1592" s="45" t="str">
        <f>IF($AD1592="","",COUNTIF($AG$1:$AG1591,$AG1592)+RANK($AG1592,$AG$1:$AG$10539,0))</f>
        <v/>
      </c>
      <c r="AI1592" s="10" t="str">
        <f t="shared" si="77"/>
        <v>2010-11 SP Authentic #214 Tomas Tatar  RC   /999   $</v>
      </c>
      <c r="AJ1592" s="11">
        <v>2010</v>
      </c>
      <c r="AK1592" s="17">
        <v>11</v>
      </c>
      <c r="AL1592" s="12" t="s">
        <v>511</v>
      </c>
      <c r="AM1592" s="10">
        <v>214</v>
      </c>
      <c r="AN1592" s="12" t="s">
        <v>1117</v>
      </c>
      <c r="AO1592" s="9"/>
      <c r="AP1592" s="9"/>
      <c r="AQ1592" s="9"/>
      <c r="AR1592" s="14" t="s">
        <v>2482</v>
      </c>
      <c r="AS1592" s="9" t="s">
        <v>2</v>
      </c>
      <c r="AT1592" s="9"/>
      <c r="AU1592" s="9"/>
      <c r="AV1592" s="13"/>
      <c r="AW1592" s="13">
        <v>999</v>
      </c>
      <c r="AX1592" s="9"/>
      <c r="AY1592" s="9"/>
      <c r="AZ1592" s="9"/>
      <c r="BA1592" s="33"/>
      <c r="BB1592" s="33"/>
      <c r="BC1592" s="36"/>
      <c r="BD1592" s="12" t="s">
        <v>1771</v>
      </c>
    </row>
    <row r="1593" spans="1:56" s="12" customFormat="1" x14ac:dyDescent="0.2">
      <c r="A1593" s="9" t="str">
        <f>IF(Search!$C$5="","",IF(COUNTA(Inventory!$AP1593)=1,1,""))</f>
        <v/>
      </c>
      <c r="B1593" s="9" t="str">
        <f>IF(Search!$C$4="","",IF(ISNUMBER(SEARCH(Search!$C$4,$AR1593))=TRUE,1,""))</f>
        <v/>
      </c>
      <c r="C1593" s="9" t="str">
        <f>IF(Search!$C$6="x",IF(COUNTA($AQ1593)=1,1,"N"),IF(COUNTA($AQ1593)=1,"N",""))</f>
        <v/>
      </c>
      <c r="D1593" s="9" t="str">
        <f>IF(Search!$O$8="","",IF(ISNUMBER(SEARCH(Search!$O$8,$BD1593))=TRUE,1,""))</f>
        <v/>
      </c>
      <c r="E1593" s="9" t="str">
        <f>IF(Search!$C$7="","",IF(ISNUMBER(SEARCH(Search!$C$7,$AN1593))=TRUE,1,""))</f>
        <v/>
      </c>
      <c r="F1593" s="9" t="str">
        <f>IF(Search!$C$8="","",IF(ISNUMBER(SEARCH(Search!$C$8,$AO1593))=TRUE,1,""))</f>
        <v/>
      </c>
      <c r="G1593" s="9" t="str">
        <f>IF(Search!$F$4="","",IF(Inventory!$AJ1593&lt;Search!$F$4,"",1))</f>
        <v/>
      </c>
      <c r="H1593" s="9" t="str">
        <f>IF(Search!$F$5="","",IF(Inventory!$AJ1593&gt;Search!$F$5,"",1))</f>
        <v/>
      </c>
      <c r="I1593" s="9" t="str">
        <f>IF(Search!$F$7="","",IF(Search!$F$8="",IF(ISNUMBER(SEARCH(Search!$F$7,$AL1593))=TRUE,1,""),""))</f>
        <v/>
      </c>
      <c r="J1593" s="9" t="str">
        <f>IF($AL1593=Search!$F$8,1,"")</f>
        <v/>
      </c>
      <c r="K1593" s="9" t="str">
        <f>IF(Search!$I$4="","",IF(COUNTA($AS1593)=1,IF(Search!$I$4="N","N",1),""))</f>
        <v/>
      </c>
      <c r="L1593" s="9" t="str">
        <f>IF(Search!$I$5="","",IF($AS1593="RC",1,""))</f>
        <v/>
      </c>
      <c r="M1593" s="9" t="str">
        <f>IF(Search!$I$6="","",IF($AS1593="RCP",1,""))</f>
        <v/>
      </c>
      <c r="N1593" s="9" t="str">
        <f>IF(Search!$I$8="","",IF(COUNTA($AT1593)=1,IF(Search!$I$8="N","N",1),""))</f>
        <v/>
      </c>
      <c r="O1593" s="9" t="str">
        <f>IF(Search!$L$4="","",IF(COUNTA($AU1593)=1,IF(Search!$L$4="N","N",1),""))</f>
        <v/>
      </c>
      <c r="P1593" s="9" t="str">
        <f>IF(Search!$L$5="","",IF(ISNUMBER(SEARCH("Jersey",$AU1593))=TRUE,IF(Search!$L$5="N","N",1),""))</f>
        <v/>
      </c>
      <c r="Q1593" s="9" t="str">
        <f>IF(Search!$L$6="","",IF(ISNUMBER(SEARCH("Patch",$AU1593))=TRUE,IF(Search!$L$6="N","N",1),""))</f>
        <v/>
      </c>
      <c r="R1593" s="9" t="str">
        <f>IF(Search!$L$7="","",IF(ISNUMBER(SEARCH("Shield",$AU1593))=TRUE,IF(Search!$L$7="N","N",1),""))</f>
        <v/>
      </c>
      <c r="S1593" s="9" t="str">
        <f>IF(Search!$L$8="","",IF(ISNUMBER(SEARCH("Stick",$AU1593))=TRUE,IF(Search!$L$8="N","N",1),""))</f>
        <v/>
      </c>
      <c r="T1593" s="9" t="str">
        <f>IF(Search!$O$4="","",IF(COUNTA($AW1593)=1,IF(Search!$O$4="N","N",1),""))</f>
        <v/>
      </c>
      <c r="U1593" s="9" t="str">
        <f>IF(Search!$O$5="","",IF($AW1593="","",IF($AW1593&lt;Search!$O$5,"",1)))</f>
        <v/>
      </c>
      <c r="V1593" s="9" t="str">
        <f>IF(Search!$O$6="","",IF($AW1593="","",IF($AW1593&gt;Search!$O$6,"",1)))</f>
        <v/>
      </c>
      <c r="W1593" s="9" t="str">
        <f>IF(Search!$U$4="","",IF($AX1593="","",1))</f>
        <v/>
      </c>
      <c r="X1593" s="9" t="str">
        <f>IF(Search!$U$5="","",IF(ISNUMBER(SEARCH(Search!$U$5,$AX1593))=TRUE,IF(Search!$U$5="N","N",1),""))</f>
        <v/>
      </c>
      <c r="Y1593" s="9" t="str">
        <f>IF(Search!$U$6="","",IF($AY1593&lt;Search!$U$6,"",1))</f>
        <v/>
      </c>
      <c r="Z1593" s="9" t="str">
        <f>IF(Search!$R$4="","",IF(Inventory!$BA1593&lt;Search!$R$4,"",1))</f>
        <v/>
      </c>
      <c r="AA1593" s="9" t="str">
        <f>IF(Search!$R$5="","",IF($BA1593&gt;Search!$R$5,"",1))</f>
        <v/>
      </c>
      <c r="AB1593" s="9" t="str">
        <f>IF(Search!$R$6="","",IF($BB1593&lt;Search!$R$6,"",1))</f>
        <v/>
      </c>
      <c r="AC1593" s="9" t="str">
        <f>IF(Search!$R$7="","",IF($BB1593&lt;Search!$R$7,"",1))</f>
        <v/>
      </c>
      <c r="AD1593" s="45" t="str">
        <f>IF(COUNTIF($A1593:$AC1593,"n")&gt;0,"",IF(SUM($A1593:$AC1593)=COUNTA(Search!$C$4:$C$8,Search!$F$4:$F$8,Search!$I$4:$I$6,Search!$I$8,Search!$L$4:$L$8,Search!$O$4:$O$8,Search!$R$4:$R$7,Search!$U$4:$U$7)-COUNTIF(Search!$C$4:$U$7,"n"),1+LARGE($AD$1:AD1592,1),""))</f>
        <v/>
      </c>
      <c r="AE1593" s="45" t="str">
        <f t="shared" si="75"/>
        <v/>
      </c>
      <c r="AF1593" s="45" t="str">
        <f>IF(AD1593="","",COUNTIF($AE$1:$AE1592,$AE1593)+RANK($AE1593,$AE$2:$AE$10540,1))</f>
        <v/>
      </c>
      <c r="AG1593" s="45" t="str">
        <f t="shared" si="76"/>
        <v/>
      </c>
      <c r="AH1593" s="45" t="str">
        <f>IF($AD1593="","",COUNTIF($AG$1:$AG1592,$AG1593)+RANK($AG1593,$AG$1:$AG$10539,0))</f>
        <v/>
      </c>
      <c r="AI1593" s="10" t="str">
        <f t="shared" si="77"/>
        <v>2010-11 SP Authentic #216 Jonas Holos  RC   /999   $</v>
      </c>
      <c r="AJ1593" s="11">
        <v>2010</v>
      </c>
      <c r="AK1593" s="17">
        <v>11</v>
      </c>
      <c r="AL1593" s="12" t="s">
        <v>511</v>
      </c>
      <c r="AM1593" s="10">
        <v>216</v>
      </c>
      <c r="AN1593" s="12" t="s">
        <v>1118</v>
      </c>
      <c r="AO1593" s="9"/>
      <c r="AP1593" s="9"/>
      <c r="AQ1593" s="9"/>
      <c r="AR1593" s="14" t="s">
        <v>2482</v>
      </c>
      <c r="AS1593" s="9" t="s">
        <v>2</v>
      </c>
      <c r="AT1593" s="9"/>
      <c r="AU1593" s="9"/>
      <c r="AV1593" s="13"/>
      <c r="AW1593" s="13">
        <v>999</v>
      </c>
      <c r="AX1593" s="9"/>
      <c r="AY1593" s="9"/>
      <c r="AZ1593" s="9"/>
      <c r="BA1593" s="33"/>
      <c r="BB1593" s="33"/>
      <c r="BC1593" s="36"/>
      <c r="BD1593" s="12" t="s">
        <v>1771</v>
      </c>
    </row>
    <row r="1594" spans="1:56" s="12" customFormat="1" x14ac:dyDescent="0.2">
      <c r="A1594" s="9" t="str">
        <f>IF(Search!$C$5="","",IF(COUNTA(Inventory!$AP1594)=1,1,""))</f>
        <v/>
      </c>
      <c r="B1594" s="9" t="str">
        <f>IF(Search!$C$4="","",IF(ISNUMBER(SEARCH(Search!$C$4,$AR1594))=TRUE,1,""))</f>
        <v/>
      </c>
      <c r="C1594" s="9" t="str">
        <f>IF(Search!$C$6="x",IF(COUNTA($AQ1594)=1,1,"N"),IF(COUNTA($AQ1594)=1,"N",""))</f>
        <v/>
      </c>
      <c r="D1594" s="9" t="str">
        <f>IF(Search!$O$8="","",IF(ISNUMBER(SEARCH(Search!$O$8,$BD1594))=TRUE,1,""))</f>
        <v/>
      </c>
      <c r="E1594" s="9" t="str">
        <f>IF(Search!$C$7="","",IF(ISNUMBER(SEARCH(Search!$C$7,$AN1594))=TRUE,1,""))</f>
        <v/>
      </c>
      <c r="F1594" s="9" t="str">
        <f>IF(Search!$C$8="","",IF(ISNUMBER(SEARCH(Search!$C$8,$AO1594))=TRUE,1,""))</f>
        <v/>
      </c>
      <c r="G1594" s="9" t="str">
        <f>IF(Search!$F$4="","",IF(Inventory!$AJ1594&lt;Search!$F$4,"",1))</f>
        <v/>
      </c>
      <c r="H1594" s="9" t="str">
        <f>IF(Search!$F$5="","",IF(Inventory!$AJ1594&gt;Search!$F$5,"",1))</f>
        <v/>
      </c>
      <c r="I1594" s="9" t="str">
        <f>IF(Search!$F$7="","",IF(Search!$F$8="",IF(ISNUMBER(SEARCH(Search!$F$7,$AL1594))=TRUE,1,""),""))</f>
        <v/>
      </c>
      <c r="J1594" s="9" t="str">
        <f>IF($AL1594=Search!$F$8,1,"")</f>
        <v/>
      </c>
      <c r="K1594" s="9" t="str">
        <f>IF(Search!$I$4="","",IF(COUNTA($AS1594)=1,IF(Search!$I$4="N","N",1),""))</f>
        <v/>
      </c>
      <c r="L1594" s="9" t="str">
        <f>IF(Search!$I$5="","",IF($AS1594="RC",1,""))</f>
        <v/>
      </c>
      <c r="M1594" s="9" t="str">
        <f>IF(Search!$I$6="","",IF($AS1594="RCP",1,""))</f>
        <v/>
      </c>
      <c r="N1594" s="9" t="str">
        <f>IF(Search!$I$8="","",IF(COUNTA($AT1594)=1,IF(Search!$I$8="N","N",1),""))</f>
        <v/>
      </c>
      <c r="O1594" s="9" t="str">
        <f>IF(Search!$L$4="","",IF(COUNTA($AU1594)=1,IF(Search!$L$4="N","N",1),""))</f>
        <v/>
      </c>
      <c r="P1594" s="9" t="str">
        <f>IF(Search!$L$5="","",IF(ISNUMBER(SEARCH("Jersey",$AU1594))=TRUE,IF(Search!$L$5="N","N",1),""))</f>
        <v/>
      </c>
      <c r="Q1594" s="9" t="str">
        <f>IF(Search!$L$6="","",IF(ISNUMBER(SEARCH("Patch",$AU1594))=TRUE,IF(Search!$L$6="N","N",1),""))</f>
        <v/>
      </c>
      <c r="R1594" s="9" t="str">
        <f>IF(Search!$L$7="","",IF(ISNUMBER(SEARCH("Shield",$AU1594))=TRUE,IF(Search!$L$7="N","N",1),""))</f>
        <v/>
      </c>
      <c r="S1594" s="9" t="str">
        <f>IF(Search!$L$8="","",IF(ISNUMBER(SEARCH("Stick",$AU1594))=TRUE,IF(Search!$L$8="N","N",1),""))</f>
        <v/>
      </c>
      <c r="T1594" s="9" t="str">
        <f>IF(Search!$O$4="","",IF(COUNTA($AW1594)=1,IF(Search!$O$4="N","N",1),""))</f>
        <v/>
      </c>
      <c r="U1594" s="9" t="str">
        <f>IF(Search!$O$5="","",IF($AW1594="","",IF($AW1594&lt;Search!$O$5,"",1)))</f>
        <v/>
      </c>
      <c r="V1594" s="9" t="str">
        <f>IF(Search!$O$6="","",IF($AW1594="","",IF($AW1594&gt;Search!$O$6,"",1)))</f>
        <v/>
      </c>
      <c r="W1594" s="9" t="str">
        <f>IF(Search!$U$4="","",IF($AX1594="","",1))</f>
        <v/>
      </c>
      <c r="X1594" s="9" t="str">
        <f>IF(Search!$U$5="","",IF(ISNUMBER(SEARCH(Search!$U$5,$AX1594))=TRUE,IF(Search!$U$5="N","N",1),""))</f>
        <v/>
      </c>
      <c r="Y1594" s="9" t="str">
        <f>IF(Search!$U$6="","",IF($AY1594&lt;Search!$U$6,"",1))</f>
        <v/>
      </c>
      <c r="Z1594" s="9" t="str">
        <f>IF(Search!$R$4="","",IF(Inventory!$BA1594&lt;Search!$R$4,"",1))</f>
        <v/>
      </c>
      <c r="AA1594" s="9" t="str">
        <f>IF(Search!$R$5="","",IF($BA1594&gt;Search!$R$5,"",1))</f>
        <v/>
      </c>
      <c r="AB1594" s="9" t="str">
        <f>IF(Search!$R$6="","",IF($BB1594&lt;Search!$R$6,"",1))</f>
        <v/>
      </c>
      <c r="AC1594" s="9" t="str">
        <f>IF(Search!$R$7="","",IF($BB1594&lt;Search!$R$7,"",1))</f>
        <v/>
      </c>
      <c r="AD1594" s="45" t="str">
        <f>IF(COUNTIF($A1594:$AC1594,"n")&gt;0,"",IF(SUM($A1594:$AC1594)=COUNTA(Search!$C$4:$C$8,Search!$F$4:$F$8,Search!$I$4:$I$6,Search!$I$8,Search!$L$4:$L$8,Search!$O$4:$O$8,Search!$R$4:$R$7,Search!$U$4:$U$7)-COUNTIF(Search!$C$4:$U$7,"n"),1+LARGE($AD$1:AD1593,1),""))</f>
        <v/>
      </c>
      <c r="AE1594" s="45" t="str">
        <f t="shared" si="75"/>
        <v/>
      </c>
      <c r="AF1594" s="45" t="str">
        <f>IF(AD1594="","",COUNTIF($AE$1:$AE1593,$AE1594)+RANK($AE1594,$AE$2:$AE$10540,1))</f>
        <v/>
      </c>
      <c r="AG1594" s="45" t="str">
        <f t="shared" si="76"/>
        <v/>
      </c>
      <c r="AH1594" s="45" t="str">
        <f>IF($AD1594="","",COUNTIF($AG$1:$AG1593,$AG1594)+RANK($AG1594,$AG$1:$AG$10539,0))</f>
        <v/>
      </c>
      <c r="AI1594" s="10" t="str">
        <f t="shared" si="77"/>
        <v>2010-11 SP Authentic #221 Travis Hamonic  RC   /999   $</v>
      </c>
      <c r="AJ1594" s="11">
        <v>2010</v>
      </c>
      <c r="AK1594" s="17">
        <v>11</v>
      </c>
      <c r="AL1594" s="12" t="s">
        <v>511</v>
      </c>
      <c r="AM1594" s="10">
        <v>221</v>
      </c>
      <c r="AN1594" s="12" t="s">
        <v>1119</v>
      </c>
      <c r="AO1594" s="9"/>
      <c r="AP1594" s="9"/>
      <c r="AQ1594" s="9"/>
      <c r="AR1594" s="14" t="s">
        <v>2482</v>
      </c>
      <c r="AS1594" s="9" t="s">
        <v>2</v>
      </c>
      <c r="AT1594" s="9"/>
      <c r="AU1594" s="9"/>
      <c r="AV1594" s="13"/>
      <c r="AW1594" s="13">
        <v>999</v>
      </c>
      <c r="AX1594" s="9"/>
      <c r="AY1594" s="9"/>
      <c r="AZ1594" s="9"/>
      <c r="BA1594" s="33"/>
      <c r="BB1594" s="33"/>
      <c r="BC1594" s="36"/>
      <c r="BD1594" s="12" t="s">
        <v>1771</v>
      </c>
    </row>
    <row r="1595" spans="1:56" s="12" customFormat="1" x14ac:dyDescent="0.2">
      <c r="A1595" s="9" t="str">
        <f>IF(Search!$C$5="","",IF(COUNTA(Inventory!$AP1595)=1,1,""))</f>
        <v/>
      </c>
      <c r="B1595" s="9" t="str">
        <f>IF(Search!$C$4="","",IF(ISNUMBER(SEARCH(Search!$C$4,$AR1595))=TRUE,1,""))</f>
        <v/>
      </c>
      <c r="C1595" s="9" t="str">
        <f>IF(Search!$C$6="x",IF(COUNTA($AQ1595)=1,1,"N"),IF(COUNTA($AQ1595)=1,"N",""))</f>
        <v/>
      </c>
      <c r="D1595" s="9" t="str">
        <f>IF(Search!$O$8="","",IF(ISNUMBER(SEARCH(Search!$O$8,$BD1595))=TRUE,1,""))</f>
        <v/>
      </c>
      <c r="E1595" s="9" t="str">
        <f>IF(Search!$C$7="","",IF(ISNUMBER(SEARCH(Search!$C$7,$AN1595))=TRUE,1,""))</f>
        <v/>
      </c>
      <c r="F1595" s="9" t="str">
        <f>IF(Search!$C$8="","",IF(ISNUMBER(SEARCH(Search!$C$8,$AO1595))=TRUE,1,""))</f>
        <v/>
      </c>
      <c r="G1595" s="9" t="str">
        <f>IF(Search!$F$4="","",IF(Inventory!$AJ1595&lt;Search!$F$4,"",1))</f>
        <v/>
      </c>
      <c r="H1595" s="9" t="str">
        <f>IF(Search!$F$5="","",IF(Inventory!$AJ1595&gt;Search!$F$5,"",1))</f>
        <v/>
      </c>
      <c r="I1595" s="9" t="str">
        <f>IF(Search!$F$7="","",IF(Search!$F$8="",IF(ISNUMBER(SEARCH(Search!$F$7,$AL1595))=TRUE,1,""),""))</f>
        <v/>
      </c>
      <c r="J1595" s="9" t="str">
        <f>IF($AL1595=Search!$F$8,1,"")</f>
        <v/>
      </c>
      <c r="K1595" s="9" t="str">
        <f>IF(Search!$I$4="","",IF(COUNTA($AS1595)=1,IF(Search!$I$4="N","N",1),""))</f>
        <v/>
      </c>
      <c r="L1595" s="9" t="str">
        <f>IF(Search!$I$5="","",IF($AS1595="RC",1,""))</f>
        <v/>
      </c>
      <c r="M1595" s="9" t="str">
        <f>IF(Search!$I$6="","",IF($AS1595="RCP",1,""))</f>
        <v/>
      </c>
      <c r="N1595" s="9" t="str">
        <f>IF(Search!$I$8="","",IF(COUNTA($AT1595)=1,IF(Search!$I$8="N","N",1),""))</f>
        <v/>
      </c>
      <c r="O1595" s="9" t="str">
        <f>IF(Search!$L$4="","",IF(COUNTA($AU1595)=1,IF(Search!$L$4="N","N",1),""))</f>
        <v/>
      </c>
      <c r="P1595" s="9" t="str">
        <f>IF(Search!$L$5="","",IF(ISNUMBER(SEARCH("Jersey",$AU1595))=TRUE,IF(Search!$L$5="N","N",1),""))</f>
        <v/>
      </c>
      <c r="Q1595" s="9" t="str">
        <f>IF(Search!$L$6="","",IF(ISNUMBER(SEARCH("Patch",$AU1595))=TRUE,IF(Search!$L$6="N","N",1),""))</f>
        <v/>
      </c>
      <c r="R1595" s="9" t="str">
        <f>IF(Search!$L$7="","",IF(ISNUMBER(SEARCH("Shield",$AU1595))=TRUE,IF(Search!$L$7="N","N",1),""))</f>
        <v/>
      </c>
      <c r="S1595" s="9" t="str">
        <f>IF(Search!$L$8="","",IF(ISNUMBER(SEARCH("Stick",$AU1595))=TRUE,IF(Search!$L$8="N","N",1),""))</f>
        <v/>
      </c>
      <c r="T1595" s="9" t="str">
        <f>IF(Search!$O$4="","",IF(COUNTA($AW1595)=1,IF(Search!$O$4="N","N",1),""))</f>
        <v/>
      </c>
      <c r="U1595" s="9" t="str">
        <f>IF(Search!$O$5="","",IF($AW1595="","",IF($AW1595&lt;Search!$O$5,"",1)))</f>
        <v/>
      </c>
      <c r="V1595" s="9" t="str">
        <f>IF(Search!$O$6="","",IF($AW1595="","",IF($AW1595&gt;Search!$O$6,"",1)))</f>
        <v/>
      </c>
      <c r="W1595" s="9" t="str">
        <f>IF(Search!$U$4="","",IF($AX1595="","",1))</f>
        <v/>
      </c>
      <c r="X1595" s="9" t="str">
        <f>IF(Search!$U$5="","",IF(ISNUMBER(SEARCH(Search!$U$5,$AX1595))=TRUE,IF(Search!$U$5="N","N",1),""))</f>
        <v/>
      </c>
      <c r="Y1595" s="9" t="str">
        <f>IF(Search!$U$6="","",IF($AY1595&lt;Search!$U$6,"",1))</f>
        <v/>
      </c>
      <c r="Z1595" s="9" t="str">
        <f>IF(Search!$R$4="","",IF(Inventory!$BA1595&lt;Search!$R$4,"",1))</f>
        <v/>
      </c>
      <c r="AA1595" s="9" t="str">
        <f>IF(Search!$R$5="","",IF($BA1595&gt;Search!$R$5,"",1))</f>
        <v/>
      </c>
      <c r="AB1595" s="9" t="str">
        <f>IF(Search!$R$6="","",IF($BB1595&lt;Search!$R$6,"",1))</f>
        <v/>
      </c>
      <c r="AC1595" s="9" t="str">
        <f>IF(Search!$R$7="","",IF($BB1595&lt;Search!$R$7,"",1))</f>
        <v/>
      </c>
      <c r="AD1595" s="45" t="str">
        <f>IF(COUNTIF($A1595:$AC1595,"n")&gt;0,"",IF(SUM($A1595:$AC1595)=COUNTA(Search!$C$4:$C$8,Search!$F$4:$F$8,Search!$I$4:$I$6,Search!$I$8,Search!$L$4:$L$8,Search!$O$4:$O$8,Search!$R$4:$R$7,Search!$U$4:$U$7)-COUNTIF(Search!$C$4:$U$7,"n"),1+LARGE($AD$1:AD1594,1),""))</f>
        <v/>
      </c>
      <c r="AE1595" s="45" t="str">
        <f t="shared" si="75"/>
        <v/>
      </c>
      <c r="AF1595" s="45" t="str">
        <f>IF(AD1595="","",COUNTIF($AE$1:$AE1594,$AE1595)+RANK($AE1595,$AE$2:$AE$10540,1))</f>
        <v/>
      </c>
      <c r="AG1595" s="45" t="str">
        <f t="shared" si="76"/>
        <v/>
      </c>
      <c r="AH1595" s="45" t="str">
        <f>IF($AD1595="","",COUNTIF($AG$1:$AG1594,$AG1595)+RANK($AG1595,$AG$1:$AG$10539,0))</f>
        <v/>
      </c>
      <c r="AI1595" s="10" t="str">
        <f t="shared" si="77"/>
        <v>2010-11 SP Authentic #222 Mats Zuccarello-Aasen  RC   /999   $</v>
      </c>
      <c r="AJ1595" s="11">
        <v>2010</v>
      </c>
      <c r="AK1595" s="17">
        <v>11</v>
      </c>
      <c r="AL1595" s="12" t="s">
        <v>511</v>
      </c>
      <c r="AM1595" s="10">
        <v>222</v>
      </c>
      <c r="AN1595" s="12" t="s">
        <v>1120</v>
      </c>
      <c r="AO1595" s="9"/>
      <c r="AP1595" s="9"/>
      <c r="AQ1595" s="9"/>
      <c r="AR1595" s="14" t="s">
        <v>2482</v>
      </c>
      <c r="AS1595" s="9" t="s">
        <v>2</v>
      </c>
      <c r="AT1595" s="9"/>
      <c r="AU1595" s="9"/>
      <c r="AV1595" s="13"/>
      <c r="AW1595" s="13">
        <v>999</v>
      </c>
      <c r="AX1595" s="9"/>
      <c r="AY1595" s="9"/>
      <c r="AZ1595" s="9"/>
      <c r="BA1595" s="33"/>
      <c r="BB1595" s="33"/>
      <c r="BC1595" s="36"/>
      <c r="BD1595" s="12" t="s">
        <v>1771</v>
      </c>
    </row>
    <row r="1596" spans="1:56" s="12" customFormat="1" x14ac:dyDescent="0.2">
      <c r="A1596" s="9" t="str">
        <f>IF(Search!$C$5="","",IF(COUNTA(Inventory!$AP1596)=1,1,""))</f>
        <v/>
      </c>
      <c r="B1596" s="9" t="str">
        <f>IF(Search!$C$4="","",IF(ISNUMBER(SEARCH(Search!$C$4,$AR1596))=TRUE,1,""))</f>
        <v/>
      </c>
      <c r="C1596" s="9" t="str">
        <f>IF(Search!$C$6="x",IF(COUNTA($AQ1596)=1,1,"N"),IF(COUNTA($AQ1596)=1,"N",""))</f>
        <v/>
      </c>
      <c r="D1596" s="9" t="str">
        <f>IF(Search!$O$8="","",IF(ISNUMBER(SEARCH(Search!$O$8,$BD1596))=TRUE,1,""))</f>
        <v/>
      </c>
      <c r="E1596" s="9" t="str">
        <f>IF(Search!$C$7="","",IF(ISNUMBER(SEARCH(Search!$C$7,$AN1596))=TRUE,1,""))</f>
        <v/>
      </c>
      <c r="F1596" s="9" t="str">
        <f>IF(Search!$C$8="","",IF(ISNUMBER(SEARCH(Search!$C$8,$AO1596))=TRUE,1,""))</f>
        <v/>
      </c>
      <c r="G1596" s="9" t="str">
        <f>IF(Search!$F$4="","",IF(Inventory!$AJ1596&lt;Search!$F$4,"",1))</f>
        <v/>
      </c>
      <c r="H1596" s="9" t="str">
        <f>IF(Search!$F$5="","",IF(Inventory!$AJ1596&gt;Search!$F$5,"",1))</f>
        <v/>
      </c>
      <c r="I1596" s="9" t="str">
        <f>IF(Search!$F$7="","",IF(Search!$F$8="",IF(ISNUMBER(SEARCH(Search!$F$7,$AL1596))=TRUE,1,""),""))</f>
        <v/>
      </c>
      <c r="J1596" s="9" t="str">
        <f>IF($AL1596=Search!$F$8,1,"")</f>
        <v/>
      </c>
      <c r="K1596" s="9" t="str">
        <f>IF(Search!$I$4="","",IF(COUNTA($AS1596)=1,IF(Search!$I$4="N","N",1),""))</f>
        <v/>
      </c>
      <c r="L1596" s="9" t="str">
        <f>IF(Search!$I$5="","",IF($AS1596="RC",1,""))</f>
        <v/>
      </c>
      <c r="M1596" s="9" t="str">
        <f>IF(Search!$I$6="","",IF($AS1596="RCP",1,""))</f>
        <v/>
      </c>
      <c r="N1596" s="9" t="str">
        <f>IF(Search!$I$8="","",IF(COUNTA($AT1596)=1,IF(Search!$I$8="N","N",1),""))</f>
        <v/>
      </c>
      <c r="O1596" s="9" t="str">
        <f>IF(Search!$L$4="","",IF(COUNTA($AU1596)=1,IF(Search!$L$4="N","N",1),""))</f>
        <v/>
      </c>
      <c r="P1596" s="9" t="str">
        <f>IF(Search!$L$5="","",IF(ISNUMBER(SEARCH("Jersey",$AU1596))=TRUE,IF(Search!$L$5="N","N",1),""))</f>
        <v/>
      </c>
      <c r="Q1596" s="9" t="str">
        <f>IF(Search!$L$6="","",IF(ISNUMBER(SEARCH("Patch",$AU1596))=TRUE,IF(Search!$L$6="N","N",1),""))</f>
        <v/>
      </c>
      <c r="R1596" s="9" t="str">
        <f>IF(Search!$L$7="","",IF(ISNUMBER(SEARCH("Shield",$AU1596))=TRUE,IF(Search!$L$7="N","N",1),""))</f>
        <v/>
      </c>
      <c r="S1596" s="9" t="str">
        <f>IF(Search!$L$8="","",IF(ISNUMBER(SEARCH("Stick",$AU1596))=TRUE,IF(Search!$L$8="N","N",1),""))</f>
        <v/>
      </c>
      <c r="T1596" s="9" t="str">
        <f>IF(Search!$O$4="","",IF(COUNTA($AW1596)=1,IF(Search!$O$4="N","N",1),""))</f>
        <v/>
      </c>
      <c r="U1596" s="9" t="str">
        <f>IF(Search!$O$5="","",IF($AW1596="","",IF($AW1596&lt;Search!$O$5,"",1)))</f>
        <v/>
      </c>
      <c r="V1596" s="9" t="str">
        <f>IF(Search!$O$6="","",IF($AW1596="","",IF($AW1596&gt;Search!$O$6,"",1)))</f>
        <v/>
      </c>
      <c r="W1596" s="9" t="str">
        <f>IF(Search!$U$4="","",IF($AX1596="","",1))</f>
        <v/>
      </c>
      <c r="X1596" s="9" t="str">
        <f>IF(Search!$U$5="","",IF(ISNUMBER(SEARCH(Search!$U$5,$AX1596))=TRUE,IF(Search!$U$5="N","N",1),""))</f>
        <v/>
      </c>
      <c r="Y1596" s="9" t="str">
        <f>IF(Search!$U$6="","",IF($AY1596&lt;Search!$U$6,"",1))</f>
        <v/>
      </c>
      <c r="Z1596" s="9" t="str">
        <f>IF(Search!$R$4="","",IF(Inventory!$BA1596&lt;Search!$R$4,"",1))</f>
        <v/>
      </c>
      <c r="AA1596" s="9" t="str">
        <f>IF(Search!$R$5="","",IF($BA1596&gt;Search!$R$5,"",1))</f>
        <v/>
      </c>
      <c r="AB1596" s="9" t="str">
        <f>IF(Search!$R$6="","",IF($BB1596&lt;Search!$R$6,"",1))</f>
        <v/>
      </c>
      <c r="AC1596" s="9" t="str">
        <f>IF(Search!$R$7="","",IF($BB1596&lt;Search!$R$7,"",1))</f>
        <v/>
      </c>
      <c r="AD1596" s="45" t="str">
        <f>IF(COUNTIF($A1596:$AC1596,"n")&gt;0,"",IF(SUM($A1596:$AC1596)=COUNTA(Search!$C$4:$C$8,Search!$F$4:$F$8,Search!$I$4:$I$6,Search!$I$8,Search!$L$4:$L$8,Search!$O$4:$O$8,Search!$R$4:$R$7,Search!$U$4:$U$7)-COUNTIF(Search!$C$4:$U$7,"n"),1+LARGE($AD$1:AD1595,1),""))</f>
        <v/>
      </c>
      <c r="AE1596" s="45" t="str">
        <f t="shared" si="75"/>
        <v/>
      </c>
      <c r="AF1596" s="45" t="str">
        <f>IF(AD1596="","",COUNTIF($AE$1:$AE1595,$AE1596)+RANK($AE1596,$AE$2:$AE$10540,1))</f>
        <v/>
      </c>
      <c r="AG1596" s="45" t="str">
        <f t="shared" si="76"/>
        <v/>
      </c>
      <c r="AH1596" s="45" t="str">
        <f>IF($AD1596="","",COUNTIF($AG$1:$AG1595,$AG1596)+RANK($AG1596,$AG$1:$AG$10539,0))</f>
        <v/>
      </c>
      <c r="AI1596" s="10" t="str">
        <f t="shared" si="77"/>
        <v>2010-11 SP Authentic #223 Evgeny Dadonov  RC   /999   $</v>
      </c>
      <c r="AJ1596" s="11">
        <v>2010</v>
      </c>
      <c r="AK1596" s="17">
        <v>11</v>
      </c>
      <c r="AL1596" s="12" t="s">
        <v>511</v>
      </c>
      <c r="AM1596" s="10">
        <v>223</v>
      </c>
      <c r="AN1596" s="12" t="s">
        <v>1121</v>
      </c>
      <c r="AO1596" s="9"/>
      <c r="AP1596" s="9"/>
      <c r="AQ1596" s="9"/>
      <c r="AR1596" s="14" t="s">
        <v>2482</v>
      </c>
      <c r="AS1596" s="9" t="s">
        <v>2</v>
      </c>
      <c r="AT1596" s="9"/>
      <c r="AU1596" s="9"/>
      <c r="AV1596" s="13"/>
      <c r="AW1596" s="13">
        <v>999</v>
      </c>
      <c r="AX1596" s="9"/>
      <c r="AY1596" s="9"/>
      <c r="AZ1596" s="9"/>
      <c r="BA1596" s="33"/>
      <c r="BB1596" s="33"/>
      <c r="BC1596" s="36"/>
      <c r="BD1596" s="12" t="s">
        <v>1771</v>
      </c>
    </row>
    <row r="1597" spans="1:56" s="12" customFormat="1" x14ac:dyDescent="0.2">
      <c r="A1597" s="9" t="str">
        <f>IF(Search!$C$5="","",IF(COUNTA(Inventory!$AP1597)=1,1,""))</f>
        <v/>
      </c>
      <c r="B1597" s="9" t="str">
        <f>IF(Search!$C$4="","",IF(ISNUMBER(SEARCH(Search!$C$4,$AR1597))=TRUE,1,""))</f>
        <v/>
      </c>
      <c r="C1597" s="9" t="str">
        <f>IF(Search!$C$6="x",IF(COUNTA($AQ1597)=1,1,"N"),IF(COUNTA($AQ1597)=1,"N",""))</f>
        <v/>
      </c>
      <c r="D1597" s="9" t="str">
        <f>IF(Search!$O$8="","",IF(ISNUMBER(SEARCH(Search!$O$8,$BD1597))=TRUE,1,""))</f>
        <v/>
      </c>
      <c r="E1597" s="9" t="str">
        <f>IF(Search!$C$7="","",IF(ISNUMBER(SEARCH(Search!$C$7,$AN1597))=TRUE,1,""))</f>
        <v/>
      </c>
      <c r="F1597" s="9" t="str">
        <f>IF(Search!$C$8="","",IF(ISNUMBER(SEARCH(Search!$C$8,$AO1597))=TRUE,1,""))</f>
        <v/>
      </c>
      <c r="G1597" s="9" t="str">
        <f>IF(Search!$F$4="","",IF(Inventory!$AJ1597&lt;Search!$F$4,"",1))</f>
        <v/>
      </c>
      <c r="H1597" s="9" t="str">
        <f>IF(Search!$F$5="","",IF(Inventory!$AJ1597&gt;Search!$F$5,"",1))</f>
        <v/>
      </c>
      <c r="I1597" s="9" t="str">
        <f>IF(Search!$F$7="","",IF(Search!$F$8="",IF(ISNUMBER(SEARCH(Search!$F$7,$AL1597))=TRUE,1,""),""))</f>
        <v/>
      </c>
      <c r="J1597" s="9" t="str">
        <f>IF($AL1597=Search!$F$8,1,"")</f>
        <v/>
      </c>
      <c r="K1597" s="9" t="str">
        <f>IF(Search!$I$4="","",IF(COUNTA($AS1597)=1,IF(Search!$I$4="N","N",1),""))</f>
        <v/>
      </c>
      <c r="L1597" s="9" t="str">
        <f>IF(Search!$I$5="","",IF($AS1597="RC",1,""))</f>
        <v/>
      </c>
      <c r="M1597" s="9" t="str">
        <f>IF(Search!$I$6="","",IF($AS1597="RCP",1,""))</f>
        <v/>
      </c>
      <c r="N1597" s="9" t="str">
        <f>IF(Search!$I$8="","",IF(COUNTA($AT1597)=1,IF(Search!$I$8="N","N",1),""))</f>
        <v/>
      </c>
      <c r="O1597" s="9" t="str">
        <f>IF(Search!$L$4="","",IF(COUNTA($AU1597)=1,IF(Search!$L$4="N","N",1),""))</f>
        <v/>
      </c>
      <c r="P1597" s="9" t="str">
        <f>IF(Search!$L$5="","",IF(ISNUMBER(SEARCH("Jersey",$AU1597))=TRUE,IF(Search!$L$5="N","N",1),""))</f>
        <v/>
      </c>
      <c r="Q1597" s="9" t="str">
        <f>IF(Search!$L$6="","",IF(ISNUMBER(SEARCH("Patch",$AU1597))=TRUE,IF(Search!$L$6="N","N",1),""))</f>
        <v/>
      </c>
      <c r="R1597" s="9" t="str">
        <f>IF(Search!$L$7="","",IF(ISNUMBER(SEARCH("Shield",$AU1597))=TRUE,IF(Search!$L$7="N","N",1),""))</f>
        <v/>
      </c>
      <c r="S1597" s="9" t="str">
        <f>IF(Search!$L$8="","",IF(ISNUMBER(SEARCH("Stick",$AU1597))=TRUE,IF(Search!$L$8="N","N",1),""))</f>
        <v/>
      </c>
      <c r="T1597" s="9" t="str">
        <f>IF(Search!$O$4="","",IF(COUNTA($AW1597)=1,IF(Search!$O$4="N","N",1),""))</f>
        <v/>
      </c>
      <c r="U1597" s="9" t="str">
        <f>IF(Search!$O$5="","",IF($AW1597="","",IF($AW1597&lt;Search!$O$5,"",1)))</f>
        <v/>
      </c>
      <c r="V1597" s="9" t="str">
        <f>IF(Search!$O$6="","",IF($AW1597="","",IF($AW1597&gt;Search!$O$6,"",1)))</f>
        <v/>
      </c>
      <c r="W1597" s="9" t="str">
        <f>IF(Search!$U$4="","",IF($AX1597="","",1))</f>
        <v/>
      </c>
      <c r="X1597" s="9" t="str">
        <f>IF(Search!$U$5="","",IF(ISNUMBER(SEARCH(Search!$U$5,$AX1597))=TRUE,IF(Search!$U$5="N","N",1),""))</f>
        <v/>
      </c>
      <c r="Y1597" s="9" t="str">
        <f>IF(Search!$U$6="","",IF($AY1597&lt;Search!$U$6,"",1))</f>
        <v/>
      </c>
      <c r="Z1597" s="9" t="str">
        <f>IF(Search!$R$4="","",IF(Inventory!$BA1597&lt;Search!$R$4,"",1))</f>
        <v/>
      </c>
      <c r="AA1597" s="9" t="str">
        <f>IF(Search!$R$5="","",IF($BA1597&gt;Search!$R$5,"",1))</f>
        <v/>
      </c>
      <c r="AB1597" s="9" t="str">
        <f>IF(Search!$R$6="","",IF($BB1597&lt;Search!$R$6,"",1))</f>
        <v/>
      </c>
      <c r="AC1597" s="9" t="str">
        <f>IF(Search!$R$7="","",IF($BB1597&lt;Search!$R$7,"",1))</f>
        <v/>
      </c>
      <c r="AD1597" s="45" t="str">
        <f>IF(COUNTIF($A1597:$AC1597,"n")&gt;0,"",IF(SUM($A1597:$AC1597)=COUNTA(Search!$C$4:$C$8,Search!$F$4:$F$8,Search!$I$4:$I$6,Search!$I$8,Search!$L$4:$L$8,Search!$O$4:$O$8,Search!$R$4:$R$7,Search!$U$4:$U$7)-COUNTIF(Search!$C$4:$U$7,"n"),1+LARGE($AD$1:AD1596,1),""))</f>
        <v/>
      </c>
      <c r="AE1597" s="45" t="str">
        <f t="shared" si="75"/>
        <v/>
      </c>
      <c r="AF1597" s="45" t="str">
        <f>IF(AD1597="","",COUNTIF($AE$1:$AE1596,$AE1597)+RANK($AE1597,$AE$2:$AE$10540,1))</f>
        <v/>
      </c>
      <c r="AG1597" s="45" t="str">
        <f t="shared" si="76"/>
        <v/>
      </c>
      <c r="AH1597" s="45" t="str">
        <f>IF($AD1597="","",COUNTIF($AG$1:$AG1596,$AG1597)+RANK($AG1597,$AG$1:$AG$10539,0))</f>
        <v/>
      </c>
      <c r="AI1597" s="10" t="str">
        <f t="shared" si="77"/>
        <v>2010-11 SP Authentic #224 Linus Omark  RC   /999   $</v>
      </c>
      <c r="AJ1597" s="11">
        <v>2010</v>
      </c>
      <c r="AK1597" s="17">
        <v>11</v>
      </c>
      <c r="AL1597" s="12" t="s">
        <v>511</v>
      </c>
      <c r="AM1597" s="10">
        <v>224</v>
      </c>
      <c r="AN1597" s="12" t="s">
        <v>1122</v>
      </c>
      <c r="AO1597" s="9"/>
      <c r="AP1597" s="9"/>
      <c r="AQ1597" s="9"/>
      <c r="AR1597" s="14" t="s">
        <v>2482</v>
      </c>
      <c r="AS1597" s="9" t="s">
        <v>2</v>
      </c>
      <c r="AT1597" s="9"/>
      <c r="AU1597" s="9"/>
      <c r="AV1597" s="13"/>
      <c r="AW1597" s="13">
        <v>999</v>
      </c>
      <c r="AX1597" s="9"/>
      <c r="AY1597" s="9"/>
      <c r="AZ1597" s="9"/>
      <c r="BA1597" s="33"/>
      <c r="BB1597" s="33"/>
      <c r="BC1597" s="36"/>
      <c r="BD1597" s="12" t="s">
        <v>1771</v>
      </c>
    </row>
    <row r="1598" spans="1:56" s="12" customFormat="1" x14ac:dyDescent="0.2">
      <c r="A1598" s="9" t="str">
        <f>IF(Search!$C$5="","",IF(COUNTA(Inventory!$AP1598)=1,1,""))</f>
        <v/>
      </c>
      <c r="B1598" s="9" t="str">
        <f>IF(Search!$C$4="","",IF(ISNUMBER(SEARCH(Search!$C$4,$AR1598))=TRUE,1,""))</f>
        <v/>
      </c>
      <c r="C1598" s="9" t="str">
        <f>IF(Search!$C$6="x",IF(COUNTA($AQ1598)=1,1,"N"),IF(COUNTA($AQ1598)=1,"N",""))</f>
        <v/>
      </c>
      <c r="D1598" s="9" t="str">
        <f>IF(Search!$O$8="","",IF(ISNUMBER(SEARCH(Search!$O$8,$BD1598))=TRUE,1,""))</f>
        <v/>
      </c>
      <c r="E1598" s="9" t="str">
        <f>IF(Search!$C$7="","",IF(ISNUMBER(SEARCH(Search!$C$7,$AN1598))=TRUE,1,""))</f>
        <v/>
      </c>
      <c r="F1598" s="9" t="str">
        <f>IF(Search!$C$8="","",IF(ISNUMBER(SEARCH(Search!$C$8,$AO1598))=TRUE,1,""))</f>
        <v/>
      </c>
      <c r="G1598" s="9" t="str">
        <f>IF(Search!$F$4="","",IF(Inventory!$AJ1598&lt;Search!$F$4,"",1))</f>
        <v/>
      </c>
      <c r="H1598" s="9" t="str">
        <f>IF(Search!$F$5="","",IF(Inventory!$AJ1598&gt;Search!$F$5,"",1))</f>
        <v/>
      </c>
      <c r="I1598" s="9" t="str">
        <f>IF(Search!$F$7="","",IF(Search!$F$8="",IF(ISNUMBER(SEARCH(Search!$F$7,$AL1598))=TRUE,1,""),""))</f>
        <v/>
      </c>
      <c r="J1598" s="9" t="str">
        <f>IF($AL1598=Search!$F$8,1,"")</f>
        <v/>
      </c>
      <c r="K1598" s="9" t="str">
        <f>IF(Search!$I$4="","",IF(COUNTA($AS1598)=1,IF(Search!$I$4="N","N",1),""))</f>
        <v/>
      </c>
      <c r="L1598" s="9" t="str">
        <f>IF(Search!$I$5="","",IF($AS1598="RC",1,""))</f>
        <v/>
      </c>
      <c r="M1598" s="9" t="str">
        <f>IF(Search!$I$6="","",IF($AS1598="RCP",1,""))</f>
        <v/>
      </c>
      <c r="N1598" s="9" t="str">
        <f>IF(Search!$I$8="","",IF(COUNTA($AT1598)=1,IF(Search!$I$8="N","N",1),""))</f>
        <v/>
      </c>
      <c r="O1598" s="9" t="str">
        <f>IF(Search!$L$4="","",IF(COUNTA($AU1598)=1,IF(Search!$L$4="N","N",1),""))</f>
        <v/>
      </c>
      <c r="P1598" s="9" t="str">
        <f>IF(Search!$L$5="","",IF(ISNUMBER(SEARCH("Jersey",$AU1598))=TRUE,IF(Search!$L$5="N","N",1),""))</f>
        <v/>
      </c>
      <c r="Q1598" s="9" t="str">
        <f>IF(Search!$L$6="","",IF(ISNUMBER(SEARCH("Patch",$AU1598))=TRUE,IF(Search!$L$6="N","N",1),""))</f>
        <v/>
      </c>
      <c r="R1598" s="9" t="str">
        <f>IF(Search!$L$7="","",IF(ISNUMBER(SEARCH("Shield",$AU1598))=TRUE,IF(Search!$L$7="N","N",1),""))</f>
        <v/>
      </c>
      <c r="S1598" s="9" t="str">
        <f>IF(Search!$L$8="","",IF(ISNUMBER(SEARCH("Stick",$AU1598))=TRUE,IF(Search!$L$8="N","N",1),""))</f>
        <v/>
      </c>
      <c r="T1598" s="9" t="str">
        <f>IF(Search!$O$4="","",IF(COUNTA($AW1598)=1,IF(Search!$O$4="N","N",1),""))</f>
        <v/>
      </c>
      <c r="U1598" s="9" t="str">
        <f>IF(Search!$O$5="","",IF($AW1598="","",IF($AW1598&lt;Search!$O$5,"",1)))</f>
        <v/>
      </c>
      <c r="V1598" s="9" t="str">
        <f>IF(Search!$O$6="","",IF($AW1598="","",IF($AW1598&gt;Search!$O$6,"",1)))</f>
        <v/>
      </c>
      <c r="W1598" s="9" t="str">
        <f>IF(Search!$U$4="","",IF($AX1598="","",1))</f>
        <v/>
      </c>
      <c r="X1598" s="9" t="str">
        <f>IF(Search!$U$5="","",IF(ISNUMBER(SEARCH(Search!$U$5,$AX1598))=TRUE,IF(Search!$U$5="N","N",1),""))</f>
        <v/>
      </c>
      <c r="Y1598" s="9" t="str">
        <f>IF(Search!$U$6="","",IF($AY1598&lt;Search!$U$6,"",1))</f>
        <v/>
      </c>
      <c r="Z1598" s="9" t="str">
        <f>IF(Search!$R$4="","",IF(Inventory!$BA1598&lt;Search!$R$4,"",1))</f>
        <v/>
      </c>
      <c r="AA1598" s="9" t="str">
        <f>IF(Search!$R$5="","",IF($BA1598&gt;Search!$R$5,"",1))</f>
        <v/>
      </c>
      <c r="AB1598" s="9" t="str">
        <f>IF(Search!$R$6="","",IF($BB1598&lt;Search!$R$6,"",1))</f>
        <v/>
      </c>
      <c r="AC1598" s="9" t="str">
        <f>IF(Search!$R$7="","",IF($BB1598&lt;Search!$R$7,"",1))</f>
        <v/>
      </c>
      <c r="AD1598" s="45" t="str">
        <f>IF(COUNTIF($A1598:$AC1598,"n")&gt;0,"",IF(SUM($A1598:$AC1598)=COUNTA(Search!$C$4:$C$8,Search!$F$4:$F$8,Search!$I$4:$I$6,Search!$I$8,Search!$L$4:$L$8,Search!$O$4:$O$8,Search!$R$4:$R$7,Search!$U$4:$U$7)-COUNTIF(Search!$C$4:$U$7,"n"),1+LARGE($AD$1:AD1597,1),""))</f>
        <v/>
      </c>
      <c r="AE1598" s="45" t="str">
        <f t="shared" si="75"/>
        <v/>
      </c>
      <c r="AF1598" s="45" t="str">
        <f>IF(AD1598="","",COUNTIF($AE$1:$AE1597,$AE1598)+RANK($AE1598,$AE$2:$AE$10540,1))</f>
        <v/>
      </c>
      <c r="AG1598" s="45" t="str">
        <f t="shared" si="76"/>
        <v/>
      </c>
      <c r="AH1598" s="45" t="str">
        <f>IF($AD1598="","",COUNTIF($AG$1:$AG1597,$AG1598)+RANK($AG1598,$AG$1:$AG$10539,0))</f>
        <v/>
      </c>
      <c r="AI1598" s="10" t="str">
        <f t="shared" si="77"/>
        <v>2010-11 SP Authentic #225 Patrice Cormier  RC   /999   $</v>
      </c>
      <c r="AJ1598" s="11">
        <v>2010</v>
      </c>
      <c r="AK1598" s="17">
        <v>11</v>
      </c>
      <c r="AL1598" s="12" t="s">
        <v>511</v>
      </c>
      <c r="AM1598" s="10">
        <v>225</v>
      </c>
      <c r="AN1598" s="12" t="s">
        <v>1123</v>
      </c>
      <c r="AO1598" s="9"/>
      <c r="AP1598" s="9"/>
      <c r="AQ1598" s="9"/>
      <c r="AR1598" s="14" t="s">
        <v>2482</v>
      </c>
      <c r="AS1598" s="9" t="s">
        <v>2</v>
      </c>
      <c r="AT1598" s="9"/>
      <c r="AU1598" s="9"/>
      <c r="AV1598" s="13"/>
      <c r="AW1598" s="13">
        <v>999</v>
      </c>
      <c r="AX1598" s="9"/>
      <c r="AY1598" s="9"/>
      <c r="AZ1598" s="9"/>
      <c r="BA1598" s="33"/>
      <c r="BB1598" s="33"/>
      <c r="BC1598" s="36"/>
      <c r="BD1598" s="12" t="s">
        <v>1771</v>
      </c>
    </row>
    <row r="1599" spans="1:56" s="12" customFormat="1" x14ac:dyDescent="0.2">
      <c r="A1599" s="9" t="str">
        <f>IF(Search!$C$5="","",IF(COUNTA(Inventory!$AP1599)=1,1,""))</f>
        <v/>
      </c>
      <c r="B1599" s="9" t="str">
        <f>IF(Search!$C$4="","",IF(ISNUMBER(SEARCH(Search!$C$4,$AR1599))=TRUE,1,""))</f>
        <v/>
      </c>
      <c r="C1599" s="9" t="str">
        <f>IF(Search!$C$6="x",IF(COUNTA($AQ1599)=1,1,"N"),IF(COUNTA($AQ1599)=1,"N",""))</f>
        <v/>
      </c>
      <c r="D1599" s="9" t="str">
        <f>IF(Search!$O$8="","",IF(ISNUMBER(SEARCH(Search!$O$8,$BD1599))=TRUE,1,""))</f>
        <v/>
      </c>
      <c r="E1599" s="9" t="str">
        <f>IF(Search!$C$7="","",IF(ISNUMBER(SEARCH(Search!$C$7,$AN1599))=TRUE,1,""))</f>
        <v/>
      </c>
      <c r="F1599" s="9" t="str">
        <f>IF(Search!$C$8="","",IF(ISNUMBER(SEARCH(Search!$C$8,$AO1599))=TRUE,1,""))</f>
        <v/>
      </c>
      <c r="G1599" s="9" t="str">
        <f>IF(Search!$F$4="","",IF(Inventory!$AJ1599&lt;Search!$F$4,"",1))</f>
        <v/>
      </c>
      <c r="H1599" s="9" t="str">
        <f>IF(Search!$F$5="","",IF(Inventory!$AJ1599&gt;Search!$F$5,"",1))</f>
        <v/>
      </c>
      <c r="I1599" s="9" t="str">
        <f>IF(Search!$F$7="","",IF(Search!$F$8="",IF(ISNUMBER(SEARCH(Search!$F$7,$AL1599))=TRUE,1,""),""))</f>
        <v/>
      </c>
      <c r="J1599" s="9" t="str">
        <f>IF($AL1599=Search!$F$8,1,"")</f>
        <v/>
      </c>
      <c r="K1599" s="9" t="str">
        <f>IF(Search!$I$4="","",IF(COUNTA($AS1599)=1,IF(Search!$I$4="N","N",1),""))</f>
        <v/>
      </c>
      <c r="L1599" s="9" t="str">
        <f>IF(Search!$I$5="","",IF($AS1599="RC",1,""))</f>
        <v/>
      </c>
      <c r="M1599" s="9" t="str">
        <f>IF(Search!$I$6="","",IF($AS1599="RCP",1,""))</f>
        <v/>
      </c>
      <c r="N1599" s="9" t="str">
        <f>IF(Search!$I$8="","",IF(COUNTA($AT1599)=1,IF(Search!$I$8="N","N",1),""))</f>
        <v/>
      </c>
      <c r="O1599" s="9" t="str">
        <f>IF(Search!$L$4="","",IF(COUNTA($AU1599)=1,IF(Search!$L$4="N","N",1),""))</f>
        <v/>
      </c>
      <c r="P1599" s="9" t="str">
        <f>IF(Search!$L$5="","",IF(ISNUMBER(SEARCH("Jersey",$AU1599))=TRUE,IF(Search!$L$5="N","N",1),""))</f>
        <v/>
      </c>
      <c r="Q1599" s="9" t="str">
        <f>IF(Search!$L$6="","",IF(ISNUMBER(SEARCH("Patch",$AU1599))=TRUE,IF(Search!$L$6="N","N",1),""))</f>
        <v/>
      </c>
      <c r="R1599" s="9" t="str">
        <f>IF(Search!$L$7="","",IF(ISNUMBER(SEARCH("Shield",$AU1599))=TRUE,IF(Search!$L$7="N","N",1),""))</f>
        <v/>
      </c>
      <c r="S1599" s="9" t="str">
        <f>IF(Search!$L$8="","",IF(ISNUMBER(SEARCH("Stick",$AU1599))=TRUE,IF(Search!$L$8="N","N",1),""))</f>
        <v/>
      </c>
      <c r="T1599" s="9" t="str">
        <f>IF(Search!$O$4="","",IF(COUNTA($AW1599)=1,IF(Search!$O$4="N","N",1),""))</f>
        <v/>
      </c>
      <c r="U1599" s="9" t="str">
        <f>IF(Search!$O$5="","",IF($AW1599="","",IF($AW1599&lt;Search!$O$5,"",1)))</f>
        <v/>
      </c>
      <c r="V1599" s="9" t="str">
        <f>IF(Search!$O$6="","",IF($AW1599="","",IF($AW1599&gt;Search!$O$6,"",1)))</f>
        <v/>
      </c>
      <c r="W1599" s="9" t="str">
        <f>IF(Search!$U$4="","",IF($AX1599="","",1))</f>
        <v/>
      </c>
      <c r="X1599" s="9" t="str">
        <f>IF(Search!$U$5="","",IF(ISNUMBER(SEARCH(Search!$U$5,$AX1599))=TRUE,IF(Search!$U$5="N","N",1),""))</f>
        <v/>
      </c>
      <c r="Y1599" s="9" t="str">
        <f>IF(Search!$U$6="","",IF($AY1599&lt;Search!$U$6,"",1))</f>
        <v/>
      </c>
      <c r="Z1599" s="9" t="str">
        <f>IF(Search!$R$4="","",IF(Inventory!$BA1599&lt;Search!$R$4,"",1))</f>
        <v/>
      </c>
      <c r="AA1599" s="9" t="str">
        <f>IF(Search!$R$5="","",IF($BA1599&gt;Search!$R$5,"",1))</f>
        <v/>
      </c>
      <c r="AB1599" s="9" t="str">
        <f>IF(Search!$R$6="","",IF($BB1599&lt;Search!$R$6,"",1))</f>
        <v/>
      </c>
      <c r="AC1599" s="9" t="str">
        <f>IF(Search!$R$7="","",IF($BB1599&lt;Search!$R$7,"",1))</f>
        <v/>
      </c>
      <c r="AD1599" s="45" t="str">
        <f>IF(COUNTIF($A1599:$AC1599,"n")&gt;0,"",IF(SUM($A1599:$AC1599)=COUNTA(Search!$C$4:$C$8,Search!$F$4:$F$8,Search!$I$4:$I$6,Search!$I$8,Search!$L$4:$L$8,Search!$O$4:$O$8,Search!$R$4:$R$7,Search!$U$4:$U$7)-COUNTIF(Search!$C$4:$U$7,"n"),1+LARGE($AD$1:AD1598,1),""))</f>
        <v/>
      </c>
      <c r="AE1599" s="45" t="str">
        <f t="shared" si="75"/>
        <v/>
      </c>
      <c r="AF1599" s="45" t="str">
        <f>IF(AD1599="","",COUNTIF($AE$1:$AE1598,$AE1599)+RANK($AE1599,$AE$2:$AE$10540,1))</f>
        <v/>
      </c>
      <c r="AG1599" s="45" t="str">
        <f t="shared" si="76"/>
        <v/>
      </c>
      <c r="AH1599" s="45" t="str">
        <f>IF($AD1599="","",COUNTIF($AG$1:$AG1598,$AG1599)+RANK($AG1599,$AG$1:$AG$10539,0))</f>
        <v/>
      </c>
      <c r="AI1599" s="10" t="str">
        <f t="shared" si="77"/>
        <v>2010-11 SP Authentic #226 Nikita Nikitin  RC   /999   $</v>
      </c>
      <c r="AJ1599" s="11">
        <v>2010</v>
      </c>
      <c r="AK1599" s="17">
        <v>11</v>
      </c>
      <c r="AL1599" s="12" t="s">
        <v>511</v>
      </c>
      <c r="AM1599" s="10">
        <v>226</v>
      </c>
      <c r="AN1599" s="12" t="s">
        <v>1124</v>
      </c>
      <c r="AO1599" s="9"/>
      <c r="AP1599" s="9"/>
      <c r="AQ1599" s="9"/>
      <c r="AR1599" s="14" t="s">
        <v>2482</v>
      </c>
      <c r="AS1599" s="9" t="s">
        <v>2</v>
      </c>
      <c r="AT1599" s="9"/>
      <c r="AU1599" s="9"/>
      <c r="AV1599" s="13"/>
      <c r="AW1599" s="13">
        <v>999</v>
      </c>
      <c r="AX1599" s="9"/>
      <c r="AY1599" s="9"/>
      <c r="AZ1599" s="9"/>
      <c r="BA1599" s="33"/>
      <c r="BB1599" s="33"/>
      <c r="BC1599" s="36"/>
      <c r="BD1599" s="12" t="s">
        <v>1771</v>
      </c>
    </row>
    <row r="1600" spans="1:56" s="12" customFormat="1" x14ac:dyDescent="0.2">
      <c r="A1600" s="9" t="str">
        <f>IF(Search!$C$5="","",IF(COUNTA(Inventory!$AP1600)=1,1,""))</f>
        <v/>
      </c>
      <c r="B1600" s="9" t="str">
        <f>IF(Search!$C$4="","",IF(ISNUMBER(SEARCH(Search!$C$4,$AR1600))=TRUE,1,""))</f>
        <v/>
      </c>
      <c r="C1600" s="9" t="str">
        <f>IF(Search!$C$6="x",IF(COUNTA($AQ1600)=1,1,"N"),IF(COUNTA($AQ1600)=1,"N",""))</f>
        <v/>
      </c>
      <c r="D1600" s="9" t="str">
        <f>IF(Search!$O$8="","",IF(ISNUMBER(SEARCH(Search!$O$8,$BD1600))=TRUE,1,""))</f>
        <v/>
      </c>
      <c r="E1600" s="9" t="str">
        <f>IF(Search!$C$7="","",IF(ISNUMBER(SEARCH(Search!$C$7,$AN1600))=TRUE,1,""))</f>
        <v/>
      </c>
      <c r="F1600" s="9" t="str">
        <f>IF(Search!$C$8="","",IF(ISNUMBER(SEARCH(Search!$C$8,$AO1600))=TRUE,1,""))</f>
        <v/>
      </c>
      <c r="G1600" s="9" t="str">
        <f>IF(Search!$F$4="","",IF(Inventory!$AJ1600&lt;Search!$F$4,"",1))</f>
        <v/>
      </c>
      <c r="H1600" s="9" t="str">
        <f>IF(Search!$F$5="","",IF(Inventory!$AJ1600&gt;Search!$F$5,"",1))</f>
        <v/>
      </c>
      <c r="I1600" s="9" t="str">
        <f>IF(Search!$F$7="","",IF(Search!$F$8="",IF(ISNUMBER(SEARCH(Search!$F$7,$AL1600))=TRUE,1,""),""))</f>
        <v/>
      </c>
      <c r="J1600" s="9" t="str">
        <f>IF($AL1600=Search!$F$8,1,"")</f>
        <v/>
      </c>
      <c r="K1600" s="9" t="str">
        <f>IF(Search!$I$4="","",IF(COUNTA($AS1600)=1,IF(Search!$I$4="N","N",1),""))</f>
        <v/>
      </c>
      <c r="L1600" s="9" t="str">
        <f>IF(Search!$I$5="","",IF($AS1600="RC",1,""))</f>
        <v/>
      </c>
      <c r="M1600" s="9" t="str">
        <f>IF(Search!$I$6="","",IF($AS1600="RCP",1,""))</f>
        <v/>
      </c>
      <c r="N1600" s="9" t="str">
        <f>IF(Search!$I$8="","",IF(COUNTA($AT1600)=1,IF(Search!$I$8="N","N",1),""))</f>
        <v/>
      </c>
      <c r="O1600" s="9" t="str">
        <f>IF(Search!$L$4="","",IF(COUNTA($AU1600)=1,IF(Search!$L$4="N","N",1),""))</f>
        <v/>
      </c>
      <c r="P1600" s="9" t="str">
        <f>IF(Search!$L$5="","",IF(ISNUMBER(SEARCH("Jersey",$AU1600))=TRUE,IF(Search!$L$5="N","N",1),""))</f>
        <v/>
      </c>
      <c r="Q1600" s="9" t="str">
        <f>IF(Search!$L$6="","",IF(ISNUMBER(SEARCH("Patch",$AU1600))=TRUE,IF(Search!$L$6="N","N",1),""))</f>
        <v/>
      </c>
      <c r="R1600" s="9" t="str">
        <f>IF(Search!$L$7="","",IF(ISNUMBER(SEARCH("Shield",$AU1600))=TRUE,IF(Search!$L$7="N","N",1),""))</f>
        <v/>
      </c>
      <c r="S1600" s="9" t="str">
        <f>IF(Search!$L$8="","",IF(ISNUMBER(SEARCH("Stick",$AU1600))=TRUE,IF(Search!$L$8="N","N",1),""))</f>
        <v/>
      </c>
      <c r="T1600" s="9" t="str">
        <f>IF(Search!$O$4="","",IF(COUNTA($AW1600)=1,IF(Search!$O$4="N","N",1),""))</f>
        <v/>
      </c>
      <c r="U1600" s="9" t="str">
        <f>IF(Search!$O$5="","",IF($AW1600="","",IF($AW1600&lt;Search!$O$5,"",1)))</f>
        <v/>
      </c>
      <c r="V1600" s="9" t="str">
        <f>IF(Search!$O$6="","",IF($AW1600="","",IF($AW1600&gt;Search!$O$6,"",1)))</f>
        <v/>
      </c>
      <c r="W1600" s="9" t="str">
        <f>IF(Search!$U$4="","",IF($AX1600="","",1))</f>
        <v/>
      </c>
      <c r="X1600" s="9" t="str">
        <f>IF(Search!$U$5="","",IF(ISNUMBER(SEARCH(Search!$U$5,$AX1600))=TRUE,IF(Search!$U$5="N","N",1),""))</f>
        <v/>
      </c>
      <c r="Y1600" s="9" t="str">
        <f>IF(Search!$U$6="","",IF($AY1600&lt;Search!$U$6,"",1))</f>
        <v/>
      </c>
      <c r="Z1600" s="9" t="str">
        <f>IF(Search!$R$4="","",IF(Inventory!$BA1600&lt;Search!$R$4,"",1))</f>
        <v/>
      </c>
      <c r="AA1600" s="9" t="str">
        <f>IF(Search!$R$5="","",IF($BA1600&gt;Search!$R$5,"",1))</f>
        <v/>
      </c>
      <c r="AB1600" s="9" t="str">
        <f>IF(Search!$R$6="","",IF($BB1600&lt;Search!$R$6,"",1))</f>
        <v/>
      </c>
      <c r="AC1600" s="9" t="str">
        <f>IF(Search!$R$7="","",IF($BB1600&lt;Search!$R$7,"",1))</f>
        <v/>
      </c>
      <c r="AD1600" s="45" t="str">
        <f>IF(COUNTIF($A1600:$AC1600,"n")&gt;0,"",IF(SUM($A1600:$AC1600)=COUNTA(Search!$C$4:$C$8,Search!$F$4:$F$8,Search!$I$4:$I$6,Search!$I$8,Search!$L$4:$L$8,Search!$O$4:$O$8,Search!$R$4:$R$7,Search!$U$4:$U$7)-COUNTIF(Search!$C$4:$U$7,"n"),1+LARGE($AD$1:AD1599,1),""))</f>
        <v/>
      </c>
      <c r="AE1600" s="45" t="str">
        <f t="shared" si="75"/>
        <v/>
      </c>
      <c r="AF1600" s="45" t="str">
        <f>IF(AD1600="","",COUNTIF($AE$1:$AE1599,$AE1600)+RANK($AE1600,$AE$2:$AE$10540,1))</f>
        <v/>
      </c>
      <c r="AG1600" s="45" t="str">
        <f t="shared" si="76"/>
        <v/>
      </c>
      <c r="AH1600" s="45" t="str">
        <f>IF($AD1600="","",COUNTIF($AG$1:$AG1599,$AG1600)+RANK($AG1600,$AG$1:$AG$10539,0))</f>
        <v/>
      </c>
      <c r="AI1600" s="10" t="str">
        <f t="shared" si="77"/>
        <v>2010-11 SP Authentic #231 Alexander Urbom  RC   /999   $</v>
      </c>
      <c r="AJ1600" s="11">
        <v>2010</v>
      </c>
      <c r="AK1600" s="17">
        <v>11</v>
      </c>
      <c r="AL1600" s="12" t="s">
        <v>511</v>
      </c>
      <c r="AM1600" s="10">
        <v>231</v>
      </c>
      <c r="AN1600" s="12" t="s">
        <v>1125</v>
      </c>
      <c r="AO1600" s="9"/>
      <c r="AP1600" s="9"/>
      <c r="AQ1600" s="9"/>
      <c r="AR1600" s="14" t="s">
        <v>2482</v>
      </c>
      <c r="AS1600" s="9" t="s">
        <v>2</v>
      </c>
      <c r="AT1600" s="9"/>
      <c r="AU1600" s="9"/>
      <c r="AV1600" s="13"/>
      <c r="AW1600" s="13">
        <v>999</v>
      </c>
      <c r="AX1600" s="9"/>
      <c r="AY1600" s="9"/>
      <c r="AZ1600" s="9"/>
      <c r="BA1600" s="33"/>
      <c r="BB1600" s="33"/>
      <c r="BC1600" s="36"/>
      <c r="BD1600" s="12" t="s">
        <v>1771</v>
      </c>
    </row>
    <row r="1601" spans="1:56" s="12" customFormat="1" x14ac:dyDescent="0.2">
      <c r="A1601" s="9" t="str">
        <f>IF(Search!$C$5="","",IF(COUNTA(Inventory!$AP1601)=1,1,""))</f>
        <v/>
      </c>
      <c r="B1601" s="9" t="str">
        <f>IF(Search!$C$4="","",IF(ISNUMBER(SEARCH(Search!$C$4,$AR1601))=TRUE,1,""))</f>
        <v/>
      </c>
      <c r="C1601" s="9" t="str">
        <f>IF(Search!$C$6="x",IF(COUNTA($AQ1601)=1,1,"N"),IF(COUNTA($AQ1601)=1,"N",""))</f>
        <v/>
      </c>
      <c r="D1601" s="9" t="str">
        <f>IF(Search!$O$8="","",IF(ISNUMBER(SEARCH(Search!$O$8,$BD1601))=TRUE,1,""))</f>
        <v/>
      </c>
      <c r="E1601" s="9" t="str">
        <f>IF(Search!$C$7="","",IF(ISNUMBER(SEARCH(Search!$C$7,$AN1601))=TRUE,1,""))</f>
        <v/>
      </c>
      <c r="F1601" s="9" t="str">
        <f>IF(Search!$C$8="","",IF(ISNUMBER(SEARCH(Search!$C$8,$AO1601))=TRUE,1,""))</f>
        <v/>
      </c>
      <c r="G1601" s="9" t="str">
        <f>IF(Search!$F$4="","",IF(Inventory!$AJ1601&lt;Search!$F$4,"",1))</f>
        <v/>
      </c>
      <c r="H1601" s="9" t="str">
        <f>IF(Search!$F$5="","",IF(Inventory!$AJ1601&gt;Search!$F$5,"",1))</f>
        <v/>
      </c>
      <c r="I1601" s="9" t="str">
        <f>IF(Search!$F$7="","",IF(Search!$F$8="",IF(ISNUMBER(SEARCH(Search!$F$7,$AL1601))=TRUE,1,""),""))</f>
        <v/>
      </c>
      <c r="J1601" s="9" t="str">
        <f>IF($AL1601=Search!$F$8,1,"")</f>
        <v/>
      </c>
      <c r="K1601" s="9" t="str">
        <f>IF(Search!$I$4="","",IF(COUNTA($AS1601)=1,IF(Search!$I$4="N","N",1),""))</f>
        <v/>
      </c>
      <c r="L1601" s="9" t="str">
        <f>IF(Search!$I$5="","",IF($AS1601="RC",1,""))</f>
        <v/>
      </c>
      <c r="M1601" s="9" t="str">
        <f>IF(Search!$I$6="","",IF($AS1601="RCP",1,""))</f>
        <v/>
      </c>
      <c r="N1601" s="9" t="str">
        <f>IF(Search!$I$8="","",IF(COUNTA($AT1601)=1,IF(Search!$I$8="N","N",1),""))</f>
        <v/>
      </c>
      <c r="O1601" s="9" t="str">
        <f>IF(Search!$L$4="","",IF(COUNTA($AU1601)=1,IF(Search!$L$4="N","N",1),""))</f>
        <v/>
      </c>
      <c r="P1601" s="9" t="str">
        <f>IF(Search!$L$5="","",IF(ISNUMBER(SEARCH("Jersey",$AU1601))=TRUE,IF(Search!$L$5="N","N",1),""))</f>
        <v/>
      </c>
      <c r="Q1601" s="9" t="str">
        <f>IF(Search!$L$6="","",IF(ISNUMBER(SEARCH("Patch",$AU1601))=TRUE,IF(Search!$L$6="N","N",1),""))</f>
        <v/>
      </c>
      <c r="R1601" s="9" t="str">
        <f>IF(Search!$L$7="","",IF(ISNUMBER(SEARCH("Shield",$AU1601))=TRUE,IF(Search!$L$7="N","N",1),""))</f>
        <v/>
      </c>
      <c r="S1601" s="9" t="str">
        <f>IF(Search!$L$8="","",IF(ISNUMBER(SEARCH("Stick",$AU1601))=TRUE,IF(Search!$L$8="N","N",1),""))</f>
        <v/>
      </c>
      <c r="T1601" s="9" t="str">
        <f>IF(Search!$O$4="","",IF(COUNTA($AW1601)=1,IF(Search!$O$4="N","N",1),""))</f>
        <v/>
      </c>
      <c r="U1601" s="9" t="str">
        <f>IF(Search!$O$5="","",IF($AW1601="","",IF($AW1601&lt;Search!$O$5,"",1)))</f>
        <v/>
      </c>
      <c r="V1601" s="9" t="str">
        <f>IF(Search!$O$6="","",IF($AW1601="","",IF($AW1601&gt;Search!$O$6,"",1)))</f>
        <v/>
      </c>
      <c r="W1601" s="9" t="str">
        <f>IF(Search!$U$4="","",IF($AX1601="","",1))</f>
        <v/>
      </c>
      <c r="X1601" s="9" t="str">
        <f>IF(Search!$U$5="","",IF(ISNUMBER(SEARCH(Search!$U$5,$AX1601))=TRUE,IF(Search!$U$5="N","N",1),""))</f>
        <v/>
      </c>
      <c r="Y1601" s="9" t="str">
        <f>IF(Search!$U$6="","",IF($AY1601&lt;Search!$U$6,"",1))</f>
        <v/>
      </c>
      <c r="Z1601" s="9" t="str">
        <f>IF(Search!$R$4="","",IF(Inventory!$BA1601&lt;Search!$R$4,"",1))</f>
        <v/>
      </c>
      <c r="AA1601" s="9" t="str">
        <f>IF(Search!$R$5="","",IF($BA1601&gt;Search!$R$5,"",1))</f>
        <v/>
      </c>
      <c r="AB1601" s="9" t="str">
        <f>IF(Search!$R$6="","",IF($BB1601&lt;Search!$R$6,"",1))</f>
        <v/>
      </c>
      <c r="AC1601" s="9" t="str">
        <f>IF(Search!$R$7="","",IF($BB1601&lt;Search!$R$7,"",1))</f>
        <v/>
      </c>
      <c r="AD1601" s="45" t="str">
        <f>IF(COUNTIF($A1601:$AC1601,"n")&gt;0,"",IF(SUM($A1601:$AC1601)=COUNTA(Search!$C$4:$C$8,Search!$F$4:$F$8,Search!$I$4:$I$6,Search!$I$8,Search!$L$4:$L$8,Search!$O$4:$O$8,Search!$R$4:$R$7,Search!$U$4:$U$7)-COUNTIF(Search!$C$4:$U$7,"n"),1+LARGE($AD$1:AD1600,1),""))</f>
        <v/>
      </c>
      <c r="AE1601" s="45" t="str">
        <f t="shared" si="75"/>
        <v/>
      </c>
      <c r="AF1601" s="45" t="str">
        <f>IF(AD1601="","",COUNTIF($AE$1:$AE1600,$AE1601)+RANK($AE1601,$AE$2:$AE$10540,1))</f>
        <v/>
      </c>
      <c r="AG1601" s="45" t="str">
        <f t="shared" si="76"/>
        <v/>
      </c>
      <c r="AH1601" s="45" t="str">
        <f>IF($AD1601="","",COUNTIF($AG$1:$AG1600,$AG1601)+RANK($AG1601,$AG$1:$AG$10539,0))</f>
        <v/>
      </c>
      <c r="AI1601" s="10" t="str">
        <f t="shared" si="77"/>
        <v>2010-11 SP Authentic #232 Matt Taormina  RC   /999   $</v>
      </c>
      <c r="AJ1601" s="11">
        <v>2010</v>
      </c>
      <c r="AK1601" s="17">
        <v>11</v>
      </c>
      <c r="AL1601" s="12" t="s">
        <v>511</v>
      </c>
      <c r="AM1601" s="10">
        <v>232</v>
      </c>
      <c r="AN1601" s="12" t="s">
        <v>1126</v>
      </c>
      <c r="AO1601" s="9"/>
      <c r="AP1601" s="9"/>
      <c r="AQ1601" s="9"/>
      <c r="AR1601" s="14" t="s">
        <v>2482</v>
      </c>
      <c r="AS1601" s="9" t="s">
        <v>2</v>
      </c>
      <c r="AT1601" s="9"/>
      <c r="AU1601" s="9"/>
      <c r="AV1601" s="13"/>
      <c r="AW1601" s="13">
        <v>999</v>
      </c>
      <c r="AX1601" s="9"/>
      <c r="AY1601" s="9"/>
      <c r="AZ1601" s="9"/>
      <c r="BA1601" s="33"/>
      <c r="BB1601" s="33"/>
      <c r="BC1601" s="36"/>
      <c r="BD1601" s="12" t="s">
        <v>1771</v>
      </c>
    </row>
    <row r="1602" spans="1:56" s="12" customFormat="1" x14ac:dyDescent="0.2">
      <c r="A1602" s="9" t="str">
        <f>IF(Search!$C$5="","",IF(COUNTA(Inventory!$AP1602)=1,1,""))</f>
        <v/>
      </c>
      <c r="B1602" s="9" t="str">
        <f>IF(Search!$C$4="","",IF(ISNUMBER(SEARCH(Search!$C$4,$AR1602))=TRUE,1,""))</f>
        <v/>
      </c>
      <c r="C1602" s="9" t="str">
        <f>IF(Search!$C$6="x",IF(COUNTA($AQ1602)=1,1,"N"),IF(COUNTA($AQ1602)=1,"N",""))</f>
        <v/>
      </c>
      <c r="D1602" s="9" t="str">
        <f>IF(Search!$O$8="","",IF(ISNUMBER(SEARCH(Search!$O$8,$BD1602))=TRUE,1,""))</f>
        <v/>
      </c>
      <c r="E1602" s="9" t="str">
        <f>IF(Search!$C$7="","",IF(ISNUMBER(SEARCH(Search!$C$7,$AN1602))=TRUE,1,""))</f>
        <v/>
      </c>
      <c r="F1602" s="9" t="str">
        <f>IF(Search!$C$8="","",IF(ISNUMBER(SEARCH(Search!$C$8,$AO1602))=TRUE,1,""))</f>
        <v/>
      </c>
      <c r="G1602" s="9" t="str">
        <f>IF(Search!$F$4="","",IF(Inventory!$AJ1602&lt;Search!$F$4,"",1))</f>
        <v/>
      </c>
      <c r="H1602" s="9" t="str">
        <f>IF(Search!$F$5="","",IF(Inventory!$AJ1602&gt;Search!$F$5,"",1))</f>
        <v/>
      </c>
      <c r="I1602" s="9" t="str">
        <f>IF(Search!$F$7="","",IF(Search!$F$8="",IF(ISNUMBER(SEARCH(Search!$F$7,$AL1602))=TRUE,1,""),""))</f>
        <v/>
      </c>
      <c r="J1602" s="9" t="str">
        <f>IF($AL1602=Search!$F$8,1,"")</f>
        <v/>
      </c>
      <c r="K1602" s="9" t="str">
        <f>IF(Search!$I$4="","",IF(COUNTA($AS1602)=1,IF(Search!$I$4="N","N",1),""))</f>
        <v/>
      </c>
      <c r="L1602" s="9" t="str">
        <f>IF(Search!$I$5="","",IF($AS1602="RC",1,""))</f>
        <v/>
      </c>
      <c r="M1602" s="9" t="str">
        <f>IF(Search!$I$6="","",IF($AS1602="RCP",1,""))</f>
        <v/>
      </c>
      <c r="N1602" s="9" t="str">
        <f>IF(Search!$I$8="","",IF(COUNTA($AT1602)=1,IF(Search!$I$8="N","N",1),""))</f>
        <v/>
      </c>
      <c r="O1602" s="9" t="str">
        <f>IF(Search!$L$4="","",IF(COUNTA($AU1602)=1,IF(Search!$L$4="N","N",1),""))</f>
        <v/>
      </c>
      <c r="P1602" s="9" t="str">
        <f>IF(Search!$L$5="","",IF(ISNUMBER(SEARCH("Jersey",$AU1602))=TRUE,IF(Search!$L$5="N","N",1),""))</f>
        <v/>
      </c>
      <c r="Q1602" s="9" t="str">
        <f>IF(Search!$L$6="","",IF(ISNUMBER(SEARCH("Patch",$AU1602))=TRUE,IF(Search!$L$6="N","N",1),""))</f>
        <v/>
      </c>
      <c r="R1602" s="9" t="str">
        <f>IF(Search!$L$7="","",IF(ISNUMBER(SEARCH("Shield",$AU1602))=TRUE,IF(Search!$L$7="N","N",1),""))</f>
        <v/>
      </c>
      <c r="S1602" s="9" t="str">
        <f>IF(Search!$L$8="","",IF(ISNUMBER(SEARCH("Stick",$AU1602))=TRUE,IF(Search!$L$8="N","N",1),""))</f>
        <v/>
      </c>
      <c r="T1602" s="9" t="str">
        <f>IF(Search!$O$4="","",IF(COUNTA($AW1602)=1,IF(Search!$O$4="N","N",1),""))</f>
        <v/>
      </c>
      <c r="U1602" s="9" t="str">
        <f>IF(Search!$O$5="","",IF($AW1602="","",IF($AW1602&lt;Search!$O$5,"",1)))</f>
        <v/>
      </c>
      <c r="V1602" s="9" t="str">
        <f>IF(Search!$O$6="","",IF($AW1602="","",IF($AW1602&gt;Search!$O$6,"",1)))</f>
        <v/>
      </c>
      <c r="W1602" s="9" t="str">
        <f>IF(Search!$U$4="","",IF($AX1602="","",1))</f>
        <v/>
      </c>
      <c r="X1602" s="9" t="str">
        <f>IF(Search!$U$5="","",IF(ISNUMBER(SEARCH(Search!$U$5,$AX1602))=TRUE,IF(Search!$U$5="N","N",1),""))</f>
        <v/>
      </c>
      <c r="Y1602" s="9" t="str">
        <f>IF(Search!$U$6="","",IF($AY1602&lt;Search!$U$6,"",1))</f>
        <v/>
      </c>
      <c r="Z1602" s="9" t="str">
        <f>IF(Search!$R$4="","",IF(Inventory!$BA1602&lt;Search!$R$4,"",1))</f>
        <v/>
      </c>
      <c r="AA1602" s="9" t="str">
        <f>IF(Search!$R$5="","",IF($BA1602&gt;Search!$R$5,"",1))</f>
        <v/>
      </c>
      <c r="AB1602" s="9" t="str">
        <f>IF(Search!$R$6="","",IF($BB1602&lt;Search!$R$6,"",1))</f>
        <v/>
      </c>
      <c r="AC1602" s="9" t="str">
        <f>IF(Search!$R$7="","",IF($BB1602&lt;Search!$R$7,"",1))</f>
        <v/>
      </c>
      <c r="AD1602" s="45" t="str">
        <f>IF(COUNTIF($A1602:$AC1602,"n")&gt;0,"",IF(SUM($A1602:$AC1602)=COUNTA(Search!$C$4:$C$8,Search!$F$4:$F$8,Search!$I$4:$I$6,Search!$I$8,Search!$L$4:$L$8,Search!$O$4:$O$8,Search!$R$4:$R$7,Search!$U$4:$U$7)-COUNTIF(Search!$C$4:$U$7,"n"),1+LARGE($AD$1:AD1601,1),""))</f>
        <v/>
      </c>
      <c r="AE1602" s="45" t="str">
        <f t="shared" si="75"/>
        <v/>
      </c>
      <c r="AF1602" s="45" t="str">
        <f>IF(AD1602="","",COUNTIF($AE$1:$AE1601,$AE1602)+RANK($AE1602,$AE$2:$AE$10540,1))</f>
        <v/>
      </c>
      <c r="AG1602" s="45" t="str">
        <f t="shared" si="76"/>
        <v/>
      </c>
      <c r="AH1602" s="45" t="str">
        <f>IF($AD1602="","",COUNTIF($AG$1:$AG1601,$AG1602)+RANK($AG1602,$AG$1:$AG$10539,0))</f>
        <v/>
      </c>
      <c r="AI1602" s="10" t="str">
        <f t="shared" si="77"/>
        <v>2010-11 SP Authentic #233 Matt Martin  RC   /999   $</v>
      </c>
      <c r="AJ1602" s="11">
        <v>2010</v>
      </c>
      <c r="AK1602" s="17">
        <v>11</v>
      </c>
      <c r="AL1602" s="12" t="s">
        <v>511</v>
      </c>
      <c r="AM1602" s="10">
        <v>233</v>
      </c>
      <c r="AN1602" s="12" t="s">
        <v>1127</v>
      </c>
      <c r="AO1602" s="9"/>
      <c r="AP1602" s="9"/>
      <c r="AQ1602" s="9"/>
      <c r="AR1602" s="14" t="s">
        <v>2482</v>
      </c>
      <c r="AS1602" s="9" t="s">
        <v>2</v>
      </c>
      <c r="AT1602" s="9"/>
      <c r="AU1602" s="9"/>
      <c r="AV1602" s="13"/>
      <c r="AW1602" s="13">
        <v>999</v>
      </c>
      <c r="AX1602" s="9"/>
      <c r="AY1602" s="9"/>
      <c r="AZ1602" s="9"/>
      <c r="BA1602" s="33"/>
      <c r="BB1602" s="33"/>
      <c r="BC1602" s="36"/>
      <c r="BD1602" s="12" t="s">
        <v>1771</v>
      </c>
    </row>
    <row r="1603" spans="1:56" s="12" customFormat="1" x14ac:dyDescent="0.2">
      <c r="A1603" s="9" t="str">
        <f>IF(Search!$C$5="","",IF(COUNTA(Inventory!$AP1603)=1,1,""))</f>
        <v/>
      </c>
      <c r="B1603" s="9" t="str">
        <f>IF(Search!$C$4="","",IF(ISNUMBER(SEARCH(Search!$C$4,$AR1603))=TRUE,1,""))</f>
        <v/>
      </c>
      <c r="C1603" s="9" t="str">
        <f>IF(Search!$C$6="x",IF(COUNTA($AQ1603)=1,1,"N"),IF(COUNTA($AQ1603)=1,"N",""))</f>
        <v/>
      </c>
      <c r="D1603" s="9" t="str">
        <f>IF(Search!$O$8="","",IF(ISNUMBER(SEARCH(Search!$O$8,$BD1603))=TRUE,1,""))</f>
        <v/>
      </c>
      <c r="E1603" s="9" t="str">
        <f>IF(Search!$C$7="","",IF(ISNUMBER(SEARCH(Search!$C$7,$AN1603))=TRUE,1,""))</f>
        <v/>
      </c>
      <c r="F1603" s="9" t="str">
        <f>IF(Search!$C$8="","",IF(ISNUMBER(SEARCH(Search!$C$8,$AO1603))=TRUE,1,""))</f>
        <v/>
      </c>
      <c r="G1603" s="9" t="str">
        <f>IF(Search!$F$4="","",IF(Inventory!$AJ1603&lt;Search!$F$4,"",1))</f>
        <v/>
      </c>
      <c r="H1603" s="9" t="str">
        <f>IF(Search!$F$5="","",IF(Inventory!$AJ1603&gt;Search!$F$5,"",1))</f>
        <v/>
      </c>
      <c r="I1603" s="9" t="str">
        <f>IF(Search!$F$7="","",IF(Search!$F$8="",IF(ISNUMBER(SEARCH(Search!$F$7,$AL1603))=TRUE,1,""),""))</f>
        <v/>
      </c>
      <c r="J1603" s="9" t="str">
        <f>IF($AL1603=Search!$F$8,1,"")</f>
        <v/>
      </c>
      <c r="K1603" s="9" t="str">
        <f>IF(Search!$I$4="","",IF(COUNTA($AS1603)=1,IF(Search!$I$4="N","N",1),""))</f>
        <v/>
      </c>
      <c r="L1603" s="9" t="str">
        <f>IF(Search!$I$5="","",IF($AS1603="RC",1,""))</f>
        <v/>
      </c>
      <c r="M1603" s="9" t="str">
        <f>IF(Search!$I$6="","",IF($AS1603="RCP",1,""))</f>
        <v/>
      </c>
      <c r="N1603" s="9" t="str">
        <f>IF(Search!$I$8="","",IF(COUNTA($AT1603)=1,IF(Search!$I$8="N","N",1),""))</f>
        <v/>
      </c>
      <c r="O1603" s="9" t="str">
        <f>IF(Search!$L$4="","",IF(COUNTA($AU1603)=1,IF(Search!$L$4="N","N",1),""))</f>
        <v/>
      </c>
      <c r="P1603" s="9" t="str">
        <f>IF(Search!$L$5="","",IF(ISNUMBER(SEARCH("Jersey",$AU1603))=TRUE,IF(Search!$L$5="N","N",1),""))</f>
        <v/>
      </c>
      <c r="Q1603" s="9" t="str">
        <f>IF(Search!$L$6="","",IF(ISNUMBER(SEARCH("Patch",$AU1603))=TRUE,IF(Search!$L$6="N","N",1),""))</f>
        <v/>
      </c>
      <c r="R1603" s="9" t="str">
        <f>IF(Search!$L$7="","",IF(ISNUMBER(SEARCH("Shield",$AU1603))=TRUE,IF(Search!$L$7="N","N",1),""))</f>
        <v/>
      </c>
      <c r="S1603" s="9" t="str">
        <f>IF(Search!$L$8="","",IF(ISNUMBER(SEARCH("Stick",$AU1603))=TRUE,IF(Search!$L$8="N","N",1),""))</f>
        <v/>
      </c>
      <c r="T1603" s="9" t="str">
        <f>IF(Search!$O$4="","",IF(COUNTA($AW1603)=1,IF(Search!$O$4="N","N",1),""))</f>
        <v/>
      </c>
      <c r="U1603" s="9" t="str">
        <f>IF(Search!$O$5="","",IF($AW1603="","",IF($AW1603&lt;Search!$O$5,"",1)))</f>
        <v/>
      </c>
      <c r="V1603" s="9" t="str">
        <f>IF(Search!$O$6="","",IF($AW1603="","",IF($AW1603&gt;Search!$O$6,"",1)))</f>
        <v/>
      </c>
      <c r="W1603" s="9" t="str">
        <f>IF(Search!$U$4="","",IF($AX1603="","",1))</f>
        <v/>
      </c>
      <c r="X1603" s="9" t="str">
        <f>IF(Search!$U$5="","",IF(ISNUMBER(SEARCH(Search!$U$5,$AX1603))=TRUE,IF(Search!$U$5="N","N",1),""))</f>
        <v/>
      </c>
      <c r="Y1603" s="9" t="str">
        <f>IF(Search!$U$6="","",IF($AY1603&lt;Search!$U$6,"",1))</f>
        <v/>
      </c>
      <c r="Z1603" s="9" t="str">
        <f>IF(Search!$R$4="","",IF(Inventory!$BA1603&lt;Search!$R$4,"",1))</f>
        <v/>
      </c>
      <c r="AA1603" s="9" t="str">
        <f>IF(Search!$R$5="","",IF($BA1603&gt;Search!$R$5,"",1))</f>
        <v/>
      </c>
      <c r="AB1603" s="9" t="str">
        <f>IF(Search!$R$6="","",IF($BB1603&lt;Search!$R$6,"",1))</f>
        <v/>
      </c>
      <c r="AC1603" s="9" t="str">
        <f>IF(Search!$R$7="","",IF($BB1603&lt;Search!$R$7,"",1))</f>
        <v/>
      </c>
      <c r="AD1603" s="45" t="str">
        <f>IF(COUNTIF($A1603:$AC1603,"n")&gt;0,"",IF(SUM($A1603:$AC1603)=COUNTA(Search!$C$4:$C$8,Search!$F$4:$F$8,Search!$I$4:$I$6,Search!$I$8,Search!$L$4:$L$8,Search!$O$4:$O$8,Search!$R$4:$R$7,Search!$U$4:$U$7)-COUNTIF(Search!$C$4:$U$7,"n"),1+LARGE($AD$1:AD1602,1),""))</f>
        <v/>
      </c>
      <c r="AE1603" s="45" t="str">
        <f t="shared" ref="AE1603:AE1666" si="78">IF(AD1603="","",COUNTIF($AN$2:$AN$10540,"&lt;="&amp;AN1603))</f>
        <v/>
      </c>
      <c r="AF1603" s="45" t="str">
        <f>IF(AD1603="","",COUNTIF($AE$1:$AE1602,$AE1603)+RANK($AE1603,$AE$2:$AE$10540,1))</f>
        <v/>
      </c>
      <c r="AG1603" s="45" t="str">
        <f t="shared" ref="AG1603:AG1666" si="79">IF($AD1603="","",COUNTIF($BA$2:$BA$10540,"&lt;="&amp;$BA1603))</f>
        <v/>
      </c>
      <c r="AH1603" s="45" t="str">
        <f>IF($AD1603="","",COUNTIF($AG$1:$AG1602,$AG1603)+RANK($AG1603,$AG$1:$AG$10539,0))</f>
        <v/>
      </c>
      <c r="AI1603" s="10" t="str">
        <f t="shared" si="77"/>
        <v>2010-11 SP Authentic #234 Alexander Vasyunov  RC   /999   $</v>
      </c>
      <c r="AJ1603" s="11">
        <v>2010</v>
      </c>
      <c r="AK1603" s="17">
        <v>11</v>
      </c>
      <c r="AL1603" s="12" t="s">
        <v>511</v>
      </c>
      <c r="AM1603" s="10">
        <v>234</v>
      </c>
      <c r="AN1603" s="12" t="s">
        <v>1128</v>
      </c>
      <c r="AO1603" s="9"/>
      <c r="AP1603" s="9"/>
      <c r="AQ1603" s="9"/>
      <c r="AR1603" s="14" t="s">
        <v>2482</v>
      </c>
      <c r="AS1603" s="9" t="s">
        <v>2</v>
      </c>
      <c r="AT1603" s="9"/>
      <c r="AU1603" s="9"/>
      <c r="AV1603" s="13"/>
      <c r="AW1603" s="13">
        <v>999</v>
      </c>
      <c r="AX1603" s="9"/>
      <c r="AY1603" s="9"/>
      <c r="AZ1603" s="9"/>
      <c r="BA1603" s="33"/>
      <c r="BB1603" s="33"/>
      <c r="BC1603" s="36"/>
      <c r="BD1603" s="12" t="s">
        <v>1771</v>
      </c>
    </row>
    <row r="1604" spans="1:56" s="12" customFormat="1" x14ac:dyDescent="0.2">
      <c r="A1604" s="9" t="str">
        <f>IF(Search!$C$5="","",IF(COUNTA(Inventory!$AP1604)=1,1,""))</f>
        <v/>
      </c>
      <c r="B1604" s="9" t="str">
        <f>IF(Search!$C$4="","",IF(ISNUMBER(SEARCH(Search!$C$4,$AR1604))=TRUE,1,""))</f>
        <v/>
      </c>
      <c r="C1604" s="9" t="str">
        <f>IF(Search!$C$6="x",IF(COUNTA($AQ1604)=1,1,"N"),IF(COUNTA($AQ1604)=1,"N",""))</f>
        <v/>
      </c>
      <c r="D1604" s="9" t="str">
        <f>IF(Search!$O$8="","",IF(ISNUMBER(SEARCH(Search!$O$8,$BD1604))=TRUE,1,""))</f>
        <v/>
      </c>
      <c r="E1604" s="9" t="str">
        <f>IF(Search!$C$7="","",IF(ISNUMBER(SEARCH(Search!$C$7,$AN1604))=TRUE,1,""))</f>
        <v/>
      </c>
      <c r="F1604" s="9" t="str">
        <f>IF(Search!$C$8="","",IF(ISNUMBER(SEARCH(Search!$C$8,$AO1604))=TRUE,1,""))</f>
        <v/>
      </c>
      <c r="G1604" s="9" t="str">
        <f>IF(Search!$F$4="","",IF(Inventory!$AJ1604&lt;Search!$F$4,"",1))</f>
        <v/>
      </c>
      <c r="H1604" s="9" t="str">
        <f>IF(Search!$F$5="","",IF(Inventory!$AJ1604&gt;Search!$F$5,"",1))</f>
        <v/>
      </c>
      <c r="I1604" s="9" t="str">
        <f>IF(Search!$F$7="","",IF(Search!$F$8="",IF(ISNUMBER(SEARCH(Search!$F$7,$AL1604))=TRUE,1,""),""))</f>
        <v/>
      </c>
      <c r="J1604" s="9" t="str">
        <f>IF($AL1604=Search!$F$8,1,"")</f>
        <v/>
      </c>
      <c r="K1604" s="9" t="str">
        <f>IF(Search!$I$4="","",IF(COUNTA($AS1604)=1,IF(Search!$I$4="N","N",1),""))</f>
        <v/>
      </c>
      <c r="L1604" s="9" t="str">
        <f>IF(Search!$I$5="","",IF($AS1604="RC",1,""))</f>
        <v/>
      </c>
      <c r="M1604" s="9" t="str">
        <f>IF(Search!$I$6="","",IF($AS1604="RCP",1,""))</f>
        <v/>
      </c>
      <c r="N1604" s="9" t="str">
        <f>IF(Search!$I$8="","",IF(COUNTA($AT1604)=1,IF(Search!$I$8="N","N",1),""))</f>
        <v/>
      </c>
      <c r="O1604" s="9" t="str">
        <f>IF(Search!$L$4="","",IF(COUNTA($AU1604)=1,IF(Search!$L$4="N","N",1),""))</f>
        <v/>
      </c>
      <c r="P1604" s="9" t="str">
        <f>IF(Search!$L$5="","",IF(ISNUMBER(SEARCH("Jersey",$AU1604))=TRUE,IF(Search!$L$5="N","N",1),""))</f>
        <v/>
      </c>
      <c r="Q1604" s="9" t="str">
        <f>IF(Search!$L$6="","",IF(ISNUMBER(SEARCH("Patch",$AU1604))=TRUE,IF(Search!$L$6="N","N",1),""))</f>
        <v/>
      </c>
      <c r="R1604" s="9" t="str">
        <f>IF(Search!$L$7="","",IF(ISNUMBER(SEARCH("Shield",$AU1604))=TRUE,IF(Search!$L$7="N","N",1),""))</f>
        <v/>
      </c>
      <c r="S1604" s="9" t="str">
        <f>IF(Search!$L$8="","",IF(ISNUMBER(SEARCH("Stick",$AU1604))=TRUE,IF(Search!$L$8="N","N",1),""))</f>
        <v/>
      </c>
      <c r="T1604" s="9" t="str">
        <f>IF(Search!$O$4="","",IF(COUNTA($AW1604)=1,IF(Search!$O$4="N","N",1),""))</f>
        <v/>
      </c>
      <c r="U1604" s="9" t="str">
        <f>IF(Search!$O$5="","",IF($AW1604="","",IF($AW1604&lt;Search!$O$5,"",1)))</f>
        <v/>
      </c>
      <c r="V1604" s="9" t="str">
        <f>IF(Search!$O$6="","",IF($AW1604="","",IF($AW1604&gt;Search!$O$6,"",1)))</f>
        <v/>
      </c>
      <c r="W1604" s="9" t="str">
        <f>IF(Search!$U$4="","",IF($AX1604="","",1))</f>
        <v/>
      </c>
      <c r="X1604" s="9" t="str">
        <f>IF(Search!$U$5="","",IF(ISNUMBER(SEARCH(Search!$U$5,$AX1604))=TRUE,IF(Search!$U$5="N","N",1),""))</f>
        <v/>
      </c>
      <c r="Y1604" s="9" t="str">
        <f>IF(Search!$U$6="","",IF($AY1604&lt;Search!$U$6,"",1))</f>
        <v/>
      </c>
      <c r="Z1604" s="9" t="str">
        <f>IF(Search!$R$4="","",IF(Inventory!$BA1604&lt;Search!$R$4,"",1))</f>
        <v/>
      </c>
      <c r="AA1604" s="9" t="str">
        <f>IF(Search!$R$5="","",IF($BA1604&gt;Search!$R$5,"",1))</f>
        <v/>
      </c>
      <c r="AB1604" s="9" t="str">
        <f>IF(Search!$R$6="","",IF($BB1604&lt;Search!$R$6,"",1))</f>
        <v/>
      </c>
      <c r="AC1604" s="9" t="str">
        <f>IF(Search!$R$7="","",IF($BB1604&lt;Search!$R$7,"",1))</f>
        <v/>
      </c>
      <c r="AD1604" s="45" t="str">
        <f>IF(COUNTIF($A1604:$AC1604,"n")&gt;0,"",IF(SUM($A1604:$AC1604)=COUNTA(Search!$C$4:$C$8,Search!$F$4:$F$8,Search!$I$4:$I$6,Search!$I$8,Search!$L$4:$L$8,Search!$O$4:$O$8,Search!$R$4:$R$7,Search!$U$4:$U$7)-COUNTIF(Search!$C$4:$U$7,"n"),1+LARGE($AD$1:AD1603,1),""))</f>
        <v/>
      </c>
      <c r="AE1604" s="45" t="str">
        <f t="shared" si="78"/>
        <v/>
      </c>
      <c r="AF1604" s="45" t="str">
        <f>IF(AD1604="","",COUNTIF($AE$1:$AE1603,$AE1604)+RANK($AE1604,$AE$2:$AE$10540,1))</f>
        <v/>
      </c>
      <c r="AG1604" s="45" t="str">
        <f t="shared" si="79"/>
        <v/>
      </c>
      <c r="AH1604" s="45" t="str">
        <f>IF($AD1604="","",COUNTIF($AG$1:$AG1603,$AG1604)+RANK($AG1604,$AG$1:$AG$10539,0))</f>
        <v/>
      </c>
      <c r="AI1604" s="10" t="str">
        <f t="shared" si="77"/>
        <v>2010-11 SP Authentic #236 Olivier Magnan-Grenier  RC   /999   $</v>
      </c>
      <c r="AJ1604" s="11">
        <v>2010</v>
      </c>
      <c r="AK1604" s="17">
        <v>11</v>
      </c>
      <c r="AL1604" s="12" t="s">
        <v>511</v>
      </c>
      <c r="AM1604" s="10">
        <v>236</v>
      </c>
      <c r="AN1604" s="12" t="s">
        <v>1129</v>
      </c>
      <c r="AO1604" s="9"/>
      <c r="AP1604" s="9"/>
      <c r="AQ1604" s="9"/>
      <c r="AR1604" s="14" t="s">
        <v>2482</v>
      </c>
      <c r="AS1604" s="9" t="s">
        <v>2</v>
      </c>
      <c r="AT1604" s="9"/>
      <c r="AU1604" s="9"/>
      <c r="AV1604" s="13"/>
      <c r="AW1604" s="13">
        <v>999</v>
      </c>
      <c r="AX1604" s="9"/>
      <c r="AY1604" s="9"/>
      <c r="AZ1604" s="9"/>
      <c r="BA1604" s="33"/>
      <c r="BB1604" s="33"/>
      <c r="BC1604" s="36"/>
      <c r="BD1604" s="12" t="s">
        <v>1771</v>
      </c>
    </row>
    <row r="1605" spans="1:56" s="12" customFormat="1" x14ac:dyDescent="0.2">
      <c r="A1605" s="9" t="str">
        <f>IF(Search!$C$5="","",IF(COUNTA(Inventory!$AP1605)=1,1,""))</f>
        <v/>
      </c>
      <c r="B1605" s="9" t="str">
        <f>IF(Search!$C$4="","",IF(ISNUMBER(SEARCH(Search!$C$4,$AR1605))=TRUE,1,""))</f>
        <v/>
      </c>
      <c r="C1605" s="9" t="str">
        <f>IF(Search!$C$6="x",IF(COUNTA($AQ1605)=1,1,"N"),IF(COUNTA($AQ1605)=1,"N",""))</f>
        <v/>
      </c>
      <c r="D1605" s="9" t="str">
        <f>IF(Search!$O$8="","",IF(ISNUMBER(SEARCH(Search!$O$8,$BD1605))=TRUE,1,""))</f>
        <v/>
      </c>
      <c r="E1605" s="9" t="str">
        <f>IF(Search!$C$7="","",IF(ISNUMBER(SEARCH(Search!$C$7,$AN1605))=TRUE,1,""))</f>
        <v/>
      </c>
      <c r="F1605" s="9" t="str">
        <f>IF(Search!$C$8="","",IF(ISNUMBER(SEARCH(Search!$C$8,$AO1605))=TRUE,1,""))</f>
        <v/>
      </c>
      <c r="G1605" s="9" t="str">
        <f>IF(Search!$F$4="","",IF(Inventory!$AJ1605&lt;Search!$F$4,"",1))</f>
        <v/>
      </c>
      <c r="H1605" s="9" t="str">
        <f>IF(Search!$F$5="","",IF(Inventory!$AJ1605&gt;Search!$F$5,"",1))</f>
        <v/>
      </c>
      <c r="I1605" s="9" t="str">
        <f>IF(Search!$F$7="","",IF(Search!$F$8="",IF(ISNUMBER(SEARCH(Search!$F$7,$AL1605))=TRUE,1,""),""))</f>
        <v/>
      </c>
      <c r="J1605" s="9" t="str">
        <f>IF($AL1605=Search!$F$8,1,"")</f>
        <v/>
      </c>
      <c r="K1605" s="9" t="str">
        <f>IF(Search!$I$4="","",IF(COUNTA($AS1605)=1,IF(Search!$I$4="N","N",1),""))</f>
        <v/>
      </c>
      <c r="L1605" s="9" t="str">
        <f>IF(Search!$I$5="","",IF($AS1605="RC",1,""))</f>
        <v/>
      </c>
      <c r="M1605" s="9" t="str">
        <f>IF(Search!$I$6="","",IF($AS1605="RCP",1,""))</f>
        <v/>
      </c>
      <c r="N1605" s="9" t="str">
        <f>IF(Search!$I$8="","",IF(COUNTA($AT1605)=1,IF(Search!$I$8="N","N",1),""))</f>
        <v/>
      </c>
      <c r="O1605" s="9" t="str">
        <f>IF(Search!$L$4="","",IF(COUNTA($AU1605)=1,IF(Search!$L$4="N","N",1),""))</f>
        <v/>
      </c>
      <c r="P1605" s="9" t="str">
        <f>IF(Search!$L$5="","",IF(ISNUMBER(SEARCH("Jersey",$AU1605))=TRUE,IF(Search!$L$5="N","N",1),""))</f>
        <v/>
      </c>
      <c r="Q1605" s="9" t="str">
        <f>IF(Search!$L$6="","",IF(ISNUMBER(SEARCH("Patch",$AU1605))=TRUE,IF(Search!$L$6="N","N",1),""))</f>
        <v/>
      </c>
      <c r="R1605" s="9" t="str">
        <f>IF(Search!$L$7="","",IF(ISNUMBER(SEARCH("Shield",$AU1605))=TRUE,IF(Search!$L$7="N","N",1),""))</f>
        <v/>
      </c>
      <c r="S1605" s="9" t="str">
        <f>IF(Search!$L$8="","",IF(ISNUMBER(SEARCH("Stick",$AU1605))=TRUE,IF(Search!$L$8="N","N",1),""))</f>
        <v/>
      </c>
      <c r="T1605" s="9" t="str">
        <f>IF(Search!$O$4="","",IF(COUNTA($AW1605)=1,IF(Search!$O$4="N","N",1),""))</f>
        <v/>
      </c>
      <c r="U1605" s="9" t="str">
        <f>IF(Search!$O$5="","",IF($AW1605="","",IF($AW1605&lt;Search!$O$5,"",1)))</f>
        <v/>
      </c>
      <c r="V1605" s="9" t="str">
        <f>IF(Search!$O$6="","",IF($AW1605="","",IF($AW1605&gt;Search!$O$6,"",1)))</f>
        <v/>
      </c>
      <c r="W1605" s="9" t="str">
        <f>IF(Search!$U$4="","",IF($AX1605="","",1))</f>
        <v/>
      </c>
      <c r="X1605" s="9" t="str">
        <f>IF(Search!$U$5="","",IF(ISNUMBER(SEARCH(Search!$U$5,$AX1605))=TRUE,IF(Search!$U$5="N","N",1),""))</f>
        <v/>
      </c>
      <c r="Y1605" s="9" t="str">
        <f>IF(Search!$U$6="","",IF($AY1605&lt;Search!$U$6,"",1))</f>
        <v/>
      </c>
      <c r="Z1605" s="9" t="str">
        <f>IF(Search!$R$4="","",IF(Inventory!$BA1605&lt;Search!$R$4,"",1))</f>
        <v/>
      </c>
      <c r="AA1605" s="9" t="str">
        <f>IF(Search!$R$5="","",IF($BA1605&gt;Search!$R$5,"",1))</f>
        <v/>
      </c>
      <c r="AB1605" s="9" t="str">
        <f>IF(Search!$R$6="","",IF($BB1605&lt;Search!$R$6,"",1))</f>
        <v/>
      </c>
      <c r="AC1605" s="9" t="str">
        <f>IF(Search!$R$7="","",IF($BB1605&lt;Search!$R$7,"",1))</f>
        <v/>
      </c>
      <c r="AD1605" s="45" t="str">
        <f>IF(COUNTIF($A1605:$AC1605,"n")&gt;0,"",IF(SUM($A1605:$AC1605)=COUNTA(Search!$C$4:$C$8,Search!$F$4:$F$8,Search!$I$4:$I$6,Search!$I$8,Search!$L$4:$L$8,Search!$O$4:$O$8,Search!$R$4:$R$7,Search!$U$4:$U$7)-COUNTIF(Search!$C$4:$U$7,"n"),1+LARGE($AD$1:AD1604,1),""))</f>
        <v/>
      </c>
      <c r="AE1605" s="45" t="str">
        <f t="shared" si="78"/>
        <v/>
      </c>
      <c r="AF1605" s="45" t="str">
        <f>IF(AD1605="","",COUNTIF($AE$1:$AE1604,$AE1605)+RANK($AE1605,$AE$2:$AE$10540,1))</f>
        <v/>
      </c>
      <c r="AG1605" s="45" t="str">
        <f t="shared" si="79"/>
        <v/>
      </c>
      <c r="AH1605" s="45" t="str">
        <f>IF($AD1605="","",COUNTIF($AG$1:$AG1604,$AG1605)+RANK($AG1605,$AG$1:$AG$10539,0))</f>
        <v/>
      </c>
      <c r="AI1605" s="10" t="str">
        <f t="shared" si="77"/>
        <v>2010-11 SP Authentic #237 Stephen Gionta  RC   /999   $</v>
      </c>
      <c r="AJ1605" s="11">
        <v>2010</v>
      </c>
      <c r="AK1605" s="17">
        <v>11</v>
      </c>
      <c r="AL1605" s="12" t="s">
        <v>511</v>
      </c>
      <c r="AM1605" s="10">
        <v>237</v>
      </c>
      <c r="AN1605" s="12" t="s">
        <v>1130</v>
      </c>
      <c r="AO1605" s="9"/>
      <c r="AP1605" s="9"/>
      <c r="AQ1605" s="9"/>
      <c r="AR1605" s="14" t="s">
        <v>2482</v>
      </c>
      <c r="AS1605" s="9" t="s">
        <v>2</v>
      </c>
      <c r="AT1605" s="9"/>
      <c r="AU1605" s="9"/>
      <c r="AV1605" s="13"/>
      <c r="AW1605" s="13">
        <v>999</v>
      </c>
      <c r="AX1605" s="9"/>
      <c r="AY1605" s="9"/>
      <c r="AZ1605" s="9"/>
      <c r="BA1605" s="33"/>
      <c r="BB1605" s="33"/>
      <c r="BC1605" s="36"/>
      <c r="BD1605" s="12" t="s">
        <v>1771</v>
      </c>
    </row>
    <row r="1606" spans="1:56" s="12" customFormat="1" x14ac:dyDescent="0.2">
      <c r="A1606" s="9" t="str">
        <f>IF(Search!$C$5="","",IF(COUNTA(Inventory!$AP1606)=1,1,""))</f>
        <v/>
      </c>
      <c r="B1606" s="9" t="str">
        <f>IF(Search!$C$4="","",IF(ISNUMBER(SEARCH(Search!$C$4,$AR1606))=TRUE,1,""))</f>
        <v/>
      </c>
      <c r="C1606" s="9" t="str">
        <f>IF(Search!$C$6="x",IF(COUNTA($AQ1606)=1,1,"N"),IF(COUNTA($AQ1606)=1,"N",""))</f>
        <v/>
      </c>
      <c r="D1606" s="9" t="str">
        <f>IF(Search!$O$8="","",IF(ISNUMBER(SEARCH(Search!$O$8,$BD1606))=TRUE,1,""))</f>
        <v/>
      </c>
      <c r="E1606" s="9" t="str">
        <f>IF(Search!$C$7="","",IF(ISNUMBER(SEARCH(Search!$C$7,$AN1606))=TRUE,1,""))</f>
        <v/>
      </c>
      <c r="F1606" s="9" t="str">
        <f>IF(Search!$C$8="","",IF(ISNUMBER(SEARCH(Search!$C$8,$AO1606))=TRUE,1,""))</f>
        <v/>
      </c>
      <c r="G1606" s="9" t="str">
        <f>IF(Search!$F$4="","",IF(Inventory!$AJ1606&lt;Search!$F$4,"",1))</f>
        <v/>
      </c>
      <c r="H1606" s="9" t="str">
        <f>IF(Search!$F$5="","",IF(Inventory!$AJ1606&gt;Search!$F$5,"",1))</f>
        <v/>
      </c>
      <c r="I1606" s="9" t="str">
        <f>IF(Search!$F$7="","",IF(Search!$F$8="",IF(ISNUMBER(SEARCH(Search!$F$7,$AL1606))=TRUE,1,""),""))</f>
        <v/>
      </c>
      <c r="J1606" s="9" t="str">
        <f>IF($AL1606=Search!$F$8,1,"")</f>
        <v/>
      </c>
      <c r="K1606" s="9" t="str">
        <f>IF(Search!$I$4="","",IF(COUNTA($AS1606)=1,IF(Search!$I$4="N","N",1),""))</f>
        <v/>
      </c>
      <c r="L1606" s="9" t="str">
        <f>IF(Search!$I$5="","",IF($AS1606="RC",1,""))</f>
        <v/>
      </c>
      <c r="M1606" s="9" t="str">
        <f>IF(Search!$I$6="","",IF($AS1606="RCP",1,""))</f>
        <v/>
      </c>
      <c r="N1606" s="9" t="str">
        <f>IF(Search!$I$8="","",IF(COUNTA($AT1606)=1,IF(Search!$I$8="N","N",1),""))</f>
        <v/>
      </c>
      <c r="O1606" s="9" t="str">
        <f>IF(Search!$L$4="","",IF(COUNTA($AU1606)=1,IF(Search!$L$4="N","N",1),""))</f>
        <v/>
      </c>
      <c r="P1606" s="9" t="str">
        <f>IF(Search!$L$5="","",IF(ISNUMBER(SEARCH("Jersey",$AU1606))=TRUE,IF(Search!$L$5="N","N",1),""))</f>
        <v/>
      </c>
      <c r="Q1606" s="9" t="str">
        <f>IF(Search!$L$6="","",IF(ISNUMBER(SEARCH("Patch",$AU1606))=TRUE,IF(Search!$L$6="N","N",1),""))</f>
        <v/>
      </c>
      <c r="R1606" s="9" t="str">
        <f>IF(Search!$L$7="","",IF(ISNUMBER(SEARCH("Shield",$AU1606))=TRUE,IF(Search!$L$7="N","N",1),""))</f>
        <v/>
      </c>
      <c r="S1606" s="9" t="str">
        <f>IF(Search!$L$8="","",IF(ISNUMBER(SEARCH("Stick",$AU1606))=TRUE,IF(Search!$L$8="N","N",1),""))</f>
        <v/>
      </c>
      <c r="T1606" s="9" t="str">
        <f>IF(Search!$O$4="","",IF(COUNTA($AW1606)=1,IF(Search!$O$4="N","N",1),""))</f>
        <v/>
      </c>
      <c r="U1606" s="9" t="str">
        <f>IF(Search!$O$5="","",IF($AW1606="","",IF($AW1606&lt;Search!$O$5,"",1)))</f>
        <v/>
      </c>
      <c r="V1606" s="9" t="str">
        <f>IF(Search!$O$6="","",IF($AW1606="","",IF($AW1606&gt;Search!$O$6,"",1)))</f>
        <v/>
      </c>
      <c r="W1606" s="9" t="str">
        <f>IF(Search!$U$4="","",IF($AX1606="","",1))</f>
        <v/>
      </c>
      <c r="X1606" s="9" t="str">
        <f>IF(Search!$U$5="","",IF(ISNUMBER(SEARCH(Search!$U$5,$AX1606))=TRUE,IF(Search!$U$5="N","N",1),""))</f>
        <v/>
      </c>
      <c r="Y1606" s="9" t="str">
        <f>IF(Search!$U$6="","",IF($AY1606&lt;Search!$U$6,"",1))</f>
        <v/>
      </c>
      <c r="Z1606" s="9" t="str">
        <f>IF(Search!$R$4="","",IF(Inventory!$BA1606&lt;Search!$R$4,"",1))</f>
        <v/>
      </c>
      <c r="AA1606" s="9" t="str">
        <f>IF(Search!$R$5="","",IF($BA1606&gt;Search!$R$5,"",1))</f>
        <v/>
      </c>
      <c r="AB1606" s="9" t="str">
        <f>IF(Search!$R$6="","",IF($BB1606&lt;Search!$R$6,"",1))</f>
        <v/>
      </c>
      <c r="AC1606" s="9" t="str">
        <f>IF(Search!$R$7="","",IF($BB1606&lt;Search!$R$7,"",1))</f>
        <v/>
      </c>
      <c r="AD1606" s="45" t="str">
        <f>IF(COUNTIF($A1606:$AC1606,"n")&gt;0,"",IF(SUM($A1606:$AC1606)=COUNTA(Search!$C$4:$C$8,Search!$F$4:$F$8,Search!$I$4:$I$6,Search!$I$8,Search!$L$4:$L$8,Search!$O$4:$O$8,Search!$R$4:$R$7,Search!$U$4:$U$7)-COUNTIF(Search!$C$4:$U$7,"n"),1+LARGE($AD$1:AD1605,1),""))</f>
        <v/>
      </c>
      <c r="AE1606" s="45" t="str">
        <f t="shared" si="78"/>
        <v/>
      </c>
      <c r="AF1606" s="45" t="str">
        <f>IF(AD1606="","",COUNTIF($AE$1:$AE1605,$AE1606)+RANK($AE1606,$AE$2:$AE$10540,1))</f>
        <v/>
      </c>
      <c r="AG1606" s="45" t="str">
        <f t="shared" si="79"/>
        <v/>
      </c>
      <c r="AH1606" s="45" t="str">
        <f>IF($AD1606="","",COUNTIF($AG$1:$AG1605,$AG1606)+RANK($AG1606,$AG$1:$AG$10539,0))</f>
        <v/>
      </c>
      <c r="AI1606" s="10" t="str">
        <f t="shared" ref="AI1606:AI1669" si="80">CONCATENATE(AJ1606,"-",AK1606," ",AL1606," #",AM1606," ",AN1606," ",AO1606," ",AS1606," ",AT1606," ",AU1606," ",AV1606,"/",AW1606," ",AX1606," ",AY1606,AZ1606," $",BA1606)</f>
        <v>2010-11 SP Authentic #241 Brett MacLean  RC   /999   $</v>
      </c>
      <c r="AJ1606" s="11">
        <v>2010</v>
      </c>
      <c r="AK1606" s="17">
        <v>11</v>
      </c>
      <c r="AL1606" s="12" t="s">
        <v>511</v>
      </c>
      <c r="AM1606" s="10">
        <v>241</v>
      </c>
      <c r="AN1606" s="12" t="s">
        <v>1131</v>
      </c>
      <c r="AO1606" s="9"/>
      <c r="AP1606" s="9"/>
      <c r="AQ1606" s="9"/>
      <c r="AR1606" s="14" t="s">
        <v>2482</v>
      </c>
      <c r="AS1606" s="9" t="s">
        <v>2</v>
      </c>
      <c r="AT1606" s="9"/>
      <c r="AU1606" s="9"/>
      <c r="AV1606" s="13"/>
      <c r="AW1606" s="13">
        <v>999</v>
      </c>
      <c r="AX1606" s="9"/>
      <c r="AY1606" s="9"/>
      <c r="AZ1606" s="9"/>
      <c r="BA1606" s="33"/>
      <c r="BB1606" s="33"/>
      <c r="BC1606" s="36"/>
      <c r="BD1606" s="12" t="s">
        <v>1771</v>
      </c>
    </row>
    <row r="1607" spans="1:56" s="12" customFormat="1" x14ac:dyDescent="0.2">
      <c r="A1607" s="9" t="str">
        <f>IF(Search!$C$5="","",IF(COUNTA(Inventory!$AP1607)=1,1,""))</f>
        <v/>
      </c>
      <c r="B1607" s="9" t="str">
        <f>IF(Search!$C$4="","",IF(ISNUMBER(SEARCH(Search!$C$4,$AR1607))=TRUE,1,""))</f>
        <v/>
      </c>
      <c r="C1607" s="9" t="str">
        <f>IF(Search!$C$6="x",IF(COUNTA($AQ1607)=1,1,"N"),IF(COUNTA($AQ1607)=1,"N",""))</f>
        <v/>
      </c>
      <c r="D1607" s="9" t="str">
        <f>IF(Search!$O$8="","",IF(ISNUMBER(SEARCH(Search!$O$8,$BD1607))=TRUE,1,""))</f>
        <v/>
      </c>
      <c r="E1607" s="9" t="str">
        <f>IF(Search!$C$7="","",IF(ISNUMBER(SEARCH(Search!$C$7,$AN1607))=TRUE,1,""))</f>
        <v/>
      </c>
      <c r="F1607" s="9" t="str">
        <f>IF(Search!$C$8="","",IF(ISNUMBER(SEARCH(Search!$C$8,$AO1607))=TRUE,1,""))</f>
        <v/>
      </c>
      <c r="G1607" s="9" t="str">
        <f>IF(Search!$F$4="","",IF(Inventory!$AJ1607&lt;Search!$F$4,"",1))</f>
        <v/>
      </c>
      <c r="H1607" s="9" t="str">
        <f>IF(Search!$F$5="","",IF(Inventory!$AJ1607&gt;Search!$F$5,"",1))</f>
        <v/>
      </c>
      <c r="I1607" s="9" t="str">
        <f>IF(Search!$F$7="","",IF(Search!$F$8="",IF(ISNUMBER(SEARCH(Search!$F$7,$AL1607))=TRUE,1,""),""))</f>
        <v/>
      </c>
      <c r="J1607" s="9" t="str">
        <f>IF($AL1607=Search!$F$8,1,"")</f>
        <v/>
      </c>
      <c r="K1607" s="9" t="str">
        <f>IF(Search!$I$4="","",IF(COUNTA($AS1607)=1,IF(Search!$I$4="N","N",1),""))</f>
        <v/>
      </c>
      <c r="L1607" s="9" t="str">
        <f>IF(Search!$I$5="","",IF($AS1607="RC",1,""))</f>
        <v/>
      </c>
      <c r="M1607" s="9" t="str">
        <f>IF(Search!$I$6="","",IF($AS1607="RCP",1,""))</f>
        <v/>
      </c>
      <c r="N1607" s="9" t="str">
        <f>IF(Search!$I$8="","",IF(COUNTA($AT1607)=1,IF(Search!$I$8="N","N",1),""))</f>
        <v/>
      </c>
      <c r="O1607" s="9" t="str">
        <f>IF(Search!$L$4="","",IF(COUNTA($AU1607)=1,IF(Search!$L$4="N","N",1),""))</f>
        <v/>
      </c>
      <c r="P1607" s="9" t="str">
        <f>IF(Search!$L$5="","",IF(ISNUMBER(SEARCH("Jersey",$AU1607))=TRUE,IF(Search!$L$5="N","N",1),""))</f>
        <v/>
      </c>
      <c r="Q1607" s="9" t="str">
        <f>IF(Search!$L$6="","",IF(ISNUMBER(SEARCH("Patch",$AU1607))=TRUE,IF(Search!$L$6="N","N",1),""))</f>
        <v/>
      </c>
      <c r="R1607" s="9" t="str">
        <f>IF(Search!$L$7="","",IF(ISNUMBER(SEARCH("Shield",$AU1607))=TRUE,IF(Search!$L$7="N","N",1),""))</f>
        <v/>
      </c>
      <c r="S1607" s="9" t="str">
        <f>IF(Search!$L$8="","",IF(ISNUMBER(SEARCH("Stick",$AU1607))=TRUE,IF(Search!$L$8="N","N",1),""))</f>
        <v/>
      </c>
      <c r="T1607" s="9" t="str">
        <f>IF(Search!$O$4="","",IF(COUNTA($AW1607)=1,IF(Search!$O$4="N","N",1),""))</f>
        <v/>
      </c>
      <c r="U1607" s="9" t="str">
        <f>IF(Search!$O$5="","",IF($AW1607="","",IF($AW1607&lt;Search!$O$5,"",1)))</f>
        <v/>
      </c>
      <c r="V1607" s="9" t="str">
        <f>IF(Search!$O$6="","",IF($AW1607="","",IF($AW1607&gt;Search!$O$6,"",1)))</f>
        <v/>
      </c>
      <c r="W1607" s="9" t="str">
        <f>IF(Search!$U$4="","",IF($AX1607="","",1))</f>
        <v/>
      </c>
      <c r="X1607" s="9" t="str">
        <f>IF(Search!$U$5="","",IF(ISNUMBER(SEARCH(Search!$U$5,$AX1607))=TRUE,IF(Search!$U$5="N","N",1),""))</f>
        <v/>
      </c>
      <c r="Y1607" s="9" t="str">
        <f>IF(Search!$U$6="","",IF($AY1607&lt;Search!$U$6,"",1))</f>
        <v/>
      </c>
      <c r="Z1607" s="9" t="str">
        <f>IF(Search!$R$4="","",IF(Inventory!$BA1607&lt;Search!$R$4,"",1))</f>
        <v/>
      </c>
      <c r="AA1607" s="9" t="str">
        <f>IF(Search!$R$5="","",IF($BA1607&gt;Search!$R$5,"",1))</f>
        <v/>
      </c>
      <c r="AB1607" s="9" t="str">
        <f>IF(Search!$R$6="","",IF($BB1607&lt;Search!$R$6,"",1))</f>
        <v/>
      </c>
      <c r="AC1607" s="9" t="str">
        <f>IF(Search!$R$7="","",IF($BB1607&lt;Search!$R$7,"",1))</f>
        <v/>
      </c>
      <c r="AD1607" s="45" t="str">
        <f>IF(COUNTIF($A1607:$AC1607,"n")&gt;0,"",IF(SUM($A1607:$AC1607)=COUNTA(Search!$C$4:$C$8,Search!$F$4:$F$8,Search!$I$4:$I$6,Search!$I$8,Search!$L$4:$L$8,Search!$O$4:$O$8,Search!$R$4:$R$7,Search!$U$4:$U$7)-COUNTIF(Search!$C$4:$U$7,"n"),1+LARGE($AD$1:AD1606,1),""))</f>
        <v/>
      </c>
      <c r="AE1607" s="45" t="str">
        <f t="shared" si="78"/>
        <v/>
      </c>
      <c r="AF1607" s="45" t="str">
        <f>IF(AD1607="","",COUNTIF($AE$1:$AE1606,$AE1607)+RANK($AE1607,$AE$2:$AE$10540,1))</f>
        <v/>
      </c>
      <c r="AG1607" s="45" t="str">
        <f t="shared" si="79"/>
        <v/>
      </c>
      <c r="AH1607" s="45" t="str">
        <f>IF($AD1607="","",COUNTIF($AG$1:$AG1606,$AG1607)+RANK($AG1607,$AG$1:$AG$10539,0))</f>
        <v/>
      </c>
      <c r="AI1607" s="10" t="str">
        <f t="shared" si="80"/>
        <v>2010-11 SP Authentic #242 Johan Harju  RC   /999   $</v>
      </c>
      <c r="AJ1607" s="11">
        <v>2010</v>
      </c>
      <c r="AK1607" s="17">
        <v>11</v>
      </c>
      <c r="AL1607" s="12" t="s">
        <v>511</v>
      </c>
      <c r="AM1607" s="10">
        <v>242</v>
      </c>
      <c r="AN1607" s="12" t="s">
        <v>1132</v>
      </c>
      <c r="AO1607" s="9"/>
      <c r="AP1607" s="9"/>
      <c r="AQ1607" s="9"/>
      <c r="AR1607" s="14" t="s">
        <v>2482</v>
      </c>
      <c r="AS1607" s="9" t="s">
        <v>2</v>
      </c>
      <c r="AT1607" s="9"/>
      <c r="AU1607" s="9"/>
      <c r="AV1607" s="13"/>
      <c r="AW1607" s="13">
        <v>999</v>
      </c>
      <c r="AX1607" s="9"/>
      <c r="AY1607" s="9"/>
      <c r="AZ1607" s="9"/>
      <c r="BA1607" s="33"/>
      <c r="BB1607" s="33"/>
      <c r="BC1607" s="36"/>
      <c r="BD1607" s="12" t="s">
        <v>1771</v>
      </c>
    </row>
    <row r="1608" spans="1:56" s="12" customFormat="1" x14ac:dyDescent="0.2">
      <c r="A1608" s="9" t="str">
        <f>IF(Search!$C$5="","",IF(COUNTA(Inventory!$AP1608)=1,1,""))</f>
        <v/>
      </c>
      <c r="B1608" s="9" t="str">
        <f>IF(Search!$C$4="","",IF(ISNUMBER(SEARCH(Search!$C$4,$AR1608))=TRUE,1,""))</f>
        <v/>
      </c>
      <c r="C1608" s="9" t="str">
        <f>IF(Search!$C$6="x",IF(COUNTA($AQ1608)=1,1,"N"),IF(COUNTA($AQ1608)=1,"N",""))</f>
        <v/>
      </c>
      <c r="D1608" s="9" t="str">
        <f>IF(Search!$O$8="","",IF(ISNUMBER(SEARCH(Search!$O$8,$BD1608))=TRUE,1,""))</f>
        <v/>
      </c>
      <c r="E1608" s="9" t="str">
        <f>IF(Search!$C$7="","",IF(ISNUMBER(SEARCH(Search!$C$7,$AN1608))=TRUE,1,""))</f>
        <v/>
      </c>
      <c r="F1608" s="9" t="str">
        <f>IF(Search!$C$8="","",IF(ISNUMBER(SEARCH(Search!$C$8,$AO1608))=TRUE,1,""))</f>
        <v/>
      </c>
      <c r="G1608" s="9" t="str">
        <f>IF(Search!$F$4="","",IF(Inventory!$AJ1608&lt;Search!$F$4,"",1))</f>
        <v/>
      </c>
      <c r="H1608" s="9" t="str">
        <f>IF(Search!$F$5="","",IF(Inventory!$AJ1608&gt;Search!$F$5,"",1))</f>
        <v/>
      </c>
      <c r="I1608" s="9" t="str">
        <f>IF(Search!$F$7="","",IF(Search!$F$8="",IF(ISNUMBER(SEARCH(Search!$F$7,$AL1608))=TRUE,1,""),""))</f>
        <v/>
      </c>
      <c r="J1608" s="9" t="str">
        <f>IF($AL1608=Search!$F$8,1,"")</f>
        <v/>
      </c>
      <c r="K1608" s="9" t="str">
        <f>IF(Search!$I$4="","",IF(COUNTA($AS1608)=1,IF(Search!$I$4="N","N",1),""))</f>
        <v/>
      </c>
      <c r="L1608" s="9" t="str">
        <f>IF(Search!$I$5="","",IF($AS1608="RC",1,""))</f>
        <v/>
      </c>
      <c r="M1608" s="9" t="str">
        <f>IF(Search!$I$6="","",IF($AS1608="RCP",1,""))</f>
        <v/>
      </c>
      <c r="N1608" s="9" t="str">
        <f>IF(Search!$I$8="","",IF(COUNTA($AT1608)=1,IF(Search!$I$8="N","N",1),""))</f>
        <v/>
      </c>
      <c r="O1608" s="9" t="str">
        <f>IF(Search!$L$4="","",IF(COUNTA($AU1608)=1,IF(Search!$L$4="N","N",1),""))</f>
        <v/>
      </c>
      <c r="P1608" s="9" t="str">
        <f>IF(Search!$L$5="","",IF(ISNUMBER(SEARCH("Jersey",$AU1608))=TRUE,IF(Search!$L$5="N","N",1),""))</f>
        <v/>
      </c>
      <c r="Q1608" s="9" t="str">
        <f>IF(Search!$L$6="","",IF(ISNUMBER(SEARCH("Patch",$AU1608))=TRUE,IF(Search!$L$6="N","N",1),""))</f>
        <v/>
      </c>
      <c r="R1608" s="9" t="str">
        <f>IF(Search!$L$7="","",IF(ISNUMBER(SEARCH("Shield",$AU1608))=TRUE,IF(Search!$L$7="N","N",1),""))</f>
        <v/>
      </c>
      <c r="S1608" s="9" t="str">
        <f>IF(Search!$L$8="","",IF(ISNUMBER(SEARCH("Stick",$AU1608))=TRUE,IF(Search!$L$8="N","N",1),""))</f>
        <v/>
      </c>
      <c r="T1608" s="9" t="str">
        <f>IF(Search!$O$4="","",IF(COUNTA($AW1608)=1,IF(Search!$O$4="N","N",1),""))</f>
        <v/>
      </c>
      <c r="U1608" s="9" t="str">
        <f>IF(Search!$O$5="","",IF($AW1608="","",IF($AW1608&lt;Search!$O$5,"",1)))</f>
        <v/>
      </c>
      <c r="V1608" s="9" t="str">
        <f>IF(Search!$O$6="","",IF($AW1608="","",IF($AW1608&gt;Search!$O$6,"",1)))</f>
        <v/>
      </c>
      <c r="W1608" s="9" t="str">
        <f>IF(Search!$U$4="","",IF($AX1608="","",1))</f>
        <v/>
      </c>
      <c r="X1608" s="9" t="str">
        <f>IF(Search!$U$5="","",IF(ISNUMBER(SEARCH(Search!$U$5,$AX1608))=TRUE,IF(Search!$U$5="N","N",1),""))</f>
        <v/>
      </c>
      <c r="Y1608" s="9" t="str">
        <f>IF(Search!$U$6="","",IF($AY1608&lt;Search!$U$6,"",1))</f>
        <v/>
      </c>
      <c r="Z1608" s="9" t="str">
        <f>IF(Search!$R$4="","",IF(Inventory!$BA1608&lt;Search!$R$4,"",1))</f>
        <v/>
      </c>
      <c r="AA1608" s="9" t="str">
        <f>IF(Search!$R$5="","",IF($BA1608&gt;Search!$R$5,"",1))</f>
        <v/>
      </c>
      <c r="AB1608" s="9" t="str">
        <f>IF(Search!$R$6="","",IF($BB1608&lt;Search!$R$6,"",1))</f>
        <v/>
      </c>
      <c r="AC1608" s="9" t="str">
        <f>IF(Search!$R$7="","",IF($BB1608&lt;Search!$R$7,"",1))</f>
        <v/>
      </c>
      <c r="AD1608" s="45" t="str">
        <f>IF(COUNTIF($A1608:$AC1608,"n")&gt;0,"",IF(SUM($A1608:$AC1608)=COUNTA(Search!$C$4:$C$8,Search!$F$4:$F$8,Search!$I$4:$I$6,Search!$I$8,Search!$L$4:$L$8,Search!$O$4:$O$8,Search!$R$4:$R$7,Search!$U$4:$U$7)-COUNTIF(Search!$C$4:$U$7,"n"),1+LARGE($AD$1:AD1607,1),""))</f>
        <v/>
      </c>
      <c r="AE1608" s="45" t="str">
        <f t="shared" si="78"/>
        <v/>
      </c>
      <c r="AF1608" s="45" t="str">
        <f>IF(AD1608="","",COUNTIF($AE$1:$AE1607,$AE1608)+RANK($AE1608,$AE$2:$AE$10540,1))</f>
        <v/>
      </c>
      <c r="AG1608" s="45" t="str">
        <f t="shared" si="79"/>
        <v/>
      </c>
      <c r="AH1608" s="45" t="str">
        <f>IF($AD1608="","",COUNTIF($AG$1:$AG1607,$AG1608)+RANK($AG1608,$AG$1:$AG$10539,0))</f>
        <v/>
      </c>
      <c r="AI1608" s="10" t="str">
        <f t="shared" si="80"/>
        <v>2010-11 SP Authentic #243 Ryan Reaves  RC   /999   $</v>
      </c>
      <c r="AJ1608" s="11">
        <v>2010</v>
      </c>
      <c r="AK1608" s="17">
        <v>11</v>
      </c>
      <c r="AL1608" s="12" t="s">
        <v>511</v>
      </c>
      <c r="AM1608" s="10">
        <v>243</v>
      </c>
      <c r="AN1608" s="12" t="s">
        <v>1133</v>
      </c>
      <c r="AO1608" s="9"/>
      <c r="AP1608" s="9"/>
      <c r="AQ1608" s="9"/>
      <c r="AR1608" s="14" t="s">
        <v>2482</v>
      </c>
      <c r="AS1608" s="9" t="s">
        <v>2</v>
      </c>
      <c r="AT1608" s="9"/>
      <c r="AU1608" s="9"/>
      <c r="AV1608" s="13"/>
      <c r="AW1608" s="13">
        <v>999</v>
      </c>
      <c r="AX1608" s="9"/>
      <c r="AY1608" s="9"/>
      <c r="AZ1608" s="9"/>
      <c r="BA1608" s="33"/>
      <c r="BB1608" s="33"/>
      <c r="BC1608" s="36"/>
      <c r="BD1608" s="12" t="s">
        <v>1771</v>
      </c>
    </row>
    <row r="1609" spans="1:56" s="12" customFormat="1" x14ac:dyDescent="0.2">
      <c r="A1609" s="9" t="str">
        <f>IF(Search!$C$5="","",IF(COUNTA(Inventory!$AP1609)=1,1,""))</f>
        <v/>
      </c>
      <c r="B1609" s="9" t="str">
        <f>IF(Search!$C$4="","",IF(ISNUMBER(SEARCH(Search!$C$4,$AR1609))=TRUE,1,""))</f>
        <v/>
      </c>
      <c r="C1609" s="9" t="str">
        <f>IF(Search!$C$6="x",IF(COUNTA($AQ1609)=1,1,"N"),IF(COUNTA($AQ1609)=1,"N",""))</f>
        <v/>
      </c>
      <c r="D1609" s="9" t="str">
        <f>IF(Search!$O$8="","",IF(ISNUMBER(SEARCH(Search!$O$8,$BD1609))=TRUE,1,""))</f>
        <v/>
      </c>
      <c r="E1609" s="9" t="str">
        <f>IF(Search!$C$7="","",IF(ISNUMBER(SEARCH(Search!$C$7,$AN1609))=TRUE,1,""))</f>
        <v/>
      </c>
      <c r="F1609" s="9" t="str">
        <f>IF(Search!$C$8="","",IF(ISNUMBER(SEARCH(Search!$C$8,$AO1609))=TRUE,1,""))</f>
        <v/>
      </c>
      <c r="G1609" s="9" t="str">
        <f>IF(Search!$F$4="","",IF(Inventory!$AJ1609&lt;Search!$F$4,"",1))</f>
        <v/>
      </c>
      <c r="H1609" s="9" t="str">
        <f>IF(Search!$F$5="","",IF(Inventory!$AJ1609&gt;Search!$F$5,"",1))</f>
        <v/>
      </c>
      <c r="I1609" s="9" t="str">
        <f>IF(Search!$F$7="","",IF(Search!$F$8="",IF(ISNUMBER(SEARCH(Search!$F$7,$AL1609))=TRUE,1,""),""))</f>
        <v/>
      </c>
      <c r="J1609" s="9" t="str">
        <f>IF($AL1609=Search!$F$8,1,"")</f>
        <v/>
      </c>
      <c r="K1609" s="9" t="str">
        <f>IF(Search!$I$4="","",IF(COUNTA($AS1609)=1,IF(Search!$I$4="N","N",1),""))</f>
        <v/>
      </c>
      <c r="L1609" s="9" t="str">
        <f>IF(Search!$I$5="","",IF($AS1609="RC",1,""))</f>
        <v/>
      </c>
      <c r="M1609" s="9" t="str">
        <f>IF(Search!$I$6="","",IF($AS1609="RCP",1,""))</f>
        <v/>
      </c>
      <c r="N1609" s="9" t="str">
        <f>IF(Search!$I$8="","",IF(COUNTA($AT1609)=1,IF(Search!$I$8="N","N",1),""))</f>
        <v/>
      </c>
      <c r="O1609" s="9" t="str">
        <f>IF(Search!$L$4="","",IF(COUNTA($AU1609)=1,IF(Search!$L$4="N","N",1),""))</f>
        <v/>
      </c>
      <c r="P1609" s="9" t="str">
        <f>IF(Search!$L$5="","",IF(ISNUMBER(SEARCH("Jersey",$AU1609))=TRUE,IF(Search!$L$5="N","N",1),""))</f>
        <v/>
      </c>
      <c r="Q1609" s="9" t="str">
        <f>IF(Search!$L$6="","",IF(ISNUMBER(SEARCH("Patch",$AU1609))=TRUE,IF(Search!$L$6="N","N",1),""))</f>
        <v/>
      </c>
      <c r="R1609" s="9" t="str">
        <f>IF(Search!$L$7="","",IF(ISNUMBER(SEARCH("Shield",$AU1609))=TRUE,IF(Search!$L$7="N","N",1),""))</f>
        <v/>
      </c>
      <c r="S1609" s="9" t="str">
        <f>IF(Search!$L$8="","",IF(ISNUMBER(SEARCH("Stick",$AU1609))=TRUE,IF(Search!$L$8="N","N",1),""))</f>
        <v/>
      </c>
      <c r="T1609" s="9" t="str">
        <f>IF(Search!$O$4="","",IF(COUNTA($AW1609)=1,IF(Search!$O$4="N","N",1),""))</f>
        <v/>
      </c>
      <c r="U1609" s="9" t="str">
        <f>IF(Search!$O$5="","",IF($AW1609="","",IF($AW1609&lt;Search!$O$5,"",1)))</f>
        <v/>
      </c>
      <c r="V1609" s="9" t="str">
        <f>IF(Search!$O$6="","",IF($AW1609="","",IF($AW1609&gt;Search!$O$6,"",1)))</f>
        <v/>
      </c>
      <c r="W1609" s="9" t="str">
        <f>IF(Search!$U$4="","",IF($AX1609="","",1))</f>
        <v/>
      </c>
      <c r="X1609" s="9" t="str">
        <f>IF(Search!$U$5="","",IF(ISNUMBER(SEARCH(Search!$U$5,$AX1609))=TRUE,IF(Search!$U$5="N","N",1),""))</f>
        <v/>
      </c>
      <c r="Y1609" s="9" t="str">
        <f>IF(Search!$U$6="","",IF($AY1609&lt;Search!$U$6,"",1))</f>
        <v/>
      </c>
      <c r="Z1609" s="9" t="str">
        <f>IF(Search!$R$4="","",IF(Inventory!$BA1609&lt;Search!$R$4,"",1))</f>
        <v/>
      </c>
      <c r="AA1609" s="9" t="str">
        <f>IF(Search!$R$5="","",IF($BA1609&gt;Search!$R$5,"",1))</f>
        <v/>
      </c>
      <c r="AB1609" s="9" t="str">
        <f>IF(Search!$R$6="","",IF($BB1609&lt;Search!$R$6,"",1))</f>
        <v/>
      </c>
      <c r="AC1609" s="9" t="str">
        <f>IF(Search!$R$7="","",IF($BB1609&lt;Search!$R$7,"",1))</f>
        <v/>
      </c>
      <c r="AD1609" s="45" t="str">
        <f>IF(COUNTIF($A1609:$AC1609,"n")&gt;0,"",IF(SUM($A1609:$AC1609)=COUNTA(Search!$C$4:$C$8,Search!$F$4:$F$8,Search!$I$4:$I$6,Search!$I$8,Search!$L$4:$L$8,Search!$O$4:$O$8,Search!$R$4:$R$7,Search!$U$4:$U$7)-COUNTIF(Search!$C$4:$U$7,"n"),1+LARGE($AD$1:AD1608,1),""))</f>
        <v/>
      </c>
      <c r="AE1609" s="45" t="str">
        <f t="shared" si="78"/>
        <v/>
      </c>
      <c r="AF1609" s="45" t="str">
        <f>IF(AD1609="","",COUNTIF($AE$1:$AE1608,$AE1609)+RANK($AE1609,$AE$2:$AE$10540,1))</f>
        <v/>
      </c>
      <c r="AG1609" s="45" t="str">
        <f t="shared" si="79"/>
        <v/>
      </c>
      <c r="AH1609" s="45" t="str">
        <f>IF($AD1609="","",COUNTIF($AG$1:$AG1608,$AG1609)+RANK($AG1609,$AG$1:$AG$10539,0))</f>
        <v/>
      </c>
      <c r="AI1609" s="10" t="str">
        <f t="shared" si="80"/>
        <v>2010-11 SP Authentic #245 Keith Aulie TOR RC   /999   $</v>
      </c>
      <c r="AJ1609" s="11">
        <v>2010</v>
      </c>
      <c r="AK1609" s="17">
        <v>11</v>
      </c>
      <c r="AL1609" s="12" t="s">
        <v>511</v>
      </c>
      <c r="AM1609" s="10">
        <v>245</v>
      </c>
      <c r="AN1609" s="12" t="s">
        <v>1134</v>
      </c>
      <c r="AO1609" s="14" t="s">
        <v>1904</v>
      </c>
      <c r="AP1609" s="9"/>
      <c r="AQ1609" s="9"/>
      <c r="AR1609" s="14" t="s">
        <v>2482</v>
      </c>
      <c r="AS1609" s="9" t="s">
        <v>2</v>
      </c>
      <c r="AT1609" s="9"/>
      <c r="AU1609" s="9"/>
      <c r="AV1609" s="13"/>
      <c r="AW1609" s="13">
        <v>999</v>
      </c>
      <c r="AX1609" s="9"/>
      <c r="AY1609" s="9"/>
      <c r="AZ1609" s="9"/>
      <c r="BA1609" s="33"/>
      <c r="BB1609" s="33"/>
      <c r="BC1609" s="36"/>
      <c r="BD1609" s="12" t="s">
        <v>1771</v>
      </c>
    </row>
    <row r="1610" spans="1:56" s="12" customFormat="1" x14ac:dyDescent="0.2">
      <c r="A1610" s="9" t="str">
        <f>IF(Search!$C$5="","",IF(COUNTA(Inventory!$AP1610)=1,1,""))</f>
        <v/>
      </c>
      <c r="B1610" s="9" t="str">
        <f>IF(Search!$C$4="","",IF(ISNUMBER(SEARCH(Search!$C$4,$AR1610))=TRUE,1,""))</f>
        <v/>
      </c>
      <c r="C1610" s="9" t="str">
        <f>IF(Search!$C$6="x",IF(COUNTA($AQ1610)=1,1,"N"),IF(COUNTA($AQ1610)=1,"N",""))</f>
        <v/>
      </c>
      <c r="D1610" s="9" t="str">
        <f>IF(Search!$O$8="","",IF(ISNUMBER(SEARCH(Search!$O$8,$BD1610))=TRUE,1,""))</f>
        <v/>
      </c>
      <c r="E1610" s="9" t="str">
        <f>IF(Search!$C$7="","",IF(ISNUMBER(SEARCH(Search!$C$7,$AN1610))=TRUE,1,""))</f>
        <v/>
      </c>
      <c r="F1610" s="9" t="str">
        <f>IF(Search!$C$8="","",IF(ISNUMBER(SEARCH(Search!$C$8,$AO1610))=TRUE,1,""))</f>
        <v/>
      </c>
      <c r="G1610" s="9" t="str">
        <f>IF(Search!$F$4="","",IF(Inventory!$AJ1610&lt;Search!$F$4,"",1))</f>
        <v/>
      </c>
      <c r="H1610" s="9" t="str">
        <f>IF(Search!$F$5="","",IF(Inventory!$AJ1610&gt;Search!$F$5,"",1))</f>
        <v/>
      </c>
      <c r="I1610" s="9" t="str">
        <f>IF(Search!$F$7="","",IF(Search!$F$8="",IF(ISNUMBER(SEARCH(Search!$F$7,$AL1610))=TRUE,1,""),""))</f>
        <v/>
      </c>
      <c r="J1610" s="9" t="str">
        <f>IF($AL1610=Search!$F$8,1,"")</f>
        <v/>
      </c>
      <c r="K1610" s="9" t="str">
        <f>IF(Search!$I$4="","",IF(COUNTA($AS1610)=1,IF(Search!$I$4="N","N",1),""))</f>
        <v/>
      </c>
      <c r="L1610" s="9" t="str">
        <f>IF(Search!$I$5="","",IF($AS1610="RC",1,""))</f>
        <v/>
      </c>
      <c r="M1610" s="9" t="str">
        <f>IF(Search!$I$6="","",IF($AS1610="RCP",1,""))</f>
        <v/>
      </c>
      <c r="N1610" s="9" t="str">
        <f>IF(Search!$I$8="","",IF(COUNTA($AT1610)=1,IF(Search!$I$8="N","N",1),""))</f>
        <v/>
      </c>
      <c r="O1610" s="9" t="str">
        <f>IF(Search!$L$4="","",IF(COUNTA($AU1610)=1,IF(Search!$L$4="N","N",1),""))</f>
        <v/>
      </c>
      <c r="P1610" s="9" t="str">
        <f>IF(Search!$L$5="","",IF(ISNUMBER(SEARCH("Jersey",$AU1610))=TRUE,IF(Search!$L$5="N","N",1),""))</f>
        <v/>
      </c>
      <c r="Q1610" s="9" t="str">
        <f>IF(Search!$L$6="","",IF(ISNUMBER(SEARCH("Patch",$AU1610))=TRUE,IF(Search!$L$6="N","N",1),""))</f>
        <v/>
      </c>
      <c r="R1610" s="9" t="str">
        <f>IF(Search!$L$7="","",IF(ISNUMBER(SEARCH("Shield",$AU1610))=TRUE,IF(Search!$L$7="N","N",1),""))</f>
        <v/>
      </c>
      <c r="S1610" s="9" t="str">
        <f>IF(Search!$L$8="","",IF(ISNUMBER(SEARCH("Stick",$AU1610))=TRUE,IF(Search!$L$8="N","N",1),""))</f>
        <v/>
      </c>
      <c r="T1610" s="9" t="str">
        <f>IF(Search!$O$4="","",IF(COUNTA($AW1610)=1,IF(Search!$O$4="N","N",1),""))</f>
        <v/>
      </c>
      <c r="U1610" s="9" t="str">
        <f>IF(Search!$O$5="","",IF($AW1610="","",IF($AW1610&lt;Search!$O$5,"",1)))</f>
        <v/>
      </c>
      <c r="V1610" s="9" t="str">
        <f>IF(Search!$O$6="","",IF($AW1610="","",IF($AW1610&gt;Search!$O$6,"",1)))</f>
        <v/>
      </c>
      <c r="W1610" s="9" t="str">
        <f>IF(Search!$U$4="","",IF($AX1610="","",1))</f>
        <v/>
      </c>
      <c r="X1610" s="9" t="str">
        <f>IF(Search!$U$5="","",IF(ISNUMBER(SEARCH(Search!$U$5,$AX1610))=TRUE,IF(Search!$U$5="N","N",1),""))</f>
        <v/>
      </c>
      <c r="Y1610" s="9" t="str">
        <f>IF(Search!$U$6="","",IF($AY1610&lt;Search!$U$6,"",1))</f>
        <v/>
      </c>
      <c r="Z1610" s="9" t="str">
        <f>IF(Search!$R$4="","",IF(Inventory!$BA1610&lt;Search!$R$4,"",1))</f>
        <v/>
      </c>
      <c r="AA1610" s="9" t="str">
        <f>IF(Search!$R$5="","",IF($BA1610&gt;Search!$R$5,"",1))</f>
        <v/>
      </c>
      <c r="AB1610" s="9" t="str">
        <f>IF(Search!$R$6="","",IF($BB1610&lt;Search!$R$6,"",1))</f>
        <v/>
      </c>
      <c r="AC1610" s="9" t="str">
        <f>IF(Search!$R$7="","",IF($BB1610&lt;Search!$R$7,"",1))</f>
        <v/>
      </c>
      <c r="AD1610" s="45" t="str">
        <f>IF(COUNTIF($A1610:$AC1610,"n")&gt;0,"",IF(SUM($A1610:$AC1610)=COUNTA(Search!$C$4:$C$8,Search!$F$4:$F$8,Search!$I$4:$I$6,Search!$I$8,Search!$L$4:$L$8,Search!$O$4:$O$8,Search!$R$4:$R$7,Search!$U$4:$U$7)-COUNTIF(Search!$C$4:$U$7,"n"),1+LARGE($AD$1:AD1609,1),""))</f>
        <v/>
      </c>
      <c r="AE1610" s="45" t="str">
        <f t="shared" si="78"/>
        <v/>
      </c>
      <c r="AF1610" s="45" t="str">
        <f>IF(AD1610="","",COUNTIF($AE$1:$AE1609,$AE1610)+RANK($AE1610,$AE$2:$AE$10540,1))</f>
        <v/>
      </c>
      <c r="AG1610" s="45" t="str">
        <f t="shared" si="79"/>
        <v/>
      </c>
      <c r="AH1610" s="45" t="str">
        <f>IF($AD1610="","",COUNTIF($AG$1:$AG1609,$AG1610)+RANK($AG1610,$AG$1:$AG$10539,0))</f>
        <v/>
      </c>
      <c r="AI1610" s="10" t="str">
        <f t="shared" si="80"/>
        <v>2010-11 SP Authentic #246 Nicholas Drazenovic  RC   /999   $</v>
      </c>
      <c r="AJ1610" s="11">
        <v>2010</v>
      </c>
      <c r="AK1610" s="17">
        <v>11</v>
      </c>
      <c r="AL1610" s="12" t="s">
        <v>511</v>
      </c>
      <c r="AM1610" s="10">
        <v>246</v>
      </c>
      <c r="AN1610" s="12" t="s">
        <v>1135</v>
      </c>
      <c r="AO1610" s="9"/>
      <c r="AP1610" s="9"/>
      <c r="AQ1610" s="9"/>
      <c r="AR1610" s="14" t="s">
        <v>2482</v>
      </c>
      <c r="AS1610" s="9" t="s">
        <v>2</v>
      </c>
      <c r="AT1610" s="9"/>
      <c r="AU1610" s="9"/>
      <c r="AV1610" s="13"/>
      <c r="AW1610" s="13">
        <v>999</v>
      </c>
      <c r="AX1610" s="9"/>
      <c r="AY1610" s="9"/>
      <c r="AZ1610" s="9"/>
      <c r="BA1610" s="33"/>
      <c r="BB1610" s="33"/>
      <c r="BC1610" s="36"/>
      <c r="BD1610" s="12" t="s">
        <v>1771</v>
      </c>
    </row>
    <row r="1611" spans="1:56" s="12" customFormat="1" x14ac:dyDescent="0.2">
      <c r="A1611" s="9" t="str">
        <f>IF(Search!$C$5="","",IF(COUNTA(Inventory!$AP1611)=1,1,""))</f>
        <v/>
      </c>
      <c r="B1611" s="9" t="str">
        <f>IF(Search!$C$4="","",IF(ISNUMBER(SEARCH(Search!$C$4,$AR1611))=TRUE,1,""))</f>
        <v/>
      </c>
      <c r="C1611" s="9" t="str">
        <f>IF(Search!$C$6="x",IF(COUNTA($AQ1611)=1,1,"N"),IF(COUNTA($AQ1611)=1,"N",""))</f>
        <v/>
      </c>
      <c r="D1611" s="9" t="str">
        <f>IF(Search!$O$8="","",IF(ISNUMBER(SEARCH(Search!$O$8,$BD1611))=TRUE,1,""))</f>
        <v/>
      </c>
      <c r="E1611" s="9" t="str">
        <f>IF(Search!$C$7="","",IF(ISNUMBER(SEARCH(Search!$C$7,$AN1611))=TRUE,1,""))</f>
        <v/>
      </c>
      <c r="F1611" s="9" t="str">
        <f>IF(Search!$C$8="","",IF(ISNUMBER(SEARCH(Search!$C$8,$AO1611))=TRUE,1,""))</f>
        <v/>
      </c>
      <c r="G1611" s="9" t="str">
        <f>IF(Search!$F$4="","",IF(Inventory!$AJ1611&lt;Search!$F$4,"",1))</f>
        <v/>
      </c>
      <c r="H1611" s="9" t="str">
        <f>IF(Search!$F$5="","",IF(Inventory!$AJ1611&gt;Search!$F$5,"",1))</f>
        <v/>
      </c>
      <c r="I1611" s="9" t="str">
        <f>IF(Search!$F$7="","",IF(Search!$F$8="",IF(ISNUMBER(SEARCH(Search!$F$7,$AL1611))=TRUE,1,""),""))</f>
        <v/>
      </c>
      <c r="J1611" s="9" t="str">
        <f>IF($AL1611=Search!$F$8,1,"")</f>
        <v/>
      </c>
      <c r="K1611" s="9" t="str">
        <f>IF(Search!$I$4="","",IF(COUNTA($AS1611)=1,IF(Search!$I$4="N","N",1),""))</f>
        <v/>
      </c>
      <c r="L1611" s="9" t="str">
        <f>IF(Search!$I$5="","",IF($AS1611="RC",1,""))</f>
        <v/>
      </c>
      <c r="M1611" s="9" t="str">
        <f>IF(Search!$I$6="","",IF($AS1611="RCP",1,""))</f>
        <v/>
      </c>
      <c r="N1611" s="9" t="str">
        <f>IF(Search!$I$8="","",IF(COUNTA($AT1611)=1,IF(Search!$I$8="N","N",1),""))</f>
        <v/>
      </c>
      <c r="O1611" s="9" t="str">
        <f>IF(Search!$L$4="","",IF(COUNTA($AU1611)=1,IF(Search!$L$4="N","N",1),""))</f>
        <v/>
      </c>
      <c r="P1611" s="9" t="str">
        <f>IF(Search!$L$5="","",IF(ISNUMBER(SEARCH("Jersey",$AU1611))=TRUE,IF(Search!$L$5="N","N",1),""))</f>
        <v/>
      </c>
      <c r="Q1611" s="9" t="str">
        <f>IF(Search!$L$6="","",IF(ISNUMBER(SEARCH("Patch",$AU1611))=TRUE,IF(Search!$L$6="N","N",1),""))</f>
        <v/>
      </c>
      <c r="R1611" s="9" t="str">
        <f>IF(Search!$L$7="","",IF(ISNUMBER(SEARCH("Shield",$AU1611))=TRUE,IF(Search!$L$7="N","N",1),""))</f>
        <v/>
      </c>
      <c r="S1611" s="9" t="str">
        <f>IF(Search!$L$8="","",IF(ISNUMBER(SEARCH("Stick",$AU1611))=TRUE,IF(Search!$L$8="N","N",1),""))</f>
        <v/>
      </c>
      <c r="T1611" s="9" t="str">
        <f>IF(Search!$O$4="","",IF(COUNTA($AW1611)=1,IF(Search!$O$4="N","N",1),""))</f>
        <v/>
      </c>
      <c r="U1611" s="9" t="str">
        <f>IF(Search!$O$5="","",IF($AW1611="","",IF($AW1611&lt;Search!$O$5,"",1)))</f>
        <v/>
      </c>
      <c r="V1611" s="9" t="str">
        <f>IF(Search!$O$6="","",IF($AW1611="","",IF($AW1611&gt;Search!$O$6,"",1)))</f>
        <v/>
      </c>
      <c r="W1611" s="9" t="str">
        <f>IF(Search!$U$4="","",IF($AX1611="","",1))</f>
        <v/>
      </c>
      <c r="X1611" s="9" t="str">
        <f>IF(Search!$U$5="","",IF(ISNUMBER(SEARCH(Search!$U$5,$AX1611))=TRUE,IF(Search!$U$5="N","N",1),""))</f>
        <v/>
      </c>
      <c r="Y1611" s="9" t="str">
        <f>IF(Search!$U$6="","",IF($AY1611&lt;Search!$U$6,"",1))</f>
        <v/>
      </c>
      <c r="Z1611" s="9" t="str">
        <f>IF(Search!$R$4="","",IF(Inventory!$BA1611&lt;Search!$R$4,"",1))</f>
        <v/>
      </c>
      <c r="AA1611" s="9" t="str">
        <f>IF(Search!$R$5="","",IF($BA1611&gt;Search!$R$5,"",1))</f>
        <v/>
      </c>
      <c r="AB1611" s="9" t="str">
        <f>IF(Search!$R$6="","",IF($BB1611&lt;Search!$R$6,"",1))</f>
        <v/>
      </c>
      <c r="AC1611" s="9" t="str">
        <f>IF(Search!$R$7="","",IF($BB1611&lt;Search!$R$7,"",1))</f>
        <v/>
      </c>
      <c r="AD1611" s="45" t="str">
        <f>IF(COUNTIF($A1611:$AC1611,"n")&gt;0,"",IF(SUM($A1611:$AC1611)=COUNTA(Search!$C$4:$C$8,Search!$F$4:$F$8,Search!$I$4:$I$6,Search!$I$8,Search!$L$4:$L$8,Search!$O$4:$O$8,Search!$R$4:$R$7,Search!$U$4:$U$7)-COUNTIF(Search!$C$4:$U$7,"n"),1+LARGE($AD$1:AD1610,1),""))</f>
        <v/>
      </c>
      <c r="AE1611" s="45" t="str">
        <f t="shared" si="78"/>
        <v/>
      </c>
      <c r="AF1611" s="45" t="str">
        <f>IF(AD1611="","",COUNTIF($AE$1:$AE1610,$AE1611)+RANK($AE1611,$AE$2:$AE$10540,1))</f>
        <v/>
      </c>
      <c r="AG1611" s="45" t="str">
        <f t="shared" si="79"/>
        <v/>
      </c>
      <c r="AH1611" s="45" t="str">
        <f>IF($AD1611="","",COUNTIF($AG$1:$AG1610,$AG1611)+RANK($AG1611,$AG$1:$AG$10539,0))</f>
        <v/>
      </c>
      <c r="AI1611" s="10" t="str">
        <f t="shared" si="80"/>
        <v>2010-11 SP Authentic #254 Eric Tangradi  RC AU  /999   $</v>
      </c>
      <c r="AJ1611" s="11">
        <v>2010</v>
      </c>
      <c r="AK1611" s="17">
        <v>11</v>
      </c>
      <c r="AL1611" s="12" t="s">
        <v>511</v>
      </c>
      <c r="AM1611" s="10">
        <v>254</v>
      </c>
      <c r="AN1611" s="12" t="s">
        <v>1136</v>
      </c>
      <c r="AO1611" s="9"/>
      <c r="AP1611" s="9"/>
      <c r="AQ1611" s="9"/>
      <c r="AR1611" s="14" t="s">
        <v>2482</v>
      </c>
      <c r="AS1611" s="9" t="s">
        <v>2</v>
      </c>
      <c r="AT1611" s="9" t="s">
        <v>1857</v>
      </c>
      <c r="AU1611" s="9"/>
      <c r="AV1611" s="13"/>
      <c r="AW1611" s="13">
        <v>999</v>
      </c>
      <c r="AX1611" s="9"/>
      <c r="AY1611" s="9"/>
      <c r="AZ1611" s="9"/>
      <c r="BA1611" s="33"/>
      <c r="BB1611" s="33"/>
      <c r="BC1611" s="36"/>
      <c r="BD1611" s="12" t="s">
        <v>1771</v>
      </c>
    </row>
    <row r="1612" spans="1:56" s="12" customFormat="1" x14ac:dyDescent="0.2">
      <c r="A1612" s="9" t="str">
        <f>IF(Search!$C$5="","",IF(COUNTA(Inventory!$AP1612)=1,1,""))</f>
        <v/>
      </c>
      <c r="B1612" s="9" t="str">
        <f>IF(Search!$C$4="","",IF(ISNUMBER(SEARCH(Search!$C$4,$AR1612))=TRUE,1,""))</f>
        <v/>
      </c>
      <c r="C1612" s="9" t="str">
        <f>IF(Search!$C$6="x",IF(COUNTA($AQ1612)=1,1,"N"),IF(COUNTA($AQ1612)=1,"N",""))</f>
        <v/>
      </c>
      <c r="D1612" s="9" t="str">
        <f>IF(Search!$O$8="","",IF(ISNUMBER(SEARCH(Search!$O$8,$BD1612))=TRUE,1,""))</f>
        <v/>
      </c>
      <c r="E1612" s="9" t="str">
        <f>IF(Search!$C$7="","",IF(ISNUMBER(SEARCH(Search!$C$7,$AN1612))=TRUE,1,""))</f>
        <v/>
      </c>
      <c r="F1612" s="9" t="str">
        <f>IF(Search!$C$8="","",IF(ISNUMBER(SEARCH(Search!$C$8,$AO1612))=TRUE,1,""))</f>
        <v/>
      </c>
      <c r="G1612" s="9" t="str">
        <f>IF(Search!$F$4="","",IF(Inventory!$AJ1612&lt;Search!$F$4,"",1))</f>
        <v/>
      </c>
      <c r="H1612" s="9" t="str">
        <f>IF(Search!$F$5="","",IF(Inventory!$AJ1612&gt;Search!$F$5,"",1))</f>
        <v/>
      </c>
      <c r="I1612" s="9" t="str">
        <f>IF(Search!$F$7="","",IF(Search!$F$8="",IF(ISNUMBER(SEARCH(Search!$F$7,$AL1612))=TRUE,1,""),""))</f>
        <v/>
      </c>
      <c r="J1612" s="9" t="str">
        <f>IF($AL1612=Search!$F$8,1,"")</f>
        <v/>
      </c>
      <c r="K1612" s="9" t="str">
        <f>IF(Search!$I$4="","",IF(COUNTA($AS1612)=1,IF(Search!$I$4="N","N",1),""))</f>
        <v/>
      </c>
      <c r="L1612" s="9" t="str">
        <f>IF(Search!$I$5="","",IF($AS1612="RC",1,""))</f>
        <v/>
      </c>
      <c r="M1612" s="9" t="str">
        <f>IF(Search!$I$6="","",IF($AS1612="RCP",1,""))</f>
        <v/>
      </c>
      <c r="N1612" s="9" t="str">
        <f>IF(Search!$I$8="","",IF(COUNTA($AT1612)=1,IF(Search!$I$8="N","N",1),""))</f>
        <v/>
      </c>
      <c r="O1612" s="9" t="str">
        <f>IF(Search!$L$4="","",IF(COUNTA($AU1612)=1,IF(Search!$L$4="N","N",1),""))</f>
        <v/>
      </c>
      <c r="P1612" s="9" t="str">
        <f>IF(Search!$L$5="","",IF(ISNUMBER(SEARCH("Jersey",$AU1612))=TRUE,IF(Search!$L$5="N","N",1),""))</f>
        <v/>
      </c>
      <c r="Q1612" s="9" t="str">
        <f>IF(Search!$L$6="","",IF(ISNUMBER(SEARCH("Patch",$AU1612))=TRUE,IF(Search!$L$6="N","N",1),""))</f>
        <v/>
      </c>
      <c r="R1612" s="9" t="str">
        <f>IF(Search!$L$7="","",IF(ISNUMBER(SEARCH("Shield",$AU1612))=TRUE,IF(Search!$L$7="N","N",1),""))</f>
        <v/>
      </c>
      <c r="S1612" s="9" t="str">
        <f>IF(Search!$L$8="","",IF(ISNUMBER(SEARCH("Stick",$AU1612))=TRUE,IF(Search!$L$8="N","N",1),""))</f>
        <v/>
      </c>
      <c r="T1612" s="9" t="str">
        <f>IF(Search!$O$4="","",IF(COUNTA($AW1612)=1,IF(Search!$O$4="N","N",1),""))</f>
        <v/>
      </c>
      <c r="U1612" s="9" t="str">
        <f>IF(Search!$O$5="","",IF($AW1612="","",IF($AW1612&lt;Search!$O$5,"",1)))</f>
        <v/>
      </c>
      <c r="V1612" s="9" t="str">
        <f>IF(Search!$O$6="","",IF($AW1612="","",IF($AW1612&gt;Search!$O$6,"",1)))</f>
        <v/>
      </c>
      <c r="W1612" s="9" t="str">
        <f>IF(Search!$U$4="","",IF($AX1612="","",1))</f>
        <v/>
      </c>
      <c r="X1612" s="9" t="str">
        <f>IF(Search!$U$5="","",IF(ISNUMBER(SEARCH(Search!$U$5,$AX1612))=TRUE,IF(Search!$U$5="N","N",1),""))</f>
        <v/>
      </c>
      <c r="Y1612" s="9" t="str">
        <f>IF(Search!$U$6="","",IF($AY1612&lt;Search!$U$6,"",1))</f>
        <v/>
      </c>
      <c r="Z1612" s="9" t="str">
        <f>IF(Search!$R$4="","",IF(Inventory!$BA1612&lt;Search!$R$4,"",1))</f>
        <v/>
      </c>
      <c r="AA1612" s="9" t="str">
        <f>IF(Search!$R$5="","",IF($BA1612&gt;Search!$R$5,"",1))</f>
        <v/>
      </c>
      <c r="AB1612" s="9" t="str">
        <f>IF(Search!$R$6="","",IF($BB1612&lt;Search!$R$6,"",1))</f>
        <v/>
      </c>
      <c r="AC1612" s="9" t="str">
        <f>IF(Search!$R$7="","",IF($BB1612&lt;Search!$R$7,"",1))</f>
        <v/>
      </c>
      <c r="AD1612" s="45" t="str">
        <f>IF(COUNTIF($A1612:$AC1612,"n")&gt;0,"",IF(SUM($A1612:$AC1612)=COUNTA(Search!$C$4:$C$8,Search!$F$4:$F$8,Search!$I$4:$I$6,Search!$I$8,Search!$L$4:$L$8,Search!$O$4:$O$8,Search!$R$4:$R$7,Search!$U$4:$U$7)-COUNTIF(Search!$C$4:$U$7,"n"),1+LARGE($AD$1:AD1611,1),""))</f>
        <v/>
      </c>
      <c r="AE1612" s="45" t="str">
        <f t="shared" si="78"/>
        <v/>
      </c>
      <c r="AF1612" s="45" t="str">
        <f>IF(AD1612="","",COUNTIF($AE$1:$AE1611,$AE1612)+RANK($AE1612,$AE$2:$AE$10540,1))</f>
        <v/>
      </c>
      <c r="AG1612" s="45" t="str">
        <f t="shared" si="79"/>
        <v/>
      </c>
      <c r="AH1612" s="45" t="str">
        <f>IF($AD1612="","",COUNTIF($AG$1:$AG1611,$AG1612)+RANK($AG1612,$AG$1:$AG$10539,0))</f>
        <v/>
      </c>
      <c r="AI1612" s="10" t="str">
        <f t="shared" si="80"/>
        <v>2010-11 SP Authentic #255 Nick Johnson  RC AU  /999   $</v>
      </c>
      <c r="AJ1612" s="11">
        <v>2010</v>
      </c>
      <c r="AK1612" s="17">
        <v>11</v>
      </c>
      <c r="AL1612" s="12" t="s">
        <v>511</v>
      </c>
      <c r="AM1612" s="10">
        <v>255</v>
      </c>
      <c r="AN1612" s="12" t="s">
        <v>1137</v>
      </c>
      <c r="AO1612" s="9"/>
      <c r="AP1612" s="9"/>
      <c r="AQ1612" s="9"/>
      <c r="AR1612" s="14" t="s">
        <v>2482</v>
      </c>
      <c r="AS1612" s="9" t="s">
        <v>2</v>
      </c>
      <c r="AT1612" s="9" t="s">
        <v>1857</v>
      </c>
      <c r="AU1612" s="9"/>
      <c r="AV1612" s="13"/>
      <c r="AW1612" s="13">
        <v>999</v>
      </c>
      <c r="AX1612" s="9"/>
      <c r="AY1612" s="9"/>
      <c r="AZ1612" s="9"/>
      <c r="BA1612" s="33"/>
      <c r="BB1612" s="33"/>
      <c r="BC1612" s="36"/>
      <c r="BD1612" s="12" t="s">
        <v>1771</v>
      </c>
    </row>
    <row r="1613" spans="1:56" s="12" customFormat="1" x14ac:dyDescent="0.2">
      <c r="A1613" s="9" t="str">
        <f>IF(Search!$C$5="","",IF(COUNTA(Inventory!$AP1613)=1,1,""))</f>
        <v/>
      </c>
      <c r="B1613" s="9" t="str">
        <f>IF(Search!$C$4="","",IF(ISNUMBER(SEARCH(Search!$C$4,$AR1613))=TRUE,1,""))</f>
        <v/>
      </c>
      <c r="C1613" s="9" t="str">
        <f>IF(Search!$C$6="x",IF(COUNTA($AQ1613)=1,1,"N"),IF(COUNTA($AQ1613)=1,"N",""))</f>
        <v/>
      </c>
      <c r="D1613" s="9" t="str">
        <f>IF(Search!$O$8="","",IF(ISNUMBER(SEARCH(Search!$O$8,$BD1613))=TRUE,1,""))</f>
        <v/>
      </c>
      <c r="E1613" s="9" t="str">
        <f>IF(Search!$C$7="","",IF(ISNUMBER(SEARCH(Search!$C$7,$AN1613))=TRUE,1,""))</f>
        <v/>
      </c>
      <c r="F1613" s="9" t="str">
        <f>IF(Search!$C$8="","",IF(ISNUMBER(SEARCH(Search!$C$8,$AO1613))=TRUE,1,""))</f>
        <v/>
      </c>
      <c r="G1613" s="9" t="str">
        <f>IF(Search!$F$4="","",IF(Inventory!$AJ1613&lt;Search!$F$4,"",1))</f>
        <v/>
      </c>
      <c r="H1613" s="9" t="str">
        <f>IF(Search!$F$5="","",IF(Inventory!$AJ1613&gt;Search!$F$5,"",1))</f>
        <v/>
      </c>
      <c r="I1613" s="9" t="str">
        <f>IF(Search!$F$7="","",IF(Search!$F$8="",IF(ISNUMBER(SEARCH(Search!$F$7,$AL1613))=TRUE,1,""),""))</f>
        <v/>
      </c>
      <c r="J1613" s="9" t="str">
        <f>IF($AL1613=Search!$F$8,1,"")</f>
        <v/>
      </c>
      <c r="K1613" s="9" t="str">
        <f>IF(Search!$I$4="","",IF(COUNTA($AS1613)=1,IF(Search!$I$4="N","N",1),""))</f>
        <v/>
      </c>
      <c r="L1613" s="9" t="str">
        <f>IF(Search!$I$5="","",IF($AS1613="RC",1,""))</f>
        <v/>
      </c>
      <c r="M1613" s="9" t="str">
        <f>IF(Search!$I$6="","",IF($AS1613="RCP",1,""))</f>
        <v/>
      </c>
      <c r="N1613" s="9" t="str">
        <f>IF(Search!$I$8="","",IF(COUNTA($AT1613)=1,IF(Search!$I$8="N","N",1),""))</f>
        <v/>
      </c>
      <c r="O1613" s="9" t="str">
        <f>IF(Search!$L$4="","",IF(COUNTA($AU1613)=1,IF(Search!$L$4="N","N",1),""))</f>
        <v/>
      </c>
      <c r="P1613" s="9" t="str">
        <f>IF(Search!$L$5="","",IF(ISNUMBER(SEARCH("Jersey",$AU1613))=TRUE,IF(Search!$L$5="N","N",1),""))</f>
        <v/>
      </c>
      <c r="Q1613" s="9" t="str">
        <f>IF(Search!$L$6="","",IF(ISNUMBER(SEARCH("Patch",$AU1613))=TRUE,IF(Search!$L$6="N","N",1),""))</f>
        <v/>
      </c>
      <c r="R1613" s="9" t="str">
        <f>IF(Search!$L$7="","",IF(ISNUMBER(SEARCH("Shield",$AU1613))=TRUE,IF(Search!$L$7="N","N",1),""))</f>
        <v/>
      </c>
      <c r="S1613" s="9" t="str">
        <f>IF(Search!$L$8="","",IF(ISNUMBER(SEARCH("Stick",$AU1613))=TRUE,IF(Search!$L$8="N","N",1),""))</f>
        <v/>
      </c>
      <c r="T1613" s="9" t="str">
        <f>IF(Search!$O$4="","",IF(COUNTA($AW1613)=1,IF(Search!$O$4="N","N",1),""))</f>
        <v/>
      </c>
      <c r="U1613" s="9" t="str">
        <f>IF(Search!$O$5="","",IF($AW1613="","",IF($AW1613&lt;Search!$O$5,"",1)))</f>
        <v/>
      </c>
      <c r="V1613" s="9" t="str">
        <f>IF(Search!$O$6="","",IF($AW1613="","",IF($AW1613&gt;Search!$O$6,"",1)))</f>
        <v/>
      </c>
      <c r="W1613" s="9" t="str">
        <f>IF(Search!$U$4="","",IF($AX1613="","",1))</f>
        <v/>
      </c>
      <c r="X1613" s="9" t="str">
        <f>IF(Search!$U$5="","",IF(ISNUMBER(SEARCH(Search!$U$5,$AX1613))=TRUE,IF(Search!$U$5="N","N",1),""))</f>
        <v/>
      </c>
      <c r="Y1613" s="9" t="str">
        <f>IF(Search!$U$6="","",IF($AY1613&lt;Search!$U$6,"",1))</f>
        <v/>
      </c>
      <c r="Z1613" s="9" t="str">
        <f>IF(Search!$R$4="","",IF(Inventory!$BA1613&lt;Search!$R$4,"",1))</f>
        <v/>
      </c>
      <c r="AA1613" s="9" t="str">
        <f>IF(Search!$R$5="","",IF($BA1613&gt;Search!$R$5,"",1))</f>
        <v/>
      </c>
      <c r="AB1613" s="9" t="str">
        <f>IF(Search!$R$6="","",IF($BB1613&lt;Search!$R$6,"",1))</f>
        <v/>
      </c>
      <c r="AC1613" s="9" t="str">
        <f>IF(Search!$R$7="","",IF($BB1613&lt;Search!$R$7,"",1))</f>
        <v/>
      </c>
      <c r="AD1613" s="45" t="str">
        <f>IF(COUNTIF($A1613:$AC1613,"n")&gt;0,"",IF(SUM($A1613:$AC1613)=COUNTA(Search!$C$4:$C$8,Search!$F$4:$F$8,Search!$I$4:$I$6,Search!$I$8,Search!$L$4:$L$8,Search!$O$4:$O$8,Search!$R$4:$R$7,Search!$U$4:$U$7)-COUNTIF(Search!$C$4:$U$7,"n"),1+LARGE($AD$1:AD1612,1),""))</f>
        <v/>
      </c>
      <c r="AE1613" s="45" t="str">
        <f t="shared" si="78"/>
        <v/>
      </c>
      <c r="AF1613" s="45" t="str">
        <f>IF(AD1613="","",COUNTIF($AE$1:$AE1612,$AE1613)+RANK($AE1613,$AE$2:$AE$10540,1))</f>
        <v/>
      </c>
      <c r="AG1613" s="45" t="str">
        <f t="shared" si="79"/>
        <v/>
      </c>
      <c r="AH1613" s="45" t="str">
        <f>IF($AD1613="","",COUNTIF($AG$1:$AG1612,$AG1613)+RANK($AG1613,$AG$1:$AG$10539,0))</f>
        <v/>
      </c>
      <c r="AI1613" s="10" t="str">
        <f t="shared" si="80"/>
        <v>2010-11 SP Authentic #256 Alexander Pechurskiy  RC AU  /999   $</v>
      </c>
      <c r="AJ1613" s="11">
        <v>2010</v>
      </c>
      <c r="AK1613" s="17">
        <v>11</v>
      </c>
      <c r="AL1613" s="12" t="s">
        <v>511</v>
      </c>
      <c r="AM1613" s="10">
        <v>256</v>
      </c>
      <c r="AN1613" s="12" t="s">
        <v>1138</v>
      </c>
      <c r="AO1613" s="9"/>
      <c r="AP1613" s="9"/>
      <c r="AQ1613" s="9"/>
      <c r="AR1613" s="14" t="s">
        <v>2482</v>
      </c>
      <c r="AS1613" s="9" t="s">
        <v>2</v>
      </c>
      <c r="AT1613" s="9" t="s">
        <v>1857</v>
      </c>
      <c r="AU1613" s="9"/>
      <c r="AV1613" s="13"/>
      <c r="AW1613" s="13">
        <v>999</v>
      </c>
      <c r="AX1613" s="9"/>
      <c r="AY1613" s="9"/>
      <c r="AZ1613" s="9"/>
      <c r="BA1613" s="33"/>
      <c r="BB1613" s="33"/>
      <c r="BC1613" s="36"/>
      <c r="BD1613" s="12" t="s">
        <v>1771</v>
      </c>
    </row>
    <row r="1614" spans="1:56" s="12" customFormat="1" x14ac:dyDescent="0.2">
      <c r="A1614" s="9" t="str">
        <f>IF(Search!$C$5="","",IF(COUNTA(Inventory!$AP1614)=1,1,""))</f>
        <v/>
      </c>
      <c r="B1614" s="9" t="str">
        <f>IF(Search!$C$4="","",IF(ISNUMBER(SEARCH(Search!$C$4,$AR1614))=TRUE,1,""))</f>
        <v/>
      </c>
      <c r="C1614" s="9" t="str">
        <f>IF(Search!$C$6="x",IF(COUNTA($AQ1614)=1,1,"N"),IF(COUNTA($AQ1614)=1,"N",""))</f>
        <v/>
      </c>
      <c r="D1614" s="9" t="str">
        <f>IF(Search!$O$8="","",IF(ISNUMBER(SEARCH(Search!$O$8,$BD1614))=TRUE,1,""))</f>
        <v/>
      </c>
      <c r="E1614" s="9" t="str">
        <f>IF(Search!$C$7="","",IF(ISNUMBER(SEARCH(Search!$C$7,$AN1614))=TRUE,1,""))</f>
        <v/>
      </c>
      <c r="F1614" s="9" t="str">
        <f>IF(Search!$C$8="","",IF(ISNUMBER(SEARCH(Search!$C$8,$AO1614))=TRUE,1,""))</f>
        <v/>
      </c>
      <c r="G1614" s="9" t="str">
        <f>IF(Search!$F$4="","",IF(Inventory!$AJ1614&lt;Search!$F$4,"",1))</f>
        <v/>
      </c>
      <c r="H1614" s="9" t="str">
        <f>IF(Search!$F$5="","",IF(Inventory!$AJ1614&gt;Search!$F$5,"",1))</f>
        <v/>
      </c>
      <c r="I1614" s="9" t="str">
        <f>IF(Search!$F$7="","",IF(Search!$F$8="",IF(ISNUMBER(SEARCH(Search!$F$7,$AL1614))=TRUE,1,""),""))</f>
        <v/>
      </c>
      <c r="J1614" s="9" t="str">
        <f>IF($AL1614=Search!$F$8,1,"")</f>
        <v/>
      </c>
      <c r="K1614" s="9" t="str">
        <f>IF(Search!$I$4="","",IF(COUNTA($AS1614)=1,IF(Search!$I$4="N","N",1),""))</f>
        <v/>
      </c>
      <c r="L1614" s="9" t="str">
        <f>IF(Search!$I$5="","",IF($AS1614="RC",1,""))</f>
        <v/>
      </c>
      <c r="M1614" s="9" t="str">
        <f>IF(Search!$I$6="","",IF($AS1614="RCP",1,""))</f>
        <v/>
      </c>
      <c r="N1614" s="9" t="str">
        <f>IF(Search!$I$8="","",IF(COUNTA($AT1614)=1,IF(Search!$I$8="N","N",1),""))</f>
        <v/>
      </c>
      <c r="O1614" s="9" t="str">
        <f>IF(Search!$L$4="","",IF(COUNTA($AU1614)=1,IF(Search!$L$4="N","N",1),""))</f>
        <v/>
      </c>
      <c r="P1614" s="9" t="str">
        <f>IF(Search!$L$5="","",IF(ISNUMBER(SEARCH("Jersey",$AU1614))=TRUE,IF(Search!$L$5="N","N",1),""))</f>
        <v/>
      </c>
      <c r="Q1614" s="9" t="str">
        <f>IF(Search!$L$6="","",IF(ISNUMBER(SEARCH("Patch",$AU1614))=TRUE,IF(Search!$L$6="N","N",1),""))</f>
        <v/>
      </c>
      <c r="R1614" s="9" t="str">
        <f>IF(Search!$L$7="","",IF(ISNUMBER(SEARCH("Shield",$AU1614))=TRUE,IF(Search!$L$7="N","N",1),""))</f>
        <v/>
      </c>
      <c r="S1614" s="9" t="str">
        <f>IF(Search!$L$8="","",IF(ISNUMBER(SEARCH("Stick",$AU1614))=TRUE,IF(Search!$L$8="N","N",1),""))</f>
        <v/>
      </c>
      <c r="T1614" s="9" t="str">
        <f>IF(Search!$O$4="","",IF(COUNTA($AW1614)=1,IF(Search!$O$4="N","N",1),""))</f>
        <v/>
      </c>
      <c r="U1614" s="9" t="str">
        <f>IF(Search!$O$5="","",IF($AW1614="","",IF($AW1614&lt;Search!$O$5,"",1)))</f>
        <v/>
      </c>
      <c r="V1614" s="9" t="str">
        <f>IF(Search!$O$6="","",IF($AW1614="","",IF($AW1614&gt;Search!$O$6,"",1)))</f>
        <v/>
      </c>
      <c r="W1614" s="9" t="str">
        <f>IF(Search!$U$4="","",IF($AX1614="","",1))</f>
        <v/>
      </c>
      <c r="X1614" s="9" t="str">
        <f>IF(Search!$U$5="","",IF(ISNUMBER(SEARCH(Search!$U$5,$AX1614))=TRUE,IF(Search!$U$5="N","N",1),""))</f>
        <v/>
      </c>
      <c r="Y1614" s="9" t="str">
        <f>IF(Search!$U$6="","",IF($AY1614&lt;Search!$U$6,"",1))</f>
        <v/>
      </c>
      <c r="Z1614" s="9" t="str">
        <f>IF(Search!$R$4="","",IF(Inventory!$BA1614&lt;Search!$R$4,"",1))</f>
        <v/>
      </c>
      <c r="AA1614" s="9" t="str">
        <f>IF(Search!$R$5="","",IF($BA1614&gt;Search!$R$5,"",1))</f>
        <v/>
      </c>
      <c r="AB1614" s="9" t="str">
        <f>IF(Search!$R$6="","",IF($BB1614&lt;Search!$R$6,"",1))</f>
        <v/>
      </c>
      <c r="AC1614" s="9" t="str">
        <f>IF(Search!$R$7="","",IF($BB1614&lt;Search!$R$7,"",1))</f>
        <v/>
      </c>
      <c r="AD1614" s="45" t="str">
        <f>IF(COUNTIF($A1614:$AC1614,"n")&gt;0,"",IF(SUM($A1614:$AC1614)=COUNTA(Search!$C$4:$C$8,Search!$F$4:$F$8,Search!$I$4:$I$6,Search!$I$8,Search!$L$4:$L$8,Search!$O$4:$O$8,Search!$R$4:$R$7,Search!$U$4:$U$7)-COUNTIF(Search!$C$4:$U$7,"n"),1+LARGE($AD$1:AD1613,1),""))</f>
        <v/>
      </c>
      <c r="AE1614" s="45" t="str">
        <f t="shared" si="78"/>
        <v/>
      </c>
      <c r="AF1614" s="45" t="str">
        <f>IF(AD1614="","",COUNTIF($AE$1:$AE1613,$AE1614)+RANK($AE1614,$AE$2:$AE$10540,1))</f>
        <v/>
      </c>
      <c r="AG1614" s="45" t="str">
        <f t="shared" si="79"/>
        <v/>
      </c>
      <c r="AH1614" s="45" t="str">
        <f>IF($AD1614="","",COUNTIF($AG$1:$AG1613,$AG1614)+RANK($AG1614,$AG$1:$AG$10539,0))</f>
        <v/>
      </c>
      <c r="AI1614" s="10" t="str">
        <f t="shared" si="80"/>
        <v>2010-11 SP Authentic #257 Joe Fallon  RC AU  /999   $</v>
      </c>
      <c r="AJ1614" s="11">
        <v>2010</v>
      </c>
      <c r="AK1614" s="17">
        <v>11</v>
      </c>
      <c r="AL1614" s="12" t="s">
        <v>511</v>
      </c>
      <c r="AM1614" s="10">
        <v>257</v>
      </c>
      <c r="AN1614" s="12" t="s">
        <v>1139</v>
      </c>
      <c r="AO1614" s="9"/>
      <c r="AP1614" s="9"/>
      <c r="AQ1614" s="9"/>
      <c r="AR1614" s="14" t="s">
        <v>2482</v>
      </c>
      <c r="AS1614" s="9" t="s">
        <v>2</v>
      </c>
      <c r="AT1614" s="9" t="s">
        <v>1857</v>
      </c>
      <c r="AU1614" s="9"/>
      <c r="AV1614" s="13"/>
      <c r="AW1614" s="13">
        <v>999</v>
      </c>
      <c r="AX1614" s="9"/>
      <c r="AY1614" s="9"/>
      <c r="AZ1614" s="9"/>
      <c r="BA1614" s="33"/>
      <c r="BB1614" s="33"/>
      <c r="BC1614" s="36"/>
      <c r="BD1614" s="12" t="s">
        <v>1771</v>
      </c>
    </row>
    <row r="1615" spans="1:56" s="12" customFormat="1" x14ac:dyDescent="0.2">
      <c r="A1615" s="9" t="str">
        <f>IF(Search!$C$5="","",IF(COUNTA(Inventory!$AP1615)=1,1,""))</f>
        <v/>
      </c>
      <c r="B1615" s="9" t="str">
        <f>IF(Search!$C$4="","",IF(ISNUMBER(SEARCH(Search!$C$4,$AR1615))=TRUE,1,""))</f>
        <v/>
      </c>
      <c r="C1615" s="9" t="str">
        <f>IF(Search!$C$6="x",IF(COUNTA($AQ1615)=1,1,"N"),IF(COUNTA($AQ1615)=1,"N",""))</f>
        <v/>
      </c>
      <c r="D1615" s="9" t="str">
        <f>IF(Search!$O$8="","",IF(ISNUMBER(SEARCH(Search!$O$8,$BD1615))=TRUE,1,""))</f>
        <v/>
      </c>
      <c r="E1615" s="9" t="str">
        <f>IF(Search!$C$7="","",IF(ISNUMBER(SEARCH(Search!$C$7,$AN1615))=TRUE,1,""))</f>
        <v/>
      </c>
      <c r="F1615" s="9" t="str">
        <f>IF(Search!$C$8="","",IF(ISNUMBER(SEARCH(Search!$C$8,$AO1615))=TRUE,1,""))</f>
        <v/>
      </c>
      <c r="G1615" s="9" t="str">
        <f>IF(Search!$F$4="","",IF(Inventory!$AJ1615&lt;Search!$F$4,"",1))</f>
        <v/>
      </c>
      <c r="H1615" s="9" t="str">
        <f>IF(Search!$F$5="","",IF(Inventory!$AJ1615&gt;Search!$F$5,"",1))</f>
        <v/>
      </c>
      <c r="I1615" s="9" t="str">
        <f>IF(Search!$F$7="","",IF(Search!$F$8="",IF(ISNUMBER(SEARCH(Search!$F$7,$AL1615))=TRUE,1,""),""))</f>
        <v/>
      </c>
      <c r="J1615" s="9" t="str">
        <f>IF($AL1615=Search!$F$8,1,"")</f>
        <v/>
      </c>
      <c r="K1615" s="9" t="str">
        <f>IF(Search!$I$4="","",IF(COUNTA($AS1615)=1,IF(Search!$I$4="N","N",1),""))</f>
        <v/>
      </c>
      <c r="L1615" s="9" t="str">
        <f>IF(Search!$I$5="","",IF($AS1615="RC",1,""))</f>
        <v/>
      </c>
      <c r="M1615" s="9" t="str">
        <f>IF(Search!$I$6="","",IF($AS1615="RCP",1,""))</f>
        <v/>
      </c>
      <c r="N1615" s="9" t="str">
        <f>IF(Search!$I$8="","",IF(COUNTA($AT1615)=1,IF(Search!$I$8="N","N",1),""))</f>
        <v/>
      </c>
      <c r="O1615" s="9" t="str">
        <f>IF(Search!$L$4="","",IF(COUNTA($AU1615)=1,IF(Search!$L$4="N","N",1),""))</f>
        <v/>
      </c>
      <c r="P1615" s="9" t="str">
        <f>IF(Search!$L$5="","",IF(ISNUMBER(SEARCH("Jersey",$AU1615))=TRUE,IF(Search!$L$5="N","N",1),""))</f>
        <v/>
      </c>
      <c r="Q1615" s="9" t="str">
        <f>IF(Search!$L$6="","",IF(ISNUMBER(SEARCH("Patch",$AU1615))=TRUE,IF(Search!$L$6="N","N",1),""))</f>
        <v/>
      </c>
      <c r="R1615" s="9" t="str">
        <f>IF(Search!$L$7="","",IF(ISNUMBER(SEARCH("Shield",$AU1615))=TRUE,IF(Search!$L$7="N","N",1),""))</f>
        <v/>
      </c>
      <c r="S1615" s="9" t="str">
        <f>IF(Search!$L$8="","",IF(ISNUMBER(SEARCH("Stick",$AU1615))=TRUE,IF(Search!$L$8="N","N",1),""))</f>
        <v/>
      </c>
      <c r="T1615" s="9" t="str">
        <f>IF(Search!$O$4="","",IF(COUNTA($AW1615)=1,IF(Search!$O$4="N","N",1),""))</f>
        <v/>
      </c>
      <c r="U1615" s="9" t="str">
        <f>IF(Search!$O$5="","",IF($AW1615="","",IF($AW1615&lt;Search!$O$5,"",1)))</f>
        <v/>
      </c>
      <c r="V1615" s="9" t="str">
        <f>IF(Search!$O$6="","",IF($AW1615="","",IF($AW1615&gt;Search!$O$6,"",1)))</f>
        <v/>
      </c>
      <c r="W1615" s="9" t="str">
        <f>IF(Search!$U$4="","",IF($AX1615="","",1))</f>
        <v/>
      </c>
      <c r="X1615" s="9" t="str">
        <f>IF(Search!$U$5="","",IF(ISNUMBER(SEARCH(Search!$U$5,$AX1615))=TRUE,IF(Search!$U$5="N","N",1),""))</f>
        <v/>
      </c>
      <c r="Y1615" s="9" t="str">
        <f>IF(Search!$U$6="","",IF($AY1615&lt;Search!$U$6,"",1))</f>
        <v/>
      </c>
      <c r="Z1615" s="9" t="str">
        <f>IF(Search!$R$4="","",IF(Inventory!$BA1615&lt;Search!$R$4,"",1))</f>
        <v/>
      </c>
      <c r="AA1615" s="9" t="str">
        <f>IF(Search!$R$5="","",IF($BA1615&gt;Search!$R$5,"",1))</f>
        <v/>
      </c>
      <c r="AB1615" s="9" t="str">
        <f>IF(Search!$R$6="","",IF($BB1615&lt;Search!$R$6,"",1))</f>
        <v/>
      </c>
      <c r="AC1615" s="9" t="str">
        <f>IF(Search!$R$7="","",IF($BB1615&lt;Search!$R$7,"",1))</f>
        <v/>
      </c>
      <c r="AD1615" s="45" t="str">
        <f>IF(COUNTIF($A1615:$AC1615,"n")&gt;0,"",IF(SUM($A1615:$AC1615)=COUNTA(Search!$C$4:$C$8,Search!$F$4:$F$8,Search!$I$4:$I$6,Search!$I$8,Search!$L$4:$L$8,Search!$O$4:$O$8,Search!$R$4:$R$7,Search!$U$4:$U$7)-COUNTIF(Search!$C$4:$U$7,"n"),1+LARGE($AD$1:AD1614,1),""))</f>
        <v/>
      </c>
      <c r="AE1615" s="45" t="str">
        <f t="shared" si="78"/>
        <v/>
      </c>
      <c r="AF1615" s="45" t="str">
        <f>IF(AD1615="","",COUNTIF($AE$1:$AE1614,$AE1615)+RANK($AE1615,$AE$2:$AE$10540,1))</f>
        <v/>
      </c>
      <c r="AG1615" s="45" t="str">
        <f t="shared" si="79"/>
        <v/>
      </c>
      <c r="AH1615" s="45" t="str">
        <f>IF($AD1615="","",COUNTIF($AG$1:$AG1614,$AG1615)+RANK($AG1615,$AG$1:$AG$10539,0))</f>
        <v/>
      </c>
      <c r="AI1615" s="10" t="str">
        <f t="shared" si="80"/>
        <v>2010-11 SP Authentic #259 Sergei Bobrovsky  RC AU  /999   $</v>
      </c>
      <c r="AJ1615" s="11">
        <v>2010</v>
      </c>
      <c r="AK1615" s="17">
        <v>11</v>
      </c>
      <c r="AL1615" s="12" t="s">
        <v>511</v>
      </c>
      <c r="AM1615" s="10">
        <v>259</v>
      </c>
      <c r="AN1615" s="12" t="s">
        <v>1140</v>
      </c>
      <c r="AO1615" s="9"/>
      <c r="AP1615" s="9"/>
      <c r="AQ1615" s="9"/>
      <c r="AR1615" s="14" t="s">
        <v>2482</v>
      </c>
      <c r="AS1615" s="9" t="s">
        <v>2</v>
      </c>
      <c r="AT1615" s="9" t="s">
        <v>1857</v>
      </c>
      <c r="AU1615" s="9"/>
      <c r="AV1615" s="13"/>
      <c r="AW1615" s="13">
        <v>999</v>
      </c>
      <c r="AX1615" s="9"/>
      <c r="AY1615" s="9"/>
      <c r="AZ1615" s="9"/>
      <c r="BA1615" s="33"/>
      <c r="BB1615" s="33"/>
      <c r="BC1615" s="36"/>
      <c r="BD1615" s="12" t="s">
        <v>1771</v>
      </c>
    </row>
    <row r="1616" spans="1:56" s="12" customFormat="1" x14ac:dyDescent="0.2">
      <c r="A1616" s="9" t="str">
        <f>IF(Search!$C$5="","",IF(COUNTA(Inventory!$AP1616)=1,1,""))</f>
        <v/>
      </c>
      <c r="B1616" s="9" t="str">
        <f>IF(Search!$C$4="","",IF(ISNUMBER(SEARCH(Search!$C$4,$AR1616))=TRUE,1,""))</f>
        <v/>
      </c>
      <c r="C1616" s="9" t="str">
        <f>IF(Search!$C$6="x",IF(COUNTA($AQ1616)=1,1,"N"),IF(COUNTA($AQ1616)=1,"N",""))</f>
        <v/>
      </c>
      <c r="D1616" s="9" t="str">
        <f>IF(Search!$O$8="","",IF(ISNUMBER(SEARCH(Search!$O$8,$BD1616))=TRUE,1,""))</f>
        <v/>
      </c>
      <c r="E1616" s="9" t="str">
        <f>IF(Search!$C$7="","",IF(ISNUMBER(SEARCH(Search!$C$7,$AN1616))=TRUE,1,""))</f>
        <v/>
      </c>
      <c r="F1616" s="9" t="str">
        <f>IF(Search!$C$8="","",IF(ISNUMBER(SEARCH(Search!$C$8,$AO1616))=TRUE,1,""))</f>
        <v/>
      </c>
      <c r="G1616" s="9" t="str">
        <f>IF(Search!$F$4="","",IF(Inventory!$AJ1616&lt;Search!$F$4,"",1))</f>
        <v/>
      </c>
      <c r="H1616" s="9" t="str">
        <f>IF(Search!$F$5="","",IF(Inventory!$AJ1616&gt;Search!$F$5,"",1))</f>
        <v/>
      </c>
      <c r="I1616" s="9" t="str">
        <f>IF(Search!$F$7="","",IF(Search!$F$8="",IF(ISNUMBER(SEARCH(Search!$F$7,$AL1616))=TRUE,1,""),""))</f>
        <v/>
      </c>
      <c r="J1616" s="9" t="str">
        <f>IF($AL1616=Search!$F$8,1,"")</f>
        <v/>
      </c>
      <c r="K1616" s="9" t="str">
        <f>IF(Search!$I$4="","",IF(COUNTA($AS1616)=1,IF(Search!$I$4="N","N",1),""))</f>
        <v/>
      </c>
      <c r="L1616" s="9" t="str">
        <f>IF(Search!$I$5="","",IF($AS1616="RC",1,""))</f>
        <v/>
      </c>
      <c r="M1616" s="9" t="str">
        <f>IF(Search!$I$6="","",IF($AS1616="RCP",1,""))</f>
        <v/>
      </c>
      <c r="N1616" s="9" t="str">
        <f>IF(Search!$I$8="","",IF(COUNTA($AT1616)=1,IF(Search!$I$8="N","N",1),""))</f>
        <v/>
      </c>
      <c r="O1616" s="9" t="str">
        <f>IF(Search!$L$4="","",IF(COUNTA($AU1616)=1,IF(Search!$L$4="N","N",1),""))</f>
        <v/>
      </c>
      <c r="P1616" s="9" t="str">
        <f>IF(Search!$L$5="","",IF(ISNUMBER(SEARCH("Jersey",$AU1616))=TRUE,IF(Search!$L$5="N","N",1),""))</f>
        <v/>
      </c>
      <c r="Q1616" s="9" t="str">
        <f>IF(Search!$L$6="","",IF(ISNUMBER(SEARCH("Patch",$AU1616))=TRUE,IF(Search!$L$6="N","N",1),""))</f>
        <v/>
      </c>
      <c r="R1616" s="9" t="str">
        <f>IF(Search!$L$7="","",IF(ISNUMBER(SEARCH("Shield",$AU1616))=TRUE,IF(Search!$L$7="N","N",1),""))</f>
        <v/>
      </c>
      <c r="S1616" s="9" t="str">
        <f>IF(Search!$L$8="","",IF(ISNUMBER(SEARCH("Stick",$AU1616))=TRUE,IF(Search!$L$8="N","N",1),""))</f>
        <v/>
      </c>
      <c r="T1616" s="9" t="str">
        <f>IF(Search!$O$4="","",IF(COUNTA($AW1616)=1,IF(Search!$O$4="N","N",1),""))</f>
        <v/>
      </c>
      <c r="U1616" s="9" t="str">
        <f>IF(Search!$O$5="","",IF($AW1616="","",IF($AW1616&lt;Search!$O$5,"",1)))</f>
        <v/>
      </c>
      <c r="V1616" s="9" t="str">
        <f>IF(Search!$O$6="","",IF($AW1616="","",IF($AW1616&gt;Search!$O$6,"",1)))</f>
        <v/>
      </c>
      <c r="W1616" s="9" t="str">
        <f>IF(Search!$U$4="","",IF($AX1616="","",1))</f>
        <v/>
      </c>
      <c r="X1616" s="9" t="str">
        <f>IF(Search!$U$5="","",IF(ISNUMBER(SEARCH(Search!$U$5,$AX1616))=TRUE,IF(Search!$U$5="N","N",1),""))</f>
        <v/>
      </c>
      <c r="Y1616" s="9" t="str">
        <f>IF(Search!$U$6="","",IF($AY1616&lt;Search!$U$6,"",1))</f>
        <v/>
      </c>
      <c r="Z1616" s="9" t="str">
        <f>IF(Search!$R$4="","",IF(Inventory!$BA1616&lt;Search!$R$4,"",1))</f>
        <v/>
      </c>
      <c r="AA1616" s="9" t="str">
        <f>IF(Search!$R$5="","",IF($BA1616&gt;Search!$R$5,"",1))</f>
        <v/>
      </c>
      <c r="AB1616" s="9" t="str">
        <f>IF(Search!$R$6="","",IF($BB1616&lt;Search!$R$6,"",1))</f>
        <v/>
      </c>
      <c r="AC1616" s="9" t="str">
        <f>IF(Search!$R$7="","",IF($BB1616&lt;Search!$R$7,"",1))</f>
        <v/>
      </c>
      <c r="AD1616" s="45" t="str">
        <f>IF(COUNTIF($A1616:$AC1616,"n")&gt;0,"",IF(SUM($A1616:$AC1616)=COUNTA(Search!$C$4:$C$8,Search!$F$4:$F$8,Search!$I$4:$I$6,Search!$I$8,Search!$L$4:$L$8,Search!$O$4:$O$8,Search!$R$4:$R$7,Search!$U$4:$U$7)-COUNTIF(Search!$C$4:$U$7,"n"),1+LARGE($AD$1:AD1615,1),""))</f>
        <v/>
      </c>
      <c r="AE1616" s="45" t="str">
        <f t="shared" si="78"/>
        <v/>
      </c>
      <c r="AF1616" s="45" t="str">
        <f>IF(AD1616="","",COUNTIF($AE$1:$AE1615,$AE1616)+RANK($AE1616,$AE$2:$AE$10540,1))</f>
        <v/>
      </c>
      <c r="AG1616" s="45" t="str">
        <f t="shared" si="79"/>
        <v/>
      </c>
      <c r="AH1616" s="45" t="str">
        <f>IF($AD1616="","",COUNTIF($AG$1:$AG1615,$AG1616)+RANK($AG1616,$AG$1:$AG$10539,0))</f>
        <v/>
      </c>
      <c r="AI1616" s="10" t="str">
        <f t="shared" si="80"/>
        <v>2010-11 SP Authentic #267 Nick Palmieri  RC AU  /999   $</v>
      </c>
      <c r="AJ1616" s="11">
        <v>2010</v>
      </c>
      <c r="AK1616" s="17">
        <v>11</v>
      </c>
      <c r="AL1616" s="12" t="s">
        <v>511</v>
      </c>
      <c r="AM1616" s="10">
        <v>267</v>
      </c>
      <c r="AN1616" s="12" t="s">
        <v>1141</v>
      </c>
      <c r="AO1616" s="9"/>
      <c r="AP1616" s="9"/>
      <c r="AQ1616" s="9"/>
      <c r="AR1616" s="14" t="s">
        <v>2482</v>
      </c>
      <c r="AS1616" s="9" t="s">
        <v>2</v>
      </c>
      <c r="AT1616" s="9" t="s">
        <v>1857</v>
      </c>
      <c r="AU1616" s="9"/>
      <c r="AV1616" s="13"/>
      <c r="AW1616" s="13">
        <v>999</v>
      </c>
      <c r="AX1616" s="9"/>
      <c r="AY1616" s="9"/>
      <c r="AZ1616" s="9"/>
      <c r="BA1616" s="33"/>
      <c r="BB1616" s="33"/>
      <c r="BC1616" s="36"/>
      <c r="BD1616" s="12" t="s">
        <v>1771</v>
      </c>
    </row>
    <row r="1617" spans="1:56" s="12" customFormat="1" x14ac:dyDescent="0.2">
      <c r="A1617" s="9" t="str">
        <f>IF(Search!$C$5="","",IF(COUNTA(Inventory!$AP1617)=1,1,""))</f>
        <v/>
      </c>
      <c r="B1617" s="9" t="str">
        <f>IF(Search!$C$4="","",IF(ISNUMBER(SEARCH(Search!$C$4,$AR1617))=TRUE,1,""))</f>
        <v/>
      </c>
      <c r="C1617" s="9" t="str">
        <f>IF(Search!$C$6="x",IF(COUNTA($AQ1617)=1,1,"N"),IF(COUNTA($AQ1617)=1,"N",""))</f>
        <v/>
      </c>
      <c r="D1617" s="9" t="str">
        <f>IF(Search!$O$8="","",IF(ISNUMBER(SEARCH(Search!$O$8,$BD1617))=TRUE,1,""))</f>
        <v/>
      </c>
      <c r="E1617" s="9" t="str">
        <f>IF(Search!$C$7="","",IF(ISNUMBER(SEARCH(Search!$C$7,$AN1617))=TRUE,1,""))</f>
        <v/>
      </c>
      <c r="F1617" s="9" t="str">
        <f>IF(Search!$C$8="","",IF(ISNUMBER(SEARCH(Search!$C$8,$AO1617))=TRUE,1,""))</f>
        <v/>
      </c>
      <c r="G1617" s="9" t="str">
        <f>IF(Search!$F$4="","",IF(Inventory!$AJ1617&lt;Search!$F$4,"",1))</f>
        <v/>
      </c>
      <c r="H1617" s="9" t="str">
        <f>IF(Search!$F$5="","",IF(Inventory!$AJ1617&gt;Search!$F$5,"",1))</f>
        <v/>
      </c>
      <c r="I1617" s="9" t="str">
        <f>IF(Search!$F$7="","",IF(Search!$F$8="",IF(ISNUMBER(SEARCH(Search!$F$7,$AL1617))=TRUE,1,""),""))</f>
        <v/>
      </c>
      <c r="J1617" s="9" t="str">
        <f>IF($AL1617=Search!$F$8,1,"")</f>
        <v/>
      </c>
      <c r="K1617" s="9" t="str">
        <f>IF(Search!$I$4="","",IF(COUNTA($AS1617)=1,IF(Search!$I$4="N","N",1),""))</f>
        <v/>
      </c>
      <c r="L1617" s="9" t="str">
        <f>IF(Search!$I$5="","",IF($AS1617="RC",1,""))</f>
        <v/>
      </c>
      <c r="M1617" s="9" t="str">
        <f>IF(Search!$I$6="","",IF($AS1617="RCP",1,""))</f>
        <v/>
      </c>
      <c r="N1617" s="9" t="str">
        <f>IF(Search!$I$8="","",IF(COUNTA($AT1617)=1,IF(Search!$I$8="N","N",1),""))</f>
        <v/>
      </c>
      <c r="O1617" s="9" t="str">
        <f>IF(Search!$L$4="","",IF(COUNTA($AU1617)=1,IF(Search!$L$4="N","N",1),""))</f>
        <v/>
      </c>
      <c r="P1617" s="9" t="str">
        <f>IF(Search!$L$5="","",IF(ISNUMBER(SEARCH("Jersey",$AU1617))=TRUE,IF(Search!$L$5="N","N",1),""))</f>
        <v/>
      </c>
      <c r="Q1617" s="9" t="str">
        <f>IF(Search!$L$6="","",IF(ISNUMBER(SEARCH("Patch",$AU1617))=TRUE,IF(Search!$L$6="N","N",1),""))</f>
        <v/>
      </c>
      <c r="R1617" s="9" t="str">
        <f>IF(Search!$L$7="","",IF(ISNUMBER(SEARCH("Shield",$AU1617))=TRUE,IF(Search!$L$7="N","N",1),""))</f>
        <v/>
      </c>
      <c r="S1617" s="9" t="str">
        <f>IF(Search!$L$8="","",IF(ISNUMBER(SEARCH("Stick",$AU1617))=TRUE,IF(Search!$L$8="N","N",1),""))</f>
        <v/>
      </c>
      <c r="T1617" s="9" t="str">
        <f>IF(Search!$O$4="","",IF(COUNTA($AW1617)=1,IF(Search!$O$4="N","N",1),""))</f>
        <v/>
      </c>
      <c r="U1617" s="9" t="str">
        <f>IF(Search!$O$5="","",IF($AW1617="","",IF($AW1617&lt;Search!$O$5,"",1)))</f>
        <v/>
      </c>
      <c r="V1617" s="9" t="str">
        <f>IF(Search!$O$6="","",IF($AW1617="","",IF($AW1617&gt;Search!$O$6,"",1)))</f>
        <v/>
      </c>
      <c r="W1617" s="9" t="str">
        <f>IF(Search!$U$4="","",IF($AX1617="","",1))</f>
        <v/>
      </c>
      <c r="X1617" s="9" t="str">
        <f>IF(Search!$U$5="","",IF(ISNUMBER(SEARCH(Search!$U$5,$AX1617))=TRUE,IF(Search!$U$5="N","N",1),""))</f>
        <v/>
      </c>
      <c r="Y1617" s="9" t="str">
        <f>IF(Search!$U$6="","",IF($AY1617&lt;Search!$U$6,"",1))</f>
        <v/>
      </c>
      <c r="Z1617" s="9" t="str">
        <f>IF(Search!$R$4="","",IF(Inventory!$BA1617&lt;Search!$R$4,"",1))</f>
        <v/>
      </c>
      <c r="AA1617" s="9" t="str">
        <f>IF(Search!$R$5="","",IF($BA1617&gt;Search!$R$5,"",1))</f>
        <v/>
      </c>
      <c r="AB1617" s="9" t="str">
        <f>IF(Search!$R$6="","",IF($BB1617&lt;Search!$R$6,"",1))</f>
        <v/>
      </c>
      <c r="AC1617" s="9" t="str">
        <f>IF(Search!$R$7="","",IF($BB1617&lt;Search!$R$7,"",1))</f>
        <v/>
      </c>
      <c r="AD1617" s="45" t="str">
        <f>IF(COUNTIF($A1617:$AC1617,"n")&gt;0,"",IF(SUM($A1617:$AC1617)=COUNTA(Search!$C$4:$C$8,Search!$F$4:$F$8,Search!$I$4:$I$6,Search!$I$8,Search!$L$4:$L$8,Search!$O$4:$O$8,Search!$R$4:$R$7,Search!$U$4:$U$7)-COUNTIF(Search!$C$4:$U$7,"n"),1+LARGE($AD$1:AD1616,1),""))</f>
        <v/>
      </c>
      <c r="AE1617" s="45" t="str">
        <f t="shared" si="78"/>
        <v/>
      </c>
      <c r="AF1617" s="45" t="str">
        <f>IF(AD1617="","",COUNTIF($AE$1:$AE1616,$AE1617)+RANK($AE1617,$AE$2:$AE$10540,1))</f>
        <v/>
      </c>
      <c r="AG1617" s="45" t="str">
        <f t="shared" si="79"/>
        <v/>
      </c>
      <c r="AH1617" s="45" t="str">
        <f>IF($AD1617="","",COUNTIF($AG$1:$AG1616,$AG1617)+RANK($AG1617,$AG$1:$AG$10539,0))</f>
        <v/>
      </c>
      <c r="AI1617" s="10" t="str">
        <f t="shared" si="80"/>
        <v>2010-11 SP Authentic #270 Nick Spaling  RC AU  /999   $</v>
      </c>
      <c r="AJ1617" s="11">
        <v>2010</v>
      </c>
      <c r="AK1617" s="17">
        <v>11</v>
      </c>
      <c r="AL1617" s="12" t="s">
        <v>511</v>
      </c>
      <c r="AM1617" s="10">
        <v>270</v>
      </c>
      <c r="AN1617" s="12" t="s">
        <v>1142</v>
      </c>
      <c r="AO1617" s="9"/>
      <c r="AP1617" s="9"/>
      <c r="AQ1617" s="9"/>
      <c r="AR1617" s="14" t="s">
        <v>2482</v>
      </c>
      <c r="AS1617" s="9" t="s">
        <v>2</v>
      </c>
      <c r="AT1617" s="9" t="s">
        <v>1857</v>
      </c>
      <c r="AU1617" s="9"/>
      <c r="AV1617" s="13"/>
      <c r="AW1617" s="13">
        <v>999</v>
      </c>
      <c r="AX1617" s="9"/>
      <c r="AY1617" s="9"/>
      <c r="AZ1617" s="9"/>
      <c r="BA1617" s="33"/>
      <c r="BB1617" s="33"/>
      <c r="BC1617" s="36"/>
      <c r="BD1617" s="12" t="s">
        <v>1771</v>
      </c>
    </row>
    <row r="1618" spans="1:56" s="12" customFormat="1" x14ac:dyDescent="0.2">
      <c r="A1618" s="9" t="str">
        <f>IF(Search!$C$5="","",IF(COUNTA(Inventory!$AP1618)=1,1,""))</f>
        <v/>
      </c>
      <c r="B1618" s="9" t="str">
        <f>IF(Search!$C$4="","",IF(ISNUMBER(SEARCH(Search!$C$4,$AR1618))=TRUE,1,""))</f>
        <v/>
      </c>
      <c r="C1618" s="9" t="str">
        <f>IF(Search!$C$6="x",IF(COUNTA($AQ1618)=1,1,"N"),IF(COUNTA($AQ1618)=1,"N",""))</f>
        <v/>
      </c>
      <c r="D1618" s="9" t="str">
        <f>IF(Search!$O$8="","",IF(ISNUMBER(SEARCH(Search!$O$8,$BD1618))=TRUE,1,""))</f>
        <v/>
      </c>
      <c r="E1618" s="9" t="str">
        <f>IF(Search!$C$7="","",IF(ISNUMBER(SEARCH(Search!$C$7,$AN1618))=TRUE,1,""))</f>
        <v/>
      </c>
      <c r="F1618" s="9" t="str">
        <f>IF(Search!$C$8="","",IF(ISNUMBER(SEARCH(Search!$C$8,$AO1618))=TRUE,1,""))</f>
        <v/>
      </c>
      <c r="G1618" s="9" t="str">
        <f>IF(Search!$F$4="","",IF(Inventory!$AJ1618&lt;Search!$F$4,"",1))</f>
        <v/>
      </c>
      <c r="H1618" s="9" t="str">
        <f>IF(Search!$F$5="","",IF(Inventory!$AJ1618&gt;Search!$F$5,"",1))</f>
        <v/>
      </c>
      <c r="I1618" s="9" t="str">
        <f>IF(Search!$F$7="","",IF(Search!$F$8="",IF(ISNUMBER(SEARCH(Search!$F$7,$AL1618))=TRUE,1,""),""))</f>
        <v/>
      </c>
      <c r="J1618" s="9" t="str">
        <f>IF($AL1618=Search!$F$8,1,"")</f>
        <v/>
      </c>
      <c r="K1618" s="9" t="str">
        <f>IF(Search!$I$4="","",IF(COUNTA($AS1618)=1,IF(Search!$I$4="N","N",1),""))</f>
        <v/>
      </c>
      <c r="L1618" s="9" t="str">
        <f>IF(Search!$I$5="","",IF($AS1618="RC",1,""))</f>
        <v/>
      </c>
      <c r="M1618" s="9" t="str">
        <f>IF(Search!$I$6="","",IF($AS1618="RCP",1,""))</f>
        <v/>
      </c>
      <c r="N1618" s="9" t="str">
        <f>IF(Search!$I$8="","",IF(COUNTA($AT1618)=1,IF(Search!$I$8="N","N",1),""))</f>
        <v/>
      </c>
      <c r="O1618" s="9" t="str">
        <f>IF(Search!$L$4="","",IF(COUNTA($AU1618)=1,IF(Search!$L$4="N","N",1),""))</f>
        <v/>
      </c>
      <c r="P1618" s="9" t="str">
        <f>IF(Search!$L$5="","",IF(ISNUMBER(SEARCH("Jersey",$AU1618))=TRUE,IF(Search!$L$5="N","N",1),""))</f>
        <v/>
      </c>
      <c r="Q1618" s="9" t="str">
        <f>IF(Search!$L$6="","",IF(ISNUMBER(SEARCH("Patch",$AU1618))=TRUE,IF(Search!$L$6="N","N",1),""))</f>
        <v/>
      </c>
      <c r="R1618" s="9" t="str">
        <f>IF(Search!$L$7="","",IF(ISNUMBER(SEARCH("Shield",$AU1618))=TRUE,IF(Search!$L$7="N","N",1),""))</f>
        <v/>
      </c>
      <c r="S1618" s="9" t="str">
        <f>IF(Search!$L$8="","",IF(ISNUMBER(SEARCH("Stick",$AU1618))=TRUE,IF(Search!$L$8="N","N",1),""))</f>
        <v/>
      </c>
      <c r="T1618" s="9" t="str">
        <f>IF(Search!$O$4="","",IF(COUNTA($AW1618)=1,IF(Search!$O$4="N","N",1),""))</f>
        <v/>
      </c>
      <c r="U1618" s="9" t="str">
        <f>IF(Search!$O$5="","",IF($AW1618="","",IF($AW1618&lt;Search!$O$5,"",1)))</f>
        <v/>
      </c>
      <c r="V1618" s="9" t="str">
        <f>IF(Search!$O$6="","",IF($AW1618="","",IF($AW1618&gt;Search!$O$6,"",1)))</f>
        <v/>
      </c>
      <c r="W1618" s="9" t="str">
        <f>IF(Search!$U$4="","",IF($AX1618="","",1))</f>
        <v/>
      </c>
      <c r="X1618" s="9" t="str">
        <f>IF(Search!$U$5="","",IF(ISNUMBER(SEARCH(Search!$U$5,$AX1618))=TRUE,IF(Search!$U$5="N","N",1),""))</f>
        <v/>
      </c>
      <c r="Y1618" s="9" t="str">
        <f>IF(Search!$U$6="","",IF($AY1618&lt;Search!$U$6,"",1))</f>
        <v/>
      </c>
      <c r="Z1618" s="9" t="str">
        <f>IF(Search!$R$4="","",IF(Inventory!$BA1618&lt;Search!$R$4,"",1))</f>
        <v/>
      </c>
      <c r="AA1618" s="9" t="str">
        <f>IF(Search!$R$5="","",IF($BA1618&gt;Search!$R$5,"",1))</f>
        <v/>
      </c>
      <c r="AB1618" s="9" t="str">
        <f>IF(Search!$R$6="","",IF($BB1618&lt;Search!$R$6,"",1))</f>
        <v/>
      </c>
      <c r="AC1618" s="9" t="str">
        <f>IF(Search!$R$7="","",IF($BB1618&lt;Search!$R$7,"",1))</f>
        <v/>
      </c>
      <c r="AD1618" s="45" t="str">
        <f>IF(COUNTIF($A1618:$AC1618,"n")&gt;0,"",IF(SUM($A1618:$AC1618)=COUNTA(Search!$C$4:$C$8,Search!$F$4:$F$8,Search!$I$4:$I$6,Search!$I$8,Search!$L$4:$L$8,Search!$O$4:$O$8,Search!$R$4:$R$7,Search!$U$4:$U$7)-COUNTIF(Search!$C$4:$U$7,"n"),1+LARGE($AD$1:AD1617,1),""))</f>
        <v/>
      </c>
      <c r="AE1618" s="45" t="str">
        <f t="shared" si="78"/>
        <v/>
      </c>
      <c r="AF1618" s="45" t="str">
        <f>IF(AD1618="","",COUNTIF($AE$1:$AE1617,$AE1618)+RANK($AE1618,$AE$2:$AE$10540,1))</f>
        <v/>
      </c>
      <c r="AG1618" s="45" t="str">
        <f t="shared" si="79"/>
        <v/>
      </c>
      <c r="AH1618" s="45" t="str">
        <f>IF($AD1618="","",COUNTIF($AG$1:$AG1617,$AG1618)+RANK($AG1618,$AG$1:$AG$10539,0))</f>
        <v/>
      </c>
      <c r="AI1618" s="10" t="str">
        <f t="shared" si="80"/>
        <v>2010-11 SP Authentic #272 J.T. Wyman  RC AU  /999   $</v>
      </c>
      <c r="AJ1618" s="11">
        <v>2010</v>
      </c>
      <c r="AK1618" s="17">
        <v>11</v>
      </c>
      <c r="AL1618" s="12" t="s">
        <v>511</v>
      </c>
      <c r="AM1618" s="10">
        <v>272</v>
      </c>
      <c r="AN1618" s="12" t="s">
        <v>1143</v>
      </c>
      <c r="AO1618" s="9"/>
      <c r="AP1618" s="9"/>
      <c r="AQ1618" s="9"/>
      <c r="AR1618" s="14" t="s">
        <v>2482</v>
      </c>
      <c r="AS1618" s="9" t="s">
        <v>2</v>
      </c>
      <c r="AT1618" s="9" t="s">
        <v>1857</v>
      </c>
      <c r="AU1618" s="9"/>
      <c r="AV1618" s="13"/>
      <c r="AW1618" s="13">
        <v>999</v>
      </c>
      <c r="AX1618" s="9"/>
      <c r="AY1618" s="9"/>
      <c r="AZ1618" s="9"/>
      <c r="BA1618" s="33"/>
      <c r="BB1618" s="33"/>
      <c r="BC1618" s="36"/>
      <c r="BD1618" s="12" t="s">
        <v>1771</v>
      </c>
    </row>
    <row r="1619" spans="1:56" s="12" customFormat="1" x14ac:dyDescent="0.2">
      <c r="A1619" s="9" t="str">
        <f>IF(Search!$C$5="","",IF(COUNTA(Inventory!$AP1619)=1,1,""))</f>
        <v/>
      </c>
      <c r="B1619" s="9" t="str">
        <f>IF(Search!$C$4="","",IF(ISNUMBER(SEARCH(Search!$C$4,$AR1619))=TRUE,1,""))</f>
        <v/>
      </c>
      <c r="C1619" s="9" t="str">
        <f>IF(Search!$C$6="x",IF(COUNTA($AQ1619)=1,1,"N"),IF(COUNTA($AQ1619)=1,"N",""))</f>
        <v/>
      </c>
      <c r="D1619" s="9" t="str">
        <f>IF(Search!$O$8="","",IF(ISNUMBER(SEARCH(Search!$O$8,$BD1619))=TRUE,1,""))</f>
        <v/>
      </c>
      <c r="E1619" s="9" t="str">
        <f>IF(Search!$C$7="","",IF(ISNUMBER(SEARCH(Search!$C$7,$AN1619))=TRUE,1,""))</f>
        <v/>
      </c>
      <c r="F1619" s="9" t="str">
        <f>IF(Search!$C$8="","",IF(ISNUMBER(SEARCH(Search!$C$8,$AO1619))=TRUE,1,""))</f>
        <v/>
      </c>
      <c r="G1619" s="9" t="str">
        <f>IF(Search!$F$4="","",IF(Inventory!$AJ1619&lt;Search!$F$4,"",1))</f>
        <v/>
      </c>
      <c r="H1619" s="9" t="str">
        <f>IF(Search!$F$5="","",IF(Inventory!$AJ1619&gt;Search!$F$5,"",1))</f>
        <v/>
      </c>
      <c r="I1619" s="9" t="str">
        <f>IF(Search!$F$7="","",IF(Search!$F$8="",IF(ISNUMBER(SEARCH(Search!$F$7,$AL1619))=TRUE,1,""),""))</f>
        <v/>
      </c>
      <c r="J1619" s="9" t="str">
        <f>IF($AL1619=Search!$F$8,1,"")</f>
        <v/>
      </c>
      <c r="K1619" s="9" t="str">
        <f>IF(Search!$I$4="","",IF(COUNTA($AS1619)=1,IF(Search!$I$4="N","N",1),""))</f>
        <v/>
      </c>
      <c r="L1619" s="9" t="str">
        <f>IF(Search!$I$5="","",IF($AS1619="RC",1,""))</f>
        <v/>
      </c>
      <c r="M1619" s="9" t="str">
        <f>IF(Search!$I$6="","",IF($AS1619="RCP",1,""))</f>
        <v/>
      </c>
      <c r="N1619" s="9" t="str">
        <f>IF(Search!$I$8="","",IF(COUNTA($AT1619)=1,IF(Search!$I$8="N","N",1),""))</f>
        <v/>
      </c>
      <c r="O1619" s="9" t="str">
        <f>IF(Search!$L$4="","",IF(COUNTA($AU1619)=1,IF(Search!$L$4="N","N",1),""))</f>
        <v/>
      </c>
      <c r="P1619" s="9" t="str">
        <f>IF(Search!$L$5="","",IF(ISNUMBER(SEARCH("Jersey",$AU1619))=TRUE,IF(Search!$L$5="N","N",1),""))</f>
        <v/>
      </c>
      <c r="Q1619" s="9" t="str">
        <f>IF(Search!$L$6="","",IF(ISNUMBER(SEARCH("Patch",$AU1619))=TRUE,IF(Search!$L$6="N","N",1),""))</f>
        <v/>
      </c>
      <c r="R1619" s="9" t="str">
        <f>IF(Search!$L$7="","",IF(ISNUMBER(SEARCH("Shield",$AU1619))=TRUE,IF(Search!$L$7="N","N",1),""))</f>
        <v/>
      </c>
      <c r="S1619" s="9" t="str">
        <f>IF(Search!$L$8="","",IF(ISNUMBER(SEARCH("Stick",$AU1619))=TRUE,IF(Search!$L$8="N","N",1),""))</f>
        <v/>
      </c>
      <c r="T1619" s="9" t="str">
        <f>IF(Search!$O$4="","",IF(COUNTA($AW1619)=1,IF(Search!$O$4="N","N",1),""))</f>
        <v/>
      </c>
      <c r="U1619" s="9" t="str">
        <f>IF(Search!$O$5="","",IF($AW1619="","",IF($AW1619&lt;Search!$O$5,"",1)))</f>
        <v/>
      </c>
      <c r="V1619" s="9" t="str">
        <f>IF(Search!$O$6="","",IF($AW1619="","",IF($AW1619&gt;Search!$O$6,"",1)))</f>
        <v/>
      </c>
      <c r="W1619" s="9" t="str">
        <f>IF(Search!$U$4="","",IF($AX1619="","",1))</f>
        <v/>
      </c>
      <c r="X1619" s="9" t="str">
        <f>IF(Search!$U$5="","",IF(ISNUMBER(SEARCH(Search!$U$5,$AX1619))=TRUE,IF(Search!$U$5="N","N",1),""))</f>
        <v/>
      </c>
      <c r="Y1619" s="9" t="str">
        <f>IF(Search!$U$6="","",IF($AY1619&lt;Search!$U$6,"",1))</f>
        <v/>
      </c>
      <c r="Z1619" s="9" t="str">
        <f>IF(Search!$R$4="","",IF(Inventory!$BA1619&lt;Search!$R$4,"",1))</f>
        <v/>
      </c>
      <c r="AA1619" s="9" t="str">
        <f>IF(Search!$R$5="","",IF($BA1619&gt;Search!$R$5,"",1))</f>
        <v/>
      </c>
      <c r="AB1619" s="9" t="str">
        <f>IF(Search!$R$6="","",IF($BB1619&lt;Search!$R$6,"",1))</f>
        <v/>
      </c>
      <c r="AC1619" s="9" t="str">
        <f>IF(Search!$R$7="","",IF($BB1619&lt;Search!$R$7,"",1))</f>
        <v/>
      </c>
      <c r="AD1619" s="45" t="str">
        <f>IF(COUNTIF($A1619:$AC1619,"n")&gt;0,"",IF(SUM($A1619:$AC1619)=COUNTA(Search!$C$4:$C$8,Search!$F$4:$F$8,Search!$I$4:$I$6,Search!$I$8,Search!$L$4:$L$8,Search!$O$4:$O$8,Search!$R$4:$R$7,Search!$U$4:$U$7)-COUNTIF(Search!$C$4:$U$7,"n"),1+LARGE($AD$1:AD1618,1),""))</f>
        <v/>
      </c>
      <c r="AE1619" s="45" t="str">
        <f t="shared" si="78"/>
        <v/>
      </c>
      <c r="AF1619" s="45" t="str">
        <f>IF(AD1619="","",COUNTIF($AE$1:$AE1618,$AE1619)+RANK($AE1619,$AE$2:$AE$10540,1))</f>
        <v/>
      </c>
      <c r="AG1619" s="45" t="str">
        <f t="shared" si="79"/>
        <v/>
      </c>
      <c r="AH1619" s="45" t="str">
        <f>IF($AD1619="","",COUNTIF($AG$1:$AG1618,$AG1619)+RANK($AG1619,$AG$1:$AG$10539,0))</f>
        <v/>
      </c>
      <c r="AI1619" s="10" t="str">
        <f t="shared" si="80"/>
        <v>2010-11 SP Authentic #275 Maxim Noreau  RC AU  /999   $</v>
      </c>
      <c r="AJ1619" s="11">
        <v>2010</v>
      </c>
      <c r="AK1619" s="17">
        <v>11</v>
      </c>
      <c r="AL1619" s="12" t="s">
        <v>511</v>
      </c>
      <c r="AM1619" s="10">
        <v>275</v>
      </c>
      <c r="AN1619" s="12" t="s">
        <v>1144</v>
      </c>
      <c r="AO1619" s="9"/>
      <c r="AP1619" s="9"/>
      <c r="AQ1619" s="9"/>
      <c r="AR1619" s="14" t="s">
        <v>2482</v>
      </c>
      <c r="AS1619" s="9" t="s">
        <v>2</v>
      </c>
      <c r="AT1619" s="9" t="s">
        <v>1857</v>
      </c>
      <c r="AU1619" s="9"/>
      <c r="AV1619" s="13"/>
      <c r="AW1619" s="13">
        <v>999</v>
      </c>
      <c r="AX1619" s="9"/>
      <c r="AY1619" s="9"/>
      <c r="AZ1619" s="9"/>
      <c r="BA1619" s="33"/>
      <c r="BB1619" s="33"/>
      <c r="BC1619" s="36"/>
      <c r="BD1619" s="12" t="s">
        <v>1771</v>
      </c>
    </row>
    <row r="1620" spans="1:56" s="12" customFormat="1" x14ac:dyDescent="0.2">
      <c r="A1620" s="9" t="str">
        <f>IF(Search!$C$5="","",IF(COUNTA(Inventory!$AP1620)=1,1,""))</f>
        <v/>
      </c>
      <c r="B1620" s="9" t="str">
        <f>IF(Search!$C$4="","",IF(ISNUMBER(SEARCH(Search!$C$4,$AR1620))=TRUE,1,""))</f>
        <v/>
      </c>
      <c r="C1620" s="9" t="str">
        <f>IF(Search!$C$6="x",IF(COUNTA($AQ1620)=1,1,"N"),IF(COUNTA($AQ1620)=1,"N",""))</f>
        <v/>
      </c>
      <c r="D1620" s="9" t="str">
        <f>IF(Search!$O$8="","",IF(ISNUMBER(SEARCH(Search!$O$8,$BD1620))=TRUE,1,""))</f>
        <v/>
      </c>
      <c r="E1620" s="9" t="str">
        <f>IF(Search!$C$7="","",IF(ISNUMBER(SEARCH(Search!$C$7,$AN1620))=TRUE,1,""))</f>
        <v/>
      </c>
      <c r="F1620" s="9" t="str">
        <f>IF(Search!$C$8="","",IF(ISNUMBER(SEARCH(Search!$C$8,$AO1620))=TRUE,1,""))</f>
        <v/>
      </c>
      <c r="G1620" s="9" t="str">
        <f>IF(Search!$F$4="","",IF(Inventory!$AJ1620&lt;Search!$F$4,"",1))</f>
        <v/>
      </c>
      <c r="H1620" s="9" t="str">
        <f>IF(Search!$F$5="","",IF(Inventory!$AJ1620&gt;Search!$F$5,"",1))</f>
        <v/>
      </c>
      <c r="I1620" s="9" t="str">
        <f>IF(Search!$F$7="","",IF(Search!$F$8="",IF(ISNUMBER(SEARCH(Search!$F$7,$AL1620))=TRUE,1,""),""))</f>
        <v/>
      </c>
      <c r="J1620" s="9" t="str">
        <f>IF($AL1620=Search!$F$8,1,"")</f>
        <v/>
      </c>
      <c r="K1620" s="9" t="str">
        <f>IF(Search!$I$4="","",IF(COUNTA($AS1620)=1,IF(Search!$I$4="N","N",1),""))</f>
        <v/>
      </c>
      <c r="L1620" s="9" t="str">
        <f>IF(Search!$I$5="","",IF($AS1620="RC",1,""))</f>
        <v/>
      </c>
      <c r="M1620" s="9" t="str">
        <f>IF(Search!$I$6="","",IF($AS1620="RCP",1,""))</f>
        <v/>
      </c>
      <c r="N1620" s="9" t="str">
        <f>IF(Search!$I$8="","",IF(COUNTA($AT1620)=1,IF(Search!$I$8="N","N",1),""))</f>
        <v/>
      </c>
      <c r="O1620" s="9" t="str">
        <f>IF(Search!$L$4="","",IF(COUNTA($AU1620)=1,IF(Search!$L$4="N","N",1),""))</f>
        <v/>
      </c>
      <c r="P1620" s="9" t="str">
        <f>IF(Search!$L$5="","",IF(ISNUMBER(SEARCH("Jersey",$AU1620))=TRUE,IF(Search!$L$5="N","N",1),""))</f>
        <v/>
      </c>
      <c r="Q1620" s="9" t="str">
        <f>IF(Search!$L$6="","",IF(ISNUMBER(SEARCH("Patch",$AU1620))=TRUE,IF(Search!$L$6="N","N",1),""))</f>
        <v/>
      </c>
      <c r="R1620" s="9" t="str">
        <f>IF(Search!$L$7="","",IF(ISNUMBER(SEARCH("Shield",$AU1620))=TRUE,IF(Search!$L$7="N","N",1),""))</f>
        <v/>
      </c>
      <c r="S1620" s="9" t="str">
        <f>IF(Search!$L$8="","",IF(ISNUMBER(SEARCH("Stick",$AU1620))=TRUE,IF(Search!$L$8="N","N",1),""))</f>
        <v/>
      </c>
      <c r="T1620" s="9" t="str">
        <f>IF(Search!$O$4="","",IF(COUNTA($AW1620)=1,IF(Search!$O$4="N","N",1),""))</f>
        <v/>
      </c>
      <c r="U1620" s="9" t="str">
        <f>IF(Search!$O$5="","",IF($AW1620="","",IF($AW1620&lt;Search!$O$5,"",1)))</f>
        <v/>
      </c>
      <c r="V1620" s="9" t="str">
        <f>IF(Search!$O$6="","",IF($AW1620="","",IF($AW1620&gt;Search!$O$6,"",1)))</f>
        <v/>
      </c>
      <c r="W1620" s="9" t="str">
        <f>IF(Search!$U$4="","",IF($AX1620="","",1))</f>
        <v/>
      </c>
      <c r="X1620" s="9" t="str">
        <f>IF(Search!$U$5="","",IF(ISNUMBER(SEARCH(Search!$U$5,$AX1620))=TRUE,IF(Search!$U$5="N","N",1),""))</f>
        <v/>
      </c>
      <c r="Y1620" s="9" t="str">
        <f>IF(Search!$U$6="","",IF($AY1620&lt;Search!$U$6,"",1))</f>
        <v/>
      </c>
      <c r="Z1620" s="9" t="str">
        <f>IF(Search!$R$4="","",IF(Inventory!$BA1620&lt;Search!$R$4,"",1))</f>
        <v/>
      </c>
      <c r="AA1620" s="9" t="str">
        <f>IF(Search!$R$5="","",IF($BA1620&gt;Search!$R$5,"",1))</f>
        <v/>
      </c>
      <c r="AB1620" s="9" t="str">
        <f>IF(Search!$R$6="","",IF($BB1620&lt;Search!$R$6,"",1))</f>
        <v/>
      </c>
      <c r="AC1620" s="9" t="str">
        <f>IF(Search!$R$7="","",IF($BB1620&lt;Search!$R$7,"",1))</f>
        <v/>
      </c>
      <c r="AD1620" s="45" t="str">
        <f>IF(COUNTIF($A1620:$AC1620,"n")&gt;0,"",IF(SUM($A1620:$AC1620)=COUNTA(Search!$C$4:$C$8,Search!$F$4:$F$8,Search!$I$4:$I$6,Search!$I$8,Search!$L$4:$L$8,Search!$O$4:$O$8,Search!$R$4:$R$7,Search!$U$4:$U$7)-COUNTIF(Search!$C$4:$U$7,"n"),1+LARGE($AD$1:AD1619,1),""))</f>
        <v/>
      </c>
      <c r="AE1620" s="45" t="str">
        <f t="shared" si="78"/>
        <v/>
      </c>
      <c r="AF1620" s="45" t="str">
        <f>IF(AD1620="","",COUNTIF($AE$1:$AE1619,$AE1620)+RANK($AE1620,$AE$2:$AE$10540,1))</f>
        <v/>
      </c>
      <c r="AG1620" s="45" t="str">
        <f t="shared" si="79"/>
        <v/>
      </c>
      <c r="AH1620" s="45" t="str">
        <f>IF($AD1620="","",COUNTIF($AG$1:$AG1619,$AG1620)+RANK($AG1620,$AG$1:$AG$10539,0))</f>
        <v/>
      </c>
      <c r="AI1620" s="10" t="str">
        <f t="shared" si="80"/>
        <v>2010-11 SP Authentic #278 Kyle Clifford  RC AU  /999   $</v>
      </c>
      <c r="AJ1620" s="11">
        <v>2010</v>
      </c>
      <c r="AK1620" s="17">
        <v>11</v>
      </c>
      <c r="AL1620" s="12" t="s">
        <v>511</v>
      </c>
      <c r="AM1620" s="10">
        <v>278</v>
      </c>
      <c r="AN1620" s="12" t="s">
        <v>1145</v>
      </c>
      <c r="AO1620" s="9"/>
      <c r="AP1620" s="9"/>
      <c r="AQ1620" s="9"/>
      <c r="AR1620" s="14" t="s">
        <v>2482</v>
      </c>
      <c r="AS1620" s="9" t="s">
        <v>2</v>
      </c>
      <c r="AT1620" s="9" t="s">
        <v>1857</v>
      </c>
      <c r="AU1620" s="9"/>
      <c r="AV1620" s="13"/>
      <c r="AW1620" s="13">
        <v>999</v>
      </c>
      <c r="AX1620" s="9"/>
      <c r="AY1620" s="9"/>
      <c r="AZ1620" s="9"/>
      <c r="BA1620" s="33"/>
      <c r="BB1620" s="33"/>
      <c r="BC1620" s="36"/>
      <c r="BD1620" s="12" t="s">
        <v>1771</v>
      </c>
    </row>
    <row r="1621" spans="1:56" s="12" customFormat="1" x14ac:dyDescent="0.2">
      <c r="A1621" s="9" t="str">
        <f>IF(Search!$C$5="","",IF(COUNTA(Inventory!$AP1621)=1,1,""))</f>
        <v/>
      </c>
      <c r="B1621" s="9" t="str">
        <f>IF(Search!$C$4="","",IF(ISNUMBER(SEARCH(Search!$C$4,$AR1621))=TRUE,1,""))</f>
        <v/>
      </c>
      <c r="C1621" s="9" t="str">
        <f>IF(Search!$C$6="x",IF(COUNTA($AQ1621)=1,1,"N"),IF(COUNTA($AQ1621)=1,"N",""))</f>
        <v/>
      </c>
      <c r="D1621" s="9" t="str">
        <f>IF(Search!$O$8="","",IF(ISNUMBER(SEARCH(Search!$O$8,$BD1621))=TRUE,1,""))</f>
        <v/>
      </c>
      <c r="E1621" s="9" t="str">
        <f>IF(Search!$C$7="","",IF(ISNUMBER(SEARCH(Search!$C$7,$AN1621))=TRUE,1,""))</f>
        <v/>
      </c>
      <c r="F1621" s="9" t="str">
        <f>IF(Search!$C$8="","",IF(ISNUMBER(SEARCH(Search!$C$8,$AO1621))=TRUE,1,""))</f>
        <v/>
      </c>
      <c r="G1621" s="9" t="str">
        <f>IF(Search!$F$4="","",IF(Inventory!$AJ1621&lt;Search!$F$4,"",1))</f>
        <v/>
      </c>
      <c r="H1621" s="9" t="str">
        <f>IF(Search!$F$5="","",IF(Inventory!$AJ1621&gt;Search!$F$5,"",1))</f>
        <v/>
      </c>
      <c r="I1621" s="9" t="str">
        <f>IF(Search!$F$7="","",IF(Search!$F$8="",IF(ISNUMBER(SEARCH(Search!$F$7,$AL1621))=TRUE,1,""),""))</f>
        <v/>
      </c>
      <c r="J1621" s="9" t="str">
        <f>IF($AL1621=Search!$F$8,1,"")</f>
        <v/>
      </c>
      <c r="K1621" s="9" t="str">
        <f>IF(Search!$I$4="","",IF(COUNTA($AS1621)=1,IF(Search!$I$4="N","N",1),""))</f>
        <v/>
      </c>
      <c r="L1621" s="9" t="str">
        <f>IF(Search!$I$5="","",IF($AS1621="RC",1,""))</f>
        <v/>
      </c>
      <c r="M1621" s="9" t="str">
        <f>IF(Search!$I$6="","",IF($AS1621="RCP",1,""))</f>
        <v/>
      </c>
      <c r="N1621" s="9" t="str">
        <f>IF(Search!$I$8="","",IF(COUNTA($AT1621)=1,IF(Search!$I$8="N","N",1),""))</f>
        <v/>
      </c>
      <c r="O1621" s="9" t="str">
        <f>IF(Search!$L$4="","",IF(COUNTA($AU1621)=1,IF(Search!$L$4="N","N",1),""))</f>
        <v/>
      </c>
      <c r="P1621" s="9" t="str">
        <f>IF(Search!$L$5="","",IF(ISNUMBER(SEARCH("Jersey",$AU1621))=TRUE,IF(Search!$L$5="N","N",1),""))</f>
        <v/>
      </c>
      <c r="Q1621" s="9" t="str">
        <f>IF(Search!$L$6="","",IF(ISNUMBER(SEARCH("Patch",$AU1621))=TRUE,IF(Search!$L$6="N","N",1),""))</f>
        <v/>
      </c>
      <c r="R1621" s="9" t="str">
        <f>IF(Search!$L$7="","",IF(ISNUMBER(SEARCH("Shield",$AU1621))=TRUE,IF(Search!$L$7="N","N",1),""))</f>
        <v/>
      </c>
      <c r="S1621" s="9" t="str">
        <f>IF(Search!$L$8="","",IF(ISNUMBER(SEARCH("Stick",$AU1621))=TRUE,IF(Search!$L$8="N","N",1),""))</f>
        <v/>
      </c>
      <c r="T1621" s="9" t="str">
        <f>IF(Search!$O$4="","",IF(COUNTA($AW1621)=1,IF(Search!$O$4="N","N",1),""))</f>
        <v/>
      </c>
      <c r="U1621" s="9" t="str">
        <f>IF(Search!$O$5="","",IF($AW1621="","",IF($AW1621&lt;Search!$O$5,"",1)))</f>
        <v/>
      </c>
      <c r="V1621" s="9" t="str">
        <f>IF(Search!$O$6="","",IF($AW1621="","",IF($AW1621&gt;Search!$O$6,"",1)))</f>
        <v/>
      </c>
      <c r="W1621" s="9" t="str">
        <f>IF(Search!$U$4="","",IF($AX1621="","",1))</f>
        <v/>
      </c>
      <c r="X1621" s="9" t="str">
        <f>IF(Search!$U$5="","",IF(ISNUMBER(SEARCH(Search!$U$5,$AX1621))=TRUE,IF(Search!$U$5="N","N",1),""))</f>
        <v/>
      </c>
      <c r="Y1621" s="9" t="str">
        <f>IF(Search!$U$6="","",IF($AY1621&lt;Search!$U$6,"",1))</f>
        <v/>
      </c>
      <c r="Z1621" s="9" t="str">
        <f>IF(Search!$R$4="","",IF(Inventory!$BA1621&lt;Search!$R$4,"",1))</f>
        <v/>
      </c>
      <c r="AA1621" s="9" t="str">
        <f>IF(Search!$R$5="","",IF($BA1621&gt;Search!$R$5,"",1))</f>
        <v/>
      </c>
      <c r="AB1621" s="9" t="str">
        <f>IF(Search!$R$6="","",IF($BB1621&lt;Search!$R$6,"",1))</f>
        <v/>
      </c>
      <c r="AC1621" s="9" t="str">
        <f>IF(Search!$R$7="","",IF($BB1621&lt;Search!$R$7,"",1))</f>
        <v/>
      </c>
      <c r="AD1621" s="45" t="str">
        <f>IF(COUNTIF($A1621:$AC1621,"n")&gt;0,"",IF(SUM($A1621:$AC1621)=COUNTA(Search!$C$4:$C$8,Search!$F$4:$F$8,Search!$I$4:$I$6,Search!$I$8,Search!$L$4:$L$8,Search!$O$4:$O$8,Search!$R$4:$R$7,Search!$U$4:$U$7)-COUNTIF(Search!$C$4:$U$7,"n"),1+LARGE($AD$1:AD1620,1),""))</f>
        <v/>
      </c>
      <c r="AE1621" s="45" t="str">
        <f t="shared" si="78"/>
        <v/>
      </c>
      <c r="AF1621" s="45" t="str">
        <f>IF(AD1621="","",COUNTIF($AE$1:$AE1620,$AE1621)+RANK($AE1621,$AE$2:$AE$10540,1))</f>
        <v/>
      </c>
      <c r="AG1621" s="45" t="str">
        <f t="shared" si="79"/>
        <v/>
      </c>
      <c r="AH1621" s="45" t="str">
        <f>IF($AD1621="","",COUNTIF($AG$1:$AG1620,$AG1621)+RANK($AG1621,$AG$1:$AG$10539,0))</f>
        <v/>
      </c>
      <c r="AI1621" s="10" t="str">
        <f t="shared" si="80"/>
        <v>2010-11 SP Authentic #290 Chad Kolarik  RC AU  /999   $</v>
      </c>
      <c r="AJ1621" s="11">
        <v>2010</v>
      </c>
      <c r="AK1621" s="17">
        <v>11</v>
      </c>
      <c r="AL1621" s="12" t="s">
        <v>511</v>
      </c>
      <c r="AM1621" s="10">
        <v>290</v>
      </c>
      <c r="AN1621" s="12" t="s">
        <v>1146</v>
      </c>
      <c r="AO1621" s="9"/>
      <c r="AP1621" s="9"/>
      <c r="AQ1621" s="9"/>
      <c r="AR1621" s="14" t="s">
        <v>2482</v>
      </c>
      <c r="AS1621" s="9" t="s">
        <v>2</v>
      </c>
      <c r="AT1621" s="9" t="s">
        <v>1857</v>
      </c>
      <c r="AU1621" s="9"/>
      <c r="AV1621" s="13"/>
      <c r="AW1621" s="13">
        <v>999</v>
      </c>
      <c r="AX1621" s="9"/>
      <c r="AY1621" s="9"/>
      <c r="AZ1621" s="9"/>
      <c r="BA1621" s="33"/>
      <c r="BB1621" s="33"/>
      <c r="BC1621" s="36"/>
      <c r="BD1621" s="12" t="s">
        <v>1771</v>
      </c>
    </row>
    <row r="1622" spans="1:56" s="12" customFormat="1" x14ac:dyDescent="0.2">
      <c r="A1622" s="9" t="str">
        <f>IF(Search!$C$5="","",IF(COUNTA(Inventory!$AP1622)=1,1,""))</f>
        <v/>
      </c>
      <c r="B1622" s="9" t="str">
        <f>IF(Search!$C$4="","",IF(ISNUMBER(SEARCH(Search!$C$4,$AR1622))=TRUE,1,""))</f>
        <v/>
      </c>
      <c r="C1622" s="9" t="str">
        <f>IF(Search!$C$6="x",IF(COUNTA($AQ1622)=1,1,"N"),IF(COUNTA($AQ1622)=1,"N",""))</f>
        <v/>
      </c>
      <c r="D1622" s="9" t="str">
        <f>IF(Search!$O$8="","",IF(ISNUMBER(SEARCH(Search!$O$8,$BD1622))=TRUE,1,""))</f>
        <v/>
      </c>
      <c r="E1622" s="9" t="str">
        <f>IF(Search!$C$7="","",IF(ISNUMBER(SEARCH(Search!$C$7,$AN1622))=TRUE,1,""))</f>
        <v/>
      </c>
      <c r="F1622" s="9" t="str">
        <f>IF(Search!$C$8="","",IF(ISNUMBER(SEARCH(Search!$C$8,$AO1622))=TRUE,1,""))</f>
        <v/>
      </c>
      <c r="G1622" s="9" t="str">
        <f>IF(Search!$F$4="","",IF(Inventory!$AJ1622&lt;Search!$F$4,"",1))</f>
        <v/>
      </c>
      <c r="H1622" s="9" t="str">
        <f>IF(Search!$F$5="","",IF(Inventory!$AJ1622&gt;Search!$F$5,"",1))</f>
        <v/>
      </c>
      <c r="I1622" s="9" t="str">
        <f>IF(Search!$F$7="","",IF(Search!$F$8="",IF(ISNUMBER(SEARCH(Search!$F$7,$AL1622))=TRUE,1,""),""))</f>
        <v/>
      </c>
      <c r="J1622" s="9" t="str">
        <f>IF($AL1622=Search!$F$8,1,"")</f>
        <v/>
      </c>
      <c r="K1622" s="9" t="str">
        <f>IF(Search!$I$4="","",IF(COUNTA($AS1622)=1,IF(Search!$I$4="N","N",1),""))</f>
        <v/>
      </c>
      <c r="L1622" s="9" t="str">
        <f>IF(Search!$I$5="","",IF($AS1622="RC",1,""))</f>
        <v/>
      </c>
      <c r="M1622" s="9" t="str">
        <f>IF(Search!$I$6="","",IF($AS1622="RCP",1,""))</f>
        <v/>
      </c>
      <c r="N1622" s="9" t="str">
        <f>IF(Search!$I$8="","",IF(COUNTA($AT1622)=1,IF(Search!$I$8="N","N",1),""))</f>
        <v/>
      </c>
      <c r="O1622" s="9" t="str">
        <f>IF(Search!$L$4="","",IF(COUNTA($AU1622)=1,IF(Search!$L$4="N","N",1),""))</f>
        <v/>
      </c>
      <c r="P1622" s="9" t="str">
        <f>IF(Search!$L$5="","",IF(ISNUMBER(SEARCH("Jersey",$AU1622))=TRUE,IF(Search!$L$5="N","N",1),""))</f>
        <v/>
      </c>
      <c r="Q1622" s="9" t="str">
        <f>IF(Search!$L$6="","",IF(ISNUMBER(SEARCH("Patch",$AU1622))=TRUE,IF(Search!$L$6="N","N",1),""))</f>
        <v/>
      </c>
      <c r="R1622" s="9" t="str">
        <f>IF(Search!$L$7="","",IF(ISNUMBER(SEARCH("Shield",$AU1622))=TRUE,IF(Search!$L$7="N","N",1),""))</f>
        <v/>
      </c>
      <c r="S1622" s="9" t="str">
        <f>IF(Search!$L$8="","",IF(ISNUMBER(SEARCH("Stick",$AU1622))=TRUE,IF(Search!$L$8="N","N",1),""))</f>
        <v/>
      </c>
      <c r="T1622" s="9" t="str">
        <f>IF(Search!$O$4="","",IF(COUNTA($AW1622)=1,IF(Search!$O$4="N","N",1),""))</f>
        <v/>
      </c>
      <c r="U1622" s="9" t="str">
        <f>IF(Search!$O$5="","",IF($AW1622="","",IF($AW1622&lt;Search!$O$5,"",1)))</f>
        <v/>
      </c>
      <c r="V1622" s="9" t="str">
        <f>IF(Search!$O$6="","",IF($AW1622="","",IF($AW1622&gt;Search!$O$6,"",1)))</f>
        <v/>
      </c>
      <c r="W1622" s="9" t="str">
        <f>IF(Search!$U$4="","",IF($AX1622="","",1))</f>
        <v/>
      </c>
      <c r="X1622" s="9" t="str">
        <f>IF(Search!$U$5="","",IF(ISNUMBER(SEARCH(Search!$U$5,$AX1622))=TRUE,IF(Search!$U$5="N","N",1),""))</f>
        <v/>
      </c>
      <c r="Y1622" s="9" t="str">
        <f>IF(Search!$U$6="","",IF($AY1622&lt;Search!$U$6,"",1))</f>
        <v/>
      </c>
      <c r="Z1622" s="9" t="str">
        <f>IF(Search!$R$4="","",IF(Inventory!$BA1622&lt;Search!$R$4,"",1))</f>
        <v/>
      </c>
      <c r="AA1622" s="9" t="str">
        <f>IF(Search!$R$5="","",IF($BA1622&gt;Search!$R$5,"",1))</f>
        <v/>
      </c>
      <c r="AB1622" s="9" t="str">
        <f>IF(Search!$R$6="","",IF($BB1622&lt;Search!$R$6,"",1))</f>
        <v/>
      </c>
      <c r="AC1622" s="9" t="str">
        <f>IF(Search!$R$7="","",IF($BB1622&lt;Search!$R$7,"",1))</f>
        <v/>
      </c>
      <c r="AD1622" s="45" t="str">
        <f>IF(COUNTIF($A1622:$AC1622,"n")&gt;0,"",IF(SUM($A1622:$AC1622)=COUNTA(Search!$C$4:$C$8,Search!$F$4:$F$8,Search!$I$4:$I$6,Search!$I$8,Search!$L$4:$L$8,Search!$O$4:$O$8,Search!$R$4:$R$7,Search!$U$4:$U$7)-COUNTIF(Search!$C$4:$U$7,"n"),1+LARGE($AD$1:AD1621,1),""))</f>
        <v/>
      </c>
      <c r="AE1622" s="45" t="str">
        <f t="shared" si="78"/>
        <v/>
      </c>
      <c r="AF1622" s="45" t="str">
        <f>IF(AD1622="","",COUNTIF($AE$1:$AE1621,$AE1622)+RANK($AE1622,$AE$2:$AE$10540,1))</f>
        <v/>
      </c>
      <c r="AG1622" s="45" t="str">
        <f t="shared" si="79"/>
        <v/>
      </c>
      <c r="AH1622" s="45" t="str">
        <f>IF($AD1622="","",COUNTIF($AG$1:$AG1621,$AG1622)+RANK($AG1622,$AG$1:$AG$10539,0))</f>
        <v/>
      </c>
      <c r="AI1622" s="10" t="str">
        <f t="shared" si="80"/>
        <v>2010-11 SP Authentic #303 Andrew Bodnarchuk  RC AU  /999   $</v>
      </c>
      <c r="AJ1622" s="11">
        <v>2010</v>
      </c>
      <c r="AK1622" s="17">
        <v>11</v>
      </c>
      <c r="AL1622" s="12" t="s">
        <v>511</v>
      </c>
      <c r="AM1622" s="10">
        <v>303</v>
      </c>
      <c r="AN1622" s="12" t="s">
        <v>1147</v>
      </c>
      <c r="AO1622" s="9"/>
      <c r="AP1622" s="9"/>
      <c r="AQ1622" s="9"/>
      <c r="AR1622" s="14" t="s">
        <v>2482</v>
      </c>
      <c r="AS1622" s="9" t="s">
        <v>2</v>
      </c>
      <c r="AT1622" s="9" t="s">
        <v>1857</v>
      </c>
      <c r="AU1622" s="9"/>
      <c r="AV1622" s="13"/>
      <c r="AW1622" s="13">
        <v>999</v>
      </c>
      <c r="AX1622" s="9"/>
      <c r="AY1622" s="9"/>
      <c r="AZ1622" s="9"/>
      <c r="BA1622" s="33"/>
      <c r="BB1622" s="33"/>
      <c r="BC1622" s="36"/>
      <c r="BD1622" s="12" t="s">
        <v>1771</v>
      </c>
    </row>
    <row r="1623" spans="1:56" s="12" customFormat="1" x14ac:dyDescent="0.2">
      <c r="A1623" s="9" t="str">
        <f>IF(Search!$C$5="","",IF(COUNTA(Inventory!$AP1623)=1,1,""))</f>
        <v/>
      </c>
      <c r="B1623" s="9" t="str">
        <f>IF(Search!$C$4="","",IF(ISNUMBER(SEARCH(Search!$C$4,$AR1623))=TRUE,1,""))</f>
        <v/>
      </c>
      <c r="C1623" s="9" t="str">
        <f>IF(Search!$C$6="x",IF(COUNTA($AQ1623)=1,1,"N"),IF(COUNTA($AQ1623)=1,"N",""))</f>
        <v/>
      </c>
      <c r="D1623" s="9" t="str">
        <f>IF(Search!$O$8="","",IF(ISNUMBER(SEARCH(Search!$O$8,$BD1623))=TRUE,1,""))</f>
        <v/>
      </c>
      <c r="E1623" s="9" t="str">
        <f>IF(Search!$C$7="","",IF(ISNUMBER(SEARCH(Search!$C$7,$AN1623))=TRUE,1,""))</f>
        <v/>
      </c>
      <c r="F1623" s="9" t="str">
        <f>IF(Search!$C$8="","",IF(ISNUMBER(SEARCH(Search!$C$8,$AO1623))=TRUE,1,""))</f>
        <v/>
      </c>
      <c r="G1623" s="9" t="str">
        <f>IF(Search!$F$4="","",IF(Inventory!$AJ1623&lt;Search!$F$4,"",1))</f>
        <v/>
      </c>
      <c r="H1623" s="9" t="str">
        <f>IF(Search!$F$5="","",IF(Inventory!$AJ1623&gt;Search!$F$5,"",1))</f>
        <v/>
      </c>
      <c r="I1623" s="9" t="str">
        <f>IF(Search!$F$7="","",IF(Search!$F$8="",IF(ISNUMBER(SEARCH(Search!$F$7,$AL1623))=TRUE,1,""),""))</f>
        <v/>
      </c>
      <c r="J1623" s="9" t="str">
        <f>IF($AL1623=Search!$F$8,1,"")</f>
        <v/>
      </c>
      <c r="K1623" s="9" t="str">
        <f>IF(Search!$I$4="","",IF(COUNTA($AS1623)=1,IF(Search!$I$4="N","N",1),""))</f>
        <v/>
      </c>
      <c r="L1623" s="9" t="str">
        <f>IF(Search!$I$5="","",IF($AS1623="RC",1,""))</f>
        <v/>
      </c>
      <c r="M1623" s="9" t="str">
        <f>IF(Search!$I$6="","",IF($AS1623="RCP",1,""))</f>
        <v/>
      </c>
      <c r="N1623" s="9" t="str">
        <f>IF(Search!$I$8="","",IF(COUNTA($AT1623)=1,IF(Search!$I$8="N","N",1),""))</f>
        <v/>
      </c>
      <c r="O1623" s="9" t="str">
        <f>IF(Search!$L$4="","",IF(COUNTA($AU1623)=1,IF(Search!$L$4="N","N",1),""))</f>
        <v/>
      </c>
      <c r="P1623" s="9" t="str">
        <f>IF(Search!$L$5="","",IF(ISNUMBER(SEARCH("Jersey",$AU1623))=TRUE,IF(Search!$L$5="N","N",1),""))</f>
        <v/>
      </c>
      <c r="Q1623" s="9" t="str">
        <f>IF(Search!$L$6="","",IF(ISNUMBER(SEARCH("Patch",$AU1623))=TRUE,IF(Search!$L$6="N","N",1),""))</f>
        <v/>
      </c>
      <c r="R1623" s="9" t="str">
        <f>IF(Search!$L$7="","",IF(ISNUMBER(SEARCH("Shield",$AU1623))=TRUE,IF(Search!$L$7="N","N",1),""))</f>
        <v/>
      </c>
      <c r="S1623" s="9" t="str">
        <f>IF(Search!$L$8="","",IF(ISNUMBER(SEARCH("Stick",$AU1623))=TRUE,IF(Search!$L$8="N","N",1),""))</f>
        <v/>
      </c>
      <c r="T1623" s="9" t="str">
        <f>IF(Search!$O$4="","",IF(COUNTA($AW1623)=1,IF(Search!$O$4="N","N",1),""))</f>
        <v/>
      </c>
      <c r="U1623" s="9" t="str">
        <f>IF(Search!$O$5="","",IF($AW1623="","",IF($AW1623&lt;Search!$O$5,"",1)))</f>
        <v/>
      </c>
      <c r="V1623" s="9" t="str">
        <f>IF(Search!$O$6="","",IF($AW1623="","",IF($AW1623&gt;Search!$O$6,"",1)))</f>
        <v/>
      </c>
      <c r="W1623" s="9" t="str">
        <f>IF(Search!$U$4="","",IF($AX1623="","",1))</f>
        <v/>
      </c>
      <c r="X1623" s="9" t="str">
        <f>IF(Search!$U$5="","",IF(ISNUMBER(SEARCH(Search!$U$5,$AX1623))=TRUE,IF(Search!$U$5="N","N",1),""))</f>
        <v/>
      </c>
      <c r="Y1623" s="9" t="str">
        <f>IF(Search!$U$6="","",IF($AY1623&lt;Search!$U$6,"",1))</f>
        <v/>
      </c>
      <c r="Z1623" s="9" t="str">
        <f>IF(Search!$R$4="","",IF(Inventory!$BA1623&lt;Search!$R$4,"",1))</f>
        <v/>
      </c>
      <c r="AA1623" s="9" t="str">
        <f>IF(Search!$R$5="","",IF($BA1623&gt;Search!$R$5,"",1))</f>
        <v/>
      </c>
      <c r="AB1623" s="9" t="str">
        <f>IF(Search!$R$6="","",IF($BB1623&lt;Search!$R$6,"",1))</f>
        <v/>
      </c>
      <c r="AC1623" s="9" t="str">
        <f>IF(Search!$R$7="","",IF($BB1623&lt;Search!$R$7,"",1))</f>
        <v/>
      </c>
      <c r="AD1623" s="45" t="str">
        <f>IF(COUNTIF($A1623:$AC1623,"n")&gt;0,"",IF(SUM($A1623:$AC1623)=COUNTA(Search!$C$4:$C$8,Search!$F$4:$F$8,Search!$I$4:$I$6,Search!$I$8,Search!$L$4:$L$8,Search!$O$4:$O$8,Search!$R$4:$R$7,Search!$U$4:$U$7)-COUNTIF(Search!$C$4:$U$7,"n"),1+LARGE($AD$1:AD1622,1),""))</f>
        <v/>
      </c>
      <c r="AE1623" s="45" t="str">
        <f t="shared" si="78"/>
        <v/>
      </c>
      <c r="AF1623" s="45" t="str">
        <f>IF(AD1623="","",COUNTIF($AE$1:$AE1622,$AE1623)+RANK($AE1623,$AE$2:$AE$10540,1))</f>
        <v/>
      </c>
      <c r="AG1623" s="45" t="str">
        <f t="shared" si="79"/>
        <v/>
      </c>
      <c r="AH1623" s="45" t="str">
        <f>IF($AD1623="","",COUNTIF($AG$1:$AG1622,$AG1623)+RANK($AG1623,$AG$1:$AG$10539,0))</f>
        <v/>
      </c>
      <c r="AI1623" s="10" t="str">
        <f t="shared" si="80"/>
        <v>2010-11 SP Authentic Sign of the Times #SOTJA Jay Bouwmeester   AU  /   $</v>
      </c>
      <c r="AJ1623" s="11">
        <v>2010</v>
      </c>
      <c r="AK1623" s="17">
        <v>11</v>
      </c>
      <c r="AL1623" s="12" t="s">
        <v>567</v>
      </c>
      <c r="AM1623" s="10" t="s">
        <v>1152</v>
      </c>
      <c r="AN1623" s="12" t="s">
        <v>1153</v>
      </c>
      <c r="AO1623" s="9"/>
      <c r="AP1623" s="9"/>
      <c r="AQ1623" s="9"/>
      <c r="AR1623" s="14" t="s">
        <v>2125</v>
      </c>
      <c r="AS1623" s="9"/>
      <c r="AT1623" s="9" t="s">
        <v>1857</v>
      </c>
      <c r="AU1623" s="9"/>
      <c r="AV1623" s="13"/>
      <c r="AW1623" s="13"/>
      <c r="AX1623" s="9"/>
      <c r="AY1623" s="9"/>
      <c r="AZ1623" s="9"/>
      <c r="BA1623" s="33"/>
      <c r="BB1623" s="33"/>
      <c r="BC1623" s="36"/>
      <c r="BD1623" s="12" t="s">
        <v>1771</v>
      </c>
    </row>
    <row r="1624" spans="1:56" s="12" customFormat="1" x14ac:dyDescent="0.2">
      <c r="A1624" s="9" t="str">
        <f>IF(Search!$C$5="","",IF(COUNTA(Inventory!$AP1624)=1,1,""))</f>
        <v/>
      </c>
      <c r="B1624" s="9" t="str">
        <f>IF(Search!$C$4="","",IF(ISNUMBER(SEARCH(Search!$C$4,$AR1624))=TRUE,1,""))</f>
        <v/>
      </c>
      <c r="C1624" s="9" t="str">
        <f>IF(Search!$C$6="x",IF(COUNTA($AQ1624)=1,1,"N"),IF(COUNTA($AQ1624)=1,"N",""))</f>
        <v/>
      </c>
      <c r="D1624" s="9" t="str">
        <f>IF(Search!$O$8="","",IF(ISNUMBER(SEARCH(Search!$O$8,$BD1624))=TRUE,1,""))</f>
        <v/>
      </c>
      <c r="E1624" s="9" t="str">
        <f>IF(Search!$C$7="","",IF(ISNUMBER(SEARCH(Search!$C$7,$AN1624))=TRUE,1,""))</f>
        <v/>
      </c>
      <c r="F1624" s="9" t="str">
        <f>IF(Search!$C$8="","",IF(ISNUMBER(SEARCH(Search!$C$8,$AO1624))=TRUE,1,""))</f>
        <v/>
      </c>
      <c r="G1624" s="9" t="str">
        <f>IF(Search!$F$4="","",IF(Inventory!$AJ1624&lt;Search!$F$4,"",1))</f>
        <v/>
      </c>
      <c r="H1624" s="9" t="str">
        <f>IF(Search!$F$5="","",IF(Inventory!$AJ1624&gt;Search!$F$5,"",1))</f>
        <v/>
      </c>
      <c r="I1624" s="9" t="str">
        <f>IF(Search!$F$7="","",IF(Search!$F$8="",IF(ISNUMBER(SEARCH(Search!$F$7,$AL1624))=TRUE,1,""),""))</f>
        <v/>
      </c>
      <c r="J1624" s="9" t="str">
        <f>IF($AL1624=Search!$F$8,1,"")</f>
        <v/>
      </c>
      <c r="K1624" s="9" t="str">
        <f>IF(Search!$I$4="","",IF(COUNTA($AS1624)=1,IF(Search!$I$4="N","N",1),""))</f>
        <v/>
      </c>
      <c r="L1624" s="9" t="str">
        <f>IF(Search!$I$5="","",IF($AS1624="RC",1,""))</f>
        <v/>
      </c>
      <c r="M1624" s="9" t="str">
        <f>IF(Search!$I$6="","",IF($AS1624="RCP",1,""))</f>
        <v/>
      </c>
      <c r="N1624" s="9" t="str">
        <f>IF(Search!$I$8="","",IF(COUNTA($AT1624)=1,IF(Search!$I$8="N","N",1),""))</f>
        <v/>
      </c>
      <c r="O1624" s="9" t="str">
        <f>IF(Search!$L$4="","",IF(COUNTA($AU1624)=1,IF(Search!$L$4="N","N",1),""))</f>
        <v/>
      </c>
      <c r="P1624" s="9" t="str">
        <f>IF(Search!$L$5="","",IF(ISNUMBER(SEARCH("Jersey",$AU1624))=TRUE,IF(Search!$L$5="N","N",1),""))</f>
        <v/>
      </c>
      <c r="Q1624" s="9" t="str">
        <f>IF(Search!$L$6="","",IF(ISNUMBER(SEARCH("Patch",$AU1624))=TRUE,IF(Search!$L$6="N","N",1),""))</f>
        <v/>
      </c>
      <c r="R1624" s="9" t="str">
        <f>IF(Search!$L$7="","",IF(ISNUMBER(SEARCH("Shield",$AU1624))=TRUE,IF(Search!$L$7="N","N",1),""))</f>
        <v/>
      </c>
      <c r="S1624" s="9" t="str">
        <f>IF(Search!$L$8="","",IF(ISNUMBER(SEARCH("Stick",$AU1624))=TRUE,IF(Search!$L$8="N","N",1),""))</f>
        <v/>
      </c>
      <c r="T1624" s="9" t="str">
        <f>IF(Search!$O$4="","",IF(COUNTA($AW1624)=1,IF(Search!$O$4="N","N",1),""))</f>
        <v/>
      </c>
      <c r="U1624" s="9" t="str">
        <f>IF(Search!$O$5="","",IF($AW1624="","",IF($AW1624&lt;Search!$O$5,"",1)))</f>
        <v/>
      </c>
      <c r="V1624" s="9" t="str">
        <f>IF(Search!$O$6="","",IF($AW1624="","",IF($AW1624&gt;Search!$O$6,"",1)))</f>
        <v/>
      </c>
      <c r="W1624" s="9" t="str">
        <f>IF(Search!$U$4="","",IF($AX1624="","",1))</f>
        <v/>
      </c>
      <c r="X1624" s="9" t="str">
        <f>IF(Search!$U$5="","",IF(ISNUMBER(SEARCH(Search!$U$5,$AX1624))=TRUE,IF(Search!$U$5="N","N",1),""))</f>
        <v/>
      </c>
      <c r="Y1624" s="9" t="str">
        <f>IF(Search!$U$6="","",IF($AY1624&lt;Search!$U$6,"",1))</f>
        <v/>
      </c>
      <c r="Z1624" s="9" t="str">
        <f>IF(Search!$R$4="","",IF(Inventory!$BA1624&lt;Search!$R$4,"",1))</f>
        <v/>
      </c>
      <c r="AA1624" s="9" t="str">
        <f>IF(Search!$R$5="","",IF($BA1624&gt;Search!$R$5,"",1))</f>
        <v/>
      </c>
      <c r="AB1624" s="9" t="str">
        <f>IF(Search!$R$6="","",IF($BB1624&lt;Search!$R$6,"",1))</f>
        <v/>
      </c>
      <c r="AC1624" s="9" t="str">
        <f>IF(Search!$R$7="","",IF($BB1624&lt;Search!$R$7,"",1))</f>
        <v/>
      </c>
      <c r="AD1624" s="45" t="str">
        <f>IF(COUNTIF($A1624:$AC1624,"n")&gt;0,"",IF(SUM($A1624:$AC1624)=COUNTA(Search!$C$4:$C$8,Search!$F$4:$F$8,Search!$I$4:$I$6,Search!$I$8,Search!$L$4:$L$8,Search!$O$4:$O$8,Search!$R$4:$R$7,Search!$U$4:$U$7)-COUNTIF(Search!$C$4:$U$7,"n"),1+LARGE($AD$1:AD1623,1),""))</f>
        <v/>
      </c>
      <c r="AE1624" s="45" t="str">
        <f t="shared" si="78"/>
        <v/>
      </c>
      <c r="AF1624" s="45" t="str">
        <f>IF(AD1624="","",COUNTIF($AE$1:$AE1623,$AE1624)+RANK($AE1624,$AE$2:$AE$10540,1))</f>
        <v/>
      </c>
      <c r="AG1624" s="45" t="str">
        <f t="shared" si="79"/>
        <v/>
      </c>
      <c r="AH1624" s="45" t="str">
        <f>IF($AD1624="","",COUNTIF($AG$1:$AG1623,$AG1624)+RANK($AG1624,$AG$1:$AG$10539,0))</f>
        <v/>
      </c>
      <c r="AI1624" s="10" t="str">
        <f t="shared" si="80"/>
        <v>2010-11 SP Authentic Sign of the Times #SOTMJ Marcus Johansson   AU  /   $</v>
      </c>
      <c r="AJ1624" s="11">
        <v>2010</v>
      </c>
      <c r="AK1624" s="17">
        <v>11</v>
      </c>
      <c r="AL1624" s="12" t="s">
        <v>567</v>
      </c>
      <c r="AM1624" s="10" t="s">
        <v>1148</v>
      </c>
      <c r="AN1624" s="12" t="s">
        <v>1149</v>
      </c>
      <c r="AO1624" s="9"/>
      <c r="AP1624" s="9"/>
      <c r="AQ1624" s="9"/>
      <c r="AR1624" s="14" t="s">
        <v>2125</v>
      </c>
      <c r="AS1624" s="9"/>
      <c r="AT1624" s="9" t="s">
        <v>1857</v>
      </c>
      <c r="AU1624" s="9"/>
      <c r="AV1624" s="13"/>
      <c r="AW1624" s="13"/>
      <c r="AX1624" s="9"/>
      <c r="AY1624" s="9"/>
      <c r="AZ1624" s="9"/>
      <c r="BA1624" s="33"/>
      <c r="BB1624" s="33"/>
      <c r="BC1624" s="36"/>
      <c r="BD1624" s="12" t="s">
        <v>1771</v>
      </c>
    </row>
    <row r="1625" spans="1:56" s="12" customFormat="1" x14ac:dyDescent="0.2">
      <c r="A1625" s="9" t="str">
        <f>IF(Search!$C$5="","",IF(COUNTA(Inventory!$AP1625)=1,1,""))</f>
        <v/>
      </c>
      <c r="B1625" s="9" t="str">
        <f>IF(Search!$C$4="","",IF(ISNUMBER(SEARCH(Search!$C$4,$AR1625))=TRUE,1,""))</f>
        <v/>
      </c>
      <c r="C1625" s="9" t="str">
        <f>IF(Search!$C$6="x",IF(COUNTA($AQ1625)=1,1,"N"),IF(COUNTA($AQ1625)=1,"N",""))</f>
        <v/>
      </c>
      <c r="D1625" s="9" t="str">
        <f>IF(Search!$O$8="","",IF(ISNUMBER(SEARCH(Search!$O$8,$BD1625))=TRUE,1,""))</f>
        <v/>
      </c>
      <c r="E1625" s="9" t="str">
        <f>IF(Search!$C$7="","",IF(ISNUMBER(SEARCH(Search!$C$7,$AN1625))=TRUE,1,""))</f>
        <v/>
      </c>
      <c r="F1625" s="9" t="str">
        <f>IF(Search!$C$8="","",IF(ISNUMBER(SEARCH(Search!$C$8,$AO1625))=TRUE,1,""))</f>
        <v/>
      </c>
      <c r="G1625" s="9" t="str">
        <f>IF(Search!$F$4="","",IF(Inventory!$AJ1625&lt;Search!$F$4,"",1))</f>
        <v/>
      </c>
      <c r="H1625" s="9" t="str">
        <f>IF(Search!$F$5="","",IF(Inventory!$AJ1625&gt;Search!$F$5,"",1))</f>
        <v/>
      </c>
      <c r="I1625" s="9" t="str">
        <f>IF(Search!$F$7="","",IF(Search!$F$8="",IF(ISNUMBER(SEARCH(Search!$F$7,$AL1625))=TRUE,1,""),""))</f>
        <v/>
      </c>
      <c r="J1625" s="9" t="str">
        <f>IF($AL1625=Search!$F$8,1,"")</f>
        <v/>
      </c>
      <c r="K1625" s="9" t="str">
        <f>IF(Search!$I$4="","",IF(COUNTA($AS1625)=1,IF(Search!$I$4="N","N",1),""))</f>
        <v/>
      </c>
      <c r="L1625" s="9" t="str">
        <f>IF(Search!$I$5="","",IF($AS1625="RC",1,""))</f>
        <v/>
      </c>
      <c r="M1625" s="9" t="str">
        <f>IF(Search!$I$6="","",IF($AS1625="RCP",1,""))</f>
        <v/>
      </c>
      <c r="N1625" s="9" t="str">
        <f>IF(Search!$I$8="","",IF(COUNTA($AT1625)=1,IF(Search!$I$8="N","N",1),""))</f>
        <v/>
      </c>
      <c r="O1625" s="9" t="str">
        <f>IF(Search!$L$4="","",IF(COUNTA($AU1625)=1,IF(Search!$L$4="N","N",1),""))</f>
        <v/>
      </c>
      <c r="P1625" s="9" t="str">
        <f>IF(Search!$L$5="","",IF(ISNUMBER(SEARCH("Jersey",$AU1625))=TRUE,IF(Search!$L$5="N","N",1),""))</f>
        <v/>
      </c>
      <c r="Q1625" s="9" t="str">
        <f>IF(Search!$L$6="","",IF(ISNUMBER(SEARCH("Patch",$AU1625))=TRUE,IF(Search!$L$6="N","N",1),""))</f>
        <v/>
      </c>
      <c r="R1625" s="9" t="str">
        <f>IF(Search!$L$7="","",IF(ISNUMBER(SEARCH("Shield",$AU1625))=TRUE,IF(Search!$L$7="N","N",1),""))</f>
        <v/>
      </c>
      <c r="S1625" s="9" t="str">
        <f>IF(Search!$L$8="","",IF(ISNUMBER(SEARCH("Stick",$AU1625))=TRUE,IF(Search!$L$8="N","N",1),""))</f>
        <v/>
      </c>
      <c r="T1625" s="9" t="str">
        <f>IF(Search!$O$4="","",IF(COUNTA($AW1625)=1,IF(Search!$O$4="N","N",1),""))</f>
        <v/>
      </c>
      <c r="U1625" s="9" t="str">
        <f>IF(Search!$O$5="","",IF($AW1625="","",IF($AW1625&lt;Search!$O$5,"",1)))</f>
        <v/>
      </c>
      <c r="V1625" s="9" t="str">
        <f>IF(Search!$O$6="","",IF($AW1625="","",IF($AW1625&gt;Search!$O$6,"",1)))</f>
        <v/>
      </c>
      <c r="W1625" s="9" t="str">
        <f>IF(Search!$U$4="","",IF($AX1625="","",1))</f>
        <v/>
      </c>
      <c r="X1625" s="9" t="str">
        <f>IF(Search!$U$5="","",IF(ISNUMBER(SEARCH(Search!$U$5,$AX1625))=TRUE,IF(Search!$U$5="N","N",1),""))</f>
        <v/>
      </c>
      <c r="Y1625" s="9" t="str">
        <f>IF(Search!$U$6="","",IF($AY1625&lt;Search!$U$6,"",1))</f>
        <v/>
      </c>
      <c r="Z1625" s="9" t="str">
        <f>IF(Search!$R$4="","",IF(Inventory!$BA1625&lt;Search!$R$4,"",1))</f>
        <v/>
      </c>
      <c r="AA1625" s="9" t="str">
        <f>IF(Search!$R$5="","",IF($BA1625&gt;Search!$R$5,"",1))</f>
        <v/>
      </c>
      <c r="AB1625" s="9" t="str">
        <f>IF(Search!$R$6="","",IF($BB1625&lt;Search!$R$6,"",1))</f>
        <v/>
      </c>
      <c r="AC1625" s="9" t="str">
        <f>IF(Search!$R$7="","",IF($BB1625&lt;Search!$R$7,"",1))</f>
        <v/>
      </c>
      <c r="AD1625" s="45" t="str">
        <f>IF(COUNTIF($A1625:$AC1625,"n")&gt;0,"",IF(SUM($A1625:$AC1625)=COUNTA(Search!$C$4:$C$8,Search!$F$4:$F$8,Search!$I$4:$I$6,Search!$I$8,Search!$L$4:$L$8,Search!$O$4:$O$8,Search!$R$4:$R$7,Search!$U$4:$U$7)-COUNTIF(Search!$C$4:$U$7,"n"),1+LARGE($AD$1:AD1624,1),""))</f>
        <v/>
      </c>
      <c r="AE1625" s="45" t="str">
        <f t="shared" si="78"/>
        <v/>
      </c>
      <c r="AF1625" s="45" t="str">
        <f>IF(AD1625="","",COUNTIF($AE$1:$AE1624,$AE1625)+RANK($AE1625,$AE$2:$AE$10540,1))</f>
        <v/>
      </c>
      <c r="AG1625" s="45" t="str">
        <f t="shared" si="79"/>
        <v/>
      </c>
      <c r="AH1625" s="45" t="str">
        <f>IF($AD1625="","",COUNTIF($AG$1:$AG1624,$AG1625)+RANK($AG1625,$AG$1:$AG$10539,0))</f>
        <v/>
      </c>
      <c r="AI1625" s="10" t="str">
        <f t="shared" si="80"/>
        <v>2010-11 SP Authentic Sign of the Times #SOTTK Tim Kennedy   AU  /   $</v>
      </c>
      <c r="AJ1625" s="11">
        <v>2010</v>
      </c>
      <c r="AK1625" s="17">
        <v>11</v>
      </c>
      <c r="AL1625" s="12" t="s">
        <v>567</v>
      </c>
      <c r="AM1625" s="10" t="s">
        <v>1150</v>
      </c>
      <c r="AN1625" s="12" t="s">
        <v>1151</v>
      </c>
      <c r="AO1625" s="9"/>
      <c r="AP1625" s="9"/>
      <c r="AQ1625" s="9"/>
      <c r="AR1625" s="14" t="s">
        <v>2125</v>
      </c>
      <c r="AS1625" s="9"/>
      <c r="AT1625" s="9" t="s">
        <v>1857</v>
      </c>
      <c r="AU1625" s="9"/>
      <c r="AV1625" s="13"/>
      <c r="AW1625" s="13"/>
      <c r="AX1625" s="9"/>
      <c r="AY1625" s="9"/>
      <c r="AZ1625" s="9"/>
      <c r="BA1625" s="33"/>
      <c r="BB1625" s="33"/>
      <c r="BC1625" s="36"/>
      <c r="BD1625" s="12" t="s">
        <v>1771</v>
      </c>
    </row>
    <row r="1626" spans="1:56" s="12" customFormat="1" x14ac:dyDescent="0.2">
      <c r="A1626" s="9" t="str">
        <f>IF(Search!$C$5="","",IF(COUNTA(Inventory!$AP1626)=1,1,""))</f>
        <v/>
      </c>
      <c r="B1626" s="9" t="str">
        <f>IF(Search!$C$4="","",IF(ISNUMBER(SEARCH(Search!$C$4,$AR1626))=TRUE,1,""))</f>
        <v/>
      </c>
      <c r="C1626" s="9" t="str">
        <f>IF(Search!$C$6="x",IF(COUNTA($AQ1626)=1,1,"N"),IF(COUNTA($AQ1626)=1,"N",""))</f>
        <v/>
      </c>
      <c r="D1626" s="9" t="str">
        <f>IF(Search!$O$8="","",IF(ISNUMBER(SEARCH(Search!$O$8,$BD1626))=TRUE,1,""))</f>
        <v/>
      </c>
      <c r="E1626" s="9" t="str">
        <f>IF(Search!$C$7="","",IF(ISNUMBER(SEARCH(Search!$C$7,$AN1626))=TRUE,1,""))</f>
        <v/>
      </c>
      <c r="F1626" s="9" t="str">
        <f>IF(Search!$C$8="","",IF(ISNUMBER(SEARCH(Search!$C$8,$AO1626))=TRUE,1,""))</f>
        <v/>
      </c>
      <c r="G1626" s="9" t="str">
        <f>IF(Search!$F$4="","",IF(Inventory!$AJ1626&lt;Search!$F$4,"",1))</f>
        <v/>
      </c>
      <c r="H1626" s="9" t="str">
        <f>IF(Search!$F$5="","",IF(Inventory!$AJ1626&gt;Search!$F$5,"",1))</f>
        <v/>
      </c>
      <c r="I1626" s="9" t="str">
        <f>IF(Search!$F$7="","",IF(Search!$F$8="",IF(ISNUMBER(SEARCH(Search!$F$7,$AL1626))=TRUE,1,""),""))</f>
        <v/>
      </c>
      <c r="J1626" s="9" t="str">
        <f>IF($AL1626=Search!$F$8,1,"")</f>
        <v/>
      </c>
      <c r="K1626" s="9" t="str">
        <f>IF(Search!$I$4="","",IF(COUNTA($AS1626)=1,IF(Search!$I$4="N","N",1),""))</f>
        <v/>
      </c>
      <c r="L1626" s="9" t="str">
        <f>IF(Search!$I$5="","",IF($AS1626="RC",1,""))</f>
        <v/>
      </c>
      <c r="M1626" s="9" t="str">
        <f>IF(Search!$I$6="","",IF($AS1626="RCP",1,""))</f>
        <v/>
      </c>
      <c r="N1626" s="9" t="str">
        <f>IF(Search!$I$8="","",IF(COUNTA($AT1626)=1,IF(Search!$I$8="N","N",1),""))</f>
        <v/>
      </c>
      <c r="O1626" s="9" t="str">
        <f>IF(Search!$L$4="","",IF(COUNTA($AU1626)=1,IF(Search!$L$4="N","N",1),""))</f>
        <v/>
      </c>
      <c r="P1626" s="9" t="str">
        <f>IF(Search!$L$5="","",IF(ISNUMBER(SEARCH("Jersey",$AU1626))=TRUE,IF(Search!$L$5="N","N",1),""))</f>
        <v/>
      </c>
      <c r="Q1626" s="9" t="str">
        <f>IF(Search!$L$6="","",IF(ISNUMBER(SEARCH("Patch",$AU1626))=TRUE,IF(Search!$L$6="N","N",1),""))</f>
        <v/>
      </c>
      <c r="R1626" s="9" t="str">
        <f>IF(Search!$L$7="","",IF(ISNUMBER(SEARCH("Shield",$AU1626))=TRUE,IF(Search!$L$7="N","N",1),""))</f>
        <v/>
      </c>
      <c r="S1626" s="9" t="str">
        <f>IF(Search!$L$8="","",IF(ISNUMBER(SEARCH("Stick",$AU1626))=TRUE,IF(Search!$L$8="N","N",1),""))</f>
        <v/>
      </c>
      <c r="T1626" s="9" t="str">
        <f>IF(Search!$O$4="","",IF(COUNTA($AW1626)=1,IF(Search!$O$4="N","N",1),""))</f>
        <v/>
      </c>
      <c r="U1626" s="9" t="str">
        <f>IF(Search!$O$5="","",IF($AW1626="","",IF($AW1626&lt;Search!$O$5,"",1)))</f>
        <v/>
      </c>
      <c r="V1626" s="9" t="str">
        <f>IF(Search!$O$6="","",IF($AW1626="","",IF($AW1626&gt;Search!$O$6,"",1)))</f>
        <v/>
      </c>
      <c r="W1626" s="9" t="str">
        <f>IF(Search!$U$4="","",IF($AX1626="","",1))</f>
        <v/>
      </c>
      <c r="X1626" s="9" t="str">
        <f>IF(Search!$U$5="","",IF(ISNUMBER(SEARCH(Search!$U$5,$AX1626))=TRUE,IF(Search!$U$5="N","N",1),""))</f>
        <v/>
      </c>
      <c r="Y1626" s="9" t="str">
        <f>IF(Search!$U$6="","",IF($AY1626&lt;Search!$U$6,"",1))</f>
        <v/>
      </c>
      <c r="Z1626" s="9" t="str">
        <f>IF(Search!$R$4="","",IF(Inventory!$BA1626&lt;Search!$R$4,"",1))</f>
        <v/>
      </c>
      <c r="AA1626" s="9" t="str">
        <f>IF(Search!$R$5="","",IF($BA1626&gt;Search!$R$5,"",1))</f>
        <v/>
      </c>
      <c r="AB1626" s="9" t="str">
        <f>IF(Search!$R$6="","",IF($BB1626&lt;Search!$R$6,"",1))</f>
        <v/>
      </c>
      <c r="AC1626" s="9" t="str">
        <f>IF(Search!$R$7="","",IF($BB1626&lt;Search!$R$7,"",1))</f>
        <v/>
      </c>
      <c r="AD1626" s="45" t="str">
        <f>IF(COUNTIF($A1626:$AC1626,"n")&gt;0,"",IF(SUM($A1626:$AC1626)=COUNTA(Search!$C$4:$C$8,Search!$F$4:$F$8,Search!$I$4:$I$6,Search!$I$8,Search!$L$4:$L$8,Search!$O$4:$O$8,Search!$R$4:$R$7,Search!$U$4:$U$7)-COUNTIF(Search!$C$4:$U$7,"n"),1+LARGE($AD$1:AD1625,1),""))</f>
        <v/>
      </c>
      <c r="AE1626" s="45" t="str">
        <f t="shared" si="78"/>
        <v/>
      </c>
      <c r="AF1626" s="45" t="str">
        <f>IF(AD1626="","",COUNTIF($AE$1:$AE1625,$AE1626)+RANK($AE1626,$AE$2:$AE$10540,1))</f>
        <v/>
      </c>
      <c r="AG1626" s="45" t="str">
        <f t="shared" si="79"/>
        <v/>
      </c>
      <c r="AH1626" s="45" t="str">
        <f>IF($AD1626="","",COUNTIF($AG$1:$AG1625,$AG1626)+RANK($AG1626,$AG$1:$AG$10539,0))</f>
        <v/>
      </c>
      <c r="AI1626" s="10" t="str">
        <f t="shared" si="80"/>
        <v>2010-11 SP Authentic SP Holo FX #FX11 Mark Messier     /   $</v>
      </c>
      <c r="AJ1626" s="11">
        <v>2010</v>
      </c>
      <c r="AK1626" s="17">
        <v>11</v>
      </c>
      <c r="AL1626" s="12" t="s">
        <v>1154</v>
      </c>
      <c r="AM1626" s="10" t="s">
        <v>1159</v>
      </c>
      <c r="AN1626" s="12" t="s">
        <v>126</v>
      </c>
      <c r="AO1626" s="9"/>
      <c r="AP1626" s="9"/>
      <c r="AQ1626" s="9"/>
      <c r="AR1626" s="14"/>
      <c r="AS1626" s="9"/>
      <c r="AT1626" s="9"/>
      <c r="AU1626" s="9"/>
      <c r="AV1626" s="13"/>
      <c r="AW1626" s="13"/>
      <c r="AX1626" s="9"/>
      <c r="AY1626" s="9"/>
      <c r="AZ1626" s="9"/>
      <c r="BA1626" s="33"/>
      <c r="BB1626" s="33"/>
      <c r="BC1626" s="36"/>
      <c r="BD1626" s="12" t="s">
        <v>1771</v>
      </c>
    </row>
    <row r="1627" spans="1:56" s="12" customFormat="1" x14ac:dyDescent="0.2">
      <c r="A1627" s="9" t="str">
        <f>IF(Search!$C$5="","",IF(COUNTA(Inventory!$AP1627)=1,1,""))</f>
        <v/>
      </c>
      <c r="B1627" s="9" t="str">
        <f>IF(Search!$C$4="","",IF(ISNUMBER(SEARCH(Search!$C$4,$AR1627))=TRUE,1,""))</f>
        <v/>
      </c>
      <c r="C1627" s="9" t="str">
        <f>IF(Search!$C$6="x",IF(COUNTA($AQ1627)=1,1,"N"),IF(COUNTA($AQ1627)=1,"N",""))</f>
        <v/>
      </c>
      <c r="D1627" s="9" t="str">
        <f>IF(Search!$O$8="","",IF(ISNUMBER(SEARCH(Search!$O$8,$BD1627))=TRUE,1,""))</f>
        <v/>
      </c>
      <c r="E1627" s="9" t="str">
        <f>IF(Search!$C$7="","",IF(ISNUMBER(SEARCH(Search!$C$7,$AN1627))=TRUE,1,""))</f>
        <v/>
      </c>
      <c r="F1627" s="9" t="str">
        <f>IF(Search!$C$8="","",IF(ISNUMBER(SEARCH(Search!$C$8,$AO1627))=TRUE,1,""))</f>
        <v/>
      </c>
      <c r="G1627" s="9" t="str">
        <f>IF(Search!$F$4="","",IF(Inventory!$AJ1627&lt;Search!$F$4,"",1))</f>
        <v/>
      </c>
      <c r="H1627" s="9" t="str">
        <f>IF(Search!$F$5="","",IF(Inventory!$AJ1627&gt;Search!$F$5,"",1))</f>
        <v/>
      </c>
      <c r="I1627" s="9" t="str">
        <f>IF(Search!$F$7="","",IF(Search!$F$8="",IF(ISNUMBER(SEARCH(Search!$F$7,$AL1627))=TRUE,1,""),""))</f>
        <v/>
      </c>
      <c r="J1627" s="9" t="str">
        <f>IF($AL1627=Search!$F$8,1,"")</f>
        <v/>
      </c>
      <c r="K1627" s="9" t="str">
        <f>IF(Search!$I$4="","",IF(COUNTA($AS1627)=1,IF(Search!$I$4="N","N",1),""))</f>
        <v/>
      </c>
      <c r="L1627" s="9" t="str">
        <f>IF(Search!$I$5="","",IF($AS1627="RC",1,""))</f>
        <v/>
      </c>
      <c r="M1627" s="9" t="str">
        <f>IF(Search!$I$6="","",IF($AS1627="RCP",1,""))</f>
        <v/>
      </c>
      <c r="N1627" s="9" t="str">
        <f>IF(Search!$I$8="","",IF(COUNTA($AT1627)=1,IF(Search!$I$8="N","N",1),""))</f>
        <v/>
      </c>
      <c r="O1627" s="9" t="str">
        <f>IF(Search!$L$4="","",IF(COUNTA($AU1627)=1,IF(Search!$L$4="N","N",1),""))</f>
        <v/>
      </c>
      <c r="P1627" s="9" t="str">
        <f>IF(Search!$L$5="","",IF(ISNUMBER(SEARCH("Jersey",$AU1627))=TRUE,IF(Search!$L$5="N","N",1),""))</f>
        <v/>
      </c>
      <c r="Q1627" s="9" t="str">
        <f>IF(Search!$L$6="","",IF(ISNUMBER(SEARCH("Patch",$AU1627))=TRUE,IF(Search!$L$6="N","N",1),""))</f>
        <v/>
      </c>
      <c r="R1627" s="9" t="str">
        <f>IF(Search!$L$7="","",IF(ISNUMBER(SEARCH("Shield",$AU1627))=TRUE,IF(Search!$L$7="N","N",1),""))</f>
        <v/>
      </c>
      <c r="S1627" s="9" t="str">
        <f>IF(Search!$L$8="","",IF(ISNUMBER(SEARCH("Stick",$AU1627))=TRUE,IF(Search!$L$8="N","N",1),""))</f>
        <v/>
      </c>
      <c r="T1627" s="9" t="str">
        <f>IF(Search!$O$4="","",IF(COUNTA($AW1627)=1,IF(Search!$O$4="N","N",1),""))</f>
        <v/>
      </c>
      <c r="U1627" s="9" t="str">
        <f>IF(Search!$O$5="","",IF($AW1627="","",IF($AW1627&lt;Search!$O$5,"",1)))</f>
        <v/>
      </c>
      <c r="V1627" s="9" t="str">
        <f>IF(Search!$O$6="","",IF($AW1627="","",IF($AW1627&gt;Search!$O$6,"",1)))</f>
        <v/>
      </c>
      <c r="W1627" s="9" t="str">
        <f>IF(Search!$U$4="","",IF($AX1627="","",1))</f>
        <v/>
      </c>
      <c r="X1627" s="9" t="str">
        <f>IF(Search!$U$5="","",IF(ISNUMBER(SEARCH(Search!$U$5,$AX1627))=TRUE,IF(Search!$U$5="N","N",1),""))</f>
        <v/>
      </c>
      <c r="Y1627" s="9" t="str">
        <f>IF(Search!$U$6="","",IF($AY1627&lt;Search!$U$6,"",1))</f>
        <v/>
      </c>
      <c r="Z1627" s="9" t="str">
        <f>IF(Search!$R$4="","",IF(Inventory!$BA1627&lt;Search!$R$4,"",1))</f>
        <v/>
      </c>
      <c r="AA1627" s="9" t="str">
        <f>IF(Search!$R$5="","",IF($BA1627&gt;Search!$R$5,"",1))</f>
        <v/>
      </c>
      <c r="AB1627" s="9" t="str">
        <f>IF(Search!$R$6="","",IF($BB1627&lt;Search!$R$6,"",1))</f>
        <v/>
      </c>
      <c r="AC1627" s="9" t="str">
        <f>IF(Search!$R$7="","",IF($BB1627&lt;Search!$R$7,"",1))</f>
        <v/>
      </c>
      <c r="AD1627" s="45" t="str">
        <f>IF(COUNTIF($A1627:$AC1627,"n")&gt;0,"",IF(SUM($A1627:$AC1627)=COUNTA(Search!$C$4:$C$8,Search!$F$4:$F$8,Search!$I$4:$I$6,Search!$I$8,Search!$L$4:$L$8,Search!$O$4:$O$8,Search!$R$4:$R$7,Search!$U$4:$U$7)-COUNTIF(Search!$C$4:$U$7,"n"),1+LARGE($AD$1:AD1626,1),""))</f>
        <v/>
      </c>
      <c r="AE1627" s="45" t="str">
        <f t="shared" si="78"/>
        <v/>
      </c>
      <c r="AF1627" s="45" t="str">
        <f>IF(AD1627="","",COUNTIF($AE$1:$AE1626,$AE1627)+RANK($AE1627,$AE$2:$AE$10540,1))</f>
        <v/>
      </c>
      <c r="AG1627" s="45" t="str">
        <f t="shared" si="79"/>
        <v/>
      </c>
      <c r="AH1627" s="45" t="str">
        <f>IF($AD1627="","",COUNTIF($AG$1:$AG1626,$AG1627)+RANK($AG1627,$AG$1:$AG$10539,0))</f>
        <v/>
      </c>
      <c r="AI1627" s="10" t="str">
        <f t="shared" si="80"/>
        <v>2010-11 SP Authentic SP Holo FX #FX13 Dion Phaneuf     /   $</v>
      </c>
      <c r="AJ1627" s="11">
        <v>2010</v>
      </c>
      <c r="AK1627" s="17">
        <v>11</v>
      </c>
      <c r="AL1627" s="12" t="s">
        <v>1154</v>
      </c>
      <c r="AM1627" s="10" t="s">
        <v>1163</v>
      </c>
      <c r="AN1627" s="12" t="s">
        <v>552</v>
      </c>
      <c r="AO1627" s="9"/>
      <c r="AP1627" s="9"/>
      <c r="AQ1627" s="9"/>
      <c r="AR1627" s="14"/>
      <c r="AS1627" s="9"/>
      <c r="AT1627" s="9"/>
      <c r="AU1627" s="9"/>
      <c r="AV1627" s="13"/>
      <c r="AW1627" s="13"/>
      <c r="AX1627" s="9"/>
      <c r="AY1627" s="9"/>
      <c r="AZ1627" s="9"/>
      <c r="BA1627" s="33"/>
      <c r="BB1627" s="33"/>
      <c r="BC1627" s="36"/>
      <c r="BD1627" s="12" t="s">
        <v>1771</v>
      </c>
    </row>
    <row r="1628" spans="1:56" s="12" customFormat="1" x14ac:dyDescent="0.2">
      <c r="A1628" s="9" t="str">
        <f>IF(Search!$C$5="","",IF(COUNTA(Inventory!$AP1628)=1,1,""))</f>
        <v/>
      </c>
      <c r="B1628" s="9" t="str">
        <f>IF(Search!$C$4="","",IF(ISNUMBER(SEARCH(Search!$C$4,$AR1628))=TRUE,1,""))</f>
        <v/>
      </c>
      <c r="C1628" s="9" t="str">
        <f>IF(Search!$C$6="x",IF(COUNTA($AQ1628)=1,1,"N"),IF(COUNTA($AQ1628)=1,"N",""))</f>
        <v/>
      </c>
      <c r="D1628" s="9" t="str">
        <f>IF(Search!$O$8="","",IF(ISNUMBER(SEARCH(Search!$O$8,$BD1628))=TRUE,1,""))</f>
        <v/>
      </c>
      <c r="E1628" s="9" t="str">
        <f>IF(Search!$C$7="","",IF(ISNUMBER(SEARCH(Search!$C$7,$AN1628))=TRUE,1,""))</f>
        <v/>
      </c>
      <c r="F1628" s="9" t="str">
        <f>IF(Search!$C$8="","",IF(ISNUMBER(SEARCH(Search!$C$8,$AO1628))=TRUE,1,""))</f>
        <v/>
      </c>
      <c r="G1628" s="9" t="str">
        <f>IF(Search!$F$4="","",IF(Inventory!$AJ1628&lt;Search!$F$4,"",1))</f>
        <v/>
      </c>
      <c r="H1628" s="9" t="str">
        <f>IF(Search!$F$5="","",IF(Inventory!$AJ1628&gt;Search!$F$5,"",1))</f>
        <v/>
      </c>
      <c r="I1628" s="9" t="str">
        <f>IF(Search!$F$7="","",IF(Search!$F$8="",IF(ISNUMBER(SEARCH(Search!$F$7,$AL1628))=TRUE,1,""),""))</f>
        <v/>
      </c>
      <c r="J1628" s="9" t="str">
        <f>IF($AL1628=Search!$F$8,1,"")</f>
        <v/>
      </c>
      <c r="K1628" s="9" t="str">
        <f>IF(Search!$I$4="","",IF(COUNTA($AS1628)=1,IF(Search!$I$4="N","N",1),""))</f>
        <v/>
      </c>
      <c r="L1628" s="9" t="str">
        <f>IF(Search!$I$5="","",IF($AS1628="RC",1,""))</f>
        <v/>
      </c>
      <c r="M1628" s="9" t="str">
        <f>IF(Search!$I$6="","",IF($AS1628="RCP",1,""))</f>
        <v/>
      </c>
      <c r="N1628" s="9" t="str">
        <f>IF(Search!$I$8="","",IF(COUNTA($AT1628)=1,IF(Search!$I$8="N","N",1),""))</f>
        <v/>
      </c>
      <c r="O1628" s="9" t="str">
        <f>IF(Search!$L$4="","",IF(COUNTA($AU1628)=1,IF(Search!$L$4="N","N",1),""))</f>
        <v/>
      </c>
      <c r="P1628" s="9" t="str">
        <f>IF(Search!$L$5="","",IF(ISNUMBER(SEARCH("Jersey",$AU1628))=TRUE,IF(Search!$L$5="N","N",1),""))</f>
        <v/>
      </c>
      <c r="Q1628" s="9" t="str">
        <f>IF(Search!$L$6="","",IF(ISNUMBER(SEARCH("Patch",$AU1628))=TRUE,IF(Search!$L$6="N","N",1),""))</f>
        <v/>
      </c>
      <c r="R1628" s="9" t="str">
        <f>IF(Search!$L$7="","",IF(ISNUMBER(SEARCH("Shield",$AU1628))=TRUE,IF(Search!$L$7="N","N",1),""))</f>
        <v/>
      </c>
      <c r="S1628" s="9" t="str">
        <f>IF(Search!$L$8="","",IF(ISNUMBER(SEARCH("Stick",$AU1628))=TRUE,IF(Search!$L$8="N","N",1),""))</f>
        <v/>
      </c>
      <c r="T1628" s="9" t="str">
        <f>IF(Search!$O$4="","",IF(COUNTA($AW1628)=1,IF(Search!$O$4="N","N",1),""))</f>
        <v/>
      </c>
      <c r="U1628" s="9" t="str">
        <f>IF(Search!$O$5="","",IF($AW1628="","",IF($AW1628&lt;Search!$O$5,"",1)))</f>
        <v/>
      </c>
      <c r="V1628" s="9" t="str">
        <f>IF(Search!$O$6="","",IF($AW1628="","",IF($AW1628&gt;Search!$O$6,"",1)))</f>
        <v/>
      </c>
      <c r="W1628" s="9" t="str">
        <f>IF(Search!$U$4="","",IF($AX1628="","",1))</f>
        <v/>
      </c>
      <c r="X1628" s="9" t="str">
        <f>IF(Search!$U$5="","",IF(ISNUMBER(SEARCH(Search!$U$5,$AX1628))=TRUE,IF(Search!$U$5="N","N",1),""))</f>
        <v/>
      </c>
      <c r="Y1628" s="9" t="str">
        <f>IF(Search!$U$6="","",IF($AY1628&lt;Search!$U$6,"",1))</f>
        <v/>
      </c>
      <c r="Z1628" s="9" t="str">
        <f>IF(Search!$R$4="","",IF(Inventory!$BA1628&lt;Search!$R$4,"",1))</f>
        <v/>
      </c>
      <c r="AA1628" s="9" t="str">
        <f>IF(Search!$R$5="","",IF($BA1628&gt;Search!$R$5,"",1))</f>
        <v/>
      </c>
      <c r="AB1628" s="9" t="str">
        <f>IF(Search!$R$6="","",IF($BB1628&lt;Search!$R$6,"",1))</f>
        <v/>
      </c>
      <c r="AC1628" s="9" t="str">
        <f>IF(Search!$R$7="","",IF($BB1628&lt;Search!$R$7,"",1))</f>
        <v/>
      </c>
      <c r="AD1628" s="45" t="str">
        <f>IF(COUNTIF($A1628:$AC1628,"n")&gt;0,"",IF(SUM($A1628:$AC1628)=COUNTA(Search!$C$4:$C$8,Search!$F$4:$F$8,Search!$I$4:$I$6,Search!$I$8,Search!$L$4:$L$8,Search!$O$4:$O$8,Search!$R$4:$R$7,Search!$U$4:$U$7)-COUNTIF(Search!$C$4:$U$7,"n"),1+LARGE($AD$1:AD1627,1),""))</f>
        <v/>
      </c>
      <c r="AE1628" s="45" t="str">
        <f t="shared" si="78"/>
        <v/>
      </c>
      <c r="AF1628" s="45" t="str">
        <f>IF(AD1628="","",COUNTIF($AE$1:$AE1627,$AE1628)+RANK($AE1628,$AE$2:$AE$10540,1))</f>
        <v/>
      </c>
      <c r="AG1628" s="45" t="str">
        <f t="shared" si="79"/>
        <v/>
      </c>
      <c r="AH1628" s="45" t="str">
        <f>IF($AD1628="","",COUNTIF($AG$1:$AG1627,$AG1628)+RANK($AG1628,$AG$1:$AG$10539,0))</f>
        <v/>
      </c>
      <c r="AI1628" s="10" t="str">
        <f t="shared" si="80"/>
        <v>2010-11 SP Authentic SP Holo FX #FX19 Steve Yzerman DET    /   $</v>
      </c>
      <c r="AJ1628" s="11">
        <v>2010</v>
      </c>
      <c r="AK1628" s="17">
        <v>11</v>
      </c>
      <c r="AL1628" s="12" t="s">
        <v>1154</v>
      </c>
      <c r="AM1628" s="10" t="s">
        <v>1160</v>
      </c>
      <c r="AN1628" s="12" t="s">
        <v>161</v>
      </c>
      <c r="AO1628" s="9" t="s">
        <v>1920</v>
      </c>
      <c r="AP1628" s="9"/>
      <c r="AQ1628" s="9"/>
      <c r="AR1628" s="14"/>
      <c r="AS1628" s="9"/>
      <c r="AT1628" s="9"/>
      <c r="AU1628" s="9"/>
      <c r="AV1628" s="13"/>
      <c r="AW1628" s="13"/>
      <c r="AX1628" s="9"/>
      <c r="AY1628" s="9"/>
      <c r="AZ1628" s="9"/>
      <c r="BA1628" s="33"/>
      <c r="BB1628" s="33"/>
      <c r="BC1628" s="36"/>
      <c r="BD1628" s="12" t="s">
        <v>1771</v>
      </c>
    </row>
    <row r="1629" spans="1:56" s="12" customFormat="1" x14ac:dyDescent="0.2">
      <c r="A1629" s="9" t="str">
        <f>IF(Search!$C$5="","",IF(COUNTA(Inventory!$AP1629)=1,1,""))</f>
        <v/>
      </c>
      <c r="B1629" s="9" t="str">
        <f>IF(Search!$C$4="","",IF(ISNUMBER(SEARCH(Search!$C$4,$AR1629))=TRUE,1,""))</f>
        <v/>
      </c>
      <c r="C1629" s="9" t="str">
        <f>IF(Search!$C$6="x",IF(COUNTA($AQ1629)=1,1,"N"),IF(COUNTA($AQ1629)=1,"N",""))</f>
        <v/>
      </c>
      <c r="D1629" s="9" t="str">
        <f>IF(Search!$O$8="","",IF(ISNUMBER(SEARCH(Search!$O$8,$BD1629))=TRUE,1,""))</f>
        <v/>
      </c>
      <c r="E1629" s="9" t="str">
        <f>IF(Search!$C$7="","",IF(ISNUMBER(SEARCH(Search!$C$7,$AN1629))=TRUE,1,""))</f>
        <v/>
      </c>
      <c r="F1629" s="9" t="str">
        <f>IF(Search!$C$8="","",IF(ISNUMBER(SEARCH(Search!$C$8,$AO1629))=TRUE,1,""))</f>
        <v/>
      </c>
      <c r="G1629" s="9" t="str">
        <f>IF(Search!$F$4="","",IF(Inventory!$AJ1629&lt;Search!$F$4,"",1))</f>
        <v/>
      </c>
      <c r="H1629" s="9" t="str">
        <f>IF(Search!$F$5="","",IF(Inventory!$AJ1629&gt;Search!$F$5,"",1))</f>
        <v/>
      </c>
      <c r="I1629" s="9" t="str">
        <f>IF(Search!$F$7="","",IF(Search!$F$8="",IF(ISNUMBER(SEARCH(Search!$F$7,$AL1629))=TRUE,1,""),""))</f>
        <v/>
      </c>
      <c r="J1629" s="9" t="str">
        <f>IF($AL1629=Search!$F$8,1,"")</f>
        <v/>
      </c>
      <c r="K1629" s="9" t="str">
        <f>IF(Search!$I$4="","",IF(COUNTA($AS1629)=1,IF(Search!$I$4="N","N",1),""))</f>
        <v/>
      </c>
      <c r="L1629" s="9" t="str">
        <f>IF(Search!$I$5="","",IF($AS1629="RC",1,""))</f>
        <v/>
      </c>
      <c r="M1629" s="9" t="str">
        <f>IF(Search!$I$6="","",IF($AS1629="RCP",1,""))</f>
        <v/>
      </c>
      <c r="N1629" s="9" t="str">
        <f>IF(Search!$I$8="","",IF(COUNTA($AT1629)=1,IF(Search!$I$8="N","N",1),""))</f>
        <v/>
      </c>
      <c r="O1629" s="9" t="str">
        <f>IF(Search!$L$4="","",IF(COUNTA($AU1629)=1,IF(Search!$L$4="N","N",1),""))</f>
        <v/>
      </c>
      <c r="P1629" s="9" t="str">
        <f>IF(Search!$L$5="","",IF(ISNUMBER(SEARCH("Jersey",$AU1629))=TRUE,IF(Search!$L$5="N","N",1),""))</f>
        <v/>
      </c>
      <c r="Q1629" s="9" t="str">
        <f>IF(Search!$L$6="","",IF(ISNUMBER(SEARCH("Patch",$AU1629))=TRUE,IF(Search!$L$6="N","N",1),""))</f>
        <v/>
      </c>
      <c r="R1629" s="9" t="str">
        <f>IF(Search!$L$7="","",IF(ISNUMBER(SEARCH("Shield",$AU1629))=TRUE,IF(Search!$L$7="N","N",1),""))</f>
        <v/>
      </c>
      <c r="S1629" s="9" t="str">
        <f>IF(Search!$L$8="","",IF(ISNUMBER(SEARCH("Stick",$AU1629))=TRUE,IF(Search!$L$8="N","N",1),""))</f>
        <v/>
      </c>
      <c r="T1629" s="9" t="str">
        <f>IF(Search!$O$4="","",IF(COUNTA($AW1629)=1,IF(Search!$O$4="N","N",1),""))</f>
        <v/>
      </c>
      <c r="U1629" s="9" t="str">
        <f>IF(Search!$O$5="","",IF($AW1629="","",IF($AW1629&lt;Search!$O$5,"",1)))</f>
        <v/>
      </c>
      <c r="V1629" s="9" t="str">
        <f>IF(Search!$O$6="","",IF($AW1629="","",IF($AW1629&gt;Search!$O$6,"",1)))</f>
        <v/>
      </c>
      <c r="W1629" s="9" t="str">
        <f>IF(Search!$U$4="","",IF($AX1629="","",1))</f>
        <v/>
      </c>
      <c r="X1629" s="9" t="str">
        <f>IF(Search!$U$5="","",IF(ISNUMBER(SEARCH(Search!$U$5,$AX1629))=TRUE,IF(Search!$U$5="N","N",1),""))</f>
        <v/>
      </c>
      <c r="Y1629" s="9" t="str">
        <f>IF(Search!$U$6="","",IF($AY1629&lt;Search!$U$6,"",1))</f>
        <v/>
      </c>
      <c r="Z1629" s="9" t="str">
        <f>IF(Search!$R$4="","",IF(Inventory!$BA1629&lt;Search!$R$4,"",1))</f>
        <v/>
      </c>
      <c r="AA1629" s="9" t="str">
        <f>IF(Search!$R$5="","",IF($BA1629&gt;Search!$R$5,"",1))</f>
        <v/>
      </c>
      <c r="AB1629" s="9" t="str">
        <f>IF(Search!$R$6="","",IF($BB1629&lt;Search!$R$6,"",1))</f>
        <v/>
      </c>
      <c r="AC1629" s="9" t="str">
        <f>IF(Search!$R$7="","",IF($BB1629&lt;Search!$R$7,"",1))</f>
        <v/>
      </c>
      <c r="AD1629" s="45" t="str">
        <f>IF(COUNTIF($A1629:$AC1629,"n")&gt;0,"",IF(SUM($A1629:$AC1629)=COUNTA(Search!$C$4:$C$8,Search!$F$4:$F$8,Search!$I$4:$I$6,Search!$I$8,Search!$L$4:$L$8,Search!$O$4:$O$8,Search!$R$4:$R$7,Search!$U$4:$U$7)-COUNTIF(Search!$C$4:$U$7,"n"),1+LARGE($AD$1:AD1628,1),""))</f>
        <v/>
      </c>
      <c r="AE1629" s="45" t="str">
        <f t="shared" si="78"/>
        <v/>
      </c>
      <c r="AF1629" s="45" t="str">
        <f>IF(AD1629="","",COUNTIF($AE$1:$AE1628,$AE1629)+RANK($AE1629,$AE$2:$AE$10540,1))</f>
        <v/>
      </c>
      <c r="AG1629" s="45" t="str">
        <f t="shared" si="79"/>
        <v/>
      </c>
      <c r="AH1629" s="45" t="str">
        <f>IF($AD1629="","",COUNTIF($AG$1:$AG1628,$AG1629)+RANK($AG1629,$AG$1:$AG$10539,0))</f>
        <v/>
      </c>
      <c r="AI1629" s="10" t="str">
        <f t="shared" si="80"/>
        <v>2010-11 SP Authentic SP Holo FX #FX2 Mikko Koivu     /   $</v>
      </c>
      <c r="AJ1629" s="11">
        <v>2010</v>
      </c>
      <c r="AK1629" s="17">
        <v>11</v>
      </c>
      <c r="AL1629" s="12" t="s">
        <v>1154</v>
      </c>
      <c r="AM1629" s="10" t="s">
        <v>1155</v>
      </c>
      <c r="AN1629" s="12" t="s">
        <v>1156</v>
      </c>
      <c r="AO1629" s="9"/>
      <c r="AP1629" s="9"/>
      <c r="AQ1629" s="9"/>
      <c r="AR1629" s="14"/>
      <c r="AS1629" s="9"/>
      <c r="AT1629" s="9"/>
      <c r="AU1629" s="9"/>
      <c r="AV1629" s="13"/>
      <c r="AW1629" s="13"/>
      <c r="AX1629" s="9"/>
      <c r="AY1629" s="9"/>
      <c r="AZ1629" s="9"/>
      <c r="BA1629" s="33"/>
      <c r="BB1629" s="33"/>
      <c r="BC1629" s="36"/>
      <c r="BD1629" s="12" t="s">
        <v>1771</v>
      </c>
    </row>
    <row r="1630" spans="1:56" s="12" customFormat="1" x14ac:dyDescent="0.2">
      <c r="A1630" s="9" t="str">
        <f>IF(Search!$C$5="","",IF(COUNTA(Inventory!$AP1630)=1,1,""))</f>
        <v/>
      </c>
      <c r="B1630" s="9" t="str">
        <f>IF(Search!$C$4="","",IF(ISNUMBER(SEARCH(Search!$C$4,$AR1630))=TRUE,1,""))</f>
        <v/>
      </c>
      <c r="C1630" s="9" t="str">
        <f>IF(Search!$C$6="x",IF(COUNTA($AQ1630)=1,1,"N"),IF(COUNTA($AQ1630)=1,"N",""))</f>
        <v/>
      </c>
      <c r="D1630" s="9" t="str">
        <f>IF(Search!$O$8="","",IF(ISNUMBER(SEARCH(Search!$O$8,$BD1630))=TRUE,1,""))</f>
        <v/>
      </c>
      <c r="E1630" s="9" t="str">
        <f>IF(Search!$C$7="","",IF(ISNUMBER(SEARCH(Search!$C$7,$AN1630))=TRUE,1,""))</f>
        <v/>
      </c>
      <c r="F1630" s="9" t="str">
        <f>IF(Search!$C$8="","",IF(ISNUMBER(SEARCH(Search!$C$8,$AO1630))=TRUE,1,""))</f>
        <v/>
      </c>
      <c r="G1630" s="9" t="str">
        <f>IF(Search!$F$4="","",IF(Inventory!$AJ1630&lt;Search!$F$4,"",1))</f>
        <v/>
      </c>
      <c r="H1630" s="9" t="str">
        <f>IF(Search!$F$5="","",IF(Inventory!$AJ1630&gt;Search!$F$5,"",1))</f>
        <v/>
      </c>
      <c r="I1630" s="9" t="str">
        <f>IF(Search!$F$7="","",IF(Search!$F$8="",IF(ISNUMBER(SEARCH(Search!$F$7,$AL1630))=TRUE,1,""),""))</f>
        <v/>
      </c>
      <c r="J1630" s="9" t="str">
        <f>IF($AL1630=Search!$F$8,1,"")</f>
        <v/>
      </c>
      <c r="K1630" s="9" t="str">
        <f>IF(Search!$I$4="","",IF(COUNTA($AS1630)=1,IF(Search!$I$4="N","N",1),""))</f>
        <v/>
      </c>
      <c r="L1630" s="9" t="str">
        <f>IF(Search!$I$5="","",IF($AS1630="RC",1,""))</f>
        <v/>
      </c>
      <c r="M1630" s="9" t="str">
        <f>IF(Search!$I$6="","",IF($AS1630="RCP",1,""))</f>
        <v/>
      </c>
      <c r="N1630" s="9" t="str">
        <f>IF(Search!$I$8="","",IF(COUNTA($AT1630)=1,IF(Search!$I$8="N","N",1),""))</f>
        <v/>
      </c>
      <c r="O1630" s="9" t="str">
        <f>IF(Search!$L$4="","",IF(COUNTA($AU1630)=1,IF(Search!$L$4="N","N",1),""))</f>
        <v/>
      </c>
      <c r="P1630" s="9" t="str">
        <f>IF(Search!$L$5="","",IF(ISNUMBER(SEARCH("Jersey",$AU1630))=TRUE,IF(Search!$L$5="N","N",1),""))</f>
        <v/>
      </c>
      <c r="Q1630" s="9" t="str">
        <f>IF(Search!$L$6="","",IF(ISNUMBER(SEARCH("Patch",$AU1630))=TRUE,IF(Search!$L$6="N","N",1),""))</f>
        <v/>
      </c>
      <c r="R1630" s="9" t="str">
        <f>IF(Search!$L$7="","",IF(ISNUMBER(SEARCH("Shield",$AU1630))=TRUE,IF(Search!$L$7="N","N",1),""))</f>
        <v/>
      </c>
      <c r="S1630" s="9" t="str">
        <f>IF(Search!$L$8="","",IF(ISNUMBER(SEARCH("Stick",$AU1630))=TRUE,IF(Search!$L$8="N","N",1),""))</f>
        <v/>
      </c>
      <c r="T1630" s="9" t="str">
        <f>IF(Search!$O$4="","",IF(COUNTA($AW1630)=1,IF(Search!$O$4="N","N",1),""))</f>
        <v/>
      </c>
      <c r="U1630" s="9" t="str">
        <f>IF(Search!$O$5="","",IF($AW1630="","",IF($AW1630&lt;Search!$O$5,"",1)))</f>
        <v/>
      </c>
      <c r="V1630" s="9" t="str">
        <f>IF(Search!$O$6="","",IF($AW1630="","",IF($AW1630&gt;Search!$O$6,"",1)))</f>
        <v/>
      </c>
      <c r="W1630" s="9" t="str">
        <f>IF(Search!$U$4="","",IF($AX1630="","",1))</f>
        <v/>
      </c>
      <c r="X1630" s="9" t="str">
        <f>IF(Search!$U$5="","",IF(ISNUMBER(SEARCH(Search!$U$5,$AX1630))=TRUE,IF(Search!$U$5="N","N",1),""))</f>
        <v/>
      </c>
      <c r="Y1630" s="9" t="str">
        <f>IF(Search!$U$6="","",IF($AY1630&lt;Search!$U$6,"",1))</f>
        <v/>
      </c>
      <c r="Z1630" s="9" t="str">
        <f>IF(Search!$R$4="","",IF(Inventory!$BA1630&lt;Search!$R$4,"",1))</f>
        <v/>
      </c>
      <c r="AA1630" s="9" t="str">
        <f>IF(Search!$R$5="","",IF($BA1630&gt;Search!$R$5,"",1))</f>
        <v/>
      </c>
      <c r="AB1630" s="9" t="str">
        <f>IF(Search!$R$6="","",IF($BB1630&lt;Search!$R$6,"",1))</f>
        <v/>
      </c>
      <c r="AC1630" s="9" t="str">
        <f>IF(Search!$R$7="","",IF($BB1630&lt;Search!$R$7,"",1))</f>
        <v/>
      </c>
      <c r="AD1630" s="45" t="str">
        <f>IF(COUNTIF($A1630:$AC1630,"n")&gt;0,"",IF(SUM($A1630:$AC1630)=COUNTA(Search!$C$4:$C$8,Search!$F$4:$F$8,Search!$I$4:$I$6,Search!$I$8,Search!$L$4:$L$8,Search!$O$4:$O$8,Search!$R$4:$R$7,Search!$U$4:$U$7)-COUNTIF(Search!$C$4:$U$7,"n"),1+LARGE($AD$1:AD1629,1),""))</f>
        <v/>
      </c>
      <c r="AE1630" s="45" t="str">
        <f t="shared" si="78"/>
        <v/>
      </c>
      <c r="AF1630" s="45" t="str">
        <f>IF(AD1630="","",COUNTIF($AE$1:$AE1629,$AE1630)+RANK($AE1630,$AE$2:$AE$10540,1))</f>
        <v/>
      </c>
      <c r="AG1630" s="45" t="str">
        <f t="shared" si="79"/>
        <v/>
      </c>
      <c r="AH1630" s="45" t="str">
        <f>IF($AD1630="","",COUNTIF($AG$1:$AG1629,$AG1630)+RANK($AG1630,$AG$1:$AG$10539,0))</f>
        <v/>
      </c>
      <c r="AI1630" s="10" t="str">
        <f t="shared" si="80"/>
        <v>2010-11 SP Authentic SP Holo FX #FX29 Mike Richards     /   $</v>
      </c>
      <c r="AJ1630" s="11">
        <v>2010</v>
      </c>
      <c r="AK1630" s="17">
        <v>11</v>
      </c>
      <c r="AL1630" s="12" t="s">
        <v>1154</v>
      </c>
      <c r="AM1630" s="10" t="s">
        <v>1162</v>
      </c>
      <c r="AN1630" s="12" t="s">
        <v>555</v>
      </c>
      <c r="AO1630" s="9"/>
      <c r="AP1630" s="9"/>
      <c r="AQ1630" s="9"/>
      <c r="AR1630" s="14"/>
      <c r="AS1630" s="9"/>
      <c r="AT1630" s="9"/>
      <c r="AU1630" s="9"/>
      <c r="AV1630" s="13"/>
      <c r="AW1630" s="13"/>
      <c r="AX1630" s="9"/>
      <c r="AY1630" s="9"/>
      <c r="AZ1630" s="9"/>
      <c r="BA1630" s="33"/>
      <c r="BB1630" s="33"/>
      <c r="BC1630" s="36"/>
      <c r="BD1630" s="12" t="s">
        <v>1771</v>
      </c>
    </row>
    <row r="1631" spans="1:56" s="12" customFormat="1" x14ac:dyDescent="0.2">
      <c r="A1631" s="9" t="str">
        <f>IF(Search!$C$5="","",IF(COUNTA(Inventory!$AP1631)=1,1,""))</f>
        <v/>
      </c>
      <c r="B1631" s="9" t="str">
        <f>IF(Search!$C$4="","",IF(ISNUMBER(SEARCH(Search!$C$4,$AR1631))=TRUE,1,""))</f>
        <v/>
      </c>
      <c r="C1631" s="9" t="str">
        <f>IF(Search!$C$6="x",IF(COUNTA($AQ1631)=1,1,"N"),IF(COUNTA($AQ1631)=1,"N",""))</f>
        <v/>
      </c>
      <c r="D1631" s="9" t="str">
        <f>IF(Search!$O$8="","",IF(ISNUMBER(SEARCH(Search!$O$8,$BD1631))=TRUE,1,""))</f>
        <v/>
      </c>
      <c r="E1631" s="9" t="str">
        <f>IF(Search!$C$7="","",IF(ISNUMBER(SEARCH(Search!$C$7,$AN1631))=TRUE,1,""))</f>
        <v/>
      </c>
      <c r="F1631" s="9" t="str">
        <f>IF(Search!$C$8="","",IF(ISNUMBER(SEARCH(Search!$C$8,$AO1631))=TRUE,1,""))</f>
        <v/>
      </c>
      <c r="G1631" s="9" t="str">
        <f>IF(Search!$F$4="","",IF(Inventory!$AJ1631&lt;Search!$F$4,"",1))</f>
        <v/>
      </c>
      <c r="H1631" s="9" t="str">
        <f>IF(Search!$F$5="","",IF(Inventory!$AJ1631&gt;Search!$F$5,"",1))</f>
        <v/>
      </c>
      <c r="I1631" s="9" t="str">
        <f>IF(Search!$F$7="","",IF(Search!$F$8="",IF(ISNUMBER(SEARCH(Search!$F$7,$AL1631))=TRUE,1,""),""))</f>
        <v/>
      </c>
      <c r="J1631" s="9" t="str">
        <f>IF($AL1631=Search!$F$8,1,"")</f>
        <v/>
      </c>
      <c r="K1631" s="9" t="str">
        <f>IF(Search!$I$4="","",IF(COUNTA($AS1631)=1,IF(Search!$I$4="N","N",1),""))</f>
        <v/>
      </c>
      <c r="L1631" s="9" t="str">
        <f>IF(Search!$I$5="","",IF($AS1631="RC",1,""))</f>
        <v/>
      </c>
      <c r="M1631" s="9" t="str">
        <f>IF(Search!$I$6="","",IF($AS1631="RCP",1,""))</f>
        <v/>
      </c>
      <c r="N1631" s="9" t="str">
        <f>IF(Search!$I$8="","",IF(COUNTA($AT1631)=1,IF(Search!$I$8="N","N",1),""))</f>
        <v/>
      </c>
      <c r="O1631" s="9" t="str">
        <f>IF(Search!$L$4="","",IF(COUNTA($AU1631)=1,IF(Search!$L$4="N","N",1),""))</f>
        <v/>
      </c>
      <c r="P1631" s="9" t="str">
        <f>IF(Search!$L$5="","",IF(ISNUMBER(SEARCH("Jersey",$AU1631))=TRUE,IF(Search!$L$5="N","N",1),""))</f>
        <v/>
      </c>
      <c r="Q1631" s="9" t="str">
        <f>IF(Search!$L$6="","",IF(ISNUMBER(SEARCH("Patch",$AU1631))=TRUE,IF(Search!$L$6="N","N",1),""))</f>
        <v/>
      </c>
      <c r="R1631" s="9" t="str">
        <f>IF(Search!$L$7="","",IF(ISNUMBER(SEARCH("Shield",$AU1631))=TRUE,IF(Search!$L$7="N","N",1),""))</f>
        <v/>
      </c>
      <c r="S1631" s="9" t="str">
        <f>IF(Search!$L$8="","",IF(ISNUMBER(SEARCH("Stick",$AU1631))=TRUE,IF(Search!$L$8="N","N",1),""))</f>
        <v/>
      </c>
      <c r="T1631" s="9" t="str">
        <f>IF(Search!$O$4="","",IF(COUNTA($AW1631)=1,IF(Search!$O$4="N","N",1),""))</f>
        <v/>
      </c>
      <c r="U1631" s="9" t="str">
        <f>IF(Search!$O$5="","",IF($AW1631="","",IF($AW1631&lt;Search!$O$5,"",1)))</f>
        <v/>
      </c>
      <c r="V1631" s="9" t="str">
        <f>IF(Search!$O$6="","",IF($AW1631="","",IF($AW1631&gt;Search!$O$6,"",1)))</f>
        <v/>
      </c>
      <c r="W1631" s="9" t="str">
        <f>IF(Search!$U$4="","",IF($AX1631="","",1))</f>
        <v/>
      </c>
      <c r="X1631" s="9" t="str">
        <f>IF(Search!$U$5="","",IF(ISNUMBER(SEARCH(Search!$U$5,$AX1631))=TRUE,IF(Search!$U$5="N","N",1),""))</f>
        <v/>
      </c>
      <c r="Y1631" s="9" t="str">
        <f>IF(Search!$U$6="","",IF($AY1631&lt;Search!$U$6,"",1))</f>
        <v/>
      </c>
      <c r="Z1631" s="9" t="str">
        <f>IF(Search!$R$4="","",IF(Inventory!$BA1631&lt;Search!$R$4,"",1))</f>
        <v/>
      </c>
      <c r="AA1631" s="9" t="str">
        <f>IF(Search!$R$5="","",IF($BA1631&gt;Search!$R$5,"",1))</f>
        <v/>
      </c>
      <c r="AB1631" s="9" t="str">
        <f>IF(Search!$R$6="","",IF($BB1631&lt;Search!$R$6,"",1))</f>
        <v/>
      </c>
      <c r="AC1631" s="9" t="str">
        <f>IF(Search!$R$7="","",IF($BB1631&lt;Search!$R$7,"",1))</f>
        <v/>
      </c>
      <c r="AD1631" s="45" t="str">
        <f>IF(COUNTIF($A1631:$AC1631,"n")&gt;0,"",IF(SUM($A1631:$AC1631)=COUNTA(Search!$C$4:$C$8,Search!$F$4:$F$8,Search!$I$4:$I$6,Search!$I$8,Search!$L$4:$L$8,Search!$O$4:$O$8,Search!$R$4:$R$7,Search!$U$4:$U$7)-COUNTIF(Search!$C$4:$U$7,"n"),1+LARGE($AD$1:AD1630,1),""))</f>
        <v/>
      </c>
      <c r="AE1631" s="45" t="str">
        <f t="shared" si="78"/>
        <v/>
      </c>
      <c r="AF1631" s="45" t="str">
        <f>IF(AD1631="","",COUNTIF($AE$1:$AE1630,$AE1631)+RANK($AE1631,$AE$2:$AE$10540,1))</f>
        <v/>
      </c>
      <c r="AG1631" s="45" t="str">
        <f t="shared" si="79"/>
        <v/>
      </c>
      <c r="AH1631" s="45" t="str">
        <f>IF($AD1631="","",COUNTIF($AG$1:$AG1630,$AG1631)+RANK($AG1631,$AG$1:$AG$10539,0))</f>
        <v/>
      </c>
      <c r="AI1631" s="10" t="str">
        <f t="shared" si="80"/>
        <v>2010-11 SP Authentic SP Holo FX #FX3 Gilbert Perreault     /   $</v>
      </c>
      <c r="AJ1631" s="11">
        <v>2010</v>
      </c>
      <c r="AK1631" s="17">
        <v>11</v>
      </c>
      <c r="AL1631" s="12" t="s">
        <v>1154</v>
      </c>
      <c r="AM1631" s="10" t="s">
        <v>1164</v>
      </c>
      <c r="AN1631" s="12" t="s">
        <v>1165</v>
      </c>
      <c r="AO1631" s="9"/>
      <c r="AP1631" s="9"/>
      <c r="AQ1631" s="9"/>
      <c r="AR1631" s="14"/>
      <c r="AS1631" s="9"/>
      <c r="AT1631" s="9"/>
      <c r="AU1631" s="9"/>
      <c r="AV1631" s="13"/>
      <c r="AW1631" s="13"/>
      <c r="AX1631" s="9"/>
      <c r="AY1631" s="9"/>
      <c r="AZ1631" s="9"/>
      <c r="BA1631" s="33"/>
      <c r="BB1631" s="33"/>
      <c r="BC1631" s="36"/>
      <c r="BD1631" s="12" t="s">
        <v>1771</v>
      </c>
    </row>
    <row r="1632" spans="1:56" s="12" customFormat="1" x14ac:dyDescent="0.2">
      <c r="A1632" s="9" t="str">
        <f>IF(Search!$C$5="","",IF(COUNTA(Inventory!$AP1632)=1,1,""))</f>
        <v/>
      </c>
      <c r="B1632" s="9" t="str">
        <f>IF(Search!$C$4="","",IF(ISNUMBER(SEARCH(Search!$C$4,$AR1632))=TRUE,1,""))</f>
        <v/>
      </c>
      <c r="C1632" s="9" t="str">
        <f>IF(Search!$C$6="x",IF(COUNTA($AQ1632)=1,1,"N"),IF(COUNTA($AQ1632)=1,"N",""))</f>
        <v/>
      </c>
      <c r="D1632" s="9" t="str">
        <f>IF(Search!$O$8="","",IF(ISNUMBER(SEARCH(Search!$O$8,$BD1632))=TRUE,1,""))</f>
        <v/>
      </c>
      <c r="E1632" s="9" t="str">
        <f>IF(Search!$C$7="","",IF(ISNUMBER(SEARCH(Search!$C$7,$AN1632))=TRUE,1,""))</f>
        <v/>
      </c>
      <c r="F1632" s="9" t="str">
        <f>IF(Search!$C$8="","",IF(ISNUMBER(SEARCH(Search!$C$8,$AO1632))=TRUE,1,""))</f>
        <v/>
      </c>
      <c r="G1632" s="9" t="str">
        <f>IF(Search!$F$4="","",IF(Inventory!$AJ1632&lt;Search!$F$4,"",1))</f>
        <v/>
      </c>
      <c r="H1632" s="9" t="str">
        <f>IF(Search!$F$5="","",IF(Inventory!$AJ1632&gt;Search!$F$5,"",1))</f>
        <v/>
      </c>
      <c r="I1632" s="9" t="str">
        <f>IF(Search!$F$7="","",IF(Search!$F$8="",IF(ISNUMBER(SEARCH(Search!$F$7,$AL1632))=TRUE,1,""),""))</f>
        <v/>
      </c>
      <c r="J1632" s="9" t="str">
        <f>IF($AL1632=Search!$F$8,1,"")</f>
        <v/>
      </c>
      <c r="K1632" s="9" t="str">
        <f>IF(Search!$I$4="","",IF(COUNTA($AS1632)=1,IF(Search!$I$4="N","N",1),""))</f>
        <v/>
      </c>
      <c r="L1632" s="9" t="str">
        <f>IF(Search!$I$5="","",IF($AS1632="RC",1,""))</f>
        <v/>
      </c>
      <c r="M1632" s="9" t="str">
        <f>IF(Search!$I$6="","",IF($AS1632="RCP",1,""))</f>
        <v/>
      </c>
      <c r="N1632" s="9" t="str">
        <f>IF(Search!$I$8="","",IF(COUNTA($AT1632)=1,IF(Search!$I$8="N","N",1),""))</f>
        <v/>
      </c>
      <c r="O1632" s="9" t="str">
        <f>IF(Search!$L$4="","",IF(COUNTA($AU1632)=1,IF(Search!$L$4="N","N",1),""))</f>
        <v/>
      </c>
      <c r="P1632" s="9" t="str">
        <f>IF(Search!$L$5="","",IF(ISNUMBER(SEARCH("Jersey",$AU1632))=TRUE,IF(Search!$L$5="N","N",1),""))</f>
        <v/>
      </c>
      <c r="Q1632" s="9" t="str">
        <f>IF(Search!$L$6="","",IF(ISNUMBER(SEARCH("Patch",$AU1632))=TRUE,IF(Search!$L$6="N","N",1),""))</f>
        <v/>
      </c>
      <c r="R1632" s="9" t="str">
        <f>IF(Search!$L$7="","",IF(ISNUMBER(SEARCH("Shield",$AU1632))=TRUE,IF(Search!$L$7="N","N",1),""))</f>
        <v/>
      </c>
      <c r="S1632" s="9" t="str">
        <f>IF(Search!$L$8="","",IF(ISNUMBER(SEARCH("Stick",$AU1632))=TRUE,IF(Search!$L$8="N","N",1),""))</f>
        <v/>
      </c>
      <c r="T1632" s="9" t="str">
        <f>IF(Search!$O$4="","",IF(COUNTA($AW1632)=1,IF(Search!$O$4="N","N",1),""))</f>
        <v/>
      </c>
      <c r="U1632" s="9" t="str">
        <f>IF(Search!$O$5="","",IF($AW1632="","",IF($AW1632&lt;Search!$O$5,"",1)))</f>
        <v/>
      </c>
      <c r="V1632" s="9" t="str">
        <f>IF(Search!$O$6="","",IF($AW1632="","",IF($AW1632&gt;Search!$O$6,"",1)))</f>
        <v/>
      </c>
      <c r="W1632" s="9" t="str">
        <f>IF(Search!$U$4="","",IF($AX1632="","",1))</f>
        <v/>
      </c>
      <c r="X1632" s="9" t="str">
        <f>IF(Search!$U$5="","",IF(ISNUMBER(SEARCH(Search!$U$5,$AX1632))=TRUE,IF(Search!$U$5="N","N",1),""))</f>
        <v/>
      </c>
      <c r="Y1632" s="9" t="str">
        <f>IF(Search!$U$6="","",IF($AY1632&lt;Search!$U$6,"",1))</f>
        <v/>
      </c>
      <c r="Z1632" s="9" t="str">
        <f>IF(Search!$R$4="","",IF(Inventory!$BA1632&lt;Search!$R$4,"",1))</f>
        <v/>
      </c>
      <c r="AA1632" s="9" t="str">
        <f>IF(Search!$R$5="","",IF($BA1632&gt;Search!$R$5,"",1))</f>
        <v/>
      </c>
      <c r="AB1632" s="9" t="str">
        <f>IF(Search!$R$6="","",IF($BB1632&lt;Search!$R$6,"",1))</f>
        <v/>
      </c>
      <c r="AC1632" s="9" t="str">
        <f>IF(Search!$R$7="","",IF($BB1632&lt;Search!$R$7,"",1))</f>
        <v/>
      </c>
      <c r="AD1632" s="45" t="str">
        <f>IF(COUNTIF($A1632:$AC1632,"n")&gt;0,"",IF(SUM($A1632:$AC1632)=COUNTA(Search!$C$4:$C$8,Search!$F$4:$F$8,Search!$I$4:$I$6,Search!$I$8,Search!$L$4:$L$8,Search!$O$4:$O$8,Search!$R$4:$R$7,Search!$U$4:$U$7)-COUNTIF(Search!$C$4:$U$7,"n"),1+LARGE($AD$1:AD1631,1),""))</f>
        <v/>
      </c>
      <c r="AE1632" s="45" t="str">
        <f t="shared" si="78"/>
        <v/>
      </c>
      <c r="AF1632" s="45" t="str">
        <f>IF(AD1632="","",COUNTIF($AE$1:$AE1631,$AE1632)+RANK($AE1632,$AE$2:$AE$10540,1))</f>
        <v/>
      </c>
      <c r="AG1632" s="45" t="str">
        <f t="shared" si="79"/>
        <v/>
      </c>
      <c r="AH1632" s="45" t="str">
        <f>IF($AD1632="","",COUNTIF($AG$1:$AG1631,$AG1632)+RANK($AG1632,$AG$1:$AG$10539,0))</f>
        <v/>
      </c>
      <c r="AI1632" s="10" t="str">
        <f t="shared" si="80"/>
        <v>2010-11 SP Authentic SP Holo FX #FX33 Patrick Roy     /   $</v>
      </c>
      <c r="AJ1632" s="11">
        <v>2010</v>
      </c>
      <c r="AK1632" s="17">
        <v>11</v>
      </c>
      <c r="AL1632" s="12" t="s">
        <v>1154</v>
      </c>
      <c r="AM1632" s="10" t="s">
        <v>1161</v>
      </c>
      <c r="AN1632" s="12" t="s">
        <v>356</v>
      </c>
      <c r="AO1632" s="9"/>
      <c r="AP1632" s="9"/>
      <c r="AQ1632" s="9"/>
      <c r="AR1632" s="14"/>
      <c r="AS1632" s="9"/>
      <c r="AT1632" s="9"/>
      <c r="AU1632" s="9"/>
      <c r="AV1632" s="13"/>
      <c r="AW1632" s="13"/>
      <c r="AX1632" s="9"/>
      <c r="AY1632" s="9"/>
      <c r="AZ1632" s="9"/>
      <c r="BA1632" s="33"/>
      <c r="BB1632" s="33"/>
      <c r="BC1632" s="36"/>
      <c r="BD1632" s="12" t="s">
        <v>1771</v>
      </c>
    </row>
    <row r="1633" spans="1:56" s="12" customFormat="1" x14ac:dyDescent="0.2">
      <c r="A1633" s="9" t="str">
        <f>IF(Search!$C$5="","",IF(COUNTA(Inventory!$AP1633)=1,1,""))</f>
        <v/>
      </c>
      <c r="B1633" s="9" t="str">
        <f>IF(Search!$C$4="","",IF(ISNUMBER(SEARCH(Search!$C$4,$AR1633))=TRUE,1,""))</f>
        <v/>
      </c>
      <c r="C1633" s="9" t="str">
        <f>IF(Search!$C$6="x",IF(COUNTA($AQ1633)=1,1,"N"),IF(COUNTA($AQ1633)=1,"N",""))</f>
        <v/>
      </c>
      <c r="D1633" s="9" t="str">
        <f>IF(Search!$O$8="","",IF(ISNUMBER(SEARCH(Search!$O$8,$BD1633))=TRUE,1,""))</f>
        <v/>
      </c>
      <c r="E1633" s="9" t="str">
        <f>IF(Search!$C$7="","",IF(ISNUMBER(SEARCH(Search!$C$7,$AN1633))=TRUE,1,""))</f>
        <v/>
      </c>
      <c r="F1633" s="9" t="str">
        <f>IF(Search!$C$8="","",IF(ISNUMBER(SEARCH(Search!$C$8,$AO1633))=TRUE,1,""))</f>
        <v/>
      </c>
      <c r="G1633" s="9" t="str">
        <f>IF(Search!$F$4="","",IF(Inventory!$AJ1633&lt;Search!$F$4,"",1))</f>
        <v/>
      </c>
      <c r="H1633" s="9" t="str">
        <f>IF(Search!$F$5="","",IF(Inventory!$AJ1633&gt;Search!$F$5,"",1))</f>
        <v/>
      </c>
      <c r="I1633" s="9" t="str">
        <f>IF(Search!$F$7="","",IF(Search!$F$8="",IF(ISNUMBER(SEARCH(Search!$F$7,$AL1633))=TRUE,1,""),""))</f>
        <v/>
      </c>
      <c r="J1633" s="9" t="str">
        <f>IF($AL1633=Search!$F$8,1,"")</f>
        <v/>
      </c>
      <c r="K1633" s="9" t="str">
        <f>IF(Search!$I$4="","",IF(COUNTA($AS1633)=1,IF(Search!$I$4="N","N",1),""))</f>
        <v/>
      </c>
      <c r="L1633" s="9" t="str">
        <f>IF(Search!$I$5="","",IF($AS1633="RC",1,""))</f>
        <v/>
      </c>
      <c r="M1633" s="9" t="str">
        <f>IF(Search!$I$6="","",IF($AS1633="RCP",1,""))</f>
        <v/>
      </c>
      <c r="N1633" s="9" t="str">
        <f>IF(Search!$I$8="","",IF(COUNTA($AT1633)=1,IF(Search!$I$8="N","N",1),""))</f>
        <v/>
      </c>
      <c r="O1633" s="9" t="str">
        <f>IF(Search!$L$4="","",IF(COUNTA($AU1633)=1,IF(Search!$L$4="N","N",1),""))</f>
        <v/>
      </c>
      <c r="P1633" s="9" t="str">
        <f>IF(Search!$L$5="","",IF(ISNUMBER(SEARCH("Jersey",$AU1633))=TRUE,IF(Search!$L$5="N","N",1),""))</f>
        <v/>
      </c>
      <c r="Q1633" s="9" t="str">
        <f>IF(Search!$L$6="","",IF(ISNUMBER(SEARCH("Patch",$AU1633))=TRUE,IF(Search!$L$6="N","N",1),""))</f>
        <v/>
      </c>
      <c r="R1633" s="9" t="str">
        <f>IF(Search!$L$7="","",IF(ISNUMBER(SEARCH("Shield",$AU1633))=TRUE,IF(Search!$L$7="N","N",1),""))</f>
        <v/>
      </c>
      <c r="S1633" s="9" t="str">
        <f>IF(Search!$L$8="","",IF(ISNUMBER(SEARCH("Stick",$AU1633))=TRUE,IF(Search!$L$8="N","N",1),""))</f>
        <v/>
      </c>
      <c r="T1633" s="9" t="str">
        <f>IF(Search!$O$4="","",IF(COUNTA($AW1633)=1,IF(Search!$O$4="N","N",1),""))</f>
        <v/>
      </c>
      <c r="U1633" s="9" t="str">
        <f>IF(Search!$O$5="","",IF($AW1633="","",IF($AW1633&lt;Search!$O$5,"",1)))</f>
        <v/>
      </c>
      <c r="V1633" s="9" t="str">
        <f>IF(Search!$O$6="","",IF($AW1633="","",IF($AW1633&gt;Search!$O$6,"",1)))</f>
        <v/>
      </c>
      <c r="W1633" s="9" t="str">
        <f>IF(Search!$U$4="","",IF($AX1633="","",1))</f>
        <v/>
      </c>
      <c r="X1633" s="9" t="str">
        <f>IF(Search!$U$5="","",IF(ISNUMBER(SEARCH(Search!$U$5,$AX1633))=TRUE,IF(Search!$U$5="N","N",1),""))</f>
        <v/>
      </c>
      <c r="Y1633" s="9" t="str">
        <f>IF(Search!$U$6="","",IF($AY1633&lt;Search!$U$6,"",1))</f>
        <v/>
      </c>
      <c r="Z1633" s="9" t="str">
        <f>IF(Search!$R$4="","",IF(Inventory!$BA1633&lt;Search!$R$4,"",1))</f>
        <v/>
      </c>
      <c r="AA1633" s="9" t="str">
        <f>IF(Search!$R$5="","",IF($BA1633&gt;Search!$R$5,"",1))</f>
        <v/>
      </c>
      <c r="AB1633" s="9" t="str">
        <f>IF(Search!$R$6="","",IF($BB1633&lt;Search!$R$6,"",1))</f>
        <v/>
      </c>
      <c r="AC1633" s="9" t="str">
        <f>IF(Search!$R$7="","",IF($BB1633&lt;Search!$R$7,"",1))</f>
        <v/>
      </c>
      <c r="AD1633" s="45" t="str">
        <f>IF(COUNTIF($A1633:$AC1633,"n")&gt;0,"",IF(SUM($A1633:$AC1633)=COUNTA(Search!$C$4:$C$8,Search!$F$4:$F$8,Search!$I$4:$I$6,Search!$I$8,Search!$L$4:$L$8,Search!$O$4:$O$8,Search!$R$4:$R$7,Search!$U$4:$U$7)-COUNTIF(Search!$C$4:$U$7,"n"),1+LARGE($AD$1:AD1632,1),""))</f>
        <v/>
      </c>
      <c r="AE1633" s="45" t="str">
        <f t="shared" si="78"/>
        <v/>
      </c>
      <c r="AF1633" s="45" t="str">
        <f>IF(AD1633="","",COUNTIF($AE$1:$AE1632,$AE1633)+RANK($AE1633,$AE$2:$AE$10540,1))</f>
        <v/>
      </c>
      <c r="AG1633" s="45" t="str">
        <f t="shared" si="79"/>
        <v/>
      </c>
      <c r="AH1633" s="45" t="str">
        <f>IF($AD1633="","",COUNTIF($AG$1:$AG1632,$AG1633)+RANK($AG1633,$AG$1:$AG$10539,0))</f>
        <v/>
      </c>
      <c r="AI1633" s="10" t="str">
        <f t="shared" si="80"/>
        <v>2010-11 SP Authentic SP Holo FX #FX40 Joe Pavelski     /   $</v>
      </c>
      <c r="AJ1633" s="11">
        <v>2010</v>
      </c>
      <c r="AK1633" s="17">
        <v>11</v>
      </c>
      <c r="AL1633" s="12" t="s">
        <v>1154</v>
      </c>
      <c r="AM1633" s="10" t="s">
        <v>1157</v>
      </c>
      <c r="AN1633" s="12" t="s">
        <v>1158</v>
      </c>
      <c r="AO1633" s="9"/>
      <c r="AP1633" s="9"/>
      <c r="AQ1633" s="9"/>
      <c r="AR1633" s="14"/>
      <c r="AS1633" s="9"/>
      <c r="AT1633" s="9"/>
      <c r="AU1633" s="9"/>
      <c r="AV1633" s="13"/>
      <c r="AW1633" s="13"/>
      <c r="AX1633" s="9"/>
      <c r="AY1633" s="9"/>
      <c r="AZ1633" s="9"/>
      <c r="BA1633" s="33"/>
      <c r="BB1633" s="33"/>
      <c r="BC1633" s="36"/>
      <c r="BD1633" s="12" t="s">
        <v>1771</v>
      </c>
    </row>
    <row r="1634" spans="1:56" s="12" customFormat="1" x14ac:dyDescent="0.2">
      <c r="A1634" s="9" t="str">
        <f>IF(Search!$C$5="","",IF(COUNTA(Inventory!$AP1634)=1,1,""))</f>
        <v/>
      </c>
      <c r="B1634" s="9" t="str">
        <f>IF(Search!$C$4="","",IF(ISNUMBER(SEARCH(Search!$C$4,$AR1634))=TRUE,1,""))</f>
        <v/>
      </c>
      <c r="C1634" s="9" t="str">
        <f>IF(Search!$C$6="x",IF(COUNTA($AQ1634)=1,1,"N"),IF(COUNTA($AQ1634)=1,"N",""))</f>
        <v/>
      </c>
      <c r="D1634" s="9" t="str">
        <f>IF(Search!$O$8="","",IF(ISNUMBER(SEARCH(Search!$O$8,$BD1634))=TRUE,1,""))</f>
        <v/>
      </c>
      <c r="E1634" s="9" t="str">
        <f>IF(Search!$C$7="","",IF(ISNUMBER(SEARCH(Search!$C$7,$AN1634))=TRUE,1,""))</f>
        <v/>
      </c>
      <c r="F1634" s="9" t="str">
        <f>IF(Search!$C$8="","",IF(ISNUMBER(SEARCH(Search!$C$8,$AO1634))=TRUE,1,""))</f>
        <v/>
      </c>
      <c r="G1634" s="9" t="str">
        <f>IF(Search!$F$4="","",IF(Inventory!$AJ1634&lt;Search!$F$4,"",1))</f>
        <v/>
      </c>
      <c r="H1634" s="9" t="str">
        <f>IF(Search!$F$5="","",IF(Inventory!$AJ1634&gt;Search!$F$5,"",1))</f>
        <v/>
      </c>
      <c r="I1634" s="9" t="str">
        <f>IF(Search!$F$7="","",IF(Search!$F$8="",IF(ISNUMBER(SEARCH(Search!$F$7,$AL1634))=TRUE,1,""),""))</f>
        <v/>
      </c>
      <c r="J1634" s="9" t="str">
        <f>IF($AL1634=Search!$F$8,1,"")</f>
        <v/>
      </c>
      <c r="K1634" s="9" t="str">
        <f>IF(Search!$I$4="","",IF(COUNTA($AS1634)=1,IF(Search!$I$4="N","N",1),""))</f>
        <v/>
      </c>
      <c r="L1634" s="9" t="str">
        <f>IF(Search!$I$5="","",IF($AS1634="RC",1,""))</f>
        <v/>
      </c>
      <c r="M1634" s="9" t="str">
        <f>IF(Search!$I$6="","",IF($AS1634="RCP",1,""))</f>
        <v/>
      </c>
      <c r="N1634" s="9" t="str">
        <f>IF(Search!$I$8="","",IF(COUNTA($AT1634)=1,IF(Search!$I$8="N","N",1),""))</f>
        <v/>
      </c>
      <c r="O1634" s="9" t="str">
        <f>IF(Search!$L$4="","",IF(COUNTA($AU1634)=1,IF(Search!$L$4="N","N",1),""))</f>
        <v/>
      </c>
      <c r="P1634" s="9" t="str">
        <f>IF(Search!$L$5="","",IF(ISNUMBER(SEARCH("Jersey",$AU1634))=TRUE,IF(Search!$L$5="N","N",1),""))</f>
        <v/>
      </c>
      <c r="Q1634" s="9" t="str">
        <f>IF(Search!$L$6="","",IF(ISNUMBER(SEARCH("Patch",$AU1634))=TRUE,IF(Search!$L$6="N","N",1),""))</f>
        <v/>
      </c>
      <c r="R1634" s="9" t="str">
        <f>IF(Search!$L$7="","",IF(ISNUMBER(SEARCH("Shield",$AU1634))=TRUE,IF(Search!$L$7="N","N",1),""))</f>
        <v/>
      </c>
      <c r="S1634" s="9" t="str">
        <f>IF(Search!$L$8="","",IF(ISNUMBER(SEARCH("Stick",$AU1634))=TRUE,IF(Search!$L$8="N","N",1),""))</f>
        <v/>
      </c>
      <c r="T1634" s="9" t="str">
        <f>IF(Search!$O$4="","",IF(COUNTA($AW1634)=1,IF(Search!$O$4="N","N",1),""))</f>
        <v/>
      </c>
      <c r="U1634" s="9" t="str">
        <f>IF(Search!$O$5="","",IF($AW1634="","",IF($AW1634&lt;Search!$O$5,"",1)))</f>
        <v/>
      </c>
      <c r="V1634" s="9" t="str">
        <f>IF(Search!$O$6="","",IF($AW1634="","",IF($AW1634&gt;Search!$O$6,"",1)))</f>
        <v/>
      </c>
      <c r="W1634" s="9" t="str">
        <f>IF(Search!$U$4="","",IF($AX1634="","",1))</f>
        <v/>
      </c>
      <c r="X1634" s="9" t="str">
        <f>IF(Search!$U$5="","",IF(ISNUMBER(SEARCH(Search!$U$5,$AX1634))=TRUE,IF(Search!$U$5="N","N",1),""))</f>
        <v/>
      </c>
      <c r="Y1634" s="9" t="str">
        <f>IF(Search!$U$6="","",IF($AY1634&lt;Search!$U$6,"",1))</f>
        <v/>
      </c>
      <c r="Z1634" s="9" t="str">
        <f>IF(Search!$R$4="","",IF(Inventory!$BA1634&lt;Search!$R$4,"",1))</f>
        <v/>
      </c>
      <c r="AA1634" s="9" t="str">
        <f>IF(Search!$R$5="","",IF($BA1634&gt;Search!$R$5,"",1))</f>
        <v/>
      </c>
      <c r="AB1634" s="9" t="str">
        <f>IF(Search!$R$6="","",IF($BB1634&lt;Search!$R$6,"",1))</f>
        <v/>
      </c>
      <c r="AC1634" s="9" t="str">
        <f>IF(Search!$R$7="","",IF($BB1634&lt;Search!$R$7,"",1))</f>
        <v/>
      </c>
      <c r="AD1634" s="45" t="str">
        <f>IF(COUNTIF($A1634:$AC1634,"n")&gt;0,"",IF(SUM($A1634:$AC1634)=COUNTA(Search!$C$4:$C$8,Search!$F$4:$F$8,Search!$I$4:$I$6,Search!$I$8,Search!$L$4:$L$8,Search!$O$4:$O$8,Search!$R$4:$R$7,Search!$U$4:$U$7)-COUNTIF(Search!$C$4:$U$7,"n"),1+LARGE($AD$1:AD1633,1),""))</f>
        <v/>
      </c>
      <c r="AE1634" s="45" t="str">
        <f t="shared" si="78"/>
        <v/>
      </c>
      <c r="AF1634" s="45" t="str">
        <f>IF(AD1634="","",COUNTIF($AE$1:$AE1633,$AE1634)+RANK($AE1634,$AE$2:$AE$10540,1))</f>
        <v/>
      </c>
      <c r="AG1634" s="45" t="str">
        <f t="shared" si="79"/>
        <v/>
      </c>
      <c r="AH1634" s="45" t="str">
        <f>IF($AD1634="","",COUNTIF($AG$1:$AG1633,$AG1634)+RANK($AG1634,$AG$1:$AG$10539,0))</f>
        <v/>
      </c>
      <c r="AI1634" s="10" t="str">
        <f t="shared" si="80"/>
        <v>2010-11 SP Game Used Authentic Fabrics #AFAH Ales Hemsky    Jersey /   $</v>
      </c>
      <c r="AJ1634" s="11">
        <v>2010</v>
      </c>
      <c r="AK1634" s="17">
        <v>11</v>
      </c>
      <c r="AL1634" s="12" t="s">
        <v>905</v>
      </c>
      <c r="AM1634" s="10" t="s">
        <v>1172</v>
      </c>
      <c r="AN1634" s="12" t="s">
        <v>1073</v>
      </c>
      <c r="AO1634" s="9"/>
      <c r="AP1634" s="9"/>
      <c r="AQ1634" s="9"/>
      <c r="AR1634" s="14"/>
      <c r="AS1634" s="9"/>
      <c r="AT1634" s="9"/>
      <c r="AU1634" s="9" t="s">
        <v>18</v>
      </c>
      <c r="AV1634" s="13"/>
      <c r="AW1634" s="13"/>
      <c r="AX1634" s="9"/>
      <c r="AY1634" s="9"/>
      <c r="AZ1634" s="9"/>
      <c r="BA1634" s="33"/>
      <c r="BB1634" s="33"/>
      <c r="BC1634" s="36"/>
      <c r="BD1634" s="12" t="s">
        <v>1771</v>
      </c>
    </row>
    <row r="1635" spans="1:56" s="12" customFormat="1" x14ac:dyDescent="0.2">
      <c r="A1635" s="9" t="str">
        <f>IF(Search!$C$5="","",IF(COUNTA(Inventory!$AP1635)=1,1,""))</f>
        <v/>
      </c>
      <c r="B1635" s="9" t="str">
        <f>IF(Search!$C$4="","",IF(ISNUMBER(SEARCH(Search!$C$4,$AR1635))=TRUE,1,""))</f>
        <v/>
      </c>
      <c r="C1635" s="9" t="str">
        <f>IF(Search!$C$6="x",IF(COUNTA($AQ1635)=1,1,"N"),IF(COUNTA($AQ1635)=1,"N",""))</f>
        <v/>
      </c>
      <c r="D1635" s="9" t="str">
        <f>IF(Search!$O$8="","",IF(ISNUMBER(SEARCH(Search!$O$8,$BD1635))=TRUE,1,""))</f>
        <v/>
      </c>
      <c r="E1635" s="9" t="str">
        <f>IF(Search!$C$7="","",IF(ISNUMBER(SEARCH(Search!$C$7,$AN1635))=TRUE,1,""))</f>
        <v/>
      </c>
      <c r="F1635" s="9" t="str">
        <f>IF(Search!$C$8="","",IF(ISNUMBER(SEARCH(Search!$C$8,$AO1635))=TRUE,1,""))</f>
        <v/>
      </c>
      <c r="G1635" s="9" t="str">
        <f>IF(Search!$F$4="","",IF(Inventory!$AJ1635&lt;Search!$F$4,"",1))</f>
        <v/>
      </c>
      <c r="H1635" s="9" t="str">
        <f>IF(Search!$F$5="","",IF(Inventory!$AJ1635&gt;Search!$F$5,"",1))</f>
        <v/>
      </c>
      <c r="I1635" s="9" t="str">
        <f>IF(Search!$F$7="","",IF(Search!$F$8="",IF(ISNUMBER(SEARCH(Search!$F$7,$AL1635))=TRUE,1,""),""))</f>
        <v/>
      </c>
      <c r="J1635" s="9" t="str">
        <f>IF($AL1635=Search!$F$8,1,"")</f>
        <v/>
      </c>
      <c r="K1635" s="9" t="str">
        <f>IF(Search!$I$4="","",IF(COUNTA($AS1635)=1,IF(Search!$I$4="N","N",1),""))</f>
        <v/>
      </c>
      <c r="L1635" s="9" t="str">
        <f>IF(Search!$I$5="","",IF($AS1635="RC",1,""))</f>
        <v/>
      </c>
      <c r="M1635" s="9" t="str">
        <f>IF(Search!$I$6="","",IF($AS1635="RCP",1,""))</f>
        <v/>
      </c>
      <c r="N1635" s="9" t="str">
        <f>IF(Search!$I$8="","",IF(COUNTA($AT1635)=1,IF(Search!$I$8="N","N",1),""))</f>
        <v/>
      </c>
      <c r="O1635" s="9" t="str">
        <f>IF(Search!$L$4="","",IF(COUNTA($AU1635)=1,IF(Search!$L$4="N","N",1),""))</f>
        <v/>
      </c>
      <c r="P1635" s="9" t="str">
        <f>IF(Search!$L$5="","",IF(ISNUMBER(SEARCH("Jersey",$AU1635))=TRUE,IF(Search!$L$5="N","N",1),""))</f>
        <v/>
      </c>
      <c r="Q1635" s="9" t="str">
        <f>IF(Search!$L$6="","",IF(ISNUMBER(SEARCH("Patch",$AU1635))=TRUE,IF(Search!$L$6="N","N",1),""))</f>
        <v/>
      </c>
      <c r="R1635" s="9" t="str">
        <f>IF(Search!$L$7="","",IF(ISNUMBER(SEARCH("Shield",$AU1635))=TRUE,IF(Search!$L$7="N","N",1),""))</f>
        <v/>
      </c>
      <c r="S1635" s="9" t="str">
        <f>IF(Search!$L$8="","",IF(ISNUMBER(SEARCH("Stick",$AU1635))=TRUE,IF(Search!$L$8="N","N",1),""))</f>
        <v/>
      </c>
      <c r="T1635" s="9" t="str">
        <f>IF(Search!$O$4="","",IF(COUNTA($AW1635)=1,IF(Search!$O$4="N","N",1),""))</f>
        <v/>
      </c>
      <c r="U1635" s="9" t="str">
        <f>IF(Search!$O$5="","",IF($AW1635="","",IF($AW1635&lt;Search!$O$5,"",1)))</f>
        <v/>
      </c>
      <c r="V1635" s="9" t="str">
        <f>IF(Search!$O$6="","",IF($AW1635="","",IF($AW1635&gt;Search!$O$6,"",1)))</f>
        <v/>
      </c>
      <c r="W1635" s="9" t="str">
        <f>IF(Search!$U$4="","",IF($AX1635="","",1))</f>
        <v/>
      </c>
      <c r="X1635" s="9" t="str">
        <f>IF(Search!$U$5="","",IF(ISNUMBER(SEARCH(Search!$U$5,$AX1635))=TRUE,IF(Search!$U$5="N","N",1),""))</f>
        <v/>
      </c>
      <c r="Y1635" s="9" t="str">
        <f>IF(Search!$U$6="","",IF($AY1635&lt;Search!$U$6,"",1))</f>
        <v/>
      </c>
      <c r="Z1635" s="9" t="str">
        <f>IF(Search!$R$4="","",IF(Inventory!$BA1635&lt;Search!$R$4,"",1))</f>
        <v/>
      </c>
      <c r="AA1635" s="9" t="str">
        <f>IF(Search!$R$5="","",IF($BA1635&gt;Search!$R$5,"",1))</f>
        <v/>
      </c>
      <c r="AB1635" s="9" t="str">
        <f>IF(Search!$R$6="","",IF($BB1635&lt;Search!$R$6,"",1))</f>
        <v/>
      </c>
      <c r="AC1635" s="9" t="str">
        <f>IF(Search!$R$7="","",IF($BB1635&lt;Search!$R$7,"",1))</f>
        <v/>
      </c>
      <c r="AD1635" s="45" t="str">
        <f>IF(COUNTIF($A1635:$AC1635,"n")&gt;0,"",IF(SUM($A1635:$AC1635)=COUNTA(Search!$C$4:$C$8,Search!$F$4:$F$8,Search!$I$4:$I$6,Search!$I$8,Search!$L$4:$L$8,Search!$O$4:$O$8,Search!$R$4:$R$7,Search!$U$4:$U$7)-COUNTIF(Search!$C$4:$U$7,"n"),1+LARGE($AD$1:AD1634,1),""))</f>
        <v/>
      </c>
      <c r="AE1635" s="45" t="str">
        <f t="shared" si="78"/>
        <v/>
      </c>
      <c r="AF1635" s="45" t="str">
        <f>IF(AD1635="","",COUNTIF($AE$1:$AE1634,$AE1635)+RANK($AE1635,$AE$2:$AE$10540,1))</f>
        <v/>
      </c>
      <c r="AG1635" s="45" t="str">
        <f t="shared" si="79"/>
        <v/>
      </c>
      <c r="AH1635" s="45" t="str">
        <f>IF($AD1635="","",COUNTIF($AG$1:$AG1634,$AG1635)+RANK($AG1635,$AG$1:$AG$10539,0))</f>
        <v/>
      </c>
      <c r="AI1635" s="10" t="str">
        <f t="shared" si="80"/>
        <v>2010-11 SP Game Used Authentic Fabrics #AFAK Anze Kopitar    Jersey /   $</v>
      </c>
      <c r="AJ1635" s="11">
        <v>2010</v>
      </c>
      <c r="AK1635" s="17">
        <v>11</v>
      </c>
      <c r="AL1635" s="12" t="s">
        <v>905</v>
      </c>
      <c r="AM1635" s="10" t="s">
        <v>1181</v>
      </c>
      <c r="AN1635" s="12" t="s">
        <v>1182</v>
      </c>
      <c r="AO1635" s="9"/>
      <c r="AP1635" s="9"/>
      <c r="AQ1635" s="9"/>
      <c r="AR1635" s="14"/>
      <c r="AS1635" s="9"/>
      <c r="AT1635" s="9"/>
      <c r="AU1635" s="9" t="s">
        <v>18</v>
      </c>
      <c r="AV1635" s="13"/>
      <c r="AW1635" s="13"/>
      <c r="AX1635" s="9"/>
      <c r="AY1635" s="9"/>
      <c r="AZ1635" s="9"/>
      <c r="BA1635" s="33"/>
      <c r="BB1635" s="33"/>
      <c r="BC1635" s="36"/>
      <c r="BD1635" s="12" t="s">
        <v>1771</v>
      </c>
    </row>
    <row r="1636" spans="1:56" s="12" customFormat="1" x14ac:dyDescent="0.2">
      <c r="A1636" s="9" t="str">
        <f>IF(Search!$C$5="","",IF(COUNTA(Inventory!$AP1636)=1,1,""))</f>
        <v/>
      </c>
      <c r="B1636" s="9" t="str">
        <f>IF(Search!$C$4="","",IF(ISNUMBER(SEARCH(Search!$C$4,$AR1636))=TRUE,1,""))</f>
        <v/>
      </c>
      <c r="C1636" s="9" t="str">
        <f>IF(Search!$C$6="x",IF(COUNTA($AQ1636)=1,1,"N"),IF(COUNTA($AQ1636)=1,"N",""))</f>
        <v/>
      </c>
      <c r="D1636" s="9" t="str">
        <f>IF(Search!$O$8="","",IF(ISNUMBER(SEARCH(Search!$O$8,$BD1636))=TRUE,1,""))</f>
        <v/>
      </c>
      <c r="E1636" s="9" t="str">
        <f>IF(Search!$C$7="","",IF(ISNUMBER(SEARCH(Search!$C$7,$AN1636))=TRUE,1,""))</f>
        <v/>
      </c>
      <c r="F1636" s="9" t="str">
        <f>IF(Search!$C$8="","",IF(ISNUMBER(SEARCH(Search!$C$8,$AO1636))=TRUE,1,""))</f>
        <v/>
      </c>
      <c r="G1636" s="9" t="str">
        <f>IF(Search!$F$4="","",IF(Inventory!$AJ1636&lt;Search!$F$4,"",1))</f>
        <v/>
      </c>
      <c r="H1636" s="9" t="str">
        <f>IF(Search!$F$5="","",IF(Inventory!$AJ1636&gt;Search!$F$5,"",1))</f>
        <v/>
      </c>
      <c r="I1636" s="9" t="str">
        <f>IF(Search!$F$7="","",IF(Search!$F$8="",IF(ISNUMBER(SEARCH(Search!$F$7,$AL1636))=TRUE,1,""),""))</f>
        <v/>
      </c>
      <c r="J1636" s="9" t="str">
        <f>IF($AL1636=Search!$F$8,1,"")</f>
        <v/>
      </c>
      <c r="K1636" s="9" t="str">
        <f>IF(Search!$I$4="","",IF(COUNTA($AS1636)=1,IF(Search!$I$4="N","N",1),""))</f>
        <v/>
      </c>
      <c r="L1636" s="9" t="str">
        <f>IF(Search!$I$5="","",IF($AS1636="RC",1,""))</f>
        <v/>
      </c>
      <c r="M1636" s="9" t="str">
        <f>IF(Search!$I$6="","",IF($AS1636="RCP",1,""))</f>
        <v/>
      </c>
      <c r="N1636" s="9" t="str">
        <f>IF(Search!$I$8="","",IF(COUNTA($AT1636)=1,IF(Search!$I$8="N","N",1),""))</f>
        <v/>
      </c>
      <c r="O1636" s="9" t="str">
        <f>IF(Search!$L$4="","",IF(COUNTA($AU1636)=1,IF(Search!$L$4="N","N",1),""))</f>
        <v/>
      </c>
      <c r="P1636" s="9" t="str">
        <f>IF(Search!$L$5="","",IF(ISNUMBER(SEARCH("Jersey",$AU1636))=TRUE,IF(Search!$L$5="N","N",1),""))</f>
        <v/>
      </c>
      <c r="Q1636" s="9" t="str">
        <f>IF(Search!$L$6="","",IF(ISNUMBER(SEARCH("Patch",$AU1636))=TRUE,IF(Search!$L$6="N","N",1),""))</f>
        <v/>
      </c>
      <c r="R1636" s="9" t="str">
        <f>IF(Search!$L$7="","",IF(ISNUMBER(SEARCH("Shield",$AU1636))=TRUE,IF(Search!$L$7="N","N",1),""))</f>
        <v/>
      </c>
      <c r="S1636" s="9" t="str">
        <f>IF(Search!$L$8="","",IF(ISNUMBER(SEARCH("Stick",$AU1636))=TRUE,IF(Search!$L$8="N","N",1),""))</f>
        <v/>
      </c>
      <c r="T1636" s="9" t="str">
        <f>IF(Search!$O$4="","",IF(COUNTA($AW1636)=1,IF(Search!$O$4="N","N",1),""))</f>
        <v/>
      </c>
      <c r="U1636" s="9" t="str">
        <f>IF(Search!$O$5="","",IF($AW1636="","",IF($AW1636&lt;Search!$O$5,"",1)))</f>
        <v/>
      </c>
      <c r="V1636" s="9" t="str">
        <f>IF(Search!$O$6="","",IF($AW1636="","",IF($AW1636&gt;Search!$O$6,"",1)))</f>
        <v/>
      </c>
      <c r="W1636" s="9" t="str">
        <f>IF(Search!$U$4="","",IF($AX1636="","",1))</f>
        <v/>
      </c>
      <c r="X1636" s="9" t="str">
        <f>IF(Search!$U$5="","",IF(ISNUMBER(SEARCH(Search!$U$5,$AX1636))=TRUE,IF(Search!$U$5="N","N",1),""))</f>
        <v/>
      </c>
      <c r="Y1636" s="9" t="str">
        <f>IF(Search!$U$6="","",IF($AY1636&lt;Search!$U$6,"",1))</f>
        <v/>
      </c>
      <c r="Z1636" s="9" t="str">
        <f>IF(Search!$R$4="","",IF(Inventory!$BA1636&lt;Search!$R$4,"",1))</f>
        <v/>
      </c>
      <c r="AA1636" s="9" t="str">
        <f>IF(Search!$R$5="","",IF($BA1636&gt;Search!$R$5,"",1))</f>
        <v/>
      </c>
      <c r="AB1636" s="9" t="str">
        <f>IF(Search!$R$6="","",IF($BB1636&lt;Search!$R$6,"",1))</f>
        <v/>
      </c>
      <c r="AC1636" s="9" t="str">
        <f>IF(Search!$R$7="","",IF($BB1636&lt;Search!$R$7,"",1))</f>
        <v/>
      </c>
      <c r="AD1636" s="45" t="str">
        <f>IF(COUNTIF($A1636:$AC1636,"n")&gt;0,"",IF(SUM($A1636:$AC1636)=COUNTA(Search!$C$4:$C$8,Search!$F$4:$F$8,Search!$I$4:$I$6,Search!$I$8,Search!$L$4:$L$8,Search!$O$4:$O$8,Search!$R$4:$R$7,Search!$U$4:$U$7)-COUNTIF(Search!$C$4:$U$7,"n"),1+LARGE($AD$1:AD1635,1),""))</f>
        <v/>
      </c>
      <c r="AE1636" s="45" t="str">
        <f t="shared" si="78"/>
        <v/>
      </c>
      <c r="AF1636" s="45" t="str">
        <f>IF(AD1636="","",COUNTIF($AE$1:$AE1635,$AE1636)+RANK($AE1636,$AE$2:$AE$10540,1))</f>
        <v/>
      </c>
      <c r="AG1636" s="45" t="str">
        <f t="shared" si="79"/>
        <v/>
      </c>
      <c r="AH1636" s="45" t="str">
        <f>IF($AD1636="","",COUNTIF($AG$1:$AG1635,$AG1636)+RANK($AG1636,$AG$1:$AG$10539,0))</f>
        <v/>
      </c>
      <c r="AI1636" s="10" t="str">
        <f t="shared" si="80"/>
        <v>2010-11 SP Game Used Authentic Fabrics #AFAN Antti Niemi    Jersey /   $</v>
      </c>
      <c r="AJ1636" s="11">
        <v>2010</v>
      </c>
      <c r="AK1636" s="17">
        <v>11</v>
      </c>
      <c r="AL1636" s="12" t="s">
        <v>905</v>
      </c>
      <c r="AM1636" s="10" t="s">
        <v>1175</v>
      </c>
      <c r="AN1636" s="12" t="s">
        <v>1176</v>
      </c>
      <c r="AO1636" s="9"/>
      <c r="AP1636" s="9"/>
      <c r="AQ1636" s="9"/>
      <c r="AR1636" s="14"/>
      <c r="AS1636" s="9"/>
      <c r="AT1636" s="9"/>
      <c r="AU1636" s="9" t="s">
        <v>18</v>
      </c>
      <c r="AV1636" s="13"/>
      <c r="AW1636" s="13"/>
      <c r="AX1636" s="9"/>
      <c r="AY1636" s="9"/>
      <c r="AZ1636" s="9"/>
      <c r="BA1636" s="33"/>
      <c r="BB1636" s="33"/>
      <c r="BC1636" s="36"/>
      <c r="BD1636" s="12" t="s">
        <v>1771</v>
      </c>
    </row>
    <row r="1637" spans="1:56" s="12" customFormat="1" x14ac:dyDescent="0.2">
      <c r="A1637" s="9" t="str">
        <f>IF(Search!$C$5="","",IF(COUNTA(Inventory!$AP1637)=1,1,""))</f>
        <v/>
      </c>
      <c r="B1637" s="9" t="str">
        <f>IF(Search!$C$4="","",IF(ISNUMBER(SEARCH(Search!$C$4,$AR1637))=TRUE,1,""))</f>
        <v/>
      </c>
      <c r="C1637" s="9" t="str">
        <f>IF(Search!$C$6="x",IF(COUNTA($AQ1637)=1,1,"N"),IF(COUNTA($AQ1637)=1,"N",""))</f>
        <v/>
      </c>
      <c r="D1637" s="9" t="str">
        <f>IF(Search!$O$8="","",IF(ISNUMBER(SEARCH(Search!$O$8,$BD1637))=TRUE,1,""))</f>
        <v/>
      </c>
      <c r="E1637" s="9" t="str">
        <f>IF(Search!$C$7="","",IF(ISNUMBER(SEARCH(Search!$C$7,$AN1637))=TRUE,1,""))</f>
        <v/>
      </c>
      <c r="F1637" s="9" t="str">
        <f>IF(Search!$C$8="","",IF(ISNUMBER(SEARCH(Search!$C$8,$AO1637))=TRUE,1,""))</f>
        <v/>
      </c>
      <c r="G1637" s="9" t="str">
        <f>IF(Search!$F$4="","",IF(Inventory!$AJ1637&lt;Search!$F$4,"",1))</f>
        <v/>
      </c>
      <c r="H1637" s="9" t="str">
        <f>IF(Search!$F$5="","",IF(Inventory!$AJ1637&gt;Search!$F$5,"",1))</f>
        <v/>
      </c>
      <c r="I1637" s="9" t="str">
        <f>IF(Search!$F$7="","",IF(Search!$F$8="",IF(ISNUMBER(SEARCH(Search!$F$7,$AL1637))=TRUE,1,""),""))</f>
        <v/>
      </c>
      <c r="J1637" s="9" t="str">
        <f>IF($AL1637=Search!$F$8,1,"")</f>
        <v/>
      </c>
      <c r="K1637" s="9" t="str">
        <f>IF(Search!$I$4="","",IF(COUNTA($AS1637)=1,IF(Search!$I$4="N","N",1),""))</f>
        <v/>
      </c>
      <c r="L1637" s="9" t="str">
        <f>IF(Search!$I$5="","",IF($AS1637="RC",1,""))</f>
        <v/>
      </c>
      <c r="M1637" s="9" t="str">
        <f>IF(Search!$I$6="","",IF($AS1637="RCP",1,""))</f>
        <v/>
      </c>
      <c r="N1637" s="9" t="str">
        <f>IF(Search!$I$8="","",IF(COUNTA($AT1637)=1,IF(Search!$I$8="N","N",1),""))</f>
        <v/>
      </c>
      <c r="O1637" s="9" t="str">
        <f>IF(Search!$L$4="","",IF(COUNTA($AU1637)=1,IF(Search!$L$4="N","N",1),""))</f>
        <v/>
      </c>
      <c r="P1637" s="9" t="str">
        <f>IF(Search!$L$5="","",IF(ISNUMBER(SEARCH("Jersey",$AU1637))=TRUE,IF(Search!$L$5="N","N",1),""))</f>
        <v/>
      </c>
      <c r="Q1637" s="9" t="str">
        <f>IF(Search!$L$6="","",IF(ISNUMBER(SEARCH("Patch",$AU1637))=TRUE,IF(Search!$L$6="N","N",1),""))</f>
        <v/>
      </c>
      <c r="R1637" s="9" t="str">
        <f>IF(Search!$L$7="","",IF(ISNUMBER(SEARCH("Shield",$AU1637))=TRUE,IF(Search!$L$7="N","N",1),""))</f>
        <v/>
      </c>
      <c r="S1637" s="9" t="str">
        <f>IF(Search!$L$8="","",IF(ISNUMBER(SEARCH("Stick",$AU1637))=TRUE,IF(Search!$L$8="N","N",1),""))</f>
        <v/>
      </c>
      <c r="T1637" s="9" t="str">
        <f>IF(Search!$O$4="","",IF(COUNTA($AW1637)=1,IF(Search!$O$4="N","N",1),""))</f>
        <v/>
      </c>
      <c r="U1637" s="9" t="str">
        <f>IF(Search!$O$5="","",IF($AW1637="","",IF($AW1637&lt;Search!$O$5,"",1)))</f>
        <v/>
      </c>
      <c r="V1637" s="9" t="str">
        <f>IF(Search!$O$6="","",IF($AW1637="","",IF($AW1637&gt;Search!$O$6,"",1)))</f>
        <v/>
      </c>
      <c r="W1637" s="9" t="str">
        <f>IF(Search!$U$4="","",IF($AX1637="","",1))</f>
        <v/>
      </c>
      <c r="X1637" s="9" t="str">
        <f>IF(Search!$U$5="","",IF(ISNUMBER(SEARCH(Search!$U$5,$AX1637))=TRUE,IF(Search!$U$5="N","N",1),""))</f>
        <v/>
      </c>
      <c r="Y1637" s="9" t="str">
        <f>IF(Search!$U$6="","",IF($AY1637&lt;Search!$U$6,"",1))</f>
        <v/>
      </c>
      <c r="Z1637" s="9" t="str">
        <f>IF(Search!$R$4="","",IF(Inventory!$BA1637&lt;Search!$R$4,"",1))</f>
        <v/>
      </c>
      <c r="AA1637" s="9" t="str">
        <f>IF(Search!$R$5="","",IF($BA1637&gt;Search!$R$5,"",1))</f>
        <v/>
      </c>
      <c r="AB1637" s="9" t="str">
        <f>IF(Search!$R$6="","",IF($BB1637&lt;Search!$R$6,"",1))</f>
        <v/>
      </c>
      <c r="AC1637" s="9" t="str">
        <f>IF(Search!$R$7="","",IF($BB1637&lt;Search!$R$7,"",1))</f>
        <v/>
      </c>
      <c r="AD1637" s="45" t="str">
        <f>IF(COUNTIF($A1637:$AC1637,"n")&gt;0,"",IF(SUM($A1637:$AC1637)=COUNTA(Search!$C$4:$C$8,Search!$F$4:$F$8,Search!$I$4:$I$6,Search!$I$8,Search!$L$4:$L$8,Search!$O$4:$O$8,Search!$R$4:$R$7,Search!$U$4:$U$7)-COUNTIF(Search!$C$4:$U$7,"n"),1+LARGE($AD$1:AD1636,1),""))</f>
        <v/>
      </c>
      <c r="AE1637" s="45" t="str">
        <f t="shared" si="78"/>
        <v/>
      </c>
      <c r="AF1637" s="45" t="str">
        <f>IF(AD1637="","",COUNTIF($AE$1:$AE1636,$AE1637)+RANK($AE1637,$AE$2:$AE$10540,1))</f>
        <v/>
      </c>
      <c r="AG1637" s="45" t="str">
        <f t="shared" si="79"/>
        <v/>
      </c>
      <c r="AH1637" s="45" t="str">
        <f>IF($AD1637="","",COUNTIF($AG$1:$AG1636,$AG1637)+RANK($AG1637,$AG$1:$AG$10539,0))</f>
        <v/>
      </c>
      <c r="AI1637" s="10" t="str">
        <f t="shared" si="80"/>
        <v>2010-11 SP Game Used Authentic Fabrics #AFCW Cam Ward    Jersey /   $</v>
      </c>
      <c r="AJ1637" s="11">
        <v>2010</v>
      </c>
      <c r="AK1637" s="17">
        <v>11</v>
      </c>
      <c r="AL1637" s="12" t="s">
        <v>905</v>
      </c>
      <c r="AM1637" s="10" t="s">
        <v>1170</v>
      </c>
      <c r="AN1637" s="12" t="s">
        <v>629</v>
      </c>
      <c r="AO1637" s="9"/>
      <c r="AP1637" s="9"/>
      <c r="AQ1637" s="9"/>
      <c r="AR1637" s="14"/>
      <c r="AS1637" s="9"/>
      <c r="AT1637" s="9"/>
      <c r="AU1637" s="9" t="s">
        <v>18</v>
      </c>
      <c r="AV1637" s="13"/>
      <c r="AW1637" s="13"/>
      <c r="AX1637" s="9"/>
      <c r="AY1637" s="9"/>
      <c r="AZ1637" s="9"/>
      <c r="BA1637" s="33"/>
      <c r="BB1637" s="33"/>
      <c r="BC1637" s="36"/>
      <c r="BD1637" s="12" t="s">
        <v>1771</v>
      </c>
    </row>
    <row r="1638" spans="1:56" s="12" customFormat="1" x14ac:dyDescent="0.2">
      <c r="A1638" s="9" t="str">
        <f>IF(Search!$C$5="","",IF(COUNTA(Inventory!$AP1638)=1,1,""))</f>
        <v/>
      </c>
      <c r="B1638" s="9" t="str">
        <f>IF(Search!$C$4="","",IF(ISNUMBER(SEARCH(Search!$C$4,$AR1638))=TRUE,1,""))</f>
        <v/>
      </c>
      <c r="C1638" s="9" t="str">
        <f>IF(Search!$C$6="x",IF(COUNTA($AQ1638)=1,1,"N"),IF(COUNTA($AQ1638)=1,"N",""))</f>
        <v/>
      </c>
      <c r="D1638" s="9" t="str">
        <f>IF(Search!$O$8="","",IF(ISNUMBER(SEARCH(Search!$O$8,$BD1638))=TRUE,1,""))</f>
        <v/>
      </c>
      <c r="E1638" s="9" t="str">
        <f>IF(Search!$C$7="","",IF(ISNUMBER(SEARCH(Search!$C$7,$AN1638))=TRUE,1,""))</f>
        <v/>
      </c>
      <c r="F1638" s="9" t="str">
        <f>IF(Search!$C$8="","",IF(ISNUMBER(SEARCH(Search!$C$8,$AO1638))=TRUE,1,""))</f>
        <v/>
      </c>
      <c r="G1638" s="9" t="str">
        <f>IF(Search!$F$4="","",IF(Inventory!$AJ1638&lt;Search!$F$4,"",1))</f>
        <v/>
      </c>
      <c r="H1638" s="9" t="str">
        <f>IF(Search!$F$5="","",IF(Inventory!$AJ1638&gt;Search!$F$5,"",1))</f>
        <v/>
      </c>
      <c r="I1638" s="9" t="str">
        <f>IF(Search!$F$7="","",IF(Search!$F$8="",IF(ISNUMBER(SEARCH(Search!$F$7,$AL1638))=TRUE,1,""),""))</f>
        <v/>
      </c>
      <c r="J1638" s="9" t="str">
        <f>IF($AL1638=Search!$F$8,1,"")</f>
        <v/>
      </c>
      <c r="K1638" s="9" t="str">
        <f>IF(Search!$I$4="","",IF(COUNTA($AS1638)=1,IF(Search!$I$4="N","N",1),""))</f>
        <v/>
      </c>
      <c r="L1638" s="9" t="str">
        <f>IF(Search!$I$5="","",IF($AS1638="RC",1,""))</f>
        <v/>
      </c>
      <c r="M1638" s="9" t="str">
        <f>IF(Search!$I$6="","",IF($AS1638="RCP",1,""))</f>
        <v/>
      </c>
      <c r="N1638" s="9" t="str">
        <f>IF(Search!$I$8="","",IF(COUNTA($AT1638)=1,IF(Search!$I$8="N","N",1),""))</f>
        <v/>
      </c>
      <c r="O1638" s="9" t="str">
        <f>IF(Search!$L$4="","",IF(COUNTA($AU1638)=1,IF(Search!$L$4="N","N",1),""))</f>
        <v/>
      </c>
      <c r="P1638" s="9" t="str">
        <f>IF(Search!$L$5="","",IF(ISNUMBER(SEARCH("Jersey",$AU1638))=TRUE,IF(Search!$L$5="N","N",1),""))</f>
        <v/>
      </c>
      <c r="Q1638" s="9" t="str">
        <f>IF(Search!$L$6="","",IF(ISNUMBER(SEARCH("Patch",$AU1638))=TRUE,IF(Search!$L$6="N","N",1),""))</f>
        <v/>
      </c>
      <c r="R1638" s="9" t="str">
        <f>IF(Search!$L$7="","",IF(ISNUMBER(SEARCH("Shield",$AU1638))=TRUE,IF(Search!$L$7="N","N",1),""))</f>
        <v/>
      </c>
      <c r="S1638" s="9" t="str">
        <f>IF(Search!$L$8="","",IF(ISNUMBER(SEARCH("Stick",$AU1638))=TRUE,IF(Search!$L$8="N","N",1),""))</f>
        <v/>
      </c>
      <c r="T1638" s="9" t="str">
        <f>IF(Search!$O$4="","",IF(COUNTA($AW1638)=1,IF(Search!$O$4="N","N",1),""))</f>
        <v/>
      </c>
      <c r="U1638" s="9" t="str">
        <f>IF(Search!$O$5="","",IF($AW1638="","",IF($AW1638&lt;Search!$O$5,"",1)))</f>
        <v/>
      </c>
      <c r="V1638" s="9" t="str">
        <f>IF(Search!$O$6="","",IF($AW1638="","",IF($AW1638&gt;Search!$O$6,"",1)))</f>
        <v/>
      </c>
      <c r="W1638" s="9" t="str">
        <f>IF(Search!$U$4="","",IF($AX1638="","",1))</f>
        <v/>
      </c>
      <c r="X1638" s="9" t="str">
        <f>IF(Search!$U$5="","",IF(ISNUMBER(SEARCH(Search!$U$5,$AX1638))=TRUE,IF(Search!$U$5="N","N",1),""))</f>
        <v/>
      </c>
      <c r="Y1638" s="9" t="str">
        <f>IF(Search!$U$6="","",IF($AY1638&lt;Search!$U$6,"",1))</f>
        <v/>
      </c>
      <c r="Z1638" s="9" t="str">
        <f>IF(Search!$R$4="","",IF(Inventory!$BA1638&lt;Search!$R$4,"",1))</f>
        <v/>
      </c>
      <c r="AA1638" s="9" t="str">
        <f>IF(Search!$R$5="","",IF($BA1638&gt;Search!$R$5,"",1))</f>
        <v/>
      </c>
      <c r="AB1638" s="9" t="str">
        <f>IF(Search!$R$6="","",IF($BB1638&lt;Search!$R$6,"",1))</f>
        <v/>
      </c>
      <c r="AC1638" s="9" t="str">
        <f>IF(Search!$R$7="","",IF($BB1638&lt;Search!$R$7,"",1))</f>
        <v/>
      </c>
      <c r="AD1638" s="45" t="str">
        <f>IF(COUNTIF($A1638:$AC1638,"n")&gt;0,"",IF(SUM($A1638:$AC1638)=COUNTA(Search!$C$4:$C$8,Search!$F$4:$F$8,Search!$I$4:$I$6,Search!$I$8,Search!$L$4:$L$8,Search!$O$4:$O$8,Search!$R$4:$R$7,Search!$U$4:$U$7)-COUNTIF(Search!$C$4:$U$7,"n"),1+LARGE($AD$1:AD1637,1),""))</f>
        <v/>
      </c>
      <c r="AE1638" s="45" t="str">
        <f t="shared" si="78"/>
        <v/>
      </c>
      <c r="AF1638" s="45" t="str">
        <f>IF(AD1638="","",COUNTIF($AE$1:$AE1637,$AE1638)+RANK($AE1638,$AE$2:$AE$10540,1))</f>
        <v/>
      </c>
      <c r="AG1638" s="45" t="str">
        <f t="shared" si="79"/>
        <v/>
      </c>
      <c r="AH1638" s="45" t="str">
        <f>IF($AD1638="","",COUNTIF($AG$1:$AG1637,$AG1638)+RANK($AG1638,$AG$1:$AG$10539,0))</f>
        <v/>
      </c>
      <c r="AI1638" s="10" t="str">
        <f t="shared" si="80"/>
        <v>2010-11 SP Game Used Authentic Fabrics #AFDE Derick Brassard    Jersey /   $</v>
      </c>
      <c r="AJ1638" s="11">
        <v>2010</v>
      </c>
      <c r="AK1638" s="17">
        <v>11</v>
      </c>
      <c r="AL1638" s="12" t="s">
        <v>905</v>
      </c>
      <c r="AM1638" s="10" t="s">
        <v>1193</v>
      </c>
      <c r="AN1638" s="12" t="s">
        <v>1194</v>
      </c>
      <c r="AO1638" s="9"/>
      <c r="AP1638" s="9"/>
      <c r="AQ1638" s="9"/>
      <c r="AR1638" s="14"/>
      <c r="AS1638" s="9"/>
      <c r="AT1638" s="9"/>
      <c r="AU1638" s="9" t="s">
        <v>18</v>
      </c>
      <c r="AV1638" s="13"/>
      <c r="AW1638" s="13"/>
      <c r="AX1638" s="9"/>
      <c r="AY1638" s="9"/>
      <c r="AZ1638" s="9"/>
      <c r="BA1638" s="33"/>
      <c r="BB1638" s="33"/>
      <c r="BC1638" s="36"/>
      <c r="BD1638" s="12" t="s">
        <v>1771</v>
      </c>
    </row>
    <row r="1639" spans="1:56" s="12" customFormat="1" x14ac:dyDescent="0.2">
      <c r="A1639" s="9" t="str">
        <f>IF(Search!$C$5="","",IF(COUNTA(Inventory!$AP1639)=1,1,""))</f>
        <v/>
      </c>
      <c r="B1639" s="9" t="str">
        <f>IF(Search!$C$4="","",IF(ISNUMBER(SEARCH(Search!$C$4,$AR1639))=TRUE,1,""))</f>
        <v/>
      </c>
      <c r="C1639" s="9" t="str">
        <f>IF(Search!$C$6="x",IF(COUNTA($AQ1639)=1,1,"N"),IF(COUNTA($AQ1639)=1,"N",""))</f>
        <v/>
      </c>
      <c r="D1639" s="9" t="str">
        <f>IF(Search!$O$8="","",IF(ISNUMBER(SEARCH(Search!$O$8,$BD1639))=TRUE,1,""))</f>
        <v/>
      </c>
      <c r="E1639" s="9" t="str">
        <f>IF(Search!$C$7="","",IF(ISNUMBER(SEARCH(Search!$C$7,$AN1639))=TRUE,1,""))</f>
        <v/>
      </c>
      <c r="F1639" s="9" t="str">
        <f>IF(Search!$C$8="","",IF(ISNUMBER(SEARCH(Search!$C$8,$AO1639))=TRUE,1,""))</f>
        <v/>
      </c>
      <c r="G1639" s="9" t="str">
        <f>IF(Search!$F$4="","",IF(Inventory!$AJ1639&lt;Search!$F$4,"",1))</f>
        <v/>
      </c>
      <c r="H1639" s="9" t="str">
        <f>IF(Search!$F$5="","",IF(Inventory!$AJ1639&gt;Search!$F$5,"",1))</f>
        <v/>
      </c>
      <c r="I1639" s="9" t="str">
        <f>IF(Search!$F$7="","",IF(Search!$F$8="",IF(ISNUMBER(SEARCH(Search!$F$7,$AL1639))=TRUE,1,""),""))</f>
        <v/>
      </c>
      <c r="J1639" s="9" t="str">
        <f>IF($AL1639=Search!$F$8,1,"")</f>
        <v/>
      </c>
      <c r="K1639" s="9" t="str">
        <f>IF(Search!$I$4="","",IF(COUNTA($AS1639)=1,IF(Search!$I$4="N","N",1),""))</f>
        <v/>
      </c>
      <c r="L1639" s="9" t="str">
        <f>IF(Search!$I$5="","",IF($AS1639="RC",1,""))</f>
        <v/>
      </c>
      <c r="M1639" s="9" t="str">
        <f>IF(Search!$I$6="","",IF($AS1639="RCP",1,""))</f>
        <v/>
      </c>
      <c r="N1639" s="9" t="str">
        <f>IF(Search!$I$8="","",IF(COUNTA($AT1639)=1,IF(Search!$I$8="N","N",1),""))</f>
        <v/>
      </c>
      <c r="O1639" s="9" t="str">
        <f>IF(Search!$L$4="","",IF(COUNTA($AU1639)=1,IF(Search!$L$4="N","N",1),""))</f>
        <v/>
      </c>
      <c r="P1639" s="9" t="str">
        <f>IF(Search!$L$5="","",IF(ISNUMBER(SEARCH("Jersey",$AU1639))=TRUE,IF(Search!$L$5="N","N",1),""))</f>
        <v/>
      </c>
      <c r="Q1639" s="9" t="str">
        <f>IF(Search!$L$6="","",IF(ISNUMBER(SEARCH("Patch",$AU1639))=TRUE,IF(Search!$L$6="N","N",1),""))</f>
        <v/>
      </c>
      <c r="R1639" s="9" t="str">
        <f>IF(Search!$L$7="","",IF(ISNUMBER(SEARCH("Shield",$AU1639))=TRUE,IF(Search!$L$7="N","N",1),""))</f>
        <v/>
      </c>
      <c r="S1639" s="9" t="str">
        <f>IF(Search!$L$8="","",IF(ISNUMBER(SEARCH("Stick",$AU1639))=TRUE,IF(Search!$L$8="N","N",1),""))</f>
        <v/>
      </c>
      <c r="T1639" s="9" t="str">
        <f>IF(Search!$O$4="","",IF(COUNTA($AW1639)=1,IF(Search!$O$4="N","N",1),""))</f>
        <v/>
      </c>
      <c r="U1639" s="9" t="str">
        <f>IF(Search!$O$5="","",IF($AW1639="","",IF($AW1639&lt;Search!$O$5,"",1)))</f>
        <v/>
      </c>
      <c r="V1639" s="9" t="str">
        <f>IF(Search!$O$6="","",IF($AW1639="","",IF($AW1639&gt;Search!$O$6,"",1)))</f>
        <v/>
      </c>
      <c r="W1639" s="9" t="str">
        <f>IF(Search!$U$4="","",IF($AX1639="","",1))</f>
        <v/>
      </c>
      <c r="X1639" s="9" t="str">
        <f>IF(Search!$U$5="","",IF(ISNUMBER(SEARCH(Search!$U$5,$AX1639))=TRUE,IF(Search!$U$5="N","N",1),""))</f>
        <v/>
      </c>
      <c r="Y1639" s="9" t="str">
        <f>IF(Search!$U$6="","",IF($AY1639&lt;Search!$U$6,"",1))</f>
        <v/>
      </c>
      <c r="Z1639" s="9" t="str">
        <f>IF(Search!$R$4="","",IF(Inventory!$BA1639&lt;Search!$R$4,"",1))</f>
        <v/>
      </c>
      <c r="AA1639" s="9" t="str">
        <f>IF(Search!$R$5="","",IF($BA1639&gt;Search!$R$5,"",1))</f>
        <v/>
      </c>
      <c r="AB1639" s="9" t="str">
        <f>IF(Search!$R$6="","",IF($BB1639&lt;Search!$R$6,"",1))</f>
        <v/>
      </c>
      <c r="AC1639" s="9" t="str">
        <f>IF(Search!$R$7="","",IF($BB1639&lt;Search!$R$7,"",1))</f>
        <v/>
      </c>
      <c r="AD1639" s="45" t="str">
        <f>IF(COUNTIF($A1639:$AC1639,"n")&gt;0,"",IF(SUM($A1639:$AC1639)=COUNTA(Search!$C$4:$C$8,Search!$F$4:$F$8,Search!$I$4:$I$6,Search!$I$8,Search!$L$4:$L$8,Search!$O$4:$O$8,Search!$R$4:$R$7,Search!$U$4:$U$7)-COUNTIF(Search!$C$4:$U$7,"n"),1+LARGE($AD$1:AD1638,1),""))</f>
        <v/>
      </c>
      <c r="AE1639" s="45" t="str">
        <f t="shared" si="78"/>
        <v/>
      </c>
      <c r="AF1639" s="45" t="str">
        <f>IF(AD1639="","",COUNTIF($AE$1:$AE1638,$AE1639)+RANK($AE1639,$AE$2:$AE$10540,1))</f>
        <v/>
      </c>
      <c r="AG1639" s="45" t="str">
        <f t="shared" si="79"/>
        <v/>
      </c>
      <c r="AH1639" s="45" t="str">
        <f>IF($AD1639="","",COUNTIF($AG$1:$AG1638,$AG1639)+RANK($AG1639,$AG$1:$AG$10539,0))</f>
        <v/>
      </c>
      <c r="AI1639" s="10" t="str">
        <f t="shared" si="80"/>
        <v>2010-11 SP Game Used Authentic Fabrics #AFDH Dany Heatley    Jersey /   $</v>
      </c>
      <c r="AJ1639" s="11">
        <v>2010</v>
      </c>
      <c r="AK1639" s="17">
        <v>11</v>
      </c>
      <c r="AL1639" s="12" t="s">
        <v>905</v>
      </c>
      <c r="AM1639" s="10" t="s">
        <v>1177</v>
      </c>
      <c r="AN1639" s="12" t="s">
        <v>1178</v>
      </c>
      <c r="AO1639" s="9"/>
      <c r="AP1639" s="9"/>
      <c r="AQ1639" s="9"/>
      <c r="AR1639" s="14"/>
      <c r="AS1639" s="9"/>
      <c r="AT1639" s="9"/>
      <c r="AU1639" s="9" t="s">
        <v>18</v>
      </c>
      <c r="AV1639" s="13"/>
      <c r="AW1639" s="13"/>
      <c r="AX1639" s="9"/>
      <c r="AY1639" s="9"/>
      <c r="AZ1639" s="9"/>
      <c r="BA1639" s="33"/>
      <c r="BB1639" s="33"/>
      <c r="BC1639" s="36"/>
      <c r="BD1639" s="12" t="s">
        <v>1771</v>
      </c>
    </row>
    <row r="1640" spans="1:56" s="12" customFormat="1" x14ac:dyDescent="0.2">
      <c r="A1640" s="9" t="str">
        <f>IF(Search!$C$5="","",IF(COUNTA(Inventory!$AP1640)=1,1,""))</f>
        <v/>
      </c>
      <c r="B1640" s="9" t="str">
        <f>IF(Search!$C$4="","",IF(ISNUMBER(SEARCH(Search!$C$4,$AR1640))=TRUE,1,""))</f>
        <v/>
      </c>
      <c r="C1640" s="9" t="str">
        <f>IF(Search!$C$6="x",IF(COUNTA($AQ1640)=1,1,"N"),IF(COUNTA($AQ1640)=1,"N",""))</f>
        <v/>
      </c>
      <c r="D1640" s="9" t="str">
        <f>IF(Search!$O$8="","",IF(ISNUMBER(SEARCH(Search!$O$8,$BD1640))=TRUE,1,""))</f>
        <v/>
      </c>
      <c r="E1640" s="9" t="str">
        <f>IF(Search!$C$7="","",IF(ISNUMBER(SEARCH(Search!$C$7,$AN1640))=TRUE,1,""))</f>
        <v/>
      </c>
      <c r="F1640" s="9" t="str">
        <f>IF(Search!$C$8="","",IF(ISNUMBER(SEARCH(Search!$C$8,$AO1640))=TRUE,1,""))</f>
        <v/>
      </c>
      <c r="G1640" s="9" t="str">
        <f>IF(Search!$F$4="","",IF(Inventory!$AJ1640&lt;Search!$F$4,"",1))</f>
        <v/>
      </c>
      <c r="H1640" s="9" t="str">
        <f>IF(Search!$F$5="","",IF(Inventory!$AJ1640&gt;Search!$F$5,"",1))</f>
        <v/>
      </c>
      <c r="I1640" s="9" t="str">
        <f>IF(Search!$F$7="","",IF(Search!$F$8="",IF(ISNUMBER(SEARCH(Search!$F$7,$AL1640))=TRUE,1,""),""))</f>
        <v/>
      </c>
      <c r="J1640" s="9" t="str">
        <f>IF($AL1640=Search!$F$8,1,"")</f>
        <v/>
      </c>
      <c r="K1640" s="9" t="str">
        <f>IF(Search!$I$4="","",IF(COUNTA($AS1640)=1,IF(Search!$I$4="N","N",1),""))</f>
        <v/>
      </c>
      <c r="L1640" s="9" t="str">
        <f>IF(Search!$I$5="","",IF($AS1640="RC",1,""))</f>
        <v/>
      </c>
      <c r="M1640" s="9" t="str">
        <f>IF(Search!$I$6="","",IF($AS1640="RCP",1,""))</f>
        <v/>
      </c>
      <c r="N1640" s="9" t="str">
        <f>IF(Search!$I$8="","",IF(COUNTA($AT1640)=1,IF(Search!$I$8="N","N",1),""))</f>
        <v/>
      </c>
      <c r="O1640" s="9" t="str">
        <f>IF(Search!$L$4="","",IF(COUNTA($AU1640)=1,IF(Search!$L$4="N","N",1),""))</f>
        <v/>
      </c>
      <c r="P1640" s="9" t="str">
        <f>IF(Search!$L$5="","",IF(ISNUMBER(SEARCH("Jersey",$AU1640))=TRUE,IF(Search!$L$5="N","N",1),""))</f>
        <v/>
      </c>
      <c r="Q1640" s="9" t="str">
        <f>IF(Search!$L$6="","",IF(ISNUMBER(SEARCH("Patch",$AU1640))=TRUE,IF(Search!$L$6="N","N",1),""))</f>
        <v/>
      </c>
      <c r="R1640" s="9" t="str">
        <f>IF(Search!$L$7="","",IF(ISNUMBER(SEARCH("Shield",$AU1640))=TRUE,IF(Search!$L$7="N","N",1),""))</f>
        <v/>
      </c>
      <c r="S1640" s="9" t="str">
        <f>IF(Search!$L$8="","",IF(ISNUMBER(SEARCH("Stick",$AU1640))=TRUE,IF(Search!$L$8="N","N",1),""))</f>
        <v/>
      </c>
      <c r="T1640" s="9" t="str">
        <f>IF(Search!$O$4="","",IF(COUNTA($AW1640)=1,IF(Search!$O$4="N","N",1),""))</f>
        <v/>
      </c>
      <c r="U1640" s="9" t="str">
        <f>IF(Search!$O$5="","",IF($AW1640="","",IF($AW1640&lt;Search!$O$5,"",1)))</f>
        <v/>
      </c>
      <c r="V1640" s="9" t="str">
        <f>IF(Search!$O$6="","",IF($AW1640="","",IF($AW1640&gt;Search!$O$6,"",1)))</f>
        <v/>
      </c>
      <c r="W1640" s="9" t="str">
        <f>IF(Search!$U$4="","",IF($AX1640="","",1))</f>
        <v/>
      </c>
      <c r="X1640" s="9" t="str">
        <f>IF(Search!$U$5="","",IF(ISNUMBER(SEARCH(Search!$U$5,$AX1640))=TRUE,IF(Search!$U$5="N","N",1),""))</f>
        <v/>
      </c>
      <c r="Y1640" s="9" t="str">
        <f>IF(Search!$U$6="","",IF($AY1640&lt;Search!$U$6,"",1))</f>
        <v/>
      </c>
      <c r="Z1640" s="9" t="str">
        <f>IF(Search!$R$4="","",IF(Inventory!$BA1640&lt;Search!$R$4,"",1))</f>
        <v/>
      </c>
      <c r="AA1640" s="9" t="str">
        <f>IF(Search!$R$5="","",IF($BA1640&gt;Search!$R$5,"",1))</f>
        <v/>
      </c>
      <c r="AB1640" s="9" t="str">
        <f>IF(Search!$R$6="","",IF($BB1640&lt;Search!$R$6,"",1))</f>
        <v/>
      </c>
      <c r="AC1640" s="9" t="str">
        <f>IF(Search!$R$7="","",IF($BB1640&lt;Search!$R$7,"",1))</f>
        <v/>
      </c>
      <c r="AD1640" s="45" t="str">
        <f>IF(COUNTIF($A1640:$AC1640,"n")&gt;0,"",IF(SUM($A1640:$AC1640)=COUNTA(Search!$C$4:$C$8,Search!$F$4:$F$8,Search!$I$4:$I$6,Search!$I$8,Search!$L$4:$L$8,Search!$O$4:$O$8,Search!$R$4:$R$7,Search!$U$4:$U$7)-COUNTIF(Search!$C$4:$U$7,"n"),1+LARGE($AD$1:AD1639,1),""))</f>
        <v/>
      </c>
      <c r="AE1640" s="45" t="str">
        <f t="shared" si="78"/>
        <v/>
      </c>
      <c r="AF1640" s="45" t="str">
        <f>IF(AD1640="","",COUNTIF($AE$1:$AE1639,$AE1640)+RANK($AE1640,$AE$2:$AE$10540,1))</f>
        <v/>
      </c>
      <c r="AG1640" s="45" t="str">
        <f t="shared" si="79"/>
        <v/>
      </c>
      <c r="AH1640" s="45" t="str">
        <f>IF($AD1640="","",COUNTIF($AG$1:$AG1639,$AG1640)+RANK($AG1640,$AG$1:$AG$10539,0))</f>
        <v/>
      </c>
      <c r="AI1640" s="10" t="str">
        <f t="shared" si="80"/>
        <v>2010-11 SP Game Used Authentic Fabrics #AFEL Patrik Elias    Jersey /   $</v>
      </c>
      <c r="AJ1640" s="11">
        <v>2010</v>
      </c>
      <c r="AK1640" s="17">
        <v>11</v>
      </c>
      <c r="AL1640" s="12" t="s">
        <v>905</v>
      </c>
      <c r="AM1640" s="10" t="s">
        <v>750</v>
      </c>
      <c r="AN1640" s="12" t="s">
        <v>499</v>
      </c>
      <c r="AO1640" s="9"/>
      <c r="AP1640" s="9"/>
      <c r="AQ1640" s="9"/>
      <c r="AR1640" s="14"/>
      <c r="AS1640" s="9"/>
      <c r="AT1640" s="9"/>
      <c r="AU1640" s="9" t="s">
        <v>18</v>
      </c>
      <c r="AV1640" s="13"/>
      <c r="AW1640" s="13"/>
      <c r="AX1640" s="9"/>
      <c r="AY1640" s="9"/>
      <c r="AZ1640" s="9"/>
      <c r="BA1640" s="33"/>
      <c r="BB1640" s="33"/>
      <c r="BC1640" s="36"/>
      <c r="BD1640" s="12" t="s">
        <v>1771</v>
      </c>
    </row>
    <row r="1641" spans="1:56" s="12" customFormat="1" x14ac:dyDescent="0.2">
      <c r="A1641" s="9" t="str">
        <f>IF(Search!$C$5="","",IF(COUNTA(Inventory!$AP1641)=1,1,""))</f>
        <v/>
      </c>
      <c r="B1641" s="9" t="str">
        <f>IF(Search!$C$4="","",IF(ISNUMBER(SEARCH(Search!$C$4,$AR1641))=TRUE,1,""))</f>
        <v/>
      </c>
      <c r="C1641" s="9" t="str">
        <f>IF(Search!$C$6="x",IF(COUNTA($AQ1641)=1,1,"N"),IF(COUNTA($AQ1641)=1,"N",""))</f>
        <v/>
      </c>
      <c r="D1641" s="9" t="str">
        <f>IF(Search!$O$8="","",IF(ISNUMBER(SEARCH(Search!$O$8,$BD1641))=TRUE,1,""))</f>
        <v/>
      </c>
      <c r="E1641" s="9" t="str">
        <f>IF(Search!$C$7="","",IF(ISNUMBER(SEARCH(Search!$C$7,$AN1641))=TRUE,1,""))</f>
        <v/>
      </c>
      <c r="F1641" s="9" t="str">
        <f>IF(Search!$C$8="","",IF(ISNUMBER(SEARCH(Search!$C$8,$AO1641))=TRUE,1,""))</f>
        <v/>
      </c>
      <c r="G1641" s="9" t="str">
        <f>IF(Search!$F$4="","",IF(Inventory!$AJ1641&lt;Search!$F$4,"",1))</f>
        <v/>
      </c>
      <c r="H1641" s="9" t="str">
        <f>IF(Search!$F$5="","",IF(Inventory!$AJ1641&gt;Search!$F$5,"",1))</f>
        <v/>
      </c>
      <c r="I1641" s="9" t="str">
        <f>IF(Search!$F$7="","",IF(Search!$F$8="",IF(ISNUMBER(SEARCH(Search!$F$7,$AL1641))=TRUE,1,""),""))</f>
        <v/>
      </c>
      <c r="J1641" s="9" t="str">
        <f>IF($AL1641=Search!$F$8,1,"")</f>
        <v/>
      </c>
      <c r="K1641" s="9" t="str">
        <f>IF(Search!$I$4="","",IF(COUNTA($AS1641)=1,IF(Search!$I$4="N","N",1),""))</f>
        <v/>
      </c>
      <c r="L1641" s="9" t="str">
        <f>IF(Search!$I$5="","",IF($AS1641="RC",1,""))</f>
        <v/>
      </c>
      <c r="M1641" s="9" t="str">
        <f>IF(Search!$I$6="","",IF($AS1641="RCP",1,""))</f>
        <v/>
      </c>
      <c r="N1641" s="9" t="str">
        <f>IF(Search!$I$8="","",IF(COUNTA($AT1641)=1,IF(Search!$I$8="N","N",1),""))</f>
        <v/>
      </c>
      <c r="O1641" s="9" t="str">
        <f>IF(Search!$L$4="","",IF(COUNTA($AU1641)=1,IF(Search!$L$4="N","N",1),""))</f>
        <v/>
      </c>
      <c r="P1641" s="9" t="str">
        <f>IF(Search!$L$5="","",IF(ISNUMBER(SEARCH("Jersey",$AU1641))=TRUE,IF(Search!$L$5="N","N",1),""))</f>
        <v/>
      </c>
      <c r="Q1641" s="9" t="str">
        <f>IF(Search!$L$6="","",IF(ISNUMBER(SEARCH("Patch",$AU1641))=TRUE,IF(Search!$L$6="N","N",1),""))</f>
        <v/>
      </c>
      <c r="R1641" s="9" t="str">
        <f>IF(Search!$L$7="","",IF(ISNUMBER(SEARCH("Shield",$AU1641))=TRUE,IF(Search!$L$7="N","N",1),""))</f>
        <v/>
      </c>
      <c r="S1641" s="9" t="str">
        <f>IF(Search!$L$8="","",IF(ISNUMBER(SEARCH("Stick",$AU1641))=TRUE,IF(Search!$L$8="N","N",1),""))</f>
        <v/>
      </c>
      <c r="T1641" s="9" t="str">
        <f>IF(Search!$O$4="","",IF(COUNTA($AW1641)=1,IF(Search!$O$4="N","N",1),""))</f>
        <v/>
      </c>
      <c r="U1641" s="9" t="str">
        <f>IF(Search!$O$5="","",IF($AW1641="","",IF($AW1641&lt;Search!$O$5,"",1)))</f>
        <v/>
      </c>
      <c r="V1641" s="9" t="str">
        <f>IF(Search!$O$6="","",IF($AW1641="","",IF($AW1641&gt;Search!$O$6,"",1)))</f>
        <v/>
      </c>
      <c r="W1641" s="9" t="str">
        <f>IF(Search!$U$4="","",IF($AX1641="","",1))</f>
        <v/>
      </c>
      <c r="X1641" s="9" t="str">
        <f>IF(Search!$U$5="","",IF(ISNUMBER(SEARCH(Search!$U$5,$AX1641))=TRUE,IF(Search!$U$5="N","N",1),""))</f>
        <v/>
      </c>
      <c r="Y1641" s="9" t="str">
        <f>IF(Search!$U$6="","",IF($AY1641&lt;Search!$U$6,"",1))</f>
        <v/>
      </c>
      <c r="Z1641" s="9" t="str">
        <f>IF(Search!$R$4="","",IF(Inventory!$BA1641&lt;Search!$R$4,"",1))</f>
        <v/>
      </c>
      <c r="AA1641" s="9" t="str">
        <f>IF(Search!$R$5="","",IF($BA1641&gt;Search!$R$5,"",1))</f>
        <v/>
      </c>
      <c r="AB1641" s="9" t="str">
        <f>IF(Search!$R$6="","",IF($BB1641&lt;Search!$R$6,"",1))</f>
        <v/>
      </c>
      <c r="AC1641" s="9" t="str">
        <f>IF(Search!$R$7="","",IF($BB1641&lt;Search!$R$7,"",1))</f>
        <v/>
      </c>
      <c r="AD1641" s="45" t="str">
        <f>IF(COUNTIF($A1641:$AC1641,"n")&gt;0,"",IF(SUM($A1641:$AC1641)=COUNTA(Search!$C$4:$C$8,Search!$F$4:$F$8,Search!$I$4:$I$6,Search!$I$8,Search!$L$4:$L$8,Search!$O$4:$O$8,Search!$R$4:$R$7,Search!$U$4:$U$7)-COUNTIF(Search!$C$4:$U$7,"n"),1+LARGE($AD$1:AD1640,1),""))</f>
        <v/>
      </c>
      <c r="AE1641" s="45" t="str">
        <f t="shared" si="78"/>
        <v/>
      </c>
      <c r="AF1641" s="45" t="str">
        <f>IF(AD1641="","",COUNTIF($AE$1:$AE1640,$AE1641)+RANK($AE1641,$AE$2:$AE$10540,1))</f>
        <v/>
      </c>
      <c r="AG1641" s="45" t="str">
        <f t="shared" si="79"/>
        <v/>
      </c>
      <c r="AH1641" s="45" t="str">
        <f>IF($AD1641="","",COUNTIF($AG$1:$AG1640,$AG1641)+RANK($AG1641,$AG$1:$AG$10539,0))</f>
        <v/>
      </c>
      <c r="AI1641" s="10" t="str">
        <f t="shared" si="80"/>
        <v>2010-11 SP Game Used Authentic Fabrics #AFHE Milan Hejduk    Jersey /   $</v>
      </c>
      <c r="AJ1641" s="11">
        <v>2010</v>
      </c>
      <c r="AK1641" s="17">
        <v>11</v>
      </c>
      <c r="AL1641" s="12" t="s">
        <v>905</v>
      </c>
      <c r="AM1641" s="10" t="s">
        <v>1186</v>
      </c>
      <c r="AN1641" s="12" t="s">
        <v>1187</v>
      </c>
      <c r="AO1641" s="9"/>
      <c r="AP1641" s="9"/>
      <c r="AQ1641" s="9"/>
      <c r="AR1641" s="14"/>
      <c r="AS1641" s="9"/>
      <c r="AT1641" s="9"/>
      <c r="AU1641" s="9" t="s">
        <v>18</v>
      </c>
      <c r="AV1641" s="13"/>
      <c r="AW1641" s="13"/>
      <c r="AX1641" s="9"/>
      <c r="AY1641" s="9"/>
      <c r="AZ1641" s="9"/>
      <c r="BA1641" s="33"/>
      <c r="BB1641" s="33"/>
      <c r="BC1641" s="36"/>
      <c r="BD1641" s="12" t="s">
        <v>1771</v>
      </c>
    </row>
    <row r="1642" spans="1:56" s="12" customFormat="1" x14ac:dyDescent="0.2">
      <c r="A1642" s="9" t="str">
        <f>IF(Search!$C$5="","",IF(COUNTA(Inventory!$AP1642)=1,1,""))</f>
        <v/>
      </c>
      <c r="B1642" s="9" t="str">
        <f>IF(Search!$C$4="","",IF(ISNUMBER(SEARCH(Search!$C$4,$AR1642))=TRUE,1,""))</f>
        <v/>
      </c>
      <c r="C1642" s="9" t="str">
        <f>IF(Search!$C$6="x",IF(COUNTA($AQ1642)=1,1,"N"),IF(COUNTA($AQ1642)=1,"N",""))</f>
        <v/>
      </c>
      <c r="D1642" s="9" t="str">
        <f>IF(Search!$O$8="","",IF(ISNUMBER(SEARCH(Search!$O$8,$BD1642))=TRUE,1,""))</f>
        <v/>
      </c>
      <c r="E1642" s="9" t="str">
        <f>IF(Search!$C$7="","",IF(ISNUMBER(SEARCH(Search!$C$7,$AN1642))=TRUE,1,""))</f>
        <v/>
      </c>
      <c r="F1642" s="9" t="str">
        <f>IF(Search!$C$8="","",IF(ISNUMBER(SEARCH(Search!$C$8,$AO1642))=TRUE,1,""))</f>
        <v/>
      </c>
      <c r="G1642" s="9" t="str">
        <f>IF(Search!$F$4="","",IF(Inventory!$AJ1642&lt;Search!$F$4,"",1))</f>
        <v/>
      </c>
      <c r="H1642" s="9" t="str">
        <f>IF(Search!$F$5="","",IF(Inventory!$AJ1642&gt;Search!$F$5,"",1))</f>
        <v/>
      </c>
      <c r="I1642" s="9" t="str">
        <f>IF(Search!$F$7="","",IF(Search!$F$8="",IF(ISNUMBER(SEARCH(Search!$F$7,$AL1642))=TRUE,1,""),""))</f>
        <v/>
      </c>
      <c r="J1642" s="9" t="str">
        <f>IF($AL1642=Search!$F$8,1,"")</f>
        <v/>
      </c>
      <c r="K1642" s="9" t="str">
        <f>IF(Search!$I$4="","",IF(COUNTA($AS1642)=1,IF(Search!$I$4="N","N",1),""))</f>
        <v/>
      </c>
      <c r="L1642" s="9" t="str">
        <f>IF(Search!$I$5="","",IF($AS1642="RC",1,""))</f>
        <v/>
      </c>
      <c r="M1642" s="9" t="str">
        <f>IF(Search!$I$6="","",IF($AS1642="RCP",1,""))</f>
        <v/>
      </c>
      <c r="N1642" s="9" t="str">
        <f>IF(Search!$I$8="","",IF(COUNTA($AT1642)=1,IF(Search!$I$8="N","N",1),""))</f>
        <v/>
      </c>
      <c r="O1642" s="9" t="str">
        <f>IF(Search!$L$4="","",IF(COUNTA($AU1642)=1,IF(Search!$L$4="N","N",1),""))</f>
        <v/>
      </c>
      <c r="P1642" s="9" t="str">
        <f>IF(Search!$L$5="","",IF(ISNUMBER(SEARCH("Jersey",$AU1642))=TRUE,IF(Search!$L$5="N","N",1),""))</f>
        <v/>
      </c>
      <c r="Q1642" s="9" t="str">
        <f>IF(Search!$L$6="","",IF(ISNUMBER(SEARCH("Patch",$AU1642))=TRUE,IF(Search!$L$6="N","N",1),""))</f>
        <v/>
      </c>
      <c r="R1642" s="9" t="str">
        <f>IF(Search!$L$7="","",IF(ISNUMBER(SEARCH("Shield",$AU1642))=TRUE,IF(Search!$L$7="N","N",1),""))</f>
        <v/>
      </c>
      <c r="S1642" s="9" t="str">
        <f>IF(Search!$L$8="","",IF(ISNUMBER(SEARCH("Stick",$AU1642))=TRUE,IF(Search!$L$8="N","N",1),""))</f>
        <v/>
      </c>
      <c r="T1642" s="9" t="str">
        <f>IF(Search!$O$4="","",IF(COUNTA($AW1642)=1,IF(Search!$O$4="N","N",1),""))</f>
        <v/>
      </c>
      <c r="U1642" s="9" t="str">
        <f>IF(Search!$O$5="","",IF($AW1642="","",IF($AW1642&lt;Search!$O$5,"",1)))</f>
        <v/>
      </c>
      <c r="V1642" s="9" t="str">
        <f>IF(Search!$O$6="","",IF($AW1642="","",IF($AW1642&gt;Search!$O$6,"",1)))</f>
        <v/>
      </c>
      <c r="W1642" s="9" t="str">
        <f>IF(Search!$U$4="","",IF($AX1642="","",1))</f>
        <v/>
      </c>
      <c r="X1642" s="9" t="str">
        <f>IF(Search!$U$5="","",IF(ISNUMBER(SEARCH(Search!$U$5,$AX1642))=TRUE,IF(Search!$U$5="N","N",1),""))</f>
        <v/>
      </c>
      <c r="Y1642" s="9" t="str">
        <f>IF(Search!$U$6="","",IF($AY1642&lt;Search!$U$6,"",1))</f>
        <v/>
      </c>
      <c r="Z1642" s="9" t="str">
        <f>IF(Search!$R$4="","",IF(Inventory!$BA1642&lt;Search!$R$4,"",1))</f>
        <v/>
      </c>
      <c r="AA1642" s="9" t="str">
        <f>IF(Search!$R$5="","",IF($BA1642&gt;Search!$R$5,"",1))</f>
        <v/>
      </c>
      <c r="AB1642" s="9" t="str">
        <f>IF(Search!$R$6="","",IF($BB1642&lt;Search!$R$6,"",1))</f>
        <v/>
      </c>
      <c r="AC1642" s="9" t="str">
        <f>IF(Search!$R$7="","",IF($BB1642&lt;Search!$R$7,"",1))</f>
        <v/>
      </c>
      <c r="AD1642" s="45" t="str">
        <f>IF(COUNTIF($A1642:$AC1642,"n")&gt;0,"",IF(SUM($A1642:$AC1642)=COUNTA(Search!$C$4:$C$8,Search!$F$4:$F$8,Search!$I$4:$I$6,Search!$I$8,Search!$L$4:$L$8,Search!$O$4:$O$8,Search!$R$4:$R$7,Search!$U$4:$U$7)-COUNTIF(Search!$C$4:$U$7,"n"),1+LARGE($AD$1:AD1641,1),""))</f>
        <v/>
      </c>
      <c r="AE1642" s="45" t="str">
        <f t="shared" si="78"/>
        <v/>
      </c>
      <c r="AF1642" s="45" t="str">
        <f>IF(AD1642="","",COUNTIF($AE$1:$AE1641,$AE1642)+RANK($AE1642,$AE$2:$AE$10540,1))</f>
        <v/>
      </c>
      <c r="AG1642" s="45" t="str">
        <f t="shared" si="79"/>
        <v/>
      </c>
      <c r="AH1642" s="45" t="str">
        <f>IF($AD1642="","",COUNTIF($AG$1:$AG1641,$AG1642)+RANK($AG1642,$AG$1:$AG$10539,0))</f>
        <v/>
      </c>
      <c r="AI1642" s="10" t="str">
        <f t="shared" si="80"/>
        <v>2010-11 SP Game Used Authentic Fabrics #AFHL Henrik Lundqvist    Jersey /   $</v>
      </c>
      <c r="AJ1642" s="11">
        <v>2010</v>
      </c>
      <c r="AK1642" s="17">
        <v>11</v>
      </c>
      <c r="AL1642" s="12" t="s">
        <v>905</v>
      </c>
      <c r="AM1642" s="10" t="s">
        <v>1168</v>
      </c>
      <c r="AN1642" s="12" t="s">
        <v>1169</v>
      </c>
      <c r="AO1642" s="9"/>
      <c r="AP1642" s="9"/>
      <c r="AQ1642" s="9"/>
      <c r="AR1642" s="14"/>
      <c r="AS1642" s="9"/>
      <c r="AT1642" s="9"/>
      <c r="AU1642" s="9" t="s">
        <v>18</v>
      </c>
      <c r="AV1642" s="13"/>
      <c r="AW1642" s="13"/>
      <c r="AX1642" s="9"/>
      <c r="AY1642" s="9"/>
      <c r="AZ1642" s="9"/>
      <c r="BA1642" s="33"/>
      <c r="BB1642" s="33"/>
      <c r="BC1642" s="36"/>
      <c r="BD1642" s="12" t="s">
        <v>1771</v>
      </c>
    </row>
    <row r="1643" spans="1:56" s="12" customFormat="1" x14ac:dyDescent="0.2">
      <c r="A1643" s="9" t="str">
        <f>IF(Search!$C$5="","",IF(COUNTA(Inventory!$AP1643)=1,1,""))</f>
        <v/>
      </c>
      <c r="B1643" s="9" t="str">
        <f>IF(Search!$C$4="","",IF(ISNUMBER(SEARCH(Search!$C$4,$AR1643))=TRUE,1,""))</f>
        <v/>
      </c>
      <c r="C1643" s="9" t="str">
        <f>IF(Search!$C$6="x",IF(COUNTA($AQ1643)=1,1,"N"),IF(COUNTA($AQ1643)=1,"N",""))</f>
        <v/>
      </c>
      <c r="D1643" s="9" t="str">
        <f>IF(Search!$O$8="","",IF(ISNUMBER(SEARCH(Search!$O$8,$BD1643))=TRUE,1,""))</f>
        <v/>
      </c>
      <c r="E1643" s="9" t="str">
        <f>IF(Search!$C$7="","",IF(ISNUMBER(SEARCH(Search!$C$7,$AN1643))=TRUE,1,""))</f>
        <v/>
      </c>
      <c r="F1643" s="9" t="str">
        <f>IF(Search!$C$8="","",IF(ISNUMBER(SEARCH(Search!$C$8,$AO1643))=TRUE,1,""))</f>
        <v/>
      </c>
      <c r="G1643" s="9" t="str">
        <f>IF(Search!$F$4="","",IF(Inventory!$AJ1643&lt;Search!$F$4,"",1))</f>
        <v/>
      </c>
      <c r="H1643" s="9" t="str">
        <f>IF(Search!$F$5="","",IF(Inventory!$AJ1643&gt;Search!$F$5,"",1))</f>
        <v/>
      </c>
      <c r="I1643" s="9" t="str">
        <f>IF(Search!$F$7="","",IF(Search!$F$8="",IF(ISNUMBER(SEARCH(Search!$F$7,$AL1643))=TRUE,1,""),""))</f>
        <v/>
      </c>
      <c r="J1643" s="9" t="str">
        <f>IF($AL1643=Search!$F$8,1,"")</f>
        <v/>
      </c>
      <c r="K1643" s="9" t="str">
        <f>IF(Search!$I$4="","",IF(COUNTA($AS1643)=1,IF(Search!$I$4="N","N",1),""))</f>
        <v/>
      </c>
      <c r="L1643" s="9" t="str">
        <f>IF(Search!$I$5="","",IF($AS1643="RC",1,""))</f>
        <v/>
      </c>
      <c r="M1643" s="9" t="str">
        <f>IF(Search!$I$6="","",IF($AS1643="RCP",1,""))</f>
        <v/>
      </c>
      <c r="N1643" s="9" t="str">
        <f>IF(Search!$I$8="","",IF(COUNTA($AT1643)=1,IF(Search!$I$8="N","N",1),""))</f>
        <v/>
      </c>
      <c r="O1643" s="9" t="str">
        <f>IF(Search!$L$4="","",IF(COUNTA($AU1643)=1,IF(Search!$L$4="N","N",1),""))</f>
        <v/>
      </c>
      <c r="P1643" s="9" t="str">
        <f>IF(Search!$L$5="","",IF(ISNUMBER(SEARCH("Jersey",$AU1643))=TRUE,IF(Search!$L$5="N","N",1),""))</f>
        <v/>
      </c>
      <c r="Q1643" s="9" t="str">
        <f>IF(Search!$L$6="","",IF(ISNUMBER(SEARCH("Patch",$AU1643))=TRUE,IF(Search!$L$6="N","N",1),""))</f>
        <v/>
      </c>
      <c r="R1643" s="9" t="str">
        <f>IF(Search!$L$7="","",IF(ISNUMBER(SEARCH("Shield",$AU1643))=TRUE,IF(Search!$L$7="N","N",1),""))</f>
        <v/>
      </c>
      <c r="S1643" s="9" t="str">
        <f>IF(Search!$L$8="","",IF(ISNUMBER(SEARCH("Stick",$AU1643))=TRUE,IF(Search!$L$8="N","N",1),""))</f>
        <v/>
      </c>
      <c r="T1643" s="9" t="str">
        <f>IF(Search!$O$4="","",IF(COUNTA($AW1643)=1,IF(Search!$O$4="N","N",1),""))</f>
        <v/>
      </c>
      <c r="U1643" s="9" t="str">
        <f>IF(Search!$O$5="","",IF($AW1643="","",IF($AW1643&lt;Search!$O$5,"",1)))</f>
        <v/>
      </c>
      <c r="V1643" s="9" t="str">
        <f>IF(Search!$O$6="","",IF($AW1643="","",IF($AW1643&gt;Search!$O$6,"",1)))</f>
        <v/>
      </c>
      <c r="W1643" s="9" t="str">
        <f>IF(Search!$U$4="","",IF($AX1643="","",1))</f>
        <v/>
      </c>
      <c r="X1643" s="9" t="str">
        <f>IF(Search!$U$5="","",IF(ISNUMBER(SEARCH(Search!$U$5,$AX1643))=TRUE,IF(Search!$U$5="N","N",1),""))</f>
        <v/>
      </c>
      <c r="Y1643" s="9" t="str">
        <f>IF(Search!$U$6="","",IF($AY1643&lt;Search!$U$6,"",1))</f>
        <v/>
      </c>
      <c r="Z1643" s="9" t="str">
        <f>IF(Search!$R$4="","",IF(Inventory!$BA1643&lt;Search!$R$4,"",1))</f>
        <v/>
      </c>
      <c r="AA1643" s="9" t="str">
        <f>IF(Search!$R$5="","",IF($BA1643&gt;Search!$R$5,"",1))</f>
        <v/>
      </c>
      <c r="AB1643" s="9" t="str">
        <f>IF(Search!$R$6="","",IF($BB1643&lt;Search!$R$6,"",1))</f>
        <v/>
      </c>
      <c r="AC1643" s="9" t="str">
        <f>IF(Search!$R$7="","",IF($BB1643&lt;Search!$R$7,"",1))</f>
        <v/>
      </c>
      <c r="AD1643" s="45" t="str">
        <f>IF(COUNTIF($A1643:$AC1643,"n")&gt;0,"",IF(SUM($A1643:$AC1643)=COUNTA(Search!$C$4:$C$8,Search!$F$4:$F$8,Search!$I$4:$I$6,Search!$I$8,Search!$L$4:$L$8,Search!$O$4:$O$8,Search!$R$4:$R$7,Search!$U$4:$U$7)-COUNTIF(Search!$C$4:$U$7,"n"),1+LARGE($AD$1:AD1642,1),""))</f>
        <v/>
      </c>
      <c r="AE1643" s="45" t="str">
        <f t="shared" si="78"/>
        <v/>
      </c>
      <c r="AF1643" s="45" t="str">
        <f>IF(AD1643="","",COUNTIF($AE$1:$AE1642,$AE1643)+RANK($AE1643,$AE$2:$AE$10540,1))</f>
        <v/>
      </c>
      <c r="AG1643" s="45" t="str">
        <f t="shared" si="79"/>
        <v/>
      </c>
      <c r="AH1643" s="45" t="str">
        <f>IF($AD1643="","",COUNTIF($AG$1:$AG1642,$AG1643)+RANK($AG1643,$AG$1:$AG$10539,0))</f>
        <v/>
      </c>
      <c r="AI1643" s="10" t="str">
        <f t="shared" si="80"/>
        <v>2010-11 SP Game Used Authentic Fabrics #AFJG Jean-Sebastien Giguere    Jersey /   $</v>
      </c>
      <c r="AJ1643" s="11">
        <v>2010</v>
      </c>
      <c r="AK1643" s="17">
        <v>11</v>
      </c>
      <c r="AL1643" s="12" t="s">
        <v>905</v>
      </c>
      <c r="AM1643" s="10" t="s">
        <v>1185</v>
      </c>
      <c r="AN1643" s="12" t="s">
        <v>273</v>
      </c>
      <c r="AO1643" s="9"/>
      <c r="AP1643" s="9"/>
      <c r="AQ1643" s="9"/>
      <c r="AR1643" s="14"/>
      <c r="AS1643" s="9"/>
      <c r="AT1643" s="9"/>
      <c r="AU1643" s="9" t="s">
        <v>18</v>
      </c>
      <c r="AV1643" s="13"/>
      <c r="AW1643" s="13"/>
      <c r="AX1643" s="9"/>
      <c r="AY1643" s="9"/>
      <c r="AZ1643" s="9"/>
      <c r="BA1643" s="33"/>
      <c r="BB1643" s="33"/>
      <c r="BC1643" s="36"/>
      <c r="BD1643" s="12" t="s">
        <v>1771</v>
      </c>
    </row>
    <row r="1644" spans="1:56" s="12" customFormat="1" x14ac:dyDescent="0.2">
      <c r="A1644" s="9" t="str">
        <f>IF(Search!$C$5="","",IF(COUNTA(Inventory!$AP1644)=1,1,""))</f>
        <v/>
      </c>
      <c r="B1644" s="9" t="str">
        <f>IF(Search!$C$4="","",IF(ISNUMBER(SEARCH(Search!$C$4,$AR1644))=TRUE,1,""))</f>
        <v/>
      </c>
      <c r="C1644" s="9" t="str">
        <f>IF(Search!$C$6="x",IF(COUNTA($AQ1644)=1,1,"N"),IF(COUNTA($AQ1644)=1,"N",""))</f>
        <v/>
      </c>
      <c r="D1644" s="9" t="str">
        <f>IF(Search!$O$8="","",IF(ISNUMBER(SEARCH(Search!$O$8,$BD1644))=TRUE,1,""))</f>
        <v/>
      </c>
      <c r="E1644" s="9" t="str">
        <f>IF(Search!$C$7="","",IF(ISNUMBER(SEARCH(Search!$C$7,$AN1644))=TRUE,1,""))</f>
        <v/>
      </c>
      <c r="F1644" s="9" t="str">
        <f>IF(Search!$C$8="","",IF(ISNUMBER(SEARCH(Search!$C$8,$AO1644))=TRUE,1,""))</f>
        <v/>
      </c>
      <c r="G1644" s="9" t="str">
        <f>IF(Search!$F$4="","",IF(Inventory!$AJ1644&lt;Search!$F$4,"",1))</f>
        <v/>
      </c>
      <c r="H1644" s="9" t="str">
        <f>IF(Search!$F$5="","",IF(Inventory!$AJ1644&gt;Search!$F$5,"",1))</f>
        <v/>
      </c>
      <c r="I1644" s="9" t="str">
        <f>IF(Search!$F$7="","",IF(Search!$F$8="",IF(ISNUMBER(SEARCH(Search!$F$7,$AL1644))=TRUE,1,""),""))</f>
        <v/>
      </c>
      <c r="J1644" s="9" t="str">
        <f>IF($AL1644=Search!$F$8,1,"")</f>
        <v/>
      </c>
      <c r="K1644" s="9" t="str">
        <f>IF(Search!$I$4="","",IF(COUNTA($AS1644)=1,IF(Search!$I$4="N","N",1),""))</f>
        <v/>
      </c>
      <c r="L1644" s="9" t="str">
        <f>IF(Search!$I$5="","",IF($AS1644="RC",1,""))</f>
        <v/>
      </c>
      <c r="M1644" s="9" t="str">
        <f>IF(Search!$I$6="","",IF($AS1644="RCP",1,""))</f>
        <v/>
      </c>
      <c r="N1644" s="9" t="str">
        <f>IF(Search!$I$8="","",IF(COUNTA($AT1644)=1,IF(Search!$I$8="N","N",1),""))</f>
        <v/>
      </c>
      <c r="O1644" s="9" t="str">
        <f>IF(Search!$L$4="","",IF(COUNTA($AU1644)=1,IF(Search!$L$4="N","N",1),""))</f>
        <v/>
      </c>
      <c r="P1644" s="9" t="str">
        <f>IF(Search!$L$5="","",IF(ISNUMBER(SEARCH("Jersey",$AU1644))=TRUE,IF(Search!$L$5="N","N",1),""))</f>
        <v/>
      </c>
      <c r="Q1644" s="9" t="str">
        <f>IF(Search!$L$6="","",IF(ISNUMBER(SEARCH("Patch",$AU1644))=TRUE,IF(Search!$L$6="N","N",1),""))</f>
        <v/>
      </c>
      <c r="R1644" s="9" t="str">
        <f>IF(Search!$L$7="","",IF(ISNUMBER(SEARCH("Shield",$AU1644))=TRUE,IF(Search!$L$7="N","N",1),""))</f>
        <v/>
      </c>
      <c r="S1644" s="9" t="str">
        <f>IF(Search!$L$8="","",IF(ISNUMBER(SEARCH("Stick",$AU1644))=TRUE,IF(Search!$L$8="N","N",1),""))</f>
        <v/>
      </c>
      <c r="T1644" s="9" t="str">
        <f>IF(Search!$O$4="","",IF(COUNTA($AW1644)=1,IF(Search!$O$4="N","N",1),""))</f>
        <v/>
      </c>
      <c r="U1644" s="9" t="str">
        <f>IF(Search!$O$5="","",IF($AW1644="","",IF($AW1644&lt;Search!$O$5,"",1)))</f>
        <v/>
      </c>
      <c r="V1644" s="9" t="str">
        <f>IF(Search!$O$6="","",IF($AW1644="","",IF($AW1644&gt;Search!$O$6,"",1)))</f>
        <v/>
      </c>
      <c r="W1644" s="9" t="str">
        <f>IF(Search!$U$4="","",IF($AX1644="","",1))</f>
        <v/>
      </c>
      <c r="X1644" s="9" t="str">
        <f>IF(Search!$U$5="","",IF(ISNUMBER(SEARCH(Search!$U$5,$AX1644))=TRUE,IF(Search!$U$5="N","N",1),""))</f>
        <v/>
      </c>
      <c r="Y1644" s="9" t="str">
        <f>IF(Search!$U$6="","",IF($AY1644&lt;Search!$U$6,"",1))</f>
        <v/>
      </c>
      <c r="Z1644" s="9" t="str">
        <f>IF(Search!$R$4="","",IF(Inventory!$BA1644&lt;Search!$R$4,"",1))</f>
        <v/>
      </c>
      <c r="AA1644" s="9" t="str">
        <f>IF(Search!$R$5="","",IF($BA1644&gt;Search!$R$5,"",1))</f>
        <v/>
      </c>
      <c r="AB1644" s="9" t="str">
        <f>IF(Search!$R$6="","",IF($BB1644&lt;Search!$R$6,"",1))</f>
        <v/>
      </c>
      <c r="AC1644" s="9" t="str">
        <f>IF(Search!$R$7="","",IF($BB1644&lt;Search!$R$7,"",1))</f>
        <v/>
      </c>
      <c r="AD1644" s="45" t="str">
        <f>IF(COUNTIF($A1644:$AC1644,"n")&gt;0,"",IF(SUM($A1644:$AC1644)=COUNTA(Search!$C$4:$C$8,Search!$F$4:$F$8,Search!$I$4:$I$6,Search!$I$8,Search!$L$4:$L$8,Search!$O$4:$O$8,Search!$R$4:$R$7,Search!$U$4:$U$7)-COUNTIF(Search!$C$4:$U$7,"n"),1+LARGE($AD$1:AD1643,1),""))</f>
        <v/>
      </c>
      <c r="AE1644" s="45" t="str">
        <f t="shared" si="78"/>
        <v/>
      </c>
      <c r="AF1644" s="45" t="str">
        <f>IF(AD1644="","",COUNTIF($AE$1:$AE1643,$AE1644)+RANK($AE1644,$AE$2:$AE$10540,1))</f>
        <v/>
      </c>
      <c r="AG1644" s="45" t="str">
        <f t="shared" si="79"/>
        <v/>
      </c>
      <c r="AH1644" s="45" t="str">
        <f>IF($AD1644="","",COUNTIF($AG$1:$AG1643,$AG1644)+RANK($AG1644,$AG$1:$AG$10539,0))</f>
        <v/>
      </c>
      <c r="AI1644" s="10" t="str">
        <f t="shared" si="80"/>
        <v>2010-11 SP Game Used Authentic Fabrics #AFJJ Jack Johnson    Jersey /   $</v>
      </c>
      <c r="AJ1644" s="11">
        <v>2010</v>
      </c>
      <c r="AK1644" s="17">
        <v>11</v>
      </c>
      <c r="AL1644" s="12" t="s">
        <v>905</v>
      </c>
      <c r="AM1644" s="10" t="s">
        <v>1179</v>
      </c>
      <c r="AN1644" s="12" t="s">
        <v>1180</v>
      </c>
      <c r="AO1644" s="9"/>
      <c r="AP1644" s="9"/>
      <c r="AQ1644" s="9"/>
      <c r="AR1644" s="14"/>
      <c r="AS1644" s="9"/>
      <c r="AT1644" s="9"/>
      <c r="AU1644" s="9" t="s">
        <v>18</v>
      </c>
      <c r="AV1644" s="13"/>
      <c r="AW1644" s="13"/>
      <c r="AX1644" s="9"/>
      <c r="AY1644" s="9"/>
      <c r="AZ1644" s="9"/>
      <c r="BA1644" s="33"/>
      <c r="BB1644" s="33"/>
      <c r="BC1644" s="36"/>
      <c r="BD1644" s="12" t="s">
        <v>1771</v>
      </c>
    </row>
    <row r="1645" spans="1:56" s="12" customFormat="1" x14ac:dyDescent="0.2">
      <c r="A1645" s="9" t="str">
        <f>IF(Search!$C$5="","",IF(COUNTA(Inventory!$AP1645)=1,1,""))</f>
        <v/>
      </c>
      <c r="B1645" s="9" t="str">
        <f>IF(Search!$C$4="","",IF(ISNUMBER(SEARCH(Search!$C$4,$AR1645))=TRUE,1,""))</f>
        <v/>
      </c>
      <c r="C1645" s="9" t="str">
        <f>IF(Search!$C$6="x",IF(COUNTA($AQ1645)=1,1,"N"),IF(COUNTA($AQ1645)=1,"N",""))</f>
        <v/>
      </c>
      <c r="D1645" s="9" t="str">
        <f>IF(Search!$O$8="","",IF(ISNUMBER(SEARCH(Search!$O$8,$BD1645))=TRUE,1,""))</f>
        <v/>
      </c>
      <c r="E1645" s="9" t="str">
        <f>IF(Search!$C$7="","",IF(ISNUMBER(SEARCH(Search!$C$7,$AN1645))=TRUE,1,""))</f>
        <v/>
      </c>
      <c r="F1645" s="9" t="str">
        <f>IF(Search!$C$8="","",IF(ISNUMBER(SEARCH(Search!$C$8,$AO1645))=TRUE,1,""))</f>
        <v/>
      </c>
      <c r="G1645" s="9" t="str">
        <f>IF(Search!$F$4="","",IF(Inventory!$AJ1645&lt;Search!$F$4,"",1))</f>
        <v/>
      </c>
      <c r="H1645" s="9" t="str">
        <f>IF(Search!$F$5="","",IF(Inventory!$AJ1645&gt;Search!$F$5,"",1))</f>
        <v/>
      </c>
      <c r="I1645" s="9" t="str">
        <f>IF(Search!$F$7="","",IF(Search!$F$8="",IF(ISNUMBER(SEARCH(Search!$F$7,$AL1645))=TRUE,1,""),""))</f>
        <v/>
      </c>
      <c r="J1645" s="9" t="str">
        <f>IF($AL1645=Search!$F$8,1,"")</f>
        <v/>
      </c>
      <c r="K1645" s="9" t="str">
        <f>IF(Search!$I$4="","",IF(COUNTA($AS1645)=1,IF(Search!$I$4="N","N",1),""))</f>
        <v/>
      </c>
      <c r="L1645" s="9" t="str">
        <f>IF(Search!$I$5="","",IF($AS1645="RC",1,""))</f>
        <v/>
      </c>
      <c r="M1645" s="9" t="str">
        <f>IF(Search!$I$6="","",IF($AS1645="RCP",1,""))</f>
        <v/>
      </c>
      <c r="N1645" s="9" t="str">
        <f>IF(Search!$I$8="","",IF(COUNTA($AT1645)=1,IF(Search!$I$8="N","N",1),""))</f>
        <v/>
      </c>
      <c r="O1645" s="9" t="str">
        <f>IF(Search!$L$4="","",IF(COUNTA($AU1645)=1,IF(Search!$L$4="N","N",1),""))</f>
        <v/>
      </c>
      <c r="P1645" s="9" t="str">
        <f>IF(Search!$L$5="","",IF(ISNUMBER(SEARCH("Jersey",$AU1645))=TRUE,IF(Search!$L$5="N","N",1),""))</f>
        <v/>
      </c>
      <c r="Q1645" s="9" t="str">
        <f>IF(Search!$L$6="","",IF(ISNUMBER(SEARCH("Patch",$AU1645))=TRUE,IF(Search!$L$6="N","N",1),""))</f>
        <v/>
      </c>
      <c r="R1645" s="9" t="str">
        <f>IF(Search!$L$7="","",IF(ISNUMBER(SEARCH("Shield",$AU1645))=TRUE,IF(Search!$L$7="N","N",1),""))</f>
        <v/>
      </c>
      <c r="S1645" s="9" t="str">
        <f>IF(Search!$L$8="","",IF(ISNUMBER(SEARCH("Stick",$AU1645))=TRUE,IF(Search!$L$8="N","N",1),""))</f>
        <v/>
      </c>
      <c r="T1645" s="9" t="str">
        <f>IF(Search!$O$4="","",IF(COUNTA($AW1645)=1,IF(Search!$O$4="N","N",1),""))</f>
        <v/>
      </c>
      <c r="U1645" s="9" t="str">
        <f>IF(Search!$O$5="","",IF($AW1645="","",IF($AW1645&lt;Search!$O$5,"",1)))</f>
        <v/>
      </c>
      <c r="V1645" s="9" t="str">
        <f>IF(Search!$O$6="","",IF($AW1645="","",IF($AW1645&gt;Search!$O$6,"",1)))</f>
        <v/>
      </c>
      <c r="W1645" s="9" t="str">
        <f>IF(Search!$U$4="","",IF($AX1645="","",1))</f>
        <v/>
      </c>
      <c r="X1645" s="9" t="str">
        <f>IF(Search!$U$5="","",IF(ISNUMBER(SEARCH(Search!$U$5,$AX1645))=TRUE,IF(Search!$U$5="N","N",1),""))</f>
        <v/>
      </c>
      <c r="Y1645" s="9" t="str">
        <f>IF(Search!$U$6="","",IF($AY1645&lt;Search!$U$6,"",1))</f>
        <v/>
      </c>
      <c r="Z1645" s="9" t="str">
        <f>IF(Search!$R$4="","",IF(Inventory!$BA1645&lt;Search!$R$4,"",1))</f>
        <v/>
      </c>
      <c r="AA1645" s="9" t="str">
        <f>IF(Search!$R$5="","",IF($BA1645&gt;Search!$R$5,"",1))</f>
        <v/>
      </c>
      <c r="AB1645" s="9" t="str">
        <f>IF(Search!$R$6="","",IF($BB1645&lt;Search!$R$6,"",1))</f>
        <v/>
      </c>
      <c r="AC1645" s="9" t="str">
        <f>IF(Search!$R$7="","",IF($BB1645&lt;Search!$R$7,"",1))</f>
        <v/>
      </c>
      <c r="AD1645" s="45" t="str">
        <f>IF(COUNTIF($A1645:$AC1645,"n")&gt;0,"",IF(SUM($A1645:$AC1645)=COUNTA(Search!$C$4:$C$8,Search!$F$4:$F$8,Search!$I$4:$I$6,Search!$I$8,Search!$L$4:$L$8,Search!$O$4:$O$8,Search!$R$4:$R$7,Search!$U$4:$U$7)-COUNTIF(Search!$C$4:$U$7,"n"),1+LARGE($AD$1:AD1644,1),""))</f>
        <v/>
      </c>
      <c r="AE1645" s="45" t="str">
        <f t="shared" si="78"/>
        <v/>
      </c>
      <c r="AF1645" s="45" t="str">
        <f>IF(AD1645="","",COUNTIF($AE$1:$AE1644,$AE1645)+RANK($AE1645,$AE$2:$AE$10540,1))</f>
        <v/>
      </c>
      <c r="AG1645" s="45" t="str">
        <f t="shared" si="79"/>
        <v/>
      </c>
      <c r="AH1645" s="45" t="str">
        <f>IF($AD1645="","",COUNTIF($AG$1:$AG1644,$AG1645)+RANK($AG1645,$AG$1:$AG$10539,0))</f>
        <v/>
      </c>
      <c r="AI1645" s="10" t="str">
        <f t="shared" si="80"/>
        <v>2010-11 SP Game Used Authentic Fabrics #AFJL Jamie Langenbrunner    Jersey /   $</v>
      </c>
      <c r="AJ1645" s="11">
        <v>2010</v>
      </c>
      <c r="AK1645" s="17">
        <v>11</v>
      </c>
      <c r="AL1645" s="12" t="s">
        <v>905</v>
      </c>
      <c r="AM1645" s="10" t="s">
        <v>746</v>
      </c>
      <c r="AN1645" s="12" t="s">
        <v>1192</v>
      </c>
      <c r="AO1645" s="9"/>
      <c r="AP1645" s="9"/>
      <c r="AQ1645" s="9"/>
      <c r="AR1645" s="14"/>
      <c r="AS1645" s="9"/>
      <c r="AT1645" s="9"/>
      <c r="AU1645" s="9" t="s">
        <v>18</v>
      </c>
      <c r="AV1645" s="13"/>
      <c r="AW1645" s="13"/>
      <c r="AX1645" s="9"/>
      <c r="AY1645" s="9"/>
      <c r="AZ1645" s="9"/>
      <c r="BA1645" s="33"/>
      <c r="BB1645" s="33"/>
      <c r="BC1645" s="36"/>
      <c r="BD1645" s="12" t="s">
        <v>1771</v>
      </c>
    </row>
    <row r="1646" spans="1:56" s="12" customFormat="1" x14ac:dyDescent="0.2">
      <c r="A1646" s="9" t="str">
        <f>IF(Search!$C$5="","",IF(COUNTA(Inventory!$AP1646)=1,1,""))</f>
        <v/>
      </c>
      <c r="B1646" s="9" t="str">
        <f>IF(Search!$C$4="","",IF(ISNUMBER(SEARCH(Search!$C$4,$AR1646))=TRUE,1,""))</f>
        <v/>
      </c>
      <c r="C1646" s="9" t="str">
        <f>IF(Search!$C$6="x",IF(COUNTA($AQ1646)=1,1,"N"),IF(COUNTA($AQ1646)=1,"N",""))</f>
        <v/>
      </c>
      <c r="D1646" s="9" t="str">
        <f>IF(Search!$O$8="","",IF(ISNUMBER(SEARCH(Search!$O$8,$BD1646))=TRUE,1,""))</f>
        <v/>
      </c>
      <c r="E1646" s="9" t="str">
        <f>IF(Search!$C$7="","",IF(ISNUMBER(SEARCH(Search!$C$7,$AN1646))=TRUE,1,""))</f>
        <v/>
      </c>
      <c r="F1646" s="9" t="str">
        <f>IF(Search!$C$8="","",IF(ISNUMBER(SEARCH(Search!$C$8,$AO1646))=TRUE,1,""))</f>
        <v/>
      </c>
      <c r="G1646" s="9" t="str">
        <f>IF(Search!$F$4="","",IF(Inventory!$AJ1646&lt;Search!$F$4,"",1))</f>
        <v/>
      </c>
      <c r="H1646" s="9" t="str">
        <f>IF(Search!$F$5="","",IF(Inventory!$AJ1646&gt;Search!$F$5,"",1))</f>
        <v/>
      </c>
      <c r="I1646" s="9" t="str">
        <f>IF(Search!$F$7="","",IF(Search!$F$8="",IF(ISNUMBER(SEARCH(Search!$F$7,$AL1646))=TRUE,1,""),""))</f>
        <v/>
      </c>
      <c r="J1646" s="9" t="str">
        <f>IF($AL1646=Search!$F$8,1,"")</f>
        <v/>
      </c>
      <c r="K1646" s="9" t="str">
        <f>IF(Search!$I$4="","",IF(COUNTA($AS1646)=1,IF(Search!$I$4="N","N",1),""))</f>
        <v/>
      </c>
      <c r="L1646" s="9" t="str">
        <f>IF(Search!$I$5="","",IF($AS1646="RC",1,""))</f>
        <v/>
      </c>
      <c r="M1646" s="9" t="str">
        <f>IF(Search!$I$6="","",IF($AS1646="RCP",1,""))</f>
        <v/>
      </c>
      <c r="N1646" s="9" t="str">
        <f>IF(Search!$I$8="","",IF(COUNTA($AT1646)=1,IF(Search!$I$8="N","N",1),""))</f>
        <v/>
      </c>
      <c r="O1646" s="9" t="str">
        <f>IF(Search!$L$4="","",IF(COUNTA($AU1646)=1,IF(Search!$L$4="N","N",1),""))</f>
        <v/>
      </c>
      <c r="P1646" s="9" t="str">
        <f>IF(Search!$L$5="","",IF(ISNUMBER(SEARCH("Jersey",$AU1646))=TRUE,IF(Search!$L$5="N","N",1),""))</f>
        <v/>
      </c>
      <c r="Q1646" s="9" t="str">
        <f>IF(Search!$L$6="","",IF(ISNUMBER(SEARCH("Patch",$AU1646))=TRUE,IF(Search!$L$6="N","N",1),""))</f>
        <v/>
      </c>
      <c r="R1646" s="9" t="str">
        <f>IF(Search!$L$7="","",IF(ISNUMBER(SEARCH("Shield",$AU1646))=TRUE,IF(Search!$L$7="N","N",1),""))</f>
        <v/>
      </c>
      <c r="S1646" s="9" t="str">
        <f>IF(Search!$L$8="","",IF(ISNUMBER(SEARCH("Stick",$AU1646))=TRUE,IF(Search!$L$8="N","N",1),""))</f>
        <v/>
      </c>
      <c r="T1646" s="9" t="str">
        <f>IF(Search!$O$4="","",IF(COUNTA($AW1646)=1,IF(Search!$O$4="N","N",1),""))</f>
        <v/>
      </c>
      <c r="U1646" s="9" t="str">
        <f>IF(Search!$O$5="","",IF($AW1646="","",IF($AW1646&lt;Search!$O$5,"",1)))</f>
        <v/>
      </c>
      <c r="V1646" s="9" t="str">
        <f>IF(Search!$O$6="","",IF($AW1646="","",IF($AW1646&gt;Search!$O$6,"",1)))</f>
        <v/>
      </c>
      <c r="W1646" s="9" t="str">
        <f>IF(Search!$U$4="","",IF($AX1646="","",1))</f>
        <v/>
      </c>
      <c r="X1646" s="9" t="str">
        <f>IF(Search!$U$5="","",IF(ISNUMBER(SEARCH(Search!$U$5,$AX1646))=TRUE,IF(Search!$U$5="N","N",1),""))</f>
        <v/>
      </c>
      <c r="Y1646" s="9" t="str">
        <f>IF(Search!$U$6="","",IF($AY1646&lt;Search!$U$6,"",1))</f>
        <v/>
      </c>
      <c r="Z1646" s="9" t="str">
        <f>IF(Search!$R$4="","",IF(Inventory!$BA1646&lt;Search!$R$4,"",1))</f>
        <v/>
      </c>
      <c r="AA1646" s="9" t="str">
        <f>IF(Search!$R$5="","",IF($BA1646&gt;Search!$R$5,"",1))</f>
        <v/>
      </c>
      <c r="AB1646" s="9" t="str">
        <f>IF(Search!$R$6="","",IF($BB1646&lt;Search!$R$6,"",1))</f>
        <v/>
      </c>
      <c r="AC1646" s="9" t="str">
        <f>IF(Search!$R$7="","",IF($BB1646&lt;Search!$R$7,"",1))</f>
        <v/>
      </c>
      <c r="AD1646" s="45" t="str">
        <f>IF(COUNTIF($A1646:$AC1646,"n")&gt;0,"",IF(SUM($A1646:$AC1646)=COUNTA(Search!$C$4:$C$8,Search!$F$4:$F$8,Search!$I$4:$I$6,Search!$I$8,Search!$L$4:$L$8,Search!$O$4:$O$8,Search!$R$4:$R$7,Search!$U$4:$U$7)-COUNTIF(Search!$C$4:$U$7,"n"),1+LARGE($AD$1:AD1645,1),""))</f>
        <v/>
      </c>
      <c r="AE1646" s="45" t="str">
        <f t="shared" si="78"/>
        <v/>
      </c>
      <c r="AF1646" s="45" t="str">
        <f>IF(AD1646="","",COUNTIF($AE$1:$AE1645,$AE1646)+RANK($AE1646,$AE$2:$AE$10540,1))</f>
        <v/>
      </c>
      <c r="AG1646" s="45" t="str">
        <f t="shared" si="79"/>
        <v/>
      </c>
      <c r="AH1646" s="45" t="str">
        <f>IF($AD1646="","",COUNTIF($AG$1:$AG1645,$AG1646)+RANK($AG1646,$AG$1:$AG$10539,0))</f>
        <v/>
      </c>
      <c r="AI1646" s="10" t="str">
        <f t="shared" si="80"/>
        <v>2010-11 SP Game Used Authentic Fabrics #AFKI Miikka Kiprusoff    Jersey /   $</v>
      </c>
      <c r="AJ1646" s="11">
        <v>2010</v>
      </c>
      <c r="AK1646" s="17">
        <v>11</v>
      </c>
      <c r="AL1646" s="12" t="s">
        <v>905</v>
      </c>
      <c r="AM1646" s="10" t="s">
        <v>1183</v>
      </c>
      <c r="AN1646" s="12" t="s">
        <v>1184</v>
      </c>
      <c r="AO1646" s="9"/>
      <c r="AP1646" s="9"/>
      <c r="AQ1646" s="9"/>
      <c r="AR1646" s="14"/>
      <c r="AS1646" s="9"/>
      <c r="AT1646" s="9"/>
      <c r="AU1646" s="9" t="s">
        <v>18</v>
      </c>
      <c r="AV1646" s="13"/>
      <c r="AW1646" s="13"/>
      <c r="AX1646" s="9"/>
      <c r="AY1646" s="9"/>
      <c r="AZ1646" s="9"/>
      <c r="BA1646" s="33"/>
      <c r="BB1646" s="33"/>
      <c r="BC1646" s="36"/>
      <c r="BD1646" s="12" t="s">
        <v>1771</v>
      </c>
    </row>
    <row r="1647" spans="1:56" s="12" customFormat="1" x14ac:dyDescent="0.2">
      <c r="A1647" s="9" t="str">
        <f>IF(Search!$C$5="","",IF(COUNTA(Inventory!$AP1647)=1,1,""))</f>
        <v/>
      </c>
      <c r="B1647" s="9" t="str">
        <f>IF(Search!$C$4="","",IF(ISNUMBER(SEARCH(Search!$C$4,$AR1647))=TRUE,1,""))</f>
        <v/>
      </c>
      <c r="C1647" s="9" t="str">
        <f>IF(Search!$C$6="x",IF(COUNTA($AQ1647)=1,1,"N"),IF(COUNTA($AQ1647)=1,"N",""))</f>
        <v/>
      </c>
      <c r="D1647" s="9" t="str">
        <f>IF(Search!$O$8="","",IF(ISNUMBER(SEARCH(Search!$O$8,$BD1647))=TRUE,1,""))</f>
        <v/>
      </c>
      <c r="E1647" s="9" t="str">
        <f>IF(Search!$C$7="","",IF(ISNUMBER(SEARCH(Search!$C$7,$AN1647))=TRUE,1,""))</f>
        <v/>
      </c>
      <c r="F1647" s="9" t="str">
        <f>IF(Search!$C$8="","",IF(ISNUMBER(SEARCH(Search!$C$8,$AO1647))=TRUE,1,""))</f>
        <v/>
      </c>
      <c r="G1647" s="9" t="str">
        <f>IF(Search!$F$4="","",IF(Inventory!$AJ1647&lt;Search!$F$4,"",1))</f>
        <v/>
      </c>
      <c r="H1647" s="9" t="str">
        <f>IF(Search!$F$5="","",IF(Inventory!$AJ1647&gt;Search!$F$5,"",1))</f>
        <v/>
      </c>
      <c r="I1647" s="9" t="str">
        <f>IF(Search!$F$7="","",IF(Search!$F$8="",IF(ISNUMBER(SEARCH(Search!$F$7,$AL1647))=TRUE,1,""),""))</f>
        <v/>
      </c>
      <c r="J1647" s="9" t="str">
        <f>IF($AL1647=Search!$F$8,1,"")</f>
        <v/>
      </c>
      <c r="K1647" s="9" t="str">
        <f>IF(Search!$I$4="","",IF(COUNTA($AS1647)=1,IF(Search!$I$4="N","N",1),""))</f>
        <v/>
      </c>
      <c r="L1647" s="9" t="str">
        <f>IF(Search!$I$5="","",IF($AS1647="RC",1,""))</f>
        <v/>
      </c>
      <c r="M1647" s="9" t="str">
        <f>IF(Search!$I$6="","",IF($AS1647="RCP",1,""))</f>
        <v/>
      </c>
      <c r="N1647" s="9" t="str">
        <f>IF(Search!$I$8="","",IF(COUNTA($AT1647)=1,IF(Search!$I$8="N","N",1),""))</f>
        <v/>
      </c>
      <c r="O1647" s="9" t="str">
        <f>IF(Search!$L$4="","",IF(COUNTA($AU1647)=1,IF(Search!$L$4="N","N",1),""))</f>
        <v/>
      </c>
      <c r="P1647" s="9" t="str">
        <f>IF(Search!$L$5="","",IF(ISNUMBER(SEARCH("Jersey",$AU1647))=TRUE,IF(Search!$L$5="N","N",1),""))</f>
        <v/>
      </c>
      <c r="Q1647" s="9" t="str">
        <f>IF(Search!$L$6="","",IF(ISNUMBER(SEARCH("Patch",$AU1647))=TRUE,IF(Search!$L$6="N","N",1),""))</f>
        <v/>
      </c>
      <c r="R1647" s="9" t="str">
        <f>IF(Search!$L$7="","",IF(ISNUMBER(SEARCH("Shield",$AU1647))=TRUE,IF(Search!$L$7="N","N",1),""))</f>
        <v/>
      </c>
      <c r="S1647" s="9" t="str">
        <f>IF(Search!$L$8="","",IF(ISNUMBER(SEARCH("Stick",$AU1647))=TRUE,IF(Search!$L$8="N","N",1),""))</f>
        <v/>
      </c>
      <c r="T1647" s="9" t="str">
        <f>IF(Search!$O$4="","",IF(COUNTA($AW1647)=1,IF(Search!$O$4="N","N",1),""))</f>
        <v/>
      </c>
      <c r="U1647" s="9" t="str">
        <f>IF(Search!$O$5="","",IF($AW1647="","",IF($AW1647&lt;Search!$O$5,"",1)))</f>
        <v/>
      </c>
      <c r="V1647" s="9" t="str">
        <f>IF(Search!$O$6="","",IF($AW1647="","",IF($AW1647&gt;Search!$O$6,"",1)))</f>
        <v/>
      </c>
      <c r="W1647" s="9" t="str">
        <f>IF(Search!$U$4="","",IF($AX1647="","",1))</f>
        <v/>
      </c>
      <c r="X1647" s="9" t="str">
        <f>IF(Search!$U$5="","",IF(ISNUMBER(SEARCH(Search!$U$5,$AX1647))=TRUE,IF(Search!$U$5="N","N",1),""))</f>
        <v/>
      </c>
      <c r="Y1647" s="9" t="str">
        <f>IF(Search!$U$6="","",IF($AY1647&lt;Search!$U$6,"",1))</f>
        <v/>
      </c>
      <c r="Z1647" s="9" t="str">
        <f>IF(Search!$R$4="","",IF(Inventory!$BA1647&lt;Search!$R$4,"",1))</f>
        <v/>
      </c>
      <c r="AA1647" s="9" t="str">
        <f>IF(Search!$R$5="","",IF($BA1647&gt;Search!$R$5,"",1))</f>
        <v/>
      </c>
      <c r="AB1647" s="9" t="str">
        <f>IF(Search!$R$6="","",IF($BB1647&lt;Search!$R$6,"",1))</f>
        <v/>
      </c>
      <c r="AC1647" s="9" t="str">
        <f>IF(Search!$R$7="","",IF($BB1647&lt;Search!$R$7,"",1))</f>
        <v/>
      </c>
      <c r="AD1647" s="45" t="str">
        <f>IF(COUNTIF($A1647:$AC1647,"n")&gt;0,"",IF(SUM($A1647:$AC1647)=COUNTA(Search!$C$4:$C$8,Search!$F$4:$F$8,Search!$I$4:$I$6,Search!$I$8,Search!$L$4:$L$8,Search!$O$4:$O$8,Search!$R$4:$R$7,Search!$U$4:$U$7)-COUNTIF(Search!$C$4:$U$7,"n"),1+LARGE($AD$1:AD1646,1),""))</f>
        <v/>
      </c>
      <c r="AE1647" s="45" t="str">
        <f t="shared" si="78"/>
        <v/>
      </c>
      <c r="AF1647" s="45" t="str">
        <f>IF(AD1647="","",COUNTIF($AE$1:$AE1646,$AE1647)+RANK($AE1647,$AE$2:$AE$10540,1))</f>
        <v/>
      </c>
      <c r="AG1647" s="45" t="str">
        <f t="shared" si="79"/>
        <v/>
      </c>
      <c r="AH1647" s="45" t="str">
        <f>IF($AD1647="","",COUNTIF($AG$1:$AG1646,$AG1647)+RANK($AG1647,$AG$1:$AG$10539,0))</f>
        <v/>
      </c>
      <c r="AI1647" s="10" t="str">
        <f t="shared" si="80"/>
        <v>2010-11 SP Game Used Authentic Fabrics #AFMH Marian Hossa    Jersey /   $</v>
      </c>
      <c r="AJ1647" s="11">
        <v>2010</v>
      </c>
      <c r="AK1647" s="17">
        <v>11</v>
      </c>
      <c r="AL1647" s="12" t="s">
        <v>905</v>
      </c>
      <c r="AM1647" s="10" t="s">
        <v>1188</v>
      </c>
      <c r="AN1647" s="12" t="s">
        <v>1189</v>
      </c>
      <c r="AO1647" s="9"/>
      <c r="AP1647" s="9"/>
      <c r="AQ1647" s="9"/>
      <c r="AR1647" s="14"/>
      <c r="AS1647" s="9"/>
      <c r="AT1647" s="9"/>
      <c r="AU1647" s="9" t="s">
        <v>18</v>
      </c>
      <c r="AV1647" s="13"/>
      <c r="AW1647" s="13"/>
      <c r="AX1647" s="9"/>
      <c r="AY1647" s="9"/>
      <c r="AZ1647" s="9"/>
      <c r="BA1647" s="33"/>
      <c r="BB1647" s="33"/>
      <c r="BC1647" s="36"/>
      <c r="BD1647" s="12" t="s">
        <v>1771</v>
      </c>
    </row>
    <row r="1648" spans="1:56" s="12" customFormat="1" x14ac:dyDescent="0.2">
      <c r="A1648" s="9" t="str">
        <f>IF(Search!$C$5="","",IF(COUNTA(Inventory!$AP1648)=1,1,""))</f>
        <v/>
      </c>
      <c r="B1648" s="9" t="str">
        <f>IF(Search!$C$4="","",IF(ISNUMBER(SEARCH(Search!$C$4,$AR1648))=TRUE,1,""))</f>
        <v/>
      </c>
      <c r="C1648" s="9" t="str">
        <f>IF(Search!$C$6="x",IF(COUNTA($AQ1648)=1,1,"N"),IF(COUNTA($AQ1648)=1,"N",""))</f>
        <v/>
      </c>
      <c r="D1648" s="9" t="str">
        <f>IF(Search!$O$8="","",IF(ISNUMBER(SEARCH(Search!$O$8,$BD1648))=TRUE,1,""))</f>
        <v/>
      </c>
      <c r="E1648" s="9" t="str">
        <f>IF(Search!$C$7="","",IF(ISNUMBER(SEARCH(Search!$C$7,$AN1648))=TRUE,1,""))</f>
        <v/>
      </c>
      <c r="F1648" s="9" t="str">
        <f>IF(Search!$C$8="","",IF(ISNUMBER(SEARCH(Search!$C$8,$AO1648))=TRUE,1,""))</f>
        <v/>
      </c>
      <c r="G1648" s="9" t="str">
        <f>IF(Search!$F$4="","",IF(Inventory!$AJ1648&lt;Search!$F$4,"",1))</f>
        <v/>
      </c>
      <c r="H1648" s="9" t="str">
        <f>IF(Search!$F$5="","",IF(Inventory!$AJ1648&gt;Search!$F$5,"",1))</f>
        <v/>
      </c>
      <c r="I1648" s="9" t="str">
        <f>IF(Search!$F$7="","",IF(Search!$F$8="",IF(ISNUMBER(SEARCH(Search!$F$7,$AL1648))=TRUE,1,""),""))</f>
        <v/>
      </c>
      <c r="J1648" s="9" t="str">
        <f>IF($AL1648=Search!$F$8,1,"")</f>
        <v/>
      </c>
      <c r="K1648" s="9" t="str">
        <f>IF(Search!$I$4="","",IF(COUNTA($AS1648)=1,IF(Search!$I$4="N","N",1),""))</f>
        <v/>
      </c>
      <c r="L1648" s="9" t="str">
        <f>IF(Search!$I$5="","",IF($AS1648="RC",1,""))</f>
        <v/>
      </c>
      <c r="M1648" s="9" t="str">
        <f>IF(Search!$I$6="","",IF($AS1648="RCP",1,""))</f>
        <v/>
      </c>
      <c r="N1648" s="9" t="str">
        <f>IF(Search!$I$8="","",IF(COUNTA($AT1648)=1,IF(Search!$I$8="N","N",1),""))</f>
        <v/>
      </c>
      <c r="O1648" s="9" t="str">
        <f>IF(Search!$L$4="","",IF(COUNTA($AU1648)=1,IF(Search!$L$4="N","N",1),""))</f>
        <v/>
      </c>
      <c r="P1648" s="9" t="str">
        <f>IF(Search!$L$5="","",IF(ISNUMBER(SEARCH("Jersey",$AU1648))=TRUE,IF(Search!$L$5="N","N",1),""))</f>
        <v/>
      </c>
      <c r="Q1648" s="9" t="str">
        <f>IF(Search!$L$6="","",IF(ISNUMBER(SEARCH("Patch",$AU1648))=TRUE,IF(Search!$L$6="N","N",1),""))</f>
        <v/>
      </c>
      <c r="R1648" s="9" t="str">
        <f>IF(Search!$L$7="","",IF(ISNUMBER(SEARCH("Shield",$AU1648))=TRUE,IF(Search!$L$7="N","N",1),""))</f>
        <v/>
      </c>
      <c r="S1648" s="9" t="str">
        <f>IF(Search!$L$8="","",IF(ISNUMBER(SEARCH("Stick",$AU1648))=TRUE,IF(Search!$L$8="N","N",1),""))</f>
        <v/>
      </c>
      <c r="T1648" s="9" t="str">
        <f>IF(Search!$O$4="","",IF(COUNTA($AW1648)=1,IF(Search!$O$4="N","N",1),""))</f>
        <v/>
      </c>
      <c r="U1648" s="9" t="str">
        <f>IF(Search!$O$5="","",IF($AW1648="","",IF($AW1648&lt;Search!$O$5,"",1)))</f>
        <v/>
      </c>
      <c r="V1648" s="9" t="str">
        <f>IF(Search!$O$6="","",IF($AW1648="","",IF($AW1648&gt;Search!$O$6,"",1)))</f>
        <v/>
      </c>
      <c r="W1648" s="9" t="str">
        <f>IF(Search!$U$4="","",IF($AX1648="","",1))</f>
        <v/>
      </c>
      <c r="X1648" s="9" t="str">
        <f>IF(Search!$U$5="","",IF(ISNUMBER(SEARCH(Search!$U$5,$AX1648))=TRUE,IF(Search!$U$5="N","N",1),""))</f>
        <v/>
      </c>
      <c r="Y1648" s="9" t="str">
        <f>IF(Search!$U$6="","",IF($AY1648&lt;Search!$U$6,"",1))</f>
        <v/>
      </c>
      <c r="Z1648" s="9" t="str">
        <f>IF(Search!$R$4="","",IF(Inventory!$BA1648&lt;Search!$R$4,"",1))</f>
        <v/>
      </c>
      <c r="AA1648" s="9" t="str">
        <f>IF(Search!$R$5="","",IF($BA1648&gt;Search!$R$5,"",1))</f>
        <v/>
      </c>
      <c r="AB1648" s="9" t="str">
        <f>IF(Search!$R$6="","",IF($BB1648&lt;Search!$R$6,"",1))</f>
        <v/>
      </c>
      <c r="AC1648" s="9" t="str">
        <f>IF(Search!$R$7="","",IF($BB1648&lt;Search!$R$7,"",1))</f>
        <v/>
      </c>
      <c r="AD1648" s="45" t="str">
        <f>IF(COUNTIF($A1648:$AC1648,"n")&gt;0,"",IF(SUM($A1648:$AC1648)=COUNTA(Search!$C$4:$C$8,Search!$F$4:$F$8,Search!$I$4:$I$6,Search!$I$8,Search!$L$4:$L$8,Search!$O$4:$O$8,Search!$R$4:$R$7,Search!$U$4:$U$7)-COUNTIF(Search!$C$4:$U$7,"n"),1+LARGE($AD$1:AD1647,1),""))</f>
        <v/>
      </c>
      <c r="AE1648" s="45" t="str">
        <f t="shared" si="78"/>
        <v/>
      </c>
      <c r="AF1648" s="45" t="str">
        <f>IF(AD1648="","",COUNTIF($AE$1:$AE1647,$AE1648)+RANK($AE1648,$AE$2:$AE$10540,1))</f>
        <v/>
      </c>
      <c r="AG1648" s="45" t="str">
        <f t="shared" si="79"/>
        <v/>
      </c>
      <c r="AH1648" s="45" t="str">
        <f>IF($AD1648="","",COUNTIF($AG$1:$AG1647,$AG1648)+RANK($AG1648,$AG$1:$AG$10539,0))</f>
        <v/>
      </c>
      <c r="AI1648" s="10" t="str">
        <f t="shared" si="80"/>
        <v>2010-11 SP Game Used Authentic Fabrics #AFNB Niklas Backstrom    Jersey /   $</v>
      </c>
      <c r="AJ1648" s="11">
        <v>2010</v>
      </c>
      <c r="AK1648" s="17">
        <v>11</v>
      </c>
      <c r="AL1648" s="12" t="s">
        <v>905</v>
      </c>
      <c r="AM1648" s="10" t="s">
        <v>917</v>
      </c>
      <c r="AN1648" s="12" t="s">
        <v>1167</v>
      </c>
      <c r="AO1648" s="9"/>
      <c r="AP1648" s="9"/>
      <c r="AQ1648" s="9"/>
      <c r="AR1648" s="14"/>
      <c r="AS1648" s="9"/>
      <c r="AT1648" s="9"/>
      <c r="AU1648" s="9" t="s">
        <v>18</v>
      </c>
      <c r="AV1648" s="13"/>
      <c r="AW1648" s="13"/>
      <c r="AX1648" s="9"/>
      <c r="AY1648" s="9"/>
      <c r="AZ1648" s="9"/>
      <c r="BA1648" s="33"/>
      <c r="BB1648" s="33"/>
      <c r="BC1648" s="36"/>
      <c r="BD1648" s="12" t="s">
        <v>1771</v>
      </c>
    </row>
    <row r="1649" spans="1:56" s="12" customFormat="1" x14ac:dyDescent="0.2">
      <c r="A1649" s="9" t="str">
        <f>IF(Search!$C$5="","",IF(COUNTA(Inventory!$AP1649)=1,1,""))</f>
        <v/>
      </c>
      <c r="B1649" s="9" t="str">
        <f>IF(Search!$C$4="","",IF(ISNUMBER(SEARCH(Search!$C$4,$AR1649))=TRUE,1,""))</f>
        <v/>
      </c>
      <c r="C1649" s="9" t="str">
        <f>IF(Search!$C$6="x",IF(COUNTA($AQ1649)=1,1,"N"),IF(COUNTA($AQ1649)=1,"N",""))</f>
        <v/>
      </c>
      <c r="D1649" s="9" t="str">
        <f>IF(Search!$O$8="","",IF(ISNUMBER(SEARCH(Search!$O$8,$BD1649))=TRUE,1,""))</f>
        <v/>
      </c>
      <c r="E1649" s="9" t="str">
        <f>IF(Search!$C$7="","",IF(ISNUMBER(SEARCH(Search!$C$7,$AN1649))=TRUE,1,""))</f>
        <v/>
      </c>
      <c r="F1649" s="9" t="str">
        <f>IF(Search!$C$8="","",IF(ISNUMBER(SEARCH(Search!$C$8,$AO1649))=TRUE,1,""))</f>
        <v/>
      </c>
      <c r="G1649" s="9" t="str">
        <f>IF(Search!$F$4="","",IF(Inventory!$AJ1649&lt;Search!$F$4,"",1))</f>
        <v/>
      </c>
      <c r="H1649" s="9" t="str">
        <f>IF(Search!$F$5="","",IF(Inventory!$AJ1649&gt;Search!$F$5,"",1))</f>
        <v/>
      </c>
      <c r="I1649" s="9" t="str">
        <f>IF(Search!$F$7="","",IF(Search!$F$8="",IF(ISNUMBER(SEARCH(Search!$F$7,$AL1649))=TRUE,1,""),""))</f>
        <v/>
      </c>
      <c r="J1649" s="9" t="str">
        <f>IF($AL1649=Search!$F$8,1,"")</f>
        <v/>
      </c>
      <c r="K1649" s="9" t="str">
        <f>IF(Search!$I$4="","",IF(COUNTA($AS1649)=1,IF(Search!$I$4="N","N",1),""))</f>
        <v/>
      </c>
      <c r="L1649" s="9" t="str">
        <f>IF(Search!$I$5="","",IF($AS1649="RC",1,""))</f>
        <v/>
      </c>
      <c r="M1649" s="9" t="str">
        <f>IF(Search!$I$6="","",IF($AS1649="RCP",1,""))</f>
        <v/>
      </c>
      <c r="N1649" s="9" t="str">
        <f>IF(Search!$I$8="","",IF(COUNTA($AT1649)=1,IF(Search!$I$8="N","N",1),""))</f>
        <v/>
      </c>
      <c r="O1649" s="9" t="str">
        <f>IF(Search!$L$4="","",IF(COUNTA($AU1649)=1,IF(Search!$L$4="N","N",1),""))</f>
        <v/>
      </c>
      <c r="P1649" s="9" t="str">
        <f>IF(Search!$L$5="","",IF(ISNUMBER(SEARCH("Jersey",$AU1649))=TRUE,IF(Search!$L$5="N","N",1),""))</f>
        <v/>
      </c>
      <c r="Q1649" s="9" t="str">
        <f>IF(Search!$L$6="","",IF(ISNUMBER(SEARCH("Patch",$AU1649))=TRUE,IF(Search!$L$6="N","N",1),""))</f>
        <v/>
      </c>
      <c r="R1649" s="9" t="str">
        <f>IF(Search!$L$7="","",IF(ISNUMBER(SEARCH("Shield",$AU1649))=TRUE,IF(Search!$L$7="N","N",1),""))</f>
        <v/>
      </c>
      <c r="S1649" s="9" t="str">
        <f>IF(Search!$L$8="","",IF(ISNUMBER(SEARCH("Stick",$AU1649))=TRUE,IF(Search!$L$8="N","N",1),""))</f>
        <v/>
      </c>
      <c r="T1649" s="9" t="str">
        <f>IF(Search!$O$4="","",IF(COUNTA($AW1649)=1,IF(Search!$O$4="N","N",1),""))</f>
        <v/>
      </c>
      <c r="U1649" s="9" t="str">
        <f>IF(Search!$O$5="","",IF($AW1649="","",IF($AW1649&lt;Search!$O$5,"",1)))</f>
        <v/>
      </c>
      <c r="V1649" s="9" t="str">
        <f>IF(Search!$O$6="","",IF($AW1649="","",IF($AW1649&gt;Search!$O$6,"",1)))</f>
        <v/>
      </c>
      <c r="W1649" s="9" t="str">
        <f>IF(Search!$U$4="","",IF($AX1649="","",1))</f>
        <v/>
      </c>
      <c r="X1649" s="9" t="str">
        <f>IF(Search!$U$5="","",IF(ISNUMBER(SEARCH(Search!$U$5,$AX1649))=TRUE,IF(Search!$U$5="N","N",1),""))</f>
        <v/>
      </c>
      <c r="Y1649" s="9" t="str">
        <f>IF(Search!$U$6="","",IF($AY1649&lt;Search!$U$6,"",1))</f>
        <v/>
      </c>
      <c r="Z1649" s="9" t="str">
        <f>IF(Search!$R$4="","",IF(Inventory!$BA1649&lt;Search!$R$4,"",1))</f>
        <v/>
      </c>
      <c r="AA1649" s="9" t="str">
        <f>IF(Search!$R$5="","",IF($BA1649&gt;Search!$R$5,"",1))</f>
        <v/>
      </c>
      <c r="AB1649" s="9" t="str">
        <f>IF(Search!$R$6="","",IF($BB1649&lt;Search!$R$6,"",1))</f>
        <v/>
      </c>
      <c r="AC1649" s="9" t="str">
        <f>IF(Search!$R$7="","",IF($BB1649&lt;Search!$R$7,"",1))</f>
        <v/>
      </c>
      <c r="AD1649" s="45" t="str">
        <f>IF(COUNTIF($A1649:$AC1649,"n")&gt;0,"",IF(SUM($A1649:$AC1649)=COUNTA(Search!$C$4:$C$8,Search!$F$4:$F$8,Search!$I$4:$I$6,Search!$I$8,Search!$L$4:$L$8,Search!$O$4:$O$8,Search!$R$4:$R$7,Search!$U$4:$U$7)-COUNTIF(Search!$C$4:$U$7,"n"),1+LARGE($AD$1:AD1648,1),""))</f>
        <v/>
      </c>
      <c r="AE1649" s="45" t="str">
        <f t="shared" si="78"/>
        <v/>
      </c>
      <c r="AF1649" s="45" t="str">
        <f>IF(AD1649="","",COUNTIF($AE$1:$AE1648,$AE1649)+RANK($AE1649,$AE$2:$AE$10540,1))</f>
        <v/>
      </c>
      <c r="AG1649" s="45" t="str">
        <f t="shared" si="79"/>
        <v/>
      </c>
      <c r="AH1649" s="45" t="str">
        <f>IF($AD1649="","",COUNTIF($AG$1:$AG1648,$AG1649)+RANK($AG1649,$AG$1:$AG$10539,0))</f>
        <v/>
      </c>
      <c r="AI1649" s="10" t="str">
        <f t="shared" si="80"/>
        <v>2010-11 SP Game Used Authentic Fabrics #AFSD Shane Doan    Jersey /   $</v>
      </c>
      <c r="AJ1649" s="11">
        <v>2010</v>
      </c>
      <c r="AK1649" s="17">
        <v>11</v>
      </c>
      <c r="AL1649" s="12" t="s">
        <v>905</v>
      </c>
      <c r="AM1649" s="10" t="s">
        <v>1166</v>
      </c>
      <c r="AN1649" s="12" t="s">
        <v>329</v>
      </c>
      <c r="AO1649" s="9"/>
      <c r="AP1649" s="9"/>
      <c r="AQ1649" s="9"/>
      <c r="AR1649" s="14"/>
      <c r="AS1649" s="9"/>
      <c r="AT1649" s="9"/>
      <c r="AU1649" s="9" t="s">
        <v>18</v>
      </c>
      <c r="AV1649" s="13"/>
      <c r="AW1649" s="13"/>
      <c r="AX1649" s="9"/>
      <c r="AY1649" s="9"/>
      <c r="AZ1649" s="9"/>
      <c r="BA1649" s="33"/>
      <c r="BB1649" s="33"/>
      <c r="BC1649" s="36"/>
      <c r="BD1649" s="12" t="s">
        <v>1771</v>
      </c>
    </row>
    <row r="1650" spans="1:56" s="12" customFormat="1" x14ac:dyDescent="0.2">
      <c r="A1650" s="9" t="str">
        <f>IF(Search!$C$5="","",IF(COUNTA(Inventory!$AP1650)=1,1,""))</f>
        <v/>
      </c>
      <c r="B1650" s="9" t="str">
        <f>IF(Search!$C$4="","",IF(ISNUMBER(SEARCH(Search!$C$4,$AR1650))=TRUE,1,""))</f>
        <v/>
      </c>
      <c r="C1650" s="9" t="str">
        <f>IF(Search!$C$6="x",IF(COUNTA($AQ1650)=1,1,"N"),IF(COUNTA($AQ1650)=1,"N",""))</f>
        <v/>
      </c>
      <c r="D1650" s="9" t="str">
        <f>IF(Search!$O$8="","",IF(ISNUMBER(SEARCH(Search!$O$8,$BD1650))=TRUE,1,""))</f>
        <v/>
      </c>
      <c r="E1650" s="9" t="str">
        <f>IF(Search!$C$7="","",IF(ISNUMBER(SEARCH(Search!$C$7,$AN1650))=TRUE,1,""))</f>
        <v/>
      </c>
      <c r="F1650" s="9" t="str">
        <f>IF(Search!$C$8="","",IF(ISNUMBER(SEARCH(Search!$C$8,$AO1650))=TRUE,1,""))</f>
        <v/>
      </c>
      <c r="G1650" s="9" t="str">
        <f>IF(Search!$F$4="","",IF(Inventory!$AJ1650&lt;Search!$F$4,"",1))</f>
        <v/>
      </c>
      <c r="H1650" s="9" t="str">
        <f>IF(Search!$F$5="","",IF(Inventory!$AJ1650&gt;Search!$F$5,"",1))</f>
        <v/>
      </c>
      <c r="I1650" s="9" t="str">
        <f>IF(Search!$F$7="","",IF(Search!$F$8="",IF(ISNUMBER(SEARCH(Search!$F$7,$AL1650))=TRUE,1,""),""))</f>
        <v/>
      </c>
      <c r="J1650" s="9" t="str">
        <f>IF($AL1650=Search!$F$8,1,"")</f>
        <v/>
      </c>
      <c r="K1650" s="9" t="str">
        <f>IF(Search!$I$4="","",IF(COUNTA($AS1650)=1,IF(Search!$I$4="N","N",1),""))</f>
        <v/>
      </c>
      <c r="L1650" s="9" t="str">
        <f>IF(Search!$I$5="","",IF($AS1650="RC",1,""))</f>
        <v/>
      </c>
      <c r="M1650" s="9" t="str">
        <f>IF(Search!$I$6="","",IF($AS1650="RCP",1,""))</f>
        <v/>
      </c>
      <c r="N1650" s="9" t="str">
        <f>IF(Search!$I$8="","",IF(COUNTA($AT1650)=1,IF(Search!$I$8="N","N",1),""))</f>
        <v/>
      </c>
      <c r="O1650" s="9" t="str">
        <f>IF(Search!$L$4="","",IF(COUNTA($AU1650)=1,IF(Search!$L$4="N","N",1),""))</f>
        <v/>
      </c>
      <c r="P1650" s="9" t="str">
        <f>IF(Search!$L$5="","",IF(ISNUMBER(SEARCH("Jersey",$AU1650))=TRUE,IF(Search!$L$5="N","N",1),""))</f>
        <v/>
      </c>
      <c r="Q1650" s="9" t="str">
        <f>IF(Search!$L$6="","",IF(ISNUMBER(SEARCH("Patch",$AU1650))=TRUE,IF(Search!$L$6="N","N",1),""))</f>
        <v/>
      </c>
      <c r="R1650" s="9" t="str">
        <f>IF(Search!$L$7="","",IF(ISNUMBER(SEARCH("Shield",$AU1650))=TRUE,IF(Search!$L$7="N","N",1),""))</f>
        <v/>
      </c>
      <c r="S1650" s="9" t="str">
        <f>IF(Search!$L$8="","",IF(ISNUMBER(SEARCH("Stick",$AU1650))=TRUE,IF(Search!$L$8="N","N",1),""))</f>
        <v/>
      </c>
      <c r="T1650" s="9" t="str">
        <f>IF(Search!$O$4="","",IF(COUNTA($AW1650)=1,IF(Search!$O$4="N","N",1),""))</f>
        <v/>
      </c>
      <c r="U1650" s="9" t="str">
        <f>IF(Search!$O$5="","",IF($AW1650="","",IF($AW1650&lt;Search!$O$5,"",1)))</f>
        <v/>
      </c>
      <c r="V1650" s="9" t="str">
        <f>IF(Search!$O$6="","",IF($AW1650="","",IF($AW1650&gt;Search!$O$6,"",1)))</f>
        <v/>
      </c>
      <c r="W1650" s="9" t="str">
        <f>IF(Search!$U$4="","",IF($AX1650="","",1))</f>
        <v/>
      </c>
      <c r="X1650" s="9" t="str">
        <f>IF(Search!$U$5="","",IF(ISNUMBER(SEARCH(Search!$U$5,$AX1650))=TRUE,IF(Search!$U$5="N","N",1),""))</f>
        <v/>
      </c>
      <c r="Y1650" s="9" t="str">
        <f>IF(Search!$U$6="","",IF($AY1650&lt;Search!$U$6,"",1))</f>
        <v/>
      </c>
      <c r="Z1650" s="9" t="str">
        <f>IF(Search!$R$4="","",IF(Inventory!$BA1650&lt;Search!$R$4,"",1))</f>
        <v/>
      </c>
      <c r="AA1650" s="9" t="str">
        <f>IF(Search!$R$5="","",IF($BA1650&gt;Search!$R$5,"",1))</f>
        <v/>
      </c>
      <c r="AB1650" s="9" t="str">
        <f>IF(Search!$R$6="","",IF($BB1650&lt;Search!$R$6,"",1))</f>
        <v/>
      </c>
      <c r="AC1650" s="9" t="str">
        <f>IF(Search!$R$7="","",IF($BB1650&lt;Search!$R$7,"",1))</f>
        <v/>
      </c>
      <c r="AD1650" s="45" t="str">
        <f>IF(COUNTIF($A1650:$AC1650,"n")&gt;0,"",IF(SUM($A1650:$AC1650)=COUNTA(Search!$C$4:$C$8,Search!$F$4:$F$8,Search!$I$4:$I$6,Search!$I$8,Search!$L$4:$L$8,Search!$O$4:$O$8,Search!$R$4:$R$7,Search!$U$4:$U$7)-COUNTIF(Search!$C$4:$U$7,"n"),1+LARGE($AD$1:AD1649,1),""))</f>
        <v/>
      </c>
      <c r="AE1650" s="45" t="str">
        <f t="shared" si="78"/>
        <v/>
      </c>
      <c r="AF1650" s="45" t="str">
        <f>IF(AD1650="","",COUNTIF($AE$1:$AE1649,$AE1650)+RANK($AE1650,$AE$2:$AE$10540,1))</f>
        <v/>
      </c>
      <c r="AG1650" s="45" t="str">
        <f t="shared" si="79"/>
        <v/>
      </c>
      <c r="AH1650" s="45" t="str">
        <f>IF($AD1650="","",COUNTIF($AG$1:$AG1649,$AG1650)+RANK($AG1650,$AG$1:$AG$10539,0))</f>
        <v/>
      </c>
      <c r="AI1650" s="10" t="str">
        <f t="shared" si="80"/>
        <v>2010-11 SP Game Used Authentic Fabrics #AFSP Jason Spezza    Jersey /   $</v>
      </c>
      <c r="AJ1650" s="11">
        <v>2010</v>
      </c>
      <c r="AK1650" s="17">
        <v>11</v>
      </c>
      <c r="AL1650" s="12" t="s">
        <v>905</v>
      </c>
      <c r="AM1650" s="10" t="s">
        <v>1173</v>
      </c>
      <c r="AN1650" s="12" t="s">
        <v>1174</v>
      </c>
      <c r="AO1650" s="9"/>
      <c r="AP1650" s="9"/>
      <c r="AQ1650" s="9"/>
      <c r="AR1650" s="14"/>
      <c r="AS1650" s="9"/>
      <c r="AT1650" s="9"/>
      <c r="AU1650" s="9" t="s">
        <v>18</v>
      </c>
      <c r="AV1650" s="13"/>
      <c r="AW1650" s="13"/>
      <c r="AX1650" s="9"/>
      <c r="AY1650" s="9"/>
      <c r="AZ1650" s="9"/>
      <c r="BA1650" s="33"/>
      <c r="BB1650" s="33"/>
      <c r="BC1650" s="36"/>
      <c r="BD1650" s="12" t="s">
        <v>1771</v>
      </c>
    </row>
    <row r="1651" spans="1:56" s="12" customFormat="1" x14ac:dyDescent="0.2">
      <c r="A1651" s="9" t="str">
        <f>IF(Search!$C$5="","",IF(COUNTA(Inventory!$AP1651)=1,1,""))</f>
        <v/>
      </c>
      <c r="B1651" s="9" t="str">
        <f>IF(Search!$C$4="","",IF(ISNUMBER(SEARCH(Search!$C$4,$AR1651))=TRUE,1,""))</f>
        <v/>
      </c>
      <c r="C1651" s="9" t="str">
        <f>IF(Search!$C$6="x",IF(COUNTA($AQ1651)=1,1,"N"),IF(COUNTA($AQ1651)=1,"N",""))</f>
        <v/>
      </c>
      <c r="D1651" s="9" t="str">
        <f>IF(Search!$O$8="","",IF(ISNUMBER(SEARCH(Search!$O$8,$BD1651))=TRUE,1,""))</f>
        <v/>
      </c>
      <c r="E1651" s="9" t="str">
        <f>IF(Search!$C$7="","",IF(ISNUMBER(SEARCH(Search!$C$7,$AN1651))=TRUE,1,""))</f>
        <v/>
      </c>
      <c r="F1651" s="9" t="str">
        <f>IF(Search!$C$8="","",IF(ISNUMBER(SEARCH(Search!$C$8,$AO1651))=TRUE,1,""))</f>
        <v/>
      </c>
      <c r="G1651" s="9" t="str">
        <f>IF(Search!$F$4="","",IF(Inventory!$AJ1651&lt;Search!$F$4,"",1))</f>
        <v/>
      </c>
      <c r="H1651" s="9" t="str">
        <f>IF(Search!$F$5="","",IF(Inventory!$AJ1651&gt;Search!$F$5,"",1))</f>
        <v/>
      </c>
      <c r="I1651" s="9" t="str">
        <f>IF(Search!$F$7="","",IF(Search!$F$8="",IF(ISNUMBER(SEARCH(Search!$F$7,$AL1651))=TRUE,1,""),""))</f>
        <v/>
      </c>
      <c r="J1651" s="9" t="str">
        <f>IF($AL1651=Search!$F$8,1,"")</f>
        <v/>
      </c>
      <c r="K1651" s="9" t="str">
        <f>IF(Search!$I$4="","",IF(COUNTA($AS1651)=1,IF(Search!$I$4="N","N",1),""))</f>
        <v/>
      </c>
      <c r="L1651" s="9" t="str">
        <f>IF(Search!$I$5="","",IF($AS1651="RC",1,""))</f>
        <v/>
      </c>
      <c r="M1651" s="9" t="str">
        <f>IF(Search!$I$6="","",IF($AS1651="RCP",1,""))</f>
        <v/>
      </c>
      <c r="N1651" s="9" t="str">
        <f>IF(Search!$I$8="","",IF(COUNTA($AT1651)=1,IF(Search!$I$8="N","N",1),""))</f>
        <v/>
      </c>
      <c r="O1651" s="9" t="str">
        <f>IF(Search!$L$4="","",IF(COUNTA($AU1651)=1,IF(Search!$L$4="N","N",1),""))</f>
        <v/>
      </c>
      <c r="P1651" s="9" t="str">
        <f>IF(Search!$L$5="","",IF(ISNUMBER(SEARCH("Jersey",$AU1651))=TRUE,IF(Search!$L$5="N","N",1),""))</f>
        <v/>
      </c>
      <c r="Q1651" s="9" t="str">
        <f>IF(Search!$L$6="","",IF(ISNUMBER(SEARCH("Patch",$AU1651))=TRUE,IF(Search!$L$6="N","N",1),""))</f>
        <v/>
      </c>
      <c r="R1651" s="9" t="str">
        <f>IF(Search!$L$7="","",IF(ISNUMBER(SEARCH("Shield",$AU1651))=TRUE,IF(Search!$L$7="N","N",1),""))</f>
        <v/>
      </c>
      <c r="S1651" s="9" t="str">
        <f>IF(Search!$L$8="","",IF(ISNUMBER(SEARCH("Stick",$AU1651))=TRUE,IF(Search!$L$8="N","N",1),""))</f>
        <v/>
      </c>
      <c r="T1651" s="9" t="str">
        <f>IF(Search!$O$4="","",IF(COUNTA($AW1651)=1,IF(Search!$O$4="N","N",1),""))</f>
        <v/>
      </c>
      <c r="U1651" s="9" t="str">
        <f>IF(Search!$O$5="","",IF($AW1651="","",IF($AW1651&lt;Search!$O$5,"",1)))</f>
        <v/>
      </c>
      <c r="V1651" s="9" t="str">
        <f>IF(Search!$O$6="","",IF($AW1651="","",IF($AW1651&gt;Search!$O$6,"",1)))</f>
        <v/>
      </c>
      <c r="W1651" s="9" t="str">
        <f>IF(Search!$U$4="","",IF($AX1651="","",1))</f>
        <v/>
      </c>
      <c r="X1651" s="9" t="str">
        <f>IF(Search!$U$5="","",IF(ISNUMBER(SEARCH(Search!$U$5,$AX1651))=TRUE,IF(Search!$U$5="N","N",1),""))</f>
        <v/>
      </c>
      <c r="Y1651" s="9" t="str">
        <f>IF(Search!$U$6="","",IF($AY1651&lt;Search!$U$6,"",1))</f>
        <v/>
      </c>
      <c r="Z1651" s="9" t="str">
        <f>IF(Search!$R$4="","",IF(Inventory!$BA1651&lt;Search!$R$4,"",1))</f>
        <v/>
      </c>
      <c r="AA1651" s="9" t="str">
        <f>IF(Search!$R$5="","",IF($BA1651&gt;Search!$R$5,"",1))</f>
        <v/>
      </c>
      <c r="AB1651" s="9" t="str">
        <f>IF(Search!$R$6="","",IF($BB1651&lt;Search!$R$6,"",1))</f>
        <v/>
      </c>
      <c r="AC1651" s="9" t="str">
        <f>IF(Search!$R$7="","",IF($BB1651&lt;Search!$R$7,"",1))</f>
        <v/>
      </c>
      <c r="AD1651" s="45" t="str">
        <f>IF(COUNTIF($A1651:$AC1651,"n")&gt;0,"",IF(SUM($A1651:$AC1651)=COUNTA(Search!$C$4:$C$8,Search!$F$4:$F$8,Search!$I$4:$I$6,Search!$I$8,Search!$L$4:$L$8,Search!$O$4:$O$8,Search!$R$4:$R$7,Search!$U$4:$U$7)-COUNTIF(Search!$C$4:$U$7,"n"),1+LARGE($AD$1:AD1650,1),""))</f>
        <v/>
      </c>
      <c r="AE1651" s="45" t="str">
        <f t="shared" si="78"/>
        <v/>
      </c>
      <c r="AF1651" s="45" t="str">
        <f>IF(AD1651="","",COUNTIF($AE$1:$AE1650,$AE1651)+RANK($AE1651,$AE$2:$AE$10540,1))</f>
        <v/>
      </c>
      <c r="AG1651" s="45" t="str">
        <f t="shared" si="79"/>
        <v/>
      </c>
      <c r="AH1651" s="45" t="str">
        <f>IF($AD1651="","",COUNTIF($AG$1:$AG1650,$AG1651)+RANK($AG1651,$AG$1:$AG$10539,0))</f>
        <v/>
      </c>
      <c r="AI1651" s="10" t="str">
        <f t="shared" si="80"/>
        <v>2010-11 SP Game Used Authentic Fabrics #AFST Martin St. Louis    Jersey /   $</v>
      </c>
      <c r="AJ1651" s="11">
        <v>2010</v>
      </c>
      <c r="AK1651" s="17">
        <v>11</v>
      </c>
      <c r="AL1651" s="12" t="s">
        <v>905</v>
      </c>
      <c r="AM1651" s="10" t="s">
        <v>1171</v>
      </c>
      <c r="AN1651" s="12" t="s">
        <v>1002</v>
      </c>
      <c r="AO1651" s="9"/>
      <c r="AP1651" s="9"/>
      <c r="AQ1651" s="9"/>
      <c r="AR1651" s="14"/>
      <c r="AS1651" s="9"/>
      <c r="AT1651" s="9"/>
      <c r="AU1651" s="9" t="s">
        <v>18</v>
      </c>
      <c r="AV1651" s="13"/>
      <c r="AW1651" s="13"/>
      <c r="AX1651" s="9"/>
      <c r="AY1651" s="9"/>
      <c r="AZ1651" s="9"/>
      <c r="BA1651" s="33"/>
      <c r="BB1651" s="33"/>
      <c r="BC1651" s="36"/>
      <c r="BD1651" s="12" t="s">
        <v>1771</v>
      </c>
    </row>
    <row r="1652" spans="1:56" s="12" customFormat="1" x14ac:dyDescent="0.2">
      <c r="A1652" s="9" t="str">
        <f>IF(Search!$C$5="","",IF(COUNTA(Inventory!$AP1652)=1,1,""))</f>
        <v/>
      </c>
      <c r="B1652" s="9" t="str">
        <f>IF(Search!$C$4="","",IF(ISNUMBER(SEARCH(Search!$C$4,$AR1652))=TRUE,1,""))</f>
        <v/>
      </c>
      <c r="C1652" s="9" t="str">
        <f>IF(Search!$C$6="x",IF(COUNTA($AQ1652)=1,1,"N"),IF(COUNTA($AQ1652)=1,"N",""))</f>
        <v/>
      </c>
      <c r="D1652" s="9" t="str">
        <f>IF(Search!$O$8="","",IF(ISNUMBER(SEARCH(Search!$O$8,$BD1652))=TRUE,1,""))</f>
        <v/>
      </c>
      <c r="E1652" s="9" t="str">
        <f>IF(Search!$C$7="","",IF(ISNUMBER(SEARCH(Search!$C$7,$AN1652))=TRUE,1,""))</f>
        <v/>
      </c>
      <c r="F1652" s="9" t="str">
        <f>IF(Search!$C$8="","",IF(ISNUMBER(SEARCH(Search!$C$8,$AO1652))=TRUE,1,""))</f>
        <v/>
      </c>
      <c r="G1652" s="9" t="str">
        <f>IF(Search!$F$4="","",IF(Inventory!$AJ1652&lt;Search!$F$4,"",1))</f>
        <v/>
      </c>
      <c r="H1652" s="9" t="str">
        <f>IF(Search!$F$5="","",IF(Inventory!$AJ1652&gt;Search!$F$5,"",1))</f>
        <v/>
      </c>
      <c r="I1652" s="9" t="str">
        <f>IF(Search!$F$7="","",IF(Search!$F$8="",IF(ISNUMBER(SEARCH(Search!$F$7,$AL1652))=TRUE,1,""),""))</f>
        <v/>
      </c>
      <c r="J1652" s="9" t="str">
        <f>IF($AL1652=Search!$F$8,1,"")</f>
        <v/>
      </c>
      <c r="K1652" s="9" t="str">
        <f>IF(Search!$I$4="","",IF(COUNTA($AS1652)=1,IF(Search!$I$4="N","N",1),""))</f>
        <v/>
      </c>
      <c r="L1652" s="9" t="str">
        <f>IF(Search!$I$5="","",IF($AS1652="RC",1,""))</f>
        <v/>
      </c>
      <c r="M1652" s="9" t="str">
        <f>IF(Search!$I$6="","",IF($AS1652="RCP",1,""))</f>
        <v/>
      </c>
      <c r="N1652" s="9" t="str">
        <f>IF(Search!$I$8="","",IF(COUNTA($AT1652)=1,IF(Search!$I$8="N","N",1),""))</f>
        <v/>
      </c>
      <c r="O1652" s="9" t="str">
        <f>IF(Search!$L$4="","",IF(COUNTA($AU1652)=1,IF(Search!$L$4="N","N",1),""))</f>
        <v/>
      </c>
      <c r="P1652" s="9" t="str">
        <f>IF(Search!$L$5="","",IF(ISNUMBER(SEARCH("Jersey",$AU1652))=TRUE,IF(Search!$L$5="N","N",1),""))</f>
        <v/>
      </c>
      <c r="Q1652" s="9" t="str">
        <f>IF(Search!$L$6="","",IF(ISNUMBER(SEARCH("Patch",$AU1652))=TRUE,IF(Search!$L$6="N","N",1),""))</f>
        <v/>
      </c>
      <c r="R1652" s="9" t="str">
        <f>IF(Search!$L$7="","",IF(ISNUMBER(SEARCH("Shield",$AU1652))=TRUE,IF(Search!$L$7="N","N",1),""))</f>
        <v/>
      </c>
      <c r="S1652" s="9" t="str">
        <f>IF(Search!$L$8="","",IF(ISNUMBER(SEARCH("Stick",$AU1652))=TRUE,IF(Search!$L$8="N","N",1),""))</f>
        <v/>
      </c>
      <c r="T1652" s="9" t="str">
        <f>IF(Search!$O$4="","",IF(COUNTA($AW1652)=1,IF(Search!$O$4="N","N",1),""))</f>
        <v/>
      </c>
      <c r="U1652" s="9" t="str">
        <f>IF(Search!$O$5="","",IF($AW1652="","",IF($AW1652&lt;Search!$O$5,"",1)))</f>
        <v/>
      </c>
      <c r="V1652" s="9" t="str">
        <f>IF(Search!$O$6="","",IF($AW1652="","",IF($AW1652&gt;Search!$O$6,"",1)))</f>
        <v/>
      </c>
      <c r="W1652" s="9" t="str">
        <f>IF(Search!$U$4="","",IF($AX1652="","",1))</f>
        <v/>
      </c>
      <c r="X1652" s="9" t="str">
        <f>IF(Search!$U$5="","",IF(ISNUMBER(SEARCH(Search!$U$5,$AX1652))=TRUE,IF(Search!$U$5="N","N",1),""))</f>
        <v/>
      </c>
      <c r="Y1652" s="9" t="str">
        <f>IF(Search!$U$6="","",IF($AY1652&lt;Search!$U$6,"",1))</f>
        <v/>
      </c>
      <c r="Z1652" s="9" t="str">
        <f>IF(Search!$R$4="","",IF(Inventory!$BA1652&lt;Search!$R$4,"",1))</f>
        <v/>
      </c>
      <c r="AA1652" s="9" t="str">
        <f>IF(Search!$R$5="","",IF($BA1652&gt;Search!$R$5,"",1))</f>
        <v/>
      </c>
      <c r="AB1652" s="9" t="str">
        <f>IF(Search!$R$6="","",IF($BB1652&lt;Search!$R$6,"",1))</f>
        <v/>
      </c>
      <c r="AC1652" s="9" t="str">
        <f>IF(Search!$R$7="","",IF($BB1652&lt;Search!$R$7,"",1))</f>
        <v/>
      </c>
      <c r="AD1652" s="45" t="str">
        <f>IF(COUNTIF($A1652:$AC1652,"n")&gt;0,"",IF(SUM($A1652:$AC1652)=COUNTA(Search!$C$4:$C$8,Search!$F$4:$F$8,Search!$I$4:$I$6,Search!$I$8,Search!$L$4:$L$8,Search!$O$4:$O$8,Search!$R$4:$R$7,Search!$U$4:$U$7)-COUNTIF(Search!$C$4:$U$7,"n"),1+LARGE($AD$1:AD1651,1),""))</f>
        <v/>
      </c>
      <c r="AE1652" s="45" t="str">
        <f t="shared" si="78"/>
        <v/>
      </c>
      <c r="AF1652" s="45" t="str">
        <f>IF(AD1652="","",COUNTIF($AE$1:$AE1651,$AE1652)+RANK($AE1652,$AE$2:$AE$10540,1))</f>
        <v/>
      </c>
      <c r="AG1652" s="45" t="str">
        <f t="shared" si="79"/>
        <v/>
      </c>
      <c r="AH1652" s="45" t="str">
        <f>IF($AD1652="","",COUNTIF($AG$1:$AG1651,$AG1652)+RANK($AG1652,$AG$1:$AG$10539,0))</f>
        <v/>
      </c>
      <c r="AI1652" s="10" t="str">
        <f t="shared" si="80"/>
        <v>2010-11 SP Game Used Authentic Fabrics #AFZP Zach Parise    Jersey /   $</v>
      </c>
      <c r="AJ1652" s="11">
        <v>2010</v>
      </c>
      <c r="AK1652" s="17">
        <v>11</v>
      </c>
      <c r="AL1652" s="12" t="s">
        <v>905</v>
      </c>
      <c r="AM1652" s="10" t="s">
        <v>1190</v>
      </c>
      <c r="AN1652" s="12" t="s">
        <v>1191</v>
      </c>
      <c r="AO1652" s="9"/>
      <c r="AP1652" s="9"/>
      <c r="AQ1652" s="9"/>
      <c r="AR1652" s="14"/>
      <c r="AS1652" s="9"/>
      <c r="AT1652" s="9"/>
      <c r="AU1652" s="9" t="s">
        <v>18</v>
      </c>
      <c r="AV1652" s="13"/>
      <c r="AW1652" s="13"/>
      <c r="AX1652" s="9"/>
      <c r="AY1652" s="9"/>
      <c r="AZ1652" s="9"/>
      <c r="BA1652" s="33"/>
      <c r="BB1652" s="33"/>
      <c r="BC1652" s="36"/>
      <c r="BD1652" s="12" t="s">
        <v>1771</v>
      </c>
    </row>
    <row r="1653" spans="1:56" s="12" customFormat="1" x14ac:dyDescent="0.2">
      <c r="A1653" s="9" t="str">
        <f>IF(Search!$C$5="","",IF(COUNTA(Inventory!$AP1653)=1,1,""))</f>
        <v/>
      </c>
      <c r="B1653" s="9" t="str">
        <f>IF(Search!$C$4="","",IF(ISNUMBER(SEARCH(Search!$C$4,$AR1653))=TRUE,1,""))</f>
        <v/>
      </c>
      <c r="C1653" s="9" t="str">
        <f>IF(Search!$C$6="x",IF(COUNTA($AQ1653)=1,1,"N"),IF(COUNTA($AQ1653)=1,"N",""))</f>
        <v/>
      </c>
      <c r="D1653" s="9" t="str">
        <f>IF(Search!$O$8="","",IF(ISNUMBER(SEARCH(Search!$O$8,$BD1653))=TRUE,1,""))</f>
        <v/>
      </c>
      <c r="E1653" s="9" t="str">
        <f>IF(Search!$C$7="","",IF(ISNUMBER(SEARCH(Search!$C$7,$AN1653))=TRUE,1,""))</f>
        <v/>
      </c>
      <c r="F1653" s="9" t="str">
        <f>IF(Search!$C$8="","",IF(ISNUMBER(SEARCH(Search!$C$8,$AO1653))=TRUE,1,""))</f>
        <v/>
      </c>
      <c r="G1653" s="9" t="str">
        <f>IF(Search!$F$4="","",IF(Inventory!$AJ1653&lt;Search!$F$4,"",1))</f>
        <v/>
      </c>
      <c r="H1653" s="9" t="str">
        <f>IF(Search!$F$5="","",IF(Inventory!$AJ1653&gt;Search!$F$5,"",1))</f>
        <v/>
      </c>
      <c r="I1653" s="9" t="str">
        <f>IF(Search!$F$7="","",IF(Search!$F$8="",IF(ISNUMBER(SEARCH(Search!$F$7,$AL1653))=TRUE,1,""),""))</f>
        <v/>
      </c>
      <c r="J1653" s="9" t="str">
        <f>IF($AL1653=Search!$F$8,1,"")</f>
        <v/>
      </c>
      <c r="K1653" s="9" t="str">
        <f>IF(Search!$I$4="","",IF(COUNTA($AS1653)=1,IF(Search!$I$4="N","N",1),""))</f>
        <v/>
      </c>
      <c r="L1653" s="9" t="str">
        <f>IF(Search!$I$5="","",IF($AS1653="RC",1,""))</f>
        <v/>
      </c>
      <c r="M1653" s="9" t="str">
        <f>IF(Search!$I$6="","",IF($AS1653="RCP",1,""))</f>
        <v/>
      </c>
      <c r="N1653" s="9" t="str">
        <f>IF(Search!$I$8="","",IF(COUNTA($AT1653)=1,IF(Search!$I$8="N","N",1),""))</f>
        <v/>
      </c>
      <c r="O1653" s="9" t="str">
        <f>IF(Search!$L$4="","",IF(COUNTA($AU1653)=1,IF(Search!$L$4="N","N",1),""))</f>
        <v/>
      </c>
      <c r="P1653" s="9" t="str">
        <f>IF(Search!$L$5="","",IF(ISNUMBER(SEARCH("Jersey",$AU1653))=TRUE,IF(Search!$L$5="N","N",1),""))</f>
        <v/>
      </c>
      <c r="Q1653" s="9" t="str">
        <f>IF(Search!$L$6="","",IF(ISNUMBER(SEARCH("Patch",$AU1653))=TRUE,IF(Search!$L$6="N","N",1),""))</f>
        <v/>
      </c>
      <c r="R1653" s="9" t="str">
        <f>IF(Search!$L$7="","",IF(ISNUMBER(SEARCH("Shield",$AU1653))=TRUE,IF(Search!$L$7="N","N",1),""))</f>
        <v/>
      </c>
      <c r="S1653" s="9" t="str">
        <f>IF(Search!$L$8="","",IF(ISNUMBER(SEARCH("Stick",$AU1653))=TRUE,IF(Search!$L$8="N","N",1),""))</f>
        <v/>
      </c>
      <c r="T1653" s="9" t="str">
        <f>IF(Search!$O$4="","",IF(COUNTA($AW1653)=1,IF(Search!$O$4="N","N",1),""))</f>
        <v/>
      </c>
      <c r="U1653" s="9" t="str">
        <f>IF(Search!$O$5="","",IF($AW1653="","",IF($AW1653&lt;Search!$O$5,"",1)))</f>
        <v/>
      </c>
      <c r="V1653" s="9" t="str">
        <f>IF(Search!$O$6="","",IF($AW1653="","",IF($AW1653&gt;Search!$O$6,"",1)))</f>
        <v/>
      </c>
      <c r="W1653" s="9" t="str">
        <f>IF(Search!$U$4="","",IF($AX1653="","",1))</f>
        <v/>
      </c>
      <c r="X1653" s="9" t="str">
        <f>IF(Search!$U$5="","",IF(ISNUMBER(SEARCH(Search!$U$5,$AX1653))=TRUE,IF(Search!$U$5="N","N",1),""))</f>
        <v/>
      </c>
      <c r="Y1653" s="9" t="str">
        <f>IF(Search!$U$6="","",IF($AY1653&lt;Search!$U$6,"",1))</f>
        <v/>
      </c>
      <c r="Z1653" s="9" t="str">
        <f>IF(Search!$R$4="","",IF(Inventory!$BA1653&lt;Search!$R$4,"",1))</f>
        <v/>
      </c>
      <c r="AA1653" s="9" t="str">
        <f>IF(Search!$R$5="","",IF($BA1653&gt;Search!$R$5,"",1))</f>
        <v/>
      </c>
      <c r="AB1653" s="9" t="str">
        <f>IF(Search!$R$6="","",IF($BB1653&lt;Search!$R$6,"",1))</f>
        <v/>
      </c>
      <c r="AC1653" s="9" t="str">
        <f>IF(Search!$R$7="","",IF($BB1653&lt;Search!$R$7,"",1))</f>
        <v/>
      </c>
      <c r="AD1653" s="45" t="str">
        <f>IF(COUNTIF($A1653:$AC1653,"n")&gt;0,"",IF(SUM($A1653:$AC1653)=COUNTA(Search!$C$4:$C$8,Search!$F$4:$F$8,Search!$I$4:$I$6,Search!$I$8,Search!$L$4:$L$8,Search!$O$4:$O$8,Search!$R$4:$R$7,Search!$U$4:$U$7)-COUNTIF(Search!$C$4:$U$7,"n"),1+LARGE($AD$1:AD1652,1),""))</f>
        <v/>
      </c>
      <c r="AE1653" s="45" t="str">
        <f t="shared" si="78"/>
        <v/>
      </c>
      <c r="AF1653" s="45" t="str">
        <f>IF(AD1653="","",COUNTIF($AE$1:$AE1652,$AE1653)+RANK($AE1653,$AE$2:$AE$10540,1))</f>
        <v/>
      </c>
      <c r="AG1653" s="45" t="str">
        <f t="shared" si="79"/>
        <v/>
      </c>
      <c r="AH1653" s="45" t="str">
        <f>IF($AD1653="","",COUNTIF($AG$1:$AG1652,$AG1653)+RANK($AG1653,$AG$1:$AG$10539,0))</f>
        <v/>
      </c>
      <c r="AI1653" s="10" t="str">
        <f t="shared" si="80"/>
        <v>2010-11 SP Game Used Authentic Fabrics Gold #AFDA Daniel Alfredsson    Jersey /50   $</v>
      </c>
      <c r="AJ1653" s="11">
        <v>2010</v>
      </c>
      <c r="AK1653" s="17">
        <v>11</v>
      </c>
      <c r="AL1653" s="12" t="s">
        <v>924</v>
      </c>
      <c r="AM1653" s="10" t="s">
        <v>1195</v>
      </c>
      <c r="AN1653" s="12" t="s">
        <v>1196</v>
      </c>
      <c r="AO1653" s="9"/>
      <c r="AP1653" s="9"/>
      <c r="AQ1653" s="9"/>
      <c r="AR1653" s="14"/>
      <c r="AS1653" s="9"/>
      <c r="AT1653" s="9"/>
      <c r="AU1653" s="9" t="s">
        <v>18</v>
      </c>
      <c r="AV1653" s="13"/>
      <c r="AW1653" s="13">
        <v>50</v>
      </c>
      <c r="AX1653" s="9"/>
      <c r="AY1653" s="9"/>
      <c r="AZ1653" s="9"/>
      <c r="BA1653" s="33"/>
      <c r="BB1653" s="33"/>
      <c r="BC1653" s="36"/>
      <c r="BD1653" s="12" t="s">
        <v>1771</v>
      </c>
    </row>
    <row r="1654" spans="1:56" s="12" customFormat="1" x14ac:dyDescent="0.2">
      <c r="A1654" s="9" t="str">
        <f>IF(Search!$C$5="","",IF(COUNTA(Inventory!$AP1654)=1,1,""))</f>
        <v/>
      </c>
      <c r="B1654" s="9" t="str">
        <f>IF(Search!$C$4="","",IF(ISNUMBER(SEARCH(Search!$C$4,$AR1654))=TRUE,1,""))</f>
        <v/>
      </c>
      <c r="C1654" s="9" t="str">
        <f>IF(Search!$C$6="x",IF(COUNTA($AQ1654)=1,1,"N"),IF(COUNTA($AQ1654)=1,"N",""))</f>
        <v/>
      </c>
      <c r="D1654" s="9" t="str">
        <f>IF(Search!$O$8="","",IF(ISNUMBER(SEARCH(Search!$O$8,$BD1654))=TRUE,1,""))</f>
        <v/>
      </c>
      <c r="E1654" s="9" t="str">
        <f>IF(Search!$C$7="","",IF(ISNUMBER(SEARCH(Search!$C$7,$AN1654))=TRUE,1,""))</f>
        <v/>
      </c>
      <c r="F1654" s="9" t="str">
        <f>IF(Search!$C$8="","",IF(ISNUMBER(SEARCH(Search!$C$8,$AO1654))=TRUE,1,""))</f>
        <v/>
      </c>
      <c r="G1654" s="9" t="str">
        <f>IF(Search!$F$4="","",IF(Inventory!$AJ1654&lt;Search!$F$4,"",1))</f>
        <v/>
      </c>
      <c r="H1654" s="9" t="str">
        <f>IF(Search!$F$5="","",IF(Inventory!$AJ1654&gt;Search!$F$5,"",1))</f>
        <v/>
      </c>
      <c r="I1654" s="9" t="str">
        <f>IF(Search!$F$7="","",IF(Search!$F$8="",IF(ISNUMBER(SEARCH(Search!$F$7,$AL1654))=TRUE,1,""),""))</f>
        <v/>
      </c>
      <c r="J1654" s="9" t="str">
        <f>IF($AL1654=Search!$F$8,1,"")</f>
        <v/>
      </c>
      <c r="K1654" s="9" t="str">
        <f>IF(Search!$I$4="","",IF(COUNTA($AS1654)=1,IF(Search!$I$4="N","N",1),""))</f>
        <v/>
      </c>
      <c r="L1654" s="9" t="str">
        <f>IF(Search!$I$5="","",IF($AS1654="RC",1,""))</f>
        <v/>
      </c>
      <c r="M1654" s="9" t="str">
        <f>IF(Search!$I$6="","",IF($AS1654="RCP",1,""))</f>
        <v/>
      </c>
      <c r="N1654" s="9" t="str">
        <f>IF(Search!$I$8="","",IF(COUNTA($AT1654)=1,IF(Search!$I$8="N","N",1),""))</f>
        <v/>
      </c>
      <c r="O1654" s="9" t="str">
        <f>IF(Search!$L$4="","",IF(COUNTA($AU1654)=1,IF(Search!$L$4="N","N",1),""))</f>
        <v/>
      </c>
      <c r="P1654" s="9" t="str">
        <f>IF(Search!$L$5="","",IF(ISNUMBER(SEARCH("Jersey",$AU1654))=TRUE,IF(Search!$L$5="N","N",1),""))</f>
        <v/>
      </c>
      <c r="Q1654" s="9" t="str">
        <f>IF(Search!$L$6="","",IF(ISNUMBER(SEARCH("Patch",$AU1654))=TRUE,IF(Search!$L$6="N","N",1),""))</f>
        <v/>
      </c>
      <c r="R1654" s="9" t="str">
        <f>IF(Search!$L$7="","",IF(ISNUMBER(SEARCH("Shield",$AU1654))=TRUE,IF(Search!$L$7="N","N",1),""))</f>
        <v/>
      </c>
      <c r="S1654" s="9" t="str">
        <f>IF(Search!$L$8="","",IF(ISNUMBER(SEARCH("Stick",$AU1654))=TRUE,IF(Search!$L$8="N","N",1),""))</f>
        <v/>
      </c>
      <c r="T1654" s="9" t="str">
        <f>IF(Search!$O$4="","",IF(COUNTA($AW1654)=1,IF(Search!$O$4="N","N",1),""))</f>
        <v/>
      </c>
      <c r="U1654" s="9" t="str">
        <f>IF(Search!$O$5="","",IF($AW1654="","",IF($AW1654&lt;Search!$O$5,"",1)))</f>
        <v/>
      </c>
      <c r="V1654" s="9" t="str">
        <f>IF(Search!$O$6="","",IF($AW1654="","",IF($AW1654&gt;Search!$O$6,"",1)))</f>
        <v/>
      </c>
      <c r="W1654" s="9" t="str">
        <f>IF(Search!$U$4="","",IF($AX1654="","",1))</f>
        <v/>
      </c>
      <c r="X1654" s="9" t="str">
        <f>IF(Search!$U$5="","",IF(ISNUMBER(SEARCH(Search!$U$5,$AX1654))=TRUE,IF(Search!$U$5="N","N",1),""))</f>
        <v/>
      </c>
      <c r="Y1654" s="9" t="str">
        <f>IF(Search!$U$6="","",IF($AY1654&lt;Search!$U$6,"",1))</f>
        <v/>
      </c>
      <c r="Z1654" s="9" t="str">
        <f>IF(Search!$R$4="","",IF(Inventory!$BA1654&lt;Search!$R$4,"",1))</f>
        <v/>
      </c>
      <c r="AA1654" s="9" t="str">
        <f>IF(Search!$R$5="","",IF($BA1654&gt;Search!$R$5,"",1))</f>
        <v/>
      </c>
      <c r="AB1654" s="9" t="str">
        <f>IF(Search!$R$6="","",IF($BB1654&lt;Search!$R$6,"",1))</f>
        <v/>
      </c>
      <c r="AC1654" s="9" t="str">
        <f>IF(Search!$R$7="","",IF($BB1654&lt;Search!$R$7,"",1))</f>
        <v/>
      </c>
      <c r="AD1654" s="45" t="str">
        <f>IF(COUNTIF($A1654:$AC1654,"n")&gt;0,"",IF(SUM($A1654:$AC1654)=COUNTA(Search!$C$4:$C$8,Search!$F$4:$F$8,Search!$I$4:$I$6,Search!$I$8,Search!$L$4:$L$8,Search!$O$4:$O$8,Search!$R$4:$R$7,Search!$U$4:$U$7)-COUNTIF(Search!$C$4:$U$7,"n"),1+LARGE($AD$1:AD1653,1),""))</f>
        <v/>
      </c>
      <c r="AE1654" s="45" t="str">
        <f t="shared" si="78"/>
        <v/>
      </c>
      <c r="AF1654" s="45" t="str">
        <f>IF(AD1654="","",COUNTIF($AE$1:$AE1653,$AE1654)+RANK($AE1654,$AE$2:$AE$10540,1))</f>
        <v/>
      </c>
      <c r="AG1654" s="45" t="str">
        <f t="shared" si="79"/>
        <v/>
      </c>
      <c r="AH1654" s="45" t="str">
        <f>IF($AD1654="","",COUNTIF($AG$1:$AG1653,$AG1654)+RANK($AG1654,$AG$1:$AG$10539,0))</f>
        <v/>
      </c>
      <c r="AI1654" s="10" t="str">
        <f t="shared" si="80"/>
        <v>2010-11 SP Game Used Authentic Fabrics Gold #AFRB Rene Bourque    Jersey /50   $</v>
      </c>
      <c r="AJ1654" s="11">
        <v>2010</v>
      </c>
      <c r="AK1654" s="17">
        <v>11</v>
      </c>
      <c r="AL1654" s="12" t="s">
        <v>924</v>
      </c>
      <c r="AM1654" s="10" t="s">
        <v>1197</v>
      </c>
      <c r="AN1654" s="12" t="s">
        <v>1198</v>
      </c>
      <c r="AO1654" s="9"/>
      <c r="AP1654" s="9"/>
      <c r="AQ1654" s="9"/>
      <c r="AR1654" s="14"/>
      <c r="AS1654" s="9"/>
      <c r="AT1654" s="9"/>
      <c r="AU1654" s="9" t="s">
        <v>18</v>
      </c>
      <c r="AV1654" s="13"/>
      <c r="AW1654" s="13">
        <v>50</v>
      </c>
      <c r="AX1654" s="9"/>
      <c r="AY1654" s="9"/>
      <c r="AZ1654" s="9"/>
      <c r="BA1654" s="33"/>
      <c r="BB1654" s="33"/>
      <c r="BC1654" s="36"/>
      <c r="BD1654" s="12" t="s">
        <v>1771</v>
      </c>
    </row>
    <row r="1655" spans="1:56" s="12" customFormat="1" x14ac:dyDescent="0.2">
      <c r="A1655" s="9">
        <f>IF(Search!$C$5="","",IF(COUNTA(Inventory!$AP1655)=1,1,""))</f>
        <v>1</v>
      </c>
      <c r="B1655" s="9" t="str">
        <f>IF(Search!$C$4="","",IF(ISNUMBER(SEARCH(Search!$C$4,$AR1655))=TRUE,1,""))</f>
        <v/>
      </c>
      <c r="C1655" s="9" t="str">
        <f>IF(Search!$C$6="x",IF(COUNTA($AQ1655)=1,1,"N"),IF(COUNTA($AQ1655)=1,"N",""))</f>
        <v/>
      </c>
      <c r="D1655" s="9" t="str">
        <f>IF(Search!$O$8="","",IF(ISNUMBER(SEARCH(Search!$O$8,$BD1655))=TRUE,1,""))</f>
        <v/>
      </c>
      <c r="E1655" s="9" t="str">
        <f>IF(Search!$C$7="","",IF(ISNUMBER(SEARCH(Search!$C$7,$AN1655))=TRUE,1,""))</f>
        <v/>
      </c>
      <c r="F1655" s="9" t="str">
        <f>IF(Search!$C$8="","",IF(ISNUMBER(SEARCH(Search!$C$8,$AO1655))=TRUE,1,""))</f>
        <v/>
      </c>
      <c r="G1655" s="9" t="str">
        <f>IF(Search!$F$4="","",IF(Inventory!$AJ1655&lt;Search!$F$4,"",1))</f>
        <v/>
      </c>
      <c r="H1655" s="9" t="str">
        <f>IF(Search!$F$5="","",IF(Inventory!$AJ1655&gt;Search!$F$5,"",1))</f>
        <v/>
      </c>
      <c r="I1655" s="9" t="str">
        <f>IF(Search!$F$7="","",IF(Search!$F$8="",IF(ISNUMBER(SEARCH(Search!$F$7,$AL1655))=TRUE,1,""),""))</f>
        <v/>
      </c>
      <c r="J1655" s="9" t="str">
        <f>IF($AL1655=Search!$F$8,1,"")</f>
        <v/>
      </c>
      <c r="K1655" s="9" t="str">
        <f>IF(Search!$I$4="","",IF(COUNTA($AS1655)=1,IF(Search!$I$4="N","N",1),""))</f>
        <v/>
      </c>
      <c r="L1655" s="9" t="str">
        <f>IF(Search!$I$5="","",IF($AS1655="RC",1,""))</f>
        <v/>
      </c>
      <c r="M1655" s="9" t="str">
        <f>IF(Search!$I$6="","",IF($AS1655="RCP",1,""))</f>
        <v/>
      </c>
      <c r="N1655" s="9" t="str">
        <f>IF(Search!$I$8="","",IF(COUNTA($AT1655)=1,IF(Search!$I$8="N","N",1),""))</f>
        <v/>
      </c>
      <c r="O1655" s="9" t="str">
        <f>IF(Search!$L$4="","",IF(COUNTA($AU1655)=1,IF(Search!$L$4="N","N",1),""))</f>
        <v/>
      </c>
      <c r="P1655" s="9" t="str">
        <f>IF(Search!$L$5="","",IF(ISNUMBER(SEARCH("Jersey",$AU1655))=TRUE,IF(Search!$L$5="N","N",1),""))</f>
        <v/>
      </c>
      <c r="Q1655" s="9" t="str">
        <f>IF(Search!$L$6="","",IF(ISNUMBER(SEARCH("Patch",$AU1655))=TRUE,IF(Search!$L$6="N","N",1),""))</f>
        <v/>
      </c>
      <c r="R1655" s="9" t="str">
        <f>IF(Search!$L$7="","",IF(ISNUMBER(SEARCH("Shield",$AU1655))=TRUE,IF(Search!$L$7="N","N",1),""))</f>
        <v/>
      </c>
      <c r="S1655" s="9" t="str">
        <f>IF(Search!$L$8="","",IF(ISNUMBER(SEARCH("Stick",$AU1655))=TRUE,IF(Search!$L$8="N","N",1),""))</f>
        <v/>
      </c>
      <c r="T1655" s="9" t="str">
        <f>IF(Search!$O$4="","",IF(COUNTA($AW1655)=1,IF(Search!$O$4="N","N",1),""))</f>
        <v/>
      </c>
      <c r="U1655" s="9" t="str">
        <f>IF(Search!$O$5="","",IF($AW1655="","",IF($AW1655&lt;Search!$O$5,"",1)))</f>
        <v/>
      </c>
      <c r="V1655" s="9" t="str">
        <f>IF(Search!$O$6="","",IF($AW1655="","",IF($AW1655&gt;Search!$O$6,"",1)))</f>
        <v/>
      </c>
      <c r="W1655" s="9" t="str">
        <f>IF(Search!$U$4="","",IF($AX1655="","",1))</f>
        <v/>
      </c>
      <c r="X1655" s="9" t="str">
        <f>IF(Search!$U$5="","",IF(ISNUMBER(SEARCH(Search!$U$5,$AX1655))=TRUE,IF(Search!$U$5="N","N",1),""))</f>
        <v/>
      </c>
      <c r="Y1655" s="9" t="str">
        <f>IF(Search!$U$6="","",IF($AY1655&lt;Search!$U$6,"",1))</f>
        <v/>
      </c>
      <c r="Z1655" s="9" t="str">
        <f>IF(Search!$R$4="","",IF(Inventory!$BA1655&lt;Search!$R$4,"",1))</f>
        <v/>
      </c>
      <c r="AA1655" s="9" t="str">
        <f>IF(Search!$R$5="","",IF($BA1655&gt;Search!$R$5,"",1))</f>
        <v/>
      </c>
      <c r="AB1655" s="9" t="str">
        <f>IF(Search!$R$6="","",IF($BB1655&lt;Search!$R$6,"",1))</f>
        <v/>
      </c>
      <c r="AC1655" s="9" t="str">
        <f>IF(Search!$R$7="","",IF($BB1655&lt;Search!$R$7,"",1))</f>
        <v/>
      </c>
      <c r="AD1655" s="45">
        <f>IF(COUNTIF($A1655:$AC1655,"n")&gt;0,"",IF(SUM($A1655:$AC1655)=COUNTA(Search!$C$4:$C$8,Search!$F$4:$F$8,Search!$I$4:$I$6,Search!$I$8,Search!$L$4:$L$8,Search!$O$4:$O$8,Search!$R$4:$R$7,Search!$U$4:$U$7)-COUNTIF(Search!$C$4:$U$7,"n"),1+LARGE($AD$1:AD1654,1),""))</f>
        <v>83</v>
      </c>
      <c r="AE1655" s="45">
        <f t="shared" si="78"/>
        <v>1386</v>
      </c>
      <c r="AF1655" s="45">
        <f>IF(AD1655="","",COUNTIF($AE$1:$AE1654,$AE1655)+RANK($AE1655,$AE$2:$AE$10540,1))</f>
        <v>256</v>
      </c>
      <c r="AG1655" s="45">
        <f t="shared" si="79"/>
        <v>0</v>
      </c>
      <c r="AH1655" s="45">
        <f>IF($AD1655="","",COUNTIF($AG$1:$AG1654,$AG1655)+RANK($AG1655,$AG$1:$AG$10539,0))</f>
        <v>245</v>
      </c>
      <c r="AI1655" s="10" t="str">
        <f t="shared" si="80"/>
        <v>2010-11 SPx #127 Kyle Wilson  RC   /   $</v>
      </c>
      <c r="AJ1655" s="11">
        <v>2010</v>
      </c>
      <c r="AK1655" s="17">
        <v>11</v>
      </c>
      <c r="AL1655" s="12" t="s">
        <v>443</v>
      </c>
      <c r="AM1655" s="10">
        <v>127</v>
      </c>
      <c r="AN1655" s="12" t="s">
        <v>1199</v>
      </c>
      <c r="AO1655" s="9"/>
      <c r="AP1655" s="9" t="s">
        <v>1902</v>
      </c>
      <c r="AQ1655" s="9"/>
      <c r="AR1655" s="14"/>
      <c r="AS1655" s="9" t="s">
        <v>2</v>
      </c>
      <c r="AT1655" s="9"/>
      <c r="AU1655" s="9"/>
      <c r="AV1655" s="13"/>
      <c r="AW1655" s="13"/>
      <c r="AX1655" s="9"/>
      <c r="AY1655" s="9"/>
      <c r="AZ1655" s="9"/>
      <c r="BA1655" s="33"/>
      <c r="BB1655" s="33"/>
      <c r="BC1655" s="36"/>
      <c r="BD1655" s="12" t="s">
        <v>1771</v>
      </c>
    </row>
    <row r="1656" spans="1:56" s="12" customFormat="1" x14ac:dyDescent="0.2">
      <c r="A1656" s="9" t="str">
        <f>IF(Search!$C$5="","",IF(COUNTA(Inventory!$AP1656)=1,1,""))</f>
        <v/>
      </c>
      <c r="B1656" s="9" t="str">
        <f>IF(Search!$C$4="","",IF(ISNUMBER(SEARCH(Search!$C$4,$AR1656))=TRUE,1,""))</f>
        <v/>
      </c>
      <c r="C1656" s="9" t="str">
        <f>IF(Search!$C$6="x",IF(COUNTA($AQ1656)=1,1,"N"),IF(COUNTA($AQ1656)=1,"N",""))</f>
        <v/>
      </c>
      <c r="D1656" s="9" t="str">
        <f>IF(Search!$O$8="","",IF(ISNUMBER(SEARCH(Search!$O$8,$BD1656))=TRUE,1,""))</f>
        <v/>
      </c>
      <c r="E1656" s="9" t="str">
        <f>IF(Search!$C$7="","",IF(ISNUMBER(SEARCH(Search!$C$7,$AN1656))=TRUE,1,""))</f>
        <v/>
      </c>
      <c r="F1656" s="9" t="str">
        <f>IF(Search!$C$8="","",IF(ISNUMBER(SEARCH(Search!$C$8,$AO1656))=TRUE,1,""))</f>
        <v/>
      </c>
      <c r="G1656" s="9" t="str">
        <f>IF(Search!$F$4="","",IF(Inventory!$AJ1656&lt;Search!$F$4,"",1))</f>
        <v/>
      </c>
      <c r="H1656" s="9" t="str">
        <f>IF(Search!$F$5="","",IF(Inventory!$AJ1656&gt;Search!$F$5,"",1))</f>
        <v/>
      </c>
      <c r="I1656" s="9" t="str">
        <f>IF(Search!$F$7="","",IF(Search!$F$8="",IF(ISNUMBER(SEARCH(Search!$F$7,$AL1656))=TRUE,1,""),""))</f>
        <v/>
      </c>
      <c r="J1656" s="9" t="str">
        <f>IF($AL1656=Search!$F$8,1,"")</f>
        <v/>
      </c>
      <c r="K1656" s="9" t="str">
        <f>IF(Search!$I$4="","",IF(COUNTA($AS1656)=1,IF(Search!$I$4="N","N",1),""))</f>
        <v/>
      </c>
      <c r="L1656" s="9" t="str">
        <f>IF(Search!$I$5="","",IF($AS1656="RC",1,""))</f>
        <v/>
      </c>
      <c r="M1656" s="9" t="str">
        <f>IF(Search!$I$6="","",IF($AS1656="RCP",1,""))</f>
        <v/>
      </c>
      <c r="N1656" s="9" t="str">
        <f>IF(Search!$I$8="","",IF(COUNTA($AT1656)=1,IF(Search!$I$8="N","N",1),""))</f>
        <v/>
      </c>
      <c r="O1656" s="9" t="str">
        <f>IF(Search!$L$4="","",IF(COUNTA($AU1656)=1,IF(Search!$L$4="N","N",1),""))</f>
        <v/>
      </c>
      <c r="P1656" s="9" t="str">
        <f>IF(Search!$L$5="","",IF(ISNUMBER(SEARCH("Jersey",$AU1656))=TRUE,IF(Search!$L$5="N","N",1),""))</f>
        <v/>
      </c>
      <c r="Q1656" s="9" t="str">
        <f>IF(Search!$L$6="","",IF(ISNUMBER(SEARCH("Patch",$AU1656))=TRUE,IF(Search!$L$6="N","N",1),""))</f>
        <v/>
      </c>
      <c r="R1656" s="9" t="str">
        <f>IF(Search!$L$7="","",IF(ISNUMBER(SEARCH("Shield",$AU1656))=TRUE,IF(Search!$L$7="N","N",1),""))</f>
        <v/>
      </c>
      <c r="S1656" s="9" t="str">
        <f>IF(Search!$L$8="","",IF(ISNUMBER(SEARCH("Stick",$AU1656))=TRUE,IF(Search!$L$8="N","N",1),""))</f>
        <v/>
      </c>
      <c r="T1656" s="9" t="str">
        <f>IF(Search!$O$4="","",IF(COUNTA($AW1656)=1,IF(Search!$O$4="N","N",1),""))</f>
        <v/>
      </c>
      <c r="U1656" s="9" t="str">
        <f>IF(Search!$O$5="","",IF($AW1656="","",IF($AW1656&lt;Search!$O$5,"",1)))</f>
        <v/>
      </c>
      <c r="V1656" s="9" t="str">
        <f>IF(Search!$O$6="","",IF($AW1656="","",IF($AW1656&gt;Search!$O$6,"",1)))</f>
        <v/>
      </c>
      <c r="W1656" s="9" t="str">
        <f>IF(Search!$U$4="","",IF($AX1656="","",1))</f>
        <v/>
      </c>
      <c r="X1656" s="9" t="str">
        <f>IF(Search!$U$5="","",IF(ISNUMBER(SEARCH(Search!$U$5,$AX1656))=TRUE,IF(Search!$U$5="N","N",1),""))</f>
        <v/>
      </c>
      <c r="Y1656" s="9" t="str">
        <f>IF(Search!$U$6="","",IF($AY1656&lt;Search!$U$6,"",1))</f>
        <v/>
      </c>
      <c r="Z1656" s="9" t="str">
        <f>IF(Search!$R$4="","",IF(Inventory!$BA1656&lt;Search!$R$4,"",1))</f>
        <v/>
      </c>
      <c r="AA1656" s="9" t="str">
        <f>IF(Search!$R$5="","",IF($BA1656&gt;Search!$R$5,"",1))</f>
        <v/>
      </c>
      <c r="AB1656" s="9" t="str">
        <f>IF(Search!$R$6="","",IF($BB1656&lt;Search!$R$6,"",1))</f>
        <v/>
      </c>
      <c r="AC1656" s="9" t="str">
        <f>IF(Search!$R$7="","",IF($BB1656&lt;Search!$R$7,"",1))</f>
        <v/>
      </c>
      <c r="AD1656" s="45" t="str">
        <f>IF(COUNTIF($A1656:$AC1656,"n")&gt;0,"",IF(SUM($A1656:$AC1656)=COUNTA(Search!$C$4:$C$8,Search!$F$4:$F$8,Search!$I$4:$I$6,Search!$I$8,Search!$L$4:$L$8,Search!$O$4:$O$8,Search!$R$4:$R$7,Search!$U$4:$U$7)-COUNTIF(Search!$C$4:$U$7,"n"),1+LARGE($AD$1:AD1655,1),""))</f>
        <v/>
      </c>
      <c r="AE1656" s="45" t="str">
        <f t="shared" si="78"/>
        <v/>
      </c>
      <c r="AF1656" s="45" t="str">
        <f>IF(AD1656="","",COUNTIF($AE$1:$AE1655,$AE1656)+RANK($AE1656,$AE$2:$AE$10540,1))</f>
        <v/>
      </c>
      <c r="AG1656" s="45" t="str">
        <f t="shared" si="79"/>
        <v/>
      </c>
      <c r="AH1656" s="45" t="str">
        <f>IF($AD1656="","",COUNTIF($AG$1:$AG1655,$AG1656)+RANK($AG1656,$AG$1:$AG$10539,0))</f>
        <v/>
      </c>
      <c r="AI1656" s="10" t="str">
        <f t="shared" si="80"/>
        <v>2010-11 SPx #214 Jarret Stoll FF    Jersey /   $</v>
      </c>
      <c r="AJ1656" s="11">
        <v>2010</v>
      </c>
      <c r="AK1656" s="17">
        <v>11</v>
      </c>
      <c r="AL1656" s="12" t="s">
        <v>443</v>
      </c>
      <c r="AM1656" s="10">
        <v>214</v>
      </c>
      <c r="AN1656" s="12" t="s">
        <v>1200</v>
      </c>
      <c r="AO1656" s="9"/>
      <c r="AP1656" s="9"/>
      <c r="AQ1656" s="9"/>
      <c r="AR1656" s="14"/>
      <c r="AS1656" s="9"/>
      <c r="AT1656" s="9"/>
      <c r="AU1656" s="9" t="s">
        <v>18</v>
      </c>
      <c r="AV1656" s="13"/>
      <c r="AW1656" s="13"/>
      <c r="AX1656" s="9"/>
      <c r="AY1656" s="9"/>
      <c r="AZ1656" s="9"/>
      <c r="BA1656" s="33"/>
      <c r="BB1656" s="33"/>
      <c r="BC1656" s="36"/>
      <c r="BD1656" s="12" t="s">
        <v>1771</v>
      </c>
    </row>
    <row r="1657" spans="1:56" s="12" customFormat="1" x14ac:dyDescent="0.2">
      <c r="A1657" s="9" t="str">
        <f>IF(Search!$C$5="","",IF(COUNTA(Inventory!$AP1657)=1,1,""))</f>
        <v/>
      </c>
      <c r="B1657" s="9" t="str">
        <f>IF(Search!$C$4="","",IF(ISNUMBER(SEARCH(Search!$C$4,$AR1657))=TRUE,1,""))</f>
        <v/>
      </c>
      <c r="C1657" s="9" t="str">
        <f>IF(Search!$C$6="x",IF(COUNTA($AQ1657)=1,1,"N"),IF(COUNTA($AQ1657)=1,"N",""))</f>
        <v/>
      </c>
      <c r="D1657" s="9" t="str">
        <f>IF(Search!$O$8="","",IF(ISNUMBER(SEARCH(Search!$O$8,$BD1657))=TRUE,1,""))</f>
        <v/>
      </c>
      <c r="E1657" s="9" t="str">
        <f>IF(Search!$C$7="","",IF(ISNUMBER(SEARCH(Search!$C$7,$AN1657))=TRUE,1,""))</f>
        <v/>
      </c>
      <c r="F1657" s="9" t="str">
        <f>IF(Search!$C$8="","",IF(ISNUMBER(SEARCH(Search!$C$8,$AO1657))=TRUE,1,""))</f>
        <v/>
      </c>
      <c r="G1657" s="9" t="str">
        <f>IF(Search!$F$4="","",IF(Inventory!$AJ1657&lt;Search!$F$4,"",1))</f>
        <v/>
      </c>
      <c r="H1657" s="9" t="str">
        <f>IF(Search!$F$5="","",IF(Inventory!$AJ1657&gt;Search!$F$5,"",1))</f>
        <v/>
      </c>
      <c r="I1657" s="9" t="str">
        <f>IF(Search!$F$7="","",IF(Search!$F$8="",IF(ISNUMBER(SEARCH(Search!$F$7,$AL1657))=TRUE,1,""),""))</f>
        <v/>
      </c>
      <c r="J1657" s="9" t="str">
        <f>IF($AL1657=Search!$F$8,1,"")</f>
        <v/>
      </c>
      <c r="K1657" s="9" t="str">
        <f>IF(Search!$I$4="","",IF(COUNTA($AS1657)=1,IF(Search!$I$4="N","N",1),""))</f>
        <v/>
      </c>
      <c r="L1657" s="9" t="str">
        <f>IF(Search!$I$5="","",IF($AS1657="RC",1,""))</f>
        <v/>
      </c>
      <c r="M1657" s="9" t="str">
        <f>IF(Search!$I$6="","",IF($AS1657="RCP",1,""))</f>
        <v/>
      </c>
      <c r="N1657" s="9" t="str">
        <f>IF(Search!$I$8="","",IF(COUNTA($AT1657)=1,IF(Search!$I$8="N","N",1),""))</f>
        <v/>
      </c>
      <c r="O1657" s="9" t="str">
        <f>IF(Search!$L$4="","",IF(COUNTA($AU1657)=1,IF(Search!$L$4="N","N",1),""))</f>
        <v/>
      </c>
      <c r="P1657" s="9" t="str">
        <f>IF(Search!$L$5="","",IF(ISNUMBER(SEARCH("Jersey",$AU1657))=TRUE,IF(Search!$L$5="N","N",1),""))</f>
        <v/>
      </c>
      <c r="Q1657" s="9" t="str">
        <f>IF(Search!$L$6="","",IF(ISNUMBER(SEARCH("Patch",$AU1657))=TRUE,IF(Search!$L$6="N","N",1),""))</f>
        <v/>
      </c>
      <c r="R1657" s="9" t="str">
        <f>IF(Search!$L$7="","",IF(ISNUMBER(SEARCH("Shield",$AU1657))=TRUE,IF(Search!$L$7="N","N",1),""))</f>
        <v/>
      </c>
      <c r="S1657" s="9" t="str">
        <f>IF(Search!$L$8="","",IF(ISNUMBER(SEARCH("Stick",$AU1657))=TRUE,IF(Search!$L$8="N","N",1),""))</f>
        <v/>
      </c>
      <c r="T1657" s="9" t="str">
        <f>IF(Search!$O$4="","",IF(COUNTA($AW1657)=1,IF(Search!$O$4="N","N",1),""))</f>
        <v/>
      </c>
      <c r="U1657" s="9" t="str">
        <f>IF(Search!$O$5="","",IF($AW1657="","",IF($AW1657&lt;Search!$O$5,"",1)))</f>
        <v/>
      </c>
      <c r="V1657" s="9" t="str">
        <f>IF(Search!$O$6="","",IF($AW1657="","",IF($AW1657&gt;Search!$O$6,"",1)))</f>
        <v/>
      </c>
      <c r="W1657" s="9" t="str">
        <f>IF(Search!$U$4="","",IF($AX1657="","",1))</f>
        <v/>
      </c>
      <c r="X1657" s="9" t="str">
        <f>IF(Search!$U$5="","",IF(ISNUMBER(SEARCH(Search!$U$5,$AX1657))=TRUE,IF(Search!$U$5="N","N",1),""))</f>
        <v/>
      </c>
      <c r="Y1657" s="9" t="str">
        <f>IF(Search!$U$6="","",IF($AY1657&lt;Search!$U$6,"",1))</f>
        <v/>
      </c>
      <c r="Z1657" s="9" t="str">
        <f>IF(Search!$R$4="","",IF(Inventory!$BA1657&lt;Search!$R$4,"",1))</f>
        <v/>
      </c>
      <c r="AA1657" s="9" t="str">
        <f>IF(Search!$R$5="","",IF($BA1657&gt;Search!$R$5,"",1))</f>
        <v/>
      </c>
      <c r="AB1657" s="9" t="str">
        <f>IF(Search!$R$6="","",IF($BB1657&lt;Search!$R$6,"",1))</f>
        <v/>
      </c>
      <c r="AC1657" s="9" t="str">
        <f>IF(Search!$R$7="","",IF($BB1657&lt;Search!$R$7,"",1))</f>
        <v/>
      </c>
      <c r="AD1657" s="45" t="str">
        <f>IF(COUNTIF($A1657:$AC1657,"n")&gt;0,"",IF(SUM($A1657:$AC1657)=COUNTA(Search!$C$4:$C$8,Search!$F$4:$F$8,Search!$I$4:$I$6,Search!$I$8,Search!$L$4:$L$8,Search!$O$4:$O$8,Search!$R$4:$R$7,Search!$U$4:$U$7)-COUNTIF(Search!$C$4:$U$7,"n"),1+LARGE($AD$1:AD1656,1),""))</f>
        <v/>
      </c>
      <c r="AE1657" s="45" t="str">
        <f t="shared" si="78"/>
        <v/>
      </c>
      <c r="AF1657" s="45" t="str">
        <f>IF(AD1657="","",COUNTIF($AE$1:$AE1656,$AE1657)+RANK($AE1657,$AE$2:$AE$10540,1))</f>
        <v/>
      </c>
      <c r="AG1657" s="45" t="str">
        <f t="shared" si="79"/>
        <v/>
      </c>
      <c r="AH1657" s="45" t="str">
        <f>IF($AD1657="","",COUNTIF($AG$1:$AG1656,$AG1657)+RANK($AG1657,$AG$1:$AG$10539,0))</f>
        <v/>
      </c>
      <c r="AI1657" s="10" t="str">
        <f t="shared" si="80"/>
        <v>2010-11 SPx Winning Materials #WMSM Steve Mason    Jersey /   $</v>
      </c>
      <c r="AJ1657" s="11">
        <v>2010</v>
      </c>
      <c r="AK1657" s="17">
        <v>11</v>
      </c>
      <c r="AL1657" s="12" t="s">
        <v>1201</v>
      </c>
      <c r="AM1657" s="10" t="s">
        <v>1202</v>
      </c>
      <c r="AN1657" s="12" t="s">
        <v>849</v>
      </c>
      <c r="AO1657" s="9"/>
      <c r="AP1657" s="9"/>
      <c r="AQ1657" s="9"/>
      <c r="AR1657" s="14"/>
      <c r="AS1657" s="9"/>
      <c r="AT1657" s="9"/>
      <c r="AU1657" s="9" t="s">
        <v>18</v>
      </c>
      <c r="AV1657" s="13"/>
      <c r="AW1657" s="13"/>
      <c r="AX1657" s="9"/>
      <c r="AY1657" s="9"/>
      <c r="AZ1657" s="9"/>
      <c r="BA1657" s="33"/>
      <c r="BB1657" s="33"/>
      <c r="BC1657" s="36"/>
      <c r="BD1657" s="12" t="s">
        <v>1771</v>
      </c>
    </row>
    <row r="1658" spans="1:56" s="12" customFormat="1" x14ac:dyDescent="0.2">
      <c r="A1658" s="9" t="str">
        <f>IF(Search!$C$5="","",IF(COUNTA(Inventory!$AP1658)=1,1,""))</f>
        <v/>
      </c>
      <c r="B1658" s="9" t="str">
        <f>IF(Search!$C$4="","",IF(ISNUMBER(SEARCH(Search!$C$4,$AR1658))=TRUE,1,""))</f>
        <v/>
      </c>
      <c r="C1658" s="9" t="str">
        <f>IF(Search!$C$6="x",IF(COUNTA($AQ1658)=1,1,"N"),IF(COUNTA($AQ1658)=1,"N",""))</f>
        <v/>
      </c>
      <c r="D1658" s="9" t="str">
        <f>IF(Search!$O$8="","",IF(ISNUMBER(SEARCH(Search!$O$8,$BD1658))=TRUE,1,""))</f>
        <v/>
      </c>
      <c r="E1658" s="9" t="str">
        <f>IF(Search!$C$7="","",IF(ISNUMBER(SEARCH(Search!$C$7,$AN1658))=TRUE,1,""))</f>
        <v/>
      </c>
      <c r="F1658" s="9" t="str">
        <f>IF(Search!$C$8="","",IF(ISNUMBER(SEARCH(Search!$C$8,$AO1658))=TRUE,1,""))</f>
        <v/>
      </c>
      <c r="G1658" s="9" t="str">
        <f>IF(Search!$F$4="","",IF(Inventory!$AJ1658&lt;Search!$F$4,"",1))</f>
        <v/>
      </c>
      <c r="H1658" s="9" t="str">
        <f>IF(Search!$F$5="","",IF(Inventory!$AJ1658&gt;Search!$F$5,"",1))</f>
        <v/>
      </c>
      <c r="I1658" s="9" t="str">
        <f>IF(Search!$F$7="","",IF(Search!$F$8="",IF(ISNUMBER(SEARCH(Search!$F$7,$AL1658))=TRUE,1,""),""))</f>
        <v/>
      </c>
      <c r="J1658" s="9" t="str">
        <f>IF($AL1658=Search!$F$8,1,"")</f>
        <v/>
      </c>
      <c r="K1658" s="9" t="str">
        <f>IF(Search!$I$4="","",IF(COUNTA($AS1658)=1,IF(Search!$I$4="N","N",1),""))</f>
        <v/>
      </c>
      <c r="L1658" s="9" t="str">
        <f>IF(Search!$I$5="","",IF($AS1658="RC",1,""))</f>
        <v/>
      </c>
      <c r="M1658" s="9" t="str">
        <f>IF(Search!$I$6="","",IF($AS1658="RCP",1,""))</f>
        <v/>
      </c>
      <c r="N1658" s="9" t="str">
        <f>IF(Search!$I$8="","",IF(COUNTA($AT1658)=1,IF(Search!$I$8="N","N",1),""))</f>
        <v/>
      </c>
      <c r="O1658" s="9" t="str">
        <f>IF(Search!$L$4="","",IF(COUNTA($AU1658)=1,IF(Search!$L$4="N","N",1),""))</f>
        <v/>
      </c>
      <c r="P1658" s="9" t="str">
        <f>IF(Search!$L$5="","",IF(ISNUMBER(SEARCH("Jersey",$AU1658))=TRUE,IF(Search!$L$5="N","N",1),""))</f>
        <v/>
      </c>
      <c r="Q1658" s="9" t="str">
        <f>IF(Search!$L$6="","",IF(ISNUMBER(SEARCH("Patch",$AU1658))=TRUE,IF(Search!$L$6="N","N",1),""))</f>
        <v/>
      </c>
      <c r="R1658" s="9" t="str">
        <f>IF(Search!$L$7="","",IF(ISNUMBER(SEARCH("Shield",$AU1658))=TRUE,IF(Search!$L$7="N","N",1),""))</f>
        <v/>
      </c>
      <c r="S1658" s="9" t="str">
        <f>IF(Search!$L$8="","",IF(ISNUMBER(SEARCH("Stick",$AU1658))=TRUE,IF(Search!$L$8="N","N",1),""))</f>
        <v/>
      </c>
      <c r="T1658" s="9" t="str">
        <f>IF(Search!$O$4="","",IF(COUNTA($AW1658)=1,IF(Search!$O$4="N","N",1),""))</f>
        <v/>
      </c>
      <c r="U1658" s="9" t="str">
        <f>IF(Search!$O$5="","",IF($AW1658="","",IF($AW1658&lt;Search!$O$5,"",1)))</f>
        <v/>
      </c>
      <c r="V1658" s="9" t="str">
        <f>IF(Search!$O$6="","",IF($AW1658="","",IF($AW1658&gt;Search!$O$6,"",1)))</f>
        <v/>
      </c>
      <c r="W1658" s="9" t="str">
        <f>IF(Search!$U$4="","",IF($AX1658="","",1))</f>
        <v/>
      </c>
      <c r="X1658" s="9" t="str">
        <f>IF(Search!$U$5="","",IF(ISNUMBER(SEARCH(Search!$U$5,$AX1658))=TRUE,IF(Search!$U$5="N","N",1),""))</f>
        <v/>
      </c>
      <c r="Y1658" s="9" t="str">
        <f>IF(Search!$U$6="","",IF($AY1658&lt;Search!$U$6,"",1))</f>
        <v/>
      </c>
      <c r="Z1658" s="9" t="str">
        <f>IF(Search!$R$4="","",IF(Inventory!$BA1658&lt;Search!$R$4,"",1))</f>
        <v/>
      </c>
      <c r="AA1658" s="9" t="str">
        <f>IF(Search!$R$5="","",IF($BA1658&gt;Search!$R$5,"",1))</f>
        <v/>
      </c>
      <c r="AB1658" s="9" t="str">
        <f>IF(Search!$R$6="","",IF($BB1658&lt;Search!$R$6,"",1))</f>
        <v/>
      </c>
      <c r="AC1658" s="9" t="str">
        <f>IF(Search!$R$7="","",IF($BB1658&lt;Search!$R$7,"",1))</f>
        <v/>
      </c>
      <c r="AD1658" s="45" t="str">
        <f>IF(COUNTIF($A1658:$AC1658,"n")&gt;0,"",IF(SUM($A1658:$AC1658)=COUNTA(Search!$C$4:$C$8,Search!$F$4:$F$8,Search!$I$4:$I$6,Search!$I$8,Search!$L$4:$L$8,Search!$O$4:$O$8,Search!$R$4:$R$7,Search!$U$4:$U$7)-COUNTIF(Search!$C$4:$U$7,"n"),1+LARGE($AD$1:AD1657,1),""))</f>
        <v/>
      </c>
      <c r="AE1658" s="45" t="str">
        <f t="shared" si="78"/>
        <v/>
      </c>
      <c r="AF1658" s="45" t="str">
        <f>IF(AD1658="","",COUNTIF($AE$1:$AE1657,$AE1658)+RANK($AE1658,$AE$2:$AE$10540,1))</f>
        <v/>
      </c>
      <c r="AG1658" s="45" t="str">
        <f t="shared" si="79"/>
        <v/>
      </c>
      <c r="AH1658" s="45" t="str">
        <f>IF($AD1658="","",COUNTIF($AG$1:$AG1657,$AG1658)+RANK($AG1658,$AG$1:$AG$10539,0))</f>
        <v/>
      </c>
      <c r="AI1658" s="10" t="str">
        <f t="shared" si="80"/>
        <v>2010-11 The Cup #11 Tyler Bozak TOR    /   $</v>
      </c>
      <c r="AJ1658" s="11">
        <v>2010</v>
      </c>
      <c r="AK1658" s="17">
        <v>11</v>
      </c>
      <c r="AL1658" s="12" t="s">
        <v>570</v>
      </c>
      <c r="AM1658" s="10">
        <v>11</v>
      </c>
      <c r="AN1658" s="12" t="s">
        <v>716</v>
      </c>
      <c r="AO1658" s="9" t="s">
        <v>1904</v>
      </c>
      <c r="AP1658" s="9"/>
      <c r="AQ1658" s="9"/>
      <c r="AR1658" s="14" t="s">
        <v>2124</v>
      </c>
      <c r="AS1658" s="9"/>
      <c r="AT1658" s="9"/>
      <c r="AU1658" s="9"/>
      <c r="AV1658" s="13"/>
      <c r="AW1658" s="13"/>
      <c r="AX1658" s="9"/>
      <c r="AY1658" s="9"/>
      <c r="AZ1658" s="9"/>
      <c r="BA1658" s="33"/>
      <c r="BB1658" s="33"/>
      <c r="BC1658" s="36"/>
      <c r="BD1658" s="12" t="s">
        <v>1771</v>
      </c>
    </row>
    <row r="1659" spans="1:56" s="12" customFormat="1" x14ac:dyDescent="0.2">
      <c r="A1659" s="9" t="str">
        <f>IF(Search!$C$5="","",IF(COUNTA(Inventory!$AP1659)=1,1,""))</f>
        <v/>
      </c>
      <c r="B1659" s="9" t="str">
        <f>IF(Search!$C$4="","",IF(ISNUMBER(SEARCH(Search!$C$4,$AR1659))=TRUE,1,""))</f>
        <v/>
      </c>
      <c r="C1659" s="9" t="str">
        <f>IF(Search!$C$6="x",IF(COUNTA($AQ1659)=1,1,"N"),IF(COUNTA($AQ1659)=1,"N",""))</f>
        <v/>
      </c>
      <c r="D1659" s="9" t="str">
        <f>IF(Search!$O$8="","",IF(ISNUMBER(SEARCH(Search!$O$8,$BD1659))=TRUE,1,""))</f>
        <v/>
      </c>
      <c r="E1659" s="9" t="str">
        <f>IF(Search!$C$7="","",IF(ISNUMBER(SEARCH(Search!$C$7,$AN1659))=TRUE,1,""))</f>
        <v/>
      </c>
      <c r="F1659" s="9" t="str">
        <f>IF(Search!$C$8="","",IF(ISNUMBER(SEARCH(Search!$C$8,$AO1659))=TRUE,1,""))</f>
        <v/>
      </c>
      <c r="G1659" s="9" t="str">
        <f>IF(Search!$F$4="","",IF(Inventory!$AJ1659&lt;Search!$F$4,"",1))</f>
        <v/>
      </c>
      <c r="H1659" s="9" t="str">
        <f>IF(Search!$F$5="","",IF(Inventory!$AJ1659&gt;Search!$F$5,"",1))</f>
        <v/>
      </c>
      <c r="I1659" s="9" t="str">
        <f>IF(Search!$F$7="","",IF(Search!$F$8="",IF(ISNUMBER(SEARCH(Search!$F$7,$AL1659))=TRUE,1,""),""))</f>
        <v/>
      </c>
      <c r="J1659" s="9" t="str">
        <f>IF($AL1659=Search!$F$8,1,"")</f>
        <v/>
      </c>
      <c r="K1659" s="9" t="str">
        <f>IF(Search!$I$4="","",IF(COUNTA($AS1659)=1,IF(Search!$I$4="N","N",1),""))</f>
        <v/>
      </c>
      <c r="L1659" s="9" t="str">
        <f>IF(Search!$I$5="","",IF($AS1659="RC",1,""))</f>
        <v/>
      </c>
      <c r="M1659" s="9" t="str">
        <f>IF(Search!$I$6="","",IF($AS1659="RCP",1,""))</f>
        <v/>
      </c>
      <c r="N1659" s="9" t="str">
        <f>IF(Search!$I$8="","",IF(COUNTA($AT1659)=1,IF(Search!$I$8="N","N",1),""))</f>
        <v/>
      </c>
      <c r="O1659" s="9" t="str">
        <f>IF(Search!$L$4="","",IF(COUNTA($AU1659)=1,IF(Search!$L$4="N","N",1),""))</f>
        <v/>
      </c>
      <c r="P1659" s="9" t="str">
        <f>IF(Search!$L$5="","",IF(ISNUMBER(SEARCH("Jersey",$AU1659))=TRUE,IF(Search!$L$5="N","N",1),""))</f>
        <v/>
      </c>
      <c r="Q1659" s="9" t="str">
        <f>IF(Search!$L$6="","",IF(ISNUMBER(SEARCH("Patch",$AU1659))=TRUE,IF(Search!$L$6="N","N",1),""))</f>
        <v/>
      </c>
      <c r="R1659" s="9" t="str">
        <f>IF(Search!$L$7="","",IF(ISNUMBER(SEARCH("Shield",$AU1659))=TRUE,IF(Search!$L$7="N","N",1),""))</f>
        <v/>
      </c>
      <c r="S1659" s="9" t="str">
        <f>IF(Search!$L$8="","",IF(ISNUMBER(SEARCH("Stick",$AU1659))=TRUE,IF(Search!$L$8="N","N",1),""))</f>
        <v/>
      </c>
      <c r="T1659" s="9" t="str">
        <f>IF(Search!$O$4="","",IF(COUNTA($AW1659)=1,IF(Search!$O$4="N","N",1),""))</f>
        <v/>
      </c>
      <c r="U1659" s="9" t="str">
        <f>IF(Search!$O$5="","",IF($AW1659="","",IF($AW1659&lt;Search!$O$5,"",1)))</f>
        <v/>
      </c>
      <c r="V1659" s="9" t="str">
        <f>IF(Search!$O$6="","",IF($AW1659="","",IF($AW1659&gt;Search!$O$6,"",1)))</f>
        <v/>
      </c>
      <c r="W1659" s="9" t="str">
        <f>IF(Search!$U$4="","",IF($AX1659="","",1))</f>
        <v/>
      </c>
      <c r="X1659" s="9" t="str">
        <f>IF(Search!$U$5="","",IF(ISNUMBER(SEARCH(Search!$U$5,$AX1659))=TRUE,IF(Search!$U$5="N","N",1),""))</f>
        <v/>
      </c>
      <c r="Y1659" s="9" t="str">
        <f>IF(Search!$U$6="","",IF($AY1659&lt;Search!$U$6,"",1))</f>
        <v/>
      </c>
      <c r="Z1659" s="9" t="str">
        <f>IF(Search!$R$4="","",IF(Inventory!$BA1659&lt;Search!$R$4,"",1))</f>
        <v/>
      </c>
      <c r="AA1659" s="9" t="str">
        <f>IF(Search!$R$5="","",IF($BA1659&gt;Search!$R$5,"",1))</f>
        <v/>
      </c>
      <c r="AB1659" s="9" t="str">
        <f>IF(Search!$R$6="","",IF($BB1659&lt;Search!$R$6,"",1))</f>
        <v/>
      </c>
      <c r="AC1659" s="9" t="str">
        <f>IF(Search!$R$7="","",IF($BB1659&lt;Search!$R$7,"",1))</f>
        <v/>
      </c>
      <c r="AD1659" s="45" t="str">
        <f>IF(COUNTIF($A1659:$AC1659,"n")&gt;0,"",IF(SUM($A1659:$AC1659)=COUNTA(Search!$C$4:$C$8,Search!$F$4:$F$8,Search!$I$4:$I$6,Search!$I$8,Search!$L$4:$L$8,Search!$O$4:$O$8,Search!$R$4:$R$7,Search!$U$4:$U$7)-COUNTIF(Search!$C$4:$U$7,"n"),1+LARGE($AD$1:AD1658,1),""))</f>
        <v/>
      </c>
      <c r="AE1659" s="45" t="str">
        <f t="shared" si="78"/>
        <v/>
      </c>
      <c r="AF1659" s="45" t="str">
        <f>IF(AD1659="","",COUNTIF($AE$1:$AE1658,$AE1659)+RANK($AE1659,$AE$2:$AE$10540,1))</f>
        <v/>
      </c>
      <c r="AG1659" s="45" t="str">
        <f t="shared" si="79"/>
        <v/>
      </c>
      <c r="AH1659" s="45" t="str">
        <f>IF($AD1659="","",COUNTIF($AG$1:$AG1658,$AG1659)+RANK($AG1659,$AG$1:$AG$10539,0))</f>
        <v/>
      </c>
      <c r="AI1659" s="10" t="str">
        <f t="shared" si="80"/>
        <v>2010-11 The Cup #101 Brayden Irwin RC  RC AU  /199   $</v>
      </c>
      <c r="AJ1659" s="11">
        <v>2010</v>
      </c>
      <c r="AK1659" s="17">
        <v>11</v>
      </c>
      <c r="AL1659" s="12" t="s">
        <v>570</v>
      </c>
      <c r="AM1659" s="10">
        <v>101</v>
      </c>
      <c r="AN1659" s="12" t="s">
        <v>1203</v>
      </c>
      <c r="AO1659" s="9"/>
      <c r="AP1659" s="9"/>
      <c r="AQ1659" s="9"/>
      <c r="AR1659" s="14" t="s">
        <v>2463</v>
      </c>
      <c r="AS1659" s="9" t="s">
        <v>2</v>
      </c>
      <c r="AT1659" s="9" t="s">
        <v>1857</v>
      </c>
      <c r="AU1659" s="9"/>
      <c r="AV1659" s="13"/>
      <c r="AW1659" s="13">
        <v>199</v>
      </c>
      <c r="AX1659" s="9"/>
      <c r="AY1659" s="9"/>
      <c r="AZ1659" s="9"/>
      <c r="BA1659" s="33"/>
      <c r="BB1659" s="33"/>
      <c r="BC1659" s="36"/>
      <c r="BD1659" s="12" t="s">
        <v>1771</v>
      </c>
    </row>
    <row r="1660" spans="1:56" s="12" customFormat="1" x14ac:dyDescent="0.2">
      <c r="A1660" s="9" t="str">
        <f>IF(Search!$C$5="","",IF(COUNTA(Inventory!$AP1660)=1,1,""))</f>
        <v/>
      </c>
      <c r="B1660" s="9" t="str">
        <f>IF(Search!$C$4="","",IF(ISNUMBER(SEARCH(Search!$C$4,$AR1660))=TRUE,1,""))</f>
        <v/>
      </c>
      <c r="C1660" s="9" t="str">
        <f>IF(Search!$C$6="x",IF(COUNTA($AQ1660)=1,1,"N"),IF(COUNTA($AQ1660)=1,"N",""))</f>
        <v/>
      </c>
      <c r="D1660" s="9" t="str">
        <f>IF(Search!$O$8="","",IF(ISNUMBER(SEARCH(Search!$O$8,$BD1660))=TRUE,1,""))</f>
        <v/>
      </c>
      <c r="E1660" s="9" t="str">
        <f>IF(Search!$C$7="","",IF(ISNUMBER(SEARCH(Search!$C$7,$AN1660))=TRUE,1,""))</f>
        <v/>
      </c>
      <c r="F1660" s="9" t="str">
        <f>IF(Search!$C$8="","",IF(ISNUMBER(SEARCH(Search!$C$8,$AO1660))=TRUE,1,""))</f>
        <v/>
      </c>
      <c r="G1660" s="9" t="str">
        <f>IF(Search!$F$4="","",IF(Inventory!$AJ1660&lt;Search!$F$4,"",1))</f>
        <v/>
      </c>
      <c r="H1660" s="9" t="str">
        <f>IF(Search!$F$5="","",IF(Inventory!$AJ1660&gt;Search!$F$5,"",1))</f>
        <v/>
      </c>
      <c r="I1660" s="9" t="str">
        <f>IF(Search!$F$7="","",IF(Search!$F$8="",IF(ISNUMBER(SEARCH(Search!$F$7,$AL1660))=TRUE,1,""),""))</f>
        <v/>
      </c>
      <c r="J1660" s="9" t="str">
        <f>IF($AL1660=Search!$F$8,1,"")</f>
        <v/>
      </c>
      <c r="K1660" s="9" t="str">
        <f>IF(Search!$I$4="","",IF(COUNTA($AS1660)=1,IF(Search!$I$4="N","N",1),""))</f>
        <v/>
      </c>
      <c r="L1660" s="9" t="str">
        <f>IF(Search!$I$5="","",IF($AS1660="RC",1,""))</f>
        <v/>
      </c>
      <c r="M1660" s="9" t="str">
        <f>IF(Search!$I$6="","",IF($AS1660="RCP",1,""))</f>
        <v/>
      </c>
      <c r="N1660" s="9" t="str">
        <f>IF(Search!$I$8="","",IF(COUNTA($AT1660)=1,IF(Search!$I$8="N","N",1),""))</f>
        <v/>
      </c>
      <c r="O1660" s="9" t="str">
        <f>IF(Search!$L$4="","",IF(COUNTA($AU1660)=1,IF(Search!$L$4="N","N",1),""))</f>
        <v/>
      </c>
      <c r="P1660" s="9" t="str">
        <f>IF(Search!$L$5="","",IF(ISNUMBER(SEARCH("Jersey",$AU1660))=TRUE,IF(Search!$L$5="N","N",1),""))</f>
        <v/>
      </c>
      <c r="Q1660" s="9" t="str">
        <f>IF(Search!$L$6="","",IF(ISNUMBER(SEARCH("Patch",$AU1660))=TRUE,IF(Search!$L$6="N","N",1),""))</f>
        <v/>
      </c>
      <c r="R1660" s="9" t="str">
        <f>IF(Search!$L$7="","",IF(ISNUMBER(SEARCH("Shield",$AU1660))=TRUE,IF(Search!$L$7="N","N",1),""))</f>
        <v/>
      </c>
      <c r="S1660" s="9" t="str">
        <f>IF(Search!$L$8="","",IF(ISNUMBER(SEARCH("Stick",$AU1660))=TRUE,IF(Search!$L$8="N","N",1),""))</f>
        <v/>
      </c>
      <c r="T1660" s="9" t="str">
        <f>IF(Search!$O$4="","",IF(COUNTA($AW1660)=1,IF(Search!$O$4="N","N",1),""))</f>
        <v/>
      </c>
      <c r="U1660" s="9" t="str">
        <f>IF(Search!$O$5="","",IF($AW1660="","",IF($AW1660&lt;Search!$O$5,"",1)))</f>
        <v/>
      </c>
      <c r="V1660" s="9" t="str">
        <f>IF(Search!$O$6="","",IF($AW1660="","",IF($AW1660&gt;Search!$O$6,"",1)))</f>
        <v/>
      </c>
      <c r="W1660" s="9" t="str">
        <f>IF(Search!$U$4="","",IF($AX1660="","",1))</f>
        <v/>
      </c>
      <c r="X1660" s="9" t="str">
        <f>IF(Search!$U$5="","",IF(ISNUMBER(SEARCH(Search!$U$5,$AX1660))=TRUE,IF(Search!$U$5="N","N",1),""))</f>
        <v/>
      </c>
      <c r="Y1660" s="9" t="str">
        <f>IF(Search!$U$6="","",IF($AY1660&lt;Search!$U$6,"",1))</f>
        <v/>
      </c>
      <c r="Z1660" s="9" t="str">
        <f>IF(Search!$R$4="","",IF(Inventory!$BA1660&lt;Search!$R$4,"",1))</f>
        <v/>
      </c>
      <c r="AA1660" s="9" t="str">
        <f>IF(Search!$R$5="","",IF($BA1660&gt;Search!$R$5,"",1))</f>
        <v/>
      </c>
      <c r="AB1660" s="9" t="str">
        <f>IF(Search!$R$6="","",IF($BB1660&lt;Search!$R$6,"",1))</f>
        <v/>
      </c>
      <c r="AC1660" s="9" t="str">
        <f>IF(Search!$R$7="","",IF($BB1660&lt;Search!$R$7,"",1))</f>
        <v/>
      </c>
      <c r="AD1660" s="45" t="str">
        <f>IF(COUNTIF($A1660:$AC1660,"n")&gt;0,"",IF(SUM($A1660:$AC1660)=COUNTA(Search!$C$4:$C$8,Search!$F$4:$F$8,Search!$I$4:$I$6,Search!$I$8,Search!$L$4:$L$8,Search!$O$4:$O$8,Search!$R$4:$R$7,Search!$U$4:$U$7)-COUNTIF(Search!$C$4:$U$7,"n"),1+LARGE($AD$1:AD1659,1),""))</f>
        <v/>
      </c>
      <c r="AE1660" s="45" t="str">
        <f t="shared" si="78"/>
        <v/>
      </c>
      <c r="AF1660" s="45" t="str">
        <f>IF(AD1660="","",COUNTIF($AE$1:$AE1659,$AE1660)+RANK($AE1660,$AE$2:$AE$10540,1))</f>
        <v/>
      </c>
      <c r="AG1660" s="45" t="str">
        <f t="shared" si="79"/>
        <v/>
      </c>
      <c r="AH1660" s="45" t="str">
        <f>IF($AD1660="","",COUNTIF($AG$1:$AG1659,$AG1660)+RANK($AG1660,$AG$1:$AG$10539,0))</f>
        <v/>
      </c>
      <c r="AI1660" s="10" t="str">
        <f t="shared" si="80"/>
        <v>2010-11 The Cup #126 Keith Aulie RC TOR RC AU 2CL Patch /249   $</v>
      </c>
      <c r="AJ1660" s="11">
        <v>2010</v>
      </c>
      <c r="AK1660" s="17">
        <v>11</v>
      </c>
      <c r="AL1660" s="12" t="s">
        <v>570</v>
      </c>
      <c r="AM1660" s="10">
        <v>126</v>
      </c>
      <c r="AN1660" s="12" t="s">
        <v>1204</v>
      </c>
      <c r="AO1660" s="14" t="s">
        <v>1904</v>
      </c>
      <c r="AP1660" s="9"/>
      <c r="AQ1660" s="9"/>
      <c r="AR1660" s="14" t="s">
        <v>2463</v>
      </c>
      <c r="AS1660" s="9" t="s">
        <v>2</v>
      </c>
      <c r="AT1660" s="9" t="s">
        <v>1857</v>
      </c>
      <c r="AU1660" s="9" t="s">
        <v>1778</v>
      </c>
      <c r="AV1660" s="13"/>
      <c r="AW1660" s="13">
        <v>249</v>
      </c>
      <c r="AX1660" s="9"/>
      <c r="AY1660" s="9"/>
      <c r="AZ1660" s="9"/>
      <c r="BA1660" s="33"/>
      <c r="BB1660" s="33"/>
      <c r="BC1660" s="36"/>
      <c r="BD1660" s="12" t="s">
        <v>1771</v>
      </c>
    </row>
    <row r="1661" spans="1:56" s="12" customFormat="1" x14ac:dyDescent="0.2">
      <c r="A1661" s="9" t="str">
        <f>IF(Search!$C$5="","",IF(COUNTA(Inventory!$AP1661)=1,1,""))</f>
        <v/>
      </c>
      <c r="B1661" s="9" t="str">
        <f>IF(Search!$C$4="","",IF(ISNUMBER(SEARCH(Search!$C$4,$AR1661))=TRUE,1,""))</f>
        <v/>
      </c>
      <c r="C1661" s="9" t="str">
        <f>IF(Search!$C$6="x",IF(COUNTA($AQ1661)=1,1,"N"),IF(COUNTA($AQ1661)=1,"N",""))</f>
        <v/>
      </c>
      <c r="D1661" s="9" t="str">
        <f>IF(Search!$O$8="","",IF(ISNUMBER(SEARCH(Search!$O$8,$BD1661))=TRUE,1,""))</f>
        <v/>
      </c>
      <c r="E1661" s="9" t="str">
        <f>IF(Search!$C$7="","",IF(ISNUMBER(SEARCH(Search!$C$7,$AN1661))=TRUE,1,""))</f>
        <v/>
      </c>
      <c r="F1661" s="9" t="str">
        <f>IF(Search!$C$8="","",IF(ISNUMBER(SEARCH(Search!$C$8,$AO1661))=TRUE,1,""))</f>
        <v/>
      </c>
      <c r="G1661" s="9" t="str">
        <f>IF(Search!$F$4="","",IF(Inventory!$AJ1661&lt;Search!$F$4,"",1))</f>
        <v/>
      </c>
      <c r="H1661" s="9" t="str">
        <f>IF(Search!$F$5="","",IF(Inventory!$AJ1661&gt;Search!$F$5,"",1))</f>
        <v/>
      </c>
      <c r="I1661" s="9" t="str">
        <f>IF(Search!$F$7="","",IF(Search!$F$8="",IF(ISNUMBER(SEARCH(Search!$F$7,$AL1661))=TRUE,1,""),""))</f>
        <v/>
      </c>
      <c r="J1661" s="9" t="str">
        <f>IF($AL1661=Search!$F$8,1,"")</f>
        <v/>
      </c>
      <c r="K1661" s="9" t="str">
        <f>IF(Search!$I$4="","",IF(COUNTA($AS1661)=1,IF(Search!$I$4="N","N",1),""))</f>
        <v/>
      </c>
      <c r="L1661" s="9" t="str">
        <f>IF(Search!$I$5="","",IF($AS1661="RC",1,""))</f>
        <v/>
      </c>
      <c r="M1661" s="9" t="str">
        <f>IF(Search!$I$6="","",IF($AS1661="RCP",1,""))</f>
        <v/>
      </c>
      <c r="N1661" s="9" t="str">
        <f>IF(Search!$I$8="","",IF(COUNTA($AT1661)=1,IF(Search!$I$8="N","N",1),""))</f>
        <v/>
      </c>
      <c r="O1661" s="9" t="str">
        <f>IF(Search!$L$4="","",IF(COUNTA($AU1661)=1,IF(Search!$L$4="N","N",1),""))</f>
        <v/>
      </c>
      <c r="P1661" s="9" t="str">
        <f>IF(Search!$L$5="","",IF(ISNUMBER(SEARCH("Jersey",$AU1661))=TRUE,IF(Search!$L$5="N","N",1),""))</f>
        <v/>
      </c>
      <c r="Q1661" s="9" t="str">
        <f>IF(Search!$L$6="","",IF(ISNUMBER(SEARCH("Patch",$AU1661))=TRUE,IF(Search!$L$6="N","N",1),""))</f>
        <v/>
      </c>
      <c r="R1661" s="9" t="str">
        <f>IF(Search!$L$7="","",IF(ISNUMBER(SEARCH("Shield",$AU1661))=TRUE,IF(Search!$L$7="N","N",1),""))</f>
        <v/>
      </c>
      <c r="S1661" s="9" t="str">
        <f>IF(Search!$L$8="","",IF(ISNUMBER(SEARCH("Stick",$AU1661))=TRUE,IF(Search!$L$8="N","N",1),""))</f>
        <v/>
      </c>
      <c r="T1661" s="9" t="str">
        <f>IF(Search!$O$4="","",IF(COUNTA($AW1661)=1,IF(Search!$O$4="N","N",1),""))</f>
        <v/>
      </c>
      <c r="U1661" s="9" t="str">
        <f>IF(Search!$O$5="","",IF($AW1661="","",IF($AW1661&lt;Search!$O$5,"",1)))</f>
        <v/>
      </c>
      <c r="V1661" s="9" t="str">
        <f>IF(Search!$O$6="","",IF($AW1661="","",IF($AW1661&gt;Search!$O$6,"",1)))</f>
        <v/>
      </c>
      <c r="W1661" s="9" t="str">
        <f>IF(Search!$U$4="","",IF($AX1661="","",1))</f>
        <v/>
      </c>
      <c r="X1661" s="9" t="str">
        <f>IF(Search!$U$5="","",IF(ISNUMBER(SEARCH(Search!$U$5,$AX1661))=TRUE,IF(Search!$U$5="N","N",1),""))</f>
        <v/>
      </c>
      <c r="Y1661" s="9" t="str">
        <f>IF(Search!$U$6="","",IF($AY1661&lt;Search!$U$6,"",1))</f>
        <v/>
      </c>
      <c r="Z1661" s="9" t="str">
        <f>IF(Search!$R$4="","",IF(Inventory!$BA1661&lt;Search!$R$4,"",1))</f>
        <v/>
      </c>
      <c r="AA1661" s="9" t="str">
        <f>IF(Search!$R$5="","",IF($BA1661&gt;Search!$R$5,"",1))</f>
        <v/>
      </c>
      <c r="AB1661" s="9" t="str">
        <f>IF(Search!$R$6="","",IF($BB1661&lt;Search!$R$6,"",1))</f>
        <v/>
      </c>
      <c r="AC1661" s="9" t="str">
        <f>IF(Search!$R$7="","",IF($BB1661&lt;Search!$R$7,"",1))</f>
        <v/>
      </c>
      <c r="AD1661" s="45" t="str">
        <f>IF(COUNTIF($A1661:$AC1661,"n")&gt;0,"",IF(SUM($A1661:$AC1661)=COUNTA(Search!$C$4:$C$8,Search!$F$4:$F$8,Search!$I$4:$I$6,Search!$I$8,Search!$L$4:$L$8,Search!$O$4:$O$8,Search!$R$4:$R$7,Search!$U$4:$U$7)-COUNTIF(Search!$C$4:$U$7,"n"),1+LARGE($AD$1:AD1660,1),""))</f>
        <v/>
      </c>
      <c r="AE1661" s="45" t="str">
        <f t="shared" si="78"/>
        <v/>
      </c>
      <c r="AF1661" s="45" t="str">
        <f>IF(AD1661="","",COUNTIF($AE$1:$AE1660,$AE1661)+RANK($AE1661,$AE$2:$AE$10540,1))</f>
        <v/>
      </c>
      <c r="AG1661" s="45" t="str">
        <f t="shared" si="79"/>
        <v/>
      </c>
      <c r="AH1661" s="45" t="str">
        <f>IF($AD1661="","",COUNTIF($AG$1:$AG1660,$AG1661)+RANK($AG1661,$AG$1:$AG$10539,0))</f>
        <v/>
      </c>
      <c r="AI1661" s="10" t="str">
        <f t="shared" si="80"/>
        <v>2010-11 The Cup #174 Nazem Kadri RC TOR RC AU 2CL Patch /249   $</v>
      </c>
      <c r="AJ1661" s="11">
        <v>2010</v>
      </c>
      <c r="AK1661" s="17">
        <v>11</v>
      </c>
      <c r="AL1661" s="12" t="s">
        <v>570</v>
      </c>
      <c r="AM1661" s="10">
        <v>174</v>
      </c>
      <c r="AN1661" s="12" t="s">
        <v>1205</v>
      </c>
      <c r="AO1661" s="9" t="s">
        <v>1904</v>
      </c>
      <c r="AP1661" s="9"/>
      <c r="AQ1661" s="9"/>
      <c r="AR1661" s="14" t="s">
        <v>2463</v>
      </c>
      <c r="AS1661" s="9" t="s">
        <v>2</v>
      </c>
      <c r="AT1661" s="9" t="s">
        <v>1857</v>
      </c>
      <c r="AU1661" s="9" t="s">
        <v>1778</v>
      </c>
      <c r="AV1661" s="13"/>
      <c r="AW1661" s="13">
        <v>249</v>
      </c>
      <c r="AX1661" s="9"/>
      <c r="AY1661" s="9"/>
      <c r="AZ1661" s="9"/>
      <c r="BA1661" s="33"/>
      <c r="BB1661" s="33"/>
      <c r="BC1661" s="36"/>
      <c r="BD1661" s="12" t="s">
        <v>1771</v>
      </c>
    </row>
    <row r="1662" spans="1:56" s="12" customFormat="1" x14ac:dyDescent="0.2">
      <c r="A1662" s="9" t="str">
        <f>IF(Search!$C$5="","",IF(COUNTA(Inventory!$AP1662)=1,1,""))</f>
        <v/>
      </c>
      <c r="B1662" s="9" t="str">
        <f>IF(Search!$C$4="","",IF(ISNUMBER(SEARCH(Search!$C$4,$AR1662))=TRUE,1,""))</f>
        <v/>
      </c>
      <c r="C1662" s="9" t="str">
        <f>IF(Search!$C$6="x",IF(COUNTA($AQ1662)=1,1,"N"),IF(COUNTA($AQ1662)=1,"N",""))</f>
        <v/>
      </c>
      <c r="D1662" s="9" t="str">
        <f>IF(Search!$O$8="","",IF(ISNUMBER(SEARCH(Search!$O$8,$BD1662))=TRUE,1,""))</f>
        <v/>
      </c>
      <c r="E1662" s="9" t="str">
        <f>IF(Search!$C$7="","",IF(ISNUMBER(SEARCH(Search!$C$7,$AN1662))=TRUE,1,""))</f>
        <v/>
      </c>
      <c r="F1662" s="9" t="str">
        <f>IF(Search!$C$8="","",IF(ISNUMBER(SEARCH(Search!$C$8,$AO1662))=TRUE,1,""))</f>
        <v/>
      </c>
      <c r="G1662" s="9" t="str">
        <f>IF(Search!$F$4="","",IF(Inventory!$AJ1662&lt;Search!$F$4,"",1))</f>
        <v/>
      </c>
      <c r="H1662" s="9" t="str">
        <f>IF(Search!$F$5="","",IF(Inventory!$AJ1662&gt;Search!$F$5,"",1))</f>
        <v/>
      </c>
      <c r="I1662" s="9" t="str">
        <f>IF(Search!$F$7="","",IF(Search!$F$8="",IF(ISNUMBER(SEARCH(Search!$F$7,$AL1662))=TRUE,1,""),""))</f>
        <v/>
      </c>
      <c r="J1662" s="9" t="str">
        <f>IF($AL1662=Search!$F$8,1,"")</f>
        <v/>
      </c>
      <c r="K1662" s="9" t="str">
        <f>IF(Search!$I$4="","",IF(COUNTA($AS1662)=1,IF(Search!$I$4="N","N",1),""))</f>
        <v/>
      </c>
      <c r="L1662" s="9" t="str">
        <f>IF(Search!$I$5="","",IF($AS1662="RC",1,""))</f>
        <v/>
      </c>
      <c r="M1662" s="9" t="str">
        <f>IF(Search!$I$6="","",IF($AS1662="RCP",1,""))</f>
        <v/>
      </c>
      <c r="N1662" s="9" t="str">
        <f>IF(Search!$I$8="","",IF(COUNTA($AT1662)=1,IF(Search!$I$8="N","N",1),""))</f>
        <v/>
      </c>
      <c r="O1662" s="9" t="str">
        <f>IF(Search!$L$4="","",IF(COUNTA($AU1662)=1,IF(Search!$L$4="N","N",1),""))</f>
        <v/>
      </c>
      <c r="P1662" s="9" t="str">
        <f>IF(Search!$L$5="","",IF(ISNUMBER(SEARCH("Jersey",$AU1662))=TRUE,IF(Search!$L$5="N","N",1),""))</f>
        <v/>
      </c>
      <c r="Q1662" s="9" t="str">
        <f>IF(Search!$L$6="","",IF(ISNUMBER(SEARCH("Patch",$AU1662))=TRUE,IF(Search!$L$6="N","N",1),""))</f>
        <v/>
      </c>
      <c r="R1662" s="9" t="str">
        <f>IF(Search!$L$7="","",IF(ISNUMBER(SEARCH("Shield",$AU1662))=TRUE,IF(Search!$L$7="N","N",1),""))</f>
        <v/>
      </c>
      <c r="S1662" s="9" t="str">
        <f>IF(Search!$L$8="","",IF(ISNUMBER(SEARCH("Stick",$AU1662))=TRUE,IF(Search!$L$8="N","N",1),""))</f>
        <v/>
      </c>
      <c r="T1662" s="9" t="str">
        <f>IF(Search!$O$4="","",IF(COUNTA($AW1662)=1,IF(Search!$O$4="N","N",1),""))</f>
        <v/>
      </c>
      <c r="U1662" s="9" t="str">
        <f>IF(Search!$O$5="","",IF($AW1662="","",IF($AW1662&lt;Search!$O$5,"",1)))</f>
        <v/>
      </c>
      <c r="V1662" s="9" t="str">
        <f>IF(Search!$O$6="","",IF($AW1662="","",IF($AW1662&gt;Search!$O$6,"",1)))</f>
        <v/>
      </c>
      <c r="W1662" s="9" t="str">
        <f>IF(Search!$U$4="","",IF($AX1662="","",1))</f>
        <v/>
      </c>
      <c r="X1662" s="9" t="str">
        <f>IF(Search!$U$5="","",IF(ISNUMBER(SEARCH(Search!$U$5,$AX1662))=TRUE,IF(Search!$U$5="N","N",1),""))</f>
        <v/>
      </c>
      <c r="Y1662" s="9" t="str">
        <f>IF(Search!$U$6="","",IF($AY1662&lt;Search!$U$6,"",1))</f>
        <v/>
      </c>
      <c r="Z1662" s="9" t="str">
        <f>IF(Search!$R$4="","",IF(Inventory!$BA1662&lt;Search!$R$4,"",1))</f>
        <v/>
      </c>
      <c r="AA1662" s="9" t="str">
        <f>IF(Search!$R$5="","",IF($BA1662&gt;Search!$R$5,"",1))</f>
        <v/>
      </c>
      <c r="AB1662" s="9" t="str">
        <f>IF(Search!$R$6="","",IF($BB1662&lt;Search!$R$6,"",1))</f>
        <v/>
      </c>
      <c r="AC1662" s="9" t="str">
        <f>IF(Search!$R$7="","",IF($BB1662&lt;Search!$R$7,"",1))</f>
        <v/>
      </c>
      <c r="AD1662" s="45" t="str">
        <f>IF(COUNTIF($A1662:$AC1662,"n")&gt;0,"",IF(SUM($A1662:$AC1662)=COUNTA(Search!$C$4:$C$8,Search!$F$4:$F$8,Search!$I$4:$I$6,Search!$I$8,Search!$L$4:$L$8,Search!$O$4:$O$8,Search!$R$4:$R$7,Search!$U$4:$U$7)-COUNTIF(Search!$C$4:$U$7,"n"),1+LARGE($AD$1:AD1661,1),""))</f>
        <v/>
      </c>
      <c r="AE1662" s="45" t="str">
        <f t="shared" si="78"/>
        <v/>
      </c>
      <c r="AF1662" s="45" t="str">
        <f>IF(AD1662="","",COUNTIF($AE$1:$AE1661,$AE1662)+RANK($AE1662,$AE$2:$AE$10540,1))</f>
        <v/>
      </c>
      <c r="AG1662" s="45" t="str">
        <f t="shared" si="79"/>
        <v/>
      </c>
      <c r="AH1662" s="45" t="str">
        <f>IF($AD1662="","",COUNTIF($AG$1:$AG1661,$AG1662)+RANK($AG1662,$AG$1:$AG$10539,0))</f>
        <v/>
      </c>
      <c r="AI1662" s="10" t="str">
        <f t="shared" si="80"/>
        <v>2010-11 The Cup Foundations Autographed Patch #CFKE Phil Kessel TOR  AU 2CL Patch /5   $</v>
      </c>
      <c r="AJ1662" s="11">
        <v>2010</v>
      </c>
      <c r="AK1662" s="17">
        <v>11</v>
      </c>
      <c r="AL1662" s="12" t="s">
        <v>1206</v>
      </c>
      <c r="AM1662" s="10" t="s">
        <v>1207</v>
      </c>
      <c r="AN1662" s="12" t="s">
        <v>649</v>
      </c>
      <c r="AO1662" s="29" t="s">
        <v>1904</v>
      </c>
      <c r="AP1662" s="9"/>
      <c r="AQ1662" s="9"/>
      <c r="AR1662" s="14" t="s">
        <v>2125</v>
      </c>
      <c r="AS1662" s="9"/>
      <c r="AT1662" s="9" t="s">
        <v>1857</v>
      </c>
      <c r="AU1662" s="9" t="s">
        <v>1778</v>
      </c>
      <c r="AV1662" s="13"/>
      <c r="AW1662" s="13">
        <v>5</v>
      </c>
      <c r="AX1662" s="9"/>
      <c r="AY1662" s="9"/>
      <c r="AZ1662" s="9"/>
      <c r="BA1662" s="33"/>
      <c r="BB1662" s="33"/>
      <c r="BC1662" s="36"/>
      <c r="BD1662" s="12" t="s">
        <v>1771</v>
      </c>
    </row>
    <row r="1663" spans="1:56" s="12" customFormat="1" x14ac:dyDescent="0.2">
      <c r="A1663" s="9" t="str">
        <f>IF(Search!$C$5="","",IF(COUNTA(Inventory!$AP1663)=1,1,""))</f>
        <v/>
      </c>
      <c r="B1663" s="9" t="str">
        <f>IF(Search!$C$4="","",IF(ISNUMBER(SEARCH(Search!$C$4,$AR1663))=TRUE,1,""))</f>
        <v/>
      </c>
      <c r="C1663" s="9" t="str">
        <f>IF(Search!$C$6="x",IF(COUNTA($AQ1663)=1,1,"N"),IF(COUNTA($AQ1663)=1,"N",""))</f>
        <v/>
      </c>
      <c r="D1663" s="9" t="str">
        <f>IF(Search!$O$8="","",IF(ISNUMBER(SEARCH(Search!$O$8,$BD1663))=TRUE,1,""))</f>
        <v/>
      </c>
      <c r="E1663" s="9" t="str">
        <f>IF(Search!$C$7="","",IF(ISNUMBER(SEARCH(Search!$C$7,$AN1663))=TRUE,1,""))</f>
        <v/>
      </c>
      <c r="F1663" s="9" t="str">
        <f>IF(Search!$C$8="","",IF(ISNUMBER(SEARCH(Search!$C$8,$AO1663))=TRUE,1,""))</f>
        <v/>
      </c>
      <c r="G1663" s="9" t="str">
        <f>IF(Search!$F$4="","",IF(Inventory!$AJ1663&lt;Search!$F$4,"",1))</f>
        <v/>
      </c>
      <c r="H1663" s="9" t="str">
        <f>IF(Search!$F$5="","",IF(Inventory!$AJ1663&gt;Search!$F$5,"",1))</f>
        <v/>
      </c>
      <c r="I1663" s="9" t="str">
        <f>IF(Search!$F$7="","",IF(Search!$F$8="",IF(ISNUMBER(SEARCH(Search!$F$7,$AL1663))=TRUE,1,""),""))</f>
        <v/>
      </c>
      <c r="J1663" s="9" t="str">
        <f>IF($AL1663=Search!$F$8,1,"")</f>
        <v/>
      </c>
      <c r="K1663" s="9" t="str">
        <f>IF(Search!$I$4="","",IF(COUNTA($AS1663)=1,IF(Search!$I$4="N","N",1),""))</f>
        <v/>
      </c>
      <c r="L1663" s="9" t="str">
        <f>IF(Search!$I$5="","",IF($AS1663="RC",1,""))</f>
        <v/>
      </c>
      <c r="M1663" s="9" t="str">
        <f>IF(Search!$I$6="","",IF($AS1663="RCP",1,""))</f>
        <v/>
      </c>
      <c r="N1663" s="9" t="str">
        <f>IF(Search!$I$8="","",IF(COUNTA($AT1663)=1,IF(Search!$I$8="N","N",1),""))</f>
        <v/>
      </c>
      <c r="O1663" s="9" t="str">
        <f>IF(Search!$L$4="","",IF(COUNTA($AU1663)=1,IF(Search!$L$4="N","N",1),""))</f>
        <v/>
      </c>
      <c r="P1663" s="9" t="str">
        <f>IF(Search!$L$5="","",IF(ISNUMBER(SEARCH("Jersey",$AU1663))=TRUE,IF(Search!$L$5="N","N",1),""))</f>
        <v/>
      </c>
      <c r="Q1663" s="9" t="str">
        <f>IF(Search!$L$6="","",IF(ISNUMBER(SEARCH("Patch",$AU1663))=TRUE,IF(Search!$L$6="N","N",1),""))</f>
        <v/>
      </c>
      <c r="R1663" s="9" t="str">
        <f>IF(Search!$L$7="","",IF(ISNUMBER(SEARCH("Shield",$AU1663))=TRUE,IF(Search!$L$7="N","N",1),""))</f>
        <v/>
      </c>
      <c r="S1663" s="9" t="str">
        <f>IF(Search!$L$8="","",IF(ISNUMBER(SEARCH("Stick",$AU1663))=TRUE,IF(Search!$L$8="N","N",1),""))</f>
        <v/>
      </c>
      <c r="T1663" s="9" t="str">
        <f>IF(Search!$O$4="","",IF(COUNTA($AW1663)=1,IF(Search!$O$4="N","N",1),""))</f>
        <v/>
      </c>
      <c r="U1663" s="9" t="str">
        <f>IF(Search!$O$5="","",IF($AW1663="","",IF($AW1663&lt;Search!$O$5,"",1)))</f>
        <v/>
      </c>
      <c r="V1663" s="9" t="str">
        <f>IF(Search!$O$6="","",IF($AW1663="","",IF($AW1663&gt;Search!$O$6,"",1)))</f>
        <v/>
      </c>
      <c r="W1663" s="9" t="str">
        <f>IF(Search!$U$4="","",IF($AX1663="","",1))</f>
        <v/>
      </c>
      <c r="X1663" s="9" t="str">
        <f>IF(Search!$U$5="","",IF(ISNUMBER(SEARCH(Search!$U$5,$AX1663))=TRUE,IF(Search!$U$5="N","N",1),""))</f>
        <v/>
      </c>
      <c r="Y1663" s="9" t="str">
        <f>IF(Search!$U$6="","",IF($AY1663&lt;Search!$U$6,"",1))</f>
        <v/>
      </c>
      <c r="Z1663" s="9" t="str">
        <f>IF(Search!$R$4="","",IF(Inventory!$BA1663&lt;Search!$R$4,"",1))</f>
        <v/>
      </c>
      <c r="AA1663" s="9" t="str">
        <f>IF(Search!$R$5="","",IF($BA1663&gt;Search!$R$5,"",1))</f>
        <v/>
      </c>
      <c r="AB1663" s="9" t="str">
        <f>IF(Search!$R$6="","",IF($BB1663&lt;Search!$R$6,"",1))</f>
        <v/>
      </c>
      <c r="AC1663" s="9" t="str">
        <f>IF(Search!$R$7="","",IF($BB1663&lt;Search!$R$7,"",1))</f>
        <v/>
      </c>
      <c r="AD1663" s="45" t="str">
        <f>IF(COUNTIF($A1663:$AC1663,"n")&gt;0,"",IF(SUM($A1663:$AC1663)=COUNTA(Search!$C$4:$C$8,Search!$F$4:$F$8,Search!$I$4:$I$6,Search!$I$8,Search!$L$4:$L$8,Search!$O$4:$O$8,Search!$R$4:$R$7,Search!$U$4:$U$7)-COUNTIF(Search!$C$4:$U$7,"n"),1+LARGE($AD$1:AD1662,1),""))</f>
        <v/>
      </c>
      <c r="AE1663" s="45" t="str">
        <f t="shared" si="78"/>
        <v/>
      </c>
      <c r="AF1663" s="45" t="str">
        <f>IF(AD1663="","",COUNTIF($AE$1:$AE1662,$AE1663)+RANK($AE1663,$AE$2:$AE$10540,1))</f>
        <v/>
      </c>
      <c r="AG1663" s="45" t="str">
        <f t="shared" si="79"/>
        <v/>
      </c>
      <c r="AH1663" s="45" t="str">
        <f>IF($AD1663="","",COUNTIF($AG$1:$AG1662,$AG1663)+RANK($AG1663,$AG$1:$AG$10539,0))</f>
        <v/>
      </c>
      <c r="AI1663" s="10" t="str">
        <f t="shared" si="80"/>
        <v>2010-11 The Cup Gold Spectrum #11 Tyler Bozak TOR    /25   $</v>
      </c>
      <c r="AJ1663" s="11">
        <v>2010</v>
      </c>
      <c r="AK1663" s="17">
        <v>11</v>
      </c>
      <c r="AL1663" s="12" t="s">
        <v>1208</v>
      </c>
      <c r="AM1663" s="10">
        <v>11</v>
      </c>
      <c r="AN1663" s="12" t="s">
        <v>716</v>
      </c>
      <c r="AO1663" s="9" t="s">
        <v>1904</v>
      </c>
      <c r="AP1663" s="9"/>
      <c r="AQ1663" s="9"/>
      <c r="AR1663" s="14"/>
      <c r="AS1663" s="9"/>
      <c r="AT1663" s="9"/>
      <c r="AU1663" s="9"/>
      <c r="AV1663" s="13"/>
      <c r="AW1663" s="13">
        <v>25</v>
      </c>
      <c r="AX1663" s="9"/>
      <c r="AY1663" s="9"/>
      <c r="AZ1663" s="9"/>
      <c r="BA1663" s="33"/>
      <c r="BB1663" s="33"/>
      <c r="BC1663" s="36"/>
      <c r="BD1663" s="12" t="s">
        <v>1771</v>
      </c>
    </row>
    <row r="1664" spans="1:56" s="12" customFormat="1" x14ac:dyDescent="0.2">
      <c r="A1664" s="9" t="str">
        <f>IF(Search!$C$5="","",IF(COUNTA(Inventory!$AP1664)=1,1,""))</f>
        <v/>
      </c>
      <c r="B1664" s="9" t="str">
        <f>IF(Search!$C$4="","",IF(ISNUMBER(SEARCH(Search!$C$4,$AR1664))=TRUE,1,""))</f>
        <v/>
      </c>
      <c r="C1664" s="9" t="str">
        <f>IF(Search!$C$6="x",IF(COUNTA($AQ1664)=1,1,"N"),IF(COUNTA($AQ1664)=1,"N",""))</f>
        <v/>
      </c>
      <c r="D1664" s="9" t="str">
        <f>IF(Search!$O$8="","",IF(ISNUMBER(SEARCH(Search!$O$8,$BD1664))=TRUE,1,""))</f>
        <v/>
      </c>
      <c r="E1664" s="9" t="str">
        <f>IF(Search!$C$7="","",IF(ISNUMBER(SEARCH(Search!$C$7,$AN1664))=TRUE,1,""))</f>
        <v/>
      </c>
      <c r="F1664" s="9" t="str">
        <f>IF(Search!$C$8="","",IF(ISNUMBER(SEARCH(Search!$C$8,$AO1664))=TRUE,1,""))</f>
        <v/>
      </c>
      <c r="G1664" s="9" t="str">
        <f>IF(Search!$F$4="","",IF(Inventory!$AJ1664&lt;Search!$F$4,"",1))</f>
        <v/>
      </c>
      <c r="H1664" s="9" t="str">
        <f>IF(Search!$F$5="","",IF(Inventory!$AJ1664&gt;Search!$F$5,"",1))</f>
        <v/>
      </c>
      <c r="I1664" s="9" t="str">
        <f>IF(Search!$F$7="","",IF(Search!$F$8="",IF(ISNUMBER(SEARCH(Search!$F$7,$AL1664))=TRUE,1,""),""))</f>
        <v/>
      </c>
      <c r="J1664" s="9" t="str">
        <f>IF($AL1664=Search!$F$8,1,"")</f>
        <v/>
      </c>
      <c r="K1664" s="9" t="str">
        <f>IF(Search!$I$4="","",IF(COUNTA($AS1664)=1,IF(Search!$I$4="N","N",1),""))</f>
        <v/>
      </c>
      <c r="L1664" s="9" t="str">
        <f>IF(Search!$I$5="","",IF($AS1664="RC",1,""))</f>
        <v/>
      </c>
      <c r="M1664" s="9" t="str">
        <f>IF(Search!$I$6="","",IF($AS1664="RCP",1,""))</f>
        <v/>
      </c>
      <c r="N1664" s="9" t="str">
        <f>IF(Search!$I$8="","",IF(COUNTA($AT1664)=1,IF(Search!$I$8="N","N",1),""))</f>
        <v/>
      </c>
      <c r="O1664" s="9" t="str">
        <f>IF(Search!$L$4="","",IF(COUNTA($AU1664)=1,IF(Search!$L$4="N","N",1),""))</f>
        <v/>
      </c>
      <c r="P1664" s="9" t="str">
        <f>IF(Search!$L$5="","",IF(ISNUMBER(SEARCH("Jersey",$AU1664))=TRUE,IF(Search!$L$5="N","N",1),""))</f>
        <v/>
      </c>
      <c r="Q1664" s="9" t="str">
        <f>IF(Search!$L$6="","",IF(ISNUMBER(SEARCH("Patch",$AU1664))=TRUE,IF(Search!$L$6="N","N",1),""))</f>
        <v/>
      </c>
      <c r="R1664" s="9" t="str">
        <f>IF(Search!$L$7="","",IF(ISNUMBER(SEARCH("Shield",$AU1664))=TRUE,IF(Search!$L$7="N","N",1),""))</f>
        <v/>
      </c>
      <c r="S1664" s="9" t="str">
        <f>IF(Search!$L$8="","",IF(ISNUMBER(SEARCH("Stick",$AU1664))=TRUE,IF(Search!$L$8="N","N",1),""))</f>
        <v/>
      </c>
      <c r="T1664" s="9" t="str">
        <f>IF(Search!$O$4="","",IF(COUNTA($AW1664)=1,IF(Search!$O$4="N","N",1),""))</f>
        <v/>
      </c>
      <c r="U1664" s="9" t="str">
        <f>IF(Search!$O$5="","",IF($AW1664="","",IF($AW1664&lt;Search!$O$5,"",1)))</f>
        <v/>
      </c>
      <c r="V1664" s="9" t="str">
        <f>IF(Search!$O$6="","",IF($AW1664="","",IF($AW1664&gt;Search!$O$6,"",1)))</f>
        <v/>
      </c>
      <c r="W1664" s="9" t="str">
        <f>IF(Search!$U$4="","",IF($AX1664="","",1))</f>
        <v/>
      </c>
      <c r="X1664" s="9" t="str">
        <f>IF(Search!$U$5="","",IF(ISNUMBER(SEARCH(Search!$U$5,$AX1664))=TRUE,IF(Search!$U$5="N","N",1),""))</f>
        <v/>
      </c>
      <c r="Y1664" s="9" t="str">
        <f>IF(Search!$U$6="","",IF($AY1664&lt;Search!$U$6,"",1))</f>
        <v/>
      </c>
      <c r="Z1664" s="9" t="str">
        <f>IF(Search!$R$4="","",IF(Inventory!$BA1664&lt;Search!$R$4,"",1))</f>
        <v/>
      </c>
      <c r="AA1664" s="9" t="str">
        <f>IF(Search!$R$5="","",IF($BA1664&gt;Search!$R$5,"",1))</f>
        <v/>
      </c>
      <c r="AB1664" s="9" t="str">
        <f>IF(Search!$R$6="","",IF($BB1664&lt;Search!$R$6,"",1))</f>
        <v/>
      </c>
      <c r="AC1664" s="9" t="str">
        <f>IF(Search!$R$7="","",IF($BB1664&lt;Search!$R$7,"",1))</f>
        <v/>
      </c>
      <c r="AD1664" s="45" t="str">
        <f>IF(COUNTIF($A1664:$AC1664,"n")&gt;0,"",IF(SUM($A1664:$AC1664)=COUNTA(Search!$C$4:$C$8,Search!$F$4:$F$8,Search!$I$4:$I$6,Search!$I$8,Search!$L$4:$L$8,Search!$O$4:$O$8,Search!$R$4:$R$7,Search!$U$4:$U$7)-COUNTIF(Search!$C$4:$U$7,"n"),1+LARGE($AD$1:AD1663,1),""))</f>
        <v/>
      </c>
      <c r="AE1664" s="45" t="str">
        <f t="shared" si="78"/>
        <v/>
      </c>
      <c r="AF1664" s="45" t="str">
        <f>IF(AD1664="","",COUNTIF($AE$1:$AE1663,$AE1664)+RANK($AE1664,$AE$2:$AE$10540,1))</f>
        <v/>
      </c>
      <c r="AG1664" s="45" t="str">
        <f t="shared" si="79"/>
        <v/>
      </c>
      <c r="AH1664" s="45" t="str">
        <f>IF($AD1664="","",COUNTIF($AG$1:$AG1663,$AG1664)+RANK($AG1664,$AG$1:$AG$10539,0))</f>
        <v/>
      </c>
      <c r="AI1664" s="10" t="str">
        <f t="shared" si="80"/>
        <v>2010-11 The Cup Limited Logos #LLJG Jean-Sebastien Giguere   AU 2CL Patch /50   $</v>
      </c>
      <c r="AJ1664" s="11">
        <v>2010</v>
      </c>
      <c r="AK1664" s="17">
        <v>11</v>
      </c>
      <c r="AL1664" s="12" t="s">
        <v>573</v>
      </c>
      <c r="AM1664" s="10" t="s">
        <v>1210</v>
      </c>
      <c r="AN1664" s="12" t="s">
        <v>273</v>
      </c>
      <c r="AO1664" s="9"/>
      <c r="AP1664" s="9"/>
      <c r="AQ1664" s="9"/>
      <c r="AR1664" s="14" t="s">
        <v>2125</v>
      </c>
      <c r="AS1664" s="9"/>
      <c r="AT1664" s="9" t="s">
        <v>1857</v>
      </c>
      <c r="AU1664" s="9" t="s">
        <v>1778</v>
      </c>
      <c r="AV1664" s="13"/>
      <c r="AW1664" s="13">
        <v>50</v>
      </c>
      <c r="AX1664" s="9"/>
      <c r="AY1664" s="9"/>
      <c r="AZ1664" s="9"/>
      <c r="BA1664" s="33"/>
      <c r="BB1664" s="33"/>
      <c r="BC1664" s="36"/>
      <c r="BD1664" s="12" t="s">
        <v>1771</v>
      </c>
    </row>
    <row r="1665" spans="1:56" s="12" customFormat="1" x14ac:dyDescent="0.2">
      <c r="A1665" s="9" t="str">
        <f>IF(Search!$C$5="","",IF(COUNTA(Inventory!$AP1665)=1,1,""))</f>
        <v/>
      </c>
      <c r="B1665" s="9" t="str">
        <f>IF(Search!$C$4="","",IF(ISNUMBER(SEARCH(Search!$C$4,$AR1665))=TRUE,1,""))</f>
        <v/>
      </c>
      <c r="C1665" s="9" t="str">
        <f>IF(Search!$C$6="x",IF(COUNTA($AQ1665)=1,1,"N"),IF(COUNTA($AQ1665)=1,"N",""))</f>
        <v/>
      </c>
      <c r="D1665" s="9" t="str">
        <f>IF(Search!$O$8="","",IF(ISNUMBER(SEARCH(Search!$O$8,$BD1665))=TRUE,1,""))</f>
        <v/>
      </c>
      <c r="E1665" s="9" t="str">
        <f>IF(Search!$C$7="","",IF(ISNUMBER(SEARCH(Search!$C$7,$AN1665))=TRUE,1,""))</f>
        <v/>
      </c>
      <c r="F1665" s="9" t="str">
        <f>IF(Search!$C$8="","",IF(ISNUMBER(SEARCH(Search!$C$8,$AO1665))=TRUE,1,""))</f>
        <v/>
      </c>
      <c r="G1665" s="9" t="str">
        <f>IF(Search!$F$4="","",IF(Inventory!$AJ1665&lt;Search!$F$4,"",1))</f>
        <v/>
      </c>
      <c r="H1665" s="9" t="str">
        <f>IF(Search!$F$5="","",IF(Inventory!$AJ1665&gt;Search!$F$5,"",1))</f>
        <v/>
      </c>
      <c r="I1665" s="9" t="str">
        <f>IF(Search!$F$7="","",IF(Search!$F$8="",IF(ISNUMBER(SEARCH(Search!$F$7,$AL1665))=TRUE,1,""),""))</f>
        <v/>
      </c>
      <c r="J1665" s="9" t="str">
        <f>IF($AL1665=Search!$F$8,1,"")</f>
        <v/>
      </c>
      <c r="K1665" s="9" t="str">
        <f>IF(Search!$I$4="","",IF(COUNTA($AS1665)=1,IF(Search!$I$4="N","N",1),""))</f>
        <v/>
      </c>
      <c r="L1665" s="9" t="str">
        <f>IF(Search!$I$5="","",IF($AS1665="RC",1,""))</f>
        <v/>
      </c>
      <c r="M1665" s="9" t="str">
        <f>IF(Search!$I$6="","",IF($AS1665="RCP",1,""))</f>
        <v/>
      </c>
      <c r="N1665" s="9" t="str">
        <f>IF(Search!$I$8="","",IF(COUNTA($AT1665)=1,IF(Search!$I$8="N","N",1),""))</f>
        <v/>
      </c>
      <c r="O1665" s="9" t="str">
        <f>IF(Search!$L$4="","",IF(COUNTA($AU1665)=1,IF(Search!$L$4="N","N",1),""))</f>
        <v/>
      </c>
      <c r="P1665" s="9" t="str">
        <f>IF(Search!$L$5="","",IF(ISNUMBER(SEARCH("Jersey",$AU1665))=TRUE,IF(Search!$L$5="N","N",1),""))</f>
        <v/>
      </c>
      <c r="Q1665" s="9" t="str">
        <f>IF(Search!$L$6="","",IF(ISNUMBER(SEARCH("Patch",$AU1665))=TRUE,IF(Search!$L$6="N","N",1),""))</f>
        <v/>
      </c>
      <c r="R1665" s="9" t="str">
        <f>IF(Search!$L$7="","",IF(ISNUMBER(SEARCH("Shield",$AU1665))=TRUE,IF(Search!$L$7="N","N",1),""))</f>
        <v/>
      </c>
      <c r="S1665" s="9" t="str">
        <f>IF(Search!$L$8="","",IF(ISNUMBER(SEARCH("Stick",$AU1665))=TRUE,IF(Search!$L$8="N","N",1),""))</f>
        <v/>
      </c>
      <c r="T1665" s="9" t="str">
        <f>IF(Search!$O$4="","",IF(COUNTA($AW1665)=1,IF(Search!$O$4="N","N",1),""))</f>
        <v/>
      </c>
      <c r="U1665" s="9" t="str">
        <f>IF(Search!$O$5="","",IF($AW1665="","",IF($AW1665&lt;Search!$O$5,"",1)))</f>
        <v/>
      </c>
      <c r="V1665" s="9" t="str">
        <f>IF(Search!$O$6="","",IF($AW1665="","",IF($AW1665&gt;Search!$O$6,"",1)))</f>
        <v/>
      </c>
      <c r="W1665" s="9" t="str">
        <f>IF(Search!$U$4="","",IF($AX1665="","",1))</f>
        <v/>
      </c>
      <c r="X1665" s="9" t="str">
        <f>IF(Search!$U$5="","",IF(ISNUMBER(SEARCH(Search!$U$5,$AX1665))=TRUE,IF(Search!$U$5="N","N",1),""))</f>
        <v/>
      </c>
      <c r="Y1665" s="9" t="str">
        <f>IF(Search!$U$6="","",IF($AY1665&lt;Search!$U$6,"",1))</f>
        <v/>
      </c>
      <c r="Z1665" s="9" t="str">
        <f>IF(Search!$R$4="","",IF(Inventory!$BA1665&lt;Search!$R$4,"",1))</f>
        <v/>
      </c>
      <c r="AA1665" s="9" t="str">
        <f>IF(Search!$R$5="","",IF($BA1665&gt;Search!$R$5,"",1))</f>
        <v/>
      </c>
      <c r="AB1665" s="9" t="str">
        <f>IF(Search!$R$6="","",IF($BB1665&lt;Search!$R$6,"",1))</f>
        <v/>
      </c>
      <c r="AC1665" s="9" t="str">
        <f>IF(Search!$R$7="","",IF($BB1665&lt;Search!$R$7,"",1))</f>
        <v/>
      </c>
      <c r="AD1665" s="45" t="str">
        <f>IF(COUNTIF($A1665:$AC1665,"n")&gt;0,"",IF(SUM($A1665:$AC1665)=COUNTA(Search!$C$4:$C$8,Search!$F$4:$F$8,Search!$I$4:$I$6,Search!$I$8,Search!$L$4:$L$8,Search!$O$4:$O$8,Search!$R$4:$R$7,Search!$U$4:$U$7)-COUNTIF(Search!$C$4:$U$7,"n"),1+LARGE($AD$1:AD1664,1),""))</f>
        <v/>
      </c>
      <c r="AE1665" s="45" t="str">
        <f t="shared" si="78"/>
        <v/>
      </c>
      <c r="AF1665" s="45" t="str">
        <f>IF(AD1665="","",COUNTIF($AE$1:$AE1664,$AE1665)+RANK($AE1665,$AE$2:$AE$10540,1))</f>
        <v/>
      </c>
      <c r="AG1665" s="45" t="str">
        <f t="shared" si="79"/>
        <v/>
      </c>
      <c r="AH1665" s="45" t="str">
        <f>IF($AD1665="","",COUNTIF($AG$1:$AG1664,$AG1665)+RANK($AG1665,$AG$1:$AG$10539,0))</f>
        <v/>
      </c>
      <c r="AI1665" s="10" t="str">
        <f t="shared" si="80"/>
        <v>2010-11 The Cup Limited Logos #LLKE Phil Kessel TOR  AU 2CL Patch /50   $</v>
      </c>
      <c r="AJ1665" s="11">
        <v>2010</v>
      </c>
      <c r="AK1665" s="17">
        <v>11</v>
      </c>
      <c r="AL1665" s="12" t="s">
        <v>573</v>
      </c>
      <c r="AM1665" s="10" t="s">
        <v>1209</v>
      </c>
      <c r="AN1665" s="12" t="s">
        <v>649</v>
      </c>
      <c r="AO1665" s="29" t="s">
        <v>1904</v>
      </c>
      <c r="AP1665" s="9"/>
      <c r="AQ1665" s="9"/>
      <c r="AR1665" s="14" t="s">
        <v>2125</v>
      </c>
      <c r="AS1665" s="9"/>
      <c r="AT1665" s="9" t="s">
        <v>1857</v>
      </c>
      <c r="AU1665" s="9" t="s">
        <v>1778</v>
      </c>
      <c r="AV1665" s="13"/>
      <c r="AW1665" s="13">
        <v>50</v>
      </c>
      <c r="AX1665" s="9"/>
      <c r="AY1665" s="9"/>
      <c r="AZ1665" s="9"/>
      <c r="BA1665" s="33"/>
      <c r="BB1665" s="33"/>
      <c r="BC1665" s="36"/>
      <c r="BD1665" s="12" t="s">
        <v>1771</v>
      </c>
    </row>
    <row r="1666" spans="1:56" s="12" customFormat="1" x14ac:dyDescent="0.2">
      <c r="A1666" s="9" t="str">
        <f>IF(Search!$C$5="","",IF(COUNTA(Inventory!$AP1666)=1,1,""))</f>
        <v/>
      </c>
      <c r="B1666" s="9" t="str">
        <f>IF(Search!$C$4="","",IF(ISNUMBER(SEARCH(Search!$C$4,$AR1666))=TRUE,1,""))</f>
        <v/>
      </c>
      <c r="C1666" s="9" t="str">
        <f>IF(Search!$C$6="x",IF(COUNTA($AQ1666)=1,1,"N"),IF(COUNTA($AQ1666)=1,"N",""))</f>
        <v/>
      </c>
      <c r="D1666" s="9" t="str">
        <f>IF(Search!$O$8="","",IF(ISNUMBER(SEARCH(Search!$O$8,$BD1666))=TRUE,1,""))</f>
        <v/>
      </c>
      <c r="E1666" s="9" t="str">
        <f>IF(Search!$C$7="","",IF(ISNUMBER(SEARCH(Search!$C$7,$AN1666))=TRUE,1,""))</f>
        <v/>
      </c>
      <c r="F1666" s="9" t="str">
        <f>IF(Search!$C$8="","",IF(ISNUMBER(SEARCH(Search!$C$8,$AO1666))=TRUE,1,""))</f>
        <v/>
      </c>
      <c r="G1666" s="9" t="str">
        <f>IF(Search!$F$4="","",IF(Inventory!$AJ1666&lt;Search!$F$4,"",1))</f>
        <v/>
      </c>
      <c r="H1666" s="9" t="str">
        <f>IF(Search!$F$5="","",IF(Inventory!$AJ1666&gt;Search!$F$5,"",1))</f>
        <v/>
      </c>
      <c r="I1666" s="9" t="str">
        <f>IF(Search!$F$7="","",IF(Search!$F$8="",IF(ISNUMBER(SEARCH(Search!$F$7,$AL1666))=TRUE,1,""),""))</f>
        <v/>
      </c>
      <c r="J1666" s="9" t="str">
        <f>IF($AL1666=Search!$F$8,1,"")</f>
        <v/>
      </c>
      <c r="K1666" s="9" t="str">
        <f>IF(Search!$I$4="","",IF(COUNTA($AS1666)=1,IF(Search!$I$4="N","N",1),""))</f>
        <v/>
      </c>
      <c r="L1666" s="9" t="str">
        <f>IF(Search!$I$5="","",IF($AS1666="RC",1,""))</f>
        <v/>
      </c>
      <c r="M1666" s="9" t="str">
        <f>IF(Search!$I$6="","",IF($AS1666="RCP",1,""))</f>
        <v/>
      </c>
      <c r="N1666" s="9" t="str">
        <f>IF(Search!$I$8="","",IF(COUNTA($AT1666)=1,IF(Search!$I$8="N","N",1),""))</f>
        <v/>
      </c>
      <c r="O1666" s="9" t="str">
        <f>IF(Search!$L$4="","",IF(COUNTA($AU1666)=1,IF(Search!$L$4="N","N",1),""))</f>
        <v/>
      </c>
      <c r="P1666" s="9" t="str">
        <f>IF(Search!$L$5="","",IF(ISNUMBER(SEARCH("Jersey",$AU1666))=TRUE,IF(Search!$L$5="N","N",1),""))</f>
        <v/>
      </c>
      <c r="Q1666" s="9" t="str">
        <f>IF(Search!$L$6="","",IF(ISNUMBER(SEARCH("Patch",$AU1666))=TRUE,IF(Search!$L$6="N","N",1),""))</f>
        <v/>
      </c>
      <c r="R1666" s="9" t="str">
        <f>IF(Search!$L$7="","",IF(ISNUMBER(SEARCH("Shield",$AU1666))=TRUE,IF(Search!$L$7="N","N",1),""))</f>
        <v/>
      </c>
      <c r="S1666" s="9" t="str">
        <f>IF(Search!$L$8="","",IF(ISNUMBER(SEARCH("Stick",$AU1666))=TRUE,IF(Search!$L$8="N","N",1),""))</f>
        <v/>
      </c>
      <c r="T1666" s="9" t="str">
        <f>IF(Search!$O$4="","",IF(COUNTA($AW1666)=1,IF(Search!$O$4="N","N",1),""))</f>
        <v/>
      </c>
      <c r="U1666" s="9" t="str">
        <f>IF(Search!$O$5="","",IF($AW1666="","",IF($AW1666&lt;Search!$O$5,"",1)))</f>
        <v/>
      </c>
      <c r="V1666" s="9" t="str">
        <f>IF(Search!$O$6="","",IF($AW1666="","",IF($AW1666&gt;Search!$O$6,"",1)))</f>
        <v/>
      </c>
      <c r="W1666" s="9" t="str">
        <f>IF(Search!$U$4="","",IF($AX1666="","",1))</f>
        <v/>
      </c>
      <c r="X1666" s="9" t="str">
        <f>IF(Search!$U$5="","",IF(ISNUMBER(SEARCH(Search!$U$5,$AX1666))=TRUE,IF(Search!$U$5="N","N",1),""))</f>
        <v/>
      </c>
      <c r="Y1666" s="9" t="str">
        <f>IF(Search!$U$6="","",IF($AY1666&lt;Search!$U$6,"",1))</f>
        <v/>
      </c>
      <c r="Z1666" s="9" t="str">
        <f>IF(Search!$R$4="","",IF(Inventory!$BA1666&lt;Search!$R$4,"",1))</f>
        <v/>
      </c>
      <c r="AA1666" s="9" t="str">
        <f>IF(Search!$R$5="","",IF($BA1666&gt;Search!$R$5,"",1))</f>
        <v/>
      </c>
      <c r="AB1666" s="9" t="str">
        <f>IF(Search!$R$6="","",IF($BB1666&lt;Search!$R$6,"",1))</f>
        <v/>
      </c>
      <c r="AC1666" s="9" t="str">
        <f>IF(Search!$R$7="","",IF($BB1666&lt;Search!$R$7,"",1))</f>
        <v/>
      </c>
      <c r="AD1666" s="45" t="str">
        <f>IF(COUNTIF($A1666:$AC1666,"n")&gt;0,"",IF(SUM($A1666:$AC1666)=COUNTA(Search!$C$4:$C$8,Search!$F$4:$F$8,Search!$I$4:$I$6,Search!$I$8,Search!$L$4:$L$8,Search!$O$4:$O$8,Search!$R$4:$R$7,Search!$U$4:$U$7)-COUNTIF(Search!$C$4:$U$7,"n"),1+LARGE($AD$1:AD1665,1),""))</f>
        <v/>
      </c>
      <c r="AE1666" s="45" t="str">
        <f t="shared" si="78"/>
        <v/>
      </c>
      <c r="AF1666" s="45" t="str">
        <f>IF(AD1666="","",COUNTIF($AE$1:$AE1665,$AE1666)+RANK($AE1666,$AE$2:$AE$10540,1))</f>
        <v/>
      </c>
      <c r="AG1666" s="45" t="str">
        <f t="shared" si="79"/>
        <v/>
      </c>
      <c r="AH1666" s="45" t="str">
        <f>IF($AD1666="","",COUNTIF($AG$1:$AG1665,$AG1666)+RANK($AG1666,$AG$1:$AG$10539,0))</f>
        <v/>
      </c>
      <c r="AI1666" s="10" t="str">
        <f t="shared" si="80"/>
        <v>2010-11 The Cup Programme of Excellence #PEBR Brad Richards   AU  /10   $</v>
      </c>
      <c r="AJ1666" s="11">
        <v>2010</v>
      </c>
      <c r="AK1666" s="17">
        <v>11</v>
      </c>
      <c r="AL1666" s="12" t="s">
        <v>1211</v>
      </c>
      <c r="AM1666" s="10" t="s">
        <v>1212</v>
      </c>
      <c r="AN1666" s="12" t="s">
        <v>503</v>
      </c>
      <c r="AO1666" s="9"/>
      <c r="AP1666" s="9"/>
      <c r="AQ1666" s="9"/>
      <c r="AR1666" s="14" t="s">
        <v>2125</v>
      </c>
      <c r="AS1666" s="9"/>
      <c r="AT1666" s="9" t="s">
        <v>1857</v>
      </c>
      <c r="AU1666" s="9"/>
      <c r="AV1666" s="13"/>
      <c r="AW1666" s="13">
        <v>10</v>
      </c>
      <c r="AX1666" s="9"/>
      <c r="AY1666" s="9"/>
      <c r="AZ1666" s="9"/>
      <c r="BA1666" s="33"/>
      <c r="BB1666" s="33"/>
      <c r="BC1666" s="36"/>
      <c r="BD1666" s="12" t="s">
        <v>1771</v>
      </c>
    </row>
    <row r="1667" spans="1:56" s="12" customFormat="1" x14ac:dyDescent="0.2">
      <c r="A1667" s="9" t="str">
        <f>IF(Search!$C$5="","",IF(COUNTA(Inventory!$AP1667)=1,1,""))</f>
        <v/>
      </c>
      <c r="B1667" s="9" t="str">
        <f>IF(Search!$C$4="","",IF(ISNUMBER(SEARCH(Search!$C$4,$AR1667))=TRUE,1,""))</f>
        <v/>
      </c>
      <c r="C1667" s="9" t="str">
        <f>IF(Search!$C$6="x",IF(COUNTA($AQ1667)=1,1,"N"),IF(COUNTA($AQ1667)=1,"N",""))</f>
        <v/>
      </c>
      <c r="D1667" s="9" t="str">
        <f>IF(Search!$O$8="","",IF(ISNUMBER(SEARCH(Search!$O$8,$BD1667))=TRUE,1,""))</f>
        <v/>
      </c>
      <c r="E1667" s="9" t="str">
        <f>IF(Search!$C$7="","",IF(ISNUMBER(SEARCH(Search!$C$7,$AN1667))=TRUE,1,""))</f>
        <v/>
      </c>
      <c r="F1667" s="9" t="str">
        <f>IF(Search!$C$8="","",IF(ISNUMBER(SEARCH(Search!$C$8,$AO1667))=TRUE,1,""))</f>
        <v/>
      </c>
      <c r="G1667" s="9" t="str">
        <f>IF(Search!$F$4="","",IF(Inventory!$AJ1667&lt;Search!$F$4,"",1))</f>
        <v/>
      </c>
      <c r="H1667" s="9" t="str">
        <f>IF(Search!$F$5="","",IF(Inventory!$AJ1667&gt;Search!$F$5,"",1))</f>
        <v/>
      </c>
      <c r="I1667" s="9" t="str">
        <f>IF(Search!$F$7="","",IF(Search!$F$8="",IF(ISNUMBER(SEARCH(Search!$F$7,$AL1667))=TRUE,1,""),""))</f>
        <v/>
      </c>
      <c r="J1667" s="9" t="str">
        <f>IF($AL1667=Search!$F$8,1,"")</f>
        <v/>
      </c>
      <c r="K1667" s="9" t="str">
        <f>IF(Search!$I$4="","",IF(COUNTA($AS1667)=1,IF(Search!$I$4="N","N",1),""))</f>
        <v/>
      </c>
      <c r="L1667" s="9" t="str">
        <f>IF(Search!$I$5="","",IF($AS1667="RC",1,""))</f>
        <v/>
      </c>
      <c r="M1667" s="9" t="str">
        <f>IF(Search!$I$6="","",IF($AS1667="RCP",1,""))</f>
        <v/>
      </c>
      <c r="N1667" s="9" t="str">
        <f>IF(Search!$I$8="","",IF(COUNTA($AT1667)=1,IF(Search!$I$8="N","N",1),""))</f>
        <v/>
      </c>
      <c r="O1667" s="9" t="str">
        <f>IF(Search!$L$4="","",IF(COUNTA($AU1667)=1,IF(Search!$L$4="N","N",1),""))</f>
        <v/>
      </c>
      <c r="P1667" s="9" t="str">
        <f>IF(Search!$L$5="","",IF(ISNUMBER(SEARCH("Jersey",$AU1667))=TRUE,IF(Search!$L$5="N","N",1),""))</f>
        <v/>
      </c>
      <c r="Q1667" s="9" t="str">
        <f>IF(Search!$L$6="","",IF(ISNUMBER(SEARCH("Patch",$AU1667))=TRUE,IF(Search!$L$6="N","N",1),""))</f>
        <v/>
      </c>
      <c r="R1667" s="9" t="str">
        <f>IF(Search!$L$7="","",IF(ISNUMBER(SEARCH("Shield",$AU1667))=TRUE,IF(Search!$L$7="N","N",1),""))</f>
        <v/>
      </c>
      <c r="S1667" s="9" t="str">
        <f>IF(Search!$L$8="","",IF(ISNUMBER(SEARCH("Stick",$AU1667))=TRUE,IF(Search!$L$8="N","N",1),""))</f>
        <v/>
      </c>
      <c r="T1667" s="9" t="str">
        <f>IF(Search!$O$4="","",IF(COUNTA($AW1667)=1,IF(Search!$O$4="N","N",1),""))</f>
        <v/>
      </c>
      <c r="U1667" s="9" t="str">
        <f>IF(Search!$O$5="","",IF($AW1667="","",IF($AW1667&lt;Search!$O$5,"",1)))</f>
        <v/>
      </c>
      <c r="V1667" s="9" t="str">
        <f>IF(Search!$O$6="","",IF($AW1667="","",IF($AW1667&gt;Search!$O$6,"",1)))</f>
        <v/>
      </c>
      <c r="W1667" s="9" t="str">
        <f>IF(Search!$U$4="","",IF($AX1667="","",1))</f>
        <v/>
      </c>
      <c r="X1667" s="9" t="str">
        <f>IF(Search!$U$5="","",IF(ISNUMBER(SEARCH(Search!$U$5,$AX1667))=TRUE,IF(Search!$U$5="N","N",1),""))</f>
        <v/>
      </c>
      <c r="Y1667" s="9" t="str">
        <f>IF(Search!$U$6="","",IF($AY1667&lt;Search!$U$6,"",1))</f>
        <v/>
      </c>
      <c r="Z1667" s="9" t="str">
        <f>IF(Search!$R$4="","",IF(Inventory!$BA1667&lt;Search!$R$4,"",1))</f>
        <v/>
      </c>
      <c r="AA1667" s="9" t="str">
        <f>IF(Search!$R$5="","",IF($BA1667&gt;Search!$R$5,"",1))</f>
        <v/>
      </c>
      <c r="AB1667" s="9" t="str">
        <f>IF(Search!$R$6="","",IF($BB1667&lt;Search!$R$6,"",1))</f>
        <v/>
      </c>
      <c r="AC1667" s="9" t="str">
        <f>IF(Search!$R$7="","",IF($BB1667&lt;Search!$R$7,"",1))</f>
        <v/>
      </c>
      <c r="AD1667" s="45" t="str">
        <f>IF(COUNTIF($A1667:$AC1667,"n")&gt;0,"",IF(SUM($A1667:$AC1667)=COUNTA(Search!$C$4:$C$8,Search!$F$4:$F$8,Search!$I$4:$I$6,Search!$I$8,Search!$L$4:$L$8,Search!$O$4:$O$8,Search!$R$4:$R$7,Search!$U$4:$U$7)-COUNTIF(Search!$C$4:$U$7,"n"),1+LARGE($AD$1:AD1666,1),""))</f>
        <v/>
      </c>
      <c r="AE1667" s="45" t="str">
        <f t="shared" ref="AE1667:AE1730" si="81">IF(AD1667="","",COUNTIF($AN$2:$AN$10540,"&lt;="&amp;AN1667))</f>
        <v/>
      </c>
      <c r="AF1667" s="45" t="str">
        <f>IF(AD1667="","",COUNTIF($AE$1:$AE1666,$AE1667)+RANK($AE1667,$AE$2:$AE$10540,1))</f>
        <v/>
      </c>
      <c r="AG1667" s="45" t="str">
        <f t="shared" ref="AG1667:AG1730" si="82">IF($AD1667="","",COUNTIF($BA$2:$BA$10540,"&lt;="&amp;$BA1667))</f>
        <v/>
      </c>
      <c r="AH1667" s="45" t="str">
        <f>IF($AD1667="","",COUNTIF($AG$1:$AG1666,$AG1667)+RANK($AG1667,$AG$1:$AG$10539,0))</f>
        <v/>
      </c>
      <c r="AI1667" s="10" t="str">
        <f t="shared" si="80"/>
        <v>2010-11 The Cup Signature Patches #SPPH Dion Phaneuf   AU 2CL Patch /75   $</v>
      </c>
      <c r="AJ1667" s="11">
        <v>2010</v>
      </c>
      <c r="AK1667" s="17">
        <v>11</v>
      </c>
      <c r="AL1667" s="12" t="s">
        <v>1213</v>
      </c>
      <c r="AM1667" s="10" t="s">
        <v>1214</v>
      </c>
      <c r="AN1667" s="12" t="s">
        <v>552</v>
      </c>
      <c r="AO1667" s="9"/>
      <c r="AP1667" s="9"/>
      <c r="AQ1667" s="9"/>
      <c r="AR1667" s="14" t="s">
        <v>2125</v>
      </c>
      <c r="AS1667" s="9"/>
      <c r="AT1667" s="9" t="s">
        <v>1857</v>
      </c>
      <c r="AU1667" s="9" t="s">
        <v>1778</v>
      </c>
      <c r="AV1667" s="13"/>
      <c r="AW1667" s="13">
        <v>75</v>
      </c>
      <c r="AX1667" s="9"/>
      <c r="AY1667" s="9"/>
      <c r="AZ1667" s="9"/>
      <c r="BA1667" s="33"/>
      <c r="BB1667" s="33"/>
      <c r="BC1667" s="36"/>
      <c r="BD1667" s="12" t="s">
        <v>1771</v>
      </c>
    </row>
    <row r="1668" spans="1:56" s="12" customFormat="1" x14ac:dyDescent="0.2">
      <c r="A1668" s="9" t="str">
        <f>IF(Search!$C$5="","",IF(COUNTA(Inventory!$AP1668)=1,1,""))</f>
        <v/>
      </c>
      <c r="B1668" s="9" t="str">
        <f>IF(Search!$C$4="","",IF(ISNUMBER(SEARCH(Search!$C$4,$AR1668))=TRUE,1,""))</f>
        <v/>
      </c>
      <c r="C1668" s="9" t="str">
        <f>IF(Search!$C$6="x",IF(COUNTA($AQ1668)=1,1,"N"),IF(COUNTA($AQ1668)=1,"N",""))</f>
        <v/>
      </c>
      <c r="D1668" s="9" t="str">
        <f>IF(Search!$O$8="","",IF(ISNUMBER(SEARCH(Search!$O$8,$BD1668))=TRUE,1,""))</f>
        <v/>
      </c>
      <c r="E1668" s="9" t="str">
        <f>IF(Search!$C$7="","",IF(ISNUMBER(SEARCH(Search!$C$7,$AN1668))=TRUE,1,""))</f>
        <v/>
      </c>
      <c r="F1668" s="9" t="str">
        <f>IF(Search!$C$8="","",IF(ISNUMBER(SEARCH(Search!$C$8,$AO1668))=TRUE,1,""))</f>
        <v/>
      </c>
      <c r="G1668" s="9" t="str">
        <f>IF(Search!$F$4="","",IF(Inventory!$AJ1668&lt;Search!$F$4,"",1))</f>
        <v/>
      </c>
      <c r="H1668" s="9" t="str">
        <f>IF(Search!$F$5="","",IF(Inventory!$AJ1668&gt;Search!$F$5,"",1))</f>
        <v/>
      </c>
      <c r="I1668" s="9" t="str">
        <f>IF(Search!$F$7="","",IF(Search!$F$8="",IF(ISNUMBER(SEARCH(Search!$F$7,$AL1668))=TRUE,1,""),""))</f>
        <v/>
      </c>
      <c r="J1668" s="9" t="str">
        <f>IF($AL1668=Search!$F$8,1,"")</f>
        <v/>
      </c>
      <c r="K1668" s="9" t="str">
        <f>IF(Search!$I$4="","",IF(COUNTA($AS1668)=1,IF(Search!$I$4="N","N",1),""))</f>
        <v/>
      </c>
      <c r="L1668" s="9" t="str">
        <f>IF(Search!$I$5="","",IF($AS1668="RC",1,""))</f>
        <v/>
      </c>
      <c r="M1668" s="9" t="str">
        <f>IF(Search!$I$6="","",IF($AS1668="RCP",1,""))</f>
        <v/>
      </c>
      <c r="N1668" s="9" t="str">
        <f>IF(Search!$I$8="","",IF(COUNTA($AT1668)=1,IF(Search!$I$8="N","N",1),""))</f>
        <v/>
      </c>
      <c r="O1668" s="9" t="str">
        <f>IF(Search!$L$4="","",IF(COUNTA($AU1668)=1,IF(Search!$L$4="N","N",1),""))</f>
        <v/>
      </c>
      <c r="P1668" s="9" t="str">
        <f>IF(Search!$L$5="","",IF(ISNUMBER(SEARCH("Jersey",$AU1668))=TRUE,IF(Search!$L$5="N","N",1),""))</f>
        <v/>
      </c>
      <c r="Q1668" s="9" t="str">
        <f>IF(Search!$L$6="","",IF(ISNUMBER(SEARCH("Patch",$AU1668))=TRUE,IF(Search!$L$6="N","N",1),""))</f>
        <v/>
      </c>
      <c r="R1668" s="9" t="str">
        <f>IF(Search!$L$7="","",IF(ISNUMBER(SEARCH("Shield",$AU1668))=TRUE,IF(Search!$L$7="N","N",1),""))</f>
        <v/>
      </c>
      <c r="S1668" s="9" t="str">
        <f>IF(Search!$L$8="","",IF(ISNUMBER(SEARCH("Stick",$AU1668))=TRUE,IF(Search!$L$8="N","N",1),""))</f>
        <v/>
      </c>
      <c r="T1668" s="9" t="str">
        <f>IF(Search!$O$4="","",IF(COUNTA($AW1668)=1,IF(Search!$O$4="N","N",1),""))</f>
        <v/>
      </c>
      <c r="U1668" s="9" t="str">
        <f>IF(Search!$O$5="","",IF($AW1668="","",IF($AW1668&lt;Search!$O$5,"",1)))</f>
        <v/>
      </c>
      <c r="V1668" s="9" t="str">
        <f>IF(Search!$O$6="","",IF($AW1668="","",IF($AW1668&gt;Search!$O$6,"",1)))</f>
        <v/>
      </c>
      <c r="W1668" s="9" t="str">
        <f>IF(Search!$U$4="","",IF($AX1668="","",1))</f>
        <v/>
      </c>
      <c r="X1668" s="9" t="str">
        <f>IF(Search!$U$5="","",IF(ISNUMBER(SEARCH(Search!$U$5,$AX1668))=TRUE,IF(Search!$U$5="N","N",1),""))</f>
        <v/>
      </c>
      <c r="Y1668" s="9" t="str">
        <f>IF(Search!$U$6="","",IF($AY1668&lt;Search!$U$6,"",1))</f>
        <v/>
      </c>
      <c r="Z1668" s="9" t="str">
        <f>IF(Search!$R$4="","",IF(Inventory!$BA1668&lt;Search!$R$4,"",1))</f>
        <v/>
      </c>
      <c r="AA1668" s="9" t="str">
        <f>IF(Search!$R$5="","",IF($BA1668&gt;Search!$R$5,"",1))</f>
        <v/>
      </c>
      <c r="AB1668" s="9" t="str">
        <f>IF(Search!$R$6="","",IF($BB1668&lt;Search!$R$6,"",1))</f>
        <v/>
      </c>
      <c r="AC1668" s="9" t="str">
        <f>IF(Search!$R$7="","",IF($BB1668&lt;Search!$R$7,"",1))</f>
        <v/>
      </c>
      <c r="AD1668" s="45" t="str">
        <f>IF(COUNTIF($A1668:$AC1668,"n")&gt;0,"",IF(SUM($A1668:$AC1668)=COUNTA(Search!$C$4:$C$8,Search!$F$4:$F$8,Search!$I$4:$I$6,Search!$I$8,Search!$L$4:$L$8,Search!$O$4:$O$8,Search!$R$4:$R$7,Search!$U$4:$U$7)-COUNTIF(Search!$C$4:$U$7,"n"),1+LARGE($AD$1:AD1667,1),""))</f>
        <v/>
      </c>
      <c r="AE1668" s="45" t="str">
        <f t="shared" si="81"/>
        <v/>
      </c>
      <c r="AF1668" s="45" t="str">
        <f>IF(AD1668="","",COUNTIF($AE$1:$AE1667,$AE1668)+RANK($AE1668,$AE$2:$AE$10540,1))</f>
        <v/>
      </c>
      <c r="AG1668" s="45" t="str">
        <f t="shared" si="82"/>
        <v/>
      </c>
      <c r="AH1668" s="45" t="str">
        <f>IF($AD1668="","",COUNTIF($AG$1:$AG1667,$AG1668)+RANK($AG1668,$AG$1:$AG$10539,0))</f>
        <v/>
      </c>
      <c r="AI1668" s="10" t="str">
        <f t="shared" si="80"/>
        <v>2010-11 Ultimate Collection #53 Doug Gilmour     /   $</v>
      </c>
      <c r="AJ1668" s="11">
        <v>2010</v>
      </c>
      <c r="AK1668" s="17">
        <v>11</v>
      </c>
      <c r="AL1668" s="12" t="s">
        <v>576</v>
      </c>
      <c r="AM1668" s="10">
        <v>53</v>
      </c>
      <c r="AN1668" s="12" t="s">
        <v>162</v>
      </c>
      <c r="AO1668" s="9"/>
      <c r="AP1668" s="9"/>
      <c r="AQ1668" s="9"/>
      <c r="AR1668" s="14"/>
      <c r="AS1668" s="9"/>
      <c r="AT1668" s="9"/>
      <c r="AU1668" s="9"/>
      <c r="AV1668" s="13"/>
      <c r="AW1668" s="13"/>
      <c r="AX1668" s="9"/>
      <c r="AY1668" s="9"/>
      <c r="AZ1668" s="9"/>
      <c r="BA1668" s="33"/>
      <c r="BB1668" s="33"/>
      <c r="BC1668" s="36"/>
      <c r="BD1668" s="12" t="s">
        <v>1771</v>
      </c>
    </row>
    <row r="1669" spans="1:56" s="12" customFormat="1" x14ac:dyDescent="0.2">
      <c r="A1669" s="9" t="str">
        <f>IF(Search!$C$5="","",IF(COUNTA(Inventory!$AP1669)=1,1,""))</f>
        <v/>
      </c>
      <c r="B1669" s="9" t="str">
        <f>IF(Search!$C$4="","",IF(ISNUMBER(SEARCH(Search!$C$4,$AR1669))=TRUE,1,""))</f>
        <v/>
      </c>
      <c r="C1669" s="9" t="str">
        <f>IF(Search!$C$6="x",IF(COUNTA($AQ1669)=1,1,"N"),IF(COUNTA($AQ1669)=1,"N",""))</f>
        <v/>
      </c>
      <c r="D1669" s="9" t="str">
        <f>IF(Search!$O$8="","",IF(ISNUMBER(SEARCH(Search!$O$8,$BD1669))=TRUE,1,""))</f>
        <v/>
      </c>
      <c r="E1669" s="9" t="str">
        <f>IF(Search!$C$7="","",IF(ISNUMBER(SEARCH(Search!$C$7,$AN1669))=TRUE,1,""))</f>
        <v/>
      </c>
      <c r="F1669" s="9" t="str">
        <f>IF(Search!$C$8="","",IF(ISNUMBER(SEARCH(Search!$C$8,$AO1669))=TRUE,1,""))</f>
        <v/>
      </c>
      <c r="G1669" s="9" t="str">
        <f>IF(Search!$F$4="","",IF(Inventory!$AJ1669&lt;Search!$F$4,"",1))</f>
        <v/>
      </c>
      <c r="H1669" s="9" t="str">
        <f>IF(Search!$F$5="","",IF(Inventory!$AJ1669&gt;Search!$F$5,"",1))</f>
        <v/>
      </c>
      <c r="I1669" s="9" t="str">
        <f>IF(Search!$F$7="","",IF(Search!$F$8="",IF(ISNUMBER(SEARCH(Search!$F$7,$AL1669))=TRUE,1,""),""))</f>
        <v/>
      </c>
      <c r="J1669" s="9" t="str">
        <f>IF($AL1669=Search!$F$8,1,"")</f>
        <v/>
      </c>
      <c r="K1669" s="9" t="str">
        <f>IF(Search!$I$4="","",IF(COUNTA($AS1669)=1,IF(Search!$I$4="N","N",1),""))</f>
        <v/>
      </c>
      <c r="L1669" s="9" t="str">
        <f>IF(Search!$I$5="","",IF($AS1669="RC",1,""))</f>
        <v/>
      </c>
      <c r="M1669" s="9" t="str">
        <f>IF(Search!$I$6="","",IF($AS1669="RCP",1,""))</f>
        <v/>
      </c>
      <c r="N1669" s="9" t="str">
        <f>IF(Search!$I$8="","",IF(COUNTA($AT1669)=1,IF(Search!$I$8="N","N",1),""))</f>
        <v/>
      </c>
      <c r="O1669" s="9" t="str">
        <f>IF(Search!$L$4="","",IF(COUNTA($AU1669)=1,IF(Search!$L$4="N","N",1),""))</f>
        <v/>
      </c>
      <c r="P1669" s="9" t="str">
        <f>IF(Search!$L$5="","",IF(ISNUMBER(SEARCH("Jersey",$AU1669))=TRUE,IF(Search!$L$5="N","N",1),""))</f>
        <v/>
      </c>
      <c r="Q1669" s="9" t="str">
        <f>IF(Search!$L$6="","",IF(ISNUMBER(SEARCH("Patch",$AU1669))=TRUE,IF(Search!$L$6="N","N",1),""))</f>
        <v/>
      </c>
      <c r="R1669" s="9" t="str">
        <f>IF(Search!$L$7="","",IF(ISNUMBER(SEARCH("Shield",$AU1669))=TRUE,IF(Search!$L$7="N","N",1),""))</f>
        <v/>
      </c>
      <c r="S1669" s="9" t="str">
        <f>IF(Search!$L$8="","",IF(ISNUMBER(SEARCH("Stick",$AU1669))=TRUE,IF(Search!$L$8="N","N",1),""))</f>
        <v/>
      </c>
      <c r="T1669" s="9" t="str">
        <f>IF(Search!$O$4="","",IF(COUNTA($AW1669)=1,IF(Search!$O$4="N","N",1),""))</f>
        <v/>
      </c>
      <c r="U1669" s="9" t="str">
        <f>IF(Search!$O$5="","",IF($AW1669="","",IF($AW1669&lt;Search!$O$5,"",1)))</f>
        <v/>
      </c>
      <c r="V1669" s="9" t="str">
        <f>IF(Search!$O$6="","",IF($AW1669="","",IF($AW1669&gt;Search!$O$6,"",1)))</f>
        <v/>
      </c>
      <c r="W1669" s="9" t="str">
        <f>IF(Search!$U$4="","",IF($AX1669="","",1))</f>
        <v/>
      </c>
      <c r="X1669" s="9" t="str">
        <f>IF(Search!$U$5="","",IF(ISNUMBER(SEARCH(Search!$U$5,$AX1669))=TRUE,IF(Search!$U$5="N","N",1),""))</f>
        <v/>
      </c>
      <c r="Y1669" s="9" t="str">
        <f>IF(Search!$U$6="","",IF($AY1669&lt;Search!$U$6,"",1))</f>
        <v/>
      </c>
      <c r="Z1669" s="9" t="str">
        <f>IF(Search!$R$4="","",IF(Inventory!$BA1669&lt;Search!$R$4,"",1))</f>
        <v/>
      </c>
      <c r="AA1669" s="9" t="str">
        <f>IF(Search!$R$5="","",IF($BA1669&gt;Search!$R$5,"",1))</f>
        <v/>
      </c>
      <c r="AB1669" s="9" t="str">
        <f>IF(Search!$R$6="","",IF($BB1669&lt;Search!$R$6,"",1))</f>
        <v/>
      </c>
      <c r="AC1669" s="9" t="str">
        <f>IF(Search!$R$7="","",IF($BB1669&lt;Search!$R$7,"",1))</f>
        <v/>
      </c>
      <c r="AD1669" s="45" t="str">
        <f>IF(COUNTIF($A1669:$AC1669,"n")&gt;0,"",IF(SUM($A1669:$AC1669)=COUNTA(Search!$C$4:$C$8,Search!$F$4:$F$8,Search!$I$4:$I$6,Search!$I$8,Search!$L$4:$L$8,Search!$O$4:$O$8,Search!$R$4:$R$7,Search!$U$4:$U$7)-COUNTIF(Search!$C$4:$U$7,"n"),1+LARGE($AD$1:AD1668,1),""))</f>
        <v/>
      </c>
      <c r="AE1669" s="45" t="str">
        <f t="shared" si="81"/>
        <v/>
      </c>
      <c r="AF1669" s="45" t="str">
        <f>IF(AD1669="","",COUNTIF($AE$1:$AE1668,$AE1669)+RANK($AE1669,$AE$2:$AE$10540,1))</f>
        <v/>
      </c>
      <c r="AG1669" s="45" t="str">
        <f t="shared" si="82"/>
        <v/>
      </c>
      <c r="AH1669" s="45" t="str">
        <f>IF($AD1669="","",COUNTIF($AG$1:$AG1668,$AG1669)+RANK($AG1669,$AG$1:$AG$10539,0))</f>
        <v/>
      </c>
      <c r="AI1669" s="10" t="str">
        <f t="shared" si="80"/>
        <v>2010-11 Upper Deck #222 Evgeny Dadonov YG  RC   /   $</v>
      </c>
      <c r="AJ1669" s="11">
        <v>2010</v>
      </c>
      <c r="AK1669" s="17">
        <v>11</v>
      </c>
      <c r="AL1669" s="12" t="s">
        <v>7</v>
      </c>
      <c r="AM1669" s="10">
        <v>222</v>
      </c>
      <c r="AN1669" s="12" t="s">
        <v>1215</v>
      </c>
      <c r="AO1669" s="9"/>
      <c r="AP1669" s="9"/>
      <c r="AQ1669" s="9"/>
      <c r="AR1669" s="14" t="s">
        <v>2481</v>
      </c>
      <c r="AS1669" s="9" t="s">
        <v>2</v>
      </c>
      <c r="AT1669" s="9"/>
      <c r="AU1669" s="9"/>
      <c r="AV1669" s="13"/>
      <c r="AW1669" s="13"/>
      <c r="AX1669" s="9"/>
      <c r="AY1669" s="9"/>
      <c r="AZ1669" s="9"/>
      <c r="BA1669" s="33"/>
      <c r="BB1669" s="33"/>
      <c r="BC1669" s="36"/>
      <c r="BD1669" s="12" t="s">
        <v>1771</v>
      </c>
    </row>
    <row r="1670" spans="1:56" s="12" customFormat="1" x14ac:dyDescent="0.2">
      <c r="A1670" s="9" t="str">
        <f>IF(Search!$C$5="","",IF(COUNTA(Inventory!$AP1670)=1,1,""))</f>
        <v/>
      </c>
      <c r="B1670" s="9" t="str">
        <f>IF(Search!$C$4="","",IF(ISNUMBER(SEARCH(Search!$C$4,$AR1670))=TRUE,1,""))</f>
        <v/>
      </c>
      <c r="C1670" s="9" t="str">
        <f>IF(Search!$C$6="x",IF(COUNTA($AQ1670)=1,1,"N"),IF(COUNTA($AQ1670)=1,"N",""))</f>
        <v/>
      </c>
      <c r="D1670" s="9" t="str">
        <f>IF(Search!$O$8="","",IF(ISNUMBER(SEARCH(Search!$O$8,$BD1670))=TRUE,1,""))</f>
        <v/>
      </c>
      <c r="E1670" s="9" t="str">
        <f>IF(Search!$C$7="","",IF(ISNUMBER(SEARCH(Search!$C$7,$AN1670))=TRUE,1,""))</f>
        <v/>
      </c>
      <c r="F1670" s="9" t="str">
        <f>IF(Search!$C$8="","",IF(ISNUMBER(SEARCH(Search!$C$8,$AO1670))=TRUE,1,""))</f>
        <v/>
      </c>
      <c r="G1670" s="9" t="str">
        <f>IF(Search!$F$4="","",IF(Inventory!$AJ1670&lt;Search!$F$4,"",1))</f>
        <v/>
      </c>
      <c r="H1670" s="9" t="str">
        <f>IF(Search!$F$5="","",IF(Inventory!$AJ1670&gt;Search!$F$5,"",1))</f>
        <v/>
      </c>
      <c r="I1670" s="9" t="str">
        <f>IF(Search!$F$7="","",IF(Search!$F$8="",IF(ISNUMBER(SEARCH(Search!$F$7,$AL1670))=TRUE,1,""),""))</f>
        <v/>
      </c>
      <c r="J1670" s="9" t="str">
        <f>IF($AL1670=Search!$F$8,1,"")</f>
        <v/>
      </c>
      <c r="K1670" s="9" t="str">
        <f>IF(Search!$I$4="","",IF(COUNTA($AS1670)=1,IF(Search!$I$4="N","N",1),""))</f>
        <v/>
      </c>
      <c r="L1670" s="9" t="str">
        <f>IF(Search!$I$5="","",IF($AS1670="RC",1,""))</f>
        <v/>
      </c>
      <c r="M1670" s="9" t="str">
        <f>IF(Search!$I$6="","",IF($AS1670="RCP",1,""))</f>
        <v/>
      </c>
      <c r="N1670" s="9" t="str">
        <f>IF(Search!$I$8="","",IF(COUNTA($AT1670)=1,IF(Search!$I$8="N","N",1),""))</f>
        <v/>
      </c>
      <c r="O1670" s="9" t="str">
        <f>IF(Search!$L$4="","",IF(COUNTA($AU1670)=1,IF(Search!$L$4="N","N",1),""))</f>
        <v/>
      </c>
      <c r="P1670" s="9" t="str">
        <f>IF(Search!$L$5="","",IF(ISNUMBER(SEARCH("Jersey",$AU1670))=TRUE,IF(Search!$L$5="N","N",1),""))</f>
        <v/>
      </c>
      <c r="Q1670" s="9" t="str">
        <f>IF(Search!$L$6="","",IF(ISNUMBER(SEARCH("Patch",$AU1670))=TRUE,IF(Search!$L$6="N","N",1),""))</f>
        <v/>
      </c>
      <c r="R1670" s="9" t="str">
        <f>IF(Search!$L$7="","",IF(ISNUMBER(SEARCH("Shield",$AU1670))=TRUE,IF(Search!$L$7="N","N",1),""))</f>
        <v/>
      </c>
      <c r="S1670" s="9" t="str">
        <f>IF(Search!$L$8="","",IF(ISNUMBER(SEARCH("Stick",$AU1670))=TRUE,IF(Search!$L$8="N","N",1),""))</f>
        <v/>
      </c>
      <c r="T1670" s="9" t="str">
        <f>IF(Search!$O$4="","",IF(COUNTA($AW1670)=1,IF(Search!$O$4="N","N",1),""))</f>
        <v/>
      </c>
      <c r="U1670" s="9" t="str">
        <f>IF(Search!$O$5="","",IF($AW1670="","",IF($AW1670&lt;Search!$O$5,"",1)))</f>
        <v/>
      </c>
      <c r="V1670" s="9" t="str">
        <f>IF(Search!$O$6="","",IF($AW1670="","",IF($AW1670&gt;Search!$O$6,"",1)))</f>
        <v/>
      </c>
      <c r="W1670" s="9" t="str">
        <f>IF(Search!$U$4="","",IF($AX1670="","",1))</f>
        <v/>
      </c>
      <c r="X1670" s="9" t="str">
        <f>IF(Search!$U$5="","",IF(ISNUMBER(SEARCH(Search!$U$5,$AX1670))=TRUE,IF(Search!$U$5="N","N",1),""))</f>
        <v/>
      </c>
      <c r="Y1670" s="9" t="str">
        <f>IF(Search!$U$6="","",IF($AY1670&lt;Search!$U$6,"",1))</f>
        <v/>
      </c>
      <c r="Z1670" s="9" t="str">
        <f>IF(Search!$R$4="","",IF(Inventory!$BA1670&lt;Search!$R$4,"",1))</f>
        <v/>
      </c>
      <c r="AA1670" s="9" t="str">
        <f>IF(Search!$R$5="","",IF($BA1670&gt;Search!$R$5,"",1))</f>
        <v/>
      </c>
      <c r="AB1670" s="9" t="str">
        <f>IF(Search!$R$6="","",IF($BB1670&lt;Search!$R$6,"",1))</f>
        <v/>
      </c>
      <c r="AC1670" s="9" t="str">
        <f>IF(Search!$R$7="","",IF($BB1670&lt;Search!$R$7,"",1))</f>
        <v/>
      </c>
      <c r="AD1670" s="45" t="str">
        <f>IF(COUNTIF($A1670:$AC1670,"n")&gt;0,"",IF(SUM($A1670:$AC1670)=COUNTA(Search!$C$4:$C$8,Search!$F$4:$F$8,Search!$I$4:$I$6,Search!$I$8,Search!$L$4:$L$8,Search!$O$4:$O$8,Search!$R$4:$R$7,Search!$U$4:$U$7)-COUNTIF(Search!$C$4:$U$7,"n"),1+LARGE($AD$1:AD1669,1),""))</f>
        <v/>
      </c>
      <c r="AE1670" s="45" t="str">
        <f t="shared" si="81"/>
        <v/>
      </c>
      <c r="AF1670" s="45" t="str">
        <f>IF(AD1670="","",COUNTIF($AE$1:$AE1669,$AE1670)+RANK($AE1670,$AE$2:$AE$10540,1))</f>
        <v/>
      </c>
      <c r="AG1670" s="45" t="str">
        <f t="shared" si="82"/>
        <v/>
      </c>
      <c r="AH1670" s="45" t="str">
        <f>IF($AD1670="","",COUNTIF($AG$1:$AG1669,$AG1670)+RANK($AG1670,$AG$1:$AG$10539,0))</f>
        <v/>
      </c>
      <c r="AI1670" s="10" t="str">
        <f t="shared" ref="AI1670:AI1733" si="83">CONCATENATE(AJ1670,"-",AK1670," ",AL1670," #",AM1670," ",AN1670," ",AO1670," ",AS1670," ",AT1670," ",AU1670," ",AV1670,"/",AW1670," ",AX1670," ",AY1670,AZ1670," $",BA1670)</f>
        <v>2010-11 Upper Deck #233 Matt Martin YG  RC   /   $</v>
      </c>
      <c r="AJ1670" s="11">
        <v>2010</v>
      </c>
      <c r="AK1670" s="17">
        <v>11</v>
      </c>
      <c r="AL1670" s="12" t="s">
        <v>7</v>
      </c>
      <c r="AM1670" s="10">
        <v>233</v>
      </c>
      <c r="AN1670" s="12" t="s">
        <v>1216</v>
      </c>
      <c r="AO1670" s="9"/>
      <c r="AP1670" s="9"/>
      <c r="AQ1670" s="9"/>
      <c r="AR1670" s="14" t="s">
        <v>2481</v>
      </c>
      <c r="AS1670" s="9" t="s">
        <v>2</v>
      </c>
      <c r="AT1670" s="9"/>
      <c r="AU1670" s="9"/>
      <c r="AV1670" s="13"/>
      <c r="AW1670" s="13"/>
      <c r="AX1670" s="9"/>
      <c r="AY1670" s="9"/>
      <c r="AZ1670" s="9"/>
      <c r="BA1670" s="33"/>
      <c r="BB1670" s="33"/>
      <c r="BC1670" s="36"/>
      <c r="BD1670" s="12" t="s">
        <v>1771</v>
      </c>
    </row>
    <row r="1671" spans="1:56" s="12" customFormat="1" x14ac:dyDescent="0.2">
      <c r="A1671" s="9" t="str">
        <f>IF(Search!$C$5="","",IF(COUNTA(Inventory!$AP1671)=1,1,""))</f>
        <v/>
      </c>
      <c r="B1671" s="9" t="str">
        <f>IF(Search!$C$4="","",IF(ISNUMBER(SEARCH(Search!$C$4,$AR1671))=TRUE,1,""))</f>
        <v/>
      </c>
      <c r="C1671" s="9" t="str">
        <f>IF(Search!$C$6="x",IF(COUNTA($AQ1671)=1,1,"N"),IF(COUNTA($AQ1671)=1,"N",""))</f>
        <v/>
      </c>
      <c r="D1671" s="9" t="str">
        <f>IF(Search!$O$8="","",IF(ISNUMBER(SEARCH(Search!$O$8,$BD1671))=TRUE,1,""))</f>
        <v/>
      </c>
      <c r="E1671" s="9" t="str">
        <f>IF(Search!$C$7="","",IF(ISNUMBER(SEARCH(Search!$C$7,$AN1671))=TRUE,1,""))</f>
        <v/>
      </c>
      <c r="F1671" s="9" t="str">
        <f>IF(Search!$C$8="","",IF(ISNUMBER(SEARCH(Search!$C$8,$AO1671))=TRUE,1,""))</f>
        <v/>
      </c>
      <c r="G1671" s="9" t="str">
        <f>IF(Search!$F$4="","",IF(Inventory!$AJ1671&lt;Search!$F$4,"",1))</f>
        <v/>
      </c>
      <c r="H1671" s="9" t="str">
        <f>IF(Search!$F$5="","",IF(Inventory!$AJ1671&gt;Search!$F$5,"",1))</f>
        <v/>
      </c>
      <c r="I1671" s="9" t="str">
        <f>IF(Search!$F$7="","",IF(Search!$F$8="",IF(ISNUMBER(SEARCH(Search!$F$7,$AL1671))=TRUE,1,""),""))</f>
        <v/>
      </c>
      <c r="J1671" s="9" t="str">
        <f>IF($AL1671=Search!$F$8,1,"")</f>
        <v/>
      </c>
      <c r="K1671" s="9" t="str">
        <f>IF(Search!$I$4="","",IF(COUNTA($AS1671)=1,IF(Search!$I$4="N","N",1),""))</f>
        <v/>
      </c>
      <c r="L1671" s="9" t="str">
        <f>IF(Search!$I$5="","",IF($AS1671="RC",1,""))</f>
        <v/>
      </c>
      <c r="M1671" s="9" t="str">
        <f>IF(Search!$I$6="","",IF($AS1671="RCP",1,""))</f>
        <v/>
      </c>
      <c r="N1671" s="9" t="str">
        <f>IF(Search!$I$8="","",IF(COUNTA($AT1671)=1,IF(Search!$I$8="N","N",1),""))</f>
        <v/>
      </c>
      <c r="O1671" s="9" t="str">
        <f>IF(Search!$L$4="","",IF(COUNTA($AU1671)=1,IF(Search!$L$4="N","N",1),""))</f>
        <v/>
      </c>
      <c r="P1671" s="9" t="str">
        <f>IF(Search!$L$5="","",IF(ISNUMBER(SEARCH("Jersey",$AU1671))=TRUE,IF(Search!$L$5="N","N",1),""))</f>
        <v/>
      </c>
      <c r="Q1671" s="9" t="str">
        <f>IF(Search!$L$6="","",IF(ISNUMBER(SEARCH("Patch",$AU1671))=TRUE,IF(Search!$L$6="N","N",1),""))</f>
        <v/>
      </c>
      <c r="R1671" s="9" t="str">
        <f>IF(Search!$L$7="","",IF(ISNUMBER(SEARCH("Shield",$AU1671))=TRUE,IF(Search!$L$7="N","N",1),""))</f>
        <v/>
      </c>
      <c r="S1671" s="9" t="str">
        <f>IF(Search!$L$8="","",IF(ISNUMBER(SEARCH("Stick",$AU1671))=TRUE,IF(Search!$L$8="N","N",1),""))</f>
        <v/>
      </c>
      <c r="T1671" s="9" t="str">
        <f>IF(Search!$O$4="","",IF(COUNTA($AW1671)=1,IF(Search!$O$4="N","N",1),""))</f>
        <v/>
      </c>
      <c r="U1671" s="9" t="str">
        <f>IF(Search!$O$5="","",IF($AW1671="","",IF($AW1671&lt;Search!$O$5,"",1)))</f>
        <v/>
      </c>
      <c r="V1671" s="9" t="str">
        <f>IF(Search!$O$6="","",IF($AW1671="","",IF($AW1671&gt;Search!$O$6,"",1)))</f>
        <v/>
      </c>
      <c r="W1671" s="9" t="str">
        <f>IF(Search!$U$4="","",IF($AX1671="","",1))</f>
        <v/>
      </c>
      <c r="X1671" s="9" t="str">
        <f>IF(Search!$U$5="","",IF(ISNUMBER(SEARCH(Search!$U$5,$AX1671))=TRUE,IF(Search!$U$5="N","N",1),""))</f>
        <v/>
      </c>
      <c r="Y1671" s="9" t="str">
        <f>IF(Search!$U$6="","",IF($AY1671&lt;Search!$U$6,"",1))</f>
        <v/>
      </c>
      <c r="Z1671" s="9" t="str">
        <f>IF(Search!$R$4="","",IF(Inventory!$BA1671&lt;Search!$R$4,"",1))</f>
        <v/>
      </c>
      <c r="AA1671" s="9" t="str">
        <f>IF(Search!$R$5="","",IF($BA1671&gt;Search!$R$5,"",1))</f>
        <v/>
      </c>
      <c r="AB1671" s="9" t="str">
        <f>IF(Search!$R$6="","",IF($BB1671&lt;Search!$R$6,"",1))</f>
        <v/>
      </c>
      <c r="AC1671" s="9" t="str">
        <f>IF(Search!$R$7="","",IF($BB1671&lt;Search!$R$7,"",1))</f>
        <v/>
      </c>
      <c r="AD1671" s="45" t="str">
        <f>IF(COUNTIF($A1671:$AC1671,"n")&gt;0,"",IF(SUM($A1671:$AC1671)=COUNTA(Search!$C$4:$C$8,Search!$F$4:$F$8,Search!$I$4:$I$6,Search!$I$8,Search!$L$4:$L$8,Search!$O$4:$O$8,Search!$R$4:$R$7,Search!$U$4:$U$7)-COUNTIF(Search!$C$4:$U$7,"n"),1+LARGE($AD$1:AD1670,1),""))</f>
        <v/>
      </c>
      <c r="AE1671" s="45" t="str">
        <f t="shared" si="81"/>
        <v/>
      </c>
      <c r="AF1671" s="45" t="str">
        <f>IF(AD1671="","",COUNTIF($AE$1:$AE1670,$AE1671)+RANK($AE1671,$AE$2:$AE$10540,1))</f>
        <v/>
      </c>
      <c r="AG1671" s="45" t="str">
        <f t="shared" si="82"/>
        <v/>
      </c>
      <c r="AH1671" s="45" t="str">
        <f>IF($AD1671="","",COUNTIF($AG$1:$AG1670,$AG1671)+RANK($AG1671,$AG$1:$AG$10539,0))</f>
        <v/>
      </c>
      <c r="AI1671" s="10" t="str">
        <f t="shared" si="83"/>
        <v>2010-11 Upper Deck #236 Alexander Urbom YG  RC   /   $</v>
      </c>
      <c r="AJ1671" s="11">
        <v>2010</v>
      </c>
      <c r="AK1671" s="17">
        <v>11</v>
      </c>
      <c r="AL1671" s="12" t="s">
        <v>7</v>
      </c>
      <c r="AM1671" s="10">
        <v>236</v>
      </c>
      <c r="AN1671" s="12" t="s">
        <v>1217</v>
      </c>
      <c r="AO1671" s="9"/>
      <c r="AP1671" s="9"/>
      <c r="AQ1671" s="9"/>
      <c r="AR1671" s="14" t="s">
        <v>2481</v>
      </c>
      <c r="AS1671" s="9" t="s">
        <v>2</v>
      </c>
      <c r="AT1671" s="9"/>
      <c r="AU1671" s="9"/>
      <c r="AV1671" s="13"/>
      <c r="AW1671" s="13"/>
      <c r="AX1671" s="9"/>
      <c r="AY1671" s="9"/>
      <c r="AZ1671" s="9"/>
      <c r="BA1671" s="33"/>
      <c r="BB1671" s="33"/>
      <c r="BC1671" s="36"/>
      <c r="BD1671" s="12" t="s">
        <v>1771</v>
      </c>
    </row>
    <row r="1672" spans="1:56" s="12" customFormat="1" x14ac:dyDescent="0.2">
      <c r="A1672" s="9" t="str">
        <f>IF(Search!$C$5="","",IF(COUNTA(Inventory!$AP1672)=1,1,""))</f>
        <v/>
      </c>
      <c r="B1672" s="9" t="str">
        <f>IF(Search!$C$4="","",IF(ISNUMBER(SEARCH(Search!$C$4,$AR1672))=TRUE,1,""))</f>
        <v/>
      </c>
      <c r="C1672" s="9" t="str">
        <f>IF(Search!$C$6="x",IF(COUNTA($AQ1672)=1,1,"N"),IF(COUNTA($AQ1672)=1,"N",""))</f>
        <v/>
      </c>
      <c r="D1672" s="9" t="str">
        <f>IF(Search!$O$8="","",IF(ISNUMBER(SEARCH(Search!$O$8,$BD1672))=TRUE,1,""))</f>
        <v/>
      </c>
      <c r="E1672" s="9" t="str">
        <f>IF(Search!$C$7="","",IF(ISNUMBER(SEARCH(Search!$C$7,$AN1672))=TRUE,1,""))</f>
        <v/>
      </c>
      <c r="F1672" s="9" t="str">
        <f>IF(Search!$C$8="","",IF(ISNUMBER(SEARCH(Search!$C$8,$AO1672))=TRUE,1,""))</f>
        <v/>
      </c>
      <c r="G1672" s="9" t="str">
        <f>IF(Search!$F$4="","",IF(Inventory!$AJ1672&lt;Search!$F$4,"",1))</f>
        <v/>
      </c>
      <c r="H1672" s="9" t="str">
        <f>IF(Search!$F$5="","",IF(Inventory!$AJ1672&gt;Search!$F$5,"",1))</f>
        <v/>
      </c>
      <c r="I1672" s="9" t="str">
        <f>IF(Search!$F$7="","",IF(Search!$F$8="",IF(ISNUMBER(SEARCH(Search!$F$7,$AL1672))=TRUE,1,""),""))</f>
        <v/>
      </c>
      <c r="J1672" s="9" t="str">
        <f>IF($AL1672=Search!$F$8,1,"")</f>
        <v/>
      </c>
      <c r="K1672" s="9" t="str">
        <f>IF(Search!$I$4="","",IF(COUNTA($AS1672)=1,IF(Search!$I$4="N","N",1),""))</f>
        <v/>
      </c>
      <c r="L1672" s="9" t="str">
        <f>IF(Search!$I$5="","",IF($AS1672="RC",1,""))</f>
        <v/>
      </c>
      <c r="M1672" s="9" t="str">
        <f>IF(Search!$I$6="","",IF($AS1672="RCP",1,""))</f>
        <v/>
      </c>
      <c r="N1672" s="9" t="str">
        <f>IF(Search!$I$8="","",IF(COUNTA($AT1672)=1,IF(Search!$I$8="N","N",1),""))</f>
        <v/>
      </c>
      <c r="O1672" s="9" t="str">
        <f>IF(Search!$L$4="","",IF(COUNTA($AU1672)=1,IF(Search!$L$4="N","N",1),""))</f>
        <v/>
      </c>
      <c r="P1672" s="9" t="str">
        <f>IF(Search!$L$5="","",IF(ISNUMBER(SEARCH("Jersey",$AU1672))=TRUE,IF(Search!$L$5="N","N",1),""))</f>
        <v/>
      </c>
      <c r="Q1672" s="9" t="str">
        <f>IF(Search!$L$6="","",IF(ISNUMBER(SEARCH("Patch",$AU1672))=TRUE,IF(Search!$L$6="N","N",1),""))</f>
        <v/>
      </c>
      <c r="R1672" s="9" t="str">
        <f>IF(Search!$L$7="","",IF(ISNUMBER(SEARCH("Shield",$AU1672))=TRUE,IF(Search!$L$7="N","N",1),""))</f>
        <v/>
      </c>
      <c r="S1672" s="9" t="str">
        <f>IF(Search!$L$8="","",IF(ISNUMBER(SEARCH("Stick",$AU1672))=TRUE,IF(Search!$L$8="N","N",1),""))</f>
        <v/>
      </c>
      <c r="T1672" s="9" t="str">
        <f>IF(Search!$O$4="","",IF(COUNTA($AW1672)=1,IF(Search!$O$4="N","N",1),""))</f>
        <v/>
      </c>
      <c r="U1672" s="9" t="str">
        <f>IF(Search!$O$5="","",IF($AW1672="","",IF($AW1672&lt;Search!$O$5,"",1)))</f>
        <v/>
      </c>
      <c r="V1672" s="9" t="str">
        <f>IF(Search!$O$6="","",IF($AW1672="","",IF($AW1672&gt;Search!$O$6,"",1)))</f>
        <v/>
      </c>
      <c r="W1672" s="9" t="str">
        <f>IF(Search!$U$4="","",IF($AX1672="","",1))</f>
        <v/>
      </c>
      <c r="X1672" s="9" t="str">
        <f>IF(Search!$U$5="","",IF(ISNUMBER(SEARCH(Search!$U$5,$AX1672))=TRUE,IF(Search!$U$5="N","N",1),""))</f>
        <v/>
      </c>
      <c r="Y1672" s="9" t="str">
        <f>IF(Search!$U$6="","",IF($AY1672&lt;Search!$U$6,"",1))</f>
        <v/>
      </c>
      <c r="Z1672" s="9" t="str">
        <f>IF(Search!$R$4="","",IF(Inventory!$BA1672&lt;Search!$R$4,"",1))</f>
        <v/>
      </c>
      <c r="AA1672" s="9" t="str">
        <f>IF(Search!$R$5="","",IF($BA1672&gt;Search!$R$5,"",1))</f>
        <v/>
      </c>
      <c r="AB1672" s="9" t="str">
        <f>IF(Search!$R$6="","",IF($BB1672&lt;Search!$R$6,"",1))</f>
        <v/>
      </c>
      <c r="AC1672" s="9" t="str">
        <f>IF(Search!$R$7="","",IF($BB1672&lt;Search!$R$7,"",1))</f>
        <v/>
      </c>
      <c r="AD1672" s="45" t="str">
        <f>IF(COUNTIF($A1672:$AC1672,"n")&gt;0,"",IF(SUM($A1672:$AC1672)=COUNTA(Search!$C$4:$C$8,Search!$F$4:$F$8,Search!$I$4:$I$6,Search!$I$8,Search!$L$4:$L$8,Search!$O$4:$O$8,Search!$R$4:$R$7,Search!$U$4:$U$7)-COUNTIF(Search!$C$4:$U$7,"n"),1+LARGE($AD$1:AD1671,1),""))</f>
        <v/>
      </c>
      <c r="AE1672" s="45" t="str">
        <f t="shared" si="81"/>
        <v/>
      </c>
      <c r="AF1672" s="45" t="str">
        <f>IF(AD1672="","",COUNTIF($AE$1:$AE1671,$AE1672)+RANK($AE1672,$AE$2:$AE$10540,1))</f>
        <v/>
      </c>
      <c r="AG1672" s="45" t="str">
        <f t="shared" si="82"/>
        <v/>
      </c>
      <c r="AH1672" s="45" t="str">
        <f>IF($AD1672="","",COUNTIF($AG$1:$AG1671,$AG1672)+RANK($AG1672,$AG$1:$AG$10539,0))</f>
        <v/>
      </c>
      <c r="AI1672" s="10" t="str">
        <f t="shared" si="83"/>
        <v>2010-11 Upper Deck #240 Sergei Bobrovsky YG  RC   /   $</v>
      </c>
      <c r="AJ1672" s="11">
        <v>2010</v>
      </c>
      <c r="AK1672" s="17">
        <v>11</v>
      </c>
      <c r="AL1672" s="12" t="s">
        <v>7</v>
      </c>
      <c r="AM1672" s="10">
        <v>240</v>
      </c>
      <c r="AN1672" s="12" t="s">
        <v>1218</v>
      </c>
      <c r="AO1672" s="9"/>
      <c r="AP1672" s="9"/>
      <c r="AQ1672" s="9"/>
      <c r="AR1672" s="14" t="s">
        <v>2481</v>
      </c>
      <c r="AS1672" s="9" t="s">
        <v>2</v>
      </c>
      <c r="AT1672" s="9"/>
      <c r="AU1672" s="9"/>
      <c r="AV1672" s="13"/>
      <c r="AW1672" s="13"/>
      <c r="AX1672" s="9"/>
      <c r="AY1672" s="9"/>
      <c r="AZ1672" s="9"/>
      <c r="BA1672" s="33"/>
      <c r="BB1672" s="33"/>
      <c r="BC1672" s="36"/>
      <c r="BD1672" s="12" t="s">
        <v>1771</v>
      </c>
    </row>
    <row r="1673" spans="1:56" s="12" customFormat="1" x14ac:dyDescent="0.2">
      <c r="A1673" s="9" t="str">
        <f>IF(Search!$C$5="","",IF(COUNTA(Inventory!$AP1673)=1,1,""))</f>
        <v/>
      </c>
      <c r="B1673" s="9" t="str">
        <f>IF(Search!$C$4="","",IF(ISNUMBER(SEARCH(Search!$C$4,$AR1673))=TRUE,1,""))</f>
        <v/>
      </c>
      <c r="C1673" s="9" t="str">
        <f>IF(Search!$C$6="x",IF(COUNTA($AQ1673)=1,1,"N"),IF(COUNTA($AQ1673)=1,"N",""))</f>
        <v/>
      </c>
      <c r="D1673" s="9" t="str">
        <f>IF(Search!$O$8="","",IF(ISNUMBER(SEARCH(Search!$O$8,$BD1673))=TRUE,1,""))</f>
        <v/>
      </c>
      <c r="E1673" s="9" t="str">
        <f>IF(Search!$C$7="","",IF(ISNUMBER(SEARCH(Search!$C$7,$AN1673))=TRUE,1,""))</f>
        <v/>
      </c>
      <c r="F1673" s="9" t="str">
        <f>IF(Search!$C$8="","",IF(ISNUMBER(SEARCH(Search!$C$8,$AO1673))=TRUE,1,""))</f>
        <v/>
      </c>
      <c r="G1673" s="9" t="str">
        <f>IF(Search!$F$4="","",IF(Inventory!$AJ1673&lt;Search!$F$4,"",1))</f>
        <v/>
      </c>
      <c r="H1673" s="9" t="str">
        <f>IF(Search!$F$5="","",IF(Inventory!$AJ1673&gt;Search!$F$5,"",1))</f>
        <v/>
      </c>
      <c r="I1673" s="9" t="str">
        <f>IF(Search!$F$7="","",IF(Search!$F$8="",IF(ISNUMBER(SEARCH(Search!$F$7,$AL1673))=TRUE,1,""),""))</f>
        <v/>
      </c>
      <c r="J1673" s="9" t="str">
        <f>IF($AL1673=Search!$F$8,1,"")</f>
        <v/>
      </c>
      <c r="K1673" s="9" t="str">
        <f>IF(Search!$I$4="","",IF(COUNTA($AS1673)=1,IF(Search!$I$4="N","N",1),""))</f>
        <v/>
      </c>
      <c r="L1673" s="9" t="str">
        <f>IF(Search!$I$5="","",IF($AS1673="RC",1,""))</f>
        <v/>
      </c>
      <c r="M1673" s="9" t="str">
        <f>IF(Search!$I$6="","",IF($AS1673="RCP",1,""))</f>
        <v/>
      </c>
      <c r="N1673" s="9" t="str">
        <f>IF(Search!$I$8="","",IF(COUNTA($AT1673)=1,IF(Search!$I$8="N","N",1),""))</f>
        <v/>
      </c>
      <c r="O1673" s="9" t="str">
        <f>IF(Search!$L$4="","",IF(COUNTA($AU1673)=1,IF(Search!$L$4="N","N",1),""))</f>
        <v/>
      </c>
      <c r="P1673" s="9" t="str">
        <f>IF(Search!$L$5="","",IF(ISNUMBER(SEARCH("Jersey",$AU1673))=TRUE,IF(Search!$L$5="N","N",1),""))</f>
        <v/>
      </c>
      <c r="Q1673" s="9" t="str">
        <f>IF(Search!$L$6="","",IF(ISNUMBER(SEARCH("Patch",$AU1673))=TRUE,IF(Search!$L$6="N","N",1),""))</f>
        <v/>
      </c>
      <c r="R1673" s="9" t="str">
        <f>IF(Search!$L$7="","",IF(ISNUMBER(SEARCH("Shield",$AU1673))=TRUE,IF(Search!$L$7="N","N",1),""))</f>
        <v/>
      </c>
      <c r="S1673" s="9" t="str">
        <f>IF(Search!$L$8="","",IF(ISNUMBER(SEARCH("Stick",$AU1673))=TRUE,IF(Search!$L$8="N","N",1),""))</f>
        <v/>
      </c>
      <c r="T1673" s="9" t="str">
        <f>IF(Search!$O$4="","",IF(COUNTA($AW1673)=1,IF(Search!$O$4="N","N",1),""))</f>
        <v/>
      </c>
      <c r="U1673" s="9" t="str">
        <f>IF(Search!$O$5="","",IF($AW1673="","",IF($AW1673&lt;Search!$O$5,"",1)))</f>
        <v/>
      </c>
      <c r="V1673" s="9" t="str">
        <f>IF(Search!$O$6="","",IF($AW1673="","",IF($AW1673&gt;Search!$O$6,"",1)))</f>
        <v/>
      </c>
      <c r="W1673" s="9" t="str">
        <f>IF(Search!$U$4="","",IF($AX1673="","",1))</f>
        <v/>
      </c>
      <c r="X1673" s="9" t="str">
        <f>IF(Search!$U$5="","",IF(ISNUMBER(SEARCH(Search!$U$5,$AX1673))=TRUE,IF(Search!$U$5="N","N",1),""))</f>
        <v/>
      </c>
      <c r="Y1673" s="9" t="str">
        <f>IF(Search!$U$6="","",IF($AY1673&lt;Search!$U$6,"",1))</f>
        <v/>
      </c>
      <c r="Z1673" s="9" t="str">
        <f>IF(Search!$R$4="","",IF(Inventory!$BA1673&lt;Search!$R$4,"",1))</f>
        <v/>
      </c>
      <c r="AA1673" s="9" t="str">
        <f>IF(Search!$R$5="","",IF($BA1673&gt;Search!$R$5,"",1))</f>
        <v/>
      </c>
      <c r="AB1673" s="9" t="str">
        <f>IF(Search!$R$6="","",IF($BB1673&lt;Search!$R$6,"",1))</f>
        <v/>
      </c>
      <c r="AC1673" s="9" t="str">
        <f>IF(Search!$R$7="","",IF($BB1673&lt;Search!$R$7,"",1))</f>
        <v/>
      </c>
      <c r="AD1673" s="45" t="str">
        <f>IF(COUNTIF($A1673:$AC1673,"n")&gt;0,"",IF(SUM($A1673:$AC1673)=COUNTA(Search!$C$4:$C$8,Search!$F$4:$F$8,Search!$I$4:$I$6,Search!$I$8,Search!$L$4:$L$8,Search!$O$4:$O$8,Search!$R$4:$R$7,Search!$U$4:$U$7)-COUNTIF(Search!$C$4:$U$7,"n"),1+LARGE($AD$1:AD1672,1),""))</f>
        <v/>
      </c>
      <c r="AE1673" s="45" t="str">
        <f t="shared" si="81"/>
        <v/>
      </c>
      <c r="AF1673" s="45" t="str">
        <f>IF(AD1673="","",COUNTIF($AE$1:$AE1672,$AE1673)+RANK($AE1673,$AE$2:$AE$10540,1))</f>
        <v/>
      </c>
      <c r="AG1673" s="45" t="str">
        <f t="shared" si="82"/>
        <v/>
      </c>
      <c r="AH1673" s="45" t="str">
        <f>IF($AD1673="","",COUNTIF($AG$1:$AG1672,$AG1673)+RANK($AG1673,$AG$1:$AG$10539,0))</f>
        <v/>
      </c>
      <c r="AI1673" s="10" t="str">
        <f t="shared" si="83"/>
        <v>2010-11 Upper Deck #246 Dustin Tokarski YG  RC   /   $</v>
      </c>
      <c r="AJ1673" s="11">
        <v>2010</v>
      </c>
      <c r="AK1673" s="17">
        <v>11</v>
      </c>
      <c r="AL1673" s="12" t="s">
        <v>7</v>
      </c>
      <c r="AM1673" s="10">
        <v>246</v>
      </c>
      <c r="AN1673" s="12" t="s">
        <v>1219</v>
      </c>
      <c r="AO1673" s="9"/>
      <c r="AP1673" s="9"/>
      <c r="AQ1673" s="9"/>
      <c r="AR1673" s="14" t="s">
        <v>2481</v>
      </c>
      <c r="AS1673" s="9" t="s">
        <v>2</v>
      </c>
      <c r="AT1673" s="9"/>
      <c r="AU1673" s="9"/>
      <c r="AV1673" s="13"/>
      <c r="AW1673" s="13"/>
      <c r="AX1673" s="9"/>
      <c r="AY1673" s="9"/>
      <c r="AZ1673" s="9"/>
      <c r="BA1673" s="33"/>
      <c r="BB1673" s="33"/>
      <c r="BC1673" s="36"/>
      <c r="BD1673" s="12" t="s">
        <v>1771</v>
      </c>
    </row>
    <row r="1674" spans="1:56" s="12" customFormat="1" x14ac:dyDescent="0.2">
      <c r="A1674" s="9" t="str">
        <f>IF(Search!$C$5="","",IF(COUNTA(Inventory!$AP1674)=1,1,""))</f>
        <v/>
      </c>
      <c r="B1674" s="9" t="str">
        <f>IF(Search!$C$4="","",IF(ISNUMBER(SEARCH(Search!$C$4,$AR1674))=TRUE,1,""))</f>
        <v/>
      </c>
      <c r="C1674" s="9" t="str">
        <f>IF(Search!$C$6="x",IF(COUNTA($AQ1674)=1,1,"N"),IF(COUNTA($AQ1674)=1,"N",""))</f>
        <v/>
      </c>
      <c r="D1674" s="9" t="str">
        <f>IF(Search!$O$8="","",IF(ISNUMBER(SEARCH(Search!$O$8,$BD1674))=TRUE,1,""))</f>
        <v/>
      </c>
      <c r="E1674" s="9" t="str">
        <f>IF(Search!$C$7="","",IF(ISNUMBER(SEARCH(Search!$C$7,$AN1674))=TRUE,1,""))</f>
        <v/>
      </c>
      <c r="F1674" s="9" t="str">
        <f>IF(Search!$C$8="","",IF(ISNUMBER(SEARCH(Search!$C$8,$AO1674))=TRUE,1,""))</f>
        <v/>
      </c>
      <c r="G1674" s="9" t="str">
        <f>IF(Search!$F$4="","",IF(Inventory!$AJ1674&lt;Search!$F$4,"",1))</f>
        <v/>
      </c>
      <c r="H1674" s="9" t="str">
        <f>IF(Search!$F$5="","",IF(Inventory!$AJ1674&gt;Search!$F$5,"",1))</f>
        <v/>
      </c>
      <c r="I1674" s="9" t="str">
        <f>IF(Search!$F$7="","",IF(Search!$F$8="",IF(ISNUMBER(SEARCH(Search!$F$7,$AL1674))=TRUE,1,""),""))</f>
        <v/>
      </c>
      <c r="J1674" s="9" t="str">
        <f>IF($AL1674=Search!$F$8,1,"")</f>
        <v/>
      </c>
      <c r="K1674" s="9" t="str">
        <f>IF(Search!$I$4="","",IF(COUNTA($AS1674)=1,IF(Search!$I$4="N","N",1),""))</f>
        <v/>
      </c>
      <c r="L1674" s="9" t="str">
        <f>IF(Search!$I$5="","",IF($AS1674="RC",1,""))</f>
        <v/>
      </c>
      <c r="M1674" s="9" t="str">
        <f>IF(Search!$I$6="","",IF($AS1674="RCP",1,""))</f>
        <v/>
      </c>
      <c r="N1674" s="9" t="str">
        <f>IF(Search!$I$8="","",IF(COUNTA($AT1674)=1,IF(Search!$I$8="N","N",1),""))</f>
        <v/>
      </c>
      <c r="O1674" s="9" t="str">
        <f>IF(Search!$L$4="","",IF(COUNTA($AU1674)=1,IF(Search!$L$4="N","N",1),""))</f>
        <v/>
      </c>
      <c r="P1674" s="9" t="str">
        <f>IF(Search!$L$5="","",IF(ISNUMBER(SEARCH("Jersey",$AU1674))=TRUE,IF(Search!$L$5="N","N",1),""))</f>
        <v/>
      </c>
      <c r="Q1674" s="9" t="str">
        <f>IF(Search!$L$6="","",IF(ISNUMBER(SEARCH("Patch",$AU1674))=TRUE,IF(Search!$L$6="N","N",1),""))</f>
        <v/>
      </c>
      <c r="R1674" s="9" t="str">
        <f>IF(Search!$L$7="","",IF(ISNUMBER(SEARCH("Shield",$AU1674))=TRUE,IF(Search!$L$7="N","N",1),""))</f>
        <v/>
      </c>
      <c r="S1674" s="9" t="str">
        <f>IF(Search!$L$8="","",IF(ISNUMBER(SEARCH("Stick",$AU1674))=TRUE,IF(Search!$L$8="N","N",1),""))</f>
        <v/>
      </c>
      <c r="T1674" s="9" t="str">
        <f>IF(Search!$O$4="","",IF(COUNTA($AW1674)=1,IF(Search!$O$4="N","N",1),""))</f>
        <v/>
      </c>
      <c r="U1674" s="9" t="str">
        <f>IF(Search!$O$5="","",IF($AW1674="","",IF($AW1674&lt;Search!$O$5,"",1)))</f>
        <v/>
      </c>
      <c r="V1674" s="9" t="str">
        <f>IF(Search!$O$6="","",IF($AW1674="","",IF($AW1674&gt;Search!$O$6,"",1)))</f>
        <v/>
      </c>
      <c r="W1674" s="9" t="str">
        <f>IF(Search!$U$4="","",IF($AX1674="","",1))</f>
        <v/>
      </c>
      <c r="X1674" s="9" t="str">
        <f>IF(Search!$U$5="","",IF(ISNUMBER(SEARCH(Search!$U$5,$AX1674))=TRUE,IF(Search!$U$5="N","N",1),""))</f>
        <v/>
      </c>
      <c r="Y1674" s="9" t="str">
        <f>IF(Search!$U$6="","",IF($AY1674&lt;Search!$U$6,"",1))</f>
        <v/>
      </c>
      <c r="Z1674" s="9" t="str">
        <f>IF(Search!$R$4="","",IF(Inventory!$BA1674&lt;Search!$R$4,"",1))</f>
        <v/>
      </c>
      <c r="AA1674" s="9" t="str">
        <f>IF(Search!$R$5="","",IF($BA1674&gt;Search!$R$5,"",1))</f>
        <v/>
      </c>
      <c r="AB1674" s="9" t="str">
        <f>IF(Search!$R$6="","",IF($BB1674&lt;Search!$R$6,"",1))</f>
        <v/>
      </c>
      <c r="AC1674" s="9" t="str">
        <f>IF(Search!$R$7="","",IF($BB1674&lt;Search!$R$7,"",1))</f>
        <v/>
      </c>
      <c r="AD1674" s="45" t="str">
        <f>IF(COUNTIF($A1674:$AC1674,"n")&gt;0,"",IF(SUM($A1674:$AC1674)=COUNTA(Search!$C$4:$C$8,Search!$F$4:$F$8,Search!$I$4:$I$6,Search!$I$8,Search!$L$4:$L$8,Search!$O$4:$O$8,Search!$R$4:$R$7,Search!$U$4:$U$7)-COUNTIF(Search!$C$4:$U$7,"n"),1+LARGE($AD$1:AD1673,1),""))</f>
        <v/>
      </c>
      <c r="AE1674" s="45" t="str">
        <f t="shared" si="81"/>
        <v/>
      </c>
      <c r="AF1674" s="45" t="str">
        <f>IF(AD1674="","",COUNTIF($AE$1:$AE1673,$AE1674)+RANK($AE1674,$AE$2:$AE$10540,1))</f>
        <v/>
      </c>
      <c r="AG1674" s="45" t="str">
        <f t="shared" si="82"/>
        <v/>
      </c>
      <c r="AH1674" s="45" t="str">
        <f>IF($AD1674="","",COUNTIF($AG$1:$AG1673,$AG1674)+RANK($AG1674,$AG$1:$AG$10539,0))</f>
        <v/>
      </c>
      <c r="AI1674" s="10" t="str">
        <f t="shared" si="83"/>
        <v>2010-11 Upper Deck #247 Nazem Kadri YG TOR RC   / BGS 9.5 $</v>
      </c>
      <c r="AJ1674" s="11">
        <v>2010</v>
      </c>
      <c r="AK1674" s="17">
        <v>11</v>
      </c>
      <c r="AL1674" s="12" t="s">
        <v>7</v>
      </c>
      <c r="AM1674" s="10">
        <v>247</v>
      </c>
      <c r="AN1674" s="12" t="s">
        <v>1220</v>
      </c>
      <c r="AO1674" s="9" t="s">
        <v>1904</v>
      </c>
      <c r="AP1674" s="9"/>
      <c r="AQ1674" s="9"/>
      <c r="AR1674" s="14" t="s">
        <v>2481</v>
      </c>
      <c r="AS1674" s="9" t="s">
        <v>2</v>
      </c>
      <c r="AT1674" s="9"/>
      <c r="AU1674" s="9"/>
      <c r="AV1674" s="13"/>
      <c r="AW1674" s="13"/>
      <c r="AX1674" s="9" t="s">
        <v>1938</v>
      </c>
      <c r="AY1674" s="9">
        <v>9.5</v>
      </c>
      <c r="AZ1674" s="9"/>
      <c r="BA1674" s="33"/>
      <c r="BB1674" s="33">
        <v>5</v>
      </c>
      <c r="BC1674" s="36"/>
      <c r="BD1674" s="12" t="s">
        <v>1771</v>
      </c>
    </row>
    <row r="1675" spans="1:56" s="12" customFormat="1" x14ac:dyDescent="0.2">
      <c r="A1675" s="9" t="str">
        <f>IF(Search!$C$5="","",IF(COUNTA(Inventory!$AP1675)=1,1,""))</f>
        <v/>
      </c>
      <c r="B1675" s="9" t="str">
        <f>IF(Search!$C$4="","",IF(ISNUMBER(SEARCH(Search!$C$4,$AR1675))=TRUE,1,""))</f>
        <v/>
      </c>
      <c r="C1675" s="9" t="str">
        <f>IF(Search!$C$6="x",IF(COUNTA($AQ1675)=1,1,"N"),IF(COUNTA($AQ1675)=1,"N",""))</f>
        <v/>
      </c>
      <c r="D1675" s="9" t="str">
        <f>IF(Search!$O$8="","",IF(ISNUMBER(SEARCH(Search!$O$8,$BD1675))=TRUE,1,""))</f>
        <v/>
      </c>
      <c r="E1675" s="9" t="str">
        <f>IF(Search!$C$7="","",IF(ISNUMBER(SEARCH(Search!$C$7,$AN1675))=TRUE,1,""))</f>
        <v/>
      </c>
      <c r="F1675" s="9" t="str">
        <f>IF(Search!$C$8="","",IF(ISNUMBER(SEARCH(Search!$C$8,$AO1675))=TRUE,1,""))</f>
        <v/>
      </c>
      <c r="G1675" s="9" t="str">
        <f>IF(Search!$F$4="","",IF(Inventory!$AJ1675&lt;Search!$F$4,"",1))</f>
        <v/>
      </c>
      <c r="H1675" s="9" t="str">
        <f>IF(Search!$F$5="","",IF(Inventory!$AJ1675&gt;Search!$F$5,"",1))</f>
        <v/>
      </c>
      <c r="I1675" s="9" t="str">
        <f>IF(Search!$F$7="","",IF(Search!$F$8="",IF(ISNUMBER(SEARCH(Search!$F$7,$AL1675))=TRUE,1,""),""))</f>
        <v/>
      </c>
      <c r="J1675" s="9" t="str">
        <f>IF($AL1675=Search!$F$8,1,"")</f>
        <v/>
      </c>
      <c r="K1675" s="9" t="str">
        <f>IF(Search!$I$4="","",IF(COUNTA($AS1675)=1,IF(Search!$I$4="N","N",1),""))</f>
        <v/>
      </c>
      <c r="L1675" s="9" t="str">
        <f>IF(Search!$I$5="","",IF($AS1675="RC",1,""))</f>
        <v/>
      </c>
      <c r="M1675" s="9" t="str">
        <f>IF(Search!$I$6="","",IF($AS1675="RCP",1,""))</f>
        <v/>
      </c>
      <c r="N1675" s="9" t="str">
        <f>IF(Search!$I$8="","",IF(COUNTA($AT1675)=1,IF(Search!$I$8="N","N",1),""))</f>
        <v/>
      </c>
      <c r="O1675" s="9" t="str">
        <f>IF(Search!$L$4="","",IF(COUNTA($AU1675)=1,IF(Search!$L$4="N","N",1),""))</f>
        <v/>
      </c>
      <c r="P1675" s="9" t="str">
        <f>IF(Search!$L$5="","",IF(ISNUMBER(SEARCH("Jersey",$AU1675))=TRUE,IF(Search!$L$5="N","N",1),""))</f>
        <v/>
      </c>
      <c r="Q1675" s="9" t="str">
        <f>IF(Search!$L$6="","",IF(ISNUMBER(SEARCH("Patch",$AU1675))=TRUE,IF(Search!$L$6="N","N",1),""))</f>
        <v/>
      </c>
      <c r="R1675" s="9" t="str">
        <f>IF(Search!$L$7="","",IF(ISNUMBER(SEARCH("Shield",$AU1675))=TRUE,IF(Search!$L$7="N","N",1),""))</f>
        <v/>
      </c>
      <c r="S1675" s="9" t="str">
        <f>IF(Search!$L$8="","",IF(ISNUMBER(SEARCH("Stick",$AU1675))=TRUE,IF(Search!$L$8="N","N",1),""))</f>
        <v/>
      </c>
      <c r="T1675" s="9" t="str">
        <f>IF(Search!$O$4="","",IF(COUNTA($AW1675)=1,IF(Search!$O$4="N","N",1),""))</f>
        <v/>
      </c>
      <c r="U1675" s="9" t="str">
        <f>IF(Search!$O$5="","",IF($AW1675="","",IF($AW1675&lt;Search!$O$5,"",1)))</f>
        <v/>
      </c>
      <c r="V1675" s="9" t="str">
        <f>IF(Search!$O$6="","",IF($AW1675="","",IF($AW1675&gt;Search!$O$6,"",1)))</f>
        <v/>
      </c>
      <c r="W1675" s="9" t="str">
        <f>IF(Search!$U$4="","",IF($AX1675="","",1))</f>
        <v/>
      </c>
      <c r="X1675" s="9" t="str">
        <f>IF(Search!$U$5="","",IF(ISNUMBER(SEARCH(Search!$U$5,$AX1675))=TRUE,IF(Search!$U$5="N","N",1),""))</f>
        <v/>
      </c>
      <c r="Y1675" s="9" t="str">
        <f>IF(Search!$U$6="","",IF($AY1675&lt;Search!$U$6,"",1))</f>
        <v/>
      </c>
      <c r="Z1675" s="9" t="str">
        <f>IF(Search!$R$4="","",IF(Inventory!$BA1675&lt;Search!$R$4,"",1))</f>
        <v/>
      </c>
      <c r="AA1675" s="9" t="str">
        <f>IF(Search!$R$5="","",IF($BA1675&gt;Search!$R$5,"",1))</f>
        <v/>
      </c>
      <c r="AB1675" s="9" t="str">
        <f>IF(Search!$R$6="","",IF($BB1675&lt;Search!$R$6,"",1))</f>
        <v/>
      </c>
      <c r="AC1675" s="9" t="str">
        <f>IF(Search!$R$7="","",IF($BB1675&lt;Search!$R$7,"",1))</f>
        <v/>
      </c>
      <c r="AD1675" s="45" t="str">
        <f>IF(COUNTIF($A1675:$AC1675,"n")&gt;0,"",IF(SUM($A1675:$AC1675)=COUNTA(Search!$C$4:$C$8,Search!$F$4:$F$8,Search!$I$4:$I$6,Search!$I$8,Search!$L$4:$L$8,Search!$O$4:$O$8,Search!$R$4:$R$7,Search!$U$4:$U$7)-COUNTIF(Search!$C$4:$U$7,"n"),1+LARGE($AD$1:AD1674,1),""))</f>
        <v/>
      </c>
      <c r="AE1675" s="45" t="str">
        <f t="shared" si="81"/>
        <v/>
      </c>
      <c r="AF1675" s="45" t="str">
        <f>IF(AD1675="","",COUNTIF($AE$1:$AE1674,$AE1675)+RANK($AE1675,$AE$2:$AE$10540,1))</f>
        <v/>
      </c>
      <c r="AG1675" s="45" t="str">
        <f t="shared" si="82"/>
        <v/>
      </c>
      <c r="AH1675" s="45" t="str">
        <f>IF($AD1675="","",COUNTIF($AG$1:$AG1674,$AG1675)+RANK($AG1675,$AG$1:$AG$10539,0))</f>
        <v/>
      </c>
      <c r="AI1675" s="10" t="str">
        <f t="shared" si="83"/>
        <v>2010-11 Upper Deck #248 Brayden Irwin YG  RC   /   $</v>
      </c>
      <c r="AJ1675" s="11">
        <v>2010</v>
      </c>
      <c r="AK1675" s="17">
        <v>11</v>
      </c>
      <c r="AL1675" s="12" t="s">
        <v>7</v>
      </c>
      <c r="AM1675" s="10">
        <v>248</v>
      </c>
      <c r="AN1675" s="12" t="s">
        <v>1221</v>
      </c>
      <c r="AO1675" s="9"/>
      <c r="AP1675" s="9"/>
      <c r="AQ1675" s="9"/>
      <c r="AR1675" s="14" t="s">
        <v>2481</v>
      </c>
      <c r="AS1675" s="9" t="s">
        <v>2</v>
      </c>
      <c r="AT1675" s="9"/>
      <c r="AU1675" s="9"/>
      <c r="AV1675" s="13"/>
      <c r="AW1675" s="13"/>
      <c r="AX1675" s="9"/>
      <c r="AY1675" s="9"/>
      <c r="AZ1675" s="9"/>
      <c r="BA1675" s="33"/>
      <c r="BB1675" s="33"/>
      <c r="BC1675" s="36"/>
      <c r="BD1675" s="12" t="s">
        <v>1771</v>
      </c>
    </row>
    <row r="1676" spans="1:56" s="12" customFormat="1" x14ac:dyDescent="0.2">
      <c r="A1676" s="9" t="str">
        <f>IF(Search!$C$5="","",IF(COUNTA(Inventory!$AP1676)=1,1,""))</f>
        <v/>
      </c>
      <c r="B1676" s="9" t="str">
        <f>IF(Search!$C$4="","",IF(ISNUMBER(SEARCH(Search!$C$4,$AR1676))=TRUE,1,""))</f>
        <v/>
      </c>
      <c r="C1676" s="9" t="str">
        <f>IF(Search!$C$6="x",IF(COUNTA($AQ1676)=1,1,"N"),IF(COUNTA($AQ1676)=1,"N",""))</f>
        <v/>
      </c>
      <c r="D1676" s="9" t="str">
        <f>IF(Search!$O$8="","",IF(ISNUMBER(SEARCH(Search!$O$8,$BD1676))=TRUE,1,""))</f>
        <v/>
      </c>
      <c r="E1676" s="9" t="str">
        <f>IF(Search!$C$7="","",IF(ISNUMBER(SEARCH(Search!$C$7,$AN1676))=TRUE,1,""))</f>
        <v/>
      </c>
      <c r="F1676" s="9" t="str">
        <f>IF(Search!$C$8="","",IF(ISNUMBER(SEARCH(Search!$C$8,$AO1676))=TRUE,1,""))</f>
        <v/>
      </c>
      <c r="G1676" s="9" t="str">
        <f>IF(Search!$F$4="","",IF(Inventory!$AJ1676&lt;Search!$F$4,"",1))</f>
        <v/>
      </c>
      <c r="H1676" s="9" t="str">
        <f>IF(Search!$F$5="","",IF(Inventory!$AJ1676&gt;Search!$F$5,"",1))</f>
        <v/>
      </c>
      <c r="I1676" s="9" t="str">
        <f>IF(Search!$F$7="","",IF(Search!$F$8="",IF(ISNUMBER(SEARCH(Search!$F$7,$AL1676))=TRUE,1,""),""))</f>
        <v/>
      </c>
      <c r="J1676" s="9" t="str">
        <f>IF($AL1676=Search!$F$8,1,"")</f>
        <v/>
      </c>
      <c r="K1676" s="9" t="str">
        <f>IF(Search!$I$4="","",IF(COUNTA($AS1676)=1,IF(Search!$I$4="N","N",1),""))</f>
        <v/>
      </c>
      <c r="L1676" s="9" t="str">
        <f>IF(Search!$I$5="","",IF($AS1676="RC",1,""))</f>
        <v/>
      </c>
      <c r="M1676" s="9" t="str">
        <f>IF(Search!$I$6="","",IF($AS1676="RCP",1,""))</f>
        <v/>
      </c>
      <c r="N1676" s="9" t="str">
        <f>IF(Search!$I$8="","",IF(COUNTA($AT1676)=1,IF(Search!$I$8="N","N",1),""))</f>
        <v/>
      </c>
      <c r="O1676" s="9" t="str">
        <f>IF(Search!$L$4="","",IF(COUNTA($AU1676)=1,IF(Search!$L$4="N","N",1),""))</f>
        <v/>
      </c>
      <c r="P1676" s="9" t="str">
        <f>IF(Search!$L$5="","",IF(ISNUMBER(SEARCH("Jersey",$AU1676))=TRUE,IF(Search!$L$5="N","N",1),""))</f>
        <v/>
      </c>
      <c r="Q1676" s="9" t="str">
        <f>IF(Search!$L$6="","",IF(ISNUMBER(SEARCH("Patch",$AU1676))=TRUE,IF(Search!$L$6="N","N",1),""))</f>
        <v/>
      </c>
      <c r="R1676" s="9" t="str">
        <f>IF(Search!$L$7="","",IF(ISNUMBER(SEARCH("Shield",$AU1676))=TRUE,IF(Search!$L$7="N","N",1),""))</f>
        <v/>
      </c>
      <c r="S1676" s="9" t="str">
        <f>IF(Search!$L$8="","",IF(ISNUMBER(SEARCH("Stick",$AU1676))=TRUE,IF(Search!$L$8="N","N",1),""))</f>
        <v/>
      </c>
      <c r="T1676" s="9" t="str">
        <f>IF(Search!$O$4="","",IF(COUNTA($AW1676)=1,IF(Search!$O$4="N","N",1),""))</f>
        <v/>
      </c>
      <c r="U1676" s="9" t="str">
        <f>IF(Search!$O$5="","",IF($AW1676="","",IF($AW1676&lt;Search!$O$5,"",1)))</f>
        <v/>
      </c>
      <c r="V1676" s="9" t="str">
        <f>IF(Search!$O$6="","",IF($AW1676="","",IF($AW1676&gt;Search!$O$6,"",1)))</f>
        <v/>
      </c>
      <c r="W1676" s="9" t="str">
        <f>IF(Search!$U$4="","",IF($AX1676="","",1))</f>
        <v/>
      </c>
      <c r="X1676" s="9" t="str">
        <f>IF(Search!$U$5="","",IF(ISNUMBER(SEARCH(Search!$U$5,$AX1676))=TRUE,IF(Search!$U$5="N","N",1),""))</f>
        <v/>
      </c>
      <c r="Y1676" s="9" t="str">
        <f>IF(Search!$U$6="","",IF($AY1676&lt;Search!$U$6,"",1))</f>
        <v/>
      </c>
      <c r="Z1676" s="9" t="str">
        <f>IF(Search!$R$4="","",IF(Inventory!$BA1676&lt;Search!$R$4,"",1))</f>
        <v/>
      </c>
      <c r="AA1676" s="9" t="str">
        <f>IF(Search!$R$5="","",IF($BA1676&gt;Search!$R$5,"",1))</f>
        <v/>
      </c>
      <c r="AB1676" s="9" t="str">
        <f>IF(Search!$R$6="","",IF($BB1676&lt;Search!$R$6,"",1))</f>
        <v/>
      </c>
      <c r="AC1676" s="9" t="str">
        <f>IF(Search!$R$7="","",IF($BB1676&lt;Search!$R$7,"",1))</f>
        <v/>
      </c>
      <c r="AD1676" s="45" t="str">
        <f>IF(COUNTIF($A1676:$AC1676,"n")&gt;0,"",IF(SUM($A1676:$AC1676)=COUNTA(Search!$C$4:$C$8,Search!$F$4:$F$8,Search!$I$4:$I$6,Search!$I$8,Search!$L$4:$L$8,Search!$O$4:$O$8,Search!$R$4:$R$7,Search!$U$4:$U$7)-COUNTIF(Search!$C$4:$U$7,"n"),1+LARGE($AD$1:AD1675,1),""))</f>
        <v/>
      </c>
      <c r="AE1676" s="45" t="str">
        <f t="shared" si="81"/>
        <v/>
      </c>
      <c r="AF1676" s="45" t="str">
        <f>IF(AD1676="","",COUNTIF($AE$1:$AE1675,$AE1676)+RANK($AE1676,$AE$2:$AE$10540,1))</f>
        <v/>
      </c>
      <c r="AG1676" s="45" t="str">
        <f t="shared" si="82"/>
        <v/>
      </c>
      <c r="AH1676" s="45" t="str">
        <f>IF($AD1676="","",COUNTIF($AG$1:$AG1675,$AG1676)+RANK($AG1676,$AG$1:$AG$10539,0))</f>
        <v/>
      </c>
      <c r="AI1676" s="10" t="str">
        <f t="shared" si="83"/>
        <v>2010-11 Upper Deck #431 Tyler Bozak TOR    /   $</v>
      </c>
      <c r="AJ1676" s="11">
        <v>2010</v>
      </c>
      <c r="AK1676" s="17">
        <v>11</v>
      </c>
      <c r="AL1676" s="12" t="s">
        <v>7</v>
      </c>
      <c r="AM1676" s="10">
        <v>431</v>
      </c>
      <c r="AN1676" s="12" t="s">
        <v>716</v>
      </c>
      <c r="AO1676" s="9" t="s">
        <v>1904</v>
      </c>
      <c r="AP1676" s="9"/>
      <c r="AQ1676" s="9"/>
      <c r="AR1676" s="14" t="s">
        <v>2128</v>
      </c>
      <c r="AS1676" s="9"/>
      <c r="AT1676" s="9"/>
      <c r="AU1676" s="9"/>
      <c r="AV1676" s="13"/>
      <c r="AW1676" s="13"/>
      <c r="AX1676" s="9"/>
      <c r="AY1676" s="9"/>
      <c r="AZ1676" s="9"/>
      <c r="BA1676" s="33"/>
      <c r="BB1676" s="33"/>
      <c r="BC1676" s="36"/>
      <c r="BD1676" s="12" t="s">
        <v>1771</v>
      </c>
    </row>
    <row r="1677" spans="1:56" s="12" customFormat="1" x14ac:dyDescent="0.2">
      <c r="A1677" s="9" t="str">
        <f>IF(Search!$C$5="","",IF(COUNTA(Inventory!$AP1677)=1,1,""))</f>
        <v/>
      </c>
      <c r="B1677" s="9" t="str">
        <f>IF(Search!$C$4="","",IF(ISNUMBER(SEARCH(Search!$C$4,$AR1677))=TRUE,1,""))</f>
        <v/>
      </c>
      <c r="C1677" s="9" t="str">
        <f>IF(Search!$C$6="x",IF(COUNTA($AQ1677)=1,1,"N"),IF(COUNTA($AQ1677)=1,"N",""))</f>
        <v/>
      </c>
      <c r="D1677" s="9" t="str">
        <f>IF(Search!$O$8="","",IF(ISNUMBER(SEARCH(Search!$O$8,$BD1677))=TRUE,1,""))</f>
        <v/>
      </c>
      <c r="E1677" s="9" t="str">
        <f>IF(Search!$C$7="","",IF(ISNUMBER(SEARCH(Search!$C$7,$AN1677))=TRUE,1,""))</f>
        <v/>
      </c>
      <c r="F1677" s="9" t="str">
        <f>IF(Search!$C$8="","",IF(ISNUMBER(SEARCH(Search!$C$8,$AO1677))=TRUE,1,""))</f>
        <v/>
      </c>
      <c r="G1677" s="9" t="str">
        <f>IF(Search!$F$4="","",IF(Inventory!$AJ1677&lt;Search!$F$4,"",1))</f>
        <v/>
      </c>
      <c r="H1677" s="9" t="str">
        <f>IF(Search!$F$5="","",IF(Inventory!$AJ1677&gt;Search!$F$5,"",1))</f>
        <v/>
      </c>
      <c r="I1677" s="9" t="str">
        <f>IF(Search!$F$7="","",IF(Search!$F$8="",IF(ISNUMBER(SEARCH(Search!$F$7,$AL1677))=TRUE,1,""),""))</f>
        <v/>
      </c>
      <c r="J1677" s="9" t="str">
        <f>IF($AL1677=Search!$F$8,1,"")</f>
        <v/>
      </c>
      <c r="K1677" s="9" t="str">
        <f>IF(Search!$I$4="","",IF(COUNTA($AS1677)=1,IF(Search!$I$4="N","N",1),""))</f>
        <v/>
      </c>
      <c r="L1677" s="9" t="str">
        <f>IF(Search!$I$5="","",IF($AS1677="RC",1,""))</f>
        <v/>
      </c>
      <c r="M1677" s="9" t="str">
        <f>IF(Search!$I$6="","",IF($AS1677="RCP",1,""))</f>
        <v/>
      </c>
      <c r="N1677" s="9" t="str">
        <f>IF(Search!$I$8="","",IF(COUNTA($AT1677)=1,IF(Search!$I$8="N","N",1),""))</f>
        <v/>
      </c>
      <c r="O1677" s="9" t="str">
        <f>IF(Search!$L$4="","",IF(COUNTA($AU1677)=1,IF(Search!$L$4="N","N",1),""))</f>
        <v/>
      </c>
      <c r="P1677" s="9" t="str">
        <f>IF(Search!$L$5="","",IF(ISNUMBER(SEARCH("Jersey",$AU1677))=TRUE,IF(Search!$L$5="N","N",1),""))</f>
        <v/>
      </c>
      <c r="Q1677" s="9" t="str">
        <f>IF(Search!$L$6="","",IF(ISNUMBER(SEARCH("Patch",$AU1677))=TRUE,IF(Search!$L$6="N","N",1),""))</f>
        <v/>
      </c>
      <c r="R1677" s="9" t="str">
        <f>IF(Search!$L$7="","",IF(ISNUMBER(SEARCH("Shield",$AU1677))=TRUE,IF(Search!$L$7="N","N",1),""))</f>
        <v/>
      </c>
      <c r="S1677" s="9" t="str">
        <f>IF(Search!$L$8="","",IF(ISNUMBER(SEARCH("Stick",$AU1677))=TRUE,IF(Search!$L$8="N","N",1),""))</f>
        <v/>
      </c>
      <c r="T1677" s="9" t="str">
        <f>IF(Search!$O$4="","",IF(COUNTA($AW1677)=1,IF(Search!$O$4="N","N",1),""))</f>
        <v/>
      </c>
      <c r="U1677" s="9" t="str">
        <f>IF(Search!$O$5="","",IF($AW1677="","",IF($AW1677&lt;Search!$O$5,"",1)))</f>
        <v/>
      </c>
      <c r="V1677" s="9" t="str">
        <f>IF(Search!$O$6="","",IF($AW1677="","",IF($AW1677&gt;Search!$O$6,"",1)))</f>
        <v/>
      </c>
      <c r="W1677" s="9" t="str">
        <f>IF(Search!$U$4="","",IF($AX1677="","",1))</f>
        <v/>
      </c>
      <c r="X1677" s="9" t="str">
        <f>IF(Search!$U$5="","",IF(ISNUMBER(SEARCH(Search!$U$5,$AX1677))=TRUE,IF(Search!$U$5="N","N",1),""))</f>
        <v/>
      </c>
      <c r="Y1677" s="9" t="str">
        <f>IF(Search!$U$6="","",IF($AY1677&lt;Search!$U$6,"",1))</f>
        <v/>
      </c>
      <c r="Z1677" s="9" t="str">
        <f>IF(Search!$R$4="","",IF(Inventory!$BA1677&lt;Search!$R$4,"",1))</f>
        <v/>
      </c>
      <c r="AA1677" s="9" t="str">
        <f>IF(Search!$R$5="","",IF($BA1677&gt;Search!$R$5,"",1))</f>
        <v/>
      </c>
      <c r="AB1677" s="9" t="str">
        <f>IF(Search!$R$6="","",IF($BB1677&lt;Search!$R$6,"",1))</f>
        <v/>
      </c>
      <c r="AC1677" s="9" t="str">
        <f>IF(Search!$R$7="","",IF($BB1677&lt;Search!$R$7,"",1))</f>
        <v/>
      </c>
      <c r="AD1677" s="45" t="str">
        <f>IF(COUNTIF($A1677:$AC1677,"n")&gt;0,"",IF(SUM($A1677:$AC1677)=COUNTA(Search!$C$4:$C$8,Search!$F$4:$F$8,Search!$I$4:$I$6,Search!$I$8,Search!$L$4:$L$8,Search!$O$4:$O$8,Search!$R$4:$R$7,Search!$U$4:$U$7)-COUNTIF(Search!$C$4:$U$7,"n"),1+LARGE($AD$1:AD1676,1),""))</f>
        <v/>
      </c>
      <c r="AE1677" s="45" t="str">
        <f t="shared" si="81"/>
        <v/>
      </c>
      <c r="AF1677" s="45" t="str">
        <f>IF(AD1677="","",COUNTIF($AE$1:$AE1676,$AE1677)+RANK($AE1677,$AE$2:$AE$10540,1))</f>
        <v/>
      </c>
      <c r="AG1677" s="45" t="str">
        <f t="shared" si="82"/>
        <v/>
      </c>
      <c r="AH1677" s="45" t="str">
        <f>IF($AD1677="","",COUNTIF($AG$1:$AG1676,$AG1677)+RANK($AG1677,$AG$1:$AG$10539,0))</f>
        <v/>
      </c>
      <c r="AI1677" s="10" t="str">
        <f t="shared" si="83"/>
        <v>2010-11 Upper Deck #474 Mark Dekanich  RC   /   $</v>
      </c>
      <c r="AJ1677" s="11">
        <v>2010</v>
      </c>
      <c r="AK1677" s="17">
        <v>11</v>
      </c>
      <c r="AL1677" s="12" t="s">
        <v>7</v>
      </c>
      <c r="AM1677" s="10">
        <v>474</v>
      </c>
      <c r="AN1677" s="12" t="s">
        <v>1222</v>
      </c>
      <c r="AO1677" s="9"/>
      <c r="AP1677" s="9"/>
      <c r="AQ1677" s="9"/>
      <c r="AR1677" s="14" t="s">
        <v>2481</v>
      </c>
      <c r="AS1677" s="9" t="s">
        <v>2</v>
      </c>
      <c r="AT1677" s="9"/>
      <c r="AU1677" s="9"/>
      <c r="AV1677" s="13"/>
      <c r="AW1677" s="13"/>
      <c r="AX1677" s="9"/>
      <c r="AY1677" s="9"/>
      <c r="AZ1677" s="9"/>
      <c r="BA1677" s="33"/>
      <c r="BB1677" s="33"/>
      <c r="BC1677" s="36"/>
      <c r="BD1677" s="12" t="s">
        <v>1771</v>
      </c>
    </row>
    <row r="1678" spans="1:56" s="12" customFormat="1" x14ac:dyDescent="0.2">
      <c r="A1678" s="9" t="str">
        <f>IF(Search!$C$5="","",IF(COUNTA(Inventory!$AP1678)=1,1,""))</f>
        <v/>
      </c>
      <c r="B1678" s="9" t="str">
        <f>IF(Search!$C$4="","",IF(ISNUMBER(SEARCH(Search!$C$4,$AR1678))=TRUE,1,""))</f>
        <v/>
      </c>
      <c r="C1678" s="9" t="str">
        <f>IF(Search!$C$6="x",IF(COUNTA($AQ1678)=1,1,"N"),IF(COUNTA($AQ1678)=1,"N",""))</f>
        <v/>
      </c>
      <c r="D1678" s="9" t="str">
        <f>IF(Search!$O$8="","",IF(ISNUMBER(SEARCH(Search!$O$8,$BD1678))=TRUE,1,""))</f>
        <v/>
      </c>
      <c r="E1678" s="9" t="str">
        <f>IF(Search!$C$7="","",IF(ISNUMBER(SEARCH(Search!$C$7,$AN1678))=TRUE,1,""))</f>
        <v/>
      </c>
      <c r="F1678" s="9" t="str">
        <f>IF(Search!$C$8="","",IF(ISNUMBER(SEARCH(Search!$C$8,$AO1678))=TRUE,1,""))</f>
        <v/>
      </c>
      <c r="G1678" s="9" t="str">
        <f>IF(Search!$F$4="","",IF(Inventory!$AJ1678&lt;Search!$F$4,"",1))</f>
        <v/>
      </c>
      <c r="H1678" s="9" t="str">
        <f>IF(Search!$F$5="","",IF(Inventory!$AJ1678&gt;Search!$F$5,"",1))</f>
        <v/>
      </c>
      <c r="I1678" s="9" t="str">
        <f>IF(Search!$F$7="","",IF(Search!$F$8="",IF(ISNUMBER(SEARCH(Search!$F$7,$AL1678))=TRUE,1,""),""))</f>
        <v/>
      </c>
      <c r="J1678" s="9" t="str">
        <f>IF($AL1678=Search!$F$8,1,"")</f>
        <v/>
      </c>
      <c r="K1678" s="9" t="str">
        <f>IF(Search!$I$4="","",IF(COUNTA($AS1678)=1,IF(Search!$I$4="N","N",1),""))</f>
        <v/>
      </c>
      <c r="L1678" s="9" t="str">
        <f>IF(Search!$I$5="","",IF($AS1678="RC",1,""))</f>
        <v/>
      </c>
      <c r="M1678" s="9" t="str">
        <f>IF(Search!$I$6="","",IF($AS1678="RCP",1,""))</f>
        <v/>
      </c>
      <c r="N1678" s="9" t="str">
        <f>IF(Search!$I$8="","",IF(COUNTA($AT1678)=1,IF(Search!$I$8="N","N",1),""))</f>
        <v/>
      </c>
      <c r="O1678" s="9" t="str">
        <f>IF(Search!$L$4="","",IF(COUNTA($AU1678)=1,IF(Search!$L$4="N","N",1),""))</f>
        <v/>
      </c>
      <c r="P1678" s="9" t="str">
        <f>IF(Search!$L$5="","",IF(ISNUMBER(SEARCH("Jersey",$AU1678))=TRUE,IF(Search!$L$5="N","N",1),""))</f>
        <v/>
      </c>
      <c r="Q1678" s="9" t="str">
        <f>IF(Search!$L$6="","",IF(ISNUMBER(SEARCH("Patch",$AU1678))=TRUE,IF(Search!$L$6="N","N",1),""))</f>
        <v/>
      </c>
      <c r="R1678" s="9" t="str">
        <f>IF(Search!$L$7="","",IF(ISNUMBER(SEARCH("Shield",$AU1678))=TRUE,IF(Search!$L$7="N","N",1),""))</f>
        <v/>
      </c>
      <c r="S1678" s="9" t="str">
        <f>IF(Search!$L$8="","",IF(ISNUMBER(SEARCH("Stick",$AU1678))=TRUE,IF(Search!$L$8="N","N",1),""))</f>
        <v/>
      </c>
      <c r="T1678" s="9" t="str">
        <f>IF(Search!$O$4="","",IF(COUNTA($AW1678)=1,IF(Search!$O$4="N","N",1),""))</f>
        <v/>
      </c>
      <c r="U1678" s="9" t="str">
        <f>IF(Search!$O$5="","",IF($AW1678="","",IF($AW1678&lt;Search!$O$5,"",1)))</f>
        <v/>
      </c>
      <c r="V1678" s="9" t="str">
        <f>IF(Search!$O$6="","",IF($AW1678="","",IF($AW1678&gt;Search!$O$6,"",1)))</f>
        <v/>
      </c>
      <c r="W1678" s="9" t="str">
        <f>IF(Search!$U$4="","",IF($AX1678="","",1))</f>
        <v/>
      </c>
      <c r="X1678" s="9" t="str">
        <f>IF(Search!$U$5="","",IF(ISNUMBER(SEARCH(Search!$U$5,$AX1678))=TRUE,IF(Search!$U$5="N","N",1),""))</f>
        <v/>
      </c>
      <c r="Y1678" s="9" t="str">
        <f>IF(Search!$U$6="","",IF($AY1678&lt;Search!$U$6,"",1))</f>
        <v/>
      </c>
      <c r="Z1678" s="9" t="str">
        <f>IF(Search!$R$4="","",IF(Inventory!$BA1678&lt;Search!$R$4,"",1))</f>
        <v/>
      </c>
      <c r="AA1678" s="9" t="str">
        <f>IF(Search!$R$5="","",IF($BA1678&gt;Search!$R$5,"",1))</f>
        <v/>
      </c>
      <c r="AB1678" s="9" t="str">
        <f>IF(Search!$R$6="","",IF($BB1678&lt;Search!$R$6,"",1))</f>
        <v/>
      </c>
      <c r="AC1678" s="9" t="str">
        <f>IF(Search!$R$7="","",IF($BB1678&lt;Search!$R$7,"",1))</f>
        <v/>
      </c>
      <c r="AD1678" s="45" t="str">
        <f>IF(COUNTIF($A1678:$AC1678,"n")&gt;0,"",IF(SUM($A1678:$AC1678)=COUNTA(Search!$C$4:$C$8,Search!$F$4:$F$8,Search!$I$4:$I$6,Search!$I$8,Search!$L$4:$L$8,Search!$O$4:$O$8,Search!$R$4:$R$7,Search!$U$4:$U$7)-COUNTIF(Search!$C$4:$U$7,"n"),1+LARGE($AD$1:AD1677,1),""))</f>
        <v/>
      </c>
      <c r="AE1678" s="45" t="str">
        <f t="shared" si="81"/>
        <v/>
      </c>
      <c r="AF1678" s="45" t="str">
        <f>IF(AD1678="","",COUNTIF($AE$1:$AE1677,$AE1678)+RANK($AE1678,$AE$2:$AE$10540,1))</f>
        <v/>
      </c>
      <c r="AG1678" s="45" t="str">
        <f t="shared" si="82"/>
        <v/>
      </c>
      <c r="AH1678" s="45" t="str">
        <f>IF($AD1678="","",COUNTIF($AG$1:$AG1677,$AG1678)+RANK($AG1678,$AG$1:$AG$10539,0))</f>
        <v/>
      </c>
      <c r="AI1678" s="10" t="str">
        <f t="shared" si="83"/>
        <v>2010-11 Upper Deck 20th Anniversary Variation #14 Phil Kessel TOR    /   $</v>
      </c>
      <c r="AJ1678" s="11">
        <v>2010</v>
      </c>
      <c r="AK1678" s="17">
        <v>11</v>
      </c>
      <c r="AL1678" s="12" t="s">
        <v>1223</v>
      </c>
      <c r="AM1678" s="10">
        <v>14</v>
      </c>
      <c r="AN1678" s="12" t="s">
        <v>649</v>
      </c>
      <c r="AO1678" s="29" t="s">
        <v>1904</v>
      </c>
      <c r="AP1678" s="9"/>
      <c r="AQ1678" s="9"/>
      <c r="AR1678" s="14"/>
      <c r="AS1678" s="9"/>
      <c r="AT1678" s="9"/>
      <c r="AU1678" s="9"/>
      <c r="AV1678" s="13"/>
      <c r="AW1678" s="13"/>
      <c r="AX1678" s="9"/>
      <c r="AY1678" s="9"/>
      <c r="AZ1678" s="9"/>
      <c r="BA1678" s="33"/>
      <c r="BB1678" s="33"/>
      <c r="BC1678" s="36"/>
      <c r="BD1678" s="12" t="s">
        <v>1771</v>
      </c>
    </row>
    <row r="1679" spans="1:56" s="12" customFormat="1" x14ac:dyDescent="0.2">
      <c r="A1679" s="9" t="str">
        <f>IF(Search!$C$5="","",IF(COUNTA(Inventory!$AP1679)=1,1,""))</f>
        <v/>
      </c>
      <c r="B1679" s="9" t="str">
        <f>IF(Search!$C$4="","",IF(ISNUMBER(SEARCH(Search!$C$4,$AR1679))=TRUE,1,""))</f>
        <v/>
      </c>
      <c r="C1679" s="9" t="str">
        <f>IF(Search!$C$6="x",IF(COUNTA($AQ1679)=1,1,"N"),IF(COUNTA($AQ1679)=1,"N",""))</f>
        <v/>
      </c>
      <c r="D1679" s="9" t="str">
        <f>IF(Search!$O$8="","",IF(ISNUMBER(SEARCH(Search!$O$8,$BD1679))=TRUE,1,""))</f>
        <v/>
      </c>
      <c r="E1679" s="9" t="str">
        <f>IF(Search!$C$7="","",IF(ISNUMBER(SEARCH(Search!$C$7,$AN1679))=TRUE,1,""))</f>
        <v/>
      </c>
      <c r="F1679" s="9" t="str">
        <f>IF(Search!$C$8="","",IF(ISNUMBER(SEARCH(Search!$C$8,$AO1679))=TRUE,1,""))</f>
        <v/>
      </c>
      <c r="G1679" s="9" t="str">
        <f>IF(Search!$F$4="","",IF(Inventory!$AJ1679&lt;Search!$F$4,"",1))</f>
        <v/>
      </c>
      <c r="H1679" s="9" t="str">
        <f>IF(Search!$F$5="","",IF(Inventory!$AJ1679&gt;Search!$F$5,"",1))</f>
        <v/>
      </c>
      <c r="I1679" s="9" t="str">
        <f>IF(Search!$F$7="","",IF(Search!$F$8="",IF(ISNUMBER(SEARCH(Search!$F$7,$AL1679))=TRUE,1,""),""))</f>
        <v/>
      </c>
      <c r="J1679" s="9" t="str">
        <f>IF($AL1679=Search!$F$8,1,"")</f>
        <v/>
      </c>
      <c r="K1679" s="9" t="str">
        <f>IF(Search!$I$4="","",IF(COUNTA($AS1679)=1,IF(Search!$I$4="N","N",1),""))</f>
        <v/>
      </c>
      <c r="L1679" s="9" t="str">
        <f>IF(Search!$I$5="","",IF($AS1679="RC",1,""))</f>
        <v/>
      </c>
      <c r="M1679" s="9" t="str">
        <f>IF(Search!$I$6="","",IF($AS1679="RCP",1,""))</f>
        <v/>
      </c>
      <c r="N1679" s="9" t="str">
        <f>IF(Search!$I$8="","",IF(COUNTA($AT1679)=1,IF(Search!$I$8="N","N",1),""))</f>
        <v/>
      </c>
      <c r="O1679" s="9" t="str">
        <f>IF(Search!$L$4="","",IF(COUNTA($AU1679)=1,IF(Search!$L$4="N","N",1),""))</f>
        <v/>
      </c>
      <c r="P1679" s="9" t="str">
        <f>IF(Search!$L$5="","",IF(ISNUMBER(SEARCH("Jersey",$AU1679))=TRUE,IF(Search!$L$5="N","N",1),""))</f>
        <v/>
      </c>
      <c r="Q1679" s="9" t="str">
        <f>IF(Search!$L$6="","",IF(ISNUMBER(SEARCH("Patch",$AU1679))=TRUE,IF(Search!$L$6="N","N",1),""))</f>
        <v/>
      </c>
      <c r="R1679" s="9" t="str">
        <f>IF(Search!$L$7="","",IF(ISNUMBER(SEARCH("Shield",$AU1679))=TRUE,IF(Search!$L$7="N","N",1),""))</f>
        <v/>
      </c>
      <c r="S1679" s="9" t="str">
        <f>IF(Search!$L$8="","",IF(ISNUMBER(SEARCH("Stick",$AU1679))=TRUE,IF(Search!$L$8="N","N",1),""))</f>
        <v/>
      </c>
      <c r="T1679" s="9" t="str">
        <f>IF(Search!$O$4="","",IF(COUNTA($AW1679)=1,IF(Search!$O$4="N","N",1),""))</f>
        <v/>
      </c>
      <c r="U1679" s="9" t="str">
        <f>IF(Search!$O$5="","",IF($AW1679="","",IF($AW1679&lt;Search!$O$5,"",1)))</f>
        <v/>
      </c>
      <c r="V1679" s="9" t="str">
        <f>IF(Search!$O$6="","",IF($AW1679="","",IF($AW1679&gt;Search!$O$6,"",1)))</f>
        <v/>
      </c>
      <c r="W1679" s="9" t="str">
        <f>IF(Search!$U$4="","",IF($AX1679="","",1))</f>
        <v/>
      </c>
      <c r="X1679" s="9" t="str">
        <f>IF(Search!$U$5="","",IF(ISNUMBER(SEARCH(Search!$U$5,$AX1679))=TRUE,IF(Search!$U$5="N","N",1),""))</f>
        <v/>
      </c>
      <c r="Y1679" s="9" t="str">
        <f>IF(Search!$U$6="","",IF($AY1679&lt;Search!$U$6,"",1))</f>
        <v/>
      </c>
      <c r="Z1679" s="9" t="str">
        <f>IF(Search!$R$4="","",IF(Inventory!$BA1679&lt;Search!$R$4,"",1))</f>
        <v/>
      </c>
      <c r="AA1679" s="9" t="str">
        <f>IF(Search!$R$5="","",IF($BA1679&gt;Search!$R$5,"",1))</f>
        <v/>
      </c>
      <c r="AB1679" s="9" t="str">
        <f>IF(Search!$R$6="","",IF($BB1679&lt;Search!$R$6,"",1))</f>
        <v/>
      </c>
      <c r="AC1679" s="9" t="str">
        <f>IF(Search!$R$7="","",IF($BB1679&lt;Search!$R$7,"",1))</f>
        <v/>
      </c>
      <c r="AD1679" s="45" t="str">
        <f>IF(COUNTIF($A1679:$AC1679,"n")&gt;0,"",IF(SUM($A1679:$AC1679)=COUNTA(Search!$C$4:$C$8,Search!$F$4:$F$8,Search!$I$4:$I$6,Search!$I$8,Search!$L$4:$L$8,Search!$O$4:$O$8,Search!$R$4:$R$7,Search!$U$4:$U$7)-COUNTIF(Search!$C$4:$U$7,"n"),1+LARGE($AD$1:AD1678,1),""))</f>
        <v/>
      </c>
      <c r="AE1679" s="45" t="str">
        <f t="shared" si="81"/>
        <v/>
      </c>
      <c r="AF1679" s="45" t="str">
        <f>IF(AD1679="","",COUNTIF($AE$1:$AE1678,$AE1679)+RANK($AE1679,$AE$2:$AE$10540,1))</f>
        <v/>
      </c>
      <c r="AG1679" s="45" t="str">
        <f t="shared" si="82"/>
        <v/>
      </c>
      <c r="AH1679" s="45" t="str">
        <f>IF($AD1679="","",COUNTIF($AG$1:$AG1678,$AG1679)+RANK($AG1679,$AG$1:$AG$10539,0))</f>
        <v/>
      </c>
      <c r="AI1679" s="10" t="str">
        <f t="shared" si="83"/>
        <v>2010-11 Upper Deck 20th Anniversary Variation #15 Dion Phaneuf     /   $</v>
      </c>
      <c r="AJ1679" s="11">
        <v>2010</v>
      </c>
      <c r="AK1679" s="17">
        <v>11</v>
      </c>
      <c r="AL1679" s="12" t="s">
        <v>1223</v>
      </c>
      <c r="AM1679" s="10">
        <v>15</v>
      </c>
      <c r="AN1679" s="12" t="s">
        <v>552</v>
      </c>
      <c r="AO1679" s="9"/>
      <c r="AP1679" s="9"/>
      <c r="AQ1679" s="9"/>
      <c r="AR1679" s="14"/>
      <c r="AS1679" s="9"/>
      <c r="AT1679" s="9"/>
      <c r="AU1679" s="9"/>
      <c r="AV1679" s="13"/>
      <c r="AW1679" s="13"/>
      <c r="AX1679" s="9"/>
      <c r="AY1679" s="9"/>
      <c r="AZ1679" s="9"/>
      <c r="BA1679" s="33"/>
      <c r="BB1679" s="33"/>
      <c r="BC1679" s="36"/>
      <c r="BD1679" s="12" t="s">
        <v>1771</v>
      </c>
    </row>
    <row r="1680" spans="1:56" s="12" customFormat="1" x14ac:dyDescent="0.2">
      <c r="A1680" s="9" t="str">
        <f>IF(Search!$C$5="","",IF(COUNTA(Inventory!$AP1680)=1,1,""))</f>
        <v/>
      </c>
      <c r="B1680" s="9" t="str">
        <f>IF(Search!$C$4="","",IF(ISNUMBER(SEARCH(Search!$C$4,$AR1680))=TRUE,1,""))</f>
        <v/>
      </c>
      <c r="C1680" s="9" t="str">
        <f>IF(Search!$C$6="x",IF(COUNTA($AQ1680)=1,1,"N"),IF(COUNTA($AQ1680)=1,"N",""))</f>
        <v/>
      </c>
      <c r="D1680" s="9" t="str">
        <f>IF(Search!$O$8="","",IF(ISNUMBER(SEARCH(Search!$O$8,$BD1680))=TRUE,1,""))</f>
        <v/>
      </c>
      <c r="E1680" s="9" t="str">
        <f>IF(Search!$C$7="","",IF(ISNUMBER(SEARCH(Search!$C$7,$AN1680))=TRUE,1,""))</f>
        <v/>
      </c>
      <c r="F1680" s="9" t="str">
        <f>IF(Search!$C$8="","",IF(ISNUMBER(SEARCH(Search!$C$8,$AO1680))=TRUE,1,""))</f>
        <v/>
      </c>
      <c r="G1680" s="9" t="str">
        <f>IF(Search!$F$4="","",IF(Inventory!$AJ1680&lt;Search!$F$4,"",1))</f>
        <v/>
      </c>
      <c r="H1680" s="9" t="str">
        <f>IF(Search!$F$5="","",IF(Inventory!$AJ1680&gt;Search!$F$5,"",1))</f>
        <v/>
      </c>
      <c r="I1680" s="9" t="str">
        <f>IF(Search!$F$7="","",IF(Search!$F$8="",IF(ISNUMBER(SEARCH(Search!$F$7,$AL1680))=TRUE,1,""),""))</f>
        <v/>
      </c>
      <c r="J1680" s="9" t="str">
        <f>IF($AL1680=Search!$F$8,1,"")</f>
        <v/>
      </c>
      <c r="K1680" s="9" t="str">
        <f>IF(Search!$I$4="","",IF(COUNTA($AS1680)=1,IF(Search!$I$4="N","N",1),""))</f>
        <v/>
      </c>
      <c r="L1680" s="9" t="str">
        <f>IF(Search!$I$5="","",IF($AS1680="RC",1,""))</f>
        <v/>
      </c>
      <c r="M1680" s="9" t="str">
        <f>IF(Search!$I$6="","",IF($AS1680="RCP",1,""))</f>
        <v/>
      </c>
      <c r="N1680" s="9" t="str">
        <f>IF(Search!$I$8="","",IF(COUNTA($AT1680)=1,IF(Search!$I$8="N","N",1),""))</f>
        <v/>
      </c>
      <c r="O1680" s="9" t="str">
        <f>IF(Search!$L$4="","",IF(COUNTA($AU1680)=1,IF(Search!$L$4="N","N",1),""))</f>
        <v/>
      </c>
      <c r="P1680" s="9" t="str">
        <f>IF(Search!$L$5="","",IF(ISNUMBER(SEARCH("Jersey",$AU1680))=TRUE,IF(Search!$L$5="N","N",1),""))</f>
        <v/>
      </c>
      <c r="Q1680" s="9" t="str">
        <f>IF(Search!$L$6="","",IF(ISNUMBER(SEARCH("Patch",$AU1680))=TRUE,IF(Search!$L$6="N","N",1),""))</f>
        <v/>
      </c>
      <c r="R1680" s="9" t="str">
        <f>IF(Search!$L$7="","",IF(ISNUMBER(SEARCH("Shield",$AU1680))=TRUE,IF(Search!$L$7="N","N",1),""))</f>
        <v/>
      </c>
      <c r="S1680" s="9" t="str">
        <f>IF(Search!$L$8="","",IF(ISNUMBER(SEARCH("Stick",$AU1680))=TRUE,IF(Search!$L$8="N","N",1),""))</f>
        <v/>
      </c>
      <c r="T1680" s="9" t="str">
        <f>IF(Search!$O$4="","",IF(COUNTA($AW1680)=1,IF(Search!$O$4="N","N",1),""))</f>
        <v/>
      </c>
      <c r="U1680" s="9" t="str">
        <f>IF(Search!$O$5="","",IF($AW1680="","",IF($AW1680&lt;Search!$O$5,"",1)))</f>
        <v/>
      </c>
      <c r="V1680" s="9" t="str">
        <f>IF(Search!$O$6="","",IF($AW1680="","",IF($AW1680&gt;Search!$O$6,"",1)))</f>
        <v/>
      </c>
      <c r="W1680" s="9" t="str">
        <f>IF(Search!$U$4="","",IF($AX1680="","",1))</f>
        <v/>
      </c>
      <c r="X1680" s="9" t="str">
        <f>IF(Search!$U$5="","",IF(ISNUMBER(SEARCH(Search!$U$5,$AX1680))=TRUE,IF(Search!$U$5="N","N",1),""))</f>
        <v/>
      </c>
      <c r="Y1680" s="9" t="str">
        <f>IF(Search!$U$6="","",IF($AY1680&lt;Search!$U$6,"",1))</f>
        <v/>
      </c>
      <c r="Z1680" s="9" t="str">
        <f>IF(Search!$R$4="","",IF(Inventory!$BA1680&lt;Search!$R$4,"",1))</f>
        <v/>
      </c>
      <c r="AA1680" s="9" t="str">
        <f>IF(Search!$R$5="","",IF($BA1680&gt;Search!$R$5,"",1))</f>
        <v/>
      </c>
      <c r="AB1680" s="9" t="str">
        <f>IF(Search!$R$6="","",IF($BB1680&lt;Search!$R$6,"",1))</f>
        <v/>
      </c>
      <c r="AC1680" s="9" t="str">
        <f>IF(Search!$R$7="","",IF($BB1680&lt;Search!$R$7,"",1))</f>
        <v/>
      </c>
      <c r="AD1680" s="45" t="str">
        <f>IF(COUNTIF($A1680:$AC1680,"n")&gt;0,"",IF(SUM($A1680:$AC1680)=COUNTA(Search!$C$4:$C$8,Search!$F$4:$F$8,Search!$I$4:$I$6,Search!$I$8,Search!$L$4:$L$8,Search!$O$4:$O$8,Search!$R$4:$R$7,Search!$U$4:$U$7)-COUNTIF(Search!$C$4:$U$7,"n"),1+LARGE($AD$1:AD1679,1),""))</f>
        <v/>
      </c>
      <c r="AE1680" s="45" t="str">
        <f t="shared" si="81"/>
        <v/>
      </c>
      <c r="AF1680" s="45" t="str">
        <f>IF(AD1680="","",COUNTIF($AE$1:$AE1679,$AE1680)+RANK($AE1680,$AE$2:$AE$10540,1))</f>
        <v/>
      </c>
      <c r="AG1680" s="45" t="str">
        <f t="shared" si="82"/>
        <v/>
      </c>
      <c r="AH1680" s="45" t="str">
        <f>IF($AD1680="","",COUNTIF($AG$1:$AG1679,$AG1680)+RANK($AG1680,$AG$1:$AG$10539,0))</f>
        <v/>
      </c>
      <c r="AI1680" s="10" t="str">
        <f t="shared" si="83"/>
        <v>2010-11 Upper Deck 20th Anniversary Variation #17 Mikhail Grabovski TOR    /   $</v>
      </c>
      <c r="AJ1680" s="11">
        <v>2010</v>
      </c>
      <c r="AK1680" s="17">
        <v>11</v>
      </c>
      <c r="AL1680" s="12" t="s">
        <v>1223</v>
      </c>
      <c r="AM1680" s="10">
        <v>17</v>
      </c>
      <c r="AN1680" s="12" t="s">
        <v>660</v>
      </c>
      <c r="AO1680" s="9" t="s">
        <v>1904</v>
      </c>
      <c r="AP1680" s="9"/>
      <c r="AQ1680" s="9"/>
      <c r="AR1680" s="14"/>
      <c r="AS1680" s="9"/>
      <c r="AT1680" s="9"/>
      <c r="AU1680" s="9"/>
      <c r="AV1680" s="13"/>
      <c r="AW1680" s="13"/>
      <c r="AX1680" s="9"/>
      <c r="AY1680" s="9"/>
      <c r="AZ1680" s="9"/>
      <c r="BA1680" s="33"/>
      <c r="BB1680" s="33"/>
      <c r="BC1680" s="36"/>
      <c r="BD1680" s="12" t="s">
        <v>1771</v>
      </c>
    </row>
    <row r="1681" spans="1:56" s="12" customFormat="1" x14ac:dyDescent="0.2">
      <c r="A1681" s="9" t="str">
        <f>IF(Search!$C$5="","",IF(COUNTA(Inventory!$AP1681)=1,1,""))</f>
        <v/>
      </c>
      <c r="B1681" s="9" t="str">
        <f>IF(Search!$C$4="","",IF(ISNUMBER(SEARCH(Search!$C$4,$AR1681))=TRUE,1,""))</f>
        <v/>
      </c>
      <c r="C1681" s="9" t="str">
        <f>IF(Search!$C$6="x",IF(COUNTA($AQ1681)=1,1,"N"),IF(COUNTA($AQ1681)=1,"N",""))</f>
        <v/>
      </c>
      <c r="D1681" s="9" t="str">
        <f>IF(Search!$O$8="","",IF(ISNUMBER(SEARCH(Search!$O$8,$BD1681))=TRUE,1,""))</f>
        <v/>
      </c>
      <c r="E1681" s="9" t="str">
        <f>IF(Search!$C$7="","",IF(ISNUMBER(SEARCH(Search!$C$7,$AN1681))=TRUE,1,""))</f>
        <v/>
      </c>
      <c r="F1681" s="9" t="str">
        <f>IF(Search!$C$8="","",IF(ISNUMBER(SEARCH(Search!$C$8,$AO1681))=TRUE,1,""))</f>
        <v/>
      </c>
      <c r="G1681" s="9" t="str">
        <f>IF(Search!$F$4="","",IF(Inventory!$AJ1681&lt;Search!$F$4,"",1))</f>
        <v/>
      </c>
      <c r="H1681" s="9" t="str">
        <f>IF(Search!$F$5="","",IF(Inventory!$AJ1681&gt;Search!$F$5,"",1))</f>
        <v/>
      </c>
      <c r="I1681" s="9" t="str">
        <f>IF(Search!$F$7="","",IF(Search!$F$8="",IF(ISNUMBER(SEARCH(Search!$F$7,$AL1681))=TRUE,1,""),""))</f>
        <v/>
      </c>
      <c r="J1681" s="9" t="str">
        <f>IF($AL1681=Search!$F$8,1,"")</f>
        <v/>
      </c>
      <c r="K1681" s="9" t="str">
        <f>IF(Search!$I$4="","",IF(COUNTA($AS1681)=1,IF(Search!$I$4="N","N",1),""))</f>
        <v/>
      </c>
      <c r="L1681" s="9" t="str">
        <f>IF(Search!$I$5="","",IF($AS1681="RC",1,""))</f>
        <v/>
      </c>
      <c r="M1681" s="9" t="str">
        <f>IF(Search!$I$6="","",IF($AS1681="RCP",1,""))</f>
        <v/>
      </c>
      <c r="N1681" s="9" t="str">
        <f>IF(Search!$I$8="","",IF(COUNTA($AT1681)=1,IF(Search!$I$8="N","N",1),""))</f>
        <v/>
      </c>
      <c r="O1681" s="9" t="str">
        <f>IF(Search!$L$4="","",IF(COUNTA($AU1681)=1,IF(Search!$L$4="N","N",1),""))</f>
        <v/>
      </c>
      <c r="P1681" s="9" t="str">
        <f>IF(Search!$L$5="","",IF(ISNUMBER(SEARCH("Jersey",$AU1681))=TRUE,IF(Search!$L$5="N","N",1),""))</f>
        <v/>
      </c>
      <c r="Q1681" s="9" t="str">
        <f>IF(Search!$L$6="","",IF(ISNUMBER(SEARCH("Patch",$AU1681))=TRUE,IF(Search!$L$6="N","N",1),""))</f>
        <v/>
      </c>
      <c r="R1681" s="9" t="str">
        <f>IF(Search!$L$7="","",IF(ISNUMBER(SEARCH("Shield",$AU1681))=TRUE,IF(Search!$L$7="N","N",1),""))</f>
        <v/>
      </c>
      <c r="S1681" s="9" t="str">
        <f>IF(Search!$L$8="","",IF(ISNUMBER(SEARCH("Stick",$AU1681))=TRUE,IF(Search!$L$8="N","N",1),""))</f>
        <v/>
      </c>
      <c r="T1681" s="9" t="str">
        <f>IF(Search!$O$4="","",IF(COUNTA($AW1681)=1,IF(Search!$O$4="N","N",1),""))</f>
        <v/>
      </c>
      <c r="U1681" s="9" t="str">
        <f>IF(Search!$O$5="","",IF($AW1681="","",IF($AW1681&lt;Search!$O$5,"",1)))</f>
        <v/>
      </c>
      <c r="V1681" s="9" t="str">
        <f>IF(Search!$O$6="","",IF($AW1681="","",IF($AW1681&gt;Search!$O$6,"",1)))</f>
        <v/>
      </c>
      <c r="W1681" s="9" t="str">
        <f>IF(Search!$U$4="","",IF($AX1681="","",1))</f>
        <v/>
      </c>
      <c r="X1681" s="9" t="str">
        <f>IF(Search!$U$5="","",IF(ISNUMBER(SEARCH(Search!$U$5,$AX1681))=TRUE,IF(Search!$U$5="N","N",1),""))</f>
        <v/>
      </c>
      <c r="Y1681" s="9" t="str">
        <f>IF(Search!$U$6="","",IF($AY1681&lt;Search!$U$6,"",1))</f>
        <v/>
      </c>
      <c r="Z1681" s="9" t="str">
        <f>IF(Search!$R$4="","",IF(Inventory!$BA1681&lt;Search!$R$4,"",1))</f>
        <v/>
      </c>
      <c r="AA1681" s="9" t="str">
        <f>IF(Search!$R$5="","",IF($BA1681&gt;Search!$R$5,"",1))</f>
        <v/>
      </c>
      <c r="AB1681" s="9" t="str">
        <f>IF(Search!$R$6="","",IF($BB1681&lt;Search!$R$6,"",1))</f>
        <v/>
      </c>
      <c r="AC1681" s="9" t="str">
        <f>IF(Search!$R$7="","",IF($BB1681&lt;Search!$R$7,"",1))</f>
        <v/>
      </c>
      <c r="AD1681" s="45" t="str">
        <f>IF(COUNTIF($A1681:$AC1681,"n")&gt;0,"",IF(SUM($A1681:$AC1681)=COUNTA(Search!$C$4:$C$8,Search!$F$4:$F$8,Search!$I$4:$I$6,Search!$I$8,Search!$L$4:$L$8,Search!$O$4:$O$8,Search!$R$4:$R$7,Search!$U$4:$U$7)-COUNTIF(Search!$C$4:$U$7,"n"),1+LARGE($AD$1:AD1680,1),""))</f>
        <v/>
      </c>
      <c r="AE1681" s="45" t="str">
        <f t="shared" si="81"/>
        <v/>
      </c>
      <c r="AF1681" s="45" t="str">
        <f>IF(AD1681="","",COUNTIF($AE$1:$AE1680,$AE1681)+RANK($AE1681,$AE$2:$AE$10540,1))</f>
        <v/>
      </c>
      <c r="AG1681" s="45" t="str">
        <f t="shared" si="82"/>
        <v/>
      </c>
      <c r="AH1681" s="45" t="str">
        <f>IF($AD1681="","",COUNTIF($AG$1:$AG1680,$AG1681)+RANK($AG1681,$AG$1:$AG$10539,0))</f>
        <v/>
      </c>
      <c r="AI1681" s="10" t="str">
        <f t="shared" si="83"/>
        <v>2010-11 Upper Deck 20th Anniversary Variation #18 Francois Beauchemin     /   $</v>
      </c>
      <c r="AJ1681" s="11">
        <v>2010</v>
      </c>
      <c r="AK1681" s="17">
        <v>11</v>
      </c>
      <c r="AL1681" s="12" t="s">
        <v>1223</v>
      </c>
      <c r="AM1681" s="10">
        <v>18</v>
      </c>
      <c r="AN1681" s="12" t="s">
        <v>1224</v>
      </c>
      <c r="AO1681" s="9"/>
      <c r="AP1681" s="9"/>
      <c r="AQ1681" s="9"/>
      <c r="AR1681" s="14"/>
      <c r="AS1681" s="9"/>
      <c r="AT1681" s="9"/>
      <c r="AU1681" s="9"/>
      <c r="AV1681" s="13"/>
      <c r="AW1681" s="13"/>
      <c r="AX1681" s="9"/>
      <c r="AY1681" s="9"/>
      <c r="AZ1681" s="9"/>
      <c r="BA1681" s="33"/>
      <c r="BB1681" s="33"/>
      <c r="BC1681" s="36"/>
      <c r="BD1681" s="12" t="s">
        <v>1771</v>
      </c>
    </row>
    <row r="1682" spans="1:56" s="12" customFormat="1" x14ac:dyDescent="0.2">
      <c r="A1682" s="9" t="str">
        <f>IF(Search!$C$5="","",IF(COUNTA(Inventory!$AP1682)=1,1,""))</f>
        <v/>
      </c>
      <c r="B1682" s="9" t="str">
        <f>IF(Search!$C$4="","",IF(ISNUMBER(SEARCH(Search!$C$4,$AR1682))=TRUE,1,""))</f>
        <v/>
      </c>
      <c r="C1682" s="9" t="str">
        <f>IF(Search!$C$6="x",IF(COUNTA($AQ1682)=1,1,"N"),IF(COUNTA($AQ1682)=1,"N",""))</f>
        <v/>
      </c>
      <c r="D1682" s="9" t="str">
        <f>IF(Search!$O$8="","",IF(ISNUMBER(SEARCH(Search!$O$8,$BD1682))=TRUE,1,""))</f>
        <v/>
      </c>
      <c r="E1682" s="9" t="str">
        <f>IF(Search!$C$7="","",IF(ISNUMBER(SEARCH(Search!$C$7,$AN1682))=TRUE,1,""))</f>
        <v/>
      </c>
      <c r="F1682" s="9" t="str">
        <f>IF(Search!$C$8="","",IF(ISNUMBER(SEARCH(Search!$C$8,$AO1682))=TRUE,1,""))</f>
        <v/>
      </c>
      <c r="G1682" s="9" t="str">
        <f>IF(Search!$F$4="","",IF(Inventory!$AJ1682&lt;Search!$F$4,"",1))</f>
        <v/>
      </c>
      <c r="H1682" s="9" t="str">
        <f>IF(Search!$F$5="","",IF(Inventory!$AJ1682&gt;Search!$F$5,"",1))</f>
        <v/>
      </c>
      <c r="I1682" s="9" t="str">
        <f>IF(Search!$F$7="","",IF(Search!$F$8="",IF(ISNUMBER(SEARCH(Search!$F$7,$AL1682))=TRUE,1,""),""))</f>
        <v/>
      </c>
      <c r="J1682" s="9" t="str">
        <f>IF($AL1682=Search!$F$8,1,"")</f>
        <v/>
      </c>
      <c r="K1682" s="9" t="str">
        <f>IF(Search!$I$4="","",IF(COUNTA($AS1682)=1,IF(Search!$I$4="N","N",1),""))</f>
        <v/>
      </c>
      <c r="L1682" s="9" t="str">
        <f>IF(Search!$I$5="","",IF($AS1682="RC",1,""))</f>
        <v/>
      </c>
      <c r="M1682" s="9" t="str">
        <f>IF(Search!$I$6="","",IF($AS1682="RCP",1,""))</f>
        <v/>
      </c>
      <c r="N1682" s="9" t="str">
        <f>IF(Search!$I$8="","",IF(COUNTA($AT1682)=1,IF(Search!$I$8="N","N",1),""))</f>
        <v/>
      </c>
      <c r="O1682" s="9" t="str">
        <f>IF(Search!$L$4="","",IF(COUNTA($AU1682)=1,IF(Search!$L$4="N","N",1),""))</f>
        <v/>
      </c>
      <c r="P1682" s="9" t="str">
        <f>IF(Search!$L$5="","",IF(ISNUMBER(SEARCH("Jersey",$AU1682))=TRUE,IF(Search!$L$5="N","N",1),""))</f>
        <v/>
      </c>
      <c r="Q1682" s="9" t="str">
        <f>IF(Search!$L$6="","",IF(ISNUMBER(SEARCH("Patch",$AU1682))=TRUE,IF(Search!$L$6="N","N",1),""))</f>
        <v/>
      </c>
      <c r="R1682" s="9" t="str">
        <f>IF(Search!$L$7="","",IF(ISNUMBER(SEARCH("Shield",$AU1682))=TRUE,IF(Search!$L$7="N","N",1),""))</f>
        <v/>
      </c>
      <c r="S1682" s="9" t="str">
        <f>IF(Search!$L$8="","",IF(ISNUMBER(SEARCH("Stick",$AU1682))=TRUE,IF(Search!$L$8="N","N",1),""))</f>
        <v/>
      </c>
      <c r="T1682" s="9" t="str">
        <f>IF(Search!$O$4="","",IF(COUNTA($AW1682)=1,IF(Search!$O$4="N","N",1),""))</f>
        <v/>
      </c>
      <c r="U1682" s="9" t="str">
        <f>IF(Search!$O$5="","",IF($AW1682="","",IF($AW1682&lt;Search!$O$5,"",1)))</f>
        <v/>
      </c>
      <c r="V1682" s="9" t="str">
        <f>IF(Search!$O$6="","",IF($AW1682="","",IF($AW1682&gt;Search!$O$6,"",1)))</f>
        <v/>
      </c>
      <c r="W1682" s="9" t="str">
        <f>IF(Search!$U$4="","",IF($AX1682="","",1))</f>
        <v/>
      </c>
      <c r="X1682" s="9" t="str">
        <f>IF(Search!$U$5="","",IF(ISNUMBER(SEARCH(Search!$U$5,$AX1682))=TRUE,IF(Search!$U$5="N","N",1),""))</f>
        <v/>
      </c>
      <c r="Y1682" s="9" t="str">
        <f>IF(Search!$U$6="","",IF($AY1682&lt;Search!$U$6,"",1))</f>
        <v/>
      </c>
      <c r="Z1682" s="9" t="str">
        <f>IF(Search!$R$4="","",IF(Inventory!$BA1682&lt;Search!$R$4,"",1))</f>
        <v/>
      </c>
      <c r="AA1682" s="9" t="str">
        <f>IF(Search!$R$5="","",IF($BA1682&gt;Search!$R$5,"",1))</f>
        <v/>
      </c>
      <c r="AB1682" s="9" t="str">
        <f>IF(Search!$R$6="","",IF($BB1682&lt;Search!$R$6,"",1))</f>
        <v/>
      </c>
      <c r="AC1682" s="9" t="str">
        <f>IF(Search!$R$7="","",IF($BB1682&lt;Search!$R$7,"",1))</f>
        <v/>
      </c>
      <c r="AD1682" s="45" t="str">
        <f>IF(COUNTIF($A1682:$AC1682,"n")&gt;0,"",IF(SUM($A1682:$AC1682)=COUNTA(Search!$C$4:$C$8,Search!$F$4:$F$8,Search!$I$4:$I$6,Search!$I$8,Search!$L$4:$L$8,Search!$O$4:$O$8,Search!$R$4:$R$7,Search!$U$4:$U$7)-COUNTIF(Search!$C$4:$U$7,"n"),1+LARGE($AD$1:AD1681,1),""))</f>
        <v/>
      </c>
      <c r="AE1682" s="45" t="str">
        <f t="shared" si="81"/>
        <v/>
      </c>
      <c r="AF1682" s="45" t="str">
        <f>IF(AD1682="","",COUNTIF($AE$1:$AE1681,$AE1682)+RANK($AE1682,$AE$2:$AE$10540,1))</f>
        <v/>
      </c>
      <c r="AG1682" s="45" t="str">
        <f t="shared" si="82"/>
        <v/>
      </c>
      <c r="AH1682" s="45" t="str">
        <f>IF($AD1682="","",COUNTIF($AG$1:$AG1681,$AG1682)+RANK($AG1682,$AG$1:$AG$10539,0))</f>
        <v/>
      </c>
      <c r="AI1682" s="10" t="str">
        <f t="shared" si="83"/>
        <v>2010-11 Upper Deck 20th Anniversary Variation #89 Shea Weber     /   $</v>
      </c>
      <c r="AJ1682" s="11">
        <v>2010</v>
      </c>
      <c r="AK1682" s="17">
        <v>11</v>
      </c>
      <c r="AL1682" s="12" t="s">
        <v>1223</v>
      </c>
      <c r="AM1682" s="10">
        <v>89</v>
      </c>
      <c r="AN1682" s="12" t="s">
        <v>642</v>
      </c>
      <c r="AO1682" s="9"/>
      <c r="AP1682" s="9"/>
      <c r="AQ1682" s="9"/>
      <c r="AR1682" s="14"/>
      <c r="AS1682" s="9"/>
      <c r="AT1682" s="9"/>
      <c r="AU1682" s="9"/>
      <c r="AV1682" s="13"/>
      <c r="AW1682" s="13"/>
      <c r="AX1682" s="9"/>
      <c r="AY1682" s="9"/>
      <c r="AZ1682" s="9"/>
      <c r="BA1682" s="33"/>
      <c r="BB1682" s="33"/>
      <c r="BC1682" s="36"/>
      <c r="BD1682" s="12" t="s">
        <v>1771</v>
      </c>
    </row>
    <row r="1683" spans="1:56" s="12" customFormat="1" x14ac:dyDescent="0.2">
      <c r="A1683" s="9" t="str">
        <f>IF(Search!$C$5="","",IF(COUNTA(Inventory!$AP1683)=1,1,""))</f>
        <v/>
      </c>
      <c r="B1683" s="9" t="str">
        <f>IF(Search!$C$4="","",IF(ISNUMBER(SEARCH(Search!$C$4,$AR1683))=TRUE,1,""))</f>
        <v/>
      </c>
      <c r="C1683" s="9" t="str">
        <f>IF(Search!$C$6="x",IF(COUNTA($AQ1683)=1,1,"N"),IF(COUNTA($AQ1683)=1,"N",""))</f>
        <v/>
      </c>
      <c r="D1683" s="9" t="str">
        <f>IF(Search!$O$8="","",IF(ISNUMBER(SEARCH(Search!$O$8,$BD1683))=TRUE,1,""))</f>
        <v/>
      </c>
      <c r="E1683" s="9" t="str">
        <f>IF(Search!$C$7="","",IF(ISNUMBER(SEARCH(Search!$C$7,$AN1683))=TRUE,1,""))</f>
        <v/>
      </c>
      <c r="F1683" s="9" t="str">
        <f>IF(Search!$C$8="","",IF(ISNUMBER(SEARCH(Search!$C$8,$AO1683))=TRUE,1,""))</f>
        <v/>
      </c>
      <c r="G1683" s="9" t="str">
        <f>IF(Search!$F$4="","",IF(Inventory!$AJ1683&lt;Search!$F$4,"",1))</f>
        <v/>
      </c>
      <c r="H1683" s="9" t="str">
        <f>IF(Search!$F$5="","",IF(Inventory!$AJ1683&gt;Search!$F$5,"",1))</f>
        <v/>
      </c>
      <c r="I1683" s="9" t="str">
        <f>IF(Search!$F$7="","",IF(Search!$F$8="",IF(ISNUMBER(SEARCH(Search!$F$7,$AL1683))=TRUE,1,""),""))</f>
        <v/>
      </c>
      <c r="J1683" s="9" t="str">
        <f>IF($AL1683=Search!$F$8,1,"")</f>
        <v/>
      </c>
      <c r="K1683" s="9" t="str">
        <f>IF(Search!$I$4="","",IF(COUNTA($AS1683)=1,IF(Search!$I$4="N","N",1),""))</f>
        <v/>
      </c>
      <c r="L1683" s="9" t="str">
        <f>IF(Search!$I$5="","",IF($AS1683="RC",1,""))</f>
        <v/>
      </c>
      <c r="M1683" s="9" t="str">
        <f>IF(Search!$I$6="","",IF($AS1683="RCP",1,""))</f>
        <v/>
      </c>
      <c r="N1683" s="9" t="str">
        <f>IF(Search!$I$8="","",IF(COUNTA($AT1683)=1,IF(Search!$I$8="N","N",1),""))</f>
        <v/>
      </c>
      <c r="O1683" s="9" t="str">
        <f>IF(Search!$L$4="","",IF(COUNTA($AU1683)=1,IF(Search!$L$4="N","N",1),""))</f>
        <v/>
      </c>
      <c r="P1683" s="9" t="str">
        <f>IF(Search!$L$5="","",IF(ISNUMBER(SEARCH("Jersey",$AU1683))=TRUE,IF(Search!$L$5="N","N",1),""))</f>
        <v/>
      </c>
      <c r="Q1683" s="9" t="str">
        <f>IF(Search!$L$6="","",IF(ISNUMBER(SEARCH("Patch",$AU1683))=TRUE,IF(Search!$L$6="N","N",1),""))</f>
        <v/>
      </c>
      <c r="R1683" s="9" t="str">
        <f>IF(Search!$L$7="","",IF(ISNUMBER(SEARCH("Shield",$AU1683))=TRUE,IF(Search!$L$7="N","N",1),""))</f>
        <v/>
      </c>
      <c r="S1683" s="9" t="str">
        <f>IF(Search!$L$8="","",IF(ISNUMBER(SEARCH("Stick",$AU1683))=TRUE,IF(Search!$L$8="N","N",1),""))</f>
        <v/>
      </c>
      <c r="T1683" s="9" t="str">
        <f>IF(Search!$O$4="","",IF(COUNTA($AW1683)=1,IF(Search!$O$4="N","N",1),""))</f>
        <v/>
      </c>
      <c r="U1683" s="9" t="str">
        <f>IF(Search!$O$5="","",IF($AW1683="","",IF($AW1683&lt;Search!$O$5,"",1)))</f>
        <v/>
      </c>
      <c r="V1683" s="9" t="str">
        <f>IF(Search!$O$6="","",IF($AW1683="","",IF($AW1683&gt;Search!$O$6,"",1)))</f>
        <v/>
      </c>
      <c r="W1683" s="9" t="str">
        <f>IF(Search!$U$4="","",IF($AX1683="","",1))</f>
        <v/>
      </c>
      <c r="X1683" s="9" t="str">
        <f>IF(Search!$U$5="","",IF(ISNUMBER(SEARCH(Search!$U$5,$AX1683))=TRUE,IF(Search!$U$5="N","N",1),""))</f>
        <v/>
      </c>
      <c r="Y1683" s="9" t="str">
        <f>IF(Search!$U$6="","",IF($AY1683&lt;Search!$U$6,"",1))</f>
        <v/>
      </c>
      <c r="Z1683" s="9" t="str">
        <f>IF(Search!$R$4="","",IF(Inventory!$BA1683&lt;Search!$R$4,"",1))</f>
        <v/>
      </c>
      <c r="AA1683" s="9" t="str">
        <f>IF(Search!$R$5="","",IF($BA1683&gt;Search!$R$5,"",1))</f>
        <v/>
      </c>
      <c r="AB1683" s="9" t="str">
        <f>IF(Search!$R$6="","",IF($BB1683&lt;Search!$R$6,"",1))</f>
        <v/>
      </c>
      <c r="AC1683" s="9" t="str">
        <f>IF(Search!$R$7="","",IF($BB1683&lt;Search!$R$7,"",1))</f>
        <v/>
      </c>
      <c r="AD1683" s="45" t="str">
        <f>IF(COUNTIF($A1683:$AC1683,"n")&gt;0,"",IF(SUM($A1683:$AC1683)=COUNTA(Search!$C$4:$C$8,Search!$F$4:$F$8,Search!$I$4:$I$6,Search!$I$8,Search!$L$4:$L$8,Search!$O$4:$O$8,Search!$R$4:$R$7,Search!$U$4:$U$7)-COUNTIF(Search!$C$4:$U$7,"n"),1+LARGE($AD$1:AD1682,1),""))</f>
        <v/>
      </c>
      <c r="AE1683" s="45" t="str">
        <f t="shared" si="81"/>
        <v/>
      </c>
      <c r="AF1683" s="45" t="str">
        <f>IF(AD1683="","",COUNTIF($AE$1:$AE1682,$AE1683)+RANK($AE1683,$AE$2:$AE$10540,1))</f>
        <v/>
      </c>
      <c r="AG1683" s="45" t="str">
        <f t="shared" si="82"/>
        <v/>
      </c>
      <c r="AH1683" s="45" t="str">
        <f>IF($AD1683="","",COUNTIF($AG$1:$AG1682,$AG1683)+RANK($AG1683,$AG$1:$AG$10539,0))</f>
        <v/>
      </c>
      <c r="AI1683" s="10" t="str">
        <f t="shared" si="83"/>
        <v>2010-11 Upper Deck 20th Anniversary Variation #142 Rick Nash     /   $</v>
      </c>
      <c r="AJ1683" s="11">
        <v>2010</v>
      </c>
      <c r="AK1683" s="17">
        <v>11</v>
      </c>
      <c r="AL1683" s="12" t="s">
        <v>1223</v>
      </c>
      <c r="AM1683" s="10">
        <v>142</v>
      </c>
      <c r="AN1683" s="12" t="s">
        <v>526</v>
      </c>
      <c r="AO1683" s="9"/>
      <c r="AP1683" s="9"/>
      <c r="AQ1683" s="9"/>
      <c r="AR1683" s="14"/>
      <c r="AS1683" s="9"/>
      <c r="AT1683" s="9"/>
      <c r="AU1683" s="9"/>
      <c r="AV1683" s="13"/>
      <c r="AW1683" s="13"/>
      <c r="AX1683" s="9"/>
      <c r="AY1683" s="9"/>
      <c r="AZ1683" s="9"/>
      <c r="BA1683" s="33"/>
      <c r="BB1683" s="33"/>
      <c r="BC1683" s="36"/>
      <c r="BD1683" s="12" t="s">
        <v>1771</v>
      </c>
    </row>
    <row r="1684" spans="1:56" s="12" customFormat="1" x14ac:dyDescent="0.2">
      <c r="A1684" s="9" t="str">
        <f>IF(Search!$C$5="","",IF(COUNTA(Inventory!$AP1684)=1,1,""))</f>
        <v/>
      </c>
      <c r="B1684" s="9" t="str">
        <f>IF(Search!$C$4="","",IF(ISNUMBER(SEARCH(Search!$C$4,$AR1684))=TRUE,1,""))</f>
        <v/>
      </c>
      <c r="C1684" s="9" t="str">
        <f>IF(Search!$C$6="x",IF(COUNTA($AQ1684)=1,1,"N"),IF(COUNTA($AQ1684)=1,"N",""))</f>
        <v/>
      </c>
      <c r="D1684" s="9" t="str">
        <f>IF(Search!$O$8="","",IF(ISNUMBER(SEARCH(Search!$O$8,$BD1684))=TRUE,1,""))</f>
        <v/>
      </c>
      <c r="E1684" s="9" t="str">
        <f>IF(Search!$C$7="","",IF(ISNUMBER(SEARCH(Search!$C$7,$AN1684))=TRUE,1,""))</f>
        <v/>
      </c>
      <c r="F1684" s="9" t="str">
        <f>IF(Search!$C$8="","",IF(ISNUMBER(SEARCH(Search!$C$8,$AO1684))=TRUE,1,""))</f>
        <v/>
      </c>
      <c r="G1684" s="9" t="str">
        <f>IF(Search!$F$4="","",IF(Inventory!$AJ1684&lt;Search!$F$4,"",1))</f>
        <v/>
      </c>
      <c r="H1684" s="9" t="str">
        <f>IF(Search!$F$5="","",IF(Inventory!$AJ1684&gt;Search!$F$5,"",1))</f>
        <v/>
      </c>
      <c r="I1684" s="9" t="str">
        <f>IF(Search!$F$7="","",IF(Search!$F$8="",IF(ISNUMBER(SEARCH(Search!$F$7,$AL1684))=TRUE,1,""),""))</f>
        <v/>
      </c>
      <c r="J1684" s="9" t="str">
        <f>IF($AL1684=Search!$F$8,1,"")</f>
        <v/>
      </c>
      <c r="K1684" s="9" t="str">
        <f>IF(Search!$I$4="","",IF(COUNTA($AS1684)=1,IF(Search!$I$4="N","N",1),""))</f>
        <v/>
      </c>
      <c r="L1684" s="9" t="str">
        <f>IF(Search!$I$5="","",IF($AS1684="RC",1,""))</f>
        <v/>
      </c>
      <c r="M1684" s="9" t="str">
        <f>IF(Search!$I$6="","",IF($AS1684="RCP",1,""))</f>
        <v/>
      </c>
      <c r="N1684" s="9" t="str">
        <f>IF(Search!$I$8="","",IF(COUNTA($AT1684)=1,IF(Search!$I$8="N","N",1),""))</f>
        <v/>
      </c>
      <c r="O1684" s="9" t="str">
        <f>IF(Search!$L$4="","",IF(COUNTA($AU1684)=1,IF(Search!$L$4="N","N",1),""))</f>
        <v/>
      </c>
      <c r="P1684" s="9" t="str">
        <f>IF(Search!$L$5="","",IF(ISNUMBER(SEARCH("Jersey",$AU1684))=TRUE,IF(Search!$L$5="N","N",1),""))</f>
        <v/>
      </c>
      <c r="Q1684" s="9" t="str">
        <f>IF(Search!$L$6="","",IF(ISNUMBER(SEARCH("Patch",$AU1684))=TRUE,IF(Search!$L$6="N","N",1),""))</f>
        <v/>
      </c>
      <c r="R1684" s="9" t="str">
        <f>IF(Search!$L$7="","",IF(ISNUMBER(SEARCH("Shield",$AU1684))=TRUE,IF(Search!$L$7="N","N",1),""))</f>
        <v/>
      </c>
      <c r="S1684" s="9" t="str">
        <f>IF(Search!$L$8="","",IF(ISNUMBER(SEARCH("Stick",$AU1684))=TRUE,IF(Search!$L$8="N","N",1),""))</f>
        <v/>
      </c>
      <c r="T1684" s="9" t="str">
        <f>IF(Search!$O$4="","",IF(COUNTA($AW1684)=1,IF(Search!$O$4="N","N",1),""))</f>
        <v/>
      </c>
      <c r="U1684" s="9" t="str">
        <f>IF(Search!$O$5="","",IF($AW1684="","",IF($AW1684&lt;Search!$O$5,"",1)))</f>
        <v/>
      </c>
      <c r="V1684" s="9" t="str">
        <f>IF(Search!$O$6="","",IF($AW1684="","",IF($AW1684&gt;Search!$O$6,"",1)))</f>
        <v/>
      </c>
      <c r="W1684" s="9" t="str">
        <f>IF(Search!$U$4="","",IF($AX1684="","",1))</f>
        <v/>
      </c>
      <c r="X1684" s="9" t="str">
        <f>IF(Search!$U$5="","",IF(ISNUMBER(SEARCH(Search!$U$5,$AX1684))=TRUE,IF(Search!$U$5="N","N",1),""))</f>
        <v/>
      </c>
      <c r="Y1684" s="9" t="str">
        <f>IF(Search!$U$6="","",IF($AY1684&lt;Search!$U$6,"",1))</f>
        <v/>
      </c>
      <c r="Z1684" s="9" t="str">
        <f>IF(Search!$R$4="","",IF(Inventory!$BA1684&lt;Search!$R$4,"",1))</f>
        <v/>
      </c>
      <c r="AA1684" s="9" t="str">
        <f>IF(Search!$R$5="","",IF($BA1684&gt;Search!$R$5,"",1))</f>
        <v/>
      </c>
      <c r="AB1684" s="9" t="str">
        <f>IF(Search!$R$6="","",IF($BB1684&lt;Search!$R$6,"",1))</f>
        <v/>
      </c>
      <c r="AC1684" s="9" t="str">
        <f>IF(Search!$R$7="","",IF($BB1684&lt;Search!$R$7,"",1))</f>
        <v/>
      </c>
      <c r="AD1684" s="45" t="str">
        <f>IF(COUNTIF($A1684:$AC1684,"n")&gt;0,"",IF(SUM($A1684:$AC1684)=COUNTA(Search!$C$4:$C$8,Search!$F$4:$F$8,Search!$I$4:$I$6,Search!$I$8,Search!$L$4:$L$8,Search!$O$4:$O$8,Search!$R$4:$R$7,Search!$U$4:$U$7)-COUNTIF(Search!$C$4:$U$7,"n"),1+LARGE($AD$1:AD1683,1),""))</f>
        <v/>
      </c>
      <c r="AE1684" s="45" t="str">
        <f t="shared" si="81"/>
        <v/>
      </c>
      <c r="AF1684" s="45" t="str">
        <f>IF(AD1684="","",COUNTIF($AE$1:$AE1683,$AE1684)+RANK($AE1684,$AE$2:$AE$10540,1))</f>
        <v/>
      </c>
      <c r="AG1684" s="45" t="str">
        <f t="shared" si="82"/>
        <v/>
      </c>
      <c r="AH1684" s="45" t="str">
        <f>IF($AD1684="","",COUNTIF($AG$1:$AG1683,$AG1684)+RANK($AG1684,$AG$1:$AG$10539,0))</f>
        <v/>
      </c>
      <c r="AI1684" s="10" t="str">
        <f t="shared" si="83"/>
        <v>2010-11 Upper Deck 20th Anniversary Variation #431 Tyler Bozak TOR    /   $</v>
      </c>
      <c r="AJ1684" s="11">
        <v>2010</v>
      </c>
      <c r="AK1684" s="17">
        <v>11</v>
      </c>
      <c r="AL1684" s="12" t="s">
        <v>1223</v>
      </c>
      <c r="AM1684" s="10">
        <v>431</v>
      </c>
      <c r="AN1684" s="12" t="s">
        <v>716</v>
      </c>
      <c r="AO1684" s="9" t="s">
        <v>1904</v>
      </c>
      <c r="AP1684" s="9"/>
      <c r="AQ1684" s="9"/>
      <c r="AR1684" s="14"/>
      <c r="AS1684" s="9"/>
      <c r="AT1684" s="9"/>
      <c r="AU1684" s="9"/>
      <c r="AV1684" s="13"/>
      <c r="AW1684" s="13"/>
      <c r="AX1684" s="9"/>
      <c r="AY1684" s="9"/>
      <c r="AZ1684" s="9"/>
      <c r="BA1684" s="33"/>
      <c r="BB1684" s="33"/>
      <c r="BC1684" s="36"/>
      <c r="BD1684" s="12" t="s">
        <v>1771</v>
      </c>
    </row>
    <row r="1685" spans="1:56" s="12" customFormat="1" x14ac:dyDescent="0.2">
      <c r="A1685" s="9" t="str">
        <f>IF(Search!$C$5="","",IF(COUNTA(Inventory!$AP1685)=1,1,""))</f>
        <v/>
      </c>
      <c r="B1685" s="9" t="str">
        <f>IF(Search!$C$4="","",IF(ISNUMBER(SEARCH(Search!$C$4,$AR1685))=TRUE,1,""))</f>
        <v/>
      </c>
      <c r="C1685" s="9" t="str">
        <f>IF(Search!$C$6="x",IF(COUNTA($AQ1685)=1,1,"N"),IF(COUNTA($AQ1685)=1,"N",""))</f>
        <v/>
      </c>
      <c r="D1685" s="9" t="str">
        <f>IF(Search!$O$8="","",IF(ISNUMBER(SEARCH(Search!$O$8,$BD1685))=TRUE,1,""))</f>
        <v/>
      </c>
      <c r="E1685" s="9" t="str">
        <f>IF(Search!$C$7="","",IF(ISNUMBER(SEARCH(Search!$C$7,$AN1685))=TRUE,1,""))</f>
        <v/>
      </c>
      <c r="F1685" s="9" t="str">
        <f>IF(Search!$C$8="","",IF(ISNUMBER(SEARCH(Search!$C$8,$AO1685))=TRUE,1,""))</f>
        <v/>
      </c>
      <c r="G1685" s="9" t="str">
        <f>IF(Search!$F$4="","",IF(Inventory!$AJ1685&lt;Search!$F$4,"",1))</f>
        <v/>
      </c>
      <c r="H1685" s="9" t="str">
        <f>IF(Search!$F$5="","",IF(Inventory!$AJ1685&gt;Search!$F$5,"",1))</f>
        <v/>
      </c>
      <c r="I1685" s="9" t="str">
        <f>IF(Search!$F$7="","",IF(Search!$F$8="",IF(ISNUMBER(SEARCH(Search!$F$7,$AL1685))=TRUE,1,""),""))</f>
        <v/>
      </c>
      <c r="J1685" s="9" t="str">
        <f>IF($AL1685=Search!$F$8,1,"")</f>
        <v/>
      </c>
      <c r="K1685" s="9" t="str">
        <f>IF(Search!$I$4="","",IF(COUNTA($AS1685)=1,IF(Search!$I$4="N","N",1),""))</f>
        <v/>
      </c>
      <c r="L1685" s="9" t="str">
        <f>IF(Search!$I$5="","",IF($AS1685="RC",1,""))</f>
        <v/>
      </c>
      <c r="M1685" s="9" t="str">
        <f>IF(Search!$I$6="","",IF($AS1685="RCP",1,""))</f>
        <v/>
      </c>
      <c r="N1685" s="9" t="str">
        <f>IF(Search!$I$8="","",IF(COUNTA($AT1685)=1,IF(Search!$I$8="N","N",1),""))</f>
        <v/>
      </c>
      <c r="O1685" s="9" t="str">
        <f>IF(Search!$L$4="","",IF(COUNTA($AU1685)=1,IF(Search!$L$4="N","N",1),""))</f>
        <v/>
      </c>
      <c r="P1685" s="9" t="str">
        <f>IF(Search!$L$5="","",IF(ISNUMBER(SEARCH("Jersey",$AU1685))=TRUE,IF(Search!$L$5="N","N",1),""))</f>
        <v/>
      </c>
      <c r="Q1685" s="9" t="str">
        <f>IF(Search!$L$6="","",IF(ISNUMBER(SEARCH("Patch",$AU1685))=TRUE,IF(Search!$L$6="N","N",1),""))</f>
        <v/>
      </c>
      <c r="R1685" s="9" t="str">
        <f>IF(Search!$L$7="","",IF(ISNUMBER(SEARCH("Shield",$AU1685))=TRUE,IF(Search!$L$7="N","N",1),""))</f>
        <v/>
      </c>
      <c r="S1685" s="9" t="str">
        <f>IF(Search!$L$8="","",IF(ISNUMBER(SEARCH("Stick",$AU1685))=TRUE,IF(Search!$L$8="N","N",1),""))</f>
        <v/>
      </c>
      <c r="T1685" s="9" t="str">
        <f>IF(Search!$O$4="","",IF(COUNTA($AW1685)=1,IF(Search!$O$4="N","N",1),""))</f>
        <v/>
      </c>
      <c r="U1685" s="9" t="str">
        <f>IF(Search!$O$5="","",IF($AW1685="","",IF($AW1685&lt;Search!$O$5,"",1)))</f>
        <v/>
      </c>
      <c r="V1685" s="9" t="str">
        <f>IF(Search!$O$6="","",IF($AW1685="","",IF($AW1685&gt;Search!$O$6,"",1)))</f>
        <v/>
      </c>
      <c r="W1685" s="9" t="str">
        <f>IF(Search!$U$4="","",IF($AX1685="","",1))</f>
        <v/>
      </c>
      <c r="X1685" s="9" t="str">
        <f>IF(Search!$U$5="","",IF(ISNUMBER(SEARCH(Search!$U$5,$AX1685))=TRUE,IF(Search!$U$5="N","N",1),""))</f>
        <v/>
      </c>
      <c r="Y1685" s="9" t="str">
        <f>IF(Search!$U$6="","",IF($AY1685&lt;Search!$U$6,"",1))</f>
        <v/>
      </c>
      <c r="Z1685" s="9" t="str">
        <f>IF(Search!$R$4="","",IF(Inventory!$BA1685&lt;Search!$R$4,"",1))</f>
        <v/>
      </c>
      <c r="AA1685" s="9" t="str">
        <f>IF(Search!$R$5="","",IF($BA1685&gt;Search!$R$5,"",1))</f>
        <v/>
      </c>
      <c r="AB1685" s="9" t="str">
        <f>IF(Search!$R$6="","",IF($BB1685&lt;Search!$R$6,"",1))</f>
        <v/>
      </c>
      <c r="AC1685" s="9" t="str">
        <f>IF(Search!$R$7="","",IF($BB1685&lt;Search!$R$7,"",1))</f>
        <v/>
      </c>
      <c r="AD1685" s="45" t="str">
        <f>IF(COUNTIF($A1685:$AC1685,"n")&gt;0,"",IF(SUM($A1685:$AC1685)=COUNTA(Search!$C$4:$C$8,Search!$F$4:$F$8,Search!$I$4:$I$6,Search!$I$8,Search!$L$4:$L$8,Search!$O$4:$O$8,Search!$R$4:$R$7,Search!$U$4:$U$7)-COUNTIF(Search!$C$4:$U$7,"n"),1+LARGE($AD$1:AD1684,1),""))</f>
        <v/>
      </c>
      <c r="AE1685" s="45" t="str">
        <f t="shared" si="81"/>
        <v/>
      </c>
      <c r="AF1685" s="45" t="str">
        <f>IF(AD1685="","",COUNTIF($AE$1:$AE1684,$AE1685)+RANK($AE1685,$AE$2:$AE$10540,1))</f>
        <v/>
      </c>
      <c r="AG1685" s="45" t="str">
        <f t="shared" si="82"/>
        <v/>
      </c>
      <c r="AH1685" s="45" t="str">
        <f>IF($AD1685="","",COUNTIF($AG$1:$AG1684,$AG1685)+RANK($AG1685,$AG$1:$AG$10539,0))</f>
        <v/>
      </c>
      <c r="AI1685" s="10" t="str">
        <f t="shared" si="83"/>
        <v>2010-11 Upper Deck All World Team #AW25 Phil Kessel TOR    /   $</v>
      </c>
      <c r="AJ1685" s="11">
        <v>2010</v>
      </c>
      <c r="AK1685" s="17">
        <v>11</v>
      </c>
      <c r="AL1685" s="12" t="s">
        <v>1225</v>
      </c>
      <c r="AM1685" s="10" t="s">
        <v>1227</v>
      </c>
      <c r="AN1685" s="12" t="s">
        <v>649</v>
      </c>
      <c r="AO1685" s="29" t="s">
        <v>1904</v>
      </c>
      <c r="AP1685" s="9"/>
      <c r="AQ1685" s="9"/>
      <c r="AR1685" s="14"/>
      <c r="AS1685" s="9"/>
      <c r="AT1685" s="9"/>
      <c r="AU1685" s="9"/>
      <c r="AV1685" s="13"/>
      <c r="AW1685" s="13"/>
      <c r="AX1685" s="9"/>
      <c r="AY1685" s="9"/>
      <c r="AZ1685" s="9"/>
      <c r="BA1685" s="33"/>
      <c r="BB1685" s="33"/>
      <c r="BC1685" s="36"/>
      <c r="BD1685" s="12" t="s">
        <v>1771</v>
      </c>
    </row>
    <row r="1686" spans="1:56" s="12" customFormat="1" x14ac:dyDescent="0.2">
      <c r="A1686" s="9" t="str">
        <f>IF(Search!$C$5="","",IF(COUNTA(Inventory!$AP1686)=1,1,""))</f>
        <v/>
      </c>
      <c r="B1686" s="9" t="str">
        <f>IF(Search!$C$4="","",IF(ISNUMBER(SEARCH(Search!$C$4,$AR1686))=TRUE,1,""))</f>
        <v/>
      </c>
      <c r="C1686" s="9" t="str">
        <f>IF(Search!$C$6="x",IF(COUNTA($AQ1686)=1,1,"N"),IF(COUNTA($AQ1686)=1,"N",""))</f>
        <v/>
      </c>
      <c r="D1686" s="9" t="str">
        <f>IF(Search!$O$8="","",IF(ISNUMBER(SEARCH(Search!$O$8,$BD1686))=TRUE,1,""))</f>
        <v/>
      </c>
      <c r="E1686" s="9" t="str">
        <f>IF(Search!$C$7="","",IF(ISNUMBER(SEARCH(Search!$C$7,$AN1686))=TRUE,1,""))</f>
        <v/>
      </c>
      <c r="F1686" s="9" t="str">
        <f>IF(Search!$C$8="","",IF(ISNUMBER(SEARCH(Search!$C$8,$AO1686))=TRUE,1,""))</f>
        <v/>
      </c>
      <c r="G1686" s="9" t="str">
        <f>IF(Search!$F$4="","",IF(Inventory!$AJ1686&lt;Search!$F$4,"",1))</f>
        <v/>
      </c>
      <c r="H1686" s="9" t="str">
        <f>IF(Search!$F$5="","",IF(Inventory!$AJ1686&gt;Search!$F$5,"",1))</f>
        <v/>
      </c>
      <c r="I1686" s="9" t="str">
        <f>IF(Search!$F$7="","",IF(Search!$F$8="",IF(ISNUMBER(SEARCH(Search!$F$7,$AL1686))=TRUE,1,""),""))</f>
        <v/>
      </c>
      <c r="J1686" s="9" t="str">
        <f>IF($AL1686=Search!$F$8,1,"")</f>
        <v/>
      </c>
      <c r="K1686" s="9" t="str">
        <f>IF(Search!$I$4="","",IF(COUNTA($AS1686)=1,IF(Search!$I$4="N","N",1),""))</f>
        <v/>
      </c>
      <c r="L1686" s="9" t="str">
        <f>IF(Search!$I$5="","",IF($AS1686="RC",1,""))</f>
        <v/>
      </c>
      <c r="M1686" s="9" t="str">
        <f>IF(Search!$I$6="","",IF($AS1686="RCP",1,""))</f>
        <v/>
      </c>
      <c r="N1686" s="9" t="str">
        <f>IF(Search!$I$8="","",IF(COUNTA($AT1686)=1,IF(Search!$I$8="N","N",1),""))</f>
        <v/>
      </c>
      <c r="O1686" s="9" t="str">
        <f>IF(Search!$L$4="","",IF(COUNTA($AU1686)=1,IF(Search!$L$4="N","N",1),""))</f>
        <v/>
      </c>
      <c r="P1686" s="9" t="str">
        <f>IF(Search!$L$5="","",IF(ISNUMBER(SEARCH("Jersey",$AU1686))=TRUE,IF(Search!$L$5="N","N",1),""))</f>
        <v/>
      </c>
      <c r="Q1686" s="9" t="str">
        <f>IF(Search!$L$6="","",IF(ISNUMBER(SEARCH("Patch",$AU1686))=TRUE,IF(Search!$L$6="N","N",1),""))</f>
        <v/>
      </c>
      <c r="R1686" s="9" t="str">
        <f>IF(Search!$L$7="","",IF(ISNUMBER(SEARCH("Shield",$AU1686))=TRUE,IF(Search!$L$7="N","N",1),""))</f>
        <v/>
      </c>
      <c r="S1686" s="9" t="str">
        <f>IF(Search!$L$8="","",IF(ISNUMBER(SEARCH("Stick",$AU1686))=TRUE,IF(Search!$L$8="N","N",1),""))</f>
        <v/>
      </c>
      <c r="T1686" s="9" t="str">
        <f>IF(Search!$O$4="","",IF(COUNTA($AW1686)=1,IF(Search!$O$4="N","N",1),""))</f>
        <v/>
      </c>
      <c r="U1686" s="9" t="str">
        <f>IF(Search!$O$5="","",IF($AW1686="","",IF($AW1686&lt;Search!$O$5,"",1)))</f>
        <v/>
      </c>
      <c r="V1686" s="9" t="str">
        <f>IF(Search!$O$6="","",IF($AW1686="","",IF($AW1686&gt;Search!$O$6,"",1)))</f>
        <v/>
      </c>
      <c r="W1686" s="9" t="str">
        <f>IF(Search!$U$4="","",IF($AX1686="","",1))</f>
        <v/>
      </c>
      <c r="X1686" s="9" t="str">
        <f>IF(Search!$U$5="","",IF(ISNUMBER(SEARCH(Search!$U$5,$AX1686))=TRUE,IF(Search!$U$5="N","N",1),""))</f>
        <v/>
      </c>
      <c r="Y1686" s="9" t="str">
        <f>IF(Search!$U$6="","",IF($AY1686&lt;Search!$U$6,"",1))</f>
        <v/>
      </c>
      <c r="Z1686" s="9" t="str">
        <f>IF(Search!$R$4="","",IF(Inventory!$BA1686&lt;Search!$R$4,"",1))</f>
        <v/>
      </c>
      <c r="AA1686" s="9" t="str">
        <f>IF(Search!$R$5="","",IF($BA1686&gt;Search!$R$5,"",1))</f>
        <v/>
      </c>
      <c r="AB1686" s="9" t="str">
        <f>IF(Search!$R$6="","",IF($BB1686&lt;Search!$R$6,"",1))</f>
        <v/>
      </c>
      <c r="AC1686" s="9" t="str">
        <f>IF(Search!$R$7="","",IF($BB1686&lt;Search!$R$7,"",1))</f>
        <v/>
      </c>
      <c r="AD1686" s="45" t="str">
        <f>IF(COUNTIF($A1686:$AC1686,"n")&gt;0,"",IF(SUM($A1686:$AC1686)=COUNTA(Search!$C$4:$C$8,Search!$F$4:$F$8,Search!$I$4:$I$6,Search!$I$8,Search!$L$4:$L$8,Search!$O$4:$O$8,Search!$R$4:$R$7,Search!$U$4:$U$7)-COUNTIF(Search!$C$4:$U$7,"n"),1+LARGE($AD$1:AD1685,1),""))</f>
        <v/>
      </c>
      <c r="AE1686" s="45" t="str">
        <f t="shared" si="81"/>
        <v/>
      </c>
      <c r="AF1686" s="45" t="str">
        <f>IF(AD1686="","",COUNTIF($AE$1:$AE1685,$AE1686)+RANK($AE1686,$AE$2:$AE$10540,1))</f>
        <v/>
      </c>
      <c r="AG1686" s="45" t="str">
        <f t="shared" si="82"/>
        <v/>
      </c>
      <c r="AH1686" s="45" t="str">
        <f>IF($AD1686="","",COUNTIF($AG$1:$AG1685,$AG1686)+RANK($AG1686,$AG$1:$AG$10539,0))</f>
        <v/>
      </c>
      <c r="AI1686" s="10" t="str">
        <f t="shared" si="83"/>
        <v>2010-11 Upper Deck All World Team #AW7 Mike Richards     /   $</v>
      </c>
      <c r="AJ1686" s="11">
        <v>2010</v>
      </c>
      <c r="AK1686" s="17">
        <v>11</v>
      </c>
      <c r="AL1686" s="12" t="s">
        <v>1225</v>
      </c>
      <c r="AM1686" s="10" t="s">
        <v>1226</v>
      </c>
      <c r="AN1686" s="12" t="s">
        <v>555</v>
      </c>
      <c r="AO1686" s="9"/>
      <c r="AP1686" s="9"/>
      <c r="AQ1686" s="9"/>
      <c r="AR1686" s="14"/>
      <c r="AS1686" s="9"/>
      <c r="AT1686" s="9"/>
      <c r="AU1686" s="9"/>
      <c r="AV1686" s="13"/>
      <c r="AW1686" s="13"/>
      <c r="AX1686" s="9"/>
      <c r="AY1686" s="9"/>
      <c r="AZ1686" s="9"/>
      <c r="BA1686" s="33"/>
      <c r="BB1686" s="33"/>
      <c r="BC1686" s="36"/>
      <c r="BD1686" s="12" t="s">
        <v>1771</v>
      </c>
    </row>
    <row r="1687" spans="1:56" s="12" customFormat="1" x14ac:dyDescent="0.2">
      <c r="A1687" s="9" t="str">
        <f>IF(Search!$C$5="","",IF(COUNTA(Inventory!$AP1687)=1,1,""))</f>
        <v/>
      </c>
      <c r="B1687" s="9" t="str">
        <f>IF(Search!$C$4="","",IF(ISNUMBER(SEARCH(Search!$C$4,$AR1687))=TRUE,1,""))</f>
        <v/>
      </c>
      <c r="C1687" s="9" t="str">
        <f>IF(Search!$C$6="x",IF(COUNTA($AQ1687)=1,1,"N"),IF(COUNTA($AQ1687)=1,"N",""))</f>
        <v/>
      </c>
      <c r="D1687" s="9" t="str">
        <f>IF(Search!$O$8="","",IF(ISNUMBER(SEARCH(Search!$O$8,$BD1687))=TRUE,1,""))</f>
        <v/>
      </c>
      <c r="E1687" s="9" t="str">
        <f>IF(Search!$C$7="","",IF(ISNUMBER(SEARCH(Search!$C$7,$AN1687))=TRUE,1,""))</f>
        <v/>
      </c>
      <c r="F1687" s="9" t="str">
        <f>IF(Search!$C$8="","",IF(ISNUMBER(SEARCH(Search!$C$8,$AO1687))=TRUE,1,""))</f>
        <v/>
      </c>
      <c r="G1687" s="9" t="str">
        <f>IF(Search!$F$4="","",IF(Inventory!$AJ1687&lt;Search!$F$4,"",1))</f>
        <v/>
      </c>
      <c r="H1687" s="9" t="str">
        <f>IF(Search!$F$5="","",IF(Inventory!$AJ1687&gt;Search!$F$5,"",1))</f>
        <v/>
      </c>
      <c r="I1687" s="9" t="str">
        <f>IF(Search!$F$7="","",IF(Search!$F$8="",IF(ISNUMBER(SEARCH(Search!$F$7,$AL1687))=TRUE,1,""),""))</f>
        <v/>
      </c>
      <c r="J1687" s="9" t="str">
        <f>IF($AL1687=Search!$F$8,1,"")</f>
        <v/>
      </c>
      <c r="K1687" s="9" t="str">
        <f>IF(Search!$I$4="","",IF(COUNTA($AS1687)=1,IF(Search!$I$4="N","N",1),""))</f>
        <v/>
      </c>
      <c r="L1687" s="9" t="str">
        <f>IF(Search!$I$5="","",IF($AS1687="RC",1,""))</f>
        <v/>
      </c>
      <c r="M1687" s="9" t="str">
        <f>IF(Search!$I$6="","",IF($AS1687="RCP",1,""))</f>
        <v/>
      </c>
      <c r="N1687" s="9" t="str">
        <f>IF(Search!$I$8="","",IF(COUNTA($AT1687)=1,IF(Search!$I$8="N","N",1),""))</f>
        <v/>
      </c>
      <c r="O1687" s="9" t="str">
        <f>IF(Search!$L$4="","",IF(COUNTA($AU1687)=1,IF(Search!$L$4="N","N",1),""))</f>
        <v/>
      </c>
      <c r="P1687" s="9" t="str">
        <f>IF(Search!$L$5="","",IF(ISNUMBER(SEARCH("Jersey",$AU1687))=TRUE,IF(Search!$L$5="N","N",1),""))</f>
        <v/>
      </c>
      <c r="Q1687" s="9" t="str">
        <f>IF(Search!$L$6="","",IF(ISNUMBER(SEARCH("Patch",$AU1687))=TRUE,IF(Search!$L$6="N","N",1),""))</f>
        <v/>
      </c>
      <c r="R1687" s="9" t="str">
        <f>IF(Search!$L$7="","",IF(ISNUMBER(SEARCH("Shield",$AU1687))=TRUE,IF(Search!$L$7="N","N",1),""))</f>
        <v/>
      </c>
      <c r="S1687" s="9" t="str">
        <f>IF(Search!$L$8="","",IF(ISNUMBER(SEARCH("Stick",$AU1687))=TRUE,IF(Search!$L$8="N","N",1),""))</f>
        <v/>
      </c>
      <c r="T1687" s="9" t="str">
        <f>IF(Search!$O$4="","",IF(COUNTA($AW1687)=1,IF(Search!$O$4="N","N",1),""))</f>
        <v/>
      </c>
      <c r="U1687" s="9" t="str">
        <f>IF(Search!$O$5="","",IF($AW1687="","",IF($AW1687&lt;Search!$O$5,"",1)))</f>
        <v/>
      </c>
      <c r="V1687" s="9" t="str">
        <f>IF(Search!$O$6="","",IF($AW1687="","",IF($AW1687&gt;Search!$O$6,"",1)))</f>
        <v/>
      </c>
      <c r="W1687" s="9" t="str">
        <f>IF(Search!$U$4="","",IF($AX1687="","",1))</f>
        <v/>
      </c>
      <c r="X1687" s="9" t="str">
        <f>IF(Search!$U$5="","",IF(ISNUMBER(SEARCH(Search!$U$5,$AX1687))=TRUE,IF(Search!$U$5="N","N",1),""))</f>
        <v/>
      </c>
      <c r="Y1687" s="9" t="str">
        <f>IF(Search!$U$6="","",IF($AY1687&lt;Search!$U$6,"",1))</f>
        <v/>
      </c>
      <c r="Z1687" s="9" t="str">
        <f>IF(Search!$R$4="","",IF(Inventory!$BA1687&lt;Search!$R$4,"",1))</f>
        <v/>
      </c>
      <c r="AA1687" s="9" t="str">
        <f>IF(Search!$R$5="","",IF($BA1687&gt;Search!$R$5,"",1))</f>
        <v/>
      </c>
      <c r="AB1687" s="9" t="str">
        <f>IF(Search!$R$6="","",IF($BB1687&lt;Search!$R$6,"",1))</f>
        <v/>
      </c>
      <c r="AC1687" s="9" t="str">
        <f>IF(Search!$R$7="","",IF($BB1687&lt;Search!$R$7,"",1))</f>
        <v/>
      </c>
      <c r="AD1687" s="45" t="str">
        <f>IF(COUNTIF($A1687:$AC1687,"n")&gt;0,"",IF(SUM($A1687:$AC1687)=COUNTA(Search!$C$4:$C$8,Search!$F$4:$F$8,Search!$I$4:$I$6,Search!$I$8,Search!$L$4:$L$8,Search!$O$4:$O$8,Search!$R$4:$R$7,Search!$U$4:$U$7)-COUNTIF(Search!$C$4:$U$7,"n"),1+LARGE($AD$1:AD1686,1),""))</f>
        <v/>
      </c>
      <c r="AE1687" s="45" t="str">
        <f t="shared" si="81"/>
        <v/>
      </c>
      <c r="AF1687" s="45" t="str">
        <f>IF(AD1687="","",COUNTIF($AE$1:$AE1686,$AE1687)+RANK($AE1687,$AE$2:$AE$10540,1))</f>
        <v/>
      </c>
      <c r="AG1687" s="45" t="str">
        <f t="shared" si="82"/>
        <v/>
      </c>
      <c r="AH1687" s="45" t="str">
        <f>IF($AD1687="","",COUNTIF($AG$1:$AG1686,$AG1687)+RANK($AG1687,$AG$1:$AG$10539,0))</f>
        <v/>
      </c>
      <c r="AI1687" s="10" t="str">
        <f t="shared" si="83"/>
        <v>2010-11 Upper Deck Exclusives #16 Jean-Sebastien Giguere TOR    /   $</v>
      </c>
      <c r="AJ1687" s="11">
        <v>2010</v>
      </c>
      <c r="AK1687" s="17">
        <v>11</v>
      </c>
      <c r="AL1687" s="12" t="s">
        <v>514</v>
      </c>
      <c r="AM1687" s="10">
        <v>16</v>
      </c>
      <c r="AN1687" s="15" t="s">
        <v>273</v>
      </c>
      <c r="AO1687" s="9" t="s">
        <v>1904</v>
      </c>
      <c r="AP1687" s="14"/>
      <c r="AQ1687" s="14"/>
      <c r="AR1687" s="14"/>
      <c r="AS1687" s="9"/>
      <c r="AT1687" s="9"/>
      <c r="AU1687" s="9"/>
      <c r="AV1687" s="13"/>
      <c r="AW1687" s="13"/>
      <c r="AX1687" s="9"/>
      <c r="AY1687" s="9"/>
      <c r="AZ1687" s="9"/>
      <c r="BA1687" s="33"/>
      <c r="BB1687" s="33"/>
      <c r="BC1687" s="36"/>
      <c r="BD1687" s="12" t="s">
        <v>1771</v>
      </c>
    </row>
    <row r="1688" spans="1:56" s="12" customFormat="1" x14ac:dyDescent="0.2">
      <c r="A1688" s="9" t="str">
        <f>IF(Search!$C$5="","",IF(COUNTA(Inventory!$AP1688)=1,1,""))</f>
        <v/>
      </c>
      <c r="B1688" s="9" t="str">
        <f>IF(Search!$C$4="","",IF(ISNUMBER(SEARCH(Search!$C$4,$AR1688))=TRUE,1,""))</f>
        <v/>
      </c>
      <c r="C1688" s="9" t="str">
        <f>IF(Search!$C$6="x",IF(COUNTA($AQ1688)=1,1,"N"),IF(COUNTA($AQ1688)=1,"N",""))</f>
        <v/>
      </c>
      <c r="D1688" s="9" t="str">
        <f>IF(Search!$O$8="","",IF(ISNUMBER(SEARCH(Search!$O$8,$BD1688))=TRUE,1,""))</f>
        <v/>
      </c>
      <c r="E1688" s="9" t="str">
        <f>IF(Search!$C$7="","",IF(ISNUMBER(SEARCH(Search!$C$7,$AN1688))=TRUE,1,""))</f>
        <v/>
      </c>
      <c r="F1688" s="9" t="str">
        <f>IF(Search!$C$8="","",IF(ISNUMBER(SEARCH(Search!$C$8,$AO1688))=TRUE,1,""))</f>
        <v/>
      </c>
      <c r="G1688" s="9" t="str">
        <f>IF(Search!$F$4="","",IF(Inventory!$AJ1688&lt;Search!$F$4,"",1))</f>
        <v/>
      </c>
      <c r="H1688" s="9" t="str">
        <f>IF(Search!$F$5="","",IF(Inventory!$AJ1688&gt;Search!$F$5,"",1))</f>
        <v/>
      </c>
      <c r="I1688" s="9" t="str">
        <f>IF(Search!$F$7="","",IF(Search!$F$8="",IF(ISNUMBER(SEARCH(Search!$F$7,$AL1688))=TRUE,1,""),""))</f>
        <v/>
      </c>
      <c r="J1688" s="9" t="str">
        <f>IF($AL1688=Search!$F$8,1,"")</f>
        <v/>
      </c>
      <c r="K1688" s="9" t="str">
        <f>IF(Search!$I$4="","",IF(COUNTA($AS1688)=1,IF(Search!$I$4="N","N",1),""))</f>
        <v/>
      </c>
      <c r="L1688" s="9" t="str">
        <f>IF(Search!$I$5="","",IF($AS1688="RC",1,""))</f>
        <v/>
      </c>
      <c r="M1688" s="9" t="str">
        <f>IF(Search!$I$6="","",IF($AS1688="RCP",1,""))</f>
        <v/>
      </c>
      <c r="N1688" s="9" t="str">
        <f>IF(Search!$I$8="","",IF(COUNTA($AT1688)=1,IF(Search!$I$8="N","N",1),""))</f>
        <v/>
      </c>
      <c r="O1688" s="9" t="str">
        <f>IF(Search!$L$4="","",IF(COUNTA($AU1688)=1,IF(Search!$L$4="N","N",1),""))</f>
        <v/>
      </c>
      <c r="P1688" s="9" t="str">
        <f>IF(Search!$L$5="","",IF(ISNUMBER(SEARCH("Jersey",$AU1688))=TRUE,IF(Search!$L$5="N","N",1),""))</f>
        <v/>
      </c>
      <c r="Q1688" s="9" t="str">
        <f>IF(Search!$L$6="","",IF(ISNUMBER(SEARCH("Patch",$AU1688))=TRUE,IF(Search!$L$6="N","N",1),""))</f>
        <v/>
      </c>
      <c r="R1688" s="9" t="str">
        <f>IF(Search!$L$7="","",IF(ISNUMBER(SEARCH("Shield",$AU1688))=TRUE,IF(Search!$L$7="N","N",1),""))</f>
        <v/>
      </c>
      <c r="S1688" s="9" t="str">
        <f>IF(Search!$L$8="","",IF(ISNUMBER(SEARCH("Stick",$AU1688))=TRUE,IF(Search!$L$8="N","N",1),""))</f>
        <v/>
      </c>
      <c r="T1688" s="9" t="str">
        <f>IF(Search!$O$4="","",IF(COUNTA($AW1688)=1,IF(Search!$O$4="N","N",1),""))</f>
        <v/>
      </c>
      <c r="U1688" s="9" t="str">
        <f>IF(Search!$O$5="","",IF($AW1688="","",IF($AW1688&lt;Search!$O$5,"",1)))</f>
        <v/>
      </c>
      <c r="V1688" s="9" t="str">
        <f>IF(Search!$O$6="","",IF($AW1688="","",IF($AW1688&gt;Search!$O$6,"",1)))</f>
        <v/>
      </c>
      <c r="W1688" s="9" t="str">
        <f>IF(Search!$U$4="","",IF($AX1688="","",1))</f>
        <v/>
      </c>
      <c r="X1688" s="9" t="str">
        <f>IF(Search!$U$5="","",IF(ISNUMBER(SEARCH(Search!$U$5,$AX1688))=TRUE,IF(Search!$U$5="N","N",1),""))</f>
        <v/>
      </c>
      <c r="Y1688" s="9" t="str">
        <f>IF(Search!$U$6="","",IF($AY1688&lt;Search!$U$6,"",1))</f>
        <v/>
      </c>
      <c r="Z1688" s="9" t="str">
        <f>IF(Search!$R$4="","",IF(Inventory!$BA1688&lt;Search!$R$4,"",1))</f>
        <v/>
      </c>
      <c r="AA1688" s="9" t="str">
        <f>IF(Search!$R$5="","",IF($BA1688&gt;Search!$R$5,"",1))</f>
        <v/>
      </c>
      <c r="AB1688" s="9" t="str">
        <f>IF(Search!$R$6="","",IF($BB1688&lt;Search!$R$6,"",1))</f>
        <v/>
      </c>
      <c r="AC1688" s="9" t="str">
        <f>IF(Search!$R$7="","",IF($BB1688&lt;Search!$R$7,"",1))</f>
        <v/>
      </c>
      <c r="AD1688" s="45" t="str">
        <f>IF(COUNTIF($A1688:$AC1688,"n")&gt;0,"",IF(SUM($A1688:$AC1688)=COUNTA(Search!$C$4:$C$8,Search!$F$4:$F$8,Search!$I$4:$I$6,Search!$I$8,Search!$L$4:$L$8,Search!$O$4:$O$8,Search!$R$4:$R$7,Search!$U$4:$U$7)-COUNTIF(Search!$C$4:$U$7,"n"),1+LARGE($AD$1:AD1687,1),""))</f>
        <v/>
      </c>
      <c r="AE1688" s="45" t="str">
        <f t="shared" si="81"/>
        <v/>
      </c>
      <c r="AF1688" s="45" t="str">
        <f>IF(AD1688="","",COUNTIF($AE$1:$AE1687,$AE1688)+RANK($AE1688,$AE$2:$AE$10540,1))</f>
        <v/>
      </c>
      <c r="AG1688" s="45" t="str">
        <f t="shared" si="82"/>
        <v/>
      </c>
      <c r="AH1688" s="45" t="str">
        <f>IF($AD1688="","",COUNTIF($AG$1:$AG1687,$AG1688)+RANK($AG1688,$AG$1:$AG$10539,0))</f>
        <v/>
      </c>
      <c r="AI1688" s="10" t="str">
        <f t="shared" si="83"/>
        <v>2010-11 Upper Deck Exclusives #17 Mikhail Grabovski TOR    /100   $</v>
      </c>
      <c r="AJ1688" s="11">
        <v>2010</v>
      </c>
      <c r="AK1688" s="17">
        <v>11</v>
      </c>
      <c r="AL1688" s="12" t="s">
        <v>514</v>
      </c>
      <c r="AM1688" s="10">
        <v>17</v>
      </c>
      <c r="AN1688" s="12" t="s">
        <v>660</v>
      </c>
      <c r="AO1688" s="9" t="s">
        <v>1904</v>
      </c>
      <c r="AP1688" s="9"/>
      <c r="AQ1688" s="9"/>
      <c r="AR1688" s="14"/>
      <c r="AS1688" s="9"/>
      <c r="AT1688" s="9"/>
      <c r="AU1688" s="9"/>
      <c r="AV1688" s="13"/>
      <c r="AW1688" s="13">
        <v>100</v>
      </c>
      <c r="AX1688" s="9"/>
      <c r="AY1688" s="9"/>
      <c r="AZ1688" s="9"/>
      <c r="BA1688" s="33"/>
      <c r="BB1688" s="33"/>
      <c r="BC1688" s="36"/>
      <c r="BD1688" s="12" t="s">
        <v>1771</v>
      </c>
    </row>
    <row r="1689" spans="1:56" s="12" customFormat="1" x14ac:dyDescent="0.2">
      <c r="A1689" s="9" t="str">
        <f>IF(Search!$C$5="","",IF(COUNTA(Inventory!$AP1689)=1,1,""))</f>
        <v/>
      </c>
      <c r="B1689" s="9" t="str">
        <f>IF(Search!$C$4="","",IF(ISNUMBER(SEARCH(Search!$C$4,$AR1689))=TRUE,1,""))</f>
        <v/>
      </c>
      <c r="C1689" s="9" t="str">
        <f>IF(Search!$C$6="x",IF(COUNTA($AQ1689)=1,1,"N"),IF(COUNTA($AQ1689)=1,"N",""))</f>
        <v/>
      </c>
      <c r="D1689" s="9" t="str">
        <f>IF(Search!$O$8="","",IF(ISNUMBER(SEARCH(Search!$O$8,$BD1689))=TRUE,1,""))</f>
        <v/>
      </c>
      <c r="E1689" s="9" t="str">
        <f>IF(Search!$C$7="","",IF(ISNUMBER(SEARCH(Search!$C$7,$AN1689))=TRUE,1,""))</f>
        <v/>
      </c>
      <c r="F1689" s="9" t="str">
        <f>IF(Search!$C$8="","",IF(ISNUMBER(SEARCH(Search!$C$8,$AO1689))=TRUE,1,""))</f>
        <v/>
      </c>
      <c r="G1689" s="9" t="str">
        <f>IF(Search!$F$4="","",IF(Inventory!$AJ1689&lt;Search!$F$4,"",1))</f>
        <v/>
      </c>
      <c r="H1689" s="9" t="str">
        <f>IF(Search!$F$5="","",IF(Inventory!$AJ1689&gt;Search!$F$5,"",1))</f>
        <v/>
      </c>
      <c r="I1689" s="9" t="str">
        <f>IF(Search!$F$7="","",IF(Search!$F$8="",IF(ISNUMBER(SEARCH(Search!$F$7,$AL1689))=TRUE,1,""),""))</f>
        <v/>
      </c>
      <c r="J1689" s="9" t="str">
        <f>IF($AL1689=Search!$F$8,1,"")</f>
        <v/>
      </c>
      <c r="K1689" s="9" t="str">
        <f>IF(Search!$I$4="","",IF(COUNTA($AS1689)=1,IF(Search!$I$4="N","N",1),""))</f>
        <v/>
      </c>
      <c r="L1689" s="9" t="str">
        <f>IF(Search!$I$5="","",IF($AS1689="RC",1,""))</f>
        <v/>
      </c>
      <c r="M1689" s="9" t="str">
        <f>IF(Search!$I$6="","",IF($AS1689="RCP",1,""))</f>
        <v/>
      </c>
      <c r="N1689" s="9" t="str">
        <f>IF(Search!$I$8="","",IF(COUNTA($AT1689)=1,IF(Search!$I$8="N","N",1),""))</f>
        <v/>
      </c>
      <c r="O1689" s="9" t="str">
        <f>IF(Search!$L$4="","",IF(COUNTA($AU1689)=1,IF(Search!$L$4="N","N",1),""))</f>
        <v/>
      </c>
      <c r="P1689" s="9" t="str">
        <f>IF(Search!$L$5="","",IF(ISNUMBER(SEARCH("Jersey",$AU1689))=TRUE,IF(Search!$L$5="N","N",1),""))</f>
        <v/>
      </c>
      <c r="Q1689" s="9" t="str">
        <f>IF(Search!$L$6="","",IF(ISNUMBER(SEARCH("Patch",$AU1689))=TRUE,IF(Search!$L$6="N","N",1),""))</f>
        <v/>
      </c>
      <c r="R1689" s="9" t="str">
        <f>IF(Search!$L$7="","",IF(ISNUMBER(SEARCH("Shield",$AU1689))=TRUE,IF(Search!$L$7="N","N",1),""))</f>
        <v/>
      </c>
      <c r="S1689" s="9" t="str">
        <f>IF(Search!$L$8="","",IF(ISNUMBER(SEARCH("Stick",$AU1689))=TRUE,IF(Search!$L$8="N","N",1),""))</f>
        <v/>
      </c>
      <c r="T1689" s="9" t="str">
        <f>IF(Search!$O$4="","",IF(COUNTA($AW1689)=1,IF(Search!$O$4="N","N",1),""))</f>
        <v/>
      </c>
      <c r="U1689" s="9" t="str">
        <f>IF(Search!$O$5="","",IF($AW1689="","",IF($AW1689&lt;Search!$O$5,"",1)))</f>
        <v/>
      </c>
      <c r="V1689" s="9" t="str">
        <f>IF(Search!$O$6="","",IF($AW1689="","",IF($AW1689&gt;Search!$O$6,"",1)))</f>
        <v/>
      </c>
      <c r="W1689" s="9" t="str">
        <f>IF(Search!$U$4="","",IF($AX1689="","",1))</f>
        <v/>
      </c>
      <c r="X1689" s="9" t="str">
        <f>IF(Search!$U$5="","",IF(ISNUMBER(SEARCH(Search!$U$5,$AX1689))=TRUE,IF(Search!$U$5="N","N",1),""))</f>
        <v/>
      </c>
      <c r="Y1689" s="9" t="str">
        <f>IF(Search!$U$6="","",IF($AY1689&lt;Search!$U$6,"",1))</f>
        <v/>
      </c>
      <c r="Z1689" s="9" t="str">
        <f>IF(Search!$R$4="","",IF(Inventory!$BA1689&lt;Search!$R$4,"",1))</f>
        <v/>
      </c>
      <c r="AA1689" s="9" t="str">
        <f>IF(Search!$R$5="","",IF($BA1689&gt;Search!$R$5,"",1))</f>
        <v/>
      </c>
      <c r="AB1689" s="9" t="str">
        <f>IF(Search!$R$6="","",IF($BB1689&lt;Search!$R$6,"",1))</f>
        <v/>
      </c>
      <c r="AC1689" s="9" t="str">
        <f>IF(Search!$R$7="","",IF($BB1689&lt;Search!$R$7,"",1))</f>
        <v/>
      </c>
      <c r="AD1689" s="45" t="str">
        <f>IF(COUNTIF($A1689:$AC1689,"n")&gt;0,"",IF(SUM($A1689:$AC1689)=COUNTA(Search!$C$4:$C$8,Search!$F$4:$F$8,Search!$I$4:$I$6,Search!$I$8,Search!$L$4:$L$8,Search!$O$4:$O$8,Search!$R$4:$R$7,Search!$U$4:$U$7)-COUNTIF(Search!$C$4:$U$7,"n"),1+LARGE($AD$1:AD1688,1),""))</f>
        <v/>
      </c>
      <c r="AE1689" s="45" t="str">
        <f t="shared" si="81"/>
        <v/>
      </c>
      <c r="AF1689" s="45" t="str">
        <f>IF(AD1689="","",COUNTIF($AE$1:$AE1688,$AE1689)+RANK($AE1689,$AE$2:$AE$10540,1))</f>
        <v/>
      </c>
      <c r="AG1689" s="45" t="str">
        <f t="shared" si="82"/>
        <v/>
      </c>
      <c r="AH1689" s="45" t="str">
        <f>IF($AD1689="","",COUNTIF($AG$1:$AG1688,$AG1689)+RANK($AG1689,$AG$1:$AG$10539,0))</f>
        <v/>
      </c>
      <c r="AI1689" s="10" t="str">
        <f t="shared" si="83"/>
        <v>2010-11 Upper Deck Exclusives #18 Francois Beauchemin TOR    /100   $</v>
      </c>
      <c r="AJ1689" s="11">
        <v>2010</v>
      </c>
      <c r="AK1689" s="17">
        <v>11</v>
      </c>
      <c r="AL1689" s="12" t="s">
        <v>514</v>
      </c>
      <c r="AM1689" s="10">
        <v>18</v>
      </c>
      <c r="AN1689" s="12" t="s">
        <v>1224</v>
      </c>
      <c r="AO1689" s="9" t="s">
        <v>1904</v>
      </c>
      <c r="AP1689" s="9"/>
      <c r="AQ1689" s="9"/>
      <c r="AR1689" s="14"/>
      <c r="AS1689" s="9"/>
      <c r="AT1689" s="9"/>
      <c r="AU1689" s="9"/>
      <c r="AV1689" s="13"/>
      <c r="AW1689" s="13">
        <v>100</v>
      </c>
      <c r="AX1689" s="9"/>
      <c r="AY1689" s="9"/>
      <c r="AZ1689" s="9"/>
      <c r="BA1689" s="33"/>
      <c r="BB1689" s="33"/>
      <c r="BC1689" s="36"/>
      <c r="BD1689" s="12" t="s">
        <v>1771</v>
      </c>
    </row>
    <row r="1690" spans="1:56" s="12" customFormat="1" x14ac:dyDescent="0.2">
      <c r="A1690" s="9" t="str">
        <f>IF(Search!$C$5="","",IF(COUNTA(Inventory!$AP1690)=1,1,""))</f>
        <v/>
      </c>
      <c r="B1690" s="9" t="str">
        <f>IF(Search!$C$4="","",IF(ISNUMBER(SEARCH(Search!$C$4,$AR1690))=TRUE,1,""))</f>
        <v/>
      </c>
      <c r="C1690" s="9" t="str">
        <f>IF(Search!$C$6="x",IF(COUNTA($AQ1690)=1,1,"N"),IF(COUNTA($AQ1690)=1,"N",""))</f>
        <v/>
      </c>
      <c r="D1690" s="9" t="str">
        <f>IF(Search!$O$8="","",IF(ISNUMBER(SEARCH(Search!$O$8,$BD1690))=TRUE,1,""))</f>
        <v/>
      </c>
      <c r="E1690" s="9" t="str">
        <f>IF(Search!$C$7="","",IF(ISNUMBER(SEARCH(Search!$C$7,$AN1690))=TRUE,1,""))</f>
        <v/>
      </c>
      <c r="F1690" s="9" t="str">
        <f>IF(Search!$C$8="","",IF(ISNUMBER(SEARCH(Search!$C$8,$AO1690))=TRUE,1,""))</f>
        <v/>
      </c>
      <c r="G1690" s="9" t="str">
        <f>IF(Search!$F$4="","",IF(Inventory!$AJ1690&lt;Search!$F$4,"",1))</f>
        <v/>
      </c>
      <c r="H1690" s="9" t="str">
        <f>IF(Search!$F$5="","",IF(Inventory!$AJ1690&gt;Search!$F$5,"",1))</f>
        <v/>
      </c>
      <c r="I1690" s="9" t="str">
        <f>IF(Search!$F$7="","",IF(Search!$F$8="",IF(ISNUMBER(SEARCH(Search!$F$7,$AL1690))=TRUE,1,""),""))</f>
        <v/>
      </c>
      <c r="J1690" s="9" t="str">
        <f>IF($AL1690=Search!$F$8,1,"")</f>
        <v/>
      </c>
      <c r="K1690" s="9" t="str">
        <f>IF(Search!$I$4="","",IF(COUNTA($AS1690)=1,IF(Search!$I$4="N","N",1),""))</f>
        <v/>
      </c>
      <c r="L1690" s="9" t="str">
        <f>IF(Search!$I$5="","",IF($AS1690="RC",1,""))</f>
        <v/>
      </c>
      <c r="M1690" s="9" t="str">
        <f>IF(Search!$I$6="","",IF($AS1690="RCP",1,""))</f>
        <v/>
      </c>
      <c r="N1690" s="9" t="str">
        <f>IF(Search!$I$8="","",IF(COUNTA($AT1690)=1,IF(Search!$I$8="N","N",1),""))</f>
        <v/>
      </c>
      <c r="O1690" s="9" t="str">
        <f>IF(Search!$L$4="","",IF(COUNTA($AU1690)=1,IF(Search!$L$4="N","N",1),""))</f>
        <v/>
      </c>
      <c r="P1690" s="9" t="str">
        <f>IF(Search!$L$5="","",IF(ISNUMBER(SEARCH("Jersey",$AU1690))=TRUE,IF(Search!$L$5="N","N",1),""))</f>
        <v/>
      </c>
      <c r="Q1690" s="9" t="str">
        <f>IF(Search!$L$6="","",IF(ISNUMBER(SEARCH("Patch",$AU1690))=TRUE,IF(Search!$L$6="N","N",1),""))</f>
        <v/>
      </c>
      <c r="R1690" s="9" t="str">
        <f>IF(Search!$L$7="","",IF(ISNUMBER(SEARCH("Shield",$AU1690))=TRUE,IF(Search!$L$7="N","N",1),""))</f>
        <v/>
      </c>
      <c r="S1690" s="9" t="str">
        <f>IF(Search!$L$8="","",IF(ISNUMBER(SEARCH("Stick",$AU1690))=TRUE,IF(Search!$L$8="N","N",1),""))</f>
        <v/>
      </c>
      <c r="T1690" s="9" t="str">
        <f>IF(Search!$O$4="","",IF(COUNTA($AW1690)=1,IF(Search!$O$4="N","N",1),""))</f>
        <v/>
      </c>
      <c r="U1690" s="9" t="str">
        <f>IF(Search!$O$5="","",IF($AW1690="","",IF($AW1690&lt;Search!$O$5,"",1)))</f>
        <v/>
      </c>
      <c r="V1690" s="9" t="str">
        <f>IF(Search!$O$6="","",IF($AW1690="","",IF($AW1690&gt;Search!$O$6,"",1)))</f>
        <v/>
      </c>
      <c r="W1690" s="9" t="str">
        <f>IF(Search!$U$4="","",IF($AX1690="","",1))</f>
        <v/>
      </c>
      <c r="X1690" s="9" t="str">
        <f>IF(Search!$U$5="","",IF(ISNUMBER(SEARCH(Search!$U$5,$AX1690))=TRUE,IF(Search!$U$5="N","N",1),""))</f>
        <v/>
      </c>
      <c r="Y1690" s="9" t="str">
        <f>IF(Search!$U$6="","",IF($AY1690&lt;Search!$U$6,"",1))</f>
        <v/>
      </c>
      <c r="Z1690" s="9" t="str">
        <f>IF(Search!$R$4="","",IF(Inventory!$BA1690&lt;Search!$R$4,"",1))</f>
        <v/>
      </c>
      <c r="AA1690" s="9" t="str">
        <f>IF(Search!$R$5="","",IF($BA1690&gt;Search!$R$5,"",1))</f>
        <v/>
      </c>
      <c r="AB1690" s="9" t="str">
        <f>IF(Search!$R$6="","",IF($BB1690&lt;Search!$R$6,"",1))</f>
        <v/>
      </c>
      <c r="AC1690" s="9" t="str">
        <f>IF(Search!$R$7="","",IF($BB1690&lt;Search!$R$7,"",1))</f>
        <v/>
      </c>
      <c r="AD1690" s="45" t="str">
        <f>IF(COUNTIF($A1690:$AC1690,"n")&gt;0,"",IF(SUM($A1690:$AC1690)=COUNTA(Search!$C$4:$C$8,Search!$F$4:$F$8,Search!$I$4:$I$6,Search!$I$8,Search!$L$4:$L$8,Search!$O$4:$O$8,Search!$R$4:$R$7,Search!$U$4:$U$7)-COUNTIF(Search!$C$4:$U$7,"n"),1+LARGE($AD$1:AD1689,1),""))</f>
        <v/>
      </c>
      <c r="AE1690" s="45" t="str">
        <f t="shared" si="81"/>
        <v/>
      </c>
      <c r="AF1690" s="45" t="str">
        <f>IF(AD1690="","",COUNTIF($AE$1:$AE1689,$AE1690)+RANK($AE1690,$AE$2:$AE$10540,1))</f>
        <v/>
      </c>
      <c r="AG1690" s="45" t="str">
        <f t="shared" si="82"/>
        <v/>
      </c>
      <c r="AH1690" s="45" t="str">
        <f>IF($AD1690="","",COUNTIF($AG$1:$AG1689,$AG1690)+RANK($AG1690,$AG$1:$AG$10539,0))</f>
        <v/>
      </c>
      <c r="AI1690" s="10" t="str">
        <f t="shared" si="83"/>
        <v>2010-11 Upper Deck Exclusives #19 Colton Orr TOR    /100   $</v>
      </c>
      <c r="AJ1690" s="11">
        <v>2010</v>
      </c>
      <c r="AK1690" s="17">
        <v>11</v>
      </c>
      <c r="AL1690" s="12" t="s">
        <v>514</v>
      </c>
      <c r="AM1690" s="10">
        <v>19</v>
      </c>
      <c r="AN1690" s="12" t="s">
        <v>1228</v>
      </c>
      <c r="AO1690" s="9" t="s">
        <v>1904</v>
      </c>
      <c r="AP1690" s="9"/>
      <c r="AQ1690" s="9"/>
      <c r="AR1690" s="14"/>
      <c r="AS1690" s="9"/>
      <c r="AT1690" s="9"/>
      <c r="AU1690" s="9"/>
      <c r="AV1690" s="13"/>
      <c r="AW1690" s="13">
        <v>100</v>
      </c>
      <c r="AX1690" s="9"/>
      <c r="AY1690" s="9"/>
      <c r="AZ1690" s="9"/>
      <c r="BA1690" s="33"/>
      <c r="BB1690" s="33"/>
      <c r="BC1690" s="36"/>
      <c r="BD1690" s="12" t="s">
        <v>1771</v>
      </c>
    </row>
    <row r="1691" spans="1:56" s="12" customFormat="1" x14ac:dyDescent="0.2">
      <c r="A1691" s="9" t="str">
        <f>IF(Search!$C$5="","",IF(COUNTA(Inventory!$AP1691)=1,1,""))</f>
        <v/>
      </c>
      <c r="B1691" s="9" t="str">
        <f>IF(Search!$C$4="","",IF(ISNUMBER(SEARCH(Search!$C$4,$AR1691))=TRUE,1,""))</f>
        <v/>
      </c>
      <c r="C1691" s="9" t="str">
        <f>IF(Search!$C$6="x",IF(COUNTA($AQ1691)=1,1,"N"),IF(COUNTA($AQ1691)=1,"N",""))</f>
        <v/>
      </c>
      <c r="D1691" s="9" t="str">
        <f>IF(Search!$O$8="","",IF(ISNUMBER(SEARCH(Search!$O$8,$BD1691))=TRUE,1,""))</f>
        <v/>
      </c>
      <c r="E1691" s="9" t="str">
        <f>IF(Search!$C$7="","",IF(ISNUMBER(SEARCH(Search!$C$7,$AN1691))=TRUE,1,""))</f>
        <v/>
      </c>
      <c r="F1691" s="9" t="str">
        <f>IF(Search!$C$8="","",IF(ISNUMBER(SEARCH(Search!$C$8,$AO1691))=TRUE,1,""))</f>
        <v/>
      </c>
      <c r="G1691" s="9" t="str">
        <f>IF(Search!$F$4="","",IF(Inventory!$AJ1691&lt;Search!$F$4,"",1))</f>
        <v/>
      </c>
      <c r="H1691" s="9" t="str">
        <f>IF(Search!$F$5="","",IF(Inventory!$AJ1691&gt;Search!$F$5,"",1))</f>
        <v/>
      </c>
      <c r="I1691" s="9" t="str">
        <f>IF(Search!$F$7="","",IF(Search!$F$8="",IF(ISNUMBER(SEARCH(Search!$F$7,$AL1691))=TRUE,1,""),""))</f>
        <v/>
      </c>
      <c r="J1691" s="9" t="str">
        <f>IF($AL1691=Search!$F$8,1,"")</f>
        <v/>
      </c>
      <c r="K1691" s="9" t="str">
        <f>IF(Search!$I$4="","",IF(COUNTA($AS1691)=1,IF(Search!$I$4="N","N",1),""))</f>
        <v/>
      </c>
      <c r="L1691" s="9" t="str">
        <f>IF(Search!$I$5="","",IF($AS1691="RC",1,""))</f>
        <v/>
      </c>
      <c r="M1691" s="9" t="str">
        <f>IF(Search!$I$6="","",IF($AS1691="RCP",1,""))</f>
        <v/>
      </c>
      <c r="N1691" s="9" t="str">
        <f>IF(Search!$I$8="","",IF(COUNTA($AT1691)=1,IF(Search!$I$8="N","N",1),""))</f>
        <v/>
      </c>
      <c r="O1691" s="9" t="str">
        <f>IF(Search!$L$4="","",IF(COUNTA($AU1691)=1,IF(Search!$L$4="N","N",1),""))</f>
        <v/>
      </c>
      <c r="P1691" s="9" t="str">
        <f>IF(Search!$L$5="","",IF(ISNUMBER(SEARCH("Jersey",$AU1691))=TRUE,IF(Search!$L$5="N","N",1),""))</f>
        <v/>
      </c>
      <c r="Q1691" s="9" t="str">
        <f>IF(Search!$L$6="","",IF(ISNUMBER(SEARCH("Patch",$AU1691))=TRUE,IF(Search!$L$6="N","N",1),""))</f>
        <v/>
      </c>
      <c r="R1691" s="9" t="str">
        <f>IF(Search!$L$7="","",IF(ISNUMBER(SEARCH("Shield",$AU1691))=TRUE,IF(Search!$L$7="N","N",1),""))</f>
        <v/>
      </c>
      <c r="S1691" s="9" t="str">
        <f>IF(Search!$L$8="","",IF(ISNUMBER(SEARCH("Stick",$AU1691))=TRUE,IF(Search!$L$8="N","N",1),""))</f>
        <v/>
      </c>
      <c r="T1691" s="9" t="str">
        <f>IF(Search!$O$4="","",IF(COUNTA($AW1691)=1,IF(Search!$O$4="N","N",1),""))</f>
        <v/>
      </c>
      <c r="U1691" s="9" t="str">
        <f>IF(Search!$O$5="","",IF($AW1691="","",IF($AW1691&lt;Search!$O$5,"",1)))</f>
        <v/>
      </c>
      <c r="V1691" s="9" t="str">
        <f>IF(Search!$O$6="","",IF($AW1691="","",IF($AW1691&gt;Search!$O$6,"",1)))</f>
        <v/>
      </c>
      <c r="W1691" s="9" t="str">
        <f>IF(Search!$U$4="","",IF($AX1691="","",1))</f>
        <v/>
      </c>
      <c r="X1691" s="9" t="str">
        <f>IF(Search!$U$5="","",IF(ISNUMBER(SEARCH(Search!$U$5,$AX1691))=TRUE,IF(Search!$U$5="N","N",1),""))</f>
        <v/>
      </c>
      <c r="Y1691" s="9" t="str">
        <f>IF(Search!$U$6="","",IF($AY1691&lt;Search!$U$6,"",1))</f>
        <v/>
      </c>
      <c r="Z1691" s="9" t="str">
        <f>IF(Search!$R$4="","",IF(Inventory!$BA1691&lt;Search!$R$4,"",1))</f>
        <v/>
      </c>
      <c r="AA1691" s="9" t="str">
        <f>IF(Search!$R$5="","",IF($BA1691&gt;Search!$R$5,"",1))</f>
        <v/>
      </c>
      <c r="AB1691" s="9" t="str">
        <f>IF(Search!$R$6="","",IF($BB1691&lt;Search!$R$6,"",1))</f>
        <v/>
      </c>
      <c r="AC1691" s="9" t="str">
        <f>IF(Search!$R$7="","",IF($BB1691&lt;Search!$R$7,"",1))</f>
        <v/>
      </c>
      <c r="AD1691" s="45" t="str">
        <f>IF(COUNTIF($A1691:$AC1691,"n")&gt;0,"",IF(SUM($A1691:$AC1691)=COUNTA(Search!$C$4:$C$8,Search!$F$4:$F$8,Search!$I$4:$I$6,Search!$I$8,Search!$L$4:$L$8,Search!$O$4:$O$8,Search!$R$4:$R$7,Search!$U$4:$U$7)-COUNTIF(Search!$C$4:$U$7,"n"),1+LARGE($AD$1:AD1690,1),""))</f>
        <v/>
      </c>
      <c r="AE1691" s="45" t="str">
        <f t="shared" si="81"/>
        <v/>
      </c>
      <c r="AF1691" s="45" t="str">
        <f>IF(AD1691="","",COUNTIF($AE$1:$AE1690,$AE1691)+RANK($AE1691,$AE$2:$AE$10540,1))</f>
        <v/>
      </c>
      <c r="AG1691" s="45" t="str">
        <f t="shared" si="82"/>
        <v/>
      </c>
      <c r="AH1691" s="45" t="str">
        <f>IF($AD1691="","",COUNTIF($AG$1:$AG1690,$AG1691)+RANK($AG1691,$AG$1:$AG$10539,0))</f>
        <v/>
      </c>
      <c r="AI1691" s="10" t="str">
        <f t="shared" si="83"/>
        <v>2010-11 Upper Deck Exclusives #20 John Mitchell TOR    /100   $</v>
      </c>
      <c r="AJ1691" s="11">
        <v>2010</v>
      </c>
      <c r="AK1691" s="17">
        <v>11</v>
      </c>
      <c r="AL1691" s="12" t="s">
        <v>514</v>
      </c>
      <c r="AM1691" s="10">
        <v>20</v>
      </c>
      <c r="AN1691" s="12" t="s">
        <v>730</v>
      </c>
      <c r="AO1691" s="9" t="s">
        <v>1904</v>
      </c>
      <c r="AP1691" s="9"/>
      <c r="AQ1691" s="9"/>
      <c r="AR1691" s="14"/>
      <c r="AS1691" s="9"/>
      <c r="AT1691" s="9"/>
      <c r="AU1691" s="9"/>
      <c r="AV1691" s="13"/>
      <c r="AW1691" s="13">
        <v>100</v>
      </c>
      <c r="AX1691" s="9"/>
      <c r="AY1691" s="9"/>
      <c r="AZ1691" s="9"/>
      <c r="BA1691" s="33"/>
      <c r="BB1691" s="33"/>
      <c r="BC1691" s="36"/>
      <c r="BD1691" s="12" t="s">
        <v>1771</v>
      </c>
    </row>
    <row r="1692" spans="1:56" s="12" customFormat="1" x14ac:dyDescent="0.2">
      <c r="A1692" s="9">
        <f>IF(Search!$C$5="","",IF(COUNTA(Inventory!$AP1692)=1,1,""))</f>
        <v>1</v>
      </c>
      <c r="B1692" s="9" t="str">
        <f>IF(Search!$C$4="","",IF(ISNUMBER(SEARCH(Search!$C$4,$AR1692))=TRUE,1,""))</f>
        <v/>
      </c>
      <c r="C1692" s="9" t="str">
        <f>IF(Search!$C$6="x",IF(COUNTA($AQ1692)=1,1,"N"),IF(COUNTA($AQ1692)=1,"N",""))</f>
        <v/>
      </c>
      <c r="D1692" s="9" t="str">
        <f>IF(Search!$O$8="","",IF(ISNUMBER(SEARCH(Search!$O$8,$BD1692))=TRUE,1,""))</f>
        <v/>
      </c>
      <c r="E1692" s="9" t="str">
        <f>IF(Search!$C$7="","",IF(ISNUMBER(SEARCH(Search!$C$7,$AN1692))=TRUE,1,""))</f>
        <v/>
      </c>
      <c r="F1692" s="9" t="str">
        <f>IF(Search!$C$8="","",IF(ISNUMBER(SEARCH(Search!$C$8,$AO1692))=TRUE,1,""))</f>
        <v/>
      </c>
      <c r="G1692" s="9" t="str">
        <f>IF(Search!$F$4="","",IF(Inventory!$AJ1692&lt;Search!$F$4,"",1))</f>
        <v/>
      </c>
      <c r="H1692" s="9" t="str">
        <f>IF(Search!$F$5="","",IF(Inventory!$AJ1692&gt;Search!$F$5,"",1))</f>
        <v/>
      </c>
      <c r="I1692" s="9" t="str">
        <f>IF(Search!$F$7="","",IF(Search!$F$8="",IF(ISNUMBER(SEARCH(Search!$F$7,$AL1692))=TRUE,1,""),""))</f>
        <v/>
      </c>
      <c r="J1692" s="9" t="str">
        <f>IF($AL1692=Search!$F$8,1,"")</f>
        <v/>
      </c>
      <c r="K1692" s="9" t="str">
        <f>IF(Search!$I$4="","",IF(COUNTA($AS1692)=1,IF(Search!$I$4="N","N",1),""))</f>
        <v/>
      </c>
      <c r="L1692" s="9" t="str">
        <f>IF(Search!$I$5="","",IF($AS1692="RC",1,""))</f>
        <v/>
      </c>
      <c r="M1692" s="9" t="str">
        <f>IF(Search!$I$6="","",IF($AS1692="RCP",1,""))</f>
        <v/>
      </c>
      <c r="N1692" s="9" t="str">
        <f>IF(Search!$I$8="","",IF(COUNTA($AT1692)=1,IF(Search!$I$8="N","N",1),""))</f>
        <v/>
      </c>
      <c r="O1692" s="9" t="str">
        <f>IF(Search!$L$4="","",IF(COUNTA($AU1692)=1,IF(Search!$L$4="N","N",1),""))</f>
        <v/>
      </c>
      <c r="P1692" s="9" t="str">
        <f>IF(Search!$L$5="","",IF(ISNUMBER(SEARCH("Jersey",$AU1692))=TRUE,IF(Search!$L$5="N","N",1),""))</f>
        <v/>
      </c>
      <c r="Q1692" s="9" t="str">
        <f>IF(Search!$L$6="","",IF(ISNUMBER(SEARCH("Patch",$AU1692))=TRUE,IF(Search!$L$6="N","N",1),""))</f>
        <v/>
      </c>
      <c r="R1692" s="9" t="str">
        <f>IF(Search!$L$7="","",IF(ISNUMBER(SEARCH("Shield",$AU1692))=TRUE,IF(Search!$L$7="N","N",1),""))</f>
        <v/>
      </c>
      <c r="S1692" s="9" t="str">
        <f>IF(Search!$L$8="","",IF(ISNUMBER(SEARCH("Stick",$AU1692))=TRUE,IF(Search!$L$8="N","N",1),""))</f>
        <v/>
      </c>
      <c r="T1692" s="9" t="str">
        <f>IF(Search!$O$4="","",IF(COUNTA($AW1692)=1,IF(Search!$O$4="N","N",1),""))</f>
        <v/>
      </c>
      <c r="U1692" s="9" t="str">
        <f>IF(Search!$O$5="","",IF($AW1692="","",IF($AW1692&lt;Search!$O$5,"",1)))</f>
        <v/>
      </c>
      <c r="V1692" s="9" t="str">
        <f>IF(Search!$O$6="","",IF($AW1692="","",IF($AW1692&gt;Search!$O$6,"",1)))</f>
        <v/>
      </c>
      <c r="W1692" s="9" t="str">
        <f>IF(Search!$U$4="","",IF($AX1692="","",1))</f>
        <v/>
      </c>
      <c r="X1692" s="9" t="str">
        <f>IF(Search!$U$5="","",IF(ISNUMBER(SEARCH(Search!$U$5,$AX1692))=TRUE,IF(Search!$U$5="N","N",1),""))</f>
        <v/>
      </c>
      <c r="Y1692" s="9" t="str">
        <f>IF(Search!$U$6="","",IF($AY1692&lt;Search!$U$6,"",1))</f>
        <v/>
      </c>
      <c r="Z1692" s="9" t="str">
        <f>IF(Search!$R$4="","",IF(Inventory!$BA1692&lt;Search!$R$4,"",1))</f>
        <v/>
      </c>
      <c r="AA1692" s="9" t="str">
        <f>IF(Search!$R$5="","",IF($BA1692&gt;Search!$R$5,"",1))</f>
        <v/>
      </c>
      <c r="AB1692" s="9" t="str">
        <f>IF(Search!$R$6="","",IF($BB1692&lt;Search!$R$6,"",1))</f>
        <v/>
      </c>
      <c r="AC1692" s="9" t="str">
        <f>IF(Search!$R$7="","",IF($BB1692&lt;Search!$R$7,"",1))</f>
        <v/>
      </c>
      <c r="AD1692" s="45">
        <f>IF(COUNTIF($A1692:$AC1692,"n")&gt;0,"",IF(SUM($A1692:$AC1692)=COUNTA(Search!$C$4:$C$8,Search!$F$4:$F$8,Search!$I$4:$I$6,Search!$I$8,Search!$L$4:$L$8,Search!$O$4:$O$8,Search!$R$4:$R$7,Search!$U$4:$U$7)-COUNTIF(Search!$C$4:$U$7,"n"),1+LARGE($AD$1:AD1691,1),""))</f>
        <v>84</v>
      </c>
      <c r="AE1692" s="45">
        <f t="shared" si="81"/>
        <v>270</v>
      </c>
      <c r="AF1692" s="45">
        <f>IF(AD1692="","",COUNTIF($AE$1:$AE1691,$AE1692)+RANK($AE1692,$AE$2:$AE$10540,1))</f>
        <v>51</v>
      </c>
      <c r="AG1692" s="45">
        <f t="shared" si="82"/>
        <v>0</v>
      </c>
      <c r="AH1692" s="45">
        <f>IF($AD1692="","",COUNTIF($AG$1:$AG1691,$AG1692)+RANK($AG1692,$AG$1:$AG$10539,0))</f>
        <v>246</v>
      </c>
      <c r="AI1692" s="10" t="str">
        <f t="shared" si="83"/>
        <v>2010-11 Upper Deck Exclusives #248 Brayden Irwin YG TOR RCP   /100   $</v>
      </c>
      <c r="AJ1692" s="11">
        <v>2010</v>
      </c>
      <c r="AK1692" s="17">
        <v>11</v>
      </c>
      <c r="AL1692" s="12" t="s">
        <v>514</v>
      </c>
      <c r="AM1692" s="10">
        <v>248</v>
      </c>
      <c r="AN1692" s="12" t="s">
        <v>1221</v>
      </c>
      <c r="AO1692" s="9" t="s">
        <v>1904</v>
      </c>
      <c r="AP1692" s="9" t="s">
        <v>1902</v>
      </c>
      <c r="AQ1692" s="9"/>
      <c r="AR1692" s="14"/>
      <c r="AS1692" s="9" t="s">
        <v>1944</v>
      </c>
      <c r="AT1692" s="9"/>
      <c r="AU1692" s="9"/>
      <c r="AV1692" s="13"/>
      <c r="AW1692" s="13">
        <v>100</v>
      </c>
      <c r="AX1692" s="9"/>
      <c r="AY1692" s="9"/>
      <c r="AZ1692" s="9"/>
      <c r="BA1692" s="33"/>
      <c r="BB1692" s="33"/>
      <c r="BC1692" s="36"/>
      <c r="BD1692" s="12" t="s">
        <v>1771</v>
      </c>
    </row>
    <row r="1693" spans="1:56" s="12" customFormat="1" x14ac:dyDescent="0.2">
      <c r="A1693" s="9" t="str">
        <f>IF(Search!$C$5="","",IF(COUNTA(Inventory!$AP1693)=1,1,""))</f>
        <v/>
      </c>
      <c r="B1693" s="9" t="str">
        <f>IF(Search!$C$4="","",IF(ISNUMBER(SEARCH(Search!$C$4,$AR1693))=TRUE,1,""))</f>
        <v/>
      </c>
      <c r="C1693" s="9" t="str">
        <f>IF(Search!$C$6="x",IF(COUNTA($AQ1693)=1,1,"N"),IF(COUNTA($AQ1693)=1,"N",""))</f>
        <v/>
      </c>
      <c r="D1693" s="9" t="str">
        <f>IF(Search!$O$8="","",IF(ISNUMBER(SEARCH(Search!$O$8,$BD1693))=TRUE,1,""))</f>
        <v/>
      </c>
      <c r="E1693" s="9" t="str">
        <f>IF(Search!$C$7="","",IF(ISNUMBER(SEARCH(Search!$C$7,$AN1693))=TRUE,1,""))</f>
        <v/>
      </c>
      <c r="F1693" s="9" t="str">
        <f>IF(Search!$C$8="","",IF(ISNUMBER(SEARCH(Search!$C$8,$AO1693))=TRUE,1,""))</f>
        <v/>
      </c>
      <c r="G1693" s="9" t="str">
        <f>IF(Search!$F$4="","",IF(Inventory!$AJ1693&lt;Search!$F$4,"",1))</f>
        <v/>
      </c>
      <c r="H1693" s="9" t="str">
        <f>IF(Search!$F$5="","",IF(Inventory!$AJ1693&gt;Search!$F$5,"",1))</f>
        <v/>
      </c>
      <c r="I1693" s="9" t="str">
        <f>IF(Search!$F$7="","",IF(Search!$F$8="",IF(ISNUMBER(SEARCH(Search!$F$7,$AL1693))=TRUE,1,""),""))</f>
        <v/>
      </c>
      <c r="J1693" s="9" t="str">
        <f>IF($AL1693=Search!$F$8,1,"")</f>
        <v/>
      </c>
      <c r="K1693" s="9" t="str">
        <f>IF(Search!$I$4="","",IF(COUNTA($AS1693)=1,IF(Search!$I$4="N","N",1),""))</f>
        <v/>
      </c>
      <c r="L1693" s="9" t="str">
        <f>IF(Search!$I$5="","",IF($AS1693="RC",1,""))</f>
        <v/>
      </c>
      <c r="M1693" s="9" t="str">
        <f>IF(Search!$I$6="","",IF($AS1693="RCP",1,""))</f>
        <v/>
      </c>
      <c r="N1693" s="9" t="str">
        <f>IF(Search!$I$8="","",IF(COUNTA($AT1693)=1,IF(Search!$I$8="N","N",1),""))</f>
        <v/>
      </c>
      <c r="O1693" s="9" t="str">
        <f>IF(Search!$L$4="","",IF(COUNTA($AU1693)=1,IF(Search!$L$4="N","N",1),""))</f>
        <v/>
      </c>
      <c r="P1693" s="9" t="str">
        <f>IF(Search!$L$5="","",IF(ISNUMBER(SEARCH("Jersey",$AU1693))=TRUE,IF(Search!$L$5="N","N",1),""))</f>
        <v/>
      </c>
      <c r="Q1693" s="9" t="str">
        <f>IF(Search!$L$6="","",IF(ISNUMBER(SEARCH("Patch",$AU1693))=TRUE,IF(Search!$L$6="N","N",1),""))</f>
        <v/>
      </c>
      <c r="R1693" s="9" t="str">
        <f>IF(Search!$L$7="","",IF(ISNUMBER(SEARCH("Shield",$AU1693))=TRUE,IF(Search!$L$7="N","N",1),""))</f>
        <v/>
      </c>
      <c r="S1693" s="9" t="str">
        <f>IF(Search!$L$8="","",IF(ISNUMBER(SEARCH("Stick",$AU1693))=TRUE,IF(Search!$L$8="N","N",1),""))</f>
        <v/>
      </c>
      <c r="T1693" s="9" t="str">
        <f>IF(Search!$O$4="","",IF(COUNTA($AW1693)=1,IF(Search!$O$4="N","N",1),""))</f>
        <v/>
      </c>
      <c r="U1693" s="9" t="str">
        <f>IF(Search!$O$5="","",IF($AW1693="","",IF($AW1693&lt;Search!$O$5,"",1)))</f>
        <v/>
      </c>
      <c r="V1693" s="9" t="str">
        <f>IF(Search!$O$6="","",IF($AW1693="","",IF($AW1693&gt;Search!$O$6,"",1)))</f>
        <v/>
      </c>
      <c r="W1693" s="9" t="str">
        <f>IF(Search!$U$4="","",IF($AX1693="","",1))</f>
        <v/>
      </c>
      <c r="X1693" s="9" t="str">
        <f>IF(Search!$U$5="","",IF(ISNUMBER(SEARCH(Search!$U$5,$AX1693))=TRUE,IF(Search!$U$5="N","N",1),""))</f>
        <v/>
      </c>
      <c r="Y1693" s="9" t="str">
        <f>IF(Search!$U$6="","",IF($AY1693&lt;Search!$U$6,"",1))</f>
        <v/>
      </c>
      <c r="Z1693" s="9" t="str">
        <f>IF(Search!$R$4="","",IF(Inventory!$BA1693&lt;Search!$R$4,"",1))</f>
        <v/>
      </c>
      <c r="AA1693" s="9" t="str">
        <f>IF(Search!$R$5="","",IF($BA1693&gt;Search!$R$5,"",1))</f>
        <v/>
      </c>
      <c r="AB1693" s="9" t="str">
        <f>IF(Search!$R$6="","",IF($BB1693&lt;Search!$R$6,"",1))</f>
        <v/>
      </c>
      <c r="AC1693" s="9" t="str">
        <f>IF(Search!$R$7="","",IF($BB1693&lt;Search!$R$7,"",1))</f>
        <v/>
      </c>
      <c r="AD1693" s="45" t="str">
        <f>IF(COUNTIF($A1693:$AC1693,"n")&gt;0,"",IF(SUM($A1693:$AC1693)=COUNTA(Search!$C$4:$C$8,Search!$F$4:$F$8,Search!$I$4:$I$6,Search!$I$8,Search!$L$4:$L$8,Search!$O$4:$O$8,Search!$R$4:$R$7,Search!$U$4:$U$7)-COUNTIF(Search!$C$4:$U$7,"n"),1+LARGE($AD$1:AD1692,1),""))</f>
        <v/>
      </c>
      <c r="AE1693" s="45" t="str">
        <f t="shared" si="81"/>
        <v/>
      </c>
      <c r="AF1693" s="45" t="str">
        <f>IF(AD1693="","",COUNTIF($AE$1:$AE1692,$AE1693)+RANK($AE1693,$AE$2:$AE$10540,1))</f>
        <v/>
      </c>
      <c r="AG1693" s="45" t="str">
        <f t="shared" si="82"/>
        <v/>
      </c>
      <c r="AH1693" s="45" t="str">
        <f>IF($AD1693="","",COUNTIF($AG$1:$AG1692,$AG1693)+RANK($AG1693,$AG$1:$AG$10539,0))</f>
        <v/>
      </c>
      <c r="AI1693" s="10" t="str">
        <f t="shared" si="83"/>
        <v>2010-11 Upper Deck Exclusives #432 Mike Komisarek TOR    /100   $</v>
      </c>
      <c r="AJ1693" s="11">
        <v>2010</v>
      </c>
      <c r="AK1693" s="17">
        <v>11</v>
      </c>
      <c r="AL1693" s="12" t="s">
        <v>514</v>
      </c>
      <c r="AM1693" s="10">
        <v>432</v>
      </c>
      <c r="AN1693" s="12" t="s">
        <v>528</v>
      </c>
      <c r="AO1693" s="9" t="s">
        <v>1904</v>
      </c>
      <c r="AP1693" s="9"/>
      <c r="AQ1693" s="9"/>
      <c r="AR1693" s="14"/>
      <c r="AS1693" s="9"/>
      <c r="AT1693" s="9"/>
      <c r="AU1693" s="9"/>
      <c r="AV1693" s="13"/>
      <c r="AW1693" s="13">
        <v>100</v>
      </c>
      <c r="AX1693" s="9"/>
      <c r="AY1693" s="9"/>
      <c r="AZ1693" s="9"/>
      <c r="BA1693" s="33"/>
      <c r="BB1693" s="33"/>
      <c r="BC1693" s="36"/>
      <c r="BD1693" s="12" t="s">
        <v>1771</v>
      </c>
    </row>
    <row r="1694" spans="1:56" s="12" customFormat="1" x14ac:dyDescent="0.2">
      <c r="A1694" s="9" t="str">
        <f>IF(Search!$C$5="","",IF(COUNTA(Inventory!$AP1694)=1,1,""))</f>
        <v/>
      </c>
      <c r="B1694" s="9" t="str">
        <f>IF(Search!$C$4="","",IF(ISNUMBER(SEARCH(Search!$C$4,$AR1694))=TRUE,1,""))</f>
        <v/>
      </c>
      <c r="C1694" s="9" t="str">
        <f>IF(Search!$C$6="x",IF(COUNTA($AQ1694)=1,1,"N"),IF(COUNTA($AQ1694)=1,"N",""))</f>
        <v/>
      </c>
      <c r="D1694" s="9" t="str">
        <f>IF(Search!$O$8="","",IF(ISNUMBER(SEARCH(Search!$O$8,$BD1694))=TRUE,1,""))</f>
        <v/>
      </c>
      <c r="E1694" s="9" t="str">
        <f>IF(Search!$C$7="","",IF(ISNUMBER(SEARCH(Search!$C$7,$AN1694))=TRUE,1,""))</f>
        <v/>
      </c>
      <c r="F1694" s="9" t="str">
        <f>IF(Search!$C$8="","",IF(ISNUMBER(SEARCH(Search!$C$8,$AO1694))=TRUE,1,""))</f>
        <v/>
      </c>
      <c r="G1694" s="9" t="str">
        <f>IF(Search!$F$4="","",IF(Inventory!$AJ1694&lt;Search!$F$4,"",1))</f>
        <v/>
      </c>
      <c r="H1694" s="9" t="str">
        <f>IF(Search!$F$5="","",IF(Inventory!$AJ1694&gt;Search!$F$5,"",1))</f>
        <v/>
      </c>
      <c r="I1694" s="9" t="str">
        <f>IF(Search!$F$7="","",IF(Search!$F$8="",IF(ISNUMBER(SEARCH(Search!$F$7,$AL1694))=TRUE,1,""),""))</f>
        <v/>
      </c>
      <c r="J1694" s="9" t="str">
        <f>IF($AL1694=Search!$F$8,1,"")</f>
        <v/>
      </c>
      <c r="K1694" s="9" t="str">
        <f>IF(Search!$I$4="","",IF(COUNTA($AS1694)=1,IF(Search!$I$4="N","N",1),""))</f>
        <v/>
      </c>
      <c r="L1694" s="9" t="str">
        <f>IF(Search!$I$5="","",IF($AS1694="RC",1,""))</f>
        <v/>
      </c>
      <c r="M1694" s="9" t="str">
        <f>IF(Search!$I$6="","",IF($AS1694="RCP",1,""))</f>
        <v/>
      </c>
      <c r="N1694" s="9" t="str">
        <f>IF(Search!$I$8="","",IF(COUNTA($AT1694)=1,IF(Search!$I$8="N","N",1),""))</f>
        <v/>
      </c>
      <c r="O1694" s="9" t="str">
        <f>IF(Search!$L$4="","",IF(COUNTA($AU1694)=1,IF(Search!$L$4="N","N",1),""))</f>
        <v/>
      </c>
      <c r="P1694" s="9" t="str">
        <f>IF(Search!$L$5="","",IF(ISNUMBER(SEARCH("Jersey",$AU1694))=TRUE,IF(Search!$L$5="N","N",1),""))</f>
        <v/>
      </c>
      <c r="Q1694" s="9" t="str">
        <f>IF(Search!$L$6="","",IF(ISNUMBER(SEARCH("Patch",$AU1694))=TRUE,IF(Search!$L$6="N","N",1),""))</f>
        <v/>
      </c>
      <c r="R1694" s="9" t="str">
        <f>IF(Search!$L$7="","",IF(ISNUMBER(SEARCH("Shield",$AU1694))=TRUE,IF(Search!$L$7="N","N",1),""))</f>
        <v/>
      </c>
      <c r="S1694" s="9" t="str">
        <f>IF(Search!$L$8="","",IF(ISNUMBER(SEARCH("Stick",$AU1694))=TRUE,IF(Search!$L$8="N","N",1),""))</f>
        <v/>
      </c>
      <c r="T1694" s="9" t="str">
        <f>IF(Search!$O$4="","",IF(COUNTA($AW1694)=1,IF(Search!$O$4="N","N",1),""))</f>
        <v/>
      </c>
      <c r="U1694" s="9" t="str">
        <f>IF(Search!$O$5="","",IF($AW1694="","",IF($AW1694&lt;Search!$O$5,"",1)))</f>
        <v/>
      </c>
      <c r="V1694" s="9" t="str">
        <f>IF(Search!$O$6="","",IF($AW1694="","",IF($AW1694&gt;Search!$O$6,"",1)))</f>
        <v/>
      </c>
      <c r="W1694" s="9" t="str">
        <f>IF(Search!$U$4="","",IF($AX1694="","",1))</f>
        <v/>
      </c>
      <c r="X1694" s="9" t="str">
        <f>IF(Search!$U$5="","",IF(ISNUMBER(SEARCH(Search!$U$5,$AX1694))=TRUE,IF(Search!$U$5="N","N",1),""))</f>
        <v/>
      </c>
      <c r="Y1694" s="9" t="str">
        <f>IF(Search!$U$6="","",IF($AY1694&lt;Search!$U$6,"",1))</f>
        <v/>
      </c>
      <c r="Z1694" s="9" t="str">
        <f>IF(Search!$R$4="","",IF(Inventory!$BA1694&lt;Search!$R$4,"",1))</f>
        <v/>
      </c>
      <c r="AA1694" s="9" t="str">
        <f>IF(Search!$R$5="","",IF($BA1694&gt;Search!$R$5,"",1))</f>
        <v/>
      </c>
      <c r="AB1694" s="9" t="str">
        <f>IF(Search!$R$6="","",IF($BB1694&lt;Search!$R$6,"",1))</f>
        <v/>
      </c>
      <c r="AC1694" s="9" t="str">
        <f>IF(Search!$R$7="","",IF($BB1694&lt;Search!$R$7,"",1))</f>
        <v/>
      </c>
      <c r="AD1694" s="45" t="str">
        <f>IF(COUNTIF($A1694:$AC1694,"n")&gt;0,"",IF(SUM($A1694:$AC1694)=COUNTA(Search!$C$4:$C$8,Search!$F$4:$F$8,Search!$I$4:$I$6,Search!$I$8,Search!$L$4:$L$8,Search!$O$4:$O$8,Search!$R$4:$R$7,Search!$U$4:$U$7)-COUNTIF(Search!$C$4:$U$7,"n"),1+LARGE($AD$1:AD1693,1),""))</f>
        <v/>
      </c>
      <c r="AE1694" s="45" t="str">
        <f t="shared" si="81"/>
        <v/>
      </c>
      <c r="AF1694" s="45" t="str">
        <f>IF(AD1694="","",COUNTIF($AE$1:$AE1693,$AE1694)+RANK($AE1694,$AE$2:$AE$10540,1))</f>
        <v/>
      </c>
      <c r="AG1694" s="45" t="str">
        <f t="shared" si="82"/>
        <v/>
      </c>
      <c r="AH1694" s="45" t="str">
        <f>IF($AD1694="","",COUNTIF($AG$1:$AG1693,$AG1694)+RANK($AG1694,$AG$1:$AG$10539,0))</f>
        <v/>
      </c>
      <c r="AI1694" s="10" t="str">
        <f t="shared" si="83"/>
        <v>2010-11 Upper Deck Exclusives #434 Luca Caputi TOR    /100   $</v>
      </c>
      <c r="AJ1694" s="11">
        <v>2010</v>
      </c>
      <c r="AK1694" s="17">
        <v>11</v>
      </c>
      <c r="AL1694" s="12" t="s">
        <v>514</v>
      </c>
      <c r="AM1694" s="10">
        <v>434</v>
      </c>
      <c r="AN1694" s="12" t="s">
        <v>935</v>
      </c>
      <c r="AO1694" s="9" t="s">
        <v>1904</v>
      </c>
      <c r="AP1694" s="9"/>
      <c r="AQ1694" s="9"/>
      <c r="AR1694" s="14"/>
      <c r="AS1694" s="9"/>
      <c r="AT1694" s="9"/>
      <c r="AU1694" s="9"/>
      <c r="AV1694" s="13"/>
      <c r="AW1694" s="13">
        <v>100</v>
      </c>
      <c r="AX1694" s="9"/>
      <c r="AY1694" s="9"/>
      <c r="AZ1694" s="9"/>
      <c r="BA1694" s="33"/>
      <c r="BB1694" s="33"/>
      <c r="BC1694" s="36"/>
      <c r="BD1694" s="12" t="s">
        <v>1771</v>
      </c>
    </row>
    <row r="1695" spans="1:56" s="12" customFormat="1" x14ac:dyDescent="0.2">
      <c r="A1695" s="9" t="str">
        <f>IF(Search!$C$5="","",IF(COUNTA(Inventory!$AP1695)=1,1,""))</f>
        <v/>
      </c>
      <c r="B1695" s="9" t="str">
        <f>IF(Search!$C$4="","",IF(ISNUMBER(SEARCH(Search!$C$4,$AR1695))=TRUE,1,""))</f>
        <v/>
      </c>
      <c r="C1695" s="9" t="str">
        <f>IF(Search!$C$6="x",IF(COUNTA($AQ1695)=1,1,"N"),IF(COUNTA($AQ1695)=1,"N",""))</f>
        <v/>
      </c>
      <c r="D1695" s="9" t="str">
        <f>IF(Search!$O$8="","",IF(ISNUMBER(SEARCH(Search!$O$8,$BD1695))=TRUE,1,""))</f>
        <v/>
      </c>
      <c r="E1695" s="9" t="str">
        <f>IF(Search!$C$7="","",IF(ISNUMBER(SEARCH(Search!$C$7,$AN1695))=TRUE,1,""))</f>
        <v/>
      </c>
      <c r="F1695" s="9" t="str">
        <f>IF(Search!$C$8="","",IF(ISNUMBER(SEARCH(Search!$C$8,$AO1695))=TRUE,1,""))</f>
        <v/>
      </c>
      <c r="G1695" s="9" t="str">
        <f>IF(Search!$F$4="","",IF(Inventory!$AJ1695&lt;Search!$F$4,"",1))</f>
        <v/>
      </c>
      <c r="H1695" s="9" t="str">
        <f>IF(Search!$F$5="","",IF(Inventory!$AJ1695&gt;Search!$F$5,"",1))</f>
        <v/>
      </c>
      <c r="I1695" s="9" t="str">
        <f>IF(Search!$F$7="","",IF(Search!$F$8="",IF(ISNUMBER(SEARCH(Search!$F$7,$AL1695))=TRUE,1,""),""))</f>
        <v/>
      </c>
      <c r="J1695" s="9" t="str">
        <f>IF($AL1695=Search!$F$8,1,"")</f>
        <v/>
      </c>
      <c r="K1695" s="9" t="str">
        <f>IF(Search!$I$4="","",IF(COUNTA($AS1695)=1,IF(Search!$I$4="N","N",1),""))</f>
        <v/>
      </c>
      <c r="L1695" s="9" t="str">
        <f>IF(Search!$I$5="","",IF($AS1695="RC",1,""))</f>
        <v/>
      </c>
      <c r="M1695" s="9" t="str">
        <f>IF(Search!$I$6="","",IF($AS1695="RCP",1,""))</f>
        <v/>
      </c>
      <c r="N1695" s="9" t="str">
        <f>IF(Search!$I$8="","",IF(COUNTA($AT1695)=1,IF(Search!$I$8="N","N",1),""))</f>
        <v/>
      </c>
      <c r="O1695" s="9" t="str">
        <f>IF(Search!$L$4="","",IF(COUNTA($AU1695)=1,IF(Search!$L$4="N","N",1),""))</f>
        <v/>
      </c>
      <c r="P1695" s="9" t="str">
        <f>IF(Search!$L$5="","",IF(ISNUMBER(SEARCH("Jersey",$AU1695))=TRUE,IF(Search!$L$5="N","N",1),""))</f>
        <v/>
      </c>
      <c r="Q1695" s="9" t="str">
        <f>IF(Search!$L$6="","",IF(ISNUMBER(SEARCH("Patch",$AU1695))=TRUE,IF(Search!$L$6="N","N",1),""))</f>
        <v/>
      </c>
      <c r="R1695" s="9" t="str">
        <f>IF(Search!$L$7="","",IF(ISNUMBER(SEARCH("Shield",$AU1695))=TRUE,IF(Search!$L$7="N","N",1),""))</f>
        <v/>
      </c>
      <c r="S1695" s="9" t="str">
        <f>IF(Search!$L$8="","",IF(ISNUMBER(SEARCH("Stick",$AU1695))=TRUE,IF(Search!$L$8="N","N",1),""))</f>
        <v/>
      </c>
      <c r="T1695" s="9" t="str">
        <f>IF(Search!$O$4="","",IF(COUNTA($AW1695)=1,IF(Search!$O$4="N","N",1),""))</f>
        <v/>
      </c>
      <c r="U1695" s="9" t="str">
        <f>IF(Search!$O$5="","",IF($AW1695="","",IF($AW1695&lt;Search!$O$5,"",1)))</f>
        <v/>
      </c>
      <c r="V1695" s="9" t="str">
        <f>IF(Search!$O$6="","",IF($AW1695="","",IF($AW1695&gt;Search!$O$6,"",1)))</f>
        <v/>
      </c>
      <c r="W1695" s="9" t="str">
        <f>IF(Search!$U$4="","",IF($AX1695="","",1))</f>
        <v/>
      </c>
      <c r="X1695" s="9" t="str">
        <f>IF(Search!$U$5="","",IF(ISNUMBER(SEARCH(Search!$U$5,$AX1695))=TRUE,IF(Search!$U$5="N","N",1),""))</f>
        <v/>
      </c>
      <c r="Y1695" s="9" t="str">
        <f>IF(Search!$U$6="","",IF($AY1695&lt;Search!$U$6,"",1))</f>
        <v/>
      </c>
      <c r="Z1695" s="9" t="str">
        <f>IF(Search!$R$4="","",IF(Inventory!$BA1695&lt;Search!$R$4,"",1))</f>
        <v/>
      </c>
      <c r="AA1695" s="9" t="str">
        <f>IF(Search!$R$5="","",IF($BA1695&gt;Search!$R$5,"",1))</f>
        <v/>
      </c>
      <c r="AB1695" s="9" t="str">
        <f>IF(Search!$R$6="","",IF($BB1695&lt;Search!$R$6,"",1))</f>
        <v/>
      </c>
      <c r="AC1695" s="9" t="str">
        <f>IF(Search!$R$7="","",IF($BB1695&lt;Search!$R$7,"",1))</f>
        <v/>
      </c>
      <c r="AD1695" s="45" t="str">
        <f>IF(COUNTIF($A1695:$AC1695,"n")&gt;0,"",IF(SUM($A1695:$AC1695)=COUNTA(Search!$C$4:$C$8,Search!$F$4:$F$8,Search!$I$4:$I$6,Search!$I$8,Search!$L$4:$L$8,Search!$O$4:$O$8,Search!$R$4:$R$7,Search!$U$4:$U$7)-COUNTIF(Search!$C$4:$U$7,"n"),1+LARGE($AD$1:AD1694,1),""))</f>
        <v/>
      </c>
      <c r="AE1695" s="45" t="str">
        <f t="shared" si="81"/>
        <v/>
      </c>
      <c r="AF1695" s="45" t="str">
        <f>IF(AD1695="","",COUNTIF($AE$1:$AE1694,$AE1695)+RANK($AE1695,$AE$2:$AE$10540,1))</f>
        <v/>
      </c>
      <c r="AG1695" s="45" t="str">
        <f t="shared" si="82"/>
        <v/>
      </c>
      <c r="AH1695" s="45" t="str">
        <f>IF($AD1695="","",COUNTIF($AG$1:$AG1694,$AG1695)+RANK($AG1695,$AG$1:$AG$10539,0))</f>
        <v/>
      </c>
      <c r="AI1695" s="10" t="str">
        <f t="shared" si="83"/>
        <v>2010-11 Upper Deck Exclusives #435 Colby Armstrong TOR    /100   $</v>
      </c>
      <c r="AJ1695" s="11">
        <v>2010</v>
      </c>
      <c r="AK1695" s="17">
        <v>11</v>
      </c>
      <c r="AL1695" s="12" t="s">
        <v>514</v>
      </c>
      <c r="AM1695" s="10">
        <v>435</v>
      </c>
      <c r="AN1695" s="12" t="s">
        <v>1085</v>
      </c>
      <c r="AO1695" s="9" t="s">
        <v>1904</v>
      </c>
      <c r="AP1695" s="9"/>
      <c r="AQ1695" s="9"/>
      <c r="AR1695" s="14"/>
      <c r="AS1695" s="9"/>
      <c r="AT1695" s="9"/>
      <c r="AU1695" s="9"/>
      <c r="AV1695" s="13"/>
      <c r="AW1695" s="13">
        <v>100</v>
      </c>
      <c r="AX1695" s="9"/>
      <c r="AY1695" s="9"/>
      <c r="AZ1695" s="9"/>
      <c r="BA1695" s="33"/>
      <c r="BB1695" s="33"/>
      <c r="BC1695" s="36"/>
      <c r="BD1695" s="12" t="s">
        <v>1771</v>
      </c>
    </row>
    <row r="1696" spans="1:56" s="12" customFormat="1" x14ac:dyDescent="0.2">
      <c r="A1696" s="9" t="str">
        <f>IF(Search!$C$5="","",IF(COUNTA(Inventory!$AP1696)=1,1,""))</f>
        <v/>
      </c>
      <c r="B1696" s="9" t="str">
        <f>IF(Search!$C$4="","",IF(ISNUMBER(SEARCH(Search!$C$4,$AR1696))=TRUE,1,""))</f>
        <v/>
      </c>
      <c r="C1696" s="9" t="str">
        <f>IF(Search!$C$6="x",IF(COUNTA($AQ1696)=1,1,"N"),IF(COUNTA($AQ1696)=1,"N",""))</f>
        <v/>
      </c>
      <c r="D1696" s="9" t="str">
        <f>IF(Search!$O$8="","",IF(ISNUMBER(SEARCH(Search!$O$8,$BD1696))=TRUE,1,""))</f>
        <v/>
      </c>
      <c r="E1696" s="9" t="str">
        <f>IF(Search!$C$7="","",IF(ISNUMBER(SEARCH(Search!$C$7,$AN1696))=TRUE,1,""))</f>
        <v/>
      </c>
      <c r="F1696" s="9" t="str">
        <f>IF(Search!$C$8="","",IF(ISNUMBER(SEARCH(Search!$C$8,$AO1696))=TRUE,1,""))</f>
        <v/>
      </c>
      <c r="G1696" s="9" t="str">
        <f>IF(Search!$F$4="","",IF(Inventory!$AJ1696&lt;Search!$F$4,"",1))</f>
        <v/>
      </c>
      <c r="H1696" s="9" t="str">
        <f>IF(Search!$F$5="","",IF(Inventory!$AJ1696&gt;Search!$F$5,"",1))</f>
        <v/>
      </c>
      <c r="I1696" s="9" t="str">
        <f>IF(Search!$F$7="","",IF(Search!$F$8="",IF(ISNUMBER(SEARCH(Search!$F$7,$AL1696))=TRUE,1,""),""))</f>
        <v/>
      </c>
      <c r="J1696" s="9" t="str">
        <f>IF($AL1696=Search!$F$8,1,"")</f>
        <v/>
      </c>
      <c r="K1696" s="9" t="str">
        <f>IF(Search!$I$4="","",IF(COUNTA($AS1696)=1,IF(Search!$I$4="N","N",1),""))</f>
        <v/>
      </c>
      <c r="L1696" s="9" t="str">
        <f>IF(Search!$I$5="","",IF($AS1696="RC",1,""))</f>
        <v/>
      </c>
      <c r="M1696" s="9" t="str">
        <f>IF(Search!$I$6="","",IF($AS1696="RCP",1,""))</f>
        <v/>
      </c>
      <c r="N1696" s="9" t="str">
        <f>IF(Search!$I$8="","",IF(COUNTA($AT1696)=1,IF(Search!$I$8="N","N",1),""))</f>
        <v/>
      </c>
      <c r="O1696" s="9" t="str">
        <f>IF(Search!$L$4="","",IF(COUNTA($AU1696)=1,IF(Search!$L$4="N","N",1),""))</f>
        <v/>
      </c>
      <c r="P1696" s="9" t="str">
        <f>IF(Search!$L$5="","",IF(ISNUMBER(SEARCH("Jersey",$AU1696))=TRUE,IF(Search!$L$5="N","N",1),""))</f>
        <v/>
      </c>
      <c r="Q1696" s="9" t="str">
        <f>IF(Search!$L$6="","",IF(ISNUMBER(SEARCH("Patch",$AU1696))=TRUE,IF(Search!$L$6="N","N",1),""))</f>
        <v/>
      </c>
      <c r="R1696" s="9" t="str">
        <f>IF(Search!$L$7="","",IF(ISNUMBER(SEARCH("Shield",$AU1696))=TRUE,IF(Search!$L$7="N","N",1),""))</f>
        <v/>
      </c>
      <c r="S1696" s="9" t="str">
        <f>IF(Search!$L$8="","",IF(ISNUMBER(SEARCH("Stick",$AU1696))=TRUE,IF(Search!$L$8="N","N",1),""))</f>
        <v/>
      </c>
      <c r="T1696" s="9" t="str">
        <f>IF(Search!$O$4="","",IF(COUNTA($AW1696)=1,IF(Search!$O$4="N","N",1),""))</f>
        <v/>
      </c>
      <c r="U1696" s="9" t="str">
        <f>IF(Search!$O$5="","",IF($AW1696="","",IF($AW1696&lt;Search!$O$5,"",1)))</f>
        <v/>
      </c>
      <c r="V1696" s="9" t="str">
        <f>IF(Search!$O$6="","",IF($AW1696="","",IF($AW1696&gt;Search!$O$6,"",1)))</f>
        <v/>
      </c>
      <c r="W1696" s="9" t="str">
        <f>IF(Search!$U$4="","",IF($AX1696="","",1))</f>
        <v/>
      </c>
      <c r="X1696" s="9" t="str">
        <f>IF(Search!$U$5="","",IF(ISNUMBER(SEARCH(Search!$U$5,$AX1696))=TRUE,IF(Search!$U$5="N","N",1),""))</f>
        <v/>
      </c>
      <c r="Y1696" s="9" t="str">
        <f>IF(Search!$U$6="","",IF($AY1696&lt;Search!$U$6,"",1))</f>
        <v/>
      </c>
      <c r="Z1696" s="9" t="str">
        <f>IF(Search!$R$4="","",IF(Inventory!$BA1696&lt;Search!$R$4,"",1))</f>
        <v/>
      </c>
      <c r="AA1696" s="9" t="str">
        <f>IF(Search!$R$5="","",IF($BA1696&gt;Search!$R$5,"",1))</f>
        <v/>
      </c>
      <c r="AB1696" s="9" t="str">
        <f>IF(Search!$R$6="","",IF($BB1696&lt;Search!$R$6,"",1))</f>
        <v/>
      </c>
      <c r="AC1696" s="9" t="str">
        <f>IF(Search!$R$7="","",IF($BB1696&lt;Search!$R$7,"",1))</f>
        <v/>
      </c>
      <c r="AD1696" s="45" t="str">
        <f>IF(COUNTIF($A1696:$AC1696,"n")&gt;0,"",IF(SUM($A1696:$AC1696)=COUNTA(Search!$C$4:$C$8,Search!$F$4:$F$8,Search!$I$4:$I$6,Search!$I$8,Search!$L$4:$L$8,Search!$O$4:$O$8,Search!$R$4:$R$7,Search!$U$4:$U$7)-COUNTIF(Search!$C$4:$U$7,"n"),1+LARGE($AD$1:AD1695,1),""))</f>
        <v/>
      </c>
      <c r="AE1696" s="45" t="str">
        <f t="shared" si="81"/>
        <v/>
      </c>
      <c r="AF1696" s="45" t="str">
        <f>IF(AD1696="","",COUNTIF($AE$1:$AE1695,$AE1696)+RANK($AE1696,$AE$2:$AE$10540,1))</f>
        <v/>
      </c>
      <c r="AG1696" s="45" t="str">
        <f t="shared" si="82"/>
        <v/>
      </c>
      <c r="AH1696" s="45" t="str">
        <f>IF($AD1696="","",COUNTIF($AG$1:$AG1695,$AG1696)+RANK($AG1696,$AG$1:$AG$10539,0))</f>
        <v/>
      </c>
      <c r="AI1696" s="10" t="str">
        <f t="shared" si="83"/>
        <v>2010-11 Upper Deck Exclusives #436 Kris Versteeg TOR    /100   $</v>
      </c>
      <c r="AJ1696" s="11">
        <v>2010</v>
      </c>
      <c r="AK1696" s="17">
        <v>11</v>
      </c>
      <c r="AL1696" s="12" t="s">
        <v>514</v>
      </c>
      <c r="AM1696" s="10">
        <v>436</v>
      </c>
      <c r="AN1696" s="12" t="s">
        <v>698</v>
      </c>
      <c r="AO1696" s="9" t="s">
        <v>1904</v>
      </c>
      <c r="AP1696" s="9"/>
      <c r="AQ1696" s="9"/>
      <c r="AR1696" s="14"/>
      <c r="AS1696" s="9"/>
      <c r="AT1696" s="9"/>
      <c r="AU1696" s="9"/>
      <c r="AV1696" s="13"/>
      <c r="AW1696" s="13">
        <v>100</v>
      </c>
      <c r="AX1696" s="9"/>
      <c r="AY1696" s="9"/>
      <c r="AZ1696" s="9"/>
      <c r="BA1696" s="33"/>
      <c r="BB1696" s="33"/>
      <c r="BC1696" s="36"/>
      <c r="BD1696" s="12" t="s">
        <v>1771</v>
      </c>
    </row>
    <row r="1697" spans="1:56" s="12" customFormat="1" x14ac:dyDescent="0.2">
      <c r="A1697" s="9" t="str">
        <f>IF(Search!$C$5="","",IF(COUNTA(Inventory!$AP1697)=1,1,""))</f>
        <v/>
      </c>
      <c r="B1697" s="9" t="str">
        <f>IF(Search!$C$4="","",IF(ISNUMBER(SEARCH(Search!$C$4,$AR1697))=TRUE,1,""))</f>
        <v/>
      </c>
      <c r="C1697" s="9" t="str">
        <f>IF(Search!$C$6="x",IF(COUNTA($AQ1697)=1,1,"N"),IF(COUNTA($AQ1697)=1,"N",""))</f>
        <v/>
      </c>
      <c r="D1697" s="9" t="str">
        <f>IF(Search!$O$8="","",IF(ISNUMBER(SEARCH(Search!$O$8,$BD1697))=TRUE,1,""))</f>
        <v/>
      </c>
      <c r="E1697" s="9" t="str">
        <f>IF(Search!$C$7="","",IF(ISNUMBER(SEARCH(Search!$C$7,$AN1697))=TRUE,1,""))</f>
        <v/>
      </c>
      <c r="F1697" s="9" t="str">
        <f>IF(Search!$C$8="","",IF(ISNUMBER(SEARCH(Search!$C$8,$AO1697))=TRUE,1,""))</f>
        <v/>
      </c>
      <c r="G1697" s="9" t="str">
        <f>IF(Search!$F$4="","",IF(Inventory!$AJ1697&lt;Search!$F$4,"",1))</f>
        <v/>
      </c>
      <c r="H1697" s="9" t="str">
        <f>IF(Search!$F$5="","",IF(Inventory!$AJ1697&gt;Search!$F$5,"",1))</f>
        <v/>
      </c>
      <c r="I1697" s="9" t="str">
        <f>IF(Search!$F$7="","",IF(Search!$F$8="",IF(ISNUMBER(SEARCH(Search!$F$7,$AL1697))=TRUE,1,""),""))</f>
        <v/>
      </c>
      <c r="J1697" s="9" t="str">
        <f>IF($AL1697=Search!$F$8,1,"")</f>
        <v/>
      </c>
      <c r="K1697" s="9" t="str">
        <f>IF(Search!$I$4="","",IF(COUNTA($AS1697)=1,IF(Search!$I$4="N","N",1),""))</f>
        <v/>
      </c>
      <c r="L1697" s="9" t="str">
        <f>IF(Search!$I$5="","",IF($AS1697="RC",1,""))</f>
        <v/>
      </c>
      <c r="M1697" s="9" t="str">
        <f>IF(Search!$I$6="","",IF($AS1697="RCP",1,""))</f>
        <v/>
      </c>
      <c r="N1697" s="9" t="str">
        <f>IF(Search!$I$8="","",IF(COUNTA($AT1697)=1,IF(Search!$I$8="N","N",1),""))</f>
        <v/>
      </c>
      <c r="O1697" s="9" t="str">
        <f>IF(Search!$L$4="","",IF(COUNTA($AU1697)=1,IF(Search!$L$4="N","N",1),""))</f>
        <v/>
      </c>
      <c r="P1697" s="9" t="str">
        <f>IF(Search!$L$5="","",IF(ISNUMBER(SEARCH("Jersey",$AU1697))=TRUE,IF(Search!$L$5="N","N",1),""))</f>
        <v/>
      </c>
      <c r="Q1697" s="9" t="str">
        <f>IF(Search!$L$6="","",IF(ISNUMBER(SEARCH("Patch",$AU1697))=TRUE,IF(Search!$L$6="N","N",1),""))</f>
        <v/>
      </c>
      <c r="R1697" s="9" t="str">
        <f>IF(Search!$L$7="","",IF(ISNUMBER(SEARCH("Shield",$AU1697))=TRUE,IF(Search!$L$7="N","N",1),""))</f>
        <v/>
      </c>
      <c r="S1697" s="9" t="str">
        <f>IF(Search!$L$8="","",IF(ISNUMBER(SEARCH("Stick",$AU1697))=TRUE,IF(Search!$L$8="N","N",1),""))</f>
        <v/>
      </c>
      <c r="T1697" s="9" t="str">
        <f>IF(Search!$O$4="","",IF(COUNTA($AW1697)=1,IF(Search!$O$4="N","N",1),""))</f>
        <v/>
      </c>
      <c r="U1697" s="9" t="str">
        <f>IF(Search!$O$5="","",IF($AW1697="","",IF($AW1697&lt;Search!$O$5,"",1)))</f>
        <v/>
      </c>
      <c r="V1697" s="9" t="str">
        <f>IF(Search!$O$6="","",IF($AW1697="","",IF($AW1697&gt;Search!$O$6,"",1)))</f>
        <v/>
      </c>
      <c r="W1697" s="9" t="str">
        <f>IF(Search!$U$4="","",IF($AX1697="","",1))</f>
        <v/>
      </c>
      <c r="X1697" s="9" t="str">
        <f>IF(Search!$U$5="","",IF(ISNUMBER(SEARCH(Search!$U$5,$AX1697))=TRUE,IF(Search!$U$5="N","N",1),""))</f>
        <v/>
      </c>
      <c r="Y1697" s="9" t="str">
        <f>IF(Search!$U$6="","",IF($AY1697&lt;Search!$U$6,"",1))</f>
        <v/>
      </c>
      <c r="Z1697" s="9" t="str">
        <f>IF(Search!$R$4="","",IF(Inventory!$BA1697&lt;Search!$R$4,"",1))</f>
        <v/>
      </c>
      <c r="AA1697" s="9" t="str">
        <f>IF(Search!$R$5="","",IF($BA1697&gt;Search!$R$5,"",1))</f>
        <v/>
      </c>
      <c r="AB1697" s="9" t="str">
        <f>IF(Search!$R$6="","",IF($BB1697&lt;Search!$R$6,"",1))</f>
        <v/>
      </c>
      <c r="AC1697" s="9" t="str">
        <f>IF(Search!$R$7="","",IF($BB1697&lt;Search!$R$7,"",1))</f>
        <v/>
      </c>
      <c r="AD1697" s="45" t="str">
        <f>IF(COUNTIF($A1697:$AC1697,"n")&gt;0,"",IF(SUM($A1697:$AC1697)=COUNTA(Search!$C$4:$C$8,Search!$F$4:$F$8,Search!$I$4:$I$6,Search!$I$8,Search!$L$4:$L$8,Search!$O$4:$O$8,Search!$R$4:$R$7,Search!$U$4:$U$7)-COUNTIF(Search!$C$4:$U$7,"n"),1+LARGE($AD$1:AD1696,1),""))</f>
        <v/>
      </c>
      <c r="AE1697" s="45" t="str">
        <f t="shared" si="81"/>
        <v/>
      </c>
      <c r="AF1697" s="45" t="str">
        <f>IF(AD1697="","",COUNTIF($AE$1:$AE1696,$AE1697)+RANK($AE1697,$AE$2:$AE$10540,1))</f>
        <v/>
      </c>
      <c r="AG1697" s="45" t="str">
        <f t="shared" si="82"/>
        <v/>
      </c>
      <c r="AH1697" s="45" t="str">
        <f>IF($AD1697="","",COUNTIF($AG$1:$AG1696,$AG1697)+RANK($AG1697,$AG$1:$AG$10539,0))</f>
        <v/>
      </c>
      <c r="AI1697" s="10" t="str">
        <f t="shared" si="83"/>
        <v>2010-11 Upper Deck Exclusives Spectrum #15 Dion Phaneuf TOR    /10   $</v>
      </c>
      <c r="AJ1697" s="11">
        <v>2010</v>
      </c>
      <c r="AK1697" s="17">
        <v>11</v>
      </c>
      <c r="AL1697" s="12" t="s">
        <v>1229</v>
      </c>
      <c r="AM1697" s="10">
        <v>15</v>
      </c>
      <c r="AN1697" s="12" t="s">
        <v>552</v>
      </c>
      <c r="AO1697" s="9" t="s">
        <v>1904</v>
      </c>
      <c r="AP1697" s="9"/>
      <c r="AQ1697" s="9"/>
      <c r="AR1697" s="14"/>
      <c r="AS1697" s="9"/>
      <c r="AT1697" s="9"/>
      <c r="AU1697" s="9"/>
      <c r="AV1697" s="13"/>
      <c r="AW1697" s="13">
        <v>10</v>
      </c>
      <c r="AX1697" s="9"/>
      <c r="AY1697" s="9"/>
      <c r="AZ1697" s="9"/>
      <c r="BA1697" s="33"/>
      <c r="BB1697" s="33"/>
      <c r="BC1697" s="36"/>
      <c r="BD1697" s="12" t="s">
        <v>1771</v>
      </c>
    </row>
    <row r="1698" spans="1:56" s="12" customFormat="1" x14ac:dyDescent="0.2">
      <c r="A1698" s="9" t="str">
        <f>IF(Search!$C$5="","",IF(COUNTA(Inventory!$AP1698)=1,1,""))</f>
        <v/>
      </c>
      <c r="B1698" s="9" t="str">
        <f>IF(Search!$C$4="","",IF(ISNUMBER(SEARCH(Search!$C$4,$AR1698))=TRUE,1,""))</f>
        <v/>
      </c>
      <c r="C1698" s="9" t="str">
        <f>IF(Search!$C$6="x",IF(COUNTA($AQ1698)=1,1,"N"),IF(COUNTA($AQ1698)=1,"N",""))</f>
        <v/>
      </c>
      <c r="D1698" s="9" t="str">
        <f>IF(Search!$O$8="","",IF(ISNUMBER(SEARCH(Search!$O$8,$BD1698))=TRUE,1,""))</f>
        <v/>
      </c>
      <c r="E1698" s="9" t="str">
        <f>IF(Search!$C$7="","",IF(ISNUMBER(SEARCH(Search!$C$7,$AN1698))=TRUE,1,""))</f>
        <v/>
      </c>
      <c r="F1698" s="9" t="str">
        <f>IF(Search!$C$8="","",IF(ISNUMBER(SEARCH(Search!$C$8,$AO1698))=TRUE,1,""))</f>
        <v/>
      </c>
      <c r="G1698" s="9" t="str">
        <f>IF(Search!$F$4="","",IF(Inventory!$AJ1698&lt;Search!$F$4,"",1))</f>
        <v/>
      </c>
      <c r="H1698" s="9" t="str">
        <f>IF(Search!$F$5="","",IF(Inventory!$AJ1698&gt;Search!$F$5,"",1))</f>
        <v/>
      </c>
      <c r="I1698" s="9" t="str">
        <f>IF(Search!$F$7="","",IF(Search!$F$8="",IF(ISNUMBER(SEARCH(Search!$F$7,$AL1698))=TRUE,1,""),""))</f>
        <v/>
      </c>
      <c r="J1698" s="9" t="str">
        <f>IF($AL1698=Search!$F$8,1,"")</f>
        <v/>
      </c>
      <c r="K1698" s="9" t="str">
        <f>IF(Search!$I$4="","",IF(COUNTA($AS1698)=1,IF(Search!$I$4="N","N",1),""))</f>
        <v/>
      </c>
      <c r="L1698" s="9" t="str">
        <f>IF(Search!$I$5="","",IF($AS1698="RC",1,""))</f>
        <v/>
      </c>
      <c r="M1698" s="9" t="str">
        <f>IF(Search!$I$6="","",IF($AS1698="RCP",1,""))</f>
        <v/>
      </c>
      <c r="N1698" s="9" t="str">
        <f>IF(Search!$I$8="","",IF(COUNTA($AT1698)=1,IF(Search!$I$8="N","N",1),""))</f>
        <v/>
      </c>
      <c r="O1698" s="9" t="str">
        <f>IF(Search!$L$4="","",IF(COUNTA($AU1698)=1,IF(Search!$L$4="N","N",1),""))</f>
        <v/>
      </c>
      <c r="P1698" s="9" t="str">
        <f>IF(Search!$L$5="","",IF(ISNUMBER(SEARCH("Jersey",$AU1698))=TRUE,IF(Search!$L$5="N","N",1),""))</f>
        <v/>
      </c>
      <c r="Q1698" s="9" t="str">
        <f>IF(Search!$L$6="","",IF(ISNUMBER(SEARCH("Patch",$AU1698))=TRUE,IF(Search!$L$6="N","N",1),""))</f>
        <v/>
      </c>
      <c r="R1698" s="9" t="str">
        <f>IF(Search!$L$7="","",IF(ISNUMBER(SEARCH("Shield",$AU1698))=TRUE,IF(Search!$L$7="N","N",1),""))</f>
        <v/>
      </c>
      <c r="S1698" s="9" t="str">
        <f>IF(Search!$L$8="","",IF(ISNUMBER(SEARCH("Stick",$AU1698))=TRUE,IF(Search!$L$8="N","N",1),""))</f>
        <v/>
      </c>
      <c r="T1698" s="9" t="str">
        <f>IF(Search!$O$4="","",IF(COUNTA($AW1698)=1,IF(Search!$O$4="N","N",1),""))</f>
        <v/>
      </c>
      <c r="U1698" s="9" t="str">
        <f>IF(Search!$O$5="","",IF($AW1698="","",IF($AW1698&lt;Search!$O$5,"",1)))</f>
        <v/>
      </c>
      <c r="V1698" s="9" t="str">
        <f>IF(Search!$O$6="","",IF($AW1698="","",IF($AW1698&gt;Search!$O$6,"",1)))</f>
        <v/>
      </c>
      <c r="W1698" s="9" t="str">
        <f>IF(Search!$U$4="","",IF($AX1698="","",1))</f>
        <v/>
      </c>
      <c r="X1698" s="9" t="str">
        <f>IF(Search!$U$5="","",IF(ISNUMBER(SEARCH(Search!$U$5,$AX1698))=TRUE,IF(Search!$U$5="N","N",1),""))</f>
        <v/>
      </c>
      <c r="Y1698" s="9" t="str">
        <f>IF(Search!$U$6="","",IF($AY1698&lt;Search!$U$6,"",1))</f>
        <v/>
      </c>
      <c r="Z1698" s="9" t="str">
        <f>IF(Search!$R$4="","",IF(Inventory!$BA1698&lt;Search!$R$4,"",1))</f>
        <v/>
      </c>
      <c r="AA1698" s="9" t="str">
        <f>IF(Search!$R$5="","",IF($BA1698&gt;Search!$R$5,"",1))</f>
        <v/>
      </c>
      <c r="AB1698" s="9" t="str">
        <f>IF(Search!$R$6="","",IF($BB1698&lt;Search!$R$6,"",1))</f>
        <v/>
      </c>
      <c r="AC1698" s="9" t="str">
        <f>IF(Search!$R$7="","",IF($BB1698&lt;Search!$R$7,"",1))</f>
        <v/>
      </c>
      <c r="AD1698" s="45" t="str">
        <f>IF(COUNTIF($A1698:$AC1698,"n")&gt;0,"",IF(SUM($A1698:$AC1698)=COUNTA(Search!$C$4:$C$8,Search!$F$4:$F$8,Search!$I$4:$I$6,Search!$I$8,Search!$L$4:$L$8,Search!$O$4:$O$8,Search!$R$4:$R$7,Search!$U$4:$U$7)-COUNTIF(Search!$C$4:$U$7,"n"),1+LARGE($AD$1:AD1697,1),""))</f>
        <v/>
      </c>
      <c r="AE1698" s="45" t="str">
        <f t="shared" si="81"/>
        <v/>
      </c>
      <c r="AF1698" s="45" t="str">
        <f>IF(AD1698="","",COUNTIF($AE$1:$AE1697,$AE1698)+RANK($AE1698,$AE$2:$AE$10540,1))</f>
        <v/>
      </c>
      <c r="AG1698" s="45" t="str">
        <f t="shared" si="82"/>
        <v/>
      </c>
      <c r="AH1698" s="45" t="str">
        <f>IF($AD1698="","",COUNTIF($AG$1:$AG1697,$AG1698)+RANK($AG1698,$AG$1:$AG$10539,0))</f>
        <v/>
      </c>
      <c r="AI1698" s="10" t="str">
        <f t="shared" si="83"/>
        <v>2010-11 Upper Deck Exclusives Spectrum #248 Brayden Irwin YG TOR    /10   $</v>
      </c>
      <c r="AJ1698" s="11">
        <v>2010</v>
      </c>
      <c r="AK1698" s="17">
        <v>11</v>
      </c>
      <c r="AL1698" s="12" t="s">
        <v>1229</v>
      </c>
      <c r="AM1698" s="10">
        <v>248</v>
      </c>
      <c r="AN1698" s="12" t="s">
        <v>1221</v>
      </c>
      <c r="AO1698" s="9" t="s">
        <v>1904</v>
      </c>
      <c r="AP1698" s="9"/>
      <c r="AQ1698" s="9"/>
      <c r="AR1698" s="14"/>
      <c r="AS1698" s="9"/>
      <c r="AT1698" s="9"/>
      <c r="AU1698" s="9"/>
      <c r="AV1698" s="13"/>
      <c r="AW1698" s="13">
        <v>10</v>
      </c>
      <c r="AX1698" s="9"/>
      <c r="AY1698" s="9"/>
      <c r="AZ1698" s="9"/>
      <c r="BA1698" s="33"/>
      <c r="BB1698" s="33"/>
      <c r="BC1698" s="36"/>
      <c r="BD1698" s="12" t="s">
        <v>1771</v>
      </c>
    </row>
    <row r="1699" spans="1:56" s="12" customFormat="1" x14ac:dyDescent="0.2">
      <c r="A1699" s="9" t="str">
        <f>IF(Search!$C$5="","",IF(COUNTA(Inventory!$AP1699)=1,1,""))</f>
        <v/>
      </c>
      <c r="B1699" s="9" t="str">
        <f>IF(Search!$C$4="","",IF(ISNUMBER(SEARCH(Search!$C$4,$AR1699))=TRUE,1,""))</f>
        <v/>
      </c>
      <c r="C1699" s="9" t="str">
        <f>IF(Search!$C$6="x",IF(COUNTA($AQ1699)=1,1,"N"),IF(COUNTA($AQ1699)=1,"N",""))</f>
        <v/>
      </c>
      <c r="D1699" s="9" t="str">
        <f>IF(Search!$O$8="","",IF(ISNUMBER(SEARCH(Search!$O$8,$BD1699))=TRUE,1,""))</f>
        <v/>
      </c>
      <c r="E1699" s="9" t="str">
        <f>IF(Search!$C$7="","",IF(ISNUMBER(SEARCH(Search!$C$7,$AN1699))=TRUE,1,""))</f>
        <v/>
      </c>
      <c r="F1699" s="9" t="str">
        <f>IF(Search!$C$8="","",IF(ISNUMBER(SEARCH(Search!$C$8,$AO1699))=TRUE,1,""))</f>
        <v/>
      </c>
      <c r="G1699" s="9" t="str">
        <f>IF(Search!$F$4="","",IF(Inventory!$AJ1699&lt;Search!$F$4,"",1))</f>
        <v/>
      </c>
      <c r="H1699" s="9" t="str">
        <f>IF(Search!$F$5="","",IF(Inventory!$AJ1699&gt;Search!$F$5,"",1))</f>
        <v/>
      </c>
      <c r="I1699" s="9" t="str">
        <f>IF(Search!$F$7="","",IF(Search!$F$8="",IF(ISNUMBER(SEARCH(Search!$F$7,$AL1699))=TRUE,1,""),""))</f>
        <v/>
      </c>
      <c r="J1699" s="9" t="str">
        <f>IF($AL1699=Search!$F$8,1,"")</f>
        <v/>
      </c>
      <c r="K1699" s="9" t="str">
        <f>IF(Search!$I$4="","",IF(COUNTA($AS1699)=1,IF(Search!$I$4="N","N",1),""))</f>
        <v/>
      </c>
      <c r="L1699" s="9" t="str">
        <f>IF(Search!$I$5="","",IF($AS1699="RC",1,""))</f>
        <v/>
      </c>
      <c r="M1699" s="9" t="str">
        <f>IF(Search!$I$6="","",IF($AS1699="RCP",1,""))</f>
        <v/>
      </c>
      <c r="N1699" s="9" t="str">
        <f>IF(Search!$I$8="","",IF(COUNTA($AT1699)=1,IF(Search!$I$8="N","N",1),""))</f>
        <v/>
      </c>
      <c r="O1699" s="9" t="str">
        <f>IF(Search!$L$4="","",IF(COUNTA($AU1699)=1,IF(Search!$L$4="N","N",1),""))</f>
        <v/>
      </c>
      <c r="P1699" s="9" t="str">
        <f>IF(Search!$L$5="","",IF(ISNUMBER(SEARCH("Jersey",$AU1699))=TRUE,IF(Search!$L$5="N","N",1),""))</f>
        <v/>
      </c>
      <c r="Q1699" s="9" t="str">
        <f>IF(Search!$L$6="","",IF(ISNUMBER(SEARCH("Patch",$AU1699))=TRUE,IF(Search!$L$6="N","N",1),""))</f>
        <v/>
      </c>
      <c r="R1699" s="9" t="str">
        <f>IF(Search!$L$7="","",IF(ISNUMBER(SEARCH("Shield",$AU1699))=TRUE,IF(Search!$L$7="N","N",1),""))</f>
        <v/>
      </c>
      <c r="S1699" s="9" t="str">
        <f>IF(Search!$L$8="","",IF(ISNUMBER(SEARCH("Stick",$AU1699))=TRUE,IF(Search!$L$8="N","N",1),""))</f>
        <v/>
      </c>
      <c r="T1699" s="9" t="str">
        <f>IF(Search!$O$4="","",IF(COUNTA($AW1699)=1,IF(Search!$O$4="N","N",1),""))</f>
        <v/>
      </c>
      <c r="U1699" s="9" t="str">
        <f>IF(Search!$O$5="","",IF($AW1699="","",IF($AW1699&lt;Search!$O$5,"",1)))</f>
        <v/>
      </c>
      <c r="V1699" s="9" t="str">
        <f>IF(Search!$O$6="","",IF($AW1699="","",IF($AW1699&gt;Search!$O$6,"",1)))</f>
        <v/>
      </c>
      <c r="W1699" s="9" t="str">
        <f>IF(Search!$U$4="","",IF($AX1699="","",1))</f>
        <v/>
      </c>
      <c r="X1699" s="9" t="str">
        <f>IF(Search!$U$5="","",IF(ISNUMBER(SEARCH(Search!$U$5,$AX1699))=TRUE,IF(Search!$U$5="N","N",1),""))</f>
        <v/>
      </c>
      <c r="Y1699" s="9" t="str">
        <f>IF(Search!$U$6="","",IF($AY1699&lt;Search!$U$6,"",1))</f>
        <v/>
      </c>
      <c r="Z1699" s="9" t="str">
        <f>IF(Search!$R$4="","",IF(Inventory!$BA1699&lt;Search!$R$4,"",1))</f>
        <v/>
      </c>
      <c r="AA1699" s="9" t="str">
        <f>IF(Search!$R$5="","",IF($BA1699&gt;Search!$R$5,"",1))</f>
        <v/>
      </c>
      <c r="AB1699" s="9" t="str">
        <f>IF(Search!$R$6="","",IF($BB1699&lt;Search!$R$6,"",1))</f>
        <v/>
      </c>
      <c r="AC1699" s="9" t="str">
        <f>IF(Search!$R$7="","",IF($BB1699&lt;Search!$R$7,"",1))</f>
        <v/>
      </c>
      <c r="AD1699" s="45" t="str">
        <f>IF(COUNTIF($A1699:$AC1699,"n")&gt;0,"",IF(SUM($A1699:$AC1699)=COUNTA(Search!$C$4:$C$8,Search!$F$4:$F$8,Search!$I$4:$I$6,Search!$I$8,Search!$L$4:$L$8,Search!$O$4:$O$8,Search!$R$4:$R$7,Search!$U$4:$U$7)-COUNTIF(Search!$C$4:$U$7,"n"),1+LARGE($AD$1:AD1698,1),""))</f>
        <v/>
      </c>
      <c r="AE1699" s="45" t="str">
        <f t="shared" si="81"/>
        <v/>
      </c>
      <c r="AF1699" s="45" t="str">
        <f>IF(AD1699="","",COUNTIF($AE$1:$AE1698,$AE1699)+RANK($AE1699,$AE$2:$AE$10540,1))</f>
        <v/>
      </c>
      <c r="AG1699" s="45" t="str">
        <f t="shared" si="82"/>
        <v/>
      </c>
      <c r="AH1699" s="45" t="str">
        <f>IF($AD1699="","",COUNTIF($AG$1:$AG1698,$AG1699)+RANK($AG1699,$AG$1:$AG$10539,0))</f>
        <v/>
      </c>
      <c r="AI1699" s="10" t="str">
        <f t="shared" si="83"/>
        <v>2010-11 Upper Deck Exclusives Spectrum #430 Nikolai Kulemin TOR    /10   $</v>
      </c>
      <c r="AJ1699" s="11">
        <v>2010</v>
      </c>
      <c r="AK1699" s="17">
        <v>11</v>
      </c>
      <c r="AL1699" s="12" t="s">
        <v>1229</v>
      </c>
      <c r="AM1699" s="10">
        <v>430</v>
      </c>
      <c r="AN1699" s="12" t="s">
        <v>720</v>
      </c>
      <c r="AO1699" s="9" t="s">
        <v>1904</v>
      </c>
      <c r="AP1699" s="9"/>
      <c r="AQ1699" s="9"/>
      <c r="AR1699" s="14"/>
      <c r="AS1699" s="9"/>
      <c r="AT1699" s="9"/>
      <c r="AU1699" s="9"/>
      <c r="AV1699" s="13"/>
      <c r="AW1699" s="13">
        <v>10</v>
      </c>
      <c r="AX1699" s="9"/>
      <c r="AY1699" s="9"/>
      <c r="AZ1699" s="9"/>
      <c r="BA1699" s="33"/>
      <c r="BB1699" s="33"/>
      <c r="BC1699" s="36"/>
      <c r="BD1699" s="12" t="s">
        <v>1771</v>
      </c>
    </row>
    <row r="1700" spans="1:56" s="12" customFormat="1" x14ac:dyDescent="0.2">
      <c r="A1700" s="9" t="str">
        <f>IF(Search!$C$5="","",IF(COUNTA(Inventory!$AP1700)=1,1,""))</f>
        <v/>
      </c>
      <c r="B1700" s="9" t="str">
        <f>IF(Search!$C$4="","",IF(ISNUMBER(SEARCH(Search!$C$4,$AR1700))=TRUE,1,""))</f>
        <v/>
      </c>
      <c r="C1700" s="9" t="str">
        <f>IF(Search!$C$6="x",IF(COUNTA($AQ1700)=1,1,"N"),IF(COUNTA($AQ1700)=1,"N",""))</f>
        <v/>
      </c>
      <c r="D1700" s="9" t="str">
        <f>IF(Search!$O$8="","",IF(ISNUMBER(SEARCH(Search!$O$8,$BD1700))=TRUE,1,""))</f>
        <v/>
      </c>
      <c r="E1700" s="9" t="str">
        <f>IF(Search!$C$7="","",IF(ISNUMBER(SEARCH(Search!$C$7,$AN1700))=TRUE,1,""))</f>
        <v/>
      </c>
      <c r="F1700" s="9" t="str">
        <f>IF(Search!$C$8="","",IF(ISNUMBER(SEARCH(Search!$C$8,$AO1700))=TRUE,1,""))</f>
        <v/>
      </c>
      <c r="G1700" s="9" t="str">
        <f>IF(Search!$F$4="","",IF(Inventory!$AJ1700&lt;Search!$F$4,"",1))</f>
        <v/>
      </c>
      <c r="H1700" s="9" t="str">
        <f>IF(Search!$F$5="","",IF(Inventory!$AJ1700&gt;Search!$F$5,"",1))</f>
        <v/>
      </c>
      <c r="I1700" s="9" t="str">
        <f>IF(Search!$F$7="","",IF(Search!$F$8="",IF(ISNUMBER(SEARCH(Search!$F$7,$AL1700))=TRUE,1,""),""))</f>
        <v/>
      </c>
      <c r="J1700" s="9" t="str">
        <f>IF($AL1700=Search!$F$8,1,"")</f>
        <v/>
      </c>
      <c r="K1700" s="9" t="str">
        <f>IF(Search!$I$4="","",IF(COUNTA($AS1700)=1,IF(Search!$I$4="N","N",1),""))</f>
        <v/>
      </c>
      <c r="L1700" s="9" t="str">
        <f>IF(Search!$I$5="","",IF($AS1700="RC",1,""))</f>
        <v/>
      </c>
      <c r="M1700" s="9" t="str">
        <f>IF(Search!$I$6="","",IF($AS1700="RCP",1,""))</f>
        <v/>
      </c>
      <c r="N1700" s="9" t="str">
        <f>IF(Search!$I$8="","",IF(COUNTA($AT1700)=1,IF(Search!$I$8="N","N",1),""))</f>
        <v/>
      </c>
      <c r="O1700" s="9" t="str">
        <f>IF(Search!$L$4="","",IF(COUNTA($AU1700)=1,IF(Search!$L$4="N","N",1),""))</f>
        <v/>
      </c>
      <c r="P1700" s="9" t="str">
        <f>IF(Search!$L$5="","",IF(ISNUMBER(SEARCH("Jersey",$AU1700))=TRUE,IF(Search!$L$5="N","N",1),""))</f>
        <v/>
      </c>
      <c r="Q1700" s="9" t="str">
        <f>IF(Search!$L$6="","",IF(ISNUMBER(SEARCH("Patch",$AU1700))=TRUE,IF(Search!$L$6="N","N",1),""))</f>
        <v/>
      </c>
      <c r="R1700" s="9" t="str">
        <f>IF(Search!$L$7="","",IF(ISNUMBER(SEARCH("Shield",$AU1700))=TRUE,IF(Search!$L$7="N","N",1),""))</f>
        <v/>
      </c>
      <c r="S1700" s="9" t="str">
        <f>IF(Search!$L$8="","",IF(ISNUMBER(SEARCH("Stick",$AU1700))=TRUE,IF(Search!$L$8="N","N",1),""))</f>
        <v/>
      </c>
      <c r="T1700" s="9" t="str">
        <f>IF(Search!$O$4="","",IF(COUNTA($AW1700)=1,IF(Search!$O$4="N","N",1),""))</f>
        <v/>
      </c>
      <c r="U1700" s="9" t="str">
        <f>IF(Search!$O$5="","",IF($AW1700="","",IF($AW1700&lt;Search!$O$5,"",1)))</f>
        <v/>
      </c>
      <c r="V1700" s="9" t="str">
        <f>IF(Search!$O$6="","",IF($AW1700="","",IF($AW1700&gt;Search!$O$6,"",1)))</f>
        <v/>
      </c>
      <c r="W1700" s="9" t="str">
        <f>IF(Search!$U$4="","",IF($AX1700="","",1))</f>
        <v/>
      </c>
      <c r="X1700" s="9" t="str">
        <f>IF(Search!$U$5="","",IF(ISNUMBER(SEARCH(Search!$U$5,$AX1700))=TRUE,IF(Search!$U$5="N","N",1),""))</f>
        <v/>
      </c>
      <c r="Y1700" s="9" t="str">
        <f>IF(Search!$U$6="","",IF($AY1700&lt;Search!$U$6,"",1))</f>
        <v/>
      </c>
      <c r="Z1700" s="9" t="str">
        <f>IF(Search!$R$4="","",IF(Inventory!$BA1700&lt;Search!$R$4,"",1))</f>
        <v/>
      </c>
      <c r="AA1700" s="9" t="str">
        <f>IF(Search!$R$5="","",IF($BA1700&gt;Search!$R$5,"",1))</f>
        <v/>
      </c>
      <c r="AB1700" s="9" t="str">
        <f>IF(Search!$R$6="","",IF($BB1700&lt;Search!$R$6,"",1))</f>
        <v/>
      </c>
      <c r="AC1700" s="9" t="str">
        <f>IF(Search!$R$7="","",IF($BB1700&lt;Search!$R$7,"",1))</f>
        <v/>
      </c>
      <c r="AD1700" s="45" t="str">
        <f>IF(COUNTIF($A1700:$AC1700,"n")&gt;0,"",IF(SUM($A1700:$AC1700)=COUNTA(Search!$C$4:$C$8,Search!$F$4:$F$8,Search!$I$4:$I$6,Search!$I$8,Search!$L$4:$L$8,Search!$O$4:$O$8,Search!$R$4:$R$7,Search!$U$4:$U$7)-COUNTIF(Search!$C$4:$U$7,"n"),1+LARGE($AD$1:AD1699,1),""))</f>
        <v/>
      </c>
      <c r="AE1700" s="45" t="str">
        <f t="shared" si="81"/>
        <v/>
      </c>
      <c r="AF1700" s="45" t="str">
        <f>IF(AD1700="","",COUNTIF($AE$1:$AE1699,$AE1700)+RANK($AE1700,$AE$2:$AE$10540,1))</f>
        <v/>
      </c>
      <c r="AG1700" s="45" t="str">
        <f t="shared" si="82"/>
        <v/>
      </c>
      <c r="AH1700" s="45" t="str">
        <f>IF($AD1700="","",COUNTIF($AG$1:$AG1699,$AG1700)+RANK($AG1700,$AG$1:$AG$10539,0))</f>
        <v/>
      </c>
      <c r="AI1700" s="10" t="str">
        <f t="shared" si="83"/>
        <v>2010-11 Upper Deck Exclusives Spectrum #432 Mike Komisarek TOR    /10   $</v>
      </c>
      <c r="AJ1700" s="11">
        <v>2010</v>
      </c>
      <c r="AK1700" s="17">
        <v>11</v>
      </c>
      <c r="AL1700" s="12" t="s">
        <v>1229</v>
      </c>
      <c r="AM1700" s="10">
        <v>432</v>
      </c>
      <c r="AN1700" s="12" t="s">
        <v>528</v>
      </c>
      <c r="AO1700" s="9" t="s">
        <v>1904</v>
      </c>
      <c r="AP1700" s="9"/>
      <c r="AQ1700" s="9"/>
      <c r="AR1700" s="14"/>
      <c r="AS1700" s="9"/>
      <c r="AT1700" s="9"/>
      <c r="AU1700" s="9"/>
      <c r="AV1700" s="13"/>
      <c r="AW1700" s="13">
        <v>10</v>
      </c>
      <c r="AX1700" s="9"/>
      <c r="AY1700" s="9"/>
      <c r="AZ1700" s="9"/>
      <c r="BA1700" s="33"/>
      <c r="BB1700" s="33"/>
      <c r="BC1700" s="36"/>
      <c r="BD1700" s="12" t="s">
        <v>1771</v>
      </c>
    </row>
    <row r="1701" spans="1:56" s="12" customFormat="1" x14ac:dyDescent="0.2">
      <c r="A1701" s="9" t="str">
        <f>IF(Search!$C$5="","",IF(COUNTA(Inventory!$AP1701)=1,1,""))</f>
        <v/>
      </c>
      <c r="B1701" s="9" t="str">
        <f>IF(Search!$C$4="","",IF(ISNUMBER(SEARCH(Search!$C$4,$AR1701))=TRUE,1,""))</f>
        <v/>
      </c>
      <c r="C1701" s="9" t="str">
        <f>IF(Search!$C$6="x",IF(COUNTA($AQ1701)=1,1,"N"),IF(COUNTA($AQ1701)=1,"N",""))</f>
        <v/>
      </c>
      <c r="D1701" s="9" t="str">
        <f>IF(Search!$O$8="","",IF(ISNUMBER(SEARCH(Search!$O$8,$BD1701))=TRUE,1,""))</f>
        <v/>
      </c>
      <c r="E1701" s="9" t="str">
        <f>IF(Search!$C$7="","",IF(ISNUMBER(SEARCH(Search!$C$7,$AN1701))=TRUE,1,""))</f>
        <v/>
      </c>
      <c r="F1701" s="9" t="str">
        <f>IF(Search!$C$8="","",IF(ISNUMBER(SEARCH(Search!$C$8,$AO1701))=TRUE,1,""))</f>
        <v/>
      </c>
      <c r="G1701" s="9" t="str">
        <f>IF(Search!$F$4="","",IF(Inventory!$AJ1701&lt;Search!$F$4,"",1))</f>
        <v/>
      </c>
      <c r="H1701" s="9" t="str">
        <f>IF(Search!$F$5="","",IF(Inventory!$AJ1701&gt;Search!$F$5,"",1))</f>
        <v/>
      </c>
      <c r="I1701" s="9" t="str">
        <f>IF(Search!$F$7="","",IF(Search!$F$8="",IF(ISNUMBER(SEARCH(Search!$F$7,$AL1701))=TRUE,1,""),""))</f>
        <v/>
      </c>
      <c r="J1701" s="9" t="str">
        <f>IF($AL1701=Search!$F$8,1,"")</f>
        <v/>
      </c>
      <c r="K1701" s="9" t="str">
        <f>IF(Search!$I$4="","",IF(COUNTA($AS1701)=1,IF(Search!$I$4="N","N",1),""))</f>
        <v/>
      </c>
      <c r="L1701" s="9" t="str">
        <f>IF(Search!$I$5="","",IF($AS1701="RC",1,""))</f>
        <v/>
      </c>
      <c r="M1701" s="9" t="str">
        <f>IF(Search!$I$6="","",IF($AS1701="RCP",1,""))</f>
        <v/>
      </c>
      <c r="N1701" s="9" t="str">
        <f>IF(Search!$I$8="","",IF(COUNTA($AT1701)=1,IF(Search!$I$8="N","N",1),""))</f>
        <v/>
      </c>
      <c r="O1701" s="9" t="str">
        <f>IF(Search!$L$4="","",IF(COUNTA($AU1701)=1,IF(Search!$L$4="N","N",1),""))</f>
        <v/>
      </c>
      <c r="P1701" s="9" t="str">
        <f>IF(Search!$L$5="","",IF(ISNUMBER(SEARCH("Jersey",$AU1701))=TRUE,IF(Search!$L$5="N","N",1),""))</f>
        <v/>
      </c>
      <c r="Q1701" s="9" t="str">
        <f>IF(Search!$L$6="","",IF(ISNUMBER(SEARCH("Patch",$AU1701))=TRUE,IF(Search!$L$6="N","N",1),""))</f>
        <v/>
      </c>
      <c r="R1701" s="9" t="str">
        <f>IF(Search!$L$7="","",IF(ISNUMBER(SEARCH("Shield",$AU1701))=TRUE,IF(Search!$L$7="N","N",1),""))</f>
        <v/>
      </c>
      <c r="S1701" s="9" t="str">
        <f>IF(Search!$L$8="","",IF(ISNUMBER(SEARCH("Stick",$AU1701))=TRUE,IF(Search!$L$8="N","N",1),""))</f>
        <v/>
      </c>
      <c r="T1701" s="9" t="str">
        <f>IF(Search!$O$4="","",IF(COUNTA($AW1701)=1,IF(Search!$O$4="N","N",1),""))</f>
        <v/>
      </c>
      <c r="U1701" s="9" t="str">
        <f>IF(Search!$O$5="","",IF($AW1701="","",IF($AW1701&lt;Search!$O$5,"",1)))</f>
        <v/>
      </c>
      <c r="V1701" s="9" t="str">
        <f>IF(Search!$O$6="","",IF($AW1701="","",IF($AW1701&gt;Search!$O$6,"",1)))</f>
        <v/>
      </c>
      <c r="W1701" s="9" t="str">
        <f>IF(Search!$U$4="","",IF($AX1701="","",1))</f>
        <v/>
      </c>
      <c r="X1701" s="9" t="str">
        <f>IF(Search!$U$5="","",IF(ISNUMBER(SEARCH(Search!$U$5,$AX1701))=TRUE,IF(Search!$U$5="N","N",1),""))</f>
        <v/>
      </c>
      <c r="Y1701" s="9" t="str">
        <f>IF(Search!$U$6="","",IF($AY1701&lt;Search!$U$6,"",1))</f>
        <v/>
      </c>
      <c r="Z1701" s="9" t="str">
        <f>IF(Search!$R$4="","",IF(Inventory!$BA1701&lt;Search!$R$4,"",1))</f>
        <v/>
      </c>
      <c r="AA1701" s="9" t="str">
        <f>IF(Search!$R$5="","",IF($BA1701&gt;Search!$R$5,"",1))</f>
        <v/>
      </c>
      <c r="AB1701" s="9" t="str">
        <f>IF(Search!$R$6="","",IF($BB1701&lt;Search!$R$6,"",1))</f>
        <v/>
      </c>
      <c r="AC1701" s="9" t="str">
        <f>IF(Search!$R$7="","",IF($BB1701&lt;Search!$R$7,"",1))</f>
        <v/>
      </c>
      <c r="AD1701" s="45" t="str">
        <f>IF(COUNTIF($A1701:$AC1701,"n")&gt;0,"",IF(SUM($A1701:$AC1701)=COUNTA(Search!$C$4:$C$8,Search!$F$4:$F$8,Search!$I$4:$I$6,Search!$I$8,Search!$L$4:$L$8,Search!$O$4:$O$8,Search!$R$4:$R$7,Search!$U$4:$U$7)-COUNTIF(Search!$C$4:$U$7,"n"),1+LARGE($AD$1:AD1700,1),""))</f>
        <v/>
      </c>
      <c r="AE1701" s="45" t="str">
        <f t="shared" si="81"/>
        <v/>
      </c>
      <c r="AF1701" s="45" t="str">
        <f>IF(AD1701="","",COUNTIF($AE$1:$AE1700,$AE1701)+RANK($AE1701,$AE$2:$AE$10540,1))</f>
        <v/>
      </c>
      <c r="AG1701" s="45" t="str">
        <f t="shared" si="82"/>
        <v/>
      </c>
      <c r="AH1701" s="45" t="str">
        <f>IF($AD1701="","",COUNTIF($AG$1:$AG1700,$AG1701)+RANK($AG1701,$AG$1:$AG$10539,0))</f>
        <v/>
      </c>
      <c r="AI1701" s="10" t="str">
        <f t="shared" si="83"/>
        <v>2010-11 Upper Deck Exclusives Spectrum #434 Luca Caputi TOR    /   $</v>
      </c>
      <c r="AJ1701" s="11">
        <v>2010</v>
      </c>
      <c r="AK1701" s="17">
        <v>11</v>
      </c>
      <c r="AL1701" s="12" t="s">
        <v>1229</v>
      </c>
      <c r="AM1701" s="10">
        <v>434</v>
      </c>
      <c r="AN1701" s="15" t="s">
        <v>935</v>
      </c>
      <c r="AO1701" s="9" t="s">
        <v>1904</v>
      </c>
      <c r="AP1701" s="14"/>
      <c r="AQ1701" s="14"/>
      <c r="AR1701" s="14"/>
      <c r="AS1701" s="9"/>
      <c r="AT1701" s="9"/>
      <c r="AU1701" s="9"/>
      <c r="AV1701" s="13"/>
      <c r="AW1701" s="13"/>
      <c r="AX1701" s="9"/>
      <c r="AY1701" s="9"/>
      <c r="AZ1701" s="9"/>
      <c r="BA1701" s="33"/>
      <c r="BB1701" s="33"/>
      <c r="BC1701" s="36"/>
      <c r="BD1701" s="12" t="s">
        <v>1771</v>
      </c>
    </row>
    <row r="1702" spans="1:56" s="12" customFormat="1" x14ac:dyDescent="0.2">
      <c r="A1702" s="9" t="str">
        <f>IF(Search!$C$5="","",IF(COUNTA(Inventory!$AP1702)=1,1,""))</f>
        <v/>
      </c>
      <c r="B1702" s="9" t="str">
        <f>IF(Search!$C$4="","",IF(ISNUMBER(SEARCH(Search!$C$4,$AR1702))=TRUE,1,""))</f>
        <v/>
      </c>
      <c r="C1702" s="9" t="str">
        <f>IF(Search!$C$6="x",IF(COUNTA($AQ1702)=1,1,"N"),IF(COUNTA($AQ1702)=1,"N",""))</f>
        <v/>
      </c>
      <c r="D1702" s="9" t="str">
        <f>IF(Search!$O$8="","",IF(ISNUMBER(SEARCH(Search!$O$8,$BD1702))=TRUE,1,""))</f>
        <v/>
      </c>
      <c r="E1702" s="9" t="str">
        <f>IF(Search!$C$7="","",IF(ISNUMBER(SEARCH(Search!$C$7,$AN1702))=TRUE,1,""))</f>
        <v/>
      </c>
      <c r="F1702" s="9" t="str">
        <f>IF(Search!$C$8="","",IF(ISNUMBER(SEARCH(Search!$C$8,$AO1702))=TRUE,1,""))</f>
        <v/>
      </c>
      <c r="G1702" s="9" t="str">
        <f>IF(Search!$F$4="","",IF(Inventory!$AJ1702&lt;Search!$F$4,"",1))</f>
        <v/>
      </c>
      <c r="H1702" s="9" t="str">
        <f>IF(Search!$F$5="","",IF(Inventory!$AJ1702&gt;Search!$F$5,"",1))</f>
        <v/>
      </c>
      <c r="I1702" s="9" t="str">
        <f>IF(Search!$F$7="","",IF(Search!$F$8="",IF(ISNUMBER(SEARCH(Search!$F$7,$AL1702))=TRUE,1,""),""))</f>
        <v/>
      </c>
      <c r="J1702" s="9" t="str">
        <f>IF($AL1702=Search!$F$8,1,"")</f>
        <v/>
      </c>
      <c r="K1702" s="9" t="str">
        <f>IF(Search!$I$4="","",IF(COUNTA($AS1702)=1,IF(Search!$I$4="N","N",1),""))</f>
        <v/>
      </c>
      <c r="L1702" s="9" t="str">
        <f>IF(Search!$I$5="","",IF($AS1702="RC",1,""))</f>
        <v/>
      </c>
      <c r="M1702" s="9" t="str">
        <f>IF(Search!$I$6="","",IF($AS1702="RCP",1,""))</f>
        <v/>
      </c>
      <c r="N1702" s="9" t="str">
        <f>IF(Search!$I$8="","",IF(COUNTA($AT1702)=1,IF(Search!$I$8="N","N",1),""))</f>
        <v/>
      </c>
      <c r="O1702" s="9" t="str">
        <f>IF(Search!$L$4="","",IF(COUNTA($AU1702)=1,IF(Search!$L$4="N","N",1),""))</f>
        <v/>
      </c>
      <c r="P1702" s="9" t="str">
        <f>IF(Search!$L$5="","",IF(ISNUMBER(SEARCH("Jersey",$AU1702))=TRUE,IF(Search!$L$5="N","N",1),""))</f>
        <v/>
      </c>
      <c r="Q1702" s="9" t="str">
        <f>IF(Search!$L$6="","",IF(ISNUMBER(SEARCH("Patch",$AU1702))=TRUE,IF(Search!$L$6="N","N",1),""))</f>
        <v/>
      </c>
      <c r="R1702" s="9" t="str">
        <f>IF(Search!$L$7="","",IF(ISNUMBER(SEARCH("Shield",$AU1702))=TRUE,IF(Search!$L$7="N","N",1),""))</f>
        <v/>
      </c>
      <c r="S1702" s="9" t="str">
        <f>IF(Search!$L$8="","",IF(ISNUMBER(SEARCH("Stick",$AU1702))=TRUE,IF(Search!$L$8="N","N",1),""))</f>
        <v/>
      </c>
      <c r="T1702" s="9" t="str">
        <f>IF(Search!$O$4="","",IF(COUNTA($AW1702)=1,IF(Search!$O$4="N","N",1),""))</f>
        <v/>
      </c>
      <c r="U1702" s="9" t="str">
        <f>IF(Search!$O$5="","",IF($AW1702="","",IF($AW1702&lt;Search!$O$5,"",1)))</f>
        <v/>
      </c>
      <c r="V1702" s="9" t="str">
        <f>IF(Search!$O$6="","",IF($AW1702="","",IF($AW1702&gt;Search!$O$6,"",1)))</f>
        <v/>
      </c>
      <c r="W1702" s="9" t="str">
        <f>IF(Search!$U$4="","",IF($AX1702="","",1))</f>
        <v/>
      </c>
      <c r="X1702" s="9" t="str">
        <f>IF(Search!$U$5="","",IF(ISNUMBER(SEARCH(Search!$U$5,$AX1702))=TRUE,IF(Search!$U$5="N","N",1),""))</f>
        <v/>
      </c>
      <c r="Y1702" s="9" t="str">
        <f>IF(Search!$U$6="","",IF($AY1702&lt;Search!$U$6,"",1))</f>
        <v/>
      </c>
      <c r="Z1702" s="9" t="str">
        <f>IF(Search!$R$4="","",IF(Inventory!$BA1702&lt;Search!$R$4,"",1))</f>
        <v/>
      </c>
      <c r="AA1702" s="9" t="str">
        <f>IF(Search!$R$5="","",IF($BA1702&gt;Search!$R$5,"",1))</f>
        <v/>
      </c>
      <c r="AB1702" s="9" t="str">
        <f>IF(Search!$R$6="","",IF($BB1702&lt;Search!$R$6,"",1))</f>
        <v/>
      </c>
      <c r="AC1702" s="9" t="str">
        <f>IF(Search!$R$7="","",IF($BB1702&lt;Search!$R$7,"",1))</f>
        <v/>
      </c>
      <c r="AD1702" s="45" t="str">
        <f>IF(COUNTIF($A1702:$AC1702,"n")&gt;0,"",IF(SUM($A1702:$AC1702)=COUNTA(Search!$C$4:$C$8,Search!$F$4:$F$8,Search!$I$4:$I$6,Search!$I$8,Search!$L$4:$L$8,Search!$O$4:$O$8,Search!$R$4:$R$7,Search!$U$4:$U$7)-COUNTIF(Search!$C$4:$U$7,"n"),1+LARGE($AD$1:AD1701,1),""))</f>
        <v/>
      </c>
      <c r="AE1702" s="45" t="str">
        <f t="shared" si="81"/>
        <v/>
      </c>
      <c r="AF1702" s="45" t="str">
        <f>IF(AD1702="","",COUNTIF($AE$1:$AE1701,$AE1702)+RANK($AE1702,$AE$2:$AE$10540,1))</f>
        <v/>
      </c>
      <c r="AG1702" s="45" t="str">
        <f t="shared" si="82"/>
        <v/>
      </c>
      <c r="AH1702" s="45" t="str">
        <f>IF($AD1702="","",COUNTIF($AG$1:$AG1701,$AG1702)+RANK($AG1702,$AG$1:$AG$10539,0))</f>
        <v/>
      </c>
      <c r="AI1702" s="10" t="str">
        <f t="shared" si="83"/>
        <v>2010-11 Upper Deck Exclusives Spectrum #435 Colby Armstrong TOR    /   $</v>
      </c>
      <c r="AJ1702" s="11">
        <v>2010</v>
      </c>
      <c r="AK1702" s="17">
        <v>11</v>
      </c>
      <c r="AL1702" s="12" t="s">
        <v>1229</v>
      </c>
      <c r="AM1702" s="10">
        <v>435</v>
      </c>
      <c r="AN1702" s="15" t="s">
        <v>1085</v>
      </c>
      <c r="AO1702" s="9" t="s">
        <v>1904</v>
      </c>
      <c r="AP1702" s="14"/>
      <c r="AQ1702" s="14"/>
      <c r="AR1702" s="14"/>
      <c r="AS1702" s="9"/>
      <c r="AT1702" s="9"/>
      <c r="AU1702" s="9"/>
      <c r="AV1702" s="13"/>
      <c r="AW1702" s="13"/>
      <c r="AX1702" s="9"/>
      <c r="AY1702" s="9"/>
      <c r="AZ1702" s="9"/>
      <c r="BA1702" s="33"/>
      <c r="BB1702" s="33"/>
      <c r="BC1702" s="36"/>
      <c r="BD1702" s="12" t="s">
        <v>1771</v>
      </c>
    </row>
    <row r="1703" spans="1:56" s="12" customFormat="1" x14ac:dyDescent="0.2">
      <c r="A1703" s="9" t="str">
        <f>IF(Search!$C$5="","",IF(COUNTA(Inventory!$AP1703)=1,1,""))</f>
        <v/>
      </c>
      <c r="B1703" s="9" t="str">
        <f>IF(Search!$C$4="","",IF(ISNUMBER(SEARCH(Search!$C$4,$AR1703))=TRUE,1,""))</f>
        <v/>
      </c>
      <c r="C1703" s="9" t="str">
        <f>IF(Search!$C$6="x",IF(COUNTA($AQ1703)=1,1,"N"),IF(COUNTA($AQ1703)=1,"N",""))</f>
        <v/>
      </c>
      <c r="D1703" s="9" t="str">
        <f>IF(Search!$O$8="","",IF(ISNUMBER(SEARCH(Search!$O$8,$BD1703))=TRUE,1,""))</f>
        <v/>
      </c>
      <c r="E1703" s="9" t="str">
        <f>IF(Search!$C$7="","",IF(ISNUMBER(SEARCH(Search!$C$7,$AN1703))=TRUE,1,""))</f>
        <v/>
      </c>
      <c r="F1703" s="9" t="str">
        <f>IF(Search!$C$8="","",IF(ISNUMBER(SEARCH(Search!$C$8,$AO1703))=TRUE,1,""))</f>
        <v/>
      </c>
      <c r="G1703" s="9" t="str">
        <f>IF(Search!$F$4="","",IF(Inventory!$AJ1703&lt;Search!$F$4,"",1))</f>
        <v/>
      </c>
      <c r="H1703" s="9" t="str">
        <f>IF(Search!$F$5="","",IF(Inventory!$AJ1703&gt;Search!$F$5,"",1))</f>
        <v/>
      </c>
      <c r="I1703" s="9" t="str">
        <f>IF(Search!$F$7="","",IF(Search!$F$8="",IF(ISNUMBER(SEARCH(Search!$F$7,$AL1703))=TRUE,1,""),""))</f>
        <v/>
      </c>
      <c r="J1703" s="9" t="str">
        <f>IF($AL1703=Search!$F$8,1,"")</f>
        <v/>
      </c>
      <c r="K1703" s="9" t="str">
        <f>IF(Search!$I$4="","",IF(COUNTA($AS1703)=1,IF(Search!$I$4="N","N",1),""))</f>
        <v/>
      </c>
      <c r="L1703" s="9" t="str">
        <f>IF(Search!$I$5="","",IF($AS1703="RC",1,""))</f>
        <v/>
      </c>
      <c r="M1703" s="9" t="str">
        <f>IF(Search!$I$6="","",IF($AS1703="RCP",1,""))</f>
        <v/>
      </c>
      <c r="N1703" s="9" t="str">
        <f>IF(Search!$I$8="","",IF(COUNTA($AT1703)=1,IF(Search!$I$8="N","N",1),""))</f>
        <v/>
      </c>
      <c r="O1703" s="9" t="str">
        <f>IF(Search!$L$4="","",IF(COUNTA($AU1703)=1,IF(Search!$L$4="N","N",1),""))</f>
        <v/>
      </c>
      <c r="P1703" s="9" t="str">
        <f>IF(Search!$L$5="","",IF(ISNUMBER(SEARCH("Jersey",$AU1703))=TRUE,IF(Search!$L$5="N","N",1),""))</f>
        <v/>
      </c>
      <c r="Q1703" s="9" t="str">
        <f>IF(Search!$L$6="","",IF(ISNUMBER(SEARCH("Patch",$AU1703))=TRUE,IF(Search!$L$6="N","N",1),""))</f>
        <v/>
      </c>
      <c r="R1703" s="9" t="str">
        <f>IF(Search!$L$7="","",IF(ISNUMBER(SEARCH("Shield",$AU1703))=TRUE,IF(Search!$L$7="N","N",1),""))</f>
        <v/>
      </c>
      <c r="S1703" s="9" t="str">
        <f>IF(Search!$L$8="","",IF(ISNUMBER(SEARCH("Stick",$AU1703))=TRUE,IF(Search!$L$8="N","N",1),""))</f>
        <v/>
      </c>
      <c r="T1703" s="9" t="str">
        <f>IF(Search!$O$4="","",IF(COUNTA($AW1703)=1,IF(Search!$O$4="N","N",1),""))</f>
        <v/>
      </c>
      <c r="U1703" s="9" t="str">
        <f>IF(Search!$O$5="","",IF($AW1703="","",IF($AW1703&lt;Search!$O$5,"",1)))</f>
        <v/>
      </c>
      <c r="V1703" s="9" t="str">
        <f>IF(Search!$O$6="","",IF($AW1703="","",IF($AW1703&gt;Search!$O$6,"",1)))</f>
        <v/>
      </c>
      <c r="W1703" s="9" t="str">
        <f>IF(Search!$U$4="","",IF($AX1703="","",1))</f>
        <v/>
      </c>
      <c r="X1703" s="9" t="str">
        <f>IF(Search!$U$5="","",IF(ISNUMBER(SEARCH(Search!$U$5,$AX1703))=TRUE,IF(Search!$U$5="N","N",1),""))</f>
        <v/>
      </c>
      <c r="Y1703" s="9" t="str">
        <f>IF(Search!$U$6="","",IF($AY1703&lt;Search!$U$6,"",1))</f>
        <v/>
      </c>
      <c r="Z1703" s="9" t="str">
        <f>IF(Search!$R$4="","",IF(Inventory!$BA1703&lt;Search!$R$4,"",1))</f>
        <v/>
      </c>
      <c r="AA1703" s="9" t="str">
        <f>IF(Search!$R$5="","",IF($BA1703&gt;Search!$R$5,"",1))</f>
        <v/>
      </c>
      <c r="AB1703" s="9" t="str">
        <f>IF(Search!$R$6="","",IF($BB1703&lt;Search!$R$6,"",1))</f>
        <v/>
      </c>
      <c r="AC1703" s="9" t="str">
        <f>IF(Search!$R$7="","",IF($BB1703&lt;Search!$R$7,"",1))</f>
        <v/>
      </c>
      <c r="AD1703" s="45" t="str">
        <f>IF(COUNTIF($A1703:$AC1703,"n")&gt;0,"",IF(SUM($A1703:$AC1703)=COUNTA(Search!$C$4:$C$8,Search!$F$4:$F$8,Search!$I$4:$I$6,Search!$I$8,Search!$L$4:$L$8,Search!$O$4:$O$8,Search!$R$4:$R$7,Search!$U$4:$U$7)-COUNTIF(Search!$C$4:$U$7,"n"),1+LARGE($AD$1:AD1702,1),""))</f>
        <v/>
      </c>
      <c r="AE1703" s="45" t="str">
        <f t="shared" si="81"/>
        <v/>
      </c>
      <c r="AF1703" s="45" t="str">
        <f>IF(AD1703="","",COUNTIF($AE$1:$AE1702,$AE1703)+RANK($AE1703,$AE$2:$AE$10540,1))</f>
        <v/>
      </c>
      <c r="AG1703" s="45" t="str">
        <f t="shared" si="82"/>
        <v/>
      </c>
      <c r="AH1703" s="45" t="str">
        <f>IF($AD1703="","",COUNTIF($AG$1:$AG1702,$AG1703)+RANK($AG1703,$AG$1:$AG$10539,0))</f>
        <v/>
      </c>
      <c r="AI1703" s="10" t="str">
        <f t="shared" si="83"/>
        <v>2010-11 Upper Deck Exclusives Spectrum #436 Kris Versteeg TOR    /10   $</v>
      </c>
      <c r="AJ1703" s="11">
        <v>2010</v>
      </c>
      <c r="AK1703" s="17">
        <v>11</v>
      </c>
      <c r="AL1703" s="12" t="s">
        <v>1229</v>
      </c>
      <c r="AM1703" s="10">
        <v>436</v>
      </c>
      <c r="AN1703" s="12" t="s">
        <v>698</v>
      </c>
      <c r="AO1703" s="9" t="s">
        <v>1904</v>
      </c>
      <c r="AP1703" s="9"/>
      <c r="AQ1703" s="9"/>
      <c r="AR1703" s="14"/>
      <c r="AS1703" s="9"/>
      <c r="AT1703" s="9"/>
      <c r="AU1703" s="9"/>
      <c r="AV1703" s="13"/>
      <c r="AW1703" s="13">
        <v>10</v>
      </c>
      <c r="AX1703" s="9"/>
      <c r="AY1703" s="9"/>
      <c r="AZ1703" s="9"/>
      <c r="BA1703" s="33"/>
      <c r="BB1703" s="33"/>
      <c r="BC1703" s="36"/>
      <c r="BD1703" s="12" t="s">
        <v>1771</v>
      </c>
    </row>
    <row r="1704" spans="1:56" s="12" customFormat="1" x14ac:dyDescent="0.2">
      <c r="A1704" s="9" t="str">
        <f>IF(Search!$C$5="","",IF(COUNTA(Inventory!$AP1704)=1,1,""))</f>
        <v/>
      </c>
      <c r="B1704" s="9" t="str">
        <f>IF(Search!$C$4="","",IF(ISNUMBER(SEARCH(Search!$C$4,$AR1704))=TRUE,1,""))</f>
        <v/>
      </c>
      <c r="C1704" s="9" t="str">
        <f>IF(Search!$C$6="x",IF(COUNTA($AQ1704)=1,1,"N"),IF(COUNTA($AQ1704)=1,"N",""))</f>
        <v/>
      </c>
      <c r="D1704" s="9" t="str">
        <f>IF(Search!$O$8="","",IF(ISNUMBER(SEARCH(Search!$O$8,$BD1704))=TRUE,1,""))</f>
        <v/>
      </c>
      <c r="E1704" s="9" t="str">
        <f>IF(Search!$C$7="","",IF(ISNUMBER(SEARCH(Search!$C$7,$AN1704))=TRUE,1,""))</f>
        <v/>
      </c>
      <c r="F1704" s="9" t="str">
        <f>IF(Search!$C$8="","",IF(ISNUMBER(SEARCH(Search!$C$8,$AO1704))=TRUE,1,""))</f>
        <v/>
      </c>
      <c r="G1704" s="9" t="str">
        <f>IF(Search!$F$4="","",IF(Inventory!$AJ1704&lt;Search!$F$4,"",1))</f>
        <v/>
      </c>
      <c r="H1704" s="9" t="str">
        <f>IF(Search!$F$5="","",IF(Inventory!$AJ1704&gt;Search!$F$5,"",1))</f>
        <v/>
      </c>
      <c r="I1704" s="9" t="str">
        <f>IF(Search!$F$7="","",IF(Search!$F$8="",IF(ISNUMBER(SEARCH(Search!$F$7,$AL1704))=TRUE,1,""),""))</f>
        <v/>
      </c>
      <c r="J1704" s="9" t="str">
        <f>IF($AL1704=Search!$F$8,1,"")</f>
        <v/>
      </c>
      <c r="K1704" s="9" t="str">
        <f>IF(Search!$I$4="","",IF(COUNTA($AS1704)=1,IF(Search!$I$4="N","N",1),""))</f>
        <v/>
      </c>
      <c r="L1704" s="9" t="str">
        <f>IF(Search!$I$5="","",IF($AS1704="RC",1,""))</f>
        <v/>
      </c>
      <c r="M1704" s="9" t="str">
        <f>IF(Search!$I$6="","",IF($AS1704="RCP",1,""))</f>
        <v/>
      </c>
      <c r="N1704" s="9" t="str">
        <f>IF(Search!$I$8="","",IF(COUNTA($AT1704)=1,IF(Search!$I$8="N","N",1),""))</f>
        <v/>
      </c>
      <c r="O1704" s="9" t="str">
        <f>IF(Search!$L$4="","",IF(COUNTA($AU1704)=1,IF(Search!$L$4="N","N",1),""))</f>
        <v/>
      </c>
      <c r="P1704" s="9" t="str">
        <f>IF(Search!$L$5="","",IF(ISNUMBER(SEARCH("Jersey",$AU1704))=TRUE,IF(Search!$L$5="N","N",1),""))</f>
        <v/>
      </c>
      <c r="Q1704" s="9" t="str">
        <f>IF(Search!$L$6="","",IF(ISNUMBER(SEARCH("Patch",$AU1704))=TRUE,IF(Search!$L$6="N","N",1),""))</f>
        <v/>
      </c>
      <c r="R1704" s="9" t="str">
        <f>IF(Search!$L$7="","",IF(ISNUMBER(SEARCH("Shield",$AU1704))=TRUE,IF(Search!$L$7="N","N",1),""))</f>
        <v/>
      </c>
      <c r="S1704" s="9" t="str">
        <f>IF(Search!$L$8="","",IF(ISNUMBER(SEARCH("Stick",$AU1704))=TRUE,IF(Search!$L$8="N","N",1),""))</f>
        <v/>
      </c>
      <c r="T1704" s="9" t="str">
        <f>IF(Search!$O$4="","",IF(COUNTA($AW1704)=1,IF(Search!$O$4="N","N",1),""))</f>
        <v/>
      </c>
      <c r="U1704" s="9" t="str">
        <f>IF(Search!$O$5="","",IF($AW1704="","",IF($AW1704&lt;Search!$O$5,"",1)))</f>
        <v/>
      </c>
      <c r="V1704" s="9" t="str">
        <f>IF(Search!$O$6="","",IF($AW1704="","",IF($AW1704&gt;Search!$O$6,"",1)))</f>
        <v/>
      </c>
      <c r="W1704" s="9" t="str">
        <f>IF(Search!$U$4="","",IF($AX1704="","",1))</f>
        <v/>
      </c>
      <c r="X1704" s="9" t="str">
        <f>IF(Search!$U$5="","",IF(ISNUMBER(SEARCH(Search!$U$5,$AX1704))=TRUE,IF(Search!$U$5="N","N",1),""))</f>
        <v/>
      </c>
      <c r="Y1704" s="9" t="str">
        <f>IF(Search!$U$6="","",IF($AY1704&lt;Search!$U$6,"",1))</f>
        <v/>
      </c>
      <c r="Z1704" s="9" t="str">
        <f>IF(Search!$R$4="","",IF(Inventory!$BA1704&lt;Search!$R$4,"",1))</f>
        <v/>
      </c>
      <c r="AA1704" s="9" t="str">
        <f>IF(Search!$R$5="","",IF($BA1704&gt;Search!$R$5,"",1))</f>
        <v/>
      </c>
      <c r="AB1704" s="9" t="str">
        <f>IF(Search!$R$6="","",IF($BB1704&lt;Search!$R$6,"",1))</f>
        <v/>
      </c>
      <c r="AC1704" s="9" t="str">
        <f>IF(Search!$R$7="","",IF($BB1704&lt;Search!$R$7,"",1))</f>
        <v/>
      </c>
      <c r="AD1704" s="45" t="str">
        <f>IF(COUNTIF($A1704:$AC1704,"n")&gt;0,"",IF(SUM($A1704:$AC1704)=COUNTA(Search!$C$4:$C$8,Search!$F$4:$F$8,Search!$I$4:$I$6,Search!$I$8,Search!$L$4:$L$8,Search!$O$4:$O$8,Search!$R$4:$R$7,Search!$U$4:$U$7)-COUNTIF(Search!$C$4:$U$7,"n"),1+LARGE($AD$1:AD1703,1),""))</f>
        <v/>
      </c>
      <c r="AE1704" s="45" t="str">
        <f t="shared" si="81"/>
        <v/>
      </c>
      <c r="AF1704" s="45" t="str">
        <f>IF(AD1704="","",COUNTIF($AE$1:$AE1703,$AE1704)+RANK($AE1704,$AE$2:$AE$10540,1))</f>
        <v/>
      </c>
      <c r="AG1704" s="45" t="str">
        <f t="shared" si="82"/>
        <v/>
      </c>
      <c r="AH1704" s="45" t="str">
        <f>IF($AD1704="","",COUNTIF($AG$1:$AG1703,$AG1704)+RANK($AG1704,$AG$1:$AG$10539,0))</f>
        <v/>
      </c>
      <c r="AI1704" s="10" t="str">
        <f t="shared" si="83"/>
        <v>2010-11 Upper Deck Toronto Maple Leafs Premium #10 Dion Phaneuf TOR    /   $</v>
      </c>
      <c r="AJ1704" s="11">
        <v>2010</v>
      </c>
      <c r="AK1704" s="17">
        <v>11</v>
      </c>
      <c r="AL1704" s="12" t="s">
        <v>1230</v>
      </c>
      <c r="AM1704" s="10">
        <v>10</v>
      </c>
      <c r="AN1704" s="12" t="s">
        <v>552</v>
      </c>
      <c r="AO1704" s="9" t="s">
        <v>1904</v>
      </c>
      <c r="AP1704" s="9"/>
      <c r="AQ1704" s="9"/>
      <c r="AR1704" s="14"/>
      <c r="AS1704" s="9"/>
      <c r="AT1704" s="9"/>
      <c r="AU1704" s="9"/>
      <c r="AV1704" s="13"/>
      <c r="AW1704" s="13"/>
      <c r="AX1704" s="9"/>
      <c r="AY1704" s="9"/>
      <c r="AZ1704" s="9"/>
      <c r="BA1704" s="33"/>
      <c r="BB1704" s="33"/>
      <c r="BC1704" s="36"/>
      <c r="BD1704" s="12" t="s">
        <v>1771</v>
      </c>
    </row>
    <row r="1705" spans="1:56" s="12" customFormat="1" x14ac:dyDescent="0.2">
      <c r="A1705" s="9" t="str">
        <f>IF(Search!$C$5="","",IF(COUNTA(Inventory!$AP1705)=1,1,""))</f>
        <v/>
      </c>
      <c r="B1705" s="9" t="str">
        <f>IF(Search!$C$4="","",IF(ISNUMBER(SEARCH(Search!$C$4,$AR1705))=TRUE,1,""))</f>
        <v/>
      </c>
      <c r="C1705" s="9" t="str">
        <f>IF(Search!$C$6="x",IF(COUNTA($AQ1705)=1,1,"N"),IF(COUNTA($AQ1705)=1,"N",""))</f>
        <v/>
      </c>
      <c r="D1705" s="9" t="str">
        <f>IF(Search!$O$8="","",IF(ISNUMBER(SEARCH(Search!$O$8,$BD1705))=TRUE,1,""))</f>
        <v/>
      </c>
      <c r="E1705" s="9" t="str">
        <f>IF(Search!$C$7="","",IF(ISNUMBER(SEARCH(Search!$C$7,$AN1705))=TRUE,1,""))</f>
        <v/>
      </c>
      <c r="F1705" s="9" t="str">
        <f>IF(Search!$C$8="","",IF(ISNUMBER(SEARCH(Search!$C$8,$AO1705))=TRUE,1,""))</f>
        <v/>
      </c>
      <c r="G1705" s="9" t="str">
        <f>IF(Search!$F$4="","",IF(Inventory!$AJ1705&lt;Search!$F$4,"",1))</f>
        <v/>
      </c>
      <c r="H1705" s="9" t="str">
        <f>IF(Search!$F$5="","",IF(Inventory!$AJ1705&gt;Search!$F$5,"",1))</f>
        <v/>
      </c>
      <c r="I1705" s="9" t="str">
        <f>IF(Search!$F$7="","",IF(Search!$F$8="",IF(ISNUMBER(SEARCH(Search!$F$7,$AL1705))=TRUE,1,""),""))</f>
        <v/>
      </c>
      <c r="J1705" s="9" t="str">
        <f>IF($AL1705=Search!$F$8,1,"")</f>
        <v/>
      </c>
      <c r="K1705" s="9" t="str">
        <f>IF(Search!$I$4="","",IF(COUNTA($AS1705)=1,IF(Search!$I$4="N","N",1),""))</f>
        <v/>
      </c>
      <c r="L1705" s="9" t="str">
        <f>IF(Search!$I$5="","",IF($AS1705="RC",1,""))</f>
        <v/>
      </c>
      <c r="M1705" s="9" t="str">
        <f>IF(Search!$I$6="","",IF($AS1705="RCP",1,""))</f>
        <v/>
      </c>
      <c r="N1705" s="9" t="str">
        <f>IF(Search!$I$8="","",IF(COUNTA($AT1705)=1,IF(Search!$I$8="N","N",1),""))</f>
        <v/>
      </c>
      <c r="O1705" s="9" t="str">
        <f>IF(Search!$L$4="","",IF(COUNTA($AU1705)=1,IF(Search!$L$4="N","N",1),""))</f>
        <v/>
      </c>
      <c r="P1705" s="9" t="str">
        <f>IF(Search!$L$5="","",IF(ISNUMBER(SEARCH("Jersey",$AU1705))=TRUE,IF(Search!$L$5="N","N",1),""))</f>
        <v/>
      </c>
      <c r="Q1705" s="9" t="str">
        <f>IF(Search!$L$6="","",IF(ISNUMBER(SEARCH("Patch",$AU1705))=TRUE,IF(Search!$L$6="N","N",1),""))</f>
        <v/>
      </c>
      <c r="R1705" s="9" t="str">
        <f>IF(Search!$L$7="","",IF(ISNUMBER(SEARCH("Shield",$AU1705))=TRUE,IF(Search!$L$7="N","N",1),""))</f>
        <v/>
      </c>
      <c r="S1705" s="9" t="str">
        <f>IF(Search!$L$8="","",IF(ISNUMBER(SEARCH("Stick",$AU1705))=TRUE,IF(Search!$L$8="N","N",1),""))</f>
        <v/>
      </c>
      <c r="T1705" s="9" t="str">
        <f>IF(Search!$O$4="","",IF(COUNTA($AW1705)=1,IF(Search!$O$4="N","N",1),""))</f>
        <v/>
      </c>
      <c r="U1705" s="9" t="str">
        <f>IF(Search!$O$5="","",IF($AW1705="","",IF($AW1705&lt;Search!$O$5,"",1)))</f>
        <v/>
      </c>
      <c r="V1705" s="9" t="str">
        <f>IF(Search!$O$6="","",IF($AW1705="","",IF($AW1705&gt;Search!$O$6,"",1)))</f>
        <v/>
      </c>
      <c r="W1705" s="9" t="str">
        <f>IF(Search!$U$4="","",IF($AX1705="","",1))</f>
        <v/>
      </c>
      <c r="X1705" s="9" t="str">
        <f>IF(Search!$U$5="","",IF(ISNUMBER(SEARCH(Search!$U$5,$AX1705))=TRUE,IF(Search!$U$5="N","N",1),""))</f>
        <v/>
      </c>
      <c r="Y1705" s="9" t="str">
        <f>IF(Search!$U$6="","",IF($AY1705&lt;Search!$U$6,"",1))</f>
        <v/>
      </c>
      <c r="Z1705" s="9" t="str">
        <f>IF(Search!$R$4="","",IF(Inventory!$BA1705&lt;Search!$R$4,"",1))</f>
        <v/>
      </c>
      <c r="AA1705" s="9" t="str">
        <f>IF(Search!$R$5="","",IF($BA1705&gt;Search!$R$5,"",1))</f>
        <v/>
      </c>
      <c r="AB1705" s="9" t="str">
        <f>IF(Search!$R$6="","",IF($BB1705&lt;Search!$R$6,"",1))</f>
        <v/>
      </c>
      <c r="AC1705" s="9" t="str">
        <f>IF(Search!$R$7="","",IF($BB1705&lt;Search!$R$7,"",1))</f>
        <v/>
      </c>
      <c r="AD1705" s="45" t="str">
        <f>IF(COUNTIF($A1705:$AC1705,"n")&gt;0,"",IF(SUM($A1705:$AC1705)=COUNTA(Search!$C$4:$C$8,Search!$F$4:$F$8,Search!$I$4:$I$6,Search!$I$8,Search!$L$4:$L$8,Search!$O$4:$O$8,Search!$R$4:$R$7,Search!$U$4:$U$7)-COUNTIF(Search!$C$4:$U$7,"n"),1+LARGE($AD$1:AD1704,1),""))</f>
        <v/>
      </c>
      <c r="AE1705" s="45" t="str">
        <f t="shared" si="81"/>
        <v/>
      </c>
      <c r="AF1705" s="45" t="str">
        <f>IF(AD1705="","",COUNTIF($AE$1:$AE1704,$AE1705)+RANK($AE1705,$AE$2:$AE$10540,1))</f>
        <v/>
      </c>
      <c r="AG1705" s="45" t="str">
        <f t="shared" si="82"/>
        <v/>
      </c>
      <c r="AH1705" s="45" t="str">
        <f>IF($AD1705="","",COUNTIF($AG$1:$AG1704,$AG1705)+RANK($AG1705,$AG$1:$AG$10539,0))</f>
        <v/>
      </c>
      <c r="AI1705" s="10" t="str">
        <f t="shared" si="83"/>
        <v>2010-11 Upper Deck Victory #178 Tyler Bozak TOR    /   $</v>
      </c>
      <c r="AJ1705" s="11">
        <v>2010</v>
      </c>
      <c r="AK1705" s="17">
        <v>11</v>
      </c>
      <c r="AL1705" s="12" t="s">
        <v>625</v>
      </c>
      <c r="AM1705" s="10">
        <v>178</v>
      </c>
      <c r="AN1705" s="12" t="s">
        <v>716</v>
      </c>
      <c r="AO1705" s="9" t="s">
        <v>1904</v>
      </c>
      <c r="AP1705" s="9"/>
      <c r="AQ1705" s="9"/>
      <c r="AR1705" s="14"/>
      <c r="AS1705" s="9"/>
      <c r="AT1705" s="9"/>
      <c r="AU1705" s="9"/>
      <c r="AV1705" s="13"/>
      <c r="AW1705" s="13"/>
      <c r="AX1705" s="9"/>
      <c r="AY1705" s="9"/>
      <c r="AZ1705" s="9"/>
      <c r="BA1705" s="33"/>
      <c r="BB1705" s="33"/>
      <c r="BC1705" s="36"/>
      <c r="BD1705" s="12" t="s">
        <v>1771</v>
      </c>
    </row>
    <row r="1706" spans="1:56" s="12" customFormat="1" x14ac:dyDescent="0.2">
      <c r="A1706" s="9">
        <f>IF(Search!$C$5="","",IF(COUNTA(Inventory!$AP1706)=1,1,""))</f>
        <v>1</v>
      </c>
      <c r="B1706" s="9" t="str">
        <f>IF(Search!$C$4="","",IF(ISNUMBER(SEARCH(Search!$C$4,$AR1706))=TRUE,1,""))</f>
        <v/>
      </c>
      <c r="C1706" s="9" t="str">
        <f>IF(Search!$C$6="x",IF(COUNTA($AQ1706)=1,1,"N"),IF(COUNTA($AQ1706)=1,"N",""))</f>
        <v/>
      </c>
      <c r="D1706" s="9" t="str">
        <f>IF(Search!$O$8="","",IF(ISNUMBER(SEARCH(Search!$O$8,$BD1706))=TRUE,1,""))</f>
        <v/>
      </c>
      <c r="E1706" s="9" t="str">
        <f>IF(Search!$C$7="","",IF(ISNUMBER(SEARCH(Search!$C$7,$AN1706))=TRUE,1,""))</f>
        <v/>
      </c>
      <c r="F1706" s="9" t="str">
        <f>IF(Search!$C$8="","",IF(ISNUMBER(SEARCH(Search!$C$8,$AO1706))=TRUE,1,""))</f>
        <v/>
      </c>
      <c r="G1706" s="9" t="str">
        <f>IF(Search!$F$4="","",IF(Inventory!$AJ1706&lt;Search!$F$4,"",1))</f>
        <v/>
      </c>
      <c r="H1706" s="9" t="str">
        <f>IF(Search!$F$5="","",IF(Inventory!$AJ1706&gt;Search!$F$5,"",1))</f>
        <v/>
      </c>
      <c r="I1706" s="9" t="str">
        <f>IF(Search!$F$7="","",IF(Search!$F$8="",IF(ISNUMBER(SEARCH(Search!$F$7,$AL1706))=TRUE,1,""),""))</f>
        <v/>
      </c>
      <c r="J1706" s="9" t="str">
        <f>IF($AL1706=Search!$F$8,1,"")</f>
        <v/>
      </c>
      <c r="K1706" s="9" t="str">
        <f>IF(Search!$I$4="","",IF(COUNTA($AS1706)=1,IF(Search!$I$4="N","N",1),""))</f>
        <v/>
      </c>
      <c r="L1706" s="9" t="str">
        <f>IF(Search!$I$5="","",IF($AS1706="RC",1,""))</f>
        <v/>
      </c>
      <c r="M1706" s="9" t="str">
        <f>IF(Search!$I$6="","",IF($AS1706="RCP",1,""))</f>
        <v/>
      </c>
      <c r="N1706" s="9" t="str">
        <f>IF(Search!$I$8="","",IF(COUNTA($AT1706)=1,IF(Search!$I$8="N","N",1),""))</f>
        <v/>
      </c>
      <c r="O1706" s="9" t="str">
        <f>IF(Search!$L$4="","",IF(COUNTA($AU1706)=1,IF(Search!$L$4="N","N",1),""))</f>
        <v/>
      </c>
      <c r="P1706" s="9" t="str">
        <f>IF(Search!$L$5="","",IF(ISNUMBER(SEARCH("Jersey",$AU1706))=TRUE,IF(Search!$L$5="N","N",1),""))</f>
        <v/>
      </c>
      <c r="Q1706" s="9" t="str">
        <f>IF(Search!$L$6="","",IF(ISNUMBER(SEARCH("Patch",$AU1706))=TRUE,IF(Search!$L$6="N","N",1),""))</f>
        <v/>
      </c>
      <c r="R1706" s="9" t="str">
        <f>IF(Search!$L$7="","",IF(ISNUMBER(SEARCH("Shield",$AU1706))=TRUE,IF(Search!$L$7="N","N",1),""))</f>
        <v/>
      </c>
      <c r="S1706" s="9" t="str">
        <f>IF(Search!$L$8="","",IF(ISNUMBER(SEARCH("Stick",$AU1706))=TRUE,IF(Search!$L$8="N","N",1),""))</f>
        <v/>
      </c>
      <c r="T1706" s="9" t="str">
        <f>IF(Search!$O$4="","",IF(COUNTA($AW1706)=1,IF(Search!$O$4="N","N",1),""))</f>
        <v/>
      </c>
      <c r="U1706" s="9" t="str">
        <f>IF(Search!$O$5="","",IF($AW1706="","",IF($AW1706&lt;Search!$O$5,"",1)))</f>
        <v/>
      </c>
      <c r="V1706" s="9" t="str">
        <f>IF(Search!$O$6="","",IF($AW1706="","",IF($AW1706&gt;Search!$O$6,"",1)))</f>
        <v/>
      </c>
      <c r="W1706" s="9" t="str">
        <f>IF(Search!$U$4="","",IF($AX1706="","",1))</f>
        <v/>
      </c>
      <c r="X1706" s="9" t="str">
        <f>IF(Search!$U$5="","",IF(ISNUMBER(SEARCH(Search!$U$5,$AX1706))=TRUE,IF(Search!$U$5="N","N",1),""))</f>
        <v/>
      </c>
      <c r="Y1706" s="9" t="str">
        <f>IF(Search!$U$6="","",IF($AY1706&lt;Search!$U$6,"",1))</f>
        <v/>
      </c>
      <c r="Z1706" s="9" t="str">
        <f>IF(Search!$R$4="","",IF(Inventory!$BA1706&lt;Search!$R$4,"",1))</f>
        <v/>
      </c>
      <c r="AA1706" s="9" t="str">
        <f>IF(Search!$R$5="","",IF($BA1706&gt;Search!$R$5,"",1))</f>
        <v/>
      </c>
      <c r="AB1706" s="9" t="str">
        <f>IF(Search!$R$6="","",IF($BB1706&lt;Search!$R$6,"",1))</f>
        <v/>
      </c>
      <c r="AC1706" s="9" t="str">
        <f>IF(Search!$R$7="","",IF($BB1706&lt;Search!$R$7,"",1))</f>
        <v/>
      </c>
      <c r="AD1706" s="45">
        <f>IF(COUNTIF($A1706:$AC1706,"n")&gt;0,"",IF(SUM($A1706:$AC1706)=COUNTA(Search!$C$4:$C$8,Search!$F$4:$F$8,Search!$I$4:$I$6,Search!$I$8,Search!$L$4:$L$8,Search!$O$4:$O$8,Search!$R$4:$R$7,Search!$U$4:$U$7)-COUNTIF(Search!$C$4:$U$7,"n"),1+LARGE($AD$1:AD1705,1),""))</f>
        <v>85</v>
      </c>
      <c r="AE1706" s="45">
        <f t="shared" si="81"/>
        <v>1297</v>
      </c>
      <c r="AF1706" s="45">
        <f>IF(AD1706="","",COUNTIF($AE$1:$AE1705,$AE1706)+RANK($AE1706,$AE$2:$AE$10540,1))</f>
        <v>238</v>
      </c>
      <c r="AG1706" s="45">
        <f t="shared" si="82"/>
        <v>0</v>
      </c>
      <c r="AH1706" s="45">
        <f>IF($AD1706="","",COUNTIF($AG$1:$AG1705,$AG1706)+RANK($AG1706,$AG$1:$AG$10539,0))</f>
        <v>247</v>
      </c>
      <c r="AI1706" s="10" t="str">
        <f t="shared" si="83"/>
        <v>2010-11 Upper Deck Victory #349 Jordan Eberle EDM RC   /   $</v>
      </c>
      <c r="AJ1706" s="11">
        <v>2010</v>
      </c>
      <c r="AK1706" s="17">
        <v>11</v>
      </c>
      <c r="AL1706" s="12" t="s">
        <v>625</v>
      </c>
      <c r="AM1706" s="10">
        <v>349</v>
      </c>
      <c r="AN1706" s="12" t="s">
        <v>1231</v>
      </c>
      <c r="AO1706" s="9" t="s">
        <v>1909</v>
      </c>
      <c r="AP1706" s="9" t="s">
        <v>1902</v>
      </c>
      <c r="AQ1706" s="9"/>
      <c r="AR1706" s="14"/>
      <c r="AS1706" s="9" t="s">
        <v>2</v>
      </c>
      <c r="AT1706" s="9"/>
      <c r="AU1706" s="9"/>
      <c r="AV1706" s="13"/>
      <c r="AW1706" s="13"/>
      <c r="AX1706" s="9"/>
      <c r="AY1706" s="9"/>
      <c r="AZ1706" s="9"/>
      <c r="BA1706" s="33"/>
      <c r="BB1706" s="33"/>
      <c r="BC1706" s="36"/>
      <c r="BD1706" s="12" t="s">
        <v>1771</v>
      </c>
    </row>
    <row r="1707" spans="1:56" s="12" customFormat="1" x14ac:dyDescent="0.2">
      <c r="A1707" s="9" t="str">
        <f>IF(Search!$C$5="","",IF(COUNTA(Inventory!$AP1707)=1,1,""))</f>
        <v/>
      </c>
      <c r="B1707" s="9" t="str">
        <f>IF(Search!$C$4="","",IF(ISNUMBER(SEARCH(Search!$C$4,$AR1707))=TRUE,1,""))</f>
        <v/>
      </c>
      <c r="C1707" s="9" t="str">
        <f>IF(Search!$C$6="x",IF(COUNTA($AQ1707)=1,1,"N"),IF(COUNTA($AQ1707)=1,"N",""))</f>
        <v/>
      </c>
      <c r="D1707" s="9" t="str">
        <f>IF(Search!$O$8="","",IF(ISNUMBER(SEARCH(Search!$O$8,$BD1707))=TRUE,1,""))</f>
        <v/>
      </c>
      <c r="E1707" s="9" t="str">
        <f>IF(Search!$C$7="","",IF(ISNUMBER(SEARCH(Search!$C$7,$AN1707))=TRUE,1,""))</f>
        <v/>
      </c>
      <c r="F1707" s="9" t="str">
        <f>IF(Search!$C$8="","",IF(ISNUMBER(SEARCH(Search!$C$8,$AO1707))=TRUE,1,""))</f>
        <v/>
      </c>
      <c r="G1707" s="9" t="str">
        <f>IF(Search!$F$4="","",IF(Inventory!$AJ1707&lt;Search!$F$4,"",1))</f>
        <v/>
      </c>
      <c r="H1707" s="9" t="str">
        <f>IF(Search!$F$5="","",IF(Inventory!$AJ1707&gt;Search!$F$5,"",1))</f>
        <v/>
      </c>
      <c r="I1707" s="9" t="str">
        <f>IF(Search!$F$7="","",IF(Search!$F$8="",IF(ISNUMBER(SEARCH(Search!$F$7,$AL1707))=TRUE,1,""),""))</f>
        <v/>
      </c>
      <c r="J1707" s="9" t="str">
        <f>IF($AL1707=Search!$F$8,1,"")</f>
        <v/>
      </c>
      <c r="K1707" s="9" t="str">
        <f>IF(Search!$I$4="","",IF(COUNTA($AS1707)=1,IF(Search!$I$4="N","N",1),""))</f>
        <v/>
      </c>
      <c r="L1707" s="9" t="str">
        <f>IF(Search!$I$5="","",IF($AS1707="RC",1,""))</f>
        <v/>
      </c>
      <c r="M1707" s="9" t="str">
        <f>IF(Search!$I$6="","",IF($AS1707="RCP",1,""))</f>
        <v/>
      </c>
      <c r="N1707" s="9" t="str">
        <f>IF(Search!$I$8="","",IF(COUNTA($AT1707)=1,IF(Search!$I$8="N","N",1),""))</f>
        <v/>
      </c>
      <c r="O1707" s="9" t="str">
        <f>IF(Search!$L$4="","",IF(COUNTA($AU1707)=1,IF(Search!$L$4="N","N",1),""))</f>
        <v/>
      </c>
      <c r="P1707" s="9" t="str">
        <f>IF(Search!$L$5="","",IF(ISNUMBER(SEARCH("Jersey",$AU1707))=TRUE,IF(Search!$L$5="N","N",1),""))</f>
        <v/>
      </c>
      <c r="Q1707" s="9" t="str">
        <f>IF(Search!$L$6="","",IF(ISNUMBER(SEARCH("Patch",$AU1707))=TRUE,IF(Search!$L$6="N","N",1),""))</f>
        <v/>
      </c>
      <c r="R1707" s="9" t="str">
        <f>IF(Search!$L$7="","",IF(ISNUMBER(SEARCH("Shield",$AU1707))=TRUE,IF(Search!$L$7="N","N",1),""))</f>
        <v/>
      </c>
      <c r="S1707" s="9" t="str">
        <f>IF(Search!$L$8="","",IF(ISNUMBER(SEARCH("Stick",$AU1707))=TRUE,IF(Search!$L$8="N","N",1),""))</f>
        <v/>
      </c>
      <c r="T1707" s="9" t="str">
        <f>IF(Search!$O$4="","",IF(COUNTA($AW1707)=1,IF(Search!$O$4="N","N",1),""))</f>
        <v/>
      </c>
      <c r="U1707" s="9" t="str">
        <f>IF(Search!$O$5="","",IF($AW1707="","",IF($AW1707&lt;Search!$O$5,"",1)))</f>
        <v/>
      </c>
      <c r="V1707" s="9" t="str">
        <f>IF(Search!$O$6="","",IF($AW1707="","",IF($AW1707&gt;Search!$O$6,"",1)))</f>
        <v/>
      </c>
      <c r="W1707" s="9" t="str">
        <f>IF(Search!$U$4="","",IF($AX1707="","",1))</f>
        <v/>
      </c>
      <c r="X1707" s="9" t="str">
        <f>IF(Search!$U$5="","",IF(ISNUMBER(SEARCH(Search!$U$5,$AX1707))=TRUE,IF(Search!$U$5="N","N",1),""))</f>
        <v/>
      </c>
      <c r="Y1707" s="9" t="str">
        <f>IF(Search!$U$6="","",IF($AY1707&lt;Search!$U$6,"",1))</f>
        <v/>
      </c>
      <c r="Z1707" s="9" t="str">
        <f>IF(Search!$R$4="","",IF(Inventory!$BA1707&lt;Search!$R$4,"",1))</f>
        <v/>
      </c>
      <c r="AA1707" s="9" t="str">
        <f>IF(Search!$R$5="","",IF($BA1707&gt;Search!$R$5,"",1))</f>
        <v/>
      </c>
      <c r="AB1707" s="9" t="str">
        <f>IF(Search!$R$6="","",IF($BB1707&lt;Search!$R$6,"",1))</f>
        <v/>
      </c>
      <c r="AC1707" s="9" t="str">
        <f>IF(Search!$R$7="","",IF($BB1707&lt;Search!$R$7,"",1))</f>
        <v/>
      </c>
      <c r="AD1707" s="45" t="str">
        <f>IF(COUNTIF($A1707:$AC1707,"n")&gt;0,"",IF(SUM($A1707:$AC1707)=COUNTA(Search!$C$4:$C$8,Search!$F$4:$F$8,Search!$I$4:$I$6,Search!$I$8,Search!$L$4:$L$8,Search!$O$4:$O$8,Search!$R$4:$R$7,Search!$U$4:$U$7)-COUNTIF(Search!$C$4:$U$7,"n"),1+LARGE($AD$1:AD1706,1),""))</f>
        <v/>
      </c>
      <c r="AE1707" s="45" t="str">
        <f t="shared" si="81"/>
        <v/>
      </c>
      <c r="AF1707" s="45" t="str">
        <f>IF(AD1707="","",COUNTIF($AE$1:$AE1706,$AE1707)+RANK($AE1707,$AE$2:$AE$10540,1))</f>
        <v/>
      </c>
      <c r="AG1707" s="45" t="str">
        <f t="shared" si="82"/>
        <v/>
      </c>
      <c r="AH1707" s="45" t="str">
        <f>IF($AD1707="","",COUNTIF($AG$1:$AG1706,$AG1707)+RANK($AG1707,$AG$1:$AG$10539,0))</f>
        <v/>
      </c>
      <c r="AI1707" s="10" t="str">
        <f t="shared" si="83"/>
        <v>2010-11 Upper Deck Victory Black #283 Brett Lebda TOR    /   $</v>
      </c>
      <c r="AJ1707" s="11">
        <v>2010</v>
      </c>
      <c r="AK1707" s="17">
        <v>11</v>
      </c>
      <c r="AL1707" s="12" t="s">
        <v>851</v>
      </c>
      <c r="AM1707" s="10">
        <v>283</v>
      </c>
      <c r="AN1707" s="12" t="s">
        <v>571</v>
      </c>
      <c r="AO1707" s="9" t="s">
        <v>1904</v>
      </c>
      <c r="AP1707" s="9"/>
      <c r="AQ1707" s="9"/>
      <c r="AR1707" s="14"/>
      <c r="AS1707" s="9"/>
      <c r="AT1707" s="9"/>
      <c r="AU1707" s="9"/>
      <c r="AV1707" s="13"/>
      <c r="AW1707" s="13"/>
      <c r="AX1707" s="9"/>
      <c r="AY1707" s="9"/>
      <c r="AZ1707" s="9"/>
      <c r="BA1707" s="33"/>
      <c r="BB1707" s="33"/>
      <c r="BC1707" s="36"/>
      <c r="BD1707" s="12" t="s">
        <v>1771</v>
      </c>
    </row>
    <row r="1708" spans="1:56" s="12" customFormat="1" x14ac:dyDescent="0.2">
      <c r="A1708" s="9">
        <f>IF(Search!$C$5="","",IF(COUNTA(Inventory!$AP1708)=1,1,""))</f>
        <v>1</v>
      </c>
      <c r="B1708" s="9" t="str">
        <f>IF(Search!$C$4="","",IF(ISNUMBER(SEARCH(Search!$C$4,$AR1708))=TRUE,1,""))</f>
        <v/>
      </c>
      <c r="C1708" s="9" t="str">
        <f>IF(Search!$C$6="x",IF(COUNTA($AQ1708)=1,1,"N"),IF(COUNTA($AQ1708)=1,"N",""))</f>
        <v/>
      </c>
      <c r="D1708" s="9" t="str">
        <f>IF(Search!$O$8="","",IF(ISNUMBER(SEARCH(Search!$O$8,$BD1708))=TRUE,1,""))</f>
        <v/>
      </c>
      <c r="E1708" s="9" t="str">
        <f>IF(Search!$C$7="","",IF(ISNUMBER(SEARCH(Search!$C$7,$AN1708))=TRUE,1,""))</f>
        <v/>
      </c>
      <c r="F1708" s="9" t="str">
        <f>IF(Search!$C$8="","",IF(ISNUMBER(SEARCH(Search!$C$8,$AO1708))=TRUE,1,""))</f>
        <v/>
      </c>
      <c r="G1708" s="9" t="str">
        <f>IF(Search!$F$4="","",IF(Inventory!$AJ1708&lt;Search!$F$4,"",1))</f>
        <v/>
      </c>
      <c r="H1708" s="9" t="str">
        <f>IF(Search!$F$5="","",IF(Inventory!$AJ1708&gt;Search!$F$5,"",1))</f>
        <v/>
      </c>
      <c r="I1708" s="9" t="str">
        <f>IF(Search!$F$7="","",IF(Search!$F$8="",IF(ISNUMBER(SEARCH(Search!$F$7,$AL1708))=TRUE,1,""),""))</f>
        <v/>
      </c>
      <c r="J1708" s="9" t="str">
        <f>IF($AL1708=Search!$F$8,1,"")</f>
        <v/>
      </c>
      <c r="K1708" s="9" t="str">
        <f>IF(Search!$I$4="","",IF(COUNTA($AS1708)=1,IF(Search!$I$4="N","N",1),""))</f>
        <v/>
      </c>
      <c r="L1708" s="9" t="str">
        <f>IF(Search!$I$5="","",IF($AS1708="RC",1,""))</f>
        <v/>
      </c>
      <c r="M1708" s="9" t="str">
        <f>IF(Search!$I$6="","",IF($AS1708="RCP",1,""))</f>
        <v/>
      </c>
      <c r="N1708" s="9" t="str">
        <f>IF(Search!$I$8="","",IF(COUNTA($AT1708)=1,IF(Search!$I$8="N","N",1),""))</f>
        <v/>
      </c>
      <c r="O1708" s="9" t="str">
        <f>IF(Search!$L$4="","",IF(COUNTA($AU1708)=1,IF(Search!$L$4="N","N",1),""))</f>
        <v/>
      </c>
      <c r="P1708" s="9" t="str">
        <f>IF(Search!$L$5="","",IF(ISNUMBER(SEARCH("Jersey",$AU1708))=TRUE,IF(Search!$L$5="N","N",1),""))</f>
        <v/>
      </c>
      <c r="Q1708" s="9" t="str">
        <f>IF(Search!$L$6="","",IF(ISNUMBER(SEARCH("Patch",$AU1708))=TRUE,IF(Search!$L$6="N","N",1),""))</f>
        <v/>
      </c>
      <c r="R1708" s="9" t="str">
        <f>IF(Search!$L$7="","",IF(ISNUMBER(SEARCH("Shield",$AU1708))=TRUE,IF(Search!$L$7="N","N",1),""))</f>
        <v/>
      </c>
      <c r="S1708" s="9" t="str">
        <f>IF(Search!$L$8="","",IF(ISNUMBER(SEARCH("Stick",$AU1708))=TRUE,IF(Search!$L$8="N","N",1),""))</f>
        <v/>
      </c>
      <c r="T1708" s="9" t="str">
        <f>IF(Search!$O$4="","",IF(COUNTA($AW1708)=1,IF(Search!$O$4="N","N",1),""))</f>
        <v/>
      </c>
      <c r="U1708" s="9" t="str">
        <f>IF(Search!$O$5="","",IF($AW1708="","",IF($AW1708&lt;Search!$O$5,"",1)))</f>
        <v/>
      </c>
      <c r="V1708" s="9" t="str">
        <f>IF(Search!$O$6="","",IF($AW1708="","",IF($AW1708&gt;Search!$O$6,"",1)))</f>
        <v/>
      </c>
      <c r="W1708" s="9" t="str">
        <f>IF(Search!$U$4="","",IF($AX1708="","",1))</f>
        <v/>
      </c>
      <c r="X1708" s="9" t="str">
        <f>IF(Search!$U$5="","",IF(ISNUMBER(SEARCH(Search!$U$5,$AX1708))=TRUE,IF(Search!$U$5="N","N",1),""))</f>
        <v/>
      </c>
      <c r="Y1708" s="9" t="str">
        <f>IF(Search!$U$6="","",IF($AY1708&lt;Search!$U$6,"",1))</f>
        <v/>
      </c>
      <c r="Z1708" s="9" t="str">
        <f>IF(Search!$R$4="","",IF(Inventory!$BA1708&lt;Search!$R$4,"",1))</f>
        <v/>
      </c>
      <c r="AA1708" s="9" t="str">
        <f>IF(Search!$R$5="","",IF($BA1708&gt;Search!$R$5,"",1))</f>
        <v/>
      </c>
      <c r="AB1708" s="9" t="str">
        <f>IF(Search!$R$6="","",IF($BB1708&lt;Search!$R$6,"",1))</f>
        <v/>
      </c>
      <c r="AC1708" s="9" t="str">
        <f>IF(Search!$R$7="","",IF($BB1708&lt;Search!$R$7,"",1))</f>
        <v/>
      </c>
      <c r="AD1708" s="45">
        <f>IF(COUNTIF($A1708:$AC1708,"n")&gt;0,"",IF(SUM($A1708:$AC1708)=COUNTA(Search!$C$4:$C$8,Search!$F$4:$F$8,Search!$I$4:$I$6,Search!$I$8,Search!$L$4:$L$8,Search!$O$4:$O$8,Search!$R$4:$R$7,Search!$U$4:$U$7)-COUNTIF(Search!$C$4:$U$7,"n"),1+LARGE($AD$1:AD1707,1),""))</f>
        <v>86</v>
      </c>
      <c r="AE1708" s="45">
        <f t="shared" si="81"/>
        <v>1335</v>
      </c>
      <c r="AF1708" s="45">
        <f>IF(AD1708="","",COUNTIF($AE$1:$AE1707,$AE1708)+RANK($AE1708,$AE$2:$AE$10540,1))</f>
        <v>246</v>
      </c>
      <c r="AG1708" s="45">
        <f t="shared" si="82"/>
        <v>0</v>
      </c>
      <c r="AH1708" s="45">
        <f>IF($AD1708="","",COUNTIF($AG$1:$AG1707,$AG1708)+RANK($AG1708,$AG$1:$AG$10539,0))</f>
        <v>248</v>
      </c>
      <c r="AI1708" s="10" t="str">
        <f t="shared" si="83"/>
        <v>2010-11 Upper Deck Victory Gold #308 Keith Aulie TOR RCP   /   $</v>
      </c>
      <c r="AJ1708" s="11">
        <v>2010</v>
      </c>
      <c r="AK1708" s="17">
        <v>11</v>
      </c>
      <c r="AL1708" s="12" t="s">
        <v>1053</v>
      </c>
      <c r="AM1708" s="10">
        <v>308</v>
      </c>
      <c r="AN1708" s="12" t="s">
        <v>1134</v>
      </c>
      <c r="AO1708" s="14" t="s">
        <v>1904</v>
      </c>
      <c r="AP1708" s="9" t="s">
        <v>1902</v>
      </c>
      <c r="AQ1708" s="9"/>
      <c r="AR1708" s="14"/>
      <c r="AS1708" s="9" t="s">
        <v>1944</v>
      </c>
      <c r="AT1708" s="9"/>
      <c r="AU1708" s="9"/>
      <c r="AV1708" s="13"/>
      <c r="AW1708" s="13"/>
      <c r="AX1708" s="9"/>
      <c r="AY1708" s="9"/>
      <c r="AZ1708" s="9"/>
      <c r="BA1708" s="33"/>
      <c r="BB1708" s="33"/>
      <c r="BC1708" s="36"/>
      <c r="BD1708" s="12" t="s">
        <v>1771</v>
      </c>
    </row>
    <row r="1709" spans="1:56" s="12" customFormat="1" x14ac:dyDescent="0.2">
      <c r="A1709" s="9" t="str">
        <f>IF(Search!$C$5="","",IF(COUNTA(Inventory!$AP1709)=1,1,""))</f>
        <v/>
      </c>
      <c r="B1709" s="9" t="str">
        <f>IF(Search!$C$4="","",IF(ISNUMBER(SEARCH(Search!$C$4,$AR1709))=TRUE,1,""))</f>
        <v/>
      </c>
      <c r="C1709" s="9" t="str">
        <f>IF(Search!$C$6="x",IF(COUNTA($AQ1709)=1,1,"N"),IF(COUNTA($AQ1709)=1,"N",""))</f>
        <v/>
      </c>
      <c r="D1709" s="9" t="str">
        <f>IF(Search!$O$8="","",IF(ISNUMBER(SEARCH(Search!$O$8,$BD1709))=TRUE,1,""))</f>
        <v/>
      </c>
      <c r="E1709" s="9" t="str">
        <f>IF(Search!$C$7="","",IF(ISNUMBER(SEARCH(Search!$C$7,$AN1709))=TRUE,1,""))</f>
        <v/>
      </c>
      <c r="F1709" s="9" t="str">
        <f>IF(Search!$C$8="","",IF(ISNUMBER(SEARCH(Search!$C$8,$AO1709))=TRUE,1,""))</f>
        <v/>
      </c>
      <c r="G1709" s="9" t="str">
        <f>IF(Search!$F$4="","",IF(Inventory!$AJ1709&lt;Search!$F$4,"",1))</f>
        <v/>
      </c>
      <c r="H1709" s="9" t="str">
        <f>IF(Search!$F$5="","",IF(Inventory!$AJ1709&gt;Search!$F$5,"",1))</f>
        <v/>
      </c>
      <c r="I1709" s="9" t="str">
        <f>IF(Search!$F$7="","",IF(Search!$F$8="",IF(ISNUMBER(SEARCH(Search!$F$7,$AL1709))=TRUE,1,""),""))</f>
        <v/>
      </c>
      <c r="J1709" s="9" t="str">
        <f>IF($AL1709=Search!$F$8,1,"")</f>
        <v/>
      </c>
      <c r="K1709" s="9" t="str">
        <f>IF(Search!$I$4="","",IF(COUNTA($AS1709)=1,IF(Search!$I$4="N","N",1),""))</f>
        <v/>
      </c>
      <c r="L1709" s="9" t="str">
        <f>IF(Search!$I$5="","",IF($AS1709="RC",1,""))</f>
        <v/>
      </c>
      <c r="M1709" s="9" t="str">
        <f>IF(Search!$I$6="","",IF($AS1709="RCP",1,""))</f>
        <v/>
      </c>
      <c r="N1709" s="9" t="str">
        <f>IF(Search!$I$8="","",IF(COUNTA($AT1709)=1,IF(Search!$I$8="N","N",1),""))</f>
        <v/>
      </c>
      <c r="O1709" s="9" t="str">
        <f>IF(Search!$L$4="","",IF(COUNTA($AU1709)=1,IF(Search!$L$4="N","N",1),""))</f>
        <v/>
      </c>
      <c r="P1709" s="9" t="str">
        <f>IF(Search!$L$5="","",IF(ISNUMBER(SEARCH("Jersey",$AU1709))=TRUE,IF(Search!$L$5="N","N",1),""))</f>
        <v/>
      </c>
      <c r="Q1709" s="9" t="str">
        <f>IF(Search!$L$6="","",IF(ISNUMBER(SEARCH("Patch",$AU1709))=TRUE,IF(Search!$L$6="N","N",1),""))</f>
        <v/>
      </c>
      <c r="R1709" s="9" t="str">
        <f>IF(Search!$L$7="","",IF(ISNUMBER(SEARCH("Shield",$AU1709))=TRUE,IF(Search!$L$7="N","N",1),""))</f>
        <v/>
      </c>
      <c r="S1709" s="9" t="str">
        <f>IF(Search!$L$8="","",IF(ISNUMBER(SEARCH("Stick",$AU1709))=TRUE,IF(Search!$L$8="N","N",1),""))</f>
        <v/>
      </c>
      <c r="T1709" s="9" t="str">
        <f>IF(Search!$O$4="","",IF(COUNTA($AW1709)=1,IF(Search!$O$4="N","N",1),""))</f>
        <v/>
      </c>
      <c r="U1709" s="9" t="str">
        <f>IF(Search!$O$5="","",IF($AW1709="","",IF($AW1709&lt;Search!$O$5,"",1)))</f>
        <v/>
      </c>
      <c r="V1709" s="9" t="str">
        <f>IF(Search!$O$6="","",IF($AW1709="","",IF($AW1709&gt;Search!$O$6,"",1)))</f>
        <v/>
      </c>
      <c r="W1709" s="9" t="str">
        <f>IF(Search!$U$4="","",IF($AX1709="","",1))</f>
        <v/>
      </c>
      <c r="X1709" s="9" t="str">
        <f>IF(Search!$U$5="","",IF(ISNUMBER(SEARCH(Search!$U$5,$AX1709))=TRUE,IF(Search!$U$5="N","N",1),""))</f>
        <v/>
      </c>
      <c r="Y1709" s="9" t="str">
        <f>IF(Search!$U$6="","",IF($AY1709&lt;Search!$U$6,"",1))</f>
        <v/>
      </c>
      <c r="Z1709" s="9" t="str">
        <f>IF(Search!$R$4="","",IF(Inventory!$BA1709&lt;Search!$R$4,"",1))</f>
        <v/>
      </c>
      <c r="AA1709" s="9" t="str">
        <f>IF(Search!$R$5="","",IF($BA1709&gt;Search!$R$5,"",1))</f>
        <v/>
      </c>
      <c r="AB1709" s="9" t="str">
        <f>IF(Search!$R$6="","",IF($BB1709&lt;Search!$R$6,"",1))</f>
        <v/>
      </c>
      <c r="AC1709" s="9" t="str">
        <f>IF(Search!$R$7="","",IF($BB1709&lt;Search!$R$7,"",1))</f>
        <v/>
      </c>
      <c r="AD1709" s="45" t="str">
        <f>IF(COUNTIF($A1709:$AC1709,"n")&gt;0,"",IF(SUM($A1709:$AC1709)=COUNTA(Search!$C$4:$C$8,Search!$F$4:$F$8,Search!$I$4:$I$6,Search!$I$8,Search!$L$4:$L$8,Search!$O$4:$O$8,Search!$R$4:$R$7,Search!$U$4:$U$7)-COUNTIF(Search!$C$4:$U$7,"n"),1+LARGE($AD$1:AD1708,1),""))</f>
        <v/>
      </c>
      <c r="AE1709" s="45" t="str">
        <f t="shared" si="81"/>
        <v/>
      </c>
      <c r="AF1709" s="45" t="str">
        <f>IF(AD1709="","",COUNTIF($AE$1:$AE1708,$AE1709)+RANK($AE1709,$AE$2:$AE$10540,1))</f>
        <v/>
      </c>
      <c r="AG1709" s="45" t="str">
        <f t="shared" si="82"/>
        <v/>
      </c>
      <c r="AH1709" s="45" t="str">
        <f>IF($AD1709="","",COUNTIF($AG$1:$AG1708,$AG1709)+RANK($AG1709,$AG$1:$AG$10539,0))</f>
        <v/>
      </c>
      <c r="AI1709" s="10" t="str">
        <f t="shared" si="83"/>
        <v>2010-11 Upper Deck Victory Red #178 Tyler Bozak TOR    /   $</v>
      </c>
      <c r="AJ1709" s="11">
        <v>2010</v>
      </c>
      <c r="AK1709" s="17">
        <v>11</v>
      </c>
      <c r="AL1709" s="12" t="s">
        <v>1232</v>
      </c>
      <c r="AM1709" s="10">
        <v>178</v>
      </c>
      <c r="AN1709" s="12" t="s">
        <v>716</v>
      </c>
      <c r="AO1709" s="9" t="s">
        <v>1904</v>
      </c>
      <c r="AP1709" s="9"/>
      <c r="AQ1709" s="9"/>
      <c r="AR1709" s="14"/>
      <c r="AS1709" s="9"/>
      <c r="AT1709" s="9"/>
      <c r="AU1709" s="9"/>
      <c r="AV1709" s="13"/>
      <c r="AW1709" s="13"/>
      <c r="AX1709" s="9"/>
      <c r="AY1709" s="9"/>
      <c r="AZ1709" s="9"/>
      <c r="BA1709" s="33"/>
      <c r="BB1709" s="33"/>
      <c r="BC1709" s="36"/>
      <c r="BD1709" s="12" t="s">
        <v>1771</v>
      </c>
    </row>
    <row r="1710" spans="1:56" s="12" customFormat="1" x14ac:dyDescent="0.2">
      <c r="A1710" s="9" t="str">
        <f>IF(Search!$C$5="","",IF(COUNTA(Inventory!$AP1710)=1,1,""))</f>
        <v/>
      </c>
      <c r="B1710" s="9" t="str">
        <f>IF(Search!$C$4="","",IF(ISNUMBER(SEARCH(Search!$C$4,$AR1710))=TRUE,1,""))</f>
        <v/>
      </c>
      <c r="C1710" s="9" t="str">
        <f>IF(Search!$C$6="x",IF(COUNTA($AQ1710)=1,1,"N"),IF(COUNTA($AQ1710)=1,"N",""))</f>
        <v/>
      </c>
      <c r="D1710" s="9" t="str">
        <f>IF(Search!$O$8="","",IF(ISNUMBER(SEARCH(Search!$O$8,$BD1710))=TRUE,1,""))</f>
        <v/>
      </c>
      <c r="E1710" s="9" t="str">
        <f>IF(Search!$C$7="","",IF(ISNUMBER(SEARCH(Search!$C$7,$AN1710))=TRUE,1,""))</f>
        <v/>
      </c>
      <c r="F1710" s="9" t="str">
        <f>IF(Search!$C$8="","",IF(ISNUMBER(SEARCH(Search!$C$8,$AO1710))=TRUE,1,""))</f>
        <v/>
      </c>
      <c r="G1710" s="9" t="str">
        <f>IF(Search!$F$4="","",IF(Inventory!$AJ1710&lt;Search!$F$4,"",1))</f>
        <v/>
      </c>
      <c r="H1710" s="9" t="str">
        <f>IF(Search!$F$5="","",IF(Inventory!$AJ1710&gt;Search!$F$5,"",1))</f>
        <v/>
      </c>
      <c r="I1710" s="9" t="str">
        <f>IF(Search!$F$7="","",IF(Search!$F$8="",IF(ISNUMBER(SEARCH(Search!$F$7,$AL1710))=TRUE,1,""),""))</f>
        <v/>
      </c>
      <c r="J1710" s="9" t="str">
        <f>IF($AL1710=Search!$F$8,1,"")</f>
        <v/>
      </c>
      <c r="K1710" s="9" t="str">
        <f>IF(Search!$I$4="","",IF(COUNTA($AS1710)=1,IF(Search!$I$4="N","N",1),""))</f>
        <v/>
      </c>
      <c r="L1710" s="9" t="str">
        <f>IF(Search!$I$5="","",IF($AS1710="RC",1,""))</f>
        <v/>
      </c>
      <c r="M1710" s="9" t="str">
        <f>IF(Search!$I$6="","",IF($AS1710="RCP",1,""))</f>
        <v/>
      </c>
      <c r="N1710" s="9" t="str">
        <f>IF(Search!$I$8="","",IF(COUNTA($AT1710)=1,IF(Search!$I$8="N","N",1),""))</f>
        <v/>
      </c>
      <c r="O1710" s="9" t="str">
        <f>IF(Search!$L$4="","",IF(COUNTA($AU1710)=1,IF(Search!$L$4="N","N",1),""))</f>
        <v/>
      </c>
      <c r="P1710" s="9" t="str">
        <f>IF(Search!$L$5="","",IF(ISNUMBER(SEARCH("Jersey",$AU1710))=TRUE,IF(Search!$L$5="N","N",1),""))</f>
        <v/>
      </c>
      <c r="Q1710" s="9" t="str">
        <f>IF(Search!$L$6="","",IF(ISNUMBER(SEARCH("Patch",$AU1710))=TRUE,IF(Search!$L$6="N","N",1),""))</f>
        <v/>
      </c>
      <c r="R1710" s="9" t="str">
        <f>IF(Search!$L$7="","",IF(ISNUMBER(SEARCH("Shield",$AU1710))=TRUE,IF(Search!$L$7="N","N",1),""))</f>
        <v/>
      </c>
      <c r="S1710" s="9" t="str">
        <f>IF(Search!$L$8="","",IF(ISNUMBER(SEARCH("Stick",$AU1710))=TRUE,IF(Search!$L$8="N","N",1),""))</f>
        <v/>
      </c>
      <c r="T1710" s="9" t="str">
        <f>IF(Search!$O$4="","",IF(COUNTA($AW1710)=1,IF(Search!$O$4="N","N",1),""))</f>
        <v/>
      </c>
      <c r="U1710" s="9" t="str">
        <f>IF(Search!$O$5="","",IF($AW1710="","",IF($AW1710&lt;Search!$O$5,"",1)))</f>
        <v/>
      </c>
      <c r="V1710" s="9" t="str">
        <f>IF(Search!$O$6="","",IF($AW1710="","",IF($AW1710&gt;Search!$O$6,"",1)))</f>
        <v/>
      </c>
      <c r="W1710" s="9" t="str">
        <f>IF(Search!$U$4="","",IF($AX1710="","",1))</f>
        <v/>
      </c>
      <c r="X1710" s="9" t="str">
        <f>IF(Search!$U$5="","",IF(ISNUMBER(SEARCH(Search!$U$5,$AX1710))=TRUE,IF(Search!$U$5="N","N",1),""))</f>
        <v/>
      </c>
      <c r="Y1710" s="9" t="str">
        <f>IF(Search!$U$6="","",IF($AY1710&lt;Search!$U$6,"",1))</f>
        <v/>
      </c>
      <c r="Z1710" s="9" t="str">
        <f>IF(Search!$R$4="","",IF(Inventory!$BA1710&lt;Search!$R$4,"",1))</f>
        <v/>
      </c>
      <c r="AA1710" s="9" t="str">
        <f>IF(Search!$R$5="","",IF($BA1710&gt;Search!$R$5,"",1))</f>
        <v/>
      </c>
      <c r="AB1710" s="9" t="str">
        <f>IF(Search!$R$6="","",IF($BB1710&lt;Search!$R$6,"",1))</f>
        <v/>
      </c>
      <c r="AC1710" s="9" t="str">
        <f>IF(Search!$R$7="","",IF($BB1710&lt;Search!$R$7,"",1))</f>
        <v/>
      </c>
      <c r="AD1710" s="45" t="str">
        <f>IF(COUNTIF($A1710:$AC1710,"n")&gt;0,"",IF(SUM($A1710:$AC1710)=COUNTA(Search!$C$4:$C$8,Search!$F$4:$F$8,Search!$I$4:$I$6,Search!$I$8,Search!$L$4:$L$8,Search!$O$4:$O$8,Search!$R$4:$R$7,Search!$U$4:$U$7)-COUNTIF(Search!$C$4:$U$7,"n"),1+LARGE($AD$1:AD1709,1),""))</f>
        <v/>
      </c>
      <c r="AE1710" s="45" t="str">
        <f t="shared" si="81"/>
        <v/>
      </c>
      <c r="AF1710" s="45" t="str">
        <f>IF(AD1710="","",COUNTIF($AE$1:$AE1709,$AE1710)+RANK($AE1710,$AE$2:$AE$10540,1))</f>
        <v/>
      </c>
      <c r="AG1710" s="45" t="str">
        <f t="shared" si="82"/>
        <v/>
      </c>
      <c r="AH1710" s="45" t="str">
        <f>IF($AD1710="","",COUNTIF($AG$1:$AG1709,$AG1710)+RANK($AG1710,$AG$1:$AG$10539,0))</f>
        <v/>
      </c>
      <c r="AI1710" s="10" t="str">
        <f t="shared" si="83"/>
        <v>2010-11 Zenith #36 James Reimer TOR    /   $</v>
      </c>
      <c r="AJ1710" s="11">
        <v>2010</v>
      </c>
      <c r="AK1710" s="17">
        <v>11</v>
      </c>
      <c r="AL1710" s="12" t="s">
        <v>387</v>
      </c>
      <c r="AM1710" s="10">
        <v>36</v>
      </c>
      <c r="AN1710" s="12" t="s">
        <v>715</v>
      </c>
      <c r="AO1710" s="9" t="s">
        <v>1904</v>
      </c>
      <c r="AP1710" s="9"/>
      <c r="AQ1710" s="9"/>
      <c r="AR1710" s="14"/>
      <c r="AS1710" s="9"/>
      <c r="AT1710" s="9"/>
      <c r="AU1710" s="9"/>
      <c r="AV1710" s="13"/>
      <c r="AW1710" s="13"/>
      <c r="AX1710" s="9"/>
      <c r="AY1710" s="9"/>
      <c r="AZ1710" s="9"/>
      <c r="BA1710" s="33"/>
      <c r="BB1710" s="33"/>
      <c r="BC1710" s="36"/>
      <c r="BD1710" s="12" t="s">
        <v>1771</v>
      </c>
    </row>
    <row r="1711" spans="1:56" s="12" customFormat="1" x14ac:dyDescent="0.2">
      <c r="A1711" s="9">
        <f>IF(Search!$C$5="","",IF(COUNTA(Inventory!$AP1711)=1,1,""))</f>
        <v>1</v>
      </c>
      <c r="B1711" s="9" t="str">
        <f>IF(Search!$C$4="","",IF(ISNUMBER(SEARCH(Search!$C$4,$AR1711))=TRUE,1,""))</f>
        <v/>
      </c>
      <c r="C1711" s="9" t="str">
        <f>IF(Search!$C$6="x",IF(COUNTA($AQ1711)=1,1,"N"),IF(COUNTA($AQ1711)=1,"N",""))</f>
        <v/>
      </c>
      <c r="D1711" s="9" t="str">
        <f>IF(Search!$O$8="","",IF(ISNUMBER(SEARCH(Search!$O$8,$BD1711))=TRUE,1,""))</f>
        <v/>
      </c>
      <c r="E1711" s="9" t="str">
        <f>IF(Search!$C$7="","",IF(ISNUMBER(SEARCH(Search!$C$7,$AN1711))=TRUE,1,""))</f>
        <v/>
      </c>
      <c r="F1711" s="9" t="str">
        <f>IF(Search!$C$8="","",IF(ISNUMBER(SEARCH(Search!$C$8,$AO1711))=TRUE,1,""))</f>
        <v/>
      </c>
      <c r="G1711" s="9" t="str">
        <f>IF(Search!$F$4="","",IF(Inventory!$AJ1711&lt;Search!$F$4,"",1))</f>
        <v/>
      </c>
      <c r="H1711" s="9" t="str">
        <f>IF(Search!$F$5="","",IF(Inventory!$AJ1711&gt;Search!$F$5,"",1))</f>
        <v/>
      </c>
      <c r="I1711" s="9" t="str">
        <f>IF(Search!$F$7="","",IF(Search!$F$8="",IF(ISNUMBER(SEARCH(Search!$F$7,$AL1711))=TRUE,1,""),""))</f>
        <v/>
      </c>
      <c r="J1711" s="9" t="str">
        <f>IF($AL1711=Search!$F$8,1,"")</f>
        <v/>
      </c>
      <c r="K1711" s="9" t="str">
        <f>IF(Search!$I$4="","",IF(COUNTA($AS1711)=1,IF(Search!$I$4="N","N",1),""))</f>
        <v/>
      </c>
      <c r="L1711" s="9" t="str">
        <f>IF(Search!$I$5="","",IF($AS1711="RC",1,""))</f>
        <v/>
      </c>
      <c r="M1711" s="9" t="str">
        <f>IF(Search!$I$6="","",IF($AS1711="RCP",1,""))</f>
        <v/>
      </c>
      <c r="N1711" s="9" t="str">
        <f>IF(Search!$I$8="","",IF(COUNTA($AT1711)=1,IF(Search!$I$8="N","N",1),""))</f>
        <v/>
      </c>
      <c r="O1711" s="9" t="str">
        <f>IF(Search!$L$4="","",IF(COUNTA($AU1711)=1,IF(Search!$L$4="N","N",1),""))</f>
        <v/>
      </c>
      <c r="P1711" s="9" t="str">
        <f>IF(Search!$L$5="","",IF(ISNUMBER(SEARCH("Jersey",$AU1711))=TRUE,IF(Search!$L$5="N","N",1),""))</f>
        <v/>
      </c>
      <c r="Q1711" s="9" t="str">
        <f>IF(Search!$L$6="","",IF(ISNUMBER(SEARCH("Patch",$AU1711))=TRUE,IF(Search!$L$6="N","N",1),""))</f>
        <v/>
      </c>
      <c r="R1711" s="9" t="str">
        <f>IF(Search!$L$7="","",IF(ISNUMBER(SEARCH("Shield",$AU1711))=TRUE,IF(Search!$L$7="N","N",1),""))</f>
        <v/>
      </c>
      <c r="S1711" s="9" t="str">
        <f>IF(Search!$L$8="","",IF(ISNUMBER(SEARCH("Stick",$AU1711))=TRUE,IF(Search!$L$8="N","N",1),""))</f>
        <v/>
      </c>
      <c r="T1711" s="9" t="str">
        <f>IF(Search!$O$4="","",IF(COUNTA($AW1711)=1,IF(Search!$O$4="N","N",1),""))</f>
        <v/>
      </c>
      <c r="U1711" s="9" t="str">
        <f>IF(Search!$O$5="","",IF($AW1711="","",IF($AW1711&lt;Search!$O$5,"",1)))</f>
        <v/>
      </c>
      <c r="V1711" s="9" t="str">
        <f>IF(Search!$O$6="","",IF($AW1711="","",IF($AW1711&gt;Search!$O$6,"",1)))</f>
        <v/>
      </c>
      <c r="W1711" s="9" t="str">
        <f>IF(Search!$U$4="","",IF($AX1711="","",1))</f>
        <v/>
      </c>
      <c r="X1711" s="9" t="str">
        <f>IF(Search!$U$5="","",IF(ISNUMBER(SEARCH(Search!$U$5,$AX1711))=TRUE,IF(Search!$U$5="N","N",1),""))</f>
        <v/>
      </c>
      <c r="Y1711" s="9" t="str">
        <f>IF(Search!$U$6="","",IF($AY1711&lt;Search!$U$6,"",1))</f>
        <v/>
      </c>
      <c r="Z1711" s="9" t="str">
        <f>IF(Search!$R$4="","",IF(Inventory!$BA1711&lt;Search!$R$4,"",1))</f>
        <v/>
      </c>
      <c r="AA1711" s="9" t="str">
        <f>IF(Search!$R$5="","",IF($BA1711&gt;Search!$R$5,"",1))</f>
        <v/>
      </c>
      <c r="AB1711" s="9" t="str">
        <f>IF(Search!$R$6="","",IF($BB1711&lt;Search!$R$6,"",1))</f>
        <v/>
      </c>
      <c r="AC1711" s="9" t="str">
        <f>IF(Search!$R$7="","",IF($BB1711&lt;Search!$R$7,"",1))</f>
        <v/>
      </c>
      <c r="AD1711" s="45">
        <f>IF(COUNTIF($A1711:$AC1711,"n")&gt;0,"",IF(SUM($A1711:$AC1711)=COUNTA(Search!$C$4:$C$8,Search!$F$4:$F$8,Search!$I$4:$I$6,Search!$I$8,Search!$L$4:$L$8,Search!$O$4:$O$8,Search!$R$4:$R$7,Search!$U$4:$U$7)-COUNTIF(Search!$C$4:$U$7,"n"),1+LARGE($AD$1:AD1710,1),""))</f>
        <v>87</v>
      </c>
      <c r="AE1711" s="45">
        <f t="shared" si="81"/>
        <v>1179</v>
      </c>
      <c r="AF1711" s="45">
        <f>IF(AD1711="","",COUNTIF($AE$1:$AE1710,$AE1711)+RANK($AE1711,$AE$2:$AE$10540,1))</f>
        <v>199</v>
      </c>
      <c r="AG1711" s="45">
        <f t="shared" si="82"/>
        <v>0</v>
      </c>
      <c r="AH1711" s="45">
        <f>IF($AD1711="","",COUNTIF($AG$1:$AG1710,$AG1711)+RANK($AG1711,$AG$1:$AG$10539,0))</f>
        <v>249</v>
      </c>
      <c r="AI1711" s="10" t="str">
        <f t="shared" si="83"/>
        <v>2011-12 Artifacts #192 Joe Colborne RC TOR RC   /699   $</v>
      </c>
      <c r="AJ1711" s="11">
        <v>2011</v>
      </c>
      <c r="AK1711" s="17">
        <v>12</v>
      </c>
      <c r="AL1711" s="12" t="s">
        <v>854</v>
      </c>
      <c r="AM1711" s="10">
        <v>192</v>
      </c>
      <c r="AN1711" s="12" t="s">
        <v>1233</v>
      </c>
      <c r="AO1711" s="9" t="s">
        <v>1904</v>
      </c>
      <c r="AP1711" s="9" t="s">
        <v>1902</v>
      </c>
      <c r="AQ1711" s="9"/>
      <c r="AR1711" s="14"/>
      <c r="AS1711" s="9" t="s">
        <v>2</v>
      </c>
      <c r="AT1711" s="9"/>
      <c r="AU1711" s="9"/>
      <c r="AV1711" s="13"/>
      <c r="AW1711" s="13">
        <v>699</v>
      </c>
      <c r="AX1711" s="9"/>
      <c r="AY1711" s="9"/>
      <c r="AZ1711" s="9"/>
      <c r="BA1711" s="33"/>
      <c r="BB1711" s="33"/>
      <c r="BC1711" s="36"/>
      <c r="BD1711" s="12" t="s">
        <v>1771</v>
      </c>
    </row>
    <row r="1712" spans="1:56" s="12" customFormat="1" x14ac:dyDescent="0.2">
      <c r="A1712" s="9">
        <f>IF(Search!$C$5="","",IF(COUNTA(Inventory!$AP1712)=1,1,""))</f>
        <v>1</v>
      </c>
      <c r="B1712" s="9" t="str">
        <f>IF(Search!$C$4="","",IF(ISNUMBER(SEARCH(Search!$C$4,$AR1712))=TRUE,1,""))</f>
        <v/>
      </c>
      <c r="C1712" s="9" t="str">
        <f>IF(Search!$C$6="x",IF(COUNTA($AQ1712)=1,1,"N"),IF(COUNTA($AQ1712)=1,"N",""))</f>
        <v/>
      </c>
      <c r="D1712" s="9" t="str">
        <f>IF(Search!$O$8="","",IF(ISNUMBER(SEARCH(Search!$O$8,$BD1712))=TRUE,1,""))</f>
        <v/>
      </c>
      <c r="E1712" s="9" t="str">
        <f>IF(Search!$C$7="","",IF(ISNUMBER(SEARCH(Search!$C$7,$AN1712))=TRUE,1,""))</f>
        <v/>
      </c>
      <c r="F1712" s="9" t="str">
        <f>IF(Search!$C$8="","",IF(ISNUMBER(SEARCH(Search!$C$8,$AO1712))=TRUE,1,""))</f>
        <v/>
      </c>
      <c r="G1712" s="9" t="str">
        <f>IF(Search!$F$4="","",IF(Inventory!$AJ1712&lt;Search!$F$4,"",1))</f>
        <v/>
      </c>
      <c r="H1712" s="9" t="str">
        <f>IF(Search!$F$5="","",IF(Inventory!$AJ1712&gt;Search!$F$5,"",1))</f>
        <v/>
      </c>
      <c r="I1712" s="9" t="str">
        <f>IF(Search!$F$7="","",IF(Search!$F$8="",IF(ISNUMBER(SEARCH(Search!$F$7,$AL1712))=TRUE,1,""),""))</f>
        <v/>
      </c>
      <c r="J1712" s="9" t="str">
        <f>IF($AL1712=Search!$F$8,1,"")</f>
        <v/>
      </c>
      <c r="K1712" s="9" t="str">
        <f>IF(Search!$I$4="","",IF(COUNTA($AS1712)=1,IF(Search!$I$4="N","N",1),""))</f>
        <v/>
      </c>
      <c r="L1712" s="9" t="str">
        <f>IF(Search!$I$5="","",IF($AS1712="RC",1,""))</f>
        <v/>
      </c>
      <c r="M1712" s="9" t="str">
        <f>IF(Search!$I$6="","",IF($AS1712="RCP",1,""))</f>
        <v/>
      </c>
      <c r="N1712" s="9" t="str">
        <f>IF(Search!$I$8="","",IF(COUNTA($AT1712)=1,IF(Search!$I$8="N","N",1),""))</f>
        <v/>
      </c>
      <c r="O1712" s="9" t="str">
        <f>IF(Search!$L$4="","",IF(COUNTA($AU1712)=1,IF(Search!$L$4="N","N",1),""))</f>
        <v/>
      </c>
      <c r="P1712" s="9" t="str">
        <f>IF(Search!$L$5="","",IF(ISNUMBER(SEARCH("Jersey",$AU1712))=TRUE,IF(Search!$L$5="N","N",1),""))</f>
        <v/>
      </c>
      <c r="Q1712" s="9" t="str">
        <f>IF(Search!$L$6="","",IF(ISNUMBER(SEARCH("Patch",$AU1712))=TRUE,IF(Search!$L$6="N","N",1),""))</f>
        <v/>
      </c>
      <c r="R1712" s="9" t="str">
        <f>IF(Search!$L$7="","",IF(ISNUMBER(SEARCH("Shield",$AU1712))=TRUE,IF(Search!$L$7="N","N",1),""))</f>
        <v/>
      </c>
      <c r="S1712" s="9" t="str">
        <f>IF(Search!$L$8="","",IF(ISNUMBER(SEARCH("Stick",$AU1712))=TRUE,IF(Search!$L$8="N","N",1),""))</f>
        <v/>
      </c>
      <c r="T1712" s="9" t="str">
        <f>IF(Search!$O$4="","",IF(COUNTA($AW1712)=1,IF(Search!$O$4="N","N",1),""))</f>
        <v/>
      </c>
      <c r="U1712" s="9" t="str">
        <f>IF(Search!$O$5="","",IF($AW1712="","",IF($AW1712&lt;Search!$O$5,"",1)))</f>
        <v/>
      </c>
      <c r="V1712" s="9" t="str">
        <f>IF(Search!$O$6="","",IF($AW1712="","",IF($AW1712&gt;Search!$O$6,"",1)))</f>
        <v/>
      </c>
      <c r="W1712" s="9" t="str">
        <f>IF(Search!$U$4="","",IF($AX1712="","",1))</f>
        <v/>
      </c>
      <c r="X1712" s="9" t="str">
        <f>IF(Search!$U$5="","",IF(ISNUMBER(SEARCH(Search!$U$5,$AX1712))=TRUE,IF(Search!$U$5="N","N",1),""))</f>
        <v/>
      </c>
      <c r="Y1712" s="9" t="str">
        <f>IF(Search!$U$6="","",IF($AY1712&lt;Search!$U$6,"",1))</f>
        <v/>
      </c>
      <c r="Z1712" s="9" t="str">
        <f>IF(Search!$R$4="","",IF(Inventory!$BA1712&lt;Search!$R$4,"",1))</f>
        <v/>
      </c>
      <c r="AA1712" s="9" t="str">
        <f>IF(Search!$R$5="","",IF($BA1712&gt;Search!$R$5,"",1))</f>
        <v/>
      </c>
      <c r="AB1712" s="9" t="str">
        <f>IF(Search!$R$6="","",IF($BB1712&lt;Search!$R$6,"",1))</f>
        <v/>
      </c>
      <c r="AC1712" s="9" t="str">
        <f>IF(Search!$R$7="","",IF($BB1712&lt;Search!$R$7,"",1))</f>
        <v/>
      </c>
      <c r="AD1712" s="45">
        <f>IF(COUNTIF($A1712:$AC1712,"n")&gt;0,"",IF(SUM($A1712:$AC1712)=COUNTA(Search!$C$4:$C$8,Search!$F$4:$F$8,Search!$I$4:$I$6,Search!$I$8,Search!$L$4:$L$8,Search!$O$4:$O$8,Search!$R$4:$R$7,Search!$U$4:$U$7)-COUNTIF(Search!$C$4:$U$7,"n"),1+LARGE($AD$1:AD1711,1),""))</f>
        <v>88</v>
      </c>
      <c r="AE1712" s="45">
        <f t="shared" si="81"/>
        <v>168</v>
      </c>
      <c r="AF1712" s="45">
        <f>IF(AD1712="","",COUNTIF($AE$1:$AE1711,$AE1712)+RANK($AE1712,$AE$2:$AE$10540,1))</f>
        <v>36</v>
      </c>
      <c r="AG1712" s="45">
        <f t="shared" si="82"/>
        <v>0</v>
      </c>
      <c r="AH1712" s="45">
        <f>IF($AD1712="","",COUNTIF($AG$1:$AG1711,$AG1712)+RANK($AG1712,$AG$1:$AG$10539,0))</f>
        <v>250</v>
      </c>
      <c r="AI1712" s="10" t="str">
        <f t="shared" si="83"/>
        <v>2011-12 Artifacts #193 Ben Scrivens RC TOR RC   /699   $</v>
      </c>
      <c r="AJ1712" s="11">
        <v>2011</v>
      </c>
      <c r="AK1712" s="17">
        <v>12</v>
      </c>
      <c r="AL1712" s="12" t="s">
        <v>854</v>
      </c>
      <c r="AM1712" s="10">
        <v>193</v>
      </c>
      <c r="AN1712" s="12" t="s">
        <v>1234</v>
      </c>
      <c r="AO1712" s="14" t="s">
        <v>1904</v>
      </c>
      <c r="AP1712" s="9" t="s">
        <v>1902</v>
      </c>
      <c r="AQ1712" s="9"/>
      <c r="AR1712" s="14"/>
      <c r="AS1712" s="9" t="s">
        <v>2</v>
      </c>
      <c r="AT1712" s="9"/>
      <c r="AU1712" s="9"/>
      <c r="AV1712" s="13"/>
      <c r="AW1712" s="13">
        <v>699</v>
      </c>
      <c r="AX1712" s="9"/>
      <c r="AY1712" s="9"/>
      <c r="AZ1712" s="9"/>
      <c r="BA1712" s="33"/>
      <c r="BB1712" s="33"/>
      <c r="BC1712" s="36"/>
      <c r="BD1712" s="12" t="s">
        <v>1771</v>
      </c>
    </row>
    <row r="1713" spans="1:56" s="12" customFormat="1" x14ac:dyDescent="0.2">
      <c r="A1713" s="9">
        <f>IF(Search!$C$5="","",IF(COUNTA(Inventory!$AP1713)=1,1,""))</f>
        <v>1</v>
      </c>
      <c r="B1713" s="9" t="str">
        <f>IF(Search!$C$4="","",IF(ISNUMBER(SEARCH(Search!$C$4,$AR1713))=TRUE,1,""))</f>
        <v/>
      </c>
      <c r="C1713" s="9" t="str">
        <f>IF(Search!$C$6="x",IF(COUNTA($AQ1713)=1,1,"N"),IF(COUNTA($AQ1713)=1,"N",""))</f>
        <v/>
      </c>
      <c r="D1713" s="9" t="str">
        <f>IF(Search!$O$8="","",IF(ISNUMBER(SEARCH(Search!$O$8,$BD1713))=TRUE,1,""))</f>
        <v/>
      </c>
      <c r="E1713" s="9" t="str">
        <f>IF(Search!$C$7="","",IF(ISNUMBER(SEARCH(Search!$C$7,$AN1713))=TRUE,1,""))</f>
        <v/>
      </c>
      <c r="F1713" s="9" t="str">
        <f>IF(Search!$C$8="","",IF(ISNUMBER(SEARCH(Search!$C$8,$AO1713))=TRUE,1,""))</f>
        <v/>
      </c>
      <c r="G1713" s="9" t="str">
        <f>IF(Search!$F$4="","",IF(Inventory!$AJ1713&lt;Search!$F$4,"",1))</f>
        <v/>
      </c>
      <c r="H1713" s="9" t="str">
        <f>IF(Search!$F$5="","",IF(Inventory!$AJ1713&gt;Search!$F$5,"",1))</f>
        <v/>
      </c>
      <c r="I1713" s="9" t="str">
        <f>IF(Search!$F$7="","",IF(Search!$F$8="",IF(ISNUMBER(SEARCH(Search!$F$7,$AL1713))=TRUE,1,""),""))</f>
        <v/>
      </c>
      <c r="J1713" s="9" t="str">
        <f>IF($AL1713=Search!$F$8,1,"")</f>
        <v/>
      </c>
      <c r="K1713" s="9" t="str">
        <f>IF(Search!$I$4="","",IF(COUNTA($AS1713)=1,IF(Search!$I$4="N","N",1),""))</f>
        <v/>
      </c>
      <c r="L1713" s="9" t="str">
        <f>IF(Search!$I$5="","",IF($AS1713="RC",1,""))</f>
        <v/>
      </c>
      <c r="M1713" s="9" t="str">
        <f>IF(Search!$I$6="","",IF($AS1713="RCP",1,""))</f>
        <v/>
      </c>
      <c r="N1713" s="9" t="str">
        <f>IF(Search!$I$8="","",IF(COUNTA($AT1713)=1,IF(Search!$I$8="N","N",1),""))</f>
        <v/>
      </c>
      <c r="O1713" s="9" t="str">
        <f>IF(Search!$L$4="","",IF(COUNTA($AU1713)=1,IF(Search!$L$4="N","N",1),""))</f>
        <v/>
      </c>
      <c r="P1713" s="9" t="str">
        <f>IF(Search!$L$5="","",IF(ISNUMBER(SEARCH("Jersey",$AU1713))=TRUE,IF(Search!$L$5="N","N",1),""))</f>
        <v/>
      </c>
      <c r="Q1713" s="9" t="str">
        <f>IF(Search!$L$6="","",IF(ISNUMBER(SEARCH("Patch",$AU1713))=TRUE,IF(Search!$L$6="N","N",1),""))</f>
        <v/>
      </c>
      <c r="R1713" s="9" t="str">
        <f>IF(Search!$L$7="","",IF(ISNUMBER(SEARCH("Shield",$AU1713))=TRUE,IF(Search!$L$7="N","N",1),""))</f>
        <v/>
      </c>
      <c r="S1713" s="9" t="str">
        <f>IF(Search!$L$8="","",IF(ISNUMBER(SEARCH("Stick",$AU1713))=TRUE,IF(Search!$L$8="N","N",1),""))</f>
        <v/>
      </c>
      <c r="T1713" s="9" t="str">
        <f>IF(Search!$O$4="","",IF(COUNTA($AW1713)=1,IF(Search!$O$4="N","N",1),""))</f>
        <v/>
      </c>
      <c r="U1713" s="9" t="str">
        <f>IF(Search!$O$5="","",IF($AW1713="","",IF($AW1713&lt;Search!$O$5,"",1)))</f>
        <v/>
      </c>
      <c r="V1713" s="9" t="str">
        <f>IF(Search!$O$6="","",IF($AW1713="","",IF($AW1713&gt;Search!$O$6,"",1)))</f>
        <v/>
      </c>
      <c r="W1713" s="9" t="str">
        <f>IF(Search!$U$4="","",IF($AX1713="","",1))</f>
        <v/>
      </c>
      <c r="X1713" s="9" t="str">
        <f>IF(Search!$U$5="","",IF(ISNUMBER(SEARCH(Search!$U$5,$AX1713))=TRUE,IF(Search!$U$5="N","N",1),""))</f>
        <v/>
      </c>
      <c r="Y1713" s="9" t="str">
        <f>IF(Search!$U$6="","",IF($AY1713&lt;Search!$U$6,"",1))</f>
        <v/>
      </c>
      <c r="Z1713" s="9" t="str">
        <f>IF(Search!$R$4="","",IF(Inventory!$BA1713&lt;Search!$R$4,"",1))</f>
        <v/>
      </c>
      <c r="AA1713" s="9" t="str">
        <f>IF(Search!$R$5="","",IF($BA1713&gt;Search!$R$5,"",1))</f>
        <v/>
      </c>
      <c r="AB1713" s="9" t="str">
        <f>IF(Search!$R$6="","",IF($BB1713&lt;Search!$R$6,"",1))</f>
        <v/>
      </c>
      <c r="AC1713" s="9" t="str">
        <f>IF(Search!$R$7="","",IF($BB1713&lt;Search!$R$7,"",1))</f>
        <v/>
      </c>
      <c r="AD1713" s="45">
        <f>IF(COUNTIF($A1713:$AC1713,"n")&gt;0,"",IF(SUM($A1713:$AC1713)=COUNTA(Search!$C$4:$C$8,Search!$F$4:$F$8,Search!$I$4:$I$6,Search!$I$8,Search!$L$4:$L$8,Search!$O$4:$O$8,Search!$R$4:$R$7,Search!$U$4:$U$7)-COUNTIF(Search!$C$4:$U$7,"n"),1+LARGE($AD$1:AD1712,1),""))</f>
        <v>89</v>
      </c>
      <c r="AE1713" s="45">
        <f t="shared" si="81"/>
        <v>1629</v>
      </c>
      <c r="AF1713" s="45">
        <f>IF(AD1713="","",COUNTIF($AE$1:$AE1712,$AE1713)+RANK($AE1713,$AE$2:$AE$10540,1))</f>
        <v>298</v>
      </c>
      <c r="AG1713" s="45">
        <f t="shared" si="82"/>
        <v>0</v>
      </c>
      <c r="AH1713" s="45">
        <f>IF($AD1713="","",COUNTIF($AG$1:$AG1712,$AG1713)+RANK($AG1713,$AG$1:$AG$10539,0))</f>
        <v>251</v>
      </c>
      <c r="AI1713" s="10" t="str">
        <f t="shared" si="83"/>
        <v>2011-12 Artifacts #194 Matt Frattin RC TOR RC   /699   $</v>
      </c>
      <c r="AJ1713" s="11">
        <v>2011</v>
      </c>
      <c r="AK1713" s="17">
        <v>12</v>
      </c>
      <c r="AL1713" s="12" t="s">
        <v>854</v>
      </c>
      <c r="AM1713" s="10">
        <v>194</v>
      </c>
      <c r="AN1713" s="12" t="s">
        <v>1235</v>
      </c>
      <c r="AO1713" s="9" t="s">
        <v>1904</v>
      </c>
      <c r="AP1713" s="9" t="s">
        <v>1902</v>
      </c>
      <c r="AQ1713" s="9"/>
      <c r="AR1713" s="14"/>
      <c r="AS1713" s="9" t="s">
        <v>2</v>
      </c>
      <c r="AT1713" s="9"/>
      <c r="AU1713" s="9"/>
      <c r="AV1713" s="13"/>
      <c r="AW1713" s="13">
        <v>699</v>
      </c>
      <c r="AX1713" s="9"/>
      <c r="AY1713" s="9"/>
      <c r="AZ1713" s="9"/>
      <c r="BA1713" s="33"/>
      <c r="BB1713" s="33"/>
      <c r="BC1713" s="36"/>
      <c r="BD1713" s="12" t="s">
        <v>1771</v>
      </c>
    </row>
    <row r="1714" spans="1:56" s="12" customFormat="1" x14ac:dyDescent="0.2">
      <c r="A1714" s="9" t="str">
        <f>IF(Search!$C$5="","",IF(COUNTA(Inventory!$AP1714)=1,1,""))</f>
        <v/>
      </c>
      <c r="B1714" s="9" t="str">
        <f>IF(Search!$C$4="","",IF(ISNUMBER(SEARCH(Search!$C$4,$AR1714))=TRUE,1,""))</f>
        <v/>
      </c>
      <c r="C1714" s="9" t="str">
        <f>IF(Search!$C$6="x",IF(COUNTA($AQ1714)=1,1,"N"),IF(COUNTA($AQ1714)=1,"N",""))</f>
        <v/>
      </c>
      <c r="D1714" s="9" t="str">
        <f>IF(Search!$O$8="","",IF(ISNUMBER(SEARCH(Search!$O$8,$BD1714))=TRUE,1,""))</f>
        <v/>
      </c>
      <c r="E1714" s="9" t="str">
        <f>IF(Search!$C$7="","",IF(ISNUMBER(SEARCH(Search!$C$7,$AN1714))=TRUE,1,""))</f>
        <v/>
      </c>
      <c r="F1714" s="9" t="str">
        <f>IF(Search!$C$8="","",IF(ISNUMBER(SEARCH(Search!$C$8,$AO1714))=TRUE,1,""))</f>
        <v/>
      </c>
      <c r="G1714" s="9" t="str">
        <f>IF(Search!$F$4="","",IF(Inventory!$AJ1714&lt;Search!$F$4,"",1))</f>
        <v/>
      </c>
      <c r="H1714" s="9" t="str">
        <f>IF(Search!$F$5="","",IF(Inventory!$AJ1714&gt;Search!$F$5,"",1))</f>
        <v/>
      </c>
      <c r="I1714" s="9" t="str">
        <f>IF(Search!$F$7="","",IF(Search!$F$8="",IF(ISNUMBER(SEARCH(Search!$F$7,$AL1714))=TRUE,1,""),""))</f>
        <v/>
      </c>
      <c r="J1714" s="9" t="str">
        <f>IF($AL1714=Search!$F$8,1,"")</f>
        <v/>
      </c>
      <c r="K1714" s="9" t="str">
        <f>IF(Search!$I$4="","",IF(COUNTA($AS1714)=1,IF(Search!$I$4="N","N",1),""))</f>
        <v/>
      </c>
      <c r="L1714" s="9" t="str">
        <f>IF(Search!$I$5="","",IF($AS1714="RC",1,""))</f>
        <v/>
      </c>
      <c r="M1714" s="9" t="str">
        <f>IF(Search!$I$6="","",IF($AS1714="RCP",1,""))</f>
        <v/>
      </c>
      <c r="N1714" s="9" t="str">
        <f>IF(Search!$I$8="","",IF(COUNTA($AT1714)=1,IF(Search!$I$8="N","N",1),""))</f>
        <v/>
      </c>
      <c r="O1714" s="9" t="str">
        <f>IF(Search!$L$4="","",IF(COUNTA($AU1714)=1,IF(Search!$L$4="N","N",1),""))</f>
        <v/>
      </c>
      <c r="P1714" s="9" t="str">
        <f>IF(Search!$L$5="","",IF(ISNUMBER(SEARCH("Jersey",$AU1714))=TRUE,IF(Search!$L$5="N","N",1),""))</f>
        <v/>
      </c>
      <c r="Q1714" s="9" t="str">
        <f>IF(Search!$L$6="","",IF(ISNUMBER(SEARCH("Patch",$AU1714))=TRUE,IF(Search!$L$6="N","N",1),""))</f>
        <v/>
      </c>
      <c r="R1714" s="9" t="str">
        <f>IF(Search!$L$7="","",IF(ISNUMBER(SEARCH("Shield",$AU1714))=TRUE,IF(Search!$L$7="N","N",1),""))</f>
        <v/>
      </c>
      <c r="S1714" s="9" t="str">
        <f>IF(Search!$L$8="","",IF(ISNUMBER(SEARCH("Stick",$AU1714))=TRUE,IF(Search!$L$8="N","N",1),""))</f>
        <v/>
      </c>
      <c r="T1714" s="9" t="str">
        <f>IF(Search!$O$4="","",IF(COUNTA($AW1714)=1,IF(Search!$O$4="N","N",1),""))</f>
        <v/>
      </c>
      <c r="U1714" s="9" t="str">
        <f>IF(Search!$O$5="","",IF($AW1714="","",IF($AW1714&lt;Search!$O$5,"",1)))</f>
        <v/>
      </c>
      <c r="V1714" s="9" t="str">
        <f>IF(Search!$O$6="","",IF($AW1714="","",IF($AW1714&gt;Search!$O$6,"",1)))</f>
        <v/>
      </c>
      <c r="W1714" s="9" t="str">
        <f>IF(Search!$U$4="","",IF($AX1714="","",1))</f>
        <v/>
      </c>
      <c r="X1714" s="9" t="str">
        <f>IF(Search!$U$5="","",IF(ISNUMBER(SEARCH(Search!$U$5,$AX1714))=TRUE,IF(Search!$U$5="N","N",1),""))</f>
        <v/>
      </c>
      <c r="Y1714" s="9" t="str">
        <f>IF(Search!$U$6="","",IF($AY1714&lt;Search!$U$6,"",1))</f>
        <v/>
      </c>
      <c r="Z1714" s="9" t="str">
        <f>IF(Search!$R$4="","",IF(Inventory!$BA1714&lt;Search!$R$4,"",1))</f>
        <v/>
      </c>
      <c r="AA1714" s="9" t="str">
        <f>IF(Search!$R$5="","",IF($BA1714&gt;Search!$R$5,"",1))</f>
        <v/>
      </c>
      <c r="AB1714" s="9" t="str">
        <f>IF(Search!$R$6="","",IF($BB1714&lt;Search!$R$6,"",1))</f>
        <v/>
      </c>
      <c r="AC1714" s="9" t="str">
        <f>IF(Search!$R$7="","",IF($BB1714&lt;Search!$R$7,"",1))</f>
        <v/>
      </c>
      <c r="AD1714" s="45" t="str">
        <f>IF(COUNTIF($A1714:$AC1714,"n")&gt;0,"",IF(SUM($A1714:$AC1714)=COUNTA(Search!$C$4:$C$8,Search!$F$4:$F$8,Search!$I$4:$I$6,Search!$I$8,Search!$L$4:$L$8,Search!$O$4:$O$8,Search!$R$4:$R$7,Search!$U$4:$U$7)-COUNTIF(Search!$C$4:$U$7,"n"),1+LARGE($AD$1:AD1713,1),""))</f>
        <v/>
      </c>
      <c r="AE1714" s="45" t="str">
        <f t="shared" si="81"/>
        <v/>
      </c>
      <c r="AF1714" s="45" t="str">
        <f>IF(AD1714="","",COUNTIF($AE$1:$AE1713,$AE1714)+RANK($AE1714,$AE$2:$AE$10540,1))</f>
        <v/>
      </c>
      <c r="AG1714" s="45" t="str">
        <f t="shared" si="82"/>
        <v/>
      </c>
      <c r="AH1714" s="45" t="str">
        <f>IF($AD1714="","",COUNTIF($AG$1:$AG1713,$AG1714)+RANK($AG1714,$AG$1:$AG$10539,0))</f>
        <v/>
      </c>
      <c r="AI1714" s="10" t="str">
        <f t="shared" si="83"/>
        <v>2011-12 Artifacts Autofacts #ACM Clarke MacArthur TOR  AU  /   $</v>
      </c>
      <c r="AJ1714" s="11">
        <v>2011</v>
      </c>
      <c r="AK1714" s="17">
        <v>12</v>
      </c>
      <c r="AL1714" s="12" t="s">
        <v>1057</v>
      </c>
      <c r="AM1714" s="10" t="s">
        <v>1236</v>
      </c>
      <c r="AN1714" s="12" t="s">
        <v>665</v>
      </c>
      <c r="AO1714" s="29" t="s">
        <v>1904</v>
      </c>
      <c r="AP1714" s="9"/>
      <c r="AQ1714" s="9"/>
      <c r="AR1714" s="14" t="s">
        <v>2125</v>
      </c>
      <c r="AS1714" s="9"/>
      <c r="AT1714" s="9" t="s">
        <v>1857</v>
      </c>
      <c r="AU1714" s="9"/>
      <c r="AV1714" s="13"/>
      <c r="AW1714" s="13"/>
      <c r="AX1714" s="9"/>
      <c r="AY1714" s="9"/>
      <c r="AZ1714" s="9"/>
      <c r="BA1714" s="33"/>
      <c r="BB1714" s="33"/>
      <c r="BC1714" s="36"/>
      <c r="BD1714" s="12" t="s">
        <v>1771</v>
      </c>
    </row>
    <row r="1715" spans="1:56" s="12" customFormat="1" x14ac:dyDescent="0.2">
      <c r="A1715" s="9">
        <f>IF(Search!$C$5="","",IF(COUNTA(Inventory!$AP1715)=1,1,""))</f>
        <v>1</v>
      </c>
      <c r="B1715" s="9" t="str">
        <f>IF(Search!$C$4="","",IF(ISNUMBER(SEARCH(Search!$C$4,$AR1715))=TRUE,1,""))</f>
        <v/>
      </c>
      <c r="C1715" s="9" t="str">
        <f>IF(Search!$C$6="x",IF(COUNTA($AQ1715)=1,1,"N"),IF(COUNTA($AQ1715)=1,"N",""))</f>
        <v/>
      </c>
      <c r="D1715" s="9" t="str">
        <f>IF(Search!$O$8="","",IF(ISNUMBER(SEARCH(Search!$O$8,$BD1715))=TRUE,1,""))</f>
        <v/>
      </c>
      <c r="E1715" s="9" t="str">
        <f>IF(Search!$C$7="","",IF(ISNUMBER(SEARCH(Search!$C$7,$AN1715))=TRUE,1,""))</f>
        <v/>
      </c>
      <c r="F1715" s="9" t="str">
        <f>IF(Search!$C$8="","",IF(ISNUMBER(SEARCH(Search!$C$8,$AO1715))=TRUE,1,""))</f>
        <v/>
      </c>
      <c r="G1715" s="9" t="str">
        <f>IF(Search!$F$4="","",IF(Inventory!$AJ1715&lt;Search!$F$4,"",1))</f>
        <v/>
      </c>
      <c r="H1715" s="9" t="str">
        <f>IF(Search!$F$5="","",IF(Inventory!$AJ1715&gt;Search!$F$5,"",1))</f>
        <v/>
      </c>
      <c r="I1715" s="9" t="str">
        <f>IF(Search!$F$7="","",IF(Search!$F$8="",IF(ISNUMBER(SEARCH(Search!$F$7,$AL1715))=TRUE,1,""),""))</f>
        <v/>
      </c>
      <c r="J1715" s="9" t="str">
        <f>IF($AL1715=Search!$F$8,1,"")</f>
        <v/>
      </c>
      <c r="K1715" s="9" t="str">
        <f>IF(Search!$I$4="","",IF(COUNTA($AS1715)=1,IF(Search!$I$4="N","N",1),""))</f>
        <v/>
      </c>
      <c r="L1715" s="9" t="str">
        <f>IF(Search!$I$5="","",IF($AS1715="RC",1,""))</f>
        <v/>
      </c>
      <c r="M1715" s="9" t="str">
        <f>IF(Search!$I$6="","",IF($AS1715="RCP",1,""))</f>
        <v/>
      </c>
      <c r="N1715" s="9" t="str">
        <f>IF(Search!$I$8="","",IF(COUNTA($AT1715)=1,IF(Search!$I$8="N","N",1),""))</f>
        <v/>
      </c>
      <c r="O1715" s="9" t="str">
        <f>IF(Search!$L$4="","",IF(COUNTA($AU1715)=1,IF(Search!$L$4="N","N",1),""))</f>
        <v/>
      </c>
      <c r="P1715" s="9" t="str">
        <f>IF(Search!$L$5="","",IF(ISNUMBER(SEARCH("Jersey",$AU1715))=TRUE,IF(Search!$L$5="N","N",1),""))</f>
        <v/>
      </c>
      <c r="Q1715" s="9" t="str">
        <f>IF(Search!$L$6="","",IF(ISNUMBER(SEARCH("Patch",$AU1715))=TRUE,IF(Search!$L$6="N","N",1),""))</f>
        <v/>
      </c>
      <c r="R1715" s="9" t="str">
        <f>IF(Search!$L$7="","",IF(ISNUMBER(SEARCH("Shield",$AU1715))=TRUE,IF(Search!$L$7="N","N",1),""))</f>
        <v/>
      </c>
      <c r="S1715" s="9" t="str">
        <f>IF(Search!$L$8="","",IF(ISNUMBER(SEARCH("Stick",$AU1715))=TRUE,IF(Search!$L$8="N","N",1),""))</f>
        <v/>
      </c>
      <c r="T1715" s="9" t="str">
        <f>IF(Search!$O$4="","",IF(COUNTA($AW1715)=1,IF(Search!$O$4="N","N",1),""))</f>
        <v/>
      </c>
      <c r="U1715" s="9" t="str">
        <f>IF(Search!$O$5="","",IF($AW1715="","",IF($AW1715&lt;Search!$O$5,"",1)))</f>
        <v/>
      </c>
      <c r="V1715" s="9" t="str">
        <f>IF(Search!$O$6="","",IF($AW1715="","",IF($AW1715&gt;Search!$O$6,"",1)))</f>
        <v/>
      </c>
      <c r="W1715" s="9" t="str">
        <f>IF(Search!$U$4="","",IF($AX1715="","",1))</f>
        <v/>
      </c>
      <c r="X1715" s="9" t="str">
        <f>IF(Search!$U$5="","",IF(ISNUMBER(SEARCH(Search!$U$5,$AX1715))=TRUE,IF(Search!$U$5="N","N",1),""))</f>
        <v/>
      </c>
      <c r="Y1715" s="9" t="str">
        <f>IF(Search!$U$6="","",IF($AY1715&lt;Search!$U$6,"",1))</f>
        <v/>
      </c>
      <c r="Z1715" s="9" t="str">
        <f>IF(Search!$R$4="","",IF(Inventory!$BA1715&lt;Search!$R$4,"",1))</f>
        <v/>
      </c>
      <c r="AA1715" s="9" t="str">
        <f>IF(Search!$R$5="","",IF($BA1715&gt;Search!$R$5,"",1))</f>
        <v/>
      </c>
      <c r="AB1715" s="9" t="str">
        <f>IF(Search!$R$6="","",IF($BB1715&lt;Search!$R$6,"",1))</f>
        <v/>
      </c>
      <c r="AC1715" s="9" t="str">
        <f>IF(Search!$R$7="","",IF($BB1715&lt;Search!$R$7,"",1))</f>
        <v/>
      </c>
      <c r="AD1715" s="45">
        <f>IF(COUNTIF($A1715:$AC1715,"n")&gt;0,"",IF(SUM($A1715:$AC1715)=COUNTA(Search!$C$4:$C$8,Search!$F$4:$F$8,Search!$I$4:$I$6,Search!$I$8,Search!$L$4:$L$8,Search!$O$4:$O$8,Search!$R$4:$R$7,Search!$U$4:$U$7)-COUNTIF(Search!$C$4:$U$7,"n"),1+LARGE($AD$1:AD1714,1),""))</f>
        <v>90</v>
      </c>
      <c r="AE1715" s="45">
        <f t="shared" si="81"/>
        <v>855</v>
      </c>
      <c r="AF1715" s="45">
        <f>IF(AD1715="","",COUNTIF($AE$1:$AE1714,$AE1715)+RANK($AE1715,$AE$2:$AE$10540,1))</f>
        <v>142</v>
      </c>
      <c r="AG1715" s="45">
        <f t="shared" si="82"/>
        <v>0</v>
      </c>
      <c r="AH1715" s="45">
        <f>IF($AD1715="","",COUNTIF($AG$1:$AG1714,$AG1715)+RANK($AG1715,$AG$1:$AG$10539,0))</f>
        <v>252</v>
      </c>
      <c r="AI1715" s="10" t="str">
        <f t="shared" si="83"/>
        <v>2011-12 Between The Pipes #139 Felix Potvin TOR    /   $</v>
      </c>
      <c r="AJ1715" s="11">
        <v>2011</v>
      </c>
      <c r="AK1715" s="17">
        <v>12</v>
      </c>
      <c r="AL1715" s="12" t="s">
        <v>864</v>
      </c>
      <c r="AM1715" s="10">
        <v>139</v>
      </c>
      <c r="AN1715" s="15" t="s">
        <v>226</v>
      </c>
      <c r="AO1715" s="29" t="s">
        <v>1904</v>
      </c>
      <c r="AP1715" s="14" t="s">
        <v>1902</v>
      </c>
      <c r="AQ1715" s="14"/>
      <c r="AR1715" s="14"/>
      <c r="AS1715" s="9"/>
      <c r="AT1715" s="9"/>
      <c r="AU1715" s="9"/>
      <c r="AV1715" s="13"/>
      <c r="AW1715" s="13"/>
      <c r="AX1715" s="9"/>
      <c r="AY1715" s="9"/>
      <c r="AZ1715" s="9"/>
      <c r="BA1715" s="33"/>
      <c r="BB1715" s="33"/>
      <c r="BC1715" s="36"/>
      <c r="BD1715" s="12" t="s">
        <v>1771</v>
      </c>
    </row>
    <row r="1716" spans="1:56" s="12" customFormat="1" x14ac:dyDescent="0.2">
      <c r="A1716" s="9" t="str">
        <f>IF(Search!$C$5="","",IF(COUNTA(Inventory!$AP1716)=1,1,""))</f>
        <v/>
      </c>
      <c r="B1716" s="9" t="str">
        <f>IF(Search!$C$4="","",IF(ISNUMBER(SEARCH(Search!$C$4,$AR1716))=TRUE,1,""))</f>
        <v/>
      </c>
      <c r="C1716" s="9" t="str">
        <f>IF(Search!$C$6="x",IF(COUNTA($AQ1716)=1,1,"N"),IF(COUNTA($AQ1716)=1,"N",""))</f>
        <v/>
      </c>
      <c r="D1716" s="9" t="str">
        <f>IF(Search!$O$8="","",IF(ISNUMBER(SEARCH(Search!$O$8,$BD1716))=TRUE,1,""))</f>
        <v/>
      </c>
      <c r="E1716" s="9" t="str">
        <f>IF(Search!$C$7="","",IF(ISNUMBER(SEARCH(Search!$C$7,$AN1716))=TRUE,1,""))</f>
        <v/>
      </c>
      <c r="F1716" s="9" t="str">
        <f>IF(Search!$C$8="","",IF(ISNUMBER(SEARCH(Search!$C$8,$AO1716))=TRUE,1,""))</f>
        <v/>
      </c>
      <c r="G1716" s="9" t="str">
        <f>IF(Search!$F$4="","",IF(Inventory!$AJ1716&lt;Search!$F$4,"",1))</f>
        <v/>
      </c>
      <c r="H1716" s="9" t="str">
        <f>IF(Search!$F$5="","",IF(Inventory!$AJ1716&gt;Search!$F$5,"",1))</f>
        <v/>
      </c>
      <c r="I1716" s="9" t="str">
        <f>IF(Search!$F$7="","",IF(Search!$F$8="",IF(ISNUMBER(SEARCH(Search!$F$7,$AL1716))=TRUE,1,""),""))</f>
        <v/>
      </c>
      <c r="J1716" s="9" t="str">
        <f>IF($AL1716=Search!$F$8,1,"")</f>
        <v/>
      </c>
      <c r="K1716" s="9" t="str">
        <f>IF(Search!$I$4="","",IF(COUNTA($AS1716)=1,IF(Search!$I$4="N","N",1),""))</f>
        <v/>
      </c>
      <c r="L1716" s="9" t="str">
        <f>IF(Search!$I$5="","",IF($AS1716="RC",1,""))</f>
        <v/>
      </c>
      <c r="M1716" s="9" t="str">
        <f>IF(Search!$I$6="","",IF($AS1716="RCP",1,""))</f>
        <v/>
      </c>
      <c r="N1716" s="9" t="str">
        <f>IF(Search!$I$8="","",IF(COUNTA($AT1716)=1,IF(Search!$I$8="N","N",1),""))</f>
        <v/>
      </c>
      <c r="O1716" s="9" t="str">
        <f>IF(Search!$L$4="","",IF(COUNTA($AU1716)=1,IF(Search!$L$4="N","N",1),""))</f>
        <v/>
      </c>
      <c r="P1716" s="9" t="str">
        <f>IF(Search!$L$5="","",IF(ISNUMBER(SEARCH("Jersey",$AU1716))=TRUE,IF(Search!$L$5="N","N",1),""))</f>
        <v/>
      </c>
      <c r="Q1716" s="9" t="str">
        <f>IF(Search!$L$6="","",IF(ISNUMBER(SEARCH("Patch",$AU1716))=TRUE,IF(Search!$L$6="N","N",1),""))</f>
        <v/>
      </c>
      <c r="R1716" s="9" t="str">
        <f>IF(Search!$L$7="","",IF(ISNUMBER(SEARCH("Shield",$AU1716))=TRUE,IF(Search!$L$7="N","N",1),""))</f>
        <v/>
      </c>
      <c r="S1716" s="9" t="str">
        <f>IF(Search!$L$8="","",IF(ISNUMBER(SEARCH("Stick",$AU1716))=TRUE,IF(Search!$L$8="N","N",1),""))</f>
        <v/>
      </c>
      <c r="T1716" s="9" t="str">
        <f>IF(Search!$O$4="","",IF(COUNTA($AW1716)=1,IF(Search!$O$4="N","N",1),""))</f>
        <v/>
      </c>
      <c r="U1716" s="9" t="str">
        <f>IF(Search!$O$5="","",IF($AW1716="","",IF($AW1716&lt;Search!$O$5,"",1)))</f>
        <v/>
      </c>
      <c r="V1716" s="9" t="str">
        <f>IF(Search!$O$6="","",IF($AW1716="","",IF($AW1716&gt;Search!$O$6,"",1)))</f>
        <v/>
      </c>
      <c r="W1716" s="9" t="str">
        <f>IF(Search!$U$4="","",IF($AX1716="","",1))</f>
        <v/>
      </c>
      <c r="X1716" s="9" t="str">
        <f>IF(Search!$U$5="","",IF(ISNUMBER(SEARCH(Search!$U$5,$AX1716))=TRUE,IF(Search!$U$5="N","N",1),""))</f>
        <v/>
      </c>
      <c r="Y1716" s="9" t="str">
        <f>IF(Search!$U$6="","",IF($AY1716&lt;Search!$U$6,"",1))</f>
        <v/>
      </c>
      <c r="Z1716" s="9" t="str">
        <f>IF(Search!$R$4="","",IF(Inventory!$BA1716&lt;Search!$R$4,"",1))</f>
        <v/>
      </c>
      <c r="AA1716" s="9" t="str">
        <f>IF(Search!$R$5="","",IF($BA1716&gt;Search!$R$5,"",1))</f>
        <v/>
      </c>
      <c r="AB1716" s="9" t="str">
        <f>IF(Search!$R$6="","",IF($BB1716&lt;Search!$R$6,"",1))</f>
        <v/>
      </c>
      <c r="AC1716" s="9" t="str">
        <f>IF(Search!$R$7="","",IF($BB1716&lt;Search!$R$7,"",1))</f>
        <v/>
      </c>
      <c r="AD1716" s="45" t="str">
        <f>IF(COUNTIF($A1716:$AC1716,"n")&gt;0,"",IF(SUM($A1716:$AC1716)=COUNTA(Search!$C$4:$C$8,Search!$F$4:$F$8,Search!$I$4:$I$6,Search!$I$8,Search!$L$4:$L$8,Search!$O$4:$O$8,Search!$R$4:$R$7,Search!$U$4:$U$7)-COUNTIF(Search!$C$4:$U$7,"n"),1+LARGE($AD$1:AD1715,1),""))</f>
        <v/>
      </c>
      <c r="AE1716" s="45" t="str">
        <f t="shared" si="81"/>
        <v/>
      </c>
      <c r="AF1716" s="45" t="str">
        <f>IF(AD1716="","",COUNTIF($AE$1:$AE1715,$AE1716)+RANK($AE1716,$AE$2:$AE$10540,1))</f>
        <v/>
      </c>
      <c r="AG1716" s="45" t="str">
        <f t="shared" si="82"/>
        <v/>
      </c>
      <c r="AH1716" s="45" t="str">
        <f>IF($AD1716="","",COUNTIF($AG$1:$AG1715,$AG1716)+RANK($AG1716,$AG$1:$AG$10539,0))</f>
        <v/>
      </c>
      <c r="AI1716" s="10" t="str">
        <f t="shared" si="83"/>
        <v>2011-12 Between The Pipes Autographs #ADR Damian Rhodes   AU  /   $</v>
      </c>
      <c r="AJ1716" s="11">
        <v>2011</v>
      </c>
      <c r="AK1716" s="17">
        <v>12</v>
      </c>
      <c r="AL1716" s="12" t="s">
        <v>1237</v>
      </c>
      <c r="AM1716" s="10" t="s">
        <v>1238</v>
      </c>
      <c r="AN1716" s="12" t="s">
        <v>1239</v>
      </c>
      <c r="AO1716" s="9"/>
      <c r="AP1716" s="9"/>
      <c r="AQ1716" s="9"/>
      <c r="AR1716" s="14" t="s">
        <v>2467</v>
      </c>
      <c r="AS1716" s="9"/>
      <c r="AT1716" s="9" t="s">
        <v>1857</v>
      </c>
      <c r="AU1716" s="9"/>
      <c r="AV1716" s="13"/>
      <c r="AW1716" s="13"/>
      <c r="AX1716" s="9"/>
      <c r="AY1716" s="9"/>
      <c r="AZ1716" s="9"/>
      <c r="BA1716" s="33"/>
      <c r="BB1716" s="33"/>
      <c r="BC1716" s="36"/>
      <c r="BD1716" s="12" t="s">
        <v>1771</v>
      </c>
    </row>
    <row r="1717" spans="1:56" s="12" customFormat="1" x14ac:dyDescent="0.2">
      <c r="A1717" s="9">
        <f>IF(Search!$C$5="","",IF(COUNTA(Inventory!$AP1717)=1,1,""))</f>
        <v>1</v>
      </c>
      <c r="B1717" s="9" t="str">
        <f>IF(Search!$C$4="","",IF(ISNUMBER(SEARCH(Search!$C$4,$AR1717))=TRUE,1,""))</f>
        <v/>
      </c>
      <c r="C1717" s="9" t="str">
        <f>IF(Search!$C$6="x",IF(COUNTA($AQ1717)=1,1,"N"),IF(COUNTA($AQ1717)=1,"N",""))</f>
        <v/>
      </c>
      <c r="D1717" s="9" t="str">
        <f>IF(Search!$O$8="","",IF(ISNUMBER(SEARCH(Search!$O$8,$BD1717))=TRUE,1,""))</f>
        <v/>
      </c>
      <c r="E1717" s="9" t="str">
        <f>IF(Search!$C$7="","",IF(ISNUMBER(SEARCH(Search!$C$7,$AN1717))=TRUE,1,""))</f>
        <v/>
      </c>
      <c r="F1717" s="9" t="str">
        <f>IF(Search!$C$8="","",IF(ISNUMBER(SEARCH(Search!$C$8,$AO1717))=TRUE,1,""))</f>
        <v/>
      </c>
      <c r="G1717" s="9" t="str">
        <f>IF(Search!$F$4="","",IF(Inventory!$AJ1717&lt;Search!$F$4,"",1))</f>
        <v/>
      </c>
      <c r="H1717" s="9" t="str">
        <f>IF(Search!$F$5="","",IF(Inventory!$AJ1717&gt;Search!$F$5,"",1))</f>
        <v/>
      </c>
      <c r="I1717" s="9" t="str">
        <f>IF(Search!$F$7="","",IF(Search!$F$8="",IF(ISNUMBER(SEARCH(Search!$F$7,$AL1717))=TRUE,1,""),""))</f>
        <v/>
      </c>
      <c r="J1717" s="9" t="str">
        <f>IF($AL1717=Search!$F$8,1,"")</f>
        <v/>
      </c>
      <c r="K1717" s="9" t="str">
        <f>IF(Search!$I$4="","",IF(COUNTA($AS1717)=1,IF(Search!$I$4="N","N",1),""))</f>
        <v/>
      </c>
      <c r="L1717" s="9" t="str">
        <f>IF(Search!$I$5="","",IF($AS1717="RC",1,""))</f>
        <v/>
      </c>
      <c r="M1717" s="9" t="str">
        <f>IF(Search!$I$6="","",IF($AS1717="RCP",1,""))</f>
        <v/>
      </c>
      <c r="N1717" s="9" t="str">
        <f>IF(Search!$I$8="","",IF(COUNTA($AT1717)=1,IF(Search!$I$8="N","N",1),""))</f>
        <v/>
      </c>
      <c r="O1717" s="9" t="str">
        <f>IF(Search!$L$4="","",IF(COUNTA($AU1717)=1,IF(Search!$L$4="N","N",1),""))</f>
        <v/>
      </c>
      <c r="P1717" s="9" t="str">
        <f>IF(Search!$L$5="","",IF(ISNUMBER(SEARCH("Jersey",$AU1717))=TRUE,IF(Search!$L$5="N","N",1),""))</f>
        <v/>
      </c>
      <c r="Q1717" s="9" t="str">
        <f>IF(Search!$L$6="","",IF(ISNUMBER(SEARCH("Patch",$AU1717))=TRUE,IF(Search!$L$6="N","N",1),""))</f>
        <v/>
      </c>
      <c r="R1717" s="9" t="str">
        <f>IF(Search!$L$7="","",IF(ISNUMBER(SEARCH("Shield",$AU1717))=TRUE,IF(Search!$L$7="N","N",1),""))</f>
        <v/>
      </c>
      <c r="S1717" s="9" t="str">
        <f>IF(Search!$L$8="","",IF(ISNUMBER(SEARCH("Stick",$AU1717))=TRUE,IF(Search!$L$8="N","N",1),""))</f>
        <v/>
      </c>
      <c r="T1717" s="9" t="str">
        <f>IF(Search!$O$4="","",IF(COUNTA($AW1717)=1,IF(Search!$O$4="N","N",1),""))</f>
        <v/>
      </c>
      <c r="U1717" s="9" t="str">
        <f>IF(Search!$O$5="","",IF($AW1717="","",IF($AW1717&lt;Search!$O$5,"",1)))</f>
        <v/>
      </c>
      <c r="V1717" s="9" t="str">
        <f>IF(Search!$O$6="","",IF($AW1717="","",IF($AW1717&gt;Search!$O$6,"",1)))</f>
        <v/>
      </c>
      <c r="W1717" s="9" t="str">
        <f>IF(Search!$U$4="","",IF($AX1717="","",1))</f>
        <v/>
      </c>
      <c r="X1717" s="9" t="str">
        <f>IF(Search!$U$5="","",IF(ISNUMBER(SEARCH(Search!$U$5,$AX1717))=TRUE,IF(Search!$U$5="N","N",1),""))</f>
        <v/>
      </c>
      <c r="Y1717" s="9" t="str">
        <f>IF(Search!$U$6="","",IF($AY1717&lt;Search!$U$6,"",1))</f>
        <v/>
      </c>
      <c r="Z1717" s="9" t="str">
        <f>IF(Search!$R$4="","",IF(Inventory!$BA1717&lt;Search!$R$4,"",1))</f>
        <v/>
      </c>
      <c r="AA1717" s="9" t="str">
        <f>IF(Search!$R$5="","",IF($BA1717&gt;Search!$R$5,"",1))</f>
        <v/>
      </c>
      <c r="AB1717" s="9" t="str">
        <f>IF(Search!$R$6="","",IF($BB1717&lt;Search!$R$6,"",1))</f>
        <v/>
      </c>
      <c r="AC1717" s="9" t="str">
        <f>IF(Search!$R$7="","",IF($BB1717&lt;Search!$R$7,"",1))</f>
        <v/>
      </c>
      <c r="AD1717" s="45">
        <f>IF(COUNTIF($A1717:$AC1717,"n")&gt;0,"",IF(SUM($A1717:$AC1717)=COUNTA(Search!$C$4:$C$8,Search!$F$4:$F$8,Search!$I$4:$I$6,Search!$I$8,Search!$L$4:$L$8,Search!$O$4:$O$8,Search!$R$4:$R$7,Search!$U$4:$U$7)-COUNTIF(Search!$C$4:$U$7,"n"),1+LARGE($AD$1:AD1716,1),""))</f>
        <v>91</v>
      </c>
      <c r="AE1717" s="45">
        <f t="shared" si="81"/>
        <v>2633</v>
      </c>
      <c r="AF1717" s="45">
        <f>IF(AD1717="","",COUNTIF($AE$1:$AE1716,$AE1717)+RANK($AE1717,$AE$2:$AE$10540,1))</f>
        <v>471</v>
      </c>
      <c r="AG1717" s="45">
        <f t="shared" si="82"/>
        <v>0</v>
      </c>
      <c r="AH1717" s="45">
        <f>IF($AD1717="","",COUNTIF($AG$1:$AG1716,$AG1717)+RANK($AG1717,$AG$1:$AG$10539,0))</f>
        <v>253</v>
      </c>
      <c r="AI1717" s="10" t="str">
        <f t="shared" si="83"/>
        <v>2011-12 Black Diamond Dual Jerseys #TORTB Tyler Bozak TOR   Jersey /   $</v>
      </c>
      <c r="AJ1717" s="11">
        <v>2011</v>
      </c>
      <c r="AK1717" s="17">
        <v>12</v>
      </c>
      <c r="AL1717" s="12" t="s">
        <v>1240</v>
      </c>
      <c r="AM1717" s="10" t="s">
        <v>1241</v>
      </c>
      <c r="AN1717" s="12" t="s">
        <v>716</v>
      </c>
      <c r="AO1717" s="9" t="s">
        <v>1904</v>
      </c>
      <c r="AP1717" s="9" t="s">
        <v>1902</v>
      </c>
      <c r="AQ1717" s="9"/>
      <c r="AR1717" s="14"/>
      <c r="AS1717" s="9"/>
      <c r="AT1717" s="9"/>
      <c r="AU1717" s="9" t="s">
        <v>18</v>
      </c>
      <c r="AV1717" s="13"/>
      <c r="AW1717" s="13"/>
      <c r="AX1717" s="9"/>
      <c r="AY1717" s="9"/>
      <c r="AZ1717" s="9"/>
      <c r="BA1717" s="33"/>
      <c r="BB1717" s="33"/>
      <c r="BC1717" s="36"/>
      <c r="BD1717" s="12" t="s">
        <v>1771</v>
      </c>
    </row>
    <row r="1718" spans="1:56" s="12" customFormat="1" x14ac:dyDescent="0.2">
      <c r="A1718" s="9" t="str">
        <f>IF(Search!$C$5="","",IF(COUNTA(Inventory!$AP1718)=1,1,""))</f>
        <v/>
      </c>
      <c r="B1718" s="9" t="str">
        <f>IF(Search!$C$4="","",IF(ISNUMBER(SEARCH(Search!$C$4,$AR1718))=TRUE,1,""))</f>
        <v/>
      </c>
      <c r="C1718" s="9" t="str">
        <f>IF(Search!$C$6="x",IF(COUNTA($AQ1718)=1,1,"N"),IF(COUNTA($AQ1718)=1,"N",""))</f>
        <v/>
      </c>
      <c r="D1718" s="9" t="str">
        <f>IF(Search!$O$8="","",IF(ISNUMBER(SEARCH(Search!$O$8,$BD1718))=TRUE,1,""))</f>
        <v/>
      </c>
      <c r="E1718" s="9" t="str">
        <f>IF(Search!$C$7="","",IF(ISNUMBER(SEARCH(Search!$C$7,$AN1718))=TRUE,1,""))</f>
        <v/>
      </c>
      <c r="F1718" s="9" t="str">
        <f>IF(Search!$C$8="","",IF(ISNUMBER(SEARCH(Search!$C$8,$AO1718))=TRUE,1,""))</f>
        <v/>
      </c>
      <c r="G1718" s="9" t="str">
        <f>IF(Search!$F$4="","",IF(Inventory!$AJ1718&lt;Search!$F$4,"",1))</f>
        <v/>
      </c>
      <c r="H1718" s="9" t="str">
        <f>IF(Search!$F$5="","",IF(Inventory!$AJ1718&gt;Search!$F$5,"",1))</f>
        <v/>
      </c>
      <c r="I1718" s="9" t="str">
        <f>IF(Search!$F$7="","",IF(Search!$F$8="",IF(ISNUMBER(SEARCH(Search!$F$7,$AL1718))=TRUE,1,""),""))</f>
        <v/>
      </c>
      <c r="J1718" s="9" t="str">
        <f>IF($AL1718=Search!$F$8,1,"")</f>
        <v/>
      </c>
      <c r="K1718" s="9" t="str">
        <f>IF(Search!$I$4="","",IF(COUNTA($AS1718)=1,IF(Search!$I$4="N","N",1),""))</f>
        <v/>
      </c>
      <c r="L1718" s="9" t="str">
        <f>IF(Search!$I$5="","",IF($AS1718="RC",1,""))</f>
        <v/>
      </c>
      <c r="M1718" s="9" t="str">
        <f>IF(Search!$I$6="","",IF($AS1718="RCP",1,""))</f>
        <v/>
      </c>
      <c r="N1718" s="9" t="str">
        <f>IF(Search!$I$8="","",IF(COUNTA($AT1718)=1,IF(Search!$I$8="N","N",1),""))</f>
        <v/>
      </c>
      <c r="O1718" s="9" t="str">
        <f>IF(Search!$L$4="","",IF(COUNTA($AU1718)=1,IF(Search!$L$4="N","N",1),""))</f>
        <v/>
      </c>
      <c r="P1718" s="9" t="str">
        <f>IF(Search!$L$5="","",IF(ISNUMBER(SEARCH("Jersey",$AU1718))=TRUE,IF(Search!$L$5="N","N",1),""))</f>
        <v/>
      </c>
      <c r="Q1718" s="9" t="str">
        <f>IF(Search!$L$6="","",IF(ISNUMBER(SEARCH("Patch",$AU1718))=TRUE,IF(Search!$L$6="N","N",1),""))</f>
        <v/>
      </c>
      <c r="R1718" s="9" t="str">
        <f>IF(Search!$L$7="","",IF(ISNUMBER(SEARCH("Shield",$AU1718))=TRUE,IF(Search!$L$7="N","N",1),""))</f>
        <v/>
      </c>
      <c r="S1718" s="9" t="str">
        <f>IF(Search!$L$8="","",IF(ISNUMBER(SEARCH("Stick",$AU1718))=TRUE,IF(Search!$L$8="N","N",1),""))</f>
        <v/>
      </c>
      <c r="T1718" s="9" t="str">
        <f>IF(Search!$O$4="","",IF(COUNTA($AW1718)=1,IF(Search!$O$4="N","N",1),""))</f>
        <v/>
      </c>
      <c r="U1718" s="9" t="str">
        <f>IF(Search!$O$5="","",IF($AW1718="","",IF($AW1718&lt;Search!$O$5,"",1)))</f>
        <v/>
      </c>
      <c r="V1718" s="9" t="str">
        <f>IF(Search!$O$6="","",IF($AW1718="","",IF($AW1718&gt;Search!$O$6,"",1)))</f>
        <v/>
      </c>
      <c r="W1718" s="9" t="str">
        <f>IF(Search!$U$4="","",IF($AX1718="","",1))</f>
        <v/>
      </c>
      <c r="X1718" s="9" t="str">
        <f>IF(Search!$U$5="","",IF(ISNUMBER(SEARCH(Search!$U$5,$AX1718))=TRUE,IF(Search!$U$5="N","N",1),""))</f>
        <v/>
      </c>
      <c r="Y1718" s="9" t="str">
        <f>IF(Search!$U$6="","",IF($AY1718&lt;Search!$U$6,"",1))</f>
        <v/>
      </c>
      <c r="Z1718" s="9" t="str">
        <f>IF(Search!$R$4="","",IF(Inventory!$BA1718&lt;Search!$R$4,"",1))</f>
        <v/>
      </c>
      <c r="AA1718" s="9" t="str">
        <f>IF(Search!$R$5="","",IF($BA1718&gt;Search!$R$5,"",1))</f>
        <v/>
      </c>
      <c r="AB1718" s="9" t="str">
        <f>IF(Search!$R$6="","",IF($BB1718&lt;Search!$R$6,"",1))</f>
        <v/>
      </c>
      <c r="AC1718" s="9" t="str">
        <f>IF(Search!$R$7="","",IF($BB1718&lt;Search!$R$7,"",1))</f>
        <v/>
      </c>
      <c r="AD1718" s="45" t="str">
        <f>IF(COUNTIF($A1718:$AC1718,"n")&gt;0,"",IF(SUM($A1718:$AC1718)=COUNTA(Search!$C$4:$C$8,Search!$F$4:$F$8,Search!$I$4:$I$6,Search!$I$8,Search!$L$4:$L$8,Search!$O$4:$O$8,Search!$R$4:$R$7,Search!$U$4:$U$7)-COUNTIF(Search!$C$4:$U$7,"n"),1+LARGE($AD$1:AD1717,1),""))</f>
        <v/>
      </c>
      <c r="AE1718" s="45" t="str">
        <f t="shared" si="81"/>
        <v/>
      </c>
      <c r="AF1718" s="45" t="str">
        <f>IF(AD1718="","",COUNTIF($AE$1:$AE1717,$AE1718)+RANK($AE1718,$AE$2:$AE$10540,1))</f>
        <v/>
      </c>
      <c r="AG1718" s="45" t="str">
        <f t="shared" si="82"/>
        <v/>
      </c>
      <c r="AH1718" s="45" t="str">
        <f>IF($AD1718="","",COUNTIF($AG$1:$AG1717,$AG1718)+RANK($AG1718,$AG$1:$AG$10539,0))</f>
        <v/>
      </c>
      <c r="AI1718" s="10" t="str">
        <f t="shared" si="83"/>
        <v>2011-12 Dominion #102 T.J. Brennan  RC AU  /   $</v>
      </c>
      <c r="AJ1718" s="11">
        <v>2011</v>
      </c>
      <c r="AK1718" s="17">
        <v>12</v>
      </c>
      <c r="AL1718" s="12" t="s">
        <v>1075</v>
      </c>
      <c r="AM1718" s="10">
        <v>102</v>
      </c>
      <c r="AN1718" s="12" t="s">
        <v>1242</v>
      </c>
      <c r="AO1718" s="9"/>
      <c r="AP1718" s="9"/>
      <c r="AQ1718" s="9"/>
      <c r="AR1718" s="29" t="s">
        <v>2464</v>
      </c>
      <c r="AS1718" s="9" t="s">
        <v>2</v>
      </c>
      <c r="AT1718" s="9" t="s">
        <v>1857</v>
      </c>
      <c r="AU1718" s="9"/>
      <c r="AV1718" s="13"/>
      <c r="AW1718" s="13"/>
      <c r="AX1718" s="9"/>
      <c r="AY1718" s="9"/>
      <c r="AZ1718" s="9"/>
      <c r="BA1718" s="33"/>
      <c r="BB1718" s="33"/>
      <c r="BC1718" s="36"/>
      <c r="BD1718" s="12" t="s">
        <v>1771</v>
      </c>
    </row>
    <row r="1719" spans="1:56" s="12" customFormat="1" x14ac:dyDescent="0.2">
      <c r="A1719" s="9" t="str">
        <f>IF(Search!$C$5="","",IF(COUNTA(Inventory!$AP1719)=1,1,""))</f>
        <v/>
      </c>
      <c r="B1719" s="9" t="str">
        <f>IF(Search!$C$4="","",IF(ISNUMBER(SEARCH(Search!$C$4,$AR1719))=TRUE,1,""))</f>
        <v/>
      </c>
      <c r="C1719" s="9" t="str">
        <f>IF(Search!$C$6="x",IF(COUNTA($AQ1719)=1,1,"N"),IF(COUNTA($AQ1719)=1,"N",""))</f>
        <v/>
      </c>
      <c r="D1719" s="9" t="str">
        <f>IF(Search!$O$8="","",IF(ISNUMBER(SEARCH(Search!$O$8,$BD1719))=TRUE,1,""))</f>
        <v/>
      </c>
      <c r="E1719" s="9" t="str">
        <f>IF(Search!$C$7="","",IF(ISNUMBER(SEARCH(Search!$C$7,$AN1719))=TRUE,1,""))</f>
        <v/>
      </c>
      <c r="F1719" s="9" t="str">
        <f>IF(Search!$C$8="","",IF(ISNUMBER(SEARCH(Search!$C$8,$AO1719))=TRUE,1,""))</f>
        <v/>
      </c>
      <c r="G1719" s="9" t="str">
        <f>IF(Search!$F$4="","",IF(Inventory!$AJ1719&lt;Search!$F$4,"",1))</f>
        <v/>
      </c>
      <c r="H1719" s="9" t="str">
        <f>IF(Search!$F$5="","",IF(Inventory!$AJ1719&gt;Search!$F$5,"",1))</f>
        <v/>
      </c>
      <c r="I1719" s="9" t="str">
        <f>IF(Search!$F$7="","",IF(Search!$F$8="",IF(ISNUMBER(SEARCH(Search!$F$7,$AL1719))=TRUE,1,""),""))</f>
        <v/>
      </c>
      <c r="J1719" s="9" t="str">
        <f>IF($AL1719=Search!$F$8,1,"")</f>
        <v/>
      </c>
      <c r="K1719" s="9" t="str">
        <f>IF(Search!$I$4="","",IF(COUNTA($AS1719)=1,IF(Search!$I$4="N","N",1),""))</f>
        <v/>
      </c>
      <c r="L1719" s="9" t="str">
        <f>IF(Search!$I$5="","",IF($AS1719="RC",1,""))</f>
        <v/>
      </c>
      <c r="M1719" s="9" t="str">
        <f>IF(Search!$I$6="","",IF($AS1719="RCP",1,""))</f>
        <v/>
      </c>
      <c r="N1719" s="9" t="str">
        <f>IF(Search!$I$8="","",IF(COUNTA($AT1719)=1,IF(Search!$I$8="N","N",1),""))</f>
        <v/>
      </c>
      <c r="O1719" s="9" t="str">
        <f>IF(Search!$L$4="","",IF(COUNTA($AU1719)=1,IF(Search!$L$4="N","N",1),""))</f>
        <v/>
      </c>
      <c r="P1719" s="9" t="str">
        <f>IF(Search!$L$5="","",IF(ISNUMBER(SEARCH("Jersey",$AU1719))=TRUE,IF(Search!$L$5="N","N",1),""))</f>
        <v/>
      </c>
      <c r="Q1719" s="9" t="str">
        <f>IF(Search!$L$6="","",IF(ISNUMBER(SEARCH("Patch",$AU1719))=TRUE,IF(Search!$L$6="N","N",1),""))</f>
        <v/>
      </c>
      <c r="R1719" s="9" t="str">
        <f>IF(Search!$L$7="","",IF(ISNUMBER(SEARCH("Shield",$AU1719))=TRUE,IF(Search!$L$7="N","N",1),""))</f>
        <v/>
      </c>
      <c r="S1719" s="9" t="str">
        <f>IF(Search!$L$8="","",IF(ISNUMBER(SEARCH("Stick",$AU1719))=TRUE,IF(Search!$L$8="N","N",1),""))</f>
        <v/>
      </c>
      <c r="T1719" s="9" t="str">
        <f>IF(Search!$O$4="","",IF(COUNTA($AW1719)=1,IF(Search!$O$4="N","N",1),""))</f>
        <v/>
      </c>
      <c r="U1719" s="9" t="str">
        <f>IF(Search!$O$5="","",IF($AW1719="","",IF($AW1719&lt;Search!$O$5,"",1)))</f>
        <v/>
      </c>
      <c r="V1719" s="9" t="str">
        <f>IF(Search!$O$6="","",IF($AW1719="","",IF($AW1719&gt;Search!$O$6,"",1)))</f>
        <v/>
      </c>
      <c r="W1719" s="9" t="str">
        <f>IF(Search!$U$4="","",IF($AX1719="","",1))</f>
        <v/>
      </c>
      <c r="X1719" s="9" t="str">
        <f>IF(Search!$U$5="","",IF(ISNUMBER(SEARCH(Search!$U$5,$AX1719))=TRUE,IF(Search!$U$5="N","N",1),""))</f>
        <v/>
      </c>
      <c r="Y1719" s="9" t="str">
        <f>IF(Search!$U$6="","",IF($AY1719&lt;Search!$U$6,"",1))</f>
        <v/>
      </c>
      <c r="Z1719" s="9" t="str">
        <f>IF(Search!$R$4="","",IF(Inventory!$BA1719&lt;Search!$R$4,"",1))</f>
        <v/>
      </c>
      <c r="AA1719" s="9" t="str">
        <f>IF(Search!$R$5="","",IF($BA1719&gt;Search!$R$5,"",1))</f>
        <v/>
      </c>
      <c r="AB1719" s="9" t="str">
        <f>IF(Search!$R$6="","",IF($BB1719&lt;Search!$R$6,"",1))</f>
        <v/>
      </c>
      <c r="AC1719" s="9" t="str">
        <f>IF(Search!$R$7="","",IF($BB1719&lt;Search!$R$7,"",1))</f>
        <v/>
      </c>
      <c r="AD1719" s="45" t="str">
        <f>IF(COUNTIF($A1719:$AC1719,"n")&gt;0,"",IF(SUM($A1719:$AC1719)=COUNTA(Search!$C$4:$C$8,Search!$F$4:$F$8,Search!$I$4:$I$6,Search!$I$8,Search!$L$4:$L$8,Search!$O$4:$O$8,Search!$R$4:$R$7,Search!$U$4:$U$7)-COUNTIF(Search!$C$4:$U$7,"n"),1+LARGE($AD$1:AD1718,1),""))</f>
        <v/>
      </c>
      <c r="AE1719" s="45" t="str">
        <f t="shared" si="81"/>
        <v/>
      </c>
      <c r="AF1719" s="45" t="str">
        <f>IF(AD1719="","",COUNTIF($AE$1:$AE1718,$AE1719)+RANK($AE1719,$AE$2:$AE$10540,1))</f>
        <v/>
      </c>
      <c r="AG1719" s="45" t="str">
        <f t="shared" si="82"/>
        <v/>
      </c>
      <c r="AH1719" s="45" t="str">
        <f>IF($AD1719="","",COUNTIF($AG$1:$AG1718,$AG1719)+RANK($AG1719,$AG$1:$AG$10539,0))</f>
        <v/>
      </c>
      <c r="AI1719" s="10" t="str">
        <f t="shared" si="83"/>
        <v>2011-12 Dominion #198 Joe Colborne  RC AU 2CL Patch /99   $</v>
      </c>
      <c r="AJ1719" s="11">
        <v>2011</v>
      </c>
      <c r="AK1719" s="17">
        <v>12</v>
      </c>
      <c r="AL1719" s="12" t="s">
        <v>1075</v>
      </c>
      <c r="AM1719" s="10">
        <v>198</v>
      </c>
      <c r="AN1719" s="12" t="s">
        <v>1243</v>
      </c>
      <c r="AO1719" s="9"/>
      <c r="AP1719" s="9"/>
      <c r="AQ1719" s="9"/>
      <c r="AR1719" s="29" t="s">
        <v>2464</v>
      </c>
      <c r="AS1719" s="9" t="s">
        <v>2</v>
      </c>
      <c r="AT1719" s="9" t="s">
        <v>1857</v>
      </c>
      <c r="AU1719" s="9" t="s">
        <v>1778</v>
      </c>
      <c r="AV1719" s="13"/>
      <c r="AW1719" s="13">
        <v>99</v>
      </c>
      <c r="AX1719" s="9"/>
      <c r="AY1719" s="9"/>
      <c r="AZ1719" s="9"/>
      <c r="BA1719" s="33"/>
      <c r="BB1719" s="33"/>
      <c r="BC1719" s="36"/>
      <c r="BD1719" s="12" t="s">
        <v>1771</v>
      </c>
    </row>
    <row r="1720" spans="1:56" s="12" customFormat="1" x14ac:dyDescent="0.2">
      <c r="A1720" s="9" t="str">
        <f>IF(Search!$C$5="","",IF(COUNTA(Inventory!$AP1720)=1,1,""))</f>
        <v/>
      </c>
      <c r="B1720" s="9" t="str">
        <f>IF(Search!$C$4="","",IF(ISNUMBER(SEARCH(Search!$C$4,$AR1720))=TRUE,1,""))</f>
        <v/>
      </c>
      <c r="C1720" s="9" t="str">
        <f>IF(Search!$C$6="x",IF(COUNTA($AQ1720)=1,1,"N"),IF(COUNTA($AQ1720)=1,"N",""))</f>
        <v/>
      </c>
      <c r="D1720" s="9" t="str">
        <f>IF(Search!$O$8="","",IF(ISNUMBER(SEARCH(Search!$O$8,$BD1720))=TRUE,1,""))</f>
        <v/>
      </c>
      <c r="E1720" s="9" t="str">
        <f>IF(Search!$C$7="","",IF(ISNUMBER(SEARCH(Search!$C$7,$AN1720))=TRUE,1,""))</f>
        <v/>
      </c>
      <c r="F1720" s="9" t="str">
        <f>IF(Search!$C$8="","",IF(ISNUMBER(SEARCH(Search!$C$8,$AO1720))=TRUE,1,""))</f>
        <v/>
      </c>
      <c r="G1720" s="9" t="str">
        <f>IF(Search!$F$4="","",IF(Inventory!$AJ1720&lt;Search!$F$4,"",1))</f>
        <v/>
      </c>
      <c r="H1720" s="9" t="str">
        <f>IF(Search!$F$5="","",IF(Inventory!$AJ1720&gt;Search!$F$5,"",1))</f>
        <v/>
      </c>
      <c r="I1720" s="9" t="str">
        <f>IF(Search!$F$7="","",IF(Search!$F$8="",IF(ISNUMBER(SEARCH(Search!$F$7,$AL1720))=TRUE,1,""),""))</f>
        <v/>
      </c>
      <c r="J1720" s="9" t="str">
        <f>IF($AL1720=Search!$F$8,1,"")</f>
        <v/>
      </c>
      <c r="K1720" s="9" t="str">
        <f>IF(Search!$I$4="","",IF(COUNTA($AS1720)=1,IF(Search!$I$4="N","N",1),""))</f>
        <v/>
      </c>
      <c r="L1720" s="9" t="str">
        <f>IF(Search!$I$5="","",IF($AS1720="RC",1,""))</f>
        <v/>
      </c>
      <c r="M1720" s="9" t="str">
        <f>IF(Search!$I$6="","",IF($AS1720="RCP",1,""))</f>
        <v/>
      </c>
      <c r="N1720" s="9" t="str">
        <f>IF(Search!$I$8="","",IF(COUNTA($AT1720)=1,IF(Search!$I$8="N","N",1),""))</f>
        <v/>
      </c>
      <c r="O1720" s="9" t="str">
        <f>IF(Search!$L$4="","",IF(COUNTA($AU1720)=1,IF(Search!$L$4="N","N",1),""))</f>
        <v/>
      </c>
      <c r="P1720" s="9" t="str">
        <f>IF(Search!$L$5="","",IF(ISNUMBER(SEARCH("Jersey",$AU1720))=TRUE,IF(Search!$L$5="N","N",1),""))</f>
        <v/>
      </c>
      <c r="Q1720" s="9" t="str">
        <f>IF(Search!$L$6="","",IF(ISNUMBER(SEARCH("Patch",$AU1720))=TRUE,IF(Search!$L$6="N","N",1),""))</f>
        <v/>
      </c>
      <c r="R1720" s="9" t="str">
        <f>IF(Search!$L$7="","",IF(ISNUMBER(SEARCH("Shield",$AU1720))=TRUE,IF(Search!$L$7="N","N",1),""))</f>
        <v/>
      </c>
      <c r="S1720" s="9" t="str">
        <f>IF(Search!$L$8="","",IF(ISNUMBER(SEARCH("Stick",$AU1720))=TRUE,IF(Search!$L$8="N","N",1),""))</f>
        <v/>
      </c>
      <c r="T1720" s="9" t="str">
        <f>IF(Search!$O$4="","",IF(COUNTA($AW1720)=1,IF(Search!$O$4="N","N",1),""))</f>
        <v/>
      </c>
      <c r="U1720" s="9" t="str">
        <f>IF(Search!$O$5="","",IF($AW1720="","",IF($AW1720&lt;Search!$O$5,"",1)))</f>
        <v/>
      </c>
      <c r="V1720" s="9" t="str">
        <f>IF(Search!$O$6="","",IF($AW1720="","",IF($AW1720&gt;Search!$O$6,"",1)))</f>
        <v/>
      </c>
      <c r="W1720" s="9" t="str">
        <f>IF(Search!$U$4="","",IF($AX1720="","",1))</f>
        <v/>
      </c>
      <c r="X1720" s="9" t="str">
        <f>IF(Search!$U$5="","",IF(ISNUMBER(SEARCH(Search!$U$5,$AX1720))=TRUE,IF(Search!$U$5="N","N",1),""))</f>
        <v/>
      </c>
      <c r="Y1720" s="9" t="str">
        <f>IF(Search!$U$6="","",IF($AY1720&lt;Search!$U$6,"",1))</f>
        <v/>
      </c>
      <c r="Z1720" s="9" t="str">
        <f>IF(Search!$R$4="","",IF(Inventory!$BA1720&lt;Search!$R$4,"",1))</f>
        <v/>
      </c>
      <c r="AA1720" s="9" t="str">
        <f>IF(Search!$R$5="","",IF($BA1720&gt;Search!$R$5,"",1))</f>
        <v/>
      </c>
      <c r="AB1720" s="9" t="str">
        <f>IF(Search!$R$6="","",IF($BB1720&lt;Search!$R$6,"",1))</f>
        <v/>
      </c>
      <c r="AC1720" s="9" t="str">
        <f>IF(Search!$R$7="","",IF($BB1720&lt;Search!$R$7,"",1))</f>
        <v/>
      </c>
      <c r="AD1720" s="45" t="str">
        <f>IF(COUNTIF($A1720:$AC1720,"n")&gt;0,"",IF(SUM($A1720:$AC1720)=COUNTA(Search!$C$4:$C$8,Search!$F$4:$F$8,Search!$I$4:$I$6,Search!$I$8,Search!$L$4:$L$8,Search!$O$4:$O$8,Search!$R$4:$R$7,Search!$U$4:$U$7)-COUNTIF(Search!$C$4:$U$7,"n"),1+LARGE($AD$1:AD1719,1),""))</f>
        <v/>
      </c>
      <c r="AE1720" s="45" t="str">
        <f t="shared" si="81"/>
        <v/>
      </c>
      <c r="AF1720" s="45" t="str">
        <f>IF(AD1720="","",COUNTIF($AE$1:$AE1719,$AE1720)+RANK($AE1720,$AE$2:$AE$10540,1))</f>
        <v/>
      </c>
      <c r="AG1720" s="45" t="str">
        <f t="shared" si="82"/>
        <v/>
      </c>
      <c r="AH1720" s="45" t="str">
        <f>IF($AD1720="","",COUNTIF($AG$1:$AG1719,$AG1720)+RANK($AG1720,$AG$1:$AG$10539,0))</f>
        <v/>
      </c>
      <c r="AI1720" s="10" t="str">
        <f t="shared" si="83"/>
        <v>2011-12 Dominion Jerseys #78 Dan Boyle    Jersey /   $</v>
      </c>
      <c r="AJ1720" s="11">
        <v>2011</v>
      </c>
      <c r="AK1720" s="17">
        <v>12</v>
      </c>
      <c r="AL1720" s="12" t="s">
        <v>1244</v>
      </c>
      <c r="AM1720" s="10">
        <v>78</v>
      </c>
      <c r="AN1720" s="12" t="s">
        <v>1115</v>
      </c>
      <c r="AO1720" s="9"/>
      <c r="AP1720" s="9"/>
      <c r="AQ1720" s="9"/>
      <c r="AR1720" s="14" t="s">
        <v>2126</v>
      </c>
      <c r="AS1720" s="9"/>
      <c r="AT1720" s="9"/>
      <c r="AU1720" s="9" t="s">
        <v>18</v>
      </c>
      <c r="AV1720" s="13"/>
      <c r="AW1720" s="13"/>
      <c r="AX1720" s="9"/>
      <c r="AY1720" s="9"/>
      <c r="AZ1720" s="9"/>
      <c r="BA1720" s="33"/>
      <c r="BB1720" s="33"/>
      <c r="BC1720" s="36"/>
      <c r="BD1720" s="12" t="s">
        <v>1771</v>
      </c>
    </row>
    <row r="1721" spans="1:56" s="12" customFormat="1" x14ac:dyDescent="0.2">
      <c r="A1721" s="9" t="str">
        <f>IF(Search!$C$5="","",IF(COUNTA(Inventory!$AP1721)=1,1,""))</f>
        <v/>
      </c>
      <c r="B1721" s="9" t="str">
        <f>IF(Search!$C$4="","",IF(ISNUMBER(SEARCH(Search!$C$4,$AR1721))=TRUE,1,""))</f>
        <v/>
      </c>
      <c r="C1721" s="9" t="str">
        <f>IF(Search!$C$6="x",IF(COUNTA($AQ1721)=1,1,"N"),IF(COUNTA($AQ1721)=1,"N",""))</f>
        <v/>
      </c>
      <c r="D1721" s="9" t="str">
        <f>IF(Search!$O$8="","",IF(ISNUMBER(SEARCH(Search!$O$8,$BD1721))=TRUE,1,""))</f>
        <v/>
      </c>
      <c r="E1721" s="9" t="str">
        <f>IF(Search!$C$7="","",IF(ISNUMBER(SEARCH(Search!$C$7,$AN1721))=TRUE,1,""))</f>
        <v/>
      </c>
      <c r="F1721" s="9" t="str">
        <f>IF(Search!$C$8="","",IF(ISNUMBER(SEARCH(Search!$C$8,$AO1721))=TRUE,1,""))</f>
        <v/>
      </c>
      <c r="G1721" s="9" t="str">
        <f>IF(Search!$F$4="","",IF(Inventory!$AJ1721&lt;Search!$F$4,"",1))</f>
        <v/>
      </c>
      <c r="H1721" s="9" t="str">
        <f>IF(Search!$F$5="","",IF(Inventory!$AJ1721&gt;Search!$F$5,"",1))</f>
        <v/>
      </c>
      <c r="I1721" s="9" t="str">
        <f>IF(Search!$F$7="","",IF(Search!$F$8="",IF(ISNUMBER(SEARCH(Search!$F$7,$AL1721))=TRUE,1,""),""))</f>
        <v/>
      </c>
      <c r="J1721" s="9" t="str">
        <f>IF($AL1721=Search!$F$8,1,"")</f>
        <v/>
      </c>
      <c r="K1721" s="9" t="str">
        <f>IF(Search!$I$4="","",IF(COUNTA($AS1721)=1,IF(Search!$I$4="N","N",1),""))</f>
        <v/>
      </c>
      <c r="L1721" s="9" t="str">
        <f>IF(Search!$I$5="","",IF($AS1721="RC",1,""))</f>
        <v/>
      </c>
      <c r="M1721" s="9" t="str">
        <f>IF(Search!$I$6="","",IF($AS1721="RCP",1,""))</f>
        <v/>
      </c>
      <c r="N1721" s="9" t="str">
        <f>IF(Search!$I$8="","",IF(COUNTA($AT1721)=1,IF(Search!$I$8="N","N",1),""))</f>
        <v/>
      </c>
      <c r="O1721" s="9" t="str">
        <f>IF(Search!$L$4="","",IF(COUNTA($AU1721)=1,IF(Search!$L$4="N","N",1),""))</f>
        <v/>
      </c>
      <c r="P1721" s="9" t="str">
        <f>IF(Search!$L$5="","",IF(ISNUMBER(SEARCH("Jersey",$AU1721))=TRUE,IF(Search!$L$5="N","N",1),""))</f>
        <v/>
      </c>
      <c r="Q1721" s="9" t="str">
        <f>IF(Search!$L$6="","",IF(ISNUMBER(SEARCH("Patch",$AU1721))=TRUE,IF(Search!$L$6="N","N",1),""))</f>
        <v/>
      </c>
      <c r="R1721" s="9" t="str">
        <f>IF(Search!$L$7="","",IF(ISNUMBER(SEARCH("Shield",$AU1721))=TRUE,IF(Search!$L$7="N","N",1),""))</f>
        <v/>
      </c>
      <c r="S1721" s="9" t="str">
        <f>IF(Search!$L$8="","",IF(ISNUMBER(SEARCH("Stick",$AU1721))=TRUE,IF(Search!$L$8="N","N",1),""))</f>
        <v/>
      </c>
      <c r="T1721" s="9" t="str">
        <f>IF(Search!$O$4="","",IF(COUNTA($AW1721)=1,IF(Search!$O$4="N","N",1),""))</f>
        <v/>
      </c>
      <c r="U1721" s="9" t="str">
        <f>IF(Search!$O$5="","",IF($AW1721="","",IF($AW1721&lt;Search!$O$5,"",1)))</f>
        <v/>
      </c>
      <c r="V1721" s="9" t="str">
        <f>IF(Search!$O$6="","",IF($AW1721="","",IF($AW1721&gt;Search!$O$6,"",1)))</f>
        <v/>
      </c>
      <c r="W1721" s="9" t="str">
        <f>IF(Search!$U$4="","",IF($AX1721="","",1))</f>
        <v/>
      </c>
      <c r="X1721" s="9" t="str">
        <f>IF(Search!$U$5="","",IF(ISNUMBER(SEARCH(Search!$U$5,$AX1721))=TRUE,IF(Search!$U$5="N","N",1),""))</f>
        <v/>
      </c>
      <c r="Y1721" s="9" t="str">
        <f>IF(Search!$U$6="","",IF($AY1721&lt;Search!$U$6,"",1))</f>
        <v/>
      </c>
      <c r="Z1721" s="9" t="str">
        <f>IF(Search!$R$4="","",IF(Inventory!$BA1721&lt;Search!$R$4,"",1))</f>
        <v/>
      </c>
      <c r="AA1721" s="9" t="str">
        <f>IF(Search!$R$5="","",IF($BA1721&gt;Search!$R$5,"",1))</f>
        <v/>
      </c>
      <c r="AB1721" s="9" t="str">
        <f>IF(Search!$R$6="","",IF($BB1721&lt;Search!$R$6,"",1))</f>
        <v/>
      </c>
      <c r="AC1721" s="9" t="str">
        <f>IF(Search!$R$7="","",IF($BB1721&lt;Search!$R$7,"",1))</f>
        <v/>
      </c>
      <c r="AD1721" s="45" t="str">
        <f>IF(COUNTIF($A1721:$AC1721,"n")&gt;0,"",IF(SUM($A1721:$AC1721)=COUNTA(Search!$C$4:$C$8,Search!$F$4:$F$8,Search!$I$4:$I$6,Search!$I$8,Search!$L$4:$L$8,Search!$O$4:$O$8,Search!$R$4:$R$7,Search!$U$4:$U$7)-COUNTIF(Search!$C$4:$U$7,"n"),1+LARGE($AD$1:AD1720,1),""))</f>
        <v/>
      </c>
      <c r="AE1721" s="45" t="str">
        <f t="shared" si="81"/>
        <v/>
      </c>
      <c r="AF1721" s="45" t="str">
        <f>IF(AD1721="","",COUNTIF($AE$1:$AE1720,$AE1721)+RANK($AE1721,$AE$2:$AE$10540,1))</f>
        <v/>
      </c>
      <c r="AG1721" s="45" t="str">
        <f t="shared" si="82"/>
        <v/>
      </c>
      <c r="AH1721" s="45" t="str">
        <f>IF($AD1721="","",COUNTIF($AG$1:$AG1720,$AG1721)+RANK($AG1721,$AG$1:$AG$10539,0))</f>
        <v/>
      </c>
      <c r="AI1721" s="10" t="str">
        <f t="shared" si="83"/>
        <v>2011-12 Donruss Elite Elite Signings #10 Tyler Bozak TOR  AU  /   $</v>
      </c>
      <c r="AJ1721" s="11">
        <v>2011</v>
      </c>
      <c r="AK1721" s="17">
        <v>12</v>
      </c>
      <c r="AL1721" s="12" t="s">
        <v>1245</v>
      </c>
      <c r="AM1721" s="10">
        <v>10</v>
      </c>
      <c r="AN1721" s="12" t="s">
        <v>716</v>
      </c>
      <c r="AO1721" s="9" t="s">
        <v>1904</v>
      </c>
      <c r="AP1721" s="9"/>
      <c r="AQ1721" s="9"/>
      <c r="AR1721" s="14"/>
      <c r="AS1721" s="9"/>
      <c r="AT1721" s="9" t="s">
        <v>1857</v>
      </c>
      <c r="AU1721" s="9"/>
      <c r="AV1721" s="13"/>
      <c r="AW1721" s="13"/>
      <c r="AX1721" s="9"/>
      <c r="AY1721" s="9"/>
      <c r="AZ1721" s="9"/>
      <c r="BA1721" s="33"/>
      <c r="BB1721" s="33"/>
      <c r="BC1721" s="36"/>
      <c r="BD1721" s="12" t="s">
        <v>1771</v>
      </c>
    </row>
    <row r="1722" spans="1:56" s="12" customFormat="1" x14ac:dyDescent="0.2">
      <c r="A1722" s="9" t="str">
        <f>IF(Search!$C$5="","",IF(COUNTA(Inventory!$AP1722)=1,1,""))</f>
        <v/>
      </c>
      <c r="B1722" s="9" t="str">
        <f>IF(Search!$C$4="","",IF(ISNUMBER(SEARCH(Search!$C$4,$AR1722))=TRUE,1,""))</f>
        <v/>
      </c>
      <c r="C1722" s="9" t="str">
        <f>IF(Search!$C$6="x",IF(COUNTA($AQ1722)=1,1,"N"),IF(COUNTA($AQ1722)=1,"N",""))</f>
        <v/>
      </c>
      <c r="D1722" s="9" t="str">
        <f>IF(Search!$O$8="","",IF(ISNUMBER(SEARCH(Search!$O$8,$BD1722))=TRUE,1,""))</f>
        <v/>
      </c>
      <c r="E1722" s="9" t="str">
        <f>IF(Search!$C$7="","",IF(ISNUMBER(SEARCH(Search!$C$7,$AN1722))=TRUE,1,""))</f>
        <v/>
      </c>
      <c r="F1722" s="9" t="str">
        <f>IF(Search!$C$8="","",IF(ISNUMBER(SEARCH(Search!$C$8,$AO1722))=TRUE,1,""))</f>
        <v/>
      </c>
      <c r="G1722" s="9" t="str">
        <f>IF(Search!$F$4="","",IF(Inventory!$AJ1722&lt;Search!$F$4,"",1))</f>
        <v/>
      </c>
      <c r="H1722" s="9" t="str">
        <f>IF(Search!$F$5="","",IF(Inventory!$AJ1722&gt;Search!$F$5,"",1))</f>
        <v/>
      </c>
      <c r="I1722" s="9" t="str">
        <f>IF(Search!$F$7="","",IF(Search!$F$8="",IF(ISNUMBER(SEARCH(Search!$F$7,$AL1722))=TRUE,1,""),""))</f>
        <v/>
      </c>
      <c r="J1722" s="9" t="str">
        <f>IF($AL1722=Search!$F$8,1,"")</f>
        <v/>
      </c>
      <c r="K1722" s="9" t="str">
        <f>IF(Search!$I$4="","",IF(COUNTA($AS1722)=1,IF(Search!$I$4="N","N",1),""))</f>
        <v/>
      </c>
      <c r="L1722" s="9" t="str">
        <f>IF(Search!$I$5="","",IF($AS1722="RC",1,""))</f>
        <v/>
      </c>
      <c r="M1722" s="9" t="str">
        <f>IF(Search!$I$6="","",IF($AS1722="RCP",1,""))</f>
        <v/>
      </c>
      <c r="N1722" s="9" t="str">
        <f>IF(Search!$I$8="","",IF(COUNTA($AT1722)=1,IF(Search!$I$8="N","N",1),""))</f>
        <v/>
      </c>
      <c r="O1722" s="9" t="str">
        <f>IF(Search!$L$4="","",IF(COUNTA($AU1722)=1,IF(Search!$L$4="N","N",1),""))</f>
        <v/>
      </c>
      <c r="P1722" s="9" t="str">
        <f>IF(Search!$L$5="","",IF(ISNUMBER(SEARCH("Jersey",$AU1722))=TRUE,IF(Search!$L$5="N","N",1),""))</f>
        <v/>
      </c>
      <c r="Q1722" s="9" t="str">
        <f>IF(Search!$L$6="","",IF(ISNUMBER(SEARCH("Patch",$AU1722))=TRUE,IF(Search!$L$6="N","N",1),""))</f>
        <v/>
      </c>
      <c r="R1722" s="9" t="str">
        <f>IF(Search!$L$7="","",IF(ISNUMBER(SEARCH("Shield",$AU1722))=TRUE,IF(Search!$L$7="N","N",1),""))</f>
        <v/>
      </c>
      <c r="S1722" s="9" t="str">
        <f>IF(Search!$L$8="","",IF(ISNUMBER(SEARCH("Stick",$AU1722))=TRUE,IF(Search!$L$8="N","N",1),""))</f>
        <v/>
      </c>
      <c r="T1722" s="9" t="str">
        <f>IF(Search!$O$4="","",IF(COUNTA($AW1722)=1,IF(Search!$O$4="N","N",1),""))</f>
        <v/>
      </c>
      <c r="U1722" s="9" t="str">
        <f>IF(Search!$O$5="","",IF($AW1722="","",IF($AW1722&lt;Search!$O$5,"",1)))</f>
        <v/>
      </c>
      <c r="V1722" s="9" t="str">
        <f>IF(Search!$O$6="","",IF($AW1722="","",IF($AW1722&gt;Search!$O$6,"",1)))</f>
        <v/>
      </c>
      <c r="W1722" s="9" t="str">
        <f>IF(Search!$U$4="","",IF($AX1722="","",1))</f>
        <v/>
      </c>
      <c r="X1722" s="9" t="str">
        <f>IF(Search!$U$5="","",IF(ISNUMBER(SEARCH(Search!$U$5,$AX1722))=TRUE,IF(Search!$U$5="N","N",1),""))</f>
        <v/>
      </c>
      <c r="Y1722" s="9" t="str">
        <f>IF(Search!$U$6="","",IF($AY1722&lt;Search!$U$6,"",1))</f>
        <v/>
      </c>
      <c r="Z1722" s="9" t="str">
        <f>IF(Search!$R$4="","",IF(Inventory!$BA1722&lt;Search!$R$4,"",1))</f>
        <v/>
      </c>
      <c r="AA1722" s="9" t="str">
        <f>IF(Search!$R$5="","",IF($BA1722&gt;Search!$R$5,"",1))</f>
        <v/>
      </c>
      <c r="AB1722" s="9" t="str">
        <f>IF(Search!$R$6="","",IF($BB1722&lt;Search!$R$6,"",1))</f>
        <v/>
      </c>
      <c r="AC1722" s="9" t="str">
        <f>IF(Search!$R$7="","",IF($BB1722&lt;Search!$R$7,"",1))</f>
        <v/>
      </c>
      <c r="AD1722" s="45" t="str">
        <f>IF(COUNTIF($A1722:$AC1722,"n")&gt;0,"",IF(SUM($A1722:$AC1722)=COUNTA(Search!$C$4:$C$8,Search!$F$4:$F$8,Search!$I$4:$I$6,Search!$I$8,Search!$L$4:$L$8,Search!$O$4:$O$8,Search!$R$4:$R$7,Search!$U$4:$U$7)-COUNTIF(Search!$C$4:$U$7,"n"),1+LARGE($AD$1:AD1721,1),""))</f>
        <v/>
      </c>
      <c r="AE1722" s="45" t="str">
        <f t="shared" si="81"/>
        <v/>
      </c>
      <c r="AF1722" s="45" t="str">
        <f>IF(AD1722="","",COUNTIF($AE$1:$AE1721,$AE1722)+RANK($AE1722,$AE$2:$AE$10540,1))</f>
        <v/>
      </c>
      <c r="AG1722" s="45" t="str">
        <f t="shared" si="82"/>
        <v/>
      </c>
      <c r="AH1722" s="45" t="str">
        <f>IF($AD1722="","",COUNTIF($AG$1:$AG1721,$AG1722)+RANK($AG1722,$AG$1:$AG$10539,0))</f>
        <v/>
      </c>
      <c r="AI1722" s="10" t="str">
        <f t="shared" si="83"/>
        <v>2011-12 O-Pee-Chee #210 Tyler Bozak TOR    /   $</v>
      </c>
      <c r="AJ1722" s="11">
        <v>2011</v>
      </c>
      <c r="AK1722" s="17">
        <v>12</v>
      </c>
      <c r="AL1722" s="12" t="s">
        <v>53</v>
      </c>
      <c r="AM1722" s="10">
        <v>210</v>
      </c>
      <c r="AN1722" s="12" t="s">
        <v>716</v>
      </c>
      <c r="AO1722" s="9" t="s">
        <v>1904</v>
      </c>
      <c r="AP1722" s="9"/>
      <c r="AQ1722" s="9"/>
      <c r="AR1722" s="14"/>
      <c r="AS1722" s="9"/>
      <c r="AT1722" s="9"/>
      <c r="AU1722" s="9"/>
      <c r="AV1722" s="13"/>
      <c r="AW1722" s="13"/>
      <c r="AX1722" s="9"/>
      <c r="AY1722" s="9"/>
      <c r="AZ1722" s="9"/>
      <c r="BA1722" s="33"/>
      <c r="BB1722" s="33"/>
      <c r="BC1722" s="36"/>
      <c r="BD1722" s="12" t="s">
        <v>1771</v>
      </c>
    </row>
    <row r="1723" spans="1:56" s="12" customFormat="1" x14ac:dyDescent="0.2">
      <c r="A1723" s="9">
        <f>IF(Search!$C$5="","",IF(COUNTA(Inventory!$AP1723)=1,1,""))</f>
        <v>1</v>
      </c>
      <c r="B1723" s="9" t="str">
        <f>IF(Search!$C$4="","",IF(ISNUMBER(SEARCH(Search!$C$4,$AR1723))=TRUE,1,""))</f>
        <v/>
      </c>
      <c r="C1723" s="9" t="str">
        <f>IF(Search!$C$6="x",IF(COUNTA($AQ1723)=1,1,"N"),IF(COUNTA($AQ1723)=1,"N",""))</f>
        <v/>
      </c>
      <c r="D1723" s="9" t="str">
        <f>IF(Search!$O$8="","",IF(ISNUMBER(SEARCH(Search!$O$8,$BD1723))=TRUE,1,""))</f>
        <v/>
      </c>
      <c r="E1723" s="9" t="str">
        <f>IF(Search!$C$7="","",IF(ISNUMBER(SEARCH(Search!$C$7,$AN1723))=TRUE,1,""))</f>
        <v/>
      </c>
      <c r="F1723" s="9" t="str">
        <f>IF(Search!$C$8="","",IF(ISNUMBER(SEARCH(Search!$C$8,$AO1723))=TRUE,1,""))</f>
        <v/>
      </c>
      <c r="G1723" s="9" t="str">
        <f>IF(Search!$F$4="","",IF(Inventory!$AJ1723&lt;Search!$F$4,"",1))</f>
        <v/>
      </c>
      <c r="H1723" s="9" t="str">
        <f>IF(Search!$F$5="","",IF(Inventory!$AJ1723&gt;Search!$F$5,"",1))</f>
        <v/>
      </c>
      <c r="I1723" s="9" t="str">
        <f>IF(Search!$F$7="","",IF(Search!$F$8="",IF(ISNUMBER(SEARCH(Search!$F$7,$AL1723))=TRUE,1,""),""))</f>
        <v/>
      </c>
      <c r="J1723" s="9" t="str">
        <f>IF($AL1723=Search!$F$8,1,"")</f>
        <v/>
      </c>
      <c r="K1723" s="9" t="str">
        <f>IF(Search!$I$4="","",IF(COUNTA($AS1723)=1,IF(Search!$I$4="N","N",1),""))</f>
        <v/>
      </c>
      <c r="L1723" s="9" t="str">
        <f>IF(Search!$I$5="","",IF($AS1723="RC",1,""))</f>
        <v/>
      </c>
      <c r="M1723" s="9" t="str">
        <f>IF(Search!$I$6="","",IF($AS1723="RCP",1,""))</f>
        <v/>
      </c>
      <c r="N1723" s="9" t="str">
        <f>IF(Search!$I$8="","",IF(COUNTA($AT1723)=1,IF(Search!$I$8="N","N",1),""))</f>
        <v/>
      </c>
      <c r="O1723" s="9" t="str">
        <f>IF(Search!$L$4="","",IF(COUNTA($AU1723)=1,IF(Search!$L$4="N","N",1),""))</f>
        <v/>
      </c>
      <c r="P1723" s="9" t="str">
        <f>IF(Search!$L$5="","",IF(ISNUMBER(SEARCH("Jersey",$AU1723))=TRUE,IF(Search!$L$5="N","N",1),""))</f>
        <v/>
      </c>
      <c r="Q1723" s="9" t="str">
        <f>IF(Search!$L$6="","",IF(ISNUMBER(SEARCH("Patch",$AU1723))=TRUE,IF(Search!$L$6="N","N",1),""))</f>
        <v/>
      </c>
      <c r="R1723" s="9" t="str">
        <f>IF(Search!$L$7="","",IF(ISNUMBER(SEARCH("Shield",$AU1723))=TRUE,IF(Search!$L$7="N","N",1),""))</f>
        <v/>
      </c>
      <c r="S1723" s="9" t="str">
        <f>IF(Search!$L$8="","",IF(ISNUMBER(SEARCH("Stick",$AU1723))=TRUE,IF(Search!$L$8="N","N",1),""))</f>
        <v/>
      </c>
      <c r="T1723" s="9" t="str">
        <f>IF(Search!$O$4="","",IF(COUNTA($AW1723)=1,IF(Search!$O$4="N","N",1),""))</f>
        <v/>
      </c>
      <c r="U1723" s="9" t="str">
        <f>IF(Search!$O$5="","",IF($AW1723="","",IF($AW1723&lt;Search!$O$5,"",1)))</f>
        <v/>
      </c>
      <c r="V1723" s="9" t="str">
        <f>IF(Search!$O$6="","",IF($AW1723="","",IF($AW1723&gt;Search!$O$6,"",1)))</f>
        <v/>
      </c>
      <c r="W1723" s="9" t="str">
        <f>IF(Search!$U$4="","",IF($AX1723="","",1))</f>
        <v/>
      </c>
      <c r="X1723" s="9" t="str">
        <f>IF(Search!$U$5="","",IF(ISNUMBER(SEARCH(Search!$U$5,$AX1723))=TRUE,IF(Search!$U$5="N","N",1),""))</f>
        <v/>
      </c>
      <c r="Y1723" s="9" t="str">
        <f>IF(Search!$U$6="","",IF($AY1723&lt;Search!$U$6,"",1))</f>
        <v/>
      </c>
      <c r="Z1723" s="9" t="str">
        <f>IF(Search!$R$4="","",IF(Inventory!$BA1723&lt;Search!$R$4,"",1))</f>
        <v/>
      </c>
      <c r="AA1723" s="9" t="str">
        <f>IF(Search!$R$5="","",IF($BA1723&gt;Search!$R$5,"",1))</f>
        <v/>
      </c>
      <c r="AB1723" s="9" t="str">
        <f>IF(Search!$R$6="","",IF($BB1723&lt;Search!$R$6,"",1))</f>
        <v/>
      </c>
      <c r="AC1723" s="9" t="str">
        <f>IF(Search!$R$7="","",IF($BB1723&lt;Search!$R$7,"",1))</f>
        <v/>
      </c>
      <c r="AD1723" s="45">
        <f>IF(COUNTIF($A1723:$AC1723,"n")&gt;0,"",IF(SUM($A1723:$AC1723)=COUNTA(Search!$C$4:$C$8,Search!$F$4:$F$8,Search!$I$4:$I$6,Search!$I$8,Search!$L$4:$L$8,Search!$O$4:$O$8,Search!$R$4:$R$7,Search!$U$4:$U$7)-COUNTIF(Search!$C$4:$U$7,"n"),1+LARGE($AD$1:AD1722,1),""))</f>
        <v>92</v>
      </c>
      <c r="AE1723" s="45">
        <f t="shared" si="81"/>
        <v>892</v>
      </c>
      <c r="AF1723" s="45">
        <f>IF(AD1723="","",COUNTIF($AE$1:$AE1722,$AE1723)+RANK($AE1723,$AE$2:$AE$10540,1))</f>
        <v>147</v>
      </c>
      <c r="AG1723" s="45">
        <f t="shared" si="82"/>
        <v>0</v>
      </c>
      <c r="AH1723" s="45">
        <f>IF($AD1723="","",COUNTIF($AG$1:$AG1722,$AG1723)+RANK($AG1723,$AG$1:$AG$10539,0))</f>
        <v>254</v>
      </c>
      <c r="AI1723" s="10" t="str">
        <f t="shared" si="83"/>
        <v>2011-12 O-Pee-Chee #611 Gabriel Landeskog RC  RC   /   $</v>
      </c>
      <c r="AJ1723" s="11">
        <v>2011</v>
      </c>
      <c r="AK1723" s="17">
        <v>12</v>
      </c>
      <c r="AL1723" s="12" t="s">
        <v>53</v>
      </c>
      <c r="AM1723" s="10">
        <v>611</v>
      </c>
      <c r="AN1723" s="12" t="s">
        <v>1246</v>
      </c>
      <c r="AO1723" s="9"/>
      <c r="AP1723" s="9" t="s">
        <v>1902</v>
      </c>
      <c r="AQ1723" s="9"/>
      <c r="AR1723" s="14"/>
      <c r="AS1723" s="9" t="s">
        <v>2</v>
      </c>
      <c r="AT1723" s="9"/>
      <c r="AU1723" s="9"/>
      <c r="AV1723" s="13"/>
      <c r="AW1723" s="13"/>
      <c r="AX1723" s="9"/>
      <c r="AY1723" s="9"/>
      <c r="AZ1723" s="9"/>
      <c r="BA1723" s="33"/>
      <c r="BB1723" s="33"/>
      <c r="BC1723" s="36"/>
      <c r="BD1723" s="12" t="s">
        <v>1771</v>
      </c>
    </row>
    <row r="1724" spans="1:56" s="12" customFormat="1" x14ac:dyDescent="0.2">
      <c r="A1724" s="9">
        <f>IF(Search!$C$5="","",IF(COUNTA(Inventory!$AP1724)=1,1,""))</f>
        <v>1</v>
      </c>
      <c r="B1724" s="9" t="str">
        <f>IF(Search!$C$4="","",IF(ISNUMBER(SEARCH(Search!$C$4,$AR1724))=TRUE,1,""))</f>
        <v/>
      </c>
      <c r="C1724" s="9" t="str">
        <f>IF(Search!$C$6="x",IF(COUNTA($AQ1724)=1,1,"N"),IF(COUNTA($AQ1724)=1,"N",""))</f>
        <v/>
      </c>
      <c r="D1724" s="9" t="str">
        <f>IF(Search!$O$8="","",IF(ISNUMBER(SEARCH(Search!$O$8,$BD1724))=TRUE,1,""))</f>
        <v/>
      </c>
      <c r="E1724" s="9" t="str">
        <f>IF(Search!$C$7="","",IF(ISNUMBER(SEARCH(Search!$C$7,$AN1724))=TRUE,1,""))</f>
        <v/>
      </c>
      <c r="F1724" s="9" t="str">
        <f>IF(Search!$C$8="","",IF(ISNUMBER(SEARCH(Search!$C$8,$AO1724))=TRUE,1,""))</f>
        <v/>
      </c>
      <c r="G1724" s="9" t="str">
        <f>IF(Search!$F$4="","",IF(Inventory!$AJ1724&lt;Search!$F$4,"",1))</f>
        <v/>
      </c>
      <c r="H1724" s="9" t="str">
        <f>IF(Search!$F$5="","",IF(Inventory!$AJ1724&gt;Search!$F$5,"",1))</f>
        <v/>
      </c>
      <c r="I1724" s="9" t="str">
        <f>IF(Search!$F$7="","",IF(Search!$F$8="",IF(ISNUMBER(SEARCH(Search!$F$7,$AL1724))=TRUE,1,""),""))</f>
        <v/>
      </c>
      <c r="J1724" s="9" t="str">
        <f>IF($AL1724=Search!$F$8,1,"")</f>
        <v/>
      </c>
      <c r="K1724" s="9" t="str">
        <f>IF(Search!$I$4="","",IF(COUNTA($AS1724)=1,IF(Search!$I$4="N","N",1),""))</f>
        <v/>
      </c>
      <c r="L1724" s="9" t="str">
        <f>IF(Search!$I$5="","",IF($AS1724="RC",1,""))</f>
        <v/>
      </c>
      <c r="M1724" s="9" t="str">
        <f>IF(Search!$I$6="","",IF($AS1724="RCP",1,""))</f>
        <v/>
      </c>
      <c r="N1724" s="9" t="str">
        <f>IF(Search!$I$8="","",IF(COUNTA($AT1724)=1,IF(Search!$I$8="N","N",1),""))</f>
        <v/>
      </c>
      <c r="O1724" s="9" t="str">
        <f>IF(Search!$L$4="","",IF(COUNTA($AU1724)=1,IF(Search!$L$4="N","N",1),""))</f>
        <v/>
      </c>
      <c r="P1724" s="9" t="str">
        <f>IF(Search!$L$5="","",IF(ISNUMBER(SEARCH("Jersey",$AU1724))=TRUE,IF(Search!$L$5="N","N",1),""))</f>
        <v/>
      </c>
      <c r="Q1724" s="9" t="str">
        <f>IF(Search!$L$6="","",IF(ISNUMBER(SEARCH("Patch",$AU1724))=TRUE,IF(Search!$L$6="N","N",1),""))</f>
        <v/>
      </c>
      <c r="R1724" s="9" t="str">
        <f>IF(Search!$L$7="","",IF(ISNUMBER(SEARCH("Shield",$AU1724))=TRUE,IF(Search!$L$7="N","N",1),""))</f>
        <v/>
      </c>
      <c r="S1724" s="9" t="str">
        <f>IF(Search!$L$8="","",IF(ISNUMBER(SEARCH("Stick",$AU1724))=TRUE,IF(Search!$L$8="N","N",1),""))</f>
        <v/>
      </c>
      <c r="T1724" s="9" t="str">
        <f>IF(Search!$O$4="","",IF(COUNTA($AW1724)=1,IF(Search!$O$4="N","N",1),""))</f>
        <v/>
      </c>
      <c r="U1724" s="9" t="str">
        <f>IF(Search!$O$5="","",IF($AW1724="","",IF($AW1724&lt;Search!$O$5,"",1)))</f>
        <v/>
      </c>
      <c r="V1724" s="9" t="str">
        <f>IF(Search!$O$6="","",IF($AW1724="","",IF($AW1724&gt;Search!$O$6,"",1)))</f>
        <v/>
      </c>
      <c r="W1724" s="9" t="str">
        <f>IF(Search!$U$4="","",IF($AX1724="","",1))</f>
        <v/>
      </c>
      <c r="X1724" s="9" t="str">
        <f>IF(Search!$U$5="","",IF(ISNUMBER(SEARCH(Search!$U$5,$AX1724))=TRUE,IF(Search!$U$5="N","N",1),""))</f>
        <v/>
      </c>
      <c r="Y1724" s="9" t="str">
        <f>IF(Search!$U$6="","",IF($AY1724&lt;Search!$U$6,"",1))</f>
        <v/>
      </c>
      <c r="Z1724" s="9" t="str">
        <f>IF(Search!$R$4="","",IF(Inventory!$BA1724&lt;Search!$R$4,"",1))</f>
        <v/>
      </c>
      <c r="AA1724" s="9" t="str">
        <f>IF(Search!$R$5="","",IF($BA1724&gt;Search!$R$5,"",1))</f>
        <v/>
      </c>
      <c r="AB1724" s="9" t="str">
        <f>IF(Search!$R$6="","",IF($BB1724&lt;Search!$R$6,"",1))</f>
        <v/>
      </c>
      <c r="AC1724" s="9" t="str">
        <f>IF(Search!$R$7="","",IF($BB1724&lt;Search!$R$7,"",1))</f>
        <v/>
      </c>
      <c r="AD1724" s="45">
        <f>IF(COUNTIF($A1724:$AC1724,"n")&gt;0,"",IF(SUM($A1724:$AC1724)=COUNTA(Search!$C$4:$C$8,Search!$F$4:$F$8,Search!$I$4:$I$6,Search!$I$8,Search!$L$4:$L$8,Search!$O$4:$O$8,Search!$R$4:$R$7,Search!$U$4:$U$7)-COUNTIF(Search!$C$4:$U$7,"n"),1+LARGE($AD$1:AD1723,1),""))</f>
        <v>93</v>
      </c>
      <c r="AE1724" s="45">
        <f t="shared" si="81"/>
        <v>2229</v>
      </c>
      <c r="AF1724" s="45">
        <f>IF(AD1724="","",COUNTIF($AE$1:$AE1723,$AE1724)+RANK($AE1724,$AE$2:$AE$10540,1))</f>
        <v>419</v>
      </c>
      <c r="AG1724" s="45">
        <f t="shared" si="82"/>
        <v>0</v>
      </c>
      <c r="AH1724" s="45">
        <f>IF($AD1724="","",COUNTIF($AG$1:$AG1723,$AG1724)+RANK($AG1724,$AG$1:$AG$10539,0))</f>
        <v>255</v>
      </c>
      <c r="AI1724" s="10" t="str">
        <f t="shared" si="83"/>
        <v>2011-12 O-Pee-Chee #614 Ryan Nugent-Hopkins RC  RC   /   $</v>
      </c>
      <c r="AJ1724" s="11">
        <v>2011</v>
      </c>
      <c r="AK1724" s="17">
        <v>12</v>
      </c>
      <c r="AL1724" s="12" t="s">
        <v>53</v>
      </c>
      <c r="AM1724" s="10">
        <v>614</v>
      </c>
      <c r="AN1724" s="12" t="s">
        <v>1247</v>
      </c>
      <c r="AO1724" s="9"/>
      <c r="AP1724" s="9" t="s">
        <v>1902</v>
      </c>
      <c r="AQ1724" s="9"/>
      <c r="AR1724" s="14"/>
      <c r="AS1724" s="9" t="s">
        <v>2</v>
      </c>
      <c r="AT1724" s="9"/>
      <c r="AU1724" s="9"/>
      <c r="AV1724" s="13"/>
      <c r="AW1724" s="13"/>
      <c r="AX1724" s="9"/>
      <c r="AY1724" s="9"/>
      <c r="AZ1724" s="9"/>
      <c r="BA1724" s="33"/>
      <c r="BB1724" s="33"/>
      <c r="BC1724" s="36"/>
      <c r="BD1724" s="12" t="s">
        <v>1771</v>
      </c>
    </row>
    <row r="1725" spans="1:56" s="12" customFormat="1" x14ac:dyDescent="0.2">
      <c r="A1725" s="9" t="str">
        <f>IF(Search!$C$5="","",IF(COUNTA(Inventory!$AP1725)=1,1,""))</f>
        <v/>
      </c>
      <c r="B1725" s="9" t="str">
        <f>IF(Search!$C$4="","",IF(ISNUMBER(SEARCH(Search!$C$4,$AR1725))=TRUE,1,""))</f>
        <v/>
      </c>
      <c r="C1725" s="9" t="str">
        <f>IF(Search!$C$6="x",IF(COUNTA($AQ1725)=1,1,"N"),IF(COUNTA($AQ1725)=1,"N",""))</f>
        <v/>
      </c>
      <c r="D1725" s="9" t="str">
        <f>IF(Search!$O$8="","",IF(ISNUMBER(SEARCH(Search!$O$8,$BD1725))=TRUE,1,""))</f>
        <v/>
      </c>
      <c r="E1725" s="9" t="str">
        <f>IF(Search!$C$7="","",IF(ISNUMBER(SEARCH(Search!$C$7,$AN1725))=TRUE,1,""))</f>
        <v/>
      </c>
      <c r="F1725" s="9" t="str">
        <f>IF(Search!$C$8="","",IF(ISNUMBER(SEARCH(Search!$C$8,$AO1725))=TRUE,1,""))</f>
        <v/>
      </c>
      <c r="G1725" s="9" t="str">
        <f>IF(Search!$F$4="","",IF(Inventory!$AJ1725&lt;Search!$F$4,"",1))</f>
        <v/>
      </c>
      <c r="H1725" s="9" t="str">
        <f>IF(Search!$F$5="","",IF(Inventory!$AJ1725&gt;Search!$F$5,"",1))</f>
        <v/>
      </c>
      <c r="I1725" s="9" t="str">
        <f>IF(Search!$F$7="","",IF(Search!$F$8="",IF(ISNUMBER(SEARCH(Search!$F$7,$AL1725))=TRUE,1,""),""))</f>
        <v/>
      </c>
      <c r="J1725" s="9" t="str">
        <f>IF($AL1725=Search!$F$8,1,"")</f>
        <v/>
      </c>
      <c r="K1725" s="9" t="str">
        <f>IF(Search!$I$4="","",IF(COUNTA($AS1725)=1,IF(Search!$I$4="N","N",1),""))</f>
        <v/>
      </c>
      <c r="L1725" s="9" t="str">
        <f>IF(Search!$I$5="","",IF($AS1725="RC",1,""))</f>
        <v/>
      </c>
      <c r="M1725" s="9" t="str">
        <f>IF(Search!$I$6="","",IF($AS1725="RCP",1,""))</f>
        <v/>
      </c>
      <c r="N1725" s="9" t="str">
        <f>IF(Search!$I$8="","",IF(COUNTA($AT1725)=1,IF(Search!$I$8="N","N",1),""))</f>
        <v/>
      </c>
      <c r="O1725" s="9" t="str">
        <f>IF(Search!$L$4="","",IF(COUNTA($AU1725)=1,IF(Search!$L$4="N","N",1),""))</f>
        <v/>
      </c>
      <c r="P1725" s="9" t="str">
        <f>IF(Search!$L$5="","",IF(ISNUMBER(SEARCH("Jersey",$AU1725))=TRUE,IF(Search!$L$5="N","N",1),""))</f>
        <v/>
      </c>
      <c r="Q1725" s="9" t="str">
        <f>IF(Search!$L$6="","",IF(ISNUMBER(SEARCH("Patch",$AU1725))=TRUE,IF(Search!$L$6="N","N",1),""))</f>
        <v/>
      </c>
      <c r="R1725" s="9" t="str">
        <f>IF(Search!$L$7="","",IF(ISNUMBER(SEARCH("Shield",$AU1725))=TRUE,IF(Search!$L$7="N","N",1),""))</f>
        <v/>
      </c>
      <c r="S1725" s="9" t="str">
        <f>IF(Search!$L$8="","",IF(ISNUMBER(SEARCH("Stick",$AU1725))=TRUE,IF(Search!$L$8="N","N",1),""))</f>
        <v/>
      </c>
      <c r="T1725" s="9" t="str">
        <f>IF(Search!$O$4="","",IF(COUNTA($AW1725)=1,IF(Search!$O$4="N","N",1),""))</f>
        <v/>
      </c>
      <c r="U1725" s="9" t="str">
        <f>IF(Search!$O$5="","",IF($AW1725="","",IF($AW1725&lt;Search!$O$5,"",1)))</f>
        <v/>
      </c>
      <c r="V1725" s="9" t="str">
        <f>IF(Search!$O$6="","",IF($AW1725="","",IF($AW1725&gt;Search!$O$6,"",1)))</f>
        <v/>
      </c>
      <c r="W1725" s="9" t="str">
        <f>IF(Search!$U$4="","",IF($AX1725="","",1))</f>
        <v/>
      </c>
      <c r="X1725" s="9" t="str">
        <f>IF(Search!$U$5="","",IF(ISNUMBER(SEARCH(Search!$U$5,$AX1725))=TRUE,IF(Search!$U$5="N","N",1),""))</f>
        <v/>
      </c>
      <c r="Y1725" s="9" t="str">
        <f>IF(Search!$U$6="","",IF($AY1725&lt;Search!$U$6,"",1))</f>
        <v/>
      </c>
      <c r="Z1725" s="9" t="str">
        <f>IF(Search!$R$4="","",IF(Inventory!$BA1725&lt;Search!$R$4,"",1))</f>
        <v/>
      </c>
      <c r="AA1725" s="9" t="str">
        <f>IF(Search!$R$5="","",IF($BA1725&gt;Search!$R$5,"",1))</f>
        <v/>
      </c>
      <c r="AB1725" s="9" t="str">
        <f>IF(Search!$R$6="","",IF($BB1725&lt;Search!$R$6,"",1))</f>
        <v/>
      </c>
      <c r="AC1725" s="9" t="str">
        <f>IF(Search!$R$7="","",IF($BB1725&lt;Search!$R$7,"",1))</f>
        <v/>
      </c>
      <c r="AD1725" s="45" t="str">
        <f>IF(COUNTIF($A1725:$AC1725,"n")&gt;0,"",IF(SUM($A1725:$AC1725)=COUNTA(Search!$C$4:$C$8,Search!$F$4:$F$8,Search!$I$4:$I$6,Search!$I$8,Search!$L$4:$L$8,Search!$O$4:$O$8,Search!$R$4:$R$7,Search!$U$4:$U$7)-COUNTIF(Search!$C$4:$U$7,"n"),1+LARGE($AD$1:AD1724,1),""))</f>
        <v/>
      </c>
      <c r="AE1725" s="45" t="str">
        <f t="shared" si="81"/>
        <v/>
      </c>
      <c r="AF1725" s="45" t="str">
        <f>IF(AD1725="","",COUNTIF($AE$1:$AE1724,$AE1725)+RANK($AE1725,$AE$2:$AE$10540,1))</f>
        <v/>
      </c>
      <c r="AG1725" s="45" t="str">
        <f t="shared" si="82"/>
        <v/>
      </c>
      <c r="AH1725" s="45" t="str">
        <f>IF($AD1725="","",COUNTIF($AG$1:$AG1724,$AG1725)+RANK($AG1725,$AG$1:$AG$10539,0))</f>
        <v/>
      </c>
      <c r="AI1725" s="10" t="str">
        <f t="shared" si="83"/>
        <v>2011-12 O-Pee-Chee Retro #210 Tyler Bozak TOR    /   $</v>
      </c>
      <c r="AJ1725" s="11">
        <v>2011</v>
      </c>
      <c r="AK1725" s="17">
        <v>12</v>
      </c>
      <c r="AL1725" s="12" t="s">
        <v>1096</v>
      </c>
      <c r="AM1725" s="10">
        <v>210</v>
      </c>
      <c r="AN1725" s="12" t="s">
        <v>716</v>
      </c>
      <c r="AO1725" s="9" t="s">
        <v>1904</v>
      </c>
      <c r="AP1725" s="9"/>
      <c r="AQ1725" s="9"/>
      <c r="AR1725" s="14"/>
      <c r="AS1725" s="9"/>
      <c r="AT1725" s="9"/>
      <c r="AU1725" s="9"/>
      <c r="AV1725" s="13"/>
      <c r="AW1725" s="13"/>
      <c r="AX1725" s="9"/>
      <c r="AY1725" s="9"/>
      <c r="AZ1725" s="9"/>
      <c r="BA1725" s="33"/>
      <c r="BB1725" s="33"/>
      <c r="BC1725" s="36"/>
      <c r="BD1725" s="12" t="s">
        <v>1771</v>
      </c>
    </row>
    <row r="1726" spans="1:56" s="12" customFormat="1" x14ac:dyDescent="0.2">
      <c r="A1726" s="9">
        <f>IF(Search!$C$5="","",IF(COUNTA(Inventory!$AP1726)=1,1,""))</f>
        <v>1</v>
      </c>
      <c r="B1726" s="9" t="str">
        <f>IF(Search!$C$4="","",IF(ISNUMBER(SEARCH(Search!$C$4,$AR1726))=TRUE,1,""))</f>
        <v/>
      </c>
      <c r="C1726" s="9" t="str">
        <f>IF(Search!$C$6="x",IF(COUNTA($AQ1726)=1,1,"N"),IF(COUNTA($AQ1726)=1,"N",""))</f>
        <v/>
      </c>
      <c r="D1726" s="9" t="str">
        <f>IF(Search!$O$8="","",IF(ISNUMBER(SEARCH(Search!$O$8,$BD1726))=TRUE,1,""))</f>
        <v/>
      </c>
      <c r="E1726" s="9" t="str">
        <f>IF(Search!$C$7="","",IF(ISNUMBER(SEARCH(Search!$C$7,$AN1726))=TRUE,1,""))</f>
        <v/>
      </c>
      <c r="F1726" s="9" t="str">
        <f>IF(Search!$C$8="","",IF(ISNUMBER(SEARCH(Search!$C$8,$AO1726))=TRUE,1,""))</f>
        <v/>
      </c>
      <c r="G1726" s="9" t="str">
        <f>IF(Search!$F$4="","",IF(Inventory!$AJ1726&lt;Search!$F$4,"",1))</f>
        <v/>
      </c>
      <c r="H1726" s="9" t="str">
        <f>IF(Search!$F$5="","",IF(Inventory!$AJ1726&gt;Search!$F$5,"",1))</f>
        <v/>
      </c>
      <c r="I1726" s="9" t="str">
        <f>IF(Search!$F$7="","",IF(Search!$F$8="",IF(ISNUMBER(SEARCH(Search!$F$7,$AL1726))=TRUE,1,""),""))</f>
        <v/>
      </c>
      <c r="J1726" s="9" t="str">
        <f>IF($AL1726=Search!$F$8,1,"")</f>
        <v/>
      </c>
      <c r="K1726" s="9" t="str">
        <f>IF(Search!$I$4="","",IF(COUNTA($AS1726)=1,IF(Search!$I$4="N","N",1),""))</f>
        <v/>
      </c>
      <c r="L1726" s="9" t="str">
        <f>IF(Search!$I$5="","",IF($AS1726="RC",1,""))</f>
        <v/>
      </c>
      <c r="M1726" s="9" t="str">
        <f>IF(Search!$I$6="","",IF($AS1726="RCP",1,""))</f>
        <v/>
      </c>
      <c r="N1726" s="9" t="str">
        <f>IF(Search!$I$8="","",IF(COUNTA($AT1726)=1,IF(Search!$I$8="N","N",1),""))</f>
        <v/>
      </c>
      <c r="O1726" s="9" t="str">
        <f>IF(Search!$L$4="","",IF(COUNTA($AU1726)=1,IF(Search!$L$4="N","N",1),""))</f>
        <v/>
      </c>
      <c r="P1726" s="9" t="str">
        <f>IF(Search!$L$5="","",IF(ISNUMBER(SEARCH("Jersey",$AU1726))=TRUE,IF(Search!$L$5="N","N",1),""))</f>
        <v/>
      </c>
      <c r="Q1726" s="9" t="str">
        <f>IF(Search!$L$6="","",IF(ISNUMBER(SEARCH("Patch",$AU1726))=TRUE,IF(Search!$L$6="N","N",1),""))</f>
        <v/>
      </c>
      <c r="R1726" s="9" t="str">
        <f>IF(Search!$L$7="","",IF(ISNUMBER(SEARCH("Shield",$AU1726))=TRUE,IF(Search!$L$7="N","N",1),""))</f>
        <v/>
      </c>
      <c r="S1726" s="9" t="str">
        <f>IF(Search!$L$8="","",IF(ISNUMBER(SEARCH("Stick",$AU1726))=TRUE,IF(Search!$L$8="N","N",1),""))</f>
        <v/>
      </c>
      <c r="T1726" s="9" t="str">
        <f>IF(Search!$O$4="","",IF(COUNTA($AW1726)=1,IF(Search!$O$4="N","N",1),""))</f>
        <v/>
      </c>
      <c r="U1726" s="9" t="str">
        <f>IF(Search!$O$5="","",IF($AW1726="","",IF($AW1726&lt;Search!$O$5,"",1)))</f>
        <v/>
      </c>
      <c r="V1726" s="9" t="str">
        <f>IF(Search!$O$6="","",IF($AW1726="","",IF($AW1726&gt;Search!$O$6,"",1)))</f>
        <v/>
      </c>
      <c r="W1726" s="9" t="str">
        <f>IF(Search!$U$4="","",IF($AX1726="","",1))</f>
        <v/>
      </c>
      <c r="X1726" s="9" t="str">
        <f>IF(Search!$U$5="","",IF(ISNUMBER(SEARCH(Search!$U$5,$AX1726))=TRUE,IF(Search!$U$5="N","N",1),""))</f>
        <v/>
      </c>
      <c r="Y1726" s="9" t="str">
        <f>IF(Search!$U$6="","",IF($AY1726&lt;Search!$U$6,"",1))</f>
        <v/>
      </c>
      <c r="Z1726" s="9" t="str">
        <f>IF(Search!$R$4="","",IF(Inventory!$BA1726&lt;Search!$R$4,"",1))</f>
        <v/>
      </c>
      <c r="AA1726" s="9" t="str">
        <f>IF(Search!$R$5="","",IF($BA1726&gt;Search!$R$5,"",1))</f>
        <v/>
      </c>
      <c r="AB1726" s="9" t="str">
        <f>IF(Search!$R$6="","",IF($BB1726&lt;Search!$R$6,"",1))</f>
        <v/>
      </c>
      <c r="AC1726" s="9" t="str">
        <f>IF(Search!$R$7="","",IF($BB1726&lt;Search!$R$7,"",1))</f>
        <v/>
      </c>
      <c r="AD1726" s="45">
        <f>IF(COUNTIF($A1726:$AC1726,"n")&gt;0,"",IF(SUM($A1726:$AC1726)=COUNTA(Search!$C$4:$C$8,Search!$F$4:$F$8,Search!$I$4:$I$6,Search!$I$8,Search!$L$4:$L$8,Search!$O$4:$O$8,Search!$R$4:$R$7,Search!$U$4:$U$7)-COUNTIF(Search!$C$4:$U$7,"n"),1+LARGE($AD$1:AD1725,1),""))</f>
        <v>94</v>
      </c>
      <c r="AE1726" s="45">
        <f t="shared" si="81"/>
        <v>1424</v>
      </c>
      <c r="AF1726" s="45">
        <f>IF(AD1726="","",COUNTIF($AE$1:$AE1725,$AE1726)+RANK($AE1726,$AE$2:$AE$10540,1))</f>
        <v>259</v>
      </c>
      <c r="AG1726" s="45">
        <f t="shared" si="82"/>
        <v>0</v>
      </c>
      <c r="AH1726" s="45">
        <f>IF($AD1726="","",COUNTIF($AG$1:$AG1725,$AG1726)+RANK($AG1726,$AG$1:$AG$10539,0))</f>
        <v>256</v>
      </c>
      <c r="AI1726" s="10" t="str">
        <f t="shared" si="83"/>
        <v>2011-12 O-Pee-Chee Retro #623 Louis Leblanc  RCP   /   $</v>
      </c>
      <c r="AJ1726" s="11">
        <v>2011</v>
      </c>
      <c r="AK1726" s="17">
        <v>12</v>
      </c>
      <c r="AL1726" s="12" t="s">
        <v>1096</v>
      </c>
      <c r="AM1726" s="10">
        <v>623</v>
      </c>
      <c r="AN1726" s="12" t="s">
        <v>1248</v>
      </c>
      <c r="AO1726" s="9"/>
      <c r="AP1726" s="9" t="s">
        <v>1902</v>
      </c>
      <c r="AQ1726" s="9"/>
      <c r="AR1726" s="14"/>
      <c r="AS1726" s="9" t="s">
        <v>1944</v>
      </c>
      <c r="AT1726" s="9"/>
      <c r="AU1726" s="9"/>
      <c r="AV1726" s="13"/>
      <c r="AW1726" s="13"/>
      <c r="AX1726" s="9"/>
      <c r="AY1726" s="9"/>
      <c r="AZ1726" s="9"/>
      <c r="BA1726" s="33"/>
      <c r="BB1726" s="33"/>
      <c r="BC1726" s="36"/>
      <c r="BD1726" s="12" t="s">
        <v>1771</v>
      </c>
    </row>
    <row r="1727" spans="1:56" s="12" customFormat="1" x14ac:dyDescent="0.2">
      <c r="A1727" s="9" t="str">
        <f>IF(Search!$C$5="","",IF(COUNTA(Inventory!$AP1727)=1,1,""))</f>
        <v/>
      </c>
      <c r="B1727" s="9" t="str">
        <f>IF(Search!$C$4="","",IF(ISNUMBER(SEARCH(Search!$C$4,$AR1727))=TRUE,1,""))</f>
        <v/>
      </c>
      <c r="C1727" s="9" t="str">
        <f>IF(Search!$C$6="x",IF(COUNTA($AQ1727)=1,1,"N"),IF(COUNTA($AQ1727)=1,"N",""))</f>
        <v/>
      </c>
      <c r="D1727" s="9" t="str">
        <f>IF(Search!$O$8="","",IF(ISNUMBER(SEARCH(Search!$O$8,$BD1727))=TRUE,1,""))</f>
        <v/>
      </c>
      <c r="E1727" s="9" t="str">
        <f>IF(Search!$C$7="","",IF(ISNUMBER(SEARCH(Search!$C$7,$AN1727))=TRUE,1,""))</f>
        <v/>
      </c>
      <c r="F1727" s="9" t="str">
        <f>IF(Search!$C$8="","",IF(ISNUMBER(SEARCH(Search!$C$8,$AO1727))=TRUE,1,""))</f>
        <v/>
      </c>
      <c r="G1727" s="9" t="str">
        <f>IF(Search!$F$4="","",IF(Inventory!$AJ1727&lt;Search!$F$4,"",1))</f>
        <v/>
      </c>
      <c r="H1727" s="9" t="str">
        <f>IF(Search!$F$5="","",IF(Inventory!$AJ1727&gt;Search!$F$5,"",1))</f>
        <v/>
      </c>
      <c r="I1727" s="9" t="str">
        <f>IF(Search!$F$7="","",IF(Search!$F$8="",IF(ISNUMBER(SEARCH(Search!$F$7,$AL1727))=TRUE,1,""),""))</f>
        <v/>
      </c>
      <c r="J1727" s="9" t="str">
        <f>IF($AL1727=Search!$F$8,1,"")</f>
        <v/>
      </c>
      <c r="K1727" s="9" t="str">
        <f>IF(Search!$I$4="","",IF(COUNTA($AS1727)=1,IF(Search!$I$4="N","N",1),""))</f>
        <v/>
      </c>
      <c r="L1727" s="9" t="str">
        <f>IF(Search!$I$5="","",IF($AS1727="RC",1,""))</f>
        <v/>
      </c>
      <c r="M1727" s="9" t="str">
        <f>IF(Search!$I$6="","",IF($AS1727="RCP",1,""))</f>
        <v/>
      </c>
      <c r="N1727" s="9" t="str">
        <f>IF(Search!$I$8="","",IF(COUNTA($AT1727)=1,IF(Search!$I$8="N","N",1),""))</f>
        <v/>
      </c>
      <c r="O1727" s="9" t="str">
        <f>IF(Search!$L$4="","",IF(COUNTA($AU1727)=1,IF(Search!$L$4="N","N",1),""))</f>
        <v/>
      </c>
      <c r="P1727" s="9" t="str">
        <f>IF(Search!$L$5="","",IF(ISNUMBER(SEARCH("Jersey",$AU1727))=TRUE,IF(Search!$L$5="N","N",1),""))</f>
        <v/>
      </c>
      <c r="Q1727" s="9" t="str">
        <f>IF(Search!$L$6="","",IF(ISNUMBER(SEARCH("Patch",$AU1727))=TRUE,IF(Search!$L$6="N","N",1),""))</f>
        <v/>
      </c>
      <c r="R1727" s="9" t="str">
        <f>IF(Search!$L$7="","",IF(ISNUMBER(SEARCH("Shield",$AU1727))=TRUE,IF(Search!$L$7="N","N",1),""))</f>
        <v/>
      </c>
      <c r="S1727" s="9" t="str">
        <f>IF(Search!$L$8="","",IF(ISNUMBER(SEARCH("Stick",$AU1727))=TRUE,IF(Search!$L$8="N","N",1),""))</f>
        <v/>
      </c>
      <c r="T1727" s="9" t="str">
        <f>IF(Search!$O$4="","",IF(COUNTA($AW1727)=1,IF(Search!$O$4="N","N",1),""))</f>
        <v/>
      </c>
      <c r="U1727" s="9" t="str">
        <f>IF(Search!$O$5="","",IF($AW1727="","",IF($AW1727&lt;Search!$O$5,"",1)))</f>
        <v/>
      </c>
      <c r="V1727" s="9" t="str">
        <f>IF(Search!$O$6="","",IF($AW1727="","",IF($AW1727&gt;Search!$O$6,"",1)))</f>
        <v/>
      </c>
      <c r="W1727" s="9" t="str">
        <f>IF(Search!$U$4="","",IF($AX1727="","",1))</f>
        <v/>
      </c>
      <c r="X1727" s="9" t="str">
        <f>IF(Search!$U$5="","",IF(ISNUMBER(SEARCH(Search!$U$5,$AX1727))=TRUE,IF(Search!$U$5="N","N",1),""))</f>
        <v/>
      </c>
      <c r="Y1727" s="9" t="str">
        <f>IF(Search!$U$6="","",IF($AY1727&lt;Search!$U$6,"",1))</f>
        <v/>
      </c>
      <c r="Z1727" s="9" t="str">
        <f>IF(Search!$R$4="","",IF(Inventory!$BA1727&lt;Search!$R$4,"",1))</f>
        <v/>
      </c>
      <c r="AA1727" s="9" t="str">
        <f>IF(Search!$R$5="","",IF($BA1727&gt;Search!$R$5,"",1))</f>
        <v/>
      </c>
      <c r="AB1727" s="9" t="str">
        <f>IF(Search!$R$6="","",IF($BB1727&lt;Search!$R$6,"",1))</f>
        <v/>
      </c>
      <c r="AC1727" s="9" t="str">
        <f>IF(Search!$R$7="","",IF($BB1727&lt;Search!$R$7,"",1))</f>
        <v/>
      </c>
      <c r="AD1727" s="45" t="str">
        <f>IF(COUNTIF($A1727:$AC1727,"n")&gt;0,"",IF(SUM($A1727:$AC1727)=COUNTA(Search!$C$4:$C$8,Search!$F$4:$F$8,Search!$I$4:$I$6,Search!$I$8,Search!$L$4:$L$8,Search!$O$4:$O$8,Search!$R$4:$R$7,Search!$U$4:$U$7)-COUNTIF(Search!$C$4:$U$7,"n"),1+LARGE($AD$1:AD1726,1),""))</f>
        <v/>
      </c>
      <c r="AE1727" s="45" t="str">
        <f t="shared" si="81"/>
        <v/>
      </c>
      <c r="AF1727" s="45" t="str">
        <f>IF(AD1727="","",COUNTIF($AE$1:$AE1726,$AE1727)+RANK($AE1727,$AE$2:$AE$10540,1))</f>
        <v/>
      </c>
      <c r="AG1727" s="45" t="str">
        <f t="shared" si="82"/>
        <v/>
      </c>
      <c r="AH1727" s="45" t="str">
        <f>IF($AD1727="","",COUNTIF($AG$1:$AG1726,$AG1727)+RANK($AG1727,$AG$1:$AG$10539,0))</f>
        <v/>
      </c>
      <c r="AI1727" s="10" t="str">
        <f t="shared" si="83"/>
        <v>2011-12 O-Pee-Chee Retro Blank Backs #210 Tyler Bozak TOR    /   $</v>
      </c>
      <c r="AJ1727" s="11">
        <v>2011</v>
      </c>
      <c r="AK1727" s="17">
        <v>12</v>
      </c>
      <c r="AL1727" s="12" t="s">
        <v>1249</v>
      </c>
      <c r="AM1727" s="10">
        <v>210</v>
      </c>
      <c r="AN1727" s="12" t="s">
        <v>716</v>
      </c>
      <c r="AO1727" s="9" t="s">
        <v>1904</v>
      </c>
      <c r="AP1727" s="9"/>
      <c r="AQ1727" s="9"/>
      <c r="AR1727" s="14"/>
      <c r="AS1727" s="9"/>
      <c r="AT1727" s="9"/>
      <c r="AU1727" s="9"/>
      <c r="AV1727" s="13"/>
      <c r="AW1727" s="13"/>
      <c r="AX1727" s="9"/>
      <c r="AY1727" s="9"/>
      <c r="AZ1727" s="9"/>
      <c r="BA1727" s="33"/>
      <c r="BB1727" s="33"/>
      <c r="BC1727" s="36"/>
      <c r="BD1727" s="12" t="s">
        <v>1771</v>
      </c>
    </row>
    <row r="1728" spans="1:56" s="12" customFormat="1" x14ac:dyDescent="0.2">
      <c r="A1728" s="9" t="str">
        <f>IF(Search!$C$5="","",IF(COUNTA(Inventory!$AP1728)=1,1,""))</f>
        <v/>
      </c>
      <c r="B1728" s="9" t="str">
        <f>IF(Search!$C$4="","",IF(ISNUMBER(SEARCH(Search!$C$4,$AR1728))=TRUE,1,""))</f>
        <v/>
      </c>
      <c r="C1728" s="9" t="str">
        <f>IF(Search!$C$6="x",IF(COUNTA($AQ1728)=1,1,"N"),IF(COUNTA($AQ1728)=1,"N",""))</f>
        <v/>
      </c>
      <c r="D1728" s="9" t="str">
        <f>IF(Search!$O$8="","",IF(ISNUMBER(SEARCH(Search!$O$8,$BD1728))=TRUE,1,""))</f>
        <v/>
      </c>
      <c r="E1728" s="9" t="str">
        <f>IF(Search!$C$7="","",IF(ISNUMBER(SEARCH(Search!$C$7,$AN1728))=TRUE,1,""))</f>
        <v/>
      </c>
      <c r="F1728" s="9" t="str">
        <f>IF(Search!$C$8="","",IF(ISNUMBER(SEARCH(Search!$C$8,$AO1728))=TRUE,1,""))</f>
        <v/>
      </c>
      <c r="G1728" s="9" t="str">
        <f>IF(Search!$F$4="","",IF(Inventory!$AJ1728&lt;Search!$F$4,"",1))</f>
        <v/>
      </c>
      <c r="H1728" s="9" t="str">
        <f>IF(Search!$F$5="","",IF(Inventory!$AJ1728&gt;Search!$F$5,"",1))</f>
        <v/>
      </c>
      <c r="I1728" s="9" t="str">
        <f>IF(Search!$F$7="","",IF(Search!$F$8="",IF(ISNUMBER(SEARCH(Search!$F$7,$AL1728))=TRUE,1,""),""))</f>
        <v/>
      </c>
      <c r="J1728" s="9" t="str">
        <f>IF($AL1728=Search!$F$8,1,"")</f>
        <v/>
      </c>
      <c r="K1728" s="9" t="str">
        <f>IF(Search!$I$4="","",IF(COUNTA($AS1728)=1,IF(Search!$I$4="N","N",1),""))</f>
        <v/>
      </c>
      <c r="L1728" s="9" t="str">
        <f>IF(Search!$I$5="","",IF($AS1728="RC",1,""))</f>
        <v/>
      </c>
      <c r="M1728" s="9" t="str">
        <f>IF(Search!$I$6="","",IF($AS1728="RCP",1,""))</f>
        <v/>
      </c>
      <c r="N1728" s="9" t="str">
        <f>IF(Search!$I$8="","",IF(COUNTA($AT1728)=1,IF(Search!$I$8="N","N",1),""))</f>
        <v/>
      </c>
      <c r="O1728" s="9" t="str">
        <f>IF(Search!$L$4="","",IF(COUNTA($AU1728)=1,IF(Search!$L$4="N","N",1),""))</f>
        <v/>
      </c>
      <c r="P1728" s="9" t="str">
        <f>IF(Search!$L$5="","",IF(ISNUMBER(SEARCH("Jersey",$AU1728))=TRUE,IF(Search!$L$5="N","N",1),""))</f>
        <v/>
      </c>
      <c r="Q1728" s="9" t="str">
        <f>IF(Search!$L$6="","",IF(ISNUMBER(SEARCH("Patch",$AU1728))=TRUE,IF(Search!$L$6="N","N",1),""))</f>
        <v/>
      </c>
      <c r="R1728" s="9" t="str">
        <f>IF(Search!$L$7="","",IF(ISNUMBER(SEARCH("Shield",$AU1728))=TRUE,IF(Search!$L$7="N","N",1),""))</f>
        <v/>
      </c>
      <c r="S1728" s="9" t="str">
        <f>IF(Search!$L$8="","",IF(ISNUMBER(SEARCH("Stick",$AU1728))=TRUE,IF(Search!$L$8="N","N",1),""))</f>
        <v/>
      </c>
      <c r="T1728" s="9" t="str">
        <f>IF(Search!$O$4="","",IF(COUNTA($AW1728)=1,IF(Search!$O$4="N","N",1),""))</f>
        <v/>
      </c>
      <c r="U1728" s="9" t="str">
        <f>IF(Search!$O$5="","",IF($AW1728="","",IF($AW1728&lt;Search!$O$5,"",1)))</f>
        <v/>
      </c>
      <c r="V1728" s="9" t="str">
        <f>IF(Search!$O$6="","",IF($AW1728="","",IF($AW1728&gt;Search!$O$6,"",1)))</f>
        <v/>
      </c>
      <c r="W1728" s="9" t="str">
        <f>IF(Search!$U$4="","",IF($AX1728="","",1))</f>
        <v/>
      </c>
      <c r="X1728" s="9" t="str">
        <f>IF(Search!$U$5="","",IF(ISNUMBER(SEARCH(Search!$U$5,$AX1728))=TRUE,IF(Search!$U$5="N","N",1),""))</f>
        <v/>
      </c>
      <c r="Y1728" s="9" t="str">
        <f>IF(Search!$U$6="","",IF($AY1728&lt;Search!$U$6,"",1))</f>
        <v/>
      </c>
      <c r="Z1728" s="9" t="str">
        <f>IF(Search!$R$4="","",IF(Inventory!$BA1728&lt;Search!$R$4,"",1))</f>
        <v/>
      </c>
      <c r="AA1728" s="9" t="str">
        <f>IF(Search!$R$5="","",IF($BA1728&gt;Search!$R$5,"",1))</f>
        <v/>
      </c>
      <c r="AB1728" s="9" t="str">
        <f>IF(Search!$R$6="","",IF($BB1728&lt;Search!$R$6,"",1))</f>
        <v/>
      </c>
      <c r="AC1728" s="9" t="str">
        <f>IF(Search!$R$7="","",IF($BB1728&lt;Search!$R$7,"",1))</f>
        <v/>
      </c>
      <c r="AD1728" s="45" t="str">
        <f>IF(COUNTIF($A1728:$AC1728,"n")&gt;0,"",IF(SUM($A1728:$AC1728)=COUNTA(Search!$C$4:$C$8,Search!$F$4:$F$8,Search!$I$4:$I$6,Search!$I$8,Search!$L$4:$L$8,Search!$O$4:$O$8,Search!$R$4:$R$7,Search!$U$4:$U$7)-COUNTIF(Search!$C$4:$U$7,"n"),1+LARGE($AD$1:AD1727,1),""))</f>
        <v/>
      </c>
      <c r="AE1728" s="45" t="str">
        <f t="shared" si="81"/>
        <v/>
      </c>
      <c r="AF1728" s="45" t="str">
        <f>IF(AD1728="","",COUNTIF($AE$1:$AE1727,$AE1728)+RANK($AE1728,$AE$2:$AE$10540,1))</f>
        <v/>
      </c>
      <c r="AG1728" s="45" t="str">
        <f t="shared" si="82"/>
        <v/>
      </c>
      <c r="AH1728" s="45" t="str">
        <f>IF($AD1728="","",COUNTIF($AG$1:$AG1727,$AG1728)+RANK($AG1728,$AG$1:$AG$10539,0))</f>
        <v/>
      </c>
      <c r="AI1728" s="10" t="str">
        <f t="shared" si="83"/>
        <v>2011-12 Panini Contenders Signature Patch #140 Mikhail Grabovski TOR  AU 2CL Patch /100   $</v>
      </c>
      <c r="AJ1728" s="11">
        <v>2011</v>
      </c>
      <c r="AK1728" s="17">
        <v>12</v>
      </c>
      <c r="AL1728" s="12" t="s">
        <v>1250</v>
      </c>
      <c r="AM1728" s="10">
        <v>140</v>
      </c>
      <c r="AN1728" s="12" t="s">
        <v>660</v>
      </c>
      <c r="AO1728" s="9" t="s">
        <v>1904</v>
      </c>
      <c r="AP1728" s="9"/>
      <c r="AQ1728" s="9"/>
      <c r="AR1728" s="14"/>
      <c r="AS1728" s="9"/>
      <c r="AT1728" s="9" t="s">
        <v>1857</v>
      </c>
      <c r="AU1728" s="9" t="s">
        <v>1778</v>
      </c>
      <c r="AV1728" s="13"/>
      <c r="AW1728" s="13">
        <v>100</v>
      </c>
      <c r="AX1728" s="9"/>
      <c r="AY1728" s="9"/>
      <c r="AZ1728" s="9"/>
      <c r="BA1728" s="33"/>
      <c r="BB1728" s="33"/>
      <c r="BC1728" s="36"/>
      <c r="BD1728" s="12" t="s">
        <v>1771</v>
      </c>
    </row>
    <row r="1729" spans="1:56" s="12" customFormat="1" x14ac:dyDescent="0.2">
      <c r="A1729" s="9" t="str">
        <f>IF(Search!$C$5="","",IF(COUNTA(Inventory!$AP1729)=1,1,""))</f>
        <v/>
      </c>
      <c r="B1729" s="9" t="str">
        <f>IF(Search!$C$4="","",IF(ISNUMBER(SEARCH(Search!$C$4,$AR1729))=TRUE,1,""))</f>
        <v/>
      </c>
      <c r="C1729" s="9" t="str">
        <f>IF(Search!$C$6="x",IF(COUNTA($AQ1729)=1,1,"N"),IF(COUNTA($AQ1729)=1,"N",""))</f>
        <v/>
      </c>
      <c r="D1729" s="9" t="str">
        <f>IF(Search!$O$8="","",IF(ISNUMBER(SEARCH(Search!$O$8,$BD1729))=TRUE,1,""))</f>
        <v/>
      </c>
      <c r="E1729" s="9" t="str">
        <f>IF(Search!$C$7="","",IF(ISNUMBER(SEARCH(Search!$C$7,$AN1729))=TRUE,1,""))</f>
        <v/>
      </c>
      <c r="F1729" s="9" t="str">
        <f>IF(Search!$C$8="","",IF(ISNUMBER(SEARCH(Search!$C$8,$AO1729))=TRUE,1,""))</f>
        <v/>
      </c>
      <c r="G1729" s="9" t="str">
        <f>IF(Search!$F$4="","",IF(Inventory!$AJ1729&lt;Search!$F$4,"",1))</f>
        <v/>
      </c>
      <c r="H1729" s="9" t="str">
        <f>IF(Search!$F$5="","",IF(Inventory!$AJ1729&gt;Search!$F$5,"",1))</f>
        <v/>
      </c>
      <c r="I1729" s="9" t="str">
        <f>IF(Search!$F$7="","",IF(Search!$F$8="",IF(ISNUMBER(SEARCH(Search!$F$7,$AL1729))=TRUE,1,""),""))</f>
        <v/>
      </c>
      <c r="J1729" s="9" t="str">
        <f>IF($AL1729=Search!$F$8,1,"")</f>
        <v/>
      </c>
      <c r="K1729" s="9" t="str">
        <f>IF(Search!$I$4="","",IF(COUNTA($AS1729)=1,IF(Search!$I$4="N","N",1),""))</f>
        <v/>
      </c>
      <c r="L1729" s="9" t="str">
        <f>IF(Search!$I$5="","",IF($AS1729="RC",1,""))</f>
        <v/>
      </c>
      <c r="M1729" s="9" t="str">
        <f>IF(Search!$I$6="","",IF($AS1729="RCP",1,""))</f>
        <v/>
      </c>
      <c r="N1729" s="9" t="str">
        <f>IF(Search!$I$8="","",IF(COUNTA($AT1729)=1,IF(Search!$I$8="N","N",1),""))</f>
        <v/>
      </c>
      <c r="O1729" s="9" t="str">
        <f>IF(Search!$L$4="","",IF(COUNTA($AU1729)=1,IF(Search!$L$4="N","N",1),""))</f>
        <v/>
      </c>
      <c r="P1729" s="9" t="str">
        <f>IF(Search!$L$5="","",IF(ISNUMBER(SEARCH("Jersey",$AU1729))=TRUE,IF(Search!$L$5="N","N",1),""))</f>
        <v/>
      </c>
      <c r="Q1729" s="9" t="str">
        <f>IF(Search!$L$6="","",IF(ISNUMBER(SEARCH("Patch",$AU1729))=TRUE,IF(Search!$L$6="N","N",1),""))</f>
        <v/>
      </c>
      <c r="R1729" s="9" t="str">
        <f>IF(Search!$L$7="","",IF(ISNUMBER(SEARCH("Shield",$AU1729))=TRUE,IF(Search!$L$7="N","N",1),""))</f>
        <v/>
      </c>
      <c r="S1729" s="9" t="str">
        <f>IF(Search!$L$8="","",IF(ISNUMBER(SEARCH("Stick",$AU1729))=TRUE,IF(Search!$L$8="N","N",1),""))</f>
        <v/>
      </c>
      <c r="T1729" s="9" t="str">
        <f>IF(Search!$O$4="","",IF(COUNTA($AW1729)=1,IF(Search!$O$4="N","N",1),""))</f>
        <v/>
      </c>
      <c r="U1729" s="9" t="str">
        <f>IF(Search!$O$5="","",IF($AW1729="","",IF($AW1729&lt;Search!$O$5,"",1)))</f>
        <v/>
      </c>
      <c r="V1729" s="9" t="str">
        <f>IF(Search!$O$6="","",IF($AW1729="","",IF($AW1729&gt;Search!$O$6,"",1)))</f>
        <v/>
      </c>
      <c r="W1729" s="9" t="str">
        <f>IF(Search!$U$4="","",IF($AX1729="","",1))</f>
        <v/>
      </c>
      <c r="X1729" s="9" t="str">
        <f>IF(Search!$U$5="","",IF(ISNUMBER(SEARCH(Search!$U$5,$AX1729))=TRUE,IF(Search!$U$5="N","N",1),""))</f>
        <v/>
      </c>
      <c r="Y1729" s="9" t="str">
        <f>IF(Search!$U$6="","",IF($AY1729&lt;Search!$U$6,"",1))</f>
        <v/>
      </c>
      <c r="Z1729" s="9" t="str">
        <f>IF(Search!$R$4="","",IF(Inventory!$BA1729&lt;Search!$R$4,"",1))</f>
        <v/>
      </c>
      <c r="AA1729" s="9" t="str">
        <f>IF(Search!$R$5="","",IF($BA1729&gt;Search!$R$5,"",1))</f>
        <v/>
      </c>
      <c r="AB1729" s="9" t="str">
        <f>IF(Search!$R$6="","",IF($BB1729&lt;Search!$R$6,"",1))</f>
        <v/>
      </c>
      <c r="AC1729" s="9" t="str">
        <f>IF(Search!$R$7="","",IF($BB1729&lt;Search!$R$7,"",1))</f>
        <v/>
      </c>
      <c r="AD1729" s="45" t="str">
        <f>IF(COUNTIF($A1729:$AC1729,"n")&gt;0,"",IF(SUM($A1729:$AC1729)=COUNTA(Search!$C$4:$C$8,Search!$F$4:$F$8,Search!$I$4:$I$6,Search!$I$8,Search!$L$4:$L$8,Search!$O$4:$O$8,Search!$R$4:$R$7,Search!$U$4:$U$7)-COUNTIF(Search!$C$4:$U$7,"n"),1+LARGE($AD$1:AD1728,1),""))</f>
        <v/>
      </c>
      <c r="AE1729" s="45" t="str">
        <f t="shared" si="81"/>
        <v/>
      </c>
      <c r="AF1729" s="45" t="str">
        <f>IF(AD1729="","",COUNTIF($AE$1:$AE1728,$AE1729)+RANK($AE1729,$AE$2:$AE$10540,1))</f>
        <v/>
      </c>
      <c r="AG1729" s="45" t="str">
        <f t="shared" si="82"/>
        <v/>
      </c>
      <c r="AH1729" s="45" t="str">
        <f>IF($AD1729="","",COUNTIF($AG$1:$AG1728,$AG1729)+RANK($AG1729,$AG$1:$AG$10539,0))</f>
        <v/>
      </c>
      <c r="AI1729" s="10" t="str">
        <f t="shared" si="83"/>
        <v>2011-12 Panini Stickers #166 Tyler Bozak TOR    /   $</v>
      </c>
      <c r="AJ1729" s="11">
        <v>2011</v>
      </c>
      <c r="AK1729" s="17">
        <v>12</v>
      </c>
      <c r="AL1729" s="12" t="s">
        <v>1099</v>
      </c>
      <c r="AM1729" s="10">
        <v>166</v>
      </c>
      <c r="AN1729" s="12" t="s">
        <v>716</v>
      </c>
      <c r="AO1729" s="9" t="s">
        <v>1904</v>
      </c>
      <c r="AP1729" s="9"/>
      <c r="AQ1729" s="9"/>
      <c r="AR1729" s="14"/>
      <c r="AS1729" s="9"/>
      <c r="AT1729" s="9"/>
      <c r="AU1729" s="9"/>
      <c r="AV1729" s="13"/>
      <c r="AW1729" s="13"/>
      <c r="AX1729" s="9"/>
      <c r="AY1729" s="9"/>
      <c r="AZ1729" s="9"/>
      <c r="BA1729" s="33"/>
      <c r="BB1729" s="33"/>
      <c r="BC1729" s="36"/>
      <c r="BD1729" s="12" t="s">
        <v>1771</v>
      </c>
    </row>
    <row r="1730" spans="1:56" s="12" customFormat="1" x14ac:dyDescent="0.2">
      <c r="A1730" s="9" t="str">
        <f>IF(Search!$C$5="","",IF(COUNTA(Inventory!$AP1730)=1,1,""))</f>
        <v/>
      </c>
      <c r="B1730" s="9" t="str">
        <f>IF(Search!$C$4="","",IF(ISNUMBER(SEARCH(Search!$C$4,$AR1730))=TRUE,1,""))</f>
        <v/>
      </c>
      <c r="C1730" s="9" t="str">
        <f>IF(Search!$C$6="x",IF(COUNTA($AQ1730)=1,1,"N"),IF(COUNTA($AQ1730)=1,"N",""))</f>
        <v/>
      </c>
      <c r="D1730" s="9" t="str">
        <f>IF(Search!$O$8="","",IF(ISNUMBER(SEARCH(Search!$O$8,$BD1730))=TRUE,1,""))</f>
        <v/>
      </c>
      <c r="E1730" s="9" t="str">
        <f>IF(Search!$C$7="","",IF(ISNUMBER(SEARCH(Search!$C$7,$AN1730))=TRUE,1,""))</f>
        <v/>
      </c>
      <c r="F1730" s="9" t="str">
        <f>IF(Search!$C$8="","",IF(ISNUMBER(SEARCH(Search!$C$8,$AO1730))=TRUE,1,""))</f>
        <v/>
      </c>
      <c r="G1730" s="9" t="str">
        <f>IF(Search!$F$4="","",IF(Inventory!$AJ1730&lt;Search!$F$4,"",1))</f>
        <v/>
      </c>
      <c r="H1730" s="9" t="str">
        <f>IF(Search!$F$5="","",IF(Inventory!$AJ1730&gt;Search!$F$5,"",1))</f>
        <v/>
      </c>
      <c r="I1730" s="9" t="str">
        <f>IF(Search!$F$7="","",IF(Search!$F$8="",IF(ISNUMBER(SEARCH(Search!$F$7,$AL1730))=TRUE,1,""),""))</f>
        <v/>
      </c>
      <c r="J1730" s="9" t="str">
        <f>IF($AL1730=Search!$F$8,1,"")</f>
        <v/>
      </c>
      <c r="K1730" s="9" t="str">
        <f>IF(Search!$I$4="","",IF(COUNTA($AS1730)=1,IF(Search!$I$4="N","N",1),""))</f>
        <v/>
      </c>
      <c r="L1730" s="9" t="str">
        <f>IF(Search!$I$5="","",IF($AS1730="RC",1,""))</f>
        <v/>
      </c>
      <c r="M1730" s="9" t="str">
        <f>IF(Search!$I$6="","",IF($AS1730="RCP",1,""))</f>
        <v/>
      </c>
      <c r="N1730" s="9" t="str">
        <f>IF(Search!$I$8="","",IF(COUNTA($AT1730)=1,IF(Search!$I$8="N","N",1),""))</f>
        <v/>
      </c>
      <c r="O1730" s="9" t="str">
        <f>IF(Search!$L$4="","",IF(COUNTA($AU1730)=1,IF(Search!$L$4="N","N",1),""))</f>
        <v/>
      </c>
      <c r="P1730" s="9" t="str">
        <f>IF(Search!$L$5="","",IF(ISNUMBER(SEARCH("Jersey",$AU1730))=TRUE,IF(Search!$L$5="N","N",1),""))</f>
        <v/>
      </c>
      <c r="Q1730" s="9" t="str">
        <f>IF(Search!$L$6="","",IF(ISNUMBER(SEARCH("Patch",$AU1730))=TRUE,IF(Search!$L$6="N","N",1),""))</f>
        <v/>
      </c>
      <c r="R1730" s="9" t="str">
        <f>IF(Search!$L$7="","",IF(ISNUMBER(SEARCH("Shield",$AU1730))=TRUE,IF(Search!$L$7="N","N",1),""))</f>
        <v/>
      </c>
      <c r="S1730" s="9" t="str">
        <f>IF(Search!$L$8="","",IF(ISNUMBER(SEARCH("Stick",$AU1730))=TRUE,IF(Search!$L$8="N","N",1),""))</f>
        <v/>
      </c>
      <c r="T1730" s="9" t="str">
        <f>IF(Search!$O$4="","",IF(COUNTA($AW1730)=1,IF(Search!$O$4="N","N",1),""))</f>
        <v/>
      </c>
      <c r="U1730" s="9" t="str">
        <f>IF(Search!$O$5="","",IF($AW1730="","",IF($AW1730&lt;Search!$O$5,"",1)))</f>
        <v/>
      </c>
      <c r="V1730" s="9" t="str">
        <f>IF(Search!$O$6="","",IF($AW1730="","",IF($AW1730&gt;Search!$O$6,"",1)))</f>
        <v/>
      </c>
      <c r="W1730" s="9" t="str">
        <f>IF(Search!$U$4="","",IF($AX1730="","",1))</f>
        <v/>
      </c>
      <c r="X1730" s="9" t="str">
        <f>IF(Search!$U$5="","",IF(ISNUMBER(SEARCH(Search!$U$5,$AX1730))=TRUE,IF(Search!$U$5="N","N",1),""))</f>
        <v/>
      </c>
      <c r="Y1730" s="9" t="str">
        <f>IF(Search!$U$6="","",IF($AY1730&lt;Search!$U$6,"",1))</f>
        <v/>
      </c>
      <c r="Z1730" s="9" t="str">
        <f>IF(Search!$R$4="","",IF(Inventory!$BA1730&lt;Search!$R$4,"",1))</f>
        <v/>
      </c>
      <c r="AA1730" s="9" t="str">
        <f>IF(Search!$R$5="","",IF($BA1730&gt;Search!$R$5,"",1))</f>
        <v/>
      </c>
      <c r="AB1730" s="9" t="str">
        <f>IF(Search!$R$6="","",IF($BB1730&lt;Search!$R$6,"",1))</f>
        <v/>
      </c>
      <c r="AC1730" s="9" t="str">
        <f>IF(Search!$R$7="","",IF($BB1730&lt;Search!$R$7,"",1))</f>
        <v/>
      </c>
      <c r="AD1730" s="45" t="str">
        <f>IF(COUNTIF($A1730:$AC1730,"n")&gt;0,"",IF(SUM($A1730:$AC1730)=COUNTA(Search!$C$4:$C$8,Search!$F$4:$F$8,Search!$I$4:$I$6,Search!$I$8,Search!$L$4:$L$8,Search!$O$4:$O$8,Search!$R$4:$R$7,Search!$U$4:$U$7)-COUNTIF(Search!$C$4:$U$7,"n"),1+LARGE($AD$1:AD1729,1),""))</f>
        <v/>
      </c>
      <c r="AE1730" s="45" t="str">
        <f t="shared" si="81"/>
        <v/>
      </c>
      <c r="AF1730" s="45" t="str">
        <f>IF(AD1730="","",COUNTIF($AE$1:$AE1729,$AE1730)+RANK($AE1730,$AE$2:$AE$10540,1))</f>
        <v/>
      </c>
      <c r="AG1730" s="45" t="str">
        <f t="shared" si="82"/>
        <v/>
      </c>
      <c r="AH1730" s="45" t="str">
        <f>IF($AD1730="","",COUNTIF($AG$1:$AG1729,$AG1730)+RANK($AG1730,$AG$1:$AG$10539,0))</f>
        <v/>
      </c>
      <c r="AI1730" s="10" t="str">
        <f t="shared" si="83"/>
        <v>2011-12 Parkhurst Champions Autographs #92 Al Iafrate TOR  AU  /   $</v>
      </c>
      <c r="AJ1730" s="11">
        <v>2011</v>
      </c>
      <c r="AK1730" s="17">
        <v>12</v>
      </c>
      <c r="AL1730" s="12" t="s">
        <v>1251</v>
      </c>
      <c r="AM1730" s="10">
        <v>92</v>
      </c>
      <c r="AN1730" s="12" t="s">
        <v>172</v>
      </c>
      <c r="AO1730" s="9" t="s">
        <v>1904</v>
      </c>
      <c r="AP1730" s="9"/>
      <c r="AQ1730" s="9"/>
      <c r="AR1730" s="14" t="s">
        <v>2125</v>
      </c>
      <c r="AS1730" s="9"/>
      <c r="AT1730" s="9" t="s">
        <v>1857</v>
      </c>
      <c r="AU1730" s="9"/>
      <c r="AV1730" s="13"/>
      <c r="AW1730" s="13"/>
      <c r="AX1730" s="9"/>
      <c r="AY1730" s="9"/>
      <c r="AZ1730" s="9"/>
      <c r="BA1730" s="33"/>
      <c r="BB1730" s="33"/>
      <c r="BC1730" s="36"/>
      <c r="BD1730" s="12" t="s">
        <v>1771</v>
      </c>
    </row>
    <row r="1731" spans="1:56" s="12" customFormat="1" x14ac:dyDescent="0.2">
      <c r="A1731" s="9" t="str">
        <f>IF(Search!$C$5="","",IF(COUNTA(Inventory!$AP1731)=1,1,""))</f>
        <v/>
      </c>
      <c r="B1731" s="9" t="str">
        <f>IF(Search!$C$4="","",IF(ISNUMBER(SEARCH(Search!$C$4,$AR1731))=TRUE,1,""))</f>
        <v/>
      </c>
      <c r="C1731" s="9" t="str">
        <f>IF(Search!$C$6="x",IF(COUNTA($AQ1731)=1,1,"N"),IF(COUNTA($AQ1731)=1,"N",""))</f>
        <v/>
      </c>
      <c r="D1731" s="9" t="str">
        <f>IF(Search!$O$8="","",IF(ISNUMBER(SEARCH(Search!$O$8,$BD1731))=TRUE,1,""))</f>
        <v/>
      </c>
      <c r="E1731" s="9" t="str">
        <f>IF(Search!$C$7="","",IF(ISNUMBER(SEARCH(Search!$C$7,$AN1731))=TRUE,1,""))</f>
        <v/>
      </c>
      <c r="F1731" s="9" t="str">
        <f>IF(Search!$C$8="","",IF(ISNUMBER(SEARCH(Search!$C$8,$AO1731))=TRUE,1,""))</f>
        <v/>
      </c>
      <c r="G1731" s="9" t="str">
        <f>IF(Search!$F$4="","",IF(Inventory!$AJ1731&lt;Search!$F$4,"",1))</f>
        <v/>
      </c>
      <c r="H1731" s="9" t="str">
        <f>IF(Search!$F$5="","",IF(Inventory!$AJ1731&gt;Search!$F$5,"",1))</f>
        <v/>
      </c>
      <c r="I1731" s="9" t="str">
        <f>IF(Search!$F$7="","",IF(Search!$F$8="",IF(ISNUMBER(SEARCH(Search!$F$7,$AL1731))=TRUE,1,""),""))</f>
        <v/>
      </c>
      <c r="J1731" s="9" t="str">
        <f>IF($AL1731=Search!$F$8,1,"")</f>
        <v/>
      </c>
      <c r="K1731" s="9" t="str">
        <f>IF(Search!$I$4="","",IF(COUNTA($AS1731)=1,IF(Search!$I$4="N","N",1),""))</f>
        <v/>
      </c>
      <c r="L1731" s="9" t="str">
        <f>IF(Search!$I$5="","",IF($AS1731="RC",1,""))</f>
        <v/>
      </c>
      <c r="M1731" s="9" t="str">
        <f>IF(Search!$I$6="","",IF($AS1731="RCP",1,""))</f>
        <v/>
      </c>
      <c r="N1731" s="9" t="str">
        <f>IF(Search!$I$8="","",IF(COUNTA($AT1731)=1,IF(Search!$I$8="N","N",1),""))</f>
        <v/>
      </c>
      <c r="O1731" s="9" t="str">
        <f>IF(Search!$L$4="","",IF(COUNTA($AU1731)=1,IF(Search!$L$4="N","N",1),""))</f>
        <v/>
      </c>
      <c r="P1731" s="9" t="str">
        <f>IF(Search!$L$5="","",IF(ISNUMBER(SEARCH("Jersey",$AU1731))=TRUE,IF(Search!$L$5="N","N",1),""))</f>
        <v/>
      </c>
      <c r="Q1731" s="9" t="str">
        <f>IF(Search!$L$6="","",IF(ISNUMBER(SEARCH("Patch",$AU1731))=TRUE,IF(Search!$L$6="N","N",1),""))</f>
        <v/>
      </c>
      <c r="R1731" s="9" t="str">
        <f>IF(Search!$L$7="","",IF(ISNUMBER(SEARCH("Shield",$AU1731))=TRUE,IF(Search!$L$7="N","N",1),""))</f>
        <v/>
      </c>
      <c r="S1731" s="9" t="str">
        <f>IF(Search!$L$8="","",IF(ISNUMBER(SEARCH("Stick",$AU1731))=TRUE,IF(Search!$L$8="N","N",1),""))</f>
        <v/>
      </c>
      <c r="T1731" s="9" t="str">
        <f>IF(Search!$O$4="","",IF(COUNTA($AW1731)=1,IF(Search!$O$4="N","N",1),""))</f>
        <v/>
      </c>
      <c r="U1731" s="9" t="str">
        <f>IF(Search!$O$5="","",IF($AW1731="","",IF($AW1731&lt;Search!$O$5,"",1)))</f>
        <v/>
      </c>
      <c r="V1731" s="9" t="str">
        <f>IF(Search!$O$6="","",IF($AW1731="","",IF($AW1731&gt;Search!$O$6,"",1)))</f>
        <v/>
      </c>
      <c r="W1731" s="9" t="str">
        <f>IF(Search!$U$4="","",IF($AX1731="","",1))</f>
        <v/>
      </c>
      <c r="X1731" s="9" t="str">
        <f>IF(Search!$U$5="","",IF(ISNUMBER(SEARCH(Search!$U$5,$AX1731))=TRUE,IF(Search!$U$5="N","N",1),""))</f>
        <v/>
      </c>
      <c r="Y1731" s="9" t="str">
        <f>IF(Search!$U$6="","",IF($AY1731&lt;Search!$U$6,"",1))</f>
        <v/>
      </c>
      <c r="Z1731" s="9" t="str">
        <f>IF(Search!$R$4="","",IF(Inventory!$BA1731&lt;Search!$R$4,"",1))</f>
        <v/>
      </c>
      <c r="AA1731" s="9" t="str">
        <f>IF(Search!$R$5="","",IF($BA1731&gt;Search!$R$5,"",1))</f>
        <v/>
      </c>
      <c r="AB1731" s="9" t="str">
        <f>IF(Search!$R$6="","",IF($BB1731&lt;Search!$R$6,"",1))</f>
        <v/>
      </c>
      <c r="AC1731" s="9" t="str">
        <f>IF(Search!$R$7="","",IF($BB1731&lt;Search!$R$7,"",1))</f>
        <v/>
      </c>
      <c r="AD1731" s="45" t="str">
        <f>IF(COUNTIF($A1731:$AC1731,"n")&gt;0,"",IF(SUM($A1731:$AC1731)=COUNTA(Search!$C$4:$C$8,Search!$F$4:$F$8,Search!$I$4:$I$6,Search!$I$8,Search!$L$4:$L$8,Search!$O$4:$O$8,Search!$R$4:$R$7,Search!$U$4:$U$7)-COUNTIF(Search!$C$4:$U$7,"n"),1+LARGE($AD$1:AD1730,1),""))</f>
        <v/>
      </c>
      <c r="AE1731" s="45" t="str">
        <f t="shared" ref="AE1731:AE1794" si="84">IF(AD1731="","",COUNTIF($AN$2:$AN$10540,"&lt;="&amp;AN1731))</f>
        <v/>
      </c>
      <c r="AF1731" s="45" t="str">
        <f>IF(AD1731="","",COUNTIF($AE$1:$AE1730,$AE1731)+RANK($AE1731,$AE$2:$AE$10540,1))</f>
        <v/>
      </c>
      <c r="AG1731" s="45" t="str">
        <f t="shared" ref="AG1731:AG1794" si="85">IF($AD1731="","",COUNTIF($BA$2:$BA$10540,"&lt;="&amp;$BA1731))</f>
        <v/>
      </c>
      <c r="AH1731" s="45" t="str">
        <f>IF($AD1731="","",COUNTIF($AG$1:$AG1730,$AG1731)+RANK($AG1731,$AG$1:$AG$10539,0))</f>
        <v/>
      </c>
      <c r="AI1731" s="10" t="str">
        <f t="shared" si="83"/>
        <v>2011-12 Pinnacle #134 James Reimer TOR    /   $</v>
      </c>
      <c r="AJ1731" s="11">
        <v>2011</v>
      </c>
      <c r="AK1731" s="17">
        <v>12</v>
      </c>
      <c r="AL1731" s="12" t="s">
        <v>232</v>
      </c>
      <c r="AM1731" s="10">
        <v>134</v>
      </c>
      <c r="AN1731" s="12" t="s">
        <v>715</v>
      </c>
      <c r="AO1731" s="9" t="s">
        <v>1904</v>
      </c>
      <c r="AP1731" s="9"/>
      <c r="AQ1731" s="9"/>
      <c r="AR1731" s="14"/>
      <c r="AS1731" s="9"/>
      <c r="AT1731" s="9"/>
      <c r="AU1731" s="9"/>
      <c r="AV1731" s="13"/>
      <c r="AW1731" s="13"/>
      <c r="AX1731" s="9"/>
      <c r="AY1731" s="9"/>
      <c r="AZ1731" s="9"/>
      <c r="BA1731" s="33"/>
      <c r="BB1731" s="33"/>
      <c r="BC1731" s="36"/>
      <c r="BD1731" s="12" t="s">
        <v>1771</v>
      </c>
    </row>
    <row r="1732" spans="1:56" s="12" customFormat="1" x14ac:dyDescent="0.2">
      <c r="A1732" s="9" t="str">
        <f>IF(Search!$C$5="","",IF(COUNTA(Inventory!$AP1732)=1,1,""))</f>
        <v/>
      </c>
      <c r="B1732" s="9" t="str">
        <f>IF(Search!$C$4="","",IF(ISNUMBER(SEARCH(Search!$C$4,$AR1732))=TRUE,1,""))</f>
        <v/>
      </c>
      <c r="C1732" s="9" t="str">
        <f>IF(Search!$C$6="x",IF(COUNTA($AQ1732)=1,1,"N"),IF(COUNTA($AQ1732)=1,"N",""))</f>
        <v/>
      </c>
      <c r="D1732" s="9" t="str">
        <f>IF(Search!$O$8="","",IF(ISNUMBER(SEARCH(Search!$O$8,$BD1732))=TRUE,1,""))</f>
        <v/>
      </c>
      <c r="E1732" s="9" t="str">
        <f>IF(Search!$C$7="","",IF(ISNUMBER(SEARCH(Search!$C$7,$AN1732))=TRUE,1,""))</f>
        <v/>
      </c>
      <c r="F1732" s="9" t="str">
        <f>IF(Search!$C$8="","",IF(ISNUMBER(SEARCH(Search!$C$8,$AO1732))=TRUE,1,""))</f>
        <v/>
      </c>
      <c r="G1732" s="9" t="str">
        <f>IF(Search!$F$4="","",IF(Inventory!$AJ1732&lt;Search!$F$4,"",1))</f>
        <v/>
      </c>
      <c r="H1732" s="9" t="str">
        <f>IF(Search!$F$5="","",IF(Inventory!$AJ1732&gt;Search!$F$5,"",1))</f>
        <v/>
      </c>
      <c r="I1732" s="9" t="str">
        <f>IF(Search!$F$7="","",IF(Search!$F$8="",IF(ISNUMBER(SEARCH(Search!$F$7,$AL1732))=TRUE,1,""),""))</f>
        <v/>
      </c>
      <c r="J1732" s="9" t="str">
        <f>IF($AL1732=Search!$F$8,1,"")</f>
        <v/>
      </c>
      <c r="K1732" s="9" t="str">
        <f>IF(Search!$I$4="","",IF(COUNTA($AS1732)=1,IF(Search!$I$4="N","N",1),""))</f>
        <v/>
      </c>
      <c r="L1732" s="9" t="str">
        <f>IF(Search!$I$5="","",IF($AS1732="RC",1,""))</f>
        <v/>
      </c>
      <c r="M1732" s="9" t="str">
        <f>IF(Search!$I$6="","",IF($AS1732="RCP",1,""))</f>
        <v/>
      </c>
      <c r="N1732" s="9" t="str">
        <f>IF(Search!$I$8="","",IF(COUNTA($AT1732)=1,IF(Search!$I$8="N","N",1),""))</f>
        <v/>
      </c>
      <c r="O1732" s="9" t="str">
        <f>IF(Search!$L$4="","",IF(COUNTA($AU1732)=1,IF(Search!$L$4="N","N",1),""))</f>
        <v/>
      </c>
      <c r="P1732" s="9" t="str">
        <f>IF(Search!$L$5="","",IF(ISNUMBER(SEARCH("Jersey",$AU1732))=TRUE,IF(Search!$L$5="N","N",1),""))</f>
        <v/>
      </c>
      <c r="Q1732" s="9" t="str">
        <f>IF(Search!$L$6="","",IF(ISNUMBER(SEARCH("Patch",$AU1732))=TRUE,IF(Search!$L$6="N","N",1),""))</f>
        <v/>
      </c>
      <c r="R1732" s="9" t="str">
        <f>IF(Search!$L$7="","",IF(ISNUMBER(SEARCH("Shield",$AU1732))=TRUE,IF(Search!$L$7="N","N",1),""))</f>
        <v/>
      </c>
      <c r="S1732" s="9" t="str">
        <f>IF(Search!$L$8="","",IF(ISNUMBER(SEARCH("Stick",$AU1732))=TRUE,IF(Search!$L$8="N","N",1),""))</f>
        <v/>
      </c>
      <c r="T1732" s="9" t="str">
        <f>IF(Search!$O$4="","",IF(COUNTA($AW1732)=1,IF(Search!$O$4="N","N",1),""))</f>
        <v/>
      </c>
      <c r="U1732" s="9" t="str">
        <f>IF(Search!$O$5="","",IF($AW1732="","",IF($AW1732&lt;Search!$O$5,"",1)))</f>
        <v/>
      </c>
      <c r="V1732" s="9" t="str">
        <f>IF(Search!$O$6="","",IF($AW1732="","",IF($AW1732&gt;Search!$O$6,"",1)))</f>
        <v/>
      </c>
      <c r="W1732" s="9" t="str">
        <f>IF(Search!$U$4="","",IF($AX1732="","",1))</f>
        <v/>
      </c>
      <c r="X1732" s="9" t="str">
        <f>IF(Search!$U$5="","",IF(ISNUMBER(SEARCH(Search!$U$5,$AX1732))=TRUE,IF(Search!$U$5="N","N",1),""))</f>
        <v/>
      </c>
      <c r="Y1732" s="9" t="str">
        <f>IF(Search!$U$6="","",IF($AY1732&lt;Search!$U$6,"",1))</f>
        <v/>
      </c>
      <c r="Z1732" s="9" t="str">
        <f>IF(Search!$R$4="","",IF(Inventory!$BA1732&lt;Search!$R$4,"",1))</f>
        <v/>
      </c>
      <c r="AA1732" s="9" t="str">
        <f>IF(Search!$R$5="","",IF($BA1732&gt;Search!$R$5,"",1))</f>
        <v/>
      </c>
      <c r="AB1732" s="9" t="str">
        <f>IF(Search!$R$6="","",IF($BB1732&lt;Search!$R$6,"",1))</f>
        <v/>
      </c>
      <c r="AC1732" s="9" t="str">
        <f>IF(Search!$R$7="","",IF($BB1732&lt;Search!$R$7,"",1))</f>
        <v/>
      </c>
      <c r="AD1732" s="45" t="str">
        <f>IF(COUNTIF($A1732:$AC1732,"n")&gt;0,"",IF(SUM($A1732:$AC1732)=COUNTA(Search!$C$4:$C$8,Search!$F$4:$F$8,Search!$I$4:$I$6,Search!$I$8,Search!$L$4:$L$8,Search!$O$4:$O$8,Search!$R$4:$R$7,Search!$U$4:$U$7)-COUNTIF(Search!$C$4:$U$7,"n"),1+LARGE($AD$1:AD1731,1),""))</f>
        <v/>
      </c>
      <c r="AE1732" s="45" t="str">
        <f t="shared" si="84"/>
        <v/>
      </c>
      <c r="AF1732" s="45" t="str">
        <f>IF(AD1732="","",COUNTIF($AE$1:$AE1731,$AE1732)+RANK($AE1732,$AE$2:$AE$10540,1))</f>
        <v/>
      </c>
      <c r="AG1732" s="45" t="str">
        <f t="shared" si="85"/>
        <v/>
      </c>
      <c r="AH1732" s="45" t="str">
        <f>IF($AD1732="","",COUNTIF($AG$1:$AG1731,$AG1732)+RANK($AG1732,$AG$1:$AG$10539,0))</f>
        <v/>
      </c>
      <c r="AI1732" s="10" t="str">
        <f t="shared" si="83"/>
        <v>2011-12 Pinnacle Private Signings #9 Colton Orr   AU  /   $</v>
      </c>
      <c r="AJ1732" s="11">
        <v>2011</v>
      </c>
      <c r="AK1732" s="17">
        <v>12</v>
      </c>
      <c r="AL1732" s="12" t="s">
        <v>1252</v>
      </c>
      <c r="AM1732" s="10">
        <v>9</v>
      </c>
      <c r="AN1732" s="12" t="s">
        <v>1228</v>
      </c>
      <c r="AO1732" s="9"/>
      <c r="AP1732" s="9"/>
      <c r="AQ1732" s="9"/>
      <c r="AR1732" s="14"/>
      <c r="AS1732" s="9"/>
      <c r="AT1732" s="9" t="s">
        <v>1857</v>
      </c>
      <c r="AU1732" s="9"/>
      <c r="AV1732" s="13"/>
      <c r="AW1732" s="13"/>
      <c r="AX1732" s="9"/>
      <c r="AY1732" s="9"/>
      <c r="AZ1732" s="9"/>
      <c r="BA1732" s="33"/>
      <c r="BB1732" s="33"/>
      <c r="BC1732" s="36"/>
      <c r="BD1732" s="12" t="s">
        <v>1771</v>
      </c>
    </row>
    <row r="1733" spans="1:56" s="12" customFormat="1" x14ac:dyDescent="0.2">
      <c r="A1733" s="9" t="str">
        <f>IF(Search!$C$5="","",IF(COUNTA(Inventory!$AP1733)=1,1,""))</f>
        <v/>
      </c>
      <c r="B1733" s="9" t="str">
        <f>IF(Search!$C$4="","",IF(ISNUMBER(SEARCH(Search!$C$4,$AR1733))=TRUE,1,""))</f>
        <v/>
      </c>
      <c r="C1733" s="9" t="str">
        <f>IF(Search!$C$6="x",IF(COUNTA($AQ1733)=1,1,"N"),IF(COUNTA($AQ1733)=1,"N",""))</f>
        <v/>
      </c>
      <c r="D1733" s="9" t="str">
        <f>IF(Search!$O$8="","",IF(ISNUMBER(SEARCH(Search!$O$8,$BD1733))=TRUE,1,""))</f>
        <v/>
      </c>
      <c r="E1733" s="9" t="str">
        <f>IF(Search!$C$7="","",IF(ISNUMBER(SEARCH(Search!$C$7,$AN1733))=TRUE,1,""))</f>
        <v/>
      </c>
      <c r="F1733" s="9" t="str">
        <f>IF(Search!$C$8="","",IF(ISNUMBER(SEARCH(Search!$C$8,$AO1733))=TRUE,1,""))</f>
        <v/>
      </c>
      <c r="G1733" s="9" t="str">
        <f>IF(Search!$F$4="","",IF(Inventory!$AJ1733&lt;Search!$F$4,"",1))</f>
        <v/>
      </c>
      <c r="H1733" s="9" t="str">
        <f>IF(Search!$F$5="","",IF(Inventory!$AJ1733&gt;Search!$F$5,"",1))</f>
        <v/>
      </c>
      <c r="I1733" s="9" t="str">
        <f>IF(Search!$F$7="","",IF(Search!$F$8="",IF(ISNUMBER(SEARCH(Search!$F$7,$AL1733))=TRUE,1,""),""))</f>
        <v/>
      </c>
      <c r="J1733" s="9" t="str">
        <f>IF($AL1733=Search!$F$8,1,"")</f>
        <v/>
      </c>
      <c r="K1733" s="9" t="str">
        <f>IF(Search!$I$4="","",IF(COUNTA($AS1733)=1,IF(Search!$I$4="N","N",1),""))</f>
        <v/>
      </c>
      <c r="L1733" s="9" t="str">
        <f>IF(Search!$I$5="","",IF($AS1733="RC",1,""))</f>
        <v/>
      </c>
      <c r="M1733" s="9" t="str">
        <f>IF(Search!$I$6="","",IF($AS1733="RCP",1,""))</f>
        <v/>
      </c>
      <c r="N1733" s="9" t="str">
        <f>IF(Search!$I$8="","",IF(COUNTA($AT1733)=1,IF(Search!$I$8="N","N",1),""))</f>
        <v/>
      </c>
      <c r="O1733" s="9" t="str">
        <f>IF(Search!$L$4="","",IF(COUNTA($AU1733)=1,IF(Search!$L$4="N","N",1),""))</f>
        <v/>
      </c>
      <c r="P1733" s="9" t="str">
        <f>IF(Search!$L$5="","",IF(ISNUMBER(SEARCH("Jersey",$AU1733))=TRUE,IF(Search!$L$5="N","N",1),""))</f>
        <v/>
      </c>
      <c r="Q1733" s="9" t="str">
        <f>IF(Search!$L$6="","",IF(ISNUMBER(SEARCH("Patch",$AU1733))=TRUE,IF(Search!$L$6="N","N",1),""))</f>
        <v/>
      </c>
      <c r="R1733" s="9" t="str">
        <f>IF(Search!$L$7="","",IF(ISNUMBER(SEARCH("Shield",$AU1733))=TRUE,IF(Search!$L$7="N","N",1),""))</f>
        <v/>
      </c>
      <c r="S1733" s="9" t="str">
        <f>IF(Search!$L$8="","",IF(ISNUMBER(SEARCH("Stick",$AU1733))=TRUE,IF(Search!$L$8="N","N",1),""))</f>
        <v/>
      </c>
      <c r="T1733" s="9" t="str">
        <f>IF(Search!$O$4="","",IF(COUNTA($AW1733)=1,IF(Search!$O$4="N","N",1),""))</f>
        <v/>
      </c>
      <c r="U1733" s="9" t="str">
        <f>IF(Search!$O$5="","",IF($AW1733="","",IF($AW1733&lt;Search!$O$5,"",1)))</f>
        <v/>
      </c>
      <c r="V1733" s="9" t="str">
        <f>IF(Search!$O$6="","",IF($AW1733="","",IF($AW1733&gt;Search!$O$6,"",1)))</f>
        <v/>
      </c>
      <c r="W1733" s="9" t="str">
        <f>IF(Search!$U$4="","",IF($AX1733="","",1))</f>
        <v/>
      </c>
      <c r="X1733" s="9" t="str">
        <f>IF(Search!$U$5="","",IF(ISNUMBER(SEARCH(Search!$U$5,$AX1733))=TRUE,IF(Search!$U$5="N","N",1),""))</f>
        <v/>
      </c>
      <c r="Y1733" s="9" t="str">
        <f>IF(Search!$U$6="","",IF($AY1733&lt;Search!$U$6,"",1))</f>
        <v/>
      </c>
      <c r="Z1733" s="9" t="str">
        <f>IF(Search!$R$4="","",IF(Inventory!$BA1733&lt;Search!$R$4,"",1))</f>
        <v/>
      </c>
      <c r="AA1733" s="9" t="str">
        <f>IF(Search!$R$5="","",IF($BA1733&gt;Search!$R$5,"",1))</f>
        <v/>
      </c>
      <c r="AB1733" s="9" t="str">
        <f>IF(Search!$R$6="","",IF($BB1733&lt;Search!$R$6,"",1))</f>
        <v/>
      </c>
      <c r="AC1733" s="9" t="str">
        <f>IF(Search!$R$7="","",IF($BB1733&lt;Search!$R$7,"",1))</f>
        <v/>
      </c>
      <c r="AD1733" s="45" t="str">
        <f>IF(COUNTIF($A1733:$AC1733,"n")&gt;0,"",IF(SUM($A1733:$AC1733)=COUNTA(Search!$C$4:$C$8,Search!$F$4:$F$8,Search!$I$4:$I$6,Search!$I$8,Search!$L$4:$L$8,Search!$O$4:$O$8,Search!$R$4:$R$7,Search!$U$4:$U$7)-COUNTIF(Search!$C$4:$U$7,"n"),1+LARGE($AD$1:AD1732,1),""))</f>
        <v/>
      </c>
      <c r="AE1733" s="45" t="str">
        <f t="shared" si="84"/>
        <v/>
      </c>
      <c r="AF1733" s="45" t="str">
        <f>IF(AD1733="","",COUNTIF($AE$1:$AE1732,$AE1733)+RANK($AE1733,$AE$2:$AE$10540,1))</f>
        <v/>
      </c>
      <c r="AG1733" s="45" t="str">
        <f t="shared" si="85"/>
        <v/>
      </c>
      <c r="AH1733" s="45" t="str">
        <f>IF($AD1733="","",COUNTIF($AG$1:$AG1732,$AG1733)+RANK($AG1733,$AG$1:$AG$10539,0))</f>
        <v/>
      </c>
      <c r="AI1733" s="10" t="str">
        <f t="shared" si="83"/>
        <v>2011-12 Pinnacle Zenith Yours Truly Update #TB Tyler Bozak TOR  AU  /   $</v>
      </c>
      <c r="AJ1733" s="11">
        <v>2011</v>
      </c>
      <c r="AK1733" s="17">
        <v>12</v>
      </c>
      <c r="AL1733" s="12" t="s">
        <v>1253</v>
      </c>
      <c r="AM1733" s="10" t="s">
        <v>1254</v>
      </c>
      <c r="AN1733" s="12" t="s">
        <v>716</v>
      </c>
      <c r="AO1733" s="9" t="s">
        <v>1904</v>
      </c>
      <c r="AP1733" s="9"/>
      <c r="AQ1733" s="9"/>
      <c r="AR1733" s="14"/>
      <c r="AS1733" s="9"/>
      <c r="AT1733" s="9" t="s">
        <v>1857</v>
      </c>
      <c r="AU1733" s="9"/>
      <c r="AV1733" s="13"/>
      <c r="AW1733" s="13"/>
      <c r="AX1733" s="9"/>
      <c r="AY1733" s="9"/>
      <c r="AZ1733" s="9"/>
      <c r="BA1733" s="33"/>
      <c r="BB1733" s="33"/>
      <c r="BC1733" s="36"/>
      <c r="BD1733" s="12" t="s">
        <v>1771</v>
      </c>
    </row>
    <row r="1734" spans="1:56" s="12" customFormat="1" x14ac:dyDescent="0.2">
      <c r="A1734" s="9" t="str">
        <f>IF(Search!$C$5="","",IF(COUNTA(Inventory!$AP1734)=1,1,""))</f>
        <v/>
      </c>
      <c r="B1734" s="9" t="str">
        <f>IF(Search!$C$4="","",IF(ISNUMBER(SEARCH(Search!$C$4,$AR1734))=TRUE,1,""))</f>
        <v/>
      </c>
      <c r="C1734" s="9" t="str">
        <f>IF(Search!$C$6="x",IF(COUNTA($AQ1734)=1,1,"N"),IF(COUNTA($AQ1734)=1,"N",""))</f>
        <v/>
      </c>
      <c r="D1734" s="9" t="str">
        <f>IF(Search!$O$8="","",IF(ISNUMBER(SEARCH(Search!$O$8,$BD1734))=TRUE,1,""))</f>
        <v/>
      </c>
      <c r="E1734" s="9" t="str">
        <f>IF(Search!$C$7="","",IF(ISNUMBER(SEARCH(Search!$C$7,$AN1734))=TRUE,1,""))</f>
        <v/>
      </c>
      <c r="F1734" s="9" t="str">
        <f>IF(Search!$C$8="","",IF(ISNUMBER(SEARCH(Search!$C$8,$AO1734))=TRUE,1,""))</f>
        <v/>
      </c>
      <c r="G1734" s="9" t="str">
        <f>IF(Search!$F$4="","",IF(Inventory!$AJ1734&lt;Search!$F$4,"",1))</f>
        <v/>
      </c>
      <c r="H1734" s="9" t="str">
        <f>IF(Search!$F$5="","",IF(Inventory!$AJ1734&gt;Search!$F$5,"",1))</f>
        <v/>
      </c>
      <c r="I1734" s="9" t="str">
        <f>IF(Search!$F$7="","",IF(Search!$F$8="",IF(ISNUMBER(SEARCH(Search!$F$7,$AL1734))=TRUE,1,""),""))</f>
        <v/>
      </c>
      <c r="J1734" s="9" t="str">
        <f>IF($AL1734=Search!$F$8,1,"")</f>
        <v/>
      </c>
      <c r="K1734" s="9" t="str">
        <f>IF(Search!$I$4="","",IF(COUNTA($AS1734)=1,IF(Search!$I$4="N","N",1),""))</f>
        <v/>
      </c>
      <c r="L1734" s="9" t="str">
        <f>IF(Search!$I$5="","",IF($AS1734="RC",1,""))</f>
        <v/>
      </c>
      <c r="M1734" s="9" t="str">
        <f>IF(Search!$I$6="","",IF($AS1734="RCP",1,""))</f>
        <v/>
      </c>
      <c r="N1734" s="9" t="str">
        <f>IF(Search!$I$8="","",IF(COUNTA($AT1734)=1,IF(Search!$I$8="N","N",1),""))</f>
        <v/>
      </c>
      <c r="O1734" s="9" t="str">
        <f>IF(Search!$L$4="","",IF(COUNTA($AU1734)=1,IF(Search!$L$4="N","N",1),""))</f>
        <v/>
      </c>
      <c r="P1734" s="9" t="str">
        <f>IF(Search!$L$5="","",IF(ISNUMBER(SEARCH("Jersey",$AU1734))=TRUE,IF(Search!$L$5="N","N",1),""))</f>
        <v/>
      </c>
      <c r="Q1734" s="9" t="str">
        <f>IF(Search!$L$6="","",IF(ISNUMBER(SEARCH("Patch",$AU1734))=TRUE,IF(Search!$L$6="N","N",1),""))</f>
        <v/>
      </c>
      <c r="R1734" s="9" t="str">
        <f>IF(Search!$L$7="","",IF(ISNUMBER(SEARCH("Shield",$AU1734))=TRUE,IF(Search!$L$7="N","N",1),""))</f>
        <v/>
      </c>
      <c r="S1734" s="9" t="str">
        <f>IF(Search!$L$8="","",IF(ISNUMBER(SEARCH("Stick",$AU1734))=TRUE,IF(Search!$L$8="N","N",1),""))</f>
        <v/>
      </c>
      <c r="T1734" s="9" t="str">
        <f>IF(Search!$O$4="","",IF(COUNTA($AW1734)=1,IF(Search!$O$4="N","N",1),""))</f>
        <v/>
      </c>
      <c r="U1734" s="9" t="str">
        <f>IF(Search!$O$5="","",IF($AW1734="","",IF($AW1734&lt;Search!$O$5,"",1)))</f>
        <v/>
      </c>
      <c r="V1734" s="9" t="str">
        <f>IF(Search!$O$6="","",IF($AW1734="","",IF($AW1734&gt;Search!$O$6,"",1)))</f>
        <v/>
      </c>
      <c r="W1734" s="9" t="str">
        <f>IF(Search!$U$4="","",IF($AX1734="","",1))</f>
        <v/>
      </c>
      <c r="X1734" s="9" t="str">
        <f>IF(Search!$U$5="","",IF(ISNUMBER(SEARCH(Search!$U$5,$AX1734))=TRUE,IF(Search!$U$5="N","N",1),""))</f>
        <v/>
      </c>
      <c r="Y1734" s="9" t="str">
        <f>IF(Search!$U$6="","",IF($AY1734&lt;Search!$U$6,"",1))</f>
        <v/>
      </c>
      <c r="Z1734" s="9" t="str">
        <f>IF(Search!$R$4="","",IF(Inventory!$BA1734&lt;Search!$R$4,"",1))</f>
        <v/>
      </c>
      <c r="AA1734" s="9" t="str">
        <f>IF(Search!$R$5="","",IF($BA1734&gt;Search!$R$5,"",1))</f>
        <v/>
      </c>
      <c r="AB1734" s="9" t="str">
        <f>IF(Search!$R$6="","",IF($BB1734&lt;Search!$R$6,"",1))</f>
        <v/>
      </c>
      <c r="AC1734" s="9" t="str">
        <f>IF(Search!$R$7="","",IF($BB1734&lt;Search!$R$7,"",1))</f>
        <v/>
      </c>
      <c r="AD1734" s="45" t="str">
        <f>IF(COUNTIF($A1734:$AC1734,"n")&gt;0,"",IF(SUM($A1734:$AC1734)=COUNTA(Search!$C$4:$C$8,Search!$F$4:$F$8,Search!$I$4:$I$6,Search!$I$8,Search!$L$4:$L$8,Search!$O$4:$O$8,Search!$R$4:$R$7,Search!$U$4:$U$7)-COUNTIF(Search!$C$4:$U$7,"n"),1+LARGE($AD$1:AD1733,1),""))</f>
        <v/>
      </c>
      <c r="AE1734" s="45" t="str">
        <f t="shared" si="84"/>
        <v/>
      </c>
      <c r="AF1734" s="45" t="str">
        <f>IF(AD1734="","",COUNTIF($AE$1:$AE1733,$AE1734)+RANK($AE1734,$AE$2:$AE$10540,1))</f>
        <v/>
      </c>
      <c r="AG1734" s="45" t="str">
        <f t="shared" si="85"/>
        <v/>
      </c>
      <c r="AH1734" s="45" t="str">
        <f>IF($AD1734="","",COUNTIF($AG$1:$AG1733,$AG1734)+RANK($AG1734,$AG$1:$AG$10539,0))</f>
        <v/>
      </c>
      <c r="AI1734" s="10" t="str">
        <f t="shared" ref="AI1734:AI1797" si="86">CONCATENATE(AJ1734,"-",AK1734," ",AL1734," #",AM1734," ",AN1734," ",AO1734," ",AS1734," ",AT1734," ",AU1734," ",AV1734,"/",AW1734," ",AX1734," ",AY1734,AZ1734," $",BA1734)</f>
        <v>2011-12 Score #429 Tyler Bozak TOR    /   $</v>
      </c>
      <c r="AJ1734" s="11">
        <v>2011</v>
      </c>
      <c r="AK1734" s="17">
        <v>12</v>
      </c>
      <c r="AL1734" s="12" t="s">
        <v>218</v>
      </c>
      <c r="AM1734" s="10">
        <v>429</v>
      </c>
      <c r="AN1734" s="12" t="s">
        <v>716</v>
      </c>
      <c r="AO1734" s="9" t="s">
        <v>1904</v>
      </c>
      <c r="AP1734" s="9"/>
      <c r="AQ1734" s="9"/>
      <c r="AR1734" s="14"/>
      <c r="AS1734" s="9"/>
      <c r="AT1734" s="9"/>
      <c r="AU1734" s="9"/>
      <c r="AV1734" s="13"/>
      <c r="AW1734" s="13"/>
      <c r="AX1734" s="9"/>
      <c r="AY1734" s="9"/>
      <c r="AZ1734" s="9"/>
      <c r="BA1734" s="33"/>
      <c r="BB1734" s="33"/>
      <c r="BC1734" s="36"/>
      <c r="BD1734" s="12" t="s">
        <v>1771</v>
      </c>
    </row>
    <row r="1735" spans="1:56" s="12" customFormat="1" x14ac:dyDescent="0.2">
      <c r="A1735" s="9" t="str">
        <f>IF(Search!$C$5="","",IF(COUNTA(Inventory!$AP1735)=1,1,""))</f>
        <v/>
      </c>
      <c r="B1735" s="9" t="str">
        <f>IF(Search!$C$4="","",IF(ISNUMBER(SEARCH(Search!$C$4,$AR1735))=TRUE,1,""))</f>
        <v/>
      </c>
      <c r="C1735" s="9" t="str">
        <f>IF(Search!$C$6="x",IF(COUNTA($AQ1735)=1,1,"N"),IF(COUNTA($AQ1735)=1,"N",""))</f>
        <v/>
      </c>
      <c r="D1735" s="9" t="str">
        <f>IF(Search!$O$8="","",IF(ISNUMBER(SEARCH(Search!$O$8,$BD1735))=TRUE,1,""))</f>
        <v/>
      </c>
      <c r="E1735" s="9" t="str">
        <f>IF(Search!$C$7="","",IF(ISNUMBER(SEARCH(Search!$C$7,$AN1735))=TRUE,1,""))</f>
        <v/>
      </c>
      <c r="F1735" s="9" t="str">
        <f>IF(Search!$C$8="","",IF(ISNUMBER(SEARCH(Search!$C$8,$AO1735))=TRUE,1,""))</f>
        <v/>
      </c>
      <c r="G1735" s="9" t="str">
        <f>IF(Search!$F$4="","",IF(Inventory!$AJ1735&lt;Search!$F$4,"",1))</f>
        <v/>
      </c>
      <c r="H1735" s="9" t="str">
        <f>IF(Search!$F$5="","",IF(Inventory!$AJ1735&gt;Search!$F$5,"",1))</f>
        <v/>
      </c>
      <c r="I1735" s="9" t="str">
        <f>IF(Search!$F$7="","",IF(Search!$F$8="",IF(ISNUMBER(SEARCH(Search!$F$7,$AL1735))=TRUE,1,""),""))</f>
        <v/>
      </c>
      <c r="J1735" s="9" t="str">
        <f>IF($AL1735=Search!$F$8,1,"")</f>
        <v/>
      </c>
      <c r="K1735" s="9" t="str">
        <f>IF(Search!$I$4="","",IF(COUNTA($AS1735)=1,IF(Search!$I$4="N","N",1),""))</f>
        <v/>
      </c>
      <c r="L1735" s="9" t="str">
        <f>IF(Search!$I$5="","",IF($AS1735="RC",1,""))</f>
        <v/>
      </c>
      <c r="M1735" s="9" t="str">
        <f>IF(Search!$I$6="","",IF($AS1735="RCP",1,""))</f>
        <v/>
      </c>
      <c r="N1735" s="9" t="str">
        <f>IF(Search!$I$8="","",IF(COUNTA($AT1735)=1,IF(Search!$I$8="N","N",1),""))</f>
        <v/>
      </c>
      <c r="O1735" s="9" t="str">
        <f>IF(Search!$L$4="","",IF(COUNTA($AU1735)=1,IF(Search!$L$4="N","N",1),""))</f>
        <v/>
      </c>
      <c r="P1735" s="9" t="str">
        <f>IF(Search!$L$5="","",IF(ISNUMBER(SEARCH("Jersey",$AU1735))=TRUE,IF(Search!$L$5="N","N",1),""))</f>
        <v/>
      </c>
      <c r="Q1735" s="9" t="str">
        <f>IF(Search!$L$6="","",IF(ISNUMBER(SEARCH("Patch",$AU1735))=TRUE,IF(Search!$L$6="N","N",1),""))</f>
        <v/>
      </c>
      <c r="R1735" s="9" t="str">
        <f>IF(Search!$L$7="","",IF(ISNUMBER(SEARCH("Shield",$AU1735))=TRUE,IF(Search!$L$7="N","N",1),""))</f>
        <v/>
      </c>
      <c r="S1735" s="9" t="str">
        <f>IF(Search!$L$8="","",IF(ISNUMBER(SEARCH("Stick",$AU1735))=TRUE,IF(Search!$L$8="N","N",1),""))</f>
        <v/>
      </c>
      <c r="T1735" s="9" t="str">
        <f>IF(Search!$O$4="","",IF(COUNTA($AW1735)=1,IF(Search!$O$4="N","N",1),""))</f>
        <v/>
      </c>
      <c r="U1735" s="9" t="str">
        <f>IF(Search!$O$5="","",IF($AW1735="","",IF($AW1735&lt;Search!$O$5,"",1)))</f>
        <v/>
      </c>
      <c r="V1735" s="9" t="str">
        <f>IF(Search!$O$6="","",IF($AW1735="","",IF($AW1735&gt;Search!$O$6,"",1)))</f>
        <v/>
      </c>
      <c r="W1735" s="9" t="str">
        <f>IF(Search!$U$4="","",IF($AX1735="","",1))</f>
        <v/>
      </c>
      <c r="X1735" s="9" t="str">
        <f>IF(Search!$U$5="","",IF(ISNUMBER(SEARCH(Search!$U$5,$AX1735))=TRUE,IF(Search!$U$5="N","N",1),""))</f>
        <v/>
      </c>
      <c r="Y1735" s="9" t="str">
        <f>IF(Search!$U$6="","",IF($AY1735&lt;Search!$U$6,"",1))</f>
        <v/>
      </c>
      <c r="Z1735" s="9" t="str">
        <f>IF(Search!$R$4="","",IF(Inventory!$BA1735&lt;Search!$R$4,"",1))</f>
        <v/>
      </c>
      <c r="AA1735" s="9" t="str">
        <f>IF(Search!$R$5="","",IF($BA1735&gt;Search!$R$5,"",1))</f>
        <v/>
      </c>
      <c r="AB1735" s="9" t="str">
        <f>IF(Search!$R$6="","",IF($BB1735&lt;Search!$R$6,"",1))</f>
        <v/>
      </c>
      <c r="AC1735" s="9" t="str">
        <f>IF(Search!$R$7="","",IF($BB1735&lt;Search!$R$7,"",1))</f>
        <v/>
      </c>
      <c r="AD1735" s="45" t="str">
        <f>IF(COUNTIF($A1735:$AC1735,"n")&gt;0,"",IF(SUM($A1735:$AC1735)=COUNTA(Search!$C$4:$C$8,Search!$F$4:$F$8,Search!$I$4:$I$6,Search!$I$8,Search!$L$4:$L$8,Search!$O$4:$O$8,Search!$R$4:$R$7,Search!$U$4:$U$7)-COUNTIF(Search!$C$4:$U$7,"n"),1+LARGE($AD$1:AD1734,1),""))</f>
        <v/>
      </c>
      <c r="AE1735" s="45" t="str">
        <f t="shared" si="84"/>
        <v/>
      </c>
      <c r="AF1735" s="45" t="str">
        <f>IF(AD1735="","",COUNTIF($AE$1:$AE1734,$AE1735)+RANK($AE1735,$AE$2:$AE$10540,1))</f>
        <v/>
      </c>
      <c r="AG1735" s="45" t="str">
        <f t="shared" si="85"/>
        <v/>
      </c>
      <c r="AH1735" s="45" t="str">
        <f>IF($AD1735="","",COUNTIF($AG$1:$AG1734,$AG1735)+RANK($AG1735,$AG$1:$AG$10539,0))</f>
        <v/>
      </c>
      <c r="AI1735" s="10" t="str">
        <f t="shared" si="86"/>
        <v>2011-12 Score Glossy #429 Tyler Bozak TOR    /   $</v>
      </c>
      <c r="AJ1735" s="11">
        <v>2011</v>
      </c>
      <c r="AK1735" s="17">
        <v>12</v>
      </c>
      <c r="AL1735" s="12" t="s">
        <v>1255</v>
      </c>
      <c r="AM1735" s="10">
        <v>429</v>
      </c>
      <c r="AN1735" s="12" t="s">
        <v>716</v>
      </c>
      <c r="AO1735" s="9" t="s">
        <v>1904</v>
      </c>
      <c r="AP1735" s="9"/>
      <c r="AQ1735" s="9"/>
      <c r="AR1735" s="14"/>
      <c r="AS1735" s="9"/>
      <c r="AT1735" s="9"/>
      <c r="AU1735" s="9"/>
      <c r="AV1735" s="13"/>
      <c r="AW1735" s="13"/>
      <c r="AX1735" s="9"/>
      <c r="AY1735" s="9"/>
      <c r="AZ1735" s="9"/>
      <c r="BA1735" s="33"/>
      <c r="BB1735" s="33"/>
      <c r="BC1735" s="36"/>
      <c r="BD1735" s="12" t="s">
        <v>1771</v>
      </c>
    </row>
    <row r="1736" spans="1:56" s="12" customFormat="1" x14ac:dyDescent="0.2">
      <c r="A1736" s="9" t="str">
        <f>IF(Search!$C$5="","",IF(COUNTA(Inventory!$AP1736)=1,1,""))</f>
        <v/>
      </c>
      <c r="B1736" s="9" t="str">
        <f>IF(Search!$C$4="","",IF(ISNUMBER(SEARCH(Search!$C$4,$AR1736))=TRUE,1,""))</f>
        <v/>
      </c>
      <c r="C1736" s="9" t="str">
        <f>IF(Search!$C$6="x",IF(COUNTA($AQ1736)=1,1,"N"),IF(COUNTA($AQ1736)=1,"N",""))</f>
        <v/>
      </c>
      <c r="D1736" s="9" t="str">
        <f>IF(Search!$O$8="","",IF(ISNUMBER(SEARCH(Search!$O$8,$BD1736))=TRUE,1,""))</f>
        <v/>
      </c>
      <c r="E1736" s="9" t="str">
        <f>IF(Search!$C$7="","",IF(ISNUMBER(SEARCH(Search!$C$7,$AN1736))=TRUE,1,""))</f>
        <v/>
      </c>
      <c r="F1736" s="9" t="str">
        <f>IF(Search!$C$8="","",IF(ISNUMBER(SEARCH(Search!$C$8,$AO1736))=TRUE,1,""))</f>
        <v/>
      </c>
      <c r="G1736" s="9" t="str">
        <f>IF(Search!$F$4="","",IF(Inventory!$AJ1736&lt;Search!$F$4,"",1))</f>
        <v/>
      </c>
      <c r="H1736" s="9" t="str">
        <f>IF(Search!$F$5="","",IF(Inventory!$AJ1736&gt;Search!$F$5,"",1))</f>
        <v/>
      </c>
      <c r="I1736" s="9" t="str">
        <f>IF(Search!$F$7="","",IF(Search!$F$8="",IF(ISNUMBER(SEARCH(Search!$F$7,$AL1736))=TRUE,1,""),""))</f>
        <v/>
      </c>
      <c r="J1736" s="9" t="str">
        <f>IF($AL1736=Search!$F$8,1,"")</f>
        <v/>
      </c>
      <c r="K1736" s="9" t="str">
        <f>IF(Search!$I$4="","",IF(COUNTA($AS1736)=1,IF(Search!$I$4="N","N",1),""))</f>
        <v/>
      </c>
      <c r="L1736" s="9" t="str">
        <f>IF(Search!$I$5="","",IF($AS1736="RC",1,""))</f>
        <v/>
      </c>
      <c r="M1736" s="9" t="str">
        <f>IF(Search!$I$6="","",IF($AS1736="RCP",1,""))</f>
        <v/>
      </c>
      <c r="N1736" s="9" t="str">
        <f>IF(Search!$I$8="","",IF(COUNTA($AT1736)=1,IF(Search!$I$8="N","N",1),""))</f>
        <v/>
      </c>
      <c r="O1736" s="9" t="str">
        <f>IF(Search!$L$4="","",IF(COUNTA($AU1736)=1,IF(Search!$L$4="N","N",1),""))</f>
        <v/>
      </c>
      <c r="P1736" s="9" t="str">
        <f>IF(Search!$L$5="","",IF(ISNUMBER(SEARCH("Jersey",$AU1736))=TRUE,IF(Search!$L$5="N","N",1),""))</f>
        <v/>
      </c>
      <c r="Q1736" s="9" t="str">
        <f>IF(Search!$L$6="","",IF(ISNUMBER(SEARCH("Patch",$AU1736))=TRUE,IF(Search!$L$6="N","N",1),""))</f>
        <v/>
      </c>
      <c r="R1736" s="9" t="str">
        <f>IF(Search!$L$7="","",IF(ISNUMBER(SEARCH("Shield",$AU1736))=TRUE,IF(Search!$L$7="N","N",1),""))</f>
        <v/>
      </c>
      <c r="S1736" s="9" t="str">
        <f>IF(Search!$L$8="","",IF(ISNUMBER(SEARCH("Stick",$AU1736))=TRUE,IF(Search!$L$8="N","N",1),""))</f>
        <v/>
      </c>
      <c r="T1736" s="9" t="str">
        <f>IF(Search!$O$4="","",IF(COUNTA($AW1736)=1,IF(Search!$O$4="N","N",1),""))</f>
        <v/>
      </c>
      <c r="U1736" s="9" t="str">
        <f>IF(Search!$O$5="","",IF($AW1736="","",IF($AW1736&lt;Search!$O$5,"",1)))</f>
        <v/>
      </c>
      <c r="V1736" s="9" t="str">
        <f>IF(Search!$O$6="","",IF($AW1736="","",IF($AW1736&gt;Search!$O$6,"",1)))</f>
        <v/>
      </c>
      <c r="W1736" s="9" t="str">
        <f>IF(Search!$U$4="","",IF($AX1736="","",1))</f>
        <v/>
      </c>
      <c r="X1736" s="9" t="str">
        <f>IF(Search!$U$5="","",IF(ISNUMBER(SEARCH(Search!$U$5,$AX1736))=TRUE,IF(Search!$U$5="N","N",1),""))</f>
        <v/>
      </c>
      <c r="Y1736" s="9" t="str">
        <f>IF(Search!$U$6="","",IF($AY1736&lt;Search!$U$6,"",1))</f>
        <v/>
      </c>
      <c r="Z1736" s="9" t="str">
        <f>IF(Search!$R$4="","",IF(Inventory!$BA1736&lt;Search!$R$4,"",1))</f>
        <v/>
      </c>
      <c r="AA1736" s="9" t="str">
        <f>IF(Search!$R$5="","",IF($BA1736&gt;Search!$R$5,"",1))</f>
        <v/>
      </c>
      <c r="AB1736" s="9" t="str">
        <f>IF(Search!$R$6="","",IF($BB1736&lt;Search!$R$6,"",1))</f>
        <v/>
      </c>
      <c r="AC1736" s="9" t="str">
        <f>IF(Search!$R$7="","",IF($BB1736&lt;Search!$R$7,"",1))</f>
        <v/>
      </c>
      <c r="AD1736" s="45" t="str">
        <f>IF(COUNTIF($A1736:$AC1736,"n")&gt;0,"",IF(SUM($A1736:$AC1736)=COUNTA(Search!$C$4:$C$8,Search!$F$4:$F$8,Search!$I$4:$I$6,Search!$I$8,Search!$L$4:$L$8,Search!$O$4:$O$8,Search!$R$4:$R$7,Search!$U$4:$U$7)-COUNTIF(Search!$C$4:$U$7,"n"),1+LARGE($AD$1:AD1735,1),""))</f>
        <v/>
      </c>
      <c r="AE1736" s="45" t="str">
        <f t="shared" si="84"/>
        <v/>
      </c>
      <c r="AF1736" s="45" t="str">
        <f>IF(AD1736="","",COUNTIF($AE$1:$AE1735,$AE1736)+RANK($AE1736,$AE$2:$AE$10540,1))</f>
        <v/>
      </c>
      <c r="AG1736" s="45" t="str">
        <f t="shared" si="85"/>
        <v/>
      </c>
      <c r="AH1736" s="45" t="str">
        <f>IF($AD1736="","",COUNTIF($AG$1:$AG1735,$AG1736)+RANK($AG1736,$AG$1:$AG$10539,0))</f>
        <v/>
      </c>
      <c r="AI1736" s="10" t="str">
        <f t="shared" si="86"/>
        <v>2011-12 Score Net Cam #14 James Reimer TOR    /   $</v>
      </c>
      <c r="AJ1736" s="11">
        <v>2011</v>
      </c>
      <c r="AK1736" s="17">
        <v>12</v>
      </c>
      <c r="AL1736" s="12" t="s">
        <v>1256</v>
      </c>
      <c r="AM1736" s="10">
        <v>14</v>
      </c>
      <c r="AN1736" s="12" t="s">
        <v>715</v>
      </c>
      <c r="AO1736" s="9" t="s">
        <v>1904</v>
      </c>
      <c r="AP1736" s="9"/>
      <c r="AQ1736" s="9"/>
      <c r="AR1736" s="14"/>
      <c r="AS1736" s="9"/>
      <c r="AT1736" s="9"/>
      <c r="AU1736" s="9"/>
      <c r="AV1736" s="13"/>
      <c r="AW1736" s="13"/>
      <c r="AX1736" s="9"/>
      <c r="AY1736" s="9"/>
      <c r="AZ1736" s="9"/>
      <c r="BA1736" s="33"/>
      <c r="BB1736" s="33"/>
      <c r="BC1736" s="36"/>
      <c r="BD1736" s="12" t="s">
        <v>1771</v>
      </c>
    </row>
    <row r="1737" spans="1:56" s="12" customFormat="1" x14ac:dyDescent="0.2">
      <c r="A1737" s="9" t="str">
        <f>IF(Search!$C$5="","",IF(COUNTA(Inventory!$AP1737)=1,1,""))</f>
        <v/>
      </c>
      <c r="B1737" s="9" t="str">
        <f>IF(Search!$C$4="","",IF(ISNUMBER(SEARCH(Search!$C$4,$AR1737))=TRUE,1,""))</f>
        <v/>
      </c>
      <c r="C1737" s="9" t="str">
        <f>IF(Search!$C$6="x",IF(COUNTA($AQ1737)=1,1,"N"),IF(COUNTA($AQ1737)=1,"N",""))</f>
        <v/>
      </c>
      <c r="D1737" s="9" t="str">
        <f>IF(Search!$O$8="","",IF(ISNUMBER(SEARCH(Search!$O$8,$BD1737))=TRUE,1,""))</f>
        <v/>
      </c>
      <c r="E1737" s="9" t="str">
        <f>IF(Search!$C$7="","",IF(ISNUMBER(SEARCH(Search!$C$7,$AN1737))=TRUE,1,""))</f>
        <v/>
      </c>
      <c r="F1737" s="9" t="str">
        <f>IF(Search!$C$8="","",IF(ISNUMBER(SEARCH(Search!$C$8,$AO1737))=TRUE,1,""))</f>
        <v/>
      </c>
      <c r="G1737" s="9" t="str">
        <f>IF(Search!$F$4="","",IF(Inventory!$AJ1737&lt;Search!$F$4,"",1))</f>
        <v/>
      </c>
      <c r="H1737" s="9" t="str">
        <f>IF(Search!$F$5="","",IF(Inventory!$AJ1737&gt;Search!$F$5,"",1))</f>
        <v/>
      </c>
      <c r="I1737" s="9" t="str">
        <f>IF(Search!$F$7="","",IF(Search!$F$8="",IF(ISNUMBER(SEARCH(Search!$F$7,$AL1737))=TRUE,1,""),""))</f>
        <v/>
      </c>
      <c r="J1737" s="9" t="str">
        <f>IF($AL1737=Search!$F$8,1,"")</f>
        <v/>
      </c>
      <c r="K1737" s="9" t="str">
        <f>IF(Search!$I$4="","",IF(COUNTA($AS1737)=1,IF(Search!$I$4="N","N",1),""))</f>
        <v/>
      </c>
      <c r="L1737" s="9" t="str">
        <f>IF(Search!$I$5="","",IF($AS1737="RC",1,""))</f>
        <v/>
      </c>
      <c r="M1737" s="9" t="str">
        <f>IF(Search!$I$6="","",IF($AS1737="RCP",1,""))</f>
        <v/>
      </c>
      <c r="N1737" s="9" t="str">
        <f>IF(Search!$I$8="","",IF(COUNTA($AT1737)=1,IF(Search!$I$8="N","N",1),""))</f>
        <v/>
      </c>
      <c r="O1737" s="9" t="str">
        <f>IF(Search!$L$4="","",IF(COUNTA($AU1737)=1,IF(Search!$L$4="N","N",1),""))</f>
        <v/>
      </c>
      <c r="P1737" s="9" t="str">
        <f>IF(Search!$L$5="","",IF(ISNUMBER(SEARCH("Jersey",$AU1737))=TRUE,IF(Search!$L$5="N","N",1),""))</f>
        <v/>
      </c>
      <c r="Q1737" s="9" t="str">
        <f>IF(Search!$L$6="","",IF(ISNUMBER(SEARCH("Patch",$AU1737))=TRUE,IF(Search!$L$6="N","N",1),""))</f>
        <v/>
      </c>
      <c r="R1737" s="9" t="str">
        <f>IF(Search!$L$7="","",IF(ISNUMBER(SEARCH("Shield",$AU1737))=TRUE,IF(Search!$L$7="N","N",1),""))</f>
        <v/>
      </c>
      <c r="S1737" s="9" t="str">
        <f>IF(Search!$L$8="","",IF(ISNUMBER(SEARCH("Stick",$AU1737))=TRUE,IF(Search!$L$8="N","N",1),""))</f>
        <v/>
      </c>
      <c r="T1737" s="9" t="str">
        <f>IF(Search!$O$4="","",IF(COUNTA($AW1737)=1,IF(Search!$O$4="N","N",1),""))</f>
        <v/>
      </c>
      <c r="U1737" s="9" t="str">
        <f>IF(Search!$O$5="","",IF($AW1737="","",IF($AW1737&lt;Search!$O$5,"",1)))</f>
        <v/>
      </c>
      <c r="V1737" s="9" t="str">
        <f>IF(Search!$O$6="","",IF($AW1737="","",IF($AW1737&gt;Search!$O$6,"",1)))</f>
        <v/>
      </c>
      <c r="W1737" s="9" t="str">
        <f>IF(Search!$U$4="","",IF($AX1737="","",1))</f>
        <v/>
      </c>
      <c r="X1737" s="9" t="str">
        <f>IF(Search!$U$5="","",IF(ISNUMBER(SEARCH(Search!$U$5,$AX1737))=TRUE,IF(Search!$U$5="N","N",1),""))</f>
        <v/>
      </c>
      <c r="Y1737" s="9" t="str">
        <f>IF(Search!$U$6="","",IF($AY1737&lt;Search!$U$6,"",1))</f>
        <v/>
      </c>
      <c r="Z1737" s="9" t="str">
        <f>IF(Search!$R$4="","",IF(Inventory!$BA1737&lt;Search!$R$4,"",1))</f>
        <v/>
      </c>
      <c r="AA1737" s="9" t="str">
        <f>IF(Search!$R$5="","",IF($BA1737&gt;Search!$R$5,"",1))</f>
        <v/>
      </c>
      <c r="AB1737" s="9" t="str">
        <f>IF(Search!$R$6="","",IF($BB1737&lt;Search!$R$6,"",1))</f>
        <v/>
      </c>
      <c r="AC1737" s="9" t="str">
        <f>IF(Search!$R$7="","",IF($BB1737&lt;Search!$R$7,"",1))</f>
        <v/>
      </c>
      <c r="AD1737" s="45" t="str">
        <f>IF(COUNTIF($A1737:$AC1737,"n")&gt;0,"",IF(SUM($A1737:$AC1737)=COUNTA(Search!$C$4:$C$8,Search!$F$4:$F$8,Search!$I$4:$I$6,Search!$I$8,Search!$L$4:$L$8,Search!$O$4:$O$8,Search!$R$4:$R$7,Search!$U$4:$U$7)-COUNTIF(Search!$C$4:$U$7,"n"),1+LARGE($AD$1:AD1736,1),""))</f>
        <v/>
      </c>
      <c r="AE1737" s="45" t="str">
        <f t="shared" si="84"/>
        <v/>
      </c>
      <c r="AF1737" s="45" t="str">
        <f>IF(AD1737="","",COUNTIF($AE$1:$AE1736,$AE1737)+RANK($AE1737,$AE$2:$AE$10540,1))</f>
        <v/>
      </c>
      <c r="AG1737" s="45" t="str">
        <f t="shared" si="85"/>
        <v/>
      </c>
      <c r="AH1737" s="45" t="str">
        <f>IF($AD1737="","",COUNTIF($AG$1:$AG1736,$AG1737)+RANK($AG1737,$AG$1:$AG$10539,0))</f>
        <v/>
      </c>
      <c r="AI1737" s="10" t="str">
        <f t="shared" si="86"/>
        <v>2011-12 SP Authentic #219 Cade Fairchild  RC   /   $</v>
      </c>
      <c r="AJ1737" s="11">
        <v>2011</v>
      </c>
      <c r="AK1737" s="17">
        <v>12</v>
      </c>
      <c r="AL1737" s="12" t="s">
        <v>511</v>
      </c>
      <c r="AM1737" s="10">
        <v>219</v>
      </c>
      <c r="AN1737" s="12" t="s">
        <v>1257</v>
      </c>
      <c r="AO1737" s="9"/>
      <c r="AP1737" s="9"/>
      <c r="AQ1737" s="9"/>
      <c r="AR1737" s="14" t="s">
        <v>2482</v>
      </c>
      <c r="AS1737" s="9" t="s">
        <v>2</v>
      </c>
      <c r="AT1737" s="9"/>
      <c r="AU1737" s="9"/>
      <c r="AV1737" s="13"/>
      <c r="AW1737" s="13"/>
      <c r="AX1737" s="9"/>
      <c r="AY1737" s="9"/>
      <c r="AZ1737" s="9"/>
      <c r="BA1737" s="33"/>
      <c r="BB1737" s="33"/>
      <c r="BC1737" s="36"/>
      <c r="BD1737" s="12" t="s">
        <v>1771</v>
      </c>
    </row>
    <row r="1738" spans="1:56" s="12" customFormat="1" x14ac:dyDescent="0.2">
      <c r="A1738" s="9" t="str">
        <f>IF(Search!$C$5="","",IF(COUNTA(Inventory!$AP1738)=1,1,""))</f>
        <v/>
      </c>
      <c r="B1738" s="9" t="str">
        <f>IF(Search!$C$4="","",IF(ISNUMBER(SEARCH(Search!$C$4,$AR1738))=TRUE,1,""))</f>
        <v/>
      </c>
      <c r="C1738" s="9" t="str">
        <f>IF(Search!$C$6="x",IF(COUNTA($AQ1738)=1,1,"N"),IF(COUNTA($AQ1738)=1,"N",""))</f>
        <v/>
      </c>
      <c r="D1738" s="9" t="str">
        <f>IF(Search!$O$8="","",IF(ISNUMBER(SEARCH(Search!$O$8,$BD1738))=TRUE,1,""))</f>
        <v/>
      </c>
      <c r="E1738" s="9" t="str">
        <f>IF(Search!$C$7="","",IF(ISNUMBER(SEARCH(Search!$C$7,$AN1738))=TRUE,1,""))</f>
        <v/>
      </c>
      <c r="F1738" s="9" t="str">
        <f>IF(Search!$C$8="","",IF(ISNUMBER(SEARCH(Search!$C$8,$AO1738))=TRUE,1,""))</f>
        <v/>
      </c>
      <c r="G1738" s="9" t="str">
        <f>IF(Search!$F$4="","",IF(Inventory!$AJ1738&lt;Search!$F$4,"",1))</f>
        <v/>
      </c>
      <c r="H1738" s="9" t="str">
        <f>IF(Search!$F$5="","",IF(Inventory!$AJ1738&gt;Search!$F$5,"",1))</f>
        <v/>
      </c>
      <c r="I1738" s="9" t="str">
        <f>IF(Search!$F$7="","",IF(Search!$F$8="",IF(ISNUMBER(SEARCH(Search!$F$7,$AL1738))=TRUE,1,""),""))</f>
        <v/>
      </c>
      <c r="J1738" s="9" t="str">
        <f>IF($AL1738=Search!$F$8,1,"")</f>
        <v/>
      </c>
      <c r="K1738" s="9" t="str">
        <f>IF(Search!$I$4="","",IF(COUNTA($AS1738)=1,IF(Search!$I$4="N","N",1),""))</f>
        <v/>
      </c>
      <c r="L1738" s="9" t="str">
        <f>IF(Search!$I$5="","",IF($AS1738="RC",1,""))</f>
        <v/>
      </c>
      <c r="M1738" s="9" t="str">
        <f>IF(Search!$I$6="","",IF($AS1738="RCP",1,""))</f>
        <v/>
      </c>
      <c r="N1738" s="9" t="str">
        <f>IF(Search!$I$8="","",IF(COUNTA($AT1738)=1,IF(Search!$I$8="N","N",1),""))</f>
        <v/>
      </c>
      <c r="O1738" s="9" t="str">
        <f>IF(Search!$L$4="","",IF(COUNTA($AU1738)=1,IF(Search!$L$4="N","N",1),""))</f>
        <v/>
      </c>
      <c r="P1738" s="9" t="str">
        <f>IF(Search!$L$5="","",IF(ISNUMBER(SEARCH("Jersey",$AU1738))=TRUE,IF(Search!$L$5="N","N",1),""))</f>
        <v/>
      </c>
      <c r="Q1738" s="9" t="str">
        <f>IF(Search!$L$6="","",IF(ISNUMBER(SEARCH("Patch",$AU1738))=TRUE,IF(Search!$L$6="N","N",1),""))</f>
        <v/>
      </c>
      <c r="R1738" s="9" t="str">
        <f>IF(Search!$L$7="","",IF(ISNUMBER(SEARCH("Shield",$AU1738))=TRUE,IF(Search!$L$7="N","N",1),""))</f>
        <v/>
      </c>
      <c r="S1738" s="9" t="str">
        <f>IF(Search!$L$8="","",IF(ISNUMBER(SEARCH("Stick",$AU1738))=TRUE,IF(Search!$L$8="N","N",1),""))</f>
        <v/>
      </c>
      <c r="T1738" s="9" t="str">
        <f>IF(Search!$O$4="","",IF(COUNTA($AW1738)=1,IF(Search!$O$4="N","N",1),""))</f>
        <v/>
      </c>
      <c r="U1738" s="9" t="str">
        <f>IF(Search!$O$5="","",IF($AW1738="","",IF($AW1738&lt;Search!$O$5,"",1)))</f>
        <v/>
      </c>
      <c r="V1738" s="9" t="str">
        <f>IF(Search!$O$6="","",IF($AW1738="","",IF($AW1738&gt;Search!$O$6,"",1)))</f>
        <v/>
      </c>
      <c r="W1738" s="9" t="str">
        <f>IF(Search!$U$4="","",IF($AX1738="","",1))</f>
        <v/>
      </c>
      <c r="X1738" s="9" t="str">
        <f>IF(Search!$U$5="","",IF(ISNUMBER(SEARCH(Search!$U$5,$AX1738))=TRUE,IF(Search!$U$5="N","N",1),""))</f>
        <v/>
      </c>
      <c r="Y1738" s="9" t="str">
        <f>IF(Search!$U$6="","",IF($AY1738&lt;Search!$U$6,"",1))</f>
        <v/>
      </c>
      <c r="Z1738" s="9" t="str">
        <f>IF(Search!$R$4="","",IF(Inventory!$BA1738&lt;Search!$R$4,"",1))</f>
        <v/>
      </c>
      <c r="AA1738" s="9" t="str">
        <f>IF(Search!$R$5="","",IF($BA1738&gt;Search!$R$5,"",1))</f>
        <v/>
      </c>
      <c r="AB1738" s="9" t="str">
        <f>IF(Search!$R$6="","",IF($BB1738&lt;Search!$R$6,"",1))</f>
        <v/>
      </c>
      <c r="AC1738" s="9" t="str">
        <f>IF(Search!$R$7="","",IF($BB1738&lt;Search!$R$7,"",1))</f>
        <v/>
      </c>
      <c r="AD1738" s="45" t="str">
        <f>IF(COUNTIF($A1738:$AC1738,"n")&gt;0,"",IF(SUM($A1738:$AC1738)=COUNTA(Search!$C$4:$C$8,Search!$F$4:$F$8,Search!$I$4:$I$6,Search!$I$8,Search!$L$4:$L$8,Search!$O$4:$O$8,Search!$R$4:$R$7,Search!$U$4:$U$7)-COUNTIF(Search!$C$4:$U$7,"n"),1+LARGE($AD$1:AD1737,1),""))</f>
        <v/>
      </c>
      <c r="AE1738" s="45" t="str">
        <f t="shared" si="84"/>
        <v/>
      </c>
      <c r="AF1738" s="45" t="str">
        <f>IF(AD1738="","",COUNTIF($AE$1:$AE1737,$AE1738)+RANK($AE1738,$AE$2:$AE$10540,1))</f>
        <v/>
      </c>
      <c r="AG1738" s="45" t="str">
        <f t="shared" si="85"/>
        <v/>
      </c>
      <c r="AH1738" s="45" t="str">
        <f>IF($AD1738="","",COUNTIF($AG$1:$AG1737,$AG1738)+RANK($AG1738,$AG$1:$AG$10539,0))</f>
        <v/>
      </c>
      <c r="AI1738" s="10" t="str">
        <f t="shared" si="86"/>
        <v>2011-12 SP Authentic Rookie Extended Series #R13 Justin Faulk     /   $</v>
      </c>
      <c r="AJ1738" s="11">
        <v>2011</v>
      </c>
      <c r="AK1738" s="17">
        <v>12</v>
      </c>
      <c r="AL1738" s="12" t="s">
        <v>1258</v>
      </c>
      <c r="AM1738" s="10" t="s">
        <v>1263</v>
      </c>
      <c r="AN1738" s="12" t="s">
        <v>1264</v>
      </c>
      <c r="AO1738" s="9"/>
      <c r="AP1738" s="9"/>
      <c r="AQ1738" s="9"/>
      <c r="AR1738" s="14"/>
      <c r="AS1738" s="9"/>
      <c r="AT1738" s="9"/>
      <c r="AU1738" s="9"/>
      <c r="AV1738" s="13"/>
      <c r="AW1738" s="13"/>
      <c r="AX1738" s="9"/>
      <c r="AY1738" s="9"/>
      <c r="AZ1738" s="9"/>
      <c r="BA1738" s="33"/>
      <c r="BB1738" s="33"/>
      <c r="BC1738" s="36"/>
      <c r="BD1738" s="12" t="s">
        <v>1771</v>
      </c>
    </row>
    <row r="1739" spans="1:56" s="12" customFormat="1" x14ac:dyDescent="0.2">
      <c r="A1739" s="9" t="str">
        <f>IF(Search!$C$5="","",IF(COUNTA(Inventory!$AP1739)=1,1,""))</f>
        <v/>
      </c>
      <c r="B1739" s="9" t="str">
        <f>IF(Search!$C$4="","",IF(ISNUMBER(SEARCH(Search!$C$4,$AR1739))=TRUE,1,""))</f>
        <v/>
      </c>
      <c r="C1739" s="9" t="str">
        <f>IF(Search!$C$6="x",IF(COUNTA($AQ1739)=1,1,"N"),IF(COUNTA($AQ1739)=1,"N",""))</f>
        <v/>
      </c>
      <c r="D1739" s="9" t="str">
        <f>IF(Search!$O$8="","",IF(ISNUMBER(SEARCH(Search!$O$8,$BD1739))=TRUE,1,""))</f>
        <v/>
      </c>
      <c r="E1739" s="9" t="str">
        <f>IF(Search!$C$7="","",IF(ISNUMBER(SEARCH(Search!$C$7,$AN1739))=TRUE,1,""))</f>
        <v/>
      </c>
      <c r="F1739" s="9" t="str">
        <f>IF(Search!$C$8="","",IF(ISNUMBER(SEARCH(Search!$C$8,$AO1739))=TRUE,1,""))</f>
        <v/>
      </c>
      <c r="G1739" s="9" t="str">
        <f>IF(Search!$F$4="","",IF(Inventory!$AJ1739&lt;Search!$F$4,"",1))</f>
        <v/>
      </c>
      <c r="H1739" s="9" t="str">
        <f>IF(Search!$F$5="","",IF(Inventory!$AJ1739&gt;Search!$F$5,"",1))</f>
        <v/>
      </c>
      <c r="I1739" s="9" t="str">
        <f>IF(Search!$F$7="","",IF(Search!$F$8="",IF(ISNUMBER(SEARCH(Search!$F$7,$AL1739))=TRUE,1,""),""))</f>
        <v/>
      </c>
      <c r="J1739" s="9" t="str">
        <f>IF($AL1739=Search!$F$8,1,"")</f>
        <v/>
      </c>
      <c r="K1739" s="9" t="str">
        <f>IF(Search!$I$4="","",IF(COUNTA($AS1739)=1,IF(Search!$I$4="N","N",1),""))</f>
        <v/>
      </c>
      <c r="L1739" s="9" t="str">
        <f>IF(Search!$I$5="","",IF($AS1739="RC",1,""))</f>
        <v/>
      </c>
      <c r="M1739" s="9" t="str">
        <f>IF(Search!$I$6="","",IF($AS1739="RCP",1,""))</f>
        <v/>
      </c>
      <c r="N1739" s="9" t="str">
        <f>IF(Search!$I$8="","",IF(COUNTA($AT1739)=1,IF(Search!$I$8="N","N",1),""))</f>
        <v/>
      </c>
      <c r="O1739" s="9" t="str">
        <f>IF(Search!$L$4="","",IF(COUNTA($AU1739)=1,IF(Search!$L$4="N","N",1),""))</f>
        <v/>
      </c>
      <c r="P1739" s="9" t="str">
        <f>IF(Search!$L$5="","",IF(ISNUMBER(SEARCH("Jersey",$AU1739))=TRUE,IF(Search!$L$5="N","N",1),""))</f>
        <v/>
      </c>
      <c r="Q1739" s="9" t="str">
        <f>IF(Search!$L$6="","",IF(ISNUMBER(SEARCH("Patch",$AU1739))=TRUE,IF(Search!$L$6="N","N",1),""))</f>
        <v/>
      </c>
      <c r="R1739" s="9" t="str">
        <f>IF(Search!$L$7="","",IF(ISNUMBER(SEARCH("Shield",$AU1739))=TRUE,IF(Search!$L$7="N","N",1),""))</f>
        <v/>
      </c>
      <c r="S1739" s="9" t="str">
        <f>IF(Search!$L$8="","",IF(ISNUMBER(SEARCH("Stick",$AU1739))=TRUE,IF(Search!$L$8="N","N",1),""))</f>
        <v/>
      </c>
      <c r="T1739" s="9" t="str">
        <f>IF(Search!$O$4="","",IF(COUNTA($AW1739)=1,IF(Search!$O$4="N","N",1),""))</f>
        <v/>
      </c>
      <c r="U1739" s="9" t="str">
        <f>IF(Search!$O$5="","",IF($AW1739="","",IF($AW1739&lt;Search!$O$5,"",1)))</f>
        <v/>
      </c>
      <c r="V1739" s="9" t="str">
        <f>IF(Search!$O$6="","",IF($AW1739="","",IF($AW1739&gt;Search!$O$6,"",1)))</f>
        <v/>
      </c>
      <c r="W1739" s="9" t="str">
        <f>IF(Search!$U$4="","",IF($AX1739="","",1))</f>
        <v/>
      </c>
      <c r="X1739" s="9" t="str">
        <f>IF(Search!$U$5="","",IF(ISNUMBER(SEARCH(Search!$U$5,$AX1739))=TRUE,IF(Search!$U$5="N","N",1),""))</f>
        <v/>
      </c>
      <c r="Y1739" s="9" t="str">
        <f>IF(Search!$U$6="","",IF($AY1739&lt;Search!$U$6,"",1))</f>
        <v/>
      </c>
      <c r="Z1739" s="9" t="str">
        <f>IF(Search!$R$4="","",IF(Inventory!$BA1739&lt;Search!$R$4,"",1))</f>
        <v/>
      </c>
      <c r="AA1739" s="9" t="str">
        <f>IF(Search!$R$5="","",IF($BA1739&gt;Search!$R$5,"",1))</f>
        <v/>
      </c>
      <c r="AB1739" s="9" t="str">
        <f>IF(Search!$R$6="","",IF($BB1739&lt;Search!$R$6,"",1))</f>
        <v/>
      </c>
      <c r="AC1739" s="9" t="str">
        <f>IF(Search!$R$7="","",IF($BB1739&lt;Search!$R$7,"",1))</f>
        <v/>
      </c>
      <c r="AD1739" s="45" t="str">
        <f>IF(COUNTIF($A1739:$AC1739,"n")&gt;0,"",IF(SUM($A1739:$AC1739)=COUNTA(Search!$C$4:$C$8,Search!$F$4:$F$8,Search!$I$4:$I$6,Search!$I$8,Search!$L$4:$L$8,Search!$O$4:$O$8,Search!$R$4:$R$7,Search!$U$4:$U$7)-COUNTIF(Search!$C$4:$U$7,"n"),1+LARGE($AD$1:AD1738,1),""))</f>
        <v/>
      </c>
      <c r="AE1739" s="45" t="str">
        <f t="shared" si="84"/>
        <v/>
      </c>
      <c r="AF1739" s="45" t="str">
        <f>IF(AD1739="","",COUNTIF($AE$1:$AE1738,$AE1739)+RANK($AE1739,$AE$2:$AE$10540,1))</f>
        <v/>
      </c>
      <c r="AG1739" s="45" t="str">
        <f t="shared" si="85"/>
        <v/>
      </c>
      <c r="AH1739" s="45" t="str">
        <f>IF($AD1739="","",COUNTIF($AG$1:$AG1738,$AG1739)+RANK($AG1739,$AG$1:$AG$10539,0))</f>
        <v/>
      </c>
      <c r="AI1739" s="10" t="str">
        <f t="shared" si="86"/>
        <v>2011-12 SP Authentic Rookie Extended Series #R15 Marcus Kruger     /   $</v>
      </c>
      <c r="AJ1739" s="11">
        <v>2011</v>
      </c>
      <c r="AK1739" s="17">
        <v>12</v>
      </c>
      <c r="AL1739" s="12" t="s">
        <v>1258</v>
      </c>
      <c r="AM1739" s="10" t="s">
        <v>265</v>
      </c>
      <c r="AN1739" s="12" t="s">
        <v>1262</v>
      </c>
      <c r="AO1739" s="9"/>
      <c r="AP1739" s="9"/>
      <c r="AQ1739" s="9"/>
      <c r="AR1739" s="14"/>
      <c r="AS1739" s="9"/>
      <c r="AT1739" s="9"/>
      <c r="AU1739" s="9"/>
      <c r="AV1739" s="13"/>
      <c r="AW1739" s="13"/>
      <c r="AX1739" s="9"/>
      <c r="AY1739" s="9"/>
      <c r="AZ1739" s="9"/>
      <c r="BA1739" s="33"/>
      <c r="BB1739" s="33"/>
      <c r="BC1739" s="36"/>
      <c r="BD1739" s="12" t="s">
        <v>1771</v>
      </c>
    </row>
    <row r="1740" spans="1:56" s="12" customFormat="1" x14ac:dyDescent="0.2">
      <c r="A1740" s="9" t="str">
        <f>IF(Search!$C$5="","",IF(COUNTA(Inventory!$AP1740)=1,1,""))</f>
        <v/>
      </c>
      <c r="B1740" s="9" t="str">
        <f>IF(Search!$C$4="","",IF(ISNUMBER(SEARCH(Search!$C$4,$AR1740))=TRUE,1,""))</f>
        <v/>
      </c>
      <c r="C1740" s="9" t="str">
        <f>IF(Search!$C$6="x",IF(COUNTA($AQ1740)=1,1,"N"),IF(COUNTA($AQ1740)=1,"N",""))</f>
        <v/>
      </c>
      <c r="D1740" s="9" t="str">
        <f>IF(Search!$O$8="","",IF(ISNUMBER(SEARCH(Search!$O$8,$BD1740))=TRUE,1,""))</f>
        <v/>
      </c>
      <c r="E1740" s="9" t="str">
        <f>IF(Search!$C$7="","",IF(ISNUMBER(SEARCH(Search!$C$7,$AN1740))=TRUE,1,""))</f>
        <v/>
      </c>
      <c r="F1740" s="9" t="str">
        <f>IF(Search!$C$8="","",IF(ISNUMBER(SEARCH(Search!$C$8,$AO1740))=TRUE,1,""))</f>
        <v/>
      </c>
      <c r="G1740" s="9" t="str">
        <f>IF(Search!$F$4="","",IF(Inventory!$AJ1740&lt;Search!$F$4,"",1))</f>
        <v/>
      </c>
      <c r="H1740" s="9" t="str">
        <f>IF(Search!$F$5="","",IF(Inventory!$AJ1740&gt;Search!$F$5,"",1))</f>
        <v/>
      </c>
      <c r="I1740" s="9" t="str">
        <f>IF(Search!$F$7="","",IF(Search!$F$8="",IF(ISNUMBER(SEARCH(Search!$F$7,$AL1740))=TRUE,1,""),""))</f>
        <v/>
      </c>
      <c r="J1740" s="9" t="str">
        <f>IF($AL1740=Search!$F$8,1,"")</f>
        <v/>
      </c>
      <c r="K1740" s="9" t="str">
        <f>IF(Search!$I$4="","",IF(COUNTA($AS1740)=1,IF(Search!$I$4="N","N",1),""))</f>
        <v/>
      </c>
      <c r="L1740" s="9" t="str">
        <f>IF(Search!$I$5="","",IF($AS1740="RC",1,""))</f>
        <v/>
      </c>
      <c r="M1740" s="9" t="str">
        <f>IF(Search!$I$6="","",IF($AS1740="RCP",1,""))</f>
        <v/>
      </c>
      <c r="N1740" s="9" t="str">
        <f>IF(Search!$I$8="","",IF(COUNTA($AT1740)=1,IF(Search!$I$8="N","N",1),""))</f>
        <v/>
      </c>
      <c r="O1740" s="9" t="str">
        <f>IF(Search!$L$4="","",IF(COUNTA($AU1740)=1,IF(Search!$L$4="N","N",1),""))</f>
        <v/>
      </c>
      <c r="P1740" s="9" t="str">
        <f>IF(Search!$L$5="","",IF(ISNUMBER(SEARCH("Jersey",$AU1740))=TRUE,IF(Search!$L$5="N","N",1),""))</f>
        <v/>
      </c>
      <c r="Q1740" s="9" t="str">
        <f>IF(Search!$L$6="","",IF(ISNUMBER(SEARCH("Patch",$AU1740))=TRUE,IF(Search!$L$6="N","N",1),""))</f>
        <v/>
      </c>
      <c r="R1740" s="9" t="str">
        <f>IF(Search!$L$7="","",IF(ISNUMBER(SEARCH("Shield",$AU1740))=TRUE,IF(Search!$L$7="N","N",1),""))</f>
        <v/>
      </c>
      <c r="S1740" s="9" t="str">
        <f>IF(Search!$L$8="","",IF(ISNUMBER(SEARCH("Stick",$AU1740))=TRUE,IF(Search!$L$8="N","N",1),""))</f>
        <v/>
      </c>
      <c r="T1740" s="9" t="str">
        <f>IF(Search!$O$4="","",IF(COUNTA($AW1740)=1,IF(Search!$O$4="N","N",1),""))</f>
        <v/>
      </c>
      <c r="U1740" s="9" t="str">
        <f>IF(Search!$O$5="","",IF($AW1740="","",IF($AW1740&lt;Search!$O$5,"",1)))</f>
        <v/>
      </c>
      <c r="V1740" s="9" t="str">
        <f>IF(Search!$O$6="","",IF($AW1740="","",IF($AW1740&gt;Search!$O$6,"",1)))</f>
        <v/>
      </c>
      <c r="W1740" s="9" t="str">
        <f>IF(Search!$U$4="","",IF($AX1740="","",1))</f>
        <v/>
      </c>
      <c r="X1740" s="9" t="str">
        <f>IF(Search!$U$5="","",IF(ISNUMBER(SEARCH(Search!$U$5,$AX1740))=TRUE,IF(Search!$U$5="N","N",1),""))</f>
        <v/>
      </c>
      <c r="Y1740" s="9" t="str">
        <f>IF(Search!$U$6="","",IF($AY1740&lt;Search!$U$6,"",1))</f>
        <v/>
      </c>
      <c r="Z1740" s="9" t="str">
        <f>IF(Search!$R$4="","",IF(Inventory!$BA1740&lt;Search!$R$4,"",1))</f>
        <v/>
      </c>
      <c r="AA1740" s="9" t="str">
        <f>IF(Search!$R$5="","",IF($BA1740&gt;Search!$R$5,"",1))</f>
        <v/>
      </c>
      <c r="AB1740" s="9" t="str">
        <f>IF(Search!$R$6="","",IF($BB1740&lt;Search!$R$6,"",1))</f>
        <v/>
      </c>
      <c r="AC1740" s="9" t="str">
        <f>IF(Search!$R$7="","",IF($BB1740&lt;Search!$R$7,"",1))</f>
        <v/>
      </c>
      <c r="AD1740" s="45" t="str">
        <f>IF(COUNTIF($A1740:$AC1740,"n")&gt;0,"",IF(SUM($A1740:$AC1740)=COUNTA(Search!$C$4:$C$8,Search!$F$4:$F$8,Search!$I$4:$I$6,Search!$I$8,Search!$L$4:$L$8,Search!$O$4:$O$8,Search!$R$4:$R$7,Search!$U$4:$U$7)-COUNTIF(Search!$C$4:$U$7,"n"),1+LARGE($AD$1:AD1739,1),""))</f>
        <v/>
      </c>
      <c r="AE1740" s="45" t="str">
        <f t="shared" si="84"/>
        <v/>
      </c>
      <c r="AF1740" s="45" t="str">
        <f>IF(AD1740="","",COUNTIF($AE$1:$AE1739,$AE1740)+RANK($AE1740,$AE$2:$AE$10540,1))</f>
        <v/>
      </c>
      <c r="AG1740" s="45" t="str">
        <f t="shared" si="85"/>
        <v/>
      </c>
      <c r="AH1740" s="45" t="str">
        <f>IF($AD1740="","",COUNTIF($AG$1:$AG1739,$AG1740)+RANK($AG1740,$AG$1:$AG$10539,0))</f>
        <v/>
      </c>
      <c r="AI1740" s="10" t="str">
        <f t="shared" si="86"/>
        <v>2011-12 SP Authentic Rookie Extended Series #R53 Jeremy Smith     /   $</v>
      </c>
      <c r="AJ1740" s="11">
        <v>2011</v>
      </c>
      <c r="AK1740" s="17">
        <v>12</v>
      </c>
      <c r="AL1740" s="12" t="s">
        <v>1258</v>
      </c>
      <c r="AM1740" s="10" t="s">
        <v>1265</v>
      </c>
      <c r="AN1740" s="12" t="s">
        <v>1266</v>
      </c>
      <c r="AO1740" s="9"/>
      <c r="AP1740" s="9"/>
      <c r="AQ1740" s="9"/>
      <c r="AR1740" s="14"/>
      <c r="AS1740" s="9"/>
      <c r="AT1740" s="9"/>
      <c r="AU1740" s="9"/>
      <c r="AV1740" s="13"/>
      <c r="AW1740" s="13"/>
      <c r="AX1740" s="9"/>
      <c r="AY1740" s="9"/>
      <c r="AZ1740" s="9"/>
      <c r="BA1740" s="33"/>
      <c r="BB1740" s="33"/>
      <c r="BC1740" s="36"/>
      <c r="BD1740" s="12" t="s">
        <v>1771</v>
      </c>
    </row>
    <row r="1741" spans="1:56" s="12" customFormat="1" x14ac:dyDescent="0.2">
      <c r="A1741" s="9" t="str">
        <f>IF(Search!$C$5="","",IF(COUNTA(Inventory!$AP1741)=1,1,""))</f>
        <v/>
      </c>
      <c r="B1741" s="9" t="str">
        <f>IF(Search!$C$4="","",IF(ISNUMBER(SEARCH(Search!$C$4,$AR1741))=TRUE,1,""))</f>
        <v/>
      </c>
      <c r="C1741" s="9" t="str">
        <f>IF(Search!$C$6="x",IF(COUNTA($AQ1741)=1,1,"N"),IF(COUNTA($AQ1741)=1,"N",""))</f>
        <v/>
      </c>
      <c r="D1741" s="9" t="str">
        <f>IF(Search!$O$8="","",IF(ISNUMBER(SEARCH(Search!$O$8,$BD1741))=TRUE,1,""))</f>
        <v/>
      </c>
      <c r="E1741" s="9" t="str">
        <f>IF(Search!$C$7="","",IF(ISNUMBER(SEARCH(Search!$C$7,$AN1741))=TRUE,1,""))</f>
        <v/>
      </c>
      <c r="F1741" s="9" t="str">
        <f>IF(Search!$C$8="","",IF(ISNUMBER(SEARCH(Search!$C$8,$AO1741))=TRUE,1,""))</f>
        <v/>
      </c>
      <c r="G1741" s="9" t="str">
        <f>IF(Search!$F$4="","",IF(Inventory!$AJ1741&lt;Search!$F$4,"",1))</f>
        <v/>
      </c>
      <c r="H1741" s="9" t="str">
        <f>IF(Search!$F$5="","",IF(Inventory!$AJ1741&gt;Search!$F$5,"",1))</f>
        <v/>
      </c>
      <c r="I1741" s="9" t="str">
        <f>IF(Search!$F$7="","",IF(Search!$F$8="",IF(ISNUMBER(SEARCH(Search!$F$7,$AL1741))=TRUE,1,""),""))</f>
        <v/>
      </c>
      <c r="J1741" s="9" t="str">
        <f>IF($AL1741=Search!$F$8,1,"")</f>
        <v/>
      </c>
      <c r="K1741" s="9" t="str">
        <f>IF(Search!$I$4="","",IF(COUNTA($AS1741)=1,IF(Search!$I$4="N","N",1),""))</f>
        <v/>
      </c>
      <c r="L1741" s="9" t="str">
        <f>IF(Search!$I$5="","",IF($AS1741="RC",1,""))</f>
        <v/>
      </c>
      <c r="M1741" s="9" t="str">
        <f>IF(Search!$I$6="","",IF($AS1741="RCP",1,""))</f>
        <v/>
      </c>
      <c r="N1741" s="9" t="str">
        <f>IF(Search!$I$8="","",IF(COUNTA($AT1741)=1,IF(Search!$I$8="N","N",1),""))</f>
        <v/>
      </c>
      <c r="O1741" s="9" t="str">
        <f>IF(Search!$L$4="","",IF(COUNTA($AU1741)=1,IF(Search!$L$4="N","N",1),""))</f>
        <v/>
      </c>
      <c r="P1741" s="9" t="str">
        <f>IF(Search!$L$5="","",IF(ISNUMBER(SEARCH("Jersey",$AU1741))=TRUE,IF(Search!$L$5="N","N",1),""))</f>
        <v/>
      </c>
      <c r="Q1741" s="9" t="str">
        <f>IF(Search!$L$6="","",IF(ISNUMBER(SEARCH("Patch",$AU1741))=TRUE,IF(Search!$L$6="N","N",1),""))</f>
        <v/>
      </c>
      <c r="R1741" s="9" t="str">
        <f>IF(Search!$L$7="","",IF(ISNUMBER(SEARCH("Shield",$AU1741))=TRUE,IF(Search!$L$7="N","N",1),""))</f>
        <v/>
      </c>
      <c r="S1741" s="9" t="str">
        <f>IF(Search!$L$8="","",IF(ISNUMBER(SEARCH("Stick",$AU1741))=TRUE,IF(Search!$L$8="N","N",1),""))</f>
        <v/>
      </c>
      <c r="T1741" s="9" t="str">
        <f>IF(Search!$O$4="","",IF(COUNTA($AW1741)=1,IF(Search!$O$4="N","N",1),""))</f>
        <v/>
      </c>
      <c r="U1741" s="9" t="str">
        <f>IF(Search!$O$5="","",IF($AW1741="","",IF($AW1741&lt;Search!$O$5,"",1)))</f>
        <v/>
      </c>
      <c r="V1741" s="9" t="str">
        <f>IF(Search!$O$6="","",IF($AW1741="","",IF($AW1741&gt;Search!$O$6,"",1)))</f>
        <v/>
      </c>
      <c r="W1741" s="9" t="str">
        <f>IF(Search!$U$4="","",IF($AX1741="","",1))</f>
        <v/>
      </c>
      <c r="X1741" s="9" t="str">
        <f>IF(Search!$U$5="","",IF(ISNUMBER(SEARCH(Search!$U$5,$AX1741))=TRUE,IF(Search!$U$5="N","N",1),""))</f>
        <v/>
      </c>
      <c r="Y1741" s="9" t="str">
        <f>IF(Search!$U$6="","",IF($AY1741&lt;Search!$U$6,"",1))</f>
        <v/>
      </c>
      <c r="Z1741" s="9" t="str">
        <f>IF(Search!$R$4="","",IF(Inventory!$BA1741&lt;Search!$R$4,"",1))</f>
        <v/>
      </c>
      <c r="AA1741" s="9" t="str">
        <f>IF(Search!$R$5="","",IF($BA1741&gt;Search!$R$5,"",1))</f>
        <v/>
      </c>
      <c r="AB1741" s="9" t="str">
        <f>IF(Search!$R$6="","",IF($BB1741&lt;Search!$R$6,"",1))</f>
        <v/>
      </c>
      <c r="AC1741" s="9" t="str">
        <f>IF(Search!$R$7="","",IF($BB1741&lt;Search!$R$7,"",1))</f>
        <v/>
      </c>
      <c r="AD1741" s="45" t="str">
        <f>IF(COUNTIF($A1741:$AC1741,"n")&gt;0,"",IF(SUM($A1741:$AC1741)=COUNTA(Search!$C$4:$C$8,Search!$F$4:$F$8,Search!$I$4:$I$6,Search!$I$8,Search!$L$4:$L$8,Search!$O$4:$O$8,Search!$R$4:$R$7,Search!$U$4:$U$7)-COUNTIF(Search!$C$4:$U$7,"n"),1+LARGE($AD$1:AD1740,1),""))</f>
        <v/>
      </c>
      <c r="AE1741" s="45" t="str">
        <f t="shared" si="84"/>
        <v/>
      </c>
      <c r="AF1741" s="45" t="str">
        <f>IF(AD1741="","",COUNTIF($AE$1:$AE1740,$AE1741)+RANK($AE1741,$AE$2:$AE$10540,1))</f>
        <v/>
      </c>
      <c r="AG1741" s="45" t="str">
        <f t="shared" si="85"/>
        <v/>
      </c>
      <c r="AH1741" s="45" t="str">
        <f>IF($AD1741="","",COUNTIF($AG$1:$AG1740,$AG1741)+RANK($AG1741,$AG$1:$AG$10539,0))</f>
        <v/>
      </c>
      <c r="AI1741" s="10" t="str">
        <f t="shared" si="86"/>
        <v>2011-12 SP Authentic Rookie Extended Series #R90 Jake Gardiner     /   $</v>
      </c>
      <c r="AJ1741" s="11">
        <v>2011</v>
      </c>
      <c r="AK1741" s="17">
        <v>12</v>
      </c>
      <c r="AL1741" s="12" t="s">
        <v>1258</v>
      </c>
      <c r="AM1741" s="10" t="s">
        <v>1259</v>
      </c>
      <c r="AN1741" s="12" t="s">
        <v>1260</v>
      </c>
      <c r="AO1741" s="9"/>
      <c r="AP1741" s="9"/>
      <c r="AQ1741" s="9"/>
      <c r="AR1741" s="14"/>
      <c r="AS1741" s="9"/>
      <c r="AT1741" s="9"/>
      <c r="AU1741" s="9"/>
      <c r="AV1741" s="13"/>
      <c r="AW1741" s="13"/>
      <c r="AX1741" s="9"/>
      <c r="AY1741" s="9"/>
      <c r="AZ1741" s="9"/>
      <c r="BA1741" s="33"/>
      <c r="BB1741" s="33"/>
      <c r="BC1741" s="36"/>
      <c r="BD1741" s="12" t="s">
        <v>1771</v>
      </c>
    </row>
    <row r="1742" spans="1:56" s="12" customFormat="1" x14ac:dyDescent="0.2">
      <c r="A1742" s="9" t="str">
        <f>IF(Search!$C$5="","",IF(COUNTA(Inventory!$AP1742)=1,1,""))</f>
        <v/>
      </c>
      <c r="B1742" s="9" t="str">
        <f>IF(Search!$C$4="","",IF(ISNUMBER(SEARCH(Search!$C$4,$AR1742))=TRUE,1,""))</f>
        <v/>
      </c>
      <c r="C1742" s="9" t="str">
        <f>IF(Search!$C$6="x",IF(COUNTA($AQ1742)=1,1,"N"),IF(COUNTA($AQ1742)=1,"N",""))</f>
        <v/>
      </c>
      <c r="D1742" s="9" t="str">
        <f>IF(Search!$O$8="","",IF(ISNUMBER(SEARCH(Search!$O$8,$BD1742))=TRUE,1,""))</f>
        <v/>
      </c>
      <c r="E1742" s="9" t="str">
        <f>IF(Search!$C$7="","",IF(ISNUMBER(SEARCH(Search!$C$7,$AN1742))=TRUE,1,""))</f>
        <v/>
      </c>
      <c r="F1742" s="9" t="str">
        <f>IF(Search!$C$8="","",IF(ISNUMBER(SEARCH(Search!$C$8,$AO1742))=TRUE,1,""))</f>
        <v/>
      </c>
      <c r="G1742" s="9" t="str">
        <f>IF(Search!$F$4="","",IF(Inventory!$AJ1742&lt;Search!$F$4,"",1))</f>
        <v/>
      </c>
      <c r="H1742" s="9" t="str">
        <f>IF(Search!$F$5="","",IF(Inventory!$AJ1742&gt;Search!$F$5,"",1))</f>
        <v/>
      </c>
      <c r="I1742" s="9" t="str">
        <f>IF(Search!$F$7="","",IF(Search!$F$8="",IF(ISNUMBER(SEARCH(Search!$F$7,$AL1742))=TRUE,1,""),""))</f>
        <v/>
      </c>
      <c r="J1742" s="9" t="str">
        <f>IF($AL1742=Search!$F$8,1,"")</f>
        <v/>
      </c>
      <c r="K1742" s="9" t="str">
        <f>IF(Search!$I$4="","",IF(COUNTA($AS1742)=1,IF(Search!$I$4="N","N",1),""))</f>
        <v/>
      </c>
      <c r="L1742" s="9" t="str">
        <f>IF(Search!$I$5="","",IF($AS1742="RC",1,""))</f>
        <v/>
      </c>
      <c r="M1742" s="9" t="str">
        <f>IF(Search!$I$6="","",IF($AS1742="RCP",1,""))</f>
        <v/>
      </c>
      <c r="N1742" s="9" t="str">
        <f>IF(Search!$I$8="","",IF(COUNTA($AT1742)=1,IF(Search!$I$8="N","N",1),""))</f>
        <v/>
      </c>
      <c r="O1742" s="9" t="str">
        <f>IF(Search!$L$4="","",IF(COUNTA($AU1742)=1,IF(Search!$L$4="N","N",1),""))</f>
        <v/>
      </c>
      <c r="P1742" s="9" t="str">
        <f>IF(Search!$L$5="","",IF(ISNUMBER(SEARCH("Jersey",$AU1742))=TRUE,IF(Search!$L$5="N","N",1),""))</f>
        <v/>
      </c>
      <c r="Q1742" s="9" t="str">
        <f>IF(Search!$L$6="","",IF(ISNUMBER(SEARCH("Patch",$AU1742))=TRUE,IF(Search!$L$6="N","N",1),""))</f>
        <v/>
      </c>
      <c r="R1742" s="9" t="str">
        <f>IF(Search!$L$7="","",IF(ISNUMBER(SEARCH("Shield",$AU1742))=TRUE,IF(Search!$L$7="N","N",1),""))</f>
        <v/>
      </c>
      <c r="S1742" s="9" t="str">
        <f>IF(Search!$L$8="","",IF(ISNUMBER(SEARCH("Stick",$AU1742))=TRUE,IF(Search!$L$8="N","N",1),""))</f>
        <v/>
      </c>
      <c r="T1742" s="9" t="str">
        <f>IF(Search!$O$4="","",IF(COUNTA($AW1742)=1,IF(Search!$O$4="N","N",1),""))</f>
        <v/>
      </c>
      <c r="U1742" s="9" t="str">
        <f>IF(Search!$O$5="","",IF($AW1742="","",IF($AW1742&lt;Search!$O$5,"",1)))</f>
        <v/>
      </c>
      <c r="V1742" s="9" t="str">
        <f>IF(Search!$O$6="","",IF($AW1742="","",IF($AW1742&gt;Search!$O$6,"",1)))</f>
        <v/>
      </c>
      <c r="W1742" s="9" t="str">
        <f>IF(Search!$U$4="","",IF($AX1742="","",1))</f>
        <v/>
      </c>
      <c r="X1742" s="9" t="str">
        <f>IF(Search!$U$5="","",IF(ISNUMBER(SEARCH(Search!$U$5,$AX1742))=TRUE,IF(Search!$U$5="N","N",1),""))</f>
        <v/>
      </c>
      <c r="Y1742" s="9" t="str">
        <f>IF(Search!$U$6="","",IF($AY1742&lt;Search!$U$6,"",1))</f>
        <v/>
      </c>
      <c r="Z1742" s="9" t="str">
        <f>IF(Search!$R$4="","",IF(Inventory!$BA1742&lt;Search!$R$4,"",1))</f>
        <v/>
      </c>
      <c r="AA1742" s="9" t="str">
        <f>IF(Search!$R$5="","",IF($BA1742&gt;Search!$R$5,"",1))</f>
        <v/>
      </c>
      <c r="AB1742" s="9" t="str">
        <f>IF(Search!$R$6="","",IF($BB1742&lt;Search!$R$6,"",1))</f>
        <v/>
      </c>
      <c r="AC1742" s="9" t="str">
        <f>IF(Search!$R$7="","",IF($BB1742&lt;Search!$R$7,"",1))</f>
        <v/>
      </c>
      <c r="AD1742" s="45" t="str">
        <f>IF(COUNTIF($A1742:$AC1742,"n")&gt;0,"",IF(SUM($A1742:$AC1742)=COUNTA(Search!$C$4:$C$8,Search!$F$4:$F$8,Search!$I$4:$I$6,Search!$I$8,Search!$L$4:$L$8,Search!$O$4:$O$8,Search!$R$4:$R$7,Search!$U$4:$U$7)-COUNTIF(Search!$C$4:$U$7,"n"),1+LARGE($AD$1:AD1741,1),""))</f>
        <v/>
      </c>
      <c r="AE1742" s="45" t="str">
        <f t="shared" si="84"/>
        <v/>
      </c>
      <c r="AF1742" s="45" t="str">
        <f>IF(AD1742="","",COUNTIF($AE$1:$AE1741,$AE1742)+RANK($AE1742,$AE$2:$AE$10540,1))</f>
        <v/>
      </c>
      <c r="AG1742" s="45" t="str">
        <f t="shared" si="85"/>
        <v/>
      </c>
      <c r="AH1742" s="45" t="str">
        <f>IF($AD1742="","",COUNTIF($AG$1:$AG1741,$AG1742)+RANK($AG1742,$AG$1:$AG$10539,0))</f>
        <v/>
      </c>
      <c r="AI1742" s="10" t="str">
        <f t="shared" si="86"/>
        <v>2011-12 SP Authentic Rookie Extended Series #R91 Joe Colborne     /   $</v>
      </c>
      <c r="AJ1742" s="11">
        <v>2011</v>
      </c>
      <c r="AK1742" s="17">
        <v>12</v>
      </c>
      <c r="AL1742" s="12" t="s">
        <v>1258</v>
      </c>
      <c r="AM1742" s="10" t="s">
        <v>1261</v>
      </c>
      <c r="AN1742" s="12" t="s">
        <v>1243</v>
      </c>
      <c r="AO1742" s="9"/>
      <c r="AP1742" s="9"/>
      <c r="AQ1742" s="9"/>
      <c r="AR1742" s="14"/>
      <c r="AS1742" s="9"/>
      <c r="AT1742" s="9"/>
      <c r="AU1742" s="9"/>
      <c r="AV1742" s="13"/>
      <c r="AW1742" s="13"/>
      <c r="AX1742" s="9"/>
      <c r="AY1742" s="9"/>
      <c r="AZ1742" s="9"/>
      <c r="BA1742" s="33"/>
      <c r="BB1742" s="33"/>
      <c r="BC1742" s="36"/>
      <c r="BD1742" s="12" t="s">
        <v>1771</v>
      </c>
    </row>
    <row r="1743" spans="1:56" s="12" customFormat="1" x14ac:dyDescent="0.2">
      <c r="A1743" s="9" t="str">
        <f>IF(Search!$C$5="","",IF(COUNTA(Inventory!$AP1743)=1,1,""))</f>
        <v/>
      </c>
      <c r="B1743" s="9" t="str">
        <f>IF(Search!$C$4="","",IF(ISNUMBER(SEARCH(Search!$C$4,$AR1743))=TRUE,1,""))</f>
        <v/>
      </c>
      <c r="C1743" s="9" t="str">
        <f>IF(Search!$C$6="x",IF(COUNTA($AQ1743)=1,1,"N"),IF(COUNTA($AQ1743)=1,"N",""))</f>
        <v/>
      </c>
      <c r="D1743" s="9" t="str">
        <f>IF(Search!$O$8="","",IF(ISNUMBER(SEARCH(Search!$O$8,$BD1743))=TRUE,1,""))</f>
        <v/>
      </c>
      <c r="E1743" s="9" t="str">
        <f>IF(Search!$C$7="","",IF(ISNUMBER(SEARCH(Search!$C$7,$AN1743))=TRUE,1,""))</f>
        <v/>
      </c>
      <c r="F1743" s="9" t="str">
        <f>IF(Search!$C$8="","",IF(ISNUMBER(SEARCH(Search!$C$8,$AO1743))=TRUE,1,""))</f>
        <v/>
      </c>
      <c r="G1743" s="9" t="str">
        <f>IF(Search!$F$4="","",IF(Inventory!$AJ1743&lt;Search!$F$4,"",1))</f>
        <v/>
      </c>
      <c r="H1743" s="9" t="str">
        <f>IF(Search!$F$5="","",IF(Inventory!$AJ1743&gt;Search!$F$5,"",1))</f>
        <v/>
      </c>
      <c r="I1743" s="9" t="str">
        <f>IF(Search!$F$7="","",IF(Search!$F$8="",IF(ISNUMBER(SEARCH(Search!$F$7,$AL1743))=TRUE,1,""),""))</f>
        <v/>
      </c>
      <c r="J1743" s="9" t="str">
        <f>IF($AL1743=Search!$F$8,1,"")</f>
        <v/>
      </c>
      <c r="K1743" s="9" t="str">
        <f>IF(Search!$I$4="","",IF(COUNTA($AS1743)=1,IF(Search!$I$4="N","N",1),""))</f>
        <v/>
      </c>
      <c r="L1743" s="9" t="str">
        <f>IF(Search!$I$5="","",IF($AS1743="RC",1,""))</f>
        <v/>
      </c>
      <c r="M1743" s="9" t="str">
        <f>IF(Search!$I$6="","",IF($AS1743="RCP",1,""))</f>
        <v/>
      </c>
      <c r="N1743" s="9" t="str">
        <f>IF(Search!$I$8="","",IF(COUNTA($AT1743)=1,IF(Search!$I$8="N","N",1),""))</f>
        <v/>
      </c>
      <c r="O1743" s="9" t="str">
        <f>IF(Search!$L$4="","",IF(COUNTA($AU1743)=1,IF(Search!$L$4="N","N",1),""))</f>
        <v/>
      </c>
      <c r="P1743" s="9" t="str">
        <f>IF(Search!$L$5="","",IF(ISNUMBER(SEARCH("Jersey",$AU1743))=TRUE,IF(Search!$L$5="N","N",1),""))</f>
        <v/>
      </c>
      <c r="Q1743" s="9" t="str">
        <f>IF(Search!$L$6="","",IF(ISNUMBER(SEARCH("Patch",$AU1743))=TRUE,IF(Search!$L$6="N","N",1),""))</f>
        <v/>
      </c>
      <c r="R1743" s="9" t="str">
        <f>IF(Search!$L$7="","",IF(ISNUMBER(SEARCH("Shield",$AU1743))=TRUE,IF(Search!$L$7="N","N",1),""))</f>
        <v/>
      </c>
      <c r="S1743" s="9" t="str">
        <f>IF(Search!$L$8="","",IF(ISNUMBER(SEARCH("Stick",$AU1743))=TRUE,IF(Search!$L$8="N","N",1),""))</f>
        <v/>
      </c>
      <c r="T1743" s="9" t="str">
        <f>IF(Search!$O$4="","",IF(COUNTA($AW1743)=1,IF(Search!$O$4="N","N",1),""))</f>
        <v/>
      </c>
      <c r="U1743" s="9" t="str">
        <f>IF(Search!$O$5="","",IF($AW1743="","",IF($AW1743&lt;Search!$O$5,"",1)))</f>
        <v/>
      </c>
      <c r="V1743" s="9" t="str">
        <f>IF(Search!$O$6="","",IF($AW1743="","",IF($AW1743&gt;Search!$O$6,"",1)))</f>
        <v/>
      </c>
      <c r="W1743" s="9" t="str">
        <f>IF(Search!$U$4="","",IF($AX1743="","",1))</f>
        <v/>
      </c>
      <c r="X1743" s="9" t="str">
        <f>IF(Search!$U$5="","",IF(ISNUMBER(SEARCH(Search!$U$5,$AX1743))=TRUE,IF(Search!$U$5="N","N",1),""))</f>
        <v/>
      </c>
      <c r="Y1743" s="9" t="str">
        <f>IF(Search!$U$6="","",IF($AY1743&lt;Search!$U$6,"",1))</f>
        <v/>
      </c>
      <c r="Z1743" s="9" t="str">
        <f>IF(Search!$R$4="","",IF(Inventory!$BA1743&lt;Search!$R$4,"",1))</f>
        <v/>
      </c>
      <c r="AA1743" s="9" t="str">
        <f>IF(Search!$R$5="","",IF($BA1743&gt;Search!$R$5,"",1))</f>
        <v/>
      </c>
      <c r="AB1743" s="9" t="str">
        <f>IF(Search!$R$6="","",IF($BB1743&lt;Search!$R$6,"",1))</f>
        <v/>
      </c>
      <c r="AC1743" s="9" t="str">
        <f>IF(Search!$R$7="","",IF($BB1743&lt;Search!$R$7,"",1))</f>
        <v/>
      </c>
      <c r="AD1743" s="45" t="str">
        <f>IF(COUNTIF($A1743:$AC1743,"n")&gt;0,"",IF(SUM($A1743:$AC1743)=COUNTA(Search!$C$4:$C$8,Search!$F$4:$F$8,Search!$I$4:$I$6,Search!$I$8,Search!$L$4:$L$8,Search!$O$4:$O$8,Search!$R$4:$R$7,Search!$U$4:$U$7)-COUNTIF(Search!$C$4:$U$7,"n"),1+LARGE($AD$1:AD1742,1),""))</f>
        <v/>
      </c>
      <c r="AE1743" s="45" t="str">
        <f t="shared" si="84"/>
        <v/>
      </c>
      <c r="AF1743" s="45" t="str">
        <f>IF(AD1743="","",COUNTIF($AE$1:$AE1742,$AE1743)+RANK($AE1743,$AE$2:$AE$10540,1))</f>
        <v/>
      </c>
      <c r="AG1743" s="45" t="str">
        <f t="shared" si="85"/>
        <v/>
      </c>
      <c r="AH1743" s="45" t="str">
        <f>IF($AD1743="","",COUNTIF($AG$1:$AG1742,$AG1743)+RANK($AG1743,$AG$1:$AG$10539,0))</f>
        <v/>
      </c>
      <c r="AI1743" s="10" t="str">
        <f t="shared" si="86"/>
        <v>2011-12 SP Authentic Rookie Holo FX #RFX19 Mika Zibanejad     /   $</v>
      </c>
      <c r="AJ1743" s="11">
        <v>2011</v>
      </c>
      <c r="AK1743" s="17">
        <v>12</v>
      </c>
      <c r="AL1743" s="12" t="s">
        <v>1267</v>
      </c>
      <c r="AM1743" s="10" t="s">
        <v>1268</v>
      </c>
      <c r="AN1743" s="12" t="s">
        <v>1269</v>
      </c>
      <c r="AO1743" s="9"/>
      <c r="AP1743" s="9"/>
      <c r="AQ1743" s="9"/>
      <c r="AR1743" s="14"/>
      <c r="AS1743" s="9"/>
      <c r="AT1743" s="9"/>
      <c r="AU1743" s="9"/>
      <c r="AV1743" s="13"/>
      <c r="AW1743" s="13"/>
      <c r="AX1743" s="9"/>
      <c r="AY1743" s="9"/>
      <c r="AZ1743" s="9"/>
      <c r="BA1743" s="33"/>
      <c r="BB1743" s="33"/>
      <c r="BC1743" s="36"/>
      <c r="BD1743" s="12" t="s">
        <v>1771</v>
      </c>
    </row>
    <row r="1744" spans="1:56" s="12" customFormat="1" x14ac:dyDescent="0.2">
      <c r="A1744" s="9" t="str">
        <f>IF(Search!$C$5="","",IF(COUNTA(Inventory!$AP1744)=1,1,""))</f>
        <v/>
      </c>
      <c r="B1744" s="9" t="str">
        <f>IF(Search!$C$4="","",IF(ISNUMBER(SEARCH(Search!$C$4,$AR1744))=TRUE,1,""))</f>
        <v/>
      </c>
      <c r="C1744" s="9" t="str">
        <f>IF(Search!$C$6="x",IF(COUNTA($AQ1744)=1,1,"N"),IF(COUNTA($AQ1744)=1,"N",""))</f>
        <v/>
      </c>
      <c r="D1744" s="9" t="str">
        <f>IF(Search!$O$8="","",IF(ISNUMBER(SEARCH(Search!$O$8,$BD1744))=TRUE,1,""))</f>
        <v/>
      </c>
      <c r="E1744" s="9" t="str">
        <f>IF(Search!$C$7="","",IF(ISNUMBER(SEARCH(Search!$C$7,$AN1744))=TRUE,1,""))</f>
        <v/>
      </c>
      <c r="F1744" s="9" t="str">
        <f>IF(Search!$C$8="","",IF(ISNUMBER(SEARCH(Search!$C$8,$AO1744))=TRUE,1,""))</f>
        <v/>
      </c>
      <c r="G1744" s="9" t="str">
        <f>IF(Search!$F$4="","",IF(Inventory!$AJ1744&lt;Search!$F$4,"",1))</f>
        <v/>
      </c>
      <c r="H1744" s="9" t="str">
        <f>IF(Search!$F$5="","",IF(Inventory!$AJ1744&gt;Search!$F$5,"",1))</f>
        <v/>
      </c>
      <c r="I1744" s="9" t="str">
        <f>IF(Search!$F$7="","",IF(Search!$F$8="",IF(ISNUMBER(SEARCH(Search!$F$7,$AL1744))=TRUE,1,""),""))</f>
        <v/>
      </c>
      <c r="J1744" s="9" t="str">
        <f>IF($AL1744=Search!$F$8,1,"")</f>
        <v/>
      </c>
      <c r="K1744" s="9" t="str">
        <f>IF(Search!$I$4="","",IF(COUNTA($AS1744)=1,IF(Search!$I$4="N","N",1),""))</f>
        <v/>
      </c>
      <c r="L1744" s="9" t="str">
        <f>IF(Search!$I$5="","",IF($AS1744="RC",1,""))</f>
        <v/>
      </c>
      <c r="M1744" s="9" t="str">
        <f>IF(Search!$I$6="","",IF($AS1744="RCP",1,""))</f>
        <v/>
      </c>
      <c r="N1744" s="9" t="str">
        <f>IF(Search!$I$8="","",IF(COUNTA($AT1744)=1,IF(Search!$I$8="N","N",1),""))</f>
        <v/>
      </c>
      <c r="O1744" s="9" t="str">
        <f>IF(Search!$L$4="","",IF(COUNTA($AU1744)=1,IF(Search!$L$4="N","N",1),""))</f>
        <v/>
      </c>
      <c r="P1744" s="9" t="str">
        <f>IF(Search!$L$5="","",IF(ISNUMBER(SEARCH("Jersey",$AU1744))=TRUE,IF(Search!$L$5="N","N",1),""))</f>
        <v/>
      </c>
      <c r="Q1744" s="9" t="str">
        <f>IF(Search!$L$6="","",IF(ISNUMBER(SEARCH("Patch",$AU1744))=TRUE,IF(Search!$L$6="N","N",1),""))</f>
        <v/>
      </c>
      <c r="R1744" s="9" t="str">
        <f>IF(Search!$L$7="","",IF(ISNUMBER(SEARCH("Shield",$AU1744))=TRUE,IF(Search!$L$7="N","N",1),""))</f>
        <v/>
      </c>
      <c r="S1744" s="9" t="str">
        <f>IF(Search!$L$8="","",IF(ISNUMBER(SEARCH("Stick",$AU1744))=TRUE,IF(Search!$L$8="N","N",1),""))</f>
        <v/>
      </c>
      <c r="T1744" s="9" t="str">
        <f>IF(Search!$O$4="","",IF(COUNTA($AW1744)=1,IF(Search!$O$4="N","N",1),""))</f>
        <v/>
      </c>
      <c r="U1744" s="9" t="str">
        <f>IF(Search!$O$5="","",IF($AW1744="","",IF($AW1744&lt;Search!$O$5,"",1)))</f>
        <v/>
      </c>
      <c r="V1744" s="9" t="str">
        <f>IF(Search!$O$6="","",IF($AW1744="","",IF($AW1744&gt;Search!$O$6,"",1)))</f>
        <v/>
      </c>
      <c r="W1744" s="9" t="str">
        <f>IF(Search!$U$4="","",IF($AX1744="","",1))</f>
        <v/>
      </c>
      <c r="X1744" s="9" t="str">
        <f>IF(Search!$U$5="","",IF(ISNUMBER(SEARCH(Search!$U$5,$AX1744))=TRUE,IF(Search!$U$5="N","N",1),""))</f>
        <v/>
      </c>
      <c r="Y1744" s="9" t="str">
        <f>IF(Search!$U$6="","",IF($AY1744&lt;Search!$U$6,"",1))</f>
        <v/>
      </c>
      <c r="Z1744" s="9" t="str">
        <f>IF(Search!$R$4="","",IF(Inventory!$BA1744&lt;Search!$R$4,"",1))</f>
        <v/>
      </c>
      <c r="AA1744" s="9" t="str">
        <f>IF(Search!$R$5="","",IF($BA1744&gt;Search!$R$5,"",1))</f>
        <v/>
      </c>
      <c r="AB1744" s="9" t="str">
        <f>IF(Search!$R$6="","",IF($BB1744&lt;Search!$R$6,"",1))</f>
        <v/>
      </c>
      <c r="AC1744" s="9" t="str">
        <f>IF(Search!$R$7="","",IF($BB1744&lt;Search!$R$7,"",1))</f>
        <v/>
      </c>
      <c r="AD1744" s="45" t="str">
        <f>IF(COUNTIF($A1744:$AC1744,"n")&gt;0,"",IF(SUM($A1744:$AC1744)=COUNTA(Search!$C$4:$C$8,Search!$F$4:$F$8,Search!$I$4:$I$6,Search!$I$8,Search!$L$4:$L$8,Search!$O$4:$O$8,Search!$R$4:$R$7,Search!$U$4:$U$7)-COUNTIF(Search!$C$4:$U$7,"n"),1+LARGE($AD$1:AD1743,1),""))</f>
        <v/>
      </c>
      <c r="AE1744" s="45" t="str">
        <f t="shared" si="84"/>
        <v/>
      </c>
      <c r="AF1744" s="45" t="str">
        <f>IF(AD1744="","",COUNTIF($AE$1:$AE1743,$AE1744)+RANK($AE1744,$AE$2:$AE$10540,1))</f>
        <v/>
      </c>
      <c r="AG1744" s="45" t="str">
        <f t="shared" si="85"/>
        <v/>
      </c>
      <c r="AH1744" s="45" t="str">
        <f>IF($AD1744="","",COUNTIF($AG$1:$AG1743,$AG1744)+RANK($AG1744,$AG$1:$AG$10539,0))</f>
        <v/>
      </c>
      <c r="AI1744" s="10" t="str">
        <f t="shared" si="86"/>
        <v>2011-12 SP Authentic Rookie Holo FX #RFX25 Jake Gardiner     /   $</v>
      </c>
      <c r="AJ1744" s="11">
        <v>2011</v>
      </c>
      <c r="AK1744" s="17">
        <v>12</v>
      </c>
      <c r="AL1744" s="12" t="s">
        <v>1267</v>
      </c>
      <c r="AM1744" s="10" t="s">
        <v>2294</v>
      </c>
      <c r="AN1744" s="15" t="s">
        <v>1260</v>
      </c>
      <c r="AO1744" s="14"/>
      <c r="AP1744" s="14"/>
      <c r="AQ1744" s="14"/>
      <c r="AR1744" s="14"/>
      <c r="AS1744" s="9"/>
      <c r="AT1744" s="9"/>
      <c r="AU1744" s="9"/>
      <c r="AV1744" s="13"/>
      <c r="AW1744" s="13"/>
      <c r="AX1744" s="9"/>
      <c r="AY1744" s="9"/>
      <c r="AZ1744" s="9"/>
      <c r="BA1744" s="33"/>
      <c r="BB1744" s="33"/>
      <c r="BC1744" s="36"/>
      <c r="BD1744" s="12" t="s">
        <v>1771</v>
      </c>
    </row>
    <row r="1745" spans="1:56" s="12" customFormat="1" x14ac:dyDescent="0.2">
      <c r="A1745" s="9" t="str">
        <f>IF(Search!$C$5="","",IF(COUNTA(Inventory!$AP1745)=1,1,""))</f>
        <v/>
      </c>
      <c r="B1745" s="9" t="str">
        <f>IF(Search!$C$4="","",IF(ISNUMBER(SEARCH(Search!$C$4,$AR1745))=TRUE,1,""))</f>
        <v/>
      </c>
      <c r="C1745" s="9" t="str">
        <f>IF(Search!$C$6="x",IF(COUNTA($AQ1745)=1,1,"N"),IF(COUNTA($AQ1745)=1,"N",""))</f>
        <v/>
      </c>
      <c r="D1745" s="9" t="str">
        <f>IF(Search!$O$8="","",IF(ISNUMBER(SEARCH(Search!$O$8,$BD1745))=TRUE,1,""))</f>
        <v/>
      </c>
      <c r="E1745" s="9" t="str">
        <f>IF(Search!$C$7="","",IF(ISNUMBER(SEARCH(Search!$C$7,$AN1745))=TRUE,1,""))</f>
        <v/>
      </c>
      <c r="F1745" s="9" t="str">
        <f>IF(Search!$C$8="","",IF(ISNUMBER(SEARCH(Search!$C$8,$AO1745))=TRUE,1,""))</f>
        <v/>
      </c>
      <c r="G1745" s="9" t="str">
        <f>IF(Search!$F$4="","",IF(Inventory!$AJ1745&lt;Search!$F$4,"",1))</f>
        <v/>
      </c>
      <c r="H1745" s="9" t="str">
        <f>IF(Search!$F$5="","",IF(Inventory!$AJ1745&gt;Search!$F$5,"",1))</f>
        <v/>
      </c>
      <c r="I1745" s="9" t="str">
        <f>IF(Search!$F$7="","",IF(Search!$F$8="",IF(ISNUMBER(SEARCH(Search!$F$7,$AL1745))=TRUE,1,""),""))</f>
        <v/>
      </c>
      <c r="J1745" s="9" t="str">
        <f>IF($AL1745=Search!$F$8,1,"")</f>
        <v/>
      </c>
      <c r="K1745" s="9" t="str">
        <f>IF(Search!$I$4="","",IF(COUNTA($AS1745)=1,IF(Search!$I$4="N","N",1),""))</f>
        <v/>
      </c>
      <c r="L1745" s="9" t="str">
        <f>IF(Search!$I$5="","",IF($AS1745="RC",1,""))</f>
        <v/>
      </c>
      <c r="M1745" s="9" t="str">
        <f>IF(Search!$I$6="","",IF($AS1745="RCP",1,""))</f>
        <v/>
      </c>
      <c r="N1745" s="9" t="str">
        <f>IF(Search!$I$8="","",IF(COUNTA($AT1745)=1,IF(Search!$I$8="N","N",1),""))</f>
        <v/>
      </c>
      <c r="O1745" s="9" t="str">
        <f>IF(Search!$L$4="","",IF(COUNTA($AU1745)=1,IF(Search!$L$4="N","N",1),""))</f>
        <v/>
      </c>
      <c r="P1745" s="9" t="str">
        <f>IF(Search!$L$5="","",IF(ISNUMBER(SEARCH("Jersey",$AU1745))=TRUE,IF(Search!$L$5="N","N",1),""))</f>
        <v/>
      </c>
      <c r="Q1745" s="9" t="str">
        <f>IF(Search!$L$6="","",IF(ISNUMBER(SEARCH("Patch",$AU1745))=TRUE,IF(Search!$L$6="N","N",1),""))</f>
        <v/>
      </c>
      <c r="R1745" s="9" t="str">
        <f>IF(Search!$L$7="","",IF(ISNUMBER(SEARCH("Shield",$AU1745))=TRUE,IF(Search!$L$7="N","N",1),""))</f>
        <v/>
      </c>
      <c r="S1745" s="9" t="str">
        <f>IF(Search!$L$8="","",IF(ISNUMBER(SEARCH("Stick",$AU1745))=TRUE,IF(Search!$L$8="N","N",1),""))</f>
        <v/>
      </c>
      <c r="T1745" s="9" t="str">
        <f>IF(Search!$O$4="","",IF(COUNTA($AW1745)=1,IF(Search!$O$4="N","N",1),""))</f>
        <v/>
      </c>
      <c r="U1745" s="9" t="str">
        <f>IF(Search!$O$5="","",IF($AW1745="","",IF($AW1745&lt;Search!$O$5,"",1)))</f>
        <v/>
      </c>
      <c r="V1745" s="9" t="str">
        <f>IF(Search!$O$6="","",IF($AW1745="","",IF($AW1745&gt;Search!$O$6,"",1)))</f>
        <v/>
      </c>
      <c r="W1745" s="9" t="str">
        <f>IF(Search!$U$4="","",IF($AX1745="","",1))</f>
        <v/>
      </c>
      <c r="X1745" s="9" t="str">
        <f>IF(Search!$U$5="","",IF(ISNUMBER(SEARCH(Search!$U$5,$AX1745))=TRUE,IF(Search!$U$5="N","N",1),""))</f>
        <v/>
      </c>
      <c r="Y1745" s="9" t="str">
        <f>IF(Search!$U$6="","",IF($AY1745&lt;Search!$U$6,"",1))</f>
        <v/>
      </c>
      <c r="Z1745" s="9" t="str">
        <f>IF(Search!$R$4="","",IF(Inventory!$BA1745&lt;Search!$R$4,"",1))</f>
        <v/>
      </c>
      <c r="AA1745" s="9" t="str">
        <f>IF(Search!$R$5="","",IF($BA1745&gt;Search!$R$5,"",1))</f>
        <v/>
      </c>
      <c r="AB1745" s="9" t="str">
        <f>IF(Search!$R$6="","",IF($BB1745&lt;Search!$R$6,"",1))</f>
        <v/>
      </c>
      <c r="AC1745" s="9" t="str">
        <f>IF(Search!$R$7="","",IF($BB1745&lt;Search!$R$7,"",1))</f>
        <v/>
      </c>
      <c r="AD1745" s="45" t="str">
        <f>IF(COUNTIF($A1745:$AC1745,"n")&gt;0,"",IF(SUM($A1745:$AC1745)=COUNTA(Search!$C$4:$C$8,Search!$F$4:$F$8,Search!$I$4:$I$6,Search!$I$8,Search!$L$4:$L$8,Search!$O$4:$O$8,Search!$R$4:$R$7,Search!$U$4:$U$7)-COUNTIF(Search!$C$4:$U$7,"n"),1+LARGE($AD$1:AD1744,1),""))</f>
        <v/>
      </c>
      <c r="AE1745" s="45" t="str">
        <f t="shared" si="84"/>
        <v/>
      </c>
      <c r="AF1745" s="45" t="str">
        <f>IF(AD1745="","",COUNTIF($AE$1:$AE1744,$AE1745)+RANK($AE1745,$AE$2:$AE$10540,1))</f>
        <v/>
      </c>
      <c r="AG1745" s="45" t="str">
        <f t="shared" si="85"/>
        <v/>
      </c>
      <c r="AH1745" s="45" t="str">
        <f>IF($AD1745="","",COUNTIF($AG$1:$AG1744,$AG1745)+RANK($AG1745,$AG$1:$AG$10539,0))</f>
        <v/>
      </c>
      <c r="AI1745" s="10" t="str">
        <f t="shared" si="86"/>
        <v>2011-12 SP Authentic Rookie Holo FX #RFX3 Marcus Kruger     /   $</v>
      </c>
      <c r="AJ1745" s="11">
        <v>2011</v>
      </c>
      <c r="AK1745" s="17">
        <v>12</v>
      </c>
      <c r="AL1745" s="12" t="s">
        <v>1267</v>
      </c>
      <c r="AM1745" s="10" t="s">
        <v>1270</v>
      </c>
      <c r="AN1745" s="12" t="s">
        <v>1262</v>
      </c>
      <c r="AO1745" s="9"/>
      <c r="AP1745" s="9"/>
      <c r="AQ1745" s="9"/>
      <c r="AR1745" s="14"/>
      <c r="AS1745" s="9"/>
      <c r="AT1745" s="9"/>
      <c r="AU1745" s="9"/>
      <c r="AV1745" s="13"/>
      <c r="AW1745" s="13"/>
      <c r="AX1745" s="9"/>
      <c r="AY1745" s="9"/>
      <c r="AZ1745" s="9"/>
      <c r="BA1745" s="33"/>
      <c r="BB1745" s="33"/>
      <c r="BC1745" s="36"/>
      <c r="BD1745" s="12" t="s">
        <v>1771</v>
      </c>
    </row>
    <row r="1746" spans="1:56" s="12" customFormat="1" x14ac:dyDescent="0.2">
      <c r="A1746" s="9" t="str">
        <f>IF(Search!$C$5="","",IF(COUNTA(Inventory!$AP1746)=1,1,""))</f>
        <v/>
      </c>
      <c r="B1746" s="9" t="str">
        <f>IF(Search!$C$4="","",IF(ISNUMBER(SEARCH(Search!$C$4,$AR1746))=TRUE,1,""))</f>
        <v/>
      </c>
      <c r="C1746" s="9" t="str">
        <f>IF(Search!$C$6="x",IF(COUNTA($AQ1746)=1,1,"N"),IF(COUNTA($AQ1746)=1,"N",""))</f>
        <v/>
      </c>
      <c r="D1746" s="9" t="str">
        <f>IF(Search!$O$8="","",IF(ISNUMBER(SEARCH(Search!$O$8,$BD1746))=TRUE,1,""))</f>
        <v/>
      </c>
      <c r="E1746" s="9" t="str">
        <f>IF(Search!$C$7="","",IF(ISNUMBER(SEARCH(Search!$C$7,$AN1746))=TRUE,1,""))</f>
        <v/>
      </c>
      <c r="F1746" s="9" t="str">
        <f>IF(Search!$C$8="","",IF(ISNUMBER(SEARCH(Search!$C$8,$AO1746))=TRUE,1,""))</f>
        <v/>
      </c>
      <c r="G1746" s="9" t="str">
        <f>IF(Search!$F$4="","",IF(Inventory!$AJ1746&lt;Search!$F$4,"",1))</f>
        <v/>
      </c>
      <c r="H1746" s="9" t="str">
        <f>IF(Search!$F$5="","",IF(Inventory!$AJ1746&gt;Search!$F$5,"",1))</f>
        <v/>
      </c>
      <c r="I1746" s="9" t="str">
        <f>IF(Search!$F$7="","",IF(Search!$F$8="",IF(ISNUMBER(SEARCH(Search!$F$7,$AL1746))=TRUE,1,""),""))</f>
        <v/>
      </c>
      <c r="J1746" s="9" t="str">
        <f>IF($AL1746=Search!$F$8,1,"")</f>
        <v/>
      </c>
      <c r="K1746" s="9" t="str">
        <f>IF(Search!$I$4="","",IF(COUNTA($AS1746)=1,IF(Search!$I$4="N","N",1),""))</f>
        <v/>
      </c>
      <c r="L1746" s="9" t="str">
        <f>IF(Search!$I$5="","",IF($AS1746="RC",1,""))</f>
        <v/>
      </c>
      <c r="M1746" s="9" t="str">
        <f>IF(Search!$I$6="","",IF($AS1746="RCP",1,""))</f>
        <v/>
      </c>
      <c r="N1746" s="9" t="str">
        <f>IF(Search!$I$8="","",IF(COUNTA($AT1746)=1,IF(Search!$I$8="N","N",1),""))</f>
        <v/>
      </c>
      <c r="O1746" s="9" t="str">
        <f>IF(Search!$L$4="","",IF(COUNTA($AU1746)=1,IF(Search!$L$4="N","N",1),""))</f>
        <v/>
      </c>
      <c r="P1746" s="9" t="str">
        <f>IF(Search!$L$5="","",IF(ISNUMBER(SEARCH("Jersey",$AU1746))=TRUE,IF(Search!$L$5="N","N",1),""))</f>
        <v/>
      </c>
      <c r="Q1746" s="9" t="str">
        <f>IF(Search!$L$6="","",IF(ISNUMBER(SEARCH("Patch",$AU1746))=TRUE,IF(Search!$L$6="N","N",1),""))</f>
        <v/>
      </c>
      <c r="R1746" s="9" t="str">
        <f>IF(Search!$L$7="","",IF(ISNUMBER(SEARCH("Shield",$AU1746))=TRUE,IF(Search!$L$7="N","N",1),""))</f>
        <v/>
      </c>
      <c r="S1746" s="9" t="str">
        <f>IF(Search!$L$8="","",IF(ISNUMBER(SEARCH("Stick",$AU1746))=TRUE,IF(Search!$L$8="N","N",1),""))</f>
        <v/>
      </c>
      <c r="T1746" s="9" t="str">
        <f>IF(Search!$O$4="","",IF(COUNTA($AW1746)=1,IF(Search!$O$4="N","N",1),""))</f>
        <v/>
      </c>
      <c r="U1746" s="9" t="str">
        <f>IF(Search!$O$5="","",IF($AW1746="","",IF($AW1746&lt;Search!$O$5,"",1)))</f>
        <v/>
      </c>
      <c r="V1746" s="9" t="str">
        <f>IF(Search!$O$6="","",IF($AW1746="","",IF($AW1746&gt;Search!$O$6,"",1)))</f>
        <v/>
      </c>
      <c r="W1746" s="9" t="str">
        <f>IF(Search!$U$4="","",IF($AX1746="","",1))</f>
        <v/>
      </c>
      <c r="X1746" s="9" t="str">
        <f>IF(Search!$U$5="","",IF(ISNUMBER(SEARCH(Search!$U$5,$AX1746))=TRUE,IF(Search!$U$5="N","N",1),""))</f>
        <v/>
      </c>
      <c r="Y1746" s="9" t="str">
        <f>IF(Search!$U$6="","",IF($AY1746&lt;Search!$U$6,"",1))</f>
        <v/>
      </c>
      <c r="Z1746" s="9" t="str">
        <f>IF(Search!$R$4="","",IF(Inventory!$BA1746&lt;Search!$R$4,"",1))</f>
        <v/>
      </c>
      <c r="AA1746" s="9" t="str">
        <f>IF(Search!$R$5="","",IF($BA1746&gt;Search!$R$5,"",1))</f>
        <v/>
      </c>
      <c r="AB1746" s="9" t="str">
        <f>IF(Search!$R$6="","",IF($BB1746&lt;Search!$R$6,"",1))</f>
        <v/>
      </c>
      <c r="AC1746" s="9" t="str">
        <f>IF(Search!$R$7="","",IF($BB1746&lt;Search!$R$7,"",1))</f>
        <v/>
      </c>
      <c r="AD1746" s="45" t="str">
        <f>IF(COUNTIF($A1746:$AC1746,"n")&gt;0,"",IF(SUM($A1746:$AC1746)=COUNTA(Search!$C$4:$C$8,Search!$F$4:$F$8,Search!$I$4:$I$6,Search!$I$8,Search!$L$4:$L$8,Search!$O$4:$O$8,Search!$R$4:$R$7,Search!$U$4:$U$7)-COUNTIF(Search!$C$4:$U$7,"n"),1+LARGE($AD$1:AD1745,1),""))</f>
        <v/>
      </c>
      <c r="AE1746" s="45" t="str">
        <f t="shared" si="84"/>
        <v/>
      </c>
      <c r="AF1746" s="45" t="str">
        <f>IF(AD1746="","",COUNTIF($AE$1:$AE1745,$AE1746)+RANK($AE1746,$AE$2:$AE$10540,1))</f>
        <v/>
      </c>
      <c r="AG1746" s="45" t="str">
        <f t="shared" si="85"/>
        <v/>
      </c>
      <c r="AH1746" s="45" t="str">
        <f>IF($AD1746="","",COUNTIF($AG$1:$AG1745,$AG1746)+RANK($AG1746,$AG$1:$AG$10539,0))</f>
        <v/>
      </c>
      <c r="AI1746" s="10" t="str">
        <f t="shared" si="86"/>
        <v>2011-12 SP Authentic Sign of the Times #SOTKA Keith Aulie TOR  AU  /   $</v>
      </c>
      <c r="AJ1746" s="11">
        <v>2011</v>
      </c>
      <c r="AK1746" s="17">
        <v>12</v>
      </c>
      <c r="AL1746" s="12" t="s">
        <v>567</v>
      </c>
      <c r="AM1746" s="10" t="s">
        <v>1273</v>
      </c>
      <c r="AN1746" s="12" t="s">
        <v>1134</v>
      </c>
      <c r="AO1746" s="14" t="s">
        <v>1904</v>
      </c>
      <c r="AP1746" s="9"/>
      <c r="AQ1746" s="9"/>
      <c r="AR1746" s="14" t="s">
        <v>2125</v>
      </c>
      <c r="AS1746" s="9"/>
      <c r="AT1746" s="9" t="s">
        <v>1857</v>
      </c>
      <c r="AU1746" s="9"/>
      <c r="AV1746" s="13"/>
      <c r="AW1746" s="13"/>
      <c r="AX1746" s="9"/>
      <c r="AY1746" s="9"/>
      <c r="AZ1746" s="9"/>
      <c r="BA1746" s="33"/>
      <c r="BB1746" s="33"/>
      <c r="BC1746" s="36"/>
      <c r="BD1746" s="12" t="s">
        <v>1771</v>
      </c>
    </row>
    <row r="1747" spans="1:56" s="12" customFormat="1" x14ac:dyDescent="0.2">
      <c r="A1747" s="9" t="str">
        <f>IF(Search!$C$5="","",IF(COUNTA(Inventory!$AP1747)=1,1,""))</f>
        <v/>
      </c>
      <c r="B1747" s="9" t="str">
        <f>IF(Search!$C$4="","",IF(ISNUMBER(SEARCH(Search!$C$4,$AR1747))=TRUE,1,""))</f>
        <v/>
      </c>
      <c r="C1747" s="9" t="str">
        <f>IF(Search!$C$6="x",IF(COUNTA($AQ1747)=1,1,"N"),IF(COUNTA($AQ1747)=1,"N",""))</f>
        <v/>
      </c>
      <c r="D1747" s="9" t="str">
        <f>IF(Search!$O$8="","",IF(ISNUMBER(SEARCH(Search!$O$8,$BD1747))=TRUE,1,""))</f>
        <v/>
      </c>
      <c r="E1747" s="9" t="str">
        <f>IF(Search!$C$7="","",IF(ISNUMBER(SEARCH(Search!$C$7,$AN1747))=TRUE,1,""))</f>
        <v/>
      </c>
      <c r="F1747" s="9" t="str">
        <f>IF(Search!$C$8="","",IF(ISNUMBER(SEARCH(Search!$C$8,$AO1747))=TRUE,1,""))</f>
        <v/>
      </c>
      <c r="G1747" s="9" t="str">
        <f>IF(Search!$F$4="","",IF(Inventory!$AJ1747&lt;Search!$F$4,"",1))</f>
        <v/>
      </c>
      <c r="H1747" s="9" t="str">
        <f>IF(Search!$F$5="","",IF(Inventory!$AJ1747&gt;Search!$F$5,"",1))</f>
        <v/>
      </c>
      <c r="I1747" s="9" t="str">
        <f>IF(Search!$F$7="","",IF(Search!$F$8="",IF(ISNUMBER(SEARCH(Search!$F$7,$AL1747))=TRUE,1,""),""))</f>
        <v/>
      </c>
      <c r="J1747" s="9" t="str">
        <f>IF($AL1747=Search!$F$8,1,"")</f>
        <v/>
      </c>
      <c r="K1747" s="9" t="str">
        <f>IF(Search!$I$4="","",IF(COUNTA($AS1747)=1,IF(Search!$I$4="N","N",1),""))</f>
        <v/>
      </c>
      <c r="L1747" s="9" t="str">
        <f>IF(Search!$I$5="","",IF($AS1747="RC",1,""))</f>
        <v/>
      </c>
      <c r="M1747" s="9" t="str">
        <f>IF(Search!$I$6="","",IF($AS1747="RCP",1,""))</f>
        <v/>
      </c>
      <c r="N1747" s="9" t="str">
        <f>IF(Search!$I$8="","",IF(COUNTA($AT1747)=1,IF(Search!$I$8="N","N",1),""))</f>
        <v/>
      </c>
      <c r="O1747" s="9" t="str">
        <f>IF(Search!$L$4="","",IF(COUNTA($AU1747)=1,IF(Search!$L$4="N","N",1),""))</f>
        <v/>
      </c>
      <c r="P1747" s="9" t="str">
        <f>IF(Search!$L$5="","",IF(ISNUMBER(SEARCH("Jersey",$AU1747))=TRUE,IF(Search!$L$5="N","N",1),""))</f>
        <v/>
      </c>
      <c r="Q1747" s="9" t="str">
        <f>IF(Search!$L$6="","",IF(ISNUMBER(SEARCH("Patch",$AU1747))=TRUE,IF(Search!$L$6="N","N",1),""))</f>
        <v/>
      </c>
      <c r="R1747" s="9" t="str">
        <f>IF(Search!$L$7="","",IF(ISNUMBER(SEARCH("Shield",$AU1747))=TRUE,IF(Search!$L$7="N","N",1),""))</f>
        <v/>
      </c>
      <c r="S1747" s="9" t="str">
        <f>IF(Search!$L$8="","",IF(ISNUMBER(SEARCH("Stick",$AU1747))=TRUE,IF(Search!$L$8="N","N",1),""))</f>
        <v/>
      </c>
      <c r="T1747" s="9" t="str">
        <f>IF(Search!$O$4="","",IF(COUNTA($AW1747)=1,IF(Search!$O$4="N","N",1),""))</f>
        <v/>
      </c>
      <c r="U1747" s="9" t="str">
        <f>IF(Search!$O$5="","",IF($AW1747="","",IF($AW1747&lt;Search!$O$5,"",1)))</f>
        <v/>
      </c>
      <c r="V1747" s="9" t="str">
        <f>IF(Search!$O$6="","",IF($AW1747="","",IF($AW1747&gt;Search!$O$6,"",1)))</f>
        <v/>
      </c>
      <c r="W1747" s="9" t="str">
        <f>IF(Search!$U$4="","",IF($AX1747="","",1))</f>
        <v/>
      </c>
      <c r="X1747" s="9" t="str">
        <f>IF(Search!$U$5="","",IF(ISNUMBER(SEARCH(Search!$U$5,$AX1747))=TRUE,IF(Search!$U$5="N","N",1),""))</f>
        <v/>
      </c>
      <c r="Y1747" s="9" t="str">
        <f>IF(Search!$U$6="","",IF($AY1747&lt;Search!$U$6,"",1))</f>
        <v/>
      </c>
      <c r="Z1747" s="9" t="str">
        <f>IF(Search!$R$4="","",IF(Inventory!$BA1747&lt;Search!$R$4,"",1))</f>
        <v/>
      </c>
      <c r="AA1747" s="9" t="str">
        <f>IF(Search!$R$5="","",IF($BA1747&gt;Search!$R$5,"",1))</f>
        <v/>
      </c>
      <c r="AB1747" s="9" t="str">
        <f>IF(Search!$R$6="","",IF($BB1747&lt;Search!$R$6,"",1))</f>
        <v/>
      </c>
      <c r="AC1747" s="9" t="str">
        <f>IF(Search!$R$7="","",IF($BB1747&lt;Search!$R$7,"",1))</f>
        <v/>
      </c>
      <c r="AD1747" s="45" t="str">
        <f>IF(COUNTIF($A1747:$AC1747,"n")&gt;0,"",IF(SUM($A1747:$AC1747)=COUNTA(Search!$C$4:$C$8,Search!$F$4:$F$8,Search!$I$4:$I$6,Search!$I$8,Search!$L$4:$L$8,Search!$O$4:$O$8,Search!$R$4:$R$7,Search!$U$4:$U$7)-COUNTIF(Search!$C$4:$U$7,"n"),1+LARGE($AD$1:AD1746,1),""))</f>
        <v/>
      </c>
      <c r="AE1747" s="45" t="str">
        <f t="shared" si="84"/>
        <v/>
      </c>
      <c r="AF1747" s="45" t="str">
        <f>IF(AD1747="","",COUNTIF($AE$1:$AE1746,$AE1747)+RANK($AE1747,$AE$2:$AE$10540,1))</f>
        <v/>
      </c>
      <c r="AG1747" s="45" t="str">
        <f t="shared" si="85"/>
        <v/>
      </c>
      <c r="AH1747" s="45" t="str">
        <f>IF($AD1747="","",COUNTIF($AG$1:$AG1746,$AG1747)+RANK($AG1747,$AG$1:$AG$10539,0))</f>
        <v/>
      </c>
      <c r="AI1747" s="10" t="str">
        <f t="shared" si="86"/>
        <v>2011-12 SP Authentic Sign of the Times #SOTLE Brian Lee   AU  /   $</v>
      </c>
      <c r="AJ1747" s="11">
        <v>2011</v>
      </c>
      <c r="AK1747" s="17">
        <v>12</v>
      </c>
      <c r="AL1747" s="12" t="s">
        <v>567</v>
      </c>
      <c r="AM1747" s="10" t="s">
        <v>1271</v>
      </c>
      <c r="AN1747" s="12" t="s">
        <v>1272</v>
      </c>
      <c r="AO1747" s="9"/>
      <c r="AP1747" s="9"/>
      <c r="AQ1747" s="9"/>
      <c r="AR1747" s="14" t="s">
        <v>2125</v>
      </c>
      <c r="AS1747" s="9"/>
      <c r="AT1747" s="9" t="s">
        <v>1857</v>
      </c>
      <c r="AU1747" s="9"/>
      <c r="AV1747" s="13"/>
      <c r="AW1747" s="13"/>
      <c r="AX1747" s="9"/>
      <c r="AY1747" s="9"/>
      <c r="AZ1747" s="9"/>
      <c r="BA1747" s="33"/>
      <c r="BB1747" s="33"/>
      <c r="BC1747" s="36"/>
      <c r="BD1747" s="12" t="s">
        <v>1771</v>
      </c>
    </row>
    <row r="1748" spans="1:56" s="12" customFormat="1" x14ac:dyDescent="0.2">
      <c r="A1748" s="9" t="str">
        <f>IF(Search!$C$5="","",IF(COUNTA(Inventory!$AP1748)=1,1,""))</f>
        <v/>
      </c>
      <c r="B1748" s="9" t="str">
        <f>IF(Search!$C$4="","",IF(ISNUMBER(SEARCH(Search!$C$4,$AR1748))=TRUE,1,""))</f>
        <v/>
      </c>
      <c r="C1748" s="9" t="str">
        <f>IF(Search!$C$6="x",IF(COUNTA($AQ1748)=1,1,"N"),IF(COUNTA($AQ1748)=1,"N",""))</f>
        <v/>
      </c>
      <c r="D1748" s="9" t="str">
        <f>IF(Search!$O$8="","",IF(ISNUMBER(SEARCH(Search!$O$8,$BD1748))=TRUE,1,""))</f>
        <v/>
      </c>
      <c r="E1748" s="9" t="str">
        <f>IF(Search!$C$7="","",IF(ISNUMBER(SEARCH(Search!$C$7,$AN1748))=TRUE,1,""))</f>
        <v/>
      </c>
      <c r="F1748" s="9" t="str">
        <f>IF(Search!$C$8="","",IF(ISNUMBER(SEARCH(Search!$C$8,$AO1748))=TRUE,1,""))</f>
        <v/>
      </c>
      <c r="G1748" s="9" t="str">
        <f>IF(Search!$F$4="","",IF(Inventory!$AJ1748&lt;Search!$F$4,"",1))</f>
        <v/>
      </c>
      <c r="H1748" s="9" t="str">
        <f>IF(Search!$F$5="","",IF(Inventory!$AJ1748&gt;Search!$F$5,"",1))</f>
        <v/>
      </c>
      <c r="I1748" s="9" t="str">
        <f>IF(Search!$F$7="","",IF(Search!$F$8="",IF(ISNUMBER(SEARCH(Search!$F$7,$AL1748))=TRUE,1,""),""))</f>
        <v/>
      </c>
      <c r="J1748" s="9" t="str">
        <f>IF($AL1748=Search!$F$8,1,"")</f>
        <v/>
      </c>
      <c r="K1748" s="9" t="str">
        <f>IF(Search!$I$4="","",IF(COUNTA($AS1748)=1,IF(Search!$I$4="N","N",1),""))</f>
        <v/>
      </c>
      <c r="L1748" s="9" t="str">
        <f>IF(Search!$I$5="","",IF($AS1748="RC",1,""))</f>
        <v/>
      </c>
      <c r="M1748" s="9" t="str">
        <f>IF(Search!$I$6="","",IF($AS1748="RCP",1,""))</f>
        <v/>
      </c>
      <c r="N1748" s="9" t="str">
        <f>IF(Search!$I$8="","",IF(COUNTA($AT1748)=1,IF(Search!$I$8="N","N",1),""))</f>
        <v/>
      </c>
      <c r="O1748" s="9" t="str">
        <f>IF(Search!$L$4="","",IF(COUNTA($AU1748)=1,IF(Search!$L$4="N","N",1),""))</f>
        <v/>
      </c>
      <c r="P1748" s="9" t="str">
        <f>IF(Search!$L$5="","",IF(ISNUMBER(SEARCH("Jersey",$AU1748))=TRUE,IF(Search!$L$5="N","N",1),""))</f>
        <v/>
      </c>
      <c r="Q1748" s="9" t="str">
        <f>IF(Search!$L$6="","",IF(ISNUMBER(SEARCH("Patch",$AU1748))=TRUE,IF(Search!$L$6="N","N",1),""))</f>
        <v/>
      </c>
      <c r="R1748" s="9" t="str">
        <f>IF(Search!$L$7="","",IF(ISNUMBER(SEARCH("Shield",$AU1748))=TRUE,IF(Search!$L$7="N","N",1),""))</f>
        <v/>
      </c>
      <c r="S1748" s="9" t="str">
        <f>IF(Search!$L$8="","",IF(ISNUMBER(SEARCH("Stick",$AU1748))=TRUE,IF(Search!$L$8="N","N",1),""))</f>
        <v/>
      </c>
      <c r="T1748" s="9" t="str">
        <f>IF(Search!$O$4="","",IF(COUNTA($AW1748)=1,IF(Search!$O$4="N","N",1),""))</f>
        <v/>
      </c>
      <c r="U1748" s="9" t="str">
        <f>IF(Search!$O$5="","",IF($AW1748="","",IF($AW1748&lt;Search!$O$5,"",1)))</f>
        <v/>
      </c>
      <c r="V1748" s="9" t="str">
        <f>IF(Search!$O$6="","",IF($AW1748="","",IF($AW1748&gt;Search!$O$6,"",1)))</f>
        <v/>
      </c>
      <c r="W1748" s="9" t="str">
        <f>IF(Search!$U$4="","",IF($AX1748="","",1))</f>
        <v/>
      </c>
      <c r="X1748" s="9" t="str">
        <f>IF(Search!$U$5="","",IF(ISNUMBER(SEARCH(Search!$U$5,$AX1748))=TRUE,IF(Search!$U$5="N","N",1),""))</f>
        <v/>
      </c>
      <c r="Y1748" s="9" t="str">
        <f>IF(Search!$U$6="","",IF($AY1748&lt;Search!$U$6,"",1))</f>
        <v/>
      </c>
      <c r="Z1748" s="9" t="str">
        <f>IF(Search!$R$4="","",IF(Inventory!$BA1748&lt;Search!$R$4,"",1))</f>
        <v/>
      </c>
      <c r="AA1748" s="9" t="str">
        <f>IF(Search!$R$5="","",IF($BA1748&gt;Search!$R$5,"",1))</f>
        <v/>
      </c>
      <c r="AB1748" s="9" t="str">
        <f>IF(Search!$R$6="","",IF($BB1748&lt;Search!$R$6,"",1))</f>
        <v/>
      </c>
      <c r="AC1748" s="9" t="str">
        <f>IF(Search!$R$7="","",IF($BB1748&lt;Search!$R$7,"",1))</f>
        <v/>
      </c>
      <c r="AD1748" s="45" t="str">
        <f>IF(COUNTIF($A1748:$AC1748,"n")&gt;0,"",IF(SUM($A1748:$AC1748)=COUNTA(Search!$C$4:$C$8,Search!$F$4:$F$8,Search!$I$4:$I$6,Search!$I$8,Search!$L$4:$L$8,Search!$O$4:$O$8,Search!$R$4:$R$7,Search!$U$4:$U$7)-COUNTIF(Search!$C$4:$U$7,"n"),1+LARGE($AD$1:AD1747,1),""))</f>
        <v/>
      </c>
      <c r="AE1748" s="45" t="str">
        <f t="shared" si="84"/>
        <v/>
      </c>
      <c r="AF1748" s="45" t="str">
        <f>IF(AD1748="","",COUNTIF($AE$1:$AE1747,$AE1748)+RANK($AE1748,$AE$2:$AE$10540,1))</f>
        <v/>
      </c>
      <c r="AG1748" s="45" t="str">
        <f t="shared" si="85"/>
        <v/>
      </c>
      <c r="AH1748" s="45" t="str">
        <f>IF($AD1748="","",COUNTIF($AG$1:$AG1747,$AG1748)+RANK($AG1748,$AG$1:$AG$10539,0))</f>
        <v/>
      </c>
      <c r="AI1748" s="10" t="str">
        <f t="shared" si="86"/>
        <v>2011-12 SP Game Used Significance #SIGTB Tyler Bozak TOR  AU  /   $</v>
      </c>
      <c r="AJ1748" s="11">
        <v>2011</v>
      </c>
      <c r="AK1748" s="17">
        <v>12</v>
      </c>
      <c r="AL1748" s="12" t="s">
        <v>1274</v>
      </c>
      <c r="AM1748" s="10" t="s">
        <v>1275</v>
      </c>
      <c r="AN1748" s="12" t="s">
        <v>716</v>
      </c>
      <c r="AO1748" s="9" t="s">
        <v>1904</v>
      </c>
      <c r="AP1748" s="9"/>
      <c r="AQ1748" s="9"/>
      <c r="AR1748" s="14"/>
      <c r="AS1748" s="9"/>
      <c r="AT1748" s="9" t="s">
        <v>1857</v>
      </c>
      <c r="AU1748" s="9"/>
      <c r="AV1748" s="13"/>
      <c r="AW1748" s="13"/>
      <c r="AX1748" s="9"/>
      <c r="AY1748" s="9"/>
      <c r="AZ1748" s="9"/>
      <c r="BA1748" s="33"/>
      <c r="BB1748" s="33"/>
      <c r="BC1748" s="36"/>
      <c r="BD1748" s="12" t="s">
        <v>1771</v>
      </c>
    </row>
    <row r="1749" spans="1:56" s="12" customFormat="1" x14ac:dyDescent="0.2">
      <c r="A1749" s="9" t="str">
        <f>IF(Search!$C$5="","",IF(COUNTA(Inventory!$AP1749)=1,1,""))</f>
        <v/>
      </c>
      <c r="B1749" s="9" t="str">
        <f>IF(Search!$C$4="","",IF(ISNUMBER(SEARCH(Search!$C$4,$AR1749))=TRUE,1,""))</f>
        <v/>
      </c>
      <c r="C1749" s="9" t="str">
        <f>IF(Search!$C$6="x",IF(COUNTA($AQ1749)=1,1,"N"),IF(COUNTA($AQ1749)=1,"N",""))</f>
        <v/>
      </c>
      <c r="D1749" s="9" t="str">
        <f>IF(Search!$O$8="","",IF(ISNUMBER(SEARCH(Search!$O$8,$BD1749))=TRUE,1,""))</f>
        <v/>
      </c>
      <c r="E1749" s="9" t="str">
        <f>IF(Search!$C$7="","",IF(ISNUMBER(SEARCH(Search!$C$7,$AN1749))=TRUE,1,""))</f>
        <v/>
      </c>
      <c r="F1749" s="9" t="str">
        <f>IF(Search!$C$8="","",IF(ISNUMBER(SEARCH(Search!$C$8,$AO1749))=TRUE,1,""))</f>
        <v/>
      </c>
      <c r="G1749" s="9" t="str">
        <f>IF(Search!$F$4="","",IF(Inventory!$AJ1749&lt;Search!$F$4,"",1))</f>
        <v/>
      </c>
      <c r="H1749" s="9" t="str">
        <f>IF(Search!$F$5="","",IF(Inventory!$AJ1749&gt;Search!$F$5,"",1))</f>
        <v/>
      </c>
      <c r="I1749" s="9" t="str">
        <f>IF(Search!$F$7="","",IF(Search!$F$8="",IF(ISNUMBER(SEARCH(Search!$F$7,$AL1749))=TRUE,1,""),""))</f>
        <v/>
      </c>
      <c r="J1749" s="9" t="str">
        <f>IF($AL1749=Search!$F$8,1,"")</f>
        <v/>
      </c>
      <c r="K1749" s="9" t="str">
        <f>IF(Search!$I$4="","",IF(COUNTA($AS1749)=1,IF(Search!$I$4="N","N",1),""))</f>
        <v/>
      </c>
      <c r="L1749" s="9" t="str">
        <f>IF(Search!$I$5="","",IF($AS1749="RC",1,""))</f>
        <v/>
      </c>
      <c r="M1749" s="9" t="str">
        <f>IF(Search!$I$6="","",IF($AS1749="RCP",1,""))</f>
        <v/>
      </c>
      <c r="N1749" s="9" t="str">
        <f>IF(Search!$I$8="","",IF(COUNTA($AT1749)=1,IF(Search!$I$8="N","N",1),""))</f>
        <v/>
      </c>
      <c r="O1749" s="9" t="str">
        <f>IF(Search!$L$4="","",IF(COUNTA($AU1749)=1,IF(Search!$L$4="N","N",1),""))</f>
        <v/>
      </c>
      <c r="P1749" s="9" t="str">
        <f>IF(Search!$L$5="","",IF(ISNUMBER(SEARCH("Jersey",$AU1749))=TRUE,IF(Search!$L$5="N","N",1),""))</f>
        <v/>
      </c>
      <c r="Q1749" s="9" t="str">
        <f>IF(Search!$L$6="","",IF(ISNUMBER(SEARCH("Patch",$AU1749))=TRUE,IF(Search!$L$6="N","N",1),""))</f>
        <v/>
      </c>
      <c r="R1749" s="9" t="str">
        <f>IF(Search!$L$7="","",IF(ISNUMBER(SEARCH("Shield",$AU1749))=TRUE,IF(Search!$L$7="N","N",1),""))</f>
        <v/>
      </c>
      <c r="S1749" s="9" t="str">
        <f>IF(Search!$L$8="","",IF(ISNUMBER(SEARCH("Stick",$AU1749))=TRUE,IF(Search!$L$8="N","N",1),""))</f>
        <v/>
      </c>
      <c r="T1749" s="9" t="str">
        <f>IF(Search!$O$4="","",IF(COUNTA($AW1749)=1,IF(Search!$O$4="N","N",1),""))</f>
        <v/>
      </c>
      <c r="U1749" s="9" t="str">
        <f>IF(Search!$O$5="","",IF($AW1749="","",IF($AW1749&lt;Search!$O$5,"",1)))</f>
        <v/>
      </c>
      <c r="V1749" s="9" t="str">
        <f>IF(Search!$O$6="","",IF($AW1749="","",IF($AW1749&gt;Search!$O$6,"",1)))</f>
        <v/>
      </c>
      <c r="W1749" s="9" t="str">
        <f>IF(Search!$U$4="","",IF($AX1749="","",1))</f>
        <v/>
      </c>
      <c r="X1749" s="9" t="str">
        <f>IF(Search!$U$5="","",IF(ISNUMBER(SEARCH(Search!$U$5,$AX1749))=TRUE,IF(Search!$U$5="N","N",1),""))</f>
        <v/>
      </c>
      <c r="Y1749" s="9" t="str">
        <f>IF(Search!$U$6="","",IF($AY1749&lt;Search!$U$6,"",1))</f>
        <v/>
      </c>
      <c r="Z1749" s="9" t="str">
        <f>IF(Search!$R$4="","",IF(Inventory!$BA1749&lt;Search!$R$4,"",1))</f>
        <v/>
      </c>
      <c r="AA1749" s="9" t="str">
        <f>IF(Search!$R$5="","",IF($BA1749&gt;Search!$R$5,"",1))</f>
        <v/>
      </c>
      <c r="AB1749" s="9" t="str">
        <f>IF(Search!$R$6="","",IF($BB1749&lt;Search!$R$6,"",1))</f>
        <v/>
      </c>
      <c r="AC1749" s="9" t="str">
        <f>IF(Search!$R$7="","",IF($BB1749&lt;Search!$R$7,"",1))</f>
        <v/>
      </c>
      <c r="AD1749" s="45" t="str">
        <f>IF(COUNTIF($A1749:$AC1749,"n")&gt;0,"",IF(SUM($A1749:$AC1749)=COUNTA(Search!$C$4:$C$8,Search!$F$4:$F$8,Search!$I$4:$I$6,Search!$I$8,Search!$L$4:$L$8,Search!$O$4:$O$8,Search!$R$4:$R$7,Search!$U$4:$U$7)-COUNTIF(Search!$C$4:$U$7,"n"),1+LARGE($AD$1:AD1748,1),""))</f>
        <v/>
      </c>
      <c r="AE1749" s="45" t="str">
        <f t="shared" si="84"/>
        <v/>
      </c>
      <c r="AF1749" s="45" t="str">
        <f>IF(AD1749="","",COUNTIF($AE$1:$AE1748,$AE1749)+RANK($AE1749,$AE$2:$AE$10540,1))</f>
        <v/>
      </c>
      <c r="AG1749" s="45" t="str">
        <f t="shared" si="85"/>
        <v/>
      </c>
      <c r="AH1749" s="45" t="str">
        <f>IF($AD1749="","",COUNTIF($AG$1:$AG1748,$AG1749)+RANK($AG1749,$AG$1:$AG$10539,0))</f>
        <v/>
      </c>
      <c r="AI1749" s="10" t="str">
        <f t="shared" si="86"/>
        <v>2011-12 The Cup #119 Jake Gardiner  RC AU 2CL Patch /249   $30</v>
      </c>
      <c r="AJ1749" s="11">
        <v>2011</v>
      </c>
      <c r="AK1749" s="17">
        <v>12</v>
      </c>
      <c r="AL1749" s="12" t="s">
        <v>570</v>
      </c>
      <c r="AM1749" s="10">
        <v>119</v>
      </c>
      <c r="AN1749" s="12" t="s">
        <v>1260</v>
      </c>
      <c r="AO1749" s="9"/>
      <c r="AP1749" s="9"/>
      <c r="AQ1749" s="9"/>
      <c r="AR1749" s="14" t="s">
        <v>2463</v>
      </c>
      <c r="AS1749" s="9" t="s">
        <v>2</v>
      </c>
      <c r="AT1749" s="9" t="s">
        <v>1857</v>
      </c>
      <c r="AU1749" s="9" t="s">
        <v>1778</v>
      </c>
      <c r="AV1749" s="13"/>
      <c r="AW1749" s="13">
        <v>249</v>
      </c>
      <c r="AX1749" s="9"/>
      <c r="AY1749" s="9"/>
      <c r="AZ1749" s="9"/>
      <c r="BA1749" s="33">
        <v>30</v>
      </c>
      <c r="BB1749" s="33"/>
      <c r="BC1749" s="36"/>
      <c r="BD1749" s="12" t="s">
        <v>1771</v>
      </c>
    </row>
    <row r="1750" spans="1:56" s="12" customFormat="1" x14ac:dyDescent="0.2">
      <c r="A1750" s="9" t="str">
        <f>IF(Search!$C$5="","",IF(COUNTA(Inventory!$AP1750)=1,1,""))</f>
        <v/>
      </c>
      <c r="B1750" s="9" t="str">
        <f>IF(Search!$C$4="","",IF(ISNUMBER(SEARCH(Search!$C$4,$AR1750))=TRUE,1,""))</f>
        <v/>
      </c>
      <c r="C1750" s="9" t="str">
        <f>IF(Search!$C$6="x",IF(COUNTA($AQ1750)=1,1,"N"),IF(COUNTA($AQ1750)=1,"N",""))</f>
        <v/>
      </c>
      <c r="D1750" s="9" t="str">
        <f>IF(Search!$O$8="","",IF(ISNUMBER(SEARCH(Search!$O$8,$BD1750))=TRUE,1,""))</f>
        <v/>
      </c>
      <c r="E1750" s="9" t="str">
        <f>IF(Search!$C$7="","",IF(ISNUMBER(SEARCH(Search!$C$7,$AN1750))=TRUE,1,""))</f>
        <v/>
      </c>
      <c r="F1750" s="9" t="str">
        <f>IF(Search!$C$8="","",IF(ISNUMBER(SEARCH(Search!$C$8,$AO1750))=TRUE,1,""))</f>
        <v/>
      </c>
      <c r="G1750" s="9" t="str">
        <f>IF(Search!$F$4="","",IF(Inventory!$AJ1750&lt;Search!$F$4,"",1))</f>
        <v/>
      </c>
      <c r="H1750" s="9" t="str">
        <f>IF(Search!$F$5="","",IF(Inventory!$AJ1750&gt;Search!$F$5,"",1))</f>
        <v/>
      </c>
      <c r="I1750" s="9" t="str">
        <f>IF(Search!$F$7="","",IF(Search!$F$8="",IF(ISNUMBER(SEARCH(Search!$F$7,$AL1750))=TRUE,1,""),""))</f>
        <v/>
      </c>
      <c r="J1750" s="9" t="str">
        <f>IF($AL1750=Search!$F$8,1,"")</f>
        <v/>
      </c>
      <c r="K1750" s="9" t="str">
        <f>IF(Search!$I$4="","",IF(COUNTA($AS1750)=1,IF(Search!$I$4="N","N",1),""))</f>
        <v/>
      </c>
      <c r="L1750" s="9" t="str">
        <f>IF(Search!$I$5="","",IF($AS1750="RC",1,""))</f>
        <v/>
      </c>
      <c r="M1750" s="9" t="str">
        <f>IF(Search!$I$6="","",IF($AS1750="RCP",1,""))</f>
        <v/>
      </c>
      <c r="N1750" s="9" t="str">
        <f>IF(Search!$I$8="","",IF(COUNTA($AT1750)=1,IF(Search!$I$8="N","N",1),""))</f>
        <v/>
      </c>
      <c r="O1750" s="9" t="str">
        <f>IF(Search!$L$4="","",IF(COUNTA($AU1750)=1,IF(Search!$L$4="N","N",1),""))</f>
        <v/>
      </c>
      <c r="P1750" s="9" t="str">
        <f>IF(Search!$L$5="","",IF(ISNUMBER(SEARCH("Jersey",$AU1750))=TRUE,IF(Search!$L$5="N","N",1),""))</f>
        <v/>
      </c>
      <c r="Q1750" s="9" t="str">
        <f>IF(Search!$L$6="","",IF(ISNUMBER(SEARCH("Patch",$AU1750))=TRUE,IF(Search!$L$6="N","N",1),""))</f>
        <v/>
      </c>
      <c r="R1750" s="9" t="str">
        <f>IF(Search!$L$7="","",IF(ISNUMBER(SEARCH("Shield",$AU1750))=TRUE,IF(Search!$L$7="N","N",1),""))</f>
        <v/>
      </c>
      <c r="S1750" s="9" t="str">
        <f>IF(Search!$L$8="","",IF(ISNUMBER(SEARCH("Stick",$AU1750))=TRUE,IF(Search!$L$8="N","N",1),""))</f>
        <v/>
      </c>
      <c r="T1750" s="9" t="str">
        <f>IF(Search!$O$4="","",IF(COUNTA($AW1750)=1,IF(Search!$O$4="N","N",1),""))</f>
        <v/>
      </c>
      <c r="U1750" s="9" t="str">
        <f>IF(Search!$O$5="","",IF($AW1750="","",IF($AW1750&lt;Search!$O$5,"",1)))</f>
        <v/>
      </c>
      <c r="V1750" s="9" t="str">
        <f>IF(Search!$O$6="","",IF($AW1750="","",IF($AW1750&gt;Search!$O$6,"",1)))</f>
        <v/>
      </c>
      <c r="W1750" s="9" t="str">
        <f>IF(Search!$U$4="","",IF($AX1750="","",1))</f>
        <v/>
      </c>
      <c r="X1750" s="9" t="str">
        <f>IF(Search!$U$5="","",IF(ISNUMBER(SEARCH(Search!$U$5,$AX1750))=TRUE,IF(Search!$U$5="N","N",1),""))</f>
        <v/>
      </c>
      <c r="Y1750" s="9" t="str">
        <f>IF(Search!$U$6="","",IF($AY1750&lt;Search!$U$6,"",1))</f>
        <v/>
      </c>
      <c r="Z1750" s="9" t="str">
        <f>IF(Search!$R$4="","",IF(Inventory!$BA1750&lt;Search!$R$4,"",1))</f>
        <v/>
      </c>
      <c r="AA1750" s="9" t="str">
        <f>IF(Search!$R$5="","",IF($BA1750&gt;Search!$R$5,"",1))</f>
        <v/>
      </c>
      <c r="AB1750" s="9" t="str">
        <f>IF(Search!$R$6="","",IF($BB1750&lt;Search!$R$6,"",1))</f>
        <v/>
      </c>
      <c r="AC1750" s="9" t="str">
        <f>IF(Search!$R$7="","",IF($BB1750&lt;Search!$R$7,"",1))</f>
        <v/>
      </c>
      <c r="AD1750" s="45" t="str">
        <f>IF(COUNTIF($A1750:$AC1750,"n")&gt;0,"",IF(SUM($A1750:$AC1750)=COUNTA(Search!$C$4:$C$8,Search!$F$4:$F$8,Search!$I$4:$I$6,Search!$I$8,Search!$L$4:$L$8,Search!$O$4:$O$8,Search!$R$4:$R$7,Search!$U$4:$U$7)-COUNTIF(Search!$C$4:$U$7,"n"),1+LARGE($AD$1:AD1749,1),""))</f>
        <v/>
      </c>
      <c r="AE1750" s="45" t="str">
        <f t="shared" si="84"/>
        <v/>
      </c>
      <c r="AF1750" s="45" t="str">
        <f>IF(AD1750="","",COUNTIF($AE$1:$AE1749,$AE1750)+RANK($AE1750,$AE$2:$AE$10540,1))</f>
        <v/>
      </c>
      <c r="AG1750" s="45" t="str">
        <f t="shared" si="85"/>
        <v/>
      </c>
      <c r="AH1750" s="45" t="str">
        <f>IF($AD1750="","",COUNTIF($AG$1:$AG1749,$AG1750)+RANK($AG1750,$AG$1:$AG$10539,0))</f>
        <v/>
      </c>
      <c r="AI1750" s="10" t="str">
        <f t="shared" si="86"/>
        <v>2011-12 The Cup #126 Matt Frattin TOR RC AU 2CL Patch /249   $20</v>
      </c>
      <c r="AJ1750" s="11">
        <v>2011</v>
      </c>
      <c r="AK1750" s="17">
        <v>12</v>
      </c>
      <c r="AL1750" s="12" t="s">
        <v>570</v>
      </c>
      <c r="AM1750" s="10">
        <v>126</v>
      </c>
      <c r="AN1750" s="12" t="s">
        <v>1276</v>
      </c>
      <c r="AO1750" s="9" t="s">
        <v>1904</v>
      </c>
      <c r="AP1750" s="9"/>
      <c r="AQ1750" s="9"/>
      <c r="AR1750" s="14" t="s">
        <v>2463</v>
      </c>
      <c r="AS1750" s="9" t="s">
        <v>2</v>
      </c>
      <c r="AT1750" s="9" t="s">
        <v>1857</v>
      </c>
      <c r="AU1750" s="9" t="s">
        <v>1778</v>
      </c>
      <c r="AV1750" s="13"/>
      <c r="AW1750" s="13">
        <v>249</v>
      </c>
      <c r="AX1750" s="9"/>
      <c r="AY1750" s="9"/>
      <c r="AZ1750" s="9"/>
      <c r="BA1750" s="33">
        <v>20</v>
      </c>
      <c r="BB1750" s="33"/>
      <c r="BC1750" s="36"/>
      <c r="BD1750" s="12" t="s">
        <v>1771</v>
      </c>
    </row>
    <row r="1751" spans="1:56" s="12" customFormat="1" x14ac:dyDescent="0.2">
      <c r="A1751" s="9" t="str">
        <f>IF(Search!$C$5="","",IF(COUNTA(Inventory!$AP1751)=1,1,""))</f>
        <v/>
      </c>
      <c r="B1751" s="9" t="str">
        <f>IF(Search!$C$4="","",IF(ISNUMBER(SEARCH(Search!$C$4,$AR1751))=TRUE,1,""))</f>
        <v/>
      </c>
      <c r="C1751" s="9" t="str">
        <f>IF(Search!$C$6="x",IF(COUNTA($AQ1751)=1,1,"N"),IF(COUNTA($AQ1751)=1,"N",""))</f>
        <v/>
      </c>
      <c r="D1751" s="9" t="str">
        <f>IF(Search!$O$8="","",IF(ISNUMBER(SEARCH(Search!$O$8,$BD1751))=TRUE,1,""))</f>
        <v/>
      </c>
      <c r="E1751" s="9" t="str">
        <f>IF(Search!$C$7="","",IF(ISNUMBER(SEARCH(Search!$C$7,$AN1751))=TRUE,1,""))</f>
        <v/>
      </c>
      <c r="F1751" s="9" t="str">
        <f>IF(Search!$C$8="","",IF(ISNUMBER(SEARCH(Search!$C$8,$AO1751))=TRUE,1,""))</f>
        <v/>
      </c>
      <c r="G1751" s="9" t="str">
        <f>IF(Search!$F$4="","",IF(Inventory!$AJ1751&lt;Search!$F$4,"",1))</f>
        <v/>
      </c>
      <c r="H1751" s="9" t="str">
        <f>IF(Search!$F$5="","",IF(Inventory!$AJ1751&gt;Search!$F$5,"",1))</f>
        <v/>
      </c>
      <c r="I1751" s="9" t="str">
        <f>IF(Search!$F$7="","",IF(Search!$F$8="",IF(ISNUMBER(SEARCH(Search!$F$7,$AL1751))=TRUE,1,""),""))</f>
        <v/>
      </c>
      <c r="J1751" s="9" t="str">
        <f>IF($AL1751=Search!$F$8,1,"")</f>
        <v/>
      </c>
      <c r="K1751" s="9" t="str">
        <f>IF(Search!$I$4="","",IF(COUNTA($AS1751)=1,IF(Search!$I$4="N","N",1),""))</f>
        <v/>
      </c>
      <c r="L1751" s="9" t="str">
        <f>IF(Search!$I$5="","",IF($AS1751="RC",1,""))</f>
        <v/>
      </c>
      <c r="M1751" s="9" t="str">
        <f>IF(Search!$I$6="","",IF($AS1751="RCP",1,""))</f>
        <v/>
      </c>
      <c r="N1751" s="9" t="str">
        <f>IF(Search!$I$8="","",IF(COUNTA($AT1751)=1,IF(Search!$I$8="N","N",1),""))</f>
        <v/>
      </c>
      <c r="O1751" s="9" t="str">
        <f>IF(Search!$L$4="","",IF(COUNTA($AU1751)=1,IF(Search!$L$4="N","N",1),""))</f>
        <v/>
      </c>
      <c r="P1751" s="9" t="str">
        <f>IF(Search!$L$5="","",IF(ISNUMBER(SEARCH("Jersey",$AU1751))=TRUE,IF(Search!$L$5="N","N",1),""))</f>
        <v/>
      </c>
      <c r="Q1751" s="9" t="str">
        <f>IF(Search!$L$6="","",IF(ISNUMBER(SEARCH("Patch",$AU1751))=TRUE,IF(Search!$L$6="N","N",1),""))</f>
        <v/>
      </c>
      <c r="R1751" s="9" t="str">
        <f>IF(Search!$L$7="","",IF(ISNUMBER(SEARCH("Shield",$AU1751))=TRUE,IF(Search!$L$7="N","N",1),""))</f>
        <v/>
      </c>
      <c r="S1751" s="9" t="str">
        <f>IF(Search!$L$8="","",IF(ISNUMBER(SEARCH("Stick",$AU1751))=TRUE,IF(Search!$L$8="N","N",1),""))</f>
        <v/>
      </c>
      <c r="T1751" s="9" t="str">
        <f>IF(Search!$O$4="","",IF(COUNTA($AW1751)=1,IF(Search!$O$4="N","N",1),""))</f>
        <v/>
      </c>
      <c r="U1751" s="9" t="str">
        <f>IF(Search!$O$5="","",IF($AW1751="","",IF($AW1751&lt;Search!$O$5,"",1)))</f>
        <v/>
      </c>
      <c r="V1751" s="9" t="str">
        <f>IF(Search!$O$6="","",IF($AW1751="","",IF($AW1751&gt;Search!$O$6,"",1)))</f>
        <v/>
      </c>
      <c r="W1751" s="9" t="str">
        <f>IF(Search!$U$4="","",IF($AX1751="","",1))</f>
        <v/>
      </c>
      <c r="X1751" s="9" t="str">
        <f>IF(Search!$U$5="","",IF(ISNUMBER(SEARCH(Search!$U$5,$AX1751))=TRUE,IF(Search!$U$5="N","N",1),""))</f>
        <v/>
      </c>
      <c r="Y1751" s="9" t="str">
        <f>IF(Search!$U$6="","",IF($AY1751&lt;Search!$U$6,"",1))</f>
        <v/>
      </c>
      <c r="Z1751" s="9" t="str">
        <f>IF(Search!$R$4="","",IF(Inventory!$BA1751&lt;Search!$R$4,"",1))</f>
        <v/>
      </c>
      <c r="AA1751" s="9" t="str">
        <f>IF(Search!$R$5="","",IF($BA1751&gt;Search!$R$5,"",1))</f>
        <v/>
      </c>
      <c r="AB1751" s="9" t="str">
        <f>IF(Search!$R$6="","",IF($BB1751&lt;Search!$R$6,"",1))</f>
        <v/>
      </c>
      <c r="AC1751" s="9" t="str">
        <f>IF(Search!$R$7="","",IF($BB1751&lt;Search!$R$7,"",1))</f>
        <v/>
      </c>
      <c r="AD1751" s="45" t="str">
        <f>IF(COUNTIF($A1751:$AC1751,"n")&gt;0,"",IF(SUM($A1751:$AC1751)=COUNTA(Search!$C$4:$C$8,Search!$F$4:$F$8,Search!$I$4:$I$6,Search!$I$8,Search!$L$4:$L$8,Search!$O$4:$O$8,Search!$R$4:$R$7,Search!$U$4:$U$7)-COUNTIF(Search!$C$4:$U$7,"n"),1+LARGE($AD$1:AD1750,1),""))</f>
        <v/>
      </c>
      <c r="AE1751" s="45" t="str">
        <f t="shared" si="84"/>
        <v/>
      </c>
      <c r="AF1751" s="45" t="str">
        <f>IF(AD1751="","",COUNTIF($AE$1:$AE1750,$AE1751)+RANK($AE1751,$AE$2:$AE$10540,1))</f>
        <v/>
      </c>
      <c r="AG1751" s="45" t="str">
        <f t="shared" si="85"/>
        <v/>
      </c>
      <c r="AH1751" s="45" t="str">
        <f>IF($AD1751="","",COUNTIF($AG$1:$AG1750,$AG1751)+RANK($AG1751,$AG$1:$AG$10539,0))</f>
        <v/>
      </c>
      <c r="AI1751" s="10" t="str">
        <f t="shared" si="86"/>
        <v>2011-12 The Cup #160 Ben Scrivens TOR RC AU 2CL Patch /249   $30</v>
      </c>
      <c r="AJ1751" s="11">
        <v>2011</v>
      </c>
      <c r="AK1751" s="17">
        <v>12</v>
      </c>
      <c r="AL1751" s="12" t="s">
        <v>570</v>
      </c>
      <c r="AM1751" s="10">
        <v>160</v>
      </c>
      <c r="AN1751" s="12" t="s">
        <v>1277</v>
      </c>
      <c r="AO1751" s="14" t="s">
        <v>1904</v>
      </c>
      <c r="AP1751" s="9"/>
      <c r="AQ1751" s="9"/>
      <c r="AR1751" s="14" t="s">
        <v>2463</v>
      </c>
      <c r="AS1751" s="9" t="s">
        <v>2</v>
      </c>
      <c r="AT1751" s="9" t="s">
        <v>1857</v>
      </c>
      <c r="AU1751" s="9" t="s">
        <v>1778</v>
      </c>
      <c r="AV1751" s="13"/>
      <c r="AW1751" s="13">
        <v>249</v>
      </c>
      <c r="AX1751" s="9"/>
      <c r="AY1751" s="9"/>
      <c r="AZ1751" s="9"/>
      <c r="BA1751" s="33">
        <v>30</v>
      </c>
      <c r="BB1751" s="33"/>
      <c r="BC1751" s="36"/>
      <c r="BD1751" s="12" t="s">
        <v>1771</v>
      </c>
    </row>
    <row r="1752" spans="1:56" s="12" customFormat="1" x14ac:dyDescent="0.2">
      <c r="A1752" s="9" t="str">
        <f>IF(Search!$C$5="","",IF(COUNTA(Inventory!$AP1752)=1,1,""))</f>
        <v/>
      </c>
      <c r="B1752" s="9" t="str">
        <f>IF(Search!$C$4="","",IF(ISNUMBER(SEARCH(Search!$C$4,$AR1752))=TRUE,1,""))</f>
        <v/>
      </c>
      <c r="C1752" s="9" t="str">
        <f>IF(Search!$C$6="x",IF(COUNTA($AQ1752)=1,1,"N"),IF(COUNTA($AQ1752)=1,"N",""))</f>
        <v/>
      </c>
      <c r="D1752" s="9" t="str">
        <f>IF(Search!$O$8="","",IF(ISNUMBER(SEARCH(Search!$O$8,$BD1752))=TRUE,1,""))</f>
        <v/>
      </c>
      <c r="E1752" s="9" t="str">
        <f>IF(Search!$C$7="","",IF(ISNUMBER(SEARCH(Search!$C$7,$AN1752))=TRUE,1,""))</f>
        <v/>
      </c>
      <c r="F1752" s="9" t="str">
        <f>IF(Search!$C$8="","",IF(ISNUMBER(SEARCH(Search!$C$8,$AO1752))=TRUE,1,""))</f>
        <v/>
      </c>
      <c r="G1752" s="9" t="str">
        <f>IF(Search!$F$4="","",IF(Inventory!$AJ1752&lt;Search!$F$4,"",1))</f>
        <v/>
      </c>
      <c r="H1752" s="9" t="str">
        <f>IF(Search!$F$5="","",IF(Inventory!$AJ1752&gt;Search!$F$5,"",1))</f>
        <v/>
      </c>
      <c r="I1752" s="9" t="str">
        <f>IF(Search!$F$7="","",IF(Search!$F$8="",IF(ISNUMBER(SEARCH(Search!$F$7,$AL1752))=TRUE,1,""),""))</f>
        <v/>
      </c>
      <c r="J1752" s="9" t="str">
        <f>IF($AL1752=Search!$F$8,1,"")</f>
        <v/>
      </c>
      <c r="K1752" s="9" t="str">
        <f>IF(Search!$I$4="","",IF(COUNTA($AS1752)=1,IF(Search!$I$4="N","N",1),""))</f>
        <v/>
      </c>
      <c r="L1752" s="9" t="str">
        <f>IF(Search!$I$5="","",IF($AS1752="RC",1,""))</f>
        <v/>
      </c>
      <c r="M1752" s="9" t="str">
        <f>IF(Search!$I$6="","",IF($AS1752="RCP",1,""))</f>
        <v/>
      </c>
      <c r="N1752" s="9" t="str">
        <f>IF(Search!$I$8="","",IF(COUNTA($AT1752)=1,IF(Search!$I$8="N","N",1),""))</f>
        <v/>
      </c>
      <c r="O1752" s="9" t="str">
        <f>IF(Search!$L$4="","",IF(COUNTA($AU1752)=1,IF(Search!$L$4="N","N",1),""))</f>
        <v/>
      </c>
      <c r="P1752" s="9" t="str">
        <f>IF(Search!$L$5="","",IF(ISNUMBER(SEARCH("Jersey",$AU1752))=TRUE,IF(Search!$L$5="N","N",1),""))</f>
        <v/>
      </c>
      <c r="Q1752" s="9" t="str">
        <f>IF(Search!$L$6="","",IF(ISNUMBER(SEARCH("Patch",$AU1752))=TRUE,IF(Search!$L$6="N","N",1),""))</f>
        <v/>
      </c>
      <c r="R1752" s="9" t="str">
        <f>IF(Search!$L$7="","",IF(ISNUMBER(SEARCH("Shield",$AU1752))=TRUE,IF(Search!$L$7="N","N",1),""))</f>
        <v/>
      </c>
      <c r="S1752" s="9" t="str">
        <f>IF(Search!$L$8="","",IF(ISNUMBER(SEARCH("Stick",$AU1752))=TRUE,IF(Search!$L$8="N","N",1),""))</f>
        <v/>
      </c>
      <c r="T1752" s="9" t="str">
        <f>IF(Search!$O$4="","",IF(COUNTA($AW1752)=1,IF(Search!$O$4="N","N",1),""))</f>
        <v/>
      </c>
      <c r="U1752" s="9" t="str">
        <f>IF(Search!$O$5="","",IF($AW1752="","",IF($AW1752&lt;Search!$O$5,"",1)))</f>
        <v/>
      </c>
      <c r="V1752" s="9" t="str">
        <f>IF(Search!$O$6="","",IF($AW1752="","",IF($AW1752&gt;Search!$O$6,"",1)))</f>
        <v/>
      </c>
      <c r="W1752" s="9" t="str">
        <f>IF(Search!$U$4="","",IF($AX1752="","",1))</f>
        <v/>
      </c>
      <c r="X1752" s="9" t="str">
        <f>IF(Search!$U$5="","",IF(ISNUMBER(SEARCH(Search!$U$5,$AX1752))=TRUE,IF(Search!$U$5="N","N",1),""))</f>
        <v/>
      </c>
      <c r="Y1752" s="9" t="str">
        <f>IF(Search!$U$6="","",IF($AY1752&lt;Search!$U$6,"",1))</f>
        <v/>
      </c>
      <c r="Z1752" s="9" t="str">
        <f>IF(Search!$R$4="","",IF(Inventory!$BA1752&lt;Search!$R$4,"",1))</f>
        <v/>
      </c>
      <c r="AA1752" s="9" t="str">
        <f>IF(Search!$R$5="","",IF($BA1752&gt;Search!$R$5,"",1))</f>
        <v/>
      </c>
      <c r="AB1752" s="9" t="str">
        <f>IF(Search!$R$6="","",IF($BB1752&lt;Search!$R$6,"",1))</f>
        <v/>
      </c>
      <c r="AC1752" s="9" t="str">
        <f>IF(Search!$R$7="","",IF($BB1752&lt;Search!$R$7,"",1))</f>
        <v/>
      </c>
      <c r="AD1752" s="45" t="str">
        <f>IF(COUNTIF($A1752:$AC1752,"n")&gt;0,"",IF(SUM($A1752:$AC1752)=COUNTA(Search!$C$4:$C$8,Search!$F$4:$F$8,Search!$I$4:$I$6,Search!$I$8,Search!$L$4:$L$8,Search!$O$4:$O$8,Search!$R$4:$R$7,Search!$U$4:$U$7)-COUNTIF(Search!$C$4:$U$7,"n"),1+LARGE($AD$1:AD1751,1),""))</f>
        <v/>
      </c>
      <c r="AE1752" s="45" t="str">
        <f t="shared" si="84"/>
        <v/>
      </c>
      <c r="AF1752" s="45" t="str">
        <f>IF(AD1752="","",COUNTIF($AE$1:$AE1751,$AE1752)+RANK($AE1752,$AE$2:$AE$10540,1))</f>
        <v/>
      </c>
      <c r="AG1752" s="45" t="str">
        <f t="shared" si="85"/>
        <v/>
      </c>
      <c r="AH1752" s="45" t="str">
        <f>IF($AD1752="","",COUNTIF($AG$1:$AG1751,$AG1752)+RANK($AG1752,$AG$1:$AG$10539,0))</f>
        <v/>
      </c>
      <c r="AI1752" s="10" t="str">
        <f t="shared" si="86"/>
        <v>2011-12 The Cup Limited Logos #LLDH Dany Heatley CAN  AU 4CL Patch /50   $40</v>
      </c>
      <c r="AJ1752" s="11">
        <v>2011</v>
      </c>
      <c r="AK1752" s="17">
        <v>12</v>
      </c>
      <c r="AL1752" s="12" t="s">
        <v>573</v>
      </c>
      <c r="AM1752" s="10" t="s">
        <v>1282</v>
      </c>
      <c r="AN1752" s="12" t="s">
        <v>1178</v>
      </c>
      <c r="AO1752" s="9" t="s">
        <v>1913</v>
      </c>
      <c r="AP1752" s="9"/>
      <c r="AQ1752" s="9"/>
      <c r="AR1752" s="14" t="s">
        <v>2125</v>
      </c>
      <c r="AS1752" s="9"/>
      <c r="AT1752" s="9" t="s">
        <v>1857</v>
      </c>
      <c r="AU1752" s="9" t="s">
        <v>1797</v>
      </c>
      <c r="AV1752" s="13"/>
      <c r="AW1752" s="13">
        <v>50</v>
      </c>
      <c r="AX1752" s="9"/>
      <c r="AY1752" s="9"/>
      <c r="AZ1752" s="9"/>
      <c r="BA1752" s="33">
        <v>40</v>
      </c>
      <c r="BB1752" s="33"/>
      <c r="BC1752" s="36"/>
      <c r="BD1752" s="12" t="s">
        <v>1771</v>
      </c>
    </row>
    <row r="1753" spans="1:56" s="12" customFormat="1" x14ac:dyDescent="0.2">
      <c r="A1753" s="9" t="str">
        <f>IF(Search!$C$5="","",IF(COUNTA(Inventory!$AP1753)=1,1,""))</f>
        <v/>
      </c>
      <c r="B1753" s="9" t="str">
        <f>IF(Search!$C$4="","",IF(ISNUMBER(SEARCH(Search!$C$4,$AR1753))=TRUE,1,""))</f>
        <v/>
      </c>
      <c r="C1753" s="9" t="str">
        <f>IF(Search!$C$6="x",IF(COUNTA($AQ1753)=1,1,"N"),IF(COUNTA($AQ1753)=1,"N",""))</f>
        <v/>
      </c>
      <c r="D1753" s="9" t="str">
        <f>IF(Search!$O$8="","",IF(ISNUMBER(SEARCH(Search!$O$8,$BD1753))=TRUE,1,""))</f>
        <v/>
      </c>
      <c r="E1753" s="9" t="str">
        <f>IF(Search!$C$7="","",IF(ISNUMBER(SEARCH(Search!$C$7,$AN1753))=TRUE,1,""))</f>
        <v/>
      </c>
      <c r="F1753" s="9" t="str">
        <f>IF(Search!$C$8="","",IF(ISNUMBER(SEARCH(Search!$C$8,$AO1753))=TRUE,1,""))</f>
        <v/>
      </c>
      <c r="G1753" s="9" t="str">
        <f>IF(Search!$F$4="","",IF(Inventory!$AJ1753&lt;Search!$F$4,"",1))</f>
        <v/>
      </c>
      <c r="H1753" s="9" t="str">
        <f>IF(Search!$F$5="","",IF(Inventory!$AJ1753&gt;Search!$F$5,"",1))</f>
        <v/>
      </c>
      <c r="I1753" s="9" t="str">
        <f>IF(Search!$F$7="","",IF(Search!$F$8="",IF(ISNUMBER(SEARCH(Search!$F$7,$AL1753))=TRUE,1,""),""))</f>
        <v/>
      </c>
      <c r="J1753" s="9" t="str">
        <f>IF($AL1753=Search!$F$8,1,"")</f>
        <v/>
      </c>
      <c r="K1753" s="9" t="str">
        <f>IF(Search!$I$4="","",IF(COUNTA($AS1753)=1,IF(Search!$I$4="N","N",1),""))</f>
        <v/>
      </c>
      <c r="L1753" s="9" t="str">
        <f>IF(Search!$I$5="","",IF($AS1753="RC",1,""))</f>
        <v/>
      </c>
      <c r="M1753" s="9" t="str">
        <f>IF(Search!$I$6="","",IF($AS1753="RCP",1,""))</f>
        <v/>
      </c>
      <c r="N1753" s="9" t="str">
        <f>IF(Search!$I$8="","",IF(COUNTA($AT1753)=1,IF(Search!$I$8="N","N",1),""))</f>
        <v/>
      </c>
      <c r="O1753" s="9" t="str">
        <f>IF(Search!$L$4="","",IF(COUNTA($AU1753)=1,IF(Search!$L$4="N","N",1),""))</f>
        <v/>
      </c>
      <c r="P1753" s="9" t="str">
        <f>IF(Search!$L$5="","",IF(ISNUMBER(SEARCH("Jersey",$AU1753))=TRUE,IF(Search!$L$5="N","N",1),""))</f>
        <v/>
      </c>
      <c r="Q1753" s="9" t="str">
        <f>IF(Search!$L$6="","",IF(ISNUMBER(SEARCH("Patch",$AU1753))=TRUE,IF(Search!$L$6="N","N",1),""))</f>
        <v/>
      </c>
      <c r="R1753" s="9" t="str">
        <f>IF(Search!$L$7="","",IF(ISNUMBER(SEARCH("Shield",$AU1753))=TRUE,IF(Search!$L$7="N","N",1),""))</f>
        <v/>
      </c>
      <c r="S1753" s="9" t="str">
        <f>IF(Search!$L$8="","",IF(ISNUMBER(SEARCH("Stick",$AU1753))=TRUE,IF(Search!$L$8="N","N",1),""))</f>
        <v/>
      </c>
      <c r="T1753" s="9" t="str">
        <f>IF(Search!$O$4="","",IF(COUNTA($AW1753)=1,IF(Search!$O$4="N","N",1),""))</f>
        <v/>
      </c>
      <c r="U1753" s="9" t="str">
        <f>IF(Search!$O$5="","",IF($AW1753="","",IF($AW1753&lt;Search!$O$5,"",1)))</f>
        <v/>
      </c>
      <c r="V1753" s="9" t="str">
        <f>IF(Search!$O$6="","",IF($AW1753="","",IF($AW1753&gt;Search!$O$6,"",1)))</f>
        <v/>
      </c>
      <c r="W1753" s="9" t="str">
        <f>IF(Search!$U$4="","",IF($AX1753="","",1))</f>
        <v/>
      </c>
      <c r="X1753" s="9" t="str">
        <f>IF(Search!$U$5="","",IF(ISNUMBER(SEARCH(Search!$U$5,$AX1753))=TRUE,IF(Search!$U$5="N","N",1),""))</f>
        <v/>
      </c>
      <c r="Y1753" s="9" t="str">
        <f>IF(Search!$U$6="","",IF($AY1753&lt;Search!$U$6,"",1))</f>
        <v/>
      </c>
      <c r="Z1753" s="9" t="str">
        <f>IF(Search!$R$4="","",IF(Inventory!$BA1753&lt;Search!$R$4,"",1))</f>
        <v/>
      </c>
      <c r="AA1753" s="9" t="str">
        <f>IF(Search!$R$5="","",IF($BA1753&gt;Search!$R$5,"",1))</f>
        <v/>
      </c>
      <c r="AB1753" s="9" t="str">
        <f>IF(Search!$R$6="","",IF($BB1753&lt;Search!$R$6,"",1))</f>
        <v/>
      </c>
      <c r="AC1753" s="9" t="str">
        <f>IF(Search!$R$7="","",IF($BB1753&lt;Search!$R$7,"",1))</f>
        <v/>
      </c>
      <c r="AD1753" s="45" t="str">
        <f>IF(COUNTIF($A1753:$AC1753,"n")&gt;0,"",IF(SUM($A1753:$AC1753)=COUNTA(Search!$C$4:$C$8,Search!$F$4:$F$8,Search!$I$4:$I$6,Search!$I$8,Search!$L$4:$L$8,Search!$O$4:$O$8,Search!$R$4:$R$7,Search!$U$4:$U$7)-COUNTIF(Search!$C$4:$U$7,"n"),1+LARGE($AD$1:AD1752,1),""))</f>
        <v/>
      </c>
      <c r="AE1753" s="45" t="str">
        <f t="shared" si="84"/>
        <v/>
      </c>
      <c r="AF1753" s="45" t="str">
        <f>IF(AD1753="","",COUNTIF($AE$1:$AE1752,$AE1753)+RANK($AE1753,$AE$2:$AE$10540,1))</f>
        <v/>
      </c>
      <c r="AG1753" s="45" t="str">
        <f t="shared" si="85"/>
        <v/>
      </c>
      <c r="AH1753" s="45" t="str">
        <f>IF($AD1753="","",COUNTIF($AG$1:$AG1752,$AG1753)+RANK($AG1753,$AG$1:$AG$10539,0))</f>
        <v/>
      </c>
      <c r="AI1753" s="10" t="str">
        <f t="shared" si="86"/>
        <v>2011-12 The Cup Limited Logos #LLES Eric Staal CAN  AU 4CL Patch /50   $50</v>
      </c>
      <c r="AJ1753" s="11">
        <v>2011</v>
      </c>
      <c r="AK1753" s="17">
        <v>12</v>
      </c>
      <c r="AL1753" s="12" t="s">
        <v>573</v>
      </c>
      <c r="AM1753" s="10" t="s">
        <v>1280</v>
      </c>
      <c r="AN1753" s="12" t="s">
        <v>533</v>
      </c>
      <c r="AO1753" s="9" t="s">
        <v>1913</v>
      </c>
      <c r="AP1753" s="9"/>
      <c r="AQ1753" s="9"/>
      <c r="AR1753" s="14" t="s">
        <v>2125</v>
      </c>
      <c r="AS1753" s="9"/>
      <c r="AT1753" s="9" t="s">
        <v>1857</v>
      </c>
      <c r="AU1753" s="9" t="s">
        <v>1797</v>
      </c>
      <c r="AV1753" s="13"/>
      <c r="AW1753" s="13">
        <v>50</v>
      </c>
      <c r="AX1753" s="9"/>
      <c r="AY1753" s="9"/>
      <c r="AZ1753" s="9"/>
      <c r="BA1753" s="33">
        <v>50</v>
      </c>
      <c r="BB1753" s="33"/>
      <c r="BC1753" s="36"/>
      <c r="BD1753" s="12" t="s">
        <v>1771</v>
      </c>
    </row>
    <row r="1754" spans="1:56" s="12" customFormat="1" x14ac:dyDescent="0.2">
      <c r="A1754" s="9" t="str">
        <f>IF(Search!$C$5="","",IF(COUNTA(Inventory!$AP1754)=1,1,""))</f>
        <v/>
      </c>
      <c r="B1754" s="9" t="str">
        <f>IF(Search!$C$4="","",IF(ISNUMBER(SEARCH(Search!$C$4,$AR1754))=TRUE,1,""))</f>
        <v/>
      </c>
      <c r="C1754" s="9" t="str">
        <f>IF(Search!$C$6="x",IF(COUNTA($AQ1754)=1,1,"N"),IF(COUNTA($AQ1754)=1,"N",""))</f>
        <v/>
      </c>
      <c r="D1754" s="9" t="str">
        <f>IF(Search!$O$8="","",IF(ISNUMBER(SEARCH(Search!$O$8,$BD1754))=TRUE,1,""))</f>
        <v/>
      </c>
      <c r="E1754" s="9" t="str">
        <f>IF(Search!$C$7="","",IF(ISNUMBER(SEARCH(Search!$C$7,$AN1754))=TRUE,1,""))</f>
        <v/>
      </c>
      <c r="F1754" s="9" t="str">
        <f>IF(Search!$C$8="","",IF(ISNUMBER(SEARCH(Search!$C$8,$AO1754))=TRUE,1,""))</f>
        <v/>
      </c>
      <c r="G1754" s="9" t="str">
        <f>IF(Search!$F$4="","",IF(Inventory!$AJ1754&lt;Search!$F$4,"",1))</f>
        <v/>
      </c>
      <c r="H1754" s="9" t="str">
        <f>IF(Search!$F$5="","",IF(Inventory!$AJ1754&gt;Search!$F$5,"",1))</f>
        <v/>
      </c>
      <c r="I1754" s="9" t="str">
        <f>IF(Search!$F$7="","",IF(Search!$F$8="",IF(ISNUMBER(SEARCH(Search!$F$7,$AL1754))=TRUE,1,""),""))</f>
        <v/>
      </c>
      <c r="J1754" s="9" t="str">
        <f>IF($AL1754=Search!$F$8,1,"")</f>
        <v/>
      </c>
      <c r="K1754" s="9" t="str">
        <f>IF(Search!$I$4="","",IF(COUNTA($AS1754)=1,IF(Search!$I$4="N","N",1),""))</f>
        <v/>
      </c>
      <c r="L1754" s="9" t="str">
        <f>IF(Search!$I$5="","",IF($AS1754="RC",1,""))</f>
        <v/>
      </c>
      <c r="M1754" s="9" t="str">
        <f>IF(Search!$I$6="","",IF($AS1754="RCP",1,""))</f>
        <v/>
      </c>
      <c r="N1754" s="9" t="str">
        <f>IF(Search!$I$8="","",IF(COUNTA($AT1754)=1,IF(Search!$I$8="N","N",1),""))</f>
        <v/>
      </c>
      <c r="O1754" s="9" t="str">
        <f>IF(Search!$L$4="","",IF(COUNTA($AU1754)=1,IF(Search!$L$4="N","N",1),""))</f>
        <v/>
      </c>
      <c r="P1754" s="9" t="str">
        <f>IF(Search!$L$5="","",IF(ISNUMBER(SEARCH("Jersey",$AU1754))=TRUE,IF(Search!$L$5="N","N",1),""))</f>
        <v/>
      </c>
      <c r="Q1754" s="9" t="str">
        <f>IF(Search!$L$6="","",IF(ISNUMBER(SEARCH("Patch",$AU1754))=TRUE,IF(Search!$L$6="N","N",1),""))</f>
        <v/>
      </c>
      <c r="R1754" s="9" t="str">
        <f>IF(Search!$L$7="","",IF(ISNUMBER(SEARCH("Shield",$AU1754))=TRUE,IF(Search!$L$7="N","N",1),""))</f>
        <v/>
      </c>
      <c r="S1754" s="9" t="str">
        <f>IF(Search!$L$8="","",IF(ISNUMBER(SEARCH("Stick",$AU1754))=TRUE,IF(Search!$L$8="N","N",1),""))</f>
        <v/>
      </c>
      <c r="T1754" s="9" t="str">
        <f>IF(Search!$O$4="","",IF(COUNTA($AW1754)=1,IF(Search!$O$4="N","N",1),""))</f>
        <v/>
      </c>
      <c r="U1754" s="9" t="str">
        <f>IF(Search!$O$5="","",IF($AW1754="","",IF($AW1754&lt;Search!$O$5,"",1)))</f>
        <v/>
      </c>
      <c r="V1754" s="9" t="str">
        <f>IF(Search!$O$6="","",IF($AW1754="","",IF($AW1754&gt;Search!$O$6,"",1)))</f>
        <v/>
      </c>
      <c r="W1754" s="9" t="str">
        <f>IF(Search!$U$4="","",IF($AX1754="","",1))</f>
        <v/>
      </c>
      <c r="X1754" s="9" t="str">
        <f>IF(Search!$U$5="","",IF(ISNUMBER(SEARCH(Search!$U$5,$AX1754))=TRUE,IF(Search!$U$5="N","N",1),""))</f>
        <v/>
      </c>
      <c r="Y1754" s="9" t="str">
        <f>IF(Search!$U$6="","",IF($AY1754&lt;Search!$U$6,"",1))</f>
        <v/>
      </c>
      <c r="Z1754" s="9" t="str">
        <f>IF(Search!$R$4="","",IF(Inventory!$BA1754&lt;Search!$R$4,"",1))</f>
        <v/>
      </c>
      <c r="AA1754" s="9" t="str">
        <f>IF(Search!$R$5="","",IF($BA1754&gt;Search!$R$5,"",1))</f>
        <v/>
      </c>
      <c r="AB1754" s="9" t="str">
        <f>IF(Search!$R$6="","",IF($BB1754&lt;Search!$R$6,"",1))</f>
        <v/>
      </c>
      <c r="AC1754" s="9" t="str">
        <f>IF(Search!$R$7="","",IF($BB1754&lt;Search!$R$7,"",1))</f>
        <v/>
      </c>
      <c r="AD1754" s="45" t="str">
        <f>IF(COUNTIF($A1754:$AC1754,"n")&gt;0,"",IF(SUM($A1754:$AC1754)=COUNTA(Search!$C$4:$C$8,Search!$F$4:$F$8,Search!$I$4:$I$6,Search!$I$8,Search!$L$4:$L$8,Search!$O$4:$O$8,Search!$R$4:$R$7,Search!$U$4:$U$7)-COUNTIF(Search!$C$4:$U$7,"n"),1+LARGE($AD$1:AD1753,1),""))</f>
        <v/>
      </c>
      <c r="AE1754" s="45" t="str">
        <f t="shared" si="84"/>
        <v/>
      </c>
      <c r="AF1754" s="45" t="str">
        <f>IF(AD1754="","",COUNTIF($AE$1:$AE1753,$AE1754)+RANK($AE1754,$AE$2:$AE$10540,1))</f>
        <v/>
      </c>
      <c r="AG1754" s="45" t="str">
        <f t="shared" si="85"/>
        <v/>
      </c>
      <c r="AH1754" s="45" t="str">
        <f>IF($AD1754="","",COUNTIF($AG$1:$AG1753,$AG1754)+RANK($AG1754,$AG$1:$AG$10539,0))</f>
        <v/>
      </c>
      <c r="AI1754" s="10" t="str">
        <f t="shared" si="86"/>
        <v>2011-12 The Cup Limited Logos #LLJI Jarome Iginla CAN  AU 4CL Patch /50   $50</v>
      </c>
      <c r="AJ1754" s="11">
        <v>2011</v>
      </c>
      <c r="AK1754" s="17">
        <v>12</v>
      </c>
      <c r="AL1754" s="12" t="s">
        <v>573</v>
      </c>
      <c r="AM1754" s="10" t="s">
        <v>1279</v>
      </c>
      <c r="AN1754" s="12" t="s">
        <v>275</v>
      </c>
      <c r="AO1754" s="9" t="s">
        <v>1913</v>
      </c>
      <c r="AP1754" s="9"/>
      <c r="AQ1754" s="9"/>
      <c r="AR1754" s="14" t="s">
        <v>2125</v>
      </c>
      <c r="AS1754" s="9"/>
      <c r="AT1754" s="9" t="s">
        <v>1857</v>
      </c>
      <c r="AU1754" s="9" t="s">
        <v>1797</v>
      </c>
      <c r="AV1754" s="13"/>
      <c r="AW1754" s="13">
        <v>50</v>
      </c>
      <c r="AX1754" s="9"/>
      <c r="AY1754" s="9"/>
      <c r="AZ1754" s="9"/>
      <c r="BA1754" s="33">
        <v>50</v>
      </c>
      <c r="BB1754" s="33"/>
      <c r="BC1754" s="36"/>
      <c r="BD1754" s="12" t="s">
        <v>1771</v>
      </c>
    </row>
    <row r="1755" spans="1:56" s="12" customFormat="1" x14ac:dyDescent="0.2">
      <c r="A1755" s="9" t="str">
        <f>IF(Search!$C$5="","",IF(COUNTA(Inventory!$AP1755)=1,1,""))</f>
        <v/>
      </c>
      <c r="B1755" s="9" t="str">
        <f>IF(Search!$C$4="","",IF(ISNUMBER(SEARCH(Search!$C$4,$AR1755))=TRUE,1,""))</f>
        <v/>
      </c>
      <c r="C1755" s="9" t="str">
        <f>IF(Search!$C$6="x",IF(COUNTA($AQ1755)=1,1,"N"),IF(COUNTA($AQ1755)=1,"N",""))</f>
        <v/>
      </c>
      <c r="D1755" s="9" t="str">
        <f>IF(Search!$O$8="","",IF(ISNUMBER(SEARCH(Search!$O$8,$BD1755))=TRUE,1,""))</f>
        <v/>
      </c>
      <c r="E1755" s="9" t="str">
        <f>IF(Search!$C$7="","",IF(ISNUMBER(SEARCH(Search!$C$7,$AN1755))=TRUE,1,""))</f>
        <v/>
      </c>
      <c r="F1755" s="9" t="str">
        <f>IF(Search!$C$8="","",IF(ISNUMBER(SEARCH(Search!$C$8,$AO1755))=TRUE,1,""))</f>
        <v/>
      </c>
      <c r="G1755" s="9" t="str">
        <f>IF(Search!$F$4="","",IF(Inventory!$AJ1755&lt;Search!$F$4,"",1))</f>
        <v/>
      </c>
      <c r="H1755" s="9" t="str">
        <f>IF(Search!$F$5="","",IF(Inventory!$AJ1755&gt;Search!$F$5,"",1))</f>
        <v/>
      </c>
      <c r="I1755" s="9" t="str">
        <f>IF(Search!$F$7="","",IF(Search!$F$8="",IF(ISNUMBER(SEARCH(Search!$F$7,$AL1755))=TRUE,1,""),""))</f>
        <v/>
      </c>
      <c r="J1755" s="9" t="str">
        <f>IF($AL1755=Search!$F$8,1,"")</f>
        <v/>
      </c>
      <c r="K1755" s="9" t="str">
        <f>IF(Search!$I$4="","",IF(COUNTA($AS1755)=1,IF(Search!$I$4="N","N",1),""))</f>
        <v/>
      </c>
      <c r="L1755" s="9" t="str">
        <f>IF(Search!$I$5="","",IF($AS1755="RC",1,""))</f>
        <v/>
      </c>
      <c r="M1755" s="9" t="str">
        <f>IF(Search!$I$6="","",IF($AS1755="RCP",1,""))</f>
        <v/>
      </c>
      <c r="N1755" s="9" t="str">
        <f>IF(Search!$I$8="","",IF(COUNTA($AT1755)=1,IF(Search!$I$8="N","N",1),""))</f>
        <v/>
      </c>
      <c r="O1755" s="9" t="str">
        <f>IF(Search!$L$4="","",IF(COUNTA($AU1755)=1,IF(Search!$L$4="N","N",1),""))</f>
        <v/>
      </c>
      <c r="P1755" s="9" t="str">
        <f>IF(Search!$L$5="","",IF(ISNUMBER(SEARCH("Jersey",$AU1755))=TRUE,IF(Search!$L$5="N","N",1),""))</f>
        <v/>
      </c>
      <c r="Q1755" s="9" t="str">
        <f>IF(Search!$L$6="","",IF(ISNUMBER(SEARCH("Patch",$AU1755))=TRUE,IF(Search!$L$6="N","N",1),""))</f>
        <v/>
      </c>
      <c r="R1755" s="9" t="str">
        <f>IF(Search!$L$7="","",IF(ISNUMBER(SEARCH("Shield",$AU1755))=TRUE,IF(Search!$L$7="N","N",1),""))</f>
        <v/>
      </c>
      <c r="S1755" s="9" t="str">
        <f>IF(Search!$L$8="","",IF(ISNUMBER(SEARCH("Stick",$AU1755))=TRUE,IF(Search!$L$8="N","N",1),""))</f>
        <v/>
      </c>
      <c r="T1755" s="9" t="str">
        <f>IF(Search!$O$4="","",IF(COUNTA($AW1755)=1,IF(Search!$O$4="N","N",1),""))</f>
        <v/>
      </c>
      <c r="U1755" s="9" t="str">
        <f>IF(Search!$O$5="","",IF($AW1755="","",IF($AW1755&lt;Search!$O$5,"",1)))</f>
        <v/>
      </c>
      <c r="V1755" s="9" t="str">
        <f>IF(Search!$O$6="","",IF($AW1755="","",IF($AW1755&gt;Search!$O$6,"",1)))</f>
        <v/>
      </c>
      <c r="W1755" s="9" t="str">
        <f>IF(Search!$U$4="","",IF($AX1755="","",1))</f>
        <v/>
      </c>
      <c r="X1755" s="9" t="str">
        <f>IF(Search!$U$5="","",IF(ISNUMBER(SEARCH(Search!$U$5,$AX1755))=TRUE,IF(Search!$U$5="N","N",1),""))</f>
        <v/>
      </c>
      <c r="Y1755" s="9" t="str">
        <f>IF(Search!$U$6="","",IF($AY1755&lt;Search!$U$6,"",1))</f>
        <v/>
      </c>
      <c r="Z1755" s="9" t="str">
        <f>IF(Search!$R$4="","",IF(Inventory!$BA1755&lt;Search!$R$4,"",1))</f>
        <v/>
      </c>
      <c r="AA1755" s="9" t="str">
        <f>IF(Search!$R$5="","",IF($BA1755&gt;Search!$R$5,"",1))</f>
        <v/>
      </c>
      <c r="AB1755" s="9" t="str">
        <f>IF(Search!$R$6="","",IF($BB1755&lt;Search!$R$6,"",1))</f>
        <v/>
      </c>
      <c r="AC1755" s="9" t="str">
        <f>IF(Search!$R$7="","",IF($BB1755&lt;Search!$R$7,"",1))</f>
        <v/>
      </c>
      <c r="AD1755" s="45" t="str">
        <f>IF(COUNTIF($A1755:$AC1755,"n")&gt;0,"",IF(SUM($A1755:$AC1755)=COUNTA(Search!$C$4:$C$8,Search!$F$4:$F$8,Search!$I$4:$I$6,Search!$I$8,Search!$L$4:$L$8,Search!$O$4:$O$8,Search!$R$4:$R$7,Search!$U$4:$U$7)-COUNTIF(Search!$C$4:$U$7,"n"),1+LARGE($AD$1:AD1754,1),""))</f>
        <v/>
      </c>
      <c r="AE1755" s="45" t="str">
        <f t="shared" si="84"/>
        <v/>
      </c>
      <c r="AF1755" s="45" t="str">
        <f>IF(AD1755="","",COUNTIF($AE$1:$AE1754,$AE1755)+RANK($AE1755,$AE$2:$AE$10540,1))</f>
        <v/>
      </c>
      <c r="AG1755" s="45" t="str">
        <f t="shared" si="85"/>
        <v/>
      </c>
      <c r="AH1755" s="45" t="str">
        <f>IF($AD1755="","",COUNTIF($AG$1:$AG1754,$AG1755)+RANK($AG1755,$AG$1:$AG$10539,0))</f>
        <v/>
      </c>
      <c r="AI1755" s="10" t="str">
        <f t="shared" si="86"/>
        <v>2011-12 The Cup Limited Logos #LLPM Patrick Marleau CAN  AU 4CL Patch /50   $50</v>
      </c>
      <c r="AJ1755" s="11">
        <v>2011</v>
      </c>
      <c r="AK1755" s="17">
        <v>12</v>
      </c>
      <c r="AL1755" s="12" t="s">
        <v>573</v>
      </c>
      <c r="AM1755" s="10" t="s">
        <v>1281</v>
      </c>
      <c r="AN1755" s="12" t="s">
        <v>411</v>
      </c>
      <c r="AO1755" s="9" t="s">
        <v>1913</v>
      </c>
      <c r="AP1755" s="9"/>
      <c r="AQ1755" s="9"/>
      <c r="AR1755" s="14" t="s">
        <v>2125</v>
      </c>
      <c r="AS1755" s="9"/>
      <c r="AT1755" s="9" t="s">
        <v>1857</v>
      </c>
      <c r="AU1755" s="9" t="s">
        <v>1797</v>
      </c>
      <c r="AV1755" s="13"/>
      <c r="AW1755" s="13">
        <v>50</v>
      </c>
      <c r="AX1755" s="9"/>
      <c r="AY1755" s="9"/>
      <c r="AZ1755" s="9"/>
      <c r="BA1755" s="33">
        <v>50</v>
      </c>
      <c r="BB1755" s="33"/>
      <c r="BC1755" s="36"/>
      <c r="BD1755" s="12" t="s">
        <v>1771</v>
      </c>
    </row>
    <row r="1756" spans="1:56" s="12" customFormat="1" x14ac:dyDescent="0.2">
      <c r="A1756" s="9" t="str">
        <f>IF(Search!$C$5="","",IF(COUNTA(Inventory!$AP1756)=1,1,""))</f>
        <v/>
      </c>
      <c r="B1756" s="9" t="str">
        <f>IF(Search!$C$4="","",IF(ISNUMBER(SEARCH(Search!$C$4,$AR1756))=TRUE,1,""))</f>
        <v/>
      </c>
      <c r="C1756" s="9" t="str">
        <f>IF(Search!$C$6="x",IF(COUNTA($AQ1756)=1,1,"N"),IF(COUNTA($AQ1756)=1,"N",""))</f>
        <v/>
      </c>
      <c r="D1756" s="9" t="str">
        <f>IF(Search!$O$8="","",IF(ISNUMBER(SEARCH(Search!$O$8,$BD1756))=TRUE,1,""))</f>
        <v/>
      </c>
      <c r="E1756" s="9" t="str">
        <f>IF(Search!$C$7="","",IF(ISNUMBER(SEARCH(Search!$C$7,$AN1756))=TRUE,1,""))</f>
        <v/>
      </c>
      <c r="F1756" s="9" t="str">
        <f>IF(Search!$C$8="","",IF(ISNUMBER(SEARCH(Search!$C$8,$AO1756))=TRUE,1,""))</f>
        <v/>
      </c>
      <c r="G1756" s="9" t="str">
        <f>IF(Search!$F$4="","",IF(Inventory!$AJ1756&lt;Search!$F$4,"",1))</f>
        <v/>
      </c>
      <c r="H1756" s="9" t="str">
        <f>IF(Search!$F$5="","",IF(Inventory!$AJ1756&gt;Search!$F$5,"",1))</f>
        <v/>
      </c>
      <c r="I1756" s="9" t="str">
        <f>IF(Search!$F$7="","",IF(Search!$F$8="",IF(ISNUMBER(SEARCH(Search!$F$7,$AL1756))=TRUE,1,""),""))</f>
        <v/>
      </c>
      <c r="J1756" s="9" t="str">
        <f>IF($AL1756=Search!$F$8,1,"")</f>
        <v/>
      </c>
      <c r="K1756" s="9" t="str">
        <f>IF(Search!$I$4="","",IF(COUNTA($AS1756)=1,IF(Search!$I$4="N","N",1),""))</f>
        <v/>
      </c>
      <c r="L1756" s="9" t="str">
        <f>IF(Search!$I$5="","",IF($AS1756="RC",1,""))</f>
        <v/>
      </c>
      <c r="M1756" s="9" t="str">
        <f>IF(Search!$I$6="","",IF($AS1756="RCP",1,""))</f>
        <v/>
      </c>
      <c r="N1756" s="9" t="str">
        <f>IF(Search!$I$8="","",IF(COUNTA($AT1756)=1,IF(Search!$I$8="N","N",1),""))</f>
        <v/>
      </c>
      <c r="O1756" s="9" t="str">
        <f>IF(Search!$L$4="","",IF(COUNTA($AU1756)=1,IF(Search!$L$4="N","N",1),""))</f>
        <v/>
      </c>
      <c r="P1756" s="9" t="str">
        <f>IF(Search!$L$5="","",IF(ISNUMBER(SEARCH("Jersey",$AU1756))=TRUE,IF(Search!$L$5="N","N",1),""))</f>
        <v/>
      </c>
      <c r="Q1756" s="9" t="str">
        <f>IF(Search!$L$6="","",IF(ISNUMBER(SEARCH("Patch",$AU1756))=TRUE,IF(Search!$L$6="N","N",1),""))</f>
        <v/>
      </c>
      <c r="R1756" s="9" t="str">
        <f>IF(Search!$L$7="","",IF(ISNUMBER(SEARCH("Shield",$AU1756))=TRUE,IF(Search!$L$7="N","N",1),""))</f>
        <v/>
      </c>
      <c r="S1756" s="9" t="str">
        <f>IF(Search!$L$8="","",IF(ISNUMBER(SEARCH("Stick",$AU1756))=TRUE,IF(Search!$L$8="N","N",1),""))</f>
        <v/>
      </c>
      <c r="T1756" s="9" t="str">
        <f>IF(Search!$O$4="","",IF(COUNTA($AW1756)=1,IF(Search!$O$4="N","N",1),""))</f>
        <v/>
      </c>
      <c r="U1756" s="9" t="str">
        <f>IF(Search!$O$5="","",IF($AW1756="","",IF($AW1756&lt;Search!$O$5,"",1)))</f>
        <v/>
      </c>
      <c r="V1756" s="9" t="str">
        <f>IF(Search!$O$6="","",IF($AW1756="","",IF($AW1756&gt;Search!$O$6,"",1)))</f>
        <v/>
      </c>
      <c r="W1756" s="9" t="str">
        <f>IF(Search!$U$4="","",IF($AX1756="","",1))</f>
        <v/>
      </c>
      <c r="X1756" s="9" t="str">
        <f>IF(Search!$U$5="","",IF(ISNUMBER(SEARCH(Search!$U$5,$AX1756))=TRUE,IF(Search!$U$5="N","N",1),""))</f>
        <v/>
      </c>
      <c r="Y1756" s="9" t="str">
        <f>IF(Search!$U$6="","",IF($AY1756&lt;Search!$U$6,"",1))</f>
        <v/>
      </c>
      <c r="Z1756" s="9" t="str">
        <f>IF(Search!$R$4="","",IF(Inventory!$BA1756&lt;Search!$R$4,"",1))</f>
        <v/>
      </c>
      <c r="AA1756" s="9" t="str">
        <f>IF(Search!$R$5="","",IF($BA1756&gt;Search!$R$5,"",1))</f>
        <v/>
      </c>
      <c r="AB1756" s="9" t="str">
        <f>IF(Search!$R$6="","",IF($BB1756&lt;Search!$R$6,"",1))</f>
        <v/>
      </c>
      <c r="AC1756" s="9" t="str">
        <f>IF(Search!$R$7="","",IF($BB1756&lt;Search!$R$7,"",1))</f>
        <v/>
      </c>
      <c r="AD1756" s="45" t="str">
        <f>IF(COUNTIF($A1756:$AC1756,"n")&gt;0,"",IF(SUM($A1756:$AC1756)=COUNTA(Search!$C$4:$C$8,Search!$F$4:$F$8,Search!$I$4:$I$6,Search!$I$8,Search!$L$4:$L$8,Search!$O$4:$O$8,Search!$R$4:$R$7,Search!$U$4:$U$7)-COUNTIF(Search!$C$4:$U$7,"n"),1+LARGE($AD$1:AD1755,1),""))</f>
        <v/>
      </c>
      <c r="AE1756" s="45" t="str">
        <f t="shared" si="84"/>
        <v/>
      </c>
      <c r="AF1756" s="45" t="str">
        <f>IF(AD1756="","",COUNTIF($AE$1:$AE1755,$AE1756)+RANK($AE1756,$AE$2:$AE$10540,1))</f>
        <v/>
      </c>
      <c r="AG1756" s="45" t="str">
        <f t="shared" si="85"/>
        <v/>
      </c>
      <c r="AH1756" s="45" t="str">
        <f>IF($AD1756="","",COUNTIF($AG$1:$AG1755,$AG1756)+RANK($AG1756,$AG$1:$AG$10539,0))</f>
        <v/>
      </c>
      <c r="AI1756" s="10" t="str">
        <f t="shared" si="86"/>
        <v>2011-12 The Cup Programme of Excellence Autographs #PEMM Mark Messier CAN  AU  /10   $300</v>
      </c>
      <c r="AJ1756" s="11">
        <v>2011</v>
      </c>
      <c r="AK1756" s="17">
        <v>12</v>
      </c>
      <c r="AL1756" s="12" t="s">
        <v>1283</v>
      </c>
      <c r="AM1756" s="10" t="s">
        <v>1284</v>
      </c>
      <c r="AN1756" s="12" t="s">
        <v>126</v>
      </c>
      <c r="AO1756" s="9" t="s">
        <v>1913</v>
      </c>
      <c r="AP1756" s="9"/>
      <c r="AQ1756" s="9"/>
      <c r="AR1756" s="14" t="s">
        <v>2125</v>
      </c>
      <c r="AS1756" s="9"/>
      <c r="AT1756" s="9" t="s">
        <v>1857</v>
      </c>
      <c r="AU1756" s="9"/>
      <c r="AV1756" s="13"/>
      <c r="AW1756" s="13">
        <v>10</v>
      </c>
      <c r="AX1756" s="9"/>
      <c r="AY1756" s="9"/>
      <c r="AZ1756" s="9"/>
      <c r="BA1756" s="33">
        <v>300</v>
      </c>
      <c r="BB1756" s="33"/>
      <c r="BC1756" s="36"/>
      <c r="BD1756" s="12" t="s">
        <v>1771</v>
      </c>
    </row>
    <row r="1757" spans="1:56" s="12" customFormat="1" x14ac:dyDescent="0.2">
      <c r="A1757" s="9" t="str">
        <f>IF(Search!$C$5="","",IF(COUNTA(Inventory!$AP1757)=1,1,""))</f>
        <v/>
      </c>
      <c r="B1757" s="9" t="str">
        <f>IF(Search!$C$4="","",IF(ISNUMBER(SEARCH(Search!$C$4,$AR1757))=TRUE,1,""))</f>
        <v/>
      </c>
      <c r="C1757" s="9" t="str">
        <f>IF(Search!$C$6="x",IF(COUNTA($AQ1757)=1,1,"N"),IF(COUNTA($AQ1757)=1,"N",""))</f>
        <v/>
      </c>
      <c r="D1757" s="9" t="str">
        <f>IF(Search!$O$8="","",IF(ISNUMBER(SEARCH(Search!$O$8,$BD1757))=TRUE,1,""))</f>
        <v/>
      </c>
      <c r="E1757" s="9" t="str">
        <f>IF(Search!$C$7="","",IF(ISNUMBER(SEARCH(Search!$C$7,$AN1757))=TRUE,1,""))</f>
        <v/>
      </c>
      <c r="F1757" s="9" t="str">
        <f>IF(Search!$C$8="","",IF(ISNUMBER(SEARCH(Search!$C$8,$AO1757))=TRUE,1,""))</f>
        <v/>
      </c>
      <c r="G1757" s="9" t="str">
        <f>IF(Search!$F$4="","",IF(Inventory!$AJ1757&lt;Search!$F$4,"",1))</f>
        <v/>
      </c>
      <c r="H1757" s="9" t="str">
        <f>IF(Search!$F$5="","",IF(Inventory!$AJ1757&gt;Search!$F$5,"",1))</f>
        <v/>
      </c>
      <c r="I1757" s="9" t="str">
        <f>IF(Search!$F$7="","",IF(Search!$F$8="",IF(ISNUMBER(SEARCH(Search!$F$7,$AL1757))=TRUE,1,""),""))</f>
        <v/>
      </c>
      <c r="J1757" s="9" t="str">
        <f>IF($AL1757=Search!$F$8,1,"")</f>
        <v/>
      </c>
      <c r="K1757" s="9" t="str">
        <f>IF(Search!$I$4="","",IF(COUNTA($AS1757)=1,IF(Search!$I$4="N","N",1),""))</f>
        <v/>
      </c>
      <c r="L1757" s="9" t="str">
        <f>IF(Search!$I$5="","",IF($AS1757="RC",1,""))</f>
        <v/>
      </c>
      <c r="M1757" s="9" t="str">
        <f>IF(Search!$I$6="","",IF($AS1757="RCP",1,""))</f>
        <v/>
      </c>
      <c r="N1757" s="9" t="str">
        <f>IF(Search!$I$8="","",IF(COUNTA($AT1757)=1,IF(Search!$I$8="N","N",1),""))</f>
        <v/>
      </c>
      <c r="O1757" s="9" t="str">
        <f>IF(Search!$L$4="","",IF(COUNTA($AU1757)=1,IF(Search!$L$4="N","N",1),""))</f>
        <v/>
      </c>
      <c r="P1757" s="9" t="str">
        <f>IF(Search!$L$5="","",IF(ISNUMBER(SEARCH("Jersey",$AU1757))=TRUE,IF(Search!$L$5="N","N",1),""))</f>
        <v/>
      </c>
      <c r="Q1757" s="9" t="str">
        <f>IF(Search!$L$6="","",IF(ISNUMBER(SEARCH("Patch",$AU1757))=TRUE,IF(Search!$L$6="N","N",1),""))</f>
        <v/>
      </c>
      <c r="R1757" s="9" t="str">
        <f>IF(Search!$L$7="","",IF(ISNUMBER(SEARCH("Shield",$AU1757))=TRUE,IF(Search!$L$7="N","N",1),""))</f>
        <v/>
      </c>
      <c r="S1757" s="9" t="str">
        <f>IF(Search!$L$8="","",IF(ISNUMBER(SEARCH("Stick",$AU1757))=TRUE,IF(Search!$L$8="N","N",1),""))</f>
        <v/>
      </c>
      <c r="T1757" s="9" t="str">
        <f>IF(Search!$O$4="","",IF(COUNTA($AW1757)=1,IF(Search!$O$4="N","N",1),""))</f>
        <v/>
      </c>
      <c r="U1757" s="9" t="str">
        <f>IF(Search!$O$5="","",IF($AW1757="","",IF($AW1757&lt;Search!$O$5,"",1)))</f>
        <v/>
      </c>
      <c r="V1757" s="9" t="str">
        <f>IF(Search!$O$6="","",IF($AW1757="","",IF($AW1757&gt;Search!$O$6,"",1)))</f>
        <v/>
      </c>
      <c r="W1757" s="9" t="str">
        <f>IF(Search!$U$4="","",IF($AX1757="","",1))</f>
        <v/>
      </c>
      <c r="X1757" s="9" t="str">
        <f>IF(Search!$U$5="","",IF(ISNUMBER(SEARCH(Search!$U$5,$AX1757))=TRUE,IF(Search!$U$5="N","N",1),""))</f>
        <v/>
      </c>
      <c r="Y1757" s="9" t="str">
        <f>IF(Search!$U$6="","",IF($AY1757&lt;Search!$U$6,"",1))</f>
        <v/>
      </c>
      <c r="Z1757" s="9" t="str">
        <f>IF(Search!$R$4="","",IF(Inventory!$BA1757&lt;Search!$R$4,"",1))</f>
        <v/>
      </c>
      <c r="AA1757" s="9" t="str">
        <f>IF(Search!$R$5="","",IF($BA1757&gt;Search!$R$5,"",1))</f>
        <v/>
      </c>
      <c r="AB1757" s="9" t="str">
        <f>IF(Search!$R$6="","",IF($BB1757&lt;Search!$R$6,"",1))</f>
        <v/>
      </c>
      <c r="AC1757" s="9" t="str">
        <f>IF(Search!$R$7="","",IF($BB1757&lt;Search!$R$7,"",1))</f>
        <v/>
      </c>
      <c r="AD1757" s="45" t="str">
        <f>IF(COUNTIF($A1757:$AC1757,"n")&gt;0,"",IF(SUM($A1757:$AC1757)=COUNTA(Search!$C$4:$C$8,Search!$F$4:$F$8,Search!$I$4:$I$6,Search!$I$8,Search!$L$4:$L$8,Search!$O$4:$O$8,Search!$R$4:$R$7,Search!$U$4:$U$7)-COUNTIF(Search!$C$4:$U$7,"n"),1+LARGE($AD$1:AD1756,1),""))</f>
        <v/>
      </c>
      <c r="AE1757" s="45" t="str">
        <f t="shared" si="84"/>
        <v/>
      </c>
      <c r="AF1757" s="45" t="str">
        <f>IF(AD1757="","",COUNTIF($AE$1:$AE1756,$AE1757)+RANK($AE1757,$AE$2:$AE$10540,1))</f>
        <v/>
      </c>
      <c r="AG1757" s="45" t="str">
        <f t="shared" si="85"/>
        <v/>
      </c>
      <c r="AH1757" s="45" t="str">
        <f>IF($AD1757="","",COUNTIF($AG$1:$AG1756,$AG1757)+RANK($AG1757,$AG$1:$AG$10539,0))</f>
        <v/>
      </c>
      <c r="AI1757" s="10" t="str">
        <f t="shared" si="86"/>
        <v>2011-12 The Cup Programme of Excellence Autographs #PEWG Wayne Gretzky CAN  AU  /10   $800</v>
      </c>
      <c r="AJ1757" s="11">
        <v>2011</v>
      </c>
      <c r="AK1757" s="17">
        <v>12</v>
      </c>
      <c r="AL1757" s="12" t="s">
        <v>1283</v>
      </c>
      <c r="AM1757" s="10" t="s">
        <v>1285</v>
      </c>
      <c r="AN1757" s="12" t="s">
        <v>163</v>
      </c>
      <c r="AO1757" s="9" t="s">
        <v>1913</v>
      </c>
      <c r="AP1757" s="9"/>
      <c r="AQ1757" s="9"/>
      <c r="AR1757" s="14" t="s">
        <v>2125</v>
      </c>
      <c r="AS1757" s="9"/>
      <c r="AT1757" s="9" t="s">
        <v>1857</v>
      </c>
      <c r="AU1757" s="9"/>
      <c r="AV1757" s="13"/>
      <c r="AW1757" s="13">
        <v>10</v>
      </c>
      <c r="AX1757" s="9"/>
      <c r="AY1757" s="9"/>
      <c r="AZ1757" s="9"/>
      <c r="BA1757" s="33">
        <v>800</v>
      </c>
      <c r="BB1757" s="33"/>
      <c r="BC1757" s="36"/>
      <c r="BD1757" s="12" t="s">
        <v>1771</v>
      </c>
    </row>
    <row r="1758" spans="1:56" s="12" customFormat="1" x14ac:dyDescent="0.2">
      <c r="A1758" s="9" t="str">
        <f>IF(Search!$C$5="","",IF(COUNTA(Inventory!$AP1758)=1,1,""))</f>
        <v/>
      </c>
      <c r="B1758" s="9" t="str">
        <f>IF(Search!$C$4="","",IF(ISNUMBER(SEARCH(Search!$C$4,$AR1758))=TRUE,1,""))</f>
        <v/>
      </c>
      <c r="C1758" s="9" t="str">
        <f>IF(Search!$C$6="x",IF(COUNTA($AQ1758)=1,1,"N"),IF(COUNTA($AQ1758)=1,"N",""))</f>
        <v/>
      </c>
      <c r="D1758" s="9" t="str">
        <f>IF(Search!$O$8="","",IF(ISNUMBER(SEARCH(Search!$O$8,$BD1758))=TRUE,1,""))</f>
        <v/>
      </c>
      <c r="E1758" s="9" t="str">
        <f>IF(Search!$C$7="","",IF(ISNUMBER(SEARCH(Search!$C$7,$AN1758))=TRUE,1,""))</f>
        <v/>
      </c>
      <c r="F1758" s="9" t="str">
        <f>IF(Search!$C$8="","",IF(ISNUMBER(SEARCH(Search!$C$8,$AO1758))=TRUE,1,""))</f>
        <v/>
      </c>
      <c r="G1758" s="9" t="str">
        <f>IF(Search!$F$4="","",IF(Inventory!$AJ1758&lt;Search!$F$4,"",1))</f>
        <v/>
      </c>
      <c r="H1758" s="9" t="str">
        <f>IF(Search!$F$5="","",IF(Inventory!$AJ1758&gt;Search!$F$5,"",1))</f>
        <v/>
      </c>
      <c r="I1758" s="9" t="str">
        <f>IF(Search!$F$7="","",IF(Search!$F$8="",IF(ISNUMBER(SEARCH(Search!$F$7,$AL1758))=TRUE,1,""),""))</f>
        <v/>
      </c>
      <c r="J1758" s="9" t="str">
        <f>IF($AL1758=Search!$F$8,1,"")</f>
        <v/>
      </c>
      <c r="K1758" s="9" t="str">
        <f>IF(Search!$I$4="","",IF(COUNTA($AS1758)=1,IF(Search!$I$4="N","N",1),""))</f>
        <v/>
      </c>
      <c r="L1758" s="9" t="str">
        <f>IF(Search!$I$5="","",IF($AS1758="RC",1,""))</f>
        <v/>
      </c>
      <c r="M1758" s="9" t="str">
        <f>IF(Search!$I$6="","",IF($AS1758="RCP",1,""))</f>
        <v/>
      </c>
      <c r="N1758" s="9" t="str">
        <f>IF(Search!$I$8="","",IF(COUNTA($AT1758)=1,IF(Search!$I$8="N","N",1),""))</f>
        <v/>
      </c>
      <c r="O1758" s="9" t="str">
        <f>IF(Search!$L$4="","",IF(COUNTA($AU1758)=1,IF(Search!$L$4="N","N",1),""))</f>
        <v/>
      </c>
      <c r="P1758" s="9" t="str">
        <f>IF(Search!$L$5="","",IF(ISNUMBER(SEARCH("Jersey",$AU1758))=TRUE,IF(Search!$L$5="N","N",1),""))</f>
        <v/>
      </c>
      <c r="Q1758" s="9" t="str">
        <f>IF(Search!$L$6="","",IF(ISNUMBER(SEARCH("Patch",$AU1758))=TRUE,IF(Search!$L$6="N","N",1),""))</f>
        <v/>
      </c>
      <c r="R1758" s="9" t="str">
        <f>IF(Search!$L$7="","",IF(ISNUMBER(SEARCH("Shield",$AU1758))=TRUE,IF(Search!$L$7="N","N",1),""))</f>
        <v/>
      </c>
      <c r="S1758" s="9" t="str">
        <f>IF(Search!$L$8="","",IF(ISNUMBER(SEARCH("Stick",$AU1758))=TRUE,IF(Search!$L$8="N","N",1),""))</f>
        <v/>
      </c>
      <c r="T1758" s="9" t="str">
        <f>IF(Search!$O$4="","",IF(COUNTA($AW1758)=1,IF(Search!$O$4="N","N",1),""))</f>
        <v/>
      </c>
      <c r="U1758" s="9" t="str">
        <f>IF(Search!$O$5="","",IF($AW1758="","",IF($AW1758&lt;Search!$O$5,"",1)))</f>
        <v/>
      </c>
      <c r="V1758" s="9" t="str">
        <f>IF(Search!$O$6="","",IF($AW1758="","",IF($AW1758&gt;Search!$O$6,"",1)))</f>
        <v/>
      </c>
      <c r="W1758" s="9" t="str">
        <f>IF(Search!$U$4="","",IF($AX1758="","",1))</f>
        <v/>
      </c>
      <c r="X1758" s="9" t="str">
        <f>IF(Search!$U$5="","",IF(ISNUMBER(SEARCH(Search!$U$5,$AX1758))=TRUE,IF(Search!$U$5="N","N",1),""))</f>
        <v/>
      </c>
      <c r="Y1758" s="9" t="str">
        <f>IF(Search!$U$6="","",IF($AY1758&lt;Search!$U$6,"",1))</f>
        <v/>
      </c>
      <c r="Z1758" s="9" t="str">
        <f>IF(Search!$R$4="","",IF(Inventory!$BA1758&lt;Search!$R$4,"",1))</f>
        <v/>
      </c>
      <c r="AA1758" s="9" t="str">
        <f>IF(Search!$R$5="","",IF($BA1758&gt;Search!$R$5,"",1))</f>
        <v/>
      </c>
      <c r="AB1758" s="9" t="str">
        <f>IF(Search!$R$6="","",IF($BB1758&lt;Search!$R$6,"",1))</f>
        <v/>
      </c>
      <c r="AC1758" s="9" t="str">
        <f>IF(Search!$R$7="","",IF($BB1758&lt;Search!$R$7,"",1))</f>
        <v/>
      </c>
      <c r="AD1758" s="45" t="str">
        <f>IF(COUNTIF($A1758:$AC1758,"n")&gt;0,"",IF(SUM($A1758:$AC1758)=COUNTA(Search!$C$4:$C$8,Search!$F$4:$F$8,Search!$I$4:$I$6,Search!$I$8,Search!$L$4:$L$8,Search!$O$4:$O$8,Search!$R$4:$R$7,Search!$U$4:$U$7)-COUNTIF(Search!$C$4:$U$7,"n"),1+LARGE($AD$1:AD1757,1),""))</f>
        <v/>
      </c>
      <c r="AE1758" s="45" t="str">
        <f t="shared" si="84"/>
        <v/>
      </c>
      <c r="AF1758" s="45" t="str">
        <f>IF(AD1758="","",COUNTIF($AE$1:$AE1757,$AE1758)+RANK($AE1758,$AE$2:$AE$10540,1))</f>
        <v/>
      </c>
      <c r="AG1758" s="45" t="str">
        <f t="shared" si="85"/>
        <v/>
      </c>
      <c r="AH1758" s="45" t="str">
        <f>IF($AD1758="","",COUNTIF($AG$1:$AG1757,$AG1758)+RANK($AG1758,$AG$1:$AG$10539,0))</f>
        <v/>
      </c>
      <c r="AI1758" s="10" t="str">
        <f t="shared" si="86"/>
        <v>2011-12 The Cup Signature Patches #SPDB Dan Boyle CAN  AU 2CL Patch /75   $30</v>
      </c>
      <c r="AJ1758" s="11">
        <v>2011</v>
      </c>
      <c r="AK1758" s="17">
        <v>12</v>
      </c>
      <c r="AL1758" s="12" t="s">
        <v>1213</v>
      </c>
      <c r="AM1758" s="10" t="s">
        <v>1286</v>
      </c>
      <c r="AN1758" s="12" t="s">
        <v>1115</v>
      </c>
      <c r="AO1758" s="9" t="s">
        <v>1913</v>
      </c>
      <c r="AP1758" s="9"/>
      <c r="AQ1758" s="9"/>
      <c r="AR1758" s="14" t="s">
        <v>2125</v>
      </c>
      <c r="AS1758" s="9"/>
      <c r="AT1758" s="9" t="s">
        <v>1857</v>
      </c>
      <c r="AU1758" s="9" t="s">
        <v>1778</v>
      </c>
      <c r="AV1758" s="13"/>
      <c r="AW1758" s="13">
        <v>75</v>
      </c>
      <c r="AX1758" s="9"/>
      <c r="AY1758" s="9"/>
      <c r="AZ1758" s="9"/>
      <c r="BA1758" s="33">
        <v>30</v>
      </c>
      <c r="BB1758" s="33"/>
      <c r="BC1758" s="36"/>
      <c r="BD1758" s="12" t="s">
        <v>1771</v>
      </c>
    </row>
    <row r="1759" spans="1:56" s="12" customFormat="1" x14ac:dyDescent="0.2">
      <c r="A1759" s="9" t="str">
        <f>IF(Search!$C$5="","",IF(COUNTA(Inventory!$AP1759)=1,1,""))</f>
        <v/>
      </c>
      <c r="B1759" s="9" t="str">
        <f>IF(Search!$C$4="","",IF(ISNUMBER(SEARCH(Search!$C$4,$AR1759))=TRUE,1,""))</f>
        <v/>
      </c>
      <c r="C1759" s="9" t="str">
        <f>IF(Search!$C$6="x",IF(COUNTA($AQ1759)=1,1,"N"),IF(COUNTA($AQ1759)=1,"N",""))</f>
        <v/>
      </c>
      <c r="D1759" s="9" t="str">
        <f>IF(Search!$O$8="","",IF(ISNUMBER(SEARCH(Search!$O$8,$BD1759))=TRUE,1,""))</f>
        <v/>
      </c>
      <c r="E1759" s="9" t="str">
        <f>IF(Search!$C$7="","",IF(ISNUMBER(SEARCH(Search!$C$7,$AN1759))=TRUE,1,""))</f>
        <v/>
      </c>
      <c r="F1759" s="9" t="str">
        <f>IF(Search!$C$8="","",IF(ISNUMBER(SEARCH(Search!$C$8,$AO1759))=TRUE,1,""))</f>
        <v/>
      </c>
      <c r="G1759" s="9" t="str">
        <f>IF(Search!$F$4="","",IF(Inventory!$AJ1759&lt;Search!$F$4,"",1))</f>
        <v/>
      </c>
      <c r="H1759" s="9" t="str">
        <f>IF(Search!$F$5="","",IF(Inventory!$AJ1759&gt;Search!$F$5,"",1))</f>
        <v/>
      </c>
      <c r="I1759" s="9" t="str">
        <f>IF(Search!$F$7="","",IF(Search!$F$8="",IF(ISNUMBER(SEARCH(Search!$F$7,$AL1759))=TRUE,1,""),""))</f>
        <v/>
      </c>
      <c r="J1759" s="9" t="str">
        <f>IF($AL1759=Search!$F$8,1,"")</f>
        <v/>
      </c>
      <c r="K1759" s="9" t="str">
        <f>IF(Search!$I$4="","",IF(COUNTA($AS1759)=1,IF(Search!$I$4="N","N",1),""))</f>
        <v/>
      </c>
      <c r="L1759" s="9" t="str">
        <f>IF(Search!$I$5="","",IF($AS1759="RC",1,""))</f>
        <v/>
      </c>
      <c r="M1759" s="9" t="str">
        <f>IF(Search!$I$6="","",IF($AS1759="RCP",1,""))</f>
        <v/>
      </c>
      <c r="N1759" s="9" t="str">
        <f>IF(Search!$I$8="","",IF(COUNTA($AT1759)=1,IF(Search!$I$8="N","N",1),""))</f>
        <v/>
      </c>
      <c r="O1759" s="9" t="str">
        <f>IF(Search!$L$4="","",IF(COUNTA($AU1759)=1,IF(Search!$L$4="N","N",1),""))</f>
        <v/>
      </c>
      <c r="P1759" s="9" t="str">
        <f>IF(Search!$L$5="","",IF(ISNUMBER(SEARCH("Jersey",$AU1759))=TRUE,IF(Search!$L$5="N","N",1),""))</f>
        <v/>
      </c>
      <c r="Q1759" s="9" t="str">
        <f>IF(Search!$L$6="","",IF(ISNUMBER(SEARCH("Patch",$AU1759))=TRUE,IF(Search!$L$6="N","N",1),""))</f>
        <v/>
      </c>
      <c r="R1759" s="9" t="str">
        <f>IF(Search!$L$7="","",IF(ISNUMBER(SEARCH("Shield",$AU1759))=TRUE,IF(Search!$L$7="N","N",1),""))</f>
        <v/>
      </c>
      <c r="S1759" s="9" t="str">
        <f>IF(Search!$L$8="","",IF(ISNUMBER(SEARCH("Stick",$AU1759))=TRUE,IF(Search!$L$8="N","N",1),""))</f>
        <v/>
      </c>
      <c r="T1759" s="9" t="str">
        <f>IF(Search!$O$4="","",IF(COUNTA($AW1759)=1,IF(Search!$O$4="N","N",1),""))</f>
        <v/>
      </c>
      <c r="U1759" s="9" t="str">
        <f>IF(Search!$O$5="","",IF($AW1759="","",IF($AW1759&lt;Search!$O$5,"",1)))</f>
        <v/>
      </c>
      <c r="V1759" s="9" t="str">
        <f>IF(Search!$O$6="","",IF($AW1759="","",IF($AW1759&gt;Search!$O$6,"",1)))</f>
        <v/>
      </c>
      <c r="W1759" s="9" t="str">
        <f>IF(Search!$U$4="","",IF($AX1759="","",1))</f>
        <v/>
      </c>
      <c r="X1759" s="9" t="str">
        <f>IF(Search!$U$5="","",IF(ISNUMBER(SEARCH(Search!$U$5,$AX1759))=TRUE,IF(Search!$U$5="N","N",1),""))</f>
        <v/>
      </c>
      <c r="Y1759" s="9" t="str">
        <f>IF(Search!$U$6="","",IF($AY1759&lt;Search!$U$6,"",1))</f>
        <v/>
      </c>
      <c r="Z1759" s="9" t="str">
        <f>IF(Search!$R$4="","",IF(Inventory!$BA1759&lt;Search!$R$4,"",1))</f>
        <v/>
      </c>
      <c r="AA1759" s="9" t="str">
        <f>IF(Search!$R$5="","",IF($BA1759&gt;Search!$R$5,"",1))</f>
        <v/>
      </c>
      <c r="AB1759" s="9" t="str">
        <f>IF(Search!$R$6="","",IF($BB1759&lt;Search!$R$6,"",1))</f>
        <v/>
      </c>
      <c r="AC1759" s="9" t="str">
        <f>IF(Search!$R$7="","",IF($BB1759&lt;Search!$R$7,"",1))</f>
        <v/>
      </c>
      <c r="AD1759" s="45" t="str">
        <f>IF(COUNTIF($A1759:$AC1759,"n")&gt;0,"",IF(SUM($A1759:$AC1759)=COUNTA(Search!$C$4:$C$8,Search!$F$4:$F$8,Search!$I$4:$I$6,Search!$I$8,Search!$L$4:$L$8,Search!$O$4:$O$8,Search!$R$4:$R$7,Search!$U$4:$U$7)-COUNTIF(Search!$C$4:$U$7,"n"),1+LARGE($AD$1:AD1758,1),""))</f>
        <v/>
      </c>
      <c r="AE1759" s="45" t="str">
        <f t="shared" si="84"/>
        <v/>
      </c>
      <c r="AF1759" s="45" t="str">
        <f>IF(AD1759="","",COUNTIF($AE$1:$AE1758,$AE1759)+RANK($AE1759,$AE$2:$AE$10540,1))</f>
        <v/>
      </c>
      <c r="AG1759" s="45" t="str">
        <f t="shared" si="85"/>
        <v/>
      </c>
      <c r="AH1759" s="45" t="str">
        <f>IF($AD1759="","",COUNTIF($AG$1:$AG1758,$AG1759)+RANK($AG1759,$AG$1:$AG$10539,0))</f>
        <v/>
      </c>
      <c r="AI1759" s="10" t="str">
        <f t="shared" si="86"/>
        <v>2011-12 The Cup Signature Patches #SPJT Joe Thornton CAN  AU 3CL Patch /35   $40</v>
      </c>
      <c r="AJ1759" s="11">
        <v>2011</v>
      </c>
      <c r="AK1759" s="17">
        <v>12</v>
      </c>
      <c r="AL1759" s="12" t="s">
        <v>1213</v>
      </c>
      <c r="AM1759" s="10" t="s">
        <v>1287</v>
      </c>
      <c r="AN1759" s="12" t="s">
        <v>421</v>
      </c>
      <c r="AO1759" s="9" t="s">
        <v>1913</v>
      </c>
      <c r="AP1759" s="9"/>
      <c r="AQ1759" s="9"/>
      <c r="AR1759" s="14" t="s">
        <v>2125</v>
      </c>
      <c r="AS1759" s="9"/>
      <c r="AT1759" s="9" t="s">
        <v>1857</v>
      </c>
      <c r="AU1759" s="9" t="s">
        <v>1779</v>
      </c>
      <c r="AV1759" s="13"/>
      <c r="AW1759" s="13">
        <v>35</v>
      </c>
      <c r="AX1759" s="9"/>
      <c r="AY1759" s="9"/>
      <c r="AZ1759" s="9"/>
      <c r="BA1759" s="33">
        <v>40</v>
      </c>
      <c r="BB1759" s="33"/>
      <c r="BC1759" s="36"/>
      <c r="BD1759" s="12" t="s">
        <v>1771</v>
      </c>
    </row>
    <row r="1760" spans="1:56" s="12" customFormat="1" x14ac:dyDescent="0.2">
      <c r="A1760" s="9" t="str">
        <f>IF(Search!$C$5="","",IF(COUNTA(Inventory!$AP1760)=1,1,""))</f>
        <v/>
      </c>
      <c r="B1760" s="9" t="str">
        <f>IF(Search!$C$4="","",IF(ISNUMBER(SEARCH(Search!$C$4,$AR1760))=TRUE,1,""))</f>
        <v/>
      </c>
      <c r="C1760" s="9" t="str">
        <f>IF(Search!$C$6="x",IF(COUNTA($AQ1760)=1,1,"N"),IF(COUNTA($AQ1760)=1,"N",""))</f>
        <v/>
      </c>
      <c r="D1760" s="9" t="str">
        <f>IF(Search!$O$8="","",IF(ISNUMBER(SEARCH(Search!$O$8,$BD1760))=TRUE,1,""))</f>
        <v/>
      </c>
      <c r="E1760" s="9" t="str">
        <f>IF(Search!$C$7="","",IF(ISNUMBER(SEARCH(Search!$C$7,$AN1760))=TRUE,1,""))</f>
        <v/>
      </c>
      <c r="F1760" s="9" t="str">
        <f>IF(Search!$C$8="","",IF(ISNUMBER(SEARCH(Search!$C$8,$AO1760))=TRUE,1,""))</f>
        <v/>
      </c>
      <c r="G1760" s="9" t="str">
        <f>IF(Search!$F$4="","",IF(Inventory!$AJ1760&lt;Search!$F$4,"",1))</f>
        <v/>
      </c>
      <c r="H1760" s="9" t="str">
        <f>IF(Search!$F$5="","",IF(Inventory!$AJ1760&gt;Search!$F$5,"",1))</f>
        <v/>
      </c>
      <c r="I1760" s="9" t="str">
        <f>IF(Search!$F$7="","",IF(Search!$F$8="",IF(ISNUMBER(SEARCH(Search!$F$7,$AL1760))=TRUE,1,""),""))</f>
        <v/>
      </c>
      <c r="J1760" s="9" t="str">
        <f>IF($AL1760=Search!$F$8,1,"")</f>
        <v/>
      </c>
      <c r="K1760" s="9" t="str">
        <f>IF(Search!$I$4="","",IF(COUNTA($AS1760)=1,IF(Search!$I$4="N","N",1),""))</f>
        <v/>
      </c>
      <c r="L1760" s="9" t="str">
        <f>IF(Search!$I$5="","",IF($AS1760="RC",1,""))</f>
        <v/>
      </c>
      <c r="M1760" s="9" t="str">
        <f>IF(Search!$I$6="","",IF($AS1760="RCP",1,""))</f>
        <v/>
      </c>
      <c r="N1760" s="9" t="str">
        <f>IF(Search!$I$8="","",IF(COUNTA($AT1760)=1,IF(Search!$I$8="N","N",1),""))</f>
        <v/>
      </c>
      <c r="O1760" s="9" t="str">
        <f>IF(Search!$L$4="","",IF(COUNTA($AU1760)=1,IF(Search!$L$4="N","N",1),""))</f>
        <v/>
      </c>
      <c r="P1760" s="9" t="str">
        <f>IF(Search!$L$5="","",IF(ISNUMBER(SEARCH("Jersey",$AU1760))=TRUE,IF(Search!$L$5="N","N",1),""))</f>
        <v/>
      </c>
      <c r="Q1760" s="9" t="str">
        <f>IF(Search!$L$6="","",IF(ISNUMBER(SEARCH("Patch",$AU1760))=TRUE,IF(Search!$L$6="N","N",1),""))</f>
        <v/>
      </c>
      <c r="R1760" s="9" t="str">
        <f>IF(Search!$L$7="","",IF(ISNUMBER(SEARCH("Shield",$AU1760))=TRUE,IF(Search!$L$7="N","N",1),""))</f>
        <v/>
      </c>
      <c r="S1760" s="9" t="str">
        <f>IF(Search!$L$8="","",IF(ISNUMBER(SEARCH("Stick",$AU1760))=TRUE,IF(Search!$L$8="N","N",1),""))</f>
        <v/>
      </c>
      <c r="T1760" s="9" t="str">
        <f>IF(Search!$O$4="","",IF(COUNTA($AW1760)=1,IF(Search!$O$4="N","N",1),""))</f>
        <v/>
      </c>
      <c r="U1760" s="9" t="str">
        <f>IF(Search!$O$5="","",IF($AW1760="","",IF($AW1760&lt;Search!$O$5,"",1)))</f>
        <v/>
      </c>
      <c r="V1760" s="9" t="str">
        <f>IF(Search!$O$6="","",IF($AW1760="","",IF($AW1760&gt;Search!$O$6,"",1)))</f>
        <v/>
      </c>
      <c r="W1760" s="9" t="str">
        <f>IF(Search!$U$4="","",IF($AX1760="","",1))</f>
        <v/>
      </c>
      <c r="X1760" s="9" t="str">
        <f>IF(Search!$U$5="","",IF(ISNUMBER(SEARCH(Search!$U$5,$AX1760))=TRUE,IF(Search!$U$5="N","N",1),""))</f>
        <v/>
      </c>
      <c r="Y1760" s="9" t="str">
        <f>IF(Search!$U$6="","",IF($AY1760&lt;Search!$U$6,"",1))</f>
        <v/>
      </c>
      <c r="Z1760" s="9" t="str">
        <f>IF(Search!$R$4="","",IF(Inventory!$BA1760&lt;Search!$R$4,"",1))</f>
        <v/>
      </c>
      <c r="AA1760" s="9" t="str">
        <f>IF(Search!$R$5="","",IF($BA1760&gt;Search!$R$5,"",1))</f>
        <v/>
      </c>
      <c r="AB1760" s="9" t="str">
        <f>IF(Search!$R$6="","",IF($BB1760&lt;Search!$R$6,"",1))</f>
        <v/>
      </c>
      <c r="AC1760" s="9" t="str">
        <f>IF(Search!$R$7="","",IF($BB1760&lt;Search!$R$7,"",1))</f>
        <v/>
      </c>
      <c r="AD1760" s="45" t="str">
        <f>IF(COUNTIF($A1760:$AC1760,"n")&gt;0,"",IF(SUM($A1760:$AC1760)=COUNTA(Search!$C$4:$C$8,Search!$F$4:$F$8,Search!$I$4:$I$6,Search!$I$8,Search!$L$4:$L$8,Search!$O$4:$O$8,Search!$R$4:$R$7,Search!$U$4:$U$7)-COUNTIF(Search!$C$4:$U$7,"n"),1+LARGE($AD$1:AD1759,1),""))</f>
        <v/>
      </c>
      <c r="AE1760" s="45" t="str">
        <f t="shared" si="84"/>
        <v/>
      </c>
      <c r="AF1760" s="45" t="str">
        <f>IF(AD1760="","",COUNTIF($AE$1:$AE1759,$AE1760)+RANK($AE1760,$AE$2:$AE$10540,1))</f>
        <v/>
      </c>
      <c r="AG1760" s="45" t="str">
        <f t="shared" si="85"/>
        <v/>
      </c>
      <c r="AH1760" s="45" t="str">
        <f>IF($AD1760="","",COUNTIF($AG$1:$AG1759,$AG1760)+RANK($AG1760,$AG$1:$AG$10539,0))</f>
        <v/>
      </c>
      <c r="AI1760" s="10" t="str">
        <f t="shared" si="86"/>
        <v>2011-12 Upper Deck #219 Aaron Palushaj RC  RC   /   $</v>
      </c>
      <c r="AJ1760" s="11">
        <v>2011</v>
      </c>
      <c r="AK1760" s="17">
        <v>12</v>
      </c>
      <c r="AL1760" s="12" t="s">
        <v>7</v>
      </c>
      <c r="AM1760" s="10">
        <v>219</v>
      </c>
      <c r="AN1760" s="12" t="s">
        <v>1288</v>
      </c>
      <c r="AO1760" s="9"/>
      <c r="AP1760" s="9"/>
      <c r="AQ1760" s="9"/>
      <c r="AR1760" s="14" t="s">
        <v>2481</v>
      </c>
      <c r="AS1760" s="9" t="s">
        <v>2</v>
      </c>
      <c r="AT1760" s="9"/>
      <c r="AU1760" s="9"/>
      <c r="AV1760" s="13"/>
      <c r="AW1760" s="13"/>
      <c r="AX1760" s="9"/>
      <c r="AY1760" s="9"/>
      <c r="AZ1760" s="9"/>
      <c r="BA1760" s="33"/>
      <c r="BB1760" s="33"/>
      <c r="BC1760" s="36"/>
      <c r="BD1760" s="12" t="s">
        <v>1771</v>
      </c>
    </row>
    <row r="1761" spans="1:56" s="12" customFormat="1" x14ac:dyDescent="0.2">
      <c r="A1761" s="9" t="str">
        <f>IF(Search!$C$5="","",IF(COUNTA(Inventory!$AP1761)=1,1,""))</f>
        <v/>
      </c>
      <c r="B1761" s="9" t="str">
        <f>IF(Search!$C$4="","",IF(ISNUMBER(SEARCH(Search!$C$4,$AR1761))=TRUE,1,""))</f>
        <v/>
      </c>
      <c r="C1761" s="9" t="str">
        <f>IF(Search!$C$6="x",IF(COUNTA($AQ1761)=1,1,"N"),IF(COUNTA($AQ1761)=1,"N",""))</f>
        <v/>
      </c>
      <c r="D1761" s="9" t="str">
        <f>IF(Search!$O$8="","",IF(ISNUMBER(SEARCH(Search!$O$8,$BD1761))=TRUE,1,""))</f>
        <v/>
      </c>
      <c r="E1761" s="9" t="str">
        <f>IF(Search!$C$7="","",IF(ISNUMBER(SEARCH(Search!$C$7,$AN1761))=TRUE,1,""))</f>
        <v/>
      </c>
      <c r="F1761" s="9" t="str">
        <f>IF(Search!$C$8="","",IF(ISNUMBER(SEARCH(Search!$C$8,$AO1761))=TRUE,1,""))</f>
        <v/>
      </c>
      <c r="G1761" s="9" t="str">
        <f>IF(Search!$F$4="","",IF(Inventory!$AJ1761&lt;Search!$F$4,"",1))</f>
        <v/>
      </c>
      <c r="H1761" s="9" t="str">
        <f>IF(Search!$F$5="","",IF(Inventory!$AJ1761&gt;Search!$F$5,"",1))</f>
        <v/>
      </c>
      <c r="I1761" s="9" t="str">
        <f>IF(Search!$F$7="","",IF(Search!$F$8="",IF(ISNUMBER(SEARCH(Search!$F$7,$AL1761))=TRUE,1,""),""))</f>
        <v/>
      </c>
      <c r="J1761" s="9" t="str">
        <f>IF($AL1761=Search!$F$8,1,"")</f>
        <v/>
      </c>
      <c r="K1761" s="9" t="str">
        <f>IF(Search!$I$4="","",IF(COUNTA($AS1761)=1,IF(Search!$I$4="N","N",1),""))</f>
        <v/>
      </c>
      <c r="L1761" s="9" t="str">
        <f>IF(Search!$I$5="","",IF($AS1761="RC",1,""))</f>
        <v/>
      </c>
      <c r="M1761" s="9" t="str">
        <f>IF(Search!$I$6="","",IF($AS1761="RCP",1,""))</f>
        <v/>
      </c>
      <c r="N1761" s="9" t="str">
        <f>IF(Search!$I$8="","",IF(COUNTA($AT1761)=1,IF(Search!$I$8="N","N",1),""))</f>
        <v/>
      </c>
      <c r="O1761" s="9" t="str">
        <f>IF(Search!$L$4="","",IF(COUNTA($AU1761)=1,IF(Search!$L$4="N","N",1),""))</f>
        <v/>
      </c>
      <c r="P1761" s="9" t="str">
        <f>IF(Search!$L$5="","",IF(ISNUMBER(SEARCH("Jersey",$AU1761))=TRUE,IF(Search!$L$5="N","N",1),""))</f>
        <v/>
      </c>
      <c r="Q1761" s="9" t="str">
        <f>IF(Search!$L$6="","",IF(ISNUMBER(SEARCH("Patch",$AU1761))=TRUE,IF(Search!$L$6="N","N",1),""))</f>
        <v/>
      </c>
      <c r="R1761" s="9" t="str">
        <f>IF(Search!$L$7="","",IF(ISNUMBER(SEARCH("Shield",$AU1761))=TRUE,IF(Search!$L$7="N","N",1),""))</f>
        <v/>
      </c>
      <c r="S1761" s="9" t="str">
        <f>IF(Search!$L$8="","",IF(ISNUMBER(SEARCH("Stick",$AU1761))=TRUE,IF(Search!$L$8="N","N",1),""))</f>
        <v/>
      </c>
      <c r="T1761" s="9" t="str">
        <f>IF(Search!$O$4="","",IF(COUNTA($AW1761)=1,IF(Search!$O$4="N","N",1),""))</f>
        <v/>
      </c>
      <c r="U1761" s="9" t="str">
        <f>IF(Search!$O$5="","",IF($AW1761="","",IF($AW1761&lt;Search!$O$5,"",1)))</f>
        <v/>
      </c>
      <c r="V1761" s="9" t="str">
        <f>IF(Search!$O$6="","",IF($AW1761="","",IF($AW1761&gt;Search!$O$6,"",1)))</f>
        <v/>
      </c>
      <c r="W1761" s="9" t="str">
        <f>IF(Search!$U$4="","",IF($AX1761="","",1))</f>
        <v/>
      </c>
      <c r="X1761" s="9" t="str">
        <f>IF(Search!$U$5="","",IF(ISNUMBER(SEARCH(Search!$U$5,$AX1761))=TRUE,IF(Search!$U$5="N","N",1),""))</f>
        <v/>
      </c>
      <c r="Y1761" s="9" t="str">
        <f>IF(Search!$U$6="","",IF($AY1761&lt;Search!$U$6,"",1))</f>
        <v/>
      </c>
      <c r="Z1761" s="9" t="str">
        <f>IF(Search!$R$4="","",IF(Inventory!$BA1761&lt;Search!$R$4,"",1))</f>
        <v/>
      </c>
      <c r="AA1761" s="9" t="str">
        <f>IF(Search!$R$5="","",IF($BA1761&gt;Search!$R$5,"",1))</f>
        <v/>
      </c>
      <c r="AB1761" s="9" t="str">
        <f>IF(Search!$R$6="","",IF($BB1761&lt;Search!$R$6,"",1))</f>
        <v/>
      </c>
      <c r="AC1761" s="9" t="str">
        <f>IF(Search!$R$7="","",IF($BB1761&lt;Search!$R$7,"",1))</f>
        <v/>
      </c>
      <c r="AD1761" s="45" t="str">
        <f>IF(COUNTIF($A1761:$AC1761,"n")&gt;0,"",IF(SUM($A1761:$AC1761)=COUNTA(Search!$C$4:$C$8,Search!$F$4:$F$8,Search!$I$4:$I$6,Search!$I$8,Search!$L$4:$L$8,Search!$O$4:$O$8,Search!$R$4:$R$7,Search!$U$4:$U$7)-COUNTIF(Search!$C$4:$U$7,"n"),1+LARGE($AD$1:AD1760,1),""))</f>
        <v/>
      </c>
      <c r="AE1761" s="45" t="str">
        <f t="shared" si="84"/>
        <v/>
      </c>
      <c r="AF1761" s="45" t="str">
        <f>IF(AD1761="","",COUNTIF($AE$1:$AE1760,$AE1761)+RANK($AE1761,$AE$2:$AE$10540,1))</f>
        <v/>
      </c>
      <c r="AG1761" s="45" t="str">
        <f t="shared" si="85"/>
        <v/>
      </c>
      <c r="AH1761" s="45" t="str">
        <f>IF($AD1761="","",COUNTIF($AG$1:$AG1760,$AG1761)+RANK($AG1761,$AG$1:$AG$10539,0))</f>
        <v/>
      </c>
      <c r="AI1761" s="10" t="str">
        <f t="shared" si="86"/>
        <v>2011-12 Upper Deck #234 Sean Couturier RC  RC   /   $</v>
      </c>
      <c r="AJ1761" s="11">
        <v>2011</v>
      </c>
      <c r="AK1761" s="17">
        <v>12</v>
      </c>
      <c r="AL1761" s="12" t="s">
        <v>7</v>
      </c>
      <c r="AM1761" s="10">
        <v>234</v>
      </c>
      <c r="AN1761" s="12" t="s">
        <v>1289</v>
      </c>
      <c r="AO1761" s="9"/>
      <c r="AP1761" s="9"/>
      <c r="AQ1761" s="9"/>
      <c r="AR1761" s="14" t="s">
        <v>2481</v>
      </c>
      <c r="AS1761" s="9" t="s">
        <v>2</v>
      </c>
      <c r="AT1761" s="9"/>
      <c r="AU1761" s="9"/>
      <c r="AV1761" s="13"/>
      <c r="AW1761" s="13"/>
      <c r="AX1761" s="9"/>
      <c r="AY1761" s="9"/>
      <c r="AZ1761" s="9"/>
      <c r="BA1761" s="33"/>
      <c r="BB1761" s="33"/>
      <c r="BC1761" s="36"/>
      <c r="BD1761" s="12" t="s">
        <v>1771</v>
      </c>
    </row>
    <row r="1762" spans="1:56" s="12" customFormat="1" x14ac:dyDescent="0.2">
      <c r="A1762" s="9" t="str">
        <f>IF(Search!$C$5="","",IF(COUNTA(Inventory!$AP1762)=1,1,""))</f>
        <v/>
      </c>
      <c r="B1762" s="9" t="str">
        <f>IF(Search!$C$4="","",IF(ISNUMBER(SEARCH(Search!$C$4,$AR1762))=TRUE,1,""))</f>
        <v/>
      </c>
      <c r="C1762" s="9" t="str">
        <f>IF(Search!$C$6="x",IF(COUNTA($AQ1762)=1,1,"N"),IF(COUNTA($AQ1762)=1,"N",""))</f>
        <v/>
      </c>
      <c r="D1762" s="9" t="str">
        <f>IF(Search!$O$8="","",IF(ISNUMBER(SEARCH(Search!$O$8,$BD1762))=TRUE,1,""))</f>
        <v/>
      </c>
      <c r="E1762" s="9" t="str">
        <f>IF(Search!$C$7="","",IF(ISNUMBER(SEARCH(Search!$C$7,$AN1762))=TRUE,1,""))</f>
        <v/>
      </c>
      <c r="F1762" s="9" t="str">
        <f>IF(Search!$C$8="","",IF(ISNUMBER(SEARCH(Search!$C$8,$AO1762))=TRUE,1,""))</f>
        <v/>
      </c>
      <c r="G1762" s="9" t="str">
        <f>IF(Search!$F$4="","",IF(Inventory!$AJ1762&lt;Search!$F$4,"",1))</f>
        <v/>
      </c>
      <c r="H1762" s="9" t="str">
        <f>IF(Search!$F$5="","",IF(Inventory!$AJ1762&gt;Search!$F$5,"",1))</f>
        <v/>
      </c>
      <c r="I1762" s="9" t="str">
        <f>IF(Search!$F$7="","",IF(Search!$F$8="",IF(ISNUMBER(SEARCH(Search!$F$7,$AL1762))=TRUE,1,""),""))</f>
        <v/>
      </c>
      <c r="J1762" s="9" t="str">
        <f>IF($AL1762=Search!$F$8,1,"")</f>
        <v/>
      </c>
      <c r="K1762" s="9" t="str">
        <f>IF(Search!$I$4="","",IF(COUNTA($AS1762)=1,IF(Search!$I$4="N","N",1),""))</f>
        <v/>
      </c>
      <c r="L1762" s="9" t="str">
        <f>IF(Search!$I$5="","",IF($AS1762="RC",1,""))</f>
        <v/>
      </c>
      <c r="M1762" s="9" t="str">
        <f>IF(Search!$I$6="","",IF($AS1762="RCP",1,""))</f>
        <v/>
      </c>
      <c r="N1762" s="9" t="str">
        <f>IF(Search!$I$8="","",IF(COUNTA($AT1762)=1,IF(Search!$I$8="N","N",1),""))</f>
        <v/>
      </c>
      <c r="O1762" s="9" t="str">
        <f>IF(Search!$L$4="","",IF(COUNTA($AU1762)=1,IF(Search!$L$4="N","N",1),""))</f>
        <v/>
      </c>
      <c r="P1762" s="9" t="str">
        <f>IF(Search!$L$5="","",IF(ISNUMBER(SEARCH("Jersey",$AU1762))=TRUE,IF(Search!$L$5="N","N",1),""))</f>
        <v/>
      </c>
      <c r="Q1762" s="9" t="str">
        <f>IF(Search!$L$6="","",IF(ISNUMBER(SEARCH("Patch",$AU1762))=TRUE,IF(Search!$L$6="N","N",1),""))</f>
        <v/>
      </c>
      <c r="R1762" s="9" t="str">
        <f>IF(Search!$L$7="","",IF(ISNUMBER(SEARCH("Shield",$AU1762))=TRUE,IF(Search!$L$7="N","N",1),""))</f>
        <v/>
      </c>
      <c r="S1762" s="9" t="str">
        <f>IF(Search!$L$8="","",IF(ISNUMBER(SEARCH("Stick",$AU1762))=TRUE,IF(Search!$L$8="N","N",1),""))</f>
        <v/>
      </c>
      <c r="T1762" s="9" t="str">
        <f>IF(Search!$O$4="","",IF(COUNTA($AW1762)=1,IF(Search!$O$4="N","N",1),""))</f>
        <v/>
      </c>
      <c r="U1762" s="9" t="str">
        <f>IF(Search!$O$5="","",IF($AW1762="","",IF($AW1762&lt;Search!$O$5,"",1)))</f>
        <v/>
      </c>
      <c r="V1762" s="9" t="str">
        <f>IF(Search!$O$6="","",IF($AW1762="","",IF($AW1762&gt;Search!$O$6,"",1)))</f>
        <v/>
      </c>
      <c r="W1762" s="9" t="str">
        <f>IF(Search!$U$4="","",IF($AX1762="","",1))</f>
        <v/>
      </c>
      <c r="X1762" s="9" t="str">
        <f>IF(Search!$U$5="","",IF(ISNUMBER(SEARCH(Search!$U$5,$AX1762))=TRUE,IF(Search!$U$5="N","N",1),""))</f>
        <v/>
      </c>
      <c r="Y1762" s="9" t="str">
        <f>IF(Search!$U$6="","",IF($AY1762&lt;Search!$U$6,"",1))</f>
        <v/>
      </c>
      <c r="Z1762" s="9" t="str">
        <f>IF(Search!$R$4="","",IF(Inventory!$BA1762&lt;Search!$R$4,"",1))</f>
        <v/>
      </c>
      <c r="AA1762" s="9" t="str">
        <f>IF(Search!$R$5="","",IF($BA1762&gt;Search!$R$5,"",1))</f>
        <v/>
      </c>
      <c r="AB1762" s="9" t="str">
        <f>IF(Search!$R$6="","",IF($BB1762&lt;Search!$R$6,"",1))</f>
        <v/>
      </c>
      <c r="AC1762" s="9" t="str">
        <f>IF(Search!$R$7="","",IF($BB1762&lt;Search!$R$7,"",1))</f>
        <v/>
      </c>
      <c r="AD1762" s="45" t="str">
        <f>IF(COUNTIF($A1762:$AC1762,"n")&gt;0,"",IF(SUM($A1762:$AC1762)=COUNTA(Search!$C$4:$C$8,Search!$F$4:$F$8,Search!$I$4:$I$6,Search!$I$8,Search!$L$4:$L$8,Search!$O$4:$O$8,Search!$R$4:$R$7,Search!$U$4:$U$7)-COUNTIF(Search!$C$4:$U$7,"n"),1+LARGE($AD$1:AD1761,1),""))</f>
        <v/>
      </c>
      <c r="AE1762" s="45" t="str">
        <f t="shared" si="84"/>
        <v/>
      </c>
      <c r="AF1762" s="45" t="str">
        <f>IF(AD1762="","",COUNTIF($AE$1:$AE1761,$AE1762)+RANK($AE1762,$AE$2:$AE$10540,1))</f>
        <v/>
      </c>
      <c r="AG1762" s="45" t="str">
        <f t="shared" si="85"/>
        <v/>
      </c>
      <c r="AH1762" s="45" t="str">
        <f>IF($AD1762="","",COUNTIF($AG$1:$AG1761,$AG1762)+RANK($AG1762,$AG$1:$AG$10539,0))</f>
        <v/>
      </c>
      <c r="AI1762" s="10" t="str">
        <f t="shared" si="86"/>
        <v>2011-12 Upper Deck #241 Jake Gardiner RC  RC   /   $</v>
      </c>
      <c r="AJ1762" s="11">
        <v>2011</v>
      </c>
      <c r="AK1762" s="17">
        <v>12</v>
      </c>
      <c r="AL1762" s="12" t="s">
        <v>7</v>
      </c>
      <c r="AM1762" s="10">
        <v>241</v>
      </c>
      <c r="AN1762" s="12" t="s">
        <v>1290</v>
      </c>
      <c r="AO1762" s="9"/>
      <c r="AP1762" s="9"/>
      <c r="AQ1762" s="9"/>
      <c r="AR1762" s="14" t="s">
        <v>2481</v>
      </c>
      <c r="AS1762" s="9" t="s">
        <v>2</v>
      </c>
      <c r="AT1762" s="9"/>
      <c r="AU1762" s="9"/>
      <c r="AV1762" s="13"/>
      <c r="AW1762" s="13"/>
      <c r="AX1762" s="9"/>
      <c r="AY1762" s="9"/>
      <c r="AZ1762" s="9"/>
      <c r="BA1762" s="33"/>
      <c r="BB1762" s="33"/>
      <c r="BC1762" s="36"/>
      <c r="BD1762" s="12" t="s">
        <v>1771</v>
      </c>
    </row>
    <row r="1763" spans="1:56" s="12" customFormat="1" x14ac:dyDescent="0.2">
      <c r="A1763" s="9" t="str">
        <f>IF(Search!$C$5="","",IF(COUNTA(Inventory!$AP1763)=1,1,""))</f>
        <v/>
      </c>
      <c r="B1763" s="9" t="str">
        <f>IF(Search!$C$4="","",IF(ISNUMBER(SEARCH(Search!$C$4,$AR1763))=TRUE,1,""))</f>
        <v/>
      </c>
      <c r="C1763" s="9" t="str">
        <f>IF(Search!$C$6="x",IF(COUNTA($AQ1763)=1,1,"N"),IF(COUNTA($AQ1763)=1,"N",""))</f>
        <v/>
      </c>
      <c r="D1763" s="9" t="str">
        <f>IF(Search!$O$8="","",IF(ISNUMBER(SEARCH(Search!$O$8,$BD1763))=TRUE,1,""))</f>
        <v/>
      </c>
      <c r="E1763" s="9" t="str">
        <f>IF(Search!$C$7="","",IF(ISNUMBER(SEARCH(Search!$C$7,$AN1763))=TRUE,1,""))</f>
        <v/>
      </c>
      <c r="F1763" s="9" t="str">
        <f>IF(Search!$C$8="","",IF(ISNUMBER(SEARCH(Search!$C$8,$AO1763))=TRUE,1,""))</f>
        <v/>
      </c>
      <c r="G1763" s="9" t="str">
        <f>IF(Search!$F$4="","",IF(Inventory!$AJ1763&lt;Search!$F$4,"",1))</f>
        <v/>
      </c>
      <c r="H1763" s="9" t="str">
        <f>IF(Search!$F$5="","",IF(Inventory!$AJ1763&gt;Search!$F$5,"",1))</f>
        <v/>
      </c>
      <c r="I1763" s="9" t="str">
        <f>IF(Search!$F$7="","",IF(Search!$F$8="",IF(ISNUMBER(SEARCH(Search!$F$7,$AL1763))=TRUE,1,""),""))</f>
        <v/>
      </c>
      <c r="J1763" s="9" t="str">
        <f>IF($AL1763=Search!$F$8,1,"")</f>
        <v/>
      </c>
      <c r="K1763" s="9" t="str">
        <f>IF(Search!$I$4="","",IF(COUNTA($AS1763)=1,IF(Search!$I$4="N","N",1),""))</f>
        <v/>
      </c>
      <c r="L1763" s="9" t="str">
        <f>IF(Search!$I$5="","",IF($AS1763="RC",1,""))</f>
        <v/>
      </c>
      <c r="M1763" s="9" t="str">
        <f>IF(Search!$I$6="","",IF($AS1763="RCP",1,""))</f>
        <v/>
      </c>
      <c r="N1763" s="9" t="str">
        <f>IF(Search!$I$8="","",IF(COUNTA($AT1763)=1,IF(Search!$I$8="N","N",1),""))</f>
        <v/>
      </c>
      <c r="O1763" s="9" t="str">
        <f>IF(Search!$L$4="","",IF(COUNTA($AU1763)=1,IF(Search!$L$4="N","N",1),""))</f>
        <v/>
      </c>
      <c r="P1763" s="9" t="str">
        <f>IF(Search!$L$5="","",IF(ISNUMBER(SEARCH("Jersey",$AU1763))=TRUE,IF(Search!$L$5="N","N",1),""))</f>
        <v/>
      </c>
      <c r="Q1763" s="9" t="str">
        <f>IF(Search!$L$6="","",IF(ISNUMBER(SEARCH("Patch",$AU1763))=TRUE,IF(Search!$L$6="N","N",1),""))</f>
        <v/>
      </c>
      <c r="R1763" s="9" t="str">
        <f>IF(Search!$L$7="","",IF(ISNUMBER(SEARCH("Shield",$AU1763))=TRUE,IF(Search!$L$7="N","N",1),""))</f>
        <v/>
      </c>
      <c r="S1763" s="9" t="str">
        <f>IF(Search!$L$8="","",IF(ISNUMBER(SEARCH("Stick",$AU1763))=TRUE,IF(Search!$L$8="N","N",1),""))</f>
        <v/>
      </c>
      <c r="T1763" s="9" t="str">
        <f>IF(Search!$O$4="","",IF(COUNTA($AW1763)=1,IF(Search!$O$4="N","N",1),""))</f>
        <v/>
      </c>
      <c r="U1763" s="9" t="str">
        <f>IF(Search!$O$5="","",IF($AW1763="","",IF($AW1763&lt;Search!$O$5,"",1)))</f>
        <v/>
      </c>
      <c r="V1763" s="9" t="str">
        <f>IF(Search!$O$6="","",IF($AW1763="","",IF($AW1763&gt;Search!$O$6,"",1)))</f>
        <v/>
      </c>
      <c r="W1763" s="9" t="str">
        <f>IF(Search!$U$4="","",IF($AX1763="","",1))</f>
        <v/>
      </c>
      <c r="X1763" s="9" t="str">
        <f>IF(Search!$U$5="","",IF(ISNUMBER(SEARCH(Search!$U$5,$AX1763))=TRUE,IF(Search!$U$5="N","N",1),""))</f>
        <v/>
      </c>
      <c r="Y1763" s="9" t="str">
        <f>IF(Search!$U$6="","",IF($AY1763&lt;Search!$U$6,"",1))</f>
        <v/>
      </c>
      <c r="Z1763" s="9" t="str">
        <f>IF(Search!$R$4="","",IF(Inventory!$BA1763&lt;Search!$R$4,"",1))</f>
        <v/>
      </c>
      <c r="AA1763" s="9" t="str">
        <f>IF(Search!$R$5="","",IF($BA1763&gt;Search!$R$5,"",1))</f>
        <v/>
      </c>
      <c r="AB1763" s="9" t="str">
        <f>IF(Search!$R$6="","",IF($BB1763&lt;Search!$R$6,"",1))</f>
        <v/>
      </c>
      <c r="AC1763" s="9" t="str">
        <f>IF(Search!$R$7="","",IF($BB1763&lt;Search!$R$7,"",1))</f>
        <v/>
      </c>
      <c r="AD1763" s="45" t="str">
        <f>IF(COUNTIF($A1763:$AC1763,"n")&gt;0,"",IF(SUM($A1763:$AC1763)=COUNTA(Search!$C$4:$C$8,Search!$F$4:$F$8,Search!$I$4:$I$6,Search!$I$8,Search!$L$4:$L$8,Search!$O$4:$O$8,Search!$R$4:$R$7,Search!$U$4:$U$7)-COUNTIF(Search!$C$4:$U$7,"n"),1+LARGE($AD$1:AD1762,1),""))</f>
        <v/>
      </c>
      <c r="AE1763" s="45" t="str">
        <f t="shared" si="84"/>
        <v/>
      </c>
      <c r="AF1763" s="45" t="str">
        <f>IF(AD1763="","",COUNTIF($AE$1:$AE1762,$AE1763)+RANK($AE1763,$AE$2:$AE$10540,1))</f>
        <v/>
      </c>
      <c r="AG1763" s="45" t="str">
        <f t="shared" si="85"/>
        <v/>
      </c>
      <c r="AH1763" s="45" t="str">
        <f>IF($AD1763="","",COUNTIF($AG$1:$AG1762,$AG1763)+RANK($AG1763,$AG$1:$AG$10539,0))</f>
        <v/>
      </c>
      <c r="AI1763" s="10" t="str">
        <f t="shared" si="86"/>
        <v>2011-12 Upper Deck #242 Joe Colborne RC  RC   /   $</v>
      </c>
      <c r="AJ1763" s="11">
        <v>2011</v>
      </c>
      <c r="AK1763" s="17">
        <v>12</v>
      </c>
      <c r="AL1763" s="12" t="s">
        <v>7</v>
      </c>
      <c r="AM1763" s="10">
        <v>242</v>
      </c>
      <c r="AN1763" s="12" t="s">
        <v>1233</v>
      </c>
      <c r="AO1763" s="9"/>
      <c r="AP1763" s="9"/>
      <c r="AQ1763" s="9"/>
      <c r="AR1763" s="14" t="s">
        <v>2481</v>
      </c>
      <c r="AS1763" s="9" t="s">
        <v>2</v>
      </c>
      <c r="AT1763" s="9"/>
      <c r="AU1763" s="9"/>
      <c r="AV1763" s="13"/>
      <c r="AW1763" s="13"/>
      <c r="AX1763" s="9"/>
      <c r="AY1763" s="9"/>
      <c r="AZ1763" s="9"/>
      <c r="BA1763" s="33"/>
      <c r="BB1763" s="33"/>
      <c r="BC1763" s="36"/>
      <c r="BD1763" s="12" t="s">
        <v>1771</v>
      </c>
    </row>
    <row r="1764" spans="1:56" s="12" customFormat="1" x14ac:dyDescent="0.2">
      <c r="A1764" s="9" t="str">
        <f>IF(Search!$C$5="","",IF(COUNTA(Inventory!$AP1764)=1,1,""))</f>
        <v/>
      </c>
      <c r="B1764" s="9" t="str">
        <f>IF(Search!$C$4="","",IF(ISNUMBER(SEARCH(Search!$C$4,$AR1764))=TRUE,1,""))</f>
        <v/>
      </c>
      <c r="C1764" s="9" t="str">
        <f>IF(Search!$C$6="x",IF(COUNTA($AQ1764)=1,1,"N"),IF(COUNTA($AQ1764)=1,"N",""))</f>
        <v/>
      </c>
      <c r="D1764" s="9" t="str">
        <f>IF(Search!$O$8="","",IF(ISNUMBER(SEARCH(Search!$O$8,$BD1764))=TRUE,1,""))</f>
        <v/>
      </c>
      <c r="E1764" s="9" t="str">
        <f>IF(Search!$C$7="","",IF(ISNUMBER(SEARCH(Search!$C$7,$AN1764))=TRUE,1,""))</f>
        <v/>
      </c>
      <c r="F1764" s="9" t="str">
        <f>IF(Search!$C$8="","",IF(ISNUMBER(SEARCH(Search!$C$8,$AO1764))=TRUE,1,""))</f>
        <v/>
      </c>
      <c r="G1764" s="9" t="str">
        <f>IF(Search!$F$4="","",IF(Inventory!$AJ1764&lt;Search!$F$4,"",1))</f>
        <v/>
      </c>
      <c r="H1764" s="9" t="str">
        <f>IF(Search!$F$5="","",IF(Inventory!$AJ1764&gt;Search!$F$5,"",1))</f>
        <v/>
      </c>
      <c r="I1764" s="9" t="str">
        <f>IF(Search!$F$7="","",IF(Search!$F$8="",IF(ISNUMBER(SEARCH(Search!$F$7,$AL1764))=TRUE,1,""),""))</f>
        <v/>
      </c>
      <c r="J1764" s="9" t="str">
        <f>IF($AL1764=Search!$F$8,1,"")</f>
        <v/>
      </c>
      <c r="K1764" s="9" t="str">
        <f>IF(Search!$I$4="","",IF(COUNTA($AS1764)=1,IF(Search!$I$4="N","N",1),""))</f>
        <v/>
      </c>
      <c r="L1764" s="9" t="str">
        <f>IF(Search!$I$5="","",IF($AS1764="RC",1,""))</f>
        <v/>
      </c>
      <c r="M1764" s="9" t="str">
        <f>IF(Search!$I$6="","",IF($AS1764="RCP",1,""))</f>
        <v/>
      </c>
      <c r="N1764" s="9" t="str">
        <f>IF(Search!$I$8="","",IF(COUNTA($AT1764)=1,IF(Search!$I$8="N","N",1),""))</f>
        <v/>
      </c>
      <c r="O1764" s="9" t="str">
        <f>IF(Search!$L$4="","",IF(COUNTA($AU1764)=1,IF(Search!$L$4="N","N",1),""))</f>
        <v/>
      </c>
      <c r="P1764" s="9" t="str">
        <f>IF(Search!$L$5="","",IF(ISNUMBER(SEARCH("Jersey",$AU1764))=TRUE,IF(Search!$L$5="N","N",1),""))</f>
        <v/>
      </c>
      <c r="Q1764" s="9" t="str">
        <f>IF(Search!$L$6="","",IF(ISNUMBER(SEARCH("Patch",$AU1764))=TRUE,IF(Search!$L$6="N","N",1),""))</f>
        <v/>
      </c>
      <c r="R1764" s="9" t="str">
        <f>IF(Search!$L$7="","",IF(ISNUMBER(SEARCH("Shield",$AU1764))=TRUE,IF(Search!$L$7="N","N",1),""))</f>
        <v/>
      </c>
      <c r="S1764" s="9" t="str">
        <f>IF(Search!$L$8="","",IF(ISNUMBER(SEARCH("Stick",$AU1764))=TRUE,IF(Search!$L$8="N","N",1),""))</f>
        <v/>
      </c>
      <c r="T1764" s="9" t="str">
        <f>IF(Search!$O$4="","",IF(COUNTA($AW1764)=1,IF(Search!$O$4="N","N",1),""))</f>
        <v/>
      </c>
      <c r="U1764" s="9" t="str">
        <f>IF(Search!$O$5="","",IF($AW1764="","",IF($AW1764&lt;Search!$O$5,"",1)))</f>
        <v/>
      </c>
      <c r="V1764" s="9" t="str">
        <f>IF(Search!$O$6="","",IF($AW1764="","",IF($AW1764&gt;Search!$O$6,"",1)))</f>
        <v/>
      </c>
      <c r="W1764" s="9" t="str">
        <f>IF(Search!$U$4="","",IF($AX1764="","",1))</f>
        <v/>
      </c>
      <c r="X1764" s="9" t="str">
        <f>IF(Search!$U$5="","",IF(ISNUMBER(SEARCH(Search!$U$5,$AX1764))=TRUE,IF(Search!$U$5="N","N",1),""))</f>
        <v/>
      </c>
      <c r="Y1764" s="9" t="str">
        <f>IF(Search!$U$6="","",IF($AY1764&lt;Search!$U$6,"",1))</f>
        <v/>
      </c>
      <c r="Z1764" s="9" t="str">
        <f>IF(Search!$R$4="","",IF(Inventory!$BA1764&lt;Search!$R$4,"",1))</f>
        <v/>
      </c>
      <c r="AA1764" s="9" t="str">
        <f>IF(Search!$R$5="","",IF($BA1764&gt;Search!$R$5,"",1))</f>
        <v/>
      </c>
      <c r="AB1764" s="9" t="str">
        <f>IF(Search!$R$6="","",IF($BB1764&lt;Search!$R$6,"",1))</f>
        <v/>
      </c>
      <c r="AC1764" s="9" t="str">
        <f>IF(Search!$R$7="","",IF($BB1764&lt;Search!$R$7,"",1))</f>
        <v/>
      </c>
      <c r="AD1764" s="45" t="str">
        <f>IF(COUNTIF($A1764:$AC1764,"n")&gt;0,"",IF(SUM($A1764:$AC1764)=COUNTA(Search!$C$4:$C$8,Search!$F$4:$F$8,Search!$I$4:$I$6,Search!$I$8,Search!$L$4:$L$8,Search!$O$4:$O$8,Search!$R$4:$R$7,Search!$U$4:$U$7)-COUNTIF(Search!$C$4:$U$7,"n"),1+LARGE($AD$1:AD1763,1),""))</f>
        <v/>
      </c>
      <c r="AE1764" s="45" t="str">
        <f t="shared" si="84"/>
        <v/>
      </c>
      <c r="AF1764" s="45" t="str">
        <f>IF(AD1764="","",COUNTIF($AE$1:$AE1763,$AE1764)+RANK($AE1764,$AE$2:$AE$10540,1))</f>
        <v/>
      </c>
      <c r="AG1764" s="45" t="str">
        <f t="shared" si="85"/>
        <v/>
      </c>
      <c r="AH1764" s="45" t="str">
        <f>IF($AD1764="","",COUNTIF($AG$1:$AG1763,$AG1764)+RANK($AG1764,$AG$1:$AG$10539,0))</f>
        <v/>
      </c>
      <c r="AI1764" s="10" t="str">
        <f t="shared" si="86"/>
        <v>2011-12 Upper Deck #243 Matt Frattin RC TOR RC   /   $</v>
      </c>
      <c r="AJ1764" s="11">
        <v>2011</v>
      </c>
      <c r="AK1764" s="17">
        <v>12</v>
      </c>
      <c r="AL1764" s="12" t="s">
        <v>7</v>
      </c>
      <c r="AM1764" s="10">
        <v>243</v>
      </c>
      <c r="AN1764" s="12" t="s">
        <v>1235</v>
      </c>
      <c r="AO1764" s="9" t="s">
        <v>1904</v>
      </c>
      <c r="AP1764" s="9"/>
      <c r="AQ1764" s="9"/>
      <c r="AR1764" s="14" t="s">
        <v>2481</v>
      </c>
      <c r="AS1764" s="9" t="s">
        <v>2</v>
      </c>
      <c r="AT1764" s="9"/>
      <c r="AU1764" s="9"/>
      <c r="AV1764" s="13"/>
      <c r="AW1764" s="13"/>
      <c r="AX1764" s="9"/>
      <c r="AY1764" s="9"/>
      <c r="AZ1764" s="9"/>
      <c r="BA1764" s="33"/>
      <c r="BB1764" s="33"/>
      <c r="BC1764" s="36"/>
      <c r="BD1764" s="12" t="s">
        <v>1771</v>
      </c>
    </row>
    <row r="1765" spans="1:56" s="12" customFormat="1" x14ac:dyDescent="0.2">
      <c r="A1765" s="9" t="str">
        <f>IF(Search!$C$5="","",IF(COUNTA(Inventory!$AP1765)=1,1,""))</f>
        <v/>
      </c>
      <c r="B1765" s="9" t="str">
        <f>IF(Search!$C$4="","",IF(ISNUMBER(SEARCH(Search!$C$4,$AR1765))=TRUE,1,""))</f>
        <v/>
      </c>
      <c r="C1765" s="9" t="str">
        <f>IF(Search!$C$6="x",IF(COUNTA($AQ1765)=1,1,"N"),IF(COUNTA($AQ1765)=1,"N",""))</f>
        <v/>
      </c>
      <c r="D1765" s="9" t="str">
        <f>IF(Search!$O$8="","",IF(ISNUMBER(SEARCH(Search!$O$8,$BD1765))=TRUE,1,""))</f>
        <v/>
      </c>
      <c r="E1765" s="9" t="str">
        <f>IF(Search!$C$7="","",IF(ISNUMBER(SEARCH(Search!$C$7,$AN1765))=TRUE,1,""))</f>
        <v/>
      </c>
      <c r="F1765" s="9" t="str">
        <f>IF(Search!$C$8="","",IF(ISNUMBER(SEARCH(Search!$C$8,$AO1765))=TRUE,1,""))</f>
        <v/>
      </c>
      <c r="G1765" s="9" t="str">
        <f>IF(Search!$F$4="","",IF(Inventory!$AJ1765&lt;Search!$F$4,"",1))</f>
        <v/>
      </c>
      <c r="H1765" s="9" t="str">
        <f>IF(Search!$F$5="","",IF(Inventory!$AJ1765&gt;Search!$F$5,"",1))</f>
        <v/>
      </c>
      <c r="I1765" s="9" t="str">
        <f>IF(Search!$F$7="","",IF(Search!$F$8="",IF(ISNUMBER(SEARCH(Search!$F$7,$AL1765))=TRUE,1,""),""))</f>
        <v/>
      </c>
      <c r="J1765" s="9" t="str">
        <f>IF($AL1765=Search!$F$8,1,"")</f>
        <v/>
      </c>
      <c r="K1765" s="9" t="str">
        <f>IF(Search!$I$4="","",IF(COUNTA($AS1765)=1,IF(Search!$I$4="N","N",1),""))</f>
        <v/>
      </c>
      <c r="L1765" s="9" t="str">
        <f>IF(Search!$I$5="","",IF($AS1765="RC",1,""))</f>
        <v/>
      </c>
      <c r="M1765" s="9" t="str">
        <f>IF(Search!$I$6="","",IF($AS1765="RCP",1,""))</f>
        <v/>
      </c>
      <c r="N1765" s="9" t="str">
        <f>IF(Search!$I$8="","",IF(COUNTA($AT1765)=1,IF(Search!$I$8="N","N",1),""))</f>
        <v/>
      </c>
      <c r="O1765" s="9" t="str">
        <f>IF(Search!$L$4="","",IF(COUNTA($AU1765)=1,IF(Search!$L$4="N","N",1),""))</f>
        <v/>
      </c>
      <c r="P1765" s="9" t="str">
        <f>IF(Search!$L$5="","",IF(ISNUMBER(SEARCH("Jersey",$AU1765))=TRUE,IF(Search!$L$5="N","N",1),""))</f>
        <v/>
      </c>
      <c r="Q1765" s="9" t="str">
        <f>IF(Search!$L$6="","",IF(ISNUMBER(SEARCH("Patch",$AU1765))=TRUE,IF(Search!$L$6="N","N",1),""))</f>
        <v/>
      </c>
      <c r="R1765" s="9" t="str">
        <f>IF(Search!$L$7="","",IF(ISNUMBER(SEARCH("Shield",$AU1765))=TRUE,IF(Search!$L$7="N","N",1),""))</f>
        <v/>
      </c>
      <c r="S1765" s="9" t="str">
        <f>IF(Search!$L$8="","",IF(ISNUMBER(SEARCH("Stick",$AU1765))=TRUE,IF(Search!$L$8="N","N",1),""))</f>
        <v/>
      </c>
      <c r="T1765" s="9" t="str">
        <f>IF(Search!$O$4="","",IF(COUNTA($AW1765)=1,IF(Search!$O$4="N","N",1),""))</f>
        <v/>
      </c>
      <c r="U1765" s="9" t="str">
        <f>IF(Search!$O$5="","",IF($AW1765="","",IF($AW1765&lt;Search!$O$5,"",1)))</f>
        <v/>
      </c>
      <c r="V1765" s="9" t="str">
        <f>IF(Search!$O$6="","",IF($AW1765="","",IF($AW1765&gt;Search!$O$6,"",1)))</f>
        <v/>
      </c>
      <c r="W1765" s="9" t="str">
        <f>IF(Search!$U$4="","",IF($AX1765="","",1))</f>
        <v/>
      </c>
      <c r="X1765" s="9" t="str">
        <f>IF(Search!$U$5="","",IF(ISNUMBER(SEARCH(Search!$U$5,$AX1765))=TRUE,IF(Search!$U$5="N","N",1),""))</f>
        <v/>
      </c>
      <c r="Y1765" s="9" t="str">
        <f>IF(Search!$U$6="","",IF($AY1765&lt;Search!$U$6,"",1))</f>
        <v/>
      </c>
      <c r="Z1765" s="9" t="str">
        <f>IF(Search!$R$4="","",IF(Inventory!$BA1765&lt;Search!$R$4,"",1))</f>
        <v/>
      </c>
      <c r="AA1765" s="9" t="str">
        <f>IF(Search!$R$5="","",IF($BA1765&gt;Search!$R$5,"",1))</f>
        <v/>
      </c>
      <c r="AB1765" s="9" t="str">
        <f>IF(Search!$R$6="","",IF($BB1765&lt;Search!$R$6,"",1))</f>
        <v/>
      </c>
      <c r="AC1765" s="9" t="str">
        <f>IF(Search!$R$7="","",IF($BB1765&lt;Search!$R$7,"",1))</f>
        <v/>
      </c>
      <c r="AD1765" s="45" t="str">
        <f>IF(COUNTIF($A1765:$AC1765,"n")&gt;0,"",IF(SUM($A1765:$AC1765)=COUNTA(Search!$C$4:$C$8,Search!$F$4:$F$8,Search!$I$4:$I$6,Search!$I$8,Search!$L$4:$L$8,Search!$O$4:$O$8,Search!$R$4:$R$7,Search!$U$4:$U$7)-COUNTIF(Search!$C$4:$U$7,"n"),1+LARGE($AD$1:AD1764,1),""))</f>
        <v/>
      </c>
      <c r="AE1765" s="45" t="str">
        <f t="shared" si="84"/>
        <v/>
      </c>
      <c r="AF1765" s="45" t="str">
        <f>IF(AD1765="","",COUNTIF($AE$1:$AE1764,$AE1765)+RANK($AE1765,$AE$2:$AE$10540,1))</f>
        <v/>
      </c>
      <c r="AG1765" s="45" t="str">
        <f t="shared" si="85"/>
        <v/>
      </c>
      <c r="AH1765" s="45" t="str">
        <f>IF($AD1765="","",COUNTIF($AG$1:$AG1764,$AG1765)+RANK($AG1765,$AG$1:$AG$10539,0))</f>
        <v/>
      </c>
      <c r="AI1765" s="10" t="str">
        <f t="shared" si="86"/>
        <v>2011-12 Upper Deck #244 Ben Scrivens RC TOR RC   /   $</v>
      </c>
      <c r="AJ1765" s="11">
        <v>2011</v>
      </c>
      <c r="AK1765" s="17">
        <v>12</v>
      </c>
      <c r="AL1765" s="12" t="s">
        <v>7</v>
      </c>
      <c r="AM1765" s="10">
        <v>244</v>
      </c>
      <c r="AN1765" s="12" t="s">
        <v>1234</v>
      </c>
      <c r="AO1765" s="14" t="s">
        <v>1904</v>
      </c>
      <c r="AP1765" s="9"/>
      <c r="AQ1765" s="9"/>
      <c r="AR1765" s="14" t="s">
        <v>2481</v>
      </c>
      <c r="AS1765" s="9" t="s">
        <v>2</v>
      </c>
      <c r="AT1765" s="9"/>
      <c r="AU1765" s="9"/>
      <c r="AV1765" s="13"/>
      <c r="AW1765" s="13"/>
      <c r="AX1765" s="9"/>
      <c r="AY1765" s="9"/>
      <c r="AZ1765" s="9"/>
      <c r="BA1765" s="33"/>
      <c r="BB1765" s="33"/>
      <c r="BC1765" s="36"/>
      <c r="BD1765" s="12" t="s">
        <v>1771</v>
      </c>
    </row>
    <row r="1766" spans="1:56" s="12" customFormat="1" x14ac:dyDescent="0.2">
      <c r="A1766" s="9" t="str">
        <f>IF(Search!$C$5="","",IF(COUNTA(Inventory!$AP1766)=1,1,""))</f>
        <v/>
      </c>
      <c r="B1766" s="9" t="str">
        <f>IF(Search!$C$4="","",IF(ISNUMBER(SEARCH(Search!$C$4,$AR1766))=TRUE,1,""))</f>
        <v/>
      </c>
      <c r="C1766" s="9" t="str">
        <f>IF(Search!$C$6="x",IF(COUNTA($AQ1766)=1,1,"N"),IF(COUNTA($AQ1766)=1,"N",""))</f>
        <v/>
      </c>
      <c r="D1766" s="9" t="str">
        <f>IF(Search!$O$8="","",IF(ISNUMBER(SEARCH(Search!$O$8,$BD1766))=TRUE,1,""))</f>
        <v/>
      </c>
      <c r="E1766" s="9" t="str">
        <f>IF(Search!$C$7="","",IF(ISNUMBER(SEARCH(Search!$C$7,$AN1766))=TRUE,1,""))</f>
        <v/>
      </c>
      <c r="F1766" s="9" t="str">
        <f>IF(Search!$C$8="","",IF(ISNUMBER(SEARCH(Search!$C$8,$AO1766))=TRUE,1,""))</f>
        <v/>
      </c>
      <c r="G1766" s="9" t="str">
        <f>IF(Search!$F$4="","",IF(Inventory!$AJ1766&lt;Search!$F$4,"",1))</f>
        <v/>
      </c>
      <c r="H1766" s="9" t="str">
        <f>IF(Search!$F$5="","",IF(Inventory!$AJ1766&gt;Search!$F$5,"",1))</f>
        <v/>
      </c>
      <c r="I1766" s="9" t="str">
        <f>IF(Search!$F$7="","",IF(Search!$F$8="",IF(ISNUMBER(SEARCH(Search!$F$7,$AL1766))=TRUE,1,""),""))</f>
        <v/>
      </c>
      <c r="J1766" s="9" t="str">
        <f>IF($AL1766=Search!$F$8,1,"")</f>
        <v/>
      </c>
      <c r="K1766" s="9" t="str">
        <f>IF(Search!$I$4="","",IF(COUNTA($AS1766)=1,IF(Search!$I$4="N","N",1),""))</f>
        <v/>
      </c>
      <c r="L1766" s="9" t="str">
        <f>IF(Search!$I$5="","",IF($AS1766="RC",1,""))</f>
        <v/>
      </c>
      <c r="M1766" s="9" t="str">
        <f>IF(Search!$I$6="","",IF($AS1766="RCP",1,""))</f>
        <v/>
      </c>
      <c r="N1766" s="9" t="str">
        <f>IF(Search!$I$8="","",IF(COUNTA($AT1766)=1,IF(Search!$I$8="N","N",1),""))</f>
        <v/>
      </c>
      <c r="O1766" s="9" t="str">
        <f>IF(Search!$L$4="","",IF(COUNTA($AU1766)=1,IF(Search!$L$4="N","N",1),""))</f>
        <v/>
      </c>
      <c r="P1766" s="9" t="str">
        <f>IF(Search!$L$5="","",IF(ISNUMBER(SEARCH("Jersey",$AU1766))=TRUE,IF(Search!$L$5="N","N",1),""))</f>
        <v/>
      </c>
      <c r="Q1766" s="9" t="str">
        <f>IF(Search!$L$6="","",IF(ISNUMBER(SEARCH("Patch",$AU1766))=TRUE,IF(Search!$L$6="N","N",1),""))</f>
        <v/>
      </c>
      <c r="R1766" s="9" t="str">
        <f>IF(Search!$L$7="","",IF(ISNUMBER(SEARCH("Shield",$AU1766))=TRUE,IF(Search!$L$7="N","N",1),""))</f>
        <v/>
      </c>
      <c r="S1766" s="9" t="str">
        <f>IF(Search!$L$8="","",IF(ISNUMBER(SEARCH("Stick",$AU1766))=TRUE,IF(Search!$L$8="N","N",1),""))</f>
        <v/>
      </c>
      <c r="T1766" s="9" t="str">
        <f>IF(Search!$O$4="","",IF(COUNTA($AW1766)=1,IF(Search!$O$4="N","N",1),""))</f>
        <v/>
      </c>
      <c r="U1766" s="9" t="str">
        <f>IF(Search!$O$5="","",IF($AW1766="","",IF($AW1766&lt;Search!$O$5,"",1)))</f>
        <v/>
      </c>
      <c r="V1766" s="9" t="str">
        <f>IF(Search!$O$6="","",IF($AW1766="","",IF($AW1766&gt;Search!$O$6,"",1)))</f>
        <v/>
      </c>
      <c r="W1766" s="9" t="str">
        <f>IF(Search!$U$4="","",IF($AX1766="","",1))</f>
        <v/>
      </c>
      <c r="X1766" s="9" t="str">
        <f>IF(Search!$U$5="","",IF(ISNUMBER(SEARCH(Search!$U$5,$AX1766))=TRUE,IF(Search!$U$5="N","N",1),""))</f>
        <v/>
      </c>
      <c r="Y1766" s="9" t="str">
        <f>IF(Search!$U$6="","",IF($AY1766&lt;Search!$U$6,"",1))</f>
        <v/>
      </c>
      <c r="Z1766" s="9" t="str">
        <f>IF(Search!$R$4="","",IF(Inventory!$BA1766&lt;Search!$R$4,"",1))</f>
        <v/>
      </c>
      <c r="AA1766" s="9" t="str">
        <f>IF(Search!$R$5="","",IF($BA1766&gt;Search!$R$5,"",1))</f>
        <v/>
      </c>
      <c r="AB1766" s="9" t="str">
        <f>IF(Search!$R$6="","",IF($BB1766&lt;Search!$R$6,"",1))</f>
        <v/>
      </c>
      <c r="AC1766" s="9" t="str">
        <f>IF(Search!$R$7="","",IF($BB1766&lt;Search!$R$7,"",1))</f>
        <v/>
      </c>
      <c r="AD1766" s="45" t="str">
        <f>IF(COUNTIF($A1766:$AC1766,"n")&gt;0,"",IF(SUM($A1766:$AC1766)=COUNTA(Search!$C$4:$C$8,Search!$F$4:$F$8,Search!$I$4:$I$6,Search!$I$8,Search!$L$4:$L$8,Search!$O$4:$O$8,Search!$R$4:$R$7,Search!$U$4:$U$7)-COUNTIF(Search!$C$4:$U$7,"n"),1+LARGE($AD$1:AD1765,1),""))</f>
        <v/>
      </c>
      <c r="AE1766" s="45" t="str">
        <f t="shared" si="84"/>
        <v/>
      </c>
      <c r="AF1766" s="45" t="str">
        <f>IF(AD1766="","",COUNTIF($AE$1:$AE1765,$AE1766)+RANK($AE1766,$AE$2:$AE$10540,1))</f>
        <v/>
      </c>
      <c r="AG1766" s="45" t="str">
        <f t="shared" si="85"/>
        <v/>
      </c>
      <c r="AH1766" s="45" t="str">
        <f>IF($AD1766="","",COUNTIF($AG$1:$AG1765,$AG1766)+RANK($AG1766,$AG$1:$AG$10539,0))</f>
        <v/>
      </c>
      <c r="AI1766" s="10" t="str">
        <f t="shared" si="86"/>
        <v>2011-12 Upper Deck #245 Cody Hodgson RC  RC   /   $</v>
      </c>
      <c r="AJ1766" s="11">
        <v>2011</v>
      </c>
      <c r="AK1766" s="17">
        <v>12</v>
      </c>
      <c r="AL1766" s="12" t="s">
        <v>7</v>
      </c>
      <c r="AM1766" s="10">
        <v>245</v>
      </c>
      <c r="AN1766" s="12" t="s">
        <v>1291</v>
      </c>
      <c r="AO1766" s="9"/>
      <c r="AP1766" s="9"/>
      <c r="AQ1766" s="9"/>
      <c r="AR1766" s="14" t="s">
        <v>2481</v>
      </c>
      <c r="AS1766" s="9" t="s">
        <v>2</v>
      </c>
      <c r="AT1766" s="9"/>
      <c r="AU1766" s="9"/>
      <c r="AV1766" s="13"/>
      <c r="AW1766" s="13"/>
      <c r="AX1766" s="9"/>
      <c r="AY1766" s="9"/>
      <c r="AZ1766" s="9"/>
      <c r="BA1766" s="33"/>
      <c r="BB1766" s="33"/>
      <c r="BC1766" s="36"/>
      <c r="BD1766" s="12" t="s">
        <v>1771</v>
      </c>
    </row>
    <row r="1767" spans="1:56" s="12" customFormat="1" x14ac:dyDescent="0.2">
      <c r="A1767" s="9" t="str">
        <f>IF(Search!$C$5="","",IF(COUNTA(Inventory!$AP1767)=1,1,""))</f>
        <v/>
      </c>
      <c r="B1767" s="9" t="str">
        <f>IF(Search!$C$4="","",IF(ISNUMBER(SEARCH(Search!$C$4,$AR1767))=TRUE,1,""))</f>
        <v/>
      </c>
      <c r="C1767" s="9" t="str">
        <f>IF(Search!$C$6="x",IF(COUNTA($AQ1767)=1,1,"N"),IF(COUNTA($AQ1767)=1,"N",""))</f>
        <v/>
      </c>
      <c r="D1767" s="9" t="str">
        <f>IF(Search!$O$8="","",IF(ISNUMBER(SEARCH(Search!$O$8,$BD1767))=TRUE,1,""))</f>
        <v/>
      </c>
      <c r="E1767" s="9" t="str">
        <f>IF(Search!$C$7="","",IF(ISNUMBER(SEARCH(Search!$C$7,$AN1767))=TRUE,1,""))</f>
        <v/>
      </c>
      <c r="F1767" s="9" t="str">
        <f>IF(Search!$C$8="","",IF(ISNUMBER(SEARCH(Search!$C$8,$AO1767))=TRUE,1,""))</f>
        <v/>
      </c>
      <c r="G1767" s="9" t="str">
        <f>IF(Search!$F$4="","",IF(Inventory!$AJ1767&lt;Search!$F$4,"",1))</f>
        <v/>
      </c>
      <c r="H1767" s="9" t="str">
        <f>IF(Search!$F$5="","",IF(Inventory!$AJ1767&gt;Search!$F$5,"",1))</f>
        <v/>
      </c>
      <c r="I1767" s="9" t="str">
        <f>IF(Search!$F$7="","",IF(Search!$F$8="",IF(ISNUMBER(SEARCH(Search!$F$7,$AL1767))=TRUE,1,""),""))</f>
        <v/>
      </c>
      <c r="J1767" s="9" t="str">
        <f>IF($AL1767=Search!$F$8,1,"")</f>
        <v/>
      </c>
      <c r="K1767" s="9" t="str">
        <f>IF(Search!$I$4="","",IF(COUNTA($AS1767)=1,IF(Search!$I$4="N","N",1),""))</f>
        <v/>
      </c>
      <c r="L1767" s="9" t="str">
        <f>IF(Search!$I$5="","",IF($AS1767="RC",1,""))</f>
        <v/>
      </c>
      <c r="M1767" s="9" t="str">
        <f>IF(Search!$I$6="","",IF($AS1767="RCP",1,""))</f>
        <v/>
      </c>
      <c r="N1767" s="9" t="str">
        <f>IF(Search!$I$8="","",IF(COUNTA($AT1767)=1,IF(Search!$I$8="N","N",1),""))</f>
        <v/>
      </c>
      <c r="O1767" s="9" t="str">
        <f>IF(Search!$L$4="","",IF(COUNTA($AU1767)=1,IF(Search!$L$4="N","N",1),""))</f>
        <v/>
      </c>
      <c r="P1767" s="9" t="str">
        <f>IF(Search!$L$5="","",IF(ISNUMBER(SEARCH("Jersey",$AU1767))=TRUE,IF(Search!$L$5="N","N",1),""))</f>
        <v/>
      </c>
      <c r="Q1767" s="9" t="str">
        <f>IF(Search!$L$6="","",IF(ISNUMBER(SEARCH("Patch",$AU1767))=TRUE,IF(Search!$L$6="N","N",1),""))</f>
        <v/>
      </c>
      <c r="R1767" s="9" t="str">
        <f>IF(Search!$L$7="","",IF(ISNUMBER(SEARCH("Shield",$AU1767))=TRUE,IF(Search!$L$7="N","N",1),""))</f>
        <v/>
      </c>
      <c r="S1767" s="9" t="str">
        <f>IF(Search!$L$8="","",IF(ISNUMBER(SEARCH("Stick",$AU1767))=TRUE,IF(Search!$L$8="N","N",1),""))</f>
        <v/>
      </c>
      <c r="T1767" s="9" t="str">
        <f>IF(Search!$O$4="","",IF(COUNTA($AW1767)=1,IF(Search!$O$4="N","N",1),""))</f>
        <v/>
      </c>
      <c r="U1767" s="9" t="str">
        <f>IF(Search!$O$5="","",IF($AW1767="","",IF($AW1767&lt;Search!$O$5,"",1)))</f>
        <v/>
      </c>
      <c r="V1767" s="9" t="str">
        <f>IF(Search!$O$6="","",IF($AW1767="","",IF($AW1767&gt;Search!$O$6,"",1)))</f>
        <v/>
      </c>
      <c r="W1767" s="9" t="str">
        <f>IF(Search!$U$4="","",IF($AX1767="","",1))</f>
        <v/>
      </c>
      <c r="X1767" s="9" t="str">
        <f>IF(Search!$U$5="","",IF(ISNUMBER(SEARCH(Search!$U$5,$AX1767))=TRUE,IF(Search!$U$5="N","N",1),""))</f>
        <v/>
      </c>
      <c r="Y1767" s="9" t="str">
        <f>IF(Search!$U$6="","",IF($AY1767&lt;Search!$U$6,"",1))</f>
        <v/>
      </c>
      <c r="Z1767" s="9" t="str">
        <f>IF(Search!$R$4="","",IF(Inventory!$BA1767&lt;Search!$R$4,"",1))</f>
        <v/>
      </c>
      <c r="AA1767" s="9" t="str">
        <f>IF(Search!$R$5="","",IF($BA1767&gt;Search!$R$5,"",1))</f>
        <v/>
      </c>
      <c r="AB1767" s="9" t="str">
        <f>IF(Search!$R$6="","",IF($BB1767&lt;Search!$R$6,"",1))</f>
        <v/>
      </c>
      <c r="AC1767" s="9" t="str">
        <f>IF(Search!$R$7="","",IF($BB1767&lt;Search!$R$7,"",1))</f>
        <v/>
      </c>
      <c r="AD1767" s="45" t="str">
        <f>IF(COUNTIF($A1767:$AC1767,"n")&gt;0,"",IF(SUM($A1767:$AC1767)=COUNTA(Search!$C$4:$C$8,Search!$F$4:$F$8,Search!$I$4:$I$6,Search!$I$8,Search!$L$4:$L$8,Search!$O$4:$O$8,Search!$R$4:$R$7,Search!$U$4:$U$7)-COUNTIF(Search!$C$4:$U$7,"n"),1+LARGE($AD$1:AD1766,1),""))</f>
        <v/>
      </c>
      <c r="AE1767" s="45" t="str">
        <f t="shared" si="84"/>
        <v/>
      </c>
      <c r="AF1767" s="45" t="str">
        <f>IF(AD1767="","",COUNTIF($AE$1:$AE1766,$AE1767)+RANK($AE1767,$AE$2:$AE$10540,1))</f>
        <v/>
      </c>
      <c r="AG1767" s="45" t="str">
        <f t="shared" si="85"/>
        <v/>
      </c>
      <c r="AH1767" s="45" t="str">
        <f>IF($AD1767="","",COUNTIF($AG$1:$AG1766,$AG1767)+RANK($AG1767,$AG$1:$AG$10539,0))</f>
        <v/>
      </c>
      <c r="AI1767" s="10" t="str">
        <f t="shared" si="86"/>
        <v>2011-12 Upper Deck #280 Tyler Bozak TOR    /   $</v>
      </c>
      <c r="AJ1767" s="11">
        <v>2011</v>
      </c>
      <c r="AK1767" s="17">
        <v>12</v>
      </c>
      <c r="AL1767" s="12" t="s">
        <v>7</v>
      </c>
      <c r="AM1767" s="10">
        <v>280</v>
      </c>
      <c r="AN1767" s="12" t="s">
        <v>716</v>
      </c>
      <c r="AO1767" s="9" t="s">
        <v>1904</v>
      </c>
      <c r="AP1767" s="9"/>
      <c r="AQ1767" s="9"/>
      <c r="AR1767" s="14" t="s">
        <v>2128</v>
      </c>
      <c r="AS1767" s="9"/>
      <c r="AT1767" s="9"/>
      <c r="AU1767" s="9"/>
      <c r="AV1767" s="13"/>
      <c r="AW1767" s="13"/>
      <c r="AX1767" s="9"/>
      <c r="AY1767" s="9"/>
      <c r="AZ1767" s="9"/>
      <c r="BA1767" s="33"/>
      <c r="BB1767" s="33"/>
      <c r="BC1767" s="36"/>
      <c r="BD1767" s="12" t="s">
        <v>1771</v>
      </c>
    </row>
    <row r="1768" spans="1:56" s="12" customFormat="1" x14ac:dyDescent="0.2">
      <c r="A1768" s="9" t="str">
        <f>IF(Search!$C$5="","",IF(COUNTA(Inventory!$AP1768)=1,1,""))</f>
        <v/>
      </c>
      <c r="B1768" s="9" t="str">
        <f>IF(Search!$C$4="","",IF(ISNUMBER(SEARCH(Search!$C$4,$AR1768))=TRUE,1,""))</f>
        <v/>
      </c>
      <c r="C1768" s="9" t="str">
        <f>IF(Search!$C$6="x",IF(COUNTA($AQ1768)=1,1,"N"),IF(COUNTA($AQ1768)=1,"N",""))</f>
        <v/>
      </c>
      <c r="D1768" s="9" t="str">
        <f>IF(Search!$O$8="","",IF(ISNUMBER(SEARCH(Search!$O$8,$BD1768))=TRUE,1,""))</f>
        <v/>
      </c>
      <c r="E1768" s="9" t="str">
        <f>IF(Search!$C$7="","",IF(ISNUMBER(SEARCH(Search!$C$7,$AN1768))=TRUE,1,""))</f>
        <v/>
      </c>
      <c r="F1768" s="9" t="str">
        <f>IF(Search!$C$8="","",IF(ISNUMBER(SEARCH(Search!$C$8,$AO1768))=TRUE,1,""))</f>
        <v/>
      </c>
      <c r="G1768" s="9" t="str">
        <f>IF(Search!$F$4="","",IF(Inventory!$AJ1768&lt;Search!$F$4,"",1))</f>
        <v/>
      </c>
      <c r="H1768" s="9" t="str">
        <f>IF(Search!$F$5="","",IF(Inventory!$AJ1768&gt;Search!$F$5,"",1))</f>
        <v/>
      </c>
      <c r="I1768" s="9" t="str">
        <f>IF(Search!$F$7="","",IF(Search!$F$8="",IF(ISNUMBER(SEARCH(Search!$F$7,$AL1768))=TRUE,1,""),""))</f>
        <v/>
      </c>
      <c r="J1768" s="9" t="str">
        <f>IF($AL1768=Search!$F$8,1,"")</f>
        <v/>
      </c>
      <c r="K1768" s="9" t="str">
        <f>IF(Search!$I$4="","",IF(COUNTA($AS1768)=1,IF(Search!$I$4="N","N",1),""))</f>
        <v/>
      </c>
      <c r="L1768" s="9" t="str">
        <f>IF(Search!$I$5="","",IF($AS1768="RC",1,""))</f>
        <v/>
      </c>
      <c r="M1768" s="9" t="str">
        <f>IF(Search!$I$6="","",IF($AS1768="RCP",1,""))</f>
        <v/>
      </c>
      <c r="N1768" s="9" t="str">
        <f>IF(Search!$I$8="","",IF(COUNTA($AT1768)=1,IF(Search!$I$8="N","N",1),""))</f>
        <v/>
      </c>
      <c r="O1768" s="9" t="str">
        <f>IF(Search!$L$4="","",IF(COUNTA($AU1768)=1,IF(Search!$L$4="N","N",1),""))</f>
        <v/>
      </c>
      <c r="P1768" s="9" t="str">
        <f>IF(Search!$L$5="","",IF(ISNUMBER(SEARCH("Jersey",$AU1768))=TRUE,IF(Search!$L$5="N","N",1),""))</f>
        <v/>
      </c>
      <c r="Q1768" s="9" t="str">
        <f>IF(Search!$L$6="","",IF(ISNUMBER(SEARCH("Patch",$AU1768))=TRUE,IF(Search!$L$6="N","N",1),""))</f>
        <v/>
      </c>
      <c r="R1768" s="9" t="str">
        <f>IF(Search!$L$7="","",IF(ISNUMBER(SEARCH("Shield",$AU1768))=TRUE,IF(Search!$L$7="N","N",1),""))</f>
        <v/>
      </c>
      <c r="S1768" s="9" t="str">
        <f>IF(Search!$L$8="","",IF(ISNUMBER(SEARCH("Stick",$AU1768))=TRUE,IF(Search!$L$8="N","N",1),""))</f>
        <v/>
      </c>
      <c r="T1768" s="9" t="str">
        <f>IF(Search!$O$4="","",IF(COUNTA($AW1768)=1,IF(Search!$O$4="N","N",1),""))</f>
        <v/>
      </c>
      <c r="U1768" s="9" t="str">
        <f>IF(Search!$O$5="","",IF($AW1768="","",IF($AW1768&lt;Search!$O$5,"",1)))</f>
        <v/>
      </c>
      <c r="V1768" s="9" t="str">
        <f>IF(Search!$O$6="","",IF($AW1768="","",IF($AW1768&gt;Search!$O$6,"",1)))</f>
        <v/>
      </c>
      <c r="W1768" s="9" t="str">
        <f>IF(Search!$U$4="","",IF($AX1768="","",1))</f>
        <v/>
      </c>
      <c r="X1768" s="9" t="str">
        <f>IF(Search!$U$5="","",IF(ISNUMBER(SEARCH(Search!$U$5,$AX1768))=TRUE,IF(Search!$U$5="N","N",1),""))</f>
        <v/>
      </c>
      <c r="Y1768" s="9" t="str">
        <f>IF(Search!$U$6="","",IF($AY1768&lt;Search!$U$6,"",1))</f>
        <v/>
      </c>
      <c r="Z1768" s="9" t="str">
        <f>IF(Search!$R$4="","",IF(Inventory!$BA1768&lt;Search!$R$4,"",1))</f>
        <v/>
      </c>
      <c r="AA1768" s="9" t="str">
        <f>IF(Search!$R$5="","",IF($BA1768&gt;Search!$R$5,"",1))</f>
        <v/>
      </c>
      <c r="AB1768" s="9" t="str">
        <f>IF(Search!$R$6="","",IF($BB1768&lt;Search!$R$6,"",1))</f>
        <v/>
      </c>
      <c r="AC1768" s="9" t="str">
        <f>IF(Search!$R$7="","",IF($BB1768&lt;Search!$R$7,"",1))</f>
        <v/>
      </c>
      <c r="AD1768" s="45" t="str">
        <f>IF(COUNTIF($A1768:$AC1768,"n")&gt;0,"",IF(SUM($A1768:$AC1768)=COUNTA(Search!$C$4:$C$8,Search!$F$4:$F$8,Search!$I$4:$I$6,Search!$I$8,Search!$L$4:$L$8,Search!$O$4:$O$8,Search!$R$4:$R$7,Search!$U$4:$U$7)-COUNTIF(Search!$C$4:$U$7,"n"),1+LARGE($AD$1:AD1767,1),""))</f>
        <v/>
      </c>
      <c r="AE1768" s="45" t="str">
        <f t="shared" si="84"/>
        <v/>
      </c>
      <c r="AF1768" s="45" t="str">
        <f>IF(AD1768="","",COUNTIF($AE$1:$AE1767,$AE1768)+RANK($AE1768,$AE$2:$AE$10540,1))</f>
        <v/>
      </c>
      <c r="AG1768" s="45" t="str">
        <f t="shared" si="85"/>
        <v/>
      </c>
      <c r="AH1768" s="45" t="str">
        <f>IF($AD1768="","",COUNTIF($AG$1:$AG1767,$AG1768)+RANK($AG1768,$AG$1:$AG$10539,0))</f>
        <v/>
      </c>
      <c r="AI1768" s="10" t="str">
        <f t="shared" si="86"/>
        <v>2011-12 Upper Deck #457 Joe Finley RC  RC   /   $</v>
      </c>
      <c r="AJ1768" s="11">
        <v>2011</v>
      </c>
      <c r="AK1768" s="17">
        <v>12</v>
      </c>
      <c r="AL1768" s="12" t="s">
        <v>7</v>
      </c>
      <c r="AM1768" s="10">
        <v>457</v>
      </c>
      <c r="AN1768" s="12" t="s">
        <v>1292</v>
      </c>
      <c r="AO1768" s="9"/>
      <c r="AP1768" s="9"/>
      <c r="AQ1768" s="9"/>
      <c r="AR1768" s="14" t="s">
        <v>2481</v>
      </c>
      <c r="AS1768" s="9" t="s">
        <v>2</v>
      </c>
      <c r="AT1768" s="9"/>
      <c r="AU1768" s="9"/>
      <c r="AV1768" s="13"/>
      <c r="AW1768" s="13"/>
      <c r="AX1768" s="9"/>
      <c r="AY1768" s="9"/>
      <c r="AZ1768" s="9"/>
      <c r="BA1768" s="33"/>
      <c r="BB1768" s="33"/>
      <c r="BC1768" s="36"/>
      <c r="BD1768" s="12" t="s">
        <v>1771</v>
      </c>
    </row>
    <row r="1769" spans="1:56" s="12" customFormat="1" x14ac:dyDescent="0.2">
      <c r="A1769" s="9" t="str">
        <f>IF(Search!$C$5="","",IF(COUNTA(Inventory!$AP1769)=1,1,""))</f>
        <v/>
      </c>
      <c r="B1769" s="9" t="str">
        <f>IF(Search!$C$4="","",IF(ISNUMBER(SEARCH(Search!$C$4,$AR1769))=TRUE,1,""))</f>
        <v/>
      </c>
      <c r="C1769" s="9" t="str">
        <f>IF(Search!$C$6="x",IF(COUNTA($AQ1769)=1,1,"N"),IF(COUNTA($AQ1769)=1,"N",""))</f>
        <v/>
      </c>
      <c r="D1769" s="9" t="str">
        <f>IF(Search!$O$8="","",IF(ISNUMBER(SEARCH(Search!$O$8,$BD1769))=TRUE,1,""))</f>
        <v/>
      </c>
      <c r="E1769" s="9" t="str">
        <f>IF(Search!$C$7="","",IF(ISNUMBER(SEARCH(Search!$C$7,$AN1769))=TRUE,1,""))</f>
        <v/>
      </c>
      <c r="F1769" s="9" t="str">
        <f>IF(Search!$C$8="","",IF(ISNUMBER(SEARCH(Search!$C$8,$AO1769))=TRUE,1,""))</f>
        <v/>
      </c>
      <c r="G1769" s="9" t="str">
        <f>IF(Search!$F$4="","",IF(Inventory!$AJ1769&lt;Search!$F$4,"",1))</f>
        <v/>
      </c>
      <c r="H1769" s="9" t="str">
        <f>IF(Search!$F$5="","",IF(Inventory!$AJ1769&gt;Search!$F$5,"",1))</f>
        <v/>
      </c>
      <c r="I1769" s="9" t="str">
        <f>IF(Search!$F$7="","",IF(Search!$F$8="",IF(ISNUMBER(SEARCH(Search!$F$7,$AL1769))=TRUE,1,""),""))</f>
        <v/>
      </c>
      <c r="J1769" s="9" t="str">
        <f>IF($AL1769=Search!$F$8,1,"")</f>
        <v/>
      </c>
      <c r="K1769" s="9" t="str">
        <f>IF(Search!$I$4="","",IF(COUNTA($AS1769)=1,IF(Search!$I$4="N","N",1),""))</f>
        <v/>
      </c>
      <c r="L1769" s="9" t="str">
        <f>IF(Search!$I$5="","",IF($AS1769="RC",1,""))</f>
        <v/>
      </c>
      <c r="M1769" s="9" t="str">
        <f>IF(Search!$I$6="","",IF($AS1769="RCP",1,""))</f>
        <v/>
      </c>
      <c r="N1769" s="9" t="str">
        <f>IF(Search!$I$8="","",IF(COUNTA($AT1769)=1,IF(Search!$I$8="N","N",1),""))</f>
        <v/>
      </c>
      <c r="O1769" s="9" t="str">
        <f>IF(Search!$L$4="","",IF(COUNTA($AU1769)=1,IF(Search!$L$4="N","N",1),""))</f>
        <v/>
      </c>
      <c r="P1769" s="9" t="str">
        <f>IF(Search!$L$5="","",IF(ISNUMBER(SEARCH("Jersey",$AU1769))=TRUE,IF(Search!$L$5="N","N",1),""))</f>
        <v/>
      </c>
      <c r="Q1769" s="9" t="str">
        <f>IF(Search!$L$6="","",IF(ISNUMBER(SEARCH("Patch",$AU1769))=TRUE,IF(Search!$L$6="N","N",1),""))</f>
        <v/>
      </c>
      <c r="R1769" s="9" t="str">
        <f>IF(Search!$L$7="","",IF(ISNUMBER(SEARCH("Shield",$AU1769))=TRUE,IF(Search!$L$7="N","N",1),""))</f>
        <v/>
      </c>
      <c r="S1769" s="9" t="str">
        <f>IF(Search!$L$8="","",IF(ISNUMBER(SEARCH("Stick",$AU1769))=TRUE,IF(Search!$L$8="N","N",1),""))</f>
        <v/>
      </c>
      <c r="T1769" s="9" t="str">
        <f>IF(Search!$O$4="","",IF(COUNTA($AW1769)=1,IF(Search!$O$4="N","N",1),""))</f>
        <v/>
      </c>
      <c r="U1769" s="9" t="str">
        <f>IF(Search!$O$5="","",IF($AW1769="","",IF($AW1769&lt;Search!$O$5,"",1)))</f>
        <v/>
      </c>
      <c r="V1769" s="9" t="str">
        <f>IF(Search!$O$6="","",IF($AW1769="","",IF($AW1769&gt;Search!$O$6,"",1)))</f>
        <v/>
      </c>
      <c r="W1769" s="9" t="str">
        <f>IF(Search!$U$4="","",IF($AX1769="","",1))</f>
        <v/>
      </c>
      <c r="X1769" s="9" t="str">
        <f>IF(Search!$U$5="","",IF(ISNUMBER(SEARCH(Search!$U$5,$AX1769))=TRUE,IF(Search!$U$5="N","N",1),""))</f>
        <v/>
      </c>
      <c r="Y1769" s="9" t="str">
        <f>IF(Search!$U$6="","",IF($AY1769&lt;Search!$U$6,"",1))</f>
        <v/>
      </c>
      <c r="Z1769" s="9" t="str">
        <f>IF(Search!$R$4="","",IF(Inventory!$BA1769&lt;Search!$R$4,"",1))</f>
        <v/>
      </c>
      <c r="AA1769" s="9" t="str">
        <f>IF(Search!$R$5="","",IF($BA1769&gt;Search!$R$5,"",1))</f>
        <v/>
      </c>
      <c r="AB1769" s="9" t="str">
        <f>IF(Search!$R$6="","",IF($BB1769&lt;Search!$R$6,"",1))</f>
        <v/>
      </c>
      <c r="AC1769" s="9" t="str">
        <f>IF(Search!$R$7="","",IF($BB1769&lt;Search!$R$7,"",1))</f>
        <v/>
      </c>
      <c r="AD1769" s="45" t="str">
        <f>IF(COUNTIF($A1769:$AC1769,"n")&gt;0,"",IF(SUM($A1769:$AC1769)=COUNTA(Search!$C$4:$C$8,Search!$F$4:$F$8,Search!$I$4:$I$6,Search!$I$8,Search!$L$4:$L$8,Search!$O$4:$O$8,Search!$R$4:$R$7,Search!$U$4:$U$7)-COUNTIF(Search!$C$4:$U$7,"n"),1+LARGE($AD$1:AD1768,1),""))</f>
        <v/>
      </c>
      <c r="AE1769" s="45" t="str">
        <f t="shared" si="84"/>
        <v/>
      </c>
      <c r="AF1769" s="45" t="str">
        <f>IF(AD1769="","",COUNTIF($AE$1:$AE1768,$AE1769)+RANK($AE1769,$AE$2:$AE$10540,1))</f>
        <v/>
      </c>
      <c r="AG1769" s="45" t="str">
        <f t="shared" si="85"/>
        <v/>
      </c>
      <c r="AH1769" s="45" t="str">
        <f>IF($AD1769="","",COUNTIF($AG$1:$AG1768,$AG1769)+RANK($AG1769,$AG$1:$AG$10539,0))</f>
        <v/>
      </c>
      <c r="AI1769" s="10" t="str">
        <f t="shared" si="86"/>
        <v>2011-12 Upper Deck #468 Gustav Nyquist RC DET RC   / BGS 9.5 $</v>
      </c>
      <c r="AJ1769" s="11">
        <v>2011</v>
      </c>
      <c r="AK1769" s="17">
        <v>12</v>
      </c>
      <c r="AL1769" s="12" t="s">
        <v>7</v>
      </c>
      <c r="AM1769" s="10">
        <v>468</v>
      </c>
      <c r="AN1769" s="12" t="s">
        <v>1293</v>
      </c>
      <c r="AO1769" s="9" t="s">
        <v>1920</v>
      </c>
      <c r="AP1769" s="9"/>
      <c r="AQ1769" s="9"/>
      <c r="AR1769" s="14" t="s">
        <v>2481</v>
      </c>
      <c r="AS1769" s="9" t="s">
        <v>2</v>
      </c>
      <c r="AT1769" s="9"/>
      <c r="AU1769" s="9"/>
      <c r="AV1769" s="13"/>
      <c r="AW1769" s="13"/>
      <c r="AX1769" s="9" t="s">
        <v>1938</v>
      </c>
      <c r="AY1769" s="9">
        <v>9.5</v>
      </c>
      <c r="AZ1769" s="9"/>
      <c r="BA1769" s="33"/>
      <c r="BB1769" s="33"/>
      <c r="BC1769" s="36"/>
      <c r="BD1769" s="12" t="s">
        <v>1771</v>
      </c>
    </row>
    <row r="1770" spans="1:56" s="12" customFormat="1" x14ac:dyDescent="0.2">
      <c r="A1770" s="9" t="str">
        <f>IF(Search!$C$5="","",IF(COUNTA(Inventory!$AP1770)=1,1,""))</f>
        <v/>
      </c>
      <c r="B1770" s="9" t="str">
        <f>IF(Search!$C$4="","",IF(ISNUMBER(SEARCH(Search!$C$4,$AR1770))=TRUE,1,""))</f>
        <v/>
      </c>
      <c r="C1770" s="9" t="str">
        <f>IF(Search!$C$6="x",IF(COUNTA($AQ1770)=1,1,"N"),IF(COUNTA($AQ1770)=1,"N",""))</f>
        <v/>
      </c>
      <c r="D1770" s="9" t="str">
        <f>IF(Search!$O$8="","",IF(ISNUMBER(SEARCH(Search!$O$8,$BD1770))=TRUE,1,""))</f>
        <v/>
      </c>
      <c r="E1770" s="9" t="str">
        <f>IF(Search!$C$7="","",IF(ISNUMBER(SEARCH(Search!$C$7,$AN1770))=TRUE,1,""))</f>
        <v/>
      </c>
      <c r="F1770" s="9" t="str">
        <f>IF(Search!$C$8="","",IF(ISNUMBER(SEARCH(Search!$C$8,$AO1770))=TRUE,1,""))</f>
        <v/>
      </c>
      <c r="G1770" s="9" t="str">
        <f>IF(Search!$F$4="","",IF(Inventory!$AJ1770&lt;Search!$F$4,"",1))</f>
        <v/>
      </c>
      <c r="H1770" s="9" t="str">
        <f>IF(Search!$F$5="","",IF(Inventory!$AJ1770&gt;Search!$F$5,"",1))</f>
        <v/>
      </c>
      <c r="I1770" s="9" t="str">
        <f>IF(Search!$F$7="","",IF(Search!$F$8="",IF(ISNUMBER(SEARCH(Search!$F$7,$AL1770))=TRUE,1,""),""))</f>
        <v/>
      </c>
      <c r="J1770" s="9" t="str">
        <f>IF($AL1770=Search!$F$8,1,"")</f>
        <v/>
      </c>
      <c r="K1770" s="9" t="str">
        <f>IF(Search!$I$4="","",IF(COUNTA($AS1770)=1,IF(Search!$I$4="N","N",1),""))</f>
        <v/>
      </c>
      <c r="L1770" s="9" t="str">
        <f>IF(Search!$I$5="","",IF($AS1770="RC",1,""))</f>
        <v/>
      </c>
      <c r="M1770" s="9" t="str">
        <f>IF(Search!$I$6="","",IF($AS1770="RCP",1,""))</f>
        <v/>
      </c>
      <c r="N1770" s="9" t="str">
        <f>IF(Search!$I$8="","",IF(COUNTA($AT1770)=1,IF(Search!$I$8="N","N",1),""))</f>
        <v/>
      </c>
      <c r="O1770" s="9" t="str">
        <f>IF(Search!$L$4="","",IF(COUNTA($AU1770)=1,IF(Search!$L$4="N","N",1),""))</f>
        <v/>
      </c>
      <c r="P1770" s="9" t="str">
        <f>IF(Search!$L$5="","",IF(ISNUMBER(SEARCH("Jersey",$AU1770))=TRUE,IF(Search!$L$5="N","N",1),""))</f>
        <v/>
      </c>
      <c r="Q1770" s="9" t="str">
        <f>IF(Search!$L$6="","",IF(ISNUMBER(SEARCH("Patch",$AU1770))=TRUE,IF(Search!$L$6="N","N",1),""))</f>
        <v/>
      </c>
      <c r="R1770" s="9" t="str">
        <f>IF(Search!$L$7="","",IF(ISNUMBER(SEARCH("Shield",$AU1770))=TRUE,IF(Search!$L$7="N","N",1),""))</f>
        <v/>
      </c>
      <c r="S1770" s="9" t="str">
        <f>IF(Search!$L$8="","",IF(ISNUMBER(SEARCH("Stick",$AU1770))=TRUE,IF(Search!$L$8="N","N",1),""))</f>
        <v/>
      </c>
      <c r="T1770" s="9" t="str">
        <f>IF(Search!$O$4="","",IF(COUNTA($AW1770)=1,IF(Search!$O$4="N","N",1),""))</f>
        <v/>
      </c>
      <c r="U1770" s="9" t="str">
        <f>IF(Search!$O$5="","",IF($AW1770="","",IF($AW1770&lt;Search!$O$5,"",1)))</f>
        <v/>
      </c>
      <c r="V1770" s="9" t="str">
        <f>IF(Search!$O$6="","",IF($AW1770="","",IF($AW1770&gt;Search!$O$6,"",1)))</f>
        <v/>
      </c>
      <c r="W1770" s="9" t="str">
        <f>IF(Search!$U$4="","",IF($AX1770="","",1))</f>
        <v/>
      </c>
      <c r="X1770" s="9" t="str">
        <f>IF(Search!$U$5="","",IF(ISNUMBER(SEARCH(Search!$U$5,$AX1770))=TRUE,IF(Search!$U$5="N","N",1),""))</f>
        <v/>
      </c>
      <c r="Y1770" s="9" t="str">
        <f>IF(Search!$U$6="","",IF($AY1770&lt;Search!$U$6,"",1))</f>
        <v/>
      </c>
      <c r="Z1770" s="9" t="str">
        <f>IF(Search!$R$4="","",IF(Inventory!$BA1770&lt;Search!$R$4,"",1))</f>
        <v/>
      </c>
      <c r="AA1770" s="9" t="str">
        <f>IF(Search!$R$5="","",IF($BA1770&gt;Search!$R$5,"",1))</f>
        <v/>
      </c>
      <c r="AB1770" s="9" t="str">
        <f>IF(Search!$R$6="","",IF($BB1770&lt;Search!$R$6,"",1))</f>
        <v/>
      </c>
      <c r="AC1770" s="9" t="str">
        <f>IF(Search!$R$7="","",IF($BB1770&lt;Search!$R$7,"",1))</f>
        <v/>
      </c>
      <c r="AD1770" s="45" t="str">
        <f>IF(COUNTIF($A1770:$AC1770,"n")&gt;0,"",IF(SUM($A1770:$AC1770)=COUNTA(Search!$C$4:$C$8,Search!$F$4:$F$8,Search!$I$4:$I$6,Search!$I$8,Search!$L$4:$L$8,Search!$O$4:$O$8,Search!$R$4:$R$7,Search!$U$4:$U$7)-COUNTIF(Search!$C$4:$U$7,"n"),1+LARGE($AD$1:AD1769,1),""))</f>
        <v/>
      </c>
      <c r="AE1770" s="45" t="str">
        <f t="shared" si="84"/>
        <v/>
      </c>
      <c r="AF1770" s="45" t="str">
        <f>IF(AD1770="","",COUNTIF($AE$1:$AE1769,$AE1770)+RANK($AE1770,$AE$2:$AE$10540,1))</f>
        <v/>
      </c>
      <c r="AG1770" s="45" t="str">
        <f t="shared" si="85"/>
        <v/>
      </c>
      <c r="AH1770" s="45" t="str">
        <f>IF($AD1770="","",COUNTIF($AG$1:$AG1769,$AG1770)+RANK($AG1770,$AG$1:$AG$10539,0))</f>
        <v/>
      </c>
      <c r="AI1770" s="10" t="str">
        <f t="shared" si="86"/>
        <v>2011-12 Upper Deck #479 Ryan Ellis RC  RC   /   $</v>
      </c>
      <c r="AJ1770" s="11">
        <v>2011</v>
      </c>
      <c r="AK1770" s="17">
        <v>12</v>
      </c>
      <c r="AL1770" s="12" t="s">
        <v>7</v>
      </c>
      <c r="AM1770" s="10">
        <v>479</v>
      </c>
      <c r="AN1770" s="12" t="s">
        <v>1294</v>
      </c>
      <c r="AO1770" s="9"/>
      <c r="AP1770" s="9"/>
      <c r="AQ1770" s="9"/>
      <c r="AR1770" s="14" t="s">
        <v>2481</v>
      </c>
      <c r="AS1770" s="9" t="s">
        <v>2</v>
      </c>
      <c r="AT1770" s="9"/>
      <c r="AU1770" s="9"/>
      <c r="AV1770" s="13"/>
      <c r="AW1770" s="13"/>
      <c r="AX1770" s="9"/>
      <c r="AY1770" s="9"/>
      <c r="AZ1770" s="9"/>
      <c r="BA1770" s="33"/>
      <c r="BB1770" s="33"/>
      <c r="BC1770" s="36"/>
      <c r="BD1770" s="12" t="s">
        <v>1771</v>
      </c>
    </row>
    <row r="1771" spans="1:56" s="12" customFormat="1" x14ac:dyDescent="0.2">
      <c r="A1771" s="9" t="str">
        <f>IF(Search!$C$5="","",IF(COUNTA(Inventory!$AP1771)=1,1,""))</f>
        <v/>
      </c>
      <c r="B1771" s="9" t="str">
        <f>IF(Search!$C$4="","",IF(ISNUMBER(SEARCH(Search!$C$4,$AR1771))=TRUE,1,""))</f>
        <v/>
      </c>
      <c r="C1771" s="9" t="str">
        <f>IF(Search!$C$6="x",IF(COUNTA($AQ1771)=1,1,"N"),IF(COUNTA($AQ1771)=1,"N",""))</f>
        <v/>
      </c>
      <c r="D1771" s="9" t="str">
        <f>IF(Search!$O$8="","",IF(ISNUMBER(SEARCH(Search!$O$8,$BD1771))=TRUE,1,""))</f>
        <v/>
      </c>
      <c r="E1771" s="9" t="str">
        <f>IF(Search!$C$7="","",IF(ISNUMBER(SEARCH(Search!$C$7,$AN1771))=TRUE,1,""))</f>
        <v/>
      </c>
      <c r="F1771" s="9" t="str">
        <f>IF(Search!$C$8="","",IF(ISNUMBER(SEARCH(Search!$C$8,$AO1771))=TRUE,1,""))</f>
        <v/>
      </c>
      <c r="G1771" s="9" t="str">
        <f>IF(Search!$F$4="","",IF(Inventory!$AJ1771&lt;Search!$F$4,"",1))</f>
        <v/>
      </c>
      <c r="H1771" s="9" t="str">
        <f>IF(Search!$F$5="","",IF(Inventory!$AJ1771&gt;Search!$F$5,"",1))</f>
        <v/>
      </c>
      <c r="I1771" s="9" t="str">
        <f>IF(Search!$F$7="","",IF(Search!$F$8="",IF(ISNUMBER(SEARCH(Search!$F$7,$AL1771))=TRUE,1,""),""))</f>
        <v/>
      </c>
      <c r="J1771" s="9" t="str">
        <f>IF($AL1771=Search!$F$8,1,"")</f>
        <v/>
      </c>
      <c r="K1771" s="9" t="str">
        <f>IF(Search!$I$4="","",IF(COUNTA($AS1771)=1,IF(Search!$I$4="N","N",1),""))</f>
        <v/>
      </c>
      <c r="L1771" s="9" t="str">
        <f>IF(Search!$I$5="","",IF($AS1771="RC",1,""))</f>
        <v/>
      </c>
      <c r="M1771" s="9" t="str">
        <f>IF(Search!$I$6="","",IF($AS1771="RCP",1,""))</f>
        <v/>
      </c>
      <c r="N1771" s="9" t="str">
        <f>IF(Search!$I$8="","",IF(COUNTA($AT1771)=1,IF(Search!$I$8="N","N",1),""))</f>
        <v/>
      </c>
      <c r="O1771" s="9" t="str">
        <f>IF(Search!$L$4="","",IF(COUNTA($AU1771)=1,IF(Search!$L$4="N","N",1),""))</f>
        <v/>
      </c>
      <c r="P1771" s="9" t="str">
        <f>IF(Search!$L$5="","",IF(ISNUMBER(SEARCH("Jersey",$AU1771))=TRUE,IF(Search!$L$5="N","N",1),""))</f>
        <v/>
      </c>
      <c r="Q1771" s="9" t="str">
        <f>IF(Search!$L$6="","",IF(ISNUMBER(SEARCH("Patch",$AU1771))=TRUE,IF(Search!$L$6="N","N",1),""))</f>
        <v/>
      </c>
      <c r="R1771" s="9" t="str">
        <f>IF(Search!$L$7="","",IF(ISNUMBER(SEARCH("Shield",$AU1771))=TRUE,IF(Search!$L$7="N","N",1),""))</f>
        <v/>
      </c>
      <c r="S1771" s="9" t="str">
        <f>IF(Search!$L$8="","",IF(ISNUMBER(SEARCH("Stick",$AU1771))=TRUE,IF(Search!$L$8="N","N",1),""))</f>
        <v/>
      </c>
      <c r="T1771" s="9" t="str">
        <f>IF(Search!$O$4="","",IF(COUNTA($AW1771)=1,IF(Search!$O$4="N","N",1),""))</f>
        <v/>
      </c>
      <c r="U1771" s="9" t="str">
        <f>IF(Search!$O$5="","",IF($AW1771="","",IF($AW1771&lt;Search!$O$5,"",1)))</f>
        <v/>
      </c>
      <c r="V1771" s="9" t="str">
        <f>IF(Search!$O$6="","",IF($AW1771="","",IF($AW1771&gt;Search!$O$6,"",1)))</f>
        <v/>
      </c>
      <c r="W1771" s="9" t="str">
        <f>IF(Search!$U$4="","",IF($AX1771="","",1))</f>
        <v/>
      </c>
      <c r="X1771" s="9" t="str">
        <f>IF(Search!$U$5="","",IF(ISNUMBER(SEARCH(Search!$U$5,$AX1771))=TRUE,IF(Search!$U$5="N","N",1),""))</f>
        <v/>
      </c>
      <c r="Y1771" s="9" t="str">
        <f>IF(Search!$U$6="","",IF($AY1771&lt;Search!$U$6,"",1))</f>
        <v/>
      </c>
      <c r="Z1771" s="9" t="str">
        <f>IF(Search!$R$4="","",IF(Inventory!$BA1771&lt;Search!$R$4,"",1))</f>
        <v/>
      </c>
      <c r="AA1771" s="9" t="str">
        <f>IF(Search!$R$5="","",IF($BA1771&gt;Search!$R$5,"",1))</f>
        <v/>
      </c>
      <c r="AB1771" s="9" t="str">
        <f>IF(Search!$R$6="","",IF($BB1771&lt;Search!$R$6,"",1))</f>
        <v/>
      </c>
      <c r="AC1771" s="9" t="str">
        <f>IF(Search!$R$7="","",IF($BB1771&lt;Search!$R$7,"",1))</f>
        <v/>
      </c>
      <c r="AD1771" s="45" t="str">
        <f>IF(COUNTIF($A1771:$AC1771,"n")&gt;0,"",IF(SUM($A1771:$AC1771)=COUNTA(Search!$C$4:$C$8,Search!$F$4:$F$8,Search!$I$4:$I$6,Search!$I$8,Search!$L$4:$L$8,Search!$O$4:$O$8,Search!$R$4:$R$7,Search!$U$4:$U$7)-COUNTIF(Search!$C$4:$U$7,"n"),1+LARGE($AD$1:AD1770,1),""))</f>
        <v/>
      </c>
      <c r="AE1771" s="45" t="str">
        <f t="shared" si="84"/>
        <v/>
      </c>
      <c r="AF1771" s="45" t="str">
        <f>IF(AD1771="","",COUNTIF($AE$1:$AE1770,$AE1771)+RANK($AE1771,$AE$2:$AE$10540,1))</f>
        <v/>
      </c>
      <c r="AG1771" s="45" t="str">
        <f t="shared" si="85"/>
        <v/>
      </c>
      <c r="AH1771" s="45" t="str">
        <f>IF($AD1771="","",COUNTIF($AG$1:$AG1770,$AG1771)+RANK($AG1771,$AG$1:$AG$10539,0))</f>
        <v/>
      </c>
      <c r="AI1771" s="10" t="str">
        <f t="shared" si="86"/>
        <v>2011-12 Upper Deck #482 Anders Nilsson RC  RC   /   $</v>
      </c>
      <c r="AJ1771" s="11">
        <v>2011</v>
      </c>
      <c r="AK1771" s="17">
        <v>12</v>
      </c>
      <c r="AL1771" s="12" t="s">
        <v>7</v>
      </c>
      <c r="AM1771" s="10">
        <v>482</v>
      </c>
      <c r="AN1771" s="12" t="s">
        <v>1295</v>
      </c>
      <c r="AO1771" s="9"/>
      <c r="AP1771" s="9"/>
      <c r="AQ1771" s="9"/>
      <c r="AR1771" s="14" t="s">
        <v>2481</v>
      </c>
      <c r="AS1771" s="9" t="s">
        <v>2</v>
      </c>
      <c r="AT1771" s="9"/>
      <c r="AU1771" s="9"/>
      <c r="AV1771" s="13"/>
      <c r="AW1771" s="13"/>
      <c r="AX1771" s="9"/>
      <c r="AY1771" s="9"/>
      <c r="AZ1771" s="9"/>
      <c r="BA1771" s="33"/>
      <c r="BB1771" s="33"/>
      <c r="BC1771" s="36"/>
      <c r="BD1771" s="12" t="s">
        <v>1771</v>
      </c>
    </row>
    <row r="1772" spans="1:56" s="12" customFormat="1" x14ac:dyDescent="0.2">
      <c r="A1772" s="9" t="str">
        <f>IF(Search!$C$5="","",IF(COUNTA(Inventory!$AP1772)=1,1,""))</f>
        <v/>
      </c>
      <c r="B1772" s="9" t="str">
        <f>IF(Search!$C$4="","",IF(ISNUMBER(SEARCH(Search!$C$4,$AR1772))=TRUE,1,""))</f>
        <v/>
      </c>
      <c r="C1772" s="9" t="str">
        <f>IF(Search!$C$6="x",IF(COUNTA($AQ1772)=1,1,"N"),IF(COUNTA($AQ1772)=1,"N",""))</f>
        <v/>
      </c>
      <c r="D1772" s="9" t="str">
        <f>IF(Search!$O$8="","",IF(ISNUMBER(SEARCH(Search!$O$8,$BD1772))=TRUE,1,""))</f>
        <v/>
      </c>
      <c r="E1772" s="9" t="str">
        <f>IF(Search!$C$7="","",IF(ISNUMBER(SEARCH(Search!$C$7,$AN1772))=TRUE,1,""))</f>
        <v/>
      </c>
      <c r="F1772" s="9" t="str">
        <f>IF(Search!$C$8="","",IF(ISNUMBER(SEARCH(Search!$C$8,$AO1772))=TRUE,1,""))</f>
        <v/>
      </c>
      <c r="G1772" s="9" t="str">
        <f>IF(Search!$F$4="","",IF(Inventory!$AJ1772&lt;Search!$F$4,"",1))</f>
        <v/>
      </c>
      <c r="H1772" s="9" t="str">
        <f>IF(Search!$F$5="","",IF(Inventory!$AJ1772&gt;Search!$F$5,"",1))</f>
        <v/>
      </c>
      <c r="I1772" s="9" t="str">
        <f>IF(Search!$F$7="","",IF(Search!$F$8="",IF(ISNUMBER(SEARCH(Search!$F$7,$AL1772))=TRUE,1,""),""))</f>
        <v/>
      </c>
      <c r="J1772" s="9" t="str">
        <f>IF($AL1772=Search!$F$8,1,"")</f>
        <v/>
      </c>
      <c r="K1772" s="9" t="str">
        <f>IF(Search!$I$4="","",IF(COUNTA($AS1772)=1,IF(Search!$I$4="N","N",1),""))</f>
        <v/>
      </c>
      <c r="L1772" s="9" t="str">
        <f>IF(Search!$I$5="","",IF($AS1772="RC",1,""))</f>
        <v/>
      </c>
      <c r="M1772" s="9" t="str">
        <f>IF(Search!$I$6="","",IF($AS1772="RCP",1,""))</f>
        <v/>
      </c>
      <c r="N1772" s="9" t="str">
        <f>IF(Search!$I$8="","",IF(COUNTA($AT1772)=1,IF(Search!$I$8="N","N",1),""))</f>
        <v/>
      </c>
      <c r="O1772" s="9" t="str">
        <f>IF(Search!$L$4="","",IF(COUNTA($AU1772)=1,IF(Search!$L$4="N","N",1),""))</f>
        <v/>
      </c>
      <c r="P1772" s="9" t="str">
        <f>IF(Search!$L$5="","",IF(ISNUMBER(SEARCH("Jersey",$AU1772))=TRUE,IF(Search!$L$5="N","N",1),""))</f>
        <v/>
      </c>
      <c r="Q1772" s="9" t="str">
        <f>IF(Search!$L$6="","",IF(ISNUMBER(SEARCH("Patch",$AU1772))=TRUE,IF(Search!$L$6="N","N",1),""))</f>
        <v/>
      </c>
      <c r="R1772" s="9" t="str">
        <f>IF(Search!$L$7="","",IF(ISNUMBER(SEARCH("Shield",$AU1772))=TRUE,IF(Search!$L$7="N","N",1),""))</f>
        <v/>
      </c>
      <c r="S1772" s="9" t="str">
        <f>IF(Search!$L$8="","",IF(ISNUMBER(SEARCH("Stick",$AU1772))=TRUE,IF(Search!$L$8="N","N",1),""))</f>
        <v/>
      </c>
      <c r="T1772" s="9" t="str">
        <f>IF(Search!$O$4="","",IF(COUNTA($AW1772)=1,IF(Search!$O$4="N","N",1),""))</f>
        <v/>
      </c>
      <c r="U1772" s="9" t="str">
        <f>IF(Search!$O$5="","",IF($AW1772="","",IF($AW1772&lt;Search!$O$5,"",1)))</f>
        <v/>
      </c>
      <c r="V1772" s="9" t="str">
        <f>IF(Search!$O$6="","",IF($AW1772="","",IF($AW1772&gt;Search!$O$6,"",1)))</f>
        <v/>
      </c>
      <c r="W1772" s="9" t="str">
        <f>IF(Search!$U$4="","",IF($AX1772="","",1))</f>
        <v/>
      </c>
      <c r="X1772" s="9" t="str">
        <f>IF(Search!$U$5="","",IF(ISNUMBER(SEARCH(Search!$U$5,$AX1772))=TRUE,IF(Search!$U$5="N","N",1),""))</f>
        <v/>
      </c>
      <c r="Y1772" s="9" t="str">
        <f>IF(Search!$U$6="","",IF($AY1772&lt;Search!$U$6,"",1))</f>
        <v/>
      </c>
      <c r="Z1772" s="9" t="str">
        <f>IF(Search!$R$4="","",IF(Inventory!$BA1772&lt;Search!$R$4,"",1))</f>
        <v/>
      </c>
      <c r="AA1772" s="9" t="str">
        <f>IF(Search!$R$5="","",IF($BA1772&gt;Search!$R$5,"",1))</f>
        <v/>
      </c>
      <c r="AB1772" s="9" t="str">
        <f>IF(Search!$R$6="","",IF($BB1772&lt;Search!$R$6,"",1))</f>
        <v/>
      </c>
      <c r="AC1772" s="9" t="str">
        <f>IF(Search!$R$7="","",IF($BB1772&lt;Search!$R$7,"",1))</f>
        <v/>
      </c>
      <c r="AD1772" s="45" t="str">
        <f>IF(COUNTIF($A1772:$AC1772,"n")&gt;0,"",IF(SUM($A1772:$AC1772)=COUNTA(Search!$C$4:$C$8,Search!$F$4:$F$8,Search!$I$4:$I$6,Search!$I$8,Search!$L$4:$L$8,Search!$O$4:$O$8,Search!$R$4:$R$7,Search!$U$4:$U$7)-COUNTIF(Search!$C$4:$U$7,"n"),1+LARGE($AD$1:AD1771,1),""))</f>
        <v/>
      </c>
      <c r="AE1772" s="45" t="str">
        <f t="shared" si="84"/>
        <v/>
      </c>
      <c r="AF1772" s="45" t="str">
        <f>IF(AD1772="","",COUNTIF($AE$1:$AE1771,$AE1772)+RANK($AE1772,$AE$2:$AE$10540,1))</f>
        <v/>
      </c>
      <c r="AG1772" s="45" t="str">
        <f t="shared" si="85"/>
        <v/>
      </c>
      <c r="AH1772" s="45" t="str">
        <f>IF($AD1772="","",COUNTIF($AG$1:$AG1771,$AG1772)+RANK($AG1772,$AG$1:$AG$10539,0))</f>
        <v/>
      </c>
      <c r="AI1772" s="10" t="str">
        <f t="shared" si="86"/>
        <v>2011-12 Upper Deck #483 Calvin de Haan RC  RC   /   $</v>
      </c>
      <c r="AJ1772" s="11">
        <v>2011</v>
      </c>
      <c r="AK1772" s="17">
        <v>12</v>
      </c>
      <c r="AL1772" s="12" t="s">
        <v>7</v>
      </c>
      <c r="AM1772" s="10">
        <v>483</v>
      </c>
      <c r="AN1772" s="12" t="s">
        <v>1296</v>
      </c>
      <c r="AO1772" s="9"/>
      <c r="AP1772" s="9"/>
      <c r="AQ1772" s="9"/>
      <c r="AR1772" s="14" t="s">
        <v>2481</v>
      </c>
      <c r="AS1772" s="9" t="s">
        <v>2</v>
      </c>
      <c r="AT1772" s="9"/>
      <c r="AU1772" s="9"/>
      <c r="AV1772" s="13"/>
      <c r="AW1772" s="13"/>
      <c r="AX1772" s="9"/>
      <c r="AY1772" s="9"/>
      <c r="AZ1772" s="9"/>
      <c r="BA1772" s="33"/>
      <c r="BB1772" s="33"/>
      <c r="BC1772" s="36"/>
      <c r="BD1772" s="12" t="s">
        <v>1771</v>
      </c>
    </row>
    <row r="1773" spans="1:56" s="12" customFormat="1" x14ac:dyDescent="0.2">
      <c r="A1773" s="9" t="str">
        <f>IF(Search!$C$5="","",IF(COUNTA(Inventory!$AP1773)=1,1,""))</f>
        <v/>
      </c>
      <c r="B1773" s="9" t="str">
        <f>IF(Search!$C$4="","",IF(ISNUMBER(SEARCH(Search!$C$4,$AR1773))=TRUE,1,""))</f>
        <v/>
      </c>
      <c r="C1773" s="9" t="str">
        <f>IF(Search!$C$6="x",IF(COUNTA($AQ1773)=1,1,"N"),IF(COUNTA($AQ1773)=1,"N",""))</f>
        <v/>
      </c>
      <c r="D1773" s="9" t="str">
        <f>IF(Search!$O$8="","",IF(ISNUMBER(SEARCH(Search!$O$8,$BD1773))=TRUE,1,""))</f>
        <v/>
      </c>
      <c r="E1773" s="9" t="str">
        <f>IF(Search!$C$7="","",IF(ISNUMBER(SEARCH(Search!$C$7,$AN1773))=TRUE,1,""))</f>
        <v/>
      </c>
      <c r="F1773" s="9" t="str">
        <f>IF(Search!$C$8="","",IF(ISNUMBER(SEARCH(Search!$C$8,$AO1773))=TRUE,1,""))</f>
        <v/>
      </c>
      <c r="G1773" s="9" t="str">
        <f>IF(Search!$F$4="","",IF(Inventory!$AJ1773&lt;Search!$F$4,"",1))</f>
        <v/>
      </c>
      <c r="H1773" s="9" t="str">
        <f>IF(Search!$F$5="","",IF(Inventory!$AJ1773&gt;Search!$F$5,"",1))</f>
        <v/>
      </c>
      <c r="I1773" s="9" t="str">
        <f>IF(Search!$F$7="","",IF(Search!$F$8="",IF(ISNUMBER(SEARCH(Search!$F$7,$AL1773))=TRUE,1,""),""))</f>
        <v/>
      </c>
      <c r="J1773" s="9" t="str">
        <f>IF($AL1773=Search!$F$8,1,"")</f>
        <v/>
      </c>
      <c r="K1773" s="9" t="str">
        <f>IF(Search!$I$4="","",IF(COUNTA($AS1773)=1,IF(Search!$I$4="N","N",1),""))</f>
        <v/>
      </c>
      <c r="L1773" s="9" t="str">
        <f>IF(Search!$I$5="","",IF($AS1773="RC",1,""))</f>
        <v/>
      </c>
      <c r="M1773" s="9" t="str">
        <f>IF(Search!$I$6="","",IF($AS1773="RCP",1,""))</f>
        <v/>
      </c>
      <c r="N1773" s="9" t="str">
        <f>IF(Search!$I$8="","",IF(COUNTA($AT1773)=1,IF(Search!$I$8="N","N",1),""))</f>
        <v/>
      </c>
      <c r="O1773" s="9" t="str">
        <f>IF(Search!$L$4="","",IF(COUNTA($AU1773)=1,IF(Search!$L$4="N","N",1),""))</f>
        <v/>
      </c>
      <c r="P1773" s="9" t="str">
        <f>IF(Search!$L$5="","",IF(ISNUMBER(SEARCH("Jersey",$AU1773))=TRUE,IF(Search!$L$5="N","N",1),""))</f>
        <v/>
      </c>
      <c r="Q1773" s="9" t="str">
        <f>IF(Search!$L$6="","",IF(ISNUMBER(SEARCH("Patch",$AU1773))=TRUE,IF(Search!$L$6="N","N",1),""))</f>
        <v/>
      </c>
      <c r="R1773" s="9" t="str">
        <f>IF(Search!$L$7="","",IF(ISNUMBER(SEARCH("Shield",$AU1773))=TRUE,IF(Search!$L$7="N","N",1),""))</f>
        <v/>
      </c>
      <c r="S1773" s="9" t="str">
        <f>IF(Search!$L$8="","",IF(ISNUMBER(SEARCH("Stick",$AU1773))=TRUE,IF(Search!$L$8="N","N",1),""))</f>
        <v/>
      </c>
      <c r="T1773" s="9" t="str">
        <f>IF(Search!$O$4="","",IF(COUNTA($AW1773)=1,IF(Search!$O$4="N","N",1),""))</f>
        <v/>
      </c>
      <c r="U1773" s="9" t="str">
        <f>IF(Search!$O$5="","",IF($AW1773="","",IF($AW1773&lt;Search!$O$5,"",1)))</f>
        <v/>
      </c>
      <c r="V1773" s="9" t="str">
        <f>IF(Search!$O$6="","",IF($AW1773="","",IF($AW1773&gt;Search!$O$6,"",1)))</f>
        <v/>
      </c>
      <c r="W1773" s="9" t="str">
        <f>IF(Search!$U$4="","",IF($AX1773="","",1))</f>
        <v/>
      </c>
      <c r="X1773" s="9" t="str">
        <f>IF(Search!$U$5="","",IF(ISNUMBER(SEARCH(Search!$U$5,$AX1773))=TRUE,IF(Search!$U$5="N","N",1),""))</f>
        <v/>
      </c>
      <c r="Y1773" s="9" t="str">
        <f>IF(Search!$U$6="","",IF($AY1773&lt;Search!$U$6,"",1))</f>
        <v/>
      </c>
      <c r="Z1773" s="9" t="str">
        <f>IF(Search!$R$4="","",IF(Inventory!$BA1773&lt;Search!$R$4,"",1))</f>
        <v/>
      </c>
      <c r="AA1773" s="9" t="str">
        <f>IF(Search!$R$5="","",IF($BA1773&gt;Search!$R$5,"",1))</f>
        <v/>
      </c>
      <c r="AB1773" s="9" t="str">
        <f>IF(Search!$R$6="","",IF($BB1773&lt;Search!$R$6,"",1))</f>
        <v/>
      </c>
      <c r="AC1773" s="9" t="str">
        <f>IF(Search!$R$7="","",IF($BB1773&lt;Search!$R$7,"",1))</f>
        <v/>
      </c>
      <c r="AD1773" s="45" t="str">
        <f>IF(COUNTIF($A1773:$AC1773,"n")&gt;0,"",IF(SUM($A1773:$AC1773)=COUNTA(Search!$C$4:$C$8,Search!$F$4:$F$8,Search!$I$4:$I$6,Search!$I$8,Search!$L$4:$L$8,Search!$O$4:$O$8,Search!$R$4:$R$7,Search!$U$4:$U$7)-COUNTIF(Search!$C$4:$U$7,"n"),1+LARGE($AD$1:AD1772,1),""))</f>
        <v/>
      </c>
      <c r="AE1773" s="45" t="str">
        <f t="shared" si="84"/>
        <v/>
      </c>
      <c r="AF1773" s="45" t="str">
        <f>IF(AD1773="","",COUNTIF($AE$1:$AE1772,$AE1773)+RANK($AE1773,$AE$2:$AE$10540,1))</f>
        <v/>
      </c>
      <c r="AG1773" s="45" t="str">
        <f t="shared" si="85"/>
        <v/>
      </c>
      <c r="AH1773" s="45" t="str">
        <f>IF($AD1773="","",COUNTIF($AG$1:$AG1772,$AG1773)+RANK($AG1773,$AG$1:$AG$10539,0))</f>
        <v/>
      </c>
      <c r="AI1773" s="10" t="str">
        <f t="shared" si="86"/>
        <v>2011-12 Upper Deck #488 Kevin Marshall RC  RC   /   $</v>
      </c>
      <c r="AJ1773" s="11">
        <v>2011</v>
      </c>
      <c r="AK1773" s="17">
        <v>12</v>
      </c>
      <c r="AL1773" s="12" t="s">
        <v>7</v>
      </c>
      <c r="AM1773" s="10">
        <v>488</v>
      </c>
      <c r="AN1773" s="12" t="s">
        <v>1297</v>
      </c>
      <c r="AO1773" s="9"/>
      <c r="AP1773" s="9"/>
      <c r="AQ1773" s="9"/>
      <c r="AR1773" s="14" t="s">
        <v>2481</v>
      </c>
      <c r="AS1773" s="9" t="s">
        <v>2</v>
      </c>
      <c r="AT1773" s="9"/>
      <c r="AU1773" s="9"/>
      <c r="AV1773" s="13"/>
      <c r="AW1773" s="13"/>
      <c r="AX1773" s="9"/>
      <c r="AY1773" s="9"/>
      <c r="AZ1773" s="9"/>
      <c r="BA1773" s="33"/>
      <c r="BB1773" s="33"/>
      <c r="BC1773" s="36"/>
      <c r="BD1773" s="12" t="s">
        <v>1771</v>
      </c>
    </row>
    <row r="1774" spans="1:56" s="12" customFormat="1" x14ac:dyDescent="0.2">
      <c r="A1774" s="9" t="str">
        <f>IF(Search!$C$5="","",IF(COUNTA(Inventory!$AP1774)=1,1,""))</f>
        <v/>
      </c>
      <c r="B1774" s="9" t="str">
        <f>IF(Search!$C$4="","",IF(ISNUMBER(SEARCH(Search!$C$4,$AR1774))=TRUE,1,""))</f>
        <v/>
      </c>
      <c r="C1774" s="9" t="str">
        <f>IF(Search!$C$6="x",IF(COUNTA($AQ1774)=1,1,"N"),IF(COUNTA($AQ1774)=1,"N",""))</f>
        <v/>
      </c>
      <c r="D1774" s="9" t="str">
        <f>IF(Search!$O$8="","",IF(ISNUMBER(SEARCH(Search!$O$8,$BD1774))=TRUE,1,""))</f>
        <v/>
      </c>
      <c r="E1774" s="9" t="str">
        <f>IF(Search!$C$7="","",IF(ISNUMBER(SEARCH(Search!$C$7,$AN1774))=TRUE,1,""))</f>
        <v/>
      </c>
      <c r="F1774" s="9" t="str">
        <f>IF(Search!$C$8="","",IF(ISNUMBER(SEARCH(Search!$C$8,$AO1774))=TRUE,1,""))</f>
        <v/>
      </c>
      <c r="G1774" s="9" t="str">
        <f>IF(Search!$F$4="","",IF(Inventory!$AJ1774&lt;Search!$F$4,"",1))</f>
        <v/>
      </c>
      <c r="H1774" s="9" t="str">
        <f>IF(Search!$F$5="","",IF(Inventory!$AJ1774&gt;Search!$F$5,"",1))</f>
        <v/>
      </c>
      <c r="I1774" s="9" t="str">
        <f>IF(Search!$F$7="","",IF(Search!$F$8="",IF(ISNUMBER(SEARCH(Search!$F$7,$AL1774))=TRUE,1,""),""))</f>
        <v/>
      </c>
      <c r="J1774" s="9" t="str">
        <f>IF($AL1774=Search!$F$8,1,"")</f>
        <v/>
      </c>
      <c r="K1774" s="9" t="str">
        <f>IF(Search!$I$4="","",IF(COUNTA($AS1774)=1,IF(Search!$I$4="N","N",1),""))</f>
        <v/>
      </c>
      <c r="L1774" s="9" t="str">
        <f>IF(Search!$I$5="","",IF($AS1774="RC",1,""))</f>
        <v/>
      </c>
      <c r="M1774" s="9" t="str">
        <f>IF(Search!$I$6="","",IF($AS1774="RCP",1,""))</f>
        <v/>
      </c>
      <c r="N1774" s="9" t="str">
        <f>IF(Search!$I$8="","",IF(COUNTA($AT1774)=1,IF(Search!$I$8="N","N",1),""))</f>
        <v/>
      </c>
      <c r="O1774" s="9" t="str">
        <f>IF(Search!$L$4="","",IF(COUNTA($AU1774)=1,IF(Search!$L$4="N","N",1),""))</f>
        <v/>
      </c>
      <c r="P1774" s="9" t="str">
        <f>IF(Search!$L$5="","",IF(ISNUMBER(SEARCH("Jersey",$AU1774))=TRUE,IF(Search!$L$5="N","N",1),""))</f>
        <v/>
      </c>
      <c r="Q1774" s="9" t="str">
        <f>IF(Search!$L$6="","",IF(ISNUMBER(SEARCH("Patch",$AU1774))=TRUE,IF(Search!$L$6="N","N",1),""))</f>
        <v/>
      </c>
      <c r="R1774" s="9" t="str">
        <f>IF(Search!$L$7="","",IF(ISNUMBER(SEARCH("Shield",$AU1774))=TRUE,IF(Search!$L$7="N","N",1),""))</f>
        <v/>
      </c>
      <c r="S1774" s="9" t="str">
        <f>IF(Search!$L$8="","",IF(ISNUMBER(SEARCH("Stick",$AU1774))=TRUE,IF(Search!$L$8="N","N",1),""))</f>
        <v/>
      </c>
      <c r="T1774" s="9" t="str">
        <f>IF(Search!$O$4="","",IF(COUNTA($AW1774)=1,IF(Search!$O$4="N","N",1),""))</f>
        <v/>
      </c>
      <c r="U1774" s="9" t="str">
        <f>IF(Search!$O$5="","",IF($AW1774="","",IF($AW1774&lt;Search!$O$5,"",1)))</f>
        <v/>
      </c>
      <c r="V1774" s="9" t="str">
        <f>IF(Search!$O$6="","",IF($AW1774="","",IF($AW1774&gt;Search!$O$6,"",1)))</f>
        <v/>
      </c>
      <c r="W1774" s="9" t="str">
        <f>IF(Search!$U$4="","",IF($AX1774="","",1))</f>
        <v/>
      </c>
      <c r="X1774" s="9" t="str">
        <f>IF(Search!$U$5="","",IF(ISNUMBER(SEARCH(Search!$U$5,$AX1774))=TRUE,IF(Search!$U$5="N","N",1),""))</f>
        <v/>
      </c>
      <c r="Y1774" s="9" t="str">
        <f>IF(Search!$U$6="","",IF($AY1774&lt;Search!$U$6,"",1))</f>
        <v/>
      </c>
      <c r="Z1774" s="9" t="str">
        <f>IF(Search!$R$4="","",IF(Inventory!$BA1774&lt;Search!$R$4,"",1))</f>
        <v/>
      </c>
      <c r="AA1774" s="9" t="str">
        <f>IF(Search!$R$5="","",IF($BA1774&gt;Search!$R$5,"",1))</f>
        <v/>
      </c>
      <c r="AB1774" s="9" t="str">
        <f>IF(Search!$R$6="","",IF($BB1774&lt;Search!$R$6,"",1))</f>
        <v/>
      </c>
      <c r="AC1774" s="9" t="str">
        <f>IF(Search!$R$7="","",IF($BB1774&lt;Search!$R$7,"",1))</f>
        <v/>
      </c>
      <c r="AD1774" s="45" t="str">
        <f>IF(COUNTIF($A1774:$AC1774,"n")&gt;0,"",IF(SUM($A1774:$AC1774)=COUNTA(Search!$C$4:$C$8,Search!$F$4:$F$8,Search!$I$4:$I$6,Search!$I$8,Search!$L$4:$L$8,Search!$O$4:$O$8,Search!$R$4:$R$7,Search!$U$4:$U$7)-COUNTIF(Search!$C$4:$U$7,"n"),1+LARGE($AD$1:AD1773,1),""))</f>
        <v/>
      </c>
      <c r="AE1774" s="45" t="str">
        <f t="shared" si="84"/>
        <v/>
      </c>
      <c r="AF1774" s="45" t="str">
        <f>IF(AD1774="","",COUNTIF($AE$1:$AE1773,$AE1774)+RANK($AE1774,$AE$2:$AE$10540,1))</f>
        <v/>
      </c>
      <c r="AG1774" s="45" t="str">
        <f t="shared" si="85"/>
        <v/>
      </c>
      <c r="AH1774" s="45" t="str">
        <f>IF($AD1774="","",COUNTIF($AG$1:$AG1773,$AG1774)+RANK($AG1774,$AG$1:$AG$10539,0))</f>
        <v/>
      </c>
      <c r="AI1774" s="10" t="str">
        <f t="shared" si="86"/>
        <v>2011-12 Upper Deck #498 Dmitry Orlov RC  RC   /   $</v>
      </c>
      <c r="AJ1774" s="11">
        <v>2011</v>
      </c>
      <c r="AK1774" s="17">
        <v>12</v>
      </c>
      <c r="AL1774" s="12" t="s">
        <v>7</v>
      </c>
      <c r="AM1774" s="10">
        <v>498</v>
      </c>
      <c r="AN1774" s="12" t="s">
        <v>1298</v>
      </c>
      <c r="AO1774" s="9"/>
      <c r="AP1774" s="9"/>
      <c r="AQ1774" s="9"/>
      <c r="AR1774" s="14" t="s">
        <v>2481</v>
      </c>
      <c r="AS1774" s="9" t="s">
        <v>2</v>
      </c>
      <c r="AT1774" s="9"/>
      <c r="AU1774" s="9"/>
      <c r="AV1774" s="13"/>
      <c r="AW1774" s="13"/>
      <c r="AX1774" s="9"/>
      <c r="AY1774" s="9"/>
      <c r="AZ1774" s="9"/>
      <c r="BA1774" s="33"/>
      <c r="BB1774" s="33"/>
      <c r="BC1774" s="36"/>
      <c r="BD1774" s="12" t="s">
        <v>1771</v>
      </c>
    </row>
    <row r="1775" spans="1:56" s="12" customFormat="1" x14ac:dyDescent="0.2">
      <c r="A1775" s="9" t="str">
        <f>IF(Search!$C$5="","",IF(COUNTA(Inventory!$AP1775)=1,1,""))</f>
        <v/>
      </c>
      <c r="B1775" s="9" t="str">
        <f>IF(Search!$C$4="","",IF(ISNUMBER(SEARCH(Search!$C$4,$AR1775))=TRUE,1,""))</f>
        <v/>
      </c>
      <c r="C1775" s="9" t="str">
        <f>IF(Search!$C$6="x",IF(COUNTA($AQ1775)=1,1,"N"),IF(COUNTA($AQ1775)=1,"N",""))</f>
        <v/>
      </c>
      <c r="D1775" s="9" t="str">
        <f>IF(Search!$O$8="","",IF(ISNUMBER(SEARCH(Search!$O$8,$BD1775))=TRUE,1,""))</f>
        <v/>
      </c>
      <c r="E1775" s="9" t="str">
        <f>IF(Search!$C$7="","",IF(ISNUMBER(SEARCH(Search!$C$7,$AN1775))=TRUE,1,""))</f>
        <v/>
      </c>
      <c r="F1775" s="9" t="str">
        <f>IF(Search!$C$8="","",IF(ISNUMBER(SEARCH(Search!$C$8,$AO1775))=TRUE,1,""))</f>
        <v/>
      </c>
      <c r="G1775" s="9" t="str">
        <f>IF(Search!$F$4="","",IF(Inventory!$AJ1775&lt;Search!$F$4,"",1))</f>
        <v/>
      </c>
      <c r="H1775" s="9" t="str">
        <f>IF(Search!$F$5="","",IF(Inventory!$AJ1775&gt;Search!$F$5,"",1))</f>
        <v/>
      </c>
      <c r="I1775" s="9" t="str">
        <f>IF(Search!$F$7="","",IF(Search!$F$8="",IF(ISNUMBER(SEARCH(Search!$F$7,$AL1775))=TRUE,1,""),""))</f>
        <v/>
      </c>
      <c r="J1775" s="9" t="str">
        <f>IF($AL1775=Search!$F$8,1,"")</f>
        <v/>
      </c>
      <c r="K1775" s="9" t="str">
        <f>IF(Search!$I$4="","",IF(COUNTA($AS1775)=1,IF(Search!$I$4="N","N",1),""))</f>
        <v/>
      </c>
      <c r="L1775" s="9" t="str">
        <f>IF(Search!$I$5="","",IF($AS1775="RC",1,""))</f>
        <v/>
      </c>
      <c r="M1775" s="9" t="str">
        <f>IF(Search!$I$6="","",IF($AS1775="RCP",1,""))</f>
        <v/>
      </c>
      <c r="N1775" s="9" t="str">
        <f>IF(Search!$I$8="","",IF(COUNTA($AT1775)=1,IF(Search!$I$8="N","N",1),""))</f>
        <v/>
      </c>
      <c r="O1775" s="9" t="str">
        <f>IF(Search!$L$4="","",IF(COUNTA($AU1775)=1,IF(Search!$L$4="N","N",1),""))</f>
        <v/>
      </c>
      <c r="P1775" s="9" t="str">
        <f>IF(Search!$L$5="","",IF(ISNUMBER(SEARCH("Jersey",$AU1775))=TRUE,IF(Search!$L$5="N","N",1),""))</f>
        <v/>
      </c>
      <c r="Q1775" s="9" t="str">
        <f>IF(Search!$L$6="","",IF(ISNUMBER(SEARCH("Patch",$AU1775))=TRUE,IF(Search!$L$6="N","N",1),""))</f>
        <v/>
      </c>
      <c r="R1775" s="9" t="str">
        <f>IF(Search!$L$7="","",IF(ISNUMBER(SEARCH("Shield",$AU1775))=TRUE,IF(Search!$L$7="N","N",1),""))</f>
        <v/>
      </c>
      <c r="S1775" s="9" t="str">
        <f>IF(Search!$L$8="","",IF(ISNUMBER(SEARCH("Stick",$AU1775))=TRUE,IF(Search!$L$8="N","N",1),""))</f>
        <v/>
      </c>
      <c r="T1775" s="9" t="str">
        <f>IF(Search!$O$4="","",IF(COUNTA($AW1775)=1,IF(Search!$O$4="N","N",1),""))</f>
        <v/>
      </c>
      <c r="U1775" s="9" t="str">
        <f>IF(Search!$O$5="","",IF($AW1775="","",IF($AW1775&lt;Search!$O$5,"",1)))</f>
        <v/>
      </c>
      <c r="V1775" s="9" t="str">
        <f>IF(Search!$O$6="","",IF($AW1775="","",IF($AW1775&gt;Search!$O$6,"",1)))</f>
        <v/>
      </c>
      <c r="W1775" s="9" t="str">
        <f>IF(Search!$U$4="","",IF($AX1775="","",1))</f>
        <v/>
      </c>
      <c r="X1775" s="9" t="str">
        <f>IF(Search!$U$5="","",IF(ISNUMBER(SEARCH(Search!$U$5,$AX1775))=TRUE,IF(Search!$U$5="N","N",1),""))</f>
        <v/>
      </c>
      <c r="Y1775" s="9" t="str">
        <f>IF(Search!$U$6="","",IF($AY1775&lt;Search!$U$6,"",1))</f>
        <v/>
      </c>
      <c r="Z1775" s="9" t="str">
        <f>IF(Search!$R$4="","",IF(Inventory!$BA1775&lt;Search!$R$4,"",1))</f>
        <v/>
      </c>
      <c r="AA1775" s="9" t="str">
        <f>IF(Search!$R$5="","",IF($BA1775&gt;Search!$R$5,"",1))</f>
        <v/>
      </c>
      <c r="AB1775" s="9" t="str">
        <f>IF(Search!$R$6="","",IF($BB1775&lt;Search!$R$6,"",1))</f>
        <v/>
      </c>
      <c r="AC1775" s="9" t="str">
        <f>IF(Search!$R$7="","",IF($BB1775&lt;Search!$R$7,"",1))</f>
        <v/>
      </c>
      <c r="AD1775" s="45" t="str">
        <f>IF(COUNTIF($A1775:$AC1775,"n")&gt;0,"",IF(SUM($A1775:$AC1775)=COUNTA(Search!$C$4:$C$8,Search!$F$4:$F$8,Search!$I$4:$I$6,Search!$I$8,Search!$L$4:$L$8,Search!$O$4:$O$8,Search!$R$4:$R$7,Search!$U$4:$U$7)-COUNTIF(Search!$C$4:$U$7,"n"),1+LARGE($AD$1:AD1774,1),""))</f>
        <v/>
      </c>
      <c r="AE1775" s="45" t="str">
        <f t="shared" si="84"/>
        <v/>
      </c>
      <c r="AF1775" s="45" t="str">
        <f>IF(AD1775="","",COUNTIF($AE$1:$AE1774,$AE1775)+RANK($AE1775,$AE$2:$AE$10540,1))</f>
        <v/>
      </c>
      <c r="AG1775" s="45" t="str">
        <f t="shared" si="85"/>
        <v/>
      </c>
      <c r="AH1775" s="45" t="str">
        <f>IF($AD1775="","",COUNTIF($AG$1:$AG1774,$AG1775)+RANK($AG1775,$AG$1:$AG$10539,0))</f>
        <v/>
      </c>
      <c r="AI1775" s="10" t="str">
        <f t="shared" si="86"/>
        <v>2011-12 Upper Deck Canvas #C229 Gustav Nyquist DET RCP   / BGS 9.5 $</v>
      </c>
      <c r="AJ1775" s="11">
        <v>2011</v>
      </c>
      <c r="AK1775" s="17">
        <v>12</v>
      </c>
      <c r="AL1775" s="12" t="s">
        <v>20</v>
      </c>
      <c r="AM1775" s="10" t="s">
        <v>1300</v>
      </c>
      <c r="AN1775" s="12" t="s">
        <v>1301</v>
      </c>
      <c r="AO1775" s="9" t="s">
        <v>1920</v>
      </c>
      <c r="AP1775" s="9"/>
      <c r="AQ1775" s="9"/>
      <c r="AR1775" s="14" t="s">
        <v>2129</v>
      </c>
      <c r="AS1775" s="9" t="s">
        <v>1944</v>
      </c>
      <c r="AT1775" s="9"/>
      <c r="AU1775" s="9"/>
      <c r="AV1775" s="13"/>
      <c r="AW1775" s="13"/>
      <c r="AX1775" s="9" t="s">
        <v>1938</v>
      </c>
      <c r="AY1775" s="9">
        <v>9.5</v>
      </c>
      <c r="AZ1775" s="9"/>
      <c r="BA1775" s="33"/>
      <c r="BB1775" s="33"/>
      <c r="BC1775" s="36"/>
      <c r="BD1775" s="12" t="s">
        <v>1771</v>
      </c>
    </row>
    <row r="1776" spans="1:56" s="12" customFormat="1" x14ac:dyDescent="0.2">
      <c r="A1776" s="9" t="str">
        <f>IF(Search!$C$5="","",IF(COUNTA(Inventory!$AP1776)=1,1,""))</f>
        <v/>
      </c>
      <c r="B1776" s="9" t="str">
        <f>IF(Search!$C$4="","",IF(ISNUMBER(SEARCH(Search!$C$4,$AR1776))=TRUE,1,""))</f>
        <v/>
      </c>
      <c r="C1776" s="9" t="str">
        <f>IF(Search!$C$6="x",IF(COUNTA($AQ1776)=1,1,"N"),IF(COUNTA($AQ1776)=1,"N",""))</f>
        <v/>
      </c>
      <c r="D1776" s="9" t="str">
        <f>IF(Search!$O$8="","",IF(ISNUMBER(SEARCH(Search!$O$8,$BD1776))=TRUE,1,""))</f>
        <v/>
      </c>
      <c r="E1776" s="9" t="str">
        <f>IF(Search!$C$7="","",IF(ISNUMBER(SEARCH(Search!$C$7,$AN1776))=TRUE,1,""))</f>
        <v/>
      </c>
      <c r="F1776" s="9" t="str">
        <f>IF(Search!$C$8="","",IF(ISNUMBER(SEARCH(Search!$C$8,$AO1776))=TRUE,1,""))</f>
        <v/>
      </c>
      <c r="G1776" s="9" t="str">
        <f>IF(Search!$F$4="","",IF(Inventory!$AJ1776&lt;Search!$F$4,"",1))</f>
        <v/>
      </c>
      <c r="H1776" s="9" t="str">
        <f>IF(Search!$F$5="","",IF(Inventory!$AJ1776&gt;Search!$F$5,"",1))</f>
        <v/>
      </c>
      <c r="I1776" s="9" t="str">
        <f>IF(Search!$F$7="","",IF(Search!$F$8="",IF(ISNUMBER(SEARCH(Search!$F$7,$AL1776))=TRUE,1,""),""))</f>
        <v/>
      </c>
      <c r="J1776" s="9" t="str">
        <f>IF($AL1776=Search!$F$8,1,"")</f>
        <v/>
      </c>
      <c r="K1776" s="9" t="str">
        <f>IF(Search!$I$4="","",IF(COUNTA($AS1776)=1,IF(Search!$I$4="N","N",1),""))</f>
        <v/>
      </c>
      <c r="L1776" s="9" t="str">
        <f>IF(Search!$I$5="","",IF($AS1776="RC",1,""))</f>
        <v/>
      </c>
      <c r="M1776" s="9" t="str">
        <f>IF(Search!$I$6="","",IF($AS1776="RCP",1,""))</f>
        <v/>
      </c>
      <c r="N1776" s="9" t="str">
        <f>IF(Search!$I$8="","",IF(COUNTA($AT1776)=1,IF(Search!$I$8="N","N",1),""))</f>
        <v/>
      </c>
      <c r="O1776" s="9" t="str">
        <f>IF(Search!$L$4="","",IF(COUNTA($AU1776)=1,IF(Search!$L$4="N","N",1),""))</f>
        <v/>
      </c>
      <c r="P1776" s="9" t="str">
        <f>IF(Search!$L$5="","",IF(ISNUMBER(SEARCH("Jersey",$AU1776))=TRUE,IF(Search!$L$5="N","N",1),""))</f>
        <v/>
      </c>
      <c r="Q1776" s="9" t="str">
        <f>IF(Search!$L$6="","",IF(ISNUMBER(SEARCH("Patch",$AU1776))=TRUE,IF(Search!$L$6="N","N",1),""))</f>
        <v/>
      </c>
      <c r="R1776" s="9" t="str">
        <f>IF(Search!$L$7="","",IF(ISNUMBER(SEARCH("Shield",$AU1776))=TRUE,IF(Search!$L$7="N","N",1),""))</f>
        <v/>
      </c>
      <c r="S1776" s="9" t="str">
        <f>IF(Search!$L$8="","",IF(ISNUMBER(SEARCH("Stick",$AU1776))=TRUE,IF(Search!$L$8="N","N",1),""))</f>
        <v/>
      </c>
      <c r="T1776" s="9" t="str">
        <f>IF(Search!$O$4="","",IF(COUNTA($AW1776)=1,IF(Search!$O$4="N","N",1),""))</f>
        <v/>
      </c>
      <c r="U1776" s="9" t="str">
        <f>IF(Search!$O$5="","",IF($AW1776="","",IF($AW1776&lt;Search!$O$5,"",1)))</f>
        <v/>
      </c>
      <c r="V1776" s="9" t="str">
        <f>IF(Search!$O$6="","",IF($AW1776="","",IF($AW1776&gt;Search!$O$6,"",1)))</f>
        <v/>
      </c>
      <c r="W1776" s="9" t="str">
        <f>IF(Search!$U$4="","",IF($AX1776="","",1))</f>
        <v/>
      </c>
      <c r="X1776" s="9" t="str">
        <f>IF(Search!$U$5="","",IF(ISNUMBER(SEARCH(Search!$U$5,$AX1776))=TRUE,IF(Search!$U$5="N","N",1),""))</f>
        <v/>
      </c>
      <c r="Y1776" s="9" t="str">
        <f>IF(Search!$U$6="","",IF($AY1776&lt;Search!$U$6,"",1))</f>
        <v/>
      </c>
      <c r="Z1776" s="9" t="str">
        <f>IF(Search!$R$4="","",IF(Inventory!$BA1776&lt;Search!$R$4,"",1))</f>
        <v/>
      </c>
      <c r="AA1776" s="9" t="str">
        <f>IF(Search!$R$5="","",IF($BA1776&gt;Search!$R$5,"",1))</f>
        <v/>
      </c>
      <c r="AB1776" s="9" t="str">
        <f>IF(Search!$R$6="","",IF($BB1776&lt;Search!$R$6,"",1))</f>
        <v/>
      </c>
      <c r="AC1776" s="9" t="str">
        <f>IF(Search!$R$7="","",IF($BB1776&lt;Search!$R$7,"",1))</f>
        <v/>
      </c>
      <c r="AD1776" s="45" t="str">
        <f>IF(COUNTIF($A1776:$AC1776,"n")&gt;0,"",IF(SUM($A1776:$AC1776)=COUNTA(Search!$C$4:$C$8,Search!$F$4:$F$8,Search!$I$4:$I$6,Search!$I$8,Search!$L$4:$L$8,Search!$O$4:$O$8,Search!$R$4:$R$7,Search!$U$4:$U$7)-COUNTIF(Search!$C$4:$U$7,"n"),1+LARGE($AD$1:AD1775,1),""))</f>
        <v/>
      </c>
      <c r="AE1776" s="45" t="str">
        <f t="shared" si="84"/>
        <v/>
      </c>
      <c r="AF1776" s="45" t="str">
        <f>IF(AD1776="","",COUNTIF($AE$1:$AE1775,$AE1776)+RANK($AE1776,$AE$2:$AE$10540,1))</f>
        <v/>
      </c>
      <c r="AG1776" s="45" t="str">
        <f t="shared" si="85"/>
        <v/>
      </c>
      <c r="AH1776" s="45" t="str">
        <f>IF($AD1776="","",COUNTIF($AG$1:$AG1775,$AG1776)+RANK($AG1776,$AG$1:$AG$10539,0))</f>
        <v/>
      </c>
      <c r="AI1776" s="10" t="str">
        <f t="shared" si="86"/>
        <v>2011-12 Upper Deck Canvas #C68 Joe Thornton     /   $</v>
      </c>
      <c r="AJ1776" s="11">
        <v>2011</v>
      </c>
      <c r="AK1776" s="17">
        <v>12</v>
      </c>
      <c r="AL1776" s="12" t="s">
        <v>20</v>
      </c>
      <c r="AM1776" s="10" t="s">
        <v>1299</v>
      </c>
      <c r="AN1776" s="12" t="s">
        <v>421</v>
      </c>
      <c r="AO1776" s="9"/>
      <c r="AP1776" s="9"/>
      <c r="AQ1776" s="9"/>
      <c r="AR1776" s="14" t="s">
        <v>2129</v>
      </c>
      <c r="AS1776" s="9"/>
      <c r="AT1776" s="9"/>
      <c r="AU1776" s="9"/>
      <c r="AV1776" s="13"/>
      <c r="AW1776" s="13"/>
      <c r="AX1776" s="9"/>
      <c r="AY1776" s="9"/>
      <c r="AZ1776" s="9"/>
      <c r="BA1776" s="33"/>
      <c r="BB1776" s="33"/>
      <c r="BC1776" s="36"/>
      <c r="BD1776" s="12" t="s">
        <v>1771</v>
      </c>
    </row>
    <row r="1777" spans="1:56" s="12" customFormat="1" x14ac:dyDescent="0.2">
      <c r="A1777" s="9" t="str">
        <f>IF(Search!$C$5="","",IF(COUNTA(Inventory!$AP1777)=1,1,""))</f>
        <v/>
      </c>
      <c r="B1777" s="9" t="str">
        <f>IF(Search!$C$4="","",IF(ISNUMBER(SEARCH(Search!$C$4,$AR1777))=TRUE,1,""))</f>
        <v/>
      </c>
      <c r="C1777" s="9" t="str">
        <f>IF(Search!$C$6="x",IF(COUNTA($AQ1777)=1,1,"N"),IF(COUNTA($AQ1777)=1,"N",""))</f>
        <v/>
      </c>
      <c r="D1777" s="9" t="str">
        <f>IF(Search!$O$8="","",IF(ISNUMBER(SEARCH(Search!$O$8,$BD1777))=TRUE,1,""))</f>
        <v/>
      </c>
      <c r="E1777" s="9" t="str">
        <f>IF(Search!$C$7="","",IF(ISNUMBER(SEARCH(Search!$C$7,$AN1777))=TRUE,1,""))</f>
        <v/>
      </c>
      <c r="F1777" s="9" t="str">
        <f>IF(Search!$C$8="","",IF(ISNUMBER(SEARCH(Search!$C$8,$AO1777))=TRUE,1,""))</f>
        <v/>
      </c>
      <c r="G1777" s="9" t="str">
        <f>IF(Search!$F$4="","",IF(Inventory!$AJ1777&lt;Search!$F$4,"",1))</f>
        <v/>
      </c>
      <c r="H1777" s="9" t="str">
        <f>IF(Search!$F$5="","",IF(Inventory!$AJ1777&gt;Search!$F$5,"",1))</f>
        <v/>
      </c>
      <c r="I1777" s="9" t="str">
        <f>IF(Search!$F$7="","",IF(Search!$F$8="",IF(ISNUMBER(SEARCH(Search!$F$7,$AL1777))=TRUE,1,""),""))</f>
        <v/>
      </c>
      <c r="J1777" s="9" t="str">
        <f>IF($AL1777=Search!$F$8,1,"")</f>
        <v/>
      </c>
      <c r="K1777" s="9" t="str">
        <f>IF(Search!$I$4="","",IF(COUNTA($AS1777)=1,IF(Search!$I$4="N","N",1),""))</f>
        <v/>
      </c>
      <c r="L1777" s="9" t="str">
        <f>IF(Search!$I$5="","",IF($AS1777="RC",1,""))</f>
        <v/>
      </c>
      <c r="M1777" s="9" t="str">
        <f>IF(Search!$I$6="","",IF($AS1777="RCP",1,""))</f>
        <v/>
      </c>
      <c r="N1777" s="9" t="str">
        <f>IF(Search!$I$8="","",IF(COUNTA($AT1777)=1,IF(Search!$I$8="N","N",1),""))</f>
        <v/>
      </c>
      <c r="O1777" s="9" t="str">
        <f>IF(Search!$L$4="","",IF(COUNTA($AU1777)=1,IF(Search!$L$4="N","N",1),""))</f>
        <v/>
      </c>
      <c r="P1777" s="9" t="str">
        <f>IF(Search!$L$5="","",IF(ISNUMBER(SEARCH("Jersey",$AU1777))=TRUE,IF(Search!$L$5="N","N",1),""))</f>
        <v/>
      </c>
      <c r="Q1777" s="9" t="str">
        <f>IF(Search!$L$6="","",IF(ISNUMBER(SEARCH("Patch",$AU1777))=TRUE,IF(Search!$L$6="N","N",1),""))</f>
        <v/>
      </c>
      <c r="R1777" s="9" t="str">
        <f>IF(Search!$L$7="","",IF(ISNUMBER(SEARCH("Shield",$AU1777))=TRUE,IF(Search!$L$7="N","N",1),""))</f>
        <v/>
      </c>
      <c r="S1777" s="9" t="str">
        <f>IF(Search!$L$8="","",IF(ISNUMBER(SEARCH("Stick",$AU1777))=TRUE,IF(Search!$L$8="N","N",1),""))</f>
        <v/>
      </c>
      <c r="T1777" s="9" t="str">
        <f>IF(Search!$O$4="","",IF(COUNTA($AW1777)=1,IF(Search!$O$4="N","N",1),""))</f>
        <v/>
      </c>
      <c r="U1777" s="9" t="str">
        <f>IF(Search!$O$5="","",IF($AW1777="","",IF($AW1777&lt;Search!$O$5,"",1)))</f>
        <v/>
      </c>
      <c r="V1777" s="9" t="str">
        <f>IF(Search!$O$6="","",IF($AW1777="","",IF($AW1777&gt;Search!$O$6,"",1)))</f>
        <v/>
      </c>
      <c r="W1777" s="9" t="str">
        <f>IF(Search!$U$4="","",IF($AX1777="","",1))</f>
        <v/>
      </c>
      <c r="X1777" s="9" t="str">
        <f>IF(Search!$U$5="","",IF(ISNUMBER(SEARCH(Search!$U$5,$AX1777))=TRUE,IF(Search!$U$5="N","N",1),""))</f>
        <v/>
      </c>
      <c r="Y1777" s="9" t="str">
        <f>IF(Search!$U$6="","",IF($AY1777&lt;Search!$U$6,"",1))</f>
        <v/>
      </c>
      <c r="Z1777" s="9" t="str">
        <f>IF(Search!$R$4="","",IF(Inventory!$BA1777&lt;Search!$R$4,"",1))</f>
        <v/>
      </c>
      <c r="AA1777" s="9" t="str">
        <f>IF(Search!$R$5="","",IF($BA1777&gt;Search!$R$5,"",1))</f>
        <v/>
      </c>
      <c r="AB1777" s="9" t="str">
        <f>IF(Search!$R$6="","",IF($BB1777&lt;Search!$R$6,"",1))</f>
        <v/>
      </c>
      <c r="AC1777" s="9" t="str">
        <f>IF(Search!$R$7="","",IF($BB1777&lt;Search!$R$7,"",1))</f>
        <v/>
      </c>
      <c r="AD1777" s="45" t="str">
        <f>IF(COUNTIF($A1777:$AC1777,"n")&gt;0,"",IF(SUM($A1777:$AC1777)=COUNTA(Search!$C$4:$C$8,Search!$F$4:$F$8,Search!$I$4:$I$6,Search!$I$8,Search!$L$4:$L$8,Search!$O$4:$O$8,Search!$R$4:$R$7,Search!$U$4:$U$7)-COUNTIF(Search!$C$4:$U$7,"n"),1+LARGE($AD$1:AD1776,1),""))</f>
        <v/>
      </c>
      <c r="AE1777" s="45" t="str">
        <f t="shared" si="84"/>
        <v/>
      </c>
      <c r="AF1777" s="45" t="str">
        <f>IF(AD1777="","",COUNTIF($AE$1:$AE1776,$AE1777)+RANK($AE1777,$AE$2:$AE$10540,1))</f>
        <v/>
      </c>
      <c r="AG1777" s="45" t="str">
        <f t="shared" si="85"/>
        <v/>
      </c>
      <c r="AH1777" s="45" t="str">
        <f>IF($AD1777="","",COUNTIF($AG$1:$AG1776,$AG1777)+RANK($AG1777,$AG$1:$AG$10539,0))</f>
        <v/>
      </c>
      <c r="AI1777" s="10" t="str">
        <f t="shared" si="86"/>
        <v>2011-12 Upper Deck EA Ultimate Team #EA5 Jonathan Toews     /   $</v>
      </c>
      <c r="AJ1777" s="11">
        <v>2011</v>
      </c>
      <c r="AK1777" s="17">
        <v>12</v>
      </c>
      <c r="AL1777" s="12" t="s">
        <v>1302</v>
      </c>
      <c r="AM1777" s="10" t="s">
        <v>1303</v>
      </c>
      <c r="AN1777" s="12" t="s">
        <v>1304</v>
      </c>
      <c r="AO1777" s="9"/>
      <c r="AP1777" s="9"/>
      <c r="AQ1777" s="9"/>
      <c r="AR1777" s="14"/>
      <c r="AS1777" s="9"/>
      <c r="AT1777" s="9"/>
      <c r="AU1777" s="9"/>
      <c r="AV1777" s="13"/>
      <c r="AW1777" s="13"/>
      <c r="AX1777" s="9"/>
      <c r="AY1777" s="9"/>
      <c r="AZ1777" s="9"/>
      <c r="BA1777" s="33"/>
      <c r="BB1777" s="33"/>
      <c r="BC1777" s="36"/>
      <c r="BD1777" s="12" t="s">
        <v>1771</v>
      </c>
    </row>
    <row r="1778" spans="1:56" s="12" customFormat="1" x14ac:dyDescent="0.2">
      <c r="A1778" s="9" t="str">
        <f>IF(Search!$C$5="","",IF(COUNTA(Inventory!$AP1778)=1,1,""))</f>
        <v/>
      </c>
      <c r="B1778" s="9" t="str">
        <f>IF(Search!$C$4="","",IF(ISNUMBER(SEARCH(Search!$C$4,$AR1778))=TRUE,1,""))</f>
        <v/>
      </c>
      <c r="C1778" s="9" t="str">
        <f>IF(Search!$C$6="x",IF(COUNTA($AQ1778)=1,1,"N"),IF(COUNTA($AQ1778)=1,"N",""))</f>
        <v/>
      </c>
      <c r="D1778" s="9" t="str">
        <f>IF(Search!$O$8="","",IF(ISNUMBER(SEARCH(Search!$O$8,$BD1778))=TRUE,1,""))</f>
        <v/>
      </c>
      <c r="E1778" s="9" t="str">
        <f>IF(Search!$C$7="","",IF(ISNUMBER(SEARCH(Search!$C$7,$AN1778))=TRUE,1,""))</f>
        <v/>
      </c>
      <c r="F1778" s="9" t="str">
        <f>IF(Search!$C$8="","",IF(ISNUMBER(SEARCH(Search!$C$8,$AO1778))=TRUE,1,""))</f>
        <v/>
      </c>
      <c r="G1778" s="9" t="str">
        <f>IF(Search!$F$4="","",IF(Inventory!$AJ1778&lt;Search!$F$4,"",1))</f>
        <v/>
      </c>
      <c r="H1778" s="9" t="str">
        <f>IF(Search!$F$5="","",IF(Inventory!$AJ1778&gt;Search!$F$5,"",1))</f>
        <v/>
      </c>
      <c r="I1778" s="9" t="str">
        <f>IF(Search!$F$7="","",IF(Search!$F$8="",IF(ISNUMBER(SEARCH(Search!$F$7,$AL1778))=TRUE,1,""),""))</f>
        <v/>
      </c>
      <c r="J1778" s="9" t="str">
        <f>IF($AL1778=Search!$F$8,1,"")</f>
        <v/>
      </c>
      <c r="K1778" s="9" t="str">
        <f>IF(Search!$I$4="","",IF(COUNTA($AS1778)=1,IF(Search!$I$4="N","N",1),""))</f>
        <v/>
      </c>
      <c r="L1778" s="9" t="str">
        <f>IF(Search!$I$5="","",IF($AS1778="RC",1,""))</f>
        <v/>
      </c>
      <c r="M1778" s="9" t="str">
        <f>IF(Search!$I$6="","",IF($AS1778="RCP",1,""))</f>
        <v/>
      </c>
      <c r="N1778" s="9" t="str">
        <f>IF(Search!$I$8="","",IF(COUNTA($AT1778)=1,IF(Search!$I$8="N","N",1),""))</f>
        <v/>
      </c>
      <c r="O1778" s="9" t="str">
        <f>IF(Search!$L$4="","",IF(COUNTA($AU1778)=1,IF(Search!$L$4="N","N",1),""))</f>
        <v/>
      </c>
      <c r="P1778" s="9" t="str">
        <f>IF(Search!$L$5="","",IF(ISNUMBER(SEARCH("Jersey",$AU1778))=TRUE,IF(Search!$L$5="N","N",1),""))</f>
        <v/>
      </c>
      <c r="Q1778" s="9" t="str">
        <f>IF(Search!$L$6="","",IF(ISNUMBER(SEARCH("Patch",$AU1778))=TRUE,IF(Search!$L$6="N","N",1),""))</f>
        <v/>
      </c>
      <c r="R1778" s="9" t="str">
        <f>IF(Search!$L$7="","",IF(ISNUMBER(SEARCH("Shield",$AU1778))=TRUE,IF(Search!$L$7="N","N",1),""))</f>
        <v/>
      </c>
      <c r="S1778" s="9" t="str">
        <f>IF(Search!$L$8="","",IF(ISNUMBER(SEARCH("Stick",$AU1778))=TRUE,IF(Search!$L$8="N","N",1),""))</f>
        <v/>
      </c>
      <c r="T1778" s="9" t="str">
        <f>IF(Search!$O$4="","",IF(COUNTA($AW1778)=1,IF(Search!$O$4="N","N",1),""))</f>
        <v/>
      </c>
      <c r="U1778" s="9" t="str">
        <f>IF(Search!$O$5="","",IF($AW1778="","",IF($AW1778&lt;Search!$O$5,"",1)))</f>
        <v/>
      </c>
      <c r="V1778" s="9" t="str">
        <f>IF(Search!$O$6="","",IF($AW1778="","",IF($AW1778&gt;Search!$O$6,"",1)))</f>
        <v/>
      </c>
      <c r="W1778" s="9" t="str">
        <f>IF(Search!$U$4="","",IF($AX1778="","",1))</f>
        <v/>
      </c>
      <c r="X1778" s="9" t="str">
        <f>IF(Search!$U$5="","",IF(ISNUMBER(SEARCH(Search!$U$5,$AX1778))=TRUE,IF(Search!$U$5="N","N",1),""))</f>
        <v/>
      </c>
      <c r="Y1778" s="9" t="str">
        <f>IF(Search!$U$6="","",IF($AY1778&lt;Search!$U$6,"",1))</f>
        <v/>
      </c>
      <c r="Z1778" s="9" t="str">
        <f>IF(Search!$R$4="","",IF(Inventory!$BA1778&lt;Search!$R$4,"",1))</f>
        <v/>
      </c>
      <c r="AA1778" s="9" t="str">
        <f>IF(Search!$R$5="","",IF($BA1778&gt;Search!$R$5,"",1))</f>
        <v/>
      </c>
      <c r="AB1778" s="9" t="str">
        <f>IF(Search!$R$6="","",IF($BB1778&lt;Search!$R$6,"",1))</f>
        <v/>
      </c>
      <c r="AC1778" s="9" t="str">
        <f>IF(Search!$R$7="","",IF($BB1778&lt;Search!$R$7,"",1))</f>
        <v/>
      </c>
      <c r="AD1778" s="45" t="str">
        <f>IF(COUNTIF($A1778:$AC1778,"n")&gt;0,"",IF(SUM($A1778:$AC1778)=COUNTA(Search!$C$4:$C$8,Search!$F$4:$F$8,Search!$I$4:$I$6,Search!$I$8,Search!$L$4:$L$8,Search!$O$4:$O$8,Search!$R$4:$R$7,Search!$U$4:$U$7)-COUNTIF(Search!$C$4:$U$7,"n"),1+LARGE($AD$1:AD1777,1),""))</f>
        <v/>
      </c>
      <c r="AE1778" s="45" t="str">
        <f t="shared" si="84"/>
        <v/>
      </c>
      <c r="AF1778" s="45" t="str">
        <f>IF(AD1778="","",COUNTIF($AE$1:$AE1777,$AE1778)+RANK($AE1778,$AE$2:$AE$10540,1))</f>
        <v/>
      </c>
      <c r="AG1778" s="45" t="str">
        <f t="shared" si="85"/>
        <v/>
      </c>
      <c r="AH1778" s="45" t="str">
        <f>IF($AD1778="","",COUNTIF($AG$1:$AG1777,$AG1778)+RANK($AG1778,$AG$1:$AG$10539,0))</f>
        <v/>
      </c>
      <c r="AI1778" s="10" t="str">
        <f t="shared" si="86"/>
        <v>2011-12 Upper Deck EA Ultimate Team #EA9 Corey Perry SP     /   $</v>
      </c>
      <c r="AJ1778" s="11">
        <v>2011</v>
      </c>
      <c r="AK1778" s="17">
        <v>12</v>
      </c>
      <c r="AL1778" s="12" t="s">
        <v>1302</v>
      </c>
      <c r="AM1778" s="10" t="s">
        <v>1305</v>
      </c>
      <c r="AN1778" s="12" t="s">
        <v>1306</v>
      </c>
      <c r="AO1778" s="9"/>
      <c r="AP1778" s="9"/>
      <c r="AQ1778" s="9"/>
      <c r="AR1778" s="14"/>
      <c r="AS1778" s="9"/>
      <c r="AT1778" s="9"/>
      <c r="AU1778" s="9"/>
      <c r="AV1778" s="13"/>
      <c r="AW1778" s="13"/>
      <c r="AX1778" s="9"/>
      <c r="AY1778" s="9"/>
      <c r="AZ1778" s="9"/>
      <c r="BA1778" s="33"/>
      <c r="BB1778" s="33"/>
      <c r="BC1778" s="36"/>
      <c r="BD1778" s="12" t="s">
        <v>1771</v>
      </c>
    </row>
    <row r="1779" spans="1:56" s="12" customFormat="1" x14ac:dyDescent="0.2">
      <c r="A1779" s="9" t="str">
        <f>IF(Search!$C$5="","",IF(COUNTA(Inventory!$AP1779)=1,1,""))</f>
        <v/>
      </c>
      <c r="B1779" s="9" t="str">
        <f>IF(Search!$C$4="","",IF(ISNUMBER(SEARCH(Search!$C$4,$AR1779))=TRUE,1,""))</f>
        <v/>
      </c>
      <c r="C1779" s="9" t="str">
        <f>IF(Search!$C$6="x",IF(COUNTA($AQ1779)=1,1,"N"),IF(COUNTA($AQ1779)=1,"N",""))</f>
        <v/>
      </c>
      <c r="D1779" s="9" t="str">
        <f>IF(Search!$O$8="","",IF(ISNUMBER(SEARCH(Search!$O$8,$BD1779))=TRUE,1,""))</f>
        <v/>
      </c>
      <c r="E1779" s="9" t="str">
        <f>IF(Search!$C$7="","",IF(ISNUMBER(SEARCH(Search!$C$7,$AN1779))=TRUE,1,""))</f>
        <v/>
      </c>
      <c r="F1779" s="9" t="str">
        <f>IF(Search!$C$8="","",IF(ISNUMBER(SEARCH(Search!$C$8,$AO1779))=TRUE,1,""))</f>
        <v/>
      </c>
      <c r="G1779" s="9" t="str">
        <f>IF(Search!$F$4="","",IF(Inventory!$AJ1779&lt;Search!$F$4,"",1))</f>
        <v/>
      </c>
      <c r="H1779" s="9" t="str">
        <f>IF(Search!$F$5="","",IF(Inventory!$AJ1779&gt;Search!$F$5,"",1))</f>
        <v/>
      </c>
      <c r="I1779" s="9" t="str">
        <f>IF(Search!$F$7="","",IF(Search!$F$8="",IF(ISNUMBER(SEARCH(Search!$F$7,$AL1779))=TRUE,1,""),""))</f>
        <v/>
      </c>
      <c r="J1779" s="9" t="str">
        <f>IF($AL1779=Search!$F$8,1,"")</f>
        <v/>
      </c>
      <c r="K1779" s="9" t="str">
        <f>IF(Search!$I$4="","",IF(COUNTA($AS1779)=1,IF(Search!$I$4="N","N",1),""))</f>
        <v/>
      </c>
      <c r="L1779" s="9" t="str">
        <f>IF(Search!$I$5="","",IF($AS1779="RC",1,""))</f>
        <v/>
      </c>
      <c r="M1779" s="9" t="str">
        <f>IF(Search!$I$6="","",IF($AS1779="RCP",1,""))</f>
        <v/>
      </c>
      <c r="N1779" s="9" t="str">
        <f>IF(Search!$I$8="","",IF(COUNTA($AT1779)=1,IF(Search!$I$8="N","N",1),""))</f>
        <v/>
      </c>
      <c r="O1779" s="9" t="str">
        <f>IF(Search!$L$4="","",IF(COUNTA($AU1779)=1,IF(Search!$L$4="N","N",1),""))</f>
        <v/>
      </c>
      <c r="P1779" s="9" t="str">
        <f>IF(Search!$L$5="","",IF(ISNUMBER(SEARCH("Jersey",$AU1779))=TRUE,IF(Search!$L$5="N","N",1),""))</f>
        <v/>
      </c>
      <c r="Q1779" s="9" t="str">
        <f>IF(Search!$L$6="","",IF(ISNUMBER(SEARCH("Patch",$AU1779))=TRUE,IF(Search!$L$6="N","N",1),""))</f>
        <v/>
      </c>
      <c r="R1779" s="9" t="str">
        <f>IF(Search!$L$7="","",IF(ISNUMBER(SEARCH("Shield",$AU1779))=TRUE,IF(Search!$L$7="N","N",1),""))</f>
        <v/>
      </c>
      <c r="S1779" s="9" t="str">
        <f>IF(Search!$L$8="","",IF(ISNUMBER(SEARCH("Stick",$AU1779))=TRUE,IF(Search!$L$8="N","N",1),""))</f>
        <v/>
      </c>
      <c r="T1779" s="9" t="str">
        <f>IF(Search!$O$4="","",IF(COUNTA($AW1779)=1,IF(Search!$O$4="N","N",1),""))</f>
        <v/>
      </c>
      <c r="U1779" s="9" t="str">
        <f>IF(Search!$O$5="","",IF($AW1779="","",IF($AW1779&lt;Search!$O$5,"",1)))</f>
        <v/>
      </c>
      <c r="V1779" s="9" t="str">
        <f>IF(Search!$O$6="","",IF($AW1779="","",IF($AW1779&gt;Search!$O$6,"",1)))</f>
        <v/>
      </c>
      <c r="W1779" s="9" t="str">
        <f>IF(Search!$U$4="","",IF($AX1779="","",1))</f>
        <v/>
      </c>
      <c r="X1779" s="9" t="str">
        <f>IF(Search!$U$5="","",IF(ISNUMBER(SEARCH(Search!$U$5,$AX1779))=TRUE,IF(Search!$U$5="N","N",1),""))</f>
        <v/>
      </c>
      <c r="Y1779" s="9" t="str">
        <f>IF(Search!$U$6="","",IF($AY1779&lt;Search!$U$6,"",1))</f>
        <v/>
      </c>
      <c r="Z1779" s="9" t="str">
        <f>IF(Search!$R$4="","",IF(Inventory!$BA1779&lt;Search!$R$4,"",1))</f>
        <v/>
      </c>
      <c r="AA1779" s="9" t="str">
        <f>IF(Search!$R$5="","",IF($BA1779&gt;Search!$R$5,"",1))</f>
        <v/>
      </c>
      <c r="AB1779" s="9" t="str">
        <f>IF(Search!$R$6="","",IF($BB1779&lt;Search!$R$6,"",1))</f>
        <v/>
      </c>
      <c r="AC1779" s="9" t="str">
        <f>IF(Search!$R$7="","",IF($BB1779&lt;Search!$R$7,"",1))</f>
        <v/>
      </c>
      <c r="AD1779" s="45" t="str">
        <f>IF(COUNTIF($A1779:$AC1779,"n")&gt;0,"",IF(SUM($A1779:$AC1779)=COUNTA(Search!$C$4:$C$8,Search!$F$4:$F$8,Search!$I$4:$I$6,Search!$I$8,Search!$L$4:$L$8,Search!$O$4:$O$8,Search!$R$4:$R$7,Search!$U$4:$U$7)-COUNTIF(Search!$C$4:$U$7,"n"),1+LARGE($AD$1:AD1778,1),""))</f>
        <v/>
      </c>
      <c r="AE1779" s="45" t="str">
        <f t="shared" si="84"/>
        <v/>
      </c>
      <c r="AF1779" s="45" t="str">
        <f>IF(AD1779="","",COUNTIF($AE$1:$AE1778,$AE1779)+RANK($AE1779,$AE$2:$AE$10540,1))</f>
        <v/>
      </c>
      <c r="AG1779" s="45" t="str">
        <f t="shared" si="85"/>
        <v/>
      </c>
      <c r="AH1779" s="45" t="str">
        <f>IF($AD1779="","",COUNTIF($AG$1:$AG1778,$AG1779)+RANK($AG1779,$AG$1:$AG$10539,0))</f>
        <v/>
      </c>
      <c r="AI1779" s="10" t="str">
        <f t="shared" si="86"/>
        <v>2011-12 Upper Deck Exclusives #280 Tyler Bozak TOR    /100   $</v>
      </c>
      <c r="AJ1779" s="11">
        <v>2011</v>
      </c>
      <c r="AK1779" s="17">
        <v>12</v>
      </c>
      <c r="AL1779" s="12" t="s">
        <v>514</v>
      </c>
      <c r="AM1779" s="10">
        <v>280</v>
      </c>
      <c r="AN1779" s="12" t="s">
        <v>716</v>
      </c>
      <c r="AO1779" s="9" t="s">
        <v>1904</v>
      </c>
      <c r="AP1779" s="9"/>
      <c r="AQ1779" s="9"/>
      <c r="AR1779" s="14"/>
      <c r="AS1779" s="9"/>
      <c r="AT1779" s="9"/>
      <c r="AU1779" s="9"/>
      <c r="AV1779" s="13"/>
      <c r="AW1779" s="13">
        <v>100</v>
      </c>
      <c r="AX1779" s="9"/>
      <c r="AY1779" s="9"/>
      <c r="AZ1779" s="9"/>
      <c r="BA1779" s="33"/>
      <c r="BB1779" s="33"/>
      <c r="BC1779" s="36"/>
      <c r="BD1779" s="12" t="s">
        <v>1771</v>
      </c>
    </row>
    <row r="1780" spans="1:56" s="12" customFormat="1" x14ac:dyDescent="0.2">
      <c r="A1780" s="9" t="str">
        <f>IF(Search!$C$5="","",IF(COUNTA(Inventory!$AP1780)=1,1,""))</f>
        <v/>
      </c>
      <c r="B1780" s="9" t="str">
        <f>IF(Search!$C$4="","",IF(ISNUMBER(SEARCH(Search!$C$4,$AR1780))=TRUE,1,""))</f>
        <v/>
      </c>
      <c r="C1780" s="9" t="str">
        <f>IF(Search!$C$6="x",IF(COUNTA($AQ1780)=1,1,"N"),IF(COUNTA($AQ1780)=1,"N",""))</f>
        <v/>
      </c>
      <c r="D1780" s="9" t="str">
        <f>IF(Search!$O$8="","",IF(ISNUMBER(SEARCH(Search!$O$8,$BD1780))=TRUE,1,""))</f>
        <v/>
      </c>
      <c r="E1780" s="9" t="str">
        <f>IF(Search!$C$7="","",IF(ISNUMBER(SEARCH(Search!$C$7,$AN1780))=TRUE,1,""))</f>
        <v/>
      </c>
      <c r="F1780" s="9" t="str">
        <f>IF(Search!$C$8="","",IF(ISNUMBER(SEARCH(Search!$C$8,$AO1780))=TRUE,1,""))</f>
        <v/>
      </c>
      <c r="G1780" s="9" t="str">
        <f>IF(Search!$F$4="","",IF(Inventory!$AJ1780&lt;Search!$F$4,"",1))</f>
        <v/>
      </c>
      <c r="H1780" s="9" t="str">
        <f>IF(Search!$F$5="","",IF(Inventory!$AJ1780&gt;Search!$F$5,"",1))</f>
        <v/>
      </c>
      <c r="I1780" s="9" t="str">
        <f>IF(Search!$F$7="","",IF(Search!$F$8="",IF(ISNUMBER(SEARCH(Search!$F$7,$AL1780))=TRUE,1,""),""))</f>
        <v/>
      </c>
      <c r="J1780" s="9" t="str">
        <f>IF($AL1780=Search!$F$8,1,"")</f>
        <v/>
      </c>
      <c r="K1780" s="9" t="str">
        <f>IF(Search!$I$4="","",IF(COUNTA($AS1780)=1,IF(Search!$I$4="N","N",1),""))</f>
        <v/>
      </c>
      <c r="L1780" s="9" t="str">
        <f>IF(Search!$I$5="","",IF($AS1780="RC",1,""))</f>
        <v/>
      </c>
      <c r="M1780" s="9" t="str">
        <f>IF(Search!$I$6="","",IF($AS1780="RCP",1,""))</f>
        <v/>
      </c>
      <c r="N1780" s="9" t="str">
        <f>IF(Search!$I$8="","",IF(COUNTA($AT1780)=1,IF(Search!$I$8="N","N",1),""))</f>
        <v/>
      </c>
      <c r="O1780" s="9" t="str">
        <f>IF(Search!$L$4="","",IF(COUNTA($AU1780)=1,IF(Search!$L$4="N","N",1),""))</f>
        <v/>
      </c>
      <c r="P1780" s="9" t="str">
        <f>IF(Search!$L$5="","",IF(ISNUMBER(SEARCH("Jersey",$AU1780))=TRUE,IF(Search!$L$5="N","N",1),""))</f>
        <v/>
      </c>
      <c r="Q1780" s="9" t="str">
        <f>IF(Search!$L$6="","",IF(ISNUMBER(SEARCH("Patch",$AU1780))=TRUE,IF(Search!$L$6="N","N",1),""))</f>
        <v/>
      </c>
      <c r="R1780" s="9" t="str">
        <f>IF(Search!$L$7="","",IF(ISNUMBER(SEARCH("Shield",$AU1780))=TRUE,IF(Search!$L$7="N","N",1),""))</f>
        <v/>
      </c>
      <c r="S1780" s="9" t="str">
        <f>IF(Search!$L$8="","",IF(ISNUMBER(SEARCH("Stick",$AU1780))=TRUE,IF(Search!$L$8="N","N",1),""))</f>
        <v/>
      </c>
      <c r="T1780" s="9" t="str">
        <f>IF(Search!$O$4="","",IF(COUNTA($AW1780)=1,IF(Search!$O$4="N","N",1),""))</f>
        <v/>
      </c>
      <c r="U1780" s="9" t="str">
        <f>IF(Search!$O$5="","",IF($AW1780="","",IF($AW1780&lt;Search!$O$5,"",1)))</f>
        <v/>
      </c>
      <c r="V1780" s="9" t="str">
        <f>IF(Search!$O$6="","",IF($AW1780="","",IF($AW1780&gt;Search!$O$6,"",1)))</f>
        <v/>
      </c>
      <c r="W1780" s="9" t="str">
        <f>IF(Search!$U$4="","",IF($AX1780="","",1))</f>
        <v/>
      </c>
      <c r="X1780" s="9" t="str">
        <f>IF(Search!$U$5="","",IF(ISNUMBER(SEARCH(Search!$U$5,$AX1780))=TRUE,IF(Search!$U$5="N","N",1),""))</f>
        <v/>
      </c>
      <c r="Y1780" s="9" t="str">
        <f>IF(Search!$U$6="","",IF($AY1780&lt;Search!$U$6,"",1))</f>
        <v/>
      </c>
      <c r="Z1780" s="9" t="str">
        <f>IF(Search!$R$4="","",IF(Inventory!$BA1780&lt;Search!$R$4,"",1))</f>
        <v/>
      </c>
      <c r="AA1780" s="9" t="str">
        <f>IF(Search!$R$5="","",IF($BA1780&gt;Search!$R$5,"",1))</f>
        <v/>
      </c>
      <c r="AB1780" s="9" t="str">
        <f>IF(Search!$R$6="","",IF($BB1780&lt;Search!$R$6,"",1))</f>
        <v/>
      </c>
      <c r="AC1780" s="9" t="str">
        <f>IF(Search!$R$7="","",IF($BB1780&lt;Search!$R$7,"",1))</f>
        <v/>
      </c>
      <c r="AD1780" s="45" t="str">
        <f>IF(COUNTIF($A1780:$AC1780,"n")&gt;0,"",IF(SUM($A1780:$AC1780)=COUNTA(Search!$C$4:$C$8,Search!$F$4:$F$8,Search!$I$4:$I$6,Search!$I$8,Search!$L$4:$L$8,Search!$O$4:$O$8,Search!$R$4:$R$7,Search!$U$4:$U$7)-COUNTIF(Search!$C$4:$U$7,"n"),1+LARGE($AD$1:AD1779,1),""))</f>
        <v/>
      </c>
      <c r="AE1780" s="45" t="str">
        <f t="shared" si="84"/>
        <v/>
      </c>
      <c r="AF1780" s="45" t="str">
        <f>IF(AD1780="","",COUNTIF($AE$1:$AE1779,$AE1780)+RANK($AE1780,$AE$2:$AE$10540,1))</f>
        <v/>
      </c>
      <c r="AG1780" s="45" t="str">
        <f t="shared" si="85"/>
        <v/>
      </c>
      <c r="AH1780" s="45" t="str">
        <f>IF($AD1780="","",COUNTIF($AG$1:$AG1779,$AG1780)+RANK($AG1780,$AG$1:$AG$10539,0))</f>
        <v/>
      </c>
      <c r="AI1780" s="10" t="str">
        <f t="shared" si="86"/>
        <v>2011-12 Upper Deck Exclusives #286 Eric Brewer     /100   $</v>
      </c>
      <c r="AJ1780" s="11">
        <v>2011</v>
      </c>
      <c r="AK1780" s="17">
        <v>12</v>
      </c>
      <c r="AL1780" s="12" t="s">
        <v>514</v>
      </c>
      <c r="AM1780" s="10">
        <v>286</v>
      </c>
      <c r="AN1780" s="12" t="s">
        <v>1307</v>
      </c>
      <c r="AO1780" s="9"/>
      <c r="AP1780" s="9"/>
      <c r="AQ1780" s="9"/>
      <c r="AR1780" s="14"/>
      <c r="AS1780" s="9"/>
      <c r="AT1780" s="9"/>
      <c r="AU1780" s="9"/>
      <c r="AV1780" s="13"/>
      <c r="AW1780" s="13">
        <v>100</v>
      </c>
      <c r="AX1780" s="9"/>
      <c r="AY1780" s="9"/>
      <c r="AZ1780" s="9"/>
      <c r="BA1780" s="33"/>
      <c r="BB1780" s="33"/>
      <c r="BC1780" s="36"/>
      <c r="BD1780" s="12" t="s">
        <v>1771</v>
      </c>
    </row>
    <row r="1781" spans="1:56" s="12" customFormat="1" x14ac:dyDescent="0.2">
      <c r="A1781" s="9" t="str">
        <f>IF(Search!$C$5="","",IF(COUNTA(Inventory!$AP1781)=1,1,""))</f>
        <v/>
      </c>
      <c r="B1781" s="9" t="str">
        <f>IF(Search!$C$4="","",IF(ISNUMBER(SEARCH(Search!$C$4,$AR1781))=TRUE,1,""))</f>
        <v/>
      </c>
      <c r="C1781" s="9" t="str">
        <f>IF(Search!$C$6="x",IF(COUNTA($AQ1781)=1,1,"N"),IF(COUNTA($AQ1781)=1,"N",""))</f>
        <v/>
      </c>
      <c r="D1781" s="9" t="str">
        <f>IF(Search!$O$8="","",IF(ISNUMBER(SEARCH(Search!$O$8,$BD1781))=TRUE,1,""))</f>
        <v/>
      </c>
      <c r="E1781" s="9" t="str">
        <f>IF(Search!$C$7="","",IF(ISNUMBER(SEARCH(Search!$C$7,$AN1781))=TRUE,1,""))</f>
        <v/>
      </c>
      <c r="F1781" s="9" t="str">
        <f>IF(Search!$C$8="","",IF(ISNUMBER(SEARCH(Search!$C$8,$AO1781))=TRUE,1,""))</f>
        <v/>
      </c>
      <c r="G1781" s="9" t="str">
        <f>IF(Search!$F$4="","",IF(Inventory!$AJ1781&lt;Search!$F$4,"",1))</f>
        <v/>
      </c>
      <c r="H1781" s="9" t="str">
        <f>IF(Search!$F$5="","",IF(Inventory!$AJ1781&gt;Search!$F$5,"",1))</f>
        <v/>
      </c>
      <c r="I1781" s="9" t="str">
        <f>IF(Search!$F$7="","",IF(Search!$F$8="",IF(ISNUMBER(SEARCH(Search!$F$7,$AL1781))=TRUE,1,""),""))</f>
        <v/>
      </c>
      <c r="J1781" s="9" t="str">
        <f>IF($AL1781=Search!$F$8,1,"")</f>
        <v/>
      </c>
      <c r="K1781" s="9" t="str">
        <f>IF(Search!$I$4="","",IF(COUNTA($AS1781)=1,IF(Search!$I$4="N","N",1),""))</f>
        <v/>
      </c>
      <c r="L1781" s="9" t="str">
        <f>IF(Search!$I$5="","",IF($AS1781="RC",1,""))</f>
        <v/>
      </c>
      <c r="M1781" s="9" t="str">
        <f>IF(Search!$I$6="","",IF($AS1781="RCP",1,""))</f>
        <v/>
      </c>
      <c r="N1781" s="9" t="str">
        <f>IF(Search!$I$8="","",IF(COUNTA($AT1781)=1,IF(Search!$I$8="N","N",1),""))</f>
        <v/>
      </c>
      <c r="O1781" s="9" t="str">
        <f>IF(Search!$L$4="","",IF(COUNTA($AU1781)=1,IF(Search!$L$4="N","N",1),""))</f>
        <v/>
      </c>
      <c r="P1781" s="9" t="str">
        <f>IF(Search!$L$5="","",IF(ISNUMBER(SEARCH("Jersey",$AU1781))=TRUE,IF(Search!$L$5="N","N",1),""))</f>
        <v/>
      </c>
      <c r="Q1781" s="9" t="str">
        <f>IF(Search!$L$6="","",IF(ISNUMBER(SEARCH("Patch",$AU1781))=TRUE,IF(Search!$L$6="N","N",1),""))</f>
        <v/>
      </c>
      <c r="R1781" s="9" t="str">
        <f>IF(Search!$L$7="","",IF(ISNUMBER(SEARCH("Shield",$AU1781))=TRUE,IF(Search!$L$7="N","N",1),""))</f>
        <v/>
      </c>
      <c r="S1781" s="9" t="str">
        <f>IF(Search!$L$8="","",IF(ISNUMBER(SEARCH("Stick",$AU1781))=TRUE,IF(Search!$L$8="N","N",1),""))</f>
        <v/>
      </c>
      <c r="T1781" s="9" t="str">
        <f>IF(Search!$O$4="","",IF(COUNTA($AW1781)=1,IF(Search!$O$4="N","N",1),""))</f>
        <v/>
      </c>
      <c r="U1781" s="9" t="str">
        <f>IF(Search!$O$5="","",IF($AW1781="","",IF($AW1781&lt;Search!$O$5,"",1)))</f>
        <v/>
      </c>
      <c r="V1781" s="9" t="str">
        <f>IF(Search!$O$6="","",IF($AW1781="","",IF($AW1781&gt;Search!$O$6,"",1)))</f>
        <v/>
      </c>
      <c r="W1781" s="9" t="str">
        <f>IF(Search!$U$4="","",IF($AX1781="","",1))</f>
        <v/>
      </c>
      <c r="X1781" s="9" t="str">
        <f>IF(Search!$U$5="","",IF(ISNUMBER(SEARCH(Search!$U$5,$AX1781))=TRUE,IF(Search!$U$5="N","N",1),""))</f>
        <v/>
      </c>
      <c r="Y1781" s="9" t="str">
        <f>IF(Search!$U$6="","",IF($AY1781&lt;Search!$U$6,"",1))</f>
        <v/>
      </c>
      <c r="Z1781" s="9" t="str">
        <f>IF(Search!$R$4="","",IF(Inventory!$BA1781&lt;Search!$R$4,"",1))</f>
        <v/>
      </c>
      <c r="AA1781" s="9" t="str">
        <f>IF(Search!$R$5="","",IF($BA1781&gt;Search!$R$5,"",1))</f>
        <v/>
      </c>
      <c r="AB1781" s="9" t="str">
        <f>IF(Search!$R$6="","",IF($BB1781&lt;Search!$R$6,"",1))</f>
        <v/>
      </c>
      <c r="AC1781" s="9" t="str">
        <f>IF(Search!$R$7="","",IF($BB1781&lt;Search!$R$7,"",1))</f>
        <v/>
      </c>
      <c r="AD1781" s="45" t="str">
        <f>IF(COUNTIF($A1781:$AC1781,"n")&gt;0,"",IF(SUM($A1781:$AC1781)=COUNTA(Search!$C$4:$C$8,Search!$F$4:$F$8,Search!$I$4:$I$6,Search!$I$8,Search!$L$4:$L$8,Search!$O$4:$O$8,Search!$R$4:$R$7,Search!$U$4:$U$7)-COUNTIF(Search!$C$4:$U$7,"n"),1+LARGE($AD$1:AD1780,1),""))</f>
        <v/>
      </c>
      <c r="AE1781" s="45" t="str">
        <f t="shared" si="84"/>
        <v/>
      </c>
      <c r="AF1781" s="45" t="str">
        <f>IF(AD1781="","",COUNTIF($AE$1:$AE1780,$AE1781)+RANK($AE1781,$AE$2:$AE$10540,1))</f>
        <v/>
      </c>
      <c r="AG1781" s="45" t="str">
        <f t="shared" si="85"/>
        <v/>
      </c>
      <c r="AH1781" s="45" t="str">
        <f>IF($AD1781="","",COUNTIF($AG$1:$AG1780,$AG1781)+RANK($AG1781,$AG$1:$AG$10539,0))</f>
        <v/>
      </c>
      <c r="AI1781" s="10" t="str">
        <f t="shared" si="86"/>
        <v>2011-12 Upper Deck Game Jersey #GJCP Chris Pronger    Jersey /   $</v>
      </c>
      <c r="AJ1781" s="11">
        <v>2011</v>
      </c>
      <c r="AK1781" s="17">
        <v>12</v>
      </c>
      <c r="AL1781" s="12" t="s">
        <v>1308</v>
      </c>
      <c r="AM1781" s="10" t="s">
        <v>1309</v>
      </c>
      <c r="AN1781" s="12" t="s">
        <v>245</v>
      </c>
      <c r="AO1781" s="9"/>
      <c r="AP1781" s="9"/>
      <c r="AQ1781" s="9"/>
      <c r="AR1781" s="14" t="s">
        <v>2126</v>
      </c>
      <c r="AS1781" s="9"/>
      <c r="AT1781" s="9"/>
      <c r="AU1781" s="9" t="s">
        <v>18</v>
      </c>
      <c r="AV1781" s="13"/>
      <c r="AW1781" s="13"/>
      <c r="AX1781" s="9"/>
      <c r="AY1781" s="9"/>
      <c r="AZ1781" s="9"/>
      <c r="BA1781" s="33"/>
      <c r="BB1781" s="33"/>
      <c r="BC1781" s="36"/>
      <c r="BD1781" s="12" t="s">
        <v>1771</v>
      </c>
    </row>
    <row r="1782" spans="1:56" s="12" customFormat="1" x14ac:dyDescent="0.2">
      <c r="A1782" s="9" t="str">
        <f>IF(Search!$C$5="","",IF(COUNTA(Inventory!$AP1782)=1,1,""))</f>
        <v/>
      </c>
      <c r="B1782" s="9" t="str">
        <f>IF(Search!$C$4="","",IF(ISNUMBER(SEARCH(Search!$C$4,$AR1782))=TRUE,1,""))</f>
        <v/>
      </c>
      <c r="C1782" s="9" t="str">
        <f>IF(Search!$C$6="x",IF(COUNTA($AQ1782)=1,1,"N"),IF(COUNTA($AQ1782)=1,"N",""))</f>
        <v/>
      </c>
      <c r="D1782" s="9" t="str">
        <f>IF(Search!$O$8="","",IF(ISNUMBER(SEARCH(Search!$O$8,$BD1782))=TRUE,1,""))</f>
        <v/>
      </c>
      <c r="E1782" s="9" t="str">
        <f>IF(Search!$C$7="","",IF(ISNUMBER(SEARCH(Search!$C$7,$AN1782))=TRUE,1,""))</f>
        <v/>
      </c>
      <c r="F1782" s="9" t="str">
        <f>IF(Search!$C$8="","",IF(ISNUMBER(SEARCH(Search!$C$8,$AO1782))=TRUE,1,""))</f>
        <v/>
      </c>
      <c r="G1782" s="9" t="str">
        <f>IF(Search!$F$4="","",IF(Inventory!$AJ1782&lt;Search!$F$4,"",1))</f>
        <v/>
      </c>
      <c r="H1782" s="9" t="str">
        <f>IF(Search!$F$5="","",IF(Inventory!$AJ1782&gt;Search!$F$5,"",1))</f>
        <v/>
      </c>
      <c r="I1782" s="9" t="str">
        <f>IF(Search!$F$7="","",IF(Search!$F$8="",IF(ISNUMBER(SEARCH(Search!$F$7,$AL1782))=TRUE,1,""),""))</f>
        <v/>
      </c>
      <c r="J1782" s="9" t="str">
        <f>IF($AL1782=Search!$F$8,1,"")</f>
        <v/>
      </c>
      <c r="K1782" s="9" t="str">
        <f>IF(Search!$I$4="","",IF(COUNTA($AS1782)=1,IF(Search!$I$4="N","N",1),""))</f>
        <v/>
      </c>
      <c r="L1782" s="9" t="str">
        <f>IF(Search!$I$5="","",IF($AS1782="RC",1,""))</f>
        <v/>
      </c>
      <c r="M1782" s="9" t="str">
        <f>IF(Search!$I$6="","",IF($AS1782="RCP",1,""))</f>
        <v/>
      </c>
      <c r="N1782" s="9" t="str">
        <f>IF(Search!$I$8="","",IF(COUNTA($AT1782)=1,IF(Search!$I$8="N","N",1),""))</f>
        <v/>
      </c>
      <c r="O1782" s="9" t="str">
        <f>IF(Search!$L$4="","",IF(COUNTA($AU1782)=1,IF(Search!$L$4="N","N",1),""))</f>
        <v/>
      </c>
      <c r="P1782" s="9" t="str">
        <f>IF(Search!$L$5="","",IF(ISNUMBER(SEARCH("Jersey",$AU1782))=TRUE,IF(Search!$L$5="N","N",1),""))</f>
        <v/>
      </c>
      <c r="Q1782" s="9" t="str">
        <f>IF(Search!$L$6="","",IF(ISNUMBER(SEARCH("Patch",$AU1782))=TRUE,IF(Search!$L$6="N","N",1),""))</f>
        <v/>
      </c>
      <c r="R1782" s="9" t="str">
        <f>IF(Search!$L$7="","",IF(ISNUMBER(SEARCH("Shield",$AU1782))=TRUE,IF(Search!$L$7="N","N",1),""))</f>
        <v/>
      </c>
      <c r="S1782" s="9" t="str">
        <f>IF(Search!$L$8="","",IF(ISNUMBER(SEARCH("Stick",$AU1782))=TRUE,IF(Search!$L$8="N","N",1),""))</f>
        <v/>
      </c>
      <c r="T1782" s="9" t="str">
        <f>IF(Search!$O$4="","",IF(COUNTA($AW1782)=1,IF(Search!$O$4="N","N",1),""))</f>
        <v/>
      </c>
      <c r="U1782" s="9" t="str">
        <f>IF(Search!$O$5="","",IF($AW1782="","",IF($AW1782&lt;Search!$O$5,"",1)))</f>
        <v/>
      </c>
      <c r="V1782" s="9" t="str">
        <f>IF(Search!$O$6="","",IF($AW1782="","",IF($AW1782&gt;Search!$O$6,"",1)))</f>
        <v/>
      </c>
      <c r="W1782" s="9" t="str">
        <f>IF(Search!$U$4="","",IF($AX1782="","",1))</f>
        <v/>
      </c>
      <c r="X1782" s="9" t="str">
        <f>IF(Search!$U$5="","",IF(ISNUMBER(SEARCH(Search!$U$5,$AX1782))=TRUE,IF(Search!$U$5="N","N",1),""))</f>
        <v/>
      </c>
      <c r="Y1782" s="9" t="str">
        <f>IF(Search!$U$6="","",IF($AY1782&lt;Search!$U$6,"",1))</f>
        <v/>
      </c>
      <c r="Z1782" s="9" t="str">
        <f>IF(Search!$R$4="","",IF(Inventory!$BA1782&lt;Search!$R$4,"",1))</f>
        <v/>
      </c>
      <c r="AA1782" s="9" t="str">
        <f>IF(Search!$R$5="","",IF($BA1782&gt;Search!$R$5,"",1))</f>
        <v/>
      </c>
      <c r="AB1782" s="9" t="str">
        <f>IF(Search!$R$6="","",IF($BB1782&lt;Search!$R$6,"",1))</f>
        <v/>
      </c>
      <c r="AC1782" s="9" t="str">
        <f>IF(Search!$R$7="","",IF($BB1782&lt;Search!$R$7,"",1))</f>
        <v/>
      </c>
      <c r="AD1782" s="45" t="str">
        <f>IF(COUNTIF($A1782:$AC1782,"n")&gt;0,"",IF(SUM($A1782:$AC1782)=COUNTA(Search!$C$4:$C$8,Search!$F$4:$F$8,Search!$I$4:$I$6,Search!$I$8,Search!$L$4:$L$8,Search!$O$4:$O$8,Search!$R$4:$R$7,Search!$U$4:$U$7)-COUNTIF(Search!$C$4:$U$7,"n"),1+LARGE($AD$1:AD1781,1),""))</f>
        <v/>
      </c>
      <c r="AE1782" s="45" t="str">
        <f t="shared" si="84"/>
        <v/>
      </c>
      <c r="AF1782" s="45" t="str">
        <f>IF(AD1782="","",COUNTIF($AE$1:$AE1781,$AE1782)+RANK($AE1782,$AE$2:$AE$10540,1))</f>
        <v/>
      </c>
      <c r="AG1782" s="45" t="str">
        <f t="shared" si="85"/>
        <v/>
      </c>
      <c r="AH1782" s="45" t="str">
        <f>IF($AD1782="","",COUNTIF($AG$1:$AG1781,$AG1782)+RANK($AG1782,$AG$1:$AG$10539,0))</f>
        <v/>
      </c>
      <c r="AI1782" s="10" t="str">
        <f t="shared" si="86"/>
        <v>2011-12 Upper Deck Game Jersey #GJKL Kari Lehtonen    Jersey /   $</v>
      </c>
      <c r="AJ1782" s="11">
        <v>2011</v>
      </c>
      <c r="AK1782" s="17">
        <v>12</v>
      </c>
      <c r="AL1782" s="12" t="s">
        <v>1308</v>
      </c>
      <c r="AM1782" s="10" t="s">
        <v>1310</v>
      </c>
      <c r="AN1782" s="12" t="s">
        <v>1311</v>
      </c>
      <c r="AO1782" s="9"/>
      <c r="AP1782" s="9"/>
      <c r="AQ1782" s="9"/>
      <c r="AR1782" s="14" t="s">
        <v>2126</v>
      </c>
      <c r="AS1782" s="9"/>
      <c r="AT1782" s="9"/>
      <c r="AU1782" s="9" t="s">
        <v>18</v>
      </c>
      <c r="AV1782" s="13"/>
      <c r="AW1782" s="13"/>
      <c r="AX1782" s="9"/>
      <c r="AY1782" s="9"/>
      <c r="AZ1782" s="9"/>
      <c r="BA1782" s="33"/>
      <c r="BB1782" s="33"/>
      <c r="BC1782" s="36"/>
      <c r="BD1782" s="12" t="s">
        <v>1771</v>
      </c>
    </row>
    <row r="1783" spans="1:56" s="12" customFormat="1" x14ac:dyDescent="0.2">
      <c r="A1783" s="9" t="str">
        <f>IF(Search!$C$5="","",IF(COUNTA(Inventory!$AP1783)=1,1,""))</f>
        <v/>
      </c>
      <c r="B1783" s="9" t="str">
        <f>IF(Search!$C$4="","",IF(ISNUMBER(SEARCH(Search!$C$4,$AR1783))=TRUE,1,""))</f>
        <v/>
      </c>
      <c r="C1783" s="9" t="str">
        <f>IF(Search!$C$6="x",IF(COUNTA($AQ1783)=1,1,"N"),IF(COUNTA($AQ1783)=1,"N",""))</f>
        <v/>
      </c>
      <c r="D1783" s="9" t="str">
        <f>IF(Search!$O$8="","",IF(ISNUMBER(SEARCH(Search!$O$8,$BD1783))=TRUE,1,""))</f>
        <v/>
      </c>
      <c r="E1783" s="9" t="str">
        <f>IF(Search!$C$7="","",IF(ISNUMBER(SEARCH(Search!$C$7,$AN1783))=TRUE,1,""))</f>
        <v/>
      </c>
      <c r="F1783" s="9" t="str">
        <f>IF(Search!$C$8="","",IF(ISNUMBER(SEARCH(Search!$C$8,$AO1783))=TRUE,1,""))</f>
        <v/>
      </c>
      <c r="G1783" s="9" t="str">
        <f>IF(Search!$F$4="","",IF(Inventory!$AJ1783&lt;Search!$F$4,"",1))</f>
        <v/>
      </c>
      <c r="H1783" s="9" t="str">
        <f>IF(Search!$F$5="","",IF(Inventory!$AJ1783&gt;Search!$F$5,"",1))</f>
        <v/>
      </c>
      <c r="I1783" s="9" t="str">
        <f>IF(Search!$F$7="","",IF(Search!$F$8="",IF(ISNUMBER(SEARCH(Search!$F$7,$AL1783))=TRUE,1,""),""))</f>
        <v/>
      </c>
      <c r="J1783" s="9" t="str">
        <f>IF($AL1783=Search!$F$8,1,"")</f>
        <v/>
      </c>
      <c r="K1783" s="9" t="str">
        <f>IF(Search!$I$4="","",IF(COUNTA($AS1783)=1,IF(Search!$I$4="N","N",1),""))</f>
        <v/>
      </c>
      <c r="L1783" s="9" t="str">
        <f>IF(Search!$I$5="","",IF($AS1783="RC",1,""))</f>
        <v/>
      </c>
      <c r="M1783" s="9" t="str">
        <f>IF(Search!$I$6="","",IF($AS1783="RCP",1,""))</f>
        <v/>
      </c>
      <c r="N1783" s="9" t="str">
        <f>IF(Search!$I$8="","",IF(COUNTA($AT1783)=1,IF(Search!$I$8="N","N",1),""))</f>
        <v/>
      </c>
      <c r="O1783" s="9" t="str">
        <f>IF(Search!$L$4="","",IF(COUNTA($AU1783)=1,IF(Search!$L$4="N","N",1),""))</f>
        <v/>
      </c>
      <c r="P1783" s="9" t="str">
        <f>IF(Search!$L$5="","",IF(ISNUMBER(SEARCH("Jersey",$AU1783))=TRUE,IF(Search!$L$5="N","N",1),""))</f>
        <v/>
      </c>
      <c r="Q1783" s="9" t="str">
        <f>IF(Search!$L$6="","",IF(ISNUMBER(SEARCH("Patch",$AU1783))=TRUE,IF(Search!$L$6="N","N",1),""))</f>
        <v/>
      </c>
      <c r="R1783" s="9" t="str">
        <f>IF(Search!$L$7="","",IF(ISNUMBER(SEARCH("Shield",$AU1783))=TRUE,IF(Search!$L$7="N","N",1),""))</f>
        <v/>
      </c>
      <c r="S1783" s="9" t="str">
        <f>IF(Search!$L$8="","",IF(ISNUMBER(SEARCH("Stick",$AU1783))=TRUE,IF(Search!$L$8="N","N",1),""))</f>
        <v/>
      </c>
      <c r="T1783" s="9" t="str">
        <f>IF(Search!$O$4="","",IF(COUNTA($AW1783)=1,IF(Search!$O$4="N","N",1),""))</f>
        <v/>
      </c>
      <c r="U1783" s="9" t="str">
        <f>IF(Search!$O$5="","",IF($AW1783="","",IF($AW1783&lt;Search!$O$5,"",1)))</f>
        <v/>
      </c>
      <c r="V1783" s="9" t="str">
        <f>IF(Search!$O$6="","",IF($AW1783="","",IF($AW1783&gt;Search!$O$6,"",1)))</f>
        <v/>
      </c>
      <c r="W1783" s="9" t="str">
        <f>IF(Search!$U$4="","",IF($AX1783="","",1))</f>
        <v/>
      </c>
      <c r="X1783" s="9" t="str">
        <f>IF(Search!$U$5="","",IF(ISNUMBER(SEARCH(Search!$U$5,$AX1783))=TRUE,IF(Search!$U$5="N","N",1),""))</f>
        <v/>
      </c>
      <c r="Y1783" s="9" t="str">
        <f>IF(Search!$U$6="","",IF($AY1783&lt;Search!$U$6,"",1))</f>
        <v/>
      </c>
      <c r="Z1783" s="9" t="str">
        <f>IF(Search!$R$4="","",IF(Inventory!$BA1783&lt;Search!$R$4,"",1))</f>
        <v/>
      </c>
      <c r="AA1783" s="9" t="str">
        <f>IF(Search!$R$5="","",IF($BA1783&gt;Search!$R$5,"",1))</f>
        <v/>
      </c>
      <c r="AB1783" s="9" t="str">
        <f>IF(Search!$R$6="","",IF($BB1783&lt;Search!$R$6,"",1))</f>
        <v/>
      </c>
      <c r="AC1783" s="9" t="str">
        <f>IF(Search!$R$7="","",IF($BB1783&lt;Search!$R$7,"",1))</f>
        <v/>
      </c>
      <c r="AD1783" s="45" t="str">
        <f>IF(COUNTIF($A1783:$AC1783,"n")&gt;0,"",IF(SUM($A1783:$AC1783)=COUNTA(Search!$C$4:$C$8,Search!$F$4:$F$8,Search!$I$4:$I$6,Search!$I$8,Search!$L$4:$L$8,Search!$O$4:$O$8,Search!$R$4:$R$7,Search!$U$4:$U$7)-COUNTIF(Search!$C$4:$U$7,"n"),1+LARGE($AD$1:AD1782,1),""))</f>
        <v/>
      </c>
      <c r="AE1783" s="45" t="str">
        <f t="shared" si="84"/>
        <v/>
      </c>
      <c r="AF1783" s="45" t="str">
        <f>IF(AD1783="","",COUNTIF($AE$1:$AE1782,$AE1783)+RANK($AE1783,$AE$2:$AE$10540,1))</f>
        <v/>
      </c>
      <c r="AG1783" s="45" t="str">
        <f t="shared" si="85"/>
        <v/>
      </c>
      <c r="AH1783" s="45" t="str">
        <f>IF($AD1783="","",COUNTIF($AG$1:$AG1782,$AG1783)+RANK($AG1783,$AG$1:$AG$10539,0))</f>
        <v/>
      </c>
      <c r="AI1783" s="10" t="str">
        <f t="shared" si="86"/>
        <v>2011-12 Upper Deck Hockey Heroes 1950s #HH9 Gordie Howe     /   $</v>
      </c>
      <c r="AJ1783" s="11">
        <v>2011</v>
      </c>
      <c r="AK1783" s="17">
        <v>12</v>
      </c>
      <c r="AL1783" s="12" t="s">
        <v>1312</v>
      </c>
      <c r="AM1783" s="10" t="s">
        <v>1313</v>
      </c>
      <c r="AN1783" s="12" t="s">
        <v>1314</v>
      </c>
      <c r="AO1783" s="9"/>
      <c r="AP1783" s="9"/>
      <c r="AQ1783" s="9"/>
      <c r="AR1783" s="14"/>
      <c r="AS1783" s="9"/>
      <c r="AT1783" s="9"/>
      <c r="AU1783" s="9"/>
      <c r="AV1783" s="13"/>
      <c r="AW1783" s="13"/>
      <c r="AX1783" s="9"/>
      <c r="AY1783" s="9"/>
      <c r="AZ1783" s="9"/>
      <c r="BA1783" s="33"/>
      <c r="BB1783" s="33"/>
      <c r="BC1783" s="36"/>
      <c r="BD1783" s="12" t="s">
        <v>1771</v>
      </c>
    </row>
    <row r="1784" spans="1:56" s="12" customFormat="1" x14ac:dyDescent="0.2">
      <c r="A1784" s="9" t="str">
        <f>IF(Search!$C$5="","",IF(COUNTA(Inventory!$AP1784)=1,1,""))</f>
        <v/>
      </c>
      <c r="B1784" s="9" t="str">
        <f>IF(Search!$C$4="","",IF(ISNUMBER(SEARCH(Search!$C$4,$AR1784))=TRUE,1,""))</f>
        <v/>
      </c>
      <c r="C1784" s="9" t="str">
        <f>IF(Search!$C$6="x",IF(COUNTA($AQ1784)=1,1,"N"),IF(COUNTA($AQ1784)=1,"N",""))</f>
        <v/>
      </c>
      <c r="D1784" s="9" t="str">
        <f>IF(Search!$O$8="","",IF(ISNUMBER(SEARCH(Search!$O$8,$BD1784))=TRUE,1,""))</f>
        <v/>
      </c>
      <c r="E1784" s="9" t="str">
        <f>IF(Search!$C$7="","",IF(ISNUMBER(SEARCH(Search!$C$7,$AN1784))=TRUE,1,""))</f>
        <v/>
      </c>
      <c r="F1784" s="9" t="str">
        <f>IF(Search!$C$8="","",IF(ISNUMBER(SEARCH(Search!$C$8,$AO1784))=TRUE,1,""))</f>
        <v/>
      </c>
      <c r="G1784" s="9" t="str">
        <f>IF(Search!$F$4="","",IF(Inventory!$AJ1784&lt;Search!$F$4,"",1))</f>
        <v/>
      </c>
      <c r="H1784" s="9" t="str">
        <f>IF(Search!$F$5="","",IF(Inventory!$AJ1784&gt;Search!$F$5,"",1))</f>
        <v/>
      </c>
      <c r="I1784" s="9" t="str">
        <f>IF(Search!$F$7="","",IF(Search!$F$8="",IF(ISNUMBER(SEARCH(Search!$F$7,$AL1784))=TRUE,1,""),""))</f>
        <v/>
      </c>
      <c r="J1784" s="9" t="str">
        <f>IF($AL1784=Search!$F$8,1,"")</f>
        <v/>
      </c>
      <c r="K1784" s="9" t="str">
        <f>IF(Search!$I$4="","",IF(COUNTA($AS1784)=1,IF(Search!$I$4="N","N",1),""))</f>
        <v/>
      </c>
      <c r="L1784" s="9" t="str">
        <f>IF(Search!$I$5="","",IF($AS1784="RC",1,""))</f>
        <v/>
      </c>
      <c r="M1784" s="9" t="str">
        <f>IF(Search!$I$6="","",IF($AS1784="RCP",1,""))</f>
        <v/>
      </c>
      <c r="N1784" s="9" t="str">
        <f>IF(Search!$I$8="","",IF(COUNTA($AT1784)=1,IF(Search!$I$8="N","N",1),""))</f>
        <v/>
      </c>
      <c r="O1784" s="9" t="str">
        <f>IF(Search!$L$4="","",IF(COUNTA($AU1784)=1,IF(Search!$L$4="N","N",1),""))</f>
        <v/>
      </c>
      <c r="P1784" s="9" t="str">
        <f>IF(Search!$L$5="","",IF(ISNUMBER(SEARCH("Jersey",$AU1784))=TRUE,IF(Search!$L$5="N","N",1),""))</f>
        <v/>
      </c>
      <c r="Q1784" s="9" t="str">
        <f>IF(Search!$L$6="","",IF(ISNUMBER(SEARCH("Patch",$AU1784))=TRUE,IF(Search!$L$6="N","N",1),""))</f>
        <v/>
      </c>
      <c r="R1784" s="9" t="str">
        <f>IF(Search!$L$7="","",IF(ISNUMBER(SEARCH("Shield",$AU1784))=TRUE,IF(Search!$L$7="N","N",1),""))</f>
        <v/>
      </c>
      <c r="S1784" s="9" t="str">
        <f>IF(Search!$L$8="","",IF(ISNUMBER(SEARCH("Stick",$AU1784))=TRUE,IF(Search!$L$8="N","N",1),""))</f>
        <v/>
      </c>
      <c r="T1784" s="9" t="str">
        <f>IF(Search!$O$4="","",IF(COUNTA($AW1784)=1,IF(Search!$O$4="N","N",1),""))</f>
        <v/>
      </c>
      <c r="U1784" s="9" t="str">
        <f>IF(Search!$O$5="","",IF($AW1784="","",IF($AW1784&lt;Search!$O$5,"",1)))</f>
        <v/>
      </c>
      <c r="V1784" s="9" t="str">
        <f>IF(Search!$O$6="","",IF($AW1784="","",IF($AW1784&gt;Search!$O$6,"",1)))</f>
        <v/>
      </c>
      <c r="W1784" s="9" t="str">
        <f>IF(Search!$U$4="","",IF($AX1784="","",1))</f>
        <v/>
      </c>
      <c r="X1784" s="9" t="str">
        <f>IF(Search!$U$5="","",IF(ISNUMBER(SEARCH(Search!$U$5,$AX1784))=TRUE,IF(Search!$U$5="N","N",1),""))</f>
        <v/>
      </c>
      <c r="Y1784" s="9" t="str">
        <f>IF(Search!$U$6="","",IF($AY1784&lt;Search!$U$6,"",1))</f>
        <v/>
      </c>
      <c r="Z1784" s="9" t="str">
        <f>IF(Search!$R$4="","",IF(Inventory!$BA1784&lt;Search!$R$4,"",1))</f>
        <v/>
      </c>
      <c r="AA1784" s="9" t="str">
        <f>IF(Search!$R$5="","",IF($BA1784&gt;Search!$R$5,"",1))</f>
        <v/>
      </c>
      <c r="AB1784" s="9" t="str">
        <f>IF(Search!$R$6="","",IF($BB1784&lt;Search!$R$6,"",1))</f>
        <v/>
      </c>
      <c r="AC1784" s="9" t="str">
        <f>IF(Search!$R$7="","",IF($BB1784&lt;Search!$R$7,"",1))</f>
        <v/>
      </c>
      <c r="AD1784" s="45" t="str">
        <f>IF(COUNTIF($A1784:$AC1784,"n")&gt;0,"",IF(SUM($A1784:$AC1784)=COUNTA(Search!$C$4:$C$8,Search!$F$4:$F$8,Search!$I$4:$I$6,Search!$I$8,Search!$L$4:$L$8,Search!$O$4:$O$8,Search!$R$4:$R$7,Search!$U$4:$U$7)-COUNTIF(Search!$C$4:$U$7,"n"),1+LARGE($AD$1:AD1783,1),""))</f>
        <v/>
      </c>
      <c r="AE1784" s="45" t="str">
        <f t="shared" si="84"/>
        <v/>
      </c>
      <c r="AF1784" s="45" t="str">
        <f>IF(AD1784="","",COUNTIF($AE$1:$AE1783,$AE1784)+RANK($AE1784,$AE$2:$AE$10540,1))</f>
        <v/>
      </c>
      <c r="AG1784" s="45" t="str">
        <f t="shared" si="85"/>
        <v/>
      </c>
      <c r="AH1784" s="45" t="str">
        <f>IF($AD1784="","",COUNTIF($AG$1:$AG1783,$AG1784)+RANK($AG1784,$AG$1:$AG$10539,0))</f>
        <v/>
      </c>
      <c r="AI1784" s="10" t="str">
        <f t="shared" si="86"/>
        <v>2011-12 Upper Deck Priority Signings Toronto Spring Expo #PSTB Tyler Bozak TOR  AU  /   $</v>
      </c>
      <c r="AJ1784" s="11">
        <v>2011</v>
      </c>
      <c r="AK1784" s="17">
        <v>12</v>
      </c>
      <c r="AL1784" s="12" t="s">
        <v>1315</v>
      </c>
      <c r="AM1784" s="10" t="s">
        <v>1316</v>
      </c>
      <c r="AN1784" s="12" t="s">
        <v>716</v>
      </c>
      <c r="AO1784" s="9" t="s">
        <v>1904</v>
      </c>
      <c r="AP1784" s="9"/>
      <c r="AQ1784" s="9"/>
      <c r="AR1784" s="14"/>
      <c r="AS1784" s="9"/>
      <c r="AT1784" s="9" t="s">
        <v>1857</v>
      </c>
      <c r="AU1784" s="9"/>
      <c r="AV1784" s="13"/>
      <c r="AW1784" s="13"/>
      <c r="AX1784" s="9"/>
      <c r="AY1784" s="9"/>
      <c r="AZ1784" s="9"/>
      <c r="BA1784" s="33"/>
      <c r="BB1784" s="33"/>
      <c r="BC1784" s="36"/>
      <c r="BD1784" s="12" t="s">
        <v>1771</v>
      </c>
    </row>
    <row r="1785" spans="1:56" s="12" customFormat="1" x14ac:dyDescent="0.2">
      <c r="A1785" s="9" t="str">
        <f>IF(Search!$C$5="","",IF(COUNTA(Inventory!$AP1785)=1,1,""))</f>
        <v/>
      </c>
      <c r="B1785" s="9" t="str">
        <f>IF(Search!$C$4="","",IF(ISNUMBER(SEARCH(Search!$C$4,$AR1785))=TRUE,1,""))</f>
        <v/>
      </c>
      <c r="C1785" s="9" t="str">
        <f>IF(Search!$C$6="x",IF(COUNTA($AQ1785)=1,1,"N"),IF(COUNTA($AQ1785)=1,"N",""))</f>
        <v/>
      </c>
      <c r="D1785" s="9" t="str">
        <f>IF(Search!$O$8="","",IF(ISNUMBER(SEARCH(Search!$O$8,$BD1785))=TRUE,1,""))</f>
        <v/>
      </c>
      <c r="E1785" s="9" t="str">
        <f>IF(Search!$C$7="","",IF(ISNUMBER(SEARCH(Search!$C$7,$AN1785))=TRUE,1,""))</f>
        <v/>
      </c>
      <c r="F1785" s="9" t="str">
        <f>IF(Search!$C$8="","",IF(ISNUMBER(SEARCH(Search!$C$8,$AO1785))=TRUE,1,""))</f>
        <v/>
      </c>
      <c r="G1785" s="9" t="str">
        <f>IF(Search!$F$4="","",IF(Inventory!$AJ1785&lt;Search!$F$4,"",1))</f>
        <v/>
      </c>
      <c r="H1785" s="9" t="str">
        <f>IF(Search!$F$5="","",IF(Inventory!$AJ1785&gt;Search!$F$5,"",1))</f>
        <v/>
      </c>
      <c r="I1785" s="9" t="str">
        <f>IF(Search!$F$7="","",IF(Search!$F$8="",IF(ISNUMBER(SEARCH(Search!$F$7,$AL1785))=TRUE,1,""),""))</f>
        <v/>
      </c>
      <c r="J1785" s="9" t="str">
        <f>IF($AL1785=Search!$F$8,1,"")</f>
        <v/>
      </c>
      <c r="K1785" s="9" t="str">
        <f>IF(Search!$I$4="","",IF(COUNTA($AS1785)=1,IF(Search!$I$4="N","N",1),""))</f>
        <v/>
      </c>
      <c r="L1785" s="9" t="str">
        <f>IF(Search!$I$5="","",IF($AS1785="RC",1,""))</f>
        <v/>
      </c>
      <c r="M1785" s="9" t="str">
        <f>IF(Search!$I$6="","",IF($AS1785="RCP",1,""))</f>
        <v/>
      </c>
      <c r="N1785" s="9" t="str">
        <f>IF(Search!$I$8="","",IF(COUNTA($AT1785)=1,IF(Search!$I$8="N","N",1),""))</f>
        <v/>
      </c>
      <c r="O1785" s="9" t="str">
        <f>IF(Search!$L$4="","",IF(COUNTA($AU1785)=1,IF(Search!$L$4="N","N",1),""))</f>
        <v/>
      </c>
      <c r="P1785" s="9" t="str">
        <f>IF(Search!$L$5="","",IF(ISNUMBER(SEARCH("Jersey",$AU1785))=TRUE,IF(Search!$L$5="N","N",1),""))</f>
        <v/>
      </c>
      <c r="Q1785" s="9" t="str">
        <f>IF(Search!$L$6="","",IF(ISNUMBER(SEARCH("Patch",$AU1785))=TRUE,IF(Search!$L$6="N","N",1),""))</f>
        <v/>
      </c>
      <c r="R1785" s="9" t="str">
        <f>IF(Search!$L$7="","",IF(ISNUMBER(SEARCH("Shield",$AU1785))=TRUE,IF(Search!$L$7="N","N",1),""))</f>
        <v/>
      </c>
      <c r="S1785" s="9" t="str">
        <f>IF(Search!$L$8="","",IF(ISNUMBER(SEARCH("Stick",$AU1785))=TRUE,IF(Search!$L$8="N","N",1),""))</f>
        <v/>
      </c>
      <c r="T1785" s="9" t="str">
        <f>IF(Search!$O$4="","",IF(COUNTA($AW1785)=1,IF(Search!$O$4="N","N",1),""))</f>
        <v/>
      </c>
      <c r="U1785" s="9" t="str">
        <f>IF(Search!$O$5="","",IF($AW1785="","",IF($AW1785&lt;Search!$O$5,"",1)))</f>
        <v/>
      </c>
      <c r="V1785" s="9" t="str">
        <f>IF(Search!$O$6="","",IF($AW1785="","",IF($AW1785&gt;Search!$O$6,"",1)))</f>
        <v/>
      </c>
      <c r="W1785" s="9" t="str">
        <f>IF(Search!$U$4="","",IF($AX1785="","",1))</f>
        <v/>
      </c>
      <c r="X1785" s="9" t="str">
        <f>IF(Search!$U$5="","",IF(ISNUMBER(SEARCH(Search!$U$5,$AX1785))=TRUE,IF(Search!$U$5="N","N",1),""))</f>
        <v/>
      </c>
      <c r="Y1785" s="9" t="str">
        <f>IF(Search!$U$6="","",IF($AY1785&lt;Search!$U$6,"",1))</f>
        <v/>
      </c>
      <c r="Z1785" s="9" t="str">
        <f>IF(Search!$R$4="","",IF(Inventory!$BA1785&lt;Search!$R$4,"",1))</f>
        <v/>
      </c>
      <c r="AA1785" s="9" t="str">
        <f>IF(Search!$R$5="","",IF($BA1785&gt;Search!$R$5,"",1))</f>
        <v/>
      </c>
      <c r="AB1785" s="9" t="str">
        <f>IF(Search!$R$6="","",IF($BB1785&lt;Search!$R$6,"",1))</f>
        <v/>
      </c>
      <c r="AC1785" s="9" t="str">
        <f>IF(Search!$R$7="","",IF($BB1785&lt;Search!$R$7,"",1))</f>
        <v/>
      </c>
      <c r="AD1785" s="45" t="str">
        <f>IF(COUNTIF($A1785:$AC1785,"n")&gt;0,"",IF(SUM($A1785:$AC1785)=COUNTA(Search!$C$4:$C$8,Search!$F$4:$F$8,Search!$I$4:$I$6,Search!$I$8,Search!$L$4:$L$8,Search!$O$4:$O$8,Search!$R$4:$R$7,Search!$U$4:$U$7)-COUNTIF(Search!$C$4:$U$7,"n"),1+LARGE($AD$1:AD1784,1),""))</f>
        <v/>
      </c>
      <c r="AE1785" s="45" t="str">
        <f t="shared" si="84"/>
        <v/>
      </c>
      <c r="AF1785" s="45" t="str">
        <f>IF(AD1785="","",COUNTIF($AE$1:$AE1784,$AE1785)+RANK($AE1785,$AE$2:$AE$10540,1))</f>
        <v/>
      </c>
      <c r="AG1785" s="45" t="str">
        <f t="shared" si="85"/>
        <v/>
      </c>
      <c r="AH1785" s="45" t="str">
        <f>IF($AD1785="","",COUNTIF($AG$1:$AG1784,$AG1785)+RANK($AG1785,$AG$1:$AG$10539,0))</f>
        <v/>
      </c>
      <c r="AI1785" s="10" t="str">
        <f t="shared" si="86"/>
        <v>2011-12 Upper Deck Spectrum High Gloss #280 Tyler Bozak     /   $</v>
      </c>
      <c r="AJ1785" s="11">
        <v>2011</v>
      </c>
      <c r="AK1785" s="17">
        <v>12</v>
      </c>
      <c r="AL1785" s="12" t="s">
        <v>2295</v>
      </c>
      <c r="AM1785" s="10">
        <v>280</v>
      </c>
      <c r="AN1785" s="15" t="s">
        <v>716</v>
      </c>
      <c r="AO1785" s="14"/>
      <c r="AP1785" s="14"/>
      <c r="AQ1785" s="14"/>
      <c r="AR1785" s="14"/>
      <c r="AS1785" s="9"/>
      <c r="AT1785" s="9"/>
      <c r="AU1785" s="9"/>
      <c r="AV1785" s="13"/>
      <c r="AW1785" s="13"/>
      <c r="AX1785" s="9"/>
      <c r="AY1785" s="9"/>
      <c r="AZ1785" s="9"/>
      <c r="BA1785" s="33"/>
      <c r="BB1785" s="33"/>
      <c r="BC1785" s="36"/>
      <c r="BD1785" s="12" t="s">
        <v>1771</v>
      </c>
    </row>
    <row r="1786" spans="1:56" s="12" customFormat="1" x14ac:dyDescent="0.2">
      <c r="A1786" s="9">
        <f>IF(Search!$C$5="","",IF(COUNTA(Inventory!$AP1786)=1,1,""))</f>
        <v>1</v>
      </c>
      <c r="B1786" s="9" t="str">
        <f>IF(Search!$C$4="","",IF(ISNUMBER(SEARCH(Search!$C$4,$AR1786))=TRUE,1,""))</f>
        <v/>
      </c>
      <c r="C1786" s="9" t="str">
        <f>IF(Search!$C$6="x",IF(COUNTA($AQ1786)=1,1,"N"),IF(COUNTA($AQ1786)=1,"N",""))</f>
        <v/>
      </c>
      <c r="D1786" s="9" t="str">
        <f>IF(Search!$O$8="","",IF(ISNUMBER(SEARCH(Search!$O$8,$BD1786))=TRUE,1,""))</f>
        <v/>
      </c>
      <c r="E1786" s="9" t="str">
        <f>IF(Search!$C$7="","",IF(ISNUMBER(SEARCH(Search!$C$7,$AN1786))=TRUE,1,""))</f>
        <v/>
      </c>
      <c r="F1786" s="9" t="str">
        <f>IF(Search!$C$8="","",IF(ISNUMBER(SEARCH(Search!$C$8,$AO1786))=TRUE,1,""))</f>
        <v/>
      </c>
      <c r="G1786" s="9" t="str">
        <f>IF(Search!$F$4="","",IF(Inventory!$AJ1786&lt;Search!$F$4,"",1))</f>
        <v/>
      </c>
      <c r="H1786" s="9" t="str">
        <f>IF(Search!$F$5="","",IF(Inventory!$AJ1786&gt;Search!$F$5,"",1))</f>
        <v/>
      </c>
      <c r="I1786" s="9" t="str">
        <f>IF(Search!$F$7="","",IF(Search!$F$8="",IF(ISNUMBER(SEARCH(Search!$F$7,$AL1786))=TRUE,1,""),""))</f>
        <v/>
      </c>
      <c r="J1786" s="9" t="str">
        <f>IF($AL1786=Search!$F$8,1,"")</f>
        <v/>
      </c>
      <c r="K1786" s="9" t="str">
        <f>IF(Search!$I$4="","",IF(COUNTA($AS1786)=1,IF(Search!$I$4="N","N",1),""))</f>
        <v/>
      </c>
      <c r="L1786" s="9" t="str">
        <f>IF(Search!$I$5="","",IF($AS1786="RC",1,""))</f>
        <v/>
      </c>
      <c r="M1786" s="9" t="str">
        <f>IF(Search!$I$6="","",IF($AS1786="RCP",1,""))</f>
        <v/>
      </c>
      <c r="N1786" s="9" t="str">
        <f>IF(Search!$I$8="","",IF(COUNTA($AT1786)=1,IF(Search!$I$8="N","N",1),""))</f>
        <v/>
      </c>
      <c r="O1786" s="9" t="str">
        <f>IF(Search!$L$4="","",IF(COUNTA($AU1786)=1,IF(Search!$L$4="N","N",1),""))</f>
        <v/>
      </c>
      <c r="P1786" s="9" t="str">
        <f>IF(Search!$L$5="","",IF(ISNUMBER(SEARCH("Jersey",$AU1786))=TRUE,IF(Search!$L$5="N","N",1),""))</f>
        <v/>
      </c>
      <c r="Q1786" s="9" t="str">
        <f>IF(Search!$L$6="","",IF(ISNUMBER(SEARCH("Patch",$AU1786))=TRUE,IF(Search!$L$6="N","N",1),""))</f>
        <v/>
      </c>
      <c r="R1786" s="9" t="str">
        <f>IF(Search!$L$7="","",IF(ISNUMBER(SEARCH("Shield",$AU1786))=TRUE,IF(Search!$L$7="N","N",1),""))</f>
        <v/>
      </c>
      <c r="S1786" s="9" t="str">
        <f>IF(Search!$L$8="","",IF(ISNUMBER(SEARCH("Stick",$AU1786))=TRUE,IF(Search!$L$8="N","N",1),""))</f>
        <v/>
      </c>
      <c r="T1786" s="9" t="str">
        <f>IF(Search!$O$4="","",IF(COUNTA($AW1786)=1,IF(Search!$O$4="N","N",1),""))</f>
        <v/>
      </c>
      <c r="U1786" s="9" t="str">
        <f>IF(Search!$O$5="","",IF($AW1786="","",IF($AW1786&lt;Search!$O$5,"",1)))</f>
        <v/>
      </c>
      <c r="V1786" s="9" t="str">
        <f>IF(Search!$O$6="","",IF($AW1786="","",IF($AW1786&gt;Search!$O$6,"",1)))</f>
        <v/>
      </c>
      <c r="W1786" s="9" t="str">
        <f>IF(Search!$U$4="","",IF($AX1786="","",1))</f>
        <v/>
      </c>
      <c r="X1786" s="9" t="str">
        <f>IF(Search!$U$5="","",IF(ISNUMBER(SEARCH(Search!$U$5,$AX1786))=TRUE,IF(Search!$U$5="N","N",1),""))</f>
        <v/>
      </c>
      <c r="Y1786" s="9" t="str">
        <f>IF(Search!$U$6="","",IF($AY1786&lt;Search!$U$6,"",1))</f>
        <v/>
      </c>
      <c r="Z1786" s="9" t="str">
        <f>IF(Search!$R$4="","",IF(Inventory!$BA1786&lt;Search!$R$4,"",1))</f>
        <v/>
      </c>
      <c r="AA1786" s="9" t="str">
        <f>IF(Search!$R$5="","",IF($BA1786&gt;Search!$R$5,"",1))</f>
        <v/>
      </c>
      <c r="AB1786" s="9" t="str">
        <f>IF(Search!$R$6="","",IF($BB1786&lt;Search!$R$6,"",1))</f>
        <v/>
      </c>
      <c r="AC1786" s="9" t="str">
        <f>IF(Search!$R$7="","",IF($BB1786&lt;Search!$R$7,"",1))</f>
        <v/>
      </c>
      <c r="AD1786" s="45">
        <f>IF(COUNTIF($A1786:$AC1786,"n")&gt;0,"",IF(SUM($A1786:$AC1786)=COUNTA(Search!$C$4:$C$8,Search!$F$4:$F$8,Search!$I$4:$I$6,Search!$I$8,Search!$L$4:$L$8,Search!$O$4:$O$8,Search!$R$4:$R$7,Search!$U$4:$U$7)-COUNTIF(Search!$C$4:$U$7,"n"),1+LARGE($AD$1:AD1785,1),""))</f>
        <v>95</v>
      </c>
      <c r="AE1786" s="45">
        <f t="shared" si="84"/>
        <v>166</v>
      </c>
      <c r="AF1786" s="45">
        <f>IF(AD1786="","",COUNTIF($AE$1:$AE1785,$AE1786)+RANK($AE1786,$AE$2:$AE$10540,1))</f>
        <v>35</v>
      </c>
      <c r="AG1786" s="45">
        <f t="shared" si="85"/>
        <v>0</v>
      </c>
      <c r="AH1786" s="45">
        <f>IF($AD1786="","",COUNTIF($AG$1:$AG1785,$AG1786)+RANK($AG1786,$AG$1:$AG$10539,0))</f>
        <v>257</v>
      </c>
      <c r="AI1786" s="10" t="str">
        <f t="shared" si="86"/>
        <v>2011-12 Upper Deck Victory #245 Ben Scrivens TOR RC   /   $</v>
      </c>
      <c r="AJ1786" s="11">
        <v>2011</v>
      </c>
      <c r="AK1786" s="17">
        <v>12</v>
      </c>
      <c r="AL1786" s="12" t="s">
        <v>625</v>
      </c>
      <c r="AM1786" s="10">
        <v>245</v>
      </c>
      <c r="AN1786" s="12" t="s">
        <v>1277</v>
      </c>
      <c r="AO1786" s="14" t="s">
        <v>1904</v>
      </c>
      <c r="AP1786" s="9" t="s">
        <v>1902</v>
      </c>
      <c r="AQ1786" s="9"/>
      <c r="AR1786" s="14"/>
      <c r="AS1786" s="9" t="s">
        <v>2</v>
      </c>
      <c r="AT1786" s="9"/>
      <c r="AU1786" s="9"/>
      <c r="AV1786" s="13"/>
      <c r="AW1786" s="13"/>
      <c r="AX1786" s="9"/>
      <c r="AY1786" s="9"/>
      <c r="AZ1786" s="9"/>
      <c r="BA1786" s="33"/>
      <c r="BB1786" s="33"/>
      <c r="BC1786" s="36"/>
      <c r="BD1786" s="12" t="s">
        <v>1771</v>
      </c>
    </row>
    <row r="1787" spans="1:56" s="12" customFormat="1" x14ac:dyDescent="0.2">
      <c r="A1787" s="9">
        <f>IF(Search!$C$5="","",IF(COUNTA(Inventory!$AP1787)=1,1,""))</f>
        <v>1</v>
      </c>
      <c r="B1787" s="9" t="str">
        <f>IF(Search!$C$4="","",IF(ISNUMBER(SEARCH(Search!$C$4,$AR1787))=TRUE,1,""))</f>
        <v/>
      </c>
      <c r="C1787" s="9" t="str">
        <f>IF(Search!$C$6="x",IF(COUNTA($AQ1787)=1,1,"N"),IF(COUNTA($AQ1787)=1,"N",""))</f>
        <v/>
      </c>
      <c r="D1787" s="9" t="str">
        <f>IF(Search!$O$8="","",IF(ISNUMBER(SEARCH(Search!$O$8,$BD1787))=TRUE,1,""))</f>
        <v/>
      </c>
      <c r="E1787" s="9" t="str">
        <f>IF(Search!$C$7="","",IF(ISNUMBER(SEARCH(Search!$C$7,$AN1787))=TRUE,1,""))</f>
        <v/>
      </c>
      <c r="F1787" s="9" t="str">
        <f>IF(Search!$C$8="","",IF(ISNUMBER(SEARCH(Search!$C$8,$AO1787))=TRUE,1,""))</f>
        <v/>
      </c>
      <c r="G1787" s="9" t="str">
        <f>IF(Search!$F$4="","",IF(Inventory!$AJ1787&lt;Search!$F$4,"",1))</f>
        <v/>
      </c>
      <c r="H1787" s="9" t="str">
        <f>IF(Search!$F$5="","",IF(Inventory!$AJ1787&gt;Search!$F$5,"",1))</f>
        <v/>
      </c>
      <c r="I1787" s="9" t="str">
        <f>IF(Search!$F$7="","",IF(Search!$F$8="",IF(ISNUMBER(SEARCH(Search!$F$7,$AL1787))=TRUE,1,""),""))</f>
        <v/>
      </c>
      <c r="J1787" s="9" t="str">
        <f>IF($AL1787=Search!$F$8,1,"")</f>
        <v/>
      </c>
      <c r="K1787" s="9" t="str">
        <f>IF(Search!$I$4="","",IF(COUNTA($AS1787)=1,IF(Search!$I$4="N","N",1),""))</f>
        <v/>
      </c>
      <c r="L1787" s="9" t="str">
        <f>IF(Search!$I$5="","",IF($AS1787="RC",1,""))</f>
        <v/>
      </c>
      <c r="M1787" s="9" t="str">
        <f>IF(Search!$I$6="","",IF($AS1787="RCP",1,""))</f>
        <v/>
      </c>
      <c r="N1787" s="9" t="str">
        <f>IF(Search!$I$8="","",IF(COUNTA($AT1787)=1,IF(Search!$I$8="N","N",1),""))</f>
        <v/>
      </c>
      <c r="O1787" s="9" t="str">
        <f>IF(Search!$L$4="","",IF(COUNTA($AU1787)=1,IF(Search!$L$4="N","N",1),""))</f>
        <v/>
      </c>
      <c r="P1787" s="9" t="str">
        <f>IF(Search!$L$5="","",IF(ISNUMBER(SEARCH("Jersey",$AU1787))=TRUE,IF(Search!$L$5="N","N",1),""))</f>
        <v/>
      </c>
      <c r="Q1787" s="9" t="str">
        <f>IF(Search!$L$6="","",IF(ISNUMBER(SEARCH("Patch",$AU1787))=TRUE,IF(Search!$L$6="N","N",1),""))</f>
        <v/>
      </c>
      <c r="R1787" s="9" t="str">
        <f>IF(Search!$L$7="","",IF(ISNUMBER(SEARCH("Shield",$AU1787))=TRUE,IF(Search!$L$7="N","N",1),""))</f>
        <v/>
      </c>
      <c r="S1787" s="9" t="str">
        <f>IF(Search!$L$8="","",IF(ISNUMBER(SEARCH("Stick",$AU1787))=TRUE,IF(Search!$L$8="N","N",1),""))</f>
        <v/>
      </c>
      <c r="T1787" s="9" t="str">
        <f>IF(Search!$O$4="","",IF(COUNTA($AW1787)=1,IF(Search!$O$4="N","N",1),""))</f>
        <v/>
      </c>
      <c r="U1787" s="9" t="str">
        <f>IF(Search!$O$5="","",IF($AW1787="","",IF($AW1787&lt;Search!$O$5,"",1)))</f>
        <v/>
      </c>
      <c r="V1787" s="9" t="str">
        <f>IF(Search!$O$6="","",IF($AW1787="","",IF($AW1787&gt;Search!$O$6,"",1)))</f>
        <v/>
      </c>
      <c r="W1787" s="9" t="str">
        <f>IF(Search!$U$4="","",IF($AX1787="","",1))</f>
        <v/>
      </c>
      <c r="X1787" s="9" t="str">
        <f>IF(Search!$U$5="","",IF(ISNUMBER(SEARCH(Search!$U$5,$AX1787))=TRUE,IF(Search!$U$5="N","N",1),""))</f>
        <v/>
      </c>
      <c r="Y1787" s="9" t="str">
        <f>IF(Search!$U$6="","",IF($AY1787&lt;Search!$U$6,"",1))</f>
        <v/>
      </c>
      <c r="Z1787" s="9" t="str">
        <f>IF(Search!$R$4="","",IF(Inventory!$BA1787&lt;Search!$R$4,"",1))</f>
        <v/>
      </c>
      <c r="AA1787" s="9" t="str">
        <f>IF(Search!$R$5="","",IF($BA1787&gt;Search!$R$5,"",1))</f>
        <v/>
      </c>
      <c r="AB1787" s="9" t="str">
        <f>IF(Search!$R$6="","",IF($BB1787&lt;Search!$R$6,"",1))</f>
        <v/>
      </c>
      <c r="AC1787" s="9" t="str">
        <f>IF(Search!$R$7="","",IF($BB1787&lt;Search!$R$7,"",1))</f>
        <v/>
      </c>
      <c r="AD1787" s="45">
        <f>IF(COUNTIF($A1787:$AC1787,"n")&gt;0,"",IF(SUM($A1787:$AC1787)=COUNTA(Search!$C$4:$C$8,Search!$F$4:$F$8,Search!$I$4:$I$6,Search!$I$8,Search!$L$4:$L$8,Search!$O$4:$O$8,Search!$R$4:$R$7,Search!$U$4:$U$7)-COUNTIF(Search!$C$4:$U$7,"n"),1+LARGE($AD$1:AD1786,1),""))</f>
        <v>96</v>
      </c>
      <c r="AE1787" s="45">
        <f t="shared" si="84"/>
        <v>1627</v>
      </c>
      <c r="AF1787" s="45">
        <f>IF(AD1787="","",COUNTIF($AE$1:$AE1786,$AE1787)+RANK($AE1787,$AE$2:$AE$10540,1))</f>
        <v>297</v>
      </c>
      <c r="AG1787" s="45">
        <f t="shared" si="85"/>
        <v>0</v>
      </c>
      <c r="AH1787" s="45">
        <f>IF($AD1787="","",COUNTIF($AG$1:$AG1786,$AG1787)+RANK($AG1787,$AG$1:$AG$10539,0))</f>
        <v>258</v>
      </c>
      <c r="AI1787" s="10" t="str">
        <f t="shared" si="86"/>
        <v>2011-12 Upper Deck Victory #246 Matt Frattin TOR RC   /   $</v>
      </c>
      <c r="AJ1787" s="11">
        <v>2011</v>
      </c>
      <c r="AK1787" s="17">
        <v>12</v>
      </c>
      <c r="AL1787" s="12" t="s">
        <v>625</v>
      </c>
      <c r="AM1787" s="10">
        <v>246</v>
      </c>
      <c r="AN1787" s="12" t="s">
        <v>1276</v>
      </c>
      <c r="AO1787" s="9" t="s">
        <v>1904</v>
      </c>
      <c r="AP1787" s="9" t="s">
        <v>1902</v>
      </c>
      <c r="AQ1787" s="9"/>
      <c r="AR1787" s="14"/>
      <c r="AS1787" s="9" t="s">
        <v>2</v>
      </c>
      <c r="AT1787" s="9"/>
      <c r="AU1787" s="9"/>
      <c r="AV1787" s="13"/>
      <c r="AW1787" s="13"/>
      <c r="AX1787" s="9"/>
      <c r="AY1787" s="9"/>
      <c r="AZ1787" s="9"/>
      <c r="BA1787" s="33"/>
      <c r="BB1787" s="33"/>
      <c r="BC1787" s="36"/>
      <c r="BD1787" s="12" t="s">
        <v>1771</v>
      </c>
    </row>
    <row r="1788" spans="1:56" s="12" customFormat="1" x14ac:dyDescent="0.2">
      <c r="A1788" s="9">
        <f>IF(Search!$C$5="","",IF(COUNTA(Inventory!$AP1788)=1,1,""))</f>
        <v>1</v>
      </c>
      <c r="B1788" s="9" t="str">
        <f>IF(Search!$C$4="","",IF(ISNUMBER(SEARCH(Search!$C$4,$AR1788))=TRUE,1,""))</f>
        <v/>
      </c>
      <c r="C1788" s="9" t="str">
        <f>IF(Search!$C$6="x",IF(COUNTA($AQ1788)=1,1,"N"),IF(COUNTA($AQ1788)=1,"N",""))</f>
        <v/>
      </c>
      <c r="D1788" s="9" t="str">
        <f>IF(Search!$O$8="","",IF(ISNUMBER(SEARCH(Search!$O$8,$BD1788))=TRUE,1,""))</f>
        <v/>
      </c>
      <c r="E1788" s="9" t="str">
        <f>IF(Search!$C$7="","",IF(ISNUMBER(SEARCH(Search!$C$7,$AN1788))=TRUE,1,""))</f>
        <v/>
      </c>
      <c r="F1788" s="9" t="str">
        <f>IF(Search!$C$8="","",IF(ISNUMBER(SEARCH(Search!$C$8,$AO1788))=TRUE,1,""))</f>
        <v/>
      </c>
      <c r="G1788" s="9" t="str">
        <f>IF(Search!$F$4="","",IF(Inventory!$AJ1788&lt;Search!$F$4,"",1))</f>
        <v/>
      </c>
      <c r="H1788" s="9" t="str">
        <f>IF(Search!$F$5="","",IF(Inventory!$AJ1788&gt;Search!$F$5,"",1))</f>
        <v/>
      </c>
      <c r="I1788" s="9" t="str">
        <f>IF(Search!$F$7="","",IF(Search!$F$8="",IF(ISNUMBER(SEARCH(Search!$F$7,$AL1788))=TRUE,1,""),""))</f>
        <v/>
      </c>
      <c r="J1788" s="9" t="str">
        <f>IF($AL1788=Search!$F$8,1,"")</f>
        <v/>
      </c>
      <c r="K1788" s="9" t="str">
        <f>IF(Search!$I$4="","",IF(COUNTA($AS1788)=1,IF(Search!$I$4="N","N",1),""))</f>
        <v/>
      </c>
      <c r="L1788" s="9" t="str">
        <f>IF(Search!$I$5="","",IF($AS1788="RC",1,""))</f>
        <v/>
      </c>
      <c r="M1788" s="9" t="str">
        <f>IF(Search!$I$6="","",IF($AS1788="RCP",1,""))</f>
        <v/>
      </c>
      <c r="N1788" s="9" t="str">
        <f>IF(Search!$I$8="","",IF(COUNTA($AT1788)=1,IF(Search!$I$8="N","N",1),""))</f>
        <v/>
      </c>
      <c r="O1788" s="9" t="str">
        <f>IF(Search!$L$4="","",IF(COUNTA($AU1788)=1,IF(Search!$L$4="N","N",1),""))</f>
        <v/>
      </c>
      <c r="P1788" s="9" t="str">
        <f>IF(Search!$L$5="","",IF(ISNUMBER(SEARCH("Jersey",$AU1788))=TRUE,IF(Search!$L$5="N","N",1),""))</f>
        <v/>
      </c>
      <c r="Q1788" s="9" t="str">
        <f>IF(Search!$L$6="","",IF(ISNUMBER(SEARCH("Patch",$AU1788))=TRUE,IF(Search!$L$6="N","N",1),""))</f>
        <v/>
      </c>
      <c r="R1788" s="9" t="str">
        <f>IF(Search!$L$7="","",IF(ISNUMBER(SEARCH("Shield",$AU1788))=TRUE,IF(Search!$L$7="N","N",1),""))</f>
        <v/>
      </c>
      <c r="S1788" s="9" t="str">
        <f>IF(Search!$L$8="","",IF(ISNUMBER(SEARCH("Stick",$AU1788))=TRUE,IF(Search!$L$8="N","N",1),""))</f>
        <v/>
      </c>
      <c r="T1788" s="9" t="str">
        <f>IF(Search!$O$4="","",IF(COUNTA($AW1788)=1,IF(Search!$O$4="N","N",1),""))</f>
        <v/>
      </c>
      <c r="U1788" s="9" t="str">
        <f>IF(Search!$O$5="","",IF($AW1788="","",IF($AW1788&lt;Search!$O$5,"",1)))</f>
        <v/>
      </c>
      <c r="V1788" s="9" t="str">
        <f>IF(Search!$O$6="","",IF($AW1788="","",IF($AW1788&gt;Search!$O$6,"",1)))</f>
        <v/>
      </c>
      <c r="W1788" s="9" t="str">
        <f>IF(Search!$U$4="","",IF($AX1788="","",1))</f>
        <v/>
      </c>
      <c r="X1788" s="9" t="str">
        <f>IF(Search!$U$5="","",IF(ISNUMBER(SEARCH(Search!$U$5,$AX1788))=TRUE,IF(Search!$U$5="N","N",1),""))</f>
        <v/>
      </c>
      <c r="Y1788" s="9" t="str">
        <f>IF(Search!$U$6="","",IF($AY1788&lt;Search!$U$6,"",1))</f>
        <v/>
      </c>
      <c r="Z1788" s="9" t="str">
        <f>IF(Search!$R$4="","",IF(Inventory!$BA1788&lt;Search!$R$4,"",1))</f>
        <v/>
      </c>
      <c r="AA1788" s="9" t="str">
        <f>IF(Search!$R$5="","",IF($BA1788&gt;Search!$R$5,"",1))</f>
        <v/>
      </c>
      <c r="AB1788" s="9" t="str">
        <f>IF(Search!$R$6="","",IF($BB1788&lt;Search!$R$6,"",1))</f>
        <v/>
      </c>
      <c r="AC1788" s="9" t="str">
        <f>IF(Search!$R$7="","",IF($BB1788&lt;Search!$R$7,"",1))</f>
        <v/>
      </c>
      <c r="AD1788" s="45">
        <f>IF(COUNTIF($A1788:$AC1788,"n")&gt;0,"",IF(SUM($A1788:$AC1788)=COUNTA(Search!$C$4:$C$8,Search!$F$4:$F$8,Search!$I$4:$I$6,Search!$I$8,Search!$L$4:$L$8,Search!$O$4:$O$8,Search!$R$4:$R$7,Search!$U$4:$U$7)-COUNTIF(Search!$C$4:$U$7,"n"),1+LARGE($AD$1:AD1787,1),""))</f>
        <v>97</v>
      </c>
      <c r="AE1788" s="45">
        <f t="shared" si="84"/>
        <v>1177</v>
      </c>
      <c r="AF1788" s="45">
        <f>IF(AD1788="","",COUNTIF($AE$1:$AE1787,$AE1788)+RANK($AE1788,$AE$2:$AE$10540,1))</f>
        <v>198</v>
      </c>
      <c r="AG1788" s="45">
        <f t="shared" si="85"/>
        <v>0</v>
      </c>
      <c r="AH1788" s="45">
        <f>IF($AD1788="","",COUNTIF($AG$1:$AG1787,$AG1788)+RANK($AG1788,$AG$1:$AG$10539,0))</f>
        <v>259</v>
      </c>
      <c r="AI1788" s="10" t="str">
        <f t="shared" si="86"/>
        <v>2011-12 Upper Deck Victory #247 Joe Colborne  RC   /   $</v>
      </c>
      <c r="AJ1788" s="11">
        <v>2011</v>
      </c>
      <c r="AK1788" s="17">
        <v>12</v>
      </c>
      <c r="AL1788" s="12" t="s">
        <v>625</v>
      </c>
      <c r="AM1788" s="10">
        <v>247</v>
      </c>
      <c r="AN1788" s="12" t="s">
        <v>1243</v>
      </c>
      <c r="AO1788" s="9"/>
      <c r="AP1788" s="9" t="s">
        <v>1902</v>
      </c>
      <c r="AQ1788" s="9"/>
      <c r="AR1788" s="14"/>
      <c r="AS1788" s="9" t="s">
        <v>2</v>
      </c>
      <c r="AT1788" s="9"/>
      <c r="AU1788" s="9"/>
      <c r="AV1788" s="13"/>
      <c r="AW1788" s="13"/>
      <c r="AX1788" s="9"/>
      <c r="AY1788" s="9"/>
      <c r="AZ1788" s="9"/>
      <c r="BA1788" s="33"/>
      <c r="BB1788" s="33"/>
      <c r="BC1788" s="36"/>
      <c r="BD1788" s="12" t="s">
        <v>1771</v>
      </c>
    </row>
    <row r="1789" spans="1:56" s="12" customFormat="1" x14ac:dyDescent="0.2">
      <c r="A1789" s="9">
        <f>IF(Search!$C$5="","",IF(COUNTA(Inventory!$AP1789)=1,1,""))</f>
        <v>1</v>
      </c>
      <c r="B1789" s="9" t="str">
        <f>IF(Search!$C$4="","",IF(ISNUMBER(SEARCH(Search!$C$4,$AR1789))=TRUE,1,""))</f>
        <v/>
      </c>
      <c r="C1789" s="9" t="str">
        <f>IF(Search!$C$6="x",IF(COUNTA($AQ1789)=1,1,"N"),IF(COUNTA($AQ1789)=1,"N",""))</f>
        <v/>
      </c>
      <c r="D1789" s="9" t="str">
        <f>IF(Search!$O$8="","",IF(ISNUMBER(SEARCH(Search!$O$8,$BD1789))=TRUE,1,""))</f>
        <v/>
      </c>
      <c r="E1789" s="9" t="str">
        <f>IF(Search!$C$7="","",IF(ISNUMBER(SEARCH(Search!$C$7,$AN1789))=TRUE,1,""))</f>
        <v/>
      </c>
      <c r="F1789" s="9" t="str">
        <f>IF(Search!$C$8="","",IF(ISNUMBER(SEARCH(Search!$C$8,$AO1789))=TRUE,1,""))</f>
        <v/>
      </c>
      <c r="G1789" s="9" t="str">
        <f>IF(Search!$F$4="","",IF(Inventory!$AJ1789&lt;Search!$F$4,"",1))</f>
        <v/>
      </c>
      <c r="H1789" s="9" t="str">
        <f>IF(Search!$F$5="","",IF(Inventory!$AJ1789&gt;Search!$F$5,"",1))</f>
        <v/>
      </c>
      <c r="I1789" s="9" t="str">
        <f>IF(Search!$F$7="","",IF(Search!$F$8="",IF(ISNUMBER(SEARCH(Search!$F$7,$AL1789))=TRUE,1,""),""))</f>
        <v/>
      </c>
      <c r="J1789" s="9" t="str">
        <f>IF($AL1789=Search!$F$8,1,"")</f>
        <v/>
      </c>
      <c r="K1789" s="9" t="str">
        <f>IF(Search!$I$4="","",IF(COUNTA($AS1789)=1,IF(Search!$I$4="N","N",1),""))</f>
        <v/>
      </c>
      <c r="L1789" s="9" t="str">
        <f>IF(Search!$I$5="","",IF($AS1789="RC",1,""))</f>
        <v/>
      </c>
      <c r="M1789" s="9" t="str">
        <f>IF(Search!$I$6="","",IF($AS1789="RCP",1,""))</f>
        <v/>
      </c>
      <c r="N1789" s="9" t="str">
        <f>IF(Search!$I$8="","",IF(COUNTA($AT1789)=1,IF(Search!$I$8="N","N",1),""))</f>
        <v/>
      </c>
      <c r="O1789" s="9" t="str">
        <f>IF(Search!$L$4="","",IF(COUNTA($AU1789)=1,IF(Search!$L$4="N","N",1),""))</f>
        <v/>
      </c>
      <c r="P1789" s="9" t="str">
        <f>IF(Search!$L$5="","",IF(ISNUMBER(SEARCH("Jersey",$AU1789))=TRUE,IF(Search!$L$5="N","N",1),""))</f>
        <v/>
      </c>
      <c r="Q1789" s="9" t="str">
        <f>IF(Search!$L$6="","",IF(ISNUMBER(SEARCH("Patch",$AU1789))=TRUE,IF(Search!$L$6="N","N",1),""))</f>
        <v/>
      </c>
      <c r="R1789" s="9" t="str">
        <f>IF(Search!$L$7="","",IF(ISNUMBER(SEARCH("Shield",$AU1789))=TRUE,IF(Search!$L$7="N","N",1),""))</f>
        <v/>
      </c>
      <c r="S1789" s="9" t="str">
        <f>IF(Search!$L$8="","",IF(ISNUMBER(SEARCH("Stick",$AU1789))=TRUE,IF(Search!$L$8="N","N",1),""))</f>
        <v/>
      </c>
      <c r="T1789" s="9" t="str">
        <f>IF(Search!$O$4="","",IF(COUNTA($AW1789)=1,IF(Search!$O$4="N","N",1),""))</f>
        <v/>
      </c>
      <c r="U1789" s="9" t="str">
        <f>IF(Search!$O$5="","",IF($AW1789="","",IF($AW1789&lt;Search!$O$5,"",1)))</f>
        <v/>
      </c>
      <c r="V1789" s="9" t="str">
        <f>IF(Search!$O$6="","",IF($AW1789="","",IF($AW1789&gt;Search!$O$6,"",1)))</f>
        <v/>
      </c>
      <c r="W1789" s="9" t="str">
        <f>IF(Search!$U$4="","",IF($AX1789="","",1))</f>
        <v/>
      </c>
      <c r="X1789" s="9" t="str">
        <f>IF(Search!$U$5="","",IF(ISNUMBER(SEARCH(Search!$U$5,$AX1789))=TRUE,IF(Search!$U$5="N","N",1),""))</f>
        <v/>
      </c>
      <c r="Y1789" s="9" t="str">
        <f>IF(Search!$U$6="","",IF($AY1789&lt;Search!$U$6,"",1))</f>
        <v/>
      </c>
      <c r="Z1789" s="9" t="str">
        <f>IF(Search!$R$4="","",IF(Inventory!$BA1789&lt;Search!$R$4,"",1))</f>
        <v/>
      </c>
      <c r="AA1789" s="9" t="str">
        <f>IF(Search!$R$5="","",IF($BA1789&gt;Search!$R$5,"",1))</f>
        <v/>
      </c>
      <c r="AB1789" s="9" t="str">
        <f>IF(Search!$R$6="","",IF($BB1789&lt;Search!$R$6,"",1))</f>
        <v/>
      </c>
      <c r="AC1789" s="9" t="str">
        <f>IF(Search!$R$7="","",IF($BB1789&lt;Search!$R$7,"",1))</f>
        <v/>
      </c>
      <c r="AD1789" s="45">
        <f>IF(COUNTIF($A1789:$AC1789,"n")&gt;0,"",IF(SUM($A1789:$AC1789)=COUNTA(Search!$C$4:$C$8,Search!$F$4:$F$8,Search!$I$4:$I$6,Search!$I$8,Search!$L$4:$L$8,Search!$O$4:$O$8,Search!$R$4:$R$7,Search!$U$4:$U$7)-COUNTIF(Search!$C$4:$U$7,"n"),1+LARGE($AD$1:AD1788,1),""))</f>
        <v>98</v>
      </c>
      <c r="AE1789" s="45">
        <f t="shared" si="84"/>
        <v>2229</v>
      </c>
      <c r="AF1789" s="45">
        <f>IF(AD1789="","",COUNTIF($AE$1:$AE1788,$AE1789)+RANK($AE1789,$AE$2:$AE$10540,1))</f>
        <v>420</v>
      </c>
      <c r="AG1789" s="45">
        <f t="shared" si="85"/>
        <v>0</v>
      </c>
      <c r="AH1789" s="45">
        <f>IF($AD1789="","",COUNTIF($AG$1:$AG1788,$AG1789)+RANK($AG1789,$AG$1:$AG$10539,0))</f>
        <v>260</v>
      </c>
      <c r="AI1789" s="10" t="str">
        <f t="shared" si="86"/>
        <v>2011-12 Upper Deck Victory #289 Ryan Nugent-Hopkins RC  RC   /   $</v>
      </c>
      <c r="AJ1789" s="11">
        <v>2011</v>
      </c>
      <c r="AK1789" s="17">
        <v>12</v>
      </c>
      <c r="AL1789" s="12" t="s">
        <v>625</v>
      </c>
      <c r="AM1789" s="10">
        <v>289</v>
      </c>
      <c r="AN1789" s="12" t="s">
        <v>1247</v>
      </c>
      <c r="AO1789" s="9"/>
      <c r="AP1789" s="9" t="s">
        <v>1902</v>
      </c>
      <c r="AQ1789" s="9"/>
      <c r="AR1789" s="14"/>
      <c r="AS1789" s="9" t="s">
        <v>2</v>
      </c>
      <c r="AT1789" s="9"/>
      <c r="AU1789" s="9"/>
      <c r="AV1789" s="13"/>
      <c r="AW1789" s="13"/>
      <c r="AX1789" s="9"/>
      <c r="AY1789" s="9"/>
      <c r="AZ1789" s="9"/>
      <c r="BA1789" s="33"/>
      <c r="BB1789" s="33"/>
      <c r="BC1789" s="36"/>
      <c r="BD1789" s="12" t="s">
        <v>1771</v>
      </c>
    </row>
    <row r="1790" spans="1:56" s="12" customFormat="1" x14ac:dyDescent="0.2">
      <c r="A1790" s="9">
        <f>IF(Search!$C$5="","",IF(COUNTA(Inventory!$AP1790)=1,1,""))</f>
        <v>1</v>
      </c>
      <c r="B1790" s="9" t="str">
        <f>IF(Search!$C$4="","",IF(ISNUMBER(SEARCH(Search!$C$4,$AR1790))=TRUE,1,""))</f>
        <v/>
      </c>
      <c r="C1790" s="9" t="str">
        <f>IF(Search!$C$6="x",IF(COUNTA($AQ1790)=1,1,"N"),IF(COUNTA($AQ1790)=1,"N",""))</f>
        <v/>
      </c>
      <c r="D1790" s="9" t="str">
        <f>IF(Search!$O$8="","",IF(ISNUMBER(SEARCH(Search!$O$8,$BD1790))=TRUE,1,""))</f>
        <v/>
      </c>
      <c r="E1790" s="9" t="str">
        <f>IF(Search!$C$7="","",IF(ISNUMBER(SEARCH(Search!$C$7,$AN1790))=TRUE,1,""))</f>
        <v/>
      </c>
      <c r="F1790" s="9" t="str">
        <f>IF(Search!$C$8="","",IF(ISNUMBER(SEARCH(Search!$C$8,$AO1790))=TRUE,1,""))</f>
        <v/>
      </c>
      <c r="G1790" s="9" t="str">
        <f>IF(Search!$F$4="","",IF(Inventory!$AJ1790&lt;Search!$F$4,"",1))</f>
        <v/>
      </c>
      <c r="H1790" s="9" t="str">
        <f>IF(Search!$F$5="","",IF(Inventory!$AJ1790&gt;Search!$F$5,"",1))</f>
        <v/>
      </c>
      <c r="I1790" s="9" t="str">
        <f>IF(Search!$F$7="","",IF(Search!$F$8="",IF(ISNUMBER(SEARCH(Search!$F$7,$AL1790))=TRUE,1,""),""))</f>
        <v/>
      </c>
      <c r="J1790" s="9" t="str">
        <f>IF($AL1790=Search!$F$8,1,"")</f>
        <v/>
      </c>
      <c r="K1790" s="9" t="str">
        <f>IF(Search!$I$4="","",IF(COUNTA($AS1790)=1,IF(Search!$I$4="N","N",1),""))</f>
        <v/>
      </c>
      <c r="L1790" s="9" t="str">
        <f>IF(Search!$I$5="","",IF($AS1790="RC",1,""))</f>
        <v/>
      </c>
      <c r="M1790" s="9" t="str">
        <f>IF(Search!$I$6="","",IF($AS1790="RCP",1,""))</f>
        <v/>
      </c>
      <c r="N1790" s="9" t="str">
        <f>IF(Search!$I$8="","",IF(COUNTA($AT1790)=1,IF(Search!$I$8="N","N",1),""))</f>
        <v/>
      </c>
      <c r="O1790" s="9" t="str">
        <f>IF(Search!$L$4="","",IF(COUNTA($AU1790)=1,IF(Search!$L$4="N","N",1),""))</f>
        <v/>
      </c>
      <c r="P1790" s="9" t="str">
        <f>IF(Search!$L$5="","",IF(ISNUMBER(SEARCH("Jersey",$AU1790))=TRUE,IF(Search!$L$5="N","N",1),""))</f>
        <v/>
      </c>
      <c r="Q1790" s="9" t="str">
        <f>IF(Search!$L$6="","",IF(ISNUMBER(SEARCH("Patch",$AU1790))=TRUE,IF(Search!$L$6="N","N",1),""))</f>
        <v/>
      </c>
      <c r="R1790" s="9" t="str">
        <f>IF(Search!$L$7="","",IF(ISNUMBER(SEARCH("Shield",$AU1790))=TRUE,IF(Search!$L$7="N","N",1),""))</f>
        <v/>
      </c>
      <c r="S1790" s="9" t="str">
        <f>IF(Search!$L$8="","",IF(ISNUMBER(SEARCH("Stick",$AU1790))=TRUE,IF(Search!$L$8="N","N",1),""))</f>
        <v/>
      </c>
      <c r="T1790" s="9" t="str">
        <f>IF(Search!$O$4="","",IF(COUNTA($AW1790)=1,IF(Search!$O$4="N","N",1),""))</f>
        <v/>
      </c>
      <c r="U1790" s="9" t="str">
        <f>IF(Search!$O$5="","",IF($AW1790="","",IF($AW1790&lt;Search!$O$5,"",1)))</f>
        <v/>
      </c>
      <c r="V1790" s="9" t="str">
        <f>IF(Search!$O$6="","",IF($AW1790="","",IF($AW1790&gt;Search!$O$6,"",1)))</f>
        <v/>
      </c>
      <c r="W1790" s="9" t="str">
        <f>IF(Search!$U$4="","",IF($AX1790="","",1))</f>
        <v/>
      </c>
      <c r="X1790" s="9" t="str">
        <f>IF(Search!$U$5="","",IF(ISNUMBER(SEARCH(Search!$U$5,$AX1790))=TRUE,IF(Search!$U$5="N","N",1),""))</f>
        <v/>
      </c>
      <c r="Y1790" s="9" t="str">
        <f>IF(Search!$U$6="","",IF($AY1790&lt;Search!$U$6,"",1))</f>
        <v/>
      </c>
      <c r="Z1790" s="9" t="str">
        <f>IF(Search!$R$4="","",IF(Inventory!$BA1790&lt;Search!$R$4,"",1))</f>
        <v/>
      </c>
      <c r="AA1790" s="9" t="str">
        <f>IF(Search!$R$5="","",IF($BA1790&gt;Search!$R$5,"",1))</f>
        <v/>
      </c>
      <c r="AB1790" s="9" t="str">
        <f>IF(Search!$R$6="","",IF($BB1790&lt;Search!$R$6,"",1))</f>
        <v/>
      </c>
      <c r="AC1790" s="9" t="str">
        <f>IF(Search!$R$7="","",IF($BB1790&lt;Search!$R$7,"",1))</f>
        <v/>
      </c>
      <c r="AD1790" s="45">
        <f>IF(COUNTIF($A1790:$AC1790,"n")&gt;0,"",IF(SUM($A1790:$AC1790)=COUNTA(Search!$C$4:$C$8,Search!$F$4:$F$8,Search!$I$4:$I$6,Search!$I$8,Search!$L$4:$L$8,Search!$O$4:$O$8,Search!$R$4:$R$7,Search!$U$4:$U$7)-COUNTIF(Search!$C$4:$U$7,"n"),1+LARGE($AD$1:AD1789,1),""))</f>
        <v>99</v>
      </c>
      <c r="AE1790" s="45">
        <f t="shared" si="84"/>
        <v>1021</v>
      </c>
      <c r="AF1790" s="45">
        <f>IF(AD1790="","",COUNTIF($AE$1:$AE1789,$AE1790)+RANK($AE1790,$AE$2:$AE$10540,1))</f>
        <v>167</v>
      </c>
      <c r="AG1790" s="45">
        <f t="shared" si="85"/>
        <v>0</v>
      </c>
      <c r="AH1790" s="45">
        <f>IF($AD1790="","",COUNTIF($AG$1:$AG1789,$AG1790)+RANK($AG1790,$AG$1:$AG$10539,0))</f>
        <v>261</v>
      </c>
      <c r="AI1790" s="10" t="str">
        <f t="shared" si="86"/>
        <v>2011-12 Upper Deck Victory #307 Jake Gardiner RC  RC   /   $</v>
      </c>
      <c r="AJ1790" s="11">
        <v>2011</v>
      </c>
      <c r="AK1790" s="17">
        <v>12</v>
      </c>
      <c r="AL1790" s="12" t="s">
        <v>625</v>
      </c>
      <c r="AM1790" s="10">
        <v>307</v>
      </c>
      <c r="AN1790" s="12" t="s">
        <v>1290</v>
      </c>
      <c r="AO1790" s="9"/>
      <c r="AP1790" s="9" t="s">
        <v>1902</v>
      </c>
      <c r="AQ1790" s="9"/>
      <c r="AR1790" s="14"/>
      <c r="AS1790" s="9" t="s">
        <v>2</v>
      </c>
      <c r="AT1790" s="9"/>
      <c r="AU1790" s="9"/>
      <c r="AV1790" s="13"/>
      <c r="AW1790" s="13"/>
      <c r="AX1790" s="9"/>
      <c r="AY1790" s="9"/>
      <c r="AZ1790" s="9"/>
      <c r="BA1790" s="33"/>
      <c r="BB1790" s="33"/>
      <c r="BC1790" s="36"/>
      <c r="BD1790" s="12" t="s">
        <v>1771</v>
      </c>
    </row>
    <row r="1791" spans="1:56" s="12" customFormat="1" x14ac:dyDescent="0.2">
      <c r="A1791" s="9" t="str">
        <f>IF(Search!$C$5="","",IF(COUNTA(Inventory!$AP1791)=1,1,""))</f>
        <v/>
      </c>
      <c r="B1791" s="9" t="str">
        <f>IF(Search!$C$4="","",IF(ISNUMBER(SEARCH(Search!$C$4,$AR1791))=TRUE,1,""))</f>
        <v/>
      </c>
      <c r="C1791" s="9" t="str">
        <f>IF(Search!$C$6="x",IF(COUNTA($AQ1791)=1,1,"N"),IF(COUNTA($AQ1791)=1,"N",""))</f>
        <v/>
      </c>
      <c r="D1791" s="9" t="str">
        <f>IF(Search!$O$8="","",IF(ISNUMBER(SEARCH(Search!$O$8,$BD1791))=TRUE,1,""))</f>
        <v/>
      </c>
      <c r="E1791" s="9" t="str">
        <f>IF(Search!$C$7="","",IF(ISNUMBER(SEARCH(Search!$C$7,$AN1791))=TRUE,1,""))</f>
        <v/>
      </c>
      <c r="F1791" s="9" t="str">
        <f>IF(Search!$C$8="","",IF(ISNUMBER(SEARCH(Search!$C$8,$AO1791))=TRUE,1,""))</f>
        <v/>
      </c>
      <c r="G1791" s="9" t="str">
        <f>IF(Search!$F$4="","",IF(Inventory!$AJ1791&lt;Search!$F$4,"",1))</f>
        <v/>
      </c>
      <c r="H1791" s="9" t="str">
        <f>IF(Search!$F$5="","",IF(Inventory!$AJ1791&gt;Search!$F$5,"",1))</f>
        <v/>
      </c>
      <c r="I1791" s="9" t="str">
        <f>IF(Search!$F$7="","",IF(Search!$F$8="",IF(ISNUMBER(SEARCH(Search!$F$7,$AL1791))=TRUE,1,""),""))</f>
        <v/>
      </c>
      <c r="J1791" s="9" t="str">
        <f>IF($AL1791=Search!$F$8,1,"")</f>
        <v/>
      </c>
      <c r="K1791" s="9" t="str">
        <f>IF(Search!$I$4="","",IF(COUNTA($AS1791)=1,IF(Search!$I$4="N","N",1),""))</f>
        <v/>
      </c>
      <c r="L1791" s="9" t="str">
        <f>IF(Search!$I$5="","",IF($AS1791="RC",1,""))</f>
        <v/>
      </c>
      <c r="M1791" s="9" t="str">
        <f>IF(Search!$I$6="","",IF($AS1791="RCP",1,""))</f>
        <v/>
      </c>
      <c r="N1791" s="9" t="str">
        <f>IF(Search!$I$8="","",IF(COUNTA($AT1791)=1,IF(Search!$I$8="N","N",1),""))</f>
        <v/>
      </c>
      <c r="O1791" s="9" t="str">
        <f>IF(Search!$L$4="","",IF(COUNTA($AU1791)=1,IF(Search!$L$4="N","N",1),""))</f>
        <v/>
      </c>
      <c r="P1791" s="9" t="str">
        <f>IF(Search!$L$5="","",IF(ISNUMBER(SEARCH("Jersey",$AU1791))=TRUE,IF(Search!$L$5="N","N",1),""))</f>
        <v/>
      </c>
      <c r="Q1791" s="9" t="str">
        <f>IF(Search!$L$6="","",IF(ISNUMBER(SEARCH("Patch",$AU1791))=TRUE,IF(Search!$L$6="N","N",1),""))</f>
        <v/>
      </c>
      <c r="R1791" s="9" t="str">
        <f>IF(Search!$L$7="","",IF(ISNUMBER(SEARCH("Shield",$AU1791))=TRUE,IF(Search!$L$7="N","N",1),""))</f>
        <v/>
      </c>
      <c r="S1791" s="9" t="str">
        <f>IF(Search!$L$8="","",IF(ISNUMBER(SEARCH("Stick",$AU1791))=TRUE,IF(Search!$L$8="N","N",1),""))</f>
        <v/>
      </c>
      <c r="T1791" s="9" t="str">
        <f>IF(Search!$O$4="","",IF(COUNTA($AW1791)=1,IF(Search!$O$4="N","N",1),""))</f>
        <v/>
      </c>
      <c r="U1791" s="9" t="str">
        <f>IF(Search!$O$5="","",IF($AW1791="","",IF($AW1791&lt;Search!$O$5,"",1)))</f>
        <v/>
      </c>
      <c r="V1791" s="9" t="str">
        <f>IF(Search!$O$6="","",IF($AW1791="","",IF($AW1791&gt;Search!$O$6,"",1)))</f>
        <v/>
      </c>
      <c r="W1791" s="9" t="str">
        <f>IF(Search!$U$4="","",IF($AX1791="","",1))</f>
        <v/>
      </c>
      <c r="X1791" s="9" t="str">
        <f>IF(Search!$U$5="","",IF(ISNUMBER(SEARCH(Search!$U$5,$AX1791))=TRUE,IF(Search!$U$5="N","N",1),""))</f>
        <v/>
      </c>
      <c r="Y1791" s="9" t="str">
        <f>IF(Search!$U$6="","",IF($AY1791&lt;Search!$U$6,"",1))</f>
        <v/>
      </c>
      <c r="Z1791" s="9" t="str">
        <f>IF(Search!$R$4="","",IF(Inventory!$BA1791&lt;Search!$R$4,"",1))</f>
        <v/>
      </c>
      <c r="AA1791" s="9" t="str">
        <f>IF(Search!$R$5="","",IF($BA1791&gt;Search!$R$5,"",1))</f>
        <v/>
      </c>
      <c r="AB1791" s="9" t="str">
        <f>IF(Search!$R$6="","",IF($BB1791&lt;Search!$R$6,"",1))</f>
        <v/>
      </c>
      <c r="AC1791" s="9" t="str">
        <f>IF(Search!$R$7="","",IF($BB1791&lt;Search!$R$7,"",1))</f>
        <v/>
      </c>
      <c r="AD1791" s="45" t="str">
        <f>IF(COUNTIF($A1791:$AC1791,"n")&gt;0,"",IF(SUM($A1791:$AC1791)=COUNTA(Search!$C$4:$C$8,Search!$F$4:$F$8,Search!$I$4:$I$6,Search!$I$8,Search!$L$4:$L$8,Search!$O$4:$O$8,Search!$R$4:$R$7,Search!$U$4:$U$7)-COUNTIF(Search!$C$4:$U$7,"n"),1+LARGE($AD$1:AD1790,1),""))</f>
        <v/>
      </c>
      <c r="AE1791" s="45" t="str">
        <f t="shared" si="84"/>
        <v/>
      </c>
      <c r="AF1791" s="45" t="str">
        <f>IF(AD1791="","",COUNTIF($AE$1:$AE1790,$AE1791)+RANK($AE1791,$AE$2:$AE$10540,1))</f>
        <v/>
      </c>
      <c r="AG1791" s="45" t="str">
        <f t="shared" si="85"/>
        <v/>
      </c>
      <c r="AH1791" s="45" t="str">
        <f>IF($AD1791="","",COUNTIF($AG$1:$AG1790,$AG1791)+RANK($AG1791,$AG$1:$AG$10539,0))</f>
        <v/>
      </c>
      <c r="AI1791" s="10" t="str">
        <f t="shared" si="86"/>
        <v>2011-12 Upper Deck Victory Game Breakers #GBJT John Tavares     /   $</v>
      </c>
      <c r="AJ1791" s="11">
        <v>2011</v>
      </c>
      <c r="AK1791" s="17">
        <v>12</v>
      </c>
      <c r="AL1791" s="12" t="s">
        <v>1317</v>
      </c>
      <c r="AM1791" s="10" t="s">
        <v>1319</v>
      </c>
      <c r="AN1791" s="12" t="s">
        <v>26</v>
      </c>
      <c r="AO1791" s="9"/>
      <c r="AP1791" s="9"/>
      <c r="AQ1791" s="9"/>
      <c r="AR1791" s="14"/>
      <c r="AS1791" s="9"/>
      <c r="AT1791" s="9"/>
      <c r="AU1791" s="9"/>
      <c r="AV1791" s="13"/>
      <c r="AW1791" s="13"/>
      <c r="AX1791" s="9"/>
      <c r="AY1791" s="9"/>
      <c r="AZ1791" s="9"/>
      <c r="BA1791" s="33"/>
      <c r="BB1791" s="33"/>
      <c r="BC1791" s="36"/>
      <c r="BD1791" s="12" t="s">
        <v>1771</v>
      </c>
    </row>
    <row r="1792" spans="1:56" s="12" customFormat="1" x14ac:dyDescent="0.2">
      <c r="A1792" s="9" t="str">
        <f>IF(Search!$C$5="","",IF(COUNTA(Inventory!$AP1792)=1,1,""))</f>
        <v/>
      </c>
      <c r="B1792" s="9" t="str">
        <f>IF(Search!$C$4="","",IF(ISNUMBER(SEARCH(Search!$C$4,$AR1792))=TRUE,1,""))</f>
        <v/>
      </c>
      <c r="C1792" s="9" t="str">
        <f>IF(Search!$C$6="x",IF(COUNTA($AQ1792)=1,1,"N"),IF(COUNTA($AQ1792)=1,"N",""))</f>
        <v/>
      </c>
      <c r="D1792" s="9" t="str">
        <f>IF(Search!$O$8="","",IF(ISNUMBER(SEARCH(Search!$O$8,$BD1792))=TRUE,1,""))</f>
        <v/>
      </c>
      <c r="E1792" s="9" t="str">
        <f>IF(Search!$C$7="","",IF(ISNUMBER(SEARCH(Search!$C$7,$AN1792))=TRUE,1,""))</f>
        <v/>
      </c>
      <c r="F1792" s="9" t="str">
        <f>IF(Search!$C$8="","",IF(ISNUMBER(SEARCH(Search!$C$8,$AO1792))=TRUE,1,""))</f>
        <v/>
      </c>
      <c r="G1792" s="9" t="str">
        <f>IF(Search!$F$4="","",IF(Inventory!$AJ1792&lt;Search!$F$4,"",1))</f>
        <v/>
      </c>
      <c r="H1792" s="9" t="str">
        <f>IF(Search!$F$5="","",IF(Inventory!$AJ1792&gt;Search!$F$5,"",1))</f>
        <v/>
      </c>
      <c r="I1792" s="9" t="str">
        <f>IF(Search!$F$7="","",IF(Search!$F$8="",IF(ISNUMBER(SEARCH(Search!$F$7,$AL1792))=TRUE,1,""),""))</f>
        <v/>
      </c>
      <c r="J1792" s="9" t="str">
        <f>IF($AL1792=Search!$F$8,1,"")</f>
        <v/>
      </c>
      <c r="K1792" s="9" t="str">
        <f>IF(Search!$I$4="","",IF(COUNTA($AS1792)=1,IF(Search!$I$4="N","N",1),""))</f>
        <v/>
      </c>
      <c r="L1792" s="9" t="str">
        <f>IF(Search!$I$5="","",IF($AS1792="RC",1,""))</f>
        <v/>
      </c>
      <c r="M1792" s="9" t="str">
        <f>IF(Search!$I$6="","",IF($AS1792="RCP",1,""))</f>
        <v/>
      </c>
      <c r="N1792" s="9" t="str">
        <f>IF(Search!$I$8="","",IF(COUNTA($AT1792)=1,IF(Search!$I$8="N","N",1),""))</f>
        <v/>
      </c>
      <c r="O1792" s="9" t="str">
        <f>IF(Search!$L$4="","",IF(COUNTA($AU1792)=1,IF(Search!$L$4="N","N",1),""))</f>
        <v/>
      </c>
      <c r="P1792" s="9" t="str">
        <f>IF(Search!$L$5="","",IF(ISNUMBER(SEARCH("Jersey",$AU1792))=TRUE,IF(Search!$L$5="N","N",1),""))</f>
        <v/>
      </c>
      <c r="Q1792" s="9" t="str">
        <f>IF(Search!$L$6="","",IF(ISNUMBER(SEARCH("Patch",$AU1792))=TRUE,IF(Search!$L$6="N","N",1),""))</f>
        <v/>
      </c>
      <c r="R1792" s="9" t="str">
        <f>IF(Search!$L$7="","",IF(ISNUMBER(SEARCH("Shield",$AU1792))=TRUE,IF(Search!$L$7="N","N",1),""))</f>
        <v/>
      </c>
      <c r="S1792" s="9" t="str">
        <f>IF(Search!$L$8="","",IF(ISNUMBER(SEARCH("Stick",$AU1792))=TRUE,IF(Search!$L$8="N","N",1),""))</f>
        <v/>
      </c>
      <c r="T1792" s="9" t="str">
        <f>IF(Search!$O$4="","",IF(COUNTA($AW1792)=1,IF(Search!$O$4="N","N",1),""))</f>
        <v/>
      </c>
      <c r="U1792" s="9" t="str">
        <f>IF(Search!$O$5="","",IF($AW1792="","",IF($AW1792&lt;Search!$O$5,"",1)))</f>
        <v/>
      </c>
      <c r="V1792" s="9" t="str">
        <f>IF(Search!$O$6="","",IF($AW1792="","",IF($AW1792&gt;Search!$O$6,"",1)))</f>
        <v/>
      </c>
      <c r="W1792" s="9" t="str">
        <f>IF(Search!$U$4="","",IF($AX1792="","",1))</f>
        <v/>
      </c>
      <c r="X1792" s="9" t="str">
        <f>IF(Search!$U$5="","",IF(ISNUMBER(SEARCH(Search!$U$5,$AX1792))=TRUE,IF(Search!$U$5="N","N",1),""))</f>
        <v/>
      </c>
      <c r="Y1792" s="9" t="str">
        <f>IF(Search!$U$6="","",IF($AY1792&lt;Search!$U$6,"",1))</f>
        <v/>
      </c>
      <c r="Z1792" s="9" t="str">
        <f>IF(Search!$R$4="","",IF(Inventory!$BA1792&lt;Search!$R$4,"",1))</f>
        <v/>
      </c>
      <c r="AA1792" s="9" t="str">
        <f>IF(Search!$R$5="","",IF($BA1792&gt;Search!$R$5,"",1))</f>
        <v/>
      </c>
      <c r="AB1792" s="9" t="str">
        <f>IF(Search!$R$6="","",IF($BB1792&lt;Search!$R$6,"",1))</f>
        <v/>
      </c>
      <c r="AC1792" s="9" t="str">
        <f>IF(Search!$R$7="","",IF($BB1792&lt;Search!$R$7,"",1))</f>
        <v/>
      </c>
      <c r="AD1792" s="45" t="str">
        <f>IF(COUNTIF($A1792:$AC1792,"n")&gt;0,"",IF(SUM($A1792:$AC1792)=COUNTA(Search!$C$4:$C$8,Search!$F$4:$F$8,Search!$I$4:$I$6,Search!$I$8,Search!$L$4:$L$8,Search!$O$4:$O$8,Search!$R$4:$R$7,Search!$U$4:$U$7)-COUNTIF(Search!$C$4:$U$7,"n"),1+LARGE($AD$1:AD1791,1),""))</f>
        <v/>
      </c>
      <c r="AE1792" s="45" t="str">
        <f t="shared" si="84"/>
        <v/>
      </c>
      <c r="AF1792" s="45" t="str">
        <f>IF(AD1792="","",COUNTIF($AE$1:$AE1791,$AE1792)+RANK($AE1792,$AE$2:$AE$10540,1))</f>
        <v/>
      </c>
      <c r="AG1792" s="45" t="str">
        <f t="shared" si="85"/>
        <v/>
      </c>
      <c r="AH1792" s="45" t="str">
        <f>IF($AD1792="","",COUNTIF($AG$1:$AG1791,$AG1792)+RANK($AG1792,$AG$1:$AG$10539,0))</f>
        <v/>
      </c>
      <c r="AI1792" s="10" t="str">
        <f t="shared" si="86"/>
        <v>2011-12 Upper Deck Victory Game Breakers #GBMS Martin St. Louis     /   $</v>
      </c>
      <c r="AJ1792" s="11">
        <v>2011</v>
      </c>
      <c r="AK1792" s="17">
        <v>12</v>
      </c>
      <c r="AL1792" s="12" t="s">
        <v>1317</v>
      </c>
      <c r="AM1792" s="10" t="s">
        <v>1318</v>
      </c>
      <c r="AN1792" s="12" t="s">
        <v>1002</v>
      </c>
      <c r="AO1792" s="9"/>
      <c r="AP1792" s="9"/>
      <c r="AQ1792" s="9"/>
      <c r="AR1792" s="14"/>
      <c r="AS1792" s="9"/>
      <c r="AT1792" s="9"/>
      <c r="AU1792" s="9"/>
      <c r="AV1792" s="13"/>
      <c r="AW1792" s="13"/>
      <c r="AX1792" s="9"/>
      <c r="AY1792" s="9"/>
      <c r="AZ1792" s="9"/>
      <c r="BA1792" s="33"/>
      <c r="BB1792" s="33"/>
      <c r="BC1792" s="36"/>
      <c r="BD1792" s="12" t="s">
        <v>1771</v>
      </c>
    </row>
    <row r="1793" spans="1:57" s="12" customFormat="1" x14ac:dyDescent="0.2">
      <c r="A1793" s="9" t="str">
        <f>IF(Search!$C$5="","",IF(COUNTA(Inventory!$AP1793)=1,1,""))</f>
        <v/>
      </c>
      <c r="B1793" s="9" t="str">
        <f>IF(Search!$C$4="","",IF(ISNUMBER(SEARCH(Search!$C$4,$AR1793))=TRUE,1,""))</f>
        <v/>
      </c>
      <c r="C1793" s="9" t="str">
        <f>IF(Search!$C$6="x",IF(COUNTA($AQ1793)=1,1,"N"),IF(COUNTA($AQ1793)=1,"N",""))</f>
        <v/>
      </c>
      <c r="D1793" s="9" t="str">
        <f>IF(Search!$O$8="","",IF(ISNUMBER(SEARCH(Search!$O$8,$BD1793))=TRUE,1,""))</f>
        <v/>
      </c>
      <c r="E1793" s="9" t="str">
        <f>IF(Search!$C$7="","",IF(ISNUMBER(SEARCH(Search!$C$7,$AN1793))=TRUE,1,""))</f>
        <v/>
      </c>
      <c r="F1793" s="9" t="str">
        <f>IF(Search!$C$8="","",IF(ISNUMBER(SEARCH(Search!$C$8,$AO1793))=TRUE,1,""))</f>
        <v/>
      </c>
      <c r="G1793" s="9" t="str">
        <f>IF(Search!$F$4="","",IF(Inventory!$AJ1793&lt;Search!$F$4,"",1))</f>
        <v/>
      </c>
      <c r="H1793" s="9" t="str">
        <f>IF(Search!$F$5="","",IF(Inventory!$AJ1793&gt;Search!$F$5,"",1))</f>
        <v/>
      </c>
      <c r="I1793" s="9" t="str">
        <f>IF(Search!$F$7="","",IF(Search!$F$8="",IF(ISNUMBER(SEARCH(Search!$F$7,$AL1793))=TRUE,1,""),""))</f>
        <v/>
      </c>
      <c r="J1793" s="9" t="str">
        <f>IF($AL1793=Search!$F$8,1,"")</f>
        <v/>
      </c>
      <c r="K1793" s="9" t="str">
        <f>IF(Search!$I$4="","",IF(COUNTA($AS1793)=1,IF(Search!$I$4="N","N",1),""))</f>
        <v/>
      </c>
      <c r="L1793" s="9" t="str">
        <f>IF(Search!$I$5="","",IF($AS1793="RC",1,""))</f>
        <v/>
      </c>
      <c r="M1793" s="9" t="str">
        <f>IF(Search!$I$6="","",IF($AS1793="RCP",1,""))</f>
        <v/>
      </c>
      <c r="N1793" s="9" t="str">
        <f>IF(Search!$I$8="","",IF(COUNTA($AT1793)=1,IF(Search!$I$8="N","N",1),""))</f>
        <v/>
      </c>
      <c r="O1793" s="9" t="str">
        <f>IF(Search!$L$4="","",IF(COUNTA($AU1793)=1,IF(Search!$L$4="N","N",1),""))</f>
        <v/>
      </c>
      <c r="P1793" s="9" t="str">
        <f>IF(Search!$L$5="","",IF(ISNUMBER(SEARCH("Jersey",$AU1793))=TRUE,IF(Search!$L$5="N","N",1),""))</f>
        <v/>
      </c>
      <c r="Q1793" s="9" t="str">
        <f>IF(Search!$L$6="","",IF(ISNUMBER(SEARCH("Patch",$AU1793))=TRUE,IF(Search!$L$6="N","N",1),""))</f>
        <v/>
      </c>
      <c r="R1793" s="9" t="str">
        <f>IF(Search!$L$7="","",IF(ISNUMBER(SEARCH("Shield",$AU1793))=TRUE,IF(Search!$L$7="N","N",1),""))</f>
        <v/>
      </c>
      <c r="S1793" s="9" t="str">
        <f>IF(Search!$L$8="","",IF(ISNUMBER(SEARCH("Stick",$AU1793))=TRUE,IF(Search!$L$8="N","N",1),""))</f>
        <v/>
      </c>
      <c r="T1793" s="9" t="str">
        <f>IF(Search!$O$4="","",IF(COUNTA($AW1793)=1,IF(Search!$O$4="N","N",1),""))</f>
        <v/>
      </c>
      <c r="U1793" s="9" t="str">
        <f>IF(Search!$O$5="","",IF($AW1793="","",IF($AW1793&lt;Search!$O$5,"",1)))</f>
        <v/>
      </c>
      <c r="V1793" s="9" t="str">
        <f>IF(Search!$O$6="","",IF($AW1793="","",IF($AW1793&gt;Search!$O$6,"",1)))</f>
        <v/>
      </c>
      <c r="W1793" s="9" t="str">
        <f>IF(Search!$U$4="","",IF($AX1793="","",1))</f>
        <v/>
      </c>
      <c r="X1793" s="9" t="str">
        <f>IF(Search!$U$5="","",IF(ISNUMBER(SEARCH(Search!$U$5,$AX1793))=TRUE,IF(Search!$U$5="N","N",1),""))</f>
        <v/>
      </c>
      <c r="Y1793" s="9" t="str">
        <f>IF(Search!$U$6="","",IF($AY1793&lt;Search!$U$6,"",1))</f>
        <v/>
      </c>
      <c r="Z1793" s="9" t="str">
        <f>IF(Search!$R$4="","",IF(Inventory!$BA1793&lt;Search!$R$4,"",1))</f>
        <v/>
      </c>
      <c r="AA1793" s="9" t="str">
        <f>IF(Search!$R$5="","",IF($BA1793&gt;Search!$R$5,"",1))</f>
        <v/>
      </c>
      <c r="AB1793" s="9" t="str">
        <f>IF(Search!$R$6="","",IF($BB1793&lt;Search!$R$6,"",1))</f>
        <v/>
      </c>
      <c r="AC1793" s="9" t="str">
        <f>IF(Search!$R$7="","",IF($BB1793&lt;Search!$R$7,"",1))</f>
        <v/>
      </c>
      <c r="AD1793" s="45" t="str">
        <f>IF(COUNTIF($A1793:$AC1793,"n")&gt;0,"",IF(SUM($A1793:$AC1793)=COUNTA(Search!$C$4:$C$8,Search!$F$4:$F$8,Search!$I$4:$I$6,Search!$I$8,Search!$L$4:$L$8,Search!$O$4:$O$8,Search!$R$4:$R$7,Search!$U$4:$U$7)-COUNTIF(Search!$C$4:$U$7,"n"),1+LARGE($AD$1:AD1792,1),""))</f>
        <v/>
      </c>
      <c r="AE1793" s="45" t="str">
        <f t="shared" si="84"/>
        <v/>
      </c>
      <c r="AF1793" s="45" t="str">
        <f>IF(AD1793="","",COUNTIF($AE$1:$AE1792,$AE1793)+RANK($AE1793,$AE$2:$AE$10540,1))</f>
        <v/>
      </c>
      <c r="AG1793" s="45" t="str">
        <f t="shared" si="85"/>
        <v/>
      </c>
      <c r="AH1793" s="45" t="str">
        <f>IF($AD1793="","",COUNTIF($AG$1:$AG1792,$AG1793)+RANK($AG1793,$AG$1:$AG$10539,0))</f>
        <v/>
      </c>
      <c r="AI1793" s="10" t="str">
        <f t="shared" si="86"/>
        <v>2011-12 Upper Deck Victory MVP #79 Nikolai Kulemin TOR    /   $</v>
      </c>
      <c r="AJ1793" s="11">
        <v>2011</v>
      </c>
      <c r="AK1793" s="17">
        <v>12</v>
      </c>
      <c r="AL1793" s="12" t="s">
        <v>1320</v>
      </c>
      <c r="AM1793" s="10">
        <v>79</v>
      </c>
      <c r="AN1793" s="12" t="s">
        <v>720</v>
      </c>
      <c r="AO1793" s="9" t="s">
        <v>1904</v>
      </c>
      <c r="AP1793" s="9"/>
      <c r="AQ1793" s="9"/>
      <c r="AR1793" s="14"/>
      <c r="AS1793" s="9"/>
      <c r="AT1793" s="9"/>
      <c r="AU1793" s="9"/>
      <c r="AV1793" s="13"/>
      <c r="AW1793" s="13"/>
      <c r="AX1793" s="9"/>
      <c r="AY1793" s="9"/>
      <c r="AZ1793" s="9"/>
      <c r="BA1793" s="33"/>
      <c r="BB1793" s="33"/>
      <c r="BC1793" s="36"/>
      <c r="BD1793" s="12" t="s">
        <v>1771</v>
      </c>
    </row>
    <row r="1794" spans="1:57" s="12" customFormat="1" x14ac:dyDescent="0.2">
      <c r="A1794" s="9">
        <f>IF(Search!$C$5="","",IF(COUNTA(Inventory!$AP1794)=1,1,""))</f>
        <v>1</v>
      </c>
      <c r="B1794" s="9" t="str">
        <f>IF(Search!$C$4="","",IF(ISNUMBER(SEARCH(Search!$C$4,$AR1794))=TRUE,1,""))</f>
        <v/>
      </c>
      <c r="C1794" s="9" t="str">
        <f>IF(Search!$C$6="x",IF(COUNTA($AQ1794)=1,1,"N"),IF(COUNTA($AQ1794)=1,"N",""))</f>
        <v/>
      </c>
      <c r="D1794" s="9" t="str">
        <f>IF(Search!$O$8="","",IF(ISNUMBER(SEARCH(Search!$O$8,$BD1794))=TRUE,1,""))</f>
        <v/>
      </c>
      <c r="E1794" s="9" t="str">
        <f>IF(Search!$C$7="","",IF(ISNUMBER(SEARCH(Search!$C$7,$AN1794))=TRUE,1,""))</f>
        <v/>
      </c>
      <c r="F1794" s="9" t="str">
        <f>IF(Search!$C$8="","",IF(ISNUMBER(SEARCH(Search!$C$8,$AO1794))=TRUE,1,""))</f>
        <v/>
      </c>
      <c r="G1794" s="9" t="str">
        <f>IF(Search!$F$4="","",IF(Inventory!$AJ1794&lt;Search!$F$4,"",1))</f>
        <v/>
      </c>
      <c r="H1794" s="9" t="str">
        <f>IF(Search!$F$5="","",IF(Inventory!$AJ1794&gt;Search!$F$5,"",1))</f>
        <v/>
      </c>
      <c r="I1794" s="9" t="str">
        <f>IF(Search!$F$7="","",IF(Search!$F$8="",IF(ISNUMBER(SEARCH(Search!$F$7,$AL1794))=TRUE,1,""),""))</f>
        <v/>
      </c>
      <c r="J1794" s="9" t="str">
        <f>IF($AL1794=Search!$F$8,1,"")</f>
        <v/>
      </c>
      <c r="K1794" s="9" t="str">
        <f>IF(Search!$I$4="","",IF(COUNTA($AS1794)=1,IF(Search!$I$4="N","N",1),""))</f>
        <v/>
      </c>
      <c r="L1794" s="9" t="str">
        <f>IF(Search!$I$5="","",IF($AS1794="RC",1,""))</f>
        <v/>
      </c>
      <c r="M1794" s="9" t="str">
        <f>IF(Search!$I$6="","",IF($AS1794="RCP",1,""))</f>
        <v/>
      </c>
      <c r="N1794" s="9" t="str">
        <f>IF(Search!$I$8="","",IF(COUNTA($AT1794)=1,IF(Search!$I$8="N","N",1),""))</f>
        <v/>
      </c>
      <c r="O1794" s="9" t="str">
        <f>IF(Search!$L$4="","",IF(COUNTA($AU1794)=1,IF(Search!$L$4="N","N",1),""))</f>
        <v/>
      </c>
      <c r="P1794" s="9" t="str">
        <f>IF(Search!$L$5="","",IF(ISNUMBER(SEARCH("Jersey",$AU1794))=TRUE,IF(Search!$L$5="N","N",1),""))</f>
        <v/>
      </c>
      <c r="Q1794" s="9" t="str">
        <f>IF(Search!$L$6="","",IF(ISNUMBER(SEARCH("Patch",$AU1794))=TRUE,IF(Search!$L$6="N","N",1),""))</f>
        <v/>
      </c>
      <c r="R1794" s="9" t="str">
        <f>IF(Search!$L$7="","",IF(ISNUMBER(SEARCH("Shield",$AU1794))=TRUE,IF(Search!$L$7="N","N",1),""))</f>
        <v/>
      </c>
      <c r="S1794" s="9" t="str">
        <f>IF(Search!$L$8="","",IF(ISNUMBER(SEARCH("Stick",$AU1794))=TRUE,IF(Search!$L$8="N","N",1),""))</f>
        <v/>
      </c>
      <c r="T1794" s="9" t="str">
        <f>IF(Search!$O$4="","",IF(COUNTA($AW1794)=1,IF(Search!$O$4="N","N",1),""))</f>
        <v/>
      </c>
      <c r="U1794" s="9" t="str">
        <f>IF(Search!$O$5="","",IF($AW1794="","",IF($AW1794&lt;Search!$O$5,"",1)))</f>
        <v/>
      </c>
      <c r="V1794" s="9" t="str">
        <f>IF(Search!$O$6="","",IF($AW1794="","",IF($AW1794&gt;Search!$O$6,"",1)))</f>
        <v/>
      </c>
      <c r="W1794" s="9" t="str">
        <f>IF(Search!$U$4="","",IF($AX1794="","",1))</f>
        <v/>
      </c>
      <c r="X1794" s="9" t="str">
        <f>IF(Search!$U$5="","",IF(ISNUMBER(SEARCH(Search!$U$5,$AX1794))=TRUE,IF(Search!$U$5="N","N",1),""))</f>
        <v/>
      </c>
      <c r="Y1794" s="9" t="str">
        <f>IF(Search!$U$6="","",IF($AY1794&lt;Search!$U$6,"",1))</f>
        <v/>
      </c>
      <c r="Z1794" s="9" t="str">
        <f>IF(Search!$R$4="","",IF(Inventory!$BA1794&lt;Search!$R$4,"",1))</f>
        <v/>
      </c>
      <c r="AA1794" s="9" t="str">
        <f>IF(Search!$R$5="","",IF($BA1794&gt;Search!$R$5,"",1))</f>
        <v/>
      </c>
      <c r="AB1794" s="9" t="str">
        <f>IF(Search!$R$6="","",IF($BB1794&lt;Search!$R$6,"",1))</f>
        <v/>
      </c>
      <c r="AC1794" s="9" t="str">
        <f>IF(Search!$R$7="","",IF($BB1794&lt;Search!$R$7,"",1))</f>
        <v/>
      </c>
      <c r="AD1794" s="45">
        <f>IF(COUNTIF($A1794:$AC1794,"n")&gt;0,"",IF(SUM($A1794:$AC1794)=COUNTA(Search!$C$4:$C$8,Search!$F$4:$F$8,Search!$I$4:$I$6,Search!$I$8,Search!$L$4:$L$8,Search!$O$4:$O$8,Search!$R$4:$R$7,Search!$U$4:$U$7)-COUNTIF(Search!$C$4:$U$7,"n"),1+LARGE($AD$1:AD1793,1),""))</f>
        <v>100</v>
      </c>
      <c r="AE1794" s="45">
        <f t="shared" si="84"/>
        <v>1527</v>
      </c>
      <c r="AF1794" s="45">
        <f>IF(AD1794="","",COUNTIF($AE$1:$AE1793,$AE1794)+RANK($AE1794,$AE$2:$AE$10540,1))</f>
        <v>278</v>
      </c>
      <c r="AG1794" s="45">
        <f t="shared" si="85"/>
        <v>0</v>
      </c>
      <c r="AH1794" s="45">
        <f>IF($AD1794="","",COUNTIF($AG$1:$AG1793,$AG1794)+RANK($AG1794,$AG$1:$AG$10539,0))</f>
        <v>262</v>
      </c>
      <c r="AI1794" s="10" t="str">
        <f t="shared" si="86"/>
        <v>2011-12 Upper Deck Victory MVP #136 Mark Scheifele  RC   /   $</v>
      </c>
      <c r="AJ1794" s="11">
        <v>2011</v>
      </c>
      <c r="AK1794" s="17">
        <v>12</v>
      </c>
      <c r="AL1794" s="12" t="s">
        <v>1320</v>
      </c>
      <c r="AM1794" s="10">
        <v>136</v>
      </c>
      <c r="AN1794" s="12" t="s">
        <v>1321</v>
      </c>
      <c r="AO1794" s="9"/>
      <c r="AP1794" s="9" t="s">
        <v>1902</v>
      </c>
      <c r="AQ1794" s="9"/>
      <c r="AR1794" s="14"/>
      <c r="AS1794" s="9" t="s">
        <v>2</v>
      </c>
      <c r="AT1794" s="9"/>
      <c r="AU1794" s="9"/>
      <c r="AV1794" s="13"/>
      <c r="AW1794" s="13"/>
      <c r="AX1794" s="9"/>
      <c r="AY1794" s="9"/>
      <c r="AZ1794" s="9"/>
      <c r="BA1794" s="33"/>
      <c r="BB1794" s="33"/>
      <c r="BC1794" s="36"/>
      <c r="BD1794" s="12" t="s">
        <v>1771</v>
      </c>
    </row>
    <row r="1795" spans="1:57" s="12" customFormat="1" x14ac:dyDescent="0.2">
      <c r="A1795" s="9" t="str">
        <f>IF(Search!$C$5="","",IF(COUNTA(Inventory!$AP1795)=1,1,""))</f>
        <v/>
      </c>
      <c r="B1795" s="9" t="str">
        <f>IF(Search!$C$4="","",IF(ISNUMBER(SEARCH(Search!$C$4,$AR1795))=TRUE,1,""))</f>
        <v/>
      </c>
      <c r="C1795" s="9" t="str">
        <f>IF(Search!$C$6="x",IF(COUNTA($AQ1795)=1,1,"N"),IF(COUNTA($AQ1795)=1,"N",""))</f>
        <v/>
      </c>
      <c r="D1795" s="9" t="str">
        <f>IF(Search!$O$8="","",IF(ISNUMBER(SEARCH(Search!$O$8,$BD1795))=TRUE,1,""))</f>
        <v/>
      </c>
      <c r="E1795" s="9" t="str">
        <f>IF(Search!$C$7="","",IF(ISNUMBER(SEARCH(Search!$C$7,$AN1795))=TRUE,1,""))</f>
        <v/>
      </c>
      <c r="F1795" s="9" t="str">
        <f>IF(Search!$C$8="","",IF(ISNUMBER(SEARCH(Search!$C$8,$AO1795))=TRUE,1,""))</f>
        <v/>
      </c>
      <c r="G1795" s="9" t="str">
        <f>IF(Search!$F$4="","",IF(Inventory!$AJ1795&lt;Search!$F$4,"",1))</f>
        <v/>
      </c>
      <c r="H1795" s="9" t="str">
        <f>IF(Search!$F$5="","",IF(Inventory!$AJ1795&gt;Search!$F$5,"",1))</f>
        <v/>
      </c>
      <c r="I1795" s="9" t="str">
        <f>IF(Search!$F$7="","",IF(Search!$F$8="",IF(ISNUMBER(SEARCH(Search!$F$7,$AL1795))=TRUE,1,""),""))</f>
        <v/>
      </c>
      <c r="J1795" s="9" t="str">
        <f>IF($AL1795=Search!$F$8,1,"")</f>
        <v/>
      </c>
      <c r="K1795" s="9" t="str">
        <f>IF(Search!$I$4="","",IF(COUNTA($AS1795)=1,IF(Search!$I$4="N","N",1),""))</f>
        <v/>
      </c>
      <c r="L1795" s="9" t="str">
        <f>IF(Search!$I$5="","",IF($AS1795="RC",1,""))</f>
        <v/>
      </c>
      <c r="M1795" s="9" t="str">
        <f>IF(Search!$I$6="","",IF($AS1795="RCP",1,""))</f>
        <v/>
      </c>
      <c r="N1795" s="9" t="str">
        <f>IF(Search!$I$8="","",IF(COUNTA($AT1795)=1,IF(Search!$I$8="N","N",1),""))</f>
        <v/>
      </c>
      <c r="O1795" s="9" t="str">
        <f>IF(Search!$L$4="","",IF(COUNTA($AU1795)=1,IF(Search!$L$4="N","N",1),""))</f>
        <v/>
      </c>
      <c r="P1795" s="9" t="str">
        <f>IF(Search!$L$5="","",IF(ISNUMBER(SEARCH("Jersey",$AU1795))=TRUE,IF(Search!$L$5="N","N",1),""))</f>
        <v/>
      </c>
      <c r="Q1795" s="9" t="str">
        <f>IF(Search!$L$6="","",IF(ISNUMBER(SEARCH("Patch",$AU1795))=TRUE,IF(Search!$L$6="N","N",1),""))</f>
        <v/>
      </c>
      <c r="R1795" s="9" t="str">
        <f>IF(Search!$L$7="","",IF(ISNUMBER(SEARCH("Shield",$AU1795))=TRUE,IF(Search!$L$7="N","N",1),""))</f>
        <v/>
      </c>
      <c r="S1795" s="9" t="str">
        <f>IF(Search!$L$8="","",IF(ISNUMBER(SEARCH("Stick",$AU1795))=TRUE,IF(Search!$L$8="N","N",1),""))</f>
        <v/>
      </c>
      <c r="T1795" s="9" t="str">
        <f>IF(Search!$O$4="","",IF(COUNTA($AW1795)=1,IF(Search!$O$4="N","N",1),""))</f>
        <v/>
      </c>
      <c r="U1795" s="9" t="str">
        <f>IF(Search!$O$5="","",IF($AW1795="","",IF($AW1795&lt;Search!$O$5,"",1)))</f>
        <v/>
      </c>
      <c r="V1795" s="9" t="str">
        <f>IF(Search!$O$6="","",IF($AW1795="","",IF($AW1795&gt;Search!$O$6,"",1)))</f>
        <v/>
      </c>
      <c r="W1795" s="9" t="str">
        <f>IF(Search!$U$4="","",IF($AX1795="","",1))</f>
        <v/>
      </c>
      <c r="X1795" s="9" t="str">
        <f>IF(Search!$U$5="","",IF(ISNUMBER(SEARCH(Search!$U$5,$AX1795))=TRUE,IF(Search!$U$5="N","N",1),""))</f>
        <v/>
      </c>
      <c r="Y1795" s="9" t="str">
        <f>IF(Search!$U$6="","",IF($AY1795&lt;Search!$U$6,"",1))</f>
        <v/>
      </c>
      <c r="Z1795" s="9" t="str">
        <f>IF(Search!$R$4="","",IF(Inventory!$BA1795&lt;Search!$R$4,"",1))</f>
        <v/>
      </c>
      <c r="AA1795" s="9" t="str">
        <f>IF(Search!$R$5="","",IF($BA1795&gt;Search!$R$5,"",1))</f>
        <v/>
      </c>
      <c r="AB1795" s="9" t="str">
        <f>IF(Search!$R$6="","",IF($BB1795&lt;Search!$R$6,"",1))</f>
        <v/>
      </c>
      <c r="AC1795" s="9" t="str">
        <f>IF(Search!$R$7="","",IF($BB1795&lt;Search!$R$7,"",1))</f>
        <v/>
      </c>
      <c r="AD1795" s="45" t="str">
        <f>IF(COUNTIF($A1795:$AC1795,"n")&gt;0,"",IF(SUM($A1795:$AC1795)=COUNTA(Search!$C$4:$C$8,Search!$F$4:$F$8,Search!$I$4:$I$6,Search!$I$8,Search!$L$4:$L$8,Search!$O$4:$O$8,Search!$R$4:$R$7,Search!$U$4:$U$7)-COUNTIF(Search!$C$4:$U$7,"n"),1+LARGE($AD$1:AD1794,1),""))</f>
        <v/>
      </c>
      <c r="AE1795" s="45" t="str">
        <f t="shared" ref="AE1795:AE1858" si="87">IF(AD1795="","",COUNTIF($AN$2:$AN$10540,"&lt;="&amp;AN1795))</f>
        <v/>
      </c>
      <c r="AF1795" s="45" t="str">
        <f>IF(AD1795="","",COUNTIF($AE$1:$AE1794,$AE1795)+RANK($AE1795,$AE$2:$AE$10540,1))</f>
        <v/>
      </c>
      <c r="AG1795" s="45" t="str">
        <f t="shared" ref="AG1795:AG1858" si="88">IF($AD1795="","",COUNTIF($BA$2:$BA$10540,"&lt;="&amp;$BA1795))</f>
        <v/>
      </c>
      <c r="AH1795" s="45" t="str">
        <f>IF($AD1795="","",COUNTIF($AG$1:$AG1794,$AG1795)+RANK($AG1795,$AG$1:$AG$10539,0))</f>
        <v/>
      </c>
      <c r="AI1795" s="10" t="str">
        <f t="shared" si="86"/>
        <v>2011-12 Upper Deck Victory Stars of the Game #SOGDD Drew Doughty     /   $</v>
      </c>
      <c r="AJ1795" s="11">
        <v>2011</v>
      </c>
      <c r="AK1795" s="17">
        <v>12</v>
      </c>
      <c r="AL1795" s="12" t="s">
        <v>1322</v>
      </c>
      <c r="AM1795" s="10" t="s">
        <v>1323</v>
      </c>
      <c r="AN1795" s="12" t="s">
        <v>850</v>
      </c>
      <c r="AO1795" s="9"/>
      <c r="AP1795" s="9"/>
      <c r="AQ1795" s="9"/>
      <c r="AR1795" s="14"/>
      <c r="AS1795" s="9"/>
      <c r="AT1795" s="9"/>
      <c r="AU1795" s="9"/>
      <c r="AV1795" s="13"/>
      <c r="AW1795" s="13"/>
      <c r="AX1795" s="9"/>
      <c r="AY1795" s="9"/>
      <c r="AZ1795" s="9"/>
      <c r="BA1795" s="33"/>
      <c r="BB1795" s="33"/>
      <c r="BC1795" s="36"/>
      <c r="BD1795" s="12" t="s">
        <v>1771</v>
      </c>
    </row>
    <row r="1796" spans="1:57" s="12" customFormat="1" x14ac:dyDescent="0.2">
      <c r="A1796" s="9" t="str">
        <f>IF(Search!$C$5="","",IF(COUNTA(Inventory!$AP1796)=1,1,""))</f>
        <v/>
      </c>
      <c r="B1796" s="9" t="str">
        <f>IF(Search!$C$4="","",IF(ISNUMBER(SEARCH(Search!$C$4,$AR1796))=TRUE,1,""))</f>
        <v/>
      </c>
      <c r="C1796" s="9" t="str">
        <f>IF(Search!$C$6="x",IF(COUNTA($AQ1796)=1,1,"N"),IF(COUNTA($AQ1796)=1,"N",""))</f>
        <v/>
      </c>
      <c r="D1796" s="9" t="str">
        <f>IF(Search!$O$8="","",IF(ISNUMBER(SEARCH(Search!$O$8,$BD1796))=TRUE,1,""))</f>
        <v/>
      </c>
      <c r="E1796" s="9" t="str">
        <f>IF(Search!$C$7="","",IF(ISNUMBER(SEARCH(Search!$C$7,$AN1796))=TRUE,1,""))</f>
        <v/>
      </c>
      <c r="F1796" s="9" t="str">
        <f>IF(Search!$C$8="","",IF(ISNUMBER(SEARCH(Search!$C$8,$AO1796))=TRUE,1,""))</f>
        <v/>
      </c>
      <c r="G1796" s="9" t="str">
        <f>IF(Search!$F$4="","",IF(Inventory!$AJ1796&lt;Search!$F$4,"",1))</f>
        <v/>
      </c>
      <c r="H1796" s="9" t="str">
        <f>IF(Search!$F$5="","",IF(Inventory!$AJ1796&gt;Search!$F$5,"",1))</f>
        <v/>
      </c>
      <c r="I1796" s="9" t="str">
        <f>IF(Search!$F$7="","",IF(Search!$F$8="",IF(ISNUMBER(SEARCH(Search!$F$7,$AL1796))=TRUE,1,""),""))</f>
        <v/>
      </c>
      <c r="J1796" s="9" t="str">
        <f>IF($AL1796=Search!$F$8,1,"")</f>
        <v/>
      </c>
      <c r="K1796" s="9" t="str">
        <f>IF(Search!$I$4="","",IF(COUNTA($AS1796)=1,IF(Search!$I$4="N","N",1),""))</f>
        <v/>
      </c>
      <c r="L1796" s="9" t="str">
        <f>IF(Search!$I$5="","",IF($AS1796="RC",1,""))</f>
        <v/>
      </c>
      <c r="M1796" s="9" t="str">
        <f>IF(Search!$I$6="","",IF($AS1796="RCP",1,""))</f>
        <v/>
      </c>
      <c r="N1796" s="9" t="str">
        <f>IF(Search!$I$8="","",IF(COUNTA($AT1796)=1,IF(Search!$I$8="N","N",1),""))</f>
        <v/>
      </c>
      <c r="O1796" s="9" t="str">
        <f>IF(Search!$L$4="","",IF(COUNTA($AU1796)=1,IF(Search!$L$4="N","N",1),""))</f>
        <v/>
      </c>
      <c r="P1796" s="9" t="str">
        <f>IF(Search!$L$5="","",IF(ISNUMBER(SEARCH("Jersey",$AU1796))=TRUE,IF(Search!$L$5="N","N",1),""))</f>
        <v/>
      </c>
      <c r="Q1796" s="9" t="str">
        <f>IF(Search!$L$6="","",IF(ISNUMBER(SEARCH("Patch",$AU1796))=TRUE,IF(Search!$L$6="N","N",1),""))</f>
        <v/>
      </c>
      <c r="R1796" s="9" t="str">
        <f>IF(Search!$L$7="","",IF(ISNUMBER(SEARCH("Shield",$AU1796))=TRUE,IF(Search!$L$7="N","N",1),""))</f>
        <v/>
      </c>
      <c r="S1796" s="9" t="str">
        <f>IF(Search!$L$8="","",IF(ISNUMBER(SEARCH("Stick",$AU1796))=TRUE,IF(Search!$L$8="N","N",1),""))</f>
        <v/>
      </c>
      <c r="T1796" s="9" t="str">
        <f>IF(Search!$O$4="","",IF(COUNTA($AW1796)=1,IF(Search!$O$4="N","N",1),""))</f>
        <v/>
      </c>
      <c r="U1796" s="9" t="str">
        <f>IF(Search!$O$5="","",IF($AW1796="","",IF($AW1796&lt;Search!$O$5,"",1)))</f>
        <v/>
      </c>
      <c r="V1796" s="9" t="str">
        <f>IF(Search!$O$6="","",IF($AW1796="","",IF($AW1796&gt;Search!$O$6,"",1)))</f>
        <v/>
      </c>
      <c r="W1796" s="9" t="str">
        <f>IF(Search!$U$4="","",IF($AX1796="","",1))</f>
        <v/>
      </c>
      <c r="X1796" s="9" t="str">
        <f>IF(Search!$U$5="","",IF(ISNUMBER(SEARCH(Search!$U$5,$AX1796))=TRUE,IF(Search!$U$5="N","N",1),""))</f>
        <v/>
      </c>
      <c r="Y1796" s="9" t="str">
        <f>IF(Search!$U$6="","",IF($AY1796&lt;Search!$U$6,"",1))</f>
        <v/>
      </c>
      <c r="Z1796" s="9" t="str">
        <f>IF(Search!$R$4="","",IF(Inventory!$BA1796&lt;Search!$R$4,"",1))</f>
        <v/>
      </c>
      <c r="AA1796" s="9" t="str">
        <f>IF(Search!$R$5="","",IF($BA1796&gt;Search!$R$5,"",1))</f>
        <v/>
      </c>
      <c r="AB1796" s="9" t="str">
        <f>IF(Search!$R$6="","",IF($BB1796&lt;Search!$R$6,"",1))</f>
        <v/>
      </c>
      <c r="AC1796" s="9" t="str">
        <f>IF(Search!$R$7="","",IF($BB1796&lt;Search!$R$7,"",1))</f>
        <v/>
      </c>
      <c r="AD1796" s="45" t="str">
        <f>IF(COUNTIF($A1796:$AC1796,"n")&gt;0,"",IF(SUM($A1796:$AC1796)=COUNTA(Search!$C$4:$C$8,Search!$F$4:$F$8,Search!$I$4:$I$6,Search!$I$8,Search!$L$4:$L$8,Search!$O$4:$O$8,Search!$R$4:$R$7,Search!$U$4:$U$7)-COUNTIF(Search!$C$4:$U$7,"n"),1+LARGE($AD$1:AD1795,1),""))</f>
        <v/>
      </c>
      <c r="AE1796" s="45" t="str">
        <f t="shared" si="87"/>
        <v/>
      </c>
      <c r="AF1796" s="45" t="str">
        <f>IF(AD1796="","",COUNTIF($AE$1:$AE1795,$AE1796)+RANK($AE1796,$AE$2:$AE$10540,1))</f>
        <v/>
      </c>
      <c r="AG1796" s="45" t="str">
        <f t="shared" si="88"/>
        <v/>
      </c>
      <c r="AH1796" s="45" t="str">
        <f>IF($AD1796="","",COUNTIF($AG$1:$AG1795,$AG1796)+RANK($AG1796,$AG$1:$AG$10539,0))</f>
        <v/>
      </c>
      <c r="AI1796" s="10" t="str">
        <f t="shared" si="86"/>
        <v>2011-12 Upper Deck Victory Stars of the Game #SOGRN Rick Nash     /   $</v>
      </c>
      <c r="AJ1796" s="11">
        <v>2011</v>
      </c>
      <c r="AK1796" s="17">
        <v>12</v>
      </c>
      <c r="AL1796" s="12" t="s">
        <v>1322</v>
      </c>
      <c r="AM1796" s="10" t="s">
        <v>1325</v>
      </c>
      <c r="AN1796" s="12" t="s">
        <v>526</v>
      </c>
      <c r="AO1796" s="9"/>
      <c r="AP1796" s="9"/>
      <c r="AQ1796" s="9"/>
      <c r="AR1796" s="14"/>
      <c r="AS1796" s="9"/>
      <c r="AT1796" s="9"/>
      <c r="AU1796" s="9"/>
      <c r="AV1796" s="13"/>
      <c r="AW1796" s="13"/>
      <c r="AX1796" s="9"/>
      <c r="AY1796" s="9"/>
      <c r="AZ1796" s="9"/>
      <c r="BA1796" s="33"/>
      <c r="BB1796" s="33"/>
      <c r="BC1796" s="36"/>
      <c r="BD1796" s="12" t="s">
        <v>1771</v>
      </c>
    </row>
    <row r="1797" spans="1:57" s="12" customFormat="1" x14ac:dyDescent="0.2">
      <c r="A1797" s="9" t="str">
        <f>IF(Search!$C$5="","",IF(COUNTA(Inventory!$AP1797)=1,1,""))</f>
        <v/>
      </c>
      <c r="B1797" s="9" t="str">
        <f>IF(Search!$C$4="","",IF(ISNUMBER(SEARCH(Search!$C$4,$AR1797))=TRUE,1,""))</f>
        <v/>
      </c>
      <c r="C1797" s="9" t="str">
        <f>IF(Search!$C$6="x",IF(COUNTA($AQ1797)=1,1,"N"),IF(COUNTA($AQ1797)=1,"N",""))</f>
        <v/>
      </c>
      <c r="D1797" s="9" t="str">
        <f>IF(Search!$O$8="","",IF(ISNUMBER(SEARCH(Search!$O$8,$BD1797))=TRUE,1,""))</f>
        <v/>
      </c>
      <c r="E1797" s="9" t="str">
        <f>IF(Search!$C$7="","",IF(ISNUMBER(SEARCH(Search!$C$7,$AN1797))=TRUE,1,""))</f>
        <v/>
      </c>
      <c r="F1797" s="9" t="str">
        <f>IF(Search!$C$8="","",IF(ISNUMBER(SEARCH(Search!$C$8,$AO1797))=TRUE,1,""))</f>
        <v/>
      </c>
      <c r="G1797" s="9" t="str">
        <f>IF(Search!$F$4="","",IF(Inventory!$AJ1797&lt;Search!$F$4,"",1))</f>
        <v/>
      </c>
      <c r="H1797" s="9" t="str">
        <f>IF(Search!$F$5="","",IF(Inventory!$AJ1797&gt;Search!$F$5,"",1))</f>
        <v/>
      </c>
      <c r="I1797" s="9" t="str">
        <f>IF(Search!$F$7="","",IF(Search!$F$8="",IF(ISNUMBER(SEARCH(Search!$F$7,$AL1797))=TRUE,1,""),""))</f>
        <v/>
      </c>
      <c r="J1797" s="9" t="str">
        <f>IF($AL1797=Search!$F$8,1,"")</f>
        <v/>
      </c>
      <c r="K1797" s="9" t="str">
        <f>IF(Search!$I$4="","",IF(COUNTA($AS1797)=1,IF(Search!$I$4="N","N",1),""))</f>
        <v/>
      </c>
      <c r="L1797" s="9" t="str">
        <f>IF(Search!$I$5="","",IF($AS1797="RC",1,""))</f>
        <v/>
      </c>
      <c r="M1797" s="9" t="str">
        <f>IF(Search!$I$6="","",IF($AS1797="RCP",1,""))</f>
        <v/>
      </c>
      <c r="N1797" s="9" t="str">
        <f>IF(Search!$I$8="","",IF(COUNTA($AT1797)=1,IF(Search!$I$8="N","N",1),""))</f>
        <v/>
      </c>
      <c r="O1797" s="9" t="str">
        <f>IF(Search!$L$4="","",IF(COUNTA($AU1797)=1,IF(Search!$L$4="N","N",1),""))</f>
        <v/>
      </c>
      <c r="P1797" s="9" t="str">
        <f>IF(Search!$L$5="","",IF(ISNUMBER(SEARCH("Jersey",$AU1797))=TRUE,IF(Search!$L$5="N","N",1),""))</f>
        <v/>
      </c>
      <c r="Q1797" s="9" t="str">
        <f>IF(Search!$L$6="","",IF(ISNUMBER(SEARCH("Patch",$AU1797))=TRUE,IF(Search!$L$6="N","N",1),""))</f>
        <v/>
      </c>
      <c r="R1797" s="9" t="str">
        <f>IF(Search!$L$7="","",IF(ISNUMBER(SEARCH("Shield",$AU1797))=TRUE,IF(Search!$L$7="N","N",1),""))</f>
        <v/>
      </c>
      <c r="S1797" s="9" t="str">
        <f>IF(Search!$L$8="","",IF(ISNUMBER(SEARCH("Stick",$AU1797))=TRUE,IF(Search!$L$8="N","N",1),""))</f>
        <v/>
      </c>
      <c r="T1797" s="9" t="str">
        <f>IF(Search!$O$4="","",IF(COUNTA($AW1797)=1,IF(Search!$O$4="N","N",1),""))</f>
        <v/>
      </c>
      <c r="U1797" s="9" t="str">
        <f>IF(Search!$O$5="","",IF($AW1797="","",IF($AW1797&lt;Search!$O$5,"",1)))</f>
        <v/>
      </c>
      <c r="V1797" s="9" t="str">
        <f>IF(Search!$O$6="","",IF($AW1797="","",IF($AW1797&gt;Search!$O$6,"",1)))</f>
        <v/>
      </c>
      <c r="W1797" s="9" t="str">
        <f>IF(Search!$U$4="","",IF($AX1797="","",1))</f>
        <v/>
      </c>
      <c r="X1797" s="9" t="str">
        <f>IF(Search!$U$5="","",IF(ISNUMBER(SEARCH(Search!$U$5,$AX1797))=TRUE,IF(Search!$U$5="N","N",1),""))</f>
        <v/>
      </c>
      <c r="Y1797" s="9" t="str">
        <f>IF(Search!$U$6="","",IF($AY1797&lt;Search!$U$6,"",1))</f>
        <v/>
      </c>
      <c r="Z1797" s="9" t="str">
        <f>IF(Search!$R$4="","",IF(Inventory!$BA1797&lt;Search!$R$4,"",1))</f>
        <v/>
      </c>
      <c r="AA1797" s="9" t="str">
        <f>IF(Search!$R$5="","",IF($BA1797&gt;Search!$R$5,"",1))</f>
        <v/>
      </c>
      <c r="AB1797" s="9" t="str">
        <f>IF(Search!$R$6="","",IF($BB1797&lt;Search!$R$6,"",1))</f>
        <v/>
      </c>
      <c r="AC1797" s="9" t="str">
        <f>IF(Search!$R$7="","",IF($BB1797&lt;Search!$R$7,"",1))</f>
        <v/>
      </c>
      <c r="AD1797" s="45" t="str">
        <f>IF(COUNTIF($A1797:$AC1797,"n")&gt;0,"",IF(SUM($A1797:$AC1797)=COUNTA(Search!$C$4:$C$8,Search!$F$4:$F$8,Search!$I$4:$I$6,Search!$I$8,Search!$L$4:$L$8,Search!$O$4:$O$8,Search!$R$4:$R$7,Search!$U$4:$U$7)-COUNTIF(Search!$C$4:$U$7,"n"),1+LARGE($AD$1:AD1796,1),""))</f>
        <v/>
      </c>
      <c r="AE1797" s="45" t="str">
        <f t="shared" si="87"/>
        <v/>
      </c>
      <c r="AF1797" s="45" t="str">
        <f>IF(AD1797="","",COUNTIF($AE$1:$AE1796,$AE1797)+RANK($AE1797,$AE$2:$AE$10540,1))</f>
        <v/>
      </c>
      <c r="AG1797" s="45" t="str">
        <f t="shared" si="88"/>
        <v/>
      </c>
      <c r="AH1797" s="45" t="str">
        <f>IF($AD1797="","",COUNTIF($AG$1:$AG1796,$AG1797)+RANK($AG1797,$AG$1:$AG$10539,0))</f>
        <v/>
      </c>
      <c r="AI1797" s="10" t="str">
        <f t="shared" si="86"/>
        <v>2011-12 Upper Deck Victory Stars of the Game #SOGTH Joe Thornton     /   $</v>
      </c>
      <c r="AJ1797" s="11">
        <v>2011</v>
      </c>
      <c r="AK1797" s="17">
        <v>12</v>
      </c>
      <c r="AL1797" s="12" t="s">
        <v>1322</v>
      </c>
      <c r="AM1797" s="10" t="s">
        <v>1324</v>
      </c>
      <c r="AN1797" s="12" t="s">
        <v>421</v>
      </c>
      <c r="AO1797" s="9"/>
      <c r="AP1797" s="9"/>
      <c r="AQ1797" s="9"/>
      <c r="AR1797" s="14"/>
      <c r="AS1797" s="9"/>
      <c r="AT1797" s="9"/>
      <c r="AU1797" s="9"/>
      <c r="AV1797" s="13"/>
      <c r="AW1797" s="13"/>
      <c r="AX1797" s="9"/>
      <c r="AY1797" s="9"/>
      <c r="AZ1797" s="9"/>
      <c r="BA1797" s="33"/>
      <c r="BB1797" s="33"/>
      <c r="BC1797" s="36"/>
      <c r="BD1797" s="12" t="s">
        <v>1771</v>
      </c>
    </row>
    <row r="1798" spans="1:57" s="12" customFormat="1" x14ac:dyDescent="0.2">
      <c r="A1798" s="9" t="str">
        <f>IF(Search!$C$5="","",IF(COUNTA(Inventory!$AP1798)=1,1,""))</f>
        <v/>
      </c>
      <c r="B1798" s="9" t="str">
        <f>IF(Search!$C$4="","",IF(ISNUMBER(SEARCH(Search!$C$4,$AR1798))=TRUE,1,""))</f>
        <v/>
      </c>
      <c r="C1798" s="9" t="str">
        <f>IF(Search!$C$6="x",IF(COUNTA($AQ1798)=1,1,"N"),IF(COUNTA($AQ1798)=1,"N",""))</f>
        <v/>
      </c>
      <c r="D1798" s="9" t="str">
        <f>IF(Search!$O$8="","",IF(ISNUMBER(SEARCH(Search!$O$8,$BD1798))=TRUE,1,""))</f>
        <v/>
      </c>
      <c r="E1798" s="9" t="str">
        <f>IF(Search!$C$7="","",IF(ISNUMBER(SEARCH(Search!$C$7,$AN1798))=TRUE,1,""))</f>
        <v/>
      </c>
      <c r="F1798" s="9" t="str">
        <f>IF(Search!$C$8="","",IF(ISNUMBER(SEARCH(Search!$C$8,$AO1798))=TRUE,1,""))</f>
        <v/>
      </c>
      <c r="G1798" s="9" t="str">
        <f>IF(Search!$F$4="","",IF(Inventory!$AJ1798&lt;Search!$F$4,"",1))</f>
        <v/>
      </c>
      <c r="H1798" s="9" t="str">
        <f>IF(Search!$F$5="","",IF(Inventory!$AJ1798&gt;Search!$F$5,"",1))</f>
        <v/>
      </c>
      <c r="I1798" s="9" t="str">
        <f>IF(Search!$F$7="","",IF(Search!$F$8="",IF(ISNUMBER(SEARCH(Search!$F$7,$AL1798))=TRUE,1,""),""))</f>
        <v/>
      </c>
      <c r="J1798" s="9" t="str">
        <f>IF($AL1798=Search!$F$8,1,"")</f>
        <v/>
      </c>
      <c r="K1798" s="9" t="str">
        <f>IF(Search!$I$4="","",IF(COUNTA($AS1798)=1,IF(Search!$I$4="N","N",1),""))</f>
        <v/>
      </c>
      <c r="L1798" s="9" t="str">
        <f>IF(Search!$I$5="","",IF($AS1798="RC",1,""))</f>
        <v/>
      </c>
      <c r="M1798" s="9" t="str">
        <f>IF(Search!$I$6="","",IF($AS1798="RCP",1,""))</f>
        <v/>
      </c>
      <c r="N1798" s="9" t="str">
        <f>IF(Search!$I$8="","",IF(COUNTA($AT1798)=1,IF(Search!$I$8="N","N",1),""))</f>
        <v/>
      </c>
      <c r="O1798" s="9" t="str">
        <f>IF(Search!$L$4="","",IF(COUNTA($AU1798)=1,IF(Search!$L$4="N","N",1),""))</f>
        <v/>
      </c>
      <c r="P1798" s="9" t="str">
        <f>IF(Search!$L$5="","",IF(ISNUMBER(SEARCH("Jersey",$AU1798))=TRUE,IF(Search!$L$5="N","N",1),""))</f>
        <v/>
      </c>
      <c r="Q1798" s="9" t="str">
        <f>IF(Search!$L$6="","",IF(ISNUMBER(SEARCH("Patch",$AU1798))=TRUE,IF(Search!$L$6="N","N",1),""))</f>
        <v/>
      </c>
      <c r="R1798" s="9" t="str">
        <f>IF(Search!$L$7="","",IF(ISNUMBER(SEARCH("Shield",$AU1798))=TRUE,IF(Search!$L$7="N","N",1),""))</f>
        <v/>
      </c>
      <c r="S1798" s="9" t="str">
        <f>IF(Search!$L$8="","",IF(ISNUMBER(SEARCH("Stick",$AU1798))=TRUE,IF(Search!$L$8="N","N",1),""))</f>
        <v/>
      </c>
      <c r="T1798" s="9" t="str">
        <f>IF(Search!$O$4="","",IF(COUNTA($AW1798)=1,IF(Search!$O$4="N","N",1),""))</f>
        <v/>
      </c>
      <c r="U1798" s="9" t="str">
        <f>IF(Search!$O$5="","",IF($AW1798="","",IF($AW1798&lt;Search!$O$5,"",1)))</f>
        <v/>
      </c>
      <c r="V1798" s="9" t="str">
        <f>IF(Search!$O$6="","",IF($AW1798="","",IF($AW1798&gt;Search!$O$6,"",1)))</f>
        <v/>
      </c>
      <c r="W1798" s="9" t="str">
        <f>IF(Search!$U$4="","",IF($AX1798="","",1))</f>
        <v/>
      </c>
      <c r="X1798" s="9" t="str">
        <f>IF(Search!$U$5="","",IF(ISNUMBER(SEARCH(Search!$U$5,$AX1798))=TRUE,IF(Search!$U$5="N","N",1),""))</f>
        <v/>
      </c>
      <c r="Y1798" s="9" t="str">
        <f>IF(Search!$U$6="","",IF($AY1798&lt;Search!$U$6,"",1))</f>
        <v/>
      </c>
      <c r="Z1798" s="9" t="str">
        <f>IF(Search!$R$4="","",IF(Inventory!$BA1798&lt;Search!$R$4,"",1))</f>
        <v/>
      </c>
      <c r="AA1798" s="9" t="str">
        <f>IF(Search!$R$5="","",IF($BA1798&gt;Search!$R$5,"",1))</f>
        <v/>
      </c>
      <c r="AB1798" s="9" t="str">
        <f>IF(Search!$R$6="","",IF($BB1798&lt;Search!$R$6,"",1))</f>
        <v/>
      </c>
      <c r="AC1798" s="9" t="str">
        <f>IF(Search!$R$7="","",IF($BB1798&lt;Search!$R$7,"",1))</f>
        <v/>
      </c>
      <c r="AD1798" s="45" t="str">
        <f>IF(COUNTIF($A1798:$AC1798,"n")&gt;0,"",IF(SUM($A1798:$AC1798)=COUNTA(Search!$C$4:$C$8,Search!$F$4:$F$8,Search!$I$4:$I$6,Search!$I$8,Search!$L$4:$L$8,Search!$O$4:$O$8,Search!$R$4:$R$7,Search!$U$4:$U$7)-COUNTIF(Search!$C$4:$U$7,"n"),1+LARGE($AD$1:AD1797,1),""))</f>
        <v/>
      </c>
      <c r="AE1798" s="45" t="str">
        <f t="shared" si="87"/>
        <v/>
      </c>
      <c r="AF1798" s="45" t="str">
        <f>IF(AD1798="","",COUNTIF($AE$1:$AE1797,$AE1798)+RANK($AE1798,$AE$2:$AE$10540,1))</f>
        <v/>
      </c>
      <c r="AG1798" s="45" t="str">
        <f t="shared" si="88"/>
        <v/>
      </c>
      <c r="AH1798" s="45" t="str">
        <f>IF($AD1798="","",COUNTIF($AG$1:$AG1797,$AG1798)+RANK($AG1798,$AG$1:$AG$10539,0))</f>
        <v/>
      </c>
      <c r="AI1798" s="10" t="str">
        <f t="shared" ref="AI1798:AI1861" si="89">CONCATENATE(AJ1798,"-",AK1798," ",AL1798," #",AM1798," ",AN1798," ",AO1798," ",AS1798," ",AT1798," ",AU1798," ",AV1798,"/",AW1798," ",AX1798," ",AY1798,AZ1798," $",BA1798)</f>
        <v>2012-13 Certified Signatures #25 Tyler Bozak TOR  AU  /   $</v>
      </c>
      <c r="AJ1798" s="11">
        <v>2012</v>
      </c>
      <c r="AK1798" s="17">
        <v>13</v>
      </c>
      <c r="AL1798" s="12" t="s">
        <v>1326</v>
      </c>
      <c r="AM1798" s="10">
        <v>25</v>
      </c>
      <c r="AN1798" s="12" t="s">
        <v>716</v>
      </c>
      <c r="AO1798" s="9" t="s">
        <v>1904</v>
      </c>
      <c r="AP1798" s="9"/>
      <c r="AQ1798" s="9"/>
      <c r="AR1798" s="14"/>
      <c r="AS1798" s="9"/>
      <c r="AT1798" s="9" t="s">
        <v>1857</v>
      </c>
      <c r="AU1798" s="9"/>
      <c r="AV1798" s="13"/>
      <c r="AW1798" s="13"/>
      <c r="AX1798" s="9"/>
      <c r="AY1798" s="9"/>
      <c r="AZ1798" s="9"/>
      <c r="BA1798" s="33"/>
      <c r="BB1798" s="33"/>
      <c r="BC1798" s="36"/>
      <c r="BD1798" s="12" t="s">
        <v>1771</v>
      </c>
    </row>
    <row r="1799" spans="1:57" s="12" customFormat="1" x14ac:dyDescent="0.2">
      <c r="A1799" s="9" t="str">
        <f>IF(Search!$C$5="","",IF(COUNTA(Inventory!$AP1799)=1,1,""))</f>
        <v/>
      </c>
      <c r="B1799" s="9" t="str">
        <f>IF(Search!$C$4="","",IF(ISNUMBER(SEARCH(Search!$C$4,$AR1799))=TRUE,1,""))</f>
        <v/>
      </c>
      <c r="C1799" s="9" t="str">
        <f>IF(Search!$C$6="x",IF(COUNTA($AQ1799)=1,1,"N"),IF(COUNTA($AQ1799)=1,"N",""))</f>
        <v/>
      </c>
      <c r="D1799" s="9" t="str">
        <f>IF(Search!$O$8="","",IF(ISNUMBER(SEARCH(Search!$O$8,$BD1799))=TRUE,1,""))</f>
        <v/>
      </c>
      <c r="E1799" s="9" t="str">
        <f>IF(Search!$C$7="","",IF(ISNUMBER(SEARCH(Search!$C$7,$AN1799))=TRUE,1,""))</f>
        <v/>
      </c>
      <c r="F1799" s="9" t="str">
        <f>IF(Search!$C$8="","",IF(ISNUMBER(SEARCH(Search!$C$8,$AO1799))=TRUE,1,""))</f>
        <v/>
      </c>
      <c r="G1799" s="9" t="str">
        <f>IF(Search!$F$4="","",IF(Inventory!$AJ1799&lt;Search!$F$4,"",1))</f>
        <v/>
      </c>
      <c r="H1799" s="9" t="str">
        <f>IF(Search!$F$5="","",IF(Inventory!$AJ1799&gt;Search!$F$5,"",1))</f>
        <v/>
      </c>
      <c r="I1799" s="9" t="str">
        <f>IF(Search!$F$7="","",IF(Search!$F$8="",IF(ISNUMBER(SEARCH(Search!$F$7,$AL1799))=TRUE,1,""),""))</f>
        <v/>
      </c>
      <c r="J1799" s="9" t="str">
        <f>IF($AL1799=Search!$F$8,1,"")</f>
        <v/>
      </c>
      <c r="K1799" s="9" t="str">
        <f>IF(Search!$I$4="","",IF(COUNTA($AS1799)=1,IF(Search!$I$4="N","N",1),""))</f>
        <v/>
      </c>
      <c r="L1799" s="9" t="str">
        <f>IF(Search!$I$5="","",IF($AS1799="RC",1,""))</f>
        <v/>
      </c>
      <c r="M1799" s="9" t="str">
        <f>IF(Search!$I$6="","",IF($AS1799="RCP",1,""))</f>
        <v/>
      </c>
      <c r="N1799" s="9" t="str">
        <f>IF(Search!$I$8="","",IF(COUNTA($AT1799)=1,IF(Search!$I$8="N","N",1),""))</f>
        <v/>
      </c>
      <c r="O1799" s="9" t="str">
        <f>IF(Search!$L$4="","",IF(COUNTA($AU1799)=1,IF(Search!$L$4="N","N",1),""))</f>
        <v/>
      </c>
      <c r="P1799" s="9" t="str">
        <f>IF(Search!$L$5="","",IF(ISNUMBER(SEARCH("Jersey",$AU1799))=TRUE,IF(Search!$L$5="N","N",1),""))</f>
        <v/>
      </c>
      <c r="Q1799" s="9" t="str">
        <f>IF(Search!$L$6="","",IF(ISNUMBER(SEARCH("Patch",$AU1799))=TRUE,IF(Search!$L$6="N","N",1),""))</f>
        <v/>
      </c>
      <c r="R1799" s="9" t="str">
        <f>IF(Search!$L$7="","",IF(ISNUMBER(SEARCH("Shield",$AU1799))=TRUE,IF(Search!$L$7="N","N",1),""))</f>
        <v/>
      </c>
      <c r="S1799" s="9" t="str">
        <f>IF(Search!$L$8="","",IF(ISNUMBER(SEARCH("Stick",$AU1799))=TRUE,IF(Search!$L$8="N","N",1),""))</f>
        <v/>
      </c>
      <c r="T1799" s="9" t="str">
        <f>IF(Search!$O$4="","",IF(COUNTA($AW1799)=1,IF(Search!$O$4="N","N",1),""))</f>
        <v/>
      </c>
      <c r="U1799" s="9" t="str">
        <f>IF(Search!$O$5="","",IF($AW1799="","",IF($AW1799&lt;Search!$O$5,"",1)))</f>
        <v/>
      </c>
      <c r="V1799" s="9" t="str">
        <f>IF(Search!$O$6="","",IF($AW1799="","",IF($AW1799&gt;Search!$O$6,"",1)))</f>
        <v/>
      </c>
      <c r="W1799" s="9" t="str">
        <f>IF(Search!$U$4="","",IF($AX1799="","",1))</f>
        <v/>
      </c>
      <c r="X1799" s="9" t="str">
        <f>IF(Search!$U$5="","",IF(ISNUMBER(SEARCH(Search!$U$5,$AX1799))=TRUE,IF(Search!$U$5="N","N",1),""))</f>
        <v/>
      </c>
      <c r="Y1799" s="9" t="str">
        <f>IF(Search!$U$6="","",IF($AY1799&lt;Search!$U$6,"",1))</f>
        <v/>
      </c>
      <c r="Z1799" s="9" t="str">
        <f>IF(Search!$R$4="","",IF(Inventory!$BA1799&lt;Search!$R$4,"",1))</f>
        <v/>
      </c>
      <c r="AA1799" s="9" t="str">
        <f>IF(Search!$R$5="","",IF($BA1799&gt;Search!$R$5,"",1))</f>
        <v/>
      </c>
      <c r="AB1799" s="9" t="str">
        <f>IF(Search!$R$6="","",IF($BB1799&lt;Search!$R$6,"",1))</f>
        <v/>
      </c>
      <c r="AC1799" s="9" t="str">
        <f>IF(Search!$R$7="","",IF($BB1799&lt;Search!$R$7,"",1))</f>
        <v/>
      </c>
      <c r="AD1799" s="45" t="str">
        <f>IF(COUNTIF($A1799:$AC1799,"n")&gt;0,"",IF(SUM($A1799:$AC1799)=COUNTA(Search!$C$4:$C$8,Search!$F$4:$F$8,Search!$I$4:$I$6,Search!$I$8,Search!$L$4:$L$8,Search!$O$4:$O$8,Search!$R$4:$R$7,Search!$U$4:$U$7)-COUNTIF(Search!$C$4:$U$7,"n"),1+LARGE($AD$1:AD1798,1),""))</f>
        <v/>
      </c>
      <c r="AE1799" s="45" t="str">
        <f t="shared" si="87"/>
        <v/>
      </c>
      <c r="AF1799" s="45" t="str">
        <f>IF(AD1799="","",COUNTIF($AE$1:$AE1798,$AE1799)+RANK($AE1799,$AE$2:$AE$10540,1))</f>
        <v/>
      </c>
      <c r="AG1799" s="45" t="str">
        <f t="shared" si="88"/>
        <v/>
      </c>
      <c r="AH1799" s="45" t="str">
        <f>IF($AD1799="","",COUNTIF($AG$1:$AG1798,$AG1799)+RANK($AG1799,$AG$1:$AG$10539,0))</f>
        <v/>
      </c>
      <c r="AI1799" s="10" t="str">
        <f t="shared" si="89"/>
        <v>2012-13 Dominion #146 Carter Ashton  RC AU 2CL Patch /99   $</v>
      </c>
      <c r="AJ1799" s="11">
        <v>2012</v>
      </c>
      <c r="AK1799" s="17">
        <v>13</v>
      </c>
      <c r="AL1799" s="12" t="s">
        <v>1075</v>
      </c>
      <c r="AM1799" s="10">
        <v>146</v>
      </c>
      <c r="AN1799" s="12" t="s">
        <v>1327</v>
      </c>
      <c r="AO1799" s="9"/>
      <c r="AP1799" s="9"/>
      <c r="AQ1799" s="9"/>
      <c r="AR1799" s="29" t="s">
        <v>2464</v>
      </c>
      <c r="AS1799" s="9" t="s">
        <v>2</v>
      </c>
      <c r="AT1799" s="9" t="s">
        <v>1857</v>
      </c>
      <c r="AU1799" s="9" t="s">
        <v>1778</v>
      </c>
      <c r="AV1799" s="13"/>
      <c r="AW1799" s="13">
        <v>99</v>
      </c>
      <c r="AX1799" s="9"/>
      <c r="AY1799" s="9"/>
      <c r="AZ1799" s="9"/>
      <c r="BA1799" s="33"/>
      <c r="BB1799" s="33"/>
      <c r="BC1799" s="36"/>
      <c r="BD1799" s="12" t="s">
        <v>1771</v>
      </c>
    </row>
    <row r="1800" spans="1:57" s="12" customFormat="1" x14ac:dyDescent="0.2">
      <c r="A1800" s="9" t="str">
        <f>IF(Search!$C$5="","",IF(COUNTA(Inventory!$AP1800)=1,1,""))</f>
        <v/>
      </c>
      <c r="B1800" s="9" t="str">
        <f>IF(Search!$C$4="","",IF(ISNUMBER(SEARCH(Search!$C$4,$AR1800))=TRUE,1,""))</f>
        <v/>
      </c>
      <c r="C1800" s="9" t="str">
        <f>IF(Search!$C$6="x",IF(COUNTA($AQ1800)=1,1,"N"),IF(COUNTA($AQ1800)=1,"N",""))</f>
        <v/>
      </c>
      <c r="D1800" s="9" t="str">
        <f>IF(Search!$O$8="","",IF(ISNUMBER(SEARCH(Search!$O$8,$BD1800))=TRUE,1,""))</f>
        <v/>
      </c>
      <c r="E1800" s="9" t="str">
        <f>IF(Search!$C$7="","",IF(ISNUMBER(SEARCH(Search!$C$7,$AN1800))=TRUE,1,""))</f>
        <v/>
      </c>
      <c r="F1800" s="9" t="str">
        <f>IF(Search!$C$8="","",IF(ISNUMBER(SEARCH(Search!$C$8,$AO1800))=TRUE,1,""))</f>
        <v/>
      </c>
      <c r="G1800" s="9" t="str">
        <f>IF(Search!$F$4="","",IF(Inventory!$AJ1800&lt;Search!$F$4,"",1))</f>
        <v/>
      </c>
      <c r="H1800" s="9" t="str">
        <f>IF(Search!$F$5="","",IF(Inventory!$AJ1800&gt;Search!$F$5,"",1))</f>
        <v/>
      </c>
      <c r="I1800" s="9" t="str">
        <f>IF(Search!$F$7="","",IF(Search!$F$8="",IF(ISNUMBER(SEARCH(Search!$F$7,$AL1800))=TRUE,1,""),""))</f>
        <v/>
      </c>
      <c r="J1800" s="9" t="str">
        <f>IF($AL1800=Search!$F$8,1,"")</f>
        <v/>
      </c>
      <c r="K1800" s="9" t="str">
        <f>IF(Search!$I$4="","",IF(COUNTA($AS1800)=1,IF(Search!$I$4="N","N",1),""))</f>
        <v/>
      </c>
      <c r="L1800" s="9" t="str">
        <f>IF(Search!$I$5="","",IF($AS1800="RC",1,""))</f>
        <v/>
      </c>
      <c r="M1800" s="9" t="str">
        <f>IF(Search!$I$6="","",IF($AS1800="RCP",1,""))</f>
        <v/>
      </c>
      <c r="N1800" s="9" t="str">
        <f>IF(Search!$I$8="","",IF(COUNTA($AT1800)=1,IF(Search!$I$8="N","N",1),""))</f>
        <v/>
      </c>
      <c r="O1800" s="9" t="str">
        <f>IF(Search!$L$4="","",IF(COUNTA($AU1800)=1,IF(Search!$L$4="N","N",1),""))</f>
        <v/>
      </c>
      <c r="P1800" s="9" t="str">
        <f>IF(Search!$L$5="","",IF(ISNUMBER(SEARCH("Jersey",$AU1800))=TRUE,IF(Search!$L$5="N","N",1),""))</f>
        <v/>
      </c>
      <c r="Q1800" s="9" t="str">
        <f>IF(Search!$L$6="","",IF(ISNUMBER(SEARCH("Patch",$AU1800))=TRUE,IF(Search!$L$6="N","N",1),""))</f>
        <v/>
      </c>
      <c r="R1800" s="9" t="str">
        <f>IF(Search!$L$7="","",IF(ISNUMBER(SEARCH("Shield",$AU1800))=TRUE,IF(Search!$L$7="N","N",1),""))</f>
        <v/>
      </c>
      <c r="S1800" s="9" t="str">
        <f>IF(Search!$L$8="","",IF(ISNUMBER(SEARCH("Stick",$AU1800))=TRUE,IF(Search!$L$8="N","N",1),""))</f>
        <v/>
      </c>
      <c r="T1800" s="9" t="str">
        <f>IF(Search!$O$4="","",IF(COUNTA($AW1800)=1,IF(Search!$O$4="N","N",1),""))</f>
        <v/>
      </c>
      <c r="U1800" s="9" t="str">
        <f>IF(Search!$O$5="","",IF($AW1800="","",IF($AW1800&lt;Search!$O$5,"",1)))</f>
        <v/>
      </c>
      <c r="V1800" s="9" t="str">
        <f>IF(Search!$O$6="","",IF($AW1800="","",IF($AW1800&gt;Search!$O$6,"",1)))</f>
        <v/>
      </c>
      <c r="W1800" s="9" t="str">
        <f>IF(Search!$U$4="","",IF($AX1800="","",1))</f>
        <v/>
      </c>
      <c r="X1800" s="9" t="str">
        <f>IF(Search!$U$5="","",IF(ISNUMBER(SEARCH(Search!$U$5,$AX1800))=TRUE,IF(Search!$U$5="N","N",1),""))</f>
        <v/>
      </c>
      <c r="Y1800" s="9" t="str">
        <f>IF(Search!$U$6="","",IF($AY1800&lt;Search!$U$6,"",1))</f>
        <v/>
      </c>
      <c r="Z1800" s="9" t="str">
        <f>IF(Search!$R$4="","",IF(Inventory!$BA1800&lt;Search!$R$4,"",1))</f>
        <v/>
      </c>
      <c r="AA1800" s="9" t="str">
        <f>IF(Search!$R$5="","",IF($BA1800&gt;Search!$R$5,"",1))</f>
        <v/>
      </c>
      <c r="AB1800" s="9" t="str">
        <f>IF(Search!$R$6="","",IF($BB1800&lt;Search!$R$6,"",1))</f>
        <v/>
      </c>
      <c r="AC1800" s="9" t="str">
        <f>IF(Search!$R$7="","",IF($BB1800&lt;Search!$R$7,"",1))</f>
        <v/>
      </c>
      <c r="AD1800" s="45" t="str">
        <f>IF(COUNTIF($A1800:$AC1800,"n")&gt;0,"",IF(SUM($A1800:$AC1800)=COUNTA(Search!$C$4:$C$8,Search!$F$4:$F$8,Search!$I$4:$I$6,Search!$I$8,Search!$L$4:$L$8,Search!$O$4:$O$8,Search!$R$4:$R$7,Search!$U$4:$U$7)-COUNTIF(Search!$C$4:$U$7,"n"),1+LARGE($AD$1:AD1799,1),""))</f>
        <v/>
      </c>
      <c r="AE1800" s="45" t="str">
        <f t="shared" si="87"/>
        <v/>
      </c>
      <c r="AF1800" s="45" t="str">
        <f>IF(AD1800="","",COUNTIF($AE$1:$AE1799,$AE1800)+RANK($AE1800,$AE$2:$AE$10540,1))</f>
        <v/>
      </c>
      <c r="AG1800" s="45" t="str">
        <f t="shared" si="88"/>
        <v/>
      </c>
      <c r="AH1800" s="45" t="str">
        <f>IF($AD1800="","",COUNTIF($AG$1:$AG1799,$AG1800)+RANK($AG1800,$AG$1:$AG$10539,0))</f>
        <v/>
      </c>
      <c r="AI1800" s="10" t="str">
        <f t="shared" si="89"/>
        <v>2012-13 Game Worn Jersey - Toronto Maple Leafs Away 2013 Playoffs #81 Phil Kessel TOR    / Real Sports Apparel Authenticated  $1500</v>
      </c>
      <c r="AJ1800" s="11">
        <v>2012</v>
      </c>
      <c r="AK1800" s="17" t="s">
        <v>2144</v>
      </c>
      <c r="AL1800" s="12" t="s">
        <v>2143</v>
      </c>
      <c r="AM1800" s="10">
        <v>81</v>
      </c>
      <c r="AN1800" s="15" t="s">
        <v>649</v>
      </c>
      <c r="AO1800" s="14" t="s">
        <v>1904</v>
      </c>
      <c r="AP1800" s="14"/>
      <c r="AQ1800" s="14"/>
      <c r="AR1800" s="14" t="s">
        <v>2487</v>
      </c>
      <c r="AS1800" s="9"/>
      <c r="AT1800" s="9"/>
      <c r="AU1800" s="9"/>
      <c r="AV1800" s="13"/>
      <c r="AW1800" s="13"/>
      <c r="AX1800" s="9" t="s">
        <v>2145</v>
      </c>
      <c r="AY1800" s="9"/>
      <c r="AZ1800" s="9"/>
      <c r="BA1800" s="33">
        <v>1500</v>
      </c>
      <c r="BB1800" s="33">
        <v>1500</v>
      </c>
      <c r="BC1800" s="36">
        <v>42860</v>
      </c>
      <c r="BD1800" s="12" t="s">
        <v>1771</v>
      </c>
      <c r="BE1800" s="12" t="s">
        <v>2484</v>
      </c>
    </row>
    <row r="1801" spans="1:57" s="12" customFormat="1" x14ac:dyDescent="0.2">
      <c r="A1801" s="9" t="str">
        <f>IF(Search!$C$5="","",IF(COUNTA(Inventory!$AP1801)=1,1,""))</f>
        <v/>
      </c>
      <c r="B1801" s="9" t="str">
        <f>IF(Search!$C$4="","",IF(ISNUMBER(SEARCH(Search!$C$4,$AR1801))=TRUE,1,""))</f>
        <v/>
      </c>
      <c r="C1801" s="9" t="str">
        <f>IF(Search!$C$6="x",IF(COUNTA($AQ1801)=1,1,"N"),IF(COUNTA($AQ1801)=1,"N",""))</f>
        <v/>
      </c>
      <c r="D1801" s="9" t="str">
        <f>IF(Search!$O$8="","",IF(ISNUMBER(SEARCH(Search!$O$8,$BD1801))=TRUE,1,""))</f>
        <v/>
      </c>
      <c r="E1801" s="9" t="str">
        <f>IF(Search!$C$7="","",IF(ISNUMBER(SEARCH(Search!$C$7,$AN1801))=TRUE,1,""))</f>
        <v/>
      </c>
      <c r="F1801" s="9" t="str">
        <f>IF(Search!$C$8="","",IF(ISNUMBER(SEARCH(Search!$C$8,$AO1801))=TRUE,1,""))</f>
        <v/>
      </c>
      <c r="G1801" s="9" t="str">
        <f>IF(Search!$F$4="","",IF(Inventory!$AJ1801&lt;Search!$F$4,"",1))</f>
        <v/>
      </c>
      <c r="H1801" s="9" t="str">
        <f>IF(Search!$F$5="","",IF(Inventory!$AJ1801&gt;Search!$F$5,"",1))</f>
        <v/>
      </c>
      <c r="I1801" s="9" t="str">
        <f>IF(Search!$F$7="","",IF(Search!$F$8="",IF(ISNUMBER(SEARCH(Search!$F$7,$AL1801))=TRUE,1,""),""))</f>
        <v/>
      </c>
      <c r="J1801" s="9" t="str">
        <f>IF($AL1801=Search!$F$8,1,"")</f>
        <v/>
      </c>
      <c r="K1801" s="9" t="str">
        <f>IF(Search!$I$4="","",IF(COUNTA($AS1801)=1,IF(Search!$I$4="N","N",1),""))</f>
        <v/>
      </c>
      <c r="L1801" s="9" t="str">
        <f>IF(Search!$I$5="","",IF($AS1801="RC",1,""))</f>
        <v/>
      </c>
      <c r="M1801" s="9" t="str">
        <f>IF(Search!$I$6="","",IF($AS1801="RCP",1,""))</f>
        <v/>
      </c>
      <c r="N1801" s="9" t="str">
        <f>IF(Search!$I$8="","",IF(COUNTA($AT1801)=1,IF(Search!$I$8="N","N",1),""))</f>
        <v/>
      </c>
      <c r="O1801" s="9" t="str">
        <f>IF(Search!$L$4="","",IF(COUNTA($AU1801)=1,IF(Search!$L$4="N","N",1),""))</f>
        <v/>
      </c>
      <c r="P1801" s="9" t="str">
        <f>IF(Search!$L$5="","",IF(ISNUMBER(SEARCH("Jersey",$AU1801))=TRUE,IF(Search!$L$5="N","N",1),""))</f>
        <v/>
      </c>
      <c r="Q1801" s="9" t="str">
        <f>IF(Search!$L$6="","",IF(ISNUMBER(SEARCH("Patch",$AU1801))=TRUE,IF(Search!$L$6="N","N",1),""))</f>
        <v/>
      </c>
      <c r="R1801" s="9" t="str">
        <f>IF(Search!$L$7="","",IF(ISNUMBER(SEARCH("Shield",$AU1801))=TRUE,IF(Search!$L$7="N","N",1),""))</f>
        <v/>
      </c>
      <c r="S1801" s="9" t="str">
        <f>IF(Search!$L$8="","",IF(ISNUMBER(SEARCH("Stick",$AU1801))=TRUE,IF(Search!$L$8="N","N",1),""))</f>
        <v/>
      </c>
      <c r="T1801" s="9" t="str">
        <f>IF(Search!$O$4="","",IF(COUNTA($AW1801)=1,IF(Search!$O$4="N","N",1),""))</f>
        <v/>
      </c>
      <c r="U1801" s="9" t="str">
        <f>IF(Search!$O$5="","",IF($AW1801="","",IF($AW1801&lt;Search!$O$5,"",1)))</f>
        <v/>
      </c>
      <c r="V1801" s="9" t="str">
        <f>IF(Search!$O$6="","",IF($AW1801="","",IF($AW1801&gt;Search!$O$6,"",1)))</f>
        <v/>
      </c>
      <c r="W1801" s="9" t="str">
        <f>IF(Search!$U$4="","",IF($AX1801="","",1))</f>
        <v/>
      </c>
      <c r="X1801" s="9" t="str">
        <f>IF(Search!$U$5="","",IF(ISNUMBER(SEARCH(Search!$U$5,$AX1801))=TRUE,IF(Search!$U$5="N","N",1),""))</f>
        <v/>
      </c>
      <c r="Y1801" s="9" t="str">
        <f>IF(Search!$U$6="","",IF($AY1801&lt;Search!$U$6,"",1))</f>
        <v/>
      </c>
      <c r="Z1801" s="9" t="str">
        <f>IF(Search!$R$4="","",IF(Inventory!$BA1801&lt;Search!$R$4,"",1))</f>
        <v/>
      </c>
      <c r="AA1801" s="9" t="str">
        <f>IF(Search!$R$5="","",IF($BA1801&gt;Search!$R$5,"",1))</f>
        <v/>
      </c>
      <c r="AB1801" s="9" t="str">
        <f>IF(Search!$R$6="","",IF($BB1801&lt;Search!$R$6,"",1))</f>
        <v/>
      </c>
      <c r="AC1801" s="9" t="str">
        <f>IF(Search!$R$7="","",IF($BB1801&lt;Search!$R$7,"",1))</f>
        <v/>
      </c>
      <c r="AD1801" s="45" t="str">
        <f>IF(COUNTIF($A1801:$AC1801,"n")&gt;0,"",IF(SUM($A1801:$AC1801)=COUNTA(Search!$C$4:$C$8,Search!$F$4:$F$8,Search!$I$4:$I$6,Search!$I$8,Search!$L$4:$L$8,Search!$O$4:$O$8,Search!$R$4:$R$7,Search!$U$4:$U$7)-COUNTIF(Search!$C$4:$U$7,"n"),1+LARGE($AD$1:AD1800,1),""))</f>
        <v/>
      </c>
      <c r="AE1801" s="45" t="str">
        <f t="shared" si="87"/>
        <v/>
      </c>
      <c r="AF1801" s="45" t="str">
        <f>IF(AD1801="","",COUNTIF($AE$1:$AE1800,$AE1801)+RANK($AE1801,$AE$2:$AE$10540,1))</f>
        <v/>
      </c>
      <c r="AG1801" s="45" t="str">
        <f t="shared" si="88"/>
        <v/>
      </c>
      <c r="AH1801" s="45" t="str">
        <f>IF($AD1801="","",COUNTIF($AG$1:$AG1800,$AG1801)+RANK($AG1801,$AG$1:$AG$10539,0))</f>
        <v/>
      </c>
      <c r="AI1801" s="10" t="str">
        <f t="shared" si="89"/>
        <v>2012-13 ITG Forever Rivals #88 Felix Potvin TOR    /   $</v>
      </c>
      <c r="AJ1801" s="11">
        <v>2012</v>
      </c>
      <c r="AK1801" s="17">
        <v>13</v>
      </c>
      <c r="AL1801" s="12" t="s">
        <v>1328</v>
      </c>
      <c r="AM1801" s="10">
        <v>88</v>
      </c>
      <c r="AN1801" s="12" t="s">
        <v>226</v>
      </c>
      <c r="AO1801" s="9" t="s">
        <v>1904</v>
      </c>
      <c r="AP1801" s="9"/>
      <c r="AQ1801" s="9"/>
      <c r="AR1801" s="14"/>
      <c r="AS1801" s="9"/>
      <c r="AT1801" s="9"/>
      <c r="AU1801" s="9"/>
      <c r="AV1801" s="13"/>
      <c r="AW1801" s="13"/>
      <c r="AX1801" s="9"/>
      <c r="AY1801" s="9"/>
      <c r="AZ1801" s="9"/>
      <c r="BA1801" s="33"/>
      <c r="BB1801" s="33"/>
      <c r="BC1801" s="36"/>
      <c r="BD1801" s="12" t="s">
        <v>1771</v>
      </c>
    </row>
    <row r="1802" spans="1:57" s="12" customFormat="1" x14ac:dyDescent="0.2">
      <c r="A1802" s="9" t="str">
        <f>IF(Search!$C$5="","",IF(COUNTA(Inventory!$AP1802)=1,1,""))</f>
        <v/>
      </c>
      <c r="B1802" s="9" t="str">
        <f>IF(Search!$C$4="","",IF(ISNUMBER(SEARCH(Search!$C$4,$AR1802))=TRUE,1,""))</f>
        <v/>
      </c>
      <c r="C1802" s="9" t="str">
        <f>IF(Search!$C$6="x",IF(COUNTA($AQ1802)=1,1,"N"),IF(COUNTA($AQ1802)=1,"N",""))</f>
        <v/>
      </c>
      <c r="D1802" s="9" t="str">
        <f>IF(Search!$O$8="","",IF(ISNUMBER(SEARCH(Search!$O$8,$BD1802))=TRUE,1,""))</f>
        <v/>
      </c>
      <c r="E1802" s="9" t="str">
        <f>IF(Search!$C$7="","",IF(ISNUMBER(SEARCH(Search!$C$7,$AN1802))=TRUE,1,""))</f>
        <v/>
      </c>
      <c r="F1802" s="9" t="str">
        <f>IF(Search!$C$8="","",IF(ISNUMBER(SEARCH(Search!$C$8,$AO1802))=TRUE,1,""))</f>
        <v/>
      </c>
      <c r="G1802" s="9" t="str">
        <f>IF(Search!$F$4="","",IF(Inventory!$AJ1802&lt;Search!$F$4,"",1))</f>
        <v/>
      </c>
      <c r="H1802" s="9" t="str">
        <f>IF(Search!$F$5="","",IF(Inventory!$AJ1802&gt;Search!$F$5,"",1))</f>
        <v/>
      </c>
      <c r="I1802" s="9" t="str">
        <f>IF(Search!$F$7="","",IF(Search!$F$8="",IF(ISNUMBER(SEARCH(Search!$F$7,$AL1802))=TRUE,1,""),""))</f>
        <v/>
      </c>
      <c r="J1802" s="9" t="str">
        <f>IF($AL1802=Search!$F$8,1,"")</f>
        <v/>
      </c>
      <c r="K1802" s="9" t="str">
        <f>IF(Search!$I$4="","",IF(COUNTA($AS1802)=1,IF(Search!$I$4="N","N",1),""))</f>
        <v/>
      </c>
      <c r="L1802" s="9" t="str">
        <f>IF(Search!$I$5="","",IF($AS1802="RC",1,""))</f>
        <v/>
      </c>
      <c r="M1802" s="9" t="str">
        <f>IF(Search!$I$6="","",IF($AS1802="RCP",1,""))</f>
        <v/>
      </c>
      <c r="N1802" s="9" t="str">
        <f>IF(Search!$I$8="","",IF(COUNTA($AT1802)=1,IF(Search!$I$8="N","N",1),""))</f>
        <v/>
      </c>
      <c r="O1802" s="9" t="str">
        <f>IF(Search!$L$4="","",IF(COUNTA($AU1802)=1,IF(Search!$L$4="N","N",1),""))</f>
        <v/>
      </c>
      <c r="P1802" s="9" t="str">
        <f>IF(Search!$L$5="","",IF(ISNUMBER(SEARCH("Jersey",$AU1802))=TRUE,IF(Search!$L$5="N","N",1),""))</f>
        <v/>
      </c>
      <c r="Q1802" s="9" t="str">
        <f>IF(Search!$L$6="","",IF(ISNUMBER(SEARCH("Patch",$AU1802))=TRUE,IF(Search!$L$6="N","N",1),""))</f>
        <v/>
      </c>
      <c r="R1802" s="9" t="str">
        <f>IF(Search!$L$7="","",IF(ISNUMBER(SEARCH("Shield",$AU1802))=TRUE,IF(Search!$L$7="N","N",1),""))</f>
        <v/>
      </c>
      <c r="S1802" s="9" t="str">
        <f>IF(Search!$L$8="","",IF(ISNUMBER(SEARCH("Stick",$AU1802))=TRUE,IF(Search!$L$8="N","N",1),""))</f>
        <v/>
      </c>
      <c r="T1802" s="9" t="str">
        <f>IF(Search!$O$4="","",IF(COUNTA($AW1802)=1,IF(Search!$O$4="N","N",1),""))</f>
        <v/>
      </c>
      <c r="U1802" s="9" t="str">
        <f>IF(Search!$O$5="","",IF($AW1802="","",IF($AW1802&lt;Search!$O$5,"",1)))</f>
        <v/>
      </c>
      <c r="V1802" s="9" t="str">
        <f>IF(Search!$O$6="","",IF($AW1802="","",IF($AW1802&gt;Search!$O$6,"",1)))</f>
        <v/>
      </c>
      <c r="W1802" s="9" t="str">
        <f>IF(Search!$U$4="","",IF($AX1802="","",1))</f>
        <v/>
      </c>
      <c r="X1802" s="9" t="str">
        <f>IF(Search!$U$5="","",IF(ISNUMBER(SEARCH(Search!$U$5,$AX1802))=TRUE,IF(Search!$U$5="N","N",1),""))</f>
        <v/>
      </c>
      <c r="Y1802" s="9" t="str">
        <f>IF(Search!$U$6="","",IF($AY1802&lt;Search!$U$6,"",1))</f>
        <v/>
      </c>
      <c r="Z1802" s="9" t="str">
        <f>IF(Search!$R$4="","",IF(Inventory!$BA1802&lt;Search!$R$4,"",1))</f>
        <v/>
      </c>
      <c r="AA1802" s="9" t="str">
        <f>IF(Search!$R$5="","",IF($BA1802&gt;Search!$R$5,"",1))</f>
        <v/>
      </c>
      <c r="AB1802" s="9" t="str">
        <f>IF(Search!$R$6="","",IF($BB1802&lt;Search!$R$6,"",1))</f>
        <v/>
      </c>
      <c r="AC1802" s="9" t="str">
        <f>IF(Search!$R$7="","",IF($BB1802&lt;Search!$R$7,"",1))</f>
        <v/>
      </c>
      <c r="AD1802" s="45" t="str">
        <f>IF(COUNTIF($A1802:$AC1802,"n")&gt;0,"",IF(SUM($A1802:$AC1802)=COUNTA(Search!$C$4:$C$8,Search!$F$4:$F$8,Search!$I$4:$I$6,Search!$I$8,Search!$L$4:$L$8,Search!$O$4:$O$8,Search!$R$4:$R$7,Search!$U$4:$U$7)-COUNTIF(Search!$C$4:$U$7,"n"),1+LARGE($AD$1:AD1801,1),""))</f>
        <v/>
      </c>
      <c r="AE1802" s="45" t="str">
        <f t="shared" si="87"/>
        <v/>
      </c>
      <c r="AF1802" s="45" t="str">
        <f>IF(AD1802="","",COUNTIF($AE$1:$AE1801,$AE1802)+RANK($AE1802,$AE$2:$AE$10540,1))</f>
        <v/>
      </c>
      <c r="AG1802" s="45" t="str">
        <f t="shared" si="88"/>
        <v/>
      </c>
      <c r="AH1802" s="45" t="str">
        <f>IF($AD1802="","",COUNTIF($AG$1:$AG1801,$AG1802)+RANK($AG1802,$AG$1:$AG$10539,0))</f>
        <v/>
      </c>
      <c r="AI1802" s="10" t="str">
        <f t="shared" si="89"/>
        <v>2012-13 ITG Forever Rivals Autographs #AAB Andy Bathgate TOR  AU  /   $</v>
      </c>
      <c r="AJ1802" s="11">
        <v>2012</v>
      </c>
      <c r="AK1802" s="17">
        <v>13</v>
      </c>
      <c r="AL1802" s="12" t="s">
        <v>1329</v>
      </c>
      <c r="AM1802" s="10" t="s">
        <v>1087</v>
      </c>
      <c r="AN1802" s="12" t="s">
        <v>1339</v>
      </c>
      <c r="AO1802" s="9" t="s">
        <v>1904</v>
      </c>
      <c r="AP1802" s="9"/>
      <c r="AQ1802" s="9"/>
      <c r="AR1802" s="14" t="s">
        <v>2125</v>
      </c>
      <c r="AS1802" s="9"/>
      <c r="AT1802" s="9" t="s">
        <v>1857</v>
      </c>
      <c r="AU1802" s="9"/>
      <c r="AV1802" s="13"/>
      <c r="AW1802" s="13"/>
      <c r="AX1802" s="9"/>
      <c r="AY1802" s="9"/>
      <c r="AZ1802" s="9"/>
      <c r="BA1802" s="33"/>
      <c r="BB1802" s="33"/>
      <c r="BC1802" s="36"/>
      <c r="BD1802" s="12" t="s">
        <v>1771</v>
      </c>
    </row>
    <row r="1803" spans="1:57" s="12" customFormat="1" x14ac:dyDescent="0.2">
      <c r="A1803" s="9" t="str">
        <f>IF(Search!$C$5="","",IF(COUNTA(Inventory!$AP1803)=1,1,""))</f>
        <v/>
      </c>
      <c r="B1803" s="9" t="str">
        <f>IF(Search!$C$4="","",IF(ISNUMBER(SEARCH(Search!$C$4,$AR1803))=TRUE,1,""))</f>
        <v/>
      </c>
      <c r="C1803" s="9" t="str">
        <f>IF(Search!$C$6="x",IF(COUNTA($AQ1803)=1,1,"N"),IF(COUNTA($AQ1803)=1,"N",""))</f>
        <v/>
      </c>
      <c r="D1803" s="9" t="str">
        <f>IF(Search!$O$8="","",IF(ISNUMBER(SEARCH(Search!$O$8,$BD1803))=TRUE,1,""))</f>
        <v/>
      </c>
      <c r="E1803" s="9" t="str">
        <f>IF(Search!$C$7="","",IF(ISNUMBER(SEARCH(Search!$C$7,$AN1803))=TRUE,1,""))</f>
        <v/>
      </c>
      <c r="F1803" s="9" t="str">
        <f>IF(Search!$C$8="","",IF(ISNUMBER(SEARCH(Search!$C$8,$AO1803))=TRUE,1,""))</f>
        <v/>
      </c>
      <c r="G1803" s="9" t="str">
        <f>IF(Search!$F$4="","",IF(Inventory!$AJ1803&lt;Search!$F$4,"",1))</f>
        <v/>
      </c>
      <c r="H1803" s="9" t="str">
        <f>IF(Search!$F$5="","",IF(Inventory!$AJ1803&gt;Search!$F$5,"",1))</f>
        <v/>
      </c>
      <c r="I1803" s="9" t="str">
        <f>IF(Search!$F$7="","",IF(Search!$F$8="",IF(ISNUMBER(SEARCH(Search!$F$7,$AL1803))=TRUE,1,""),""))</f>
        <v/>
      </c>
      <c r="J1803" s="9" t="str">
        <f>IF($AL1803=Search!$F$8,1,"")</f>
        <v/>
      </c>
      <c r="K1803" s="9" t="str">
        <f>IF(Search!$I$4="","",IF(COUNTA($AS1803)=1,IF(Search!$I$4="N","N",1),""))</f>
        <v/>
      </c>
      <c r="L1803" s="9" t="str">
        <f>IF(Search!$I$5="","",IF($AS1803="RC",1,""))</f>
        <v/>
      </c>
      <c r="M1803" s="9" t="str">
        <f>IF(Search!$I$6="","",IF($AS1803="RCP",1,""))</f>
        <v/>
      </c>
      <c r="N1803" s="9" t="str">
        <f>IF(Search!$I$8="","",IF(COUNTA($AT1803)=1,IF(Search!$I$8="N","N",1),""))</f>
        <v/>
      </c>
      <c r="O1803" s="9" t="str">
        <f>IF(Search!$L$4="","",IF(COUNTA($AU1803)=1,IF(Search!$L$4="N","N",1),""))</f>
        <v/>
      </c>
      <c r="P1803" s="9" t="str">
        <f>IF(Search!$L$5="","",IF(ISNUMBER(SEARCH("Jersey",$AU1803))=TRUE,IF(Search!$L$5="N","N",1),""))</f>
        <v/>
      </c>
      <c r="Q1803" s="9" t="str">
        <f>IF(Search!$L$6="","",IF(ISNUMBER(SEARCH("Patch",$AU1803))=TRUE,IF(Search!$L$6="N","N",1),""))</f>
        <v/>
      </c>
      <c r="R1803" s="9" t="str">
        <f>IF(Search!$L$7="","",IF(ISNUMBER(SEARCH("Shield",$AU1803))=TRUE,IF(Search!$L$7="N","N",1),""))</f>
        <v/>
      </c>
      <c r="S1803" s="9" t="str">
        <f>IF(Search!$L$8="","",IF(ISNUMBER(SEARCH("Stick",$AU1803))=TRUE,IF(Search!$L$8="N","N",1),""))</f>
        <v/>
      </c>
      <c r="T1803" s="9" t="str">
        <f>IF(Search!$O$4="","",IF(COUNTA($AW1803)=1,IF(Search!$O$4="N","N",1),""))</f>
        <v/>
      </c>
      <c r="U1803" s="9" t="str">
        <f>IF(Search!$O$5="","",IF($AW1803="","",IF($AW1803&lt;Search!$O$5,"",1)))</f>
        <v/>
      </c>
      <c r="V1803" s="9" t="str">
        <f>IF(Search!$O$6="","",IF($AW1803="","",IF($AW1803&gt;Search!$O$6,"",1)))</f>
        <v/>
      </c>
      <c r="W1803" s="9" t="str">
        <f>IF(Search!$U$4="","",IF($AX1803="","",1))</f>
        <v/>
      </c>
      <c r="X1803" s="9" t="str">
        <f>IF(Search!$U$5="","",IF(ISNUMBER(SEARCH(Search!$U$5,$AX1803))=TRUE,IF(Search!$U$5="N","N",1),""))</f>
        <v/>
      </c>
      <c r="Y1803" s="9" t="str">
        <f>IF(Search!$U$6="","",IF($AY1803&lt;Search!$U$6,"",1))</f>
        <v/>
      </c>
      <c r="Z1803" s="9" t="str">
        <f>IF(Search!$R$4="","",IF(Inventory!$BA1803&lt;Search!$R$4,"",1))</f>
        <v/>
      </c>
      <c r="AA1803" s="9" t="str">
        <f>IF(Search!$R$5="","",IF($BA1803&gt;Search!$R$5,"",1))</f>
        <v/>
      </c>
      <c r="AB1803" s="9" t="str">
        <f>IF(Search!$R$6="","",IF($BB1803&lt;Search!$R$6,"",1))</f>
        <v/>
      </c>
      <c r="AC1803" s="9" t="str">
        <f>IF(Search!$R$7="","",IF($BB1803&lt;Search!$R$7,"",1))</f>
        <v/>
      </c>
      <c r="AD1803" s="45" t="str">
        <f>IF(COUNTIF($A1803:$AC1803,"n")&gt;0,"",IF(SUM($A1803:$AC1803)=COUNTA(Search!$C$4:$C$8,Search!$F$4:$F$8,Search!$I$4:$I$6,Search!$I$8,Search!$L$4:$L$8,Search!$O$4:$O$8,Search!$R$4:$R$7,Search!$U$4:$U$7)-COUNTIF(Search!$C$4:$U$7,"n"),1+LARGE($AD$1:AD1802,1),""))</f>
        <v/>
      </c>
      <c r="AE1803" s="45" t="str">
        <f t="shared" si="87"/>
        <v/>
      </c>
      <c r="AF1803" s="45" t="str">
        <f>IF(AD1803="","",COUNTIF($AE$1:$AE1802,$AE1803)+RANK($AE1803,$AE$2:$AE$10540,1))</f>
        <v/>
      </c>
      <c r="AG1803" s="45" t="str">
        <f t="shared" si="88"/>
        <v/>
      </c>
      <c r="AH1803" s="45" t="str">
        <f>IF($AD1803="","",COUNTIF($AG$1:$AG1802,$AG1803)+RANK($AG1803,$AG$1:$AG$10539,0))</f>
        <v/>
      </c>
      <c r="AI1803" s="10" t="str">
        <f t="shared" si="89"/>
        <v>2012-13 ITG Forever Rivals Autographs #ABSE Brit Selby TOR  AU  /   $</v>
      </c>
      <c r="AJ1803" s="11">
        <v>2012</v>
      </c>
      <c r="AK1803" s="17">
        <v>13</v>
      </c>
      <c r="AL1803" s="12" t="s">
        <v>1329</v>
      </c>
      <c r="AM1803" s="10" t="s">
        <v>1336</v>
      </c>
      <c r="AN1803" s="12" t="s">
        <v>49</v>
      </c>
      <c r="AO1803" s="9" t="s">
        <v>1904</v>
      </c>
      <c r="AP1803" s="9"/>
      <c r="AQ1803" s="9"/>
      <c r="AR1803" s="14" t="s">
        <v>2125</v>
      </c>
      <c r="AS1803" s="9"/>
      <c r="AT1803" s="9" t="s">
        <v>1857</v>
      </c>
      <c r="AU1803" s="9"/>
      <c r="AV1803" s="13"/>
      <c r="AW1803" s="13"/>
      <c r="AX1803" s="9"/>
      <c r="AY1803" s="9"/>
      <c r="AZ1803" s="9"/>
      <c r="BA1803" s="33"/>
      <c r="BB1803" s="33"/>
      <c r="BC1803" s="36"/>
      <c r="BD1803" s="12" t="s">
        <v>1771</v>
      </c>
    </row>
    <row r="1804" spans="1:57" s="12" customFormat="1" x14ac:dyDescent="0.2">
      <c r="A1804" s="9" t="str">
        <f>IF(Search!$C$5="","",IF(COUNTA(Inventory!$AP1804)=1,1,""))</f>
        <v/>
      </c>
      <c r="B1804" s="9" t="str">
        <f>IF(Search!$C$4="","",IF(ISNUMBER(SEARCH(Search!$C$4,$AR1804))=TRUE,1,""))</f>
        <v/>
      </c>
      <c r="C1804" s="9" t="str">
        <f>IF(Search!$C$6="x",IF(COUNTA($AQ1804)=1,1,"N"),IF(COUNTA($AQ1804)=1,"N",""))</f>
        <v/>
      </c>
      <c r="D1804" s="9" t="str">
        <f>IF(Search!$O$8="","",IF(ISNUMBER(SEARCH(Search!$O$8,$BD1804))=TRUE,1,""))</f>
        <v/>
      </c>
      <c r="E1804" s="9" t="str">
        <f>IF(Search!$C$7="","",IF(ISNUMBER(SEARCH(Search!$C$7,$AN1804))=TRUE,1,""))</f>
        <v/>
      </c>
      <c r="F1804" s="9" t="str">
        <f>IF(Search!$C$8="","",IF(ISNUMBER(SEARCH(Search!$C$8,$AO1804))=TRUE,1,""))</f>
        <v/>
      </c>
      <c r="G1804" s="9" t="str">
        <f>IF(Search!$F$4="","",IF(Inventory!$AJ1804&lt;Search!$F$4,"",1))</f>
        <v/>
      </c>
      <c r="H1804" s="9" t="str">
        <f>IF(Search!$F$5="","",IF(Inventory!$AJ1804&gt;Search!$F$5,"",1))</f>
        <v/>
      </c>
      <c r="I1804" s="9" t="str">
        <f>IF(Search!$F$7="","",IF(Search!$F$8="",IF(ISNUMBER(SEARCH(Search!$F$7,$AL1804))=TRUE,1,""),""))</f>
        <v/>
      </c>
      <c r="J1804" s="9" t="str">
        <f>IF($AL1804=Search!$F$8,1,"")</f>
        <v/>
      </c>
      <c r="K1804" s="9" t="str">
        <f>IF(Search!$I$4="","",IF(COUNTA($AS1804)=1,IF(Search!$I$4="N","N",1),""))</f>
        <v/>
      </c>
      <c r="L1804" s="9" t="str">
        <f>IF(Search!$I$5="","",IF($AS1804="RC",1,""))</f>
        <v/>
      </c>
      <c r="M1804" s="9" t="str">
        <f>IF(Search!$I$6="","",IF($AS1804="RCP",1,""))</f>
        <v/>
      </c>
      <c r="N1804" s="9" t="str">
        <f>IF(Search!$I$8="","",IF(COUNTA($AT1804)=1,IF(Search!$I$8="N","N",1),""))</f>
        <v/>
      </c>
      <c r="O1804" s="9" t="str">
        <f>IF(Search!$L$4="","",IF(COUNTA($AU1804)=1,IF(Search!$L$4="N","N",1),""))</f>
        <v/>
      </c>
      <c r="P1804" s="9" t="str">
        <f>IF(Search!$L$5="","",IF(ISNUMBER(SEARCH("Jersey",$AU1804))=TRUE,IF(Search!$L$5="N","N",1),""))</f>
        <v/>
      </c>
      <c r="Q1804" s="9" t="str">
        <f>IF(Search!$L$6="","",IF(ISNUMBER(SEARCH("Patch",$AU1804))=TRUE,IF(Search!$L$6="N","N",1),""))</f>
        <v/>
      </c>
      <c r="R1804" s="9" t="str">
        <f>IF(Search!$L$7="","",IF(ISNUMBER(SEARCH("Shield",$AU1804))=TRUE,IF(Search!$L$7="N","N",1),""))</f>
        <v/>
      </c>
      <c r="S1804" s="9" t="str">
        <f>IF(Search!$L$8="","",IF(ISNUMBER(SEARCH("Stick",$AU1804))=TRUE,IF(Search!$L$8="N","N",1),""))</f>
        <v/>
      </c>
      <c r="T1804" s="9" t="str">
        <f>IF(Search!$O$4="","",IF(COUNTA($AW1804)=1,IF(Search!$O$4="N","N",1),""))</f>
        <v/>
      </c>
      <c r="U1804" s="9" t="str">
        <f>IF(Search!$O$5="","",IF($AW1804="","",IF($AW1804&lt;Search!$O$5,"",1)))</f>
        <v/>
      </c>
      <c r="V1804" s="9" t="str">
        <f>IF(Search!$O$6="","",IF($AW1804="","",IF($AW1804&gt;Search!$O$6,"",1)))</f>
        <v/>
      </c>
      <c r="W1804" s="9" t="str">
        <f>IF(Search!$U$4="","",IF($AX1804="","",1))</f>
        <v/>
      </c>
      <c r="X1804" s="9" t="str">
        <f>IF(Search!$U$5="","",IF(ISNUMBER(SEARCH(Search!$U$5,$AX1804))=TRUE,IF(Search!$U$5="N","N",1),""))</f>
        <v/>
      </c>
      <c r="Y1804" s="9" t="str">
        <f>IF(Search!$U$6="","",IF($AY1804&lt;Search!$U$6,"",1))</f>
        <v/>
      </c>
      <c r="Z1804" s="9" t="str">
        <f>IF(Search!$R$4="","",IF(Inventory!$BA1804&lt;Search!$R$4,"",1))</f>
        <v/>
      </c>
      <c r="AA1804" s="9" t="str">
        <f>IF(Search!$R$5="","",IF($BA1804&gt;Search!$R$5,"",1))</f>
        <v/>
      </c>
      <c r="AB1804" s="9" t="str">
        <f>IF(Search!$R$6="","",IF($BB1804&lt;Search!$R$6,"",1))</f>
        <v/>
      </c>
      <c r="AC1804" s="9" t="str">
        <f>IF(Search!$R$7="","",IF($BB1804&lt;Search!$R$7,"",1))</f>
        <v/>
      </c>
      <c r="AD1804" s="45" t="str">
        <f>IF(COUNTIF($A1804:$AC1804,"n")&gt;0,"",IF(SUM($A1804:$AC1804)=COUNTA(Search!$C$4:$C$8,Search!$F$4:$F$8,Search!$I$4:$I$6,Search!$I$8,Search!$L$4:$L$8,Search!$O$4:$O$8,Search!$R$4:$R$7,Search!$U$4:$U$7)-COUNTIF(Search!$C$4:$U$7,"n"),1+LARGE($AD$1:AD1803,1),""))</f>
        <v/>
      </c>
      <c r="AE1804" s="45" t="str">
        <f t="shared" si="87"/>
        <v/>
      </c>
      <c r="AF1804" s="45" t="str">
        <f>IF(AD1804="","",COUNTIF($AE$1:$AE1803,$AE1804)+RANK($AE1804,$AE$2:$AE$10540,1))</f>
        <v/>
      </c>
      <c r="AG1804" s="45" t="str">
        <f t="shared" si="88"/>
        <v/>
      </c>
      <c r="AH1804" s="45" t="str">
        <f>IF($AD1804="","",COUNTIF($AG$1:$AG1803,$AG1804)+RANK($AG1804,$AG$1:$AG$10539,0))</f>
        <v/>
      </c>
      <c r="AI1804" s="10" t="str">
        <f t="shared" si="89"/>
        <v>2012-13 ITG Forever Rivals Autographs #ADA Dave Andreychuk TOR  AU  /   $</v>
      </c>
      <c r="AJ1804" s="11">
        <v>2012</v>
      </c>
      <c r="AK1804" s="17">
        <v>13</v>
      </c>
      <c r="AL1804" s="12" t="s">
        <v>1329</v>
      </c>
      <c r="AM1804" s="10" t="s">
        <v>1349</v>
      </c>
      <c r="AN1804" s="12" t="s">
        <v>284</v>
      </c>
      <c r="AO1804" s="9" t="s">
        <v>1904</v>
      </c>
      <c r="AP1804" s="9"/>
      <c r="AQ1804" s="9"/>
      <c r="AR1804" s="14" t="s">
        <v>2125</v>
      </c>
      <c r="AS1804" s="9"/>
      <c r="AT1804" s="9" t="s">
        <v>1857</v>
      </c>
      <c r="AU1804" s="9"/>
      <c r="AV1804" s="13"/>
      <c r="AW1804" s="13"/>
      <c r="AX1804" s="9"/>
      <c r="AY1804" s="9"/>
      <c r="AZ1804" s="9"/>
      <c r="BA1804" s="33"/>
      <c r="BB1804" s="33"/>
      <c r="BC1804" s="36"/>
      <c r="BD1804" s="12" t="s">
        <v>1771</v>
      </c>
    </row>
    <row r="1805" spans="1:57" s="12" customFormat="1" x14ac:dyDescent="0.2">
      <c r="A1805" s="9" t="str">
        <f>IF(Search!$C$5="","",IF(COUNTA(Inventory!$AP1805)=1,1,""))</f>
        <v/>
      </c>
      <c r="B1805" s="9" t="str">
        <f>IF(Search!$C$4="","",IF(ISNUMBER(SEARCH(Search!$C$4,$AR1805))=TRUE,1,""))</f>
        <v/>
      </c>
      <c r="C1805" s="9" t="str">
        <f>IF(Search!$C$6="x",IF(COUNTA($AQ1805)=1,1,"N"),IF(COUNTA($AQ1805)=1,"N",""))</f>
        <v/>
      </c>
      <c r="D1805" s="9" t="str">
        <f>IF(Search!$O$8="","",IF(ISNUMBER(SEARCH(Search!$O$8,$BD1805))=TRUE,1,""))</f>
        <v/>
      </c>
      <c r="E1805" s="9" t="str">
        <f>IF(Search!$C$7="","",IF(ISNUMBER(SEARCH(Search!$C$7,$AN1805))=TRUE,1,""))</f>
        <v/>
      </c>
      <c r="F1805" s="9" t="str">
        <f>IF(Search!$C$8="","",IF(ISNUMBER(SEARCH(Search!$C$8,$AO1805))=TRUE,1,""))</f>
        <v/>
      </c>
      <c r="G1805" s="9" t="str">
        <f>IF(Search!$F$4="","",IF(Inventory!$AJ1805&lt;Search!$F$4,"",1))</f>
        <v/>
      </c>
      <c r="H1805" s="9" t="str">
        <f>IF(Search!$F$5="","",IF(Inventory!$AJ1805&gt;Search!$F$5,"",1))</f>
        <v/>
      </c>
      <c r="I1805" s="9" t="str">
        <f>IF(Search!$F$7="","",IF(Search!$F$8="",IF(ISNUMBER(SEARCH(Search!$F$7,$AL1805))=TRUE,1,""),""))</f>
        <v/>
      </c>
      <c r="J1805" s="9" t="str">
        <f>IF($AL1805=Search!$F$8,1,"")</f>
        <v/>
      </c>
      <c r="K1805" s="9" t="str">
        <f>IF(Search!$I$4="","",IF(COUNTA($AS1805)=1,IF(Search!$I$4="N","N",1),""))</f>
        <v/>
      </c>
      <c r="L1805" s="9" t="str">
        <f>IF(Search!$I$5="","",IF($AS1805="RC",1,""))</f>
        <v/>
      </c>
      <c r="M1805" s="9" t="str">
        <f>IF(Search!$I$6="","",IF($AS1805="RCP",1,""))</f>
        <v/>
      </c>
      <c r="N1805" s="9" t="str">
        <f>IF(Search!$I$8="","",IF(COUNTA($AT1805)=1,IF(Search!$I$8="N","N",1),""))</f>
        <v/>
      </c>
      <c r="O1805" s="9" t="str">
        <f>IF(Search!$L$4="","",IF(COUNTA($AU1805)=1,IF(Search!$L$4="N","N",1),""))</f>
        <v/>
      </c>
      <c r="P1805" s="9" t="str">
        <f>IF(Search!$L$5="","",IF(ISNUMBER(SEARCH("Jersey",$AU1805))=TRUE,IF(Search!$L$5="N","N",1),""))</f>
        <v/>
      </c>
      <c r="Q1805" s="9" t="str">
        <f>IF(Search!$L$6="","",IF(ISNUMBER(SEARCH("Patch",$AU1805))=TRUE,IF(Search!$L$6="N","N",1),""))</f>
        <v/>
      </c>
      <c r="R1805" s="9" t="str">
        <f>IF(Search!$L$7="","",IF(ISNUMBER(SEARCH("Shield",$AU1805))=TRUE,IF(Search!$L$7="N","N",1),""))</f>
        <v/>
      </c>
      <c r="S1805" s="9" t="str">
        <f>IF(Search!$L$8="","",IF(ISNUMBER(SEARCH("Stick",$AU1805))=TRUE,IF(Search!$L$8="N","N",1),""))</f>
        <v/>
      </c>
      <c r="T1805" s="9" t="str">
        <f>IF(Search!$O$4="","",IF(COUNTA($AW1805)=1,IF(Search!$O$4="N","N",1),""))</f>
        <v/>
      </c>
      <c r="U1805" s="9" t="str">
        <f>IF(Search!$O$5="","",IF($AW1805="","",IF($AW1805&lt;Search!$O$5,"",1)))</f>
        <v/>
      </c>
      <c r="V1805" s="9" t="str">
        <f>IF(Search!$O$6="","",IF($AW1805="","",IF($AW1805&gt;Search!$O$6,"",1)))</f>
        <v/>
      </c>
      <c r="W1805" s="9" t="str">
        <f>IF(Search!$U$4="","",IF($AX1805="","",1))</f>
        <v/>
      </c>
      <c r="X1805" s="9" t="str">
        <f>IF(Search!$U$5="","",IF(ISNUMBER(SEARCH(Search!$U$5,$AX1805))=TRUE,IF(Search!$U$5="N","N",1),""))</f>
        <v/>
      </c>
      <c r="Y1805" s="9" t="str">
        <f>IF(Search!$U$6="","",IF($AY1805&lt;Search!$U$6,"",1))</f>
        <v/>
      </c>
      <c r="Z1805" s="9" t="str">
        <f>IF(Search!$R$4="","",IF(Inventory!$BA1805&lt;Search!$R$4,"",1))</f>
        <v/>
      </c>
      <c r="AA1805" s="9" t="str">
        <f>IF(Search!$R$5="","",IF($BA1805&gt;Search!$R$5,"",1))</f>
        <v/>
      </c>
      <c r="AB1805" s="9" t="str">
        <f>IF(Search!$R$6="","",IF($BB1805&lt;Search!$R$6,"",1))</f>
        <v/>
      </c>
      <c r="AC1805" s="9" t="str">
        <f>IF(Search!$R$7="","",IF($BB1805&lt;Search!$R$7,"",1))</f>
        <v/>
      </c>
      <c r="AD1805" s="45" t="str">
        <f>IF(COUNTIF($A1805:$AC1805,"n")&gt;0,"",IF(SUM($A1805:$AC1805)=COUNTA(Search!$C$4:$C$8,Search!$F$4:$F$8,Search!$I$4:$I$6,Search!$I$8,Search!$L$4:$L$8,Search!$O$4:$O$8,Search!$R$4:$R$7,Search!$U$4:$U$7)-COUNTIF(Search!$C$4:$U$7,"n"),1+LARGE($AD$1:AD1804,1),""))</f>
        <v/>
      </c>
      <c r="AE1805" s="45" t="str">
        <f t="shared" si="87"/>
        <v/>
      </c>
      <c r="AF1805" s="45" t="str">
        <f>IF(AD1805="","",COUNTIF($AE$1:$AE1804,$AE1805)+RANK($AE1805,$AE$2:$AE$10540,1))</f>
        <v/>
      </c>
      <c r="AG1805" s="45" t="str">
        <f t="shared" si="88"/>
        <v/>
      </c>
      <c r="AH1805" s="45" t="str">
        <f>IF($AD1805="","",COUNTIF($AG$1:$AG1804,$AG1805)+RANK($AG1805,$AG$1:$AG$10539,0))</f>
        <v/>
      </c>
      <c r="AI1805" s="10" t="str">
        <f t="shared" si="89"/>
        <v>2012-13 ITG Forever Rivals Autographs #ADMA Don Marshall MTL  AU  /   $</v>
      </c>
      <c r="AJ1805" s="11">
        <v>2012</v>
      </c>
      <c r="AK1805" s="17">
        <v>13</v>
      </c>
      <c r="AL1805" s="12" t="s">
        <v>1329</v>
      </c>
      <c r="AM1805" s="10" t="s">
        <v>1350</v>
      </c>
      <c r="AN1805" s="12" t="s">
        <v>71</v>
      </c>
      <c r="AO1805" s="9" t="s">
        <v>1911</v>
      </c>
      <c r="AP1805" s="9"/>
      <c r="AQ1805" s="9"/>
      <c r="AR1805" s="14" t="s">
        <v>2125</v>
      </c>
      <c r="AS1805" s="9"/>
      <c r="AT1805" s="9" t="s">
        <v>1857</v>
      </c>
      <c r="AU1805" s="9"/>
      <c r="AV1805" s="13"/>
      <c r="AW1805" s="13"/>
      <c r="AX1805" s="9"/>
      <c r="AY1805" s="9"/>
      <c r="AZ1805" s="9"/>
      <c r="BA1805" s="33"/>
      <c r="BB1805" s="33"/>
      <c r="BC1805" s="36"/>
      <c r="BD1805" s="12" t="s">
        <v>1771</v>
      </c>
    </row>
    <row r="1806" spans="1:57" s="12" customFormat="1" x14ac:dyDescent="0.2">
      <c r="A1806" s="9" t="str">
        <f>IF(Search!$C$5="","",IF(COUNTA(Inventory!$AP1806)=1,1,""))</f>
        <v/>
      </c>
      <c r="B1806" s="9" t="str">
        <f>IF(Search!$C$4="","",IF(ISNUMBER(SEARCH(Search!$C$4,$AR1806))=TRUE,1,""))</f>
        <v/>
      </c>
      <c r="C1806" s="9" t="str">
        <f>IF(Search!$C$6="x",IF(COUNTA($AQ1806)=1,1,"N"),IF(COUNTA($AQ1806)=1,"N",""))</f>
        <v/>
      </c>
      <c r="D1806" s="9" t="str">
        <f>IF(Search!$O$8="","",IF(ISNUMBER(SEARCH(Search!$O$8,$BD1806))=TRUE,1,""))</f>
        <v/>
      </c>
      <c r="E1806" s="9" t="str">
        <f>IF(Search!$C$7="","",IF(ISNUMBER(SEARCH(Search!$C$7,$AN1806))=TRUE,1,""))</f>
        <v/>
      </c>
      <c r="F1806" s="9" t="str">
        <f>IF(Search!$C$8="","",IF(ISNUMBER(SEARCH(Search!$C$8,$AO1806))=TRUE,1,""))</f>
        <v/>
      </c>
      <c r="G1806" s="9" t="str">
        <f>IF(Search!$F$4="","",IF(Inventory!$AJ1806&lt;Search!$F$4,"",1))</f>
        <v/>
      </c>
      <c r="H1806" s="9" t="str">
        <f>IF(Search!$F$5="","",IF(Inventory!$AJ1806&gt;Search!$F$5,"",1))</f>
        <v/>
      </c>
      <c r="I1806" s="9" t="str">
        <f>IF(Search!$F$7="","",IF(Search!$F$8="",IF(ISNUMBER(SEARCH(Search!$F$7,$AL1806))=TRUE,1,""),""))</f>
        <v/>
      </c>
      <c r="J1806" s="9" t="str">
        <f>IF($AL1806=Search!$F$8,1,"")</f>
        <v/>
      </c>
      <c r="K1806" s="9" t="str">
        <f>IF(Search!$I$4="","",IF(COUNTA($AS1806)=1,IF(Search!$I$4="N","N",1),""))</f>
        <v/>
      </c>
      <c r="L1806" s="9" t="str">
        <f>IF(Search!$I$5="","",IF($AS1806="RC",1,""))</f>
        <v/>
      </c>
      <c r="M1806" s="9" t="str">
        <f>IF(Search!$I$6="","",IF($AS1806="RCP",1,""))</f>
        <v/>
      </c>
      <c r="N1806" s="9" t="str">
        <f>IF(Search!$I$8="","",IF(COUNTA($AT1806)=1,IF(Search!$I$8="N","N",1),""))</f>
        <v/>
      </c>
      <c r="O1806" s="9" t="str">
        <f>IF(Search!$L$4="","",IF(COUNTA($AU1806)=1,IF(Search!$L$4="N","N",1),""))</f>
        <v/>
      </c>
      <c r="P1806" s="9" t="str">
        <f>IF(Search!$L$5="","",IF(ISNUMBER(SEARCH("Jersey",$AU1806))=TRUE,IF(Search!$L$5="N","N",1),""))</f>
        <v/>
      </c>
      <c r="Q1806" s="9" t="str">
        <f>IF(Search!$L$6="","",IF(ISNUMBER(SEARCH("Patch",$AU1806))=TRUE,IF(Search!$L$6="N","N",1),""))</f>
        <v/>
      </c>
      <c r="R1806" s="9" t="str">
        <f>IF(Search!$L$7="","",IF(ISNUMBER(SEARCH("Shield",$AU1806))=TRUE,IF(Search!$L$7="N","N",1),""))</f>
        <v/>
      </c>
      <c r="S1806" s="9" t="str">
        <f>IF(Search!$L$8="","",IF(ISNUMBER(SEARCH("Stick",$AU1806))=TRUE,IF(Search!$L$8="N","N",1),""))</f>
        <v/>
      </c>
      <c r="T1806" s="9" t="str">
        <f>IF(Search!$O$4="","",IF(COUNTA($AW1806)=1,IF(Search!$O$4="N","N",1),""))</f>
        <v/>
      </c>
      <c r="U1806" s="9" t="str">
        <f>IF(Search!$O$5="","",IF($AW1806="","",IF($AW1806&lt;Search!$O$5,"",1)))</f>
        <v/>
      </c>
      <c r="V1806" s="9" t="str">
        <f>IF(Search!$O$6="","",IF($AW1806="","",IF($AW1806&gt;Search!$O$6,"",1)))</f>
        <v/>
      </c>
      <c r="W1806" s="9" t="str">
        <f>IF(Search!$U$4="","",IF($AX1806="","",1))</f>
        <v/>
      </c>
      <c r="X1806" s="9" t="str">
        <f>IF(Search!$U$5="","",IF(ISNUMBER(SEARCH(Search!$U$5,$AX1806))=TRUE,IF(Search!$U$5="N","N",1),""))</f>
        <v/>
      </c>
      <c r="Y1806" s="9" t="str">
        <f>IF(Search!$U$6="","",IF($AY1806&lt;Search!$U$6,"",1))</f>
        <v/>
      </c>
      <c r="Z1806" s="9" t="str">
        <f>IF(Search!$R$4="","",IF(Inventory!$BA1806&lt;Search!$R$4,"",1))</f>
        <v/>
      </c>
      <c r="AA1806" s="9" t="str">
        <f>IF(Search!$R$5="","",IF($BA1806&gt;Search!$R$5,"",1))</f>
        <v/>
      </c>
      <c r="AB1806" s="9" t="str">
        <f>IF(Search!$R$6="","",IF($BB1806&lt;Search!$R$6,"",1))</f>
        <v/>
      </c>
      <c r="AC1806" s="9" t="str">
        <f>IF(Search!$R$7="","",IF($BB1806&lt;Search!$R$7,"",1))</f>
        <v/>
      </c>
      <c r="AD1806" s="45" t="str">
        <f>IF(COUNTIF($A1806:$AC1806,"n")&gt;0,"",IF(SUM($A1806:$AC1806)=COUNTA(Search!$C$4:$C$8,Search!$F$4:$F$8,Search!$I$4:$I$6,Search!$I$8,Search!$L$4:$L$8,Search!$O$4:$O$8,Search!$R$4:$R$7,Search!$U$4:$U$7)-COUNTIF(Search!$C$4:$U$7,"n"),1+LARGE($AD$1:AD1805,1),""))</f>
        <v/>
      </c>
      <c r="AE1806" s="45" t="str">
        <f t="shared" si="87"/>
        <v/>
      </c>
      <c r="AF1806" s="45" t="str">
        <f>IF(AD1806="","",COUNTIF($AE$1:$AE1805,$AE1806)+RANK($AE1806,$AE$2:$AE$10540,1))</f>
        <v/>
      </c>
      <c r="AG1806" s="45" t="str">
        <f t="shared" si="88"/>
        <v/>
      </c>
      <c r="AH1806" s="45" t="str">
        <f>IF($AD1806="","",COUNTIF($AG$1:$AG1805,$AG1806)+RANK($AG1806,$AG$1:$AG$10539,0))</f>
        <v/>
      </c>
      <c r="AI1806" s="10" t="str">
        <f t="shared" si="89"/>
        <v>2012-13 ITG Forever Rivals Autographs #ADT1 Darcy Tucker TOR  AU  /   $</v>
      </c>
      <c r="AJ1806" s="11">
        <v>2012</v>
      </c>
      <c r="AK1806" s="17">
        <v>13</v>
      </c>
      <c r="AL1806" s="12" t="s">
        <v>1329</v>
      </c>
      <c r="AM1806" s="10" t="s">
        <v>1330</v>
      </c>
      <c r="AN1806" s="12" t="s">
        <v>292</v>
      </c>
      <c r="AO1806" s="9" t="s">
        <v>1904</v>
      </c>
      <c r="AP1806" s="9"/>
      <c r="AQ1806" s="9"/>
      <c r="AR1806" s="14" t="s">
        <v>2125</v>
      </c>
      <c r="AS1806" s="9"/>
      <c r="AT1806" s="9" t="s">
        <v>1857</v>
      </c>
      <c r="AU1806" s="9"/>
      <c r="AV1806" s="13"/>
      <c r="AW1806" s="13"/>
      <c r="AX1806" s="9"/>
      <c r="AY1806" s="9"/>
      <c r="AZ1806" s="9"/>
      <c r="BA1806" s="33"/>
      <c r="BB1806" s="33"/>
      <c r="BC1806" s="36"/>
      <c r="BD1806" s="12" t="s">
        <v>1771</v>
      </c>
    </row>
    <row r="1807" spans="1:57" s="12" customFormat="1" x14ac:dyDescent="0.2">
      <c r="A1807" s="9" t="str">
        <f>IF(Search!$C$5="","",IF(COUNTA(Inventory!$AP1807)=1,1,""))</f>
        <v/>
      </c>
      <c r="B1807" s="9" t="str">
        <f>IF(Search!$C$4="","",IF(ISNUMBER(SEARCH(Search!$C$4,$AR1807))=TRUE,1,""))</f>
        <v/>
      </c>
      <c r="C1807" s="9" t="str">
        <f>IF(Search!$C$6="x",IF(COUNTA($AQ1807)=1,1,"N"),IF(COUNTA($AQ1807)=1,"N",""))</f>
        <v/>
      </c>
      <c r="D1807" s="9" t="str">
        <f>IF(Search!$O$8="","",IF(ISNUMBER(SEARCH(Search!$O$8,$BD1807))=TRUE,1,""))</f>
        <v/>
      </c>
      <c r="E1807" s="9" t="str">
        <f>IF(Search!$C$7="","",IF(ISNUMBER(SEARCH(Search!$C$7,$AN1807))=TRUE,1,""))</f>
        <v/>
      </c>
      <c r="F1807" s="9" t="str">
        <f>IF(Search!$C$8="","",IF(ISNUMBER(SEARCH(Search!$C$8,$AO1807))=TRUE,1,""))</f>
        <v/>
      </c>
      <c r="G1807" s="9" t="str">
        <f>IF(Search!$F$4="","",IF(Inventory!$AJ1807&lt;Search!$F$4,"",1))</f>
        <v/>
      </c>
      <c r="H1807" s="9" t="str">
        <f>IF(Search!$F$5="","",IF(Inventory!$AJ1807&gt;Search!$F$5,"",1))</f>
        <v/>
      </c>
      <c r="I1807" s="9" t="str">
        <f>IF(Search!$F$7="","",IF(Search!$F$8="",IF(ISNUMBER(SEARCH(Search!$F$7,$AL1807))=TRUE,1,""),""))</f>
        <v/>
      </c>
      <c r="J1807" s="9" t="str">
        <f>IF($AL1807=Search!$F$8,1,"")</f>
        <v/>
      </c>
      <c r="K1807" s="9" t="str">
        <f>IF(Search!$I$4="","",IF(COUNTA($AS1807)=1,IF(Search!$I$4="N","N",1),""))</f>
        <v/>
      </c>
      <c r="L1807" s="9" t="str">
        <f>IF(Search!$I$5="","",IF($AS1807="RC",1,""))</f>
        <v/>
      </c>
      <c r="M1807" s="9" t="str">
        <f>IF(Search!$I$6="","",IF($AS1807="RCP",1,""))</f>
        <v/>
      </c>
      <c r="N1807" s="9" t="str">
        <f>IF(Search!$I$8="","",IF(COUNTA($AT1807)=1,IF(Search!$I$8="N","N",1),""))</f>
        <v/>
      </c>
      <c r="O1807" s="9" t="str">
        <f>IF(Search!$L$4="","",IF(COUNTA($AU1807)=1,IF(Search!$L$4="N","N",1),""))</f>
        <v/>
      </c>
      <c r="P1807" s="9" t="str">
        <f>IF(Search!$L$5="","",IF(ISNUMBER(SEARCH("Jersey",$AU1807))=TRUE,IF(Search!$L$5="N","N",1),""))</f>
        <v/>
      </c>
      <c r="Q1807" s="9" t="str">
        <f>IF(Search!$L$6="","",IF(ISNUMBER(SEARCH("Patch",$AU1807))=TRUE,IF(Search!$L$6="N","N",1),""))</f>
        <v/>
      </c>
      <c r="R1807" s="9" t="str">
        <f>IF(Search!$L$7="","",IF(ISNUMBER(SEARCH("Shield",$AU1807))=TRUE,IF(Search!$L$7="N","N",1),""))</f>
        <v/>
      </c>
      <c r="S1807" s="9" t="str">
        <f>IF(Search!$L$8="","",IF(ISNUMBER(SEARCH("Stick",$AU1807))=TRUE,IF(Search!$L$8="N","N",1),""))</f>
        <v/>
      </c>
      <c r="T1807" s="9" t="str">
        <f>IF(Search!$O$4="","",IF(COUNTA($AW1807)=1,IF(Search!$O$4="N","N",1),""))</f>
        <v/>
      </c>
      <c r="U1807" s="9" t="str">
        <f>IF(Search!$O$5="","",IF($AW1807="","",IF($AW1807&lt;Search!$O$5,"",1)))</f>
        <v/>
      </c>
      <c r="V1807" s="9" t="str">
        <f>IF(Search!$O$6="","",IF($AW1807="","",IF($AW1807&gt;Search!$O$6,"",1)))</f>
        <v/>
      </c>
      <c r="W1807" s="9" t="str">
        <f>IF(Search!$U$4="","",IF($AX1807="","",1))</f>
        <v/>
      </c>
      <c r="X1807" s="9" t="str">
        <f>IF(Search!$U$5="","",IF(ISNUMBER(SEARCH(Search!$U$5,$AX1807))=TRUE,IF(Search!$U$5="N","N",1),""))</f>
        <v/>
      </c>
      <c r="Y1807" s="9" t="str">
        <f>IF(Search!$U$6="","",IF($AY1807&lt;Search!$U$6,"",1))</f>
        <v/>
      </c>
      <c r="Z1807" s="9" t="str">
        <f>IF(Search!$R$4="","",IF(Inventory!$BA1807&lt;Search!$R$4,"",1))</f>
        <v/>
      </c>
      <c r="AA1807" s="9" t="str">
        <f>IF(Search!$R$5="","",IF($BA1807&gt;Search!$R$5,"",1))</f>
        <v/>
      </c>
      <c r="AB1807" s="9" t="str">
        <f>IF(Search!$R$6="","",IF($BB1807&lt;Search!$R$6,"",1))</f>
        <v/>
      </c>
      <c r="AC1807" s="9" t="str">
        <f>IF(Search!$R$7="","",IF($BB1807&lt;Search!$R$7,"",1))</f>
        <v/>
      </c>
      <c r="AD1807" s="45" t="str">
        <f>IF(COUNTIF($A1807:$AC1807,"n")&gt;0,"",IF(SUM($A1807:$AC1807)=COUNTA(Search!$C$4:$C$8,Search!$F$4:$F$8,Search!$I$4:$I$6,Search!$I$8,Search!$L$4:$L$8,Search!$O$4:$O$8,Search!$R$4:$R$7,Search!$U$4:$U$7)-COUNTIF(Search!$C$4:$U$7,"n"),1+LARGE($AD$1:AD1806,1),""))</f>
        <v/>
      </c>
      <c r="AE1807" s="45" t="str">
        <f t="shared" si="87"/>
        <v/>
      </c>
      <c r="AF1807" s="45" t="str">
        <f>IF(AD1807="","",COUNTIF($AE$1:$AE1806,$AE1807)+RANK($AE1807,$AE$2:$AE$10540,1))</f>
        <v/>
      </c>
      <c r="AG1807" s="45" t="str">
        <f t="shared" si="88"/>
        <v/>
      </c>
      <c r="AH1807" s="45" t="str">
        <f>IF($AD1807="","",COUNTIF($AG$1:$AG1806,$AG1807)+RANK($AG1807,$AG$1:$AG$10539,0))</f>
        <v/>
      </c>
      <c r="AI1807" s="10" t="str">
        <f t="shared" si="89"/>
        <v>2012-13 ITG Forever Rivals Autographs #AEC Ed Chadwick TOR  AU  /   $</v>
      </c>
      <c r="AJ1807" s="11">
        <v>2012</v>
      </c>
      <c r="AK1807" s="17">
        <v>13</v>
      </c>
      <c r="AL1807" s="12" t="s">
        <v>1329</v>
      </c>
      <c r="AM1807" s="10" t="s">
        <v>1337</v>
      </c>
      <c r="AN1807" s="12" t="s">
        <v>1338</v>
      </c>
      <c r="AO1807" s="9" t="s">
        <v>1904</v>
      </c>
      <c r="AP1807" s="9"/>
      <c r="AQ1807" s="9"/>
      <c r="AR1807" s="14" t="s">
        <v>2125</v>
      </c>
      <c r="AS1807" s="9"/>
      <c r="AT1807" s="9" t="s">
        <v>1857</v>
      </c>
      <c r="AU1807" s="9"/>
      <c r="AV1807" s="13"/>
      <c r="AW1807" s="13"/>
      <c r="AX1807" s="9"/>
      <c r="AY1807" s="9"/>
      <c r="AZ1807" s="9"/>
      <c r="BA1807" s="33"/>
      <c r="BB1807" s="33"/>
      <c r="BC1807" s="36"/>
      <c r="BD1807" s="12" t="s">
        <v>1771</v>
      </c>
    </row>
    <row r="1808" spans="1:57" s="12" customFormat="1" x14ac:dyDescent="0.2">
      <c r="A1808" s="9" t="str">
        <f>IF(Search!$C$5="","",IF(COUNTA(Inventory!$AP1808)=1,1,""))</f>
        <v/>
      </c>
      <c r="B1808" s="9" t="str">
        <f>IF(Search!$C$4="","",IF(ISNUMBER(SEARCH(Search!$C$4,$AR1808))=TRUE,1,""))</f>
        <v/>
      </c>
      <c r="C1808" s="9" t="str">
        <f>IF(Search!$C$6="x",IF(COUNTA($AQ1808)=1,1,"N"),IF(COUNTA($AQ1808)=1,"N",""))</f>
        <v/>
      </c>
      <c r="D1808" s="9" t="str">
        <f>IF(Search!$O$8="","",IF(ISNUMBER(SEARCH(Search!$O$8,$BD1808))=TRUE,1,""))</f>
        <v/>
      </c>
      <c r="E1808" s="9" t="str">
        <f>IF(Search!$C$7="","",IF(ISNUMBER(SEARCH(Search!$C$7,$AN1808))=TRUE,1,""))</f>
        <v/>
      </c>
      <c r="F1808" s="9" t="str">
        <f>IF(Search!$C$8="","",IF(ISNUMBER(SEARCH(Search!$C$8,$AO1808))=TRUE,1,""))</f>
        <v/>
      </c>
      <c r="G1808" s="9" t="str">
        <f>IF(Search!$F$4="","",IF(Inventory!$AJ1808&lt;Search!$F$4,"",1))</f>
        <v/>
      </c>
      <c r="H1808" s="9" t="str">
        <f>IF(Search!$F$5="","",IF(Inventory!$AJ1808&gt;Search!$F$5,"",1))</f>
        <v/>
      </c>
      <c r="I1808" s="9" t="str">
        <f>IF(Search!$F$7="","",IF(Search!$F$8="",IF(ISNUMBER(SEARCH(Search!$F$7,$AL1808))=TRUE,1,""),""))</f>
        <v/>
      </c>
      <c r="J1808" s="9" t="str">
        <f>IF($AL1808=Search!$F$8,1,"")</f>
        <v/>
      </c>
      <c r="K1808" s="9" t="str">
        <f>IF(Search!$I$4="","",IF(COUNTA($AS1808)=1,IF(Search!$I$4="N","N",1),""))</f>
        <v/>
      </c>
      <c r="L1808" s="9" t="str">
        <f>IF(Search!$I$5="","",IF($AS1808="RC",1,""))</f>
        <v/>
      </c>
      <c r="M1808" s="9" t="str">
        <f>IF(Search!$I$6="","",IF($AS1808="RCP",1,""))</f>
        <v/>
      </c>
      <c r="N1808" s="9" t="str">
        <f>IF(Search!$I$8="","",IF(COUNTA($AT1808)=1,IF(Search!$I$8="N","N",1),""))</f>
        <v/>
      </c>
      <c r="O1808" s="9" t="str">
        <f>IF(Search!$L$4="","",IF(COUNTA($AU1808)=1,IF(Search!$L$4="N","N",1),""))</f>
        <v/>
      </c>
      <c r="P1808" s="9" t="str">
        <f>IF(Search!$L$5="","",IF(ISNUMBER(SEARCH("Jersey",$AU1808))=TRUE,IF(Search!$L$5="N","N",1),""))</f>
        <v/>
      </c>
      <c r="Q1808" s="9" t="str">
        <f>IF(Search!$L$6="","",IF(ISNUMBER(SEARCH("Patch",$AU1808))=TRUE,IF(Search!$L$6="N","N",1),""))</f>
        <v/>
      </c>
      <c r="R1808" s="9" t="str">
        <f>IF(Search!$L$7="","",IF(ISNUMBER(SEARCH("Shield",$AU1808))=TRUE,IF(Search!$L$7="N","N",1),""))</f>
        <v/>
      </c>
      <c r="S1808" s="9" t="str">
        <f>IF(Search!$L$8="","",IF(ISNUMBER(SEARCH("Stick",$AU1808))=TRUE,IF(Search!$L$8="N","N",1),""))</f>
        <v/>
      </c>
      <c r="T1808" s="9" t="str">
        <f>IF(Search!$O$4="","",IF(COUNTA($AW1808)=1,IF(Search!$O$4="N","N",1),""))</f>
        <v/>
      </c>
      <c r="U1808" s="9" t="str">
        <f>IF(Search!$O$5="","",IF($AW1808="","",IF($AW1808&lt;Search!$O$5,"",1)))</f>
        <v/>
      </c>
      <c r="V1808" s="9" t="str">
        <f>IF(Search!$O$6="","",IF($AW1808="","",IF($AW1808&gt;Search!$O$6,"",1)))</f>
        <v/>
      </c>
      <c r="W1808" s="9" t="str">
        <f>IF(Search!$U$4="","",IF($AX1808="","",1))</f>
        <v/>
      </c>
      <c r="X1808" s="9" t="str">
        <f>IF(Search!$U$5="","",IF(ISNUMBER(SEARCH(Search!$U$5,$AX1808))=TRUE,IF(Search!$U$5="N","N",1),""))</f>
        <v/>
      </c>
      <c r="Y1808" s="9" t="str">
        <f>IF(Search!$U$6="","",IF($AY1808&lt;Search!$U$6,"",1))</f>
        <v/>
      </c>
      <c r="Z1808" s="9" t="str">
        <f>IF(Search!$R$4="","",IF(Inventory!$BA1808&lt;Search!$R$4,"",1))</f>
        <v/>
      </c>
      <c r="AA1808" s="9" t="str">
        <f>IF(Search!$R$5="","",IF($BA1808&gt;Search!$R$5,"",1))</f>
        <v/>
      </c>
      <c r="AB1808" s="9" t="str">
        <f>IF(Search!$R$6="","",IF($BB1808&lt;Search!$R$6,"",1))</f>
        <v/>
      </c>
      <c r="AC1808" s="9" t="str">
        <f>IF(Search!$R$7="","",IF($BB1808&lt;Search!$R$7,"",1))</f>
        <v/>
      </c>
      <c r="AD1808" s="45" t="str">
        <f>IF(COUNTIF($A1808:$AC1808,"n")&gt;0,"",IF(SUM($A1808:$AC1808)=COUNTA(Search!$C$4:$C$8,Search!$F$4:$F$8,Search!$I$4:$I$6,Search!$I$8,Search!$L$4:$L$8,Search!$O$4:$O$8,Search!$R$4:$R$7,Search!$U$4:$U$7)-COUNTIF(Search!$C$4:$U$7,"n"),1+LARGE($AD$1:AD1807,1),""))</f>
        <v/>
      </c>
      <c r="AE1808" s="45" t="str">
        <f t="shared" si="87"/>
        <v/>
      </c>
      <c r="AF1808" s="45" t="str">
        <f>IF(AD1808="","",COUNTIF($AE$1:$AE1807,$AE1808)+RANK($AE1808,$AE$2:$AE$10540,1))</f>
        <v/>
      </c>
      <c r="AG1808" s="45" t="str">
        <f t="shared" si="88"/>
        <v/>
      </c>
      <c r="AH1808" s="45" t="str">
        <f>IF($AD1808="","",COUNTIF($AG$1:$AG1807,$AG1808)+RANK($AG1808,$AG$1:$AG$10539,0))</f>
        <v/>
      </c>
      <c r="AI1808" s="10" t="str">
        <f t="shared" si="89"/>
        <v>2012-13 ITG Forever Rivals Autographs #AES Eddie Shack TOR  AU  /   $</v>
      </c>
      <c r="AJ1808" s="11">
        <v>2012</v>
      </c>
      <c r="AK1808" s="17">
        <v>13</v>
      </c>
      <c r="AL1808" s="12" t="s">
        <v>1329</v>
      </c>
      <c r="AM1808" s="10" t="s">
        <v>1342</v>
      </c>
      <c r="AN1808" s="12" t="s">
        <v>1343</v>
      </c>
      <c r="AO1808" s="9" t="s">
        <v>1904</v>
      </c>
      <c r="AP1808" s="9"/>
      <c r="AQ1808" s="9"/>
      <c r="AR1808" s="14" t="s">
        <v>2125</v>
      </c>
      <c r="AS1808" s="9"/>
      <c r="AT1808" s="9" t="s">
        <v>1857</v>
      </c>
      <c r="AU1808" s="9"/>
      <c r="AV1808" s="13"/>
      <c r="AW1808" s="13"/>
      <c r="AX1808" s="9"/>
      <c r="AY1808" s="9"/>
      <c r="AZ1808" s="9"/>
      <c r="BA1808" s="33"/>
      <c r="BB1808" s="33"/>
      <c r="BC1808" s="36"/>
      <c r="BD1808" s="12" t="s">
        <v>1771</v>
      </c>
    </row>
    <row r="1809" spans="1:56" s="12" customFormat="1" x14ac:dyDescent="0.2">
      <c r="A1809" s="9" t="str">
        <f>IF(Search!$C$5="","",IF(COUNTA(Inventory!$AP1809)=1,1,""))</f>
        <v/>
      </c>
      <c r="B1809" s="9" t="str">
        <f>IF(Search!$C$4="","",IF(ISNUMBER(SEARCH(Search!$C$4,$AR1809))=TRUE,1,""))</f>
        <v/>
      </c>
      <c r="C1809" s="9" t="str">
        <f>IF(Search!$C$6="x",IF(COUNTA($AQ1809)=1,1,"N"),IF(COUNTA($AQ1809)=1,"N",""))</f>
        <v/>
      </c>
      <c r="D1809" s="9" t="str">
        <f>IF(Search!$O$8="","",IF(ISNUMBER(SEARCH(Search!$O$8,$BD1809))=TRUE,1,""))</f>
        <v/>
      </c>
      <c r="E1809" s="9" t="str">
        <f>IF(Search!$C$7="","",IF(ISNUMBER(SEARCH(Search!$C$7,$AN1809))=TRUE,1,""))</f>
        <v/>
      </c>
      <c r="F1809" s="9" t="str">
        <f>IF(Search!$C$8="","",IF(ISNUMBER(SEARCH(Search!$C$8,$AO1809))=TRUE,1,""))</f>
        <v/>
      </c>
      <c r="G1809" s="9" t="str">
        <f>IF(Search!$F$4="","",IF(Inventory!$AJ1809&lt;Search!$F$4,"",1))</f>
        <v/>
      </c>
      <c r="H1809" s="9" t="str">
        <f>IF(Search!$F$5="","",IF(Inventory!$AJ1809&gt;Search!$F$5,"",1))</f>
        <v/>
      </c>
      <c r="I1809" s="9" t="str">
        <f>IF(Search!$F$7="","",IF(Search!$F$8="",IF(ISNUMBER(SEARCH(Search!$F$7,$AL1809))=TRUE,1,""),""))</f>
        <v/>
      </c>
      <c r="J1809" s="9" t="str">
        <f>IF($AL1809=Search!$F$8,1,"")</f>
        <v/>
      </c>
      <c r="K1809" s="9" t="str">
        <f>IF(Search!$I$4="","",IF(COUNTA($AS1809)=1,IF(Search!$I$4="N","N",1),""))</f>
        <v/>
      </c>
      <c r="L1809" s="9" t="str">
        <f>IF(Search!$I$5="","",IF($AS1809="RC",1,""))</f>
        <v/>
      </c>
      <c r="M1809" s="9" t="str">
        <f>IF(Search!$I$6="","",IF($AS1809="RCP",1,""))</f>
        <v/>
      </c>
      <c r="N1809" s="9" t="str">
        <f>IF(Search!$I$8="","",IF(COUNTA($AT1809)=1,IF(Search!$I$8="N","N",1),""))</f>
        <v/>
      </c>
      <c r="O1809" s="9" t="str">
        <f>IF(Search!$L$4="","",IF(COUNTA($AU1809)=1,IF(Search!$L$4="N","N",1),""))</f>
        <v/>
      </c>
      <c r="P1809" s="9" t="str">
        <f>IF(Search!$L$5="","",IF(ISNUMBER(SEARCH("Jersey",$AU1809))=TRUE,IF(Search!$L$5="N","N",1),""))</f>
        <v/>
      </c>
      <c r="Q1809" s="9" t="str">
        <f>IF(Search!$L$6="","",IF(ISNUMBER(SEARCH("Patch",$AU1809))=TRUE,IF(Search!$L$6="N","N",1),""))</f>
        <v/>
      </c>
      <c r="R1809" s="9" t="str">
        <f>IF(Search!$L$7="","",IF(ISNUMBER(SEARCH("Shield",$AU1809))=TRUE,IF(Search!$L$7="N","N",1),""))</f>
        <v/>
      </c>
      <c r="S1809" s="9" t="str">
        <f>IF(Search!$L$8="","",IF(ISNUMBER(SEARCH("Stick",$AU1809))=TRUE,IF(Search!$L$8="N","N",1),""))</f>
        <v/>
      </c>
      <c r="T1809" s="9" t="str">
        <f>IF(Search!$O$4="","",IF(COUNTA($AW1809)=1,IF(Search!$O$4="N","N",1),""))</f>
        <v/>
      </c>
      <c r="U1809" s="9" t="str">
        <f>IF(Search!$O$5="","",IF($AW1809="","",IF($AW1809&lt;Search!$O$5,"",1)))</f>
        <v/>
      </c>
      <c r="V1809" s="9" t="str">
        <f>IF(Search!$O$6="","",IF($AW1809="","",IF($AW1809&gt;Search!$O$6,"",1)))</f>
        <v/>
      </c>
      <c r="W1809" s="9" t="str">
        <f>IF(Search!$U$4="","",IF($AX1809="","",1))</f>
        <v/>
      </c>
      <c r="X1809" s="9" t="str">
        <f>IF(Search!$U$5="","",IF(ISNUMBER(SEARCH(Search!$U$5,$AX1809))=TRUE,IF(Search!$U$5="N","N",1),""))</f>
        <v/>
      </c>
      <c r="Y1809" s="9" t="str">
        <f>IF(Search!$U$6="","",IF($AY1809&lt;Search!$U$6,"",1))</f>
        <v/>
      </c>
      <c r="Z1809" s="9" t="str">
        <f>IF(Search!$R$4="","",IF(Inventory!$BA1809&lt;Search!$R$4,"",1))</f>
        <v/>
      </c>
      <c r="AA1809" s="9" t="str">
        <f>IF(Search!$R$5="","",IF($BA1809&gt;Search!$R$5,"",1))</f>
        <v/>
      </c>
      <c r="AB1809" s="9" t="str">
        <f>IF(Search!$R$6="","",IF($BB1809&lt;Search!$R$6,"",1))</f>
        <v/>
      </c>
      <c r="AC1809" s="9" t="str">
        <f>IF(Search!$R$7="","",IF($BB1809&lt;Search!$R$7,"",1))</f>
        <v/>
      </c>
      <c r="AD1809" s="45" t="str">
        <f>IF(COUNTIF($A1809:$AC1809,"n")&gt;0,"",IF(SUM($A1809:$AC1809)=COUNTA(Search!$C$4:$C$8,Search!$F$4:$F$8,Search!$I$4:$I$6,Search!$I$8,Search!$L$4:$L$8,Search!$O$4:$O$8,Search!$R$4:$R$7,Search!$U$4:$U$7)-COUNTIF(Search!$C$4:$U$7,"n"),1+LARGE($AD$1:AD1808,1),""))</f>
        <v/>
      </c>
      <c r="AE1809" s="45" t="str">
        <f t="shared" si="87"/>
        <v/>
      </c>
      <c r="AF1809" s="45" t="str">
        <f>IF(AD1809="","",COUNTIF($AE$1:$AE1808,$AE1809)+RANK($AE1809,$AE$2:$AE$10540,1))</f>
        <v/>
      </c>
      <c r="AG1809" s="45" t="str">
        <f t="shared" si="88"/>
        <v/>
      </c>
      <c r="AH1809" s="45" t="str">
        <f>IF($AD1809="","",COUNTIF($AG$1:$AG1808,$AG1809)+RANK($AG1809,$AG$1:$AG$10539,0))</f>
        <v/>
      </c>
      <c r="AI1809" s="10" t="str">
        <f t="shared" si="89"/>
        <v>2012-13 ITG Forever Rivals Autographs #AFM Fleming MacKell TOR  AU  /   $</v>
      </c>
      <c r="AJ1809" s="11">
        <v>2012</v>
      </c>
      <c r="AK1809" s="17">
        <v>13</v>
      </c>
      <c r="AL1809" s="12" t="s">
        <v>1329</v>
      </c>
      <c r="AM1809" s="10" t="s">
        <v>1334</v>
      </c>
      <c r="AN1809" s="12" t="s">
        <v>1335</v>
      </c>
      <c r="AO1809" s="9" t="s">
        <v>1904</v>
      </c>
      <c r="AP1809" s="9"/>
      <c r="AQ1809" s="9"/>
      <c r="AR1809" s="14" t="s">
        <v>2125</v>
      </c>
      <c r="AS1809" s="9"/>
      <c r="AT1809" s="9" t="s">
        <v>1857</v>
      </c>
      <c r="AU1809" s="9"/>
      <c r="AV1809" s="13"/>
      <c r="AW1809" s="13"/>
      <c r="AX1809" s="9"/>
      <c r="AY1809" s="9"/>
      <c r="AZ1809" s="9"/>
      <c r="BA1809" s="33"/>
      <c r="BB1809" s="33"/>
      <c r="BC1809" s="36"/>
      <c r="BD1809" s="12" t="s">
        <v>1771</v>
      </c>
    </row>
    <row r="1810" spans="1:56" s="12" customFormat="1" x14ac:dyDescent="0.2">
      <c r="A1810" s="9" t="str">
        <f>IF(Search!$C$5="","",IF(COUNTA(Inventory!$AP1810)=1,1,""))</f>
        <v/>
      </c>
      <c r="B1810" s="9" t="str">
        <f>IF(Search!$C$4="","",IF(ISNUMBER(SEARCH(Search!$C$4,$AR1810))=TRUE,1,""))</f>
        <v/>
      </c>
      <c r="C1810" s="9" t="str">
        <f>IF(Search!$C$6="x",IF(COUNTA($AQ1810)=1,1,"N"),IF(COUNTA($AQ1810)=1,"N",""))</f>
        <v/>
      </c>
      <c r="D1810" s="9" t="str">
        <f>IF(Search!$O$8="","",IF(ISNUMBER(SEARCH(Search!$O$8,$BD1810))=TRUE,1,""))</f>
        <v/>
      </c>
      <c r="E1810" s="9" t="str">
        <f>IF(Search!$C$7="","",IF(ISNUMBER(SEARCH(Search!$C$7,$AN1810))=TRUE,1,""))</f>
        <v/>
      </c>
      <c r="F1810" s="9" t="str">
        <f>IF(Search!$C$8="","",IF(ISNUMBER(SEARCH(Search!$C$8,$AO1810))=TRUE,1,""))</f>
        <v/>
      </c>
      <c r="G1810" s="9" t="str">
        <f>IF(Search!$F$4="","",IF(Inventory!$AJ1810&lt;Search!$F$4,"",1))</f>
        <v/>
      </c>
      <c r="H1810" s="9" t="str">
        <f>IF(Search!$F$5="","",IF(Inventory!$AJ1810&gt;Search!$F$5,"",1))</f>
        <v/>
      </c>
      <c r="I1810" s="9" t="str">
        <f>IF(Search!$F$7="","",IF(Search!$F$8="",IF(ISNUMBER(SEARCH(Search!$F$7,$AL1810))=TRUE,1,""),""))</f>
        <v/>
      </c>
      <c r="J1810" s="9" t="str">
        <f>IF($AL1810=Search!$F$8,1,"")</f>
        <v/>
      </c>
      <c r="K1810" s="9" t="str">
        <f>IF(Search!$I$4="","",IF(COUNTA($AS1810)=1,IF(Search!$I$4="N","N",1),""))</f>
        <v/>
      </c>
      <c r="L1810" s="9" t="str">
        <f>IF(Search!$I$5="","",IF($AS1810="RC",1,""))</f>
        <v/>
      </c>
      <c r="M1810" s="9" t="str">
        <f>IF(Search!$I$6="","",IF($AS1810="RCP",1,""))</f>
        <v/>
      </c>
      <c r="N1810" s="9" t="str">
        <f>IF(Search!$I$8="","",IF(COUNTA($AT1810)=1,IF(Search!$I$8="N","N",1),""))</f>
        <v/>
      </c>
      <c r="O1810" s="9" t="str">
        <f>IF(Search!$L$4="","",IF(COUNTA($AU1810)=1,IF(Search!$L$4="N","N",1),""))</f>
        <v/>
      </c>
      <c r="P1810" s="9" t="str">
        <f>IF(Search!$L$5="","",IF(ISNUMBER(SEARCH("Jersey",$AU1810))=TRUE,IF(Search!$L$5="N","N",1),""))</f>
        <v/>
      </c>
      <c r="Q1810" s="9" t="str">
        <f>IF(Search!$L$6="","",IF(ISNUMBER(SEARCH("Patch",$AU1810))=TRUE,IF(Search!$L$6="N","N",1),""))</f>
        <v/>
      </c>
      <c r="R1810" s="9" t="str">
        <f>IF(Search!$L$7="","",IF(ISNUMBER(SEARCH("Shield",$AU1810))=TRUE,IF(Search!$L$7="N","N",1),""))</f>
        <v/>
      </c>
      <c r="S1810" s="9" t="str">
        <f>IF(Search!$L$8="","",IF(ISNUMBER(SEARCH("Stick",$AU1810))=TRUE,IF(Search!$L$8="N","N",1),""))</f>
        <v/>
      </c>
      <c r="T1810" s="9" t="str">
        <f>IF(Search!$O$4="","",IF(COUNTA($AW1810)=1,IF(Search!$O$4="N","N",1),""))</f>
        <v/>
      </c>
      <c r="U1810" s="9" t="str">
        <f>IF(Search!$O$5="","",IF($AW1810="","",IF($AW1810&lt;Search!$O$5,"",1)))</f>
        <v/>
      </c>
      <c r="V1810" s="9" t="str">
        <f>IF(Search!$O$6="","",IF($AW1810="","",IF($AW1810&gt;Search!$O$6,"",1)))</f>
        <v/>
      </c>
      <c r="W1810" s="9" t="str">
        <f>IF(Search!$U$4="","",IF($AX1810="","",1))</f>
        <v/>
      </c>
      <c r="X1810" s="9" t="str">
        <f>IF(Search!$U$5="","",IF(ISNUMBER(SEARCH(Search!$U$5,$AX1810))=TRUE,IF(Search!$U$5="N","N",1),""))</f>
        <v/>
      </c>
      <c r="Y1810" s="9" t="str">
        <f>IF(Search!$U$6="","",IF($AY1810&lt;Search!$U$6,"",1))</f>
        <v/>
      </c>
      <c r="Z1810" s="9" t="str">
        <f>IF(Search!$R$4="","",IF(Inventory!$BA1810&lt;Search!$R$4,"",1))</f>
        <v/>
      </c>
      <c r="AA1810" s="9" t="str">
        <f>IF(Search!$R$5="","",IF($BA1810&gt;Search!$R$5,"",1))</f>
        <v/>
      </c>
      <c r="AB1810" s="9" t="str">
        <f>IF(Search!$R$6="","",IF($BB1810&lt;Search!$R$6,"",1))</f>
        <v/>
      </c>
      <c r="AC1810" s="9" t="str">
        <f>IF(Search!$R$7="","",IF($BB1810&lt;Search!$R$7,"",1))</f>
        <v/>
      </c>
      <c r="AD1810" s="45" t="str">
        <f>IF(COUNTIF($A1810:$AC1810,"n")&gt;0,"",IF(SUM($A1810:$AC1810)=COUNTA(Search!$C$4:$C$8,Search!$F$4:$F$8,Search!$I$4:$I$6,Search!$I$8,Search!$L$4:$L$8,Search!$O$4:$O$8,Search!$R$4:$R$7,Search!$U$4:$U$7)-COUNTIF(Search!$C$4:$U$7,"n"),1+LARGE($AD$1:AD1809,1),""))</f>
        <v/>
      </c>
      <c r="AE1810" s="45" t="str">
        <f t="shared" si="87"/>
        <v/>
      </c>
      <c r="AF1810" s="45" t="str">
        <f>IF(AD1810="","",COUNTIF($AE$1:$AE1809,$AE1810)+RANK($AE1810,$AE$2:$AE$10540,1))</f>
        <v/>
      </c>
      <c r="AG1810" s="45" t="str">
        <f t="shared" si="88"/>
        <v/>
      </c>
      <c r="AH1810" s="45" t="str">
        <f>IF($AD1810="","",COUNTIF($AG$1:$AG1809,$AG1810)+RANK($AG1810,$AG$1:$AG$10539,0))</f>
        <v/>
      </c>
      <c r="AI1810" s="10" t="str">
        <f t="shared" si="89"/>
        <v>2012-13 ITG Forever Rivals Autographs #AHM Howie Meeker TOR  AU  /   $</v>
      </c>
      <c r="AJ1810" s="11">
        <v>2012</v>
      </c>
      <c r="AK1810" s="17">
        <v>13</v>
      </c>
      <c r="AL1810" s="12" t="s">
        <v>1329</v>
      </c>
      <c r="AM1810" s="10" t="s">
        <v>1331</v>
      </c>
      <c r="AN1810" s="12" t="s">
        <v>1332</v>
      </c>
      <c r="AO1810" s="9" t="s">
        <v>1904</v>
      </c>
      <c r="AP1810" s="9"/>
      <c r="AQ1810" s="9"/>
      <c r="AR1810" s="14" t="s">
        <v>2125</v>
      </c>
      <c r="AS1810" s="9"/>
      <c r="AT1810" s="9" t="s">
        <v>1857</v>
      </c>
      <c r="AU1810" s="9"/>
      <c r="AV1810" s="13"/>
      <c r="AW1810" s="13"/>
      <c r="AX1810" s="9"/>
      <c r="AY1810" s="9"/>
      <c r="AZ1810" s="9"/>
      <c r="BA1810" s="33"/>
      <c r="BB1810" s="33"/>
      <c r="BC1810" s="36"/>
      <c r="BD1810" s="12" t="s">
        <v>1771</v>
      </c>
    </row>
    <row r="1811" spans="1:56" s="12" customFormat="1" x14ac:dyDescent="0.2">
      <c r="A1811" s="9" t="str">
        <f>IF(Search!$C$5="","",IF(COUNTA(Inventory!$AP1811)=1,1,""))</f>
        <v/>
      </c>
      <c r="B1811" s="9" t="str">
        <f>IF(Search!$C$4="","",IF(ISNUMBER(SEARCH(Search!$C$4,$AR1811))=TRUE,1,""))</f>
        <v/>
      </c>
      <c r="C1811" s="9" t="str">
        <f>IF(Search!$C$6="x",IF(COUNTA($AQ1811)=1,1,"N"),IF(COUNTA($AQ1811)=1,"N",""))</f>
        <v/>
      </c>
      <c r="D1811" s="9" t="str">
        <f>IF(Search!$O$8="","",IF(ISNUMBER(SEARCH(Search!$O$8,$BD1811))=TRUE,1,""))</f>
        <v/>
      </c>
      <c r="E1811" s="9" t="str">
        <f>IF(Search!$C$7="","",IF(ISNUMBER(SEARCH(Search!$C$7,$AN1811))=TRUE,1,""))</f>
        <v/>
      </c>
      <c r="F1811" s="9" t="str">
        <f>IF(Search!$C$8="","",IF(ISNUMBER(SEARCH(Search!$C$8,$AO1811))=TRUE,1,""))</f>
        <v/>
      </c>
      <c r="G1811" s="9" t="str">
        <f>IF(Search!$F$4="","",IF(Inventory!$AJ1811&lt;Search!$F$4,"",1))</f>
        <v/>
      </c>
      <c r="H1811" s="9" t="str">
        <f>IF(Search!$F$5="","",IF(Inventory!$AJ1811&gt;Search!$F$5,"",1))</f>
        <v/>
      </c>
      <c r="I1811" s="9" t="str">
        <f>IF(Search!$F$7="","",IF(Search!$F$8="",IF(ISNUMBER(SEARCH(Search!$F$7,$AL1811))=TRUE,1,""),""))</f>
        <v/>
      </c>
      <c r="J1811" s="9" t="str">
        <f>IF($AL1811=Search!$F$8,1,"")</f>
        <v/>
      </c>
      <c r="K1811" s="9" t="str">
        <f>IF(Search!$I$4="","",IF(COUNTA($AS1811)=1,IF(Search!$I$4="N","N",1),""))</f>
        <v/>
      </c>
      <c r="L1811" s="9" t="str">
        <f>IF(Search!$I$5="","",IF($AS1811="RC",1,""))</f>
        <v/>
      </c>
      <c r="M1811" s="9" t="str">
        <f>IF(Search!$I$6="","",IF($AS1811="RCP",1,""))</f>
        <v/>
      </c>
      <c r="N1811" s="9" t="str">
        <f>IF(Search!$I$8="","",IF(COUNTA($AT1811)=1,IF(Search!$I$8="N","N",1),""))</f>
        <v/>
      </c>
      <c r="O1811" s="9" t="str">
        <f>IF(Search!$L$4="","",IF(COUNTA($AU1811)=1,IF(Search!$L$4="N","N",1),""))</f>
        <v/>
      </c>
      <c r="P1811" s="9" t="str">
        <f>IF(Search!$L$5="","",IF(ISNUMBER(SEARCH("Jersey",$AU1811))=TRUE,IF(Search!$L$5="N","N",1),""))</f>
        <v/>
      </c>
      <c r="Q1811" s="9" t="str">
        <f>IF(Search!$L$6="","",IF(ISNUMBER(SEARCH("Patch",$AU1811))=TRUE,IF(Search!$L$6="N","N",1),""))</f>
        <v/>
      </c>
      <c r="R1811" s="9" t="str">
        <f>IF(Search!$L$7="","",IF(ISNUMBER(SEARCH("Shield",$AU1811))=TRUE,IF(Search!$L$7="N","N",1),""))</f>
        <v/>
      </c>
      <c r="S1811" s="9" t="str">
        <f>IF(Search!$L$8="","",IF(ISNUMBER(SEARCH("Stick",$AU1811))=TRUE,IF(Search!$L$8="N","N",1),""))</f>
        <v/>
      </c>
      <c r="T1811" s="9" t="str">
        <f>IF(Search!$O$4="","",IF(COUNTA($AW1811)=1,IF(Search!$O$4="N","N",1),""))</f>
        <v/>
      </c>
      <c r="U1811" s="9" t="str">
        <f>IF(Search!$O$5="","",IF($AW1811="","",IF($AW1811&lt;Search!$O$5,"",1)))</f>
        <v/>
      </c>
      <c r="V1811" s="9" t="str">
        <f>IF(Search!$O$6="","",IF($AW1811="","",IF($AW1811&gt;Search!$O$6,"",1)))</f>
        <v/>
      </c>
      <c r="W1811" s="9" t="str">
        <f>IF(Search!$U$4="","",IF($AX1811="","",1))</f>
        <v/>
      </c>
      <c r="X1811" s="9" t="str">
        <f>IF(Search!$U$5="","",IF(ISNUMBER(SEARCH(Search!$U$5,$AX1811))=TRUE,IF(Search!$U$5="N","N",1),""))</f>
        <v/>
      </c>
      <c r="Y1811" s="9" t="str">
        <f>IF(Search!$U$6="","",IF($AY1811&lt;Search!$U$6,"",1))</f>
        <v/>
      </c>
      <c r="Z1811" s="9" t="str">
        <f>IF(Search!$R$4="","",IF(Inventory!$BA1811&lt;Search!$R$4,"",1))</f>
        <v/>
      </c>
      <c r="AA1811" s="9" t="str">
        <f>IF(Search!$R$5="","",IF($BA1811&gt;Search!$R$5,"",1))</f>
        <v/>
      </c>
      <c r="AB1811" s="9" t="str">
        <f>IF(Search!$R$6="","",IF($BB1811&lt;Search!$R$6,"",1))</f>
        <v/>
      </c>
      <c r="AC1811" s="9" t="str">
        <f>IF(Search!$R$7="","",IF($BB1811&lt;Search!$R$7,"",1))</f>
        <v/>
      </c>
      <c r="AD1811" s="45" t="str">
        <f>IF(COUNTIF($A1811:$AC1811,"n")&gt;0,"",IF(SUM($A1811:$AC1811)=COUNTA(Search!$C$4:$C$8,Search!$F$4:$F$8,Search!$I$4:$I$6,Search!$I$8,Search!$L$4:$L$8,Search!$O$4:$O$8,Search!$R$4:$R$7,Search!$U$4:$U$7)-COUNTIF(Search!$C$4:$U$7,"n"),1+LARGE($AD$1:AD1810,1),""))</f>
        <v/>
      </c>
      <c r="AE1811" s="45" t="str">
        <f t="shared" si="87"/>
        <v/>
      </c>
      <c r="AF1811" s="45" t="str">
        <f>IF(AD1811="","",COUNTIF($AE$1:$AE1810,$AE1811)+RANK($AE1811,$AE$2:$AE$10540,1))</f>
        <v/>
      </c>
      <c r="AG1811" s="45" t="str">
        <f t="shared" si="88"/>
        <v/>
      </c>
      <c r="AH1811" s="45" t="str">
        <f>IF($AD1811="","",COUNTIF($AG$1:$AG1810,$AG1811)+RANK($AG1811,$AG$1:$AG$10539,0))</f>
        <v/>
      </c>
      <c r="AI1811" s="10" t="str">
        <f t="shared" si="89"/>
        <v>2012-13 ITG Forever Rivals Autographs #ANU Norm Ullman TOR  AU  /   $</v>
      </c>
      <c r="AJ1811" s="11">
        <v>2012</v>
      </c>
      <c r="AK1811" s="17">
        <v>13</v>
      </c>
      <c r="AL1811" s="12" t="s">
        <v>1329</v>
      </c>
      <c r="AM1811" s="10" t="s">
        <v>1346</v>
      </c>
      <c r="AN1811" s="12" t="s">
        <v>59</v>
      </c>
      <c r="AO1811" s="9" t="s">
        <v>1904</v>
      </c>
      <c r="AP1811" s="9"/>
      <c r="AQ1811" s="9"/>
      <c r="AR1811" s="14" t="s">
        <v>2125</v>
      </c>
      <c r="AS1811" s="9"/>
      <c r="AT1811" s="9" t="s">
        <v>1857</v>
      </c>
      <c r="AU1811" s="9"/>
      <c r="AV1811" s="13"/>
      <c r="AW1811" s="13"/>
      <c r="AX1811" s="9"/>
      <c r="AY1811" s="9"/>
      <c r="AZ1811" s="9"/>
      <c r="BA1811" s="33"/>
      <c r="BB1811" s="33"/>
      <c r="BC1811" s="36"/>
      <c r="BD1811" s="12" t="s">
        <v>1771</v>
      </c>
    </row>
    <row r="1812" spans="1:56" s="12" customFormat="1" x14ac:dyDescent="0.2">
      <c r="A1812" s="9" t="str">
        <f>IF(Search!$C$5="","",IF(COUNTA(Inventory!$AP1812)=1,1,""))</f>
        <v/>
      </c>
      <c r="B1812" s="9" t="str">
        <f>IF(Search!$C$4="","",IF(ISNUMBER(SEARCH(Search!$C$4,$AR1812))=TRUE,1,""))</f>
        <v/>
      </c>
      <c r="C1812" s="9" t="str">
        <f>IF(Search!$C$6="x",IF(COUNTA($AQ1812)=1,1,"N"),IF(COUNTA($AQ1812)=1,"N",""))</f>
        <v/>
      </c>
      <c r="D1812" s="9" t="str">
        <f>IF(Search!$O$8="","",IF(ISNUMBER(SEARCH(Search!$O$8,$BD1812))=TRUE,1,""))</f>
        <v/>
      </c>
      <c r="E1812" s="9" t="str">
        <f>IF(Search!$C$7="","",IF(ISNUMBER(SEARCH(Search!$C$7,$AN1812))=TRUE,1,""))</f>
        <v/>
      </c>
      <c r="F1812" s="9" t="str">
        <f>IF(Search!$C$8="","",IF(ISNUMBER(SEARCH(Search!$C$8,$AO1812))=TRUE,1,""))</f>
        <v/>
      </c>
      <c r="G1812" s="9" t="str">
        <f>IF(Search!$F$4="","",IF(Inventory!$AJ1812&lt;Search!$F$4,"",1))</f>
        <v/>
      </c>
      <c r="H1812" s="9" t="str">
        <f>IF(Search!$F$5="","",IF(Inventory!$AJ1812&gt;Search!$F$5,"",1))</f>
        <v/>
      </c>
      <c r="I1812" s="9" t="str">
        <f>IF(Search!$F$7="","",IF(Search!$F$8="",IF(ISNUMBER(SEARCH(Search!$F$7,$AL1812))=TRUE,1,""),""))</f>
        <v/>
      </c>
      <c r="J1812" s="9" t="str">
        <f>IF($AL1812=Search!$F$8,1,"")</f>
        <v/>
      </c>
      <c r="K1812" s="9" t="str">
        <f>IF(Search!$I$4="","",IF(COUNTA($AS1812)=1,IF(Search!$I$4="N","N",1),""))</f>
        <v/>
      </c>
      <c r="L1812" s="9" t="str">
        <f>IF(Search!$I$5="","",IF($AS1812="RC",1,""))</f>
        <v/>
      </c>
      <c r="M1812" s="9" t="str">
        <f>IF(Search!$I$6="","",IF($AS1812="RCP",1,""))</f>
        <v/>
      </c>
      <c r="N1812" s="9" t="str">
        <f>IF(Search!$I$8="","",IF(COUNTA($AT1812)=1,IF(Search!$I$8="N","N",1),""))</f>
        <v/>
      </c>
      <c r="O1812" s="9" t="str">
        <f>IF(Search!$L$4="","",IF(COUNTA($AU1812)=1,IF(Search!$L$4="N","N",1),""))</f>
        <v/>
      </c>
      <c r="P1812" s="9" t="str">
        <f>IF(Search!$L$5="","",IF(ISNUMBER(SEARCH("Jersey",$AU1812))=TRUE,IF(Search!$L$5="N","N",1),""))</f>
        <v/>
      </c>
      <c r="Q1812" s="9" t="str">
        <f>IF(Search!$L$6="","",IF(ISNUMBER(SEARCH("Patch",$AU1812))=TRUE,IF(Search!$L$6="N","N",1),""))</f>
        <v/>
      </c>
      <c r="R1812" s="9" t="str">
        <f>IF(Search!$L$7="","",IF(ISNUMBER(SEARCH("Shield",$AU1812))=TRUE,IF(Search!$L$7="N","N",1),""))</f>
        <v/>
      </c>
      <c r="S1812" s="9" t="str">
        <f>IF(Search!$L$8="","",IF(ISNUMBER(SEARCH("Stick",$AU1812))=TRUE,IF(Search!$L$8="N","N",1),""))</f>
        <v/>
      </c>
      <c r="T1812" s="9" t="str">
        <f>IF(Search!$O$4="","",IF(COUNTA($AW1812)=1,IF(Search!$O$4="N","N",1),""))</f>
        <v/>
      </c>
      <c r="U1812" s="9" t="str">
        <f>IF(Search!$O$5="","",IF($AW1812="","",IF($AW1812&lt;Search!$O$5,"",1)))</f>
        <v/>
      </c>
      <c r="V1812" s="9" t="str">
        <f>IF(Search!$O$6="","",IF($AW1812="","",IF($AW1812&gt;Search!$O$6,"",1)))</f>
        <v/>
      </c>
      <c r="W1812" s="9" t="str">
        <f>IF(Search!$U$4="","",IF($AX1812="","",1))</f>
        <v/>
      </c>
      <c r="X1812" s="9" t="str">
        <f>IF(Search!$U$5="","",IF(ISNUMBER(SEARCH(Search!$U$5,$AX1812))=TRUE,IF(Search!$U$5="N","N",1),""))</f>
        <v/>
      </c>
      <c r="Y1812" s="9" t="str">
        <f>IF(Search!$U$6="","",IF($AY1812&lt;Search!$U$6,"",1))</f>
        <v/>
      </c>
      <c r="Z1812" s="9" t="str">
        <f>IF(Search!$R$4="","",IF(Inventory!$BA1812&lt;Search!$R$4,"",1))</f>
        <v/>
      </c>
      <c r="AA1812" s="9" t="str">
        <f>IF(Search!$R$5="","",IF($BA1812&gt;Search!$R$5,"",1))</f>
        <v/>
      </c>
      <c r="AB1812" s="9" t="str">
        <f>IF(Search!$R$6="","",IF($BB1812&lt;Search!$R$6,"",1))</f>
        <v/>
      </c>
      <c r="AC1812" s="9" t="str">
        <f>IF(Search!$R$7="","",IF($BB1812&lt;Search!$R$7,"",1))</f>
        <v/>
      </c>
      <c r="AD1812" s="45" t="str">
        <f>IF(COUNTIF($A1812:$AC1812,"n")&gt;0,"",IF(SUM($A1812:$AC1812)=COUNTA(Search!$C$4:$C$8,Search!$F$4:$F$8,Search!$I$4:$I$6,Search!$I$8,Search!$L$4:$L$8,Search!$O$4:$O$8,Search!$R$4:$R$7,Search!$U$4:$U$7)-COUNTIF(Search!$C$4:$U$7,"n"),1+LARGE($AD$1:AD1811,1),""))</f>
        <v/>
      </c>
      <c r="AE1812" s="45" t="str">
        <f t="shared" si="87"/>
        <v/>
      </c>
      <c r="AF1812" s="45" t="str">
        <f>IF(AD1812="","",COUNTIF($AE$1:$AE1811,$AE1812)+RANK($AE1812,$AE$2:$AE$10540,1))</f>
        <v/>
      </c>
      <c r="AG1812" s="45" t="str">
        <f t="shared" si="88"/>
        <v/>
      </c>
      <c r="AH1812" s="45" t="str">
        <f>IF($AD1812="","",COUNTIF($AG$1:$AG1811,$AG1812)+RANK($AG1812,$AG$1:$AG$10539,0))</f>
        <v/>
      </c>
      <c r="AI1812" s="10" t="str">
        <f t="shared" si="89"/>
        <v>2012-13 ITG Forever Rivals Autographs #ARK Red Kelly SP TOR  AU  /   $</v>
      </c>
      <c r="AJ1812" s="11">
        <v>2012</v>
      </c>
      <c r="AK1812" s="17">
        <v>13</v>
      </c>
      <c r="AL1812" s="12" t="s">
        <v>1329</v>
      </c>
      <c r="AM1812" s="10" t="s">
        <v>1344</v>
      </c>
      <c r="AN1812" s="12" t="s">
        <v>1345</v>
      </c>
      <c r="AO1812" s="9" t="s">
        <v>1904</v>
      </c>
      <c r="AP1812" s="9"/>
      <c r="AQ1812" s="9"/>
      <c r="AR1812" s="14" t="s">
        <v>2125</v>
      </c>
      <c r="AS1812" s="9"/>
      <c r="AT1812" s="9" t="s">
        <v>1857</v>
      </c>
      <c r="AU1812" s="9"/>
      <c r="AV1812" s="13"/>
      <c r="AW1812" s="13"/>
      <c r="AX1812" s="9"/>
      <c r="AY1812" s="9"/>
      <c r="AZ1812" s="9"/>
      <c r="BA1812" s="33"/>
      <c r="BB1812" s="33"/>
      <c r="BC1812" s="36"/>
      <c r="BD1812" s="12" t="s">
        <v>1771</v>
      </c>
    </row>
    <row r="1813" spans="1:56" s="12" customFormat="1" x14ac:dyDescent="0.2">
      <c r="A1813" s="9" t="str">
        <f>IF(Search!$C$5="","",IF(COUNTA(Inventory!$AP1813)=1,1,""))</f>
        <v/>
      </c>
      <c r="B1813" s="9" t="str">
        <f>IF(Search!$C$4="","",IF(ISNUMBER(SEARCH(Search!$C$4,$AR1813))=TRUE,1,""))</f>
        <v/>
      </c>
      <c r="C1813" s="9" t="str">
        <f>IF(Search!$C$6="x",IF(COUNTA($AQ1813)=1,1,"N"),IF(COUNTA($AQ1813)=1,"N",""))</f>
        <v/>
      </c>
      <c r="D1813" s="9" t="str">
        <f>IF(Search!$O$8="","",IF(ISNUMBER(SEARCH(Search!$O$8,$BD1813))=TRUE,1,""))</f>
        <v/>
      </c>
      <c r="E1813" s="9" t="str">
        <f>IF(Search!$C$7="","",IF(ISNUMBER(SEARCH(Search!$C$7,$AN1813))=TRUE,1,""))</f>
        <v/>
      </c>
      <c r="F1813" s="9" t="str">
        <f>IF(Search!$C$8="","",IF(ISNUMBER(SEARCH(Search!$C$8,$AO1813))=TRUE,1,""))</f>
        <v/>
      </c>
      <c r="G1813" s="9" t="str">
        <f>IF(Search!$F$4="","",IF(Inventory!$AJ1813&lt;Search!$F$4,"",1))</f>
        <v/>
      </c>
      <c r="H1813" s="9" t="str">
        <f>IF(Search!$F$5="","",IF(Inventory!$AJ1813&gt;Search!$F$5,"",1))</f>
        <v/>
      </c>
      <c r="I1813" s="9" t="str">
        <f>IF(Search!$F$7="","",IF(Search!$F$8="",IF(ISNUMBER(SEARCH(Search!$F$7,$AL1813))=TRUE,1,""),""))</f>
        <v/>
      </c>
      <c r="J1813" s="9" t="str">
        <f>IF($AL1813=Search!$F$8,1,"")</f>
        <v/>
      </c>
      <c r="K1813" s="9" t="str">
        <f>IF(Search!$I$4="","",IF(COUNTA($AS1813)=1,IF(Search!$I$4="N","N",1),""))</f>
        <v/>
      </c>
      <c r="L1813" s="9" t="str">
        <f>IF(Search!$I$5="","",IF($AS1813="RC",1,""))</f>
        <v/>
      </c>
      <c r="M1813" s="9" t="str">
        <f>IF(Search!$I$6="","",IF($AS1813="RCP",1,""))</f>
        <v/>
      </c>
      <c r="N1813" s="9" t="str">
        <f>IF(Search!$I$8="","",IF(COUNTA($AT1813)=1,IF(Search!$I$8="N","N",1),""))</f>
        <v/>
      </c>
      <c r="O1813" s="9" t="str">
        <f>IF(Search!$L$4="","",IF(COUNTA($AU1813)=1,IF(Search!$L$4="N","N",1),""))</f>
        <v/>
      </c>
      <c r="P1813" s="9" t="str">
        <f>IF(Search!$L$5="","",IF(ISNUMBER(SEARCH("Jersey",$AU1813))=TRUE,IF(Search!$L$5="N","N",1),""))</f>
        <v/>
      </c>
      <c r="Q1813" s="9" t="str">
        <f>IF(Search!$L$6="","",IF(ISNUMBER(SEARCH("Patch",$AU1813))=TRUE,IF(Search!$L$6="N","N",1),""))</f>
        <v/>
      </c>
      <c r="R1813" s="9" t="str">
        <f>IF(Search!$L$7="","",IF(ISNUMBER(SEARCH("Shield",$AU1813))=TRUE,IF(Search!$L$7="N","N",1),""))</f>
        <v/>
      </c>
      <c r="S1813" s="9" t="str">
        <f>IF(Search!$L$8="","",IF(ISNUMBER(SEARCH("Stick",$AU1813))=TRUE,IF(Search!$L$8="N","N",1),""))</f>
        <v/>
      </c>
      <c r="T1813" s="9" t="str">
        <f>IF(Search!$O$4="","",IF(COUNTA($AW1813)=1,IF(Search!$O$4="N","N",1),""))</f>
        <v/>
      </c>
      <c r="U1813" s="9" t="str">
        <f>IF(Search!$O$5="","",IF($AW1813="","",IF($AW1813&lt;Search!$O$5,"",1)))</f>
        <v/>
      </c>
      <c r="V1813" s="9" t="str">
        <f>IF(Search!$O$6="","",IF($AW1813="","",IF($AW1813&gt;Search!$O$6,"",1)))</f>
        <v/>
      </c>
      <c r="W1813" s="9" t="str">
        <f>IF(Search!$U$4="","",IF($AX1813="","",1))</f>
        <v/>
      </c>
      <c r="X1813" s="9" t="str">
        <f>IF(Search!$U$5="","",IF(ISNUMBER(SEARCH(Search!$U$5,$AX1813))=TRUE,IF(Search!$U$5="N","N",1),""))</f>
        <v/>
      </c>
      <c r="Y1813" s="9" t="str">
        <f>IF(Search!$U$6="","",IF($AY1813&lt;Search!$U$6,"",1))</f>
        <v/>
      </c>
      <c r="Z1813" s="9" t="str">
        <f>IF(Search!$R$4="","",IF(Inventory!$BA1813&lt;Search!$R$4,"",1))</f>
        <v/>
      </c>
      <c r="AA1813" s="9" t="str">
        <f>IF(Search!$R$5="","",IF($BA1813&gt;Search!$R$5,"",1))</f>
        <v/>
      </c>
      <c r="AB1813" s="9" t="str">
        <f>IF(Search!$R$6="","",IF($BB1813&lt;Search!$R$6,"",1))</f>
        <v/>
      </c>
      <c r="AC1813" s="9" t="str">
        <f>IF(Search!$R$7="","",IF($BB1813&lt;Search!$R$7,"",1))</f>
        <v/>
      </c>
      <c r="AD1813" s="45" t="str">
        <f>IF(COUNTIF($A1813:$AC1813,"n")&gt;0,"",IF(SUM($A1813:$AC1813)=COUNTA(Search!$C$4:$C$8,Search!$F$4:$F$8,Search!$I$4:$I$6,Search!$I$8,Search!$L$4:$L$8,Search!$O$4:$O$8,Search!$R$4:$R$7,Search!$U$4:$U$7)-COUNTIF(Search!$C$4:$U$7,"n"),1+LARGE($AD$1:AD1812,1),""))</f>
        <v/>
      </c>
      <c r="AE1813" s="45" t="str">
        <f t="shared" si="87"/>
        <v/>
      </c>
      <c r="AF1813" s="45" t="str">
        <f>IF(AD1813="","",COUNTIF($AE$1:$AE1812,$AE1813)+RANK($AE1813,$AE$2:$AE$10540,1))</f>
        <v/>
      </c>
      <c r="AG1813" s="45" t="str">
        <f t="shared" si="88"/>
        <v/>
      </c>
      <c r="AH1813" s="45" t="str">
        <f>IF($AD1813="","",COUNTIF($AG$1:$AG1812,$AG1813)+RANK($AG1813,$AG$1:$AG$10539,0))</f>
        <v/>
      </c>
      <c r="AI1813" s="10" t="str">
        <f t="shared" si="89"/>
        <v>2012-13 ITG Forever Rivals Autographs #AST Steve Thomas TOR  AU  /   $</v>
      </c>
      <c r="AJ1813" s="11">
        <v>2012</v>
      </c>
      <c r="AK1813" s="17">
        <v>13</v>
      </c>
      <c r="AL1813" s="12" t="s">
        <v>1329</v>
      </c>
      <c r="AM1813" s="10" t="s">
        <v>1333</v>
      </c>
      <c r="AN1813" s="12" t="s">
        <v>177</v>
      </c>
      <c r="AO1813" s="9" t="s">
        <v>1904</v>
      </c>
      <c r="AP1813" s="9"/>
      <c r="AQ1813" s="9"/>
      <c r="AR1813" s="14" t="s">
        <v>2125</v>
      </c>
      <c r="AS1813" s="9"/>
      <c r="AT1813" s="9" t="s">
        <v>1857</v>
      </c>
      <c r="AU1813" s="9"/>
      <c r="AV1813" s="13"/>
      <c r="AW1813" s="13"/>
      <c r="AX1813" s="9"/>
      <c r="AY1813" s="9"/>
      <c r="AZ1813" s="9"/>
      <c r="BA1813" s="33"/>
      <c r="BB1813" s="33"/>
      <c r="BC1813" s="36"/>
      <c r="BD1813" s="12" t="s">
        <v>1771</v>
      </c>
    </row>
    <row r="1814" spans="1:56" s="12" customFormat="1" x14ac:dyDescent="0.2">
      <c r="A1814" s="9" t="str">
        <f>IF(Search!$C$5="","",IF(COUNTA(Inventory!$AP1814)=1,1,""))</f>
        <v/>
      </c>
      <c r="B1814" s="9" t="str">
        <f>IF(Search!$C$4="","",IF(ISNUMBER(SEARCH(Search!$C$4,$AR1814))=TRUE,1,""))</f>
        <v/>
      </c>
      <c r="C1814" s="9" t="str">
        <f>IF(Search!$C$6="x",IF(COUNTA($AQ1814)=1,1,"N"),IF(COUNTA($AQ1814)=1,"N",""))</f>
        <v/>
      </c>
      <c r="D1814" s="9" t="str">
        <f>IF(Search!$O$8="","",IF(ISNUMBER(SEARCH(Search!$O$8,$BD1814))=TRUE,1,""))</f>
        <v/>
      </c>
      <c r="E1814" s="9" t="str">
        <f>IF(Search!$C$7="","",IF(ISNUMBER(SEARCH(Search!$C$7,$AN1814))=TRUE,1,""))</f>
        <v/>
      </c>
      <c r="F1814" s="9" t="str">
        <f>IF(Search!$C$8="","",IF(ISNUMBER(SEARCH(Search!$C$8,$AO1814))=TRUE,1,""))</f>
        <v/>
      </c>
      <c r="G1814" s="9" t="str">
        <f>IF(Search!$F$4="","",IF(Inventory!$AJ1814&lt;Search!$F$4,"",1))</f>
        <v/>
      </c>
      <c r="H1814" s="9" t="str">
        <f>IF(Search!$F$5="","",IF(Inventory!$AJ1814&gt;Search!$F$5,"",1))</f>
        <v/>
      </c>
      <c r="I1814" s="9" t="str">
        <f>IF(Search!$F$7="","",IF(Search!$F$8="",IF(ISNUMBER(SEARCH(Search!$F$7,$AL1814))=TRUE,1,""),""))</f>
        <v/>
      </c>
      <c r="J1814" s="9" t="str">
        <f>IF($AL1814=Search!$F$8,1,"")</f>
        <v/>
      </c>
      <c r="K1814" s="9" t="str">
        <f>IF(Search!$I$4="","",IF(COUNTA($AS1814)=1,IF(Search!$I$4="N","N",1),""))</f>
        <v/>
      </c>
      <c r="L1814" s="9" t="str">
        <f>IF(Search!$I$5="","",IF($AS1814="RC",1,""))</f>
        <v/>
      </c>
      <c r="M1814" s="9" t="str">
        <f>IF(Search!$I$6="","",IF($AS1814="RCP",1,""))</f>
        <v/>
      </c>
      <c r="N1814" s="9" t="str">
        <f>IF(Search!$I$8="","",IF(COUNTA($AT1814)=1,IF(Search!$I$8="N","N",1),""))</f>
        <v/>
      </c>
      <c r="O1814" s="9" t="str">
        <f>IF(Search!$L$4="","",IF(COUNTA($AU1814)=1,IF(Search!$L$4="N","N",1),""))</f>
        <v/>
      </c>
      <c r="P1814" s="9" t="str">
        <f>IF(Search!$L$5="","",IF(ISNUMBER(SEARCH("Jersey",$AU1814))=TRUE,IF(Search!$L$5="N","N",1),""))</f>
        <v/>
      </c>
      <c r="Q1814" s="9" t="str">
        <f>IF(Search!$L$6="","",IF(ISNUMBER(SEARCH("Patch",$AU1814))=TRUE,IF(Search!$L$6="N","N",1),""))</f>
        <v/>
      </c>
      <c r="R1814" s="9" t="str">
        <f>IF(Search!$L$7="","",IF(ISNUMBER(SEARCH("Shield",$AU1814))=TRUE,IF(Search!$L$7="N","N",1),""))</f>
        <v/>
      </c>
      <c r="S1814" s="9" t="str">
        <f>IF(Search!$L$8="","",IF(ISNUMBER(SEARCH("Stick",$AU1814))=TRUE,IF(Search!$L$8="N","N",1),""))</f>
        <v/>
      </c>
      <c r="T1814" s="9" t="str">
        <f>IF(Search!$O$4="","",IF(COUNTA($AW1814)=1,IF(Search!$O$4="N","N",1),""))</f>
        <v/>
      </c>
      <c r="U1814" s="9" t="str">
        <f>IF(Search!$O$5="","",IF($AW1814="","",IF($AW1814&lt;Search!$O$5,"",1)))</f>
        <v/>
      </c>
      <c r="V1814" s="9" t="str">
        <f>IF(Search!$O$6="","",IF($AW1814="","",IF($AW1814&gt;Search!$O$6,"",1)))</f>
        <v/>
      </c>
      <c r="W1814" s="9" t="str">
        <f>IF(Search!$U$4="","",IF($AX1814="","",1))</f>
        <v/>
      </c>
      <c r="X1814" s="9" t="str">
        <f>IF(Search!$U$5="","",IF(ISNUMBER(SEARCH(Search!$U$5,$AX1814))=TRUE,IF(Search!$U$5="N","N",1),""))</f>
        <v/>
      </c>
      <c r="Y1814" s="9" t="str">
        <f>IF(Search!$U$6="","",IF($AY1814&lt;Search!$U$6,"",1))</f>
        <v/>
      </c>
      <c r="Z1814" s="9" t="str">
        <f>IF(Search!$R$4="","",IF(Inventory!$BA1814&lt;Search!$R$4,"",1))</f>
        <v/>
      </c>
      <c r="AA1814" s="9" t="str">
        <f>IF(Search!$R$5="","",IF($BA1814&gt;Search!$R$5,"",1))</f>
        <v/>
      </c>
      <c r="AB1814" s="9" t="str">
        <f>IF(Search!$R$6="","",IF($BB1814&lt;Search!$R$6,"",1))</f>
        <v/>
      </c>
      <c r="AC1814" s="9" t="str">
        <f>IF(Search!$R$7="","",IF($BB1814&lt;Search!$R$7,"",1))</f>
        <v/>
      </c>
      <c r="AD1814" s="45" t="str">
        <f>IF(COUNTIF($A1814:$AC1814,"n")&gt;0,"",IF(SUM($A1814:$AC1814)=COUNTA(Search!$C$4:$C$8,Search!$F$4:$F$8,Search!$I$4:$I$6,Search!$I$8,Search!$L$4:$L$8,Search!$O$4:$O$8,Search!$R$4:$R$7,Search!$U$4:$U$7)-COUNTIF(Search!$C$4:$U$7,"n"),1+LARGE($AD$1:AD1813,1),""))</f>
        <v/>
      </c>
      <c r="AE1814" s="45" t="str">
        <f t="shared" si="87"/>
        <v/>
      </c>
      <c r="AF1814" s="45" t="str">
        <f>IF(AD1814="","",COUNTIF($AE$1:$AE1813,$AE1814)+RANK($AE1814,$AE$2:$AE$10540,1))</f>
        <v/>
      </c>
      <c r="AG1814" s="45" t="str">
        <f t="shared" si="88"/>
        <v/>
      </c>
      <c r="AH1814" s="45" t="str">
        <f>IF($AD1814="","",COUNTIF($AG$1:$AG1813,$AG1814)+RANK($AG1814,$AG$1:$AG$10539,0))</f>
        <v/>
      </c>
      <c r="AI1814" s="10" t="str">
        <f t="shared" si="89"/>
        <v>2012-13 ITG Forever Rivals Autographs #ATS Tod Sloan TOR  AU  /   $</v>
      </c>
      <c r="AJ1814" s="11">
        <v>2012</v>
      </c>
      <c r="AK1814" s="17">
        <v>13</v>
      </c>
      <c r="AL1814" s="12" t="s">
        <v>1329</v>
      </c>
      <c r="AM1814" s="10" t="s">
        <v>1340</v>
      </c>
      <c r="AN1814" s="12" t="s">
        <v>1341</v>
      </c>
      <c r="AO1814" s="9" t="s">
        <v>1904</v>
      </c>
      <c r="AP1814" s="9"/>
      <c r="AQ1814" s="9"/>
      <c r="AR1814" s="14" t="s">
        <v>2125</v>
      </c>
      <c r="AS1814" s="9"/>
      <c r="AT1814" s="9" t="s">
        <v>1857</v>
      </c>
      <c r="AU1814" s="9"/>
      <c r="AV1814" s="13"/>
      <c r="AW1814" s="13"/>
      <c r="AX1814" s="9"/>
      <c r="AY1814" s="9"/>
      <c r="AZ1814" s="9"/>
      <c r="BA1814" s="33"/>
      <c r="BB1814" s="33"/>
      <c r="BC1814" s="36"/>
      <c r="BD1814" s="12" t="s">
        <v>1771</v>
      </c>
    </row>
    <row r="1815" spans="1:56" s="12" customFormat="1" x14ac:dyDescent="0.2">
      <c r="A1815" s="9" t="str">
        <f>IF(Search!$C$5="","",IF(COUNTA(Inventory!$AP1815)=1,1,""))</f>
        <v/>
      </c>
      <c r="B1815" s="9" t="str">
        <f>IF(Search!$C$4="","",IF(ISNUMBER(SEARCH(Search!$C$4,$AR1815))=TRUE,1,""))</f>
        <v/>
      </c>
      <c r="C1815" s="9" t="str">
        <f>IF(Search!$C$6="x",IF(COUNTA($AQ1815)=1,1,"N"),IF(COUNTA($AQ1815)=1,"N",""))</f>
        <v/>
      </c>
      <c r="D1815" s="9" t="str">
        <f>IF(Search!$O$8="","",IF(ISNUMBER(SEARCH(Search!$O$8,$BD1815))=TRUE,1,""))</f>
        <v/>
      </c>
      <c r="E1815" s="9" t="str">
        <f>IF(Search!$C$7="","",IF(ISNUMBER(SEARCH(Search!$C$7,$AN1815))=TRUE,1,""))</f>
        <v/>
      </c>
      <c r="F1815" s="9" t="str">
        <f>IF(Search!$C$8="","",IF(ISNUMBER(SEARCH(Search!$C$8,$AO1815))=TRUE,1,""))</f>
        <v/>
      </c>
      <c r="G1815" s="9" t="str">
        <f>IF(Search!$F$4="","",IF(Inventory!$AJ1815&lt;Search!$F$4,"",1))</f>
        <v/>
      </c>
      <c r="H1815" s="9" t="str">
        <f>IF(Search!$F$5="","",IF(Inventory!$AJ1815&gt;Search!$F$5,"",1))</f>
        <v/>
      </c>
      <c r="I1815" s="9" t="str">
        <f>IF(Search!$F$7="","",IF(Search!$F$8="",IF(ISNUMBER(SEARCH(Search!$F$7,$AL1815))=TRUE,1,""),""))</f>
        <v/>
      </c>
      <c r="J1815" s="9" t="str">
        <f>IF($AL1815=Search!$F$8,1,"")</f>
        <v/>
      </c>
      <c r="K1815" s="9" t="str">
        <f>IF(Search!$I$4="","",IF(COUNTA($AS1815)=1,IF(Search!$I$4="N","N",1),""))</f>
        <v/>
      </c>
      <c r="L1815" s="9" t="str">
        <f>IF(Search!$I$5="","",IF($AS1815="RC",1,""))</f>
        <v/>
      </c>
      <c r="M1815" s="9" t="str">
        <f>IF(Search!$I$6="","",IF($AS1815="RCP",1,""))</f>
        <v/>
      </c>
      <c r="N1815" s="9" t="str">
        <f>IF(Search!$I$8="","",IF(COUNTA($AT1815)=1,IF(Search!$I$8="N","N",1),""))</f>
        <v/>
      </c>
      <c r="O1815" s="9" t="str">
        <f>IF(Search!$L$4="","",IF(COUNTA($AU1815)=1,IF(Search!$L$4="N","N",1),""))</f>
        <v/>
      </c>
      <c r="P1815" s="9" t="str">
        <f>IF(Search!$L$5="","",IF(ISNUMBER(SEARCH("Jersey",$AU1815))=TRUE,IF(Search!$L$5="N","N",1),""))</f>
        <v/>
      </c>
      <c r="Q1815" s="9" t="str">
        <f>IF(Search!$L$6="","",IF(ISNUMBER(SEARCH("Patch",$AU1815))=TRUE,IF(Search!$L$6="N","N",1),""))</f>
        <v/>
      </c>
      <c r="R1815" s="9" t="str">
        <f>IF(Search!$L$7="","",IF(ISNUMBER(SEARCH("Shield",$AU1815))=TRUE,IF(Search!$L$7="N","N",1),""))</f>
        <v/>
      </c>
      <c r="S1815" s="9" t="str">
        <f>IF(Search!$L$8="","",IF(ISNUMBER(SEARCH("Stick",$AU1815))=TRUE,IF(Search!$L$8="N","N",1),""))</f>
        <v/>
      </c>
      <c r="T1815" s="9" t="str">
        <f>IF(Search!$O$4="","",IF(COUNTA($AW1815)=1,IF(Search!$O$4="N","N",1),""))</f>
        <v/>
      </c>
      <c r="U1815" s="9" t="str">
        <f>IF(Search!$O$5="","",IF($AW1815="","",IF($AW1815&lt;Search!$O$5,"",1)))</f>
        <v/>
      </c>
      <c r="V1815" s="9" t="str">
        <f>IF(Search!$O$6="","",IF($AW1815="","",IF($AW1815&gt;Search!$O$6,"",1)))</f>
        <v/>
      </c>
      <c r="W1815" s="9" t="str">
        <f>IF(Search!$U$4="","",IF($AX1815="","",1))</f>
        <v/>
      </c>
      <c r="X1815" s="9" t="str">
        <f>IF(Search!$U$5="","",IF(ISNUMBER(SEARCH(Search!$U$5,$AX1815))=TRUE,IF(Search!$U$5="N","N",1),""))</f>
        <v/>
      </c>
      <c r="Y1815" s="9" t="str">
        <f>IF(Search!$U$6="","",IF($AY1815&lt;Search!$U$6,"",1))</f>
        <v/>
      </c>
      <c r="Z1815" s="9" t="str">
        <f>IF(Search!$R$4="","",IF(Inventory!$BA1815&lt;Search!$R$4,"",1))</f>
        <v/>
      </c>
      <c r="AA1815" s="9" t="str">
        <f>IF(Search!$R$5="","",IF($BA1815&gt;Search!$R$5,"",1))</f>
        <v/>
      </c>
      <c r="AB1815" s="9" t="str">
        <f>IF(Search!$R$6="","",IF($BB1815&lt;Search!$R$6,"",1))</f>
        <v/>
      </c>
      <c r="AC1815" s="9" t="str">
        <f>IF(Search!$R$7="","",IF($BB1815&lt;Search!$R$7,"",1))</f>
        <v/>
      </c>
      <c r="AD1815" s="45" t="str">
        <f>IF(COUNTIF($A1815:$AC1815,"n")&gt;0,"",IF(SUM($A1815:$AC1815)=COUNTA(Search!$C$4:$C$8,Search!$F$4:$F$8,Search!$I$4:$I$6,Search!$I$8,Search!$L$4:$L$8,Search!$O$4:$O$8,Search!$R$4:$R$7,Search!$U$4:$U$7)-COUNTIF(Search!$C$4:$U$7,"n"),1+LARGE($AD$1:AD1814,1),""))</f>
        <v/>
      </c>
      <c r="AE1815" s="45" t="str">
        <f t="shared" si="87"/>
        <v/>
      </c>
      <c r="AF1815" s="45" t="str">
        <f>IF(AD1815="","",COUNTIF($AE$1:$AE1814,$AE1815)+RANK($AE1815,$AE$2:$AE$10540,1))</f>
        <v/>
      </c>
      <c r="AG1815" s="45" t="str">
        <f t="shared" si="88"/>
        <v/>
      </c>
      <c r="AH1815" s="45" t="str">
        <f>IF($AD1815="","",COUNTIF($AG$1:$AG1814,$AG1815)+RANK($AG1815,$AG$1:$AG$10539,0))</f>
        <v/>
      </c>
      <c r="AI1815" s="10" t="str">
        <f t="shared" si="89"/>
        <v>2012-13 ITG Forever Rivals Autographs #AWS Wally Stanowski TOR  AU  /   $</v>
      </c>
      <c r="AJ1815" s="11">
        <v>2012</v>
      </c>
      <c r="AK1815" s="17">
        <v>13</v>
      </c>
      <c r="AL1815" s="12" t="s">
        <v>1329</v>
      </c>
      <c r="AM1815" s="10" t="s">
        <v>1347</v>
      </c>
      <c r="AN1815" s="12" t="s">
        <v>1348</v>
      </c>
      <c r="AO1815" s="9" t="s">
        <v>1904</v>
      </c>
      <c r="AP1815" s="9"/>
      <c r="AQ1815" s="9"/>
      <c r="AR1815" s="14" t="s">
        <v>2125</v>
      </c>
      <c r="AS1815" s="9"/>
      <c r="AT1815" s="9" t="s">
        <v>1857</v>
      </c>
      <c r="AU1815" s="9"/>
      <c r="AV1815" s="13"/>
      <c r="AW1815" s="13"/>
      <c r="AX1815" s="9"/>
      <c r="AY1815" s="9"/>
      <c r="AZ1815" s="9"/>
      <c r="BA1815" s="33"/>
      <c r="BB1815" s="33"/>
      <c r="BC1815" s="36"/>
      <c r="BD1815" s="12" t="s">
        <v>1771</v>
      </c>
    </row>
    <row r="1816" spans="1:56" s="12" customFormat="1" x14ac:dyDescent="0.2">
      <c r="A1816" s="9" t="str">
        <f>IF(Search!$C$5="","",IF(COUNTA(Inventory!$AP1816)=1,1,""))</f>
        <v/>
      </c>
      <c r="B1816" s="9" t="str">
        <f>IF(Search!$C$4="","",IF(ISNUMBER(SEARCH(Search!$C$4,$AR1816))=TRUE,1,""))</f>
        <v/>
      </c>
      <c r="C1816" s="9" t="str">
        <f>IF(Search!$C$6="x",IF(COUNTA($AQ1816)=1,1,"N"),IF(COUNTA($AQ1816)=1,"N",""))</f>
        <v/>
      </c>
      <c r="D1816" s="9" t="str">
        <f>IF(Search!$O$8="","",IF(ISNUMBER(SEARCH(Search!$O$8,$BD1816))=TRUE,1,""))</f>
        <v/>
      </c>
      <c r="E1816" s="9" t="str">
        <f>IF(Search!$C$7="","",IF(ISNUMBER(SEARCH(Search!$C$7,$AN1816))=TRUE,1,""))</f>
        <v/>
      </c>
      <c r="F1816" s="9" t="str">
        <f>IF(Search!$C$8="","",IF(ISNUMBER(SEARCH(Search!$C$8,$AO1816))=TRUE,1,""))</f>
        <v/>
      </c>
      <c r="G1816" s="9" t="str">
        <f>IF(Search!$F$4="","",IF(Inventory!$AJ1816&lt;Search!$F$4,"",1))</f>
        <v/>
      </c>
      <c r="H1816" s="9" t="str">
        <f>IF(Search!$F$5="","",IF(Inventory!$AJ1816&gt;Search!$F$5,"",1))</f>
        <v/>
      </c>
      <c r="I1816" s="9" t="str">
        <f>IF(Search!$F$7="","",IF(Search!$F$8="",IF(ISNUMBER(SEARCH(Search!$F$7,$AL1816))=TRUE,1,""),""))</f>
        <v/>
      </c>
      <c r="J1816" s="9" t="str">
        <f>IF($AL1816=Search!$F$8,1,"")</f>
        <v/>
      </c>
      <c r="K1816" s="9" t="str">
        <f>IF(Search!$I$4="","",IF(COUNTA($AS1816)=1,IF(Search!$I$4="N","N",1),""))</f>
        <v/>
      </c>
      <c r="L1816" s="9" t="str">
        <f>IF(Search!$I$5="","",IF($AS1816="RC",1,""))</f>
        <v/>
      </c>
      <c r="M1816" s="9" t="str">
        <f>IF(Search!$I$6="","",IF($AS1816="RCP",1,""))</f>
        <v/>
      </c>
      <c r="N1816" s="9" t="str">
        <f>IF(Search!$I$8="","",IF(COUNTA($AT1816)=1,IF(Search!$I$8="N","N",1),""))</f>
        <v/>
      </c>
      <c r="O1816" s="9" t="str">
        <f>IF(Search!$L$4="","",IF(COUNTA($AU1816)=1,IF(Search!$L$4="N","N",1),""))</f>
        <v/>
      </c>
      <c r="P1816" s="9" t="str">
        <f>IF(Search!$L$5="","",IF(ISNUMBER(SEARCH("Jersey",$AU1816))=TRUE,IF(Search!$L$5="N","N",1),""))</f>
        <v/>
      </c>
      <c r="Q1816" s="9" t="str">
        <f>IF(Search!$L$6="","",IF(ISNUMBER(SEARCH("Patch",$AU1816))=TRUE,IF(Search!$L$6="N","N",1),""))</f>
        <v/>
      </c>
      <c r="R1816" s="9" t="str">
        <f>IF(Search!$L$7="","",IF(ISNUMBER(SEARCH("Shield",$AU1816))=TRUE,IF(Search!$L$7="N","N",1),""))</f>
        <v/>
      </c>
      <c r="S1816" s="9" t="str">
        <f>IF(Search!$L$8="","",IF(ISNUMBER(SEARCH("Stick",$AU1816))=TRUE,IF(Search!$L$8="N","N",1),""))</f>
        <v/>
      </c>
      <c r="T1816" s="9" t="str">
        <f>IF(Search!$O$4="","",IF(COUNTA($AW1816)=1,IF(Search!$O$4="N","N",1),""))</f>
        <v/>
      </c>
      <c r="U1816" s="9" t="str">
        <f>IF(Search!$O$5="","",IF($AW1816="","",IF($AW1816&lt;Search!$O$5,"",1)))</f>
        <v/>
      </c>
      <c r="V1816" s="9" t="str">
        <f>IF(Search!$O$6="","",IF($AW1816="","",IF($AW1816&gt;Search!$O$6,"",1)))</f>
        <v/>
      </c>
      <c r="W1816" s="9" t="str">
        <f>IF(Search!$U$4="","",IF($AX1816="","",1))</f>
        <v/>
      </c>
      <c r="X1816" s="9" t="str">
        <f>IF(Search!$U$5="","",IF(ISNUMBER(SEARCH(Search!$U$5,$AX1816))=TRUE,IF(Search!$U$5="N","N",1),""))</f>
        <v/>
      </c>
      <c r="Y1816" s="9" t="str">
        <f>IF(Search!$U$6="","",IF($AY1816&lt;Search!$U$6,"",1))</f>
        <v/>
      </c>
      <c r="Z1816" s="9" t="str">
        <f>IF(Search!$R$4="","",IF(Inventory!$BA1816&lt;Search!$R$4,"",1))</f>
        <v/>
      </c>
      <c r="AA1816" s="9" t="str">
        <f>IF(Search!$R$5="","",IF($BA1816&gt;Search!$R$5,"",1))</f>
        <v/>
      </c>
      <c r="AB1816" s="9" t="str">
        <f>IF(Search!$R$6="","",IF($BB1816&lt;Search!$R$6,"",1))</f>
        <v/>
      </c>
      <c r="AC1816" s="9" t="str">
        <f>IF(Search!$R$7="","",IF($BB1816&lt;Search!$R$7,"",1))</f>
        <v/>
      </c>
      <c r="AD1816" s="45" t="str">
        <f>IF(COUNTIF($A1816:$AC1816,"n")&gt;0,"",IF(SUM($A1816:$AC1816)=COUNTA(Search!$C$4:$C$8,Search!$F$4:$F$8,Search!$I$4:$I$6,Search!$I$8,Search!$L$4:$L$8,Search!$O$4:$O$8,Search!$R$4:$R$7,Search!$U$4:$U$7)-COUNTIF(Search!$C$4:$U$7,"n"),1+LARGE($AD$1:AD1815,1),""))</f>
        <v/>
      </c>
      <c r="AE1816" s="45" t="str">
        <f t="shared" si="87"/>
        <v/>
      </c>
      <c r="AF1816" s="45" t="str">
        <f>IF(AD1816="","",COUNTIF($AE$1:$AE1815,$AE1816)+RANK($AE1816,$AE$2:$AE$10540,1))</f>
        <v/>
      </c>
      <c r="AG1816" s="45" t="str">
        <f t="shared" si="88"/>
        <v/>
      </c>
      <c r="AH1816" s="45" t="str">
        <f>IF($AD1816="","",COUNTIF($AG$1:$AG1815,$AG1816)+RANK($AG1816,$AG$1:$AG$10539,0))</f>
        <v/>
      </c>
      <c r="AI1816" s="10" t="str">
        <f t="shared" si="89"/>
        <v>2012-13 ITG Forever Rivals Between The Pipes #BTP05 Grant Fuhr TOR   Jersey /   $</v>
      </c>
      <c r="AJ1816" s="11">
        <v>2012</v>
      </c>
      <c r="AK1816" s="17">
        <v>13</v>
      </c>
      <c r="AL1816" s="12" t="s">
        <v>1351</v>
      </c>
      <c r="AM1816" s="10" t="s">
        <v>1352</v>
      </c>
      <c r="AN1816" s="12" t="s">
        <v>1353</v>
      </c>
      <c r="AO1816" s="9" t="s">
        <v>1904</v>
      </c>
      <c r="AP1816" s="9"/>
      <c r="AQ1816" s="9"/>
      <c r="AR1816" s="14" t="s">
        <v>2126</v>
      </c>
      <c r="AS1816" s="9"/>
      <c r="AT1816" s="9"/>
      <c r="AU1816" s="9" t="s">
        <v>18</v>
      </c>
      <c r="AV1816" s="13"/>
      <c r="AW1816" s="13"/>
      <c r="AX1816" s="9"/>
      <c r="AY1816" s="9"/>
      <c r="AZ1816" s="9"/>
      <c r="BA1816" s="33"/>
      <c r="BB1816" s="33"/>
      <c r="BC1816" s="36"/>
      <c r="BD1816" s="12" t="s">
        <v>1771</v>
      </c>
    </row>
    <row r="1817" spans="1:56" s="12" customFormat="1" x14ac:dyDescent="0.2">
      <c r="A1817" s="9" t="str">
        <f>IF(Search!$C$5="","",IF(COUNTA(Inventory!$AP1817)=1,1,""))</f>
        <v/>
      </c>
      <c r="B1817" s="9" t="str">
        <f>IF(Search!$C$4="","",IF(ISNUMBER(SEARCH(Search!$C$4,$AR1817))=TRUE,1,""))</f>
        <v/>
      </c>
      <c r="C1817" s="9" t="str">
        <f>IF(Search!$C$6="x",IF(COUNTA($AQ1817)=1,1,"N"),IF(COUNTA($AQ1817)=1,"N",""))</f>
        <v/>
      </c>
      <c r="D1817" s="9" t="str">
        <f>IF(Search!$O$8="","",IF(ISNUMBER(SEARCH(Search!$O$8,$BD1817))=TRUE,1,""))</f>
        <v/>
      </c>
      <c r="E1817" s="9" t="str">
        <f>IF(Search!$C$7="","",IF(ISNUMBER(SEARCH(Search!$C$7,$AN1817))=TRUE,1,""))</f>
        <v/>
      </c>
      <c r="F1817" s="9" t="str">
        <f>IF(Search!$C$8="","",IF(ISNUMBER(SEARCH(Search!$C$8,$AO1817))=TRUE,1,""))</f>
        <v/>
      </c>
      <c r="G1817" s="9" t="str">
        <f>IF(Search!$F$4="","",IF(Inventory!$AJ1817&lt;Search!$F$4,"",1))</f>
        <v/>
      </c>
      <c r="H1817" s="9" t="str">
        <f>IF(Search!$F$5="","",IF(Inventory!$AJ1817&gt;Search!$F$5,"",1))</f>
        <v/>
      </c>
      <c r="I1817" s="9" t="str">
        <f>IF(Search!$F$7="","",IF(Search!$F$8="",IF(ISNUMBER(SEARCH(Search!$F$7,$AL1817))=TRUE,1,""),""))</f>
        <v/>
      </c>
      <c r="J1817" s="9" t="str">
        <f>IF($AL1817=Search!$F$8,1,"")</f>
        <v/>
      </c>
      <c r="K1817" s="9" t="str">
        <f>IF(Search!$I$4="","",IF(COUNTA($AS1817)=1,IF(Search!$I$4="N","N",1),""))</f>
        <v/>
      </c>
      <c r="L1817" s="9" t="str">
        <f>IF(Search!$I$5="","",IF($AS1817="RC",1,""))</f>
        <v/>
      </c>
      <c r="M1817" s="9" t="str">
        <f>IF(Search!$I$6="","",IF($AS1817="RCP",1,""))</f>
        <v/>
      </c>
      <c r="N1817" s="9" t="str">
        <f>IF(Search!$I$8="","",IF(COUNTA($AT1817)=1,IF(Search!$I$8="N","N",1),""))</f>
        <v/>
      </c>
      <c r="O1817" s="9" t="str">
        <f>IF(Search!$L$4="","",IF(COUNTA($AU1817)=1,IF(Search!$L$4="N","N",1),""))</f>
        <v/>
      </c>
      <c r="P1817" s="9" t="str">
        <f>IF(Search!$L$5="","",IF(ISNUMBER(SEARCH("Jersey",$AU1817))=TRUE,IF(Search!$L$5="N","N",1),""))</f>
        <v/>
      </c>
      <c r="Q1817" s="9" t="str">
        <f>IF(Search!$L$6="","",IF(ISNUMBER(SEARCH("Patch",$AU1817))=TRUE,IF(Search!$L$6="N","N",1),""))</f>
        <v/>
      </c>
      <c r="R1817" s="9" t="str">
        <f>IF(Search!$L$7="","",IF(ISNUMBER(SEARCH("Shield",$AU1817))=TRUE,IF(Search!$L$7="N","N",1),""))</f>
        <v/>
      </c>
      <c r="S1817" s="9" t="str">
        <f>IF(Search!$L$8="","",IF(ISNUMBER(SEARCH("Stick",$AU1817))=TRUE,IF(Search!$L$8="N","N",1),""))</f>
        <v/>
      </c>
      <c r="T1817" s="9" t="str">
        <f>IF(Search!$O$4="","",IF(COUNTA($AW1817)=1,IF(Search!$O$4="N","N",1),""))</f>
        <v/>
      </c>
      <c r="U1817" s="9" t="str">
        <f>IF(Search!$O$5="","",IF($AW1817="","",IF($AW1817&lt;Search!$O$5,"",1)))</f>
        <v/>
      </c>
      <c r="V1817" s="9" t="str">
        <f>IF(Search!$O$6="","",IF($AW1817="","",IF($AW1817&gt;Search!$O$6,"",1)))</f>
        <v/>
      </c>
      <c r="W1817" s="9" t="str">
        <f>IF(Search!$U$4="","",IF($AX1817="","",1))</f>
        <v/>
      </c>
      <c r="X1817" s="9" t="str">
        <f>IF(Search!$U$5="","",IF(ISNUMBER(SEARCH(Search!$U$5,$AX1817))=TRUE,IF(Search!$U$5="N","N",1),""))</f>
        <v/>
      </c>
      <c r="Y1817" s="9" t="str">
        <f>IF(Search!$U$6="","",IF($AY1817&lt;Search!$U$6,"",1))</f>
        <v/>
      </c>
      <c r="Z1817" s="9" t="str">
        <f>IF(Search!$R$4="","",IF(Inventory!$BA1817&lt;Search!$R$4,"",1))</f>
        <v/>
      </c>
      <c r="AA1817" s="9" t="str">
        <f>IF(Search!$R$5="","",IF($BA1817&gt;Search!$R$5,"",1))</f>
        <v/>
      </c>
      <c r="AB1817" s="9" t="str">
        <f>IF(Search!$R$6="","",IF($BB1817&lt;Search!$R$6,"",1))</f>
        <v/>
      </c>
      <c r="AC1817" s="9" t="str">
        <f>IF(Search!$R$7="","",IF($BB1817&lt;Search!$R$7,"",1))</f>
        <v/>
      </c>
      <c r="AD1817" s="45" t="str">
        <f>IF(COUNTIF($A1817:$AC1817,"n")&gt;0,"",IF(SUM($A1817:$AC1817)=COUNTA(Search!$C$4:$C$8,Search!$F$4:$F$8,Search!$I$4:$I$6,Search!$I$8,Search!$L$4:$L$8,Search!$O$4:$O$8,Search!$R$4:$R$7,Search!$U$4:$U$7)-COUNTIF(Search!$C$4:$U$7,"n"),1+LARGE($AD$1:AD1816,1),""))</f>
        <v/>
      </c>
      <c r="AE1817" s="45" t="str">
        <f t="shared" si="87"/>
        <v/>
      </c>
      <c r="AF1817" s="45" t="str">
        <f>IF(AD1817="","",COUNTIF($AE$1:$AE1816,$AE1817)+RANK($AE1817,$AE$2:$AE$10540,1))</f>
        <v/>
      </c>
      <c r="AG1817" s="45" t="str">
        <f t="shared" si="88"/>
        <v/>
      </c>
      <c r="AH1817" s="45" t="str">
        <f>IF($AD1817="","",COUNTIF($AG$1:$AG1816,$AG1817)+RANK($AG1817,$AG$1:$AG$10539,0))</f>
        <v/>
      </c>
      <c r="AI1817" s="10" t="str">
        <f t="shared" si="89"/>
        <v>2012-13 ITG Forever Rivals Between The Pipes Dual Silver #BTPD05 James Reimer / Carey Price TOR   Jersey /   $</v>
      </c>
      <c r="AJ1817" s="11">
        <v>2012</v>
      </c>
      <c r="AK1817" s="17">
        <v>13</v>
      </c>
      <c r="AL1817" s="12" t="s">
        <v>1354</v>
      </c>
      <c r="AM1817" s="10" t="s">
        <v>1355</v>
      </c>
      <c r="AN1817" s="12" t="s">
        <v>1356</v>
      </c>
      <c r="AO1817" s="9" t="s">
        <v>1904</v>
      </c>
      <c r="AP1817" s="9"/>
      <c r="AQ1817" s="9"/>
      <c r="AR1817" s="14" t="s">
        <v>2126</v>
      </c>
      <c r="AS1817" s="9"/>
      <c r="AT1817" s="9"/>
      <c r="AU1817" s="9" t="s">
        <v>18</v>
      </c>
      <c r="AV1817" s="13"/>
      <c r="AW1817" s="13"/>
      <c r="AX1817" s="9"/>
      <c r="AY1817" s="9"/>
      <c r="AZ1817" s="9"/>
      <c r="BA1817" s="33"/>
      <c r="BB1817" s="33"/>
      <c r="BC1817" s="36"/>
      <c r="BD1817" s="12" t="s">
        <v>1771</v>
      </c>
    </row>
    <row r="1818" spans="1:56" s="12" customFormat="1" x14ac:dyDescent="0.2">
      <c r="A1818" s="9" t="str">
        <f>IF(Search!$C$5="","",IF(COUNTA(Inventory!$AP1818)=1,1,""))</f>
        <v/>
      </c>
      <c r="B1818" s="9" t="str">
        <f>IF(Search!$C$4="","",IF(ISNUMBER(SEARCH(Search!$C$4,$AR1818))=TRUE,1,""))</f>
        <v/>
      </c>
      <c r="C1818" s="9" t="str">
        <f>IF(Search!$C$6="x",IF(COUNTA($AQ1818)=1,1,"N"),IF(COUNTA($AQ1818)=1,"N",""))</f>
        <v/>
      </c>
      <c r="D1818" s="9" t="str">
        <f>IF(Search!$O$8="","",IF(ISNUMBER(SEARCH(Search!$O$8,$BD1818))=TRUE,1,""))</f>
        <v/>
      </c>
      <c r="E1818" s="9" t="str">
        <f>IF(Search!$C$7="","",IF(ISNUMBER(SEARCH(Search!$C$7,$AN1818))=TRUE,1,""))</f>
        <v/>
      </c>
      <c r="F1818" s="9" t="str">
        <f>IF(Search!$C$8="","",IF(ISNUMBER(SEARCH(Search!$C$8,$AO1818))=TRUE,1,""))</f>
        <v/>
      </c>
      <c r="G1818" s="9" t="str">
        <f>IF(Search!$F$4="","",IF(Inventory!$AJ1818&lt;Search!$F$4,"",1))</f>
        <v/>
      </c>
      <c r="H1818" s="9" t="str">
        <f>IF(Search!$F$5="","",IF(Inventory!$AJ1818&gt;Search!$F$5,"",1))</f>
        <v/>
      </c>
      <c r="I1818" s="9" t="str">
        <f>IF(Search!$F$7="","",IF(Search!$F$8="",IF(ISNUMBER(SEARCH(Search!$F$7,$AL1818))=TRUE,1,""),""))</f>
        <v/>
      </c>
      <c r="J1818" s="9" t="str">
        <f>IF($AL1818=Search!$F$8,1,"")</f>
        <v/>
      </c>
      <c r="K1818" s="9" t="str">
        <f>IF(Search!$I$4="","",IF(COUNTA($AS1818)=1,IF(Search!$I$4="N","N",1),""))</f>
        <v/>
      </c>
      <c r="L1818" s="9" t="str">
        <f>IF(Search!$I$5="","",IF($AS1818="RC",1,""))</f>
        <v/>
      </c>
      <c r="M1818" s="9" t="str">
        <f>IF(Search!$I$6="","",IF($AS1818="RCP",1,""))</f>
        <v/>
      </c>
      <c r="N1818" s="9" t="str">
        <f>IF(Search!$I$8="","",IF(COUNTA($AT1818)=1,IF(Search!$I$8="N","N",1),""))</f>
        <v/>
      </c>
      <c r="O1818" s="9" t="str">
        <f>IF(Search!$L$4="","",IF(COUNTA($AU1818)=1,IF(Search!$L$4="N","N",1),""))</f>
        <v/>
      </c>
      <c r="P1818" s="9" t="str">
        <f>IF(Search!$L$5="","",IF(ISNUMBER(SEARCH("Jersey",$AU1818))=TRUE,IF(Search!$L$5="N","N",1),""))</f>
        <v/>
      </c>
      <c r="Q1818" s="9" t="str">
        <f>IF(Search!$L$6="","",IF(ISNUMBER(SEARCH("Patch",$AU1818))=TRUE,IF(Search!$L$6="N","N",1),""))</f>
        <v/>
      </c>
      <c r="R1818" s="9" t="str">
        <f>IF(Search!$L$7="","",IF(ISNUMBER(SEARCH("Shield",$AU1818))=TRUE,IF(Search!$L$7="N","N",1),""))</f>
        <v/>
      </c>
      <c r="S1818" s="9" t="str">
        <f>IF(Search!$L$8="","",IF(ISNUMBER(SEARCH("Stick",$AU1818))=TRUE,IF(Search!$L$8="N","N",1),""))</f>
        <v/>
      </c>
      <c r="T1818" s="9" t="str">
        <f>IF(Search!$O$4="","",IF(COUNTA($AW1818)=1,IF(Search!$O$4="N","N",1),""))</f>
        <v/>
      </c>
      <c r="U1818" s="9" t="str">
        <f>IF(Search!$O$5="","",IF($AW1818="","",IF($AW1818&lt;Search!$O$5,"",1)))</f>
        <v/>
      </c>
      <c r="V1818" s="9" t="str">
        <f>IF(Search!$O$6="","",IF($AW1818="","",IF($AW1818&gt;Search!$O$6,"",1)))</f>
        <v/>
      </c>
      <c r="W1818" s="9" t="str">
        <f>IF(Search!$U$4="","",IF($AX1818="","",1))</f>
        <v/>
      </c>
      <c r="X1818" s="9" t="str">
        <f>IF(Search!$U$5="","",IF(ISNUMBER(SEARCH(Search!$U$5,$AX1818))=TRUE,IF(Search!$U$5="N","N",1),""))</f>
        <v/>
      </c>
      <c r="Y1818" s="9" t="str">
        <f>IF(Search!$U$6="","",IF($AY1818&lt;Search!$U$6,"",1))</f>
        <v/>
      </c>
      <c r="Z1818" s="9" t="str">
        <f>IF(Search!$R$4="","",IF(Inventory!$BA1818&lt;Search!$R$4,"",1))</f>
        <v/>
      </c>
      <c r="AA1818" s="9" t="str">
        <f>IF(Search!$R$5="","",IF($BA1818&gt;Search!$R$5,"",1))</f>
        <v/>
      </c>
      <c r="AB1818" s="9" t="str">
        <f>IF(Search!$R$6="","",IF($BB1818&lt;Search!$R$6,"",1))</f>
        <v/>
      </c>
      <c r="AC1818" s="9" t="str">
        <f>IF(Search!$R$7="","",IF($BB1818&lt;Search!$R$7,"",1))</f>
        <v/>
      </c>
      <c r="AD1818" s="45" t="str">
        <f>IF(COUNTIF($A1818:$AC1818,"n")&gt;0,"",IF(SUM($A1818:$AC1818)=COUNTA(Search!$C$4:$C$8,Search!$F$4:$F$8,Search!$I$4:$I$6,Search!$I$8,Search!$L$4:$L$8,Search!$O$4:$O$8,Search!$R$4:$R$7,Search!$U$4:$U$7)-COUNTIF(Search!$C$4:$U$7,"n"),1+LARGE($AD$1:AD1817,1),""))</f>
        <v/>
      </c>
      <c r="AE1818" s="45" t="str">
        <f t="shared" si="87"/>
        <v/>
      </c>
      <c r="AF1818" s="45" t="str">
        <f>IF(AD1818="","",COUNTIF($AE$1:$AE1817,$AE1818)+RANK($AE1818,$AE$2:$AE$10540,1))</f>
        <v/>
      </c>
      <c r="AG1818" s="45" t="str">
        <f t="shared" si="88"/>
        <v/>
      </c>
      <c r="AH1818" s="45" t="str">
        <f>IF($AD1818="","",COUNTIF($AG$1:$AG1817,$AG1818)+RANK($AG1818,$AG$1:$AG$10539,0))</f>
        <v/>
      </c>
      <c r="AI1818" s="10" t="str">
        <f t="shared" si="89"/>
        <v>2012-13 ITG Forever Rivals Double Agents #DAG02 Dick Duff TOR    /   $</v>
      </c>
      <c r="AJ1818" s="11">
        <v>2012</v>
      </c>
      <c r="AK1818" s="17">
        <v>13</v>
      </c>
      <c r="AL1818" s="12" t="s">
        <v>1357</v>
      </c>
      <c r="AM1818" s="10" t="s">
        <v>1358</v>
      </c>
      <c r="AN1818" s="12" t="s">
        <v>44</v>
      </c>
      <c r="AO1818" s="9" t="s">
        <v>1904</v>
      </c>
      <c r="AP1818" s="9"/>
      <c r="AQ1818" s="9"/>
      <c r="AR1818" s="14"/>
      <c r="AS1818" s="9"/>
      <c r="AT1818" s="9"/>
      <c r="AU1818" s="9"/>
      <c r="AV1818" s="13"/>
      <c r="AW1818" s="13"/>
      <c r="AX1818" s="9"/>
      <c r="AY1818" s="9"/>
      <c r="AZ1818" s="9"/>
      <c r="BA1818" s="33"/>
      <c r="BB1818" s="33"/>
      <c r="BC1818" s="36"/>
      <c r="BD1818" s="12" t="s">
        <v>1771</v>
      </c>
    </row>
    <row r="1819" spans="1:56" s="12" customFormat="1" x14ac:dyDescent="0.2">
      <c r="A1819" s="9" t="str">
        <f>IF(Search!$C$5="","",IF(COUNTA(Inventory!$AP1819)=1,1,""))</f>
        <v/>
      </c>
      <c r="B1819" s="9" t="str">
        <f>IF(Search!$C$4="","",IF(ISNUMBER(SEARCH(Search!$C$4,$AR1819))=TRUE,1,""))</f>
        <v/>
      </c>
      <c r="C1819" s="9" t="str">
        <f>IF(Search!$C$6="x",IF(COUNTA($AQ1819)=1,1,"N"),IF(COUNTA($AQ1819)=1,"N",""))</f>
        <v/>
      </c>
      <c r="D1819" s="9" t="str">
        <f>IF(Search!$O$8="","",IF(ISNUMBER(SEARCH(Search!$O$8,$BD1819))=TRUE,1,""))</f>
        <v/>
      </c>
      <c r="E1819" s="9" t="str">
        <f>IF(Search!$C$7="","",IF(ISNUMBER(SEARCH(Search!$C$7,$AN1819))=TRUE,1,""))</f>
        <v/>
      </c>
      <c r="F1819" s="9" t="str">
        <f>IF(Search!$C$8="","",IF(ISNUMBER(SEARCH(Search!$C$8,$AO1819))=TRUE,1,""))</f>
        <v/>
      </c>
      <c r="G1819" s="9" t="str">
        <f>IF(Search!$F$4="","",IF(Inventory!$AJ1819&lt;Search!$F$4,"",1))</f>
        <v/>
      </c>
      <c r="H1819" s="9" t="str">
        <f>IF(Search!$F$5="","",IF(Inventory!$AJ1819&gt;Search!$F$5,"",1))</f>
        <v/>
      </c>
      <c r="I1819" s="9" t="str">
        <f>IF(Search!$F$7="","",IF(Search!$F$8="",IF(ISNUMBER(SEARCH(Search!$F$7,$AL1819))=TRUE,1,""),""))</f>
        <v/>
      </c>
      <c r="J1819" s="9" t="str">
        <f>IF($AL1819=Search!$F$8,1,"")</f>
        <v/>
      </c>
      <c r="K1819" s="9" t="str">
        <f>IF(Search!$I$4="","",IF(COUNTA($AS1819)=1,IF(Search!$I$4="N","N",1),""))</f>
        <v/>
      </c>
      <c r="L1819" s="9" t="str">
        <f>IF(Search!$I$5="","",IF($AS1819="RC",1,""))</f>
        <v/>
      </c>
      <c r="M1819" s="9" t="str">
        <f>IF(Search!$I$6="","",IF($AS1819="RCP",1,""))</f>
        <v/>
      </c>
      <c r="N1819" s="9" t="str">
        <f>IF(Search!$I$8="","",IF(COUNTA($AT1819)=1,IF(Search!$I$8="N","N",1),""))</f>
        <v/>
      </c>
      <c r="O1819" s="9" t="str">
        <f>IF(Search!$L$4="","",IF(COUNTA($AU1819)=1,IF(Search!$L$4="N","N",1),""))</f>
        <v/>
      </c>
      <c r="P1819" s="9" t="str">
        <f>IF(Search!$L$5="","",IF(ISNUMBER(SEARCH("Jersey",$AU1819))=TRUE,IF(Search!$L$5="N","N",1),""))</f>
        <v/>
      </c>
      <c r="Q1819" s="9" t="str">
        <f>IF(Search!$L$6="","",IF(ISNUMBER(SEARCH("Patch",$AU1819))=TRUE,IF(Search!$L$6="N","N",1),""))</f>
        <v/>
      </c>
      <c r="R1819" s="9" t="str">
        <f>IF(Search!$L$7="","",IF(ISNUMBER(SEARCH("Shield",$AU1819))=TRUE,IF(Search!$L$7="N","N",1),""))</f>
        <v/>
      </c>
      <c r="S1819" s="9" t="str">
        <f>IF(Search!$L$8="","",IF(ISNUMBER(SEARCH("Stick",$AU1819))=TRUE,IF(Search!$L$8="N","N",1),""))</f>
        <v/>
      </c>
      <c r="T1819" s="9" t="str">
        <f>IF(Search!$O$4="","",IF(COUNTA($AW1819)=1,IF(Search!$O$4="N","N",1),""))</f>
        <v/>
      </c>
      <c r="U1819" s="9" t="str">
        <f>IF(Search!$O$5="","",IF($AW1819="","",IF($AW1819&lt;Search!$O$5,"",1)))</f>
        <v/>
      </c>
      <c r="V1819" s="9" t="str">
        <f>IF(Search!$O$6="","",IF($AW1819="","",IF($AW1819&gt;Search!$O$6,"",1)))</f>
        <v/>
      </c>
      <c r="W1819" s="9" t="str">
        <f>IF(Search!$U$4="","",IF($AX1819="","",1))</f>
        <v/>
      </c>
      <c r="X1819" s="9" t="str">
        <f>IF(Search!$U$5="","",IF(ISNUMBER(SEARCH(Search!$U$5,$AX1819))=TRUE,IF(Search!$U$5="N","N",1),""))</f>
        <v/>
      </c>
      <c r="Y1819" s="9" t="str">
        <f>IF(Search!$U$6="","",IF($AY1819&lt;Search!$U$6,"",1))</f>
        <v/>
      </c>
      <c r="Z1819" s="9" t="str">
        <f>IF(Search!$R$4="","",IF(Inventory!$BA1819&lt;Search!$R$4,"",1))</f>
        <v/>
      </c>
      <c r="AA1819" s="9" t="str">
        <f>IF(Search!$R$5="","",IF($BA1819&gt;Search!$R$5,"",1))</f>
        <v/>
      </c>
      <c r="AB1819" s="9" t="str">
        <f>IF(Search!$R$6="","",IF($BB1819&lt;Search!$R$6,"",1))</f>
        <v/>
      </c>
      <c r="AC1819" s="9" t="str">
        <f>IF(Search!$R$7="","",IF($BB1819&lt;Search!$R$7,"",1))</f>
        <v/>
      </c>
      <c r="AD1819" s="45" t="str">
        <f>IF(COUNTIF($A1819:$AC1819,"n")&gt;0,"",IF(SUM($A1819:$AC1819)=COUNTA(Search!$C$4:$C$8,Search!$F$4:$F$8,Search!$I$4:$I$6,Search!$I$8,Search!$L$4:$L$8,Search!$O$4:$O$8,Search!$R$4:$R$7,Search!$U$4:$U$7)-COUNTIF(Search!$C$4:$U$7,"n"),1+LARGE($AD$1:AD1818,1),""))</f>
        <v/>
      </c>
      <c r="AE1819" s="45" t="str">
        <f t="shared" si="87"/>
        <v/>
      </c>
      <c r="AF1819" s="45" t="str">
        <f>IF(AD1819="","",COUNTIF($AE$1:$AE1818,$AE1819)+RANK($AE1819,$AE$2:$AE$10540,1))</f>
        <v/>
      </c>
      <c r="AG1819" s="45" t="str">
        <f t="shared" si="88"/>
        <v/>
      </c>
      <c r="AH1819" s="45" t="str">
        <f>IF($AD1819="","",COUNTIF($AG$1:$AG1818,$AG1819)+RANK($AG1819,$AG$1:$AG$10539,0))</f>
        <v/>
      </c>
      <c r="AI1819" s="10" t="str">
        <f t="shared" si="89"/>
        <v>2012-13 ITG Forever Rivals Game Used Jersey #M04 Tie Domi TOR   Jersey /   $</v>
      </c>
      <c r="AJ1819" s="11">
        <v>2012</v>
      </c>
      <c r="AK1819" s="17">
        <v>13</v>
      </c>
      <c r="AL1819" s="12" t="s">
        <v>1359</v>
      </c>
      <c r="AM1819" s="10" t="s">
        <v>1361</v>
      </c>
      <c r="AN1819" s="12" t="s">
        <v>390</v>
      </c>
      <c r="AO1819" s="9" t="s">
        <v>1904</v>
      </c>
      <c r="AP1819" s="9"/>
      <c r="AQ1819" s="9"/>
      <c r="AR1819" s="14" t="s">
        <v>2126</v>
      </c>
      <c r="AS1819" s="9"/>
      <c r="AT1819" s="9"/>
      <c r="AU1819" s="9" t="s">
        <v>18</v>
      </c>
      <c r="AV1819" s="13"/>
      <c r="AW1819" s="13"/>
      <c r="AX1819" s="9"/>
      <c r="AY1819" s="9"/>
      <c r="AZ1819" s="9"/>
      <c r="BA1819" s="33"/>
      <c r="BB1819" s="33"/>
      <c r="BC1819" s="36"/>
      <c r="BD1819" s="12" t="s">
        <v>1771</v>
      </c>
    </row>
    <row r="1820" spans="1:56" s="12" customFormat="1" x14ac:dyDescent="0.2">
      <c r="A1820" s="9" t="str">
        <f>IF(Search!$C$5="","",IF(COUNTA(Inventory!$AP1820)=1,1,""))</f>
        <v/>
      </c>
      <c r="B1820" s="9" t="str">
        <f>IF(Search!$C$4="","",IF(ISNUMBER(SEARCH(Search!$C$4,$AR1820))=TRUE,1,""))</f>
        <v/>
      </c>
      <c r="C1820" s="9" t="str">
        <f>IF(Search!$C$6="x",IF(COUNTA($AQ1820)=1,1,"N"),IF(COUNTA($AQ1820)=1,"N",""))</f>
        <v/>
      </c>
      <c r="D1820" s="9" t="str">
        <f>IF(Search!$O$8="","",IF(ISNUMBER(SEARCH(Search!$O$8,$BD1820))=TRUE,1,""))</f>
        <v/>
      </c>
      <c r="E1820" s="9" t="str">
        <f>IF(Search!$C$7="","",IF(ISNUMBER(SEARCH(Search!$C$7,$AN1820))=TRUE,1,""))</f>
        <v/>
      </c>
      <c r="F1820" s="9" t="str">
        <f>IF(Search!$C$8="","",IF(ISNUMBER(SEARCH(Search!$C$8,$AO1820))=TRUE,1,""))</f>
        <v/>
      </c>
      <c r="G1820" s="9" t="str">
        <f>IF(Search!$F$4="","",IF(Inventory!$AJ1820&lt;Search!$F$4,"",1))</f>
        <v/>
      </c>
      <c r="H1820" s="9" t="str">
        <f>IF(Search!$F$5="","",IF(Inventory!$AJ1820&gt;Search!$F$5,"",1))</f>
        <v/>
      </c>
      <c r="I1820" s="9" t="str">
        <f>IF(Search!$F$7="","",IF(Search!$F$8="",IF(ISNUMBER(SEARCH(Search!$F$7,$AL1820))=TRUE,1,""),""))</f>
        <v/>
      </c>
      <c r="J1820" s="9" t="str">
        <f>IF($AL1820=Search!$F$8,1,"")</f>
        <v/>
      </c>
      <c r="K1820" s="9" t="str">
        <f>IF(Search!$I$4="","",IF(COUNTA($AS1820)=1,IF(Search!$I$4="N","N",1),""))</f>
        <v/>
      </c>
      <c r="L1820" s="9" t="str">
        <f>IF(Search!$I$5="","",IF($AS1820="RC",1,""))</f>
        <v/>
      </c>
      <c r="M1820" s="9" t="str">
        <f>IF(Search!$I$6="","",IF($AS1820="RCP",1,""))</f>
        <v/>
      </c>
      <c r="N1820" s="9" t="str">
        <f>IF(Search!$I$8="","",IF(COUNTA($AT1820)=1,IF(Search!$I$8="N","N",1),""))</f>
        <v/>
      </c>
      <c r="O1820" s="9" t="str">
        <f>IF(Search!$L$4="","",IF(COUNTA($AU1820)=1,IF(Search!$L$4="N","N",1),""))</f>
        <v/>
      </c>
      <c r="P1820" s="9" t="str">
        <f>IF(Search!$L$5="","",IF(ISNUMBER(SEARCH("Jersey",$AU1820))=TRUE,IF(Search!$L$5="N","N",1),""))</f>
        <v/>
      </c>
      <c r="Q1820" s="9" t="str">
        <f>IF(Search!$L$6="","",IF(ISNUMBER(SEARCH("Patch",$AU1820))=TRUE,IF(Search!$L$6="N","N",1),""))</f>
        <v/>
      </c>
      <c r="R1820" s="9" t="str">
        <f>IF(Search!$L$7="","",IF(ISNUMBER(SEARCH("Shield",$AU1820))=TRUE,IF(Search!$L$7="N","N",1),""))</f>
        <v/>
      </c>
      <c r="S1820" s="9" t="str">
        <f>IF(Search!$L$8="","",IF(ISNUMBER(SEARCH("Stick",$AU1820))=TRUE,IF(Search!$L$8="N","N",1),""))</f>
        <v/>
      </c>
      <c r="T1820" s="9" t="str">
        <f>IF(Search!$O$4="","",IF(COUNTA($AW1820)=1,IF(Search!$O$4="N","N",1),""))</f>
        <v/>
      </c>
      <c r="U1820" s="9" t="str">
        <f>IF(Search!$O$5="","",IF($AW1820="","",IF($AW1820&lt;Search!$O$5,"",1)))</f>
        <v/>
      </c>
      <c r="V1820" s="9" t="str">
        <f>IF(Search!$O$6="","",IF($AW1820="","",IF($AW1820&gt;Search!$O$6,"",1)))</f>
        <v/>
      </c>
      <c r="W1820" s="9" t="str">
        <f>IF(Search!$U$4="","",IF($AX1820="","",1))</f>
        <v/>
      </c>
      <c r="X1820" s="9" t="str">
        <f>IF(Search!$U$5="","",IF(ISNUMBER(SEARCH(Search!$U$5,$AX1820))=TRUE,IF(Search!$U$5="N","N",1),""))</f>
        <v/>
      </c>
      <c r="Y1820" s="9" t="str">
        <f>IF(Search!$U$6="","",IF($AY1820&lt;Search!$U$6,"",1))</f>
        <v/>
      </c>
      <c r="Z1820" s="9" t="str">
        <f>IF(Search!$R$4="","",IF(Inventory!$BA1820&lt;Search!$R$4,"",1))</f>
        <v/>
      </c>
      <c r="AA1820" s="9" t="str">
        <f>IF(Search!$R$5="","",IF($BA1820&gt;Search!$R$5,"",1))</f>
        <v/>
      </c>
      <c r="AB1820" s="9" t="str">
        <f>IF(Search!$R$6="","",IF($BB1820&lt;Search!$R$6,"",1))</f>
        <v/>
      </c>
      <c r="AC1820" s="9" t="str">
        <f>IF(Search!$R$7="","",IF($BB1820&lt;Search!$R$7,"",1))</f>
        <v/>
      </c>
      <c r="AD1820" s="45" t="str">
        <f>IF(COUNTIF($A1820:$AC1820,"n")&gt;0,"",IF(SUM($A1820:$AC1820)=COUNTA(Search!$C$4:$C$8,Search!$F$4:$F$8,Search!$I$4:$I$6,Search!$I$8,Search!$L$4:$L$8,Search!$O$4:$O$8,Search!$R$4:$R$7,Search!$U$4:$U$7)-COUNTIF(Search!$C$4:$U$7,"n"),1+LARGE($AD$1:AD1819,1),""))</f>
        <v/>
      </c>
      <c r="AE1820" s="45" t="str">
        <f t="shared" si="87"/>
        <v/>
      </c>
      <c r="AF1820" s="45" t="str">
        <f>IF(AD1820="","",COUNTIF($AE$1:$AE1819,$AE1820)+RANK($AE1820,$AE$2:$AE$10540,1))</f>
        <v/>
      </c>
      <c r="AG1820" s="45" t="str">
        <f t="shared" si="88"/>
        <v/>
      </c>
      <c r="AH1820" s="45" t="str">
        <f>IF($AD1820="","",COUNTIF($AG$1:$AG1819,$AG1820)+RANK($AG1820,$AG$1:$AG$10539,0))</f>
        <v/>
      </c>
      <c r="AI1820" s="10" t="str">
        <f t="shared" si="89"/>
        <v>2012-13 ITG Forever Rivals Game Used Jersey #M05 Mike Gartner TOR   Jersey /   $</v>
      </c>
      <c r="AJ1820" s="11">
        <v>2012</v>
      </c>
      <c r="AK1820" s="17">
        <v>13</v>
      </c>
      <c r="AL1820" s="12" t="s">
        <v>1359</v>
      </c>
      <c r="AM1820" s="10" t="s">
        <v>1362</v>
      </c>
      <c r="AN1820" s="12" t="s">
        <v>361</v>
      </c>
      <c r="AO1820" s="9" t="s">
        <v>1904</v>
      </c>
      <c r="AP1820" s="9"/>
      <c r="AQ1820" s="9"/>
      <c r="AR1820" s="14" t="s">
        <v>2126</v>
      </c>
      <c r="AS1820" s="9"/>
      <c r="AT1820" s="9"/>
      <c r="AU1820" s="9" t="s">
        <v>18</v>
      </c>
      <c r="AV1820" s="13"/>
      <c r="AW1820" s="13"/>
      <c r="AX1820" s="9"/>
      <c r="AY1820" s="9"/>
      <c r="AZ1820" s="9"/>
      <c r="BA1820" s="33"/>
      <c r="BB1820" s="33"/>
      <c r="BC1820" s="36"/>
      <c r="BD1820" s="12" t="s">
        <v>1771</v>
      </c>
    </row>
    <row r="1821" spans="1:56" s="12" customFormat="1" x14ac:dyDescent="0.2">
      <c r="A1821" s="9" t="str">
        <f>IF(Search!$C$5="","",IF(COUNTA(Inventory!$AP1821)=1,1,""))</f>
        <v/>
      </c>
      <c r="B1821" s="9" t="str">
        <f>IF(Search!$C$4="","",IF(ISNUMBER(SEARCH(Search!$C$4,$AR1821))=TRUE,1,""))</f>
        <v/>
      </c>
      <c r="C1821" s="9" t="str">
        <f>IF(Search!$C$6="x",IF(COUNTA($AQ1821)=1,1,"N"),IF(COUNTA($AQ1821)=1,"N",""))</f>
        <v/>
      </c>
      <c r="D1821" s="9" t="str">
        <f>IF(Search!$O$8="","",IF(ISNUMBER(SEARCH(Search!$O$8,$BD1821))=TRUE,1,""))</f>
        <v/>
      </c>
      <c r="E1821" s="9" t="str">
        <f>IF(Search!$C$7="","",IF(ISNUMBER(SEARCH(Search!$C$7,$AN1821))=TRUE,1,""))</f>
        <v/>
      </c>
      <c r="F1821" s="9" t="str">
        <f>IF(Search!$C$8="","",IF(ISNUMBER(SEARCH(Search!$C$8,$AO1821))=TRUE,1,""))</f>
        <v/>
      </c>
      <c r="G1821" s="9" t="str">
        <f>IF(Search!$F$4="","",IF(Inventory!$AJ1821&lt;Search!$F$4,"",1))</f>
        <v/>
      </c>
      <c r="H1821" s="9" t="str">
        <f>IF(Search!$F$5="","",IF(Inventory!$AJ1821&gt;Search!$F$5,"",1))</f>
        <v/>
      </c>
      <c r="I1821" s="9" t="str">
        <f>IF(Search!$F$7="","",IF(Search!$F$8="",IF(ISNUMBER(SEARCH(Search!$F$7,$AL1821))=TRUE,1,""),""))</f>
        <v/>
      </c>
      <c r="J1821" s="9" t="str">
        <f>IF($AL1821=Search!$F$8,1,"")</f>
        <v/>
      </c>
      <c r="K1821" s="9" t="str">
        <f>IF(Search!$I$4="","",IF(COUNTA($AS1821)=1,IF(Search!$I$4="N","N",1),""))</f>
        <v/>
      </c>
      <c r="L1821" s="9" t="str">
        <f>IF(Search!$I$5="","",IF($AS1821="RC",1,""))</f>
        <v/>
      </c>
      <c r="M1821" s="9" t="str">
        <f>IF(Search!$I$6="","",IF($AS1821="RCP",1,""))</f>
        <v/>
      </c>
      <c r="N1821" s="9" t="str">
        <f>IF(Search!$I$8="","",IF(COUNTA($AT1821)=1,IF(Search!$I$8="N","N",1),""))</f>
        <v/>
      </c>
      <c r="O1821" s="9" t="str">
        <f>IF(Search!$L$4="","",IF(COUNTA($AU1821)=1,IF(Search!$L$4="N","N",1),""))</f>
        <v/>
      </c>
      <c r="P1821" s="9" t="str">
        <f>IF(Search!$L$5="","",IF(ISNUMBER(SEARCH("Jersey",$AU1821))=TRUE,IF(Search!$L$5="N","N",1),""))</f>
        <v/>
      </c>
      <c r="Q1821" s="9" t="str">
        <f>IF(Search!$L$6="","",IF(ISNUMBER(SEARCH("Patch",$AU1821))=TRUE,IF(Search!$L$6="N","N",1),""))</f>
        <v/>
      </c>
      <c r="R1821" s="9" t="str">
        <f>IF(Search!$L$7="","",IF(ISNUMBER(SEARCH("Shield",$AU1821))=TRUE,IF(Search!$L$7="N","N",1),""))</f>
        <v/>
      </c>
      <c r="S1821" s="9" t="str">
        <f>IF(Search!$L$8="","",IF(ISNUMBER(SEARCH("Stick",$AU1821))=TRUE,IF(Search!$L$8="N","N",1),""))</f>
        <v/>
      </c>
      <c r="T1821" s="9" t="str">
        <f>IF(Search!$O$4="","",IF(COUNTA($AW1821)=1,IF(Search!$O$4="N","N",1),""))</f>
        <v/>
      </c>
      <c r="U1821" s="9" t="str">
        <f>IF(Search!$O$5="","",IF($AW1821="","",IF($AW1821&lt;Search!$O$5,"",1)))</f>
        <v/>
      </c>
      <c r="V1821" s="9" t="str">
        <f>IF(Search!$O$6="","",IF($AW1821="","",IF($AW1821&gt;Search!$O$6,"",1)))</f>
        <v/>
      </c>
      <c r="W1821" s="9" t="str">
        <f>IF(Search!$U$4="","",IF($AX1821="","",1))</f>
        <v/>
      </c>
      <c r="X1821" s="9" t="str">
        <f>IF(Search!$U$5="","",IF(ISNUMBER(SEARCH(Search!$U$5,$AX1821))=TRUE,IF(Search!$U$5="N","N",1),""))</f>
        <v/>
      </c>
      <c r="Y1821" s="9" t="str">
        <f>IF(Search!$U$6="","",IF($AY1821&lt;Search!$U$6,"",1))</f>
        <v/>
      </c>
      <c r="Z1821" s="9" t="str">
        <f>IF(Search!$R$4="","",IF(Inventory!$BA1821&lt;Search!$R$4,"",1))</f>
        <v/>
      </c>
      <c r="AA1821" s="9" t="str">
        <f>IF(Search!$R$5="","",IF($BA1821&gt;Search!$R$5,"",1))</f>
        <v/>
      </c>
      <c r="AB1821" s="9" t="str">
        <f>IF(Search!$R$6="","",IF($BB1821&lt;Search!$R$6,"",1))</f>
        <v/>
      </c>
      <c r="AC1821" s="9" t="str">
        <f>IF(Search!$R$7="","",IF($BB1821&lt;Search!$R$7,"",1))</f>
        <v/>
      </c>
      <c r="AD1821" s="45" t="str">
        <f>IF(COUNTIF($A1821:$AC1821,"n")&gt;0,"",IF(SUM($A1821:$AC1821)=COUNTA(Search!$C$4:$C$8,Search!$F$4:$F$8,Search!$I$4:$I$6,Search!$I$8,Search!$L$4:$L$8,Search!$O$4:$O$8,Search!$R$4:$R$7,Search!$U$4:$U$7)-COUNTIF(Search!$C$4:$U$7,"n"),1+LARGE($AD$1:AD1820,1),""))</f>
        <v/>
      </c>
      <c r="AE1821" s="45" t="str">
        <f t="shared" si="87"/>
        <v/>
      </c>
      <c r="AF1821" s="45" t="str">
        <f>IF(AD1821="","",COUNTIF($AE$1:$AE1820,$AE1821)+RANK($AE1821,$AE$2:$AE$10540,1))</f>
        <v/>
      </c>
      <c r="AG1821" s="45" t="str">
        <f t="shared" si="88"/>
        <v/>
      </c>
      <c r="AH1821" s="45" t="str">
        <f>IF($AD1821="","",COUNTIF($AG$1:$AG1820,$AG1821)+RANK($AG1821,$AG$1:$AG$10539,0))</f>
        <v/>
      </c>
      <c r="AI1821" s="10" t="str">
        <f t="shared" si="89"/>
        <v>2012-13 ITG Forever Rivals Game Used Jersey #M06 Doug Gilmour TOR   Jersey /   $</v>
      </c>
      <c r="AJ1821" s="11">
        <v>2012</v>
      </c>
      <c r="AK1821" s="17">
        <v>13</v>
      </c>
      <c r="AL1821" s="12" t="s">
        <v>1359</v>
      </c>
      <c r="AM1821" s="10" t="s">
        <v>1363</v>
      </c>
      <c r="AN1821" s="12" t="s">
        <v>162</v>
      </c>
      <c r="AO1821" s="9" t="s">
        <v>1904</v>
      </c>
      <c r="AP1821" s="9"/>
      <c r="AQ1821" s="9"/>
      <c r="AR1821" s="14" t="s">
        <v>2126</v>
      </c>
      <c r="AS1821" s="9"/>
      <c r="AT1821" s="9"/>
      <c r="AU1821" s="9" t="s">
        <v>18</v>
      </c>
      <c r="AV1821" s="13"/>
      <c r="AW1821" s="13"/>
      <c r="AX1821" s="9"/>
      <c r="AY1821" s="9"/>
      <c r="AZ1821" s="9"/>
      <c r="BA1821" s="33"/>
      <c r="BB1821" s="33"/>
      <c r="BC1821" s="36"/>
      <c r="BD1821" s="12" t="s">
        <v>1771</v>
      </c>
    </row>
    <row r="1822" spans="1:56" s="12" customFormat="1" x14ac:dyDescent="0.2">
      <c r="A1822" s="9" t="str">
        <f>IF(Search!$C$5="","",IF(COUNTA(Inventory!$AP1822)=1,1,""))</f>
        <v/>
      </c>
      <c r="B1822" s="9" t="str">
        <f>IF(Search!$C$4="","",IF(ISNUMBER(SEARCH(Search!$C$4,$AR1822))=TRUE,1,""))</f>
        <v/>
      </c>
      <c r="C1822" s="9" t="str">
        <f>IF(Search!$C$6="x",IF(COUNTA($AQ1822)=1,1,"N"),IF(COUNTA($AQ1822)=1,"N",""))</f>
        <v/>
      </c>
      <c r="D1822" s="9" t="str">
        <f>IF(Search!$O$8="","",IF(ISNUMBER(SEARCH(Search!$O$8,$BD1822))=TRUE,1,""))</f>
        <v/>
      </c>
      <c r="E1822" s="9" t="str">
        <f>IF(Search!$C$7="","",IF(ISNUMBER(SEARCH(Search!$C$7,$AN1822))=TRUE,1,""))</f>
        <v/>
      </c>
      <c r="F1822" s="9" t="str">
        <f>IF(Search!$C$8="","",IF(ISNUMBER(SEARCH(Search!$C$8,$AO1822))=TRUE,1,""))</f>
        <v/>
      </c>
      <c r="G1822" s="9" t="str">
        <f>IF(Search!$F$4="","",IF(Inventory!$AJ1822&lt;Search!$F$4,"",1))</f>
        <v/>
      </c>
      <c r="H1822" s="9" t="str">
        <f>IF(Search!$F$5="","",IF(Inventory!$AJ1822&gt;Search!$F$5,"",1))</f>
        <v/>
      </c>
      <c r="I1822" s="9" t="str">
        <f>IF(Search!$F$7="","",IF(Search!$F$8="",IF(ISNUMBER(SEARCH(Search!$F$7,$AL1822))=TRUE,1,""),""))</f>
        <v/>
      </c>
      <c r="J1822" s="9" t="str">
        <f>IF($AL1822=Search!$F$8,1,"")</f>
        <v/>
      </c>
      <c r="K1822" s="9" t="str">
        <f>IF(Search!$I$4="","",IF(COUNTA($AS1822)=1,IF(Search!$I$4="N","N",1),""))</f>
        <v/>
      </c>
      <c r="L1822" s="9" t="str">
        <f>IF(Search!$I$5="","",IF($AS1822="RC",1,""))</f>
        <v/>
      </c>
      <c r="M1822" s="9" t="str">
        <f>IF(Search!$I$6="","",IF($AS1822="RCP",1,""))</f>
        <v/>
      </c>
      <c r="N1822" s="9" t="str">
        <f>IF(Search!$I$8="","",IF(COUNTA($AT1822)=1,IF(Search!$I$8="N","N",1),""))</f>
        <v/>
      </c>
      <c r="O1822" s="9" t="str">
        <f>IF(Search!$L$4="","",IF(COUNTA($AU1822)=1,IF(Search!$L$4="N","N",1),""))</f>
        <v/>
      </c>
      <c r="P1822" s="9" t="str">
        <f>IF(Search!$L$5="","",IF(ISNUMBER(SEARCH("Jersey",$AU1822))=TRUE,IF(Search!$L$5="N","N",1),""))</f>
        <v/>
      </c>
      <c r="Q1822" s="9" t="str">
        <f>IF(Search!$L$6="","",IF(ISNUMBER(SEARCH("Patch",$AU1822))=TRUE,IF(Search!$L$6="N","N",1),""))</f>
        <v/>
      </c>
      <c r="R1822" s="9" t="str">
        <f>IF(Search!$L$7="","",IF(ISNUMBER(SEARCH("Shield",$AU1822))=TRUE,IF(Search!$L$7="N","N",1),""))</f>
        <v/>
      </c>
      <c r="S1822" s="9" t="str">
        <f>IF(Search!$L$8="","",IF(ISNUMBER(SEARCH("Stick",$AU1822))=TRUE,IF(Search!$L$8="N","N",1),""))</f>
        <v/>
      </c>
      <c r="T1822" s="9" t="str">
        <f>IF(Search!$O$4="","",IF(COUNTA($AW1822)=1,IF(Search!$O$4="N","N",1),""))</f>
        <v/>
      </c>
      <c r="U1822" s="9" t="str">
        <f>IF(Search!$O$5="","",IF($AW1822="","",IF($AW1822&lt;Search!$O$5,"",1)))</f>
        <v/>
      </c>
      <c r="V1822" s="9" t="str">
        <f>IF(Search!$O$6="","",IF($AW1822="","",IF($AW1822&gt;Search!$O$6,"",1)))</f>
        <v/>
      </c>
      <c r="W1822" s="9" t="str">
        <f>IF(Search!$U$4="","",IF($AX1822="","",1))</f>
        <v/>
      </c>
      <c r="X1822" s="9" t="str">
        <f>IF(Search!$U$5="","",IF(ISNUMBER(SEARCH(Search!$U$5,$AX1822))=TRUE,IF(Search!$U$5="N","N",1),""))</f>
        <v/>
      </c>
      <c r="Y1822" s="9" t="str">
        <f>IF(Search!$U$6="","",IF($AY1822&lt;Search!$U$6,"",1))</f>
        <v/>
      </c>
      <c r="Z1822" s="9" t="str">
        <f>IF(Search!$R$4="","",IF(Inventory!$BA1822&lt;Search!$R$4,"",1))</f>
        <v/>
      </c>
      <c r="AA1822" s="9" t="str">
        <f>IF(Search!$R$5="","",IF($BA1822&gt;Search!$R$5,"",1))</f>
        <v/>
      </c>
      <c r="AB1822" s="9" t="str">
        <f>IF(Search!$R$6="","",IF($BB1822&lt;Search!$R$6,"",1))</f>
        <v/>
      </c>
      <c r="AC1822" s="9" t="str">
        <f>IF(Search!$R$7="","",IF($BB1822&lt;Search!$R$7,"",1))</f>
        <v/>
      </c>
      <c r="AD1822" s="45" t="str">
        <f>IF(COUNTIF($A1822:$AC1822,"n")&gt;0,"",IF(SUM($A1822:$AC1822)=COUNTA(Search!$C$4:$C$8,Search!$F$4:$F$8,Search!$I$4:$I$6,Search!$I$8,Search!$L$4:$L$8,Search!$O$4:$O$8,Search!$R$4:$R$7,Search!$U$4:$U$7)-COUNTIF(Search!$C$4:$U$7,"n"),1+LARGE($AD$1:AD1821,1),""))</f>
        <v/>
      </c>
      <c r="AE1822" s="45" t="str">
        <f t="shared" si="87"/>
        <v/>
      </c>
      <c r="AF1822" s="45" t="str">
        <f>IF(AD1822="","",COUNTIF($AE$1:$AE1821,$AE1822)+RANK($AE1822,$AE$2:$AE$10540,1))</f>
        <v/>
      </c>
      <c r="AG1822" s="45" t="str">
        <f t="shared" si="88"/>
        <v/>
      </c>
      <c r="AH1822" s="45" t="str">
        <f>IF($AD1822="","",COUNTIF($AG$1:$AG1821,$AG1822)+RANK($AG1822,$AG$1:$AG$10539,0))</f>
        <v/>
      </c>
      <c r="AI1822" s="10" t="str">
        <f t="shared" si="89"/>
        <v>2012-13 ITG Forever Rivals Game Used Jersey #M12 Larry Murphy TOR   Jersey /   $</v>
      </c>
      <c r="AJ1822" s="11">
        <v>2012</v>
      </c>
      <c r="AK1822" s="17">
        <v>13</v>
      </c>
      <c r="AL1822" s="12" t="s">
        <v>1359</v>
      </c>
      <c r="AM1822" s="10" t="s">
        <v>1364</v>
      </c>
      <c r="AN1822" s="12" t="s">
        <v>348</v>
      </c>
      <c r="AO1822" s="9" t="s">
        <v>1904</v>
      </c>
      <c r="AP1822" s="9"/>
      <c r="AQ1822" s="9"/>
      <c r="AR1822" s="14" t="s">
        <v>2126</v>
      </c>
      <c r="AS1822" s="9"/>
      <c r="AT1822" s="9"/>
      <c r="AU1822" s="9" t="s">
        <v>18</v>
      </c>
      <c r="AV1822" s="13"/>
      <c r="AW1822" s="13"/>
      <c r="AX1822" s="9"/>
      <c r="AY1822" s="9"/>
      <c r="AZ1822" s="9"/>
      <c r="BA1822" s="33"/>
      <c r="BB1822" s="33"/>
      <c r="BC1822" s="36"/>
      <c r="BD1822" s="12" t="s">
        <v>1771</v>
      </c>
    </row>
    <row r="1823" spans="1:56" s="12" customFormat="1" x14ac:dyDescent="0.2">
      <c r="A1823" s="9" t="str">
        <f>IF(Search!$C$5="","",IF(COUNTA(Inventory!$AP1823)=1,1,""))</f>
        <v/>
      </c>
      <c r="B1823" s="9" t="str">
        <f>IF(Search!$C$4="","",IF(ISNUMBER(SEARCH(Search!$C$4,$AR1823))=TRUE,1,""))</f>
        <v/>
      </c>
      <c r="C1823" s="9" t="str">
        <f>IF(Search!$C$6="x",IF(COUNTA($AQ1823)=1,1,"N"),IF(COUNTA($AQ1823)=1,"N",""))</f>
        <v/>
      </c>
      <c r="D1823" s="9" t="str">
        <f>IF(Search!$O$8="","",IF(ISNUMBER(SEARCH(Search!$O$8,$BD1823))=TRUE,1,""))</f>
        <v/>
      </c>
      <c r="E1823" s="9" t="str">
        <f>IF(Search!$C$7="","",IF(ISNUMBER(SEARCH(Search!$C$7,$AN1823))=TRUE,1,""))</f>
        <v/>
      </c>
      <c r="F1823" s="9" t="str">
        <f>IF(Search!$C$8="","",IF(ISNUMBER(SEARCH(Search!$C$8,$AO1823))=TRUE,1,""))</f>
        <v/>
      </c>
      <c r="G1823" s="9" t="str">
        <f>IF(Search!$F$4="","",IF(Inventory!$AJ1823&lt;Search!$F$4,"",1))</f>
        <v/>
      </c>
      <c r="H1823" s="9" t="str">
        <f>IF(Search!$F$5="","",IF(Inventory!$AJ1823&gt;Search!$F$5,"",1))</f>
        <v/>
      </c>
      <c r="I1823" s="9" t="str">
        <f>IF(Search!$F$7="","",IF(Search!$F$8="",IF(ISNUMBER(SEARCH(Search!$F$7,$AL1823))=TRUE,1,""),""))</f>
        <v/>
      </c>
      <c r="J1823" s="9" t="str">
        <f>IF($AL1823=Search!$F$8,1,"")</f>
        <v/>
      </c>
      <c r="K1823" s="9" t="str">
        <f>IF(Search!$I$4="","",IF(COUNTA($AS1823)=1,IF(Search!$I$4="N","N",1),""))</f>
        <v/>
      </c>
      <c r="L1823" s="9" t="str">
        <f>IF(Search!$I$5="","",IF($AS1823="RC",1,""))</f>
        <v/>
      </c>
      <c r="M1823" s="9" t="str">
        <f>IF(Search!$I$6="","",IF($AS1823="RCP",1,""))</f>
        <v/>
      </c>
      <c r="N1823" s="9" t="str">
        <f>IF(Search!$I$8="","",IF(COUNTA($AT1823)=1,IF(Search!$I$8="N","N",1),""))</f>
        <v/>
      </c>
      <c r="O1823" s="9" t="str">
        <f>IF(Search!$L$4="","",IF(COUNTA($AU1823)=1,IF(Search!$L$4="N","N",1),""))</f>
        <v/>
      </c>
      <c r="P1823" s="9" t="str">
        <f>IF(Search!$L$5="","",IF(ISNUMBER(SEARCH("Jersey",$AU1823))=TRUE,IF(Search!$L$5="N","N",1),""))</f>
        <v/>
      </c>
      <c r="Q1823" s="9" t="str">
        <f>IF(Search!$L$6="","",IF(ISNUMBER(SEARCH("Patch",$AU1823))=TRUE,IF(Search!$L$6="N","N",1),""))</f>
        <v/>
      </c>
      <c r="R1823" s="9" t="str">
        <f>IF(Search!$L$7="","",IF(ISNUMBER(SEARCH("Shield",$AU1823))=TRUE,IF(Search!$L$7="N","N",1),""))</f>
        <v/>
      </c>
      <c r="S1823" s="9" t="str">
        <f>IF(Search!$L$8="","",IF(ISNUMBER(SEARCH("Stick",$AU1823))=TRUE,IF(Search!$L$8="N","N",1),""))</f>
        <v/>
      </c>
      <c r="T1823" s="9" t="str">
        <f>IF(Search!$O$4="","",IF(COUNTA($AW1823)=1,IF(Search!$O$4="N","N",1),""))</f>
        <v/>
      </c>
      <c r="U1823" s="9" t="str">
        <f>IF(Search!$O$5="","",IF($AW1823="","",IF($AW1823&lt;Search!$O$5,"",1)))</f>
        <v/>
      </c>
      <c r="V1823" s="9" t="str">
        <f>IF(Search!$O$6="","",IF($AW1823="","",IF($AW1823&gt;Search!$O$6,"",1)))</f>
        <v/>
      </c>
      <c r="W1823" s="9" t="str">
        <f>IF(Search!$U$4="","",IF($AX1823="","",1))</f>
        <v/>
      </c>
      <c r="X1823" s="9" t="str">
        <f>IF(Search!$U$5="","",IF(ISNUMBER(SEARCH(Search!$U$5,$AX1823))=TRUE,IF(Search!$U$5="N","N",1),""))</f>
        <v/>
      </c>
      <c r="Y1823" s="9" t="str">
        <f>IF(Search!$U$6="","",IF($AY1823&lt;Search!$U$6,"",1))</f>
        <v/>
      </c>
      <c r="Z1823" s="9" t="str">
        <f>IF(Search!$R$4="","",IF(Inventory!$BA1823&lt;Search!$R$4,"",1))</f>
        <v/>
      </c>
      <c r="AA1823" s="9" t="str">
        <f>IF(Search!$R$5="","",IF($BA1823&gt;Search!$R$5,"",1))</f>
        <v/>
      </c>
      <c r="AB1823" s="9" t="str">
        <f>IF(Search!$R$6="","",IF($BB1823&lt;Search!$R$6,"",1))</f>
        <v/>
      </c>
      <c r="AC1823" s="9" t="str">
        <f>IF(Search!$R$7="","",IF($BB1823&lt;Search!$R$7,"",1))</f>
        <v/>
      </c>
      <c r="AD1823" s="45" t="str">
        <f>IF(COUNTIF($A1823:$AC1823,"n")&gt;0,"",IF(SUM($A1823:$AC1823)=COUNTA(Search!$C$4:$C$8,Search!$F$4:$F$8,Search!$I$4:$I$6,Search!$I$8,Search!$L$4:$L$8,Search!$O$4:$O$8,Search!$R$4:$R$7,Search!$U$4:$U$7)-COUNTIF(Search!$C$4:$U$7,"n"),1+LARGE($AD$1:AD1822,1),""))</f>
        <v/>
      </c>
      <c r="AE1823" s="45" t="str">
        <f t="shared" si="87"/>
        <v/>
      </c>
      <c r="AF1823" s="45" t="str">
        <f>IF(AD1823="","",COUNTIF($AE$1:$AE1822,$AE1823)+RANK($AE1823,$AE$2:$AE$10540,1))</f>
        <v/>
      </c>
      <c r="AG1823" s="45" t="str">
        <f t="shared" si="88"/>
        <v/>
      </c>
      <c r="AH1823" s="45" t="str">
        <f>IF($AD1823="","",COUNTIF($AG$1:$AG1822,$AG1823)+RANK($AG1823,$AG$1:$AG$10539,0))</f>
        <v/>
      </c>
      <c r="AI1823" s="10" t="str">
        <f t="shared" si="89"/>
        <v>2012-13 ITG Forever Rivals Game Used Jersey #M18 Borje Salming TOR   Jersey /   $</v>
      </c>
      <c r="AJ1823" s="11">
        <v>2012</v>
      </c>
      <c r="AK1823" s="17">
        <v>13</v>
      </c>
      <c r="AL1823" s="12" t="s">
        <v>1359</v>
      </c>
      <c r="AM1823" s="10" t="s">
        <v>1365</v>
      </c>
      <c r="AN1823" s="12" t="s">
        <v>84</v>
      </c>
      <c r="AO1823" s="9" t="s">
        <v>1904</v>
      </c>
      <c r="AP1823" s="9"/>
      <c r="AQ1823" s="9"/>
      <c r="AR1823" s="14" t="s">
        <v>2126</v>
      </c>
      <c r="AS1823" s="9"/>
      <c r="AT1823" s="9"/>
      <c r="AU1823" s="9" t="s">
        <v>18</v>
      </c>
      <c r="AV1823" s="13"/>
      <c r="AW1823" s="13"/>
      <c r="AX1823" s="9"/>
      <c r="AY1823" s="9"/>
      <c r="AZ1823" s="9"/>
      <c r="BA1823" s="33"/>
      <c r="BB1823" s="33"/>
      <c r="BC1823" s="36"/>
      <c r="BD1823" s="12" t="s">
        <v>1771</v>
      </c>
    </row>
    <row r="1824" spans="1:56" s="12" customFormat="1" x14ac:dyDescent="0.2">
      <c r="A1824" s="9" t="str">
        <f>IF(Search!$C$5="","",IF(COUNTA(Inventory!$AP1824)=1,1,""))</f>
        <v/>
      </c>
      <c r="B1824" s="9" t="str">
        <f>IF(Search!$C$4="","",IF(ISNUMBER(SEARCH(Search!$C$4,$AR1824))=TRUE,1,""))</f>
        <v/>
      </c>
      <c r="C1824" s="9" t="str">
        <f>IF(Search!$C$6="x",IF(COUNTA($AQ1824)=1,1,"N"),IF(COUNTA($AQ1824)=1,"N",""))</f>
        <v/>
      </c>
      <c r="D1824" s="9" t="str">
        <f>IF(Search!$O$8="","",IF(ISNUMBER(SEARCH(Search!$O$8,$BD1824))=TRUE,1,""))</f>
        <v/>
      </c>
      <c r="E1824" s="9" t="str">
        <f>IF(Search!$C$7="","",IF(ISNUMBER(SEARCH(Search!$C$7,$AN1824))=TRUE,1,""))</f>
        <v/>
      </c>
      <c r="F1824" s="9" t="str">
        <f>IF(Search!$C$8="","",IF(ISNUMBER(SEARCH(Search!$C$8,$AO1824))=TRUE,1,""))</f>
        <v/>
      </c>
      <c r="G1824" s="9" t="str">
        <f>IF(Search!$F$4="","",IF(Inventory!$AJ1824&lt;Search!$F$4,"",1))</f>
        <v/>
      </c>
      <c r="H1824" s="9" t="str">
        <f>IF(Search!$F$5="","",IF(Inventory!$AJ1824&gt;Search!$F$5,"",1))</f>
        <v/>
      </c>
      <c r="I1824" s="9" t="str">
        <f>IF(Search!$F$7="","",IF(Search!$F$8="",IF(ISNUMBER(SEARCH(Search!$F$7,$AL1824))=TRUE,1,""),""))</f>
        <v/>
      </c>
      <c r="J1824" s="9" t="str">
        <f>IF($AL1824=Search!$F$8,1,"")</f>
        <v/>
      </c>
      <c r="K1824" s="9" t="str">
        <f>IF(Search!$I$4="","",IF(COUNTA($AS1824)=1,IF(Search!$I$4="N","N",1),""))</f>
        <v/>
      </c>
      <c r="L1824" s="9" t="str">
        <f>IF(Search!$I$5="","",IF($AS1824="RC",1,""))</f>
        <v/>
      </c>
      <c r="M1824" s="9" t="str">
        <f>IF(Search!$I$6="","",IF($AS1824="RCP",1,""))</f>
        <v/>
      </c>
      <c r="N1824" s="9" t="str">
        <f>IF(Search!$I$8="","",IF(COUNTA($AT1824)=1,IF(Search!$I$8="N","N",1),""))</f>
        <v/>
      </c>
      <c r="O1824" s="9" t="str">
        <f>IF(Search!$L$4="","",IF(COUNTA($AU1824)=1,IF(Search!$L$4="N","N",1),""))</f>
        <v/>
      </c>
      <c r="P1824" s="9" t="str">
        <f>IF(Search!$L$5="","",IF(ISNUMBER(SEARCH("Jersey",$AU1824))=TRUE,IF(Search!$L$5="N","N",1),""))</f>
        <v/>
      </c>
      <c r="Q1824" s="9" t="str">
        <f>IF(Search!$L$6="","",IF(ISNUMBER(SEARCH("Patch",$AU1824))=TRUE,IF(Search!$L$6="N","N",1),""))</f>
        <v/>
      </c>
      <c r="R1824" s="9" t="str">
        <f>IF(Search!$L$7="","",IF(ISNUMBER(SEARCH("Shield",$AU1824))=TRUE,IF(Search!$L$7="N","N",1),""))</f>
        <v/>
      </c>
      <c r="S1824" s="9" t="str">
        <f>IF(Search!$L$8="","",IF(ISNUMBER(SEARCH("Stick",$AU1824))=TRUE,IF(Search!$L$8="N","N",1),""))</f>
        <v/>
      </c>
      <c r="T1824" s="9" t="str">
        <f>IF(Search!$O$4="","",IF(COUNTA($AW1824)=1,IF(Search!$O$4="N","N",1),""))</f>
        <v/>
      </c>
      <c r="U1824" s="9" t="str">
        <f>IF(Search!$O$5="","",IF($AW1824="","",IF($AW1824&lt;Search!$O$5,"",1)))</f>
        <v/>
      </c>
      <c r="V1824" s="9" t="str">
        <f>IF(Search!$O$6="","",IF($AW1824="","",IF($AW1824&gt;Search!$O$6,"",1)))</f>
        <v/>
      </c>
      <c r="W1824" s="9" t="str">
        <f>IF(Search!$U$4="","",IF($AX1824="","",1))</f>
        <v/>
      </c>
      <c r="X1824" s="9" t="str">
        <f>IF(Search!$U$5="","",IF(ISNUMBER(SEARCH(Search!$U$5,$AX1824))=TRUE,IF(Search!$U$5="N","N",1),""))</f>
        <v/>
      </c>
      <c r="Y1824" s="9" t="str">
        <f>IF(Search!$U$6="","",IF($AY1824&lt;Search!$U$6,"",1))</f>
        <v/>
      </c>
      <c r="Z1824" s="9" t="str">
        <f>IF(Search!$R$4="","",IF(Inventory!$BA1824&lt;Search!$R$4,"",1))</f>
        <v/>
      </c>
      <c r="AA1824" s="9" t="str">
        <f>IF(Search!$R$5="","",IF($BA1824&gt;Search!$R$5,"",1))</f>
        <v/>
      </c>
      <c r="AB1824" s="9" t="str">
        <f>IF(Search!$R$6="","",IF($BB1824&lt;Search!$R$6,"",1))</f>
        <v/>
      </c>
      <c r="AC1824" s="9" t="str">
        <f>IF(Search!$R$7="","",IF($BB1824&lt;Search!$R$7,"",1))</f>
        <v/>
      </c>
      <c r="AD1824" s="45" t="str">
        <f>IF(COUNTIF($A1824:$AC1824,"n")&gt;0,"",IF(SUM($A1824:$AC1824)=COUNTA(Search!$C$4:$C$8,Search!$F$4:$F$8,Search!$I$4:$I$6,Search!$I$8,Search!$L$4:$L$8,Search!$O$4:$O$8,Search!$R$4:$R$7,Search!$U$4:$U$7)-COUNTIF(Search!$C$4:$U$7,"n"),1+LARGE($AD$1:AD1823,1),""))</f>
        <v/>
      </c>
      <c r="AE1824" s="45" t="str">
        <f t="shared" si="87"/>
        <v/>
      </c>
      <c r="AF1824" s="45" t="str">
        <f>IF(AD1824="","",COUNTIF($AE$1:$AE1823,$AE1824)+RANK($AE1824,$AE$2:$AE$10540,1))</f>
        <v/>
      </c>
      <c r="AG1824" s="45" t="str">
        <f t="shared" si="88"/>
        <v/>
      </c>
      <c r="AH1824" s="45" t="str">
        <f>IF($AD1824="","",COUNTIF($AG$1:$AG1823,$AG1824)+RANK($AG1824,$AG$1:$AG$10539,0))</f>
        <v/>
      </c>
      <c r="AI1824" s="10" t="str">
        <f t="shared" si="89"/>
        <v>2012-13 ITG Forever Rivals Game Used Jersey #M54 Bob Baun TOR   Jersey /   $</v>
      </c>
      <c r="AJ1824" s="11">
        <v>2012</v>
      </c>
      <c r="AK1824" s="17">
        <v>13</v>
      </c>
      <c r="AL1824" s="12" t="s">
        <v>1359</v>
      </c>
      <c r="AM1824" s="10" t="s">
        <v>1360</v>
      </c>
      <c r="AN1824" s="12" t="s">
        <v>69</v>
      </c>
      <c r="AO1824" s="9" t="s">
        <v>1904</v>
      </c>
      <c r="AP1824" s="9"/>
      <c r="AQ1824" s="9"/>
      <c r="AR1824" s="14" t="s">
        <v>2126</v>
      </c>
      <c r="AS1824" s="9"/>
      <c r="AT1824" s="9"/>
      <c r="AU1824" s="9" t="s">
        <v>18</v>
      </c>
      <c r="AV1824" s="13"/>
      <c r="AW1824" s="13"/>
      <c r="AX1824" s="9"/>
      <c r="AY1824" s="9"/>
      <c r="AZ1824" s="9"/>
      <c r="BA1824" s="33"/>
      <c r="BB1824" s="33"/>
      <c r="BC1824" s="36"/>
      <c r="BD1824" s="12" t="s">
        <v>1771</v>
      </c>
    </row>
    <row r="1825" spans="1:56" s="12" customFormat="1" x14ac:dyDescent="0.2">
      <c r="A1825" s="9" t="str">
        <f>IF(Search!$C$5="","",IF(COUNTA(Inventory!$AP1825)=1,1,""))</f>
        <v/>
      </c>
      <c r="B1825" s="9" t="str">
        <f>IF(Search!$C$4="","",IF(ISNUMBER(SEARCH(Search!$C$4,$AR1825))=TRUE,1,""))</f>
        <v/>
      </c>
      <c r="C1825" s="9" t="str">
        <f>IF(Search!$C$6="x",IF(COUNTA($AQ1825)=1,1,"N"),IF(COUNTA($AQ1825)=1,"N",""))</f>
        <v/>
      </c>
      <c r="D1825" s="9" t="str">
        <f>IF(Search!$O$8="","",IF(ISNUMBER(SEARCH(Search!$O$8,$BD1825))=TRUE,1,""))</f>
        <v/>
      </c>
      <c r="E1825" s="9" t="str">
        <f>IF(Search!$C$7="","",IF(ISNUMBER(SEARCH(Search!$C$7,$AN1825))=TRUE,1,""))</f>
        <v/>
      </c>
      <c r="F1825" s="9" t="str">
        <f>IF(Search!$C$8="","",IF(ISNUMBER(SEARCH(Search!$C$8,$AO1825))=TRUE,1,""))</f>
        <v/>
      </c>
      <c r="G1825" s="9" t="str">
        <f>IF(Search!$F$4="","",IF(Inventory!$AJ1825&lt;Search!$F$4,"",1))</f>
        <v/>
      </c>
      <c r="H1825" s="9" t="str">
        <f>IF(Search!$F$5="","",IF(Inventory!$AJ1825&gt;Search!$F$5,"",1))</f>
        <v/>
      </c>
      <c r="I1825" s="9" t="str">
        <f>IF(Search!$F$7="","",IF(Search!$F$8="",IF(ISNUMBER(SEARCH(Search!$F$7,$AL1825))=TRUE,1,""),""))</f>
        <v/>
      </c>
      <c r="J1825" s="9" t="str">
        <f>IF($AL1825=Search!$F$8,1,"")</f>
        <v/>
      </c>
      <c r="K1825" s="9" t="str">
        <f>IF(Search!$I$4="","",IF(COUNTA($AS1825)=1,IF(Search!$I$4="N","N",1),""))</f>
        <v/>
      </c>
      <c r="L1825" s="9" t="str">
        <f>IF(Search!$I$5="","",IF($AS1825="RC",1,""))</f>
        <v/>
      </c>
      <c r="M1825" s="9" t="str">
        <f>IF(Search!$I$6="","",IF($AS1825="RCP",1,""))</f>
        <v/>
      </c>
      <c r="N1825" s="9" t="str">
        <f>IF(Search!$I$8="","",IF(COUNTA($AT1825)=1,IF(Search!$I$8="N","N",1),""))</f>
        <v/>
      </c>
      <c r="O1825" s="9" t="str">
        <f>IF(Search!$L$4="","",IF(COUNTA($AU1825)=1,IF(Search!$L$4="N","N",1),""))</f>
        <v/>
      </c>
      <c r="P1825" s="9" t="str">
        <f>IF(Search!$L$5="","",IF(ISNUMBER(SEARCH("Jersey",$AU1825))=TRUE,IF(Search!$L$5="N","N",1),""))</f>
        <v/>
      </c>
      <c r="Q1825" s="9" t="str">
        <f>IF(Search!$L$6="","",IF(ISNUMBER(SEARCH("Patch",$AU1825))=TRUE,IF(Search!$L$6="N","N",1),""))</f>
        <v/>
      </c>
      <c r="R1825" s="9" t="str">
        <f>IF(Search!$L$7="","",IF(ISNUMBER(SEARCH("Shield",$AU1825))=TRUE,IF(Search!$L$7="N","N",1),""))</f>
        <v/>
      </c>
      <c r="S1825" s="9" t="str">
        <f>IF(Search!$L$8="","",IF(ISNUMBER(SEARCH("Stick",$AU1825))=TRUE,IF(Search!$L$8="N","N",1),""))</f>
        <v/>
      </c>
      <c r="T1825" s="9" t="str">
        <f>IF(Search!$O$4="","",IF(COUNTA($AW1825)=1,IF(Search!$O$4="N","N",1),""))</f>
        <v/>
      </c>
      <c r="U1825" s="9" t="str">
        <f>IF(Search!$O$5="","",IF($AW1825="","",IF($AW1825&lt;Search!$O$5,"",1)))</f>
        <v/>
      </c>
      <c r="V1825" s="9" t="str">
        <f>IF(Search!$O$6="","",IF($AW1825="","",IF($AW1825&gt;Search!$O$6,"",1)))</f>
        <v/>
      </c>
      <c r="W1825" s="9" t="str">
        <f>IF(Search!$U$4="","",IF($AX1825="","",1))</f>
        <v/>
      </c>
      <c r="X1825" s="9" t="str">
        <f>IF(Search!$U$5="","",IF(ISNUMBER(SEARCH(Search!$U$5,$AX1825))=TRUE,IF(Search!$U$5="N","N",1),""))</f>
        <v/>
      </c>
      <c r="Y1825" s="9" t="str">
        <f>IF(Search!$U$6="","",IF($AY1825&lt;Search!$U$6,"",1))</f>
        <v/>
      </c>
      <c r="Z1825" s="9" t="str">
        <f>IF(Search!$R$4="","",IF(Inventory!$BA1825&lt;Search!$R$4,"",1))</f>
        <v/>
      </c>
      <c r="AA1825" s="9" t="str">
        <f>IF(Search!$R$5="","",IF($BA1825&gt;Search!$R$5,"",1))</f>
        <v/>
      </c>
      <c r="AB1825" s="9" t="str">
        <f>IF(Search!$R$6="","",IF($BB1825&lt;Search!$R$6,"",1))</f>
        <v/>
      </c>
      <c r="AC1825" s="9" t="str">
        <f>IF(Search!$R$7="","",IF($BB1825&lt;Search!$R$7,"",1))</f>
        <v/>
      </c>
      <c r="AD1825" s="45" t="str">
        <f>IF(COUNTIF($A1825:$AC1825,"n")&gt;0,"",IF(SUM($A1825:$AC1825)=COUNTA(Search!$C$4:$C$8,Search!$F$4:$F$8,Search!$I$4:$I$6,Search!$I$8,Search!$L$4:$L$8,Search!$O$4:$O$8,Search!$R$4:$R$7,Search!$U$4:$U$7)-COUNTIF(Search!$C$4:$U$7,"n"),1+LARGE($AD$1:AD1824,1),""))</f>
        <v/>
      </c>
      <c r="AE1825" s="45" t="str">
        <f t="shared" si="87"/>
        <v/>
      </c>
      <c r="AF1825" s="45" t="str">
        <f>IF(AD1825="","",COUNTIF($AE$1:$AE1824,$AE1825)+RANK($AE1825,$AE$2:$AE$10540,1))</f>
        <v/>
      </c>
      <c r="AG1825" s="45" t="str">
        <f t="shared" si="88"/>
        <v/>
      </c>
      <c r="AH1825" s="45" t="str">
        <f>IF($AD1825="","",COUNTIF($AG$1:$AG1824,$AG1825)+RANK($AG1825,$AG$1:$AG$10539,0))</f>
        <v/>
      </c>
      <c r="AI1825" s="10" t="str">
        <f t="shared" si="89"/>
        <v>2012-13 ITG Forever Rivals Game Used Jersey Silver #M09 Gary Leeman TOR   Jersey /   $</v>
      </c>
      <c r="AJ1825" s="11">
        <v>2012</v>
      </c>
      <c r="AK1825" s="17">
        <v>13</v>
      </c>
      <c r="AL1825" s="12" t="s">
        <v>1366</v>
      </c>
      <c r="AM1825" s="10" t="s">
        <v>1367</v>
      </c>
      <c r="AN1825" s="12" t="s">
        <v>167</v>
      </c>
      <c r="AO1825" s="9" t="s">
        <v>1904</v>
      </c>
      <c r="AP1825" s="9"/>
      <c r="AQ1825" s="9"/>
      <c r="AR1825" s="14" t="s">
        <v>2126</v>
      </c>
      <c r="AS1825" s="9"/>
      <c r="AT1825" s="9"/>
      <c r="AU1825" s="9" t="s">
        <v>18</v>
      </c>
      <c r="AV1825" s="13"/>
      <c r="AW1825" s="13"/>
      <c r="AX1825" s="9"/>
      <c r="AY1825" s="9"/>
      <c r="AZ1825" s="9"/>
      <c r="BA1825" s="33"/>
      <c r="BB1825" s="33"/>
      <c r="BC1825" s="36"/>
      <c r="BD1825" s="12" t="s">
        <v>1771</v>
      </c>
    </row>
    <row r="1826" spans="1:56" s="12" customFormat="1" x14ac:dyDescent="0.2">
      <c r="A1826" s="9" t="str">
        <f>IF(Search!$C$5="","",IF(COUNTA(Inventory!$AP1826)=1,1,""))</f>
        <v/>
      </c>
      <c r="B1826" s="9" t="str">
        <f>IF(Search!$C$4="","",IF(ISNUMBER(SEARCH(Search!$C$4,$AR1826))=TRUE,1,""))</f>
        <v/>
      </c>
      <c r="C1826" s="9" t="str">
        <f>IF(Search!$C$6="x",IF(COUNTA($AQ1826)=1,1,"N"),IF(COUNTA($AQ1826)=1,"N",""))</f>
        <v/>
      </c>
      <c r="D1826" s="9" t="str">
        <f>IF(Search!$O$8="","",IF(ISNUMBER(SEARCH(Search!$O$8,$BD1826))=TRUE,1,""))</f>
        <v/>
      </c>
      <c r="E1826" s="9" t="str">
        <f>IF(Search!$C$7="","",IF(ISNUMBER(SEARCH(Search!$C$7,$AN1826))=TRUE,1,""))</f>
        <v/>
      </c>
      <c r="F1826" s="9" t="str">
        <f>IF(Search!$C$8="","",IF(ISNUMBER(SEARCH(Search!$C$8,$AO1826))=TRUE,1,""))</f>
        <v/>
      </c>
      <c r="G1826" s="9" t="str">
        <f>IF(Search!$F$4="","",IF(Inventory!$AJ1826&lt;Search!$F$4,"",1))</f>
        <v/>
      </c>
      <c r="H1826" s="9" t="str">
        <f>IF(Search!$F$5="","",IF(Inventory!$AJ1826&gt;Search!$F$5,"",1))</f>
        <v/>
      </c>
      <c r="I1826" s="9" t="str">
        <f>IF(Search!$F$7="","",IF(Search!$F$8="",IF(ISNUMBER(SEARCH(Search!$F$7,$AL1826))=TRUE,1,""),""))</f>
        <v/>
      </c>
      <c r="J1826" s="9" t="str">
        <f>IF($AL1826=Search!$F$8,1,"")</f>
        <v/>
      </c>
      <c r="K1826" s="9" t="str">
        <f>IF(Search!$I$4="","",IF(COUNTA($AS1826)=1,IF(Search!$I$4="N","N",1),""))</f>
        <v/>
      </c>
      <c r="L1826" s="9" t="str">
        <f>IF(Search!$I$5="","",IF($AS1826="RC",1,""))</f>
        <v/>
      </c>
      <c r="M1826" s="9" t="str">
        <f>IF(Search!$I$6="","",IF($AS1826="RCP",1,""))</f>
        <v/>
      </c>
      <c r="N1826" s="9" t="str">
        <f>IF(Search!$I$8="","",IF(COUNTA($AT1826)=1,IF(Search!$I$8="N","N",1),""))</f>
        <v/>
      </c>
      <c r="O1826" s="9" t="str">
        <f>IF(Search!$L$4="","",IF(COUNTA($AU1826)=1,IF(Search!$L$4="N","N",1),""))</f>
        <v/>
      </c>
      <c r="P1826" s="9" t="str">
        <f>IF(Search!$L$5="","",IF(ISNUMBER(SEARCH("Jersey",$AU1826))=TRUE,IF(Search!$L$5="N","N",1),""))</f>
        <v/>
      </c>
      <c r="Q1826" s="9" t="str">
        <f>IF(Search!$L$6="","",IF(ISNUMBER(SEARCH("Patch",$AU1826))=TRUE,IF(Search!$L$6="N","N",1),""))</f>
        <v/>
      </c>
      <c r="R1826" s="9" t="str">
        <f>IF(Search!$L$7="","",IF(ISNUMBER(SEARCH("Shield",$AU1826))=TRUE,IF(Search!$L$7="N","N",1),""))</f>
        <v/>
      </c>
      <c r="S1826" s="9" t="str">
        <f>IF(Search!$L$8="","",IF(ISNUMBER(SEARCH("Stick",$AU1826))=TRUE,IF(Search!$L$8="N","N",1),""))</f>
        <v/>
      </c>
      <c r="T1826" s="9" t="str">
        <f>IF(Search!$O$4="","",IF(COUNTA($AW1826)=1,IF(Search!$O$4="N","N",1),""))</f>
        <v/>
      </c>
      <c r="U1826" s="9" t="str">
        <f>IF(Search!$O$5="","",IF($AW1826="","",IF($AW1826&lt;Search!$O$5,"",1)))</f>
        <v/>
      </c>
      <c r="V1826" s="9" t="str">
        <f>IF(Search!$O$6="","",IF($AW1826="","",IF($AW1826&gt;Search!$O$6,"",1)))</f>
        <v/>
      </c>
      <c r="W1826" s="9" t="str">
        <f>IF(Search!$U$4="","",IF($AX1826="","",1))</f>
        <v/>
      </c>
      <c r="X1826" s="9" t="str">
        <f>IF(Search!$U$5="","",IF(ISNUMBER(SEARCH(Search!$U$5,$AX1826))=TRUE,IF(Search!$U$5="N","N",1),""))</f>
        <v/>
      </c>
      <c r="Y1826" s="9" t="str">
        <f>IF(Search!$U$6="","",IF($AY1826&lt;Search!$U$6,"",1))</f>
        <v/>
      </c>
      <c r="Z1826" s="9" t="str">
        <f>IF(Search!$R$4="","",IF(Inventory!$BA1826&lt;Search!$R$4,"",1))</f>
        <v/>
      </c>
      <c r="AA1826" s="9" t="str">
        <f>IF(Search!$R$5="","",IF($BA1826&gt;Search!$R$5,"",1))</f>
        <v/>
      </c>
      <c r="AB1826" s="9" t="str">
        <f>IF(Search!$R$6="","",IF($BB1826&lt;Search!$R$6,"",1))</f>
        <v/>
      </c>
      <c r="AC1826" s="9" t="str">
        <f>IF(Search!$R$7="","",IF($BB1826&lt;Search!$R$7,"",1))</f>
        <v/>
      </c>
      <c r="AD1826" s="45" t="str">
        <f>IF(COUNTIF($A1826:$AC1826,"n")&gt;0,"",IF(SUM($A1826:$AC1826)=COUNTA(Search!$C$4:$C$8,Search!$F$4:$F$8,Search!$I$4:$I$6,Search!$I$8,Search!$L$4:$L$8,Search!$O$4:$O$8,Search!$R$4:$R$7,Search!$U$4:$U$7)-COUNTIF(Search!$C$4:$U$7,"n"),1+LARGE($AD$1:AD1825,1),""))</f>
        <v/>
      </c>
      <c r="AE1826" s="45" t="str">
        <f t="shared" si="87"/>
        <v/>
      </c>
      <c r="AF1826" s="45" t="str">
        <f>IF(AD1826="","",COUNTIF($AE$1:$AE1825,$AE1826)+RANK($AE1826,$AE$2:$AE$10540,1))</f>
        <v/>
      </c>
      <c r="AG1826" s="45" t="str">
        <f t="shared" si="88"/>
        <v/>
      </c>
      <c r="AH1826" s="45" t="str">
        <f>IF($AD1826="","",COUNTIF($AG$1:$AG1825,$AG1826)+RANK($AG1826,$AG$1:$AG$10539,0))</f>
        <v/>
      </c>
      <c r="AI1826" s="10" t="str">
        <f t="shared" si="89"/>
        <v>2012-13 ITG Forever Rivals Game Used Jersey Silver #M22 Steve Thomas TOR   Jersey /   $</v>
      </c>
      <c r="AJ1826" s="11">
        <v>2012</v>
      </c>
      <c r="AK1826" s="17">
        <v>13</v>
      </c>
      <c r="AL1826" s="12" t="s">
        <v>1366</v>
      </c>
      <c r="AM1826" s="10" t="s">
        <v>1368</v>
      </c>
      <c r="AN1826" s="12" t="s">
        <v>177</v>
      </c>
      <c r="AO1826" s="9" t="s">
        <v>1904</v>
      </c>
      <c r="AP1826" s="9"/>
      <c r="AQ1826" s="9"/>
      <c r="AR1826" s="14" t="s">
        <v>2126</v>
      </c>
      <c r="AS1826" s="9"/>
      <c r="AT1826" s="9"/>
      <c r="AU1826" s="9" t="s">
        <v>18</v>
      </c>
      <c r="AV1826" s="13"/>
      <c r="AW1826" s="13"/>
      <c r="AX1826" s="9"/>
      <c r="AY1826" s="9"/>
      <c r="AZ1826" s="9"/>
      <c r="BA1826" s="33"/>
      <c r="BB1826" s="33"/>
      <c r="BC1826" s="36"/>
      <c r="BD1826" s="12" t="s">
        <v>1771</v>
      </c>
    </row>
    <row r="1827" spans="1:56" s="12" customFormat="1" x14ac:dyDescent="0.2">
      <c r="A1827" s="9" t="str">
        <f>IF(Search!$C$5="","",IF(COUNTA(Inventory!$AP1827)=1,1,""))</f>
        <v/>
      </c>
      <c r="B1827" s="9" t="str">
        <f>IF(Search!$C$4="","",IF(ISNUMBER(SEARCH(Search!$C$4,$AR1827))=TRUE,1,""))</f>
        <v/>
      </c>
      <c r="C1827" s="9" t="str">
        <f>IF(Search!$C$6="x",IF(COUNTA($AQ1827)=1,1,"N"),IF(COUNTA($AQ1827)=1,"N",""))</f>
        <v/>
      </c>
      <c r="D1827" s="9" t="str">
        <f>IF(Search!$O$8="","",IF(ISNUMBER(SEARCH(Search!$O$8,$BD1827))=TRUE,1,""))</f>
        <v/>
      </c>
      <c r="E1827" s="9" t="str">
        <f>IF(Search!$C$7="","",IF(ISNUMBER(SEARCH(Search!$C$7,$AN1827))=TRUE,1,""))</f>
        <v/>
      </c>
      <c r="F1827" s="9" t="str">
        <f>IF(Search!$C$8="","",IF(ISNUMBER(SEARCH(Search!$C$8,$AO1827))=TRUE,1,""))</f>
        <v/>
      </c>
      <c r="G1827" s="9" t="str">
        <f>IF(Search!$F$4="","",IF(Inventory!$AJ1827&lt;Search!$F$4,"",1))</f>
        <v/>
      </c>
      <c r="H1827" s="9" t="str">
        <f>IF(Search!$F$5="","",IF(Inventory!$AJ1827&gt;Search!$F$5,"",1))</f>
        <v/>
      </c>
      <c r="I1827" s="9" t="str">
        <f>IF(Search!$F$7="","",IF(Search!$F$8="",IF(ISNUMBER(SEARCH(Search!$F$7,$AL1827))=TRUE,1,""),""))</f>
        <v/>
      </c>
      <c r="J1827" s="9" t="str">
        <f>IF($AL1827=Search!$F$8,1,"")</f>
        <v/>
      </c>
      <c r="K1827" s="9" t="str">
        <f>IF(Search!$I$4="","",IF(COUNTA($AS1827)=1,IF(Search!$I$4="N","N",1),""))</f>
        <v/>
      </c>
      <c r="L1827" s="9" t="str">
        <f>IF(Search!$I$5="","",IF($AS1827="RC",1,""))</f>
        <v/>
      </c>
      <c r="M1827" s="9" t="str">
        <f>IF(Search!$I$6="","",IF($AS1827="RCP",1,""))</f>
        <v/>
      </c>
      <c r="N1827" s="9" t="str">
        <f>IF(Search!$I$8="","",IF(COUNTA($AT1827)=1,IF(Search!$I$8="N","N",1),""))</f>
        <v/>
      </c>
      <c r="O1827" s="9" t="str">
        <f>IF(Search!$L$4="","",IF(COUNTA($AU1827)=1,IF(Search!$L$4="N","N",1),""))</f>
        <v/>
      </c>
      <c r="P1827" s="9" t="str">
        <f>IF(Search!$L$5="","",IF(ISNUMBER(SEARCH("Jersey",$AU1827))=TRUE,IF(Search!$L$5="N","N",1),""))</f>
        <v/>
      </c>
      <c r="Q1827" s="9" t="str">
        <f>IF(Search!$L$6="","",IF(ISNUMBER(SEARCH("Patch",$AU1827))=TRUE,IF(Search!$L$6="N","N",1),""))</f>
        <v/>
      </c>
      <c r="R1827" s="9" t="str">
        <f>IF(Search!$L$7="","",IF(ISNUMBER(SEARCH("Shield",$AU1827))=TRUE,IF(Search!$L$7="N","N",1),""))</f>
        <v/>
      </c>
      <c r="S1827" s="9" t="str">
        <f>IF(Search!$L$8="","",IF(ISNUMBER(SEARCH("Stick",$AU1827))=TRUE,IF(Search!$L$8="N","N",1),""))</f>
        <v/>
      </c>
      <c r="T1827" s="9" t="str">
        <f>IF(Search!$O$4="","",IF(COUNTA($AW1827)=1,IF(Search!$O$4="N","N",1),""))</f>
        <v/>
      </c>
      <c r="U1827" s="9" t="str">
        <f>IF(Search!$O$5="","",IF($AW1827="","",IF($AW1827&lt;Search!$O$5,"",1)))</f>
        <v/>
      </c>
      <c r="V1827" s="9" t="str">
        <f>IF(Search!$O$6="","",IF($AW1827="","",IF($AW1827&gt;Search!$O$6,"",1)))</f>
        <v/>
      </c>
      <c r="W1827" s="9" t="str">
        <f>IF(Search!$U$4="","",IF($AX1827="","",1))</f>
        <v/>
      </c>
      <c r="X1827" s="9" t="str">
        <f>IF(Search!$U$5="","",IF(ISNUMBER(SEARCH(Search!$U$5,$AX1827))=TRUE,IF(Search!$U$5="N","N",1),""))</f>
        <v/>
      </c>
      <c r="Y1827" s="9" t="str">
        <f>IF(Search!$U$6="","",IF($AY1827&lt;Search!$U$6,"",1))</f>
        <v/>
      </c>
      <c r="Z1827" s="9" t="str">
        <f>IF(Search!$R$4="","",IF(Inventory!$BA1827&lt;Search!$R$4,"",1))</f>
        <v/>
      </c>
      <c r="AA1827" s="9" t="str">
        <f>IF(Search!$R$5="","",IF($BA1827&gt;Search!$R$5,"",1))</f>
        <v/>
      </c>
      <c r="AB1827" s="9" t="str">
        <f>IF(Search!$R$6="","",IF($BB1827&lt;Search!$R$6,"",1))</f>
        <v/>
      </c>
      <c r="AC1827" s="9" t="str">
        <f>IF(Search!$R$7="","",IF($BB1827&lt;Search!$R$7,"",1))</f>
        <v/>
      </c>
      <c r="AD1827" s="45" t="str">
        <f>IF(COUNTIF($A1827:$AC1827,"n")&gt;0,"",IF(SUM($A1827:$AC1827)=COUNTA(Search!$C$4:$C$8,Search!$F$4:$F$8,Search!$I$4:$I$6,Search!$I$8,Search!$L$4:$L$8,Search!$O$4:$O$8,Search!$R$4:$R$7,Search!$U$4:$U$7)-COUNTIF(Search!$C$4:$U$7,"n"),1+LARGE($AD$1:AD1826,1),""))</f>
        <v/>
      </c>
      <c r="AE1827" s="45" t="str">
        <f t="shared" si="87"/>
        <v/>
      </c>
      <c r="AF1827" s="45" t="str">
        <f>IF(AD1827="","",COUNTIF($AE$1:$AE1826,$AE1827)+RANK($AE1827,$AE$2:$AE$10540,1))</f>
        <v/>
      </c>
      <c r="AG1827" s="45" t="str">
        <f t="shared" si="88"/>
        <v/>
      </c>
      <c r="AH1827" s="45" t="str">
        <f>IF($AD1827="","",COUNTIF($AG$1:$AG1826,$AG1827)+RANK($AG1827,$AG$1:$AG$10539,0))</f>
        <v/>
      </c>
      <c r="AI1827" s="10" t="str">
        <f t="shared" si="89"/>
        <v>2012-13 ITG Forever Rivals Gold #75 Red Kelly TOR    /   $</v>
      </c>
      <c r="AJ1827" s="11">
        <v>2012</v>
      </c>
      <c r="AK1827" s="17">
        <v>13</v>
      </c>
      <c r="AL1827" s="12" t="s">
        <v>1369</v>
      </c>
      <c r="AM1827" s="10">
        <v>75</v>
      </c>
      <c r="AN1827" s="12" t="s">
        <v>1370</v>
      </c>
      <c r="AO1827" s="9" t="s">
        <v>1904</v>
      </c>
      <c r="AP1827" s="9"/>
      <c r="AQ1827" s="9"/>
      <c r="AR1827" s="14"/>
      <c r="AS1827" s="9"/>
      <c r="AT1827" s="9"/>
      <c r="AU1827" s="9"/>
      <c r="AV1827" s="13"/>
      <c r="AW1827" s="13"/>
      <c r="AX1827" s="9"/>
      <c r="AY1827" s="9"/>
      <c r="AZ1827" s="9"/>
      <c r="BA1827" s="33"/>
      <c r="BB1827" s="33"/>
      <c r="BC1827" s="36"/>
      <c r="BD1827" s="12" t="s">
        <v>1771</v>
      </c>
    </row>
    <row r="1828" spans="1:56" s="12" customFormat="1" x14ac:dyDescent="0.2">
      <c r="A1828" s="9" t="str">
        <f>IF(Search!$C$5="","",IF(COUNTA(Inventory!$AP1828)=1,1,""))</f>
        <v/>
      </c>
      <c r="B1828" s="9" t="str">
        <f>IF(Search!$C$4="","",IF(ISNUMBER(SEARCH(Search!$C$4,$AR1828))=TRUE,1,""))</f>
        <v/>
      </c>
      <c r="C1828" s="9" t="str">
        <f>IF(Search!$C$6="x",IF(COUNTA($AQ1828)=1,1,"N"),IF(COUNTA($AQ1828)=1,"N",""))</f>
        <v/>
      </c>
      <c r="D1828" s="9" t="str">
        <f>IF(Search!$O$8="","",IF(ISNUMBER(SEARCH(Search!$O$8,$BD1828))=TRUE,1,""))</f>
        <v/>
      </c>
      <c r="E1828" s="9" t="str">
        <f>IF(Search!$C$7="","",IF(ISNUMBER(SEARCH(Search!$C$7,$AN1828))=TRUE,1,""))</f>
        <v/>
      </c>
      <c r="F1828" s="9" t="str">
        <f>IF(Search!$C$8="","",IF(ISNUMBER(SEARCH(Search!$C$8,$AO1828))=TRUE,1,""))</f>
        <v/>
      </c>
      <c r="G1828" s="9" t="str">
        <f>IF(Search!$F$4="","",IF(Inventory!$AJ1828&lt;Search!$F$4,"",1))</f>
        <v/>
      </c>
      <c r="H1828" s="9" t="str">
        <f>IF(Search!$F$5="","",IF(Inventory!$AJ1828&gt;Search!$F$5,"",1))</f>
        <v/>
      </c>
      <c r="I1828" s="9" t="str">
        <f>IF(Search!$F$7="","",IF(Search!$F$8="",IF(ISNUMBER(SEARCH(Search!$F$7,$AL1828))=TRUE,1,""),""))</f>
        <v/>
      </c>
      <c r="J1828" s="9" t="str">
        <f>IF($AL1828=Search!$F$8,1,"")</f>
        <v/>
      </c>
      <c r="K1828" s="9" t="str">
        <f>IF(Search!$I$4="","",IF(COUNTA($AS1828)=1,IF(Search!$I$4="N","N",1),""))</f>
        <v/>
      </c>
      <c r="L1828" s="9" t="str">
        <f>IF(Search!$I$5="","",IF($AS1828="RC",1,""))</f>
        <v/>
      </c>
      <c r="M1828" s="9" t="str">
        <f>IF(Search!$I$6="","",IF($AS1828="RCP",1,""))</f>
        <v/>
      </c>
      <c r="N1828" s="9" t="str">
        <f>IF(Search!$I$8="","",IF(COUNTA($AT1828)=1,IF(Search!$I$8="N","N",1),""))</f>
        <v/>
      </c>
      <c r="O1828" s="9" t="str">
        <f>IF(Search!$L$4="","",IF(COUNTA($AU1828)=1,IF(Search!$L$4="N","N",1),""))</f>
        <v/>
      </c>
      <c r="P1828" s="9" t="str">
        <f>IF(Search!$L$5="","",IF(ISNUMBER(SEARCH("Jersey",$AU1828))=TRUE,IF(Search!$L$5="N","N",1),""))</f>
        <v/>
      </c>
      <c r="Q1828" s="9" t="str">
        <f>IF(Search!$L$6="","",IF(ISNUMBER(SEARCH("Patch",$AU1828))=TRUE,IF(Search!$L$6="N","N",1),""))</f>
        <v/>
      </c>
      <c r="R1828" s="9" t="str">
        <f>IF(Search!$L$7="","",IF(ISNUMBER(SEARCH("Shield",$AU1828))=TRUE,IF(Search!$L$7="N","N",1),""))</f>
        <v/>
      </c>
      <c r="S1828" s="9" t="str">
        <f>IF(Search!$L$8="","",IF(ISNUMBER(SEARCH("Stick",$AU1828))=TRUE,IF(Search!$L$8="N","N",1),""))</f>
        <v/>
      </c>
      <c r="T1828" s="9" t="str">
        <f>IF(Search!$O$4="","",IF(COUNTA($AW1828)=1,IF(Search!$O$4="N","N",1),""))</f>
        <v/>
      </c>
      <c r="U1828" s="9" t="str">
        <f>IF(Search!$O$5="","",IF($AW1828="","",IF($AW1828&lt;Search!$O$5,"",1)))</f>
        <v/>
      </c>
      <c r="V1828" s="9" t="str">
        <f>IF(Search!$O$6="","",IF($AW1828="","",IF($AW1828&gt;Search!$O$6,"",1)))</f>
        <v/>
      </c>
      <c r="W1828" s="9" t="str">
        <f>IF(Search!$U$4="","",IF($AX1828="","",1))</f>
        <v/>
      </c>
      <c r="X1828" s="9" t="str">
        <f>IF(Search!$U$5="","",IF(ISNUMBER(SEARCH(Search!$U$5,$AX1828))=TRUE,IF(Search!$U$5="N","N",1),""))</f>
        <v/>
      </c>
      <c r="Y1828" s="9" t="str">
        <f>IF(Search!$U$6="","",IF($AY1828&lt;Search!$U$6,"",1))</f>
        <v/>
      </c>
      <c r="Z1828" s="9" t="str">
        <f>IF(Search!$R$4="","",IF(Inventory!$BA1828&lt;Search!$R$4,"",1))</f>
        <v/>
      </c>
      <c r="AA1828" s="9" t="str">
        <f>IF(Search!$R$5="","",IF($BA1828&gt;Search!$R$5,"",1))</f>
        <v/>
      </c>
      <c r="AB1828" s="9" t="str">
        <f>IF(Search!$R$6="","",IF($BB1828&lt;Search!$R$6,"",1))</f>
        <v/>
      </c>
      <c r="AC1828" s="9" t="str">
        <f>IF(Search!$R$7="","",IF($BB1828&lt;Search!$R$7,"",1))</f>
        <v/>
      </c>
      <c r="AD1828" s="45" t="str">
        <f>IF(COUNTIF($A1828:$AC1828,"n")&gt;0,"",IF(SUM($A1828:$AC1828)=COUNTA(Search!$C$4:$C$8,Search!$F$4:$F$8,Search!$I$4:$I$6,Search!$I$8,Search!$L$4:$L$8,Search!$O$4:$O$8,Search!$R$4:$R$7,Search!$U$4:$U$7)-COUNTIF(Search!$C$4:$U$7,"n"),1+LARGE($AD$1:AD1827,1),""))</f>
        <v/>
      </c>
      <c r="AE1828" s="45" t="str">
        <f t="shared" si="87"/>
        <v/>
      </c>
      <c r="AF1828" s="45" t="str">
        <f>IF(AD1828="","",COUNTIF($AE$1:$AE1827,$AE1828)+RANK($AE1828,$AE$2:$AE$10540,1))</f>
        <v/>
      </c>
      <c r="AG1828" s="45" t="str">
        <f t="shared" si="88"/>
        <v/>
      </c>
      <c r="AH1828" s="45" t="str">
        <f>IF($AD1828="","",COUNTIF($AG$1:$AG1827,$AG1828)+RANK($AG1828,$AG$1:$AG$10539,0))</f>
        <v/>
      </c>
      <c r="AI1828" s="10" t="str">
        <f t="shared" si="89"/>
        <v>2012-13 ITG Forever Rivals Greatest Moments #GM02 Turk Broda TOR    /   $</v>
      </c>
      <c r="AJ1828" s="11">
        <v>2012</v>
      </c>
      <c r="AK1828" s="17">
        <v>13</v>
      </c>
      <c r="AL1828" s="12" t="s">
        <v>1371</v>
      </c>
      <c r="AM1828" s="10" t="s">
        <v>1372</v>
      </c>
      <c r="AN1828" s="12" t="s">
        <v>1373</v>
      </c>
      <c r="AO1828" s="9" t="s">
        <v>1904</v>
      </c>
      <c r="AP1828" s="9"/>
      <c r="AQ1828" s="9"/>
      <c r="AR1828" s="14"/>
      <c r="AS1828" s="9"/>
      <c r="AT1828" s="9"/>
      <c r="AU1828" s="9"/>
      <c r="AV1828" s="13"/>
      <c r="AW1828" s="13"/>
      <c r="AX1828" s="9"/>
      <c r="AY1828" s="9"/>
      <c r="AZ1828" s="9"/>
      <c r="BA1828" s="33"/>
      <c r="BB1828" s="33"/>
      <c r="BC1828" s="36"/>
      <c r="BD1828" s="12" t="s">
        <v>1771</v>
      </c>
    </row>
    <row r="1829" spans="1:56" s="12" customFormat="1" x14ac:dyDescent="0.2">
      <c r="A1829" s="9" t="str">
        <f>IF(Search!$C$5="","",IF(COUNTA(Inventory!$AP1829)=1,1,""))</f>
        <v/>
      </c>
      <c r="B1829" s="9" t="str">
        <f>IF(Search!$C$4="","",IF(ISNUMBER(SEARCH(Search!$C$4,$AR1829))=TRUE,1,""))</f>
        <v/>
      </c>
      <c r="C1829" s="9" t="str">
        <f>IF(Search!$C$6="x",IF(COUNTA($AQ1829)=1,1,"N"),IF(COUNTA($AQ1829)=1,"N",""))</f>
        <v/>
      </c>
      <c r="D1829" s="9" t="str">
        <f>IF(Search!$O$8="","",IF(ISNUMBER(SEARCH(Search!$O$8,$BD1829))=TRUE,1,""))</f>
        <v/>
      </c>
      <c r="E1829" s="9" t="str">
        <f>IF(Search!$C$7="","",IF(ISNUMBER(SEARCH(Search!$C$7,$AN1829))=TRUE,1,""))</f>
        <v/>
      </c>
      <c r="F1829" s="9" t="str">
        <f>IF(Search!$C$8="","",IF(ISNUMBER(SEARCH(Search!$C$8,$AO1829))=TRUE,1,""))</f>
        <v/>
      </c>
      <c r="G1829" s="9" t="str">
        <f>IF(Search!$F$4="","",IF(Inventory!$AJ1829&lt;Search!$F$4,"",1))</f>
        <v/>
      </c>
      <c r="H1829" s="9" t="str">
        <f>IF(Search!$F$5="","",IF(Inventory!$AJ1829&gt;Search!$F$5,"",1))</f>
        <v/>
      </c>
      <c r="I1829" s="9" t="str">
        <f>IF(Search!$F$7="","",IF(Search!$F$8="",IF(ISNUMBER(SEARCH(Search!$F$7,$AL1829))=TRUE,1,""),""))</f>
        <v/>
      </c>
      <c r="J1829" s="9" t="str">
        <f>IF($AL1829=Search!$F$8,1,"")</f>
        <v/>
      </c>
      <c r="K1829" s="9" t="str">
        <f>IF(Search!$I$4="","",IF(COUNTA($AS1829)=1,IF(Search!$I$4="N","N",1),""))</f>
        <v/>
      </c>
      <c r="L1829" s="9" t="str">
        <f>IF(Search!$I$5="","",IF($AS1829="RC",1,""))</f>
        <v/>
      </c>
      <c r="M1829" s="9" t="str">
        <f>IF(Search!$I$6="","",IF($AS1829="RCP",1,""))</f>
        <v/>
      </c>
      <c r="N1829" s="9" t="str">
        <f>IF(Search!$I$8="","",IF(COUNTA($AT1829)=1,IF(Search!$I$8="N","N",1),""))</f>
        <v/>
      </c>
      <c r="O1829" s="9" t="str">
        <f>IF(Search!$L$4="","",IF(COUNTA($AU1829)=1,IF(Search!$L$4="N","N",1),""))</f>
        <v/>
      </c>
      <c r="P1829" s="9" t="str">
        <f>IF(Search!$L$5="","",IF(ISNUMBER(SEARCH("Jersey",$AU1829))=TRUE,IF(Search!$L$5="N","N",1),""))</f>
        <v/>
      </c>
      <c r="Q1829" s="9" t="str">
        <f>IF(Search!$L$6="","",IF(ISNUMBER(SEARCH("Patch",$AU1829))=TRUE,IF(Search!$L$6="N","N",1),""))</f>
        <v/>
      </c>
      <c r="R1829" s="9" t="str">
        <f>IF(Search!$L$7="","",IF(ISNUMBER(SEARCH("Shield",$AU1829))=TRUE,IF(Search!$L$7="N","N",1),""))</f>
        <v/>
      </c>
      <c r="S1829" s="9" t="str">
        <f>IF(Search!$L$8="","",IF(ISNUMBER(SEARCH("Stick",$AU1829))=TRUE,IF(Search!$L$8="N","N",1),""))</f>
        <v/>
      </c>
      <c r="T1829" s="9" t="str">
        <f>IF(Search!$O$4="","",IF(COUNTA($AW1829)=1,IF(Search!$O$4="N","N",1),""))</f>
        <v/>
      </c>
      <c r="U1829" s="9" t="str">
        <f>IF(Search!$O$5="","",IF($AW1829="","",IF($AW1829&lt;Search!$O$5,"",1)))</f>
        <v/>
      </c>
      <c r="V1829" s="9" t="str">
        <f>IF(Search!$O$6="","",IF($AW1829="","",IF($AW1829&gt;Search!$O$6,"",1)))</f>
        <v/>
      </c>
      <c r="W1829" s="9" t="str">
        <f>IF(Search!$U$4="","",IF($AX1829="","",1))</f>
        <v/>
      </c>
      <c r="X1829" s="9" t="str">
        <f>IF(Search!$U$5="","",IF(ISNUMBER(SEARCH(Search!$U$5,$AX1829))=TRUE,IF(Search!$U$5="N","N",1),""))</f>
        <v/>
      </c>
      <c r="Y1829" s="9" t="str">
        <f>IF(Search!$U$6="","",IF($AY1829&lt;Search!$U$6,"",1))</f>
        <v/>
      </c>
      <c r="Z1829" s="9" t="str">
        <f>IF(Search!$R$4="","",IF(Inventory!$BA1829&lt;Search!$R$4,"",1))</f>
        <v/>
      </c>
      <c r="AA1829" s="9" t="str">
        <f>IF(Search!$R$5="","",IF($BA1829&gt;Search!$R$5,"",1))</f>
        <v/>
      </c>
      <c r="AB1829" s="9" t="str">
        <f>IF(Search!$R$6="","",IF($BB1829&lt;Search!$R$6,"",1))</f>
        <v/>
      </c>
      <c r="AC1829" s="9" t="str">
        <f>IF(Search!$R$7="","",IF($BB1829&lt;Search!$R$7,"",1))</f>
        <v/>
      </c>
      <c r="AD1829" s="45" t="str">
        <f>IF(COUNTIF($A1829:$AC1829,"n")&gt;0,"",IF(SUM($A1829:$AC1829)=COUNTA(Search!$C$4:$C$8,Search!$F$4:$F$8,Search!$I$4:$I$6,Search!$I$8,Search!$L$4:$L$8,Search!$O$4:$O$8,Search!$R$4:$R$7,Search!$U$4:$U$7)-COUNTIF(Search!$C$4:$U$7,"n"),1+LARGE($AD$1:AD1828,1),""))</f>
        <v/>
      </c>
      <c r="AE1829" s="45" t="str">
        <f t="shared" si="87"/>
        <v/>
      </c>
      <c r="AF1829" s="45" t="str">
        <f>IF(AD1829="","",COUNTIF($AE$1:$AE1828,$AE1829)+RANK($AE1829,$AE$2:$AE$10540,1))</f>
        <v/>
      </c>
      <c r="AG1829" s="45" t="str">
        <f t="shared" si="88"/>
        <v/>
      </c>
      <c r="AH1829" s="45" t="str">
        <f>IF($AD1829="","",COUNTIF($AG$1:$AG1828,$AG1829)+RANK($AG1829,$AG$1:$AG$10539,0))</f>
        <v/>
      </c>
      <c r="AI1829" s="10" t="str">
        <f t="shared" si="89"/>
        <v>2012-13 ITG Forever Rivals Immortals #I06 Joe Primeau TOR    /   $</v>
      </c>
      <c r="AJ1829" s="11">
        <v>2012</v>
      </c>
      <c r="AK1829" s="17">
        <v>13</v>
      </c>
      <c r="AL1829" s="12" t="s">
        <v>1374</v>
      </c>
      <c r="AM1829" s="10" t="s">
        <v>1375</v>
      </c>
      <c r="AN1829" s="12" t="s">
        <v>35</v>
      </c>
      <c r="AO1829" s="9" t="s">
        <v>1904</v>
      </c>
      <c r="AP1829" s="9"/>
      <c r="AQ1829" s="9"/>
      <c r="AR1829" s="14"/>
      <c r="AS1829" s="9"/>
      <c r="AT1829" s="9"/>
      <c r="AU1829" s="9"/>
      <c r="AV1829" s="13"/>
      <c r="AW1829" s="13"/>
      <c r="AX1829" s="9"/>
      <c r="AY1829" s="9"/>
      <c r="AZ1829" s="9"/>
      <c r="BA1829" s="33"/>
      <c r="BB1829" s="33"/>
      <c r="BC1829" s="36"/>
      <c r="BD1829" s="12" t="s">
        <v>1771</v>
      </c>
    </row>
    <row r="1830" spans="1:56" s="12" customFormat="1" x14ac:dyDescent="0.2">
      <c r="A1830" s="9" t="str">
        <f>IF(Search!$C$5="","",IF(COUNTA(Inventory!$AP1830)=1,1,""))</f>
        <v/>
      </c>
      <c r="B1830" s="9" t="str">
        <f>IF(Search!$C$4="","",IF(ISNUMBER(SEARCH(Search!$C$4,$AR1830))=TRUE,1,""))</f>
        <v/>
      </c>
      <c r="C1830" s="9" t="str">
        <f>IF(Search!$C$6="x",IF(COUNTA($AQ1830)=1,1,"N"),IF(COUNTA($AQ1830)=1,"N",""))</f>
        <v/>
      </c>
      <c r="D1830" s="9" t="str">
        <f>IF(Search!$O$8="","",IF(ISNUMBER(SEARCH(Search!$O$8,$BD1830))=TRUE,1,""))</f>
        <v/>
      </c>
      <c r="E1830" s="9" t="str">
        <f>IF(Search!$C$7="","",IF(ISNUMBER(SEARCH(Search!$C$7,$AN1830))=TRUE,1,""))</f>
        <v/>
      </c>
      <c r="F1830" s="9" t="str">
        <f>IF(Search!$C$8="","",IF(ISNUMBER(SEARCH(Search!$C$8,$AO1830))=TRUE,1,""))</f>
        <v/>
      </c>
      <c r="G1830" s="9" t="str">
        <f>IF(Search!$F$4="","",IF(Inventory!$AJ1830&lt;Search!$F$4,"",1))</f>
        <v/>
      </c>
      <c r="H1830" s="9" t="str">
        <f>IF(Search!$F$5="","",IF(Inventory!$AJ1830&gt;Search!$F$5,"",1))</f>
        <v/>
      </c>
      <c r="I1830" s="9" t="str">
        <f>IF(Search!$F$7="","",IF(Search!$F$8="",IF(ISNUMBER(SEARCH(Search!$F$7,$AL1830))=TRUE,1,""),""))</f>
        <v/>
      </c>
      <c r="J1830" s="9" t="str">
        <f>IF($AL1830=Search!$F$8,1,"")</f>
        <v/>
      </c>
      <c r="K1830" s="9" t="str">
        <f>IF(Search!$I$4="","",IF(COUNTA($AS1830)=1,IF(Search!$I$4="N","N",1),""))</f>
        <v/>
      </c>
      <c r="L1830" s="9" t="str">
        <f>IF(Search!$I$5="","",IF($AS1830="RC",1,""))</f>
        <v/>
      </c>
      <c r="M1830" s="9" t="str">
        <f>IF(Search!$I$6="","",IF($AS1830="RCP",1,""))</f>
        <v/>
      </c>
      <c r="N1830" s="9" t="str">
        <f>IF(Search!$I$8="","",IF(COUNTA($AT1830)=1,IF(Search!$I$8="N","N",1),""))</f>
        <v/>
      </c>
      <c r="O1830" s="9" t="str">
        <f>IF(Search!$L$4="","",IF(COUNTA($AU1830)=1,IF(Search!$L$4="N","N",1),""))</f>
        <v/>
      </c>
      <c r="P1830" s="9" t="str">
        <f>IF(Search!$L$5="","",IF(ISNUMBER(SEARCH("Jersey",$AU1830))=TRUE,IF(Search!$L$5="N","N",1),""))</f>
        <v/>
      </c>
      <c r="Q1830" s="9" t="str">
        <f>IF(Search!$L$6="","",IF(ISNUMBER(SEARCH("Patch",$AU1830))=TRUE,IF(Search!$L$6="N","N",1),""))</f>
        <v/>
      </c>
      <c r="R1830" s="9" t="str">
        <f>IF(Search!$L$7="","",IF(ISNUMBER(SEARCH("Shield",$AU1830))=TRUE,IF(Search!$L$7="N","N",1),""))</f>
        <v/>
      </c>
      <c r="S1830" s="9" t="str">
        <f>IF(Search!$L$8="","",IF(ISNUMBER(SEARCH("Stick",$AU1830))=TRUE,IF(Search!$L$8="N","N",1),""))</f>
        <v/>
      </c>
      <c r="T1830" s="9" t="str">
        <f>IF(Search!$O$4="","",IF(COUNTA($AW1830)=1,IF(Search!$O$4="N","N",1),""))</f>
        <v/>
      </c>
      <c r="U1830" s="9" t="str">
        <f>IF(Search!$O$5="","",IF($AW1830="","",IF($AW1830&lt;Search!$O$5,"",1)))</f>
        <v/>
      </c>
      <c r="V1830" s="9" t="str">
        <f>IF(Search!$O$6="","",IF($AW1830="","",IF($AW1830&gt;Search!$O$6,"",1)))</f>
        <v/>
      </c>
      <c r="W1830" s="9" t="str">
        <f>IF(Search!$U$4="","",IF($AX1830="","",1))</f>
        <v/>
      </c>
      <c r="X1830" s="9" t="str">
        <f>IF(Search!$U$5="","",IF(ISNUMBER(SEARCH(Search!$U$5,$AX1830))=TRUE,IF(Search!$U$5="N","N",1),""))</f>
        <v/>
      </c>
      <c r="Y1830" s="9" t="str">
        <f>IF(Search!$U$6="","",IF($AY1830&lt;Search!$U$6,"",1))</f>
        <v/>
      </c>
      <c r="Z1830" s="9" t="str">
        <f>IF(Search!$R$4="","",IF(Inventory!$BA1830&lt;Search!$R$4,"",1))</f>
        <v/>
      </c>
      <c r="AA1830" s="9" t="str">
        <f>IF(Search!$R$5="","",IF($BA1830&gt;Search!$R$5,"",1))</f>
        <v/>
      </c>
      <c r="AB1830" s="9" t="str">
        <f>IF(Search!$R$6="","",IF($BB1830&lt;Search!$R$6,"",1))</f>
        <v/>
      </c>
      <c r="AC1830" s="9" t="str">
        <f>IF(Search!$R$7="","",IF($BB1830&lt;Search!$R$7,"",1))</f>
        <v/>
      </c>
      <c r="AD1830" s="45" t="str">
        <f>IF(COUNTIF($A1830:$AC1830,"n")&gt;0,"",IF(SUM($A1830:$AC1830)=COUNTA(Search!$C$4:$C$8,Search!$F$4:$F$8,Search!$I$4:$I$6,Search!$I$8,Search!$L$4:$L$8,Search!$O$4:$O$8,Search!$R$4:$R$7,Search!$U$4:$U$7)-COUNTIF(Search!$C$4:$U$7,"n"),1+LARGE($AD$1:AD1829,1),""))</f>
        <v/>
      </c>
      <c r="AE1830" s="45" t="str">
        <f t="shared" si="87"/>
        <v/>
      </c>
      <c r="AF1830" s="45" t="str">
        <f>IF(AD1830="","",COUNTIF($AE$1:$AE1829,$AE1830)+RANK($AE1830,$AE$2:$AE$10540,1))</f>
        <v/>
      </c>
      <c r="AG1830" s="45" t="str">
        <f t="shared" si="88"/>
        <v/>
      </c>
      <c r="AH1830" s="45" t="str">
        <f>IF($AD1830="","",COUNTIF($AG$1:$AG1829,$AG1830)+RANK($AG1830,$AG$1:$AG$10539,0))</f>
        <v/>
      </c>
      <c r="AI1830" s="10" t="str">
        <f t="shared" si="89"/>
        <v>2012-13 ITG Forever Rivals Net Rivals #NR08 Felix Potvin / Patrick Roy     /   $</v>
      </c>
      <c r="AJ1830" s="11">
        <v>2012</v>
      </c>
      <c r="AK1830" s="17">
        <v>13</v>
      </c>
      <c r="AL1830" s="12" t="s">
        <v>2296</v>
      </c>
      <c r="AM1830" s="10" t="s">
        <v>2297</v>
      </c>
      <c r="AN1830" s="15" t="s">
        <v>2298</v>
      </c>
      <c r="AO1830" s="14"/>
      <c r="AP1830" s="14"/>
      <c r="AQ1830" s="14"/>
      <c r="AR1830" s="14"/>
      <c r="AS1830" s="9"/>
      <c r="AT1830" s="9"/>
      <c r="AU1830" s="9"/>
      <c r="AV1830" s="13"/>
      <c r="AW1830" s="13"/>
      <c r="AX1830" s="9"/>
      <c r="AY1830" s="9"/>
      <c r="AZ1830" s="9"/>
      <c r="BA1830" s="33"/>
      <c r="BB1830" s="33"/>
      <c r="BC1830" s="36"/>
      <c r="BD1830" s="12" t="s">
        <v>1771</v>
      </c>
    </row>
    <row r="1831" spans="1:56" s="12" customFormat="1" x14ac:dyDescent="0.2">
      <c r="A1831" s="9" t="str">
        <f>IF(Search!$C$5="","",IF(COUNTA(Inventory!$AP1831)=1,1,""))</f>
        <v/>
      </c>
      <c r="B1831" s="9" t="str">
        <f>IF(Search!$C$4="","",IF(ISNUMBER(SEARCH(Search!$C$4,$AR1831))=TRUE,1,""))</f>
        <v/>
      </c>
      <c r="C1831" s="9" t="str">
        <f>IF(Search!$C$6="x",IF(COUNTA($AQ1831)=1,1,"N"),IF(COUNTA($AQ1831)=1,"N",""))</f>
        <v/>
      </c>
      <c r="D1831" s="9" t="str">
        <f>IF(Search!$O$8="","",IF(ISNUMBER(SEARCH(Search!$O$8,$BD1831))=TRUE,1,""))</f>
        <v/>
      </c>
      <c r="E1831" s="9" t="str">
        <f>IF(Search!$C$7="","",IF(ISNUMBER(SEARCH(Search!$C$7,$AN1831))=TRUE,1,""))</f>
        <v/>
      </c>
      <c r="F1831" s="9" t="str">
        <f>IF(Search!$C$8="","",IF(ISNUMBER(SEARCH(Search!$C$8,$AO1831))=TRUE,1,""))</f>
        <v/>
      </c>
      <c r="G1831" s="9" t="str">
        <f>IF(Search!$F$4="","",IF(Inventory!$AJ1831&lt;Search!$F$4,"",1))</f>
        <v/>
      </c>
      <c r="H1831" s="9" t="str">
        <f>IF(Search!$F$5="","",IF(Inventory!$AJ1831&gt;Search!$F$5,"",1))</f>
        <v/>
      </c>
      <c r="I1831" s="9" t="str">
        <f>IF(Search!$F$7="","",IF(Search!$F$8="",IF(ISNUMBER(SEARCH(Search!$F$7,$AL1831))=TRUE,1,""),""))</f>
        <v/>
      </c>
      <c r="J1831" s="9" t="str">
        <f>IF($AL1831=Search!$F$8,1,"")</f>
        <v/>
      </c>
      <c r="K1831" s="9" t="str">
        <f>IF(Search!$I$4="","",IF(COUNTA($AS1831)=1,IF(Search!$I$4="N","N",1),""))</f>
        <v/>
      </c>
      <c r="L1831" s="9" t="str">
        <f>IF(Search!$I$5="","",IF($AS1831="RC",1,""))</f>
        <v/>
      </c>
      <c r="M1831" s="9" t="str">
        <f>IF(Search!$I$6="","",IF($AS1831="RCP",1,""))</f>
        <v/>
      </c>
      <c r="N1831" s="9" t="str">
        <f>IF(Search!$I$8="","",IF(COUNTA($AT1831)=1,IF(Search!$I$8="N","N",1),""))</f>
        <v/>
      </c>
      <c r="O1831" s="9" t="str">
        <f>IF(Search!$L$4="","",IF(COUNTA($AU1831)=1,IF(Search!$L$4="N","N",1),""))</f>
        <v/>
      </c>
      <c r="P1831" s="9" t="str">
        <f>IF(Search!$L$5="","",IF(ISNUMBER(SEARCH("Jersey",$AU1831))=TRUE,IF(Search!$L$5="N","N",1),""))</f>
        <v/>
      </c>
      <c r="Q1831" s="9" t="str">
        <f>IF(Search!$L$6="","",IF(ISNUMBER(SEARCH("Patch",$AU1831))=TRUE,IF(Search!$L$6="N","N",1),""))</f>
        <v/>
      </c>
      <c r="R1831" s="9" t="str">
        <f>IF(Search!$L$7="","",IF(ISNUMBER(SEARCH("Shield",$AU1831))=TRUE,IF(Search!$L$7="N","N",1),""))</f>
        <v/>
      </c>
      <c r="S1831" s="9" t="str">
        <f>IF(Search!$L$8="","",IF(ISNUMBER(SEARCH("Stick",$AU1831))=TRUE,IF(Search!$L$8="N","N",1),""))</f>
        <v/>
      </c>
      <c r="T1831" s="9" t="str">
        <f>IF(Search!$O$4="","",IF(COUNTA($AW1831)=1,IF(Search!$O$4="N","N",1),""))</f>
        <v/>
      </c>
      <c r="U1831" s="9" t="str">
        <f>IF(Search!$O$5="","",IF($AW1831="","",IF($AW1831&lt;Search!$O$5,"",1)))</f>
        <v/>
      </c>
      <c r="V1831" s="9" t="str">
        <f>IF(Search!$O$6="","",IF($AW1831="","",IF($AW1831&gt;Search!$O$6,"",1)))</f>
        <v/>
      </c>
      <c r="W1831" s="9" t="str">
        <f>IF(Search!$U$4="","",IF($AX1831="","",1))</f>
        <v/>
      </c>
      <c r="X1831" s="9" t="str">
        <f>IF(Search!$U$5="","",IF(ISNUMBER(SEARCH(Search!$U$5,$AX1831))=TRUE,IF(Search!$U$5="N","N",1),""))</f>
        <v/>
      </c>
      <c r="Y1831" s="9" t="str">
        <f>IF(Search!$U$6="","",IF($AY1831&lt;Search!$U$6,"",1))</f>
        <v/>
      </c>
      <c r="Z1831" s="9" t="str">
        <f>IF(Search!$R$4="","",IF(Inventory!$BA1831&lt;Search!$R$4,"",1))</f>
        <v/>
      </c>
      <c r="AA1831" s="9" t="str">
        <f>IF(Search!$R$5="","",IF($BA1831&gt;Search!$R$5,"",1))</f>
        <v/>
      </c>
      <c r="AB1831" s="9" t="str">
        <f>IF(Search!$R$6="","",IF($BB1831&lt;Search!$R$6,"",1))</f>
        <v/>
      </c>
      <c r="AC1831" s="9" t="str">
        <f>IF(Search!$R$7="","",IF($BB1831&lt;Search!$R$7,"",1))</f>
        <v/>
      </c>
      <c r="AD1831" s="45" t="str">
        <f>IF(COUNTIF($A1831:$AC1831,"n")&gt;0,"",IF(SUM($A1831:$AC1831)=COUNTA(Search!$C$4:$C$8,Search!$F$4:$F$8,Search!$I$4:$I$6,Search!$I$8,Search!$L$4:$L$8,Search!$O$4:$O$8,Search!$R$4:$R$7,Search!$U$4:$U$7)-COUNTIF(Search!$C$4:$U$7,"n"),1+LARGE($AD$1:AD1830,1),""))</f>
        <v/>
      </c>
      <c r="AE1831" s="45" t="str">
        <f t="shared" si="87"/>
        <v/>
      </c>
      <c r="AF1831" s="45" t="str">
        <f>IF(AD1831="","",COUNTIF($AE$1:$AE1830,$AE1831)+RANK($AE1831,$AE$2:$AE$10540,1))</f>
        <v/>
      </c>
      <c r="AG1831" s="45" t="str">
        <f t="shared" si="88"/>
        <v/>
      </c>
      <c r="AH1831" s="45" t="str">
        <f>IF($AD1831="","",COUNTIF($AG$1:$AG1830,$AG1831)+RANK($AG1831,$AG$1:$AG$10539,0))</f>
        <v/>
      </c>
      <c r="AI1831" s="10" t="str">
        <f t="shared" si="89"/>
        <v>2012-13 ITG Forever Rivals Playoff Matchups #PM06 Bill Barilko / Gerry McNeil     /   $</v>
      </c>
      <c r="AJ1831" s="11">
        <v>2012</v>
      </c>
      <c r="AK1831" s="17">
        <v>13</v>
      </c>
      <c r="AL1831" s="12" t="s">
        <v>1376</v>
      </c>
      <c r="AM1831" s="10" t="s">
        <v>1377</v>
      </c>
      <c r="AN1831" s="12" t="s">
        <v>1378</v>
      </c>
      <c r="AO1831" s="9"/>
      <c r="AP1831" s="9"/>
      <c r="AQ1831" s="9"/>
      <c r="AR1831" s="14"/>
      <c r="AS1831" s="9"/>
      <c r="AT1831" s="9"/>
      <c r="AU1831" s="9"/>
      <c r="AV1831" s="13"/>
      <c r="AW1831" s="13"/>
      <c r="AX1831" s="9"/>
      <c r="AY1831" s="9"/>
      <c r="AZ1831" s="9"/>
      <c r="BA1831" s="33"/>
      <c r="BB1831" s="33"/>
      <c r="BC1831" s="36"/>
      <c r="BD1831" s="12" t="s">
        <v>1771</v>
      </c>
    </row>
    <row r="1832" spans="1:56" s="12" customFormat="1" x14ac:dyDescent="0.2">
      <c r="A1832" s="9" t="str">
        <f>IF(Search!$C$5="","",IF(COUNTA(Inventory!$AP1832)=1,1,""))</f>
        <v/>
      </c>
      <c r="B1832" s="9" t="str">
        <f>IF(Search!$C$4="","",IF(ISNUMBER(SEARCH(Search!$C$4,$AR1832))=TRUE,1,""))</f>
        <v/>
      </c>
      <c r="C1832" s="9" t="str">
        <f>IF(Search!$C$6="x",IF(COUNTA($AQ1832)=1,1,"N"),IF(COUNTA($AQ1832)=1,"N",""))</f>
        <v/>
      </c>
      <c r="D1832" s="9" t="str">
        <f>IF(Search!$O$8="","",IF(ISNUMBER(SEARCH(Search!$O$8,$BD1832))=TRUE,1,""))</f>
        <v/>
      </c>
      <c r="E1832" s="9" t="str">
        <f>IF(Search!$C$7="","",IF(ISNUMBER(SEARCH(Search!$C$7,$AN1832))=TRUE,1,""))</f>
        <v/>
      </c>
      <c r="F1832" s="9" t="str">
        <f>IF(Search!$C$8="","",IF(ISNUMBER(SEARCH(Search!$C$8,$AO1832))=TRUE,1,""))</f>
        <v/>
      </c>
      <c r="G1832" s="9" t="str">
        <f>IF(Search!$F$4="","",IF(Inventory!$AJ1832&lt;Search!$F$4,"",1))</f>
        <v/>
      </c>
      <c r="H1832" s="9" t="str">
        <f>IF(Search!$F$5="","",IF(Inventory!$AJ1832&gt;Search!$F$5,"",1))</f>
        <v/>
      </c>
      <c r="I1832" s="9" t="str">
        <f>IF(Search!$F$7="","",IF(Search!$F$8="",IF(ISNUMBER(SEARCH(Search!$F$7,$AL1832))=TRUE,1,""),""))</f>
        <v/>
      </c>
      <c r="J1832" s="9" t="str">
        <f>IF($AL1832=Search!$F$8,1,"")</f>
        <v/>
      </c>
      <c r="K1832" s="9" t="str">
        <f>IF(Search!$I$4="","",IF(COUNTA($AS1832)=1,IF(Search!$I$4="N","N",1),""))</f>
        <v/>
      </c>
      <c r="L1832" s="9" t="str">
        <f>IF(Search!$I$5="","",IF($AS1832="RC",1,""))</f>
        <v/>
      </c>
      <c r="M1832" s="9" t="str">
        <f>IF(Search!$I$6="","",IF($AS1832="RCP",1,""))</f>
        <v/>
      </c>
      <c r="N1832" s="9" t="str">
        <f>IF(Search!$I$8="","",IF(COUNTA($AT1832)=1,IF(Search!$I$8="N","N",1),""))</f>
        <v/>
      </c>
      <c r="O1832" s="9" t="str">
        <f>IF(Search!$L$4="","",IF(COUNTA($AU1832)=1,IF(Search!$L$4="N","N",1),""))</f>
        <v/>
      </c>
      <c r="P1832" s="9" t="str">
        <f>IF(Search!$L$5="","",IF(ISNUMBER(SEARCH("Jersey",$AU1832))=TRUE,IF(Search!$L$5="N","N",1),""))</f>
        <v/>
      </c>
      <c r="Q1832" s="9" t="str">
        <f>IF(Search!$L$6="","",IF(ISNUMBER(SEARCH("Patch",$AU1832))=TRUE,IF(Search!$L$6="N","N",1),""))</f>
        <v/>
      </c>
      <c r="R1832" s="9" t="str">
        <f>IF(Search!$L$7="","",IF(ISNUMBER(SEARCH("Shield",$AU1832))=TRUE,IF(Search!$L$7="N","N",1),""))</f>
        <v/>
      </c>
      <c r="S1832" s="9" t="str">
        <f>IF(Search!$L$8="","",IF(ISNUMBER(SEARCH("Stick",$AU1832))=TRUE,IF(Search!$L$8="N","N",1),""))</f>
        <v/>
      </c>
      <c r="T1832" s="9" t="str">
        <f>IF(Search!$O$4="","",IF(COUNTA($AW1832)=1,IF(Search!$O$4="N","N",1),""))</f>
        <v/>
      </c>
      <c r="U1832" s="9" t="str">
        <f>IF(Search!$O$5="","",IF($AW1832="","",IF($AW1832&lt;Search!$O$5,"",1)))</f>
        <v/>
      </c>
      <c r="V1832" s="9" t="str">
        <f>IF(Search!$O$6="","",IF($AW1832="","",IF($AW1832&gt;Search!$O$6,"",1)))</f>
        <v/>
      </c>
      <c r="W1832" s="9" t="str">
        <f>IF(Search!$U$4="","",IF($AX1832="","",1))</f>
        <v/>
      </c>
      <c r="X1832" s="9" t="str">
        <f>IF(Search!$U$5="","",IF(ISNUMBER(SEARCH(Search!$U$5,$AX1832))=TRUE,IF(Search!$U$5="N","N",1),""))</f>
        <v/>
      </c>
      <c r="Y1832" s="9" t="str">
        <f>IF(Search!$U$6="","",IF($AY1832&lt;Search!$U$6,"",1))</f>
        <v/>
      </c>
      <c r="Z1832" s="9" t="str">
        <f>IF(Search!$R$4="","",IF(Inventory!$BA1832&lt;Search!$R$4,"",1))</f>
        <v/>
      </c>
      <c r="AA1832" s="9" t="str">
        <f>IF(Search!$R$5="","",IF($BA1832&gt;Search!$R$5,"",1))</f>
        <v/>
      </c>
      <c r="AB1832" s="9" t="str">
        <f>IF(Search!$R$6="","",IF($BB1832&lt;Search!$R$6,"",1))</f>
        <v/>
      </c>
      <c r="AC1832" s="9" t="str">
        <f>IF(Search!$R$7="","",IF($BB1832&lt;Search!$R$7,"",1))</f>
        <v/>
      </c>
      <c r="AD1832" s="45" t="str">
        <f>IF(COUNTIF($A1832:$AC1832,"n")&gt;0,"",IF(SUM($A1832:$AC1832)=COUNTA(Search!$C$4:$C$8,Search!$F$4:$F$8,Search!$I$4:$I$6,Search!$I$8,Search!$L$4:$L$8,Search!$O$4:$O$8,Search!$R$4:$R$7,Search!$U$4:$U$7)-COUNTIF(Search!$C$4:$U$7,"n"),1+LARGE($AD$1:AD1831,1),""))</f>
        <v/>
      </c>
      <c r="AE1832" s="45" t="str">
        <f t="shared" si="87"/>
        <v/>
      </c>
      <c r="AF1832" s="45" t="str">
        <f>IF(AD1832="","",COUNTIF($AE$1:$AE1831,$AE1832)+RANK($AE1832,$AE$2:$AE$10540,1))</f>
        <v/>
      </c>
      <c r="AG1832" s="45" t="str">
        <f t="shared" si="88"/>
        <v/>
      </c>
      <c r="AH1832" s="45" t="str">
        <f>IF($AD1832="","",COUNTIF($AG$1:$AG1831,$AG1832)+RANK($AG1832,$AG$1:$AG$10539,0))</f>
        <v/>
      </c>
      <c r="AI1832" s="10" t="str">
        <f t="shared" si="89"/>
        <v>2012-13 ITG Forever Rivals Rivalry #RI03 Frank Mahovlich TOR    /   $</v>
      </c>
      <c r="AJ1832" s="11">
        <v>2012</v>
      </c>
      <c r="AK1832" s="17">
        <v>13</v>
      </c>
      <c r="AL1832" s="12" t="s">
        <v>1379</v>
      </c>
      <c r="AM1832" s="10" t="s">
        <v>1380</v>
      </c>
      <c r="AN1832" s="12" t="s">
        <v>47</v>
      </c>
      <c r="AO1832" s="9" t="s">
        <v>1904</v>
      </c>
      <c r="AP1832" s="9"/>
      <c r="AQ1832" s="9"/>
      <c r="AR1832" s="14"/>
      <c r="AS1832" s="9"/>
      <c r="AT1832" s="9"/>
      <c r="AU1832" s="9"/>
      <c r="AV1832" s="13"/>
      <c r="AW1832" s="13"/>
      <c r="AX1832" s="9"/>
      <c r="AY1832" s="9"/>
      <c r="AZ1832" s="9"/>
      <c r="BA1832" s="33"/>
      <c r="BB1832" s="33"/>
      <c r="BC1832" s="36"/>
      <c r="BD1832" s="12" t="s">
        <v>1771</v>
      </c>
    </row>
    <row r="1833" spans="1:56" s="12" customFormat="1" x14ac:dyDescent="0.2">
      <c r="A1833" s="9" t="str">
        <f>IF(Search!$C$5="","",IF(COUNTA(Inventory!$AP1833)=1,1,""))</f>
        <v/>
      </c>
      <c r="B1833" s="9" t="str">
        <f>IF(Search!$C$4="","",IF(ISNUMBER(SEARCH(Search!$C$4,$AR1833))=TRUE,1,""))</f>
        <v/>
      </c>
      <c r="C1833" s="9" t="str">
        <f>IF(Search!$C$6="x",IF(COUNTA($AQ1833)=1,1,"N"),IF(COUNTA($AQ1833)=1,"N",""))</f>
        <v/>
      </c>
      <c r="D1833" s="9" t="str">
        <f>IF(Search!$O$8="","",IF(ISNUMBER(SEARCH(Search!$O$8,$BD1833))=TRUE,1,""))</f>
        <v/>
      </c>
      <c r="E1833" s="9" t="str">
        <f>IF(Search!$C$7="","",IF(ISNUMBER(SEARCH(Search!$C$7,$AN1833))=TRUE,1,""))</f>
        <v/>
      </c>
      <c r="F1833" s="9" t="str">
        <f>IF(Search!$C$8="","",IF(ISNUMBER(SEARCH(Search!$C$8,$AO1833))=TRUE,1,""))</f>
        <v/>
      </c>
      <c r="G1833" s="9" t="str">
        <f>IF(Search!$F$4="","",IF(Inventory!$AJ1833&lt;Search!$F$4,"",1))</f>
        <v/>
      </c>
      <c r="H1833" s="9" t="str">
        <f>IF(Search!$F$5="","",IF(Inventory!$AJ1833&gt;Search!$F$5,"",1))</f>
        <v/>
      </c>
      <c r="I1833" s="9" t="str">
        <f>IF(Search!$F$7="","",IF(Search!$F$8="",IF(ISNUMBER(SEARCH(Search!$F$7,$AL1833))=TRUE,1,""),""))</f>
        <v/>
      </c>
      <c r="J1833" s="9" t="str">
        <f>IF($AL1833=Search!$F$8,1,"")</f>
        <v/>
      </c>
      <c r="K1833" s="9" t="str">
        <f>IF(Search!$I$4="","",IF(COUNTA($AS1833)=1,IF(Search!$I$4="N","N",1),""))</f>
        <v/>
      </c>
      <c r="L1833" s="9" t="str">
        <f>IF(Search!$I$5="","",IF($AS1833="RC",1,""))</f>
        <v/>
      </c>
      <c r="M1833" s="9" t="str">
        <f>IF(Search!$I$6="","",IF($AS1833="RCP",1,""))</f>
        <v/>
      </c>
      <c r="N1833" s="9" t="str">
        <f>IF(Search!$I$8="","",IF(COUNTA($AT1833)=1,IF(Search!$I$8="N","N",1),""))</f>
        <v/>
      </c>
      <c r="O1833" s="9" t="str">
        <f>IF(Search!$L$4="","",IF(COUNTA($AU1833)=1,IF(Search!$L$4="N","N",1),""))</f>
        <v/>
      </c>
      <c r="P1833" s="9" t="str">
        <f>IF(Search!$L$5="","",IF(ISNUMBER(SEARCH("Jersey",$AU1833))=TRUE,IF(Search!$L$5="N","N",1),""))</f>
        <v/>
      </c>
      <c r="Q1833" s="9" t="str">
        <f>IF(Search!$L$6="","",IF(ISNUMBER(SEARCH("Patch",$AU1833))=TRUE,IF(Search!$L$6="N","N",1),""))</f>
        <v/>
      </c>
      <c r="R1833" s="9" t="str">
        <f>IF(Search!$L$7="","",IF(ISNUMBER(SEARCH("Shield",$AU1833))=TRUE,IF(Search!$L$7="N","N",1),""))</f>
        <v/>
      </c>
      <c r="S1833" s="9" t="str">
        <f>IF(Search!$L$8="","",IF(ISNUMBER(SEARCH("Stick",$AU1833))=TRUE,IF(Search!$L$8="N","N",1),""))</f>
        <v/>
      </c>
      <c r="T1833" s="9" t="str">
        <f>IF(Search!$O$4="","",IF(COUNTA($AW1833)=1,IF(Search!$O$4="N","N",1),""))</f>
        <v/>
      </c>
      <c r="U1833" s="9" t="str">
        <f>IF(Search!$O$5="","",IF($AW1833="","",IF($AW1833&lt;Search!$O$5,"",1)))</f>
        <v/>
      </c>
      <c r="V1833" s="9" t="str">
        <f>IF(Search!$O$6="","",IF($AW1833="","",IF($AW1833&gt;Search!$O$6,"",1)))</f>
        <v/>
      </c>
      <c r="W1833" s="9" t="str">
        <f>IF(Search!$U$4="","",IF($AX1833="","",1))</f>
        <v/>
      </c>
      <c r="X1833" s="9" t="str">
        <f>IF(Search!$U$5="","",IF(ISNUMBER(SEARCH(Search!$U$5,$AX1833))=TRUE,IF(Search!$U$5="N","N",1),""))</f>
        <v/>
      </c>
      <c r="Y1833" s="9" t="str">
        <f>IF(Search!$U$6="","",IF($AY1833&lt;Search!$U$6,"",1))</f>
        <v/>
      </c>
      <c r="Z1833" s="9" t="str">
        <f>IF(Search!$R$4="","",IF(Inventory!$BA1833&lt;Search!$R$4,"",1))</f>
        <v/>
      </c>
      <c r="AA1833" s="9" t="str">
        <f>IF(Search!$R$5="","",IF($BA1833&gt;Search!$R$5,"",1))</f>
        <v/>
      </c>
      <c r="AB1833" s="9" t="str">
        <f>IF(Search!$R$6="","",IF($BB1833&lt;Search!$R$6,"",1))</f>
        <v/>
      </c>
      <c r="AC1833" s="9" t="str">
        <f>IF(Search!$R$7="","",IF($BB1833&lt;Search!$R$7,"",1))</f>
        <v/>
      </c>
      <c r="AD1833" s="45" t="str">
        <f>IF(COUNTIF($A1833:$AC1833,"n")&gt;0,"",IF(SUM($A1833:$AC1833)=COUNTA(Search!$C$4:$C$8,Search!$F$4:$F$8,Search!$I$4:$I$6,Search!$I$8,Search!$L$4:$L$8,Search!$O$4:$O$8,Search!$R$4:$R$7,Search!$U$4:$U$7)-COUNTIF(Search!$C$4:$U$7,"n"),1+LARGE($AD$1:AD1832,1),""))</f>
        <v/>
      </c>
      <c r="AE1833" s="45" t="str">
        <f t="shared" si="87"/>
        <v/>
      </c>
      <c r="AF1833" s="45" t="str">
        <f>IF(AD1833="","",COUNTIF($AE$1:$AE1832,$AE1833)+RANK($AE1833,$AE$2:$AE$10540,1))</f>
        <v/>
      </c>
      <c r="AG1833" s="45" t="str">
        <f t="shared" si="88"/>
        <v/>
      </c>
      <c r="AH1833" s="45" t="str">
        <f>IF($AD1833="","",COUNTIF($AG$1:$AG1832,$AG1833)+RANK($AG1833,$AG$1:$AG$10539,0))</f>
        <v/>
      </c>
      <c r="AI1833" s="10" t="str">
        <f t="shared" si="89"/>
        <v>2012-13 O-Pee-Chee #152 Tyler Bozak TOR    /   $</v>
      </c>
      <c r="AJ1833" s="11">
        <v>2012</v>
      </c>
      <c r="AK1833" s="17">
        <v>13</v>
      </c>
      <c r="AL1833" s="12" t="s">
        <v>53</v>
      </c>
      <c r="AM1833" s="10">
        <v>152</v>
      </c>
      <c r="AN1833" s="12" t="s">
        <v>716</v>
      </c>
      <c r="AO1833" s="9" t="s">
        <v>1904</v>
      </c>
      <c r="AP1833" s="9"/>
      <c r="AQ1833" s="9"/>
      <c r="AR1833" s="14"/>
      <c r="AS1833" s="9"/>
      <c r="AT1833" s="9"/>
      <c r="AU1833" s="9"/>
      <c r="AV1833" s="13"/>
      <c r="AW1833" s="13"/>
      <c r="AX1833" s="9"/>
      <c r="AY1833" s="9"/>
      <c r="AZ1833" s="9"/>
      <c r="BA1833" s="33"/>
      <c r="BB1833" s="33"/>
      <c r="BC1833" s="36"/>
      <c r="BD1833" s="12" t="s">
        <v>1771</v>
      </c>
    </row>
    <row r="1834" spans="1:56" s="12" customFormat="1" x14ac:dyDescent="0.2">
      <c r="A1834" s="9">
        <f>IF(Search!$C$5="","",IF(COUNTA(Inventory!$AP1834)=1,1,""))</f>
        <v>1</v>
      </c>
      <c r="B1834" s="9" t="str">
        <f>IF(Search!$C$4="","",IF(ISNUMBER(SEARCH(Search!$C$4,$AR1834))=TRUE,1,""))</f>
        <v/>
      </c>
      <c r="C1834" s="9" t="str">
        <f>IF(Search!$C$6="x",IF(COUNTA($AQ1834)=1,1,"N"),IF(COUNTA($AQ1834)=1,"N",""))</f>
        <v/>
      </c>
      <c r="D1834" s="9" t="str">
        <f>IF(Search!$O$8="","",IF(ISNUMBER(SEARCH(Search!$O$8,$BD1834))=TRUE,1,""))</f>
        <v/>
      </c>
      <c r="E1834" s="9" t="str">
        <f>IF(Search!$C$7="","",IF(ISNUMBER(SEARCH(Search!$C$7,$AN1834))=TRUE,1,""))</f>
        <v/>
      </c>
      <c r="F1834" s="9" t="str">
        <f>IF(Search!$C$8="","",IF(ISNUMBER(SEARCH(Search!$C$8,$AO1834))=TRUE,1,""))</f>
        <v/>
      </c>
      <c r="G1834" s="9" t="str">
        <f>IF(Search!$F$4="","",IF(Inventory!$AJ1834&lt;Search!$F$4,"",1))</f>
        <v/>
      </c>
      <c r="H1834" s="9" t="str">
        <f>IF(Search!$F$5="","",IF(Inventory!$AJ1834&gt;Search!$F$5,"",1))</f>
        <v/>
      </c>
      <c r="I1834" s="9" t="str">
        <f>IF(Search!$F$7="","",IF(Search!$F$8="",IF(ISNUMBER(SEARCH(Search!$F$7,$AL1834))=TRUE,1,""),""))</f>
        <v/>
      </c>
      <c r="J1834" s="9" t="str">
        <f>IF($AL1834=Search!$F$8,1,"")</f>
        <v/>
      </c>
      <c r="K1834" s="9" t="str">
        <f>IF(Search!$I$4="","",IF(COUNTA($AS1834)=1,IF(Search!$I$4="N","N",1),""))</f>
        <v/>
      </c>
      <c r="L1834" s="9" t="str">
        <f>IF(Search!$I$5="","",IF($AS1834="RC",1,""))</f>
        <v/>
      </c>
      <c r="M1834" s="9" t="str">
        <f>IF(Search!$I$6="","",IF($AS1834="RCP",1,""))</f>
        <v/>
      </c>
      <c r="N1834" s="9" t="str">
        <f>IF(Search!$I$8="","",IF(COUNTA($AT1834)=1,IF(Search!$I$8="N","N",1),""))</f>
        <v/>
      </c>
      <c r="O1834" s="9" t="str">
        <f>IF(Search!$L$4="","",IF(COUNTA($AU1834)=1,IF(Search!$L$4="N","N",1),""))</f>
        <v/>
      </c>
      <c r="P1834" s="9" t="str">
        <f>IF(Search!$L$5="","",IF(ISNUMBER(SEARCH("Jersey",$AU1834))=TRUE,IF(Search!$L$5="N","N",1),""))</f>
        <v/>
      </c>
      <c r="Q1834" s="9" t="str">
        <f>IF(Search!$L$6="","",IF(ISNUMBER(SEARCH("Patch",$AU1834))=TRUE,IF(Search!$L$6="N","N",1),""))</f>
        <v/>
      </c>
      <c r="R1834" s="9" t="str">
        <f>IF(Search!$L$7="","",IF(ISNUMBER(SEARCH("Shield",$AU1834))=TRUE,IF(Search!$L$7="N","N",1),""))</f>
        <v/>
      </c>
      <c r="S1834" s="9" t="str">
        <f>IF(Search!$L$8="","",IF(ISNUMBER(SEARCH("Stick",$AU1834))=TRUE,IF(Search!$L$8="N","N",1),""))</f>
        <v/>
      </c>
      <c r="T1834" s="9" t="str">
        <f>IF(Search!$O$4="","",IF(COUNTA($AW1834)=1,IF(Search!$O$4="N","N",1),""))</f>
        <v/>
      </c>
      <c r="U1834" s="9" t="str">
        <f>IF(Search!$O$5="","",IF($AW1834="","",IF($AW1834&lt;Search!$O$5,"",1)))</f>
        <v/>
      </c>
      <c r="V1834" s="9" t="str">
        <f>IF(Search!$O$6="","",IF($AW1834="","",IF($AW1834&gt;Search!$O$6,"",1)))</f>
        <v/>
      </c>
      <c r="W1834" s="9" t="str">
        <f>IF(Search!$U$4="","",IF($AX1834="","",1))</f>
        <v/>
      </c>
      <c r="X1834" s="9" t="str">
        <f>IF(Search!$U$5="","",IF(ISNUMBER(SEARCH(Search!$U$5,$AX1834))=TRUE,IF(Search!$U$5="N","N",1),""))</f>
        <v/>
      </c>
      <c r="Y1834" s="9" t="str">
        <f>IF(Search!$U$6="","",IF($AY1834&lt;Search!$U$6,"",1))</f>
        <v/>
      </c>
      <c r="Z1834" s="9" t="str">
        <f>IF(Search!$R$4="","",IF(Inventory!$BA1834&lt;Search!$R$4,"",1))</f>
        <v/>
      </c>
      <c r="AA1834" s="9" t="str">
        <f>IF(Search!$R$5="","",IF($BA1834&gt;Search!$R$5,"",1))</f>
        <v/>
      </c>
      <c r="AB1834" s="9" t="str">
        <f>IF(Search!$R$6="","",IF($BB1834&lt;Search!$R$6,"",1))</f>
        <v/>
      </c>
      <c r="AC1834" s="9" t="str">
        <f>IF(Search!$R$7="","",IF($BB1834&lt;Search!$R$7,"",1))</f>
        <v/>
      </c>
      <c r="AD1834" s="45">
        <f>IF(COUNTIF($A1834:$AC1834,"n")&gt;0,"",IF(SUM($A1834:$AC1834)=COUNTA(Search!$C$4:$C$8,Search!$F$4:$F$8,Search!$I$4:$I$6,Search!$I$8,Search!$L$4:$L$8,Search!$O$4:$O$8,Search!$R$4:$R$7,Search!$U$4:$U$7)-COUNTIF(Search!$C$4:$U$7,"n"),1+LARGE($AD$1:AD1833,1),""))</f>
        <v>101</v>
      </c>
      <c r="AE1834" s="45">
        <f t="shared" si="87"/>
        <v>378</v>
      </c>
      <c r="AF1834" s="45">
        <f>IF(AD1834="","",COUNTIF($AE$1:$AE1833,$AE1834)+RANK($AE1834,$AE$2:$AE$10540,1))</f>
        <v>73</v>
      </c>
      <c r="AG1834" s="45">
        <f t="shared" si="88"/>
        <v>0</v>
      </c>
      <c r="AH1834" s="45">
        <f>IF($AD1834="","",COUNTIF($AG$1:$AG1833,$AG1834)+RANK($AG1834,$AG$1:$AG$10539,0))</f>
        <v>263</v>
      </c>
      <c r="AI1834" s="10" t="str">
        <f t="shared" si="89"/>
        <v>2012-13 O-Pee-Chee #593 Carter Ashton TOR RC   /   $</v>
      </c>
      <c r="AJ1834" s="11">
        <v>2012</v>
      </c>
      <c r="AK1834" s="17">
        <v>13</v>
      </c>
      <c r="AL1834" s="12" t="s">
        <v>53</v>
      </c>
      <c r="AM1834" s="10">
        <v>593</v>
      </c>
      <c r="AN1834" s="12" t="s">
        <v>1327</v>
      </c>
      <c r="AO1834" s="9" t="s">
        <v>1904</v>
      </c>
      <c r="AP1834" s="9" t="s">
        <v>1902</v>
      </c>
      <c r="AQ1834" s="9"/>
      <c r="AR1834" s="14"/>
      <c r="AS1834" s="9" t="s">
        <v>2</v>
      </c>
      <c r="AT1834" s="9"/>
      <c r="AU1834" s="9"/>
      <c r="AV1834" s="13"/>
      <c r="AW1834" s="13"/>
      <c r="AX1834" s="9"/>
      <c r="AY1834" s="9"/>
      <c r="AZ1834" s="9"/>
      <c r="BA1834" s="33"/>
      <c r="BB1834" s="33"/>
      <c r="BC1834" s="36"/>
      <c r="BD1834" s="12" t="s">
        <v>1771</v>
      </c>
    </row>
    <row r="1835" spans="1:56" s="12" customFormat="1" x14ac:dyDescent="0.2">
      <c r="A1835" s="9" t="str">
        <f>IF(Search!$C$5="","",IF(COUNTA(Inventory!$AP1835)=1,1,""))</f>
        <v/>
      </c>
      <c r="B1835" s="9" t="str">
        <f>IF(Search!$C$4="","",IF(ISNUMBER(SEARCH(Search!$C$4,$AR1835))=TRUE,1,""))</f>
        <v/>
      </c>
      <c r="C1835" s="9" t="str">
        <f>IF(Search!$C$6="x",IF(COUNTA($AQ1835)=1,1,"N"),IF(COUNTA($AQ1835)=1,"N",""))</f>
        <v/>
      </c>
      <c r="D1835" s="9" t="str">
        <f>IF(Search!$O$8="","",IF(ISNUMBER(SEARCH(Search!$O$8,$BD1835))=TRUE,1,""))</f>
        <v/>
      </c>
      <c r="E1835" s="9" t="str">
        <f>IF(Search!$C$7="","",IF(ISNUMBER(SEARCH(Search!$C$7,$AN1835))=TRUE,1,""))</f>
        <v/>
      </c>
      <c r="F1835" s="9" t="str">
        <f>IF(Search!$C$8="","",IF(ISNUMBER(SEARCH(Search!$C$8,$AO1835))=TRUE,1,""))</f>
        <v/>
      </c>
      <c r="G1835" s="9" t="str">
        <f>IF(Search!$F$4="","",IF(Inventory!$AJ1835&lt;Search!$F$4,"",1))</f>
        <v/>
      </c>
      <c r="H1835" s="9" t="str">
        <f>IF(Search!$F$5="","",IF(Inventory!$AJ1835&gt;Search!$F$5,"",1))</f>
        <v/>
      </c>
      <c r="I1835" s="9" t="str">
        <f>IF(Search!$F$7="","",IF(Search!$F$8="",IF(ISNUMBER(SEARCH(Search!$F$7,$AL1835))=TRUE,1,""),""))</f>
        <v/>
      </c>
      <c r="J1835" s="9" t="str">
        <f>IF($AL1835=Search!$F$8,1,"")</f>
        <v/>
      </c>
      <c r="K1835" s="9" t="str">
        <f>IF(Search!$I$4="","",IF(COUNTA($AS1835)=1,IF(Search!$I$4="N","N",1),""))</f>
        <v/>
      </c>
      <c r="L1835" s="9" t="str">
        <f>IF(Search!$I$5="","",IF($AS1835="RC",1,""))</f>
        <v/>
      </c>
      <c r="M1835" s="9" t="str">
        <f>IF(Search!$I$6="","",IF($AS1835="RCP",1,""))</f>
        <v/>
      </c>
      <c r="N1835" s="9" t="str">
        <f>IF(Search!$I$8="","",IF(COUNTA($AT1835)=1,IF(Search!$I$8="N","N",1),""))</f>
        <v/>
      </c>
      <c r="O1835" s="9" t="str">
        <f>IF(Search!$L$4="","",IF(COUNTA($AU1835)=1,IF(Search!$L$4="N","N",1),""))</f>
        <v/>
      </c>
      <c r="P1835" s="9" t="str">
        <f>IF(Search!$L$5="","",IF(ISNUMBER(SEARCH("Jersey",$AU1835))=TRUE,IF(Search!$L$5="N","N",1),""))</f>
        <v/>
      </c>
      <c r="Q1835" s="9" t="str">
        <f>IF(Search!$L$6="","",IF(ISNUMBER(SEARCH("Patch",$AU1835))=TRUE,IF(Search!$L$6="N","N",1),""))</f>
        <v/>
      </c>
      <c r="R1835" s="9" t="str">
        <f>IF(Search!$L$7="","",IF(ISNUMBER(SEARCH("Shield",$AU1835))=TRUE,IF(Search!$L$7="N","N",1),""))</f>
        <v/>
      </c>
      <c r="S1835" s="9" t="str">
        <f>IF(Search!$L$8="","",IF(ISNUMBER(SEARCH("Stick",$AU1835))=TRUE,IF(Search!$L$8="N","N",1),""))</f>
        <v/>
      </c>
      <c r="T1835" s="9" t="str">
        <f>IF(Search!$O$4="","",IF(COUNTA($AW1835)=1,IF(Search!$O$4="N","N",1),""))</f>
        <v/>
      </c>
      <c r="U1835" s="9" t="str">
        <f>IF(Search!$O$5="","",IF($AW1835="","",IF($AW1835&lt;Search!$O$5,"",1)))</f>
        <v/>
      </c>
      <c r="V1835" s="9" t="str">
        <f>IF(Search!$O$6="","",IF($AW1835="","",IF($AW1835&gt;Search!$O$6,"",1)))</f>
        <v/>
      </c>
      <c r="W1835" s="9" t="str">
        <f>IF(Search!$U$4="","",IF($AX1835="","",1))</f>
        <v/>
      </c>
      <c r="X1835" s="9" t="str">
        <f>IF(Search!$U$5="","",IF(ISNUMBER(SEARCH(Search!$U$5,$AX1835))=TRUE,IF(Search!$U$5="N","N",1),""))</f>
        <v/>
      </c>
      <c r="Y1835" s="9" t="str">
        <f>IF(Search!$U$6="","",IF($AY1835&lt;Search!$U$6,"",1))</f>
        <v/>
      </c>
      <c r="Z1835" s="9" t="str">
        <f>IF(Search!$R$4="","",IF(Inventory!$BA1835&lt;Search!$R$4,"",1))</f>
        <v/>
      </c>
      <c r="AA1835" s="9" t="str">
        <f>IF(Search!$R$5="","",IF($BA1835&gt;Search!$R$5,"",1))</f>
        <v/>
      </c>
      <c r="AB1835" s="9" t="str">
        <f>IF(Search!$R$6="","",IF($BB1835&lt;Search!$R$6,"",1))</f>
        <v/>
      </c>
      <c r="AC1835" s="9" t="str">
        <f>IF(Search!$R$7="","",IF($BB1835&lt;Search!$R$7,"",1))</f>
        <v/>
      </c>
      <c r="AD1835" s="45" t="str">
        <f>IF(COUNTIF($A1835:$AC1835,"n")&gt;0,"",IF(SUM($A1835:$AC1835)=COUNTA(Search!$C$4:$C$8,Search!$F$4:$F$8,Search!$I$4:$I$6,Search!$I$8,Search!$L$4:$L$8,Search!$O$4:$O$8,Search!$R$4:$R$7,Search!$U$4:$U$7)-COUNTIF(Search!$C$4:$U$7,"n"),1+LARGE($AD$1:AD1834,1),""))</f>
        <v/>
      </c>
      <c r="AE1835" s="45" t="str">
        <f t="shared" si="87"/>
        <v/>
      </c>
      <c r="AF1835" s="45" t="str">
        <f>IF(AD1835="","",COUNTIF($AE$1:$AE1834,$AE1835)+RANK($AE1835,$AE$2:$AE$10540,1))</f>
        <v/>
      </c>
      <c r="AG1835" s="45" t="str">
        <f t="shared" si="88"/>
        <v/>
      </c>
      <c r="AH1835" s="45" t="str">
        <f>IF($AD1835="","",COUNTIF($AG$1:$AG1834,$AG1835)+RANK($AG1835,$AG$1:$AG$10539,0))</f>
        <v/>
      </c>
      <c r="AI1835" s="10" t="str">
        <f t="shared" si="89"/>
        <v>2012-13 O-Pee-Chee Black Bordered Rainbow Foil #133 James Reimer TOR    /100   $</v>
      </c>
      <c r="AJ1835" s="11">
        <v>2012</v>
      </c>
      <c r="AK1835" s="17">
        <v>13</v>
      </c>
      <c r="AL1835" s="12" t="s">
        <v>1381</v>
      </c>
      <c r="AM1835" s="10">
        <v>133</v>
      </c>
      <c r="AN1835" s="12" t="s">
        <v>715</v>
      </c>
      <c r="AO1835" s="9" t="s">
        <v>1904</v>
      </c>
      <c r="AP1835" s="9"/>
      <c r="AQ1835" s="9"/>
      <c r="AR1835" s="14"/>
      <c r="AS1835" s="9"/>
      <c r="AT1835" s="9"/>
      <c r="AU1835" s="9"/>
      <c r="AV1835" s="13"/>
      <c r="AW1835" s="13">
        <v>100</v>
      </c>
      <c r="AX1835" s="9"/>
      <c r="AY1835" s="9"/>
      <c r="AZ1835" s="9"/>
      <c r="BA1835" s="33"/>
      <c r="BB1835" s="33"/>
      <c r="BC1835" s="36"/>
      <c r="BD1835" s="12" t="s">
        <v>1771</v>
      </c>
    </row>
    <row r="1836" spans="1:56" s="12" customFormat="1" x14ac:dyDescent="0.2">
      <c r="A1836" s="9" t="str">
        <f>IF(Search!$C$5="","",IF(COUNTA(Inventory!$AP1836)=1,1,""))</f>
        <v/>
      </c>
      <c r="B1836" s="9" t="str">
        <f>IF(Search!$C$4="","",IF(ISNUMBER(SEARCH(Search!$C$4,$AR1836))=TRUE,1,""))</f>
        <v/>
      </c>
      <c r="C1836" s="9" t="str">
        <f>IF(Search!$C$6="x",IF(COUNTA($AQ1836)=1,1,"N"),IF(COUNTA($AQ1836)=1,"N",""))</f>
        <v/>
      </c>
      <c r="D1836" s="9" t="str">
        <f>IF(Search!$O$8="","",IF(ISNUMBER(SEARCH(Search!$O$8,$BD1836))=TRUE,1,""))</f>
        <v/>
      </c>
      <c r="E1836" s="9" t="str">
        <f>IF(Search!$C$7="","",IF(ISNUMBER(SEARCH(Search!$C$7,$AN1836))=TRUE,1,""))</f>
        <v/>
      </c>
      <c r="F1836" s="9" t="str">
        <f>IF(Search!$C$8="","",IF(ISNUMBER(SEARCH(Search!$C$8,$AO1836))=TRUE,1,""))</f>
        <v/>
      </c>
      <c r="G1836" s="9" t="str">
        <f>IF(Search!$F$4="","",IF(Inventory!$AJ1836&lt;Search!$F$4,"",1))</f>
        <v/>
      </c>
      <c r="H1836" s="9" t="str">
        <f>IF(Search!$F$5="","",IF(Inventory!$AJ1836&gt;Search!$F$5,"",1))</f>
        <v/>
      </c>
      <c r="I1836" s="9" t="str">
        <f>IF(Search!$F$7="","",IF(Search!$F$8="",IF(ISNUMBER(SEARCH(Search!$F$7,$AL1836))=TRUE,1,""),""))</f>
        <v/>
      </c>
      <c r="J1836" s="9" t="str">
        <f>IF($AL1836=Search!$F$8,1,"")</f>
        <v/>
      </c>
      <c r="K1836" s="9" t="str">
        <f>IF(Search!$I$4="","",IF(COUNTA($AS1836)=1,IF(Search!$I$4="N","N",1),""))</f>
        <v/>
      </c>
      <c r="L1836" s="9" t="str">
        <f>IF(Search!$I$5="","",IF($AS1836="RC",1,""))</f>
        <v/>
      </c>
      <c r="M1836" s="9" t="str">
        <f>IF(Search!$I$6="","",IF($AS1836="RCP",1,""))</f>
        <v/>
      </c>
      <c r="N1836" s="9" t="str">
        <f>IF(Search!$I$8="","",IF(COUNTA($AT1836)=1,IF(Search!$I$8="N","N",1),""))</f>
        <v/>
      </c>
      <c r="O1836" s="9" t="str">
        <f>IF(Search!$L$4="","",IF(COUNTA($AU1836)=1,IF(Search!$L$4="N","N",1),""))</f>
        <v/>
      </c>
      <c r="P1836" s="9" t="str">
        <f>IF(Search!$L$5="","",IF(ISNUMBER(SEARCH("Jersey",$AU1836))=TRUE,IF(Search!$L$5="N","N",1),""))</f>
        <v/>
      </c>
      <c r="Q1836" s="9" t="str">
        <f>IF(Search!$L$6="","",IF(ISNUMBER(SEARCH("Patch",$AU1836))=TRUE,IF(Search!$L$6="N","N",1),""))</f>
        <v/>
      </c>
      <c r="R1836" s="9" t="str">
        <f>IF(Search!$L$7="","",IF(ISNUMBER(SEARCH("Shield",$AU1836))=TRUE,IF(Search!$L$7="N","N",1),""))</f>
        <v/>
      </c>
      <c r="S1836" s="9" t="str">
        <f>IF(Search!$L$8="","",IF(ISNUMBER(SEARCH("Stick",$AU1836))=TRUE,IF(Search!$L$8="N","N",1),""))</f>
        <v/>
      </c>
      <c r="T1836" s="9" t="str">
        <f>IF(Search!$O$4="","",IF(COUNTA($AW1836)=1,IF(Search!$O$4="N","N",1),""))</f>
        <v/>
      </c>
      <c r="U1836" s="9" t="str">
        <f>IF(Search!$O$5="","",IF($AW1836="","",IF($AW1836&lt;Search!$O$5,"",1)))</f>
        <v/>
      </c>
      <c r="V1836" s="9" t="str">
        <f>IF(Search!$O$6="","",IF($AW1836="","",IF($AW1836&gt;Search!$O$6,"",1)))</f>
        <v/>
      </c>
      <c r="W1836" s="9" t="str">
        <f>IF(Search!$U$4="","",IF($AX1836="","",1))</f>
        <v/>
      </c>
      <c r="X1836" s="9" t="str">
        <f>IF(Search!$U$5="","",IF(ISNUMBER(SEARCH(Search!$U$5,$AX1836))=TRUE,IF(Search!$U$5="N","N",1),""))</f>
        <v/>
      </c>
      <c r="Y1836" s="9" t="str">
        <f>IF(Search!$U$6="","",IF($AY1836&lt;Search!$U$6,"",1))</f>
        <v/>
      </c>
      <c r="Z1836" s="9" t="str">
        <f>IF(Search!$R$4="","",IF(Inventory!$BA1836&lt;Search!$R$4,"",1))</f>
        <v/>
      </c>
      <c r="AA1836" s="9" t="str">
        <f>IF(Search!$R$5="","",IF($BA1836&gt;Search!$R$5,"",1))</f>
        <v/>
      </c>
      <c r="AB1836" s="9" t="str">
        <f>IF(Search!$R$6="","",IF($BB1836&lt;Search!$R$6,"",1))</f>
        <v/>
      </c>
      <c r="AC1836" s="9" t="str">
        <f>IF(Search!$R$7="","",IF($BB1836&lt;Search!$R$7,"",1))</f>
        <v/>
      </c>
      <c r="AD1836" s="45" t="str">
        <f>IF(COUNTIF($A1836:$AC1836,"n")&gt;0,"",IF(SUM($A1836:$AC1836)=COUNTA(Search!$C$4:$C$8,Search!$F$4:$F$8,Search!$I$4:$I$6,Search!$I$8,Search!$L$4:$L$8,Search!$O$4:$O$8,Search!$R$4:$R$7,Search!$U$4:$U$7)-COUNTIF(Search!$C$4:$U$7,"n"),1+LARGE($AD$1:AD1835,1),""))</f>
        <v/>
      </c>
      <c r="AE1836" s="45" t="str">
        <f t="shared" si="87"/>
        <v/>
      </c>
      <c r="AF1836" s="45" t="str">
        <f>IF(AD1836="","",COUNTIF($AE$1:$AE1835,$AE1836)+RANK($AE1836,$AE$2:$AE$10540,1))</f>
        <v/>
      </c>
      <c r="AG1836" s="45" t="str">
        <f t="shared" si="88"/>
        <v/>
      </c>
      <c r="AH1836" s="45" t="str">
        <f>IF($AD1836="","",COUNTIF($AG$1:$AG1835,$AG1836)+RANK($AG1836,$AG$1:$AG$10539,0))</f>
        <v/>
      </c>
      <c r="AI1836" s="10" t="str">
        <f t="shared" si="89"/>
        <v>2012-13 O-Pee-Chee Rainbow Foil #152 Tyler Bozak TOR    /   $</v>
      </c>
      <c r="AJ1836" s="11">
        <v>2012</v>
      </c>
      <c r="AK1836" s="17">
        <v>13</v>
      </c>
      <c r="AL1836" s="12" t="s">
        <v>1382</v>
      </c>
      <c r="AM1836" s="10">
        <v>152</v>
      </c>
      <c r="AN1836" s="12" t="s">
        <v>716</v>
      </c>
      <c r="AO1836" s="9" t="s">
        <v>1904</v>
      </c>
      <c r="AP1836" s="9"/>
      <c r="AQ1836" s="9"/>
      <c r="AR1836" s="14"/>
      <c r="AS1836" s="9"/>
      <c r="AT1836" s="9"/>
      <c r="AU1836" s="9"/>
      <c r="AV1836" s="13"/>
      <c r="AW1836" s="13"/>
      <c r="AX1836" s="9"/>
      <c r="AY1836" s="9"/>
      <c r="AZ1836" s="9"/>
      <c r="BA1836" s="33"/>
      <c r="BB1836" s="33"/>
      <c r="BC1836" s="36"/>
      <c r="BD1836" s="12" t="s">
        <v>1771</v>
      </c>
    </row>
    <row r="1837" spans="1:56" s="12" customFormat="1" x14ac:dyDescent="0.2">
      <c r="A1837" s="9" t="str">
        <f>IF(Search!$C$5="","",IF(COUNTA(Inventory!$AP1837)=1,1,""))</f>
        <v/>
      </c>
      <c r="B1837" s="9" t="str">
        <f>IF(Search!$C$4="","",IF(ISNUMBER(SEARCH(Search!$C$4,$AR1837))=TRUE,1,""))</f>
        <v/>
      </c>
      <c r="C1837" s="9" t="str">
        <f>IF(Search!$C$6="x",IF(COUNTA($AQ1837)=1,1,"N"),IF(COUNTA($AQ1837)=1,"N",""))</f>
        <v/>
      </c>
      <c r="D1837" s="9" t="str">
        <f>IF(Search!$O$8="","",IF(ISNUMBER(SEARCH(Search!$O$8,$BD1837))=TRUE,1,""))</f>
        <v/>
      </c>
      <c r="E1837" s="9" t="str">
        <f>IF(Search!$C$7="","",IF(ISNUMBER(SEARCH(Search!$C$7,$AN1837))=TRUE,1,""))</f>
        <v/>
      </c>
      <c r="F1837" s="9" t="str">
        <f>IF(Search!$C$8="","",IF(ISNUMBER(SEARCH(Search!$C$8,$AO1837))=TRUE,1,""))</f>
        <v/>
      </c>
      <c r="G1837" s="9" t="str">
        <f>IF(Search!$F$4="","",IF(Inventory!$AJ1837&lt;Search!$F$4,"",1))</f>
        <v/>
      </c>
      <c r="H1837" s="9" t="str">
        <f>IF(Search!$F$5="","",IF(Inventory!$AJ1837&gt;Search!$F$5,"",1))</f>
        <v/>
      </c>
      <c r="I1837" s="9" t="str">
        <f>IF(Search!$F$7="","",IF(Search!$F$8="",IF(ISNUMBER(SEARCH(Search!$F$7,$AL1837))=TRUE,1,""),""))</f>
        <v/>
      </c>
      <c r="J1837" s="9" t="str">
        <f>IF($AL1837=Search!$F$8,1,"")</f>
        <v/>
      </c>
      <c r="K1837" s="9" t="str">
        <f>IF(Search!$I$4="","",IF(COUNTA($AS1837)=1,IF(Search!$I$4="N","N",1),""))</f>
        <v/>
      </c>
      <c r="L1837" s="9" t="str">
        <f>IF(Search!$I$5="","",IF($AS1837="RC",1,""))</f>
        <v/>
      </c>
      <c r="M1837" s="9" t="str">
        <f>IF(Search!$I$6="","",IF($AS1837="RCP",1,""))</f>
        <v/>
      </c>
      <c r="N1837" s="9" t="str">
        <f>IF(Search!$I$8="","",IF(COUNTA($AT1837)=1,IF(Search!$I$8="N","N",1),""))</f>
        <v/>
      </c>
      <c r="O1837" s="9" t="str">
        <f>IF(Search!$L$4="","",IF(COUNTA($AU1837)=1,IF(Search!$L$4="N","N",1),""))</f>
        <v/>
      </c>
      <c r="P1837" s="9" t="str">
        <f>IF(Search!$L$5="","",IF(ISNUMBER(SEARCH("Jersey",$AU1837))=TRUE,IF(Search!$L$5="N","N",1),""))</f>
        <v/>
      </c>
      <c r="Q1837" s="9" t="str">
        <f>IF(Search!$L$6="","",IF(ISNUMBER(SEARCH("Patch",$AU1837))=TRUE,IF(Search!$L$6="N","N",1),""))</f>
        <v/>
      </c>
      <c r="R1837" s="9" t="str">
        <f>IF(Search!$L$7="","",IF(ISNUMBER(SEARCH("Shield",$AU1837))=TRUE,IF(Search!$L$7="N","N",1),""))</f>
        <v/>
      </c>
      <c r="S1837" s="9" t="str">
        <f>IF(Search!$L$8="","",IF(ISNUMBER(SEARCH("Stick",$AU1837))=TRUE,IF(Search!$L$8="N","N",1),""))</f>
        <v/>
      </c>
      <c r="T1837" s="9" t="str">
        <f>IF(Search!$O$4="","",IF(COUNTA($AW1837)=1,IF(Search!$O$4="N","N",1),""))</f>
        <v/>
      </c>
      <c r="U1837" s="9" t="str">
        <f>IF(Search!$O$5="","",IF($AW1837="","",IF($AW1837&lt;Search!$O$5,"",1)))</f>
        <v/>
      </c>
      <c r="V1837" s="9" t="str">
        <f>IF(Search!$O$6="","",IF($AW1837="","",IF($AW1837&gt;Search!$O$6,"",1)))</f>
        <v/>
      </c>
      <c r="W1837" s="9" t="str">
        <f>IF(Search!$U$4="","",IF($AX1837="","",1))</f>
        <v/>
      </c>
      <c r="X1837" s="9" t="str">
        <f>IF(Search!$U$5="","",IF(ISNUMBER(SEARCH(Search!$U$5,$AX1837))=TRUE,IF(Search!$U$5="N","N",1),""))</f>
        <v/>
      </c>
      <c r="Y1837" s="9" t="str">
        <f>IF(Search!$U$6="","",IF($AY1837&lt;Search!$U$6,"",1))</f>
        <v/>
      </c>
      <c r="Z1837" s="9" t="str">
        <f>IF(Search!$R$4="","",IF(Inventory!$BA1837&lt;Search!$R$4,"",1))</f>
        <v/>
      </c>
      <c r="AA1837" s="9" t="str">
        <f>IF(Search!$R$5="","",IF($BA1837&gt;Search!$R$5,"",1))</f>
        <v/>
      </c>
      <c r="AB1837" s="9" t="str">
        <f>IF(Search!$R$6="","",IF($BB1837&lt;Search!$R$6,"",1))</f>
        <v/>
      </c>
      <c r="AC1837" s="9" t="str">
        <f>IF(Search!$R$7="","",IF($BB1837&lt;Search!$R$7,"",1))</f>
        <v/>
      </c>
      <c r="AD1837" s="45" t="str">
        <f>IF(COUNTIF($A1837:$AC1837,"n")&gt;0,"",IF(SUM($A1837:$AC1837)=COUNTA(Search!$C$4:$C$8,Search!$F$4:$F$8,Search!$I$4:$I$6,Search!$I$8,Search!$L$4:$L$8,Search!$O$4:$O$8,Search!$R$4:$R$7,Search!$U$4:$U$7)-COUNTIF(Search!$C$4:$U$7,"n"),1+LARGE($AD$1:AD1836,1),""))</f>
        <v/>
      </c>
      <c r="AE1837" s="45" t="str">
        <f t="shared" si="87"/>
        <v/>
      </c>
      <c r="AF1837" s="45" t="str">
        <f>IF(AD1837="","",COUNTIF($AE$1:$AE1836,$AE1837)+RANK($AE1837,$AE$2:$AE$10540,1))</f>
        <v/>
      </c>
      <c r="AG1837" s="45" t="str">
        <f t="shared" si="88"/>
        <v/>
      </c>
      <c r="AH1837" s="45" t="str">
        <f>IF($AD1837="","",COUNTIF($AG$1:$AG1836,$AG1837)+RANK($AG1837,$AG$1:$AG$10539,0))</f>
        <v/>
      </c>
      <c r="AI1837" s="10" t="str">
        <f t="shared" si="89"/>
        <v>2012-13 O-Pee-Chee Red #152 Tyler Bozak TOR    /   $</v>
      </c>
      <c r="AJ1837" s="11">
        <v>2012</v>
      </c>
      <c r="AK1837" s="17">
        <v>13</v>
      </c>
      <c r="AL1837" s="12" t="s">
        <v>1383</v>
      </c>
      <c r="AM1837" s="10">
        <v>152</v>
      </c>
      <c r="AN1837" s="12" t="s">
        <v>716</v>
      </c>
      <c r="AO1837" s="9" t="s">
        <v>1904</v>
      </c>
      <c r="AP1837" s="9"/>
      <c r="AQ1837" s="9"/>
      <c r="AR1837" s="14"/>
      <c r="AS1837" s="9"/>
      <c r="AT1837" s="9"/>
      <c r="AU1837" s="9"/>
      <c r="AV1837" s="13"/>
      <c r="AW1837" s="13"/>
      <c r="AX1837" s="9"/>
      <c r="AY1837" s="9"/>
      <c r="AZ1837" s="9"/>
      <c r="BA1837" s="33"/>
      <c r="BB1837" s="33"/>
      <c r="BC1837" s="36"/>
      <c r="BD1837" s="12" t="s">
        <v>1771</v>
      </c>
    </row>
    <row r="1838" spans="1:56" s="12" customFormat="1" x14ac:dyDescent="0.2">
      <c r="A1838" s="9" t="str">
        <f>IF(Search!$C$5="","",IF(COUNTA(Inventory!$AP1838)=1,1,""))</f>
        <v/>
      </c>
      <c r="B1838" s="9" t="str">
        <f>IF(Search!$C$4="","",IF(ISNUMBER(SEARCH(Search!$C$4,$AR1838))=TRUE,1,""))</f>
        <v/>
      </c>
      <c r="C1838" s="9" t="str">
        <f>IF(Search!$C$6="x",IF(COUNTA($AQ1838)=1,1,"N"),IF(COUNTA($AQ1838)=1,"N",""))</f>
        <v/>
      </c>
      <c r="D1838" s="9" t="str">
        <f>IF(Search!$O$8="","",IF(ISNUMBER(SEARCH(Search!$O$8,$BD1838))=TRUE,1,""))</f>
        <v/>
      </c>
      <c r="E1838" s="9" t="str">
        <f>IF(Search!$C$7="","",IF(ISNUMBER(SEARCH(Search!$C$7,$AN1838))=TRUE,1,""))</f>
        <v/>
      </c>
      <c r="F1838" s="9" t="str">
        <f>IF(Search!$C$8="","",IF(ISNUMBER(SEARCH(Search!$C$8,$AO1838))=TRUE,1,""))</f>
        <v/>
      </c>
      <c r="G1838" s="9" t="str">
        <f>IF(Search!$F$4="","",IF(Inventory!$AJ1838&lt;Search!$F$4,"",1))</f>
        <v/>
      </c>
      <c r="H1838" s="9" t="str">
        <f>IF(Search!$F$5="","",IF(Inventory!$AJ1838&gt;Search!$F$5,"",1))</f>
        <v/>
      </c>
      <c r="I1838" s="9" t="str">
        <f>IF(Search!$F$7="","",IF(Search!$F$8="",IF(ISNUMBER(SEARCH(Search!$F$7,$AL1838))=TRUE,1,""),""))</f>
        <v/>
      </c>
      <c r="J1838" s="9" t="str">
        <f>IF($AL1838=Search!$F$8,1,"")</f>
        <v/>
      </c>
      <c r="K1838" s="9" t="str">
        <f>IF(Search!$I$4="","",IF(COUNTA($AS1838)=1,IF(Search!$I$4="N","N",1),""))</f>
        <v/>
      </c>
      <c r="L1838" s="9" t="str">
        <f>IF(Search!$I$5="","",IF($AS1838="RC",1,""))</f>
        <v/>
      </c>
      <c r="M1838" s="9" t="str">
        <f>IF(Search!$I$6="","",IF($AS1838="RCP",1,""))</f>
        <v/>
      </c>
      <c r="N1838" s="9" t="str">
        <f>IF(Search!$I$8="","",IF(COUNTA($AT1838)=1,IF(Search!$I$8="N","N",1),""))</f>
        <v/>
      </c>
      <c r="O1838" s="9" t="str">
        <f>IF(Search!$L$4="","",IF(COUNTA($AU1838)=1,IF(Search!$L$4="N","N",1),""))</f>
        <v/>
      </c>
      <c r="P1838" s="9" t="str">
        <f>IF(Search!$L$5="","",IF(ISNUMBER(SEARCH("Jersey",$AU1838))=TRUE,IF(Search!$L$5="N","N",1),""))</f>
        <v/>
      </c>
      <c r="Q1838" s="9" t="str">
        <f>IF(Search!$L$6="","",IF(ISNUMBER(SEARCH("Patch",$AU1838))=TRUE,IF(Search!$L$6="N","N",1),""))</f>
        <v/>
      </c>
      <c r="R1838" s="9" t="str">
        <f>IF(Search!$L$7="","",IF(ISNUMBER(SEARCH("Shield",$AU1838))=TRUE,IF(Search!$L$7="N","N",1),""))</f>
        <v/>
      </c>
      <c r="S1838" s="9" t="str">
        <f>IF(Search!$L$8="","",IF(ISNUMBER(SEARCH("Stick",$AU1838))=TRUE,IF(Search!$L$8="N","N",1),""))</f>
        <v/>
      </c>
      <c r="T1838" s="9" t="str">
        <f>IF(Search!$O$4="","",IF(COUNTA($AW1838)=1,IF(Search!$O$4="N","N",1),""))</f>
        <v/>
      </c>
      <c r="U1838" s="9" t="str">
        <f>IF(Search!$O$5="","",IF($AW1838="","",IF($AW1838&lt;Search!$O$5,"",1)))</f>
        <v/>
      </c>
      <c r="V1838" s="9" t="str">
        <f>IF(Search!$O$6="","",IF($AW1838="","",IF($AW1838&gt;Search!$O$6,"",1)))</f>
        <v/>
      </c>
      <c r="W1838" s="9" t="str">
        <f>IF(Search!$U$4="","",IF($AX1838="","",1))</f>
        <v/>
      </c>
      <c r="X1838" s="9" t="str">
        <f>IF(Search!$U$5="","",IF(ISNUMBER(SEARCH(Search!$U$5,$AX1838))=TRUE,IF(Search!$U$5="N","N",1),""))</f>
        <v/>
      </c>
      <c r="Y1838" s="9" t="str">
        <f>IF(Search!$U$6="","",IF($AY1838&lt;Search!$U$6,"",1))</f>
        <v/>
      </c>
      <c r="Z1838" s="9" t="str">
        <f>IF(Search!$R$4="","",IF(Inventory!$BA1838&lt;Search!$R$4,"",1))</f>
        <v/>
      </c>
      <c r="AA1838" s="9" t="str">
        <f>IF(Search!$R$5="","",IF($BA1838&gt;Search!$R$5,"",1))</f>
        <v/>
      </c>
      <c r="AB1838" s="9" t="str">
        <f>IF(Search!$R$6="","",IF($BB1838&lt;Search!$R$6,"",1))</f>
        <v/>
      </c>
      <c r="AC1838" s="9" t="str">
        <f>IF(Search!$R$7="","",IF($BB1838&lt;Search!$R$7,"",1))</f>
        <v/>
      </c>
      <c r="AD1838" s="45" t="str">
        <f>IF(COUNTIF($A1838:$AC1838,"n")&gt;0,"",IF(SUM($A1838:$AC1838)=COUNTA(Search!$C$4:$C$8,Search!$F$4:$F$8,Search!$I$4:$I$6,Search!$I$8,Search!$L$4:$L$8,Search!$O$4:$O$8,Search!$R$4:$R$7,Search!$U$4:$U$7)-COUNTIF(Search!$C$4:$U$7,"n"),1+LARGE($AD$1:AD1837,1),""))</f>
        <v/>
      </c>
      <c r="AE1838" s="45" t="str">
        <f t="shared" si="87"/>
        <v/>
      </c>
      <c r="AF1838" s="45" t="str">
        <f>IF(AD1838="","",COUNTIF($AE$1:$AE1837,$AE1838)+RANK($AE1838,$AE$2:$AE$10540,1))</f>
        <v/>
      </c>
      <c r="AG1838" s="45" t="str">
        <f t="shared" si="88"/>
        <v/>
      </c>
      <c r="AH1838" s="45" t="str">
        <f>IF($AD1838="","",COUNTIF($AG$1:$AG1837,$AG1838)+RANK($AG1838,$AG$1:$AG$10539,0))</f>
        <v/>
      </c>
      <c r="AI1838" s="10" t="str">
        <f t="shared" si="89"/>
        <v>2012-13 O-Pee-Chee Retro #152 Tyler Bozak TOR    /   $</v>
      </c>
      <c r="AJ1838" s="11">
        <v>2012</v>
      </c>
      <c r="AK1838" s="17">
        <v>13</v>
      </c>
      <c r="AL1838" s="12" t="s">
        <v>1096</v>
      </c>
      <c r="AM1838" s="10">
        <v>152</v>
      </c>
      <c r="AN1838" s="12" t="s">
        <v>716</v>
      </c>
      <c r="AO1838" s="9" t="s">
        <v>1904</v>
      </c>
      <c r="AP1838" s="9"/>
      <c r="AQ1838" s="9"/>
      <c r="AR1838" s="14"/>
      <c r="AS1838" s="9"/>
      <c r="AT1838" s="9"/>
      <c r="AU1838" s="9"/>
      <c r="AV1838" s="13"/>
      <c r="AW1838" s="13"/>
      <c r="AX1838" s="9"/>
      <c r="AY1838" s="9"/>
      <c r="AZ1838" s="9"/>
      <c r="BA1838" s="33"/>
      <c r="BB1838" s="33"/>
      <c r="BC1838" s="36"/>
      <c r="BD1838" s="12" t="s">
        <v>1771</v>
      </c>
    </row>
    <row r="1839" spans="1:56" s="12" customFormat="1" x14ac:dyDescent="0.2">
      <c r="A1839" s="9" t="str">
        <f>IF(Search!$C$5="","",IF(COUNTA(Inventory!$AP1839)=1,1,""))</f>
        <v/>
      </c>
      <c r="B1839" s="9" t="str">
        <f>IF(Search!$C$4="","",IF(ISNUMBER(SEARCH(Search!$C$4,$AR1839))=TRUE,1,""))</f>
        <v/>
      </c>
      <c r="C1839" s="9" t="str">
        <f>IF(Search!$C$6="x",IF(COUNTA($AQ1839)=1,1,"N"),IF(COUNTA($AQ1839)=1,"N",""))</f>
        <v/>
      </c>
      <c r="D1839" s="9" t="str">
        <f>IF(Search!$O$8="","",IF(ISNUMBER(SEARCH(Search!$O$8,$BD1839))=TRUE,1,""))</f>
        <v/>
      </c>
      <c r="E1839" s="9" t="str">
        <f>IF(Search!$C$7="","",IF(ISNUMBER(SEARCH(Search!$C$7,$AN1839))=TRUE,1,""))</f>
        <v/>
      </c>
      <c r="F1839" s="9" t="str">
        <f>IF(Search!$C$8="","",IF(ISNUMBER(SEARCH(Search!$C$8,$AO1839))=TRUE,1,""))</f>
        <v/>
      </c>
      <c r="G1839" s="9" t="str">
        <f>IF(Search!$F$4="","",IF(Inventory!$AJ1839&lt;Search!$F$4,"",1))</f>
        <v/>
      </c>
      <c r="H1839" s="9" t="str">
        <f>IF(Search!$F$5="","",IF(Inventory!$AJ1839&gt;Search!$F$5,"",1))</f>
        <v/>
      </c>
      <c r="I1839" s="9" t="str">
        <f>IF(Search!$F$7="","",IF(Search!$F$8="",IF(ISNUMBER(SEARCH(Search!$F$7,$AL1839))=TRUE,1,""),""))</f>
        <v/>
      </c>
      <c r="J1839" s="9" t="str">
        <f>IF($AL1839=Search!$F$8,1,"")</f>
        <v/>
      </c>
      <c r="K1839" s="9" t="str">
        <f>IF(Search!$I$4="","",IF(COUNTA($AS1839)=1,IF(Search!$I$4="N","N",1),""))</f>
        <v/>
      </c>
      <c r="L1839" s="9" t="str">
        <f>IF(Search!$I$5="","",IF($AS1839="RC",1,""))</f>
        <v/>
      </c>
      <c r="M1839" s="9" t="str">
        <f>IF(Search!$I$6="","",IF($AS1839="RCP",1,""))</f>
        <v/>
      </c>
      <c r="N1839" s="9" t="str">
        <f>IF(Search!$I$8="","",IF(COUNTA($AT1839)=1,IF(Search!$I$8="N","N",1),""))</f>
        <v/>
      </c>
      <c r="O1839" s="9" t="str">
        <f>IF(Search!$L$4="","",IF(COUNTA($AU1839)=1,IF(Search!$L$4="N","N",1),""))</f>
        <v/>
      </c>
      <c r="P1839" s="9" t="str">
        <f>IF(Search!$L$5="","",IF(ISNUMBER(SEARCH("Jersey",$AU1839))=TRUE,IF(Search!$L$5="N","N",1),""))</f>
        <v/>
      </c>
      <c r="Q1839" s="9" t="str">
        <f>IF(Search!$L$6="","",IF(ISNUMBER(SEARCH("Patch",$AU1839))=TRUE,IF(Search!$L$6="N","N",1),""))</f>
        <v/>
      </c>
      <c r="R1839" s="9" t="str">
        <f>IF(Search!$L$7="","",IF(ISNUMBER(SEARCH("Shield",$AU1839))=TRUE,IF(Search!$L$7="N","N",1),""))</f>
        <v/>
      </c>
      <c r="S1839" s="9" t="str">
        <f>IF(Search!$L$8="","",IF(ISNUMBER(SEARCH("Stick",$AU1839))=TRUE,IF(Search!$L$8="N","N",1),""))</f>
        <v/>
      </c>
      <c r="T1839" s="9" t="str">
        <f>IF(Search!$O$4="","",IF(COUNTA($AW1839)=1,IF(Search!$O$4="N","N",1),""))</f>
        <v/>
      </c>
      <c r="U1839" s="9" t="str">
        <f>IF(Search!$O$5="","",IF($AW1839="","",IF($AW1839&lt;Search!$O$5,"",1)))</f>
        <v/>
      </c>
      <c r="V1839" s="9" t="str">
        <f>IF(Search!$O$6="","",IF($AW1839="","",IF($AW1839&gt;Search!$O$6,"",1)))</f>
        <v/>
      </c>
      <c r="W1839" s="9" t="str">
        <f>IF(Search!$U$4="","",IF($AX1839="","",1))</f>
        <v/>
      </c>
      <c r="X1839" s="9" t="str">
        <f>IF(Search!$U$5="","",IF(ISNUMBER(SEARCH(Search!$U$5,$AX1839))=TRUE,IF(Search!$U$5="N","N",1),""))</f>
        <v/>
      </c>
      <c r="Y1839" s="9" t="str">
        <f>IF(Search!$U$6="","",IF($AY1839&lt;Search!$U$6,"",1))</f>
        <v/>
      </c>
      <c r="Z1839" s="9" t="str">
        <f>IF(Search!$R$4="","",IF(Inventory!$BA1839&lt;Search!$R$4,"",1))</f>
        <v/>
      </c>
      <c r="AA1839" s="9" t="str">
        <f>IF(Search!$R$5="","",IF($BA1839&gt;Search!$R$5,"",1))</f>
        <v/>
      </c>
      <c r="AB1839" s="9" t="str">
        <f>IF(Search!$R$6="","",IF($BB1839&lt;Search!$R$6,"",1))</f>
        <v/>
      </c>
      <c r="AC1839" s="9" t="str">
        <f>IF(Search!$R$7="","",IF($BB1839&lt;Search!$R$7,"",1))</f>
        <v/>
      </c>
      <c r="AD1839" s="45" t="str">
        <f>IF(COUNTIF($A1839:$AC1839,"n")&gt;0,"",IF(SUM($A1839:$AC1839)=COUNTA(Search!$C$4:$C$8,Search!$F$4:$F$8,Search!$I$4:$I$6,Search!$I$8,Search!$L$4:$L$8,Search!$O$4:$O$8,Search!$R$4:$R$7,Search!$U$4:$U$7)-COUNTIF(Search!$C$4:$U$7,"n"),1+LARGE($AD$1:AD1838,1),""))</f>
        <v/>
      </c>
      <c r="AE1839" s="45" t="str">
        <f t="shared" si="87"/>
        <v/>
      </c>
      <c r="AF1839" s="45" t="str">
        <f>IF(AD1839="","",COUNTIF($AE$1:$AE1838,$AE1839)+RANK($AE1839,$AE$2:$AE$10540,1))</f>
        <v/>
      </c>
      <c r="AG1839" s="45" t="str">
        <f t="shared" si="88"/>
        <v/>
      </c>
      <c r="AH1839" s="45" t="str">
        <f>IF($AD1839="","",COUNTIF($AG$1:$AG1838,$AG1839)+RANK($AG1839,$AG$1:$AG$10539,0))</f>
        <v/>
      </c>
      <c r="AI1839" s="10" t="str">
        <f t="shared" si="89"/>
        <v>2012-13 O-Pee-Chee Retro Blank Backs #152 Tyler Bozak TOR    /   $</v>
      </c>
      <c r="AJ1839" s="11">
        <v>2012</v>
      </c>
      <c r="AK1839" s="17">
        <v>13</v>
      </c>
      <c r="AL1839" s="12" t="s">
        <v>1249</v>
      </c>
      <c r="AM1839" s="10">
        <v>152</v>
      </c>
      <c r="AN1839" s="12" t="s">
        <v>716</v>
      </c>
      <c r="AO1839" s="9" t="s">
        <v>1904</v>
      </c>
      <c r="AP1839" s="9"/>
      <c r="AQ1839" s="9"/>
      <c r="AR1839" s="14"/>
      <c r="AS1839" s="9"/>
      <c r="AT1839" s="9"/>
      <c r="AU1839" s="9"/>
      <c r="AV1839" s="13"/>
      <c r="AW1839" s="13"/>
      <c r="AX1839" s="9"/>
      <c r="AY1839" s="9"/>
      <c r="AZ1839" s="9"/>
      <c r="BA1839" s="33"/>
      <c r="BB1839" s="33"/>
      <c r="BC1839" s="36"/>
      <c r="BD1839" s="12" t="s">
        <v>1771</v>
      </c>
    </row>
    <row r="1840" spans="1:56" s="12" customFormat="1" x14ac:dyDescent="0.2">
      <c r="A1840" s="9" t="str">
        <f>IF(Search!$C$5="","",IF(COUNTA(Inventory!$AP1840)=1,1,""))</f>
        <v/>
      </c>
      <c r="B1840" s="9" t="str">
        <f>IF(Search!$C$4="","",IF(ISNUMBER(SEARCH(Search!$C$4,$AR1840))=TRUE,1,""))</f>
        <v/>
      </c>
      <c r="C1840" s="9" t="str">
        <f>IF(Search!$C$6="x",IF(COUNTA($AQ1840)=1,1,"N"),IF(COUNTA($AQ1840)=1,"N",""))</f>
        <v/>
      </c>
      <c r="D1840" s="9" t="str">
        <f>IF(Search!$O$8="","",IF(ISNUMBER(SEARCH(Search!$O$8,$BD1840))=TRUE,1,""))</f>
        <v/>
      </c>
      <c r="E1840" s="9" t="str">
        <f>IF(Search!$C$7="","",IF(ISNUMBER(SEARCH(Search!$C$7,$AN1840))=TRUE,1,""))</f>
        <v/>
      </c>
      <c r="F1840" s="9" t="str">
        <f>IF(Search!$C$8="","",IF(ISNUMBER(SEARCH(Search!$C$8,$AO1840))=TRUE,1,""))</f>
        <v/>
      </c>
      <c r="G1840" s="9" t="str">
        <f>IF(Search!$F$4="","",IF(Inventory!$AJ1840&lt;Search!$F$4,"",1))</f>
        <v/>
      </c>
      <c r="H1840" s="9" t="str">
        <f>IF(Search!$F$5="","",IF(Inventory!$AJ1840&gt;Search!$F$5,"",1))</f>
        <v/>
      </c>
      <c r="I1840" s="9" t="str">
        <f>IF(Search!$F$7="","",IF(Search!$F$8="",IF(ISNUMBER(SEARCH(Search!$F$7,$AL1840))=TRUE,1,""),""))</f>
        <v/>
      </c>
      <c r="J1840" s="9" t="str">
        <f>IF($AL1840=Search!$F$8,1,"")</f>
        <v/>
      </c>
      <c r="K1840" s="9" t="str">
        <f>IF(Search!$I$4="","",IF(COUNTA($AS1840)=1,IF(Search!$I$4="N","N",1),""))</f>
        <v/>
      </c>
      <c r="L1840" s="9" t="str">
        <f>IF(Search!$I$5="","",IF($AS1840="RC",1,""))</f>
        <v/>
      </c>
      <c r="M1840" s="9" t="str">
        <f>IF(Search!$I$6="","",IF($AS1840="RCP",1,""))</f>
        <v/>
      </c>
      <c r="N1840" s="9" t="str">
        <f>IF(Search!$I$8="","",IF(COUNTA($AT1840)=1,IF(Search!$I$8="N","N",1),""))</f>
        <v/>
      </c>
      <c r="O1840" s="9" t="str">
        <f>IF(Search!$L$4="","",IF(COUNTA($AU1840)=1,IF(Search!$L$4="N","N",1),""))</f>
        <v/>
      </c>
      <c r="P1840" s="9" t="str">
        <f>IF(Search!$L$5="","",IF(ISNUMBER(SEARCH("Jersey",$AU1840))=TRUE,IF(Search!$L$5="N","N",1),""))</f>
        <v/>
      </c>
      <c r="Q1840" s="9" t="str">
        <f>IF(Search!$L$6="","",IF(ISNUMBER(SEARCH("Patch",$AU1840))=TRUE,IF(Search!$L$6="N","N",1),""))</f>
        <v/>
      </c>
      <c r="R1840" s="9" t="str">
        <f>IF(Search!$L$7="","",IF(ISNUMBER(SEARCH("Shield",$AU1840))=TRUE,IF(Search!$L$7="N","N",1),""))</f>
        <v/>
      </c>
      <c r="S1840" s="9" t="str">
        <f>IF(Search!$L$8="","",IF(ISNUMBER(SEARCH("Stick",$AU1840))=TRUE,IF(Search!$L$8="N","N",1),""))</f>
        <v/>
      </c>
      <c r="T1840" s="9" t="str">
        <f>IF(Search!$O$4="","",IF(COUNTA($AW1840)=1,IF(Search!$O$4="N","N",1),""))</f>
        <v/>
      </c>
      <c r="U1840" s="9" t="str">
        <f>IF(Search!$O$5="","",IF($AW1840="","",IF($AW1840&lt;Search!$O$5,"",1)))</f>
        <v/>
      </c>
      <c r="V1840" s="9" t="str">
        <f>IF(Search!$O$6="","",IF($AW1840="","",IF($AW1840&gt;Search!$O$6,"",1)))</f>
        <v/>
      </c>
      <c r="W1840" s="9" t="str">
        <f>IF(Search!$U$4="","",IF($AX1840="","",1))</f>
        <v/>
      </c>
      <c r="X1840" s="9" t="str">
        <f>IF(Search!$U$5="","",IF(ISNUMBER(SEARCH(Search!$U$5,$AX1840))=TRUE,IF(Search!$U$5="N","N",1),""))</f>
        <v/>
      </c>
      <c r="Y1840" s="9" t="str">
        <f>IF(Search!$U$6="","",IF($AY1840&lt;Search!$U$6,"",1))</f>
        <v/>
      </c>
      <c r="Z1840" s="9" t="str">
        <f>IF(Search!$R$4="","",IF(Inventory!$BA1840&lt;Search!$R$4,"",1))</f>
        <v/>
      </c>
      <c r="AA1840" s="9" t="str">
        <f>IF(Search!$R$5="","",IF($BA1840&gt;Search!$R$5,"",1))</f>
        <v/>
      </c>
      <c r="AB1840" s="9" t="str">
        <f>IF(Search!$R$6="","",IF($BB1840&lt;Search!$R$6,"",1))</f>
        <v/>
      </c>
      <c r="AC1840" s="9" t="str">
        <f>IF(Search!$R$7="","",IF($BB1840&lt;Search!$R$7,"",1))</f>
        <v/>
      </c>
      <c r="AD1840" s="45" t="str">
        <f>IF(COUNTIF($A1840:$AC1840,"n")&gt;0,"",IF(SUM($A1840:$AC1840)=COUNTA(Search!$C$4:$C$8,Search!$F$4:$F$8,Search!$I$4:$I$6,Search!$I$8,Search!$L$4:$L$8,Search!$O$4:$O$8,Search!$R$4:$R$7,Search!$U$4:$U$7)-COUNTIF(Search!$C$4:$U$7,"n"),1+LARGE($AD$1:AD1839,1),""))</f>
        <v/>
      </c>
      <c r="AE1840" s="45" t="str">
        <f t="shared" si="87"/>
        <v/>
      </c>
      <c r="AF1840" s="45" t="str">
        <f>IF(AD1840="","",COUNTIF($AE$1:$AE1839,$AE1840)+RANK($AE1840,$AE$2:$AE$10540,1))</f>
        <v/>
      </c>
      <c r="AG1840" s="45" t="str">
        <f t="shared" si="88"/>
        <v/>
      </c>
      <c r="AH1840" s="45" t="str">
        <f>IF($AD1840="","",COUNTIF($AG$1:$AG1839,$AG1840)+RANK($AG1840,$AG$1:$AG$10539,0))</f>
        <v/>
      </c>
      <c r="AI1840" s="10" t="str">
        <f t="shared" si="89"/>
        <v>2012-13 Panini Stickers #147 Tyler Bozak TOR    /   $</v>
      </c>
      <c r="AJ1840" s="11">
        <v>2012</v>
      </c>
      <c r="AK1840" s="17">
        <v>13</v>
      </c>
      <c r="AL1840" s="12" t="s">
        <v>1099</v>
      </c>
      <c r="AM1840" s="10">
        <v>147</v>
      </c>
      <c r="AN1840" s="12" t="s">
        <v>716</v>
      </c>
      <c r="AO1840" s="9" t="s">
        <v>1904</v>
      </c>
      <c r="AP1840" s="9"/>
      <c r="AQ1840" s="9"/>
      <c r="AR1840" s="14"/>
      <c r="AS1840" s="9"/>
      <c r="AT1840" s="9"/>
      <c r="AU1840" s="9"/>
      <c r="AV1840" s="13"/>
      <c r="AW1840" s="13"/>
      <c r="AX1840" s="9"/>
      <c r="AY1840" s="9"/>
      <c r="AZ1840" s="9"/>
      <c r="BA1840" s="33"/>
      <c r="BB1840" s="33"/>
      <c r="BC1840" s="36"/>
      <c r="BD1840" s="12" t="s">
        <v>1771</v>
      </c>
    </row>
    <row r="1841" spans="1:56" s="12" customFormat="1" x14ac:dyDescent="0.2">
      <c r="A1841" s="9" t="str">
        <f>IF(Search!$C$5="","",IF(COUNTA(Inventory!$AP1841)=1,1,""))</f>
        <v/>
      </c>
      <c r="B1841" s="9" t="str">
        <f>IF(Search!$C$4="","",IF(ISNUMBER(SEARCH(Search!$C$4,$AR1841))=TRUE,1,""))</f>
        <v/>
      </c>
      <c r="C1841" s="9" t="str">
        <f>IF(Search!$C$6="x",IF(COUNTA($AQ1841)=1,1,"N"),IF(COUNTA($AQ1841)=1,"N",""))</f>
        <v/>
      </c>
      <c r="D1841" s="9" t="str">
        <f>IF(Search!$O$8="","",IF(ISNUMBER(SEARCH(Search!$O$8,$BD1841))=TRUE,1,""))</f>
        <v/>
      </c>
      <c r="E1841" s="9" t="str">
        <f>IF(Search!$C$7="","",IF(ISNUMBER(SEARCH(Search!$C$7,$AN1841))=TRUE,1,""))</f>
        <v/>
      </c>
      <c r="F1841" s="9" t="str">
        <f>IF(Search!$C$8="","",IF(ISNUMBER(SEARCH(Search!$C$8,$AO1841))=TRUE,1,""))</f>
        <v/>
      </c>
      <c r="G1841" s="9" t="str">
        <f>IF(Search!$F$4="","",IF(Inventory!$AJ1841&lt;Search!$F$4,"",1))</f>
        <v/>
      </c>
      <c r="H1841" s="9" t="str">
        <f>IF(Search!$F$5="","",IF(Inventory!$AJ1841&gt;Search!$F$5,"",1))</f>
        <v/>
      </c>
      <c r="I1841" s="9" t="str">
        <f>IF(Search!$F$7="","",IF(Search!$F$8="",IF(ISNUMBER(SEARCH(Search!$F$7,$AL1841))=TRUE,1,""),""))</f>
        <v/>
      </c>
      <c r="J1841" s="9" t="str">
        <f>IF($AL1841=Search!$F$8,1,"")</f>
        <v/>
      </c>
      <c r="K1841" s="9" t="str">
        <f>IF(Search!$I$4="","",IF(COUNTA($AS1841)=1,IF(Search!$I$4="N","N",1),""))</f>
        <v/>
      </c>
      <c r="L1841" s="9" t="str">
        <f>IF(Search!$I$5="","",IF($AS1841="RC",1,""))</f>
        <v/>
      </c>
      <c r="M1841" s="9" t="str">
        <f>IF(Search!$I$6="","",IF($AS1841="RCP",1,""))</f>
        <v/>
      </c>
      <c r="N1841" s="9" t="str">
        <f>IF(Search!$I$8="","",IF(COUNTA($AT1841)=1,IF(Search!$I$8="N","N",1),""))</f>
        <v/>
      </c>
      <c r="O1841" s="9" t="str">
        <f>IF(Search!$L$4="","",IF(COUNTA($AU1841)=1,IF(Search!$L$4="N","N",1),""))</f>
        <v/>
      </c>
      <c r="P1841" s="9" t="str">
        <f>IF(Search!$L$5="","",IF(ISNUMBER(SEARCH("Jersey",$AU1841))=TRUE,IF(Search!$L$5="N","N",1),""))</f>
        <v/>
      </c>
      <c r="Q1841" s="9" t="str">
        <f>IF(Search!$L$6="","",IF(ISNUMBER(SEARCH("Patch",$AU1841))=TRUE,IF(Search!$L$6="N","N",1),""))</f>
        <v/>
      </c>
      <c r="R1841" s="9" t="str">
        <f>IF(Search!$L$7="","",IF(ISNUMBER(SEARCH("Shield",$AU1841))=TRUE,IF(Search!$L$7="N","N",1),""))</f>
        <v/>
      </c>
      <c r="S1841" s="9" t="str">
        <f>IF(Search!$L$8="","",IF(ISNUMBER(SEARCH("Stick",$AU1841))=TRUE,IF(Search!$L$8="N","N",1),""))</f>
        <v/>
      </c>
      <c r="T1841" s="9" t="str">
        <f>IF(Search!$O$4="","",IF(COUNTA($AW1841)=1,IF(Search!$O$4="N","N",1),""))</f>
        <v/>
      </c>
      <c r="U1841" s="9" t="str">
        <f>IF(Search!$O$5="","",IF($AW1841="","",IF($AW1841&lt;Search!$O$5,"",1)))</f>
        <v/>
      </c>
      <c r="V1841" s="9" t="str">
        <f>IF(Search!$O$6="","",IF($AW1841="","",IF($AW1841&gt;Search!$O$6,"",1)))</f>
        <v/>
      </c>
      <c r="W1841" s="9" t="str">
        <f>IF(Search!$U$4="","",IF($AX1841="","",1))</f>
        <v/>
      </c>
      <c r="X1841" s="9" t="str">
        <f>IF(Search!$U$5="","",IF(ISNUMBER(SEARCH(Search!$U$5,$AX1841))=TRUE,IF(Search!$U$5="N","N",1),""))</f>
        <v/>
      </c>
      <c r="Y1841" s="9" t="str">
        <f>IF(Search!$U$6="","",IF($AY1841&lt;Search!$U$6,"",1))</f>
        <v/>
      </c>
      <c r="Z1841" s="9" t="str">
        <f>IF(Search!$R$4="","",IF(Inventory!$BA1841&lt;Search!$R$4,"",1))</f>
        <v/>
      </c>
      <c r="AA1841" s="9" t="str">
        <f>IF(Search!$R$5="","",IF($BA1841&gt;Search!$R$5,"",1))</f>
        <v/>
      </c>
      <c r="AB1841" s="9" t="str">
        <f>IF(Search!$R$6="","",IF($BB1841&lt;Search!$R$6,"",1))</f>
        <v/>
      </c>
      <c r="AC1841" s="9" t="str">
        <f>IF(Search!$R$7="","",IF($BB1841&lt;Search!$R$7,"",1))</f>
        <v/>
      </c>
      <c r="AD1841" s="45" t="str">
        <f>IF(COUNTIF($A1841:$AC1841,"n")&gt;0,"",IF(SUM($A1841:$AC1841)=COUNTA(Search!$C$4:$C$8,Search!$F$4:$F$8,Search!$I$4:$I$6,Search!$I$8,Search!$L$4:$L$8,Search!$O$4:$O$8,Search!$R$4:$R$7,Search!$U$4:$U$7)-COUNTIF(Search!$C$4:$U$7,"n"),1+LARGE($AD$1:AD1840,1),""))</f>
        <v/>
      </c>
      <c r="AE1841" s="45" t="str">
        <f t="shared" si="87"/>
        <v/>
      </c>
      <c r="AF1841" s="45" t="str">
        <f>IF(AD1841="","",COUNTIF($AE$1:$AE1840,$AE1841)+RANK($AE1841,$AE$2:$AE$10540,1))</f>
        <v/>
      </c>
      <c r="AG1841" s="45" t="str">
        <f t="shared" si="88"/>
        <v/>
      </c>
      <c r="AH1841" s="45" t="str">
        <f>IF($AD1841="","",COUNTIF($AG$1:$AG1840,$AG1841)+RANK($AG1841,$AG$1:$AG$10539,0))</f>
        <v/>
      </c>
      <c r="AI1841" s="10" t="str">
        <f t="shared" si="89"/>
        <v>2012-13 Prime Namesakes #14 James van Riemsdyk TOR  AU 2CL Patch /   $</v>
      </c>
      <c r="AJ1841" s="11">
        <v>2012</v>
      </c>
      <c r="AK1841" s="17">
        <v>13</v>
      </c>
      <c r="AL1841" s="12" t="s">
        <v>1384</v>
      </c>
      <c r="AM1841" s="10">
        <v>14</v>
      </c>
      <c r="AN1841" s="12" t="s">
        <v>937</v>
      </c>
      <c r="AO1841" s="9" t="s">
        <v>1904</v>
      </c>
      <c r="AP1841" s="9"/>
      <c r="AQ1841" s="9"/>
      <c r="AR1841" s="14"/>
      <c r="AS1841" s="9"/>
      <c r="AT1841" s="9" t="s">
        <v>1857</v>
      </c>
      <c r="AU1841" s="9" t="s">
        <v>1778</v>
      </c>
      <c r="AV1841" s="13"/>
      <c r="AW1841" s="13"/>
      <c r="AX1841" s="9"/>
      <c r="AY1841" s="9"/>
      <c r="AZ1841" s="9"/>
      <c r="BA1841" s="33"/>
      <c r="BB1841" s="33"/>
      <c r="BC1841" s="36"/>
      <c r="BD1841" s="12" t="s">
        <v>1771</v>
      </c>
    </row>
    <row r="1842" spans="1:56" s="12" customFormat="1" x14ac:dyDescent="0.2">
      <c r="A1842" s="9" t="str">
        <f>IF(Search!$C$5="","",IF(COUNTA(Inventory!$AP1842)=1,1,""))</f>
        <v/>
      </c>
      <c r="B1842" s="9" t="str">
        <f>IF(Search!$C$4="","",IF(ISNUMBER(SEARCH(Search!$C$4,$AR1842))=TRUE,1,""))</f>
        <v/>
      </c>
      <c r="C1842" s="9" t="str">
        <f>IF(Search!$C$6="x",IF(COUNTA($AQ1842)=1,1,"N"),IF(COUNTA($AQ1842)=1,"N",""))</f>
        <v/>
      </c>
      <c r="D1842" s="9" t="str">
        <f>IF(Search!$O$8="","",IF(ISNUMBER(SEARCH(Search!$O$8,$BD1842))=TRUE,1,""))</f>
        <v/>
      </c>
      <c r="E1842" s="9" t="str">
        <f>IF(Search!$C$7="","",IF(ISNUMBER(SEARCH(Search!$C$7,$AN1842))=TRUE,1,""))</f>
        <v/>
      </c>
      <c r="F1842" s="9" t="str">
        <f>IF(Search!$C$8="","",IF(ISNUMBER(SEARCH(Search!$C$8,$AO1842))=TRUE,1,""))</f>
        <v/>
      </c>
      <c r="G1842" s="9" t="str">
        <f>IF(Search!$F$4="","",IF(Inventory!$AJ1842&lt;Search!$F$4,"",1))</f>
        <v/>
      </c>
      <c r="H1842" s="9" t="str">
        <f>IF(Search!$F$5="","",IF(Inventory!$AJ1842&gt;Search!$F$5,"",1))</f>
        <v/>
      </c>
      <c r="I1842" s="9" t="str">
        <f>IF(Search!$F$7="","",IF(Search!$F$8="",IF(ISNUMBER(SEARCH(Search!$F$7,$AL1842))=TRUE,1,""),""))</f>
        <v/>
      </c>
      <c r="J1842" s="9" t="str">
        <f>IF($AL1842=Search!$F$8,1,"")</f>
        <v/>
      </c>
      <c r="K1842" s="9" t="str">
        <f>IF(Search!$I$4="","",IF(COUNTA($AS1842)=1,IF(Search!$I$4="N","N",1),""))</f>
        <v/>
      </c>
      <c r="L1842" s="9" t="str">
        <f>IF(Search!$I$5="","",IF($AS1842="RC",1,""))</f>
        <v/>
      </c>
      <c r="M1842" s="9" t="str">
        <f>IF(Search!$I$6="","",IF($AS1842="RCP",1,""))</f>
        <v/>
      </c>
      <c r="N1842" s="9" t="str">
        <f>IF(Search!$I$8="","",IF(COUNTA($AT1842)=1,IF(Search!$I$8="N","N",1),""))</f>
        <v/>
      </c>
      <c r="O1842" s="9" t="str">
        <f>IF(Search!$L$4="","",IF(COUNTA($AU1842)=1,IF(Search!$L$4="N","N",1),""))</f>
        <v/>
      </c>
      <c r="P1842" s="9" t="str">
        <f>IF(Search!$L$5="","",IF(ISNUMBER(SEARCH("Jersey",$AU1842))=TRUE,IF(Search!$L$5="N","N",1),""))</f>
        <v/>
      </c>
      <c r="Q1842" s="9" t="str">
        <f>IF(Search!$L$6="","",IF(ISNUMBER(SEARCH("Patch",$AU1842))=TRUE,IF(Search!$L$6="N","N",1),""))</f>
        <v/>
      </c>
      <c r="R1842" s="9" t="str">
        <f>IF(Search!$L$7="","",IF(ISNUMBER(SEARCH("Shield",$AU1842))=TRUE,IF(Search!$L$7="N","N",1),""))</f>
        <v/>
      </c>
      <c r="S1842" s="9" t="str">
        <f>IF(Search!$L$8="","",IF(ISNUMBER(SEARCH("Stick",$AU1842))=TRUE,IF(Search!$L$8="N","N",1),""))</f>
        <v/>
      </c>
      <c r="T1842" s="9" t="str">
        <f>IF(Search!$O$4="","",IF(COUNTA($AW1842)=1,IF(Search!$O$4="N","N",1),""))</f>
        <v/>
      </c>
      <c r="U1842" s="9" t="str">
        <f>IF(Search!$O$5="","",IF($AW1842="","",IF($AW1842&lt;Search!$O$5,"",1)))</f>
        <v/>
      </c>
      <c r="V1842" s="9" t="str">
        <f>IF(Search!$O$6="","",IF($AW1842="","",IF($AW1842&gt;Search!$O$6,"",1)))</f>
        <v/>
      </c>
      <c r="W1842" s="9" t="str">
        <f>IF(Search!$U$4="","",IF($AX1842="","",1))</f>
        <v/>
      </c>
      <c r="X1842" s="9" t="str">
        <f>IF(Search!$U$5="","",IF(ISNUMBER(SEARCH(Search!$U$5,$AX1842))=TRUE,IF(Search!$U$5="N","N",1),""))</f>
        <v/>
      </c>
      <c r="Y1842" s="9" t="str">
        <f>IF(Search!$U$6="","",IF($AY1842&lt;Search!$U$6,"",1))</f>
        <v/>
      </c>
      <c r="Z1842" s="9" t="str">
        <f>IF(Search!$R$4="","",IF(Inventory!$BA1842&lt;Search!$R$4,"",1))</f>
        <v/>
      </c>
      <c r="AA1842" s="9" t="str">
        <f>IF(Search!$R$5="","",IF($BA1842&gt;Search!$R$5,"",1))</f>
        <v/>
      </c>
      <c r="AB1842" s="9" t="str">
        <f>IF(Search!$R$6="","",IF($BB1842&lt;Search!$R$6,"",1))</f>
        <v/>
      </c>
      <c r="AC1842" s="9" t="str">
        <f>IF(Search!$R$7="","",IF($BB1842&lt;Search!$R$7,"",1))</f>
        <v/>
      </c>
      <c r="AD1842" s="45" t="str">
        <f>IF(COUNTIF($A1842:$AC1842,"n")&gt;0,"",IF(SUM($A1842:$AC1842)=COUNTA(Search!$C$4:$C$8,Search!$F$4:$F$8,Search!$I$4:$I$6,Search!$I$8,Search!$L$4:$L$8,Search!$O$4:$O$8,Search!$R$4:$R$7,Search!$U$4:$U$7)-COUNTIF(Search!$C$4:$U$7,"n"),1+LARGE($AD$1:AD1841,1),""))</f>
        <v/>
      </c>
      <c r="AE1842" s="45" t="str">
        <f t="shared" si="87"/>
        <v/>
      </c>
      <c r="AF1842" s="45" t="str">
        <f>IF(AD1842="","",COUNTIF($AE$1:$AE1841,$AE1842)+RANK($AE1842,$AE$2:$AE$10540,1))</f>
        <v/>
      </c>
      <c r="AG1842" s="45" t="str">
        <f t="shared" si="88"/>
        <v/>
      </c>
      <c r="AH1842" s="45" t="str">
        <f>IF($AD1842="","",COUNTIF($AG$1:$AG1841,$AG1842)+RANK($AG1842,$AG$1:$AG$10539,0))</f>
        <v/>
      </c>
      <c r="AI1842" s="10" t="str">
        <f t="shared" si="89"/>
        <v>2012-13 Score #437 Tyler Bozak TOR    /   $</v>
      </c>
      <c r="AJ1842" s="11">
        <v>2012</v>
      </c>
      <c r="AK1842" s="17">
        <v>13</v>
      </c>
      <c r="AL1842" s="12" t="s">
        <v>218</v>
      </c>
      <c r="AM1842" s="10">
        <v>437</v>
      </c>
      <c r="AN1842" s="12" t="s">
        <v>716</v>
      </c>
      <c r="AO1842" s="9" t="s">
        <v>1904</v>
      </c>
      <c r="AP1842" s="9"/>
      <c r="AQ1842" s="9"/>
      <c r="AR1842" s="14"/>
      <c r="AS1842" s="9"/>
      <c r="AT1842" s="9"/>
      <c r="AU1842" s="9"/>
      <c r="AV1842" s="13"/>
      <c r="AW1842" s="13"/>
      <c r="AX1842" s="9"/>
      <c r="AY1842" s="9"/>
      <c r="AZ1842" s="9"/>
      <c r="BA1842" s="33"/>
      <c r="BB1842" s="33"/>
      <c r="BC1842" s="36"/>
      <c r="BD1842" s="12" t="s">
        <v>1771</v>
      </c>
    </row>
    <row r="1843" spans="1:56" s="12" customFormat="1" x14ac:dyDescent="0.2">
      <c r="A1843" s="9" t="str">
        <f>IF(Search!$C$5="","",IF(COUNTA(Inventory!$AP1843)=1,1,""))</f>
        <v/>
      </c>
      <c r="B1843" s="9" t="str">
        <f>IF(Search!$C$4="","",IF(ISNUMBER(SEARCH(Search!$C$4,$AR1843))=TRUE,1,""))</f>
        <v/>
      </c>
      <c r="C1843" s="9" t="str">
        <f>IF(Search!$C$6="x",IF(COUNTA($AQ1843)=1,1,"N"),IF(COUNTA($AQ1843)=1,"N",""))</f>
        <v/>
      </c>
      <c r="D1843" s="9" t="str">
        <f>IF(Search!$O$8="","",IF(ISNUMBER(SEARCH(Search!$O$8,$BD1843))=TRUE,1,""))</f>
        <v/>
      </c>
      <c r="E1843" s="9" t="str">
        <f>IF(Search!$C$7="","",IF(ISNUMBER(SEARCH(Search!$C$7,$AN1843))=TRUE,1,""))</f>
        <v/>
      </c>
      <c r="F1843" s="9" t="str">
        <f>IF(Search!$C$8="","",IF(ISNUMBER(SEARCH(Search!$C$8,$AO1843))=TRUE,1,""))</f>
        <v/>
      </c>
      <c r="G1843" s="9" t="str">
        <f>IF(Search!$F$4="","",IF(Inventory!$AJ1843&lt;Search!$F$4,"",1))</f>
        <v/>
      </c>
      <c r="H1843" s="9" t="str">
        <f>IF(Search!$F$5="","",IF(Inventory!$AJ1843&gt;Search!$F$5,"",1))</f>
        <v/>
      </c>
      <c r="I1843" s="9" t="str">
        <f>IF(Search!$F$7="","",IF(Search!$F$8="",IF(ISNUMBER(SEARCH(Search!$F$7,$AL1843))=TRUE,1,""),""))</f>
        <v/>
      </c>
      <c r="J1843" s="9" t="str">
        <f>IF($AL1843=Search!$F$8,1,"")</f>
        <v/>
      </c>
      <c r="K1843" s="9" t="str">
        <f>IF(Search!$I$4="","",IF(COUNTA($AS1843)=1,IF(Search!$I$4="N","N",1),""))</f>
        <v/>
      </c>
      <c r="L1843" s="9" t="str">
        <f>IF(Search!$I$5="","",IF($AS1843="RC",1,""))</f>
        <v/>
      </c>
      <c r="M1843" s="9" t="str">
        <f>IF(Search!$I$6="","",IF($AS1843="RCP",1,""))</f>
        <v/>
      </c>
      <c r="N1843" s="9" t="str">
        <f>IF(Search!$I$8="","",IF(COUNTA($AT1843)=1,IF(Search!$I$8="N","N",1),""))</f>
        <v/>
      </c>
      <c r="O1843" s="9" t="str">
        <f>IF(Search!$L$4="","",IF(COUNTA($AU1843)=1,IF(Search!$L$4="N","N",1),""))</f>
        <v/>
      </c>
      <c r="P1843" s="9" t="str">
        <f>IF(Search!$L$5="","",IF(ISNUMBER(SEARCH("Jersey",$AU1843))=TRUE,IF(Search!$L$5="N","N",1),""))</f>
        <v/>
      </c>
      <c r="Q1843" s="9" t="str">
        <f>IF(Search!$L$6="","",IF(ISNUMBER(SEARCH("Patch",$AU1843))=TRUE,IF(Search!$L$6="N","N",1),""))</f>
        <v/>
      </c>
      <c r="R1843" s="9" t="str">
        <f>IF(Search!$L$7="","",IF(ISNUMBER(SEARCH("Shield",$AU1843))=TRUE,IF(Search!$L$7="N","N",1),""))</f>
        <v/>
      </c>
      <c r="S1843" s="9" t="str">
        <f>IF(Search!$L$8="","",IF(ISNUMBER(SEARCH("Stick",$AU1843))=TRUE,IF(Search!$L$8="N","N",1),""))</f>
        <v/>
      </c>
      <c r="T1843" s="9" t="str">
        <f>IF(Search!$O$4="","",IF(COUNTA($AW1843)=1,IF(Search!$O$4="N","N",1),""))</f>
        <v/>
      </c>
      <c r="U1843" s="9" t="str">
        <f>IF(Search!$O$5="","",IF($AW1843="","",IF($AW1843&lt;Search!$O$5,"",1)))</f>
        <v/>
      </c>
      <c r="V1843" s="9" t="str">
        <f>IF(Search!$O$6="","",IF($AW1843="","",IF($AW1843&gt;Search!$O$6,"",1)))</f>
        <v/>
      </c>
      <c r="W1843" s="9" t="str">
        <f>IF(Search!$U$4="","",IF($AX1843="","",1))</f>
        <v/>
      </c>
      <c r="X1843" s="9" t="str">
        <f>IF(Search!$U$5="","",IF(ISNUMBER(SEARCH(Search!$U$5,$AX1843))=TRUE,IF(Search!$U$5="N","N",1),""))</f>
        <v/>
      </c>
      <c r="Y1843" s="9" t="str">
        <f>IF(Search!$U$6="","",IF($AY1843&lt;Search!$U$6,"",1))</f>
        <v/>
      </c>
      <c r="Z1843" s="9" t="str">
        <f>IF(Search!$R$4="","",IF(Inventory!$BA1843&lt;Search!$R$4,"",1))</f>
        <v/>
      </c>
      <c r="AA1843" s="9" t="str">
        <f>IF(Search!$R$5="","",IF($BA1843&gt;Search!$R$5,"",1))</f>
        <v/>
      </c>
      <c r="AB1843" s="9" t="str">
        <f>IF(Search!$R$6="","",IF($BB1843&lt;Search!$R$6,"",1))</f>
        <v/>
      </c>
      <c r="AC1843" s="9" t="str">
        <f>IF(Search!$R$7="","",IF($BB1843&lt;Search!$R$7,"",1))</f>
        <v/>
      </c>
      <c r="AD1843" s="45" t="str">
        <f>IF(COUNTIF($A1843:$AC1843,"n")&gt;0,"",IF(SUM($A1843:$AC1843)=COUNTA(Search!$C$4:$C$8,Search!$F$4:$F$8,Search!$I$4:$I$6,Search!$I$8,Search!$L$4:$L$8,Search!$O$4:$O$8,Search!$R$4:$R$7,Search!$U$4:$U$7)-COUNTIF(Search!$C$4:$U$7,"n"),1+LARGE($AD$1:AD1842,1),""))</f>
        <v/>
      </c>
      <c r="AE1843" s="45" t="str">
        <f t="shared" si="87"/>
        <v/>
      </c>
      <c r="AF1843" s="45" t="str">
        <f>IF(AD1843="","",COUNTIF($AE$1:$AE1842,$AE1843)+RANK($AE1843,$AE$2:$AE$10540,1))</f>
        <v/>
      </c>
      <c r="AG1843" s="45" t="str">
        <f t="shared" si="88"/>
        <v/>
      </c>
      <c r="AH1843" s="45" t="str">
        <f>IF($AD1843="","",COUNTIF($AG$1:$AG1842,$AG1843)+RANK($AG1843,$AG$1:$AG$10539,0))</f>
        <v/>
      </c>
      <c r="AI1843" s="10" t="str">
        <f t="shared" si="89"/>
        <v>2012-13 Score Gold Rush #437 Tyler Bozak TOR    /   $</v>
      </c>
      <c r="AJ1843" s="11">
        <v>2012</v>
      </c>
      <c r="AK1843" s="17">
        <v>13</v>
      </c>
      <c r="AL1843" s="12" t="s">
        <v>1385</v>
      </c>
      <c r="AM1843" s="10">
        <v>437</v>
      </c>
      <c r="AN1843" s="12" t="s">
        <v>716</v>
      </c>
      <c r="AO1843" s="9" t="s">
        <v>1904</v>
      </c>
      <c r="AP1843" s="9"/>
      <c r="AQ1843" s="9"/>
      <c r="AR1843" s="14"/>
      <c r="AS1843" s="9"/>
      <c r="AT1843" s="9"/>
      <c r="AU1843" s="9"/>
      <c r="AV1843" s="13"/>
      <c r="AW1843" s="13"/>
      <c r="AX1843" s="9"/>
      <c r="AY1843" s="9"/>
      <c r="AZ1843" s="9"/>
      <c r="BA1843" s="33"/>
      <c r="BB1843" s="33"/>
      <c r="BC1843" s="36"/>
      <c r="BD1843" s="12" t="s">
        <v>1771</v>
      </c>
    </row>
    <row r="1844" spans="1:56" s="12" customFormat="1" x14ac:dyDescent="0.2">
      <c r="A1844" s="9" t="str">
        <f>IF(Search!$C$5="","",IF(COUNTA(Inventory!$AP1844)=1,1,""))</f>
        <v/>
      </c>
      <c r="B1844" s="9" t="str">
        <f>IF(Search!$C$4="","",IF(ISNUMBER(SEARCH(Search!$C$4,$AR1844))=TRUE,1,""))</f>
        <v/>
      </c>
      <c r="C1844" s="9" t="str">
        <f>IF(Search!$C$6="x",IF(COUNTA($AQ1844)=1,1,"N"),IF(COUNTA($AQ1844)=1,"N",""))</f>
        <v/>
      </c>
      <c r="D1844" s="9" t="str">
        <f>IF(Search!$O$8="","",IF(ISNUMBER(SEARCH(Search!$O$8,$BD1844))=TRUE,1,""))</f>
        <v/>
      </c>
      <c r="E1844" s="9" t="str">
        <f>IF(Search!$C$7="","",IF(ISNUMBER(SEARCH(Search!$C$7,$AN1844))=TRUE,1,""))</f>
        <v/>
      </c>
      <c r="F1844" s="9" t="str">
        <f>IF(Search!$C$8="","",IF(ISNUMBER(SEARCH(Search!$C$8,$AO1844))=TRUE,1,""))</f>
        <v/>
      </c>
      <c r="G1844" s="9" t="str">
        <f>IF(Search!$F$4="","",IF(Inventory!$AJ1844&lt;Search!$F$4,"",1))</f>
        <v/>
      </c>
      <c r="H1844" s="9" t="str">
        <f>IF(Search!$F$5="","",IF(Inventory!$AJ1844&gt;Search!$F$5,"",1))</f>
        <v/>
      </c>
      <c r="I1844" s="9" t="str">
        <f>IF(Search!$F$7="","",IF(Search!$F$8="",IF(ISNUMBER(SEARCH(Search!$F$7,$AL1844))=TRUE,1,""),""))</f>
        <v/>
      </c>
      <c r="J1844" s="9" t="str">
        <f>IF($AL1844=Search!$F$8,1,"")</f>
        <v/>
      </c>
      <c r="K1844" s="9" t="str">
        <f>IF(Search!$I$4="","",IF(COUNTA($AS1844)=1,IF(Search!$I$4="N","N",1),""))</f>
        <v/>
      </c>
      <c r="L1844" s="9" t="str">
        <f>IF(Search!$I$5="","",IF($AS1844="RC",1,""))</f>
        <v/>
      </c>
      <c r="M1844" s="9" t="str">
        <f>IF(Search!$I$6="","",IF($AS1844="RCP",1,""))</f>
        <v/>
      </c>
      <c r="N1844" s="9" t="str">
        <f>IF(Search!$I$8="","",IF(COUNTA($AT1844)=1,IF(Search!$I$8="N","N",1),""))</f>
        <v/>
      </c>
      <c r="O1844" s="9" t="str">
        <f>IF(Search!$L$4="","",IF(COUNTA($AU1844)=1,IF(Search!$L$4="N","N",1),""))</f>
        <v/>
      </c>
      <c r="P1844" s="9" t="str">
        <f>IF(Search!$L$5="","",IF(ISNUMBER(SEARCH("Jersey",$AU1844))=TRUE,IF(Search!$L$5="N","N",1),""))</f>
        <v/>
      </c>
      <c r="Q1844" s="9" t="str">
        <f>IF(Search!$L$6="","",IF(ISNUMBER(SEARCH("Patch",$AU1844))=TRUE,IF(Search!$L$6="N","N",1),""))</f>
        <v/>
      </c>
      <c r="R1844" s="9" t="str">
        <f>IF(Search!$L$7="","",IF(ISNUMBER(SEARCH("Shield",$AU1844))=TRUE,IF(Search!$L$7="N","N",1),""))</f>
        <v/>
      </c>
      <c r="S1844" s="9" t="str">
        <f>IF(Search!$L$8="","",IF(ISNUMBER(SEARCH("Stick",$AU1844))=TRUE,IF(Search!$L$8="N","N",1),""))</f>
        <v/>
      </c>
      <c r="T1844" s="9" t="str">
        <f>IF(Search!$O$4="","",IF(COUNTA($AW1844)=1,IF(Search!$O$4="N","N",1),""))</f>
        <v/>
      </c>
      <c r="U1844" s="9" t="str">
        <f>IF(Search!$O$5="","",IF($AW1844="","",IF($AW1844&lt;Search!$O$5,"",1)))</f>
        <v/>
      </c>
      <c r="V1844" s="9" t="str">
        <f>IF(Search!$O$6="","",IF($AW1844="","",IF($AW1844&gt;Search!$O$6,"",1)))</f>
        <v/>
      </c>
      <c r="W1844" s="9" t="str">
        <f>IF(Search!$U$4="","",IF($AX1844="","",1))</f>
        <v/>
      </c>
      <c r="X1844" s="9" t="str">
        <f>IF(Search!$U$5="","",IF(ISNUMBER(SEARCH(Search!$U$5,$AX1844))=TRUE,IF(Search!$U$5="N","N",1),""))</f>
        <v/>
      </c>
      <c r="Y1844" s="9" t="str">
        <f>IF(Search!$U$6="","",IF($AY1844&lt;Search!$U$6,"",1))</f>
        <v/>
      </c>
      <c r="Z1844" s="9" t="str">
        <f>IF(Search!$R$4="","",IF(Inventory!$BA1844&lt;Search!$R$4,"",1))</f>
        <v/>
      </c>
      <c r="AA1844" s="9" t="str">
        <f>IF(Search!$R$5="","",IF($BA1844&gt;Search!$R$5,"",1))</f>
        <v/>
      </c>
      <c r="AB1844" s="9" t="str">
        <f>IF(Search!$R$6="","",IF($BB1844&lt;Search!$R$6,"",1))</f>
        <v/>
      </c>
      <c r="AC1844" s="9" t="str">
        <f>IF(Search!$R$7="","",IF($BB1844&lt;Search!$R$7,"",1))</f>
        <v/>
      </c>
      <c r="AD1844" s="45" t="str">
        <f>IF(COUNTIF($A1844:$AC1844,"n")&gt;0,"",IF(SUM($A1844:$AC1844)=COUNTA(Search!$C$4:$C$8,Search!$F$4:$F$8,Search!$I$4:$I$6,Search!$I$8,Search!$L$4:$L$8,Search!$O$4:$O$8,Search!$R$4:$R$7,Search!$U$4:$U$7)-COUNTIF(Search!$C$4:$U$7,"n"),1+LARGE($AD$1:AD1843,1),""))</f>
        <v/>
      </c>
      <c r="AE1844" s="45" t="str">
        <f t="shared" si="87"/>
        <v/>
      </c>
      <c r="AF1844" s="45" t="str">
        <f>IF(AD1844="","",COUNTIF($AE$1:$AE1843,$AE1844)+RANK($AE1844,$AE$2:$AE$10540,1))</f>
        <v/>
      </c>
      <c r="AG1844" s="45" t="str">
        <f t="shared" si="88"/>
        <v/>
      </c>
      <c r="AH1844" s="45" t="str">
        <f>IF($AD1844="","",COUNTIF($AG$1:$AG1843,$AG1844)+RANK($AG1844,$AG$1:$AG$10539,0))</f>
        <v/>
      </c>
      <c r="AI1844" s="10" t="str">
        <f t="shared" si="89"/>
        <v>2012-13 SP Authentic #221 Jordan Nolan  RC AU  /999   $</v>
      </c>
      <c r="AJ1844" s="11">
        <v>2012</v>
      </c>
      <c r="AK1844" s="17">
        <v>13</v>
      </c>
      <c r="AL1844" s="12" t="s">
        <v>511</v>
      </c>
      <c r="AM1844" s="10">
        <v>221</v>
      </c>
      <c r="AN1844" s="12" t="s">
        <v>1386</v>
      </c>
      <c r="AO1844" s="9"/>
      <c r="AP1844" s="9"/>
      <c r="AQ1844" s="9"/>
      <c r="AR1844" s="14" t="s">
        <v>2482</v>
      </c>
      <c r="AS1844" s="9" t="s">
        <v>2</v>
      </c>
      <c r="AT1844" s="9" t="s">
        <v>1857</v>
      </c>
      <c r="AU1844" s="9"/>
      <c r="AV1844" s="13"/>
      <c r="AW1844" s="13">
        <v>999</v>
      </c>
      <c r="AX1844" s="9"/>
      <c r="AY1844" s="9"/>
      <c r="AZ1844" s="9"/>
      <c r="BA1844" s="33"/>
      <c r="BB1844" s="33"/>
      <c r="BC1844" s="36"/>
      <c r="BD1844" s="12" t="s">
        <v>1771</v>
      </c>
    </row>
    <row r="1845" spans="1:56" s="12" customFormat="1" x14ac:dyDescent="0.2">
      <c r="A1845" s="9" t="str">
        <f>IF(Search!$C$5="","",IF(COUNTA(Inventory!$AP1845)=1,1,""))</f>
        <v/>
      </c>
      <c r="B1845" s="9" t="str">
        <f>IF(Search!$C$4="","",IF(ISNUMBER(SEARCH(Search!$C$4,$AR1845))=TRUE,1,""))</f>
        <v/>
      </c>
      <c r="C1845" s="9" t="str">
        <f>IF(Search!$C$6="x",IF(COUNTA($AQ1845)=1,1,"N"),IF(COUNTA($AQ1845)=1,"N",""))</f>
        <v/>
      </c>
      <c r="D1845" s="9" t="str">
        <f>IF(Search!$O$8="","",IF(ISNUMBER(SEARCH(Search!$O$8,$BD1845))=TRUE,1,""))</f>
        <v/>
      </c>
      <c r="E1845" s="9" t="str">
        <f>IF(Search!$C$7="","",IF(ISNUMBER(SEARCH(Search!$C$7,$AN1845))=TRUE,1,""))</f>
        <v/>
      </c>
      <c r="F1845" s="9" t="str">
        <f>IF(Search!$C$8="","",IF(ISNUMBER(SEARCH(Search!$C$8,$AO1845))=TRUE,1,""))</f>
        <v/>
      </c>
      <c r="G1845" s="9" t="str">
        <f>IF(Search!$F$4="","",IF(Inventory!$AJ1845&lt;Search!$F$4,"",1))</f>
        <v/>
      </c>
      <c r="H1845" s="9" t="str">
        <f>IF(Search!$F$5="","",IF(Inventory!$AJ1845&gt;Search!$F$5,"",1))</f>
        <v/>
      </c>
      <c r="I1845" s="9" t="str">
        <f>IF(Search!$F$7="","",IF(Search!$F$8="",IF(ISNUMBER(SEARCH(Search!$F$7,$AL1845))=TRUE,1,""),""))</f>
        <v/>
      </c>
      <c r="J1845" s="9" t="str">
        <f>IF($AL1845=Search!$F$8,1,"")</f>
        <v/>
      </c>
      <c r="K1845" s="9" t="str">
        <f>IF(Search!$I$4="","",IF(COUNTA($AS1845)=1,IF(Search!$I$4="N","N",1),""))</f>
        <v/>
      </c>
      <c r="L1845" s="9" t="str">
        <f>IF(Search!$I$5="","",IF($AS1845="RC",1,""))</f>
        <v/>
      </c>
      <c r="M1845" s="9" t="str">
        <f>IF(Search!$I$6="","",IF($AS1845="RCP",1,""))</f>
        <v/>
      </c>
      <c r="N1845" s="9" t="str">
        <f>IF(Search!$I$8="","",IF(COUNTA($AT1845)=1,IF(Search!$I$8="N","N",1),""))</f>
        <v/>
      </c>
      <c r="O1845" s="9" t="str">
        <f>IF(Search!$L$4="","",IF(COUNTA($AU1845)=1,IF(Search!$L$4="N","N",1),""))</f>
        <v/>
      </c>
      <c r="P1845" s="9" t="str">
        <f>IF(Search!$L$5="","",IF(ISNUMBER(SEARCH("Jersey",$AU1845))=TRUE,IF(Search!$L$5="N","N",1),""))</f>
        <v/>
      </c>
      <c r="Q1845" s="9" t="str">
        <f>IF(Search!$L$6="","",IF(ISNUMBER(SEARCH("Patch",$AU1845))=TRUE,IF(Search!$L$6="N","N",1),""))</f>
        <v/>
      </c>
      <c r="R1845" s="9" t="str">
        <f>IF(Search!$L$7="","",IF(ISNUMBER(SEARCH("Shield",$AU1845))=TRUE,IF(Search!$L$7="N","N",1),""))</f>
        <v/>
      </c>
      <c r="S1845" s="9" t="str">
        <f>IF(Search!$L$8="","",IF(ISNUMBER(SEARCH("Stick",$AU1845))=TRUE,IF(Search!$L$8="N","N",1),""))</f>
        <v/>
      </c>
      <c r="T1845" s="9" t="str">
        <f>IF(Search!$O$4="","",IF(COUNTA($AW1845)=1,IF(Search!$O$4="N","N",1),""))</f>
        <v/>
      </c>
      <c r="U1845" s="9" t="str">
        <f>IF(Search!$O$5="","",IF($AW1845="","",IF($AW1845&lt;Search!$O$5,"",1)))</f>
        <v/>
      </c>
      <c r="V1845" s="9" t="str">
        <f>IF(Search!$O$6="","",IF($AW1845="","",IF($AW1845&gt;Search!$O$6,"",1)))</f>
        <v/>
      </c>
      <c r="W1845" s="9" t="str">
        <f>IF(Search!$U$4="","",IF($AX1845="","",1))</f>
        <v/>
      </c>
      <c r="X1845" s="9" t="str">
        <f>IF(Search!$U$5="","",IF(ISNUMBER(SEARCH(Search!$U$5,$AX1845))=TRUE,IF(Search!$U$5="N","N",1),""))</f>
        <v/>
      </c>
      <c r="Y1845" s="9" t="str">
        <f>IF(Search!$U$6="","",IF($AY1845&lt;Search!$U$6,"",1))</f>
        <v/>
      </c>
      <c r="Z1845" s="9" t="str">
        <f>IF(Search!$R$4="","",IF(Inventory!$BA1845&lt;Search!$R$4,"",1))</f>
        <v/>
      </c>
      <c r="AA1845" s="9" t="str">
        <f>IF(Search!$R$5="","",IF($BA1845&gt;Search!$R$5,"",1))</f>
        <v/>
      </c>
      <c r="AB1845" s="9" t="str">
        <f>IF(Search!$R$6="","",IF($BB1845&lt;Search!$R$6,"",1))</f>
        <v/>
      </c>
      <c r="AC1845" s="9" t="str">
        <f>IF(Search!$R$7="","",IF($BB1845&lt;Search!$R$7,"",1))</f>
        <v/>
      </c>
      <c r="AD1845" s="45" t="str">
        <f>IF(COUNTIF($A1845:$AC1845,"n")&gt;0,"",IF(SUM($A1845:$AC1845)=COUNTA(Search!$C$4:$C$8,Search!$F$4:$F$8,Search!$I$4:$I$6,Search!$I$8,Search!$L$4:$L$8,Search!$O$4:$O$8,Search!$R$4:$R$7,Search!$U$4:$U$7)-COUNTIF(Search!$C$4:$U$7,"n"),1+LARGE($AD$1:AD1844,1),""))</f>
        <v/>
      </c>
      <c r="AE1845" s="45" t="str">
        <f t="shared" si="87"/>
        <v/>
      </c>
      <c r="AF1845" s="45" t="str">
        <f>IF(AD1845="","",COUNTIF($AE$1:$AE1844,$AE1845)+RANK($AE1845,$AE$2:$AE$10540,1))</f>
        <v/>
      </c>
      <c r="AG1845" s="45" t="str">
        <f t="shared" si="88"/>
        <v/>
      </c>
      <c r="AH1845" s="45" t="str">
        <f>IF($AD1845="","",COUNTIF($AG$1:$AG1844,$AG1845)+RANK($AG1845,$AG$1:$AG$10539,0))</f>
        <v/>
      </c>
      <c r="AI1845" s="10" t="str">
        <f t="shared" si="89"/>
        <v>2012-13 SP Authentic #222 Jason Zucker  RC AU  /999   $</v>
      </c>
      <c r="AJ1845" s="11">
        <v>2012</v>
      </c>
      <c r="AK1845" s="17">
        <v>13</v>
      </c>
      <c r="AL1845" s="12" t="s">
        <v>511</v>
      </c>
      <c r="AM1845" s="10">
        <v>222</v>
      </c>
      <c r="AN1845" s="12" t="s">
        <v>1387</v>
      </c>
      <c r="AO1845" s="9"/>
      <c r="AP1845" s="9"/>
      <c r="AQ1845" s="9"/>
      <c r="AR1845" s="14" t="s">
        <v>2482</v>
      </c>
      <c r="AS1845" s="9" t="s">
        <v>2</v>
      </c>
      <c r="AT1845" s="9" t="s">
        <v>1857</v>
      </c>
      <c r="AU1845" s="9"/>
      <c r="AV1845" s="13"/>
      <c r="AW1845" s="13">
        <v>999</v>
      </c>
      <c r="AX1845" s="9"/>
      <c r="AY1845" s="9"/>
      <c r="AZ1845" s="9"/>
      <c r="BA1845" s="33"/>
      <c r="BB1845" s="33"/>
      <c r="BC1845" s="36"/>
      <c r="BD1845" s="12" t="s">
        <v>1771</v>
      </c>
    </row>
    <row r="1846" spans="1:56" s="12" customFormat="1" x14ac:dyDescent="0.2">
      <c r="A1846" s="9" t="str">
        <f>IF(Search!$C$5="","",IF(COUNTA(Inventory!$AP1846)=1,1,""))</f>
        <v/>
      </c>
      <c r="B1846" s="9" t="str">
        <f>IF(Search!$C$4="","",IF(ISNUMBER(SEARCH(Search!$C$4,$AR1846))=TRUE,1,""))</f>
        <v/>
      </c>
      <c r="C1846" s="9" t="str">
        <f>IF(Search!$C$6="x",IF(COUNTA($AQ1846)=1,1,"N"),IF(COUNTA($AQ1846)=1,"N",""))</f>
        <v/>
      </c>
      <c r="D1846" s="9" t="str">
        <f>IF(Search!$O$8="","",IF(ISNUMBER(SEARCH(Search!$O$8,$BD1846))=TRUE,1,""))</f>
        <v/>
      </c>
      <c r="E1846" s="9" t="str">
        <f>IF(Search!$C$7="","",IF(ISNUMBER(SEARCH(Search!$C$7,$AN1846))=TRUE,1,""))</f>
        <v/>
      </c>
      <c r="F1846" s="9" t="str">
        <f>IF(Search!$C$8="","",IF(ISNUMBER(SEARCH(Search!$C$8,$AO1846))=TRUE,1,""))</f>
        <v/>
      </c>
      <c r="G1846" s="9" t="str">
        <f>IF(Search!$F$4="","",IF(Inventory!$AJ1846&lt;Search!$F$4,"",1))</f>
        <v/>
      </c>
      <c r="H1846" s="9" t="str">
        <f>IF(Search!$F$5="","",IF(Inventory!$AJ1846&gt;Search!$F$5,"",1))</f>
        <v/>
      </c>
      <c r="I1846" s="9" t="str">
        <f>IF(Search!$F$7="","",IF(Search!$F$8="",IF(ISNUMBER(SEARCH(Search!$F$7,$AL1846))=TRUE,1,""),""))</f>
        <v/>
      </c>
      <c r="J1846" s="9" t="str">
        <f>IF($AL1846=Search!$F$8,1,"")</f>
        <v/>
      </c>
      <c r="K1846" s="9" t="str">
        <f>IF(Search!$I$4="","",IF(COUNTA($AS1846)=1,IF(Search!$I$4="N","N",1),""))</f>
        <v/>
      </c>
      <c r="L1846" s="9" t="str">
        <f>IF(Search!$I$5="","",IF($AS1846="RC",1,""))</f>
        <v/>
      </c>
      <c r="M1846" s="9" t="str">
        <f>IF(Search!$I$6="","",IF($AS1846="RCP",1,""))</f>
        <v/>
      </c>
      <c r="N1846" s="9" t="str">
        <f>IF(Search!$I$8="","",IF(COUNTA($AT1846)=1,IF(Search!$I$8="N","N",1),""))</f>
        <v/>
      </c>
      <c r="O1846" s="9" t="str">
        <f>IF(Search!$L$4="","",IF(COUNTA($AU1846)=1,IF(Search!$L$4="N","N",1),""))</f>
        <v/>
      </c>
      <c r="P1846" s="9" t="str">
        <f>IF(Search!$L$5="","",IF(ISNUMBER(SEARCH("Jersey",$AU1846))=TRUE,IF(Search!$L$5="N","N",1),""))</f>
        <v/>
      </c>
      <c r="Q1846" s="9" t="str">
        <f>IF(Search!$L$6="","",IF(ISNUMBER(SEARCH("Patch",$AU1846))=TRUE,IF(Search!$L$6="N","N",1),""))</f>
        <v/>
      </c>
      <c r="R1846" s="9" t="str">
        <f>IF(Search!$L$7="","",IF(ISNUMBER(SEARCH("Shield",$AU1846))=TRUE,IF(Search!$L$7="N","N",1),""))</f>
        <v/>
      </c>
      <c r="S1846" s="9" t="str">
        <f>IF(Search!$L$8="","",IF(ISNUMBER(SEARCH("Stick",$AU1846))=TRUE,IF(Search!$L$8="N","N",1),""))</f>
        <v/>
      </c>
      <c r="T1846" s="9" t="str">
        <f>IF(Search!$O$4="","",IF(COUNTA($AW1846)=1,IF(Search!$O$4="N","N",1),""))</f>
        <v/>
      </c>
      <c r="U1846" s="9" t="str">
        <f>IF(Search!$O$5="","",IF($AW1846="","",IF($AW1846&lt;Search!$O$5,"",1)))</f>
        <v/>
      </c>
      <c r="V1846" s="9" t="str">
        <f>IF(Search!$O$6="","",IF($AW1846="","",IF($AW1846&gt;Search!$O$6,"",1)))</f>
        <v/>
      </c>
      <c r="W1846" s="9" t="str">
        <f>IF(Search!$U$4="","",IF($AX1846="","",1))</f>
        <v/>
      </c>
      <c r="X1846" s="9" t="str">
        <f>IF(Search!$U$5="","",IF(ISNUMBER(SEARCH(Search!$U$5,$AX1846))=TRUE,IF(Search!$U$5="N","N",1),""))</f>
        <v/>
      </c>
      <c r="Y1846" s="9" t="str">
        <f>IF(Search!$U$6="","",IF($AY1846&lt;Search!$U$6,"",1))</f>
        <v/>
      </c>
      <c r="Z1846" s="9" t="str">
        <f>IF(Search!$R$4="","",IF(Inventory!$BA1846&lt;Search!$R$4,"",1))</f>
        <v/>
      </c>
      <c r="AA1846" s="9" t="str">
        <f>IF(Search!$R$5="","",IF($BA1846&gt;Search!$R$5,"",1))</f>
        <v/>
      </c>
      <c r="AB1846" s="9" t="str">
        <f>IF(Search!$R$6="","",IF($BB1846&lt;Search!$R$6,"",1))</f>
        <v/>
      </c>
      <c r="AC1846" s="9" t="str">
        <f>IF(Search!$R$7="","",IF($BB1846&lt;Search!$R$7,"",1))</f>
        <v/>
      </c>
      <c r="AD1846" s="45" t="str">
        <f>IF(COUNTIF($A1846:$AC1846,"n")&gt;0,"",IF(SUM($A1846:$AC1846)=COUNTA(Search!$C$4:$C$8,Search!$F$4:$F$8,Search!$I$4:$I$6,Search!$I$8,Search!$L$4:$L$8,Search!$O$4:$O$8,Search!$R$4:$R$7,Search!$U$4:$U$7)-COUNTIF(Search!$C$4:$U$7,"n"),1+LARGE($AD$1:AD1845,1),""))</f>
        <v/>
      </c>
      <c r="AE1846" s="45" t="str">
        <f t="shared" si="87"/>
        <v/>
      </c>
      <c r="AF1846" s="45" t="str">
        <f>IF(AD1846="","",COUNTIF($AE$1:$AE1845,$AE1846)+RANK($AE1846,$AE$2:$AE$10540,1))</f>
        <v/>
      </c>
      <c r="AG1846" s="45" t="str">
        <f t="shared" si="88"/>
        <v/>
      </c>
      <c r="AH1846" s="45" t="str">
        <f>IF($AD1846="","",COUNTIF($AG$1:$AG1845,$AG1846)+RANK($AG1846,$AG$1:$AG$10539,0))</f>
        <v/>
      </c>
      <c r="AI1846" s="10" t="str">
        <f t="shared" si="89"/>
        <v>2012-13 SP Authentic #223 Tyler Cuma  RC AU  /999   $</v>
      </c>
      <c r="AJ1846" s="11">
        <v>2012</v>
      </c>
      <c r="AK1846" s="17">
        <v>13</v>
      </c>
      <c r="AL1846" s="12" t="s">
        <v>511</v>
      </c>
      <c r="AM1846" s="10">
        <v>223</v>
      </c>
      <c r="AN1846" s="12" t="s">
        <v>1388</v>
      </c>
      <c r="AO1846" s="9"/>
      <c r="AP1846" s="9"/>
      <c r="AQ1846" s="9"/>
      <c r="AR1846" s="14" t="s">
        <v>2482</v>
      </c>
      <c r="AS1846" s="9" t="s">
        <v>2</v>
      </c>
      <c r="AT1846" s="9" t="s">
        <v>1857</v>
      </c>
      <c r="AU1846" s="9"/>
      <c r="AV1846" s="13"/>
      <c r="AW1846" s="13">
        <v>999</v>
      </c>
      <c r="AX1846" s="9"/>
      <c r="AY1846" s="9"/>
      <c r="AZ1846" s="9"/>
      <c r="BA1846" s="33"/>
      <c r="BB1846" s="33"/>
      <c r="BC1846" s="36"/>
      <c r="BD1846" s="12" t="s">
        <v>1771</v>
      </c>
    </row>
    <row r="1847" spans="1:56" s="12" customFormat="1" x14ac:dyDescent="0.2">
      <c r="A1847" s="9" t="str">
        <f>IF(Search!$C$5="","",IF(COUNTA(Inventory!$AP1847)=1,1,""))</f>
        <v/>
      </c>
      <c r="B1847" s="9" t="str">
        <f>IF(Search!$C$4="","",IF(ISNUMBER(SEARCH(Search!$C$4,$AR1847))=TRUE,1,""))</f>
        <v/>
      </c>
      <c r="C1847" s="9" t="str">
        <f>IF(Search!$C$6="x",IF(COUNTA($AQ1847)=1,1,"N"),IF(COUNTA($AQ1847)=1,"N",""))</f>
        <v/>
      </c>
      <c r="D1847" s="9" t="str">
        <f>IF(Search!$O$8="","",IF(ISNUMBER(SEARCH(Search!$O$8,$BD1847))=TRUE,1,""))</f>
        <v/>
      </c>
      <c r="E1847" s="9" t="str">
        <f>IF(Search!$C$7="","",IF(ISNUMBER(SEARCH(Search!$C$7,$AN1847))=TRUE,1,""))</f>
        <v/>
      </c>
      <c r="F1847" s="9" t="str">
        <f>IF(Search!$C$8="","",IF(ISNUMBER(SEARCH(Search!$C$8,$AO1847))=TRUE,1,""))</f>
        <v/>
      </c>
      <c r="G1847" s="9" t="str">
        <f>IF(Search!$F$4="","",IF(Inventory!$AJ1847&lt;Search!$F$4,"",1))</f>
        <v/>
      </c>
      <c r="H1847" s="9" t="str">
        <f>IF(Search!$F$5="","",IF(Inventory!$AJ1847&gt;Search!$F$5,"",1))</f>
        <v/>
      </c>
      <c r="I1847" s="9" t="str">
        <f>IF(Search!$F$7="","",IF(Search!$F$8="",IF(ISNUMBER(SEARCH(Search!$F$7,$AL1847))=TRUE,1,""),""))</f>
        <v/>
      </c>
      <c r="J1847" s="9" t="str">
        <f>IF($AL1847=Search!$F$8,1,"")</f>
        <v/>
      </c>
      <c r="K1847" s="9" t="str">
        <f>IF(Search!$I$4="","",IF(COUNTA($AS1847)=1,IF(Search!$I$4="N","N",1),""))</f>
        <v/>
      </c>
      <c r="L1847" s="9" t="str">
        <f>IF(Search!$I$5="","",IF($AS1847="RC",1,""))</f>
        <v/>
      </c>
      <c r="M1847" s="9" t="str">
        <f>IF(Search!$I$6="","",IF($AS1847="RCP",1,""))</f>
        <v/>
      </c>
      <c r="N1847" s="9" t="str">
        <f>IF(Search!$I$8="","",IF(COUNTA($AT1847)=1,IF(Search!$I$8="N","N",1),""))</f>
        <v/>
      </c>
      <c r="O1847" s="9" t="str">
        <f>IF(Search!$L$4="","",IF(COUNTA($AU1847)=1,IF(Search!$L$4="N","N",1),""))</f>
        <v/>
      </c>
      <c r="P1847" s="9" t="str">
        <f>IF(Search!$L$5="","",IF(ISNUMBER(SEARCH("Jersey",$AU1847))=TRUE,IF(Search!$L$5="N","N",1),""))</f>
        <v/>
      </c>
      <c r="Q1847" s="9" t="str">
        <f>IF(Search!$L$6="","",IF(ISNUMBER(SEARCH("Patch",$AU1847))=TRUE,IF(Search!$L$6="N","N",1),""))</f>
        <v/>
      </c>
      <c r="R1847" s="9" t="str">
        <f>IF(Search!$L$7="","",IF(ISNUMBER(SEARCH("Shield",$AU1847))=TRUE,IF(Search!$L$7="N","N",1),""))</f>
        <v/>
      </c>
      <c r="S1847" s="9" t="str">
        <f>IF(Search!$L$8="","",IF(ISNUMBER(SEARCH("Stick",$AU1847))=TRUE,IF(Search!$L$8="N","N",1),""))</f>
        <v/>
      </c>
      <c r="T1847" s="9" t="str">
        <f>IF(Search!$O$4="","",IF(COUNTA($AW1847)=1,IF(Search!$O$4="N","N",1),""))</f>
        <v/>
      </c>
      <c r="U1847" s="9" t="str">
        <f>IF(Search!$O$5="","",IF($AW1847="","",IF($AW1847&lt;Search!$O$5,"",1)))</f>
        <v/>
      </c>
      <c r="V1847" s="9" t="str">
        <f>IF(Search!$O$6="","",IF($AW1847="","",IF($AW1847&gt;Search!$O$6,"",1)))</f>
        <v/>
      </c>
      <c r="W1847" s="9" t="str">
        <f>IF(Search!$U$4="","",IF($AX1847="","",1))</f>
        <v/>
      </c>
      <c r="X1847" s="9" t="str">
        <f>IF(Search!$U$5="","",IF(ISNUMBER(SEARCH(Search!$U$5,$AX1847))=TRUE,IF(Search!$U$5="N","N",1),""))</f>
        <v/>
      </c>
      <c r="Y1847" s="9" t="str">
        <f>IF(Search!$U$6="","",IF($AY1847&lt;Search!$U$6,"",1))</f>
        <v/>
      </c>
      <c r="Z1847" s="9" t="str">
        <f>IF(Search!$R$4="","",IF(Inventory!$BA1847&lt;Search!$R$4,"",1))</f>
        <v/>
      </c>
      <c r="AA1847" s="9" t="str">
        <f>IF(Search!$R$5="","",IF($BA1847&gt;Search!$R$5,"",1))</f>
        <v/>
      </c>
      <c r="AB1847" s="9" t="str">
        <f>IF(Search!$R$6="","",IF($BB1847&lt;Search!$R$6,"",1))</f>
        <v/>
      </c>
      <c r="AC1847" s="9" t="str">
        <f>IF(Search!$R$7="","",IF($BB1847&lt;Search!$R$7,"",1))</f>
        <v/>
      </c>
      <c r="AD1847" s="45" t="str">
        <f>IF(COUNTIF($A1847:$AC1847,"n")&gt;0,"",IF(SUM($A1847:$AC1847)=COUNTA(Search!$C$4:$C$8,Search!$F$4:$F$8,Search!$I$4:$I$6,Search!$I$8,Search!$L$4:$L$8,Search!$O$4:$O$8,Search!$R$4:$R$7,Search!$U$4:$U$7)-COUNTIF(Search!$C$4:$U$7,"n"),1+LARGE($AD$1:AD1846,1),""))</f>
        <v/>
      </c>
      <c r="AE1847" s="45" t="str">
        <f t="shared" si="87"/>
        <v/>
      </c>
      <c r="AF1847" s="45" t="str">
        <f>IF(AD1847="","",COUNTIF($AE$1:$AE1846,$AE1847)+RANK($AE1847,$AE$2:$AE$10540,1))</f>
        <v/>
      </c>
      <c r="AG1847" s="45" t="str">
        <f t="shared" si="88"/>
        <v/>
      </c>
      <c r="AH1847" s="45" t="str">
        <f>IF($AD1847="","",COUNTIF($AG$1:$AG1846,$AG1847)+RANK($AG1847,$AG$1:$AG$10539,0))</f>
        <v/>
      </c>
      <c r="AI1847" s="10" t="str">
        <f t="shared" si="89"/>
        <v>2012-13 SP Authentic #230 Michael Stone  RC AU  /999   $</v>
      </c>
      <c r="AJ1847" s="11">
        <v>2012</v>
      </c>
      <c r="AK1847" s="17">
        <v>13</v>
      </c>
      <c r="AL1847" s="12" t="s">
        <v>511</v>
      </c>
      <c r="AM1847" s="10">
        <v>230</v>
      </c>
      <c r="AN1847" s="12" t="s">
        <v>1389</v>
      </c>
      <c r="AO1847" s="9"/>
      <c r="AP1847" s="9"/>
      <c r="AQ1847" s="9"/>
      <c r="AR1847" s="14" t="s">
        <v>2482</v>
      </c>
      <c r="AS1847" s="9" t="s">
        <v>2</v>
      </c>
      <c r="AT1847" s="9" t="s">
        <v>1857</v>
      </c>
      <c r="AU1847" s="9"/>
      <c r="AV1847" s="13"/>
      <c r="AW1847" s="13">
        <v>999</v>
      </c>
      <c r="AX1847" s="9"/>
      <c r="AY1847" s="9"/>
      <c r="AZ1847" s="9"/>
      <c r="BA1847" s="33"/>
      <c r="BB1847" s="33"/>
      <c r="BC1847" s="36"/>
      <c r="BD1847" s="12" t="s">
        <v>1771</v>
      </c>
    </row>
    <row r="1848" spans="1:56" s="12" customFormat="1" x14ac:dyDescent="0.2">
      <c r="A1848" s="9" t="str">
        <f>IF(Search!$C$5="","",IF(COUNTA(Inventory!$AP1848)=1,1,""))</f>
        <v/>
      </c>
      <c r="B1848" s="9" t="str">
        <f>IF(Search!$C$4="","",IF(ISNUMBER(SEARCH(Search!$C$4,$AR1848))=TRUE,1,""))</f>
        <v/>
      </c>
      <c r="C1848" s="9" t="str">
        <f>IF(Search!$C$6="x",IF(COUNTA($AQ1848)=1,1,"N"),IF(COUNTA($AQ1848)=1,"N",""))</f>
        <v/>
      </c>
      <c r="D1848" s="9" t="str">
        <f>IF(Search!$O$8="","",IF(ISNUMBER(SEARCH(Search!$O$8,$BD1848))=TRUE,1,""))</f>
        <v/>
      </c>
      <c r="E1848" s="9" t="str">
        <f>IF(Search!$C$7="","",IF(ISNUMBER(SEARCH(Search!$C$7,$AN1848))=TRUE,1,""))</f>
        <v/>
      </c>
      <c r="F1848" s="9" t="str">
        <f>IF(Search!$C$8="","",IF(ISNUMBER(SEARCH(Search!$C$8,$AO1848))=TRUE,1,""))</f>
        <v/>
      </c>
      <c r="G1848" s="9" t="str">
        <f>IF(Search!$F$4="","",IF(Inventory!$AJ1848&lt;Search!$F$4,"",1))</f>
        <v/>
      </c>
      <c r="H1848" s="9" t="str">
        <f>IF(Search!$F$5="","",IF(Inventory!$AJ1848&gt;Search!$F$5,"",1))</f>
        <v/>
      </c>
      <c r="I1848" s="9" t="str">
        <f>IF(Search!$F$7="","",IF(Search!$F$8="",IF(ISNUMBER(SEARCH(Search!$F$7,$AL1848))=TRUE,1,""),""))</f>
        <v/>
      </c>
      <c r="J1848" s="9" t="str">
        <f>IF($AL1848=Search!$F$8,1,"")</f>
        <v/>
      </c>
      <c r="K1848" s="9" t="str">
        <f>IF(Search!$I$4="","",IF(COUNTA($AS1848)=1,IF(Search!$I$4="N","N",1),""))</f>
        <v/>
      </c>
      <c r="L1848" s="9" t="str">
        <f>IF(Search!$I$5="","",IF($AS1848="RC",1,""))</f>
        <v/>
      </c>
      <c r="M1848" s="9" t="str">
        <f>IF(Search!$I$6="","",IF($AS1848="RCP",1,""))</f>
        <v/>
      </c>
      <c r="N1848" s="9" t="str">
        <f>IF(Search!$I$8="","",IF(COUNTA($AT1848)=1,IF(Search!$I$8="N","N",1),""))</f>
        <v/>
      </c>
      <c r="O1848" s="9" t="str">
        <f>IF(Search!$L$4="","",IF(COUNTA($AU1848)=1,IF(Search!$L$4="N","N",1),""))</f>
        <v/>
      </c>
      <c r="P1848" s="9" t="str">
        <f>IF(Search!$L$5="","",IF(ISNUMBER(SEARCH("Jersey",$AU1848))=TRUE,IF(Search!$L$5="N","N",1),""))</f>
        <v/>
      </c>
      <c r="Q1848" s="9" t="str">
        <f>IF(Search!$L$6="","",IF(ISNUMBER(SEARCH("Patch",$AU1848))=TRUE,IF(Search!$L$6="N","N",1),""))</f>
        <v/>
      </c>
      <c r="R1848" s="9" t="str">
        <f>IF(Search!$L$7="","",IF(ISNUMBER(SEARCH("Shield",$AU1848))=TRUE,IF(Search!$L$7="N","N",1),""))</f>
        <v/>
      </c>
      <c r="S1848" s="9" t="str">
        <f>IF(Search!$L$8="","",IF(ISNUMBER(SEARCH("Stick",$AU1848))=TRUE,IF(Search!$L$8="N","N",1),""))</f>
        <v/>
      </c>
      <c r="T1848" s="9" t="str">
        <f>IF(Search!$O$4="","",IF(COUNTA($AW1848)=1,IF(Search!$O$4="N","N",1),""))</f>
        <v/>
      </c>
      <c r="U1848" s="9" t="str">
        <f>IF(Search!$O$5="","",IF($AW1848="","",IF($AW1848&lt;Search!$O$5,"",1)))</f>
        <v/>
      </c>
      <c r="V1848" s="9" t="str">
        <f>IF(Search!$O$6="","",IF($AW1848="","",IF($AW1848&gt;Search!$O$6,"",1)))</f>
        <v/>
      </c>
      <c r="W1848" s="9" t="str">
        <f>IF(Search!$U$4="","",IF($AX1848="","",1))</f>
        <v/>
      </c>
      <c r="X1848" s="9" t="str">
        <f>IF(Search!$U$5="","",IF(ISNUMBER(SEARCH(Search!$U$5,$AX1848))=TRUE,IF(Search!$U$5="N","N",1),""))</f>
        <v/>
      </c>
      <c r="Y1848" s="9" t="str">
        <f>IF(Search!$U$6="","",IF($AY1848&lt;Search!$U$6,"",1))</f>
        <v/>
      </c>
      <c r="Z1848" s="9" t="str">
        <f>IF(Search!$R$4="","",IF(Inventory!$BA1848&lt;Search!$R$4,"",1))</f>
        <v/>
      </c>
      <c r="AA1848" s="9" t="str">
        <f>IF(Search!$R$5="","",IF($BA1848&gt;Search!$R$5,"",1))</f>
        <v/>
      </c>
      <c r="AB1848" s="9" t="str">
        <f>IF(Search!$R$6="","",IF($BB1848&lt;Search!$R$6,"",1))</f>
        <v/>
      </c>
      <c r="AC1848" s="9" t="str">
        <f>IF(Search!$R$7="","",IF($BB1848&lt;Search!$R$7,"",1))</f>
        <v/>
      </c>
      <c r="AD1848" s="45" t="str">
        <f>IF(COUNTIF($A1848:$AC1848,"n")&gt;0,"",IF(SUM($A1848:$AC1848)=COUNTA(Search!$C$4:$C$8,Search!$F$4:$F$8,Search!$I$4:$I$6,Search!$I$8,Search!$L$4:$L$8,Search!$O$4:$O$8,Search!$R$4:$R$7,Search!$U$4:$U$7)-COUNTIF(Search!$C$4:$U$7,"n"),1+LARGE($AD$1:AD1847,1),""))</f>
        <v/>
      </c>
      <c r="AE1848" s="45" t="str">
        <f t="shared" si="87"/>
        <v/>
      </c>
      <c r="AF1848" s="45" t="str">
        <f>IF(AD1848="","",COUNTIF($AE$1:$AE1847,$AE1848)+RANK($AE1848,$AE$2:$AE$10540,1))</f>
        <v/>
      </c>
      <c r="AG1848" s="45" t="str">
        <f t="shared" si="88"/>
        <v/>
      </c>
      <c r="AH1848" s="45" t="str">
        <f>IF($AD1848="","",COUNTIF($AG$1:$AG1847,$AG1848)+RANK($AG1848,$AG$1:$AG$10539,0))</f>
        <v/>
      </c>
      <c r="AI1848" s="10" t="str">
        <f t="shared" si="89"/>
        <v>2012-13 SP Authentic #234 Carter Ashton TOR RC AU  /999   $</v>
      </c>
      <c r="AJ1848" s="11">
        <v>2012</v>
      </c>
      <c r="AK1848" s="17">
        <v>13</v>
      </c>
      <c r="AL1848" s="12" t="s">
        <v>511</v>
      </c>
      <c r="AM1848" s="10">
        <v>234</v>
      </c>
      <c r="AN1848" s="12" t="s">
        <v>1327</v>
      </c>
      <c r="AO1848" s="9" t="s">
        <v>1904</v>
      </c>
      <c r="AP1848" s="9"/>
      <c r="AQ1848" s="9"/>
      <c r="AR1848" s="14" t="s">
        <v>2482</v>
      </c>
      <c r="AS1848" s="9" t="s">
        <v>2</v>
      </c>
      <c r="AT1848" s="9" t="s">
        <v>1857</v>
      </c>
      <c r="AU1848" s="9"/>
      <c r="AV1848" s="13"/>
      <c r="AW1848" s="13">
        <v>999</v>
      </c>
      <c r="AX1848" s="9"/>
      <c r="AY1848" s="9"/>
      <c r="AZ1848" s="9"/>
      <c r="BA1848" s="33"/>
      <c r="BB1848" s="33"/>
      <c r="BC1848" s="36"/>
      <c r="BD1848" s="12" t="s">
        <v>1771</v>
      </c>
    </row>
    <row r="1849" spans="1:56" s="12" customFormat="1" x14ac:dyDescent="0.2">
      <c r="A1849" s="9">
        <f>IF(Search!$C$5="","",IF(COUNTA(Inventory!$AP1849)=1,1,""))</f>
        <v>1</v>
      </c>
      <c r="B1849" s="9" t="str">
        <f>IF(Search!$C$4="","",IF(ISNUMBER(SEARCH(Search!$C$4,$AR1849))=TRUE,1,""))</f>
        <v/>
      </c>
      <c r="C1849" s="9" t="str">
        <f>IF(Search!$C$6="x",IF(COUNTA($AQ1849)=1,1,"N"),IF(COUNTA($AQ1849)=1,"N",""))</f>
        <v/>
      </c>
      <c r="D1849" s="9" t="str">
        <f>IF(Search!$O$8="","",IF(ISNUMBER(SEARCH(Search!$O$8,$BD1849))=TRUE,1,""))</f>
        <v/>
      </c>
      <c r="E1849" s="9" t="str">
        <f>IF(Search!$C$7="","",IF(ISNUMBER(SEARCH(Search!$C$7,$AN1849))=TRUE,1,""))</f>
        <v/>
      </c>
      <c r="F1849" s="9" t="str">
        <f>IF(Search!$C$8="","",IF(ISNUMBER(SEARCH(Search!$C$8,$AO1849))=TRUE,1,""))</f>
        <v/>
      </c>
      <c r="G1849" s="9" t="str">
        <f>IF(Search!$F$4="","",IF(Inventory!$AJ1849&lt;Search!$F$4,"",1))</f>
        <v/>
      </c>
      <c r="H1849" s="9" t="str">
        <f>IF(Search!$F$5="","",IF(Inventory!$AJ1849&gt;Search!$F$5,"",1))</f>
        <v/>
      </c>
      <c r="I1849" s="9" t="str">
        <f>IF(Search!$F$7="","",IF(Search!$F$8="",IF(ISNUMBER(SEARCH(Search!$F$7,$AL1849))=TRUE,1,""),""))</f>
        <v/>
      </c>
      <c r="J1849" s="9" t="str">
        <f>IF($AL1849=Search!$F$8,1,"")</f>
        <v/>
      </c>
      <c r="K1849" s="9" t="str">
        <f>IF(Search!$I$4="","",IF(COUNTA($AS1849)=1,IF(Search!$I$4="N","N",1),""))</f>
        <v/>
      </c>
      <c r="L1849" s="9" t="str">
        <f>IF(Search!$I$5="","",IF($AS1849="RC",1,""))</f>
        <v/>
      </c>
      <c r="M1849" s="9" t="str">
        <f>IF(Search!$I$6="","",IF($AS1849="RCP",1,""))</f>
        <v/>
      </c>
      <c r="N1849" s="9" t="str">
        <f>IF(Search!$I$8="","",IF(COUNTA($AT1849)=1,IF(Search!$I$8="N","N",1),""))</f>
        <v/>
      </c>
      <c r="O1849" s="9" t="str">
        <f>IF(Search!$L$4="","",IF(COUNTA($AU1849)=1,IF(Search!$L$4="N","N",1),""))</f>
        <v/>
      </c>
      <c r="P1849" s="9" t="str">
        <f>IF(Search!$L$5="","",IF(ISNUMBER(SEARCH("Jersey",$AU1849))=TRUE,IF(Search!$L$5="N","N",1),""))</f>
        <v/>
      </c>
      <c r="Q1849" s="9" t="str">
        <f>IF(Search!$L$6="","",IF(ISNUMBER(SEARCH("Patch",$AU1849))=TRUE,IF(Search!$L$6="N","N",1),""))</f>
        <v/>
      </c>
      <c r="R1849" s="9" t="str">
        <f>IF(Search!$L$7="","",IF(ISNUMBER(SEARCH("Shield",$AU1849))=TRUE,IF(Search!$L$7="N","N",1),""))</f>
        <v/>
      </c>
      <c r="S1849" s="9" t="str">
        <f>IF(Search!$L$8="","",IF(ISNUMBER(SEARCH("Stick",$AU1849))=TRUE,IF(Search!$L$8="N","N",1),""))</f>
        <v/>
      </c>
      <c r="T1849" s="9" t="str">
        <f>IF(Search!$O$4="","",IF(COUNTA($AW1849)=1,IF(Search!$O$4="N","N",1),""))</f>
        <v/>
      </c>
      <c r="U1849" s="9" t="str">
        <f>IF(Search!$O$5="","",IF($AW1849="","",IF($AW1849&lt;Search!$O$5,"",1)))</f>
        <v/>
      </c>
      <c r="V1849" s="9" t="str">
        <f>IF(Search!$O$6="","",IF($AW1849="","",IF($AW1849&gt;Search!$O$6,"",1)))</f>
        <v/>
      </c>
      <c r="W1849" s="9" t="str">
        <f>IF(Search!$U$4="","",IF($AX1849="","",1))</f>
        <v/>
      </c>
      <c r="X1849" s="9" t="str">
        <f>IF(Search!$U$5="","",IF(ISNUMBER(SEARCH(Search!$U$5,$AX1849))=TRUE,IF(Search!$U$5="N","N",1),""))</f>
        <v/>
      </c>
      <c r="Y1849" s="9" t="str">
        <f>IF(Search!$U$6="","",IF($AY1849&lt;Search!$U$6,"",1))</f>
        <v/>
      </c>
      <c r="Z1849" s="9" t="str">
        <f>IF(Search!$R$4="","",IF(Inventory!$BA1849&lt;Search!$R$4,"",1))</f>
        <v/>
      </c>
      <c r="AA1849" s="9" t="str">
        <f>IF(Search!$R$5="","",IF($BA1849&gt;Search!$R$5,"",1))</f>
        <v/>
      </c>
      <c r="AB1849" s="9" t="str">
        <f>IF(Search!$R$6="","",IF($BB1849&lt;Search!$R$6,"",1))</f>
        <v/>
      </c>
      <c r="AC1849" s="9" t="str">
        <f>IF(Search!$R$7="","",IF($BB1849&lt;Search!$R$7,"",1))</f>
        <v/>
      </c>
      <c r="AD1849" s="45">
        <f>IF(COUNTIF($A1849:$AC1849,"n")&gt;0,"",IF(SUM($A1849:$AC1849)=COUNTA(Search!$C$4:$C$8,Search!$F$4:$F$8,Search!$I$4:$I$6,Search!$I$8,Search!$L$4:$L$8,Search!$O$4:$O$8,Search!$R$4:$R$7,Search!$U$4:$U$7)-COUNTIF(Search!$C$4:$U$7,"n"),1+LARGE($AD$1:AD1848,1),""))</f>
        <v>102</v>
      </c>
      <c r="AE1849" s="45">
        <f t="shared" si="87"/>
        <v>1314</v>
      </c>
      <c r="AF1849" s="45">
        <f>IF(AD1849="","",COUNTIF($AE$1:$AE1848,$AE1849)+RANK($AE1849,$AE$2:$AE$10540,1))</f>
        <v>243</v>
      </c>
      <c r="AG1849" s="45">
        <f t="shared" si="88"/>
        <v>0</v>
      </c>
      <c r="AH1849" s="45">
        <f>IF($AD1849="","",COUNTIF($AG$1:$AG1848,$AG1849)+RANK($AG1849,$AG$1:$AG$10539,0))</f>
        <v>264</v>
      </c>
      <c r="AI1849" s="10" t="str">
        <f t="shared" si="89"/>
        <v>2012-13 SP Authentic Future Watch Auto Patch #235 Jussi Rynnas TOR RCP AU 2CL Patch /100   $</v>
      </c>
      <c r="AJ1849" s="11">
        <v>2012</v>
      </c>
      <c r="AK1849" s="17">
        <v>13</v>
      </c>
      <c r="AL1849" s="12" t="s">
        <v>1390</v>
      </c>
      <c r="AM1849" s="10">
        <v>235</v>
      </c>
      <c r="AN1849" s="12" t="s">
        <v>1391</v>
      </c>
      <c r="AO1849" s="9" t="s">
        <v>1904</v>
      </c>
      <c r="AP1849" s="9" t="s">
        <v>1902</v>
      </c>
      <c r="AQ1849" s="9"/>
      <c r="AR1849" s="14"/>
      <c r="AS1849" s="9" t="s">
        <v>1944</v>
      </c>
      <c r="AT1849" s="9" t="s">
        <v>1857</v>
      </c>
      <c r="AU1849" s="9" t="s">
        <v>1778</v>
      </c>
      <c r="AV1849" s="13"/>
      <c r="AW1849" s="13">
        <v>100</v>
      </c>
      <c r="AX1849" s="9"/>
      <c r="AY1849" s="9"/>
      <c r="AZ1849" s="9"/>
      <c r="BA1849" s="33"/>
      <c r="BB1849" s="33"/>
      <c r="BC1849" s="36"/>
      <c r="BD1849" s="12" t="s">
        <v>1771</v>
      </c>
    </row>
    <row r="1850" spans="1:56" s="12" customFormat="1" x14ac:dyDescent="0.2">
      <c r="A1850" s="9" t="str">
        <f>IF(Search!$C$5="","",IF(COUNTA(Inventory!$AP1850)=1,1,""))</f>
        <v/>
      </c>
      <c r="B1850" s="9" t="str">
        <f>IF(Search!$C$4="","",IF(ISNUMBER(SEARCH(Search!$C$4,$AR1850))=TRUE,1,""))</f>
        <v/>
      </c>
      <c r="C1850" s="9" t="str">
        <f>IF(Search!$C$6="x",IF(COUNTA($AQ1850)=1,1,"N"),IF(COUNTA($AQ1850)=1,"N",""))</f>
        <v/>
      </c>
      <c r="D1850" s="9" t="str">
        <f>IF(Search!$O$8="","",IF(ISNUMBER(SEARCH(Search!$O$8,$BD1850))=TRUE,1,""))</f>
        <v/>
      </c>
      <c r="E1850" s="9" t="str">
        <f>IF(Search!$C$7="","",IF(ISNUMBER(SEARCH(Search!$C$7,$AN1850))=TRUE,1,""))</f>
        <v/>
      </c>
      <c r="F1850" s="9" t="str">
        <f>IF(Search!$C$8="","",IF(ISNUMBER(SEARCH(Search!$C$8,$AO1850))=TRUE,1,""))</f>
        <v/>
      </c>
      <c r="G1850" s="9" t="str">
        <f>IF(Search!$F$4="","",IF(Inventory!$AJ1850&lt;Search!$F$4,"",1))</f>
        <v/>
      </c>
      <c r="H1850" s="9" t="str">
        <f>IF(Search!$F$5="","",IF(Inventory!$AJ1850&gt;Search!$F$5,"",1))</f>
        <v/>
      </c>
      <c r="I1850" s="9" t="str">
        <f>IF(Search!$F$7="","",IF(Search!$F$8="",IF(ISNUMBER(SEARCH(Search!$F$7,$AL1850))=TRUE,1,""),""))</f>
        <v/>
      </c>
      <c r="J1850" s="9" t="str">
        <f>IF($AL1850=Search!$F$8,1,"")</f>
        <v/>
      </c>
      <c r="K1850" s="9" t="str">
        <f>IF(Search!$I$4="","",IF(COUNTA($AS1850)=1,IF(Search!$I$4="N","N",1),""))</f>
        <v/>
      </c>
      <c r="L1850" s="9" t="str">
        <f>IF(Search!$I$5="","",IF($AS1850="RC",1,""))</f>
        <v/>
      </c>
      <c r="M1850" s="9" t="str">
        <f>IF(Search!$I$6="","",IF($AS1850="RCP",1,""))</f>
        <v/>
      </c>
      <c r="N1850" s="9" t="str">
        <f>IF(Search!$I$8="","",IF(COUNTA($AT1850)=1,IF(Search!$I$8="N","N",1),""))</f>
        <v/>
      </c>
      <c r="O1850" s="9" t="str">
        <f>IF(Search!$L$4="","",IF(COUNTA($AU1850)=1,IF(Search!$L$4="N","N",1),""))</f>
        <v/>
      </c>
      <c r="P1850" s="9" t="str">
        <f>IF(Search!$L$5="","",IF(ISNUMBER(SEARCH("Jersey",$AU1850))=TRUE,IF(Search!$L$5="N","N",1),""))</f>
        <v/>
      </c>
      <c r="Q1850" s="9" t="str">
        <f>IF(Search!$L$6="","",IF(ISNUMBER(SEARCH("Patch",$AU1850))=TRUE,IF(Search!$L$6="N","N",1),""))</f>
        <v/>
      </c>
      <c r="R1850" s="9" t="str">
        <f>IF(Search!$L$7="","",IF(ISNUMBER(SEARCH("Shield",$AU1850))=TRUE,IF(Search!$L$7="N","N",1),""))</f>
        <v/>
      </c>
      <c r="S1850" s="9" t="str">
        <f>IF(Search!$L$8="","",IF(ISNUMBER(SEARCH("Stick",$AU1850))=TRUE,IF(Search!$L$8="N","N",1),""))</f>
        <v/>
      </c>
      <c r="T1850" s="9" t="str">
        <f>IF(Search!$O$4="","",IF(COUNTA($AW1850)=1,IF(Search!$O$4="N","N",1),""))</f>
        <v/>
      </c>
      <c r="U1850" s="9" t="str">
        <f>IF(Search!$O$5="","",IF($AW1850="","",IF($AW1850&lt;Search!$O$5,"",1)))</f>
        <v/>
      </c>
      <c r="V1850" s="9" t="str">
        <f>IF(Search!$O$6="","",IF($AW1850="","",IF($AW1850&gt;Search!$O$6,"",1)))</f>
        <v/>
      </c>
      <c r="W1850" s="9" t="str">
        <f>IF(Search!$U$4="","",IF($AX1850="","",1))</f>
        <v/>
      </c>
      <c r="X1850" s="9" t="str">
        <f>IF(Search!$U$5="","",IF(ISNUMBER(SEARCH(Search!$U$5,$AX1850))=TRUE,IF(Search!$U$5="N","N",1),""))</f>
        <v/>
      </c>
      <c r="Y1850" s="9" t="str">
        <f>IF(Search!$U$6="","",IF($AY1850&lt;Search!$U$6,"",1))</f>
        <v/>
      </c>
      <c r="Z1850" s="9" t="str">
        <f>IF(Search!$R$4="","",IF(Inventory!$BA1850&lt;Search!$R$4,"",1))</f>
        <v/>
      </c>
      <c r="AA1850" s="9" t="str">
        <f>IF(Search!$R$5="","",IF($BA1850&gt;Search!$R$5,"",1))</f>
        <v/>
      </c>
      <c r="AB1850" s="9" t="str">
        <f>IF(Search!$R$6="","",IF($BB1850&lt;Search!$R$6,"",1))</f>
        <v/>
      </c>
      <c r="AC1850" s="9" t="str">
        <f>IF(Search!$R$7="","",IF($BB1850&lt;Search!$R$7,"",1))</f>
        <v/>
      </c>
      <c r="AD1850" s="45" t="str">
        <f>IF(COUNTIF($A1850:$AC1850,"n")&gt;0,"",IF(SUM($A1850:$AC1850)=COUNTA(Search!$C$4:$C$8,Search!$F$4:$F$8,Search!$I$4:$I$6,Search!$I$8,Search!$L$4:$L$8,Search!$O$4:$O$8,Search!$R$4:$R$7,Search!$U$4:$U$7)-COUNTIF(Search!$C$4:$U$7,"n"),1+LARGE($AD$1:AD1849,1),""))</f>
        <v/>
      </c>
      <c r="AE1850" s="45" t="str">
        <f t="shared" si="87"/>
        <v/>
      </c>
      <c r="AF1850" s="45" t="str">
        <f>IF(AD1850="","",COUNTIF($AE$1:$AE1849,$AE1850)+RANK($AE1850,$AE$2:$AE$10540,1))</f>
        <v/>
      </c>
      <c r="AG1850" s="45" t="str">
        <f t="shared" si="88"/>
        <v/>
      </c>
      <c r="AH1850" s="45" t="str">
        <f>IF($AD1850="","",COUNTIF($AG$1:$AG1849,$AG1850)+RANK($AG1850,$AG$1:$AG$10539,0))</f>
        <v/>
      </c>
      <c r="AI1850" s="10" t="str">
        <f t="shared" si="89"/>
        <v>2012-13 SP Authentic Sign of the Times #SOTCA Carter Ashton CAN  AU  /   $</v>
      </c>
      <c r="AJ1850" s="11">
        <v>2012</v>
      </c>
      <c r="AK1850" s="17">
        <v>13</v>
      </c>
      <c r="AL1850" s="12" t="s">
        <v>567</v>
      </c>
      <c r="AM1850" s="10" t="s">
        <v>1392</v>
      </c>
      <c r="AN1850" s="12" t="s">
        <v>1327</v>
      </c>
      <c r="AO1850" s="9" t="s">
        <v>1913</v>
      </c>
      <c r="AP1850" s="9"/>
      <c r="AQ1850" s="9"/>
      <c r="AR1850" s="14" t="s">
        <v>2125</v>
      </c>
      <c r="AS1850" s="9"/>
      <c r="AT1850" s="9" t="s">
        <v>1857</v>
      </c>
      <c r="AU1850" s="9"/>
      <c r="AV1850" s="13"/>
      <c r="AW1850" s="13"/>
      <c r="AX1850" s="9"/>
      <c r="AY1850" s="9"/>
      <c r="AZ1850" s="9"/>
      <c r="BA1850" s="33"/>
      <c r="BB1850" s="33"/>
      <c r="BC1850" s="36"/>
      <c r="BD1850" s="12" t="s">
        <v>1771</v>
      </c>
    </row>
    <row r="1851" spans="1:56" s="12" customFormat="1" x14ac:dyDescent="0.2">
      <c r="A1851" s="9" t="str">
        <f>IF(Search!$C$5="","",IF(COUNTA(Inventory!$AP1851)=1,1,""))</f>
        <v/>
      </c>
      <c r="B1851" s="9" t="str">
        <f>IF(Search!$C$4="","",IF(ISNUMBER(SEARCH(Search!$C$4,$AR1851))=TRUE,1,""))</f>
        <v/>
      </c>
      <c r="C1851" s="9" t="str">
        <f>IF(Search!$C$6="x",IF(COUNTA($AQ1851)=1,1,"N"),IF(COUNTA($AQ1851)=1,"N",""))</f>
        <v/>
      </c>
      <c r="D1851" s="9" t="str">
        <f>IF(Search!$O$8="","",IF(ISNUMBER(SEARCH(Search!$O$8,$BD1851))=TRUE,1,""))</f>
        <v/>
      </c>
      <c r="E1851" s="9" t="str">
        <f>IF(Search!$C$7="","",IF(ISNUMBER(SEARCH(Search!$C$7,$AN1851))=TRUE,1,""))</f>
        <v/>
      </c>
      <c r="F1851" s="9" t="str">
        <f>IF(Search!$C$8="","",IF(ISNUMBER(SEARCH(Search!$C$8,$AO1851))=TRUE,1,""))</f>
        <v/>
      </c>
      <c r="G1851" s="9" t="str">
        <f>IF(Search!$F$4="","",IF(Inventory!$AJ1851&lt;Search!$F$4,"",1))</f>
        <v/>
      </c>
      <c r="H1851" s="9" t="str">
        <f>IF(Search!$F$5="","",IF(Inventory!$AJ1851&gt;Search!$F$5,"",1))</f>
        <v/>
      </c>
      <c r="I1851" s="9" t="str">
        <f>IF(Search!$F$7="","",IF(Search!$F$8="",IF(ISNUMBER(SEARCH(Search!$F$7,$AL1851))=TRUE,1,""),""))</f>
        <v/>
      </c>
      <c r="J1851" s="9" t="str">
        <f>IF($AL1851=Search!$F$8,1,"")</f>
        <v/>
      </c>
      <c r="K1851" s="9" t="str">
        <f>IF(Search!$I$4="","",IF(COUNTA($AS1851)=1,IF(Search!$I$4="N","N",1),""))</f>
        <v/>
      </c>
      <c r="L1851" s="9" t="str">
        <f>IF(Search!$I$5="","",IF($AS1851="RC",1,""))</f>
        <v/>
      </c>
      <c r="M1851" s="9" t="str">
        <f>IF(Search!$I$6="","",IF($AS1851="RCP",1,""))</f>
        <v/>
      </c>
      <c r="N1851" s="9" t="str">
        <f>IF(Search!$I$8="","",IF(COUNTA($AT1851)=1,IF(Search!$I$8="N","N",1),""))</f>
        <v/>
      </c>
      <c r="O1851" s="9" t="str">
        <f>IF(Search!$L$4="","",IF(COUNTA($AU1851)=1,IF(Search!$L$4="N","N",1),""))</f>
        <v/>
      </c>
      <c r="P1851" s="9" t="str">
        <f>IF(Search!$L$5="","",IF(ISNUMBER(SEARCH("Jersey",$AU1851))=TRUE,IF(Search!$L$5="N","N",1),""))</f>
        <v/>
      </c>
      <c r="Q1851" s="9" t="str">
        <f>IF(Search!$L$6="","",IF(ISNUMBER(SEARCH("Patch",$AU1851))=TRUE,IF(Search!$L$6="N","N",1),""))</f>
        <v/>
      </c>
      <c r="R1851" s="9" t="str">
        <f>IF(Search!$L$7="","",IF(ISNUMBER(SEARCH("Shield",$AU1851))=TRUE,IF(Search!$L$7="N","N",1),""))</f>
        <v/>
      </c>
      <c r="S1851" s="9" t="str">
        <f>IF(Search!$L$8="","",IF(ISNUMBER(SEARCH("Stick",$AU1851))=TRUE,IF(Search!$L$8="N","N",1),""))</f>
        <v/>
      </c>
      <c r="T1851" s="9" t="str">
        <f>IF(Search!$O$4="","",IF(COUNTA($AW1851)=1,IF(Search!$O$4="N","N",1),""))</f>
        <v/>
      </c>
      <c r="U1851" s="9" t="str">
        <f>IF(Search!$O$5="","",IF($AW1851="","",IF($AW1851&lt;Search!$O$5,"",1)))</f>
        <v/>
      </c>
      <c r="V1851" s="9" t="str">
        <f>IF(Search!$O$6="","",IF($AW1851="","",IF($AW1851&gt;Search!$O$6,"",1)))</f>
        <v/>
      </c>
      <c r="W1851" s="9" t="str">
        <f>IF(Search!$U$4="","",IF($AX1851="","",1))</f>
        <v/>
      </c>
      <c r="X1851" s="9" t="str">
        <f>IF(Search!$U$5="","",IF(ISNUMBER(SEARCH(Search!$U$5,$AX1851))=TRUE,IF(Search!$U$5="N","N",1),""))</f>
        <v/>
      </c>
      <c r="Y1851" s="9" t="str">
        <f>IF(Search!$U$6="","",IF($AY1851&lt;Search!$U$6,"",1))</f>
        <v/>
      </c>
      <c r="Z1851" s="9" t="str">
        <f>IF(Search!$R$4="","",IF(Inventory!$BA1851&lt;Search!$R$4,"",1))</f>
        <v/>
      </c>
      <c r="AA1851" s="9" t="str">
        <f>IF(Search!$R$5="","",IF($BA1851&gt;Search!$R$5,"",1))</f>
        <v/>
      </c>
      <c r="AB1851" s="9" t="str">
        <f>IF(Search!$R$6="","",IF($BB1851&lt;Search!$R$6,"",1))</f>
        <v/>
      </c>
      <c r="AC1851" s="9" t="str">
        <f>IF(Search!$R$7="","",IF($BB1851&lt;Search!$R$7,"",1))</f>
        <v/>
      </c>
      <c r="AD1851" s="45" t="str">
        <f>IF(COUNTIF($A1851:$AC1851,"n")&gt;0,"",IF(SUM($A1851:$AC1851)=COUNTA(Search!$C$4:$C$8,Search!$F$4:$F$8,Search!$I$4:$I$6,Search!$I$8,Search!$L$4:$L$8,Search!$O$4:$O$8,Search!$R$4:$R$7,Search!$U$4:$U$7)-COUNTIF(Search!$C$4:$U$7,"n"),1+LARGE($AD$1:AD1850,1),""))</f>
        <v/>
      </c>
      <c r="AE1851" s="45" t="str">
        <f t="shared" si="87"/>
        <v/>
      </c>
      <c r="AF1851" s="45" t="str">
        <f>IF(AD1851="","",COUNTIF($AE$1:$AE1850,$AE1851)+RANK($AE1851,$AE$2:$AE$10540,1))</f>
        <v/>
      </c>
      <c r="AG1851" s="45" t="str">
        <f t="shared" si="88"/>
        <v/>
      </c>
      <c r="AH1851" s="45" t="str">
        <f>IF($AD1851="","",COUNTIF($AG$1:$AG1850,$AG1851)+RANK($AG1851,$AG$1:$AG$10539,0))</f>
        <v/>
      </c>
      <c r="AI1851" s="10" t="str">
        <f t="shared" si="89"/>
        <v>2012-13 SP Authentic Sign of the Times #SOTCC Casey Cizikas CAN  AU  /   $</v>
      </c>
      <c r="AJ1851" s="11">
        <v>2012</v>
      </c>
      <c r="AK1851" s="17">
        <v>13</v>
      </c>
      <c r="AL1851" s="12" t="s">
        <v>567</v>
      </c>
      <c r="AM1851" s="10" t="s">
        <v>1395</v>
      </c>
      <c r="AN1851" s="12" t="s">
        <v>1396</v>
      </c>
      <c r="AO1851" s="9" t="s">
        <v>1913</v>
      </c>
      <c r="AP1851" s="9"/>
      <c r="AQ1851" s="9"/>
      <c r="AR1851" s="14" t="s">
        <v>2125</v>
      </c>
      <c r="AS1851" s="9"/>
      <c r="AT1851" s="9" t="s">
        <v>1857</v>
      </c>
      <c r="AU1851" s="9"/>
      <c r="AV1851" s="13"/>
      <c r="AW1851" s="13"/>
      <c r="AX1851" s="9"/>
      <c r="AY1851" s="9"/>
      <c r="AZ1851" s="9"/>
      <c r="BA1851" s="33"/>
      <c r="BB1851" s="33"/>
      <c r="BC1851" s="36"/>
      <c r="BD1851" s="12" t="s">
        <v>1771</v>
      </c>
    </row>
    <row r="1852" spans="1:56" s="12" customFormat="1" x14ac:dyDescent="0.2">
      <c r="A1852" s="9" t="str">
        <f>IF(Search!$C$5="","",IF(COUNTA(Inventory!$AP1852)=1,1,""))</f>
        <v/>
      </c>
      <c r="B1852" s="9" t="str">
        <f>IF(Search!$C$4="","",IF(ISNUMBER(SEARCH(Search!$C$4,$AR1852))=TRUE,1,""))</f>
        <v/>
      </c>
      <c r="C1852" s="9" t="str">
        <f>IF(Search!$C$6="x",IF(COUNTA($AQ1852)=1,1,"N"),IF(COUNTA($AQ1852)=1,"N",""))</f>
        <v/>
      </c>
      <c r="D1852" s="9" t="str">
        <f>IF(Search!$O$8="","",IF(ISNUMBER(SEARCH(Search!$O$8,$BD1852))=TRUE,1,""))</f>
        <v/>
      </c>
      <c r="E1852" s="9" t="str">
        <f>IF(Search!$C$7="","",IF(ISNUMBER(SEARCH(Search!$C$7,$AN1852))=TRUE,1,""))</f>
        <v/>
      </c>
      <c r="F1852" s="9" t="str">
        <f>IF(Search!$C$8="","",IF(ISNUMBER(SEARCH(Search!$C$8,$AO1852))=TRUE,1,""))</f>
        <v/>
      </c>
      <c r="G1852" s="9" t="str">
        <f>IF(Search!$F$4="","",IF(Inventory!$AJ1852&lt;Search!$F$4,"",1))</f>
        <v/>
      </c>
      <c r="H1852" s="9" t="str">
        <f>IF(Search!$F$5="","",IF(Inventory!$AJ1852&gt;Search!$F$5,"",1))</f>
        <v/>
      </c>
      <c r="I1852" s="9" t="str">
        <f>IF(Search!$F$7="","",IF(Search!$F$8="",IF(ISNUMBER(SEARCH(Search!$F$7,$AL1852))=TRUE,1,""),""))</f>
        <v/>
      </c>
      <c r="J1852" s="9" t="str">
        <f>IF($AL1852=Search!$F$8,1,"")</f>
        <v/>
      </c>
      <c r="K1852" s="9" t="str">
        <f>IF(Search!$I$4="","",IF(COUNTA($AS1852)=1,IF(Search!$I$4="N","N",1),""))</f>
        <v/>
      </c>
      <c r="L1852" s="9" t="str">
        <f>IF(Search!$I$5="","",IF($AS1852="RC",1,""))</f>
        <v/>
      </c>
      <c r="M1852" s="9" t="str">
        <f>IF(Search!$I$6="","",IF($AS1852="RCP",1,""))</f>
        <v/>
      </c>
      <c r="N1852" s="9" t="str">
        <f>IF(Search!$I$8="","",IF(COUNTA($AT1852)=1,IF(Search!$I$8="N","N",1),""))</f>
        <v/>
      </c>
      <c r="O1852" s="9" t="str">
        <f>IF(Search!$L$4="","",IF(COUNTA($AU1852)=1,IF(Search!$L$4="N","N",1),""))</f>
        <v/>
      </c>
      <c r="P1852" s="9" t="str">
        <f>IF(Search!$L$5="","",IF(ISNUMBER(SEARCH("Jersey",$AU1852))=TRUE,IF(Search!$L$5="N","N",1),""))</f>
        <v/>
      </c>
      <c r="Q1852" s="9" t="str">
        <f>IF(Search!$L$6="","",IF(ISNUMBER(SEARCH("Patch",$AU1852))=TRUE,IF(Search!$L$6="N","N",1),""))</f>
        <v/>
      </c>
      <c r="R1852" s="9" t="str">
        <f>IF(Search!$L$7="","",IF(ISNUMBER(SEARCH("Shield",$AU1852))=TRUE,IF(Search!$L$7="N","N",1),""))</f>
        <v/>
      </c>
      <c r="S1852" s="9" t="str">
        <f>IF(Search!$L$8="","",IF(ISNUMBER(SEARCH("Stick",$AU1852))=TRUE,IF(Search!$L$8="N","N",1),""))</f>
        <v/>
      </c>
      <c r="T1852" s="9" t="str">
        <f>IF(Search!$O$4="","",IF(COUNTA($AW1852)=1,IF(Search!$O$4="N","N",1),""))</f>
        <v/>
      </c>
      <c r="U1852" s="9" t="str">
        <f>IF(Search!$O$5="","",IF($AW1852="","",IF($AW1852&lt;Search!$O$5,"",1)))</f>
        <v/>
      </c>
      <c r="V1852" s="9" t="str">
        <f>IF(Search!$O$6="","",IF($AW1852="","",IF($AW1852&gt;Search!$O$6,"",1)))</f>
        <v/>
      </c>
      <c r="W1852" s="9" t="str">
        <f>IF(Search!$U$4="","",IF($AX1852="","",1))</f>
        <v/>
      </c>
      <c r="X1852" s="9" t="str">
        <f>IF(Search!$U$5="","",IF(ISNUMBER(SEARCH(Search!$U$5,$AX1852))=TRUE,IF(Search!$U$5="N","N",1),""))</f>
        <v/>
      </c>
      <c r="Y1852" s="9" t="str">
        <f>IF(Search!$U$6="","",IF($AY1852&lt;Search!$U$6,"",1))</f>
        <v/>
      </c>
      <c r="Z1852" s="9" t="str">
        <f>IF(Search!$R$4="","",IF(Inventory!$BA1852&lt;Search!$R$4,"",1))</f>
        <v/>
      </c>
      <c r="AA1852" s="9" t="str">
        <f>IF(Search!$R$5="","",IF($BA1852&gt;Search!$R$5,"",1))</f>
        <v/>
      </c>
      <c r="AB1852" s="9" t="str">
        <f>IF(Search!$R$6="","",IF($BB1852&lt;Search!$R$6,"",1))</f>
        <v/>
      </c>
      <c r="AC1852" s="9" t="str">
        <f>IF(Search!$R$7="","",IF($BB1852&lt;Search!$R$7,"",1))</f>
        <v/>
      </c>
      <c r="AD1852" s="45" t="str">
        <f>IF(COUNTIF($A1852:$AC1852,"n")&gt;0,"",IF(SUM($A1852:$AC1852)=COUNTA(Search!$C$4:$C$8,Search!$F$4:$F$8,Search!$I$4:$I$6,Search!$I$8,Search!$L$4:$L$8,Search!$O$4:$O$8,Search!$R$4:$R$7,Search!$U$4:$U$7)-COUNTIF(Search!$C$4:$U$7,"n"),1+LARGE($AD$1:AD1851,1),""))</f>
        <v/>
      </c>
      <c r="AE1852" s="45" t="str">
        <f t="shared" si="87"/>
        <v/>
      </c>
      <c r="AF1852" s="45" t="str">
        <f>IF(AD1852="","",COUNTIF($AE$1:$AE1851,$AE1852)+RANK($AE1852,$AE$2:$AE$10540,1))</f>
        <v/>
      </c>
      <c r="AG1852" s="45" t="str">
        <f t="shared" si="88"/>
        <v/>
      </c>
      <c r="AH1852" s="45" t="str">
        <f>IF($AD1852="","",COUNTIF($AG$1:$AG1851,$AG1852)+RANK($AG1852,$AG$1:$AG$10539,0))</f>
        <v/>
      </c>
      <c r="AI1852" s="10" t="str">
        <f t="shared" si="89"/>
        <v>2012-13 SP Authentic Sign of the Times #SOTTB Tyson Barrie CAN  AU  /   $</v>
      </c>
      <c r="AJ1852" s="11">
        <v>2012</v>
      </c>
      <c r="AK1852" s="17">
        <v>13</v>
      </c>
      <c r="AL1852" s="12" t="s">
        <v>567</v>
      </c>
      <c r="AM1852" s="10" t="s">
        <v>1393</v>
      </c>
      <c r="AN1852" s="12" t="s">
        <v>1394</v>
      </c>
      <c r="AO1852" s="9" t="s">
        <v>1913</v>
      </c>
      <c r="AP1852" s="9"/>
      <c r="AQ1852" s="9"/>
      <c r="AR1852" s="14" t="s">
        <v>2125</v>
      </c>
      <c r="AS1852" s="9"/>
      <c r="AT1852" s="9" t="s">
        <v>1857</v>
      </c>
      <c r="AU1852" s="9"/>
      <c r="AV1852" s="13"/>
      <c r="AW1852" s="13"/>
      <c r="AX1852" s="9"/>
      <c r="AY1852" s="9"/>
      <c r="AZ1852" s="9"/>
      <c r="BA1852" s="33"/>
      <c r="BB1852" s="33"/>
      <c r="BC1852" s="36"/>
      <c r="BD1852" s="12" t="s">
        <v>1771</v>
      </c>
    </row>
    <row r="1853" spans="1:56" s="12" customFormat="1" x14ac:dyDescent="0.2">
      <c r="A1853" s="9" t="str">
        <f>IF(Search!$C$5="","",IF(COUNTA(Inventory!$AP1853)=1,1,""))</f>
        <v/>
      </c>
      <c r="B1853" s="9" t="str">
        <f>IF(Search!$C$4="","",IF(ISNUMBER(SEARCH(Search!$C$4,$AR1853))=TRUE,1,""))</f>
        <v/>
      </c>
      <c r="C1853" s="9" t="str">
        <f>IF(Search!$C$6="x",IF(COUNTA($AQ1853)=1,1,"N"),IF(COUNTA($AQ1853)=1,"N",""))</f>
        <v/>
      </c>
      <c r="D1853" s="9" t="str">
        <f>IF(Search!$O$8="","",IF(ISNUMBER(SEARCH(Search!$O$8,$BD1853))=TRUE,1,""))</f>
        <v/>
      </c>
      <c r="E1853" s="9" t="str">
        <f>IF(Search!$C$7="","",IF(ISNUMBER(SEARCH(Search!$C$7,$AN1853))=TRUE,1,""))</f>
        <v/>
      </c>
      <c r="F1853" s="9" t="str">
        <f>IF(Search!$C$8="","",IF(ISNUMBER(SEARCH(Search!$C$8,$AO1853))=TRUE,1,""))</f>
        <v/>
      </c>
      <c r="G1853" s="9" t="str">
        <f>IF(Search!$F$4="","",IF(Inventory!$AJ1853&lt;Search!$F$4,"",1))</f>
        <v/>
      </c>
      <c r="H1853" s="9" t="str">
        <f>IF(Search!$F$5="","",IF(Inventory!$AJ1853&gt;Search!$F$5,"",1))</f>
        <v/>
      </c>
      <c r="I1853" s="9" t="str">
        <f>IF(Search!$F$7="","",IF(Search!$F$8="",IF(ISNUMBER(SEARCH(Search!$F$7,$AL1853))=TRUE,1,""),""))</f>
        <v/>
      </c>
      <c r="J1853" s="9" t="str">
        <f>IF($AL1853=Search!$F$8,1,"")</f>
        <v/>
      </c>
      <c r="K1853" s="9" t="str">
        <f>IF(Search!$I$4="","",IF(COUNTA($AS1853)=1,IF(Search!$I$4="N","N",1),""))</f>
        <v/>
      </c>
      <c r="L1853" s="9" t="str">
        <f>IF(Search!$I$5="","",IF($AS1853="RC",1,""))</f>
        <v/>
      </c>
      <c r="M1853" s="9" t="str">
        <f>IF(Search!$I$6="","",IF($AS1853="RCP",1,""))</f>
        <v/>
      </c>
      <c r="N1853" s="9" t="str">
        <f>IF(Search!$I$8="","",IF(COUNTA($AT1853)=1,IF(Search!$I$8="N","N",1),""))</f>
        <v/>
      </c>
      <c r="O1853" s="9" t="str">
        <f>IF(Search!$L$4="","",IF(COUNTA($AU1853)=1,IF(Search!$L$4="N","N",1),""))</f>
        <v/>
      </c>
      <c r="P1853" s="9" t="str">
        <f>IF(Search!$L$5="","",IF(ISNUMBER(SEARCH("Jersey",$AU1853))=TRUE,IF(Search!$L$5="N","N",1),""))</f>
        <v/>
      </c>
      <c r="Q1853" s="9" t="str">
        <f>IF(Search!$L$6="","",IF(ISNUMBER(SEARCH("Patch",$AU1853))=TRUE,IF(Search!$L$6="N","N",1),""))</f>
        <v/>
      </c>
      <c r="R1853" s="9" t="str">
        <f>IF(Search!$L$7="","",IF(ISNUMBER(SEARCH("Shield",$AU1853))=TRUE,IF(Search!$L$7="N","N",1),""))</f>
        <v/>
      </c>
      <c r="S1853" s="9" t="str">
        <f>IF(Search!$L$8="","",IF(ISNUMBER(SEARCH("Stick",$AU1853))=TRUE,IF(Search!$L$8="N","N",1),""))</f>
        <v/>
      </c>
      <c r="T1853" s="9" t="str">
        <f>IF(Search!$O$4="","",IF(COUNTA($AW1853)=1,IF(Search!$O$4="N","N",1),""))</f>
        <v/>
      </c>
      <c r="U1853" s="9" t="str">
        <f>IF(Search!$O$5="","",IF($AW1853="","",IF($AW1853&lt;Search!$O$5,"",1)))</f>
        <v/>
      </c>
      <c r="V1853" s="9" t="str">
        <f>IF(Search!$O$6="","",IF($AW1853="","",IF($AW1853&gt;Search!$O$6,"",1)))</f>
        <v/>
      </c>
      <c r="W1853" s="9" t="str">
        <f>IF(Search!$U$4="","",IF($AX1853="","",1))</f>
        <v/>
      </c>
      <c r="X1853" s="9" t="str">
        <f>IF(Search!$U$5="","",IF(ISNUMBER(SEARCH(Search!$U$5,$AX1853))=TRUE,IF(Search!$U$5="N","N",1),""))</f>
        <v/>
      </c>
      <c r="Y1853" s="9" t="str">
        <f>IF(Search!$U$6="","",IF($AY1853&lt;Search!$U$6,"",1))</f>
        <v/>
      </c>
      <c r="Z1853" s="9" t="str">
        <f>IF(Search!$R$4="","",IF(Inventory!$BA1853&lt;Search!$R$4,"",1))</f>
        <v/>
      </c>
      <c r="AA1853" s="9" t="str">
        <f>IF(Search!$R$5="","",IF($BA1853&gt;Search!$R$5,"",1))</f>
        <v/>
      </c>
      <c r="AB1853" s="9" t="str">
        <f>IF(Search!$R$6="","",IF($BB1853&lt;Search!$R$6,"",1))</f>
        <v/>
      </c>
      <c r="AC1853" s="9" t="str">
        <f>IF(Search!$R$7="","",IF($BB1853&lt;Search!$R$7,"",1))</f>
        <v/>
      </c>
      <c r="AD1853" s="45" t="str">
        <f>IF(COUNTIF($A1853:$AC1853,"n")&gt;0,"",IF(SUM($A1853:$AC1853)=COUNTA(Search!$C$4:$C$8,Search!$F$4:$F$8,Search!$I$4:$I$6,Search!$I$8,Search!$L$4:$L$8,Search!$O$4:$O$8,Search!$R$4:$R$7,Search!$U$4:$U$7)-COUNTIF(Search!$C$4:$U$7,"n"),1+LARGE($AD$1:AD1852,1),""))</f>
        <v/>
      </c>
      <c r="AE1853" s="45" t="str">
        <f t="shared" si="87"/>
        <v/>
      </c>
      <c r="AF1853" s="45" t="str">
        <f>IF(AD1853="","",COUNTIF($AE$1:$AE1852,$AE1853)+RANK($AE1853,$AE$2:$AE$10540,1))</f>
        <v/>
      </c>
      <c r="AG1853" s="45" t="str">
        <f t="shared" si="88"/>
        <v/>
      </c>
      <c r="AH1853" s="45" t="str">
        <f>IF($AD1853="","",COUNTIF($AG$1:$AG1852,$AG1853)+RANK($AG1853,$AG$1:$AG$10539,0))</f>
        <v/>
      </c>
      <c r="AI1853" s="10" t="str">
        <f t="shared" si="89"/>
        <v>2012-13 SP Game Used Authentic Fabrics #TC14 Patrice Bergeron CAN   Jersey /   $</v>
      </c>
      <c r="AJ1853" s="11">
        <v>2012</v>
      </c>
      <c r="AK1853" s="17">
        <v>13</v>
      </c>
      <c r="AL1853" s="12" t="s">
        <v>905</v>
      </c>
      <c r="AM1853" s="10" t="s">
        <v>1397</v>
      </c>
      <c r="AN1853" s="12" t="s">
        <v>540</v>
      </c>
      <c r="AO1853" s="9" t="s">
        <v>1913</v>
      </c>
      <c r="AP1853" s="9"/>
      <c r="AQ1853" s="9"/>
      <c r="AR1853" s="14"/>
      <c r="AS1853" s="9"/>
      <c r="AT1853" s="9"/>
      <c r="AU1853" s="9" t="s">
        <v>18</v>
      </c>
      <c r="AV1853" s="13"/>
      <c r="AW1853" s="13"/>
      <c r="AX1853" s="9"/>
      <c r="AY1853" s="9"/>
      <c r="AZ1853" s="9"/>
      <c r="BA1853" s="33"/>
      <c r="BB1853" s="33"/>
      <c r="BC1853" s="36"/>
      <c r="BD1853" s="12" t="s">
        <v>1771</v>
      </c>
    </row>
    <row r="1854" spans="1:56" s="12" customFormat="1" x14ac:dyDescent="0.2">
      <c r="A1854" s="9" t="str">
        <f>IF(Search!$C$5="","",IF(COUNTA(Inventory!$AP1854)=1,1,""))</f>
        <v/>
      </c>
      <c r="B1854" s="9" t="str">
        <f>IF(Search!$C$4="","",IF(ISNUMBER(SEARCH(Search!$C$4,$AR1854))=TRUE,1,""))</f>
        <v/>
      </c>
      <c r="C1854" s="9" t="str">
        <f>IF(Search!$C$6="x",IF(COUNTA($AQ1854)=1,1,"N"),IF(COUNTA($AQ1854)=1,"N",""))</f>
        <v/>
      </c>
      <c r="D1854" s="9" t="str">
        <f>IF(Search!$O$8="","",IF(ISNUMBER(SEARCH(Search!$O$8,$BD1854))=TRUE,1,""))</f>
        <v/>
      </c>
      <c r="E1854" s="9" t="str">
        <f>IF(Search!$C$7="","",IF(ISNUMBER(SEARCH(Search!$C$7,$AN1854))=TRUE,1,""))</f>
        <v/>
      </c>
      <c r="F1854" s="9" t="str">
        <f>IF(Search!$C$8="","",IF(ISNUMBER(SEARCH(Search!$C$8,$AO1854))=TRUE,1,""))</f>
        <v/>
      </c>
      <c r="G1854" s="9" t="str">
        <f>IF(Search!$F$4="","",IF(Inventory!$AJ1854&lt;Search!$F$4,"",1))</f>
        <v/>
      </c>
      <c r="H1854" s="9" t="str">
        <f>IF(Search!$F$5="","",IF(Inventory!$AJ1854&gt;Search!$F$5,"",1))</f>
        <v/>
      </c>
      <c r="I1854" s="9" t="str">
        <f>IF(Search!$F$7="","",IF(Search!$F$8="",IF(ISNUMBER(SEARCH(Search!$F$7,$AL1854))=TRUE,1,""),""))</f>
        <v/>
      </c>
      <c r="J1854" s="9" t="str">
        <f>IF($AL1854=Search!$F$8,1,"")</f>
        <v/>
      </c>
      <c r="K1854" s="9" t="str">
        <f>IF(Search!$I$4="","",IF(COUNTA($AS1854)=1,IF(Search!$I$4="N","N",1),""))</f>
        <v/>
      </c>
      <c r="L1854" s="9" t="str">
        <f>IF(Search!$I$5="","",IF($AS1854="RC",1,""))</f>
        <v/>
      </c>
      <c r="M1854" s="9" t="str">
        <f>IF(Search!$I$6="","",IF($AS1854="RCP",1,""))</f>
        <v/>
      </c>
      <c r="N1854" s="9" t="str">
        <f>IF(Search!$I$8="","",IF(COUNTA($AT1854)=1,IF(Search!$I$8="N","N",1),""))</f>
        <v/>
      </c>
      <c r="O1854" s="9" t="str">
        <f>IF(Search!$L$4="","",IF(COUNTA($AU1854)=1,IF(Search!$L$4="N","N",1),""))</f>
        <v/>
      </c>
      <c r="P1854" s="9" t="str">
        <f>IF(Search!$L$5="","",IF(ISNUMBER(SEARCH("Jersey",$AU1854))=TRUE,IF(Search!$L$5="N","N",1),""))</f>
        <v/>
      </c>
      <c r="Q1854" s="9" t="str">
        <f>IF(Search!$L$6="","",IF(ISNUMBER(SEARCH("Patch",$AU1854))=TRUE,IF(Search!$L$6="N","N",1),""))</f>
        <v/>
      </c>
      <c r="R1854" s="9" t="str">
        <f>IF(Search!$L$7="","",IF(ISNUMBER(SEARCH("Shield",$AU1854))=TRUE,IF(Search!$L$7="N","N",1),""))</f>
        <v/>
      </c>
      <c r="S1854" s="9" t="str">
        <f>IF(Search!$L$8="","",IF(ISNUMBER(SEARCH("Stick",$AU1854))=TRUE,IF(Search!$L$8="N","N",1),""))</f>
        <v/>
      </c>
      <c r="T1854" s="9" t="str">
        <f>IF(Search!$O$4="","",IF(COUNTA($AW1854)=1,IF(Search!$O$4="N","N",1),""))</f>
        <v/>
      </c>
      <c r="U1854" s="9" t="str">
        <f>IF(Search!$O$5="","",IF($AW1854="","",IF($AW1854&lt;Search!$O$5,"",1)))</f>
        <v/>
      </c>
      <c r="V1854" s="9" t="str">
        <f>IF(Search!$O$6="","",IF($AW1854="","",IF($AW1854&gt;Search!$O$6,"",1)))</f>
        <v/>
      </c>
      <c r="W1854" s="9" t="str">
        <f>IF(Search!$U$4="","",IF($AX1854="","",1))</f>
        <v/>
      </c>
      <c r="X1854" s="9" t="str">
        <f>IF(Search!$U$5="","",IF(ISNUMBER(SEARCH(Search!$U$5,$AX1854))=TRUE,IF(Search!$U$5="N","N",1),""))</f>
        <v/>
      </c>
      <c r="Y1854" s="9" t="str">
        <f>IF(Search!$U$6="","",IF($AY1854&lt;Search!$U$6,"",1))</f>
        <v/>
      </c>
      <c r="Z1854" s="9" t="str">
        <f>IF(Search!$R$4="","",IF(Inventory!$BA1854&lt;Search!$R$4,"",1))</f>
        <v/>
      </c>
      <c r="AA1854" s="9" t="str">
        <f>IF(Search!$R$5="","",IF($BA1854&gt;Search!$R$5,"",1))</f>
        <v/>
      </c>
      <c r="AB1854" s="9" t="str">
        <f>IF(Search!$R$6="","",IF($BB1854&lt;Search!$R$6,"",1))</f>
        <v/>
      </c>
      <c r="AC1854" s="9" t="str">
        <f>IF(Search!$R$7="","",IF($BB1854&lt;Search!$R$7,"",1))</f>
        <v/>
      </c>
      <c r="AD1854" s="45" t="str">
        <f>IF(COUNTIF($A1854:$AC1854,"n")&gt;0,"",IF(SUM($A1854:$AC1854)=COUNTA(Search!$C$4:$C$8,Search!$F$4:$F$8,Search!$I$4:$I$6,Search!$I$8,Search!$L$4:$L$8,Search!$O$4:$O$8,Search!$R$4:$R$7,Search!$U$4:$U$7)-COUNTIF(Search!$C$4:$U$7,"n"),1+LARGE($AD$1:AD1853,1),""))</f>
        <v/>
      </c>
      <c r="AE1854" s="45" t="str">
        <f t="shared" si="87"/>
        <v/>
      </c>
      <c r="AF1854" s="45" t="str">
        <f>IF(AD1854="","",COUNTIF($AE$1:$AE1853,$AE1854)+RANK($AE1854,$AE$2:$AE$10540,1))</f>
        <v/>
      </c>
      <c r="AG1854" s="45" t="str">
        <f t="shared" si="88"/>
        <v/>
      </c>
      <c r="AH1854" s="45" t="str">
        <f>IF($AD1854="","",COUNTIF($AG$1:$AG1853,$AG1854)+RANK($AG1854,$AG$1:$AG$10539,0))</f>
        <v/>
      </c>
      <c r="AI1854" s="10" t="str">
        <f t="shared" si="89"/>
        <v>2012-13 The Cup #128 Ryan Hamilton TOR RC AU 2CL Patch /249   $15</v>
      </c>
      <c r="AJ1854" s="11">
        <v>2012</v>
      </c>
      <c r="AK1854" s="17">
        <v>13</v>
      </c>
      <c r="AL1854" s="12" t="s">
        <v>570</v>
      </c>
      <c r="AM1854" s="10">
        <v>128</v>
      </c>
      <c r="AN1854" s="12" t="s">
        <v>1398</v>
      </c>
      <c r="AO1854" s="9" t="s">
        <v>1904</v>
      </c>
      <c r="AP1854" s="9"/>
      <c r="AQ1854" s="9"/>
      <c r="AR1854" s="14" t="s">
        <v>2463</v>
      </c>
      <c r="AS1854" s="9" t="s">
        <v>2</v>
      </c>
      <c r="AT1854" s="9" t="s">
        <v>1857</v>
      </c>
      <c r="AU1854" s="9" t="s">
        <v>1778</v>
      </c>
      <c r="AV1854" s="13"/>
      <c r="AW1854" s="13">
        <v>249</v>
      </c>
      <c r="AX1854" s="9"/>
      <c r="AY1854" s="9"/>
      <c r="AZ1854" s="9"/>
      <c r="BA1854" s="33">
        <v>15</v>
      </c>
      <c r="BB1854" s="33"/>
      <c r="BC1854" s="36"/>
      <c r="BD1854" s="12" t="s">
        <v>1771</v>
      </c>
    </row>
    <row r="1855" spans="1:56" s="12" customFormat="1" x14ac:dyDescent="0.2">
      <c r="A1855" s="9" t="str">
        <f>IF(Search!$C$5="","",IF(COUNTA(Inventory!$AP1855)=1,1,""))</f>
        <v/>
      </c>
      <c r="B1855" s="9" t="str">
        <f>IF(Search!$C$4="","",IF(ISNUMBER(SEARCH(Search!$C$4,$AR1855))=TRUE,1,""))</f>
        <v/>
      </c>
      <c r="C1855" s="9" t="str">
        <f>IF(Search!$C$6="x",IF(COUNTA($AQ1855)=1,1,"N"),IF(COUNTA($AQ1855)=1,"N",""))</f>
        <v/>
      </c>
      <c r="D1855" s="9" t="str">
        <f>IF(Search!$O$8="","",IF(ISNUMBER(SEARCH(Search!$O$8,$BD1855))=TRUE,1,""))</f>
        <v/>
      </c>
      <c r="E1855" s="9" t="str">
        <f>IF(Search!$C$7="","",IF(ISNUMBER(SEARCH(Search!$C$7,$AN1855))=TRUE,1,""))</f>
        <v/>
      </c>
      <c r="F1855" s="9" t="str">
        <f>IF(Search!$C$8="","",IF(ISNUMBER(SEARCH(Search!$C$8,$AO1855))=TRUE,1,""))</f>
        <v/>
      </c>
      <c r="G1855" s="9" t="str">
        <f>IF(Search!$F$4="","",IF(Inventory!$AJ1855&lt;Search!$F$4,"",1))</f>
        <v/>
      </c>
      <c r="H1855" s="9" t="str">
        <f>IF(Search!$F$5="","",IF(Inventory!$AJ1855&gt;Search!$F$5,"",1))</f>
        <v/>
      </c>
      <c r="I1855" s="9" t="str">
        <f>IF(Search!$F$7="","",IF(Search!$F$8="",IF(ISNUMBER(SEARCH(Search!$F$7,$AL1855))=TRUE,1,""),""))</f>
        <v/>
      </c>
      <c r="J1855" s="9" t="str">
        <f>IF($AL1855=Search!$F$8,1,"")</f>
        <v/>
      </c>
      <c r="K1855" s="9" t="str">
        <f>IF(Search!$I$4="","",IF(COUNTA($AS1855)=1,IF(Search!$I$4="N","N",1),""))</f>
        <v/>
      </c>
      <c r="L1855" s="9" t="str">
        <f>IF(Search!$I$5="","",IF($AS1855="RC",1,""))</f>
        <v/>
      </c>
      <c r="M1855" s="9" t="str">
        <f>IF(Search!$I$6="","",IF($AS1855="RCP",1,""))</f>
        <v/>
      </c>
      <c r="N1855" s="9" t="str">
        <f>IF(Search!$I$8="","",IF(COUNTA($AT1855)=1,IF(Search!$I$8="N","N",1),""))</f>
        <v/>
      </c>
      <c r="O1855" s="9" t="str">
        <f>IF(Search!$L$4="","",IF(COUNTA($AU1855)=1,IF(Search!$L$4="N","N",1),""))</f>
        <v/>
      </c>
      <c r="P1855" s="9" t="str">
        <f>IF(Search!$L$5="","",IF(ISNUMBER(SEARCH("Jersey",$AU1855))=TRUE,IF(Search!$L$5="N","N",1),""))</f>
        <v/>
      </c>
      <c r="Q1855" s="9" t="str">
        <f>IF(Search!$L$6="","",IF(ISNUMBER(SEARCH("Patch",$AU1855))=TRUE,IF(Search!$L$6="N","N",1),""))</f>
        <v/>
      </c>
      <c r="R1855" s="9" t="str">
        <f>IF(Search!$L$7="","",IF(ISNUMBER(SEARCH("Shield",$AU1855))=TRUE,IF(Search!$L$7="N","N",1),""))</f>
        <v/>
      </c>
      <c r="S1855" s="9" t="str">
        <f>IF(Search!$L$8="","",IF(ISNUMBER(SEARCH("Stick",$AU1855))=TRUE,IF(Search!$L$8="N","N",1),""))</f>
        <v/>
      </c>
      <c r="T1855" s="9" t="str">
        <f>IF(Search!$O$4="","",IF(COUNTA($AW1855)=1,IF(Search!$O$4="N","N",1),""))</f>
        <v/>
      </c>
      <c r="U1855" s="9" t="str">
        <f>IF(Search!$O$5="","",IF($AW1855="","",IF($AW1855&lt;Search!$O$5,"",1)))</f>
        <v/>
      </c>
      <c r="V1855" s="9" t="str">
        <f>IF(Search!$O$6="","",IF($AW1855="","",IF($AW1855&gt;Search!$O$6,"",1)))</f>
        <v/>
      </c>
      <c r="W1855" s="9" t="str">
        <f>IF(Search!$U$4="","",IF($AX1855="","",1))</f>
        <v/>
      </c>
      <c r="X1855" s="9" t="str">
        <f>IF(Search!$U$5="","",IF(ISNUMBER(SEARCH(Search!$U$5,$AX1855))=TRUE,IF(Search!$U$5="N","N",1),""))</f>
        <v/>
      </c>
      <c r="Y1855" s="9" t="str">
        <f>IF(Search!$U$6="","",IF($AY1855&lt;Search!$U$6,"",1))</f>
        <v/>
      </c>
      <c r="Z1855" s="9" t="str">
        <f>IF(Search!$R$4="","",IF(Inventory!$BA1855&lt;Search!$R$4,"",1))</f>
        <v/>
      </c>
      <c r="AA1855" s="9" t="str">
        <f>IF(Search!$R$5="","",IF($BA1855&gt;Search!$R$5,"",1))</f>
        <v/>
      </c>
      <c r="AB1855" s="9" t="str">
        <f>IF(Search!$R$6="","",IF($BB1855&lt;Search!$R$6,"",1))</f>
        <v/>
      </c>
      <c r="AC1855" s="9" t="str">
        <f>IF(Search!$R$7="","",IF($BB1855&lt;Search!$R$7,"",1))</f>
        <v/>
      </c>
      <c r="AD1855" s="45" t="str">
        <f>IF(COUNTIF($A1855:$AC1855,"n")&gt;0,"",IF(SUM($A1855:$AC1855)=COUNTA(Search!$C$4:$C$8,Search!$F$4:$F$8,Search!$I$4:$I$6,Search!$I$8,Search!$L$4:$L$8,Search!$O$4:$O$8,Search!$R$4:$R$7,Search!$U$4:$U$7)-COUNTIF(Search!$C$4:$U$7,"n"),1+LARGE($AD$1:AD1854,1),""))</f>
        <v/>
      </c>
      <c r="AE1855" s="45" t="str">
        <f t="shared" si="87"/>
        <v/>
      </c>
      <c r="AF1855" s="45" t="str">
        <f>IF(AD1855="","",COUNTIF($AE$1:$AE1854,$AE1855)+RANK($AE1855,$AE$2:$AE$10540,1))</f>
        <v/>
      </c>
      <c r="AG1855" s="45" t="str">
        <f t="shared" si="88"/>
        <v/>
      </c>
      <c r="AH1855" s="45" t="str">
        <f>IF($AD1855="","",COUNTIF($AG$1:$AG1854,$AG1855)+RANK($AG1855,$AG$1:$AG$10539,0))</f>
        <v/>
      </c>
      <c r="AI1855" s="10" t="str">
        <f t="shared" si="89"/>
        <v>2012-13 The Cup #129 Jussi Rynnas TOR RC AU 2CL Patch /249   $20</v>
      </c>
      <c r="AJ1855" s="11">
        <v>2012</v>
      </c>
      <c r="AK1855" s="17">
        <v>13</v>
      </c>
      <c r="AL1855" s="12" t="s">
        <v>570</v>
      </c>
      <c r="AM1855" s="10">
        <v>129</v>
      </c>
      <c r="AN1855" s="12" t="s">
        <v>1391</v>
      </c>
      <c r="AO1855" s="9" t="s">
        <v>1904</v>
      </c>
      <c r="AP1855" s="9"/>
      <c r="AQ1855" s="9"/>
      <c r="AR1855" s="14" t="s">
        <v>2463</v>
      </c>
      <c r="AS1855" s="9" t="s">
        <v>2</v>
      </c>
      <c r="AT1855" s="9" t="s">
        <v>1857</v>
      </c>
      <c r="AU1855" s="9" t="s">
        <v>1778</v>
      </c>
      <c r="AV1855" s="13"/>
      <c r="AW1855" s="13">
        <v>249</v>
      </c>
      <c r="AX1855" s="9"/>
      <c r="AY1855" s="9"/>
      <c r="AZ1855" s="9"/>
      <c r="BA1855" s="33">
        <v>20</v>
      </c>
      <c r="BB1855" s="33"/>
      <c r="BC1855" s="36"/>
      <c r="BD1855" s="12" t="s">
        <v>1771</v>
      </c>
    </row>
    <row r="1856" spans="1:56" s="12" customFormat="1" x14ac:dyDescent="0.2">
      <c r="A1856" s="9" t="str">
        <f>IF(Search!$C$5="","",IF(COUNTA(Inventory!$AP1856)=1,1,""))</f>
        <v/>
      </c>
      <c r="B1856" s="9" t="str">
        <f>IF(Search!$C$4="","",IF(ISNUMBER(SEARCH(Search!$C$4,$AR1856))=TRUE,1,""))</f>
        <v/>
      </c>
      <c r="C1856" s="9" t="str">
        <f>IF(Search!$C$6="x",IF(COUNTA($AQ1856)=1,1,"N"),IF(COUNTA($AQ1856)=1,"N",""))</f>
        <v/>
      </c>
      <c r="D1856" s="9" t="str">
        <f>IF(Search!$O$8="","",IF(ISNUMBER(SEARCH(Search!$O$8,$BD1856))=TRUE,1,""))</f>
        <v/>
      </c>
      <c r="E1856" s="9" t="str">
        <f>IF(Search!$C$7="","",IF(ISNUMBER(SEARCH(Search!$C$7,$AN1856))=TRUE,1,""))</f>
        <v/>
      </c>
      <c r="F1856" s="9" t="str">
        <f>IF(Search!$C$8="","",IF(ISNUMBER(SEARCH(Search!$C$8,$AO1856))=TRUE,1,""))</f>
        <v/>
      </c>
      <c r="G1856" s="9" t="str">
        <f>IF(Search!$F$4="","",IF(Inventory!$AJ1856&lt;Search!$F$4,"",1))</f>
        <v/>
      </c>
      <c r="H1856" s="9" t="str">
        <f>IF(Search!$F$5="","",IF(Inventory!$AJ1856&gt;Search!$F$5,"",1))</f>
        <v/>
      </c>
      <c r="I1856" s="9" t="str">
        <f>IF(Search!$F$7="","",IF(Search!$F$8="",IF(ISNUMBER(SEARCH(Search!$F$7,$AL1856))=TRUE,1,""),""))</f>
        <v/>
      </c>
      <c r="J1856" s="9" t="str">
        <f>IF($AL1856=Search!$F$8,1,"")</f>
        <v/>
      </c>
      <c r="K1856" s="9" t="str">
        <f>IF(Search!$I$4="","",IF(COUNTA($AS1856)=1,IF(Search!$I$4="N","N",1),""))</f>
        <v/>
      </c>
      <c r="L1856" s="9" t="str">
        <f>IF(Search!$I$5="","",IF($AS1856="RC",1,""))</f>
        <v/>
      </c>
      <c r="M1856" s="9" t="str">
        <f>IF(Search!$I$6="","",IF($AS1856="RCP",1,""))</f>
        <v/>
      </c>
      <c r="N1856" s="9" t="str">
        <f>IF(Search!$I$8="","",IF(COUNTA($AT1856)=1,IF(Search!$I$8="N","N",1),""))</f>
        <v/>
      </c>
      <c r="O1856" s="9" t="str">
        <f>IF(Search!$L$4="","",IF(COUNTA($AU1856)=1,IF(Search!$L$4="N","N",1),""))</f>
        <v/>
      </c>
      <c r="P1856" s="9" t="str">
        <f>IF(Search!$L$5="","",IF(ISNUMBER(SEARCH("Jersey",$AU1856))=TRUE,IF(Search!$L$5="N","N",1),""))</f>
        <v/>
      </c>
      <c r="Q1856" s="9" t="str">
        <f>IF(Search!$L$6="","",IF(ISNUMBER(SEARCH("Patch",$AU1856))=TRUE,IF(Search!$L$6="N","N",1),""))</f>
        <v/>
      </c>
      <c r="R1856" s="9" t="str">
        <f>IF(Search!$L$7="","",IF(ISNUMBER(SEARCH("Shield",$AU1856))=TRUE,IF(Search!$L$7="N","N",1),""))</f>
        <v/>
      </c>
      <c r="S1856" s="9" t="str">
        <f>IF(Search!$L$8="","",IF(ISNUMBER(SEARCH("Stick",$AU1856))=TRUE,IF(Search!$L$8="N","N",1),""))</f>
        <v/>
      </c>
      <c r="T1856" s="9" t="str">
        <f>IF(Search!$O$4="","",IF(COUNTA($AW1856)=1,IF(Search!$O$4="N","N",1),""))</f>
        <v/>
      </c>
      <c r="U1856" s="9" t="str">
        <f>IF(Search!$O$5="","",IF($AW1856="","",IF($AW1856&lt;Search!$O$5,"",1)))</f>
        <v/>
      </c>
      <c r="V1856" s="9" t="str">
        <f>IF(Search!$O$6="","",IF($AW1856="","",IF($AW1856&gt;Search!$O$6,"",1)))</f>
        <v/>
      </c>
      <c r="W1856" s="9" t="str">
        <f>IF(Search!$U$4="","",IF($AX1856="","",1))</f>
        <v/>
      </c>
      <c r="X1856" s="9" t="str">
        <f>IF(Search!$U$5="","",IF(ISNUMBER(SEARCH(Search!$U$5,$AX1856))=TRUE,IF(Search!$U$5="N","N",1),""))</f>
        <v/>
      </c>
      <c r="Y1856" s="9" t="str">
        <f>IF(Search!$U$6="","",IF($AY1856&lt;Search!$U$6,"",1))</f>
        <v/>
      </c>
      <c r="Z1856" s="9" t="str">
        <f>IF(Search!$R$4="","",IF(Inventory!$BA1856&lt;Search!$R$4,"",1))</f>
        <v/>
      </c>
      <c r="AA1856" s="9" t="str">
        <f>IF(Search!$R$5="","",IF($BA1856&gt;Search!$R$5,"",1))</f>
        <v/>
      </c>
      <c r="AB1856" s="9" t="str">
        <f>IF(Search!$R$6="","",IF($BB1856&lt;Search!$R$6,"",1))</f>
        <v/>
      </c>
      <c r="AC1856" s="9" t="str">
        <f>IF(Search!$R$7="","",IF($BB1856&lt;Search!$R$7,"",1))</f>
        <v/>
      </c>
      <c r="AD1856" s="45" t="str">
        <f>IF(COUNTIF($A1856:$AC1856,"n")&gt;0,"",IF(SUM($A1856:$AC1856)=COUNTA(Search!$C$4:$C$8,Search!$F$4:$F$8,Search!$I$4:$I$6,Search!$I$8,Search!$L$4:$L$8,Search!$O$4:$O$8,Search!$R$4:$R$7,Search!$U$4:$U$7)-COUNTIF(Search!$C$4:$U$7,"n"),1+LARGE($AD$1:AD1855,1),""))</f>
        <v/>
      </c>
      <c r="AE1856" s="45" t="str">
        <f t="shared" si="87"/>
        <v/>
      </c>
      <c r="AF1856" s="45" t="str">
        <f>IF(AD1856="","",COUNTIF($AE$1:$AE1855,$AE1856)+RANK($AE1856,$AE$2:$AE$10540,1))</f>
        <v/>
      </c>
      <c r="AG1856" s="45" t="str">
        <f t="shared" si="88"/>
        <v/>
      </c>
      <c r="AH1856" s="45" t="str">
        <f>IF($AD1856="","",COUNTIF($AG$1:$AG1855,$AG1856)+RANK($AG1856,$AG$1:$AG$10539,0))</f>
        <v/>
      </c>
      <c r="AI1856" s="10" t="str">
        <f t="shared" si="89"/>
        <v>2012-13 The Cup Emblems of Endorsement ##EEJS Joe Sakic CAN  AU 3CL Patch /15   $175</v>
      </c>
      <c r="AJ1856" s="11">
        <v>2012</v>
      </c>
      <c r="AK1856" s="17">
        <v>13</v>
      </c>
      <c r="AL1856" s="12" t="s">
        <v>1399</v>
      </c>
      <c r="AM1856" s="10" t="s">
        <v>1400</v>
      </c>
      <c r="AN1856" s="12" t="s">
        <v>203</v>
      </c>
      <c r="AO1856" s="9" t="s">
        <v>1913</v>
      </c>
      <c r="AP1856" s="9"/>
      <c r="AQ1856" s="9"/>
      <c r="AR1856" s="14" t="s">
        <v>2125</v>
      </c>
      <c r="AS1856" s="9"/>
      <c r="AT1856" s="9" t="s">
        <v>1857</v>
      </c>
      <c r="AU1856" s="9" t="s">
        <v>1779</v>
      </c>
      <c r="AV1856" s="13"/>
      <c r="AW1856" s="13">
        <v>15</v>
      </c>
      <c r="AX1856" s="9"/>
      <c r="AY1856" s="9"/>
      <c r="AZ1856" s="9"/>
      <c r="BA1856" s="33">
        <v>175</v>
      </c>
      <c r="BB1856" s="33"/>
      <c r="BC1856" s="36"/>
      <c r="BD1856" s="12" t="s">
        <v>1771</v>
      </c>
    </row>
    <row r="1857" spans="1:56" s="12" customFormat="1" x14ac:dyDescent="0.2">
      <c r="A1857" s="9" t="str">
        <f>IF(Search!$C$5="","",IF(COUNTA(Inventory!$AP1857)=1,1,""))</f>
        <v/>
      </c>
      <c r="B1857" s="9" t="str">
        <f>IF(Search!$C$4="","",IF(ISNUMBER(SEARCH(Search!$C$4,$AR1857))=TRUE,1,""))</f>
        <v/>
      </c>
      <c r="C1857" s="9" t="str">
        <f>IF(Search!$C$6="x",IF(COUNTA($AQ1857)=1,1,"N"),IF(COUNTA($AQ1857)=1,"N",""))</f>
        <v/>
      </c>
      <c r="D1857" s="9" t="str">
        <f>IF(Search!$O$8="","",IF(ISNUMBER(SEARCH(Search!$O$8,$BD1857))=TRUE,1,""))</f>
        <v/>
      </c>
      <c r="E1857" s="9" t="str">
        <f>IF(Search!$C$7="","",IF(ISNUMBER(SEARCH(Search!$C$7,$AN1857))=TRUE,1,""))</f>
        <v/>
      </c>
      <c r="F1857" s="9" t="str">
        <f>IF(Search!$C$8="","",IF(ISNUMBER(SEARCH(Search!$C$8,$AO1857))=TRUE,1,""))</f>
        <v/>
      </c>
      <c r="G1857" s="9" t="str">
        <f>IF(Search!$F$4="","",IF(Inventory!$AJ1857&lt;Search!$F$4,"",1))</f>
        <v/>
      </c>
      <c r="H1857" s="9" t="str">
        <f>IF(Search!$F$5="","",IF(Inventory!$AJ1857&gt;Search!$F$5,"",1))</f>
        <v/>
      </c>
      <c r="I1857" s="9" t="str">
        <f>IF(Search!$F$7="","",IF(Search!$F$8="",IF(ISNUMBER(SEARCH(Search!$F$7,$AL1857))=TRUE,1,""),""))</f>
        <v/>
      </c>
      <c r="J1857" s="9" t="str">
        <f>IF($AL1857=Search!$F$8,1,"")</f>
        <v/>
      </c>
      <c r="K1857" s="9" t="str">
        <f>IF(Search!$I$4="","",IF(COUNTA($AS1857)=1,IF(Search!$I$4="N","N",1),""))</f>
        <v/>
      </c>
      <c r="L1857" s="9" t="str">
        <f>IF(Search!$I$5="","",IF($AS1857="RC",1,""))</f>
        <v/>
      </c>
      <c r="M1857" s="9" t="str">
        <f>IF(Search!$I$6="","",IF($AS1857="RCP",1,""))</f>
        <v/>
      </c>
      <c r="N1857" s="9" t="str">
        <f>IF(Search!$I$8="","",IF(COUNTA($AT1857)=1,IF(Search!$I$8="N","N",1),""))</f>
        <v/>
      </c>
      <c r="O1857" s="9" t="str">
        <f>IF(Search!$L$4="","",IF(COUNTA($AU1857)=1,IF(Search!$L$4="N","N",1),""))</f>
        <v/>
      </c>
      <c r="P1857" s="9" t="str">
        <f>IF(Search!$L$5="","",IF(ISNUMBER(SEARCH("Jersey",$AU1857))=TRUE,IF(Search!$L$5="N","N",1),""))</f>
        <v/>
      </c>
      <c r="Q1857" s="9" t="str">
        <f>IF(Search!$L$6="","",IF(ISNUMBER(SEARCH("Patch",$AU1857))=TRUE,IF(Search!$L$6="N","N",1),""))</f>
        <v/>
      </c>
      <c r="R1857" s="9" t="str">
        <f>IF(Search!$L$7="","",IF(ISNUMBER(SEARCH("Shield",$AU1857))=TRUE,IF(Search!$L$7="N","N",1),""))</f>
        <v/>
      </c>
      <c r="S1857" s="9" t="str">
        <f>IF(Search!$L$8="","",IF(ISNUMBER(SEARCH("Stick",$AU1857))=TRUE,IF(Search!$L$8="N","N",1),""))</f>
        <v/>
      </c>
      <c r="T1857" s="9" t="str">
        <f>IF(Search!$O$4="","",IF(COUNTA($AW1857)=1,IF(Search!$O$4="N","N",1),""))</f>
        <v/>
      </c>
      <c r="U1857" s="9" t="str">
        <f>IF(Search!$O$5="","",IF($AW1857="","",IF($AW1857&lt;Search!$O$5,"",1)))</f>
        <v/>
      </c>
      <c r="V1857" s="9" t="str">
        <f>IF(Search!$O$6="","",IF($AW1857="","",IF($AW1857&gt;Search!$O$6,"",1)))</f>
        <v/>
      </c>
      <c r="W1857" s="9" t="str">
        <f>IF(Search!$U$4="","",IF($AX1857="","",1))</f>
        <v/>
      </c>
      <c r="X1857" s="9" t="str">
        <f>IF(Search!$U$5="","",IF(ISNUMBER(SEARCH(Search!$U$5,$AX1857))=TRUE,IF(Search!$U$5="N","N",1),""))</f>
        <v/>
      </c>
      <c r="Y1857" s="9" t="str">
        <f>IF(Search!$U$6="","",IF($AY1857&lt;Search!$U$6,"",1))</f>
        <v/>
      </c>
      <c r="Z1857" s="9" t="str">
        <f>IF(Search!$R$4="","",IF(Inventory!$BA1857&lt;Search!$R$4,"",1))</f>
        <v/>
      </c>
      <c r="AA1857" s="9" t="str">
        <f>IF(Search!$R$5="","",IF($BA1857&gt;Search!$R$5,"",1))</f>
        <v/>
      </c>
      <c r="AB1857" s="9" t="str">
        <f>IF(Search!$R$6="","",IF($BB1857&lt;Search!$R$6,"",1))</f>
        <v/>
      </c>
      <c r="AC1857" s="9" t="str">
        <f>IF(Search!$R$7="","",IF($BB1857&lt;Search!$R$7,"",1))</f>
        <v/>
      </c>
      <c r="AD1857" s="45" t="str">
        <f>IF(COUNTIF($A1857:$AC1857,"n")&gt;0,"",IF(SUM($A1857:$AC1857)=COUNTA(Search!$C$4:$C$8,Search!$F$4:$F$8,Search!$I$4:$I$6,Search!$I$8,Search!$L$4:$L$8,Search!$O$4:$O$8,Search!$R$4:$R$7,Search!$U$4:$U$7)-COUNTIF(Search!$C$4:$U$7,"n"),1+LARGE($AD$1:AD1856,1),""))</f>
        <v/>
      </c>
      <c r="AE1857" s="45" t="str">
        <f t="shared" si="87"/>
        <v/>
      </c>
      <c r="AF1857" s="45" t="str">
        <f>IF(AD1857="","",COUNTIF($AE$1:$AE1856,$AE1857)+RANK($AE1857,$AE$2:$AE$10540,1))</f>
        <v/>
      </c>
      <c r="AG1857" s="45" t="str">
        <f t="shared" si="88"/>
        <v/>
      </c>
      <c r="AH1857" s="45" t="str">
        <f>IF($AD1857="","",COUNTIF($AG$1:$AG1856,$AG1857)+RANK($AG1857,$AG$1:$AG$10539,0))</f>
        <v/>
      </c>
      <c r="AI1857" s="10" t="str">
        <f t="shared" si="89"/>
        <v>2012-13 The Cup Limited Logos #LLDG Doug Gilmour TOR  AU 2CL Patch /50   $100</v>
      </c>
      <c r="AJ1857" s="11">
        <v>2012</v>
      </c>
      <c r="AK1857" s="17">
        <v>13</v>
      </c>
      <c r="AL1857" s="12" t="s">
        <v>573</v>
      </c>
      <c r="AM1857" s="10" t="s">
        <v>1401</v>
      </c>
      <c r="AN1857" s="12" t="s">
        <v>162</v>
      </c>
      <c r="AO1857" s="9" t="s">
        <v>1904</v>
      </c>
      <c r="AP1857" s="9"/>
      <c r="AQ1857" s="9"/>
      <c r="AR1857" s="14" t="s">
        <v>2125</v>
      </c>
      <c r="AS1857" s="9"/>
      <c r="AT1857" s="9" t="s">
        <v>1857</v>
      </c>
      <c r="AU1857" s="9" t="s">
        <v>1778</v>
      </c>
      <c r="AV1857" s="13"/>
      <c r="AW1857" s="13">
        <v>50</v>
      </c>
      <c r="AX1857" s="9"/>
      <c r="AY1857" s="9"/>
      <c r="AZ1857" s="9"/>
      <c r="BA1857" s="33">
        <v>100</v>
      </c>
      <c r="BB1857" s="33"/>
      <c r="BC1857" s="36"/>
      <c r="BD1857" s="12" t="s">
        <v>1771</v>
      </c>
    </row>
    <row r="1858" spans="1:56" s="12" customFormat="1" x14ac:dyDescent="0.2">
      <c r="A1858" s="9" t="str">
        <f>IF(Search!$C$5="","",IF(COUNTA(Inventory!$AP1858)=1,1,""))</f>
        <v/>
      </c>
      <c r="B1858" s="9" t="str">
        <f>IF(Search!$C$4="","",IF(ISNUMBER(SEARCH(Search!$C$4,$AR1858))=TRUE,1,""))</f>
        <v/>
      </c>
      <c r="C1858" s="9" t="str">
        <f>IF(Search!$C$6="x",IF(COUNTA($AQ1858)=1,1,"N"),IF(COUNTA($AQ1858)=1,"N",""))</f>
        <v/>
      </c>
      <c r="D1858" s="9" t="str">
        <f>IF(Search!$O$8="","",IF(ISNUMBER(SEARCH(Search!$O$8,$BD1858))=TRUE,1,""))</f>
        <v/>
      </c>
      <c r="E1858" s="9" t="str">
        <f>IF(Search!$C$7="","",IF(ISNUMBER(SEARCH(Search!$C$7,$AN1858))=TRUE,1,""))</f>
        <v/>
      </c>
      <c r="F1858" s="9" t="str">
        <f>IF(Search!$C$8="","",IF(ISNUMBER(SEARCH(Search!$C$8,$AO1858))=TRUE,1,""))</f>
        <v/>
      </c>
      <c r="G1858" s="9" t="str">
        <f>IF(Search!$F$4="","",IF(Inventory!$AJ1858&lt;Search!$F$4,"",1))</f>
        <v/>
      </c>
      <c r="H1858" s="9" t="str">
        <f>IF(Search!$F$5="","",IF(Inventory!$AJ1858&gt;Search!$F$5,"",1))</f>
        <v/>
      </c>
      <c r="I1858" s="9" t="str">
        <f>IF(Search!$F$7="","",IF(Search!$F$8="",IF(ISNUMBER(SEARCH(Search!$F$7,$AL1858))=TRUE,1,""),""))</f>
        <v/>
      </c>
      <c r="J1858" s="9" t="str">
        <f>IF($AL1858=Search!$F$8,1,"")</f>
        <v/>
      </c>
      <c r="K1858" s="9" t="str">
        <f>IF(Search!$I$4="","",IF(COUNTA($AS1858)=1,IF(Search!$I$4="N","N",1),""))</f>
        <v/>
      </c>
      <c r="L1858" s="9" t="str">
        <f>IF(Search!$I$5="","",IF($AS1858="RC",1,""))</f>
        <v/>
      </c>
      <c r="M1858" s="9" t="str">
        <f>IF(Search!$I$6="","",IF($AS1858="RCP",1,""))</f>
        <v/>
      </c>
      <c r="N1858" s="9" t="str">
        <f>IF(Search!$I$8="","",IF(COUNTA($AT1858)=1,IF(Search!$I$8="N","N",1),""))</f>
        <v/>
      </c>
      <c r="O1858" s="9" t="str">
        <f>IF(Search!$L$4="","",IF(COUNTA($AU1858)=1,IF(Search!$L$4="N","N",1),""))</f>
        <v/>
      </c>
      <c r="P1858" s="9" t="str">
        <f>IF(Search!$L$5="","",IF(ISNUMBER(SEARCH("Jersey",$AU1858))=TRUE,IF(Search!$L$5="N","N",1),""))</f>
        <v/>
      </c>
      <c r="Q1858" s="9" t="str">
        <f>IF(Search!$L$6="","",IF(ISNUMBER(SEARCH("Patch",$AU1858))=TRUE,IF(Search!$L$6="N","N",1),""))</f>
        <v/>
      </c>
      <c r="R1858" s="9" t="str">
        <f>IF(Search!$L$7="","",IF(ISNUMBER(SEARCH("Shield",$AU1858))=TRUE,IF(Search!$L$7="N","N",1),""))</f>
        <v/>
      </c>
      <c r="S1858" s="9" t="str">
        <f>IF(Search!$L$8="","",IF(ISNUMBER(SEARCH("Stick",$AU1858))=TRUE,IF(Search!$L$8="N","N",1),""))</f>
        <v/>
      </c>
      <c r="T1858" s="9" t="str">
        <f>IF(Search!$O$4="","",IF(COUNTA($AW1858)=1,IF(Search!$O$4="N","N",1),""))</f>
        <v/>
      </c>
      <c r="U1858" s="9" t="str">
        <f>IF(Search!$O$5="","",IF($AW1858="","",IF($AW1858&lt;Search!$O$5,"",1)))</f>
        <v/>
      </c>
      <c r="V1858" s="9" t="str">
        <f>IF(Search!$O$6="","",IF($AW1858="","",IF($AW1858&gt;Search!$O$6,"",1)))</f>
        <v/>
      </c>
      <c r="W1858" s="9" t="str">
        <f>IF(Search!$U$4="","",IF($AX1858="","",1))</f>
        <v/>
      </c>
      <c r="X1858" s="9" t="str">
        <f>IF(Search!$U$5="","",IF(ISNUMBER(SEARCH(Search!$U$5,$AX1858))=TRUE,IF(Search!$U$5="N","N",1),""))</f>
        <v/>
      </c>
      <c r="Y1858" s="9" t="str">
        <f>IF(Search!$U$6="","",IF($AY1858&lt;Search!$U$6,"",1))</f>
        <v/>
      </c>
      <c r="Z1858" s="9" t="str">
        <f>IF(Search!$R$4="","",IF(Inventory!$BA1858&lt;Search!$R$4,"",1))</f>
        <v/>
      </c>
      <c r="AA1858" s="9" t="str">
        <f>IF(Search!$R$5="","",IF($BA1858&gt;Search!$R$5,"",1))</f>
        <v/>
      </c>
      <c r="AB1858" s="9" t="str">
        <f>IF(Search!$R$6="","",IF($BB1858&lt;Search!$R$6,"",1))</f>
        <v/>
      </c>
      <c r="AC1858" s="9" t="str">
        <f>IF(Search!$R$7="","",IF($BB1858&lt;Search!$R$7,"",1))</f>
        <v/>
      </c>
      <c r="AD1858" s="45" t="str">
        <f>IF(COUNTIF($A1858:$AC1858,"n")&gt;0,"",IF(SUM($A1858:$AC1858)=COUNTA(Search!$C$4:$C$8,Search!$F$4:$F$8,Search!$I$4:$I$6,Search!$I$8,Search!$L$4:$L$8,Search!$O$4:$O$8,Search!$R$4:$R$7,Search!$U$4:$U$7)-COUNTIF(Search!$C$4:$U$7,"n"),1+LARGE($AD$1:AD1857,1),""))</f>
        <v/>
      </c>
      <c r="AE1858" s="45" t="str">
        <f t="shared" si="87"/>
        <v/>
      </c>
      <c r="AF1858" s="45" t="str">
        <f>IF(AD1858="","",COUNTIF($AE$1:$AE1857,$AE1858)+RANK($AE1858,$AE$2:$AE$10540,1))</f>
        <v/>
      </c>
      <c r="AG1858" s="45" t="str">
        <f t="shared" si="88"/>
        <v/>
      </c>
      <c r="AH1858" s="45" t="str">
        <f>IF($AD1858="","",COUNTIF($AG$1:$AG1857,$AG1858)+RANK($AG1858,$AG$1:$AG$10539,0))</f>
        <v/>
      </c>
      <c r="AI1858" s="10" t="str">
        <f t="shared" si="89"/>
        <v>2012-13 The Cup Limited Logos #LLSU Mats Sundin TOR  AU 3CL Patch /50   $80</v>
      </c>
      <c r="AJ1858" s="11">
        <v>2012</v>
      </c>
      <c r="AK1858" s="17">
        <v>13</v>
      </c>
      <c r="AL1858" s="12" t="s">
        <v>573</v>
      </c>
      <c r="AM1858" s="10" t="s">
        <v>1402</v>
      </c>
      <c r="AN1858" s="12" t="s">
        <v>215</v>
      </c>
      <c r="AO1858" s="9" t="s">
        <v>1904</v>
      </c>
      <c r="AP1858" s="9"/>
      <c r="AQ1858" s="9"/>
      <c r="AR1858" s="14" t="s">
        <v>2125</v>
      </c>
      <c r="AS1858" s="9"/>
      <c r="AT1858" s="9" t="s">
        <v>1857</v>
      </c>
      <c r="AU1858" s="9" t="s">
        <v>1779</v>
      </c>
      <c r="AV1858" s="13"/>
      <c r="AW1858" s="13">
        <v>50</v>
      </c>
      <c r="AX1858" s="9"/>
      <c r="AY1858" s="9"/>
      <c r="AZ1858" s="9"/>
      <c r="BA1858" s="33">
        <v>80</v>
      </c>
      <c r="BB1858" s="33"/>
      <c r="BC1858" s="36"/>
      <c r="BD1858" s="12" t="s">
        <v>1771</v>
      </c>
    </row>
    <row r="1859" spans="1:56" s="12" customFormat="1" x14ac:dyDescent="0.2">
      <c r="A1859" s="9" t="str">
        <f>IF(Search!$C$5="","",IF(COUNTA(Inventory!$AP1859)=1,1,""))</f>
        <v/>
      </c>
      <c r="B1859" s="9" t="str">
        <f>IF(Search!$C$4="","",IF(ISNUMBER(SEARCH(Search!$C$4,$AR1859))=TRUE,1,""))</f>
        <v/>
      </c>
      <c r="C1859" s="9" t="str">
        <f>IF(Search!$C$6="x",IF(COUNTA($AQ1859)=1,1,"N"),IF(COUNTA($AQ1859)=1,"N",""))</f>
        <v/>
      </c>
      <c r="D1859" s="9" t="str">
        <f>IF(Search!$O$8="","",IF(ISNUMBER(SEARCH(Search!$O$8,$BD1859))=TRUE,1,""))</f>
        <v/>
      </c>
      <c r="E1859" s="9" t="str">
        <f>IF(Search!$C$7="","",IF(ISNUMBER(SEARCH(Search!$C$7,$AN1859))=TRUE,1,""))</f>
        <v/>
      </c>
      <c r="F1859" s="9" t="str">
        <f>IF(Search!$C$8="","",IF(ISNUMBER(SEARCH(Search!$C$8,$AO1859))=TRUE,1,""))</f>
        <v/>
      </c>
      <c r="G1859" s="9" t="str">
        <f>IF(Search!$F$4="","",IF(Inventory!$AJ1859&lt;Search!$F$4,"",1))</f>
        <v/>
      </c>
      <c r="H1859" s="9" t="str">
        <f>IF(Search!$F$5="","",IF(Inventory!$AJ1859&gt;Search!$F$5,"",1))</f>
        <v/>
      </c>
      <c r="I1859" s="9" t="str">
        <f>IF(Search!$F$7="","",IF(Search!$F$8="",IF(ISNUMBER(SEARCH(Search!$F$7,$AL1859))=TRUE,1,""),""))</f>
        <v/>
      </c>
      <c r="J1859" s="9" t="str">
        <f>IF($AL1859=Search!$F$8,1,"")</f>
        <v/>
      </c>
      <c r="K1859" s="9" t="str">
        <f>IF(Search!$I$4="","",IF(COUNTA($AS1859)=1,IF(Search!$I$4="N","N",1),""))</f>
        <v/>
      </c>
      <c r="L1859" s="9" t="str">
        <f>IF(Search!$I$5="","",IF($AS1859="RC",1,""))</f>
        <v/>
      </c>
      <c r="M1859" s="9" t="str">
        <f>IF(Search!$I$6="","",IF($AS1859="RCP",1,""))</f>
        <v/>
      </c>
      <c r="N1859" s="9" t="str">
        <f>IF(Search!$I$8="","",IF(COUNTA($AT1859)=1,IF(Search!$I$8="N","N",1),""))</f>
        <v/>
      </c>
      <c r="O1859" s="9" t="str">
        <f>IF(Search!$L$4="","",IF(COUNTA($AU1859)=1,IF(Search!$L$4="N","N",1),""))</f>
        <v/>
      </c>
      <c r="P1859" s="9" t="str">
        <f>IF(Search!$L$5="","",IF(ISNUMBER(SEARCH("Jersey",$AU1859))=TRUE,IF(Search!$L$5="N","N",1),""))</f>
        <v/>
      </c>
      <c r="Q1859" s="9" t="str">
        <f>IF(Search!$L$6="","",IF(ISNUMBER(SEARCH("Patch",$AU1859))=TRUE,IF(Search!$L$6="N","N",1),""))</f>
        <v/>
      </c>
      <c r="R1859" s="9" t="str">
        <f>IF(Search!$L$7="","",IF(ISNUMBER(SEARCH("Shield",$AU1859))=TRUE,IF(Search!$L$7="N","N",1),""))</f>
        <v/>
      </c>
      <c r="S1859" s="9" t="str">
        <f>IF(Search!$L$8="","",IF(ISNUMBER(SEARCH("Stick",$AU1859))=TRUE,IF(Search!$L$8="N","N",1),""))</f>
        <v/>
      </c>
      <c r="T1859" s="9" t="str">
        <f>IF(Search!$O$4="","",IF(COUNTA($AW1859)=1,IF(Search!$O$4="N","N",1),""))</f>
        <v/>
      </c>
      <c r="U1859" s="9" t="str">
        <f>IF(Search!$O$5="","",IF($AW1859="","",IF($AW1859&lt;Search!$O$5,"",1)))</f>
        <v/>
      </c>
      <c r="V1859" s="9" t="str">
        <f>IF(Search!$O$6="","",IF($AW1859="","",IF($AW1859&gt;Search!$O$6,"",1)))</f>
        <v/>
      </c>
      <c r="W1859" s="9" t="str">
        <f>IF(Search!$U$4="","",IF($AX1859="","",1))</f>
        <v/>
      </c>
      <c r="X1859" s="9" t="str">
        <f>IF(Search!$U$5="","",IF(ISNUMBER(SEARCH(Search!$U$5,$AX1859))=TRUE,IF(Search!$U$5="N","N",1),""))</f>
        <v/>
      </c>
      <c r="Y1859" s="9" t="str">
        <f>IF(Search!$U$6="","",IF($AY1859&lt;Search!$U$6,"",1))</f>
        <v/>
      </c>
      <c r="Z1859" s="9" t="str">
        <f>IF(Search!$R$4="","",IF(Inventory!$BA1859&lt;Search!$R$4,"",1))</f>
        <v/>
      </c>
      <c r="AA1859" s="9" t="str">
        <f>IF(Search!$R$5="","",IF($BA1859&gt;Search!$R$5,"",1))</f>
        <v/>
      </c>
      <c r="AB1859" s="9" t="str">
        <f>IF(Search!$R$6="","",IF($BB1859&lt;Search!$R$6,"",1))</f>
        <v/>
      </c>
      <c r="AC1859" s="9" t="str">
        <f>IF(Search!$R$7="","",IF($BB1859&lt;Search!$R$7,"",1))</f>
        <v/>
      </c>
      <c r="AD1859" s="45" t="str">
        <f>IF(COUNTIF($A1859:$AC1859,"n")&gt;0,"",IF(SUM($A1859:$AC1859)=COUNTA(Search!$C$4:$C$8,Search!$F$4:$F$8,Search!$I$4:$I$6,Search!$I$8,Search!$L$4:$L$8,Search!$O$4:$O$8,Search!$R$4:$R$7,Search!$U$4:$U$7)-COUNTIF(Search!$C$4:$U$7,"n"),1+LARGE($AD$1:AD1858,1),""))</f>
        <v/>
      </c>
      <c r="AE1859" s="45" t="str">
        <f t="shared" ref="AE1859:AE1922" si="90">IF(AD1859="","",COUNTIF($AN$2:$AN$10540,"&lt;="&amp;AN1859))</f>
        <v/>
      </c>
      <c r="AF1859" s="45" t="str">
        <f>IF(AD1859="","",COUNTIF($AE$1:$AE1858,$AE1859)+RANK($AE1859,$AE$2:$AE$10540,1))</f>
        <v/>
      </c>
      <c r="AG1859" s="45" t="str">
        <f t="shared" ref="AG1859:AG1922" si="91">IF($AD1859="","",COUNTIF($BA$2:$BA$10540,"&lt;="&amp;$BA1859))</f>
        <v/>
      </c>
      <c r="AH1859" s="45" t="str">
        <f>IF($AD1859="","",COUNTIF($AG$1:$AG1858,$AG1859)+RANK($AG1859,$AG$1:$AG$10539,0))</f>
        <v/>
      </c>
      <c r="AI1859" s="10" t="str">
        <f t="shared" si="89"/>
        <v>2012-13 The Cup Signature Patches #SPCJ Curtis Joseph TOR  AU 2CL Patch /75   $40</v>
      </c>
      <c r="AJ1859" s="11">
        <v>2012</v>
      </c>
      <c r="AK1859" s="17">
        <v>13</v>
      </c>
      <c r="AL1859" s="12" t="s">
        <v>1213</v>
      </c>
      <c r="AM1859" s="10" t="s">
        <v>1404</v>
      </c>
      <c r="AN1859" s="12" t="s">
        <v>209</v>
      </c>
      <c r="AO1859" s="9" t="s">
        <v>1904</v>
      </c>
      <c r="AP1859" s="9"/>
      <c r="AQ1859" s="9"/>
      <c r="AR1859" s="14" t="s">
        <v>2125</v>
      </c>
      <c r="AS1859" s="9"/>
      <c r="AT1859" s="9" t="s">
        <v>1857</v>
      </c>
      <c r="AU1859" s="9" t="s">
        <v>1778</v>
      </c>
      <c r="AV1859" s="13"/>
      <c r="AW1859" s="13">
        <v>75</v>
      </c>
      <c r="AX1859" s="9"/>
      <c r="AY1859" s="9"/>
      <c r="AZ1859" s="9"/>
      <c r="BA1859" s="33">
        <v>40</v>
      </c>
      <c r="BB1859" s="33"/>
      <c r="BC1859" s="36"/>
      <c r="BD1859" s="12" t="s">
        <v>1771</v>
      </c>
    </row>
    <row r="1860" spans="1:56" s="12" customFormat="1" x14ac:dyDescent="0.2">
      <c r="A1860" s="9" t="str">
        <f>IF(Search!$C$5="","",IF(COUNTA(Inventory!$AP1860)=1,1,""))</f>
        <v/>
      </c>
      <c r="B1860" s="9" t="str">
        <f>IF(Search!$C$4="","",IF(ISNUMBER(SEARCH(Search!$C$4,$AR1860))=TRUE,1,""))</f>
        <v/>
      </c>
      <c r="C1860" s="9" t="str">
        <f>IF(Search!$C$6="x",IF(COUNTA($AQ1860)=1,1,"N"),IF(COUNTA($AQ1860)=1,"N",""))</f>
        <v/>
      </c>
      <c r="D1860" s="9" t="str">
        <f>IF(Search!$O$8="","",IF(ISNUMBER(SEARCH(Search!$O$8,$BD1860))=TRUE,1,""))</f>
        <v/>
      </c>
      <c r="E1860" s="9" t="str">
        <f>IF(Search!$C$7="","",IF(ISNUMBER(SEARCH(Search!$C$7,$AN1860))=TRUE,1,""))</f>
        <v/>
      </c>
      <c r="F1860" s="9" t="str">
        <f>IF(Search!$C$8="","",IF(ISNUMBER(SEARCH(Search!$C$8,$AO1860))=TRUE,1,""))</f>
        <v/>
      </c>
      <c r="G1860" s="9" t="str">
        <f>IF(Search!$F$4="","",IF(Inventory!$AJ1860&lt;Search!$F$4,"",1))</f>
        <v/>
      </c>
      <c r="H1860" s="9" t="str">
        <f>IF(Search!$F$5="","",IF(Inventory!$AJ1860&gt;Search!$F$5,"",1))</f>
        <v/>
      </c>
      <c r="I1860" s="9" t="str">
        <f>IF(Search!$F$7="","",IF(Search!$F$8="",IF(ISNUMBER(SEARCH(Search!$F$7,$AL1860))=TRUE,1,""),""))</f>
        <v/>
      </c>
      <c r="J1860" s="9" t="str">
        <f>IF($AL1860=Search!$F$8,1,"")</f>
        <v/>
      </c>
      <c r="K1860" s="9" t="str">
        <f>IF(Search!$I$4="","",IF(COUNTA($AS1860)=1,IF(Search!$I$4="N","N",1),""))</f>
        <v/>
      </c>
      <c r="L1860" s="9" t="str">
        <f>IF(Search!$I$5="","",IF($AS1860="RC",1,""))</f>
        <v/>
      </c>
      <c r="M1860" s="9" t="str">
        <f>IF(Search!$I$6="","",IF($AS1860="RCP",1,""))</f>
        <v/>
      </c>
      <c r="N1860" s="9" t="str">
        <f>IF(Search!$I$8="","",IF(COUNTA($AT1860)=1,IF(Search!$I$8="N","N",1),""))</f>
        <v/>
      </c>
      <c r="O1860" s="9" t="str">
        <f>IF(Search!$L$4="","",IF(COUNTA($AU1860)=1,IF(Search!$L$4="N","N",1),""))</f>
        <v/>
      </c>
      <c r="P1860" s="9" t="str">
        <f>IF(Search!$L$5="","",IF(ISNUMBER(SEARCH("Jersey",$AU1860))=TRUE,IF(Search!$L$5="N","N",1),""))</f>
        <v/>
      </c>
      <c r="Q1860" s="9" t="str">
        <f>IF(Search!$L$6="","",IF(ISNUMBER(SEARCH("Patch",$AU1860))=TRUE,IF(Search!$L$6="N","N",1),""))</f>
        <v/>
      </c>
      <c r="R1860" s="9" t="str">
        <f>IF(Search!$L$7="","",IF(ISNUMBER(SEARCH("Shield",$AU1860))=TRUE,IF(Search!$L$7="N","N",1),""))</f>
        <v/>
      </c>
      <c r="S1860" s="9" t="str">
        <f>IF(Search!$L$8="","",IF(ISNUMBER(SEARCH("Stick",$AU1860))=TRUE,IF(Search!$L$8="N","N",1),""))</f>
        <v/>
      </c>
      <c r="T1860" s="9" t="str">
        <f>IF(Search!$O$4="","",IF(COUNTA($AW1860)=1,IF(Search!$O$4="N","N",1),""))</f>
        <v/>
      </c>
      <c r="U1860" s="9" t="str">
        <f>IF(Search!$O$5="","",IF($AW1860="","",IF($AW1860&lt;Search!$O$5,"",1)))</f>
        <v/>
      </c>
      <c r="V1860" s="9" t="str">
        <f>IF(Search!$O$6="","",IF($AW1860="","",IF($AW1860&gt;Search!$O$6,"",1)))</f>
        <v/>
      </c>
      <c r="W1860" s="9" t="str">
        <f>IF(Search!$U$4="","",IF($AX1860="","",1))</f>
        <v/>
      </c>
      <c r="X1860" s="9" t="str">
        <f>IF(Search!$U$5="","",IF(ISNUMBER(SEARCH(Search!$U$5,$AX1860))=TRUE,IF(Search!$U$5="N","N",1),""))</f>
        <v/>
      </c>
      <c r="Y1860" s="9" t="str">
        <f>IF(Search!$U$6="","",IF($AY1860&lt;Search!$U$6,"",1))</f>
        <v/>
      </c>
      <c r="Z1860" s="9" t="str">
        <f>IF(Search!$R$4="","",IF(Inventory!$BA1860&lt;Search!$R$4,"",1))</f>
        <v/>
      </c>
      <c r="AA1860" s="9" t="str">
        <f>IF(Search!$R$5="","",IF($BA1860&gt;Search!$R$5,"",1))</f>
        <v/>
      </c>
      <c r="AB1860" s="9" t="str">
        <f>IF(Search!$R$6="","",IF($BB1860&lt;Search!$R$6,"",1))</f>
        <v/>
      </c>
      <c r="AC1860" s="9" t="str">
        <f>IF(Search!$R$7="","",IF($BB1860&lt;Search!$R$7,"",1))</f>
        <v/>
      </c>
      <c r="AD1860" s="45" t="str">
        <f>IF(COUNTIF($A1860:$AC1860,"n")&gt;0,"",IF(SUM($A1860:$AC1860)=COUNTA(Search!$C$4:$C$8,Search!$F$4:$F$8,Search!$I$4:$I$6,Search!$I$8,Search!$L$4:$L$8,Search!$O$4:$O$8,Search!$R$4:$R$7,Search!$U$4:$U$7)-COUNTIF(Search!$C$4:$U$7,"n"),1+LARGE($AD$1:AD1859,1),""))</f>
        <v/>
      </c>
      <c r="AE1860" s="45" t="str">
        <f t="shared" si="90"/>
        <v/>
      </c>
      <c r="AF1860" s="45" t="str">
        <f>IF(AD1860="","",COUNTIF($AE$1:$AE1859,$AE1860)+RANK($AE1860,$AE$2:$AE$10540,1))</f>
        <v/>
      </c>
      <c r="AG1860" s="45" t="str">
        <f t="shared" si="91"/>
        <v/>
      </c>
      <c r="AH1860" s="45" t="str">
        <f>IF($AD1860="","",COUNTIF($AG$1:$AG1859,$AG1860)+RANK($AG1860,$AG$1:$AG$10539,0))</f>
        <v/>
      </c>
      <c r="AI1860" s="10" t="str">
        <f t="shared" si="89"/>
        <v>2012-13 The Cup Signature Patches #SPEB Ed Belfour TOR  AU 2CL Patch /75   $30</v>
      </c>
      <c r="AJ1860" s="11">
        <v>2012</v>
      </c>
      <c r="AK1860" s="17">
        <v>13</v>
      </c>
      <c r="AL1860" s="12" t="s">
        <v>1213</v>
      </c>
      <c r="AM1860" s="10" t="s">
        <v>1403</v>
      </c>
      <c r="AN1860" s="12" t="s">
        <v>223</v>
      </c>
      <c r="AO1860" s="9" t="s">
        <v>1904</v>
      </c>
      <c r="AP1860" s="9"/>
      <c r="AQ1860" s="9"/>
      <c r="AR1860" s="14" t="s">
        <v>2125</v>
      </c>
      <c r="AS1860" s="9"/>
      <c r="AT1860" s="9" t="s">
        <v>1857</v>
      </c>
      <c r="AU1860" s="9" t="s">
        <v>1778</v>
      </c>
      <c r="AV1860" s="13"/>
      <c r="AW1860" s="13">
        <v>75</v>
      </c>
      <c r="AX1860" s="9"/>
      <c r="AY1860" s="9"/>
      <c r="AZ1860" s="9"/>
      <c r="BA1860" s="33">
        <v>30</v>
      </c>
      <c r="BB1860" s="33"/>
      <c r="BC1860" s="36"/>
      <c r="BD1860" s="12" t="s">
        <v>1771</v>
      </c>
    </row>
    <row r="1861" spans="1:56" s="12" customFormat="1" x14ac:dyDescent="0.2">
      <c r="A1861" s="9" t="str">
        <f>IF(Search!$C$5="","",IF(COUNTA(Inventory!$AP1861)=1,1,""))</f>
        <v/>
      </c>
      <c r="B1861" s="9" t="str">
        <f>IF(Search!$C$4="","",IF(ISNUMBER(SEARCH(Search!$C$4,$AR1861))=TRUE,1,""))</f>
        <v/>
      </c>
      <c r="C1861" s="9" t="str">
        <f>IF(Search!$C$6="x",IF(COUNTA($AQ1861)=1,1,"N"),IF(COUNTA($AQ1861)=1,"N",""))</f>
        <v/>
      </c>
      <c r="D1861" s="9" t="str">
        <f>IF(Search!$O$8="","",IF(ISNUMBER(SEARCH(Search!$O$8,$BD1861))=TRUE,1,""))</f>
        <v/>
      </c>
      <c r="E1861" s="9" t="str">
        <f>IF(Search!$C$7="","",IF(ISNUMBER(SEARCH(Search!$C$7,$AN1861))=TRUE,1,""))</f>
        <v/>
      </c>
      <c r="F1861" s="9" t="str">
        <f>IF(Search!$C$8="","",IF(ISNUMBER(SEARCH(Search!$C$8,$AO1861))=TRUE,1,""))</f>
        <v/>
      </c>
      <c r="G1861" s="9" t="str">
        <f>IF(Search!$F$4="","",IF(Inventory!$AJ1861&lt;Search!$F$4,"",1))</f>
        <v/>
      </c>
      <c r="H1861" s="9" t="str">
        <f>IF(Search!$F$5="","",IF(Inventory!$AJ1861&gt;Search!$F$5,"",1))</f>
        <v/>
      </c>
      <c r="I1861" s="9" t="str">
        <f>IF(Search!$F$7="","",IF(Search!$F$8="",IF(ISNUMBER(SEARCH(Search!$F$7,$AL1861))=TRUE,1,""),""))</f>
        <v/>
      </c>
      <c r="J1861" s="9" t="str">
        <f>IF($AL1861=Search!$F$8,1,"")</f>
        <v/>
      </c>
      <c r="K1861" s="9" t="str">
        <f>IF(Search!$I$4="","",IF(COUNTA($AS1861)=1,IF(Search!$I$4="N","N",1),""))</f>
        <v/>
      </c>
      <c r="L1861" s="9" t="str">
        <f>IF(Search!$I$5="","",IF($AS1861="RC",1,""))</f>
        <v/>
      </c>
      <c r="M1861" s="9" t="str">
        <f>IF(Search!$I$6="","",IF($AS1861="RCP",1,""))</f>
        <v/>
      </c>
      <c r="N1861" s="9" t="str">
        <f>IF(Search!$I$8="","",IF(COUNTA($AT1861)=1,IF(Search!$I$8="N","N",1),""))</f>
        <v/>
      </c>
      <c r="O1861" s="9" t="str">
        <f>IF(Search!$L$4="","",IF(COUNTA($AU1861)=1,IF(Search!$L$4="N","N",1),""))</f>
        <v/>
      </c>
      <c r="P1861" s="9" t="str">
        <f>IF(Search!$L$5="","",IF(ISNUMBER(SEARCH("Jersey",$AU1861))=TRUE,IF(Search!$L$5="N","N",1),""))</f>
        <v/>
      </c>
      <c r="Q1861" s="9" t="str">
        <f>IF(Search!$L$6="","",IF(ISNUMBER(SEARCH("Patch",$AU1861))=TRUE,IF(Search!$L$6="N","N",1),""))</f>
        <v/>
      </c>
      <c r="R1861" s="9" t="str">
        <f>IF(Search!$L$7="","",IF(ISNUMBER(SEARCH("Shield",$AU1861))=TRUE,IF(Search!$L$7="N","N",1),""))</f>
        <v/>
      </c>
      <c r="S1861" s="9" t="str">
        <f>IF(Search!$L$8="","",IF(ISNUMBER(SEARCH("Stick",$AU1861))=TRUE,IF(Search!$L$8="N","N",1),""))</f>
        <v/>
      </c>
      <c r="T1861" s="9" t="str">
        <f>IF(Search!$O$4="","",IF(COUNTA($AW1861)=1,IF(Search!$O$4="N","N",1),""))</f>
        <v/>
      </c>
      <c r="U1861" s="9" t="str">
        <f>IF(Search!$O$5="","",IF($AW1861="","",IF($AW1861&lt;Search!$O$5,"",1)))</f>
        <v/>
      </c>
      <c r="V1861" s="9" t="str">
        <f>IF(Search!$O$6="","",IF($AW1861="","",IF($AW1861&gt;Search!$O$6,"",1)))</f>
        <v/>
      </c>
      <c r="W1861" s="9" t="str">
        <f>IF(Search!$U$4="","",IF($AX1861="","",1))</f>
        <v/>
      </c>
      <c r="X1861" s="9" t="str">
        <f>IF(Search!$U$5="","",IF(ISNUMBER(SEARCH(Search!$U$5,$AX1861))=TRUE,IF(Search!$U$5="N","N",1),""))</f>
        <v/>
      </c>
      <c r="Y1861" s="9" t="str">
        <f>IF(Search!$U$6="","",IF($AY1861&lt;Search!$U$6,"",1))</f>
        <v/>
      </c>
      <c r="Z1861" s="9" t="str">
        <f>IF(Search!$R$4="","",IF(Inventory!$BA1861&lt;Search!$R$4,"",1))</f>
        <v/>
      </c>
      <c r="AA1861" s="9" t="str">
        <f>IF(Search!$R$5="","",IF($BA1861&gt;Search!$R$5,"",1))</f>
        <v/>
      </c>
      <c r="AB1861" s="9" t="str">
        <f>IF(Search!$R$6="","",IF($BB1861&lt;Search!$R$6,"",1))</f>
        <v/>
      </c>
      <c r="AC1861" s="9" t="str">
        <f>IF(Search!$R$7="","",IF($BB1861&lt;Search!$R$7,"",1))</f>
        <v/>
      </c>
      <c r="AD1861" s="45" t="str">
        <f>IF(COUNTIF($A1861:$AC1861,"n")&gt;0,"",IF(SUM($A1861:$AC1861)=COUNTA(Search!$C$4:$C$8,Search!$F$4:$F$8,Search!$I$4:$I$6,Search!$I$8,Search!$L$4:$L$8,Search!$O$4:$O$8,Search!$R$4:$R$7,Search!$U$4:$U$7)-COUNTIF(Search!$C$4:$U$7,"n"),1+LARGE($AD$1:AD1860,1),""))</f>
        <v/>
      </c>
      <c r="AE1861" s="45" t="str">
        <f t="shared" si="90"/>
        <v/>
      </c>
      <c r="AF1861" s="45" t="str">
        <f>IF(AD1861="","",COUNTIF($AE$1:$AE1860,$AE1861)+RANK($AE1861,$AE$2:$AE$10540,1))</f>
        <v/>
      </c>
      <c r="AG1861" s="45" t="str">
        <f t="shared" si="91"/>
        <v/>
      </c>
      <c r="AH1861" s="45" t="str">
        <f>IF($AD1861="","",COUNTIF($AG$1:$AG1860,$AG1861)+RANK($AG1861,$AG$1:$AG$10539,0))</f>
        <v/>
      </c>
      <c r="AI1861" s="10" t="str">
        <f t="shared" si="89"/>
        <v>2012-13 Upper Deck #206 Michael Hutchinson  RC   /   $</v>
      </c>
      <c r="AJ1861" s="11">
        <v>2012</v>
      </c>
      <c r="AK1861" s="17">
        <v>13</v>
      </c>
      <c r="AL1861" s="12" t="s">
        <v>7</v>
      </c>
      <c r="AM1861" s="10">
        <v>206</v>
      </c>
      <c r="AN1861" s="12" t="s">
        <v>1405</v>
      </c>
      <c r="AO1861" s="9"/>
      <c r="AP1861" s="9"/>
      <c r="AQ1861" s="9"/>
      <c r="AR1861" s="14" t="s">
        <v>2481</v>
      </c>
      <c r="AS1861" s="9" t="s">
        <v>2</v>
      </c>
      <c r="AT1861" s="9"/>
      <c r="AU1861" s="9"/>
      <c r="AV1861" s="13"/>
      <c r="AW1861" s="13"/>
      <c r="AX1861" s="9"/>
      <c r="AY1861" s="9"/>
      <c r="AZ1861" s="9"/>
      <c r="BA1861" s="33"/>
      <c r="BB1861" s="33"/>
      <c r="BC1861" s="36"/>
      <c r="BD1861" s="12" t="s">
        <v>1771</v>
      </c>
    </row>
    <row r="1862" spans="1:56" s="12" customFormat="1" x14ac:dyDescent="0.2">
      <c r="A1862" s="9" t="str">
        <f>IF(Search!$C$5="","",IF(COUNTA(Inventory!$AP1862)=1,1,""))</f>
        <v/>
      </c>
      <c r="B1862" s="9" t="str">
        <f>IF(Search!$C$4="","",IF(ISNUMBER(SEARCH(Search!$C$4,$AR1862))=TRUE,1,""))</f>
        <v/>
      </c>
      <c r="C1862" s="9" t="str">
        <f>IF(Search!$C$6="x",IF(COUNTA($AQ1862)=1,1,"N"),IF(COUNTA($AQ1862)=1,"N",""))</f>
        <v/>
      </c>
      <c r="D1862" s="9" t="str">
        <f>IF(Search!$O$8="","",IF(ISNUMBER(SEARCH(Search!$O$8,$BD1862))=TRUE,1,""))</f>
        <v/>
      </c>
      <c r="E1862" s="9" t="str">
        <f>IF(Search!$C$7="","",IF(ISNUMBER(SEARCH(Search!$C$7,$AN1862))=TRUE,1,""))</f>
        <v/>
      </c>
      <c r="F1862" s="9" t="str">
        <f>IF(Search!$C$8="","",IF(ISNUMBER(SEARCH(Search!$C$8,$AO1862))=TRUE,1,""))</f>
        <v/>
      </c>
      <c r="G1862" s="9" t="str">
        <f>IF(Search!$F$4="","",IF(Inventory!$AJ1862&lt;Search!$F$4,"",1))</f>
        <v/>
      </c>
      <c r="H1862" s="9" t="str">
        <f>IF(Search!$F$5="","",IF(Inventory!$AJ1862&gt;Search!$F$5,"",1))</f>
        <v/>
      </c>
      <c r="I1862" s="9" t="str">
        <f>IF(Search!$F$7="","",IF(Search!$F$8="",IF(ISNUMBER(SEARCH(Search!$F$7,$AL1862))=TRUE,1,""),""))</f>
        <v/>
      </c>
      <c r="J1862" s="9" t="str">
        <f>IF($AL1862=Search!$F$8,1,"")</f>
        <v/>
      </c>
      <c r="K1862" s="9" t="str">
        <f>IF(Search!$I$4="","",IF(COUNTA($AS1862)=1,IF(Search!$I$4="N","N",1),""))</f>
        <v/>
      </c>
      <c r="L1862" s="9" t="str">
        <f>IF(Search!$I$5="","",IF($AS1862="RC",1,""))</f>
        <v/>
      </c>
      <c r="M1862" s="9" t="str">
        <f>IF(Search!$I$6="","",IF($AS1862="RCP",1,""))</f>
        <v/>
      </c>
      <c r="N1862" s="9" t="str">
        <f>IF(Search!$I$8="","",IF(COUNTA($AT1862)=1,IF(Search!$I$8="N","N",1),""))</f>
        <v/>
      </c>
      <c r="O1862" s="9" t="str">
        <f>IF(Search!$L$4="","",IF(COUNTA($AU1862)=1,IF(Search!$L$4="N","N",1),""))</f>
        <v/>
      </c>
      <c r="P1862" s="9" t="str">
        <f>IF(Search!$L$5="","",IF(ISNUMBER(SEARCH("Jersey",$AU1862))=TRUE,IF(Search!$L$5="N","N",1),""))</f>
        <v/>
      </c>
      <c r="Q1862" s="9" t="str">
        <f>IF(Search!$L$6="","",IF(ISNUMBER(SEARCH("Patch",$AU1862))=TRUE,IF(Search!$L$6="N","N",1),""))</f>
        <v/>
      </c>
      <c r="R1862" s="9" t="str">
        <f>IF(Search!$L$7="","",IF(ISNUMBER(SEARCH("Shield",$AU1862))=TRUE,IF(Search!$L$7="N","N",1),""))</f>
        <v/>
      </c>
      <c r="S1862" s="9" t="str">
        <f>IF(Search!$L$8="","",IF(ISNUMBER(SEARCH("Stick",$AU1862))=TRUE,IF(Search!$L$8="N","N",1),""))</f>
        <v/>
      </c>
      <c r="T1862" s="9" t="str">
        <f>IF(Search!$O$4="","",IF(COUNTA($AW1862)=1,IF(Search!$O$4="N","N",1),""))</f>
        <v/>
      </c>
      <c r="U1862" s="9" t="str">
        <f>IF(Search!$O$5="","",IF($AW1862="","",IF($AW1862&lt;Search!$O$5,"",1)))</f>
        <v/>
      </c>
      <c r="V1862" s="9" t="str">
        <f>IF(Search!$O$6="","",IF($AW1862="","",IF($AW1862&gt;Search!$O$6,"",1)))</f>
        <v/>
      </c>
      <c r="W1862" s="9" t="str">
        <f>IF(Search!$U$4="","",IF($AX1862="","",1))</f>
        <v/>
      </c>
      <c r="X1862" s="9" t="str">
        <f>IF(Search!$U$5="","",IF(ISNUMBER(SEARCH(Search!$U$5,$AX1862))=TRUE,IF(Search!$U$5="N","N",1),""))</f>
        <v/>
      </c>
      <c r="Y1862" s="9" t="str">
        <f>IF(Search!$U$6="","",IF($AY1862&lt;Search!$U$6,"",1))</f>
        <v/>
      </c>
      <c r="Z1862" s="9" t="str">
        <f>IF(Search!$R$4="","",IF(Inventory!$BA1862&lt;Search!$R$4,"",1))</f>
        <v/>
      </c>
      <c r="AA1862" s="9" t="str">
        <f>IF(Search!$R$5="","",IF($BA1862&gt;Search!$R$5,"",1))</f>
        <v/>
      </c>
      <c r="AB1862" s="9" t="str">
        <f>IF(Search!$R$6="","",IF($BB1862&lt;Search!$R$6,"",1))</f>
        <v/>
      </c>
      <c r="AC1862" s="9" t="str">
        <f>IF(Search!$R$7="","",IF($BB1862&lt;Search!$R$7,"",1))</f>
        <v/>
      </c>
      <c r="AD1862" s="45" t="str">
        <f>IF(COUNTIF($A1862:$AC1862,"n")&gt;0,"",IF(SUM($A1862:$AC1862)=COUNTA(Search!$C$4:$C$8,Search!$F$4:$F$8,Search!$I$4:$I$6,Search!$I$8,Search!$L$4:$L$8,Search!$O$4:$O$8,Search!$R$4:$R$7,Search!$U$4:$U$7)-COUNTIF(Search!$C$4:$U$7,"n"),1+LARGE($AD$1:AD1861,1),""))</f>
        <v/>
      </c>
      <c r="AE1862" s="45" t="str">
        <f t="shared" si="90"/>
        <v/>
      </c>
      <c r="AF1862" s="45" t="str">
        <f>IF(AD1862="","",COUNTIF($AE$1:$AE1861,$AE1862)+RANK($AE1862,$AE$2:$AE$10540,1))</f>
        <v/>
      </c>
      <c r="AG1862" s="45" t="str">
        <f t="shared" si="91"/>
        <v/>
      </c>
      <c r="AH1862" s="45" t="str">
        <f>IF($AD1862="","",COUNTIF($AG$1:$AG1861,$AG1862)+RANK($AG1862,$AG$1:$AG$10539,0))</f>
        <v/>
      </c>
      <c r="AI1862" s="10" t="str">
        <f t="shared" ref="AI1862:AI1925" si="92">CONCATENATE(AJ1862,"-",AK1862," ",AL1862," #",AM1862," ",AN1862," ",AO1862," ",AS1862," ",AT1862," ",AU1862," ",AV1862,"/",AW1862," ",AX1862," ",AY1862,AZ1862," $",BA1862)</f>
        <v>2012-13 Upper Deck #209 Akim Aliu  RC   /   $</v>
      </c>
      <c r="AJ1862" s="11">
        <v>2012</v>
      </c>
      <c r="AK1862" s="17">
        <v>13</v>
      </c>
      <c r="AL1862" s="12" t="s">
        <v>7</v>
      </c>
      <c r="AM1862" s="10">
        <v>209</v>
      </c>
      <c r="AN1862" s="12" t="s">
        <v>1406</v>
      </c>
      <c r="AO1862" s="9"/>
      <c r="AP1862" s="9"/>
      <c r="AQ1862" s="9"/>
      <c r="AR1862" s="14" t="s">
        <v>2481</v>
      </c>
      <c r="AS1862" s="9" t="s">
        <v>2</v>
      </c>
      <c r="AT1862" s="9"/>
      <c r="AU1862" s="9"/>
      <c r="AV1862" s="13"/>
      <c r="AW1862" s="13"/>
      <c r="AX1862" s="9"/>
      <c r="AY1862" s="9"/>
      <c r="AZ1862" s="9"/>
      <c r="BA1862" s="33"/>
      <c r="BB1862" s="33"/>
      <c r="BC1862" s="36"/>
      <c r="BD1862" s="12" t="s">
        <v>1771</v>
      </c>
    </row>
    <row r="1863" spans="1:56" s="12" customFormat="1" x14ac:dyDescent="0.2">
      <c r="A1863" s="9" t="str">
        <f>IF(Search!$C$5="","",IF(COUNTA(Inventory!$AP1863)=1,1,""))</f>
        <v/>
      </c>
      <c r="B1863" s="9" t="str">
        <f>IF(Search!$C$4="","",IF(ISNUMBER(SEARCH(Search!$C$4,$AR1863))=TRUE,1,""))</f>
        <v/>
      </c>
      <c r="C1863" s="9" t="str">
        <f>IF(Search!$C$6="x",IF(COUNTA($AQ1863)=1,1,"N"),IF(COUNTA($AQ1863)=1,"N",""))</f>
        <v/>
      </c>
      <c r="D1863" s="9" t="str">
        <f>IF(Search!$O$8="","",IF(ISNUMBER(SEARCH(Search!$O$8,$BD1863))=TRUE,1,""))</f>
        <v/>
      </c>
      <c r="E1863" s="9" t="str">
        <f>IF(Search!$C$7="","",IF(ISNUMBER(SEARCH(Search!$C$7,$AN1863))=TRUE,1,""))</f>
        <v/>
      </c>
      <c r="F1863" s="9" t="str">
        <f>IF(Search!$C$8="","",IF(ISNUMBER(SEARCH(Search!$C$8,$AO1863))=TRUE,1,""))</f>
        <v/>
      </c>
      <c r="G1863" s="9" t="str">
        <f>IF(Search!$F$4="","",IF(Inventory!$AJ1863&lt;Search!$F$4,"",1))</f>
        <v/>
      </c>
      <c r="H1863" s="9" t="str">
        <f>IF(Search!$F$5="","",IF(Inventory!$AJ1863&gt;Search!$F$5,"",1))</f>
        <v/>
      </c>
      <c r="I1863" s="9" t="str">
        <f>IF(Search!$F$7="","",IF(Search!$F$8="",IF(ISNUMBER(SEARCH(Search!$F$7,$AL1863))=TRUE,1,""),""))</f>
        <v/>
      </c>
      <c r="J1863" s="9" t="str">
        <f>IF($AL1863=Search!$F$8,1,"")</f>
        <v/>
      </c>
      <c r="K1863" s="9" t="str">
        <f>IF(Search!$I$4="","",IF(COUNTA($AS1863)=1,IF(Search!$I$4="N","N",1),""))</f>
        <v/>
      </c>
      <c r="L1863" s="9" t="str">
        <f>IF(Search!$I$5="","",IF($AS1863="RC",1,""))</f>
        <v/>
      </c>
      <c r="M1863" s="9" t="str">
        <f>IF(Search!$I$6="","",IF($AS1863="RCP",1,""))</f>
        <v/>
      </c>
      <c r="N1863" s="9" t="str">
        <f>IF(Search!$I$8="","",IF(COUNTA($AT1863)=1,IF(Search!$I$8="N","N",1),""))</f>
        <v/>
      </c>
      <c r="O1863" s="9" t="str">
        <f>IF(Search!$L$4="","",IF(COUNTA($AU1863)=1,IF(Search!$L$4="N","N",1),""))</f>
        <v/>
      </c>
      <c r="P1863" s="9" t="str">
        <f>IF(Search!$L$5="","",IF(ISNUMBER(SEARCH("Jersey",$AU1863))=TRUE,IF(Search!$L$5="N","N",1),""))</f>
        <v/>
      </c>
      <c r="Q1863" s="9" t="str">
        <f>IF(Search!$L$6="","",IF(ISNUMBER(SEARCH("Patch",$AU1863))=TRUE,IF(Search!$L$6="N","N",1),""))</f>
        <v/>
      </c>
      <c r="R1863" s="9" t="str">
        <f>IF(Search!$L$7="","",IF(ISNUMBER(SEARCH("Shield",$AU1863))=TRUE,IF(Search!$L$7="N","N",1),""))</f>
        <v/>
      </c>
      <c r="S1863" s="9" t="str">
        <f>IF(Search!$L$8="","",IF(ISNUMBER(SEARCH("Stick",$AU1863))=TRUE,IF(Search!$L$8="N","N",1),""))</f>
        <v/>
      </c>
      <c r="T1863" s="9" t="str">
        <f>IF(Search!$O$4="","",IF(COUNTA($AW1863)=1,IF(Search!$O$4="N","N",1),""))</f>
        <v/>
      </c>
      <c r="U1863" s="9" t="str">
        <f>IF(Search!$O$5="","",IF($AW1863="","",IF($AW1863&lt;Search!$O$5,"",1)))</f>
        <v/>
      </c>
      <c r="V1863" s="9" t="str">
        <f>IF(Search!$O$6="","",IF($AW1863="","",IF($AW1863&gt;Search!$O$6,"",1)))</f>
        <v/>
      </c>
      <c r="W1863" s="9" t="str">
        <f>IF(Search!$U$4="","",IF($AX1863="","",1))</f>
        <v/>
      </c>
      <c r="X1863" s="9" t="str">
        <f>IF(Search!$U$5="","",IF(ISNUMBER(SEARCH(Search!$U$5,$AX1863))=TRUE,IF(Search!$U$5="N","N",1),""))</f>
        <v/>
      </c>
      <c r="Y1863" s="9" t="str">
        <f>IF(Search!$U$6="","",IF($AY1863&lt;Search!$U$6,"",1))</f>
        <v/>
      </c>
      <c r="Z1863" s="9" t="str">
        <f>IF(Search!$R$4="","",IF(Inventory!$BA1863&lt;Search!$R$4,"",1))</f>
        <v/>
      </c>
      <c r="AA1863" s="9" t="str">
        <f>IF(Search!$R$5="","",IF($BA1863&gt;Search!$R$5,"",1))</f>
        <v/>
      </c>
      <c r="AB1863" s="9" t="str">
        <f>IF(Search!$R$6="","",IF($BB1863&lt;Search!$R$6,"",1))</f>
        <v/>
      </c>
      <c r="AC1863" s="9" t="str">
        <f>IF(Search!$R$7="","",IF($BB1863&lt;Search!$R$7,"",1))</f>
        <v/>
      </c>
      <c r="AD1863" s="45" t="str">
        <f>IF(COUNTIF($A1863:$AC1863,"n")&gt;0,"",IF(SUM($A1863:$AC1863)=COUNTA(Search!$C$4:$C$8,Search!$F$4:$F$8,Search!$I$4:$I$6,Search!$I$8,Search!$L$4:$L$8,Search!$O$4:$O$8,Search!$R$4:$R$7,Search!$U$4:$U$7)-COUNTIF(Search!$C$4:$U$7,"n"),1+LARGE($AD$1:AD1862,1),""))</f>
        <v/>
      </c>
      <c r="AE1863" s="45" t="str">
        <f t="shared" si="90"/>
        <v/>
      </c>
      <c r="AF1863" s="45" t="str">
        <f>IF(AD1863="","",COUNTIF($AE$1:$AE1862,$AE1863)+RANK($AE1863,$AE$2:$AE$10540,1))</f>
        <v/>
      </c>
      <c r="AG1863" s="45" t="str">
        <f t="shared" si="91"/>
        <v/>
      </c>
      <c r="AH1863" s="45" t="str">
        <f>IF($AD1863="","",COUNTIF($AG$1:$AG1862,$AG1863)+RANK($AG1863,$AG$1:$AG$10539,0))</f>
        <v/>
      </c>
      <c r="AI1863" s="10" t="str">
        <f t="shared" si="92"/>
        <v>2012-13 Upper Deck #221 Scott Glennie  RC   /   $</v>
      </c>
      <c r="AJ1863" s="11">
        <v>2012</v>
      </c>
      <c r="AK1863" s="17">
        <v>13</v>
      </c>
      <c r="AL1863" s="12" t="s">
        <v>7</v>
      </c>
      <c r="AM1863" s="10">
        <v>221</v>
      </c>
      <c r="AN1863" s="12" t="s">
        <v>1407</v>
      </c>
      <c r="AO1863" s="9"/>
      <c r="AP1863" s="9"/>
      <c r="AQ1863" s="9"/>
      <c r="AR1863" s="14" t="s">
        <v>2481</v>
      </c>
      <c r="AS1863" s="9" t="s">
        <v>2</v>
      </c>
      <c r="AT1863" s="9"/>
      <c r="AU1863" s="9"/>
      <c r="AV1863" s="13"/>
      <c r="AW1863" s="13"/>
      <c r="AX1863" s="9"/>
      <c r="AY1863" s="9"/>
      <c r="AZ1863" s="9"/>
      <c r="BA1863" s="33"/>
      <c r="BB1863" s="33"/>
      <c r="BC1863" s="36"/>
      <c r="BD1863" s="12" t="s">
        <v>1771</v>
      </c>
    </row>
    <row r="1864" spans="1:56" s="12" customFormat="1" x14ac:dyDescent="0.2">
      <c r="A1864" s="9" t="str">
        <f>IF(Search!$C$5="","",IF(COUNTA(Inventory!$AP1864)=1,1,""))</f>
        <v/>
      </c>
      <c r="B1864" s="9" t="str">
        <f>IF(Search!$C$4="","",IF(ISNUMBER(SEARCH(Search!$C$4,$AR1864))=TRUE,1,""))</f>
        <v/>
      </c>
      <c r="C1864" s="9" t="str">
        <f>IF(Search!$C$6="x",IF(COUNTA($AQ1864)=1,1,"N"),IF(COUNTA($AQ1864)=1,"N",""))</f>
        <v/>
      </c>
      <c r="D1864" s="9" t="str">
        <f>IF(Search!$O$8="","",IF(ISNUMBER(SEARCH(Search!$O$8,$BD1864))=TRUE,1,""))</f>
        <v/>
      </c>
      <c r="E1864" s="9" t="str">
        <f>IF(Search!$C$7="","",IF(ISNUMBER(SEARCH(Search!$C$7,$AN1864))=TRUE,1,""))</f>
        <v/>
      </c>
      <c r="F1864" s="9" t="str">
        <f>IF(Search!$C$8="","",IF(ISNUMBER(SEARCH(Search!$C$8,$AO1864))=TRUE,1,""))</f>
        <v/>
      </c>
      <c r="G1864" s="9" t="str">
        <f>IF(Search!$F$4="","",IF(Inventory!$AJ1864&lt;Search!$F$4,"",1))</f>
        <v/>
      </c>
      <c r="H1864" s="9" t="str">
        <f>IF(Search!$F$5="","",IF(Inventory!$AJ1864&gt;Search!$F$5,"",1))</f>
        <v/>
      </c>
      <c r="I1864" s="9" t="str">
        <f>IF(Search!$F$7="","",IF(Search!$F$8="",IF(ISNUMBER(SEARCH(Search!$F$7,$AL1864))=TRUE,1,""),""))</f>
        <v/>
      </c>
      <c r="J1864" s="9" t="str">
        <f>IF($AL1864=Search!$F$8,1,"")</f>
        <v/>
      </c>
      <c r="K1864" s="9" t="str">
        <f>IF(Search!$I$4="","",IF(COUNTA($AS1864)=1,IF(Search!$I$4="N","N",1),""))</f>
        <v/>
      </c>
      <c r="L1864" s="9" t="str">
        <f>IF(Search!$I$5="","",IF($AS1864="RC",1,""))</f>
        <v/>
      </c>
      <c r="M1864" s="9" t="str">
        <f>IF(Search!$I$6="","",IF($AS1864="RCP",1,""))</f>
        <v/>
      </c>
      <c r="N1864" s="9" t="str">
        <f>IF(Search!$I$8="","",IF(COUNTA($AT1864)=1,IF(Search!$I$8="N","N",1),""))</f>
        <v/>
      </c>
      <c r="O1864" s="9" t="str">
        <f>IF(Search!$L$4="","",IF(COUNTA($AU1864)=1,IF(Search!$L$4="N","N",1),""))</f>
        <v/>
      </c>
      <c r="P1864" s="9" t="str">
        <f>IF(Search!$L$5="","",IF(ISNUMBER(SEARCH("Jersey",$AU1864))=TRUE,IF(Search!$L$5="N","N",1),""))</f>
        <v/>
      </c>
      <c r="Q1864" s="9" t="str">
        <f>IF(Search!$L$6="","",IF(ISNUMBER(SEARCH("Patch",$AU1864))=TRUE,IF(Search!$L$6="N","N",1),""))</f>
        <v/>
      </c>
      <c r="R1864" s="9" t="str">
        <f>IF(Search!$L$7="","",IF(ISNUMBER(SEARCH("Shield",$AU1864))=TRUE,IF(Search!$L$7="N","N",1),""))</f>
        <v/>
      </c>
      <c r="S1864" s="9" t="str">
        <f>IF(Search!$L$8="","",IF(ISNUMBER(SEARCH("Stick",$AU1864))=TRUE,IF(Search!$L$8="N","N",1),""))</f>
        <v/>
      </c>
      <c r="T1864" s="9" t="str">
        <f>IF(Search!$O$4="","",IF(COUNTA($AW1864)=1,IF(Search!$O$4="N","N",1),""))</f>
        <v/>
      </c>
      <c r="U1864" s="9" t="str">
        <f>IF(Search!$O$5="","",IF($AW1864="","",IF($AW1864&lt;Search!$O$5,"",1)))</f>
        <v/>
      </c>
      <c r="V1864" s="9" t="str">
        <f>IF(Search!$O$6="","",IF($AW1864="","",IF($AW1864&gt;Search!$O$6,"",1)))</f>
        <v/>
      </c>
      <c r="W1864" s="9" t="str">
        <f>IF(Search!$U$4="","",IF($AX1864="","",1))</f>
        <v/>
      </c>
      <c r="X1864" s="9" t="str">
        <f>IF(Search!$U$5="","",IF(ISNUMBER(SEARCH(Search!$U$5,$AX1864))=TRUE,IF(Search!$U$5="N","N",1),""))</f>
        <v/>
      </c>
      <c r="Y1864" s="9" t="str">
        <f>IF(Search!$U$6="","",IF($AY1864&lt;Search!$U$6,"",1))</f>
        <v/>
      </c>
      <c r="Z1864" s="9" t="str">
        <f>IF(Search!$R$4="","",IF(Inventory!$BA1864&lt;Search!$R$4,"",1))</f>
        <v/>
      </c>
      <c r="AA1864" s="9" t="str">
        <f>IF(Search!$R$5="","",IF($BA1864&gt;Search!$R$5,"",1))</f>
        <v/>
      </c>
      <c r="AB1864" s="9" t="str">
        <f>IF(Search!$R$6="","",IF($BB1864&lt;Search!$R$6,"",1))</f>
        <v/>
      </c>
      <c r="AC1864" s="9" t="str">
        <f>IF(Search!$R$7="","",IF($BB1864&lt;Search!$R$7,"",1))</f>
        <v/>
      </c>
      <c r="AD1864" s="45" t="str">
        <f>IF(COUNTIF($A1864:$AC1864,"n")&gt;0,"",IF(SUM($A1864:$AC1864)=COUNTA(Search!$C$4:$C$8,Search!$F$4:$F$8,Search!$I$4:$I$6,Search!$I$8,Search!$L$4:$L$8,Search!$O$4:$O$8,Search!$R$4:$R$7,Search!$U$4:$U$7)-COUNTIF(Search!$C$4:$U$7,"n"),1+LARGE($AD$1:AD1863,1),""))</f>
        <v/>
      </c>
      <c r="AE1864" s="45" t="str">
        <f t="shared" si="90"/>
        <v/>
      </c>
      <c r="AF1864" s="45" t="str">
        <f>IF(AD1864="","",COUNTIF($AE$1:$AE1863,$AE1864)+RANK($AE1864,$AE$2:$AE$10540,1))</f>
        <v/>
      </c>
      <c r="AG1864" s="45" t="str">
        <f t="shared" si="91"/>
        <v/>
      </c>
      <c r="AH1864" s="45" t="str">
        <f>IF($AD1864="","",COUNTIF($AG$1:$AG1863,$AG1864)+RANK($AG1864,$AG$1:$AG$10539,0))</f>
        <v/>
      </c>
      <c r="AI1864" s="10" t="str">
        <f t="shared" si="92"/>
        <v>2012-13 Upper Deck #233 Chet Pickard  RC   /   $</v>
      </c>
      <c r="AJ1864" s="11">
        <v>2012</v>
      </c>
      <c r="AK1864" s="17">
        <v>13</v>
      </c>
      <c r="AL1864" s="12" t="s">
        <v>7</v>
      </c>
      <c r="AM1864" s="10">
        <v>233</v>
      </c>
      <c r="AN1864" s="12" t="s">
        <v>1408</v>
      </c>
      <c r="AO1864" s="9"/>
      <c r="AP1864" s="9"/>
      <c r="AQ1864" s="9"/>
      <c r="AR1864" s="14" t="s">
        <v>2481</v>
      </c>
      <c r="AS1864" s="9" t="s">
        <v>2</v>
      </c>
      <c r="AT1864" s="9"/>
      <c r="AU1864" s="9"/>
      <c r="AV1864" s="13"/>
      <c r="AW1864" s="13"/>
      <c r="AX1864" s="9"/>
      <c r="AY1864" s="9"/>
      <c r="AZ1864" s="9"/>
      <c r="BA1864" s="33"/>
      <c r="BB1864" s="33"/>
      <c r="BC1864" s="36"/>
      <c r="BD1864" s="12" t="s">
        <v>1771</v>
      </c>
    </row>
    <row r="1865" spans="1:56" s="12" customFormat="1" x14ac:dyDescent="0.2">
      <c r="A1865" s="9" t="str">
        <f>IF(Search!$C$5="","",IF(COUNTA(Inventory!$AP1865)=1,1,""))</f>
        <v/>
      </c>
      <c r="B1865" s="9" t="str">
        <f>IF(Search!$C$4="","",IF(ISNUMBER(SEARCH(Search!$C$4,$AR1865))=TRUE,1,""))</f>
        <v/>
      </c>
      <c r="C1865" s="9" t="str">
        <f>IF(Search!$C$6="x",IF(COUNTA($AQ1865)=1,1,"N"),IF(COUNTA($AQ1865)=1,"N",""))</f>
        <v/>
      </c>
      <c r="D1865" s="9" t="str">
        <f>IF(Search!$O$8="","",IF(ISNUMBER(SEARCH(Search!$O$8,$BD1865))=TRUE,1,""))</f>
        <v/>
      </c>
      <c r="E1865" s="9" t="str">
        <f>IF(Search!$C$7="","",IF(ISNUMBER(SEARCH(Search!$C$7,$AN1865))=TRUE,1,""))</f>
        <v/>
      </c>
      <c r="F1865" s="9" t="str">
        <f>IF(Search!$C$8="","",IF(ISNUMBER(SEARCH(Search!$C$8,$AO1865))=TRUE,1,""))</f>
        <v/>
      </c>
      <c r="G1865" s="9" t="str">
        <f>IF(Search!$F$4="","",IF(Inventory!$AJ1865&lt;Search!$F$4,"",1))</f>
        <v/>
      </c>
      <c r="H1865" s="9" t="str">
        <f>IF(Search!$F$5="","",IF(Inventory!$AJ1865&gt;Search!$F$5,"",1))</f>
        <v/>
      </c>
      <c r="I1865" s="9" t="str">
        <f>IF(Search!$F$7="","",IF(Search!$F$8="",IF(ISNUMBER(SEARCH(Search!$F$7,$AL1865))=TRUE,1,""),""))</f>
        <v/>
      </c>
      <c r="J1865" s="9" t="str">
        <f>IF($AL1865=Search!$F$8,1,"")</f>
        <v/>
      </c>
      <c r="K1865" s="9" t="str">
        <f>IF(Search!$I$4="","",IF(COUNTA($AS1865)=1,IF(Search!$I$4="N","N",1),""))</f>
        <v/>
      </c>
      <c r="L1865" s="9" t="str">
        <f>IF(Search!$I$5="","",IF($AS1865="RC",1,""))</f>
        <v/>
      </c>
      <c r="M1865" s="9" t="str">
        <f>IF(Search!$I$6="","",IF($AS1865="RCP",1,""))</f>
        <v/>
      </c>
      <c r="N1865" s="9" t="str">
        <f>IF(Search!$I$8="","",IF(COUNTA($AT1865)=1,IF(Search!$I$8="N","N",1),""))</f>
        <v/>
      </c>
      <c r="O1865" s="9" t="str">
        <f>IF(Search!$L$4="","",IF(COUNTA($AU1865)=1,IF(Search!$L$4="N","N",1),""))</f>
        <v/>
      </c>
      <c r="P1865" s="9" t="str">
        <f>IF(Search!$L$5="","",IF(ISNUMBER(SEARCH("Jersey",$AU1865))=TRUE,IF(Search!$L$5="N","N",1),""))</f>
        <v/>
      </c>
      <c r="Q1865" s="9" t="str">
        <f>IF(Search!$L$6="","",IF(ISNUMBER(SEARCH("Patch",$AU1865))=TRUE,IF(Search!$L$6="N","N",1),""))</f>
        <v/>
      </c>
      <c r="R1865" s="9" t="str">
        <f>IF(Search!$L$7="","",IF(ISNUMBER(SEARCH("Shield",$AU1865))=TRUE,IF(Search!$L$7="N","N",1),""))</f>
        <v/>
      </c>
      <c r="S1865" s="9" t="str">
        <f>IF(Search!$L$8="","",IF(ISNUMBER(SEARCH("Stick",$AU1865))=TRUE,IF(Search!$L$8="N","N",1),""))</f>
        <v/>
      </c>
      <c r="T1865" s="9" t="str">
        <f>IF(Search!$O$4="","",IF(COUNTA($AW1865)=1,IF(Search!$O$4="N","N",1),""))</f>
        <v/>
      </c>
      <c r="U1865" s="9" t="str">
        <f>IF(Search!$O$5="","",IF($AW1865="","",IF($AW1865&lt;Search!$O$5,"",1)))</f>
        <v/>
      </c>
      <c r="V1865" s="9" t="str">
        <f>IF(Search!$O$6="","",IF($AW1865="","",IF($AW1865&gt;Search!$O$6,"",1)))</f>
        <v/>
      </c>
      <c r="W1865" s="9" t="str">
        <f>IF(Search!$U$4="","",IF($AX1865="","",1))</f>
        <v/>
      </c>
      <c r="X1865" s="9" t="str">
        <f>IF(Search!$U$5="","",IF(ISNUMBER(SEARCH(Search!$U$5,$AX1865))=TRUE,IF(Search!$U$5="N","N",1),""))</f>
        <v/>
      </c>
      <c r="Y1865" s="9" t="str">
        <f>IF(Search!$U$6="","",IF($AY1865&lt;Search!$U$6,"",1))</f>
        <v/>
      </c>
      <c r="Z1865" s="9" t="str">
        <f>IF(Search!$R$4="","",IF(Inventory!$BA1865&lt;Search!$R$4,"",1))</f>
        <v/>
      </c>
      <c r="AA1865" s="9" t="str">
        <f>IF(Search!$R$5="","",IF($BA1865&gt;Search!$R$5,"",1))</f>
        <v/>
      </c>
      <c r="AB1865" s="9" t="str">
        <f>IF(Search!$R$6="","",IF($BB1865&lt;Search!$R$6,"",1))</f>
        <v/>
      </c>
      <c r="AC1865" s="9" t="str">
        <f>IF(Search!$R$7="","",IF($BB1865&lt;Search!$R$7,"",1))</f>
        <v/>
      </c>
      <c r="AD1865" s="45" t="str">
        <f>IF(COUNTIF($A1865:$AC1865,"n")&gt;0,"",IF(SUM($A1865:$AC1865)=COUNTA(Search!$C$4:$C$8,Search!$F$4:$F$8,Search!$I$4:$I$6,Search!$I$8,Search!$L$4:$L$8,Search!$O$4:$O$8,Search!$R$4:$R$7,Search!$U$4:$U$7)-COUNTIF(Search!$C$4:$U$7,"n"),1+LARGE($AD$1:AD1864,1),""))</f>
        <v/>
      </c>
      <c r="AE1865" s="45" t="str">
        <f t="shared" si="90"/>
        <v/>
      </c>
      <c r="AF1865" s="45" t="str">
        <f>IF(AD1865="","",COUNTIF($AE$1:$AE1864,$AE1865)+RANK($AE1865,$AE$2:$AE$10540,1))</f>
        <v/>
      </c>
      <c r="AG1865" s="45" t="str">
        <f t="shared" si="91"/>
        <v/>
      </c>
      <c r="AH1865" s="45" t="str">
        <f>IF($AD1865="","",COUNTIF($AG$1:$AG1864,$AG1865)+RANK($AG1865,$AG$1:$AG$10539,0))</f>
        <v/>
      </c>
      <c r="AI1865" s="10" t="str">
        <f t="shared" si="92"/>
        <v>2012-13 Upper Deck #240 Brandon Manning  RC   /   $</v>
      </c>
      <c r="AJ1865" s="11">
        <v>2012</v>
      </c>
      <c r="AK1865" s="17">
        <v>13</v>
      </c>
      <c r="AL1865" s="12" t="s">
        <v>7</v>
      </c>
      <c r="AM1865" s="10">
        <v>240</v>
      </c>
      <c r="AN1865" s="12" t="s">
        <v>1409</v>
      </c>
      <c r="AO1865" s="9"/>
      <c r="AP1865" s="9"/>
      <c r="AQ1865" s="9"/>
      <c r="AR1865" s="14" t="s">
        <v>2481</v>
      </c>
      <c r="AS1865" s="9" t="s">
        <v>2</v>
      </c>
      <c r="AT1865" s="9"/>
      <c r="AU1865" s="9"/>
      <c r="AV1865" s="13"/>
      <c r="AW1865" s="13"/>
      <c r="AX1865" s="9"/>
      <c r="AY1865" s="9"/>
      <c r="AZ1865" s="9"/>
      <c r="BA1865" s="33"/>
      <c r="BB1865" s="33"/>
      <c r="BC1865" s="36"/>
      <c r="BD1865" s="12" t="s">
        <v>1771</v>
      </c>
    </row>
    <row r="1866" spans="1:56" s="12" customFormat="1" x14ac:dyDescent="0.2">
      <c r="A1866" s="9" t="str">
        <f>IF(Search!$C$5="","",IF(COUNTA(Inventory!$AP1866)=1,1,""))</f>
        <v/>
      </c>
      <c r="B1866" s="9" t="str">
        <f>IF(Search!$C$4="","",IF(ISNUMBER(SEARCH(Search!$C$4,$AR1866))=TRUE,1,""))</f>
        <v/>
      </c>
      <c r="C1866" s="9" t="str">
        <f>IF(Search!$C$6="x",IF(COUNTA($AQ1866)=1,1,"N"),IF(COUNTA($AQ1866)=1,"N",""))</f>
        <v/>
      </c>
      <c r="D1866" s="9" t="str">
        <f>IF(Search!$O$8="","",IF(ISNUMBER(SEARCH(Search!$O$8,$BD1866))=TRUE,1,""))</f>
        <v/>
      </c>
      <c r="E1866" s="9" t="str">
        <f>IF(Search!$C$7="","",IF(ISNUMBER(SEARCH(Search!$C$7,$AN1866))=TRUE,1,""))</f>
        <v/>
      </c>
      <c r="F1866" s="9" t="str">
        <f>IF(Search!$C$8="","",IF(ISNUMBER(SEARCH(Search!$C$8,$AO1866))=TRUE,1,""))</f>
        <v/>
      </c>
      <c r="G1866" s="9" t="str">
        <f>IF(Search!$F$4="","",IF(Inventory!$AJ1866&lt;Search!$F$4,"",1))</f>
        <v/>
      </c>
      <c r="H1866" s="9" t="str">
        <f>IF(Search!$F$5="","",IF(Inventory!$AJ1866&gt;Search!$F$5,"",1))</f>
        <v/>
      </c>
      <c r="I1866" s="9" t="str">
        <f>IF(Search!$F$7="","",IF(Search!$F$8="",IF(ISNUMBER(SEARCH(Search!$F$7,$AL1866))=TRUE,1,""),""))</f>
        <v/>
      </c>
      <c r="J1866" s="9" t="str">
        <f>IF($AL1866=Search!$F$8,1,"")</f>
        <v/>
      </c>
      <c r="K1866" s="9" t="str">
        <f>IF(Search!$I$4="","",IF(COUNTA($AS1866)=1,IF(Search!$I$4="N","N",1),""))</f>
        <v/>
      </c>
      <c r="L1866" s="9" t="str">
        <f>IF(Search!$I$5="","",IF($AS1866="RC",1,""))</f>
        <v/>
      </c>
      <c r="M1866" s="9" t="str">
        <f>IF(Search!$I$6="","",IF($AS1866="RCP",1,""))</f>
        <v/>
      </c>
      <c r="N1866" s="9" t="str">
        <f>IF(Search!$I$8="","",IF(COUNTA($AT1866)=1,IF(Search!$I$8="N","N",1),""))</f>
        <v/>
      </c>
      <c r="O1866" s="9" t="str">
        <f>IF(Search!$L$4="","",IF(COUNTA($AU1866)=1,IF(Search!$L$4="N","N",1),""))</f>
        <v/>
      </c>
      <c r="P1866" s="9" t="str">
        <f>IF(Search!$L$5="","",IF(ISNUMBER(SEARCH("Jersey",$AU1866))=TRUE,IF(Search!$L$5="N","N",1),""))</f>
        <v/>
      </c>
      <c r="Q1866" s="9" t="str">
        <f>IF(Search!$L$6="","",IF(ISNUMBER(SEARCH("Patch",$AU1866))=TRUE,IF(Search!$L$6="N","N",1),""))</f>
        <v/>
      </c>
      <c r="R1866" s="9" t="str">
        <f>IF(Search!$L$7="","",IF(ISNUMBER(SEARCH("Shield",$AU1866))=TRUE,IF(Search!$L$7="N","N",1),""))</f>
        <v/>
      </c>
      <c r="S1866" s="9" t="str">
        <f>IF(Search!$L$8="","",IF(ISNUMBER(SEARCH("Stick",$AU1866))=TRUE,IF(Search!$L$8="N","N",1),""))</f>
        <v/>
      </c>
      <c r="T1866" s="9" t="str">
        <f>IF(Search!$O$4="","",IF(COUNTA($AW1866)=1,IF(Search!$O$4="N","N",1),""))</f>
        <v/>
      </c>
      <c r="U1866" s="9" t="str">
        <f>IF(Search!$O$5="","",IF($AW1866="","",IF($AW1866&lt;Search!$O$5,"",1)))</f>
        <v/>
      </c>
      <c r="V1866" s="9" t="str">
        <f>IF(Search!$O$6="","",IF($AW1866="","",IF($AW1866&gt;Search!$O$6,"",1)))</f>
        <v/>
      </c>
      <c r="W1866" s="9" t="str">
        <f>IF(Search!$U$4="","",IF($AX1866="","",1))</f>
        <v/>
      </c>
      <c r="X1866" s="9" t="str">
        <f>IF(Search!$U$5="","",IF(ISNUMBER(SEARCH(Search!$U$5,$AX1866))=TRUE,IF(Search!$U$5="N","N",1),""))</f>
        <v/>
      </c>
      <c r="Y1866" s="9" t="str">
        <f>IF(Search!$U$6="","",IF($AY1866&lt;Search!$U$6,"",1))</f>
        <v/>
      </c>
      <c r="Z1866" s="9" t="str">
        <f>IF(Search!$R$4="","",IF(Inventory!$BA1866&lt;Search!$R$4,"",1))</f>
        <v/>
      </c>
      <c r="AA1866" s="9" t="str">
        <f>IF(Search!$R$5="","",IF($BA1866&gt;Search!$R$5,"",1))</f>
        <v/>
      </c>
      <c r="AB1866" s="9" t="str">
        <f>IF(Search!$R$6="","",IF($BB1866&lt;Search!$R$6,"",1))</f>
        <v/>
      </c>
      <c r="AC1866" s="9" t="str">
        <f>IF(Search!$R$7="","",IF($BB1866&lt;Search!$R$7,"",1))</f>
        <v/>
      </c>
      <c r="AD1866" s="45" t="str">
        <f>IF(COUNTIF($A1866:$AC1866,"n")&gt;0,"",IF(SUM($A1866:$AC1866)=COUNTA(Search!$C$4:$C$8,Search!$F$4:$F$8,Search!$I$4:$I$6,Search!$I$8,Search!$L$4:$L$8,Search!$O$4:$O$8,Search!$R$4:$R$7,Search!$U$4:$U$7)-COUNTIF(Search!$C$4:$U$7,"n"),1+LARGE($AD$1:AD1865,1),""))</f>
        <v/>
      </c>
      <c r="AE1866" s="45" t="str">
        <f t="shared" si="90"/>
        <v/>
      </c>
      <c r="AF1866" s="45" t="str">
        <f>IF(AD1866="","",COUNTIF($AE$1:$AE1865,$AE1866)+RANK($AE1866,$AE$2:$AE$10540,1))</f>
        <v/>
      </c>
      <c r="AG1866" s="45" t="str">
        <f t="shared" si="91"/>
        <v/>
      </c>
      <c r="AH1866" s="45" t="str">
        <f>IF($AD1866="","",COUNTIF($AG$1:$AG1865,$AG1866)+RANK($AG1866,$AG$1:$AG$10539,0))</f>
        <v/>
      </c>
      <c r="AI1866" s="10" t="str">
        <f t="shared" si="92"/>
        <v>2012-13 Upper Deck #249 Jussi Rynnas TOR RC   /   $</v>
      </c>
      <c r="AJ1866" s="11">
        <v>2012</v>
      </c>
      <c r="AK1866" s="17">
        <v>13</v>
      </c>
      <c r="AL1866" s="12" t="s">
        <v>7</v>
      </c>
      <c r="AM1866" s="10">
        <v>249</v>
      </c>
      <c r="AN1866" s="12" t="s">
        <v>1391</v>
      </c>
      <c r="AO1866" s="14" t="s">
        <v>1904</v>
      </c>
      <c r="AP1866" s="9"/>
      <c r="AQ1866" s="9"/>
      <c r="AR1866" s="14" t="s">
        <v>2481</v>
      </c>
      <c r="AS1866" s="9" t="s">
        <v>2</v>
      </c>
      <c r="AT1866" s="9"/>
      <c r="AU1866" s="9"/>
      <c r="AV1866" s="13"/>
      <c r="AW1866" s="13"/>
      <c r="AX1866" s="9"/>
      <c r="AY1866" s="9"/>
      <c r="AZ1866" s="9"/>
      <c r="BA1866" s="33"/>
      <c r="BB1866" s="33"/>
      <c r="BC1866" s="36"/>
      <c r="BD1866" s="12" t="s">
        <v>1771</v>
      </c>
    </row>
    <row r="1867" spans="1:56" s="12" customFormat="1" x14ac:dyDescent="0.2">
      <c r="A1867" s="9" t="str">
        <f>IF(Search!$C$5="","",IF(COUNTA(Inventory!$AP1867)=1,1,""))</f>
        <v/>
      </c>
      <c r="B1867" s="9" t="str">
        <f>IF(Search!$C$4="","",IF(ISNUMBER(SEARCH(Search!$C$4,$AR1867))=TRUE,1,""))</f>
        <v/>
      </c>
      <c r="C1867" s="9" t="str">
        <f>IF(Search!$C$6="x",IF(COUNTA($AQ1867)=1,1,"N"),IF(COUNTA($AQ1867)=1,"N",""))</f>
        <v/>
      </c>
      <c r="D1867" s="9" t="str">
        <f>IF(Search!$O$8="","",IF(ISNUMBER(SEARCH(Search!$O$8,$BD1867))=TRUE,1,""))</f>
        <v/>
      </c>
      <c r="E1867" s="9" t="str">
        <f>IF(Search!$C$7="","",IF(ISNUMBER(SEARCH(Search!$C$7,$AN1867))=TRUE,1,""))</f>
        <v/>
      </c>
      <c r="F1867" s="9" t="str">
        <f>IF(Search!$C$8="","",IF(ISNUMBER(SEARCH(Search!$C$8,$AO1867))=TRUE,1,""))</f>
        <v/>
      </c>
      <c r="G1867" s="9" t="str">
        <f>IF(Search!$F$4="","",IF(Inventory!$AJ1867&lt;Search!$F$4,"",1))</f>
        <v/>
      </c>
      <c r="H1867" s="9" t="str">
        <f>IF(Search!$F$5="","",IF(Inventory!$AJ1867&gt;Search!$F$5,"",1))</f>
        <v/>
      </c>
      <c r="I1867" s="9" t="str">
        <f>IF(Search!$F$7="","",IF(Search!$F$8="",IF(ISNUMBER(SEARCH(Search!$F$7,$AL1867))=TRUE,1,""),""))</f>
        <v/>
      </c>
      <c r="J1867" s="9" t="str">
        <f>IF($AL1867=Search!$F$8,1,"")</f>
        <v/>
      </c>
      <c r="K1867" s="9" t="str">
        <f>IF(Search!$I$4="","",IF(COUNTA($AS1867)=1,IF(Search!$I$4="N","N",1),""))</f>
        <v/>
      </c>
      <c r="L1867" s="9" t="str">
        <f>IF(Search!$I$5="","",IF($AS1867="RC",1,""))</f>
        <v/>
      </c>
      <c r="M1867" s="9" t="str">
        <f>IF(Search!$I$6="","",IF($AS1867="RCP",1,""))</f>
        <v/>
      </c>
      <c r="N1867" s="9" t="str">
        <f>IF(Search!$I$8="","",IF(COUNTA($AT1867)=1,IF(Search!$I$8="N","N",1),""))</f>
        <v/>
      </c>
      <c r="O1867" s="9" t="str">
        <f>IF(Search!$L$4="","",IF(COUNTA($AU1867)=1,IF(Search!$L$4="N","N",1),""))</f>
        <v/>
      </c>
      <c r="P1867" s="9" t="str">
        <f>IF(Search!$L$5="","",IF(ISNUMBER(SEARCH("Jersey",$AU1867))=TRUE,IF(Search!$L$5="N","N",1),""))</f>
        <v/>
      </c>
      <c r="Q1867" s="9" t="str">
        <f>IF(Search!$L$6="","",IF(ISNUMBER(SEARCH("Patch",$AU1867))=TRUE,IF(Search!$L$6="N","N",1),""))</f>
        <v/>
      </c>
      <c r="R1867" s="9" t="str">
        <f>IF(Search!$L$7="","",IF(ISNUMBER(SEARCH("Shield",$AU1867))=TRUE,IF(Search!$L$7="N","N",1),""))</f>
        <v/>
      </c>
      <c r="S1867" s="9" t="str">
        <f>IF(Search!$L$8="","",IF(ISNUMBER(SEARCH("Stick",$AU1867))=TRUE,IF(Search!$L$8="N","N",1),""))</f>
        <v/>
      </c>
      <c r="T1867" s="9" t="str">
        <f>IF(Search!$O$4="","",IF(COUNTA($AW1867)=1,IF(Search!$O$4="N","N",1),""))</f>
        <v/>
      </c>
      <c r="U1867" s="9" t="str">
        <f>IF(Search!$O$5="","",IF($AW1867="","",IF($AW1867&lt;Search!$O$5,"",1)))</f>
        <v/>
      </c>
      <c r="V1867" s="9" t="str">
        <f>IF(Search!$O$6="","",IF($AW1867="","",IF($AW1867&gt;Search!$O$6,"",1)))</f>
        <v/>
      </c>
      <c r="W1867" s="9" t="str">
        <f>IF(Search!$U$4="","",IF($AX1867="","",1))</f>
        <v/>
      </c>
      <c r="X1867" s="9" t="str">
        <f>IF(Search!$U$5="","",IF(ISNUMBER(SEARCH(Search!$U$5,$AX1867))=TRUE,IF(Search!$U$5="N","N",1),""))</f>
        <v/>
      </c>
      <c r="Y1867" s="9" t="str">
        <f>IF(Search!$U$6="","",IF($AY1867&lt;Search!$U$6,"",1))</f>
        <v/>
      </c>
      <c r="Z1867" s="9" t="str">
        <f>IF(Search!$R$4="","",IF(Inventory!$BA1867&lt;Search!$R$4,"",1))</f>
        <v/>
      </c>
      <c r="AA1867" s="9" t="str">
        <f>IF(Search!$R$5="","",IF($BA1867&gt;Search!$R$5,"",1))</f>
        <v/>
      </c>
      <c r="AB1867" s="9" t="str">
        <f>IF(Search!$R$6="","",IF($BB1867&lt;Search!$R$6,"",1))</f>
        <v/>
      </c>
      <c r="AC1867" s="9" t="str">
        <f>IF(Search!$R$7="","",IF($BB1867&lt;Search!$R$7,"",1))</f>
        <v/>
      </c>
      <c r="AD1867" s="45" t="str">
        <f>IF(COUNTIF($A1867:$AC1867,"n")&gt;0,"",IF(SUM($A1867:$AC1867)=COUNTA(Search!$C$4:$C$8,Search!$F$4:$F$8,Search!$I$4:$I$6,Search!$I$8,Search!$L$4:$L$8,Search!$O$4:$O$8,Search!$R$4:$R$7,Search!$U$4:$U$7)-COUNTIF(Search!$C$4:$U$7,"n"),1+LARGE($AD$1:AD1866,1),""))</f>
        <v/>
      </c>
      <c r="AE1867" s="45" t="str">
        <f t="shared" si="90"/>
        <v/>
      </c>
      <c r="AF1867" s="45" t="str">
        <f>IF(AD1867="","",COUNTIF($AE$1:$AE1866,$AE1867)+RANK($AE1867,$AE$2:$AE$10540,1))</f>
        <v/>
      </c>
      <c r="AG1867" s="45" t="str">
        <f t="shared" si="91"/>
        <v/>
      </c>
      <c r="AH1867" s="45" t="str">
        <f>IF($AD1867="","",COUNTIF($AG$1:$AG1866,$AG1867)+RANK($AG1867,$AG$1:$AG$10539,0))</f>
        <v/>
      </c>
      <c r="AI1867" s="10" t="str">
        <f t="shared" si="92"/>
        <v>2012-13 Upper Deck Canvas #C107 Chet Pickard  RCP   /   $</v>
      </c>
      <c r="AJ1867" s="11">
        <v>2012</v>
      </c>
      <c r="AK1867" s="17">
        <v>13</v>
      </c>
      <c r="AL1867" s="12" t="s">
        <v>20</v>
      </c>
      <c r="AM1867" s="10" t="s">
        <v>1410</v>
      </c>
      <c r="AN1867" s="12" t="s">
        <v>1408</v>
      </c>
      <c r="AO1867" s="9"/>
      <c r="AP1867" s="9"/>
      <c r="AQ1867" s="9"/>
      <c r="AR1867" s="14" t="s">
        <v>2129</v>
      </c>
      <c r="AS1867" s="9" t="s">
        <v>1944</v>
      </c>
      <c r="AT1867" s="9"/>
      <c r="AU1867" s="9"/>
      <c r="AV1867" s="13"/>
      <c r="AW1867" s="13"/>
      <c r="AX1867" s="9"/>
      <c r="AY1867" s="9"/>
      <c r="AZ1867" s="9"/>
      <c r="BA1867" s="33"/>
      <c r="BB1867" s="33"/>
      <c r="BC1867" s="36"/>
      <c r="BD1867" s="12" t="s">
        <v>1771</v>
      </c>
    </row>
    <row r="1868" spans="1:56" s="12" customFormat="1" x14ac:dyDescent="0.2">
      <c r="A1868" s="9" t="str">
        <f>IF(Search!$C$5="","",IF(COUNTA(Inventory!$AP1868)=1,1,""))</f>
        <v/>
      </c>
      <c r="B1868" s="9" t="str">
        <f>IF(Search!$C$4="","",IF(ISNUMBER(SEARCH(Search!$C$4,$AR1868))=TRUE,1,""))</f>
        <v/>
      </c>
      <c r="C1868" s="9" t="str">
        <f>IF(Search!$C$6="x",IF(COUNTA($AQ1868)=1,1,"N"),IF(COUNTA($AQ1868)=1,"N",""))</f>
        <v/>
      </c>
      <c r="D1868" s="9" t="str">
        <f>IF(Search!$O$8="","",IF(ISNUMBER(SEARCH(Search!$O$8,$BD1868))=TRUE,1,""))</f>
        <v/>
      </c>
      <c r="E1868" s="9" t="str">
        <f>IF(Search!$C$7="","",IF(ISNUMBER(SEARCH(Search!$C$7,$AN1868))=TRUE,1,""))</f>
        <v/>
      </c>
      <c r="F1868" s="9" t="str">
        <f>IF(Search!$C$8="","",IF(ISNUMBER(SEARCH(Search!$C$8,$AO1868))=TRUE,1,""))</f>
        <v/>
      </c>
      <c r="G1868" s="9" t="str">
        <f>IF(Search!$F$4="","",IF(Inventory!$AJ1868&lt;Search!$F$4,"",1))</f>
        <v/>
      </c>
      <c r="H1868" s="9" t="str">
        <f>IF(Search!$F$5="","",IF(Inventory!$AJ1868&gt;Search!$F$5,"",1))</f>
        <v/>
      </c>
      <c r="I1868" s="9" t="str">
        <f>IF(Search!$F$7="","",IF(Search!$F$8="",IF(ISNUMBER(SEARCH(Search!$F$7,$AL1868))=TRUE,1,""),""))</f>
        <v/>
      </c>
      <c r="J1868" s="9" t="str">
        <f>IF($AL1868=Search!$F$8,1,"")</f>
        <v/>
      </c>
      <c r="K1868" s="9" t="str">
        <f>IF(Search!$I$4="","",IF(COUNTA($AS1868)=1,IF(Search!$I$4="N","N",1),""))</f>
        <v/>
      </c>
      <c r="L1868" s="9" t="str">
        <f>IF(Search!$I$5="","",IF($AS1868="RC",1,""))</f>
        <v/>
      </c>
      <c r="M1868" s="9" t="str">
        <f>IF(Search!$I$6="","",IF($AS1868="RCP",1,""))</f>
        <v/>
      </c>
      <c r="N1868" s="9" t="str">
        <f>IF(Search!$I$8="","",IF(COUNTA($AT1868)=1,IF(Search!$I$8="N","N",1),""))</f>
        <v/>
      </c>
      <c r="O1868" s="9" t="str">
        <f>IF(Search!$L$4="","",IF(COUNTA($AU1868)=1,IF(Search!$L$4="N","N",1),""))</f>
        <v/>
      </c>
      <c r="P1868" s="9" t="str">
        <f>IF(Search!$L$5="","",IF(ISNUMBER(SEARCH("Jersey",$AU1868))=TRUE,IF(Search!$L$5="N","N",1),""))</f>
        <v/>
      </c>
      <c r="Q1868" s="9" t="str">
        <f>IF(Search!$L$6="","",IF(ISNUMBER(SEARCH("Patch",$AU1868))=TRUE,IF(Search!$L$6="N","N",1),""))</f>
        <v/>
      </c>
      <c r="R1868" s="9" t="str">
        <f>IF(Search!$L$7="","",IF(ISNUMBER(SEARCH("Shield",$AU1868))=TRUE,IF(Search!$L$7="N","N",1),""))</f>
        <v/>
      </c>
      <c r="S1868" s="9" t="str">
        <f>IF(Search!$L$8="","",IF(ISNUMBER(SEARCH("Stick",$AU1868))=TRUE,IF(Search!$L$8="N","N",1),""))</f>
        <v/>
      </c>
      <c r="T1868" s="9" t="str">
        <f>IF(Search!$O$4="","",IF(COUNTA($AW1868)=1,IF(Search!$O$4="N","N",1),""))</f>
        <v/>
      </c>
      <c r="U1868" s="9" t="str">
        <f>IF(Search!$O$5="","",IF($AW1868="","",IF($AW1868&lt;Search!$O$5,"",1)))</f>
        <v/>
      </c>
      <c r="V1868" s="9" t="str">
        <f>IF(Search!$O$6="","",IF($AW1868="","",IF($AW1868&gt;Search!$O$6,"",1)))</f>
        <v/>
      </c>
      <c r="W1868" s="9" t="str">
        <f>IF(Search!$U$4="","",IF($AX1868="","",1))</f>
        <v/>
      </c>
      <c r="X1868" s="9" t="str">
        <f>IF(Search!$U$5="","",IF(ISNUMBER(SEARCH(Search!$U$5,$AX1868))=TRUE,IF(Search!$U$5="N","N",1),""))</f>
        <v/>
      </c>
      <c r="Y1868" s="9" t="str">
        <f>IF(Search!$U$6="","",IF($AY1868&lt;Search!$U$6,"",1))</f>
        <v/>
      </c>
      <c r="Z1868" s="9" t="str">
        <f>IF(Search!$R$4="","",IF(Inventory!$BA1868&lt;Search!$R$4,"",1))</f>
        <v/>
      </c>
      <c r="AA1868" s="9" t="str">
        <f>IF(Search!$R$5="","",IF($BA1868&gt;Search!$R$5,"",1))</f>
        <v/>
      </c>
      <c r="AB1868" s="9" t="str">
        <f>IF(Search!$R$6="","",IF($BB1868&lt;Search!$R$6,"",1))</f>
        <v/>
      </c>
      <c r="AC1868" s="9" t="str">
        <f>IF(Search!$R$7="","",IF($BB1868&lt;Search!$R$7,"",1))</f>
        <v/>
      </c>
      <c r="AD1868" s="45" t="str">
        <f>IF(COUNTIF($A1868:$AC1868,"n")&gt;0,"",IF(SUM($A1868:$AC1868)=COUNTA(Search!$C$4:$C$8,Search!$F$4:$F$8,Search!$I$4:$I$6,Search!$I$8,Search!$L$4:$L$8,Search!$O$4:$O$8,Search!$R$4:$R$7,Search!$U$4:$U$7)-COUNTIF(Search!$C$4:$U$7,"n"),1+LARGE($AD$1:AD1867,1),""))</f>
        <v/>
      </c>
      <c r="AE1868" s="45" t="str">
        <f t="shared" si="90"/>
        <v/>
      </c>
      <c r="AF1868" s="45" t="str">
        <f>IF(AD1868="","",COUNTIF($AE$1:$AE1867,$AE1868)+RANK($AE1868,$AE$2:$AE$10540,1))</f>
        <v/>
      </c>
      <c r="AG1868" s="45" t="str">
        <f t="shared" si="91"/>
        <v/>
      </c>
      <c r="AH1868" s="45" t="str">
        <f>IF($AD1868="","",COUNTIF($AG$1:$AG1867,$AG1868)+RANK($AG1868,$AG$1:$AG$10539,0))</f>
        <v/>
      </c>
      <c r="AI1868" s="10" t="str">
        <f t="shared" si="92"/>
        <v>2012-13 Upper Deck Clear Cut Honoured Members #HOF43 Eddie Shore     /   $</v>
      </c>
      <c r="AJ1868" s="11">
        <v>2012</v>
      </c>
      <c r="AK1868" s="17">
        <v>13</v>
      </c>
      <c r="AL1868" s="12" t="s">
        <v>1411</v>
      </c>
      <c r="AM1868" s="10" t="s">
        <v>1412</v>
      </c>
      <c r="AN1868" s="12" t="s">
        <v>1413</v>
      </c>
      <c r="AO1868" s="9"/>
      <c r="AP1868" s="9"/>
      <c r="AQ1868" s="9"/>
      <c r="AR1868" s="14"/>
      <c r="AS1868" s="9"/>
      <c r="AT1868" s="9"/>
      <c r="AU1868" s="9"/>
      <c r="AV1868" s="13"/>
      <c r="AW1868" s="13"/>
      <c r="AX1868" s="9"/>
      <c r="AY1868" s="9"/>
      <c r="AZ1868" s="9"/>
      <c r="BA1868" s="33"/>
      <c r="BB1868" s="33"/>
      <c r="BC1868" s="36"/>
      <c r="BD1868" s="12" t="s">
        <v>1771</v>
      </c>
    </row>
    <row r="1869" spans="1:56" s="12" customFormat="1" x14ac:dyDescent="0.2">
      <c r="A1869" s="9" t="str">
        <f>IF(Search!$C$5="","",IF(COUNTA(Inventory!$AP1869)=1,1,""))</f>
        <v/>
      </c>
      <c r="B1869" s="9" t="str">
        <f>IF(Search!$C$4="","",IF(ISNUMBER(SEARCH(Search!$C$4,$AR1869))=TRUE,1,""))</f>
        <v/>
      </c>
      <c r="C1869" s="9" t="str">
        <f>IF(Search!$C$6="x",IF(COUNTA($AQ1869)=1,1,"N"),IF(COUNTA($AQ1869)=1,"N",""))</f>
        <v/>
      </c>
      <c r="D1869" s="9" t="str">
        <f>IF(Search!$O$8="","",IF(ISNUMBER(SEARCH(Search!$O$8,$BD1869))=TRUE,1,""))</f>
        <v/>
      </c>
      <c r="E1869" s="9" t="str">
        <f>IF(Search!$C$7="","",IF(ISNUMBER(SEARCH(Search!$C$7,$AN1869))=TRUE,1,""))</f>
        <v/>
      </c>
      <c r="F1869" s="9" t="str">
        <f>IF(Search!$C$8="","",IF(ISNUMBER(SEARCH(Search!$C$8,$AO1869))=TRUE,1,""))</f>
        <v/>
      </c>
      <c r="G1869" s="9" t="str">
        <f>IF(Search!$F$4="","",IF(Inventory!$AJ1869&lt;Search!$F$4,"",1))</f>
        <v/>
      </c>
      <c r="H1869" s="9" t="str">
        <f>IF(Search!$F$5="","",IF(Inventory!$AJ1869&gt;Search!$F$5,"",1))</f>
        <v/>
      </c>
      <c r="I1869" s="9" t="str">
        <f>IF(Search!$F$7="","",IF(Search!$F$8="",IF(ISNUMBER(SEARCH(Search!$F$7,$AL1869))=TRUE,1,""),""))</f>
        <v/>
      </c>
      <c r="J1869" s="9" t="str">
        <f>IF($AL1869=Search!$F$8,1,"")</f>
        <v/>
      </c>
      <c r="K1869" s="9" t="str">
        <f>IF(Search!$I$4="","",IF(COUNTA($AS1869)=1,IF(Search!$I$4="N","N",1),""))</f>
        <v/>
      </c>
      <c r="L1869" s="9" t="str">
        <f>IF(Search!$I$5="","",IF($AS1869="RC",1,""))</f>
        <v/>
      </c>
      <c r="M1869" s="9" t="str">
        <f>IF(Search!$I$6="","",IF($AS1869="RCP",1,""))</f>
        <v/>
      </c>
      <c r="N1869" s="9" t="str">
        <f>IF(Search!$I$8="","",IF(COUNTA($AT1869)=1,IF(Search!$I$8="N","N",1),""))</f>
        <v/>
      </c>
      <c r="O1869" s="9" t="str">
        <f>IF(Search!$L$4="","",IF(COUNTA($AU1869)=1,IF(Search!$L$4="N","N",1),""))</f>
        <v/>
      </c>
      <c r="P1869" s="9" t="str">
        <f>IF(Search!$L$5="","",IF(ISNUMBER(SEARCH("Jersey",$AU1869))=TRUE,IF(Search!$L$5="N","N",1),""))</f>
        <v/>
      </c>
      <c r="Q1869" s="9" t="str">
        <f>IF(Search!$L$6="","",IF(ISNUMBER(SEARCH("Patch",$AU1869))=TRUE,IF(Search!$L$6="N","N",1),""))</f>
        <v/>
      </c>
      <c r="R1869" s="9" t="str">
        <f>IF(Search!$L$7="","",IF(ISNUMBER(SEARCH("Shield",$AU1869))=TRUE,IF(Search!$L$7="N","N",1),""))</f>
        <v/>
      </c>
      <c r="S1869" s="9" t="str">
        <f>IF(Search!$L$8="","",IF(ISNUMBER(SEARCH("Stick",$AU1869))=TRUE,IF(Search!$L$8="N","N",1),""))</f>
        <v/>
      </c>
      <c r="T1869" s="9" t="str">
        <f>IF(Search!$O$4="","",IF(COUNTA($AW1869)=1,IF(Search!$O$4="N","N",1),""))</f>
        <v/>
      </c>
      <c r="U1869" s="9" t="str">
        <f>IF(Search!$O$5="","",IF($AW1869="","",IF($AW1869&lt;Search!$O$5,"",1)))</f>
        <v/>
      </c>
      <c r="V1869" s="9" t="str">
        <f>IF(Search!$O$6="","",IF($AW1869="","",IF($AW1869&gt;Search!$O$6,"",1)))</f>
        <v/>
      </c>
      <c r="W1869" s="9" t="str">
        <f>IF(Search!$U$4="","",IF($AX1869="","",1))</f>
        <v/>
      </c>
      <c r="X1869" s="9" t="str">
        <f>IF(Search!$U$5="","",IF(ISNUMBER(SEARCH(Search!$U$5,$AX1869))=TRUE,IF(Search!$U$5="N","N",1),""))</f>
        <v/>
      </c>
      <c r="Y1869" s="9" t="str">
        <f>IF(Search!$U$6="","",IF($AY1869&lt;Search!$U$6,"",1))</f>
        <v/>
      </c>
      <c r="Z1869" s="9" t="str">
        <f>IF(Search!$R$4="","",IF(Inventory!$BA1869&lt;Search!$R$4,"",1))</f>
        <v/>
      </c>
      <c r="AA1869" s="9" t="str">
        <f>IF(Search!$R$5="","",IF($BA1869&gt;Search!$R$5,"",1))</f>
        <v/>
      </c>
      <c r="AB1869" s="9" t="str">
        <f>IF(Search!$R$6="","",IF($BB1869&lt;Search!$R$6,"",1))</f>
        <v/>
      </c>
      <c r="AC1869" s="9" t="str">
        <f>IF(Search!$R$7="","",IF($BB1869&lt;Search!$R$7,"",1))</f>
        <v/>
      </c>
      <c r="AD1869" s="45" t="str">
        <f>IF(COUNTIF($A1869:$AC1869,"n")&gt;0,"",IF(SUM($A1869:$AC1869)=COUNTA(Search!$C$4:$C$8,Search!$F$4:$F$8,Search!$I$4:$I$6,Search!$I$8,Search!$L$4:$L$8,Search!$O$4:$O$8,Search!$R$4:$R$7,Search!$U$4:$U$7)-COUNTIF(Search!$C$4:$U$7,"n"),1+LARGE($AD$1:AD1868,1),""))</f>
        <v/>
      </c>
      <c r="AE1869" s="45" t="str">
        <f t="shared" si="90"/>
        <v/>
      </c>
      <c r="AF1869" s="45" t="str">
        <f>IF(AD1869="","",COUNTIF($AE$1:$AE1868,$AE1869)+RANK($AE1869,$AE$2:$AE$10540,1))</f>
        <v/>
      </c>
      <c r="AG1869" s="45" t="str">
        <f t="shared" si="91"/>
        <v/>
      </c>
      <c r="AH1869" s="45" t="str">
        <f>IF($AD1869="","",COUNTIF($AG$1:$AG1868,$AG1869)+RANK($AG1869,$AG$1:$AG$10539,0))</f>
        <v/>
      </c>
      <c r="AI1869" s="10" t="str">
        <f t="shared" si="92"/>
        <v>2012-13 Upper Deck Game Jersey #GJJF Jeff Carter    Jersey /   $</v>
      </c>
      <c r="AJ1869" s="11">
        <v>2012</v>
      </c>
      <c r="AK1869" s="17">
        <v>13</v>
      </c>
      <c r="AL1869" s="12" t="s">
        <v>1308</v>
      </c>
      <c r="AM1869" s="10" t="s">
        <v>1416</v>
      </c>
      <c r="AN1869" s="12" t="s">
        <v>584</v>
      </c>
      <c r="AO1869" s="9"/>
      <c r="AP1869" s="9"/>
      <c r="AQ1869" s="9"/>
      <c r="AR1869" s="14" t="s">
        <v>2126</v>
      </c>
      <c r="AS1869" s="9"/>
      <c r="AT1869" s="9"/>
      <c r="AU1869" s="9" t="s">
        <v>18</v>
      </c>
      <c r="AV1869" s="13"/>
      <c r="AW1869" s="13"/>
      <c r="AX1869" s="9"/>
      <c r="AY1869" s="9"/>
      <c r="AZ1869" s="9"/>
      <c r="BA1869" s="33"/>
      <c r="BB1869" s="33"/>
      <c r="BC1869" s="36"/>
      <c r="BD1869" s="12" t="s">
        <v>1771</v>
      </c>
    </row>
    <row r="1870" spans="1:56" s="12" customFormat="1" x14ac:dyDescent="0.2">
      <c r="A1870" s="9" t="str">
        <f>IF(Search!$C$5="","",IF(COUNTA(Inventory!$AP1870)=1,1,""))</f>
        <v/>
      </c>
      <c r="B1870" s="9" t="str">
        <f>IF(Search!$C$4="","",IF(ISNUMBER(SEARCH(Search!$C$4,$AR1870))=TRUE,1,""))</f>
        <v/>
      </c>
      <c r="C1870" s="9" t="str">
        <f>IF(Search!$C$6="x",IF(COUNTA($AQ1870)=1,1,"N"),IF(COUNTA($AQ1870)=1,"N",""))</f>
        <v/>
      </c>
      <c r="D1870" s="9" t="str">
        <f>IF(Search!$O$8="","",IF(ISNUMBER(SEARCH(Search!$O$8,$BD1870))=TRUE,1,""))</f>
        <v/>
      </c>
      <c r="E1870" s="9" t="str">
        <f>IF(Search!$C$7="","",IF(ISNUMBER(SEARCH(Search!$C$7,$AN1870))=TRUE,1,""))</f>
        <v/>
      </c>
      <c r="F1870" s="9" t="str">
        <f>IF(Search!$C$8="","",IF(ISNUMBER(SEARCH(Search!$C$8,$AO1870))=TRUE,1,""))</f>
        <v/>
      </c>
      <c r="G1870" s="9" t="str">
        <f>IF(Search!$F$4="","",IF(Inventory!$AJ1870&lt;Search!$F$4,"",1))</f>
        <v/>
      </c>
      <c r="H1870" s="9" t="str">
        <f>IF(Search!$F$5="","",IF(Inventory!$AJ1870&gt;Search!$F$5,"",1))</f>
        <v/>
      </c>
      <c r="I1870" s="9" t="str">
        <f>IF(Search!$F$7="","",IF(Search!$F$8="",IF(ISNUMBER(SEARCH(Search!$F$7,$AL1870))=TRUE,1,""),""))</f>
        <v/>
      </c>
      <c r="J1870" s="9" t="str">
        <f>IF($AL1870=Search!$F$8,1,"")</f>
        <v/>
      </c>
      <c r="K1870" s="9" t="str">
        <f>IF(Search!$I$4="","",IF(COUNTA($AS1870)=1,IF(Search!$I$4="N","N",1),""))</f>
        <v/>
      </c>
      <c r="L1870" s="9" t="str">
        <f>IF(Search!$I$5="","",IF($AS1870="RC",1,""))</f>
        <v/>
      </c>
      <c r="M1870" s="9" t="str">
        <f>IF(Search!$I$6="","",IF($AS1870="RCP",1,""))</f>
        <v/>
      </c>
      <c r="N1870" s="9" t="str">
        <f>IF(Search!$I$8="","",IF(COUNTA($AT1870)=1,IF(Search!$I$8="N","N",1),""))</f>
        <v/>
      </c>
      <c r="O1870" s="9" t="str">
        <f>IF(Search!$L$4="","",IF(COUNTA($AU1870)=1,IF(Search!$L$4="N","N",1),""))</f>
        <v/>
      </c>
      <c r="P1870" s="9" t="str">
        <f>IF(Search!$L$5="","",IF(ISNUMBER(SEARCH("Jersey",$AU1870))=TRUE,IF(Search!$L$5="N","N",1),""))</f>
        <v/>
      </c>
      <c r="Q1870" s="9" t="str">
        <f>IF(Search!$L$6="","",IF(ISNUMBER(SEARCH("Patch",$AU1870))=TRUE,IF(Search!$L$6="N","N",1),""))</f>
        <v/>
      </c>
      <c r="R1870" s="9" t="str">
        <f>IF(Search!$L$7="","",IF(ISNUMBER(SEARCH("Shield",$AU1870))=TRUE,IF(Search!$L$7="N","N",1),""))</f>
        <v/>
      </c>
      <c r="S1870" s="9" t="str">
        <f>IF(Search!$L$8="","",IF(ISNUMBER(SEARCH("Stick",$AU1870))=TRUE,IF(Search!$L$8="N","N",1),""))</f>
        <v/>
      </c>
      <c r="T1870" s="9" t="str">
        <f>IF(Search!$O$4="","",IF(COUNTA($AW1870)=1,IF(Search!$O$4="N","N",1),""))</f>
        <v/>
      </c>
      <c r="U1870" s="9" t="str">
        <f>IF(Search!$O$5="","",IF($AW1870="","",IF($AW1870&lt;Search!$O$5,"",1)))</f>
        <v/>
      </c>
      <c r="V1870" s="9" t="str">
        <f>IF(Search!$O$6="","",IF($AW1870="","",IF($AW1870&gt;Search!$O$6,"",1)))</f>
        <v/>
      </c>
      <c r="W1870" s="9" t="str">
        <f>IF(Search!$U$4="","",IF($AX1870="","",1))</f>
        <v/>
      </c>
      <c r="X1870" s="9" t="str">
        <f>IF(Search!$U$5="","",IF(ISNUMBER(SEARCH(Search!$U$5,$AX1870))=TRUE,IF(Search!$U$5="N","N",1),""))</f>
        <v/>
      </c>
      <c r="Y1870" s="9" t="str">
        <f>IF(Search!$U$6="","",IF($AY1870&lt;Search!$U$6,"",1))</f>
        <v/>
      </c>
      <c r="Z1870" s="9" t="str">
        <f>IF(Search!$R$4="","",IF(Inventory!$BA1870&lt;Search!$R$4,"",1))</f>
        <v/>
      </c>
      <c r="AA1870" s="9" t="str">
        <f>IF(Search!$R$5="","",IF($BA1870&gt;Search!$R$5,"",1))</f>
        <v/>
      </c>
      <c r="AB1870" s="9" t="str">
        <f>IF(Search!$R$6="","",IF($BB1870&lt;Search!$R$6,"",1))</f>
        <v/>
      </c>
      <c r="AC1870" s="9" t="str">
        <f>IF(Search!$R$7="","",IF($BB1870&lt;Search!$R$7,"",1))</f>
        <v/>
      </c>
      <c r="AD1870" s="45" t="str">
        <f>IF(COUNTIF($A1870:$AC1870,"n")&gt;0,"",IF(SUM($A1870:$AC1870)=COUNTA(Search!$C$4:$C$8,Search!$F$4:$F$8,Search!$I$4:$I$6,Search!$I$8,Search!$L$4:$L$8,Search!$O$4:$O$8,Search!$R$4:$R$7,Search!$U$4:$U$7)-COUNTIF(Search!$C$4:$U$7,"n"),1+LARGE($AD$1:AD1869,1),""))</f>
        <v/>
      </c>
      <c r="AE1870" s="45" t="str">
        <f t="shared" si="90"/>
        <v/>
      </c>
      <c r="AF1870" s="45" t="str">
        <f>IF(AD1870="","",COUNTIF($AE$1:$AE1869,$AE1870)+RANK($AE1870,$AE$2:$AE$10540,1))</f>
        <v/>
      </c>
      <c r="AG1870" s="45" t="str">
        <f t="shared" si="91"/>
        <v/>
      </c>
      <c r="AH1870" s="45" t="str">
        <f>IF($AD1870="","",COUNTIF($AG$1:$AG1869,$AG1870)+RANK($AG1870,$AG$1:$AG$10539,0))</f>
        <v/>
      </c>
      <c r="AI1870" s="10" t="str">
        <f t="shared" si="92"/>
        <v>2012-13 Upper Deck Game Jersey #GJKV Kris Versteeg    Jersey /   $</v>
      </c>
      <c r="AJ1870" s="11">
        <v>2012</v>
      </c>
      <c r="AK1870" s="17">
        <v>13</v>
      </c>
      <c r="AL1870" s="12" t="s">
        <v>1308</v>
      </c>
      <c r="AM1870" s="10" t="s">
        <v>1415</v>
      </c>
      <c r="AN1870" s="12" t="s">
        <v>698</v>
      </c>
      <c r="AO1870" s="9"/>
      <c r="AP1870" s="9"/>
      <c r="AQ1870" s="9"/>
      <c r="AR1870" s="14" t="s">
        <v>2126</v>
      </c>
      <c r="AS1870" s="9"/>
      <c r="AT1870" s="9"/>
      <c r="AU1870" s="9" t="s">
        <v>18</v>
      </c>
      <c r="AV1870" s="13"/>
      <c r="AW1870" s="13"/>
      <c r="AX1870" s="9"/>
      <c r="AY1870" s="9"/>
      <c r="AZ1870" s="9"/>
      <c r="BA1870" s="33"/>
      <c r="BB1870" s="33"/>
      <c r="BC1870" s="36"/>
      <c r="BD1870" s="12" t="s">
        <v>1771</v>
      </c>
    </row>
    <row r="1871" spans="1:56" s="12" customFormat="1" x14ac:dyDescent="0.2">
      <c r="A1871" s="9" t="str">
        <f>IF(Search!$C$5="","",IF(COUNTA(Inventory!$AP1871)=1,1,""))</f>
        <v/>
      </c>
      <c r="B1871" s="9" t="str">
        <f>IF(Search!$C$4="","",IF(ISNUMBER(SEARCH(Search!$C$4,$AR1871))=TRUE,1,""))</f>
        <v/>
      </c>
      <c r="C1871" s="9" t="str">
        <f>IF(Search!$C$6="x",IF(COUNTA($AQ1871)=1,1,"N"),IF(COUNTA($AQ1871)=1,"N",""))</f>
        <v/>
      </c>
      <c r="D1871" s="9" t="str">
        <f>IF(Search!$O$8="","",IF(ISNUMBER(SEARCH(Search!$O$8,$BD1871))=TRUE,1,""))</f>
        <v/>
      </c>
      <c r="E1871" s="9" t="str">
        <f>IF(Search!$C$7="","",IF(ISNUMBER(SEARCH(Search!$C$7,$AN1871))=TRUE,1,""))</f>
        <v/>
      </c>
      <c r="F1871" s="9" t="str">
        <f>IF(Search!$C$8="","",IF(ISNUMBER(SEARCH(Search!$C$8,$AO1871))=TRUE,1,""))</f>
        <v/>
      </c>
      <c r="G1871" s="9" t="str">
        <f>IF(Search!$F$4="","",IF(Inventory!$AJ1871&lt;Search!$F$4,"",1))</f>
        <v/>
      </c>
      <c r="H1871" s="9" t="str">
        <f>IF(Search!$F$5="","",IF(Inventory!$AJ1871&gt;Search!$F$5,"",1))</f>
        <v/>
      </c>
      <c r="I1871" s="9" t="str">
        <f>IF(Search!$F$7="","",IF(Search!$F$8="",IF(ISNUMBER(SEARCH(Search!$F$7,$AL1871))=TRUE,1,""),""))</f>
        <v/>
      </c>
      <c r="J1871" s="9" t="str">
        <f>IF($AL1871=Search!$F$8,1,"")</f>
        <v/>
      </c>
      <c r="K1871" s="9" t="str">
        <f>IF(Search!$I$4="","",IF(COUNTA($AS1871)=1,IF(Search!$I$4="N","N",1),""))</f>
        <v/>
      </c>
      <c r="L1871" s="9" t="str">
        <f>IF(Search!$I$5="","",IF($AS1871="RC",1,""))</f>
        <v/>
      </c>
      <c r="M1871" s="9" t="str">
        <f>IF(Search!$I$6="","",IF($AS1871="RCP",1,""))</f>
        <v/>
      </c>
      <c r="N1871" s="9" t="str">
        <f>IF(Search!$I$8="","",IF(COUNTA($AT1871)=1,IF(Search!$I$8="N","N",1),""))</f>
        <v/>
      </c>
      <c r="O1871" s="9" t="str">
        <f>IF(Search!$L$4="","",IF(COUNTA($AU1871)=1,IF(Search!$L$4="N","N",1),""))</f>
        <v/>
      </c>
      <c r="P1871" s="9" t="str">
        <f>IF(Search!$L$5="","",IF(ISNUMBER(SEARCH("Jersey",$AU1871))=TRUE,IF(Search!$L$5="N","N",1),""))</f>
        <v/>
      </c>
      <c r="Q1871" s="9" t="str">
        <f>IF(Search!$L$6="","",IF(ISNUMBER(SEARCH("Patch",$AU1871))=TRUE,IF(Search!$L$6="N","N",1),""))</f>
        <v/>
      </c>
      <c r="R1871" s="9" t="str">
        <f>IF(Search!$L$7="","",IF(ISNUMBER(SEARCH("Shield",$AU1871))=TRUE,IF(Search!$L$7="N","N",1),""))</f>
        <v/>
      </c>
      <c r="S1871" s="9" t="str">
        <f>IF(Search!$L$8="","",IF(ISNUMBER(SEARCH("Stick",$AU1871))=TRUE,IF(Search!$L$8="N","N",1),""))</f>
        <v/>
      </c>
      <c r="T1871" s="9" t="str">
        <f>IF(Search!$O$4="","",IF(COUNTA($AW1871)=1,IF(Search!$O$4="N","N",1),""))</f>
        <v/>
      </c>
      <c r="U1871" s="9" t="str">
        <f>IF(Search!$O$5="","",IF($AW1871="","",IF($AW1871&lt;Search!$O$5,"",1)))</f>
        <v/>
      </c>
      <c r="V1871" s="9" t="str">
        <f>IF(Search!$O$6="","",IF($AW1871="","",IF($AW1871&gt;Search!$O$6,"",1)))</f>
        <v/>
      </c>
      <c r="W1871" s="9" t="str">
        <f>IF(Search!$U$4="","",IF($AX1871="","",1))</f>
        <v/>
      </c>
      <c r="X1871" s="9" t="str">
        <f>IF(Search!$U$5="","",IF(ISNUMBER(SEARCH(Search!$U$5,$AX1871))=TRUE,IF(Search!$U$5="N","N",1),""))</f>
        <v/>
      </c>
      <c r="Y1871" s="9" t="str">
        <f>IF(Search!$U$6="","",IF($AY1871&lt;Search!$U$6,"",1))</f>
        <v/>
      </c>
      <c r="Z1871" s="9" t="str">
        <f>IF(Search!$R$4="","",IF(Inventory!$BA1871&lt;Search!$R$4,"",1))</f>
        <v/>
      </c>
      <c r="AA1871" s="9" t="str">
        <f>IF(Search!$R$5="","",IF($BA1871&gt;Search!$R$5,"",1))</f>
        <v/>
      </c>
      <c r="AB1871" s="9" t="str">
        <f>IF(Search!$R$6="","",IF($BB1871&lt;Search!$R$6,"",1))</f>
        <v/>
      </c>
      <c r="AC1871" s="9" t="str">
        <f>IF(Search!$R$7="","",IF($BB1871&lt;Search!$R$7,"",1))</f>
        <v/>
      </c>
      <c r="AD1871" s="45" t="str">
        <f>IF(COUNTIF($A1871:$AC1871,"n")&gt;0,"",IF(SUM($A1871:$AC1871)=COUNTA(Search!$C$4:$C$8,Search!$F$4:$F$8,Search!$I$4:$I$6,Search!$I$8,Search!$L$4:$L$8,Search!$O$4:$O$8,Search!$R$4:$R$7,Search!$U$4:$U$7)-COUNTIF(Search!$C$4:$U$7,"n"),1+LARGE($AD$1:AD1870,1),""))</f>
        <v/>
      </c>
      <c r="AE1871" s="45" t="str">
        <f t="shared" si="90"/>
        <v/>
      </c>
      <c r="AF1871" s="45" t="str">
        <f>IF(AD1871="","",COUNTIF($AE$1:$AE1870,$AE1871)+RANK($AE1871,$AE$2:$AE$10540,1))</f>
        <v/>
      </c>
      <c r="AG1871" s="45" t="str">
        <f t="shared" si="91"/>
        <v/>
      </c>
      <c r="AH1871" s="45" t="str">
        <f>IF($AD1871="","",COUNTIF($AG$1:$AG1870,$AG1871)+RANK($AG1871,$AG$1:$AG$10539,0))</f>
        <v/>
      </c>
      <c r="AI1871" s="10" t="str">
        <f t="shared" si="92"/>
        <v>2012-13 Upper Deck Game Jersey #GJWE Shea Weber    Jersey /   $</v>
      </c>
      <c r="AJ1871" s="11">
        <v>2012</v>
      </c>
      <c r="AK1871" s="17">
        <v>13</v>
      </c>
      <c r="AL1871" s="12" t="s">
        <v>1308</v>
      </c>
      <c r="AM1871" s="10" t="s">
        <v>1414</v>
      </c>
      <c r="AN1871" s="12" t="s">
        <v>642</v>
      </c>
      <c r="AO1871" s="9"/>
      <c r="AP1871" s="9"/>
      <c r="AQ1871" s="9"/>
      <c r="AR1871" s="14" t="s">
        <v>2126</v>
      </c>
      <c r="AS1871" s="9"/>
      <c r="AT1871" s="9"/>
      <c r="AU1871" s="9" t="s">
        <v>18</v>
      </c>
      <c r="AV1871" s="13"/>
      <c r="AW1871" s="13"/>
      <c r="AX1871" s="9"/>
      <c r="AY1871" s="9"/>
      <c r="AZ1871" s="9"/>
      <c r="BA1871" s="33"/>
      <c r="BB1871" s="33"/>
      <c r="BC1871" s="36"/>
      <c r="BD1871" s="12" t="s">
        <v>1771</v>
      </c>
    </row>
    <row r="1872" spans="1:56" s="12" customFormat="1" x14ac:dyDescent="0.2">
      <c r="A1872" s="9" t="str">
        <f>IF(Search!$C$5="","",IF(COUNTA(Inventory!$AP1872)=1,1,""))</f>
        <v/>
      </c>
      <c r="B1872" s="9" t="str">
        <f>IF(Search!$C$4="","",IF(ISNUMBER(SEARCH(Search!$C$4,$AR1872))=TRUE,1,""))</f>
        <v/>
      </c>
      <c r="C1872" s="9" t="str">
        <f>IF(Search!$C$6="x",IF(COUNTA($AQ1872)=1,1,"N"),IF(COUNTA($AQ1872)=1,"N",""))</f>
        <v/>
      </c>
      <c r="D1872" s="9" t="str">
        <f>IF(Search!$O$8="","",IF(ISNUMBER(SEARCH(Search!$O$8,$BD1872))=TRUE,1,""))</f>
        <v/>
      </c>
      <c r="E1872" s="9" t="str">
        <f>IF(Search!$C$7="","",IF(ISNUMBER(SEARCH(Search!$C$7,$AN1872))=TRUE,1,""))</f>
        <v/>
      </c>
      <c r="F1872" s="9" t="str">
        <f>IF(Search!$C$8="","",IF(ISNUMBER(SEARCH(Search!$C$8,$AO1872))=TRUE,1,""))</f>
        <v/>
      </c>
      <c r="G1872" s="9" t="str">
        <f>IF(Search!$F$4="","",IF(Inventory!$AJ1872&lt;Search!$F$4,"",1))</f>
        <v/>
      </c>
      <c r="H1872" s="9" t="str">
        <f>IF(Search!$F$5="","",IF(Inventory!$AJ1872&gt;Search!$F$5,"",1))</f>
        <v/>
      </c>
      <c r="I1872" s="9" t="str">
        <f>IF(Search!$F$7="","",IF(Search!$F$8="",IF(ISNUMBER(SEARCH(Search!$F$7,$AL1872))=TRUE,1,""),""))</f>
        <v/>
      </c>
      <c r="J1872" s="9" t="str">
        <f>IF($AL1872=Search!$F$8,1,"")</f>
        <v/>
      </c>
      <c r="K1872" s="9" t="str">
        <f>IF(Search!$I$4="","",IF(COUNTA($AS1872)=1,IF(Search!$I$4="N","N",1),""))</f>
        <v/>
      </c>
      <c r="L1872" s="9" t="str">
        <f>IF(Search!$I$5="","",IF($AS1872="RC",1,""))</f>
        <v/>
      </c>
      <c r="M1872" s="9" t="str">
        <f>IF(Search!$I$6="","",IF($AS1872="RCP",1,""))</f>
        <v/>
      </c>
      <c r="N1872" s="9" t="str">
        <f>IF(Search!$I$8="","",IF(COUNTA($AT1872)=1,IF(Search!$I$8="N","N",1),""))</f>
        <v/>
      </c>
      <c r="O1872" s="9" t="str">
        <f>IF(Search!$L$4="","",IF(COUNTA($AU1872)=1,IF(Search!$L$4="N","N",1),""))</f>
        <v/>
      </c>
      <c r="P1872" s="9" t="str">
        <f>IF(Search!$L$5="","",IF(ISNUMBER(SEARCH("Jersey",$AU1872))=TRUE,IF(Search!$L$5="N","N",1),""))</f>
        <v/>
      </c>
      <c r="Q1872" s="9" t="str">
        <f>IF(Search!$L$6="","",IF(ISNUMBER(SEARCH("Patch",$AU1872))=TRUE,IF(Search!$L$6="N","N",1),""))</f>
        <v/>
      </c>
      <c r="R1872" s="9" t="str">
        <f>IF(Search!$L$7="","",IF(ISNUMBER(SEARCH("Shield",$AU1872))=TRUE,IF(Search!$L$7="N","N",1),""))</f>
        <v/>
      </c>
      <c r="S1872" s="9" t="str">
        <f>IF(Search!$L$8="","",IF(ISNUMBER(SEARCH("Stick",$AU1872))=TRUE,IF(Search!$L$8="N","N",1),""))</f>
        <v/>
      </c>
      <c r="T1872" s="9" t="str">
        <f>IF(Search!$O$4="","",IF(COUNTA($AW1872)=1,IF(Search!$O$4="N","N",1),""))</f>
        <v/>
      </c>
      <c r="U1872" s="9" t="str">
        <f>IF(Search!$O$5="","",IF($AW1872="","",IF($AW1872&lt;Search!$O$5,"",1)))</f>
        <v/>
      </c>
      <c r="V1872" s="9" t="str">
        <f>IF(Search!$O$6="","",IF($AW1872="","",IF($AW1872&gt;Search!$O$6,"",1)))</f>
        <v/>
      </c>
      <c r="W1872" s="9" t="str">
        <f>IF(Search!$U$4="","",IF($AX1872="","",1))</f>
        <v/>
      </c>
      <c r="X1872" s="9" t="str">
        <f>IF(Search!$U$5="","",IF(ISNUMBER(SEARCH(Search!$U$5,$AX1872))=TRUE,IF(Search!$U$5="N","N",1),""))</f>
        <v/>
      </c>
      <c r="Y1872" s="9" t="str">
        <f>IF(Search!$U$6="","",IF($AY1872&lt;Search!$U$6,"",1))</f>
        <v/>
      </c>
      <c r="Z1872" s="9" t="str">
        <f>IF(Search!$R$4="","",IF(Inventory!$BA1872&lt;Search!$R$4,"",1))</f>
        <v/>
      </c>
      <c r="AA1872" s="9" t="str">
        <f>IF(Search!$R$5="","",IF($BA1872&gt;Search!$R$5,"",1))</f>
        <v/>
      </c>
      <c r="AB1872" s="9" t="str">
        <f>IF(Search!$R$6="","",IF($BB1872&lt;Search!$R$6,"",1))</f>
        <v/>
      </c>
      <c r="AC1872" s="9" t="str">
        <f>IF(Search!$R$7="","",IF($BB1872&lt;Search!$R$7,"",1))</f>
        <v/>
      </c>
      <c r="AD1872" s="45" t="str">
        <f>IF(COUNTIF($A1872:$AC1872,"n")&gt;0,"",IF(SUM($A1872:$AC1872)=COUNTA(Search!$C$4:$C$8,Search!$F$4:$F$8,Search!$I$4:$I$6,Search!$I$8,Search!$L$4:$L$8,Search!$O$4:$O$8,Search!$R$4:$R$7,Search!$U$4:$U$7)-COUNTIF(Search!$C$4:$U$7,"n"),1+LARGE($AD$1:AD1871,1),""))</f>
        <v/>
      </c>
      <c r="AE1872" s="45" t="str">
        <f t="shared" si="90"/>
        <v/>
      </c>
      <c r="AF1872" s="45" t="str">
        <f>IF(AD1872="","",COUNTIF($AE$1:$AE1871,$AE1872)+RANK($AE1872,$AE$2:$AE$10540,1))</f>
        <v/>
      </c>
      <c r="AG1872" s="45" t="str">
        <f t="shared" si="91"/>
        <v/>
      </c>
      <c r="AH1872" s="45" t="str">
        <f>IF($AD1872="","",COUNTIF($AG$1:$AG1871,$AG1872)+RANK($AG1872,$AG$1:$AG$10539,0))</f>
        <v/>
      </c>
      <c r="AI1872" s="10" t="str">
        <f t="shared" si="92"/>
        <v>2012-13 Upper Deck MVP #4 Patrice Bergeron     /   $</v>
      </c>
      <c r="AJ1872" s="11">
        <v>2012</v>
      </c>
      <c r="AK1872" s="17">
        <v>13</v>
      </c>
      <c r="AL1872" s="12" t="s">
        <v>621</v>
      </c>
      <c r="AM1872" s="10">
        <v>4</v>
      </c>
      <c r="AN1872" s="12" t="s">
        <v>540</v>
      </c>
      <c r="AO1872" s="9"/>
      <c r="AP1872" s="9"/>
      <c r="AQ1872" s="9"/>
      <c r="AR1872" s="14"/>
      <c r="AS1872" s="9"/>
      <c r="AT1872" s="9"/>
      <c r="AU1872" s="9"/>
      <c r="AV1872" s="13"/>
      <c r="AW1872" s="13"/>
      <c r="AX1872" s="9"/>
      <c r="AY1872" s="9"/>
      <c r="AZ1872" s="9"/>
      <c r="BA1872" s="33"/>
      <c r="BB1872" s="33"/>
      <c r="BC1872" s="36"/>
      <c r="BD1872" s="12" t="s">
        <v>1771</v>
      </c>
    </row>
    <row r="1873" spans="1:57" s="12" customFormat="1" x14ac:dyDescent="0.2">
      <c r="A1873" s="9" t="str">
        <f>IF(Search!$C$5="","",IF(COUNTA(Inventory!$AP1873)=1,1,""))</f>
        <v/>
      </c>
      <c r="B1873" s="9" t="str">
        <f>IF(Search!$C$4="","",IF(ISNUMBER(SEARCH(Search!$C$4,$AR1873))=TRUE,1,""))</f>
        <v/>
      </c>
      <c r="C1873" s="9" t="str">
        <f>IF(Search!$C$6="x",IF(COUNTA($AQ1873)=1,1,"N"),IF(COUNTA($AQ1873)=1,"N",""))</f>
        <v/>
      </c>
      <c r="D1873" s="9" t="str">
        <f>IF(Search!$O$8="","",IF(ISNUMBER(SEARCH(Search!$O$8,$BD1873))=TRUE,1,""))</f>
        <v/>
      </c>
      <c r="E1873" s="9" t="str">
        <f>IF(Search!$C$7="","",IF(ISNUMBER(SEARCH(Search!$C$7,$AN1873))=TRUE,1,""))</f>
        <v/>
      </c>
      <c r="F1873" s="9" t="str">
        <f>IF(Search!$C$8="","",IF(ISNUMBER(SEARCH(Search!$C$8,$AO1873))=TRUE,1,""))</f>
        <v/>
      </c>
      <c r="G1873" s="9" t="str">
        <f>IF(Search!$F$4="","",IF(Inventory!$AJ1873&lt;Search!$F$4,"",1))</f>
        <v/>
      </c>
      <c r="H1873" s="9" t="str">
        <f>IF(Search!$F$5="","",IF(Inventory!$AJ1873&gt;Search!$F$5,"",1))</f>
        <v/>
      </c>
      <c r="I1873" s="9" t="str">
        <f>IF(Search!$F$7="","",IF(Search!$F$8="",IF(ISNUMBER(SEARCH(Search!$F$7,$AL1873))=TRUE,1,""),""))</f>
        <v/>
      </c>
      <c r="J1873" s="9" t="str">
        <f>IF($AL1873=Search!$F$8,1,"")</f>
        <v/>
      </c>
      <c r="K1873" s="9" t="str">
        <f>IF(Search!$I$4="","",IF(COUNTA($AS1873)=1,IF(Search!$I$4="N","N",1),""))</f>
        <v/>
      </c>
      <c r="L1873" s="9" t="str">
        <f>IF(Search!$I$5="","",IF($AS1873="RC",1,""))</f>
        <v/>
      </c>
      <c r="M1873" s="9" t="str">
        <f>IF(Search!$I$6="","",IF($AS1873="RCP",1,""))</f>
        <v/>
      </c>
      <c r="N1873" s="9" t="str">
        <f>IF(Search!$I$8="","",IF(COUNTA($AT1873)=1,IF(Search!$I$8="N","N",1),""))</f>
        <v/>
      </c>
      <c r="O1873" s="9" t="str">
        <f>IF(Search!$L$4="","",IF(COUNTA($AU1873)=1,IF(Search!$L$4="N","N",1),""))</f>
        <v/>
      </c>
      <c r="P1873" s="9" t="str">
        <f>IF(Search!$L$5="","",IF(ISNUMBER(SEARCH("Jersey",$AU1873))=TRUE,IF(Search!$L$5="N","N",1),""))</f>
        <v/>
      </c>
      <c r="Q1873" s="9" t="str">
        <f>IF(Search!$L$6="","",IF(ISNUMBER(SEARCH("Patch",$AU1873))=TRUE,IF(Search!$L$6="N","N",1),""))</f>
        <v/>
      </c>
      <c r="R1873" s="9" t="str">
        <f>IF(Search!$L$7="","",IF(ISNUMBER(SEARCH("Shield",$AU1873))=TRUE,IF(Search!$L$7="N","N",1),""))</f>
        <v/>
      </c>
      <c r="S1873" s="9" t="str">
        <f>IF(Search!$L$8="","",IF(ISNUMBER(SEARCH("Stick",$AU1873))=TRUE,IF(Search!$L$8="N","N",1),""))</f>
        <v/>
      </c>
      <c r="T1873" s="9" t="str">
        <f>IF(Search!$O$4="","",IF(COUNTA($AW1873)=1,IF(Search!$O$4="N","N",1),""))</f>
        <v/>
      </c>
      <c r="U1873" s="9" t="str">
        <f>IF(Search!$O$5="","",IF($AW1873="","",IF($AW1873&lt;Search!$O$5,"",1)))</f>
        <v/>
      </c>
      <c r="V1873" s="9" t="str">
        <f>IF(Search!$O$6="","",IF($AW1873="","",IF($AW1873&gt;Search!$O$6,"",1)))</f>
        <v/>
      </c>
      <c r="W1873" s="9" t="str">
        <f>IF(Search!$U$4="","",IF($AX1873="","",1))</f>
        <v/>
      </c>
      <c r="X1873" s="9" t="str">
        <f>IF(Search!$U$5="","",IF(ISNUMBER(SEARCH(Search!$U$5,$AX1873))=TRUE,IF(Search!$U$5="N","N",1),""))</f>
        <v/>
      </c>
      <c r="Y1873" s="9" t="str">
        <f>IF(Search!$U$6="","",IF($AY1873&lt;Search!$U$6,"",1))</f>
        <v/>
      </c>
      <c r="Z1873" s="9" t="str">
        <f>IF(Search!$R$4="","",IF(Inventory!$BA1873&lt;Search!$R$4,"",1))</f>
        <v/>
      </c>
      <c r="AA1873" s="9" t="str">
        <f>IF(Search!$R$5="","",IF($BA1873&gt;Search!$R$5,"",1))</f>
        <v/>
      </c>
      <c r="AB1873" s="9" t="str">
        <f>IF(Search!$R$6="","",IF($BB1873&lt;Search!$R$6,"",1))</f>
        <v/>
      </c>
      <c r="AC1873" s="9" t="str">
        <f>IF(Search!$R$7="","",IF($BB1873&lt;Search!$R$7,"",1))</f>
        <v/>
      </c>
      <c r="AD1873" s="45" t="str">
        <f>IF(COUNTIF($A1873:$AC1873,"n")&gt;0,"",IF(SUM($A1873:$AC1873)=COUNTA(Search!$C$4:$C$8,Search!$F$4:$F$8,Search!$I$4:$I$6,Search!$I$8,Search!$L$4:$L$8,Search!$O$4:$O$8,Search!$R$4:$R$7,Search!$U$4:$U$7)-COUNTIF(Search!$C$4:$U$7,"n"),1+LARGE($AD$1:AD1872,1),""))</f>
        <v/>
      </c>
      <c r="AE1873" s="45" t="str">
        <f t="shared" si="90"/>
        <v/>
      </c>
      <c r="AF1873" s="45" t="str">
        <f>IF(AD1873="","",COUNTIF($AE$1:$AE1872,$AE1873)+RANK($AE1873,$AE$2:$AE$10540,1))</f>
        <v/>
      </c>
      <c r="AG1873" s="45" t="str">
        <f t="shared" si="91"/>
        <v/>
      </c>
      <c r="AH1873" s="45" t="str">
        <f>IF($AD1873="","",COUNTIF($AG$1:$AG1872,$AG1873)+RANK($AG1873,$AG$1:$AG$10539,0))</f>
        <v/>
      </c>
      <c r="AI1873" s="10" t="str">
        <f t="shared" si="92"/>
        <v>2012-13 Upper Deck MVP #24 P.K. Subban     /   $</v>
      </c>
      <c r="AJ1873" s="11">
        <v>2012</v>
      </c>
      <c r="AK1873" s="17">
        <v>13</v>
      </c>
      <c r="AL1873" s="12" t="s">
        <v>621</v>
      </c>
      <c r="AM1873" s="10">
        <v>24</v>
      </c>
      <c r="AN1873" s="12" t="s">
        <v>1417</v>
      </c>
      <c r="AO1873" s="9"/>
      <c r="AP1873" s="9"/>
      <c r="AQ1873" s="9"/>
      <c r="AR1873" s="14"/>
      <c r="AS1873" s="9"/>
      <c r="AT1873" s="9"/>
      <c r="AU1873" s="9"/>
      <c r="AV1873" s="13"/>
      <c r="AW1873" s="13"/>
      <c r="AX1873" s="9"/>
      <c r="AY1873" s="9"/>
      <c r="AZ1873" s="9"/>
      <c r="BA1873" s="33"/>
      <c r="BB1873" s="33"/>
      <c r="BC1873" s="36"/>
      <c r="BD1873" s="12" t="s">
        <v>1771</v>
      </c>
    </row>
    <row r="1874" spans="1:57" s="12" customFormat="1" x14ac:dyDescent="0.2">
      <c r="A1874" s="9" t="str">
        <f>IF(Search!$C$5="","",IF(COUNTA(Inventory!$AP1874)=1,1,""))</f>
        <v/>
      </c>
      <c r="B1874" s="9" t="str">
        <f>IF(Search!$C$4="","",IF(ISNUMBER(SEARCH(Search!$C$4,$AR1874))=TRUE,1,""))</f>
        <v/>
      </c>
      <c r="C1874" s="9" t="str">
        <f>IF(Search!$C$6="x",IF(COUNTA($AQ1874)=1,1,"N"),IF(COUNTA($AQ1874)=1,"N",""))</f>
        <v/>
      </c>
      <c r="D1874" s="9" t="str">
        <f>IF(Search!$O$8="","",IF(ISNUMBER(SEARCH(Search!$O$8,$BD1874))=TRUE,1,""))</f>
        <v/>
      </c>
      <c r="E1874" s="9" t="str">
        <f>IF(Search!$C$7="","",IF(ISNUMBER(SEARCH(Search!$C$7,$AN1874))=TRUE,1,""))</f>
        <v/>
      </c>
      <c r="F1874" s="9" t="str">
        <f>IF(Search!$C$8="","",IF(ISNUMBER(SEARCH(Search!$C$8,$AO1874))=TRUE,1,""))</f>
        <v/>
      </c>
      <c r="G1874" s="9" t="str">
        <f>IF(Search!$F$4="","",IF(Inventory!$AJ1874&lt;Search!$F$4,"",1))</f>
        <v/>
      </c>
      <c r="H1874" s="9" t="str">
        <f>IF(Search!$F$5="","",IF(Inventory!$AJ1874&gt;Search!$F$5,"",1))</f>
        <v/>
      </c>
      <c r="I1874" s="9" t="str">
        <f>IF(Search!$F$7="","",IF(Search!$F$8="",IF(ISNUMBER(SEARCH(Search!$F$7,$AL1874))=TRUE,1,""),""))</f>
        <v/>
      </c>
      <c r="J1874" s="9" t="str">
        <f>IF($AL1874=Search!$F$8,1,"")</f>
        <v/>
      </c>
      <c r="K1874" s="9" t="str">
        <f>IF(Search!$I$4="","",IF(COUNTA($AS1874)=1,IF(Search!$I$4="N","N",1),""))</f>
        <v/>
      </c>
      <c r="L1874" s="9" t="str">
        <f>IF(Search!$I$5="","",IF($AS1874="RC",1,""))</f>
        <v/>
      </c>
      <c r="M1874" s="9" t="str">
        <f>IF(Search!$I$6="","",IF($AS1874="RCP",1,""))</f>
        <v/>
      </c>
      <c r="N1874" s="9" t="str">
        <f>IF(Search!$I$8="","",IF(COUNTA($AT1874)=1,IF(Search!$I$8="N","N",1),""))</f>
        <v/>
      </c>
      <c r="O1874" s="9" t="str">
        <f>IF(Search!$L$4="","",IF(COUNTA($AU1874)=1,IF(Search!$L$4="N","N",1),""))</f>
        <v/>
      </c>
      <c r="P1874" s="9" t="str">
        <f>IF(Search!$L$5="","",IF(ISNUMBER(SEARCH("Jersey",$AU1874))=TRUE,IF(Search!$L$5="N","N",1),""))</f>
        <v/>
      </c>
      <c r="Q1874" s="9" t="str">
        <f>IF(Search!$L$6="","",IF(ISNUMBER(SEARCH("Patch",$AU1874))=TRUE,IF(Search!$L$6="N","N",1),""))</f>
        <v/>
      </c>
      <c r="R1874" s="9" t="str">
        <f>IF(Search!$L$7="","",IF(ISNUMBER(SEARCH("Shield",$AU1874))=TRUE,IF(Search!$L$7="N","N",1),""))</f>
        <v/>
      </c>
      <c r="S1874" s="9" t="str">
        <f>IF(Search!$L$8="","",IF(ISNUMBER(SEARCH("Stick",$AU1874))=TRUE,IF(Search!$L$8="N","N",1),""))</f>
        <v/>
      </c>
      <c r="T1874" s="9" t="str">
        <f>IF(Search!$O$4="","",IF(COUNTA($AW1874)=1,IF(Search!$O$4="N","N",1),""))</f>
        <v/>
      </c>
      <c r="U1874" s="9" t="str">
        <f>IF(Search!$O$5="","",IF($AW1874="","",IF($AW1874&lt;Search!$O$5,"",1)))</f>
        <v/>
      </c>
      <c r="V1874" s="9" t="str">
        <f>IF(Search!$O$6="","",IF($AW1874="","",IF($AW1874&gt;Search!$O$6,"",1)))</f>
        <v/>
      </c>
      <c r="W1874" s="9" t="str">
        <f>IF(Search!$U$4="","",IF($AX1874="","",1))</f>
        <v/>
      </c>
      <c r="X1874" s="9" t="str">
        <f>IF(Search!$U$5="","",IF(ISNUMBER(SEARCH(Search!$U$5,$AX1874))=TRUE,IF(Search!$U$5="N","N",1),""))</f>
        <v/>
      </c>
      <c r="Y1874" s="9" t="str">
        <f>IF(Search!$U$6="","",IF($AY1874&lt;Search!$U$6,"",1))</f>
        <v/>
      </c>
      <c r="Z1874" s="9" t="str">
        <f>IF(Search!$R$4="","",IF(Inventory!$BA1874&lt;Search!$R$4,"",1))</f>
        <v/>
      </c>
      <c r="AA1874" s="9" t="str">
        <f>IF(Search!$R$5="","",IF($BA1874&gt;Search!$R$5,"",1))</f>
        <v/>
      </c>
      <c r="AB1874" s="9" t="str">
        <f>IF(Search!$R$6="","",IF($BB1874&lt;Search!$R$6,"",1))</f>
        <v/>
      </c>
      <c r="AC1874" s="9" t="str">
        <f>IF(Search!$R$7="","",IF($BB1874&lt;Search!$R$7,"",1))</f>
        <v/>
      </c>
      <c r="AD1874" s="45" t="str">
        <f>IF(COUNTIF($A1874:$AC1874,"n")&gt;0,"",IF(SUM($A1874:$AC1874)=COUNTA(Search!$C$4:$C$8,Search!$F$4:$F$8,Search!$I$4:$I$6,Search!$I$8,Search!$L$4:$L$8,Search!$O$4:$O$8,Search!$R$4:$R$7,Search!$U$4:$U$7)-COUNTIF(Search!$C$4:$U$7,"n"),1+LARGE($AD$1:AD1873,1),""))</f>
        <v/>
      </c>
      <c r="AE1874" s="45" t="str">
        <f t="shared" si="90"/>
        <v/>
      </c>
      <c r="AF1874" s="45" t="str">
        <f>IF(AD1874="","",COUNTIF($AE$1:$AE1873,$AE1874)+RANK($AE1874,$AE$2:$AE$10540,1))</f>
        <v/>
      </c>
      <c r="AG1874" s="45" t="str">
        <f t="shared" si="91"/>
        <v/>
      </c>
      <c r="AH1874" s="45" t="str">
        <f>IF($AD1874="","",COUNTIF($AG$1:$AG1873,$AG1874)+RANK($AG1874,$AG$1:$AG$10539,0))</f>
        <v/>
      </c>
      <c r="AI1874" s="10" t="str">
        <f t="shared" si="92"/>
        <v>2012-13 Upper Deck Silver Skates #SS15 Jordan Eberle     /   $</v>
      </c>
      <c r="AJ1874" s="11">
        <v>2012</v>
      </c>
      <c r="AK1874" s="17">
        <v>13</v>
      </c>
      <c r="AL1874" s="12" t="s">
        <v>1418</v>
      </c>
      <c r="AM1874" s="10" t="s">
        <v>1419</v>
      </c>
      <c r="AN1874" s="12" t="s">
        <v>1231</v>
      </c>
      <c r="AO1874" s="9"/>
      <c r="AP1874" s="9"/>
      <c r="AQ1874" s="9"/>
      <c r="AR1874" s="14"/>
      <c r="AS1874" s="9"/>
      <c r="AT1874" s="9"/>
      <c r="AU1874" s="9"/>
      <c r="AV1874" s="13"/>
      <c r="AW1874" s="13"/>
      <c r="AX1874" s="9"/>
      <c r="AY1874" s="9"/>
      <c r="AZ1874" s="9"/>
      <c r="BA1874" s="33"/>
      <c r="BB1874" s="33"/>
      <c r="BC1874" s="36"/>
      <c r="BD1874" s="12" t="s">
        <v>1771</v>
      </c>
    </row>
    <row r="1875" spans="1:57" s="12" customFormat="1" x14ac:dyDescent="0.2">
      <c r="A1875" s="9" t="str">
        <f>IF(Search!$C$5="","",IF(COUNTA(Inventory!$AP1875)=1,1,""))</f>
        <v/>
      </c>
      <c r="B1875" s="9" t="str">
        <f>IF(Search!$C$4="","",IF(ISNUMBER(SEARCH(Search!$C$4,$AR1875))=TRUE,1,""))</f>
        <v/>
      </c>
      <c r="C1875" s="9" t="str">
        <f>IF(Search!$C$6="x",IF(COUNTA($AQ1875)=1,1,"N"),IF(COUNTA($AQ1875)=1,"N",""))</f>
        <v/>
      </c>
      <c r="D1875" s="9" t="str">
        <f>IF(Search!$O$8="","",IF(ISNUMBER(SEARCH(Search!$O$8,$BD1875))=TRUE,1,""))</f>
        <v/>
      </c>
      <c r="E1875" s="9" t="str">
        <f>IF(Search!$C$7="","",IF(ISNUMBER(SEARCH(Search!$C$7,$AN1875))=TRUE,1,""))</f>
        <v/>
      </c>
      <c r="F1875" s="9" t="str">
        <f>IF(Search!$C$8="","",IF(ISNUMBER(SEARCH(Search!$C$8,$AO1875))=TRUE,1,""))</f>
        <v/>
      </c>
      <c r="G1875" s="9" t="str">
        <f>IF(Search!$F$4="","",IF(Inventory!$AJ1875&lt;Search!$F$4,"",1))</f>
        <v/>
      </c>
      <c r="H1875" s="9" t="str">
        <f>IF(Search!$F$5="","",IF(Inventory!$AJ1875&gt;Search!$F$5,"",1))</f>
        <v/>
      </c>
      <c r="I1875" s="9" t="str">
        <f>IF(Search!$F$7="","",IF(Search!$F$8="",IF(ISNUMBER(SEARCH(Search!$F$7,$AL1875))=TRUE,1,""),""))</f>
        <v/>
      </c>
      <c r="J1875" s="9" t="str">
        <f>IF($AL1875=Search!$F$8,1,"")</f>
        <v/>
      </c>
      <c r="K1875" s="9" t="str">
        <f>IF(Search!$I$4="","",IF(COUNTA($AS1875)=1,IF(Search!$I$4="N","N",1),""))</f>
        <v/>
      </c>
      <c r="L1875" s="9" t="str">
        <f>IF(Search!$I$5="","",IF($AS1875="RC",1,""))</f>
        <v/>
      </c>
      <c r="M1875" s="9" t="str">
        <f>IF(Search!$I$6="","",IF($AS1875="RCP",1,""))</f>
        <v/>
      </c>
      <c r="N1875" s="9" t="str">
        <f>IF(Search!$I$8="","",IF(COUNTA($AT1875)=1,IF(Search!$I$8="N","N",1),""))</f>
        <v/>
      </c>
      <c r="O1875" s="9" t="str">
        <f>IF(Search!$L$4="","",IF(COUNTA($AU1875)=1,IF(Search!$L$4="N","N",1),""))</f>
        <v/>
      </c>
      <c r="P1875" s="9" t="str">
        <f>IF(Search!$L$5="","",IF(ISNUMBER(SEARCH("Jersey",$AU1875))=TRUE,IF(Search!$L$5="N","N",1),""))</f>
        <v/>
      </c>
      <c r="Q1875" s="9" t="str">
        <f>IF(Search!$L$6="","",IF(ISNUMBER(SEARCH("Patch",$AU1875))=TRUE,IF(Search!$L$6="N","N",1),""))</f>
        <v/>
      </c>
      <c r="R1875" s="9" t="str">
        <f>IF(Search!$L$7="","",IF(ISNUMBER(SEARCH("Shield",$AU1875))=TRUE,IF(Search!$L$7="N","N",1),""))</f>
        <v/>
      </c>
      <c r="S1875" s="9" t="str">
        <f>IF(Search!$L$8="","",IF(ISNUMBER(SEARCH("Stick",$AU1875))=TRUE,IF(Search!$L$8="N","N",1),""))</f>
        <v/>
      </c>
      <c r="T1875" s="9" t="str">
        <f>IF(Search!$O$4="","",IF(COUNTA($AW1875)=1,IF(Search!$O$4="N","N",1),""))</f>
        <v/>
      </c>
      <c r="U1875" s="9" t="str">
        <f>IF(Search!$O$5="","",IF($AW1875="","",IF($AW1875&lt;Search!$O$5,"",1)))</f>
        <v/>
      </c>
      <c r="V1875" s="9" t="str">
        <f>IF(Search!$O$6="","",IF($AW1875="","",IF($AW1875&gt;Search!$O$6,"",1)))</f>
        <v/>
      </c>
      <c r="W1875" s="9" t="str">
        <f>IF(Search!$U$4="","",IF($AX1875="","",1))</f>
        <v/>
      </c>
      <c r="X1875" s="9" t="str">
        <f>IF(Search!$U$5="","",IF(ISNUMBER(SEARCH(Search!$U$5,$AX1875))=TRUE,IF(Search!$U$5="N","N",1),""))</f>
        <v/>
      </c>
      <c r="Y1875" s="9" t="str">
        <f>IF(Search!$U$6="","",IF($AY1875&lt;Search!$U$6,"",1))</f>
        <v/>
      </c>
      <c r="Z1875" s="9" t="str">
        <f>IF(Search!$R$4="","",IF(Inventory!$BA1875&lt;Search!$R$4,"",1))</f>
        <v/>
      </c>
      <c r="AA1875" s="9" t="str">
        <f>IF(Search!$R$5="","",IF($BA1875&gt;Search!$R$5,"",1))</f>
        <v/>
      </c>
      <c r="AB1875" s="9" t="str">
        <f>IF(Search!$R$6="","",IF($BB1875&lt;Search!$R$6,"",1))</f>
        <v/>
      </c>
      <c r="AC1875" s="9" t="str">
        <f>IF(Search!$R$7="","",IF($BB1875&lt;Search!$R$7,"",1))</f>
        <v/>
      </c>
      <c r="AD1875" s="45" t="str">
        <f>IF(COUNTIF($A1875:$AC1875,"n")&gt;0,"",IF(SUM($A1875:$AC1875)=COUNTA(Search!$C$4:$C$8,Search!$F$4:$F$8,Search!$I$4:$I$6,Search!$I$8,Search!$L$4:$L$8,Search!$O$4:$O$8,Search!$R$4:$R$7,Search!$U$4:$U$7)-COUNTIF(Search!$C$4:$U$7,"n"),1+LARGE($AD$1:AD1874,1),""))</f>
        <v/>
      </c>
      <c r="AE1875" s="45" t="str">
        <f t="shared" si="90"/>
        <v/>
      </c>
      <c r="AF1875" s="45" t="str">
        <f>IF(AD1875="","",COUNTIF($AE$1:$AE1874,$AE1875)+RANK($AE1875,$AE$2:$AE$10540,1))</f>
        <v/>
      </c>
      <c r="AG1875" s="45" t="str">
        <f t="shared" si="91"/>
        <v/>
      </c>
      <c r="AH1875" s="45" t="str">
        <f>IF($AD1875="","",COUNTIF($AG$1:$AG1874,$AG1875)+RANK($AG1875,$AG$1:$AG$10539,0))</f>
        <v/>
      </c>
      <c r="AI1875" s="10" t="str">
        <f t="shared" si="92"/>
        <v>2013-14 ITG Decades 1990s #9 Eric Lindros     /   $</v>
      </c>
      <c r="AJ1875" s="11">
        <v>2013</v>
      </c>
      <c r="AK1875" s="17">
        <v>14</v>
      </c>
      <c r="AL1875" s="12" t="s">
        <v>1420</v>
      </c>
      <c r="AM1875" s="10">
        <v>9</v>
      </c>
      <c r="AN1875" s="12" t="s">
        <v>221</v>
      </c>
      <c r="AO1875" s="9"/>
      <c r="AP1875" s="9"/>
      <c r="AQ1875" s="9"/>
      <c r="AR1875" s="14"/>
      <c r="AS1875" s="9"/>
      <c r="AT1875" s="9"/>
      <c r="AU1875" s="9"/>
      <c r="AV1875" s="13"/>
      <c r="AW1875" s="13"/>
      <c r="AX1875" s="9"/>
      <c r="AY1875" s="9"/>
      <c r="AZ1875" s="9"/>
      <c r="BA1875" s="33"/>
      <c r="BB1875" s="33"/>
      <c r="BC1875" s="36"/>
      <c r="BD1875" s="12" t="s">
        <v>1771</v>
      </c>
      <c r="BE1875" s="12" t="s">
        <v>2484</v>
      </c>
    </row>
    <row r="1876" spans="1:57" s="12" customFormat="1" x14ac:dyDescent="0.2">
      <c r="A1876" s="9" t="str">
        <f>IF(Search!$C$5="","",IF(COUNTA(Inventory!$AP1876)=1,1,""))</f>
        <v/>
      </c>
      <c r="B1876" s="9" t="str">
        <f>IF(Search!$C$4="","",IF(ISNUMBER(SEARCH(Search!$C$4,$AR1876))=TRUE,1,""))</f>
        <v/>
      </c>
      <c r="C1876" s="9" t="str">
        <f>IF(Search!$C$6="x",IF(COUNTA($AQ1876)=1,1,"N"),IF(COUNTA($AQ1876)=1,"N",""))</f>
        <v/>
      </c>
      <c r="D1876" s="9" t="str">
        <f>IF(Search!$O$8="","",IF(ISNUMBER(SEARCH(Search!$O$8,$BD1876))=TRUE,1,""))</f>
        <v/>
      </c>
      <c r="E1876" s="9" t="str">
        <f>IF(Search!$C$7="","",IF(ISNUMBER(SEARCH(Search!$C$7,$AN1876))=TRUE,1,""))</f>
        <v/>
      </c>
      <c r="F1876" s="9" t="str">
        <f>IF(Search!$C$8="","",IF(ISNUMBER(SEARCH(Search!$C$8,$AO1876))=TRUE,1,""))</f>
        <v/>
      </c>
      <c r="G1876" s="9" t="str">
        <f>IF(Search!$F$4="","",IF(Inventory!$AJ1876&lt;Search!$F$4,"",1))</f>
        <v/>
      </c>
      <c r="H1876" s="9" t="str">
        <f>IF(Search!$F$5="","",IF(Inventory!$AJ1876&gt;Search!$F$5,"",1))</f>
        <v/>
      </c>
      <c r="I1876" s="9" t="str">
        <f>IF(Search!$F$7="","",IF(Search!$F$8="",IF(ISNUMBER(SEARCH(Search!$F$7,$AL1876))=TRUE,1,""),""))</f>
        <v/>
      </c>
      <c r="J1876" s="9" t="str">
        <f>IF($AL1876=Search!$F$8,1,"")</f>
        <v/>
      </c>
      <c r="K1876" s="9" t="str">
        <f>IF(Search!$I$4="","",IF(COUNTA($AS1876)=1,IF(Search!$I$4="N","N",1),""))</f>
        <v/>
      </c>
      <c r="L1876" s="9" t="str">
        <f>IF(Search!$I$5="","",IF($AS1876="RC",1,""))</f>
        <v/>
      </c>
      <c r="M1876" s="9" t="str">
        <f>IF(Search!$I$6="","",IF($AS1876="RCP",1,""))</f>
        <v/>
      </c>
      <c r="N1876" s="9" t="str">
        <f>IF(Search!$I$8="","",IF(COUNTA($AT1876)=1,IF(Search!$I$8="N","N",1),""))</f>
        <v/>
      </c>
      <c r="O1876" s="9" t="str">
        <f>IF(Search!$L$4="","",IF(COUNTA($AU1876)=1,IF(Search!$L$4="N","N",1),""))</f>
        <v/>
      </c>
      <c r="P1876" s="9" t="str">
        <f>IF(Search!$L$5="","",IF(ISNUMBER(SEARCH("Jersey",$AU1876))=TRUE,IF(Search!$L$5="N","N",1),""))</f>
        <v/>
      </c>
      <c r="Q1876" s="9" t="str">
        <f>IF(Search!$L$6="","",IF(ISNUMBER(SEARCH("Patch",$AU1876))=TRUE,IF(Search!$L$6="N","N",1),""))</f>
        <v/>
      </c>
      <c r="R1876" s="9" t="str">
        <f>IF(Search!$L$7="","",IF(ISNUMBER(SEARCH("Shield",$AU1876))=TRUE,IF(Search!$L$7="N","N",1),""))</f>
        <v/>
      </c>
      <c r="S1876" s="9" t="str">
        <f>IF(Search!$L$8="","",IF(ISNUMBER(SEARCH("Stick",$AU1876))=TRUE,IF(Search!$L$8="N","N",1),""))</f>
        <v/>
      </c>
      <c r="T1876" s="9" t="str">
        <f>IF(Search!$O$4="","",IF(COUNTA($AW1876)=1,IF(Search!$O$4="N","N",1),""))</f>
        <v/>
      </c>
      <c r="U1876" s="9" t="str">
        <f>IF(Search!$O$5="","",IF($AW1876="","",IF($AW1876&lt;Search!$O$5,"",1)))</f>
        <v/>
      </c>
      <c r="V1876" s="9" t="str">
        <f>IF(Search!$O$6="","",IF($AW1876="","",IF($AW1876&gt;Search!$O$6,"",1)))</f>
        <v/>
      </c>
      <c r="W1876" s="9" t="str">
        <f>IF(Search!$U$4="","",IF($AX1876="","",1))</f>
        <v/>
      </c>
      <c r="X1876" s="9" t="str">
        <f>IF(Search!$U$5="","",IF(ISNUMBER(SEARCH(Search!$U$5,$AX1876))=TRUE,IF(Search!$U$5="N","N",1),""))</f>
        <v/>
      </c>
      <c r="Y1876" s="9" t="str">
        <f>IF(Search!$U$6="","",IF($AY1876&lt;Search!$U$6,"",1))</f>
        <v/>
      </c>
      <c r="Z1876" s="9" t="str">
        <f>IF(Search!$R$4="","",IF(Inventory!$BA1876&lt;Search!$R$4,"",1))</f>
        <v/>
      </c>
      <c r="AA1876" s="9" t="str">
        <f>IF(Search!$R$5="","",IF($BA1876&gt;Search!$R$5,"",1))</f>
        <v/>
      </c>
      <c r="AB1876" s="9" t="str">
        <f>IF(Search!$R$6="","",IF($BB1876&lt;Search!$R$6,"",1))</f>
        <v/>
      </c>
      <c r="AC1876" s="9" t="str">
        <f>IF(Search!$R$7="","",IF($BB1876&lt;Search!$R$7,"",1))</f>
        <v/>
      </c>
      <c r="AD1876" s="45" t="str">
        <f>IF(COUNTIF($A1876:$AC1876,"n")&gt;0,"",IF(SUM($A1876:$AC1876)=COUNTA(Search!$C$4:$C$8,Search!$F$4:$F$8,Search!$I$4:$I$6,Search!$I$8,Search!$L$4:$L$8,Search!$O$4:$O$8,Search!$R$4:$R$7,Search!$U$4:$U$7)-COUNTIF(Search!$C$4:$U$7,"n"),1+LARGE($AD$1:AD1875,1),""))</f>
        <v/>
      </c>
      <c r="AE1876" s="45" t="str">
        <f t="shared" si="90"/>
        <v/>
      </c>
      <c r="AF1876" s="45" t="str">
        <f>IF(AD1876="","",COUNTIF($AE$1:$AE1875,$AE1876)+RANK($AE1876,$AE$2:$AE$10540,1))</f>
        <v/>
      </c>
      <c r="AG1876" s="45" t="str">
        <f t="shared" si="91"/>
        <v/>
      </c>
      <c r="AH1876" s="45" t="str">
        <f>IF($AD1876="","",COUNTIF($AG$1:$AG1875,$AG1876)+RANK($AG1876,$AG$1:$AG$10539,0))</f>
        <v/>
      </c>
      <c r="AI1876" s="10" t="str">
        <f t="shared" si="92"/>
        <v>2013-14 ITG Decades 1990s #24 Tony Granato     /   $</v>
      </c>
      <c r="AJ1876" s="11">
        <v>2013</v>
      </c>
      <c r="AK1876" s="17">
        <v>14</v>
      </c>
      <c r="AL1876" s="12" t="s">
        <v>1420</v>
      </c>
      <c r="AM1876" s="10">
        <v>24</v>
      </c>
      <c r="AN1876" s="12" t="s">
        <v>1421</v>
      </c>
      <c r="AO1876" s="9"/>
      <c r="AP1876" s="9"/>
      <c r="AQ1876" s="9"/>
      <c r="AR1876" s="14"/>
      <c r="AS1876" s="9"/>
      <c r="AT1876" s="9"/>
      <c r="AU1876" s="9"/>
      <c r="AV1876" s="13"/>
      <c r="AW1876" s="13"/>
      <c r="AX1876" s="9"/>
      <c r="AY1876" s="9"/>
      <c r="AZ1876" s="9"/>
      <c r="BA1876" s="33"/>
      <c r="BB1876" s="33"/>
      <c r="BC1876" s="36"/>
      <c r="BD1876" s="12" t="s">
        <v>1771</v>
      </c>
    </row>
    <row r="1877" spans="1:57" s="12" customFormat="1" x14ac:dyDescent="0.2">
      <c r="A1877" s="9" t="str">
        <f>IF(Search!$C$5="","",IF(COUNTA(Inventory!$AP1877)=1,1,""))</f>
        <v/>
      </c>
      <c r="B1877" s="9" t="str">
        <f>IF(Search!$C$4="","",IF(ISNUMBER(SEARCH(Search!$C$4,$AR1877))=TRUE,1,""))</f>
        <v/>
      </c>
      <c r="C1877" s="9" t="str">
        <f>IF(Search!$C$6="x",IF(COUNTA($AQ1877)=1,1,"N"),IF(COUNTA($AQ1877)=1,"N",""))</f>
        <v/>
      </c>
      <c r="D1877" s="9" t="str">
        <f>IF(Search!$O$8="","",IF(ISNUMBER(SEARCH(Search!$O$8,$BD1877))=TRUE,1,""))</f>
        <v/>
      </c>
      <c r="E1877" s="9" t="str">
        <f>IF(Search!$C$7="","",IF(ISNUMBER(SEARCH(Search!$C$7,$AN1877))=TRUE,1,""))</f>
        <v/>
      </c>
      <c r="F1877" s="9" t="str">
        <f>IF(Search!$C$8="","",IF(ISNUMBER(SEARCH(Search!$C$8,$AO1877))=TRUE,1,""))</f>
        <v/>
      </c>
      <c r="G1877" s="9" t="str">
        <f>IF(Search!$F$4="","",IF(Inventory!$AJ1877&lt;Search!$F$4,"",1))</f>
        <v/>
      </c>
      <c r="H1877" s="9" t="str">
        <f>IF(Search!$F$5="","",IF(Inventory!$AJ1877&gt;Search!$F$5,"",1))</f>
        <v/>
      </c>
      <c r="I1877" s="9" t="str">
        <f>IF(Search!$F$7="","",IF(Search!$F$8="",IF(ISNUMBER(SEARCH(Search!$F$7,$AL1877))=TRUE,1,""),""))</f>
        <v/>
      </c>
      <c r="J1877" s="9" t="str">
        <f>IF($AL1877=Search!$F$8,1,"")</f>
        <v/>
      </c>
      <c r="K1877" s="9" t="str">
        <f>IF(Search!$I$4="","",IF(COUNTA($AS1877)=1,IF(Search!$I$4="N","N",1),""))</f>
        <v/>
      </c>
      <c r="L1877" s="9" t="str">
        <f>IF(Search!$I$5="","",IF($AS1877="RC",1,""))</f>
        <v/>
      </c>
      <c r="M1877" s="9" t="str">
        <f>IF(Search!$I$6="","",IF($AS1877="RCP",1,""))</f>
        <v/>
      </c>
      <c r="N1877" s="9" t="str">
        <f>IF(Search!$I$8="","",IF(COUNTA($AT1877)=1,IF(Search!$I$8="N","N",1),""))</f>
        <v/>
      </c>
      <c r="O1877" s="9" t="str">
        <f>IF(Search!$L$4="","",IF(COUNTA($AU1877)=1,IF(Search!$L$4="N","N",1),""))</f>
        <v/>
      </c>
      <c r="P1877" s="9" t="str">
        <f>IF(Search!$L$5="","",IF(ISNUMBER(SEARCH("Jersey",$AU1877))=TRUE,IF(Search!$L$5="N","N",1),""))</f>
        <v/>
      </c>
      <c r="Q1877" s="9" t="str">
        <f>IF(Search!$L$6="","",IF(ISNUMBER(SEARCH("Patch",$AU1877))=TRUE,IF(Search!$L$6="N","N",1),""))</f>
        <v/>
      </c>
      <c r="R1877" s="9" t="str">
        <f>IF(Search!$L$7="","",IF(ISNUMBER(SEARCH("Shield",$AU1877))=TRUE,IF(Search!$L$7="N","N",1),""))</f>
        <v/>
      </c>
      <c r="S1877" s="9" t="str">
        <f>IF(Search!$L$8="","",IF(ISNUMBER(SEARCH("Stick",$AU1877))=TRUE,IF(Search!$L$8="N","N",1),""))</f>
        <v/>
      </c>
      <c r="T1877" s="9" t="str">
        <f>IF(Search!$O$4="","",IF(COUNTA($AW1877)=1,IF(Search!$O$4="N","N",1),""))</f>
        <v/>
      </c>
      <c r="U1877" s="9" t="str">
        <f>IF(Search!$O$5="","",IF($AW1877="","",IF($AW1877&lt;Search!$O$5,"",1)))</f>
        <v/>
      </c>
      <c r="V1877" s="9" t="str">
        <f>IF(Search!$O$6="","",IF($AW1877="","",IF($AW1877&gt;Search!$O$6,"",1)))</f>
        <v/>
      </c>
      <c r="W1877" s="9" t="str">
        <f>IF(Search!$U$4="","",IF($AX1877="","",1))</f>
        <v/>
      </c>
      <c r="X1877" s="9" t="str">
        <f>IF(Search!$U$5="","",IF(ISNUMBER(SEARCH(Search!$U$5,$AX1877))=TRUE,IF(Search!$U$5="N","N",1),""))</f>
        <v/>
      </c>
      <c r="Y1877" s="9" t="str">
        <f>IF(Search!$U$6="","",IF($AY1877&lt;Search!$U$6,"",1))</f>
        <v/>
      </c>
      <c r="Z1877" s="9" t="str">
        <f>IF(Search!$R$4="","",IF(Inventory!$BA1877&lt;Search!$R$4,"",1))</f>
        <v/>
      </c>
      <c r="AA1877" s="9" t="str">
        <f>IF(Search!$R$5="","",IF($BA1877&gt;Search!$R$5,"",1))</f>
        <v/>
      </c>
      <c r="AB1877" s="9" t="str">
        <f>IF(Search!$R$6="","",IF($BB1877&lt;Search!$R$6,"",1))</f>
        <v/>
      </c>
      <c r="AC1877" s="9" t="str">
        <f>IF(Search!$R$7="","",IF($BB1877&lt;Search!$R$7,"",1))</f>
        <v/>
      </c>
      <c r="AD1877" s="45" t="str">
        <f>IF(COUNTIF($A1877:$AC1877,"n")&gt;0,"",IF(SUM($A1877:$AC1877)=COUNTA(Search!$C$4:$C$8,Search!$F$4:$F$8,Search!$I$4:$I$6,Search!$I$8,Search!$L$4:$L$8,Search!$O$4:$O$8,Search!$R$4:$R$7,Search!$U$4:$U$7)-COUNTIF(Search!$C$4:$U$7,"n"),1+LARGE($AD$1:AD1876,1),""))</f>
        <v/>
      </c>
      <c r="AE1877" s="45" t="str">
        <f t="shared" si="90"/>
        <v/>
      </c>
      <c r="AF1877" s="45" t="str">
        <f>IF(AD1877="","",COUNTIF($AE$1:$AE1876,$AE1877)+RANK($AE1877,$AE$2:$AE$10540,1))</f>
        <v/>
      </c>
      <c r="AG1877" s="45" t="str">
        <f t="shared" si="91"/>
        <v/>
      </c>
      <c r="AH1877" s="45" t="str">
        <f>IF($AD1877="","",COUNTIF($AG$1:$AG1876,$AG1877)+RANK($AG1877,$AG$1:$AG$10539,0))</f>
        <v/>
      </c>
      <c r="AI1877" s="10" t="str">
        <f t="shared" si="92"/>
        <v>2013-14 ITG Decades 1990s #36 Brad May     /   $</v>
      </c>
      <c r="AJ1877" s="11">
        <v>2013</v>
      </c>
      <c r="AK1877" s="17">
        <v>14</v>
      </c>
      <c r="AL1877" s="12" t="s">
        <v>1420</v>
      </c>
      <c r="AM1877" s="10">
        <v>36</v>
      </c>
      <c r="AN1877" s="12" t="s">
        <v>1422</v>
      </c>
      <c r="AO1877" s="9"/>
      <c r="AP1877" s="9"/>
      <c r="AQ1877" s="9"/>
      <c r="AR1877" s="14"/>
      <c r="AS1877" s="9"/>
      <c r="AT1877" s="9"/>
      <c r="AU1877" s="9"/>
      <c r="AV1877" s="13"/>
      <c r="AW1877" s="13"/>
      <c r="AX1877" s="9"/>
      <c r="AY1877" s="9"/>
      <c r="AZ1877" s="9"/>
      <c r="BA1877" s="33"/>
      <c r="BB1877" s="33"/>
      <c r="BC1877" s="36"/>
      <c r="BD1877" s="12" t="s">
        <v>1771</v>
      </c>
    </row>
    <row r="1878" spans="1:57" s="12" customFormat="1" x14ac:dyDescent="0.2">
      <c r="A1878" s="9" t="str">
        <f>IF(Search!$C$5="","",IF(COUNTA(Inventory!$AP1878)=1,1,""))</f>
        <v/>
      </c>
      <c r="B1878" s="9" t="str">
        <f>IF(Search!$C$4="","",IF(ISNUMBER(SEARCH(Search!$C$4,$AR1878))=TRUE,1,""))</f>
        <v/>
      </c>
      <c r="C1878" s="9" t="str">
        <f>IF(Search!$C$6="x",IF(COUNTA($AQ1878)=1,1,"N"),IF(COUNTA($AQ1878)=1,"N",""))</f>
        <v/>
      </c>
      <c r="D1878" s="9" t="str">
        <f>IF(Search!$O$8="","",IF(ISNUMBER(SEARCH(Search!$O$8,$BD1878))=TRUE,1,""))</f>
        <v/>
      </c>
      <c r="E1878" s="9" t="str">
        <f>IF(Search!$C$7="","",IF(ISNUMBER(SEARCH(Search!$C$7,$AN1878))=TRUE,1,""))</f>
        <v/>
      </c>
      <c r="F1878" s="9" t="str">
        <f>IF(Search!$C$8="","",IF(ISNUMBER(SEARCH(Search!$C$8,$AO1878))=TRUE,1,""))</f>
        <v/>
      </c>
      <c r="G1878" s="9" t="str">
        <f>IF(Search!$F$4="","",IF(Inventory!$AJ1878&lt;Search!$F$4,"",1))</f>
        <v/>
      </c>
      <c r="H1878" s="9" t="str">
        <f>IF(Search!$F$5="","",IF(Inventory!$AJ1878&gt;Search!$F$5,"",1))</f>
        <v/>
      </c>
      <c r="I1878" s="9" t="str">
        <f>IF(Search!$F$7="","",IF(Search!$F$8="",IF(ISNUMBER(SEARCH(Search!$F$7,$AL1878))=TRUE,1,""),""))</f>
        <v/>
      </c>
      <c r="J1878" s="9" t="str">
        <f>IF($AL1878=Search!$F$8,1,"")</f>
        <v/>
      </c>
      <c r="K1878" s="9" t="str">
        <f>IF(Search!$I$4="","",IF(COUNTA($AS1878)=1,IF(Search!$I$4="N","N",1),""))</f>
        <v/>
      </c>
      <c r="L1878" s="9" t="str">
        <f>IF(Search!$I$5="","",IF($AS1878="RC",1,""))</f>
        <v/>
      </c>
      <c r="M1878" s="9" t="str">
        <f>IF(Search!$I$6="","",IF($AS1878="RCP",1,""))</f>
        <v/>
      </c>
      <c r="N1878" s="9" t="str">
        <f>IF(Search!$I$8="","",IF(COUNTA($AT1878)=1,IF(Search!$I$8="N","N",1),""))</f>
        <v/>
      </c>
      <c r="O1878" s="9" t="str">
        <f>IF(Search!$L$4="","",IF(COUNTA($AU1878)=1,IF(Search!$L$4="N","N",1),""))</f>
        <v/>
      </c>
      <c r="P1878" s="9" t="str">
        <f>IF(Search!$L$5="","",IF(ISNUMBER(SEARCH("Jersey",$AU1878))=TRUE,IF(Search!$L$5="N","N",1),""))</f>
        <v/>
      </c>
      <c r="Q1878" s="9" t="str">
        <f>IF(Search!$L$6="","",IF(ISNUMBER(SEARCH("Patch",$AU1878))=TRUE,IF(Search!$L$6="N","N",1),""))</f>
        <v/>
      </c>
      <c r="R1878" s="9" t="str">
        <f>IF(Search!$L$7="","",IF(ISNUMBER(SEARCH("Shield",$AU1878))=TRUE,IF(Search!$L$7="N","N",1),""))</f>
        <v/>
      </c>
      <c r="S1878" s="9" t="str">
        <f>IF(Search!$L$8="","",IF(ISNUMBER(SEARCH("Stick",$AU1878))=TRUE,IF(Search!$L$8="N","N",1),""))</f>
        <v/>
      </c>
      <c r="T1878" s="9" t="str">
        <f>IF(Search!$O$4="","",IF(COUNTA($AW1878)=1,IF(Search!$O$4="N","N",1),""))</f>
        <v/>
      </c>
      <c r="U1878" s="9" t="str">
        <f>IF(Search!$O$5="","",IF($AW1878="","",IF($AW1878&lt;Search!$O$5,"",1)))</f>
        <v/>
      </c>
      <c r="V1878" s="9" t="str">
        <f>IF(Search!$O$6="","",IF($AW1878="","",IF($AW1878&gt;Search!$O$6,"",1)))</f>
        <v/>
      </c>
      <c r="W1878" s="9" t="str">
        <f>IF(Search!$U$4="","",IF($AX1878="","",1))</f>
        <v/>
      </c>
      <c r="X1878" s="9" t="str">
        <f>IF(Search!$U$5="","",IF(ISNUMBER(SEARCH(Search!$U$5,$AX1878))=TRUE,IF(Search!$U$5="N","N",1),""))</f>
        <v/>
      </c>
      <c r="Y1878" s="9" t="str">
        <f>IF(Search!$U$6="","",IF($AY1878&lt;Search!$U$6,"",1))</f>
        <v/>
      </c>
      <c r="Z1878" s="9" t="str">
        <f>IF(Search!$R$4="","",IF(Inventory!$BA1878&lt;Search!$R$4,"",1))</f>
        <v/>
      </c>
      <c r="AA1878" s="9" t="str">
        <f>IF(Search!$R$5="","",IF($BA1878&gt;Search!$R$5,"",1))</f>
        <v/>
      </c>
      <c r="AB1878" s="9" t="str">
        <f>IF(Search!$R$6="","",IF($BB1878&lt;Search!$R$6,"",1))</f>
        <v/>
      </c>
      <c r="AC1878" s="9" t="str">
        <f>IF(Search!$R$7="","",IF($BB1878&lt;Search!$R$7,"",1))</f>
        <v/>
      </c>
      <c r="AD1878" s="45" t="str">
        <f>IF(COUNTIF($A1878:$AC1878,"n")&gt;0,"",IF(SUM($A1878:$AC1878)=COUNTA(Search!$C$4:$C$8,Search!$F$4:$F$8,Search!$I$4:$I$6,Search!$I$8,Search!$L$4:$L$8,Search!$O$4:$O$8,Search!$R$4:$R$7,Search!$U$4:$U$7)-COUNTIF(Search!$C$4:$U$7,"n"),1+LARGE($AD$1:AD1877,1),""))</f>
        <v/>
      </c>
      <c r="AE1878" s="45" t="str">
        <f t="shared" si="90"/>
        <v/>
      </c>
      <c r="AF1878" s="45" t="str">
        <f>IF(AD1878="","",COUNTIF($AE$1:$AE1877,$AE1878)+RANK($AE1878,$AE$2:$AE$10540,1))</f>
        <v/>
      </c>
      <c r="AG1878" s="45" t="str">
        <f t="shared" si="91"/>
        <v/>
      </c>
      <c r="AH1878" s="45" t="str">
        <f>IF($AD1878="","",COUNTIF($AG$1:$AG1877,$AG1878)+RANK($AG1878,$AG$1:$AG$10539,0))</f>
        <v/>
      </c>
      <c r="AI1878" s="10" t="str">
        <f t="shared" si="92"/>
        <v>2013-14 ITG Decades 1990s #53 Doug Weight     /   $</v>
      </c>
      <c r="AJ1878" s="11">
        <v>2013</v>
      </c>
      <c r="AK1878" s="17">
        <v>14</v>
      </c>
      <c r="AL1878" s="12" t="s">
        <v>1420</v>
      </c>
      <c r="AM1878" s="10">
        <v>53</v>
      </c>
      <c r="AN1878" s="12" t="s">
        <v>426</v>
      </c>
      <c r="AO1878" s="9"/>
      <c r="AP1878" s="9"/>
      <c r="AQ1878" s="9"/>
      <c r="AR1878" s="14"/>
      <c r="AS1878" s="9"/>
      <c r="AT1878" s="9"/>
      <c r="AU1878" s="9"/>
      <c r="AV1878" s="13"/>
      <c r="AW1878" s="13"/>
      <c r="AX1878" s="9"/>
      <c r="AY1878" s="9"/>
      <c r="AZ1878" s="9"/>
      <c r="BA1878" s="33"/>
      <c r="BB1878" s="33"/>
      <c r="BC1878" s="36"/>
      <c r="BD1878" s="12" t="s">
        <v>1771</v>
      </c>
    </row>
    <row r="1879" spans="1:57" s="12" customFormat="1" x14ac:dyDescent="0.2">
      <c r="A1879" s="9" t="str">
        <f>IF(Search!$C$5="","",IF(COUNTA(Inventory!$AP1879)=1,1,""))</f>
        <v/>
      </c>
      <c r="B1879" s="9" t="str">
        <f>IF(Search!$C$4="","",IF(ISNUMBER(SEARCH(Search!$C$4,$AR1879))=TRUE,1,""))</f>
        <v/>
      </c>
      <c r="C1879" s="9" t="str">
        <f>IF(Search!$C$6="x",IF(COUNTA($AQ1879)=1,1,"N"),IF(COUNTA($AQ1879)=1,"N",""))</f>
        <v/>
      </c>
      <c r="D1879" s="9" t="str">
        <f>IF(Search!$O$8="","",IF(ISNUMBER(SEARCH(Search!$O$8,$BD1879))=TRUE,1,""))</f>
        <v/>
      </c>
      <c r="E1879" s="9" t="str">
        <f>IF(Search!$C$7="","",IF(ISNUMBER(SEARCH(Search!$C$7,$AN1879))=TRUE,1,""))</f>
        <v/>
      </c>
      <c r="F1879" s="9" t="str">
        <f>IF(Search!$C$8="","",IF(ISNUMBER(SEARCH(Search!$C$8,$AO1879))=TRUE,1,""))</f>
        <v/>
      </c>
      <c r="G1879" s="9" t="str">
        <f>IF(Search!$F$4="","",IF(Inventory!$AJ1879&lt;Search!$F$4,"",1))</f>
        <v/>
      </c>
      <c r="H1879" s="9" t="str">
        <f>IF(Search!$F$5="","",IF(Inventory!$AJ1879&gt;Search!$F$5,"",1))</f>
        <v/>
      </c>
      <c r="I1879" s="9" t="str">
        <f>IF(Search!$F$7="","",IF(Search!$F$8="",IF(ISNUMBER(SEARCH(Search!$F$7,$AL1879))=TRUE,1,""),""))</f>
        <v/>
      </c>
      <c r="J1879" s="9" t="str">
        <f>IF($AL1879=Search!$F$8,1,"")</f>
        <v/>
      </c>
      <c r="K1879" s="9" t="str">
        <f>IF(Search!$I$4="","",IF(COUNTA($AS1879)=1,IF(Search!$I$4="N","N",1),""))</f>
        <v/>
      </c>
      <c r="L1879" s="9" t="str">
        <f>IF(Search!$I$5="","",IF($AS1879="RC",1,""))</f>
        <v/>
      </c>
      <c r="M1879" s="9" t="str">
        <f>IF(Search!$I$6="","",IF($AS1879="RCP",1,""))</f>
        <v/>
      </c>
      <c r="N1879" s="9" t="str">
        <f>IF(Search!$I$8="","",IF(COUNTA($AT1879)=1,IF(Search!$I$8="N","N",1),""))</f>
        <v/>
      </c>
      <c r="O1879" s="9" t="str">
        <f>IF(Search!$L$4="","",IF(COUNTA($AU1879)=1,IF(Search!$L$4="N","N",1),""))</f>
        <v/>
      </c>
      <c r="P1879" s="9" t="str">
        <f>IF(Search!$L$5="","",IF(ISNUMBER(SEARCH("Jersey",$AU1879))=TRUE,IF(Search!$L$5="N","N",1),""))</f>
        <v/>
      </c>
      <c r="Q1879" s="9" t="str">
        <f>IF(Search!$L$6="","",IF(ISNUMBER(SEARCH("Patch",$AU1879))=TRUE,IF(Search!$L$6="N","N",1),""))</f>
        <v/>
      </c>
      <c r="R1879" s="9" t="str">
        <f>IF(Search!$L$7="","",IF(ISNUMBER(SEARCH("Shield",$AU1879))=TRUE,IF(Search!$L$7="N","N",1),""))</f>
        <v/>
      </c>
      <c r="S1879" s="9" t="str">
        <f>IF(Search!$L$8="","",IF(ISNUMBER(SEARCH("Stick",$AU1879))=TRUE,IF(Search!$L$8="N","N",1),""))</f>
        <v/>
      </c>
      <c r="T1879" s="9" t="str">
        <f>IF(Search!$O$4="","",IF(COUNTA($AW1879)=1,IF(Search!$O$4="N","N",1),""))</f>
        <v/>
      </c>
      <c r="U1879" s="9" t="str">
        <f>IF(Search!$O$5="","",IF($AW1879="","",IF($AW1879&lt;Search!$O$5,"",1)))</f>
        <v/>
      </c>
      <c r="V1879" s="9" t="str">
        <f>IF(Search!$O$6="","",IF($AW1879="","",IF($AW1879&gt;Search!$O$6,"",1)))</f>
        <v/>
      </c>
      <c r="W1879" s="9" t="str">
        <f>IF(Search!$U$4="","",IF($AX1879="","",1))</f>
        <v/>
      </c>
      <c r="X1879" s="9" t="str">
        <f>IF(Search!$U$5="","",IF(ISNUMBER(SEARCH(Search!$U$5,$AX1879))=TRUE,IF(Search!$U$5="N","N",1),""))</f>
        <v/>
      </c>
      <c r="Y1879" s="9" t="str">
        <f>IF(Search!$U$6="","",IF($AY1879&lt;Search!$U$6,"",1))</f>
        <v/>
      </c>
      <c r="Z1879" s="9" t="str">
        <f>IF(Search!$R$4="","",IF(Inventory!$BA1879&lt;Search!$R$4,"",1))</f>
        <v/>
      </c>
      <c r="AA1879" s="9" t="str">
        <f>IF(Search!$R$5="","",IF($BA1879&gt;Search!$R$5,"",1))</f>
        <v/>
      </c>
      <c r="AB1879" s="9" t="str">
        <f>IF(Search!$R$6="","",IF($BB1879&lt;Search!$R$6,"",1))</f>
        <v/>
      </c>
      <c r="AC1879" s="9" t="str">
        <f>IF(Search!$R$7="","",IF($BB1879&lt;Search!$R$7,"",1))</f>
        <v/>
      </c>
      <c r="AD1879" s="45" t="str">
        <f>IF(COUNTIF($A1879:$AC1879,"n")&gt;0,"",IF(SUM($A1879:$AC1879)=COUNTA(Search!$C$4:$C$8,Search!$F$4:$F$8,Search!$I$4:$I$6,Search!$I$8,Search!$L$4:$L$8,Search!$O$4:$O$8,Search!$R$4:$R$7,Search!$U$4:$U$7)-COUNTIF(Search!$C$4:$U$7,"n"),1+LARGE($AD$1:AD1878,1),""))</f>
        <v/>
      </c>
      <c r="AE1879" s="45" t="str">
        <f t="shared" si="90"/>
        <v/>
      </c>
      <c r="AF1879" s="45" t="str">
        <f>IF(AD1879="","",COUNTIF($AE$1:$AE1878,$AE1879)+RANK($AE1879,$AE$2:$AE$10540,1))</f>
        <v/>
      </c>
      <c r="AG1879" s="45" t="str">
        <f t="shared" si="91"/>
        <v/>
      </c>
      <c r="AH1879" s="45" t="str">
        <f>IF($AD1879="","",COUNTIF($AG$1:$AG1878,$AG1879)+RANK($AG1879,$AG$1:$AG$10539,0))</f>
        <v/>
      </c>
      <c r="AI1879" s="10" t="str">
        <f t="shared" si="92"/>
        <v>2013-14 ITG Decades 1990s #93 Kyle McLaren     /   $</v>
      </c>
      <c r="AJ1879" s="11">
        <v>2013</v>
      </c>
      <c r="AK1879" s="17">
        <v>14</v>
      </c>
      <c r="AL1879" s="12" t="s">
        <v>1420</v>
      </c>
      <c r="AM1879" s="10">
        <v>93</v>
      </c>
      <c r="AN1879" s="12" t="s">
        <v>1423</v>
      </c>
      <c r="AO1879" s="9"/>
      <c r="AP1879" s="9"/>
      <c r="AQ1879" s="9"/>
      <c r="AR1879" s="14"/>
      <c r="AS1879" s="9"/>
      <c r="AT1879" s="9"/>
      <c r="AU1879" s="9"/>
      <c r="AV1879" s="13"/>
      <c r="AW1879" s="13"/>
      <c r="AX1879" s="9"/>
      <c r="AY1879" s="9"/>
      <c r="AZ1879" s="9"/>
      <c r="BA1879" s="33"/>
      <c r="BB1879" s="33"/>
      <c r="BC1879" s="36"/>
      <c r="BD1879" s="12" t="s">
        <v>1771</v>
      </c>
    </row>
    <row r="1880" spans="1:57" s="12" customFormat="1" x14ac:dyDescent="0.2">
      <c r="A1880" s="9" t="str">
        <f>IF(Search!$C$5="","",IF(COUNTA(Inventory!$AP1880)=1,1,""))</f>
        <v/>
      </c>
      <c r="B1880" s="9" t="str">
        <f>IF(Search!$C$4="","",IF(ISNUMBER(SEARCH(Search!$C$4,$AR1880))=TRUE,1,""))</f>
        <v/>
      </c>
      <c r="C1880" s="9" t="str">
        <f>IF(Search!$C$6="x",IF(COUNTA($AQ1880)=1,1,"N"),IF(COUNTA($AQ1880)=1,"N",""))</f>
        <v/>
      </c>
      <c r="D1880" s="9" t="str">
        <f>IF(Search!$O$8="","",IF(ISNUMBER(SEARCH(Search!$O$8,$BD1880))=TRUE,1,""))</f>
        <v/>
      </c>
      <c r="E1880" s="9" t="str">
        <f>IF(Search!$C$7="","",IF(ISNUMBER(SEARCH(Search!$C$7,$AN1880))=TRUE,1,""))</f>
        <v/>
      </c>
      <c r="F1880" s="9" t="str">
        <f>IF(Search!$C$8="","",IF(ISNUMBER(SEARCH(Search!$C$8,$AO1880))=TRUE,1,""))</f>
        <v/>
      </c>
      <c r="G1880" s="9" t="str">
        <f>IF(Search!$F$4="","",IF(Inventory!$AJ1880&lt;Search!$F$4,"",1))</f>
        <v/>
      </c>
      <c r="H1880" s="9" t="str">
        <f>IF(Search!$F$5="","",IF(Inventory!$AJ1880&gt;Search!$F$5,"",1))</f>
        <v/>
      </c>
      <c r="I1880" s="9" t="str">
        <f>IF(Search!$F$7="","",IF(Search!$F$8="",IF(ISNUMBER(SEARCH(Search!$F$7,$AL1880))=TRUE,1,""),""))</f>
        <v/>
      </c>
      <c r="J1880" s="9" t="str">
        <f>IF($AL1880=Search!$F$8,1,"")</f>
        <v/>
      </c>
      <c r="K1880" s="9" t="str">
        <f>IF(Search!$I$4="","",IF(COUNTA($AS1880)=1,IF(Search!$I$4="N","N",1),""))</f>
        <v/>
      </c>
      <c r="L1880" s="9" t="str">
        <f>IF(Search!$I$5="","",IF($AS1880="RC",1,""))</f>
        <v/>
      </c>
      <c r="M1880" s="9" t="str">
        <f>IF(Search!$I$6="","",IF($AS1880="RCP",1,""))</f>
        <v/>
      </c>
      <c r="N1880" s="9" t="str">
        <f>IF(Search!$I$8="","",IF(COUNTA($AT1880)=1,IF(Search!$I$8="N","N",1),""))</f>
        <v/>
      </c>
      <c r="O1880" s="9" t="str">
        <f>IF(Search!$L$4="","",IF(COUNTA($AU1880)=1,IF(Search!$L$4="N","N",1),""))</f>
        <v/>
      </c>
      <c r="P1880" s="9" t="str">
        <f>IF(Search!$L$5="","",IF(ISNUMBER(SEARCH("Jersey",$AU1880))=TRUE,IF(Search!$L$5="N","N",1),""))</f>
        <v/>
      </c>
      <c r="Q1880" s="9" t="str">
        <f>IF(Search!$L$6="","",IF(ISNUMBER(SEARCH("Patch",$AU1880))=TRUE,IF(Search!$L$6="N","N",1),""))</f>
        <v/>
      </c>
      <c r="R1880" s="9" t="str">
        <f>IF(Search!$L$7="","",IF(ISNUMBER(SEARCH("Shield",$AU1880))=TRUE,IF(Search!$L$7="N","N",1),""))</f>
        <v/>
      </c>
      <c r="S1880" s="9" t="str">
        <f>IF(Search!$L$8="","",IF(ISNUMBER(SEARCH("Stick",$AU1880))=TRUE,IF(Search!$L$8="N","N",1),""))</f>
        <v/>
      </c>
      <c r="T1880" s="9" t="str">
        <f>IF(Search!$O$4="","",IF(COUNTA($AW1880)=1,IF(Search!$O$4="N","N",1),""))</f>
        <v/>
      </c>
      <c r="U1880" s="9" t="str">
        <f>IF(Search!$O$5="","",IF($AW1880="","",IF($AW1880&lt;Search!$O$5,"",1)))</f>
        <v/>
      </c>
      <c r="V1880" s="9" t="str">
        <f>IF(Search!$O$6="","",IF($AW1880="","",IF($AW1880&gt;Search!$O$6,"",1)))</f>
        <v/>
      </c>
      <c r="W1880" s="9" t="str">
        <f>IF(Search!$U$4="","",IF($AX1880="","",1))</f>
        <v/>
      </c>
      <c r="X1880" s="9" t="str">
        <f>IF(Search!$U$5="","",IF(ISNUMBER(SEARCH(Search!$U$5,$AX1880))=TRUE,IF(Search!$U$5="N","N",1),""))</f>
        <v/>
      </c>
      <c r="Y1880" s="9" t="str">
        <f>IF(Search!$U$6="","",IF($AY1880&lt;Search!$U$6,"",1))</f>
        <v/>
      </c>
      <c r="Z1880" s="9" t="str">
        <f>IF(Search!$R$4="","",IF(Inventory!$BA1880&lt;Search!$R$4,"",1))</f>
        <v/>
      </c>
      <c r="AA1880" s="9" t="str">
        <f>IF(Search!$R$5="","",IF($BA1880&gt;Search!$R$5,"",1))</f>
        <v/>
      </c>
      <c r="AB1880" s="9" t="str">
        <f>IF(Search!$R$6="","",IF($BB1880&lt;Search!$R$6,"",1))</f>
        <v/>
      </c>
      <c r="AC1880" s="9" t="str">
        <f>IF(Search!$R$7="","",IF($BB1880&lt;Search!$R$7,"",1))</f>
        <v/>
      </c>
      <c r="AD1880" s="45" t="str">
        <f>IF(COUNTIF($A1880:$AC1880,"n")&gt;0,"",IF(SUM($A1880:$AC1880)=COUNTA(Search!$C$4:$C$8,Search!$F$4:$F$8,Search!$I$4:$I$6,Search!$I$8,Search!$L$4:$L$8,Search!$O$4:$O$8,Search!$R$4:$R$7,Search!$U$4:$U$7)-COUNTIF(Search!$C$4:$U$7,"n"),1+LARGE($AD$1:AD1879,1),""))</f>
        <v/>
      </c>
      <c r="AE1880" s="45" t="str">
        <f t="shared" si="90"/>
        <v/>
      </c>
      <c r="AF1880" s="45" t="str">
        <f>IF(AD1880="","",COUNTIF($AE$1:$AE1879,$AE1880)+RANK($AE1880,$AE$2:$AE$10540,1))</f>
        <v/>
      </c>
      <c r="AG1880" s="45" t="str">
        <f t="shared" si="91"/>
        <v/>
      </c>
      <c r="AH1880" s="45" t="str">
        <f>IF($AD1880="","",COUNTIF($AG$1:$AG1879,$AG1880)+RANK($AG1880,$AG$1:$AG$10539,0))</f>
        <v/>
      </c>
      <c r="AI1880" s="10" t="str">
        <f t="shared" si="92"/>
        <v>2013-14 ITG Decades 1990s Autographs #APLA Paul Laus   AU  /   $</v>
      </c>
      <c r="AJ1880" s="11">
        <v>2013</v>
      </c>
      <c r="AK1880" s="17">
        <v>14</v>
      </c>
      <c r="AL1880" s="12" t="s">
        <v>1424</v>
      </c>
      <c r="AM1880" s="10" t="s">
        <v>1429</v>
      </c>
      <c r="AN1880" s="12" t="s">
        <v>1430</v>
      </c>
      <c r="AO1880" s="9"/>
      <c r="AP1880" s="9"/>
      <c r="AQ1880" s="9"/>
      <c r="AR1880" s="14"/>
      <c r="AS1880" s="9"/>
      <c r="AT1880" s="9" t="s">
        <v>1857</v>
      </c>
      <c r="AU1880" s="9"/>
      <c r="AV1880" s="13"/>
      <c r="AW1880" s="13"/>
      <c r="AX1880" s="9"/>
      <c r="AY1880" s="9"/>
      <c r="AZ1880" s="9"/>
      <c r="BA1880" s="33"/>
      <c r="BB1880" s="33"/>
      <c r="BC1880" s="36"/>
      <c r="BD1880" s="12" t="s">
        <v>1771</v>
      </c>
    </row>
    <row r="1881" spans="1:57" s="12" customFormat="1" x14ac:dyDescent="0.2">
      <c r="A1881" s="9" t="str">
        <f>IF(Search!$C$5="","",IF(COUNTA(Inventory!$AP1881)=1,1,""))</f>
        <v/>
      </c>
      <c r="B1881" s="9" t="str">
        <f>IF(Search!$C$4="","",IF(ISNUMBER(SEARCH(Search!$C$4,$AR1881))=TRUE,1,""))</f>
        <v/>
      </c>
      <c r="C1881" s="9" t="str">
        <f>IF(Search!$C$6="x",IF(COUNTA($AQ1881)=1,1,"N"),IF(COUNTA($AQ1881)=1,"N",""))</f>
        <v/>
      </c>
      <c r="D1881" s="9" t="str">
        <f>IF(Search!$O$8="","",IF(ISNUMBER(SEARCH(Search!$O$8,$BD1881))=TRUE,1,""))</f>
        <v/>
      </c>
      <c r="E1881" s="9" t="str">
        <f>IF(Search!$C$7="","",IF(ISNUMBER(SEARCH(Search!$C$7,$AN1881))=TRUE,1,""))</f>
        <v/>
      </c>
      <c r="F1881" s="9" t="str">
        <f>IF(Search!$C$8="","",IF(ISNUMBER(SEARCH(Search!$C$8,$AO1881))=TRUE,1,""))</f>
        <v/>
      </c>
      <c r="G1881" s="9" t="str">
        <f>IF(Search!$F$4="","",IF(Inventory!$AJ1881&lt;Search!$F$4,"",1))</f>
        <v/>
      </c>
      <c r="H1881" s="9" t="str">
        <f>IF(Search!$F$5="","",IF(Inventory!$AJ1881&gt;Search!$F$5,"",1))</f>
        <v/>
      </c>
      <c r="I1881" s="9" t="str">
        <f>IF(Search!$F$7="","",IF(Search!$F$8="",IF(ISNUMBER(SEARCH(Search!$F$7,$AL1881))=TRUE,1,""),""))</f>
        <v/>
      </c>
      <c r="J1881" s="9" t="str">
        <f>IF($AL1881=Search!$F$8,1,"")</f>
        <v/>
      </c>
      <c r="K1881" s="9" t="str">
        <f>IF(Search!$I$4="","",IF(COUNTA($AS1881)=1,IF(Search!$I$4="N","N",1),""))</f>
        <v/>
      </c>
      <c r="L1881" s="9" t="str">
        <f>IF(Search!$I$5="","",IF($AS1881="RC",1,""))</f>
        <v/>
      </c>
      <c r="M1881" s="9" t="str">
        <f>IF(Search!$I$6="","",IF($AS1881="RCP",1,""))</f>
        <v/>
      </c>
      <c r="N1881" s="9" t="str">
        <f>IF(Search!$I$8="","",IF(COUNTA($AT1881)=1,IF(Search!$I$8="N","N",1),""))</f>
        <v/>
      </c>
      <c r="O1881" s="9" t="str">
        <f>IF(Search!$L$4="","",IF(COUNTA($AU1881)=1,IF(Search!$L$4="N","N",1),""))</f>
        <v/>
      </c>
      <c r="P1881" s="9" t="str">
        <f>IF(Search!$L$5="","",IF(ISNUMBER(SEARCH("Jersey",$AU1881))=TRUE,IF(Search!$L$5="N","N",1),""))</f>
        <v/>
      </c>
      <c r="Q1881" s="9" t="str">
        <f>IF(Search!$L$6="","",IF(ISNUMBER(SEARCH("Patch",$AU1881))=TRUE,IF(Search!$L$6="N","N",1),""))</f>
        <v/>
      </c>
      <c r="R1881" s="9" t="str">
        <f>IF(Search!$L$7="","",IF(ISNUMBER(SEARCH("Shield",$AU1881))=TRUE,IF(Search!$L$7="N","N",1),""))</f>
        <v/>
      </c>
      <c r="S1881" s="9" t="str">
        <f>IF(Search!$L$8="","",IF(ISNUMBER(SEARCH("Stick",$AU1881))=TRUE,IF(Search!$L$8="N","N",1),""))</f>
        <v/>
      </c>
      <c r="T1881" s="9" t="str">
        <f>IF(Search!$O$4="","",IF(COUNTA($AW1881)=1,IF(Search!$O$4="N","N",1),""))</f>
        <v/>
      </c>
      <c r="U1881" s="9" t="str">
        <f>IF(Search!$O$5="","",IF($AW1881="","",IF($AW1881&lt;Search!$O$5,"",1)))</f>
        <v/>
      </c>
      <c r="V1881" s="9" t="str">
        <f>IF(Search!$O$6="","",IF($AW1881="","",IF($AW1881&gt;Search!$O$6,"",1)))</f>
        <v/>
      </c>
      <c r="W1881" s="9" t="str">
        <f>IF(Search!$U$4="","",IF($AX1881="","",1))</f>
        <v/>
      </c>
      <c r="X1881" s="9" t="str">
        <f>IF(Search!$U$5="","",IF(ISNUMBER(SEARCH(Search!$U$5,$AX1881))=TRUE,IF(Search!$U$5="N","N",1),""))</f>
        <v/>
      </c>
      <c r="Y1881" s="9" t="str">
        <f>IF(Search!$U$6="","",IF($AY1881&lt;Search!$U$6,"",1))</f>
        <v/>
      </c>
      <c r="Z1881" s="9" t="str">
        <f>IF(Search!$R$4="","",IF(Inventory!$BA1881&lt;Search!$R$4,"",1))</f>
        <v/>
      </c>
      <c r="AA1881" s="9" t="str">
        <f>IF(Search!$R$5="","",IF($BA1881&gt;Search!$R$5,"",1))</f>
        <v/>
      </c>
      <c r="AB1881" s="9" t="str">
        <f>IF(Search!$R$6="","",IF($BB1881&lt;Search!$R$6,"",1))</f>
        <v/>
      </c>
      <c r="AC1881" s="9" t="str">
        <f>IF(Search!$R$7="","",IF($BB1881&lt;Search!$R$7,"",1))</f>
        <v/>
      </c>
      <c r="AD1881" s="45" t="str">
        <f>IF(COUNTIF($A1881:$AC1881,"n")&gt;0,"",IF(SUM($A1881:$AC1881)=COUNTA(Search!$C$4:$C$8,Search!$F$4:$F$8,Search!$I$4:$I$6,Search!$I$8,Search!$L$4:$L$8,Search!$O$4:$O$8,Search!$R$4:$R$7,Search!$U$4:$U$7)-COUNTIF(Search!$C$4:$U$7,"n"),1+LARGE($AD$1:AD1880,1),""))</f>
        <v/>
      </c>
      <c r="AE1881" s="45" t="str">
        <f t="shared" si="90"/>
        <v/>
      </c>
      <c r="AF1881" s="45" t="str">
        <f>IF(AD1881="","",COUNTIF($AE$1:$AE1880,$AE1881)+RANK($AE1881,$AE$2:$AE$10540,1))</f>
        <v/>
      </c>
      <c r="AG1881" s="45" t="str">
        <f t="shared" si="91"/>
        <v/>
      </c>
      <c r="AH1881" s="45" t="str">
        <f>IF($AD1881="","",COUNTIF($AG$1:$AG1880,$AG1881)+RANK($AG1881,$AG$1:$AG$10539,0))</f>
        <v/>
      </c>
      <c r="AI1881" s="10" t="str">
        <f t="shared" si="92"/>
        <v>2013-14 ITG Decades 1990s Autographs #ARV Ryan VandenBussche   AU  /   $</v>
      </c>
      <c r="AJ1881" s="11">
        <v>2013</v>
      </c>
      <c r="AK1881" s="17">
        <v>14</v>
      </c>
      <c r="AL1881" s="12" t="s">
        <v>1424</v>
      </c>
      <c r="AM1881" s="10" t="s">
        <v>1427</v>
      </c>
      <c r="AN1881" s="12" t="s">
        <v>1428</v>
      </c>
      <c r="AO1881" s="9"/>
      <c r="AP1881" s="9"/>
      <c r="AQ1881" s="9"/>
      <c r="AR1881" s="14"/>
      <c r="AS1881" s="9"/>
      <c r="AT1881" s="9" t="s">
        <v>1857</v>
      </c>
      <c r="AU1881" s="9"/>
      <c r="AV1881" s="13"/>
      <c r="AW1881" s="13"/>
      <c r="AX1881" s="9"/>
      <c r="AY1881" s="9"/>
      <c r="AZ1881" s="9"/>
      <c r="BA1881" s="33"/>
      <c r="BB1881" s="33"/>
      <c r="BC1881" s="36"/>
      <c r="BD1881" s="12" t="s">
        <v>1771</v>
      </c>
    </row>
    <row r="1882" spans="1:57" s="12" customFormat="1" x14ac:dyDescent="0.2">
      <c r="A1882" s="9" t="str">
        <f>IF(Search!$C$5="","",IF(COUNTA(Inventory!$AP1882)=1,1,""))</f>
        <v/>
      </c>
      <c r="B1882" s="9" t="str">
        <f>IF(Search!$C$4="","",IF(ISNUMBER(SEARCH(Search!$C$4,$AR1882))=TRUE,1,""))</f>
        <v/>
      </c>
      <c r="C1882" s="9" t="str">
        <f>IF(Search!$C$6="x",IF(COUNTA($AQ1882)=1,1,"N"),IF(COUNTA($AQ1882)=1,"N",""))</f>
        <v/>
      </c>
      <c r="D1882" s="9" t="str">
        <f>IF(Search!$O$8="","",IF(ISNUMBER(SEARCH(Search!$O$8,$BD1882))=TRUE,1,""))</f>
        <v/>
      </c>
      <c r="E1882" s="9" t="str">
        <f>IF(Search!$C$7="","",IF(ISNUMBER(SEARCH(Search!$C$7,$AN1882))=TRUE,1,""))</f>
        <v/>
      </c>
      <c r="F1882" s="9" t="str">
        <f>IF(Search!$C$8="","",IF(ISNUMBER(SEARCH(Search!$C$8,$AO1882))=TRUE,1,""))</f>
        <v/>
      </c>
      <c r="G1882" s="9" t="str">
        <f>IF(Search!$F$4="","",IF(Inventory!$AJ1882&lt;Search!$F$4,"",1))</f>
        <v/>
      </c>
      <c r="H1882" s="9" t="str">
        <f>IF(Search!$F$5="","",IF(Inventory!$AJ1882&gt;Search!$F$5,"",1))</f>
        <v/>
      </c>
      <c r="I1882" s="9" t="str">
        <f>IF(Search!$F$7="","",IF(Search!$F$8="",IF(ISNUMBER(SEARCH(Search!$F$7,$AL1882))=TRUE,1,""),""))</f>
        <v/>
      </c>
      <c r="J1882" s="9" t="str">
        <f>IF($AL1882=Search!$F$8,1,"")</f>
        <v/>
      </c>
      <c r="K1882" s="9" t="str">
        <f>IF(Search!$I$4="","",IF(COUNTA($AS1882)=1,IF(Search!$I$4="N","N",1),""))</f>
        <v/>
      </c>
      <c r="L1882" s="9" t="str">
        <f>IF(Search!$I$5="","",IF($AS1882="RC",1,""))</f>
        <v/>
      </c>
      <c r="M1882" s="9" t="str">
        <f>IF(Search!$I$6="","",IF($AS1882="RCP",1,""))</f>
        <v/>
      </c>
      <c r="N1882" s="9" t="str">
        <f>IF(Search!$I$8="","",IF(COUNTA($AT1882)=1,IF(Search!$I$8="N","N",1),""))</f>
        <v/>
      </c>
      <c r="O1882" s="9" t="str">
        <f>IF(Search!$L$4="","",IF(COUNTA($AU1882)=1,IF(Search!$L$4="N","N",1),""))</f>
        <v/>
      </c>
      <c r="P1882" s="9" t="str">
        <f>IF(Search!$L$5="","",IF(ISNUMBER(SEARCH("Jersey",$AU1882))=TRUE,IF(Search!$L$5="N","N",1),""))</f>
        <v/>
      </c>
      <c r="Q1882" s="9" t="str">
        <f>IF(Search!$L$6="","",IF(ISNUMBER(SEARCH("Patch",$AU1882))=TRUE,IF(Search!$L$6="N","N",1),""))</f>
        <v/>
      </c>
      <c r="R1882" s="9" t="str">
        <f>IF(Search!$L$7="","",IF(ISNUMBER(SEARCH("Shield",$AU1882))=TRUE,IF(Search!$L$7="N","N",1),""))</f>
        <v/>
      </c>
      <c r="S1882" s="9" t="str">
        <f>IF(Search!$L$8="","",IF(ISNUMBER(SEARCH("Stick",$AU1882))=TRUE,IF(Search!$L$8="N","N",1),""))</f>
        <v/>
      </c>
      <c r="T1882" s="9" t="str">
        <f>IF(Search!$O$4="","",IF(COUNTA($AW1882)=1,IF(Search!$O$4="N","N",1),""))</f>
        <v/>
      </c>
      <c r="U1882" s="9" t="str">
        <f>IF(Search!$O$5="","",IF($AW1882="","",IF($AW1882&lt;Search!$O$5,"",1)))</f>
        <v/>
      </c>
      <c r="V1882" s="9" t="str">
        <f>IF(Search!$O$6="","",IF($AW1882="","",IF($AW1882&gt;Search!$O$6,"",1)))</f>
        <v/>
      </c>
      <c r="W1882" s="9" t="str">
        <f>IF(Search!$U$4="","",IF($AX1882="","",1))</f>
        <v/>
      </c>
      <c r="X1882" s="9" t="str">
        <f>IF(Search!$U$5="","",IF(ISNUMBER(SEARCH(Search!$U$5,$AX1882))=TRUE,IF(Search!$U$5="N","N",1),""))</f>
        <v/>
      </c>
      <c r="Y1882" s="9" t="str">
        <f>IF(Search!$U$6="","",IF($AY1882&lt;Search!$U$6,"",1))</f>
        <v/>
      </c>
      <c r="Z1882" s="9" t="str">
        <f>IF(Search!$R$4="","",IF(Inventory!$BA1882&lt;Search!$R$4,"",1))</f>
        <v/>
      </c>
      <c r="AA1882" s="9" t="str">
        <f>IF(Search!$R$5="","",IF($BA1882&gt;Search!$R$5,"",1))</f>
        <v/>
      </c>
      <c r="AB1882" s="9" t="str">
        <f>IF(Search!$R$6="","",IF($BB1882&lt;Search!$R$6,"",1))</f>
        <v/>
      </c>
      <c r="AC1882" s="9" t="str">
        <f>IF(Search!$R$7="","",IF($BB1882&lt;Search!$R$7,"",1))</f>
        <v/>
      </c>
      <c r="AD1882" s="45" t="str">
        <f>IF(COUNTIF($A1882:$AC1882,"n")&gt;0,"",IF(SUM($A1882:$AC1882)=COUNTA(Search!$C$4:$C$8,Search!$F$4:$F$8,Search!$I$4:$I$6,Search!$I$8,Search!$L$4:$L$8,Search!$O$4:$O$8,Search!$R$4:$R$7,Search!$U$4:$U$7)-COUNTIF(Search!$C$4:$U$7,"n"),1+LARGE($AD$1:AD1881,1),""))</f>
        <v/>
      </c>
      <c r="AE1882" s="45" t="str">
        <f t="shared" si="90"/>
        <v/>
      </c>
      <c r="AF1882" s="45" t="str">
        <f>IF(AD1882="","",COUNTIF($AE$1:$AE1881,$AE1882)+RANK($AE1882,$AE$2:$AE$10540,1))</f>
        <v/>
      </c>
      <c r="AG1882" s="45" t="str">
        <f t="shared" si="91"/>
        <v/>
      </c>
      <c r="AH1882" s="45" t="str">
        <f>IF($AD1882="","",COUNTIF($AG$1:$AG1881,$AG1882)+RANK($AG1882,$AG$1:$AG$10539,0))</f>
        <v/>
      </c>
      <c r="AI1882" s="10" t="str">
        <f t="shared" si="92"/>
        <v>2013-14 ITG Decades 1990s Autographs #ASG Stu Grimson   AU  /   $</v>
      </c>
      <c r="AJ1882" s="11">
        <v>2013</v>
      </c>
      <c r="AK1882" s="17">
        <v>14</v>
      </c>
      <c r="AL1882" s="12" t="s">
        <v>1424</v>
      </c>
      <c r="AM1882" s="10" t="s">
        <v>1425</v>
      </c>
      <c r="AN1882" s="12" t="s">
        <v>1426</v>
      </c>
      <c r="AO1882" s="9"/>
      <c r="AP1882" s="9"/>
      <c r="AQ1882" s="9"/>
      <c r="AR1882" s="14"/>
      <c r="AS1882" s="9"/>
      <c r="AT1882" s="9" t="s">
        <v>1857</v>
      </c>
      <c r="AU1882" s="9"/>
      <c r="AV1882" s="13"/>
      <c r="AW1882" s="13"/>
      <c r="AX1882" s="9"/>
      <c r="AY1882" s="9"/>
      <c r="AZ1882" s="9"/>
      <c r="BA1882" s="33"/>
      <c r="BB1882" s="33"/>
      <c r="BC1882" s="36"/>
      <c r="BD1882" s="12" t="s">
        <v>1771</v>
      </c>
    </row>
    <row r="1883" spans="1:57" s="12" customFormat="1" x14ac:dyDescent="0.2">
      <c r="A1883" s="9" t="str">
        <f>IF(Search!$C$5="","",IF(COUNTA(Inventory!$AP1883)=1,1,""))</f>
        <v/>
      </c>
      <c r="B1883" s="9" t="str">
        <f>IF(Search!$C$4="","",IF(ISNUMBER(SEARCH(Search!$C$4,$AR1883))=TRUE,1,""))</f>
        <v/>
      </c>
      <c r="C1883" s="9" t="str">
        <f>IF(Search!$C$6="x",IF(COUNTA($AQ1883)=1,1,"N"),IF(COUNTA($AQ1883)=1,"N",""))</f>
        <v/>
      </c>
      <c r="D1883" s="9" t="str">
        <f>IF(Search!$O$8="","",IF(ISNUMBER(SEARCH(Search!$O$8,$BD1883))=TRUE,1,""))</f>
        <v/>
      </c>
      <c r="E1883" s="9" t="str">
        <f>IF(Search!$C$7="","",IF(ISNUMBER(SEARCH(Search!$C$7,$AN1883))=TRUE,1,""))</f>
        <v/>
      </c>
      <c r="F1883" s="9" t="str">
        <f>IF(Search!$C$8="","",IF(ISNUMBER(SEARCH(Search!$C$8,$AO1883))=TRUE,1,""))</f>
        <v/>
      </c>
      <c r="G1883" s="9" t="str">
        <f>IF(Search!$F$4="","",IF(Inventory!$AJ1883&lt;Search!$F$4,"",1))</f>
        <v/>
      </c>
      <c r="H1883" s="9" t="str">
        <f>IF(Search!$F$5="","",IF(Inventory!$AJ1883&gt;Search!$F$5,"",1))</f>
        <v/>
      </c>
      <c r="I1883" s="9" t="str">
        <f>IF(Search!$F$7="","",IF(Search!$F$8="",IF(ISNUMBER(SEARCH(Search!$F$7,$AL1883))=TRUE,1,""),""))</f>
        <v/>
      </c>
      <c r="J1883" s="9" t="str">
        <f>IF($AL1883=Search!$F$8,1,"")</f>
        <v/>
      </c>
      <c r="K1883" s="9" t="str">
        <f>IF(Search!$I$4="","",IF(COUNTA($AS1883)=1,IF(Search!$I$4="N","N",1),""))</f>
        <v/>
      </c>
      <c r="L1883" s="9" t="str">
        <f>IF(Search!$I$5="","",IF($AS1883="RC",1,""))</f>
        <v/>
      </c>
      <c r="M1883" s="9" t="str">
        <f>IF(Search!$I$6="","",IF($AS1883="RCP",1,""))</f>
        <v/>
      </c>
      <c r="N1883" s="9" t="str">
        <f>IF(Search!$I$8="","",IF(COUNTA($AT1883)=1,IF(Search!$I$8="N","N",1),""))</f>
        <v/>
      </c>
      <c r="O1883" s="9" t="str">
        <f>IF(Search!$L$4="","",IF(COUNTA($AU1883)=1,IF(Search!$L$4="N","N",1),""))</f>
        <v/>
      </c>
      <c r="P1883" s="9" t="str">
        <f>IF(Search!$L$5="","",IF(ISNUMBER(SEARCH("Jersey",$AU1883))=TRUE,IF(Search!$L$5="N","N",1),""))</f>
        <v/>
      </c>
      <c r="Q1883" s="9" t="str">
        <f>IF(Search!$L$6="","",IF(ISNUMBER(SEARCH("Patch",$AU1883))=TRUE,IF(Search!$L$6="N","N",1),""))</f>
        <v/>
      </c>
      <c r="R1883" s="9" t="str">
        <f>IF(Search!$L$7="","",IF(ISNUMBER(SEARCH("Shield",$AU1883))=TRUE,IF(Search!$L$7="N","N",1),""))</f>
        <v/>
      </c>
      <c r="S1883" s="9" t="str">
        <f>IF(Search!$L$8="","",IF(ISNUMBER(SEARCH("Stick",$AU1883))=TRUE,IF(Search!$L$8="N","N",1),""))</f>
        <v/>
      </c>
      <c r="T1883" s="9" t="str">
        <f>IF(Search!$O$4="","",IF(COUNTA($AW1883)=1,IF(Search!$O$4="N","N",1),""))</f>
        <v/>
      </c>
      <c r="U1883" s="9" t="str">
        <f>IF(Search!$O$5="","",IF($AW1883="","",IF($AW1883&lt;Search!$O$5,"",1)))</f>
        <v/>
      </c>
      <c r="V1883" s="9" t="str">
        <f>IF(Search!$O$6="","",IF($AW1883="","",IF($AW1883&gt;Search!$O$6,"",1)))</f>
        <v/>
      </c>
      <c r="W1883" s="9" t="str">
        <f>IF(Search!$U$4="","",IF($AX1883="","",1))</f>
        <v/>
      </c>
      <c r="X1883" s="9" t="str">
        <f>IF(Search!$U$5="","",IF(ISNUMBER(SEARCH(Search!$U$5,$AX1883))=TRUE,IF(Search!$U$5="N","N",1),""))</f>
        <v/>
      </c>
      <c r="Y1883" s="9" t="str">
        <f>IF(Search!$U$6="","",IF($AY1883&lt;Search!$U$6,"",1))</f>
        <v/>
      </c>
      <c r="Z1883" s="9" t="str">
        <f>IF(Search!$R$4="","",IF(Inventory!$BA1883&lt;Search!$R$4,"",1))</f>
        <v/>
      </c>
      <c r="AA1883" s="9" t="str">
        <f>IF(Search!$R$5="","",IF($BA1883&gt;Search!$R$5,"",1))</f>
        <v/>
      </c>
      <c r="AB1883" s="9" t="str">
        <f>IF(Search!$R$6="","",IF($BB1883&lt;Search!$R$6,"",1))</f>
        <v/>
      </c>
      <c r="AC1883" s="9" t="str">
        <f>IF(Search!$R$7="","",IF($BB1883&lt;Search!$R$7,"",1))</f>
        <v/>
      </c>
      <c r="AD1883" s="45" t="str">
        <f>IF(COUNTIF($A1883:$AC1883,"n")&gt;0,"",IF(SUM($A1883:$AC1883)=COUNTA(Search!$C$4:$C$8,Search!$F$4:$F$8,Search!$I$4:$I$6,Search!$I$8,Search!$L$4:$L$8,Search!$O$4:$O$8,Search!$R$4:$R$7,Search!$U$4:$U$7)-COUNTIF(Search!$C$4:$U$7,"n"),1+LARGE($AD$1:AD1882,1),""))</f>
        <v/>
      </c>
      <c r="AE1883" s="45" t="str">
        <f t="shared" si="90"/>
        <v/>
      </c>
      <c r="AF1883" s="45" t="str">
        <f>IF(AD1883="","",COUNTIF($AE$1:$AE1882,$AE1883)+RANK($AE1883,$AE$2:$AE$10540,1))</f>
        <v/>
      </c>
      <c r="AG1883" s="45" t="str">
        <f t="shared" si="91"/>
        <v/>
      </c>
      <c r="AH1883" s="45" t="str">
        <f>IF($AD1883="","",COUNTIF($AG$1:$AG1882,$AG1883)+RANK($AG1883,$AG$1:$AG$10539,0))</f>
        <v/>
      </c>
      <c r="AI1883" s="10" t="str">
        <f t="shared" si="92"/>
        <v>2013-14 ITG Decades 1990s Between the Pipes Jerseys Silver #BTPJ05 Felix Potvin TOR   2CL Jersey /   $</v>
      </c>
      <c r="AJ1883" s="11">
        <v>2013</v>
      </c>
      <c r="AK1883" s="17">
        <v>14</v>
      </c>
      <c r="AL1883" s="12" t="s">
        <v>1431</v>
      </c>
      <c r="AM1883" s="10" t="s">
        <v>1432</v>
      </c>
      <c r="AN1883" s="12" t="s">
        <v>226</v>
      </c>
      <c r="AO1883" s="9" t="s">
        <v>1904</v>
      </c>
      <c r="AP1883" s="9"/>
      <c r="AQ1883" s="9"/>
      <c r="AR1883" s="14"/>
      <c r="AS1883" s="9"/>
      <c r="AT1883" s="9"/>
      <c r="AU1883" s="9" t="s">
        <v>1898</v>
      </c>
      <c r="AV1883" s="13"/>
      <c r="AW1883" s="13"/>
      <c r="AX1883" s="9"/>
      <c r="AY1883" s="9"/>
      <c r="AZ1883" s="9"/>
      <c r="BA1883" s="33"/>
      <c r="BB1883" s="33"/>
      <c r="BC1883" s="36"/>
      <c r="BD1883" s="12" t="s">
        <v>1771</v>
      </c>
    </row>
    <row r="1884" spans="1:57" s="12" customFormat="1" x14ac:dyDescent="0.2">
      <c r="A1884" s="9" t="str">
        <f>IF(Search!$C$5="","",IF(COUNTA(Inventory!$AP1884)=1,1,""))</f>
        <v/>
      </c>
      <c r="B1884" s="9" t="str">
        <f>IF(Search!$C$4="","",IF(ISNUMBER(SEARCH(Search!$C$4,$AR1884))=TRUE,1,""))</f>
        <v/>
      </c>
      <c r="C1884" s="9" t="str">
        <f>IF(Search!$C$6="x",IF(COUNTA($AQ1884)=1,1,"N"),IF(COUNTA($AQ1884)=1,"N",""))</f>
        <v/>
      </c>
      <c r="D1884" s="9" t="str">
        <f>IF(Search!$O$8="","",IF(ISNUMBER(SEARCH(Search!$O$8,$BD1884))=TRUE,1,""))</f>
        <v/>
      </c>
      <c r="E1884" s="9" t="str">
        <f>IF(Search!$C$7="","",IF(ISNUMBER(SEARCH(Search!$C$7,$AN1884))=TRUE,1,""))</f>
        <v/>
      </c>
      <c r="F1884" s="9" t="str">
        <f>IF(Search!$C$8="","",IF(ISNUMBER(SEARCH(Search!$C$8,$AO1884))=TRUE,1,""))</f>
        <v/>
      </c>
      <c r="G1884" s="9" t="str">
        <f>IF(Search!$F$4="","",IF(Inventory!$AJ1884&lt;Search!$F$4,"",1))</f>
        <v/>
      </c>
      <c r="H1884" s="9" t="str">
        <f>IF(Search!$F$5="","",IF(Inventory!$AJ1884&gt;Search!$F$5,"",1))</f>
        <v/>
      </c>
      <c r="I1884" s="9" t="str">
        <f>IF(Search!$F$7="","",IF(Search!$F$8="",IF(ISNUMBER(SEARCH(Search!$F$7,$AL1884))=TRUE,1,""),""))</f>
        <v/>
      </c>
      <c r="J1884" s="9" t="str">
        <f>IF($AL1884=Search!$F$8,1,"")</f>
        <v/>
      </c>
      <c r="K1884" s="9" t="str">
        <f>IF(Search!$I$4="","",IF(COUNTA($AS1884)=1,IF(Search!$I$4="N","N",1),""))</f>
        <v/>
      </c>
      <c r="L1884" s="9" t="str">
        <f>IF(Search!$I$5="","",IF($AS1884="RC",1,""))</f>
        <v/>
      </c>
      <c r="M1884" s="9" t="str">
        <f>IF(Search!$I$6="","",IF($AS1884="RCP",1,""))</f>
        <v/>
      </c>
      <c r="N1884" s="9" t="str">
        <f>IF(Search!$I$8="","",IF(COUNTA($AT1884)=1,IF(Search!$I$8="N","N",1),""))</f>
        <v/>
      </c>
      <c r="O1884" s="9" t="str">
        <f>IF(Search!$L$4="","",IF(COUNTA($AU1884)=1,IF(Search!$L$4="N","N",1),""))</f>
        <v/>
      </c>
      <c r="P1884" s="9" t="str">
        <f>IF(Search!$L$5="","",IF(ISNUMBER(SEARCH("Jersey",$AU1884))=TRUE,IF(Search!$L$5="N","N",1),""))</f>
        <v/>
      </c>
      <c r="Q1884" s="9" t="str">
        <f>IF(Search!$L$6="","",IF(ISNUMBER(SEARCH("Patch",$AU1884))=TRUE,IF(Search!$L$6="N","N",1),""))</f>
        <v/>
      </c>
      <c r="R1884" s="9" t="str">
        <f>IF(Search!$L$7="","",IF(ISNUMBER(SEARCH("Shield",$AU1884))=TRUE,IF(Search!$L$7="N","N",1),""))</f>
        <v/>
      </c>
      <c r="S1884" s="9" t="str">
        <f>IF(Search!$L$8="","",IF(ISNUMBER(SEARCH("Stick",$AU1884))=TRUE,IF(Search!$L$8="N","N",1),""))</f>
        <v/>
      </c>
      <c r="T1884" s="9" t="str">
        <f>IF(Search!$O$4="","",IF(COUNTA($AW1884)=1,IF(Search!$O$4="N","N",1),""))</f>
        <v/>
      </c>
      <c r="U1884" s="9" t="str">
        <f>IF(Search!$O$5="","",IF($AW1884="","",IF($AW1884&lt;Search!$O$5,"",1)))</f>
        <v/>
      </c>
      <c r="V1884" s="9" t="str">
        <f>IF(Search!$O$6="","",IF($AW1884="","",IF($AW1884&gt;Search!$O$6,"",1)))</f>
        <v/>
      </c>
      <c r="W1884" s="9" t="str">
        <f>IF(Search!$U$4="","",IF($AX1884="","",1))</f>
        <v/>
      </c>
      <c r="X1884" s="9" t="str">
        <f>IF(Search!$U$5="","",IF(ISNUMBER(SEARCH(Search!$U$5,$AX1884))=TRUE,IF(Search!$U$5="N","N",1),""))</f>
        <v/>
      </c>
      <c r="Y1884" s="9" t="str">
        <f>IF(Search!$U$6="","",IF($AY1884&lt;Search!$U$6,"",1))</f>
        <v/>
      </c>
      <c r="Z1884" s="9" t="str">
        <f>IF(Search!$R$4="","",IF(Inventory!$BA1884&lt;Search!$R$4,"",1))</f>
        <v/>
      </c>
      <c r="AA1884" s="9" t="str">
        <f>IF(Search!$R$5="","",IF($BA1884&gt;Search!$R$5,"",1))</f>
        <v/>
      </c>
      <c r="AB1884" s="9" t="str">
        <f>IF(Search!$R$6="","",IF($BB1884&lt;Search!$R$6,"",1))</f>
        <v/>
      </c>
      <c r="AC1884" s="9" t="str">
        <f>IF(Search!$R$7="","",IF($BB1884&lt;Search!$R$7,"",1))</f>
        <v/>
      </c>
      <c r="AD1884" s="45" t="str">
        <f>IF(COUNTIF($A1884:$AC1884,"n")&gt;0,"",IF(SUM($A1884:$AC1884)=COUNTA(Search!$C$4:$C$8,Search!$F$4:$F$8,Search!$I$4:$I$6,Search!$I$8,Search!$L$4:$L$8,Search!$O$4:$O$8,Search!$R$4:$R$7,Search!$U$4:$U$7)-COUNTIF(Search!$C$4:$U$7,"n"),1+LARGE($AD$1:AD1883,1),""))</f>
        <v/>
      </c>
      <c r="AE1884" s="45" t="str">
        <f t="shared" si="90"/>
        <v/>
      </c>
      <c r="AF1884" s="45" t="str">
        <f>IF(AD1884="","",COUNTIF($AE$1:$AE1883,$AE1884)+RANK($AE1884,$AE$2:$AE$10540,1))</f>
        <v/>
      </c>
      <c r="AG1884" s="45" t="str">
        <f t="shared" si="91"/>
        <v/>
      </c>
      <c r="AH1884" s="45" t="str">
        <f>IF($AD1884="","",COUNTIF($AG$1:$AG1883,$AG1884)+RANK($AG1884,$AG$1:$AG$10539,0))</f>
        <v/>
      </c>
      <c r="AI1884" s="10" t="str">
        <f t="shared" si="92"/>
        <v>2013-14 ITG Decades 1990s Cup Clashes Quad Jerseys Silver #CC02 Mario Lemieux/Tom Barrasso/Mike Modano/Brian Bellows    Jersey /   $</v>
      </c>
      <c r="AJ1884" s="11">
        <v>2013</v>
      </c>
      <c r="AK1884" s="17">
        <v>14</v>
      </c>
      <c r="AL1884" s="12" t="s">
        <v>1433</v>
      </c>
      <c r="AM1884" s="10" t="s">
        <v>1434</v>
      </c>
      <c r="AN1884" s="12" t="s">
        <v>1435</v>
      </c>
      <c r="AO1884" s="9"/>
      <c r="AP1884" s="9"/>
      <c r="AQ1884" s="9"/>
      <c r="AR1884" s="14"/>
      <c r="AS1884" s="9"/>
      <c r="AT1884" s="9"/>
      <c r="AU1884" s="9" t="s">
        <v>18</v>
      </c>
      <c r="AV1884" s="13"/>
      <c r="AW1884" s="13"/>
      <c r="AX1884" s="9"/>
      <c r="AY1884" s="9"/>
      <c r="AZ1884" s="9"/>
      <c r="BA1884" s="33"/>
      <c r="BB1884" s="33"/>
      <c r="BC1884" s="36"/>
      <c r="BD1884" s="12" t="s">
        <v>1771</v>
      </c>
    </row>
    <row r="1885" spans="1:57" s="12" customFormat="1" x14ac:dyDescent="0.2">
      <c r="A1885" s="9" t="str">
        <f>IF(Search!$C$5="","",IF(COUNTA(Inventory!$AP1885)=1,1,""))</f>
        <v/>
      </c>
      <c r="B1885" s="9" t="str">
        <f>IF(Search!$C$4="","",IF(ISNUMBER(SEARCH(Search!$C$4,$AR1885))=TRUE,1,""))</f>
        <v/>
      </c>
      <c r="C1885" s="9" t="str">
        <f>IF(Search!$C$6="x",IF(COUNTA($AQ1885)=1,1,"N"),IF(COUNTA($AQ1885)=1,"N",""))</f>
        <v/>
      </c>
      <c r="D1885" s="9" t="str">
        <f>IF(Search!$O$8="","",IF(ISNUMBER(SEARCH(Search!$O$8,$BD1885))=TRUE,1,""))</f>
        <v/>
      </c>
      <c r="E1885" s="9" t="str">
        <f>IF(Search!$C$7="","",IF(ISNUMBER(SEARCH(Search!$C$7,$AN1885))=TRUE,1,""))</f>
        <v/>
      </c>
      <c r="F1885" s="9" t="str">
        <f>IF(Search!$C$8="","",IF(ISNUMBER(SEARCH(Search!$C$8,$AO1885))=TRUE,1,""))</f>
        <v/>
      </c>
      <c r="G1885" s="9" t="str">
        <f>IF(Search!$F$4="","",IF(Inventory!$AJ1885&lt;Search!$F$4,"",1))</f>
        <v/>
      </c>
      <c r="H1885" s="9" t="str">
        <f>IF(Search!$F$5="","",IF(Inventory!$AJ1885&gt;Search!$F$5,"",1))</f>
        <v/>
      </c>
      <c r="I1885" s="9" t="str">
        <f>IF(Search!$F$7="","",IF(Search!$F$8="",IF(ISNUMBER(SEARCH(Search!$F$7,$AL1885))=TRUE,1,""),""))</f>
        <v/>
      </c>
      <c r="J1885" s="9" t="str">
        <f>IF($AL1885=Search!$F$8,1,"")</f>
        <v/>
      </c>
      <c r="K1885" s="9" t="str">
        <f>IF(Search!$I$4="","",IF(COUNTA($AS1885)=1,IF(Search!$I$4="N","N",1),""))</f>
        <v/>
      </c>
      <c r="L1885" s="9" t="str">
        <f>IF(Search!$I$5="","",IF($AS1885="RC",1,""))</f>
        <v/>
      </c>
      <c r="M1885" s="9" t="str">
        <f>IF(Search!$I$6="","",IF($AS1885="RCP",1,""))</f>
        <v/>
      </c>
      <c r="N1885" s="9" t="str">
        <f>IF(Search!$I$8="","",IF(COUNTA($AT1885)=1,IF(Search!$I$8="N","N",1),""))</f>
        <v/>
      </c>
      <c r="O1885" s="9" t="str">
        <f>IF(Search!$L$4="","",IF(COUNTA($AU1885)=1,IF(Search!$L$4="N","N",1),""))</f>
        <v/>
      </c>
      <c r="P1885" s="9" t="str">
        <f>IF(Search!$L$5="","",IF(ISNUMBER(SEARCH("Jersey",$AU1885))=TRUE,IF(Search!$L$5="N","N",1),""))</f>
        <v/>
      </c>
      <c r="Q1885" s="9" t="str">
        <f>IF(Search!$L$6="","",IF(ISNUMBER(SEARCH("Patch",$AU1885))=TRUE,IF(Search!$L$6="N","N",1),""))</f>
        <v/>
      </c>
      <c r="R1885" s="9" t="str">
        <f>IF(Search!$L$7="","",IF(ISNUMBER(SEARCH("Shield",$AU1885))=TRUE,IF(Search!$L$7="N","N",1),""))</f>
        <v/>
      </c>
      <c r="S1885" s="9" t="str">
        <f>IF(Search!$L$8="","",IF(ISNUMBER(SEARCH("Stick",$AU1885))=TRUE,IF(Search!$L$8="N","N",1),""))</f>
        <v/>
      </c>
      <c r="T1885" s="9" t="str">
        <f>IF(Search!$O$4="","",IF(COUNTA($AW1885)=1,IF(Search!$O$4="N","N",1),""))</f>
        <v/>
      </c>
      <c r="U1885" s="9" t="str">
        <f>IF(Search!$O$5="","",IF($AW1885="","",IF($AW1885&lt;Search!$O$5,"",1)))</f>
        <v/>
      </c>
      <c r="V1885" s="9" t="str">
        <f>IF(Search!$O$6="","",IF($AW1885="","",IF($AW1885&gt;Search!$O$6,"",1)))</f>
        <v/>
      </c>
      <c r="W1885" s="9" t="str">
        <f>IF(Search!$U$4="","",IF($AX1885="","",1))</f>
        <v/>
      </c>
      <c r="X1885" s="9" t="str">
        <f>IF(Search!$U$5="","",IF(ISNUMBER(SEARCH(Search!$U$5,$AX1885))=TRUE,IF(Search!$U$5="N","N",1),""))</f>
        <v/>
      </c>
      <c r="Y1885" s="9" t="str">
        <f>IF(Search!$U$6="","",IF($AY1885&lt;Search!$U$6,"",1))</f>
        <v/>
      </c>
      <c r="Z1885" s="9" t="str">
        <f>IF(Search!$R$4="","",IF(Inventory!$BA1885&lt;Search!$R$4,"",1))</f>
        <v/>
      </c>
      <c r="AA1885" s="9" t="str">
        <f>IF(Search!$R$5="","",IF($BA1885&gt;Search!$R$5,"",1))</f>
        <v/>
      </c>
      <c r="AB1885" s="9" t="str">
        <f>IF(Search!$R$6="","",IF($BB1885&lt;Search!$R$6,"",1))</f>
        <v/>
      </c>
      <c r="AC1885" s="9" t="str">
        <f>IF(Search!$R$7="","",IF($BB1885&lt;Search!$R$7,"",1))</f>
        <v/>
      </c>
      <c r="AD1885" s="45" t="str">
        <f>IF(COUNTIF($A1885:$AC1885,"n")&gt;0,"",IF(SUM($A1885:$AC1885)=COUNTA(Search!$C$4:$C$8,Search!$F$4:$F$8,Search!$I$4:$I$6,Search!$I$8,Search!$L$4:$L$8,Search!$O$4:$O$8,Search!$R$4:$R$7,Search!$U$4:$U$7)-COUNTIF(Search!$C$4:$U$7,"n"),1+LARGE($AD$1:AD1884,1),""))</f>
        <v/>
      </c>
      <c r="AE1885" s="45" t="str">
        <f t="shared" si="90"/>
        <v/>
      </c>
      <c r="AF1885" s="45" t="str">
        <f>IF(AD1885="","",COUNTIF($AE$1:$AE1884,$AE1885)+RANK($AE1885,$AE$2:$AE$10540,1))</f>
        <v/>
      </c>
      <c r="AG1885" s="45" t="str">
        <f t="shared" si="91"/>
        <v/>
      </c>
      <c r="AH1885" s="45" t="str">
        <f>IF($AD1885="","",COUNTIF($AG$1:$AG1884,$AG1885)+RANK($AG1885,$AG$1:$AG$10539,0))</f>
        <v/>
      </c>
      <c r="AI1885" s="10" t="str">
        <f t="shared" si="92"/>
        <v>2013-14 ITG Decades 1990s Game Used Jerseys Silver #M34 Raymond Bourque    Jersey /   $</v>
      </c>
      <c r="AJ1885" s="11">
        <v>2013</v>
      </c>
      <c r="AK1885" s="17">
        <v>14</v>
      </c>
      <c r="AL1885" s="12" t="s">
        <v>1436</v>
      </c>
      <c r="AM1885" s="10" t="s">
        <v>1437</v>
      </c>
      <c r="AN1885" s="12" t="s">
        <v>1438</v>
      </c>
      <c r="AO1885" s="9"/>
      <c r="AP1885" s="9"/>
      <c r="AQ1885" s="9"/>
      <c r="AR1885" s="14"/>
      <c r="AS1885" s="9"/>
      <c r="AT1885" s="9"/>
      <c r="AU1885" s="9" t="s">
        <v>18</v>
      </c>
      <c r="AV1885" s="13"/>
      <c r="AW1885" s="13"/>
      <c r="AX1885" s="9"/>
      <c r="AY1885" s="9"/>
      <c r="AZ1885" s="9"/>
      <c r="BA1885" s="33"/>
      <c r="BB1885" s="33"/>
      <c r="BC1885" s="36"/>
      <c r="BD1885" s="12" t="s">
        <v>1771</v>
      </c>
    </row>
    <row r="1886" spans="1:57" s="12" customFormat="1" x14ac:dyDescent="0.2">
      <c r="A1886" s="9" t="str">
        <f>IF(Search!$C$5="","",IF(COUNTA(Inventory!$AP1886)=1,1,""))</f>
        <v/>
      </c>
      <c r="B1886" s="9" t="str">
        <f>IF(Search!$C$4="","",IF(ISNUMBER(SEARCH(Search!$C$4,$AR1886))=TRUE,1,""))</f>
        <v/>
      </c>
      <c r="C1886" s="9" t="str">
        <f>IF(Search!$C$6="x",IF(COUNTA($AQ1886)=1,1,"N"),IF(COUNTA($AQ1886)=1,"N",""))</f>
        <v/>
      </c>
      <c r="D1886" s="9" t="str">
        <f>IF(Search!$O$8="","",IF(ISNUMBER(SEARCH(Search!$O$8,$BD1886))=TRUE,1,""))</f>
        <v/>
      </c>
      <c r="E1886" s="9" t="str">
        <f>IF(Search!$C$7="","",IF(ISNUMBER(SEARCH(Search!$C$7,$AN1886))=TRUE,1,""))</f>
        <v/>
      </c>
      <c r="F1886" s="9" t="str">
        <f>IF(Search!$C$8="","",IF(ISNUMBER(SEARCH(Search!$C$8,$AO1886))=TRUE,1,""))</f>
        <v/>
      </c>
      <c r="G1886" s="9" t="str">
        <f>IF(Search!$F$4="","",IF(Inventory!$AJ1886&lt;Search!$F$4,"",1))</f>
        <v/>
      </c>
      <c r="H1886" s="9" t="str">
        <f>IF(Search!$F$5="","",IF(Inventory!$AJ1886&gt;Search!$F$5,"",1))</f>
        <v/>
      </c>
      <c r="I1886" s="9" t="str">
        <f>IF(Search!$F$7="","",IF(Search!$F$8="",IF(ISNUMBER(SEARCH(Search!$F$7,$AL1886))=TRUE,1,""),""))</f>
        <v/>
      </c>
      <c r="J1886" s="9" t="str">
        <f>IF($AL1886=Search!$F$8,1,"")</f>
        <v/>
      </c>
      <c r="K1886" s="9" t="str">
        <f>IF(Search!$I$4="","",IF(COUNTA($AS1886)=1,IF(Search!$I$4="N","N",1),""))</f>
        <v/>
      </c>
      <c r="L1886" s="9" t="str">
        <f>IF(Search!$I$5="","",IF($AS1886="RC",1,""))</f>
        <v/>
      </c>
      <c r="M1886" s="9" t="str">
        <f>IF(Search!$I$6="","",IF($AS1886="RCP",1,""))</f>
        <v/>
      </c>
      <c r="N1886" s="9" t="str">
        <f>IF(Search!$I$8="","",IF(COUNTA($AT1886)=1,IF(Search!$I$8="N","N",1),""))</f>
        <v/>
      </c>
      <c r="O1886" s="9" t="str">
        <f>IF(Search!$L$4="","",IF(COUNTA($AU1886)=1,IF(Search!$L$4="N","N",1),""))</f>
        <v/>
      </c>
      <c r="P1886" s="9" t="str">
        <f>IF(Search!$L$5="","",IF(ISNUMBER(SEARCH("Jersey",$AU1886))=TRUE,IF(Search!$L$5="N","N",1),""))</f>
        <v/>
      </c>
      <c r="Q1886" s="9" t="str">
        <f>IF(Search!$L$6="","",IF(ISNUMBER(SEARCH("Patch",$AU1886))=TRUE,IF(Search!$L$6="N","N",1),""))</f>
        <v/>
      </c>
      <c r="R1886" s="9" t="str">
        <f>IF(Search!$L$7="","",IF(ISNUMBER(SEARCH("Shield",$AU1886))=TRUE,IF(Search!$L$7="N","N",1),""))</f>
        <v/>
      </c>
      <c r="S1886" s="9" t="str">
        <f>IF(Search!$L$8="","",IF(ISNUMBER(SEARCH("Stick",$AU1886))=TRUE,IF(Search!$L$8="N","N",1),""))</f>
        <v/>
      </c>
      <c r="T1886" s="9" t="str">
        <f>IF(Search!$O$4="","",IF(COUNTA($AW1886)=1,IF(Search!$O$4="N","N",1),""))</f>
        <v/>
      </c>
      <c r="U1886" s="9" t="str">
        <f>IF(Search!$O$5="","",IF($AW1886="","",IF($AW1886&lt;Search!$O$5,"",1)))</f>
        <v/>
      </c>
      <c r="V1886" s="9" t="str">
        <f>IF(Search!$O$6="","",IF($AW1886="","",IF($AW1886&gt;Search!$O$6,"",1)))</f>
        <v/>
      </c>
      <c r="W1886" s="9" t="str">
        <f>IF(Search!$U$4="","",IF($AX1886="","",1))</f>
        <v/>
      </c>
      <c r="X1886" s="9" t="str">
        <f>IF(Search!$U$5="","",IF(ISNUMBER(SEARCH(Search!$U$5,$AX1886))=TRUE,IF(Search!$U$5="N","N",1),""))</f>
        <v/>
      </c>
      <c r="Y1886" s="9" t="str">
        <f>IF(Search!$U$6="","",IF($AY1886&lt;Search!$U$6,"",1))</f>
        <v/>
      </c>
      <c r="Z1886" s="9" t="str">
        <f>IF(Search!$R$4="","",IF(Inventory!$BA1886&lt;Search!$R$4,"",1))</f>
        <v/>
      </c>
      <c r="AA1886" s="9" t="str">
        <f>IF(Search!$R$5="","",IF($BA1886&gt;Search!$R$5,"",1))</f>
        <v/>
      </c>
      <c r="AB1886" s="9" t="str">
        <f>IF(Search!$R$6="","",IF($BB1886&lt;Search!$R$6,"",1))</f>
        <v/>
      </c>
      <c r="AC1886" s="9" t="str">
        <f>IF(Search!$R$7="","",IF($BB1886&lt;Search!$R$7,"",1))</f>
        <v/>
      </c>
      <c r="AD1886" s="45" t="str">
        <f>IF(COUNTIF($A1886:$AC1886,"n")&gt;0,"",IF(SUM($A1886:$AC1886)=COUNTA(Search!$C$4:$C$8,Search!$F$4:$F$8,Search!$I$4:$I$6,Search!$I$8,Search!$L$4:$L$8,Search!$O$4:$O$8,Search!$R$4:$R$7,Search!$U$4:$U$7)-COUNTIF(Search!$C$4:$U$7,"n"),1+LARGE($AD$1:AD1885,1),""))</f>
        <v/>
      </c>
      <c r="AE1886" s="45" t="str">
        <f t="shared" si="90"/>
        <v/>
      </c>
      <c r="AF1886" s="45" t="str">
        <f>IF(AD1886="","",COUNTIF($AE$1:$AE1885,$AE1886)+RANK($AE1886,$AE$2:$AE$10540,1))</f>
        <v/>
      </c>
      <c r="AG1886" s="45" t="str">
        <f t="shared" si="91"/>
        <v/>
      </c>
      <c r="AH1886" s="45" t="str">
        <f>IF($AD1886="","",COUNTIF($AG$1:$AG1885,$AG1886)+RANK($AG1886,$AG$1:$AG$10539,0))</f>
        <v/>
      </c>
      <c r="AI1886" s="10" t="str">
        <f t="shared" si="92"/>
        <v>2013-14 ITG Decades 1990s Gold #124 Raymond Bourque     /   $</v>
      </c>
      <c r="AJ1886" s="11">
        <v>2013</v>
      </c>
      <c r="AK1886" s="17">
        <v>14</v>
      </c>
      <c r="AL1886" s="12" t="s">
        <v>1439</v>
      </c>
      <c r="AM1886" s="10">
        <v>124</v>
      </c>
      <c r="AN1886" s="12" t="s">
        <v>1438</v>
      </c>
      <c r="AO1886" s="9"/>
      <c r="AP1886" s="9"/>
      <c r="AQ1886" s="9"/>
      <c r="AR1886" s="14"/>
      <c r="AS1886" s="9"/>
      <c r="AT1886" s="9"/>
      <c r="AU1886" s="9"/>
      <c r="AV1886" s="13"/>
      <c r="AW1886" s="13"/>
      <c r="AX1886" s="9"/>
      <c r="AY1886" s="9"/>
      <c r="AZ1886" s="9"/>
      <c r="BA1886" s="33"/>
      <c r="BB1886" s="33"/>
      <c r="BC1886" s="36"/>
      <c r="BD1886" s="12" t="s">
        <v>1771</v>
      </c>
    </row>
    <row r="1887" spans="1:57" s="12" customFormat="1" x14ac:dyDescent="0.2">
      <c r="A1887" s="9" t="str">
        <f>IF(Search!$C$5="","",IF(COUNTA(Inventory!$AP1887)=1,1,""))</f>
        <v/>
      </c>
      <c r="B1887" s="9" t="str">
        <f>IF(Search!$C$4="","",IF(ISNUMBER(SEARCH(Search!$C$4,$AR1887))=TRUE,1,""))</f>
        <v/>
      </c>
      <c r="C1887" s="9" t="str">
        <f>IF(Search!$C$6="x",IF(COUNTA($AQ1887)=1,1,"N"),IF(COUNTA($AQ1887)=1,"N",""))</f>
        <v/>
      </c>
      <c r="D1887" s="9" t="str">
        <f>IF(Search!$O$8="","",IF(ISNUMBER(SEARCH(Search!$O$8,$BD1887))=TRUE,1,""))</f>
        <v/>
      </c>
      <c r="E1887" s="9" t="str">
        <f>IF(Search!$C$7="","",IF(ISNUMBER(SEARCH(Search!$C$7,$AN1887))=TRUE,1,""))</f>
        <v/>
      </c>
      <c r="F1887" s="9" t="str">
        <f>IF(Search!$C$8="","",IF(ISNUMBER(SEARCH(Search!$C$8,$AO1887))=TRUE,1,""))</f>
        <v/>
      </c>
      <c r="G1887" s="9" t="str">
        <f>IF(Search!$F$4="","",IF(Inventory!$AJ1887&lt;Search!$F$4,"",1))</f>
        <v/>
      </c>
      <c r="H1887" s="9" t="str">
        <f>IF(Search!$F$5="","",IF(Inventory!$AJ1887&gt;Search!$F$5,"",1))</f>
        <v/>
      </c>
      <c r="I1887" s="9" t="str">
        <f>IF(Search!$F$7="","",IF(Search!$F$8="",IF(ISNUMBER(SEARCH(Search!$F$7,$AL1887))=TRUE,1,""),""))</f>
        <v/>
      </c>
      <c r="J1887" s="9" t="str">
        <f>IF($AL1887=Search!$F$8,1,"")</f>
        <v/>
      </c>
      <c r="K1887" s="9" t="str">
        <f>IF(Search!$I$4="","",IF(COUNTA($AS1887)=1,IF(Search!$I$4="N","N",1),""))</f>
        <v/>
      </c>
      <c r="L1887" s="9" t="str">
        <f>IF(Search!$I$5="","",IF($AS1887="RC",1,""))</f>
        <v/>
      </c>
      <c r="M1887" s="9" t="str">
        <f>IF(Search!$I$6="","",IF($AS1887="RCP",1,""))</f>
        <v/>
      </c>
      <c r="N1887" s="9" t="str">
        <f>IF(Search!$I$8="","",IF(COUNTA($AT1887)=1,IF(Search!$I$8="N","N",1),""))</f>
        <v/>
      </c>
      <c r="O1887" s="9" t="str">
        <f>IF(Search!$L$4="","",IF(COUNTA($AU1887)=1,IF(Search!$L$4="N","N",1),""))</f>
        <v/>
      </c>
      <c r="P1887" s="9" t="str">
        <f>IF(Search!$L$5="","",IF(ISNUMBER(SEARCH("Jersey",$AU1887))=TRUE,IF(Search!$L$5="N","N",1),""))</f>
        <v/>
      </c>
      <c r="Q1887" s="9" t="str">
        <f>IF(Search!$L$6="","",IF(ISNUMBER(SEARCH("Patch",$AU1887))=TRUE,IF(Search!$L$6="N","N",1),""))</f>
        <v/>
      </c>
      <c r="R1887" s="9" t="str">
        <f>IF(Search!$L$7="","",IF(ISNUMBER(SEARCH("Shield",$AU1887))=TRUE,IF(Search!$L$7="N","N",1),""))</f>
        <v/>
      </c>
      <c r="S1887" s="9" t="str">
        <f>IF(Search!$L$8="","",IF(ISNUMBER(SEARCH("Stick",$AU1887))=TRUE,IF(Search!$L$8="N","N",1),""))</f>
        <v/>
      </c>
      <c r="T1887" s="9" t="str">
        <f>IF(Search!$O$4="","",IF(COUNTA($AW1887)=1,IF(Search!$O$4="N","N",1),""))</f>
        <v/>
      </c>
      <c r="U1887" s="9" t="str">
        <f>IF(Search!$O$5="","",IF($AW1887="","",IF($AW1887&lt;Search!$O$5,"",1)))</f>
        <v/>
      </c>
      <c r="V1887" s="9" t="str">
        <f>IF(Search!$O$6="","",IF($AW1887="","",IF($AW1887&gt;Search!$O$6,"",1)))</f>
        <v/>
      </c>
      <c r="W1887" s="9" t="str">
        <f>IF(Search!$U$4="","",IF($AX1887="","",1))</f>
        <v/>
      </c>
      <c r="X1887" s="9" t="str">
        <f>IF(Search!$U$5="","",IF(ISNUMBER(SEARCH(Search!$U$5,$AX1887))=TRUE,IF(Search!$U$5="N","N",1),""))</f>
        <v/>
      </c>
      <c r="Y1887" s="9" t="str">
        <f>IF(Search!$U$6="","",IF($AY1887&lt;Search!$U$6,"",1))</f>
        <v/>
      </c>
      <c r="Z1887" s="9" t="str">
        <f>IF(Search!$R$4="","",IF(Inventory!$BA1887&lt;Search!$R$4,"",1))</f>
        <v/>
      </c>
      <c r="AA1887" s="9" t="str">
        <f>IF(Search!$R$5="","",IF($BA1887&gt;Search!$R$5,"",1))</f>
        <v/>
      </c>
      <c r="AB1887" s="9" t="str">
        <f>IF(Search!$R$6="","",IF($BB1887&lt;Search!$R$6,"",1))</f>
        <v/>
      </c>
      <c r="AC1887" s="9" t="str">
        <f>IF(Search!$R$7="","",IF($BB1887&lt;Search!$R$7,"",1))</f>
        <v/>
      </c>
      <c r="AD1887" s="45" t="str">
        <f>IF(COUNTIF($A1887:$AC1887,"n")&gt;0,"",IF(SUM($A1887:$AC1887)=COUNTA(Search!$C$4:$C$8,Search!$F$4:$F$8,Search!$I$4:$I$6,Search!$I$8,Search!$L$4:$L$8,Search!$O$4:$O$8,Search!$R$4:$R$7,Search!$U$4:$U$7)-COUNTIF(Search!$C$4:$U$7,"n"),1+LARGE($AD$1:AD1886,1),""))</f>
        <v/>
      </c>
      <c r="AE1887" s="45" t="str">
        <f t="shared" si="90"/>
        <v/>
      </c>
      <c r="AF1887" s="45" t="str">
        <f>IF(AD1887="","",COUNTIF($AE$1:$AE1886,$AE1887)+RANK($AE1887,$AE$2:$AE$10540,1))</f>
        <v/>
      </c>
      <c r="AG1887" s="45" t="str">
        <f t="shared" si="91"/>
        <v/>
      </c>
      <c r="AH1887" s="45" t="str">
        <f>IF($AD1887="","",COUNTIF($AG$1:$AG1886,$AG1887)+RANK($AG1887,$AG$1:$AG$10539,0))</f>
        <v/>
      </c>
      <c r="AI1887" s="10" t="str">
        <f t="shared" si="92"/>
        <v>2013-14 ITG Decades 1990s Mask #DM21 Sean Burke     /   $</v>
      </c>
      <c r="AJ1887" s="11">
        <v>2013</v>
      </c>
      <c r="AK1887" s="17">
        <v>14</v>
      </c>
      <c r="AL1887" s="12" t="s">
        <v>1440</v>
      </c>
      <c r="AM1887" s="10" t="s">
        <v>1441</v>
      </c>
      <c r="AN1887" s="12" t="s">
        <v>1442</v>
      </c>
      <c r="AO1887" s="9"/>
      <c r="AP1887" s="9"/>
      <c r="AQ1887" s="9"/>
      <c r="AR1887" s="14"/>
      <c r="AS1887" s="9"/>
      <c r="AT1887" s="9"/>
      <c r="AU1887" s="9"/>
      <c r="AV1887" s="13"/>
      <c r="AW1887" s="13"/>
      <c r="AX1887" s="9"/>
      <c r="AY1887" s="9"/>
      <c r="AZ1887" s="9"/>
      <c r="BA1887" s="33"/>
      <c r="BB1887" s="33"/>
      <c r="BC1887" s="36"/>
      <c r="BD1887" s="12" t="s">
        <v>1771</v>
      </c>
    </row>
    <row r="1888" spans="1:57" s="12" customFormat="1" x14ac:dyDescent="0.2">
      <c r="A1888" s="9" t="str">
        <f>IF(Search!$C$5="","",IF(COUNTA(Inventory!$AP1888)=1,1,""))</f>
        <v/>
      </c>
      <c r="B1888" s="9" t="str">
        <f>IF(Search!$C$4="","",IF(ISNUMBER(SEARCH(Search!$C$4,$AR1888))=TRUE,1,""))</f>
        <v/>
      </c>
      <c r="C1888" s="9" t="str">
        <f>IF(Search!$C$6="x",IF(COUNTA($AQ1888)=1,1,"N"),IF(COUNTA($AQ1888)=1,"N",""))</f>
        <v/>
      </c>
      <c r="D1888" s="9" t="str">
        <f>IF(Search!$O$8="","",IF(ISNUMBER(SEARCH(Search!$O$8,$BD1888))=TRUE,1,""))</f>
        <v/>
      </c>
      <c r="E1888" s="9" t="str">
        <f>IF(Search!$C$7="","",IF(ISNUMBER(SEARCH(Search!$C$7,$AN1888))=TRUE,1,""))</f>
        <v/>
      </c>
      <c r="F1888" s="9" t="str">
        <f>IF(Search!$C$8="","",IF(ISNUMBER(SEARCH(Search!$C$8,$AO1888))=TRUE,1,""))</f>
        <v/>
      </c>
      <c r="G1888" s="9" t="str">
        <f>IF(Search!$F$4="","",IF(Inventory!$AJ1888&lt;Search!$F$4,"",1))</f>
        <v/>
      </c>
      <c r="H1888" s="9" t="str">
        <f>IF(Search!$F$5="","",IF(Inventory!$AJ1888&gt;Search!$F$5,"",1))</f>
        <v/>
      </c>
      <c r="I1888" s="9" t="str">
        <f>IF(Search!$F$7="","",IF(Search!$F$8="",IF(ISNUMBER(SEARCH(Search!$F$7,$AL1888))=TRUE,1,""),""))</f>
        <v/>
      </c>
      <c r="J1888" s="9" t="str">
        <f>IF($AL1888=Search!$F$8,1,"")</f>
        <v/>
      </c>
      <c r="K1888" s="9" t="str">
        <f>IF(Search!$I$4="","",IF(COUNTA($AS1888)=1,IF(Search!$I$4="N","N",1),""))</f>
        <v/>
      </c>
      <c r="L1888" s="9" t="str">
        <f>IF(Search!$I$5="","",IF($AS1888="RC",1,""))</f>
        <v/>
      </c>
      <c r="M1888" s="9" t="str">
        <f>IF(Search!$I$6="","",IF($AS1888="RCP",1,""))</f>
        <v/>
      </c>
      <c r="N1888" s="9" t="str">
        <f>IF(Search!$I$8="","",IF(COUNTA($AT1888)=1,IF(Search!$I$8="N","N",1),""))</f>
        <v/>
      </c>
      <c r="O1888" s="9" t="str">
        <f>IF(Search!$L$4="","",IF(COUNTA($AU1888)=1,IF(Search!$L$4="N","N",1),""))</f>
        <v/>
      </c>
      <c r="P1888" s="9" t="str">
        <f>IF(Search!$L$5="","",IF(ISNUMBER(SEARCH("Jersey",$AU1888))=TRUE,IF(Search!$L$5="N","N",1),""))</f>
        <v/>
      </c>
      <c r="Q1888" s="9" t="str">
        <f>IF(Search!$L$6="","",IF(ISNUMBER(SEARCH("Patch",$AU1888))=TRUE,IF(Search!$L$6="N","N",1),""))</f>
        <v/>
      </c>
      <c r="R1888" s="9" t="str">
        <f>IF(Search!$L$7="","",IF(ISNUMBER(SEARCH("Shield",$AU1888))=TRUE,IF(Search!$L$7="N","N",1),""))</f>
        <v/>
      </c>
      <c r="S1888" s="9" t="str">
        <f>IF(Search!$L$8="","",IF(ISNUMBER(SEARCH("Stick",$AU1888))=TRUE,IF(Search!$L$8="N","N",1),""))</f>
        <v/>
      </c>
      <c r="T1888" s="9" t="str">
        <f>IF(Search!$O$4="","",IF(COUNTA($AW1888)=1,IF(Search!$O$4="N","N",1),""))</f>
        <v/>
      </c>
      <c r="U1888" s="9" t="str">
        <f>IF(Search!$O$5="","",IF($AW1888="","",IF($AW1888&lt;Search!$O$5,"",1)))</f>
        <v/>
      </c>
      <c r="V1888" s="9" t="str">
        <f>IF(Search!$O$6="","",IF($AW1888="","",IF($AW1888&gt;Search!$O$6,"",1)))</f>
        <v/>
      </c>
      <c r="W1888" s="9" t="str">
        <f>IF(Search!$U$4="","",IF($AX1888="","",1))</f>
        <v/>
      </c>
      <c r="X1888" s="9" t="str">
        <f>IF(Search!$U$5="","",IF(ISNUMBER(SEARCH(Search!$U$5,$AX1888))=TRUE,IF(Search!$U$5="N","N",1),""))</f>
        <v/>
      </c>
      <c r="Y1888" s="9" t="str">
        <f>IF(Search!$U$6="","",IF($AY1888&lt;Search!$U$6,"",1))</f>
        <v/>
      </c>
      <c r="Z1888" s="9" t="str">
        <f>IF(Search!$R$4="","",IF(Inventory!$BA1888&lt;Search!$R$4,"",1))</f>
        <v/>
      </c>
      <c r="AA1888" s="9" t="str">
        <f>IF(Search!$R$5="","",IF($BA1888&gt;Search!$R$5,"",1))</f>
        <v/>
      </c>
      <c r="AB1888" s="9" t="str">
        <f>IF(Search!$R$6="","",IF($BB1888&lt;Search!$R$6,"",1))</f>
        <v/>
      </c>
      <c r="AC1888" s="9" t="str">
        <f>IF(Search!$R$7="","",IF($BB1888&lt;Search!$R$7,"",1))</f>
        <v/>
      </c>
      <c r="AD1888" s="45" t="str">
        <f>IF(COUNTIF($A1888:$AC1888,"n")&gt;0,"",IF(SUM($A1888:$AC1888)=COUNTA(Search!$C$4:$C$8,Search!$F$4:$F$8,Search!$I$4:$I$6,Search!$I$8,Search!$L$4:$L$8,Search!$O$4:$O$8,Search!$R$4:$R$7,Search!$U$4:$U$7)-COUNTIF(Search!$C$4:$U$7,"n"),1+LARGE($AD$1:AD1887,1),""))</f>
        <v/>
      </c>
      <c r="AE1888" s="45" t="str">
        <f t="shared" si="90"/>
        <v/>
      </c>
      <c r="AF1888" s="45" t="str">
        <f>IF(AD1888="","",COUNTIF($AE$1:$AE1887,$AE1888)+RANK($AE1888,$AE$2:$AE$10540,1))</f>
        <v/>
      </c>
      <c r="AG1888" s="45" t="str">
        <f t="shared" si="91"/>
        <v/>
      </c>
      <c r="AH1888" s="45" t="str">
        <f>IF($AD1888="","",COUNTIF($AG$1:$AG1887,$AG1888)+RANK($AG1888,$AG$1:$AG$10539,0))</f>
        <v/>
      </c>
      <c r="AI1888" s="10" t="str">
        <f t="shared" si="92"/>
        <v>2013-14 ITG Decades 1990s Rookie #DR04 Sergei Fedorov     /   $</v>
      </c>
      <c r="AJ1888" s="11">
        <v>2013</v>
      </c>
      <c r="AK1888" s="17">
        <v>14</v>
      </c>
      <c r="AL1888" s="12" t="s">
        <v>1443</v>
      </c>
      <c r="AM1888" s="10" t="s">
        <v>1444</v>
      </c>
      <c r="AN1888" s="12" t="s">
        <v>418</v>
      </c>
      <c r="AO1888" s="9"/>
      <c r="AP1888" s="9"/>
      <c r="AQ1888" s="9"/>
      <c r="AR1888" s="14"/>
      <c r="AS1888" s="9"/>
      <c r="AT1888" s="9"/>
      <c r="AU1888" s="9"/>
      <c r="AV1888" s="13"/>
      <c r="AW1888" s="13"/>
      <c r="AX1888" s="9"/>
      <c r="AY1888" s="9"/>
      <c r="AZ1888" s="9"/>
      <c r="BA1888" s="33"/>
      <c r="BB1888" s="33"/>
      <c r="BC1888" s="36"/>
      <c r="BD1888" s="12" t="s">
        <v>1771</v>
      </c>
    </row>
    <row r="1889" spans="1:56" s="12" customFormat="1" x14ac:dyDescent="0.2">
      <c r="A1889" s="9" t="str">
        <f>IF(Search!$C$5="","",IF(COUNTA(Inventory!$AP1889)=1,1,""))</f>
        <v/>
      </c>
      <c r="B1889" s="9" t="str">
        <f>IF(Search!$C$4="","",IF(ISNUMBER(SEARCH(Search!$C$4,$AR1889))=TRUE,1,""))</f>
        <v/>
      </c>
      <c r="C1889" s="9" t="str">
        <f>IF(Search!$C$6="x",IF(COUNTA($AQ1889)=1,1,"N"),IF(COUNTA($AQ1889)=1,"N",""))</f>
        <v/>
      </c>
      <c r="D1889" s="9" t="str">
        <f>IF(Search!$O$8="","",IF(ISNUMBER(SEARCH(Search!$O$8,$BD1889))=TRUE,1,""))</f>
        <v/>
      </c>
      <c r="E1889" s="9" t="str">
        <f>IF(Search!$C$7="","",IF(ISNUMBER(SEARCH(Search!$C$7,$AN1889))=TRUE,1,""))</f>
        <v/>
      </c>
      <c r="F1889" s="9" t="str">
        <f>IF(Search!$C$8="","",IF(ISNUMBER(SEARCH(Search!$C$8,$AO1889))=TRUE,1,""))</f>
        <v/>
      </c>
      <c r="G1889" s="9" t="str">
        <f>IF(Search!$F$4="","",IF(Inventory!$AJ1889&lt;Search!$F$4,"",1))</f>
        <v/>
      </c>
      <c r="H1889" s="9" t="str">
        <f>IF(Search!$F$5="","",IF(Inventory!$AJ1889&gt;Search!$F$5,"",1))</f>
        <v/>
      </c>
      <c r="I1889" s="9" t="str">
        <f>IF(Search!$F$7="","",IF(Search!$F$8="",IF(ISNUMBER(SEARCH(Search!$F$7,$AL1889))=TRUE,1,""),""))</f>
        <v/>
      </c>
      <c r="J1889" s="9" t="str">
        <f>IF($AL1889=Search!$F$8,1,"")</f>
        <v/>
      </c>
      <c r="K1889" s="9" t="str">
        <f>IF(Search!$I$4="","",IF(COUNTA($AS1889)=1,IF(Search!$I$4="N","N",1),""))</f>
        <v/>
      </c>
      <c r="L1889" s="9" t="str">
        <f>IF(Search!$I$5="","",IF($AS1889="RC",1,""))</f>
        <v/>
      </c>
      <c r="M1889" s="9" t="str">
        <f>IF(Search!$I$6="","",IF($AS1889="RCP",1,""))</f>
        <v/>
      </c>
      <c r="N1889" s="9" t="str">
        <f>IF(Search!$I$8="","",IF(COUNTA($AT1889)=1,IF(Search!$I$8="N","N",1),""))</f>
        <v/>
      </c>
      <c r="O1889" s="9" t="str">
        <f>IF(Search!$L$4="","",IF(COUNTA($AU1889)=1,IF(Search!$L$4="N","N",1),""))</f>
        <v/>
      </c>
      <c r="P1889" s="9" t="str">
        <f>IF(Search!$L$5="","",IF(ISNUMBER(SEARCH("Jersey",$AU1889))=TRUE,IF(Search!$L$5="N","N",1),""))</f>
        <v/>
      </c>
      <c r="Q1889" s="9" t="str">
        <f>IF(Search!$L$6="","",IF(ISNUMBER(SEARCH("Patch",$AU1889))=TRUE,IF(Search!$L$6="N","N",1),""))</f>
        <v/>
      </c>
      <c r="R1889" s="9" t="str">
        <f>IF(Search!$L$7="","",IF(ISNUMBER(SEARCH("Shield",$AU1889))=TRUE,IF(Search!$L$7="N","N",1),""))</f>
        <v/>
      </c>
      <c r="S1889" s="9" t="str">
        <f>IF(Search!$L$8="","",IF(ISNUMBER(SEARCH("Stick",$AU1889))=TRUE,IF(Search!$L$8="N","N",1),""))</f>
        <v/>
      </c>
      <c r="T1889" s="9" t="str">
        <f>IF(Search!$O$4="","",IF(COUNTA($AW1889)=1,IF(Search!$O$4="N","N",1),""))</f>
        <v/>
      </c>
      <c r="U1889" s="9" t="str">
        <f>IF(Search!$O$5="","",IF($AW1889="","",IF($AW1889&lt;Search!$O$5,"",1)))</f>
        <v/>
      </c>
      <c r="V1889" s="9" t="str">
        <f>IF(Search!$O$6="","",IF($AW1889="","",IF($AW1889&gt;Search!$O$6,"",1)))</f>
        <v/>
      </c>
      <c r="W1889" s="9" t="str">
        <f>IF(Search!$U$4="","",IF($AX1889="","",1))</f>
        <v/>
      </c>
      <c r="X1889" s="9" t="str">
        <f>IF(Search!$U$5="","",IF(ISNUMBER(SEARCH(Search!$U$5,$AX1889))=TRUE,IF(Search!$U$5="N","N",1),""))</f>
        <v/>
      </c>
      <c r="Y1889" s="9" t="str">
        <f>IF(Search!$U$6="","",IF($AY1889&lt;Search!$U$6,"",1))</f>
        <v/>
      </c>
      <c r="Z1889" s="9" t="str">
        <f>IF(Search!$R$4="","",IF(Inventory!$BA1889&lt;Search!$R$4,"",1))</f>
        <v/>
      </c>
      <c r="AA1889" s="9" t="str">
        <f>IF(Search!$R$5="","",IF($BA1889&gt;Search!$R$5,"",1))</f>
        <v/>
      </c>
      <c r="AB1889" s="9" t="str">
        <f>IF(Search!$R$6="","",IF($BB1889&lt;Search!$R$6,"",1))</f>
        <v/>
      </c>
      <c r="AC1889" s="9" t="str">
        <f>IF(Search!$R$7="","",IF($BB1889&lt;Search!$R$7,"",1))</f>
        <v/>
      </c>
      <c r="AD1889" s="45" t="str">
        <f>IF(COUNTIF($A1889:$AC1889,"n")&gt;0,"",IF(SUM($A1889:$AC1889)=COUNTA(Search!$C$4:$C$8,Search!$F$4:$F$8,Search!$I$4:$I$6,Search!$I$8,Search!$L$4:$L$8,Search!$O$4:$O$8,Search!$R$4:$R$7,Search!$U$4:$U$7)-COUNTIF(Search!$C$4:$U$7,"n"),1+LARGE($AD$1:AD1888,1),""))</f>
        <v/>
      </c>
      <c r="AE1889" s="45" t="str">
        <f t="shared" si="90"/>
        <v/>
      </c>
      <c r="AF1889" s="45" t="str">
        <f>IF(AD1889="","",COUNTIF($AE$1:$AE1888,$AE1889)+RANK($AE1889,$AE$2:$AE$10540,1))</f>
        <v/>
      </c>
      <c r="AG1889" s="45" t="str">
        <f t="shared" si="91"/>
        <v/>
      </c>
      <c r="AH1889" s="45" t="str">
        <f>IF($AD1889="","",COUNTIF($AG$1:$AG1888,$AG1889)+RANK($AG1889,$AG$1:$AG$10539,0))</f>
        <v/>
      </c>
      <c r="AI1889" s="10" t="str">
        <f t="shared" si="92"/>
        <v>2013-14 National Treasures #103 David Broll TOR RC AU  /99   $</v>
      </c>
      <c r="AJ1889" s="11">
        <v>2013</v>
      </c>
      <c r="AK1889" s="17">
        <v>14</v>
      </c>
      <c r="AL1889" s="12" t="s">
        <v>1445</v>
      </c>
      <c r="AM1889" s="10">
        <v>103</v>
      </c>
      <c r="AN1889" s="12" t="s">
        <v>1446</v>
      </c>
      <c r="AO1889" s="9" t="s">
        <v>1904</v>
      </c>
      <c r="AP1889" s="9"/>
      <c r="AQ1889" s="9"/>
      <c r="AR1889" s="29" t="s">
        <v>2464</v>
      </c>
      <c r="AS1889" s="9" t="s">
        <v>2</v>
      </c>
      <c r="AT1889" s="9" t="s">
        <v>1857</v>
      </c>
      <c r="AU1889" s="9"/>
      <c r="AV1889" s="13"/>
      <c r="AW1889" s="13">
        <v>99</v>
      </c>
      <c r="AX1889" s="9"/>
      <c r="AY1889" s="9"/>
      <c r="AZ1889" s="9"/>
      <c r="BA1889" s="33"/>
      <c r="BB1889" s="33"/>
      <c r="BC1889" s="36"/>
      <c r="BD1889" s="12" t="s">
        <v>1771</v>
      </c>
    </row>
    <row r="1890" spans="1:56" s="12" customFormat="1" x14ac:dyDescent="0.2">
      <c r="A1890" s="9" t="str">
        <f>IF(Search!$C$5="","",IF(COUNTA(Inventory!$AP1890)=1,1,""))</f>
        <v/>
      </c>
      <c r="B1890" s="9" t="str">
        <f>IF(Search!$C$4="","",IF(ISNUMBER(SEARCH(Search!$C$4,$AR1890))=TRUE,1,""))</f>
        <v/>
      </c>
      <c r="C1890" s="9" t="str">
        <f>IF(Search!$C$6="x",IF(COUNTA($AQ1890)=1,1,"N"),IF(COUNTA($AQ1890)=1,"N",""))</f>
        <v/>
      </c>
      <c r="D1890" s="9" t="str">
        <f>IF(Search!$O$8="","",IF(ISNUMBER(SEARCH(Search!$O$8,$BD1890))=TRUE,1,""))</f>
        <v/>
      </c>
      <c r="E1890" s="9" t="str">
        <f>IF(Search!$C$7="","",IF(ISNUMBER(SEARCH(Search!$C$7,$AN1890))=TRUE,1,""))</f>
        <v/>
      </c>
      <c r="F1890" s="9" t="str">
        <f>IF(Search!$C$8="","",IF(ISNUMBER(SEARCH(Search!$C$8,$AO1890))=TRUE,1,""))</f>
        <v/>
      </c>
      <c r="G1890" s="9" t="str">
        <f>IF(Search!$F$4="","",IF(Inventory!$AJ1890&lt;Search!$F$4,"",1))</f>
        <v/>
      </c>
      <c r="H1890" s="9" t="str">
        <f>IF(Search!$F$5="","",IF(Inventory!$AJ1890&gt;Search!$F$5,"",1))</f>
        <v/>
      </c>
      <c r="I1890" s="9" t="str">
        <f>IF(Search!$F$7="","",IF(Search!$F$8="",IF(ISNUMBER(SEARCH(Search!$F$7,$AL1890))=TRUE,1,""),""))</f>
        <v/>
      </c>
      <c r="J1890" s="9" t="str">
        <f>IF($AL1890=Search!$F$8,1,"")</f>
        <v/>
      </c>
      <c r="K1890" s="9" t="str">
        <f>IF(Search!$I$4="","",IF(COUNTA($AS1890)=1,IF(Search!$I$4="N","N",1),""))</f>
        <v/>
      </c>
      <c r="L1890" s="9" t="str">
        <f>IF(Search!$I$5="","",IF($AS1890="RC",1,""))</f>
        <v/>
      </c>
      <c r="M1890" s="9" t="str">
        <f>IF(Search!$I$6="","",IF($AS1890="RCP",1,""))</f>
        <v/>
      </c>
      <c r="N1890" s="9" t="str">
        <f>IF(Search!$I$8="","",IF(COUNTA($AT1890)=1,IF(Search!$I$8="N","N",1),""))</f>
        <v/>
      </c>
      <c r="O1890" s="9" t="str">
        <f>IF(Search!$L$4="","",IF(COUNTA($AU1890)=1,IF(Search!$L$4="N","N",1),""))</f>
        <v/>
      </c>
      <c r="P1890" s="9" t="str">
        <f>IF(Search!$L$5="","",IF(ISNUMBER(SEARCH("Jersey",$AU1890))=TRUE,IF(Search!$L$5="N","N",1),""))</f>
        <v/>
      </c>
      <c r="Q1890" s="9" t="str">
        <f>IF(Search!$L$6="","",IF(ISNUMBER(SEARCH("Patch",$AU1890))=TRUE,IF(Search!$L$6="N","N",1),""))</f>
        <v/>
      </c>
      <c r="R1890" s="9" t="str">
        <f>IF(Search!$L$7="","",IF(ISNUMBER(SEARCH("Shield",$AU1890))=TRUE,IF(Search!$L$7="N","N",1),""))</f>
        <v/>
      </c>
      <c r="S1890" s="9" t="str">
        <f>IF(Search!$L$8="","",IF(ISNUMBER(SEARCH("Stick",$AU1890))=TRUE,IF(Search!$L$8="N","N",1),""))</f>
        <v/>
      </c>
      <c r="T1890" s="9" t="str">
        <f>IF(Search!$O$4="","",IF(COUNTA($AW1890)=1,IF(Search!$O$4="N","N",1),""))</f>
        <v/>
      </c>
      <c r="U1890" s="9" t="str">
        <f>IF(Search!$O$5="","",IF($AW1890="","",IF($AW1890&lt;Search!$O$5,"",1)))</f>
        <v/>
      </c>
      <c r="V1890" s="9" t="str">
        <f>IF(Search!$O$6="","",IF($AW1890="","",IF($AW1890&gt;Search!$O$6,"",1)))</f>
        <v/>
      </c>
      <c r="W1890" s="9" t="str">
        <f>IF(Search!$U$4="","",IF($AX1890="","",1))</f>
        <v/>
      </c>
      <c r="X1890" s="9" t="str">
        <f>IF(Search!$U$5="","",IF(ISNUMBER(SEARCH(Search!$U$5,$AX1890))=TRUE,IF(Search!$U$5="N","N",1),""))</f>
        <v/>
      </c>
      <c r="Y1890" s="9" t="str">
        <f>IF(Search!$U$6="","",IF($AY1890&lt;Search!$U$6,"",1))</f>
        <v/>
      </c>
      <c r="Z1890" s="9" t="str">
        <f>IF(Search!$R$4="","",IF(Inventory!$BA1890&lt;Search!$R$4,"",1))</f>
        <v/>
      </c>
      <c r="AA1890" s="9" t="str">
        <f>IF(Search!$R$5="","",IF($BA1890&gt;Search!$R$5,"",1))</f>
        <v/>
      </c>
      <c r="AB1890" s="9" t="str">
        <f>IF(Search!$R$6="","",IF($BB1890&lt;Search!$R$6,"",1))</f>
        <v/>
      </c>
      <c r="AC1890" s="9" t="str">
        <f>IF(Search!$R$7="","",IF($BB1890&lt;Search!$R$7,"",1))</f>
        <v/>
      </c>
      <c r="AD1890" s="45" t="str">
        <f>IF(COUNTIF($A1890:$AC1890,"n")&gt;0,"",IF(SUM($A1890:$AC1890)=COUNTA(Search!$C$4:$C$8,Search!$F$4:$F$8,Search!$I$4:$I$6,Search!$I$8,Search!$L$4:$L$8,Search!$O$4:$O$8,Search!$R$4:$R$7,Search!$U$4:$U$7)-COUNTIF(Search!$C$4:$U$7,"n"),1+LARGE($AD$1:AD1889,1),""))</f>
        <v/>
      </c>
      <c r="AE1890" s="45" t="str">
        <f t="shared" si="90"/>
        <v/>
      </c>
      <c r="AF1890" s="45" t="str">
        <f>IF(AD1890="","",COUNTIF($AE$1:$AE1889,$AE1890)+RANK($AE1890,$AE$2:$AE$10540,1))</f>
        <v/>
      </c>
      <c r="AG1890" s="45" t="str">
        <f t="shared" si="91"/>
        <v/>
      </c>
      <c r="AH1890" s="45" t="str">
        <f>IF($AD1890="","",COUNTIF($AG$1:$AG1889,$AG1890)+RANK($AG1890,$AG$1:$AG$10539,0))</f>
        <v/>
      </c>
      <c r="AI1890" s="10" t="str">
        <f t="shared" si="92"/>
        <v>2013-14 National Treasures #115 Michael Kostka TBL RC AU  /99   $</v>
      </c>
      <c r="AJ1890" s="11">
        <v>2013</v>
      </c>
      <c r="AK1890" s="17">
        <v>14</v>
      </c>
      <c r="AL1890" s="12" t="s">
        <v>1445</v>
      </c>
      <c r="AM1890" s="10">
        <v>115</v>
      </c>
      <c r="AN1890" s="12" t="s">
        <v>1447</v>
      </c>
      <c r="AO1890" s="9" t="s">
        <v>1925</v>
      </c>
      <c r="AP1890" s="9"/>
      <c r="AQ1890" s="9"/>
      <c r="AR1890" s="29" t="s">
        <v>2464</v>
      </c>
      <c r="AS1890" s="9" t="s">
        <v>2</v>
      </c>
      <c r="AT1890" s="9" t="s">
        <v>1857</v>
      </c>
      <c r="AU1890" s="9"/>
      <c r="AV1890" s="13"/>
      <c r="AW1890" s="13">
        <v>99</v>
      </c>
      <c r="AX1890" s="9"/>
      <c r="AY1890" s="9"/>
      <c r="AZ1890" s="9"/>
      <c r="BA1890" s="33"/>
      <c r="BB1890" s="33"/>
      <c r="BC1890" s="36"/>
      <c r="BD1890" s="12" t="s">
        <v>1771</v>
      </c>
    </row>
    <row r="1891" spans="1:56" s="12" customFormat="1" x14ac:dyDescent="0.2">
      <c r="A1891" s="9" t="str">
        <f>IF(Search!$C$5="","",IF(COUNTA(Inventory!$AP1891)=1,1,""))</f>
        <v/>
      </c>
      <c r="B1891" s="9" t="str">
        <f>IF(Search!$C$4="","",IF(ISNUMBER(SEARCH(Search!$C$4,$AR1891))=TRUE,1,""))</f>
        <v/>
      </c>
      <c r="C1891" s="9" t="str">
        <f>IF(Search!$C$6="x",IF(COUNTA($AQ1891)=1,1,"N"),IF(COUNTA($AQ1891)=1,"N",""))</f>
        <v/>
      </c>
      <c r="D1891" s="9" t="str">
        <f>IF(Search!$O$8="","",IF(ISNUMBER(SEARCH(Search!$O$8,$BD1891))=TRUE,1,""))</f>
        <v/>
      </c>
      <c r="E1891" s="9" t="str">
        <f>IF(Search!$C$7="","",IF(ISNUMBER(SEARCH(Search!$C$7,$AN1891))=TRUE,1,""))</f>
        <v/>
      </c>
      <c r="F1891" s="9" t="str">
        <f>IF(Search!$C$8="","",IF(ISNUMBER(SEARCH(Search!$C$8,$AO1891))=TRUE,1,""))</f>
        <v/>
      </c>
      <c r="G1891" s="9" t="str">
        <f>IF(Search!$F$4="","",IF(Inventory!$AJ1891&lt;Search!$F$4,"",1))</f>
        <v/>
      </c>
      <c r="H1891" s="9" t="str">
        <f>IF(Search!$F$5="","",IF(Inventory!$AJ1891&gt;Search!$F$5,"",1))</f>
        <v/>
      </c>
      <c r="I1891" s="9" t="str">
        <f>IF(Search!$F$7="","",IF(Search!$F$8="",IF(ISNUMBER(SEARCH(Search!$F$7,$AL1891))=TRUE,1,""),""))</f>
        <v/>
      </c>
      <c r="J1891" s="9" t="str">
        <f>IF($AL1891=Search!$F$8,1,"")</f>
        <v/>
      </c>
      <c r="K1891" s="9" t="str">
        <f>IF(Search!$I$4="","",IF(COUNTA($AS1891)=1,IF(Search!$I$4="N","N",1),""))</f>
        <v/>
      </c>
      <c r="L1891" s="9" t="str">
        <f>IF(Search!$I$5="","",IF($AS1891="RC",1,""))</f>
        <v/>
      </c>
      <c r="M1891" s="9" t="str">
        <f>IF(Search!$I$6="","",IF($AS1891="RCP",1,""))</f>
        <v/>
      </c>
      <c r="N1891" s="9" t="str">
        <f>IF(Search!$I$8="","",IF(COUNTA($AT1891)=1,IF(Search!$I$8="N","N",1),""))</f>
        <v/>
      </c>
      <c r="O1891" s="9" t="str">
        <f>IF(Search!$L$4="","",IF(COUNTA($AU1891)=1,IF(Search!$L$4="N","N",1),""))</f>
        <v/>
      </c>
      <c r="P1891" s="9" t="str">
        <f>IF(Search!$L$5="","",IF(ISNUMBER(SEARCH("Jersey",$AU1891))=TRUE,IF(Search!$L$5="N","N",1),""))</f>
        <v/>
      </c>
      <c r="Q1891" s="9" t="str">
        <f>IF(Search!$L$6="","",IF(ISNUMBER(SEARCH("Patch",$AU1891))=TRUE,IF(Search!$L$6="N","N",1),""))</f>
        <v/>
      </c>
      <c r="R1891" s="9" t="str">
        <f>IF(Search!$L$7="","",IF(ISNUMBER(SEARCH("Shield",$AU1891))=TRUE,IF(Search!$L$7="N","N",1),""))</f>
        <v/>
      </c>
      <c r="S1891" s="9" t="str">
        <f>IF(Search!$L$8="","",IF(ISNUMBER(SEARCH("Stick",$AU1891))=TRUE,IF(Search!$L$8="N","N",1),""))</f>
        <v/>
      </c>
      <c r="T1891" s="9" t="str">
        <f>IF(Search!$O$4="","",IF(COUNTA($AW1891)=1,IF(Search!$O$4="N","N",1),""))</f>
        <v/>
      </c>
      <c r="U1891" s="9" t="str">
        <f>IF(Search!$O$5="","",IF($AW1891="","",IF($AW1891&lt;Search!$O$5,"",1)))</f>
        <v/>
      </c>
      <c r="V1891" s="9" t="str">
        <f>IF(Search!$O$6="","",IF($AW1891="","",IF($AW1891&gt;Search!$O$6,"",1)))</f>
        <v/>
      </c>
      <c r="W1891" s="9" t="str">
        <f>IF(Search!$U$4="","",IF($AX1891="","",1))</f>
        <v/>
      </c>
      <c r="X1891" s="9" t="str">
        <f>IF(Search!$U$5="","",IF(ISNUMBER(SEARCH(Search!$U$5,$AX1891))=TRUE,IF(Search!$U$5="N","N",1),""))</f>
        <v/>
      </c>
      <c r="Y1891" s="9" t="str">
        <f>IF(Search!$U$6="","",IF($AY1891&lt;Search!$U$6,"",1))</f>
        <v/>
      </c>
      <c r="Z1891" s="9" t="str">
        <f>IF(Search!$R$4="","",IF(Inventory!$BA1891&lt;Search!$R$4,"",1))</f>
        <v/>
      </c>
      <c r="AA1891" s="9" t="str">
        <f>IF(Search!$R$5="","",IF($BA1891&gt;Search!$R$5,"",1))</f>
        <v/>
      </c>
      <c r="AB1891" s="9" t="str">
        <f>IF(Search!$R$6="","",IF($BB1891&lt;Search!$R$6,"",1))</f>
        <v/>
      </c>
      <c r="AC1891" s="9" t="str">
        <f>IF(Search!$R$7="","",IF($BB1891&lt;Search!$R$7,"",1))</f>
        <v/>
      </c>
      <c r="AD1891" s="45" t="str">
        <f>IF(COUNTIF($A1891:$AC1891,"n")&gt;0,"",IF(SUM($A1891:$AC1891)=COUNTA(Search!$C$4:$C$8,Search!$F$4:$F$8,Search!$I$4:$I$6,Search!$I$8,Search!$L$4:$L$8,Search!$O$4:$O$8,Search!$R$4:$R$7,Search!$U$4:$U$7)-COUNTIF(Search!$C$4:$U$7,"n"),1+LARGE($AD$1:AD1890,1),""))</f>
        <v/>
      </c>
      <c r="AE1891" s="45" t="str">
        <f t="shared" si="90"/>
        <v/>
      </c>
      <c r="AF1891" s="45" t="str">
        <f>IF(AD1891="","",COUNTIF($AE$1:$AE1890,$AE1891)+RANK($AE1891,$AE$2:$AE$10540,1))</f>
        <v/>
      </c>
      <c r="AG1891" s="45" t="str">
        <f t="shared" si="91"/>
        <v/>
      </c>
      <c r="AH1891" s="45" t="str">
        <f>IF($AD1891="","",COUNTIF($AG$1:$AG1890,$AG1891)+RANK($AG1891,$AG$1:$AG$10539,0))</f>
        <v/>
      </c>
      <c r="AI1891" s="10" t="str">
        <f t="shared" si="92"/>
        <v>2013-14 National Treasures #162 Jamie Devane TOR RC AU 2CL Patch /99   $</v>
      </c>
      <c r="AJ1891" s="11">
        <v>2013</v>
      </c>
      <c r="AK1891" s="17">
        <v>14</v>
      </c>
      <c r="AL1891" s="12" t="s">
        <v>1445</v>
      </c>
      <c r="AM1891" s="10">
        <v>162</v>
      </c>
      <c r="AN1891" s="12" t="s">
        <v>1448</v>
      </c>
      <c r="AO1891" s="9" t="s">
        <v>1904</v>
      </c>
      <c r="AP1891" s="9"/>
      <c r="AQ1891" s="9"/>
      <c r="AR1891" s="29" t="s">
        <v>2464</v>
      </c>
      <c r="AS1891" s="9" t="s">
        <v>2</v>
      </c>
      <c r="AT1891" s="9" t="s">
        <v>1857</v>
      </c>
      <c r="AU1891" s="9" t="s">
        <v>1778</v>
      </c>
      <c r="AV1891" s="13"/>
      <c r="AW1891" s="13">
        <v>99</v>
      </c>
      <c r="AX1891" s="9"/>
      <c r="AY1891" s="9"/>
      <c r="AZ1891" s="9"/>
      <c r="BA1891" s="33"/>
      <c r="BB1891" s="33"/>
      <c r="BC1891" s="36"/>
      <c r="BD1891" s="12" t="s">
        <v>1771</v>
      </c>
    </row>
    <row r="1892" spans="1:56" s="12" customFormat="1" x14ac:dyDescent="0.2">
      <c r="A1892" s="9" t="str">
        <f>IF(Search!$C$5="","",IF(COUNTA(Inventory!$AP1892)=1,1,""))</f>
        <v/>
      </c>
      <c r="B1892" s="9" t="str">
        <f>IF(Search!$C$4="","",IF(ISNUMBER(SEARCH(Search!$C$4,$AR1892))=TRUE,1,""))</f>
        <v/>
      </c>
      <c r="C1892" s="9" t="str">
        <f>IF(Search!$C$6="x",IF(COUNTA($AQ1892)=1,1,"N"),IF(COUNTA($AQ1892)=1,"N",""))</f>
        <v/>
      </c>
      <c r="D1892" s="9" t="str">
        <f>IF(Search!$O$8="","",IF(ISNUMBER(SEARCH(Search!$O$8,$BD1892))=TRUE,1,""))</f>
        <v/>
      </c>
      <c r="E1892" s="9" t="str">
        <f>IF(Search!$C$7="","",IF(ISNUMBER(SEARCH(Search!$C$7,$AN1892))=TRUE,1,""))</f>
        <v/>
      </c>
      <c r="F1892" s="9" t="str">
        <f>IF(Search!$C$8="","",IF(ISNUMBER(SEARCH(Search!$C$8,$AO1892))=TRUE,1,""))</f>
        <v/>
      </c>
      <c r="G1892" s="9" t="str">
        <f>IF(Search!$F$4="","",IF(Inventory!$AJ1892&lt;Search!$F$4,"",1))</f>
        <v/>
      </c>
      <c r="H1892" s="9" t="str">
        <f>IF(Search!$F$5="","",IF(Inventory!$AJ1892&gt;Search!$F$5,"",1))</f>
        <v/>
      </c>
      <c r="I1892" s="9" t="str">
        <f>IF(Search!$F$7="","",IF(Search!$F$8="",IF(ISNUMBER(SEARCH(Search!$F$7,$AL1892))=TRUE,1,""),""))</f>
        <v/>
      </c>
      <c r="J1892" s="9" t="str">
        <f>IF($AL1892=Search!$F$8,1,"")</f>
        <v/>
      </c>
      <c r="K1892" s="9" t="str">
        <f>IF(Search!$I$4="","",IF(COUNTA($AS1892)=1,IF(Search!$I$4="N","N",1),""))</f>
        <v/>
      </c>
      <c r="L1892" s="9" t="str">
        <f>IF(Search!$I$5="","",IF($AS1892="RC",1,""))</f>
        <v/>
      </c>
      <c r="M1892" s="9" t="str">
        <f>IF(Search!$I$6="","",IF($AS1892="RCP",1,""))</f>
        <v/>
      </c>
      <c r="N1892" s="9" t="str">
        <f>IF(Search!$I$8="","",IF(COUNTA($AT1892)=1,IF(Search!$I$8="N","N",1),""))</f>
        <v/>
      </c>
      <c r="O1892" s="9" t="str">
        <f>IF(Search!$L$4="","",IF(COUNTA($AU1892)=1,IF(Search!$L$4="N","N",1),""))</f>
        <v/>
      </c>
      <c r="P1892" s="9" t="str">
        <f>IF(Search!$L$5="","",IF(ISNUMBER(SEARCH("Jersey",$AU1892))=TRUE,IF(Search!$L$5="N","N",1),""))</f>
        <v/>
      </c>
      <c r="Q1892" s="9" t="str">
        <f>IF(Search!$L$6="","",IF(ISNUMBER(SEARCH("Patch",$AU1892))=TRUE,IF(Search!$L$6="N","N",1),""))</f>
        <v/>
      </c>
      <c r="R1892" s="9" t="str">
        <f>IF(Search!$L$7="","",IF(ISNUMBER(SEARCH("Shield",$AU1892))=TRUE,IF(Search!$L$7="N","N",1),""))</f>
        <v/>
      </c>
      <c r="S1892" s="9" t="str">
        <f>IF(Search!$L$8="","",IF(ISNUMBER(SEARCH("Stick",$AU1892))=TRUE,IF(Search!$L$8="N","N",1),""))</f>
        <v/>
      </c>
      <c r="T1892" s="9" t="str">
        <f>IF(Search!$O$4="","",IF(COUNTA($AW1892)=1,IF(Search!$O$4="N","N",1),""))</f>
        <v/>
      </c>
      <c r="U1892" s="9" t="str">
        <f>IF(Search!$O$5="","",IF($AW1892="","",IF($AW1892&lt;Search!$O$5,"",1)))</f>
        <v/>
      </c>
      <c r="V1892" s="9" t="str">
        <f>IF(Search!$O$6="","",IF($AW1892="","",IF($AW1892&gt;Search!$O$6,"",1)))</f>
        <v/>
      </c>
      <c r="W1892" s="9" t="str">
        <f>IF(Search!$U$4="","",IF($AX1892="","",1))</f>
        <v/>
      </c>
      <c r="X1892" s="9" t="str">
        <f>IF(Search!$U$5="","",IF(ISNUMBER(SEARCH(Search!$U$5,$AX1892))=TRUE,IF(Search!$U$5="N","N",1),""))</f>
        <v/>
      </c>
      <c r="Y1892" s="9" t="str">
        <f>IF(Search!$U$6="","",IF($AY1892&lt;Search!$U$6,"",1))</f>
        <v/>
      </c>
      <c r="Z1892" s="9" t="str">
        <f>IF(Search!$R$4="","",IF(Inventory!$BA1892&lt;Search!$R$4,"",1))</f>
        <v/>
      </c>
      <c r="AA1892" s="9" t="str">
        <f>IF(Search!$R$5="","",IF($BA1892&gt;Search!$R$5,"",1))</f>
        <v/>
      </c>
      <c r="AB1892" s="9" t="str">
        <f>IF(Search!$R$6="","",IF($BB1892&lt;Search!$R$6,"",1))</f>
        <v/>
      </c>
      <c r="AC1892" s="9" t="str">
        <f>IF(Search!$R$7="","",IF($BB1892&lt;Search!$R$7,"",1))</f>
        <v/>
      </c>
      <c r="AD1892" s="45" t="str">
        <f>IF(COUNTIF($A1892:$AC1892,"n")&gt;0,"",IF(SUM($A1892:$AC1892)=COUNTA(Search!$C$4:$C$8,Search!$F$4:$F$8,Search!$I$4:$I$6,Search!$I$8,Search!$L$4:$L$8,Search!$O$4:$O$8,Search!$R$4:$R$7,Search!$U$4:$U$7)-COUNTIF(Search!$C$4:$U$7,"n"),1+LARGE($AD$1:AD1891,1),""))</f>
        <v/>
      </c>
      <c r="AE1892" s="45" t="str">
        <f t="shared" si="90"/>
        <v/>
      </c>
      <c r="AF1892" s="45" t="str">
        <f>IF(AD1892="","",COUNTIF($AE$1:$AE1891,$AE1892)+RANK($AE1892,$AE$2:$AE$10540,1))</f>
        <v/>
      </c>
      <c r="AG1892" s="45" t="str">
        <f t="shared" si="91"/>
        <v/>
      </c>
      <c r="AH1892" s="45" t="str">
        <f>IF($AD1892="","",COUNTIF($AG$1:$AG1891,$AG1892)+RANK($AG1892,$AG$1:$AG$10539,0))</f>
        <v/>
      </c>
      <c r="AI1892" s="10" t="str">
        <f t="shared" si="92"/>
        <v>2013-14 National Treasures #188 Morgan Rielly TOR RC AU 2CL Patch /99   $</v>
      </c>
      <c r="AJ1892" s="11">
        <v>2013</v>
      </c>
      <c r="AK1892" s="17">
        <v>14</v>
      </c>
      <c r="AL1892" s="12" t="s">
        <v>1445</v>
      </c>
      <c r="AM1892" s="10">
        <v>188</v>
      </c>
      <c r="AN1892" s="12" t="s">
        <v>1449</v>
      </c>
      <c r="AO1892" s="9" t="s">
        <v>1904</v>
      </c>
      <c r="AP1892" s="9"/>
      <c r="AQ1892" s="9"/>
      <c r="AR1892" s="29" t="s">
        <v>2464</v>
      </c>
      <c r="AS1892" s="9" t="s">
        <v>2</v>
      </c>
      <c r="AT1892" s="9" t="s">
        <v>1857</v>
      </c>
      <c r="AU1892" s="9" t="s">
        <v>1778</v>
      </c>
      <c r="AV1892" s="13"/>
      <c r="AW1892" s="13">
        <v>99</v>
      </c>
      <c r="AX1892" s="9"/>
      <c r="AY1892" s="9"/>
      <c r="AZ1892" s="9"/>
      <c r="BA1892" s="33"/>
      <c r="BB1892" s="33"/>
      <c r="BC1892" s="36"/>
      <c r="BD1892" s="12" t="s">
        <v>1771</v>
      </c>
    </row>
    <row r="1893" spans="1:56" s="12" customFormat="1" x14ac:dyDescent="0.2">
      <c r="A1893" s="9" t="str">
        <f>IF(Search!$C$5="","",IF(COUNTA(Inventory!$AP1893)=1,1,""))</f>
        <v/>
      </c>
      <c r="B1893" s="9" t="str">
        <f>IF(Search!$C$4="","",IF(ISNUMBER(SEARCH(Search!$C$4,$AR1893))=TRUE,1,""))</f>
        <v/>
      </c>
      <c r="C1893" s="9" t="str">
        <f>IF(Search!$C$6="x",IF(COUNTA($AQ1893)=1,1,"N"),IF(COUNTA($AQ1893)=1,"N",""))</f>
        <v/>
      </c>
      <c r="D1893" s="9" t="str">
        <f>IF(Search!$O$8="","",IF(ISNUMBER(SEARCH(Search!$O$8,$BD1893))=TRUE,1,""))</f>
        <v/>
      </c>
      <c r="E1893" s="9" t="str">
        <f>IF(Search!$C$7="","",IF(ISNUMBER(SEARCH(Search!$C$7,$AN1893))=TRUE,1,""))</f>
        <v/>
      </c>
      <c r="F1893" s="9" t="str">
        <f>IF(Search!$C$8="","",IF(ISNUMBER(SEARCH(Search!$C$8,$AO1893))=TRUE,1,""))</f>
        <v/>
      </c>
      <c r="G1893" s="9" t="str">
        <f>IF(Search!$F$4="","",IF(Inventory!$AJ1893&lt;Search!$F$4,"",1))</f>
        <v/>
      </c>
      <c r="H1893" s="9" t="str">
        <f>IF(Search!$F$5="","",IF(Inventory!$AJ1893&gt;Search!$F$5,"",1))</f>
        <v/>
      </c>
      <c r="I1893" s="9" t="str">
        <f>IF(Search!$F$7="","",IF(Search!$F$8="",IF(ISNUMBER(SEARCH(Search!$F$7,$AL1893))=TRUE,1,""),""))</f>
        <v/>
      </c>
      <c r="J1893" s="9" t="str">
        <f>IF($AL1893=Search!$F$8,1,"")</f>
        <v/>
      </c>
      <c r="K1893" s="9" t="str">
        <f>IF(Search!$I$4="","",IF(COUNTA($AS1893)=1,IF(Search!$I$4="N","N",1),""))</f>
        <v/>
      </c>
      <c r="L1893" s="9" t="str">
        <f>IF(Search!$I$5="","",IF($AS1893="RC",1,""))</f>
        <v/>
      </c>
      <c r="M1893" s="9" t="str">
        <f>IF(Search!$I$6="","",IF($AS1893="RCP",1,""))</f>
        <v/>
      </c>
      <c r="N1893" s="9" t="str">
        <f>IF(Search!$I$8="","",IF(COUNTA($AT1893)=1,IF(Search!$I$8="N","N",1),""))</f>
        <v/>
      </c>
      <c r="O1893" s="9" t="str">
        <f>IF(Search!$L$4="","",IF(COUNTA($AU1893)=1,IF(Search!$L$4="N","N",1),""))</f>
        <v/>
      </c>
      <c r="P1893" s="9" t="str">
        <f>IF(Search!$L$5="","",IF(ISNUMBER(SEARCH("Jersey",$AU1893))=TRUE,IF(Search!$L$5="N","N",1),""))</f>
        <v/>
      </c>
      <c r="Q1893" s="9" t="str">
        <f>IF(Search!$L$6="","",IF(ISNUMBER(SEARCH("Patch",$AU1893))=TRUE,IF(Search!$L$6="N","N",1),""))</f>
        <v/>
      </c>
      <c r="R1893" s="9" t="str">
        <f>IF(Search!$L$7="","",IF(ISNUMBER(SEARCH("Shield",$AU1893))=TRUE,IF(Search!$L$7="N","N",1),""))</f>
        <v/>
      </c>
      <c r="S1893" s="9" t="str">
        <f>IF(Search!$L$8="","",IF(ISNUMBER(SEARCH("Stick",$AU1893))=TRUE,IF(Search!$L$8="N","N",1),""))</f>
        <v/>
      </c>
      <c r="T1893" s="9" t="str">
        <f>IF(Search!$O$4="","",IF(COUNTA($AW1893)=1,IF(Search!$O$4="N","N",1),""))</f>
        <v/>
      </c>
      <c r="U1893" s="9" t="str">
        <f>IF(Search!$O$5="","",IF($AW1893="","",IF($AW1893&lt;Search!$O$5,"",1)))</f>
        <v/>
      </c>
      <c r="V1893" s="9" t="str">
        <f>IF(Search!$O$6="","",IF($AW1893="","",IF($AW1893&gt;Search!$O$6,"",1)))</f>
        <v/>
      </c>
      <c r="W1893" s="9" t="str">
        <f>IF(Search!$U$4="","",IF($AX1893="","",1))</f>
        <v/>
      </c>
      <c r="X1893" s="9" t="str">
        <f>IF(Search!$U$5="","",IF(ISNUMBER(SEARCH(Search!$U$5,$AX1893))=TRUE,IF(Search!$U$5="N","N",1),""))</f>
        <v/>
      </c>
      <c r="Y1893" s="9" t="str">
        <f>IF(Search!$U$6="","",IF($AY1893&lt;Search!$U$6,"",1))</f>
        <v/>
      </c>
      <c r="Z1893" s="9" t="str">
        <f>IF(Search!$R$4="","",IF(Inventory!$BA1893&lt;Search!$R$4,"",1))</f>
        <v/>
      </c>
      <c r="AA1893" s="9" t="str">
        <f>IF(Search!$R$5="","",IF($BA1893&gt;Search!$R$5,"",1))</f>
        <v/>
      </c>
      <c r="AB1893" s="9" t="str">
        <f>IF(Search!$R$6="","",IF($BB1893&lt;Search!$R$6,"",1))</f>
        <v/>
      </c>
      <c r="AC1893" s="9" t="str">
        <f>IF(Search!$R$7="","",IF($BB1893&lt;Search!$R$7,"",1))</f>
        <v/>
      </c>
      <c r="AD1893" s="45" t="str">
        <f>IF(COUNTIF($A1893:$AC1893,"n")&gt;0,"",IF(SUM($A1893:$AC1893)=COUNTA(Search!$C$4:$C$8,Search!$F$4:$F$8,Search!$I$4:$I$6,Search!$I$8,Search!$L$4:$L$8,Search!$O$4:$O$8,Search!$R$4:$R$7,Search!$U$4:$U$7)-COUNTIF(Search!$C$4:$U$7,"n"),1+LARGE($AD$1:AD1892,1),""))</f>
        <v/>
      </c>
      <c r="AE1893" s="45" t="str">
        <f t="shared" si="90"/>
        <v/>
      </c>
      <c r="AF1893" s="45" t="str">
        <f>IF(AD1893="","",COUNTIF($AE$1:$AE1892,$AE1893)+RANK($AE1893,$AE$2:$AE$10540,1))</f>
        <v/>
      </c>
      <c r="AG1893" s="45" t="str">
        <f t="shared" si="91"/>
        <v/>
      </c>
      <c r="AH1893" s="45" t="str">
        <f>IF($AD1893="","",COUNTIF($AG$1:$AG1892,$AG1893)+RANK($AG1893,$AG$1:$AG$10539,0))</f>
        <v/>
      </c>
      <c r="AI1893" s="10" t="str">
        <f t="shared" si="92"/>
        <v>2013-14 National Treasures #204 Richard Panik TBL RC AU 2CL Patch /99   $</v>
      </c>
      <c r="AJ1893" s="11">
        <v>2013</v>
      </c>
      <c r="AK1893" s="17">
        <v>14</v>
      </c>
      <c r="AL1893" s="12" t="s">
        <v>1445</v>
      </c>
      <c r="AM1893" s="10">
        <v>204</v>
      </c>
      <c r="AN1893" s="12" t="s">
        <v>1450</v>
      </c>
      <c r="AO1893" s="9" t="s">
        <v>1925</v>
      </c>
      <c r="AP1893" s="9"/>
      <c r="AQ1893" s="9"/>
      <c r="AR1893" s="29" t="s">
        <v>2464</v>
      </c>
      <c r="AS1893" s="9" t="s">
        <v>2</v>
      </c>
      <c r="AT1893" s="9" t="s">
        <v>1857</v>
      </c>
      <c r="AU1893" s="9" t="s">
        <v>1778</v>
      </c>
      <c r="AV1893" s="13"/>
      <c r="AW1893" s="13">
        <v>99</v>
      </c>
      <c r="AX1893" s="9"/>
      <c r="AY1893" s="9"/>
      <c r="AZ1893" s="9"/>
      <c r="BA1893" s="33"/>
      <c r="BB1893" s="33"/>
      <c r="BC1893" s="36"/>
      <c r="BD1893" s="12" t="s">
        <v>1771</v>
      </c>
    </row>
    <row r="1894" spans="1:56" s="12" customFormat="1" x14ac:dyDescent="0.2">
      <c r="A1894" s="9">
        <f>IF(Search!$C$5="","",IF(COUNTA(Inventory!$AP1894)=1,1,""))</f>
        <v>1</v>
      </c>
      <c r="B1894" s="9" t="str">
        <f>IF(Search!$C$4="","",IF(ISNUMBER(SEARCH(Search!$C$4,$AR1894))=TRUE,1,""))</f>
        <v/>
      </c>
      <c r="C1894" s="9" t="str">
        <f>IF(Search!$C$6="x",IF(COUNTA($AQ1894)=1,1,"N"),IF(COUNTA($AQ1894)=1,"N",""))</f>
        <v/>
      </c>
      <c r="D1894" s="9" t="str">
        <f>IF(Search!$O$8="","",IF(ISNUMBER(SEARCH(Search!$O$8,$BD1894))=TRUE,1,""))</f>
        <v/>
      </c>
      <c r="E1894" s="9" t="str">
        <f>IF(Search!$C$7="","",IF(ISNUMBER(SEARCH(Search!$C$7,$AN1894))=TRUE,1,""))</f>
        <v/>
      </c>
      <c r="F1894" s="9" t="str">
        <f>IF(Search!$C$8="","",IF(ISNUMBER(SEARCH(Search!$C$8,$AO1894))=TRUE,1,""))</f>
        <v/>
      </c>
      <c r="G1894" s="9" t="str">
        <f>IF(Search!$F$4="","",IF(Inventory!$AJ1894&lt;Search!$F$4,"",1))</f>
        <v/>
      </c>
      <c r="H1894" s="9" t="str">
        <f>IF(Search!$F$5="","",IF(Inventory!$AJ1894&gt;Search!$F$5,"",1))</f>
        <v/>
      </c>
      <c r="I1894" s="9" t="str">
        <f>IF(Search!$F$7="","",IF(Search!$F$8="",IF(ISNUMBER(SEARCH(Search!$F$7,$AL1894))=TRUE,1,""),""))</f>
        <v/>
      </c>
      <c r="J1894" s="9" t="str">
        <f>IF($AL1894=Search!$F$8,1,"")</f>
        <v/>
      </c>
      <c r="K1894" s="9" t="str">
        <f>IF(Search!$I$4="","",IF(COUNTA($AS1894)=1,IF(Search!$I$4="N","N",1),""))</f>
        <v/>
      </c>
      <c r="L1894" s="9" t="str">
        <f>IF(Search!$I$5="","",IF($AS1894="RC",1,""))</f>
        <v/>
      </c>
      <c r="M1894" s="9" t="str">
        <f>IF(Search!$I$6="","",IF($AS1894="RCP",1,""))</f>
        <v/>
      </c>
      <c r="N1894" s="9" t="str">
        <f>IF(Search!$I$8="","",IF(COUNTA($AT1894)=1,IF(Search!$I$8="N","N",1),""))</f>
        <v/>
      </c>
      <c r="O1894" s="9" t="str">
        <f>IF(Search!$L$4="","",IF(COUNTA($AU1894)=1,IF(Search!$L$4="N","N",1),""))</f>
        <v/>
      </c>
      <c r="P1894" s="9" t="str">
        <f>IF(Search!$L$5="","",IF(ISNUMBER(SEARCH("Jersey",$AU1894))=TRUE,IF(Search!$L$5="N","N",1),""))</f>
        <v/>
      </c>
      <c r="Q1894" s="9" t="str">
        <f>IF(Search!$L$6="","",IF(ISNUMBER(SEARCH("Patch",$AU1894))=TRUE,IF(Search!$L$6="N","N",1),""))</f>
        <v/>
      </c>
      <c r="R1894" s="9" t="str">
        <f>IF(Search!$L$7="","",IF(ISNUMBER(SEARCH("Shield",$AU1894))=TRUE,IF(Search!$L$7="N","N",1),""))</f>
        <v/>
      </c>
      <c r="S1894" s="9" t="str">
        <f>IF(Search!$L$8="","",IF(ISNUMBER(SEARCH("Stick",$AU1894))=TRUE,IF(Search!$L$8="N","N",1),""))</f>
        <v/>
      </c>
      <c r="T1894" s="9" t="str">
        <f>IF(Search!$O$4="","",IF(COUNTA($AW1894)=1,IF(Search!$O$4="N","N",1),""))</f>
        <v/>
      </c>
      <c r="U1894" s="9" t="str">
        <f>IF(Search!$O$5="","",IF($AW1894="","",IF($AW1894&lt;Search!$O$5,"",1)))</f>
        <v/>
      </c>
      <c r="V1894" s="9" t="str">
        <f>IF(Search!$O$6="","",IF($AW1894="","",IF($AW1894&gt;Search!$O$6,"",1)))</f>
        <v/>
      </c>
      <c r="W1894" s="9" t="str">
        <f>IF(Search!$U$4="","",IF($AX1894="","",1))</f>
        <v/>
      </c>
      <c r="X1894" s="9" t="str">
        <f>IF(Search!$U$5="","",IF(ISNUMBER(SEARCH(Search!$U$5,$AX1894))=TRUE,IF(Search!$U$5="N","N",1),""))</f>
        <v/>
      </c>
      <c r="Y1894" s="9" t="str">
        <f>IF(Search!$U$6="","",IF($AY1894&lt;Search!$U$6,"",1))</f>
        <v/>
      </c>
      <c r="Z1894" s="9" t="str">
        <f>IF(Search!$R$4="","",IF(Inventory!$BA1894&lt;Search!$R$4,"",1))</f>
        <v/>
      </c>
      <c r="AA1894" s="9" t="str">
        <f>IF(Search!$R$5="","",IF($BA1894&gt;Search!$R$5,"",1))</f>
        <v/>
      </c>
      <c r="AB1894" s="9" t="str">
        <f>IF(Search!$R$6="","",IF($BB1894&lt;Search!$R$6,"",1))</f>
        <v/>
      </c>
      <c r="AC1894" s="9" t="str">
        <f>IF(Search!$R$7="","",IF($BB1894&lt;Search!$R$7,"",1))</f>
        <v/>
      </c>
      <c r="AD1894" s="45">
        <f>IF(COUNTIF($A1894:$AC1894,"n")&gt;0,"",IF(SUM($A1894:$AC1894)=COUNTA(Search!$C$4:$C$8,Search!$F$4:$F$8,Search!$I$4:$I$6,Search!$I$8,Search!$L$4:$L$8,Search!$O$4:$O$8,Search!$R$4:$R$7,Search!$U$4:$U$7)-COUNTIF(Search!$C$4:$U$7,"n"),1+LARGE($AD$1:AD1893,1),""))</f>
        <v>103</v>
      </c>
      <c r="AE1894" s="45">
        <f t="shared" si="90"/>
        <v>1853</v>
      </c>
      <c r="AF1894" s="45">
        <f>IF(AD1894="","",COUNTIF($AE$1:$AE1893,$AE1894)+RANK($AE1894,$AE$2:$AE$10540,1))</f>
        <v>340</v>
      </c>
      <c r="AG1894" s="45">
        <f t="shared" si="91"/>
        <v>0</v>
      </c>
      <c r="AH1894" s="45">
        <f>IF($AD1894="","",COUNTIF($AG$1:$AG1893,$AG1894)+RANK($AG1894,$AG$1:$AG$10539,0))</f>
        <v>265</v>
      </c>
      <c r="AI1894" s="10" t="str">
        <f t="shared" si="92"/>
        <v>2013-14 O-Pee-Chee #501 Nail Yakupov  RC   /   $</v>
      </c>
      <c r="AJ1894" s="11">
        <v>2013</v>
      </c>
      <c r="AK1894" s="17">
        <v>14</v>
      </c>
      <c r="AL1894" s="12" t="s">
        <v>53</v>
      </c>
      <c r="AM1894" s="10">
        <v>501</v>
      </c>
      <c r="AN1894" s="12" t="s">
        <v>1451</v>
      </c>
      <c r="AO1894" s="9"/>
      <c r="AP1894" s="9" t="s">
        <v>1902</v>
      </c>
      <c r="AQ1894" s="9"/>
      <c r="AR1894" s="14"/>
      <c r="AS1894" s="9" t="s">
        <v>2</v>
      </c>
      <c r="AT1894" s="9"/>
      <c r="AU1894" s="9"/>
      <c r="AV1894" s="13"/>
      <c r="AW1894" s="13"/>
      <c r="AX1894" s="9"/>
      <c r="AY1894" s="9"/>
      <c r="AZ1894" s="9"/>
      <c r="BA1894" s="33"/>
      <c r="BB1894" s="33"/>
      <c r="BC1894" s="36"/>
      <c r="BD1894" s="12" t="s">
        <v>1771</v>
      </c>
    </row>
    <row r="1895" spans="1:56" s="12" customFormat="1" x14ac:dyDescent="0.2">
      <c r="A1895" s="9">
        <f>IF(Search!$C$5="","",IF(COUNTA(Inventory!$AP1895)=1,1,""))</f>
        <v>1</v>
      </c>
      <c r="B1895" s="9" t="str">
        <f>IF(Search!$C$4="","",IF(ISNUMBER(SEARCH(Search!$C$4,$AR1895))=TRUE,1,""))</f>
        <v/>
      </c>
      <c r="C1895" s="9" t="str">
        <f>IF(Search!$C$6="x",IF(COUNTA($AQ1895)=1,1,"N"),IF(COUNTA($AQ1895)=1,"N",""))</f>
        <v/>
      </c>
      <c r="D1895" s="9" t="str">
        <f>IF(Search!$O$8="","",IF(ISNUMBER(SEARCH(Search!$O$8,$BD1895))=TRUE,1,""))</f>
        <v/>
      </c>
      <c r="E1895" s="9" t="str">
        <f>IF(Search!$C$7="","",IF(ISNUMBER(SEARCH(Search!$C$7,$AN1895))=TRUE,1,""))</f>
        <v/>
      </c>
      <c r="F1895" s="9" t="str">
        <f>IF(Search!$C$8="","",IF(ISNUMBER(SEARCH(Search!$C$8,$AO1895))=TRUE,1,""))</f>
        <v/>
      </c>
      <c r="G1895" s="9" t="str">
        <f>IF(Search!$F$4="","",IF(Inventory!$AJ1895&lt;Search!$F$4,"",1))</f>
        <v/>
      </c>
      <c r="H1895" s="9" t="str">
        <f>IF(Search!$F$5="","",IF(Inventory!$AJ1895&gt;Search!$F$5,"",1))</f>
        <v/>
      </c>
      <c r="I1895" s="9" t="str">
        <f>IF(Search!$F$7="","",IF(Search!$F$8="",IF(ISNUMBER(SEARCH(Search!$F$7,$AL1895))=TRUE,1,""),""))</f>
        <v/>
      </c>
      <c r="J1895" s="9" t="str">
        <f>IF($AL1895=Search!$F$8,1,"")</f>
        <v/>
      </c>
      <c r="K1895" s="9" t="str">
        <f>IF(Search!$I$4="","",IF(COUNTA($AS1895)=1,IF(Search!$I$4="N","N",1),""))</f>
        <v/>
      </c>
      <c r="L1895" s="9" t="str">
        <f>IF(Search!$I$5="","",IF($AS1895="RC",1,""))</f>
        <v/>
      </c>
      <c r="M1895" s="9" t="str">
        <f>IF(Search!$I$6="","",IF($AS1895="RCP",1,""))</f>
        <v/>
      </c>
      <c r="N1895" s="9" t="str">
        <f>IF(Search!$I$8="","",IF(COUNTA($AT1895)=1,IF(Search!$I$8="N","N",1),""))</f>
        <v/>
      </c>
      <c r="O1895" s="9" t="str">
        <f>IF(Search!$L$4="","",IF(COUNTA($AU1895)=1,IF(Search!$L$4="N","N",1),""))</f>
        <v/>
      </c>
      <c r="P1895" s="9" t="str">
        <f>IF(Search!$L$5="","",IF(ISNUMBER(SEARCH("Jersey",$AU1895))=TRUE,IF(Search!$L$5="N","N",1),""))</f>
        <v/>
      </c>
      <c r="Q1895" s="9" t="str">
        <f>IF(Search!$L$6="","",IF(ISNUMBER(SEARCH("Patch",$AU1895))=TRUE,IF(Search!$L$6="N","N",1),""))</f>
        <v/>
      </c>
      <c r="R1895" s="9" t="str">
        <f>IF(Search!$L$7="","",IF(ISNUMBER(SEARCH("Shield",$AU1895))=TRUE,IF(Search!$L$7="N","N",1),""))</f>
        <v/>
      </c>
      <c r="S1895" s="9" t="str">
        <f>IF(Search!$L$8="","",IF(ISNUMBER(SEARCH("Stick",$AU1895))=TRUE,IF(Search!$L$8="N","N",1),""))</f>
        <v/>
      </c>
      <c r="T1895" s="9" t="str">
        <f>IF(Search!$O$4="","",IF(COUNTA($AW1895)=1,IF(Search!$O$4="N","N",1),""))</f>
        <v/>
      </c>
      <c r="U1895" s="9" t="str">
        <f>IF(Search!$O$5="","",IF($AW1895="","",IF($AW1895&lt;Search!$O$5,"",1)))</f>
        <v/>
      </c>
      <c r="V1895" s="9" t="str">
        <f>IF(Search!$O$6="","",IF($AW1895="","",IF($AW1895&gt;Search!$O$6,"",1)))</f>
        <v/>
      </c>
      <c r="W1895" s="9" t="str">
        <f>IF(Search!$U$4="","",IF($AX1895="","",1))</f>
        <v/>
      </c>
      <c r="X1895" s="9" t="str">
        <f>IF(Search!$U$5="","",IF(ISNUMBER(SEARCH(Search!$U$5,$AX1895))=TRUE,IF(Search!$U$5="N","N",1),""))</f>
        <v/>
      </c>
      <c r="Y1895" s="9" t="str">
        <f>IF(Search!$U$6="","",IF($AY1895&lt;Search!$U$6,"",1))</f>
        <v/>
      </c>
      <c r="Z1895" s="9" t="str">
        <f>IF(Search!$R$4="","",IF(Inventory!$BA1895&lt;Search!$R$4,"",1))</f>
        <v/>
      </c>
      <c r="AA1895" s="9" t="str">
        <f>IF(Search!$R$5="","",IF($BA1895&gt;Search!$R$5,"",1))</f>
        <v/>
      </c>
      <c r="AB1895" s="9" t="str">
        <f>IF(Search!$R$6="","",IF($BB1895&lt;Search!$R$6,"",1))</f>
        <v/>
      </c>
      <c r="AC1895" s="9" t="str">
        <f>IF(Search!$R$7="","",IF($BB1895&lt;Search!$R$7,"",1))</f>
        <v/>
      </c>
      <c r="AD1895" s="45">
        <f>IF(COUNTIF($A1895:$AC1895,"n")&gt;0,"",IF(SUM($A1895:$AC1895)=COUNTA(Search!$C$4:$C$8,Search!$F$4:$F$8,Search!$I$4:$I$6,Search!$I$8,Search!$L$4:$L$8,Search!$O$4:$O$8,Search!$R$4:$R$7,Search!$U$4:$U$7)-COUNTIF(Search!$C$4:$U$7,"n"),1+LARGE($AD$1:AD1894,1),""))</f>
        <v>104</v>
      </c>
      <c r="AE1895" s="45">
        <f t="shared" si="90"/>
        <v>2179</v>
      </c>
      <c r="AF1895" s="45">
        <f>IF(AD1895="","",COUNTIF($AE$1:$AE1894,$AE1895)+RANK($AE1895,$AE$2:$AE$10540,1))</f>
        <v>411</v>
      </c>
      <c r="AG1895" s="45">
        <f t="shared" si="91"/>
        <v>0</v>
      </c>
      <c r="AH1895" s="45">
        <f>IF($AD1895="","",COUNTIF($AG$1:$AG1894,$AG1895)+RANK($AG1895,$AG$1:$AG$10539,0))</f>
        <v>266</v>
      </c>
      <c r="AI1895" s="10" t="str">
        <f t="shared" si="92"/>
        <v>2013-14 O-Pee-Chee #505 Roman Cervenka  RC   /   $</v>
      </c>
      <c r="AJ1895" s="11">
        <v>2013</v>
      </c>
      <c r="AK1895" s="17">
        <v>14</v>
      </c>
      <c r="AL1895" s="12" t="s">
        <v>53</v>
      </c>
      <c r="AM1895" s="10">
        <v>505</v>
      </c>
      <c r="AN1895" s="12" t="s">
        <v>1452</v>
      </c>
      <c r="AO1895" s="9"/>
      <c r="AP1895" s="9" t="s">
        <v>1902</v>
      </c>
      <c r="AQ1895" s="9"/>
      <c r="AR1895" s="14"/>
      <c r="AS1895" s="9" t="s">
        <v>2</v>
      </c>
      <c r="AT1895" s="9"/>
      <c r="AU1895" s="9"/>
      <c r="AV1895" s="13"/>
      <c r="AW1895" s="13"/>
      <c r="AX1895" s="9"/>
      <c r="AY1895" s="9"/>
      <c r="AZ1895" s="9"/>
      <c r="BA1895" s="33"/>
      <c r="BB1895" s="33"/>
      <c r="BC1895" s="36"/>
      <c r="BD1895" s="12" t="s">
        <v>1771</v>
      </c>
    </row>
    <row r="1896" spans="1:56" s="12" customFormat="1" x14ac:dyDescent="0.2">
      <c r="A1896" s="9">
        <f>IF(Search!$C$5="","",IF(COUNTA(Inventory!$AP1896)=1,1,""))</f>
        <v>1</v>
      </c>
      <c r="B1896" s="9" t="str">
        <f>IF(Search!$C$4="","",IF(ISNUMBER(SEARCH(Search!$C$4,$AR1896))=TRUE,1,""))</f>
        <v/>
      </c>
      <c r="C1896" s="9" t="str">
        <f>IF(Search!$C$6="x",IF(COUNTA($AQ1896)=1,1,"N"),IF(COUNTA($AQ1896)=1,"N",""))</f>
        <v/>
      </c>
      <c r="D1896" s="9" t="str">
        <f>IF(Search!$O$8="","",IF(ISNUMBER(SEARCH(Search!$O$8,$BD1896))=TRUE,1,""))</f>
        <v/>
      </c>
      <c r="E1896" s="9" t="str">
        <f>IF(Search!$C$7="","",IF(ISNUMBER(SEARCH(Search!$C$7,$AN1896))=TRUE,1,""))</f>
        <v/>
      </c>
      <c r="F1896" s="9" t="str">
        <f>IF(Search!$C$8="","",IF(ISNUMBER(SEARCH(Search!$C$8,$AO1896))=TRUE,1,""))</f>
        <v/>
      </c>
      <c r="G1896" s="9" t="str">
        <f>IF(Search!$F$4="","",IF(Inventory!$AJ1896&lt;Search!$F$4,"",1))</f>
        <v/>
      </c>
      <c r="H1896" s="9" t="str">
        <f>IF(Search!$F$5="","",IF(Inventory!$AJ1896&gt;Search!$F$5,"",1))</f>
        <v/>
      </c>
      <c r="I1896" s="9" t="str">
        <f>IF(Search!$F$7="","",IF(Search!$F$8="",IF(ISNUMBER(SEARCH(Search!$F$7,$AL1896))=TRUE,1,""),""))</f>
        <v/>
      </c>
      <c r="J1896" s="9" t="str">
        <f>IF($AL1896=Search!$F$8,1,"")</f>
        <v/>
      </c>
      <c r="K1896" s="9" t="str">
        <f>IF(Search!$I$4="","",IF(COUNTA($AS1896)=1,IF(Search!$I$4="N","N",1),""))</f>
        <v/>
      </c>
      <c r="L1896" s="9" t="str">
        <f>IF(Search!$I$5="","",IF($AS1896="RC",1,""))</f>
        <v/>
      </c>
      <c r="M1896" s="9" t="str">
        <f>IF(Search!$I$6="","",IF($AS1896="RCP",1,""))</f>
        <v/>
      </c>
      <c r="N1896" s="9" t="str">
        <f>IF(Search!$I$8="","",IF(COUNTA($AT1896)=1,IF(Search!$I$8="N","N",1),""))</f>
        <v/>
      </c>
      <c r="O1896" s="9" t="str">
        <f>IF(Search!$L$4="","",IF(COUNTA($AU1896)=1,IF(Search!$L$4="N","N",1),""))</f>
        <v/>
      </c>
      <c r="P1896" s="9" t="str">
        <f>IF(Search!$L$5="","",IF(ISNUMBER(SEARCH("Jersey",$AU1896))=TRUE,IF(Search!$L$5="N","N",1),""))</f>
        <v/>
      </c>
      <c r="Q1896" s="9" t="str">
        <f>IF(Search!$L$6="","",IF(ISNUMBER(SEARCH("Patch",$AU1896))=TRUE,IF(Search!$L$6="N","N",1),""))</f>
        <v/>
      </c>
      <c r="R1896" s="9" t="str">
        <f>IF(Search!$L$7="","",IF(ISNUMBER(SEARCH("Shield",$AU1896))=TRUE,IF(Search!$L$7="N","N",1),""))</f>
        <v/>
      </c>
      <c r="S1896" s="9" t="str">
        <f>IF(Search!$L$8="","",IF(ISNUMBER(SEARCH("Stick",$AU1896))=TRUE,IF(Search!$L$8="N","N",1),""))</f>
        <v/>
      </c>
      <c r="T1896" s="9" t="str">
        <f>IF(Search!$O$4="","",IF(COUNTA($AW1896)=1,IF(Search!$O$4="N","N",1),""))</f>
        <v/>
      </c>
      <c r="U1896" s="9" t="str">
        <f>IF(Search!$O$5="","",IF($AW1896="","",IF($AW1896&lt;Search!$O$5,"",1)))</f>
        <v/>
      </c>
      <c r="V1896" s="9" t="str">
        <f>IF(Search!$O$6="","",IF($AW1896="","",IF($AW1896&gt;Search!$O$6,"",1)))</f>
        <v/>
      </c>
      <c r="W1896" s="9" t="str">
        <f>IF(Search!$U$4="","",IF($AX1896="","",1))</f>
        <v/>
      </c>
      <c r="X1896" s="9" t="str">
        <f>IF(Search!$U$5="","",IF(ISNUMBER(SEARCH(Search!$U$5,$AX1896))=TRUE,IF(Search!$U$5="N","N",1),""))</f>
        <v/>
      </c>
      <c r="Y1896" s="9" t="str">
        <f>IF(Search!$U$6="","",IF($AY1896&lt;Search!$U$6,"",1))</f>
        <v/>
      </c>
      <c r="Z1896" s="9" t="str">
        <f>IF(Search!$R$4="","",IF(Inventory!$BA1896&lt;Search!$R$4,"",1))</f>
        <v/>
      </c>
      <c r="AA1896" s="9" t="str">
        <f>IF(Search!$R$5="","",IF($BA1896&gt;Search!$R$5,"",1))</f>
        <v/>
      </c>
      <c r="AB1896" s="9" t="str">
        <f>IF(Search!$R$6="","",IF($BB1896&lt;Search!$R$6,"",1))</f>
        <v/>
      </c>
      <c r="AC1896" s="9" t="str">
        <f>IF(Search!$R$7="","",IF($BB1896&lt;Search!$R$7,"",1))</f>
        <v/>
      </c>
      <c r="AD1896" s="45">
        <f>IF(COUNTIF($A1896:$AC1896,"n")&gt;0,"",IF(SUM($A1896:$AC1896)=COUNTA(Search!$C$4:$C$8,Search!$F$4:$F$8,Search!$I$4:$I$6,Search!$I$8,Search!$L$4:$L$8,Search!$O$4:$O$8,Search!$R$4:$R$7,Search!$U$4:$U$7)-COUNTIF(Search!$C$4:$U$7,"n"),1+LARGE($AD$1:AD1895,1),""))</f>
        <v>105</v>
      </c>
      <c r="AE1896" s="45">
        <f t="shared" si="90"/>
        <v>2754</v>
      </c>
      <c r="AF1896" s="45">
        <f>IF(AD1896="","",COUNTIF($AE$1:$AE1895,$AE1896)+RANK($AE1896,$AE$2:$AE$10540,1))</f>
        <v>490</v>
      </c>
      <c r="AG1896" s="45">
        <f t="shared" si="91"/>
        <v>0</v>
      </c>
      <c r="AH1896" s="45">
        <f>IF($AD1896="","",COUNTIF($AG$1:$AG1895,$AG1896)+RANK($AG1896,$AG$1:$AG$10539,0))</f>
        <v>267</v>
      </c>
      <c r="AI1896" s="10" t="str">
        <f t="shared" si="92"/>
        <v>2013-14 O-Pee-Chee #512 Zach Redmond  RC   /   $</v>
      </c>
      <c r="AJ1896" s="11">
        <v>2013</v>
      </c>
      <c r="AK1896" s="17">
        <v>14</v>
      </c>
      <c r="AL1896" s="12" t="s">
        <v>53</v>
      </c>
      <c r="AM1896" s="10">
        <v>512</v>
      </c>
      <c r="AN1896" s="12" t="s">
        <v>1453</v>
      </c>
      <c r="AO1896" s="9"/>
      <c r="AP1896" s="9" t="s">
        <v>1902</v>
      </c>
      <c r="AQ1896" s="9"/>
      <c r="AR1896" s="14"/>
      <c r="AS1896" s="9" t="s">
        <v>2</v>
      </c>
      <c r="AT1896" s="9"/>
      <c r="AU1896" s="9"/>
      <c r="AV1896" s="13"/>
      <c r="AW1896" s="13"/>
      <c r="AX1896" s="9"/>
      <c r="AY1896" s="9"/>
      <c r="AZ1896" s="9"/>
      <c r="BA1896" s="33"/>
      <c r="BB1896" s="33"/>
      <c r="BC1896" s="36"/>
      <c r="BD1896" s="12" t="s">
        <v>1771</v>
      </c>
    </row>
    <row r="1897" spans="1:56" s="12" customFormat="1" x14ac:dyDescent="0.2">
      <c r="A1897" s="9">
        <f>IF(Search!$C$5="","",IF(COUNTA(Inventory!$AP1897)=1,1,""))</f>
        <v>1</v>
      </c>
      <c r="B1897" s="9" t="str">
        <f>IF(Search!$C$4="","",IF(ISNUMBER(SEARCH(Search!$C$4,$AR1897))=TRUE,1,""))</f>
        <v/>
      </c>
      <c r="C1897" s="9" t="str">
        <f>IF(Search!$C$6="x",IF(COUNTA($AQ1897)=1,1,"N"),IF(COUNTA($AQ1897)=1,"N",""))</f>
        <v/>
      </c>
      <c r="D1897" s="9" t="str">
        <f>IF(Search!$O$8="","",IF(ISNUMBER(SEARCH(Search!$O$8,$BD1897))=TRUE,1,""))</f>
        <v/>
      </c>
      <c r="E1897" s="9" t="str">
        <f>IF(Search!$C$7="","",IF(ISNUMBER(SEARCH(Search!$C$7,$AN1897))=TRUE,1,""))</f>
        <v/>
      </c>
      <c r="F1897" s="9" t="str">
        <f>IF(Search!$C$8="","",IF(ISNUMBER(SEARCH(Search!$C$8,$AO1897))=TRUE,1,""))</f>
        <v/>
      </c>
      <c r="G1897" s="9" t="str">
        <f>IF(Search!$F$4="","",IF(Inventory!$AJ1897&lt;Search!$F$4,"",1))</f>
        <v/>
      </c>
      <c r="H1897" s="9" t="str">
        <f>IF(Search!$F$5="","",IF(Inventory!$AJ1897&gt;Search!$F$5,"",1))</f>
        <v/>
      </c>
      <c r="I1897" s="9" t="str">
        <f>IF(Search!$F$7="","",IF(Search!$F$8="",IF(ISNUMBER(SEARCH(Search!$F$7,$AL1897))=TRUE,1,""),""))</f>
        <v/>
      </c>
      <c r="J1897" s="9" t="str">
        <f>IF($AL1897=Search!$F$8,1,"")</f>
        <v/>
      </c>
      <c r="K1897" s="9" t="str">
        <f>IF(Search!$I$4="","",IF(COUNTA($AS1897)=1,IF(Search!$I$4="N","N",1),""))</f>
        <v/>
      </c>
      <c r="L1897" s="9" t="str">
        <f>IF(Search!$I$5="","",IF($AS1897="RC",1,""))</f>
        <v/>
      </c>
      <c r="M1897" s="9" t="str">
        <f>IF(Search!$I$6="","",IF($AS1897="RCP",1,""))</f>
        <v/>
      </c>
      <c r="N1897" s="9" t="str">
        <f>IF(Search!$I$8="","",IF(COUNTA($AT1897)=1,IF(Search!$I$8="N","N",1),""))</f>
        <v/>
      </c>
      <c r="O1897" s="9" t="str">
        <f>IF(Search!$L$4="","",IF(COUNTA($AU1897)=1,IF(Search!$L$4="N","N",1),""))</f>
        <v/>
      </c>
      <c r="P1897" s="9" t="str">
        <f>IF(Search!$L$5="","",IF(ISNUMBER(SEARCH("Jersey",$AU1897))=TRUE,IF(Search!$L$5="N","N",1),""))</f>
        <v/>
      </c>
      <c r="Q1897" s="9" t="str">
        <f>IF(Search!$L$6="","",IF(ISNUMBER(SEARCH("Patch",$AU1897))=TRUE,IF(Search!$L$6="N","N",1),""))</f>
        <v/>
      </c>
      <c r="R1897" s="9" t="str">
        <f>IF(Search!$L$7="","",IF(ISNUMBER(SEARCH("Shield",$AU1897))=TRUE,IF(Search!$L$7="N","N",1),""))</f>
        <v/>
      </c>
      <c r="S1897" s="9" t="str">
        <f>IF(Search!$L$8="","",IF(ISNUMBER(SEARCH("Stick",$AU1897))=TRUE,IF(Search!$L$8="N","N",1),""))</f>
        <v/>
      </c>
      <c r="T1897" s="9" t="str">
        <f>IF(Search!$O$4="","",IF(COUNTA($AW1897)=1,IF(Search!$O$4="N","N",1),""))</f>
        <v/>
      </c>
      <c r="U1897" s="9" t="str">
        <f>IF(Search!$O$5="","",IF($AW1897="","",IF($AW1897&lt;Search!$O$5,"",1)))</f>
        <v/>
      </c>
      <c r="V1897" s="9" t="str">
        <f>IF(Search!$O$6="","",IF($AW1897="","",IF($AW1897&gt;Search!$O$6,"",1)))</f>
        <v/>
      </c>
      <c r="W1897" s="9" t="str">
        <f>IF(Search!$U$4="","",IF($AX1897="","",1))</f>
        <v/>
      </c>
      <c r="X1897" s="9" t="str">
        <f>IF(Search!$U$5="","",IF(ISNUMBER(SEARCH(Search!$U$5,$AX1897))=TRUE,IF(Search!$U$5="N","N",1),""))</f>
        <v/>
      </c>
      <c r="Y1897" s="9" t="str">
        <f>IF(Search!$U$6="","",IF($AY1897&lt;Search!$U$6,"",1))</f>
        <v/>
      </c>
      <c r="Z1897" s="9" t="str">
        <f>IF(Search!$R$4="","",IF(Inventory!$BA1897&lt;Search!$R$4,"",1))</f>
        <v/>
      </c>
      <c r="AA1897" s="9" t="str">
        <f>IF(Search!$R$5="","",IF($BA1897&gt;Search!$R$5,"",1))</f>
        <v/>
      </c>
      <c r="AB1897" s="9" t="str">
        <f>IF(Search!$R$6="","",IF($BB1897&lt;Search!$R$6,"",1))</f>
        <v/>
      </c>
      <c r="AC1897" s="9" t="str">
        <f>IF(Search!$R$7="","",IF($BB1897&lt;Search!$R$7,"",1))</f>
        <v/>
      </c>
      <c r="AD1897" s="45">
        <f>IF(COUNTIF($A1897:$AC1897,"n")&gt;0,"",IF(SUM($A1897:$AC1897)=COUNTA(Search!$C$4:$C$8,Search!$F$4:$F$8,Search!$I$4:$I$6,Search!$I$8,Search!$L$4:$L$8,Search!$O$4:$O$8,Search!$R$4:$R$7,Search!$U$4:$U$7)-COUNTIF(Search!$C$4:$U$7,"n"),1+LARGE($AD$1:AD1896,1),""))</f>
        <v>106</v>
      </c>
      <c r="AE1897" s="45">
        <f t="shared" si="90"/>
        <v>1116</v>
      </c>
      <c r="AF1897" s="45">
        <f>IF(AD1897="","",COUNTIF($AE$1:$AE1896,$AE1897)+RANK($AE1897,$AE$2:$AE$10540,1))</f>
        <v>195</v>
      </c>
      <c r="AG1897" s="45">
        <f t="shared" si="91"/>
        <v>0</v>
      </c>
      <c r="AH1897" s="45">
        <f>IF($AD1897="","",COUNTIF($AG$1:$AG1896,$AG1897)+RANK($AG1897,$AG$1:$AG$10539,0))</f>
        <v>268</v>
      </c>
      <c r="AI1897" s="10" t="str">
        <f t="shared" si="92"/>
        <v>2013-14 O-Pee-Chee #515 Jean-Gabriel Pageau  RC   /   $</v>
      </c>
      <c r="AJ1897" s="11">
        <v>2013</v>
      </c>
      <c r="AK1897" s="17">
        <v>14</v>
      </c>
      <c r="AL1897" s="12" t="s">
        <v>53</v>
      </c>
      <c r="AM1897" s="10">
        <v>515</v>
      </c>
      <c r="AN1897" s="12" t="s">
        <v>1454</v>
      </c>
      <c r="AO1897" s="9"/>
      <c r="AP1897" s="9" t="s">
        <v>1902</v>
      </c>
      <c r="AQ1897" s="9"/>
      <c r="AR1897" s="14"/>
      <c r="AS1897" s="9" t="s">
        <v>2</v>
      </c>
      <c r="AT1897" s="9"/>
      <c r="AU1897" s="9"/>
      <c r="AV1897" s="13"/>
      <c r="AW1897" s="13"/>
      <c r="AX1897" s="9"/>
      <c r="AY1897" s="9"/>
      <c r="AZ1897" s="9"/>
      <c r="BA1897" s="33"/>
      <c r="BB1897" s="33"/>
      <c r="BC1897" s="36"/>
      <c r="BD1897" s="12" t="s">
        <v>1771</v>
      </c>
    </row>
    <row r="1898" spans="1:56" s="12" customFormat="1" x14ac:dyDescent="0.2">
      <c r="A1898" s="9">
        <f>IF(Search!$C$5="","",IF(COUNTA(Inventory!$AP1898)=1,1,""))</f>
        <v>1</v>
      </c>
      <c r="B1898" s="9" t="str">
        <f>IF(Search!$C$4="","",IF(ISNUMBER(SEARCH(Search!$C$4,$AR1898))=TRUE,1,""))</f>
        <v/>
      </c>
      <c r="C1898" s="9" t="str">
        <f>IF(Search!$C$6="x",IF(COUNTA($AQ1898)=1,1,"N"),IF(COUNTA($AQ1898)=1,"N",""))</f>
        <v/>
      </c>
      <c r="D1898" s="9" t="str">
        <f>IF(Search!$O$8="","",IF(ISNUMBER(SEARCH(Search!$O$8,$BD1898))=TRUE,1,""))</f>
        <v/>
      </c>
      <c r="E1898" s="9" t="str">
        <f>IF(Search!$C$7="","",IF(ISNUMBER(SEARCH(Search!$C$7,$AN1898))=TRUE,1,""))</f>
        <v/>
      </c>
      <c r="F1898" s="9" t="str">
        <f>IF(Search!$C$8="","",IF(ISNUMBER(SEARCH(Search!$C$8,$AO1898))=TRUE,1,""))</f>
        <v/>
      </c>
      <c r="G1898" s="9" t="str">
        <f>IF(Search!$F$4="","",IF(Inventory!$AJ1898&lt;Search!$F$4,"",1))</f>
        <v/>
      </c>
      <c r="H1898" s="9" t="str">
        <f>IF(Search!$F$5="","",IF(Inventory!$AJ1898&gt;Search!$F$5,"",1))</f>
        <v/>
      </c>
      <c r="I1898" s="9" t="str">
        <f>IF(Search!$F$7="","",IF(Search!$F$8="",IF(ISNUMBER(SEARCH(Search!$F$7,$AL1898))=TRUE,1,""),""))</f>
        <v/>
      </c>
      <c r="J1898" s="9" t="str">
        <f>IF($AL1898=Search!$F$8,1,"")</f>
        <v/>
      </c>
      <c r="K1898" s="9" t="str">
        <f>IF(Search!$I$4="","",IF(COUNTA($AS1898)=1,IF(Search!$I$4="N","N",1),""))</f>
        <v/>
      </c>
      <c r="L1898" s="9" t="str">
        <f>IF(Search!$I$5="","",IF($AS1898="RC",1,""))</f>
        <v/>
      </c>
      <c r="M1898" s="9" t="str">
        <f>IF(Search!$I$6="","",IF($AS1898="RCP",1,""))</f>
        <v/>
      </c>
      <c r="N1898" s="9" t="str">
        <f>IF(Search!$I$8="","",IF(COUNTA($AT1898)=1,IF(Search!$I$8="N","N",1),""))</f>
        <v/>
      </c>
      <c r="O1898" s="9" t="str">
        <f>IF(Search!$L$4="","",IF(COUNTA($AU1898)=1,IF(Search!$L$4="N","N",1),""))</f>
        <v/>
      </c>
      <c r="P1898" s="9" t="str">
        <f>IF(Search!$L$5="","",IF(ISNUMBER(SEARCH("Jersey",$AU1898))=TRUE,IF(Search!$L$5="N","N",1),""))</f>
        <v/>
      </c>
      <c r="Q1898" s="9" t="str">
        <f>IF(Search!$L$6="","",IF(ISNUMBER(SEARCH("Patch",$AU1898))=TRUE,IF(Search!$L$6="N","N",1),""))</f>
        <v/>
      </c>
      <c r="R1898" s="9" t="str">
        <f>IF(Search!$L$7="","",IF(ISNUMBER(SEARCH("Shield",$AU1898))=TRUE,IF(Search!$L$7="N","N",1),""))</f>
        <v/>
      </c>
      <c r="S1898" s="9" t="str">
        <f>IF(Search!$L$8="","",IF(ISNUMBER(SEARCH("Stick",$AU1898))=TRUE,IF(Search!$L$8="N","N",1),""))</f>
        <v/>
      </c>
      <c r="T1898" s="9" t="str">
        <f>IF(Search!$O$4="","",IF(COUNTA($AW1898)=1,IF(Search!$O$4="N","N",1),""))</f>
        <v/>
      </c>
      <c r="U1898" s="9" t="str">
        <f>IF(Search!$O$5="","",IF($AW1898="","",IF($AW1898&lt;Search!$O$5,"",1)))</f>
        <v/>
      </c>
      <c r="V1898" s="9" t="str">
        <f>IF(Search!$O$6="","",IF($AW1898="","",IF($AW1898&gt;Search!$O$6,"",1)))</f>
        <v/>
      </c>
      <c r="W1898" s="9" t="str">
        <f>IF(Search!$U$4="","",IF($AX1898="","",1))</f>
        <v/>
      </c>
      <c r="X1898" s="9" t="str">
        <f>IF(Search!$U$5="","",IF(ISNUMBER(SEARCH(Search!$U$5,$AX1898))=TRUE,IF(Search!$U$5="N","N",1),""))</f>
        <v/>
      </c>
      <c r="Y1898" s="9" t="str">
        <f>IF(Search!$U$6="","",IF($AY1898&lt;Search!$U$6,"",1))</f>
        <v/>
      </c>
      <c r="Z1898" s="9" t="str">
        <f>IF(Search!$R$4="","",IF(Inventory!$BA1898&lt;Search!$R$4,"",1))</f>
        <v/>
      </c>
      <c r="AA1898" s="9" t="str">
        <f>IF(Search!$R$5="","",IF($BA1898&gt;Search!$R$5,"",1))</f>
        <v/>
      </c>
      <c r="AB1898" s="9" t="str">
        <f>IF(Search!$R$6="","",IF($BB1898&lt;Search!$R$6,"",1))</f>
        <v/>
      </c>
      <c r="AC1898" s="9" t="str">
        <f>IF(Search!$R$7="","",IF($BB1898&lt;Search!$R$7,"",1))</f>
        <v/>
      </c>
      <c r="AD1898" s="45">
        <f>IF(COUNTIF($A1898:$AC1898,"n")&gt;0,"",IF(SUM($A1898:$AC1898)=COUNTA(Search!$C$4:$C$8,Search!$F$4:$F$8,Search!$I$4:$I$6,Search!$I$8,Search!$L$4:$L$8,Search!$O$4:$O$8,Search!$R$4:$R$7,Search!$U$4:$U$7)-COUNTIF(Search!$C$4:$U$7,"n"),1+LARGE($AD$1:AD1897,1),""))</f>
        <v>107</v>
      </c>
      <c r="AE1898" s="45">
        <f t="shared" si="90"/>
        <v>1413</v>
      </c>
      <c r="AF1898" s="45">
        <f>IF(AD1898="","",COUNTIF($AE$1:$AE1897,$AE1898)+RANK($AE1898,$AE$2:$AE$10540,1))</f>
        <v>257</v>
      </c>
      <c r="AG1898" s="45">
        <f t="shared" si="91"/>
        <v>0</v>
      </c>
      <c r="AH1898" s="45">
        <f>IF($AD1898="","",COUNTIF($AG$1:$AG1897,$AG1898)+RANK($AG1898,$AG$1:$AG$10539,0))</f>
        <v>269</v>
      </c>
      <c r="AI1898" s="10" t="str">
        <f t="shared" si="92"/>
        <v>2013-14 O-Pee-Chee #522 Leo Komarov  RC   /   $</v>
      </c>
      <c r="AJ1898" s="11">
        <v>2013</v>
      </c>
      <c r="AK1898" s="17">
        <v>14</v>
      </c>
      <c r="AL1898" s="12" t="s">
        <v>53</v>
      </c>
      <c r="AM1898" s="10">
        <v>522</v>
      </c>
      <c r="AN1898" s="12" t="s">
        <v>1455</v>
      </c>
      <c r="AO1898" s="9"/>
      <c r="AP1898" s="9" t="s">
        <v>1902</v>
      </c>
      <c r="AQ1898" s="9"/>
      <c r="AR1898" s="14"/>
      <c r="AS1898" s="9" t="s">
        <v>2</v>
      </c>
      <c r="AT1898" s="9"/>
      <c r="AU1898" s="9"/>
      <c r="AV1898" s="13"/>
      <c r="AW1898" s="13"/>
      <c r="AX1898" s="9"/>
      <c r="AY1898" s="9"/>
      <c r="AZ1898" s="9"/>
      <c r="BA1898" s="33"/>
      <c r="BB1898" s="33"/>
      <c r="BC1898" s="36"/>
      <c r="BD1898" s="12" t="s">
        <v>1771</v>
      </c>
    </row>
    <row r="1899" spans="1:56" s="12" customFormat="1" x14ac:dyDescent="0.2">
      <c r="A1899" s="9">
        <f>IF(Search!$C$5="","",IF(COUNTA(Inventory!$AP1899)=1,1,""))</f>
        <v>1</v>
      </c>
      <c r="B1899" s="9" t="str">
        <f>IF(Search!$C$4="","",IF(ISNUMBER(SEARCH(Search!$C$4,$AR1899))=TRUE,1,""))</f>
        <v/>
      </c>
      <c r="C1899" s="9" t="str">
        <f>IF(Search!$C$6="x",IF(COUNTA($AQ1899)=1,1,"N"),IF(COUNTA($AQ1899)=1,"N",""))</f>
        <v/>
      </c>
      <c r="D1899" s="9" t="str">
        <f>IF(Search!$O$8="","",IF(ISNUMBER(SEARCH(Search!$O$8,$BD1899))=TRUE,1,""))</f>
        <v/>
      </c>
      <c r="E1899" s="9" t="str">
        <f>IF(Search!$C$7="","",IF(ISNUMBER(SEARCH(Search!$C$7,$AN1899))=TRUE,1,""))</f>
        <v/>
      </c>
      <c r="F1899" s="9" t="str">
        <f>IF(Search!$C$8="","",IF(ISNUMBER(SEARCH(Search!$C$8,$AO1899))=TRUE,1,""))</f>
        <v/>
      </c>
      <c r="G1899" s="9" t="str">
        <f>IF(Search!$F$4="","",IF(Inventory!$AJ1899&lt;Search!$F$4,"",1))</f>
        <v/>
      </c>
      <c r="H1899" s="9" t="str">
        <f>IF(Search!$F$5="","",IF(Inventory!$AJ1899&gt;Search!$F$5,"",1))</f>
        <v/>
      </c>
      <c r="I1899" s="9" t="str">
        <f>IF(Search!$F$7="","",IF(Search!$F$8="",IF(ISNUMBER(SEARCH(Search!$F$7,$AL1899))=TRUE,1,""),""))</f>
        <v/>
      </c>
      <c r="J1899" s="9" t="str">
        <f>IF($AL1899=Search!$F$8,1,"")</f>
        <v/>
      </c>
      <c r="K1899" s="9" t="str">
        <f>IF(Search!$I$4="","",IF(COUNTA($AS1899)=1,IF(Search!$I$4="N","N",1),""))</f>
        <v/>
      </c>
      <c r="L1899" s="9" t="str">
        <f>IF(Search!$I$5="","",IF($AS1899="RC",1,""))</f>
        <v/>
      </c>
      <c r="M1899" s="9" t="str">
        <f>IF(Search!$I$6="","",IF($AS1899="RCP",1,""))</f>
        <v/>
      </c>
      <c r="N1899" s="9" t="str">
        <f>IF(Search!$I$8="","",IF(COUNTA($AT1899)=1,IF(Search!$I$8="N","N",1),""))</f>
        <v/>
      </c>
      <c r="O1899" s="9" t="str">
        <f>IF(Search!$L$4="","",IF(COUNTA($AU1899)=1,IF(Search!$L$4="N","N",1),""))</f>
        <v/>
      </c>
      <c r="P1899" s="9" t="str">
        <f>IF(Search!$L$5="","",IF(ISNUMBER(SEARCH("Jersey",$AU1899))=TRUE,IF(Search!$L$5="N","N",1),""))</f>
        <v/>
      </c>
      <c r="Q1899" s="9" t="str">
        <f>IF(Search!$L$6="","",IF(ISNUMBER(SEARCH("Patch",$AU1899))=TRUE,IF(Search!$L$6="N","N",1),""))</f>
        <v/>
      </c>
      <c r="R1899" s="9" t="str">
        <f>IF(Search!$L$7="","",IF(ISNUMBER(SEARCH("Shield",$AU1899))=TRUE,IF(Search!$L$7="N","N",1),""))</f>
        <v/>
      </c>
      <c r="S1899" s="9" t="str">
        <f>IF(Search!$L$8="","",IF(ISNUMBER(SEARCH("Stick",$AU1899))=TRUE,IF(Search!$L$8="N","N",1),""))</f>
        <v/>
      </c>
      <c r="T1899" s="9" t="str">
        <f>IF(Search!$O$4="","",IF(COUNTA($AW1899)=1,IF(Search!$O$4="N","N",1),""))</f>
        <v/>
      </c>
      <c r="U1899" s="9" t="str">
        <f>IF(Search!$O$5="","",IF($AW1899="","",IF($AW1899&lt;Search!$O$5,"",1)))</f>
        <v/>
      </c>
      <c r="V1899" s="9" t="str">
        <f>IF(Search!$O$6="","",IF($AW1899="","",IF($AW1899&gt;Search!$O$6,"",1)))</f>
        <v/>
      </c>
      <c r="W1899" s="9" t="str">
        <f>IF(Search!$U$4="","",IF($AX1899="","",1))</f>
        <v/>
      </c>
      <c r="X1899" s="9" t="str">
        <f>IF(Search!$U$5="","",IF(ISNUMBER(SEARCH(Search!$U$5,$AX1899))=TRUE,IF(Search!$U$5="N","N",1),""))</f>
        <v/>
      </c>
      <c r="Y1899" s="9" t="str">
        <f>IF(Search!$U$6="","",IF($AY1899&lt;Search!$U$6,"",1))</f>
        <v/>
      </c>
      <c r="Z1899" s="9" t="str">
        <f>IF(Search!$R$4="","",IF(Inventory!$BA1899&lt;Search!$R$4,"",1))</f>
        <v/>
      </c>
      <c r="AA1899" s="9" t="str">
        <f>IF(Search!$R$5="","",IF($BA1899&gt;Search!$R$5,"",1))</f>
        <v/>
      </c>
      <c r="AB1899" s="9" t="str">
        <f>IF(Search!$R$6="","",IF($BB1899&lt;Search!$R$6,"",1))</f>
        <v/>
      </c>
      <c r="AC1899" s="9" t="str">
        <f>IF(Search!$R$7="","",IF($BB1899&lt;Search!$R$7,"",1))</f>
        <v/>
      </c>
      <c r="AD1899" s="45">
        <f>IF(COUNTIF($A1899:$AC1899,"n")&gt;0,"",IF(SUM($A1899:$AC1899)=COUNTA(Search!$C$4:$C$8,Search!$F$4:$F$8,Search!$I$4:$I$6,Search!$I$8,Search!$L$4:$L$8,Search!$O$4:$O$8,Search!$R$4:$R$7,Search!$U$4:$U$7)-COUNTIF(Search!$C$4:$U$7,"n"),1+LARGE($AD$1:AD1898,1),""))</f>
        <v>108</v>
      </c>
      <c r="AE1899" s="45">
        <f t="shared" si="90"/>
        <v>864</v>
      </c>
      <c r="AF1899" s="45">
        <f>IF(AD1899="","",COUNTIF($AE$1:$AE1898,$AE1899)+RANK($AE1899,$AE$2:$AE$10540,1))</f>
        <v>143</v>
      </c>
      <c r="AG1899" s="45">
        <f t="shared" si="91"/>
        <v>0</v>
      </c>
      <c r="AH1899" s="45">
        <f>IF($AD1899="","",COUNTIF($AG$1:$AG1898,$AG1899)+RANK($AG1899,$AG$1:$AG$10539,0))</f>
        <v>270</v>
      </c>
      <c r="AI1899" s="10" t="str">
        <f t="shared" si="92"/>
        <v>2013-14 O-Pee-Chee #525 Filip Forsberg  RC   /   $</v>
      </c>
      <c r="AJ1899" s="11">
        <v>2013</v>
      </c>
      <c r="AK1899" s="17">
        <v>14</v>
      </c>
      <c r="AL1899" s="12" t="s">
        <v>53</v>
      </c>
      <c r="AM1899" s="10">
        <v>525</v>
      </c>
      <c r="AN1899" s="12" t="s">
        <v>1456</v>
      </c>
      <c r="AO1899" s="9"/>
      <c r="AP1899" s="9" t="s">
        <v>1902</v>
      </c>
      <c r="AQ1899" s="9"/>
      <c r="AR1899" s="14"/>
      <c r="AS1899" s="9" t="s">
        <v>2</v>
      </c>
      <c r="AT1899" s="9"/>
      <c r="AU1899" s="9"/>
      <c r="AV1899" s="13"/>
      <c r="AW1899" s="13"/>
      <c r="AX1899" s="9"/>
      <c r="AY1899" s="9"/>
      <c r="AZ1899" s="9"/>
      <c r="BA1899" s="33"/>
      <c r="BB1899" s="33"/>
      <c r="BC1899" s="36"/>
      <c r="BD1899" s="12" t="s">
        <v>1771</v>
      </c>
    </row>
    <row r="1900" spans="1:56" s="12" customFormat="1" x14ac:dyDescent="0.2">
      <c r="A1900" s="9">
        <f>IF(Search!$C$5="","",IF(COUNTA(Inventory!$AP1900)=1,1,""))</f>
        <v>1</v>
      </c>
      <c r="B1900" s="9" t="str">
        <f>IF(Search!$C$4="","",IF(ISNUMBER(SEARCH(Search!$C$4,$AR1900))=TRUE,1,""))</f>
        <v/>
      </c>
      <c r="C1900" s="9" t="str">
        <f>IF(Search!$C$6="x",IF(COUNTA($AQ1900)=1,1,"N"),IF(COUNTA($AQ1900)=1,"N",""))</f>
        <v/>
      </c>
      <c r="D1900" s="9" t="str">
        <f>IF(Search!$O$8="","",IF(ISNUMBER(SEARCH(Search!$O$8,$BD1900))=TRUE,1,""))</f>
        <v/>
      </c>
      <c r="E1900" s="9" t="str">
        <f>IF(Search!$C$7="","",IF(ISNUMBER(SEARCH(Search!$C$7,$AN1900))=TRUE,1,""))</f>
        <v/>
      </c>
      <c r="F1900" s="9" t="str">
        <f>IF(Search!$C$8="","",IF(ISNUMBER(SEARCH(Search!$C$8,$AO1900))=TRUE,1,""))</f>
        <v/>
      </c>
      <c r="G1900" s="9" t="str">
        <f>IF(Search!$F$4="","",IF(Inventory!$AJ1900&lt;Search!$F$4,"",1))</f>
        <v/>
      </c>
      <c r="H1900" s="9" t="str">
        <f>IF(Search!$F$5="","",IF(Inventory!$AJ1900&gt;Search!$F$5,"",1))</f>
        <v/>
      </c>
      <c r="I1900" s="9" t="str">
        <f>IF(Search!$F$7="","",IF(Search!$F$8="",IF(ISNUMBER(SEARCH(Search!$F$7,$AL1900))=TRUE,1,""),""))</f>
        <v/>
      </c>
      <c r="J1900" s="9" t="str">
        <f>IF($AL1900=Search!$F$8,1,"")</f>
        <v/>
      </c>
      <c r="K1900" s="9" t="str">
        <f>IF(Search!$I$4="","",IF(COUNTA($AS1900)=1,IF(Search!$I$4="N","N",1),""))</f>
        <v/>
      </c>
      <c r="L1900" s="9" t="str">
        <f>IF(Search!$I$5="","",IF($AS1900="RC",1,""))</f>
        <v/>
      </c>
      <c r="M1900" s="9" t="str">
        <f>IF(Search!$I$6="","",IF($AS1900="RCP",1,""))</f>
        <v/>
      </c>
      <c r="N1900" s="9" t="str">
        <f>IF(Search!$I$8="","",IF(COUNTA($AT1900)=1,IF(Search!$I$8="N","N",1),""))</f>
        <v/>
      </c>
      <c r="O1900" s="9" t="str">
        <f>IF(Search!$L$4="","",IF(COUNTA($AU1900)=1,IF(Search!$L$4="N","N",1),""))</f>
        <v/>
      </c>
      <c r="P1900" s="9" t="str">
        <f>IF(Search!$L$5="","",IF(ISNUMBER(SEARCH("Jersey",$AU1900))=TRUE,IF(Search!$L$5="N","N",1),""))</f>
        <v/>
      </c>
      <c r="Q1900" s="9" t="str">
        <f>IF(Search!$L$6="","",IF(ISNUMBER(SEARCH("Patch",$AU1900))=TRUE,IF(Search!$L$6="N","N",1),""))</f>
        <v/>
      </c>
      <c r="R1900" s="9" t="str">
        <f>IF(Search!$L$7="","",IF(ISNUMBER(SEARCH("Shield",$AU1900))=TRUE,IF(Search!$L$7="N","N",1),""))</f>
        <v/>
      </c>
      <c r="S1900" s="9" t="str">
        <f>IF(Search!$L$8="","",IF(ISNUMBER(SEARCH("Stick",$AU1900))=TRUE,IF(Search!$L$8="N","N",1),""))</f>
        <v/>
      </c>
      <c r="T1900" s="9" t="str">
        <f>IF(Search!$O$4="","",IF(COUNTA($AW1900)=1,IF(Search!$O$4="N","N",1),""))</f>
        <v/>
      </c>
      <c r="U1900" s="9" t="str">
        <f>IF(Search!$O$5="","",IF($AW1900="","",IF($AW1900&lt;Search!$O$5,"",1)))</f>
        <v/>
      </c>
      <c r="V1900" s="9" t="str">
        <f>IF(Search!$O$6="","",IF($AW1900="","",IF($AW1900&gt;Search!$O$6,"",1)))</f>
        <v/>
      </c>
      <c r="W1900" s="9" t="str">
        <f>IF(Search!$U$4="","",IF($AX1900="","",1))</f>
        <v/>
      </c>
      <c r="X1900" s="9" t="str">
        <f>IF(Search!$U$5="","",IF(ISNUMBER(SEARCH(Search!$U$5,$AX1900))=TRUE,IF(Search!$U$5="N","N",1),""))</f>
        <v/>
      </c>
      <c r="Y1900" s="9" t="str">
        <f>IF(Search!$U$6="","",IF($AY1900&lt;Search!$U$6,"",1))</f>
        <v/>
      </c>
      <c r="Z1900" s="9" t="str">
        <f>IF(Search!$R$4="","",IF(Inventory!$BA1900&lt;Search!$R$4,"",1))</f>
        <v/>
      </c>
      <c r="AA1900" s="9" t="str">
        <f>IF(Search!$R$5="","",IF($BA1900&gt;Search!$R$5,"",1))</f>
        <v/>
      </c>
      <c r="AB1900" s="9" t="str">
        <f>IF(Search!$R$6="","",IF($BB1900&lt;Search!$R$6,"",1))</f>
        <v/>
      </c>
      <c r="AC1900" s="9" t="str">
        <f>IF(Search!$R$7="","",IF($BB1900&lt;Search!$R$7,"",1))</f>
        <v/>
      </c>
      <c r="AD1900" s="45">
        <f>IF(COUNTIF($A1900:$AC1900,"n")&gt;0,"",IF(SUM($A1900:$AC1900)=COUNTA(Search!$C$4:$C$8,Search!$F$4:$F$8,Search!$I$4:$I$6,Search!$I$8,Search!$L$4:$L$8,Search!$O$4:$O$8,Search!$R$4:$R$7,Search!$U$4:$U$7)-COUNTIF(Search!$C$4:$U$7,"n"),1+LARGE($AD$1:AD1899,1),""))</f>
        <v>109</v>
      </c>
      <c r="AE1900" s="45">
        <f t="shared" si="90"/>
        <v>41</v>
      </c>
      <c r="AF1900" s="45">
        <f>IF(AD1900="","",COUNTIF($AE$1:$AE1899,$AE1900)+RANK($AE1900,$AE$2:$AE$10540,1))</f>
        <v>2</v>
      </c>
      <c r="AG1900" s="45">
        <f t="shared" si="91"/>
        <v>0</v>
      </c>
      <c r="AH1900" s="45">
        <f>IF($AD1900="","",COUNTIF($AG$1:$AG1899,$AG1900)+RANK($AG1900,$AG$1:$AG$10539,0))</f>
        <v>271</v>
      </c>
      <c r="AI1900" s="10" t="str">
        <f t="shared" si="92"/>
        <v>2013-14 O-Pee-Chee #529 Alex Chiasson  RC   /   $</v>
      </c>
      <c r="AJ1900" s="11">
        <v>2013</v>
      </c>
      <c r="AK1900" s="17">
        <v>14</v>
      </c>
      <c r="AL1900" s="12" t="s">
        <v>53</v>
      </c>
      <c r="AM1900" s="10">
        <v>529</v>
      </c>
      <c r="AN1900" s="12" t="s">
        <v>1457</v>
      </c>
      <c r="AO1900" s="9"/>
      <c r="AP1900" s="9" t="s">
        <v>1902</v>
      </c>
      <c r="AQ1900" s="9"/>
      <c r="AR1900" s="14"/>
      <c r="AS1900" s="9" t="s">
        <v>2</v>
      </c>
      <c r="AT1900" s="9"/>
      <c r="AU1900" s="9"/>
      <c r="AV1900" s="13"/>
      <c r="AW1900" s="13"/>
      <c r="AX1900" s="9"/>
      <c r="AY1900" s="9"/>
      <c r="AZ1900" s="9"/>
      <c r="BA1900" s="33"/>
      <c r="BB1900" s="33"/>
      <c r="BC1900" s="36"/>
      <c r="BD1900" s="12" t="s">
        <v>1771</v>
      </c>
    </row>
    <row r="1901" spans="1:56" s="12" customFormat="1" x14ac:dyDescent="0.2">
      <c r="A1901" s="9">
        <f>IF(Search!$C$5="","",IF(COUNTA(Inventory!$AP1901)=1,1,""))</f>
        <v>1</v>
      </c>
      <c r="B1901" s="9" t="str">
        <f>IF(Search!$C$4="","",IF(ISNUMBER(SEARCH(Search!$C$4,$AR1901))=TRUE,1,""))</f>
        <v/>
      </c>
      <c r="C1901" s="9" t="str">
        <f>IF(Search!$C$6="x",IF(COUNTA($AQ1901)=1,1,"N"),IF(COUNTA($AQ1901)=1,"N",""))</f>
        <v/>
      </c>
      <c r="D1901" s="9" t="str">
        <f>IF(Search!$O$8="","",IF(ISNUMBER(SEARCH(Search!$O$8,$BD1901))=TRUE,1,""))</f>
        <v/>
      </c>
      <c r="E1901" s="9" t="str">
        <f>IF(Search!$C$7="","",IF(ISNUMBER(SEARCH(Search!$C$7,$AN1901))=TRUE,1,""))</f>
        <v/>
      </c>
      <c r="F1901" s="9" t="str">
        <f>IF(Search!$C$8="","",IF(ISNUMBER(SEARCH(Search!$C$8,$AO1901))=TRUE,1,""))</f>
        <v/>
      </c>
      <c r="G1901" s="9" t="str">
        <f>IF(Search!$F$4="","",IF(Inventory!$AJ1901&lt;Search!$F$4,"",1))</f>
        <v/>
      </c>
      <c r="H1901" s="9" t="str">
        <f>IF(Search!$F$5="","",IF(Inventory!$AJ1901&gt;Search!$F$5,"",1))</f>
        <v/>
      </c>
      <c r="I1901" s="9" t="str">
        <f>IF(Search!$F$7="","",IF(Search!$F$8="",IF(ISNUMBER(SEARCH(Search!$F$7,$AL1901))=TRUE,1,""),""))</f>
        <v/>
      </c>
      <c r="J1901" s="9" t="str">
        <f>IF($AL1901=Search!$F$8,1,"")</f>
        <v/>
      </c>
      <c r="K1901" s="9" t="str">
        <f>IF(Search!$I$4="","",IF(COUNTA($AS1901)=1,IF(Search!$I$4="N","N",1),""))</f>
        <v/>
      </c>
      <c r="L1901" s="9" t="str">
        <f>IF(Search!$I$5="","",IF($AS1901="RC",1,""))</f>
        <v/>
      </c>
      <c r="M1901" s="9" t="str">
        <f>IF(Search!$I$6="","",IF($AS1901="RCP",1,""))</f>
        <v/>
      </c>
      <c r="N1901" s="9" t="str">
        <f>IF(Search!$I$8="","",IF(COUNTA($AT1901)=1,IF(Search!$I$8="N","N",1),""))</f>
        <v/>
      </c>
      <c r="O1901" s="9" t="str">
        <f>IF(Search!$L$4="","",IF(COUNTA($AU1901)=1,IF(Search!$L$4="N","N",1),""))</f>
        <v/>
      </c>
      <c r="P1901" s="9" t="str">
        <f>IF(Search!$L$5="","",IF(ISNUMBER(SEARCH("Jersey",$AU1901))=TRUE,IF(Search!$L$5="N","N",1),""))</f>
        <v/>
      </c>
      <c r="Q1901" s="9" t="str">
        <f>IF(Search!$L$6="","",IF(ISNUMBER(SEARCH("Patch",$AU1901))=TRUE,IF(Search!$L$6="N","N",1),""))</f>
        <v/>
      </c>
      <c r="R1901" s="9" t="str">
        <f>IF(Search!$L$7="","",IF(ISNUMBER(SEARCH("Shield",$AU1901))=TRUE,IF(Search!$L$7="N","N",1),""))</f>
        <v/>
      </c>
      <c r="S1901" s="9" t="str">
        <f>IF(Search!$L$8="","",IF(ISNUMBER(SEARCH("Stick",$AU1901))=TRUE,IF(Search!$L$8="N","N",1),""))</f>
        <v/>
      </c>
      <c r="T1901" s="9" t="str">
        <f>IF(Search!$O$4="","",IF(COUNTA($AW1901)=1,IF(Search!$O$4="N","N",1),""))</f>
        <v/>
      </c>
      <c r="U1901" s="9" t="str">
        <f>IF(Search!$O$5="","",IF($AW1901="","",IF($AW1901&lt;Search!$O$5,"",1)))</f>
        <v/>
      </c>
      <c r="V1901" s="9" t="str">
        <f>IF(Search!$O$6="","",IF($AW1901="","",IF($AW1901&gt;Search!$O$6,"",1)))</f>
        <v/>
      </c>
      <c r="W1901" s="9" t="str">
        <f>IF(Search!$U$4="","",IF($AX1901="","",1))</f>
        <v/>
      </c>
      <c r="X1901" s="9" t="str">
        <f>IF(Search!$U$5="","",IF(ISNUMBER(SEARCH(Search!$U$5,$AX1901))=TRUE,IF(Search!$U$5="N","N",1),""))</f>
        <v/>
      </c>
      <c r="Y1901" s="9" t="str">
        <f>IF(Search!$U$6="","",IF($AY1901&lt;Search!$U$6,"",1))</f>
        <v/>
      </c>
      <c r="Z1901" s="9" t="str">
        <f>IF(Search!$R$4="","",IF(Inventory!$BA1901&lt;Search!$R$4,"",1))</f>
        <v/>
      </c>
      <c r="AA1901" s="9" t="str">
        <f>IF(Search!$R$5="","",IF($BA1901&gt;Search!$R$5,"",1))</f>
        <v/>
      </c>
      <c r="AB1901" s="9" t="str">
        <f>IF(Search!$R$6="","",IF($BB1901&lt;Search!$R$6,"",1))</f>
        <v/>
      </c>
      <c r="AC1901" s="9" t="str">
        <f>IF(Search!$R$7="","",IF($BB1901&lt;Search!$R$7,"",1))</f>
        <v/>
      </c>
      <c r="AD1901" s="45">
        <f>IF(COUNTIF($A1901:$AC1901,"n")&gt;0,"",IF(SUM($A1901:$AC1901)=COUNTA(Search!$C$4:$C$8,Search!$F$4:$F$8,Search!$I$4:$I$6,Search!$I$8,Search!$L$4:$L$8,Search!$O$4:$O$8,Search!$R$4:$R$7,Search!$U$4:$U$7)-COUNTIF(Search!$C$4:$U$7,"n"),1+LARGE($AD$1:AD1900,1),""))</f>
        <v>110</v>
      </c>
      <c r="AE1901" s="45">
        <f t="shared" si="90"/>
        <v>169</v>
      </c>
      <c r="AF1901" s="45">
        <f>IF(AD1901="","",COUNTIF($AE$1:$AE1900,$AE1901)+RANK($AE1901,$AE$2:$AE$10540,1))</f>
        <v>37</v>
      </c>
      <c r="AG1901" s="45">
        <f t="shared" si="91"/>
        <v>0</v>
      </c>
      <c r="AH1901" s="45">
        <f>IF($AD1901="","",COUNTIF($AG$1:$AG1900,$AG1901)+RANK($AG1901,$AG$1:$AG$10539,0))</f>
        <v>272</v>
      </c>
      <c r="AI1901" s="10" t="str">
        <f t="shared" si="92"/>
        <v>2013-14 O-Pee-Chee #530 Ben Street  RC   /   $</v>
      </c>
      <c r="AJ1901" s="11">
        <v>2013</v>
      </c>
      <c r="AK1901" s="17">
        <v>14</v>
      </c>
      <c r="AL1901" s="12" t="s">
        <v>53</v>
      </c>
      <c r="AM1901" s="10">
        <v>530</v>
      </c>
      <c r="AN1901" s="12" t="s">
        <v>1458</v>
      </c>
      <c r="AO1901" s="9"/>
      <c r="AP1901" s="9" t="s">
        <v>1902</v>
      </c>
      <c r="AQ1901" s="9"/>
      <c r="AR1901" s="14"/>
      <c r="AS1901" s="9" t="s">
        <v>2</v>
      </c>
      <c r="AT1901" s="9"/>
      <c r="AU1901" s="9"/>
      <c r="AV1901" s="13"/>
      <c r="AW1901" s="13"/>
      <c r="AX1901" s="9"/>
      <c r="AY1901" s="9"/>
      <c r="AZ1901" s="9"/>
      <c r="BA1901" s="33"/>
      <c r="BB1901" s="33"/>
      <c r="BC1901" s="36"/>
      <c r="BD1901" s="12" t="s">
        <v>1771</v>
      </c>
    </row>
    <row r="1902" spans="1:56" s="12" customFormat="1" x14ac:dyDescent="0.2">
      <c r="A1902" s="9">
        <f>IF(Search!$C$5="","",IF(COUNTA(Inventory!$AP1902)=1,1,""))</f>
        <v>1</v>
      </c>
      <c r="B1902" s="9" t="str">
        <f>IF(Search!$C$4="","",IF(ISNUMBER(SEARCH(Search!$C$4,$AR1902))=TRUE,1,""))</f>
        <v/>
      </c>
      <c r="C1902" s="9" t="str">
        <f>IF(Search!$C$6="x",IF(COUNTA($AQ1902)=1,1,"N"),IF(COUNTA($AQ1902)=1,"N",""))</f>
        <v/>
      </c>
      <c r="D1902" s="9" t="str">
        <f>IF(Search!$O$8="","",IF(ISNUMBER(SEARCH(Search!$O$8,$BD1902))=TRUE,1,""))</f>
        <v/>
      </c>
      <c r="E1902" s="9" t="str">
        <f>IF(Search!$C$7="","",IF(ISNUMBER(SEARCH(Search!$C$7,$AN1902))=TRUE,1,""))</f>
        <v/>
      </c>
      <c r="F1902" s="9" t="str">
        <f>IF(Search!$C$8="","",IF(ISNUMBER(SEARCH(Search!$C$8,$AO1902))=TRUE,1,""))</f>
        <v/>
      </c>
      <c r="G1902" s="9" t="str">
        <f>IF(Search!$F$4="","",IF(Inventory!$AJ1902&lt;Search!$F$4,"",1))</f>
        <v/>
      </c>
      <c r="H1902" s="9" t="str">
        <f>IF(Search!$F$5="","",IF(Inventory!$AJ1902&gt;Search!$F$5,"",1))</f>
        <v/>
      </c>
      <c r="I1902" s="9" t="str">
        <f>IF(Search!$F$7="","",IF(Search!$F$8="",IF(ISNUMBER(SEARCH(Search!$F$7,$AL1902))=TRUE,1,""),""))</f>
        <v/>
      </c>
      <c r="J1902" s="9" t="str">
        <f>IF($AL1902=Search!$F$8,1,"")</f>
        <v/>
      </c>
      <c r="K1902" s="9" t="str">
        <f>IF(Search!$I$4="","",IF(COUNTA($AS1902)=1,IF(Search!$I$4="N","N",1),""))</f>
        <v/>
      </c>
      <c r="L1902" s="9" t="str">
        <f>IF(Search!$I$5="","",IF($AS1902="RC",1,""))</f>
        <v/>
      </c>
      <c r="M1902" s="9" t="str">
        <f>IF(Search!$I$6="","",IF($AS1902="RCP",1,""))</f>
        <v/>
      </c>
      <c r="N1902" s="9" t="str">
        <f>IF(Search!$I$8="","",IF(COUNTA($AT1902)=1,IF(Search!$I$8="N","N",1),""))</f>
        <v/>
      </c>
      <c r="O1902" s="9" t="str">
        <f>IF(Search!$L$4="","",IF(COUNTA($AU1902)=1,IF(Search!$L$4="N","N",1),""))</f>
        <v/>
      </c>
      <c r="P1902" s="9" t="str">
        <f>IF(Search!$L$5="","",IF(ISNUMBER(SEARCH("Jersey",$AU1902))=TRUE,IF(Search!$L$5="N","N",1),""))</f>
        <v/>
      </c>
      <c r="Q1902" s="9" t="str">
        <f>IF(Search!$L$6="","",IF(ISNUMBER(SEARCH("Patch",$AU1902))=TRUE,IF(Search!$L$6="N","N",1),""))</f>
        <v/>
      </c>
      <c r="R1902" s="9" t="str">
        <f>IF(Search!$L$7="","",IF(ISNUMBER(SEARCH("Shield",$AU1902))=TRUE,IF(Search!$L$7="N","N",1),""))</f>
        <v/>
      </c>
      <c r="S1902" s="9" t="str">
        <f>IF(Search!$L$8="","",IF(ISNUMBER(SEARCH("Stick",$AU1902))=TRUE,IF(Search!$L$8="N","N",1),""))</f>
        <v/>
      </c>
      <c r="T1902" s="9" t="str">
        <f>IF(Search!$O$4="","",IF(COUNTA($AW1902)=1,IF(Search!$O$4="N","N",1),""))</f>
        <v/>
      </c>
      <c r="U1902" s="9" t="str">
        <f>IF(Search!$O$5="","",IF($AW1902="","",IF($AW1902&lt;Search!$O$5,"",1)))</f>
        <v/>
      </c>
      <c r="V1902" s="9" t="str">
        <f>IF(Search!$O$6="","",IF($AW1902="","",IF($AW1902&gt;Search!$O$6,"",1)))</f>
        <v/>
      </c>
      <c r="W1902" s="9" t="str">
        <f>IF(Search!$U$4="","",IF($AX1902="","",1))</f>
        <v/>
      </c>
      <c r="X1902" s="9" t="str">
        <f>IF(Search!$U$5="","",IF(ISNUMBER(SEARCH(Search!$U$5,$AX1902))=TRUE,IF(Search!$U$5="N","N",1),""))</f>
        <v/>
      </c>
      <c r="Y1902" s="9" t="str">
        <f>IF(Search!$U$6="","",IF($AY1902&lt;Search!$U$6,"",1))</f>
        <v/>
      </c>
      <c r="Z1902" s="9" t="str">
        <f>IF(Search!$R$4="","",IF(Inventory!$BA1902&lt;Search!$R$4,"",1))</f>
        <v/>
      </c>
      <c r="AA1902" s="9" t="str">
        <f>IF(Search!$R$5="","",IF($BA1902&gt;Search!$R$5,"",1))</f>
        <v/>
      </c>
      <c r="AB1902" s="9" t="str">
        <f>IF(Search!$R$6="","",IF($BB1902&lt;Search!$R$6,"",1))</f>
        <v/>
      </c>
      <c r="AC1902" s="9" t="str">
        <f>IF(Search!$R$7="","",IF($BB1902&lt;Search!$R$7,"",1))</f>
        <v/>
      </c>
      <c r="AD1902" s="45">
        <f>IF(COUNTIF($A1902:$AC1902,"n")&gt;0,"",IF(SUM($A1902:$AC1902)=COUNTA(Search!$C$4:$C$8,Search!$F$4:$F$8,Search!$I$4:$I$6,Search!$I$8,Search!$L$4:$L$8,Search!$O$4:$O$8,Search!$R$4:$R$7,Search!$U$4:$U$7)-COUNTIF(Search!$C$4:$U$7,"n"),1+LARGE($AD$1:AD1901,1),""))</f>
        <v>111</v>
      </c>
      <c r="AE1902" s="45">
        <f t="shared" si="90"/>
        <v>695</v>
      </c>
      <c r="AF1902" s="45">
        <f>IF(AD1902="","",COUNTIF($AE$1:$AE1901,$AE1902)+RANK($AE1902,$AE$2:$AE$10540,1))</f>
        <v>124</v>
      </c>
      <c r="AG1902" s="45">
        <f t="shared" si="91"/>
        <v>0</v>
      </c>
      <c r="AH1902" s="45">
        <f>IF($AD1902="","",COUNTIF($AG$1:$AG1901,$AG1902)+RANK($AG1902,$AG$1:$AG$10539,0))</f>
        <v>273</v>
      </c>
      <c r="AI1902" s="10" t="str">
        <f t="shared" si="92"/>
        <v>2013-14 O-Pee-Chee #531 Dougie Hamilton  RC   /   $</v>
      </c>
      <c r="AJ1902" s="11">
        <v>2013</v>
      </c>
      <c r="AK1902" s="17">
        <v>14</v>
      </c>
      <c r="AL1902" s="12" t="s">
        <v>53</v>
      </c>
      <c r="AM1902" s="10">
        <v>531</v>
      </c>
      <c r="AN1902" s="12" t="s">
        <v>1459</v>
      </c>
      <c r="AO1902" s="9"/>
      <c r="AP1902" s="9" t="s">
        <v>1902</v>
      </c>
      <c r="AQ1902" s="9"/>
      <c r="AR1902" s="14"/>
      <c r="AS1902" s="9" t="s">
        <v>2</v>
      </c>
      <c r="AT1902" s="9"/>
      <c r="AU1902" s="9"/>
      <c r="AV1902" s="13"/>
      <c r="AW1902" s="13"/>
      <c r="AX1902" s="9"/>
      <c r="AY1902" s="9"/>
      <c r="AZ1902" s="9"/>
      <c r="BA1902" s="33"/>
      <c r="BB1902" s="33"/>
      <c r="BC1902" s="36"/>
      <c r="BD1902" s="12" t="s">
        <v>1771</v>
      </c>
    </row>
    <row r="1903" spans="1:56" s="12" customFormat="1" x14ac:dyDescent="0.2">
      <c r="A1903" s="9">
        <f>IF(Search!$C$5="","",IF(COUNTA(Inventory!$AP1903)=1,1,""))</f>
        <v>1</v>
      </c>
      <c r="B1903" s="9" t="str">
        <f>IF(Search!$C$4="","",IF(ISNUMBER(SEARCH(Search!$C$4,$AR1903))=TRUE,1,""))</f>
        <v/>
      </c>
      <c r="C1903" s="9" t="str">
        <f>IF(Search!$C$6="x",IF(COUNTA($AQ1903)=1,1,"N"),IF(COUNTA($AQ1903)=1,"N",""))</f>
        <v/>
      </c>
      <c r="D1903" s="9" t="str">
        <f>IF(Search!$O$8="","",IF(ISNUMBER(SEARCH(Search!$O$8,$BD1903))=TRUE,1,""))</f>
        <v/>
      </c>
      <c r="E1903" s="9" t="str">
        <f>IF(Search!$C$7="","",IF(ISNUMBER(SEARCH(Search!$C$7,$AN1903))=TRUE,1,""))</f>
        <v/>
      </c>
      <c r="F1903" s="9" t="str">
        <f>IF(Search!$C$8="","",IF(ISNUMBER(SEARCH(Search!$C$8,$AO1903))=TRUE,1,""))</f>
        <v/>
      </c>
      <c r="G1903" s="9" t="str">
        <f>IF(Search!$F$4="","",IF(Inventory!$AJ1903&lt;Search!$F$4,"",1))</f>
        <v/>
      </c>
      <c r="H1903" s="9" t="str">
        <f>IF(Search!$F$5="","",IF(Inventory!$AJ1903&gt;Search!$F$5,"",1))</f>
        <v/>
      </c>
      <c r="I1903" s="9" t="str">
        <f>IF(Search!$F$7="","",IF(Search!$F$8="",IF(ISNUMBER(SEARCH(Search!$F$7,$AL1903))=TRUE,1,""),""))</f>
        <v/>
      </c>
      <c r="J1903" s="9" t="str">
        <f>IF($AL1903=Search!$F$8,1,"")</f>
        <v/>
      </c>
      <c r="K1903" s="9" t="str">
        <f>IF(Search!$I$4="","",IF(COUNTA($AS1903)=1,IF(Search!$I$4="N","N",1),""))</f>
        <v/>
      </c>
      <c r="L1903" s="9" t="str">
        <f>IF(Search!$I$5="","",IF($AS1903="RC",1,""))</f>
        <v/>
      </c>
      <c r="M1903" s="9" t="str">
        <f>IF(Search!$I$6="","",IF($AS1903="RCP",1,""))</f>
        <v/>
      </c>
      <c r="N1903" s="9" t="str">
        <f>IF(Search!$I$8="","",IF(COUNTA($AT1903)=1,IF(Search!$I$8="N","N",1),""))</f>
        <v/>
      </c>
      <c r="O1903" s="9" t="str">
        <f>IF(Search!$L$4="","",IF(COUNTA($AU1903)=1,IF(Search!$L$4="N","N",1),""))</f>
        <v/>
      </c>
      <c r="P1903" s="9" t="str">
        <f>IF(Search!$L$5="","",IF(ISNUMBER(SEARCH("Jersey",$AU1903))=TRUE,IF(Search!$L$5="N","N",1),""))</f>
        <v/>
      </c>
      <c r="Q1903" s="9" t="str">
        <f>IF(Search!$L$6="","",IF(ISNUMBER(SEARCH("Patch",$AU1903))=TRUE,IF(Search!$L$6="N","N",1),""))</f>
        <v/>
      </c>
      <c r="R1903" s="9" t="str">
        <f>IF(Search!$L$7="","",IF(ISNUMBER(SEARCH("Shield",$AU1903))=TRUE,IF(Search!$L$7="N","N",1),""))</f>
        <v/>
      </c>
      <c r="S1903" s="9" t="str">
        <f>IF(Search!$L$8="","",IF(ISNUMBER(SEARCH("Stick",$AU1903))=TRUE,IF(Search!$L$8="N","N",1),""))</f>
        <v/>
      </c>
      <c r="T1903" s="9" t="str">
        <f>IF(Search!$O$4="","",IF(COUNTA($AW1903)=1,IF(Search!$O$4="N","N",1),""))</f>
        <v/>
      </c>
      <c r="U1903" s="9" t="str">
        <f>IF(Search!$O$5="","",IF($AW1903="","",IF($AW1903&lt;Search!$O$5,"",1)))</f>
        <v/>
      </c>
      <c r="V1903" s="9" t="str">
        <f>IF(Search!$O$6="","",IF($AW1903="","",IF($AW1903&gt;Search!$O$6,"",1)))</f>
        <v/>
      </c>
      <c r="W1903" s="9" t="str">
        <f>IF(Search!$U$4="","",IF($AX1903="","",1))</f>
        <v/>
      </c>
      <c r="X1903" s="9" t="str">
        <f>IF(Search!$U$5="","",IF(ISNUMBER(SEARCH(Search!$U$5,$AX1903))=TRUE,IF(Search!$U$5="N","N",1),""))</f>
        <v/>
      </c>
      <c r="Y1903" s="9" t="str">
        <f>IF(Search!$U$6="","",IF($AY1903&lt;Search!$U$6,"",1))</f>
        <v/>
      </c>
      <c r="Z1903" s="9" t="str">
        <f>IF(Search!$R$4="","",IF(Inventory!$BA1903&lt;Search!$R$4,"",1))</f>
        <v/>
      </c>
      <c r="AA1903" s="9" t="str">
        <f>IF(Search!$R$5="","",IF($BA1903&gt;Search!$R$5,"",1))</f>
        <v/>
      </c>
      <c r="AB1903" s="9" t="str">
        <f>IF(Search!$R$6="","",IF($BB1903&lt;Search!$R$6,"",1))</f>
        <v/>
      </c>
      <c r="AC1903" s="9" t="str">
        <f>IF(Search!$R$7="","",IF($BB1903&lt;Search!$R$7,"",1))</f>
        <v/>
      </c>
      <c r="AD1903" s="45">
        <f>IF(COUNTIF($A1903:$AC1903,"n")&gt;0,"",IF(SUM($A1903:$AC1903)=COUNTA(Search!$C$4:$C$8,Search!$F$4:$F$8,Search!$I$4:$I$6,Search!$I$8,Search!$L$4:$L$8,Search!$O$4:$O$8,Search!$R$4:$R$7,Search!$U$4:$U$7)-COUNTIF(Search!$C$4:$U$7,"n"),1+LARGE($AD$1:AD1902,1),""))</f>
        <v>112</v>
      </c>
      <c r="AE1903" s="45">
        <f t="shared" si="90"/>
        <v>1492</v>
      </c>
      <c r="AF1903" s="45">
        <f>IF(AD1903="","",COUNTIF($AE$1:$AE1902,$AE1903)+RANK($AE1903,$AE$2:$AE$10540,1))</f>
        <v>269</v>
      </c>
      <c r="AG1903" s="45">
        <f t="shared" si="91"/>
        <v>0</v>
      </c>
      <c r="AH1903" s="45">
        <f>IF($AD1903="","",COUNTIF($AG$1:$AG1902,$AG1903)+RANK($AG1903,$AG$1:$AG$10539,0))</f>
        <v>274</v>
      </c>
      <c r="AI1903" s="10" t="str">
        <f t="shared" si="92"/>
        <v>2013-14 O-Pee-Chee #532 Mark Arcobello  RC   /   $</v>
      </c>
      <c r="AJ1903" s="11">
        <v>2013</v>
      </c>
      <c r="AK1903" s="17">
        <v>14</v>
      </c>
      <c r="AL1903" s="12" t="s">
        <v>53</v>
      </c>
      <c r="AM1903" s="10">
        <v>532</v>
      </c>
      <c r="AN1903" s="12" t="s">
        <v>1460</v>
      </c>
      <c r="AO1903" s="9"/>
      <c r="AP1903" s="9" t="s">
        <v>1902</v>
      </c>
      <c r="AQ1903" s="9"/>
      <c r="AR1903" s="14"/>
      <c r="AS1903" s="9" t="s">
        <v>2</v>
      </c>
      <c r="AT1903" s="9"/>
      <c r="AU1903" s="9"/>
      <c r="AV1903" s="13"/>
      <c r="AW1903" s="13"/>
      <c r="AX1903" s="9"/>
      <c r="AY1903" s="9"/>
      <c r="AZ1903" s="9"/>
      <c r="BA1903" s="33"/>
      <c r="BB1903" s="33"/>
      <c r="BC1903" s="36"/>
      <c r="BD1903" s="12" t="s">
        <v>1771</v>
      </c>
    </row>
    <row r="1904" spans="1:56" s="12" customFormat="1" x14ac:dyDescent="0.2">
      <c r="A1904" s="9">
        <f>IF(Search!$C$5="","",IF(COUNTA(Inventory!$AP1904)=1,1,""))</f>
        <v>1</v>
      </c>
      <c r="B1904" s="9" t="str">
        <f>IF(Search!$C$4="","",IF(ISNUMBER(SEARCH(Search!$C$4,$AR1904))=TRUE,1,""))</f>
        <v/>
      </c>
      <c r="C1904" s="9" t="str">
        <f>IF(Search!$C$6="x",IF(COUNTA($AQ1904)=1,1,"N"),IF(COUNTA($AQ1904)=1,"N",""))</f>
        <v/>
      </c>
      <c r="D1904" s="9" t="str">
        <f>IF(Search!$O$8="","",IF(ISNUMBER(SEARCH(Search!$O$8,$BD1904))=TRUE,1,""))</f>
        <v/>
      </c>
      <c r="E1904" s="9" t="str">
        <f>IF(Search!$C$7="","",IF(ISNUMBER(SEARCH(Search!$C$7,$AN1904))=TRUE,1,""))</f>
        <v/>
      </c>
      <c r="F1904" s="9" t="str">
        <f>IF(Search!$C$8="","",IF(ISNUMBER(SEARCH(Search!$C$8,$AO1904))=TRUE,1,""))</f>
        <v/>
      </c>
      <c r="G1904" s="9" t="str">
        <f>IF(Search!$F$4="","",IF(Inventory!$AJ1904&lt;Search!$F$4,"",1))</f>
        <v/>
      </c>
      <c r="H1904" s="9" t="str">
        <f>IF(Search!$F$5="","",IF(Inventory!$AJ1904&gt;Search!$F$5,"",1))</f>
        <v/>
      </c>
      <c r="I1904" s="9" t="str">
        <f>IF(Search!$F$7="","",IF(Search!$F$8="",IF(ISNUMBER(SEARCH(Search!$F$7,$AL1904))=TRUE,1,""),""))</f>
        <v/>
      </c>
      <c r="J1904" s="9" t="str">
        <f>IF($AL1904=Search!$F$8,1,"")</f>
        <v/>
      </c>
      <c r="K1904" s="9" t="str">
        <f>IF(Search!$I$4="","",IF(COUNTA($AS1904)=1,IF(Search!$I$4="N","N",1),""))</f>
        <v/>
      </c>
      <c r="L1904" s="9" t="str">
        <f>IF(Search!$I$5="","",IF($AS1904="RC",1,""))</f>
        <v/>
      </c>
      <c r="M1904" s="9" t="str">
        <f>IF(Search!$I$6="","",IF($AS1904="RCP",1,""))</f>
        <v/>
      </c>
      <c r="N1904" s="9" t="str">
        <f>IF(Search!$I$8="","",IF(COUNTA($AT1904)=1,IF(Search!$I$8="N","N",1),""))</f>
        <v/>
      </c>
      <c r="O1904" s="9" t="str">
        <f>IF(Search!$L$4="","",IF(COUNTA($AU1904)=1,IF(Search!$L$4="N","N",1),""))</f>
        <v/>
      </c>
      <c r="P1904" s="9" t="str">
        <f>IF(Search!$L$5="","",IF(ISNUMBER(SEARCH("Jersey",$AU1904))=TRUE,IF(Search!$L$5="N","N",1),""))</f>
        <v/>
      </c>
      <c r="Q1904" s="9" t="str">
        <f>IF(Search!$L$6="","",IF(ISNUMBER(SEARCH("Patch",$AU1904))=TRUE,IF(Search!$L$6="N","N",1),""))</f>
        <v/>
      </c>
      <c r="R1904" s="9" t="str">
        <f>IF(Search!$L$7="","",IF(ISNUMBER(SEARCH("Shield",$AU1904))=TRUE,IF(Search!$L$7="N","N",1),""))</f>
        <v/>
      </c>
      <c r="S1904" s="9" t="str">
        <f>IF(Search!$L$8="","",IF(ISNUMBER(SEARCH("Stick",$AU1904))=TRUE,IF(Search!$L$8="N","N",1),""))</f>
        <v/>
      </c>
      <c r="T1904" s="9" t="str">
        <f>IF(Search!$O$4="","",IF(COUNTA($AW1904)=1,IF(Search!$O$4="N","N",1),""))</f>
        <v/>
      </c>
      <c r="U1904" s="9" t="str">
        <f>IF(Search!$O$5="","",IF($AW1904="","",IF($AW1904&lt;Search!$O$5,"",1)))</f>
        <v/>
      </c>
      <c r="V1904" s="9" t="str">
        <f>IF(Search!$O$6="","",IF($AW1904="","",IF($AW1904&gt;Search!$O$6,"",1)))</f>
        <v/>
      </c>
      <c r="W1904" s="9" t="str">
        <f>IF(Search!$U$4="","",IF($AX1904="","",1))</f>
        <v/>
      </c>
      <c r="X1904" s="9" t="str">
        <f>IF(Search!$U$5="","",IF(ISNUMBER(SEARCH(Search!$U$5,$AX1904))=TRUE,IF(Search!$U$5="N","N",1),""))</f>
        <v/>
      </c>
      <c r="Y1904" s="9" t="str">
        <f>IF(Search!$U$6="","",IF($AY1904&lt;Search!$U$6,"",1))</f>
        <v/>
      </c>
      <c r="Z1904" s="9" t="str">
        <f>IF(Search!$R$4="","",IF(Inventory!$BA1904&lt;Search!$R$4,"",1))</f>
        <v/>
      </c>
      <c r="AA1904" s="9" t="str">
        <f>IF(Search!$R$5="","",IF($BA1904&gt;Search!$R$5,"",1))</f>
        <v/>
      </c>
      <c r="AB1904" s="9" t="str">
        <f>IF(Search!$R$6="","",IF($BB1904&lt;Search!$R$6,"",1))</f>
        <v/>
      </c>
      <c r="AC1904" s="9" t="str">
        <f>IF(Search!$R$7="","",IF($BB1904&lt;Search!$R$7,"",1))</f>
        <v/>
      </c>
      <c r="AD1904" s="45">
        <f>IF(COUNTIF($A1904:$AC1904,"n")&gt;0,"",IF(SUM($A1904:$AC1904)=COUNTA(Search!$C$4:$C$8,Search!$F$4:$F$8,Search!$I$4:$I$6,Search!$I$8,Search!$L$4:$L$8,Search!$O$4:$O$8,Search!$R$4:$R$7,Search!$U$4:$U$7)-COUNTIF(Search!$C$4:$U$7,"n"),1+LARGE($AD$1:AD1903,1),""))</f>
        <v>113</v>
      </c>
      <c r="AE1904" s="45">
        <f t="shared" si="90"/>
        <v>2393</v>
      </c>
      <c r="AF1904" s="45">
        <f>IF(AD1904="","",COUNTIF($AE$1:$AE1903,$AE1904)+RANK($AE1904,$AE$2:$AE$10540,1))</f>
        <v>447</v>
      </c>
      <c r="AG1904" s="45">
        <f t="shared" si="91"/>
        <v>0</v>
      </c>
      <c r="AH1904" s="45">
        <f>IF($AD1904="","",COUNTIF($AG$1:$AG1903,$AG1904)+RANK($AG1904,$AG$1:$AG$10539,0))</f>
        <v>275</v>
      </c>
      <c r="AI1904" s="10" t="str">
        <f t="shared" si="92"/>
        <v>2013-14 O-Pee-Chee #535 Steve Oleksy  RC   /   $</v>
      </c>
      <c r="AJ1904" s="11">
        <v>2013</v>
      </c>
      <c r="AK1904" s="17">
        <v>14</v>
      </c>
      <c r="AL1904" s="12" t="s">
        <v>53</v>
      </c>
      <c r="AM1904" s="10">
        <v>535</v>
      </c>
      <c r="AN1904" s="12" t="s">
        <v>1461</v>
      </c>
      <c r="AO1904" s="9"/>
      <c r="AP1904" s="9" t="s">
        <v>1902</v>
      </c>
      <c r="AQ1904" s="9"/>
      <c r="AR1904" s="14"/>
      <c r="AS1904" s="9" t="s">
        <v>2</v>
      </c>
      <c r="AT1904" s="9"/>
      <c r="AU1904" s="9"/>
      <c r="AV1904" s="13"/>
      <c r="AW1904" s="13"/>
      <c r="AX1904" s="9"/>
      <c r="AY1904" s="9"/>
      <c r="AZ1904" s="9"/>
      <c r="BA1904" s="33"/>
      <c r="BB1904" s="33"/>
      <c r="BC1904" s="36"/>
      <c r="BD1904" s="12" t="s">
        <v>1771</v>
      </c>
    </row>
    <row r="1905" spans="1:56" s="12" customFormat="1" x14ac:dyDescent="0.2">
      <c r="A1905" s="9">
        <f>IF(Search!$C$5="","",IF(COUNTA(Inventory!$AP1905)=1,1,""))</f>
        <v>1</v>
      </c>
      <c r="B1905" s="9" t="str">
        <f>IF(Search!$C$4="","",IF(ISNUMBER(SEARCH(Search!$C$4,$AR1905))=TRUE,1,""))</f>
        <v/>
      </c>
      <c r="C1905" s="9" t="str">
        <f>IF(Search!$C$6="x",IF(COUNTA($AQ1905)=1,1,"N"),IF(COUNTA($AQ1905)=1,"N",""))</f>
        <v/>
      </c>
      <c r="D1905" s="9" t="str">
        <f>IF(Search!$O$8="","",IF(ISNUMBER(SEARCH(Search!$O$8,$BD1905))=TRUE,1,""))</f>
        <v/>
      </c>
      <c r="E1905" s="9" t="str">
        <f>IF(Search!$C$7="","",IF(ISNUMBER(SEARCH(Search!$C$7,$AN1905))=TRUE,1,""))</f>
        <v/>
      </c>
      <c r="F1905" s="9" t="str">
        <f>IF(Search!$C$8="","",IF(ISNUMBER(SEARCH(Search!$C$8,$AO1905))=TRUE,1,""))</f>
        <v/>
      </c>
      <c r="G1905" s="9" t="str">
        <f>IF(Search!$F$4="","",IF(Inventory!$AJ1905&lt;Search!$F$4,"",1))</f>
        <v/>
      </c>
      <c r="H1905" s="9" t="str">
        <f>IF(Search!$F$5="","",IF(Inventory!$AJ1905&gt;Search!$F$5,"",1))</f>
        <v/>
      </c>
      <c r="I1905" s="9" t="str">
        <f>IF(Search!$F$7="","",IF(Search!$F$8="",IF(ISNUMBER(SEARCH(Search!$F$7,$AL1905))=TRUE,1,""),""))</f>
        <v/>
      </c>
      <c r="J1905" s="9" t="str">
        <f>IF($AL1905=Search!$F$8,1,"")</f>
        <v/>
      </c>
      <c r="K1905" s="9" t="str">
        <f>IF(Search!$I$4="","",IF(COUNTA($AS1905)=1,IF(Search!$I$4="N","N",1),""))</f>
        <v/>
      </c>
      <c r="L1905" s="9" t="str">
        <f>IF(Search!$I$5="","",IF($AS1905="RC",1,""))</f>
        <v/>
      </c>
      <c r="M1905" s="9" t="str">
        <f>IF(Search!$I$6="","",IF($AS1905="RCP",1,""))</f>
        <v/>
      </c>
      <c r="N1905" s="9" t="str">
        <f>IF(Search!$I$8="","",IF(COUNTA($AT1905)=1,IF(Search!$I$8="N","N",1),""))</f>
        <v/>
      </c>
      <c r="O1905" s="9" t="str">
        <f>IF(Search!$L$4="","",IF(COUNTA($AU1905)=1,IF(Search!$L$4="N","N",1),""))</f>
        <v/>
      </c>
      <c r="P1905" s="9" t="str">
        <f>IF(Search!$L$5="","",IF(ISNUMBER(SEARCH("Jersey",$AU1905))=TRUE,IF(Search!$L$5="N","N",1),""))</f>
        <v/>
      </c>
      <c r="Q1905" s="9" t="str">
        <f>IF(Search!$L$6="","",IF(ISNUMBER(SEARCH("Patch",$AU1905))=TRUE,IF(Search!$L$6="N","N",1),""))</f>
        <v/>
      </c>
      <c r="R1905" s="9" t="str">
        <f>IF(Search!$L$7="","",IF(ISNUMBER(SEARCH("Shield",$AU1905))=TRUE,IF(Search!$L$7="N","N",1),""))</f>
        <v/>
      </c>
      <c r="S1905" s="9" t="str">
        <f>IF(Search!$L$8="","",IF(ISNUMBER(SEARCH("Stick",$AU1905))=TRUE,IF(Search!$L$8="N","N",1),""))</f>
        <v/>
      </c>
      <c r="T1905" s="9" t="str">
        <f>IF(Search!$O$4="","",IF(COUNTA($AW1905)=1,IF(Search!$O$4="N","N",1),""))</f>
        <v/>
      </c>
      <c r="U1905" s="9" t="str">
        <f>IF(Search!$O$5="","",IF($AW1905="","",IF($AW1905&lt;Search!$O$5,"",1)))</f>
        <v/>
      </c>
      <c r="V1905" s="9" t="str">
        <f>IF(Search!$O$6="","",IF($AW1905="","",IF($AW1905&gt;Search!$O$6,"",1)))</f>
        <v/>
      </c>
      <c r="W1905" s="9" t="str">
        <f>IF(Search!$U$4="","",IF($AX1905="","",1))</f>
        <v/>
      </c>
      <c r="X1905" s="9" t="str">
        <f>IF(Search!$U$5="","",IF(ISNUMBER(SEARCH(Search!$U$5,$AX1905))=TRUE,IF(Search!$U$5="N","N",1),""))</f>
        <v/>
      </c>
      <c r="Y1905" s="9" t="str">
        <f>IF(Search!$U$6="","",IF($AY1905&lt;Search!$U$6,"",1))</f>
        <v/>
      </c>
      <c r="Z1905" s="9" t="str">
        <f>IF(Search!$R$4="","",IF(Inventory!$BA1905&lt;Search!$R$4,"",1))</f>
        <v/>
      </c>
      <c r="AA1905" s="9" t="str">
        <f>IF(Search!$R$5="","",IF($BA1905&gt;Search!$R$5,"",1))</f>
        <v/>
      </c>
      <c r="AB1905" s="9" t="str">
        <f>IF(Search!$R$6="","",IF($BB1905&lt;Search!$R$6,"",1))</f>
        <v/>
      </c>
      <c r="AC1905" s="9" t="str">
        <f>IF(Search!$R$7="","",IF($BB1905&lt;Search!$R$7,"",1))</f>
        <v/>
      </c>
      <c r="AD1905" s="45">
        <f>IF(COUNTIF($A1905:$AC1905,"n")&gt;0,"",IF(SUM($A1905:$AC1905)=COUNTA(Search!$C$4:$C$8,Search!$F$4:$F$8,Search!$I$4:$I$6,Search!$I$8,Search!$L$4:$L$8,Search!$O$4:$O$8,Search!$R$4:$R$7,Search!$U$4:$U$7)-COUNTIF(Search!$C$4:$U$7,"n"),1+LARGE($AD$1:AD1904,1),""))</f>
        <v>114</v>
      </c>
      <c r="AE1905" s="45">
        <f t="shared" si="90"/>
        <v>747</v>
      </c>
      <c r="AF1905" s="45">
        <f>IF(AD1905="","",COUNTIF($AE$1:$AE1904,$AE1905)+RANK($AE1905,$AE$2:$AE$10540,1))</f>
        <v>134</v>
      </c>
      <c r="AG1905" s="45">
        <f t="shared" si="91"/>
        <v>0</v>
      </c>
      <c r="AH1905" s="45">
        <f>IF($AD1905="","",COUNTIF($AG$1:$AG1904,$AG1905)+RANK($AG1905,$AG$1:$AG$10539,0))</f>
        <v>276</v>
      </c>
      <c r="AI1905" s="10" t="str">
        <f t="shared" si="92"/>
        <v>2013-14 O-Pee-Chee #538 Eric Gryba  RC   /   $</v>
      </c>
      <c r="AJ1905" s="11">
        <v>2013</v>
      </c>
      <c r="AK1905" s="17">
        <v>14</v>
      </c>
      <c r="AL1905" s="12" t="s">
        <v>53</v>
      </c>
      <c r="AM1905" s="10">
        <v>538</v>
      </c>
      <c r="AN1905" s="12" t="s">
        <v>1462</v>
      </c>
      <c r="AO1905" s="9"/>
      <c r="AP1905" s="9" t="s">
        <v>1902</v>
      </c>
      <c r="AQ1905" s="9"/>
      <c r="AR1905" s="14"/>
      <c r="AS1905" s="9" t="s">
        <v>2</v>
      </c>
      <c r="AT1905" s="9"/>
      <c r="AU1905" s="9"/>
      <c r="AV1905" s="13"/>
      <c r="AW1905" s="13"/>
      <c r="AX1905" s="9"/>
      <c r="AY1905" s="9"/>
      <c r="AZ1905" s="9"/>
      <c r="BA1905" s="33"/>
      <c r="BB1905" s="33"/>
      <c r="BC1905" s="36"/>
      <c r="BD1905" s="12" t="s">
        <v>1771</v>
      </c>
    </row>
    <row r="1906" spans="1:56" s="12" customFormat="1" x14ac:dyDescent="0.2">
      <c r="A1906" s="9">
        <f>IF(Search!$C$5="","",IF(COUNTA(Inventory!$AP1906)=1,1,""))</f>
        <v>1</v>
      </c>
      <c r="B1906" s="9" t="str">
        <f>IF(Search!$C$4="","",IF(ISNUMBER(SEARCH(Search!$C$4,$AR1906))=TRUE,1,""))</f>
        <v/>
      </c>
      <c r="C1906" s="9" t="str">
        <f>IF(Search!$C$6="x",IF(COUNTA($AQ1906)=1,1,"N"),IF(COUNTA($AQ1906)=1,"N",""))</f>
        <v/>
      </c>
      <c r="D1906" s="9" t="str">
        <f>IF(Search!$O$8="","",IF(ISNUMBER(SEARCH(Search!$O$8,$BD1906))=TRUE,1,""))</f>
        <v/>
      </c>
      <c r="E1906" s="9" t="str">
        <f>IF(Search!$C$7="","",IF(ISNUMBER(SEARCH(Search!$C$7,$AN1906))=TRUE,1,""))</f>
        <v/>
      </c>
      <c r="F1906" s="9" t="str">
        <f>IF(Search!$C$8="","",IF(ISNUMBER(SEARCH(Search!$C$8,$AO1906))=TRUE,1,""))</f>
        <v/>
      </c>
      <c r="G1906" s="9" t="str">
        <f>IF(Search!$F$4="","",IF(Inventory!$AJ1906&lt;Search!$F$4,"",1))</f>
        <v/>
      </c>
      <c r="H1906" s="9" t="str">
        <f>IF(Search!$F$5="","",IF(Inventory!$AJ1906&gt;Search!$F$5,"",1))</f>
        <v/>
      </c>
      <c r="I1906" s="9" t="str">
        <f>IF(Search!$F$7="","",IF(Search!$F$8="",IF(ISNUMBER(SEARCH(Search!$F$7,$AL1906))=TRUE,1,""),""))</f>
        <v/>
      </c>
      <c r="J1906" s="9" t="str">
        <f>IF($AL1906=Search!$F$8,1,"")</f>
        <v/>
      </c>
      <c r="K1906" s="9" t="str">
        <f>IF(Search!$I$4="","",IF(COUNTA($AS1906)=1,IF(Search!$I$4="N","N",1),""))</f>
        <v/>
      </c>
      <c r="L1906" s="9" t="str">
        <f>IF(Search!$I$5="","",IF($AS1906="RC",1,""))</f>
        <v/>
      </c>
      <c r="M1906" s="9" t="str">
        <f>IF(Search!$I$6="","",IF($AS1906="RCP",1,""))</f>
        <v/>
      </c>
      <c r="N1906" s="9" t="str">
        <f>IF(Search!$I$8="","",IF(COUNTA($AT1906)=1,IF(Search!$I$8="N","N",1),""))</f>
        <v/>
      </c>
      <c r="O1906" s="9" t="str">
        <f>IF(Search!$L$4="","",IF(COUNTA($AU1906)=1,IF(Search!$L$4="N","N",1),""))</f>
        <v/>
      </c>
      <c r="P1906" s="9" t="str">
        <f>IF(Search!$L$5="","",IF(ISNUMBER(SEARCH("Jersey",$AU1906))=TRUE,IF(Search!$L$5="N","N",1),""))</f>
        <v/>
      </c>
      <c r="Q1906" s="9" t="str">
        <f>IF(Search!$L$6="","",IF(ISNUMBER(SEARCH("Patch",$AU1906))=TRUE,IF(Search!$L$6="N","N",1),""))</f>
        <v/>
      </c>
      <c r="R1906" s="9" t="str">
        <f>IF(Search!$L$7="","",IF(ISNUMBER(SEARCH("Shield",$AU1906))=TRUE,IF(Search!$L$7="N","N",1),""))</f>
        <v/>
      </c>
      <c r="S1906" s="9" t="str">
        <f>IF(Search!$L$8="","",IF(ISNUMBER(SEARCH("Stick",$AU1906))=TRUE,IF(Search!$L$8="N","N",1),""))</f>
        <v/>
      </c>
      <c r="T1906" s="9" t="str">
        <f>IF(Search!$O$4="","",IF(COUNTA($AW1906)=1,IF(Search!$O$4="N","N",1),""))</f>
        <v/>
      </c>
      <c r="U1906" s="9" t="str">
        <f>IF(Search!$O$5="","",IF($AW1906="","",IF($AW1906&lt;Search!$O$5,"",1)))</f>
        <v/>
      </c>
      <c r="V1906" s="9" t="str">
        <f>IF(Search!$O$6="","",IF($AW1906="","",IF($AW1906&gt;Search!$O$6,"",1)))</f>
        <v/>
      </c>
      <c r="W1906" s="9" t="str">
        <f>IF(Search!$U$4="","",IF($AX1906="","",1))</f>
        <v/>
      </c>
      <c r="X1906" s="9" t="str">
        <f>IF(Search!$U$5="","",IF(ISNUMBER(SEARCH(Search!$U$5,$AX1906))=TRUE,IF(Search!$U$5="N","N",1),""))</f>
        <v/>
      </c>
      <c r="Y1906" s="9" t="str">
        <f>IF(Search!$U$6="","",IF($AY1906&lt;Search!$U$6,"",1))</f>
        <v/>
      </c>
      <c r="Z1906" s="9" t="str">
        <f>IF(Search!$R$4="","",IF(Inventory!$BA1906&lt;Search!$R$4,"",1))</f>
        <v/>
      </c>
      <c r="AA1906" s="9" t="str">
        <f>IF(Search!$R$5="","",IF($BA1906&gt;Search!$R$5,"",1))</f>
        <v/>
      </c>
      <c r="AB1906" s="9" t="str">
        <f>IF(Search!$R$6="","",IF($BB1906&lt;Search!$R$6,"",1))</f>
        <v/>
      </c>
      <c r="AC1906" s="9" t="str">
        <f>IF(Search!$R$7="","",IF($BB1906&lt;Search!$R$7,"",1))</f>
        <v/>
      </c>
      <c r="AD1906" s="45">
        <f>IF(COUNTIF($A1906:$AC1906,"n")&gt;0,"",IF(SUM($A1906:$AC1906)=COUNTA(Search!$C$4:$C$8,Search!$F$4:$F$8,Search!$I$4:$I$6,Search!$I$8,Search!$L$4:$L$8,Search!$O$4:$O$8,Search!$R$4:$R$7,Search!$U$4:$U$7)-COUNTIF(Search!$C$4:$U$7,"n"),1+LARGE($AD$1:AD1905,1),""))</f>
        <v>115</v>
      </c>
      <c r="AE1906" s="45">
        <f t="shared" si="90"/>
        <v>1988</v>
      </c>
      <c r="AF1906" s="45">
        <f>IF(AD1906="","",COUNTIF($AE$1:$AE1905,$AE1906)+RANK($AE1906,$AE$2:$AE$10540,1))</f>
        <v>373</v>
      </c>
      <c r="AG1906" s="45">
        <f t="shared" si="91"/>
        <v>0</v>
      </c>
      <c r="AH1906" s="45">
        <f>IF($AD1906="","",COUNTIF($AG$1:$AG1905,$AG1906)+RANK($AG1906,$AG$1:$AG$10539,0))</f>
        <v>277</v>
      </c>
      <c r="AI1906" s="10" t="str">
        <f t="shared" si="92"/>
        <v>2013-14 O-Pee-Chee #541 Patrick Bordeleau  RC   /   $</v>
      </c>
      <c r="AJ1906" s="11">
        <v>2013</v>
      </c>
      <c r="AK1906" s="17">
        <v>14</v>
      </c>
      <c r="AL1906" s="12" t="s">
        <v>53</v>
      </c>
      <c r="AM1906" s="10">
        <v>541</v>
      </c>
      <c r="AN1906" s="12" t="s">
        <v>1463</v>
      </c>
      <c r="AO1906" s="9"/>
      <c r="AP1906" s="9" t="s">
        <v>1902</v>
      </c>
      <c r="AQ1906" s="9"/>
      <c r="AR1906" s="14"/>
      <c r="AS1906" s="9" t="s">
        <v>2</v>
      </c>
      <c r="AT1906" s="9"/>
      <c r="AU1906" s="9"/>
      <c r="AV1906" s="13"/>
      <c r="AW1906" s="13"/>
      <c r="AX1906" s="9"/>
      <c r="AY1906" s="9"/>
      <c r="AZ1906" s="9"/>
      <c r="BA1906" s="33"/>
      <c r="BB1906" s="33"/>
      <c r="BC1906" s="36"/>
      <c r="BD1906" s="12" t="s">
        <v>1771</v>
      </c>
    </row>
    <row r="1907" spans="1:56" s="12" customFormat="1" x14ac:dyDescent="0.2">
      <c r="A1907" s="9">
        <f>IF(Search!$C$5="","",IF(COUNTA(Inventory!$AP1907)=1,1,""))</f>
        <v>1</v>
      </c>
      <c r="B1907" s="9" t="str">
        <f>IF(Search!$C$4="","",IF(ISNUMBER(SEARCH(Search!$C$4,$AR1907))=TRUE,1,""))</f>
        <v/>
      </c>
      <c r="C1907" s="9" t="str">
        <f>IF(Search!$C$6="x",IF(COUNTA($AQ1907)=1,1,"N"),IF(COUNTA($AQ1907)=1,"N",""))</f>
        <v/>
      </c>
      <c r="D1907" s="9" t="str">
        <f>IF(Search!$O$8="","",IF(ISNUMBER(SEARCH(Search!$O$8,$BD1907))=TRUE,1,""))</f>
        <v/>
      </c>
      <c r="E1907" s="9" t="str">
        <f>IF(Search!$C$7="","",IF(ISNUMBER(SEARCH(Search!$C$7,$AN1907))=TRUE,1,""))</f>
        <v/>
      </c>
      <c r="F1907" s="9" t="str">
        <f>IF(Search!$C$8="","",IF(ISNUMBER(SEARCH(Search!$C$8,$AO1907))=TRUE,1,""))</f>
        <v/>
      </c>
      <c r="G1907" s="9" t="str">
        <f>IF(Search!$F$4="","",IF(Inventory!$AJ1907&lt;Search!$F$4,"",1))</f>
        <v/>
      </c>
      <c r="H1907" s="9" t="str">
        <f>IF(Search!$F$5="","",IF(Inventory!$AJ1907&gt;Search!$F$5,"",1))</f>
        <v/>
      </c>
      <c r="I1907" s="9" t="str">
        <f>IF(Search!$F$7="","",IF(Search!$F$8="",IF(ISNUMBER(SEARCH(Search!$F$7,$AL1907))=TRUE,1,""),""))</f>
        <v/>
      </c>
      <c r="J1907" s="9" t="str">
        <f>IF($AL1907=Search!$F$8,1,"")</f>
        <v/>
      </c>
      <c r="K1907" s="9" t="str">
        <f>IF(Search!$I$4="","",IF(COUNTA($AS1907)=1,IF(Search!$I$4="N","N",1),""))</f>
        <v/>
      </c>
      <c r="L1907" s="9" t="str">
        <f>IF(Search!$I$5="","",IF($AS1907="RC",1,""))</f>
        <v/>
      </c>
      <c r="M1907" s="9" t="str">
        <f>IF(Search!$I$6="","",IF($AS1907="RCP",1,""))</f>
        <v/>
      </c>
      <c r="N1907" s="9" t="str">
        <f>IF(Search!$I$8="","",IF(COUNTA($AT1907)=1,IF(Search!$I$8="N","N",1),""))</f>
        <v/>
      </c>
      <c r="O1907" s="9" t="str">
        <f>IF(Search!$L$4="","",IF(COUNTA($AU1907)=1,IF(Search!$L$4="N","N",1),""))</f>
        <v/>
      </c>
      <c r="P1907" s="9" t="str">
        <f>IF(Search!$L$5="","",IF(ISNUMBER(SEARCH("Jersey",$AU1907))=TRUE,IF(Search!$L$5="N","N",1),""))</f>
        <v/>
      </c>
      <c r="Q1907" s="9" t="str">
        <f>IF(Search!$L$6="","",IF(ISNUMBER(SEARCH("Patch",$AU1907))=TRUE,IF(Search!$L$6="N","N",1),""))</f>
        <v/>
      </c>
      <c r="R1907" s="9" t="str">
        <f>IF(Search!$L$7="","",IF(ISNUMBER(SEARCH("Shield",$AU1907))=TRUE,IF(Search!$L$7="N","N",1),""))</f>
        <v/>
      </c>
      <c r="S1907" s="9" t="str">
        <f>IF(Search!$L$8="","",IF(ISNUMBER(SEARCH("Stick",$AU1907))=TRUE,IF(Search!$L$8="N","N",1),""))</f>
        <v/>
      </c>
      <c r="T1907" s="9" t="str">
        <f>IF(Search!$O$4="","",IF(COUNTA($AW1907)=1,IF(Search!$O$4="N","N",1),""))</f>
        <v/>
      </c>
      <c r="U1907" s="9" t="str">
        <f>IF(Search!$O$5="","",IF($AW1907="","",IF($AW1907&lt;Search!$O$5,"",1)))</f>
        <v/>
      </c>
      <c r="V1907" s="9" t="str">
        <f>IF(Search!$O$6="","",IF($AW1907="","",IF($AW1907&gt;Search!$O$6,"",1)))</f>
        <v/>
      </c>
      <c r="W1907" s="9" t="str">
        <f>IF(Search!$U$4="","",IF($AX1907="","",1))</f>
        <v/>
      </c>
      <c r="X1907" s="9" t="str">
        <f>IF(Search!$U$5="","",IF(ISNUMBER(SEARCH(Search!$U$5,$AX1907))=TRUE,IF(Search!$U$5="N","N",1),""))</f>
        <v/>
      </c>
      <c r="Y1907" s="9" t="str">
        <f>IF(Search!$U$6="","",IF($AY1907&lt;Search!$U$6,"",1))</f>
        <v/>
      </c>
      <c r="Z1907" s="9" t="str">
        <f>IF(Search!$R$4="","",IF(Inventory!$BA1907&lt;Search!$R$4,"",1))</f>
        <v/>
      </c>
      <c r="AA1907" s="9" t="str">
        <f>IF(Search!$R$5="","",IF($BA1907&gt;Search!$R$5,"",1))</f>
        <v/>
      </c>
      <c r="AB1907" s="9" t="str">
        <f>IF(Search!$R$6="","",IF($BB1907&lt;Search!$R$6,"",1))</f>
        <v/>
      </c>
      <c r="AC1907" s="9" t="str">
        <f>IF(Search!$R$7="","",IF($BB1907&lt;Search!$R$7,"",1))</f>
        <v/>
      </c>
      <c r="AD1907" s="45">
        <f>IF(COUNTIF($A1907:$AC1907,"n")&gt;0,"",IF(SUM($A1907:$AC1907)=COUNTA(Search!$C$4:$C$8,Search!$F$4:$F$8,Search!$I$4:$I$6,Search!$I$8,Search!$L$4:$L$8,Search!$O$4:$O$8,Search!$R$4:$R$7,Search!$U$4:$U$7)-COUNTIF(Search!$C$4:$U$7,"n"),1+LARGE($AD$1:AD1906,1),""))</f>
        <v>116</v>
      </c>
      <c r="AE1907" s="45">
        <f t="shared" si="90"/>
        <v>323</v>
      </c>
      <c r="AF1907" s="45">
        <f>IF(AD1907="","",COUNTIF($AE$1:$AE1906,$AE1907)+RANK($AE1907,$AE$2:$AE$10540,1))</f>
        <v>60</v>
      </c>
      <c r="AG1907" s="45">
        <f t="shared" si="91"/>
        <v>0</v>
      </c>
      <c r="AH1907" s="45">
        <f>IF($AD1907="","",COUNTIF($AG$1:$AG1906,$AG1907)+RANK($AG1907,$AG$1:$AG$10539,0))</f>
        <v>278</v>
      </c>
      <c r="AI1907" s="10" t="str">
        <f t="shared" si="92"/>
        <v>2013-14 O-Pee-Chee #543 Brian Lashoff  RC   /   $</v>
      </c>
      <c r="AJ1907" s="11">
        <v>2013</v>
      </c>
      <c r="AK1907" s="17">
        <v>14</v>
      </c>
      <c r="AL1907" s="12" t="s">
        <v>53</v>
      </c>
      <c r="AM1907" s="10">
        <v>543</v>
      </c>
      <c r="AN1907" s="12" t="s">
        <v>1464</v>
      </c>
      <c r="AO1907" s="9"/>
      <c r="AP1907" s="9" t="s">
        <v>1902</v>
      </c>
      <c r="AQ1907" s="9"/>
      <c r="AR1907" s="14"/>
      <c r="AS1907" s="9" t="s">
        <v>2</v>
      </c>
      <c r="AT1907" s="9"/>
      <c r="AU1907" s="9"/>
      <c r="AV1907" s="13"/>
      <c r="AW1907" s="13"/>
      <c r="AX1907" s="9"/>
      <c r="AY1907" s="9"/>
      <c r="AZ1907" s="9"/>
      <c r="BA1907" s="33"/>
      <c r="BB1907" s="33"/>
      <c r="BC1907" s="36"/>
      <c r="BD1907" s="12" t="s">
        <v>1771</v>
      </c>
    </row>
    <row r="1908" spans="1:56" s="12" customFormat="1" x14ac:dyDescent="0.2">
      <c r="A1908" s="9">
        <f>IF(Search!$C$5="","",IF(COUNTA(Inventory!$AP1908)=1,1,""))</f>
        <v>1</v>
      </c>
      <c r="B1908" s="9" t="str">
        <f>IF(Search!$C$4="","",IF(ISNUMBER(SEARCH(Search!$C$4,$AR1908))=TRUE,1,""))</f>
        <v/>
      </c>
      <c r="C1908" s="9" t="str">
        <f>IF(Search!$C$6="x",IF(COUNTA($AQ1908)=1,1,"N"),IF(COUNTA($AQ1908)=1,"N",""))</f>
        <v/>
      </c>
      <c r="D1908" s="9" t="str">
        <f>IF(Search!$O$8="","",IF(ISNUMBER(SEARCH(Search!$O$8,$BD1908))=TRUE,1,""))</f>
        <v/>
      </c>
      <c r="E1908" s="9" t="str">
        <f>IF(Search!$C$7="","",IF(ISNUMBER(SEARCH(Search!$C$7,$AN1908))=TRUE,1,""))</f>
        <v/>
      </c>
      <c r="F1908" s="9" t="str">
        <f>IF(Search!$C$8="","",IF(ISNUMBER(SEARCH(Search!$C$8,$AO1908))=TRUE,1,""))</f>
        <v/>
      </c>
      <c r="G1908" s="9" t="str">
        <f>IF(Search!$F$4="","",IF(Inventory!$AJ1908&lt;Search!$F$4,"",1))</f>
        <v/>
      </c>
      <c r="H1908" s="9" t="str">
        <f>IF(Search!$F$5="","",IF(Inventory!$AJ1908&gt;Search!$F$5,"",1))</f>
        <v/>
      </c>
      <c r="I1908" s="9" t="str">
        <f>IF(Search!$F$7="","",IF(Search!$F$8="",IF(ISNUMBER(SEARCH(Search!$F$7,$AL1908))=TRUE,1,""),""))</f>
        <v/>
      </c>
      <c r="J1908" s="9" t="str">
        <f>IF($AL1908=Search!$F$8,1,"")</f>
        <v/>
      </c>
      <c r="K1908" s="9" t="str">
        <f>IF(Search!$I$4="","",IF(COUNTA($AS1908)=1,IF(Search!$I$4="N","N",1),""))</f>
        <v/>
      </c>
      <c r="L1908" s="9" t="str">
        <f>IF(Search!$I$5="","",IF($AS1908="RC",1,""))</f>
        <v/>
      </c>
      <c r="M1908" s="9" t="str">
        <f>IF(Search!$I$6="","",IF($AS1908="RCP",1,""))</f>
        <v/>
      </c>
      <c r="N1908" s="9" t="str">
        <f>IF(Search!$I$8="","",IF(COUNTA($AT1908)=1,IF(Search!$I$8="N","N",1),""))</f>
        <v/>
      </c>
      <c r="O1908" s="9" t="str">
        <f>IF(Search!$L$4="","",IF(COUNTA($AU1908)=1,IF(Search!$L$4="N","N",1),""))</f>
        <v/>
      </c>
      <c r="P1908" s="9" t="str">
        <f>IF(Search!$L$5="","",IF(ISNUMBER(SEARCH("Jersey",$AU1908))=TRUE,IF(Search!$L$5="N","N",1),""))</f>
        <v/>
      </c>
      <c r="Q1908" s="9" t="str">
        <f>IF(Search!$L$6="","",IF(ISNUMBER(SEARCH("Patch",$AU1908))=TRUE,IF(Search!$L$6="N","N",1),""))</f>
        <v/>
      </c>
      <c r="R1908" s="9" t="str">
        <f>IF(Search!$L$7="","",IF(ISNUMBER(SEARCH("Shield",$AU1908))=TRUE,IF(Search!$L$7="N","N",1),""))</f>
        <v/>
      </c>
      <c r="S1908" s="9" t="str">
        <f>IF(Search!$L$8="","",IF(ISNUMBER(SEARCH("Stick",$AU1908))=TRUE,IF(Search!$L$8="N","N",1),""))</f>
        <v/>
      </c>
      <c r="T1908" s="9" t="str">
        <f>IF(Search!$O$4="","",IF(COUNTA($AW1908)=1,IF(Search!$O$4="N","N",1),""))</f>
        <v/>
      </c>
      <c r="U1908" s="9" t="str">
        <f>IF(Search!$O$5="","",IF($AW1908="","",IF($AW1908&lt;Search!$O$5,"",1)))</f>
        <v/>
      </c>
      <c r="V1908" s="9" t="str">
        <f>IF(Search!$O$6="","",IF($AW1908="","",IF($AW1908&gt;Search!$O$6,"",1)))</f>
        <v/>
      </c>
      <c r="W1908" s="9" t="str">
        <f>IF(Search!$U$4="","",IF($AX1908="","",1))</f>
        <v/>
      </c>
      <c r="X1908" s="9" t="str">
        <f>IF(Search!$U$5="","",IF(ISNUMBER(SEARCH(Search!$U$5,$AX1908))=TRUE,IF(Search!$U$5="N","N",1),""))</f>
        <v/>
      </c>
      <c r="Y1908" s="9" t="str">
        <f>IF(Search!$U$6="","",IF($AY1908&lt;Search!$U$6,"",1))</f>
        <v/>
      </c>
      <c r="Z1908" s="9" t="str">
        <f>IF(Search!$R$4="","",IF(Inventory!$BA1908&lt;Search!$R$4,"",1))</f>
        <v/>
      </c>
      <c r="AA1908" s="9" t="str">
        <f>IF(Search!$R$5="","",IF($BA1908&gt;Search!$R$5,"",1))</f>
        <v/>
      </c>
      <c r="AB1908" s="9" t="str">
        <f>IF(Search!$R$6="","",IF($BB1908&lt;Search!$R$6,"",1))</f>
        <v/>
      </c>
      <c r="AC1908" s="9" t="str">
        <f>IF(Search!$R$7="","",IF($BB1908&lt;Search!$R$7,"",1))</f>
        <v/>
      </c>
      <c r="AD1908" s="45">
        <f>IF(COUNTIF($A1908:$AC1908,"n")&gt;0,"",IF(SUM($A1908:$AC1908)=COUNTA(Search!$C$4:$C$8,Search!$F$4:$F$8,Search!$I$4:$I$6,Search!$I$8,Search!$L$4:$L$8,Search!$O$4:$O$8,Search!$R$4:$R$7,Search!$U$4:$U$7)-COUNTIF(Search!$C$4:$U$7,"n"),1+LARGE($AD$1:AD1907,1),""))</f>
        <v>117</v>
      </c>
      <c r="AE1908" s="45">
        <f t="shared" si="90"/>
        <v>702</v>
      </c>
      <c r="AF1908" s="45">
        <f>IF(AD1908="","",COUNTIF($AE$1:$AE1907,$AE1908)+RANK($AE1908,$AE$2:$AE$10540,1))</f>
        <v>127</v>
      </c>
      <c r="AG1908" s="45">
        <f t="shared" si="91"/>
        <v>0</v>
      </c>
      <c r="AH1908" s="45">
        <f>IF($AD1908="","",COUNTIF($AG$1:$AG1907,$AG1908)+RANK($AG1908,$AG$1:$AG$10539,0))</f>
        <v>279</v>
      </c>
      <c r="AI1908" s="10" t="str">
        <f t="shared" si="92"/>
        <v>2013-14 O-Pee-Chee #544 Drew Shore  RC   /   $</v>
      </c>
      <c r="AJ1908" s="11">
        <v>2013</v>
      </c>
      <c r="AK1908" s="17">
        <v>14</v>
      </c>
      <c r="AL1908" s="12" t="s">
        <v>53</v>
      </c>
      <c r="AM1908" s="10">
        <v>544</v>
      </c>
      <c r="AN1908" s="12" t="s">
        <v>1465</v>
      </c>
      <c r="AO1908" s="9"/>
      <c r="AP1908" s="9" t="s">
        <v>1902</v>
      </c>
      <c r="AQ1908" s="9"/>
      <c r="AR1908" s="14"/>
      <c r="AS1908" s="9" t="s">
        <v>2</v>
      </c>
      <c r="AT1908" s="9"/>
      <c r="AU1908" s="9"/>
      <c r="AV1908" s="13"/>
      <c r="AW1908" s="13"/>
      <c r="AX1908" s="9"/>
      <c r="AY1908" s="9"/>
      <c r="AZ1908" s="9"/>
      <c r="BA1908" s="33"/>
      <c r="BB1908" s="33"/>
      <c r="BC1908" s="36"/>
      <c r="BD1908" s="12" t="s">
        <v>1771</v>
      </c>
    </row>
    <row r="1909" spans="1:56" s="12" customFormat="1" x14ac:dyDescent="0.2">
      <c r="A1909" s="9">
        <f>IF(Search!$C$5="","",IF(COUNTA(Inventory!$AP1909)=1,1,""))</f>
        <v>1</v>
      </c>
      <c r="B1909" s="9" t="str">
        <f>IF(Search!$C$4="","",IF(ISNUMBER(SEARCH(Search!$C$4,$AR1909))=TRUE,1,""))</f>
        <v/>
      </c>
      <c r="C1909" s="9" t="str">
        <f>IF(Search!$C$6="x",IF(COUNTA($AQ1909)=1,1,"N"),IF(COUNTA($AQ1909)=1,"N",""))</f>
        <v/>
      </c>
      <c r="D1909" s="9" t="str">
        <f>IF(Search!$O$8="","",IF(ISNUMBER(SEARCH(Search!$O$8,$BD1909))=TRUE,1,""))</f>
        <v/>
      </c>
      <c r="E1909" s="9" t="str">
        <f>IF(Search!$C$7="","",IF(ISNUMBER(SEARCH(Search!$C$7,$AN1909))=TRUE,1,""))</f>
        <v/>
      </c>
      <c r="F1909" s="9" t="str">
        <f>IF(Search!$C$8="","",IF(ISNUMBER(SEARCH(Search!$C$8,$AO1909))=TRUE,1,""))</f>
        <v/>
      </c>
      <c r="G1909" s="9" t="str">
        <f>IF(Search!$F$4="","",IF(Inventory!$AJ1909&lt;Search!$F$4,"",1))</f>
        <v/>
      </c>
      <c r="H1909" s="9" t="str">
        <f>IF(Search!$F$5="","",IF(Inventory!$AJ1909&gt;Search!$F$5,"",1))</f>
        <v/>
      </c>
      <c r="I1909" s="9" t="str">
        <f>IF(Search!$F$7="","",IF(Search!$F$8="",IF(ISNUMBER(SEARCH(Search!$F$7,$AL1909))=TRUE,1,""),""))</f>
        <v/>
      </c>
      <c r="J1909" s="9" t="str">
        <f>IF($AL1909=Search!$F$8,1,"")</f>
        <v/>
      </c>
      <c r="K1909" s="9" t="str">
        <f>IF(Search!$I$4="","",IF(COUNTA($AS1909)=1,IF(Search!$I$4="N","N",1),""))</f>
        <v/>
      </c>
      <c r="L1909" s="9" t="str">
        <f>IF(Search!$I$5="","",IF($AS1909="RC",1,""))</f>
        <v/>
      </c>
      <c r="M1909" s="9" t="str">
        <f>IF(Search!$I$6="","",IF($AS1909="RCP",1,""))</f>
        <v/>
      </c>
      <c r="N1909" s="9" t="str">
        <f>IF(Search!$I$8="","",IF(COUNTA($AT1909)=1,IF(Search!$I$8="N","N",1),""))</f>
        <v/>
      </c>
      <c r="O1909" s="9" t="str">
        <f>IF(Search!$L$4="","",IF(COUNTA($AU1909)=1,IF(Search!$L$4="N","N",1),""))</f>
        <v/>
      </c>
      <c r="P1909" s="9" t="str">
        <f>IF(Search!$L$5="","",IF(ISNUMBER(SEARCH("Jersey",$AU1909))=TRUE,IF(Search!$L$5="N","N",1),""))</f>
        <v/>
      </c>
      <c r="Q1909" s="9" t="str">
        <f>IF(Search!$L$6="","",IF(ISNUMBER(SEARCH("Patch",$AU1909))=TRUE,IF(Search!$L$6="N","N",1),""))</f>
        <v/>
      </c>
      <c r="R1909" s="9" t="str">
        <f>IF(Search!$L$7="","",IF(ISNUMBER(SEARCH("Shield",$AU1909))=TRUE,IF(Search!$L$7="N","N",1),""))</f>
        <v/>
      </c>
      <c r="S1909" s="9" t="str">
        <f>IF(Search!$L$8="","",IF(ISNUMBER(SEARCH("Stick",$AU1909))=TRUE,IF(Search!$L$8="N","N",1),""))</f>
        <v/>
      </c>
      <c r="T1909" s="9" t="str">
        <f>IF(Search!$O$4="","",IF(COUNTA($AW1909)=1,IF(Search!$O$4="N","N",1),""))</f>
        <v/>
      </c>
      <c r="U1909" s="9" t="str">
        <f>IF(Search!$O$5="","",IF($AW1909="","",IF($AW1909&lt;Search!$O$5,"",1)))</f>
        <v/>
      </c>
      <c r="V1909" s="9" t="str">
        <f>IF(Search!$O$6="","",IF($AW1909="","",IF($AW1909&gt;Search!$O$6,"",1)))</f>
        <v/>
      </c>
      <c r="W1909" s="9" t="str">
        <f>IF(Search!$U$4="","",IF($AX1909="","",1))</f>
        <v/>
      </c>
      <c r="X1909" s="9" t="str">
        <f>IF(Search!$U$5="","",IF(ISNUMBER(SEARCH(Search!$U$5,$AX1909))=TRUE,IF(Search!$U$5="N","N",1),""))</f>
        <v/>
      </c>
      <c r="Y1909" s="9" t="str">
        <f>IF(Search!$U$6="","",IF($AY1909&lt;Search!$U$6,"",1))</f>
        <v/>
      </c>
      <c r="Z1909" s="9" t="str">
        <f>IF(Search!$R$4="","",IF(Inventory!$BA1909&lt;Search!$R$4,"",1))</f>
        <v/>
      </c>
      <c r="AA1909" s="9" t="str">
        <f>IF(Search!$R$5="","",IF($BA1909&gt;Search!$R$5,"",1))</f>
        <v/>
      </c>
      <c r="AB1909" s="9" t="str">
        <f>IF(Search!$R$6="","",IF($BB1909&lt;Search!$R$6,"",1))</f>
        <v/>
      </c>
      <c r="AC1909" s="9" t="str">
        <f>IF(Search!$R$7="","",IF($BB1909&lt;Search!$R$7,"",1))</f>
        <v/>
      </c>
      <c r="AD1909" s="45">
        <f>IF(COUNTIF($A1909:$AC1909,"n")&gt;0,"",IF(SUM($A1909:$AC1909)=COUNTA(Search!$C$4:$C$8,Search!$F$4:$F$8,Search!$I$4:$I$6,Search!$I$8,Search!$L$4:$L$8,Search!$O$4:$O$8,Search!$R$4:$R$7,Search!$U$4:$U$7)-COUNTIF(Search!$C$4:$U$7,"n"),1+LARGE($AD$1:AD1908,1),""))</f>
        <v>118</v>
      </c>
      <c r="AE1909" s="45">
        <f t="shared" si="90"/>
        <v>608</v>
      </c>
      <c r="AF1909" s="45">
        <f>IF(AD1909="","",COUNTIF($AE$1:$AE1908,$AE1909)+RANK($AE1909,$AE$2:$AE$10540,1))</f>
        <v>115</v>
      </c>
      <c r="AG1909" s="45">
        <f t="shared" si="91"/>
        <v>0</v>
      </c>
      <c r="AH1909" s="45">
        <f>IF($AD1909="","",COUNTIF($AG$1:$AG1908,$AG1909)+RANK($AG1909,$AG$1:$AG$10539,0))</f>
        <v>280</v>
      </c>
      <c r="AI1909" s="10" t="str">
        <f t="shared" si="92"/>
        <v>2013-14 O-Pee-Chee #546 David Dziurzynski  RC   /   $</v>
      </c>
      <c r="AJ1909" s="11">
        <v>2013</v>
      </c>
      <c r="AK1909" s="17">
        <v>14</v>
      </c>
      <c r="AL1909" s="12" t="s">
        <v>53</v>
      </c>
      <c r="AM1909" s="10">
        <v>546</v>
      </c>
      <c r="AN1909" s="12" t="s">
        <v>1466</v>
      </c>
      <c r="AO1909" s="9"/>
      <c r="AP1909" s="9" t="s">
        <v>1902</v>
      </c>
      <c r="AQ1909" s="9"/>
      <c r="AR1909" s="14"/>
      <c r="AS1909" s="9" t="s">
        <v>2</v>
      </c>
      <c r="AT1909" s="9"/>
      <c r="AU1909" s="9"/>
      <c r="AV1909" s="13"/>
      <c r="AW1909" s="13"/>
      <c r="AX1909" s="9"/>
      <c r="AY1909" s="9"/>
      <c r="AZ1909" s="9"/>
      <c r="BA1909" s="33"/>
      <c r="BB1909" s="33"/>
      <c r="BC1909" s="36"/>
      <c r="BD1909" s="12" t="s">
        <v>1771</v>
      </c>
    </row>
    <row r="1910" spans="1:56" s="12" customFormat="1" x14ac:dyDescent="0.2">
      <c r="A1910" s="9">
        <f>IF(Search!$C$5="","",IF(COUNTA(Inventory!$AP1910)=1,1,""))</f>
        <v>1</v>
      </c>
      <c r="B1910" s="9" t="str">
        <f>IF(Search!$C$4="","",IF(ISNUMBER(SEARCH(Search!$C$4,$AR1910))=TRUE,1,""))</f>
        <v/>
      </c>
      <c r="C1910" s="9" t="str">
        <f>IF(Search!$C$6="x",IF(COUNTA($AQ1910)=1,1,"N"),IF(COUNTA($AQ1910)=1,"N",""))</f>
        <v/>
      </c>
      <c r="D1910" s="9" t="str">
        <f>IF(Search!$O$8="","",IF(ISNUMBER(SEARCH(Search!$O$8,$BD1910))=TRUE,1,""))</f>
        <v/>
      </c>
      <c r="E1910" s="9" t="str">
        <f>IF(Search!$C$7="","",IF(ISNUMBER(SEARCH(Search!$C$7,$AN1910))=TRUE,1,""))</f>
        <v/>
      </c>
      <c r="F1910" s="9" t="str">
        <f>IF(Search!$C$8="","",IF(ISNUMBER(SEARCH(Search!$C$8,$AO1910))=TRUE,1,""))</f>
        <v/>
      </c>
      <c r="G1910" s="9" t="str">
        <f>IF(Search!$F$4="","",IF(Inventory!$AJ1910&lt;Search!$F$4,"",1))</f>
        <v/>
      </c>
      <c r="H1910" s="9" t="str">
        <f>IF(Search!$F$5="","",IF(Inventory!$AJ1910&gt;Search!$F$5,"",1))</f>
        <v/>
      </c>
      <c r="I1910" s="9" t="str">
        <f>IF(Search!$F$7="","",IF(Search!$F$8="",IF(ISNUMBER(SEARCH(Search!$F$7,$AL1910))=TRUE,1,""),""))</f>
        <v/>
      </c>
      <c r="J1910" s="9" t="str">
        <f>IF($AL1910=Search!$F$8,1,"")</f>
        <v/>
      </c>
      <c r="K1910" s="9" t="str">
        <f>IF(Search!$I$4="","",IF(COUNTA($AS1910)=1,IF(Search!$I$4="N","N",1),""))</f>
        <v/>
      </c>
      <c r="L1910" s="9" t="str">
        <f>IF(Search!$I$5="","",IF($AS1910="RC",1,""))</f>
        <v/>
      </c>
      <c r="M1910" s="9" t="str">
        <f>IF(Search!$I$6="","",IF($AS1910="RCP",1,""))</f>
        <v/>
      </c>
      <c r="N1910" s="9" t="str">
        <f>IF(Search!$I$8="","",IF(COUNTA($AT1910)=1,IF(Search!$I$8="N","N",1),""))</f>
        <v/>
      </c>
      <c r="O1910" s="9" t="str">
        <f>IF(Search!$L$4="","",IF(COUNTA($AU1910)=1,IF(Search!$L$4="N","N",1),""))</f>
        <v/>
      </c>
      <c r="P1910" s="9" t="str">
        <f>IF(Search!$L$5="","",IF(ISNUMBER(SEARCH("Jersey",$AU1910))=TRUE,IF(Search!$L$5="N","N",1),""))</f>
        <v/>
      </c>
      <c r="Q1910" s="9" t="str">
        <f>IF(Search!$L$6="","",IF(ISNUMBER(SEARCH("Patch",$AU1910))=TRUE,IF(Search!$L$6="N","N",1),""))</f>
        <v/>
      </c>
      <c r="R1910" s="9" t="str">
        <f>IF(Search!$L$7="","",IF(ISNUMBER(SEARCH("Shield",$AU1910))=TRUE,IF(Search!$L$7="N","N",1),""))</f>
        <v/>
      </c>
      <c r="S1910" s="9" t="str">
        <f>IF(Search!$L$8="","",IF(ISNUMBER(SEARCH("Stick",$AU1910))=TRUE,IF(Search!$L$8="N","N",1),""))</f>
        <v/>
      </c>
      <c r="T1910" s="9" t="str">
        <f>IF(Search!$O$4="","",IF(COUNTA($AW1910)=1,IF(Search!$O$4="N","N",1),""))</f>
        <v/>
      </c>
      <c r="U1910" s="9" t="str">
        <f>IF(Search!$O$5="","",IF($AW1910="","",IF($AW1910&lt;Search!$O$5,"",1)))</f>
        <v/>
      </c>
      <c r="V1910" s="9" t="str">
        <f>IF(Search!$O$6="","",IF($AW1910="","",IF($AW1910&gt;Search!$O$6,"",1)))</f>
        <v/>
      </c>
      <c r="W1910" s="9" t="str">
        <f>IF(Search!$U$4="","",IF($AX1910="","",1))</f>
        <v/>
      </c>
      <c r="X1910" s="9" t="str">
        <f>IF(Search!$U$5="","",IF(ISNUMBER(SEARCH(Search!$U$5,$AX1910))=TRUE,IF(Search!$U$5="N","N",1),""))</f>
        <v/>
      </c>
      <c r="Y1910" s="9" t="str">
        <f>IF(Search!$U$6="","",IF($AY1910&lt;Search!$U$6,"",1))</f>
        <v/>
      </c>
      <c r="Z1910" s="9" t="str">
        <f>IF(Search!$R$4="","",IF(Inventory!$BA1910&lt;Search!$R$4,"",1))</f>
        <v/>
      </c>
      <c r="AA1910" s="9" t="str">
        <f>IF(Search!$R$5="","",IF($BA1910&gt;Search!$R$5,"",1))</f>
        <v/>
      </c>
      <c r="AB1910" s="9" t="str">
        <f>IF(Search!$R$6="","",IF($BB1910&lt;Search!$R$6,"",1))</f>
        <v/>
      </c>
      <c r="AC1910" s="9" t="str">
        <f>IF(Search!$R$7="","",IF($BB1910&lt;Search!$R$7,"",1))</f>
        <v/>
      </c>
      <c r="AD1910" s="45">
        <f>IF(COUNTIF($A1910:$AC1910,"n")&gt;0,"",IF(SUM($A1910:$AC1910)=COUNTA(Search!$C$4:$C$8,Search!$F$4:$F$8,Search!$I$4:$I$6,Search!$I$8,Search!$L$4:$L$8,Search!$O$4:$O$8,Search!$R$4:$R$7,Search!$U$4:$U$7)-COUNTIF(Search!$C$4:$U$7,"n"),1+LARGE($AD$1:AD1909,1),""))</f>
        <v>119</v>
      </c>
      <c r="AE1910" s="45">
        <f t="shared" si="90"/>
        <v>531</v>
      </c>
      <c r="AF1910" s="45">
        <f>IF(AD1910="","",COUNTIF($AE$1:$AE1909,$AE1910)+RANK($AE1910,$AE$2:$AE$10540,1))</f>
        <v>109</v>
      </c>
      <c r="AG1910" s="45">
        <f t="shared" si="91"/>
        <v>0</v>
      </c>
      <c r="AH1910" s="45">
        <f>IF($AD1910="","",COUNTIF($AG$1:$AG1909,$AG1910)+RANK($AG1910,$AG$1:$AG$10539,0))</f>
        <v>281</v>
      </c>
      <c r="AI1910" s="10" t="str">
        <f t="shared" si="92"/>
        <v>2013-14 O-Pee-Chee #550 Daniel Bang  RC   /   $</v>
      </c>
      <c r="AJ1910" s="11">
        <v>2013</v>
      </c>
      <c r="AK1910" s="17">
        <v>14</v>
      </c>
      <c r="AL1910" s="12" t="s">
        <v>53</v>
      </c>
      <c r="AM1910" s="10">
        <v>550</v>
      </c>
      <c r="AN1910" s="12" t="s">
        <v>1467</v>
      </c>
      <c r="AO1910" s="9"/>
      <c r="AP1910" s="9" t="s">
        <v>1902</v>
      </c>
      <c r="AQ1910" s="9"/>
      <c r="AR1910" s="14"/>
      <c r="AS1910" s="9" t="s">
        <v>2</v>
      </c>
      <c r="AT1910" s="9"/>
      <c r="AU1910" s="9"/>
      <c r="AV1910" s="13"/>
      <c r="AW1910" s="13"/>
      <c r="AX1910" s="9"/>
      <c r="AY1910" s="9"/>
      <c r="AZ1910" s="9"/>
      <c r="BA1910" s="33"/>
      <c r="BB1910" s="33"/>
      <c r="BC1910" s="36"/>
      <c r="BD1910" s="12" t="s">
        <v>1771</v>
      </c>
    </row>
    <row r="1911" spans="1:56" s="12" customFormat="1" x14ac:dyDescent="0.2">
      <c r="A1911" s="9">
        <f>IF(Search!$C$5="","",IF(COUNTA(Inventory!$AP1911)=1,1,""))</f>
        <v>1</v>
      </c>
      <c r="B1911" s="9" t="str">
        <f>IF(Search!$C$4="","",IF(ISNUMBER(SEARCH(Search!$C$4,$AR1911))=TRUE,1,""))</f>
        <v/>
      </c>
      <c r="C1911" s="9" t="str">
        <f>IF(Search!$C$6="x",IF(COUNTA($AQ1911)=1,1,"N"),IF(COUNTA($AQ1911)=1,"N",""))</f>
        <v/>
      </c>
      <c r="D1911" s="9" t="str">
        <f>IF(Search!$O$8="","",IF(ISNUMBER(SEARCH(Search!$O$8,$BD1911))=TRUE,1,""))</f>
        <v/>
      </c>
      <c r="E1911" s="9" t="str">
        <f>IF(Search!$C$7="","",IF(ISNUMBER(SEARCH(Search!$C$7,$AN1911))=TRUE,1,""))</f>
        <v/>
      </c>
      <c r="F1911" s="9" t="str">
        <f>IF(Search!$C$8="","",IF(ISNUMBER(SEARCH(Search!$C$8,$AO1911))=TRUE,1,""))</f>
        <v/>
      </c>
      <c r="G1911" s="9" t="str">
        <f>IF(Search!$F$4="","",IF(Inventory!$AJ1911&lt;Search!$F$4,"",1))</f>
        <v/>
      </c>
      <c r="H1911" s="9" t="str">
        <f>IF(Search!$F$5="","",IF(Inventory!$AJ1911&gt;Search!$F$5,"",1))</f>
        <v/>
      </c>
      <c r="I1911" s="9" t="str">
        <f>IF(Search!$F$7="","",IF(Search!$F$8="",IF(ISNUMBER(SEARCH(Search!$F$7,$AL1911))=TRUE,1,""),""))</f>
        <v/>
      </c>
      <c r="J1911" s="9" t="str">
        <f>IF($AL1911=Search!$F$8,1,"")</f>
        <v/>
      </c>
      <c r="K1911" s="9" t="str">
        <f>IF(Search!$I$4="","",IF(COUNTA($AS1911)=1,IF(Search!$I$4="N","N",1),""))</f>
        <v/>
      </c>
      <c r="L1911" s="9" t="str">
        <f>IF(Search!$I$5="","",IF($AS1911="RC",1,""))</f>
        <v/>
      </c>
      <c r="M1911" s="9" t="str">
        <f>IF(Search!$I$6="","",IF($AS1911="RCP",1,""))</f>
        <v/>
      </c>
      <c r="N1911" s="9" t="str">
        <f>IF(Search!$I$8="","",IF(COUNTA($AT1911)=1,IF(Search!$I$8="N","N",1),""))</f>
        <v/>
      </c>
      <c r="O1911" s="9" t="str">
        <f>IF(Search!$L$4="","",IF(COUNTA($AU1911)=1,IF(Search!$L$4="N","N",1),""))</f>
        <v/>
      </c>
      <c r="P1911" s="9" t="str">
        <f>IF(Search!$L$5="","",IF(ISNUMBER(SEARCH("Jersey",$AU1911))=TRUE,IF(Search!$L$5="N","N",1),""))</f>
        <v/>
      </c>
      <c r="Q1911" s="9" t="str">
        <f>IF(Search!$L$6="","",IF(ISNUMBER(SEARCH("Patch",$AU1911))=TRUE,IF(Search!$L$6="N","N",1),""))</f>
        <v/>
      </c>
      <c r="R1911" s="9" t="str">
        <f>IF(Search!$L$7="","",IF(ISNUMBER(SEARCH("Shield",$AU1911))=TRUE,IF(Search!$L$7="N","N",1),""))</f>
        <v/>
      </c>
      <c r="S1911" s="9" t="str">
        <f>IF(Search!$L$8="","",IF(ISNUMBER(SEARCH("Stick",$AU1911))=TRUE,IF(Search!$L$8="N","N",1),""))</f>
        <v/>
      </c>
      <c r="T1911" s="9" t="str">
        <f>IF(Search!$O$4="","",IF(COUNTA($AW1911)=1,IF(Search!$O$4="N","N",1),""))</f>
        <v/>
      </c>
      <c r="U1911" s="9" t="str">
        <f>IF(Search!$O$5="","",IF($AW1911="","",IF($AW1911&lt;Search!$O$5,"",1)))</f>
        <v/>
      </c>
      <c r="V1911" s="9" t="str">
        <f>IF(Search!$O$6="","",IF($AW1911="","",IF($AW1911&gt;Search!$O$6,"",1)))</f>
        <v/>
      </c>
      <c r="W1911" s="9" t="str">
        <f>IF(Search!$U$4="","",IF($AX1911="","",1))</f>
        <v/>
      </c>
      <c r="X1911" s="9" t="str">
        <f>IF(Search!$U$5="","",IF(ISNUMBER(SEARCH(Search!$U$5,$AX1911))=TRUE,IF(Search!$U$5="N","N",1),""))</f>
        <v/>
      </c>
      <c r="Y1911" s="9" t="str">
        <f>IF(Search!$U$6="","",IF($AY1911&lt;Search!$U$6,"",1))</f>
        <v/>
      </c>
      <c r="Z1911" s="9" t="str">
        <f>IF(Search!$R$4="","",IF(Inventory!$BA1911&lt;Search!$R$4,"",1))</f>
        <v/>
      </c>
      <c r="AA1911" s="9" t="str">
        <f>IF(Search!$R$5="","",IF($BA1911&gt;Search!$R$5,"",1))</f>
        <v/>
      </c>
      <c r="AB1911" s="9" t="str">
        <f>IF(Search!$R$6="","",IF($BB1911&lt;Search!$R$6,"",1))</f>
        <v/>
      </c>
      <c r="AC1911" s="9" t="str">
        <f>IF(Search!$R$7="","",IF($BB1911&lt;Search!$R$7,"",1))</f>
        <v/>
      </c>
      <c r="AD1911" s="45">
        <f>IF(COUNTIF($A1911:$AC1911,"n")&gt;0,"",IF(SUM($A1911:$AC1911)=COUNTA(Search!$C$4:$C$8,Search!$F$4:$F$8,Search!$I$4:$I$6,Search!$I$8,Search!$L$4:$L$8,Search!$O$4:$O$8,Search!$R$4:$R$7,Search!$U$4:$U$7)-COUNTIF(Search!$C$4:$U$7,"n"),1+LARGE($AD$1:AD1910,1),""))</f>
        <v>120</v>
      </c>
      <c r="AE1911" s="45">
        <f t="shared" si="90"/>
        <v>2380</v>
      </c>
      <c r="AF1911" s="45">
        <f>IF(AD1911="","",COUNTIF($AE$1:$AE1910,$AE1911)+RANK($AE1911,$AE$2:$AE$10540,1))</f>
        <v>444</v>
      </c>
      <c r="AG1911" s="45">
        <f t="shared" si="91"/>
        <v>0</v>
      </c>
      <c r="AH1911" s="45">
        <f>IF($AD1911="","",COUNTIF($AG$1:$AG1910,$AG1911)+RANK($AG1911,$AG$1:$AG$10539,0))</f>
        <v>282</v>
      </c>
      <c r="AI1911" s="10" t="str">
        <f t="shared" si="92"/>
        <v>2013-14 O-Pee-Chee #553 Stefan Matteau  RC   /   $</v>
      </c>
      <c r="AJ1911" s="11">
        <v>2013</v>
      </c>
      <c r="AK1911" s="17">
        <v>14</v>
      </c>
      <c r="AL1911" s="12" t="s">
        <v>53</v>
      </c>
      <c r="AM1911" s="10">
        <v>553</v>
      </c>
      <c r="AN1911" s="12" t="s">
        <v>1468</v>
      </c>
      <c r="AO1911" s="9"/>
      <c r="AP1911" s="9" t="s">
        <v>1902</v>
      </c>
      <c r="AQ1911" s="9"/>
      <c r="AR1911" s="14"/>
      <c r="AS1911" s="9" t="s">
        <v>2</v>
      </c>
      <c r="AT1911" s="9"/>
      <c r="AU1911" s="9"/>
      <c r="AV1911" s="13"/>
      <c r="AW1911" s="13"/>
      <c r="AX1911" s="9"/>
      <c r="AY1911" s="9"/>
      <c r="AZ1911" s="9"/>
      <c r="BA1911" s="33"/>
      <c r="BB1911" s="33"/>
      <c r="BC1911" s="36"/>
      <c r="BD1911" s="12" t="s">
        <v>1771</v>
      </c>
    </row>
    <row r="1912" spans="1:56" s="12" customFormat="1" x14ac:dyDescent="0.2">
      <c r="A1912" s="9">
        <f>IF(Search!$C$5="","",IF(COUNTA(Inventory!$AP1912)=1,1,""))</f>
        <v>1</v>
      </c>
      <c r="B1912" s="9" t="str">
        <f>IF(Search!$C$4="","",IF(ISNUMBER(SEARCH(Search!$C$4,$AR1912))=TRUE,1,""))</f>
        <v/>
      </c>
      <c r="C1912" s="9" t="str">
        <f>IF(Search!$C$6="x",IF(COUNTA($AQ1912)=1,1,"N"),IF(COUNTA($AQ1912)=1,"N",""))</f>
        <v/>
      </c>
      <c r="D1912" s="9" t="str">
        <f>IF(Search!$O$8="","",IF(ISNUMBER(SEARCH(Search!$O$8,$BD1912))=TRUE,1,""))</f>
        <v/>
      </c>
      <c r="E1912" s="9" t="str">
        <f>IF(Search!$C$7="","",IF(ISNUMBER(SEARCH(Search!$C$7,$AN1912))=TRUE,1,""))</f>
        <v/>
      </c>
      <c r="F1912" s="9" t="str">
        <f>IF(Search!$C$8="","",IF(ISNUMBER(SEARCH(Search!$C$8,$AO1912))=TRUE,1,""))</f>
        <v/>
      </c>
      <c r="G1912" s="9" t="str">
        <f>IF(Search!$F$4="","",IF(Inventory!$AJ1912&lt;Search!$F$4,"",1))</f>
        <v/>
      </c>
      <c r="H1912" s="9" t="str">
        <f>IF(Search!$F$5="","",IF(Inventory!$AJ1912&gt;Search!$F$5,"",1))</f>
        <v/>
      </c>
      <c r="I1912" s="9" t="str">
        <f>IF(Search!$F$7="","",IF(Search!$F$8="",IF(ISNUMBER(SEARCH(Search!$F$7,$AL1912))=TRUE,1,""),""))</f>
        <v/>
      </c>
      <c r="J1912" s="9" t="str">
        <f>IF($AL1912=Search!$F$8,1,"")</f>
        <v/>
      </c>
      <c r="K1912" s="9" t="str">
        <f>IF(Search!$I$4="","",IF(COUNTA($AS1912)=1,IF(Search!$I$4="N","N",1),""))</f>
        <v/>
      </c>
      <c r="L1912" s="9" t="str">
        <f>IF(Search!$I$5="","",IF($AS1912="RC",1,""))</f>
        <v/>
      </c>
      <c r="M1912" s="9" t="str">
        <f>IF(Search!$I$6="","",IF($AS1912="RCP",1,""))</f>
        <v/>
      </c>
      <c r="N1912" s="9" t="str">
        <f>IF(Search!$I$8="","",IF(COUNTA($AT1912)=1,IF(Search!$I$8="N","N",1),""))</f>
        <v/>
      </c>
      <c r="O1912" s="9" t="str">
        <f>IF(Search!$L$4="","",IF(COUNTA($AU1912)=1,IF(Search!$L$4="N","N",1),""))</f>
        <v/>
      </c>
      <c r="P1912" s="9" t="str">
        <f>IF(Search!$L$5="","",IF(ISNUMBER(SEARCH("Jersey",$AU1912))=TRUE,IF(Search!$L$5="N","N",1),""))</f>
        <v/>
      </c>
      <c r="Q1912" s="9" t="str">
        <f>IF(Search!$L$6="","",IF(ISNUMBER(SEARCH("Patch",$AU1912))=TRUE,IF(Search!$L$6="N","N",1),""))</f>
        <v/>
      </c>
      <c r="R1912" s="9" t="str">
        <f>IF(Search!$L$7="","",IF(ISNUMBER(SEARCH("Shield",$AU1912))=TRUE,IF(Search!$L$7="N","N",1),""))</f>
        <v/>
      </c>
      <c r="S1912" s="9" t="str">
        <f>IF(Search!$L$8="","",IF(ISNUMBER(SEARCH("Stick",$AU1912))=TRUE,IF(Search!$L$8="N","N",1),""))</f>
        <v/>
      </c>
      <c r="T1912" s="9" t="str">
        <f>IF(Search!$O$4="","",IF(COUNTA($AW1912)=1,IF(Search!$O$4="N","N",1),""))</f>
        <v/>
      </c>
      <c r="U1912" s="9" t="str">
        <f>IF(Search!$O$5="","",IF($AW1912="","",IF($AW1912&lt;Search!$O$5,"",1)))</f>
        <v/>
      </c>
      <c r="V1912" s="9" t="str">
        <f>IF(Search!$O$6="","",IF($AW1912="","",IF($AW1912&gt;Search!$O$6,"",1)))</f>
        <v/>
      </c>
      <c r="W1912" s="9" t="str">
        <f>IF(Search!$U$4="","",IF($AX1912="","",1))</f>
        <v/>
      </c>
      <c r="X1912" s="9" t="str">
        <f>IF(Search!$U$5="","",IF(ISNUMBER(SEARCH(Search!$U$5,$AX1912))=TRUE,IF(Search!$U$5="N","N",1),""))</f>
        <v/>
      </c>
      <c r="Y1912" s="9" t="str">
        <f>IF(Search!$U$6="","",IF($AY1912&lt;Search!$U$6,"",1))</f>
        <v/>
      </c>
      <c r="Z1912" s="9" t="str">
        <f>IF(Search!$R$4="","",IF(Inventory!$BA1912&lt;Search!$R$4,"",1))</f>
        <v/>
      </c>
      <c r="AA1912" s="9" t="str">
        <f>IF(Search!$R$5="","",IF($BA1912&gt;Search!$R$5,"",1))</f>
        <v/>
      </c>
      <c r="AB1912" s="9" t="str">
        <f>IF(Search!$R$6="","",IF($BB1912&lt;Search!$R$6,"",1))</f>
        <v/>
      </c>
      <c r="AC1912" s="9" t="str">
        <f>IF(Search!$R$7="","",IF($BB1912&lt;Search!$R$7,"",1))</f>
        <v/>
      </c>
      <c r="AD1912" s="45">
        <f>IF(COUNTIF($A1912:$AC1912,"n")&gt;0,"",IF(SUM($A1912:$AC1912)=COUNTA(Search!$C$4:$C$8,Search!$F$4:$F$8,Search!$I$4:$I$6,Search!$I$8,Search!$L$4:$L$8,Search!$O$4:$O$8,Search!$R$4:$R$7,Search!$U$4:$U$7)-COUNTIF(Search!$C$4:$U$7,"n"),1+LARGE($AD$1:AD1911,1),""))</f>
        <v>121</v>
      </c>
      <c r="AE1912" s="45">
        <f t="shared" si="90"/>
        <v>1285</v>
      </c>
      <c r="AF1912" s="45">
        <f>IF(AD1912="","",COUNTIF($AE$1:$AE1911,$AE1912)+RANK($AE1912,$AE$2:$AE$10540,1))</f>
        <v>229</v>
      </c>
      <c r="AG1912" s="45">
        <f t="shared" si="91"/>
        <v>0</v>
      </c>
      <c r="AH1912" s="45">
        <f>IF($AD1912="","",COUNTIF($AG$1:$AG1911,$AG1912)+RANK($AG1912,$AG$1:$AG$10539,0))</f>
        <v>283</v>
      </c>
      <c r="AI1912" s="10" t="str">
        <f t="shared" si="92"/>
        <v>2013-14 O-Pee-Chee #555 Jonathan Huberdeau  RC   /   $</v>
      </c>
      <c r="AJ1912" s="11">
        <v>2013</v>
      </c>
      <c r="AK1912" s="17">
        <v>14</v>
      </c>
      <c r="AL1912" s="12" t="s">
        <v>53</v>
      </c>
      <c r="AM1912" s="10">
        <v>555</v>
      </c>
      <c r="AN1912" s="12" t="s">
        <v>1469</v>
      </c>
      <c r="AO1912" s="9"/>
      <c r="AP1912" s="9" t="s">
        <v>1902</v>
      </c>
      <c r="AQ1912" s="9"/>
      <c r="AR1912" s="14"/>
      <c r="AS1912" s="9" t="s">
        <v>2</v>
      </c>
      <c r="AT1912" s="9"/>
      <c r="AU1912" s="9"/>
      <c r="AV1912" s="13"/>
      <c r="AW1912" s="13"/>
      <c r="AX1912" s="9"/>
      <c r="AY1912" s="9"/>
      <c r="AZ1912" s="9"/>
      <c r="BA1912" s="33"/>
      <c r="BB1912" s="33"/>
      <c r="BC1912" s="36"/>
      <c r="BD1912" s="12" t="s">
        <v>1771</v>
      </c>
    </row>
    <row r="1913" spans="1:56" s="12" customFormat="1" x14ac:dyDescent="0.2">
      <c r="A1913" s="9">
        <f>IF(Search!$C$5="","",IF(COUNTA(Inventory!$AP1913)=1,1,""))</f>
        <v>1</v>
      </c>
      <c r="B1913" s="9" t="str">
        <f>IF(Search!$C$4="","",IF(ISNUMBER(SEARCH(Search!$C$4,$AR1913))=TRUE,1,""))</f>
        <v/>
      </c>
      <c r="C1913" s="9" t="str">
        <f>IF(Search!$C$6="x",IF(COUNTA($AQ1913)=1,1,"N"),IF(COUNTA($AQ1913)=1,"N",""))</f>
        <v/>
      </c>
      <c r="D1913" s="9" t="str">
        <f>IF(Search!$O$8="","",IF(ISNUMBER(SEARCH(Search!$O$8,$BD1913))=TRUE,1,""))</f>
        <v/>
      </c>
      <c r="E1913" s="9" t="str">
        <f>IF(Search!$C$7="","",IF(ISNUMBER(SEARCH(Search!$C$7,$AN1913))=TRUE,1,""))</f>
        <v/>
      </c>
      <c r="F1913" s="9" t="str">
        <f>IF(Search!$C$8="","",IF(ISNUMBER(SEARCH(Search!$C$8,$AO1913))=TRUE,1,""))</f>
        <v/>
      </c>
      <c r="G1913" s="9" t="str">
        <f>IF(Search!$F$4="","",IF(Inventory!$AJ1913&lt;Search!$F$4,"",1))</f>
        <v/>
      </c>
      <c r="H1913" s="9" t="str">
        <f>IF(Search!$F$5="","",IF(Inventory!$AJ1913&gt;Search!$F$5,"",1))</f>
        <v/>
      </c>
      <c r="I1913" s="9" t="str">
        <f>IF(Search!$F$7="","",IF(Search!$F$8="",IF(ISNUMBER(SEARCH(Search!$F$7,$AL1913))=TRUE,1,""),""))</f>
        <v/>
      </c>
      <c r="J1913" s="9" t="str">
        <f>IF($AL1913=Search!$F$8,1,"")</f>
        <v/>
      </c>
      <c r="K1913" s="9" t="str">
        <f>IF(Search!$I$4="","",IF(COUNTA($AS1913)=1,IF(Search!$I$4="N","N",1),""))</f>
        <v/>
      </c>
      <c r="L1913" s="9" t="str">
        <f>IF(Search!$I$5="","",IF($AS1913="RC",1,""))</f>
        <v/>
      </c>
      <c r="M1913" s="9" t="str">
        <f>IF(Search!$I$6="","",IF($AS1913="RCP",1,""))</f>
        <v/>
      </c>
      <c r="N1913" s="9" t="str">
        <f>IF(Search!$I$8="","",IF(COUNTA($AT1913)=1,IF(Search!$I$8="N","N",1),""))</f>
        <v/>
      </c>
      <c r="O1913" s="9" t="str">
        <f>IF(Search!$L$4="","",IF(COUNTA($AU1913)=1,IF(Search!$L$4="N","N",1),""))</f>
        <v/>
      </c>
      <c r="P1913" s="9" t="str">
        <f>IF(Search!$L$5="","",IF(ISNUMBER(SEARCH("Jersey",$AU1913))=TRUE,IF(Search!$L$5="N","N",1),""))</f>
        <v/>
      </c>
      <c r="Q1913" s="9" t="str">
        <f>IF(Search!$L$6="","",IF(ISNUMBER(SEARCH("Patch",$AU1913))=TRUE,IF(Search!$L$6="N","N",1),""))</f>
        <v/>
      </c>
      <c r="R1913" s="9" t="str">
        <f>IF(Search!$L$7="","",IF(ISNUMBER(SEARCH("Shield",$AU1913))=TRUE,IF(Search!$L$7="N","N",1),""))</f>
        <v/>
      </c>
      <c r="S1913" s="9" t="str">
        <f>IF(Search!$L$8="","",IF(ISNUMBER(SEARCH("Stick",$AU1913))=TRUE,IF(Search!$L$8="N","N",1),""))</f>
        <v/>
      </c>
      <c r="T1913" s="9" t="str">
        <f>IF(Search!$O$4="","",IF(COUNTA($AW1913)=1,IF(Search!$O$4="N","N",1),""))</f>
        <v/>
      </c>
      <c r="U1913" s="9" t="str">
        <f>IF(Search!$O$5="","",IF($AW1913="","",IF($AW1913&lt;Search!$O$5,"",1)))</f>
        <v/>
      </c>
      <c r="V1913" s="9" t="str">
        <f>IF(Search!$O$6="","",IF($AW1913="","",IF($AW1913&gt;Search!$O$6,"",1)))</f>
        <v/>
      </c>
      <c r="W1913" s="9" t="str">
        <f>IF(Search!$U$4="","",IF($AX1913="","",1))</f>
        <v/>
      </c>
      <c r="X1913" s="9" t="str">
        <f>IF(Search!$U$5="","",IF(ISNUMBER(SEARCH(Search!$U$5,$AX1913))=TRUE,IF(Search!$U$5="N","N",1),""))</f>
        <v/>
      </c>
      <c r="Y1913" s="9" t="str">
        <f>IF(Search!$U$6="","",IF($AY1913&lt;Search!$U$6,"",1))</f>
        <v/>
      </c>
      <c r="Z1913" s="9" t="str">
        <f>IF(Search!$R$4="","",IF(Inventory!$BA1913&lt;Search!$R$4,"",1))</f>
        <v/>
      </c>
      <c r="AA1913" s="9" t="str">
        <f>IF(Search!$R$5="","",IF($BA1913&gt;Search!$R$5,"",1))</f>
        <v/>
      </c>
      <c r="AB1913" s="9" t="str">
        <f>IF(Search!$R$6="","",IF($BB1913&lt;Search!$R$6,"",1))</f>
        <v/>
      </c>
      <c r="AC1913" s="9" t="str">
        <f>IF(Search!$R$7="","",IF($BB1913&lt;Search!$R$7,"",1))</f>
        <v/>
      </c>
      <c r="AD1913" s="45">
        <f>IF(COUNTIF($A1913:$AC1913,"n")&gt;0,"",IF(SUM($A1913:$AC1913)=COUNTA(Search!$C$4:$C$8,Search!$F$4:$F$8,Search!$I$4:$I$6,Search!$I$8,Search!$L$4:$L$8,Search!$O$4:$O$8,Search!$R$4:$R$7,Search!$U$4:$U$7)-COUNTIF(Search!$C$4:$U$7,"n"),1+LARGE($AD$1:AD1912,1),""))</f>
        <v>122</v>
      </c>
      <c r="AE1913" s="45">
        <f t="shared" si="90"/>
        <v>2135</v>
      </c>
      <c r="AF1913" s="45">
        <f>IF(AD1913="","",COUNTIF($AE$1:$AE1912,$AE1913)+RANK($AE1913,$AE$2:$AE$10540,1))</f>
        <v>399</v>
      </c>
      <c r="AG1913" s="45">
        <f t="shared" si="91"/>
        <v>0</v>
      </c>
      <c r="AH1913" s="45">
        <f>IF($AD1913="","",COUNTIF($AG$1:$AG1912,$AG1913)+RANK($AG1913,$AG$1:$AG$10539,0))</f>
        <v>284</v>
      </c>
      <c r="AI1913" s="10" t="str">
        <f t="shared" si="92"/>
        <v>2013-14 O-Pee-Chee #558 Rickard Rakell  RC   /   $</v>
      </c>
      <c r="AJ1913" s="11">
        <v>2013</v>
      </c>
      <c r="AK1913" s="17">
        <v>14</v>
      </c>
      <c r="AL1913" s="12" t="s">
        <v>53</v>
      </c>
      <c r="AM1913" s="10">
        <v>558</v>
      </c>
      <c r="AN1913" s="12" t="s">
        <v>1470</v>
      </c>
      <c r="AO1913" s="9"/>
      <c r="AP1913" s="9" t="s">
        <v>1902</v>
      </c>
      <c r="AQ1913" s="9"/>
      <c r="AR1913" s="14"/>
      <c r="AS1913" s="9" t="s">
        <v>2</v>
      </c>
      <c r="AT1913" s="9"/>
      <c r="AU1913" s="9"/>
      <c r="AV1913" s="13"/>
      <c r="AW1913" s="13"/>
      <c r="AX1913" s="9"/>
      <c r="AY1913" s="9"/>
      <c r="AZ1913" s="9"/>
      <c r="BA1913" s="33"/>
      <c r="BB1913" s="33"/>
      <c r="BC1913" s="36"/>
      <c r="BD1913" s="12" t="s">
        <v>1771</v>
      </c>
    </row>
    <row r="1914" spans="1:56" s="12" customFormat="1" x14ac:dyDescent="0.2">
      <c r="A1914" s="9">
        <f>IF(Search!$C$5="","",IF(COUNTA(Inventory!$AP1914)=1,1,""))</f>
        <v>1</v>
      </c>
      <c r="B1914" s="9" t="str">
        <f>IF(Search!$C$4="","",IF(ISNUMBER(SEARCH(Search!$C$4,$AR1914))=TRUE,1,""))</f>
        <v/>
      </c>
      <c r="C1914" s="9" t="str">
        <f>IF(Search!$C$6="x",IF(COUNTA($AQ1914)=1,1,"N"),IF(COUNTA($AQ1914)=1,"N",""))</f>
        <v/>
      </c>
      <c r="D1914" s="9" t="str">
        <f>IF(Search!$O$8="","",IF(ISNUMBER(SEARCH(Search!$O$8,$BD1914))=TRUE,1,""))</f>
        <v/>
      </c>
      <c r="E1914" s="9" t="str">
        <f>IF(Search!$C$7="","",IF(ISNUMBER(SEARCH(Search!$C$7,$AN1914))=TRUE,1,""))</f>
        <v/>
      </c>
      <c r="F1914" s="9" t="str">
        <f>IF(Search!$C$8="","",IF(ISNUMBER(SEARCH(Search!$C$8,$AO1914))=TRUE,1,""))</f>
        <v/>
      </c>
      <c r="G1914" s="9" t="str">
        <f>IF(Search!$F$4="","",IF(Inventory!$AJ1914&lt;Search!$F$4,"",1))</f>
        <v/>
      </c>
      <c r="H1914" s="9" t="str">
        <f>IF(Search!$F$5="","",IF(Inventory!$AJ1914&gt;Search!$F$5,"",1))</f>
        <v/>
      </c>
      <c r="I1914" s="9" t="str">
        <f>IF(Search!$F$7="","",IF(Search!$F$8="",IF(ISNUMBER(SEARCH(Search!$F$7,$AL1914))=TRUE,1,""),""))</f>
        <v/>
      </c>
      <c r="J1914" s="9" t="str">
        <f>IF($AL1914=Search!$F$8,1,"")</f>
        <v/>
      </c>
      <c r="K1914" s="9" t="str">
        <f>IF(Search!$I$4="","",IF(COUNTA($AS1914)=1,IF(Search!$I$4="N","N",1),""))</f>
        <v/>
      </c>
      <c r="L1914" s="9" t="str">
        <f>IF(Search!$I$5="","",IF($AS1914="RC",1,""))</f>
        <v/>
      </c>
      <c r="M1914" s="9" t="str">
        <f>IF(Search!$I$6="","",IF($AS1914="RCP",1,""))</f>
        <v/>
      </c>
      <c r="N1914" s="9" t="str">
        <f>IF(Search!$I$8="","",IF(COUNTA($AT1914)=1,IF(Search!$I$8="N","N",1),""))</f>
        <v/>
      </c>
      <c r="O1914" s="9" t="str">
        <f>IF(Search!$L$4="","",IF(COUNTA($AU1914)=1,IF(Search!$L$4="N","N",1),""))</f>
        <v/>
      </c>
      <c r="P1914" s="9" t="str">
        <f>IF(Search!$L$5="","",IF(ISNUMBER(SEARCH("Jersey",$AU1914))=TRUE,IF(Search!$L$5="N","N",1),""))</f>
        <v/>
      </c>
      <c r="Q1914" s="9" t="str">
        <f>IF(Search!$L$6="","",IF(ISNUMBER(SEARCH("Patch",$AU1914))=TRUE,IF(Search!$L$6="N","N",1),""))</f>
        <v/>
      </c>
      <c r="R1914" s="9" t="str">
        <f>IF(Search!$L$7="","",IF(ISNUMBER(SEARCH("Shield",$AU1914))=TRUE,IF(Search!$L$7="N","N",1),""))</f>
        <v/>
      </c>
      <c r="S1914" s="9" t="str">
        <f>IF(Search!$L$8="","",IF(ISNUMBER(SEARCH("Stick",$AU1914))=TRUE,IF(Search!$L$8="N","N",1),""))</f>
        <v/>
      </c>
      <c r="T1914" s="9" t="str">
        <f>IF(Search!$O$4="","",IF(COUNTA($AW1914)=1,IF(Search!$O$4="N","N",1),""))</f>
        <v/>
      </c>
      <c r="U1914" s="9" t="str">
        <f>IF(Search!$O$5="","",IF($AW1914="","",IF($AW1914&lt;Search!$O$5,"",1)))</f>
        <v/>
      </c>
      <c r="V1914" s="9" t="str">
        <f>IF(Search!$O$6="","",IF($AW1914="","",IF($AW1914&gt;Search!$O$6,"",1)))</f>
        <v/>
      </c>
      <c r="W1914" s="9" t="str">
        <f>IF(Search!$U$4="","",IF($AX1914="","",1))</f>
        <v/>
      </c>
      <c r="X1914" s="9" t="str">
        <f>IF(Search!$U$5="","",IF(ISNUMBER(SEARCH(Search!$U$5,$AX1914))=TRUE,IF(Search!$U$5="N","N",1),""))</f>
        <v/>
      </c>
      <c r="Y1914" s="9" t="str">
        <f>IF(Search!$U$6="","",IF($AY1914&lt;Search!$U$6,"",1))</f>
        <v/>
      </c>
      <c r="Z1914" s="9" t="str">
        <f>IF(Search!$R$4="","",IF(Inventory!$BA1914&lt;Search!$R$4,"",1))</f>
        <v/>
      </c>
      <c r="AA1914" s="9" t="str">
        <f>IF(Search!$R$5="","",IF($BA1914&gt;Search!$R$5,"",1))</f>
        <v/>
      </c>
      <c r="AB1914" s="9" t="str">
        <f>IF(Search!$R$6="","",IF($BB1914&lt;Search!$R$6,"",1))</f>
        <v/>
      </c>
      <c r="AC1914" s="9" t="str">
        <f>IF(Search!$R$7="","",IF($BB1914&lt;Search!$R$7,"",1))</f>
        <v/>
      </c>
      <c r="AD1914" s="45">
        <f>IF(COUNTIF($A1914:$AC1914,"n")&gt;0,"",IF(SUM($A1914:$AC1914)=COUNTA(Search!$C$4:$C$8,Search!$F$4:$F$8,Search!$I$4:$I$6,Search!$I$8,Search!$L$4:$L$8,Search!$O$4:$O$8,Search!$R$4:$R$7,Search!$U$4:$U$7)-COUNTIF(Search!$C$4:$U$7,"n"),1+LARGE($AD$1:AD1913,1),""))</f>
        <v>123</v>
      </c>
      <c r="AE1914" s="45">
        <f t="shared" si="90"/>
        <v>2651</v>
      </c>
      <c r="AF1914" s="45">
        <f>IF(AD1914="","",COUNTIF($AE$1:$AE1913,$AE1914)+RANK($AE1914,$AE$2:$AE$10540,1))</f>
        <v>476</v>
      </c>
      <c r="AG1914" s="45">
        <f t="shared" si="91"/>
        <v>0</v>
      </c>
      <c r="AH1914" s="45">
        <f>IF($AD1914="","",COUNTIF($AG$1:$AG1913,$AG1914)+RANK($AG1914,$AG$1:$AG$10539,0))</f>
        <v>285</v>
      </c>
      <c r="AI1914" s="10" t="str">
        <f t="shared" si="92"/>
        <v>2013-14 O-Pee-Chee #560 Tyler Toffoli  RC   /   $</v>
      </c>
      <c r="AJ1914" s="11">
        <v>2013</v>
      </c>
      <c r="AK1914" s="17">
        <v>14</v>
      </c>
      <c r="AL1914" s="12" t="s">
        <v>53</v>
      </c>
      <c r="AM1914" s="10">
        <v>560</v>
      </c>
      <c r="AN1914" s="12" t="s">
        <v>1471</v>
      </c>
      <c r="AO1914" s="9"/>
      <c r="AP1914" s="9" t="s">
        <v>1902</v>
      </c>
      <c r="AQ1914" s="9"/>
      <c r="AR1914" s="14"/>
      <c r="AS1914" s="9" t="s">
        <v>2</v>
      </c>
      <c r="AT1914" s="9"/>
      <c r="AU1914" s="9"/>
      <c r="AV1914" s="13"/>
      <c r="AW1914" s="13"/>
      <c r="AX1914" s="9"/>
      <c r="AY1914" s="9"/>
      <c r="AZ1914" s="9"/>
      <c r="BA1914" s="33"/>
      <c r="BB1914" s="33"/>
      <c r="BC1914" s="36"/>
      <c r="BD1914" s="12" t="s">
        <v>1771</v>
      </c>
    </row>
    <row r="1915" spans="1:56" s="12" customFormat="1" x14ac:dyDescent="0.2">
      <c r="A1915" s="9">
        <f>IF(Search!$C$5="","",IF(COUNTA(Inventory!$AP1915)=1,1,""))</f>
        <v>1</v>
      </c>
      <c r="B1915" s="9" t="str">
        <f>IF(Search!$C$4="","",IF(ISNUMBER(SEARCH(Search!$C$4,$AR1915))=TRUE,1,""))</f>
        <v/>
      </c>
      <c r="C1915" s="9" t="str">
        <f>IF(Search!$C$6="x",IF(COUNTA($AQ1915)=1,1,"N"),IF(COUNTA($AQ1915)=1,"N",""))</f>
        <v/>
      </c>
      <c r="D1915" s="9" t="str">
        <f>IF(Search!$O$8="","",IF(ISNUMBER(SEARCH(Search!$O$8,$BD1915))=TRUE,1,""))</f>
        <v/>
      </c>
      <c r="E1915" s="9" t="str">
        <f>IF(Search!$C$7="","",IF(ISNUMBER(SEARCH(Search!$C$7,$AN1915))=TRUE,1,""))</f>
        <v/>
      </c>
      <c r="F1915" s="9" t="str">
        <f>IF(Search!$C$8="","",IF(ISNUMBER(SEARCH(Search!$C$8,$AO1915))=TRUE,1,""))</f>
        <v/>
      </c>
      <c r="G1915" s="9" t="str">
        <f>IF(Search!$F$4="","",IF(Inventory!$AJ1915&lt;Search!$F$4,"",1))</f>
        <v/>
      </c>
      <c r="H1915" s="9" t="str">
        <f>IF(Search!$F$5="","",IF(Inventory!$AJ1915&gt;Search!$F$5,"",1))</f>
        <v/>
      </c>
      <c r="I1915" s="9" t="str">
        <f>IF(Search!$F$7="","",IF(Search!$F$8="",IF(ISNUMBER(SEARCH(Search!$F$7,$AL1915))=TRUE,1,""),""))</f>
        <v/>
      </c>
      <c r="J1915" s="9" t="str">
        <f>IF($AL1915=Search!$F$8,1,"")</f>
        <v/>
      </c>
      <c r="K1915" s="9" t="str">
        <f>IF(Search!$I$4="","",IF(COUNTA($AS1915)=1,IF(Search!$I$4="N","N",1),""))</f>
        <v/>
      </c>
      <c r="L1915" s="9" t="str">
        <f>IF(Search!$I$5="","",IF($AS1915="RC",1,""))</f>
        <v/>
      </c>
      <c r="M1915" s="9" t="str">
        <f>IF(Search!$I$6="","",IF($AS1915="RCP",1,""))</f>
        <v/>
      </c>
      <c r="N1915" s="9" t="str">
        <f>IF(Search!$I$8="","",IF(COUNTA($AT1915)=1,IF(Search!$I$8="N","N",1),""))</f>
        <v/>
      </c>
      <c r="O1915" s="9" t="str">
        <f>IF(Search!$L$4="","",IF(COUNTA($AU1915)=1,IF(Search!$L$4="N","N",1),""))</f>
        <v/>
      </c>
      <c r="P1915" s="9" t="str">
        <f>IF(Search!$L$5="","",IF(ISNUMBER(SEARCH("Jersey",$AU1915))=TRUE,IF(Search!$L$5="N","N",1),""))</f>
        <v/>
      </c>
      <c r="Q1915" s="9" t="str">
        <f>IF(Search!$L$6="","",IF(ISNUMBER(SEARCH("Patch",$AU1915))=TRUE,IF(Search!$L$6="N","N",1),""))</f>
        <v/>
      </c>
      <c r="R1915" s="9" t="str">
        <f>IF(Search!$L$7="","",IF(ISNUMBER(SEARCH("Shield",$AU1915))=TRUE,IF(Search!$L$7="N","N",1),""))</f>
        <v/>
      </c>
      <c r="S1915" s="9" t="str">
        <f>IF(Search!$L$8="","",IF(ISNUMBER(SEARCH("Stick",$AU1915))=TRUE,IF(Search!$L$8="N","N",1),""))</f>
        <v/>
      </c>
      <c r="T1915" s="9" t="str">
        <f>IF(Search!$O$4="","",IF(COUNTA($AW1915)=1,IF(Search!$O$4="N","N",1),""))</f>
        <v/>
      </c>
      <c r="U1915" s="9" t="str">
        <f>IF(Search!$O$5="","",IF($AW1915="","",IF($AW1915&lt;Search!$O$5,"",1)))</f>
        <v/>
      </c>
      <c r="V1915" s="9" t="str">
        <f>IF(Search!$O$6="","",IF($AW1915="","",IF($AW1915&gt;Search!$O$6,"",1)))</f>
        <v/>
      </c>
      <c r="W1915" s="9" t="str">
        <f>IF(Search!$U$4="","",IF($AX1915="","",1))</f>
        <v/>
      </c>
      <c r="X1915" s="9" t="str">
        <f>IF(Search!$U$5="","",IF(ISNUMBER(SEARCH(Search!$U$5,$AX1915))=TRUE,IF(Search!$U$5="N","N",1),""))</f>
        <v/>
      </c>
      <c r="Y1915" s="9" t="str">
        <f>IF(Search!$U$6="","",IF($AY1915&lt;Search!$U$6,"",1))</f>
        <v/>
      </c>
      <c r="Z1915" s="9" t="str">
        <f>IF(Search!$R$4="","",IF(Inventory!$BA1915&lt;Search!$R$4,"",1))</f>
        <v/>
      </c>
      <c r="AA1915" s="9" t="str">
        <f>IF(Search!$R$5="","",IF($BA1915&gt;Search!$R$5,"",1))</f>
        <v/>
      </c>
      <c r="AB1915" s="9" t="str">
        <f>IF(Search!$R$6="","",IF($BB1915&lt;Search!$R$6,"",1))</f>
        <v/>
      </c>
      <c r="AC1915" s="9" t="str">
        <f>IF(Search!$R$7="","",IF($BB1915&lt;Search!$R$7,"",1))</f>
        <v/>
      </c>
      <c r="AD1915" s="45">
        <f>IF(COUNTIF($A1915:$AC1915,"n")&gt;0,"",IF(SUM($A1915:$AC1915)=COUNTA(Search!$C$4:$C$8,Search!$F$4:$F$8,Search!$I$4:$I$6,Search!$I$8,Search!$L$4:$L$8,Search!$O$4:$O$8,Search!$R$4:$R$7,Search!$U$4:$U$7)-COUNTIF(Search!$C$4:$U$7,"n"),1+LARGE($AD$1:AD1914,1),""))</f>
        <v>124</v>
      </c>
      <c r="AE1915" s="45">
        <f t="shared" si="90"/>
        <v>2645</v>
      </c>
      <c r="AF1915" s="45">
        <f>IF(AD1915="","",COUNTIF($AE$1:$AE1914,$AE1915)+RANK($AE1915,$AE$2:$AE$10540,1))</f>
        <v>473</v>
      </c>
      <c r="AG1915" s="45">
        <f t="shared" si="91"/>
        <v>0</v>
      </c>
      <c r="AH1915" s="45">
        <f>IF($AD1915="","",COUNTIF($AG$1:$AG1914,$AG1915)+RANK($AG1915,$AG$1:$AG$10539,0))</f>
        <v>286</v>
      </c>
      <c r="AI1915" s="10" t="str">
        <f t="shared" si="92"/>
        <v>2013-14 O-Pee-Chee #561 Tyler Johnson  RC   /   $</v>
      </c>
      <c r="AJ1915" s="11">
        <v>2013</v>
      </c>
      <c r="AK1915" s="17">
        <v>14</v>
      </c>
      <c r="AL1915" s="12" t="s">
        <v>53</v>
      </c>
      <c r="AM1915" s="10">
        <v>561</v>
      </c>
      <c r="AN1915" s="12" t="s">
        <v>1472</v>
      </c>
      <c r="AO1915" s="9"/>
      <c r="AP1915" s="9" t="s">
        <v>1902</v>
      </c>
      <c r="AQ1915" s="9"/>
      <c r="AR1915" s="14"/>
      <c r="AS1915" s="9" t="s">
        <v>2</v>
      </c>
      <c r="AT1915" s="9"/>
      <c r="AU1915" s="9"/>
      <c r="AV1915" s="13"/>
      <c r="AW1915" s="13"/>
      <c r="AX1915" s="9"/>
      <c r="AY1915" s="9"/>
      <c r="AZ1915" s="9"/>
      <c r="BA1915" s="33"/>
      <c r="BB1915" s="33"/>
      <c r="BC1915" s="36"/>
      <c r="BD1915" s="12" t="s">
        <v>1771</v>
      </c>
    </row>
    <row r="1916" spans="1:56" s="12" customFormat="1" x14ac:dyDescent="0.2">
      <c r="A1916" s="9">
        <f>IF(Search!$C$5="","",IF(COUNTA(Inventory!$AP1916)=1,1,""))</f>
        <v>1</v>
      </c>
      <c r="B1916" s="9" t="str">
        <f>IF(Search!$C$4="","",IF(ISNUMBER(SEARCH(Search!$C$4,$AR1916))=TRUE,1,""))</f>
        <v/>
      </c>
      <c r="C1916" s="9" t="str">
        <f>IF(Search!$C$6="x",IF(COUNTA($AQ1916)=1,1,"N"),IF(COUNTA($AQ1916)=1,"N",""))</f>
        <v/>
      </c>
      <c r="D1916" s="9" t="str">
        <f>IF(Search!$O$8="","",IF(ISNUMBER(SEARCH(Search!$O$8,$BD1916))=TRUE,1,""))</f>
        <v/>
      </c>
      <c r="E1916" s="9" t="str">
        <f>IF(Search!$C$7="","",IF(ISNUMBER(SEARCH(Search!$C$7,$AN1916))=TRUE,1,""))</f>
        <v/>
      </c>
      <c r="F1916" s="9" t="str">
        <f>IF(Search!$C$8="","",IF(ISNUMBER(SEARCH(Search!$C$8,$AO1916))=TRUE,1,""))</f>
        <v/>
      </c>
      <c r="G1916" s="9" t="str">
        <f>IF(Search!$F$4="","",IF(Inventory!$AJ1916&lt;Search!$F$4,"",1))</f>
        <v/>
      </c>
      <c r="H1916" s="9" t="str">
        <f>IF(Search!$F$5="","",IF(Inventory!$AJ1916&gt;Search!$F$5,"",1))</f>
        <v/>
      </c>
      <c r="I1916" s="9" t="str">
        <f>IF(Search!$F$7="","",IF(Search!$F$8="",IF(ISNUMBER(SEARCH(Search!$F$7,$AL1916))=TRUE,1,""),""))</f>
        <v/>
      </c>
      <c r="J1916" s="9" t="str">
        <f>IF($AL1916=Search!$F$8,1,"")</f>
        <v/>
      </c>
      <c r="K1916" s="9" t="str">
        <f>IF(Search!$I$4="","",IF(COUNTA($AS1916)=1,IF(Search!$I$4="N","N",1),""))</f>
        <v/>
      </c>
      <c r="L1916" s="9" t="str">
        <f>IF(Search!$I$5="","",IF($AS1916="RC",1,""))</f>
        <v/>
      </c>
      <c r="M1916" s="9" t="str">
        <f>IF(Search!$I$6="","",IF($AS1916="RCP",1,""))</f>
        <v/>
      </c>
      <c r="N1916" s="9" t="str">
        <f>IF(Search!$I$8="","",IF(COUNTA($AT1916)=1,IF(Search!$I$8="N","N",1),""))</f>
        <v/>
      </c>
      <c r="O1916" s="9" t="str">
        <f>IF(Search!$L$4="","",IF(COUNTA($AU1916)=1,IF(Search!$L$4="N","N",1),""))</f>
        <v/>
      </c>
      <c r="P1916" s="9" t="str">
        <f>IF(Search!$L$5="","",IF(ISNUMBER(SEARCH("Jersey",$AU1916))=TRUE,IF(Search!$L$5="N","N",1),""))</f>
        <v/>
      </c>
      <c r="Q1916" s="9" t="str">
        <f>IF(Search!$L$6="","",IF(ISNUMBER(SEARCH("Patch",$AU1916))=TRUE,IF(Search!$L$6="N","N",1),""))</f>
        <v/>
      </c>
      <c r="R1916" s="9" t="str">
        <f>IF(Search!$L$7="","",IF(ISNUMBER(SEARCH("Shield",$AU1916))=TRUE,IF(Search!$L$7="N","N",1),""))</f>
        <v/>
      </c>
      <c r="S1916" s="9" t="str">
        <f>IF(Search!$L$8="","",IF(ISNUMBER(SEARCH("Stick",$AU1916))=TRUE,IF(Search!$L$8="N","N",1),""))</f>
        <v/>
      </c>
      <c r="T1916" s="9" t="str">
        <f>IF(Search!$O$4="","",IF(COUNTA($AW1916)=1,IF(Search!$O$4="N","N",1),""))</f>
        <v/>
      </c>
      <c r="U1916" s="9" t="str">
        <f>IF(Search!$O$5="","",IF($AW1916="","",IF($AW1916&lt;Search!$O$5,"",1)))</f>
        <v/>
      </c>
      <c r="V1916" s="9" t="str">
        <f>IF(Search!$O$6="","",IF($AW1916="","",IF($AW1916&gt;Search!$O$6,"",1)))</f>
        <v/>
      </c>
      <c r="W1916" s="9" t="str">
        <f>IF(Search!$U$4="","",IF($AX1916="","",1))</f>
        <v/>
      </c>
      <c r="X1916" s="9" t="str">
        <f>IF(Search!$U$5="","",IF(ISNUMBER(SEARCH(Search!$U$5,$AX1916))=TRUE,IF(Search!$U$5="N","N",1),""))</f>
        <v/>
      </c>
      <c r="Y1916" s="9" t="str">
        <f>IF(Search!$U$6="","",IF($AY1916&lt;Search!$U$6,"",1))</f>
        <v/>
      </c>
      <c r="Z1916" s="9" t="str">
        <f>IF(Search!$R$4="","",IF(Inventory!$BA1916&lt;Search!$R$4,"",1))</f>
        <v/>
      </c>
      <c r="AA1916" s="9" t="str">
        <f>IF(Search!$R$5="","",IF($BA1916&gt;Search!$R$5,"",1))</f>
        <v/>
      </c>
      <c r="AB1916" s="9" t="str">
        <f>IF(Search!$R$6="","",IF($BB1916&lt;Search!$R$6,"",1))</f>
        <v/>
      </c>
      <c r="AC1916" s="9" t="str">
        <f>IF(Search!$R$7="","",IF($BB1916&lt;Search!$R$7,"",1))</f>
        <v/>
      </c>
      <c r="AD1916" s="45">
        <f>IF(COUNTIF($A1916:$AC1916,"n")&gt;0,"",IF(SUM($A1916:$AC1916)=COUNTA(Search!$C$4:$C$8,Search!$F$4:$F$8,Search!$I$4:$I$6,Search!$I$8,Search!$L$4:$L$8,Search!$O$4:$O$8,Search!$R$4:$R$7,Search!$U$4:$U$7)-COUNTIF(Search!$C$4:$U$7,"n"),1+LARGE($AD$1:AD1915,1),""))</f>
        <v>125</v>
      </c>
      <c r="AE1916" s="45">
        <f t="shared" si="90"/>
        <v>310</v>
      </c>
      <c r="AF1916" s="45">
        <f>IF(AD1916="","",COUNTIF($AE$1:$AE1915,$AE1916)+RANK($AE1916,$AE$2:$AE$10540,1))</f>
        <v>58</v>
      </c>
      <c r="AG1916" s="45">
        <f t="shared" si="91"/>
        <v>0</v>
      </c>
      <c r="AH1916" s="45">
        <f>IF($AD1916="","",COUNTIF($AG$1:$AG1915,$AG1916)+RANK($AG1916,$AG$1:$AG$10539,0))</f>
        <v>287</v>
      </c>
      <c r="AI1916" s="10" t="str">
        <f t="shared" si="92"/>
        <v>2013-14 O-Pee-Chee #563 Brian Flynn  RC   /   $</v>
      </c>
      <c r="AJ1916" s="11">
        <v>2013</v>
      </c>
      <c r="AK1916" s="17">
        <v>14</v>
      </c>
      <c r="AL1916" s="12" t="s">
        <v>53</v>
      </c>
      <c r="AM1916" s="10">
        <v>563</v>
      </c>
      <c r="AN1916" s="12" t="s">
        <v>1473</v>
      </c>
      <c r="AO1916" s="9"/>
      <c r="AP1916" s="9" t="s">
        <v>1902</v>
      </c>
      <c r="AQ1916" s="9"/>
      <c r="AR1916" s="14"/>
      <c r="AS1916" s="9" t="s">
        <v>2</v>
      </c>
      <c r="AT1916" s="9"/>
      <c r="AU1916" s="9"/>
      <c r="AV1916" s="13"/>
      <c r="AW1916" s="13"/>
      <c r="AX1916" s="9"/>
      <c r="AY1916" s="9"/>
      <c r="AZ1916" s="9"/>
      <c r="BA1916" s="33"/>
      <c r="BB1916" s="33"/>
      <c r="BC1916" s="36"/>
      <c r="BD1916" s="12" t="s">
        <v>1771</v>
      </c>
    </row>
    <row r="1917" spans="1:56" s="12" customFormat="1" x14ac:dyDescent="0.2">
      <c r="A1917" s="9">
        <f>IF(Search!$C$5="","",IF(COUNTA(Inventory!$AP1917)=1,1,""))</f>
        <v>1</v>
      </c>
      <c r="B1917" s="9" t="str">
        <f>IF(Search!$C$4="","",IF(ISNUMBER(SEARCH(Search!$C$4,$AR1917))=TRUE,1,""))</f>
        <v/>
      </c>
      <c r="C1917" s="9" t="str">
        <f>IF(Search!$C$6="x",IF(COUNTA($AQ1917)=1,1,"N"),IF(COUNTA($AQ1917)=1,"N",""))</f>
        <v/>
      </c>
      <c r="D1917" s="9" t="str">
        <f>IF(Search!$O$8="","",IF(ISNUMBER(SEARCH(Search!$O$8,$BD1917))=TRUE,1,""))</f>
        <v/>
      </c>
      <c r="E1917" s="9" t="str">
        <f>IF(Search!$C$7="","",IF(ISNUMBER(SEARCH(Search!$C$7,$AN1917))=TRUE,1,""))</f>
        <v/>
      </c>
      <c r="F1917" s="9" t="str">
        <f>IF(Search!$C$8="","",IF(ISNUMBER(SEARCH(Search!$C$8,$AO1917))=TRUE,1,""))</f>
        <v/>
      </c>
      <c r="G1917" s="9" t="str">
        <f>IF(Search!$F$4="","",IF(Inventory!$AJ1917&lt;Search!$F$4,"",1))</f>
        <v/>
      </c>
      <c r="H1917" s="9" t="str">
        <f>IF(Search!$F$5="","",IF(Inventory!$AJ1917&gt;Search!$F$5,"",1))</f>
        <v/>
      </c>
      <c r="I1917" s="9" t="str">
        <f>IF(Search!$F$7="","",IF(Search!$F$8="",IF(ISNUMBER(SEARCH(Search!$F$7,$AL1917))=TRUE,1,""),""))</f>
        <v/>
      </c>
      <c r="J1917" s="9" t="str">
        <f>IF($AL1917=Search!$F$8,1,"")</f>
        <v/>
      </c>
      <c r="K1917" s="9" t="str">
        <f>IF(Search!$I$4="","",IF(COUNTA($AS1917)=1,IF(Search!$I$4="N","N",1),""))</f>
        <v/>
      </c>
      <c r="L1917" s="9" t="str">
        <f>IF(Search!$I$5="","",IF($AS1917="RC",1,""))</f>
        <v/>
      </c>
      <c r="M1917" s="9" t="str">
        <f>IF(Search!$I$6="","",IF($AS1917="RCP",1,""))</f>
        <v/>
      </c>
      <c r="N1917" s="9" t="str">
        <f>IF(Search!$I$8="","",IF(COUNTA($AT1917)=1,IF(Search!$I$8="N","N",1),""))</f>
        <v/>
      </c>
      <c r="O1917" s="9" t="str">
        <f>IF(Search!$L$4="","",IF(COUNTA($AU1917)=1,IF(Search!$L$4="N","N",1),""))</f>
        <v/>
      </c>
      <c r="P1917" s="9" t="str">
        <f>IF(Search!$L$5="","",IF(ISNUMBER(SEARCH("Jersey",$AU1917))=TRUE,IF(Search!$L$5="N","N",1),""))</f>
        <v/>
      </c>
      <c r="Q1917" s="9" t="str">
        <f>IF(Search!$L$6="","",IF(ISNUMBER(SEARCH("Patch",$AU1917))=TRUE,IF(Search!$L$6="N","N",1),""))</f>
        <v/>
      </c>
      <c r="R1917" s="9" t="str">
        <f>IF(Search!$L$7="","",IF(ISNUMBER(SEARCH("Shield",$AU1917))=TRUE,IF(Search!$L$7="N","N",1),""))</f>
        <v/>
      </c>
      <c r="S1917" s="9" t="str">
        <f>IF(Search!$L$8="","",IF(ISNUMBER(SEARCH("Stick",$AU1917))=TRUE,IF(Search!$L$8="N","N",1),""))</f>
        <v/>
      </c>
      <c r="T1917" s="9" t="str">
        <f>IF(Search!$O$4="","",IF(COUNTA($AW1917)=1,IF(Search!$O$4="N","N",1),""))</f>
        <v/>
      </c>
      <c r="U1917" s="9" t="str">
        <f>IF(Search!$O$5="","",IF($AW1917="","",IF($AW1917&lt;Search!$O$5,"",1)))</f>
        <v/>
      </c>
      <c r="V1917" s="9" t="str">
        <f>IF(Search!$O$6="","",IF($AW1917="","",IF($AW1917&gt;Search!$O$6,"",1)))</f>
        <v/>
      </c>
      <c r="W1917" s="9" t="str">
        <f>IF(Search!$U$4="","",IF($AX1917="","",1))</f>
        <v/>
      </c>
      <c r="X1917" s="9" t="str">
        <f>IF(Search!$U$5="","",IF(ISNUMBER(SEARCH(Search!$U$5,$AX1917))=TRUE,IF(Search!$U$5="N","N",1),""))</f>
        <v/>
      </c>
      <c r="Y1917" s="9" t="str">
        <f>IF(Search!$U$6="","",IF($AY1917&lt;Search!$U$6,"",1))</f>
        <v/>
      </c>
      <c r="Z1917" s="9" t="str">
        <f>IF(Search!$R$4="","",IF(Inventory!$BA1917&lt;Search!$R$4,"",1))</f>
        <v/>
      </c>
      <c r="AA1917" s="9" t="str">
        <f>IF(Search!$R$5="","",IF($BA1917&gt;Search!$R$5,"",1))</f>
        <v/>
      </c>
      <c r="AB1917" s="9" t="str">
        <f>IF(Search!$R$6="","",IF($BB1917&lt;Search!$R$6,"",1))</f>
        <v/>
      </c>
      <c r="AC1917" s="9" t="str">
        <f>IF(Search!$R$7="","",IF($BB1917&lt;Search!$R$7,"",1))</f>
        <v/>
      </c>
      <c r="AD1917" s="45">
        <f>IF(COUNTIF($A1917:$AC1917,"n")&gt;0,"",IF(SUM($A1917:$AC1917)=COUNTA(Search!$C$4:$C$8,Search!$F$4:$F$8,Search!$I$4:$I$6,Search!$I$8,Search!$L$4:$L$8,Search!$O$4:$O$8,Search!$R$4:$R$7,Search!$U$4:$U$7)-COUNTIF(Search!$C$4:$U$7,"n"),1+LARGE($AD$1:AD1916,1),""))</f>
        <v>126</v>
      </c>
      <c r="AE1917" s="45">
        <f t="shared" si="90"/>
        <v>1524</v>
      </c>
      <c r="AF1917" s="45">
        <f>IF(AD1917="","",COUNTIF($AE$1:$AE1916,$AE1917)+RANK($AE1917,$AE$2:$AE$10540,1))</f>
        <v>277</v>
      </c>
      <c r="AG1917" s="45">
        <f t="shared" si="91"/>
        <v>0</v>
      </c>
      <c r="AH1917" s="45">
        <f>IF($AD1917="","",COUNTIF($AG$1:$AG1916,$AG1917)+RANK($AG1917,$AG$1:$AG$10539,0))</f>
        <v>288</v>
      </c>
      <c r="AI1917" s="10" t="str">
        <f t="shared" si="92"/>
        <v>2013-14 O-Pee-Chee #564 Mark Pysyk  RC   /   $</v>
      </c>
      <c r="AJ1917" s="11">
        <v>2013</v>
      </c>
      <c r="AK1917" s="17">
        <v>14</v>
      </c>
      <c r="AL1917" s="12" t="s">
        <v>53</v>
      </c>
      <c r="AM1917" s="10">
        <v>564</v>
      </c>
      <c r="AN1917" s="12" t="s">
        <v>1474</v>
      </c>
      <c r="AO1917" s="9"/>
      <c r="AP1917" s="9" t="s">
        <v>1902</v>
      </c>
      <c r="AQ1917" s="9"/>
      <c r="AR1917" s="14"/>
      <c r="AS1917" s="9" t="s">
        <v>2</v>
      </c>
      <c r="AT1917" s="9"/>
      <c r="AU1917" s="9"/>
      <c r="AV1917" s="13"/>
      <c r="AW1917" s="13"/>
      <c r="AX1917" s="9"/>
      <c r="AY1917" s="9"/>
      <c r="AZ1917" s="9"/>
      <c r="BA1917" s="33"/>
      <c r="BB1917" s="33"/>
      <c r="BC1917" s="36"/>
      <c r="BD1917" s="12" t="s">
        <v>1771</v>
      </c>
    </row>
    <row r="1918" spans="1:56" s="12" customFormat="1" x14ac:dyDescent="0.2">
      <c r="A1918" s="9">
        <f>IF(Search!$C$5="","",IF(COUNTA(Inventory!$AP1918)=1,1,""))</f>
        <v>1</v>
      </c>
      <c r="B1918" s="9" t="str">
        <f>IF(Search!$C$4="","",IF(ISNUMBER(SEARCH(Search!$C$4,$AR1918))=TRUE,1,""))</f>
        <v/>
      </c>
      <c r="C1918" s="9" t="str">
        <f>IF(Search!$C$6="x",IF(COUNTA($AQ1918)=1,1,"N"),IF(COUNTA($AQ1918)=1,"N",""))</f>
        <v/>
      </c>
      <c r="D1918" s="9" t="str">
        <f>IF(Search!$O$8="","",IF(ISNUMBER(SEARCH(Search!$O$8,$BD1918))=TRUE,1,""))</f>
        <v/>
      </c>
      <c r="E1918" s="9" t="str">
        <f>IF(Search!$C$7="","",IF(ISNUMBER(SEARCH(Search!$C$7,$AN1918))=TRUE,1,""))</f>
        <v/>
      </c>
      <c r="F1918" s="9" t="str">
        <f>IF(Search!$C$8="","",IF(ISNUMBER(SEARCH(Search!$C$8,$AO1918))=TRUE,1,""))</f>
        <v/>
      </c>
      <c r="G1918" s="9" t="str">
        <f>IF(Search!$F$4="","",IF(Inventory!$AJ1918&lt;Search!$F$4,"",1))</f>
        <v/>
      </c>
      <c r="H1918" s="9" t="str">
        <f>IF(Search!$F$5="","",IF(Inventory!$AJ1918&gt;Search!$F$5,"",1))</f>
        <v/>
      </c>
      <c r="I1918" s="9" t="str">
        <f>IF(Search!$F$7="","",IF(Search!$F$8="",IF(ISNUMBER(SEARCH(Search!$F$7,$AL1918))=TRUE,1,""),""))</f>
        <v/>
      </c>
      <c r="J1918" s="9" t="str">
        <f>IF($AL1918=Search!$F$8,1,"")</f>
        <v/>
      </c>
      <c r="K1918" s="9" t="str">
        <f>IF(Search!$I$4="","",IF(COUNTA($AS1918)=1,IF(Search!$I$4="N","N",1),""))</f>
        <v/>
      </c>
      <c r="L1918" s="9" t="str">
        <f>IF(Search!$I$5="","",IF($AS1918="RC",1,""))</f>
        <v/>
      </c>
      <c r="M1918" s="9" t="str">
        <f>IF(Search!$I$6="","",IF($AS1918="RCP",1,""))</f>
        <v/>
      </c>
      <c r="N1918" s="9" t="str">
        <f>IF(Search!$I$8="","",IF(COUNTA($AT1918)=1,IF(Search!$I$8="N","N",1),""))</f>
        <v/>
      </c>
      <c r="O1918" s="9" t="str">
        <f>IF(Search!$L$4="","",IF(COUNTA($AU1918)=1,IF(Search!$L$4="N","N",1),""))</f>
        <v/>
      </c>
      <c r="P1918" s="9" t="str">
        <f>IF(Search!$L$5="","",IF(ISNUMBER(SEARCH("Jersey",$AU1918))=TRUE,IF(Search!$L$5="N","N",1),""))</f>
        <v/>
      </c>
      <c r="Q1918" s="9" t="str">
        <f>IF(Search!$L$6="","",IF(ISNUMBER(SEARCH("Patch",$AU1918))=TRUE,IF(Search!$L$6="N","N",1),""))</f>
        <v/>
      </c>
      <c r="R1918" s="9" t="str">
        <f>IF(Search!$L$7="","",IF(ISNUMBER(SEARCH("Shield",$AU1918))=TRUE,IF(Search!$L$7="N","N",1),""))</f>
        <v/>
      </c>
      <c r="S1918" s="9" t="str">
        <f>IF(Search!$L$8="","",IF(ISNUMBER(SEARCH("Stick",$AU1918))=TRUE,IF(Search!$L$8="N","N",1),""))</f>
        <v/>
      </c>
      <c r="T1918" s="9" t="str">
        <f>IF(Search!$O$4="","",IF(COUNTA($AW1918)=1,IF(Search!$O$4="N","N",1),""))</f>
        <v/>
      </c>
      <c r="U1918" s="9" t="str">
        <f>IF(Search!$O$5="","",IF($AW1918="","",IF($AW1918&lt;Search!$O$5,"",1)))</f>
        <v/>
      </c>
      <c r="V1918" s="9" t="str">
        <f>IF(Search!$O$6="","",IF($AW1918="","",IF($AW1918&gt;Search!$O$6,"",1)))</f>
        <v/>
      </c>
      <c r="W1918" s="9" t="str">
        <f>IF(Search!$U$4="","",IF($AX1918="","",1))</f>
        <v/>
      </c>
      <c r="X1918" s="9" t="str">
        <f>IF(Search!$U$5="","",IF(ISNUMBER(SEARCH(Search!$U$5,$AX1918))=TRUE,IF(Search!$U$5="N","N",1),""))</f>
        <v/>
      </c>
      <c r="Y1918" s="9" t="str">
        <f>IF(Search!$U$6="","",IF($AY1918&lt;Search!$U$6,"",1))</f>
        <v/>
      </c>
      <c r="Z1918" s="9" t="str">
        <f>IF(Search!$R$4="","",IF(Inventory!$BA1918&lt;Search!$R$4,"",1))</f>
        <v/>
      </c>
      <c r="AA1918" s="9" t="str">
        <f>IF(Search!$R$5="","",IF($BA1918&gt;Search!$R$5,"",1))</f>
        <v/>
      </c>
      <c r="AB1918" s="9" t="str">
        <f>IF(Search!$R$6="","",IF($BB1918&lt;Search!$R$6,"",1))</f>
        <v/>
      </c>
      <c r="AC1918" s="9" t="str">
        <f>IF(Search!$R$7="","",IF($BB1918&lt;Search!$R$7,"",1))</f>
        <v/>
      </c>
      <c r="AD1918" s="45">
        <f>IF(COUNTIF($A1918:$AC1918,"n")&gt;0,"",IF(SUM($A1918:$AC1918)=COUNTA(Search!$C$4:$C$8,Search!$F$4:$F$8,Search!$I$4:$I$6,Search!$I$8,Search!$L$4:$L$8,Search!$O$4:$O$8,Search!$R$4:$R$7,Search!$U$4:$U$7)-COUNTIF(Search!$C$4:$U$7,"n"),1+LARGE($AD$1:AD1917,1),""))</f>
        <v>127</v>
      </c>
      <c r="AE1918" s="45">
        <f t="shared" si="90"/>
        <v>473</v>
      </c>
      <c r="AF1918" s="45">
        <f>IF(AD1918="","",COUNTIF($AE$1:$AE1917,$AE1918)+RANK($AE1918,$AE$2:$AE$10540,1))</f>
        <v>97</v>
      </c>
      <c r="AG1918" s="45">
        <f t="shared" si="91"/>
        <v>0</v>
      </c>
      <c r="AH1918" s="45">
        <f>IF($AD1918="","",COUNTIF($AG$1:$AG1917,$AG1918)+RANK($AG1918,$AG$1:$AG$10539,0))</f>
        <v>289</v>
      </c>
      <c r="AI1918" s="10" t="str">
        <f t="shared" si="92"/>
        <v>2013-14 O-Pee-Chee #566 Cory Conacher  RC   /   $</v>
      </c>
      <c r="AJ1918" s="11">
        <v>2013</v>
      </c>
      <c r="AK1918" s="17">
        <v>14</v>
      </c>
      <c r="AL1918" s="12" t="s">
        <v>53</v>
      </c>
      <c r="AM1918" s="10">
        <v>566</v>
      </c>
      <c r="AN1918" s="12" t="s">
        <v>1475</v>
      </c>
      <c r="AO1918" s="9"/>
      <c r="AP1918" s="9" t="s">
        <v>1902</v>
      </c>
      <c r="AQ1918" s="9"/>
      <c r="AR1918" s="14"/>
      <c r="AS1918" s="9" t="s">
        <v>2</v>
      </c>
      <c r="AT1918" s="9"/>
      <c r="AU1918" s="9"/>
      <c r="AV1918" s="13"/>
      <c r="AW1918" s="13"/>
      <c r="AX1918" s="9"/>
      <c r="AY1918" s="9"/>
      <c r="AZ1918" s="9"/>
      <c r="BA1918" s="33"/>
      <c r="BB1918" s="33"/>
      <c r="BC1918" s="36"/>
      <c r="BD1918" s="12" t="s">
        <v>1771</v>
      </c>
    </row>
    <row r="1919" spans="1:56" s="12" customFormat="1" x14ac:dyDescent="0.2">
      <c r="A1919" s="9">
        <f>IF(Search!$C$5="","",IF(COUNTA(Inventory!$AP1919)=1,1,""))</f>
        <v>1</v>
      </c>
      <c r="B1919" s="9" t="str">
        <f>IF(Search!$C$4="","",IF(ISNUMBER(SEARCH(Search!$C$4,$AR1919))=TRUE,1,""))</f>
        <v/>
      </c>
      <c r="C1919" s="9" t="str">
        <f>IF(Search!$C$6="x",IF(COUNTA($AQ1919)=1,1,"N"),IF(COUNTA($AQ1919)=1,"N",""))</f>
        <v/>
      </c>
      <c r="D1919" s="9" t="str">
        <f>IF(Search!$O$8="","",IF(ISNUMBER(SEARCH(Search!$O$8,$BD1919))=TRUE,1,""))</f>
        <v/>
      </c>
      <c r="E1919" s="9" t="str">
        <f>IF(Search!$C$7="","",IF(ISNUMBER(SEARCH(Search!$C$7,$AN1919))=TRUE,1,""))</f>
        <v/>
      </c>
      <c r="F1919" s="9" t="str">
        <f>IF(Search!$C$8="","",IF(ISNUMBER(SEARCH(Search!$C$8,$AO1919))=TRUE,1,""))</f>
        <v/>
      </c>
      <c r="G1919" s="9" t="str">
        <f>IF(Search!$F$4="","",IF(Inventory!$AJ1919&lt;Search!$F$4,"",1))</f>
        <v/>
      </c>
      <c r="H1919" s="9" t="str">
        <f>IF(Search!$F$5="","",IF(Inventory!$AJ1919&gt;Search!$F$5,"",1))</f>
        <v/>
      </c>
      <c r="I1919" s="9" t="str">
        <f>IF(Search!$F$7="","",IF(Search!$F$8="",IF(ISNUMBER(SEARCH(Search!$F$7,$AL1919))=TRUE,1,""),""))</f>
        <v/>
      </c>
      <c r="J1919" s="9" t="str">
        <f>IF($AL1919=Search!$F$8,1,"")</f>
        <v/>
      </c>
      <c r="K1919" s="9" t="str">
        <f>IF(Search!$I$4="","",IF(COUNTA($AS1919)=1,IF(Search!$I$4="N","N",1),""))</f>
        <v/>
      </c>
      <c r="L1919" s="9" t="str">
        <f>IF(Search!$I$5="","",IF($AS1919="RC",1,""))</f>
        <v/>
      </c>
      <c r="M1919" s="9" t="str">
        <f>IF(Search!$I$6="","",IF($AS1919="RCP",1,""))</f>
        <v/>
      </c>
      <c r="N1919" s="9" t="str">
        <f>IF(Search!$I$8="","",IF(COUNTA($AT1919)=1,IF(Search!$I$8="N","N",1),""))</f>
        <v/>
      </c>
      <c r="O1919" s="9" t="str">
        <f>IF(Search!$L$4="","",IF(COUNTA($AU1919)=1,IF(Search!$L$4="N","N",1),""))</f>
        <v/>
      </c>
      <c r="P1919" s="9" t="str">
        <f>IF(Search!$L$5="","",IF(ISNUMBER(SEARCH("Jersey",$AU1919))=TRUE,IF(Search!$L$5="N","N",1),""))</f>
        <v/>
      </c>
      <c r="Q1919" s="9" t="str">
        <f>IF(Search!$L$6="","",IF(ISNUMBER(SEARCH("Patch",$AU1919))=TRUE,IF(Search!$L$6="N","N",1),""))</f>
        <v/>
      </c>
      <c r="R1919" s="9" t="str">
        <f>IF(Search!$L$7="","",IF(ISNUMBER(SEARCH("Shield",$AU1919))=TRUE,IF(Search!$L$7="N","N",1),""))</f>
        <v/>
      </c>
      <c r="S1919" s="9" t="str">
        <f>IF(Search!$L$8="","",IF(ISNUMBER(SEARCH("Stick",$AU1919))=TRUE,IF(Search!$L$8="N","N",1),""))</f>
        <v/>
      </c>
      <c r="T1919" s="9" t="str">
        <f>IF(Search!$O$4="","",IF(COUNTA($AW1919)=1,IF(Search!$O$4="N","N",1),""))</f>
        <v/>
      </c>
      <c r="U1919" s="9" t="str">
        <f>IF(Search!$O$5="","",IF($AW1919="","",IF($AW1919&lt;Search!$O$5,"",1)))</f>
        <v/>
      </c>
      <c r="V1919" s="9" t="str">
        <f>IF(Search!$O$6="","",IF($AW1919="","",IF($AW1919&gt;Search!$O$6,"",1)))</f>
        <v/>
      </c>
      <c r="W1919" s="9" t="str">
        <f>IF(Search!$U$4="","",IF($AX1919="","",1))</f>
        <v/>
      </c>
      <c r="X1919" s="9" t="str">
        <f>IF(Search!$U$5="","",IF(ISNUMBER(SEARCH(Search!$U$5,$AX1919))=TRUE,IF(Search!$U$5="N","N",1),""))</f>
        <v/>
      </c>
      <c r="Y1919" s="9" t="str">
        <f>IF(Search!$U$6="","",IF($AY1919&lt;Search!$U$6,"",1))</f>
        <v/>
      </c>
      <c r="Z1919" s="9" t="str">
        <f>IF(Search!$R$4="","",IF(Inventory!$BA1919&lt;Search!$R$4,"",1))</f>
        <v/>
      </c>
      <c r="AA1919" s="9" t="str">
        <f>IF(Search!$R$5="","",IF($BA1919&gt;Search!$R$5,"",1))</f>
        <v/>
      </c>
      <c r="AB1919" s="9" t="str">
        <f>IF(Search!$R$6="","",IF($BB1919&lt;Search!$R$6,"",1))</f>
        <v/>
      </c>
      <c r="AC1919" s="9" t="str">
        <f>IF(Search!$R$7="","",IF($BB1919&lt;Search!$R$7,"",1))</f>
        <v/>
      </c>
      <c r="AD1919" s="45">
        <f>IF(COUNTIF($A1919:$AC1919,"n")&gt;0,"",IF(SUM($A1919:$AC1919)=COUNTA(Search!$C$4:$C$8,Search!$F$4:$F$8,Search!$I$4:$I$6,Search!$I$8,Search!$L$4:$L$8,Search!$O$4:$O$8,Search!$R$4:$R$7,Search!$U$4:$U$7)-COUNTIF(Search!$C$4:$U$7,"n"),1+LARGE($AD$1:AD1918,1),""))</f>
        <v>128</v>
      </c>
      <c r="AE1919" s="45">
        <f t="shared" si="90"/>
        <v>1067</v>
      </c>
      <c r="AF1919" s="45">
        <f>IF(AD1919="","",COUNTIF($AE$1:$AE1918,$AE1919)+RANK($AE1919,$AE$2:$AE$10540,1))</f>
        <v>184</v>
      </c>
      <c r="AG1919" s="45">
        <f t="shared" si="91"/>
        <v>0</v>
      </c>
      <c r="AH1919" s="45">
        <f>IF($AD1919="","",COUNTIF($AG$1:$AG1918,$AG1919)+RANK($AG1919,$AG$1:$AG$10539,0))</f>
        <v>290</v>
      </c>
      <c r="AI1919" s="10" t="str">
        <f t="shared" si="92"/>
        <v>2013-14 O-Pee-Chee #570 Jamie Tardif  RC   /   $</v>
      </c>
      <c r="AJ1919" s="11">
        <v>2013</v>
      </c>
      <c r="AK1919" s="17">
        <v>14</v>
      </c>
      <c r="AL1919" s="12" t="s">
        <v>53</v>
      </c>
      <c r="AM1919" s="10">
        <v>570</v>
      </c>
      <c r="AN1919" s="12" t="s">
        <v>1476</v>
      </c>
      <c r="AO1919" s="9"/>
      <c r="AP1919" s="9" t="s">
        <v>1902</v>
      </c>
      <c r="AQ1919" s="9"/>
      <c r="AR1919" s="14"/>
      <c r="AS1919" s="9" t="s">
        <v>2</v>
      </c>
      <c r="AT1919" s="9"/>
      <c r="AU1919" s="9"/>
      <c r="AV1919" s="13"/>
      <c r="AW1919" s="13"/>
      <c r="AX1919" s="9"/>
      <c r="AY1919" s="9"/>
      <c r="AZ1919" s="9"/>
      <c r="BA1919" s="33"/>
      <c r="BB1919" s="33"/>
      <c r="BC1919" s="36"/>
      <c r="BD1919" s="12" t="s">
        <v>1771</v>
      </c>
    </row>
    <row r="1920" spans="1:56" s="12" customFormat="1" x14ac:dyDescent="0.2">
      <c r="A1920" s="9">
        <f>IF(Search!$C$5="","",IF(COUNTA(Inventory!$AP1920)=1,1,""))</f>
        <v>1</v>
      </c>
      <c r="B1920" s="9" t="str">
        <f>IF(Search!$C$4="","",IF(ISNUMBER(SEARCH(Search!$C$4,$AR1920))=TRUE,1,""))</f>
        <v/>
      </c>
      <c r="C1920" s="9" t="str">
        <f>IF(Search!$C$6="x",IF(COUNTA($AQ1920)=1,1,"N"),IF(COUNTA($AQ1920)=1,"N",""))</f>
        <v/>
      </c>
      <c r="D1920" s="9" t="str">
        <f>IF(Search!$O$8="","",IF(ISNUMBER(SEARCH(Search!$O$8,$BD1920))=TRUE,1,""))</f>
        <v/>
      </c>
      <c r="E1920" s="9" t="str">
        <f>IF(Search!$C$7="","",IF(ISNUMBER(SEARCH(Search!$C$7,$AN1920))=TRUE,1,""))</f>
        <v/>
      </c>
      <c r="F1920" s="9" t="str">
        <f>IF(Search!$C$8="","",IF(ISNUMBER(SEARCH(Search!$C$8,$AO1920))=TRUE,1,""))</f>
        <v/>
      </c>
      <c r="G1920" s="9" t="str">
        <f>IF(Search!$F$4="","",IF(Inventory!$AJ1920&lt;Search!$F$4,"",1))</f>
        <v/>
      </c>
      <c r="H1920" s="9" t="str">
        <f>IF(Search!$F$5="","",IF(Inventory!$AJ1920&gt;Search!$F$5,"",1))</f>
        <v/>
      </c>
      <c r="I1920" s="9" t="str">
        <f>IF(Search!$F$7="","",IF(Search!$F$8="",IF(ISNUMBER(SEARCH(Search!$F$7,$AL1920))=TRUE,1,""),""))</f>
        <v/>
      </c>
      <c r="J1920" s="9" t="str">
        <f>IF($AL1920=Search!$F$8,1,"")</f>
        <v/>
      </c>
      <c r="K1920" s="9" t="str">
        <f>IF(Search!$I$4="","",IF(COUNTA($AS1920)=1,IF(Search!$I$4="N","N",1),""))</f>
        <v/>
      </c>
      <c r="L1920" s="9" t="str">
        <f>IF(Search!$I$5="","",IF($AS1920="RC",1,""))</f>
        <v/>
      </c>
      <c r="M1920" s="9" t="str">
        <f>IF(Search!$I$6="","",IF($AS1920="RCP",1,""))</f>
        <v/>
      </c>
      <c r="N1920" s="9" t="str">
        <f>IF(Search!$I$8="","",IF(COUNTA($AT1920)=1,IF(Search!$I$8="N","N",1),""))</f>
        <v/>
      </c>
      <c r="O1920" s="9" t="str">
        <f>IF(Search!$L$4="","",IF(COUNTA($AU1920)=1,IF(Search!$L$4="N","N",1),""))</f>
        <v/>
      </c>
      <c r="P1920" s="9" t="str">
        <f>IF(Search!$L$5="","",IF(ISNUMBER(SEARCH("Jersey",$AU1920))=TRUE,IF(Search!$L$5="N","N",1),""))</f>
        <v/>
      </c>
      <c r="Q1920" s="9" t="str">
        <f>IF(Search!$L$6="","",IF(ISNUMBER(SEARCH("Patch",$AU1920))=TRUE,IF(Search!$L$6="N","N",1),""))</f>
        <v/>
      </c>
      <c r="R1920" s="9" t="str">
        <f>IF(Search!$L$7="","",IF(ISNUMBER(SEARCH("Shield",$AU1920))=TRUE,IF(Search!$L$7="N","N",1),""))</f>
        <v/>
      </c>
      <c r="S1920" s="9" t="str">
        <f>IF(Search!$L$8="","",IF(ISNUMBER(SEARCH("Stick",$AU1920))=TRUE,IF(Search!$L$8="N","N",1),""))</f>
        <v/>
      </c>
      <c r="T1920" s="9" t="str">
        <f>IF(Search!$O$4="","",IF(COUNTA($AW1920)=1,IF(Search!$O$4="N","N",1),""))</f>
        <v/>
      </c>
      <c r="U1920" s="9" t="str">
        <f>IF(Search!$O$5="","",IF($AW1920="","",IF($AW1920&lt;Search!$O$5,"",1)))</f>
        <v/>
      </c>
      <c r="V1920" s="9" t="str">
        <f>IF(Search!$O$6="","",IF($AW1920="","",IF($AW1920&gt;Search!$O$6,"",1)))</f>
        <v/>
      </c>
      <c r="W1920" s="9" t="str">
        <f>IF(Search!$U$4="","",IF($AX1920="","",1))</f>
        <v/>
      </c>
      <c r="X1920" s="9" t="str">
        <f>IF(Search!$U$5="","",IF(ISNUMBER(SEARCH(Search!$U$5,$AX1920))=TRUE,IF(Search!$U$5="N","N",1),""))</f>
        <v/>
      </c>
      <c r="Y1920" s="9" t="str">
        <f>IF(Search!$U$6="","",IF($AY1920&lt;Search!$U$6,"",1))</f>
        <v/>
      </c>
      <c r="Z1920" s="9" t="str">
        <f>IF(Search!$R$4="","",IF(Inventory!$BA1920&lt;Search!$R$4,"",1))</f>
        <v/>
      </c>
      <c r="AA1920" s="9" t="str">
        <f>IF(Search!$R$5="","",IF($BA1920&gt;Search!$R$5,"",1))</f>
        <v/>
      </c>
      <c r="AB1920" s="9" t="str">
        <f>IF(Search!$R$6="","",IF($BB1920&lt;Search!$R$6,"",1))</f>
        <v/>
      </c>
      <c r="AC1920" s="9" t="str">
        <f>IF(Search!$R$7="","",IF($BB1920&lt;Search!$R$7,"",1))</f>
        <v/>
      </c>
      <c r="AD1920" s="45">
        <f>IF(COUNTIF($A1920:$AC1920,"n")&gt;0,"",IF(SUM($A1920:$AC1920)=COUNTA(Search!$C$4:$C$8,Search!$F$4:$F$8,Search!$I$4:$I$6,Search!$I$8,Search!$L$4:$L$8,Search!$O$4:$O$8,Search!$R$4:$R$7,Search!$U$4:$U$7)-COUNTIF(Search!$C$4:$U$7,"n"),1+LARGE($AD$1:AD1919,1),""))</f>
        <v>129</v>
      </c>
      <c r="AE1920" s="45">
        <f t="shared" si="90"/>
        <v>627</v>
      </c>
      <c r="AF1920" s="45">
        <f>IF(AD1920="","",COUNTIF($AE$1:$AE1919,$AE1920)+RANK($AE1920,$AE$2:$AE$10540,1))</f>
        <v>119</v>
      </c>
      <c r="AG1920" s="45">
        <f t="shared" si="91"/>
        <v>0</v>
      </c>
      <c r="AH1920" s="45">
        <f>IF($AD1920="","",COUNTIF($AG$1:$AG1919,$AG1920)+RANK($AG1920,$AG$1:$AG$10539,0))</f>
        <v>291</v>
      </c>
      <c r="AI1920" s="10" t="str">
        <f t="shared" si="92"/>
        <v>2013-14 O-Pee-Chee #572 Derek Grant  RC   /   $</v>
      </c>
      <c r="AJ1920" s="11">
        <v>2013</v>
      </c>
      <c r="AK1920" s="17">
        <v>14</v>
      </c>
      <c r="AL1920" s="12" t="s">
        <v>53</v>
      </c>
      <c r="AM1920" s="10">
        <v>572</v>
      </c>
      <c r="AN1920" s="12" t="s">
        <v>1477</v>
      </c>
      <c r="AO1920" s="9"/>
      <c r="AP1920" s="9" t="s">
        <v>1902</v>
      </c>
      <c r="AQ1920" s="9"/>
      <c r="AR1920" s="14"/>
      <c r="AS1920" s="9" t="s">
        <v>2</v>
      </c>
      <c r="AT1920" s="9"/>
      <c r="AU1920" s="9"/>
      <c r="AV1920" s="13"/>
      <c r="AW1920" s="13"/>
      <c r="AX1920" s="9"/>
      <c r="AY1920" s="9"/>
      <c r="AZ1920" s="9"/>
      <c r="BA1920" s="33"/>
      <c r="BB1920" s="33"/>
      <c r="BC1920" s="36"/>
      <c r="BD1920" s="12" t="s">
        <v>1771</v>
      </c>
    </row>
    <row r="1921" spans="1:56" s="12" customFormat="1" x14ac:dyDescent="0.2">
      <c r="A1921" s="9">
        <f>IF(Search!$C$5="","",IF(COUNTA(Inventory!$AP1921)=1,1,""))</f>
        <v>1</v>
      </c>
      <c r="B1921" s="9" t="str">
        <f>IF(Search!$C$4="","",IF(ISNUMBER(SEARCH(Search!$C$4,$AR1921))=TRUE,1,""))</f>
        <v/>
      </c>
      <c r="C1921" s="9" t="str">
        <f>IF(Search!$C$6="x",IF(COUNTA($AQ1921)=1,1,"N"),IF(COUNTA($AQ1921)=1,"N",""))</f>
        <v/>
      </c>
      <c r="D1921" s="9" t="str">
        <f>IF(Search!$O$8="","",IF(ISNUMBER(SEARCH(Search!$O$8,$BD1921))=TRUE,1,""))</f>
        <v/>
      </c>
      <c r="E1921" s="9" t="str">
        <f>IF(Search!$C$7="","",IF(ISNUMBER(SEARCH(Search!$C$7,$AN1921))=TRUE,1,""))</f>
        <v/>
      </c>
      <c r="F1921" s="9" t="str">
        <f>IF(Search!$C$8="","",IF(ISNUMBER(SEARCH(Search!$C$8,$AO1921))=TRUE,1,""))</f>
        <v/>
      </c>
      <c r="G1921" s="9" t="str">
        <f>IF(Search!$F$4="","",IF(Inventory!$AJ1921&lt;Search!$F$4,"",1))</f>
        <v/>
      </c>
      <c r="H1921" s="9" t="str">
        <f>IF(Search!$F$5="","",IF(Inventory!$AJ1921&gt;Search!$F$5,"",1))</f>
        <v/>
      </c>
      <c r="I1921" s="9" t="str">
        <f>IF(Search!$F$7="","",IF(Search!$F$8="",IF(ISNUMBER(SEARCH(Search!$F$7,$AL1921))=TRUE,1,""),""))</f>
        <v/>
      </c>
      <c r="J1921" s="9" t="str">
        <f>IF($AL1921=Search!$F$8,1,"")</f>
        <v/>
      </c>
      <c r="K1921" s="9" t="str">
        <f>IF(Search!$I$4="","",IF(COUNTA($AS1921)=1,IF(Search!$I$4="N","N",1),""))</f>
        <v/>
      </c>
      <c r="L1921" s="9" t="str">
        <f>IF(Search!$I$5="","",IF($AS1921="RC",1,""))</f>
        <v/>
      </c>
      <c r="M1921" s="9" t="str">
        <f>IF(Search!$I$6="","",IF($AS1921="RCP",1,""))</f>
        <v/>
      </c>
      <c r="N1921" s="9" t="str">
        <f>IF(Search!$I$8="","",IF(COUNTA($AT1921)=1,IF(Search!$I$8="N","N",1),""))</f>
        <v/>
      </c>
      <c r="O1921" s="9" t="str">
        <f>IF(Search!$L$4="","",IF(COUNTA($AU1921)=1,IF(Search!$L$4="N","N",1),""))</f>
        <v/>
      </c>
      <c r="P1921" s="9" t="str">
        <f>IF(Search!$L$5="","",IF(ISNUMBER(SEARCH("Jersey",$AU1921))=TRUE,IF(Search!$L$5="N","N",1),""))</f>
        <v/>
      </c>
      <c r="Q1921" s="9" t="str">
        <f>IF(Search!$L$6="","",IF(ISNUMBER(SEARCH("Patch",$AU1921))=TRUE,IF(Search!$L$6="N","N",1),""))</f>
        <v/>
      </c>
      <c r="R1921" s="9" t="str">
        <f>IF(Search!$L$7="","",IF(ISNUMBER(SEARCH("Shield",$AU1921))=TRUE,IF(Search!$L$7="N","N",1),""))</f>
        <v/>
      </c>
      <c r="S1921" s="9" t="str">
        <f>IF(Search!$L$8="","",IF(ISNUMBER(SEARCH("Stick",$AU1921))=TRUE,IF(Search!$L$8="N","N",1),""))</f>
        <v/>
      </c>
      <c r="T1921" s="9" t="str">
        <f>IF(Search!$O$4="","",IF(COUNTA($AW1921)=1,IF(Search!$O$4="N","N",1),""))</f>
        <v/>
      </c>
      <c r="U1921" s="9" t="str">
        <f>IF(Search!$O$5="","",IF($AW1921="","",IF($AW1921&lt;Search!$O$5,"",1)))</f>
        <v/>
      </c>
      <c r="V1921" s="9" t="str">
        <f>IF(Search!$O$6="","",IF($AW1921="","",IF($AW1921&gt;Search!$O$6,"",1)))</f>
        <v/>
      </c>
      <c r="W1921" s="9" t="str">
        <f>IF(Search!$U$4="","",IF($AX1921="","",1))</f>
        <v/>
      </c>
      <c r="X1921" s="9" t="str">
        <f>IF(Search!$U$5="","",IF(ISNUMBER(SEARCH(Search!$U$5,$AX1921))=TRUE,IF(Search!$U$5="N","N",1),""))</f>
        <v/>
      </c>
      <c r="Y1921" s="9" t="str">
        <f>IF(Search!$U$6="","",IF($AY1921&lt;Search!$U$6,"",1))</f>
        <v/>
      </c>
      <c r="Z1921" s="9" t="str">
        <f>IF(Search!$R$4="","",IF(Inventory!$BA1921&lt;Search!$R$4,"",1))</f>
        <v/>
      </c>
      <c r="AA1921" s="9" t="str">
        <f>IF(Search!$R$5="","",IF($BA1921&gt;Search!$R$5,"",1))</f>
        <v/>
      </c>
      <c r="AB1921" s="9" t="str">
        <f>IF(Search!$R$6="","",IF($BB1921&lt;Search!$R$6,"",1))</f>
        <v/>
      </c>
      <c r="AC1921" s="9" t="str">
        <f>IF(Search!$R$7="","",IF($BB1921&lt;Search!$R$7,"",1))</f>
        <v/>
      </c>
      <c r="AD1921" s="45">
        <f>IF(COUNTIF($A1921:$AC1921,"n")&gt;0,"",IF(SUM($A1921:$AC1921)=COUNTA(Search!$C$4:$C$8,Search!$F$4:$F$8,Search!$I$4:$I$6,Search!$I$8,Search!$L$4:$L$8,Search!$O$4:$O$8,Search!$R$4:$R$7,Search!$U$4:$U$7)-COUNTIF(Search!$C$4:$U$7,"n"),1+LARGE($AD$1:AD1920,1),""))</f>
        <v>130</v>
      </c>
      <c r="AE1921" s="45">
        <f t="shared" si="90"/>
        <v>46</v>
      </c>
      <c r="AF1921" s="45">
        <f>IF(AD1921="","",COUNTIF($AE$1:$AE1920,$AE1921)+RANK($AE1921,$AE$2:$AE$10540,1))</f>
        <v>3</v>
      </c>
      <c r="AG1921" s="45">
        <f t="shared" si="91"/>
        <v>0</v>
      </c>
      <c r="AH1921" s="45">
        <f>IF($AD1921="","",COUNTIF($AG$1:$AG1920,$AG1921)+RANK($AG1921,$AG$1:$AG$10539,0))</f>
        <v>292</v>
      </c>
      <c r="AI1921" s="10" t="str">
        <f t="shared" si="92"/>
        <v>2013-14 O-Pee-Chee #575 Alex Galchenyuk MTL RC   /   $</v>
      </c>
      <c r="AJ1921" s="11">
        <v>2013</v>
      </c>
      <c r="AK1921" s="17">
        <v>14</v>
      </c>
      <c r="AL1921" s="12" t="s">
        <v>53</v>
      </c>
      <c r="AM1921" s="10">
        <v>575</v>
      </c>
      <c r="AN1921" s="12" t="s">
        <v>1478</v>
      </c>
      <c r="AO1921" s="9" t="s">
        <v>1911</v>
      </c>
      <c r="AP1921" s="9" t="s">
        <v>1902</v>
      </c>
      <c r="AQ1921" s="9"/>
      <c r="AR1921" s="14"/>
      <c r="AS1921" s="9" t="s">
        <v>2</v>
      </c>
      <c r="AT1921" s="9"/>
      <c r="AU1921" s="9"/>
      <c r="AV1921" s="13"/>
      <c r="AW1921" s="13"/>
      <c r="AX1921" s="9"/>
      <c r="AY1921" s="9"/>
      <c r="AZ1921" s="9"/>
      <c r="BA1921" s="33"/>
      <c r="BB1921" s="33"/>
      <c r="BC1921" s="36"/>
      <c r="BD1921" s="12" t="s">
        <v>1771</v>
      </c>
    </row>
    <row r="1922" spans="1:56" s="12" customFormat="1" x14ac:dyDescent="0.2">
      <c r="A1922" s="9">
        <f>IF(Search!$C$5="","",IF(COUNTA(Inventory!$AP1922)=1,1,""))</f>
        <v>1</v>
      </c>
      <c r="B1922" s="9" t="str">
        <f>IF(Search!$C$4="","",IF(ISNUMBER(SEARCH(Search!$C$4,$AR1922))=TRUE,1,""))</f>
        <v/>
      </c>
      <c r="C1922" s="9" t="str">
        <f>IF(Search!$C$6="x",IF(COUNTA($AQ1922)=1,1,"N"),IF(COUNTA($AQ1922)=1,"N",""))</f>
        <v/>
      </c>
      <c r="D1922" s="9" t="str">
        <f>IF(Search!$O$8="","",IF(ISNUMBER(SEARCH(Search!$O$8,$BD1922))=TRUE,1,""))</f>
        <v/>
      </c>
      <c r="E1922" s="9" t="str">
        <f>IF(Search!$C$7="","",IF(ISNUMBER(SEARCH(Search!$C$7,$AN1922))=TRUE,1,""))</f>
        <v/>
      </c>
      <c r="F1922" s="9" t="str">
        <f>IF(Search!$C$8="","",IF(ISNUMBER(SEARCH(Search!$C$8,$AO1922))=TRUE,1,""))</f>
        <v/>
      </c>
      <c r="G1922" s="9" t="str">
        <f>IF(Search!$F$4="","",IF(Inventory!$AJ1922&lt;Search!$F$4,"",1))</f>
        <v/>
      </c>
      <c r="H1922" s="9" t="str">
        <f>IF(Search!$F$5="","",IF(Inventory!$AJ1922&gt;Search!$F$5,"",1))</f>
        <v/>
      </c>
      <c r="I1922" s="9" t="str">
        <f>IF(Search!$F$7="","",IF(Search!$F$8="",IF(ISNUMBER(SEARCH(Search!$F$7,$AL1922))=TRUE,1,""),""))</f>
        <v/>
      </c>
      <c r="J1922" s="9" t="str">
        <f>IF($AL1922=Search!$F$8,1,"")</f>
        <v/>
      </c>
      <c r="K1922" s="9" t="str">
        <f>IF(Search!$I$4="","",IF(COUNTA($AS1922)=1,IF(Search!$I$4="N","N",1),""))</f>
        <v/>
      </c>
      <c r="L1922" s="9" t="str">
        <f>IF(Search!$I$5="","",IF($AS1922="RC",1,""))</f>
        <v/>
      </c>
      <c r="M1922" s="9" t="str">
        <f>IF(Search!$I$6="","",IF($AS1922="RCP",1,""))</f>
        <v/>
      </c>
      <c r="N1922" s="9" t="str">
        <f>IF(Search!$I$8="","",IF(COUNTA($AT1922)=1,IF(Search!$I$8="N","N",1),""))</f>
        <v/>
      </c>
      <c r="O1922" s="9" t="str">
        <f>IF(Search!$L$4="","",IF(COUNTA($AU1922)=1,IF(Search!$L$4="N","N",1),""))</f>
        <v/>
      </c>
      <c r="P1922" s="9" t="str">
        <f>IF(Search!$L$5="","",IF(ISNUMBER(SEARCH("Jersey",$AU1922))=TRUE,IF(Search!$L$5="N","N",1),""))</f>
        <v/>
      </c>
      <c r="Q1922" s="9" t="str">
        <f>IF(Search!$L$6="","",IF(ISNUMBER(SEARCH("Patch",$AU1922))=TRUE,IF(Search!$L$6="N","N",1),""))</f>
        <v/>
      </c>
      <c r="R1922" s="9" t="str">
        <f>IF(Search!$L$7="","",IF(ISNUMBER(SEARCH("Shield",$AU1922))=TRUE,IF(Search!$L$7="N","N",1),""))</f>
        <v/>
      </c>
      <c r="S1922" s="9" t="str">
        <f>IF(Search!$L$8="","",IF(ISNUMBER(SEARCH("Stick",$AU1922))=TRUE,IF(Search!$L$8="N","N",1),""))</f>
        <v/>
      </c>
      <c r="T1922" s="9" t="str">
        <f>IF(Search!$O$4="","",IF(COUNTA($AW1922)=1,IF(Search!$O$4="N","N",1),""))</f>
        <v/>
      </c>
      <c r="U1922" s="9" t="str">
        <f>IF(Search!$O$5="","",IF($AW1922="","",IF($AW1922&lt;Search!$O$5,"",1)))</f>
        <v/>
      </c>
      <c r="V1922" s="9" t="str">
        <f>IF(Search!$O$6="","",IF($AW1922="","",IF($AW1922&gt;Search!$O$6,"",1)))</f>
        <v/>
      </c>
      <c r="W1922" s="9" t="str">
        <f>IF(Search!$U$4="","",IF($AX1922="","",1))</f>
        <v/>
      </c>
      <c r="X1922" s="9" t="str">
        <f>IF(Search!$U$5="","",IF(ISNUMBER(SEARCH(Search!$U$5,$AX1922))=TRUE,IF(Search!$U$5="N","N",1),""))</f>
        <v/>
      </c>
      <c r="Y1922" s="9" t="str">
        <f>IF(Search!$U$6="","",IF($AY1922&lt;Search!$U$6,"",1))</f>
        <v/>
      </c>
      <c r="Z1922" s="9" t="str">
        <f>IF(Search!$R$4="","",IF(Inventory!$BA1922&lt;Search!$R$4,"",1))</f>
        <v/>
      </c>
      <c r="AA1922" s="9" t="str">
        <f>IF(Search!$R$5="","",IF($BA1922&gt;Search!$R$5,"",1))</f>
        <v/>
      </c>
      <c r="AB1922" s="9" t="str">
        <f>IF(Search!$R$6="","",IF($BB1922&lt;Search!$R$6,"",1))</f>
        <v/>
      </c>
      <c r="AC1922" s="9" t="str">
        <f>IF(Search!$R$7="","",IF($BB1922&lt;Search!$R$7,"",1))</f>
        <v/>
      </c>
      <c r="AD1922" s="45">
        <f>IF(COUNTIF($A1922:$AC1922,"n")&gt;0,"",IF(SUM($A1922:$AC1922)=COUNTA(Search!$C$4:$C$8,Search!$F$4:$F$8,Search!$I$4:$I$6,Search!$I$8,Search!$L$4:$L$8,Search!$O$4:$O$8,Search!$R$4:$R$7,Search!$U$4:$U$7)-COUNTIF(Search!$C$4:$U$7,"n"),1+LARGE($AD$1:AD1921,1),""))</f>
        <v>131</v>
      </c>
      <c r="AE1922" s="45">
        <f t="shared" si="90"/>
        <v>2103</v>
      </c>
      <c r="AF1922" s="45">
        <f>IF(AD1922="","",COUNTIF($AE$1:$AE1921,$AE1922)+RANK($AE1922,$AE$2:$AE$10540,1))</f>
        <v>398</v>
      </c>
      <c r="AG1922" s="45">
        <f t="shared" si="91"/>
        <v>0</v>
      </c>
      <c r="AH1922" s="45">
        <f>IF($AD1922="","",COUNTIF($AG$1:$AG1921,$AG1922)+RANK($AG1922,$AG$1:$AG$10539,0))</f>
        <v>293</v>
      </c>
      <c r="AI1922" s="10" t="str">
        <f t="shared" si="92"/>
        <v>2013-14 O-Pee-Chee #577 Richard Panik  RC   /   $</v>
      </c>
      <c r="AJ1922" s="11">
        <v>2013</v>
      </c>
      <c r="AK1922" s="17">
        <v>14</v>
      </c>
      <c r="AL1922" s="12" t="s">
        <v>53</v>
      </c>
      <c r="AM1922" s="10">
        <v>577</v>
      </c>
      <c r="AN1922" s="12" t="s">
        <v>1450</v>
      </c>
      <c r="AO1922" s="9"/>
      <c r="AP1922" s="9" t="s">
        <v>1902</v>
      </c>
      <c r="AQ1922" s="9"/>
      <c r="AR1922" s="14"/>
      <c r="AS1922" s="9" t="s">
        <v>2</v>
      </c>
      <c r="AT1922" s="9"/>
      <c r="AU1922" s="9"/>
      <c r="AV1922" s="13"/>
      <c r="AW1922" s="13"/>
      <c r="AX1922" s="9"/>
      <c r="AY1922" s="9"/>
      <c r="AZ1922" s="9"/>
      <c r="BA1922" s="33"/>
      <c r="BB1922" s="33"/>
      <c r="BC1922" s="36"/>
      <c r="BD1922" s="12" t="s">
        <v>1771</v>
      </c>
    </row>
    <row r="1923" spans="1:56" s="12" customFormat="1" x14ac:dyDescent="0.2">
      <c r="A1923" s="9">
        <f>IF(Search!$C$5="","",IF(COUNTA(Inventory!$AP1923)=1,1,""))</f>
        <v>1</v>
      </c>
      <c r="B1923" s="9" t="str">
        <f>IF(Search!$C$4="","",IF(ISNUMBER(SEARCH(Search!$C$4,$AR1923))=TRUE,1,""))</f>
        <v/>
      </c>
      <c r="C1923" s="9" t="str">
        <f>IF(Search!$C$6="x",IF(COUNTA($AQ1923)=1,1,"N"),IF(COUNTA($AQ1923)=1,"N",""))</f>
        <v/>
      </c>
      <c r="D1923" s="9" t="str">
        <f>IF(Search!$O$8="","",IF(ISNUMBER(SEARCH(Search!$O$8,$BD1923))=TRUE,1,""))</f>
        <v/>
      </c>
      <c r="E1923" s="9" t="str">
        <f>IF(Search!$C$7="","",IF(ISNUMBER(SEARCH(Search!$C$7,$AN1923))=TRUE,1,""))</f>
        <v/>
      </c>
      <c r="F1923" s="9" t="str">
        <f>IF(Search!$C$8="","",IF(ISNUMBER(SEARCH(Search!$C$8,$AO1923))=TRUE,1,""))</f>
        <v/>
      </c>
      <c r="G1923" s="9" t="str">
        <f>IF(Search!$F$4="","",IF(Inventory!$AJ1923&lt;Search!$F$4,"",1))</f>
        <v/>
      </c>
      <c r="H1923" s="9" t="str">
        <f>IF(Search!$F$5="","",IF(Inventory!$AJ1923&gt;Search!$F$5,"",1))</f>
        <v/>
      </c>
      <c r="I1923" s="9" t="str">
        <f>IF(Search!$F$7="","",IF(Search!$F$8="",IF(ISNUMBER(SEARCH(Search!$F$7,$AL1923))=TRUE,1,""),""))</f>
        <v/>
      </c>
      <c r="J1923" s="9" t="str">
        <f>IF($AL1923=Search!$F$8,1,"")</f>
        <v/>
      </c>
      <c r="K1923" s="9" t="str">
        <f>IF(Search!$I$4="","",IF(COUNTA($AS1923)=1,IF(Search!$I$4="N","N",1),""))</f>
        <v/>
      </c>
      <c r="L1923" s="9" t="str">
        <f>IF(Search!$I$5="","",IF($AS1923="RC",1,""))</f>
        <v/>
      </c>
      <c r="M1923" s="9" t="str">
        <f>IF(Search!$I$6="","",IF($AS1923="RCP",1,""))</f>
        <v/>
      </c>
      <c r="N1923" s="9" t="str">
        <f>IF(Search!$I$8="","",IF(COUNTA($AT1923)=1,IF(Search!$I$8="N","N",1),""))</f>
        <v/>
      </c>
      <c r="O1923" s="9" t="str">
        <f>IF(Search!$L$4="","",IF(COUNTA($AU1923)=1,IF(Search!$L$4="N","N",1),""))</f>
        <v/>
      </c>
      <c r="P1923" s="9" t="str">
        <f>IF(Search!$L$5="","",IF(ISNUMBER(SEARCH("Jersey",$AU1923))=TRUE,IF(Search!$L$5="N","N",1),""))</f>
        <v/>
      </c>
      <c r="Q1923" s="9" t="str">
        <f>IF(Search!$L$6="","",IF(ISNUMBER(SEARCH("Patch",$AU1923))=TRUE,IF(Search!$L$6="N","N",1),""))</f>
        <v/>
      </c>
      <c r="R1923" s="9" t="str">
        <f>IF(Search!$L$7="","",IF(ISNUMBER(SEARCH("Shield",$AU1923))=TRUE,IF(Search!$L$7="N","N",1),""))</f>
        <v/>
      </c>
      <c r="S1923" s="9" t="str">
        <f>IF(Search!$L$8="","",IF(ISNUMBER(SEARCH("Stick",$AU1923))=TRUE,IF(Search!$L$8="N","N",1),""))</f>
        <v/>
      </c>
      <c r="T1923" s="9" t="str">
        <f>IF(Search!$O$4="","",IF(COUNTA($AW1923)=1,IF(Search!$O$4="N","N",1),""))</f>
        <v/>
      </c>
      <c r="U1923" s="9" t="str">
        <f>IF(Search!$O$5="","",IF($AW1923="","",IF($AW1923&lt;Search!$O$5,"",1)))</f>
        <v/>
      </c>
      <c r="V1923" s="9" t="str">
        <f>IF(Search!$O$6="","",IF($AW1923="","",IF($AW1923&gt;Search!$O$6,"",1)))</f>
        <v/>
      </c>
      <c r="W1923" s="9" t="str">
        <f>IF(Search!$U$4="","",IF($AX1923="","",1))</f>
        <v/>
      </c>
      <c r="X1923" s="9" t="str">
        <f>IF(Search!$U$5="","",IF(ISNUMBER(SEARCH(Search!$U$5,$AX1923))=TRUE,IF(Search!$U$5="N","N",1),""))</f>
        <v/>
      </c>
      <c r="Y1923" s="9" t="str">
        <f>IF(Search!$U$6="","",IF($AY1923&lt;Search!$U$6,"",1))</f>
        <v/>
      </c>
      <c r="Z1923" s="9" t="str">
        <f>IF(Search!$R$4="","",IF(Inventory!$BA1923&lt;Search!$R$4,"",1))</f>
        <v/>
      </c>
      <c r="AA1923" s="9" t="str">
        <f>IF(Search!$R$5="","",IF($BA1923&gt;Search!$R$5,"",1))</f>
        <v/>
      </c>
      <c r="AB1923" s="9" t="str">
        <f>IF(Search!$R$6="","",IF($BB1923&lt;Search!$R$6,"",1))</f>
        <v/>
      </c>
      <c r="AC1923" s="9" t="str">
        <f>IF(Search!$R$7="","",IF($BB1923&lt;Search!$R$7,"",1))</f>
        <v/>
      </c>
      <c r="AD1923" s="45">
        <f>IF(COUNTIF($A1923:$AC1923,"n")&gt;0,"",IF(SUM($A1923:$AC1923)=COUNTA(Search!$C$4:$C$8,Search!$F$4:$F$8,Search!$I$4:$I$6,Search!$I$8,Search!$L$4:$L$8,Search!$O$4:$O$8,Search!$R$4:$R$7,Search!$U$4:$U$7)-COUNTIF(Search!$C$4:$U$7,"n"),1+LARGE($AD$1:AD1922,1),""))</f>
        <v>132</v>
      </c>
      <c r="AE1923" s="45">
        <f t="shared" ref="AE1923:AE1986" si="93">IF(AD1923="","",COUNTIF($AN$2:$AN$10540,"&lt;="&amp;AN1923))</f>
        <v>991</v>
      </c>
      <c r="AF1923" s="45">
        <f>IF(AD1923="","",COUNTIF($AE$1:$AE1922,$AE1923)+RANK($AE1923,$AE$2:$AE$10540,1))</f>
        <v>158</v>
      </c>
      <c r="AG1923" s="45">
        <f t="shared" ref="AG1923:AG1986" si="94">IF($AD1923="","",COUNTIF($BA$2:$BA$10540,"&lt;="&amp;$BA1923))</f>
        <v>0</v>
      </c>
      <c r="AH1923" s="45">
        <f>IF($AD1923="","",COUNTIF($AG$1:$AG1922,$AG1923)+RANK($AG1923,$AG$1:$AG$10539,0))</f>
        <v>294</v>
      </c>
      <c r="AI1923" s="10" t="str">
        <f t="shared" si="92"/>
        <v>2013-14 O-Pee-Chee #578 J.T. Miller  RC   /   $</v>
      </c>
      <c r="AJ1923" s="11">
        <v>2013</v>
      </c>
      <c r="AK1923" s="17">
        <v>14</v>
      </c>
      <c r="AL1923" s="12" t="s">
        <v>53</v>
      </c>
      <c r="AM1923" s="10">
        <v>578</v>
      </c>
      <c r="AN1923" s="12" t="s">
        <v>1479</v>
      </c>
      <c r="AO1923" s="9"/>
      <c r="AP1923" s="9" t="s">
        <v>1902</v>
      </c>
      <c r="AQ1923" s="9"/>
      <c r="AR1923" s="14"/>
      <c r="AS1923" s="9" t="s">
        <v>2</v>
      </c>
      <c r="AT1923" s="9"/>
      <c r="AU1923" s="9"/>
      <c r="AV1923" s="13"/>
      <c r="AW1923" s="13"/>
      <c r="AX1923" s="9"/>
      <c r="AY1923" s="9"/>
      <c r="AZ1923" s="9"/>
      <c r="BA1923" s="33"/>
      <c r="BB1923" s="33"/>
      <c r="BC1923" s="36"/>
      <c r="BD1923" s="12" t="s">
        <v>1771</v>
      </c>
    </row>
    <row r="1924" spans="1:56" s="12" customFormat="1" x14ac:dyDescent="0.2">
      <c r="A1924" s="9">
        <f>IF(Search!$C$5="","",IF(COUNTA(Inventory!$AP1924)=1,1,""))</f>
        <v>1</v>
      </c>
      <c r="B1924" s="9" t="str">
        <f>IF(Search!$C$4="","",IF(ISNUMBER(SEARCH(Search!$C$4,$AR1924))=TRUE,1,""))</f>
        <v/>
      </c>
      <c r="C1924" s="9" t="str">
        <f>IF(Search!$C$6="x",IF(COUNTA($AQ1924)=1,1,"N"),IF(COUNTA($AQ1924)=1,"N",""))</f>
        <v/>
      </c>
      <c r="D1924" s="9" t="str">
        <f>IF(Search!$O$8="","",IF(ISNUMBER(SEARCH(Search!$O$8,$BD1924))=TRUE,1,""))</f>
        <v/>
      </c>
      <c r="E1924" s="9" t="str">
        <f>IF(Search!$C$7="","",IF(ISNUMBER(SEARCH(Search!$C$7,$AN1924))=TRUE,1,""))</f>
        <v/>
      </c>
      <c r="F1924" s="9" t="str">
        <f>IF(Search!$C$8="","",IF(ISNUMBER(SEARCH(Search!$C$8,$AO1924))=TRUE,1,""))</f>
        <v/>
      </c>
      <c r="G1924" s="9" t="str">
        <f>IF(Search!$F$4="","",IF(Inventory!$AJ1924&lt;Search!$F$4,"",1))</f>
        <v/>
      </c>
      <c r="H1924" s="9" t="str">
        <f>IF(Search!$F$5="","",IF(Inventory!$AJ1924&gt;Search!$F$5,"",1))</f>
        <v/>
      </c>
      <c r="I1924" s="9" t="str">
        <f>IF(Search!$F$7="","",IF(Search!$F$8="",IF(ISNUMBER(SEARCH(Search!$F$7,$AL1924))=TRUE,1,""),""))</f>
        <v/>
      </c>
      <c r="J1924" s="9" t="str">
        <f>IF($AL1924=Search!$F$8,1,"")</f>
        <v/>
      </c>
      <c r="K1924" s="9" t="str">
        <f>IF(Search!$I$4="","",IF(COUNTA($AS1924)=1,IF(Search!$I$4="N","N",1),""))</f>
        <v/>
      </c>
      <c r="L1924" s="9" t="str">
        <f>IF(Search!$I$5="","",IF($AS1924="RC",1,""))</f>
        <v/>
      </c>
      <c r="M1924" s="9" t="str">
        <f>IF(Search!$I$6="","",IF($AS1924="RCP",1,""))</f>
        <v/>
      </c>
      <c r="N1924" s="9" t="str">
        <f>IF(Search!$I$8="","",IF(COUNTA($AT1924)=1,IF(Search!$I$8="N","N",1),""))</f>
        <v/>
      </c>
      <c r="O1924" s="9" t="str">
        <f>IF(Search!$L$4="","",IF(COUNTA($AU1924)=1,IF(Search!$L$4="N","N",1),""))</f>
        <v/>
      </c>
      <c r="P1924" s="9" t="str">
        <f>IF(Search!$L$5="","",IF(ISNUMBER(SEARCH("Jersey",$AU1924))=TRUE,IF(Search!$L$5="N","N",1),""))</f>
        <v/>
      </c>
      <c r="Q1924" s="9" t="str">
        <f>IF(Search!$L$6="","",IF(ISNUMBER(SEARCH("Patch",$AU1924))=TRUE,IF(Search!$L$6="N","N",1),""))</f>
        <v/>
      </c>
      <c r="R1924" s="9" t="str">
        <f>IF(Search!$L$7="","",IF(ISNUMBER(SEARCH("Shield",$AU1924))=TRUE,IF(Search!$L$7="N","N",1),""))</f>
        <v/>
      </c>
      <c r="S1924" s="9" t="str">
        <f>IF(Search!$L$8="","",IF(ISNUMBER(SEARCH("Stick",$AU1924))=TRUE,IF(Search!$L$8="N","N",1),""))</f>
        <v/>
      </c>
      <c r="T1924" s="9" t="str">
        <f>IF(Search!$O$4="","",IF(COUNTA($AW1924)=1,IF(Search!$O$4="N","N",1),""))</f>
        <v/>
      </c>
      <c r="U1924" s="9" t="str">
        <f>IF(Search!$O$5="","",IF($AW1924="","",IF($AW1924&lt;Search!$O$5,"",1)))</f>
        <v/>
      </c>
      <c r="V1924" s="9" t="str">
        <f>IF(Search!$O$6="","",IF($AW1924="","",IF($AW1924&gt;Search!$O$6,"",1)))</f>
        <v/>
      </c>
      <c r="W1924" s="9" t="str">
        <f>IF(Search!$U$4="","",IF($AX1924="","",1))</f>
        <v/>
      </c>
      <c r="X1924" s="9" t="str">
        <f>IF(Search!$U$5="","",IF(ISNUMBER(SEARCH(Search!$U$5,$AX1924))=TRUE,IF(Search!$U$5="N","N",1),""))</f>
        <v/>
      </c>
      <c r="Y1924" s="9" t="str">
        <f>IF(Search!$U$6="","",IF($AY1924&lt;Search!$U$6,"",1))</f>
        <v/>
      </c>
      <c r="Z1924" s="9" t="str">
        <f>IF(Search!$R$4="","",IF(Inventory!$BA1924&lt;Search!$R$4,"",1))</f>
        <v/>
      </c>
      <c r="AA1924" s="9" t="str">
        <f>IF(Search!$R$5="","",IF($BA1924&gt;Search!$R$5,"",1))</f>
        <v/>
      </c>
      <c r="AB1924" s="9" t="str">
        <f>IF(Search!$R$6="","",IF($BB1924&lt;Search!$R$6,"",1))</f>
        <v/>
      </c>
      <c r="AC1924" s="9" t="str">
        <f>IF(Search!$R$7="","",IF($BB1924&lt;Search!$R$7,"",1))</f>
        <v/>
      </c>
      <c r="AD1924" s="45">
        <f>IF(COUNTIF($A1924:$AC1924,"n")&gt;0,"",IF(SUM($A1924:$AC1924)=COUNTA(Search!$C$4:$C$8,Search!$F$4:$F$8,Search!$I$4:$I$6,Search!$I$8,Search!$L$4:$L$8,Search!$O$4:$O$8,Search!$R$4:$R$7,Search!$U$4:$U$7)-COUNTIF(Search!$C$4:$U$7,"n"),1+LARGE($AD$1:AD1923,1),""))</f>
        <v>133</v>
      </c>
      <c r="AE1924" s="45">
        <f t="shared" si="93"/>
        <v>1953</v>
      </c>
      <c r="AF1924" s="45">
        <f>IF(AD1924="","",COUNTIF($AE$1:$AE1923,$AE1924)+RANK($AE1924,$AE$2:$AE$10540,1))</f>
        <v>367</v>
      </c>
      <c r="AG1924" s="45">
        <f t="shared" si="94"/>
        <v>0</v>
      </c>
      <c r="AH1924" s="45">
        <f>IF($AD1924="","",COUNTIF($AG$1:$AG1923,$AG1924)+RANK($AG1924,$AG$1:$AG$10539,0))</f>
        <v>295</v>
      </c>
      <c r="AI1924" s="10" t="str">
        <f t="shared" si="92"/>
        <v>2013-14 O-Pee-Chee #580 Ondrej Palat  RC   /   $</v>
      </c>
      <c r="AJ1924" s="11">
        <v>2013</v>
      </c>
      <c r="AK1924" s="17">
        <v>14</v>
      </c>
      <c r="AL1924" s="12" t="s">
        <v>53</v>
      </c>
      <c r="AM1924" s="10">
        <v>580</v>
      </c>
      <c r="AN1924" s="12" t="s">
        <v>1480</v>
      </c>
      <c r="AO1924" s="9"/>
      <c r="AP1924" s="9" t="s">
        <v>1902</v>
      </c>
      <c r="AQ1924" s="9"/>
      <c r="AR1924" s="14"/>
      <c r="AS1924" s="9" t="s">
        <v>2</v>
      </c>
      <c r="AT1924" s="9"/>
      <c r="AU1924" s="9"/>
      <c r="AV1924" s="13"/>
      <c r="AW1924" s="13"/>
      <c r="AX1924" s="9"/>
      <c r="AY1924" s="9"/>
      <c r="AZ1924" s="9"/>
      <c r="BA1924" s="33"/>
      <c r="BB1924" s="33"/>
      <c r="BC1924" s="36"/>
      <c r="BD1924" s="12" t="s">
        <v>1771</v>
      </c>
    </row>
    <row r="1925" spans="1:56" s="12" customFormat="1" x14ac:dyDescent="0.2">
      <c r="A1925" s="9">
        <f>IF(Search!$C$5="","",IF(COUNTA(Inventory!$AP1925)=1,1,""))</f>
        <v>1</v>
      </c>
      <c r="B1925" s="9" t="str">
        <f>IF(Search!$C$4="","",IF(ISNUMBER(SEARCH(Search!$C$4,$AR1925))=TRUE,1,""))</f>
        <v/>
      </c>
      <c r="C1925" s="9" t="str">
        <f>IF(Search!$C$6="x",IF(COUNTA($AQ1925)=1,1,"N"),IF(COUNTA($AQ1925)=1,"N",""))</f>
        <v/>
      </c>
      <c r="D1925" s="9" t="str">
        <f>IF(Search!$O$8="","",IF(ISNUMBER(SEARCH(Search!$O$8,$BD1925))=TRUE,1,""))</f>
        <v/>
      </c>
      <c r="E1925" s="9" t="str">
        <f>IF(Search!$C$7="","",IF(ISNUMBER(SEARCH(Search!$C$7,$AN1925))=TRUE,1,""))</f>
        <v/>
      </c>
      <c r="F1925" s="9" t="str">
        <f>IF(Search!$C$8="","",IF(ISNUMBER(SEARCH(Search!$C$8,$AO1925))=TRUE,1,""))</f>
        <v/>
      </c>
      <c r="G1925" s="9" t="str">
        <f>IF(Search!$F$4="","",IF(Inventory!$AJ1925&lt;Search!$F$4,"",1))</f>
        <v/>
      </c>
      <c r="H1925" s="9" t="str">
        <f>IF(Search!$F$5="","",IF(Inventory!$AJ1925&gt;Search!$F$5,"",1))</f>
        <v/>
      </c>
      <c r="I1925" s="9" t="str">
        <f>IF(Search!$F$7="","",IF(Search!$F$8="",IF(ISNUMBER(SEARCH(Search!$F$7,$AL1925))=TRUE,1,""),""))</f>
        <v/>
      </c>
      <c r="J1925" s="9" t="str">
        <f>IF($AL1925=Search!$F$8,1,"")</f>
        <v/>
      </c>
      <c r="K1925" s="9" t="str">
        <f>IF(Search!$I$4="","",IF(COUNTA($AS1925)=1,IF(Search!$I$4="N","N",1),""))</f>
        <v/>
      </c>
      <c r="L1925" s="9" t="str">
        <f>IF(Search!$I$5="","",IF($AS1925="RC",1,""))</f>
        <v/>
      </c>
      <c r="M1925" s="9" t="str">
        <f>IF(Search!$I$6="","",IF($AS1925="RCP",1,""))</f>
        <v/>
      </c>
      <c r="N1925" s="9" t="str">
        <f>IF(Search!$I$8="","",IF(COUNTA($AT1925)=1,IF(Search!$I$8="N","N",1),""))</f>
        <v/>
      </c>
      <c r="O1925" s="9" t="str">
        <f>IF(Search!$L$4="","",IF(COUNTA($AU1925)=1,IF(Search!$L$4="N","N",1),""))</f>
        <v/>
      </c>
      <c r="P1925" s="9" t="str">
        <f>IF(Search!$L$5="","",IF(ISNUMBER(SEARCH("Jersey",$AU1925))=TRUE,IF(Search!$L$5="N","N",1),""))</f>
        <v/>
      </c>
      <c r="Q1925" s="9" t="str">
        <f>IF(Search!$L$6="","",IF(ISNUMBER(SEARCH("Patch",$AU1925))=TRUE,IF(Search!$L$6="N","N",1),""))</f>
        <v/>
      </c>
      <c r="R1925" s="9" t="str">
        <f>IF(Search!$L$7="","",IF(ISNUMBER(SEARCH("Shield",$AU1925))=TRUE,IF(Search!$L$7="N","N",1),""))</f>
        <v/>
      </c>
      <c r="S1925" s="9" t="str">
        <f>IF(Search!$L$8="","",IF(ISNUMBER(SEARCH("Stick",$AU1925))=TRUE,IF(Search!$L$8="N","N",1),""))</f>
        <v/>
      </c>
      <c r="T1925" s="9" t="str">
        <f>IF(Search!$O$4="","",IF(COUNTA($AW1925)=1,IF(Search!$O$4="N","N",1),""))</f>
        <v/>
      </c>
      <c r="U1925" s="9" t="str">
        <f>IF(Search!$O$5="","",IF($AW1925="","",IF($AW1925&lt;Search!$O$5,"",1)))</f>
        <v/>
      </c>
      <c r="V1925" s="9" t="str">
        <f>IF(Search!$O$6="","",IF($AW1925="","",IF($AW1925&gt;Search!$O$6,"",1)))</f>
        <v/>
      </c>
      <c r="W1925" s="9" t="str">
        <f>IF(Search!$U$4="","",IF($AX1925="","",1))</f>
        <v/>
      </c>
      <c r="X1925" s="9" t="str">
        <f>IF(Search!$U$5="","",IF(ISNUMBER(SEARCH(Search!$U$5,$AX1925))=TRUE,IF(Search!$U$5="N","N",1),""))</f>
        <v/>
      </c>
      <c r="Y1925" s="9" t="str">
        <f>IF(Search!$U$6="","",IF($AY1925&lt;Search!$U$6,"",1))</f>
        <v/>
      </c>
      <c r="Z1925" s="9" t="str">
        <f>IF(Search!$R$4="","",IF(Inventory!$BA1925&lt;Search!$R$4,"",1))</f>
        <v/>
      </c>
      <c r="AA1925" s="9" t="str">
        <f>IF(Search!$R$5="","",IF($BA1925&gt;Search!$R$5,"",1))</f>
        <v/>
      </c>
      <c r="AB1925" s="9" t="str">
        <f>IF(Search!$R$6="","",IF($BB1925&lt;Search!$R$6,"",1))</f>
        <v/>
      </c>
      <c r="AC1925" s="9" t="str">
        <f>IF(Search!$R$7="","",IF($BB1925&lt;Search!$R$7,"",1))</f>
        <v/>
      </c>
      <c r="AD1925" s="45">
        <f>IF(COUNTIF($A1925:$AC1925,"n")&gt;0,"",IF(SUM($A1925:$AC1925)=COUNTA(Search!$C$4:$C$8,Search!$F$4:$F$8,Search!$I$4:$I$6,Search!$I$8,Search!$L$4:$L$8,Search!$O$4:$O$8,Search!$R$4:$R$7,Search!$U$4:$U$7)-COUNTIF(Search!$C$4:$U$7,"n"),1+LARGE($AD$1:AD1924,1),""))</f>
        <v>134</v>
      </c>
      <c r="AE1925" s="45">
        <f t="shared" si="93"/>
        <v>148</v>
      </c>
      <c r="AF1925" s="45">
        <f>IF(AD1925="","",COUNTIF($AE$1:$AE1924,$AE1925)+RANK($AE1925,$AE$2:$AE$10540,1))</f>
        <v>27</v>
      </c>
      <c r="AG1925" s="45">
        <f t="shared" si="94"/>
        <v>0</v>
      </c>
      <c r="AH1925" s="45">
        <f>IF($AD1925="","",COUNTIF($AG$1:$AG1924,$AG1925)+RANK($AG1925,$AG$1:$AG$10539,0))</f>
        <v>296</v>
      </c>
      <c r="AI1925" s="10" t="str">
        <f t="shared" si="92"/>
        <v>2013-14 O-Pee-Chee #582 Austin Watson  RC   /   $</v>
      </c>
      <c r="AJ1925" s="11">
        <v>2013</v>
      </c>
      <c r="AK1925" s="17">
        <v>14</v>
      </c>
      <c r="AL1925" s="12" t="s">
        <v>53</v>
      </c>
      <c r="AM1925" s="10">
        <v>582</v>
      </c>
      <c r="AN1925" s="12" t="s">
        <v>1481</v>
      </c>
      <c r="AO1925" s="9"/>
      <c r="AP1925" s="9" t="s">
        <v>1902</v>
      </c>
      <c r="AQ1925" s="9"/>
      <c r="AR1925" s="14"/>
      <c r="AS1925" s="9" t="s">
        <v>2</v>
      </c>
      <c r="AT1925" s="9"/>
      <c r="AU1925" s="9"/>
      <c r="AV1925" s="13"/>
      <c r="AW1925" s="13"/>
      <c r="AX1925" s="9"/>
      <c r="AY1925" s="9"/>
      <c r="AZ1925" s="9"/>
      <c r="BA1925" s="33"/>
      <c r="BB1925" s="33"/>
      <c r="BC1925" s="36"/>
      <c r="BD1925" s="12" t="s">
        <v>1771</v>
      </c>
    </row>
    <row r="1926" spans="1:56" s="12" customFormat="1" x14ac:dyDescent="0.2">
      <c r="A1926" s="9">
        <f>IF(Search!$C$5="","",IF(COUNTA(Inventory!$AP1926)=1,1,""))</f>
        <v>1</v>
      </c>
      <c r="B1926" s="9" t="str">
        <f>IF(Search!$C$4="","",IF(ISNUMBER(SEARCH(Search!$C$4,$AR1926))=TRUE,1,""))</f>
        <v/>
      </c>
      <c r="C1926" s="9" t="str">
        <f>IF(Search!$C$6="x",IF(COUNTA($AQ1926)=1,1,"N"),IF(COUNTA($AQ1926)=1,"N",""))</f>
        <v/>
      </c>
      <c r="D1926" s="9" t="str">
        <f>IF(Search!$O$8="","",IF(ISNUMBER(SEARCH(Search!$O$8,$BD1926))=TRUE,1,""))</f>
        <v/>
      </c>
      <c r="E1926" s="9" t="str">
        <f>IF(Search!$C$7="","",IF(ISNUMBER(SEARCH(Search!$C$7,$AN1926))=TRUE,1,""))</f>
        <v/>
      </c>
      <c r="F1926" s="9" t="str">
        <f>IF(Search!$C$8="","",IF(ISNUMBER(SEARCH(Search!$C$8,$AO1926))=TRUE,1,""))</f>
        <v/>
      </c>
      <c r="G1926" s="9" t="str">
        <f>IF(Search!$F$4="","",IF(Inventory!$AJ1926&lt;Search!$F$4,"",1))</f>
        <v/>
      </c>
      <c r="H1926" s="9" t="str">
        <f>IF(Search!$F$5="","",IF(Inventory!$AJ1926&gt;Search!$F$5,"",1))</f>
        <v/>
      </c>
      <c r="I1926" s="9" t="str">
        <f>IF(Search!$F$7="","",IF(Search!$F$8="",IF(ISNUMBER(SEARCH(Search!$F$7,$AL1926))=TRUE,1,""),""))</f>
        <v/>
      </c>
      <c r="J1926" s="9" t="str">
        <f>IF($AL1926=Search!$F$8,1,"")</f>
        <v/>
      </c>
      <c r="K1926" s="9" t="str">
        <f>IF(Search!$I$4="","",IF(COUNTA($AS1926)=1,IF(Search!$I$4="N","N",1),""))</f>
        <v/>
      </c>
      <c r="L1926" s="9" t="str">
        <f>IF(Search!$I$5="","",IF($AS1926="RC",1,""))</f>
        <v/>
      </c>
      <c r="M1926" s="9" t="str">
        <f>IF(Search!$I$6="","",IF($AS1926="RCP",1,""))</f>
        <v/>
      </c>
      <c r="N1926" s="9" t="str">
        <f>IF(Search!$I$8="","",IF(COUNTA($AT1926)=1,IF(Search!$I$8="N","N",1),""))</f>
        <v/>
      </c>
      <c r="O1926" s="9" t="str">
        <f>IF(Search!$L$4="","",IF(COUNTA($AU1926)=1,IF(Search!$L$4="N","N",1),""))</f>
        <v/>
      </c>
      <c r="P1926" s="9" t="str">
        <f>IF(Search!$L$5="","",IF(ISNUMBER(SEARCH("Jersey",$AU1926))=TRUE,IF(Search!$L$5="N","N",1),""))</f>
        <v/>
      </c>
      <c r="Q1926" s="9" t="str">
        <f>IF(Search!$L$6="","",IF(ISNUMBER(SEARCH("Patch",$AU1926))=TRUE,IF(Search!$L$6="N","N",1),""))</f>
        <v/>
      </c>
      <c r="R1926" s="9" t="str">
        <f>IF(Search!$L$7="","",IF(ISNUMBER(SEARCH("Shield",$AU1926))=TRUE,IF(Search!$L$7="N","N",1),""))</f>
        <v/>
      </c>
      <c r="S1926" s="9" t="str">
        <f>IF(Search!$L$8="","",IF(ISNUMBER(SEARCH("Stick",$AU1926))=TRUE,IF(Search!$L$8="N","N",1),""))</f>
        <v/>
      </c>
      <c r="T1926" s="9" t="str">
        <f>IF(Search!$O$4="","",IF(COUNTA($AW1926)=1,IF(Search!$O$4="N","N",1),""))</f>
        <v/>
      </c>
      <c r="U1926" s="9" t="str">
        <f>IF(Search!$O$5="","",IF($AW1926="","",IF($AW1926&lt;Search!$O$5,"",1)))</f>
        <v/>
      </c>
      <c r="V1926" s="9" t="str">
        <f>IF(Search!$O$6="","",IF($AW1926="","",IF($AW1926&gt;Search!$O$6,"",1)))</f>
        <v/>
      </c>
      <c r="W1926" s="9" t="str">
        <f>IF(Search!$U$4="","",IF($AX1926="","",1))</f>
        <v/>
      </c>
      <c r="X1926" s="9" t="str">
        <f>IF(Search!$U$5="","",IF(ISNUMBER(SEARCH(Search!$U$5,$AX1926))=TRUE,IF(Search!$U$5="N","N",1),""))</f>
        <v/>
      </c>
      <c r="Y1926" s="9" t="str">
        <f>IF(Search!$U$6="","",IF($AY1926&lt;Search!$U$6,"",1))</f>
        <v/>
      </c>
      <c r="Z1926" s="9" t="str">
        <f>IF(Search!$R$4="","",IF(Inventory!$BA1926&lt;Search!$R$4,"",1))</f>
        <v/>
      </c>
      <c r="AA1926" s="9" t="str">
        <f>IF(Search!$R$5="","",IF($BA1926&gt;Search!$R$5,"",1))</f>
        <v/>
      </c>
      <c r="AB1926" s="9" t="str">
        <f>IF(Search!$R$6="","",IF($BB1926&lt;Search!$R$6,"",1))</f>
        <v/>
      </c>
      <c r="AC1926" s="9" t="str">
        <f>IF(Search!$R$7="","",IF($BB1926&lt;Search!$R$7,"",1))</f>
        <v/>
      </c>
      <c r="AD1926" s="45">
        <f>IF(COUNTIF($A1926:$AC1926,"n")&gt;0,"",IF(SUM($A1926:$AC1926)=COUNTA(Search!$C$4:$C$8,Search!$F$4:$F$8,Search!$I$4:$I$6,Search!$I$8,Search!$L$4:$L$8,Search!$O$4:$O$8,Search!$R$4:$R$7,Search!$U$4:$U$7)-COUNTIF(Search!$C$4:$U$7,"n"),1+LARGE($AD$1:AD1925,1),""))</f>
        <v>135</v>
      </c>
      <c r="AE1926" s="45">
        <f t="shared" si="93"/>
        <v>1299</v>
      </c>
      <c r="AF1926" s="45">
        <f>IF(AD1926="","",COUNTIF($AE$1:$AE1925,$AE1926)+RANK($AE1926,$AE$2:$AE$10540,1))</f>
        <v>239</v>
      </c>
      <c r="AG1926" s="45">
        <f t="shared" si="94"/>
        <v>0</v>
      </c>
      <c r="AH1926" s="45">
        <f>IF($AD1926="","",COUNTIF($AG$1:$AG1925,$AG1926)+RANK($AG1926,$AG$1:$AG$10539,0))</f>
        <v>297</v>
      </c>
      <c r="AI1926" s="10" t="str">
        <f t="shared" ref="AI1926:AI1989" si="95">CONCATENATE(AJ1926,"-",AK1926," ",AL1926," #",AM1926," ",AN1926," ",AO1926," ",AS1926," ",AT1926," ",AU1926," ",AV1926,"/",AW1926," ",AX1926," ",AY1926,AZ1926," $",BA1926)</f>
        <v>2013-14 O-Pee-Chee #583 Jordan Schroeder  RC   /   $</v>
      </c>
      <c r="AJ1926" s="11">
        <v>2013</v>
      </c>
      <c r="AK1926" s="17">
        <v>14</v>
      </c>
      <c r="AL1926" s="12" t="s">
        <v>53</v>
      </c>
      <c r="AM1926" s="10">
        <v>583</v>
      </c>
      <c r="AN1926" s="12" t="s">
        <v>1482</v>
      </c>
      <c r="AO1926" s="9"/>
      <c r="AP1926" s="9" t="s">
        <v>1902</v>
      </c>
      <c r="AQ1926" s="9"/>
      <c r="AR1926" s="14"/>
      <c r="AS1926" s="9" t="s">
        <v>2</v>
      </c>
      <c r="AT1926" s="9"/>
      <c r="AU1926" s="9"/>
      <c r="AV1926" s="13"/>
      <c r="AW1926" s="13"/>
      <c r="AX1926" s="9"/>
      <c r="AY1926" s="9"/>
      <c r="AZ1926" s="9"/>
      <c r="BA1926" s="33"/>
      <c r="BB1926" s="33"/>
      <c r="BC1926" s="36"/>
      <c r="BD1926" s="12" t="s">
        <v>1771</v>
      </c>
    </row>
    <row r="1927" spans="1:56" s="12" customFormat="1" x14ac:dyDescent="0.2">
      <c r="A1927" s="9">
        <f>IF(Search!$C$5="","",IF(COUNTA(Inventory!$AP1927)=1,1,""))</f>
        <v>1</v>
      </c>
      <c r="B1927" s="9" t="str">
        <f>IF(Search!$C$4="","",IF(ISNUMBER(SEARCH(Search!$C$4,$AR1927))=TRUE,1,""))</f>
        <v/>
      </c>
      <c r="C1927" s="9" t="str">
        <f>IF(Search!$C$6="x",IF(COUNTA($AQ1927)=1,1,"N"),IF(COUNTA($AQ1927)=1,"N",""))</f>
        <v/>
      </c>
      <c r="D1927" s="9" t="str">
        <f>IF(Search!$O$8="","",IF(ISNUMBER(SEARCH(Search!$O$8,$BD1927))=TRUE,1,""))</f>
        <v/>
      </c>
      <c r="E1927" s="9" t="str">
        <f>IF(Search!$C$7="","",IF(ISNUMBER(SEARCH(Search!$C$7,$AN1927))=TRUE,1,""))</f>
        <v/>
      </c>
      <c r="F1927" s="9" t="str">
        <f>IF(Search!$C$8="","",IF(ISNUMBER(SEARCH(Search!$C$8,$AO1927))=TRUE,1,""))</f>
        <v/>
      </c>
      <c r="G1927" s="9" t="str">
        <f>IF(Search!$F$4="","",IF(Inventory!$AJ1927&lt;Search!$F$4,"",1))</f>
        <v/>
      </c>
      <c r="H1927" s="9" t="str">
        <f>IF(Search!$F$5="","",IF(Inventory!$AJ1927&gt;Search!$F$5,"",1))</f>
        <v/>
      </c>
      <c r="I1927" s="9" t="str">
        <f>IF(Search!$F$7="","",IF(Search!$F$8="",IF(ISNUMBER(SEARCH(Search!$F$7,$AL1927))=TRUE,1,""),""))</f>
        <v/>
      </c>
      <c r="J1927" s="9" t="str">
        <f>IF($AL1927=Search!$F$8,1,"")</f>
        <v/>
      </c>
      <c r="K1927" s="9" t="str">
        <f>IF(Search!$I$4="","",IF(COUNTA($AS1927)=1,IF(Search!$I$4="N","N",1),""))</f>
        <v/>
      </c>
      <c r="L1927" s="9" t="str">
        <f>IF(Search!$I$5="","",IF($AS1927="RC",1,""))</f>
        <v/>
      </c>
      <c r="M1927" s="9" t="str">
        <f>IF(Search!$I$6="","",IF($AS1927="RCP",1,""))</f>
        <v/>
      </c>
      <c r="N1927" s="9" t="str">
        <f>IF(Search!$I$8="","",IF(COUNTA($AT1927)=1,IF(Search!$I$8="N","N",1),""))</f>
        <v/>
      </c>
      <c r="O1927" s="9" t="str">
        <f>IF(Search!$L$4="","",IF(COUNTA($AU1927)=1,IF(Search!$L$4="N","N",1),""))</f>
        <v/>
      </c>
      <c r="P1927" s="9" t="str">
        <f>IF(Search!$L$5="","",IF(ISNUMBER(SEARCH("Jersey",$AU1927))=TRUE,IF(Search!$L$5="N","N",1),""))</f>
        <v/>
      </c>
      <c r="Q1927" s="9" t="str">
        <f>IF(Search!$L$6="","",IF(ISNUMBER(SEARCH("Patch",$AU1927))=TRUE,IF(Search!$L$6="N","N",1),""))</f>
        <v/>
      </c>
      <c r="R1927" s="9" t="str">
        <f>IF(Search!$L$7="","",IF(ISNUMBER(SEARCH("Shield",$AU1927))=TRUE,IF(Search!$L$7="N","N",1),""))</f>
        <v/>
      </c>
      <c r="S1927" s="9" t="str">
        <f>IF(Search!$L$8="","",IF(ISNUMBER(SEARCH("Stick",$AU1927))=TRUE,IF(Search!$L$8="N","N",1),""))</f>
        <v/>
      </c>
      <c r="T1927" s="9" t="str">
        <f>IF(Search!$O$4="","",IF(COUNTA($AW1927)=1,IF(Search!$O$4="N","N",1),""))</f>
        <v/>
      </c>
      <c r="U1927" s="9" t="str">
        <f>IF(Search!$O$5="","",IF($AW1927="","",IF($AW1927&lt;Search!$O$5,"",1)))</f>
        <v/>
      </c>
      <c r="V1927" s="9" t="str">
        <f>IF(Search!$O$6="","",IF($AW1927="","",IF($AW1927&gt;Search!$O$6,"",1)))</f>
        <v/>
      </c>
      <c r="W1927" s="9" t="str">
        <f>IF(Search!$U$4="","",IF($AX1927="","",1))</f>
        <v/>
      </c>
      <c r="X1927" s="9" t="str">
        <f>IF(Search!$U$5="","",IF(ISNUMBER(SEARCH(Search!$U$5,$AX1927))=TRUE,IF(Search!$U$5="N","N",1),""))</f>
        <v/>
      </c>
      <c r="Y1927" s="9" t="str">
        <f>IF(Search!$U$6="","",IF($AY1927&lt;Search!$U$6,"",1))</f>
        <v/>
      </c>
      <c r="Z1927" s="9" t="str">
        <f>IF(Search!$R$4="","",IF(Inventory!$BA1927&lt;Search!$R$4,"",1))</f>
        <v/>
      </c>
      <c r="AA1927" s="9" t="str">
        <f>IF(Search!$R$5="","",IF($BA1927&gt;Search!$R$5,"",1))</f>
        <v/>
      </c>
      <c r="AB1927" s="9" t="str">
        <f>IF(Search!$R$6="","",IF($BB1927&lt;Search!$R$6,"",1))</f>
        <v/>
      </c>
      <c r="AC1927" s="9" t="str">
        <f>IF(Search!$R$7="","",IF($BB1927&lt;Search!$R$7,"",1))</f>
        <v/>
      </c>
      <c r="AD1927" s="45">
        <f>IF(COUNTIF($A1927:$AC1927,"n")&gt;0,"",IF(SUM($A1927:$AC1927)=COUNTA(Search!$C$4:$C$8,Search!$F$4:$F$8,Search!$I$4:$I$6,Search!$I$8,Search!$L$4:$L$8,Search!$O$4:$O$8,Search!$R$4:$R$7,Search!$U$4:$U$7)-COUNTIF(Search!$C$4:$U$7,"n"),1+LARGE($AD$1:AD1926,1),""))</f>
        <v>136</v>
      </c>
      <c r="AE1927" s="45">
        <f t="shared" si="93"/>
        <v>410</v>
      </c>
      <c r="AF1927" s="45">
        <f>IF(AD1927="","",COUNTIF($AE$1:$AE1926,$AE1927)+RANK($AE1927,$AE$2:$AE$10540,1))</f>
        <v>79</v>
      </c>
      <c r="AG1927" s="45">
        <f t="shared" si="94"/>
        <v>0</v>
      </c>
      <c r="AH1927" s="45">
        <f>IF($AD1927="","",COUNTIF($AG$1:$AG1926,$AG1927)+RANK($AG1927,$AG$1:$AG$10539,0))</f>
        <v>298</v>
      </c>
      <c r="AI1927" s="10" t="str">
        <f t="shared" si="95"/>
        <v>2013-14 O-Pee-Chee #584 Chris Terry  RC   /   $</v>
      </c>
      <c r="AJ1927" s="11">
        <v>2013</v>
      </c>
      <c r="AK1927" s="17">
        <v>14</v>
      </c>
      <c r="AL1927" s="12" t="s">
        <v>53</v>
      </c>
      <c r="AM1927" s="10">
        <v>584</v>
      </c>
      <c r="AN1927" s="12" t="s">
        <v>1483</v>
      </c>
      <c r="AO1927" s="9"/>
      <c r="AP1927" s="9" t="s">
        <v>1902</v>
      </c>
      <c r="AQ1927" s="9"/>
      <c r="AR1927" s="14"/>
      <c r="AS1927" s="9" t="s">
        <v>2</v>
      </c>
      <c r="AT1927" s="9"/>
      <c r="AU1927" s="9"/>
      <c r="AV1927" s="13"/>
      <c r="AW1927" s="13"/>
      <c r="AX1927" s="9"/>
      <c r="AY1927" s="9"/>
      <c r="AZ1927" s="9"/>
      <c r="BA1927" s="33"/>
      <c r="BB1927" s="33"/>
      <c r="BC1927" s="36"/>
      <c r="BD1927" s="12" t="s">
        <v>1771</v>
      </c>
    </row>
    <row r="1928" spans="1:56" s="12" customFormat="1" x14ac:dyDescent="0.2">
      <c r="A1928" s="9">
        <f>IF(Search!$C$5="","",IF(COUNTA(Inventory!$AP1928)=1,1,""))</f>
        <v>1</v>
      </c>
      <c r="B1928" s="9" t="str">
        <f>IF(Search!$C$4="","",IF(ISNUMBER(SEARCH(Search!$C$4,$AR1928))=TRUE,1,""))</f>
        <v/>
      </c>
      <c r="C1928" s="9" t="str">
        <f>IF(Search!$C$6="x",IF(COUNTA($AQ1928)=1,1,"N"),IF(COUNTA($AQ1928)=1,"N",""))</f>
        <v/>
      </c>
      <c r="D1928" s="9" t="str">
        <f>IF(Search!$O$8="","",IF(ISNUMBER(SEARCH(Search!$O$8,$BD1928))=TRUE,1,""))</f>
        <v/>
      </c>
      <c r="E1928" s="9" t="str">
        <f>IF(Search!$C$7="","",IF(ISNUMBER(SEARCH(Search!$C$7,$AN1928))=TRUE,1,""))</f>
        <v/>
      </c>
      <c r="F1928" s="9" t="str">
        <f>IF(Search!$C$8="","",IF(ISNUMBER(SEARCH(Search!$C$8,$AO1928))=TRUE,1,""))</f>
        <v/>
      </c>
      <c r="G1928" s="9" t="str">
        <f>IF(Search!$F$4="","",IF(Inventory!$AJ1928&lt;Search!$F$4,"",1))</f>
        <v/>
      </c>
      <c r="H1928" s="9" t="str">
        <f>IF(Search!$F$5="","",IF(Inventory!$AJ1928&gt;Search!$F$5,"",1))</f>
        <v/>
      </c>
      <c r="I1928" s="9" t="str">
        <f>IF(Search!$F$7="","",IF(Search!$F$8="",IF(ISNUMBER(SEARCH(Search!$F$7,$AL1928))=TRUE,1,""),""))</f>
        <v/>
      </c>
      <c r="J1928" s="9" t="str">
        <f>IF($AL1928=Search!$F$8,1,"")</f>
        <v/>
      </c>
      <c r="K1928" s="9" t="str">
        <f>IF(Search!$I$4="","",IF(COUNTA($AS1928)=1,IF(Search!$I$4="N","N",1),""))</f>
        <v/>
      </c>
      <c r="L1928" s="9" t="str">
        <f>IF(Search!$I$5="","",IF($AS1928="RC",1,""))</f>
        <v/>
      </c>
      <c r="M1928" s="9" t="str">
        <f>IF(Search!$I$6="","",IF($AS1928="RCP",1,""))</f>
        <v/>
      </c>
      <c r="N1928" s="9" t="str">
        <f>IF(Search!$I$8="","",IF(COUNTA($AT1928)=1,IF(Search!$I$8="N","N",1),""))</f>
        <v/>
      </c>
      <c r="O1928" s="9" t="str">
        <f>IF(Search!$L$4="","",IF(COUNTA($AU1928)=1,IF(Search!$L$4="N","N",1),""))</f>
        <v/>
      </c>
      <c r="P1928" s="9" t="str">
        <f>IF(Search!$L$5="","",IF(ISNUMBER(SEARCH("Jersey",$AU1928))=TRUE,IF(Search!$L$5="N","N",1),""))</f>
        <v/>
      </c>
      <c r="Q1928" s="9" t="str">
        <f>IF(Search!$L$6="","",IF(ISNUMBER(SEARCH("Patch",$AU1928))=TRUE,IF(Search!$L$6="N","N",1),""))</f>
        <v/>
      </c>
      <c r="R1928" s="9" t="str">
        <f>IF(Search!$L$7="","",IF(ISNUMBER(SEARCH("Shield",$AU1928))=TRUE,IF(Search!$L$7="N","N",1),""))</f>
        <v/>
      </c>
      <c r="S1928" s="9" t="str">
        <f>IF(Search!$L$8="","",IF(ISNUMBER(SEARCH("Stick",$AU1928))=TRUE,IF(Search!$L$8="N","N",1),""))</f>
        <v/>
      </c>
      <c r="T1928" s="9" t="str">
        <f>IF(Search!$O$4="","",IF(COUNTA($AW1928)=1,IF(Search!$O$4="N","N",1),""))</f>
        <v/>
      </c>
      <c r="U1928" s="9" t="str">
        <f>IF(Search!$O$5="","",IF($AW1928="","",IF($AW1928&lt;Search!$O$5,"",1)))</f>
        <v/>
      </c>
      <c r="V1928" s="9" t="str">
        <f>IF(Search!$O$6="","",IF($AW1928="","",IF($AW1928&gt;Search!$O$6,"",1)))</f>
        <v/>
      </c>
      <c r="W1928" s="9" t="str">
        <f>IF(Search!$U$4="","",IF($AX1928="","",1))</f>
        <v/>
      </c>
      <c r="X1928" s="9" t="str">
        <f>IF(Search!$U$5="","",IF(ISNUMBER(SEARCH(Search!$U$5,$AX1928))=TRUE,IF(Search!$U$5="N","N",1),""))</f>
        <v/>
      </c>
      <c r="Y1928" s="9" t="str">
        <f>IF(Search!$U$6="","",IF($AY1928&lt;Search!$U$6,"",1))</f>
        <v/>
      </c>
      <c r="Z1928" s="9" t="str">
        <f>IF(Search!$R$4="","",IF(Inventory!$BA1928&lt;Search!$R$4,"",1))</f>
        <v/>
      </c>
      <c r="AA1928" s="9" t="str">
        <f>IF(Search!$R$5="","",IF($BA1928&gt;Search!$R$5,"",1))</f>
        <v/>
      </c>
      <c r="AB1928" s="9" t="str">
        <f>IF(Search!$R$6="","",IF($BB1928&lt;Search!$R$6,"",1))</f>
        <v/>
      </c>
      <c r="AC1928" s="9" t="str">
        <f>IF(Search!$R$7="","",IF($BB1928&lt;Search!$R$7,"",1))</f>
        <v/>
      </c>
      <c r="AD1928" s="45">
        <f>IF(COUNTIF($A1928:$AC1928,"n")&gt;0,"",IF(SUM($A1928:$AC1928)=COUNTA(Search!$C$4:$C$8,Search!$F$4:$F$8,Search!$I$4:$I$6,Search!$I$8,Search!$L$4:$L$8,Search!$O$4:$O$8,Search!$R$4:$R$7,Search!$U$4:$U$7)-COUNTIF(Search!$C$4:$U$7,"n"),1+LARGE($AD$1:AD1927,1),""))</f>
        <v>137</v>
      </c>
      <c r="AE1928" s="45">
        <f t="shared" si="93"/>
        <v>1274</v>
      </c>
      <c r="AF1928" s="45">
        <f>IF(AD1928="","",COUNTIF($AE$1:$AE1927,$AE1928)+RANK($AE1928,$AE$2:$AE$10540,1))</f>
        <v>225</v>
      </c>
      <c r="AG1928" s="45">
        <f t="shared" si="94"/>
        <v>0</v>
      </c>
      <c r="AH1928" s="45">
        <f>IF($AD1928="","",COUNTIF($AG$1:$AG1927,$AG1928)+RANK($AG1928,$AG$1:$AG$10539,0))</f>
        <v>299</v>
      </c>
      <c r="AI1928" s="10" t="str">
        <f t="shared" si="95"/>
        <v>2013-14 O-Pee-Chee #585 Jonathan Audy-Marchessault  RC   /   $</v>
      </c>
      <c r="AJ1928" s="11">
        <v>2013</v>
      </c>
      <c r="AK1928" s="17">
        <v>14</v>
      </c>
      <c r="AL1928" s="12" t="s">
        <v>53</v>
      </c>
      <c r="AM1928" s="10">
        <v>585</v>
      </c>
      <c r="AN1928" s="12" t="s">
        <v>1484</v>
      </c>
      <c r="AO1928" s="9"/>
      <c r="AP1928" s="9" t="s">
        <v>1902</v>
      </c>
      <c r="AQ1928" s="9"/>
      <c r="AR1928" s="14"/>
      <c r="AS1928" s="9" t="s">
        <v>2</v>
      </c>
      <c r="AT1928" s="9"/>
      <c r="AU1928" s="9"/>
      <c r="AV1928" s="13"/>
      <c r="AW1928" s="13"/>
      <c r="AX1928" s="9"/>
      <c r="AY1928" s="9"/>
      <c r="AZ1928" s="9"/>
      <c r="BA1928" s="33"/>
      <c r="BB1928" s="33"/>
      <c r="BC1928" s="36"/>
      <c r="BD1928" s="12" t="s">
        <v>1771</v>
      </c>
    </row>
    <row r="1929" spans="1:56" s="12" customFormat="1" x14ac:dyDescent="0.2">
      <c r="A1929" s="9">
        <f>IF(Search!$C$5="","",IF(COUNTA(Inventory!$AP1929)=1,1,""))</f>
        <v>1</v>
      </c>
      <c r="B1929" s="9" t="str">
        <f>IF(Search!$C$4="","",IF(ISNUMBER(SEARCH(Search!$C$4,$AR1929))=TRUE,1,""))</f>
        <v/>
      </c>
      <c r="C1929" s="9" t="str">
        <f>IF(Search!$C$6="x",IF(COUNTA($AQ1929)=1,1,"N"),IF(COUNTA($AQ1929)=1,"N",""))</f>
        <v/>
      </c>
      <c r="D1929" s="9" t="str">
        <f>IF(Search!$O$8="","",IF(ISNUMBER(SEARCH(Search!$O$8,$BD1929))=TRUE,1,""))</f>
        <v/>
      </c>
      <c r="E1929" s="9" t="str">
        <f>IF(Search!$C$7="","",IF(ISNUMBER(SEARCH(Search!$C$7,$AN1929))=TRUE,1,""))</f>
        <v/>
      </c>
      <c r="F1929" s="9" t="str">
        <f>IF(Search!$C$8="","",IF(ISNUMBER(SEARCH(Search!$C$8,$AO1929))=TRUE,1,""))</f>
        <v/>
      </c>
      <c r="G1929" s="9" t="str">
        <f>IF(Search!$F$4="","",IF(Inventory!$AJ1929&lt;Search!$F$4,"",1))</f>
        <v/>
      </c>
      <c r="H1929" s="9" t="str">
        <f>IF(Search!$F$5="","",IF(Inventory!$AJ1929&gt;Search!$F$5,"",1))</f>
        <v/>
      </c>
      <c r="I1929" s="9" t="str">
        <f>IF(Search!$F$7="","",IF(Search!$F$8="",IF(ISNUMBER(SEARCH(Search!$F$7,$AL1929))=TRUE,1,""),""))</f>
        <v/>
      </c>
      <c r="J1929" s="9" t="str">
        <f>IF($AL1929=Search!$F$8,1,"")</f>
        <v/>
      </c>
      <c r="K1929" s="9" t="str">
        <f>IF(Search!$I$4="","",IF(COUNTA($AS1929)=1,IF(Search!$I$4="N","N",1),""))</f>
        <v/>
      </c>
      <c r="L1929" s="9" t="str">
        <f>IF(Search!$I$5="","",IF($AS1929="RC",1,""))</f>
        <v/>
      </c>
      <c r="M1929" s="9" t="str">
        <f>IF(Search!$I$6="","",IF($AS1929="RCP",1,""))</f>
        <v/>
      </c>
      <c r="N1929" s="9" t="str">
        <f>IF(Search!$I$8="","",IF(COUNTA($AT1929)=1,IF(Search!$I$8="N","N",1),""))</f>
        <v/>
      </c>
      <c r="O1929" s="9" t="str">
        <f>IF(Search!$L$4="","",IF(COUNTA($AU1929)=1,IF(Search!$L$4="N","N",1),""))</f>
        <v/>
      </c>
      <c r="P1929" s="9" t="str">
        <f>IF(Search!$L$5="","",IF(ISNUMBER(SEARCH("Jersey",$AU1929))=TRUE,IF(Search!$L$5="N","N",1),""))</f>
        <v/>
      </c>
      <c r="Q1929" s="9" t="str">
        <f>IF(Search!$L$6="","",IF(ISNUMBER(SEARCH("Patch",$AU1929))=TRUE,IF(Search!$L$6="N","N",1),""))</f>
        <v/>
      </c>
      <c r="R1929" s="9" t="str">
        <f>IF(Search!$L$7="","",IF(ISNUMBER(SEARCH("Shield",$AU1929))=TRUE,IF(Search!$L$7="N","N",1),""))</f>
        <v/>
      </c>
      <c r="S1929" s="9" t="str">
        <f>IF(Search!$L$8="","",IF(ISNUMBER(SEARCH("Stick",$AU1929))=TRUE,IF(Search!$L$8="N","N",1),""))</f>
        <v/>
      </c>
      <c r="T1929" s="9" t="str">
        <f>IF(Search!$O$4="","",IF(COUNTA($AW1929)=1,IF(Search!$O$4="N","N",1),""))</f>
        <v/>
      </c>
      <c r="U1929" s="9" t="str">
        <f>IF(Search!$O$5="","",IF($AW1929="","",IF($AW1929&lt;Search!$O$5,"",1)))</f>
        <v/>
      </c>
      <c r="V1929" s="9" t="str">
        <f>IF(Search!$O$6="","",IF($AW1929="","",IF($AW1929&gt;Search!$O$6,"",1)))</f>
        <v/>
      </c>
      <c r="W1929" s="9" t="str">
        <f>IF(Search!$U$4="","",IF($AX1929="","",1))</f>
        <v/>
      </c>
      <c r="X1929" s="9" t="str">
        <f>IF(Search!$U$5="","",IF(ISNUMBER(SEARCH(Search!$U$5,$AX1929))=TRUE,IF(Search!$U$5="N","N",1),""))</f>
        <v/>
      </c>
      <c r="Y1929" s="9" t="str">
        <f>IF(Search!$U$6="","",IF($AY1929&lt;Search!$U$6,"",1))</f>
        <v/>
      </c>
      <c r="Z1929" s="9" t="str">
        <f>IF(Search!$R$4="","",IF(Inventory!$BA1929&lt;Search!$R$4,"",1))</f>
        <v/>
      </c>
      <c r="AA1929" s="9" t="str">
        <f>IF(Search!$R$5="","",IF($BA1929&gt;Search!$R$5,"",1))</f>
        <v/>
      </c>
      <c r="AB1929" s="9" t="str">
        <f>IF(Search!$R$6="","",IF($BB1929&lt;Search!$R$6,"",1))</f>
        <v/>
      </c>
      <c r="AC1929" s="9" t="str">
        <f>IF(Search!$R$7="","",IF($BB1929&lt;Search!$R$7,"",1))</f>
        <v/>
      </c>
      <c r="AD1929" s="45">
        <f>IF(COUNTIF($A1929:$AC1929,"n")&gt;0,"",IF(SUM($A1929:$AC1929)=COUNTA(Search!$C$4:$C$8,Search!$F$4:$F$8,Search!$I$4:$I$6,Search!$I$8,Search!$L$4:$L$8,Search!$O$4:$O$8,Search!$R$4:$R$7,Search!$U$4:$U$7)-COUNTIF(Search!$C$4:$U$7,"n"),1+LARGE($AD$1:AD1928,1),""))</f>
        <v>138</v>
      </c>
      <c r="AE1929" s="45">
        <f t="shared" si="93"/>
        <v>480</v>
      </c>
      <c r="AF1929" s="45">
        <f>IF(AD1929="","",COUNTIF($AE$1:$AE1928,$AE1929)+RANK($AE1929,$AE$2:$AE$10540,1))</f>
        <v>100</v>
      </c>
      <c r="AG1929" s="45">
        <f t="shared" si="94"/>
        <v>0</v>
      </c>
      <c r="AH1929" s="45">
        <f>IF($AD1929="","",COUNTIF($AG$1:$AG1928,$AG1929)+RANK($AG1929,$AG$1:$AG$10539,0))</f>
        <v>300</v>
      </c>
      <c r="AI1929" s="10" t="str">
        <f t="shared" si="95"/>
        <v>2013-14 O-Pee-Chee #586 Cristopher Nilstorp  RC   /   $</v>
      </c>
      <c r="AJ1929" s="11">
        <v>2013</v>
      </c>
      <c r="AK1929" s="17">
        <v>14</v>
      </c>
      <c r="AL1929" s="12" t="s">
        <v>53</v>
      </c>
      <c r="AM1929" s="10">
        <v>586</v>
      </c>
      <c r="AN1929" s="12" t="s">
        <v>1485</v>
      </c>
      <c r="AO1929" s="9"/>
      <c r="AP1929" s="9" t="s">
        <v>1902</v>
      </c>
      <c r="AQ1929" s="9"/>
      <c r="AR1929" s="14"/>
      <c r="AS1929" s="9" t="s">
        <v>2</v>
      </c>
      <c r="AT1929" s="9"/>
      <c r="AU1929" s="9"/>
      <c r="AV1929" s="13"/>
      <c r="AW1929" s="13"/>
      <c r="AX1929" s="9"/>
      <c r="AY1929" s="9"/>
      <c r="AZ1929" s="9"/>
      <c r="BA1929" s="33"/>
      <c r="BB1929" s="33"/>
      <c r="BC1929" s="36"/>
      <c r="BD1929" s="12" t="s">
        <v>1771</v>
      </c>
    </row>
    <row r="1930" spans="1:56" s="12" customFormat="1" x14ac:dyDescent="0.2">
      <c r="A1930" s="9">
        <f>IF(Search!$C$5="","",IF(COUNTA(Inventory!$AP1930)=1,1,""))</f>
        <v>1</v>
      </c>
      <c r="B1930" s="9" t="str">
        <f>IF(Search!$C$4="","",IF(ISNUMBER(SEARCH(Search!$C$4,$AR1930))=TRUE,1,""))</f>
        <v/>
      </c>
      <c r="C1930" s="9" t="str">
        <f>IF(Search!$C$6="x",IF(COUNTA($AQ1930)=1,1,"N"),IF(COUNTA($AQ1930)=1,"N",""))</f>
        <v/>
      </c>
      <c r="D1930" s="9" t="str">
        <f>IF(Search!$O$8="","",IF(ISNUMBER(SEARCH(Search!$O$8,$BD1930))=TRUE,1,""))</f>
        <v/>
      </c>
      <c r="E1930" s="9" t="str">
        <f>IF(Search!$C$7="","",IF(ISNUMBER(SEARCH(Search!$C$7,$AN1930))=TRUE,1,""))</f>
        <v/>
      </c>
      <c r="F1930" s="9" t="str">
        <f>IF(Search!$C$8="","",IF(ISNUMBER(SEARCH(Search!$C$8,$AO1930))=TRUE,1,""))</f>
        <v/>
      </c>
      <c r="G1930" s="9" t="str">
        <f>IF(Search!$F$4="","",IF(Inventory!$AJ1930&lt;Search!$F$4,"",1))</f>
        <v/>
      </c>
      <c r="H1930" s="9" t="str">
        <f>IF(Search!$F$5="","",IF(Inventory!$AJ1930&gt;Search!$F$5,"",1))</f>
        <v/>
      </c>
      <c r="I1930" s="9" t="str">
        <f>IF(Search!$F$7="","",IF(Search!$F$8="",IF(ISNUMBER(SEARCH(Search!$F$7,$AL1930))=TRUE,1,""),""))</f>
        <v/>
      </c>
      <c r="J1930" s="9" t="str">
        <f>IF($AL1930=Search!$F$8,1,"")</f>
        <v/>
      </c>
      <c r="K1930" s="9" t="str">
        <f>IF(Search!$I$4="","",IF(COUNTA($AS1930)=1,IF(Search!$I$4="N","N",1),""))</f>
        <v/>
      </c>
      <c r="L1930" s="9" t="str">
        <f>IF(Search!$I$5="","",IF($AS1930="RC",1,""))</f>
        <v/>
      </c>
      <c r="M1930" s="9" t="str">
        <f>IF(Search!$I$6="","",IF($AS1930="RCP",1,""))</f>
        <v/>
      </c>
      <c r="N1930" s="9" t="str">
        <f>IF(Search!$I$8="","",IF(COUNTA($AT1930)=1,IF(Search!$I$8="N","N",1),""))</f>
        <v/>
      </c>
      <c r="O1930" s="9" t="str">
        <f>IF(Search!$L$4="","",IF(COUNTA($AU1930)=1,IF(Search!$L$4="N","N",1),""))</f>
        <v/>
      </c>
      <c r="P1930" s="9" t="str">
        <f>IF(Search!$L$5="","",IF(ISNUMBER(SEARCH("Jersey",$AU1930))=TRUE,IF(Search!$L$5="N","N",1),""))</f>
        <v/>
      </c>
      <c r="Q1930" s="9" t="str">
        <f>IF(Search!$L$6="","",IF(ISNUMBER(SEARCH("Patch",$AU1930))=TRUE,IF(Search!$L$6="N","N",1),""))</f>
        <v/>
      </c>
      <c r="R1930" s="9" t="str">
        <f>IF(Search!$L$7="","",IF(ISNUMBER(SEARCH("Shield",$AU1930))=TRUE,IF(Search!$L$7="N","N",1),""))</f>
        <v/>
      </c>
      <c r="S1930" s="9" t="str">
        <f>IF(Search!$L$8="","",IF(ISNUMBER(SEARCH("Stick",$AU1930))=TRUE,IF(Search!$L$8="N","N",1),""))</f>
        <v/>
      </c>
      <c r="T1930" s="9" t="str">
        <f>IF(Search!$O$4="","",IF(COUNTA($AW1930)=1,IF(Search!$O$4="N","N",1),""))</f>
        <v/>
      </c>
      <c r="U1930" s="9" t="str">
        <f>IF(Search!$O$5="","",IF($AW1930="","",IF($AW1930&lt;Search!$O$5,"",1)))</f>
        <v/>
      </c>
      <c r="V1930" s="9" t="str">
        <f>IF(Search!$O$6="","",IF($AW1930="","",IF($AW1930&gt;Search!$O$6,"",1)))</f>
        <v/>
      </c>
      <c r="W1930" s="9" t="str">
        <f>IF(Search!$U$4="","",IF($AX1930="","",1))</f>
        <v/>
      </c>
      <c r="X1930" s="9" t="str">
        <f>IF(Search!$U$5="","",IF(ISNUMBER(SEARCH(Search!$U$5,$AX1930))=TRUE,IF(Search!$U$5="N","N",1),""))</f>
        <v/>
      </c>
      <c r="Y1930" s="9" t="str">
        <f>IF(Search!$U$6="","",IF($AY1930&lt;Search!$U$6,"",1))</f>
        <v/>
      </c>
      <c r="Z1930" s="9" t="str">
        <f>IF(Search!$R$4="","",IF(Inventory!$BA1930&lt;Search!$R$4,"",1))</f>
        <v/>
      </c>
      <c r="AA1930" s="9" t="str">
        <f>IF(Search!$R$5="","",IF($BA1930&gt;Search!$R$5,"",1))</f>
        <v/>
      </c>
      <c r="AB1930" s="9" t="str">
        <f>IF(Search!$R$6="","",IF($BB1930&lt;Search!$R$6,"",1))</f>
        <v/>
      </c>
      <c r="AC1930" s="9" t="str">
        <f>IF(Search!$R$7="","",IF($BB1930&lt;Search!$R$7,"",1))</f>
        <v/>
      </c>
      <c r="AD1930" s="45">
        <f>IF(COUNTIF($A1930:$AC1930,"n")&gt;0,"",IF(SUM($A1930:$AC1930)=COUNTA(Search!$C$4:$C$8,Search!$F$4:$F$8,Search!$I$4:$I$6,Search!$I$8,Search!$L$4:$L$8,Search!$O$4:$O$8,Search!$R$4:$R$7,Search!$U$4:$U$7)-COUNTIF(Search!$C$4:$U$7,"n"),1+LARGE($AD$1:AD1929,1),""))</f>
        <v>139</v>
      </c>
      <c r="AE1930" s="45">
        <f t="shared" si="93"/>
        <v>1665</v>
      </c>
      <c r="AF1930" s="45">
        <f>IF(AD1930="","",COUNTIF($AE$1:$AE1929,$AE1930)+RANK($AE1930,$AE$2:$AE$10540,1))</f>
        <v>303</v>
      </c>
      <c r="AG1930" s="45">
        <f t="shared" si="94"/>
        <v>0</v>
      </c>
      <c r="AH1930" s="45">
        <f>IF($AD1930="","",COUNTIF($AG$1:$AG1929,$AG1930)+RANK($AG1930,$AG$1:$AG$10539,0))</f>
        <v>301</v>
      </c>
      <c r="AI1930" s="10" t="str">
        <f t="shared" si="95"/>
        <v>2013-14 O-Pee-Chee #588 Matthew Irwin  RC   /   $</v>
      </c>
      <c r="AJ1930" s="11">
        <v>2013</v>
      </c>
      <c r="AK1930" s="17">
        <v>14</v>
      </c>
      <c r="AL1930" s="12" t="s">
        <v>53</v>
      </c>
      <c r="AM1930" s="10">
        <v>588</v>
      </c>
      <c r="AN1930" s="12" t="s">
        <v>1486</v>
      </c>
      <c r="AO1930" s="9"/>
      <c r="AP1930" s="9" t="s">
        <v>1902</v>
      </c>
      <c r="AQ1930" s="9"/>
      <c r="AR1930" s="14"/>
      <c r="AS1930" s="9" t="s">
        <v>2</v>
      </c>
      <c r="AT1930" s="9"/>
      <c r="AU1930" s="9"/>
      <c r="AV1930" s="13"/>
      <c r="AW1930" s="13"/>
      <c r="AX1930" s="9"/>
      <c r="AY1930" s="9"/>
      <c r="AZ1930" s="9"/>
      <c r="BA1930" s="33"/>
      <c r="BB1930" s="33"/>
      <c r="BC1930" s="36"/>
      <c r="BD1930" s="12" t="s">
        <v>1771</v>
      </c>
    </row>
    <row r="1931" spans="1:56" s="12" customFormat="1" x14ac:dyDescent="0.2">
      <c r="A1931" s="9">
        <f>IF(Search!$C$5="","",IF(COUNTA(Inventory!$AP1931)=1,1,""))</f>
        <v>1</v>
      </c>
      <c r="B1931" s="9" t="str">
        <f>IF(Search!$C$4="","",IF(ISNUMBER(SEARCH(Search!$C$4,$AR1931))=TRUE,1,""))</f>
        <v/>
      </c>
      <c r="C1931" s="9" t="str">
        <f>IF(Search!$C$6="x",IF(COUNTA($AQ1931)=1,1,"N"),IF(COUNTA($AQ1931)=1,"N",""))</f>
        <v/>
      </c>
      <c r="D1931" s="9" t="str">
        <f>IF(Search!$O$8="","",IF(ISNUMBER(SEARCH(Search!$O$8,$BD1931))=TRUE,1,""))</f>
        <v/>
      </c>
      <c r="E1931" s="9" t="str">
        <f>IF(Search!$C$7="","",IF(ISNUMBER(SEARCH(Search!$C$7,$AN1931))=TRUE,1,""))</f>
        <v/>
      </c>
      <c r="F1931" s="9" t="str">
        <f>IF(Search!$C$8="","",IF(ISNUMBER(SEARCH(Search!$C$8,$AO1931))=TRUE,1,""))</f>
        <v/>
      </c>
      <c r="G1931" s="9" t="str">
        <f>IF(Search!$F$4="","",IF(Inventory!$AJ1931&lt;Search!$F$4,"",1))</f>
        <v/>
      </c>
      <c r="H1931" s="9" t="str">
        <f>IF(Search!$F$5="","",IF(Inventory!$AJ1931&gt;Search!$F$5,"",1))</f>
        <v/>
      </c>
      <c r="I1931" s="9" t="str">
        <f>IF(Search!$F$7="","",IF(Search!$F$8="",IF(ISNUMBER(SEARCH(Search!$F$7,$AL1931))=TRUE,1,""),""))</f>
        <v/>
      </c>
      <c r="J1931" s="9" t="str">
        <f>IF($AL1931=Search!$F$8,1,"")</f>
        <v/>
      </c>
      <c r="K1931" s="9" t="str">
        <f>IF(Search!$I$4="","",IF(COUNTA($AS1931)=1,IF(Search!$I$4="N","N",1),""))</f>
        <v/>
      </c>
      <c r="L1931" s="9" t="str">
        <f>IF(Search!$I$5="","",IF($AS1931="RC",1,""))</f>
        <v/>
      </c>
      <c r="M1931" s="9" t="str">
        <f>IF(Search!$I$6="","",IF($AS1931="RCP",1,""))</f>
        <v/>
      </c>
      <c r="N1931" s="9" t="str">
        <f>IF(Search!$I$8="","",IF(COUNTA($AT1931)=1,IF(Search!$I$8="N","N",1),""))</f>
        <v/>
      </c>
      <c r="O1931" s="9" t="str">
        <f>IF(Search!$L$4="","",IF(COUNTA($AU1931)=1,IF(Search!$L$4="N","N",1),""))</f>
        <v/>
      </c>
      <c r="P1931" s="9" t="str">
        <f>IF(Search!$L$5="","",IF(ISNUMBER(SEARCH("Jersey",$AU1931))=TRUE,IF(Search!$L$5="N","N",1),""))</f>
        <v/>
      </c>
      <c r="Q1931" s="9" t="str">
        <f>IF(Search!$L$6="","",IF(ISNUMBER(SEARCH("Patch",$AU1931))=TRUE,IF(Search!$L$6="N","N",1),""))</f>
        <v/>
      </c>
      <c r="R1931" s="9" t="str">
        <f>IF(Search!$L$7="","",IF(ISNUMBER(SEARCH("Shield",$AU1931))=TRUE,IF(Search!$L$7="N","N",1),""))</f>
        <v/>
      </c>
      <c r="S1931" s="9" t="str">
        <f>IF(Search!$L$8="","",IF(ISNUMBER(SEARCH("Stick",$AU1931))=TRUE,IF(Search!$L$8="N","N",1),""))</f>
        <v/>
      </c>
      <c r="T1931" s="9" t="str">
        <f>IF(Search!$O$4="","",IF(COUNTA($AW1931)=1,IF(Search!$O$4="N","N",1),""))</f>
        <v/>
      </c>
      <c r="U1931" s="9" t="str">
        <f>IF(Search!$O$5="","",IF($AW1931="","",IF($AW1931&lt;Search!$O$5,"",1)))</f>
        <v/>
      </c>
      <c r="V1931" s="9" t="str">
        <f>IF(Search!$O$6="","",IF($AW1931="","",IF($AW1931&gt;Search!$O$6,"",1)))</f>
        <v/>
      </c>
      <c r="W1931" s="9" t="str">
        <f>IF(Search!$U$4="","",IF($AX1931="","",1))</f>
        <v/>
      </c>
      <c r="X1931" s="9" t="str">
        <f>IF(Search!$U$5="","",IF(ISNUMBER(SEARCH(Search!$U$5,$AX1931))=TRUE,IF(Search!$U$5="N","N",1),""))</f>
        <v/>
      </c>
      <c r="Y1931" s="9" t="str">
        <f>IF(Search!$U$6="","",IF($AY1931&lt;Search!$U$6,"",1))</f>
        <v/>
      </c>
      <c r="Z1931" s="9" t="str">
        <f>IF(Search!$R$4="","",IF(Inventory!$BA1931&lt;Search!$R$4,"",1))</f>
        <v/>
      </c>
      <c r="AA1931" s="9" t="str">
        <f>IF(Search!$R$5="","",IF($BA1931&gt;Search!$R$5,"",1))</f>
        <v/>
      </c>
      <c r="AB1931" s="9" t="str">
        <f>IF(Search!$R$6="","",IF($BB1931&lt;Search!$R$6,"",1))</f>
        <v/>
      </c>
      <c r="AC1931" s="9" t="str">
        <f>IF(Search!$R$7="","",IF($BB1931&lt;Search!$R$7,"",1))</f>
        <v/>
      </c>
      <c r="AD1931" s="45">
        <f>IF(COUNTIF($A1931:$AC1931,"n")&gt;0,"",IF(SUM($A1931:$AC1931)=COUNTA(Search!$C$4:$C$8,Search!$F$4:$F$8,Search!$I$4:$I$6,Search!$I$8,Search!$L$4:$L$8,Search!$O$4:$O$8,Search!$R$4:$R$7,Search!$U$4:$U$7)-COUNTIF(Search!$C$4:$U$7,"n"),1+LARGE($AD$1:AD1930,1),""))</f>
        <v>140</v>
      </c>
      <c r="AE1931" s="45">
        <f t="shared" si="93"/>
        <v>1714</v>
      </c>
      <c r="AF1931" s="45">
        <f>IF(AD1931="","",COUNTIF($AE$1:$AE1930,$AE1931)+RANK($AE1931,$AE$2:$AE$10540,1))</f>
        <v>315</v>
      </c>
      <c r="AG1931" s="45">
        <f t="shared" si="94"/>
        <v>0</v>
      </c>
      <c r="AH1931" s="45">
        <f>IF($AD1931="","",COUNTIF($AG$1:$AG1930,$AG1931)+RANK($AG1931,$AG$1:$AG$10539,0))</f>
        <v>302</v>
      </c>
      <c r="AI1931" s="10" t="str">
        <f t="shared" si="95"/>
        <v>2013-14 O-Pee-Chee #591 Mikael Granlund  RC   /   $</v>
      </c>
      <c r="AJ1931" s="11">
        <v>2013</v>
      </c>
      <c r="AK1931" s="17">
        <v>14</v>
      </c>
      <c r="AL1931" s="12" t="s">
        <v>53</v>
      </c>
      <c r="AM1931" s="10">
        <v>591</v>
      </c>
      <c r="AN1931" s="12" t="s">
        <v>1487</v>
      </c>
      <c r="AO1931" s="9"/>
      <c r="AP1931" s="9" t="s">
        <v>1902</v>
      </c>
      <c r="AQ1931" s="9"/>
      <c r="AR1931" s="14"/>
      <c r="AS1931" s="9" t="s">
        <v>2</v>
      </c>
      <c r="AT1931" s="9"/>
      <c r="AU1931" s="9"/>
      <c r="AV1931" s="13"/>
      <c r="AW1931" s="13"/>
      <c r="AX1931" s="9"/>
      <c r="AY1931" s="9"/>
      <c r="AZ1931" s="9"/>
      <c r="BA1931" s="33"/>
      <c r="BB1931" s="33"/>
      <c r="BC1931" s="36"/>
      <c r="BD1931" s="12" t="s">
        <v>1771</v>
      </c>
    </row>
    <row r="1932" spans="1:56" s="12" customFormat="1" x14ac:dyDescent="0.2">
      <c r="A1932" s="9">
        <f>IF(Search!$C$5="","",IF(COUNTA(Inventory!$AP1932)=1,1,""))</f>
        <v>1</v>
      </c>
      <c r="B1932" s="9" t="str">
        <f>IF(Search!$C$4="","",IF(ISNUMBER(SEARCH(Search!$C$4,$AR1932))=TRUE,1,""))</f>
        <v/>
      </c>
      <c r="C1932" s="9" t="str">
        <f>IF(Search!$C$6="x",IF(COUNTA($AQ1932)=1,1,"N"),IF(COUNTA($AQ1932)=1,"N",""))</f>
        <v/>
      </c>
      <c r="D1932" s="9" t="str">
        <f>IF(Search!$O$8="","",IF(ISNUMBER(SEARCH(Search!$O$8,$BD1932))=TRUE,1,""))</f>
        <v/>
      </c>
      <c r="E1932" s="9" t="str">
        <f>IF(Search!$C$7="","",IF(ISNUMBER(SEARCH(Search!$C$7,$AN1932))=TRUE,1,""))</f>
        <v/>
      </c>
      <c r="F1932" s="9" t="str">
        <f>IF(Search!$C$8="","",IF(ISNUMBER(SEARCH(Search!$C$8,$AO1932))=TRUE,1,""))</f>
        <v/>
      </c>
      <c r="G1932" s="9" t="str">
        <f>IF(Search!$F$4="","",IF(Inventory!$AJ1932&lt;Search!$F$4,"",1))</f>
        <v/>
      </c>
      <c r="H1932" s="9" t="str">
        <f>IF(Search!$F$5="","",IF(Inventory!$AJ1932&gt;Search!$F$5,"",1))</f>
        <v/>
      </c>
      <c r="I1932" s="9" t="str">
        <f>IF(Search!$F$7="","",IF(Search!$F$8="",IF(ISNUMBER(SEARCH(Search!$F$7,$AL1932))=TRUE,1,""),""))</f>
        <v/>
      </c>
      <c r="J1932" s="9" t="str">
        <f>IF($AL1932=Search!$F$8,1,"")</f>
        <v/>
      </c>
      <c r="K1932" s="9" t="str">
        <f>IF(Search!$I$4="","",IF(COUNTA($AS1932)=1,IF(Search!$I$4="N","N",1),""))</f>
        <v/>
      </c>
      <c r="L1932" s="9" t="str">
        <f>IF(Search!$I$5="","",IF($AS1932="RC",1,""))</f>
        <v/>
      </c>
      <c r="M1932" s="9" t="str">
        <f>IF(Search!$I$6="","",IF($AS1932="RCP",1,""))</f>
        <v/>
      </c>
      <c r="N1932" s="9" t="str">
        <f>IF(Search!$I$8="","",IF(COUNTA($AT1932)=1,IF(Search!$I$8="N","N",1),""))</f>
        <v/>
      </c>
      <c r="O1932" s="9" t="str">
        <f>IF(Search!$L$4="","",IF(COUNTA($AU1932)=1,IF(Search!$L$4="N","N",1),""))</f>
        <v/>
      </c>
      <c r="P1932" s="9" t="str">
        <f>IF(Search!$L$5="","",IF(ISNUMBER(SEARCH("Jersey",$AU1932))=TRUE,IF(Search!$L$5="N","N",1),""))</f>
        <v/>
      </c>
      <c r="Q1932" s="9" t="str">
        <f>IF(Search!$L$6="","",IF(ISNUMBER(SEARCH("Patch",$AU1932))=TRUE,IF(Search!$L$6="N","N",1),""))</f>
        <v/>
      </c>
      <c r="R1932" s="9" t="str">
        <f>IF(Search!$L$7="","",IF(ISNUMBER(SEARCH("Shield",$AU1932))=TRUE,IF(Search!$L$7="N","N",1),""))</f>
        <v/>
      </c>
      <c r="S1932" s="9" t="str">
        <f>IF(Search!$L$8="","",IF(ISNUMBER(SEARCH("Stick",$AU1932))=TRUE,IF(Search!$L$8="N","N",1),""))</f>
        <v/>
      </c>
      <c r="T1932" s="9" t="str">
        <f>IF(Search!$O$4="","",IF(COUNTA($AW1932)=1,IF(Search!$O$4="N","N",1),""))</f>
        <v/>
      </c>
      <c r="U1932" s="9" t="str">
        <f>IF(Search!$O$5="","",IF($AW1932="","",IF($AW1932&lt;Search!$O$5,"",1)))</f>
        <v/>
      </c>
      <c r="V1932" s="9" t="str">
        <f>IF(Search!$O$6="","",IF($AW1932="","",IF($AW1932&gt;Search!$O$6,"",1)))</f>
        <v/>
      </c>
      <c r="W1932" s="9" t="str">
        <f>IF(Search!$U$4="","",IF($AX1932="","",1))</f>
        <v/>
      </c>
      <c r="X1932" s="9" t="str">
        <f>IF(Search!$U$5="","",IF(ISNUMBER(SEARCH(Search!$U$5,$AX1932))=TRUE,IF(Search!$U$5="N","N",1),""))</f>
        <v/>
      </c>
      <c r="Y1932" s="9" t="str">
        <f>IF(Search!$U$6="","",IF($AY1932&lt;Search!$U$6,"",1))</f>
        <v/>
      </c>
      <c r="Z1932" s="9" t="str">
        <f>IF(Search!$R$4="","",IF(Inventory!$BA1932&lt;Search!$R$4,"",1))</f>
        <v/>
      </c>
      <c r="AA1932" s="9" t="str">
        <f>IF(Search!$R$5="","",IF($BA1932&gt;Search!$R$5,"",1))</f>
        <v/>
      </c>
      <c r="AB1932" s="9" t="str">
        <f>IF(Search!$R$6="","",IF($BB1932&lt;Search!$R$6,"",1))</f>
        <v/>
      </c>
      <c r="AC1932" s="9" t="str">
        <f>IF(Search!$R$7="","",IF($BB1932&lt;Search!$R$7,"",1))</f>
        <v/>
      </c>
      <c r="AD1932" s="45">
        <f>IF(COUNTIF($A1932:$AC1932,"n")&gt;0,"",IF(SUM($A1932:$AC1932)=COUNTA(Search!$C$4:$C$8,Search!$F$4:$F$8,Search!$I$4:$I$6,Search!$I$8,Search!$L$4:$L$8,Search!$O$4:$O$8,Search!$R$4:$R$7,Search!$U$4:$U$7)-COUNTIF(Search!$C$4:$U$7,"n"),1+LARGE($AD$1:AD1931,1),""))</f>
        <v>141</v>
      </c>
      <c r="AE1932" s="45">
        <f t="shared" si="93"/>
        <v>383</v>
      </c>
      <c r="AF1932" s="45">
        <f>IF(AD1932="","",COUNTIF($AE$1:$AE1931,$AE1932)+RANK($AE1932,$AE$2:$AE$10540,1))</f>
        <v>74</v>
      </c>
      <c r="AG1932" s="45">
        <f t="shared" si="94"/>
        <v>0</v>
      </c>
      <c r="AH1932" s="45">
        <f>IF($AD1932="","",COUNTIF($AG$1:$AG1931,$AG1932)+RANK($AG1932,$AG$1:$AG$10539,0))</f>
        <v>303</v>
      </c>
      <c r="AI1932" s="10" t="str">
        <f t="shared" si="95"/>
        <v>2013-14 O-Pee-Chee #592 Chad Ruhwedel  RC   /   $</v>
      </c>
      <c r="AJ1932" s="11">
        <v>2013</v>
      </c>
      <c r="AK1932" s="17">
        <v>14</v>
      </c>
      <c r="AL1932" s="12" t="s">
        <v>53</v>
      </c>
      <c r="AM1932" s="10">
        <v>592</v>
      </c>
      <c r="AN1932" s="12" t="s">
        <v>1488</v>
      </c>
      <c r="AO1932" s="9"/>
      <c r="AP1932" s="9" t="s">
        <v>1902</v>
      </c>
      <c r="AQ1932" s="9"/>
      <c r="AR1932" s="14"/>
      <c r="AS1932" s="9" t="s">
        <v>2</v>
      </c>
      <c r="AT1932" s="9"/>
      <c r="AU1932" s="9"/>
      <c r="AV1932" s="13"/>
      <c r="AW1932" s="13"/>
      <c r="AX1932" s="9"/>
      <c r="AY1932" s="9"/>
      <c r="AZ1932" s="9"/>
      <c r="BA1932" s="33"/>
      <c r="BB1932" s="33"/>
      <c r="BC1932" s="36"/>
      <c r="BD1932" s="12" t="s">
        <v>1771</v>
      </c>
    </row>
    <row r="1933" spans="1:56" s="12" customFormat="1" x14ac:dyDescent="0.2">
      <c r="A1933" s="9">
        <f>IF(Search!$C$5="","",IF(COUNTA(Inventory!$AP1933)=1,1,""))</f>
        <v>1</v>
      </c>
      <c r="B1933" s="9" t="str">
        <f>IF(Search!$C$4="","",IF(ISNUMBER(SEARCH(Search!$C$4,$AR1933))=TRUE,1,""))</f>
        <v/>
      </c>
      <c r="C1933" s="9" t="str">
        <f>IF(Search!$C$6="x",IF(COUNTA($AQ1933)=1,1,"N"),IF(COUNTA($AQ1933)=1,"N",""))</f>
        <v/>
      </c>
      <c r="D1933" s="9" t="str">
        <f>IF(Search!$O$8="","",IF(ISNUMBER(SEARCH(Search!$O$8,$BD1933))=TRUE,1,""))</f>
        <v/>
      </c>
      <c r="E1933" s="9" t="str">
        <f>IF(Search!$C$7="","",IF(ISNUMBER(SEARCH(Search!$C$7,$AN1933))=TRUE,1,""))</f>
        <v/>
      </c>
      <c r="F1933" s="9" t="str">
        <f>IF(Search!$C$8="","",IF(ISNUMBER(SEARCH(Search!$C$8,$AO1933))=TRUE,1,""))</f>
        <v/>
      </c>
      <c r="G1933" s="9" t="str">
        <f>IF(Search!$F$4="","",IF(Inventory!$AJ1933&lt;Search!$F$4,"",1))</f>
        <v/>
      </c>
      <c r="H1933" s="9" t="str">
        <f>IF(Search!$F$5="","",IF(Inventory!$AJ1933&gt;Search!$F$5,"",1))</f>
        <v/>
      </c>
      <c r="I1933" s="9" t="str">
        <f>IF(Search!$F$7="","",IF(Search!$F$8="",IF(ISNUMBER(SEARCH(Search!$F$7,$AL1933))=TRUE,1,""),""))</f>
        <v/>
      </c>
      <c r="J1933" s="9" t="str">
        <f>IF($AL1933=Search!$F$8,1,"")</f>
        <v/>
      </c>
      <c r="K1933" s="9" t="str">
        <f>IF(Search!$I$4="","",IF(COUNTA($AS1933)=1,IF(Search!$I$4="N","N",1),""))</f>
        <v/>
      </c>
      <c r="L1933" s="9" t="str">
        <f>IF(Search!$I$5="","",IF($AS1933="RC",1,""))</f>
        <v/>
      </c>
      <c r="M1933" s="9" t="str">
        <f>IF(Search!$I$6="","",IF($AS1933="RCP",1,""))</f>
        <v/>
      </c>
      <c r="N1933" s="9" t="str">
        <f>IF(Search!$I$8="","",IF(COUNTA($AT1933)=1,IF(Search!$I$8="N","N",1),""))</f>
        <v/>
      </c>
      <c r="O1933" s="9" t="str">
        <f>IF(Search!$L$4="","",IF(COUNTA($AU1933)=1,IF(Search!$L$4="N","N",1),""))</f>
        <v/>
      </c>
      <c r="P1933" s="9" t="str">
        <f>IF(Search!$L$5="","",IF(ISNUMBER(SEARCH("Jersey",$AU1933))=TRUE,IF(Search!$L$5="N","N",1),""))</f>
        <v/>
      </c>
      <c r="Q1933" s="9" t="str">
        <f>IF(Search!$L$6="","",IF(ISNUMBER(SEARCH("Patch",$AU1933))=TRUE,IF(Search!$L$6="N","N",1),""))</f>
        <v/>
      </c>
      <c r="R1933" s="9" t="str">
        <f>IF(Search!$L$7="","",IF(ISNUMBER(SEARCH("Shield",$AU1933))=TRUE,IF(Search!$L$7="N","N",1),""))</f>
        <v/>
      </c>
      <c r="S1933" s="9" t="str">
        <f>IF(Search!$L$8="","",IF(ISNUMBER(SEARCH("Stick",$AU1933))=TRUE,IF(Search!$L$8="N","N",1),""))</f>
        <v/>
      </c>
      <c r="T1933" s="9" t="str">
        <f>IF(Search!$O$4="","",IF(COUNTA($AW1933)=1,IF(Search!$O$4="N","N",1),""))</f>
        <v/>
      </c>
      <c r="U1933" s="9" t="str">
        <f>IF(Search!$O$5="","",IF($AW1933="","",IF($AW1933&lt;Search!$O$5,"",1)))</f>
        <v/>
      </c>
      <c r="V1933" s="9" t="str">
        <f>IF(Search!$O$6="","",IF($AW1933="","",IF($AW1933&gt;Search!$O$6,"",1)))</f>
        <v/>
      </c>
      <c r="W1933" s="9" t="str">
        <f>IF(Search!$U$4="","",IF($AX1933="","",1))</f>
        <v/>
      </c>
      <c r="X1933" s="9" t="str">
        <f>IF(Search!$U$5="","",IF(ISNUMBER(SEARCH(Search!$U$5,$AX1933))=TRUE,IF(Search!$U$5="N","N",1),""))</f>
        <v/>
      </c>
      <c r="Y1933" s="9" t="str">
        <f>IF(Search!$U$6="","",IF($AY1933&lt;Search!$U$6,"",1))</f>
        <v/>
      </c>
      <c r="Z1933" s="9" t="str">
        <f>IF(Search!$R$4="","",IF(Inventory!$BA1933&lt;Search!$R$4,"",1))</f>
        <v/>
      </c>
      <c r="AA1933" s="9" t="str">
        <f>IF(Search!$R$5="","",IF($BA1933&gt;Search!$R$5,"",1))</f>
        <v/>
      </c>
      <c r="AB1933" s="9" t="str">
        <f>IF(Search!$R$6="","",IF($BB1933&lt;Search!$R$6,"",1))</f>
        <v/>
      </c>
      <c r="AC1933" s="9" t="str">
        <f>IF(Search!$R$7="","",IF($BB1933&lt;Search!$R$7,"",1))</f>
        <v/>
      </c>
      <c r="AD1933" s="45">
        <f>IF(COUNTIF($A1933:$AC1933,"n")&gt;0,"",IF(SUM($A1933:$AC1933)=COUNTA(Search!$C$4:$C$8,Search!$F$4:$F$8,Search!$I$4:$I$6,Search!$I$8,Search!$L$4:$L$8,Search!$O$4:$O$8,Search!$R$4:$R$7,Search!$U$4:$U$7)-COUNTIF(Search!$C$4:$U$7,"n"),1+LARGE($AD$1:AD1932,1),""))</f>
        <v>142</v>
      </c>
      <c r="AE1933" s="45">
        <f t="shared" si="93"/>
        <v>1898</v>
      </c>
      <c r="AF1933" s="45">
        <f>IF(AD1933="","",COUNTIF($AE$1:$AE1932,$AE1933)+RANK($AE1933,$AE$2:$AE$10540,1))</f>
        <v>355</v>
      </c>
      <c r="AG1933" s="45">
        <f t="shared" si="94"/>
        <v>0</v>
      </c>
      <c r="AH1933" s="45">
        <f>IF($AD1933="","",COUNTIF($AG$1:$AG1932,$AG1933)+RANK($AG1933,$AG$1:$AG$10539,0))</f>
        <v>304</v>
      </c>
      <c r="AI1933" s="10" t="str">
        <f t="shared" si="95"/>
        <v>2013-14 O-Pee-Chee #594 Nicolas Blanchard  RC   /   $</v>
      </c>
      <c r="AJ1933" s="11">
        <v>2013</v>
      </c>
      <c r="AK1933" s="17">
        <v>14</v>
      </c>
      <c r="AL1933" s="12" t="s">
        <v>53</v>
      </c>
      <c r="AM1933" s="10">
        <v>594</v>
      </c>
      <c r="AN1933" s="12" t="s">
        <v>1489</v>
      </c>
      <c r="AO1933" s="9"/>
      <c r="AP1933" s="9" t="s">
        <v>1902</v>
      </c>
      <c r="AQ1933" s="9"/>
      <c r="AR1933" s="14"/>
      <c r="AS1933" s="9" t="s">
        <v>2</v>
      </c>
      <c r="AT1933" s="9"/>
      <c r="AU1933" s="9"/>
      <c r="AV1933" s="13"/>
      <c r="AW1933" s="13"/>
      <c r="AX1933" s="9"/>
      <c r="AY1933" s="9"/>
      <c r="AZ1933" s="9"/>
      <c r="BA1933" s="33"/>
      <c r="BB1933" s="33"/>
      <c r="BC1933" s="36"/>
      <c r="BD1933" s="12" t="s">
        <v>1771</v>
      </c>
    </row>
    <row r="1934" spans="1:56" s="12" customFormat="1" x14ac:dyDescent="0.2">
      <c r="A1934" s="9">
        <f>IF(Search!$C$5="","",IF(COUNTA(Inventory!$AP1934)=1,1,""))</f>
        <v>1</v>
      </c>
      <c r="B1934" s="9" t="str">
        <f>IF(Search!$C$4="","",IF(ISNUMBER(SEARCH(Search!$C$4,$AR1934))=TRUE,1,""))</f>
        <v/>
      </c>
      <c r="C1934" s="9" t="str">
        <f>IF(Search!$C$6="x",IF(COUNTA($AQ1934)=1,1,"N"),IF(COUNTA($AQ1934)=1,"N",""))</f>
        <v/>
      </c>
      <c r="D1934" s="9" t="str">
        <f>IF(Search!$O$8="","",IF(ISNUMBER(SEARCH(Search!$O$8,$BD1934))=TRUE,1,""))</f>
        <v/>
      </c>
      <c r="E1934" s="9" t="str">
        <f>IF(Search!$C$7="","",IF(ISNUMBER(SEARCH(Search!$C$7,$AN1934))=TRUE,1,""))</f>
        <v/>
      </c>
      <c r="F1934" s="9" t="str">
        <f>IF(Search!$C$8="","",IF(ISNUMBER(SEARCH(Search!$C$8,$AO1934))=TRUE,1,""))</f>
        <v/>
      </c>
      <c r="G1934" s="9" t="str">
        <f>IF(Search!$F$4="","",IF(Inventory!$AJ1934&lt;Search!$F$4,"",1))</f>
        <v/>
      </c>
      <c r="H1934" s="9" t="str">
        <f>IF(Search!$F$5="","",IF(Inventory!$AJ1934&gt;Search!$F$5,"",1))</f>
        <v/>
      </c>
      <c r="I1934" s="9" t="str">
        <f>IF(Search!$F$7="","",IF(Search!$F$8="",IF(ISNUMBER(SEARCH(Search!$F$7,$AL1934))=TRUE,1,""),""))</f>
        <v/>
      </c>
      <c r="J1934" s="9" t="str">
        <f>IF($AL1934=Search!$F$8,1,"")</f>
        <v/>
      </c>
      <c r="K1934" s="9" t="str">
        <f>IF(Search!$I$4="","",IF(COUNTA($AS1934)=1,IF(Search!$I$4="N","N",1),""))</f>
        <v/>
      </c>
      <c r="L1934" s="9" t="str">
        <f>IF(Search!$I$5="","",IF($AS1934="RC",1,""))</f>
        <v/>
      </c>
      <c r="M1934" s="9" t="str">
        <f>IF(Search!$I$6="","",IF($AS1934="RCP",1,""))</f>
        <v/>
      </c>
      <c r="N1934" s="9" t="str">
        <f>IF(Search!$I$8="","",IF(COUNTA($AT1934)=1,IF(Search!$I$8="N","N",1),""))</f>
        <v/>
      </c>
      <c r="O1934" s="9" t="str">
        <f>IF(Search!$L$4="","",IF(COUNTA($AU1934)=1,IF(Search!$L$4="N","N",1),""))</f>
        <v/>
      </c>
      <c r="P1934" s="9" t="str">
        <f>IF(Search!$L$5="","",IF(ISNUMBER(SEARCH("Jersey",$AU1934))=TRUE,IF(Search!$L$5="N","N",1),""))</f>
        <v/>
      </c>
      <c r="Q1934" s="9" t="str">
        <f>IF(Search!$L$6="","",IF(ISNUMBER(SEARCH("Patch",$AU1934))=TRUE,IF(Search!$L$6="N","N",1),""))</f>
        <v/>
      </c>
      <c r="R1934" s="9" t="str">
        <f>IF(Search!$L$7="","",IF(ISNUMBER(SEARCH("Shield",$AU1934))=TRUE,IF(Search!$L$7="N","N",1),""))</f>
        <v/>
      </c>
      <c r="S1934" s="9" t="str">
        <f>IF(Search!$L$8="","",IF(ISNUMBER(SEARCH("Stick",$AU1934))=TRUE,IF(Search!$L$8="N","N",1),""))</f>
        <v/>
      </c>
      <c r="T1934" s="9" t="str">
        <f>IF(Search!$O$4="","",IF(COUNTA($AW1934)=1,IF(Search!$O$4="N","N",1),""))</f>
        <v/>
      </c>
      <c r="U1934" s="9" t="str">
        <f>IF(Search!$O$5="","",IF($AW1934="","",IF($AW1934&lt;Search!$O$5,"",1)))</f>
        <v/>
      </c>
      <c r="V1934" s="9" t="str">
        <f>IF(Search!$O$6="","",IF($AW1934="","",IF($AW1934&gt;Search!$O$6,"",1)))</f>
        <v/>
      </c>
      <c r="W1934" s="9" t="str">
        <f>IF(Search!$U$4="","",IF($AX1934="","",1))</f>
        <v/>
      </c>
      <c r="X1934" s="9" t="str">
        <f>IF(Search!$U$5="","",IF(ISNUMBER(SEARCH(Search!$U$5,$AX1934))=TRUE,IF(Search!$U$5="N","N",1),""))</f>
        <v/>
      </c>
      <c r="Y1934" s="9" t="str">
        <f>IF(Search!$U$6="","",IF($AY1934&lt;Search!$U$6,"",1))</f>
        <v/>
      </c>
      <c r="Z1934" s="9" t="str">
        <f>IF(Search!$R$4="","",IF(Inventory!$BA1934&lt;Search!$R$4,"",1))</f>
        <v/>
      </c>
      <c r="AA1934" s="9" t="str">
        <f>IF(Search!$R$5="","",IF($BA1934&gt;Search!$R$5,"",1))</f>
        <v/>
      </c>
      <c r="AB1934" s="9" t="str">
        <f>IF(Search!$R$6="","",IF($BB1934&lt;Search!$R$6,"",1))</f>
        <v/>
      </c>
      <c r="AC1934" s="9" t="str">
        <f>IF(Search!$R$7="","",IF($BB1934&lt;Search!$R$7,"",1))</f>
        <v/>
      </c>
      <c r="AD1934" s="45">
        <f>IF(COUNTIF($A1934:$AC1934,"n")&gt;0,"",IF(SUM($A1934:$AC1934)=COUNTA(Search!$C$4:$C$8,Search!$F$4:$F$8,Search!$I$4:$I$6,Search!$I$8,Search!$L$4:$L$8,Search!$O$4:$O$8,Search!$R$4:$R$7,Search!$U$4:$U$7)-COUNTIF(Search!$C$4:$U$7,"n"),1+LARGE($AD$1:AD1933,1),""))</f>
        <v>143</v>
      </c>
      <c r="AE1934" s="45">
        <f t="shared" si="93"/>
        <v>1876</v>
      </c>
      <c r="AF1934" s="45">
        <f>IF(AD1934="","",COUNTIF($AE$1:$AE1933,$AE1934)+RANK($AE1934,$AE$2:$AE$10540,1))</f>
        <v>349</v>
      </c>
      <c r="AG1934" s="45">
        <f t="shared" si="94"/>
        <v>0</v>
      </c>
      <c r="AH1934" s="45">
        <f>IF($AD1934="","",COUNTIF($AG$1:$AG1933,$AG1934)+RANK($AG1934,$AG$1:$AG$10539,0))</f>
        <v>305</v>
      </c>
      <c r="AI1934" s="10" t="str">
        <f t="shared" si="95"/>
        <v>2013-14 O-Pee-Chee #595 Nick Bjugstad  RC   /   $</v>
      </c>
      <c r="AJ1934" s="11">
        <v>2013</v>
      </c>
      <c r="AK1934" s="17">
        <v>14</v>
      </c>
      <c r="AL1934" s="12" t="s">
        <v>53</v>
      </c>
      <c r="AM1934" s="10">
        <v>595</v>
      </c>
      <c r="AN1934" s="12" t="s">
        <v>1490</v>
      </c>
      <c r="AO1934" s="9"/>
      <c r="AP1934" s="9" t="s">
        <v>1902</v>
      </c>
      <c r="AQ1934" s="9"/>
      <c r="AR1934" s="14"/>
      <c r="AS1934" s="9" t="s">
        <v>2</v>
      </c>
      <c r="AT1934" s="9"/>
      <c r="AU1934" s="9"/>
      <c r="AV1934" s="13"/>
      <c r="AW1934" s="13"/>
      <c r="AX1934" s="9"/>
      <c r="AY1934" s="9"/>
      <c r="AZ1934" s="9"/>
      <c r="BA1934" s="33"/>
      <c r="BB1934" s="33"/>
      <c r="BC1934" s="36"/>
      <c r="BD1934" s="12" t="s">
        <v>1771</v>
      </c>
    </row>
    <row r="1935" spans="1:56" s="12" customFormat="1" x14ac:dyDescent="0.2">
      <c r="A1935" s="9">
        <f>IF(Search!$C$5="","",IF(COUNTA(Inventory!$AP1935)=1,1,""))</f>
        <v>1</v>
      </c>
      <c r="B1935" s="9" t="str">
        <f>IF(Search!$C$4="","",IF(ISNUMBER(SEARCH(Search!$C$4,$AR1935))=TRUE,1,""))</f>
        <v/>
      </c>
      <c r="C1935" s="9" t="str">
        <f>IF(Search!$C$6="x",IF(COUNTA($AQ1935)=1,1,"N"),IF(COUNTA($AQ1935)=1,"N",""))</f>
        <v/>
      </c>
      <c r="D1935" s="9" t="str">
        <f>IF(Search!$O$8="","",IF(ISNUMBER(SEARCH(Search!$O$8,$BD1935))=TRUE,1,""))</f>
        <v/>
      </c>
      <c r="E1935" s="9" t="str">
        <f>IF(Search!$C$7="","",IF(ISNUMBER(SEARCH(Search!$C$7,$AN1935))=TRUE,1,""))</f>
        <v/>
      </c>
      <c r="F1935" s="9" t="str">
        <f>IF(Search!$C$8="","",IF(ISNUMBER(SEARCH(Search!$C$8,$AO1935))=TRUE,1,""))</f>
        <v/>
      </c>
      <c r="G1935" s="9" t="str">
        <f>IF(Search!$F$4="","",IF(Inventory!$AJ1935&lt;Search!$F$4,"",1))</f>
        <v/>
      </c>
      <c r="H1935" s="9" t="str">
        <f>IF(Search!$F$5="","",IF(Inventory!$AJ1935&gt;Search!$F$5,"",1))</f>
        <v/>
      </c>
      <c r="I1935" s="9" t="str">
        <f>IF(Search!$F$7="","",IF(Search!$F$8="",IF(ISNUMBER(SEARCH(Search!$F$7,$AL1935))=TRUE,1,""),""))</f>
        <v/>
      </c>
      <c r="J1935" s="9" t="str">
        <f>IF($AL1935=Search!$F$8,1,"")</f>
        <v/>
      </c>
      <c r="K1935" s="9" t="str">
        <f>IF(Search!$I$4="","",IF(COUNTA($AS1935)=1,IF(Search!$I$4="N","N",1),""))</f>
        <v/>
      </c>
      <c r="L1935" s="9" t="str">
        <f>IF(Search!$I$5="","",IF($AS1935="RC",1,""))</f>
        <v/>
      </c>
      <c r="M1935" s="9" t="str">
        <f>IF(Search!$I$6="","",IF($AS1935="RCP",1,""))</f>
        <v/>
      </c>
      <c r="N1935" s="9" t="str">
        <f>IF(Search!$I$8="","",IF(COUNTA($AT1935)=1,IF(Search!$I$8="N","N",1),""))</f>
        <v/>
      </c>
      <c r="O1935" s="9" t="str">
        <f>IF(Search!$L$4="","",IF(COUNTA($AU1935)=1,IF(Search!$L$4="N","N",1),""))</f>
        <v/>
      </c>
      <c r="P1935" s="9" t="str">
        <f>IF(Search!$L$5="","",IF(ISNUMBER(SEARCH("Jersey",$AU1935))=TRUE,IF(Search!$L$5="N","N",1),""))</f>
        <v/>
      </c>
      <c r="Q1935" s="9" t="str">
        <f>IF(Search!$L$6="","",IF(ISNUMBER(SEARCH("Patch",$AU1935))=TRUE,IF(Search!$L$6="N","N",1),""))</f>
        <v/>
      </c>
      <c r="R1935" s="9" t="str">
        <f>IF(Search!$L$7="","",IF(ISNUMBER(SEARCH("Shield",$AU1935))=TRUE,IF(Search!$L$7="N","N",1),""))</f>
        <v/>
      </c>
      <c r="S1935" s="9" t="str">
        <f>IF(Search!$L$8="","",IF(ISNUMBER(SEARCH("Stick",$AU1935))=TRUE,IF(Search!$L$8="N","N",1),""))</f>
        <v/>
      </c>
      <c r="T1935" s="9" t="str">
        <f>IF(Search!$O$4="","",IF(COUNTA($AW1935)=1,IF(Search!$O$4="N","N",1),""))</f>
        <v/>
      </c>
      <c r="U1935" s="9" t="str">
        <f>IF(Search!$O$5="","",IF($AW1935="","",IF($AW1935&lt;Search!$O$5,"",1)))</f>
        <v/>
      </c>
      <c r="V1935" s="9" t="str">
        <f>IF(Search!$O$6="","",IF($AW1935="","",IF($AW1935&gt;Search!$O$6,"",1)))</f>
        <v/>
      </c>
      <c r="W1935" s="9" t="str">
        <f>IF(Search!$U$4="","",IF($AX1935="","",1))</f>
        <v/>
      </c>
      <c r="X1935" s="9" t="str">
        <f>IF(Search!$U$5="","",IF(ISNUMBER(SEARCH(Search!$U$5,$AX1935))=TRUE,IF(Search!$U$5="N","N",1),""))</f>
        <v/>
      </c>
      <c r="Y1935" s="9" t="str">
        <f>IF(Search!$U$6="","",IF($AY1935&lt;Search!$U$6,"",1))</f>
        <v/>
      </c>
      <c r="Z1935" s="9" t="str">
        <f>IF(Search!$R$4="","",IF(Inventory!$BA1935&lt;Search!$R$4,"",1))</f>
        <v/>
      </c>
      <c r="AA1935" s="9" t="str">
        <f>IF(Search!$R$5="","",IF($BA1935&gt;Search!$R$5,"",1))</f>
        <v/>
      </c>
      <c r="AB1935" s="9" t="str">
        <f>IF(Search!$R$6="","",IF($BB1935&lt;Search!$R$6,"",1))</f>
        <v/>
      </c>
      <c r="AC1935" s="9" t="str">
        <f>IF(Search!$R$7="","",IF($BB1935&lt;Search!$R$7,"",1))</f>
        <v/>
      </c>
      <c r="AD1935" s="45">
        <f>IF(COUNTIF($A1935:$AC1935,"n")&gt;0,"",IF(SUM($A1935:$AC1935)=COUNTA(Search!$C$4:$C$8,Search!$F$4:$F$8,Search!$I$4:$I$6,Search!$I$8,Search!$L$4:$L$8,Search!$O$4:$O$8,Search!$R$4:$R$7,Search!$U$4:$U$7)-COUNTIF(Search!$C$4:$U$7,"n"),1+LARGE($AD$1:AD1934,1),""))</f>
        <v>144</v>
      </c>
      <c r="AE1935" s="45">
        <f t="shared" si="93"/>
        <v>159</v>
      </c>
      <c r="AF1935" s="45">
        <f>IF(AD1935="","",COUNTIF($AE$1:$AE1934,$AE1935)+RANK($AE1935,$AE$2:$AE$10540,1))</f>
        <v>32</v>
      </c>
      <c r="AG1935" s="45">
        <f t="shared" si="94"/>
        <v>0</v>
      </c>
      <c r="AH1935" s="45">
        <f>IF($AD1935="","",COUNTIF($AG$1:$AG1934,$AG1935)+RANK($AG1935,$AG$1:$AG$10539,0))</f>
        <v>306</v>
      </c>
      <c r="AI1935" s="10" t="str">
        <f t="shared" si="95"/>
        <v>2013-14 O-Pee-Chee #596 Ben Hanowski  RC   /   $</v>
      </c>
      <c r="AJ1935" s="11">
        <v>2013</v>
      </c>
      <c r="AK1935" s="17">
        <v>14</v>
      </c>
      <c r="AL1935" s="12" t="s">
        <v>53</v>
      </c>
      <c r="AM1935" s="10">
        <v>596</v>
      </c>
      <c r="AN1935" s="12" t="s">
        <v>1491</v>
      </c>
      <c r="AO1935" s="9"/>
      <c r="AP1935" s="9" t="s">
        <v>1902</v>
      </c>
      <c r="AQ1935" s="9"/>
      <c r="AR1935" s="14"/>
      <c r="AS1935" s="9" t="s">
        <v>2</v>
      </c>
      <c r="AT1935" s="9"/>
      <c r="AU1935" s="9"/>
      <c r="AV1935" s="13"/>
      <c r="AW1935" s="13"/>
      <c r="AX1935" s="9"/>
      <c r="AY1935" s="9"/>
      <c r="AZ1935" s="9"/>
      <c r="BA1935" s="33"/>
      <c r="BB1935" s="33"/>
      <c r="BC1935" s="36"/>
      <c r="BD1935" s="12" t="s">
        <v>1771</v>
      </c>
    </row>
    <row r="1936" spans="1:56" s="12" customFormat="1" x14ac:dyDescent="0.2">
      <c r="A1936" s="9">
        <f>IF(Search!$C$5="","",IF(COUNTA(Inventory!$AP1936)=1,1,""))</f>
        <v>1</v>
      </c>
      <c r="B1936" s="9" t="str">
        <f>IF(Search!$C$4="","",IF(ISNUMBER(SEARCH(Search!$C$4,$AR1936))=TRUE,1,""))</f>
        <v/>
      </c>
      <c r="C1936" s="9" t="str">
        <f>IF(Search!$C$6="x",IF(COUNTA($AQ1936)=1,1,"N"),IF(COUNTA($AQ1936)=1,"N",""))</f>
        <v/>
      </c>
      <c r="D1936" s="9" t="str">
        <f>IF(Search!$O$8="","",IF(ISNUMBER(SEARCH(Search!$O$8,$BD1936))=TRUE,1,""))</f>
        <v/>
      </c>
      <c r="E1936" s="9" t="str">
        <f>IF(Search!$C$7="","",IF(ISNUMBER(SEARCH(Search!$C$7,$AN1936))=TRUE,1,""))</f>
        <v/>
      </c>
      <c r="F1936" s="9" t="str">
        <f>IF(Search!$C$8="","",IF(ISNUMBER(SEARCH(Search!$C$8,$AO1936))=TRUE,1,""))</f>
        <v/>
      </c>
      <c r="G1936" s="9" t="str">
        <f>IF(Search!$F$4="","",IF(Inventory!$AJ1936&lt;Search!$F$4,"",1))</f>
        <v/>
      </c>
      <c r="H1936" s="9" t="str">
        <f>IF(Search!$F$5="","",IF(Inventory!$AJ1936&gt;Search!$F$5,"",1))</f>
        <v/>
      </c>
      <c r="I1936" s="9" t="str">
        <f>IF(Search!$F$7="","",IF(Search!$F$8="",IF(ISNUMBER(SEARCH(Search!$F$7,$AL1936))=TRUE,1,""),""))</f>
        <v/>
      </c>
      <c r="J1936" s="9" t="str">
        <f>IF($AL1936=Search!$F$8,1,"")</f>
        <v/>
      </c>
      <c r="K1936" s="9" t="str">
        <f>IF(Search!$I$4="","",IF(COUNTA($AS1936)=1,IF(Search!$I$4="N","N",1),""))</f>
        <v/>
      </c>
      <c r="L1936" s="9" t="str">
        <f>IF(Search!$I$5="","",IF($AS1936="RC",1,""))</f>
        <v/>
      </c>
      <c r="M1936" s="9" t="str">
        <f>IF(Search!$I$6="","",IF($AS1936="RCP",1,""))</f>
        <v/>
      </c>
      <c r="N1936" s="9" t="str">
        <f>IF(Search!$I$8="","",IF(COUNTA($AT1936)=1,IF(Search!$I$8="N","N",1),""))</f>
        <v/>
      </c>
      <c r="O1936" s="9" t="str">
        <f>IF(Search!$L$4="","",IF(COUNTA($AU1936)=1,IF(Search!$L$4="N","N",1),""))</f>
        <v/>
      </c>
      <c r="P1936" s="9" t="str">
        <f>IF(Search!$L$5="","",IF(ISNUMBER(SEARCH("Jersey",$AU1936))=TRUE,IF(Search!$L$5="N","N",1),""))</f>
        <v/>
      </c>
      <c r="Q1936" s="9" t="str">
        <f>IF(Search!$L$6="","",IF(ISNUMBER(SEARCH("Patch",$AU1936))=TRUE,IF(Search!$L$6="N","N",1),""))</f>
        <v/>
      </c>
      <c r="R1936" s="9" t="str">
        <f>IF(Search!$L$7="","",IF(ISNUMBER(SEARCH("Shield",$AU1936))=TRUE,IF(Search!$L$7="N","N",1),""))</f>
        <v/>
      </c>
      <c r="S1936" s="9" t="str">
        <f>IF(Search!$L$8="","",IF(ISNUMBER(SEARCH("Stick",$AU1936))=TRUE,IF(Search!$L$8="N","N",1),""))</f>
        <v/>
      </c>
      <c r="T1936" s="9" t="str">
        <f>IF(Search!$O$4="","",IF(COUNTA($AW1936)=1,IF(Search!$O$4="N","N",1),""))</f>
        <v/>
      </c>
      <c r="U1936" s="9" t="str">
        <f>IF(Search!$O$5="","",IF($AW1936="","",IF($AW1936&lt;Search!$O$5,"",1)))</f>
        <v/>
      </c>
      <c r="V1936" s="9" t="str">
        <f>IF(Search!$O$6="","",IF($AW1936="","",IF($AW1936&gt;Search!$O$6,"",1)))</f>
        <v/>
      </c>
      <c r="W1936" s="9" t="str">
        <f>IF(Search!$U$4="","",IF($AX1936="","",1))</f>
        <v/>
      </c>
      <c r="X1936" s="9" t="str">
        <f>IF(Search!$U$5="","",IF(ISNUMBER(SEARCH(Search!$U$5,$AX1936))=TRUE,IF(Search!$U$5="N","N",1),""))</f>
        <v/>
      </c>
      <c r="Y1936" s="9" t="str">
        <f>IF(Search!$U$6="","",IF($AY1936&lt;Search!$U$6,"",1))</f>
        <v/>
      </c>
      <c r="Z1936" s="9" t="str">
        <f>IF(Search!$R$4="","",IF(Inventory!$BA1936&lt;Search!$R$4,"",1))</f>
        <v/>
      </c>
      <c r="AA1936" s="9" t="str">
        <f>IF(Search!$R$5="","",IF($BA1936&gt;Search!$R$5,"",1))</f>
        <v/>
      </c>
      <c r="AB1936" s="9" t="str">
        <f>IF(Search!$R$6="","",IF($BB1936&lt;Search!$R$6,"",1))</f>
        <v/>
      </c>
      <c r="AC1936" s="9" t="str">
        <f>IF(Search!$R$7="","",IF($BB1936&lt;Search!$R$7,"",1))</f>
        <v/>
      </c>
      <c r="AD1936" s="45">
        <f>IF(COUNTIF($A1936:$AC1936,"n")&gt;0,"",IF(SUM($A1936:$AC1936)=COUNTA(Search!$C$4:$C$8,Search!$F$4:$F$8,Search!$I$4:$I$6,Search!$I$8,Search!$L$4:$L$8,Search!$O$4:$O$8,Search!$R$4:$R$7,Search!$U$4:$U$7)-COUNTIF(Search!$C$4:$U$7,"n"),1+LARGE($AD$1:AD1935,1),""))</f>
        <v>145</v>
      </c>
      <c r="AE1936" s="45">
        <f t="shared" si="93"/>
        <v>131</v>
      </c>
      <c r="AF1936" s="45">
        <f>IF(AD1936="","",COUNTIF($AE$1:$AE1935,$AE1936)+RANK($AE1936,$AE$2:$AE$10540,1))</f>
        <v>24</v>
      </c>
      <c r="AG1936" s="45">
        <f t="shared" si="94"/>
        <v>0</v>
      </c>
      <c r="AH1936" s="45">
        <f>IF($AD1936="","",COUNTIF($AG$1:$AG1935,$AG1936)+RANK($AG1936,$AG$1:$AG$10539,0))</f>
        <v>307</v>
      </c>
      <c r="AI1936" s="10" t="str">
        <f t="shared" si="95"/>
        <v>2013-14 O-Pee-Chee #597 Antoine Roussel  RC   /   $</v>
      </c>
      <c r="AJ1936" s="11">
        <v>2013</v>
      </c>
      <c r="AK1936" s="17">
        <v>14</v>
      </c>
      <c r="AL1936" s="12" t="s">
        <v>53</v>
      </c>
      <c r="AM1936" s="10">
        <v>597</v>
      </c>
      <c r="AN1936" s="12" t="s">
        <v>1492</v>
      </c>
      <c r="AO1936" s="9"/>
      <c r="AP1936" s="9" t="s">
        <v>1902</v>
      </c>
      <c r="AQ1936" s="9"/>
      <c r="AR1936" s="14"/>
      <c r="AS1936" s="9" t="s">
        <v>2</v>
      </c>
      <c r="AT1936" s="9"/>
      <c r="AU1936" s="9"/>
      <c r="AV1936" s="13"/>
      <c r="AW1936" s="13"/>
      <c r="AX1936" s="9"/>
      <c r="AY1936" s="9"/>
      <c r="AZ1936" s="9"/>
      <c r="BA1936" s="33"/>
      <c r="BB1936" s="33"/>
      <c r="BC1936" s="36"/>
      <c r="BD1936" s="12" t="s">
        <v>1771</v>
      </c>
    </row>
    <row r="1937" spans="1:56" s="12" customFormat="1" x14ac:dyDescent="0.2">
      <c r="A1937" s="9">
        <f>IF(Search!$C$5="","",IF(COUNTA(Inventory!$AP1937)=1,1,""))</f>
        <v>1</v>
      </c>
      <c r="B1937" s="9" t="str">
        <f>IF(Search!$C$4="","",IF(ISNUMBER(SEARCH(Search!$C$4,$AR1937))=TRUE,1,""))</f>
        <v/>
      </c>
      <c r="C1937" s="9" t="str">
        <f>IF(Search!$C$6="x",IF(COUNTA($AQ1937)=1,1,"N"),IF(COUNTA($AQ1937)=1,"N",""))</f>
        <v/>
      </c>
      <c r="D1937" s="9" t="str">
        <f>IF(Search!$O$8="","",IF(ISNUMBER(SEARCH(Search!$O$8,$BD1937))=TRUE,1,""))</f>
        <v/>
      </c>
      <c r="E1937" s="9" t="str">
        <f>IF(Search!$C$7="","",IF(ISNUMBER(SEARCH(Search!$C$7,$AN1937))=TRUE,1,""))</f>
        <v/>
      </c>
      <c r="F1937" s="9" t="str">
        <f>IF(Search!$C$8="","",IF(ISNUMBER(SEARCH(Search!$C$8,$AO1937))=TRUE,1,""))</f>
        <v/>
      </c>
      <c r="G1937" s="9" t="str">
        <f>IF(Search!$F$4="","",IF(Inventory!$AJ1937&lt;Search!$F$4,"",1))</f>
        <v/>
      </c>
      <c r="H1937" s="9" t="str">
        <f>IF(Search!$F$5="","",IF(Inventory!$AJ1937&gt;Search!$F$5,"",1))</f>
        <v/>
      </c>
      <c r="I1937" s="9" t="str">
        <f>IF(Search!$F$7="","",IF(Search!$F$8="",IF(ISNUMBER(SEARCH(Search!$F$7,$AL1937))=TRUE,1,""),""))</f>
        <v/>
      </c>
      <c r="J1937" s="9" t="str">
        <f>IF($AL1937=Search!$F$8,1,"")</f>
        <v/>
      </c>
      <c r="K1937" s="9" t="str">
        <f>IF(Search!$I$4="","",IF(COUNTA($AS1937)=1,IF(Search!$I$4="N","N",1),""))</f>
        <v/>
      </c>
      <c r="L1937" s="9" t="str">
        <f>IF(Search!$I$5="","",IF($AS1937="RC",1,""))</f>
        <v/>
      </c>
      <c r="M1937" s="9" t="str">
        <f>IF(Search!$I$6="","",IF($AS1937="RCP",1,""))</f>
        <v/>
      </c>
      <c r="N1937" s="9" t="str">
        <f>IF(Search!$I$8="","",IF(COUNTA($AT1937)=1,IF(Search!$I$8="N","N",1),""))</f>
        <v/>
      </c>
      <c r="O1937" s="9" t="str">
        <f>IF(Search!$L$4="","",IF(COUNTA($AU1937)=1,IF(Search!$L$4="N","N",1),""))</f>
        <v/>
      </c>
      <c r="P1937" s="9" t="str">
        <f>IF(Search!$L$5="","",IF(ISNUMBER(SEARCH("Jersey",$AU1937))=TRUE,IF(Search!$L$5="N","N",1),""))</f>
        <v/>
      </c>
      <c r="Q1937" s="9" t="str">
        <f>IF(Search!$L$6="","",IF(ISNUMBER(SEARCH("Patch",$AU1937))=TRUE,IF(Search!$L$6="N","N",1),""))</f>
        <v/>
      </c>
      <c r="R1937" s="9" t="str">
        <f>IF(Search!$L$7="","",IF(ISNUMBER(SEARCH("Shield",$AU1937))=TRUE,IF(Search!$L$7="N","N",1),""))</f>
        <v/>
      </c>
      <c r="S1937" s="9" t="str">
        <f>IF(Search!$L$8="","",IF(ISNUMBER(SEARCH("Stick",$AU1937))=TRUE,IF(Search!$L$8="N","N",1),""))</f>
        <v/>
      </c>
      <c r="T1937" s="9" t="str">
        <f>IF(Search!$O$4="","",IF(COUNTA($AW1937)=1,IF(Search!$O$4="N","N",1),""))</f>
        <v/>
      </c>
      <c r="U1937" s="9" t="str">
        <f>IF(Search!$O$5="","",IF($AW1937="","",IF($AW1937&lt;Search!$O$5,"",1)))</f>
        <v/>
      </c>
      <c r="V1937" s="9" t="str">
        <f>IF(Search!$O$6="","",IF($AW1937="","",IF($AW1937&gt;Search!$O$6,"",1)))</f>
        <v/>
      </c>
      <c r="W1937" s="9" t="str">
        <f>IF(Search!$U$4="","",IF($AX1937="","",1))</f>
        <v/>
      </c>
      <c r="X1937" s="9" t="str">
        <f>IF(Search!$U$5="","",IF(ISNUMBER(SEARCH(Search!$U$5,$AX1937))=TRUE,IF(Search!$U$5="N","N",1),""))</f>
        <v/>
      </c>
      <c r="Y1937" s="9" t="str">
        <f>IF(Search!$U$6="","",IF($AY1937&lt;Search!$U$6,"",1))</f>
        <v/>
      </c>
      <c r="Z1937" s="9" t="str">
        <f>IF(Search!$R$4="","",IF(Inventory!$BA1937&lt;Search!$R$4,"",1))</f>
        <v/>
      </c>
      <c r="AA1937" s="9" t="str">
        <f>IF(Search!$R$5="","",IF($BA1937&gt;Search!$R$5,"",1))</f>
        <v/>
      </c>
      <c r="AB1937" s="9" t="str">
        <f>IF(Search!$R$6="","",IF($BB1937&lt;Search!$R$6,"",1))</f>
        <v/>
      </c>
      <c r="AC1937" s="9" t="str">
        <f>IF(Search!$R$7="","",IF($BB1937&lt;Search!$R$7,"",1))</f>
        <v/>
      </c>
      <c r="AD1937" s="45">
        <f>IF(COUNTIF($A1937:$AC1937,"n")&gt;0,"",IF(SUM($A1937:$AC1937)=COUNTA(Search!$C$4:$C$8,Search!$F$4:$F$8,Search!$I$4:$I$6,Search!$I$8,Search!$L$4:$L$8,Search!$O$4:$O$8,Search!$R$4:$R$7,Search!$U$4:$U$7)-COUNTIF(Search!$C$4:$U$7,"n"),1+LARGE($AD$1:AD1936,1),""))</f>
        <v>146</v>
      </c>
      <c r="AE1937" s="45">
        <f t="shared" si="93"/>
        <v>477</v>
      </c>
      <c r="AF1937" s="45">
        <f>IF(AD1937="","",COUNTIF($AE$1:$AE1936,$AE1937)+RANK($AE1937,$AE$2:$AE$10540,1))</f>
        <v>99</v>
      </c>
      <c r="AG1937" s="45">
        <f t="shared" si="94"/>
        <v>0</v>
      </c>
      <c r="AH1937" s="45">
        <f>IF($AD1937="","",COUNTIF($AG$1:$AG1936,$AG1937)+RANK($AG1937,$AG$1:$AG$10539,0))</f>
        <v>308</v>
      </c>
      <c r="AI1937" s="10" t="str">
        <f t="shared" si="95"/>
        <v>2013-14 O-Pee-Chee #611 Cory Schneider     /   $</v>
      </c>
      <c r="AJ1937" s="11">
        <v>2013</v>
      </c>
      <c r="AK1937" s="17">
        <v>14</v>
      </c>
      <c r="AL1937" s="12" t="s">
        <v>53</v>
      </c>
      <c r="AM1937" s="10">
        <v>611</v>
      </c>
      <c r="AN1937" s="12" t="s">
        <v>1493</v>
      </c>
      <c r="AO1937" s="9"/>
      <c r="AP1937" s="9" t="s">
        <v>1902</v>
      </c>
      <c r="AQ1937" s="9"/>
      <c r="AR1937" s="14"/>
      <c r="AS1937" s="9"/>
      <c r="AT1937" s="9"/>
      <c r="AU1937" s="9"/>
      <c r="AV1937" s="13"/>
      <c r="AW1937" s="13"/>
      <c r="AX1937" s="9"/>
      <c r="AY1937" s="9"/>
      <c r="AZ1937" s="9"/>
      <c r="BA1937" s="33"/>
      <c r="BB1937" s="33"/>
      <c r="BC1937" s="36"/>
      <c r="BD1937" s="12" t="s">
        <v>1771</v>
      </c>
    </row>
    <row r="1938" spans="1:56" s="12" customFormat="1" x14ac:dyDescent="0.2">
      <c r="A1938" s="9">
        <f>IF(Search!$C$5="","",IF(COUNTA(Inventory!$AP1938)=1,1,""))</f>
        <v>1</v>
      </c>
      <c r="B1938" s="9" t="str">
        <f>IF(Search!$C$4="","",IF(ISNUMBER(SEARCH(Search!$C$4,$AR1938))=TRUE,1,""))</f>
        <v/>
      </c>
      <c r="C1938" s="9" t="str">
        <f>IF(Search!$C$6="x",IF(COUNTA($AQ1938)=1,1,"N"),IF(COUNTA($AQ1938)=1,"N",""))</f>
        <v/>
      </c>
      <c r="D1938" s="9" t="str">
        <f>IF(Search!$O$8="","",IF(ISNUMBER(SEARCH(Search!$O$8,$BD1938))=TRUE,1,""))</f>
        <v/>
      </c>
      <c r="E1938" s="9" t="str">
        <f>IF(Search!$C$7="","",IF(ISNUMBER(SEARCH(Search!$C$7,$AN1938))=TRUE,1,""))</f>
        <v/>
      </c>
      <c r="F1938" s="9" t="str">
        <f>IF(Search!$C$8="","",IF(ISNUMBER(SEARCH(Search!$C$8,$AO1938))=TRUE,1,""))</f>
        <v/>
      </c>
      <c r="G1938" s="9" t="str">
        <f>IF(Search!$F$4="","",IF(Inventory!$AJ1938&lt;Search!$F$4,"",1))</f>
        <v/>
      </c>
      <c r="H1938" s="9" t="str">
        <f>IF(Search!$F$5="","",IF(Inventory!$AJ1938&gt;Search!$F$5,"",1))</f>
        <v/>
      </c>
      <c r="I1938" s="9" t="str">
        <f>IF(Search!$F$7="","",IF(Search!$F$8="",IF(ISNUMBER(SEARCH(Search!$F$7,$AL1938))=TRUE,1,""),""))</f>
        <v/>
      </c>
      <c r="J1938" s="9" t="str">
        <f>IF($AL1938=Search!$F$8,1,"")</f>
        <v/>
      </c>
      <c r="K1938" s="9" t="str">
        <f>IF(Search!$I$4="","",IF(COUNTA($AS1938)=1,IF(Search!$I$4="N","N",1),""))</f>
        <v/>
      </c>
      <c r="L1938" s="9" t="str">
        <f>IF(Search!$I$5="","",IF($AS1938="RC",1,""))</f>
        <v/>
      </c>
      <c r="M1938" s="9" t="str">
        <f>IF(Search!$I$6="","",IF($AS1938="RCP",1,""))</f>
        <v/>
      </c>
      <c r="N1938" s="9" t="str">
        <f>IF(Search!$I$8="","",IF(COUNTA($AT1938)=1,IF(Search!$I$8="N","N",1),""))</f>
        <v/>
      </c>
      <c r="O1938" s="9" t="str">
        <f>IF(Search!$L$4="","",IF(COUNTA($AU1938)=1,IF(Search!$L$4="N","N",1),""))</f>
        <v/>
      </c>
      <c r="P1938" s="9" t="str">
        <f>IF(Search!$L$5="","",IF(ISNUMBER(SEARCH("Jersey",$AU1938))=TRUE,IF(Search!$L$5="N","N",1),""))</f>
        <v/>
      </c>
      <c r="Q1938" s="9" t="str">
        <f>IF(Search!$L$6="","",IF(ISNUMBER(SEARCH("Patch",$AU1938))=TRUE,IF(Search!$L$6="N","N",1),""))</f>
        <v/>
      </c>
      <c r="R1938" s="9" t="str">
        <f>IF(Search!$L$7="","",IF(ISNUMBER(SEARCH("Shield",$AU1938))=TRUE,IF(Search!$L$7="N","N",1),""))</f>
        <v/>
      </c>
      <c r="S1938" s="9" t="str">
        <f>IF(Search!$L$8="","",IF(ISNUMBER(SEARCH("Stick",$AU1938))=TRUE,IF(Search!$L$8="N","N",1),""))</f>
        <v/>
      </c>
      <c r="T1938" s="9" t="str">
        <f>IF(Search!$O$4="","",IF(COUNTA($AW1938)=1,IF(Search!$O$4="N","N",1),""))</f>
        <v/>
      </c>
      <c r="U1938" s="9" t="str">
        <f>IF(Search!$O$5="","",IF($AW1938="","",IF($AW1938&lt;Search!$O$5,"",1)))</f>
        <v/>
      </c>
      <c r="V1938" s="9" t="str">
        <f>IF(Search!$O$6="","",IF($AW1938="","",IF($AW1938&gt;Search!$O$6,"",1)))</f>
        <v/>
      </c>
      <c r="W1938" s="9" t="str">
        <f>IF(Search!$U$4="","",IF($AX1938="","",1))</f>
        <v/>
      </c>
      <c r="X1938" s="9" t="str">
        <f>IF(Search!$U$5="","",IF(ISNUMBER(SEARCH(Search!$U$5,$AX1938))=TRUE,IF(Search!$U$5="N","N",1),""))</f>
        <v/>
      </c>
      <c r="Y1938" s="9" t="str">
        <f>IF(Search!$U$6="","",IF($AY1938&lt;Search!$U$6,"",1))</f>
        <v/>
      </c>
      <c r="Z1938" s="9" t="str">
        <f>IF(Search!$R$4="","",IF(Inventory!$BA1938&lt;Search!$R$4,"",1))</f>
        <v/>
      </c>
      <c r="AA1938" s="9" t="str">
        <f>IF(Search!$R$5="","",IF($BA1938&gt;Search!$R$5,"",1))</f>
        <v/>
      </c>
      <c r="AB1938" s="9" t="str">
        <f>IF(Search!$R$6="","",IF($BB1938&lt;Search!$R$6,"",1))</f>
        <v/>
      </c>
      <c r="AC1938" s="9" t="str">
        <f>IF(Search!$R$7="","",IF($BB1938&lt;Search!$R$7,"",1))</f>
        <v/>
      </c>
      <c r="AD1938" s="45">
        <f>IF(COUNTIF($A1938:$AC1938,"n")&gt;0,"",IF(SUM($A1938:$AC1938)=COUNTA(Search!$C$4:$C$8,Search!$F$4:$F$8,Search!$I$4:$I$6,Search!$I$8,Search!$L$4:$L$8,Search!$O$4:$O$8,Search!$R$4:$R$7,Search!$U$4:$U$7)-COUNTIF(Search!$C$4:$U$7,"n"),1+LARGE($AD$1:AD1937,1),""))</f>
        <v>147</v>
      </c>
      <c r="AE1938" s="45">
        <f t="shared" si="93"/>
        <v>1556</v>
      </c>
      <c r="AF1938" s="45">
        <f>IF(AD1938="","",COUNTIF($AE$1:$AE1937,$AE1938)+RANK($AE1938,$AE$2:$AE$10540,1))</f>
        <v>283</v>
      </c>
      <c r="AG1938" s="45">
        <f t="shared" si="94"/>
        <v>0</v>
      </c>
      <c r="AH1938" s="45">
        <f>IF($AD1938="","",COUNTIF($AG$1:$AG1937,$AG1938)+RANK($AG1938,$AG$1:$AG$10539,0))</f>
        <v>309</v>
      </c>
      <c r="AI1938" s="10" t="str">
        <f t="shared" si="95"/>
        <v>2013-14 O-Pee-Chee #617 Mathew Dumba     /   $</v>
      </c>
      <c r="AJ1938" s="11">
        <v>2013</v>
      </c>
      <c r="AK1938" s="17">
        <v>14</v>
      </c>
      <c r="AL1938" s="12" t="s">
        <v>53</v>
      </c>
      <c r="AM1938" s="10">
        <v>617</v>
      </c>
      <c r="AN1938" s="12" t="s">
        <v>1494</v>
      </c>
      <c r="AO1938" s="9"/>
      <c r="AP1938" s="9" t="s">
        <v>1902</v>
      </c>
      <c r="AQ1938" s="9"/>
      <c r="AR1938" s="14"/>
      <c r="AS1938" s="9"/>
      <c r="AT1938" s="9"/>
      <c r="AU1938" s="9"/>
      <c r="AV1938" s="13"/>
      <c r="AW1938" s="13"/>
      <c r="AX1938" s="9"/>
      <c r="AY1938" s="9"/>
      <c r="AZ1938" s="9"/>
      <c r="BA1938" s="33"/>
      <c r="BB1938" s="33"/>
      <c r="BC1938" s="36"/>
      <c r="BD1938" s="12" t="s">
        <v>1771</v>
      </c>
    </row>
    <row r="1939" spans="1:56" s="12" customFormat="1" x14ac:dyDescent="0.2">
      <c r="A1939" s="9">
        <f>IF(Search!$C$5="","",IF(COUNTA(Inventory!$AP1939)=1,1,""))</f>
        <v>1</v>
      </c>
      <c r="B1939" s="9" t="str">
        <f>IF(Search!$C$4="","",IF(ISNUMBER(SEARCH(Search!$C$4,$AR1939))=TRUE,1,""))</f>
        <v/>
      </c>
      <c r="C1939" s="9" t="str">
        <f>IF(Search!$C$6="x",IF(COUNTA($AQ1939)=1,1,"N"),IF(COUNTA($AQ1939)=1,"N",""))</f>
        <v/>
      </c>
      <c r="D1939" s="9" t="str">
        <f>IF(Search!$O$8="","",IF(ISNUMBER(SEARCH(Search!$O$8,$BD1939))=TRUE,1,""))</f>
        <v/>
      </c>
      <c r="E1939" s="9" t="str">
        <f>IF(Search!$C$7="","",IF(ISNUMBER(SEARCH(Search!$C$7,$AN1939))=TRUE,1,""))</f>
        <v/>
      </c>
      <c r="F1939" s="9" t="str">
        <f>IF(Search!$C$8="","",IF(ISNUMBER(SEARCH(Search!$C$8,$AO1939))=TRUE,1,""))</f>
        <v/>
      </c>
      <c r="G1939" s="9" t="str">
        <f>IF(Search!$F$4="","",IF(Inventory!$AJ1939&lt;Search!$F$4,"",1))</f>
        <v/>
      </c>
      <c r="H1939" s="9" t="str">
        <f>IF(Search!$F$5="","",IF(Inventory!$AJ1939&gt;Search!$F$5,"",1))</f>
        <v/>
      </c>
      <c r="I1939" s="9" t="str">
        <f>IF(Search!$F$7="","",IF(Search!$F$8="",IF(ISNUMBER(SEARCH(Search!$F$7,$AL1939))=TRUE,1,""),""))</f>
        <v/>
      </c>
      <c r="J1939" s="9" t="str">
        <f>IF($AL1939=Search!$F$8,1,"")</f>
        <v/>
      </c>
      <c r="K1939" s="9" t="str">
        <f>IF(Search!$I$4="","",IF(COUNTA($AS1939)=1,IF(Search!$I$4="N","N",1),""))</f>
        <v/>
      </c>
      <c r="L1939" s="9" t="str">
        <f>IF(Search!$I$5="","",IF($AS1939="RC",1,""))</f>
        <v/>
      </c>
      <c r="M1939" s="9" t="str">
        <f>IF(Search!$I$6="","",IF($AS1939="RCP",1,""))</f>
        <v/>
      </c>
      <c r="N1939" s="9" t="str">
        <f>IF(Search!$I$8="","",IF(COUNTA($AT1939)=1,IF(Search!$I$8="N","N",1),""))</f>
        <v/>
      </c>
      <c r="O1939" s="9" t="str">
        <f>IF(Search!$L$4="","",IF(COUNTA($AU1939)=1,IF(Search!$L$4="N","N",1),""))</f>
        <v/>
      </c>
      <c r="P1939" s="9" t="str">
        <f>IF(Search!$L$5="","",IF(ISNUMBER(SEARCH("Jersey",$AU1939))=TRUE,IF(Search!$L$5="N","N",1),""))</f>
        <v/>
      </c>
      <c r="Q1939" s="9" t="str">
        <f>IF(Search!$L$6="","",IF(ISNUMBER(SEARCH("Patch",$AU1939))=TRUE,IF(Search!$L$6="N","N",1),""))</f>
        <v/>
      </c>
      <c r="R1939" s="9" t="str">
        <f>IF(Search!$L$7="","",IF(ISNUMBER(SEARCH("Shield",$AU1939))=TRUE,IF(Search!$L$7="N","N",1),""))</f>
        <v/>
      </c>
      <c r="S1939" s="9" t="str">
        <f>IF(Search!$L$8="","",IF(ISNUMBER(SEARCH("Stick",$AU1939))=TRUE,IF(Search!$L$8="N","N",1),""))</f>
        <v/>
      </c>
      <c r="T1939" s="9" t="str">
        <f>IF(Search!$O$4="","",IF(COUNTA($AW1939)=1,IF(Search!$O$4="N","N",1),""))</f>
        <v/>
      </c>
      <c r="U1939" s="9" t="str">
        <f>IF(Search!$O$5="","",IF($AW1939="","",IF($AW1939&lt;Search!$O$5,"",1)))</f>
        <v/>
      </c>
      <c r="V1939" s="9" t="str">
        <f>IF(Search!$O$6="","",IF($AW1939="","",IF($AW1939&gt;Search!$O$6,"",1)))</f>
        <v/>
      </c>
      <c r="W1939" s="9" t="str">
        <f>IF(Search!$U$4="","",IF($AX1939="","",1))</f>
        <v/>
      </c>
      <c r="X1939" s="9" t="str">
        <f>IF(Search!$U$5="","",IF(ISNUMBER(SEARCH(Search!$U$5,$AX1939))=TRUE,IF(Search!$U$5="N","N",1),""))</f>
        <v/>
      </c>
      <c r="Y1939" s="9" t="str">
        <f>IF(Search!$U$6="","",IF($AY1939&lt;Search!$U$6,"",1))</f>
        <v/>
      </c>
      <c r="Z1939" s="9" t="str">
        <f>IF(Search!$R$4="","",IF(Inventory!$BA1939&lt;Search!$R$4,"",1))</f>
        <v/>
      </c>
      <c r="AA1939" s="9" t="str">
        <f>IF(Search!$R$5="","",IF($BA1939&gt;Search!$R$5,"",1))</f>
        <v/>
      </c>
      <c r="AB1939" s="9" t="str">
        <f>IF(Search!$R$6="","",IF($BB1939&lt;Search!$R$6,"",1))</f>
        <v/>
      </c>
      <c r="AC1939" s="9" t="str">
        <f>IF(Search!$R$7="","",IF($BB1939&lt;Search!$R$7,"",1))</f>
        <v/>
      </c>
      <c r="AD1939" s="45">
        <f>IF(COUNTIF($A1939:$AC1939,"n")&gt;0,"",IF(SUM($A1939:$AC1939)=COUNTA(Search!$C$4:$C$8,Search!$F$4:$F$8,Search!$I$4:$I$6,Search!$I$8,Search!$L$4:$L$8,Search!$O$4:$O$8,Search!$R$4:$R$7,Search!$U$4:$U$7)-COUNTIF(Search!$C$4:$U$7,"n"),1+LARGE($AD$1:AD1938,1),""))</f>
        <v>148</v>
      </c>
      <c r="AE1939" s="45">
        <f t="shared" si="93"/>
        <v>369</v>
      </c>
      <c r="AF1939" s="45">
        <f>IF(AD1939="","",COUNTIF($AE$1:$AE1938,$AE1939)+RANK($AE1939,$AE$2:$AE$10540,1))</f>
        <v>71</v>
      </c>
      <c r="AG1939" s="45">
        <f t="shared" si="94"/>
        <v>0</v>
      </c>
      <c r="AH1939" s="45">
        <f>IF($AD1939="","",COUNTIF($AG$1:$AG1938,$AG1939)+RANK($AG1939,$AG$1:$AG$10539,0))</f>
        <v>310</v>
      </c>
      <c r="AI1939" s="10" t="str">
        <f t="shared" si="95"/>
        <v>2013-14 O-Pee-Chee #621 Carl Soderberg  RC   /   $</v>
      </c>
      <c r="AJ1939" s="11">
        <v>2013</v>
      </c>
      <c r="AK1939" s="17">
        <v>14</v>
      </c>
      <c r="AL1939" s="12" t="s">
        <v>53</v>
      </c>
      <c r="AM1939" s="10">
        <v>621</v>
      </c>
      <c r="AN1939" s="12" t="s">
        <v>1495</v>
      </c>
      <c r="AO1939" s="9"/>
      <c r="AP1939" s="9" t="s">
        <v>1902</v>
      </c>
      <c r="AQ1939" s="9"/>
      <c r="AR1939" s="14"/>
      <c r="AS1939" s="9" t="s">
        <v>2</v>
      </c>
      <c r="AT1939" s="9"/>
      <c r="AU1939" s="9"/>
      <c r="AV1939" s="13"/>
      <c r="AW1939" s="13"/>
      <c r="AX1939" s="9"/>
      <c r="AY1939" s="9"/>
      <c r="AZ1939" s="9"/>
      <c r="BA1939" s="33"/>
      <c r="BB1939" s="33"/>
      <c r="BC1939" s="36"/>
      <c r="BD1939" s="12" t="s">
        <v>1771</v>
      </c>
    </row>
    <row r="1940" spans="1:56" s="12" customFormat="1" x14ac:dyDescent="0.2">
      <c r="A1940" s="9">
        <f>IF(Search!$C$5="","",IF(COUNTA(Inventory!$AP1940)=1,1,""))</f>
        <v>1</v>
      </c>
      <c r="B1940" s="9" t="str">
        <f>IF(Search!$C$4="","",IF(ISNUMBER(SEARCH(Search!$C$4,$AR1940))=TRUE,1,""))</f>
        <v/>
      </c>
      <c r="C1940" s="9" t="str">
        <f>IF(Search!$C$6="x",IF(COUNTA($AQ1940)=1,1,"N"),IF(COUNTA($AQ1940)=1,"N",""))</f>
        <v/>
      </c>
      <c r="D1940" s="9" t="str">
        <f>IF(Search!$O$8="","",IF(ISNUMBER(SEARCH(Search!$O$8,$BD1940))=TRUE,1,""))</f>
        <v/>
      </c>
      <c r="E1940" s="9" t="str">
        <f>IF(Search!$C$7="","",IF(ISNUMBER(SEARCH(Search!$C$7,$AN1940))=TRUE,1,""))</f>
        <v/>
      </c>
      <c r="F1940" s="9" t="str">
        <f>IF(Search!$C$8="","",IF(ISNUMBER(SEARCH(Search!$C$8,$AO1940))=TRUE,1,""))</f>
        <v/>
      </c>
      <c r="G1940" s="9" t="str">
        <f>IF(Search!$F$4="","",IF(Inventory!$AJ1940&lt;Search!$F$4,"",1))</f>
        <v/>
      </c>
      <c r="H1940" s="9" t="str">
        <f>IF(Search!$F$5="","",IF(Inventory!$AJ1940&gt;Search!$F$5,"",1))</f>
        <v/>
      </c>
      <c r="I1940" s="9" t="str">
        <f>IF(Search!$F$7="","",IF(Search!$F$8="",IF(ISNUMBER(SEARCH(Search!$F$7,$AL1940))=TRUE,1,""),""))</f>
        <v/>
      </c>
      <c r="J1940" s="9" t="str">
        <f>IF($AL1940=Search!$F$8,1,"")</f>
        <v/>
      </c>
      <c r="K1940" s="9" t="str">
        <f>IF(Search!$I$4="","",IF(COUNTA($AS1940)=1,IF(Search!$I$4="N","N",1),""))</f>
        <v/>
      </c>
      <c r="L1940" s="9" t="str">
        <f>IF(Search!$I$5="","",IF($AS1940="RC",1,""))</f>
        <v/>
      </c>
      <c r="M1940" s="9" t="str">
        <f>IF(Search!$I$6="","",IF($AS1940="RCP",1,""))</f>
        <v/>
      </c>
      <c r="N1940" s="9" t="str">
        <f>IF(Search!$I$8="","",IF(COUNTA($AT1940)=1,IF(Search!$I$8="N","N",1),""))</f>
        <v/>
      </c>
      <c r="O1940" s="9" t="str">
        <f>IF(Search!$L$4="","",IF(COUNTA($AU1940)=1,IF(Search!$L$4="N","N",1),""))</f>
        <v/>
      </c>
      <c r="P1940" s="9" t="str">
        <f>IF(Search!$L$5="","",IF(ISNUMBER(SEARCH("Jersey",$AU1940))=TRUE,IF(Search!$L$5="N","N",1),""))</f>
        <v/>
      </c>
      <c r="Q1940" s="9" t="str">
        <f>IF(Search!$L$6="","",IF(ISNUMBER(SEARCH("Patch",$AU1940))=TRUE,IF(Search!$L$6="N","N",1),""))</f>
        <v/>
      </c>
      <c r="R1940" s="9" t="str">
        <f>IF(Search!$L$7="","",IF(ISNUMBER(SEARCH("Shield",$AU1940))=TRUE,IF(Search!$L$7="N","N",1),""))</f>
        <v/>
      </c>
      <c r="S1940" s="9" t="str">
        <f>IF(Search!$L$8="","",IF(ISNUMBER(SEARCH("Stick",$AU1940))=TRUE,IF(Search!$L$8="N","N",1),""))</f>
        <v/>
      </c>
      <c r="T1940" s="9" t="str">
        <f>IF(Search!$O$4="","",IF(COUNTA($AW1940)=1,IF(Search!$O$4="N","N",1),""))</f>
        <v/>
      </c>
      <c r="U1940" s="9" t="str">
        <f>IF(Search!$O$5="","",IF($AW1940="","",IF($AW1940&lt;Search!$O$5,"",1)))</f>
        <v/>
      </c>
      <c r="V1940" s="9" t="str">
        <f>IF(Search!$O$6="","",IF($AW1940="","",IF($AW1940&gt;Search!$O$6,"",1)))</f>
        <v/>
      </c>
      <c r="W1940" s="9" t="str">
        <f>IF(Search!$U$4="","",IF($AX1940="","",1))</f>
        <v/>
      </c>
      <c r="X1940" s="9" t="str">
        <f>IF(Search!$U$5="","",IF(ISNUMBER(SEARCH(Search!$U$5,$AX1940))=TRUE,IF(Search!$U$5="N","N",1),""))</f>
        <v/>
      </c>
      <c r="Y1940" s="9" t="str">
        <f>IF(Search!$U$6="","",IF($AY1940&lt;Search!$U$6,"",1))</f>
        <v/>
      </c>
      <c r="Z1940" s="9" t="str">
        <f>IF(Search!$R$4="","",IF(Inventory!$BA1940&lt;Search!$R$4,"",1))</f>
        <v/>
      </c>
      <c r="AA1940" s="9" t="str">
        <f>IF(Search!$R$5="","",IF($BA1940&gt;Search!$R$5,"",1))</f>
        <v/>
      </c>
      <c r="AB1940" s="9" t="str">
        <f>IF(Search!$R$6="","",IF($BB1940&lt;Search!$R$6,"",1))</f>
        <v/>
      </c>
      <c r="AC1940" s="9" t="str">
        <f>IF(Search!$R$7="","",IF($BB1940&lt;Search!$R$7,"",1))</f>
        <v/>
      </c>
      <c r="AD1940" s="45">
        <f>IF(COUNTIF($A1940:$AC1940,"n")&gt;0,"",IF(SUM($A1940:$AC1940)=COUNTA(Search!$C$4:$C$8,Search!$F$4:$F$8,Search!$I$4:$I$6,Search!$I$8,Search!$L$4:$L$8,Search!$O$4:$O$8,Search!$R$4:$R$7,Search!$U$4:$U$7)-COUNTIF(Search!$C$4:$U$7,"n"),1+LARGE($AD$1:AD1939,1),""))</f>
        <v>149</v>
      </c>
      <c r="AE1940" s="45">
        <f t="shared" si="93"/>
        <v>1248</v>
      </c>
      <c r="AF1940" s="45">
        <f>IF(AD1940="","",COUNTIF($AE$1:$AE1939,$AE1940)+RANK($AE1940,$AE$2:$AE$10540,1))</f>
        <v>213</v>
      </c>
      <c r="AG1940" s="45">
        <f t="shared" si="94"/>
        <v>0</v>
      </c>
      <c r="AH1940" s="45">
        <f>IF($AD1940="","",COUNTIF($AG$1:$AG1939,$AG1940)+RANK($AG1940,$AG$1:$AG$10539,0))</f>
        <v>311</v>
      </c>
      <c r="AI1940" s="10" t="str">
        <f t="shared" si="95"/>
        <v>2013-14 O-Pee-Chee #632 Jon Merrill  RC   /   $</v>
      </c>
      <c r="AJ1940" s="11">
        <v>2013</v>
      </c>
      <c r="AK1940" s="17">
        <v>14</v>
      </c>
      <c r="AL1940" s="12" t="s">
        <v>53</v>
      </c>
      <c r="AM1940" s="10">
        <v>632</v>
      </c>
      <c r="AN1940" s="12" t="s">
        <v>1496</v>
      </c>
      <c r="AO1940" s="9"/>
      <c r="AP1940" s="9" t="s">
        <v>1902</v>
      </c>
      <c r="AQ1940" s="9"/>
      <c r="AR1940" s="14"/>
      <c r="AS1940" s="9" t="s">
        <v>2</v>
      </c>
      <c r="AT1940" s="9"/>
      <c r="AU1940" s="9"/>
      <c r="AV1940" s="13"/>
      <c r="AW1940" s="13"/>
      <c r="AX1940" s="9"/>
      <c r="AY1940" s="9"/>
      <c r="AZ1940" s="9"/>
      <c r="BA1940" s="33"/>
      <c r="BB1940" s="33"/>
      <c r="BC1940" s="36"/>
      <c r="BD1940" s="12" t="s">
        <v>1771</v>
      </c>
    </row>
    <row r="1941" spans="1:56" s="12" customFormat="1" x14ac:dyDescent="0.2">
      <c r="A1941" s="9">
        <f>IF(Search!$C$5="","",IF(COUNTA(Inventory!$AP1941)=1,1,""))</f>
        <v>1</v>
      </c>
      <c r="B1941" s="9" t="str">
        <f>IF(Search!$C$4="","",IF(ISNUMBER(SEARCH(Search!$C$4,$AR1941))=TRUE,1,""))</f>
        <v/>
      </c>
      <c r="C1941" s="9" t="str">
        <f>IF(Search!$C$6="x",IF(COUNTA($AQ1941)=1,1,"N"),IF(COUNTA($AQ1941)=1,"N",""))</f>
        <v/>
      </c>
      <c r="D1941" s="9" t="str">
        <f>IF(Search!$O$8="","",IF(ISNUMBER(SEARCH(Search!$O$8,$BD1941))=TRUE,1,""))</f>
        <v/>
      </c>
      <c r="E1941" s="9" t="str">
        <f>IF(Search!$C$7="","",IF(ISNUMBER(SEARCH(Search!$C$7,$AN1941))=TRUE,1,""))</f>
        <v/>
      </c>
      <c r="F1941" s="9" t="str">
        <f>IF(Search!$C$8="","",IF(ISNUMBER(SEARCH(Search!$C$8,$AO1941))=TRUE,1,""))</f>
        <v/>
      </c>
      <c r="G1941" s="9" t="str">
        <f>IF(Search!$F$4="","",IF(Inventory!$AJ1941&lt;Search!$F$4,"",1))</f>
        <v/>
      </c>
      <c r="H1941" s="9" t="str">
        <f>IF(Search!$F$5="","",IF(Inventory!$AJ1941&gt;Search!$F$5,"",1))</f>
        <v/>
      </c>
      <c r="I1941" s="9" t="str">
        <f>IF(Search!$F$7="","",IF(Search!$F$8="",IF(ISNUMBER(SEARCH(Search!$F$7,$AL1941))=TRUE,1,""),""))</f>
        <v/>
      </c>
      <c r="J1941" s="9" t="str">
        <f>IF($AL1941=Search!$F$8,1,"")</f>
        <v/>
      </c>
      <c r="K1941" s="9" t="str">
        <f>IF(Search!$I$4="","",IF(COUNTA($AS1941)=1,IF(Search!$I$4="N","N",1),""))</f>
        <v/>
      </c>
      <c r="L1941" s="9" t="str">
        <f>IF(Search!$I$5="","",IF($AS1941="RC",1,""))</f>
        <v/>
      </c>
      <c r="M1941" s="9" t="str">
        <f>IF(Search!$I$6="","",IF($AS1941="RCP",1,""))</f>
        <v/>
      </c>
      <c r="N1941" s="9" t="str">
        <f>IF(Search!$I$8="","",IF(COUNTA($AT1941)=1,IF(Search!$I$8="N","N",1),""))</f>
        <v/>
      </c>
      <c r="O1941" s="9" t="str">
        <f>IF(Search!$L$4="","",IF(COUNTA($AU1941)=1,IF(Search!$L$4="N","N",1),""))</f>
        <v/>
      </c>
      <c r="P1941" s="9" t="str">
        <f>IF(Search!$L$5="","",IF(ISNUMBER(SEARCH("Jersey",$AU1941))=TRUE,IF(Search!$L$5="N","N",1),""))</f>
        <v/>
      </c>
      <c r="Q1941" s="9" t="str">
        <f>IF(Search!$L$6="","",IF(ISNUMBER(SEARCH("Patch",$AU1941))=TRUE,IF(Search!$L$6="N","N",1),""))</f>
        <v/>
      </c>
      <c r="R1941" s="9" t="str">
        <f>IF(Search!$L$7="","",IF(ISNUMBER(SEARCH("Shield",$AU1941))=TRUE,IF(Search!$L$7="N","N",1),""))</f>
        <v/>
      </c>
      <c r="S1941" s="9" t="str">
        <f>IF(Search!$L$8="","",IF(ISNUMBER(SEARCH("Stick",$AU1941))=TRUE,IF(Search!$L$8="N","N",1),""))</f>
        <v/>
      </c>
      <c r="T1941" s="9" t="str">
        <f>IF(Search!$O$4="","",IF(COUNTA($AW1941)=1,IF(Search!$O$4="N","N",1),""))</f>
        <v/>
      </c>
      <c r="U1941" s="9" t="str">
        <f>IF(Search!$O$5="","",IF($AW1941="","",IF($AW1941&lt;Search!$O$5,"",1)))</f>
        <v/>
      </c>
      <c r="V1941" s="9" t="str">
        <f>IF(Search!$O$6="","",IF($AW1941="","",IF($AW1941&gt;Search!$O$6,"",1)))</f>
        <v/>
      </c>
      <c r="W1941" s="9" t="str">
        <f>IF(Search!$U$4="","",IF($AX1941="","",1))</f>
        <v/>
      </c>
      <c r="X1941" s="9" t="str">
        <f>IF(Search!$U$5="","",IF(ISNUMBER(SEARCH(Search!$U$5,$AX1941))=TRUE,IF(Search!$U$5="N","N",1),""))</f>
        <v/>
      </c>
      <c r="Y1941" s="9" t="str">
        <f>IF(Search!$U$6="","",IF($AY1941&lt;Search!$U$6,"",1))</f>
        <v/>
      </c>
      <c r="Z1941" s="9" t="str">
        <f>IF(Search!$R$4="","",IF(Inventory!$BA1941&lt;Search!$R$4,"",1))</f>
        <v/>
      </c>
      <c r="AA1941" s="9" t="str">
        <f>IF(Search!$R$5="","",IF($BA1941&gt;Search!$R$5,"",1))</f>
        <v/>
      </c>
      <c r="AB1941" s="9" t="str">
        <f>IF(Search!$R$6="","",IF($BB1941&lt;Search!$R$6,"",1))</f>
        <v/>
      </c>
      <c r="AC1941" s="9" t="str">
        <f>IF(Search!$R$7="","",IF($BB1941&lt;Search!$R$7,"",1))</f>
        <v/>
      </c>
      <c r="AD1941" s="45">
        <f>IF(COUNTIF($A1941:$AC1941,"n")&gt;0,"",IF(SUM($A1941:$AC1941)=COUNTA(Search!$C$4:$C$8,Search!$F$4:$F$8,Search!$I$4:$I$6,Search!$I$8,Search!$L$4:$L$8,Search!$O$4:$O$8,Search!$R$4:$R$7,Search!$U$4:$U$7)-COUNTIF(Search!$C$4:$U$7,"n"),1+LARGE($AD$1:AD1940,1),""))</f>
        <v>150</v>
      </c>
      <c r="AE1941" s="45">
        <f t="shared" si="93"/>
        <v>1908</v>
      </c>
      <c r="AF1941" s="45">
        <f>IF(AD1941="","",COUNTIF($AE$1:$AE1940,$AE1941)+RANK($AE1941,$AE$2:$AE$10540,1))</f>
        <v>358</v>
      </c>
      <c r="AG1941" s="45">
        <f t="shared" si="94"/>
        <v>0</v>
      </c>
      <c r="AH1941" s="45">
        <f>IF($AD1941="","",COUNTIF($AG$1:$AG1940,$AG1941)+RANK($AG1941,$AG$1:$AG$10539,0))</f>
        <v>312</v>
      </c>
      <c r="AI1941" s="10" t="str">
        <f t="shared" si="95"/>
        <v>2013-14 O-Pee-Chee #635 Nikita Zadorov  RC   /   $</v>
      </c>
      <c r="AJ1941" s="11">
        <v>2013</v>
      </c>
      <c r="AK1941" s="17">
        <v>14</v>
      </c>
      <c r="AL1941" s="12" t="s">
        <v>53</v>
      </c>
      <c r="AM1941" s="10">
        <v>635</v>
      </c>
      <c r="AN1941" s="12" t="s">
        <v>1497</v>
      </c>
      <c r="AO1941" s="9"/>
      <c r="AP1941" s="9" t="s">
        <v>1902</v>
      </c>
      <c r="AQ1941" s="9"/>
      <c r="AR1941" s="14"/>
      <c r="AS1941" s="9" t="s">
        <v>2</v>
      </c>
      <c r="AT1941" s="9"/>
      <c r="AU1941" s="9"/>
      <c r="AV1941" s="13"/>
      <c r="AW1941" s="13"/>
      <c r="AX1941" s="9"/>
      <c r="AY1941" s="9"/>
      <c r="AZ1941" s="9"/>
      <c r="BA1941" s="33"/>
      <c r="BB1941" s="33"/>
      <c r="BC1941" s="36"/>
      <c r="BD1941" s="12" t="s">
        <v>1771</v>
      </c>
    </row>
    <row r="1942" spans="1:56" s="12" customFormat="1" x14ac:dyDescent="0.2">
      <c r="A1942" s="9">
        <f>IF(Search!$C$5="","",IF(COUNTA(Inventory!$AP1942)=1,1,""))</f>
        <v>1</v>
      </c>
      <c r="B1942" s="9" t="str">
        <f>IF(Search!$C$4="","",IF(ISNUMBER(SEARCH(Search!$C$4,$AR1942))=TRUE,1,""))</f>
        <v/>
      </c>
      <c r="C1942" s="9" t="str">
        <f>IF(Search!$C$6="x",IF(COUNTA($AQ1942)=1,1,"N"),IF(COUNTA($AQ1942)=1,"N",""))</f>
        <v/>
      </c>
      <c r="D1942" s="9" t="str">
        <f>IF(Search!$O$8="","",IF(ISNUMBER(SEARCH(Search!$O$8,$BD1942))=TRUE,1,""))</f>
        <v/>
      </c>
      <c r="E1942" s="9" t="str">
        <f>IF(Search!$C$7="","",IF(ISNUMBER(SEARCH(Search!$C$7,$AN1942))=TRUE,1,""))</f>
        <v/>
      </c>
      <c r="F1942" s="9" t="str">
        <f>IF(Search!$C$8="","",IF(ISNUMBER(SEARCH(Search!$C$8,$AO1942))=TRUE,1,""))</f>
        <v/>
      </c>
      <c r="G1942" s="9" t="str">
        <f>IF(Search!$F$4="","",IF(Inventory!$AJ1942&lt;Search!$F$4,"",1))</f>
        <v/>
      </c>
      <c r="H1942" s="9" t="str">
        <f>IF(Search!$F$5="","",IF(Inventory!$AJ1942&gt;Search!$F$5,"",1))</f>
        <v/>
      </c>
      <c r="I1942" s="9" t="str">
        <f>IF(Search!$F$7="","",IF(Search!$F$8="",IF(ISNUMBER(SEARCH(Search!$F$7,$AL1942))=TRUE,1,""),""))</f>
        <v/>
      </c>
      <c r="J1942" s="9" t="str">
        <f>IF($AL1942=Search!$F$8,1,"")</f>
        <v/>
      </c>
      <c r="K1942" s="9" t="str">
        <f>IF(Search!$I$4="","",IF(COUNTA($AS1942)=1,IF(Search!$I$4="N","N",1),""))</f>
        <v/>
      </c>
      <c r="L1942" s="9" t="str">
        <f>IF(Search!$I$5="","",IF($AS1942="RC",1,""))</f>
        <v/>
      </c>
      <c r="M1942" s="9" t="str">
        <f>IF(Search!$I$6="","",IF($AS1942="RCP",1,""))</f>
        <v/>
      </c>
      <c r="N1942" s="9" t="str">
        <f>IF(Search!$I$8="","",IF(COUNTA($AT1942)=1,IF(Search!$I$8="N","N",1),""))</f>
        <v/>
      </c>
      <c r="O1942" s="9" t="str">
        <f>IF(Search!$L$4="","",IF(COUNTA($AU1942)=1,IF(Search!$L$4="N","N",1),""))</f>
        <v/>
      </c>
      <c r="P1942" s="9" t="str">
        <f>IF(Search!$L$5="","",IF(ISNUMBER(SEARCH("Jersey",$AU1942))=TRUE,IF(Search!$L$5="N","N",1),""))</f>
        <v/>
      </c>
      <c r="Q1942" s="9" t="str">
        <f>IF(Search!$L$6="","",IF(ISNUMBER(SEARCH("Patch",$AU1942))=TRUE,IF(Search!$L$6="N","N",1),""))</f>
        <v/>
      </c>
      <c r="R1942" s="9" t="str">
        <f>IF(Search!$L$7="","",IF(ISNUMBER(SEARCH("Shield",$AU1942))=TRUE,IF(Search!$L$7="N","N",1),""))</f>
        <v/>
      </c>
      <c r="S1942" s="9" t="str">
        <f>IF(Search!$L$8="","",IF(ISNUMBER(SEARCH("Stick",$AU1942))=TRUE,IF(Search!$L$8="N","N",1),""))</f>
        <v/>
      </c>
      <c r="T1942" s="9" t="str">
        <f>IF(Search!$O$4="","",IF(COUNTA($AW1942)=1,IF(Search!$O$4="N","N",1),""))</f>
        <v/>
      </c>
      <c r="U1942" s="9" t="str">
        <f>IF(Search!$O$5="","",IF($AW1942="","",IF($AW1942&lt;Search!$O$5,"",1)))</f>
        <v/>
      </c>
      <c r="V1942" s="9" t="str">
        <f>IF(Search!$O$6="","",IF($AW1942="","",IF($AW1942&gt;Search!$O$6,"",1)))</f>
        <v/>
      </c>
      <c r="W1942" s="9" t="str">
        <f>IF(Search!$U$4="","",IF($AX1942="","",1))</f>
        <v/>
      </c>
      <c r="X1942" s="9" t="str">
        <f>IF(Search!$U$5="","",IF(ISNUMBER(SEARCH(Search!$U$5,$AX1942))=TRUE,IF(Search!$U$5="N","N",1),""))</f>
        <v/>
      </c>
      <c r="Y1942" s="9" t="str">
        <f>IF(Search!$U$6="","",IF($AY1942&lt;Search!$U$6,"",1))</f>
        <v/>
      </c>
      <c r="Z1942" s="9" t="str">
        <f>IF(Search!$R$4="","",IF(Inventory!$BA1942&lt;Search!$R$4,"",1))</f>
        <v/>
      </c>
      <c r="AA1942" s="9" t="str">
        <f>IF(Search!$R$5="","",IF($BA1942&gt;Search!$R$5,"",1))</f>
        <v/>
      </c>
      <c r="AB1942" s="9" t="str">
        <f>IF(Search!$R$6="","",IF($BB1942&lt;Search!$R$6,"",1))</f>
        <v/>
      </c>
      <c r="AC1942" s="9" t="str">
        <f>IF(Search!$R$7="","",IF($BB1942&lt;Search!$R$7,"",1))</f>
        <v/>
      </c>
      <c r="AD1942" s="45">
        <f>IF(COUNTIF($A1942:$AC1942,"n")&gt;0,"",IF(SUM($A1942:$AC1942)=COUNTA(Search!$C$4:$C$8,Search!$F$4:$F$8,Search!$I$4:$I$6,Search!$I$8,Search!$L$4:$L$8,Search!$O$4:$O$8,Search!$R$4:$R$7,Search!$U$4:$U$7)-COUNTIF(Search!$C$4:$U$7,"n"),1+LARGE($AD$1:AD1941,1),""))</f>
        <v>151</v>
      </c>
      <c r="AE1942" s="45">
        <f t="shared" si="93"/>
        <v>741</v>
      </c>
      <c r="AF1942" s="45">
        <f>IF(AD1942="","",COUNTIF($AE$1:$AE1941,$AE1942)+RANK($AE1942,$AE$2:$AE$10540,1))</f>
        <v>132</v>
      </c>
      <c r="AG1942" s="45">
        <f t="shared" si="94"/>
        <v>0</v>
      </c>
      <c r="AH1942" s="45">
        <f>IF($AD1942="","",COUNTIF($AG$1:$AG1941,$AG1942)+RANK($AG1942,$AG$1:$AG$10539,0))</f>
        <v>313</v>
      </c>
      <c r="AI1942" s="10" t="str">
        <f t="shared" si="95"/>
        <v>2013-14 O-Pee-Chee #637 Elias Lindholm  RC   /   $</v>
      </c>
      <c r="AJ1942" s="11">
        <v>2013</v>
      </c>
      <c r="AK1942" s="17">
        <v>14</v>
      </c>
      <c r="AL1942" s="12" t="s">
        <v>53</v>
      </c>
      <c r="AM1942" s="10">
        <v>637</v>
      </c>
      <c r="AN1942" s="12" t="s">
        <v>1498</v>
      </c>
      <c r="AO1942" s="9"/>
      <c r="AP1942" s="9" t="s">
        <v>1902</v>
      </c>
      <c r="AQ1942" s="9"/>
      <c r="AR1942" s="14"/>
      <c r="AS1942" s="9" t="s">
        <v>2</v>
      </c>
      <c r="AT1942" s="9"/>
      <c r="AU1942" s="9"/>
      <c r="AV1942" s="13"/>
      <c r="AW1942" s="13"/>
      <c r="AX1942" s="9"/>
      <c r="AY1942" s="9"/>
      <c r="AZ1942" s="9"/>
      <c r="BA1942" s="33"/>
      <c r="BB1942" s="33"/>
      <c r="BC1942" s="36"/>
      <c r="BD1942" s="12" t="s">
        <v>1771</v>
      </c>
    </row>
    <row r="1943" spans="1:56" s="12" customFormat="1" x14ac:dyDescent="0.2">
      <c r="A1943" s="9">
        <f>IF(Search!$C$5="","",IF(COUNTA(Inventory!$AP1943)=1,1,""))</f>
        <v>1</v>
      </c>
      <c r="B1943" s="9" t="str">
        <f>IF(Search!$C$4="","",IF(ISNUMBER(SEARCH(Search!$C$4,$AR1943))=TRUE,1,""))</f>
        <v/>
      </c>
      <c r="C1943" s="9" t="str">
        <f>IF(Search!$C$6="x",IF(COUNTA($AQ1943)=1,1,"N"),IF(COUNTA($AQ1943)=1,"N",""))</f>
        <v/>
      </c>
      <c r="D1943" s="9" t="str">
        <f>IF(Search!$O$8="","",IF(ISNUMBER(SEARCH(Search!$O$8,$BD1943))=TRUE,1,""))</f>
        <v/>
      </c>
      <c r="E1943" s="9" t="str">
        <f>IF(Search!$C$7="","",IF(ISNUMBER(SEARCH(Search!$C$7,$AN1943))=TRUE,1,""))</f>
        <v/>
      </c>
      <c r="F1943" s="9" t="str">
        <f>IF(Search!$C$8="","",IF(ISNUMBER(SEARCH(Search!$C$8,$AO1943))=TRUE,1,""))</f>
        <v/>
      </c>
      <c r="G1943" s="9" t="str">
        <f>IF(Search!$F$4="","",IF(Inventory!$AJ1943&lt;Search!$F$4,"",1))</f>
        <v/>
      </c>
      <c r="H1943" s="9" t="str">
        <f>IF(Search!$F$5="","",IF(Inventory!$AJ1943&gt;Search!$F$5,"",1))</f>
        <v/>
      </c>
      <c r="I1943" s="9" t="str">
        <f>IF(Search!$F$7="","",IF(Search!$F$8="",IF(ISNUMBER(SEARCH(Search!$F$7,$AL1943))=TRUE,1,""),""))</f>
        <v/>
      </c>
      <c r="J1943" s="9" t="str">
        <f>IF($AL1943=Search!$F$8,1,"")</f>
        <v/>
      </c>
      <c r="K1943" s="9" t="str">
        <f>IF(Search!$I$4="","",IF(COUNTA($AS1943)=1,IF(Search!$I$4="N","N",1),""))</f>
        <v/>
      </c>
      <c r="L1943" s="9" t="str">
        <f>IF(Search!$I$5="","",IF($AS1943="RC",1,""))</f>
        <v/>
      </c>
      <c r="M1943" s="9" t="str">
        <f>IF(Search!$I$6="","",IF($AS1943="RCP",1,""))</f>
        <v/>
      </c>
      <c r="N1943" s="9" t="str">
        <f>IF(Search!$I$8="","",IF(COUNTA($AT1943)=1,IF(Search!$I$8="N","N",1),""))</f>
        <v/>
      </c>
      <c r="O1943" s="9" t="str">
        <f>IF(Search!$L$4="","",IF(COUNTA($AU1943)=1,IF(Search!$L$4="N","N",1),""))</f>
        <v/>
      </c>
      <c r="P1943" s="9" t="str">
        <f>IF(Search!$L$5="","",IF(ISNUMBER(SEARCH("Jersey",$AU1943))=TRUE,IF(Search!$L$5="N","N",1),""))</f>
        <v/>
      </c>
      <c r="Q1943" s="9" t="str">
        <f>IF(Search!$L$6="","",IF(ISNUMBER(SEARCH("Patch",$AU1943))=TRUE,IF(Search!$L$6="N","N",1),""))</f>
        <v/>
      </c>
      <c r="R1943" s="9" t="str">
        <f>IF(Search!$L$7="","",IF(ISNUMBER(SEARCH("Shield",$AU1943))=TRUE,IF(Search!$L$7="N","N",1),""))</f>
        <v/>
      </c>
      <c r="S1943" s="9" t="str">
        <f>IF(Search!$L$8="","",IF(ISNUMBER(SEARCH("Stick",$AU1943))=TRUE,IF(Search!$L$8="N","N",1),""))</f>
        <v/>
      </c>
      <c r="T1943" s="9" t="str">
        <f>IF(Search!$O$4="","",IF(COUNTA($AW1943)=1,IF(Search!$O$4="N","N",1),""))</f>
        <v/>
      </c>
      <c r="U1943" s="9" t="str">
        <f>IF(Search!$O$5="","",IF($AW1943="","",IF($AW1943&lt;Search!$O$5,"",1)))</f>
        <v/>
      </c>
      <c r="V1943" s="9" t="str">
        <f>IF(Search!$O$6="","",IF($AW1943="","",IF($AW1943&gt;Search!$O$6,"",1)))</f>
        <v/>
      </c>
      <c r="W1943" s="9" t="str">
        <f>IF(Search!$U$4="","",IF($AX1943="","",1))</f>
        <v/>
      </c>
      <c r="X1943" s="9" t="str">
        <f>IF(Search!$U$5="","",IF(ISNUMBER(SEARCH(Search!$U$5,$AX1943))=TRUE,IF(Search!$U$5="N","N",1),""))</f>
        <v/>
      </c>
      <c r="Y1943" s="9" t="str">
        <f>IF(Search!$U$6="","",IF($AY1943&lt;Search!$U$6,"",1))</f>
        <v/>
      </c>
      <c r="Z1943" s="9" t="str">
        <f>IF(Search!$R$4="","",IF(Inventory!$BA1943&lt;Search!$R$4,"",1))</f>
        <v/>
      </c>
      <c r="AA1943" s="9" t="str">
        <f>IF(Search!$R$5="","",IF($BA1943&gt;Search!$R$5,"",1))</f>
        <v/>
      </c>
      <c r="AB1943" s="9" t="str">
        <f>IF(Search!$R$6="","",IF($BB1943&lt;Search!$R$6,"",1))</f>
        <v/>
      </c>
      <c r="AC1943" s="9" t="str">
        <f>IF(Search!$R$7="","",IF($BB1943&lt;Search!$R$7,"",1))</f>
        <v/>
      </c>
      <c r="AD1943" s="45">
        <f>IF(COUNTIF($A1943:$AC1943,"n")&gt;0,"",IF(SUM($A1943:$AC1943)=COUNTA(Search!$C$4:$C$8,Search!$F$4:$F$8,Search!$I$4:$I$6,Search!$I$8,Search!$L$4:$L$8,Search!$O$4:$O$8,Search!$R$4:$R$7,Search!$U$4:$U$7)-COUNTIF(Search!$C$4:$U$7,"n"),1+LARGE($AD$1:AD1942,1),""))</f>
        <v>152</v>
      </c>
      <c r="AE1943" s="45">
        <f t="shared" si="93"/>
        <v>1848</v>
      </c>
      <c r="AF1943" s="45">
        <f>IF(AD1943="","",COUNTIF($AE$1:$AE1942,$AE1943)+RANK($AE1943,$AE$2:$AE$10540,1))</f>
        <v>336</v>
      </c>
      <c r="AG1943" s="45">
        <f t="shared" si="94"/>
        <v>0</v>
      </c>
      <c r="AH1943" s="45">
        <f>IF($AD1943="","",COUNTIF($AG$1:$AG1942,$AG1943)+RANK($AG1943,$AG$1:$AG$10539,0))</f>
        <v>314</v>
      </c>
      <c r="AI1943" s="10" t="str">
        <f t="shared" si="95"/>
        <v>2013-14 O-Pee-Chee #639 Morgan Rielly TOR RC   /   $</v>
      </c>
      <c r="AJ1943" s="11">
        <v>2013</v>
      </c>
      <c r="AK1943" s="17">
        <v>14</v>
      </c>
      <c r="AL1943" s="12" t="s">
        <v>53</v>
      </c>
      <c r="AM1943" s="10">
        <v>639</v>
      </c>
      <c r="AN1943" s="12" t="s">
        <v>1449</v>
      </c>
      <c r="AO1943" s="9" t="s">
        <v>1904</v>
      </c>
      <c r="AP1943" s="9" t="s">
        <v>1902</v>
      </c>
      <c r="AQ1943" s="9"/>
      <c r="AR1943" s="14"/>
      <c r="AS1943" s="9" t="s">
        <v>2</v>
      </c>
      <c r="AT1943" s="9"/>
      <c r="AU1943" s="9"/>
      <c r="AV1943" s="13"/>
      <c r="AW1943" s="13"/>
      <c r="AX1943" s="9"/>
      <c r="AY1943" s="9"/>
      <c r="AZ1943" s="9"/>
      <c r="BA1943" s="33"/>
      <c r="BB1943" s="33"/>
      <c r="BC1943" s="36"/>
      <c r="BD1943" s="12" t="s">
        <v>1771</v>
      </c>
    </row>
    <row r="1944" spans="1:56" s="12" customFormat="1" x14ac:dyDescent="0.2">
      <c r="A1944" s="9">
        <f>IF(Search!$C$5="","",IF(COUNTA(Inventory!$AP1944)=1,1,""))</f>
        <v>1</v>
      </c>
      <c r="B1944" s="9" t="str">
        <f>IF(Search!$C$4="","",IF(ISNUMBER(SEARCH(Search!$C$4,$AR1944))=TRUE,1,""))</f>
        <v/>
      </c>
      <c r="C1944" s="9" t="str">
        <f>IF(Search!$C$6="x",IF(COUNTA($AQ1944)=1,1,"N"),IF(COUNTA($AQ1944)=1,"N",""))</f>
        <v/>
      </c>
      <c r="D1944" s="9" t="str">
        <f>IF(Search!$O$8="","",IF(ISNUMBER(SEARCH(Search!$O$8,$BD1944))=TRUE,1,""))</f>
        <v/>
      </c>
      <c r="E1944" s="9" t="str">
        <f>IF(Search!$C$7="","",IF(ISNUMBER(SEARCH(Search!$C$7,$AN1944))=TRUE,1,""))</f>
        <v/>
      </c>
      <c r="F1944" s="9" t="str">
        <f>IF(Search!$C$8="","",IF(ISNUMBER(SEARCH(Search!$C$8,$AO1944))=TRUE,1,""))</f>
        <v/>
      </c>
      <c r="G1944" s="9" t="str">
        <f>IF(Search!$F$4="","",IF(Inventory!$AJ1944&lt;Search!$F$4,"",1))</f>
        <v/>
      </c>
      <c r="H1944" s="9" t="str">
        <f>IF(Search!$F$5="","",IF(Inventory!$AJ1944&gt;Search!$F$5,"",1))</f>
        <v/>
      </c>
      <c r="I1944" s="9" t="str">
        <f>IF(Search!$F$7="","",IF(Search!$F$8="",IF(ISNUMBER(SEARCH(Search!$F$7,$AL1944))=TRUE,1,""),""))</f>
        <v/>
      </c>
      <c r="J1944" s="9" t="str">
        <f>IF($AL1944=Search!$F$8,1,"")</f>
        <v/>
      </c>
      <c r="K1944" s="9" t="str">
        <f>IF(Search!$I$4="","",IF(COUNTA($AS1944)=1,IF(Search!$I$4="N","N",1),""))</f>
        <v/>
      </c>
      <c r="L1944" s="9" t="str">
        <f>IF(Search!$I$5="","",IF($AS1944="RC",1,""))</f>
        <v/>
      </c>
      <c r="M1944" s="9" t="str">
        <f>IF(Search!$I$6="","",IF($AS1944="RCP",1,""))</f>
        <v/>
      </c>
      <c r="N1944" s="9" t="str">
        <f>IF(Search!$I$8="","",IF(COUNTA($AT1944)=1,IF(Search!$I$8="N","N",1),""))</f>
        <v/>
      </c>
      <c r="O1944" s="9" t="str">
        <f>IF(Search!$L$4="","",IF(COUNTA($AU1944)=1,IF(Search!$L$4="N","N",1),""))</f>
        <v/>
      </c>
      <c r="P1944" s="9" t="str">
        <f>IF(Search!$L$5="","",IF(ISNUMBER(SEARCH("Jersey",$AU1944))=TRUE,IF(Search!$L$5="N","N",1),""))</f>
        <v/>
      </c>
      <c r="Q1944" s="9" t="str">
        <f>IF(Search!$L$6="","",IF(ISNUMBER(SEARCH("Patch",$AU1944))=TRUE,IF(Search!$L$6="N","N",1),""))</f>
        <v/>
      </c>
      <c r="R1944" s="9" t="str">
        <f>IF(Search!$L$7="","",IF(ISNUMBER(SEARCH("Shield",$AU1944))=TRUE,IF(Search!$L$7="N","N",1),""))</f>
        <v/>
      </c>
      <c r="S1944" s="9" t="str">
        <f>IF(Search!$L$8="","",IF(ISNUMBER(SEARCH("Stick",$AU1944))=TRUE,IF(Search!$L$8="N","N",1),""))</f>
        <v/>
      </c>
      <c r="T1944" s="9" t="str">
        <f>IF(Search!$O$4="","",IF(COUNTA($AW1944)=1,IF(Search!$O$4="N","N",1),""))</f>
        <v/>
      </c>
      <c r="U1944" s="9" t="str">
        <f>IF(Search!$O$5="","",IF($AW1944="","",IF($AW1944&lt;Search!$O$5,"",1)))</f>
        <v/>
      </c>
      <c r="V1944" s="9" t="str">
        <f>IF(Search!$O$6="","",IF($AW1944="","",IF($AW1944&gt;Search!$O$6,"",1)))</f>
        <v/>
      </c>
      <c r="W1944" s="9" t="str">
        <f>IF(Search!$U$4="","",IF($AX1944="","",1))</f>
        <v/>
      </c>
      <c r="X1944" s="9" t="str">
        <f>IF(Search!$U$5="","",IF(ISNUMBER(SEARCH(Search!$U$5,$AX1944))=TRUE,IF(Search!$U$5="N","N",1),""))</f>
        <v/>
      </c>
      <c r="Y1944" s="9" t="str">
        <f>IF(Search!$U$6="","",IF($AY1944&lt;Search!$U$6,"",1))</f>
        <v/>
      </c>
      <c r="Z1944" s="9" t="str">
        <f>IF(Search!$R$4="","",IF(Inventory!$BA1944&lt;Search!$R$4,"",1))</f>
        <v/>
      </c>
      <c r="AA1944" s="9" t="str">
        <f>IF(Search!$R$5="","",IF($BA1944&gt;Search!$R$5,"",1))</f>
        <v/>
      </c>
      <c r="AB1944" s="9" t="str">
        <f>IF(Search!$R$6="","",IF($BB1944&lt;Search!$R$6,"",1))</f>
        <v/>
      </c>
      <c r="AC1944" s="9" t="str">
        <f>IF(Search!$R$7="","",IF($BB1944&lt;Search!$R$7,"",1))</f>
        <v/>
      </c>
      <c r="AD1944" s="45">
        <f>IF(COUNTIF($A1944:$AC1944,"n")&gt;0,"",IF(SUM($A1944:$AC1944)=COUNTA(Search!$C$4:$C$8,Search!$F$4:$F$8,Search!$I$4:$I$6,Search!$I$8,Search!$L$4:$L$8,Search!$O$4:$O$8,Search!$R$4:$R$7,Search!$U$4:$U$7)-COUNTIF(Search!$C$4:$U$7,"n"),1+LARGE($AD$1:AD1943,1),""))</f>
        <v>153</v>
      </c>
      <c r="AE1944" s="45">
        <f t="shared" si="93"/>
        <v>220</v>
      </c>
      <c r="AF1944" s="45">
        <f>IF(AD1944="","",COUNTIF($AE$1:$AE1943,$AE1944)+RANK($AE1944,$AE$2:$AE$10540,1))</f>
        <v>45</v>
      </c>
      <c r="AG1944" s="45">
        <f t="shared" si="94"/>
        <v>0</v>
      </c>
      <c r="AH1944" s="45">
        <f>IF($AD1944="","",COUNTIF($AG$1:$AG1943,$AG1944)+RANK($AG1944,$AG$1:$AG$10539,0))</f>
        <v>315</v>
      </c>
      <c r="AI1944" s="10" t="str">
        <f t="shared" si="95"/>
        <v>2013-14 O-Pee-Chee #641 Boone Jenner  RC   /   $</v>
      </c>
      <c r="AJ1944" s="11">
        <v>2013</v>
      </c>
      <c r="AK1944" s="17">
        <v>14</v>
      </c>
      <c r="AL1944" s="12" t="s">
        <v>53</v>
      </c>
      <c r="AM1944" s="10">
        <v>641</v>
      </c>
      <c r="AN1944" s="12" t="s">
        <v>1499</v>
      </c>
      <c r="AO1944" s="9"/>
      <c r="AP1944" s="9" t="s">
        <v>1902</v>
      </c>
      <c r="AQ1944" s="9"/>
      <c r="AR1944" s="14"/>
      <c r="AS1944" s="9" t="s">
        <v>2</v>
      </c>
      <c r="AT1944" s="9"/>
      <c r="AU1944" s="9"/>
      <c r="AV1944" s="13"/>
      <c r="AW1944" s="13"/>
      <c r="AX1944" s="9"/>
      <c r="AY1944" s="9"/>
      <c r="AZ1944" s="9"/>
      <c r="BA1944" s="33"/>
      <c r="BB1944" s="33"/>
      <c r="BC1944" s="36"/>
      <c r="BD1944" s="12" t="s">
        <v>1771</v>
      </c>
    </row>
    <row r="1945" spans="1:56" s="12" customFormat="1" x14ac:dyDescent="0.2">
      <c r="A1945" s="9">
        <f>IF(Search!$C$5="","",IF(COUNTA(Inventory!$AP1945)=1,1,""))</f>
        <v>1</v>
      </c>
      <c r="B1945" s="9" t="str">
        <f>IF(Search!$C$4="","",IF(ISNUMBER(SEARCH(Search!$C$4,$AR1945))=TRUE,1,""))</f>
        <v/>
      </c>
      <c r="C1945" s="9" t="str">
        <f>IF(Search!$C$6="x",IF(COUNTA($AQ1945)=1,1,"N"),IF(COUNTA($AQ1945)=1,"N",""))</f>
        <v/>
      </c>
      <c r="D1945" s="9" t="str">
        <f>IF(Search!$O$8="","",IF(ISNUMBER(SEARCH(Search!$O$8,$BD1945))=TRUE,1,""))</f>
        <v/>
      </c>
      <c r="E1945" s="9" t="str">
        <f>IF(Search!$C$7="","",IF(ISNUMBER(SEARCH(Search!$C$7,$AN1945))=TRUE,1,""))</f>
        <v/>
      </c>
      <c r="F1945" s="9" t="str">
        <f>IF(Search!$C$8="","",IF(ISNUMBER(SEARCH(Search!$C$8,$AO1945))=TRUE,1,""))</f>
        <v/>
      </c>
      <c r="G1945" s="9" t="str">
        <f>IF(Search!$F$4="","",IF(Inventory!$AJ1945&lt;Search!$F$4,"",1))</f>
        <v/>
      </c>
      <c r="H1945" s="9" t="str">
        <f>IF(Search!$F$5="","",IF(Inventory!$AJ1945&gt;Search!$F$5,"",1))</f>
        <v/>
      </c>
      <c r="I1945" s="9" t="str">
        <f>IF(Search!$F$7="","",IF(Search!$F$8="",IF(ISNUMBER(SEARCH(Search!$F$7,$AL1945))=TRUE,1,""),""))</f>
        <v/>
      </c>
      <c r="J1945" s="9" t="str">
        <f>IF($AL1945=Search!$F$8,1,"")</f>
        <v/>
      </c>
      <c r="K1945" s="9" t="str">
        <f>IF(Search!$I$4="","",IF(COUNTA($AS1945)=1,IF(Search!$I$4="N","N",1),""))</f>
        <v/>
      </c>
      <c r="L1945" s="9" t="str">
        <f>IF(Search!$I$5="","",IF($AS1945="RC",1,""))</f>
        <v/>
      </c>
      <c r="M1945" s="9" t="str">
        <f>IF(Search!$I$6="","",IF($AS1945="RCP",1,""))</f>
        <v/>
      </c>
      <c r="N1945" s="9" t="str">
        <f>IF(Search!$I$8="","",IF(COUNTA($AT1945)=1,IF(Search!$I$8="N","N",1),""))</f>
        <v/>
      </c>
      <c r="O1945" s="9" t="str">
        <f>IF(Search!$L$4="","",IF(COUNTA($AU1945)=1,IF(Search!$L$4="N","N",1),""))</f>
        <v/>
      </c>
      <c r="P1945" s="9" t="str">
        <f>IF(Search!$L$5="","",IF(ISNUMBER(SEARCH("Jersey",$AU1945))=TRUE,IF(Search!$L$5="N","N",1),""))</f>
        <v/>
      </c>
      <c r="Q1945" s="9" t="str">
        <f>IF(Search!$L$6="","",IF(ISNUMBER(SEARCH("Patch",$AU1945))=TRUE,IF(Search!$L$6="N","N",1),""))</f>
        <v/>
      </c>
      <c r="R1945" s="9" t="str">
        <f>IF(Search!$L$7="","",IF(ISNUMBER(SEARCH("Shield",$AU1945))=TRUE,IF(Search!$L$7="N","N",1),""))</f>
        <v/>
      </c>
      <c r="S1945" s="9" t="str">
        <f>IF(Search!$L$8="","",IF(ISNUMBER(SEARCH("Stick",$AU1945))=TRUE,IF(Search!$L$8="N","N",1),""))</f>
        <v/>
      </c>
      <c r="T1945" s="9" t="str">
        <f>IF(Search!$O$4="","",IF(COUNTA($AW1945)=1,IF(Search!$O$4="N","N",1),""))</f>
        <v/>
      </c>
      <c r="U1945" s="9" t="str">
        <f>IF(Search!$O$5="","",IF($AW1945="","",IF($AW1945&lt;Search!$O$5,"",1)))</f>
        <v/>
      </c>
      <c r="V1945" s="9" t="str">
        <f>IF(Search!$O$6="","",IF($AW1945="","",IF($AW1945&gt;Search!$O$6,"",1)))</f>
        <v/>
      </c>
      <c r="W1945" s="9" t="str">
        <f>IF(Search!$U$4="","",IF($AX1945="","",1))</f>
        <v/>
      </c>
      <c r="X1945" s="9" t="str">
        <f>IF(Search!$U$5="","",IF(ISNUMBER(SEARCH(Search!$U$5,$AX1945))=TRUE,IF(Search!$U$5="N","N",1),""))</f>
        <v/>
      </c>
      <c r="Y1945" s="9" t="str">
        <f>IF(Search!$U$6="","",IF($AY1945&lt;Search!$U$6,"",1))</f>
        <v/>
      </c>
      <c r="Z1945" s="9" t="str">
        <f>IF(Search!$R$4="","",IF(Inventory!$BA1945&lt;Search!$R$4,"",1))</f>
        <v/>
      </c>
      <c r="AA1945" s="9" t="str">
        <f>IF(Search!$R$5="","",IF($BA1945&gt;Search!$R$5,"",1))</f>
        <v/>
      </c>
      <c r="AB1945" s="9" t="str">
        <f>IF(Search!$R$6="","",IF($BB1945&lt;Search!$R$6,"",1))</f>
        <v/>
      </c>
      <c r="AC1945" s="9" t="str">
        <f>IF(Search!$R$7="","",IF($BB1945&lt;Search!$R$7,"",1))</f>
        <v/>
      </c>
      <c r="AD1945" s="45">
        <f>IF(COUNTIF($A1945:$AC1945,"n")&gt;0,"",IF(SUM($A1945:$AC1945)=COUNTA(Search!$C$4:$C$8,Search!$F$4:$F$8,Search!$I$4:$I$6,Search!$I$8,Search!$L$4:$L$8,Search!$O$4:$O$8,Search!$R$4:$R$7,Search!$U$4:$U$7)-COUNTIF(Search!$C$4:$U$7,"n"),1+LARGE($AD$1:AD1944,1),""))</f>
        <v>154</v>
      </c>
      <c r="AE1945" s="45">
        <f t="shared" si="93"/>
        <v>760</v>
      </c>
      <c r="AF1945" s="45">
        <f>IF(AD1945="","",COUNTIF($AE$1:$AE1944,$AE1945)+RANK($AE1945,$AE$2:$AE$10540,1))</f>
        <v>137</v>
      </c>
      <c r="AG1945" s="45">
        <f t="shared" si="94"/>
        <v>0</v>
      </c>
      <c r="AH1945" s="45">
        <f>IF($AD1945="","",COUNTIF($AG$1:$AG1944,$AG1945)+RANK($AG1945,$AG$1:$AG$10539,0))</f>
        <v>316</v>
      </c>
      <c r="AI1945" s="10" t="str">
        <f t="shared" si="95"/>
        <v>2013-14 O-Pee-Chee Black Bordered Rainbow Foil #302 Eric Staal     /100   $</v>
      </c>
      <c r="AJ1945" s="11">
        <v>2013</v>
      </c>
      <c r="AK1945" s="17">
        <v>14</v>
      </c>
      <c r="AL1945" s="12" t="s">
        <v>1381</v>
      </c>
      <c r="AM1945" s="10">
        <v>302</v>
      </c>
      <c r="AN1945" s="12" t="s">
        <v>533</v>
      </c>
      <c r="AO1945" s="9"/>
      <c r="AP1945" s="9" t="s">
        <v>1902</v>
      </c>
      <c r="AQ1945" s="9"/>
      <c r="AR1945" s="14"/>
      <c r="AS1945" s="9"/>
      <c r="AT1945" s="9"/>
      <c r="AU1945" s="9"/>
      <c r="AV1945" s="13"/>
      <c r="AW1945" s="13">
        <v>100</v>
      </c>
      <c r="AX1945" s="9"/>
      <c r="AY1945" s="9"/>
      <c r="AZ1945" s="9"/>
      <c r="BA1945" s="33"/>
      <c r="BB1945" s="33"/>
      <c r="BC1945" s="36"/>
      <c r="BD1945" s="12" t="s">
        <v>1771</v>
      </c>
    </row>
    <row r="1946" spans="1:56" s="12" customFormat="1" x14ac:dyDescent="0.2">
      <c r="A1946" s="9">
        <f>IF(Search!$C$5="","",IF(COUNTA(Inventory!$AP1946)=1,1,""))</f>
        <v>1</v>
      </c>
      <c r="B1946" s="9" t="str">
        <f>IF(Search!$C$4="","",IF(ISNUMBER(SEARCH(Search!$C$4,$AR1946))=TRUE,1,""))</f>
        <v/>
      </c>
      <c r="C1946" s="9" t="str">
        <f>IF(Search!$C$6="x",IF(COUNTA($AQ1946)=1,1,"N"),IF(COUNTA($AQ1946)=1,"N",""))</f>
        <v/>
      </c>
      <c r="D1946" s="9" t="str">
        <f>IF(Search!$O$8="","",IF(ISNUMBER(SEARCH(Search!$O$8,$BD1946))=TRUE,1,""))</f>
        <v/>
      </c>
      <c r="E1946" s="9" t="str">
        <f>IF(Search!$C$7="","",IF(ISNUMBER(SEARCH(Search!$C$7,$AN1946))=TRUE,1,""))</f>
        <v/>
      </c>
      <c r="F1946" s="9" t="str">
        <f>IF(Search!$C$8="","",IF(ISNUMBER(SEARCH(Search!$C$8,$AO1946))=TRUE,1,""))</f>
        <v/>
      </c>
      <c r="G1946" s="9" t="str">
        <f>IF(Search!$F$4="","",IF(Inventory!$AJ1946&lt;Search!$F$4,"",1))</f>
        <v/>
      </c>
      <c r="H1946" s="9" t="str">
        <f>IF(Search!$F$5="","",IF(Inventory!$AJ1946&gt;Search!$F$5,"",1))</f>
        <v/>
      </c>
      <c r="I1946" s="9" t="str">
        <f>IF(Search!$F$7="","",IF(Search!$F$8="",IF(ISNUMBER(SEARCH(Search!$F$7,$AL1946))=TRUE,1,""),""))</f>
        <v/>
      </c>
      <c r="J1946" s="9" t="str">
        <f>IF($AL1946=Search!$F$8,1,"")</f>
        <v/>
      </c>
      <c r="K1946" s="9" t="str">
        <f>IF(Search!$I$4="","",IF(COUNTA($AS1946)=1,IF(Search!$I$4="N","N",1),""))</f>
        <v/>
      </c>
      <c r="L1946" s="9" t="str">
        <f>IF(Search!$I$5="","",IF($AS1946="RC",1,""))</f>
        <v/>
      </c>
      <c r="M1946" s="9" t="str">
        <f>IF(Search!$I$6="","",IF($AS1946="RCP",1,""))</f>
        <v/>
      </c>
      <c r="N1946" s="9" t="str">
        <f>IF(Search!$I$8="","",IF(COUNTA($AT1946)=1,IF(Search!$I$8="N","N",1),""))</f>
        <v/>
      </c>
      <c r="O1946" s="9" t="str">
        <f>IF(Search!$L$4="","",IF(COUNTA($AU1946)=1,IF(Search!$L$4="N","N",1),""))</f>
        <v/>
      </c>
      <c r="P1946" s="9" t="str">
        <f>IF(Search!$L$5="","",IF(ISNUMBER(SEARCH("Jersey",$AU1946))=TRUE,IF(Search!$L$5="N","N",1),""))</f>
        <v/>
      </c>
      <c r="Q1946" s="9" t="str">
        <f>IF(Search!$L$6="","",IF(ISNUMBER(SEARCH("Patch",$AU1946))=TRUE,IF(Search!$L$6="N","N",1),""))</f>
        <v/>
      </c>
      <c r="R1946" s="9" t="str">
        <f>IF(Search!$L$7="","",IF(ISNUMBER(SEARCH("Shield",$AU1946))=TRUE,IF(Search!$L$7="N","N",1),""))</f>
        <v/>
      </c>
      <c r="S1946" s="9" t="str">
        <f>IF(Search!$L$8="","",IF(ISNUMBER(SEARCH("Stick",$AU1946))=TRUE,IF(Search!$L$8="N","N",1),""))</f>
        <v/>
      </c>
      <c r="T1946" s="9" t="str">
        <f>IF(Search!$O$4="","",IF(COUNTA($AW1946)=1,IF(Search!$O$4="N","N",1),""))</f>
        <v/>
      </c>
      <c r="U1946" s="9" t="str">
        <f>IF(Search!$O$5="","",IF($AW1946="","",IF($AW1946&lt;Search!$O$5,"",1)))</f>
        <v/>
      </c>
      <c r="V1946" s="9" t="str">
        <f>IF(Search!$O$6="","",IF($AW1946="","",IF($AW1946&gt;Search!$O$6,"",1)))</f>
        <v/>
      </c>
      <c r="W1946" s="9" t="str">
        <f>IF(Search!$U$4="","",IF($AX1946="","",1))</f>
        <v/>
      </c>
      <c r="X1946" s="9" t="str">
        <f>IF(Search!$U$5="","",IF(ISNUMBER(SEARCH(Search!$U$5,$AX1946))=TRUE,IF(Search!$U$5="N","N",1),""))</f>
        <v/>
      </c>
      <c r="Y1946" s="9" t="str">
        <f>IF(Search!$U$6="","",IF($AY1946&lt;Search!$U$6,"",1))</f>
        <v/>
      </c>
      <c r="Z1946" s="9" t="str">
        <f>IF(Search!$R$4="","",IF(Inventory!$BA1946&lt;Search!$R$4,"",1))</f>
        <v/>
      </c>
      <c r="AA1946" s="9" t="str">
        <f>IF(Search!$R$5="","",IF($BA1946&gt;Search!$R$5,"",1))</f>
        <v/>
      </c>
      <c r="AB1946" s="9" t="str">
        <f>IF(Search!$R$6="","",IF($BB1946&lt;Search!$R$6,"",1))</f>
        <v/>
      </c>
      <c r="AC1946" s="9" t="str">
        <f>IF(Search!$R$7="","",IF($BB1946&lt;Search!$R$7,"",1))</f>
        <v/>
      </c>
      <c r="AD1946" s="45">
        <f>IF(COUNTIF($A1946:$AC1946,"n")&gt;0,"",IF(SUM($A1946:$AC1946)=COUNTA(Search!$C$4:$C$8,Search!$F$4:$F$8,Search!$I$4:$I$6,Search!$I$8,Search!$L$4:$L$8,Search!$O$4:$O$8,Search!$R$4:$R$7,Search!$U$4:$U$7)-COUNTIF(Search!$C$4:$U$7,"n"),1+LARGE($AD$1:AD1945,1),""))</f>
        <v>155</v>
      </c>
      <c r="AE1946" s="45">
        <f t="shared" si="93"/>
        <v>1065</v>
      </c>
      <c r="AF1946" s="45">
        <f>IF(AD1946="","",COUNTIF($AE$1:$AE1945,$AE1946)+RANK($AE1946,$AE$2:$AE$10540,1))</f>
        <v>183</v>
      </c>
      <c r="AG1946" s="45">
        <f t="shared" si="94"/>
        <v>0</v>
      </c>
      <c r="AH1946" s="45">
        <f>IF($AD1946="","",COUNTIF($AG$1:$AG1945,$AG1946)+RANK($AG1946,$AG$1:$AG$10539,0))</f>
        <v>317</v>
      </c>
      <c r="AI1946" s="10" t="str">
        <f t="shared" si="95"/>
        <v>2013-14 O-Pee-Chee Black Bordered Rainbow Foil #406 Jamie McGinn     /100   $</v>
      </c>
      <c r="AJ1946" s="11">
        <v>2013</v>
      </c>
      <c r="AK1946" s="17">
        <v>14</v>
      </c>
      <c r="AL1946" s="12" t="s">
        <v>1381</v>
      </c>
      <c r="AM1946" s="10">
        <v>406</v>
      </c>
      <c r="AN1946" s="12" t="s">
        <v>1500</v>
      </c>
      <c r="AO1946" s="9"/>
      <c r="AP1946" s="9" t="s">
        <v>1902</v>
      </c>
      <c r="AQ1946" s="9"/>
      <c r="AR1946" s="14"/>
      <c r="AS1946" s="9"/>
      <c r="AT1946" s="9"/>
      <c r="AU1946" s="9"/>
      <c r="AV1946" s="13"/>
      <c r="AW1946" s="13">
        <v>100</v>
      </c>
      <c r="AX1946" s="9"/>
      <c r="AY1946" s="9"/>
      <c r="AZ1946" s="9"/>
      <c r="BA1946" s="33"/>
      <c r="BB1946" s="33"/>
      <c r="BC1946" s="36"/>
      <c r="BD1946" s="12" t="s">
        <v>1771</v>
      </c>
    </row>
    <row r="1947" spans="1:56" s="12" customFormat="1" x14ac:dyDescent="0.2">
      <c r="A1947" s="9">
        <f>IF(Search!$C$5="","",IF(COUNTA(Inventory!$AP1947)=1,1,""))</f>
        <v>1</v>
      </c>
      <c r="B1947" s="9" t="str">
        <f>IF(Search!$C$4="","",IF(ISNUMBER(SEARCH(Search!$C$4,$AR1947))=TRUE,1,""))</f>
        <v/>
      </c>
      <c r="C1947" s="9" t="str">
        <f>IF(Search!$C$6="x",IF(COUNTA($AQ1947)=1,1,"N"),IF(COUNTA($AQ1947)=1,"N",""))</f>
        <v/>
      </c>
      <c r="D1947" s="9" t="str">
        <f>IF(Search!$O$8="","",IF(ISNUMBER(SEARCH(Search!$O$8,$BD1947))=TRUE,1,""))</f>
        <v/>
      </c>
      <c r="E1947" s="9" t="str">
        <f>IF(Search!$C$7="","",IF(ISNUMBER(SEARCH(Search!$C$7,$AN1947))=TRUE,1,""))</f>
        <v/>
      </c>
      <c r="F1947" s="9" t="str">
        <f>IF(Search!$C$8="","",IF(ISNUMBER(SEARCH(Search!$C$8,$AO1947))=TRUE,1,""))</f>
        <v/>
      </c>
      <c r="G1947" s="9" t="str">
        <f>IF(Search!$F$4="","",IF(Inventory!$AJ1947&lt;Search!$F$4,"",1))</f>
        <v/>
      </c>
      <c r="H1947" s="9" t="str">
        <f>IF(Search!$F$5="","",IF(Inventory!$AJ1947&gt;Search!$F$5,"",1))</f>
        <v/>
      </c>
      <c r="I1947" s="9" t="str">
        <f>IF(Search!$F$7="","",IF(Search!$F$8="",IF(ISNUMBER(SEARCH(Search!$F$7,$AL1947))=TRUE,1,""),""))</f>
        <v/>
      </c>
      <c r="J1947" s="9" t="str">
        <f>IF($AL1947=Search!$F$8,1,"")</f>
        <v/>
      </c>
      <c r="K1947" s="9" t="str">
        <f>IF(Search!$I$4="","",IF(COUNTA($AS1947)=1,IF(Search!$I$4="N","N",1),""))</f>
        <v/>
      </c>
      <c r="L1947" s="9" t="str">
        <f>IF(Search!$I$5="","",IF($AS1947="RC",1,""))</f>
        <v/>
      </c>
      <c r="M1947" s="9" t="str">
        <f>IF(Search!$I$6="","",IF($AS1947="RCP",1,""))</f>
        <v/>
      </c>
      <c r="N1947" s="9" t="str">
        <f>IF(Search!$I$8="","",IF(COUNTA($AT1947)=1,IF(Search!$I$8="N","N",1),""))</f>
        <v/>
      </c>
      <c r="O1947" s="9" t="str">
        <f>IF(Search!$L$4="","",IF(COUNTA($AU1947)=1,IF(Search!$L$4="N","N",1),""))</f>
        <v/>
      </c>
      <c r="P1947" s="9" t="str">
        <f>IF(Search!$L$5="","",IF(ISNUMBER(SEARCH("Jersey",$AU1947))=TRUE,IF(Search!$L$5="N","N",1),""))</f>
        <v/>
      </c>
      <c r="Q1947" s="9" t="str">
        <f>IF(Search!$L$6="","",IF(ISNUMBER(SEARCH("Patch",$AU1947))=TRUE,IF(Search!$L$6="N","N",1),""))</f>
        <v/>
      </c>
      <c r="R1947" s="9" t="str">
        <f>IF(Search!$L$7="","",IF(ISNUMBER(SEARCH("Shield",$AU1947))=TRUE,IF(Search!$L$7="N","N",1),""))</f>
        <v/>
      </c>
      <c r="S1947" s="9" t="str">
        <f>IF(Search!$L$8="","",IF(ISNUMBER(SEARCH("Stick",$AU1947))=TRUE,IF(Search!$L$8="N","N",1),""))</f>
        <v/>
      </c>
      <c r="T1947" s="9" t="str">
        <f>IF(Search!$O$4="","",IF(COUNTA($AW1947)=1,IF(Search!$O$4="N","N",1),""))</f>
        <v/>
      </c>
      <c r="U1947" s="9" t="str">
        <f>IF(Search!$O$5="","",IF($AW1947="","",IF($AW1947&lt;Search!$O$5,"",1)))</f>
        <v/>
      </c>
      <c r="V1947" s="9" t="str">
        <f>IF(Search!$O$6="","",IF($AW1947="","",IF($AW1947&gt;Search!$O$6,"",1)))</f>
        <v/>
      </c>
      <c r="W1947" s="9" t="str">
        <f>IF(Search!$U$4="","",IF($AX1947="","",1))</f>
        <v/>
      </c>
      <c r="X1947" s="9" t="str">
        <f>IF(Search!$U$5="","",IF(ISNUMBER(SEARCH(Search!$U$5,$AX1947))=TRUE,IF(Search!$U$5="N","N",1),""))</f>
        <v/>
      </c>
      <c r="Y1947" s="9" t="str">
        <f>IF(Search!$U$6="","",IF($AY1947&lt;Search!$U$6,"",1))</f>
        <v/>
      </c>
      <c r="Z1947" s="9" t="str">
        <f>IF(Search!$R$4="","",IF(Inventory!$BA1947&lt;Search!$R$4,"",1))</f>
        <v/>
      </c>
      <c r="AA1947" s="9" t="str">
        <f>IF(Search!$R$5="","",IF($BA1947&gt;Search!$R$5,"",1))</f>
        <v/>
      </c>
      <c r="AB1947" s="9" t="str">
        <f>IF(Search!$R$6="","",IF($BB1947&lt;Search!$R$6,"",1))</f>
        <v/>
      </c>
      <c r="AC1947" s="9" t="str">
        <f>IF(Search!$R$7="","",IF($BB1947&lt;Search!$R$7,"",1))</f>
        <v/>
      </c>
      <c r="AD1947" s="45">
        <f>IF(COUNTIF($A1947:$AC1947,"n")&gt;0,"",IF(SUM($A1947:$AC1947)=COUNTA(Search!$C$4:$C$8,Search!$F$4:$F$8,Search!$I$4:$I$6,Search!$I$8,Search!$L$4:$L$8,Search!$O$4:$O$8,Search!$R$4:$R$7,Search!$U$4:$U$7)-COUNTIF(Search!$C$4:$U$7,"n"),1+LARGE($AD$1:AD1946,1),""))</f>
        <v>156</v>
      </c>
      <c r="AE1947" s="45">
        <f t="shared" si="93"/>
        <v>659</v>
      </c>
      <c r="AF1947" s="45">
        <f>IF(AD1947="","",COUNTIF($AE$1:$AE1946,$AE1947)+RANK($AE1947,$AE$2:$AE$10540,1))</f>
        <v>120</v>
      </c>
      <c r="AG1947" s="45">
        <f t="shared" si="94"/>
        <v>0</v>
      </c>
      <c r="AH1947" s="45">
        <f>IF($AD1947="","",COUNTIF($AG$1:$AG1946,$AG1947)+RANK($AG1947,$AG$1:$AG$10539,0))</f>
        <v>318</v>
      </c>
      <c r="AI1947" s="10" t="str">
        <f t="shared" si="95"/>
        <v>2013-14 O-Pee-Chee Black Bordered Rainbow Foil #574 Dmitrij Jaskin  RCP   /100   $</v>
      </c>
      <c r="AJ1947" s="11">
        <v>2013</v>
      </c>
      <c r="AK1947" s="17">
        <v>14</v>
      </c>
      <c r="AL1947" s="12" t="s">
        <v>1381</v>
      </c>
      <c r="AM1947" s="10">
        <v>574</v>
      </c>
      <c r="AN1947" s="12" t="s">
        <v>1501</v>
      </c>
      <c r="AO1947" s="9"/>
      <c r="AP1947" s="9" t="s">
        <v>1902</v>
      </c>
      <c r="AQ1947" s="9"/>
      <c r="AR1947" s="14"/>
      <c r="AS1947" s="9" t="s">
        <v>1944</v>
      </c>
      <c r="AT1947" s="9"/>
      <c r="AU1947" s="9"/>
      <c r="AV1947" s="13"/>
      <c r="AW1947" s="13">
        <v>100</v>
      </c>
      <c r="AX1947" s="9"/>
      <c r="AY1947" s="9"/>
      <c r="AZ1947" s="9"/>
      <c r="BA1947" s="33"/>
      <c r="BB1947" s="33"/>
      <c r="BC1947" s="36"/>
      <c r="BD1947" s="12" t="s">
        <v>1771</v>
      </c>
    </row>
    <row r="1948" spans="1:56" s="12" customFormat="1" x14ac:dyDescent="0.2">
      <c r="A1948" s="9">
        <f>IF(Search!$C$5="","",IF(COUNTA(Inventory!$AP1948)=1,1,""))</f>
        <v>1</v>
      </c>
      <c r="B1948" s="9" t="str">
        <f>IF(Search!$C$4="","",IF(ISNUMBER(SEARCH(Search!$C$4,$AR1948))=TRUE,1,""))</f>
        <v/>
      </c>
      <c r="C1948" s="9" t="str">
        <f>IF(Search!$C$6="x",IF(COUNTA($AQ1948)=1,1,"N"),IF(COUNTA($AQ1948)=1,"N",""))</f>
        <v/>
      </c>
      <c r="D1948" s="9" t="str">
        <f>IF(Search!$O$8="","",IF(ISNUMBER(SEARCH(Search!$O$8,$BD1948))=TRUE,1,""))</f>
        <v/>
      </c>
      <c r="E1948" s="9" t="str">
        <f>IF(Search!$C$7="","",IF(ISNUMBER(SEARCH(Search!$C$7,$AN1948))=TRUE,1,""))</f>
        <v/>
      </c>
      <c r="F1948" s="9" t="str">
        <f>IF(Search!$C$8="","",IF(ISNUMBER(SEARCH(Search!$C$8,$AO1948))=TRUE,1,""))</f>
        <v/>
      </c>
      <c r="G1948" s="9" t="str">
        <f>IF(Search!$F$4="","",IF(Inventory!$AJ1948&lt;Search!$F$4,"",1))</f>
        <v/>
      </c>
      <c r="H1948" s="9" t="str">
        <f>IF(Search!$F$5="","",IF(Inventory!$AJ1948&gt;Search!$F$5,"",1))</f>
        <v/>
      </c>
      <c r="I1948" s="9" t="str">
        <f>IF(Search!$F$7="","",IF(Search!$F$8="",IF(ISNUMBER(SEARCH(Search!$F$7,$AL1948))=TRUE,1,""),""))</f>
        <v/>
      </c>
      <c r="J1948" s="9" t="str">
        <f>IF($AL1948=Search!$F$8,1,"")</f>
        <v/>
      </c>
      <c r="K1948" s="9" t="str">
        <f>IF(Search!$I$4="","",IF(COUNTA($AS1948)=1,IF(Search!$I$4="N","N",1),""))</f>
        <v/>
      </c>
      <c r="L1948" s="9" t="str">
        <f>IF(Search!$I$5="","",IF($AS1948="RC",1,""))</f>
        <v/>
      </c>
      <c r="M1948" s="9" t="str">
        <f>IF(Search!$I$6="","",IF($AS1948="RCP",1,""))</f>
        <v/>
      </c>
      <c r="N1948" s="9" t="str">
        <f>IF(Search!$I$8="","",IF(COUNTA($AT1948)=1,IF(Search!$I$8="N","N",1),""))</f>
        <v/>
      </c>
      <c r="O1948" s="9" t="str">
        <f>IF(Search!$L$4="","",IF(COUNTA($AU1948)=1,IF(Search!$L$4="N","N",1),""))</f>
        <v/>
      </c>
      <c r="P1948" s="9" t="str">
        <f>IF(Search!$L$5="","",IF(ISNUMBER(SEARCH("Jersey",$AU1948))=TRUE,IF(Search!$L$5="N","N",1),""))</f>
        <v/>
      </c>
      <c r="Q1948" s="9" t="str">
        <f>IF(Search!$L$6="","",IF(ISNUMBER(SEARCH("Patch",$AU1948))=TRUE,IF(Search!$L$6="N","N",1),""))</f>
        <v/>
      </c>
      <c r="R1948" s="9" t="str">
        <f>IF(Search!$L$7="","",IF(ISNUMBER(SEARCH("Shield",$AU1948))=TRUE,IF(Search!$L$7="N","N",1),""))</f>
        <v/>
      </c>
      <c r="S1948" s="9" t="str">
        <f>IF(Search!$L$8="","",IF(ISNUMBER(SEARCH("Stick",$AU1948))=TRUE,IF(Search!$L$8="N","N",1),""))</f>
        <v/>
      </c>
      <c r="T1948" s="9" t="str">
        <f>IF(Search!$O$4="","",IF(COUNTA($AW1948)=1,IF(Search!$O$4="N","N",1),""))</f>
        <v/>
      </c>
      <c r="U1948" s="9" t="str">
        <f>IF(Search!$O$5="","",IF($AW1948="","",IF($AW1948&lt;Search!$O$5,"",1)))</f>
        <v/>
      </c>
      <c r="V1948" s="9" t="str">
        <f>IF(Search!$O$6="","",IF($AW1948="","",IF($AW1948&gt;Search!$O$6,"",1)))</f>
        <v/>
      </c>
      <c r="W1948" s="9" t="str">
        <f>IF(Search!$U$4="","",IF($AX1948="","",1))</f>
        <v/>
      </c>
      <c r="X1948" s="9" t="str">
        <f>IF(Search!$U$5="","",IF(ISNUMBER(SEARCH(Search!$U$5,$AX1948))=TRUE,IF(Search!$U$5="N","N",1),""))</f>
        <v/>
      </c>
      <c r="Y1948" s="9" t="str">
        <f>IF(Search!$U$6="","",IF($AY1948&lt;Search!$U$6,"",1))</f>
        <v/>
      </c>
      <c r="Z1948" s="9" t="str">
        <f>IF(Search!$R$4="","",IF(Inventory!$BA1948&lt;Search!$R$4,"",1))</f>
        <v/>
      </c>
      <c r="AA1948" s="9" t="str">
        <f>IF(Search!$R$5="","",IF($BA1948&gt;Search!$R$5,"",1))</f>
        <v/>
      </c>
      <c r="AB1948" s="9" t="str">
        <f>IF(Search!$R$6="","",IF($BB1948&lt;Search!$R$6,"",1))</f>
        <v/>
      </c>
      <c r="AC1948" s="9" t="str">
        <f>IF(Search!$R$7="","",IF($BB1948&lt;Search!$R$7,"",1))</f>
        <v/>
      </c>
      <c r="AD1948" s="45">
        <f>IF(COUNTIF($A1948:$AC1948,"n")&gt;0,"",IF(SUM($A1948:$AC1948)=COUNTA(Search!$C$4:$C$8,Search!$F$4:$F$8,Search!$I$4:$I$6,Search!$I$8,Search!$L$4:$L$8,Search!$O$4:$O$8,Search!$R$4:$R$7,Search!$U$4:$U$7)-COUNTIF(Search!$C$4:$U$7,"n"),1+LARGE($AD$1:AD1947,1),""))</f>
        <v>157</v>
      </c>
      <c r="AE1948" s="45">
        <f t="shared" si="93"/>
        <v>174</v>
      </c>
      <c r="AF1948" s="45">
        <f>IF(AD1948="","",COUNTIF($AE$1:$AE1947,$AE1948)+RANK($AE1948,$AE$2:$AE$10540,1))</f>
        <v>38</v>
      </c>
      <c r="AG1948" s="45">
        <f t="shared" si="94"/>
        <v>0</v>
      </c>
      <c r="AH1948" s="45">
        <f>IF($AD1948="","",COUNTIF($AG$1:$AG1947,$AG1948)+RANK($AG1948,$AG$1:$AG$10539,0))</f>
        <v>319</v>
      </c>
      <c r="AI1948" s="10" t="str">
        <f t="shared" si="95"/>
        <v>2013-14 O-Pee-Chee Rainbow Foil #2 Benoit Pouliot     /   $</v>
      </c>
      <c r="AJ1948" s="11">
        <v>2013</v>
      </c>
      <c r="AK1948" s="17">
        <v>14</v>
      </c>
      <c r="AL1948" s="12" t="s">
        <v>1382</v>
      </c>
      <c r="AM1948" s="10">
        <v>2</v>
      </c>
      <c r="AN1948" s="12" t="s">
        <v>1502</v>
      </c>
      <c r="AO1948" s="9"/>
      <c r="AP1948" s="9" t="s">
        <v>1902</v>
      </c>
      <c r="AQ1948" s="9"/>
      <c r="AR1948" s="14"/>
      <c r="AS1948" s="9"/>
      <c r="AT1948" s="9"/>
      <c r="AU1948" s="9"/>
      <c r="AV1948" s="13"/>
      <c r="AW1948" s="13"/>
      <c r="AX1948" s="9"/>
      <c r="AY1948" s="9"/>
      <c r="AZ1948" s="9"/>
      <c r="BA1948" s="33"/>
      <c r="BB1948" s="33"/>
      <c r="BC1948" s="36"/>
      <c r="BD1948" s="12" t="s">
        <v>1771</v>
      </c>
    </row>
    <row r="1949" spans="1:56" s="12" customFormat="1" x14ac:dyDescent="0.2">
      <c r="A1949" s="9">
        <f>IF(Search!$C$5="","",IF(COUNTA(Inventory!$AP1949)=1,1,""))</f>
        <v>1</v>
      </c>
      <c r="B1949" s="9" t="str">
        <f>IF(Search!$C$4="","",IF(ISNUMBER(SEARCH(Search!$C$4,$AR1949))=TRUE,1,""))</f>
        <v/>
      </c>
      <c r="C1949" s="9" t="str">
        <f>IF(Search!$C$6="x",IF(COUNTA($AQ1949)=1,1,"N"),IF(COUNTA($AQ1949)=1,"N",""))</f>
        <v/>
      </c>
      <c r="D1949" s="9" t="str">
        <f>IF(Search!$O$8="","",IF(ISNUMBER(SEARCH(Search!$O$8,$BD1949))=TRUE,1,""))</f>
        <v/>
      </c>
      <c r="E1949" s="9" t="str">
        <f>IF(Search!$C$7="","",IF(ISNUMBER(SEARCH(Search!$C$7,$AN1949))=TRUE,1,""))</f>
        <v/>
      </c>
      <c r="F1949" s="9" t="str">
        <f>IF(Search!$C$8="","",IF(ISNUMBER(SEARCH(Search!$C$8,$AO1949))=TRUE,1,""))</f>
        <v/>
      </c>
      <c r="G1949" s="9" t="str">
        <f>IF(Search!$F$4="","",IF(Inventory!$AJ1949&lt;Search!$F$4,"",1))</f>
        <v/>
      </c>
      <c r="H1949" s="9" t="str">
        <f>IF(Search!$F$5="","",IF(Inventory!$AJ1949&gt;Search!$F$5,"",1))</f>
        <v/>
      </c>
      <c r="I1949" s="9" t="str">
        <f>IF(Search!$F$7="","",IF(Search!$F$8="",IF(ISNUMBER(SEARCH(Search!$F$7,$AL1949))=TRUE,1,""),""))</f>
        <v/>
      </c>
      <c r="J1949" s="9" t="str">
        <f>IF($AL1949=Search!$F$8,1,"")</f>
        <v/>
      </c>
      <c r="K1949" s="9" t="str">
        <f>IF(Search!$I$4="","",IF(COUNTA($AS1949)=1,IF(Search!$I$4="N","N",1),""))</f>
        <v/>
      </c>
      <c r="L1949" s="9" t="str">
        <f>IF(Search!$I$5="","",IF($AS1949="RC",1,""))</f>
        <v/>
      </c>
      <c r="M1949" s="9" t="str">
        <f>IF(Search!$I$6="","",IF($AS1949="RCP",1,""))</f>
        <v/>
      </c>
      <c r="N1949" s="9" t="str">
        <f>IF(Search!$I$8="","",IF(COUNTA($AT1949)=1,IF(Search!$I$8="N","N",1),""))</f>
        <v/>
      </c>
      <c r="O1949" s="9" t="str">
        <f>IF(Search!$L$4="","",IF(COUNTA($AU1949)=1,IF(Search!$L$4="N","N",1),""))</f>
        <v/>
      </c>
      <c r="P1949" s="9" t="str">
        <f>IF(Search!$L$5="","",IF(ISNUMBER(SEARCH("Jersey",$AU1949))=TRUE,IF(Search!$L$5="N","N",1),""))</f>
        <v/>
      </c>
      <c r="Q1949" s="9" t="str">
        <f>IF(Search!$L$6="","",IF(ISNUMBER(SEARCH("Patch",$AU1949))=TRUE,IF(Search!$L$6="N","N",1),""))</f>
        <v/>
      </c>
      <c r="R1949" s="9" t="str">
        <f>IF(Search!$L$7="","",IF(ISNUMBER(SEARCH("Shield",$AU1949))=TRUE,IF(Search!$L$7="N","N",1),""))</f>
        <v/>
      </c>
      <c r="S1949" s="9" t="str">
        <f>IF(Search!$L$8="","",IF(ISNUMBER(SEARCH("Stick",$AU1949))=TRUE,IF(Search!$L$8="N","N",1),""))</f>
        <v/>
      </c>
      <c r="T1949" s="9" t="str">
        <f>IF(Search!$O$4="","",IF(COUNTA($AW1949)=1,IF(Search!$O$4="N","N",1),""))</f>
        <v/>
      </c>
      <c r="U1949" s="9" t="str">
        <f>IF(Search!$O$5="","",IF($AW1949="","",IF($AW1949&lt;Search!$O$5,"",1)))</f>
        <v/>
      </c>
      <c r="V1949" s="9" t="str">
        <f>IF(Search!$O$6="","",IF($AW1949="","",IF($AW1949&gt;Search!$O$6,"",1)))</f>
        <v/>
      </c>
      <c r="W1949" s="9" t="str">
        <f>IF(Search!$U$4="","",IF($AX1949="","",1))</f>
        <v/>
      </c>
      <c r="X1949" s="9" t="str">
        <f>IF(Search!$U$5="","",IF(ISNUMBER(SEARCH(Search!$U$5,$AX1949))=TRUE,IF(Search!$U$5="N","N",1),""))</f>
        <v/>
      </c>
      <c r="Y1949" s="9" t="str">
        <f>IF(Search!$U$6="","",IF($AY1949&lt;Search!$U$6,"",1))</f>
        <v/>
      </c>
      <c r="Z1949" s="9" t="str">
        <f>IF(Search!$R$4="","",IF(Inventory!$BA1949&lt;Search!$R$4,"",1))</f>
        <v/>
      </c>
      <c r="AA1949" s="9" t="str">
        <f>IF(Search!$R$5="","",IF($BA1949&gt;Search!$R$5,"",1))</f>
        <v/>
      </c>
      <c r="AB1949" s="9" t="str">
        <f>IF(Search!$R$6="","",IF($BB1949&lt;Search!$R$6,"",1))</f>
        <v/>
      </c>
      <c r="AC1949" s="9" t="str">
        <f>IF(Search!$R$7="","",IF($BB1949&lt;Search!$R$7,"",1))</f>
        <v/>
      </c>
      <c r="AD1949" s="45">
        <f>IF(COUNTIF($A1949:$AC1949,"n")&gt;0,"",IF(SUM($A1949:$AC1949)=COUNTA(Search!$C$4:$C$8,Search!$F$4:$F$8,Search!$I$4:$I$6,Search!$I$8,Search!$L$4:$L$8,Search!$O$4:$O$8,Search!$R$4:$R$7,Search!$U$4:$U$7)-COUNTIF(Search!$C$4:$U$7,"n"),1+LARGE($AD$1:AD1948,1),""))</f>
        <v>158</v>
      </c>
      <c r="AE1949" s="45">
        <f t="shared" si="93"/>
        <v>1107</v>
      </c>
      <c r="AF1949" s="45">
        <f>IF(AD1949="","",COUNTIF($AE$1:$AE1948,$AE1949)+RANK($AE1949,$AE$2:$AE$10540,1))</f>
        <v>192</v>
      </c>
      <c r="AG1949" s="45">
        <f t="shared" si="94"/>
        <v>0</v>
      </c>
      <c r="AH1949" s="45">
        <f>IF($AD1949="","",COUNTIF($AG$1:$AG1948,$AG1949)+RANK($AG1949,$AG$1:$AG$10539,0))</f>
        <v>320</v>
      </c>
      <c r="AI1949" s="10" t="str">
        <f t="shared" si="95"/>
        <v>2013-14 O-Pee-Chee Rainbow Foil #85 Jay McClement     /   $</v>
      </c>
      <c r="AJ1949" s="11">
        <v>2013</v>
      </c>
      <c r="AK1949" s="17">
        <v>14</v>
      </c>
      <c r="AL1949" s="12" t="s">
        <v>1382</v>
      </c>
      <c r="AM1949" s="10">
        <v>85</v>
      </c>
      <c r="AN1949" s="12" t="s">
        <v>572</v>
      </c>
      <c r="AO1949" s="9"/>
      <c r="AP1949" s="9" t="s">
        <v>1902</v>
      </c>
      <c r="AQ1949" s="9"/>
      <c r="AR1949" s="14"/>
      <c r="AS1949" s="9"/>
      <c r="AT1949" s="9"/>
      <c r="AU1949" s="9"/>
      <c r="AV1949" s="13"/>
      <c r="AW1949" s="13"/>
      <c r="AX1949" s="9"/>
      <c r="AY1949" s="9"/>
      <c r="AZ1949" s="9"/>
      <c r="BA1949" s="33"/>
      <c r="BB1949" s="33"/>
      <c r="BC1949" s="36"/>
      <c r="BD1949" s="12" t="s">
        <v>1771</v>
      </c>
    </row>
    <row r="1950" spans="1:56" s="12" customFormat="1" x14ac:dyDescent="0.2">
      <c r="A1950" s="9">
        <f>IF(Search!$C$5="","",IF(COUNTA(Inventory!$AP1950)=1,1,""))</f>
        <v>1</v>
      </c>
      <c r="B1950" s="9" t="str">
        <f>IF(Search!$C$4="","",IF(ISNUMBER(SEARCH(Search!$C$4,$AR1950))=TRUE,1,""))</f>
        <v/>
      </c>
      <c r="C1950" s="9" t="str">
        <f>IF(Search!$C$6="x",IF(COUNTA($AQ1950)=1,1,"N"),IF(COUNTA($AQ1950)=1,"N",""))</f>
        <v/>
      </c>
      <c r="D1950" s="9" t="str">
        <f>IF(Search!$O$8="","",IF(ISNUMBER(SEARCH(Search!$O$8,$BD1950))=TRUE,1,""))</f>
        <v/>
      </c>
      <c r="E1950" s="9" t="str">
        <f>IF(Search!$C$7="","",IF(ISNUMBER(SEARCH(Search!$C$7,$AN1950))=TRUE,1,""))</f>
        <v/>
      </c>
      <c r="F1950" s="9" t="str">
        <f>IF(Search!$C$8="","",IF(ISNUMBER(SEARCH(Search!$C$8,$AO1950))=TRUE,1,""))</f>
        <v/>
      </c>
      <c r="G1950" s="9" t="str">
        <f>IF(Search!$F$4="","",IF(Inventory!$AJ1950&lt;Search!$F$4,"",1))</f>
        <v/>
      </c>
      <c r="H1950" s="9" t="str">
        <f>IF(Search!$F$5="","",IF(Inventory!$AJ1950&gt;Search!$F$5,"",1))</f>
        <v/>
      </c>
      <c r="I1950" s="9" t="str">
        <f>IF(Search!$F$7="","",IF(Search!$F$8="",IF(ISNUMBER(SEARCH(Search!$F$7,$AL1950))=TRUE,1,""),""))</f>
        <v/>
      </c>
      <c r="J1950" s="9" t="str">
        <f>IF($AL1950=Search!$F$8,1,"")</f>
        <v/>
      </c>
      <c r="K1950" s="9" t="str">
        <f>IF(Search!$I$4="","",IF(COUNTA($AS1950)=1,IF(Search!$I$4="N","N",1),""))</f>
        <v/>
      </c>
      <c r="L1950" s="9" t="str">
        <f>IF(Search!$I$5="","",IF($AS1950="RC",1,""))</f>
        <v/>
      </c>
      <c r="M1950" s="9" t="str">
        <f>IF(Search!$I$6="","",IF($AS1950="RCP",1,""))</f>
        <v/>
      </c>
      <c r="N1950" s="9" t="str">
        <f>IF(Search!$I$8="","",IF(COUNTA($AT1950)=1,IF(Search!$I$8="N","N",1),""))</f>
        <v/>
      </c>
      <c r="O1950" s="9" t="str">
        <f>IF(Search!$L$4="","",IF(COUNTA($AU1950)=1,IF(Search!$L$4="N","N",1),""))</f>
        <v/>
      </c>
      <c r="P1950" s="9" t="str">
        <f>IF(Search!$L$5="","",IF(ISNUMBER(SEARCH("Jersey",$AU1950))=TRUE,IF(Search!$L$5="N","N",1),""))</f>
        <v/>
      </c>
      <c r="Q1950" s="9" t="str">
        <f>IF(Search!$L$6="","",IF(ISNUMBER(SEARCH("Patch",$AU1950))=TRUE,IF(Search!$L$6="N","N",1),""))</f>
        <v/>
      </c>
      <c r="R1950" s="9" t="str">
        <f>IF(Search!$L$7="","",IF(ISNUMBER(SEARCH("Shield",$AU1950))=TRUE,IF(Search!$L$7="N","N",1),""))</f>
        <v/>
      </c>
      <c r="S1950" s="9" t="str">
        <f>IF(Search!$L$8="","",IF(ISNUMBER(SEARCH("Stick",$AU1950))=TRUE,IF(Search!$L$8="N","N",1),""))</f>
        <v/>
      </c>
      <c r="T1950" s="9" t="str">
        <f>IF(Search!$O$4="","",IF(COUNTA($AW1950)=1,IF(Search!$O$4="N","N",1),""))</f>
        <v/>
      </c>
      <c r="U1950" s="9" t="str">
        <f>IF(Search!$O$5="","",IF($AW1950="","",IF($AW1950&lt;Search!$O$5,"",1)))</f>
        <v/>
      </c>
      <c r="V1950" s="9" t="str">
        <f>IF(Search!$O$6="","",IF($AW1950="","",IF($AW1950&gt;Search!$O$6,"",1)))</f>
        <v/>
      </c>
      <c r="W1950" s="9" t="str">
        <f>IF(Search!$U$4="","",IF($AX1950="","",1))</f>
        <v/>
      </c>
      <c r="X1950" s="9" t="str">
        <f>IF(Search!$U$5="","",IF(ISNUMBER(SEARCH(Search!$U$5,$AX1950))=TRUE,IF(Search!$U$5="N","N",1),""))</f>
        <v/>
      </c>
      <c r="Y1950" s="9" t="str">
        <f>IF(Search!$U$6="","",IF($AY1950&lt;Search!$U$6,"",1))</f>
        <v/>
      </c>
      <c r="Z1950" s="9" t="str">
        <f>IF(Search!$R$4="","",IF(Inventory!$BA1950&lt;Search!$R$4,"",1))</f>
        <v/>
      </c>
      <c r="AA1950" s="9" t="str">
        <f>IF(Search!$R$5="","",IF($BA1950&gt;Search!$R$5,"",1))</f>
        <v/>
      </c>
      <c r="AB1950" s="9" t="str">
        <f>IF(Search!$R$6="","",IF($BB1950&lt;Search!$R$6,"",1))</f>
        <v/>
      </c>
      <c r="AC1950" s="9" t="str">
        <f>IF(Search!$R$7="","",IF($BB1950&lt;Search!$R$7,"",1))</f>
        <v/>
      </c>
      <c r="AD1950" s="45">
        <f>IF(COUNTIF($A1950:$AC1950,"n")&gt;0,"",IF(SUM($A1950:$AC1950)=COUNTA(Search!$C$4:$C$8,Search!$F$4:$F$8,Search!$I$4:$I$6,Search!$I$8,Search!$L$4:$L$8,Search!$O$4:$O$8,Search!$R$4:$R$7,Search!$U$4:$U$7)-COUNTIF(Search!$C$4:$U$7,"n"),1+LARGE($AD$1:AD1949,1),""))</f>
        <v>159</v>
      </c>
      <c r="AE1950" s="45">
        <f t="shared" si="93"/>
        <v>515</v>
      </c>
      <c r="AF1950" s="45">
        <f>IF(AD1950="","",COUNTIF($AE$1:$AE1949,$AE1950)+RANK($AE1950,$AE$2:$AE$10540,1))</f>
        <v>106</v>
      </c>
      <c r="AG1950" s="45">
        <f t="shared" si="94"/>
        <v>0</v>
      </c>
      <c r="AH1950" s="45">
        <f>IF($AD1950="","",COUNTIF($AG$1:$AG1949,$AG1950)+RANK($AG1950,$AG$1:$AG$10539,0))</f>
        <v>321</v>
      </c>
      <c r="AI1950" s="10" t="str">
        <f t="shared" si="95"/>
        <v>2013-14 O-Pee-Chee Rainbow Foil #309 Dan Cleary     /   $</v>
      </c>
      <c r="AJ1950" s="11">
        <v>2013</v>
      </c>
      <c r="AK1950" s="17">
        <v>14</v>
      </c>
      <c r="AL1950" s="12" t="s">
        <v>1382</v>
      </c>
      <c r="AM1950" s="10">
        <v>309</v>
      </c>
      <c r="AN1950" s="12" t="s">
        <v>1503</v>
      </c>
      <c r="AO1950" s="9"/>
      <c r="AP1950" s="9" t="s">
        <v>1902</v>
      </c>
      <c r="AQ1950" s="9"/>
      <c r="AR1950" s="14"/>
      <c r="AS1950" s="9"/>
      <c r="AT1950" s="9"/>
      <c r="AU1950" s="9"/>
      <c r="AV1950" s="13"/>
      <c r="AW1950" s="13"/>
      <c r="AX1950" s="9"/>
      <c r="AY1950" s="9"/>
      <c r="AZ1950" s="9"/>
      <c r="BA1950" s="33"/>
      <c r="BB1950" s="33"/>
      <c r="BC1950" s="36"/>
      <c r="BD1950" s="12" t="s">
        <v>1771</v>
      </c>
    </row>
    <row r="1951" spans="1:56" s="12" customFormat="1" x14ac:dyDescent="0.2">
      <c r="A1951" s="9">
        <f>IF(Search!$C$5="","",IF(COUNTA(Inventory!$AP1951)=1,1,""))</f>
        <v>1</v>
      </c>
      <c r="B1951" s="9" t="str">
        <f>IF(Search!$C$4="","",IF(ISNUMBER(SEARCH(Search!$C$4,$AR1951))=TRUE,1,""))</f>
        <v/>
      </c>
      <c r="C1951" s="9" t="str">
        <f>IF(Search!$C$6="x",IF(COUNTA($AQ1951)=1,1,"N"),IF(COUNTA($AQ1951)=1,"N",""))</f>
        <v/>
      </c>
      <c r="D1951" s="9" t="str">
        <f>IF(Search!$O$8="","",IF(ISNUMBER(SEARCH(Search!$O$8,$BD1951))=TRUE,1,""))</f>
        <v/>
      </c>
      <c r="E1951" s="9" t="str">
        <f>IF(Search!$C$7="","",IF(ISNUMBER(SEARCH(Search!$C$7,$AN1951))=TRUE,1,""))</f>
        <v/>
      </c>
      <c r="F1951" s="9" t="str">
        <f>IF(Search!$C$8="","",IF(ISNUMBER(SEARCH(Search!$C$8,$AO1951))=TRUE,1,""))</f>
        <v/>
      </c>
      <c r="G1951" s="9" t="str">
        <f>IF(Search!$F$4="","",IF(Inventory!$AJ1951&lt;Search!$F$4,"",1))</f>
        <v/>
      </c>
      <c r="H1951" s="9" t="str">
        <f>IF(Search!$F$5="","",IF(Inventory!$AJ1951&gt;Search!$F$5,"",1))</f>
        <v/>
      </c>
      <c r="I1951" s="9" t="str">
        <f>IF(Search!$F$7="","",IF(Search!$F$8="",IF(ISNUMBER(SEARCH(Search!$F$7,$AL1951))=TRUE,1,""),""))</f>
        <v/>
      </c>
      <c r="J1951" s="9" t="str">
        <f>IF($AL1951=Search!$F$8,1,"")</f>
        <v/>
      </c>
      <c r="K1951" s="9" t="str">
        <f>IF(Search!$I$4="","",IF(COUNTA($AS1951)=1,IF(Search!$I$4="N","N",1),""))</f>
        <v/>
      </c>
      <c r="L1951" s="9" t="str">
        <f>IF(Search!$I$5="","",IF($AS1951="RC",1,""))</f>
        <v/>
      </c>
      <c r="M1951" s="9" t="str">
        <f>IF(Search!$I$6="","",IF($AS1951="RCP",1,""))</f>
        <v/>
      </c>
      <c r="N1951" s="9" t="str">
        <f>IF(Search!$I$8="","",IF(COUNTA($AT1951)=1,IF(Search!$I$8="N","N",1),""))</f>
        <v/>
      </c>
      <c r="O1951" s="9" t="str">
        <f>IF(Search!$L$4="","",IF(COUNTA($AU1951)=1,IF(Search!$L$4="N","N",1),""))</f>
        <v/>
      </c>
      <c r="P1951" s="9" t="str">
        <f>IF(Search!$L$5="","",IF(ISNUMBER(SEARCH("Jersey",$AU1951))=TRUE,IF(Search!$L$5="N","N",1),""))</f>
        <v/>
      </c>
      <c r="Q1951" s="9" t="str">
        <f>IF(Search!$L$6="","",IF(ISNUMBER(SEARCH("Patch",$AU1951))=TRUE,IF(Search!$L$6="N","N",1),""))</f>
        <v/>
      </c>
      <c r="R1951" s="9" t="str">
        <f>IF(Search!$L$7="","",IF(ISNUMBER(SEARCH("Shield",$AU1951))=TRUE,IF(Search!$L$7="N","N",1),""))</f>
        <v/>
      </c>
      <c r="S1951" s="9" t="str">
        <f>IF(Search!$L$8="","",IF(ISNUMBER(SEARCH("Stick",$AU1951))=TRUE,IF(Search!$L$8="N","N",1),""))</f>
        <v/>
      </c>
      <c r="T1951" s="9" t="str">
        <f>IF(Search!$O$4="","",IF(COUNTA($AW1951)=1,IF(Search!$O$4="N","N",1),""))</f>
        <v/>
      </c>
      <c r="U1951" s="9" t="str">
        <f>IF(Search!$O$5="","",IF($AW1951="","",IF($AW1951&lt;Search!$O$5,"",1)))</f>
        <v/>
      </c>
      <c r="V1951" s="9" t="str">
        <f>IF(Search!$O$6="","",IF($AW1951="","",IF($AW1951&gt;Search!$O$6,"",1)))</f>
        <v/>
      </c>
      <c r="W1951" s="9" t="str">
        <f>IF(Search!$U$4="","",IF($AX1951="","",1))</f>
        <v/>
      </c>
      <c r="X1951" s="9" t="str">
        <f>IF(Search!$U$5="","",IF(ISNUMBER(SEARCH(Search!$U$5,$AX1951))=TRUE,IF(Search!$U$5="N","N",1),""))</f>
        <v/>
      </c>
      <c r="Y1951" s="9" t="str">
        <f>IF(Search!$U$6="","",IF($AY1951&lt;Search!$U$6,"",1))</f>
        <v/>
      </c>
      <c r="Z1951" s="9" t="str">
        <f>IF(Search!$R$4="","",IF(Inventory!$BA1951&lt;Search!$R$4,"",1))</f>
        <v/>
      </c>
      <c r="AA1951" s="9" t="str">
        <f>IF(Search!$R$5="","",IF($BA1951&gt;Search!$R$5,"",1))</f>
        <v/>
      </c>
      <c r="AB1951" s="9" t="str">
        <f>IF(Search!$R$6="","",IF($BB1951&lt;Search!$R$6,"",1))</f>
        <v/>
      </c>
      <c r="AC1951" s="9" t="str">
        <f>IF(Search!$R$7="","",IF($BB1951&lt;Search!$R$7,"",1))</f>
        <v/>
      </c>
      <c r="AD1951" s="45">
        <f>IF(COUNTIF($A1951:$AC1951,"n")&gt;0,"",IF(SUM($A1951:$AC1951)=COUNTA(Search!$C$4:$C$8,Search!$F$4:$F$8,Search!$I$4:$I$6,Search!$I$8,Search!$L$4:$L$8,Search!$O$4:$O$8,Search!$R$4:$R$7,Search!$U$4:$U$7)-COUNTIF(Search!$C$4:$U$7,"n"),1+LARGE($AD$1:AD1950,1),""))</f>
        <v>160</v>
      </c>
      <c r="AE1951" s="45">
        <f t="shared" si="93"/>
        <v>98</v>
      </c>
      <c r="AF1951" s="45">
        <f>IF(AD1951="","",COUNTIF($AE$1:$AE1950,$AE1951)+RANK($AE1951,$AE$2:$AE$10540,1))</f>
        <v>15</v>
      </c>
      <c r="AG1951" s="45">
        <f t="shared" si="94"/>
        <v>0</v>
      </c>
      <c r="AH1951" s="45">
        <f>IF($AD1951="","",COUNTIF($AG$1:$AG1950,$AG1951)+RANK($AG1951,$AG$1:$AG$10539,0))</f>
        <v>322</v>
      </c>
      <c r="AI1951" s="10" t="str">
        <f t="shared" si="95"/>
        <v>2013-14 O-Pee-Chee Rainbow Foil #324 Anders Lindback     /   $</v>
      </c>
      <c r="AJ1951" s="11">
        <v>2013</v>
      </c>
      <c r="AK1951" s="17">
        <v>14</v>
      </c>
      <c r="AL1951" s="12" t="s">
        <v>1382</v>
      </c>
      <c r="AM1951" s="10">
        <v>324</v>
      </c>
      <c r="AN1951" s="12" t="s">
        <v>1504</v>
      </c>
      <c r="AO1951" s="9"/>
      <c r="AP1951" s="9" t="s">
        <v>1902</v>
      </c>
      <c r="AQ1951" s="9"/>
      <c r="AR1951" s="14"/>
      <c r="AS1951" s="9"/>
      <c r="AT1951" s="9"/>
      <c r="AU1951" s="9"/>
      <c r="AV1951" s="13"/>
      <c r="AW1951" s="13"/>
      <c r="AX1951" s="9"/>
      <c r="AY1951" s="9"/>
      <c r="AZ1951" s="9"/>
      <c r="BA1951" s="33"/>
      <c r="BB1951" s="33"/>
      <c r="BC1951" s="36"/>
      <c r="BD1951" s="12" t="s">
        <v>1771</v>
      </c>
    </row>
    <row r="1952" spans="1:56" s="12" customFormat="1" x14ac:dyDescent="0.2">
      <c r="A1952" s="9">
        <f>IF(Search!$C$5="","",IF(COUNTA(Inventory!$AP1952)=1,1,""))</f>
        <v>1</v>
      </c>
      <c r="B1952" s="9" t="str">
        <f>IF(Search!$C$4="","",IF(ISNUMBER(SEARCH(Search!$C$4,$AR1952))=TRUE,1,""))</f>
        <v/>
      </c>
      <c r="C1952" s="9" t="str">
        <f>IF(Search!$C$6="x",IF(COUNTA($AQ1952)=1,1,"N"),IF(COUNTA($AQ1952)=1,"N",""))</f>
        <v/>
      </c>
      <c r="D1952" s="9" t="str">
        <f>IF(Search!$O$8="","",IF(ISNUMBER(SEARCH(Search!$O$8,$BD1952))=TRUE,1,""))</f>
        <v/>
      </c>
      <c r="E1952" s="9" t="str">
        <f>IF(Search!$C$7="","",IF(ISNUMBER(SEARCH(Search!$C$7,$AN1952))=TRUE,1,""))</f>
        <v/>
      </c>
      <c r="F1952" s="9" t="str">
        <f>IF(Search!$C$8="","",IF(ISNUMBER(SEARCH(Search!$C$8,$AO1952))=TRUE,1,""))</f>
        <v/>
      </c>
      <c r="G1952" s="9" t="str">
        <f>IF(Search!$F$4="","",IF(Inventory!$AJ1952&lt;Search!$F$4,"",1))</f>
        <v/>
      </c>
      <c r="H1952" s="9" t="str">
        <f>IF(Search!$F$5="","",IF(Inventory!$AJ1952&gt;Search!$F$5,"",1))</f>
        <v/>
      </c>
      <c r="I1952" s="9" t="str">
        <f>IF(Search!$F$7="","",IF(Search!$F$8="",IF(ISNUMBER(SEARCH(Search!$F$7,$AL1952))=TRUE,1,""),""))</f>
        <v/>
      </c>
      <c r="J1952" s="9" t="str">
        <f>IF($AL1952=Search!$F$8,1,"")</f>
        <v/>
      </c>
      <c r="K1952" s="9" t="str">
        <f>IF(Search!$I$4="","",IF(COUNTA($AS1952)=1,IF(Search!$I$4="N","N",1),""))</f>
        <v/>
      </c>
      <c r="L1952" s="9" t="str">
        <f>IF(Search!$I$5="","",IF($AS1952="RC",1,""))</f>
        <v/>
      </c>
      <c r="M1952" s="9" t="str">
        <f>IF(Search!$I$6="","",IF($AS1952="RCP",1,""))</f>
        <v/>
      </c>
      <c r="N1952" s="9" t="str">
        <f>IF(Search!$I$8="","",IF(COUNTA($AT1952)=1,IF(Search!$I$8="N","N",1),""))</f>
        <v/>
      </c>
      <c r="O1952" s="9" t="str">
        <f>IF(Search!$L$4="","",IF(COUNTA($AU1952)=1,IF(Search!$L$4="N","N",1),""))</f>
        <v/>
      </c>
      <c r="P1952" s="9" t="str">
        <f>IF(Search!$L$5="","",IF(ISNUMBER(SEARCH("Jersey",$AU1952))=TRUE,IF(Search!$L$5="N","N",1),""))</f>
        <v/>
      </c>
      <c r="Q1952" s="9" t="str">
        <f>IF(Search!$L$6="","",IF(ISNUMBER(SEARCH("Patch",$AU1952))=TRUE,IF(Search!$L$6="N","N",1),""))</f>
        <v/>
      </c>
      <c r="R1952" s="9" t="str">
        <f>IF(Search!$L$7="","",IF(ISNUMBER(SEARCH("Shield",$AU1952))=TRUE,IF(Search!$L$7="N","N",1),""))</f>
        <v/>
      </c>
      <c r="S1952" s="9" t="str">
        <f>IF(Search!$L$8="","",IF(ISNUMBER(SEARCH("Stick",$AU1952))=TRUE,IF(Search!$L$8="N","N",1),""))</f>
        <v/>
      </c>
      <c r="T1952" s="9" t="str">
        <f>IF(Search!$O$4="","",IF(COUNTA($AW1952)=1,IF(Search!$O$4="N","N",1),""))</f>
        <v/>
      </c>
      <c r="U1952" s="9" t="str">
        <f>IF(Search!$O$5="","",IF($AW1952="","",IF($AW1952&lt;Search!$O$5,"",1)))</f>
        <v/>
      </c>
      <c r="V1952" s="9" t="str">
        <f>IF(Search!$O$6="","",IF($AW1952="","",IF($AW1952&gt;Search!$O$6,"",1)))</f>
        <v/>
      </c>
      <c r="W1952" s="9" t="str">
        <f>IF(Search!$U$4="","",IF($AX1952="","",1))</f>
        <v/>
      </c>
      <c r="X1952" s="9" t="str">
        <f>IF(Search!$U$5="","",IF(ISNUMBER(SEARCH(Search!$U$5,$AX1952))=TRUE,IF(Search!$U$5="N","N",1),""))</f>
        <v/>
      </c>
      <c r="Y1952" s="9" t="str">
        <f>IF(Search!$U$6="","",IF($AY1952&lt;Search!$U$6,"",1))</f>
        <v/>
      </c>
      <c r="Z1952" s="9" t="str">
        <f>IF(Search!$R$4="","",IF(Inventory!$BA1952&lt;Search!$R$4,"",1))</f>
        <v/>
      </c>
      <c r="AA1952" s="9" t="str">
        <f>IF(Search!$R$5="","",IF($BA1952&gt;Search!$R$5,"",1))</f>
        <v/>
      </c>
      <c r="AB1952" s="9" t="str">
        <f>IF(Search!$R$6="","",IF($BB1952&lt;Search!$R$6,"",1))</f>
        <v/>
      </c>
      <c r="AC1952" s="9" t="str">
        <f>IF(Search!$R$7="","",IF($BB1952&lt;Search!$R$7,"",1))</f>
        <v/>
      </c>
      <c r="AD1952" s="45">
        <f>IF(COUNTIF($A1952:$AC1952,"n")&gt;0,"",IF(SUM($A1952:$AC1952)=COUNTA(Search!$C$4:$C$8,Search!$F$4:$F$8,Search!$I$4:$I$6,Search!$I$8,Search!$L$4:$L$8,Search!$O$4:$O$8,Search!$R$4:$R$7,Search!$U$4:$U$7)-COUNTIF(Search!$C$4:$U$7,"n"),1+LARGE($AD$1:AD1951,1),""))</f>
        <v>161</v>
      </c>
      <c r="AE1952" s="45">
        <f t="shared" si="93"/>
        <v>2017</v>
      </c>
      <c r="AF1952" s="45">
        <f>IF(AD1952="","",COUNTIF($AE$1:$AE1951,$AE1952)+RANK($AE1952,$AE$2:$AE$10540,1))</f>
        <v>380</v>
      </c>
      <c r="AG1952" s="45">
        <f t="shared" si="94"/>
        <v>0</v>
      </c>
      <c r="AH1952" s="45">
        <f>IF($AD1952="","",COUNTIF($AG$1:$AG1951,$AG1952)+RANK($AG1952,$AG$1:$AG$10539,0))</f>
        <v>323</v>
      </c>
      <c r="AI1952" s="10" t="str">
        <f t="shared" si="95"/>
        <v>2013-14 O-Pee-Chee Rainbow Foil #354 Patrik Elias     /   $</v>
      </c>
      <c r="AJ1952" s="11">
        <v>2013</v>
      </c>
      <c r="AK1952" s="17">
        <v>14</v>
      </c>
      <c r="AL1952" s="12" t="s">
        <v>1382</v>
      </c>
      <c r="AM1952" s="10">
        <v>354</v>
      </c>
      <c r="AN1952" s="12" t="s">
        <v>499</v>
      </c>
      <c r="AO1952" s="9"/>
      <c r="AP1952" s="9" t="s">
        <v>1902</v>
      </c>
      <c r="AQ1952" s="9"/>
      <c r="AR1952" s="14"/>
      <c r="AS1952" s="9"/>
      <c r="AT1952" s="9"/>
      <c r="AU1952" s="9"/>
      <c r="AV1952" s="13"/>
      <c r="AW1952" s="13"/>
      <c r="AX1952" s="9"/>
      <c r="AY1952" s="9"/>
      <c r="AZ1952" s="9"/>
      <c r="BA1952" s="33"/>
      <c r="BB1952" s="33"/>
      <c r="BC1952" s="36"/>
      <c r="BD1952" s="12" t="s">
        <v>1771</v>
      </c>
    </row>
    <row r="1953" spans="1:56" s="12" customFormat="1" x14ac:dyDescent="0.2">
      <c r="A1953" s="9">
        <f>IF(Search!$C$5="","",IF(COUNTA(Inventory!$AP1953)=1,1,""))</f>
        <v>1</v>
      </c>
      <c r="B1953" s="9" t="str">
        <f>IF(Search!$C$4="","",IF(ISNUMBER(SEARCH(Search!$C$4,$AR1953))=TRUE,1,""))</f>
        <v/>
      </c>
      <c r="C1953" s="9" t="str">
        <f>IF(Search!$C$6="x",IF(COUNTA($AQ1953)=1,1,"N"),IF(COUNTA($AQ1953)=1,"N",""))</f>
        <v/>
      </c>
      <c r="D1953" s="9" t="str">
        <f>IF(Search!$O$8="","",IF(ISNUMBER(SEARCH(Search!$O$8,$BD1953))=TRUE,1,""))</f>
        <v/>
      </c>
      <c r="E1953" s="9" t="str">
        <f>IF(Search!$C$7="","",IF(ISNUMBER(SEARCH(Search!$C$7,$AN1953))=TRUE,1,""))</f>
        <v/>
      </c>
      <c r="F1953" s="9" t="str">
        <f>IF(Search!$C$8="","",IF(ISNUMBER(SEARCH(Search!$C$8,$AO1953))=TRUE,1,""))</f>
        <v/>
      </c>
      <c r="G1953" s="9" t="str">
        <f>IF(Search!$F$4="","",IF(Inventory!$AJ1953&lt;Search!$F$4,"",1))</f>
        <v/>
      </c>
      <c r="H1953" s="9" t="str">
        <f>IF(Search!$F$5="","",IF(Inventory!$AJ1953&gt;Search!$F$5,"",1))</f>
        <v/>
      </c>
      <c r="I1953" s="9" t="str">
        <f>IF(Search!$F$7="","",IF(Search!$F$8="",IF(ISNUMBER(SEARCH(Search!$F$7,$AL1953))=TRUE,1,""),""))</f>
        <v/>
      </c>
      <c r="J1953" s="9" t="str">
        <f>IF($AL1953=Search!$F$8,1,"")</f>
        <v/>
      </c>
      <c r="K1953" s="9" t="str">
        <f>IF(Search!$I$4="","",IF(COUNTA($AS1953)=1,IF(Search!$I$4="N","N",1),""))</f>
        <v/>
      </c>
      <c r="L1953" s="9" t="str">
        <f>IF(Search!$I$5="","",IF($AS1953="RC",1,""))</f>
        <v/>
      </c>
      <c r="M1953" s="9" t="str">
        <f>IF(Search!$I$6="","",IF($AS1953="RCP",1,""))</f>
        <v/>
      </c>
      <c r="N1953" s="9" t="str">
        <f>IF(Search!$I$8="","",IF(COUNTA($AT1953)=1,IF(Search!$I$8="N","N",1),""))</f>
        <v/>
      </c>
      <c r="O1953" s="9" t="str">
        <f>IF(Search!$L$4="","",IF(COUNTA($AU1953)=1,IF(Search!$L$4="N","N",1),""))</f>
        <v/>
      </c>
      <c r="P1953" s="9" t="str">
        <f>IF(Search!$L$5="","",IF(ISNUMBER(SEARCH("Jersey",$AU1953))=TRUE,IF(Search!$L$5="N","N",1),""))</f>
        <v/>
      </c>
      <c r="Q1953" s="9" t="str">
        <f>IF(Search!$L$6="","",IF(ISNUMBER(SEARCH("Patch",$AU1953))=TRUE,IF(Search!$L$6="N","N",1),""))</f>
        <v/>
      </c>
      <c r="R1953" s="9" t="str">
        <f>IF(Search!$L$7="","",IF(ISNUMBER(SEARCH("Shield",$AU1953))=TRUE,IF(Search!$L$7="N","N",1),""))</f>
        <v/>
      </c>
      <c r="S1953" s="9" t="str">
        <f>IF(Search!$L$8="","",IF(ISNUMBER(SEARCH("Stick",$AU1953))=TRUE,IF(Search!$L$8="N","N",1),""))</f>
        <v/>
      </c>
      <c r="T1953" s="9" t="str">
        <f>IF(Search!$O$4="","",IF(COUNTA($AW1953)=1,IF(Search!$O$4="N","N",1),""))</f>
        <v/>
      </c>
      <c r="U1953" s="9" t="str">
        <f>IF(Search!$O$5="","",IF($AW1953="","",IF($AW1953&lt;Search!$O$5,"",1)))</f>
        <v/>
      </c>
      <c r="V1953" s="9" t="str">
        <f>IF(Search!$O$6="","",IF($AW1953="","",IF($AW1953&gt;Search!$O$6,"",1)))</f>
        <v/>
      </c>
      <c r="W1953" s="9" t="str">
        <f>IF(Search!$U$4="","",IF($AX1953="","",1))</f>
        <v/>
      </c>
      <c r="X1953" s="9" t="str">
        <f>IF(Search!$U$5="","",IF(ISNUMBER(SEARCH(Search!$U$5,$AX1953))=TRUE,IF(Search!$U$5="N","N",1),""))</f>
        <v/>
      </c>
      <c r="Y1953" s="9" t="str">
        <f>IF(Search!$U$6="","",IF($AY1953&lt;Search!$U$6,"",1))</f>
        <v/>
      </c>
      <c r="Z1953" s="9" t="str">
        <f>IF(Search!$R$4="","",IF(Inventory!$BA1953&lt;Search!$R$4,"",1))</f>
        <v/>
      </c>
      <c r="AA1953" s="9" t="str">
        <f>IF(Search!$R$5="","",IF($BA1953&gt;Search!$R$5,"",1))</f>
        <v/>
      </c>
      <c r="AB1953" s="9" t="str">
        <f>IF(Search!$R$6="","",IF($BB1953&lt;Search!$R$6,"",1))</f>
        <v/>
      </c>
      <c r="AC1953" s="9" t="str">
        <f>IF(Search!$R$7="","",IF($BB1953&lt;Search!$R$7,"",1))</f>
        <v/>
      </c>
      <c r="AD1953" s="45">
        <f>IF(COUNTIF($A1953:$AC1953,"n")&gt;0,"",IF(SUM($A1953:$AC1953)=COUNTA(Search!$C$4:$C$8,Search!$F$4:$F$8,Search!$I$4:$I$6,Search!$I$8,Search!$L$4:$L$8,Search!$O$4:$O$8,Search!$R$4:$R$7,Search!$U$4:$U$7)-COUNTIF(Search!$C$4:$U$7,"n"),1+LARGE($AD$1:AD1952,1),""))</f>
        <v>162</v>
      </c>
      <c r="AE1953" s="45">
        <f t="shared" si="93"/>
        <v>550</v>
      </c>
      <c r="AF1953" s="45">
        <f>IF(AD1953="","",COUNTIF($AE$1:$AE1952,$AE1953)+RANK($AE1953,$AE$2:$AE$10540,1))</f>
        <v>112</v>
      </c>
      <c r="AG1953" s="45">
        <f t="shared" si="94"/>
        <v>0</v>
      </c>
      <c r="AH1953" s="45">
        <f>IF($AD1953="","",COUNTIF($AG$1:$AG1952,$AG1953)+RANK($AG1953,$AG$1:$AG$10539,0))</f>
        <v>324</v>
      </c>
      <c r="AI1953" s="10" t="str">
        <f t="shared" si="95"/>
        <v>2013-14 O-Pee-Chee Rainbow Foil #516 Darcy Kuemper  RCP   /   $</v>
      </c>
      <c r="AJ1953" s="11">
        <v>2013</v>
      </c>
      <c r="AK1953" s="17">
        <v>14</v>
      </c>
      <c r="AL1953" s="12" t="s">
        <v>1382</v>
      </c>
      <c r="AM1953" s="10">
        <v>516</v>
      </c>
      <c r="AN1953" s="12" t="s">
        <v>1505</v>
      </c>
      <c r="AO1953" s="9"/>
      <c r="AP1953" s="9" t="s">
        <v>1902</v>
      </c>
      <c r="AQ1953" s="9"/>
      <c r="AR1953" s="14"/>
      <c r="AS1953" s="9" t="s">
        <v>1944</v>
      </c>
      <c r="AT1953" s="9"/>
      <c r="AU1953" s="9"/>
      <c r="AV1953" s="13"/>
      <c r="AW1953" s="13"/>
      <c r="AX1953" s="9"/>
      <c r="AY1953" s="9"/>
      <c r="AZ1953" s="9"/>
      <c r="BA1953" s="33"/>
      <c r="BB1953" s="33"/>
      <c r="BC1953" s="36"/>
      <c r="BD1953" s="12" t="s">
        <v>1771</v>
      </c>
    </row>
    <row r="1954" spans="1:56" s="12" customFormat="1" x14ac:dyDescent="0.2">
      <c r="A1954" s="9">
        <f>IF(Search!$C$5="","",IF(COUNTA(Inventory!$AP1954)=1,1,""))</f>
        <v>1</v>
      </c>
      <c r="B1954" s="9" t="str">
        <f>IF(Search!$C$4="","",IF(ISNUMBER(SEARCH(Search!$C$4,$AR1954))=TRUE,1,""))</f>
        <v/>
      </c>
      <c r="C1954" s="9" t="str">
        <f>IF(Search!$C$6="x",IF(COUNTA($AQ1954)=1,1,"N"),IF(COUNTA($AQ1954)=1,"N",""))</f>
        <v/>
      </c>
      <c r="D1954" s="9" t="str">
        <f>IF(Search!$O$8="","",IF(ISNUMBER(SEARCH(Search!$O$8,$BD1954))=TRUE,1,""))</f>
        <v/>
      </c>
      <c r="E1954" s="9" t="str">
        <f>IF(Search!$C$7="","",IF(ISNUMBER(SEARCH(Search!$C$7,$AN1954))=TRUE,1,""))</f>
        <v/>
      </c>
      <c r="F1954" s="9" t="str">
        <f>IF(Search!$C$8="","",IF(ISNUMBER(SEARCH(Search!$C$8,$AO1954))=TRUE,1,""))</f>
        <v/>
      </c>
      <c r="G1954" s="9" t="str">
        <f>IF(Search!$F$4="","",IF(Inventory!$AJ1954&lt;Search!$F$4,"",1))</f>
        <v/>
      </c>
      <c r="H1954" s="9" t="str">
        <f>IF(Search!$F$5="","",IF(Inventory!$AJ1954&gt;Search!$F$5,"",1))</f>
        <v/>
      </c>
      <c r="I1954" s="9" t="str">
        <f>IF(Search!$F$7="","",IF(Search!$F$8="",IF(ISNUMBER(SEARCH(Search!$F$7,$AL1954))=TRUE,1,""),""))</f>
        <v/>
      </c>
      <c r="J1954" s="9" t="str">
        <f>IF($AL1954=Search!$F$8,1,"")</f>
        <v/>
      </c>
      <c r="K1954" s="9" t="str">
        <f>IF(Search!$I$4="","",IF(COUNTA($AS1954)=1,IF(Search!$I$4="N","N",1),""))</f>
        <v/>
      </c>
      <c r="L1954" s="9" t="str">
        <f>IF(Search!$I$5="","",IF($AS1954="RC",1,""))</f>
        <v/>
      </c>
      <c r="M1954" s="9" t="str">
        <f>IF(Search!$I$6="","",IF($AS1954="RCP",1,""))</f>
        <v/>
      </c>
      <c r="N1954" s="9" t="str">
        <f>IF(Search!$I$8="","",IF(COUNTA($AT1954)=1,IF(Search!$I$8="N","N",1),""))</f>
        <v/>
      </c>
      <c r="O1954" s="9" t="str">
        <f>IF(Search!$L$4="","",IF(COUNTA($AU1954)=1,IF(Search!$L$4="N","N",1),""))</f>
        <v/>
      </c>
      <c r="P1954" s="9" t="str">
        <f>IF(Search!$L$5="","",IF(ISNUMBER(SEARCH("Jersey",$AU1954))=TRUE,IF(Search!$L$5="N","N",1),""))</f>
        <v/>
      </c>
      <c r="Q1954" s="9" t="str">
        <f>IF(Search!$L$6="","",IF(ISNUMBER(SEARCH("Patch",$AU1954))=TRUE,IF(Search!$L$6="N","N",1),""))</f>
        <v/>
      </c>
      <c r="R1954" s="9" t="str">
        <f>IF(Search!$L$7="","",IF(ISNUMBER(SEARCH("Shield",$AU1954))=TRUE,IF(Search!$L$7="N","N",1),""))</f>
        <v/>
      </c>
      <c r="S1954" s="9" t="str">
        <f>IF(Search!$L$8="","",IF(ISNUMBER(SEARCH("Stick",$AU1954))=TRUE,IF(Search!$L$8="N","N",1),""))</f>
        <v/>
      </c>
      <c r="T1954" s="9" t="str">
        <f>IF(Search!$O$4="","",IF(COUNTA($AW1954)=1,IF(Search!$O$4="N","N",1),""))</f>
        <v/>
      </c>
      <c r="U1954" s="9" t="str">
        <f>IF(Search!$O$5="","",IF($AW1954="","",IF($AW1954&lt;Search!$O$5,"",1)))</f>
        <v/>
      </c>
      <c r="V1954" s="9" t="str">
        <f>IF(Search!$O$6="","",IF($AW1954="","",IF($AW1954&gt;Search!$O$6,"",1)))</f>
        <v/>
      </c>
      <c r="W1954" s="9" t="str">
        <f>IF(Search!$U$4="","",IF($AX1954="","",1))</f>
        <v/>
      </c>
      <c r="X1954" s="9" t="str">
        <f>IF(Search!$U$5="","",IF(ISNUMBER(SEARCH(Search!$U$5,$AX1954))=TRUE,IF(Search!$U$5="N","N",1),""))</f>
        <v/>
      </c>
      <c r="Y1954" s="9" t="str">
        <f>IF(Search!$U$6="","",IF($AY1954&lt;Search!$U$6,"",1))</f>
        <v/>
      </c>
      <c r="Z1954" s="9" t="str">
        <f>IF(Search!$R$4="","",IF(Inventory!$BA1954&lt;Search!$R$4,"",1))</f>
        <v/>
      </c>
      <c r="AA1954" s="9" t="str">
        <f>IF(Search!$R$5="","",IF($BA1954&gt;Search!$R$5,"",1))</f>
        <v/>
      </c>
      <c r="AB1954" s="9" t="str">
        <f>IF(Search!$R$6="","",IF($BB1954&lt;Search!$R$6,"",1))</f>
        <v/>
      </c>
      <c r="AC1954" s="9" t="str">
        <f>IF(Search!$R$7="","",IF($BB1954&lt;Search!$R$7,"",1))</f>
        <v/>
      </c>
      <c r="AD1954" s="45">
        <f>IF(COUNTIF($A1954:$AC1954,"n")&gt;0,"",IF(SUM($A1954:$AC1954)=COUNTA(Search!$C$4:$C$8,Search!$F$4:$F$8,Search!$I$4:$I$6,Search!$I$8,Search!$L$4:$L$8,Search!$O$4:$O$8,Search!$R$4:$R$7,Search!$U$4:$U$7)-COUNTIF(Search!$C$4:$U$7,"n"),1+LARGE($AD$1:AD1953,1),""))</f>
        <v>163</v>
      </c>
      <c r="AE1954" s="45">
        <f t="shared" si="93"/>
        <v>1817</v>
      </c>
      <c r="AF1954" s="45">
        <f>IF(AD1954="","",COUNTIF($AE$1:$AE1953,$AE1954)+RANK($AE1954,$AE$2:$AE$10540,1))</f>
        <v>328</v>
      </c>
      <c r="AG1954" s="45">
        <f t="shared" si="94"/>
        <v>0</v>
      </c>
      <c r="AH1954" s="45">
        <f>IF($AD1954="","",COUNTIF($AG$1:$AG1953,$AG1954)+RANK($AG1954,$AG$1:$AG$10539,0))</f>
        <v>325</v>
      </c>
      <c r="AI1954" s="10" t="str">
        <f t="shared" si="95"/>
        <v>2013-14 O-Pee-Chee Rainbow Foil #527 Mikhail Grigorenko  RCP   /   $</v>
      </c>
      <c r="AJ1954" s="11">
        <v>2013</v>
      </c>
      <c r="AK1954" s="17">
        <v>14</v>
      </c>
      <c r="AL1954" s="12" t="s">
        <v>1382</v>
      </c>
      <c r="AM1954" s="10">
        <v>527</v>
      </c>
      <c r="AN1954" s="12" t="s">
        <v>1506</v>
      </c>
      <c r="AO1954" s="9"/>
      <c r="AP1954" s="9" t="s">
        <v>1902</v>
      </c>
      <c r="AQ1954" s="9"/>
      <c r="AR1954" s="14"/>
      <c r="AS1954" s="9" t="s">
        <v>1944</v>
      </c>
      <c r="AT1954" s="9"/>
      <c r="AU1954" s="9"/>
      <c r="AV1954" s="13"/>
      <c r="AW1954" s="13"/>
      <c r="AX1954" s="9"/>
      <c r="AY1954" s="9"/>
      <c r="AZ1954" s="9"/>
      <c r="BA1954" s="33"/>
      <c r="BB1954" s="33"/>
      <c r="BC1954" s="36"/>
      <c r="BD1954" s="12" t="s">
        <v>1771</v>
      </c>
    </row>
    <row r="1955" spans="1:56" s="12" customFormat="1" x14ac:dyDescent="0.2">
      <c r="A1955" s="9">
        <f>IF(Search!$C$5="","",IF(COUNTA(Inventory!$AP1955)=1,1,""))</f>
        <v>1</v>
      </c>
      <c r="B1955" s="9" t="str">
        <f>IF(Search!$C$4="","",IF(ISNUMBER(SEARCH(Search!$C$4,$AR1955))=TRUE,1,""))</f>
        <v/>
      </c>
      <c r="C1955" s="9" t="str">
        <f>IF(Search!$C$6="x",IF(COUNTA($AQ1955)=1,1,"N"),IF(COUNTA($AQ1955)=1,"N",""))</f>
        <v/>
      </c>
      <c r="D1955" s="9" t="str">
        <f>IF(Search!$O$8="","",IF(ISNUMBER(SEARCH(Search!$O$8,$BD1955))=TRUE,1,""))</f>
        <v/>
      </c>
      <c r="E1955" s="9" t="str">
        <f>IF(Search!$C$7="","",IF(ISNUMBER(SEARCH(Search!$C$7,$AN1955))=TRUE,1,""))</f>
        <v/>
      </c>
      <c r="F1955" s="9" t="str">
        <f>IF(Search!$C$8="","",IF(ISNUMBER(SEARCH(Search!$C$8,$AO1955))=TRUE,1,""))</f>
        <v/>
      </c>
      <c r="G1955" s="9" t="str">
        <f>IF(Search!$F$4="","",IF(Inventory!$AJ1955&lt;Search!$F$4,"",1))</f>
        <v/>
      </c>
      <c r="H1955" s="9" t="str">
        <f>IF(Search!$F$5="","",IF(Inventory!$AJ1955&gt;Search!$F$5,"",1))</f>
        <v/>
      </c>
      <c r="I1955" s="9" t="str">
        <f>IF(Search!$F$7="","",IF(Search!$F$8="",IF(ISNUMBER(SEARCH(Search!$F$7,$AL1955))=TRUE,1,""),""))</f>
        <v/>
      </c>
      <c r="J1955" s="9" t="str">
        <f>IF($AL1955=Search!$F$8,1,"")</f>
        <v/>
      </c>
      <c r="K1955" s="9" t="str">
        <f>IF(Search!$I$4="","",IF(COUNTA($AS1955)=1,IF(Search!$I$4="N","N",1),""))</f>
        <v/>
      </c>
      <c r="L1955" s="9" t="str">
        <f>IF(Search!$I$5="","",IF($AS1955="RC",1,""))</f>
        <v/>
      </c>
      <c r="M1955" s="9" t="str">
        <f>IF(Search!$I$6="","",IF($AS1955="RCP",1,""))</f>
        <v/>
      </c>
      <c r="N1955" s="9" t="str">
        <f>IF(Search!$I$8="","",IF(COUNTA($AT1955)=1,IF(Search!$I$8="N","N",1),""))</f>
        <v/>
      </c>
      <c r="O1955" s="9" t="str">
        <f>IF(Search!$L$4="","",IF(COUNTA($AU1955)=1,IF(Search!$L$4="N","N",1),""))</f>
        <v/>
      </c>
      <c r="P1955" s="9" t="str">
        <f>IF(Search!$L$5="","",IF(ISNUMBER(SEARCH("Jersey",$AU1955))=TRUE,IF(Search!$L$5="N","N",1),""))</f>
        <v/>
      </c>
      <c r="Q1955" s="9" t="str">
        <f>IF(Search!$L$6="","",IF(ISNUMBER(SEARCH("Patch",$AU1955))=TRUE,IF(Search!$L$6="N","N",1),""))</f>
        <v/>
      </c>
      <c r="R1955" s="9" t="str">
        <f>IF(Search!$L$7="","",IF(ISNUMBER(SEARCH("Shield",$AU1955))=TRUE,IF(Search!$L$7="N","N",1),""))</f>
        <v/>
      </c>
      <c r="S1955" s="9" t="str">
        <f>IF(Search!$L$8="","",IF(ISNUMBER(SEARCH("Stick",$AU1955))=TRUE,IF(Search!$L$8="N","N",1),""))</f>
        <v/>
      </c>
      <c r="T1955" s="9" t="str">
        <f>IF(Search!$O$4="","",IF(COUNTA($AW1955)=1,IF(Search!$O$4="N","N",1),""))</f>
        <v/>
      </c>
      <c r="U1955" s="9" t="str">
        <f>IF(Search!$O$5="","",IF($AW1955="","",IF($AW1955&lt;Search!$O$5,"",1)))</f>
        <v/>
      </c>
      <c r="V1955" s="9" t="str">
        <f>IF(Search!$O$6="","",IF($AW1955="","",IF($AW1955&gt;Search!$O$6,"",1)))</f>
        <v/>
      </c>
      <c r="W1955" s="9" t="str">
        <f>IF(Search!$U$4="","",IF($AX1955="","",1))</f>
        <v/>
      </c>
      <c r="X1955" s="9" t="str">
        <f>IF(Search!$U$5="","",IF(ISNUMBER(SEARCH(Search!$U$5,$AX1955))=TRUE,IF(Search!$U$5="N","N",1),""))</f>
        <v/>
      </c>
      <c r="Y1955" s="9" t="str">
        <f>IF(Search!$U$6="","",IF($AY1955&lt;Search!$U$6,"",1))</f>
        <v/>
      </c>
      <c r="Z1955" s="9" t="str">
        <f>IF(Search!$R$4="","",IF(Inventory!$BA1955&lt;Search!$R$4,"",1))</f>
        <v/>
      </c>
      <c r="AA1955" s="9" t="str">
        <f>IF(Search!$R$5="","",IF($BA1955&gt;Search!$R$5,"",1))</f>
        <v/>
      </c>
      <c r="AB1955" s="9" t="str">
        <f>IF(Search!$R$6="","",IF($BB1955&lt;Search!$R$6,"",1))</f>
        <v/>
      </c>
      <c r="AC1955" s="9" t="str">
        <f>IF(Search!$R$7="","",IF($BB1955&lt;Search!$R$7,"",1))</f>
        <v/>
      </c>
      <c r="AD1955" s="45">
        <f>IF(COUNTIF($A1955:$AC1955,"n")&gt;0,"",IF(SUM($A1955:$AC1955)=COUNTA(Search!$C$4:$C$8,Search!$F$4:$F$8,Search!$I$4:$I$6,Search!$I$8,Search!$L$4:$L$8,Search!$O$4:$O$8,Search!$R$4:$R$7,Search!$U$4:$U$7)-COUNTIF(Search!$C$4:$U$7,"n"),1+LARGE($AD$1:AD1954,1),""))</f>
        <v>164</v>
      </c>
      <c r="AE1955" s="45">
        <f t="shared" si="93"/>
        <v>695</v>
      </c>
      <c r="AF1955" s="45">
        <f>IF(AD1955="","",COUNTIF($AE$1:$AE1954,$AE1955)+RANK($AE1955,$AE$2:$AE$10540,1))</f>
        <v>125</v>
      </c>
      <c r="AG1955" s="45">
        <f t="shared" si="94"/>
        <v>0</v>
      </c>
      <c r="AH1955" s="45">
        <f>IF($AD1955="","",COUNTIF($AG$1:$AG1954,$AG1955)+RANK($AG1955,$AG$1:$AG$10539,0))</f>
        <v>326</v>
      </c>
      <c r="AI1955" s="10" t="str">
        <f t="shared" si="95"/>
        <v>2013-14 O-Pee-Chee Rainbow Foil #531 Dougie Hamilton  RCP   /   $</v>
      </c>
      <c r="AJ1955" s="11">
        <v>2013</v>
      </c>
      <c r="AK1955" s="17">
        <v>14</v>
      </c>
      <c r="AL1955" s="12" t="s">
        <v>1382</v>
      </c>
      <c r="AM1955" s="10">
        <v>531</v>
      </c>
      <c r="AN1955" s="12" t="s">
        <v>1459</v>
      </c>
      <c r="AO1955" s="9"/>
      <c r="AP1955" s="9" t="s">
        <v>1902</v>
      </c>
      <c r="AQ1955" s="9"/>
      <c r="AR1955" s="14"/>
      <c r="AS1955" s="9" t="s">
        <v>1944</v>
      </c>
      <c r="AT1955" s="9"/>
      <c r="AU1955" s="9"/>
      <c r="AV1955" s="13"/>
      <c r="AW1955" s="13"/>
      <c r="AX1955" s="9"/>
      <c r="AY1955" s="9"/>
      <c r="AZ1955" s="9"/>
      <c r="BA1955" s="33"/>
      <c r="BB1955" s="33"/>
      <c r="BC1955" s="36"/>
      <c r="BD1955" s="12" t="s">
        <v>1771</v>
      </c>
    </row>
    <row r="1956" spans="1:56" s="12" customFormat="1" x14ac:dyDescent="0.2">
      <c r="A1956" s="9">
        <f>IF(Search!$C$5="","",IF(COUNTA(Inventory!$AP1956)=1,1,""))</f>
        <v>1</v>
      </c>
      <c r="B1956" s="9" t="str">
        <f>IF(Search!$C$4="","",IF(ISNUMBER(SEARCH(Search!$C$4,$AR1956))=TRUE,1,""))</f>
        <v/>
      </c>
      <c r="C1956" s="9" t="str">
        <f>IF(Search!$C$6="x",IF(COUNTA($AQ1956)=1,1,"N"),IF(COUNTA($AQ1956)=1,"N",""))</f>
        <v/>
      </c>
      <c r="D1956" s="9" t="str">
        <f>IF(Search!$O$8="","",IF(ISNUMBER(SEARCH(Search!$O$8,$BD1956))=TRUE,1,""))</f>
        <v/>
      </c>
      <c r="E1956" s="9" t="str">
        <f>IF(Search!$C$7="","",IF(ISNUMBER(SEARCH(Search!$C$7,$AN1956))=TRUE,1,""))</f>
        <v/>
      </c>
      <c r="F1956" s="9" t="str">
        <f>IF(Search!$C$8="","",IF(ISNUMBER(SEARCH(Search!$C$8,$AO1956))=TRUE,1,""))</f>
        <v/>
      </c>
      <c r="G1956" s="9" t="str">
        <f>IF(Search!$F$4="","",IF(Inventory!$AJ1956&lt;Search!$F$4,"",1))</f>
        <v/>
      </c>
      <c r="H1956" s="9" t="str">
        <f>IF(Search!$F$5="","",IF(Inventory!$AJ1956&gt;Search!$F$5,"",1))</f>
        <v/>
      </c>
      <c r="I1956" s="9" t="str">
        <f>IF(Search!$F$7="","",IF(Search!$F$8="",IF(ISNUMBER(SEARCH(Search!$F$7,$AL1956))=TRUE,1,""),""))</f>
        <v/>
      </c>
      <c r="J1956" s="9" t="str">
        <f>IF($AL1956=Search!$F$8,1,"")</f>
        <v/>
      </c>
      <c r="K1956" s="9" t="str">
        <f>IF(Search!$I$4="","",IF(COUNTA($AS1956)=1,IF(Search!$I$4="N","N",1),""))</f>
        <v/>
      </c>
      <c r="L1956" s="9" t="str">
        <f>IF(Search!$I$5="","",IF($AS1956="RC",1,""))</f>
        <v/>
      </c>
      <c r="M1956" s="9" t="str">
        <f>IF(Search!$I$6="","",IF($AS1956="RCP",1,""))</f>
        <v/>
      </c>
      <c r="N1956" s="9" t="str">
        <f>IF(Search!$I$8="","",IF(COUNTA($AT1956)=1,IF(Search!$I$8="N","N",1),""))</f>
        <v/>
      </c>
      <c r="O1956" s="9" t="str">
        <f>IF(Search!$L$4="","",IF(COUNTA($AU1956)=1,IF(Search!$L$4="N","N",1),""))</f>
        <v/>
      </c>
      <c r="P1956" s="9" t="str">
        <f>IF(Search!$L$5="","",IF(ISNUMBER(SEARCH("Jersey",$AU1956))=TRUE,IF(Search!$L$5="N","N",1),""))</f>
        <v/>
      </c>
      <c r="Q1956" s="9" t="str">
        <f>IF(Search!$L$6="","",IF(ISNUMBER(SEARCH("Patch",$AU1956))=TRUE,IF(Search!$L$6="N","N",1),""))</f>
        <v/>
      </c>
      <c r="R1956" s="9" t="str">
        <f>IF(Search!$L$7="","",IF(ISNUMBER(SEARCH("Shield",$AU1956))=TRUE,IF(Search!$L$7="N","N",1),""))</f>
        <v/>
      </c>
      <c r="S1956" s="9" t="str">
        <f>IF(Search!$L$8="","",IF(ISNUMBER(SEARCH("Stick",$AU1956))=TRUE,IF(Search!$L$8="N","N",1),""))</f>
        <v/>
      </c>
      <c r="T1956" s="9" t="str">
        <f>IF(Search!$O$4="","",IF(COUNTA($AW1956)=1,IF(Search!$O$4="N","N",1),""))</f>
        <v/>
      </c>
      <c r="U1956" s="9" t="str">
        <f>IF(Search!$O$5="","",IF($AW1956="","",IF($AW1956&lt;Search!$O$5,"",1)))</f>
        <v/>
      </c>
      <c r="V1956" s="9" t="str">
        <f>IF(Search!$O$6="","",IF($AW1956="","",IF($AW1956&gt;Search!$O$6,"",1)))</f>
        <v/>
      </c>
      <c r="W1956" s="9" t="str">
        <f>IF(Search!$U$4="","",IF($AX1956="","",1))</f>
        <v/>
      </c>
      <c r="X1956" s="9" t="str">
        <f>IF(Search!$U$5="","",IF(ISNUMBER(SEARCH(Search!$U$5,$AX1956))=TRUE,IF(Search!$U$5="N","N",1),""))</f>
        <v/>
      </c>
      <c r="Y1956" s="9" t="str">
        <f>IF(Search!$U$6="","",IF($AY1956&lt;Search!$U$6,"",1))</f>
        <v/>
      </c>
      <c r="Z1956" s="9" t="str">
        <f>IF(Search!$R$4="","",IF(Inventory!$BA1956&lt;Search!$R$4,"",1))</f>
        <v/>
      </c>
      <c r="AA1956" s="9" t="str">
        <f>IF(Search!$R$5="","",IF($BA1956&gt;Search!$R$5,"",1))</f>
        <v/>
      </c>
      <c r="AB1956" s="9" t="str">
        <f>IF(Search!$R$6="","",IF($BB1956&lt;Search!$R$6,"",1))</f>
        <v/>
      </c>
      <c r="AC1956" s="9" t="str">
        <f>IF(Search!$R$7="","",IF($BB1956&lt;Search!$R$7,"",1))</f>
        <v/>
      </c>
      <c r="AD1956" s="45">
        <f>IF(COUNTIF($A1956:$AC1956,"n")&gt;0,"",IF(SUM($A1956:$AC1956)=COUNTA(Search!$C$4:$C$8,Search!$F$4:$F$8,Search!$I$4:$I$6,Search!$I$8,Search!$L$4:$L$8,Search!$O$4:$O$8,Search!$R$4:$R$7,Search!$U$4:$U$7)-COUNTIF(Search!$C$4:$U$7,"n"),1+LARGE($AD$1:AD1955,1),""))</f>
        <v>165</v>
      </c>
      <c r="AE1956" s="45">
        <f t="shared" si="93"/>
        <v>323</v>
      </c>
      <c r="AF1956" s="45">
        <f>IF(AD1956="","",COUNTIF($AE$1:$AE1955,$AE1956)+RANK($AE1956,$AE$2:$AE$10540,1))</f>
        <v>61</v>
      </c>
      <c r="AG1956" s="45">
        <f t="shared" si="94"/>
        <v>0</v>
      </c>
      <c r="AH1956" s="45">
        <f>IF($AD1956="","",COUNTIF($AG$1:$AG1955,$AG1956)+RANK($AG1956,$AG$1:$AG$10539,0))</f>
        <v>327</v>
      </c>
      <c r="AI1956" s="10" t="str">
        <f t="shared" si="95"/>
        <v>2013-14 O-Pee-Chee Rainbow Foil #543 Brian Lashoff  RCP   /   $</v>
      </c>
      <c r="AJ1956" s="11">
        <v>2013</v>
      </c>
      <c r="AK1956" s="17">
        <v>14</v>
      </c>
      <c r="AL1956" s="12" t="s">
        <v>1382</v>
      </c>
      <c r="AM1956" s="10">
        <v>543</v>
      </c>
      <c r="AN1956" s="12" t="s">
        <v>1464</v>
      </c>
      <c r="AO1956" s="9"/>
      <c r="AP1956" s="9" t="s">
        <v>1902</v>
      </c>
      <c r="AQ1956" s="9"/>
      <c r="AR1956" s="14"/>
      <c r="AS1956" s="9" t="s">
        <v>1944</v>
      </c>
      <c r="AT1956" s="9"/>
      <c r="AU1956" s="9"/>
      <c r="AV1956" s="13"/>
      <c r="AW1956" s="13"/>
      <c r="AX1956" s="9"/>
      <c r="AY1956" s="9"/>
      <c r="AZ1956" s="9"/>
      <c r="BA1956" s="33"/>
      <c r="BB1956" s="33"/>
      <c r="BC1956" s="36"/>
      <c r="BD1956" s="12" t="s">
        <v>1771</v>
      </c>
    </row>
    <row r="1957" spans="1:56" s="12" customFormat="1" x14ac:dyDescent="0.2">
      <c r="A1957" s="9">
        <f>IF(Search!$C$5="","",IF(COUNTA(Inventory!$AP1957)=1,1,""))</f>
        <v>1</v>
      </c>
      <c r="B1957" s="9" t="str">
        <f>IF(Search!$C$4="","",IF(ISNUMBER(SEARCH(Search!$C$4,$AR1957))=TRUE,1,""))</f>
        <v/>
      </c>
      <c r="C1957" s="9" t="str">
        <f>IF(Search!$C$6="x",IF(COUNTA($AQ1957)=1,1,"N"),IF(COUNTA($AQ1957)=1,"N",""))</f>
        <v/>
      </c>
      <c r="D1957" s="9" t="str">
        <f>IF(Search!$O$8="","",IF(ISNUMBER(SEARCH(Search!$O$8,$BD1957))=TRUE,1,""))</f>
        <v/>
      </c>
      <c r="E1957" s="9" t="str">
        <f>IF(Search!$C$7="","",IF(ISNUMBER(SEARCH(Search!$C$7,$AN1957))=TRUE,1,""))</f>
        <v/>
      </c>
      <c r="F1957" s="9" t="str">
        <f>IF(Search!$C$8="","",IF(ISNUMBER(SEARCH(Search!$C$8,$AO1957))=TRUE,1,""))</f>
        <v/>
      </c>
      <c r="G1957" s="9" t="str">
        <f>IF(Search!$F$4="","",IF(Inventory!$AJ1957&lt;Search!$F$4,"",1))</f>
        <v/>
      </c>
      <c r="H1957" s="9" t="str">
        <f>IF(Search!$F$5="","",IF(Inventory!$AJ1957&gt;Search!$F$5,"",1))</f>
        <v/>
      </c>
      <c r="I1957" s="9" t="str">
        <f>IF(Search!$F$7="","",IF(Search!$F$8="",IF(ISNUMBER(SEARCH(Search!$F$7,$AL1957))=TRUE,1,""),""))</f>
        <v/>
      </c>
      <c r="J1957" s="9" t="str">
        <f>IF($AL1957=Search!$F$8,1,"")</f>
        <v/>
      </c>
      <c r="K1957" s="9" t="str">
        <f>IF(Search!$I$4="","",IF(COUNTA($AS1957)=1,IF(Search!$I$4="N","N",1),""))</f>
        <v/>
      </c>
      <c r="L1957" s="9" t="str">
        <f>IF(Search!$I$5="","",IF($AS1957="RC",1,""))</f>
        <v/>
      </c>
      <c r="M1957" s="9" t="str">
        <f>IF(Search!$I$6="","",IF($AS1957="RCP",1,""))</f>
        <v/>
      </c>
      <c r="N1957" s="9" t="str">
        <f>IF(Search!$I$8="","",IF(COUNTA($AT1957)=1,IF(Search!$I$8="N","N",1),""))</f>
        <v/>
      </c>
      <c r="O1957" s="9" t="str">
        <f>IF(Search!$L$4="","",IF(COUNTA($AU1957)=1,IF(Search!$L$4="N","N",1),""))</f>
        <v/>
      </c>
      <c r="P1957" s="9" t="str">
        <f>IF(Search!$L$5="","",IF(ISNUMBER(SEARCH("Jersey",$AU1957))=TRUE,IF(Search!$L$5="N","N",1),""))</f>
        <v/>
      </c>
      <c r="Q1957" s="9" t="str">
        <f>IF(Search!$L$6="","",IF(ISNUMBER(SEARCH("Patch",$AU1957))=TRUE,IF(Search!$L$6="N","N",1),""))</f>
        <v/>
      </c>
      <c r="R1957" s="9" t="str">
        <f>IF(Search!$L$7="","",IF(ISNUMBER(SEARCH("Shield",$AU1957))=TRUE,IF(Search!$L$7="N","N",1),""))</f>
        <v/>
      </c>
      <c r="S1957" s="9" t="str">
        <f>IF(Search!$L$8="","",IF(ISNUMBER(SEARCH("Stick",$AU1957))=TRUE,IF(Search!$L$8="N","N",1),""))</f>
        <v/>
      </c>
      <c r="T1957" s="9" t="str">
        <f>IF(Search!$O$4="","",IF(COUNTA($AW1957)=1,IF(Search!$O$4="N","N",1),""))</f>
        <v/>
      </c>
      <c r="U1957" s="9" t="str">
        <f>IF(Search!$O$5="","",IF($AW1957="","",IF($AW1957&lt;Search!$O$5,"",1)))</f>
        <v/>
      </c>
      <c r="V1957" s="9" t="str">
        <f>IF(Search!$O$6="","",IF($AW1957="","",IF($AW1957&gt;Search!$O$6,"",1)))</f>
        <v/>
      </c>
      <c r="W1957" s="9" t="str">
        <f>IF(Search!$U$4="","",IF($AX1957="","",1))</f>
        <v/>
      </c>
      <c r="X1957" s="9" t="str">
        <f>IF(Search!$U$5="","",IF(ISNUMBER(SEARCH(Search!$U$5,$AX1957))=TRUE,IF(Search!$U$5="N","N",1),""))</f>
        <v/>
      </c>
      <c r="Y1957" s="9" t="str">
        <f>IF(Search!$U$6="","",IF($AY1957&lt;Search!$U$6,"",1))</f>
        <v/>
      </c>
      <c r="Z1957" s="9" t="str">
        <f>IF(Search!$R$4="","",IF(Inventory!$BA1957&lt;Search!$R$4,"",1))</f>
        <v/>
      </c>
      <c r="AA1957" s="9" t="str">
        <f>IF(Search!$R$5="","",IF($BA1957&gt;Search!$R$5,"",1))</f>
        <v/>
      </c>
      <c r="AB1957" s="9" t="str">
        <f>IF(Search!$R$6="","",IF($BB1957&lt;Search!$R$6,"",1))</f>
        <v/>
      </c>
      <c r="AC1957" s="9" t="str">
        <f>IF(Search!$R$7="","",IF($BB1957&lt;Search!$R$7,"",1))</f>
        <v/>
      </c>
      <c r="AD1957" s="45">
        <f>IF(COUNTIF($A1957:$AC1957,"n")&gt;0,"",IF(SUM($A1957:$AC1957)=COUNTA(Search!$C$4:$C$8,Search!$F$4:$F$8,Search!$I$4:$I$6,Search!$I$8,Search!$L$4:$L$8,Search!$O$4:$O$8,Search!$R$4:$R$7,Search!$U$4:$U$7)-COUNTIF(Search!$C$4:$U$7,"n"),1+LARGE($AD$1:AD1956,1),""))</f>
        <v>166</v>
      </c>
      <c r="AE1957" s="45">
        <f t="shared" si="93"/>
        <v>1781</v>
      </c>
      <c r="AF1957" s="45">
        <f>IF(AD1957="","",COUNTIF($AE$1:$AE1956,$AE1957)+RANK($AE1957,$AE$2:$AE$10540,1))</f>
        <v>323</v>
      </c>
      <c r="AG1957" s="45">
        <f t="shared" si="94"/>
        <v>0</v>
      </c>
      <c r="AH1957" s="45">
        <f>IF($AD1957="","",COUNTIF($AG$1:$AG1956,$AG1957)+RANK($AG1957,$AG$1:$AG$10539,0))</f>
        <v>328</v>
      </c>
      <c r="AI1957" s="10" t="str">
        <f t="shared" si="95"/>
        <v>2013-14 O-Pee-Chee Rainbow Foil #547 Mike Kostka  RCP   /   $</v>
      </c>
      <c r="AJ1957" s="11">
        <v>2013</v>
      </c>
      <c r="AK1957" s="17">
        <v>14</v>
      </c>
      <c r="AL1957" s="12" t="s">
        <v>1382</v>
      </c>
      <c r="AM1957" s="10">
        <v>547</v>
      </c>
      <c r="AN1957" s="12" t="s">
        <v>1507</v>
      </c>
      <c r="AO1957" s="9"/>
      <c r="AP1957" s="9" t="s">
        <v>1902</v>
      </c>
      <c r="AQ1957" s="9"/>
      <c r="AR1957" s="14"/>
      <c r="AS1957" s="9" t="s">
        <v>1944</v>
      </c>
      <c r="AT1957" s="9"/>
      <c r="AU1957" s="9"/>
      <c r="AV1957" s="13"/>
      <c r="AW1957" s="13"/>
      <c r="AX1957" s="9"/>
      <c r="AY1957" s="9"/>
      <c r="AZ1957" s="9"/>
      <c r="BA1957" s="33"/>
      <c r="BB1957" s="33"/>
      <c r="BC1957" s="36"/>
      <c r="BD1957" s="12" t="s">
        <v>1771</v>
      </c>
    </row>
    <row r="1958" spans="1:56" s="12" customFormat="1" x14ac:dyDescent="0.2">
      <c r="A1958" s="9">
        <f>IF(Search!$C$5="","",IF(COUNTA(Inventory!$AP1958)=1,1,""))</f>
        <v>1</v>
      </c>
      <c r="B1958" s="9" t="str">
        <f>IF(Search!$C$4="","",IF(ISNUMBER(SEARCH(Search!$C$4,$AR1958))=TRUE,1,""))</f>
        <v/>
      </c>
      <c r="C1958" s="9" t="str">
        <f>IF(Search!$C$6="x",IF(COUNTA($AQ1958)=1,1,"N"),IF(COUNTA($AQ1958)=1,"N",""))</f>
        <v/>
      </c>
      <c r="D1958" s="9" t="str">
        <f>IF(Search!$O$8="","",IF(ISNUMBER(SEARCH(Search!$O$8,$BD1958))=TRUE,1,""))</f>
        <v/>
      </c>
      <c r="E1958" s="9" t="str">
        <f>IF(Search!$C$7="","",IF(ISNUMBER(SEARCH(Search!$C$7,$AN1958))=TRUE,1,""))</f>
        <v/>
      </c>
      <c r="F1958" s="9" t="str">
        <f>IF(Search!$C$8="","",IF(ISNUMBER(SEARCH(Search!$C$8,$AO1958))=TRUE,1,""))</f>
        <v/>
      </c>
      <c r="G1958" s="9" t="str">
        <f>IF(Search!$F$4="","",IF(Inventory!$AJ1958&lt;Search!$F$4,"",1))</f>
        <v/>
      </c>
      <c r="H1958" s="9" t="str">
        <f>IF(Search!$F$5="","",IF(Inventory!$AJ1958&gt;Search!$F$5,"",1))</f>
        <v/>
      </c>
      <c r="I1958" s="9" t="str">
        <f>IF(Search!$F$7="","",IF(Search!$F$8="",IF(ISNUMBER(SEARCH(Search!$F$7,$AL1958))=TRUE,1,""),""))</f>
        <v/>
      </c>
      <c r="J1958" s="9" t="str">
        <f>IF($AL1958=Search!$F$8,1,"")</f>
        <v/>
      </c>
      <c r="K1958" s="9" t="str">
        <f>IF(Search!$I$4="","",IF(COUNTA($AS1958)=1,IF(Search!$I$4="N","N",1),""))</f>
        <v/>
      </c>
      <c r="L1958" s="9" t="str">
        <f>IF(Search!$I$5="","",IF($AS1958="RC",1,""))</f>
        <v/>
      </c>
      <c r="M1958" s="9" t="str">
        <f>IF(Search!$I$6="","",IF($AS1958="RCP",1,""))</f>
        <v/>
      </c>
      <c r="N1958" s="9" t="str">
        <f>IF(Search!$I$8="","",IF(COUNTA($AT1958)=1,IF(Search!$I$8="N","N",1),""))</f>
        <v/>
      </c>
      <c r="O1958" s="9" t="str">
        <f>IF(Search!$L$4="","",IF(COUNTA($AU1958)=1,IF(Search!$L$4="N","N",1),""))</f>
        <v/>
      </c>
      <c r="P1958" s="9" t="str">
        <f>IF(Search!$L$5="","",IF(ISNUMBER(SEARCH("Jersey",$AU1958))=TRUE,IF(Search!$L$5="N","N",1),""))</f>
        <v/>
      </c>
      <c r="Q1958" s="9" t="str">
        <f>IF(Search!$L$6="","",IF(ISNUMBER(SEARCH("Patch",$AU1958))=TRUE,IF(Search!$L$6="N","N",1),""))</f>
        <v/>
      </c>
      <c r="R1958" s="9" t="str">
        <f>IF(Search!$L$7="","",IF(ISNUMBER(SEARCH("Shield",$AU1958))=TRUE,IF(Search!$L$7="N","N",1),""))</f>
        <v/>
      </c>
      <c r="S1958" s="9" t="str">
        <f>IF(Search!$L$8="","",IF(ISNUMBER(SEARCH("Stick",$AU1958))=TRUE,IF(Search!$L$8="N","N",1),""))</f>
        <v/>
      </c>
      <c r="T1958" s="9" t="str">
        <f>IF(Search!$O$4="","",IF(COUNTA($AW1958)=1,IF(Search!$O$4="N","N",1),""))</f>
        <v/>
      </c>
      <c r="U1958" s="9" t="str">
        <f>IF(Search!$O$5="","",IF($AW1958="","",IF($AW1958&lt;Search!$O$5,"",1)))</f>
        <v/>
      </c>
      <c r="V1958" s="9" t="str">
        <f>IF(Search!$O$6="","",IF($AW1958="","",IF($AW1958&gt;Search!$O$6,"",1)))</f>
        <v/>
      </c>
      <c r="W1958" s="9" t="str">
        <f>IF(Search!$U$4="","",IF($AX1958="","",1))</f>
        <v/>
      </c>
      <c r="X1958" s="9" t="str">
        <f>IF(Search!$U$5="","",IF(ISNUMBER(SEARCH(Search!$U$5,$AX1958))=TRUE,IF(Search!$U$5="N","N",1),""))</f>
        <v/>
      </c>
      <c r="Y1958" s="9" t="str">
        <f>IF(Search!$U$6="","",IF($AY1958&lt;Search!$U$6,"",1))</f>
        <v/>
      </c>
      <c r="Z1958" s="9" t="str">
        <f>IF(Search!$R$4="","",IF(Inventory!$BA1958&lt;Search!$R$4,"",1))</f>
        <v/>
      </c>
      <c r="AA1958" s="9" t="str">
        <f>IF(Search!$R$5="","",IF($BA1958&gt;Search!$R$5,"",1))</f>
        <v/>
      </c>
      <c r="AB1958" s="9" t="str">
        <f>IF(Search!$R$6="","",IF($BB1958&lt;Search!$R$6,"",1))</f>
        <v/>
      </c>
      <c r="AC1958" s="9" t="str">
        <f>IF(Search!$R$7="","",IF($BB1958&lt;Search!$R$7,"",1))</f>
        <v/>
      </c>
      <c r="AD1958" s="45">
        <f>IF(COUNTIF($A1958:$AC1958,"n")&gt;0,"",IF(SUM($A1958:$AC1958)=COUNTA(Search!$C$4:$C$8,Search!$F$4:$F$8,Search!$I$4:$I$6,Search!$I$8,Search!$L$4:$L$8,Search!$O$4:$O$8,Search!$R$4:$R$7,Search!$U$4:$U$7)-COUNTIF(Search!$C$4:$U$7,"n"),1+LARGE($AD$1:AD1957,1),""))</f>
        <v>167</v>
      </c>
      <c r="AE1958" s="45">
        <f t="shared" si="93"/>
        <v>1285</v>
      </c>
      <c r="AF1958" s="45">
        <f>IF(AD1958="","",COUNTIF($AE$1:$AE1957,$AE1958)+RANK($AE1958,$AE$2:$AE$10540,1))</f>
        <v>230</v>
      </c>
      <c r="AG1958" s="45">
        <f t="shared" si="94"/>
        <v>0</v>
      </c>
      <c r="AH1958" s="45">
        <f>IF($AD1958="","",COUNTIF($AG$1:$AG1957,$AG1958)+RANK($AG1958,$AG$1:$AG$10539,0))</f>
        <v>329</v>
      </c>
      <c r="AI1958" s="10" t="str">
        <f t="shared" si="95"/>
        <v>2013-14 O-Pee-Chee Rainbow Foil #555 Jonathan Huberdeau  RCP   /   $</v>
      </c>
      <c r="AJ1958" s="11">
        <v>2013</v>
      </c>
      <c r="AK1958" s="17">
        <v>14</v>
      </c>
      <c r="AL1958" s="12" t="s">
        <v>1382</v>
      </c>
      <c r="AM1958" s="10">
        <v>555</v>
      </c>
      <c r="AN1958" s="12" t="s">
        <v>1469</v>
      </c>
      <c r="AO1958" s="9"/>
      <c r="AP1958" s="9" t="s">
        <v>1902</v>
      </c>
      <c r="AQ1958" s="9"/>
      <c r="AR1958" s="14"/>
      <c r="AS1958" s="9" t="s">
        <v>1944</v>
      </c>
      <c r="AT1958" s="9"/>
      <c r="AU1958" s="9"/>
      <c r="AV1958" s="13"/>
      <c r="AW1958" s="13"/>
      <c r="AX1958" s="9"/>
      <c r="AY1958" s="9"/>
      <c r="AZ1958" s="9"/>
      <c r="BA1958" s="33"/>
      <c r="BB1958" s="33"/>
      <c r="BC1958" s="36"/>
      <c r="BD1958" s="12" t="s">
        <v>1771</v>
      </c>
    </row>
    <row r="1959" spans="1:56" s="12" customFormat="1" x14ac:dyDescent="0.2">
      <c r="A1959" s="9">
        <f>IF(Search!$C$5="","",IF(COUNTA(Inventory!$AP1959)=1,1,""))</f>
        <v>1</v>
      </c>
      <c r="B1959" s="9" t="str">
        <f>IF(Search!$C$4="","",IF(ISNUMBER(SEARCH(Search!$C$4,$AR1959))=TRUE,1,""))</f>
        <v/>
      </c>
      <c r="C1959" s="9" t="str">
        <f>IF(Search!$C$6="x",IF(COUNTA($AQ1959)=1,1,"N"),IF(COUNTA($AQ1959)=1,"N",""))</f>
        <v/>
      </c>
      <c r="D1959" s="9" t="str">
        <f>IF(Search!$O$8="","",IF(ISNUMBER(SEARCH(Search!$O$8,$BD1959))=TRUE,1,""))</f>
        <v/>
      </c>
      <c r="E1959" s="9" t="str">
        <f>IF(Search!$C$7="","",IF(ISNUMBER(SEARCH(Search!$C$7,$AN1959))=TRUE,1,""))</f>
        <v/>
      </c>
      <c r="F1959" s="9" t="str">
        <f>IF(Search!$C$8="","",IF(ISNUMBER(SEARCH(Search!$C$8,$AO1959))=TRUE,1,""))</f>
        <v/>
      </c>
      <c r="G1959" s="9" t="str">
        <f>IF(Search!$F$4="","",IF(Inventory!$AJ1959&lt;Search!$F$4,"",1))</f>
        <v/>
      </c>
      <c r="H1959" s="9" t="str">
        <f>IF(Search!$F$5="","",IF(Inventory!$AJ1959&gt;Search!$F$5,"",1))</f>
        <v/>
      </c>
      <c r="I1959" s="9" t="str">
        <f>IF(Search!$F$7="","",IF(Search!$F$8="",IF(ISNUMBER(SEARCH(Search!$F$7,$AL1959))=TRUE,1,""),""))</f>
        <v/>
      </c>
      <c r="J1959" s="9" t="str">
        <f>IF($AL1959=Search!$F$8,1,"")</f>
        <v/>
      </c>
      <c r="K1959" s="9" t="str">
        <f>IF(Search!$I$4="","",IF(COUNTA($AS1959)=1,IF(Search!$I$4="N","N",1),""))</f>
        <v/>
      </c>
      <c r="L1959" s="9" t="str">
        <f>IF(Search!$I$5="","",IF($AS1959="RC",1,""))</f>
        <v/>
      </c>
      <c r="M1959" s="9" t="str">
        <f>IF(Search!$I$6="","",IF($AS1959="RCP",1,""))</f>
        <v/>
      </c>
      <c r="N1959" s="9" t="str">
        <f>IF(Search!$I$8="","",IF(COUNTA($AT1959)=1,IF(Search!$I$8="N","N",1),""))</f>
        <v/>
      </c>
      <c r="O1959" s="9" t="str">
        <f>IF(Search!$L$4="","",IF(COUNTA($AU1959)=1,IF(Search!$L$4="N","N",1),""))</f>
        <v/>
      </c>
      <c r="P1959" s="9" t="str">
        <f>IF(Search!$L$5="","",IF(ISNUMBER(SEARCH("Jersey",$AU1959))=TRUE,IF(Search!$L$5="N","N",1),""))</f>
        <v/>
      </c>
      <c r="Q1959" s="9" t="str">
        <f>IF(Search!$L$6="","",IF(ISNUMBER(SEARCH("Patch",$AU1959))=TRUE,IF(Search!$L$6="N","N",1),""))</f>
        <v/>
      </c>
      <c r="R1959" s="9" t="str">
        <f>IF(Search!$L$7="","",IF(ISNUMBER(SEARCH("Shield",$AU1959))=TRUE,IF(Search!$L$7="N","N",1),""))</f>
        <v/>
      </c>
      <c r="S1959" s="9" t="str">
        <f>IF(Search!$L$8="","",IF(ISNUMBER(SEARCH("Stick",$AU1959))=TRUE,IF(Search!$L$8="N","N",1),""))</f>
        <v/>
      </c>
      <c r="T1959" s="9" t="str">
        <f>IF(Search!$O$4="","",IF(COUNTA($AW1959)=1,IF(Search!$O$4="N","N",1),""))</f>
        <v/>
      </c>
      <c r="U1959" s="9" t="str">
        <f>IF(Search!$O$5="","",IF($AW1959="","",IF($AW1959&lt;Search!$O$5,"",1)))</f>
        <v/>
      </c>
      <c r="V1959" s="9" t="str">
        <f>IF(Search!$O$6="","",IF($AW1959="","",IF($AW1959&gt;Search!$O$6,"",1)))</f>
        <v/>
      </c>
      <c r="W1959" s="9" t="str">
        <f>IF(Search!$U$4="","",IF($AX1959="","",1))</f>
        <v/>
      </c>
      <c r="X1959" s="9" t="str">
        <f>IF(Search!$U$5="","",IF(ISNUMBER(SEARCH(Search!$U$5,$AX1959))=TRUE,IF(Search!$U$5="N","N",1),""))</f>
        <v/>
      </c>
      <c r="Y1959" s="9" t="str">
        <f>IF(Search!$U$6="","",IF($AY1959&lt;Search!$U$6,"",1))</f>
        <v/>
      </c>
      <c r="Z1959" s="9" t="str">
        <f>IF(Search!$R$4="","",IF(Inventory!$BA1959&lt;Search!$R$4,"",1))</f>
        <v/>
      </c>
      <c r="AA1959" s="9" t="str">
        <f>IF(Search!$R$5="","",IF($BA1959&gt;Search!$R$5,"",1))</f>
        <v/>
      </c>
      <c r="AB1959" s="9" t="str">
        <f>IF(Search!$R$6="","",IF($BB1959&lt;Search!$R$6,"",1))</f>
        <v/>
      </c>
      <c r="AC1959" s="9" t="str">
        <f>IF(Search!$R$7="","",IF($BB1959&lt;Search!$R$7,"",1))</f>
        <v/>
      </c>
      <c r="AD1959" s="45">
        <f>IF(COUNTIF($A1959:$AC1959,"n")&gt;0,"",IF(SUM($A1959:$AC1959)=COUNTA(Search!$C$4:$C$8,Search!$F$4:$F$8,Search!$I$4:$I$6,Search!$I$8,Search!$L$4:$L$8,Search!$O$4:$O$8,Search!$R$4:$R$7,Search!$U$4:$U$7)-COUNTIF(Search!$C$4:$U$7,"n"),1+LARGE($AD$1:AD1958,1),""))</f>
        <v>168</v>
      </c>
      <c r="AE1959" s="45">
        <f t="shared" si="93"/>
        <v>97</v>
      </c>
      <c r="AF1959" s="45">
        <f>IF(AD1959="","",COUNTIF($AE$1:$AE1958,$AE1959)+RANK($AE1959,$AE$2:$AE$10540,1))</f>
        <v>14</v>
      </c>
      <c r="AG1959" s="45">
        <f t="shared" si="94"/>
        <v>0</v>
      </c>
      <c r="AH1959" s="45">
        <f>IF($AD1959="","",COUNTIF($AG$1:$AG1958,$AG1959)+RANK($AG1959,$AG$1:$AG$10539,0))</f>
        <v>330</v>
      </c>
      <c r="AI1959" s="10" t="str">
        <f t="shared" si="95"/>
        <v>2013-14 O-Pee-Chee Rainbow Foil #559 Anders Lee  RCP   /   $</v>
      </c>
      <c r="AJ1959" s="11">
        <v>2013</v>
      </c>
      <c r="AK1959" s="17">
        <v>14</v>
      </c>
      <c r="AL1959" s="12" t="s">
        <v>1382</v>
      </c>
      <c r="AM1959" s="10">
        <v>559</v>
      </c>
      <c r="AN1959" s="12" t="s">
        <v>1508</v>
      </c>
      <c r="AO1959" s="9"/>
      <c r="AP1959" s="9" t="s">
        <v>1902</v>
      </c>
      <c r="AQ1959" s="9"/>
      <c r="AR1959" s="14"/>
      <c r="AS1959" s="9" t="s">
        <v>1944</v>
      </c>
      <c r="AT1959" s="9"/>
      <c r="AU1959" s="9"/>
      <c r="AV1959" s="13"/>
      <c r="AW1959" s="13"/>
      <c r="AX1959" s="9"/>
      <c r="AY1959" s="9"/>
      <c r="AZ1959" s="9"/>
      <c r="BA1959" s="33"/>
      <c r="BB1959" s="33"/>
      <c r="BC1959" s="36"/>
      <c r="BD1959" s="12" t="s">
        <v>1771</v>
      </c>
    </row>
    <row r="1960" spans="1:56" s="12" customFormat="1" x14ac:dyDescent="0.2">
      <c r="A1960" s="9">
        <f>IF(Search!$C$5="","",IF(COUNTA(Inventory!$AP1960)=1,1,""))</f>
        <v>1</v>
      </c>
      <c r="B1960" s="9" t="str">
        <f>IF(Search!$C$4="","",IF(ISNUMBER(SEARCH(Search!$C$4,$AR1960))=TRUE,1,""))</f>
        <v/>
      </c>
      <c r="C1960" s="9" t="str">
        <f>IF(Search!$C$6="x",IF(COUNTA($AQ1960)=1,1,"N"),IF(COUNTA($AQ1960)=1,"N",""))</f>
        <v/>
      </c>
      <c r="D1960" s="9" t="str">
        <f>IF(Search!$O$8="","",IF(ISNUMBER(SEARCH(Search!$O$8,$BD1960))=TRUE,1,""))</f>
        <v/>
      </c>
      <c r="E1960" s="9" t="str">
        <f>IF(Search!$C$7="","",IF(ISNUMBER(SEARCH(Search!$C$7,$AN1960))=TRUE,1,""))</f>
        <v/>
      </c>
      <c r="F1960" s="9" t="str">
        <f>IF(Search!$C$8="","",IF(ISNUMBER(SEARCH(Search!$C$8,$AO1960))=TRUE,1,""))</f>
        <v/>
      </c>
      <c r="G1960" s="9" t="str">
        <f>IF(Search!$F$4="","",IF(Inventory!$AJ1960&lt;Search!$F$4,"",1))</f>
        <v/>
      </c>
      <c r="H1960" s="9" t="str">
        <f>IF(Search!$F$5="","",IF(Inventory!$AJ1960&gt;Search!$F$5,"",1))</f>
        <v/>
      </c>
      <c r="I1960" s="9" t="str">
        <f>IF(Search!$F$7="","",IF(Search!$F$8="",IF(ISNUMBER(SEARCH(Search!$F$7,$AL1960))=TRUE,1,""),""))</f>
        <v/>
      </c>
      <c r="J1960" s="9" t="str">
        <f>IF($AL1960=Search!$F$8,1,"")</f>
        <v/>
      </c>
      <c r="K1960" s="9" t="str">
        <f>IF(Search!$I$4="","",IF(COUNTA($AS1960)=1,IF(Search!$I$4="N","N",1),""))</f>
        <v/>
      </c>
      <c r="L1960" s="9" t="str">
        <f>IF(Search!$I$5="","",IF($AS1960="RC",1,""))</f>
        <v/>
      </c>
      <c r="M1960" s="9" t="str">
        <f>IF(Search!$I$6="","",IF($AS1960="RCP",1,""))</f>
        <v/>
      </c>
      <c r="N1960" s="9" t="str">
        <f>IF(Search!$I$8="","",IF(COUNTA($AT1960)=1,IF(Search!$I$8="N","N",1),""))</f>
        <v/>
      </c>
      <c r="O1960" s="9" t="str">
        <f>IF(Search!$L$4="","",IF(COUNTA($AU1960)=1,IF(Search!$L$4="N","N",1),""))</f>
        <v/>
      </c>
      <c r="P1960" s="9" t="str">
        <f>IF(Search!$L$5="","",IF(ISNUMBER(SEARCH("Jersey",$AU1960))=TRUE,IF(Search!$L$5="N","N",1),""))</f>
        <v/>
      </c>
      <c r="Q1960" s="9" t="str">
        <f>IF(Search!$L$6="","",IF(ISNUMBER(SEARCH("Patch",$AU1960))=TRUE,IF(Search!$L$6="N","N",1),""))</f>
        <v/>
      </c>
      <c r="R1960" s="9" t="str">
        <f>IF(Search!$L$7="","",IF(ISNUMBER(SEARCH("Shield",$AU1960))=TRUE,IF(Search!$L$7="N","N",1),""))</f>
        <v/>
      </c>
      <c r="S1960" s="9" t="str">
        <f>IF(Search!$L$8="","",IF(ISNUMBER(SEARCH("Stick",$AU1960))=TRUE,IF(Search!$L$8="N","N",1),""))</f>
        <v/>
      </c>
      <c r="T1960" s="9" t="str">
        <f>IF(Search!$O$4="","",IF(COUNTA($AW1960)=1,IF(Search!$O$4="N","N",1),""))</f>
        <v/>
      </c>
      <c r="U1960" s="9" t="str">
        <f>IF(Search!$O$5="","",IF($AW1960="","",IF($AW1960&lt;Search!$O$5,"",1)))</f>
        <v/>
      </c>
      <c r="V1960" s="9" t="str">
        <f>IF(Search!$O$6="","",IF($AW1960="","",IF($AW1960&gt;Search!$O$6,"",1)))</f>
        <v/>
      </c>
      <c r="W1960" s="9" t="str">
        <f>IF(Search!$U$4="","",IF($AX1960="","",1))</f>
        <v/>
      </c>
      <c r="X1960" s="9" t="str">
        <f>IF(Search!$U$5="","",IF(ISNUMBER(SEARCH(Search!$U$5,$AX1960))=TRUE,IF(Search!$U$5="N","N",1),""))</f>
        <v/>
      </c>
      <c r="Y1960" s="9" t="str">
        <f>IF(Search!$U$6="","",IF($AY1960&lt;Search!$U$6,"",1))</f>
        <v/>
      </c>
      <c r="Z1960" s="9" t="str">
        <f>IF(Search!$R$4="","",IF(Inventory!$BA1960&lt;Search!$R$4,"",1))</f>
        <v/>
      </c>
      <c r="AA1960" s="9" t="str">
        <f>IF(Search!$R$5="","",IF($BA1960&gt;Search!$R$5,"",1))</f>
        <v/>
      </c>
      <c r="AB1960" s="9" t="str">
        <f>IF(Search!$R$6="","",IF($BB1960&lt;Search!$R$6,"",1))</f>
        <v/>
      </c>
      <c r="AC1960" s="9" t="str">
        <f>IF(Search!$R$7="","",IF($BB1960&lt;Search!$R$7,"",1))</f>
        <v/>
      </c>
      <c r="AD1960" s="45">
        <f>IF(COUNTIF($A1960:$AC1960,"n")&gt;0,"",IF(SUM($A1960:$AC1960)=COUNTA(Search!$C$4:$C$8,Search!$F$4:$F$8,Search!$I$4:$I$6,Search!$I$8,Search!$L$4:$L$8,Search!$O$4:$O$8,Search!$R$4:$R$7,Search!$U$4:$U$7)-COUNTIF(Search!$C$4:$U$7,"n"),1+LARGE($AD$1:AD1959,1),""))</f>
        <v>169</v>
      </c>
      <c r="AE1960" s="45">
        <f t="shared" si="93"/>
        <v>310</v>
      </c>
      <c r="AF1960" s="45">
        <f>IF(AD1960="","",COUNTIF($AE$1:$AE1959,$AE1960)+RANK($AE1960,$AE$2:$AE$10540,1))</f>
        <v>59</v>
      </c>
      <c r="AG1960" s="45">
        <f t="shared" si="94"/>
        <v>0</v>
      </c>
      <c r="AH1960" s="45">
        <f>IF($AD1960="","",COUNTIF($AG$1:$AG1959,$AG1960)+RANK($AG1960,$AG$1:$AG$10539,0))</f>
        <v>331</v>
      </c>
      <c r="AI1960" s="10" t="str">
        <f t="shared" si="95"/>
        <v>2013-14 O-Pee-Chee Rainbow Foil #563 Brian Flynn  RCP   /   $</v>
      </c>
      <c r="AJ1960" s="11">
        <v>2013</v>
      </c>
      <c r="AK1960" s="17">
        <v>14</v>
      </c>
      <c r="AL1960" s="12" t="s">
        <v>1382</v>
      </c>
      <c r="AM1960" s="10">
        <v>563</v>
      </c>
      <c r="AN1960" s="12" t="s">
        <v>1473</v>
      </c>
      <c r="AO1960" s="9"/>
      <c r="AP1960" s="9" t="s">
        <v>1902</v>
      </c>
      <c r="AQ1960" s="9"/>
      <c r="AR1960" s="14"/>
      <c r="AS1960" s="9" t="s">
        <v>1944</v>
      </c>
      <c r="AT1960" s="9"/>
      <c r="AU1960" s="9"/>
      <c r="AV1960" s="13"/>
      <c r="AW1960" s="13"/>
      <c r="AX1960" s="9"/>
      <c r="AY1960" s="9"/>
      <c r="AZ1960" s="9"/>
      <c r="BA1960" s="33"/>
      <c r="BB1960" s="33"/>
      <c r="BC1960" s="36"/>
      <c r="BD1960" s="12" t="s">
        <v>1771</v>
      </c>
    </row>
    <row r="1961" spans="1:56" s="12" customFormat="1" x14ac:dyDescent="0.2">
      <c r="A1961" s="9">
        <f>IF(Search!$C$5="","",IF(COUNTA(Inventory!$AP1961)=1,1,""))</f>
        <v>1</v>
      </c>
      <c r="B1961" s="9" t="str">
        <f>IF(Search!$C$4="","",IF(ISNUMBER(SEARCH(Search!$C$4,$AR1961))=TRUE,1,""))</f>
        <v/>
      </c>
      <c r="C1961" s="9" t="str">
        <f>IF(Search!$C$6="x",IF(COUNTA($AQ1961)=1,1,"N"),IF(COUNTA($AQ1961)=1,"N",""))</f>
        <v/>
      </c>
      <c r="D1961" s="9" t="str">
        <f>IF(Search!$O$8="","",IF(ISNUMBER(SEARCH(Search!$O$8,$BD1961))=TRUE,1,""))</f>
        <v/>
      </c>
      <c r="E1961" s="9" t="str">
        <f>IF(Search!$C$7="","",IF(ISNUMBER(SEARCH(Search!$C$7,$AN1961))=TRUE,1,""))</f>
        <v/>
      </c>
      <c r="F1961" s="9" t="str">
        <f>IF(Search!$C$8="","",IF(ISNUMBER(SEARCH(Search!$C$8,$AO1961))=TRUE,1,""))</f>
        <v/>
      </c>
      <c r="G1961" s="9" t="str">
        <f>IF(Search!$F$4="","",IF(Inventory!$AJ1961&lt;Search!$F$4,"",1))</f>
        <v/>
      </c>
      <c r="H1961" s="9" t="str">
        <f>IF(Search!$F$5="","",IF(Inventory!$AJ1961&gt;Search!$F$5,"",1))</f>
        <v/>
      </c>
      <c r="I1961" s="9" t="str">
        <f>IF(Search!$F$7="","",IF(Search!$F$8="",IF(ISNUMBER(SEARCH(Search!$F$7,$AL1961))=TRUE,1,""),""))</f>
        <v/>
      </c>
      <c r="J1961" s="9" t="str">
        <f>IF($AL1961=Search!$F$8,1,"")</f>
        <v/>
      </c>
      <c r="K1961" s="9" t="str">
        <f>IF(Search!$I$4="","",IF(COUNTA($AS1961)=1,IF(Search!$I$4="N","N",1),""))</f>
        <v/>
      </c>
      <c r="L1961" s="9" t="str">
        <f>IF(Search!$I$5="","",IF($AS1961="RC",1,""))</f>
        <v/>
      </c>
      <c r="M1961" s="9" t="str">
        <f>IF(Search!$I$6="","",IF($AS1961="RCP",1,""))</f>
        <v/>
      </c>
      <c r="N1961" s="9" t="str">
        <f>IF(Search!$I$8="","",IF(COUNTA($AT1961)=1,IF(Search!$I$8="N","N",1),""))</f>
        <v/>
      </c>
      <c r="O1961" s="9" t="str">
        <f>IF(Search!$L$4="","",IF(COUNTA($AU1961)=1,IF(Search!$L$4="N","N",1),""))</f>
        <v/>
      </c>
      <c r="P1961" s="9" t="str">
        <f>IF(Search!$L$5="","",IF(ISNUMBER(SEARCH("Jersey",$AU1961))=TRUE,IF(Search!$L$5="N","N",1),""))</f>
        <v/>
      </c>
      <c r="Q1961" s="9" t="str">
        <f>IF(Search!$L$6="","",IF(ISNUMBER(SEARCH("Patch",$AU1961))=TRUE,IF(Search!$L$6="N","N",1),""))</f>
        <v/>
      </c>
      <c r="R1961" s="9" t="str">
        <f>IF(Search!$L$7="","",IF(ISNUMBER(SEARCH("Shield",$AU1961))=TRUE,IF(Search!$L$7="N","N",1),""))</f>
        <v/>
      </c>
      <c r="S1961" s="9" t="str">
        <f>IF(Search!$L$8="","",IF(ISNUMBER(SEARCH("Stick",$AU1961))=TRUE,IF(Search!$L$8="N","N",1),""))</f>
        <v/>
      </c>
      <c r="T1961" s="9" t="str">
        <f>IF(Search!$O$4="","",IF(COUNTA($AW1961)=1,IF(Search!$O$4="N","N",1),""))</f>
        <v/>
      </c>
      <c r="U1961" s="9" t="str">
        <f>IF(Search!$O$5="","",IF($AW1961="","",IF($AW1961&lt;Search!$O$5,"",1)))</f>
        <v/>
      </c>
      <c r="V1961" s="9" t="str">
        <f>IF(Search!$O$6="","",IF($AW1961="","",IF($AW1961&gt;Search!$O$6,"",1)))</f>
        <v/>
      </c>
      <c r="W1961" s="9" t="str">
        <f>IF(Search!$U$4="","",IF($AX1961="","",1))</f>
        <v/>
      </c>
      <c r="X1961" s="9" t="str">
        <f>IF(Search!$U$5="","",IF(ISNUMBER(SEARCH(Search!$U$5,$AX1961))=TRUE,IF(Search!$U$5="N","N",1),""))</f>
        <v/>
      </c>
      <c r="Y1961" s="9" t="str">
        <f>IF(Search!$U$6="","",IF($AY1961&lt;Search!$U$6,"",1))</f>
        <v/>
      </c>
      <c r="Z1961" s="9" t="str">
        <f>IF(Search!$R$4="","",IF(Inventory!$BA1961&lt;Search!$R$4,"",1))</f>
        <v/>
      </c>
      <c r="AA1961" s="9" t="str">
        <f>IF(Search!$R$5="","",IF($BA1961&gt;Search!$R$5,"",1))</f>
        <v/>
      </c>
      <c r="AB1961" s="9" t="str">
        <f>IF(Search!$R$6="","",IF($BB1961&lt;Search!$R$6,"",1))</f>
        <v/>
      </c>
      <c r="AC1961" s="9" t="str">
        <f>IF(Search!$R$7="","",IF($BB1961&lt;Search!$R$7,"",1))</f>
        <v/>
      </c>
      <c r="AD1961" s="45">
        <f>IF(COUNTIF($A1961:$AC1961,"n")&gt;0,"",IF(SUM($A1961:$AC1961)=COUNTA(Search!$C$4:$C$8,Search!$F$4:$F$8,Search!$I$4:$I$6,Search!$I$8,Search!$L$4:$L$8,Search!$O$4:$O$8,Search!$R$4:$R$7,Search!$U$4:$U$7)-COUNTIF(Search!$C$4:$U$7,"n"),1+LARGE($AD$1:AD1960,1),""))</f>
        <v>170</v>
      </c>
      <c r="AE1961" s="45">
        <f t="shared" si="93"/>
        <v>473</v>
      </c>
      <c r="AF1961" s="45">
        <f>IF(AD1961="","",COUNTIF($AE$1:$AE1960,$AE1961)+RANK($AE1961,$AE$2:$AE$10540,1))</f>
        <v>98</v>
      </c>
      <c r="AG1961" s="45">
        <f t="shared" si="94"/>
        <v>0</v>
      </c>
      <c r="AH1961" s="45">
        <f>IF($AD1961="","",COUNTIF($AG$1:$AG1960,$AG1961)+RANK($AG1961,$AG$1:$AG$10539,0))</f>
        <v>332</v>
      </c>
      <c r="AI1961" s="10" t="str">
        <f t="shared" si="95"/>
        <v>2013-14 O-Pee-Chee Rainbow Foil #566 Cory Conacher  RCP   /   $</v>
      </c>
      <c r="AJ1961" s="11">
        <v>2013</v>
      </c>
      <c r="AK1961" s="17">
        <v>14</v>
      </c>
      <c r="AL1961" s="12" t="s">
        <v>1382</v>
      </c>
      <c r="AM1961" s="10">
        <v>566</v>
      </c>
      <c r="AN1961" s="12" t="s">
        <v>1475</v>
      </c>
      <c r="AO1961" s="9"/>
      <c r="AP1961" s="9" t="s">
        <v>1902</v>
      </c>
      <c r="AQ1961" s="9"/>
      <c r="AR1961" s="14"/>
      <c r="AS1961" s="9" t="s">
        <v>1944</v>
      </c>
      <c r="AT1961" s="9"/>
      <c r="AU1961" s="9"/>
      <c r="AV1961" s="13"/>
      <c r="AW1961" s="13"/>
      <c r="AX1961" s="9"/>
      <c r="AY1961" s="9"/>
      <c r="AZ1961" s="9"/>
      <c r="BA1961" s="33"/>
      <c r="BB1961" s="33"/>
      <c r="BC1961" s="36"/>
      <c r="BD1961" s="12" t="s">
        <v>1771</v>
      </c>
    </row>
    <row r="1962" spans="1:56" s="12" customFormat="1" x14ac:dyDescent="0.2">
      <c r="A1962" s="9">
        <f>IF(Search!$C$5="","",IF(COUNTA(Inventory!$AP1962)=1,1,""))</f>
        <v>1</v>
      </c>
      <c r="B1962" s="9" t="str">
        <f>IF(Search!$C$4="","",IF(ISNUMBER(SEARCH(Search!$C$4,$AR1962))=TRUE,1,""))</f>
        <v/>
      </c>
      <c r="C1962" s="9" t="str">
        <f>IF(Search!$C$6="x",IF(COUNTA($AQ1962)=1,1,"N"),IF(COUNTA($AQ1962)=1,"N",""))</f>
        <v/>
      </c>
      <c r="D1962" s="9" t="str">
        <f>IF(Search!$O$8="","",IF(ISNUMBER(SEARCH(Search!$O$8,$BD1962))=TRUE,1,""))</f>
        <v/>
      </c>
      <c r="E1962" s="9" t="str">
        <f>IF(Search!$C$7="","",IF(ISNUMBER(SEARCH(Search!$C$7,$AN1962))=TRUE,1,""))</f>
        <v/>
      </c>
      <c r="F1962" s="9" t="str">
        <f>IF(Search!$C$8="","",IF(ISNUMBER(SEARCH(Search!$C$8,$AO1962))=TRUE,1,""))</f>
        <v/>
      </c>
      <c r="G1962" s="9" t="str">
        <f>IF(Search!$F$4="","",IF(Inventory!$AJ1962&lt;Search!$F$4,"",1))</f>
        <v/>
      </c>
      <c r="H1962" s="9" t="str">
        <f>IF(Search!$F$5="","",IF(Inventory!$AJ1962&gt;Search!$F$5,"",1))</f>
        <v/>
      </c>
      <c r="I1962" s="9" t="str">
        <f>IF(Search!$F$7="","",IF(Search!$F$8="",IF(ISNUMBER(SEARCH(Search!$F$7,$AL1962))=TRUE,1,""),""))</f>
        <v/>
      </c>
      <c r="J1962" s="9" t="str">
        <f>IF($AL1962=Search!$F$8,1,"")</f>
        <v/>
      </c>
      <c r="K1962" s="9" t="str">
        <f>IF(Search!$I$4="","",IF(COUNTA($AS1962)=1,IF(Search!$I$4="N","N",1),""))</f>
        <v/>
      </c>
      <c r="L1962" s="9" t="str">
        <f>IF(Search!$I$5="","",IF($AS1962="RC",1,""))</f>
        <v/>
      </c>
      <c r="M1962" s="9" t="str">
        <f>IF(Search!$I$6="","",IF($AS1962="RCP",1,""))</f>
        <v/>
      </c>
      <c r="N1962" s="9" t="str">
        <f>IF(Search!$I$8="","",IF(COUNTA($AT1962)=1,IF(Search!$I$8="N","N",1),""))</f>
        <v/>
      </c>
      <c r="O1962" s="9" t="str">
        <f>IF(Search!$L$4="","",IF(COUNTA($AU1962)=1,IF(Search!$L$4="N","N",1),""))</f>
        <v/>
      </c>
      <c r="P1962" s="9" t="str">
        <f>IF(Search!$L$5="","",IF(ISNUMBER(SEARCH("Jersey",$AU1962))=TRUE,IF(Search!$L$5="N","N",1),""))</f>
        <v/>
      </c>
      <c r="Q1962" s="9" t="str">
        <f>IF(Search!$L$6="","",IF(ISNUMBER(SEARCH("Patch",$AU1962))=TRUE,IF(Search!$L$6="N","N",1),""))</f>
        <v/>
      </c>
      <c r="R1962" s="9" t="str">
        <f>IF(Search!$L$7="","",IF(ISNUMBER(SEARCH("Shield",$AU1962))=TRUE,IF(Search!$L$7="N","N",1),""))</f>
        <v/>
      </c>
      <c r="S1962" s="9" t="str">
        <f>IF(Search!$L$8="","",IF(ISNUMBER(SEARCH("Stick",$AU1962))=TRUE,IF(Search!$L$8="N","N",1),""))</f>
        <v/>
      </c>
      <c r="T1962" s="9" t="str">
        <f>IF(Search!$O$4="","",IF(COUNTA($AW1962)=1,IF(Search!$O$4="N","N",1),""))</f>
        <v/>
      </c>
      <c r="U1962" s="9" t="str">
        <f>IF(Search!$O$5="","",IF($AW1962="","",IF($AW1962&lt;Search!$O$5,"",1)))</f>
        <v/>
      </c>
      <c r="V1962" s="9" t="str">
        <f>IF(Search!$O$6="","",IF($AW1962="","",IF($AW1962&gt;Search!$O$6,"",1)))</f>
        <v/>
      </c>
      <c r="W1962" s="9" t="str">
        <f>IF(Search!$U$4="","",IF($AX1962="","",1))</f>
        <v/>
      </c>
      <c r="X1962" s="9" t="str">
        <f>IF(Search!$U$5="","",IF(ISNUMBER(SEARCH(Search!$U$5,$AX1962))=TRUE,IF(Search!$U$5="N","N",1),""))</f>
        <v/>
      </c>
      <c r="Y1962" s="9" t="str">
        <f>IF(Search!$U$6="","",IF($AY1962&lt;Search!$U$6,"",1))</f>
        <v/>
      </c>
      <c r="Z1962" s="9" t="str">
        <f>IF(Search!$R$4="","",IF(Inventory!$BA1962&lt;Search!$R$4,"",1))</f>
        <v/>
      </c>
      <c r="AA1962" s="9" t="str">
        <f>IF(Search!$R$5="","",IF($BA1962&gt;Search!$R$5,"",1))</f>
        <v/>
      </c>
      <c r="AB1962" s="9" t="str">
        <f>IF(Search!$R$6="","",IF($BB1962&lt;Search!$R$6,"",1))</f>
        <v/>
      </c>
      <c r="AC1962" s="9" t="str">
        <f>IF(Search!$R$7="","",IF($BB1962&lt;Search!$R$7,"",1))</f>
        <v/>
      </c>
      <c r="AD1962" s="45">
        <f>IF(COUNTIF($A1962:$AC1962,"n")&gt;0,"",IF(SUM($A1962:$AC1962)=COUNTA(Search!$C$4:$C$8,Search!$F$4:$F$8,Search!$I$4:$I$6,Search!$I$8,Search!$L$4:$L$8,Search!$O$4:$O$8,Search!$R$4:$R$7,Search!$U$4:$U$7)-COUNTIF(Search!$C$4:$U$7,"n"),1+LARGE($AD$1:AD1961,1),""))</f>
        <v>171</v>
      </c>
      <c r="AE1962" s="45">
        <f t="shared" si="93"/>
        <v>1686</v>
      </c>
      <c r="AF1962" s="45">
        <f>IF(AD1962="","",COUNTIF($AE$1:$AE1961,$AE1962)+RANK($AE1962,$AE$2:$AE$10540,1))</f>
        <v>310</v>
      </c>
      <c r="AG1962" s="45">
        <f t="shared" si="94"/>
        <v>0</v>
      </c>
      <c r="AH1962" s="45">
        <f>IF($AD1962="","",COUNTIF($AG$1:$AG1961,$AG1962)+RANK($AG1962,$AG$1:$AG$10539,0))</f>
        <v>333</v>
      </c>
      <c r="AI1962" s="10" t="str">
        <f t="shared" si="95"/>
        <v>2013-14 O-Pee-Chee Rainbow Foil #571 Michael Caruso  RCP   /   $</v>
      </c>
      <c r="AJ1962" s="11">
        <v>2013</v>
      </c>
      <c r="AK1962" s="17">
        <v>14</v>
      </c>
      <c r="AL1962" s="12" t="s">
        <v>1382</v>
      </c>
      <c r="AM1962" s="10">
        <v>571</v>
      </c>
      <c r="AN1962" s="12" t="s">
        <v>1509</v>
      </c>
      <c r="AO1962" s="9"/>
      <c r="AP1962" s="9" t="s">
        <v>1902</v>
      </c>
      <c r="AQ1962" s="9"/>
      <c r="AR1962" s="14"/>
      <c r="AS1962" s="9" t="s">
        <v>1944</v>
      </c>
      <c r="AT1962" s="9"/>
      <c r="AU1962" s="9"/>
      <c r="AV1962" s="13"/>
      <c r="AW1962" s="13"/>
      <c r="AX1962" s="9"/>
      <c r="AY1962" s="9"/>
      <c r="AZ1962" s="9"/>
      <c r="BA1962" s="33"/>
      <c r="BB1962" s="33"/>
      <c r="BC1962" s="36"/>
      <c r="BD1962" s="12" t="s">
        <v>1771</v>
      </c>
    </row>
    <row r="1963" spans="1:56" s="12" customFormat="1" x14ac:dyDescent="0.2">
      <c r="A1963" s="9">
        <f>IF(Search!$C$5="","",IF(COUNTA(Inventory!$AP1963)=1,1,""))</f>
        <v>1</v>
      </c>
      <c r="B1963" s="9" t="str">
        <f>IF(Search!$C$4="","",IF(ISNUMBER(SEARCH(Search!$C$4,$AR1963))=TRUE,1,""))</f>
        <v/>
      </c>
      <c r="C1963" s="9" t="str">
        <f>IF(Search!$C$6="x",IF(COUNTA($AQ1963)=1,1,"N"),IF(COUNTA($AQ1963)=1,"N",""))</f>
        <v/>
      </c>
      <c r="D1963" s="9" t="str">
        <f>IF(Search!$O$8="","",IF(ISNUMBER(SEARCH(Search!$O$8,$BD1963))=TRUE,1,""))</f>
        <v/>
      </c>
      <c r="E1963" s="9" t="str">
        <f>IF(Search!$C$7="","",IF(ISNUMBER(SEARCH(Search!$C$7,$AN1963))=TRUE,1,""))</f>
        <v/>
      </c>
      <c r="F1963" s="9" t="str">
        <f>IF(Search!$C$8="","",IF(ISNUMBER(SEARCH(Search!$C$8,$AO1963))=TRUE,1,""))</f>
        <v/>
      </c>
      <c r="G1963" s="9" t="str">
        <f>IF(Search!$F$4="","",IF(Inventory!$AJ1963&lt;Search!$F$4,"",1))</f>
        <v/>
      </c>
      <c r="H1963" s="9" t="str">
        <f>IF(Search!$F$5="","",IF(Inventory!$AJ1963&gt;Search!$F$5,"",1))</f>
        <v/>
      </c>
      <c r="I1963" s="9" t="str">
        <f>IF(Search!$F$7="","",IF(Search!$F$8="",IF(ISNUMBER(SEARCH(Search!$F$7,$AL1963))=TRUE,1,""),""))</f>
        <v/>
      </c>
      <c r="J1963" s="9" t="str">
        <f>IF($AL1963=Search!$F$8,1,"")</f>
        <v/>
      </c>
      <c r="K1963" s="9" t="str">
        <f>IF(Search!$I$4="","",IF(COUNTA($AS1963)=1,IF(Search!$I$4="N","N",1),""))</f>
        <v/>
      </c>
      <c r="L1963" s="9" t="str">
        <f>IF(Search!$I$5="","",IF($AS1963="RC",1,""))</f>
        <v/>
      </c>
      <c r="M1963" s="9" t="str">
        <f>IF(Search!$I$6="","",IF($AS1963="RCP",1,""))</f>
        <v/>
      </c>
      <c r="N1963" s="9" t="str">
        <f>IF(Search!$I$8="","",IF(COUNTA($AT1963)=1,IF(Search!$I$8="N","N",1),""))</f>
        <v/>
      </c>
      <c r="O1963" s="9" t="str">
        <f>IF(Search!$L$4="","",IF(COUNTA($AU1963)=1,IF(Search!$L$4="N","N",1),""))</f>
        <v/>
      </c>
      <c r="P1963" s="9" t="str">
        <f>IF(Search!$L$5="","",IF(ISNUMBER(SEARCH("Jersey",$AU1963))=TRUE,IF(Search!$L$5="N","N",1),""))</f>
        <v/>
      </c>
      <c r="Q1963" s="9" t="str">
        <f>IF(Search!$L$6="","",IF(ISNUMBER(SEARCH("Patch",$AU1963))=TRUE,IF(Search!$L$6="N","N",1),""))</f>
        <v/>
      </c>
      <c r="R1963" s="9" t="str">
        <f>IF(Search!$L$7="","",IF(ISNUMBER(SEARCH("Shield",$AU1963))=TRUE,IF(Search!$L$7="N","N",1),""))</f>
        <v/>
      </c>
      <c r="S1963" s="9" t="str">
        <f>IF(Search!$L$8="","",IF(ISNUMBER(SEARCH("Stick",$AU1963))=TRUE,IF(Search!$L$8="N","N",1),""))</f>
        <v/>
      </c>
      <c r="T1963" s="9" t="str">
        <f>IF(Search!$O$4="","",IF(COUNTA($AW1963)=1,IF(Search!$O$4="N","N",1),""))</f>
        <v/>
      </c>
      <c r="U1963" s="9" t="str">
        <f>IF(Search!$O$5="","",IF($AW1963="","",IF($AW1963&lt;Search!$O$5,"",1)))</f>
        <v/>
      </c>
      <c r="V1963" s="9" t="str">
        <f>IF(Search!$O$6="","",IF($AW1963="","",IF($AW1963&gt;Search!$O$6,"",1)))</f>
        <v/>
      </c>
      <c r="W1963" s="9" t="str">
        <f>IF(Search!$U$4="","",IF($AX1963="","",1))</f>
        <v/>
      </c>
      <c r="X1963" s="9" t="str">
        <f>IF(Search!$U$5="","",IF(ISNUMBER(SEARCH(Search!$U$5,$AX1963))=TRUE,IF(Search!$U$5="N","N",1),""))</f>
        <v/>
      </c>
      <c r="Y1963" s="9" t="str">
        <f>IF(Search!$U$6="","",IF($AY1963&lt;Search!$U$6,"",1))</f>
        <v/>
      </c>
      <c r="Z1963" s="9" t="str">
        <f>IF(Search!$R$4="","",IF(Inventory!$BA1963&lt;Search!$R$4,"",1))</f>
        <v/>
      </c>
      <c r="AA1963" s="9" t="str">
        <f>IF(Search!$R$5="","",IF($BA1963&gt;Search!$R$5,"",1))</f>
        <v/>
      </c>
      <c r="AB1963" s="9" t="str">
        <f>IF(Search!$R$6="","",IF($BB1963&lt;Search!$R$6,"",1))</f>
        <v/>
      </c>
      <c r="AC1963" s="9" t="str">
        <f>IF(Search!$R$7="","",IF($BB1963&lt;Search!$R$7,"",1))</f>
        <v/>
      </c>
      <c r="AD1963" s="45">
        <f>IF(COUNTIF($A1963:$AC1963,"n")&gt;0,"",IF(SUM($A1963:$AC1963)=COUNTA(Search!$C$4:$C$8,Search!$F$4:$F$8,Search!$I$4:$I$6,Search!$I$8,Search!$L$4:$L$8,Search!$O$4:$O$8,Search!$R$4:$R$7,Search!$U$4:$U$7)-COUNTIF(Search!$C$4:$U$7,"n"),1+LARGE($AD$1:AD1962,1),""))</f>
        <v>172</v>
      </c>
      <c r="AE1963" s="45">
        <f t="shared" si="93"/>
        <v>1274</v>
      </c>
      <c r="AF1963" s="45">
        <f>IF(AD1963="","",COUNTIF($AE$1:$AE1962,$AE1963)+RANK($AE1963,$AE$2:$AE$10540,1))</f>
        <v>226</v>
      </c>
      <c r="AG1963" s="45">
        <f t="shared" si="94"/>
        <v>0</v>
      </c>
      <c r="AH1963" s="45">
        <f>IF($AD1963="","",COUNTIF($AG$1:$AG1962,$AG1963)+RANK($AG1963,$AG$1:$AG$10539,0))</f>
        <v>334</v>
      </c>
      <c r="AI1963" s="10" t="str">
        <f t="shared" si="95"/>
        <v>2013-14 O-Pee-Chee Rainbow Foil #585 Jonathan Audy-Marchessault  RCP   /   $</v>
      </c>
      <c r="AJ1963" s="11">
        <v>2013</v>
      </c>
      <c r="AK1963" s="17">
        <v>14</v>
      </c>
      <c r="AL1963" s="12" t="s">
        <v>1382</v>
      </c>
      <c r="AM1963" s="10">
        <v>585</v>
      </c>
      <c r="AN1963" s="12" t="s">
        <v>1484</v>
      </c>
      <c r="AO1963" s="9"/>
      <c r="AP1963" s="9" t="s">
        <v>1902</v>
      </c>
      <c r="AQ1963" s="9"/>
      <c r="AR1963" s="14"/>
      <c r="AS1963" s="9" t="s">
        <v>1944</v>
      </c>
      <c r="AT1963" s="9"/>
      <c r="AU1963" s="9"/>
      <c r="AV1963" s="13"/>
      <c r="AW1963" s="13"/>
      <c r="AX1963" s="9"/>
      <c r="AY1963" s="9"/>
      <c r="AZ1963" s="9"/>
      <c r="BA1963" s="33"/>
      <c r="BB1963" s="33"/>
      <c r="BC1963" s="36"/>
      <c r="BD1963" s="12" t="s">
        <v>1771</v>
      </c>
    </row>
    <row r="1964" spans="1:56" s="12" customFormat="1" x14ac:dyDescent="0.2">
      <c r="A1964" s="9">
        <f>IF(Search!$C$5="","",IF(COUNTA(Inventory!$AP1964)=1,1,""))</f>
        <v>1</v>
      </c>
      <c r="B1964" s="9" t="str">
        <f>IF(Search!$C$4="","",IF(ISNUMBER(SEARCH(Search!$C$4,$AR1964))=TRUE,1,""))</f>
        <v/>
      </c>
      <c r="C1964" s="9" t="str">
        <f>IF(Search!$C$6="x",IF(COUNTA($AQ1964)=1,1,"N"),IF(COUNTA($AQ1964)=1,"N",""))</f>
        <v/>
      </c>
      <c r="D1964" s="9" t="str">
        <f>IF(Search!$O$8="","",IF(ISNUMBER(SEARCH(Search!$O$8,$BD1964))=TRUE,1,""))</f>
        <v/>
      </c>
      <c r="E1964" s="9" t="str">
        <f>IF(Search!$C$7="","",IF(ISNUMBER(SEARCH(Search!$C$7,$AN1964))=TRUE,1,""))</f>
        <v/>
      </c>
      <c r="F1964" s="9" t="str">
        <f>IF(Search!$C$8="","",IF(ISNUMBER(SEARCH(Search!$C$8,$AO1964))=TRUE,1,""))</f>
        <v/>
      </c>
      <c r="G1964" s="9" t="str">
        <f>IF(Search!$F$4="","",IF(Inventory!$AJ1964&lt;Search!$F$4,"",1))</f>
        <v/>
      </c>
      <c r="H1964" s="9" t="str">
        <f>IF(Search!$F$5="","",IF(Inventory!$AJ1964&gt;Search!$F$5,"",1))</f>
        <v/>
      </c>
      <c r="I1964" s="9" t="str">
        <f>IF(Search!$F$7="","",IF(Search!$F$8="",IF(ISNUMBER(SEARCH(Search!$F$7,$AL1964))=TRUE,1,""),""))</f>
        <v/>
      </c>
      <c r="J1964" s="9" t="str">
        <f>IF($AL1964=Search!$F$8,1,"")</f>
        <v/>
      </c>
      <c r="K1964" s="9" t="str">
        <f>IF(Search!$I$4="","",IF(COUNTA($AS1964)=1,IF(Search!$I$4="N","N",1),""))</f>
        <v/>
      </c>
      <c r="L1964" s="9" t="str">
        <f>IF(Search!$I$5="","",IF($AS1964="RC",1,""))</f>
        <v/>
      </c>
      <c r="M1964" s="9" t="str">
        <f>IF(Search!$I$6="","",IF($AS1964="RCP",1,""))</f>
        <v/>
      </c>
      <c r="N1964" s="9" t="str">
        <f>IF(Search!$I$8="","",IF(COUNTA($AT1964)=1,IF(Search!$I$8="N","N",1),""))</f>
        <v/>
      </c>
      <c r="O1964" s="9" t="str">
        <f>IF(Search!$L$4="","",IF(COUNTA($AU1964)=1,IF(Search!$L$4="N","N",1),""))</f>
        <v/>
      </c>
      <c r="P1964" s="9" t="str">
        <f>IF(Search!$L$5="","",IF(ISNUMBER(SEARCH("Jersey",$AU1964))=TRUE,IF(Search!$L$5="N","N",1),""))</f>
        <v/>
      </c>
      <c r="Q1964" s="9" t="str">
        <f>IF(Search!$L$6="","",IF(ISNUMBER(SEARCH("Patch",$AU1964))=TRUE,IF(Search!$L$6="N","N",1),""))</f>
        <v/>
      </c>
      <c r="R1964" s="9" t="str">
        <f>IF(Search!$L$7="","",IF(ISNUMBER(SEARCH("Shield",$AU1964))=TRUE,IF(Search!$L$7="N","N",1),""))</f>
        <v/>
      </c>
      <c r="S1964" s="9" t="str">
        <f>IF(Search!$L$8="","",IF(ISNUMBER(SEARCH("Stick",$AU1964))=TRUE,IF(Search!$L$8="N","N",1),""))</f>
        <v/>
      </c>
      <c r="T1964" s="9" t="str">
        <f>IF(Search!$O$4="","",IF(COUNTA($AW1964)=1,IF(Search!$O$4="N","N",1),""))</f>
        <v/>
      </c>
      <c r="U1964" s="9" t="str">
        <f>IF(Search!$O$5="","",IF($AW1964="","",IF($AW1964&lt;Search!$O$5,"",1)))</f>
        <v/>
      </c>
      <c r="V1964" s="9" t="str">
        <f>IF(Search!$O$6="","",IF($AW1964="","",IF($AW1964&gt;Search!$O$6,"",1)))</f>
        <v/>
      </c>
      <c r="W1964" s="9" t="str">
        <f>IF(Search!$U$4="","",IF($AX1964="","",1))</f>
        <v/>
      </c>
      <c r="X1964" s="9" t="str">
        <f>IF(Search!$U$5="","",IF(ISNUMBER(SEARCH(Search!$U$5,$AX1964))=TRUE,IF(Search!$U$5="N","N",1),""))</f>
        <v/>
      </c>
      <c r="Y1964" s="9" t="str">
        <f>IF(Search!$U$6="","",IF($AY1964&lt;Search!$U$6,"",1))</f>
        <v/>
      </c>
      <c r="Z1964" s="9" t="str">
        <f>IF(Search!$R$4="","",IF(Inventory!$BA1964&lt;Search!$R$4,"",1))</f>
        <v/>
      </c>
      <c r="AA1964" s="9" t="str">
        <f>IF(Search!$R$5="","",IF($BA1964&gt;Search!$R$5,"",1))</f>
        <v/>
      </c>
      <c r="AB1964" s="9" t="str">
        <f>IF(Search!$R$6="","",IF($BB1964&lt;Search!$R$6,"",1))</f>
        <v/>
      </c>
      <c r="AC1964" s="9" t="str">
        <f>IF(Search!$R$7="","",IF($BB1964&lt;Search!$R$7,"",1))</f>
        <v/>
      </c>
      <c r="AD1964" s="45">
        <f>IF(COUNTIF($A1964:$AC1964,"n")&gt;0,"",IF(SUM($A1964:$AC1964)=COUNTA(Search!$C$4:$C$8,Search!$F$4:$F$8,Search!$I$4:$I$6,Search!$I$8,Search!$L$4:$L$8,Search!$O$4:$O$8,Search!$R$4:$R$7,Search!$U$4:$U$7)-COUNTIF(Search!$C$4:$U$7,"n"),1+LARGE($AD$1:AD1963,1),""))</f>
        <v>173</v>
      </c>
      <c r="AE1964" s="45">
        <f t="shared" si="93"/>
        <v>1665</v>
      </c>
      <c r="AF1964" s="45">
        <f>IF(AD1964="","",COUNTIF($AE$1:$AE1963,$AE1964)+RANK($AE1964,$AE$2:$AE$10540,1))</f>
        <v>304</v>
      </c>
      <c r="AG1964" s="45">
        <f t="shared" si="94"/>
        <v>0</v>
      </c>
      <c r="AH1964" s="45">
        <f>IF($AD1964="","",COUNTIF($AG$1:$AG1963,$AG1964)+RANK($AG1964,$AG$1:$AG$10539,0))</f>
        <v>335</v>
      </c>
      <c r="AI1964" s="10" t="str">
        <f t="shared" si="95"/>
        <v>2013-14 O-Pee-Chee Rainbow Foil #588 Matthew Irwin  RCP   /   $</v>
      </c>
      <c r="AJ1964" s="11">
        <v>2013</v>
      </c>
      <c r="AK1964" s="17">
        <v>14</v>
      </c>
      <c r="AL1964" s="12" t="s">
        <v>1382</v>
      </c>
      <c r="AM1964" s="10">
        <v>588</v>
      </c>
      <c r="AN1964" s="12" t="s">
        <v>1486</v>
      </c>
      <c r="AO1964" s="9"/>
      <c r="AP1964" s="9" t="s">
        <v>1902</v>
      </c>
      <c r="AQ1964" s="9"/>
      <c r="AR1964" s="14"/>
      <c r="AS1964" s="9" t="s">
        <v>1944</v>
      </c>
      <c r="AT1964" s="9"/>
      <c r="AU1964" s="9"/>
      <c r="AV1964" s="13"/>
      <c r="AW1964" s="13"/>
      <c r="AX1964" s="9"/>
      <c r="AY1964" s="9"/>
      <c r="AZ1964" s="9"/>
      <c r="BA1964" s="33"/>
      <c r="BB1964" s="33"/>
      <c r="BC1964" s="36"/>
      <c r="BD1964" s="12" t="s">
        <v>1771</v>
      </c>
    </row>
    <row r="1965" spans="1:56" s="12" customFormat="1" x14ac:dyDescent="0.2">
      <c r="A1965" s="9">
        <f>IF(Search!$C$5="","",IF(COUNTA(Inventory!$AP1965)=1,1,""))</f>
        <v>1</v>
      </c>
      <c r="B1965" s="9" t="str">
        <f>IF(Search!$C$4="","",IF(ISNUMBER(SEARCH(Search!$C$4,$AR1965))=TRUE,1,""))</f>
        <v/>
      </c>
      <c r="C1965" s="9" t="str">
        <f>IF(Search!$C$6="x",IF(COUNTA($AQ1965)=1,1,"N"),IF(COUNTA($AQ1965)=1,"N",""))</f>
        <v/>
      </c>
      <c r="D1965" s="9" t="str">
        <f>IF(Search!$O$8="","",IF(ISNUMBER(SEARCH(Search!$O$8,$BD1965))=TRUE,1,""))</f>
        <v/>
      </c>
      <c r="E1965" s="9" t="str">
        <f>IF(Search!$C$7="","",IF(ISNUMBER(SEARCH(Search!$C$7,$AN1965))=TRUE,1,""))</f>
        <v/>
      </c>
      <c r="F1965" s="9" t="str">
        <f>IF(Search!$C$8="","",IF(ISNUMBER(SEARCH(Search!$C$8,$AO1965))=TRUE,1,""))</f>
        <v/>
      </c>
      <c r="G1965" s="9" t="str">
        <f>IF(Search!$F$4="","",IF(Inventory!$AJ1965&lt;Search!$F$4,"",1))</f>
        <v/>
      </c>
      <c r="H1965" s="9" t="str">
        <f>IF(Search!$F$5="","",IF(Inventory!$AJ1965&gt;Search!$F$5,"",1))</f>
        <v/>
      </c>
      <c r="I1965" s="9" t="str">
        <f>IF(Search!$F$7="","",IF(Search!$F$8="",IF(ISNUMBER(SEARCH(Search!$F$7,$AL1965))=TRUE,1,""),""))</f>
        <v/>
      </c>
      <c r="J1965" s="9" t="str">
        <f>IF($AL1965=Search!$F$8,1,"")</f>
        <v/>
      </c>
      <c r="K1965" s="9" t="str">
        <f>IF(Search!$I$4="","",IF(COUNTA($AS1965)=1,IF(Search!$I$4="N","N",1),""))</f>
        <v/>
      </c>
      <c r="L1965" s="9" t="str">
        <f>IF(Search!$I$5="","",IF($AS1965="RC",1,""))</f>
        <v/>
      </c>
      <c r="M1965" s="9" t="str">
        <f>IF(Search!$I$6="","",IF($AS1965="RCP",1,""))</f>
        <v/>
      </c>
      <c r="N1965" s="9" t="str">
        <f>IF(Search!$I$8="","",IF(COUNTA($AT1965)=1,IF(Search!$I$8="N","N",1),""))</f>
        <v/>
      </c>
      <c r="O1965" s="9" t="str">
        <f>IF(Search!$L$4="","",IF(COUNTA($AU1965)=1,IF(Search!$L$4="N","N",1),""))</f>
        <v/>
      </c>
      <c r="P1965" s="9" t="str">
        <f>IF(Search!$L$5="","",IF(ISNUMBER(SEARCH("Jersey",$AU1965))=TRUE,IF(Search!$L$5="N","N",1),""))</f>
        <v/>
      </c>
      <c r="Q1965" s="9" t="str">
        <f>IF(Search!$L$6="","",IF(ISNUMBER(SEARCH("Patch",$AU1965))=TRUE,IF(Search!$L$6="N","N",1),""))</f>
        <v/>
      </c>
      <c r="R1965" s="9" t="str">
        <f>IF(Search!$L$7="","",IF(ISNUMBER(SEARCH("Shield",$AU1965))=TRUE,IF(Search!$L$7="N","N",1),""))</f>
        <v/>
      </c>
      <c r="S1965" s="9" t="str">
        <f>IF(Search!$L$8="","",IF(ISNUMBER(SEARCH("Stick",$AU1965))=TRUE,IF(Search!$L$8="N","N",1),""))</f>
        <v/>
      </c>
      <c r="T1965" s="9" t="str">
        <f>IF(Search!$O$4="","",IF(COUNTA($AW1965)=1,IF(Search!$O$4="N","N",1),""))</f>
        <v/>
      </c>
      <c r="U1965" s="9" t="str">
        <f>IF(Search!$O$5="","",IF($AW1965="","",IF($AW1965&lt;Search!$O$5,"",1)))</f>
        <v/>
      </c>
      <c r="V1965" s="9" t="str">
        <f>IF(Search!$O$6="","",IF($AW1965="","",IF($AW1965&gt;Search!$O$6,"",1)))</f>
        <v/>
      </c>
      <c r="W1965" s="9" t="str">
        <f>IF(Search!$U$4="","",IF($AX1965="","",1))</f>
        <v/>
      </c>
      <c r="X1965" s="9" t="str">
        <f>IF(Search!$U$5="","",IF(ISNUMBER(SEARCH(Search!$U$5,$AX1965))=TRUE,IF(Search!$U$5="N","N",1),""))</f>
        <v/>
      </c>
      <c r="Y1965" s="9" t="str">
        <f>IF(Search!$U$6="","",IF($AY1965&lt;Search!$U$6,"",1))</f>
        <v/>
      </c>
      <c r="Z1965" s="9" t="str">
        <f>IF(Search!$R$4="","",IF(Inventory!$BA1965&lt;Search!$R$4,"",1))</f>
        <v/>
      </c>
      <c r="AA1965" s="9" t="str">
        <f>IF(Search!$R$5="","",IF($BA1965&gt;Search!$R$5,"",1))</f>
        <v/>
      </c>
      <c r="AB1965" s="9" t="str">
        <f>IF(Search!$R$6="","",IF($BB1965&lt;Search!$R$6,"",1))</f>
        <v/>
      </c>
      <c r="AC1965" s="9" t="str">
        <f>IF(Search!$R$7="","",IF($BB1965&lt;Search!$R$7,"",1))</f>
        <v/>
      </c>
      <c r="AD1965" s="45">
        <f>IF(COUNTIF($A1965:$AC1965,"n")&gt;0,"",IF(SUM($A1965:$AC1965)=COUNTA(Search!$C$4:$C$8,Search!$F$4:$F$8,Search!$I$4:$I$6,Search!$I$8,Search!$L$4:$L$8,Search!$O$4:$O$8,Search!$R$4:$R$7,Search!$U$4:$U$7)-COUNTIF(Search!$C$4:$U$7,"n"),1+LARGE($AD$1:AD1964,1),""))</f>
        <v>174</v>
      </c>
      <c r="AE1965" s="45">
        <f t="shared" si="93"/>
        <v>1898</v>
      </c>
      <c r="AF1965" s="45">
        <f>IF(AD1965="","",COUNTIF($AE$1:$AE1964,$AE1965)+RANK($AE1965,$AE$2:$AE$10540,1))</f>
        <v>356</v>
      </c>
      <c r="AG1965" s="45">
        <f t="shared" si="94"/>
        <v>0</v>
      </c>
      <c r="AH1965" s="45">
        <f>IF($AD1965="","",COUNTIF($AG$1:$AG1964,$AG1965)+RANK($AG1965,$AG$1:$AG$10539,0))</f>
        <v>336</v>
      </c>
      <c r="AI1965" s="10" t="str">
        <f t="shared" si="95"/>
        <v>2013-14 O-Pee-Chee Rainbow Foil #594 Nicolas Blanchard  RCP   /   $</v>
      </c>
      <c r="AJ1965" s="11">
        <v>2013</v>
      </c>
      <c r="AK1965" s="17">
        <v>14</v>
      </c>
      <c r="AL1965" s="12" t="s">
        <v>1382</v>
      </c>
      <c r="AM1965" s="10">
        <v>594</v>
      </c>
      <c r="AN1965" s="12" t="s">
        <v>1489</v>
      </c>
      <c r="AO1965" s="9"/>
      <c r="AP1965" s="9" t="s">
        <v>1902</v>
      </c>
      <c r="AQ1965" s="9"/>
      <c r="AR1965" s="14"/>
      <c r="AS1965" s="9" t="s">
        <v>1944</v>
      </c>
      <c r="AT1965" s="9"/>
      <c r="AU1965" s="9"/>
      <c r="AV1965" s="13"/>
      <c r="AW1965" s="13"/>
      <c r="AX1965" s="9"/>
      <c r="AY1965" s="9"/>
      <c r="AZ1965" s="9"/>
      <c r="BA1965" s="33"/>
      <c r="BB1965" s="33"/>
      <c r="BC1965" s="36"/>
      <c r="BD1965" s="12" t="s">
        <v>1771</v>
      </c>
    </row>
    <row r="1966" spans="1:56" s="12" customFormat="1" x14ac:dyDescent="0.2">
      <c r="A1966" s="9">
        <f>IF(Search!$C$5="","",IF(COUNTA(Inventory!$AP1966)=1,1,""))</f>
        <v>1</v>
      </c>
      <c r="B1966" s="9" t="str">
        <f>IF(Search!$C$4="","",IF(ISNUMBER(SEARCH(Search!$C$4,$AR1966))=TRUE,1,""))</f>
        <v/>
      </c>
      <c r="C1966" s="9" t="str">
        <f>IF(Search!$C$6="x",IF(COUNTA($AQ1966)=1,1,"N"),IF(COUNTA($AQ1966)=1,"N",""))</f>
        <v/>
      </c>
      <c r="D1966" s="9" t="str">
        <f>IF(Search!$O$8="","",IF(ISNUMBER(SEARCH(Search!$O$8,$BD1966))=TRUE,1,""))</f>
        <v/>
      </c>
      <c r="E1966" s="9" t="str">
        <f>IF(Search!$C$7="","",IF(ISNUMBER(SEARCH(Search!$C$7,$AN1966))=TRUE,1,""))</f>
        <v/>
      </c>
      <c r="F1966" s="9" t="str">
        <f>IF(Search!$C$8="","",IF(ISNUMBER(SEARCH(Search!$C$8,$AO1966))=TRUE,1,""))</f>
        <v/>
      </c>
      <c r="G1966" s="9" t="str">
        <f>IF(Search!$F$4="","",IF(Inventory!$AJ1966&lt;Search!$F$4,"",1))</f>
        <v/>
      </c>
      <c r="H1966" s="9" t="str">
        <f>IF(Search!$F$5="","",IF(Inventory!$AJ1966&gt;Search!$F$5,"",1))</f>
        <v/>
      </c>
      <c r="I1966" s="9" t="str">
        <f>IF(Search!$F$7="","",IF(Search!$F$8="",IF(ISNUMBER(SEARCH(Search!$F$7,$AL1966))=TRUE,1,""),""))</f>
        <v/>
      </c>
      <c r="J1966" s="9" t="str">
        <f>IF($AL1966=Search!$F$8,1,"")</f>
        <v/>
      </c>
      <c r="K1966" s="9" t="str">
        <f>IF(Search!$I$4="","",IF(COUNTA($AS1966)=1,IF(Search!$I$4="N","N",1),""))</f>
        <v/>
      </c>
      <c r="L1966" s="9" t="str">
        <f>IF(Search!$I$5="","",IF($AS1966="RC",1,""))</f>
        <v/>
      </c>
      <c r="M1966" s="9" t="str">
        <f>IF(Search!$I$6="","",IF($AS1966="RCP",1,""))</f>
        <v/>
      </c>
      <c r="N1966" s="9" t="str">
        <f>IF(Search!$I$8="","",IF(COUNTA($AT1966)=1,IF(Search!$I$8="N","N",1),""))</f>
        <v/>
      </c>
      <c r="O1966" s="9" t="str">
        <f>IF(Search!$L$4="","",IF(COUNTA($AU1966)=1,IF(Search!$L$4="N","N",1),""))</f>
        <v/>
      </c>
      <c r="P1966" s="9" t="str">
        <f>IF(Search!$L$5="","",IF(ISNUMBER(SEARCH("Jersey",$AU1966))=TRUE,IF(Search!$L$5="N","N",1),""))</f>
        <v/>
      </c>
      <c r="Q1966" s="9" t="str">
        <f>IF(Search!$L$6="","",IF(ISNUMBER(SEARCH("Patch",$AU1966))=TRUE,IF(Search!$L$6="N","N",1),""))</f>
        <v/>
      </c>
      <c r="R1966" s="9" t="str">
        <f>IF(Search!$L$7="","",IF(ISNUMBER(SEARCH("Shield",$AU1966))=TRUE,IF(Search!$L$7="N","N",1),""))</f>
        <v/>
      </c>
      <c r="S1966" s="9" t="str">
        <f>IF(Search!$L$8="","",IF(ISNUMBER(SEARCH("Stick",$AU1966))=TRUE,IF(Search!$L$8="N","N",1),""))</f>
        <v/>
      </c>
      <c r="T1966" s="9" t="str">
        <f>IF(Search!$O$4="","",IF(COUNTA($AW1966)=1,IF(Search!$O$4="N","N",1),""))</f>
        <v/>
      </c>
      <c r="U1966" s="9" t="str">
        <f>IF(Search!$O$5="","",IF($AW1966="","",IF($AW1966&lt;Search!$O$5,"",1)))</f>
        <v/>
      </c>
      <c r="V1966" s="9" t="str">
        <f>IF(Search!$O$6="","",IF($AW1966="","",IF($AW1966&gt;Search!$O$6,"",1)))</f>
        <v/>
      </c>
      <c r="W1966" s="9" t="str">
        <f>IF(Search!$U$4="","",IF($AX1966="","",1))</f>
        <v/>
      </c>
      <c r="X1966" s="9" t="str">
        <f>IF(Search!$U$5="","",IF(ISNUMBER(SEARCH(Search!$U$5,$AX1966))=TRUE,IF(Search!$U$5="N","N",1),""))</f>
        <v/>
      </c>
      <c r="Y1966" s="9" t="str">
        <f>IF(Search!$U$6="","",IF($AY1966&lt;Search!$U$6,"",1))</f>
        <v/>
      </c>
      <c r="Z1966" s="9" t="str">
        <f>IF(Search!$R$4="","",IF(Inventory!$BA1966&lt;Search!$R$4,"",1))</f>
        <v/>
      </c>
      <c r="AA1966" s="9" t="str">
        <f>IF(Search!$R$5="","",IF($BA1966&gt;Search!$R$5,"",1))</f>
        <v/>
      </c>
      <c r="AB1966" s="9" t="str">
        <f>IF(Search!$R$6="","",IF($BB1966&lt;Search!$R$6,"",1))</f>
        <v/>
      </c>
      <c r="AC1966" s="9" t="str">
        <f>IF(Search!$R$7="","",IF($BB1966&lt;Search!$R$7,"",1))</f>
        <v/>
      </c>
      <c r="AD1966" s="45">
        <f>IF(COUNTIF($A1966:$AC1966,"n")&gt;0,"",IF(SUM($A1966:$AC1966)=COUNTA(Search!$C$4:$C$8,Search!$F$4:$F$8,Search!$I$4:$I$6,Search!$I$8,Search!$L$4:$L$8,Search!$O$4:$O$8,Search!$R$4:$R$7,Search!$U$4:$U$7)-COUNTIF(Search!$C$4:$U$7,"n"),1+LARGE($AD$1:AD1965,1),""))</f>
        <v>175</v>
      </c>
      <c r="AE1966" s="45">
        <f t="shared" si="93"/>
        <v>159</v>
      </c>
      <c r="AF1966" s="45">
        <f>IF(AD1966="","",COUNTIF($AE$1:$AE1965,$AE1966)+RANK($AE1966,$AE$2:$AE$10540,1))</f>
        <v>33</v>
      </c>
      <c r="AG1966" s="45">
        <f t="shared" si="94"/>
        <v>0</v>
      </c>
      <c r="AH1966" s="45">
        <f>IF($AD1966="","",COUNTIF($AG$1:$AG1965,$AG1966)+RANK($AG1966,$AG$1:$AG$10539,0))</f>
        <v>337</v>
      </c>
      <c r="AI1966" s="10" t="str">
        <f t="shared" si="95"/>
        <v>2013-14 O-Pee-Chee Rainbow Foil #596 Ben Hanowski  RCP   /   $</v>
      </c>
      <c r="AJ1966" s="11">
        <v>2013</v>
      </c>
      <c r="AK1966" s="17">
        <v>14</v>
      </c>
      <c r="AL1966" s="12" t="s">
        <v>1382</v>
      </c>
      <c r="AM1966" s="10">
        <v>596</v>
      </c>
      <c r="AN1966" s="12" t="s">
        <v>1491</v>
      </c>
      <c r="AO1966" s="9"/>
      <c r="AP1966" s="9" t="s">
        <v>1902</v>
      </c>
      <c r="AQ1966" s="9"/>
      <c r="AR1966" s="14"/>
      <c r="AS1966" s="9" t="s">
        <v>1944</v>
      </c>
      <c r="AT1966" s="9"/>
      <c r="AU1966" s="9"/>
      <c r="AV1966" s="13"/>
      <c r="AW1966" s="13"/>
      <c r="AX1966" s="9"/>
      <c r="AY1966" s="9"/>
      <c r="AZ1966" s="9"/>
      <c r="BA1966" s="33"/>
      <c r="BB1966" s="33"/>
      <c r="BC1966" s="36"/>
      <c r="BD1966" s="12" t="s">
        <v>1771</v>
      </c>
    </row>
    <row r="1967" spans="1:56" s="12" customFormat="1" x14ac:dyDescent="0.2">
      <c r="A1967" s="9">
        <f>IF(Search!$C$5="","",IF(COUNTA(Inventory!$AP1967)=1,1,""))</f>
        <v>1</v>
      </c>
      <c r="B1967" s="9" t="str">
        <f>IF(Search!$C$4="","",IF(ISNUMBER(SEARCH(Search!$C$4,$AR1967))=TRUE,1,""))</f>
        <v/>
      </c>
      <c r="C1967" s="9" t="str">
        <f>IF(Search!$C$6="x",IF(COUNTA($AQ1967)=1,1,"N"),IF(COUNTA($AQ1967)=1,"N",""))</f>
        <v/>
      </c>
      <c r="D1967" s="9" t="str">
        <f>IF(Search!$O$8="","",IF(ISNUMBER(SEARCH(Search!$O$8,$BD1967))=TRUE,1,""))</f>
        <v/>
      </c>
      <c r="E1967" s="9" t="str">
        <f>IF(Search!$C$7="","",IF(ISNUMBER(SEARCH(Search!$C$7,$AN1967))=TRUE,1,""))</f>
        <v/>
      </c>
      <c r="F1967" s="9" t="str">
        <f>IF(Search!$C$8="","",IF(ISNUMBER(SEARCH(Search!$C$8,$AO1967))=TRUE,1,""))</f>
        <v/>
      </c>
      <c r="G1967" s="9" t="str">
        <f>IF(Search!$F$4="","",IF(Inventory!$AJ1967&lt;Search!$F$4,"",1))</f>
        <v/>
      </c>
      <c r="H1967" s="9" t="str">
        <f>IF(Search!$F$5="","",IF(Inventory!$AJ1967&gt;Search!$F$5,"",1))</f>
        <v/>
      </c>
      <c r="I1967" s="9" t="str">
        <f>IF(Search!$F$7="","",IF(Search!$F$8="",IF(ISNUMBER(SEARCH(Search!$F$7,$AL1967))=TRUE,1,""),""))</f>
        <v/>
      </c>
      <c r="J1967" s="9" t="str">
        <f>IF($AL1967=Search!$F$8,1,"")</f>
        <v/>
      </c>
      <c r="K1967" s="9" t="str">
        <f>IF(Search!$I$4="","",IF(COUNTA($AS1967)=1,IF(Search!$I$4="N","N",1),""))</f>
        <v/>
      </c>
      <c r="L1967" s="9" t="str">
        <f>IF(Search!$I$5="","",IF($AS1967="RC",1,""))</f>
        <v/>
      </c>
      <c r="M1967" s="9" t="str">
        <f>IF(Search!$I$6="","",IF($AS1967="RCP",1,""))</f>
        <v/>
      </c>
      <c r="N1967" s="9" t="str">
        <f>IF(Search!$I$8="","",IF(COUNTA($AT1967)=1,IF(Search!$I$8="N","N",1),""))</f>
        <v/>
      </c>
      <c r="O1967" s="9" t="str">
        <f>IF(Search!$L$4="","",IF(COUNTA($AU1967)=1,IF(Search!$L$4="N","N",1),""))</f>
        <v/>
      </c>
      <c r="P1967" s="9" t="str">
        <f>IF(Search!$L$5="","",IF(ISNUMBER(SEARCH("Jersey",$AU1967))=TRUE,IF(Search!$L$5="N","N",1),""))</f>
        <v/>
      </c>
      <c r="Q1967" s="9" t="str">
        <f>IF(Search!$L$6="","",IF(ISNUMBER(SEARCH("Patch",$AU1967))=TRUE,IF(Search!$L$6="N","N",1),""))</f>
        <v/>
      </c>
      <c r="R1967" s="9" t="str">
        <f>IF(Search!$L$7="","",IF(ISNUMBER(SEARCH("Shield",$AU1967))=TRUE,IF(Search!$L$7="N","N",1),""))</f>
        <v/>
      </c>
      <c r="S1967" s="9" t="str">
        <f>IF(Search!$L$8="","",IF(ISNUMBER(SEARCH("Stick",$AU1967))=TRUE,IF(Search!$L$8="N","N",1),""))</f>
        <v/>
      </c>
      <c r="T1967" s="9" t="str">
        <f>IF(Search!$O$4="","",IF(COUNTA($AW1967)=1,IF(Search!$O$4="N","N",1),""))</f>
        <v/>
      </c>
      <c r="U1967" s="9" t="str">
        <f>IF(Search!$O$5="","",IF($AW1967="","",IF($AW1967&lt;Search!$O$5,"",1)))</f>
        <v/>
      </c>
      <c r="V1967" s="9" t="str">
        <f>IF(Search!$O$6="","",IF($AW1967="","",IF($AW1967&gt;Search!$O$6,"",1)))</f>
        <v/>
      </c>
      <c r="W1967" s="9" t="str">
        <f>IF(Search!$U$4="","",IF($AX1967="","",1))</f>
        <v/>
      </c>
      <c r="X1967" s="9" t="str">
        <f>IF(Search!$U$5="","",IF(ISNUMBER(SEARCH(Search!$U$5,$AX1967))=TRUE,IF(Search!$U$5="N","N",1),""))</f>
        <v/>
      </c>
      <c r="Y1967" s="9" t="str">
        <f>IF(Search!$U$6="","",IF($AY1967&lt;Search!$U$6,"",1))</f>
        <v/>
      </c>
      <c r="Z1967" s="9" t="str">
        <f>IF(Search!$R$4="","",IF(Inventory!$BA1967&lt;Search!$R$4,"",1))</f>
        <v/>
      </c>
      <c r="AA1967" s="9" t="str">
        <f>IF(Search!$R$5="","",IF($BA1967&gt;Search!$R$5,"",1))</f>
        <v/>
      </c>
      <c r="AB1967" s="9" t="str">
        <f>IF(Search!$R$6="","",IF($BB1967&lt;Search!$R$6,"",1))</f>
        <v/>
      </c>
      <c r="AC1967" s="9" t="str">
        <f>IF(Search!$R$7="","",IF($BB1967&lt;Search!$R$7,"",1))</f>
        <v/>
      </c>
      <c r="AD1967" s="45">
        <f>IF(COUNTIF($A1967:$AC1967,"n")&gt;0,"",IF(SUM($A1967:$AC1967)=COUNTA(Search!$C$4:$C$8,Search!$F$4:$F$8,Search!$I$4:$I$6,Search!$I$8,Search!$L$4:$L$8,Search!$O$4:$O$8,Search!$R$4:$R$7,Search!$U$4:$U$7)-COUNTIF(Search!$C$4:$U$7,"n"),1+LARGE($AD$1:AD1966,1),""))</f>
        <v>176</v>
      </c>
      <c r="AE1967" s="45">
        <f t="shared" si="93"/>
        <v>2068</v>
      </c>
      <c r="AF1967" s="45">
        <f>IF(AD1967="","",COUNTIF($AE$1:$AE1966,$AE1967)+RANK($AE1967,$AE$2:$AE$10540,1))</f>
        <v>388</v>
      </c>
      <c r="AG1967" s="45">
        <f t="shared" si="94"/>
        <v>0</v>
      </c>
      <c r="AH1967" s="45">
        <f>IF($AD1967="","",COUNTIF($AG$1:$AG1966,$AG1967)+RANK($AG1967,$AG$1:$AG$10539,0))</f>
        <v>338</v>
      </c>
      <c r="AI1967" s="10" t="str">
        <f t="shared" si="95"/>
        <v>2013-14 O-Pee-Chee Retro #1 Phil Kessel TOR    /   $</v>
      </c>
      <c r="AJ1967" s="11">
        <v>2013</v>
      </c>
      <c r="AK1967" s="17">
        <v>14</v>
      </c>
      <c r="AL1967" s="12" t="s">
        <v>1096</v>
      </c>
      <c r="AM1967" s="10">
        <v>1</v>
      </c>
      <c r="AN1967" s="12" t="s">
        <v>649</v>
      </c>
      <c r="AO1967" s="29" t="s">
        <v>1904</v>
      </c>
      <c r="AP1967" s="9" t="s">
        <v>1902</v>
      </c>
      <c r="AQ1967" s="9"/>
      <c r="AR1967" s="14"/>
      <c r="AS1967" s="9"/>
      <c r="AT1967" s="9"/>
      <c r="AU1967" s="9"/>
      <c r="AV1967" s="13"/>
      <c r="AW1967" s="13"/>
      <c r="AX1967" s="9"/>
      <c r="AY1967" s="9"/>
      <c r="AZ1967" s="9"/>
      <c r="BA1967" s="33"/>
      <c r="BB1967" s="33"/>
      <c r="BC1967" s="36"/>
      <c r="BD1967" s="12" t="s">
        <v>1771</v>
      </c>
    </row>
    <row r="1968" spans="1:56" s="12" customFormat="1" x14ac:dyDescent="0.2">
      <c r="A1968" s="9">
        <f>IF(Search!$C$5="","",IF(COUNTA(Inventory!$AP1968)=1,1,""))</f>
        <v>1</v>
      </c>
      <c r="B1968" s="9" t="str">
        <f>IF(Search!$C$4="","",IF(ISNUMBER(SEARCH(Search!$C$4,$AR1968))=TRUE,1,""))</f>
        <v/>
      </c>
      <c r="C1968" s="9" t="str">
        <f>IF(Search!$C$6="x",IF(COUNTA($AQ1968)=1,1,"N"),IF(COUNTA($AQ1968)=1,"N",""))</f>
        <v/>
      </c>
      <c r="D1968" s="9" t="str">
        <f>IF(Search!$O$8="","",IF(ISNUMBER(SEARCH(Search!$O$8,$BD1968))=TRUE,1,""))</f>
        <v/>
      </c>
      <c r="E1968" s="9" t="str">
        <f>IF(Search!$C$7="","",IF(ISNUMBER(SEARCH(Search!$C$7,$AN1968))=TRUE,1,""))</f>
        <v/>
      </c>
      <c r="F1968" s="9" t="str">
        <f>IF(Search!$C$8="","",IF(ISNUMBER(SEARCH(Search!$C$8,$AO1968))=TRUE,1,""))</f>
        <v/>
      </c>
      <c r="G1968" s="9" t="str">
        <f>IF(Search!$F$4="","",IF(Inventory!$AJ1968&lt;Search!$F$4,"",1))</f>
        <v/>
      </c>
      <c r="H1968" s="9" t="str">
        <f>IF(Search!$F$5="","",IF(Inventory!$AJ1968&gt;Search!$F$5,"",1))</f>
        <v/>
      </c>
      <c r="I1968" s="9" t="str">
        <f>IF(Search!$F$7="","",IF(Search!$F$8="",IF(ISNUMBER(SEARCH(Search!$F$7,$AL1968))=TRUE,1,""),""))</f>
        <v/>
      </c>
      <c r="J1968" s="9" t="str">
        <f>IF($AL1968=Search!$F$8,1,"")</f>
        <v/>
      </c>
      <c r="K1968" s="9" t="str">
        <f>IF(Search!$I$4="","",IF(COUNTA($AS1968)=1,IF(Search!$I$4="N","N",1),""))</f>
        <v/>
      </c>
      <c r="L1968" s="9" t="str">
        <f>IF(Search!$I$5="","",IF($AS1968="RC",1,""))</f>
        <v/>
      </c>
      <c r="M1968" s="9" t="str">
        <f>IF(Search!$I$6="","",IF($AS1968="RCP",1,""))</f>
        <v/>
      </c>
      <c r="N1968" s="9" t="str">
        <f>IF(Search!$I$8="","",IF(COUNTA($AT1968)=1,IF(Search!$I$8="N","N",1),""))</f>
        <v/>
      </c>
      <c r="O1968" s="9" t="str">
        <f>IF(Search!$L$4="","",IF(COUNTA($AU1968)=1,IF(Search!$L$4="N","N",1),""))</f>
        <v/>
      </c>
      <c r="P1968" s="9" t="str">
        <f>IF(Search!$L$5="","",IF(ISNUMBER(SEARCH("Jersey",$AU1968))=TRUE,IF(Search!$L$5="N","N",1),""))</f>
        <v/>
      </c>
      <c r="Q1968" s="9" t="str">
        <f>IF(Search!$L$6="","",IF(ISNUMBER(SEARCH("Patch",$AU1968))=TRUE,IF(Search!$L$6="N","N",1),""))</f>
        <v/>
      </c>
      <c r="R1968" s="9" t="str">
        <f>IF(Search!$L$7="","",IF(ISNUMBER(SEARCH("Shield",$AU1968))=TRUE,IF(Search!$L$7="N","N",1),""))</f>
        <v/>
      </c>
      <c r="S1968" s="9" t="str">
        <f>IF(Search!$L$8="","",IF(ISNUMBER(SEARCH("Stick",$AU1968))=TRUE,IF(Search!$L$8="N","N",1),""))</f>
        <v/>
      </c>
      <c r="T1968" s="9" t="str">
        <f>IF(Search!$O$4="","",IF(COUNTA($AW1968)=1,IF(Search!$O$4="N","N",1),""))</f>
        <v/>
      </c>
      <c r="U1968" s="9" t="str">
        <f>IF(Search!$O$5="","",IF($AW1968="","",IF($AW1968&lt;Search!$O$5,"",1)))</f>
        <v/>
      </c>
      <c r="V1968" s="9" t="str">
        <f>IF(Search!$O$6="","",IF($AW1968="","",IF($AW1968&gt;Search!$O$6,"",1)))</f>
        <v/>
      </c>
      <c r="W1968" s="9" t="str">
        <f>IF(Search!$U$4="","",IF($AX1968="","",1))</f>
        <v/>
      </c>
      <c r="X1968" s="9" t="str">
        <f>IF(Search!$U$5="","",IF(ISNUMBER(SEARCH(Search!$U$5,$AX1968))=TRUE,IF(Search!$U$5="N","N",1),""))</f>
        <v/>
      </c>
      <c r="Y1968" s="9" t="str">
        <f>IF(Search!$U$6="","",IF($AY1968&lt;Search!$U$6,"",1))</f>
        <v/>
      </c>
      <c r="Z1968" s="9" t="str">
        <f>IF(Search!$R$4="","",IF(Inventory!$BA1968&lt;Search!$R$4,"",1))</f>
        <v/>
      </c>
      <c r="AA1968" s="9" t="str">
        <f>IF(Search!$R$5="","",IF($BA1968&gt;Search!$R$5,"",1))</f>
        <v/>
      </c>
      <c r="AB1968" s="9" t="str">
        <f>IF(Search!$R$6="","",IF($BB1968&lt;Search!$R$6,"",1))</f>
        <v/>
      </c>
      <c r="AC1968" s="9" t="str">
        <f>IF(Search!$R$7="","",IF($BB1968&lt;Search!$R$7,"",1))</f>
        <v/>
      </c>
      <c r="AD1968" s="45">
        <f>IF(COUNTIF($A1968:$AC1968,"n")&gt;0,"",IF(SUM($A1968:$AC1968)=COUNTA(Search!$C$4:$C$8,Search!$F$4:$F$8,Search!$I$4:$I$6,Search!$I$8,Search!$L$4:$L$8,Search!$O$4:$O$8,Search!$R$4:$R$7,Search!$U$4:$U$7)-COUNTIF(Search!$C$4:$U$7,"n"),1+LARGE($AD$1:AD1967,1),""))</f>
        <v>177</v>
      </c>
      <c r="AE1968" s="45">
        <f t="shared" si="93"/>
        <v>1242</v>
      </c>
      <c r="AF1968" s="45">
        <f>IF(AD1968="","",COUNTIF($AE$1:$AE1967,$AE1968)+RANK($AE1968,$AE$2:$AE$10540,1))</f>
        <v>212</v>
      </c>
      <c r="AG1968" s="45">
        <f t="shared" si="94"/>
        <v>0</v>
      </c>
      <c r="AH1968" s="45">
        <f>IF($AD1968="","",COUNTIF($AG$1:$AG1967,$AG1968)+RANK($AG1968,$AG$1:$AG$10539,0))</f>
        <v>339</v>
      </c>
      <c r="AI1968" s="10" t="str">
        <f t="shared" si="95"/>
        <v>2013-14 O-Pee-Chee Retro #17 John-Michael Liles     /   $</v>
      </c>
      <c r="AJ1968" s="11">
        <v>2013</v>
      </c>
      <c r="AK1968" s="17">
        <v>14</v>
      </c>
      <c r="AL1968" s="12" t="s">
        <v>1096</v>
      </c>
      <c r="AM1968" s="10">
        <v>17</v>
      </c>
      <c r="AN1968" s="12" t="s">
        <v>1510</v>
      </c>
      <c r="AO1968" s="9"/>
      <c r="AP1968" s="9" t="s">
        <v>1902</v>
      </c>
      <c r="AQ1968" s="9"/>
      <c r="AR1968" s="14"/>
      <c r="AS1968" s="9"/>
      <c r="AT1968" s="9"/>
      <c r="AU1968" s="9"/>
      <c r="AV1968" s="13"/>
      <c r="AW1968" s="13"/>
      <c r="AX1968" s="9"/>
      <c r="AY1968" s="9"/>
      <c r="AZ1968" s="9"/>
      <c r="BA1968" s="33"/>
      <c r="BB1968" s="33"/>
      <c r="BC1968" s="36"/>
      <c r="BD1968" s="12" t="s">
        <v>1771</v>
      </c>
    </row>
    <row r="1969" spans="1:56" s="12" customFormat="1" x14ac:dyDescent="0.2">
      <c r="A1969" s="9">
        <f>IF(Search!$C$5="","",IF(COUNTA(Inventory!$AP1969)=1,1,""))</f>
        <v>1</v>
      </c>
      <c r="B1969" s="9" t="str">
        <f>IF(Search!$C$4="","",IF(ISNUMBER(SEARCH(Search!$C$4,$AR1969))=TRUE,1,""))</f>
        <v/>
      </c>
      <c r="C1969" s="9" t="str">
        <f>IF(Search!$C$6="x",IF(COUNTA($AQ1969)=1,1,"N"),IF(COUNTA($AQ1969)=1,"N",""))</f>
        <v/>
      </c>
      <c r="D1969" s="9" t="str">
        <f>IF(Search!$O$8="","",IF(ISNUMBER(SEARCH(Search!$O$8,$BD1969))=TRUE,1,""))</f>
        <v/>
      </c>
      <c r="E1969" s="9" t="str">
        <f>IF(Search!$C$7="","",IF(ISNUMBER(SEARCH(Search!$C$7,$AN1969))=TRUE,1,""))</f>
        <v/>
      </c>
      <c r="F1969" s="9" t="str">
        <f>IF(Search!$C$8="","",IF(ISNUMBER(SEARCH(Search!$C$8,$AO1969))=TRUE,1,""))</f>
        <v/>
      </c>
      <c r="G1969" s="9" t="str">
        <f>IF(Search!$F$4="","",IF(Inventory!$AJ1969&lt;Search!$F$4,"",1))</f>
        <v/>
      </c>
      <c r="H1969" s="9" t="str">
        <f>IF(Search!$F$5="","",IF(Inventory!$AJ1969&gt;Search!$F$5,"",1))</f>
        <v/>
      </c>
      <c r="I1969" s="9" t="str">
        <f>IF(Search!$F$7="","",IF(Search!$F$8="",IF(ISNUMBER(SEARCH(Search!$F$7,$AL1969))=TRUE,1,""),""))</f>
        <v/>
      </c>
      <c r="J1969" s="9" t="str">
        <f>IF($AL1969=Search!$F$8,1,"")</f>
        <v/>
      </c>
      <c r="K1969" s="9" t="str">
        <f>IF(Search!$I$4="","",IF(COUNTA($AS1969)=1,IF(Search!$I$4="N","N",1),""))</f>
        <v/>
      </c>
      <c r="L1969" s="9" t="str">
        <f>IF(Search!$I$5="","",IF($AS1969="RC",1,""))</f>
        <v/>
      </c>
      <c r="M1969" s="9" t="str">
        <f>IF(Search!$I$6="","",IF($AS1969="RCP",1,""))</f>
        <v/>
      </c>
      <c r="N1969" s="9" t="str">
        <f>IF(Search!$I$8="","",IF(COUNTA($AT1969)=1,IF(Search!$I$8="N","N",1),""))</f>
        <v/>
      </c>
      <c r="O1969" s="9" t="str">
        <f>IF(Search!$L$4="","",IF(COUNTA($AU1969)=1,IF(Search!$L$4="N","N",1),""))</f>
        <v/>
      </c>
      <c r="P1969" s="9" t="str">
        <f>IF(Search!$L$5="","",IF(ISNUMBER(SEARCH("Jersey",$AU1969))=TRUE,IF(Search!$L$5="N","N",1),""))</f>
        <v/>
      </c>
      <c r="Q1969" s="9" t="str">
        <f>IF(Search!$L$6="","",IF(ISNUMBER(SEARCH("Patch",$AU1969))=TRUE,IF(Search!$L$6="N","N",1),""))</f>
        <v/>
      </c>
      <c r="R1969" s="9" t="str">
        <f>IF(Search!$L$7="","",IF(ISNUMBER(SEARCH("Shield",$AU1969))=TRUE,IF(Search!$L$7="N","N",1),""))</f>
        <v/>
      </c>
      <c r="S1969" s="9" t="str">
        <f>IF(Search!$L$8="","",IF(ISNUMBER(SEARCH("Stick",$AU1969))=TRUE,IF(Search!$L$8="N","N",1),""))</f>
        <v/>
      </c>
      <c r="T1969" s="9" t="str">
        <f>IF(Search!$O$4="","",IF(COUNTA($AW1969)=1,IF(Search!$O$4="N","N",1),""))</f>
        <v/>
      </c>
      <c r="U1969" s="9" t="str">
        <f>IF(Search!$O$5="","",IF($AW1969="","",IF($AW1969&lt;Search!$O$5,"",1)))</f>
        <v/>
      </c>
      <c r="V1969" s="9" t="str">
        <f>IF(Search!$O$6="","",IF($AW1969="","",IF($AW1969&gt;Search!$O$6,"",1)))</f>
        <v/>
      </c>
      <c r="W1969" s="9" t="str">
        <f>IF(Search!$U$4="","",IF($AX1969="","",1))</f>
        <v/>
      </c>
      <c r="X1969" s="9" t="str">
        <f>IF(Search!$U$5="","",IF(ISNUMBER(SEARCH(Search!$U$5,$AX1969))=TRUE,IF(Search!$U$5="N","N",1),""))</f>
        <v/>
      </c>
      <c r="Y1969" s="9" t="str">
        <f>IF(Search!$U$6="","",IF($AY1969&lt;Search!$U$6,"",1))</f>
        <v/>
      </c>
      <c r="Z1969" s="9" t="str">
        <f>IF(Search!$R$4="","",IF(Inventory!$BA1969&lt;Search!$R$4,"",1))</f>
        <v/>
      </c>
      <c r="AA1969" s="9" t="str">
        <f>IF(Search!$R$5="","",IF($BA1969&gt;Search!$R$5,"",1))</f>
        <v/>
      </c>
      <c r="AB1969" s="9" t="str">
        <f>IF(Search!$R$6="","",IF($BB1969&lt;Search!$R$6,"",1))</f>
        <v/>
      </c>
      <c r="AC1969" s="9" t="str">
        <f>IF(Search!$R$7="","",IF($BB1969&lt;Search!$R$7,"",1))</f>
        <v/>
      </c>
      <c r="AD1969" s="45">
        <f>IF(COUNTIF($A1969:$AC1969,"n")&gt;0,"",IF(SUM($A1969:$AC1969)=COUNTA(Search!$C$4:$C$8,Search!$F$4:$F$8,Search!$I$4:$I$6,Search!$I$8,Search!$L$4:$L$8,Search!$O$4:$O$8,Search!$R$4:$R$7,Search!$U$4:$U$7)-COUNTIF(Search!$C$4:$U$7,"n"),1+LARGE($AD$1:AD1968,1),""))</f>
        <v>178</v>
      </c>
      <c r="AE1969" s="45">
        <f t="shared" si="93"/>
        <v>1218</v>
      </c>
      <c r="AF1969" s="45">
        <f>IF(AD1969="","",COUNTIF($AE$1:$AE1968,$AE1969)+RANK($AE1969,$AE$2:$AE$10540,1))</f>
        <v>205</v>
      </c>
      <c r="AG1969" s="45">
        <f t="shared" si="94"/>
        <v>0</v>
      </c>
      <c r="AH1969" s="45">
        <f>IF($AD1969="","",COUNTIF($AG$1:$AG1968,$AG1969)+RANK($AG1969,$AG$1:$AG$10539,0))</f>
        <v>340</v>
      </c>
      <c r="AI1969" s="10" t="str">
        <f t="shared" si="95"/>
        <v>2013-14 O-Pee-Chee Retro #92 Joffrey Lupul     /   $</v>
      </c>
      <c r="AJ1969" s="11">
        <v>2013</v>
      </c>
      <c r="AK1969" s="17">
        <v>14</v>
      </c>
      <c r="AL1969" s="12" t="s">
        <v>1096</v>
      </c>
      <c r="AM1969" s="10">
        <v>92</v>
      </c>
      <c r="AN1969" s="12" t="s">
        <v>542</v>
      </c>
      <c r="AO1969" s="9"/>
      <c r="AP1969" s="9" t="s">
        <v>1902</v>
      </c>
      <c r="AQ1969" s="9"/>
      <c r="AR1969" s="14"/>
      <c r="AS1969" s="9"/>
      <c r="AT1969" s="9"/>
      <c r="AU1969" s="9"/>
      <c r="AV1969" s="13"/>
      <c r="AW1969" s="13"/>
      <c r="AX1969" s="9"/>
      <c r="AY1969" s="9"/>
      <c r="AZ1969" s="9"/>
      <c r="BA1969" s="33"/>
      <c r="BB1969" s="33"/>
      <c r="BC1969" s="36"/>
      <c r="BD1969" s="12" t="s">
        <v>1771</v>
      </c>
    </row>
    <row r="1970" spans="1:56" s="12" customFormat="1" x14ac:dyDescent="0.2">
      <c r="A1970" s="9">
        <f>IF(Search!$C$5="","",IF(COUNTA(Inventory!$AP1970)=1,1,""))</f>
        <v>1</v>
      </c>
      <c r="B1970" s="9" t="str">
        <f>IF(Search!$C$4="","",IF(ISNUMBER(SEARCH(Search!$C$4,$AR1970))=TRUE,1,""))</f>
        <v/>
      </c>
      <c r="C1970" s="9" t="str">
        <f>IF(Search!$C$6="x",IF(COUNTA($AQ1970)=1,1,"N"),IF(COUNTA($AQ1970)=1,"N",""))</f>
        <v/>
      </c>
      <c r="D1970" s="9" t="str">
        <f>IF(Search!$O$8="","",IF(ISNUMBER(SEARCH(Search!$O$8,$BD1970))=TRUE,1,""))</f>
        <v/>
      </c>
      <c r="E1970" s="9" t="str">
        <f>IF(Search!$C$7="","",IF(ISNUMBER(SEARCH(Search!$C$7,$AN1970))=TRUE,1,""))</f>
        <v/>
      </c>
      <c r="F1970" s="9" t="str">
        <f>IF(Search!$C$8="","",IF(ISNUMBER(SEARCH(Search!$C$8,$AO1970))=TRUE,1,""))</f>
        <v/>
      </c>
      <c r="G1970" s="9" t="str">
        <f>IF(Search!$F$4="","",IF(Inventory!$AJ1970&lt;Search!$F$4,"",1))</f>
        <v/>
      </c>
      <c r="H1970" s="9" t="str">
        <f>IF(Search!$F$5="","",IF(Inventory!$AJ1970&gt;Search!$F$5,"",1))</f>
        <v/>
      </c>
      <c r="I1970" s="9" t="str">
        <f>IF(Search!$F$7="","",IF(Search!$F$8="",IF(ISNUMBER(SEARCH(Search!$F$7,$AL1970))=TRUE,1,""),""))</f>
        <v/>
      </c>
      <c r="J1970" s="9" t="str">
        <f>IF($AL1970=Search!$F$8,1,"")</f>
        <v/>
      </c>
      <c r="K1970" s="9" t="str">
        <f>IF(Search!$I$4="","",IF(COUNTA($AS1970)=1,IF(Search!$I$4="N","N",1),""))</f>
        <v/>
      </c>
      <c r="L1970" s="9" t="str">
        <f>IF(Search!$I$5="","",IF($AS1970="RC",1,""))</f>
        <v/>
      </c>
      <c r="M1970" s="9" t="str">
        <f>IF(Search!$I$6="","",IF($AS1970="RCP",1,""))</f>
        <v/>
      </c>
      <c r="N1970" s="9" t="str">
        <f>IF(Search!$I$8="","",IF(COUNTA($AT1970)=1,IF(Search!$I$8="N","N",1),""))</f>
        <v/>
      </c>
      <c r="O1970" s="9" t="str">
        <f>IF(Search!$L$4="","",IF(COUNTA($AU1970)=1,IF(Search!$L$4="N","N",1),""))</f>
        <v/>
      </c>
      <c r="P1970" s="9" t="str">
        <f>IF(Search!$L$5="","",IF(ISNUMBER(SEARCH("Jersey",$AU1970))=TRUE,IF(Search!$L$5="N","N",1),""))</f>
        <v/>
      </c>
      <c r="Q1970" s="9" t="str">
        <f>IF(Search!$L$6="","",IF(ISNUMBER(SEARCH("Patch",$AU1970))=TRUE,IF(Search!$L$6="N","N",1),""))</f>
        <v/>
      </c>
      <c r="R1970" s="9" t="str">
        <f>IF(Search!$L$7="","",IF(ISNUMBER(SEARCH("Shield",$AU1970))=TRUE,IF(Search!$L$7="N","N",1),""))</f>
        <v/>
      </c>
      <c r="S1970" s="9" t="str">
        <f>IF(Search!$L$8="","",IF(ISNUMBER(SEARCH("Stick",$AU1970))=TRUE,IF(Search!$L$8="N","N",1),""))</f>
        <v/>
      </c>
      <c r="T1970" s="9" t="str">
        <f>IF(Search!$O$4="","",IF(COUNTA($AW1970)=1,IF(Search!$O$4="N","N",1),""))</f>
        <v/>
      </c>
      <c r="U1970" s="9" t="str">
        <f>IF(Search!$O$5="","",IF($AW1970="","",IF($AW1970&lt;Search!$O$5,"",1)))</f>
        <v/>
      </c>
      <c r="V1970" s="9" t="str">
        <f>IF(Search!$O$6="","",IF($AW1970="","",IF($AW1970&gt;Search!$O$6,"",1)))</f>
        <v/>
      </c>
      <c r="W1970" s="9" t="str">
        <f>IF(Search!$U$4="","",IF($AX1970="","",1))</f>
        <v/>
      </c>
      <c r="X1970" s="9" t="str">
        <f>IF(Search!$U$5="","",IF(ISNUMBER(SEARCH(Search!$U$5,$AX1970))=TRUE,IF(Search!$U$5="N","N",1),""))</f>
        <v/>
      </c>
      <c r="Y1970" s="9" t="str">
        <f>IF(Search!$U$6="","",IF($AY1970&lt;Search!$U$6,"",1))</f>
        <v/>
      </c>
      <c r="Z1970" s="9" t="str">
        <f>IF(Search!$R$4="","",IF(Inventory!$BA1970&lt;Search!$R$4,"",1))</f>
        <v/>
      </c>
      <c r="AA1970" s="9" t="str">
        <f>IF(Search!$R$5="","",IF($BA1970&gt;Search!$R$5,"",1))</f>
        <v/>
      </c>
      <c r="AB1970" s="9" t="str">
        <f>IF(Search!$R$6="","",IF($BB1970&lt;Search!$R$6,"",1))</f>
        <v/>
      </c>
      <c r="AC1970" s="9" t="str">
        <f>IF(Search!$R$7="","",IF($BB1970&lt;Search!$R$7,"",1))</f>
        <v/>
      </c>
      <c r="AD1970" s="45">
        <f>IF(COUNTIF($A1970:$AC1970,"n")&gt;0,"",IF(SUM($A1970:$AC1970)=COUNTA(Search!$C$4:$C$8,Search!$F$4:$F$8,Search!$I$4:$I$6,Search!$I$8,Search!$L$4:$L$8,Search!$O$4:$O$8,Search!$R$4:$R$7,Search!$U$4:$U$7)-COUNTIF(Search!$C$4:$U$7,"n"),1+LARGE($AD$1:AD1969,1),""))</f>
        <v>179</v>
      </c>
      <c r="AE1970" s="45">
        <f t="shared" si="93"/>
        <v>1816</v>
      </c>
      <c r="AF1970" s="45">
        <f>IF(AD1970="","",COUNTIF($AE$1:$AE1969,$AE1970)+RANK($AE1970,$AE$2:$AE$10540,1))</f>
        <v>327</v>
      </c>
      <c r="AG1970" s="45">
        <f t="shared" si="94"/>
        <v>0</v>
      </c>
      <c r="AH1970" s="45">
        <f>IF($AD1970="","",COUNTIF($AG$1:$AG1969,$AG1970)+RANK($AG1970,$AG$1:$AG$10539,0))</f>
        <v>341</v>
      </c>
      <c r="AI1970" s="10" t="str">
        <f t="shared" si="95"/>
        <v>2013-14 O-Pee-Chee Retro #139 Mikhail Grabovski     /   $</v>
      </c>
      <c r="AJ1970" s="11">
        <v>2013</v>
      </c>
      <c r="AK1970" s="17">
        <v>14</v>
      </c>
      <c r="AL1970" s="12" t="s">
        <v>1096</v>
      </c>
      <c r="AM1970" s="10">
        <v>139</v>
      </c>
      <c r="AN1970" s="12" t="s">
        <v>660</v>
      </c>
      <c r="AO1970" s="9"/>
      <c r="AP1970" s="9" t="s">
        <v>1902</v>
      </c>
      <c r="AQ1970" s="9"/>
      <c r="AR1970" s="14"/>
      <c r="AS1970" s="9"/>
      <c r="AT1970" s="9"/>
      <c r="AU1970" s="9"/>
      <c r="AV1970" s="13"/>
      <c r="AW1970" s="13"/>
      <c r="AX1970" s="9"/>
      <c r="AY1970" s="9"/>
      <c r="AZ1970" s="9"/>
      <c r="BA1970" s="33"/>
      <c r="BB1970" s="33"/>
      <c r="BC1970" s="36"/>
      <c r="BD1970" s="12" t="s">
        <v>1771</v>
      </c>
    </row>
    <row r="1971" spans="1:56" s="12" customFormat="1" x14ac:dyDescent="0.2">
      <c r="A1971" s="9">
        <f>IF(Search!$C$5="","",IF(COUNTA(Inventory!$AP1971)=1,1,""))</f>
        <v>1</v>
      </c>
      <c r="B1971" s="9" t="str">
        <f>IF(Search!$C$4="","",IF(ISNUMBER(SEARCH(Search!$C$4,$AR1971))=TRUE,1,""))</f>
        <v/>
      </c>
      <c r="C1971" s="9" t="str">
        <f>IF(Search!$C$6="x",IF(COUNTA($AQ1971)=1,1,"N"),IF(COUNTA($AQ1971)=1,"N",""))</f>
        <v/>
      </c>
      <c r="D1971" s="9" t="str">
        <f>IF(Search!$O$8="","",IF(ISNUMBER(SEARCH(Search!$O$8,$BD1971))=TRUE,1,""))</f>
        <v/>
      </c>
      <c r="E1971" s="9" t="str">
        <f>IF(Search!$C$7="","",IF(ISNUMBER(SEARCH(Search!$C$7,$AN1971))=TRUE,1,""))</f>
        <v/>
      </c>
      <c r="F1971" s="9" t="str">
        <f>IF(Search!$C$8="","",IF(ISNUMBER(SEARCH(Search!$C$8,$AO1971))=TRUE,1,""))</f>
        <v/>
      </c>
      <c r="G1971" s="9" t="str">
        <f>IF(Search!$F$4="","",IF(Inventory!$AJ1971&lt;Search!$F$4,"",1))</f>
        <v/>
      </c>
      <c r="H1971" s="9" t="str">
        <f>IF(Search!$F$5="","",IF(Inventory!$AJ1971&gt;Search!$F$5,"",1))</f>
        <v/>
      </c>
      <c r="I1971" s="9" t="str">
        <f>IF(Search!$F$7="","",IF(Search!$F$8="",IF(ISNUMBER(SEARCH(Search!$F$7,$AL1971))=TRUE,1,""),""))</f>
        <v/>
      </c>
      <c r="J1971" s="9" t="str">
        <f>IF($AL1971=Search!$F$8,1,"")</f>
        <v/>
      </c>
      <c r="K1971" s="9" t="str">
        <f>IF(Search!$I$4="","",IF(COUNTA($AS1971)=1,IF(Search!$I$4="N","N",1),""))</f>
        <v/>
      </c>
      <c r="L1971" s="9" t="str">
        <f>IF(Search!$I$5="","",IF($AS1971="RC",1,""))</f>
        <v/>
      </c>
      <c r="M1971" s="9" t="str">
        <f>IF(Search!$I$6="","",IF($AS1971="RCP",1,""))</f>
        <v/>
      </c>
      <c r="N1971" s="9" t="str">
        <f>IF(Search!$I$8="","",IF(COUNTA($AT1971)=1,IF(Search!$I$8="N","N",1),""))</f>
        <v/>
      </c>
      <c r="O1971" s="9" t="str">
        <f>IF(Search!$L$4="","",IF(COUNTA($AU1971)=1,IF(Search!$L$4="N","N",1),""))</f>
        <v/>
      </c>
      <c r="P1971" s="9" t="str">
        <f>IF(Search!$L$5="","",IF(ISNUMBER(SEARCH("Jersey",$AU1971))=TRUE,IF(Search!$L$5="N","N",1),""))</f>
        <v/>
      </c>
      <c r="Q1971" s="9" t="str">
        <f>IF(Search!$L$6="","",IF(ISNUMBER(SEARCH("Patch",$AU1971))=TRUE,IF(Search!$L$6="N","N",1),""))</f>
        <v/>
      </c>
      <c r="R1971" s="9" t="str">
        <f>IF(Search!$L$7="","",IF(ISNUMBER(SEARCH("Shield",$AU1971))=TRUE,IF(Search!$L$7="N","N",1),""))</f>
        <v/>
      </c>
      <c r="S1971" s="9" t="str">
        <f>IF(Search!$L$8="","",IF(ISNUMBER(SEARCH("Stick",$AU1971))=TRUE,IF(Search!$L$8="N","N",1),""))</f>
        <v/>
      </c>
      <c r="T1971" s="9" t="str">
        <f>IF(Search!$O$4="","",IF(COUNTA($AW1971)=1,IF(Search!$O$4="N","N",1),""))</f>
        <v/>
      </c>
      <c r="U1971" s="9" t="str">
        <f>IF(Search!$O$5="","",IF($AW1971="","",IF($AW1971&lt;Search!$O$5,"",1)))</f>
        <v/>
      </c>
      <c r="V1971" s="9" t="str">
        <f>IF(Search!$O$6="","",IF($AW1971="","",IF($AW1971&gt;Search!$O$6,"",1)))</f>
        <v/>
      </c>
      <c r="W1971" s="9" t="str">
        <f>IF(Search!$U$4="","",IF($AX1971="","",1))</f>
        <v/>
      </c>
      <c r="X1971" s="9" t="str">
        <f>IF(Search!$U$5="","",IF(ISNUMBER(SEARCH(Search!$U$5,$AX1971))=TRUE,IF(Search!$U$5="N","N",1),""))</f>
        <v/>
      </c>
      <c r="Y1971" s="9" t="str">
        <f>IF(Search!$U$6="","",IF($AY1971&lt;Search!$U$6,"",1))</f>
        <v/>
      </c>
      <c r="Z1971" s="9" t="str">
        <f>IF(Search!$R$4="","",IF(Inventory!$BA1971&lt;Search!$R$4,"",1))</f>
        <v/>
      </c>
      <c r="AA1971" s="9" t="str">
        <f>IF(Search!$R$5="","",IF($BA1971&gt;Search!$R$5,"",1))</f>
        <v/>
      </c>
      <c r="AB1971" s="9" t="str">
        <f>IF(Search!$R$6="","",IF($BB1971&lt;Search!$R$6,"",1))</f>
        <v/>
      </c>
      <c r="AC1971" s="9" t="str">
        <f>IF(Search!$R$7="","",IF($BB1971&lt;Search!$R$7,"",1))</f>
        <v/>
      </c>
      <c r="AD1971" s="45">
        <f>IF(COUNTIF($A1971:$AC1971,"n")&gt;0,"",IF(SUM($A1971:$AC1971)=COUNTA(Search!$C$4:$C$8,Search!$F$4:$F$8,Search!$I$4:$I$6,Search!$I$8,Search!$L$4:$L$8,Search!$O$4:$O$8,Search!$R$4:$R$7,Search!$U$4:$U$7)-COUNTIF(Search!$C$4:$U$7,"n"),1+LARGE($AD$1:AD1970,1),""))</f>
        <v>180</v>
      </c>
      <c r="AE1971" s="45">
        <f t="shared" si="93"/>
        <v>297</v>
      </c>
      <c r="AF1971" s="45">
        <f>IF(AD1971="","",COUNTIF($AE$1:$AE1970,$AE1971)+RANK($AE1971,$AE$2:$AE$10540,1))</f>
        <v>56</v>
      </c>
      <c r="AG1971" s="45">
        <f t="shared" si="94"/>
        <v>0</v>
      </c>
      <c r="AH1971" s="45">
        <f>IF($AD1971="","",COUNTIF($AG$1:$AG1970,$AG1971)+RANK($AG1971,$AG$1:$AG$10539,0))</f>
        <v>342</v>
      </c>
      <c r="AI1971" s="10" t="str">
        <f t="shared" si="95"/>
        <v>2013-14 O-Pee-Chee Retro #174 Brett Hull     /   $</v>
      </c>
      <c r="AJ1971" s="11">
        <v>2013</v>
      </c>
      <c r="AK1971" s="17">
        <v>14</v>
      </c>
      <c r="AL1971" s="12" t="s">
        <v>1096</v>
      </c>
      <c r="AM1971" s="10">
        <v>174</v>
      </c>
      <c r="AN1971" s="12" t="s">
        <v>424</v>
      </c>
      <c r="AO1971" s="9"/>
      <c r="AP1971" s="9" t="s">
        <v>1902</v>
      </c>
      <c r="AQ1971" s="9"/>
      <c r="AR1971" s="14"/>
      <c r="AS1971" s="9"/>
      <c r="AT1971" s="9"/>
      <c r="AU1971" s="9"/>
      <c r="AV1971" s="13"/>
      <c r="AW1971" s="13"/>
      <c r="AX1971" s="9"/>
      <c r="AY1971" s="9"/>
      <c r="AZ1971" s="9"/>
      <c r="BA1971" s="33"/>
      <c r="BB1971" s="33"/>
      <c r="BC1971" s="36"/>
      <c r="BD1971" s="12" t="s">
        <v>1771</v>
      </c>
    </row>
    <row r="1972" spans="1:56" s="12" customFormat="1" x14ac:dyDescent="0.2">
      <c r="A1972" s="9">
        <f>IF(Search!$C$5="","",IF(COUNTA(Inventory!$AP1972)=1,1,""))</f>
        <v>1</v>
      </c>
      <c r="B1972" s="9" t="str">
        <f>IF(Search!$C$4="","",IF(ISNUMBER(SEARCH(Search!$C$4,$AR1972))=TRUE,1,""))</f>
        <v/>
      </c>
      <c r="C1972" s="9" t="str">
        <f>IF(Search!$C$6="x",IF(COUNTA($AQ1972)=1,1,"N"),IF(COUNTA($AQ1972)=1,"N",""))</f>
        <v/>
      </c>
      <c r="D1972" s="9" t="str">
        <f>IF(Search!$O$8="","",IF(ISNUMBER(SEARCH(Search!$O$8,$BD1972))=TRUE,1,""))</f>
        <v/>
      </c>
      <c r="E1972" s="9" t="str">
        <f>IF(Search!$C$7="","",IF(ISNUMBER(SEARCH(Search!$C$7,$AN1972))=TRUE,1,""))</f>
        <v/>
      </c>
      <c r="F1972" s="9" t="str">
        <f>IF(Search!$C$8="","",IF(ISNUMBER(SEARCH(Search!$C$8,$AO1972))=TRUE,1,""))</f>
        <v/>
      </c>
      <c r="G1972" s="9" t="str">
        <f>IF(Search!$F$4="","",IF(Inventory!$AJ1972&lt;Search!$F$4,"",1))</f>
        <v/>
      </c>
      <c r="H1972" s="9" t="str">
        <f>IF(Search!$F$5="","",IF(Inventory!$AJ1972&gt;Search!$F$5,"",1))</f>
        <v/>
      </c>
      <c r="I1972" s="9" t="str">
        <f>IF(Search!$F$7="","",IF(Search!$F$8="",IF(ISNUMBER(SEARCH(Search!$F$7,$AL1972))=TRUE,1,""),""))</f>
        <v/>
      </c>
      <c r="J1972" s="9" t="str">
        <f>IF($AL1972=Search!$F$8,1,"")</f>
        <v/>
      </c>
      <c r="K1972" s="9" t="str">
        <f>IF(Search!$I$4="","",IF(COUNTA($AS1972)=1,IF(Search!$I$4="N","N",1),""))</f>
        <v/>
      </c>
      <c r="L1972" s="9" t="str">
        <f>IF(Search!$I$5="","",IF($AS1972="RC",1,""))</f>
        <v/>
      </c>
      <c r="M1972" s="9" t="str">
        <f>IF(Search!$I$6="","",IF($AS1972="RCP",1,""))</f>
        <v/>
      </c>
      <c r="N1972" s="9" t="str">
        <f>IF(Search!$I$8="","",IF(COUNTA($AT1972)=1,IF(Search!$I$8="N","N",1),""))</f>
        <v/>
      </c>
      <c r="O1972" s="9" t="str">
        <f>IF(Search!$L$4="","",IF(COUNTA($AU1972)=1,IF(Search!$L$4="N","N",1),""))</f>
        <v/>
      </c>
      <c r="P1972" s="9" t="str">
        <f>IF(Search!$L$5="","",IF(ISNUMBER(SEARCH("Jersey",$AU1972))=TRUE,IF(Search!$L$5="N","N",1),""))</f>
        <v/>
      </c>
      <c r="Q1972" s="9" t="str">
        <f>IF(Search!$L$6="","",IF(ISNUMBER(SEARCH("Patch",$AU1972))=TRUE,IF(Search!$L$6="N","N",1),""))</f>
        <v/>
      </c>
      <c r="R1972" s="9" t="str">
        <f>IF(Search!$L$7="","",IF(ISNUMBER(SEARCH("Shield",$AU1972))=TRUE,IF(Search!$L$7="N","N",1),""))</f>
        <v/>
      </c>
      <c r="S1972" s="9" t="str">
        <f>IF(Search!$L$8="","",IF(ISNUMBER(SEARCH("Stick",$AU1972))=TRUE,IF(Search!$L$8="N","N",1),""))</f>
        <v/>
      </c>
      <c r="T1972" s="9" t="str">
        <f>IF(Search!$O$4="","",IF(COUNTA($AW1972)=1,IF(Search!$O$4="N","N",1),""))</f>
        <v/>
      </c>
      <c r="U1972" s="9" t="str">
        <f>IF(Search!$O$5="","",IF($AW1972="","",IF($AW1972&lt;Search!$O$5,"",1)))</f>
        <v/>
      </c>
      <c r="V1972" s="9" t="str">
        <f>IF(Search!$O$6="","",IF($AW1972="","",IF($AW1972&gt;Search!$O$6,"",1)))</f>
        <v/>
      </c>
      <c r="W1972" s="9" t="str">
        <f>IF(Search!$U$4="","",IF($AX1972="","",1))</f>
        <v/>
      </c>
      <c r="X1972" s="9" t="str">
        <f>IF(Search!$U$5="","",IF(ISNUMBER(SEARCH(Search!$U$5,$AX1972))=TRUE,IF(Search!$U$5="N","N",1),""))</f>
        <v/>
      </c>
      <c r="Y1972" s="9" t="str">
        <f>IF(Search!$U$6="","",IF($AY1972&lt;Search!$U$6,"",1))</f>
        <v/>
      </c>
      <c r="Z1972" s="9" t="str">
        <f>IF(Search!$R$4="","",IF(Inventory!$BA1972&lt;Search!$R$4,"",1))</f>
        <v/>
      </c>
      <c r="AA1972" s="9" t="str">
        <f>IF(Search!$R$5="","",IF($BA1972&gt;Search!$R$5,"",1))</f>
        <v/>
      </c>
      <c r="AB1972" s="9" t="str">
        <f>IF(Search!$R$6="","",IF($BB1972&lt;Search!$R$6,"",1))</f>
        <v/>
      </c>
      <c r="AC1972" s="9" t="str">
        <f>IF(Search!$R$7="","",IF($BB1972&lt;Search!$R$7,"",1))</f>
        <v/>
      </c>
      <c r="AD1972" s="45">
        <f>IF(COUNTIF($A1972:$AC1972,"n")&gt;0,"",IF(SUM($A1972:$AC1972)=COUNTA(Search!$C$4:$C$8,Search!$F$4:$F$8,Search!$I$4:$I$6,Search!$I$8,Search!$L$4:$L$8,Search!$O$4:$O$8,Search!$R$4:$R$7,Search!$U$4:$U$7)-COUNTIF(Search!$C$4:$U$7,"n"),1+LARGE($AD$1:AD1971,1),""))</f>
        <v>181</v>
      </c>
      <c r="AE1972" s="45">
        <f t="shared" si="93"/>
        <v>2527</v>
      </c>
      <c r="AF1972" s="45">
        <f>IF(AD1972="","",COUNTIF($AE$1:$AE1971,$AE1972)+RANK($AE1972,$AE$2:$AE$10540,1))</f>
        <v>464</v>
      </c>
      <c r="AG1972" s="45">
        <f t="shared" si="94"/>
        <v>0</v>
      </c>
      <c r="AH1972" s="45">
        <f>IF($AD1972="","",COUNTIF($AG$1:$AG1971,$AG1972)+RANK($AG1972,$AG$1:$AG$10539,0))</f>
        <v>343</v>
      </c>
      <c r="AI1972" s="10" t="str">
        <f t="shared" si="95"/>
        <v>2013-14 O-Pee-Chee Retro #179 Tuukka Rask     /   $</v>
      </c>
      <c r="AJ1972" s="11">
        <v>2013</v>
      </c>
      <c r="AK1972" s="17">
        <v>14</v>
      </c>
      <c r="AL1972" s="12" t="s">
        <v>1096</v>
      </c>
      <c r="AM1972" s="10">
        <v>179</v>
      </c>
      <c r="AN1972" s="12" t="s">
        <v>1511</v>
      </c>
      <c r="AO1972" s="9"/>
      <c r="AP1972" s="9" t="s">
        <v>1902</v>
      </c>
      <c r="AQ1972" s="9"/>
      <c r="AR1972" s="14"/>
      <c r="AS1972" s="9"/>
      <c r="AT1972" s="9"/>
      <c r="AU1972" s="9"/>
      <c r="AV1972" s="13"/>
      <c r="AW1972" s="13"/>
      <c r="AX1972" s="9"/>
      <c r="AY1972" s="9"/>
      <c r="AZ1972" s="9"/>
      <c r="BA1972" s="33"/>
      <c r="BB1972" s="33"/>
      <c r="BC1972" s="36"/>
      <c r="BD1972" s="12" t="s">
        <v>1771</v>
      </c>
    </row>
    <row r="1973" spans="1:56" s="12" customFormat="1" x14ac:dyDescent="0.2">
      <c r="A1973" s="9">
        <f>IF(Search!$C$5="","",IF(COUNTA(Inventory!$AP1973)=1,1,""))</f>
        <v>1</v>
      </c>
      <c r="B1973" s="9" t="str">
        <f>IF(Search!$C$4="","",IF(ISNUMBER(SEARCH(Search!$C$4,$AR1973))=TRUE,1,""))</f>
        <v/>
      </c>
      <c r="C1973" s="9" t="str">
        <f>IF(Search!$C$6="x",IF(COUNTA($AQ1973)=1,1,"N"),IF(COUNTA($AQ1973)=1,"N",""))</f>
        <v/>
      </c>
      <c r="D1973" s="9" t="str">
        <f>IF(Search!$O$8="","",IF(ISNUMBER(SEARCH(Search!$O$8,$BD1973))=TRUE,1,""))</f>
        <v/>
      </c>
      <c r="E1973" s="9" t="str">
        <f>IF(Search!$C$7="","",IF(ISNUMBER(SEARCH(Search!$C$7,$AN1973))=TRUE,1,""))</f>
        <v/>
      </c>
      <c r="F1973" s="9" t="str">
        <f>IF(Search!$C$8="","",IF(ISNUMBER(SEARCH(Search!$C$8,$AO1973))=TRUE,1,""))</f>
        <v/>
      </c>
      <c r="G1973" s="9" t="str">
        <f>IF(Search!$F$4="","",IF(Inventory!$AJ1973&lt;Search!$F$4,"",1))</f>
        <v/>
      </c>
      <c r="H1973" s="9" t="str">
        <f>IF(Search!$F$5="","",IF(Inventory!$AJ1973&gt;Search!$F$5,"",1))</f>
        <v/>
      </c>
      <c r="I1973" s="9" t="str">
        <f>IF(Search!$F$7="","",IF(Search!$F$8="",IF(ISNUMBER(SEARCH(Search!$F$7,$AL1973))=TRUE,1,""),""))</f>
        <v/>
      </c>
      <c r="J1973" s="9" t="str">
        <f>IF($AL1973=Search!$F$8,1,"")</f>
        <v/>
      </c>
      <c r="K1973" s="9" t="str">
        <f>IF(Search!$I$4="","",IF(COUNTA($AS1973)=1,IF(Search!$I$4="N","N",1),""))</f>
        <v/>
      </c>
      <c r="L1973" s="9" t="str">
        <f>IF(Search!$I$5="","",IF($AS1973="RC",1,""))</f>
        <v/>
      </c>
      <c r="M1973" s="9" t="str">
        <f>IF(Search!$I$6="","",IF($AS1973="RCP",1,""))</f>
        <v/>
      </c>
      <c r="N1973" s="9" t="str">
        <f>IF(Search!$I$8="","",IF(COUNTA($AT1973)=1,IF(Search!$I$8="N","N",1),""))</f>
        <v/>
      </c>
      <c r="O1973" s="9" t="str">
        <f>IF(Search!$L$4="","",IF(COUNTA($AU1973)=1,IF(Search!$L$4="N","N",1),""))</f>
        <v/>
      </c>
      <c r="P1973" s="9" t="str">
        <f>IF(Search!$L$5="","",IF(ISNUMBER(SEARCH("Jersey",$AU1973))=TRUE,IF(Search!$L$5="N","N",1),""))</f>
        <v/>
      </c>
      <c r="Q1973" s="9" t="str">
        <f>IF(Search!$L$6="","",IF(ISNUMBER(SEARCH("Patch",$AU1973))=TRUE,IF(Search!$L$6="N","N",1),""))</f>
        <v/>
      </c>
      <c r="R1973" s="9" t="str">
        <f>IF(Search!$L$7="","",IF(ISNUMBER(SEARCH("Shield",$AU1973))=TRUE,IF(Search!$L$7="N","N",1),""))</f>
        <v/>
      </c>
      <c r="S1973" s="9" t="str">
        <f>IF(Search!$L$8="","",IF(ISNUMBER(SEARCH("Stick",$AU1973))=TRUE,IF(Search!$L$8="N","N",1),""))</f>
        <v/>
      </c>
      <c r="T1973" s="9" t="str">
        <f>IF(Search!$O$4="","",IF(COUNTA($AW1973)=1,IF(Search!$O$4="N","N",1),""))</f>
        <v/>
      </c>
      <c r="U1973" s="9" t="str">
        <f>IF(Search!$O$5="","",IF($AW1973="","",IF($AW1973&lt;Search!$O$5,"",1)))</f>
        <v/>
      </c>
      <c r="V1973" s="9" t="str">
        <f>IF(Search!$O$6="","",IF($AW1973="","",IF($AW1973&gt;Search!$O$6,"",1)))</f>
        <v/>
      </c>
      <c r="W1973" s="9" t="str">
        <f>IF(Search!$U$4="","",IF($AX1973="","",1))</f>
        <v/>
      </c>
      <c r="X1973" s="9" t="str">
        <f>IF(Search!$U$5="","",IF(ISNUMBER(SEARCH(Search!$U$5,$AX1973))=TRUE,IF(Search!$U$5="N","N",1),""))</f>
        <v/>
      </c>
      <c r="Y1973" s="9" t="str">
        <f>IF(Search!$U$6="","",IF($AY1973&lt;Search!$U$6,"",1))</f>
        <v/>
      </c>
      <c r="Z1973" s="9" t="str">
        <f>IF(Search!$R$4="","",IF(Inventory!$BA1973&lt;Search!$R$4,"",1))</f>
        <v/>
      </c>
      <c r="AA1973" s="9" t="str">
        <f>IF(Search!$R$5="","",IF($BA1973&gt;Search!$R$5,"",1))</f>
        <v/>
      </c>
      <c r="AB1973" s="9" t="str">
        <f>IF(Search!$R$6="","",IF($BB1973&lt;Search!$R$6,"",1))</f>
        <v/>
      </c>
      <c r="AC1973" s="9" t="str">
        <f>IF(Search!$R$7="","",IF($BB1973&lt;Search!$R$7,"",1))</f>
        <v/>
      </c>
      <c r="AD1973" s="45">
        <f>IF(COUNTIF($A1973:$AC1973,"n")&gt;0,"",IF(SUM($A1973:$AC1973)=COUNTA(Search!$C$4:$C$8,Search!$F$4:$F$8,Search!$I$4:$I$6,Search!$I$8,Search!$L$4:$L$8,Search!$O$4:$O$8,Search!$R$4:$R$7,Search!$U$4:$U$7)-COUNTIF(Search!$C$4:$U$7,"n"),1+LARGE($AD$1:AD1972,1),""))</f>
        <v>182</v>
      </c>
      <c r="AE1973" s="45">
        <f t="shared" si="93"/>
        <v>2404</v>
      </c>
      <c r="AF1973" s="45">
        <f>IF(AD1973="","",COUNTIF($AE$1:$AE1972,$AE1973)+RANK($AE1973,$AE$2:$AE$10540,1))</f>
        <v>448</v>
      </c>
      <c r="AG1973" s="45">
        <f t="shared" si="94"/>
        <v>0</v>
      </c>
      <c r="AH1973" s="45">
        <f>IF($AD1973="","",COUNTIF($AG$1:$AG1972,$AG1973)+RANK($AG1973,$AG$1:$AG$10539,0))</f>
        <v>344</v>
      </c>
      <c r="AI1973" s="10" t="str">
        <f t="shared" si="95"/>
        <v>2013-14 O-Pee-Chee Retro #183 Steve Yzerman DET    /   $</v>
      </c>
      <c r="AJ1973" s="11">
        <v>2013</v>
      </c>
      <c r="AK1973" s="17">
        <v>14</v>
      </c>
      <c r="AL1973" s="12" t="s">
        <v>1096</v>
      </c>
      <c r="AM1973" s="10">
        <v>183</v>
      </c>
      <c r="AN1973" s="12" t="s">
        <v>161</v>
      </c>
      <c r="AO1973" s="9" t="s">
        <v>1920</v>
      </c>
      <c r="AP1973" s="9" t="s">
        <v>1902</v>
      </c>
      <c r="AQ1973" s="9"/>
      <c r="AR1973" s="14"/>
      <c r="AS1973" s="9"/>
      <c r="AT1973" s="9"/>
      <c r="AU1973" s="9"/>
      <c r="AV1973" s="13"/>
      <c r="AW1973" s="13"/>
      <c r="AX1973" s="9"/>
      <c r="AY1973" s="9"/>
      <c r="AZ1973" s="9"/>
      <c r="BA1973" s="33"/>
      <c r="BB1973" s="33"/>
      <c r="BC1973" s="36"/>
      <c r="BD1973" s="12" t="s">
        <v>1771</v>
      </c>
    </row>
    <row r="1974" spans="1:56" s="12" customFormat="1" x14ac:dyDescent="0.2">
      <c r="A1974" s="9">
        <f>IF(Search!$C$5="","",IF(COUNTA(Inventory!$AP1974)=1,1,""))</f>
        <v>1</v>
      </c>
      <c r="B1974" s="9" t="str">
        <f>IF(Search!$C$4="","",IF(ISNUMBER(SEARCH(Search!$C$4,$AR1974))=TRUE,1,""))</f>
        <v/>
      </c>
      <c r="C1974" s="9" t="str">
        <f>IF(Search!$C$6="x",IF(COUNTA($AQ1974)=1,1,"N"),IF(COUNTA($AQ1974)=1,"N",""))</f>
        <v/>
      </c>
      <c r="D1974" s="9" t="str">
        <f>IF(Search!$O$8="","",IF(ISNUMBER(SEARCH(Search!$O$8,$BD1974))=TRUE,1,""))</f>
        <v/>
      </c>
      <c r="E1974" s="9" t="str">
        <f>IF(Search!$C$7="","",IF(ISNUMBER(SEARCH(Search!$C$7,$AN1974))=TRUE,1,""))</f>
        <v/>
      </c>
      <c r="F1974" s="9" t="str">
        <f>IF(Search!$C$8="","",IF(ISNUMBER(SEARCH(Search!$C$8,$AO1974))=TRUE,1,""))</f>
        <v/>
      </c>
      <c r="G1974" s="9" t="str">
        <f>IF(Search!$F$4="","",IF(Inventory!$AJ1974&lt;Search!$F$4,"",1))</f>
        <v/>
      </c>
      <c r="H1974" s="9" t="str">
        <f>IF(Search!$F$5="","",IF(Inventory!$AJ1974&gt;Search!$F$5,"",1))</f>
        <v/>
      </c>
      <c r="I1974" s="9" t="str">
        <f>IF(Search!$F$7="","",IF(Search!$F$8="",IF(ISNUMBER(SEARCH(Search!$F$7,$AL1974))=TRUE,1,""),""))</f>
        <v/>
      </c>
      <c r="J1974" s="9" t="str">
        <f>IF($AL1974=Search!$F$8,1,"")</f>
        <v/>
      </c>
      <c r="K1974" s="9" t="str">
        <f>IF(Search!$I$4="","",IF(COUNTA($AS1974)=1,IF(Search!$I$4="N","N",1),""))</f>
        <v/>
      </c>
      <c r="L1974" s="9" t="str">
        <f>IF(Search!$I$5="","",IF($AS1974="RC",1,""))</f>
        <v/>
      </c>
      <c r="M1974" s="9" t="str">
        <f>IF(Search!$I$6="","",IF($AS1974="RCP",1,""))</f>
        <v/>
      </c>
      <c r="N1974" s="9" t="str">
        <f>IF(Search!$I$8="","",IF(COUNTA($AT1974)=1,IF(Search!$I$8="N","N",1),""))</f>
        <v/>
      </c>
      <c r="O1974" s="9" t="str">
        <f>IF(Search!$L$4="","",IF(COUNTA($AU1974)=1,IF(Search!$L$4="N","N",1),""))</f>
        <v/>
      </c>
      <c r="P1974" s="9" t="str">
        <f>IF(Search!$L$5="","",IF(ISNUMBER(SEARCH("Jersey",$AU1974))=TRUE,IF(Search!$L$5="N","N",1),""))</f>
        <v/>
      </c>
      <c r="Q1974" s="9" t="str">
        <f>IF(Search!$L$6="","",IF(ISNUMBER(SEARCH("Patch",$AU1974))=TRUE,IF(Search!$L$6="N","N",1),""))</f>
        <v/>
      </c>
      <c r="R1974" s="9" t="str">
        <f>IF(Search!$L$7="","",IF(ISNUMBER(SEARCH("Shield",$AU1974))=TRUE,IF(Search!$L$7="N","N",1),""))</f>
        <v/>
      </c>
      <c r="S1974" s="9" t="str">
        <f>IF(Search!$L$8="","",IF(ISNUMBER(SEARCH("Stick",$AU1974))=TRUE,IF(Search!$L$8="N","N",1),""))</f>
        <v/>
      </c>
      <c r="T1974" s="9" t="str">
        <f>IF(Search!$O$4="","",IF(COUNTA($AW1974)=1,IF(Search!$O$4="N","N",1),""))</f>
        <v/>
      </c>
      <c r="U1974" s="9" t="str">
        <f>IF(Search!$O$5="","",IF($AW1974="","",IF($AW1974&lt;Search!$O$5,"",1)))</f>
        <v/>
      </c>
      <c r="V1974" s="9" t="str">
        <f>IF(Search!$O$6="","",IF($AW1974="","",IF($AW1974&gt;Search!$O$6,"",1)))</f>
        <v/>
      </c>
      <c r="W1974" s="9" t="str">
        <f>IF(Search!$U$4="","",IF($AX1974="","",1))</f>
        <v/>
      </c>
      <c r="X1974" s="9" t="str">
        <f>IF(Search!$U$5="","",IF(ISNUMBER(SEARCH(Search!$U$5,$AX1974))=TRUE,IF(Search!$U$5="N","N",1),""))</f>
        <v/>
      </c>
      <c r="Y1974" s="9" t="str">
        <f>IF(Search!$U$6="","",IF($AY1974&lt;Search!$U$6,"",1))</f>
        <v/>
      </c>
      <c r="Z1974" s="9" t="str">
        <f>IF(Search!$R$4="","",IF(Inventory!$BA1974&lt;Search!$R$4,"",1))</f>
        <v/>
      </c>
      <c r="AA1974" s="9" t="str">
        <f>IF(Search!$R$5="","",IF($BA1974&gt;Search!$R$5,"",1))</f>
        <v/>
      </c>
      <c r="AB1974" s="9" t="str">
        <f>IF(Search!$R$6="","",IF($BB1974&lt;Search!$R$6,"",1))</f>
        <v/>
      </c>
      <c r="AC1974" s="9" t="str">
        <f>IF(Search!$R$7="","",IF($BB1974&lt;Search!$R$7,"",1))</f>
        <v/>
      </c>
      <c r="AD1974" s="45">
        <f>IF(COUNTIF($A1974:$AC1974,"n")&gt;0,"",IF(SUM($A1974:$AC1974)=COUNTA(Search!$C$4:$C$8,Search!$F$4:$F$8,Search!$I$4:$I$6,Search!$I$8,Search!$L$4:$L$8,Search!$O$4:$O$8,Search!$R$4:$R$7,Search!$U$4:$U$7)-COUNTIF(Search!$C$4:$U$7,"n"),1+LARGE($AD$1:AD1973,1),""))</f>
        <v>183</v>
      </c>
      <c r="AE1974" s="45">
        <f t="shared" si="93"/>
        <v>2325</v>
      </c>
      <c r="AF1974" s="45">
        <f>IF(AD1974="","",COUNTIF($AE$1:$AE1973,$AE1974)+RANK($AE1974,$AE$2:$AE$10540,1))</f>
        <v>433</v>
      </c>
      <c r="AG1974" s="45">
        <f t="shared" si="94"/>
        <v>0</v>
      </c>
      <c r="AH1974" s="45">
        <f>IF($AD1974="","",COUNTIF($AG$1:$AG1973,$AG1974)+RANK($AG1974,$AG$1:$AG$10539,0))</f>
        <v>345</v>
      </c>
      <c r="AI1974" s="10" t="str">
        <f t="shared" si="95"/>
        <v>2013-14 O-Pee-Chee Retro #184 Shea Weber     /   $</v>
      </c>
      <c r="AJ1974" s="11">
        <v>2013</v>
      </c>
      <c r="AK1974" s="17">
        <v>14</v>
      </c>
      <c r="AL1974" s="12" t="s">
        <v>1096</v>
      </c>
      <c r="AM1974" s="10">
        <v>184</v>
      </c>
      <c r="AN1974" s="12" t="s">
        <v>642</v>
      </c>
      <c r="AO1974" s="9"/>
      <c r="AP1974" s="9" t="s">
        <v>1902</v>
      </c>
      <c r="AQ1974" s="9"/>
      <c r="AR1974" s="14"/>
      <c r="AS1974" s="9"/>
      <c r="AT1974" s="9"/>
      <c r="AU1974" s="9"/>
      <c r="AV1974" s="13"/>
      <c r="AW1974" s="13"/>
      <c r="AX1974" s="9"/>
      <c r="AY1974" s="9"/>
      <c r="AZ1974" s="9"/>
      <c r="BA1974" s="33"/>
      <c r="BB1974" s="33"/>
      <c r="BC1974" s="36"/>
      <c r="BD1974" s="12" t="s">
        <v>1771</v>
      </c>
    </row>
    <row r="1975" spans="1:56" s="12" customFormat="1" x14ac:dyDescent="0.2">
      <c r="A1975" s="9">
        <f>IF(Search!$C$5="","",IF(COUNTA(Inventory!$AP1975)=1,1,""))</f>
        <v>1</v>
      </c>
      <c r="B1975" s="9" t="str">
        <f>IF(Search!$C$4="","",IF(ISNUMBER(SEARCH(Search!$C$4,$AR1975))=TRUE,1,""))</f>
        <v/>
      </c>
      <c r="C1975" s="9" t="str">
        <f>IF(Search!$C$6="x",IF(COUNTA($AQ1975)=1,1,"N"),IF(COUNTA($AQ1975)=1,"N",""))</f>
        <v/>
      </c>
      <c r="D1975" s="9" t="str">
        <f>IF(Search!$O$8="","",IF(ISNUMBER(SEARCH(Search!$O$8,$BD1975))=TRUE,1,""))</f>
        <v/>
      </c>
      <c r="E1975" s="9" t="str">
        <f>IF(Search!$C$7="","",IF(ISNUMBER(SEARCH(Search!$C$7,$AN1975))=TRUE,1,""))</f>
        <v/>
      </c>
      <c r="F1975" s="9" t="str">
        <f>IF(Search!$C$8="","",IF(ISNUMBER(SEARCH(Search!$C$8,$AO1975))=TRUE,1,""))</f>
        <v/>
      </c>
      <c r="G1975" s="9" t="str">
        <f>IF(Search!$F$4="","",IF(Inventory!$AJ1975&lt;Search!$F$4,"",1))</f>
        <v/>
      </c>
      <c r="H1975" s="9" t="str">
        <f>IF(Search!$F$5="","",IF(Inventory!$AJ1975&gt;Search!$F$5,"",1))</f>
        <v/>
      </c>
      <c r="I1975" s="9" t="str">
        <f>IF(Search!$F$7="","",IF(Search!$F$8="",IF(ISNUMBER(SEARCH(Search!$F$7,$AL1975))=TRUE,1,""),""))</f>
        <v/>
      </c>
      <c r="J1975" s="9" t="str">
        <f>IF($AL1975=Search!$F$8,1,"")</f>
        <v/>
      </c>
      <c r="K1975" s="9" t="str">
        <f>IF(Search!$I$4="","",IF(COUNTA($AS1975)=1,IF(Search!$I$4="N","N",1),""))</f>
        <v/>
      </c>
      <c r="L1975" s="9" t="str">
        <f>IF(Search!$I$5="","",IF($AS1975="RC",1,""))</f>
        <v/>
      </c>
      <c r="M1975" s="9" t="str">
        <f>IF(Search!$I$6="","",IF($AS1975="RCP",1,""))</f>
        <v/>
      </c>
      <c r="N1975" s="9" t="str">
        <f>IF(Search!$I$8="","",IF(COUNTA($AT1975)=1,IF(Search!$I$8="N","N",1),""))</f>
        <v/>
      </c>
      <c r="O1975" s="9" t="str">
        <f>IF(Search!$L$4="","",IF(COUNTA($AU1975)=1,IF(Search!$L$4="N","N",1),""))</f>
        <v/>
      </c>
      <c r="P1975" s="9" t="str">
        <f>IF(Search!$L$5="","",IF(ISNUMBER(SEARCH("Jersey",$AU1975))=TRUE,IF(Search!$L$5="N","N",1),""))</f>
        <v/>
      </c>
      <c r="Q1975" s="9" t="str">
        <f>IF(Search!$L$6="","",IF(ISNUMBER(SEARCH("Patch",$AU1975))=TRUE,IF(Search!$L$6="N","N",1),""))</f>
        <v/>
      </c>
      <c r="R1975" s="9" t="str">
        <f>IF(Search!$L$7="","",IF(ISNUMBER(SEARCH("Shield",$AU1975))=TRUE,IF(Search!$L$7="N","N",1),""))</f>
        <v/>
      </c>
      <c r="S1975" s="9" t="str">
        <f>IF(Search!$L$8="","",IF(ISNUMBER(SEARCH("Stick",$AU1975))=TRUE,IF(Search!$L$8="N","N",1),""))</f>
        <v/>
      </c>
      <c r="T1975" s="9" t="str">
        <f>IF(Search!$O$4="","",IF(COUNTA($AW1975)=1,IF(Search!$O$4="N","N",1),""))</f>
        <v/>
      </c>
      <c r="U1975" s="9" t="str">
        <f>IF(Search!$O$5="","",IF($AW1975="","",IF($AW1975&lt;Search!$O$5,"",1)))</f>
        <v/>
      </c>
      <c r="V1975" s="9" t="str">
        <f>IF(Search!$O$6="","",IF($AW1975="","",IF($AW1975&gt;Search!$O$6,"",1)))</f>
        <v/>
      </c>
      <c r="W1975" s="9" t="str">
        <f>IF(Search!$U$4="","",IF($AX1975="","",1))</f>
        <v/>
      </c>
      <c r="X1975" s="9" t="str">
        <f>IF(Search!$U$5="","",IF(ISNUMBER(SEARCH(Search!$U$5,$AX1975))=TRUE,IF(Search!$U$5="N","N",1),""))</f>
        <v/>
      </c>
      <c r="Y1975" s="9" t="str">
        <f>IF(Search!$U$6="","",IF($AY1975&lt;Search!$U$6,"",1))</f>
        <v/>
      </c>
      <c r="Z1975" s="9" t="str">
        <f>IF(Search!$R$4="","",IF(Inventory!$BA1975&lt;Search!$R$4,"",1))</f>
        <v/>
      </c>
      <c r="AA1975" s="9" t="str">
        <f>IF(Search!$R$5="","",IF($BA1975&gt;Search!$R$5,"",1))</f>
        <v/>
      </c>
      <c r="AB1975" s="9" t="str">
        <f>IF(Search!$R$6="","",IF($BB1975&lt;Search!$R$6,"",1))</f>
        <v/>
      </c>
      <c r="AC1975" s="9" t="str">
        <f>IF(Search!$R$7="","",IF($BB1975&lt;Search!$R$7,"",1))</f>
        <v/>
      </c>
      <c r="AD1975" s="45">
        <f>IF(COUNTIF($A1975:$AC1975,"n")&gt;0,"",IF(SUM($A1975:$AC1975)=COUNTA(Search!$C$4:$C$8,Search!$F$4:$F$8,Search!$I$4:$I$6,Search!$I$8,Search!$L$4:$L$8,Search!$O$4:$O$8,Search!$R$4:$R$7,Search!$U$4:$U$7)-COUNTIF(Search!$C$4:$U$7,"n"),1+LARGE($AD$1:AD1974,1),""))</f>
        <v>184</v>
      </c>
      <c r="AE1975" s="45">
        <f t="shared" si="93"/>
        <v>398</v>
      </c>
      <c r="AF1975" s="45">
        <f>IF(AD1975="","",COUNTIF($AE$1:$AE1974,$AE1975)+RANK($AE1975,$AE$2:$AE$10540,1))</f>
        <v>78</v>
      </c>
      <c r="AG1975" s="45">
        <f t="shared" si="94"/>
        <v>0</v>
      </c>
      <c r="AH1975" s="45">
        <f>IF($AD1975="","",COUNTIF($AG$1:$AG1974,$AG1975)+RANK($AG1975,$AG$1:$AG$10539,0))</f>
        <v>346</v>
      </c>
      <c r="AI1975" s="10" t="str">
        <f t="shared" si="95"/>
        <v>2013-14 O-Pee-Chee Retro #189 Chris Phillips     /   $</v>
      </c>
      <c r="AJ1975" s="11">
        <v>2013</v>
      </c>
      <c r="AK1975" s="17">
        <v>14</v>
      </c>
      <c r="AL1975" s="12" t="s">
        <v>1096</v>
      </c>
      <c r="AM1975" s="10">
        <v>189</v>
      </c>
      <c r="AN1975" s="12" t="s">
        <v>1512</v>
      </c>
      <c r="AO1975" s="9"/>
      <c r="AP1975" s="9" t="s">
        <v>1902</v>
      </c>
      <c r="AQ1975" s="9"/>
      <c r="AR1975" s="14"/>
      <c r="AS1975" s="9"/>
      <c r="AT1975" s="9"/>
      <c r="AU1975" s="9"/>
      <c r="AV1975" s="13"/>
      <c r="AW1975" s="13"/>
      <c r="AX1975" s="9"/>
      <c r="AY1975" s="9"/>
      <c r="AZ1975" s="9"/>
      <c r="BA1975" s="33"/>
      <c r="BB1975" s="33"/>
      <c r="BC1975" s="36"/>
      <c r="BD1975" s="12" t="s">
        <v>1771</v>
      </c>
    </row>
    <row r="1976" spans="1:56" s="12" customFormat="1" x14ac:dyDescent="0.2">
      <c r="A1976" s="9">
        <f>IF(Search!$C$5="","",IF(COUNTA(Inventory!$AP1976)=1,1,""))</f>
        <v>1</v>
      </c>
      <c r="B1976" s="9" t="str">
        <f>IF(Search!$C$4="","",IF(ISNUMBER(SEARCH(Search!$C$4,$AR1976))=TRUE,1,""))</f>
        <v/>
      </c>
      <c r="C1976" s="9" t="str">
        <f>IF(Search!$C$6="x",IF(COUNTA($AQ1976)=1,1,"N"),IF(COUNTA($AQ1976)=1,"N",""))</f>
        <v/>
      </c>
      <c r="D1976" s="9" t="str">
        <f>IF(Search!$O$8="","",IF(ISNUMBER(SEARCH(Search!$O$8,$BD1976))=TRUE,1,""))</f>
        <v/>
      </c>
      <c r="E1976" s="9" t="str">
        <f>IF(Search!$C$7="","",IF(ISNUMBER(SEARCH(Search!$C$7,$AN1976))=TRUE,1,""))</f>
        <v/>
      </c>
      <c r="F1976" s="9" t="str">
        <f>IF(Search!$C$8="","",IF(ISNUMBER(SEARCH(Search!$C$8,$AO1976))=TRUE,1,""))</f>
        <v/>
      </c>
      <c r="G1976" s="9" t="str">
        <f>IF(Search!$F$4="","",IF(Inventory!$AJ1976&lt;Search!$F$4,"",1))</f>
        <v/>
      </c>
      <c r="H1976" s="9" t="str">
        <f>IF(Search!$F$5="","",IF(Inventory!$AJ1976&gt;Search!$F$5,"",1))</f>
        <v/>
      </c>
      <c r="I1976" s="9" t="str">
        <f>IF(Search!$F$7="","",IF(Search!$F$8="",IF(ISNUMBER(SEARCH(Search!$F$7,$AL1976))=TRUE,1,""),""))</f>
        <v/>
      </c>
      <c r="J1976" s="9" t="str">
        <f>IF($AL1976=Search!$F$8,1,"")</f>
        <v/>
      </c>
      <c r="K1976" s="9" t="str">
        <f>IF(Search!$I$4="","",IF(COUNTA($AS1976)=1,IF(Search!$I$4="N","N",1),""))</f>
        <v/>
      </c>
      <c r="L1976" s="9" t="str">
        <f>IF(Search!$I$5="","",IF($AS1976="RC",1,""))</f>
        <v/>
      </c>
      <c r="M1976" s="9" t="str">
        <f>IF(Search!$I$6="","",IF($AS1976="RCP",1,""))</f>
        <v/>
      </c>
      <c r="N1976" s="9" t="str">
        <f>IF(Search!$I$8="","",IF(COUNTA($AT1976)=1,IF(Search!$I$8="N","N",1),""))</f>
        <v/>
      </c>
      <c r="O1976" s="9" t="str">
        <f>IF(Search!$L$4="","",IF(COUNTA($AU1976)=1,IF(Search!$L$4="N","N",1),""))</f>
        <v/>
      </c>
      <c r="P1976" s="9" t="str">
        <f>IF(Search!$L$5="","",IF(ISNUMBER(SEARCH("Jersey",$AU1976))=TRUE,IF(Search!$L$5="N","N",1),""))</f>
        <v/>
      </c>
      <c r="Q1976" s="9" t="str">
        <f>IF(Search!$L$6="","",IF(ISNUMBER(SEARCH("Patch",$AU1976))=TRUE,IF(Search!$L$6="N","N",1),""))</f>
        <v/>
      </c>
      <c r="R1976" s="9" t="str">
        <f>IF(Search!$L$7="","",IF(ISNUMBER(SEARCH("Shield",$AU1976))=TRUE,IF(Search!$L$7="N","N",1),""))</f>
        <v/>
      </c>
      <c r="S1976" s="9" t="str">
        <f>IF(Search!$L$8="","",IF(ISNUMBER(SEARCH("Stick",$AU1976))=TRUE,IF(Search!$L$8="N","N",1),""))</f>
        <v/>
      </c>
      <c r="T1976" s="9" t="str">
        <f>IF(Search!$O$4="","",IF(COUNTA($AW1976)=1,IF(Search!$O$4="N","N",1),""))</f>
        <v/>
      </c>
      <c r="U1976" s="9" t="str">
        <f>IF(Search!$O$5="","",IF($AW1976="","",IF($AW1976&lt;Search!$O$5,"",1)))</f>
        <v/>
      </c>
      <c r="V1976" s="9" t="str">
        <f>IF(Search!$O$6="","",IF($AW1976="","",IF($AW1976&gt;Search!$O$6,"",1)))</f>
        <v/>
      </c>
      <c r="W1976" s="9" t="str">
        <f>IF(Search!$U$4="","",IF($AX1976="","",1))</f>
        <v/>
      </c>
      <c r="X1976" s="9" t="str">
        <f>IF(Search!$U$5="","",IF(ISNUMBER(SEARCH(Search!$U$5,$AX1976))=TRUE,IF(Search!$U$5="N","N",1),""))</f>
        <v/>
      </c>
      <c r="Y1976" s="9" t="str">
        <f>IF(Search!$U$6="","",IF($AY1976&lt;Search!$U$6,"",1))</f>
        <v/>
      </c>
      <c r="Z1976" s="9" t="str">
        <f>IF(Search!$R$4="","",IF(Inventory!$BA1976&lt;Search!$R$4,"",1))</f>
        <v/>
      </c>
      <c r="AA1976" s="9" t="str">
        <f>IF(Search!$R$5="","",IF($BA1976&gt;Search!$R$5,"",1))</f>
        <v/>
      </c>
      <c r="AB1976" s="9" t="str">
        <f>IF(Search!$R$6="","",IF($BB1976&lt;Search!$R$6,"",1))</f>
        <v/>
      </c>
      <c r="AC1976" s="9" t="str">
        <f>IF(Search!$R$7="","",IF($BB1976&lt;Search!$R$7,"",1))</f>
        <v/>
      </c>
      <c r="AD1976" s="45">
        <f>IF(COUNTIF($A1976:$AC1976,"n")&gt;0,"",IF(SUM($A1976:$AC1976)=COUNTA(Search!$C$4:$C$8,Search!$F$4:$F$8,Search!$I$4:$I$6,Search!$I$8,Search!$L$4:$L$8,Search!$O$4:$O$8,Search!$R$4:$R$7,Search!$U$4:$U$7)-COUNTIF(Search!$C$4:$U$7,"n"),1+LARGE($AD$1:AD1975,1),""))</f>
        <v>185</v>
      </c>
      <c r="AE1976" s="45">
        <f t="shared" si="93"/>
        <v>2207</v>
      </c>
      <c r="AF1976" s="45">
        <f>IF(AD1976="","",COUNTIF($AE$1:$AE1975,$AE1976)+RANK($AE1976,$AE$2:$AE$10540,1))</f>
        <v>413</v>
      </c>
      <c r="AG1976" s="45">
        <f t="shared" si="94"/>
        <v>0</v>
      </c>
      <c r="AH1976" s="45">
        <f>IF($AD1976="","",COUNTIF($AG$1:$AG1975,$AG1976)+RANK($AG1976,$AG$1:$AG$10539,0))</f>
        <v>347</v>
      </c>
      <c r="AI1976" s="10" t="str">
        <f t="shared" si="95"/>
        <v>2013-14 O-Pee-Chee Retro #194 Ryan Carter     /   $</v>
      </c>
      <c r="AJ1976" s="11">
        <v>2013</v>
      </c>
      <c r="AK1976" s="17">
        <v>14</v>
      </c>
      <c r="AL1976" s="12" t="s">
        <v>1096</v>
      </c>
      <c r="AM1976" s="10">
        <v>194</v>
      </c>
      <c r="AN1976" s="12" t="s">
        <v>1513</v>
      </c>
      <c r="AO1976" s="9"/>
      <c r="AP1976" s="9" t="s">
        <v>1902</v>
      </c>
      <c r="AQ1976" s="9"/>
      <c r="AR1976" s="14"/>
      <c r="AS1976" s="9"/>
      <c r="AT1976" s="9"/>
      <c r="AU1976" s="9"/>
      <c r="AV1976" s="13"/>
      <c r="AW1976" s="13"/>
      <c r="AX1976" s="9"/>
      <c r="AY1976" s="9"/>
      <c r="AZ1976" s="9"/>
      <c r="BA1976" s="33"/>
      <c r="BB1976" s="33"/>
      <c r="BC1976" s="36"/>
      <c r="BD1976" s="12" t="s">
        <v>1771</v>
      </c>
    </row>
    <row r="1977" spans="1:56" s="12" customFormat="1" x14ac:dyDescent="0.2">
      <c r="A1977" s="9">
        <f>IF(Search!$C$5="","",IF(COUNTA(Inventory!$AP1977)=1,1,""))</f>
        <v>1</v>
      </c>
      <c r="B1977" s="9" t="str">
        <f>IF(Search!$C$4="","",IF(ISNUMBER(SEARCH(Search!$C$4,$AR1977))=TRUE,1,""))</f>
        <v/>
      </c>
      <c r="C1977" s="9" t="str">
        <f>IF(Search!$C$6="x",IF(COUNTA($AQ1977)=1,1,"N"),IF(COUNTA($AQ1977)=1,"N",""))</f>
        <v/>
      </c>
      <c r="D1977" s="9" t="str">
        <f>IF(Search!$O$8="","",IF(ISNUMBER(SEARCH(Search!$O$8,$BD1977))=TRUE,1,""))</f>
        <v/>
      </c>
      <c r="E1977" s="9" t="str">
        <f>IF(Search!$C$7="","",IF(ISNUMBER(SEARCH(Search!$C$7,$AN1977))=TRUE,1,""))</f>
        <v/>
      </c>
      <c r="F1977" s="9" t="str">
        <f>IF(Search!$C$8="","",IF(ISNUMBER(SEARCH(Search!$C$8,$AO1977))=TRUE,1,""))</f>
        <v/>
      </c>
      <c r="G1977" s="9" t="str">
        <f>IF(Search!$F$4="","",IF(Inventory!$AJ1977&lt;Search!$F$4,"",1))</f>
        <v/>
      </c>
      <c r="H1977" s="9" t="str">
        <f>IF(Search!$F$5="","",IF(Inventory!$AJ1977&gt;Search!$F$5,"",1))</f>
        <v/>
      </c>
      <c r="I1977" s="9" t="str">
        <f>IF(Search!$F$7="","",IF(Search!$F$8="",IF(ISNUMBER(SEARCH(Search!$F$7,$AL1977))=TRUE,1,""),""))</f>
        <v/>
      </c>
      <c r="J1977" s="9" t="str">
        <f>IF($AL1977=Search!$F$8,1,"")</f>
        <v/>
      </c>
      <c r="K1977" s="9" t="str">
        <f>IF(Search!$I$4="","",IF(COUNTA($AS1977)=1,IF(Search!$I$4="N","N",1),""))</f>
        <v/>
      </c>
      <c r="L1977" s="9" t="str">
        <f>IF(Search!$I$5="","",IF($AS1977="RC",1,""))</f>
        <v/>
      </c>
      <c r="M1977" s="9" t="str">
        <f>IF(Search!$I$6="","",IF($AS1977="RCP",1,""))</f>
        <v/>
      </c>
      <c r="N1977" s="9" t="str">
        <f>IF(Search!$I$8="","",IF(COUNTA($AT1977)=1,IF(Search!$I$8="N","N",1),""))</f>
        <v/>
      </c>
      <c r="O1977" s="9" t="str">
        <f>IF(Search!$L$4="","",IF(COUNTA($AU1977)=1,IF(Search!$L$4="N","N",1),""))</f>
        <v/>
      </c>
      <c r="P1977" s="9" t="str">
        <f>IF(Search!$L$5="","",IF(ISNUMBER(SEARCH("Jersey",$AU1977))=TRUE,IF(Search!$L$5="N","N",1),""))</f>
        <v/>
      </c>
      <c r="Q1977" s="9" t="str">
        <f>IF(Search!$L$6="","",IF(ISNUMBER(SEARCH("Patch",$AU1977))=TRUE,IF(Search!$L$6="N","N",1),""))</f>
        <v/>
      </c>
      <c r="R1977" s="9" t="str">
        <f>IF(Search!$L$7="","",IF(ISNUMBER(SEARCH("Shield",$AU1977))=TRUE,IF(Search!$L$7="N","N",1),""))</f>
        <v/>
      </c>
      <c r="S1977" s="9" t="str">
        <f>IF(Search!$L$8="","",IF(ISNUMBER(SEARCH("Stick",$AU1977))=TRUE,IF(Search!$L$8="N","N",1),""))</f>
        <v/>
      </c>
      <c r="T1977" s="9" t="str">
        <f>IF(Search!$O$4="","",IF(COUNTA($AW1977)=1,IF(Search!$O$4="N","N",1),""))</f>
        <v/>
      </c>
      <c r="U1977" s="9" t="str">
        <f>IF(Search!$O$5="","",IF($AW1977="","",IF($AW1977&lt;Search!$O$5,"",1)))</f>
        <v/>
      </c>
      <c r="V1977" s="9" t="str">
        <f>IF(Search!$O$6="","",IF($AW1977="","",IF($AW1977&gt;Search!$O$6,"",1)))</f>
        <v/>
      </c>
      <c r="W1977" s="9" t="str">
        <f>IF(Search!$U$4="","",IF($AX1977="","",1))</f>
        <v/>
      </c>
      <c r="X1977" s="9" t="str">
        <f>IF(Search!$U$5="","",IF(ISNUMBER(SEARCH(Search!$U$5,$AX1977))=TRUE,IF(Search!$U$5="N","N",1),""))</f>
        <v/>
      </c>
      <c r="Y1977" s="9" t="str">
        <f>IF(Search!$U$6="","",IF($AY1977&lt;Search!$U$6,"",1))</f>
        <v/>
      </c>
      <c r="Z1977" s="9" t="str">
        <f>IF(Search!$R$4="","",IF(Inventory!$BA1977&lt;Search!$R$4,"",1))</f>
        <v/>
      </c>
      <c r="AA1977" s="9" t="str">
        <f>IF(Search!$R$5="","",IF($BA1977&gt;Search!$R$5,"",1))</f>
        <v/>
      </c>
      <c r="AB1977" s="9" t="str">
        <f>IF(Search!$R$6="","",IF($BB1977&lt;Search!$R$6,"",1))</f>
        <v/>
      </c>
      <c r="AC1977" s="9" t="str">
        <f>IF(Search!$R$7="","",IF($BB1977&lt;Search!$R$7,"",1))</f>
        <v/>
      </c>
      <c r="AD1977" s="45">
        <f>IF(COUNTIF($A1977:$AC1977,"n")&gt;0,"",IF(SUM($A1977:$AC1977)=COUNTA(Search!$C$4:$C$8,Search!$F$4:$F$8,Search!$I$4:$I$6,Search!$I$8,Search!$L$4:$L$8,Search!$O$4:$O$8,Search!$R$4:$R$7,Search!$U$4:$U$7)-COUNTIF(Search!$C$4:$U$7,"n"),1+LARGE($AD$1:AD1976,1),""))</f>
        <v>186</v>
      </c>
      <c r="AE1977" s="45">
        <f t="shared" si="93"/>
        <v>1329</v>
      </c>
      <c r="AF1977" s="45">
        <f>IF(AD1977="","",COUNTIF($AE$1:$AE1976,$AE1977)+RANK($AE1977,$AE$2:$AE$10540,1))</f>
        <v>245</v>
      </c>
      <c r="AG1977" s="45">
        <f t="shared" si="94"/>
        <v>0</v>
      </c>
      <c r="AH1977" s="45">
        <f>IF($AD1977="","",COUNTIF($AG$1:$AG1976,$AG1977)+RANK($AG1977,$AG$1:$AG$10539,0))</f>
        <v>348</v>
      </c>
      <c r="AI1977" s="10" t="str">
        <f t="shared" si="95"/>
        <v>2013-14 O-Pee-Chee Retro #204 Kari Lehtonen     /   $</v>
      </c>
      <c r="AJ1977" s="11">
        <v>2013</v>
      </c>
      <c r="AK1977" s="17">
        <v>14</v>
      </c>
      <c r="AL1977" s="12" t="s">
        <v>1096</v>
      </c>
      <c r="AM1977" s="10">
        <v>204</v>
      </c>
      <c r="AN1977" s="12" t="s">
        <v>1311</v>
      </c>
      <c r="AO1977" s="9"/>
      <c r="AP1977" s="9" t="s">
        <v>1902</v>
      </c>
      <c r="AQ1977" s="9"/>
      <c r="AR1977" s="14"/>
      <c r="AS1977" s="9"/>
      <c r="AT1977" s="9"/>
      <c r="AU1977" s="9"/>
      <c r="AV1977" s="13"/>
      <c r="AW1977" s="13"/>
      <c r="AX1977" s="9"/>
      <c r="AY1977" s="9"/>
      <c r="AZ1977" s="9"/>
      <c r="BA1977" s="33"/>
      <c r="BB1977" s="33"/>
      <c r="BC1977" s="36"/>
      <c r="BD1977" s="12" t="s">
        <v>1771</v>
      </c>
    </row>
    <row r="1978" spans="1:56" s="12" customFormat="1" x14ac:dyDescent="0.2">
      <c r="A1978" s="9">
        <f>IF(Search!$C$5="","",IF(COUNTA(Inventory!$AP1978)=1,1,""))</f>
        <v>1</v>
      </c>
      <c r="B1978" s="9" t="str">
        <f>IF(Search!$C$4="","",IF(ISNUMBER(SEARCH(Search!$C$4,$AR1978))=TRUE,1,""))</f>
        <v/>
      </c>
      <c r="C1978" s="9" t="str">
        <f>IF(Search!$C$6="x",IF(COUNTA($AQ1978)=1,1,"N"),IF(COUNTA($AQ1978)=1,"N",""))</f>
        <v/>
      </c>
      <c r="D1978" s="9" t="str">
        <f>IF(Search!$O$8="","",IF(ISNUMBER(SEARCH(Search!$O$8,$BD1978))=TRUE,1,""))</f>
        <v/>
      </c>
      <c r="E1978" s="9" t="str">
        <f>IF(Search!$C$7="","",IF(ISNUMBER(SEARCH(Search!$C$7,$AN1978))=TRUE,1,""))</f>
        <v/>
      </c>
      <c r="F1978" s="9" t="str">
        <f>IF(Search!$C$8="","",IF(ISNUMBER(SEARCH(Search!$C$8,$AO1978))=TRUE,1,""))</f>
        <v/>
      </c>
      <c r="G1978" s="9" t="str">
        <f>IF(Search!$F$4="","",IF(Inventory!$AJ1978&lt;Search!$F$4,"",1))</f>
        <v/>
      </c>
      <c r="H1978" s="9" t="str">
        <f>IF(Search!$F$5="","",IF(Inventory!$AJ1978&gt;Search!$F$5,"",1))</f>
        <v/>
      </c>
      <c r="I1978" s="9" t="str">
        <f>IF(Search!$F$7="","",IF(Search!$F$8="",IF(ISNUMBER(SEARCH(Search!$F$7,$AL1978))=TRUE,1,""),""))</f>
        <v/>
      </c>
      <c r="J1978" s="9" t="str">
        <f>IF($AL1978=Search!$F$8,1,"")</f>
        <v/>
      </c>
      <c r="K1978" s="9" t="str">
        <f>IF(Search!$I$4="","",IF(COUNTA($AS1978)=1,IF(Search!$I$4="N","N",1),""))</f>
        <v/>
      </c>
      <c r="L1978" s="9" t="str">
        <f>IF(Search!$I$5="","",IF($AS1978="RC",1,""))</f>
        <v/>
      </c>
      <c r="M1978" s="9" t="str">
        <f>IF(Search!$I$6="","",IF($AS1978="RCP",1,""))</f>
        <v/>
      </c>
      <c r="N1978" s="9" t="str">
        <f>IF(Search!$I$8="","",IF(COUNTA($AT1978)=1,IF(Search!$I$8="N","N",1),""))</f>
        <v/>
      </c>
      <c r="O1978" s="9" t="str">
        <f>IF(Search!$L$4="","",IF(COUNTA($AU1978)=1,IF(Search!$L$4="N","N",1),""))</f>
        <v/>
      </c>
      <c r="P1978" s="9" t="str">
        <f>IF(Search!$L$5="","",IF(ISNUMBER(SEARCH("Jersey",$AU1978))=TRUE,IF(Search!$L$5="N","N",1),""))</f>
        <v/>
      </c>
      <c r="Q1978" s="9" t="str">
        <f>IF(Search!$L$6="","",IF(ISNUMBER(SEARCH("Patch",$AU1978))=TRUE,IF(Search!$L$6="N","N",1),""))</f>
        <v/>
      </c>
      <c r="R1978" s="9" t="str">
        <f>IF(Search!$L$7="","",IF(ISNUMBER(SEARCH("Shield",$AU1978))=TRUE,IF(Search!$L$7="N","N",1),""))</f>
        <v/>
      </c>
      <c r="S1978" s="9" t="str">
        <f>IF(Search!$L$8="","",IF(ISNUMBER(SEARCH("Stick",$AU1978))=TRUE,IF(Search!$L$8="N","N",1),""))</f>
        <v/>
      </c>
      <c r="T1978" s="9" t="str">
        <f>IF(Search!$O$4="","",IF(COUNTA($AW1978)=1,IF(Search!$O$4="N","N",1),""))</f>
        <v/>
      </c>
      <c r="U1978" s="9" t="str">
        <f>IF(Search!$O$5="","",IF($AW1978="","",IF($AW1978&lt;Search!$O$5,"",1)))</f>
        <v/>
      </c>
      <c r="V1978" s="9" t="str">
        <f>IF(Search!$O$6="","",IF($AW1978="","",IF($AW1978&gt;Search!$O$6,"",1)))</f>
        <v/>
      </c>
      <c r="W1978" s="9" t="str">
        <f>IF(Search!$U$4="","",IF($AX1978="","",1))</f>
        <v/>
      </c>
      <c r="X1978" s="9" t="str">
        <f>IF(Search!$U$5="","",IF(ISNUMBER(SEARCH(Search!$U$5,$AX1978))=TRUE,IF(Search!$U$5="N","N",1),""))</f>
        <v/>
      </c>
      <c r="Y1978" s="9" t="str">
        <f>IF(Search!$U$6="","",IF($AY1978&lt;Search!$U$6,"",1))</f>
        <v/>
      </c>
      <c r="Z1978" s="9" t="str">
        <f>IF(Search!$R$4="","",IF(Inventory!$BA1978&lt;Search!$R$4,"",1))</f>
        <v/>
      </c>
      <c r="AA1978" s="9" t="str">
        <f>IF(Search!$R$5="","",IF($BA1978&gt;Search!$R$5,"",1))</f>
        <v/>
      </c>
      <c r="AB1978" s="9" t="str">
        <f>IF(Search!$R$6="","",IF($BB1978&lt;Search!$R$6,"",1))</f>
        <v/>
      </c>
      <c r="AC1978" s="9" t="str">
        <f>IF(Search!$R$7="","",IF($BB1978&lt;Search!$R$7,"",1))</f>
        <v/>
      </c>
      <c r="AD1978" s="45">
        <f>IF(COUNTIF($A1978:$AC1978,"n")&gt;0,"",IF(SUM($A1978:$AC1978)=COUNTA(Search!$C$4:$C$8,Search!$F$4:$F$8,Search!$I$4:$I$6,Search!$I$8,Search!$L$4:$L$8,Search!$O$4:$O$8,Search!$R$4:$R$7,Search!$U$4:$U$7)-COUNTIF(Search!$C$4:$U$7,"n"),1+LARGE($AD$1:AD1977,1),""))</f>
        <v>187</v>
      </c>
      <c r="AE1978" s="45">
        <f t="shared" si="93"/>
        <v>775</v>
      </c>
      <c r="AF1978" s="45">
        <f>IF(AD1978="","",COUNTIF($AE$1:$AE1977,$AE1978)+RANK($AE1978,$AE$2:$AE$10540,1))</f>
        <v>139</v>
      </c>
      <c r="AG1978" s="45">
        <f t="shared" si="94"/>
        <v>0</v>
      </c>
      <c r="AH1978" s="45">
        <f>IF($AD1978="","",COUNTIF($AG$1:$AG1977,$AG1978)+RANK($AG1978,$AG$1:$AG$10539,0))</f>
        <v>349</v>
      </c>
      <c r="AI1978" s="10" t="str">
        <f t="shared" si="95"/>
        <v>2013-14 O-Pee-Chee Retro #209 Evgeni Malkin     /   $</v>
      </c>
      <c r="AJ1978" s="11">
        <v>2013</v>
      </c>
      <c r="AK1978" s="17">
        <v>14</v>
      </c>
      <c r="AL1978" s="12" t="s">
        <v>1096</v>
      </c>
      <c r="AM1978" s="10">
        <v>209</v>
      </c>
      <c r="AN1978" s="12" t="s">
        <v>655</v>
      </c>
      <c r="AO1978" s="9"/>
      <c r="AP1978" s="9" t="s">
        <v>1902</v>
      </c>
      <c r="AQ1978" s="9"/>
      <c r="AR1978" s="14"/>
      <c r="AS1978" s="9"/>
      <c r="AT1978" s="9"/>
      <c r="AU1978" s="9"/>
      <c r="AV1978" s="13"/>
      <c r="AW1978" s="13"/>
      <c r="AX1978" s="9"/>
      <c r="AY1978" s="9"/>
      <c r="AZ1978" s="9"/>
      <c r="BA1978" s="33"/>
      <c r="BB1978" s="33"/>
      <c r="BC1978" s="36"/>
      <c r="BD1978" s="12" t="s">
        <v>1771</v>
      </c>
    </row>
    <row r="1979" spans="1:56" s="12" customFormat="1" x14ac:dyDescent="0.2">
      <c r="A1979" s="9">
        <f>IF(Search!$C$5="","",IF(COUNTA(Inventory!$AP1979)=1,1,""))</f>
        <v>1</v>
      </c>
      <c r="B1979" s="9" t="str">
        <f>IF(Search!$C$4="","",IF(ISNUMBER(SEARCH(Search!$C$4,$AR1979))=TRUE,1,""))</f>
        <v/>
      </c>
      <c r="C1979" s="9" t="str">
        <f>IF(Search!$C$6="x",IF(COUNTA($AQ1979)=1,1,"N"),IF(COUNTA($AQ1979)=1,"N",""))</f>
        <v/>
      </c>
      <c r="D1979" s="9" t="str">
        <f>IF(Search!$O$8="","",IF(ISNUMBER(SEARCH(Search!$O$8,$BD1979))=TRUE,1,""))</f>
        <v/>
      </c>
      <c r="E1979" s="9" t="str">
        <f>IF(Search!$C$7="","",IF(ISNUMBER(SEARCH(Search!$C$7,$AN1979))=TRUE,1,""))</f>
        <v/>
      </c>
      <c r="F1979" s="9" t="str">
        <f>IF(Search!$C$8="","",IF(ISNUMBER(SEARCH(Search!$C$8,$AO1979))=TRUE,1,""))</f>
        <v/>
      </c>
      <c r="G1979" s="9" t="str">
        <f>IF(Search!$F$4="","",IF(Inventory!$AJ1979&lt;Search!$F$4,"",1))</f>
        <v/>
      </c>
      <c r="H1979" s="9" t="str">
        <f>IF(Search!$F$5="","",IF(Inventory!$AJ1979&gt;Search!$F$5,"",1))</f>
        <v/>
      </c>
      <c r="I1979" s="9" t="str">
        <f>IF(Search!$F$7="","",IF(Search!$F$8="",IF(ISNUMBER(SEARCH(Search!$F$7,$AL1979))=TRUE,1,""),""))</f>
        <v/>
      </c>
      <c r="J1979" s="9" t="str">
        <f>IF($AL1979=Search!$F$8,1,"")</f>
        <v/>
      </c>
      <c r="K1979" s="9" t="str">
        <f>IF(Search!$I$4="","",IF(COUNTA($AS1979)=1,IF(Search!$I$4="N","N",1),""))</f>
        <v/>
      </c>
      <c r="L1979" s="9" t="str">
        <f>IF(Search!$I$5="","",IF($AS1979="RC",1,""))</f>
        <v/>
      </c>
      <c r="M1979" s="9" t="str">
        <f>IF(Search!$I$6="","",IF($AS1979="RCP",1,""))</f>
        <v/>
      </c>
      <c r="N1979" s="9" t="str">
        <f>IF(Search!$I$8="","",IF(COUNTA($AT1979)=1,IF(Search!$I$8="N","N",1),""))</f>
        <v/>
      </c>
      <c r="O1979" s="9" t="str">
        <f>IF(Search!$L$4="","",IF(COUNTA($AU1979)=1,IF(Search!$L$4="N","N",1),""))</f>
        <v/>
      </c>
      <c r="P1979" s="9" t="str">
        <f>IF(Search!$L$5="","",IF(ISNUMBER(SEARCH("Jersey",$AU1979))=TRUE,IF(Search!$L$5="N","N",1),""))</f>
        <v/>
      </c>
      <c r="Q1979" s="9" t="str">
        <f>IF(Search!$L$6="","",IF(ISNUMBER(SEARCH("Patch",$AU1979))=TRUE,IF(Search!$L$6="N","N",1),""))</f>
        <v/>
      </c>
      <c r="R1979" s="9" t="str">
        <f>IF(Search!$L$7="","",IF(ISNUMBER(SEARCH("Shield",$AU1979))=TRUE,IF(Search!$L$7="N","N",1),""))</f>
        <v/>
      </c>
      <c r="S1979" s="9" t="str">
        <f>IF(Search!$L$8="","",IF(ISNUMBER(SEARCH("Stick",$AU1979))=TRUE,IF(Search!$L$8="N","N",1),""))</f>
        <v/>
      </c>
      <c r="T1979" s="9" t="str">
        <f>IF(Search!$O$4="","",IF(COUNTA($AW1979)=1,IF(Search!$O$4="N","N",1),""))</f>
        <v/>
      </c>
      <c r="U1979" s="9" t="str">
        <f>IF(Search!$O$5="","",IF($AW1979="","",IF($AW1979&lt;Search!$O$5,"",1)))</f>
        <v/>
      </c>
      <c r="V1979" s="9" t="str">
        <f>IF(Search!$O$6="","",IF($AW1979="","",IF($AW1979&gt;Search!$O$6,"",1)))</f>
        <v/>
      </c>
      <c r="W1979" s="9" t="str">
        <f>IF(Search!$U$4="","",IF($AX1979="","",1))</f>
        <v/>
      </c>
      <c r="X1979" s="9" t="str">
        <f>IF(Search!$U$5="","",IF(ISNUMBER(SEARCH(Search!$U$5,$AX1979))=TRUE,IF(Search!$U$5="N","N",1),""))</f>
        <v/>
      </c>
      <c r="Y1979" s="9" t="str">
        <f>IF(Search!$U$6="","",IF($AY1979&lt;Search!$U$6,"",1))</f>
        <v/>
      </c>
      <c r="Z1979" s="9" t="str">
        <f>IF(Search!$R$4="","",IF(Inventory!$BA1979&lt;Search!$R$4,"",1))</f>
        <v/>
      </c>
      <c r="AA1979" s="9" t="str">
        <f>IF(Search!$R$5="","",IF($BA1979&gt;Search!$R$5,"",1))</f>
        <v/>
      </c>
      <c r="AB1979" s="9" t="str">
        <f>IF(Search!$R$6="","",IF($BB1979&lt;Search!$R$6,"",1))</f>
        <v/>
      </c>
      <c r="AC1979" s="9" t="str">
        <f>IF(Search!$R$7="","",IF($BB1979&lt;Search!$R$7,"",1))</f>
        <v/>
      </c>
      <c r="AD1979" s="45">
        <f>IF(COUNTIF($A1979:$AC1979,"n")&gt;0,"",IF(SUM($A1979:$AC1979)=COUNTA(Search!$C$4:$C$8,Search!$F$4:$F$8,Search!$I$4:$I$6,Search!$I$8,Search!$L$4:$L$8,Search!$O$4:$O$8,Search!$R$4:$R$7,Search!$U$4:$U$7)-COUNTIF(Search!$C$4:$U$7,"n"),1+LARGE($AD$1:AD1978,1),""))</f>
        <v>188</v>
      </c>
      <c r="AE1979" s="45">
        <f t="shared" si="93"/>
        <v>245</v>
      </c>
      <c r="AF1979" s="45">
        <f>IF(AD1979="","",COUNTIF($AE$1:$AE1978,$AE1979)+RANK($AE1979,$AE$2:$AE$10540,1))</f>
        <v>47</v>
      </c>
      <c r="AG1979" s="45">
        <f t="shared" si="94"/>
        <v>0</v>
      </c>
      <c r="AH1979" s="45">
        <f>IF($AD1979="","",COUNTIF($AG$1:$AG1978,$AG1979)+RANK($AG1979,$AG$1:$AG$10539,0))</f>
        <v>350</v>
      </c>
      <c r="AI1979" s="10" t="str">
        <f t="shared" si="95"/>
        <v>2013-14 O-Pee-Chee Retro #214 Boyd Gordon     /   $</v>
      </c>
      <c r="AJ1979" s="11">
        <v>2013</v>
      </c>
      <c r="AK1979" s="17">
        <v>14</v>
      </c>
      <c r="AL1979" s="12" t="s">
        <v>1096</v>
      </c>
      <c r="AM1979" s="10">
        <v>214</v>
      </c>
      <c r="AN1979" s="12" t="s">
        <v>1514</v>
      </c>
      <c r="AO1979" s="9"/>
      <c r="AP1979" s="9" t="s">
        <v>1902</v>
      </c>
      <c r="AQ1979" s="9"/>
      <c r="AR1979" s="14"/>
      <c r="AS1979" s="9"/>
      <c r="AT1979" s="9"/>
      <c r="AU1979" s="9"/>
      <c r="AV1979" s="13"/>
      <c r="AW1979" s="13"/>
      <c r="AX1979" s="9"/>
      <c r="AY1979" s="9"/>
      <c r="AZ1979" s="9"/>
      <c r="BA1979" s="33"/>
      <c r="BB1979" s="33"/>
      <c r="BC1979" s="36"/>
      <c r="BD1979" s="12" t="s">
        <v>1771</v>
      </c>
    </row>
    <row r="1980" spans="1:56" s="12" customFormat="1" x14ac:dyDescent="0.2">
      <c r="A1980" s="9">
        <f>IF(Search!$C$5="","",IF(COUNTA(Inventory!$AP1980)=1,1,""))</f>
        <v>1</v>
      </c>
      <c r="B1980" s="9" t="str">
        <f>IF(Search!$C$4="","",IF(ISNUMBER(SEARCH(Search!$C$4,$AR1980))=TRUE,1,""))</f>
        <v/>
      </c>
      <c r="C1980" s="9" t="str">
        <f>IF(Search!$C$6="x",IF(COUNTA($AQ1980)=1,1,"N"),IF(COUNTA($AQ1980)=1,"N",""))</f>
        <v/>
      </c>
      <c r="D1980" s="9" t="str">
        <f>IF(Search!$O$8="","",IF(ISNUMBER(SEARCH(Search!$O$8,$BD1980))=TRUE,1,""))</f>
        <v/>
      </c>
      <c r="E1980" s="9" t="str">
        <f>IF(Search!$C$7="","",IF(ISNUMBER(SEARCH(Search!$C$7,$AN1980))=TRUE,1,""))</f>
        <v/>
      </c>
      <c r="F1980" s="9" t="str">
        <f>IF(Search!$C$8="","",IF(ISNUMBER(SEARCH(Search!$C$8,$AO1980))=TRUE,1,""))</f>
        <v/>
      </c>
      <c r="G1980" s="9" t="str">
        <f>IF(Search!$F$4="","",IF(Inventory!$AJ1980&lt;Search!$F$4,"",1))</f>
        <v/>
      </c>
      <c r="H1980" s="9" t="str">
        <f>IF(Search!$F$5="","",IF(Inventory!$AJ1980&gt;Search!$F$5,"",1))</f>
        <v/>
      </c>
      <c r="I1980" s="9" t="str">
        <f>IF(Search!$F$7="","",IF(Search!$F$8="",IF(ISNUMBER(SEARCH(Search!$F$7,$AL1980))=TRUE,1,""),""))</f>
        <v/>
      </c>
      <c r="J1980" s="9" t="str">
        <f>IF($AL1980=Search!$F$8,1,"")</f>
        <v/>
      </c>
      <c r="K1980" s="9" t="str">
        <f>IF(Search!$I$4="","",IF(COUNTA($AS1980)=1,IF(Search!$I$4="N","N",1),""))</f>
        <v/>
      </c>
      <c r="L1980" s="9" t="str">
        <f>IF(Search!$I$5="","",IF($AS1980="RC",1,""))</f>
        <v/>
      </c>
      <c r="M1980" s="9" t="str">
        <f>IF(Search!$I$6="","",IF($AS1980="RCP",1,""))</f>
        <v/>
      </c>
      <c r="N1980" s="9" t="str">
        <f>IF(Search!$I$8="","",IF(COUNTA($AT1980)=1,IF(Search!$I$8="N","N",1),""))</f>
        <v/>
      </c>
      <c r="O1980" s="9" t="str">
        <f>IF(Search!$L$4="","",IF(COUNTA($AU1980)=1,IF(Search!$L$4="N","N",1),""))</f>
        <v/>
      </c>
      <c r="P1980" s="9" t="str">
        <f>IF(Search!$L$5="","",IF(ISNUMBER(SEARCH("Jersey",$AU1980))=TRUE,IF(Search!$L$5="N","N",1),""))</f>
        <v/>
      </c>
      <c r="Q1980" s="9" t="str">
        <f>IF(Search!$L$6="","",IF(ISNUMBER(SEARCH("Patch",$AU1980))=TRUE,IF(Search!$L$6="N","N",1),""))</f>
        <v/>
      </c>
      <c r="R1980" s="9" t="str">
        <f>IF(Search!$L$7="","",IF(ISNUMBER(SEARCH("Shield",$AU1980))=TRUE,IF(Search!$L$7="N","N",1),""))</f>
        <v/>
      </c>
      <c r="S1980" s="9" t="str">
        <f>IF(Search!$L$8="","",IF(ISNUMBER(SEARCH("Stick",$AU1980))=TRUE,IF(Search!$L$8="N","N",1),""))</f>
        <v/>
      </c>
      <c r="T1980" s="9" t="str">
        <f>IF(Search!$O$4="","",IF(COUNTA($AW1980)=1,IF(Search!$O$4="N","N",1),""))</f>
        <v/>
      </c>
      <c r="U1980" s="9" t="str">
        <f>IF(Search!$O$5="","",IF($AW1980="","",IF($AW1980&lt;Search!$O$5,"",1)))</f>
        <v/>
      </c>
      <c r="V1980" s="9" t="str">
        <f>IF(Search!$O$6="","",IF($AW1980="","",IF($AW1980&gt;Search!$O$6,"",1)))</f>
        <v/>
      </c>
      <c r="W1980" s="9" t="str">
        <f>IF(Search!$U$4="","",IF($AX1980="","",1))</f>
        <v/>
      </c>
      <c r="X1980" s="9" t="str">
        <f>IF(Search!$U$5="","",IF(ISNUMBER(SEARCH(Search!$U$5,$AX1980))=TRUE,IF(Search!$U$5="N","N",1),""))</f>
        <v/>
      </c>
      <c r="Y1980" s="9" t="str">
        <f>IF(Search!$U$6="","",IF($AY1980&lt;Search!$U$6,"",1))</f>
        <v/>
      </c>
      <c r="Z1980" s="9" t="str">
        <f>IF(Search!$R$4="","",IF(Inventory!$BA1980&lt;Search!$R$4,"",1))</f>
        <v/>
      </c>
      <c r="AA1980" s="9" t="str">
        <f>IF(Search!$R$5="","",IF($BA1980&gt;Search!$R$5,"",1))</f>
        <v/>
      </c>
      <c r="AB1980" s="9" t="str">
        <f>IF(Search!$R$6="","",IF($BB1980&lt;Search!$R$6,"",1))</f>
        <v/>
      </c>
      <c r="AC1980" s="9" t="str">
        <f>IF(Search!$R$7="","",IF($BB1980&lt;Search!$R$7,"",1))</f>
        <v/>
      </c>
      <c r="AD1980" s="45">
        <f>IF(COUNTIF($A1980:$AC1980,"n")&gt;0,"",IF(SUM($A1980:$AC1980)=COUNTA(Search!$C$4:$C$8,Search!$F$4:$F$8,Search!$I$4:$I$6,Search!$I$8,Search!$L$4:$L$8,Search!$O$4:$O$8,Search!$R$4:$R$7,Search!$U$4:$U$7)-COUNTIF(Search!$C$4:$U$7,"n"),1+LARGE($AD$1:AD1979,1),""))</f>
        <v>189</v>
      </c>
      <c r="AE1980" s="45">
        <f t="shared" si="93"/>
        <v>2487</v>
      </c>
      <c r="AF1980" s="45">
        <f>IF(AD1980="","",COUNTIF($AE$1:$AE1979,$AE1980)+RANK($AE1980,$AE$2:$AE$10540,1))</f>
        <v>458</v>
      </c>
      <c r="AG1980" s="45">
        <f t="shared" si="94"/>
        <v>0</v>
      </c>
      <c r="AH1980" s="45">
        <f>IF($AD1980="","",COUNTIF($AG$1:$AG1979,$AG1980)+RANK($AG1980,$AG$1:$AG$10539,0))</f>
        <v>351</v>
      </c>
      <c r="AI1980" s="10" t="str">
        <f t="shared" si="95"/>
        <v>2013-14 O-Pee-Chee Retro #219 Tomas Fleischmann     /   $</v>
      </c>
      <c r="AJ1980" s="11">
        <v>2013</v>
      </c>
      <c r="AK1980" s="17">
        <v>14</v>
      </c>
      <c r="AL1980" s="12" t="s">
        <v>1096</v>
      </c>
      <c r="AM1980" s="10">
        <v>219</v>
      </c>
      <c r="AN1980" s="12" t="s">
        <v>1515</v>
      </c>
      <c r="AO1980" s="9"/>
      <c r="AP1980" s="9" t="s">
        <v>1902</v>
      </c>
      <c r="AQ1980" s="9"/>
      <c r="AR1980" s="14"/>
      <c r="AS1980" s="9"/>
      <c r="AT1980" s="9"/>
      <c r="AU1980" s="9"/>
      <c r="AV1980" s="13"/>
      <c r="AW1980" s="13"/>
      <c r="AX1980" s="9"/>
      <c r="AY1980" s="9"/>
      <c r="AZ1980" s="9"/>
      <c r="BA1980" s="33"/>
      <c r="BB1980" s="33"/>
      <c r="BC1980" s="36"/>
      <c r="BD1980" s="12" t="s">
        <v>1771</v>
      </c>
    </row>
    <row r="1981" spans="1:56" s="12" customFormat="1" x14ac:dyDescent="0.2">
      <c r="A1981" s="9">
        <f>IF(Search!$C$5="","",IF(COUNTA(Inventory!$AP1981)=1,1,""))</f>
        <v>1</v>
      </c>
      <c r="B1981" s="9" t="str">
        <f>IF(Search!$C$4="","",IF(ISNUMBER(SEARCH(Search!$C$4,$AR1981))=TRUE,1,""))</f>
        <v/>
      </c>
      <c r="C1981" s="9" t="str">
        <f>IF(Search!$C$6="x",IF(COUNTA($AQ1981)=1,1,"N"),IF(COUNTA($AQ1981)=1,"N",""))</f>
        <v/>
      </c>
      <c r="D1981" s="9" t="str">
        <f>IF(Search!$O$8="","",IF(ISNUMBER(SEARCH(Search!$O$8,$BD1981))=TRUE,1,""))</f>
        <v/>
      </c>
      <c r="E1981" s="9" t="str">
        <f>IF(Search!$C$7="","",IF(ISNUMBER(SEARCH(Search!$C$7,$AN1981))=TRUE,1,""))</f>
        <v/>
      </c>
      <c r="F1981" s="9" t="str">
        <f>IF(Search!$C$8="","",IF(ISNUMBER(SEARCH(Search!$C$8,$AO1981))=TRUE,1,""))</f>
        <v/>
      </c>
      <c r="G1981" s="9" t="str">
        <f>IF(Search!$F$4="","",IF(Inventory!$AJ1981&lt;Search!$F$4,"",1))</f>
        <v/>
      </c>
      <c r="H1981" s="9" t="str">
        <f>IF(Search!$F$5="","",IF(Inventory!$AJ1981&gt;Search!$F$5,"",1))</f>
        <v/>
      </c>
      <c r="I1981" s="9" t="str">
        <f>IF(Search!$F$7="","",IF(Search!$F$8="",IF(ISNUMBER(SEARCH(Search!$F$7,$AL1981))=TRUE,1,""),""))</f>
        <v/>
      </c>
      <c r="J1981" s="9" t="str">
        <f>IF($AL1981=Search!$F$8,1,"")</f>
        <v/>
      </c>
      <c r="K1981" s="9" t="str">
        <f>IF(Search!$I$4="","",IF(COUNTA($AS1981)=1,IF(Search!$I$4="N","N",1),""))</f>
        <v/>
      </c>
      <c r="L1981" s="9" t="str">
        <f>IF(Search!$I$5="","",IF($AS1981="RC",1,""))</f>
        <v/>
      </c>
      <c r="M1981" s="9" t="str">
        <f>IF(Search!$I$6="","",IF($AS1981="RCP",1,""))</f>
        <v/>
      </c>
      <c r="N1981" s="9" t="str">
        <f>IF(Search!$I$8="","",IF(COUNTA($AT1981)=1,IF(Search!$I$8="N","N",1),""))</f>
        <v/>
      </c>
      <c r="O1981" s="9" t="str">
        <f>IF(Search!$L$4="","",IF(COUNTA($AU1981)=1,IF(Search!$L$4="N","N",1),""))</f>
        <v/>
      </c>
      <c r="P1981" s="9" t="str">
        <f>IF(Search!$L$5="","",IF(ISNUMBER(SEARCH("Jersey",$AU1981))=TRUE,IF(Search!$L$5="N","N",1),""))</f>
        <v/>
      </c>
      <c r="Q1981" s="9" t="str">
        <f>IF(Search!$L$6="","",IF(ISNUMBER(SEARCH("Patch",$AU1981))=TRUE,IF(Search!$L$6="N","N",1),""))</f>
        <v/>
      </c>
      <c r="R1981" s="9" t="str">
        <f>IF(Search!$L$7="","",IF(ISNUMBER(SEARCH("Shield",$AU1981))=TRUE,IF(Search!$L$7="N","N",1),""))</f>
        <v/>
      </c>
      <c r="S1981" s="9" t="str">
        <f>IF(Search!$L$8="","",IF(ISNUMBER(SEARCH("Stick",$AU1981))=TRUE,IF(Search!$L$8="N","N",1),""))</f>
        <v/>
      </c>
      <c r="T1981" s="9" t="str">
        <f>IF(Search!$O$4="","",IF(COUNTA($AW1981)=1,IF(Search!$O$4="N","N",1),""))</f>
        <v/>
      </c>
      <c r="U1981" s="9" t="str">
        <f>IF(Search!$O$5="","",IF($AW1981="","",IF($AW1981&lt;Search!$O$5,"",1)))</f>
        <v/>
      </c>
      <c r="V1981" s="9" t="str">
        <f>IF(Search!$O$6="","",IF($AW1981="","",IF($AW1981&gt;Search!$O$6,"",1)))</f>
        <v/>
      </c>
      <c r="W1981" s="9" t="str">
        <f>IF(Search!$U$4="","",IF($AX1981="","",1))</f>
        <v/>
      </c>
      <c r="X1981" s="9" t="str">
        <f>IF(Search!$U$5="","",IF(ISNUMBER(SEARCH(Search!$U$5,$AX1981))=TRUE,IF(Search!$U$5="N","N",1),""))</f>
        <v/>
      </c>
      <c r="Y1981" s="9" t="str">
        <f>IF(Search!$U$6="","",IF($AY1981&lt;Search!$U$6,"",1))</f>
        <v/>
      </c>
      <c r="Z1981" s="9" t="str">
        <f>IF(Search!$R$4="","",IF(Inventory!$BA1981&lt;Search!$R$4,"",1))</f>
        <v/>
      </c>
      <c r="AA1981" s="9" t="str">
        <f>IF(Search!$R$5="","",IF($BA1981&gt;Search!$R$5,"",1))</f>
        <v/>
      </c>
      <c r="AB1981" s="9" t="str">
        <f>IF(Search!$R$6="","",IF($BB1981&lt;Search!$R$6,"",1))</f>
        <v/>
      </c>
      <c r="AC1981" s="9" t="str">
        <f>IF(Search!$R$7="","",IF($BB1981&lt;Search!$R$7,"",1))</f>
        <v/>
      </c>
      <c r="AD1981" s="45">
        <f>IF(COUNTIF($A1981:$AC1981,"n")&gt;0,"",IF(SUM($A1981:$AC1981)=COUNTA(Search!$C$4:$C$8,Search!$F$4:$F$8,Search!$I$4:$I$6,Search!$I$8,Search!$L$4:$L$8,Search!$O$4:$O$8,Search!$R$4:$R$7,Search!$U$4:$U$7)-COUNTIF(Search!$C$4:$U$7,"n"),1+LARGE($AD$1:AD1980,1),""))</f>
        <v>190</v>
      </c>
      <c r="AE1981" s="45">
        <f t="shared" si="93"/>
        <v>116</v>
      </c>
      <c r="AF1981" s="45">
        <f>IF(AD1981="","",COUNTIF($AE$1:$AE1980,$AE1981)+RANK($AE1981,$AE$2:$AE$10540,1))</f>
        <v>19</v>
      </c>
      <c r="AG1981" s="45">
        <f t="shared" si="94"/>
        <v>0</v>
      </c>
      <c r="AH1981" s="45">
        <f>IF($AD1981="","",COUNTIF($AG$1:$AG1980,$AG1981)+RANK($AG1981,$AG$1:$AG$10539,0))</f>
        <v>352</v>
      </c>
      <c r="AI1981" s="10" t="str">
        <f t="shared" si="95"/>
        <v>2013-14 O-Pee-Chee Retro #223 Andrew Shaw     /   $</v>
      </c>
      <c r="AJ1981" s="11">
        <v>2013</v>
      </c>
      <c r="AK1981" s="17">
        <v>14</v>
      </c>
      <c r="AL1981" s="12" t="s">
        <v>1096</v>
      </c>
      <c r="AM1981" s="10">
        <v>223</v>
      </c>
      <c r="AN1981" s="12" t="s">
        <v>1516</v>
      </c>
      <c r="AO1981" s="9"/>
      <c r="AP1981" s="9" t="s">
        <v>1902</v>
      </c>
      <c r="AQ1981" s="9"/>
      <c r="AR1981" s="14"/>
      <c r="AS1981" s="9"/>
      <c r="AT1981" s="9"/>
      <c r="AU1981" s="9"/>
      <c r="AV1981" s="13"/>
      <c r="AW1981" s="13"/>
      <c r="AX1981" s="9"/>
      <c r="AY1981" s="9"/>
      <c r="AZ1981" s="9"/>
      <c r="BA1981" s="33"/>
      <c r="BB1981" s="33"/>
      <c r="BC1981" s="36"/>
      <c r="BD1981" s="12" t="s">
        <v>1771</v>
      </c>
    </row>
    <row r="1982" spans="1:56" s="12" customFormat="1" x14ac:dyDescent="0.2">
      <c r="A1982" s="9">
        <f>IF(Search!$C$5="","",IF(COUNTA(Inventory!$AP1982)=1,1,""))</f>
        <v>1</v>
      </c>
      <c r="B1982" s="9" t="str">
        <f>IF(Search!$C$4="","",IF(ISNUMBER(SEARCH(Search!$C$4,$AR1982))=TRUE,1,""))</f>
        <v/>
      </c>
      <c r="C1982" s="9" t="str">
        <f>IF(Search!$C$6="x",IF(COUNTA($AQ1982)=1,1,"N"),IF(COUNTA($AQ1982)=1,"N",""))</f>
        <v/>
      </c>
      <c r="D1982" s="9" t="str">
        <f>IF(Search!$O$8="","",IF(ISNUMBER(SEARCH(Search!$O$8,$BD1982))=TRUE,1,""))</f>
        <v/>
      </c>
      <c r="E1982" s="9" t="str">
        <f>IF(Search!$C$7="","",IF(ISNUMBER(SEARCH(Search!$C$7,$AN1982))=TRUE,1,""))</f>
        <v/>
      </c>
      <c r="F1982" s="9" t="str">
        <f>IF(Search!$C$8="","",IF(ISNUMBER(SEARCH(Search!$C$8,$AO1982))=TRUE,1,""))</f>
        <v/>
      </c>
      <c r="G1982" s="9" t="str">
        <f>IF(Search!$F$4="","",IF(Inventory!$AJ1982&lt;Search!$F$4,"",1))</f>
        <v/>
      </c>
      <c r="H1982" s="9" t="str">
        <f>IF(Search!$F$5="","",IF(Inventory!$AJ1982&gt;Search!$F$5,"",1))</f>
        <v/>
      </c>
      <c r="I1982" s="9" t="str">
        <f>IF(Search!$F$7="","",IF(Search!$F$8="",IF(ISNUMBER(SEARCH(Search!$F$7,$AL1982))=TRUE,1,""),""))</f>
        <v/>
      </c>
      <c r="J1982" s="9" t="str">
        <f>IF($AL1982=Search!$F$8,1,"")</f>
        <v/>
      </c>
      <c r="K1982" s="9" t="str">
        <f>IF(Search!$I$4="","",IF(COUNTA($AS1982)=1,IF(Search!$I$4="N","N",1),""))</f>
        <v/>
      </c>
      <c r="L1982" s="9" t="str">
        <f>IF(Search!$I$5="","",IF($AS1982="RC",1,""))</f>
        <v/>
      </c>
      <c r="M1982" s="9" t="str">
        <f>IF(Search!$I$6="","",IF($AS1982="RCP",1,""))</f>
        <v/>
      </c>
      <c r="N1982" s="9" t="str">
        <f>IF(Search!$I$8="","",IF(COUNTA($AT1982)=1,IF(Search!$I$8="N","N",1),""))</f>
        <v/>
      </c>
      <c r="O1982" s="9" t="str">
        <f>IF(Search!$L$4="","",IF(COUNTA($AU1982)=1,IF(Search!$L$4="N","N",1),""))</f>
        <v/>
      </c>
      <c r="P1982" s="9" t="str">
        <f>IF(Search!$L$5="","",IF(ISNUMBER(SEARCH("Jersey",$AU1982))=TRUE,IF(Search!$L$5="N","N",1),""))</f>
        <v/>
      </c>
      <c r="Q1982" s="9" t="str">
        <f>IF(Search!$L$6="","",IF(ISNUMBER(SEARCH("Patch",$AU1982))=TRUE,IF(Search!$L$6="N","N",1),""))</f>
        <v/>
      </c>
      <c r="R1982" s="9" t="str">
        <f>IF(Search!$L$7="","",IF(ISNUMBER(SEARCH("Shield",$AU1982))=TRUE,IF(Search!$L$7="N","N",1),""))</f>
        <v/>
      </c>
      <c r="S1982" s="9" t="str">
        <f>IF(Search!$L$8="","",IF(ISNUMBER(SEARCH("Stick",$AU1982))=TRUE,IF(Search!$L$8="N","N",1),""))</f>
        <v/>
      </c>
      <c r="T1982" s="9" t="str">
        <f>IF(Search!$O$4="","",IF(COUNTA($AW1982)=1,IF(Search!$O$4="N","N",1),""))</f>
        <v/>
      </c>
      <c r="U1982" s="9" t="str">
        <f>IF(Search!$O$5="","",IF($AW1982="","",IF($AW1982&lt;Search!$O$5,"",1)))</f>
        <v/>
      </c>
      <c r="V1982" s="9" t="str">
        <f>IF(Search!$O$6="","",IF($AW1982="","",IF($AW1982&gt;Search!$O$6,"",1)))</f>
        <v/>
      </c>
      <c r="W1982" s="9" t="str">
        <f>IF(Search!$U$4="","",IF($AX1982="","",1))</f>
        <v/>
      </c>
      <c r="X1982" s="9" t="str">
        <f>IF(Search!$U$5="","",IF(ISNUMBER(SEARCH(Search!$U$5,$AX1982))=TRUE,IF(Search!$U$5="N","N",1),""))</f>
        <v/>
      </c>
      <c r="Y1982" s="9" t="str">
        <f>IF(Search!$U$6="","",IF($AY1982&lt;Search!$U$6,"",1))</f>
        <v/>
      </c>
      <c r="Z1982" s="9" t="str">
        <f>IF(Search!$R$4="","",IF(Inventory!$BA1982&lt;Search!$R$4,"",1))</f>
        <v/>
      </c>
      <c r="AA1982" s="9" t="str">
        <f>IF(Search!$R$5="","",IF($BA1982&gt;Search!$R$5,"",1))</f>
        <v/>
      </c>
      <c r="AB1982" s="9" t="str">
        <f>IF(Search!$R$6="","",IF($BB1982&lt;Search!$R$6,"",1))</f>
        <v/>
      </c>
      <c r="AC1982" s="9" t="str">
        <f>IF(Search!$R$7="","",IF($BB1982&lt;Search!$R$7,"",1))</f>
        <v/>
      </c>
      <c r="AD1982" s="45">
        <f>IF(COUNTIF($A1982:$AC1982,"n")&gt;0,"",IF(SUM($A1982:$AC1982)=COUNTA(Search!$C$4:$C$8,Search!$F$4:$F$8,Search!$I$4:$I$6,Search!$I$8,Search!$L$4:$L$8,Search!$O$4:$O$8,Search!$R$4:$R$7,Search!$U$4:$U$7)-COUNTIF(Search!$C$4:$U$7,"n"),1+LARGE($AD$1:AD1981,1),""))</f>
        <v>191</v>
      </c>
      <c r="AE1982" s="45">
        <f t="shared" si="93"/>
        <v>2510</v>
      </c>
      <c r="AF1982" s="45">
        <f>IF(AD1982="","",COUNTIF($AE$1:$AE1981,$AE1982)+RANK($AE1982,$AE$2:$AE$10540,1))</f>
        <v>461</v>
      </c>
      <c r="AG1982" s="45">
        <f t="shared" si="94"/>
        <v>0</v>
      </c>
      <c r="AH1982" s="45">
        <f>IF($AD1982="","",COUNTIF($AG$1:$AG1981,$AG1982)+RANK($AG1982,$AG$1:$AG$10539,0))</f>
        <v>353</v>
      </c>
      <c r="AI1982" s="10" t="str">
        <f t="shared" si="95"/>
        <v>2013-14 O-Pee-Chee Retro #224 Torrey Mitchell     /   $</v>
      </c>
      <c r="AJ1982" s="11">
        <v>2013</v>
      </c>
      <c r="AK1982" s="17">
        <v>14</v>
      </c>
      <c r="AL1982" s="12" t="s">
        <v>1096</v>
      </c>
      <c r="AM1982" s="10">
        <v>224</v>
      </c>
      <c r="AN1982" s="12" t="s">
        <v>1517</v>
      </c>
      <c r="AO1982" s="9"/>
      <c r="AP1982" s="9" t="s">
        <v>1902</v>
      </c>
      <c r="AQ1982" s="9"/>
      <c r="AR1982" s="14"/>
      <c r="AS1982" s="9"/>
      <c r="AT1982" s="9"/>
      <c r="AU1982" s="9"/>
      <c r="AV1982" s="13"/>
      <c r="AW1982" s="13"/>
      <c r="AX1982" s="9"/>
      <c r="AY1982" s="9"/>
      <c r="AZ1982" s="9"/>
      <c r="BA1982" s="33"/>
      <c r="BB1982" s="33"/>
      <c r="BC1982" s="36"/>
      <c r="BD1982" s="12" t="s">
        <v>1771</v>
      </c>
    </row>
    <row r="1983" spans="1:56" s="12" customFormat="1" x14ac:dyDescent="0.2">
      <c r="A1983" s="9">
        <f>IF(Search!$C$5="","",IF(COUNTA(Inventory!$AP1983)=1,1,""))</f>
        <v>1</v>
      </c>
      <c r="B1983" s="9" t="str">
        <f>IF(Search!$C$4="","",IF(ISNUMBER(SEARCH(Search!$C$4,$AR1983))=TRUE,1,""))</f>
        <v/>
      </c>
      <c r="C1983" s="9" t="str">
        <f>IF(Search!$C$6="x",IF(COUNTA($AQ1983)=1,1,"N"),IF(COUNTA($AQ1983)=1,"N",""))</f>
        <v/>
      </c>
      <c r="D1983" s="9" t="str">
        <f>IF(Search!$O$8="","",IF(ISNUMBER(SEARCH(Search!$O$8,$BD1983))=TRUE,1,""))</f>
        <v/>
      </c>
      <c r="E1983" s="9" t="str">
        <f>IF(Search!$C$7="","",IF(ISNUMBER(SEARCH(Search!$C$7,$AN1983))=TRUE,1,""))</f>
        <v/>
      </c>
      <c r="F1983" s="9" t="str">
        <f>IF(Search!$C$8="","",IF(ISNUMBER(SEARCH(Search!$C$8,$AO1983))=TRUE,1,""))</f>
        <v/>
      </c>
      <c r="G1983" s="9" t="str">
        <f>IF(Search!$F$4="","",IF(Inventory!$AJ1983&lt;Search!$F$4,"",1))</f>
        <v/>
      </c>
      <c r="H1983" s="9" t="str">
        <f>IF(Search!$F$5="","",IF(Inventory!$AJ1983&gt;Search!$F$5,"",1))</f>
        <v/>
      </c>
      <c r="I1983" s="9" t="str">
        <f>IF(Search!$F$7="","",IF(Search!$F$8="",IF(ISNUMBER(SEARCH(Search!$F$7,$AL1983))=TRUE,1,""),""))</f>
        <v/>
      </c>
      <c r="J1983" s="9" t="str">
        <f>IF($AL1983=Search!$F$8,1,"")</f>
        <v/>
      </c>
      <c r="K1983" s="9" t="str">
        <f>IF(Search!$I$4="","",IF(COUNTA($AS1983)=1,IF(Search!$I$4="N","N",1),""))</f>
        <v/>
      </c>
      <c r="L1983" s="9" t="str">
        <f>IF(Search!$I$5="","",IF($AS1983="RC",1,""))</f>
        <v/>
      </c>
      <c r="M1983" s="9" t="str">
        <f>IF(Search!$I$6="","",IF($AS1983="RCP",1,""))</f>
        <v/>
      </c>
      <c r="N1983" s="9" t="str">
        <f>IF(Search!$I$8="","",IF(COUNTA($AT1983)=1,IF(Search!$I$8="N","N",1),""))</f>
        <v/>
      </c>
      <c r="O1983" s="9" t="str">
        <f>IF(Search!$L$4="","",IF(COUNTA($AU1983)=1,IF(Search!$L$4="N","N",1),""))</f>
        <v/>
      </c>
      <c r="P1983" s="9" t="str">
        <f>IF(Search!$L$5="","",IF(ISNUMBER(SEARCH("Jersey",$AU1983))=TRUE,IF(Search!$L$5="N","N",1),""))</f>
        <v/>
      </c>
      <c r="Q1983" s="9" t="str">
        <f>IF(Search!$L$6="","",IF(ISNUMBER(SEARCH("Patch",$AU1983))=TRUE,IF(Search!$L$6="N","N",1),""))</f>
        <v/>
      </c>
      <c r="R1983" s="9" t="str">
        <f>IF(Search!$L$7="","",IF(ISNUMBER(SEARCH("Shield",$AU1983))=TRUE,IF(Search!$L$7="N","N",1),""))</f>
        <v/>
      </c>
      <c r="S1983" s="9" t="str">
        <f>IF(Search!$L$8="","",IF(ISNUMBER(SEARCH("Stick",$AU1983))=TRUE,IF(Search!$L$8="N","N",1),""))</f>
        <v/>
      </c>
      <c r="T1983" s="9" t="str">
        <f>IF(Search!$O$4="","",IF(COUNTA($AW1983)=1,IF(Search!$O$4="N","N",1),""))</f>
        <v/>
      </c>
      <c r="U1983" s="9" t="str">
        <f>IF(Search!$O$5="","",IF($AW1983="","",IF($AW1983&lt;Search!$O$5,"",1)))</f>
        <v/>
      </c>
      <c r="V1983" s="9" t="str">
        <f>IF(Search!$O$6="","",IF($AW1983="","",IF($AW1983&gt;Search!$O$6,"",1)))</f>
        <v/>
      </c>
      <c r="W1983" s="9" t="str">
        <f>IF(Search!$U$4="","",IF($AX1983="","",1))</f>
        <v/>
      </c>
      <c r="X1983" s="9" t="str">
        <f>IF(Search!$U$5="","",IF(ISNUMBER(SEARCH(Search!$U$5,$AX1983))=TRUE,IF(Search!$U$5="N","N",1),""))</f>
        <v/>
      </c>
      <c r="Y1983" s="9" t="str">
        <f>IF(Search!$U$6="","",IF($AY1983&lt;Search!$U$6,"",1))</f>
        <v/>
      </c>
      <c r="Z1983" s="9" t="str">
        <f>IF(Search!$R$4="","",IF(Inventory!$BA1983&lt;Search!$R$4,"",1))</f>
        <v/>
      </c>
      <c r="AA1983" s="9" t="str">
        <f>IF(Search!$R$5="","",IF($BA1983&gt;Search!$R$5,"",1))</f>
        <v/>
      </c>
      <c r="AB1983" s="9" t="str">
        <f>IF(Search!$R$6="","",IF($BB1983&lt;Search!$R$6,"",1))</f>
        <v/>
      </c>
      <c r="AC1983" s="9" t="str">
        <f>IF(Search!$R$7="","",IF($BB1983&lt;Search!$R$7,"",1))</f>
        <v/>
      </c>
      <c r="AD1983" s="45">
        <f>IF(COUNTIF($A1983:$AC1983,"n")&gt;0,"",IF(SUM($A1983:$AC1983)=COUNTA(Search!$C$4:$C$8,Search!$F$4:$F$8,Search!$I$4:$I$6,Search!$I$8,Search!$L$4:$L$8,Search!$O$4:$O$8,Search!$R$4:$R$7,Search!$U$4:$U$7)-COUNTIF(Search!$C$4:$U$7,"n"),1+LARGE($AD$1:AD1982,1),""))</f>
        <v>192</v>
      </c>
      <c r="AE1983" s="45">
        <f t="shared" si="93"/>
        <v>1345</v>
      </c>
      <c r="AF1983" s="45">
        <f>IF(AD1983="","",COUNTIF($AE$1:$AE1982,$AE1983)+RANK($AE1983,$AE$2:$AE$10540,1))</f>
        <v>250</v>
      </c>
      <c r="AG1983" s="45">
        <f t="shared" si="94"/>
        <v>0</v>
      </c>
      <c r="AH1983" s="45">
        <f>IF($AD1983="","",COUNTIF($AG$1:$AG1982,$AG1983)+RANK($AG1983,$AG$1:$AG$10539,0))</f>
        <v>354</v>
      </c>
      <c r="AI1983" s="10" t="str">
        <f t="shared" si="95"/>
        <v>2013-14 O-Pee-Chee Retro #229 Keith Yandle     /   $</v>
      </c>
      <c r="AJ1983" s="11">
        <v>2013</v>
      </c>
      <c r="AK1983" s="17">
        <v>14</v>
      </c>
      <c r="AL1983" s="12" t="s">
        <v>1096</v>
      </c>
      <c r="AM1983" s="10">
        <v>229</v>
      </c>
      <c r="AN1983" s="12" t="s">
        <v>654</v>
      </c>
      <c r="AO1983" s="9"/>
      <c r="AP1983" s="9" t="s">
        <v>1902</v>
      </c>
      <c r="AQ1983" s="9"/>
      <c r="AR1983" s="14"/>
      <c r="AS1983" s="9"/>
      <c r="AT1983" s="9"/>
      <c r="AU1983" s="9"/>
      <c r="AV1983" s="13"/>
      <c r="AW1983" s="13"/>
      <c r="AX1983" s="9"/>
      <c r="AY1983" s="9"/>
      <c r="AZ1983" s="9"/>
      <c r="BA1983" s="33"/>
      <c r="BB1983" s="33"/>
      <c r="BC1983" s="36"/>
      <c r="BD1983" s="12" t="s">
        <v>1771</v>
      </c>
    </row>
    <row r="1984" spans="1:56" s="12" customFormat="1" x14ac:dyDescent="0.2">
      <c r="A1984" s="9">
        <f>IF(Search!$C$5="","",IF(COUNTA(Inventory!$AP1984)=1,1,""))</f>
        <v>1</v>
      </c>
      <c r="B1984" s="9" t="str">
        <f>IF(Search!$C$4="","",IF(ISNUMBER(SEARCH(Search!$C$4,$AR1984))=TRUE,1,""))</f>
        <v/>
      </c>
      <c r="C1984" s="9" t="str">
        <f>IF(Search!$C$6="x",IF(COUNTA($AQ1984)=1,1,"N"),IF(COUNTA($AQ1984)=1,"N",""))</f>
        <v/>
      </c>
      <c r="D1984" s="9" t="str">
        <f>IF(Search!$O$8="","",IF(ISNUMBER(SEARCH(Search!$O$8,$BD1984))=TRUE,1,""))</f>
        <v/>
      </c>
      <c r="E1984" s="9" t="str">
        <f>IF(Search!$C$7="","",IF(ISNUMBER(SEARCH(Search!$C$7,$AN1984))=TRUE,1,""))</f>
        <v/>
      </c>
      <c r="F1984" s="9" t="str">
        <f>IF(Search!$C$8="","",IF(ISNUMBER(SEARCH(Search!$C$8,$AO1984))=TRUE,1,""))</f>
        <v/>
      </c>
      <c r="G1984" s="9" t="str">
        <f>IF(Search!$F$4="","",IF(Inventory!$AJ1984&lt;Search!$F$4,"",1))</f>
        <v/>
      </c>
      <c r="H1984" s="9" t="str">
        <f>IF(Search!$F$5="","",IF(Inventory!$AJ1984&gt;Search!$F$5,"",1))</f>
        <v/>
      </c>
      <c r="I1984" s="9" t="str">
        <f>IF(Search!$F$7="","",IF(Search!$F$8="",IF(ISNUMBER(SEARCH(Search!$F$7,$AL1984))=TRUE,1,""),""))</f>
        <v/>
      </c>
      <c r="J1984" s="9" t="str">
        <f>IF($AL1984=Search!$F$8,1,"")</f>
        <v/>
      </c>
      <c r="K1984" s="9" t="str">
        <f>IF(Search!$I$4="","",IF(COUNTA($AS1984)=1,IF(Search!$I$4="N","N",1),""))</f>
        <v/>
      </c>
      <c r="L1984" s="9" t="str">
        <f>IF(Search!$I$5="","",IF($AS1984="RC",1,""))</f>
        <v/>
      </c>
      <c r="M1984" s="9" t="str">
        <f>IF(Search!$I$6="","",IF($AS1984="RCP",1,""))</f>
        <v/>
      </c>
      <c r="N1984" s="9" t="str">
        <f>IF(Search!$I$8="","",IF(COUNTA($AT1984)=1,IF(Search!$I$8="N","N",1),""))</f>
        <v/>
      </c>
      <c r="O1984" s="9" t="str">
        <f>IF(Search!$L$4="","",IF(COUNTA($AU1984)=1,IF(Search!$L$4="N","N",1),""))</f>
        <v/>
      </c>
      <c r="P1984" s="9" t="str">
        <f>IF(Search!$L$5="","",IF(ISNUMBER(SEARCH("Jersey",$AU1984))=TRUE,IF(Search!$L$5="N","N",1),""))</f>
        <v/>
      </c>
      <c r="Q1984" s="9" t="str">
        <f>IF(Search!$L$6="","",IF(ISNUMBER(SEARCH("Patch",$AU1984))=TRUE,IF(Search!$L$6="N","N",1),""))</f>
        <v/>
      </c>
      <c r="R1984" s="9" t="str">
        <f>IF(Search!$L$7="","",IF(ISNUMBER(SEARCH("Shield",$AU1984))=TRUE,IF(Search!$L$7="N","N",1),""))</f>
        <v/>
      </c>
      <c r="S1984" s="9" t="str">
        <f>IF(Search!$L$8="","",IF(ISNUMBER(SEARCH("Stick",$AU1984))=TRUE,IF(Search!$L$8="N","N",1),""))</f>
        <v/>
      </c>
      <c r="T1984" s="9" t="str">
        <f>IF(Search!$O$4="","",IF(COUNTA($AW1984)=1,IF(Search!$O$4="N","N",1),""))</f>
        <v/>
      </c>
      <c r="U1984" s="9" t="str">
        <f>IF(Search!$O$5="","",IF($AW1984="","",IF($AW1984&lt;Search!$O$5,"",1)))</f>
        <v/>
      </c>
      <c r="V1984" s="9" t="str">
        <f>IF(Search!$O$6="","",IF($AW1984="","",IF($AW1984&gt;Search!$O$6,"",1)))</f>
        <v/>
      </c>
      <c r="W1984" s="9" t="str">
        <f>IF(Search!$U$4="","",IF($AX1984="","",1))</f>
        <v/>
      </c>
      <c r="X1984" s="9" t="str">
        <f>IF(Search!$U$5="","",IF(ISNUMBER(SEARCH(Search!$U$5,$AX1984))=TRUE,IF(Search!$U$5="N","N",1),""))</f>
        <v/>
      </c>
      <c r="Y1984" s="9" t="str">
        <f>IF(Search!$U$6="","",IF($AY1984&lt;Search!$U$6,"",1))</f>
        <v/>
      </c>
      <c r="Z1984" s="9" t="str">
        <f>IF(Search!$R$4="","",IF(Inventory!$BA1984&lt;Search!$R$4,"",1))</f>
        <v/>
      </c>
      <c r="AA1984" s="9" t="str">
        <f>IF(Search!$R$5="","",IF($BA1984&gt;Search!$R$5,"",1))</f>
        <v/>
      </c>
      <c r="AB1984" s="9" t="str">
        <f>IF(Search!$R$6="","",IF($BB1984&lt;Search!$R$6,"",1))</f>
        <v/>
      </c>
      <c r="AC1984" s="9" t="str">
        <f>IF(Search!$R$7="","",IF($BB1984&lt;Search!$R$7,"",1))</f>
        <v/>
      </c>
      <c r="AD1984" s="45">
        <f>IF(COUNTIF($A1984:$AC1984,"n")&gt;0,"",IF(SUM($A1984:$AC1984)=COUNTA(Search!$C$4:$C$8,Search!$F$4:$F$8,Search!$I$4:$I$6,Search!$I$8,Search!$L$4:$L$8,Search!$O$4:$O$8,Search!$R$4:$R$7,Search!$U$4:$U$7)-COUNTIF(Search!$C$4:$U$7,"n"),1+LARGE($AD$1:AD1983,1),""))</f>
        <v>193</v>
      </c>
      <c r="AE1984" s="45">
        <f t="shared" si="93"/>
        <v>342</v>
      </c>
      <c r="AF1984" s="45">
        <f>IF(AD1984="","",COUNTIF($AE$1:$AE1983,$AE1984)+RANK($AE1984,$AE$2:$AE$10540,1))</f>
        <v>66</v>
      </c>
      <c r="AG1984" s="45">
        <f t="shared" si="94"/>
        <v>0</v>
      </c>
      <c r="AH1984" s="45">
        <f>IF($AD1984="","",COUNTIF($AG$1:$AG1983,$AG1984)+RANK($AG1984,$AG$1:$AG$10539,0))</f>
        <v>355</v>
      </c>
      <c r="AI1984" s="10" t="str">
        <f t="shared" si="95"/>
        <v>2013-14 O-Pee-Chee Retro #234 Bryan Bickell     /   $</v>
      </c>
      <c r="AJ1984" s="11">
        <v>2013</v>
      </c>
      <c r="AK1984" s="17">
        <v>14</v>
      </c>
      <c r="AL1984" s="12" t="s">
        <v>1096</v>
      </c>
      <c r="AM1984" s="10">
        <v>234</v>
      </c>
      <c r="AN1984" s="12" t="s">
        <v>1518</v>
      </c>
      <c r="AO1984" s="9"/>
      <c r="AP1984" s="9" t="s">
        <v>1902</v>
      </c>
      <c r="AQ1984" s="9"/>
      <c r="AR1984" s="14"/>
      <c r="AS1984" s="9"/>
      <c r="AT1984" s="9"/>
      <c r="AU1984" s="9"/>
      <c r="AV1984" s="13"/>
      <c r="AW1984" s="13"/>
      <c r="AX1984" s="9"/>
      <c r="AY1984" s="9"/>
      <c r="AZ1984" s="9"/>
      <c r="BA1984" s="33"/>
      <c r="BB1984" s="33"/>
      <c r="BC1984" s="36"/>
      <c r="BD1984" s="12" t="s">
        <v>1771</v>
      </c>
    </row>
    <row r="1985" spans="1:56" s="12" customFormat="1" x14ac:dyDescent="0.2">
      <c r="A1985" s="9">
        <f>IF(Search!$C$5="","",IF(COUNTA(Inventory!$AP1985)=1,1,""))</f>
        <v>1</v>
      </c>
      <c r="B1985" s="9" t="str">
        <f>IF(Search!$C$4="","",IF(ISNUMBER(SEARCH(Search!$C$4,$AR1985))=TRUE,1,""))</f>
        <v/>
      </c>
      <c r="C1985" s="9" t="str">
        <f>IF(Search!$C$6="x",IF(COUNTA($AQ1985)=1,1,"N"),IF(COUNTA($AQ1985)=1,"N",""))</f>
        <v/>
      </c>
      <c r="D1985" s="9" t="str">
        <f>IF(Search!$O$8="","",IF(ISNUMBER(SEARCH(Search!$O$8,$BD1985))=TRUE,1,""))</f>
        <v/>
      </c>
      <c r="E1985" s="9" t="str">
        <f>IF(Search!$C$7="","",IF(ISNUMBER(SEARCH(Search!$C$7,$AN1985))=TRUE,1,""))</f>
        <v/>
      </c>
      <c r="F1985" s="9" t="str">
        <f>IF(Search!$C$8="","",IF(ISNUMBER(SEARCH(Search!$C$8,$AO1985))=TRUE,1,""))</f>
        <v/>
      </c>
      <c r="G1985" s="9" t="str">
        <f>IF(Search!$F$4="","",IF(Inventory!$AJ1985&lt;Search!$F$4,"",1))</f>
        <v/>
      </c>
      <c r="H1985" s="9" t="str">
        <f>IF(Search!$F$5="","",IF(Inventory!$AJ1985&gt;Search!$F$5,"",1))</f>
        <v/>
      </c>
      <c r="I1985" s="9" t="str">
        <f>IF(Search!$F$7="","",IF(Search!$F$8="",IF(ISNUMBER(SEARCH(Search!$F$7,$AL1985))=TRUE,1,""),""))</f>
        <v/>
      </c>
      <c r="J1985" s="9" t="str">
        <f>IF($AL1985=Search!$F$8,1,"")</f>
        <v/>
      </c>
      <c r="K1985" s="9" t="str">
        <f>IF(Search!$I$4="","",IF(COUNTA($AS1985)=1,IF(Search!$I$4="N","N",1),""))</f>
        <v/>
      </c>
      <c r="L1985" s="9" t="str">
        <f>IF(Search!$I$5="","",IF($AS1985="RC",1,""))</f>
        <v/>
      </c>
      <c r="M1985" s="9" t="str">
        <f>IF(Search!$I$6="","",IF($AS1985="RCP",1,""))</f>
        <v/>
      </c>
      <c r="N1985" s="9" t="str">
        <f>IF(Search!$I$8="","",IF(COUNTA($AT1985)=1,IF(Search!$I$8="N","N",1),""))</f>
        <v/>
      </c>
      <c r="O1985" s="9" t="str">
        <f>IF(Search!$L$4="","",IF(COUNTA($AU1985)=1,IF(Search!$L$4="N","N",1),""))</f>
        <v/>
      </c>
      <c r="P1985" s="9" t="str">
        <f>IF(Search!$L$5="","",IF(ISNUMBER(SEARCH("Jersey",$AU1985))=TRUE,IF(Search!$L$5="N","N",1),""))</f>
        <v/>
      </c>
      <c r="Q1985" s="9" t="str">
        <f>IF(Search!$L$6="","",IF(ISNUMBER(SEARCH("Patch",$AU1985))=TRUE,IF(Search!$L$6="N","N",1),""))</f>
        <v/>
      </c>
      <c r="R1985" s="9" t="str">
        <f>IF(Search!$L$7="","",IF(ISNUMBER(SEARCH("Shield",$AU1985))=TRUE,IF(Search!$L$7="N","N",1),""))</f>
        <v/>
      </c>
      <c r="S1985" s="9" t="str">
        <f>IF(Search!$L$8="","",IF(ISNUMBER(SEARCH("Stick",$AU1985))=TRUE,IF(Search!$L$8="N","N",1),""))</f>
        <v/>
      </c>
      <c r="T1985" s="9" t="str">
        <f>IF(Search!$O$4="","",IF(COUNTA($AW1985)=1,IF(Search!$O$4="N","N",1),""))</f>
        <v/>
      </c>
      <c r="U1985" s="9" t="str">
        <f>IF(Search!$O$5="","",IF($AW1985="","",IF($AW1985&lt;Search!$O$5,"",1)))</f>
        <v/>
      </c>
      <c r="V1985" s="9" t="str">
        <f>IF(Search!$O$6="","",IF($AW1985="","",IF($AW1985&gt;Search!$O$6,"",1)))</f>
        <v/>
      </c>
      <c r="W1985" s="9" t="str">
        <f>IF(Search!$U$4="","",IF($AX1985="","",1))</f>
        <v/>
      </c>
      <c r="X1985" s="9" t="str">
        <f>IF(Search!$U$5="","",IF(ISNUMBER(SEARCH(Search!$U$5,$AX1985))=TRUE,IF(Search!$U$5="N","N",1),""))</f>
        <v/>
      </c>
      <c r="Y1985" s="9" t="str">
        <f>IF(Search!$U$6="","",IF($AY1985&lt;Search!$U$6,"",1))</f>
        <v/>
      </c>
      <c r="Z1985" s="9" t="str">
        <f>IF(Search!$R$4="","",IF(Inventory!$BA1985&lt;Search!$R$4,"",1))</f>
        <v/>
      </c>
      <c r="AA1985" s="9" t="str">
        <f>IF(Search!$R$5="","",IF($BA1985&gt;Search!$R$5,"",1))</f>
        <v/>
      </c>
      <c r="AB1985" s="9" t="str">
        <f>IF(Search!$R$6="","",IF($BB1985&lt;Search!$R$6,"",1))</f>
        <v/>
      </c>
      <c r="AC1985" s="9" t="str">
        <f>IF(Search!$R$7="","",IF($BB1985&lt;Search!$R$7,"",1))</f>
        <v/>
      </c>
      <c r="AD1985" s="45">
        <f>IF(COUNTIF($A1985:$AC1985,"n")&gt;0,"",IF(SUM($A1985:$AC1985)=COUNTA(Search!$C$4:$C$8,Search!$F$4:$F$8,Search!$I$4:$I$6,Search!$I$8,Search!$L$4:$L$8,Search!$O$4:$O$8,Search!$R$4:$R$7,Search!$U$4:$U$7)-COUNTIF(Search!$C$4:$U$7,"n"),1+LARGE($AD$1:AD1984,1),""))</f>
        <v>194</v>
      </c>
      <c r="AE1985" s="45">
        <f t="shared" si="93"/>
        <v>1216</v>
      </c>
      <c r="AF1985" s="45">
        <f>IF(AD1985="","",COUNTIF($AE$1:$AE1984,$AE1985)+RANK($AE1985,$AE$2:$AE$10540,1))</f>
        <v>204</v>
      </c>
      <c r="AG1985" s="45">
        <f t="shared" si="94"/>
        <v>0</v>
      </c>
      <c r="AH1985" s="45">
        <f>IF($AD1985="","",COUNTIF($AG$1:$AG1984,$AG1985)+RANK($AG1985,$AG$1:$AG$10539,0))</f>
        <v>356</v>
      </c>
      <c r="AI1985" s="10" t="str">
        <f t="shared" si="95"/>
        <v>2013-14 O-Pee-Chee Retro #238 Joel Ward     /   $</v>
      </c>
      <c r="AJ1985" s="11">
        <v>2013</v>
      </c>
      <c r="AK1985" s="17">
        <v>14</v>
      </c>
      <c r="AL1985" s="12" t="s">
        <v>1096</v>
      </c>
      <c r="AM1985" s="10">
        <v>238</v>
      </c>
      <c r="AN1985" s="12" t="s">
        <v>1519</v>
      </c>
      <c r="AO1985" s="9"/>
      <c r="AP1985" s="9" t="s">
        <v>1902</v>
      </c>
      <c r="AQ1985" s="9"/>
      <c r="AR1985" s="14"/>
      <c r="AS1985" s="9"/>
      <c r="AT1985" s="9"/>
      <c r="AU1985" s="9"/>
      <c r="AV1985" s="13"/>
      <c r="AW1985" s="13"/>
      <c r="AX1985" s="9"/>
      <c r="AY1985" s="9"/>
      <c r="AZ1985" s="9"/>
      <c r="BA1985" s="33"/>
      <c r="BB1985" s="33"/>
      <c r="BC1985" s="36"/>
      <c r="BD1985" s="12" t="s">
        <v>1771</v>
      </c>
    </row>
    <row r="1986" spans="1:56" s="12" customFormat="1" x14ac:dyDescent="0.2">
      <c r="A1986" s="9">
        <f>IF(Search!$C$5="","",IF(COUNTA(Inventory!$AP1986)=1,1,""))</f>
        <v>1</v>
      </c>
      <c r="B1986" s="9" t="str">
        <f>IF(Search!$C$4="","",IF(ISNUMBER(SEARCH(Search!$C$4,$AR1986))=TRUE,1,""))</f>
        <v/>
      </c>
      <c r="C1986" s="9" t="str">
        <f>IF(Search!$C$6="x",IF(COUNTA($AQ1986)=1,1,"N"),IF(COUNTA($AQ1986)=1,"N",""))</f>
        <v/>
      </c>
      <c r="D1986" s="9" t="str">
        <f>IF(Search!$O$8="","",IF(ISNUMBER(SEARCH(Search!$O$8,$BD1986))=TRUE,1,""))</f>
        <v/>
      </c>
      <c r="E1986" s="9" t="str">
        <f>IF(Search!$C$7="","",IF(ISNUMBER(SEARCH(Search!$C$7,$AN1986))=TRUE,1,""))</f>
        <v/>
      </c>
      <c r="F1986" s="9" t="str">
        <f>IF(Search!$C$8="","",IF(ISNUMBER(SEARCH(Search!$C$8,$AO1986))=TRUE,1,""))</f>
        <v/>
      </c>
      <c r="G1986" s="9" t="str">
        <f>IF(Search!$F$4="","",IF(Inventory!$AJ1986&lt;Search!$F$4,"",1))</f>
        <v/>
      </c>
      <c r="H1986" s="9" t="str">
        <f>IF(Search!$F$5="","",IF(Inventory!$AJ1986&gt;Search!$F$5,"",1))</f>
        <v/>
      </c>
      <c r="I1986" s="9" t="str">
        <f>IF(Search!$F$7="","",IF(Search!$F$8="",IF(ISNUMBER(SEARCH(Search!$F$7,$AL1986))=TRUE,1,""),""))</f>
        <v/>
      </c>
      <c r="J1986" s="9" t="str">
        <f>IF($AL1986=Search!$F$8,1,"")</f>
        <v/>
      </c>
      <c r="K1986" s="9" t="str">
        <f>IF(Search!$I$4="","",IF(COUNTA($AS1986)=1,IF(Search!$I$4="N","N",1),""))</f>
        <v/>
      </c>
      <c r="L1986" s="9" t="str">
        <f>IF(Search!$I$5="","",IF($AS1986="RC",1,""))</f>
        <v/>
      </c>
      <c r="M1986" s="9" t="str">
        <f>IF(Search!$I$6="","",IF($AS1986="RCP",1,""))</f>
        <v/>
      </c>
      <c r="N1986" s="9" t="str">
        <f>IF(Search!$I$8="","",IF(COUNTA($AT1986)=1,IF(Search!$I$8="N","N",1),""))</f>
        <v/>
      </c>
      <c r="O1986" s="9" t="str">
        <f>IF(Search!$L$4="","",IF(COUNTA($AU1986)=1,IF(Search!$L$4="N","N",1),""))</f>
        <v/>
      </c>
      <c r="P1986" s="9" t="str">
        <f>IF(Search!$L$5="","",IF(ISNUMBER(SEARCH("Jersey",$AU1986))=TRUE,IF(Search!$L$5="N","N",1),""))</f>
        <v/>
      </c>
      <c r="Q1986" s="9" t="str">
        <f>IF(Search!$L$6="","",IF(ISNUMBER(SEARCH("Patch",$AU1986))=TRUE,IF(Search!$L$6="N","N",1),""))</f>
        <v/>
      </c>
      <c r="R1986" s="9" t="str">
        <f>IF(Search!$L$7="","",IF(ISNUMBER(SEARCH("Shield",$AU1986))=TRUE,IF(Search!$L$7="N","N",1),""))</f>
        <v/>
      </c>
      <c r="S1986" s="9" t="str">
        <f>IF(Search!$L$8="","",IF(ISNUMBER(SEARCH("Stick",$AU1986))=TRUE,IF(Search!$L$8="N","N",1),""))</f>
        <v/>
      </c>
      <c r="T1986" s="9" t="str">
        <f>IF(Search!$O$4="","",IF(COUNTA($AW1986)=1,IF(Search!$O$4="N","N",1),""))</f>
        <v/>
      </c>
      <c r="U1986" s="9" t="str">
        <f>IF(Search!$O$5="","",IF($AW1986="","",IF($AW1986&lt;Search!$O$5,"",1)))</f>
        <v/>
      </c>
      <c r="V1986" s="9" t="str">
        <f>IF(Search!$O$6="","",IF($AW1986="","",IF($AW1986&gt;Search!$O$6,"",1)))</f>
        <v/>
      </c>
      <c r="W1986" s="9" t="str">
        <f>IF(Search!$U$4="","",IF($AX1986="","",1))</f>
        <v/>
      </c>
      <c r="X1986" s="9" t="str">
        <f>IF(Search!$U$5="","",IF(ISNUMBER(SEARCH(Search!$U$5,$AX1986))=TRUE,IF(Search!$U$5="N","N",1),""))</f>
        <v/>
      </c>
      <c r="Y1986" s="9" t="str">
        <f>IF(Search!$U$6="","",IF($AY1986&lt;Search!$U$6,"",1))</f>
        <v/>
      </c>
      <c r="Z1986" s="9" t="str">
        <f>IF(Search!$R$4="","",IF(Inventory!$BA1986&lt;Search!$R$4,"",1))</f>
        <v/>
      </c>
      <c r="AA1986" s="9" t="str">
        <f>IF(Search!$R$5="","",IF($BA1986&gt;Search!$R$5,"",1))</f>
        <v/>
      </c>
      <c r="AB1986" s="9" t="str">
        <f>IF(Search!$R$6="","",IF($BB1986&lt;Search!$R$6,"",1))</f>
        <v/>
      </c>
      <c r="AC1986" s="9" t="str">
        <f>IF(Search!$R$7="","",IF($BB1986&lt;Search!$R$7,"",1))</f>
        <v/>
      </c>
      <c r="AD1986" s="45">
        <f>IF(COUNTIF($A1986:$AC1986,"n")&gt;0,"",IF(SUM($A1986:$AC1986)=COUNTA(Search!$C$4:$C$8,Search!$F$4:$F$8,Search!$I$4:$I$6,Search!$I$8,Search!$L$4:$L$8,Search!$O$4:$O$8,Search!$R$4:$R$7,Search!$U$4:$U$7)-COUNTIF(Search!$C$4:$U$7,"n"),1+LARGE($AD$1:AD1985,1),""))</f>
        <v>195</v>
      </c>
      <c r="AE1986" s="45">
        <f t="shared" si="93"/>
        <v>1469</v>
      </c>
      <c r="AF1986" s="45">
        <f>IF(AD1986="","",COUNTIF($AE$1:$AE1985,$AE1986)+RANK($AE1986,$AE$2:$AE$10540,1))</f>
        <v>265</v>
      </c>
      <c r="AG1986" s="45">
        <f t="shared" si="94"/>
        <v>0</v>
      </c>
      <c r="AH1986" s="45">
        <f>IF($AD1986="","",COUNTIF($AG$1:$AG1985,$AG1986)+RANK($AG1986,$AG$1:$AG$10539,0))</f>
        <v>357</v>
      </c>
      <c r="AI1986" s="10" t="str">
        <f t="shared" si="95"/>
        <v>2013-14 O-Pee-Chee Retro #239 Marian Gaborik     /   $</v>
      </c>
      <c r="AJ1986" s="11">
        <v>2013</v>
      </c>
      <c r="AK1986" s="17">
        <v>14</v>
      </c>
      <c r="AL1986" s="12" t="s">
        <v>1096</v>
      </c>
      <c r="AM1986" s="10">
        <v>239</v>
      </c>
      <c r="AN1986" s="12" t="s">
        <v>743</v>
      </c>
      <c r="AO1986" s="9"/>
      <c r="AP1986" s="9" t="s">
        <v>1902</v>
      </c>
      <c r="AQ1986" s="9"/>
      <c r="AR1986" s="14"/>
      <c r="AS1986" s="9"/>
      <c r="AT1986" s="9"/>
      <c r="AU1986" s="9"/>
      <c r="AV1986" s="13"/>
      <c r="AW1986" s="13"/>
      <c r="AX1986" s="9"/>
      <c r="AY1986" s="9"/>
      <c r="AZ1986" s="9"/>
      <c r="BA1986" s="33"/>
      <c r="BB1986" s="33"/>
      <c r="BC1986" s="36"/>
      <c r="BD1986" s="12" t="s">
        <v>1771</v>
      </c>
    </row>
    <row r="1987" spans="1:56" s="12" customFormat="1" x14ac:dyDescent="0.2">
      <c r="A1987" s="9">
        <f>IF(Search!$C$5="","",IF(COUNTA(Inventory!$AP1987)=1,1,""))</f>
        <v>1</v>
      </c>
      <c r="B1987" s="9" t="str">
        <f>IF(Search!$C$4="","",IF(ISNUMBER(SEARCH(Search!$C$4,$AR1987))=TRUE,1,""))</f>
        <v/>
      </c>
      <c r="C1987" s="9" t="str">
        <f>IF(Search!$C$6="x",IF(COUNTA($AQ1987)=1,1,"N"),IF(COUNTA($AQ1987)=1,"N",""))</f>
        <v/>
      </c>
      <c r="D1987" s="9" t="str">
        <f>IF(Search!$O$8="","",IF(ISNUMBER(SEARCH(Search!$O$8,$BD1987))=TRUE,1,""))</f>
        <v/>
      </c>
      <c r="E1987" s="9" t="str">
        <f>IF(Search!$C$7="","",IF(ISNUMBER(SEARCH(Search!$C$7,$AN1987))=TRUE,1,""))</f>
        <v/>
      </c>
      <c r="F1987" s="9" t="str">
        <f>IF(Search!$C$8="","",IF(ISNUMBER(SEARCH(Search!$C$8,$AO1987))=TRUE,1,""))</f>
        <v/>
      </c>
      <c r="G1987" s="9" t="str">
        <f>IF(Search!$F$4="","",IF(Inventory!$AJ1987&lt;Search!$F$4,"",1))</f>
        <v/>
      </c>
      <c r="H1987" s="9" t="str">
        <f>IF(Search!$F$5="","",IF(Inventory!$AJ1987&gt;Search!$F$5,"",1))</f>
        <v/>
      </c>
      <c r="I1987" s="9" t="str">
        <f>IF(Search!$F$7="","",IF(Search!$F$8="",IF(ISNUMBER(SEARCH(Search!$F$7,$AL1987))=TRUE,1,""),""))</f>
        <v/>
      </c>
      <c r="J1987" s="9" t="str">
        <f>IF($AL1987=Search!$F$8,1,"")</f>
        <v/>
      </c>
      <c r="K1987" s="9" t="str">
        <f>IF(Search!$I$4="","",IF(COUNTA($AS1987)=1,IF(Search!$I$4="N","N",1),""))</f>
        <v/>
      </c>
      <c r="L1987" s="9" t="str">
        <f>IF(Search!$I$5="","",IF($AS1987="RC",1,""))</f>
        <v/>
      </c>
      <c r="M1987" s="9" t="str">
        <f>IF(Search!$I$6="","",IF($AS1987="RCP",1,""))</f>
        <v/>
      </c>
      <c r="N1987" s="9" t="str">
        <f>IF(Search!$I$8="","",IF(COUNTA($AT1987)=1,IF(Search!$I$8="N","N",1),""))</f>
        <v/>
      </c>
      <c r="O1987" s="9" t="str">
        <f>IF(Search!$L$4="","",IF(COUNTA($AU1987)=1,IF(Search!$L$4="N","N",1),""))</f>
        <v/>
      </c>
      <c r="P1987" s="9" t="str">
        <f>IF(Search!$L$5="","",IF(ISNUMBER(SEARCH("Jersey",$AU1987))=TRUE,IF(Search!$L$5="N","N",1),""))</f>
        <v/>
      </c>
      <c r="Q1987" s="9" t="str">
        <f>IF(Search!$L$6="","",IF(ISNUMBER(SEARCH("Patch",$AU1987))=TRUE,IF(Search!$L$6="N","N",1),""))</f>
        <v/>
      </c>
      <c r="R1987" s="9" t="str">
        <f>IF(Search!$L$7="","",IF(ISNUMBER(SEARCH("Shield",$AU1987))=TRUE,IF(Search!$L$7="N","N",1),""))</f>
        <v/>
      </c>
      <c r="S1987" s="9" t="str">
        <f>IF(Search!$L$8="","",IF(ISNUMBER(SEARCH("Stick",$AU1987))=TRUE,IF(Search!$L$8="N","N",1),""))</f>
        <v/>
      </c>
      <c r="T1987" s="9" t="str">
        <f>IF(Search!$O$4="","",IF(COUNTA($AW1987)=1,IF(Search!$O$4="N","N",1),""))</f>
        <v/>
      </c>
      <c r="U1987" s="9" t="str">
        <f>IF(Search!$O$5="","",IF($AW1987="","",IF($AW1987&lt;Search!$O$5,"",1)))</f>
        <v/>
      </c>
      <c r="V1987" s="9" t="str">
        <f>IF(Search!$O$6="","",IF($AW1987="","",IF($AW1987&gt;Search!$O$6,"",1)))</f>
        <v/>
      </c>
      <c r="W1987" s="9" t="str">
        <f>IF(Search!$U$4="","",IF($AX1987="","",1))</f>
        <v/>
      </c>
      <c r="X1987" s="9" t="str">
        <f>IF(Search!$U$5="","",IF(ISNUMBER(SEARCH(Search!$U$5,$AX1987))=TRUE,IF(Search!$U$5="N","N",1),""))</f>
        <v/>
      </c>
      <c r="Y1987" s="9" t="str">
        <f>IF(Search!$U$6="","",IF($AY1987&lt;Search!$U$6,"",1))</f>
        <v/>
      </c>
      <c r="Z1987" s="9" t="str">
        <f>IF(Search!$R$4="","",IF(Inventory!$BA1987&lt;Search!$R$4,"",1))</f>
        <v/>
      </c>
      <c r="AA1987" s="9" t="str">
        <f>IF(Search!$R$5="","",IF($BA1987&gt;Search!$R$5,"",1))</f>
        <v/>
      </c>
      <c r="AB1987" s="9" t="str">
        <f>IF(Search!$R$6="","",IF($BB1987&lt;Search!$R$6,"",1))</f>
        <v/>
      </c>
      <c r="AC1987" s="9" t="str">
        <f>IF(Search!$R$7="","",IF($BB1987&lt;Search!$R$7,"",1))</f>
        <v/>
      </c>
      <c r="AD1987" s="45">
        <f>IF(COUNTIF($A1987:$AC1987,"n")&gt;0,"",IF(SUM($A1987:$AC1987)=COUNTA(Search!$C$4:$C$8,Search!$F$4:$F$8,Search!$I$4:$I$6,Search!$I$8,Search!$L$4:$L$8,Search!$O$4:$O$8,Search!$R$4:$R$7,Search!$U$4:$U$7)-COUNTIF(Search!$C$4:$U$7,"n"),1+LARGE($AD$1:AD1986,1),""))</f>
        <v>196</v>
      </c>
      <c r="AE1987" s="45">
        <f t="shared" ref="AE1987:AE2050" si="96">IF(AD1987="","",COUNTIF($AN$2:$AN$10540,"&lt;="&amp;AN1987))</f>
        <v>368</v>
      </c>
      <c r="AF1987" s="45">
        <f>IF(AD1987="","",COUNTIF($AE$1:$AE1986,$AE1987)+RANK($AE1987,$AE$2:$AE$10540,1))</f>
        <v>70</v>
      </c>
      <c r="AG1987" s="45">
        <f t="shared" ref="AG1987:AG2050" si="97">IF($AD1987="","",COUNTIF($BA$2:$BA$10540,"&lt;="&amp;$BA1987))</f>
        <v>0</v>
      </c>
      <c r="AH1987" s="45">
        <f>IF($AD1987="","",COUNTIF($AG$1:$AG1986,$AG1987)+RANK($AG1987,$AG$1:$AG$10539,0))</f>
        <v>358</v>
      </c>
      <c r="AI1987" s="10" t="str">
        <f t="shared" si="95"/>
        <v>2013-14 O-Pee-Chee Retro #243 Carl Hagelin     /   $</v>
      </c>
      <c r="AJ1987" s="11">
        <v>2013</v>
      </c>
      <c r="AK1987" s="17">
        <v>14</v>
      </c>
      <c r="AL1987" s="12" t="s">
        <v>1096</v>
      </c>
      <c r="AM1987" s="10">
        <v>243</v>
      </c>
      <c r="AN1987" s="12" t="s">
        <v>1520</v>
      </c>
      <c r="AO1987" s="9"/>
      <c r="AP1987" s="9" t="s">
        <v>1902</v>
      </c>
      <c r="AQ1987" s="9"/>
      <c r="AR1987" s="14"/>
      <c r="AS1987" s="9"/>
      <c r="AT1987" s="9"/>
      <c r="AU1987" s="9"/>
      <c r="AV1987" s="13"/>
      <c r="AW1987" s="13"/>
      <c r="AX1987" s="9"/>
      <c r="AY1987" s="9"/>
      <c r="AZ1987" s="9"/>
      <c r="BA1987" s="33"/>
      <c r="BB1987" s="33"/>
      <c r="BC1987" s="36"/>
      <c r="BD1987" s="12" t="s">
        <v>1771</v>
      </c>
    </row>
    <row r="1988" spans="1:56" s="12" customFormat="1" x14ac:dyDescent="0.2">
      <c r="A1988" s="9">
        <f>IF(Search!$C$5="","",IF(COUNTA(Inventory!$AP1988)=1,1,""))</f>
        <v>1</v>
      </c>
      <c r="B1988" s="9" t="str">
        <f>IF(Search!$C$4="","",IF(ISNUMBER(SEARCH(Search!$C$4,$AR1988))=TRUE,1,""))</f>
        <v/>
      </c>
      <c r="C1988" s="9" t="str">
        <f>IF(Search!$C$6="x",IF(COUNTA($AQ1988)=1,1,"N"),IF(COUNTA($AQ1988)=1,"N",""))</f>
        <v/>
      </c>
      <c r="D1988" s="9" t="str">
        <f>IF(Search!$O$8="","",IF(ISNUMBER(SEARCH(Search!$O$8,$BD1988))=TRUE,1,""))</f>
        <v/>
      </c>
      <c r="E1988" s="9" t="str">
        <f>IF(Search!$C$7="","",IF(ISNUMBER(SEARCH(Search!$C$7,$AN1988))=TRUE,1,""))</f>
        <v/>
      </c>
      <c r="F1988" s="9" t="str">
        <f>IF(Search!$C$8="","",IF(ISNUMBER(SEARCH(Search!$C$8,$AO1988))=TRUE,1,""))</f>
        <v/>
      </c>
      <c r="G1988" s="9" t="str">
        <f>IF(Search!$F$4="","",IF(Inventory!$AJ1988&lt;Search!$F$4,"",1))</f>
        <v/>
      </c>
      <c r="H1988" s="9" t="str">
        <f>IF(Search!$F$5="","",IF(Inventory!$AJ1988&gt;Search!$F$5,"",1))</f>
        <v/>
      </c>
      <c r="I1988" s="9" t="str">
        <f>IF(Search!$F$7="","",IF(Search!$F$8="",IF(ISNUMBER(SEARCH(Search!$F$7,$AL1988))=TRUE,1,""),""))</f>
        <v/>
      </c>
      <c r="J1988" s="9" t="str">
        <f>IF($AL1988=Search!$F$8,1,"")</f>
        <v/>
      </c>
      <c r="K1988" s="9" t="str">
        <f>IF(Search!$I$4="","",IF(COUNTA($AS1988)=1,IF(Search!$I$4="N","N",1),""))</f>
        <v/>
      </c>
      <c r="L1988" s="9" t="str">
        <f>IF(Search!$I$5="","",IF($AS1988="RC",1,""))</f>
        <v/>
      </c>
      <c r="M1988" s="9" t="str">
        <f>IF(Search!$I$6="","",IF($AS1988="RCP",1,""))</f>
        <v/>
      </c>
      <c r="N1988" s="9" t="str">
        <f>IF(Search!$I$8="","",IF(COUNTA($AT1988)=1,IF(Search!$I$8="N","N",1),""))</f>
        <v/>
      </c>
      <c r="O1988" s="9" t="str">
        <f>IF(Search!$L$4="","",IF(COUNTA($AU1988)=1,IF(Search!$L$4="N","N",1),""))</f>
        <v/>
      </c>
      <c r="P1988" s="9" t="str">
        <f>IF(Search!$L$5="","",IF(ISNUMBER(SEARCH("Jersey",$AU1988))=TRUE,IF(Search!$L$5="N","N",1),""))</f>
        <v/>
      </c>
      <c r="Q1988" s="9" t="str">
        <f>IF(Search!$L$6="","",IF(ISNUMBER(SEARCH("Patch",$AU1988))=TRUE,IF(Search!$L$6="N","N",1),""))</f>
        <v/>
      </c>
      <c r="R1988" s="9" t="str">
        <f>IF(Search!$L$7="","",IF(ISNUMBER(SEARCH("Shield",$AU1988))=TRUE,IF(Search!$L$7="N","N",1),""))</f>
        <v/>
      </c>
      <c r="S1988" s="9" t="str">
        <f>IF(Search!$L$8="","",IF(ISNUMBER(SEARCH("Stick",$AU1988))=TRUE,IF(Search!$L$8="N","N",1),""))</f>
        <v/>
      </c>
      <c r="T1988" s="9" t="str">
        <f>IF(Search!$O$4="","",IF(COUNTA($AW1988)=1,IF(Search!$O$4="N","N",1),""))</f>
        <v/>
      </c>
      <c r="U1988" s="9" t="str">
        <f>IF(Search!$O$5="","",IF($AW1988="","",IF($AW1988&lt;Search!$O$5,"",1)))</f>
        <v/>
      </c>
      <c r="V1988" s="9" t="str">
        <f>IF(Search!$O$6="","",IF($AW1988="","",IF($AW1988&gt;Search!$O$6,"",1)))</f>
        <v/>
      </c>
      <c r="W1988" s="9" t="str">
        <f>IF(Search!$U$4="","",IF($AX1988="","",1))</f>
        <v/>
      </c>
      <c r="X1988" s="9" t="str">
        <f>IF(Search!$U$5="","",IF(ISNUMBER(SEARCH(Search!$U$5,$AX1988))=TRUE,IF(Search!$U$5="N","N",1),""))</f>
        <v/>
      </c>
      <c r="Y1988" s="9" t="str">
        <f>IF(Search!$U$6="","",IF($AY1988&lt;Search!$U$6,"",1))</f>
        <v/>
      </c>
      <c r="Z1988" s="9" t="str">
        <f>IF(Search!$R$4="","",IF(Inventory!$BA1988&lt;Search!$R$4,"",1))</f>
        <v/>
      </c>
      <c r="AA1988" s="9" t="str">
        <f>IF(Search!$R$5="","",IF($BA1988&gt;Search!$R$5,"",1))</f>
        <v/>
      </c>
      <c r="AB1988" s="9" t="str">
        <f>IF(Search!$R$6="","",IF($BB1988&lt;Search!$R$6,"",1))</f>
        <v/>
      </c>
      <c r="AC1988" s="9" t="str">
        <f>IF(Search!$R$7="","",IF($BB1988&lt;Search!$R$7,"",1))</f>
        <v/>
      </c>
      <c r="AD1988" s="45">
        <f>IF(COUNTIF($A1988:$AC1988,"n")&gt;0,"",IF(SUM($A1988:$AC1988)=COUNTA(Search!$C$4:$C$8,Search!$F$4:$F$8,Search!$I$4:$I$6,Search!$I$8,Search!$L$4:$L$8,Search!$O$4:$O$8,Search!$R$4:$R$7,Search!$U$4:$U$7)-COUNTIF(Search!$C$4:$U$7,"n"),1+LARGE($AD$1:AD1987,1),""))</f>
        <v>197</v>
      </c>
      <c r="AE1988" s="45">
        <f t="shared" si="96"/>
        <v>2458</v>
      </c>
      <c r="AF1988" s="45">
        <f>IF(AD1988="","",COUNTIF($AE$1:$AE1987,$AE1988)+RANK($AE1988,$AE$2:$AE$10540,1))</f>
        <v>457</v>
      </c>
      <c r="AG1988" s="45">
        <f t="shared" si="97"/>
        <v>0</v>
      </c>
      <c r="AH1988" s="45">
        <f>IF($AD1988="","",COUNTIF($AG$1:$AG1987,$AG1988)+RANK($AG1988,$AG$1:$AG$10539,0))</f>
        <v>359</v>
      </c>
      <c r="AI1988" s="10" t="str">
        <f t="shared" si="95"/>
        <v>2013-14 O-Pee-Chee Retro #244 Tobias Enstrom     /   $</v>
      </c>
      <c r="AJ1988" s="11">
        <v>2013</v>
      </c>
      <c r="AK1988" s="17">
        <v>14</v>
      </c>
      <c r="AL1988" s="12" t="s">
        <v>1096</v>
      </c>
      <c r="AM1988" s="10">
        <v>244</v>
      </c>
      <c r="AN1988" s="12" t="s">
        <v>707</v>
      </c>
      <c r="AO1988" s="9"/>
      <c r="AP1988" s="9" t="s">
        <v>1902</v>
      </c>
      <c r="AQ1988" s="9"/>
      <c r="AR1988" s="14"/>
      <c r="AS1988" s="9"/>
      <c r="AT1988" s="9"/>
      <c r="AU1988" s="9"/>
      <c r="AV1988" s="13"/>
      <c r="AW1988" s="13"/>
      <c r="AX1988" s="9"/>
      <c r="AY1988" s="9"/>
      <c r="AZ1988" s="9"/>
      <c r="BA1988" s="33"/>
      <c r="BB1988" s="33"/>
      <c r="BC1988" s="36"/>
      <c r="BD1988" s="12" t="s">
        <v>1771</v>
      </c>
    </row>
    <row r="1989" spans="1:56" s="12" customFormat="1" x14ac:dyDescent="0.2">
      <c r="A1989" s="9">
        <f>IF(Search!$C$5="","",IF(COUNTA(Inventory!$AP1989)=1,1,""))</f>
        <v>1</v>
      </c>
      <c r="B1989" s="9" t="str">
        <f>IF(Search!$C$4="","",IF(ISNUMBER(SEARCH(Search!$C$4,$AR1989))=TRUE,1,""))</f>
        <v/>
      </c>
      <c r="C1989" s="9" t="str">
        <f>IF(Search!$C$6="x",IF(COUNTA($AQ1989)=1,1,"N"),IF(COUNTA($AQ1989)=1,"N",""))</f>
        <v/>
      </c>
      <c r="D1989" s="9" t="str">
        <f>IF(Search!$O$8="","",IF(ISNUMBER(SEARCH(Search!$O$8,$BD1989))=TRUE,1,""))</f>
        <v/>
      </c>
      <c r="E1989" s="9" t="str">
        <f>IF(Search!$C$7="","",IF(ISNUMBER(SEARCH(Search!$C$7,$AN1989))=TRUE,1,""))</f>
        <v/>
      </c>
      <c r="F1989" s="9" t="str">
        <f>IF(Search!$C$8="","",IF(ISNUMBER(SEARCH(Search!$C$8,$AO1989))=TRUE,1,""))</f>
        <v/>
      </c>
      <c r="G1989" s="9" t="str">
        <f>IF(Search!$F$4="","",IF(Inventory!$AJ1989&lt;Search!$F$4,"",1))</f>
        <v/>
      </c>
      <c r="H1989" s="9" t="str">
        <f>IF(Search!$F$5="","",IF(Inventory!$AJ1989&gt;Search!$F$5,"",1))</f>
        <v/>
      </c>
      <c r="I1989" s="9" t="str">
        <f>IF(Search!$F$7="","",IF(Search!$F$8="",IF(ISNUMBER(SEARCH(Search!$F$7,$AL1989))=TRUE,1,""),""))</f>
        <v/>
      </c>
      <c r="J1989" s="9" t="str">
        <f>IF($AL1989=Search!$F$8,1,"")</f>
        <v/>
      </c>
      <c r="K1989" s="9" t="str">
        <f>IF(Search!$I$4="","",IF(COUNTA($AS1989)=1,IF(Search!$I$4="N","N",1),""))</f>
        <v/>
      </c>
      <c r="L1989" s="9" t="str">
        <f>IF(Search!$I$5="","",IF($AS1989="RC",1,""))</f>
        <v/>
      </c>
      <c r="M1989" s="9" t="str">
        <f>IF(Search!$I$6="","",IF($AS1989="RCP",1,""))</f>
        <v/>
      </c>
      <c r="N1989" s="9" t="str">
        <f>IF(Search!$I$8="","",IF(COUNTA($AT1989)=1,IF(Search!$I$8="N","N",1),""))</f>
        <v/>
      </c>
      <c r="O1989" s="9" t="str">
        <f>IF(Search!$L$4="","",IF(COUNTA($AU1989)=1,IF(Search!$L$4="N","N",1),""))</f>
        <v/>
      </c>
      <c r="P1989" s="9" t="str">
        <f>IF(Search!$L$5="","",IF(ISNUMBER(SEARCH("Jersey",$AU1989))=TRUE,IF(Search!$L$5="N","N",1),""))</f>
        <v/>
      </c>
      <c r="Q1989" s="9" t="str">
        <f>IF(Search!$L$6="","",IF(ISNUMBER(SEARCH("Patch",$AU1989))=TRUE,IF(Search!$L$6="N","N",1),""))</f>
        <v/>
      </c>
      <c r="R1989" s="9" t="str">
        <f>IF(Search!$L$7="","",IF(ISNUMBER(SEARCH("Shield",$AU1989))=TRUE,IF(Search!$L$7="N","N",1),""))</f>
        <v/>
      </c>
      <c r="S1989" s="9" t="str">
        <f>IF(Search!$L$8="","",IF(ISNUMBER(SEARCH("Stick",$AU1989))=TRUE,IF(Search!$L$8="N","N",1),""))</f>
        <v/>
      </c>
      <c r="T1989" s="9" t="str">
        <f>IF(Search!$O$4="","",IF(COUNTA($AW1989)=1,IF(Search!$O$4="N","N",1),""))</f>
        <v/>
      </c>
      <c r="U1989" s="9" t="str">
        <f>IF(Search!$O$5="","",IF($AW1989="","",IF($AW1989&lt;Search!$O$5,"",1)))</f>
        <v/>
      </c>
      <c r="V1989" s="9" t="str">
        <f>IF(Search!$O$6="","",IF($AW1989="","",IF($AW1989&gt;Search!$O$6,"",1)))</f>
        <v/>
      </c>
      <c r="W1989" s="9" t="str">
        <f>IF(Search!$U$4="","",IF($AX1989="","",1))</f>
        <v/>
      </c>
      <c r="X1989" s="9" t="str">
        <f>IF(Search!$U$5="","",IF(ISNUMBER(SEARCH(Search!$U$5,$AX1989))=TRUE,IF(Search!$U$5="N","N",1),""))</f>
        <v/>
      </c>
      <c r="Y1989" s="9" t="str">
        <f>IF(Search!$U$6="","",IF($AY1989&lt;Search!$U$6,"",1))</f>
        <v/>
      </c>
      <c r="Z1989" s="9" t="str">
        <f>IF(Search!$R$4="","",IF(Inventory!$BA1989&lt;Search!$R$4,"",1))</f>
        <v/>
      </c>
      <c r="AA1989" s="9" t="str">
        <f>IF(Search!$R$5="","",IF($BA1989&gt;Search!$R$5,"",1))</f>
        <v/>
      </c>
      <c r="AB1989" s="9" t="str">
        <f>IF(Search!$R$6="","",IF($BB1989&lt;Search!$R$6,"",1))</f>
        <v/>
      </c>
      <c r="AC1989" s="9" t="str">
        <f>IF(Search!$R$7="","",IF($BB1989&lt;Search!$R$7,"",1))</f>
        <v/>
      </c>
      <c r="AD1989" s="45">
        <f>IF(COUNTIF($A1989:$AC1989,"n")&gt;0,"",IF(SUM($A1989:$AC1989)=COUNTA(Search!$C$4:$C$8,Search!$F$4:$F$8,Search!$I$4:$I$6,Search!$I$8,Search!$L$4:$L$8,Search!$O$4:$O$8,Search!$R$4:$R$7,Search!$U$4:$U$7)-COUNTIF(Search!$C$4:$U$7,"n"),1+LARGE($AD$1:AD1988,1),""))</f>
        <v>198</v>
      </c>
      <c r="AE1989" s="45">
        <f t="shared" si="96"/>
        <v>1708</v>
      </c>
      <c r="AF1989" s="45">
        <f>IF(AD1989="","",COUNTIF($AE$1:$AE1988,$AE1989)+RANK($AE1989,$AE$2:$AE$10540,1))</f>
        <v>313</v>
      </c>
      <c r="AG1989" s="45">
        <f t="shared" si="97"/>
        <v>0</v>
      </c>
      <c r="AH1989" s="45">
        <f>IF($AD1989="","",COUNTIF($AG$1:$AG1988,$AG1989)+RANK($AG1989,$AG$1:$AG$10539,0))</f>
        <v>360</v>
      </c>
      <c r="AI1989" s="10" t="str">
        <f t="shared" si="95"/>
        <v>2013-14 O-Pee-Chee Retro #248 Miikka Kiprusoff     /   $</v>
      </c>
      <c r="AJ1989" s="11">
        <v>2013</v>
      </c>
      <c r="AK1989" s="17">
        <v>14</v>
      </c>
      <c r="AL1989" s="12" t="s">
        <v>1096</v>
      </c>
      <c r="AM1989" s="10">
        <v>248</v>
      </c>
      <c r="AN1989" s="12" t="s">
        <v>1184</v>
      </c>
      <c r="AO1989" s="9"/>
      <c r="AP1989" s="9" t="s">
        <v>1902</v>
      </c>
      <c r="AQ1989" s="9"/>
      <c r="AR1989" s="14"/>
      <c r="AS1989" s="9"/>
      <c r="AT1989" s="9"/>
      <c r="AU1989" s="9"/>
      <c r="AV1989" s="13"/>
      <c r="AW1989" s="13"/>
      <c r="AX1989" s="9"/>
      <c r="AY1989" s="9"/>
      <c r="AZ1989" s="9"/>
      <c r="BA1989" s="33"/>
      <c r="BB1989" s="33"/>
      <c r="BC1989" s="36"/>
      <c r="BD1989" s="12" t="s">
        <v>1771</v>
      </c>
    </row>
    <row r="1990" spans="1:56" s="12" customFormat="1" x14ac:dyDescent="0.2">
      <c r="A1990" s="9">
        <f>IF(Search!$C$5="","",IF(COUNTA(Inventory!$AP1990)=1,1,""))</f>
        <v>1</v>
      </c>
      <c r="B1990" s="9" t="str">
        <f>IF(Search!$C$4="","",IF(ISNUMBER(SEARCH(Search!$C$4,$AR1990))=TRUE,1,""))</f>
        <v/>
      </c>
      <c r="C1990" s="9" t="str">
        <f>IF(Search!$C$6="x",IF(COUNTA($AQ1990)=1,1,"N"),IF(COUNTA($AQ1990)=1,"N",""))</f>
        <v/>
      </c>
      <c r="D1990" s="9" t="str">
        <f>IF(Search!$O$8="","",IF(ISNUMBER(SEARCH(Search!$O$8,$BD1990))=TRUE,1,""))</f>
        <v/>
      </c>
      <c r="E1990" s="9" t="str">
        <f>IF(Search!$C$7="","",IF(ISNUMBER(SEARCH(Search!$C$7,$AN1990))=TRUE,1,""))</f>
        <v/>
      </c>
      <c r="F1990" s="9" t="str">
        <f>IF(Search!$C$8="","",IF(ISNUMBER(SEARCH(Search!$C$8,$AO1990))=TRUE,1,""))</f>
        <v/>
      </c>
      <c r="G1990" s="9" t="str">
        <f>IF(Search!$F$4="","",IF(Inventory!$AJ1990&lt;Search!$F$4,"",1))</f>
        <v/>
      </c>
      <c r="H1990" s="9" t="str">
        <f>IF(Search!$F$5="","",IF(Inventory!$AJ1990&gt;Search!$F$5,"",1))</f>
        <v/>
      </c>
      <c r="I1990" s="9" t="str">
        <f>IF(Search!$F$7="","",IF(Search!$F$8="",IF(ISNUMBER(SEARCH(Search!$F$7,$AL1990))=TRUE,1,""),""))</f>
        <v/>
      </c>
      <c r="J1990" s="9" t="str">
        <f>IF($AL1990=Search!$F$8,1,"")</f>
        <v/>
      </c>
      <c r="K1990" s="9" t="str">
        <f>IF(Search!$I$4="","",IF(COUNTA($AS1990)=1,IF(Search!$I$4="N","N",1),""))</f>
        <v/>
      </c>
      <c r="L1990" s="9" t="str">
        <f>IF(Search!$I$5="","",IF($AS1990="RC",1,""))</f>
        <v/>
      </c>
      <c r="M1990" s="9" t="str">
        <f>IF(Search!$I$6="","",IF($AS1990="RCP",1,""))</f>
        <v/>
      </c>
      <c r="N1990" s="9" t="str">
        <f>IF(Search!$I$8="","",IF(COUNTA($AT1990)=1,IF(Search!$I$8="N","N",1),""))</f>
        <v/>
      </c>
      <c r="O1990" s="9" t="str">
        <f>IF(Search!$L$4="","",IF(COUNTA($AU1990)=1,IF(Search!$L$4="N","N",1),""))</f>
        <v/>
      </c>
      <c r="P1990" s="9" t="str">
        <f>IF(Search!$L$5="","",IF(ISNUMBER(SEARCH("Jersey",$AU1990))=TRUE,IF(Search!$L$5="N","N",1),""))</f>
        <v/>
      </c>
      <c r="Q1990" s="9" t="str">
        <f>IF(Search!$L$6="","",IF(ISNUMBER(SEARCH("Patch",$AU1990))=TRUE,IF(Search!$L$6="N","N",1),""))</f>
        <v/>
      </c>
      <c r="R1990" s="9" t="str">
        <f>IF(Search!$L$7="","",IF(ISNUMBER(SEARCH("Shield",$AU1990))=TRUE,IF(Search!$L$7="N","N",1),""))</f>
        <v/>
      </c>
      <c r="S1990" s="9" t="str">
        <f>IF(Search!$L$8="","",IF(ISNUMBER(SEARCH("Stick",$AU1990))=TRUE,IF(Search!$L$8="N","N",1),""))</f>
        <v/>
      </c>
      <c r="T1990" s="9" t="str">
        <f>IF(Search!$O$4="","",IF(COUNTA($AW1990)=1,IF(Search!$O$4="N","N",1),""))</f>
        <v/>
      </c>
      <c r="U1990" s="9" t="str">
        <f>IF(Search!$O$5="","",IF($AW1990="","",IF($AW1990&lt;Search!$O$5,"",1)))</f>
        <v/>
      </c>
      <c r="V1990" s="9" t="str">
        <f>IF(Search!$O$6="","",IF($AW1990="","",IF($AW1990&gt;Search!$O$6,"",1)))</f>
        <v/>
      </c>
      <c r="W1990" s="9" t="str">
        <f>IF(Search!$U$4="","",IF($AX1990="","",1))</f>
        <v/>
      </c>
      <c r="X1990" s="9" t="str">
        <f>IF(Search!$U$5="","",IF(ISNUMBER(SEARCH(Search!$U$5,$AX1990))=TRUE,IF(Search!$U$5="N","N",1),""))</f>
        <v/>
      </c>
      <c r="Y1990" s="9" t="str">
        <f>IF(Search!$U$6="","",IF($AY1990&lt;Search!$U$6,"",1))</f>
        <v/>
      </c>
      <c r="Z1990" s="9" t="str">
        <f>IF(Search!$R$4="","",IF(Inventory!$BA1990&lt;Search!$R$4,"",1))</f>
        <v/>
      </c>
      <c r="AA1990" s="9" t="str">
        <f>IF(Search!$R$5="","",IF($BA1990&gt;Search!$R$5,"",1))</f>
        <v/>
      </c>
      <c r="AB1990" s="9" t="str">
        <f>IF(Search!$R$6="","",IF($BB1990&lt;Search!$R$6,"",1))</f>
        <v/>
      </c>
      <c r="AC1990" s="9" t="str">
        <f>IF(Search!$R$7="","",IF($BB1990&lt;Search!$R$7,"",1))</f>
        <v/>
      </c>
      <c r="AD1990" s="45">
        <f>IF(COUNTIF($A1990:$AC1990,"n")&gt;0,"",IF(SUM($A1990:$AC1990)=COUNTA(Search!$C$4:$C$8,Search!$F$4:$F$8,Search!$I$4:$I$6,Search!$I$8,Search!$L$4:$L$8,Search!$O$4:$O$8,Search!$R$4:$R$7,Search!$U$4:$U$7)-COUNTIF(Search!$C$4:$U$7,"n"),1+LARGE($AD$1:AD1989,1),""))</f>
        <v>199</v>
      </c>
      <c r="AE1990" s="45">
        <f t="shared" si="96"/>
        <v>1855</v>
      </c>
      <c r="AF1990" s="45">
        <f>IF(AD1990="","",COUNTIF($AE$1:$AE1989,$AE1990)+RANK($AE1990,$AE$2:$AE$10540,1))</f>
        <v>342</v>
      </c>
      <c r="AG1990" s="45">
        <f t="shared" si="97"/>
        <v>0</v>
      </c>
      <c r="AH1990" s="45">
        <f>IF($AD1990="","",COUNTIF($AG$1:$AG1989,$AG1990)+RANK($AG1990,$AG$1:$AG$10539,0))</f>
        <v>361</v>
      </c>
      <c r="AI1990" s="10" t="str">
        <f t="shared" ref="AI1990:AI2053" si="98">CONCATENATE(AJ1990,"-",AK1990," ",AL1990," #",AM1990," ",AN1990," ",AO1990," ",AS1990," ",AT1990," ",AU1990," ",AV1990,"/",AW1990," ",AX1990," ",AY1990,AZ1990," $",BA1990)</f>
        <v>2013-14 O-Pee-Chee Retro #249 Nate Thompson     /   $</v>
      </c>
      <c r="AJ1990" s="11">
        <v>2013</v>
      </c>
      <c r="AK1990" s="17">
        <v>14</v>
      </c>
      <c r="AL1990" s="12" t="s">
        <v>1096</v>
      </c>
      <c r="AM1990" s="10">
        <v>249</v>
      </c>
      <c r="AN1990" s="12" t="s">
        <v>1521</v>
      </c>
      <c r="AO1990" s="9"/>
      <c r="AP1990" s="9" t="s">
        <v>1902</v>
      </c>
      <c r="AQ1990" s="9"/>
      <c r="AR1990" s="14"/>
      <c r="AS1990" s="9"/>
      <c r="AT1990" s="9"/>
      <c r="AU1990" s="9"/>
      <c r="AV1990" s="13"/>
      <c r="AW1990" s="13"/>
      <c r="AX1990" s="9"/>
      <c r="AY1990" s="9"/>
      <c r="AZ1990" s="9"/>
      <c r="BA1990" s="33"/>
      <c r="BB1990" s="33"/>
      <c r="BC1990" s="36"/>
      <c r="BD1990" s="12" t="s">
        <v>1771</v>
      </c>
    </row>
    <row r="1991" spans="1:56" s="12" customFormat="1" x14ac:dyDescent="0.2">
      <c r="A1991" s="9">
        <f>IF(Search!$C$5="","",IF(COUNTA(Inventory!$AP1991)=1,1,""))</f>
        <v>1</v>
      </c>
      <c r="B1991" s="9" t="str">
        <f>IF(Search!$C$4="","",IF(ISNUMBER(SEARCH(Search!$C$4,$AR1991))=TRUE,1,""))</f>
        <v/>
      </c>
      <c r="C1991" s="9" t="str">
        <f>IF(Search!$C$6="x",IF(COUNTA($AQ1991)=1,1,"N"),IF(COUNTA($AQ1991)=1,"N",""))</f>
        <v/>
      </c>
      <c r="D1991" s="9" t="str">
        <f>IF(Search!$O$8="","",IF(ISNUMBER(SEARCH(Search!$O$8,$BD1991))=TRUE,1,""))</f>
        <v/>
      </c>
      <c r="E1991" s="9" t="str">
        <f>IF(Search!$C$7="","",IF(ISNUMBER(SEARCH(Search!$C$7,$AN1991))=TRUE,1,""))</f>
        <v/>
      </c>
      <c r="F1991" s="9" t="str">
        <f>IF(Search!$C$8="","",IF(ISNUMBER(SEARCH(Search!$C$8,$AO1991))=TRUE,1,""))</f>
        <v/>
      </c>
      <c r="G1991" s="9" t="str">
        <f>IF(Search!$F$4="","",IF(Inventory!$AJ1991&lt;Search!$F$4,"",1))</f>
        <v/>
      </c>
      <c r="H1991" s="9" t="str">
        <f>IF(Search!$F$5="","",IF(Inventory!$AJ1991&gt;Search!$F$5,"",1))</f>
        <v/>
      </c>
      <c r="I1991" s="9" t="str">
        <f>IF(Search!$F$7="","",IF(Search!$F$8="",IF(ISNUMBER(SEARCH(Search!$F$7,$AL1991))=TRUE,1,""),""))</f>
        <v/>
      </c>
      <c r="J1991" s="9" t="str">
        <f>IF($AL1991=Search!$F$8,1,"")</f>
        <v/>
      </c>
      <c r="K1991" s="9" t="str">
        <f>IF(Search!$I$4="","",IF(COUNTA($AS1991)=1,IF(Search!$I$4="N","N",1),""))</f>
        <v/>
      </c>
      <c r="L1991" s="9" t="str">
        <f>IF(Search!$I$5="","",IF($AS1991="RC",1,""))</f>
        <v/>
      </c>
      <c r="M1991" s="9" t="str">
        <f>IF(Search!$I$6="","",IF($AS1991="RCP",1,""))</f>
        <v/>
      </c>
      <c r="N1991" s="9" t="str">
        <f>IF(Search!$I$8="","",IF(COUNTA($AT1991)=1,IF(Search!$I$8="N","N",1),""))</f>
        <v/>
      </c>
      <c r="O1991" s="9" t="str">
        <f>IF(Search!$L$4="","",IF(COUNTA($AU1991)=1,IF(Search!$L$4="N","N",1),""))</f>
        <v/>
      </c>
      <c r="P1991" s="9" t="str">
        <f>IF(Search!$L$5="","",IF(ISNUMBER(SEARCH("Jersey",$AU1991))=TRUE,IF(Search!$L$5="N","N",1),""))</f>
        <v/>
      </c>
      <c r="Q1991" s="9" t="str">
        <f>IF(Search!$L$6="","",IF(ISNUMBER(SEARCH("Patch",$AU1991))=TRUE,IF(Search!$L$6="N","N",1),""))</f>
        <v/>
      </c>
      <c r="R1991" s="9" t="str">
        <f>IF(Search!$L$7="","",IF(ISNUMBER(SEARCH("Shield",$AU1991))=TRUE,IF(Search!$L$7="N","N",1),""))</f>
        <v/>
      </c>
      <c r="S1991" s="9" t="str">
        <f>IF(Search!$L$8="","",IF(ISNUMBER(SEARCH("Stick",$AU1991))=TRUE,IF(Search!$L$8="N","N",1),""))</f>
        <v/>
      </c>
      <c r="T1991" s="9" t="str">
        <f>IF(Search!$O$4="","",IF(COUNTA($AW1991)=1,IF(Search!$O$4="N","N",1),""))</f>
        <v/>
      </c>
      <c r="U1991" s="9" t="str">
        <f>IF(Search!$O$5="","",IF($AW1991="","",IF($AW1991&lt;Search!$O$5,"",1)))</f>
        <v/>
      </c>
      <c r="V1991" s="9" t="str">
        <f>IF(Search!$O$6="","",IF($AW1991="","",IF($AW1991&gt;Search!$O$6,"",1)))</f>
        <v/>
      </c>
      <c r="W1991" s="9" t="str">
        <f>IF(Search!$U$4="","",IF($AX1991="","",1))</f>
        <v/>
      </c>
      <c r="X1991" s="9" t="str">
        <f>IF(Search!$U$5="","",IF(ISNUMBER(SEARCH(Search!$U$5,$AX1991))=TRUE,IF(Search!$U$5="N","N",1),""))</f>
        <v/>
      </c>
      <c r="Y1991" s="9" t="str">
        <f>IF(Search!$U$6="","",IF($AY1991&lt;Search!$U$6,"",1))</f>
        <v/>
      </c>
      <c r="Z1991" s="9" t="str">
        <f>IF(Search!$R$4="","",IF(Inventory!$BA1991&lt;Search!$R$4,"",1))</f>
        <v/>
      </c>
      <c r="AA1991" s="9" t="str">
        <f>IF(Search!$R$5="","",IF($BA1991&gt;Search!$R$5,"",1))</f>
        <v/>
      </c>
      <c r="AB1991" s="9" t="str">
        <f>IF(Search!$R$6="","",IF($BB1991&lt;Search!$R$6,"",1))</f>
        <v/>
      </c>
      <c r="AC1991" s="9" t="str">
        <f>IF(Search!$R$7="","",IF($BB1991&lt;Search!$R$7,"",1))</f>
        <v/>
      </c>
      <c r="AD1991" s="45">
        <f>IF(COUNTIF($A1991:$AC1991,"n")&gt;0,"",IF(SUM($A1991:$AC1991)=COUNTA(Search!$C$4:$C$8,Search!$F$4:$F$8,Search!$I$4:$I$6,Search!$I$8,Search!$L$4:$L$8,Search!$O$4:$O$8,Search!$R$4:$R$7,Search!$U$4:$U$7)-COUNTIF(Search!$C$4:$U$7,"n"),1+LARGE($AD$1:AD1990,1),""))</f>
        <v>200</v>
      </c>
      <c r="AE1991" s="45">
        <f t="shared" si="96"/>
        <v>1976</v>
      </c>
      <c r="AF1991" s="45">
        <f>IF(AD1991="","",COUNTIF($AE$1:$AE1990,$AE1991)+RANK($AE1991,$AE$2:$AE$10540,1))</f>
        <v>372</v>
      </c>
      <c r="AG1991" s="45">
        <f t="shared" si="97"/>
        <v>0</v>
      </c>
      <c r="AH1991" s="45">
        <f>IF($AD1991="","",COUNTIF($AG$1:$AG1990,$AG1991)+RANK($AG1991,$AG$1:$AG$10539,0))</f>
        <v>362</v>
      </c>
      <c r="AI1991" s="10" t="str">
        <f t="shared" si="98"/>
        <v>2013-14 O-Pee-Chee Retro #254 Pascal Dupuis     /   $</v>
      </c>
      <c r="AJ1991" s="11">
        <v>2013</v>
      </c>
      <c r="AK1991" s="17">
        <v>14</v>
      </c>
      <c r="AL1991" s="12" t="s">
        <v>1096</v>
      </c>
      <c r="AM1991" s="10">
        <v>254</v>
      </c>
      <c r="AN1991" s="12" t="s">
        <v>1522</v>
      </c>
      <c r="AO1991" s="9"/>
      <c r="AP1991" s="9" t="s">
        <v>1902</v>
      </c>
      <c r="AQ1991" s="9"/>
      <c r="AR1991" s="14"/>
      <c r="AS1991" s="9"/>
      <c r="AT1991" s="9"/>
      <c r="AU1991" s="9"/>
      <c r="AV1991" s="13"/>
      <c r="AW1991" s="13"/>
      <c r="AX1991" s="9"/>
      <c r="AY1991" s="9"/>
      <c r="AZ1991" s="9"/>
      <c r="BA1991" s="33"/>
      <c r="BB1991" s="33"/>
      <c r="BC1991" s="36"/>
      <c r="BD1991" s="12" t="s">
        <v>1771</v>
      </c>
    </row>
    <row r="1992" spans="1:56" s="12" customFormat="1" x14ac:dyDescent="0.2">
      <c r="A1992" s="9">
        <f>IF(Search!$C$5="","",IF(COUNTA(Inventory!$AP1992)=1,1,""))</f>
        <v>1</v>
      </c>
      <c r="B1992" s="9" t="str">
        <f>IF(Search!$C$4="","",IF(ISNUMBER(SEARCH(Search!$C$4,$AR1992))=TRUE,1,""))</f>
        <v/>
      </c>
      <c r="C1992" s="9" t="str">
        <f>IF(Search!$C$6="x",IF(COUNTA($AQ1992)=1,1,"N"),IF(COUNTA($AQ1992)=1,"N",""))</f>
        <v/>
      </c>
      <c r="D1992" s="9" t="str">
        <f>IF(Search!$O$8="","",IF(ISNUMBER(SEARCH(Search!$O$8,$BD1992))=TRUE,1,""))</f>
        <v/>
      </c>
      <c r="E1992" s="9" t="str">
        <f>IF(Search!$C$7="","",IF(ISNUMBER(SEARCH(Search!$C$7,$AN1992))=TRUE,1,""))</f>
        <v/>
      </c>
      <c r="F1992" s="9" t="str">
        <f>IF(Search!$C$8="","",IF(ISNUMBER(SEARCH(Search!$C$8,$AO1992))=TRUE,1,""))</f>
        <v/>
      </c>
      <c r="G1992" s="9" t="str">
        <f>IF(Search!$F$4="","",IF(Inventory!$AJ1992&lt;Search!$F$4,"",1))</f>
        <v/>
      </c>
      <c r="H1992" s="9" t="str">
        <f>IF(Search!$F$5="","",IF(Inventory!$AJ1992&gt;Search!$F$5,"",1))</f>
        <v/>
      </c>
      <c r="I1992" s="9" t="str">
        <f>IF(Search!$F$7="","",IF(Search!$F$8="",IF(ISNUMBER(SEARCH(Search!$F$7,$AL1992))=TRUE,1,""),""))</f>
        <v/>
      </c>
      <c r="J1992" s="9" t="str">
        <f>IF($AL1992=Search!$F$8,1,"")</f>
        <v/>
      </c>
      <c r="K1992" s="9" t="str">
        <f>IF(Search!$I$4="","",IF(COUNTA($AS1992)=1,IF(Search!$I$4="N","N",1),""))</f>
        <v/>
      </c>
      <c r="L1992" s="9" t="str">
        <f>IF(Search!$I$5="","",IF($AS1992="RC",1,""))</f>
        <v/>
      </c>
      <c r="M1992" s="9" t="str">
        <f>IF(Search!$I$6="","",IF($AS1992="RCP",1,""))</f>
        <v/>
      </c>
      <c r="N1992" s="9" t="str">
        <f>IF(Search!$I$8="","",IF(COUNTA($AT1992)=1,IF(Search!$I$8="N","N",1),""))</f>
        <v/>
      </c>
      <c r="O1992" s="9" t="str">
        <f>IF(Search!$L$4="","",IF(COUNTA($AU1992)=1,IF(Search!$L$4="N","N",1),""))</f>
        <v/>
      </c>
      <c r="P1992" s="9" t="str">
        <f>IF(Search!$L$5="","",IF(ISNUMBER(SEARCH("Jersey",$AU1992))=TRUE,IF(Search!$L$5="N","N",1),""))</f>
        <v/>
      </c>
      <c r="Q1992" s="9" t="str">
        <f>IF(Search!$L$6="","",IF(ISNUMBER(SEARCH("Patch",$AU1992))=TRUE,IF(Search!$L$6="N","N",1),""))</f>
        <v/>
      </c>
      <c r="R1992" s="9" t="str">
        <f>IF(Search!$L$7="","",IF(ISNUMBER(SEARCH("Shield",$AU1992))=TRUE,IF(Search!$L$7="N","N",1),""))</f>
        <v/>
      </c>
      <c r="S1992" s="9" t="str">
        <f>IF(Search!$L$8="","",IF(ISNUMBER(SEARCH("Stick",$AU1992))=TRUE,IF(Search!$L$8="N","N",1),""))</f>
        <v/>
      </c>
      <c r="T1992" s="9" t="str">
        <f>IF(Search!$O$4="","",IF(COUNTA($AW1992)=1,IF(Search!$O$4="N","N",1),""))</f>
        <v/>
      </c>
      <c r="U1992" s="9" t="str">
        <f>IF(Search!$O$5="","",IF($AW1992="","",IF($AW1992&lt;Search!$O$5,"",1)))</f>
        <v/>
      </c>
      <c r="V1992" s="9" t="str">
        <f>IF(Search!$O$6="","",IF($AW1992="","",IF($AW1992&gt;Search!$O$6,"",1)))</f>
        <v/>
      </c>
      <c r="W1992" s="9" t="str">
        <f>IF(Search!$U$4="","",IF($AX1992="","",1))</f>
        <v/>
      </c>
      <c r="X1992" s="9" t="str">
        <f>IF(Search!$U$5="","",IF(ISNUMBER(SEARCH(Search!$U$5,$AX1992))=TRUE,IF(Search!$U$5="N","N",1),""))</f>
        <v/>
      </c>
      <c r="Y1992" s="9" t="str">
        <f>IF(Search!$U$6="","",IF($AY1992&lt;Search!$U$6,"",1))</f>
        <v/>
      </c>
      <c r="Z1992" s="9" t="str">
        <f>IF(Search!$R$4="","",IF(Inventory!$BA1992&lt;Search!$R$4,"",1))</f>
        <v/>
      </c>
      <c r="AA1992" s="9" t="str">
        <f>IF(Search!$R$5="","",IF($BA1992&gt;Search!$R$5,"",1))</f>
        <v/>
      </c>
      <c r="AB1992" s="9" t="str">
        <f>IF(Search!$R$6="","",IF($BB1992&lt;Search!$R$6,"",1))</f>
        <v/>
      </c>
      <c r="AC1992" s="9" t="str">
        <f>IF(Search!$R$7="","",IF($BB1992&lt;Search!$R$7,"",1))</f>
        <v/>
      </c>
      <c r="AD1992" s="45">
        <f>IF(COUNTIF($A1992:$AC1992,"n")&gt;0,"",IF(SUM($A1992:$AC1992)=COUNTA(Search!$C$4:$C$8,Search!$F$4:$F$8,Search!$I$4:$I$6,Search!$I$8,Search!$L$4:$L$8,Search!$O$4:$O$8,Search!$R$4:$R$7,Search!$U$4:$U$7)-COUNTIF(Search!$C$4:$U$7,"n"),1+LARGE($AD$1:AD1991,1),""))</f>
        <v>201</v>
      </c>
      <c r="AE1992" s="45">
        <f t="shared" si="96"/>
        <v>470</v>
      </c>
      <c r="AF1992" s="45">
        <f>IF(AD1992="","",COUNTIF($AE$1:$AE1991,$AE1992)+RANK($AE1992,$AE$2:$AE$10540,1))</f>
        <v>96</v>
      </c>
      <c r="AG1992" s="45">
        <f t="shared" si="97"/>
        <v>0</v>
      </c>
      <c r="AH1992" s="45">
        <f>IF($AD1992="","",COUNTIF($AG$1:$AG1991,$AG1992)+RANK($AG1992,$AG$1:$AG$10539,0))</f>
        <v>363</v>
      </c>
      <c r="AI1992" s="10" t="str">
        <f t="shared" si="98"/>
        <v>2013-14 O-Pee-Chee Retro #258 Corey Perry     /   $</v>
      </c>
      <c r="AJ1992" s="11">
        <v>2013</v>
      </c>
      <c r="AK1992" s="17">
        <v>14</v>
      </c>
      <c r="AL1992" s="12" t="s">
        <v>1096</v>
      </c>
      <c r="AM1992" s="10">
        <v>258</v>
      </c>
      <c r="AN1992" s="12" t="s">
        <v>548</v>
      </c>
      <c r="AO1992" s="9"/>
      <c r="AP1992" s="9" t="s">
        <v>1902</v>
      </c>
      <c r="AQ1992" s="9"/>
      <c r="AR1992" s="14"/>
      <c r="AS1992" s="9"/>
      <c r="AT1992" s="9"/>
      <c r="AU1992" s="9"/>
      <c r="AV1992" s="13"/>
      <c r="AW1992" s="13"/>
      <c r="AX1992" s="9"/>
      <c r="AY1992" s="9"/>
      <c r="AZ1992" s="9"/>
      <c r="BA1992" s="33"/>
      <c r="BB1992" s="33"/>
      <c r="BC1992" s="36"/>
      <c r="BD1992" s="12" t="s">
        <v>1771</v>
      </c>
    </row>
    <row r="1993" spans="1:56" s="12" customFormat="1" x14ac:dyDescent="0.2">
      <c r="A1993" s="9">
        <f>IF(Search!$C$5="","",IF(COUNTA(Inventory!$AP1993)=1,1,""))</f>
        <v>1</v>
      </c>
      <c r="B1993" s="9" t="str">
        <f>IF(Search!$C$4="","",IF(ISNUMBER(SEARCH(Search!$C$4,$AR1993))=TRUE,1,""))</f>
        <v/>
      </c>
      <c r="C1993" s="9" t="str">
        <f>IF(Search!$C$6="x",IF(COUNTA($AQ1993)=1,1,"N"),IF(COUNTA($AQ1993)=1,"N",""))</f>
        <v/>
      </c>
      <c r="D1993" s="9" t="str">
        <f>IF(Search!$O$8="","",IF(ISNUMBER(SEARCH(Search!$O$8,$BD1993))=TRUE,1,""))</f>
        <v/>
      </c>
      <c r="E1993" s="9" t="str">
        <f>IF(Search!$C$7="","",IF(ISNUMBER(SEARCH(Search!$C$7,$AN1993))=TRUE,1,""))</f>
        <v/>
      </c>
      <c r="F1993" s="9" t="str">
        <f>IF(Search!$C$8="","",IF(ISNUMBER(SEARCH(Search!$C$8,$AO1993))=TRUE,1,""))</f>
        <v/>
      </c>
      <c r="G1993" s="9" t="str">
        <f>IF(Search!$F$4="","",IF(Inventory!$AJ1993&lt;Search!$F$4,"",1))</f>
        <v/>
      </c>
      <c r="H1993" s="9" t="str">
        <f>IF(Search!$F$5="","",IF(Inventory!$AJ1993&gt;Search!$F$5,"",1))</f>
        <v/>
      </c>
      <c r="I1993" s="9" t="str">
        <f>IF(Search!$F$7="","",IF(Search!$F$8="",IF(ISNUMBER(SEARCH(Search!$F$7,$AL1993))=TRUE,1,""),""))</f>
        <v/>
      </c>
      <c r="J1993" s="9" t="str">
        <f>IF($AL1993=Search!$F$8,1,"")</f>
        <v/>
      </c>
      <c r="K1993" s="9" t="str">
        <f>IF(Search!$I$4="","",IF(COUNTA($AS1993)=1,IF(Search!$I$4="N","N",1),""))</f>
        <v/>
      </c>
      <c r="L1993" s="9" t="str">
        <f>IF(Search!$I$5="","",IF($AS1993="RC",1,""))</f>
        <v/>
      </c>
      <c r="M1993" s="9" t="str">
        <f>IF(Search!$I$6="","",IF($AS1993="RCP",1,""))</f>
        <v/>
      </c>
      <c r="N1993" s="9" t="str">
        <f>IF(Search!$I$8="","",IF(COUNTA($AT1993)=1,IF(Search!$I$8="N","N",1),""))</f>
        <v/>
      </c>
      <c r="O1993" s="9" t="str">
        <f>IF(Search!$L$4="","",IF(COUNTA($AU1993)=1,IF(Search!$L$4="N","N",1),""))</f>
        <v/>
      </c>
      <c r="P1993" s="9" t="str">
        <f>IF(Search!$L$5="","",IF(ISNUMBER(SEARCH("Jersey",$AU1993))=TRUE,IF(Search!$L$5="N","N",1),""))</f>
        <v/>
      </c>
      <c r="Q1993" s="9" t="str">
        <f>IF(Search!$L$6="","",IF(ISNUMBER(SEARCH("Patch",$AU1993))=TRUE,IF(Search!$L$6="N","N",1),""))</f>
        <v/>
      </c>
      <c r="R1993" s="9" t="str">
        <f>IF(Search!$L$7="","",IF(ISNUMBER(SEARCH("Shield",$AU1993))=TRUE,IF(Search!$L$7="N","N",1),""))</f>
        <v/>
      </c>
      <c r="S1993" s="9" t="str">
        <f>IF(Search!$L$8="","",IF(ISNUMBER(SEARCH("Stick",$AU1993))=TRUE,IF(Search!$L$8="N","N",1),""))</f>
        <v/>
      </c>
      <c r="T1993" s="9" t="str">
        <f>IF(Search!$O$4="","",IF(COUNTA($AW1993)=1,IF(Search!$O$4="N","N",1),""))</f>
        <v/>
      </c>
      <c r="U1993" s="9" t="str">
        <f>IF(Search!$O$5="","",IF($AW1993="","",IF($AW1993&lt;Search!$O$5,"",1)))</f>
        <v/>
      </c>
      <c r="V1993" s="9" t="str">
        <f>IF(Search!$O$6="","",IF($AW1993="","",IF($AW1993&gt;Search!$O$6,"",1)))</f>
        <v/>
      </c>
      <c r="W1993" s="9" t="str">
        <f>IF(Search!$U$4="","",IF($AX1993="","",1))</f>
        <v/>
      </c>
      <c r="X1993" s="9" t="str">
        <f>IF(Search!$U$5="","",IF(ISNUMBER(SEARCH(Search!$U$5,$AX1993))=TRUE,IF(Search!$U$5="N","N",1),""))</f>
        <v/>
      </c>
      <c r="Y1993" s="9" t="str">
        <f>IF(Search!$U$6="","",IF($AY1993&lt;Search!$U$6,"",1))</f>
        <v/>
      </c>
      <c r="Z1993" s="9" t="str">
        <f>IF(Search!$R$4="","",IF(Inventory!$BA1993&lt;Search!$R$4,"",1))</f>
        <v/>
      </c>
      <c r="AA1993" s="9" t="str">
        <f>IF(Search!$R$5="","",IF($BA1993&gt;Search!$R$5,"",1))</f>
        <v/>
      </c>
      <c r="AB1993" s="9" t="str">
        <f>IF(Search!$R$6="","",IF($BB1993&lt;Search!$R$6,"",1))</f>
        <v/>
      </c>
      <c r="AC1993" s="9" t="str">
        <f>IF(Search!$R$7="","",IF($BB1993&lt;Search!$R$7,"",1))</f>
        <v/>
      </c>
      <c r="AD1993" s="45">
        <f>IF(COUNTIF($A1993:$AC1993,"n")&gt;0,"",IF(SUM($A1993:$AC1993)=COUNTA(Search!$C$4:$C$8,Search!$F$4:$F$8,Search!$I$4:$I$6,Search!$I$8,Search!$L$4:$L$8,Search!$O$4:$O$8,Search!$R$4:$R$7,Search!$U$4:$U$7)-COUNTIF(Search!$C$4:$U$7,"n"),1+LARGE($AD$1:AD1992,1),""))</f>
        <v>202</v>
      </c>
      <c r="AE1993" s="45">
        <f t="shared" si="96"/>
        <v>1631</v>
      </c>
      <c r="AF1993" s="45">
        <f>IF(AD1993="","",COUNTIF($AE$1:$AE1992,$AE1993)+RANK($AE1993,$AE$2:$AE$10540,1))</f>
        <v>299</v>
      </c>
      <c r="AG1993" s="45">
        <f t="shared" si="97"/>
        <v>0</v>
      </c>
      <c r="AH1993" s="45">
        <f>IF($AD1993="","",COUNTIF($AG$1:$AG1992,$AG1993)+RANK($AG1993,$AG$1:$AG$10539,0))</f>
        <v>364</v>
      </c>
      <c r="AI1993" s="10" t="str">
        <f t="shared" si="98"/>
        <v>2013-14 O-Pee-Chee Retro #259 Matt Hendricks     /   $</v>
      </c>
      <c r="AJ1993" s="11">
        <v>2013</v>
      </c>
      <c r="AK1993" s="17">
        <v>14</v>
      </c>
      <c r="AL1993" s="12" t="s">
        <v>1096</v>
      </c>
      <c r="AM1993" s="10">
        <v>259</v>
      </c>
      <c r="AN1993" s="12" t="s">
        <v>1523</v>
      </c>
      <c r="AO1993" s="9"/>
      <c r="AP1993" s="9" t="s">
        <v>1902</v>
      </c>
      <c r="AQ1993" s="9"/>
      <c r="AR1993" s="14"/>
      <c r="AS1993" s="9"/>
      <c r="AT1993" s="9"/>
      <c r="AU1993" s="9"/>
      <c r="AV1993" s="13"/>
      <c r="AW1993" s="13"/>
      <c r="AX1993" s="9"/>
      <c r="AY1993" s="9"/>
      <c r="AZ1993" s="9"/>
      <c r="BA1993" s="33"/>
      <c r="BB1993" s="33"/>
      <c r="BC1993" s="36"/>
      <c r="BD1993" s="12" t="s">
        <v>1771</v>
      </c>
    </row>
    <row r="1994" spans="1:56" s="12" customFormat="1" x14ac:dyDescent="0.2">
      <c r="A1994" s="9">
        <f>IF(Search!$C$5="","",IF(COUNTA(Inventory!$AP1994)=1,1,""))</f>
        <v>1</v>
      </c>
      <c r="B1994" s="9" t="str">
        <f>IF(Search!$C$4="","",IF(ISNUMBER(SEARCH(Search!$C$4,$AR1994))=TRUE,1,""))</f>
        <v/>
      </c>
      <c r="C1994" s="9" t="str">
        <f>IF(Search!$C$6="x",IF(COUNTA($AQ1994)=1,1,"N"),IF(COUNTA($AQ1994)=1,"N",""))</f>
        <v/>
      </c>
      <c r="D1994" s="9" t="str">
        <f>IF(Search!$O$8="","",IF(ISNUMBER(SEARCH(Search!$O$8,$BD1994))=TRUE,1,""))</f>
        <v/>
      </c>
      <c r="E1994" s="9" t="str">
        <f>IF(Search!$C$7="","",IF(ISNUMBER(SEARCH(Search!$C$7,$AN1994))=TRUE,1,""))</f>
        <v/>
      </c>
      <c r="F1994" s="9" t="str">
        <f>IF(Search!$C$8="","",IF(ISNUMBER(SEARCH(Search!$C$8,$AO1994))=TRUE,1,""))</f>
        <v/>
      </c>
      <c r="G1994" s="9" t="str">
        <f>IF(Search!$F$4="","",IF(Inventory!$AJ1994&lt;Search!$F$4,"",1))</f>
        <v/>
      </c>
      <c r="H1994" s="9" t="str">
        <f>IF(Search!$F$5="","",IF(Inventory!$AJ1994&gt;Search!$F$5,"",1))</f>
        <v/>
      </c>
      <c r="I1994" s="9" t="str">
        <f>IF(Search!$F$7="","",IF(Search!$F$8="",IF(ISNUMBER(SEARCH(Search!$F$7,$AL1994))=TRUE,1,""),""))</f>
        <v/>
      </c>
      <c r="J1994" s="9" t="str">
        <f>IF($AL1994=Search!$F$8,1,"")</f>
        <v/>
      </c>
      <c r="K1994" s="9" t="str">
        <f>IF(Search!$I$4="","",IF(COUNTA($AS1994)=1,IF(Search!$I$4="N","N",1),""))</f>
        <v/>
      </c>
      <c r="L1994" s="9" t="str">
        <f>IF(Search!$I$5="","",IF($AS1994="RC",1,""))</f>
        <v/>
      </c>
      <c r="M1994" s="9" t="str">
        <f>IF(Search!$I$6="","",IF($AS1994="RCP",1,""))</f>
        <v/>
      </c>
      <c r="N1994" s="9" t="str">
        <f>IF(Search!$I$8="","",IF(COUNTA($AT1994)=1,IF(Search!$I$8="N","N",1),""))</f>
        <v/>
      </c>
      <c r="O1994" s="9" t="str">
        <f>IF(Search!$L$4="","",IF(COUNTA($AU1994)=1,IF(Search!$L$4="N","N",1),""))</f>
        <v/>
      </c>
      <c r="P1994" s="9" t="str">
        <f>IF(Search!$L$5="","",IF(ISNUMBER(SEARCH("Jersey",$AU1994))=TRUE,IF(Search!$L$5="N","N",1),""))</f>
        <v/>
      </c>
      <c r="Q1994" s="9" t="str">
        <f>IF(Search!$L$6="","",IF(ISNUMBER(SEARCH("Patch",$AU1994))=TRUE,IF(Search!$L$6="N","N",1),""))</f>
        <v/>
      </c>
      <c r="R1994" s="9" t="str">
        <f>IF(Search!$L$7="","",IF(ISNUMBER(SEARCH("Shield",$AU1994))=TRUE,IF(Search!$L$7="N","N",1),""))</f>
        <v/>
      </c>
      <c r="S1994" s="9" t="str">
        <f>IF(Search!$L$8="","",IF(ISNUMBER(SEARCH("Stick",$AU1994))=TRUE,IF(Search!$L$8="N","N",1),""))</f>
        <v/>
      </c>
      <c r="T1994" s="9" t="str">
        <f>IF(Search!$O$4="","",IF(COUNTA($AW1994)=1,IF(Search!$O$4="N","N",1),""))</f>
        <v/>
      </c>
      <c r="U1994" s="9" t="str">
        <f>IF(Search!$O$5="","",IF($AW1994="","",IF($AW1994&lt;Search!$O$5,"",1)))</f>
        <v/>
      </c>
      <c r="V1994" s="9" t="str">
        <f>IF(Search!$O$6="","",IF($AW1994="","",IF($AW1994&gt;Search!$O$6,"",1)))</f>
        <v/>
      </c>
      <c r="W1994" s="9" t="str">
        <f>IF(Search!$U$4="","",IF($AX1994="","",1))</f>
        <v/>
      </c>
      <c r="X1994" s="9" t="str">
        <f>IF(Search!$U$5="","",IF(ISNUMBER(SEARCH(Search!$U$5,$AX1994))=TRUE,IF(Search!$U$5="N","N",1),""))</f>
        <v/>
      </c>
      <c r="Y1994" s="9" t="str">
        <f>IF(Search!$U$6="","",IF($AY1994&lt;Search!$U$6,"",1))</f>
        <v/>
      </c>
      <c r="Z1994" s="9" t="str">
        <f>IF(Search!$R$4="","",IF(Inventory!$BA1994&lt;Search!$R$4,"",1))</f>
        <v/>
      </c>
      <c r="AA1994" s="9" t="str">
        <f>IF(Search!$R$5="","",IF($BA1994&gt;Search!$R$5,"",1))</f>
        <v/>
      </c>
      <c r="AB1994" s="9" t="str">
        <f>IF(Search!$R$6="","",IF($BB1994&lt;Search!$R$6,"",1))</f>
        <v/>
      </c>
      <c r="AC1994" s="9" t="str">
        <f>IF(Search!$R$7="","",IF($BB1994&lt;Search!$R$7,"",1))</f>
        <v/>
      </c>
      <c r="AD1994" s="45">
        <f>IF(COUNTIF($A1994:$AC1994,"n")&gt;0,"",IF(SUM($A1994:$AC1994)=COUNTA(Search!$C$4:$C$8,Search!$F$4:$F$8,Search!$I$4:$I$6,Search!$I$8,Search!$L$4:$L$8,Search!$O$4:$O$8,Search!$R$4:$R$7,Search!$U$4:$U$7)-COUNTIF(Search!$C$4:$U$7,"n"),1+LARGE($AD$1:AD1993,1),""))</f>
        <v>203</v>
      </c>
      <c r="AE1994" s="45">
        <f t="shared" si="96"/>
        <v>1232</v>
      </c>
      <c r="AF1994" s="45">
        <f>IF(AD1994="","",COUNTIF($AE$1:$AE1993,$AE1994)+RANK($AE1994,$AE$2:$AE$10540,1))</f>
        <v>207</v>
      </c>
      <c r="AG1994" s="45">
        <f t="shared" si="97"/>
        <v>0</v>
      </c>
      <c r="AH1994" s="45">
        <f>IF($AD1994="","",COUNTIF($AG$1:$AG1993,$AG1994)+RANK($AG1994,$AG$1:$AG$10539,0))</f>
        <v>365</v>
      </c>
      <c r="AI1994" s="10" t="str">
        <f t="shared" si="98"/>
        <v>2013-14 O-Pee-Chee Retro #263 John Moore     /   $</v>
      </c>
      <c r="AJ1994" s="11">
        <v>2013</v>
      </c>
      <c r="AK1994" s="17">
        <v>14</v>
      </c>
      <c r="AL1994" s="12" t="s">
        <v>1096</v>
      </c>
      <c r="AM1994" s="10">
        <v>263</v>
      </c>
      <c r="AN1994" s="12" t="s">
        <v>1524</v>
      </c>
      <c r="AO1994" s="9"/>
      <c r="AP1994" s="9" t="s">
        <v>1902</v>
      </c>
      <c r="AQ1994" s="9"/>
      <c r="AR1994" s="14"/>
      <c r="AS1994" s="9"/>
      <c r="AT1994" s="9"/>
      <c r="AU1994" s="9"/>
      <c r="AV1994" s="13"/>
      <c r="AW1994" s="13"/>
      <c r="AX1994" s="9"/>
      <c r="AY1994" s="9"/>
      <c r="AZ1994" s="9"/>
      <c r="BA1994" s="33"/>
      <c r="BB1994" s="33"/>
      <c r="BC1994" s="36"/>
      <c r="BD1994" s="12" t="s">
        <v>1771</v>
      </c>
    </row>
    <row r="1995" spans="1:56" s="12" customFormat="1" x14ac:dyDescent="0.2">
      <c r="A1995" s="9">
        <f>IF(Search!$C$5="","",IF(COUNTA(Inventory!$AP1995)=1,1,""))</f>
        <v>1</v>
      </c>
      <c r="B1995" s="9" t="str">
        <f>IF(Search!$C$4="","",IF(ISNUMBER(SEARCH(Search!$C$4,$AR1995))=TRUE,1,""))</f>
        <v/>
      </c>
      <c r="C1995" s="9" t="str">
        <f>IF(Search!$C$6="x",IF(COUNTA($AQ1995)=1,1,"N"),IF(COUNTA($AQ1995)=1,"N",""))</f>
        <v/>
      </c>
      <c r="D1995" s="9" t="str">
        <f>IF(Search!$O$8="","",IF(ISNUMBER(SEARCH(Search!$O$8,$BD1995))=TRUE,1,""))</f>
        <v/>
      </c>
      <c r="E1995" s="9" t="str">
        <f>IF(Search!$C$7="","",IF(ISNUMBER(SEARCH(Search!$C$7,$AN1995))=TRUE,1,""))</f>
        <v/>
      </c>
      <c r="F1995" s="9" t="str">
        <f>IF(Search!$C$8="","",IF(ISNUMBER(SEARCH(Search!$C$8,$AO1995))=TRUE,1,""))</f>
        <v/>
      </c>
      <c r="G1995" s="9" t="str">
        <f>IF(Search!$F$4="","",IF(Inventory!$AJ1995&lt;Search!$F$4,"",1))</f>
        <v/>
      </c>
      <c r="H1995" s="9" t="str">
        <f>IF(Search!$F$5="","",IF(Inventory!$AJ1995&gt;Search!$F$5,"",1))</f>
        <v/>
      </c>
      <c r="I1995" s="9" t="str">
        <f>IF(Search!$F$7="","",IF(Search!$F$8="",IF(ISNUMBER(SEARCH(Search!$F$7,$AL1995))=TRUE,1,""),""))</f>
        <v/>
      </c>
      <c r="J1995" s="9" t="str">
        <f>IF($AL1995=Search!$F$8,1,"")</f>
        <v/>
      </c>
      <c r="K1995" s="9" t="str">
        <f>IF(Search!$I$4="","",IF(COUNTA($AS1995)=1,IF(Search!$I$4="N","N",1),""))</f>
        <v/>
      </c>
      <c r="L1995" s="9" t="str">
        <f>IF(Search!$I$5="","",IF($AS1995="RC",1,""))</f>
        <v/>
      </c>
      <c r="M1995" s="9" t="str">
        <f>IF(Search!$I$6="","",IF($AS1995="RCP",1,""))</f>
        <v/>
      </c>
      <c r="N1995" s="9" t="str">
        <f>IF(Search!$I$8="","",IF(COUNTA($AT1995)=1,IF(Search!$I$8="N","N",1),""))</f>
        <v/>
      </c>
      <c r="O1995" s="9" t="str">
        <f>IF(Search!$L$4="","",IF(COUNTA($AU1995)=1,IF(Search!$L$4="N","N",1),""))</f>
        <v/>
      </c>
      <c r="P1995" s="9" t="str">
        <f>IF(Search!$L$5="","",IF(ISNUMBER(SEARCH("Jersey",$AU1995))=TRUE,IF(Search!$L$5="N","N",1),""))</f>
        <v/>
      </c>
      <c r="Q1995" s="9" t="str">
        <f>IF(Search!$L$6="","",IF(ISNUMBER(SEARCH("Patch",$AU1995))=TRUE,IF(Search!$L$6="N","N",1),""))</f>
        <v/>
      </c>
      <c r="R1995" s="9" t="str">
        <f>IF(Search!$L$7="","",IF(ISNUMBER(SEARCH("Shield",$AU1995))=TRUE,IF(Search!$L$7="N","N",1),""))</f>
        <v/>
      </c>
      <c r="S1995" s="9" t="str">
        <f>IF(Search!$L$8="","",IF(ISNUMBER(SEARCH("Stick",$AU1995))=TRUE,IF(Search!$L$8="N","N",1),""))</f>
        <v/>
      </c>
      <c r="T1995" s="9" t="str">
        <f>IF(Search!$O$4="","",IF(COUNTA($AW1995)=1,IF(Search!$O$4="N","N",1),""))</f>
        <v/>
      </c>
      <c r="U1995" s="9" t="str">
        <f>IF(Search!$O$5="","",IF($AW1995="","",IF($AW1995&lt;Search!$O$5,"",1)))</f>
        <v/>
      </c>
      <c r="V1995" s="9" t="str">
        <f>IF(Search!$O$6="","",IF($AW1995="","",IF($AW1995&gt;Search!$O$6,"",1)))</f>
        <v/>
      </c>
      <c r="W1995" s="9" t="str">
        <f>IF(Search!$U$4="","",IF($AX1995="","",1))</f>
        <v/>
      </c>
      <c r="X1995" s="9" t="str">
        <f>IF(Search!$U$5="","",IF(ISNUMBER(SEARCH(Search!$U$5,$AX1995))=TRUE,IF(Search!$U$5="N","N",1),""))</f>
        <v/>
      </c>
      <c r="Y1995" s="9" t="str">
        <f>IF(Search!$U$6="","",IF($AY1995&lt;Search!$U$6,"",1))</f>
        <v/>
      </c>
      <c r="Z1995" s="9" t="str">
        <f>IF(Search!$R$4="","",IF(Inventory!$BA1995&lt;Search!$R$4,"",1))</f>
        <v/>
      </c>
      <c r="AA1995" s="9" t="str">
        <f>IF(Search!$R$5="","",IF($BA1995&gt;Search!$R$5,"",1))</f>
        <v/>
      </c>
      <c r="AB1995" s="9" t="str">
        <f>IF(Search!$R$6="","",IF($BB1995&lt;Search!$R$6,"",1))</f>
        <v/>
      </c>
      <c r="AC1995" s="9" t="str">
        <f>IF(Search!$R$7="","",IF($BB1995&lt;Search!$R$7,"",1))</f>
        <v/>
      </c>
      <c r="AD1995" s="45">
        <f>IF(COUNTIF($A1995:$AC1995,"n")&gt;0,"",IF(SUM($A1995:$AC1995)=COUNTA(Search!$C$4:$C$8,Search!$F$4:$F$8,Search!$I$4:$I$6,Search!$I$8,Search!$L$4:$L$8,Search!$O$4:$O$8,Search!$R$4:$R$7,Search!$U$4:$U$7)-COUNTIF(Search!$C$4:$U$7,"n"),1+LARGE($AD$1:AD1994,1),""))</f>
        <v>204</v>
      </c>
      <c r="AE1995" s="45">
        <f t="shared" si="96"/>
        <v>1372</v>
      </c>
      <c r="AF1995" s="45">
        <f>IF(AD1995="","",COUNTIF($AE$1:$AE1994,$AE1995)+RANK($AE1995,$AE$2:$AE$10540,1))</f>
        <v>253</v>
      </c>
      <c r="AG1995" s="45">
        <f t="shared" si="97"/>
        <v>0</v>
      </c>
      <c r="AH1995" s="45">
        <f>IF($AD1995="","",COUNTIF($AG$1:$AG1994,$AG1995)+RANK($AG1995,$AG$1:$AG$10539,0))</f>
        <v>366</v>
      </c>
      <c r="AI1995" s="10" t="str">
        <f t="shared" si="98"/>
        <v>2013-14 O-Pee-Chee Retro #264 Kris Versteeg     /   $</v>
      </c>
      <c r="AJ1995" s="11">
        <v>2013</v>
      </c>
      <c r="AK1995" s="17">
        <v>14</v>
      </c>
      <c r="AL1995" s="12" t="s">
        <v>1096</v>
      </c>
      <c r="AM1995" s="10">
        <v>264</v>
      </c>
      <c r="AN1995" s="12" t="s">
        <v>698</v>
      </c>
      <c r="AO1995" s="9"/>
      <c r="AP1995" s="9" t="s">
        <v>1902</v>
      </c>
      <c r="AQ1995" s="9"/>
      <c r="AR1995" s="14"/>
      <c r="AS1995" s="9"/>
      <c r="AT1995" s="9"/>
      <c r="AU1995" s="9"/>
      <c r="AV1995" s="13"/>
      <c r="AW1995" s="13"/>
      <c r="AX1995" s="9"/>
      <c r="AY1995" s="9"/>
      <c r="AZ1995" s="9"/>
      <c r="BA1995" s="33"/>
      <c r="BB1995" s="33"/>
      <c r="BC1995" s="36"/>
      <c r="BD1995" s="12" t="s">
        <v>1771</v>
      </c>
    </row>
    <row r="1996" spans="1:56" s="12" customFormat="1" x14ac:dyDescent="0.2">
      <c r="A1996" s="9">
        <f>IF(Search!$C$5="","",IF(COUNTA(Inventory!$AP1996)=1,1,""))</f>
        <v>1</v>
      </c>
      <c r="B1996" s="9" t="str">
        <f>IF(Search!$C$4="","",IF(ISNUMBER(SEARCH(Search!$C$4,$AR1996))=TRUE,1,""))</f>
        <v/>
      </c>
      <c r="C1996" s="9" t="str">
        <f>IF(Search!$C$6="x",IF(COUNTA($AQ1996)=1,1,"N"),IF(COUNTA($AQ1996)=1,"N",""))</f>
        <v/>
      </c>
      <c r="D1996" s="9" t="str">
        <f>IF(Search!$O$8="","",IF(ISNUMBER(SEARCH(Search!$O$8,$BD1996))=TRUE,1,""))</f>
        <v/>
      </c>
      <c r="E1996" s="9" t="str">
        <f>IF(Search!$C$7="","",IF(ISNUMBER(SEARCH(Search!$C$7,$AN1996))=TRUE,1,""))</f>
        <v/>
      </c>
      <c r="F1996" s="9" t="str">
        <f>IF(Search!$C$8="","",IF(ISNUMBER(SEARCH(Search!$C$8,$AO1996))=TRUE,1,""))</f>
        <v/>
      </c>
      <c r="G1996" s="9" t="str">
        <f>IF(Search!$F$4="","",IF(Inventory!$AJ1996&lt;Search!$F$4,"",1))</f>
        <v/>
      </c>
      <c r="H1996" s="9" t="str">
        <f>IF(Search!$F$5="","",IF(Inventory!$AJ1996&gt;Search!$F$5,"",1))</f>
        <v/>
      </c>
      <c r="I1996" s="9" t="str">
        <f>IF(Search!$F$7="","",IF(Search!$F$8="",IF(ISNUMBER(SEARCH(Search!$F$7,$AL1996))=TRUE,1,""),""))</f>
        <v/>
      </c>
      <c r="J1996" s="9" t="str">
        <f>IF($AL1996=Search!$F$8,1,"")</f>
        <v/>
      </c>
      <c r="K1996" s="9" t="str">
        <f>IF(Search!$I$4="","",IF(COUNTA($AS1996)=1,IF(Search!$I$4="N","N",1),""))</f>
        <v/>
      </c>
      <c r="L1996" s="9" t="str">
        <f>IF(Search!$I$5="","",IF($AS1996="RC",1,""))</f>
        <v/>
      </c>
      <c r="M1996" s="9" t="str">
        <f>IF(Search!$I$6="","",IF($AS1996="RCP",1,""))</f>
        <v/>
      </c>
      <c r="N1996" s="9" t="str">
        <f>IF(Search!$I$8="","",IF(COUNTA($AT1996)=1,IF(Search!$I$8="N","N",1),""))</f>
        <v/>
      </c>
      <c r="O1996" s="9" t="str">
        <f>IF(Search!$L$4="","",IF(COUNTA($AU1996)=1,IF(Search!$L$4="N","N",1),""))</f>
        <v/>
      </c>
      <c r="P1996" s="9" t="str">
        <f>IF(Search!$L$5="","",IF(ISNUMBER(SEARCH("Jersey",$AU1996))=TRUE,IF(Search!$L$5="N","N",1),""))</f>
        <v/>
      </c>
      <c r="Q1996" s="9" t="str">
        <f>IF(Search!$L$6="","",IF(ISNUMBER(SEARCH("Patch",$AU1996))=TRUE,IF(Search!$L$6="N","N",1),""))</f>
        <v/>
      </c>
      <c r="R1996" s="9" t="str">
        <f>IF(Search!$L$7="","",IF(ISNUMBER(SEARCH("Shield",$AU1996))=TRUE,IF(Search!$L$7="N","N",1),""))</f>
        <v/>
      </c>
      <c r="S1996" s="9" t="str">
        <f>IF(Search!$L$8="","",IF(ISNUMBER(SEARCH("Stick",$AU1996))=TRUE,IF(Search!$L$8="N","N",1),""))</f>
        <v/>
      </c>
      <c r="T1996" s="9" t="str">
        <f>IF(Search!$O$4="","",IF(COUNTA($AW1996)=1,IF(Search!$O$4="N","N",1),""))</f>
        <v/>
      </c>
      <c r="U1996" s="9" t="str">
        <f>IF(Search!$O$5="","",IF($AW1996="","",IF($AW1996&lt;Search!$O$5,"",1)))</f>
        <v/>
      </c>
      <c r="V1996" s="9" t="str">
        <f>IF(Search!$O$6="","",IF($AW1996="","",IF($AW1996&gt;Search!$O$6,"",1)))</f>
        <v/>
      </c>
      <c r="W1996" s="9" t="str">
        <f>IF(Search!$U$4="","",IF($AX1996="","",1))</f>
        <v/>
      </c>
      <c r="X1996" s="9" t="str">
        <f>IF(Search!$U$5="","",IF(ISNUMBER(SEARCH(Search!$U$5,$AX1996))=TRUE,IF(Search!$U$5="N","N",1),""))</f>
        <v/>
      </c>
      <c r="Y1996" s="9" t="str">
        <f>IF(Search!$U$6="","",IF($AY1996&lt;Search!$U$6,"",1))</f>
        <v/>
      </c>
      <c r="Z1996" s="9" t="str">
        <f>IF(Search!$R$4="","",IF(Inventory!$BA1996&lt;Search!$R$4,"",1))</f>
        <v/>
      </c>
      <c r="AA1996" s="9" t="str">
        <f>IF(Search!$R$5="","",IF($BA1996&gt;Search!$R$5,"",1))</f>
        <v/>
      </c>
      <c r="AB1996" s="9" t="str">
        <f>IF(Search!$R$6="","",IF($BB1996&lt;Search!$R$6,"",1))</f>
        <v/>
      </c>
      <c r="AC1996" s="9" t="str">
        <f>IF(Search!$R$7="","",IF($BB1996&lt;Search!$R$7,"",1))</f>
        <v/>
      </c>
      <c r="AD1996" s="45">
        <f>IF(COUNTIF($A1996:$AC1996,"n")&gt;0,"",IF(SUM($A1996:$AC1996)=COUNTA(Search!$C$4:$C$8,Search!$F$4:$F$8,Search!$I$4:$I$6,Search!$I$8,Search!$L$4:$L$8,Search!$O$4:$O$8,Search!$R$4:$R$7,Search!$U$4:$U$7)-COUNTIF(Search!$C$4:$U$7,"n"),1+LARGE($AD$1:AD1995,1),""))</f>
        <v>205</v>
      </c>
      <c r="AE1996" s="45">
        <f t="shared" si="96"/>
        <v>1550</v>
      </c>
      <c r="AF1996" s="45">
        <f>IF(AD1996="","",COUNTIF($AE$1:$AE1995,$AE1996)+RANK($AE1996,$AE$2:$AE$10540,1))</f>
        <v>282</v>
      </c>
      <c r="AG1996" s="45">
        <f t="shared" si="97"/>
        <v>0</v>
      </c>
      <c r="AH1996" s="45">
        <f>IF($AD1996="","",COUNTIF($AG$1:$AG1995,$AG1996)+RANK($AG1996,$AG$1:$AG$10539,0))</f>
        <v>367</v>
      </c>
      <c r="AI1996" s="10" t="str">
        <f t="shared" si="98"/>
        <v>2013-14 O-Pee-Chee Retro #268 Martin St. Louis     /   $</v>
      </c>
      <c r="AJ1996" s="11">
        <v>2013</v>
      </c>
      <c r="AK1996" s="17">
        <v>14</v>
      </c>
      <c r="AL1996" s="12" t="s">
        <v>1096</v>
      </c>
      <c r="AM1996" s="10">
        <v>268</v>
      </c>
      <c r="AN1996" s="12" t="s">
        <v>1002</v>
      </c>
      <c r="AO1996" s="9"/>
      <c r="AP1996" s="9" t="s">
        <v>1902</v>
      </c>
      <c r="AQ1996" s="9"/>
      <c r="AR1996" s="14"/>
      <c r="AS1996" s="9"/>
      <c r="AT1996" s="9"/>
      <c r="AU1996" s="9"/>
      <c r="AV1996" s="13"/>
      <c r="AW1996" s="13"/>
      <c r="AX1996" s="9"/>
      <c r="AY1996" s="9"/>
      <c r="AZ1996" s="9"/>
      <c r="BA1996" s="33"/>
      <c r="BB1996" s="33"/>
      <c r="BC1996" s="36"/>
      <c r="BD1996" s="12" t="s">
        <v>1771</v>
      </c>
    </row>
    <row r="1997" spans="1:56" s="12" customFormat="1" x14ac:dyDescent="0.2">
      <c r="A1997" s="9">
        <f>IF(Search!$C$5="","",IF(COUNTA(Inventory!$AP1997)=1,1,""))</f>
        <v>1</v>
      </c>
      <c r="B1997" s="9" t="str">
        <f>IF(Search!$C$4="","",IF(ISNUMBER(SEARCH(Search!$C$4,$AR1997))=TRUE,1,""))</f>
        <v/>
      </c>
      <c r="C1997" s="9" t="str">
        <f>IF(Search!$C$6="x",IF(COUNTA($AQ1997)=1,1,"N"),IF(COUNTA($AQ1997)=1,"N",""))</f>
        <v/>
      </c>
      <c r="D1997" s="9" t="str">
        <f>IF(Search!$O$8="","",IF(ISNUMBER(SEARCH(Search!$O$8,$BD1997))=TRUE,1,""))</f>
        <v/>
      </c>
      <c r="E1997" s="9" t="str">
        <f>IF(Search!$C$7="","",IF(ISNUMBER(SEARCH(Search!$C$7,$AN1997))=TRUE,1,""))</f>
        <v/>
      </c>
      <c r="F1997" s="9" t="str">
        <f>IF(Search!$C$8="","",IF(ISNUMBER(SEARCH(Search!$C$8,$AO1997))=TRUE,1,""))</f>
        <v/>
      </c>
      <c r="G1997" s="9" t="str">
        <f>IF(Search!$F$4="","",IF(Inventory!$AJ1997&lt;Search!$F$4,"",1))</f>
        <v/>
      </c>
      <c r="H1997" s="9" t="str">
        <f>IF(Search!$F$5="","",IF(Inventory!$AJ1997&gt;Search!$F$5,"",1))</f>
        <v/>
      </c>
      <c r="I1997" s="9" t="str">
        <f>IF(Search!$F$7="","",IF(Search!$F$8="",IF(ISNUMBER(SEARCH(Search!$F$7,$AL1997))=TRUE,1,""),""))</f>
        <v/>
      </c>
      <c r="J1997" s="9" t="str">
        <f>IF($AL1997=Search!$F$8,1,"")</f>
        <v/>
      </c>
      <c r="K1997" s="9" t="str">
        <f>IF(Search!$I$4="","",IF(COUNTA($AS1997)=1,IF(Search!$I$4="N","N",1),""))</f>
        <v/>
      </c>
      <c r="L1997" s="9" t="str">
        <f>IF(Search!$I$5="","",IF($AS1997="RC",1,""))</f>
        <v/>
      </c>
      <c r="M1997" s="9" t="str">
        <f>IF(Search!$I$6="","",IF($AS1997="RCP",1,""))</f>
        <v/>
      </c>
      <c r="N1997" s="9" t="str">
        <f>IF(Search!$I$8="","",IF(COUNTA($AT1997)=1,IF(Search!$I$8="N","N",1),""))</f>
        <v/>
      </c>
      <c r="O1997" s="9" t="str">
        <f>IF(Search!$L$4="","",IF(COUNTA($AU1997)=1,IF(Search!$L$4="N","N",1),""))</f>
        <v/>
      </c>
      <c r="P1997" s="9" t="str">
        <f>IF(Search!$L$5="","",IF(ISNUMBER(SEARCH("Jersey",$AU1997))=TRUE,IF(Search!$L$5="N","N",1),""))</f>
        <v/>
      </c>
      <c r="Q1997" s="9" t="str">
        <f>IF(Search!$L$6="","",IF(ISNUMBER(SEARCH("Patch",$AU1997))=TRUE,IF(Search!$L$6="N","N",1),""))</f>
        <v/>
      </c>
      <c r="R1997" s="9" t="str">
        <f>IF(Search!$L$7="","",IF(ISNUMBER(SEARCH("Shield",$AU1997))=TRUE,IF(Search!$L$7="N","N",1),""))</f>
        <v/>
      </c>
      <c r="S1997" s="9" t="str">
        <f>IF(Search!$L$8="","",IF(ISNUMBER(SEARCH("Stick",$AU1997))=TRUE,IF(Search!$L$8="N","N",1),""))</f>
        <v/>
      </c>
      <c r="T1997" s="9" t="str">
        <f>IF(Search!$O$4="","",IF(COUNTA($AW1997)=1,IF(Search!$O$4="N","N",1),""))</f>
        <v/>
      </c>
      <c r="U1997" s="9" t="str">
        <f>IF(Search!$O$5="","",IF($AW1997="","",IF($AW1997&lt;Search!$O$5,"",1)))</f>
        <v/>
      </c>
      <c r="V1997" s="9" t="str">
        <f>IF(Search!$O$6="","",IF($AW1997="","",IF($AW1997&gt;Search!$O$6,"",1)))</f>
        <v/>
      </c>
      <c r="W1997" s="9" t="str">
        <f>IF(Search!$U$4="","",IF($AX1997="","",1))</f>
        <v/>
      </c>
      <c r="X1997" s="9" t="str">
        <f>IF(Search!$U$5="","",IF(ISNUMBER(SEARCH(Search!$U$5,$AX1997))=TRUE,IF(Search!$U$5="N","N",1),""))</f>
        <v/>
      </c>
      <c r="Y1997" s="9" t="str">
        <f>IF(Search!$U$6="","",IF($AY1997&lt;Search!$U$6,"",1))</f>
        <v/>
      </c>
      <c r="Z1997" s="9" t="str">
        <f>IF(Search!$R$4="","",IF(Inventory!$BA1997&lt;Search!$R$4,"",1))</f>
        <v/>
      </c>
      <c r="AA1997" s="9" t="str">
        <f>IF(Search!$R$5="","",IF($BA1997&gt;Search!$R$5,"",1))</f>
        <v/>
      </c>
      <c r="AB1997" s="9" t="str">
        <f>IF(Search!$R$6="","",IF($BB1997&lt;Search!$R$6,"",1))</f>
        <v/>
      </c>
      <c r="AC1997" s="9" t="str">
        <f>IF(Search!$R$7="","",IF($BB1997&lt;Search!$R$7,"",1))</f>
        <v/>
      </c>
      <c r="AD1997" s="45">
        <f>IF(COUNTIF($A1997:$AC1997,"n")&gt;0,"",IF(SUM($A1997:$AC1997)=COUNTA(Search!$C$4:$C$8,Search!$F$4:$F$8,Search!$I$4:$I$6,Search!$I$8,Search!$L$4:$L$8,Search!$O$4:$O$8,Search!$R$4:$R$7,Search!$U$4:$U$7)-COUNTIF(Search!$C$4:$U$7,"n"),1+LARGE($AD$1:AD1996,1),""))</f>
        <v>206</v>
      </c>
      <c r="AE1997" s="45">
        <f t="shared" si="96"/>
        <v>1991</v>
      </c>
      <c r="AF1997" s="45">
        <f>IF(AD1997="","",COUNTIF($AE$1:$AE1996,$AE1997)+RANK($AE1997,$AE$2:$AE$10540,1))</f>
        <v>374</v>
      </c>
      <c r="AG1997" s="45">
        <f t="shared" si="97"/>
        <v>0</v>
      </c>
      <c r="AH1997" s="45">
        <f>IF($AD1997="","",COUNTIF($AG$1:$AG1996,$AG1997)+RANK($AG1997,$AG$1:$AG$10539,0))</f>
        <v>368</v>
      </c>
      <c r="AI1997" s="10" t="str">
        <f t="shared" si="98"/>
        <v>2013-14 O-Pee-Chee Retro #269 Patrick Eaves     /   $</v>
      </c>
      <c r="AJ1997" s="11">
        <v>2013</v>
      </c>
      <c r="AK1997" s="17">
        <v>14</v>
      </c>
      <c r="AL1997" s="12" t="s">
        <v>1096</v>
      </c>
      <c r="AM1997" s="10">
        <v>269</v>
      </c>
      <c r="AN1997" s="12" t="s">
        <v>1525</v>
      </c>
      <c r="AO1997" s="9"/>
      <c r="AP1997" s="9" t="s">
        <v>1902</v>
      </c>
      <c r="AQ1997" s="9"/>
      <c r="AR1997" s="14"/>
      <c r="AS1997" s="9"/>
      <c r="AT1997" s="9"/>
      <c r="AU1997" s="9"/>
      <c r="AV1997" s="13"/>
      <c r="AW1997" s="13"/>
      <c r="AX1997" s="9"/>
      <c r="AY1997" s="9"/>
      <c r="AZ1997" s="9"/>
      <c r="BA1997" s="33"/>
      <c r="BB1997" s="33"/>
      <c r="BC1997" s="36"/>
      <c r="BD1997" s="12" t="s">
        <v>1771</v>
      </c>
    </row>
    <row r="1998" spans="1:56" s="12" customFormat="1" x14ac:dyDescent="0.2">
      <c r="A1998" s="9">
        <f>IF(Search!$C$5="","",IF(COUNTA(Inventory!$AP1998)=1,1,""))</f>
        <v>1</v>
      </c>
      <c r="B1998" s="9" t="str">
        <f>IF(Search!$C$4="","",IF(ISNUMBER(SEARCH(Search!$C$4,$AR1998))=TRUE,1,""))</f>
        <v/>
      </c>
      <c r="C1998" s="9" t="str">
        <f>IF(Search!$C$6="x",IF(COUNTA($AQ1998)=1,1,"N"),IF(COUNTA($AQ1998)=1,"N",""))</f>
        <v/>
      </c>
      <c r="D1998" s="9" t="str">
        <f>IF(Search!$O$8="","",IF(ISNUMBER(SEARCH(Search!$O$8,$BD1998))=TRUE,1,""))</f>
        <v/>
      </c>
      <c r="E1998" s="9" t="str">
        <f>IF(Search!$C$7="","",IF(ISNUMBER(SEARCH(Search!$C$7,$AN1998))=TRUE,1,""))</f>
        <v/>
      </c>
      <c r="F1998" s="9" t="str">
        <f>IF(Search!$C$8="","",IF(ISNUMBER(SEARCH(Search!$C$8,$AO1998))=TRUE,1,""))</f>
        <v/>
      </c>
      <c r="G1998" s="9" t="str">
        <f>IF(Search!$F$4="","",IF(Inventory!$AJ1998&lt;Search!$F$4,"",1))</f>
        <v/>
      </c>
      <c r="H1998" s="9" t="str">
        <f>IF(Search!$F$5="","",IF(Inventory!$AJ1998&gt;Search!$F$5,"",1))</f>
        <v/>
      </c>
      <c r="I1998" s="9" t="str">
        <f>IF(Search!$F$7="","",IF(Search!$F$8="",IF(ISNUMBER(SEARCH(Search!$F$7,$AL1998))=TRUE,1,""),""))</f>
        <v/>
      </c>
      <c r="J1998" s="9" t="str">
        <f>IF($AL1998=Search!$F$8,1,"")</f>
        <v/>
      </c>
      <c r="K1998" s="9" t="str">
        <f>IF(Search!$I$4="","",IF(COUNTA($AS1998)=1,IF(Search!$I$4="N","N",1),""))</f>
        <v/>
      </c>
      <c r="L1998" s="9" t="str">
        <f>IF(Search!$I$5="","",IF($AS1998="RC",1,""))</f>
        <v/>
      </c>
      <c r="M1998" s="9" t="str">
        <f>IF(Search!$I$6="","",IF($AS1998="RCP",1,""))</f>
        <v/>
      </c>
      <c r="N1998" s="9" t="str">
        <f>IF(Search!$I$8="","",IF(COUNTA($AT1998)=1,IF(Search!$I$8="N","N",1),""))</f>
        <v/>
      </c>
      <c r="O1998" s="9" t="str">
        <f>IF(Search!$L$4="","",IF(COUNTA($AU1998)=1,IF(Search!$L$4="N","N",1),""))</f>
        <v/>
      </c>
      <c r="P1998" s="9" t="str">
        <f>IF(Search!$L$5="","",IF(ISNUMBER(SEARCH("Jersey",$AU1998))=TRUE,IF(Search!$L$5="N","N",1),""))</f>
        <v/>
      </c>
      <c r="Q1998" s="9" t="str">
        <f>IF(Search!$L$6="","",IF(ISNUMBER(SEARCH("Patch",$AU1998))=TRUE,IF(Search!$L$6="N","N",1),""))</f>
        <v/>
      </c>
      <c r="R1998" s="9" t="str">
        <f>IF(Search!$L$7="","",IF(ISNUMBER(SEARCH("Shield",$AU1998))=TRUE,IF(Search!$L$7="N","N",1),""))</f>
        <v/>
      </c>
      <c r="S1998" s="9" t="str">
        <f>IF(Search!$L$8="","",IF(ISNUMBER(SEARCH("Stick",$AU1998))=TRUE,IF(Search!$L$8="N","N",1),""))</f>
        <v/>
      </c>
      <c r="T1998" s="9" t="str">
        <f>IF(Search!$O$4="","",IF(COUNTA($AW1998)=1,IF(Search!$O$4="N","N",1),""))</f>
        <v/>
      </c>
      <c r="U1998" s="9" t="str">
        <f>IF(Search!$O$5="","",IF($AW1998="","",IF($AW1998&lt;Search!$O$5,"",1)))</f>
        <v/>
      </c>
      <c r="V1998" s="9" t="str">
        <f>IF(Search!$O$6="","",IF($AW1998="","",IF($AW1998&gt;Search!$O$6,"",1)))</f>
        <v/>
      </c>
      <c r="W1998" s="9" t="str">
        <f>IF(Search!$U$4="","",IF($AX1998="","",1))</f>
        <v/>
      </c>
      <c r="X1998" s="9" t="str">
        <f>IF(Search!$U$5="","",IF(ISNUMBER(SEARCH(Search!$U$5,$AX1998))=TRUE,IF(Search!$U$5="N","N",1),""))</f>
        <v/>
      </c>
      <c r="Y1998" s="9" t="str">
        <f>IF(Search!$U$6="","",IF($AY1998&lt;Search!$U$6,"",1))</f>
        <v/>
      </c>
      <c r="Z1998" s="9" t="str">
        <f>IF(Search!$R$4="","",IF(Inventory!$BA1998&lt;Search!$R$4,"",1))</f>
        <v/>
      </c>
      <c r="AA1998" s="9" t="str">
        <f>IF(Search!$R$5="","",IF($BA1998&gt;Search!$R$5,"",1))</f>
        <v/>
      </c>
      <c r="AB1998" s="9" t="str">
        <f>IF(Search!$R$6="","",IF($BB1998&lt;Search!$R$6,"",1))</f>
        <v/>
      </c>
      <c r="AC1998" s="9" t="str">
        <f>IF(Search!$R$7="","",IF($BB1998&lt;Search!$R$7,"",1))</f>
        <v/>
      </c>
      <c r="AD1998" s="45">
        <f>IF(COUNTIF($A1998:$AC1998,"n")&gt;0,"",IF(SUM($A1998:$AC1998)=COUNTA(Search!$C$4:$C$8,Search!$F$4:$F$8,Search!$I$4:$I$6,Search!$I$8,Search!$L$4:$L$8,Search!$O$4:$O$8,Search!$R$4:$R$7,Search!$U$4:$U$7)-COUNTIF(Search!$C$4:$U$7,"n"),1+LARGE($AD$1:AD1997,1),""))</f>
        <v>207</v>
      </c>
      <c r="AE1998" s="45">
        <f t="shared" si="96"/>
        <v>100</v>
      </c>
      <c r="AF1998" s="45">
        <f>IF(AD1998="","",COUNTIF($AE$1:$AE1997,$AE1998)+RANK($AE1998,$AE$2:$AE$10540,1))</f>
        <v>16</v>
      </c>
      <c r="AG1998" s="45">
        <f t="shared" si="97"/>
        <v>0</v>
      </c>
      <c r="AH1998" s="45">
        <f>IF($AD1998="","",COUNTIF($AG$1:$AG1997,$AG1998)+RANK($AG1998,$AG$1:$AG$10539,0))</f>
        <v>369</v>
      </c>
      <c r="AI1998" s="10" t="str">
        <f t="shared" si="98"/>
        <v>2013-14 O-Pee-Chee Retro #273 Andre Benoit     /   $</v>
      </c>
      <c r="AJ1998" s="11">
        <v>2013</v>
      </c>
      <c r="AK1998" s="17">
        <v>14</v>
      </c>
      <c r="AL1998" s="12" t="s">
        <v>1096</v>
      </c>
      <c r="AM1998" s="10">
        <v>273</v>
      </c>
      <c r="AN1998" s="12" t="s">
        <v>1526</v>
      </c>
      <c r="AO1998" s="9"/>
      <c r="AP1998" s="9" t="s">
        <v>1902</v>
      </c>
      <c r="AQ1998" s="9"/>
      <c r="AR1998" s="14"/>
      <c r="AS1998" s="9"/>
      <c r="AT1998" s="9"/>
      <c r="AU1998" s="9"/>
      <c r="AV1998" s="13"/>
      <c r="AW1998" s="13"/>
      <c r="AX1998" s="9"/>
      <c r="AY1998" s="9"/>
      <c r="AZ1998" s="9"/>
      <c r="BA1998" s="33"/>
      <c r="BB1998" s="33"/>
      <c r="BC1998" s="36"/>
      <c r="BD1998" s="12" t="s">
        <v>1771</v>
      </c>
    </row>
    <row r="1999" spans="1:56" s="12" customFormat="1" x14ac:dyDescent="0.2">
      <c r="A1999" s="9">
        <f>IF(Search!$C$5="","",IF(COUNTA(Inventory!$AP1999)=1,1,""))</f>
        <v>1</v>
      </c>
      <c r="B1999" s="9" t="str">
        <f>IF(Search!$C$4="","",IF(ISNUMBER(SEARCH(Search!$C$4,$AR1999))=TRUE,1,""))</f>
        <v/>
      </c>
      <c r="C1999" s="9" t="str">
        <f>IF(Search!$C$6="x",IF(COUNTA($AQ1999)=1,1,"N"),IF(COUNTA($AQ1999)=1,"N",""))</f>
        <v/>
      </c>
      <c r="D1999" s="9" t="str">
        <f>IF(Search!$O$8="","",IF(ISNUMBER(SEARCH(Search!$O$8,$BD1999))=TRUE,1,""))</f>
        <v/>
      </c>
      <c r="E1999" s="9" t="str">
        <f>IF(Search!$C$7="","",IF(ISNUMBER(SEARCH(Search!$C$7,$AN1999))=TRUE,1,""))</f>
        <v/>
      </c>
      <c r="F1999" s="9" t="str">
        <f>IF(Search!$C$8="","",IF(ISNUMBER(SEARCH(Search!$C$8,$AO1999))=TRUE,1,""))</f>
        <v/>
      </c>
      <c r="G1999" s="9" t="str">
        <f>IF(Search!$F$4="","",IF(Inventory!$AJ1999&lt;Search!$F$4,"",1))</f>
        <v/>
      </c>
      <c r="H1999" s="9" t="str">
        <f>IF(Search!$F$5="","",IF(Inventory!$AJ1999&gt;Search!$F$5,"",1))</f>
        <v/>
      </c>
      <c r="I1999" s="9" t="str">
        <f>IF(Search!$F$7="","",IF(Search!$F$8="",IF(ISNUMBER(SEARCH(Search!$F$7,$AL1999))=TRUE,1,""),""))</f>
        <v/>
      </c>
      <c r="J1999" s="9" t="str">
        <f>IF($AL1999=Search!$F$8,1,"")</f>
        <v/>
      </c>
      <c r="K1999" s="9" t="str">
        <f>IF(Search!$I$4="","",IF(COUNTA($AS1999)=1,IF(Search!$I$4="N","N",1),""))</f>
        <v/>
      </c>
      <c r="L1999" s="9" t="str">
        <f>IF(Search!$I$5="","",IF($AS1999="RC",1,""))</f>
        <v/>
      </c>
      <c r="M1999" s="9" t="str">
        <f>IF(Search!$I$6="","",IF($AS1999="RCP",1,""))</f>
        <v/>
      </c>
      <c r="N1999" s="9" t="str">
        <f>IF(Search!$I$8="","",IF(COUNTA($AT1999)=1,IF(Search!$I$8="N","N",1),""))</f>
        <v/>
      </c>
      <c r="O1999" s="9" t="str">
        <f>IF(Search!$L$4="","",IF(COUNTA($AU1999)=1,IF(Search!$L$4="N","N",1),""))</f>
        <v/>
      </c>
      <c r="P1999" s="9" t="str">
        <f>IF(Search!$L$5="","",IF(ISNUMBER(SEARCH("Jersey",$AU1999))=TRUE,IF(Search!$L$5="N","N",1),""))</f>
        <v/>
      </c>
      <c r="Q1999" s="9" t="str">
        <f>IF(Search!$L$6="","",IF(ISNUMBER(SEARCH("Patch",$AU1999))=TRUE,IF(Search!$L$6="N","N",1),""))</f>
        <v/>
      </c>
      <c r="R1999" s="9" t="str">
        <f>IF(Search!$L$7="","",IF(ISNUMBER(SEARCH("Shield",$AU1999))=TRUE,IF(Search!$L$7="N","N",1),""))</f>
        <v/>
      </c>
      <c r="S1999" s="9" t="str">
        <f>IF(Search!$L$8="","",IF(ISNUMBER(SEARCH("Stick",$AU1999))=TRUE,IF(Search!$L$8="N","N",1),""))</f>
        <v/>
      </c>
      <c r="T1999" s="9" t="str">
        <f>IF(Search!$O$4="","",IF(COUNTA($AW1999)=1,IF(Search!$O$4="N","N",1),""))</f>
        <v/>
      </c>
      <c r="U1999" s="9" t="str">
        <f>IF(Search!$O$5="","",IF($AW1999="","",IF($AW1999&lt;Search!$O$5,"",1)))</f>
        <v/>
      </c>
      <c r="V1999" s="9" t="str">
        <f>IF(Search!$O$6="","",IF($AW1999="","",IF($AW1999&gt;Search!$O$6,"",1)))</f>
        <v/>
      </c>
      <c r="W1999" s="9" t="str">
        <f>IF(Search!$U$4="","",IF($AX1999="","",1))</f>
        <v/>
      </c>
      <c r="X1999" s="9" t="str">
        <f>IF(Search!$U$5="","",IF(ISNUMBER(SEARCH(Search!$U$5,$AX1999))=TRUE,IF(Search!$U$5="N","N",1),""))</f>
        <v/>
      </c>
      <c r="Y1999" s="9" t="str">
        <f>IF(Search!$U$6="","",IF($AY1999&lt;Search!$U$6,"",1))</f>
        <v/>
      </c>
      <c r="Z1999" s="9" t="str">
        <f>IF(Search!$R$4="","",IF(Inventory!$BA1999&lt;Search!$R$4,"",1))</f>
        <v/>
      </c>
      <c r="AA1999" s="9" t="str">
        <f>IF(Search!$R$5="","",IF($BA1999&gt;Search!$R$5,"",1))</f>
        <v/>
      </c>
      <c r="AB1999" s="9" t="str">
        <f>IF(Search!$R$6="","",IF($BB1999&lt;Search!$R$6,"",1))</f>
        <v/>
      </c>
      <c r="AC1999" s="9" t="str">
        <f>IF(Search!$R$7="","",IF($BB1999&lt;Search!$R$7,"",1))</f>
        <v/>
      </c>
      <c r="AD1999" s="45">
        <f>IF(COUNTIF($A1999:$AC1999,"n")&gt;0,"",IF(SUM($A1999:$AC1999)=COUNTA(Search!$C$4:$C$8,Search!$F$4:$F$8,Search!$I$4:$I$6,Search!$I$8,Search!$L$4:$L$8,Search!$O$4:$O$8,Search!$R$4:$R$7,Search!$U$4:$U$7)-COUNTIF(Search!$C$4:$U$7,"n"),1+LARGE($AD$1:AD1998,1),""))</f>
        <v>208</v>
      </c>
      <c r="AE1999" s="45">
        <f t="shared" si="96"/>
        <v>308</v>
      </c>
      <c r="AF1999" s="45">
        <f>IF(AD1999="","",COUNTIF($AE$1:$AE1998,$AE1999)+RANK($AE1999,$AE$2:$AE$10540,1))</f>
        <v>57</v>
      </c>
      <c r="AG1999" s="45">
        <f t="shared" si="97"/>
        <v>0</v>
      </c>
      <c r="AH1999" s="45">
        <f>IF($AD1999="","",COUNTIF($AG$1:$AG1998,$AG1999)+RANK($AG1999,$AG$1:$AG$10539,0))</f>
        <v>370</v>
      </c>
      <c r="AI1999" s="10" t="str">
        <f t="shared" si="98"/>
        <v>2013-14 O-Pee-Chee Retro #278 Brian Elliott     /   $</v>
      </c>
      <c r="AJ1999" s="11">
        <v>2013</v>
      </c>
      <c r="AK1999" s="17">
        <v>14</v>
      </c>
      <c r="AL1999" s="12" t="s">
        <v>1096</v>
      </c>
      <c r="AM1999" s="10">
        <v>278</v>
      </c>
      <c r="AN1999" s="12" t="s">
        <v>711</v>
      </c>
      <c r="AO1999" s="9"/>
      <c r="AP1999" s="9" t="s">
        <v>1902</v>
      </c>
      <c r="AQ1999" s="9"/>
      <c r="AR1999" s="14"/>
      <c r="AS1999" s="9"/>
      <c r="AT1999" s="9"/>
      <c r="AU1999" s="9"/>
      <c r="AV1999" s="13"/>
      <c r="AW1999" s="13"/>
      <c r="AX1999" s="9"/>
      <c r="AY1999" s="9"/>
      <c r="AZ1999" s="9"/>
      <c r="BA1999" s="33"/>
      <c r="BB1999" s="33"/>
      <c r="BC1999" s="36"/>
      <c r="BD1999" s="12" t="s">
        <v>1771</v>
      </c>
    </row>
    <row r="2000" spans="1:56" s="12" customFormat="1" x14ac:dyDescent="0.2">
      <c r="A2000" s="9">
        <f>IF(Search!$C$5="","",IF(COUNTA(Inventory!$AP2000)=1,1,""))</f>
        <v>1</v>
      </c>
      <c r="B2000" s="9" t="str">
        <f>IF(Search!$C$4="","",IF(ISNUMBER(SEARCH(Search!$C$4,$AR2000))=TRUE,1,""))</f>
        <v/>
      </c>
      <c r="C2000" s="9" t="str">
        <f>IF(Search!$C$6="x",IF(COUNTA($AQ2000)=1,1,"N"),IF(COUNTA($AQ2000)=1,"N",""))</f>
        <v/>
      </c>
      <c r="D2000" s="9" t="str">
        <f>IF(Search!$O$8="","",IF(ISNUMBER(SEARCH(Search!$O$8,$BD2000))=TRUE,1,""))</f>
        <v/>
      </c>
      <c r="E2000" s="9" t="str">
        <f>IF(Search!$C$7="","",IF(ISNUMBER(SEARCH(Search!$C$7,$AN2000))=TRUE,1,""))</f>
        <v/>
      </c>
      <c r="F2000" s="9" t="str">
        <f>IF(Search!$C$8="","",IF(ISNUMBER(SEARCH(Search!$C$8,$AO2000))=TRUE,1,""))</f>
        <v/>
      </c>
      <c r="G2000" s="9" t="str">
        <f>IF(Search!$F$4="","",IF(Inventory!$AJ2000&lt;Search!$F$4,"",1))</f>
        <v/>
      </c>
      <c r="H2000" s="9" t="str">
        <f>IF(Search!$F$5="","",IF(Inventory!$AJ2000&gt;Search!$F$5,"",1))</f>
        <v/>
      </c>
      <c r="I2000" s="9" t="str">
        <f>IF(Search!$F$7="","",IF(Search!$F$8="",IF(ISNUMBER(SEARCH(Search!$F$7,$AL2000))=TRUE,1,""),""))</f>
        <v/>
      </c>
      <c r="J2000" s="9" t="str">
        <f>IF($AL2000=Search!$F$8,1,"")</f>
        <v/>
      </c>
      <c r="K2000" s="9" t="str">
        <f>IF(Search!$I$4="","",IF(COUNTA($AS2000)=1,IF(Search!$I$4="N","N",1),""))</f>
        <v/>
      </c>
      <c r="L2000" s="9" t="str">
        <f>IF(Search!$I$5="","",IF($AS2000="RC",1,""))</f>
        <v/>
      </c>
      <c r="M2000" s="9" t="str">
        <f>IF(Search!$I$6="","",IF($AS2000="RCP",1,""))</f>
        <v/>
      </c>
      <c r="N2000" s="9" t="str">
        <f>IF(Search!$I$8="","",IF(COUNTA($AT2000)=1,IF(Search!$I$8="N","N",1),""))</f>
        <v/>
      </c>
      <c r="O2000" s="9" t="str">
        <f>IF(Search!$L$4="","",IF(COUNTA($AU2000)=1,IF(Search!$L$4="N","N",1),""))</f>
        <v/>
      </c>
      <c r="P2000" s="9" t="str">
        <f>IF(Search!$L$5="","",IF(ISNUMBER(SEARCH("Jersey",$AU2000))=TRUE,IF(Search!$L$5="N","N",1),""))</f>
        <v/>
      </c>
      <c r="Q2000" s="9" t="str">
        <f>IF(Search!$L$6="","",IF(ISNUMBER(SEARCH("Patch",$AU2000))=TRUE,IF(Search!$L$6="N","N",1),""))</f>
        <v/>
      </c>
      <c r="R2000" s="9" t="str">
        <f>IF(Search!$L$7="","",IF(ISNUMBER(SEARCH("Shield",$AU2000))=TRUE,IF(Search!$L$7="N","N",1),""))</f>
        <v/>
      </c>
      <c r="S2000" s="9" t="str">
        <f>IF(Search!$L$8="","",IF(ISNUMBER(SEARCH("Stick",$AU2000))=TRUE,IF(Search!$L$8="N","N",1),""))</f>
        <v/>
      </c>
      <c r="T2000" s="9" t="str">
        <f>IF(Search!$O$4="","",IF(COUNTA($AW2000)=1,IF(Search!$O$4="N","N",1),""))</f>
        <v/>
      </c>
      <c r="U2000" s="9" t="str">
        <f>IF(Search!$O$5="","",IF($AW2000="","",IF($AW2000&lt;Search!$O$5,"",1)))</f>
        <v/>
      </c>
      <c r="V2000" s="9" t="str">
        <f>IF(Search!$O$6="","",IF($AW2000="","",IF($AW2000&gt;Search!$O$6,"",1)))</f>
        <v/>
      </c>
      <c r="W2000" s="9" t="str">
        <f>IF(Search!$U$4="","",IF($AX2000="","",1))</f>
        <v/>
      </c>
      <c r="X2000" s="9" t="str">
        <f>IF(Search!$U$5="","",IF(ISNUMBER(SEARCH(Search!$U$5,$AX2000))=TRUE,IF(Search!$U$5="N","N",1),""))</f>
        <v/>
      </c>
      <c r="Y2000" s="9" t="str">
        <f>IF(Search!$U$6="","",IF($AY2000&lt;Search!$U$6,"",1))</f>
        <v/>
      </c>
      <c r="Z2000" s="9" t="str">
        <f>IF(Search!$R$4="","",IF(Inventory!$BA2000&lt;Search!$R$4,"",1))</f>
        <v/>
      </c>
      <c r="AA2000" s="9" t="str">
        <f>IF(Search!$R$5="","",IF($BA2000&gt;Search!$R$5,"",1))</f>
        <v/>
      </c>
      <c r="AB2000" s="9" t="str">
        <f>IF(Search!$R$6="","",IF($BB2000&lt;Search!$R$6,"",1))</f>
        <v/>
      </c>
      <c r="AC2000" s="9" t="str">
        <f>IF(Search!$R$7="","",IF($BB2000&lt;Search!$R$7,"",1))</f>
        <v/>
      </c>
      <c r="AD2000" s="45">
        <f>IF(COUNTIF($A2000:$AC2000,"n")&gt;0,"",IF(SUM($A2000:$AC2000)=COUNTA(Search!$C$4:$C$8,Search!$F$4:$F$8,Search!$I$4:$I$6,Search!$I$8,Search!$L$4:$L$8,Search!$O$4:$O$8,Search!$R$4:$R$7,Search!$U$4:$U$7)-COUNTIF(Search!$C$4:$U$7,"n"),1+LARGE($AD$1:AD1999,1),""))</f>
        <v>209</v>
      </c>
      <c r="AE2000" s="45">
        <f t="shared" si="96"/>
        <v>1825</v>
      </c>
      <c r="AF2000" s="45">
        <f>IF(AD2000="","",COUNTIF($AE$1:$AE1999,$AE2000)+RANK($AE2000,$AE$2:$AE$10540,1))</f>
        <v>329</v>
      </c>
      <c r="AG2000" s="45">
        <f t="shared" si="97"/>
        <v>0</v>
      </c>
      <c r="AH2000" s="45">
        <f>IF($AD2000="","",COUNTIF($AG$1:$AG1999,$AG2000)+RANK($AG2000,$AG$1:$AG$10539,0))</f>
        <v>371</v>
      </c>
      <c r="AI2000" s="10" t="str">
        <f t="shared" si="98"/>
        <v>2013-14 O-Pee-Chee Retro #283 Mikko Koivu     /   $</v>
      </c>
      <c r="AJ2000" s="11">
        <v>2013</v>
      </c>
      <c r="AK2000" s="17">
        <v>14</v>
      </c>
      <c r="AL2000" s="12" t="s">
        <v>1096</v>
      </c>
      <c r="AM2000" s="10">
        <v>283</v>
      </c>
      <c r="AN2000" s="12" t="s">
        <v>1156</v>
      </c>
      <c r="AO2000" s="9"/>
      <c r="AP2000" s="9" t="s">
        <v>1902</v>
      </c>
      <c r="AQ2000" s="9"/>
      <c r="AR2000" s="14"/>
      <c r="AS2000" s="9"/>
      <c r="AT2000" s="9"/>
      <c r="AU2000" s="9"/>
      <c r="AV2000" s="13"/>
      <c r="AW2000" s="13"/>
      <c r="AX2000" s="9"/>
      <c r="AY2000" s="9"/>
      <c r="AZ2000" s="9"/>
      <c r="BA2000" s="33"/>
      <c r="BB2000" s="33"/>
      <c r="BC2000" s="36"/>
      <c r="BD2000" s="12" t="s">
        <v>1771</v>
      </c>
    </row>
    <row r="2001" spans="1:56" s="12" customFormat="1" x14ac:dyDescent="0.2">
      <c r="A2001" s="9">
        <f>IF(Search!$C$5="","",IF(COUNTA(Inventory!$AP2001)=1,1,""))</f>
        <v>1</v>
      </c>
      <c r="B2001" s="9" t="str">
        <f>IF(Search!$C$4="","",IF(ISNUMBER(SEARCH(Search!$C$4,$AR2001))=TRUE,1,""))</f>
        <v/>
      </c>
      <c r="C2001" s="9" t="str">
        <f>IF(Search!$C$6="x",IF(COUNTA($AQ2001)=1,1,"N"),IF(COUNTA($AQ2001)=1,"N",""))</f>
        <v/>
      </c>
      <c r="D2001" s="9" t="str">
        <f>IF(Search!$O$8="","",IF(ISNUMBER(SEARCH(Search!$O$8,$BD2001))=TRUE,1,""))</f>
        <v/>
      </c>
      <c r="E2001" s="9" t="str">
        <f>IF(Search!$C$7="","",IF(ISNUMBER(SEARCH(Search!$C$7,$AN2001))=TRUE,1,""))</f>
        <v/>
      </c>
      <c r="F2001" s="9" t="str">
        <f>IF(Search!$C$8="","",IF(ISNUMBER(SEARCH(Search!$C$8,$AO2001))=TRUE,1,""))</f>
        <v/>
      </c>
      <c r="G2001" s="9" t="str">
        <f>IF(Search!$F$4="","",IF(Inventory!$AJ2001&lt;Search!$F$4,"",1))</f>
        <v/>
      </c>
      <c r="H2001" s="9" t="str">
        <f>IF(Search!$F$5="","",IF(Inventory!$AJ2001&gt;Search!$F$5,"",1))</f>
        <v/>
      </c>
      <c r="I2001" s="9" t="str">
        <f>IF(Search!$F$7="","",IF(Search!$F$8="",IF(ISNUMBER(SEARCH(Search!$F$7,$AL2001))=TRUE,1,""),""))</f>
        <v/>
      </c>
      <c r="J2001" s="9" t="str">
        <f>IF($AL2001=Search!$F$8,1,"")</f>
        <v/>
      </c>
      <c r="K2001" s="9" t="str">
        <f>IF(Search!$I$4="","",IF(COUNTA($AS2001)=1,IF(Search!$I$4="N","N",1),""))</f>
        <v/>
      </c>
      <c r="L2001" s="9" t="str">
        <f>IF(Search!$I$5="","",IF($AS2001="RC",1,""))</f>
        <v/>
      </c>
      <c r="M2001" s="9" t="str">
        <f>IF(Search!$I$6="","",IF($AS2001="RCP",1,""))</f>
        <v/>
      </c>
      <c r="N2001" s="9" t="str">
        <f>IF(Search!$I$8="","",IF(COUNTA($AT2001)=1,IF(Search!$I$8="N","N",1),""))</f>
        <v/>
      </c>
      <c r="O2001" s="9" t="str">
        <f>IF(Search!$L$4="","",IF(COUNTA($AU2001)=1,IF(Search!$L$4="N","N",1),""))</f>
        <v/>
      </c>
      <c r="P2001" s="9" t="str">
        <f>IF(Search!$L$5="","",IF(ISNUMBER(SEARCH("Jersey",$AU2001))=TRUE,IF(Search!$L$5="N","N",1),""))</f>
        <v/>
      </c>
      <c r="Q2001" s="9" t="str">
        <f>IF(Search!$L$6="","",IF(ISNUMBER(SEARCH("Patch",$AU2001))=TRUE,IF(Search!$L$6="N","N",1),""))</f>
        <v/>
      </c>
      <c r="R2001" s="9" t="str">
        <f>IF(Search!$L$7="","",IF(ISNUMBER(SEARCH("Shield",$AU2001))=TRUE,IF(Search!$L$7="N","N",1),""))</f>
        <v/>
      </c>
      <c r="S2001" s="9" t="str">
        <f>IF(Search!$L$8="","",IF(ISNUMBER(SEARCH("Stick",$AU2001))=TRUE,IF(Search!$L$8="N","N",1),""))</f>
        <v/>
      </c>
      <c r="T2001" s="9" t="str">
        <f>IF(Search!$O$4="","",IF(COUNTA($AW2001)=1,IF(Search!$O$4="N","N",1),""))</f>
        <v/>
      </c>
      <c r="U2001" s="9" t="str">
        <f>IF(Search!$O$5="","",IF($AW2001="","",IF($AW2001&lt;Search!$O$5,"",1)))</f>
        <v/>
      </c>
      <c r="V2001" s="9" t="str">
        <f>IF(Search!$O$6="","",IF($AW2001="","",IF($AW2001&gt;Search!$O$6,"",1)))</f>
        <v/>
      </c>
      <c r="W2001" s="9" t="str">
        <f>IF(Search!$U$4="","",IF($AX2001="","",1))</f>
        <v/>
      </c>
      <c r="X2001" s="9" t="str">
        <f>IF(Search!$U$5="","",IF(ISNUMBER(SEARCH(Search!$U$5,$AX2001))=TRUE,IF(Search!$U$5="N","N",1),""))</f>
        <v/>
      </c>
      <c r="Y2001" s="9" t="str">
        <f>IF(Search!$U$6="","",IF($AY2001&lt;Search!$U$6,"",1))</f>
        <v/>
      </c>
      <c r="Z2001" s="9" t="str">
        <f>IF(Search!$R$4="","",IF(Inventory!$BA2001&lt;Search!$R$4,"",1))</f>
        <v/>
      </c>
      <c r="AA2001" s="9" t="str">
        <f>IF(Search!$R$5="","",IF($BA2001&gt;Search!$R$5,"",1))</f>
        <v/>
      </c>
      <c r="AB2001" s="9" t="str">
        <f>IF(Search!$R$6="","",IF($BB2001&lt;Search!$R$6,"",1))</f>
        <v/>
      </c>
      <c r="AC2001" s="9" t="str">
        <f>IF(Search!$R$7="","",IF($BB2001&lt;Search!$R$7,"",1))</f>
        <v/>
      </c>
      <c r="AD2001" s="45">
        <f>IF(COUNTIF($A2001:$AC2001,"n")&gt;0,"",IF(SUM($A2001:$AC2001)=COUNTA(Search!$C$4:$C$8,Search!$F$4:$F$8,Search!$I$4:$I$6,Search!$I$8,Search!$L$4:$L$8,Search!$O$4:$O$8,Search!$R$4:$R$7,Search!$U$4:$U$7)-COUNTIF(Search!$C$4:$U$7,"n"),1+LARGE($AD$1:AD2000,1),""))</f>
        <v>210</v>
      </c>
      <c r="AE2001" s="45">
        <f t="shared" si="96"/>
        <v>2361</v>
      </c>
      <c r="AF2001" s="45">
        <f>IF(AD2001="","",COUNTIF($AE$1:$AE2000,$AE2001)+RANK($AE2001,$AE$2:$AE$10540,1))</f>
        <v>442</v>
      </c>
      <c r="AG2001" s="45">
        <f t="shared" si="97"/>
        <v>0</v>
      </c>
      <c r="AH2001" s="45">
        <f>IF($AD2001="","",COUNTIF($AG$1:$AG2000,$AG2001)+RANK($AG2001,$AG$1:$AG$10539,0))</f>
        <v>372</v>
      </c>
      <c r="AI2001" s="10" t="str">
        <f t="shared" si="98"/>
        <v>2013-14 O-Pee-Chee Retro #293 Simon Gagne     /   $</v>
      </c>
      <c r="AJ2001" s="11">
        <v>2013</v>
      </c>
      <c r="AK2001" s="17">
        <v>14</v>
      </c>
      <c r="AL2001" s="12" t="s">
        <v>1096</v>
      </c>
      <c r="AM2001" s="10">
        <v>293</v>
      </c>
      <c r="AN2001" s="12" t="s">
        <v>502</v>
      </c>
      <c r="AO2001" s="9"/>
      <c r="AP2001" s="9" t="s">
        <v>1902</v>
      </c>
      <c r="AQ2001" s="9"/>
      <c r="AR2001" s="14"/>
      <c r="AS2001" s="9"/>
      <c r="AT2001" s="9"/>
      <c r="AU2001" s="9"/>
      <c r="AV2001" s="13"/>
      <c r="AW2001" s="13"/>
      <c r="AX2001" s="9"/>
      <c r="AY2001" s="9"/>
      <c r="AZ2001" s="9"/>
      <c r="BA2001" s="33"/>
      <c r="BB2001" s="33"/>
      <c r="BC2001" s="36"/>
      <c r="BD2001" s="12" t="s">
        <v>1771</v>
      </c>
    </row>
    <row r="2002" spans="1:56" s="12" customFormat="1" x14ac:dyDescent="0.2">
      <c r="A2002" s="9">
        <f>IF(Search!$C$5="","",IF(COUNTA(Inventory!$AP2002)=1,1,""))</f>
        <v>1</v>
      </c>
      <c r="B2002" s="9" t="str">
        <f>IF(Search!$C$4="","",IF(ISNUMBER(SEARCH(Search!$C$4,$AR2002))=TRUE,1,""))</f>
        <v/>
      </c>
      <c r="C2002" s="9" t="str">
        <f>IF(Search!$C$6="x",IF(COUNTA($AQ2002)=1,1,"N"),IF(COUNTA($AQ2002)=1,"N",""))</f>
        <v/>
      </c>
      <c r="D2002" s="9" t="str">
        <f>IF(Search!$O$8="","",IF(ISNUMBER(SEARCH(Search!$O$8,$BD2002))=TRUE,1,""))</f>
        <v/>
      </c>
      <c r="E2002" s="9" t="str">
        <f>IF(Search!$C$7="","",IF(ISNUMBER(SEARCH(Search!$C$7,$AN2002))=TRUE,1,""))</f>
        <v/>
      </c>
      <c r="F2002" s="9" t="str">
        <f>IF(Search!$C$8="","",IF(ISNUMBER(SEARCH(Search!$C$8,$AO2002))=TRUE,1,""))</f>
        <v/>
      </c>
      <c r="G2002" s="9" t="str">
        <f>IF(Search!$F$4="","",IF(Inventory!$AJ2002&lt;Search!$F$4,"",1))</f>
        <v/>
      </c>
      <c r="H2002" s="9" t="str">
        <f>IF(Search!$F$5="","",IF(Inventory!$AJ2002&gt;Search!$F$5,"",1))</f>
        <v/>
      </c>
      <c r="I2002" s="9" t="str">
        <f>IF(Search!$F$7="","",IF(Search!$F$8="",IF(ISNUMBER(SEARCH(Search!$F$7,$AL2002))=TRUE,1,""),""))</f>
        <v/>
      </c>
      <c r="J2002" s="9" t="str">
        <f>IF($AL2002=Search!$F$8,1,"")</f>
        <v/>
      </c>
      <c r="K2002" s="9" t="str">
        <f>IF(Search!$I$4="","",IF(COUNTA($AS2002)=1,IF(Search!$I$4="N","N",1),""))</f>
        <v/>
      </c>
      <c r="L2002" s="9" t="str">
        <f>IF(Search!$I$5="","",IF($AS2002="RC",1,""))</f>
        <v/>
      </c>
      <c r="M2002" s="9" t="str">
        <f>IF(Search!$I$6="","",IF($AS2002="RCP",1,""))</f>
        <v/>
      </c>
      <c r="N2002" s="9" t="str">
        <f>IF(Search!$I$8="","",IF(COUNTA($AT2002)=1,IF(Search!$I$8="N","N",1),""))</f>
        <v/>
      </c>
      <c r="O2002" s="9" t="str">
        <f>IF(Search!$L$4="","",IF(COUNTA($AU2002)=1,IF(Search!$L$4="N","N",1),""))</f>
        <v/>
      </c>
      <c r="P2002" s="9" t="str">
        <f>IF(Search!$L$5="","",IF(ISNUMBER(SEARCH("Jersey",$AU2002))=TRUE,IF(Search!$L$5="N","N",1),""))</f>
        <v/>
      </c>
      <c r="Q2002" s="9" t="str">
        <f>IF(Search!$L$6="","",IF(ISNUMBER(SEARCH("Patch",$AU2002))=TRUE,IF(Search!$L$6="N","N",1),""))</f>
        <v/>
      </c>
      <c r="R2002" s="9" t="str">
        <f>IF(Search!$L$7="","",IF(ISNUMBER(SEARCH("Shield",$AU2002))=TRUE,IF(Search!$L$7="N","N",1),""))</f>
        <v/>
      </c>
      <c r="S2002" s="9" t="str">
        <f>IF(Search!$L$8="","",IF(ISNUMBER(SEARCH("Stick",$AU2002))=TRUE,IF(Search!$L$8="N","N",1),""))</f>
        <v/>
      </c>
      <c r="T2002" s="9" t="str">
        <f>IF(Search!$O$4="","",IF(COUNTA($AW2002)=1,IF(Search!$O$4="N","N",1),""))</f>
        <v/>
      </c>
      <c r="U2002" s="9" t="str">
        <f>IF(Search!$O$5="","",IF($AW2002="","",IF($AW2002&lt;Search!$O$5,"",1)))</f>
        <v/>
      </c>
      <c r="V2002" s="9" t="str">
        <f>IF(Search!$O$6="","",IF($AW2002="","",IF($AW2002&gt;Search!$O$6,"",1)))</f>
        <v/>
      </c>
      <c r="W2002" s="9" t="str">
        <f>IF(Search!$U$4="","",IF($AX2002="","",1))</f>
        <v/>
      </c>
      <c r="X2002" s="9" t="str">
        <f>IF(Search!$U$5="","",IF(ISNUMBER(SEARCH(Search!$U$5,$AX2002))=TRUE,IF(Search!$U$5="N","N",1),""))</f>
        <v/>
      </c>
      <c r="Y2002" s="9" t="str">
        <f>IF(Search!$U$6="","",IF($AY2002&lt;Search!$U$6,"",1))</f>
        <v/>
      </c>
      <c r="Z2002" s="9" t="str">
        <f>IF(Search!$R$4="","",IF(Inventory!$BA2002&lt;Search!$R$4,"",1))</f>
        <v/>
      </c>
      <c r="AA2002" s="9" t="str">
        <f>IF(Search!$R$5="","",IF($BA2002&gt;Search!$R$5,"",1))</f>
        <v/>
      </c>
      <c r="AB2002" s="9" t="str">
        <f>IF(Search!$R$6="","",IF($BB2002&lt;Search!$R$6,"",1))</f>
        <v/>
      </c>
      <c r="AC2002" s="9" t="str">
        <f>IF(Search!$R$7="","",IF($BB2002&lt;Search!$R$7,"",1))</f>
        <v/>
      </c>
      <c r="AD2002" s="45">
        <f>IF(COUNTIF($A2002:$AC2002,"n")&gt;0,"",IF(SUM($A2002:$AC2002)=COUNTA(Search!$C$4:$C$8,Search!$F$4:$F$8,Search!$I$4:$I$6,Search!$I$8,Search!$L$4:$L$8,Search!$O$4:$O$8,Search!$R$4:$R$7,Search!$U$4:$U$7)-COUNTIF(Search!$C$4:$U$7,"n"),1+LARGE($AD$1:AD2001,1),""))</f>
        <v>211</v>
      </c>
      <c r="AE2002" s="45">
        <f t="shared" si="96"/>
        <v>213</v>
      </c>
      <c r="AF2002" s="45">
        <f>IF(AD2002="","",COUNTIF($AE$1:$AE2001,$AE2002)+RANK($AE2002,$AE$2:$AE$10540,1))</f>
        <v>39</v>
      </c>
      <c r="AG2002" s="45">
        <f t="shared" si="97"/>
        <v>0</v>
      </c>
      <c r="AH2002" s="45">
        <f>IF($AD2002="","",COUNTIF($AG$1:$AG2001,$AG2002)+RANK($AG2002,$AG$1:$AG$10539,0))</f>
        <v>373</v>
      </c>
      <c r="AI2002" s="10" t="str">
        <f t="shared" si="98"/>
        <v>2013-14 O-Pee-Chee Retro #372 Bobby Clarke     /   $</v>
      </c>
      <c r="AJ2002" s="11">
        <v>2013</v>
      </c>
      <c r="AK2002" s="17">
        <v>14</v>
      </c>
      <c r="AL2002" s="12" t="s">
        <v>1096</v>
      </c>
      <c r="AM2002" s="10">
        <v>372</v>
      </c>
      <c r="AN2002" s="12" t="s">
        <v>1527</v>
      </c>
      <c r="AO2002" s="9"/>
      <c r="AP2002" s="9" t="s">
        <v>1902</v>
      </c>
      <c r="AQ2002" s="9"/>
      <c r="AR2002" s="14"/>
      <c r="AS2002" s="9"/>
      <c r="AT2002" s="9"/>
      <c r="AU2002" s="9"/>
      <c r="AV2002" s="13"/>
      <c r="AW2002" s="13"/>
      <c r="AX2002" s="9"/>
      <c r="AY2002" s="9"/>
      <c r="AZ2002" s="9"/>
      <c r="BA2002" s="33"/>
      <c r="BB2002" s="33"/>
      <c r="BC2002" s="36"/>
      <c r="BD2002" s="12" t="s">
        <v>1771</v>
      </c>
    </row>
    <row r="2003" spans="1:56" s="12" customFormat="1" x14ac:dyDescent="0.2">
      <c r="A2003" s="9">
        <f>IF(Search!$C$5="","",IF(COUNTA(Inventory!$AP2003)=1,1,""))</f>
        <v>1</v>
      </c>
      <c r="B2003" s="9" t="str">
        <f>IF(Search!$C$4="","",IF(ISNUMBER(SEARCH(Search!$C$4,$AR2003))=TRUE,1,""))</f>
        <v/>
      </c>
      <c r="C2003" s="9" t="str">
        <f>IF(Search!$C$6="x",IF(COUNTA($AQ2003)=1,1,"N"),IF(COUNTA($AQ2003)=1,"N",""))</f>
        <v/>
      </c>
      <c r="D2003" s="9" t="str">
        <f>IF(Search!$O$8="","",IF(ISNUMBER(SEARCH(Search!$O$8,$BD2003))=TRUE,1,""))</f>
        <v/>
      </c>
      <c r="E2003" s="9" t="str">
        <f>IF(Search!$C$7="","",IF(ISNUMBER(SEARCH(Search!$C$7,$AN2003))=TRUE,1,""))</f>
        <v/>
      </c>
      <c r="F2003" s="9" t="str">
        <f>IF(Search!$C$8="","",IF(ISNUMBER(SEARCH(Search!$C$8,$AO2003))=TRUE,1,""))</f>
        <v/>
      </c>
      <c r="G2003" s="9" t="str">
        <f>IF(Search!$F$4="","",IF(Inventory!$AJ2003&lt;Search!$F$4,"",1))</f>
        <v/>
      </c>
      <c r="H2003" s="9" t="str">
        <f>IF(Search!$F$5="","",IF(Inventory!$AJ2003&gt;Search!$F$5,"",1))</f>
        <v/>
      </c>
      <c r="I2003" s="9" t="str">
        <f>IF(Search!$F$7="","",IF(Search!$F$8="",IF(ISNUMBER(SEARCH(Search!$F$7,$AL2003))=TRUE,1,""),""))</f>
        <v/>
      </c>
      <c r="J2003" s="9" t="str">
        <f>IF($AL2003=Search!$F$8,1,"")</f>
        <v/>
      </c>
      <c r="K2003" s="9" t="str">
        <f>IF(Search!$I$4="","",IF(COUNTA($AS2003)=1,IF(Search!$I$4="N","N",1),""))</f>
        <v/>
      </c>
      <c r="L2003" s="9" t="str">
        <f>IF(Search!$I$5="","",IF($AS2003="RC",1,""))</f>
        <v/>
      </c>
      <c r="M2003" s="9" t="str">
        <f>IF(Search!$I$6="","",IF($AS2003="RCP",1,""))</f>
        <v/>
      </c>
      <c r="N2003" s="9" t="str">
        <f>IF(Search!$I$8="","",IF(COUNTA($AT2003)=1,IF(Search!$I$8="N","N",1),""))</f>
        <v/>
      </c>
      <c r="O2003" s="9" t="str">
        <f>IF(Search!$L$4="","",IF(COUNTA($AU2003)=1,IF(Search!$L$4="N","N",1),""))</f>
        <v/>
      </c>
      <c r="P2003" s="9" t="str">
        <f>IF(Search!$L$5="","",IF(ISNUMBER(SEARCH("Jersey",$AU2003))=TRUE,IF(Search!$L$5="N","N",1),""))</f>
        <v/>
      </c>
      <c r="Q2003" s="9" t="str">
        <f>IF(Search!$L$6="","",IF(ISNUMBER(SEARCH("Patch",$AU2003))=TRUE,IF(Search!$L$6="N","N",1),""))</f>
        <v/>
      </c>
      <c r="R2003" s="9" t="str">
        <f>IF(Search!$L$7="","",IF(ISNUMBER(SEARCH("Shield",$AU2003))=TRUE,IF(Search!$L$7="N","N",1),""))</f>
        <v/>
      </c>
      <c r="S2003" s="9" t="str">
        <f>IF(Search!$L$8="","",IF(ISNUMBER(SEARCH("Stick",$AU2003))=TRUE,IF(Search!$L$8="N","N",1),""))</f>
        <v/>
      </c>
      <c r="T2003" s="9" t="str">
        <f>IF(Search!$O$4="","",IF(COUNTA($AW2003)=1,IF(Search!$O$4="N","N",1),""))</f>
        <v/>
      </c>
      <c r="U2003" s="9" t="str">
        <f>IF(Search!$O$5="","",IF($AW2003="","",IF($AW2003&lt;Search!$O$5,"",1)))</f>
        <v/>
      </c>
      <c r="V2003" s="9" t="str">
        <f>IF(Search!$O$6="","",IF($AW2003="","",IF($AW2003&gt;Search!$O$6,"",1)))</f>
        <v/>
      </c>
      <c r="W2003" s="9" t="str">
        <f>IF(Search!$U$4="","",IF($AX2003="","",1))</f>
        <v/>
      </c>
      <c r="X2003" s="9" t="str">
        <f>IF(Search!$U$5="","",IF(ISNUMBER(SEARCH(Search!$U$5,$AX2003))=TRUE,IF(Search!$U$5="N","N",1),""))</f>
        <v/>
      </c>
      <c r="Y2003" s="9" t="str">
        <f>IF(Search!$U$6="","",IF($AY2003&lt;Search!$U$6,"",1))</f>
        <v/>
      </c>
      <c r="Z2003" s="9" t="str">
        <f>IF(Search!$R$4="","",IF(Inventory!$BA2003&lt;Search!$R$4,"",1))</f>
        <v/>
      </c>
      <c r="AA2003" s="9" t="str">
        <f>IF(Search!$R$5="","",IF($BA2003&gt;Search!$R$5,"",1))</f>
        <v/>
      </c>
      <c r="AB2003" s="9" t="str">
        <f>IF(Search!$R$6="","",IF($BB2003&lt;Search!$R$6,"",1))</f>
        <v/>
      </c>
      <c r="AC2003" s="9" t="str">
        <f>IF(Search!$R$7="","",IF($BB2003&lt;Search!$R$7,"",1))</f>
        <v/>
      </c>
      <c r="AD2003" s="45">
        <f>IF(COUNTIF($A2003:$AC2003,"n")&gt;0,"",IF(SUM($A2003:$AC2003)=COUNTA(Search!$C$4:$C$8,Search!$F$4:$F$8,Search!$I$4:$I$6,Search!$I$8,Search!$L$4:$L$8,Search!$O$4:$O$8,Search!$R$4:$R$7,Search!$U$4:$U$7)-COUNTIF(Search!$C$4:$U$7,"n"),1+LARGE($AD$1:AD2002,1),""))</f>
        <v>212</v>
      </c>
      <c r="AE2003" s="45">
        <f t="shared" si="96"/>
        <v>389</v>
      </c>
      <c r="AF2003" s="45">
        <f>IF(AD2003="","",COUNTIF($AE$1:$AE2002,$AE2003)+RANK($AE2003,$AE$2:$AE$10540,1))</f>
        <v>75</v>
      </c>
      <c r="AG2003" s="45">
        <f t="shared" si="97"/>
        <v>0</v>
      </c>
      <c r="AH2003" s="45">
        <f>IF($AD2003="","",COUNTIF($AG$1:$AG2002,$AG2003)+RANK($AG2003,$AG$1:$AG$10539,0))</f>
        <v>374</v>
      </c>
      <c r="AI2003" s="10" t="str">
        <f t="shared" si="98"/>
        <v>2013-14 O-Pee-Chee Retro #498 Checklist     /   $</v>
      </c>
      <c r="AJ2003" s="11">
        <v>2013</v>
      </c>
      <c r="AK2003" s="17">
        <v>14</v>
      </c>
      <c r="AL2003" s="12" t="s">
        <v>1096</v>
      </c>
      <c r="AM2003" s="10">
        <v>498</v>
      </c>
      <c r="AN2003" s="12" t="s">
        <v>1528</v>
      </c>
      <c r="AO2003" s="9"/>
      <c r="AP2003" s="9" t="s">
        <v>1902</v>
      </c>
      <c r="AQ2003" s="9"/>
      <c r="AR2003" s="14"/>
      <c r="AS2003" s="9"/>
      <c r="AT2003" s="9"/>
      <c r="AU2003" s="9"/>
      <c r="AV2003" s="13"/>
      <c r="AW2003" s="13"/>
      <c r="AX2003" s="9"/>
      <c r="AY2003" s="9"/>
      <c r="AZ2003" s="9"/>
      <c r="BA2003" s="33"/>
      <c r="BB2003" s="33"/>
      <c r="BC2003" s="36"/>
      <c r="BD2003" s="12" t="s">
        <v>1771</v>
      </c>
    </row>
    <row r="2004" spans="1:56" s="12" customFormat="1" x14ac:dyDescent="0.2">
      <c r="A2004" s="9">
        <f>IF(Search!$C$5="","",IF(COUNTA(Inventory!$AP2004)=1,1,""))</f>
        <v>1</v>
      </c>
      <c r="B2004" s="9" t="str">
        <f>IF(Search!$C$4="","",IF(ISNUMBER(SEARCH(Search!$C$4,$AR2004))=TRUE,1,""))</f>
        <v/>
      </c>
      <c r="C2004" s="9" t="str">
        <f>IF(Search!$C$6="x",IF(COUNTA($AQ2004)=1,1,"N"),IF(COUNTA($AQ2004)=1,"N",""))</f>
        <v/>
      </c>
      <c r="D2004" s="9" t="str">
        <f>IF(Search!$O$8="","",IF(ISNUMBER(SEARCH(Search!$O$8,$BD2004))=TRUE,1,""))</f>
        <v/>
      </c>
      <c r="E2004" s="9" t="str">
        <f>IF(Search!$C$7="","",IF(ISNUMBER(SEARCH(Search!$C$7,$AN2004))=TRUE,1,""))</f>
        <v/>
      </c>
      <c r="F2004" s="9" t="str">
        <f>IF(Search!$C$8="","",IF(ISNUMBER(SEARCH(Search!$C$8,$AO2004))=TRUE,1,""))</f>
        <v/>
      </c>
      <c r="G2004" s="9" t="str">
        <f>IF(Search!$F$4="","",IF(Inventory!$AJ2004&lt;Search!$F$4,"",1))</f>
        <v/>
      </c>
      <c r="H2004" s="9" t="str">
        <f>IF(Search!$F$5="","",IF(Inventory!$AJ2004&gt;Search!$F$5,"",1))</f>
        <v/>
      </c>
      <c r="I2004" s="9" t="str">
        <f>IF(Search!$F$7="","",IF(Search!$F$8="",IF(ISNUMBER(SEARCH(Search!$F$7,$AL2004))=TRUE,1,""),""))</f>
        <v/>
      </c>
      <c r="J2004" s="9" t="str">
        <f>IF($AL2004=Search!$F$8,1,"")</f>
        <v/>
      </c>
      <c r="K2004" s="9" t="str">
        <f>IF(Search!$I$4="","",IF(COUNTA($AS2004)=1,IF(Search!$I$4="N","N",1),""))</f>
        <v/>
      </c>
      <c r="L2004" s="9" t="str">
        <f>IF(Search!$I$5="","",IF($AS2004="RC",1,""))</f>
        <v/>
      </c>
      <c r="M2004" s="9" t="str">
        <f>IF(Search!$I$6="","",IF($AS2004="RCP",1,""))</f>
        <v/>
      </c>
      <c r="N2004" s="9" t="str">
        <f>IF(Search!$I$8="","",IF(COUNTA($AT2004)=1,IF(Search!$I$8="N","N",1),""))</f>
        <v/>
      </c>
      <c r="O2004" s="9" t="str">
        <f>IF(Search!$L$4="","",IF(COUNTA($AU2004)=1,IF(Search!$L$4="N","N",1),""))</f>
        <v/>
      </c>
      <c r="P2004" s="9" t="str">
        <f>IF(Search!$L$5="","",IF(ISNUMBER(SEARCH("Jersey",$AU2004))=TRUE,IF(Search!$L$5="N","N",1),""))</f>
        <v/>
      </c>
      <c r="Q2004" s="9" t="str">
        <f>IF(Search!$L$6="","",IF(ISNUMBER(SEARCH("Patch",$AU2004))=TRUE,IF(Search!$L$6="N","N",1),""))</f>
        <v/>
      </c>
      <c r="R2004" s="9" t="str">
        <f>IF(Search!$L$7="","",IF(ISNUMBER(SEARCH("Shield",$AU2004))=TRUE,IF(Search!$L$7="N","N",1),""))</f>
        <v/>
      </c>
      <c r="S2004" s="9" t="str">
        <f>IF(Search!$L$8="","",IF(ISNUMBER(SEARCH("Stick",$AU2004))=TRUE,IF(Search!$L$8="N","N",1),""))</f>
        <v/>
      </c>
      <c r="T2004" s="9" t="str">
        <f>IF(Search!$O$4="","",IF(COUNTA($AW2004)=1,IF(Search!$O$4="N","N",1),""))</f>
        <v/>
      </c>
      <c r="U2004" s="9" t="str">
        <f>IF(Search!$O$5="","",IF($AW2004="","",IF($AW2004&lt;Search!$O$5,"",1)))</f>
        <v/>
      </c>
      <c r="V2004" s="9" t="str">
        <f>IF(Search!$O$6="","",IF($AW2004="","",IF($AW2004&gt;Search!$O$6,"",1)))</f>
        <v/>
      </c>
      <c r="W2004" s="9" t="str">
        <f>IF(Search!$U$4="","",IF($AX2004="","",1))</f>
        <v/>
      </c>
      <c r="X2004" s="9" t="str">
        <f>IF(Search!$U$5="","",IF(ISNUMBER(SEARCH(Search!$U$5,$AX2004))=TRUE,IF(Search!$U$5="N","N",1),""))</f>
        <v/>
      </c>
      <c r="Y2004" s="9" t="str">
        <f>IF(Search!$U$6="","",IF($AY2004&lt;Search!$U$6,"",1))</f>
        <v/>
      </c>
      <c r="Z2004" s="9" t="str">
        <f>IF(Search!$R$4="","",IF(Inventory!$BA2004&lt;Search!$R$4,"",1))</f>
        <v/>
      </c>
      <c r="AA2004" s="9" t="str">
        <f>IF(Search!$R$5="","",IF($BA2004&gt;Search!$R$5,"",1))</f>
        <v/>
      </c>
      <c r="AB2004" s="9" t="str">
        <f>IF(Search!$R$6="","",IF($BB2004&lt;Search!$R$6,"",1))</f>
        <v/>
      </c>
      <c r="AC2004" s="9" t="str">
        <f>IF(Search!$R$7="","",IF($BB2004&lt;Search!$R$7,"",1))</f>
        <v/>
      </c>
      <c r="AD2004" s="45">
        <f>IF(COUNTIF($A2004:$AC2004,"n")&gt;0,"",IF(SUM($A2004:$AC2004)=COUNTA(Search!$C$4:$C$8,Search!$F$4:$F$8,Search!$I$4:$I$6,Search!$I$8,Search!$L$4:$L$8,Search!$O$4:$O$8,Search!$R$4:$R$7,Search!$U$4:$U$7)-COUNTIF(Search!$C$4:$U$7,"n"),1+LARGE($AD$1:AD2003,1),""))</f>
        <v>213</v>
      </c>
      <c r="AE2004" s="45">
        <f t="shared" si="96"/>
        <v>2225</v>
      </c>
      <c r="AF2004" s="45">
        <f>IF(AD2004="","",COUNTIF($AE$1:$AE2003,$AE2004)+RANK($AE2004,$AE$2:$AE$10540,1))</f>
        <v>417</v>
      </c>
      <c r="AG2004" s="45">
        <f t="shared" si="97"/>
        <v>0</v>
      </c>
      <c r="AH2004" s="45">
        <f>IF($AD2004="","",COUNTIF($AG$1:$AG2003,$AG2004)+RANK($AG2004,$AG$1:$AG$10539,0))</f>
        <v>375</v>
      </c>
      <c r="AI2004" s="10" t="str">
        <f t="shared" si="98"/>
        <v>2013-14 O-Pee-Chee Retro #502 Ryan Murphy  RCP   /   $</v>
      </c>
      <c r="AJ2004" s="11">
        <v>2013</v>
      </c>
      <c r="AK2004" s="17">
        <v>14</v>
      </c>
      <c r="AL2004" s="12" t="s">
        <v>1096</v>
      </c>
      <c r="AM2004" s="10">
        <v>502</v>
      </c>
      <c r="AN2004" s="12" t="s">
        <v>1529</v>
      </c>
      <c r="AO2004" s="9"/>
      <c r="AP2004" s="9" t="s">
        <v>1902</v>
      </c>
      <c r="AQ2004" s="9"/>
      <c r="AR2004" s="14"/>
      <c r="AS2004" s="9" t="s">
        <v>1944</v>
      </c>
      <c r="AT2004" s="9"/>
      <c r="AU2004" s="9"/>
      <c r="AV2004" s="13"/>
      <c r="AW2004" s="13"/>
      <c r="AX2004" s="9"/>
      <c r="AY2004" s="9"/>
      <c r="AZ2004" s="9"/>
      <c r="BA2004" s="33"/>
      <c r="BB2004" s="33"/>
      <c r="BC2004" s="36"/>
      <c r="BD2004" s="12" t="s">
        <v>1771</v>
      </c>
    </row>
    <row r="2005" spans="1:56" s="12" customFormat="1" x14ac:dyDescent="0.2">
      <c r="A2005" s="9">
        <f>IF(Search!$C$5="","",IF(COUNTA(Inventory!$AP2005)=1,1,""))</f>
        <v>1</v>
      </c>
      <c r="B2005" s="9" t="str">
        <f>IF(Search!$C$4="","",IF(ISNUMBER(SEARCH(Search!$C$4,$AR2005))=TRUE,1,""))</f>
        <v/>
      </c>
      <c r="C2005" s="9" t="str">
        <f>IF(Search!$C$6="x",IF(COUNTA($AQ2005)=1,1,"N"),IF(COUNTA($AQ2005)=1,"N",""))</f>
        <v/>
      </c>
      <c r="D2005" s="9" t="str">
        <f>IF(Search!$O$8="","",IF(ISNUMBER(SEARCH(Search!$O$8,$BD2005))=TRUE,1,""))</f>
        <v/>
      </c>
      <c r="E2005" s="9" t="str">
        <f>IF(Search!$C$7="","",IF(ISNUMBER(SEARCH(Search!$C$7,$AN2005))=TRUE,1,""))</f>
        <v/>
      </c>
      <c r="F2005" s="9" t="str">
        <f>IF(Search!$C$8="","",IF(ISNUMBER(SEARCH(Search!$C$8,$AO2005))=TRUE,1,""))</f>
        <v/>
      </c>
      <c r="G2005" s="9" t="str">
        <f>IF(Search!$F$4="","",IF(Inventory!$AJ2005&lt;Search!$F$4,"",1))</f>
        <v/>
      </c>
      <c r="H2005" s="9" t="str">
        <f>IF(Search!$F$5="","",IF(Inventory!$AJ2005&gt;Search!$F$5,"",1))</f>
        <v/>
      </c>
      <c r="I2005" s="9" t="str">
        <f>IF(Search!$F$7="","",IF(Search!$F$8="",IF(ISNUMBER(SEARCH(Search!$F$7,$AL2005))=TRUE,1,""),""))</f>
        <v/>
      </c>
      <c r="J2005" s="9" t="str">
        <f>IF($AL2005=Search!$F$8,1,"")</f>
        <v/>
      </c>
      <c r="K2005" s="9" t="str">
        <f>IF(Search!$I$4="","",IF(COUNTA($AS2005)=1,IF(Search!$I$4="N","N",1),""))</f>
        <v/>
      </c>
      <c r="L2005" s="9" t="str">
        <f>IF(Search!$I$5="","",IF($AS2005="RC",1,""))</f>
        <v/>
      </c>
      <c r="M2005" s="9" t="str">
        <f>IF(Search!$I$6="","",IF($AS2005="RCP",1,""))</f>
        <v/>
      </c>
      <c r="N2005" s="9" t="str">
        <f>IF(Search!$I$8="","",IF(COUNTA($AT2005)=1,IF(Search!$I$8="N","N",1),""))</f>
        <v/>
      </c>
      <c r="O2005" s="9" t="str">
        <f>IF(Search!$L$4="","",IF(COUNTA($AU2005)=1,IF(Search!$L$4="N","N",1),""))</f>
        <v/>
      </c>
      <c r="P2005" s="9" t="str">
        <f>IF(Search!$L$5="","",IF(ISNUMBER(SEARCH("Jersey",$AU2005))=TRUE,IF(Search!$L$5="N","N",1),""))</f>
        <v/>
      </c>
      <c r="Q2005" s="9" t="str">
        <f>IF(Search!$L$6="","",IF(ISNUMBER(SEARCH("Patch",$AU2005))=TRUE,IF(Search!$L$6="N","N",1),""))</f>
        <v/>
      </c>
      <c r="R2005" s="9" t="str">
        <f>IF(Search!$L$7="","",IF(ISNUMBER(SEARCH("Shield",$AU2005))=TRUE,IF(Search!$L$7="N","N",1),""))</f>
        <v/>
      </c>
      <c r="S2005" s="9" t="str">
        <f>IF(Search!$L$8="","",IF(ISNUMBER(SEARCH("Stick",$AU2005))=TRUE,IF(Search!$L$8="N","N",1),""))</f>
        <v/>
      </c>
      <c r="T2005" s="9" t="str">
        <f>IF(Search!$O$4="","",IF(COUNTA($AW2005)=1,IF(Search!$O$4="N","N",1),""))</f>
        <v/>
      </c>
      <c r="U2005" s="9" t="str">
        <f>IF(Search!$O$5="","",IF($AW2005="","",IF($AW2005&lt;Search!$O$5,"",1)))</f>
        <v/>
      </c>
      <c r="V2005" s="9" t="str">
        <f>IF(Search!$O$6="","",IF($AW2005="","",IF($AW2005&gt;Search!$O$6,"",1)))</f>
        <v/>
      </c>
      <c r="W2005" s="9" t="str">
        <f>IF(Search!$U$4="","",IF($AX2005="","",1))</f>
        <v/>
      </c>
      <c r="X2005" s="9" t="str">
        <f>IF(Search!$U$5="","",IF(ISNUMBER(SEARCH(Search!$U$5,$AX2005))=TRUE,IF(Search!$U$5="N","N",1),""))</f>
        <v/>
      </c>
      <c r="Y2005" s="9" t="str">
        <f>IF(Search!$U$6="","",IF($AY2005&lt;Search!$U$6,"",1))</f>
        <v/>
      </c>
      <c r="Z2005" s="9" t="str">
        <f>IF(Search!$R$4="","",IF(Inventory!$BA2005&lt;Search!$R$4,"",1))</f>
        <v/>
      </c>
      <c r="AA2005" s="9" t="str">
        <f>IF(Search!$R$5="","",IF($BA2005&gt;Search!$R$5,"",1))</f>
        <v/>
      </c>
      <c r="AB2005" s="9" t="str">
        <f>IF(Search!$R$6="","",IF($BB2005&lt;Search!$R$6,"",1))</f>
        <v/>
      </c>
      <c r="AC2005" s="9" t="str">
        <f>IF(Search!$R$7="","",IF($BB2005&lt;Search!$R$7,"",1))</f>
        <v/>
      </c>
      <c r="AD2005" s="45">
        <f>IF(COUNTIF($A2005:$AC2005,"n")&gt;0,"",IF(SUM($A2005:$AC2005)=COUNTA(Search!$C$4:$C$8,Search!$F$4:$F$8,Search!$I$4:$I$6,Search!$I$8,Search!$L$4:$L$8,Search!$O$4:$O$8,Search!$R$4:$R$7,Search!$U$4:$U$7)-COUNTIF(Search!$C$4:$U$7,"n"),1+LARGE($AD$1:AD2004,1),""))</f>
        <v>214</v>
      </c>
      <c r="AE2005" s="45">
        <f t="shared" si="96"/>
        <v>1249</v>
      </c>
      <c r="AF2005" s="45">
        <f>IF(AD2005="","",COUNTIF($AE$1:$AE2004,$AE2005)+RANK($AE2005,$AE$2:$AE$10540,1))</f>
        <v>214</v>
      </c>
      <c r="AG2005" s="45">
        <f t="shared" si="97"/>
        <v>0</v>
      </c>
      <c r="AH2005" s="45">
        <f>IF($AD2005="","",COUNTIF($AG$1:$AG2004,$AG2005)+RANK($AG2005,$AG$1:$AG$10539,0))</f>
        <v>376</v>
      </c>
      <c r="AI2005" s="10" t="str">
        <f t="shared" si="98"/>
        <v>2013-14 O-Pee-Chee Retro #503 Jon Rheault  RCP   /   $</v>
      </c>
      <c r="AJ2005" s="11">
        <v>2013</v>
      </c>
      <c r="AK2005" s="17">
        <v>14</v>
      </c>
      <c r="AL2005" s="12" t="s">
        <v>1096</v>
      </c>
      <c r="AM2005" s="10">
        <v>503</v>
      </c>
      <c r="AN2005" s="12" t="s">
        <v>1530</v>
      </c>
      <c r="AO2005" s="9"/>
      <c r="AP2005" s="9" t="s">
        <v>1902</v>
      </c>
      <c r="AQ2005" s="9"/>
      <c r="AR2005" s="14"/>
      <c r="AS2005" s="9" t="s">
        <v>1944</v>
      </c>
      <c r="AT2005" s="9"/>
      <c r="AU2005" s="9"/>
      <c r="AV2005" s="13"/>
      <c r="AW2005" s="13"/>
      <c r="AX2005" s="9"/>
      <c r="AY2005" s="9"/>
      <c r="AZ2005" s="9"/>
      <c r="BA2005" s="33"/>
      <c r="BB2005" s="33"/>
      <c r="BC2005" s="36"/>
      <c r="BD2005" s="12" t="s">
        <v>1771</v>
      </c>
    </row>
    <row r="2006" spans="1:56" s="12" customFormat="1" x14ac:dyDescent="0.2">
      <c r="A2006" s="9">
        <f>IF(Search!$C$5="","",IF(COUNTA(Inventory!$AP2006)=1,1,""))</f>
        <v>1</v>
      </c>
      <c r="B2006" s="9" t="str">
        <f>IF(Search!$C$4="","",IF(ISNUMBER(SEARCH(Search!$C$4,$AR2006))=TRUE,1,""))</f>
        <v/>
      </c>
      <c r="C2006" s="9" t="str">
        <f>IF(Search!$C$6="x",IF(COUNTA($AQ2006)=1,1,"N"),IF(COUNTA($AQ2006)=1,"N",""))</f>
        <v/>
      </c>
      <c r="D2006" s="9" t="str">
        <f>IF(Search!$O$8="","",IF(ISNUMBER(SEARCH(Search!$O$8,$BD2006))=TRUE,1,""))</f>
        <v/>
      </c>
      <c r="E2006" s="9" t="str">
        <f>IF(Search!$C$7="","",IF(ISNUMBER(SEARCH(Search!$C$7,$AN2006))=TRUE,1,""))</f>
        <v/>
      </c>
      <c r="F2006" s="9" t="str">
        <f>IF(Search!$C$8="","",IF(ISNUMBER(SEARCH(Search!$C$8,$AO2006))=TRUE,1,""))</f>
        <v/>
      </c>
      <c r="G2006" s="9" t="str">
        <f>IF(Search!$F$4="","",IF(Inventory!$AJ2006&lt;Search!$F$4,"",1))</f>
        <v/>
      </c>
      <c r="H2006" s="9" t="str">
        <f>IF(Search!$F$5="","",IF(Inventory!$AJ2006&gt;Search!$F$5,"",1))</f>
        <v/>
      </c>
      <c r="I2006" s="9" t="str">
        <f>IF(Search!$F$7="","",IF(Search!$F$8="",IF(ISNUMBER(SEARCH(Search!$F$7,$AL2006))=TRUE,1,""),""))</f>
        <v/>
      </c>
      <c r="J2006" s="9" t="str">
        <f>IF($AL2006=Search!$F$8,1,"")</f>
        <v/>
      </c>
      <c r="K2006" s="9" t="str">
        <f>IF(Search!$I$4="","",IF(COUNTA($AS2006)=1,IF(Search!$I$4="N","N",1),""))</f>
        <v/>
      </c>
      <c r="L2006" s="9" t="str">
        <f>IF(Search!$I$5="","",IF($AS2006="RC",1,""))</f>
        <v/>
      </c>
      <c r="M2006" s="9" t="str">
        <f>IF(Search!$I$6="","",IF($AS2006="RCP",1,""))</f>
        <v/>
      </c>
      <c r="N2006" s="9" t="str">
        <f>IF(Search!$I$8="","",IF(COUNTA($AT2006)=1,IF(Search!$I$8="N","N",1),""))</f>
        <v/>
      </c>
      <c r="O2006" s="9" t="str">
        <f>IF(Search!$L$4="","",IF(COUNTA($AU2006)=1,IF(Search!$L$4="N","N",1),""))</f>
        <v/>
      </c>
      <c r="P2006" s="9" t="str">
        <f>IF(Search!$L$5="","",IF(ISNUMBER(SEARCH("Jersey",$AU2006))=TRUE,IF(Search!$L$5="N","N",1),""))</f>
        <v/>
      </c>
      <c r="Q2006" s="9" t="str">
        <f>IF(Search!$L$6="","",IF(ISNUMBER(SEARCH("Patch",$AU2006))=TRUE,IF(Search!$L$6="N","N",1),""))</f>
        <v/>
      </c>
      <c r="R2006" s="9" t="str">
        <f>IF(Search!$L$7="","",IF(ISNUMBER(SEARCH("Shield",$AU2006))=TRUE,IF(Search!$L$7="N","N",1),""))</f>
        <v/>
      </c>
      <c r="S2006" s="9" t="str">
        <f>IF(Search!$L$8="","",IF(ISNUMBER(SEARCH("Stick",$AU2006))=TRUE,IF(Search!$L$8="N","N",1),""))</f>
        <v/>
      </c>
      <c r="T2006" s="9" t="str">
        <f>IF(Search!$O$4="","",IF(COUNTA($AW2006)=1,IF(Search!$O$4="N","N",1),""))</f>
        <v/>
      </c>
      <c r="U2006" s="9" t="str">
        <f>IF(Search!$O$5="","",IF($AW2006="","",IF($AW2006&lt;Search!$O$5,"",1)))</f>
        <v/>
      </c>
      <c r="V2006" s="9" t="str">
        <f>IF(Search!$O$6="","",IF($AW2006="","",IF($AW2006&gt;Search!$O$6,"",1)))</f>
        <v/>
      </c>
      <c r="W2006" s="9" t="str">
        <f>IF(Search!$U$4="","",IF($AX2006="","",1))</f>
        <v/>
      </c>
      <c r="X2006" s="9" t="str">
        <f>IF(Search!$U$5="","",IF(ISNUMBER(SEARCH(Search!$U$5,$AX2006))=TRUE,IF(Search!$U$5="N","N",1),""))</f>
        <v/>
      </c>
      <c r="Y2006" s="9" t="str">
        <f>IF(Search!$U$6="","",IF($AY2006&lt;Search!$U$6,"",1))</f>
        <v/>
      </c>
      <c r="Z2006" s="9" t="str">
        <f>IF(Search!$R$4="","",IF(Inventory!$BA2006&lt;Search!$R$4,"",1))</f>
        <v/>
      </c>
      <c r="AA2006" s="9" t="str">
        <f>IF(Search!$R$5="","",IF($BA2006&gt;Search!$R$5,"",1))</f>
        <v/>
      </c>
      <c r="AB2006" s="9" t="str">
        <f>IF(Search!$R$6="","",IF($BB2006&lt;Search!$R$6,"",1))</f>
        <v/>
      </c>
      <c r="AC2006" s="9" t="str">
        <f>IF(Search!$R$7="","",IF($BB2006&lt;Search!$R$7,"",1))</f>
        <v/>
      </c>
      <c r="AD2006" s="45">
        <f>IF(COUNTIF($A2006:$AC2006,"n")&gt;0,"",IF(SUM($A2006:$AC2006)=COUNTA(Search!$C$4:$C$8,Search!$F$4:$F$8,Search!$I$4:$I$6,Search!$I$8,Search!$L$4:$L$8,Search!$O$4:$O$8,Search!$R$4:$R$7,Search!$U$4:$U$7)-COUNTIF(Search!$C$4:$U$7,"n"),1+LARGE($AD$1:AD2005,1),""))</f>
        <v>215</v>
      </c>
      <c r="AE2006" s="45">
        <f t="shared" si="96"/>
        <v>394</v>
      </c>
      <c r="AF2006" s="45">
        <f>IF(AD2006="","",COUNTIF($AE$1:$AE2005,$AE2006)+RANK($AE2006,$AE$2:$AE$10540,1))</f>
        <v>77</v>
      </c>
      <c r="AG2006" s="45">
        <f t="shared" si="97"/>
        <v>0</v>
      </c>
      <c r="AH2006" s="45">
        <f>IF($AD2006="","",COUNTIF($AG$1:$AG2005,$AG2006)+RANK($AG2006,$AG$1:$AG$10539,0))</f>
        <v>377</v>
      </c>
      <c r="AI2006" s="10" t="str">
        <f t="shared" si="98"/>
        <v>2013-14 O-Pee-Chee Retro #510 Chris Brown  RCP   /   $</v>
      </c>
      <c r="AJ2006" s="11">
        <v>2013</v>
      </c>
      <c r="AK2006" s="17">
        <v>14</v>
      </c>
      <c r="AL2006" s="12" t="s">
        <v>1096</v>
      </c>
      <c r="AM2006" s="10">
        <v>510</v>
      </c>
      <c r="AN2006" s="12" t="s">
        <v>1531</v>
      </c>
      <c r="AO2006" s="9"/>
      <c r="AP2006" s="9" t="s">
        <v>1902</v>
      </c>
      <c r="AQ2006" s="9"/>
      <c r="AR2006" s="14"/>
      <c r="AS2006" s="9" t="s">
        <v>1944</v>
      </c>
      <c r="AT2006" s="9"/>
      <c r="AU2006" s="9"/>
      <c r="AV2006" s="13"/>
      <c r="AW2006" s="13"/>
      <c r="AX2006" s="9"/>
      <c r="AY2006" s="9"/>
      <c r="AZ2006" s="9"/>
      <c r="BA2006" s="33"/>
      <c r="BB2006" s="33"/>
      <c r="BC2006" s="36"/>
      <c r="BD2006" s="12" t="s">
        <v>1771</v>
      </c>
    </row>
    <row r="2007" spans="1:56" s="12" customFormat="1" x14ac:dyDescent="0.2">
      <c r="A2007" s="9">
        <f>IF(Search!$C$5="","",IF(COUNTA(Inventory!$AP2007)=1,1,""))</f>
        <v>1</v>
      </c>
      <c r="B2007" s="9" t="str">
        <f>IF(Search!$C$4="","",IF(ISNUMBER(SEARCH(Search!$C$4,$AR2007))=TRUE,1,""))</f>
        <v/>
      </c>
      <c r="C2007" s="9" t="str">
        <f>IF(Search!$C$6="x",IF(COUNTA($AQ2007)=1,1,"N"),IF(COUNTA($AQ2007)=1,"N",""))</f>
        <v/>
      </c>
      <c r="D2007" s="9" t="str">
        <f>IF(Search!$O$8="","",IF(ISNUMBER(SEARCH(Search!$O$8,$BD2007))=TRUE,1,""))</f>
        <v/>
      </c>
      <c r="E2007" s="9" t="str">
        <f>IF(Search!$C$7="","",IF(ISNUMBER(SEARCH(Search!$C$7,$AN2007))=TRUE,1,""))</f>
        <v/>
      </c>
      <c r="F2007" s="9" t="str">
        <f>IF(Search!$C$8="","",IF(ISNUMBER(SEARCH(Search!$C$8,$AO2007))=TRUE,1,""))</f>
        <v/>
      </c>
      <c r="G2007" s="9" t="str">
        <f>IF(Search!$F$4="","",IF(Inventory!$AJ2007&lt;Search!$F$4,"",1))</f>
        <v/>
      </c>
      <c r="H2007" s="9" t="str">
        <f>IF(Search!$F$5="","",IF(Inventory!$AJ2007&gt;Search!$F$5,"",1))</f>
        <v/>
      </c>
      <c r="I2007" s="9" t="str">
        <f>IF(Search!$F$7="","",IF(Search!$F$8="",IF(ISNUMBER(SEARCH(Search!$F$7,$AL2007))=TRUE,1,""),""))</f>
        <v/>
      </c>
      <c r="J2007" s="9" t="str">
        <f>IF($AL2007=Search!$F$8,1,"")</f>
        <v/>
      </c>
      <c r="K2007" s="9" t="str">
        <f>IF(Search!$I$4="","",IF(COUNTA($AS2007)=1,IF(Search!$I$4="N","N",1),""))</f>
        <v/>
      </c>
      <c r="L2007" s="9" t="str">
        <f>IF(Search!$I$5="","",IF($AS2007="RC",1,""))</f>
        <v/>
      </c>
      <c r="M2007" s="9" t="str">
        <f>IF(Search!$I$6="","",IF($AS2007="RCP",1,""))</f>
        <v/>
      </c>
      <c r="N2007" s="9" t="str">
        <f>IF(Search!$I$8="","",IF(COUNTA($AT2007)=1,IF(Search!$I$8="N","N",1),""))</f>
        <v/>
      </c>
      <c r="O2007" s="9" t="str">
        <f>IF(Search!$L$4="","",IF(COUNTA($AU2007)=1,IF(Search!$L$4="N","N",1),""))</f>
        <v/>
      </c>
      <c r="P2007" s="9" t="str">
        <f>IF(Search!$L$5="","",IF(ISNUMBER(SEARCH("Jersey",$AU2007))=TRUE,IF(Search!$L$5="N","N",1),""))</f>
        <v/>
      </c>
      <c r="Q2007" s="9" t="str">
        <f>IF(Search!$L$6="","",IF(ISNUMBER(SEARCH("Patch",$AU2007))=TRUE,IF(Search!$L$6="N","N",1),""))</f>
        <v/>
      </c>
      <c r="R2007" s="9" t="str">
        <f>IF(Search!$L$7="","",IF(ISNUMBER(SEARCH("Shield",$AU2007))=TRUE,IF(Search!$L$7="N","N",1),""))</f>
        <v/>
      </c>
      <c r="S2007" s="9" t="str">
        <f>IF(Search!$L$8="","",IF(ISNUMBER(SEARCH("Stick",$AU2007))=TRUE,IF(Search!$L$8="N","N",1),""))</f>
        <v/>
      </c>
      <c r="T2007" s="9" t="str">
        <f>IF(Search!$O$4="","",IF(COUNTA($AW2007)=1,IF(Search!$O$4="N","N",1),""))</f>
        <v/>
      </c>
      <c r="U2007" s="9" t="str">
        <f>IF(Search!$O$5="","",IF($AW2007="","",IF($AW2007&lt;Search!$O$5,"",1)))</f>
        <v/>
      </c>
      <c r="V2007" s="9" t="str">
        <f>IF(Search!$O$6="","",IF($AW2007="","",IF($AW2007&gt;Search!$O$6,"",1)))</f>
        <v/>
      </c>
      <c r="W2007" s="9" t="str">
        <f>IF(Search!$U$4="","",IF($AX2007="","",1))</f>
        <v/>
      </c>
      <c r="X2007" s="9" t="str">
        <f>IF(Search!$U$5="","",IF(ISNUMBER(SEARCH(Search!$U$5,$AX2007))=TRUE,IF(Search!$U$5="N","N",1),""))</f>
        <v/>
      </c>
      <c r="Y2007" s="9" t="str">
        <f>IF(Search!$U$6="","",IF($AY2007&lt;Search!$U$6,"",1))</f>
        <v/>
      </c>
      <c r="Z2007" s="9" t="str">
        <f>IF(Search!$R$4="","",IF(Inventory!$BA2007&lt;Search!$R$4,"",1))</f>
        <v/>
      </c>
      <c r="AA2007" s="9" t="str">
        <f>IF(Search!$R$5="","",IF($BA2007&gt;Search!$R$5,"",1))</f>
        <v/>
      </c>
      <c r="AB2007" s="9" t="str">
        <f>IF(Search!$R$6="","",IF($BB2007&lt;Search!$R$6,"",1))</f>
        <v/>
      </c>
      <c r="AC2007" s="9" t="str">
        <f>IF(Search!$R$7="","",IF($BB2007&lt;Search!$R$7,"",1))</f>
        <v/>
      </c>
      <c r="AD2007" s="45">
        <f>IF(COUNTIF($A2007:$AC2007,"n")&gt;0,"",IF(SUM($A2007:$AC2007)=COUNTA(Search!$C$4:$C$8,Search!$F$4:$F$8,Search!$I$4:$I$6,Search!$I$8,Search!$L$4:$L$8,Search!$O$4:$O$8,Search!$R$4:$R$7,Search!$U$4:$U$7)-COUNTIF(Search!$C$4:$U$7,"n"),1+LARGE($AD$1:AD2006,1),""))</f>
        <v>216</v>
      </c>
      <c r="AE2007" s="45">
        <f t="shared" si="96"/>
        <v>1494</v>
      </c>
      <c r="AF2007" s="45">
        <f>IF(AD2007="","",COUNTIF($AE$1:$AE2006,$AE2007)+RANK($AE2007,$AE$2:$AE$10540,1))</f>
        <v>272</v>
      </c>
      <c r="AG2007" s="45">
        <f t="shared" si="97"/>
        <v>0</v>
      </c>
      <c r="AH2007" s="45">
        <f>IF($AD2007="","",COUNTIF($AG$1:$AG2006,$AG2007)+RANK($AG2007,$AG$1:$AG$10539,0))</f>
        <v>378</v>
      </c>
      <c r="AI2007" s="10" t="str">
        <f t="shared" si="98"/>
        <v>2013-14 O-Pee-Chee Retro #511 Mark Barberio  RCP   /   $</v>
      </c>
      <c r="AJ2007" s="11">
        <v>2013</v>
      </c>
      <c r="AK2007" s="17">
        <v>14</v>
      </c>
      <c r="AL2007" s="12" t="s">
        <v>1096</v>
      </c>
      <c r="AM2007" s="10">
        <v>511</v>
      </c>
      <c r="AN2007" s="12" t="s">
        <v>1532</v>
      </c>
      <c r="AO2007" s="9"/>
      <c r="AP2007" s="9" t="s">
        <v>1902</v>
      </c>
      <c r="AQ2007" s="9"/>
      <c r="AR2007" s="14"/>
      <c r="AS2007" s="9" t="s">
        <v>1944</v>
      </c>
      <c r="AT2007" s="9"/>
      <c r="AU2007" s="9"/>
      <c r="AV2007" s="13"/>
      <c r="AW2007" s="13"/>
      <c r="AX2007" s="9"/>
      <c r="AY2007" s="9"/>
      <c r="AZ2007" s="9"/>
      <c r="BA2007" s="33"/>
      <c r="BB2007" s="33"/>
      <c r="BC2007" s="36"/>
      <c r="BD2007" s="12" t="s">
        <v>1771</v>
      </c>
    </row>
    <row r="2008" spans="1:56" s="12" customFormat="1" x14ac:dyDescent="0.2">
      <c r="A2008" s="9">
        <f>IF(Search!$C$5="","",IF(COUNTA(Inventory!$AP2008)=1,1,""))</f>
        <v>1</v>
      </c>
      <c r="B2008" s="9" t="str">
        <f>IF(Search!$C$4="","",IF(ISNUMBER(SEARCH(Search!$C$4,$AR2008))=TRUE,1,""))</f>
        <v/>
      </c>
      <c r="C2008" s="9" t="str">
        <f>IF(Search!$C$6="x",IF(COUNTA($AQ2008)=1,1,"N"),IF(COUNTA($AQ2008)=1,"N",""))</f>
        <v/>
      </c>
      <c r="D2008" s="9" t="str">
        <f>IF(Search!$O$8="","",IF(ISNUMBER(SEARCH(Search!$O$8,$BD2008))=TRUE,1,""))</f>
        <v/>
      </c>
      <c r="E2008" s="9" t="str">
        <f>IF(Search!$C$7="","",IF(ISNUMBER(SEARCH(Search!$C$7,$AN2008))=TRUE,1,""))</f>
        <v/>
      </c>
      <c r="F2008" s="9" t="str">
        <f>IF(Search!$C$8="","",IF(ISNUMBER(SEARCH(Search!$C$8,$AO2008))=TRUE,1,""))</f>
        <v/>
      </c>
      <c r="G2008" s="9" t="str">
        <f>IF(Search!$F$4="","",IF(Inventory!$AJ2008&lt;Search!$F$4,"",1))</f>
        <v/>
      </c>
      <c r="H2008" s="9" t="str">
        <f>IF(Search!$F$5="","",IF(Inventory!$AJ2008&gt;Search!$F$5,"",1))</f>
        <v/>
      </c>
      <c r="I2008" s="9" t="str">
        <f>IF(Search!$F$7="","",IF(Search!$F$8="",IF(ISNUMBER(SEARCH(Search!$F$7,$AL2008))=TRUE,1,""),""))</f>
        <v/>
      </c>
      <c r="J2008" s="9" t="str">
        <f>IF($AL2008=Search!$F$8,1,"")</f>
        <v/>
      </c>
      <c r="K2008" s="9" t="str">
        <f>IF(Search!$I$4="","",IF(COUNTA($AS2008)=1,IF(Search!$I$4="N","N",1),""))</f>
        <v/>
      </c>
      <c r="L2008" s="9" t="str">
        <f>IF(Search!$I$5="","",IF($AS2008="RC",1,""))</f>
        <v/>
      </c>
      <c r="M2008" s="9" t="str">
        <f>IF(Search!$I$6="","",IF($AS2008="RCP",1,""))</f>
        <v/>
      </c>
      <c r="N2008" s="9" t="str">
        <f>IF(Search!$I$8="","",IF(COUNTA($AT2008)=1,IF(Search!$I$8="N","N",1),""))</f>
        <v/>
      </c>
      <c r="O2008" s="9" t="str">
        <f>IF(Search!$L$4="","",IF(COUNTA($AU2008)=1,IF(Search!$L$4="N","N",1),""))</f>
        <v/>
      </c>
      <c r="P2008" s="9" t="str">
        <f>IF(Search!$L$5="","",IF(ISNUMBER(SEARCH("Jersey",$AU2008))=TRUE,IF(Search!$L$5="N","N",1),""))</f>
        <v/>
      </c>
      <c r="Q2008" s="9" t="str">
        <f>IF(Search!$L$6="","",IF(ISNUMBER(SEARCH("Patch",$AU2008))=TRUE,IF(Search!$L$6="N","N",1),""))</f>
        <v/>
      </c>
      <c r="R2008" s="9" t="str">
        <f>IF(Search!$L$7="","",IF(ISNUMBER(SEARCH("Shield",$AU2008))=TRUE,IF(Search!$L$7="N","N",1),""))</f>
        <v/>
      </c>
      <c r="S2008" s="9" t="str">
        <f>IF(Search!$L$8="","",IF(ISNUMBER(SEARCH("Stick",$AU2008))=TRUE,IF(Search!$L$8="N","N",1),""))</f>
        <v/>
      </c>
      <c r="T2008" s="9" t="str">
        <f>IF(Search!$O$4="","",IF(COUNTA($AW2008)=1,IF(Search!$O$4="N","N",1),""))</f>
        <v/>
      </c>
      <c r="U2008" s="9" t="str">
        <f>IF(Search!$O$5="","",IF($AW2008="","",IF($AW2008&lt;Search!$O$5,"",1)))</f>
        <v/>
      </c>
      <c r="V2008" s="9" t="str">
        <f>IF(Search!$O$6="","",IF($AW2008="","",IF($AW2008&gt;Search!$O$6,"",1)))</f>
        <v/>
      </c>
      <c r="W2008" s="9" t="str">
        <f>IF(Search!$U$4="","",IF($AX2008="","",1))</f>
        <v/>
      </c>
      <c r="X2008" s="9" t="str">
        <f>IF(Search!$U$5="","",IF(ISNUMBER(SEARCH(Search!$U$5,$AX2008))=TRUE,IF(Search!$U$5="N","N",1),""))</f>
        <v/>
      </c>
      <c r="Y2008" s="9" t="str">
        <f>IF(Search!$U$6="","",IF($AY2008&lt;Search!$U$6,"",1))</f>
        <v/>
      </c>
      <c r="Z2008" s="9" t="str">
        <f>IF(Search!$R$4="","",IF(Inventory!$BA2008&lt;Search!$R$4,"",1))</f>
        <v/>
      </c>
      <c r="AA2008" s="9" t="str">
        <f>IF(Search!$R$5="","",IF($BA2008&gt;Search!$R$5,"",1))</f>
        <v/>
      </c>
      <c r="AB2008" s="9" t="str">
        <f>IF(Search!$R$6="","",IF($BB2008&lt;Search!$R$6,"",1))</f>
        <v/>
      </c>
      <c r="AC2008" s="9" t="str">
        <f>IF(Search!$R$7="","",IF($BB2008&lt;Search!$R$7,"",1))</f>
        <v/>
      </c>
      <c r="AD2008" s="45">
        <f>IF(COUNTIF($A2008:$AC2008,"n")&gt;0,"",IF(SUM($A2008:$AC2008)=COUNTA(Search!$C$4:$C$8,Search!$F$4:$F$8,Search!$I$4:$I$6,Search!$I$8,Search!$L$4:$L$8,Search!$O$4:$O$8,Search!$R$4:$R$7,Search!$U$4:$U$7)-COUNTIF(Search!$C$4:$U$7,"n"),1+LARGE($AD$1:AD2007,1),""))</f>
        <v>217</v>
      </c>
      <c r="AE2008" s="45">
        <f t="shared" si="96"/>
        <v>2661</v>
      </c>
      <c r="AF2008" s="45">
        <f>IF(AD2008="","",COUNTIF($AE$1:$AE2007,$AE2008)+RANK($AE2008,$AE$2:$AE$10540,1))</f>
        <v>479</v>
      </c>
      <c r="AG2008" s="45">
        <f t="shared" si="97"/>
        <v>0</v>
      </c>
      <c r="AH2008" s="45">
        <f>IF($AD2008="","",COUNTIF($AG$1:$AG2007,$AG2008)+RANK($AG2008,$AG$1:$AG$10539,0))</f>
        <v>379</v>
      </c>
      <c r="AI2008" s="10" t="str">
        <f t="shared" si="98"/>
        <v>2013-14 O-Pee-Chee Retro #517 Viktor Fasth  RCP   /   $</v>
      </c>
      <c r="AJ2008" s="11">
        <v>2013</v>
      </c>
      <c r="AK2008" s="17">
        <v>14</v>
      </c>
      <c r="AL2008" s="12" t="s">
        <v>1096</v>
      </c>
      <c r="AM2008" s="10">
        <v>517</v>
      </c>
      <c r="AN2008" s="12" t="s">
        <v>1533</v>
      </c>
      <c r="AO2008" s="9"/>
      <c r="AP2008" s="9" t="s">
        <v>1902</v>
      </c>
      <c r="AQ2008" s="9"/>
      <c r="AR2008" s="14"/>
      <c r="AS2008" s="9" t="s">
        <v>1944</v>
      </c>
      <c r="AT2008" s="9"/>
      <c r="AU2008" s="9"/>
      <c r="AV2008" s="13"/>
      <c r="AW2008" s="13"/>
      <c r="AX2008" s="9"/>
      <c r="AY2008" s="9"/>
      <c r="AZ2008" s="9"/>
      <c r="BA2008" s="33"/>
      <c r="BB2008" s="33"/>
      <c r="BC2008" s="36"/>
      <c r="BD2008" s="12" t="s">
        <v>1771</v>
      </c>
    </row>
    <row r="2009" spans="1:56" s="12" customFormat="1" x14ac:dyDescent="0.2">
      <c r="A2009" s="9">
        <f>IF(Search!$C$5="","",IF(COUNTA(Inventory!$AP2009)=1,1,""))</f>
        <v>1</v>
      </c>
      <c r="B2009" s="9" t="str">
        <f>IF(Search!$C$4="","",IF(ISNUMBER(SEARCH(Search!$C$4,$AR2009))=TRUE,1,""))</f>
        <v/>
      </c>
      <c r="C2009" s="9" t="str">
        <f>IF(Search!$C$6="x",IF(COUNTA($AQ2009)=1,1,"N"),IF(COUNTA($AQ2009)=1,"N",""))</f>
        <v/>
      </c>
      <c r="D2009" s="9" t="str">
        <f>IF(Search!$O$8="","",IF(ISNUMBER(SEARCH(Search!$O$8,$BD2009))=TRUE,1,""))</f>
        <v/>
      </c>
      <c r="E2009" s="9" t="str">
        <f>IF(Search!$C$7="","",IF(ISNUMBER(SEARCH(Search!$C$7,$AN2009))=TRUE,1,""))</f>
        <v/>
      </c>
      <c r="F2009" s="9" t="str">
        <f>IF(Search!$C$8="","",IF(ISNUMBER(SEARCH(Search!$C$8,$AO2009))=TRUE,1,""))</f>
        <v/>
      </c>
      <c r="G2009" s="9" t="str">
        <f>IF(Search!$F$4="","",IF(Inventory!$AJ2009&lt;Search!$F$4,"",1))</f>
        <v/>
      </c>
      <c r="H2009" s="9" t="str">
        <f>IF(Search!$F$5="","",IF(Inventory!$AJ2009&gt;Search!$F$5,"",1))</f>
        <v/>
      </c>
      <c r="I2009" s="9" t="str">
        <f>IF(Search!$F$7="","",IF(Search!$F$8="",IF(ISNUMBER(SEARCH(Search!$F$7,$AL2009))=TRUE,1,""),""))</f>
        <v/>
      </c>
      <c r="J2009" s="9" t="str">
        <f>IF($AL2009=Search!$F$8,1,"")</f>
        <v/>
      </c>
      <c r="K2009" s="9" t="str">
        <f>IF(Search!$I$4="","",IF(COUNTA($AS2009)=1,IF(Search!$I$4="N","N",1),""))</f>
        <v/>
      </c>
      <c r="L2009" s="9" t="str">
        <f>IF(Search!$I$5="","",IF($AS2009="RC",1,""))</f>
        <v/>
      </c>
      <c r="M2009" s="9" t="str">
        <f>IF(Search!$I$6="","",IF($AS2009="RCP",1,""))</f>
        <v/>
      </c>
      <c r="N2009" s="9" t="str">
        <f>IF(Search!$I$8="","",IF(COUNTA($AT2009)=1,IF(Search!$I$8="N","N",1),""))</f>
        <v/>
      </c>
      <c r="O2009" s="9" t="str">
        <f>IF(Search!$L$4="","",IF(COUNTA($AU2009)=1,IF(Search!$L$4="N","N",1),""))</f>
        <v/>
      </c>
      <c r="P2009" s="9" t="str">
        <f>IF(Search!$L$5="","",IF(ISNUMBER(SEARCH("Jersey",$AU2009))=TRUE,IF(Search!$L$5="N","N",1),""))</f>
        <v/>
      </c>
      <c r="Q2009" s="9" t="str">
        <f>IF(Search!$L$6="","",IF(ISNUMBER(SEARCH("Patch",$AU2009))=TRUE,IF(Search!$L$6="N","N",1),""))</f>
        <v/>
      </c>
      <c r="R2009" s="9" t="str">
        <f>IF(Search!$L$7="","",IF(ISNUMBER(SEARCH("Shield",$AU2009))=TRUE,IF(Search!$L$7="N","N",1),""))</f>
        <v/>
      </c>
      <c r="S2009" s="9" t="str">
        <f>IF(Search!$L$8="","",IF(ISNUMBER(SEARCH("Stick",$AU2009))=TRUE,IF(Search!$L$8="N","N",1),""))</f>
        <v/>
      </c>
      <c r="T2009" s="9" t="str">
        <f>IF(Search!$O$4="","",IF(COUNTA($AW2009)=1,IF(Search!$O$4="N","N",1),""))</f>
        <v/>
      </c>
      <c r="U2009" s="9" t="str">
        <f>IF(Search!$O$5="","",IF($AW2009="","",IF($AW2009&lt;Search!$O$5,"",1)))</f>
        <v/>
      </c>
      <c r="V2009" s="9" t="str">
        <f>IF(Search!$O$6="","",IF($AW2009="","",IF($AW2009&gt;Search!$O$6,"",1)))</f>
        <v/>
      </c>
      <c r="W2009" s="9" t="str">
        <f>IF(Search!$U$4="","",IF($AX2009="","",1))</f>
        <v/>
      </c>
      <c r="X2009" s="9" t="str">
        <f>IF(Search!$U$5="","",IF(ISNUMBER(SEARCH(Search!$U$5,$AX2009))=TRUE,IF(Search!$U$5="N","N",1),""))</f>
        <v/>
      </c>
      <c r="Y2009" s="9" t="str">
        <f>IF(Search!$U$6="","",IF($AY2009&lt;Search!$U$6,"",1))</f>
        <v/>
      </c>
      <c r="Z2009" s="9" t="str">
        <f>IF(Search!$R$4="","",IF(Inventory!$BA2009&lt;Search!$R$4,"",1))</f>
        <v/>
      </c>
      <c r="AA2009" s="9" t="str">
        <f>IF(Search!$R$5="","",IF($BA2009&gt;Search!$R$5,"",1))</f>
        <v/>
      </c>
      <c r="AB2009" s="9" t="str">
        <f>IF(Search!$R$6="","",IF($BB2009&lt;Search!$R$6,"",1))</f>
        <v/>
      </c>
      <c r="AC2009" s="9" t="str">
        <f>IF(Search!$R$7="","",IF($BB2009&lt;Search!$R$7,"",1))</f>
        <v/>
      </c>
      <c r="AD2009" s="45">
        <f>IF(COUNTIF($A2009:$AC2009,"n")&gt;0,"",IF(SUM($A2009:$AC2009)=COUNTA(Search!$C$4:$C$8,Search!$F$4:$F$8,Search!$I$4:$I$6,Search!$I$8,Search!$L$4:$L$8,Search!$O$4:$O$8,Search!$R$4:$R$7,Search!$U$4:$U$7)-COUNTIF(Search!$C$4:$U$7,"n"),1+LARGE($AD$1:AD2008,1),""))</f>
        <v>218</v>
      </c>
      <c r="AE2009" s="45">
        <f t="shared" si="96"/>
        <v>295</v>
      </c>
      <c r="AF2009" s="45">
        <f>IF(AD2009="","",COUNTIF($AE$1:$AE2008,$AE2009)+RANK($AE2009,$AE$2:$AE$10540,1))</f>
        <v>55</v>
      </c>
      <c r="AG2009" s="45">
        <f t="shared" si="97"/>
        <v>0</v>
      </c>
      <c r="AH2009" s="45">
        <f>IF($AD2009="","",COUNTIF($AG$1:$AG2008,$AG2009)+RANK($AG2009,$AG$1:$AG$10539,0))</f>
        <v>380</v>
      </c>
      <c r="AI2009" s="10" t="str">
        <f t="shared" si="98"/>
        <v>2013-14 O-Pee-Chee Retro #518 Brett Bellemore  RCP   /   $</v>
      </c>
      <c r="AJ2009" s="11">
        <v>2013</v>
      </c>
      <c r="AK2009" s="17">
        <v>14</v>
      </c>
      <c r="AL2009" s="12" t="s">
        <v>1096</v>
      </c>
      <c r="AM2009" s="10">
        <v>518</v>
      </c>
      <c r="AN2009" s="12" t="s">
        <v>1534</v>
      </c>
      <c r="AO2009" s="9"/>
      <c r="AP2009" s="9" t="s">
        <v>1902</v>
      </c>
      <c r="AQ2009" s="9"/>
      <c r="AR2009" s="14"/>
      <c r="AS2009" s="9" t="s">
        <v>1944</v>
      </c>
      <c r="AT2009" s="9"/>
      <c r="AU2009" s="9"/>
      <c r="AV2009" s="13"/>
      <c r="AW2009" s="13"/>
      <c r="AX2009" s="9"/>
      <c r="AY2009" s="9"/>
      <c r="AZ2009" s="9"/>
      <c r="BA2009" s="33"/>
      <c r="BB2009" s="33"/>
      <c r="BC2009" s="36"/>
      <c r="BD2009" s="12" t="s">
        <v>1771</v>
      </c>
    </row>
    <row r="2010" spans="1:56" s="12" customFormat="1" x14ac:dyDescent="0.2">
      <c r="A2010" s="9">
        <f>IF(Search!$C$5="","",IF(COUNTA(Inventory!$AP2010)=1,1,""))</f>
        <v>1</v>
      </c>
      <c r="B2010" s="9" t="str">
        <f>IF(Search!$C$4="","",IF(ISNUMBER(SEARCH(Search!$C$4,$AR2010))=TRUE,1,""))</f>
        <v/>
      </c>
      <c r="C2010" s="9" t="str">
        <f>IF(Search!$C$6="x",IF(COUNTA($AQ2010)=1,1,"N"),IF(COUNTA($AQ2010)=1,"N",""))</f>
        <v/>
      </c>
      <c r="D2010" s="9" t="str">
        <f>IF(Search!$O$8="","",IF(ISNUMBER(SEARCH(Search!$O$8,$BD2010))=TRUE,1,""))</f>
        <v/>
      </c>
      <c r="E2010" s="9" t="str">
        <f>IF(Search!$C$7="","",IF(ISNUMBER(SEARCH(Search!$C$7,$AN2010))=TRUE,1,""))</f>
        <v/>
      </c>
      <c r="F2010" s="9" t="str">
        <f>IF(Search!$C$8="","",IF(ISNUMBER(SEARCH(Search!$C$8,$AO2010))=TRUE,1,""))</f>
        <v/>
      </c>
      <c r="G2010" s="9" t="str">
        <f>IF(Search!$F$4="","",IF(Inventory!$AJ2010&lt;Search!$F$4,"",1))</f>
        <v/>
      </c>
      <c r="H2010" s="9" t="str">
        <f>IF(Search!$F$5="","",IF(Inventory!$AJ2010&gt;Search!$F$5,"",1))</f>
        <v/>
      </c>
      <c r="I2010" s="9" t="str">
        <f>IF(Search!$F$7="","",IF(Search!$F$8="",IF(ISNUMBER(SEARCH(Search!$F$7,$AL2010))=TRUE,1,""),""))</f>
        <v/>
      </c>
      <c r="J2010" s="9" t="str">
        <f>IF($AL2010=Search!$F$8,1,"")</f>
        <v/>
      </c>
      <c r="K2010" s="9" t="str">
        <f>IF(Search!$I$4="","",IF(COUNTA($AS2010)=1,IF(Search!$I$4="N","N",1),""))</f>
        <v/>
      </c>
      <c r="L2010" s="9" t="str">
        <f>IF(Search!$I$5="","",IF($AS2010="RC",1,""))</f>
        <v/>
      </c>
      <c r="M2010" s="9" t="str">
        <f>IF(Search!$I$6="","",IF($AS2010="RCP",1,""))</f>
        <v/>
      </c>
      <c r="N2010" s="9" t="str">
        <f>IF(Search!$I$8="","",IF(COUNTA($AT2010)=1,IF(Search!$I$8="N","N",1),""))</f>
        <v/>
      </c>
      <c r="O2010" s="9" t="str">
        <f>IF(Search!$L$4="","",IF(COUNTA($AU2010)=1,IF(Search!$L$4="N","N",1),""))</f>
        <v/>
      </c>
      <c r="P2010" s="9" t="str">
        <f>IF(Search!$L$5="","",IF(ISNUMBER(SEARCH("Jersey",$AU2010))=TRUE,IF(Search!$L$5="N","N",1),""))</f>
        <v/>
      </c>
      <c r="Q2010" s="9" t="str">
        <f>IF(Search!$L$6="","",IF(ISNUMBER(SEARCH("Patch",$AU2010))=TRUE,IF(Search!$L$6="N","N",1),""))</f>
        <v/>
      </c>
      <c r="R2010" s="9" t="str">
        <f>IF(Search!$L$7="","",IF(ISNUMBER(SEARCH("Shield",$AU2010))=TRUE,IF(Search!$L$7="N","N",1),""))</f>
        <v/>
      </c>
      <c r="S2010" s="9" t="str">
        <f>IF(Search!$L$8="","",IF(ISNUMBER(SEARCH("Stick",$AU2010))=TRUE,IF(Search!$L$8="N","N",1),""))</f>
        <v/>
      </c>
      <c r="T2010" s="9" t="str">
        <f>IF(Search!$O$4="","",IF(COUNTA($AW2010)=1,IF(Search!$O$4="N","N",1),""))</f>
        <v/>
      </c>
      <c r="U2010" s="9" t="str">
        <f>IF(Search!$O$5="","",IF($AW2010="","",IF($AW2010&lt;Search!$O$5,"",1)))</f>
        <v/>
      </c>
      <c r="V2010" s="9" t="str">
        <f>IF(Search!$O$6="","",IF($AW2010="","",IF($AW2010&gt;Search!$O$6,"",1)))</f>
        <v/>
      </c>
      <c r="W2010" s="9" t="str">
        <f>IF(Search!$U$4="","",IF($AX2010="","",1))</f>
        <v/>
      </c>
      <c r="X2010" s="9" t="str">
        <f>IF(Search!$U$5="","",IF(ISNUMBER(SEARCH(Search!$U$5,$AX2010))=TRUE,IF(Search!$U$5="N","N",1),""))</f>
        <v/>
      </c>
      <c r="Y2010" s="9" t="str">
        <f>IF(Search!$U$6="","",IF($AY2010&lt;Search!$U$6,"",1))</f>
        <v/>
      </c>
      <c r="Z2010" s="9" t="str">
        <f>IF(Search!$R$4="","",IF(Inventory!$BA2010&lt;Search!$R$4,"",1))</f>
        <v/>
      </c>
      <c r="AA2010" s="9" t="str">
        <f>IF(Search!$R$5="","",IF($BA2010&gt;Search!$R$5,"",1))</f>
        <v/>
      </c>
      <c r="AB2010" s="9" t="str">
        <f>IF(Search!$R$6="","",IF($BB2010&lt;Search!$R$6,"",1))</f>
        <v/>
      </c>
      <c r="AC2010" s="9" t="str">
        <f>IF(Search!$R$7="","",IF($BB2010&lt;Search!$R$7,"",1))</f>
        <v/>
      </c>
      <c r="AD2010" s="45">
        <f>IF(COUNTIF($A2010:$AC2010,"n")&gt;0,"",IF(SUM($A2010:$AC2010)=COUNTA(Search!$C$4:$C$8,Search!$F$4:$F$8,Search!$I$4:$I$6,Search!$I$8,Search!$L$4:$L$8,Search!$O$4:$O$8,Search!$R$4:$R$7,Search!$U$4:$U$7)-COUNTIF(Search!$C$4:$U$7,"n"),1+LARGE($AD$1:AD2009,1),""))</f>
        <v>219</v>
      </c>
      <c r="AE2010" s="45">
        <f t="shared" si="96"/>
        <v>280</v>
      </c>
      <c r="AF2010" s="45">
        <f>IF(AD2010="","",COUNTIF($AE$1:$AE2009,$AE2010)+RANK($AE2010,$AE$2:$AE$10540,1))</f>
        <v>54</v>
      </c>
      <c r="AG2010" s="45">
        <f t="shared" si="97"/>
        <v>0</v>
      </c>
      <c r="AH2010" s="45">
        <f>IF($AD2010="","",COUNTIF($AG$1:$AG2009,$AG2010)+RANK($AG2010,$AG$1:$AG$10539,0))</f>
        <v>381</v>
      </c>
      <c r="AI2010" s="10" t="str">
        <f t="shared" si="98"/>
        <v>2013-14 O-Pee-Chee Retro #520 Brendan Gallagher MTL RCP   /   $</v>
      </c>
      <c r="AJ2010" s="11">
        <v>2013</v>
      </c>
      <c r="AK2010" s="17">
        <v>14</v>
      </c>
      <c r="AL2010" s="12" t="s">
        <v>1096</v>
      </c>
      <c r="AM2010" s="10">
        <v>520</v>
      </c>
      <c r="AN2010" s="12" t="s">
        <v>1535</v>
      </c>
      <c r="AO2010" s="9" t="s">
        <v>1911</v>
      </c>
      <c r="AP2010" s="9" t="s">
        <v>1902</v>
      </c>
      <c r="AQ2010" s="9"/>
      <c r="AR2010" s="14"/>
      <c r="AS2010" s="9" t="s">
        <v>1944</v>
      </c>
      <c r="AT2010" s="9"/>
      <c r="AU2010" s="9"/>
      <c r="AV2010" s="13"/>
      <c r="AW2010" s="13"/>
      <c r="AX2010" s="9"/>
      <c r="AY2010" s="9"/>
      <c r="AZ2010" s="9"/>
      <c r="BA2010" s="33"/>
      <c r="BB2010" s="33"/>
      <c r="BC2010" s="36"/>
      <c r="BD2010" s="12" t="s">
        <v>1771</v>
      </c>
    </row>
    <row r="2011" spans="1:56" s="12" customFormat="1" x14ac:dyDescent="0.2">
      <c r="A2011" s="9">
        <f>IF(Search!$C$5="","",IF(COUNTA(Inventory!$AP2011)=1,1,""))</f>
        <v>1</v>
      </c>
      <c r="B2011" s="9" t="str">
        <f>IF(Search!$C$4="","",IF(ISNUMBER(SEARCH(Search!$C$4,$AR2011))=TRUE,1,""))</f>
        <v/>
      </c>
      <c r="C2011" s="9" t="str">
        <f>IF(Search!$C$6="x",IF(COUNTA($AQ2011)=1,1,"N"),IF(COUNTA($AQ2011)=1,"N",""))</f>
        <v/>
      </c>
      <c r="D2011" s="9" t="str">
        <f>IF(Search!$O$8="","",IF(ISNUMBER(SEARCH(Search!$O$8,$BD2011))=TRUE,1,""))</f>
        <v/>
      </c>
      <c r="E2011" s="9" t="str">
        <f>IF(Search!$C$7="","",IF(ISNUMBER(SEARCH(Search!$C$7,$AN2011))=TRUE,1,""))</f>
        <v/>
      </c>
      <c r="F2011" s="9" t="str">
        <f>IF(Search!$C$8="","",IF(ISNUMBER(SEARCH(Search!$C$8,$AO2011))=TRUE,1,""))</f>
        <v/>
      </c>
      <c r="G2011" s="9" t="str">
        <f>IF(Search!$F$4="","",IF(Inventory!$AJ2011&lt;Search!$F$4,"",1))</f>
        <v/>
      </c>
      <c r="H2011" s="9" t="str">
        <f>IF(Search!$F$5="","",IF(Inventory!$AJ2011&gt;Search!$F$5,"",1))</f>
        <v/>
      </c>
      <c r="I2011" s="9" t="str">
        <f>IF(Search!$F$7="","",IF(Search!$F$8="",IF(ISNUMBER(SEARCH(Search!$F$7,$AL2011))=TRUE,1,""),""))</f>
        <v/>
      </c>
      <c r="J2011" s="9" t="str">
        <f>IF($AL2011=Search!$F$8,1,"")</f>
        <v/>
      </c>
      <c r="K2011" s="9" t="str">
        <f>IF(Search!$I$4="","",IF(COUNTA($AS2011)=1,IF(Search!$I$4="N","N",1),""))</f>
        <v/>
      </c>
      <c r="L2011" s="9" t="str">
        <f>IF(Search!$I$5="","",IF($AS2011="RC",1,""))</f>
        <v/>
      </c>
      <c r="M2011" s="9" t="str">
        <f>IF(Search!$I$6="","",IF($AS2011="RCP",1,""))</f>
        <v/>
      </c>
      <c r="N2011" s="9" t="str">
        <f>IF(Search!$I$8="","",IF(COUNTA($AT2011)=1,IF(Search!$I$8="N","N",1),""))</f>
        <v/>
      </c>
      <c r="O2011" s="9" t="str">
        <f>IF(Search!$L$4="","",IF(COUNTA($AU2011)=1,IF(Search!$L$4="N","N",1),""))</f>
        <v/>
      </c>
      <c r="P2011" s="9" t="str">
        <f>IF(Search!$L$5="","",IF(ISNUMBER(SEARCH("Jersey",$AU2011))=TRUE,IF(Search!$L$5="N","N",1),""))</f>
        <v/>
      </c>
      <c r="Q2011" s="9" t="str">
        <f>IF(Search!$L$6="","",IF(ISNUMBER(SEARCH("Patch",$AU2011))=TRUE,IF(Search!$L$6="N","N",1),""))</f>
        <v/>
      </c>
      <c r="R2011" s="9" t="str">
        <f>IF(Search!$L$7="","",IF(ISNUMBER(SEARCH("Shield",$AU2011))=TRUE,IF(Search!$L$7="N","N",1),""))</f>
        <v/>
      </c>
      <c r="S2011" s="9" t="str">
        <f>IF(Search!$L$8="","",IF(ISNUMBER(SEARCH("Stick",$AU2011))=TRUE,IF(Search!$L$8="N","N",1),""))</f>
        <v/>
      </c>
      <c r="T2011" s="9" t="str">
        <f>IF(Search!$O$4="","",IF(COUNTA($AW2011)=1,IF(Search!$O$4="N","N",1),""))</f>
        <v/>
      </c>
      <c r="U2011" s="9" t="str">
        <f>IF(Search!$O$5="","",IF($AW2011="","",IF($AW2011&lt;Search!$O$5,"",1)))</f>
        <v/>
      </c>
      <c r="V2011" s="9" t="str">
        <f>IF(Search!$O$6="","",IF($AW2011="","",IF($AW2011&gt;Search!$O$6,"",1)))</f>
        <v/>
      </c>
      <c r="W2011" s="9" t="str">
        <f>IF(Search!$U$4="","",IF($AX2011="","",1))</f>
        <v/>
      </c>
      <c r="X2011" s="9" t="str">
        <f>IF(Search!$U$5="","",IF(ISNUMBER(SEARCH(Search!$U$5,$AX2011))=TRUE,IF(Search!$U$5="N","N",1),""))</f>
        <v/>
      </c>
      <c r="Y2011" s="9" t="str">
        <f>IF(Search!$U$6="","",IF($AY2011&lt;Search!$U$6,"",1))</f>
        <v/>
      </c>
      <c r="Z2011" s="9" t="str">
        <f>IF(Search!$R$4="","",IF(Inventory!$BA2011&lt;Search!$R$4,"",1))</f>
        <v/>
      </c>
      <c r="AA2011" s="9" t="str">
        <f>IF(Search!$R$5="","",IF($BA2011&gt;Search!$R$5,"",1))</f>
        <v/>
      </c>
      <c r="AB2011" s="9" t="str">
        <f>IF(Search!$R$6="","",IF($BB2011&lt;Search!$R$6,"",1))</f>
        <v/>
      </c>
      <c r="AC2011" s="9" t="str">
        <f>IF(Search!$R$7="","",IF($BB2011&lt;Search!$R$7,"",1))</f>
        <v/>
      </c>
      <c r="AD2011" s="45">
        <f>IF(COUNTIF($A2011:$AC2011,"n")&gt;0,"",IF(SUM($A2011:$AC2011)=COUNTA(Search!$C$4:$C$8,Search!$F$4:$F$8,Search!$I$4:$I$6,Search!$I$8,Search!$L$4:$L$8,Search!$O$4:$O$8,Search!$R$4:$R$7,Search!$U$4:$U$7)-COUNTIF(Search!$C$4:$U$7,"n"),1+LARGE($AD$1:AD2010,1),""))</f>
        <v>220</v>
      </c>
      <c r="AE2011" s="45">
        <f t="shared" si="96"/>
        <v>1701</v>
      </c>
      <c r="AF2011" s="45">
        <f>IF(AD2011="","",COUNTIF($AE$1:$AE2010,$AE2011)+RANK($AE2011,$AE$2:$AE$10540,1))</f>
        <v>312</v>
      </c>
      <c r="AG2011" s="45">
        <f t="shared" si="97"/>
        <v>0</v>
      </c>
      <c r="AH2011" s="45">
        <f>IF($AD2011="","",COUNTIF($AG$1:$AG2010,$AG2011)+RANK($AG2011,$AG$1:$AG$10539,0))</f>
        <v>382</v>
      </c>
      <c r="AI2011" s="10" t="str">
        <f t="shared" si="98"/>
        <v>2013-14 O-Pee-Chee Retro #523 Michal Jordan  RCP   /   $</v>
      </c>
      <c r="AJ2011" s="11">
        <v>2013</v>
      </c>
      <c r="AK2011" s="17">
        <v>14</v>
      </c>
      <c r="AL2011" s="12" t="s">
        <v>1096</v>
      </c>
      <c r="AM2011" s="10">
        <v>523</v>
      </c>
      <c r="AN2011" s="12" t="s">
        <v>1536</v>
      </c>
      <c r="AO2011" s="9"/>
      <c r="AP2011" s="9" t="s">
        <v>1902</v>
      </c>
      <c r="AQ2011" s="9"/>
      <c r="AR2011" s="14"/>
      <c r="AS2011" s="9" t="s">
        <v>1944</v>
      </c>
      <c r="AT2011" s="9"/>
      <c r="AU2011" s="9"/>
      <c r="AV2011" s="13"/>
      <c r="AW2011" s="13"/>
      <c r="AX2011" s="9"/>
      <c r="AY2011" s="9"/>
      <c r="AZ2011" s="9"/>
      <c r="BA2011" s="33"/>
      <c r="BB2011" s="33"/>
      <c r="BC2011" s="36"/>
      <c r="BD2011" s="12" t="s">
        <v>1771</v>
      </c>
    </row>
    <row r="2012" spans="1:56" s="12" customFormat="1" x14ac:dyDescent="0.2">
      <c r="A2012" s="9">
        <f>IF(Search!$C$5="","",IF(COUNTA(Inventory!$AP2012)=1,1,""))</f>
        <v>1</v>
      </c>
      <c r="B2012" s="9" t="str">
        <f>IF(Search!$C$4="","",IF(ISNUMBER(SEARCH(Search!$C$4,$AR2012))=TRUE,1,""))</f>
        <v/>
      </c>
      <c r="C2012" s="9" t="str">
        <f>IF(Search!$C$6="x",IF(COUNTA($AQ2012)=1,1,"N"),IF(COUNTA($AQ2012)=1,"N",""))</f>
        <v/>
      </c>
      <c r="D2012" s="9" t="str">
        <f>IF(Search!$O$8="","",IF(ISNUMBER(SEARCH(Search!$O$8,$BD2012))=TRUE,1,""))</f>
        <v/>
      </c>
      <c r="E2012" s="9" t="str">
        <f>IF(Search!$C$7="","",IF(ISNUMBER(SEARCH(Search!$C$7,$AN2012))=TRUE,1,""))</f>
        <v/>
      </c>
      <c r="F2012" s="9" t="str">
        <f>IF(Search!$C$8="","",IF(ISNUMBER(SEARCH(Search!$C$8,$AO2012))=TRUE,1,""))</f>
        <v/>
      </c>
      <c r="G2012" s="9" t="str">
        <f>IF(Search!$F$4="","",IF(Inventory!$AJ2012&lt;Search!$F$4,"",1))</f>
        <v/>
      </c>
      <c r="H2012" s="9" t="str">
        <f>IF(Search!$F$5="","",IF(Inventory!$AJ2012&gt;Search!$F$5,"",1))</f>
        <v/>
      </c>
      <c r="I2012" s="9" t="str">
        <f>IF(Search!$F$7="","",IF(Search!$F$8="",IF(ISNUMBER(SEARCH(Search!$F$7,$AL2012))=TRUE,1,""),""))</f>
        <v/>
      </c>
      <c r="J2012" s="9" t="str">
        <f>IF($AL2012=Search!$F$8,1,"")</f>
        <v/>
      </c>
      <c r="K2012" s="9" t="str">
        <f>IF(Search!$I$4="","",IF(COUNTA($AS2012)=1,IF(Search!$I$4="N","N",1),""))</f>
        <v/>
      </c>
      <c r="L2012" s="9" t="str">
        <f>IF(Search!$I$5="","",IF($AS2012="RC",1,""))</f>
        <v/>
      </c>
      <c r="M2012" s="9" t="str">
        <f>IF(Search!$I$6="","",IF($AS2012="RCP",1,""))</f>
        <v/>
      </c>
      <c r="N2012" s="9" t="str">
        <f>IF(Search!$I$8="","",IF(COUNTA($AT2012)=1,IF(Search!$I$8="N","N",1),""))</f>
        <v/>
      </c>
      <c r="O2012" s="9" t="str">
        <f>IF(Search!$L$4="","",IF(COUNTA($AU2012)=1,IF(Search!$L$4="N","N",1),""))</f>
        <v/>
      </c>
      <c r="P2012" s="9" t="str">
        <f>IF(Search!$L$5="","",IF(ISNUMBER(SEARCH("Jersey",$AU2012))=TRUE,IF(Search!$L$5="N","N",1),""))</f>
        <v/>
      </c>
      <c r="Q2012" s="9" t="str">
        <f>IF(Search!$L$6="","",IF(ISNUMBER(SEARCH("Patch",$AU2012))=TRUE,IF(Search!$L$6="N","N",1),""))</f>
        <v/>
      </c>
      <c r="R2012" s="9" t="str">
        <f>IF(Search!$L$7="","",IF(ISNUMBER(SEARCH("Shield",$AU2012))=TRUE,IF(Search!$L$7="N","N",1),""))</f>
        <v/>
      </c>
      <c r="S2012" s="9" t="str">
        <f>IF(Search!$L$8="","",IF(ISNUMBER(SEARCH("Stick",$AU2012))=TRUE,IF(Search!$L$8="N","N",1),""))</f>
        <v/>
      </c>
      <c r="T2012" s="9" t="str">
        <f>IF(Search!$O$4="","",IF(COUNTA($AW2012)=1,IF(Search!$O$4="N","N",1),""))</f>
        <v/>
      </c>
      <c r="U2012" s="9" t="str">
        <f>IF(Search!$O$5="","",IF($AW2012="","",IF($AW2012&lt;Search!$O$5,"",1)))</f>
        <v/>
      </c>
      <c r="V2012" s="9" t="str">
        <f>IF(Search!$O$6="","",IF($AW2012="","",IF($AW2012&gt;Search!$O$6,"",1)))</f>
        <v/>
      </c>
      <c r="W2012" s="9" t="str">
        <f>IF(Search!$U$4="","",IF($AX2012="","",1))</f>
        <v/>
      </c>
      <c r="X2012" s="9" t="str">
        <f>IF(Search!$U$5="","",IF(ISNUMBER(SEARCH(Search!$U$5,$AX2012))=TRUE,IF(Search!$U$5="N","N",1),""))</f>
        <v/>
      </c>
      <c r="Y2012" s="9" t="str">
        <f>IF(Search!$U$6="","",IF($AY2012&lt;Search!$U$6,"",1))</f>
        <v/>
      </c>
      <c r="Z2012" s="9" t="str">
        <f>IF(Search!$R$4="","",IF(Inventory!$BA2012&lt;Search!$R$4,"",1))</f>
        <v/>
      </c>
      <c r="AA2012" s="9" t="str">
        <f>IF(Search!$R$5="","",IF($BA2012&gt;Search!$R$5,"",1))</f>
        <v/>
      </c>
      <c r="AB2012" s="9" t="str">
        <f>IF(Search!$R$6="","",IF($BB2012&lt;Search!$R$6,"",1))</f>
        <v/>
      </c>
      <c r="AC2012" s="9" t="str">
        <f>IF(Search!$R$7="","",IF($BB2012&lt;Search!$R$7,"",1))</f>
        <v/>
      </c>
      <c r="AD2012" s="45">
        <f>IF(COUNTIF($A2012:$AC2012,"n")&gt;0,"",IF(SUM($A2012:$AC2012)=COUNTA(Search!$C$4:$C$8,Search!$F$4:$F$8,Search!$I$4:$I$6,Search!$I$8,Search!$L$4:$L$8,Search!$O$4:$O$8,Search!$R$4:$R$7,Search!$U$4:$U$7)-COUNTIF(Search!$C$4:$U$7,"n"),1+LARGE($AD$1:AD2011,1),""))</f>
        <v>221</v>
      </c>
      <c r="AE2012" s="45">
        <f t="shared" si="96"/>
        <v>742</v>
      </c>
      <c r="AF2012" s="45">
        <f>IF(AD2012="","",COUNTIF($AE$1:$AE2011,$AE2012)+RANK($AE2012,$AE$2:$AE$10540,1))</f>
        <v>133</v>
      </c>
      <c r="AG2012" s="45">
        <f t="shared" si="97"/>
        <v>0</v>
      </c>
      <c r="AH2012" s="45">
        <f>IF($AD2012="","",COUNTIF($AG$1:$AG2011,$AG2012)+RANK($AG2012,$AG$1:$AG$10539,0))</f>
        <v>383</v>
      </c>
      <c r="AI2012" s="10" t="str">
        <f t="shared" si="98"/>
        <v>2013-14 O-Pee-Chee Retro #528 Emerson Etem  RCP   /   $</v>
      </c>
      <c r="AJ2012" s="11">
        <v>2013</v>
      </c>
      <c r="AK2012" s="17">
        <v>14</v>
      </c>
      <c r="AL2012" s="12" t="s">
        <v>1096</v>
      </c>
      <c r="AM2012" s="10">
        <v>528</v>
      </c>
      <c r="AN2012" s="12" t="s">
        <v>1537</v>
      </c>
      <c r="AO2012" s="9"/>
      <c r="AP2012" s="9" t="s">
        <v>1902</v>
      </c>
      <c r="AQ2012" s="9"/>
      <c r="AR2012" s="14"/>
      <c r="AS2012" s="9" t="s">
        <v>1944</v>
      </c>
      <c r="AT2012" s="9"/>
      <c r="AU2012" s="9"/>
      <c r="AV2012" s="13"/>
      <c r="AW2012" s="13"/>
      <c r="AX2012" s="9"/>
      <c r="AY2012" s="9"/>
      <c r="AZ2012" s="9"/>
      <c r="BA2012" s="33"/>
      <c r="BB2012" s="33"/>
      <c r="BC2012" s="36"/>
      <c r="BD2012" s="12" t="s">
        <v>1771</v>
      </c>
    </row>
    <row r="2013" spans="1:56" s="12" customFormat="1" x14ac:dyDescent="0.2">
      <c r="A2013" s="9">
        <f>IF(Search!$C$5="","",IF(COUNTA(Inventory!$AP2013)=1,1,""))</f>
        <v>1</v>
      </c>
      <c r="B2013" s="9" t="str">
        <f>IF(Search!$C$4="","",IF(ISNUMBER(SEARCH(Search!$C$4,$AR2013))=TRUE,1,""))</f>
        <v/>
      </c>
      <c r="C2013" s="9" t="str">
        <f>IF(Search!$C$6="x",IF(COUNTA($AQ2013)=1,1,"N"),IF(COUNTA($AQ2013)=1,"N",""))</f>
        <v/>
      </c>
      <c r="D2013" s="9" t="str">
        <f>IF(Search!$O$8="","",IF(ISNUMBER(SEARCH(Search!$O$8,$BD2013))=TRUE,1,""))</f>
        <v/>
      </c>
      <c r="E2013" s="9" t="str">
        <f>IF(Search!$C$7="","",IF(ISNUMBER(SEARCH(Search!$C$7,$AN2013))=TRUE,1,""))</f>
        <v/>
      </c>
      <c r="F2013" s="9" t="str">
        <f>IF(Search!$C$8="","",IF(ISNUMBER(SEARCH(Search!$C$8,$AO2013))=TRUE,1,""))</f>
        <v/>
      </c>
      <c r="G2013" s="9" t="str">
        <f>IF(Search!$F$4="","",IF(Inventory!$AJ2013&lt;Search!$F$4,"",1))</f>
        <v/>
      </c>
      <c r="H2013" s="9" t="str">
        <f>IF(Search!$F$5="","",IF(Inventory!$AJ2013&gt;Search!$F$5,"",1))</f>
        <v/>
      </c>
      <c r="I2013" s="9" t="str">
        <f>IF(Search!$F$7="","",IF(Search!$F$8="",IF(ISNUMBER(SEARCH(Search!$F$7,$AL2013))=TRUE,1,""),""))</f>
        <v/>
      </c>
      <c r="J2013" s="9" t="str">
        <f>IF($AL2013=Search!$F$8,1,"")</f>
        <v/>
      </c>
      <c r="K2013" s="9" t="str">
        <f>IF(Search!$I$4="","",IF(COUNTA($AS2013)=1,IF(Search!$I$4="N","N",1),""))</f>
        <v/>
      </c>
      <c r="L2013" s="9" t="str">
        <f>IF(Search!$I$5="","",IF($AS2013="RC",1,""))</f>
        <v/>
      </c>
      <c r="M2013" s="9" t="str">
        <f>IF(Search!$I$6="","",IF($AS2013="RCP",1,""))</f>
        <v/>
      </c>
      <c r="N2013" s="9" t="str">
        <f>IF(Search!$I$8="","",IF(COUNTA($AT2013)=1,IF(Search!$I$8="N","N",1),""))</f>
        <v/>
      </c>
      <c r="O2013" s="9" t="str">
        <f>IF(Search!$L$4="","",IF(COUNTA($AU2013)=1,IF(Search!$L$4="N","N",1),""))</f>
        <v/>
      </c>
      <c r="P2013" s="9" t="str">
        <f>IF(Search!$L$5="","",IF(ISNUMBER(SEARCH("Jersey",$AU2013))=TRUE,IF(Search!$L$5="N","N",1),""))</f>
        <v/>
      </c>
      <c r="Q2013" s="9" t="str">
        <f>IF(Search!$L$6="","",IF(ISNUMBER(SEARCH("Patch",$AU2013))=TRUE,IF(Search!$L$6="N","N",1),""))</f>
        <v/>
      </c>
      <c r="R2013" s="9" t="str">
        <f>IF(Search!$L$7="","",IF(ISNUMBER(SEARCH("Shield",$AU2013))=TRUE,IF(Search!$L$7="N","N",1),""))</f>
        <v/>
      </c>
      <c r="S2013" s="9" t="str">
        <f>IF(Search!$L$8="","",IF(ISNUMBER(SEARCH("Stick",$AU2013))=TRUE,IF(Search!$L$8="N","N",1),""))</f>
        <v/>
      </c>
      <c r="T2013" s="9" t="str">
        <f>IF(Search!$O$4="","",IF(COUNTA($AW2013)=1,IF(Search!$O$4="N","N",1),""))</f>
        <v/>
      </c>
      <c r="U2013" s="9" t="str">
        <f>IF(Search!$O$5="","",IF($AW2013="","",IF($AW2013&lt;Search!$O$5,"",1)))</f>
        <v/>
      </c>
      <c r="V2013" s="9" t="str">
        <f>IF(Search!$O$6="","",IF($AW2013="","",IF($AW2013&gt;Search!$O$6,"",1)))</f>
        <v/>
      </c>
      <c r="W2013" s="9" t="str">
        <f>IF(Search!$U$4="","",IF($AX2013="","",1))</f>
        <v/>
      </c>
      <c r="X2013" s="9" t="str">
        <f>IF(Search!$U$5="","",IF(ISNUMBER(SEARCH(Search!$U$5,$AX2013))=TRUE,IF(Search!$U$5="N","N",1),""))</f>
        <v/>
      </c>
      <c r="Y2013" s="9" t="str">
        <f>IF(Search!$U$6="","",IF($AY2013&lt;Search!$U$6,"",1))</f>
        <v/>
      </c>
      <c r="Z2013" s="9" t="str">
        <f>IF(Search!$R$4="","",IF(Inventory!$BA2013&lt;Search!$R$4,"",1))</f>
        <v/>
      </c>
      <c r="AA2013" s="9" t="str">
        <f>IF(Search!$R$5="","",IF($BA2013&gt;Search!$R$5,"",1))</f>
        <v/>
      </c>
      <c r="AB2013" s="9" t="str">
        <f>IF(Search!$R$6="","",IF($BB2013&lt;Search!$R$6,"",1))</f>
        <v/>
      </c>
      <c r="AC2013" s="9" t="str">
        <f>IF(Search!$R$7="","",IF($BB2013&lt;Search!$R$7,"",1))</f>
        <v/>
      </c>
      <c r="AD2013" s="45">
        <f>IF(COUNTIF($A2013:$AC2013,"n")&gt;0,"",IF(SUM($A2013:$AC2013)=COUNTA(Search!$C$4:$C$8,Search!$F$4:$F$8,Search!$I$4:$I$6,Search!$I$8,Search!$L$4:$L$8,Search!$O$4:$O$8,Search!$R$4:$R$7,Search!$U$4:$U$7)-COUNTIF(Search!$C$4:$U$7,"n"),1+LARGE($AD$1:AD2012,1),""))</f>
        <v>222</v>
      </c>
      <c r="AE2013" s="45">
        <f t="shared" si="96"/>
        <v>695</v>
      </c>
      <c r="AF2013" s="45">
        <f>IF(AD2013="","",COUNTIF($AE$1:$AE2012,$AE2013)+RANK($AE2013,$AE$2:$AE$10540,1))</f>
        <v>126</v>
      </c>
      <c r="AG2013" s="45">
        <f t="shared" si="97"/>
        <v>0</v>
      </c>
      <c r="AH2013" s="45">
        <f>IF($AD2013="","",COUNTIF($AG$1:$AG2012,$AG2013)+RANK($AG2013,$AG$1:$AG$10539,0))</f>
        <v>384</v>
      </c>
      <c r="AI2013" s="10" t="str">
        <f t="shared" si="98"/>
        <v>2013-14 O-Pee-Chee Retro #531 Dougie Hamilton  RCP   /   $</v>
      </c>
      <c r="AJ2013" s="11">
        <v>2013</v>
      </c>
      <c r="AK2013" s="17">
        <v>14</v>
      </c>
      <c r="AL2013" s="12" t="s">
        <v>1096</v>
      </c>
      <c r="AM2013" s="10">
        <v>531</v>
      </c>
      <c r="AN2013" s="12" t="s">
        <v>1459</v>
      </c>
      <c r="AO2013" s="9"/>
      <c r="AP2013" s="9" t="s">
        <v>1902</v>
      </c>
      <c r="AQ2013" s="9"/>
      <c r="AR2013" s="14"/>
      <c r="AS2013" s="9" t="s">
        <v>1944</v>
      </c>
      <c r="AT2013" s="9"/>
      <c r="AU2013" s="9"/>
      <c r="AV2013" s="13"/>
      <c r="AW2013" s="13"/>
      <c r="AX2013" s="9"/>
      <c r="AY2013" s="9"/>
      <c r="AZ2013" s="9"/>
      <c r="BA2013" s="33"/>
      <c r="BB2013" s="33"/>
      <c r="BC2013" s="36"/>
      <c r="BD2013" s="12" t="s">
        <v>1771</v>
      </c>
    </row>
    <row r="2014" spans="1:56" s="12" customFormat="1" x14ac:dyDescent="0.2">
      <c r="A2014" s="9">
        <f>IF(Search!$C$5="","",IF(COUNTA(Inventory!$AP2014)=1,1,""))</f>
        <v>1</v>
      </c>
      <c r="B2014" s="9" t="str">
        <f>IF(Search!$C$4="","",IF(ISNUMBER(SEARCH(Search!$C$4,$AR2014))=TRUE,1,""))</f>
        <v/>
      </c>
      <c r="C2014" s="9" t="str">
        <f>IF(Search!$C$6="x",IF(COUNTA($AQ2014)=1,1,"N"),IF(COUNTA($AQ2014)=1,"N",""))</f>
        <v/>
      </c>
      <c r="D2014" s="9" t="str">
        <f>IF(Search!$O$8="","",IF(ISNUMBER(SEARCH(Search!$O$8,$BD2014))=TRUE,1,""))</f>
        <v/>
      </c>
      <c r="E2014" s="9" t="str">
        <f>IF(Search!$C$7="","",IF(ISNUMBER(SEARCH(Search!$C$7,$AN2014))=TRUE,1,""))</f>
        <v/>
      </c>
      <c r="F2014" s="9" t="str">
        <f>IF(Search!$C$8="","",IF(ISNUMBER(SEARCH(Search!$C$8,$AO2014))=TRUE,1,""))</f>
        <v/>
      </c>
      <c r="G2014" s="9" t="str">
        <f>IF(Search!$F$4="","",IF(Inventory!$AJ2014&lt;Search!$F$4,"",1))</f>
        <v/>
      </c>
      <c r="H2014" s="9" t="str">
        <f>IF(Search!$F$5="","",IF(Inventory!$AJ2014&gt;Search!$F$5,"",1))</f>
        <v/>
      </c>
      <c r="I2014" s="9" t="str">
        <f>IF(Search!$F$7="","",IF(Search!$F$8="",IF(ISNUMBER(SEARCH(Search!$F$7,$AL2014))=TRUE,1,""),""))</f>
        <v/>
      </c>
      <c r="J2014" s="9" t="str">
        <f>IF($AL2014=Search!$F$8,1,"")</f>
        <v/>
      </c>
      <c r="K2014" s="9" t="str">
        <f>IF(Search!$I$4="","",IF(COUNTA($AS2014)=1,IF(Search!$I$4="N","N",1),""))</f>
        <v/>
      </c>
      <c r="L2014" s="9" t="str">
        <f>IF(Search!$I$5="","",IF($AS2014="RC",1,""))</f>
        <v/>
      </c>
      <c r="M2014" s="9" t="str">
        <f>IF(Search!$I$6="","",IF($AS2014="RCP",1,""))</f>
        <v/>
      </c>
      <c r="N2014" s="9" t="str">
        <f>IF(Search!$I$8="","",IF(COUNTA($AT2014)=1,IF(Search!$I$8="N","N",1),""))</f>
        <v/>
      </c>
      <c r="O2014" s="9" t="str">
        <f>IF(Search!$L$4="","",IF(COUNTA($AU2014)=1,IF(Search!$L$4="N","N",1),""))</f>
        <v/>
      </c>
      <c r="P2014" s="9" t="str">
        <f>IF(Search!$L$5="","",IF(ISNUMBER(SEARCH("Jersey",$AU2014))=TRUE,IF(Search!$L$5="N","N",1),""))</f>
        <v/>
      </c>
      <c r="Q2014" s="9" t="str">
        <f>IF(Search!$L$6="","",IF(ISNUMBER(SEARCH("Patch",$AU2014))=TRUE,IF(Search!$L$6="N","N",1),""))</f>
        <v/>
      </c>
      <c r="R2014" s="9" t="str">
        <f>IF(Search!$L$7="","",IF(ISNUMBER(SEARCH("Shield",$AU2014))=TRUE,IF(Search!$L$7="N","N",1),""))</f>
        <v/>
      </c>
      <c r="S2014" s="9" t="str">
        <f>IF(Search!$L$8="","",IF(ISNUMBER(SEARCH("Stick",$AU2014))=TRUE,IF(Search!$L$8="N","N",1),""))</f>
        <v/>
      </c>
      <c r="T2014" s="9" t="str">
        <f>IF(Search!$O$4="","",IF(COUNTA($AW2014)=1,IF(Search!$O$4="N","N",1),""))</f>
        <v/>
      </c>
      <c r="U2014" s="9" t="str">
        <f>IF(Search!$O$5="","",IF($AW2014="","",IF($AW2014&lt;Search!$O$5,"",1)))</f>
        <v/>
      </c>
      <c r="V2014" s="9" t="str">
        <f>IF(Search!$O$6="","",IF($AW2014="","",IF($AW2014&gt;Search!$O$6,"",1)))</f>
        <v/>
      </c>
      <c r="W2014" s="9" t="str">
        <f>IF(Search!$U$4="","",IF($AX2014="","",1))</f>
        <v/>
      </c>
      <c r="X2014" s="9" t="str">
        <f>IF(Search!$U$5="","",IF(ISNUMBER(SEARCH(Search!$U$5,$AX2014))=TRUE,IF(Search!$U$5="N","N",1),""))</f>
        <v/>
      </c>
      <c r="Y2014" s="9" t="str">
        <f>IF(Search!$U$6="","",IF($AY2014&lt;Search!$U$6,"",1))</f>
        <v/>
      </c>
      <c r="Z2014" s="9" t="str">
        <f>IF(Search!$R$4="","",IF(Inventory!$BA2014&lt;Search!$R$4,"",1))</f>
        <v/>
      </c>
      <c r="AA2014" s="9" t="str">
        <f>IF(Search!$R$5="","",IF($BA2014&gt;Search!$R$5,"",1))</f>
        <v/>
      </c>
      <c r="AB2014" s="9" t="str">
        <f>IF(Search!$R$6="","",IF($BB2014&lt;Search!$R$6,"",1))</f>
        <v/>
      </c>
      <c r="AC2014" s="9" t="str">
        <f>IF(Search!$R$7="","",IF($BB2014&lt;Search!$R$7,"",1))</f>
        <v/>
      </c>
      <c r="AD2014" s="45">
        <f>IF(COUNTIF($A2014:$AC2014,"n")&gt;0,"",IF(SUM($A2014:$AC2014)=COUNTA(Search!$C$4:$C$8,Search!$F$4:$F$8,Search!$I$4:$I$6,Search!$I$8,Search!$L$4:$L$8,Search!$O$4:$O$8,Search!$R$4:$R$7,Search!$U$4:$U$7)-COUNTIF(Search!$C$4:$U$7,"n"),1+LARGE($AD$1:AD2013,1),""))</f>
        <v>223</v>
      </c>
      <c r="AE2014" s="45">
        <f t="shared" si="96"/>
        <v>1492</v>
      </c>
      <c r="AF2014" s="45">
        <f>IF(AD2014="","",COUNTIF($AE$1:$AE2013,$AE2014)+RANK($AE2014,$AE$2:$AE$10540,1))</f>
        <v>270</v>
      </c>
      <c r="AG2014" s="45">
        <f t="shared" si="97"/>
        <v>0</v>
      </c>
      <c r="AH2014" s="45">
        <f>IF($AD2014="","",COUNTIF($AG$1:$AG2013,$AG2014)+RANK($AG2014,$AG$1:$AG$10539,0))</f>
        <v>385</v>
      </c>
      <c r="AI2014" s="10" t="str">
        <f t="shared" si="98"/>
        <v>2013-14 O-Pee-Chee Retro #532 Mark Arcobello  RCP   /   $</v>
      </c>
      <c r="AJ2014" s="11">
        <v>2013</v>
      </c>
      <c r="AK2014" s="17">
        <v>14</v>
      </c>
      <c r="AL2014" s="12" t="s">
        <v>1096</v>
      </c>
      <c r="AM2014" s="10">
        <v>532</v>
      </c>
      <c r="AN2014" s="12" t="s">
        <v>1460</v>
      </c>
      <c r="AO2014" s="9"/>
      <c r="AP2014" s="9" t="s">
        <v>1902</v>
      </c>
      <c r="AQ2014" s="9"/>
      <c r="AR2014" s="14"/>
      <c r="AS2014" s="9" t="s">
        <v>1944</v>
      </c>
      <c r="AT2014" s="9"/>
      <c r="AU2014" s="9"/>
      <c r="AV2014" s="13"/>
      <c r="AW2014" s="13"/>
      <c r="AX2014" s="9"/>
      <c r="AY2014" s="9"/>
      <c r="AZ2014" s="9"/>
      <c r="BA2014" s="33"/>
      <c r="BB2014" s="33"/>
      <c r="BC2014" s="36"/>
      <c r="BD2014" s="12" t="s">
        <v>1771</v>
      </c>
    </row>
    <row r="2015" spans="1:56" s="12" customFormat="1" x14ac:dyDescent="0.2">
      <c r="A2015" s="9">
        <f>IF(Search!$C$5="","",IF(COUNTA(Inventory!$AP2015)=1,1,""))</f>
        <v>1</v>
      </c>
      <c r="B2015" s="9" t="str">
        <f>IF(Search!$C$4="","",IF(ISNUMBER(SEARCH(Search!$C$4,$AR2015))=TRUE,1,""))</f>
        <v/>
      </c>
      <c r="C2015" s="9" t="str">
        <f>IF(Search!$C$6="x",IF(COUNTA($AQ2015)=1,1,"N"),IF(COUNTA($AQ2015)=1,"N",""))</f>
        <v/>
      </c>
      <c r="D2015" s="9" t="str">
        <f>IF(Search!$O$8="","",IF(ISNUMBER(SEARCH(Search!$O$8,$BD2015))=TRUE,1,""))</f>
        <v/>
      </c>
      <c r="E2015" s="9" t="str">
        <f>IF(Search!$C$7="","",IF(ISNUMBER(SEARCH(Search!$C$7,$AN2015))=TRUE,1,""))</f>
        <v/>
      </c>
      <c r="F2015" s="9" t="str">
        <f>IF(Search!$C$8="","",IF(ISNUMBER(SEARCH(Search!$C$8,$AO2015))=TRUE,1,""))</f>
        <v/>
      </c>
      <c r="G2015" s="9" t="str">
        <f>IF(Search!$F$4="","",IF(Inventory!$AJ2015&lt;Search!$F$4,"",1))</f>
        <v/>
      </c>
      <c r="H2015" s="9" t="str">
        <f>IF(Search!$F$5="","",IF(Inventory!$AJ2015&gt;Search!$F$5,"",1))</f>
        <v/>
      </c>
      <c r="I2015" s="9" t="str">
        <f>IF(Search!$F$7="","",IF(Search!$F$8="",IF(ISNUMBER(SEARCH(Search!$F$7,$AL2015))=TRUE,1,""),""))</f>
        <v/>
      </c>
      <c r="J2015" s="9" t="str">
        <f>IF($AL2015=Search!$F$8,1,"")</f>
        <v/>
      </c>
      <c r="K2015" s="9" t="str">
        <f>IF(Search!$I$4="","",IF(COUNTA($AS2015)=1,IF(Search!$I$4="N","N",1),""))</f>
        <v/>
      </c>
      <c r="L2015" s="9" t="str">
        <f>IF(Search!$I$5="","",IF($AS2015="RC",1,""))</f>
        <v/>
      </c>
      <c r="M2015" s="9" t="str">
        <f>IF(Search!$I$6="","",IF($AS2015="RCP",1,""))</f>
        <v/>
      </c>
      <c r="N2015" s="9" t="str">
        <f>IF(Search!$I$8="","",IF(COUNTA($AT2015)=1,IF(Search!$I$8="N","N",1),""))</f>
        <v/>
      </c>
      <c r="O2015" s="9" t="str">
        <f>IF(Search!$L$4="","",IF(COUNTA($AU2015)=1,IF(Search!$L$4="N","N",1),""))</f>
        <v/>
      </c>
      <c r="P2015" s="9" t="str">
        <f>IF(Search!$L$5="","",IF(ISNUMBER(SEARCH("Jersey",$AU2015))=TRUE,IF(Search!$L$5="N","N",1),""))</f>
        <v/>
      </c>
      <c r="Q2015" s="9" t="str">
        <f>IF(Search!$L$6="","",IF(ISNUMBER(SEARCH("Patch",$AU2015))=TRUE,IF(Search!$L$6="N","N",1),""))</f>
        <v/>
      </c>
      <c r="R2015" s="9" t="str">
        <f>IF(Search!$L$7="","",IF(ISNUMBER(SEARCH("Shield",$AU2015))=TRUE,IF(Search!$L$7="N","N",1),""))</f>
        <v/>
      </c>
      <c r="S2015" s="9" t="str">
        <f>IF(Search!$L$8="","",IF(ISNUMBER(SEARCH("Stick",$AU2015))=TRUE,IF(Search!$L$8="N","N",1),""))</f>
        <v/>
      </c>
      <c r="T2015" s="9" t="str">
        <f>IF(Search!$O$4="","",IF(COUNTA($AW2015)=1,IF(Search!$O$4="N","N",1),""))</f>
        <v/>
      </c>
      <c r="U2015" s="9" t="str">
        <f>IF(Search!$O$5="","",IF($AW2015="","",IF($AW2015&lt;Search!$O$5,"",1)))</f>
        <v/>
      </c>
      <c r="V2015" s="9" t="str">
        <f>IF(Search!$O$6="","",IF($AW2015="","",IF($AW2015&gt;Search!$O$6,"",1)))</f>
        <v/>
      </c>
      <c r="W2015" s="9" t="str">
        <f>IF(Search!$U$4="","",IF($AX2015="","",1))</f>
        <v/>
      </c>
      <c r="X2015" s="9" t="str">
        <f>IF(Search!$U$5="","",IF(ISNUMBER(SEARCH(Search!$U$5,$AX2015))=TRUE,IF(Search!$U$5="N","N",1),""))</f>
        <v/>
      </c>
      <c r="Y2015" s="9" t="str">
        <f>IF(Search!$U$6="","",IF($AY2015&lt;Search!$U$6,"",1))</f>
        <v/>
      </c>
      <c r="Z2015" s="9" t="str">
        <f>IF(Search!$R$4="","",IF(Inventory!$BA2015&lt;Search!$R$4,"",1))</f>
        <v/>
      </c>
      <c r="AA2015" s="9" t="str">
        <f>IF(Search!$R$5="","",IF($BA2015&gt;Search!$R$5,"",1))</f>
        <v/>
      </c>
      <c r="AB2015" s="9" t="str">
        <f>IF(Search!$R$6="","",IF($BB2015&lt;Search!$R$6,"",1))</f>
        <v/>
      </c>
      <c r="AC2015" s="9" t="str">
        <f>IF(Search!$R$7="","",IF($BB2015&lt;Search!$R$7,"",1))</f>
        <v/>
      </c>
      <c r="AD2015" s="45">
        <f>IF(COUNTIF($A2015:$AC2015,"n")&gt;0,"",IF(SUM($A2015:$AC2015)=COUNTA(Search!$C$4:$C$8,Search!$F$4:$F$8,Search!$I$4:$I$6,Search!$I$8,Search!$L$4:$L$8,Search!$O$4:$O$8,Search!$R$4:$R$7,Search!$U$4:$U$7)-COUNTIF(Search!$C$4:$U$7,"n"),1+LARGE($AD$1:AD2014,1),""))</f>
        <v>224</v>
      </c>
      <c r="AE2015" s="45">
        <f t="shared" si="96"/>
        <v>2656</v>
      </c>
      <c r="AF2015" s="45">
        <f>IF(AD2015="","",COUNTIF($AE$1:$AE2014,$AE2015)+RANK($AE2015,$AE$2:$AE$10540,1))</f>
        <v>477</v>
      </c>
      <c r="AG2015" s="45">
        <f t="shared" si="97"/>
        <v>0</v>
      </c>
      <c r="AH2015" s="45">
        <f>IF($AD2015="","",COUNTIF($AG$1:$AG2014,$AG2015)+RANK($AG2015,$AG$1:$AG$10539,0))</f>
        <v>386</v>
      </c>
      <c r="AI2015" s="10" t="str">
        <f t="shared" si="98"/>
        <v>2013-14 O-Pee-Chee Retro #533 Victor Bartley  RCP   /   $</v>
      </c>
      <c r="AJ2015" s="11">
        <v>2013</v>
      </c>
      <c r="AK2015" s="17">
        <v>14</v>
      </c>
      <c r="AL2015" s="12" t="s">
        <v>1096</v>
      </c>
      <c r="AM2015" s="10">
        <v>533</v>
      </c>
      <c r="AN2015" s="12" t="s">
        <v>1538</v>
      </c>
      <c r="AO2015" s="9"/>
      <c r="AP2015" s="9" t="s">
        <v>1902</v>
      </c>
      <c r="AQ2015" s="9"/>
      <c r="AR2015" s="14"/>
      <c r="AS2015" s="9" t="s">
        <v>1944</v>
      </c>
      <c r="AT2015" s="9"/>
      <c r="AU2015" s="9"/>
      <c r="AV2015" s="13"/>
      <c r="AW2015" s="13"/>
      <c r="AX2015" s="9"/>
      <c r="AY2015" s="9"/>
      <c r="AZ2015" s="9"/>
      <c r="BA2015" s="33"/>
      <c r="BB2015" s="33"/>
      <c r="BC2015" s="36"/>
      <c r="BD2015" s="12" t="s">
        <v>1771</v>
      </c>
    </row>
    <row r="2016" spans="1:56" s="12" customFormat="1" x14ac:dyDescent="0.2">
      <c r="A2016" s="9">
        <f>IF(Search!$C$5="","",IF(COUNTA(Inventory!$AP2016)=1,1,""))</f>
        <v>1</v>
      </c>
      <c r="B2016" s="9" t="str">
        <f>IF(Search!$C$4="","",IF(ISNUMBER(SEARCH(Search!$C$4,$AR2016))=TRUE,1,""))</f>
        <v/>
      </c>
      <c r="C2016" s="9" t="str">
        <f>IF(Search!$C$6="x",IF(COUNTA($AQ2016)=1,1,"N"),IF(COUNTA($AQ2016)=1,"N",""))</f>
        <v/>
      </c>
      <c r="D2016" s="9" t="str">
        <f>IF(Search!$O$8="","",IF(ISNUMBER(SEARCH(Search!$O$8,$BD2016))=TRUE,1,""))</f>
        <v/>
      </c>
      <c r="E2016" s="9" t="str">
        <f>IF(Search!$C$7="","",IF(ISNUMBER(SEARCH(Search!$C$7,$AN2016))=TRUE,1,""))</f>
        <v/>
      </c>
      <c r="F2016" s="9" t="str">
        <f>IF(Search!$C$8="","",IF(ISNUMBER(SEARCH(Search!$C$8,$AO2016))=TRUE,1,""))</f>
        <v/>
      </c>
      <c r="G2016" s="9" t="str">
        <f>IF(Search!$F$4="","",IF(Inventory!$AJ2016&lt;Search!$F$4,"",1))</f>
        <v/>
      </c>
      <c r="H2016" s="9" t="str">
        <f>IF(Search!$F$5="","",IF(Inventory!$AJ2016&gt;Search!$F$5,"",1))</f>
        <v/>
      </c>
      <c r="I2016" s="9" t="str">
        <f>IF(Search!$F$7="","",IF(Search!$F$8="",IF(ISNUMBER(SEARCH(Search!$F$7,$AL2016))=TRUE,1,""),""))</f>
        <v/>
      </c>
      <c r="J2016" s="9" t="str">
        <f>IF($AL2016=Search!$F$8,1,"")</f>
        <v/>
      </c>
      <c r="K2016" s="9" t="str">
        <f>IF(Search!$I$4="","",IF(COUNTA($AS2016)=1,IF(Search!$I$4="N","N",1),""))</f>
        <v/>
      </c>
      <c r="L2016" s="9" t="str">
        <f>IF(Search!$I$5="","",IF($AS2016="RC",1,""))</f>
        <v/>
      </c>
      <c r="M2016" s="9" t="str">
        <f>IF(Search!$I$6="","",IF($AS2016="RCP",1,""))</f>
        <v/>
      </c>
      <c r="N2016" s="9" t="str">
        <f>IF(Search!$I$8="","",IF(COUNTA($AT2016)=1,IF(Search!$I$8="N","N",1),""))</f>
        <v/>
      </c>
      <c r="O2016" s="9" t="str">
        <f>IF(Search!$L$4="","",IF(COUNTA($AU2016)=1,IF(Search!$L$4="N","N",1),""))</f>
        <v/>
      </c>
      <c r="P2016" s="9" t="str">
        <f>IF(Search!$L$5="","",IF(ISNUMBER(SEARCH("Jersey",$AU2016))=TRUE,IF(Search!$L$5="N","N",1),""))</f>
        <v/>
      </c>
      <c r="Q2016" s="9" t="str">
        <f>IF(Search!$L$6="","",IF(ISNUMBER(SEARCH("Patch",$AU2016))=TRUE,IF(Search!$L$6="N","N",1),""))</f>
        <v/>
      </c>
      <c r="R2016" s="9" t="str">
        <f>IF(Search!$L$7="","",IF(ISNUMBER(SEARCH("Shield",$AU2016))=TRUE,IF(Search!$L$7="N","N",1),""))</f>
        <v/>
      </c>
      <c r="S2016" s="9" t="str">
        <f>IF(Search!$L$8="","",IF(ISNUMBER(SEARCH("Stick",$AU2016))=TRUE,IF(Search!$L$8="N","N",1),""))</f>
        <v/>
      </c>
      <c r="T2016" s="9" t="str">
        <f>IF(Search!$O$4="","",IF(COUNTA($AW2016)=1,IF(Search!$O$4="N","N",1),""))</f>
        <v/>
      </c>
      <c r="U2016" s="9" t="str">
        <f>IF(Search!$O$5="","",IF($AW2016="","",IF($AW2016&lt;Search!$O$5,"",1)))</f>
        <v/>
      </c>
      <c r="V2016" s="9" t="str">
        <f>IF(Search!$O$6="","",IF($AW2016="","",IF($AW2016&gt;Search!$O$6,"",1)))</f>
        <v/>
      </c>
      <c r="W2016" s="9" t="str">
        <f>IF(Search!$U$4="","",IF($AX2016="","",1))</f>
        <v/>
      </c>
      <c r="X2016" s="9" t="str">
        <f>IF(Search!$U$5="","",IF(ISNUMBER(SEARCH(Search!$U$5,$AX2016))=TRUE,IF(Search!$U$5="N","N",1),""))</f>
        <v/>
      </c>
      <c r="Y2016" s="9" t="str">
        <f>IF(Search!$U$6="","",IF($AY2016&lt;Search!$U$6,"",1))</f>
        <v/>
      </c>
      <c r="Z2016" s="9" t="str">
        <f>IF(Search!$R$4="","",IF(Inventory!$BA2016&lt;Search!$R$4,"",1))</f>
        <v/>
      </c>
      <c r="AA2016" s="9" t="str">
        <f>IF(Search!$R$5="","",IF($BA2016&gt;Search!$R$5,"",1))</f>
        <v/>
      </c>
      <c r="AB2016" s="9" t="str">
        <f>IF(Search!$R$6="","",IF($BB2016&lt;Search!$R$6,"",1))</f>
        <v/>
      </c>
      <c r="AC2016" s="9" t="str">
        <f>IF(Search!$R$7="","",IF($BB2016&lt;Search!$R$7,"",1))</f>
        <v/>
      </c>
      <c r="AD2016" s="45">
        <f>IF(COUNTIF($A2016:$AC2016,"n")&gt;0,"",IF(SUM($A2016:$AC2016)=COUNTA(Search!$C$4:$C$8,Search!$F$4:$F$8,Search!$I$4:$I$6,Search!$I$8,Search!$L$4:$L$8,Search!$O$4:$O$8,Search!$R$4:$R$7,Search!$U$4:$U$7)-COUNTIF(Search!$C$4:$U$7,"n"),1+LARGE($AD$1:AD2015,1),""))</f>
        <v>225</v>
      </c>
      <c r="AE2016" s="45">
        <f t="shared" si="96"/>
        <v>2081</v>
      </c>
      <c r="AF2016" s="45">
        <f>IF(AD2016="","",COUNTIF($AE$1:$AE2015,$AE2016)+RANK($AE2016,$AE$2:$AE$10540,1))</f>
        <v>392</v>
      </c>
      <c r="AG2016" s="45">
        <f t="shared" si="97"/>
        <v>0</v>
      </c>
      <c r="AH2016" s="45">
        <f>IF($AD2016="","",COUNTIF($AG$1:$AG2015,$AG2016)+RANK($AG2016,$AG$1:$AG$10539,0))</f>
        <v>387</v>
      </c>
      <c r="AI2016" s="10" t="str">
        <f t="shared" si="98"/>
        <v>2013-14 O-Pee-Chee Retro #536 Radko Gudas  RCP   /   $</v>
      </c>
      <c r="AJ2016" s="11">
        <v>2013</v>
      </c>
      <c r="AK2016" s="17">
        <v>14</v>
      </c>
      <c r="AL2016" s="12" t="s">
        <v>1096</v>
      </c>
      <c r="AM2016" s="10">
        <v>536</v>
      </c>
      <c r="AN2016" s="12" t="s">
        <v>1539</v>
      </c>
      <c r="AO2016" s="9"/>
      <c r="AP2016" s="9" t="s">
        <v>1902</v>
      </c>
      <c r="AQ2016" s="9"/>
      <c r="AR2016" s="14"/>
      <c r="AS2016" s="9" t="s">
        <v>1944</v>
      </c>
      <c r="AT2016" s="9"/>
      <c r="AU2016" s="9"/>
      <c r="AV2016" s="13"/>
      <c r="AW2016" s="13"/>
      <c r="AX2016" s="9"/>
      <c r="AY2016" s="9"/>
      <c r="AZ2016" s="9"/>
      <c r="BA2016" s="33"/>
      <c r="BB2016" s="33"/>
      <c r="BC2016" s="36"/>
      <c r="BD2016" s="12" t="s">
        <v>1771</v>
      </c>
    </row>
    <row r="2017" spans="1:56" s="12" customFormat="1" x14ac:dyDescent="0.2">
      <c r="A2017" s="9">
        <f>IF(Search!$C$5="","",IF(COUNTA(Inventory!$AP2017)=1,1,""))</f>
        <v>1</v>
      </c>
      <c r="B2017" s="9" t="str">
        <f>IF(Search!$C$4="","",IF(ISNUMBER(SEARCH(Search!$C$4,$AR2017))=TRUE,1,""))</f>
        <v/>
      </c>
      <c r="C2017" s="9" t="str">
        <f>IF(Search!$C$6="x",IF(COUNTA($AQ2017)=1,1,"N"),IF(COUNTA($AQ2017)=1,"N",""))</f>
        <v/>
      </c>
      <c r="D2017" s="9" t="str">
        <f>IF(Search!$O$8="","",IF(ISNUMBER(SEARCH(Search!$O$8,$BD2017))=TRUE,1,""))</f>
        <v/>
      </c>
      <c r="E2017" s="9" t="str">
        <f>IF(Search!$C$7="","",IF(ISNUMBER(SEARCH(Search!$C$7,$AN2017))=TRUE,1,""))</f>
        <v/>
      </c>
      <c r="F2017" s="9" t="str">
        <f>IF(Search!$C$8="","",IF(ISNUMBER(SEARCH(Search!$C$8,$AO2017))=TRUE,1,""))</f>
        <v/>
      </c>
      <c r="G2017" s="9" t="str">
        <f>IF(Search!$F$4="","",IF(Inventory!$AJ2017&lt;Search!$F$4,"",1))</f>
        <v/>
      </c>
      <c r="H2017" s="9" t="str">
        <f>IF(Search!$F$5="","",IF(Inventory!$AJ2017&gt;Search!$F$5,"",1))</f>
        <v/>
      </c>
      <c r="I2017" s="9" t="str">
        <f>IF(Search!$F$7="","",IF(Search!$F$8="",IF(ISNUMBER(SEARCH(Search!$F$7,$AL2017))=TRUE,1,""),""))</f>
        <v/>
      </c>
      <c r="J2017" s="9" t="str">
        <f>IF($AL2017=Search!$F$8,1,"")</f>
        <v/>
      </c>
      <c r="K2017" s="9" t="str">
        <f>IF(Search!$I$4="","",IF(COUNTA($AS2017)=1,IF(Search!$I$4="N","N",1),""))</f>
        <v/>
      </c>
      <c r="L2017" s="9" t="str">
        <f>IF(Search!$I$5="","",IF($AS2017="RC",1,""))</f>
        <v/>
      </c>
      <c r="M2017" s="9" t="str">
        <f>IF(Search!$I$6="","",IF($AS2017="RCP",1,""))</f>
        <v/>
      </c>
      <c r="N2017" s="9" t="str">
        <f>IF(Search!$I$8="","",IF(COUNTA($AT2017)=1,IF(Search!$I$8="N","N",1),""))</f>
        <v/>
      </c>
      <c r="O2017" s="9" t="str">
        <f>IF(Search!$L$4="","",IF(COUNTA($AU2017)=1,IF(Search!$L$4="N","N",1),""))</f>
        <v/>
      </c>
      <c r="P2017" s="9" t="str">
        <f>IF(Search!$L$5="","",IF(ISNUMBER(SEARCH("Jersey",$AU2017))=TRUE,IF(Search!$L$5="N","N",1),""))</f>
        <v/>
      </c>
      <c r="Q2017" s="9" t="str">
        <f>IF(Search!$L$6="","",IF(ISNUMBER(SEARCH("Patch",$AU2017))=TRUE,IF(Search!$L$6="N","N",1),""))</f>
        <v/>
      </c>
      <c r="R2017" s="9" t="str">
        <f>IF(Search!$L$7="","",IF(ISNUMBER(SEARCH("Shield",$AU2017))=TRUE,IF(Search!$L$7="N","N",1),""))</f>
        <v/>
      </c>
      <c r="S2017" s="9" t="str">
        <f>IF(Search!$L$8="","",IF(ISNUMBER(SEARCH("Stick",$AU2017))=TRUE,IF(Search!$L$8="N","N",1),""))</f>
        <v/>
      </c>
      <c r="T2017" s="9" t="str">
        <f>IF(Search!$O$4="","",IF(COUNTA($AW2017)=1,IF(Search!$O$4="N","N",1),""))</f>
        <v/>
      </c>
      <c r="U2017" s="9" t="str">
        <f>IF(Search!$O$5="","",IF($AW2017="","",IF($AW2017&lt;Search!$O$5,"",1)))</f>
        <v/>
      </c>
      <c r="V2017" s="9" t="str">
        <f>IF(Search!$O$6="","",IF($AW2017="","",IF($AW2017&gt;Search!$O$6,"",1)))</f>
        <v/>
      </c>
      <c r="W2017" s="9" t="str">
        <f>IF(Search!$U$4="","",IF($AX2017="","",1))</f>
        <v/>
      </c>
      <c r="X2017" s="9" t="str">
        <f>IF(Search!$U$5="","",IF(ISNUMBER(SEARCH(Search!$U$5,$AX2017))=TRUE,IF(Search!$U$5="N","N",1),""))</f>
        <v/>
      </c>
      <c r="Y2017" s="9" t="str">
        <f>IF(Search!$U$6="","",IF($AY2017&lt;Search!$U$6,"",1))</f>
        <v/>
      </c>
      <c r="Z2017" s="9" t="str">
        <f>IF(Search!$R$4="","",IF(Inventory!$BA2017&lt;Search!$R$4,"",1))</f>
        <v/>
      </c>
      <c r="AA2017" s="9" t="str">
        <f>IF(Search!$R$5="","",IF($BA2017&gt;Search!$R$5,"",1))</f>
        <v/>
      </c>
      <c r="AB2017" s="9" t="str">
        <f>IF(Search!$R$6="","",IF($BB2017&lt;Search!$R$6,"",1))</f>
        <v/>
      </c>
      <c r="AC2017" s="9" t="str">
        <f>IF(Search!$R$7="","",IF($BB2017&lt;Search!$R$7,"",1))</f>
        <v/>
      </c>
      <c r="AD2017" s="45">
        <f>IF(COUNTIF($A2017:$AC2017,"n")&gt;0,"",IF(SUM($A2017:$AC2017)=COUNTA(Search!$C$4:$C$8,Search!$F$4:$F$8,Search!$I$4:$I$6,Search!$I$8,Search!$L$4:$L$8,Search!$O$4:$O$8,Search!$R$4:$R$7,Search!$U$4:$U$7)-COUNTIF(Search!$C$4:$U$7,"n"),1+LARGE($AD$1:AD2016,1),""))</f>
        <v>226</v>
      </c>
      <c r="AE2017" s="45">
        <f t="shared" si="96"/>
        <v>754</v>
      </c>
      <c r="AF2017" s="45">
        <f>IF(AD2017="","",COUNTIF($AE$1:$AE2016,$AE2017)+RANK($AE2017,$AE$2:$AE$10540,1))</f>
        <v>136</v>
      </c>
      <c r="AG2017" s="45">
        <f t="shared" si="97"/>
        <v>0</v>
      </c>
      <c r="AH2017" s="45">
        <f>IF($AD2017="","",COUNTIF($AG$1:$AG2016,$AG2017)+RANK($AG2017,$AG$1:$AG$10539,0))</f>
        <v>388</v>
      </c>
      <c r="AI2017" s="10" t="str">
        <f t="shared" si="98"/>
        <v>2013-14 O-Pee-Chee Retro #540 Eric Selleck  RCP   /   $</v>
      </c>
      <c r="AJ2017" s="11">
        <v>2013</v>
      </c>
      <c r="AK2017" s="17">
        <v>14</v>
      </c>
      <c r="AL2017" s="12" t="s">
        <v>1096</v>
      </c>
      <c r="AM2017" s="10">
        <v>540</v>
      </c>
      <c r="AN2017" s="12" t="s">
        <v>1540</v>
      </c>
      <c r="AO2017" s="9"/>
      <c r="AP2017" s="9" t="s">
        <v>1902</v>
      </c>
      <c r="AQ2017" s="9"/>
      <c r="AR2017" s="14"/>
      <c r="AS2017" s="9" t="s">
        <v>1944</v>
      </c>
      <c r="AT2017" s="9"/>
      <c r="AU2017" s="9"/>
      <c r="AV2017" s="13"/>
      <c r="AW2017" s="13"/>
      <c r="AX2017" s="9"/>
      <c r="AY2017" s="9"/>
      <c r="AZ2017" s="9"/>
      <c r="BA2017" s="33"/>
      <c r="BB2017" s="33"/>
      <c r="BC2017" s="36"/>
      <c r="BD2017" s="12" t="s">
        <v>1771</v>
      </c>
    </row>
    <row r="2018" spans="1:56" s="12" customFormat="1" x14ac:dyDescent="0.2">
      <c r="A2018" s="9">
        <f>IF(Search!$C$5="","",IF(COUNTA(Inventory!$AP2018)=1,1,""))</f>
        <v>1</v>
      </c>
      <c r="B2018" s="9" t="str">
        <f>IF(Search!$C$4="","",IF(ISNUMBER(SEARCH(Search!$C$4,$AR2018))=TRUE,1,""))</f>
        <v/>
      </c>
      <c r="C2018" s="9" t="str">
        <f>IF(Search!$C$6="x",IF(COUNTA($AQ2018)=1,1,"N"),IF(COUNTA($AQ2018)=1,"N",""))</f>
        <v/>
      </c>
      <c r="D2018" s="9" t="str">
        <f>IF(Search!$O$8="","",IF(ISNUMBER(SEARCH(Search!$O$8,$BD2018))=TRUE,1,""))</f>
        <v/>
      </c>
      <c r="E2018" s="9" t="str">
        <f>IF(Search!$C$7="","",IF(ISNUMBER(SEARCH(Search!$C$7,$AN2018))=TRUE,1,""))</f>
        <v/>
      </c>
      <c r="F2018" s="9" t="str">
        <f>IF(Search!$C$8="","",IF(ISNUMBER(SEARCH(Search!$C$8,$AO2018))=TRUE,1,""))</f>
        <v/>
      </c>
      <c r="G2018" s="9" t="str">
        <f>IF(Search!$F$4="","",IF(Inventory!$AJ2018&lt;Search!$F$4,"",1))</f>
        <v/>
      </c>
      <c r="H2018" s="9" t="str">
        <f>IF(Search!$F$5="","",IF(Inventory!$AJ2018&gt;Search!$F$5,"",1))</f>
        <v/>
      </c>
      <c r="I2018" s="9" t="str">
        <f>IF(Search!$F$7="","",IF(Search!$F$8="",IF(ISNUMBER(SEARCH(Search!$F$7,$AL2018))=TRUE,1,""),""))</f>
        <v/>
      </c>
      <c r="J2018" s="9" t="str">
        <f>IF($AL2018=Search!$F$8,1,"")</f>
        <v/>
      </c>
      <c r="K2018" s="9" t="str">
        <f>IF(Search!$I$4="","",IF(COUNTA($AS2018)=1,IF(Search!$I$4="N","N",1),""))</f>
        <v/>
      </c>
      <c r="L2018" s="9" t="str">
        <f>IF(Search!$I$5="","",IF($AS2018="RC",1,""))</f>
        <v/>
      </c>
      <c r="M2018" s="9" t="str">
        <f>IF(Search!$I$6="","",IF($AS2018="RCP",1,""))</f>
        <v/>
      </c>
      <c r="N2018" s="9" t="str">
        <f>IF(Search!$I$8="","",IF(COUNTA($AT2018)=1,IF(Search!$I$8="N","N",1),""))</f>
        <v/>
      </c>
      <c r="O2018" s="9" t="str">
        <f>IF(Search!$L$4="","",IF(COUNTA($AU2018)=1,IF(Search!$L$4="N","N",1),""))</f>
        <v/>
      </c>
      <c r="P2018" s="9" t="str">
        <f>IF(Search!$L$5="","",IF(ISNUMBER(SEARCH("Jersey",$AU2018))=TRUE,IF(Search!$L$5="N","N",1),""))</f>
        <v/>
      </c>
      <c r="Q2018" s="9" t="str">
        <f>IF(Search!$L$6="","",IF(ISNUMBER(SEARCH("Patch",$AU2018))=TRUE,IF(Search!$L$6="N","N",1),""))</f>
        <v/>
      </c>
      <c r="R2018" s="9" t="str">
        <f>IF(Search!$L$7="","",IF(ISNUMBER(SEARCH("Shield",$AU2018))=TRUE,IF(Search!$L$7="N","N",1),""))</f>
        <v/>
      </c>
      <c r="S2018" s="9" t="str">
        <f>IF(Search!$L$8="","",IF(ISNUMBER(SEARCH("Stick",$AU2018))=TRUE,IF(Search!$L$8="N","N",1),""))</f>
        <v/>
      </c>
      <c r="T2018" s="9" t="str">
        <f>IF(Search!$O$4="","",IF(COUNTA($AW2018)=1,IF(Search!$O$4="N","N",1),""))</f>
        <v/>
      </c>
      <c r="U2018" s="9" t="str">
        <f>IF(Search!$O$5="","",IF($AW2018="","",IF($AW2018&lt;Search!$O$5,"",1)))</f>
        <v/>
      </c>
      <c r="V2018" s="9" t="str">
        <f>IF(Search!$O$6="","",IF($AW2018="","",IF($AW2018&gt;Search!$O$6,"",1)))</f>
        <v/>
      </c>
      <c r="W2018" s="9" t="str">
        <f>IF(Search!$U$4="","",IF($AX2018="","",1))</f>
        <v/>
      </c>
      <c r="X2018" s="9" t="str">
        <f>IF(Search!$U$5="","",IF(ISNUMBER(SEARCH(Search!$U$5,$AX2018))=TRUE,IF(Search!$U$5="N","N",1),""))</f>
        <v/>
      </c>
      <c r="Y2018" s="9" t="str">
        <f>IF(Search!$U$6="","",IF($AY2018&lt;Search!$U$6,"",1))</f>
        <v/>
      </c>
      <c r="Z2018" s="9" t="str">
        <f>IF(Search!$R$4="","",IF(Inventory!$BA2018&lt;Search!$R$4,"",1))</f>
        <v/>
      </c>
      <c r="AA2018" s="9" t="str">
        <f>IF(Search!$R$5="","",IF($BA2018&gt;Search!$R$5,"",1))</f>
        <v/>
      </c>
      <c r="AB2018" s="9" t="str">
        <f>IF(Search!$R$6="","",IF($BB2018&lt;Search!$R$6,"",1))</f>
        <v/>
      </c>
      <c r="AC2018" s="9" t="str">
        <f>IF(Search!$R$7="","",IF($BB2018&lt;Search!$R$7,"",1))</f>
        <v/>
      </c>
      <c r="AD2018" s="45">
        <f>IF(COUNTIF($A2018:$AC2018,"n")&gt;0,"",IF(SUM($A2018:$AC2018)=COUNTA(Search!$C$4:$C$8,Search!$F$4:$F$8,Search!$I$4:$I$6,Search!$I$8,Search!$L$4:$L$8,Search!$O$4:$O$8,Search!$R$4:$R$7,Search!$U$4:$U$7)-COUNTIF(Search!$C$4:$U$7,"n"),1+LARGE($AD$1:AD2017,1),""))</f>
        <v>227</v>
      </c>
      <c r="AE2018" s="45">
        <f t="shared" si="96"/>
        <v>2256</v>
      </c>
      <c r="AF2018" s="45">
        <f>IF(AD2018="","",COUNTIF($AE$1:$AE2017,$AE2018)+RANK($AE2018,$AE$2:$AE$10540,1))</f>
        <v>424</v>
      </c>
      <c r="AG2018" s="45">
        <f t="shared" si="97"/>
        <v>0</v>
      </c>
      <c r="AH2018" s="45">
        <f>IF($AD2018="","",COUNTIF($AG$1:$AG2017,$AG2018)+RANK($AG2018,$AG$1:$AG$10539,0))</f>
        <v>389</v>
      </c>
      <c r="AI2018" s="10" t="str">
        <f t="shared" si="98"/>
        <v>2013-14 O-Pee-Chee Retro #542 Sami Vatanen  RCP   /   $</v>
      </c>
      <c r="AJ2018" s="11">
        <v>2013</v>
      </c>
      <c r="AK2018" s="17">
        <v>14</v>
      </c>
      <c r="AL2018" s="12" t="s">
        <v>1096</v>
      </c>
      <c r="AM2018" s="10">
        <v>542</v>
      </c>
      <c r="AN2018" s="12" t="s">
        <v>1541</v>
      </c>
      <c r="AO2018" s="9"/>
      <c r="AP2018" s="9" t="s">
        <v>1902</v>
      </c>
      <c r="AQ2018" s="9"/>
      <c r="AR2018" s="14"/>
      <c r="AS2018" s="9" t="s">
        <v>1944</v>
      </c>
      <c r="AT2018" s="9"/>
      <c r="AU2018" s="9"/>
      <c r="AV2018" s="13"/>
      <c r="AW2018" s="13"/>
      <c r="AX2018" s="9"/>
      <c r="AY2018" s="9"/>
      <c r="AZ2018" s="9"/>
      <c r="BA2018" s="33"/>
      <c r="BB2018" s="33"/>
      <c r="BC2018" s="36"/>
      <c r="BD2018" s="12" t="s">
        <v>1771</v>
      </c>
    </row>
    <row r="2019" spans="1:56" s="12" customFormat="1" x14ac:dyDescent="0.2">
      <c r="A2019" s="9">
        <f>IF(Search!$C$5="","",IF(COUNTA(Inventory!$AP2019)=1,1,""))</f>
        <v>1</v>
      </c>
      <c r="B2019" s="9" t="str">
        <f>IF(Search!$C$4="","",IF(ISNUMBER(SEARCH(Search!$C$4,$AR2019))=TRUE,1,""))</f>
        <v/>
      </c>
      <c r="C2019" s="9" t="str">
        <f>IF(Search!$C$6="x",IF(COUNTA($AQ2019)=1,1,"N"),IF(COUNTA($AQ2019)=1,"N",""))</f>
        <v/>
      </c>
      <c r="D2019" s="9" t="str">
        <f>IF(Search!$O$8="","",IF(ISNUMBER(SEARCH(Search!$O$8,$BD2019))=TRUE,1,""))</f>
        <v/>
      </c>
      <c r="E2019" s="9" t="str">
        <f>IF(Search!$C$7="","",IF(ISNUMBER(SEARCH(Search!$C$7,$AN2019))=TRUE,1,""))</f>
        <v/>
      </c>
      <c r="F2019" s="9" t="str">
        <f>IF(Search!$C$8="","",IF(ISNUMBER(SEARCH(Search!$C$8,$AO2019))=TRUE,1,""))</f>
        <v/>
      </c>
      <c r="G2019" s="9" t="str">
        <f>IF(Search!$F$4="","",IF(Inventory!$AJ2019&lt;Search!$F$4,"",1))</f>
        <v/>
      </c>
      <c r="H2019" s="9" t="str">
        <f>IF(Search!$F$5="","",IF(Inventory!$AJ2019&gt;Search!$F$5,"",1))</f>
        <v/>
      </c>
      <c r="I2019" s="9" t="str">
        <f>IF(Search!$F$7="","",IF(Search!$F$8="",IF(ISNUMBER(SEARCH(Search!$F$7,$AL2019))=TRUE,1,""),""))</f>
        <v/>
      </c>
      <c r="J2019" s="9" t="str">
        <f>IF($AL2019=Search!$F$8,1,"")</f>
        <v/>
      </c>
      <c r="K2019" s="9" t="str">
        <f>IF(Search!$I$4="","",IF(COUNTA($AS2019)=1,IF(Search!$I$4="N","N",1),""))</f>
        <v/>
      </c>
      <c r="L2019" s="9" t="str">
        <f>IF(Search!$I$5="","",IF($AS2019="RC",1,""))</f>
        <v/>
      </c>
      <c r="M2019" s="9" t="str">
        <f>IF(Search!$I$6="","",IF($AS2019="RCP",1,""))</f>
        <v/>
      </c>
      <c r="N2019" s="9" t="str">
        <f>IF(Search!$I$8="","",IF(COUNTA($AT2019)=1,IF(Search!$I$8="N","N",1),""))</f>
        <v/>
      </c>
      <c r="O2019" s="9" t="str">
        <f>IF(Search!$L$4="","",IF(COUNTA($AU2019)=1,IF(Search!$L$4="N","N",1),""))</f>
        <v/>
      </c>
      <c r="P2019" s="9" t="str">
        <f>IF(Search!$L$5="","",IF(ISNUMBER(SEARCH("Jersey",$AU2019))=TRUE,IF(Search!$L$5="N","N",1),""))</f>
        <v/>
      </c>
      <c r="Q2019" s="9" t="str">
        <f>IF(Search!$L$6="","",IF(ISNUMBER(SEARCH("Patch",$AU2019))=TRUE,IF(Search!$L$6="N","N",1),""))</f>
        <v/>
      </c>
      <c r="R2019" s="9" t="str">
        <f>IF(Search!$L$7="","",IF(ISNUMBER(SEARCH("Shield",$AU2019))=TRUE,IF(Search!$L$7="N","N",1),""))</f>
        <v/>
      </c>
      <c r="S2019" s="9" t="str">
        <f>IF(Search!$L$8="","",IF(ISNUMBER(SEARCH("Stick",$AU2019))=TRUE,IF(Search!$L$8="N","N",1),""))</f>
        <v/>
      </c>
      <c r="T2019" s="9" t="str">
        <f>IF(Search!$O$4="","",IF(COUNTA($AW2019)=1,IF(Search!$O$4="N","N",1),""))</f>
        <v/>
      </c>
      <c r="U2019" s="9" t="str">
        <f>IF(Search!$O$5="","",IF($AW2019="","",IF($AW2019&lt;Search!$O$5,"",1)))</f>
        <v/>
      </c>
      <c r="V2019" s="9" t="str">
        <f>IF(Search!$O$6="","",IF($AW2019="","",IF($AW2019&gt;Search!$O$6,"",1)))</f>
        <v/>
      </c>
      <c r="W2019" s="9" t="str">
        <f>IF(Search!$U$4="","",IF($AX2019="","",1))</f>
        <v/>
      </c>
      <c r="X2019" s="9" t="str">
        <f>IF(Search!$U$5="","",IF(ISNUMBER(SEARCH(Search!$U$5,$AX2019))=TRUE,IF(Search!$U$5="N","N",1),""))</f>
        <v/>
      </c>
      <c r="Y2019" s="9" t="str">
        <f>IF(Search!$U$6="","",IF($AY2019&lt;Search!$U$6,"",1))</f>
        <v/>
      </c>
      <c r="Z2019" s="9" t="str">
        <f>IF(Search!$R$4="","",IF(Inventory!$BA2019&lt;Search!$R$4,"",1))</f>
        <v/>
      </c>
      <c r="AA2019" s="9" t="str">
        <f>IF(Search!$R$5="","",IF($BA2019&gt;Search!$R$5,"",1))</f>
        <v/>
      </c>
      <c r="AB2019" s="9" t="str">
        <f>IF(Search!$R$6="","",IF($BB2019&lt;Search!$R$6,"",1))</f>
        <v/>
      </c>
      <c r="AC2019" s="9" t="str">
        <f>IF(Search!$R$7="","",IF($BB2019&lt;Search!$R$7,"",1))</f>
        <v/>
      </c>
      <c r="AD2019" s="45">
        <f>IF(COUNTIF($A2019:$AC2019,"n")&gt;0,"",IF(SUM($A2019:$AC2019)=COUNTA(Search!$C$4:$C$8,Search!$F$4:$F$8,Search!$I$4:$I$6,Search!$I$8,Search!$L$4:$L$8,Search!$O$4:$O$8,Search!$R$4:$R$7,Search!$U$4:$U$7)-COUNTIF(Search!$C$4:$U$7,"n"),1+LARGE($AD$1:AD2018,1),""))</f>
        <v>228</v>
      </c>
      <c r="AE2019" s="45">
        <f t="shared" si="96"/>
        <v>323</v>
      </c>
      <c r="AF2019" s="45">
        <f>IF(AD2019="","",COUNTIF($AE$1:$AE2018,$AE2019)+RANK($AE2019,$AE$2:$AE$10540,1))</f>
        <v>62</v>
      </c>
      <c r="AG2019" s="45">
        <f t="shared" si="97"/>
        <v>0</v>
      </c>
      <c r="AH2019" s="45">
        <f>IF($AD2019="","",COUNTIF($AG$1:$AG2018,$AG2019)+RANK($AG2019,$AG$1:$AG$10539,0))</f>
        <v>390</v>
      </c>
      <c r="AI2019" s="10" t="str">
        <f t="shared" si="98"/>
        <v>2013-14 O-Pee-Chee Retro #543 Brian Lashoff  RCP   /   $</v>
      </c>
      <c r="AJ2019" s="11">
        <v>2013</v>
      </c>
      <c r="AK2019" s="17">
        <v>14</v>
      </c>
      <c r="AL2019" s="12" t="s">
        <v>1096</v>
      </c>
      <c r="AM2019" s="10">
        <v>543</v>
      </c>
      <c r="AN2019" s="12" t="s">
        <v>1464</v>
      </c>
      <c r="AO2019" s="9"/>
      <c r="AP2019" s="9" t="s">
        <v>1902</v>
      </c>
      <c r="AQ2019" s="9"/>
      <c r="AR2019" s="14"/>
      <c r="AS2019" s="9" t="s">
        <v>1944</v>
      </c>
      <c r="AT2019" s="9"/>
      <c r="AU2019" s="9"/>
      <c r="AV2019" s="13"/>
      <c r="AW2019" s="13"/>
      <c r="AX2019" s="9"/>
      <c r="AY2019" s="9"/>
      <c r="AZ2019" s="9"/>
      <c r="BA2019" s="33"/>
      <c r="BB2019" s="33"/>
      <c r="BC2019" s="36"/>
      <c r="BD2019" s="12" t="s">
        <v>1771</v>
      </c>
    </row>
    <row r="2020" spans="1:56" s="12" customFormat="1" x14ac:dyDescent="0.2">
      <c r="A2020" s="9">
        <f>IF(Search!$C$5="","",IF(COUNTA(Inventory!$AP2020)=1,1,""))</f>
        <v>1</v>
      </c>
      <c r="B2020" s="9" t="str">
        <f>IF(Search!$C$4="","",IF(ISNUMBER(SEARCH(Search!$C$4,$AR2020))=TRUE,1,""))</f>
        <v/>
      </c>
      <c r="C2020" s="9" t="str">
        <f>IF(Search!$C$6="x",IF(COUNTA($AQ2020)=1,1,"N"),IF(COUNTA($AQ2020)=1,"N",""))</f>
        <v/>
      </c>
      <c r="D2020" s="9" t="str">
        <f>IF(Search!$O$8="","",IF(ISNUMBER(SEARCH(Search!$O$8,$BD2020))=TRUE,1,""))</f>
        <v/>
      </c>
      <c r="E2020" s="9" t="str">
        <f>IF(Search!$C$7="","",IF(ISNUMBER(SEARCH(Search!$C$7,$AN2020))=TRUE,1,""))</f>
        <v/>
      </c>
      <c r="F2020" s="9" t="str">
        <f>IF(Search!$C$8="","",IF(ISNUMBER(SEARCH(Search!$C$8,$AO2020))=TRUE,1,""))</f>
        <v/>
      </c>
      <c r="G2020" s="9" t="str">
        <f>IF(Search!$F$4="","",IF(Inventory!$AJ2020&lt;Search!$F$4,"",1))</f>
        <v/>
      </c>
      <c r="H2020" s="9" t="str">
        <f>IF(Search!$F$5="","",IF(Inventory!$AJ2020&gt;Search!$F$5,"",1))</f>
        <v/>
      </c>
      <c r="I2020" s="9" t="str">
        <f>IF(Search!$F$7="","",IF(Search!$F$8="",IF(ISNUMBER(SEARCH(Search!$F$7,$AL2020))=TRUE,1,""),""))</f>
        <v/>
      </c>
      <c r="J2020" s="9" t="str">
        <f>IF($AL2020=Search!$F$8,1,"")</f>
        <v/>
      </c>
      <c r="K2020" s="9" t="str">
        <f>IF(Search!$I$4="","",IF(COUNTA($AS2020)=1,IF(Search!$I$4="N","N",1),""))</f>
        <v/>
      </c>
      <c r="L2020" s="9" t="str">
        <f>IF(Search!$I$5="","",IF($AS2020="RC",1,""))</f>
        <v/>
      </c>
      <c r="M2020" s="9" t="str">
        <f>IF(Search!$I$6="","",IF($AS2020="RCP",1,""))</f>
        <v/>
      </c>
      <c r="N2020" s="9" t="str">
        <f>IF(Search!$I$8="","",IF(COUNTA($AT2020)=1,IF(Search!$I$8="N","N",1),""))</f>
        <v/>
      </c>
      <c r="O2020" s="9" t="str">
        <f>IF(Search!$L$4="","",IF(COUNTA($AU2020)=1,IF(Search!$L$4="N","N",1),""))</f>
        <v/>
      </c>
      <c r="P2020" s="9" t="str">
        <f>IF(Search!$L$5="","",IF(ISNUMBER(SEARCH("Jersey",$AU2020))=TRUE,IF(Search!$L$5="N","N",1),""))</f>
        <v/>
      </c>
      <c r="Q2020" s="9" t="str">
        <f>IF(Search!$L$6="","",IF(ISNUMBER(SEARCH("Patch",$AU2020))=TRUE,IF(Search!$L$6="N","N",1),""))</f>
        <v/>
      </c>
      <c r="R2020" s="9" t="str">
        <f>IF(Search!$L$7="","",IF(ISNUMBER(SEARCH("Shield",$AU2020))=TRUE,IF(Search!$L$7="N","N",1),""))</f>
        <v/>
      </c>
      <c r="S2020" s="9" t="str">
        <f>IF(Search!$L$8="","",IF(ISNUMBER(SEARCH("Stick",$AU2020))=TRUE,IF(Search!$L$8="N","N",1),""))</f>
        <v/>
      </c>
      <c r="T2020" s="9" t="str">
        <f>IF(Search!$O$4="","",IF(COUNTA($AW2020)=1,IF(Search!$O$4="N","N",1),""))</f>
        <v/>
      </c>
      <c r="U2020" s="9" t="str">
        <f>IF(Search!$O$5="","",IF($AW2020="","",IF($AW2020&lt;Search!$O$5,"",1)))</f>
        <v/>
      </c>
      <c r="V2020" s="9" t="str">
        <f>IF(Search!$O$6="","",IF($AW2020="","",IF($AW2020&gt;Search!$O$6,"",1)))</f>
        <v/>
      </c>
      <c r="W2020" s="9" t="str">
        <f>IF(Search!$U$4="","",IF($AX2020="","",1))</f>
        <v/>
      </c>
      <c r="X2020" s="9" t="str">
        <f>IF(Search!$U$5="","",IF(ISNUMBER(SEARCH(Search!$U$5,$AX2020))=TRUE,IF(Search!$U$5="N","N",1),""))</f>
        <v/>
      </c>
      <c r="Y2020" s="9" t="str">
        <f>IF(Search!$U$6="","",IF($AY2020&lt;Search!$U$6,"",1))</f>
        <v/>
      </c>
      <c r="Z2020" s="9" t="str">
        <f>IF(Search!$R$4="","",IF(Inventory!$BA2020&lt;Search!$R$4,"",1))</f>
        <v/>
      </c>
      <c r="AA2020" s="9" t="str">
        <f>IF(Search!$R$5="","",IF($BA2020&gt;Search!$R$5,"",1))</f>
        <v/>
      </c>
      <c r="AB2020" s="9" t="str">
        <f>IF(Search!$R$6="","",IF($BB2020&lt;Search!$R$6,"",1))</f>
        <v/>
      </c>
      <c r="AC2020" s="9" t="str">
        <f>IF(Search!$R$7="","",IF($BB2020&lt;Search!$R$7,"",1))</f>
        <v/>
      </c>
      <c r="AD2020" s="45">
        <f>IF(COUNTIF($A2020:$AC2020,"n")&gt;0,"",IF(SUM($A2020:$AC2020)=COUNTA(Search!$C$4:$C$8,Search!$F$4:$F$8,Search!$I$4:$I$6,Search!$I$8,Search!$L$4:$L$8,Search!$O$4:$O$8,Search!$R$4:$R$7,Search!$U$4:$U$7)-COUNTIF(Search!$C$4:$U$7,"n"),1+LARGE($AD$1:AD2019,1),""))</f>
        <v>229</v>
      </c>
      <c r="AE2020" s="45">
        <f t="shared" si="96"/>
        <v>2443</v>
      </c>
      <c r="AF2020" s="45">
        <f>IF(AD2020="","",COUNTIF($AE$1:$AE2019,$AE2020)+RANK($AE2020,$AE$2:$AE$10540,1))</f>
        <v>454</v>
      </c>
      <c r="AG2020" s="45">
        <f t="shared" si="97"/>
        <v>0</v>
      </c>
      <c r="AH2020" s="45">
        <f>IF($AD2020="","",COUNTIF($AG$1:$AG2019,$AG2020)+RANK($AG2020,$AG$1:$AG$10539,0))</f>
        <v>391</v>
      </c>
      <c r="AI2020" s="10" t="str">
        <f t="shared" si="98"/>
        <v>2013-14 O-Pee-Chee Retro #549 Thomas Hickey  RCP   /   $</v>
      </c>
      <c r="AJ2020" s="11">
        <v>2013</v>
      </c>
      <c r="AK2020" s="17">
        <v>14</v>
      </c>
      <c r="AL2020" s="12" t="s">
        <v>1096</v>
      </c>
      <c r="AM2020" s="10">
        <v>549</v>
      </c>
      <c r="AN2020" s="12" t="s">
        <v>1542</v>
      </c>
      <c r="AO2020" s="9"/>
      <c r="AP2020" s="9" t="s">
        <v>1902</v>
      </c>
      <c r="AQ2020" s="9"/>
      <c r="AR2020" s="14"/>
      <c r="AS2020" s="9" t="s">
        <v>1944</v>
      </c>
      <c r="AT2020" s="9"/>
      <c r="AU2020" s="9"/>
      <c r="AV2020" s="13"/>
      <c r="AW2020" s="13"/>
      <c r="AX2020" s="9"/>
      <c r="AY2020" s="9"/>
      <c r="AZ2020" s="9"/>
      <c r="BA2020" s="33"/>
      <c r="BB2020" s="33"/>
      <c r="BC2020" s="36"/>
      <c r="BD2020" s="12" t="s">
        <v>1771</v>
      </c>
    </row>
    <row r="2021" spans="1:56" s="12" customFormat="1" x14ac:dyDescent="0.2">
      <c r="A2021" s="9">
        <f>IF(Search!$C$5="","",IF(COUNTA(Inventory!$AP2021)=1,1,""))</f>
        <v>1</v>
      </c>
      <c r="B2021" s="9" t="str">
        <f>IF(Search!$C$4="","",IF(ISNUMBER(SEARCH(Search!$C$4,$AR2021))=TRUE,1,""))</f>
        <v/>
      </c>
      <c r="C2021" s="9" t="str">
        <f>IF(Search!$C$6="x",IF(COUNTA($AQ2021)=1,1,"N"),IF(COUNTA($AQ2021)=1,"N",""))</f>
        <v/>
      </c>
      <c r="D2021" s="9" t="str">
        <f>IF(Search!$O$8="","",IF(ISNUMBER(SEARCH(Search!$O$8,$BD2021))=TRUE,1,""))</f>
        <v/>
      </c>
      <c r="E2021" s="9" t="str">
        <f>IF(Search!$C$7="","",IF(ISNUMBER(SEARCH(Search!$C$7,$AN2021))=TRUE,1,""))</f>
        <v/>
      </c>
      <c r="F2021" s="9" t="str">
        <f>IF(Search!$C$8="","",IF(ISNUMBER(SEARCH(Search!$C$8,$AO2021))=TRUE,1,""))</f>
        <v/>
      </c>
      <c r="G2021" s="9" t="str">
        <f>IF(Search!$F$4="","",IF(Inventory!$AJ2021&lt;Search!$F$4,"",1))</f>
        <v/>
      </c>
      <c r="H2021" s="9" t="str">
        <f>IF(Search!$F$5="","",IF(Inventory!$AJ2021&gt;Search!$F$5,"",1))</f>
        <v/>
      </c>
      <c r="I2021" s="9" t="str">
        <f>IF(Search!$F$7="","",IF(Search!$F$8="",IF(ISNUMBER(SEARCH(Search!$F$7,$AL2021))=TRUE,1,""),""))</f>
        <v/>
      </c>
      <c r="J2021" s="9" t="str">
        <f>IF($AL2021=Search!$F$8,1,"")</f>
        <v/>
      </c>
      <c r="K2021" s="9" t="str">
        <f>IF(Search!$I$4="","",IF(COUNTA($AS2021)=1,IF(Search!$I$4="N","N",1),""))</f>
        <v/>
      </c>
      <c r="L2021" s="9" t="str">
        <f>IF(Search!$I$5="","",IF($AS2021="RC",1,""))</f>
        <v/>
      </c>
      <c r="M2021" s="9" t="str">
        <f>IF(Search!$I$6="","",IF($AS2021="RCP",1,""))</f>
        <v/>
      </c>
      <c r="N2021" s="9" t="str">
        <f>IF(Search!$I$8="","",IF(COUNTA($AT2021)=1,IF(Search!$I$8="N","N",1),""))</f>
        <v/>
      </c>
      <c r="O2021" s="9" t="str">
        <f>IF(Search!$L$4="","",IF(COUNTA($AU2021)=1,IF(Search!$L$4="N","N",1),""))</f>
        <v/>
      </c>
      <c r="P2021" s="9" t="str">
        <f>IF(Search!$L$5="","",IF(ISNUMBER(SEARCH("Jersey",$AU2021))=TRUE,IF(Search!$L$5="N","N",1),""))</f>
        <v/>
      </c>
      <c r="Q2021" s="9" t="str">
        <f>IF(Search!$L$6="","",IF(ISNUMBER(SEARCH("Patch",$AU2021))=TRUE,IF(Search!$L$6="N","N",1),""))</f>
        <v/>
      </c>
      <c r="R2021" s="9" t="str">
        <f>IF(Search!$L$7="","",IF(ISNUMBER(SEARCH("Shield",$AU2021))=TRUE,IF(Search!$L$7="N","N",1),""))</f>
        <v/>
      </c>
      <c r="S2021" s="9" t="str">
        <f>IF(Search!$L$8="","",IF(ISNUMBER(SEARCH("Stick",$AU2021))=TRUE,IF(Search!$L$8="N","N",1),""))</f>
        <v/>
      </c>
      <c r="T2021" s="9" t="str">
        <f>IF(Search!$O$4="","",IF(COUNTA($AW2021)=1,IF(Search!$O$4="N","N",1),""))</f>
        <v/>
      </c>
      <c r="U2021" s="9" t="str">
        <f>IF(Search!$O$5="","",IF($AW2021="","",IF($AW2021&lt;Search!$O$5,"",1)))</f>
        <v/>
      </c>
      <c r="V2021" s="9" t="str">
        <f>IF(Search!$O$6="","",IF($AW2021="","",IF($AW2021&gt;Search!$O$6,"",1)))</f>
        <v/>
      </c>
      <c r="W2021" s="9" t="str">
        <f>IF(Search!$U$4="","",IF($AX2021="","",1))</f>
        <v/>
      </c>
      <c r="X2021" s="9" t="str">
        <f>IF(Search!$U$5="","",IF(ISNUMBER(SEARCH(Search!$U$5,$AX2021))=TRUE,IF(Search!$U$5="N","N",1),""))</f>
        <v/>
      </c>
      <c r="Y2021" s="9" t="str">
        <f>IF(Search!$U$6="","",IF($AY2021&lt;Search!$U$6,"",1))</f>
        <v/>
      </c>
      <c r="Z2021" s="9" t="str">
        <f>IF(Search!$R$4="","",IF(Inventory!$BA2021&lt;Search!$R$4,"",1))</f>
        <v/>
      </c>
      <c r="AA2021" s="9" t="str">
        <f>IF(Search!$R$5="","",IF($BA2021&gt;Search!$R$5,"",1))</f>
        <v/>
      </c>
      <c r="AB2021" s="9" t="str">
        <f>IF(Search!$R$6="","",IF($BB2021&lt;Search!$R$6,"",1))</f>
        <v/>
      </c>
      <c r="AC2021" s="9" t="str">
        <f>IF(Search!$R$7="","",IF($BB2021&lt;Search!$R$7,"",1))</f>
        <v/>
      </c>
      <c r="AD2021" s="45">
        <f>IF(COUNTIF($A2021:$AC2021,"n")&gt;0,"",IF(SUM($A2021:$AC2021)=COUNTA(Search!$C$4:$C$8,Search!$F$4:$F$8,Search!$I$4:$I$6,Search!$I$8,Search!$L$4:$L$8,Search!$O$4:$O$8,Search!$R$4:$R$7,Search!$U$4:$U$7)-COUNTIF(Search!$C$4:$U$7,"n"),1+LARGE($AD$1:AD2020,1),""))</f>
        <v>230</v>
      </c>
      <c r="AE2021" s="45">
        <f t="shared" si="96"/>
        <v>925</v>
      </c>
      <c r="AF2021" s="45">
        <f>IF(AD2021="","",COUNTIF($AE$1:$AE2020,$AE2021)+RANK($AE2021,$AE$2:$AE$10540,1))</f>
        <v>149</v>
      </c>
      <c r="AG2021" s="45">
        <f t="shared" si="97"/>
        <v>0</v>
      </c>
      <c r="AH2021" s="45">
        <f>IF($AD2021="","",COUNTIF($AG$1:$AG2020,$AG2021)+RANK($AG2021,$AG$1:$AG$10539,0))</f>
        <v>392</v>
      </c>
      <c r="AI2021" s="10" t="str">
        <f t="shared" si="98"/>
        <v>2013-14 O-Pee-Chee Retro #551 Greg Pateryn  RCP   /   $</v>
      </c>
      <c r="AJ2021" s="11">
        <v>2013</v>
      </c>
      <c r="AK2021" s="17">
        <v>14</v>
      </c>
      <c r="AL2021" s="12" t="s">
        <v>1096</v>
      </c>
      <c r="AM2021" s="10">
        <v>551</v>
      </c>
      <c r="AN2021" s="12" t="s">
        <v>1543</v>
      </c>
      <c r="AO2021" s="9"/>
      <c r="AP2021" s="9" t="s">
        <v>1902</v>
      </c>
      <c r="AQ2021" s="9"/>
      <c r="AR2021" s="14"/>
      <c r="AS2021" s="9" t="s">
        <v>1944</v>
      </c>
      <c r="AT2021" s="9"/>
      <c r="AU2021" s="9"/>
      <c r="AV2021" s="13"/>
      <c r="AW2021" s="13"/>
      <c r="AX2021" s="9"/>
      <c r="AY2021" s="9"/>
      <c r="AZ2021" s="9"/>
      <c r="BA2021" s="33"/>
      <c r="BB2021" s="33"/>
      <c r="BC2021" s="36"/>
      <c r="BD2021" s="12" t="s">
        <v>1771</v>
      </c>
    </row>
    <row r="2022" spans="1:56" s="12" customFormat="1" x14ac:dyDescent="0.2">
      <c r="A2022" s="9">
        <f>IF(Search!$C$5="","",IF(COUNTA(Inventory!$AP2022)=1,1,""))</f>
        <v>1</v>
      </c>
      <c r="B2022" s="9" t="str">
        <f>IF(Search!$C$4="","",IF(ISNUMBER(SEARCH(Search!$C$4,$AR2022))=TRUE,1,""))</f>
        <v/>
      </c>
      <c r="C2022" s="9" t="str">
        <f>IF(Search!$C$6="x",IF(COUNTA($AQ2022)=1,1,"N"),IF(COUNTA($AQ2022)=1,"N",""))</f>
        <v/>
      </c>
      <c r="D2022" s="9" t="str">
        <f>IF(Search!$O$8="","",IF(ISNUMBER(SEARCH(Search!$O$8,$BD2022))=TRUE,1,""))</f>
        <v/>
      </c>
      <c r="E2022" s="9" t="str">
        <f>IF(Search!$C$7="","",IF(ISNUMBER(SEARCH(Search!$C$7,$AN2022))=TRUE,1,""))</f>
        <v/>
      </c>
      <c r="F2022" s="9" t="str">
        <f>IF(Search!$C$8="","",IF(ISNUMBER(SEARCH(Search!$C$8,$AO2022))=TRUE,1,""))</f>
        <v/>
      </c>
      <c r="G2022" s="9" t="str">
        <f>IF(Search!$F$4="","",IF(Inventory!$AJ2022&lt;Search!$F$4,"",1))</f>
        <v/>
      </c>
      <c r="H2022" s="9" t="str">
        <f>IF(Search!$F$5="","",IF(Inventory!$AJ2022&gt;Search!$F$5,"",1))</f>
        <v/>
      </c>
      <c r="I2022" s="9" t="str">
        <f>IF(Search!$F$7="","",IF(Search!$F$8="",IF(ISNUMBER(SEARCH(Search!$F$7,$AL2022))=TRUE,1,""),""))</f>
        <v/>
      </c>
      <c r="J2022" s="9" t="str">
        <f>IF($AL2022=Search!$F$8,1,"")</f>
        <v/>
      </c>
      <c r="K2022" s="9" t="str">
        <f>IF(Search!$I$4="","",IF(COUNTA($AS2022)=1,IF(Search!$I$4="N","N",1),""))</f>
        <v/>
      </c>
      <c r="L2022" s="9" t="str">
        <f>IF(Search!$I$5="","",IF($AS2022="RC",1,""))</f>
        <v/>
      </c>
      <c r="M2022" s="9" t="str">
        <f>IF(Search!$I$6="","",IF($AS2022="RCP",1,""))</f>
        <v/>
      </c>
      <c r="N2022" s="9" t="str">
        <f>IF(Search!$I$8="","",IF(COUNTA($AT2022)=1,IF(Search!$I$8="N","N",1),""))</f>
        <v/>
      </c>
      <c r="O2022" s="9" t="str">
        <f>IF(Search!$L$4="","",IF(COUNTA($AU2022)=1,IF(Search!$L$4="N","N",1),""))</f>
        <v/>
      </c>
      <c r="P2022" s="9" t="str">
        <f>IF(Search!$L$5="","",IF(ISNUMBER(SEARCH("Jersey",$AU2022))=TRUE,IF(Search!$L$5="N","N",1),""))</f>
        <v/>
      </c>
      <c r="Q2022" s="9" t="str">
        <f>IF(Search!$L$6="","",IF(ISNUMBER(SEARCH("Patch",$AU2022))=TRUE,IF(Search!$L$6="N","N",1),""))</f>
        <v/>
      </c>
      <c r="R2022" s="9" t="str">
        <f>IF(Search!$L$7="","",IF(ISNUMBER(SEARCH("Shield",$AU2022))=TRUE,IF(Search!$L$7="N","N",1),""))</f>
        <v/>
      </c>
      <c r="S2022" s="9" t="str">
        <f>IF(Search!$L$8="","",IF(ISNUMBER(SEARCH("Stick",$AU2022))=TRUE,IF(Search!$L$8="N","N",1),""))</f>
        <v/>
      </c>
      <c r="T2022" s="9" t="str">
        <f>IF(Search!$O$4="","",IF(COUNTA($AW2022)=1,IF(Search!$O$4="N","N",1),""))</f>
        <v/>
      </c>
      <c r="U2022" s="9" t="str">
        <f>IF(Search!$O$5="","",IF($AW2022="","",IF($AW2022&lt;Search!$O$5,"",1)))</f>
        <v/>
      </c>
      <c r="V2022" s="9" t="str">
        <f>IF(Search!$O$6="","",IF($AW2022="","",IF($AW2022&gt;Search!$O$6,"",1)))</f>
        <v/>
      </c>
      <c r="W2022" s="9" t="str">
        <f>IF(Search!$U$4="","",IF($AX2022="","",1))</f>
        <v/>
      </c>
      <c r="X2022" s="9" t="str">
        <f>IF(Search!$U$5="","",IF(ISNUMBER(SEARCH(Search!$U$5,$AX2022))=TRUE,IF(Search!$U$5="N","N",1),""))</f>
        <v/>
      </c>
      <c r="Y2022" s="9" t="str">
        <f>IF(Search!$U$6="","",IF($AY2022&lt;Search!$U$6,"",1))</f>
        <v/>
      </c>
      <c r="Z2022" s="9" t="str">
        <f>IF(Search!$R$4="","",IF(Inventory!$BA2022&lt;Search!$R$4,"",1))</f>
        <v/>
      </c>
      <c r="AA2022" s="9" t="str">
        <f>IF(Search!$R$5="","",IF($BA2022&gt;Search!$R$5,"",1))</f>
        <v/>
      </c>
      <c r="AB2022" s="9" t="str">
        <f>IF(Search!$R$6="","",IF($BB2022&lt;Search!$R$6,"",1))</f>
        <v/>
      </c>
      <c r="AC2022" s="9" t="str">
        <f>IF(Search!$R$7="","",IF($BB2022&lt;Search!$R$7,"",1))</f>
        <v/>
      </c>
      <c r="AD2022" s="45">
        <f>IF(COUNTIF($A2022:$AC2022,"n")&gt;0,"",IF(SUM($A2022:$AC2022)=COUNTA(Search!$C$4:$C$8,Search!$F$4:$F$8,Search!$I$4:$I$6,Search!$I$8,Search!$L$4:$L$8,Search!$O$4:$O$8,Search!$R$4:$R$7,Search!$U$4:$U$7)-COUNTIF(Search!$C$4:$U$7,"n"),1+LARGE($AD$1:AD2021,1),""))</f>
        <v>231</v>
      </c>
      <c r="AE2022" s="45">
        <f t="shared" si="96"/>
        <v>2528</v>
      </c>
      <c r="AF2022" s="45">
        <f>IF(AD2022="","",COUNTIF($AE$1:$AE2021,$AE2022)+RANK($AE2022,$AE$2:$AE$10540,1))</f>
        <v>466</v>
      </c>
      <c r="AG2022" s="45">
        <f t="shared" si="97"/>
        <v>0</v>
      </c>
      <c r="AH2022" s="45">
        <f>IF($AD2022="","",COUNTIF($AG$1:$AG2021,$AG2022)+RANK($AG2022,$AG$1:$AG$10539,0))</f>
        <v>393</v>
      </c>
      <c r="AI2022" s="10" t="str">
        <f t="shared" si="98"/>
        <v>2013-14 O-Pee-Chee Retro #552 Tye McGinn  RCP   /   $</v>
      </c>
      <c r="AJ2022" s="11">
        <v>2013</v>
      </c>
      <c r="AK2022" s="17">
        <v>14</v>
      </c>
      <c r="AL2022" s="12" t="s">
        <v>1096</v>
      </c>
      <c r="AM2022" s="10">
        <v>552</v>
      </c>
      <c r="AN2022" s="12" t="s">
        <v>1544</v>
      </c>
      <c r="AO2022" s="9"/>
      <c r="AP2022" s="9" t="s">
        <v>1902</v>
      </c>
      <c r="AQ2022" s="9"/>
      <c r="AR2022" s="14"/>
      <c r="AS2022" s="9" t="s">
        <v>1944</v>
      </c>
      <c r="AT2022" s="9"/>
      <c r="AU2022" s="9"/>
      <c r="AV2022" s="13"/>
      <c r="AW2022" s="13"/>
      <c r="AX2022" s="9"/>
      <c r="AY2022" s="9"/>
      <c r="AZ2022" s="9"/>
      <c r="BA2022" s="33"/>
      <c r="BB2022" s="33"/>
      <c r="BC2022" s="36"/>
      <c r="BD2022" s="12" t="s">
        <v>1771</v>
      </c>
    </row>
    <row r="2023" spans="1:56" s="12" customFormat="1" x14ac:dyDescent="0.2">
      <c r="A2023" s="9">
        <f>IF(Search!$C$5="","",IF(COUNTA(Inventory!$AP2023)=1,1,""))</f>
        <v>1</v>
      </c>
      <c r="B2023" s="9" t="str">
        <f>IF(Search!$C$4="","",IF(ISNUMBER(SEARCH(Search!$C$4,$AR2023))=TRUE,1,""))</f>
        <v/>
      </c>
      <c r="C2023" s="9" t="str">
        <f>IF(Search!$C$6="x",IF(COUNTA($AQ2023)=1,1,"N"),IF(COUNTA($AQ2023)=1,"N",""))</f>
        <v/>
      </c>
      <c r="D2023" s="9" t="str">
        <f>IF(Search!$O$8="","",IF(ISNUMBER(SEARCH(Search!$O$8,$BD2023))=TRUE,1,""))</f>
        <v/>
      </c>
      <c r="E2023" s="9" t="str">
        <f>IF(Search!$C$7="","",IF(ISNUMBER(SEARCH(Search!$C$7,$AN2023))=TRUE,1,""))</f>
        <v/>
      </c>
      <c r="F2023" s="9" t="str">
        <f>IF(Search!$C$8="","",IF(ISNUMBER(SEARCH(Search!$C$8,$AO2023))=TRUE,1,""))</f>
        <v/>
      </c>
      <c r="G2023" s="9" t="str">
        <f>IF(Search!$F$4="","",IF(Inventory!$AJ2023&lt;Search!$F$4,"",1))</f>
        <v/>
      </c>
      <c r="H2023" s="9" t="str">
        <f>IF(Search!$F$5="","",IF(Inventory!$AJ2023&gt;Search!$F$5,"",1))</f>
        <v/>
      </c>
      <c r="I2023" s="9" t="str">
        <f>IF(Search!$F$7="","",IF(Search!$F$8="",IF(ISNUMBER(SEARCH(Search!$F$7,$AL2023))=TRUE,1,""),""))</f>
        <v/>
      </c>
      <c r="J2023" s="9" t="str">
        <f>IF($AL2023=Search!$F$8,1,"")</f>
        <v/>
      </c>
      <c r="K2023" s="9" t="str">
        <f>IF(Search!$I$4="","",IF(COUNTA($AS2023)=1,IF(Search!$I$4="N","N",1),""))</f>
        <v/>
      </c>
      <c r="L2023" s="9" t="str">
        <f>IF(Search!$I$5="","",IF($AS2023="RC",1,""))</f>
        <v/>
      </c>
      <c r="M2023" s="9" t="str">
        <f>IF(Search!$I$6="","",IF($AS2023="RCP",1,""))</f>
        <v/>
      </c>
      <c r="N2023" s="9" t="str">
        <f>IF(Search!$I$8="","",IF(COUNTA($AT2023)=1,IF(Search!$I$8="N","N",1),""))</f>
        <v/>
      </c>
      <c r="O2023" s="9" t="str">
        <f>IF(Search!$L$4="","",IF(COUNTA($AU2023)=1,IF(Search!$L$4="N","N",1),""))</f>
        <v/>
      </c>
      <c r="P2023" s="9" t="str">
        <f>IF(Search!$L$5="","",IF(ISNUMBER(SEARCH("Jersey",$AU2023))=TRUE,IF(Search!$L$5="N","N",1),""))</f>
        <v/>
      </c>
      <c r="Q2023" s="9" t="str">
        <f>IF(Search!$L$6="","",IF(ISNUMBER(SEARCH("Patch",$AU2023))=TRUE,IF(Search!$L$6="N","N",1),""))</f>
        <v/>
      </c>
      <c r="R2023" s="9" t="str">
        <f>IF(Search!$L$7="","",IF(ISNUMBER(SEARCH("Shield",$AU2023))=TRUE,IF(Search!$L$7="N","N",1),""))</f>
        <v/>
      </c>
      <c r="S2023" s="9" t="str">
        <f>IF(Search!$L$8="","",IF(ISNUMBER(SEARCH("Stick",$AU2023))=TRUE,IF(Search!$L$8="N","N",1),""))</f>
        <v/>
      </c>
      <c r="T2023" s="9" t="str">
        <f>IF(Search!$O$4="","",IF(COUNTA($AW2023)=1,IF(Search!$O$4="N","N",1),""))</f>
        <v/>
      </c>
      <c r="U2023" s="9" t="str">
        <f>IF(Search!$O$5="","",IF($AW2023="","",IF($AW2023&lt;Search!$O$5,"",1)))</f>
        <v/>
      </c>
      <c r="V2023" s="9" t="str">
        <f>IF(Search!$O$6="","",IF($AW2023="","",IF($AW2023&gt;Search!$O$6,"",1)))</f>
        <v/>
      </c>
      <c r="W2023" s="9" t="str">
        <f>IF(Search!$U$4="","",IF($AX2023="","",1))</f>
        <v/>
      </c>
      <c r="X2023" s="9" t="str">
        <f>IF(Search!$U$5="","",IF(ISNUMBER(SEARCH(Search!$U$5,$AX2023))=TRUE,IF(Search!$U$5="N","N",1),""))</f>
        <v/>
      </c>
      <c r="Y2023" s="9" t="str">
        <f>IF(Search!$U$6="","",IF($AY2023&lt;Search!$U$6,"",1))</f>
        <v/>
      </c>
      <c r="Z2023" s="9" t="str">
        <f>IF(Search!$R$4="","",IF(Inventory!$BA2023&lt;Search!$R$4,"",1))</f>
        <v/>
      </c>
      <c r="AA2023" s="9" t="str">
        <f>IF(Search!$R$5="","",IF($BA2023&gt;Search!$R$5,"",1))</f>
        <v/>
      </c>
      <c r="AB2023" s="9" t="str">
        <f>IF(Search!$R$6="","",IF($BB2023&lt;Search!$R$6,"",1))</f>
        <v/>
      </c>
      <c r="AC2023" s="9" t="str">
        <f>IF(Search!$R$7="","",IF($BB2023&lt;Search!$R$7,"",1))</f>
        <v/>
      </c>
      <c r="AD2023" s="45">
        <f>IF(COUNTIF($A2023:$AC2023,"n")&gt;0,"",IF(SUM($A2023:$AC2023)=COUNTA(Search!$C$4:$C$8,Search!$F$4:$F$8,Search!$I$4:$I$6,Search!$I$8,Search!$L$4:$L$8,Search!$O$4:$O$8,Search!$R$4:$R$7,Search!$U$4:$U$7)-COUNTIF(Search!$C$4:$U$7,"n"),1+LARGE($AD$1:AD2022,1),""))</f>
        <v>232</v>
      </c>
      <c r="AE2023" s="45">
        <f t="shared" si="96"/>
        <v>1285</v>
      </c>
      <c r="AF2023" s="45">
        <f>IF(AD2023="","",COUNTIF($AE$1:$AE2022,$AE2023)+RANK($AE2023,$AE$2:$AE$10540,1))</f>
        <v>231</v>
      </c>
      <c r="AG2023" s="45">
        <f t="shared" si="97"/>
        <v>0</v>
      </c>
      <c r="AH2023" s="45">
        <f>IF($AD2023="","",COUNTIF($AG$1:$AG2022,$AG2023)+RANK($AG2023,$AG$1:$AG$10539,0))</f>
        <v>394</v>
      </c>
      <c r="AI2023" s="10" t="str">
        <f t="shared" si="98"/>
        <v>2013-14 O-Pee-Chee Retro #555 Jonathan Huberdeau  RCP   /   $</v>
      </c>
      <c r="AJ2023" s="11">
        <v>2013</v>
      </c>
      <c r="AK2023" s="17">
        <v>14</v>
      </c>
      <c r="AL2023" s="12" t="s">
        <v>1096</v>
      </c>
      <c r="AM2023" s="10">
        <v>555</v>
      </c>
      <c r="AN2023" s="12" t="s">
        <v>1469</v>
      </c>
      <c r="AO2023" s="9"/>
      <c r="AP2023" s="9" t="s">
        <v>1902</v>
      </c>
      <c r="AQ2023" s="9"/>
      <c r="AR2023" s="14"/>
      <c r="AS2023" s="9" t="s">
        <v>1944</v>
      </c>
      <c r="AT2023" s="9"/>
      <c r="AU2023" s="9"/>
      <c r="AV2023" s="13"/>
      <c r="AW2023" s="13"/>
      <c r="AX2023" s="9"/>
      <c r="AY2023" s="9"/>
      <c r="AZ2023" s="9"/>
      <c r="BA2023" s="33"/>
      <c r="BB2023" s="33"/>
      <c r="BC2023" s="36"/>
      <c r="BD2023" s="12" t="s">
        <v>1771</v>
      </c>
    </row>
    <row r="2024" spans="1:56" s="12" customFormat="1" x14ac:dyDescent="0.2">
      <c r="A2024" s="9">
        <f>IF(Search!$C$5="","",IF(COUNTA(Inventory!$AP2024)=1,1,""))</f>
        <v>1</v>
      </c>
      <c r="B2024" s="9" t="str">
        <f>IF(Search!$C$4="","",IF(ISNUMBER(SEARCH(Search!$C$4,$AR2024))=TRUE,1,""))</f>
        <v/>
      </c>
      <c r="C2024" s="9" t="str">
        <f>IF(Search!$C$6="x",IF(COUNTA($AQ2024)=1,1,"N"),IF(COUNTA($AQ2024)=1,"N",""))</f>
        <v/>
      </c>
      <c r="D2024" s="9" t="str">
        <f>IF(Search!$O$8="","",IF(ISNUMBER(SEARCH(Search!$O$8,$BD2024))=TRUE,1,""))</f>
        <v/>
      </c>
      <c r="E2024" s="9" t="str">
        <f>IF(Search!$C$7="","",IF(ISNUMBER(SEARCH(Search!$C$7,$AN2024))=TRUE,1,""))</f>
        <v/>
      </c>
      <c r="F2024" s="9" t="str">
        <f>IF(Search!$C$8="","",IF(ISNUMBER(SEARCH(Search!$C$8,$AO2024))=TRUE,1,""))</f>
        <v/>
      </c>
      <c r="G2024" s="9" t="str">
        <f>IF(Search!$F$4="","",IF(Inventory!$AJ2024&lt;Search!$F$4,"",1))</f>
        <v/>
      </c>
      <c r="H2024" s="9" t="str">
        <f>IF(Search!$F$5="","",IF(Inventory!$AJ2024&gt;Search!$F$5,"",1))</f>
        <v/>
      </c>
      <c r="I2024" s="9" t="str">
        <f>IF(Search!$F$7="","",IF(Search!$F$8="",IF(ISNUMBER(SEARCH(Search!$F$7,$AL2024))=TRUE,1,""),""))</f>
        <v/>
      </c>
      <c r="J2024" s="9" t="str">
        <f>IF($AL2024=Search!$F$8,1,"")</f>
        <v/>
      </c>
      <c r="K2024" s="9" t="str">
        <f>IF(Search!$I$4="","",IF(COUNTA($AS2024)=1,IF(Search!$I$4="N","N",1),""))</f>
        <v/>
      </c>
      <c r="L2024" s="9" t="str">
        <f>IF(Search!$I$5="","",IF($AS2024="RC",1,""))</f>
        <v/>
      </c>
      <c r="M2024" s="9" t="str">
        <f>IF(Search!$I$6="","",IF($AS2024="RCP",1,""))</f>
        <v/>
      </c>
      <c r="N2024" s="9" t="str">
        <f>IF(Search!$I$8="","",IF(COUNTA($AT2024)=1,IF(Search!$I$8="N","N",1),""))</f>
        <v/>
      </c>
      <c r="O2024" s="9" t="str">
        <f>IF(Search!$L$4="","",IF(COUNTA($AU2024)=1,IF(Search!$L$4="N","N",1),""))</f>
        <v/>
      </c>
      <c r="P2024" s="9" t="str">
        <f>IF(Search!$L$5="","",IF(ISNUMBER(SEARCH("Jersey",$AU2024))=TRUE,IF(Search!$L$5="N","N",1),""))</f>
        <v/>
      </c>
      <c r="Q2024" s="9" t="str">
        <f>IF(Search!$L$6="","",IF(ISNUMBER(SEARCH("Patch",$AU2024))=TRUE,IF(Search!$L$6="N","N",1),""))</f>
        <v/>
      </c>
      <c r="R2024" s="9" t="str">
        <f>IF(Search!$L$7="","",IF(ISNUMBER(SEARCH("Shield",$AU2024))=TRUE,IF(Search!$L$7="N","N",1),""))</f>
        <v/>
      </c>
      <c r="S2024" s="9" t="str">
        <f>IF(Search!$L$8="","",IF(ISNUMBER(SEARCH("Stick",$AU2024))=TRUE,IF(Search!$L$8="N","N",1),""))</f>
        <v/>
      </c>
      <c r="T2024" s="9" t="str">
        <f>IF(Search!$O$4="","",IF(COUNTA($AW2024)=1,IF(Search!$O$4="N","N",1),""))</f>
        <v/>
      </c>
      <c r="U2024" s="9" t="str">
        <f>IF(Search!$O$5="","",IF($AW2024="","",IF($AW2024&lt;Search!$O$5,"",1)))</f>
        <v/>
      </c>
      <c r="V2024" s="9" t="str">
        <f>IF(Search!$O$6="","",IF($AW2024="","",IF($AW2024&gt;Search!$O$6,"",1)))</f>
        <v/>
      </c>
      <c r="W2024" s="9" t="str">
        <f>IF(Search!$U$4="","",IF($AX2024="","",1))</f>
        <v/>
      </c>
      <c r="X2024" s="9" t="str">
        <f>IF(Search!$U$5="","",IF(ISNUMBER(SEARCH(Search!$U$5,$AX2024))=TRUE,IF(Search!$U$5="N","N",1),""))</f>
        <v/>
      </c>
      <c r="Y2024" s="9" t="str">
        <f>IF(Search!$U$6="","",IF($AY2024&lt;Search!$U$6,"",1))</f>
        <v/>
      </c>
      <c r="Z2024" s="9" t="str">
        <f>IF(Search!$R$4="","",IF(Inventory!$BA2024&lt;Search!$R$4,"",1))</f>
        <v/>
      </c>
      <c r="AA2024" s="9" t="str">
        <f>IF(Search!$R$5="","",IF($BA2024&gt;Search!$R$5,"",1))</f>
        <v/>
      </c>
      <c r="AB2024" s="9" t="str">
        <f>IF(Search!$R$6="","",IF($BB2024&lt;Search!$R$6,"",1))</f>
        <v/>
      </c>
      <c r="AC2024" s="9" t="str">
        <f>IF(Search!$R$7="","",IF($BB2024&lt;Search!$R$7,"",1))</f>
        <v/>
      </c>
      <c r="AD2024" s="45">
        <f>IF(COUNTIF($A2024:$AC2024,"n")&gt;0,"",IF(SUM($A2024:$AC2024)=COUNTA(Search!$C$4:$C$8,Search!$F$4:$F$8,Search!$I$4:$I$6,Search!$I$8,Search!$L$4:$L$8,Search!$O$4:$O$8,Search!$R$4:$R$7,Search!$U$4:$U$7)-COUNTIF(Search!$C$4:$U$7,"n"),1+LARGE($AD$1:AD2023,1),""))</f>
        <v>233</v>
      </c>
      <c r="AE2024" s="45">
        <f t="shared" si="96"/>
        <v>1679</v>
      </c>
      <c r="AF2024" s="45">
        <f>IF(AD2024="","",COUNTIF($AE$1:$AE2023,$AE2024)+RANK($AE2024,$AE$2:$AE$10540,1))</f>
        <v>309</v>
      </c>
      <c r="AG2024" s="45">
        <f t="shared" si="97"/>
        <v>0</v>
      </c>
      <c r="AH2024" s="45">
        <f>IF($AD2024="","",COUNTIF($AG$1:$AG2023,$AG2024)+RANK($AG2024,$AG$1:$AG$10539,0))</f>
        <v>395</v>
      </c>
      <c r="AI2024" s="10" t="str">
        <f t="shared" si="98"/>
        <v>2013-14 O-Pee-Chee Retro #557 Max Reinhart  RCP   /   $</v>
      </c>
      <c r="AJ2024" s="11">
        <v>2013</v>
      </c>
      <c r="AK2024" s="17">
        <v>14</v>
      </c>
      <c r="AL2024" s="12" t="s">
        <v>1096</v>
      </c>
      <c r="AM2024" s="10">
        <v>557</v>
      </c>
      <c r="AN2024" s="12" t="s">
        <v>1545</v>
      </c>
      <c r="AO2024" s="9"/>
      <c r="AP2024" s="9" t="s">
        <v>1902</v>
      </c>
      <c r="AQ2024" s="9"/>
      <c r="AR2024" s="14"/>
      <c r="AS2024" s="9" t="s">
        <v>1944</v>
      </c>
      <c r="AT2024" s="9"/>
      <c r="AU2024" s="9"/>
      <c r="AV2024" s="13"/>
      <c r="AW2024" s="13"/>
      <c r="AX2024" s="9"/>
      <c r="AY2024" s="9"/>
      <c r="AZ2024" s="9"/>
      <c r="BA2024" s="33"/>
      <c r="BB2024" s="33"/>
      <c r="BC2024" s="36"/>
      <c r="BD2024" s="12" t="s">
        <v>1771</v>
      </c>
    </row>
    <row r="2025" spans="1:56" s="12" customFormat="1" x14ac:dyDescent="0.2">
      <c r="A2025" s="9">
        <f>IF(Search!$C$5="","",IF(COUNTA(Inventory!$AP2025)=1,1,""))</f>
        <v>1</v>
      </c>
      <c r="B2025" s="9" t="str">
        <f>IF(Search!$C$4="","",IF(ISNUMBER(SEARCH(Search!$C$4,$AR2025))=TRUE,1,""))</f>
        <v/>
      </c>
      <c r="C2025" s="9" t="str">
        <f>IF(Search!$C$6="x",IF(COUNTA($AQ2025)=1,1,"N"),IF(COUNTA($AQ2025)=1,"N",""))</f>
        <v/>
      </c>
      <c r="D2025" s="9" t="str">
        <f>IF(Search!$O$8="","",IF(ISNUMBER(SEARCH(Search!$O$8,$BD2025))=TRUE,1,""))</f>
        <v/>
      </c>
      <c r="E2025" s="9" t="str">
        <f>IF(Search!$C$7="","",IF(ISNUMBER(SEARCH(Search!$C$7,$AN2025))=TRUE,1,""))</f>
        <v/>
      </c>
      <c r="F2025" s="9" t="str">
        <f>IF(Search!$C$8="","",IF(ISNUMBER(SEARCH(Search!$C$8,$AO2025))=TRUE,1,""))</f>
        <v/>
      </c>
      <c r="G2025" s="9" t="str">
        <f>IF(Search!$F$4="","",IF(Inventory!$AJ2025&lt;Search!$F$4,"",1))</f>
        <v/>
      </c>
      <c r="H2025" s="9" t="str">
        <f>IF(Search!$F$5="","",IF(Inventory!$AJ2025&gt;Search!$F$5,"",1))</f>
        <v/>
      </c>
      <c r="I2025" s="9" t="str">
        <f>IF(Search!$F$7="","",IF(Search!$F$8="",IF(ISNUMBER(SEARCH(Search!$F$7,$AL2025))=TRUE,1,""),""))</f>
        <v/>
      </c>
      <c r="J2025" s="9" t="str">
        <f>IF($AL2025=Search!$F$8,1,"")</f>
        <v/>
      </c>
      <c r="K2025" s="9" t="str">
        <f>IF(Search!$I$4="","",IF(COUNTA($AS2025)=1,IF(Search!$I$4="N","N",1),""))</f>
        <v/>
      </c>
      <c r="L2025" s="9" t="str">
        <f>IF(Search!$I$5="","",IF($AS2025="RC",1,""))</f>
        <v/>
      </c>
      <c r="M2025" s="9" t="str">
        <f>IF(Search!$I$6="","",IF($AS2025="RCP",1,""))</f>
        <v/>
      </c>
      <c r="N2025" s="9" t="str">
        <f>IF(Search!$I$8="","",IF(COUNTA($AT2025)=1,IF(Search!$I$8="N","N",1),""))</f>
        <v/>
      </c>
      <c r="O2025" s="9" t="str">
        <f>IF(Search!$L$4="","",IF(COUNTA($AU2025)=1,IF(Search!$L$4="N","N",1),""))</f>
        <v/>
      </c>
      <c r="P2025" s="9" t="str">
        <f>IF(Search!$L$5="","",IF(ISNUMBER(SEARCH("Jersey",$AU2025))=TRUE,IF(Search!$L$5="N","N",1),""))</f>
        <v/>
      </c>
      <c r="Q2025" s="9" t="str">
        <f>IF(Search!$L$6="","",IF(ISNUMBER(SEARCH("Patch",$AU2025))=TRUE,IF(Search!$L$6="N","N",1),""))</f>
        <v/>
      </c>
      <c r="R2025" s="9" t="str">
        <f>IF(Search!$L$7="","",IF(ISNUMBER(SEARCH("Shield",$AU2025))=TRUE,IF(Search!$L$7="N","N",1),""))</f>
        <v/>
      </c>
      <c r="S2025" s="9" t="str">
        <f>IF(Search!$L$8="","",IF(ISNUMBER(SEARCH("Stick",$AU2025))=TRUE,IF(Search!$L$8="N","N",1),""))</f>
        <v/>
      </c>
      <c r="T2025" s="9" t="str">
        <f>IF(Search!$O$4="","",IF(COUNTA($AW2025)=1,IF(Search!$O$4="N","N",1),""))</f>
        <v/>
      </c>
      <c r="U2025" s="9" t="str">
        <f>IF(Search!$O$5="","",IF($AW2025="","",IF($AW2025&lt;Search!$O$5,"",1)))</f>
        <v/>
      </c>
      <c r="V2025" s="9" t="str">
        <f>IF(Search!$O$6="","",IF($AW2025="","",IF($AW2025&gt;Search!$O$6,"",1)))</f>
        <v/>
      </c>
      <c r="W2025" s="9" t="str">
        <f>IF(Search!$U$4="","",IF($AX2025="","",1))</f>
        <v/>
      </c>
      <c r="X2025" s="9" t="str">
        <f>IF(Search!$U$5="","",IF(ISNUMBER(SEARCH(Search!$U$5,$AX2025))=TRUE,IF(Search!$U$5="N","N",1),""))</f>
        <v/>
      </c>
      <c r="Y2025" s="9" t="str">
        <f>IF(Search!$U$6="","",IF($AY2025&lt;Search!$U$6,"",1))</f>
        <v/>
      </c>
      <c r="Z2025" s="9" t="str">
        <f>IF(Search!$R$4="","",IF(Inventory!$BA2025&lt;Search!$R$4,"",1))</f>
        <v/>
      </c>
      <c r="AA2025" s="9" t="str">
        <f>IF(Search!$R$5="","",IF($BA2025&gt;Search!$R$5,"",1))</f>
        <v/>
      </c>
      <c r="AB2025" s="9" t="str">
        <f>IF(Search!$R$6="","",IF($BB2025&lt;Search!$R$6,"",1))</f>
        <v/>
      </c>
      <c r="AC2025" s="9" t="str">
        <f>IF(Search!$R$7="","",IF($BB2025&lt;Search!$R$7,"",1))</f>
        <v/>
      </c>
      <c r="AD2025" s="45">
        <f>IF(COUNTIF($A2025:$AC2025,"n")&gt;0,"",IF(SUM($A2025:$AC2025)=COUNTA(Search!$C$4:$C$8,Search!$F$4:$F$8,Search!$I$4:$I$6,Search!$I$8,Search!$L$4:$L$8,Search!$O$4:$O$8,Search!$R$4:$R$7,Search!$U$4:$U$7)-COUNTIF(Search!$C$4:$U$7,"n"),1+LARGE($AD$1:AD2024,1),""))</f>
        <v>234</v>
      </c>
      <c r="AE2025" s="45">
        <f t="shared" si="96"/>
        <v>2135</v>
      </c>
      <c r="AF2025" s="45">
        <f>IF(AD2025="","",COUNTIF($AE$1:$AE2024,$AE2025)+RANK($AE2025,$AE$2:$AE$10540,1))</f>
        <v>400</v>
      </c>
      <c r="AG2025" s="45">
        <f t="shared" si="97"/>
        <v>0</v>
      </c>
      <c r="AH2025" s="45">
        <f>IF($AD2025="","",COUNTIF($AG$1:$AG2024,$AG2025)+RANK($AG2025,$AG$1:$AG$10539,0))</f>
        <v>396</v>
      </c>
      <c r="AI2025" s="10" t="str">
        <f t="shared" si="98"/>
        <v>2013-14 O-Pee-Chee Retro #558 Rickard Rakell  RCP   /   $</v>
      </c>
      <c r="AJ2025" s="11">
        <v>2013</v>
      </c>
      <c r="AK2025" s="17">
        <v>14</v>
      </c>
      <c r="AL2025" s="12" t="s">
        <v>1096</v>
      </c>
      <c r="AM2025" s="10">
        <v>558</v>
      </c>
      <c r="AN2025" s="12" t="s">
        <v>1470</v>
      </c>
      <c r="AO2025" s="9"/>
      <c r="AP2025" s="9" t="s">
        <v>1902</v>
      </c>
      <c r="AQ2025" s="9"/>
      <c r="AR2025" s="14"/>
      <c r="AS2025" s="9" t="s">
        <v>1944</v>
      </c>
      <c r="AT2025" s="9"/>
      <c r="AU2025" s="9"/>
      <c r="AV2025" s="13"/>
      <c r="AW2025" s="13"/>
      <c r="AX2025" s="9"/>
      <c r="AY2025" s="9"/>
      <c r="AZ2025" s="9"/>
      <c r="BA2025" s="33"/>
      <c r="BB2025" s="33"/>
      <c r="BC2025" s="36"/>
      <c r="BD2025" s="12" t="s">
        <v>1771</v>
      </c>
    </row>
    <row r="2026" spans="1:56" s="12" customFormat="1" x14ac:dyDescent="0.2">
      <c r="A2026" s="9">
        <f>IF(Search!$C$5="","",IF(COUNTA(Inventory!$AP2026)=1,1,""))</f>
        <v>1</v>
      </c>
      <c r="B2026" s="9" t="str">
        <f>IF(Search!$C$4="","",IF(ISNUMBER(SEARCH(Search!$C$4,$AR2026))=TRUE,1,""))</f>
        <v/>
      </c>
      <c r="C2026" s="9" t="str">
        <f>IF(Search!$C$6="x",IF(COUNTA($AQ2026)=1,1,"N"),IF(COUNTA($AQ2026)=1,"N",""))</f>
        <v/>
      </c>
      <c r="D2026" s="9" t="str">
        <f>IF(Search!$O$8="","",IF(ISNUMBER(SEARCH(Search!$O$8,$BD2026))=TRUE,1,""))</f>
        <v/>
      </c>
      <c r="E2026" s="9" t="str">
        <f>IF(Search!$C$7="","",IF(ISNUMBER(SEARCH(Search!$C$7,$AN2026))=TRUE,1,""))</f>
        <v/>
      </c>
      <c r="F2026" s="9" t="str">
        <f>IF(Search!$C$8="","",IF(ISNUMBER(SEARCH(Search!$C$8,$AO2026))=TRUE,1,""))</f>
        <v/>
      </c>
      <c r="G2026" s="9" t="str">
        <f>IF(Search!$F$4="","",IF(Inventory!$AJ2026&lt;Search!$F$4,"",1))</f>
        <v/>
      </c>
      <c r="H2026" s="9" t="str">
        <f>IF(Search!$F$5="","",IF(Inventory!$AJ2026&gt;Search!$F$5,"",1))</f>
        <v/>
      </c>
      <c r="I2026" s="9" t="str">
        <f>IF(Search!$F$7="","",IF(Search!$F$8="",IF(ISNUMBER(SEARCH(Search!$F$7,$AL2026))=TRUE,1,""),""))</f>
        <v/>
      </c>
      <c r="J2026" s="9" t="str">
        <f>IF($AL2026=Search!$F$8,1,"")</f>
        <v/>
      </c>
      <c r="K2026" s="9" t="str">
        <f>IF(Search!$I$4="","",IF(COUNTA($AS2026)=1,IF(Search!$I$4="N","N",1),""))</f>
        <v/>
      </c>
      <c r="L2026" s="9" t="str">
        <f>IF(Search!$I$5="","",IF($AS2026="RC",1,""))</f>
        <v/>
      </c>
      <c r="M2026" s="9" t="str">
        <f>IF(Search!$I$6="","",IF($AS2026="RCP",1,""))</f>
        <v/>
      </c>
      <c r="N2026" s="9" t="str">
        <f>IF(Search!$I$8="","",IF(COUNTA($AT2026)=1,IF(Search!$I$8="N","N",1),""))</f>
        <v/>
      </c>
      <c r="O2026" s="9" t="str">
        <f>IF(Search!$L$4="","",IF(COUNTA($AU2026)=1,IF(Search!$L$4="N","N",1),""))</f>
        <v/>
      </c>
      <c r="P2026" s="9" t="str">
        <f>IF(Search!$L$5="","",IF(ISNUMBER(SEARCH("Jersey",$AU2026))=TRUE,IF(Search!$L$5="N","N",1),""))</f>
        <v/>
      </c>
      <c r="Q2026" s="9" t="str">
        <f>IF(Search!$L$6="","",IF(ISNUMBER(SEARCH("Patch",$AU2026))=TRUE,IF(Search!$L$6="N","N",1),""))</f>
        <v/>
      </c>
      <c r="R2026" s="9" t="str">
        <f>IF(Search!$L$7="","",IF(ISNUMBER(SEARCH("Shield",$AU2026))=TRUE,IF(Search!$L$7="N","N",1),""))</f>
        <v/>
      </c>
      <c r="S2026" s="9" t="str">
        <f>IF(Search!$L$8="","",IF(ISNUMBER(SEARCH("Stick",$AU2026))=TRUE,IF(Search!$L$8="N","N",1),""))</f>
        <v/>
      </c>
      <c r="T2026" s="9" t="str">
        <f>IF(Search!$O$4="","",IF(COUNTA($AW2026)=1,IF(Search!$O$4="N","N",1),""))</f>
        <v/>
      </c>
      <c r="U2026" s="9" t="str">
        <f>IF(Search!$O$5="","",IF($AW2026="","",IF($AW2026&lt;Search!$O$5,"",1)))</f>
        <v/>
      </c>
      <c r="V2026" s="9" t="str">
        <f>IF(Search!$O$6="","",IF($AW2026="","",IF($AW2026&gt;Search!$O$6,"",1)))</f>
        <v/>
      </c>
      <c r="W2026" s="9" t="str">
        <f>IF(Search!$U$4="","",IF($AX2026="","",1))</f>
        <v/>
      </c>
      <c r="X2026" s="9" t="str">
        <f>IF(Search!$U$5="","",IF(ISNUMBER(SEARCH(Search!$U$5,$AX2026))=TRUE,IF(Search!$U$5="N","N",1),""))</f>
        <v/>
      </c>
      <c r="Y2026" s="9" t="str">
        <f>IF(Search!$U$6="","",IF($AY2026&lt;Search!$U$6,"",1))</f>
        <v/>
      </c>
      <c r="Z2026" s="9" t="str">
        <f>IF(Search!$R$4="","",IF(Inventory!$BA2026&lt;Search!$R$4,"",1))</f>
        <v/>
      </c>
      <c r="AA2026" s="9" t="str">
        <f>IF(Search!$R$5="","",IF($BA2026&gt;Search!$R$5,"",1))</f>
        <v/>
      </c>
      <c r="AB2026" s="9" t="str">
        <f>IF(Search!$R$6="","",IF($BB2026&lt;Search!$R$6,"",1))</f>
        <v/>
      </c>
      <c r="AC2026" s="9" t="str">
        <f>IF(Search!$R$7="","",IF($BB2026&lt;Search!$R$7,"",1))</f>
        <v/>
      </c>
      <c r="AD2026" s="45">
        <f>IF(COUNTIF($A2026:$AC2026,"n")&gt;0,"",IF(SUM($A2026:$AC2026)=COUNTA(Search!$C$4:$C$8,Search!$F$4:$F$8,Search!$I$4:$I$6,Search!$I$8,Search!$L$4:$L$8,Search!$O$4:$O$8,Search!$R$4:$R$7,Search!$U$4:$U$7)-COUNTIF(Search!$C$4:$U$7,"n"),1+LARGE($AD$1:AD2025,1),""))</f>
        <v>235</v>
      </c>
      <c r="AE2026" s="45">
        <f t="shared" si="96"/>
        <v>1067</v>
      </c>
      <c r="AF2026" s="45">
        <f>IF(AD2026="","",COUNTIF($AE$1:$AE2025,$AE2026)+RANK($AE2026,$AE$2:$AE$10540,1))</f>
        <v>185</v>
      </c>
      <c r="AG2026" s="45">
        <f t="shared" si="97"/>
        <v>0</v>
      </c>
      <c r="AH2026" s="45">
        <f>IF($AD2026="","",COUNTIF($AG$1:$AG2025,$AG2026)+RANK($AG2026,$AG$1:$AG$10539,0))</f>
        <v>397</v>
      </c>
      <c r="AI2026" s="10" t="str">
        <f t="shared" si="98"/>
        <v>2013-14 O-Pee-Chee Retro #570 Jamie Tardif  RCP   /   $</v>
      </c>
      <c r="AJ2026" s="11">
        <v>2013</v>
      </c>
      <c r="AK2026" s="17">
        <v>14</v>
      </c>
      <c r="AL2026" s="12" t="s">
        <v>1096</v>
      </c>
      <c r="AM2026" s="10">
        <v>570</v>
      </c>
      <c r="AN2026" s="12" t="s">
        <v>1476</v>
      </c>
      <c r="AO2026" s="9"/>
      <c r="AP2026" s="9" t="s">
        <v>1902</v>
      </c>
      <c r="AQ2026" s="9"/>
      <c r="AR2026" s="14"/>
      <c r="AS2026" s="9" t="s">
        <v>1944</v>
      </c>
      <c r="AT2026" s="9"/>
      <c r="AU2026" s="9"/>
      <c r="AV2026" s="13"/>
      <c r="AW2026" s="13"/>
      <c r="AX2026" s="9"/>
      <c r="AY2026" s="9"/>
      <c r="AZ2026" s="9"/>
      <c r="BA2026" s="33"/>
      <c r="BB2026" s="33"/>
      <c r="BC2026" s="36"/>
      <c r="BD2026" s="12" t="s">
        <v>1771</v>
      </c>
    </row>
    <row r="2027" spans="1:56" s="12" customFormat="1" x14ac:dyDescent="0.2">
      <c r="A2027" s="9">
        <f>IF(Search!$C$5="","",IF(COUNTA(Inventory!$AP2027)=1,1,""))</f>
        <v>1</v>
      </c>
      <c r="B2027" s="9" t="str">
        <f>IF(Search!$C$4="","",IF(ISNUMBER(SEARCH(Search!$C$4,$AR2027))=TRUE,1,""))</f>
        <v/>
      </c>
      <c r="C2027" s="9" t="str">
        <f>IF(Search!$C$6="x",IF(COUNTA($AQ2027)=1,1,"N"),IF(COUNTA($AQ2027)=1,"N",""))</f>
        <v/>
      </c>
      <c r="D2027" s="9" t="str">
        <f>IF(Search!$O$8="","",IF(ISNUMBER(SEARCH(Search!$O$8,$BD2027))=TRUE,1,""))</f>
        <v/>
      </c>
      <c r="E2027" s="9" t="str">
        <f>IF(Search!$C$7="","",IF(ISNUMBER(SEARCH(Search!$C$7,$AN2027))=TRUE,1,""))</f>
        <v/>
      </c>
      <c r="F2027" s="9" t="str">
        <f>IF(Search!$C$8="","",IF(ISNUMBER(SEARCH(Search!$C$8,$AO2027))=TRUE,1,""))</f>
        <v/>
      </c>
      <c r="G2027" s="9" t="str">
        <f>IF(Search!$F$4="","",IF(Inventory!$AJ2027&lt;Search!$F$4,"",1))</f>
        <v/>
      </c>
      <c r="H2027" s="9" t="str">
        <f>IF(Search!$F$5="","",IF(Inventory!$AJ2027&gt;Search!$F$5,"",1))</f>
        <v/>
      </c>
      <c r="I2027" s="9" t="str">
        <f>IF(Search!$F$7="","",IF(Search!$F$8="",IF(ISNUMBER(SEARCH(Search!$F$7,$AL2027))=TRUE,1,""),""))</f>
        <v/>
      </c>
      <c r="J2027" s="9" t="str">
        <f>IF($AL2027=Search!$F$8,1,"")</f>
        <v/>
      </c>
      <c r="K2027" s="9" t="str">
        <f>IF(Search!$I$4="","",IF(COUNTA($AS2027)=1,IF(Search!$I$4="N","N",1),""))</f>
        <v/>
      </c>
      <c r="L2027" s="9" t="str">
        <f>IF(Search!$I$5="","",IF($AS2027="RC",1,""))</f>
        <v/>
      </c>
      <c r="M2027" s="9" t="str">
        <f>IF(Search!$I$6="","",IF($AS2027="RCP",1,""))</f>
        <v/>
      </c>
      <c r="N2027" s="9" t="str">
        <f>IF(Search!$I$8="","",IF(COUNTA($AT2027)=1,IF(Search!$I$8="N","N",1),""))</f>
        <v/>
      </c>
      <c r="O2027" s="9" t="str">
        <f>IF(Search!$L$4="","",IF(COUNTA($AU2027)=1,IF(Search!$L$4="N","N",1),""))</f>
        <v/>
      </c>
      <c r="P2027" s="9" t="str">
        <f>IF(Search!$L$5="","",IF(ISNUMBER(SEARCH("Jersey",$AU2027))=TRUE,IF(Search!$L$5="N","N",1),""))</f>
        <v/>
      </c>
      <c r="Q2027" s="9" t="str">
        <f>IF(Search!$L$6="","",IF(ISNUMBER(SEARCH("Patch",$AU2027))=TRUE,IF(Search!$L$6="N","N",1),""))</f>
        <v/>
      </c>
      <c r="R2027" s="9" t="str">
        <f>IF(Search!$L$7="","",IF(ISNUMBER(SEARCH("Shield",$AU2027))=TRUE,IF(Search!$L$7="N","N",1),""))</f>
        <v/>
      </c>
      <c r="S2027" s="9" t="str">
        <f>IF(Search!$L$8="","",IF(ISNUMBER(SEARCH("Stick",$AU2027))=TRUE,IF(Search!$L$8="N","N",1),""))</f>
        <v/>
      </c>
      <c r="T2027" s="9" t="str">
        <f>IF(Search!$O$4="","",IF(COUNTA($AW2027)=1,IF(Search!$O$4="N","N",1),""))</f>
        <v/>
      </c>
      <c r="U2027" s="9" t="str">
        <f>IF(Search!$O$5="","",IF($AW2027="","",IF($AW2027&lt;Search!$O$5,"",1)))</f>
        <v/>
      </c>
      <c r="V2027" s="9" t="str">
        <f>IF(Search!$O$6="","",IF($AW2027="","",IF($AW2027&gt;Search!$O$6,"",1)))</f>
        <v/>
      </c>
      <c r="W2027" s="9" t="str">
        <f>IF(Search!$U$4="","",IF($AX2027="","",1))</f>
        <v/>
      </c>
      <c r="X2027" s="9" t="str">
        <f>IF(Search!$U$5="","",IF(ISNUMBER(SEARCH(Search!$U$5,$AX2027))=TRUE,IF(Search!$U$5="N","N",1),""))</f>
        <v/>
      </c>
      <c r="Y2027" s="9" t="str">
        <f>IF(Search!$U$6="","",IF($AY2027&lt;Search!$U$6,"",1))</f>
        <v/>
      </c>
      <c r="Z2027" s="9" t="str">
        <f>IF(Search!$R$4="","",IF(Inventory!$BA2027&lt;Search!$R$4,"",1))</f>
        <v/>
      </c>
      <c r="AA2027" s="9" t="str">
        <f>IF(Search!$R$5="","",IF($BA2027&gt;Search!$R$5,"",1))</f>
        <v/>
      </c>
      <c r="AB2027" s="9" t="str">
        <f>IF(Search!$R$6="","",IF($BB2027&lt;Search!$R$6,"",1))</f>
        <v/>
      </c>
      <c r="AC2027" s="9" t="str">
        <f>IF(Search!$R$7="","",IF($BB2027&lt;Search!$R$7,"",1))</f>
        <v/>
      </c>
      <c r="AD2027" s="45">
        <f>IF(COUNTIF($A2027:$AC2027,"n")&gt;0,"",IF(SUM($A2027:$AC2027)=COUNTA(Search!$C$4:$C$8,Search!$F$4:$F$8,Search!$I$4:$I$6,Search!$I$8,Search!$L$4:$L$8,Search!$O$4:$O$8,Search!$R$4:$R$7,Search!$U$4:$U$7)-COUNTIF(Search!$C$4:$U$7,"n"),1+LARGE($AD$1:AD2026,1),""))</f>
        <v>236</v>
      </c>
      <c r="AE2027" s="45">
        <f t="shared" si="96"/>
        <v>1896</v>
      </c>
      <c r="AF2027" s="45">
        <f>IF(AD2027="","",COUNTIF($AE$1:$AE2026,$AE2027)+RANK($AE2027,$AE$2:$AE$10540,1))</f>
        <v>354</v>
      </c>
      <c r="AG2027" s="45">
        <f t="shared" si="97"/>
        <v>0</v>
      </c>
      <c r="AH2027" s="45">
        <f>IF($AD2027="","",COUNTIF($AG$1:$AG2026,$AG2027)+RANK($AG2027,$AG$1:$AG$10539,0))</f>
        <v>398</v>
      </c>
      <c r="AI2027" s="10" t="str">
        <f t="shared" si="98"/>
        <v>2013-14 O-Pee-Chee Retro #573 Nicklas Jensen  RCP   /   $</v>
      </c>
      <c r="AJ2027" s="11">
        <v>2013</v>
      </c>
      <c r="AK2027" s="17">
        <v>14</v>
      </c>
      <c r="AL2027" s="12" t="s">
        <v>1096</v>
      </c>
      <c r="AM2027" s="10">
        <v>573</v>
      </c>
      <c r="AN2027" s="12" t="s">
        <v>1546</v>
      </c>
      <c r="AO2027" s="9"/>
      <c r="AP2027" s="9" t="s">
        <v>1902</v>
      </c>
      <c r="AQ2027" s="9"/>
      <c r="AR2027" s="14"/>
      <c r="AS2027" s="9" t="s">
        <v>1944</v>
      </c>
      <c r="AT2027" s="9"/>
      <c r="AU2027" s="9"/>
      <c r="AV2027" s="13"/>
      <c r="AW2027" s="13"/>
      <c r="AX2027" s="9"/>
      <c r="AY2027" s="9"/>
      <c r="AZ2027" s="9"/>
      <c r="BA2027" s="33"/>
      <c r="BB2027" s="33"/>
      <c r="BC2027" s="36"/>
      <c r="BD2027" s="12" t="s">
        <v>1771</v>
      </c>
    </row>
    <row r="2028" spans="1:56" s="12" customFormat="1" x14ac:dyDescent="0.2">
      <c r="A2028" s="9">
        <f>IF(Search!$C$5="","",IF(COUNTA(Inventory!$AP2028)=1,1,""))</f>
        <v>1</v>
      </c>
      <c r="B2028" s="9" t="str">
        <f>IF(Search!$C$4="","",IF(ISNUMBER(SEARCH(Search!$C$4,$AR2028))=TRUE,1,""))</f>
        <v/>
      </c>
      <c r="C2028" s="9" t="str">
        <f>IF(Search!$C$6="x",IF(COUNTA($AQ2028)=1,1,"N"),IF(COUNTA($AQ2028)=1,"N",""))</f>
        <v/>
      </c>
      <c r="D2028" s="9" t="str">
        <f>IF(Search!$O$8="","",IF(ISNUMBER(SEARCH(Search!$O$8,$BD2028))=TRUE,1,""))</f>
        <v/>
      </c>
      <c r="E2028" s="9" t="str">
        <f>IF(Search!$C$7="","",IF(ISNUMBER(SEARCH(Search!$C$7,$AN2028))=TRUE,1,""))</f>
        <v/>
      </c>
      <c r="F2028" s="9" t="str">
        <f>IF(Search!$C$8="","",IF(ISNUMBER(SEARCH(Search!$C$8,$AO2028))=TRUE,1,""))</f>
        <v/>
      </c>
      <c r="G2028" s="9" t="str">
        <f>IF(Search!$F$4="","",IF(Inventory!$AJ2028&lt;Search!$F$4,"",1))</f>
        <v/>
      </c>
      <c r="H2028" s="9" t="str">
        <f>IF(Search!$F$5="","",IF(Inventory!$AJ2028&gt;Search!$F$5,"",1))</f>
        <v/>
      </c>
      <c r="I2028" s="9" t="str">
        <f>IF(Search!$F$7="","",IF(Search!$F$8="",IF(ISNUMBER(SEARCH(Search!$F$7,$AL2028))=TRUE,1,""),""))</f>
        <v/>
      </c>
      <c r="J2028" s="9" t="str">
        <f>IF($AL2028=Search!$F$8,1,"")</f>
        <v/>
      </c>
      <c r="K2028" s="9" t="str">
        <f>IF(Search!$I$4="","",IF(COUNTA($AS2028)=1,IF(Search!$I$4="N","N",1),""))</f>
        <v/>
      </c>
      <c r="L2028" s="9" t="str">
        <f>IF(Search!$I$5="","",IF($AS2028="RC",1,""))</f>
        <v/>
      </c>
      <c r="M2028" s="9" t="str">
        <f>IF(Search!$I$6="","",IF($AS2028="RCP",1,""))</f>
        <v/>
      </c>
      <c r="N2028" s="9" t="str">
        <f>IF(Search!$I$8="","",IF(COUNTA($AT2028)=1,IF(Search!$I$8="N","N",1),""))</f>
        <v/>
      </c>
      <c r="O2028" s="9" t="str">
        <f>IF(Search!$L$4="","",IF(COUNTA($AU2028)=1,IF(Search!$L$4="N","N",1),""))</f>
        <v/>
      </c>
      <c r="P2028" s="9" t="str">
        <f>IF(Search!$L$5="","",IF(ISNUMBER(SEARCH("Jersey",$AU2028))=TRUE,IF(Search!$L$5="N","N",1),""))</f>
        <v/>
      </c>
      <c r="Q2028" s="9" t="str">
        <f>IF(Search!$L$6="","",IF(ISNUMBER(SEARCH("Patch",$AU2028))=TRUE,IF(Search!$L$6="N","N",1),""))</f>
        <v/>
      </c>
      <c r="R2028" s="9" t="str">
        <f>IF(Search!$L$7="","",IF(ISNUMBER(SEARCH("Shield",$AU2028))=TRUE,IF(Search!$L$7="N","N",1),""))</f>
        <v/>
      </c>
      <c r="S2028" s="9" t="str">
        <f>IF(Search!$L$8="","",IF(ISNUMBER(SEARCH("Stick",$AU2028))=TRUE,IF(Search!$L$8="N","N",1),""))</f>
        <v/>
      </c>
      <c r="T2028" s="9" t="str">
        <f>IF(Search!$O$4="","",IF(COUNTA($AW2028)=1,IF(Search!$O$4="N","N",1),""))</f>
        <v/>
      </c>
      <c r="U2028" s="9" t="str">
        <f>IF(Search!$O$5="","",IF($AW2028="","",IF($AW2028&lt;Search!$O$5,"",1)))</f>
        <v/>
      </c>
      <c r="V2028" s="9" t="str">
        <f>IF(Search!$O$6="","",IF($AW2028="","",IF($AW2028&gt;Search!$O$6,"",1)))</f>
        <v/>
      </c>
      <c r="W2028" s="9" t="str">
        <f>IF(Search!$U$4="","",IF($AX2028="","",1))</f>
        <v/>
      </c>
      <c r="X2028" s="9" t="str">
        <f>IF(Search!$U$5="","",IF(ISNUMBER(SEARCH(Search!$U$5,$AX2028))=TRUE,IF(Search!$U$5="N","N",1),""))</f>
        <v/>
      </c>
      <c r="Y2028" s="9" t="str">
        <f>IF(Search!$U$6="","",IF($AY2028&lt;Search!$U$6,"",1))</f>
        <v/>
      </c>
      <c r="Z2028" s="9" t="str">
        <f>IF(Search!$R$4="","",IF(Inventory!$BA2028&lt;Search!$R$4,"",1))</f>
        <v/>
      </c>
      <c r="AA2028" s="9" t="str">
        <f>IF(Search!$R$5="","",IF($BA2028&gt;Search!$R$5,"",1))</f>
        <v/>
      </c>
      <c r="AB2028" s="9" t="str">
        <f>IF(Search!$R$6="","",IF($BB2028&lt;Search!$R$6,"",1))</f>
        <v/>
      </c>
      <c r="AC2028" s="9" t="str">
        <f>IF(Search!$R$7="","",IF($BB2028&lt;Search!$R$7,"",1))</f>
        <v/>
      </c>
      <c r="AD2028" s="45">
        <f>IF(COUNTIF($A2028:$AC2028,"n")&gt;0,"",IF(SUM($A2028:$AC2028)=COUNTA(Search!$C$4:$C$8,Search!$F$4:$F$8,Search!$I$4:$I$6,Search!$I$8,Search!$L$4:$L$8,Search!$O$4:$O$8,Search!$R$4:$R$7,Search!$U$4:$U$7)-COUNTIF(Search!$C$4:$U$7,"n"),1+LARGE($AD$1:AD2027,1),""))</f>
        <v>237</v>
      </c>
      <c r="AE2028" s="45">
        <f t="shared" si="96"/>
        <v>659</v>
      </c>
      <c r="AF2028" s="45">
        <f>IF(AD2028="","",COUNTIF($AE$1:$AE2027,$AE2028)+RANK($AE2028,$AE$2:$AE$10540,1))</f>
        <v>121</v>
      </c>
      <c r="AG2028" s="45">
        <f t="shared" si="97"/>
        <v>0</v>
      </c>
      <c r="AH2028" s="45">
        <f>IF($AD2028="","",COUNTIF($AG$1:$AG2027,$AG2028)+RANK($AG2028,$AG$1:$AG$10539,0))</f>
        <v>399</v>
      </c>
      <c r="AI2028" s="10" t="str">
        <f t="shared" si="98"/>
        <v>2013-14 O-Pee-Chee Retro #574 Dmitrij Jaskin  RCP   /   $</v>
      </c>
      <c r="AJ2028" s="11">
        <v>2013</v>
      </c>
      <c r="AK2028" s="17">
        <v>14</v>
      </c>
      <c r="AL2028" s="12" t="s">
        <v>1096</v>
      </c>
      <c r="AM2028" s="10">
        <v>574</v>
      </c>
      <c r="AN2028" s="12" t="s">
        <v>1501</v>
      </c>
      <c r="AO2028" s="9"/>
      <c r="AP2028" s="9" t="s">
        <v>1902</v>
      </c>
      <c r="AQ2028" s="9"/>
      <c r="AR2028" s="14"/>
      <c r="AS2028" s="9" t="s">
        <v>1944</v>
      </c>
      <c r="AT2028" s="9"/>
      <c r="AU2028" s="9"/>
      <c r="AV2028" s="13"/>
      <c r="AW2028" s="13"/>
      <c r="AX2028" s="9"/>
      <c r="AY2028" s="9"/>
      <c r="AZ2028" s="9"/>
      <c r="BA2028" s="33"/>
      <c r="BB2028" s="33"/>
      <c r="BC2028" s="36"/>
      <c r="BD2028" s="12" t="s">
        <v>1771</v>
      </c>
    </row>
    <row r="2029" spans="1:56" s="12" customFormat="1" x14ac:dyDescent="0.2">
      <c r="A2029" s="9">
        <f>IF(Search!$C$5="","",IF(COUNTA(Inventory!$AP2029)=1,1,""))</f>
        <v>1</v>
      </c>
      <c r="B2029" s="9" t="str">
        <f>IF(Search!$C$4="","",IF(ISNUMBER(SEARCH(Search!$C$4,$AR2029))=TRUE,1,""))</f>
        <v/>
      </c>
      <c r="C2029" s="9" t="str">
        <f>IF(Search!$C$6="x",IF(COUNTA($AQ2029)=1,1,"N"),IF(COUNTA($AQ2029)=1,"N",""))</f>
        <v/>
      </c>
      <c r="D2029" s="9" t="str">
        <f>IF(Search!$O$8="","",IF(ISNUMBER(SEARCH(Search!$O$8,$BD2029))=TRUE,1,""))</f>
        <v/>
      </c>
      <c r="E2029" s="9" t="str">
        <f>IF(Search!$C$7="","",IF(ISNUMBER(SEARCH(Search!$C$7,$AN2029))=TRUE,1,""))</f>
        <v/>
      </c>
      <c r="F2029" s="9" t="str">
        <f>IF(Search!$C$8="","",IF(ISNUMBER(SEARCH(Search!$C$8,$AO2029))=TRUE,1,""))</f>
        <v/>
      </c>
      <c r="G2029" s="9" t="str">
        <f>IF(Search!$F$4="","",IF(Inventory!$AJ2029&lt;Search!$F$4,"",1))</f>
        <v/>
      </c>
      <c r="H2029" s="9" t="str">
        <f>IF(Search!$F$5="","",IF(Inventory!$AJ2029&gt;Search!$F$5,"",1))</f>
        <v/>
      </c>
      <c r="I2029" s="9" t="str">
        <f>IF(Search!$F$7="","",IF(Search!$F$8="",IF(ISNUMBER(SEARCH(Search!$F$7,$AL2029))=TRUE,1,""),""))</f>
        <v/>
      </c>
      <c r="J2029" s="9" t="str">
        <f>IF($AL2029=Search!$F$8,1,"")</f>
        <v/>
      </c>
      <c r="K2029" s="9" t="str">
        <f>IF(Search!$I$4="","",IF(COUNTA($AS2029)=1,IF(Search!$I$4="N","N",1),""))</f>
        <v/>
      </c>
      <c r="L2029" s="9" t="str">
        <f>IF(Search!$I$5="","",IF($AS2029="RC",1,""))</f>
        <v/>
      </c>
      <c r="M2029" s="9" t="str">
        <f>IF(Search!$I$6="","",IF($AS2029="RCP",1,""))</f>
        <v/>
      </c>
      <c r="N2029" s="9" t="str">
        <f>IF(Search!$I$8="","",IF(COUNTA($AT2029)=1,IF(Search!$I$8="N","N",1),""))</f>
        <v/>
      </c>
      <c r="O2029" s="9" t="str">
        <f>IF(Search!$L$4="","",IF(COUNTA($AU2029)=1,IF(Search!$L$4="N","N",1),""))</f>
        <v/>
      </c>
      <c r="P2029" s="9" t="str">
        <f>IF(Search!$L$5="","",IF(ISNUMBER(SEARCH("Jersey",$AU2029))=TRUE,IF(Search!$L$5="N","N",1),""))</f>
        <v/>
      </c>
      <c r="Q2029" s="9" t="str">
        <f>IF(Search!$L$6="","",IF(ISNUMBER(SEARCH("Patch",$AU2029))=TRUE,IF(Search!$L$6="N","N",1),""))</f>
        <v/>
      </c>
      <c r="R2029" s="9" t="str">
        <f>IF(Search!$L$7="","",IF(ISNUMBER(SEARCH("Shield",$AU2029))=TRUE,IF(Search!$L$7="N","N",1),""))</f>
        <v/>
      </c>
      <c r="S2029" s="9" t="str">
        <f>IF(Search!$L$8="","",IF(ISNUMBER(SEARCH("Stick",$AU2029))=TRUE,IF(Search!$L$8="N","N",1),""))</f>
        <v/>
      </c>
      <c r="T2029" s="9" t="str">
        <f>IF(Search!$O$4="","",IF(COUNTA($AW2029)=1,IF(Search!$O$4="N","N",1),""))</f>
        <v/>
      </c>
      <c r="U2029" s="9" t="str">
        <f>IF(Search!$O$5="","",IF($AW2029="","",IF($AW2029&lt;Search!$O$5,"",1)))</f>
        <v/>
      </c>
      <c r="V2029" s="9" t="str">
        <f>IF(Search!$O$6="","",IF($AW2029="","",IF($AW2029&gt;Search!$O$6,"",1)))</f>
        <v/>
      </c>
      <c r="W2029" s="9" t="str">
        <f>IF(Search!$U$4="","",IF($AX2029="","",1))</f>
        <v/>
      </c>
      <c r="X2029" s="9" t="str">
        <f>IF(Search!$U$5="","",IF(ISNUMBER(SEARCH(Search!$U$5,$AX2029))=TRUE,IF(Search!$U$5="N","N",1),""))</f>
        <v/>
      </c>
      <c r="Y2029" s="9" t="str">
        <f>IF(Search!$U$6="","",IF($AY2029&lt;Search!$U$6,"",1))</f>
        <v/>
      </c>
      <c r="Z2029" s="9" t="str">
        <f>IF(Search!$R$4="","",IF(Inventory!$BA2029&lt;Search!$R$4,"",1))</f>
        <v/>
      </c>
      <c r="AA2029" s="9" t="str">
        <f>IF(Search!$R$5="","",IF($BA2029&gt;Search!$R$5,"",1))</f>
        <v/>
      </c>
      <c r="AB2029" s="9" t="str">
        <f>IF(Search!$R$6="","",IF($BB2029&lt;Search!$R$6,"",1))</f>
        <v/>
      </c>
      <c r="AC2029" s="9" t="str">
        <f>IF(Search!$R$7="","",IF($BB2029&lt;Search!$R$7,"",1))</f>
        <v/>
      </c>
      <c r="AD2029" s="45">
        <f>IF(COUNTIF($A2029:$AC2029,"n")&gt;0,"",IF(SUM($A2029:$AC2029)=COUNTA(Search!$C$4:$C$8,Search!$F$4:$F$8,Search!$I$4:$I$6,Search!$I$8,Search!$L$4:$L$8,Search!$O$4:$O$8,Search!$R$4:$R$7,Search!$U$4:$U$7)-COUNTIF(Search!$C$4:$U$7,"n"),1+LARGE($AD$1:AD2028,1),""))</f>
        <v>238</v>
      </c>
      <c r="AE2029" s="45">
        <f t="shared" si="96"/>
        <v>148</v>
      </c>
      <c r="AF2029" s="45">
        <f>IF(AD2029="","",COUNTIF($AE$1:$AE2028,$AE2029)+RANK($AE2029,$AE$2:$AE$10540,1))</f>
        <v>28</v>
      </c>
      <c r="AG2029" s="45">
        <f t="shared" si="97"/>
        <v>0</v>
      </c>
      <c r="AH2029" s="45">
        <f>IF($AD2029="","",COUNTIF($AG$1:$AG2028,$AG2029)+RANK($AG2029,$AG$1:$AG$10539,0))</f>
        <v>400</v>
      </c>
      <c r="AI2029" s="10" t="str">
        <f t="shared" si="98"/>
        <v>2013-14 O-Pee-Chee Retro #582 Austin Watson  RCP   /   $</v>
      </c>
      <c r="AJ2029" s="11">
        <v>2013</v>
      </c>
      <c r="AK2029" s="17">
        <v>14</v>
      </c>
      <c r="AL2029" s="12" t="s">
        <v>1096</v>
      </c>
      <c r="AM2029" s="10">
        <v>582</v>
      </c>
      <c r="AN2029" s="12" t="s">
        <v>1481</v>
      </c>
      <c r="AO2029" s="9"/>
      <c r="AP2029" s="9" t="s">
        <v>1902</v>
      </c>
      <c r="AQ2029" s="9"/>
      <c r="AR2029" s="14"/>
      <c r="AS2029" s="9" t="s">
        <v>1944</v>
      </c>
      <c r="AT2029" s="9"/>
      <c r="AU2029" s="9"/>
      <c r="AV2029" s="13"/>
      <c r="AW2029" s="13"/>
      <c r="AX2029" s="9"/>
      <c r="AY2029" s="9"/>
      <c r="AZ2029" s="9"/>
      <c r="BA2029" s="33"/>
      <c r="BB2029" s="33"/>
      <c r="BC2029" s="36"/>
      <c r="BD2029" s="12" t="s">
        <v>1771</v>
      </c>
    </row>
    <row r="2030" spans="1:56" s="12" customFormat="1" x14ac:dyDescent="0.2">
      <c r="A2030" s="9">
        <f>IF(Search!$C$5="","",IF(COUNTA(Inventory!$AP2030)=1,1,""))</f>
        <v>1</v>
      </c>
      <c r="B2030" s="9" t="str">
        <f>IF(Search!$C$4="","",IF(ISNUMBER(SEARCH(Search!$C$4,$AR2030))=TRUE,1,""))</f>
        <v/>
      </c>
      <c r="C2030" s="9" t="str">
        <f>IF(Search!$C$6="x",IF(COUNTA($AQ2030)=1,1,"N"),IF(COUNTA($AQ2030)=1,"N",""))</f>
        <v/>
      </c>
      <c r="D2030" s="9" t="str">
        <f>IF(Search!$O$8="","",IF(ISNUMBER(SEARCH(Search!$O$8,$BD2030))=TRUE,1,""))</f>
        <v/>
      </c>
      <c r="E2030" s="9" t="str">
        <f>IF(Search!$C$7="","",IF(ISNUMBER(SEARCH(Search!$C$7,$AN2030))=TRUE,1,""))</f>
        <v/>
      </c>
      <c r="F2030" s="9" t="str">
        <f>IF(Search!$C$8="","",IF(ISNUMBER(SEARCH(Search!$C$8,$AO2030))=TRUE,1,""))</f>
        <v/>
      </c>
      <c r="G2030" s="9" t="str">
        <f>IF(Search!$F$4="","",IF(Inventory!$AJ2030&lt;Search!$F$4,"",1))</f>
        <v/>
      </c>
      <c r="H2030" s="9" t="str">
        <f>IF(Search!$F$5="","",IF(Inventory!$AJ2030&gt;Search!$F$5,"",1))</f>
        <v/>
      </c>
      <c r="I2030" s="9" t="str">
        <f>IF(Search!$F$7="","",IF(Search!$F$8="",IF(ISNUMBER(SEARCH(Search!$F$7,$AL2030))=TRUE,1,""),""))</f>
        <v/>
      </c>
      <c r="J2030" s="9" t="str">
        <f>IF($AL2030=Search!$F$8,1,"")</f>
        <v/>
      </c>
      <c r="K2030" s="9" t="str">
        <f>IF(Search!$I$4="","",IF(COUNTA($AS2030)=1,IF(Search!$I$4="N","N",1),""))</f>
        <v/>
      </c>
      <c r="L2030" s="9" t="str">
        <f>IF(Search!$I$5="","",IF($AS2030="RC",1,""))</f>
        <v/>
      </c>
      <c r="M2030" s="9" t="str">
        <f>IF(Search!$I$6="","",IF($AS2030="RCP",1,""))</f>
        <v/>
      </c>
      <c r="N2030" s="9" t="str">
        <f>IF(Search!$I$8="","",IF(COUNTA($AT2030)=1,IF(Search!$I$8="N","N",1),""))</f>
        <v/>
      </c>
      <c r="O2030" s="9" t="str">
        <f>IF(Search!$L$4="","",IF(COUNTA($AU2030)=1,IF(Search!$L$4="N","N",1),""))</f>
        <v/>
      </c>
      <c r="P2030" s="9" t="str">
        <f>IF(Search!$L$5="","",IF(ISNUMBER(SEARCH("Jersey",$AU2030))=TRUE,IF(Search!$L$5="N","N",1),""))</f>
        <v/>
      </c>
      <c r="Q2030" s="9" t="str">
        <f>IF(Search!$L$6="","",IF(ISNUMBER(SEARCH("Patch",$AU2030))=TRUE,IF(Search!$L$6="N","N",1),""))</f>
        <v/>
      </c>
      <c r="R2030" s="9" t="str">
        <f>IF(Search!$L$7="","",IF(ISNUMBER(SEARCH("Shield",$AU2030))=TRUE,IF(Search!$L$7="N","N",1),""))</f>
        <v/>
      </c>
      <c r="S2030" s="9" t="str">
        <f>IF(Search!$L$8="","",IF(ISNUMBER(SEARCH("Stick",$AU2030))=TRUE,IF(Search!$L$8="N","N",1),""))</f>
        <v/>
      </c>
      <c r="T2030" s="9" t="str">
        <f>IF(Search!$O$4="","",IF(COUNTA($AW2030)=1,IF(Search!$O$4="N","N",1),""))</f>
        <v/>
      </c>
      <c r="U2030" s="9" t="str">
        <f>IF(Search!$O$5="","",IF($AW2030="","",IF($AW2030&lt;Search!$O$5,"",1)))</f>
        <v/>
      </c>
      <c r="V2030" s="9" t="str">
        <f>IF(Search!$O$6="","",IF($AW2030="","",IF($AW2030&gt;Search!$O$6,"",1)))</f>
        <v/>
      </c>
      <c r="W2030" s="9" t="str">
        <f>IF(Search!$U$4="","",IF($AX2030="","",1))</f>
        <v/>
      </c>
      <c r="X2030" s="9" t="str">
        <f>IF(Search!$U$5="","",IF(ISNUMBER(SEARCH(Search!$U$5,$AX2030))=TRUE,IF(Search!$U$5="N","N",1),""))</f>
        <v/>
      </c>
      <c r="Y2030" s="9" t="str">
        <f>IF(Search!$U$6="","",IF($AY2030&lt;Search!$U$6,"",1))</f>
        <v/>
      </c>
      <c r="Z2030" s="9" t="str">
        <f>IF(Search!$R$4="","",IF(Inventory!$BA2030&lt;Search!$R$4,"",1))</f>
        <v/>
      </c>
      <c r="AA2030" s="9" t="str">
        <f>IF(Search!$R$5="","",IF($BA2030&gt;Search!$R$5,"",1))</f>
        <v/>
      </c>
      <c r="AB2030" s="9" t="str">
        <f>IF(Search!$R$6="","",IF($BB2030&lt;Search!$R$6,"",1))</f>
        <v/>
      </c>
      <c r="AC2030" s="9" t="str">
        <f>IF(Search!$R$7="","",IF($BB2030&lt;Search!$R$7,"",1))</f>
        <v/>
      </c>
      <c r="AD2030" s="45">
        <f>IF(COUNTIF($A2030:$AC2030,"n")&gt;0,"",IF(SUM($A2030:$AC2030)=COUNTA(Search!$C$4:$C$8,Search!$F$4:$F$8,Search!$I$4:$I$6,Search!$I$8,Search!$L$4:$L$8,Search!$O$4:$O$8,Search!$R$4:$R$7,Search!$U$4:$U$7)-COUNTIF(Search!$C$4:$U$7,"n"),1+LARGE($AD$1:AD2029,1),""))</f>
        <v>239</v>
      </c>
      <c r="AE2030" s="45">
        <f t="shared" si="96"/>
        <v>1274</v>
      </c>
      <c r="AF2030" s="45">
        <f>IF(AD2030="","",COUNTIF($AE$1:$AE2029,$AE2030)+RANK($AE2030,$AE$2:$AE$10540,1))</f>
        <v>227</v>
      </c>
      <c r="AG2030" s="45">
        <f t="shared" si="97"/>
        <v>0</v>
      </c>
      <c r="AH2030" s="45">
        <f>IF($AD2030="","",COUNTIF($AG$1:$AG2029,$AG2030)+RANK($AG2030,$AG$1:$AG$10539,0))</f>
        <v>401</v>
      </c>
      <c r="AI2030" s="10" t="str">
        <f t="shared" si="98"/>
        <v>2013-14 O-Pee-Chee Retro #585 Jonathan Audy-Marchessault  RCP   /   $</v>
      </c>
      <c r="AJ2030" s="11">
        <v>2013</v>
      </c>
      <c r="AK2030" s="17">
        <v>14</v>
      </c>
      <c r="AL2030" s="12" t="s">
        <v>1096</v>
      </c>
      <c r="AM2030" s="10">
        <v>585</v>
      </c>
      <c r="AN2030" s="12" t="s">
        <v>1484</v>
      </c>
      <c r="AO2030" s="9"/>
      <c r="AP2030" s="9" t="s">
        <v>1902</v>
      </c>
      <c r="AQ2030" s="9"/>
      <c r="AR2030" s="14"/>
      <c r="AS2030" s="9" t="s">
        <v>1944</v>
      </c>
      <c r="AT2030" s="9"/>
      <c r="AU2030" s="9"/>
      <c r="AV2030" s="13"/>
      <c r="AW2030" s="13"/>
      <c r="AX2030" s="9"/>
      <c r="AY2030" s="9"/>
      <c r="AZ2030" s="9"/>
      <c r="BA2030" s="33"/>
      <c r="BB2030" s="33"/>
      <c r="BC2030" s="36"/>
      <c r="BD2030" s="12" t="s">
        <v>1771</v>
      </c>
    </row>
    <row r="2031" spans="1:56" s="12" customFormat="1" x14ac:dyDescent="0.2">
      <c r="A2031" s="9">
        <f>IF(Search!$C$5="","",IF(COUNTA(Inventory!$AP2031)=1,1,""))</f>
        <v>1</v>
      </c>
      <c r="B2031" s="9" t="str">
        <f>IF(Search!$C$4="","",IF(ISNUMBER(SEARCH(Search!$C$4,$AR2031))=TRUE,1,""))</f>
        <v/>
      </c>
      <c r="C2031" s="9" t="str">
        <f>IF(Search!$C$6="x",IF(COUNTA($AQ2031)=1,1,"N"),IF(COUNTA($AQ2031)=1,"N",""))</f>
        <v/>
      </c>
      <c r="D2031" s="9" t="str">
        <f>IF(Search!$O$8="","",IF(ISNUMBER(SEARCH(Search!$O$8,$BD2031))=TRUE,1,""))</f>
        <v/>
      </c>
      <c r="E2031" s="9" t="str">
        <f>IF(Search!$C$7="","",IF(ISNUMBER(SEARCH(Search!$C$7,$AN2031))=TRUE,1,""))</f>
        <v/>
      </c>
      <c r="F2031" s="9" t="str">
        <f>IF(Search!$C$8="","",IF(ISNUMBER(SEARCH(Search!$C$8,$AO2031))=TRUE,1,""))</f>
        <v/>
      </c>
      <c r="G2031" s="9" t="str">
        <f>IF(Search!$F$4="","",IF(Inventory!$AJ2031&lt;Search!$F$4,"",1))</f>
        <v/>
      </c>
      <c r="H2031" s="9" t="str">
        <f>IF(Search!$F$5="","",IF(Inventory!$AJ2031&gt;Search!$F$5,"",1))</f>
        <v/>
      </c>
      <c r="I2031" s="9" t="str">
        <f>IF(Search!$F$7="","",IF(Search!$F$8="",IF(ISNUMBER(SEARCH(Search!$F$7,$AL2031))=TRUE,1,""),""))</f>
        <v/>
      </c>
      <c r="J2031" s="9" t="str">
        <f>IF($AL2031=Search!$F$8,1,"")</f>
        <v/>
      </c>
      <c r="K2031" s="9" t="str">
        <f>IF(Search!$I$4="","",IF(COUNTA($AS2031)=1,IF(Search!$I$4="N","N",1),""))</f>
        <v/>
      </c>
      <c r="L2031" s="9" t="str">
        <f>IF(Search!$I$5="","",IF($AS2031="RC",1,""))</f>
        <v/>
      </c>
      <c r="M2031" s="9" t="str">
        <f>IF(Search!$I$6="","",IF($AS2031="RCP",1,""))</f>
        <v/>
      </c>
      <c r="N2031" s="9" t="str">
        <f>IF(Search!$I$8="","",IF(COUNTA($AT2031)=1,IF(Search!$I$8="N","N",1),""))</f>
        <v/>
      </c>
      <c r="O2031" s="9" t="str">
        <f>IF(Search!$L$4="","",IF(COUNTA($AU2031)=1,IF(Search!$L$4="N","N",1),""))</f>
        <v/>
      </c>
      <c r="P2031" s="9" t="str">
        <f>IF(Search!$L$5="","",IF(ISNUMBER(SEARCH("Jersey",$AU2031))=TRUE,IF(Search!$L$5="N","N",1),""))</f>
        <v/>
      </c>
      <c r="Q2031" s="9" t="str">
        <f>IF(Search!$L$6="","",IF(ISNUMBER(SEARCH("Patch",$AU2031))=TRUE,IF(Search!$L$6="N","N",1),""))</f>
        <v/>
      </c>
      <c r="R2031" s="9" t="str">
        <f>IF(Search!$L$7="","",IF(ISNUMBER(SEARCH("Shield",$AU2031))=TRUE,IF(Search!$L$7="N","N",1),""))</f>
        <v/>
      </c>
      <c r="S2031" s="9" t="str">
        <f>IF(Search!$L$8="","",IF(ISNUMBER(SEARCH("Stick",$AU2031))=TRUE,IF(Search!$L$8="N","N",1),""))</f>
        <v/>
      </c>
      <c r="T2031" s="9" t="str">
        <f>IF(Search!$O$4="","",IF(COUNTA($AW2031)=1,IF(Search!$O$4="N","N",1),""))</f>
        <v/>
      </c>
      <c r="U2031" s="9" t="str">
        <f>IF(Search!$O$5="","",IF($AW2031="","",IF($AW2031&lt;Search!$O$5,"",1)))</f>
        <v/>
      </c>
      <c r="V2031" s="9" t="str">
        <f>IF(Search!$O$6="","",IF($AW2031="","",IF($AW2031&gt;Search!$O$6,"",1)))</f>
        <v/>
      </c>
      <c r="W2031" s="9" t="str">
        <f>IF(Search!$U$4="","",IF($AX2031="","",1))</f>
        <v/>
      </c>
      <c r="X2031" s="9" t="str">
        <f>IF(Search!$U$5="","",IF(ISNUMBER(SEARCH(Search!$U$5,$AX2031))=TRUE,IF(Search!$U$5="N","N",1),""))</f>
        <v/>
      </c>
      <c r="Y2031" s="9" t="str">
        <f>IF(Search!$U$6="","",IF($AY2031&lt;Search!$U$6,"",1))</f>
        <v/>
      </c>
      <c r="Z2031" s="9" t="str">
        <f>IF(Search!$R$4="","",IF(Inventory!$BA2031&lt;Search!$R$4,"",1))</f>
        <v/>
      </c>
      <c r="AA2031" s="9" t="str">
        <f>IF(Search!$R$5="","",IF($BA2031&gt;Search!$R$5,"",1))</f>
        <v/>
      </c>
      <c r="AB2031" s="9" t="str">
        <f>IF(Search!$R$6="","",IF($BB2031&lt;Search!$R$6,"",1))</f>
        <v/>
      </c>
      <c r="AC2031" s="9" t="str">
        <f>IF(Search!$R$7="","",IF($BB2031&lt;Search!$R$7,"",1))</f>
        <v/>
      </c>
      <c r="AD2031" s="45">
        <f>IF(COUNTIF($A2031:$AC2031,"n")&gt;0,"",IF(SUM($A2031:$AC2031)=COUNTA(Search!$C$4:$C$8,Search!$F$4:$F$8,Search!$I$4:$I$6,Search!$I$8,Search!$L$4:$L$8,Search!$O$4:$O$8,Search!$R$4:$R$7,Search!$U$4:$U$7)-COUNTIF(Search!$C$4:$U$7,"n"),1+LARGE($AD$1:AD2030,1),""))</f>
        <v>240</v>
      </c>
      <c r="AE2031" s="45">
        <f t="shared" si="96"/>
        <v>1665</v>
      </c>
      <c r="AF2031" s="45">
        <f>IF(AD2031="","",COUNTIF($AE$1:$AE2030,$AE2031)+RANK($AE2031,$AE$2:$AE$10540,1))</f>
        <v>305</v>
      </c>
      <c r="AG2031" s="45">
        <f t="shared" si="97"/>
        <v>0</v>
      </c>
      <c r="AH2031" s="45">
        <f>IF($AD2031="","",COUNTIF($AG$1:$AG2030,$AG2031)+RANK($AG2031,$AG$1:$AG$10539,0))</f>
        <v>402</v>
      </c>
      <c r="AI2031" s="10" t="str">
        <f t="shared" si="98"/>
        <v>2013-14 O-Pee-Chee Retro #588 Matthew Irwin  RCP   /   $</v>
      </c>
      <c r="AJ2031" s="11">
        <v>2013</v>
      </c>
      <c r="AK2031" s="17">
        <v>14</v>
      </c>
      <c r="AL2031" s="12" t="s">
        <v>1096</v>
      </c>
      <c r="AM2031" s="10">
        <v>588</v>
      </c>
      <c r="AN2031" s="12" t="s">
        <v>1486</v>
      </c>
      <c r="AO2031" s="9"/>
      <c r="AP2031" s="9" t="s">
        <v>1902</v>
      </c>
      <c r="AQ2031" s="9"/>
      <c r="AR2031" s="14"/>
      <c r="AS2031" s="9" t="s">
        <v>1944</v>
      </c>
      <c r="AT2031" s="9"/>
      <c r="AU2031" s="9"/>
      <c r="AV2031" s="13"/>
      <c r="AW2031" s="13"/>
      <c r="AX2031" s="9"/>
      <c r="AY2031" s="9"/>
      <c r="AZ2031" s="9"/>
      <c r="BA2031" s="33"/>
      <c r="BB2031" s="33"/>
      <c r="BC2031" s="36"/>
      <c r="BD2031" s="12" t="s">
        <v>1771</v>
      </c>
    </row>
    <row r="2032" spans="1:56" s="12" customFormat="1" x14ac:dyDescent="0.2">
      <c r="A2032" s="9">
        <f>IF(Search!$C$5="","",IF(COUNTA(Inventory!$AP2032)=1,1,""))</f>
        <v>1</v>
      </c>
      <c r="B2032" s="9" t="str">
        <f>IF(Search!$C$4="","",IF(ISNUMBER(SEARCH(Search!$C$4,$AR2032))=TRUE,1,""))</f>
        <v/>
      </c>
      <c r="C2032" s="9" t="str">
        <f>IF(Search!$C$6="x",IF(COUNTA($AQ2032)=1,1,"N"),IF(COUNTA($AQ2032)=1,"N",""))</f>
        <v/>
      </c>
      <c r="D2032" s="9" t="str">
        <f>IF(Search!$O$8="","",IF(ISNUMBER(SEARCH(Search!$O$8,$BD2032))=TRUE,1,""))</f>
        <v/>
      </c>
      <c r="E2032" s="9" t="str">
        <f>IF(Search!$C$7="","",IF(ISNUMBER(SEARCH(Search!$C$7,$AN2032))=TRUE,1,""))</f>
        <v/>
      </c>
      <c r="F2032" s="9" t="str">
        <f>IF(Search!$C$8="","",IF(ISNUMBER(SEARCH(Search!$C$8,$AO2032))=TRUE,1,""))</f>
        <v/>
      </c>
      <c r="G2032" s="9" t="str">
        <f>IF(Search!$F$4="","",IF(Inventory!$AJ2032&lt;Search!$F$4,"",1))</f>
        <v/>
      </c>
      <c r="H2032" s="9" t="str">
        <f>IF(Search!$F$5="","",IF(Inventory!$AJ2032&gt;Search!$F$5,"",1))</f>
        <v/>
      </c>
      <c r="I2032" s="9" t="str">
        <f>IF(Search!$F$7="","",IF(Search!$F$8="",IF(ISNUMBER(SEARCH(Search!$F$7,$AL2032))=TRUE,1,""),""))</f>
        <v/>
      </c>
      <c r="J2032" s="9" t="str">
        <f>IF($AL2032=Search!$F$8,1,"")</f>
        <v/>
      </c>
      <c r="K2032" s="9" t="str">
        <f>IF(Search!$I$4="","",IF(COUNTA($AS2032)=1,IF(Search!$I$4="N","N",1),""))</f>
        <v/>
      </c>
      <c r="L2032" s="9" t="str">
        <f>IF(Search!$I$5="","",IF($AS2032="RC",1,""))</f>
        <v/>
      </c>
      <c r="M2032" s="9" t="str">
        <f>IF(Search!$I$6="","",IF($AS2032="RCP",1,""))</f>
        <v/>
      </c>
      <c r="N2032" s="9" t="str">
        <f>IF(Search!$I$8="","",IF(COUNTA($AT2032)=1,IF(Search!$I$8="N","N",1),""))</f>
        <v/>
      </c>
      <c r="O2032" s="9" t="str">
        <f>IF(Search!$L$4="","",IF(COUNTA($AU2032)=1,IF(Search!$L$4="N","N",1),""))</f>
        <v/>
      </c>
      <c r="P2032" s="9" t="str">
        <f>IF(Search!$L$5="","",IF(ISNUMBER(SEARCH("Jersey",$AU2032))=TRUE,IF(Search!$L$5="N","N",1),""))</f>
        <v/>
      </c>
      <c r="Q2032" s="9" t="str">
        <f>IF(Search!$L$6="","",IF(ISNUMBER(SEARCH("Patch",$AU2032))=TRUE,IF(Search!$L$6="N","N",1),""))</f>
        <v/>
      </c>
      <c r="R2032" s="9" t="str">
        <f>IF(Search!$L$7="","",IF(ISNUMBER(SEARCH("Shield",$AU2032))=TRUE,IF(Search!$L$7="N","N",1),""))</f>
        <v/>
      </c>
      <c r="S2032" s="9" t="str">
        <f>IF(Search!$L$8="","",IF(ISNUMBER(SEARCH("Stick",$AU2032))=TRUE,IF(Search!$L$8="N","N",1),""))</f>
        <v/>
      </c>
      <c r="T2032" s="9" t="str">
        <f>IF(Search!$O$4="","",IF(COUNTA($AW2032)=1,IF(Search!$O$4="N","N",1),""))</f>
        <v/>
      </c>
      <c r="U2032" s="9" t="str">
        <f>IF(Search!$O$5="","",IF($AW2032="","",IF($AW2032&lt;Search!$O$5,"",1)))</f>
        <v/>
      </c>
      <c r="V2032" s="9" t="str">
        <f>IF(Search!$O$6="","",IF($AW2032="","",IF($AW2032&gt;Search!$O$6,"",1)))</f>
        <v/>
      </c>
      <c r="W2032" s="9" t="str">
        <f>IF(Search!$U$4="","",IF($AX2032="","",1))</f>
        <v/>
      </c>
      <c r="X2032" s="9" t="str">
        <f>IF(Search!$U$5="","",IF(ISNUMBER(SEARCH(Search!$U$5,$AX2032))=TRUE,IF(Search!$U$5="N","N",1),""))</f>
        <v/>
      </c>
      <c r="Y2032" s="9" t="str">
        <f>IF(Search!$U$6="","",IF($AY2032&lt;Search!$U$6,"",1))</f>
        <v/>
      </c>
      <c r="Z2032" s="9" t="str">
        <f>IF(Search!$R$4="","",IF(Inventory!$BA2032&lt;Search!$R$4,"",1))</f>
        <v/>
      </c>
      <c r="AA2032" s="9" t="str">
        <f>IF(Search!$R$5="","",IF($BA2032&gt;Search!$R$5,"",1))</f>
        <v/>
      </c>
      <c r="AB2032" s="9" t="str">
        <f>IF(Search!$R$6="","",IF($BB2032&lt;Search!$R$6,"",1))</f>
        <v/>
      </c>
      <c r="AC2032" s="9" t="str">
        <f>IF(Search!$R$7="","",IF($BB2032&lt;Search!$R$7,"",1))</f>
        <v/>
      </c>
      <c r="AD2032" s="45">
        <f>IF(COUNTIF($A2032:$AC2032,"n")&gt;0,"",IF(SUM($A2032:$AC2032)=COUNTA(Search!$C$4:$C$8,Search!$F$4:$F$8,Search!$I$4:$I$6,Search!$I$8,Search!$L$4:$L$8,Search!$O$4:$O$8,Search!$R$4:$R$7,Search!$U$4:$U$7)-COUNTIF(Search!$C$4:$U$7,"n"),1+LARGE($AD$1:AD2031,1),""))</f>
        <v>241</v>
      </c>
      <c r="AE2032" s="45">
        <f t="shared" si="96"/>
        <v>511</v>
      </c>
      <c r="AF2032" s="45">
        <f>IF(AD2032="","",COUNTIF($AE$1:$AE2031,$AE2032)+RANK($AE2032,$AE$2:$AE$10540,1))</f>
        <v>105</v>
      </c>
      <c r="AG2032" s="45">
        <f t="shared" si="97"/>
        <v>0</v>
      </c>
      <c r="AH2032" s="45">
        <f>IF($AD2032="","",COUNTIF($AG$1:$AG2031,$AG2032)+RANK($AG2032,$AG$1:$AG$10539,0))</f>
        <v>403</v>
      </c>
      <c r="AI2032" s="10" t="str">
        <f t="shared" si="98"/>
        <v>2013-14 O-Pee-Chee Retro #590 Damien Brunner  RCP   /   $</v>
      </c>
      <c r="AJ2032" s="11">
        <v>2013</v>
      </c>
      <c r="AK2032" s="17">
        <v>14</v>
      </c>
      <c r="AL2032" s="12" t="s">
        <v>1096</v>
      </c>
      <c r="AM2032" s="10">
        <v>590</v>
      </c>
      <c r="AN2032" s="12" t="s">
        <v>1547</v>
      </c>
      <c r="AO2032" s="9"/>
      <c r="AP2032" s="9" t="s">
        <v>1902</v>
      </c>
      <c r="AQ2032" s="9"/>
      <c r="AR2032" s="14"/>
      <c r="AS2032" s="9" t="s">
        <v>1944</v>
      </c>
      <c r="AT2032" s="9"/>
      <c r="AU2032" s="9"/>
      <c r="AV2032" s="13"/>
      <c r="AW2032" s="13"/>
      <c r="AX2032" s="9"/>
      <c r="AY2032" s="9"/>
      <c r="AZ2032" s="9"/>
      <c r="BA2032" s="33"/>
      <c r="BB2032" s="33"/>
      <c r="BC2032" s="36"/>
      <c r="BD2032" s="12" t="s">
        <v>1771</v>
      </c>
    </row>
    <row r="2033" spans="1:56" s="12" customFormat="1" x14ac:dyDescent="0.2">
      <c r="A2033" s="9">
        <f>IF(Search!$C$5="","",IF(COUNTA(Inventory!$AP2033)=1,1,""))</f>
        <v>1</v>
      </c>
      <c r="B2033" s="9" t="str">
        <f>IF(Search!$C$4="","",IF(ISNUMBER(SEARCH(Search!$C$4,$AR2033))=TRUE,1,""))</f>
        <v/>
      </c>
      <c r="C2033" s="9" t="str">
        <f>IF(Search!$C$6="x",IF(COUNTA($AQ2033)=1,1,"N"),IF(COUNTA($AQ2033)=1,"N",""))</f>
        <v/>
      </c>
      <c r="D2033" s="9" t="str">
        <f>IF(Search!$O$8="","",IF(ISNUMBER(SEARCH(Search!$O$8,$BD2033))=TRUE,1,""))</f>
        <v/>
      </c>
      <c r="E2033" s="9" t="str">
        <f>IF(Search!$C$7="","",IF(ISNUMBER(SEARCH(Search!$C$7,$AN2033))=TRUE,1,""))</f>
        <v/>
      </c>
      <c r="F2033" s="9" t="str">
        <f>IF(Search!$C$8="","",IF(ISNUMBER(SEARCH(Search!$C$8,$AO2033))=TRUE,1,""))</f>
        <v/>
      </c>
      <c r="G2033" s="9" t="str">
        <f>IF(Search!$F$4="","",IF(Inventory!$AJ2033&lt;Search!$F$4,"",1))</f>
        <v/>
      </c>
      <c r="H2033" s="9" t="str">
        <f>IF(Search!$F$5="","",IF(Inventory!$AJ2033&gt;Search!$F$5,"",1))</f>
        <v/>
      </c>
      <c r="I2033" s="9" t="str">
        <f>IF(Search!$F$7="","",IF(Search!$F$8="",IF(ISNUMBER(SEARCH(Search!$F$7,$AL2033))=TRUE,1,""),""))</f>
        <v/>
      </c>
      <c r="J2033" s="9" t="str">
        <f>IF($AL2033=Search!$F$8,1,"")</f>
        <v/>
      </c>
      <c r="K2033" s="9" t="str">
        <f>IF(Search!$I$4="","",IF(COUNTA($AS2033)=1,IF(Search!$I$4="N","N",1),""))</f>
        <v/>
      </c>
      <c r="L2033" s="9" t="str">
        <f>IF(Search!$I$5="","",IF($AS2033="RC",1,""))</f>
        <v/>
      </c>
      <c r="M2033" s="9" t="str">
        <f>IF(Search!$I$6="","",IF($AS2033="RCP",1,""))</f>
        <v/>
      </c>
      <c r="N2033" s="9" t="str">
        <f>IF(Search!$I$8="","",IF(COUNTA($AT2033)=1,IF(Search!$I$8="N","N",1),""))</f>
        <v/>
      </c>
      <c r="O2033" s="9" t="str">
        <f>IF(Search!$L$4="","",IF(COUNTA($AU2033)=1,IF(Search!$L$4="N","N",1),""))</f>
        <v/>
      </c>
      <c r="P2033" s="9" t="str">
        <f>IF(Search!$L$5="","",IF(ISNUMBER(SEARCH("Jersey",$AU2033))=TRUE,IF(Search!$L$5="N","N",1),""))</f>
        <v/>
      </c>
      <c r="Q2033" s="9" t="str">
        <f>IF(Search!$L$6="","",IF(ISNUMBER(SEARCH("Patch",$AU2033))=TRUE,IF(Search!$L$6="N","N",1),""))</f>
        <v/>
      </c>
      <c r="R2033" s="9" t="str">
        <f>IF(Search!$L$7="","",IF(ISNUMBER(SEARCH("Shield",$AU2033))=TRUE,IF(Search!$L$7="N","N",1),""))</f>
        <v/>
      </c>
      <c r="S2033" s="9" t="str">
        <f>IF(Search!$L$8="","",IF(ISNUMBER(SEARCH("Stick",$AU2033))=TRUE,IF(Search!$L$8="N","N",1),""))</f>
        <v/>
      </c>
      <c r="T2033" s="9" t="str">
        <f>IF(Search!$O$4="","",IF(COUNTA($AW2033)=1,IF(Search!$O$4="N","N",1),""))</f>
        <v/>
      </c>
      <c r="U2033" s="9" t="str">
        <f>IF(Search!$O$5="","",IF($AW2033="","",IF($AW2033&lt;Search!$O$5,"",1)))</f>
        <v/>
      </c>
      <c r="V2033" s="9" t="str">
        <f>IF(Search!$O$6="","",IF($AW2033="","",IF($AW2033&gt;Search!$O$6,"",1)))</f>
        <v/>
      </c>
      <c r="W2033" s="9" t="str">
        <f>IF(Search!$U$4="","",IF($AX2033="","",1))</f>
        <v/>
      </c>
      <c r="X2033" s="9" t="str">
        <f>IF(Search!$U$5="","",IF(ISNUMBER(SEARCH(Search!$U$5,$AX2033))=TRUE,IF(Search!$U$5="N","N",1),""))</f>
        <v/>
      </c>
      <c r="Y2033" s="9" t="str">
        <f>IF(Search!$U$6="","",IF($AY2033&lt;Search!$U$6,"",1))</f>
        <v/>
      </c>
      <c r="Z2033" s="9" t="str">
        <f>IF(Search!$R$4="","",IF(Inventory!$BA2033&lt;Search!$R$4,"",1))</f>
        <v/>
      </c>
      <c r="AA2033" s="9" t="str">
        <f>IF(Search!$R$5="","",IF($BA2033&gt;Search!$R$5,"",1))</f>
        <v/>
      </c>
      <c r="AB2033" s="9" t="str">
        <f>IF(Search!$R$6="","",IF($BB2033&lt;Search!$R$6,"",1))</f>
        <v/>
      </c>
      <c r="AC2033" s="9" t="str">
        <f>IF(Search!$R$7="","",IF($BB2033&lt;Search!$R$7,"",1))</f>
        <v/>
      </c>
      <c r="AD2033" s="45">
        <f>IF(COUNTIF($A2033:$AC2033,"n")&gt;0,"",IF(SUM($A2033:$AC2033)=COUNTA(Search!$C$4:$C$8,Search!$F$4:$F$8,Search!$I$4:$I$6,Search!$I$8,Search!$L$4:$L$8,Search!$O$4:$O$8,Search!$R$4:$R$7,Search!$U$4:$U$7)-COUNTIF(Search!$C$4:$U$7,"n"),1+LARGE($AD$1:AD2032,1),""))</f>
        <v>242</v>
      </c>
      <c r="AE2033" s="45">
        <f t="shared" si="96"/>
        <v>50</v>
      </c>
      <c r="AF2033" s="45">
        <f>IF(AD2033="","",COUNTIF($AE$1:$AE2032,$AE2033)+RANK($AE2033,$AE$2:$AE$10540,1))</f>
        <v>4</v>
      </c>
      <c r="AG2033" s="45">
        <f t="shared" si="97"/>
        <v>0</v>
      </c>
      <c r="AH2033" s="45">
        <f>IF($AD2033="","",COUNTIF($AG$1:$AG2032,$AG2033)+RANK($AG2033,$AG$1:$AG$10539,0))</f>
        <v>404</v>
      </c>
      <c r="AI2033" s="10" t="str">
        <f t="shared" si="98"/>
        <v>2013-14 O-Pee-Chee Retro #593 Alex Killorn  RCP   /   $</v>
      </c>
      <c r="AJ2033" s="11">
        <v>2013</v>
      </c>
      <c r="AK2033" s="17">
        <v>14</v>
      </c>
      <c r="AL2033" s="12" t="s">
        <v>1096</v>
      </c>
      <c r="AM2033" s="10">
        <v>593</v>
      </c>
      <c r="AN2033" s="12" t="s">
        <v>1548</v>
      </c>
      <c r="AO2033" s="9"/>
      <c r="AP2033" s="9" t="s">
        <v>1902</v>
      </c>
      <c r="AQ2033" s="9"/>
      <c r="AR2033" s="14"/>
      <c r="AS2033" s="9" t="s">
        <v>1944</v>
      </c>
      <c r="AT2033" s="9"/>
      <c r="AU2033" s="9"/>
      <c r="AV2033" s="13"/>
      <c r="AW2033" s="13"/>
      <c r="AX2033" s="9"/>
      <c r="AY2033" s="9"/>
      <c r="AZ2033" s="9"/>
      <c r="BA2033" s="33"/>
      <c r="BB2033" s="33"/>
      <c r="BC2033" s="36"/>
      <c r="BD2033" s="12" t="s">
        <v>1771</v>
      </c>
    </row>
    <row r="2034" spans="1:56" s="12" customFormat="1" x14ac:dyDescent="0.2">
      <c r="A2034" s="9">
        <f>IF(Search!$C$5="","",IF(COUNTA(Inventory!$AP2034)=1,1,""))</f>
        <v>1</v>
      </c>
      <c r="B2034" s="9" t="str">
        <f>IF(Search!$C$4="","",IF(ISNUMBER(SEARCH(Search!$C$4,$AR2034))=TRUE,1,""))</f>
        <v/>
      </c>
      <c r="C2034" s="9" t="str">
        <f>IF(Search!$C$6="x",IF(COUNTA($AQ2034)=1,1,"N"),IF(COUNTA($AQ2034)=1,"N",""))</f>
        <v/>
      </c>
      <c r="D2034" s="9" t="str">
        <f>IF(Search!$O$8="","",IF(ISNUMBER(SEARCH(Search!$O$8,$BD2034))=TRUE,1,""))</f>
        <v/>
      </c>
      <c r="E2034" s="9" t="str">
        <f>IF(Search!$C$7="","",IF(ISNUMBER(SEARCH(Search!$C$7,$AN2034))=TRUE,1,""))</f>
        <v/>
      </c>
      <c r="F2034" s="9" t="str">
        <f>IF(Search!$C$8="","",IF(ISNUMBER(SEARCH(Search!$C$8,$AO2034))=TRUE,1,""))</f>
        <v/>
      </c>
      <c r="G2034" s="9" t="str">
        <f>IF(Search!$F$4="","",IF(Inventory!$AJ2034&lt;Search!$F$4,"",1))</f>
        <v/>
      </c>
      <c r="H2034" s="9" t="str">
        <f>IF(Search!$F$5="","",IF(Inventory!$AJ2034&gt;Search!$F$5,"",1))</f>
        <v/>
      </c>
      <c r="I2034" s="9" t="str">
        <f>IF(Search!$F$7="","",IF(Search!$F$8="",IF(ISNUMBER(SEARCH(Search!$F$7,$AL2034))=TRUE,1,""),""))</f>
        <v/>
      </c>
      <c r="J2034" s="9" t="str">
        <f>IF($AL2034=Search!$F$8,1,"")</f>
        <v/>
      </c>
      <c r="K2034" s="9" t="str">
        <f>IF(Search!$I$4="","",IF(COUNTA($AS2034)=1,IF(Search!$I$4="N","N",1),""))</f>
        <v/>
      </c>
      <c r="L2034" s="9" t="str">
        <f>IF(Search!$I$5="","",IF($AS2034="RC",1,""))</f>
        <v/>
      </c>
      <c r="M2034" s="9" t="str">
        <f>IF(Search!$I$6="","",IF($AS2034="RCP",1,""))</f>
        <v/>
      </c>
      <c r="N2034" s="9" t="str">
        <f>IF(Search!$I$8="","",IF(COUNTA($AT2034)=1,IF(Search!$I$8="N","N",1),""))</f>
        <v/>
      </c>
      <c r="O2034" s="9" t="str">
        <f>IF(Search!$L$4="","",IF(COUNTA($AU2034)=1,IF(Search!$L$4="N","N",1),""))</f>
        <v/>
      </c>
      <c r="P2034" s="9" t="str">
        <f>IF(Search!$L$5="","",IF(ISNUMBER(SEARCH("Jersey",$AU2034))=TRUE,IF(Search!$L$5="N","N",1),""))</f>
        <v/>
      </c>
      <c r="Q2034" s="9" t="str">
        <f>IF(Search!$L$6="","",IF(ISNUMBER(SEARCH("Patch",$AU2034))=TRUE,IF(Search!$L$6="N","N",1),""))</f>
        <v/>
      </c>
      <c r="R2034" s="9" t="str">
        <f>IF(Search!$L$7="","",IF(ISNUMBER(SEARCH("Shield",$AU2034))=TRUE,IF(Search!$L$7="N","N",1),""))</f>
        <v/>
      </c>
      <c r="S2034" s="9" t="str">
        <f>IF(Search!$L$8="","",IF(ISNUMBER(SEARCH("Stick",$AU2034))=TRUE,IF(Search!$L$8="N","N",1),""))</f>
        <v/>
      </c>
      <c r="T2034" s="9" t="str">
        <f>IF(Search!$O$4="","",IF(COUNTA($AW2034)=1,IF(Search!$O$4="N","N",1),""))</f>
        <v/>
      </c>
      <c r="U2034" s="9" t="str">
        <f>IF(Search!$O$5="","",IF($AW2034="","",IF($AW2034&lt;Search!$O$5,"",1)))</f>
        <v/>
      </c>
      <c r="V2034" s="9" t="str">
        <f>IF(Search!$O$6="","",IF($AW2034="","",IF($AW2034&gt;Search!$O$6,"",1)))</f>
        <v/>
      </c>
      <c r="W2034" s="9" t="str">
        <f>IF(Search!$U$4="","",IF($AX2034="","",1))</f>
        <v/>
      </c>
      <c r="X2034" s="9" t="str">
        <f>IF(Search!$U$5="","",IF(ISNUMBER(SEARCH(Search!$U$5,$AX2034))=TRUE,IF(Search!$U$5="N","N",1),""))</f>
        <v/>
      </c>
      <c r="Y2034" s="9" t="str">
        <f>IF(Search!$U$6="","",IF($AY2034&lt;Search!$U$6,"",1))</f>
        <v/>
      </c>
      <c r="Z2034" s="9" t="str">
        <f>IF(Search!$R$4="","",IF(Inventory!$BA2034&lt;Search!$R$4,"",1))</f>
        <v/>
      </c>
      <c r="AA2034" s="9" t="str">
        <f>IF(Search!$R$5="","",IF($BA2034&gt;Search!$R$5,"",1))</f>
        <v/>
      </c>
      <c r="AB2034" s="9" t="str">
        <f>IF(Search!$R$6="","",IF($BB2034&lt;Search!$R$6,"",1))</f>
        <v/>
      </c>
      <c r="AC2034" s="9" t="str">
        <f>IF(Search!$R$7="","",IF($BB2034&lt;Search!$R$7,"",1))</f>
        <v/>
      </c>
      <c r="AD2034" s="45">
        <f>IF(COUNTIF($A2034:$AC2034,"n")&gt;0,"",IF(SUM($A2034:$AC2034)=COUNTA(Search!$C$4:$C$8,Search!$F$4:$F$8,Search!$I$4:$I$6,Search!$I$8,Search!$L$4:$L$8,Search!$O$4:$O$8,Search!$R$4:$R$7,Search!$U$4:$U$7)-COUNTIF(Search!$C$4:$U$7,"n"),1+LARGE($AD$1:AD2033,1),""))</f>
        <v>243</v>
      </c>
      <c r="AE2034" s="45">
        <f t="shared" si="96"/>
        <v>159</v>
      </c>
      <c r="AF2034" s="45">
        <f>IF(AD2034="","",COUNTIF($AE$1:$AE2033,$AE2034)+RANK($AE2034,$AE$2:$AE$10540,1))</f>
        <v>34</v>
      </c>
      <c r="AG2034" s="45">
        <f t="shared" si="97"/>
        <v>0</v>
      </c>
      <c r="AH2034" s="45">
        <f>IF($AD2034="","",COUNTIF($AG$1:$AG2033,$AG2034)+RANK($AG2034,$AG$1:$AG$10539,0))</f>
        <v>405</v>
      </c>
      <c r="AI2034" s="10" t="str">
        <f t="shared" si="98"/>
        <v>2013-14 O-Pee-Chee Retro #596 Ben Hanowski  RCP   /   $</v>
      </c>
      <c r="AJ2034" s="11">
        <v>2013</v>
      </c>
      <c r="AK2034" s="17">
        <v>14</v>
      </c>
      <c r="AL2034" s="12" t="s">
        <v>1096</v>
      </c>
      <c r="AM2034" s="10">
        <v>596</v>
      </c>
      <c r="AN2034" s="12" t="s">
        <v>1491</v>
      </c>
      <c r="AO2034" s="9"/>
      <c r="AP2034" s="9" t="s">
        <v>1902</v>
      </c>
      <c r="AQ2034" s="9"/>
      <c r="AR2034" s="14"/>
      <c r="AS2034" s="9" t="s">
        <v>1944</v>
      </c>
      <c r="AT2034" s="9"/>
      <c r="AU2034" s="9"/>
      <c r="AV2034" s="13"/>
      <c r="AW2034" s="13"/>
      <c r="AX2034" s="9"/>
      <c r="AY2034" s="9"/>
      <c r="AZ2034" s="9"/>
      <c r="BA2034" s="33"/>
      <c r="BB2034" s="33"/>
      <c r="BC2034" s="36"/>
      <c r="BD2034" s="12" t="s">
        <v>1771</v>
      </c>
    </row>
    <row r="2035" spans="1:56" s="12" customFormat="1" x14ac:dyDescent="0.2">
      <c r="A2035" s="9">
        <f>IF(Search!$C$5="","",IF(COUNTA(Inventory!$AP2035)=1,1,""))</f>
        <v>1</v>
      </c>
      <c r="B2035" s="9" t="str">
        <f>IF(Search!$C$4="","",IF(ISNUMBER(SEARCH(Search!$C$4,$AR2035))=TRUE,1,""))</f>
        <v/>
      </c>
      <c r="C2035" s="9" t="str">
        <f>IF(Search!$C$6="x",IF(COUNTA($AQ2035)=1,1,"N"),IF(COUNTA($AQ2035)=1,"N",""))</f>
        <v/>
      </c>
      <c r="D2035" s="9" t="str">
        <f>IF(Search!$O$8="","",IF(ISNUMBER(SEARCH(Search!$O$8,$BD2035))=TRUE,1,""))</f>
        <v/>
      </c>
      <c r="E2035" s="9" t="str">
        <f>IF(Search!$C$7="","",IF(ISNUMBER(SEARCH(Search!$C$7,$AN2035))=TRUE,1,""))</f>
        <v/>
      </c>
      <c r="F2035" s="9" t="str">
        <f>IF(Search!$C$8="","",IF(ISNUMBER(SEARCH(Search!$C$8,$AO2035))=TRUE,1,""))</f>
        <v/>
      </c>
      <c r="G2035" s="9" t="str">
        <f>IF(Search!$F$4="","",IF(Inventory!$AJ2035&lt;Search!$F$4,"",1))</f>
        <v/>
      </c>
      <c r="H2035" s="9" t="str">
        <f>IF(Search!$F$5="","",IF(Inventory!$AJ2035&gt;Search!$F$5,"",1))</f>
        <v/>
      </c>
      <c r="I2035" s="9" t="str">
        <f>IF(Search!$F$7="","",IF(Search!$F$8="",IF(ISNUMBER(SEARCH(Search!$F$7,$AL2035))=TRUE,1,""),""))</f>
        <v/>
      </c>
      <c r="J2035" s="9" t="str">
        <f>IF($AL2035=Search!$F$8,1,"")</f>
        <v/>
      </c>
      <c r="K2035" s="9" t="str">
        <f>IF(Search!$I$4="","",IF(COUNTA($AS2035)=1,IF(Search!$I$4="N","N",1),""))</f>
        <v/>
      </c>
      <c r="L2035" s="9" t="str">
        <f>IF(Search!$I$5="","",IF($AS2035="RC",1,""))</f>
        <v/>
      </c>
      <c r="M2035" s="9" t="str">
        <f>IF(Search!$I$6="","",IF($AS2035="RCP",1,""))</f>
        <v/>
      </c>
      <c r="N2035" s="9" t="str">
        <f>IF(Search!$I$8="","",IF(COUNTA($AT2035)=1,IF(Search!$I$8="N","N",1),""))</f>
        <v/>
      </c>
      <c r="O2035" s="9" t="str">
        <f>IF(Search!$L$4="","",IF(COUNTA($AU2035)=1,IF(Search!$L$4="N","N",1),""))</f>
        <v/>
      </c>
      <c r="P2035" s="9" t="str">
        <f>IF(Search!$L$5="","",IF(ISNUMBER(SEARCH("Jersey",$AU2035))=TRUE,IF(Search!$L$5="N","N",1),""))</f>
        <v/>
      </c>
      <c r="Q2035" s="9" t="str">
        <f>IF(Search!$L$6="","",IF(ISNUMBER(SEARCH("Patch",$AU2035))=TRUE,IF(Search!$L$6="N","N",1),""))</f>
        <v/>
      </c>
      <c r="R2035" s="9" t="str">
        <f>IF(Search!$L$7="","",IF(ISNUMBER(SEARCH("Shield",$AU2035))=TRUE,IF(Search!$L$7="N","N",1),""))</f>
        <v/>
      </c>
      <c r="S2035" s="9" t="str">
        <f>IF(Search!$L$8="","",IF(ISNUMBER(SEARCH("Stick",$AU2035))=TRUE,IF(Search!$L$8="N","N",1),""))</f>
        <v/>
      </c>
      <c r="T2035" s="9" t="str">
        <f>IF(Search!$O$4="","",IF(COUNTA($AW2035)=1,IF(Search!$O$4="N","N",1),""))</f>
        <v/>
      </c>
      <c r="U2035" s="9" t="str">
        <f>IF(Search!$O$5="","",IF($AW2035="","",IF($AW2035&lt;Search!$O$5,"",1)))</f>
        <v/>
      </c>
      <c r="V2035" s="9" t="str">
        <f>IF(Search!$O$6="","",IF($AW2035="","",IF($AW2035&gt;Search!$O$6,"",1)))</f>
        <v/>
      </c>
      <c r="W2035" s="9" t="str">
        <f>IF(Search!$U$4="","",IF($AX2035="","",1))</f>
        <v/>
      </c>
      <c r="X2035" s="9" t="str">
        <f>IF(Search!$U$5="","",IF(ISNUMBER(SEARCH(Search!$U$5,$AX2035))=TRUE,IF(Search!$U$5="N","N",1),""))</f>
        <v/>
      </c>
      <c r="Y2035" s="9" t="str">
        <f>IF(Search!$U$6="","",IF($AY2035&lt;Search!$U$6,"",1))</f>
        <v/>
      </c>
      <c r="Z2035" s="9" t="str">
        <f>IF(Search!$R$4="","",IF(Inventory!$BA2035&lt;Search!$R$4,"",1))</f>
        <v/>
      </c>
      <c r="AA2035" s="9" t="str">
        <f>IF(Search!$R$5="","",IF($BA2035&gt;Search!$R$5,"",1))</f>
        <v/>
      </c>
      <c r="AB2035" s="9" t="str">
        <f>IF(Search!$R$6="","",IF($BB2035&lt;Search!$R$6,"",1))</f>
        <v/>
      </c>
      <c r="AC2035" s="9" t="str">
        <f>IF(Search!$R$7="","",IF($BB2035&lt;Search!$R$7,"",1))</f>
        <v/>
      </c>
      <c r="AD2035" s="45">
        <f>IF(COUNTIF($A2035:$AC2035,"n")&gt;0,"",IF(SUM($A2035:$AC2035)=COUNTA(Search!$C$4:$C$8,Search!$F$4:$F$8,Search!$I$4:$I$6,Search!$I$8,Search!$L$4:$L$8,Search!$O$4:$O$8,Search!$R$4:$R$7,Search!$U$4:$U$7)-COUNTIF(Search!$C$4:$U$7,"n"),1+LARGE($AD$1:AD2034,1),""))</f>
        <v>244</v>
      </c>
      <c r="AE2035" s="45">
        <f t="shared" si="96"/>
        <v>2254</v>
      </c>
      <c r="AF2035" s="45">
        <f>IF(AD2035="","",COUNTIF($AE$1:$AE2034,$AE2035)+RANK($AE2035,$AE$2:$AE$10540,1))</f>
        <v>423</v>
      </c>
      <c r="AG2035" s="45">
        <f t="shared" si="97"/>
        <v>0</v>
      </c>
      <c r="AH2035" s="45">
        <f>IF($AD2035="","",COUNTIF($AG$1:$AG2034,$AG2035)+RANK($AG2035,$AG$1:$AG$10539,0))</f>
        <v>406</v>
      </c>
      <c r="AI2035" s="10" t="str">
        <f t="shared" si="98"/>
        <v>2013-14 O-Pee-Chee Retro #598 Sami Aittokallio  RCP   /   $</v>
      </c>
      <c r="AJ2035" s="11">
        <v>2013</v>
      </c>
      <c r="AK2035" s="17">
        <v>14</v>
      </c>
      <c r="AL2035" s="12" t="s">
        <v>1096</v>
      </c>
      <c r="AM2035" s="10">
        <v>598</v>
      </c>
      <c r="AN2035" s="12" t="s">
        <v>1549</v>
      </c>
      <c r="AO2035" s="9"/>
      <c r="AP2035" s="9" t="s">
        <v>1902</v>
      </c>
      <c r="AQ2035" s="9"/>
      <c r="AR2035" s="14"/>
      <c r="AS2035" s="9" t="s">
        <v>1944</v>
      </c>
      <c r="AT2035" s="9"/>
      <c r="AU2035" s="9"/>
      <c r="AV2035" s="13"/>
      <c r="AW2035" s="13"/>
      <c r="AX2035" s="9"/>
      <c r="AY2035" s="9"/>
      <c r="AZ2035" s="9"/>
      <c r="BA2035" s="33"/>
      <c r="BB2035" s="33"/>
      <c r="BC2035" s="36"/>
      <c r="BD2035" s="12" t="s">
        <v>1771</v>
      </c>
    </row>
    <row r="2036" spans="1:56" s="12" customFormat="1" x14ac:dyDescent="0.2">
      <c r="A2036" s="9">
        <f>IF(Search!$C$5="","",IF(COUNTA(Inventory!$AP2036)=1,1,""))</f>
        <v>1</v>
      </c>
      <c r="B2036" s="9" t="str">
        <f>IF(Search!$C$4="","",IF(ISNUMBER(SEARCH(Search!$C$4,$AR2036))=TRUE,1,""))</f>
        <v/>
      </c>
      <c r="C2036" s="9" t="str">
        <f>IF(Search!$C$6="x",IF(COUNTA($AQ2036)=1,1,"N"),IF(COUNTA($AQ2036)=1,"N",""))</f>
        <v/>
      </c>
      <c r="D2036" s="9" t="str">
        <f>IF(Search!$O$8="","",IF(ISNUMBER(SEARCH(Search!$O$8,$BD2036))=TRUE,1,""))</f>
        <v/>
      </c>
      <c r="E2036" s="9" t="str">
        <f>IF(Search!$C$7="","",IF(ISNUMBER(SEARCH(Search!$C$7,$AN2036))=TRUE,1,""))</f>
        <v/>
      </c>
      <c r="F2036" s="9" t="str">
        <f>IF(Search!$C$8="","",IF(ISNUMBER(SEARCH(Search!$C$8,$AO2036))=TRUE,1,""))</f>
        <v/>
      </c>
      <c r="G2036" s="9" t="str">
        <f>IF(Search!$F$4="","",IF(Inventory!$AJ2036&lt;Search!$F$4,"",1))</f>
        <v/>
      </c>
      <c r="H2036" s="9" t="str">
        <f>IF(Search!$F$5="","",IF(Inventory!$AJ2036&gt;Search!$F$5,"",1))</f>
        <v/>
      </c>
      <c r="I2036" s="9" t="str">
        <f>IF(Search!$F$7="","",IF(Search!$F$8="",IF(ISNUMBER(SEARCH(Search!$F$7,$AL2036))=TRUE,1,""),""))</f>
        <v/>
      </c>
      <c r="J2036" s="9" t="str">
        <f>IF($AL2036=Search!$F$8,1,"")</f>
        <v/>
      </c>
      <c r="K2036" s="9" t="str">
        <f>IF(Search!$I$4="","",IF(COUNTA($AS2036)=1,IF(Search!$I$4="N","N",1),""))</f>
        <v/>
      </c>
      <c r="L2036" s="9" t="str">
        <f>IF(Search!$I$5="","",IF($AS2036="RC",1,""))</f>
        <v/>
      </c>
      <c r="M2036" s="9" t="str">
        <f>IF(Search!$I$6="","",IF($AS2036="RCP",1,""))</f>
        <v/>
      </c>
      <c r="N2036" s="9" t="str">
        <f>IF(Search!$I$8="","",IF(COUNTA($AT2036)=1,IF(Search!$I$8="N","N",1),""))</f>
        <v/>
      </c>
      <c r="O2036" s="9" t="str">
        <f>IF(Search!$L$4="","",IF(COUNTA($AU2036)=1,IF(Search!$L$4="N","N",1),""))</f>
        <v/>
      </c>
      <c r="P2036" s="9" t="str">
        <f>IF(Search!$L$5="","",IF(ISNUMBER(SEARCH("Jersey",$AU2036))=TRUE,IF(Search!$L$5="N","N",1),""))</f>
        <v/>
      </c>
      <c r="Q2036" s="9" t="str">
        <f>IF(Search!$L$6="","",IF(ISNUMBER(SEARCH("Patch",$AU2036))=TRUE,IF(Search!$L$6="N","N",1),""))</f>
        <v/>
      </c>
      <c r="R2036" s="9" t="str">
        <f>IF(Search!$L$7="","",IF(ISNUMBER(SEARCH("Shield",$AU2036))=TRUE,IF(Search!$L$7="N","N",1),""))</f>
        <v/>
      </c>
      <c r="S2036" s="9" t="str">
        <f>IF(Search!$L$8="","",IF(ISNUMBER(SEARCH("Stick",$AU2036))=TRUE,IF(Search!$L$8="N","N",1),""))</f>
        <v/>
      </c>
      <c r="T2036" s="9" t="str">
        <f>IF(Search!$O$4="","",IF(COUNTA($AW2036)=1,IF(Search!$O$4="N","N",1),""))</f>
        <v/>
      </c>
      <c r="U2036" s="9" t="str">
        <f>IF(Search!$O$5="","",IF($AW2036="","",IF($AW2036&lt;Search!$O$5,"",1)))</f>
        <v/>
      </c>
      <c r="V2036" s="9" t="str">
        <f>IF(Search!$O$6="","",IF($AW2036="","",IF($AW2036&gt;Search!$O$6,"",1)))</f>
        <v/>
      </c>
      <c r="W2036" s="9" t="str">
        <f>IF(Search!$U$4="","",IF($AX2036="","",1))</f>
        <v/>
      </c>
      <c r="X2036" s="9" t="str">
        <f>IF(Search!$U$5="","",IF(ISNUMBER(SEARCH(Search!$U$5,$AX2036))=TRUE,IF(Search!$U$5="N","N",1),""))</f>
        <v/>
      </c>
      <c r="Y2036" s="9" t="str">
        <f>IF(Search!$U$6="","",IF($AY2036&lt;Search!$U$6,"",1))</f>
        <v/>
      </c>
      <c r="Z2036" s="9" t="str">
        <f>IF(Search!$R$4="","",IF(Inventory!$BA2036&lt;Search!$R$4,"",1))</f>
        <v/>
      </c>
      <c r="AA2036" s="9" t="str">
        <f>IF(Search!$R$5="","",IF($BA2036&gt;Search!$R$5,"",1))</f>
        <v/>
      </c>
      <c r="AB2036" s="9" t="str">
        <f>IF(Search!$R$6="","",IF($BB2036&lt;Search!$R$6,"",1))</f>
        <v/>
      </c>
      <c r="AC2036" s="9" t="str">
        <f>IF(Search!$R$7="","",IF($BB2036&lt;Search!$R$7,"",1))</f>
        <v/>
      </c>
      <c r="AD2036" s="45">
        <f>IF(COUNTIF($A2036:$AC2036,"n")&gt;0,"",IF(SUM($A2036:$AC2036)=COUNTA(Search!$C$4:$C$8,Search!$F$4:$F$8,Search!$I$4:$I$6,Search!$I$8,Search!$L$4:$L$8,Search!$O$4:$O$8,Search!$R$4:$R$7,Search!$U$4:$U$7)-COUNTIF(Search!$C$4:$U$7,"n"),1+LARGE($AD$1:AD2035,1),""))</f>
        <v>245</v>
      </c>
      <c r="AE2036" s="45">
        <f t="shared" si="96"/>
        <v>529</v>
      </c>
      <c r="AF2036" s="45">
        <f>IF(AD2036="","",COUNTIF($AE$1:$AE2035,$AE2036)+RANK($AE2036,$AE$2:$AE$10540,1))</f>
        <v>107</v>
      </c>
      <c r="AG2036" s="45">
        <f t="shared" si="97"/>
        <v>0</v>
      </c>
      <c r="AH2036" s="45">
        <f>IF($AD2036="","",COUNTIF($AG$1:$AG2035,$AG2036)+RANK($AG2036,$AG$1:$AG$10539,0))</f>
        <v>407</v>
      </c>
      <c r="AI2036" s="10" t="str">
        <f t="shared" si="98"/>
        <v>2013-14 O-Pee-Chee Retro #607 Daniel Alfredsson     /   $</v>
      </c>
      <c r="AJ2036" s="11">
        <v>2013</v>
      </c>
      <c r="AK2036" s="17">
        <v>14</v>
      </c>
      <c r="AL2036" s="12" t="s">
        <v>1096</v>
      </c>
      <c r="AM2036" s="10">
        <v>607</v>
      </c>
      <c r="AN2036" s="12" t="s">
        <v>1196</v>
      </c>
      <c r="AO2036" s="9"/>
      <c r="AP2036" s="9" t="s">
        <v>1902</v>
      </c>
      <c r="AQ2036" s="9"/>
      <c r="AR2036" s="14"/>
      <c r="AS2036" s="9"/>
      <c r="AT2036" s="9"/>
      <c r="AU2036" s="9"/>
      <c r="AV2036" s="13"/>
      <c r="AW2036" s="13"/>
      <c r="AX2036" s="9"/>
      <c r="AY2036" s="9"/>
      <c r="AZ2036" s="9"/>
      <c r="BA2036" s="33"/>
      <c r="BB2036" s="33"/>
      <c r="BC2036" s="36"/>
      <c r="BD2036" s="12" t="s">
        <v>1771</v>
      </c>
    </row>
    <row r="2037" spans="1:56" s="12" customFormat="1" x14ac:dyDescent="0.2">
      <c r="A2037" s="9">
        <f>IF(Search!$C$5="","",IF(COUNTA(Inventory!$AP2037)=1,1,""))</f>
        <v>1</v>
      </c>
      <c r="B2037" s="9" t="str">
        <f>IF(Search!$C$4="","",IF(ISNUMBER(SEARCH(Search!$C$4,$AR2037))=TRUE,1,""))</f>
        <v/>
      </c>
      <c r="C2037" s="9" t="str">
        <f>IF(Search!$C$6="x",IF(COUNTA($AQ2037)=1,1,"N"),IF(COUNTA($AQ2037)=1,"N",""))</f>
        <v/>
      </c>
      <c r="D2037" s="9" t="str">
        <f>IF(Search!$O$8="","",IF(ISNUMBER(SEARCH(Search!$O$8,$BD2037))=TRUE,1,""))</f>
        <v/>
      </c>
      <c r="E2037" s="9" t="str">
        <f>IF(Search!$C$7="","",IF(ISNUMBER(SEARCH(Search!$C$7,$AN2037))=TRUE,1,""))</f>
        <v/>
      </c>
      <c r="F2037" s="9" t="str">
        <f>IF(Search!$C$8="","",IF(ISNUMBER(SEARCH(Search!$C$8,$AO2037))=TRUE,1,""))</f>
        <v/>
      </c>
      <c r="G2037" s="9" t="str">
        <f>IF(Search!$F$4="","",IF(Inventory!$AJ2037&lt;Search!$F$4,"",1))</f>
        <v/>
      </c>
      <c r="H2037" s="9" t="str">
        <f>IF(Search!$F$5="","",IF(Inventory!$AJ2037&gt;Search!$F$5,"",1))</f>
        <v/>
      </c>
      <c r="I2037" s="9" t="str">
        <f>IF(Search!$F$7="","",IF(Search!$F$8="",IF(ISNUMBER(SEARCH(Search!$F$7,$AL2037))=TRUE,1,""),""))</f>
        <v/>
      </c>
      <c r="J2037" s="9" t="str">
        <f>IF($AL2037=Search!$F$8,1,"")</f>
        <v/>
      </c>
      <c r="K2037" s="9" t="str">
        <f>IF(Search!$I$4="","",IF(COUNTA($AS2037)=1,IF(Search!$I$4="N","N",1),""))</f>
        <v/>
      </c>
      <c r="L2037" s="9" t="str">
        <f>IF(Search!$I$5="","",IF($AS2037="RC",1,""))</f>
        <v/>
      </c>
      <c r="M2037" s="9" t="str">
        <f>IF(Search!$I$6="","",IF($AS2037="RCP",1,""))</f>
        <v/>
      </c>
      <c r="N2037" s="9" t="str">
        <f>IF(Search!$I$8="","",IF(COUNTA($AT2037)=1,IF(Search!$I$8="N","N",1),""))</f>
        <v/>
      </c>
      <c r="O2037" s="9" t="str">
        <f>IF(Search!$L$4="","",IF(COUNTA($AU2037)=1,IF(Search!$L$4="N","N",1),""))</f>
        <v/>
      </c>
      <c r="P2037" s="9" t="str">
        <f>IF(Search!$L$5="","",IF(ISNUMBER(SEARCH("Jersey",$AU2037))=TRUE,IF(Search!$L$5="N","N",1),""))</f>
        <v/>
      </c>
      <c r="Q2037" s="9" t="str">
        <f>IF(Search!$L$6="","",IF(ISNUMBER(SEARCH("Patch",$AU2037))=TRUE,IF(Search!$L$6="N","N",1),""))</f>
        <v/>
      </c>
      <c r="R2037" s="9" t="str">
        <f>IF(Search!$L$7="","",IF(ISNUMBER(SEARCH("Shield",$AU2037))=TRUE,IF(Search!$L$7="N","N",1),""))</f>
        <v/>
      </c>
      <c r="S2037" s="9" t="str">
        <f>IF(Search!$L$8="","",IF(ISNUMBER(SEARCH("Stick",$AU2037))=TRUE,IF(Search!$L$8="N","N",1),""))</f>
        <v/>
      </c>
      <c r="T2037" s="9" t="str">
        <f>IF(Search!$O$4="","",IF(COUNTA($AW2037)=1,IF(Search!$O$4="N","N",1),""))</f>
        <v/>
      </c>
      <c r="U2037" s="9" t="str">
        <f>IF(Search!$O$5="","",IF($AW2037="","",IF($AW2037&lt;Search!$O$5,"",1)))</f>
        <v/>
      </c>
      <c r="V2037" s="9" t="str">
        <f>IF(Search!$O$6="","",IF($AW2037="","",IF($AW2037&gt;Search!$O$6,"",1)))</f>
        <v/>
      </c>
      <c r="W2037" s="9" t="str">
        <f>IF(Search!$U$4="","",IF($AX2037="","",1))</f>
        <v/>
      </c>
      <c r="X2037" s="9" t="str">
        <f>IF(Search!$U$5="","",IF(ISNUMBER(SEARCH(Search!$U$5,$AX2037))=TRUE,IF(Search!$U$5="N","N",1),""))</f>
        <v/>
      </c>
      <c r="Y2037" s="9" t="str">
        <f>IF(Search!$U$6="","",IF($AY2037&lt;Search!$U$6,"",1))</f>
        <v/>
      </c>
      <c r="Z2037" s="9" t="str">
        <f>IF(Search!$R$4="","",IF(Inventory!$BA2037&lt;Search!$R$4,"",1))</f>
        <v/>
      </c>
      <c r="AA2037" s="9" t="str">
        <f>IF(Search!$R$5="","",IF($BA2037&gt;Search!$R$5,"",1))</f>
        <v/>
      </c>
      <c r="AB2037" s="9" t="str">
        <f>IF(Search!$R$6="","",IF($BB2037&lt;Search!$R$6,"",1))</f>
        <v/>
      </c>
      <c r="AC2037" s="9" t="str">
        <f>IF(Search!$R$7="","",IF($BB2037&lt;Search!$R$7,"",1))</f>
        <v/>
      </c>
      <c r="AD2037" s="45">
        <f>IF(COUNTIF($A2037:$AC2037,"n")&gt;0,"",IF(SUM($A2037:$AC2037)=COUNTA(Search!$C$4:$C$8,Search!$F$4:$F$8,Search!$I$4:$I$6,Search!$I$8,Search!$L$4:$L$8,Search!$O$4:$O$8,Search!$R$4:$R$7,Search!$U$4:$U$7)-COUNTIF(Search!$C$4:$U$7,"n"),1+LARGE($AD$1:AD2036,1),""))</f>
        <v>246</v>
      </c>
      <c r="AE2037" s="45">
        <f t="shared" si="96"/>
        <v>1467</v>
      </c>
      <c r="AF2037" s="45">
        <f>IF(AD2037="","",COUNTIF($AE$1:$AE2036,$AE2037)+RANK($AE2037,$AE$2:$AE$10540,1))</f>
        <v>264</v>
      </c>
      <c r="AG2037" s="45">
        <f t="shared" si="97"/>
        <v>0</v>
      </c>
      <c r="AH2037" s="45">
        <f>IF($AD2037="","",COUNTIF($AG$1:$AG2036,$AG2037)+RANK($AG2037,$AG$1:$AG$10539,0))</f>
        <v>408</v>
      </c>
      <c r="AI2037" s="10" t="str">
        <f t="shared" si="98"/>
        <v>2013-14 O-Pee-Chee Retro #631 Marek Mazanec     /   $</v>
      </c>
      <c r="AJ2037" s="11">
        <v>2013</v>
      </c>
      <c r="AK2037" s="17">
        <v>14</v>
      </c>
      <c r="AL2037" s="12" t="s">
        <v>1096</v>
      </c>
      <c r="AM2037" s="10">
        <v>631</v>
      </c>
      <c r="AN2037" s="12" t="s">
        <v>1550</v>
      </c>
      <c r="AO2037" s="9"/>
      <c r="AP2037" s="9" t="s">
        <v>1902</v>
      </c>
      <c r="AQ2037" s="9"/>
      <c r="AR2037" s="14"/>
      <c r="AS2037" s="9"/>
      <c r="AT2037" s="9"/>
      <c r="AU2037" s="9"/>
      <c r="AV2037" s="13"/>
      <c r="AW2037" s="13"/>
      <c r="AX2037" s="9"/>
      <c r="AY2037" s="9"/>
      <c r="AZ2037" s="9"/>
      <c r="BA2037" s="33"/>
      <c r="BB2037" s="33"/>
      <c r="BC2037" s="36"/>
      <c r="BD2037" s="12" t="s">
        <v>1771</v>
      </c>
    </row>
    <row r="2038" spans="1:56" s="12" customFormat="1" x14ac:dyDescent="0.2">
      <c r="A2038" s="9">
        <f>IF(Search!$C$5="","",IF(COUNTA(Inventory!$AP2038)=1,1,""))</f>
        <v>1</v>
      </c>
      <c r="B2038" s="9" t="str">
        <f>IF(Search!$C$4="","",IF(ISNUMBER(SEARCH(Search!$C$4,$AR2038))=TRUE,1,""))</f>
        <v/>
      </c>
      <c r="C2038" s="9" t="str">
        <f>IF(Search!$C$6="x",IF(COUNTA($AQ2038)=1,1,"N"),IF(COUNTA($AQ2038)=1,"N",""))</f>
        <v/>
      </c>
      <c r="D2038" s="9" t="str">
        <f>IF(Search!$O$8="","",IF(ISNUMBER(SEARCH(Search!$O$8,$BD2038))=TRUE,1,""))</f>
        <v/>
      </c>
      <c r="E2038" s="9" t="str">
        <f>IF(Search!$C$7="","",IF(ISNUMBER(SEARCH(Search!$C$7,$AN2038))=TRUE,1,""))</f>
        <v/>
      </c>
      <c r="F2038" s="9" t="str">
        <f>IF(Search!$C$8="","",IF(ISNUMBER(SEARCH(Search!$C$8,$AO2038))=TRUE,1,""))</f>
        <v/>
      </c>
      <c r="G2038" s="9" t="str">
        <f>IF(Search!$F$4="","",IF(Inventory!$AJ2038&lt;Search!$F$4,"",1))</f>
        <v/>
      </c>
      <c r="H2038" s="9" t="str">
        <f>IF(Search!$F$5="","",IF(Inventory!$AJ2038&gt;Search!$F$5,"",1))</f>
        <v/>
      </c>
      <c r="I2038" s="9" t="str">
        <f>IF(Search!$F$7="","",IF(Search!$F$8="",IF(ISNUMBER(SEARCH(Search!$F$7,$AL2038))=TRUE,1,""),""))</f>
        <v/>
      </c>
      <c r="J2038" s="9" t="str">
        <f>IF($AL2038=Search!$F$8,1,"")</f>
        <v/>
      </c>
      <c r="K2038" s="9" t="str">
        <f>IF(Search!$I$4="","",IF(COUNTA($AS2038)=1,IF(Search!$I$4="N","N",1),""))</f>
        <v/>
      </c>
      <c r="L2038" s="9" t="str">
        <f>IF(Search!$I$5="","",IF($AS2038="RC",1,""))</f>
        <v/>
      </c>
      <c r="M2038" s="9" t="str">
        <f>IF(Search!$I$6="","",IF($AS2038="RCP",1,""))</f>
        <v/>
      </c>
      <c r="N2038" s="9" t="str">
        <f>IF(Search!$I$8="","",IF(COUNTA($AT2038)=1,IF(Search!$I$8="N","N",1),""))</f>
        <v/>
      </c>
      <c r="O2038" s="9" t="str">
        <f>IF(Search!$L$4="","",IF(COUNTA($AU2038)=1,IF(Search!$L$4="N","N",1),""))</f>
        <v/>
      </c>
      <c r="P2038" s="9" t="str">
        <f>IF(Search!$L$5="","",IF(ISNUMBER(SEARCH("Jersey",$AU2038))=TRUE,IF(Search!$L$5="N","N",1),""))</f>
        <v/>
      </c>
      <c r="Q2038" s="9" t="str">
        <f>IF(Search!$L$6="","",IF(ISNUMBER(SEARCH("Patch",$AU2038))=TRUE,IF(Search!$L$6="N","N",1),""))</f>
        <v/>
      </c>
      <c r="R2038" s="9" t="str">
        <f>IF(Search!$L$7="","",IF(ISNUMBER(SEARCH("Shield",$AU2038))=TRUE,IF(Search!$L$7="N","N",1),""))</f>
        <v/>
      </c>
      <c r="S2038" s="9" t="str">
        <f>IF(Search!$L$8="","",IF(ISNUMBER(SEARCH("Stick",$AU2038))=TRUE,IF(Search!$L$8="N","N",1),""))</f>
        <v/>
      </c>
      <c r="T2038" s="9" t="str">
        <f>IF(Search!$O$4="","",IF(COUNTA($AW2038)=1,IF(Search!$O$4="N","N",1),""))</f>
        <v/>
      </c>
      <c r="U2038" s="9" t="str">
        <f>IF(Search!$O$5="","",IF($AW2038="","",IF($AW2038&lt;Search!$O$5,"",1)))</f>
        <v/>
      </c>
      <c r="V2038" s="9" t="str">
        <f>IF(Search!$O$6="","",IF($AW2038="","",IF($AW2038&gt;Search!$O$6,"",1)))</f>
        <v/>
      </c>
      <c r="W2038" s="9" t="str">
        <f>IF(Search!$U$4="","",IF($AX2038="","",1))</f>
        <v/>
      </c>
      <c r="X2038" s="9" t="str">
        <f>IF(Search!$U$5="","",IF(ISNUMBER(SEARCH(Search!$U$5,$AX2038))=TRUE,IF(Search!$U$5="N","N",1),""))</f>
        <v/>
      </c>
      <c r="Y2038" s="9" t="str">
        <f>IF(Search!$U$6="","",IF($AY2038&lt;Search!$U$6,"",1))</f>
        <v/>
      </c>
      <c r="Z2038" s="9" t="str">
        <f>IF(Search!$R$4="","",IF(Inventory!$BA2038&lt;Search!$R$4,"",1))</f>
        <v/>
      </c>
      <c r="AA2038" s="9" t="str">
        <f>IF(Search!$R$5="","",IF($BA2038&gt;Search!$R$5,"",1))</f>
        <v/>
      </c>
      <c r="AB2038" s="9" t="str">
        <f>IF(Search!$R$6="","",IF($BB2038&lt;Search!$R$6,"",1))</f>
        <v/>
      </c>
      <c r="AC2038" s="9" t="str">
        <f>IF(Search!$R$7="","",IF($BB2038&lt;Search!$R$7,"",1))</f>
        <v/>
      </c>
      <c r="AD2038" s="45">
        <f>IF(COUNTIF($A2038:$AC2038,"n")&gt;0,"",IF(SUM($A2038:$AC2038)=COUNTA(Search!$C$4:$C$8,Search!$F$4:$F$8,Search!$I$4:$I$6,Search!$I$8,Search!$L$4:$L$8,Search!$O$4:$O$8,Search!$R$4:$R$7,Search!$U$4:$U$7)-COUNTIF(Search!$C$4:$U$7,"n"),1+LARGE($AD$1:AD2037,1),""))</f>
        <v>247</v>
      </c>
      <c r="AE2038" s="45">
        <f t="shared" si="96"/>
        <v>1848</v>
      </c>
      <c r="AF2038" s="45">
        <f>IF(AD2038="","",COUNTIF($AE$1:$AE2037,$AE2038)+RANK($AE2038,$AE$2:$AE$10540,1))</f>
        <v>337</v>
      </c>
      <c r="AG2038" s="45">
        <f t="shared" si="97"/>
        <v>0</v>
      </c>
      <c r="AH2038" s="45">
        <f>IF($AD2038="","",COUNTIF($AG$1:$AG2037,$AG2038)+RANK($AG2038,$AG$1:$AG$10539,0))</f>
        <v>409</v>
      </c>
      <c r="AI2038" s="10" t="str">
        <f t="shared" si="98"/>
        <v>2013-14 O-Pee-Chee Retro #639 Morgan Rielly TOR RCP   /   $</v>
      </c>
      <c r="AJ2038" s="11">
        <v>2013</v>
      </c>
      <c r="AK2038" s="17">
        <v>14</v>
      </c>
      <c r="AL2038" s="12" t="s">
        <v>1096</v>
      </c>
      <c r="AM2038" s="10">
        <v>639</v>
      </c>
      <c r="AN2038" s="12" t="s">
        <v>1449</v>
      </c>
      <c r="AO2038" s="9" t="s">
        <v>1904</v>
      </c>
      <c r="AP2038" s="9" t="s">
        <v>1902</v>
      </c>
      <c r="AQ2038" s="9"/>
      <c r="AR2038" s="14"/>
      <c r="AS2038" s="9" t="s">
        <v>1944</v>
      </c>
      <c r="AT2038" s="9"/>
      <c r="AU2038" s="9"/>
      <c r="AV2038" s="13"/>
      <c r="AW2038" s="13"/>
      <c r="AX2038" s="9"/>
      <c r="AY2038" s="9"/>
      <c r="AZ2038" s="9"/>
      <c r="BA2038" s="33"/>
      <c r="BB2038" s="33"/>
      <c r="BC2038" s="36"/>
      <c r="BD2038" s="12" t="s">
        <v>1771</v>
      </c>
    </row>
    <row r="2039" spans="1:56" s="12" customFormat="1" x14ac:dyDescent="0.2">
      <c r="A2039" s="9">
        <f>IF(Search!$C$5="","",IF(COUNTA(Inventory!$AP2039)=1,1,""))</f>
        <v>1</v>
      </c>
      <c r="B2039" s="9" t="str">
        <f>IF(Search!$C$4="","",IF(ISNUMBER(SEARCH(Search!$C$4,$AR2039))=TRUE,1,""))</f>
        <v/>
      </c>
      <c r="C2039" s="9" t="str">
        <f>IF(Search!$C$6="x",IF(COUNTA($AQ2039)=1,1,"N"),IF(COUNTA($AQ2039)=1,"N",""))</f>
        <v/>
      </c>
      <c r="D2039" s="9" t="str">
        <f>IF(Search!$O$8="","",IF(ISNUMBER(SEARCH(Search!$O$8,$BD2039))=TRUE,1,""))</f>
        <v/>
      </c>
      <c r="E2039" s="9" t="str">
        <f>IF(Search!$C$7="","",IF(ISNUMBER(SEARCH(Search!$C$7,$AN2039))=TRUE,1,""))</f>
        <v/>
      </c>
      <c r="F2039" s="9" t="str">
        <f>IF(Search!$C$8="","",IF(ISNUMBER(SEARCH(Search!$C$8,$AO2039))=TRUE,1,""))</f>
        <v/>
      </c>
      <c r="G2039" s="9" t="str">
        <f>IF(Search!$F$4="","",IF(Inventory!$AJ2039&lt;Search!$F$4,"",1))</f>
        <v/>
      </c>
      <c r="H2039" s="9" t="str">
        <f>IF(Search!$F$5="","",IF(Inventory!$AJ2039&gt;Search!$F$5,"",1))</f>
        <v/>
      </c>
      <c r="I2039" s="9" t="str">
        <f>IF(Search!$F$7="","",IF(Search!$F$8="",IF(ISNUMBER(SEARCH(Search!$F$7,$AL2039))=TRUE,1,""),""))</f>
        <v/>
      </c>
      <c r="J2039" s="9" t="str">
        <f>IF($AL2039=Search!$F$8,1,"")</f>
        <v/>
      </c>
      <c r="K2039" s="9" t="str">
        <f>IF(Search!$I$4="","",IF(COUNTA($AS2039)=1,IF(Search!$I$4="N","N",1),""))</f>
        <v/>
      </c>
      <c r="L2039" s="9" t="str">
        <f>IF(Search!$I$5="","",IF($AS2039="RC",1,""))</f>
        <v/>
      </c>
      <c r="M2039" s="9" t="str">
        <f>IF(Search!$I$6="","",IF($AS2039="RCP",1,""))</f>
        <v/>
      </c>
      <c r="N2039" s="9" t="str">
        <f>IF(Search!$I$8="","",IF(COUNTA($AT2039)=1,IF(Search!$I$8="N","N",1),""))</f>
        <v/>
      </c>
      <c r="O2039" s="9" t="str">
        <f>IF(Search!$L$4="","",IF(COUNTA($AU2039)=1,IF(Search!$L$4="N","N",1),""))</f>
        <v/>
      </c>
      <c r="P2039" s="9" t="str">
        <f>IF(Search!$L$5="","",IF(ISNUMBER(SEARCH("Jersey",$AU2039))=TRUE,IF(Search!$L$5="N","N",1),""))</f>
        <v/>
      </c>
      <c r="Q2039" s="9" t="str">
        <f>IF(Search!$L$6="","",IF(ISNUMBER(SEARCH("Patch",$AU2039))=TRUE,IF(Search!$L$6="N","N",1),""))</f>
        <v/>
      </c>
      <c r="R2039" s="9" t="str">
        <f>IF(Search!$L$7="","",IF(ISNUMBER(SEARCH("Shield",$AU2039))=TRUE,IF(Search!$L$7="N","N",1),""))</f>
        <v/>
      </c>
      <c r="S2039" s="9" t="str">
        <f>IF(Search!$L$8="","",IF(ISNUMBER(SEARCH("Stick",$AU2039))=TRUE,IF(Search!$L$8="N","N",1),""))</f>
        <v/>
      </c>
      <c r="T2039" s="9" t="str">
        <f>IF(Search!$O$4="","",IF(COUNTA($AW2039)=1,IF(Search!$O$4="N","N",1),""))</f>
        <v/>
      </c>
      <c r="U2039" s="9" t="str">
        <f>IF(Search!$O$5="","",IF($AW2039="","",IF($AW2039&lt;Search!$O$5,"",1)))</f>
        <v/>
      </c>
      <c r="V2039" s="9" t="str">
        <f>IF(Search!$O$6="","",IF($AW2039="","",IF($AW2039&gt;Search!$O$6,"",1)))</f>
        <v/>
      </c>
      <c r="W2039" s="9" t="str">
        <f>IF(Search!$U$4="","",IF($AX2039="","",1))</f>
        <v/>
      </c>
      <c r="X2039" s="9" t="str">
        <f>IF(Search!$U$5="","",IF(ISNUMBER(SEARCH(Search!$U$5,$AX2039))=TRUE,IF(Search!$U$5="N","N",1),""))</f>
        <v/>
      </c>
      <c r="Y2039" s="9" t="str">
        <f>IF(Search!$U$6="","",IF($AY2039&lt;Search!$U$6,"",1))</f>
        <v/>
      </c>
      <c r="Z2039" s="9" t="str">
        <f>IF(Search!$R$4="","",IF(Inventory!$BA2039&lt;Search!$R$4,"",1))</f>
        <v/>
      </c>
      <c r="AA2039" s="9" t="str">
        <f>IF(Search!$R$5="","",IF($BA2039&gt;Search!$R$5,"",1))</f>
        <v/>
      </c>
      <c r="AB2039" s="9" t="str">
        <f>IF(Search!$R$6="","",IF($BB2039&lt;Search!$R$6,"",1))</f>
        <v/>
      </c>
      <c r="AC2039" s="9" t="str">
        <f>IF(Search!$R$7="","",IF($BB2039&lt;Search!$R$7,"",1))</f>
        <v/>
      </c>
      <c r="AD2039" s="45">
        <f>IF(COUNTIF($A2039:$AC2039,"n")&gt;0,"",IF(SUM($A2039:$AC2039)=COUNTA(Search!$C$4:$C$8,Search!$F$4:$F$8,Search!$I$4:$I$6,Search!$I$8,Search!$L$4:$L$8,Search!$O$4:$O$8,Search!$R$4:$R$7,Search!$U$4:$U$7)-COUNTIF(Search!$C$4:$U$7,"n"),1+LARGE($AD$1:AD2038,1),""))</f>
        <v>248</v>
      </c>
      <c r="AE2039" s="45">
        <f t="shared" si="96"/>
        <v>1769</v>
      </c>
      <c r="AF2039" s="45">
        <f>IF(AD2039="","",COUNTIF($AE$1:$AE2038,$AE2039)+RANK($AE2039,$AE$2:$AE$10540,1))</f>
        <v>321</v>
      </c>
      <c r="AG2039" s="45">
        <f t="shared" si="97"/>
        <v>0</v>
      </c>
      <c r="AH2039" s="45">
        <f>IF($AD2039="","",COUNTIF($AG$1:$AG2038,$AG2039)+RANK($AG2039,$AG$1:$AG$10539,0))</f>
        <v>410</v>
      </c>
      <c r="AI2039" s="10" t="str">
        <f t="shared" si="98"/>
        <v>2013-14 O-Pee-Chee Retro Blank Back #172 Mike Fisher     /   $</v>
      </c>
      <c r="AJ2039" s="11">
        <v>2013</v>
      </c>
      <c r="AK2039" s="17">
        <v>14</v>
      </c>
      <c r="AL2039" s="12" t="s">
        <v>1551</v>
      </c>
      <c r="AM2039" s="10">
        <v>172</v>
      </c>
      <c r="AN2039" s="12" t="s">
        <v>1552</v>
      </c>
      <c r="AO2039" s="9"/>
      <c r="AP2039" s="9" t="s">
        <v>1902</v>
      </c>
      <c r="AQ2039" s="9"/>
      <c r="AR2039" s="14"/>
      <c r="AS2039" s="9"/>
      <c r="AT2039" s="9"/>
      <c r="AU2039" s="9"/>
      <c r="AV2039" s="13"/>
      <c r="AW2039" s="13"/>
      <c r="AX2039" s="9"/>
      <c r="AY2039" s="9"/>
      <c r="AZ2039" s="9"/>
      <c r="BA2039" s="33"/>
      <c r="BB2039" s="33"/>
      <c r="BC2039" s="36"/>
      <c r="BD2039" s="12" t="s">
        <v>1771</v>
      </c>
    </row>
    <row r="2040" spans="1:56" s="12" customFormat="1" x14ac:dyDescent="0.2">
      <c r="A2040" s="9">
        <f>IF(Search!$C$5="","",IF(COUNTA(Inventory!$AP2040)=1,1,""))</f>
        <v>1</v>
      </c>
      <c r="B2040" s="9" t="str">
        <f>IF(Search!$C$4="","",IF(ISNUMBER(SEARCH(Search!$C$4,$AR2040))=TRUE,1,""))</f>
        <v/>
      </c>
      <c r="C2040" s="9" t="str">
        <f>IF(Search!$C$6="x",IF(COUNTA($AQ2040)=1,1,"N"),IF(COUNTA($AQ2040)=1,"N",""))</f>
        <v/>
      </c>
      <c r="D2040" s="9" t="str">
        <f>IF(Search!$O$8="","",IF(ISNUMBER(SEARCH(Search!$O$8,$BD2040))=TRUE,1,""))</f>
        <v/>
      </c>
      <c r="E2040" s="9" t="str">
        <f>IF(Search!$C$7="","",IF(ISNUMBER(SEARCH(Search!$C$7,$AN2040))=TRUE,1,""))</f>
        <v/>
      </c>
      <c r="F2040" s="9" t="str">
        <f>IF(Search!$C$8="","",IF(ISNUMBER(SEARCH(Search!$C$8,$AO2040))=TRUE,1,""))</f>
        <v/>
      </c>
      <c r="G2040" s="9" t="str">
        <f>IF(Search!$F$4="","",IF(Inventory!$AJ2040&lt;Search!$F$4,"",1))</f>
        <v/>
      </c>
      <c r="H2040" s="9" t="str">
        <f>IF(Search!$F$5="","",IF(Inventory!$AJ2040&gt;Search!$F$5,"",1))</f>
        <v/>
      </c>
      <c r="I2040" s="9" t="str">
        <f>IF(Search!$F$7="","",IF(Search!$F$8="",IF(ISNUMBER(SEARCH(Search!$F$7,$AL2040))=TRUE,1,""),""))</f>
        <v/>
      </c>
      <c r="J2040" s="9" t="str">
        <f>IF($AL2040=Search!$F$8,1,"")</f>
        <v/>
      </c>
      <c r="K2040" s="9" t="str">
        <f>IF(Search!$I$4="","",IF(COUNTA($AS2040)=1,IF(Search!$I$4="N","N",1),""))</f>
        <v/>
      </c>
      <c r="L2040" s="9" t="str">
        <f>IF(Search!$I$5="","",IF($AS2040="RC",1,""))</f>
        <v/>
      </c>
      <c r="M2040" s="9" t="str">
        <f>IF(Search!$I$6="","",IF($AS2040="RCP",1,""))</f>
        <v/>
      </c>
      <c r="N2040" s="9" t="str">
        <f>IF(Search!$I$8="","",IF(COUNTA($AT2040)=1,IF(Search!$I$8="N","N",1),""))</f>
        <v/>
      </c>
      <c r="O2040" s="9" t="str">
        <f>IF(Search!$L$4="","",IF(COUNTA($AU2040)=1,IF(Search!$L$4="N","N",1),""))</f>
        <v/>
      </c>
      <c r="P2040" s="9" t="str">
        <f>IF(Search!$L$5="","",IF(ISNUMBER(SEARCH("Jersey",$AU2040))=TRUE,IF(Search!$L$5="N","N",1),""))</f>
        <v/>
      </c>
      <c r="Q2040" s="9" t="str">
        <f>IF(Search!$L$6="","",IF(ISNUMBER(SEARCH("Patch",$AU2040))=TRUE,IF(Search!$L$6="N","N",1),""))</f>
        <v/>
      </c>
      <c r="R2040" s="9" t="str">
        <f>IF(Search!$L$7="","",IF(ISNUMBER(SEARCH("Shield",$AU2040))=TRUE,IF(Search!$L$7="N","N",1),""))</f>
        <v/>
      </c>
      <c r="S2040" s="9" t="str">
        <f>IF(Search!$L$8="","",IF(ISNUMBER(SEARCH("Stick",$AU2040))=TRUE,IF(Search!$L$8="N","N",1),""))</f>
        <v/>
      </c>
      <c r="T2040" s="9" t="str">
        <f>IF(Search!$O$4="","",IF(COUNTA($AW2040)=1,IF(Search!$O$4="N","N",1),""))</f>
        <v/>
      </c>
      <c r="U2040" s="9" t="str">
        <f>IF(Search!$O$5="","",IF($AW2040="","",IF($AW2040&lt;Search!$O$5,"",1)))</f>
        <v/>
      </c>
      <c r="V2040" s="9" t="str">
        <f>IF(Search!$O$6="","",IF($AW2040="","",IF($AW2040&gt;Search!$O$6,"",1)))</f>
        <v/>
      </c>
      <c r="W2040" s="9" t="str">
        <f>IF(Search!$U$4="","",IF($AX2040="","",1))</f>
        <v/>
      </c>
      <c r="X2040" s="9" t="str">
        <f>IF(Search!$U$5="","",IF(ISNUMBER(SEARCH(Search!$U$5,$AX2040))=TRUE,IF(Search!$U$5="N","N",1),""))</f>
        <v/>
      </c>
      <c r="Y2040" s="9" t="str">
        <f>IF(Search!$U$6="","",IF($AY2040&lt;Search!$U$6,"",1))</f>
        <v/>
      </c>
      <c r="Z2040" s="9" t="str">
        <f>IF(Search!$R$4="","",IF(Inventory!$BA2040&lt;Search!$R$4,"",1))</f>
        <v/>
      </c>
      <c r="AA2040" s="9" t="str">
        <f>IF(Search!$R$5="","",IF($BA2040&gt;Search!$R$5,"",1))</f>
        <v/>
      </c>
      <c r="AB2040" s="9" t="str">
        <f>IF(Search!$R$6="","",IF($BB2040&lt;Search!$R$6,"",1))</f>
        <v/>
      </c>
      <c r="AC2040" s="9" t="str">
        <f>IF(Search!$R$7="","",IF($BB2040&lt;Search!$R$7,"",1))</f>
        <v/>
      </c>
      <c r="AD2040" s="45">
        <f>IF(COUNTIF($A2040:$AC2040,"n")&gt;0,"",IF(SUM($A2040:$AC2040)=COUNTA(Search!$C$4:$C$8,Search!$F$4:$F$8,Search!$I$4:$I$6,Search!$I$8,Search!$L$4:$L$8,Search!$O$4:$O$8,Search!$R$4:$R$7,Search!$U$4:$U$7)-COUNTIF(Search!$C$4:$U$7,"n"),1+LARGE($AD$1:AD2039,1),""))</f>
        <v>249</v>
      </c>
      <c r="AE2040" s="45">
        <f t="shared" si="96"/>
        <v>550</v>
      </c>
      <c r="AF2040" s="45">
        <f>IF(AD2040="","",COUNTIF($AE$1:$AE2039,$AE2040)+RANK($AE2040,$AE$2:$AE$10540,1))</f>
        <v>113</v>
      </c>
      <c r="AG2040" s="45">
        <f t="shared" si="97"/>
        <v>0</v>
      </c>
      <c r="AH2040" s="45">
        <f>IF($AD2040="","",COUNTIF($AG$1:$AG2039,$AG2040)+RANK($AG2040,$AG$1:$AG$10539,0))</f>
        <v>411</v>
      </c>
      <c r="AI2040" s="10" t="str">
        <f t="shared" si="98"/>
        <v>2013-14 O-Pee-Chee Retro Blank Back #516 Darcy Kuemper  RCP   /   $</v>
      </c>
      <c r="AJ2040" s="11">
        <v>2013</v>
      </c>
      <c r="AK2040" s="17">
        <v>14</v>
      </c>
      <c r="AL2040" s="12" t="s">
        <v>1551</v>
      </c>
      <c r="AM2040" s="10">
        <v>516</v>
      </c>
      <c r="AN2040" s="12" t="s">
        <v>1505</v>
      </c>
      <c r="AO2040" s="9"/>
      <c r="AP2040" s="9" t="s">
        <v>1902</v>
      </c>
      <c r="AQ2040" s="9"/>
      <c r="AR2040" s="14"/>
      <c r="AS2040" s="9" t="s">
        <v>1944</v>
      </c>
      <c r="AT2040" s="9"/>
      <c r="AU2040" s="9"/>
      <c r="AV2040" s="13"/>
      <c r="AW2040" s="13"/>
      <c r="AX2040" s="9"/>
      <c r="AY2040" s="9"/>
      <c r="AZ2040" s="9"/>
      <c r="BA2040" s="33"/>
      <c r="BB2040" s="33"/>
      <c r="BC2040" s="36"/>
      <c r="BD2040" s="12" t="s">
        <v>1771</v>
      </c>
    </row>
    <row r="2041" spans="1:56" s="12" customFormat="1" x14ac:dyDescent="0.2">
      <c r="A2041" s="9">
        <f>IF(Search!$C$5="","",IF(COUNTA(Inventory!$AP2041)=1,1,""))</f>
        <v>1</v>
      </c>
      <c r="B2041" s="9" t="str">
        <f>IF(Search!$C$4="","",IF(ISNUMBER(SEARCH(Search!$C$4,$AR2041))=TRUE,1,""))</f>
        <v/>
      </c>
      <c r="C2041" s="9" t="str">
        <f>IF(Search!$C$6="x",IF(COUNTA($AQ2041)=1,1,"N"),IF(COUNTA($AQ2041)=1,"N",""))</f>
        <v/>
      </c>
      <c r="D2041" s="9" t="str">
        <f>IF(Search!$O$8="","",IF(ISNUMBER(SEARCH(Search!$O$8,$BD2041))=TRUE,1,""))</f>
        <v/>
      </c>
      <c r="E2041" s="9" t="str">
        <f>IF(Search!$C$7="","",IF(ISNUMBER(SEARCH(Search!$C$7,$AN2041))=TRUE,1,""))</f>
        <v/>
      </c>
      <c r="F2041" s="9" t="str">
        <f>IF(Search!$C$8="","",IF(ISNUMBER(SEARCH(Search!$C$8,$AO2041))=TRUE,1,""))</f>
        <v/>
      </c>
      <c r="G2041" s="9" t="str">
        <f>IF(Search!$F$4="","",IF(Inventory!$AJ2041&lt;Search!$F$4,"",1))</f>
        <v/>
      </c>
      <c r="H2041" s="9" t="str">
        <f>IF(Search!$F$5="","",IF(Inventory!$AJ2041&gt;Search!$F$5,"",1))</f>
        <v/>
      </c>
      <c r="I2041" s="9" t="str">
        <f>IF(Search!$F$7="","",IF(Search!$F$8="",IF(ISNUMBER(SEARCH(Search!$F$7,$AL2041))=TRUE,1,""),""))</f>
        <v/>
      </c>
      <c r="J2041" s="9" t="str">
        <f>IF($AL2041=Search!$F$8,1,"")</f>
        <v/>
      </c>
      <c r="K2041" s="9" t="str">
        <f>IF(Search!$I$4="","",IF(COUNTA($AS2041)=1,IF(Search!$I$4="N","N",1),""))</f>
        <v/>
      </c>
      <c r="L2041" s="9" t="str">
        <f>IF(Search!$I$5="","",IF($AS2041="RC",1,""))</f>
        <v/>
      </c>
      <c r="M2041" s="9" t="str">
        <f>IF(Search!$I$6="","",IF($AS2041="RCP",1,""))</f>
        <v/>
      </c>
      <c r="N2041" s="9" t="str">
        <f>IF(Search!$I$8="","",IF(COUNTA($AT2041)=1,IF(Search!$I$8="N","N",1),""))</f>
        <v/>
      </c>
      <c r="O2041" s="9" t="str">
        <f>IF(Search!$L$4="","",IF(COUNTA($AU2041)=1,IF(Search!$L$4="N","N",1),""))</f>
        <v/>
      </c>
      <c r="P2041" s="9" t="str">
        <f>IF(Search!$L$5="","",IF(ISNUMBER(SEARCH("Jersey",$AU2041))=TRUE,IF(Search!$L$5="N","N",1),""))</f>
        <v/>
      </c>
      <c r="Q2041" s="9" t="str">
        <f>IF(Search!$L$6="","",IF(ISNUMBER(SEARCH("Patch",$AU2041))=TRUE,IF(Search!$L$6="N","N",1),""))</f>
        <v/>
      </c>
      <c r="R2041" s="9" t="str">
        <f>IF(Search!$L$7="","",IF(ISNUMBER(SEARCH("Shield",$AU2041))=TRUE,IF(Search!$L$7="N","N",1),""))</f>
        <v/>
      </c>
      <c r="S2041" s="9" t="str">
        <f>IF(Search!$L$8="","",IF(ISNUMBER(SEARCH("Stick",$AU2041))=TRUE,IF(Search!$L$8="N","N",1),""))</f>
        <v/>
      </c>
      <c r="T2041" s="9" t="str">
        <f>IF(Search!$O$4="","",IF(COUNTA($AW2041)=1,IF(Search!$O$4="N","N",1),""))</f>
        <v/>
      </c>
      <c r="U2041" s="9" t="str">
        <f>IF(Search!$O$5="","",IF($AW2041="","",IF($AW2041&lt;Search!$O$5,"",1)))</f>
        <v/>
      </c>
      <c r="V2041" s="9" t="str">
        <f>IF(Search!$O$6="","",IF($AW2041="","",IF($AW2041&gt;Search!$O$6,"",1)))</f>
        <v/>
      </c>
      <c r="W2041" s="9" t="str">
        <f>IF(Search!$U$4="","",IF($AX2041="","",1))</f>
        <v/>
      </c>
      <c r="X2041" s="9" t="str">
        <f>IF(Search!$U$5="","",IF(ISNUMBER(SEARCH(Search!$U$5,$AX2041))=TRUE,IF(Search!$U$5="N","N",1),""))</f>
        <v/>
      </c>
      <c r="Y2041" s="9" t="str">
        <f>IF(Search!$U$6="","",IF($AY2041&lt;Search!$U$6,"",1))</f>
        <v/>
      </c>
      <c r="Z2041" s="9" t="str">
        <f>IF(Search!$R$4="","",IF(Inventory!$BA2041&lt;Search!$R$4,"",1))</f>
        <v/>
      </c>
      <c r="AA2041" s="9" t="str">
        <f>IF(Search!$R$5="","",IF($BA2041&gt;Search!$R$5,"",1))</f>
        <v/>
      </c>
      <c r="AB2041" s="9" t="str">
        <f>IF(Search!$R$6="","",IF($BB2041&lt;Search!$R$6,"",1))</f>
        <v/>
      </c>
      <c r="AC2041" s="9" t="str">
        <f>IF(Search!$R$7="","",IF($BB2041&lt;Search!$R$7,"",1))</f>
        <v/>
      </c>
      <c r="AD2041" s="45">
        <f>IF(COUNTIF($A2041:$AC2041,"n")&gt;0,"",IF(SUM($A2041:$AC2041)=COUNTA(Search!$C$4:$C$8,Search!$F$4:$F$8,Search!$I$4:$I$6,Search!$I$8,Search!$L$4:$L$8,Search!$O$4:$O$8,Search!$R$4:$R$7,Search!$U$4:$U$7)-COUNTIF(Search!$C$4:$U$7,"n"),1+LARGE($AD$1:AD2040,1),""))</f>
        <v>250</v>
      </c>
      <c r="AE2041" s="45">
        <f t="shared" si="96"/>
        <v>867</v>
      </c>
      <c r="AF2041" s="45">
        <f>IF(AD2041="","",COUNTIF($AE$1:$AE2040,$AE2041)+RANK($AE2041,$AE$2:$AE$10540,1))</f>
        <v>144</v>
      </c>
      <c r="AG2041" s="45">
        <f t="shared" si="97"/>
        <v>0</v>
      </c>
      <c r="AH2041" s="45">
        <f>IF($AD2041="","",COUNTIF($AG$1:$AG2040,$AG2041)+RANK($AG2041,$AG$1:$AG$10539,0))</f>
        <v>412</v>
      </c>
      <c r="AI2041" s="10" t="str">
        <f t="shared" si="98"/>
        <v>2013-14 O-Pee-Chee Rings #R12 Florida Panthers     /   $</v>
      </c>
      <c r="AJ2041" s="11">
        <v>2013</v>
      </c>
      <c r="AK2041" s="17">
        <v>14</v>
      </c>
      <c r="AL2041" s="12" t="s">
        <v>1553</v>
      </c>
      <c r="AM2041" s="10" t="s">
        <v>1558</v>
      </c>
      <c r="AN2041" s="12" t="s">
        <v>1559</v>
      </c>
      <c r="AO2041" s="9"/>
      <c r="AP2041" s="9" t="s">
        <v>1902</v>
      </c>
      <c r="AQ2041" s="9"/>
      <c r="AR2041" s="14"/>
      <c r="AS2041" s="9"/>
      <c r="AT2041" s="9"/>
      <c r="AU2041" s="9"/>
      <c r="AV2041" s="13"/>
      <c r="AW2041" s="13"/>
      <c r="AX2041" s="9"/>
      <c r="AY2041" s="9"/>
      <c r="AZ2041" s="9"/>
      <c r="BA2041" s="33"/>
      <c r="BB2041" s="33"/>
      <c r="BC2041" s="36"/>
      <c r="BD2041" s="12" t="s">
        <v>1771</v>
      </c>
    </row>
    <row r="2042" spans="1:56" s="12" customFormat="1" x14ac:dyDescent="0.2">
      <c r="A2042" s="9">
        <f>IF(Search!$C$5="","",IF(COUNTA(Inventory!$AP2042)=1,1,""))</f>
        <v>1</v>
      </c>
      <c r="B2042" s="9" t="str">
        <f>IF(Search!$C$4="","",IF(ISNUMBER(SEARCH(Search!$C$4,$AR2042))=TRUE,1,""))</f>
        <v/>
      </c>
      <c r="C2042" s="9" t="str">
        <f>IF(Search!$C$6="x",IF(COUNTA($AQ2042)=1,1,"N"),IF(COUNTA($AQ2042)=1,"N",""))</f>
        <v/>
      </c>
      <c r="D2042" s="9" t="str">
        <f>IF(Search!$O$8="","",IF(ISNUMBER(SEARCH(Search!$O$8,$BD2042))=TRUE,1,""))</f>
        <v/>
      </c>
      <c r="E2042" s="9" t="str">
        <f>IF(Search!$C$7="","",IF(ISNUMBER(SEARCH(Search!$C$7,$AN2042))=TRUE,1,""))</f>
        <v/>
      </c>
      <c r="F2042" s="9" t="str">
        <f>IF(Search!$C$8="","",IF(ISNUMBER(SEARCH(Search!$C$8,$AO2042))=TRUE,1,""))</f>
        <v/>
      </c>
      <c r="G2042" s="9" t="str">
        <f>IF(Search!$F$4="","",IF(Inventory!$AJ2042&lt;Search!$F$4,"",1))</f>
        <v/>
      </c>
      <c r="H2042" s="9" t="str">
        <f>IF(Search!$F$5="","",IF(Inventory!$AJ2042&gt;Search!$F$5,"",1))</f>
        <v/>
      </c>
      <c r="I2042" s="9" t="str">
        <f>IF(Search!$F$7="","",IF(Search!$F$8="",IF(ISNUMBER(SEARCH(Search!$F$7,$AL2042))=TRUE,1,""),""))</f>
        <v/>
      </c>
      <c r="J2042" s="9" t="str">
        <f>IF($AL2042=Search!$F$8,1,"")</f>
        <v/>
      </c>
      <c r="K2042" s="9" t="str">
        <f>IF(Search!$I$4="","",IF(COUNTA($AS2042)=1,IF(Search!$I$4="N","N",1),""))</f>
        <v/>
      </c>
      <c r="L2042" s="9" t="str">
        <f>IF(Search!$I$5="","",IF($AS2042="RC",1,""))</f>
        <v/>
      </c>
      <c r="M2042" s="9" t="str">
        <f>IF(Search!$I$6="","",IF($AS2042="RCP",1,""))</f>
        <v/>
      </c>
      <c r="N2042" s="9" t="str">
        <f>IF(Search!$I$8="","",IF(COUNTA($AT2042)=1,IF(Search!$I$8="N","N",1),""))</f>
        <v/>
      </c>
      <c r="O2042" s="9" t="str">
        <f>IF(Search!$L$4="","",IF(COUNTA($AU2042)=1,IF(Search!$L$4="N","N",1),""))</f>
        <v/>
      </c>
      <c r="P2042" s="9" t="str">
        <f>IF(Search!$L$5="","",IF(ISNUMBER(SEARCH("Jersey",$AU2042))=TRUE,IF(Search!$L$5="N","N",1),""))</f>
        <v/>
      </c>
      <c r="Q2042" s="9" t="str">
        <f>IF(Search!$L$6="","",IF(ISNUMBER(SEARCH("Patch",$AU2042))=TRUE,IF(Search!$L$6="N","N",1),""))</f>
        <v/>
      </c>
      <c r="R2042" s="9" t="str">
        <f>IF(Search!$L$7="","",IF(ISNUMBER(SEARCH("Shield",$AU2042))=TRUE,IF(Search!$L$7="N","N",1),""))</f>
        <v/>
      </c>
      <c r="S2042" s="9" t="str">
        <f>IF(Search!$L$8="","",IF(ISNUMBER(SEARCH("Stick",$AU2042))=TRUE,IF(Search!$L$8="N","N",1),""))</f>
        <v/>
      </c>
      <c r="T2042" s="9" t="str">
        <f>IF(Search!$O$4="","",IF(COUNTA($AW2042)=1,IF(Search!$O$4="N","N",1),""))</f>
        <v/>
      </c>
      <c r="U2042" s="9" t="str">
        <f>IF(Search!$O$5="","",IF($AW2042="","",IF($AW2042&lt;Search!$O$5,"",1)))</f>
        <v/>
      </c>
      <c r="V2042" s="9" t="str">
        <f>IF(Search!$O$6="","",IF($AW2042="","",IF($AW2042&gt;Search!$O$6,"",1)))</f>
        <v/>
      </c>
      <c r="W2042" s="9" t="str">
        <f>IF(Search!$U$4="","",IF($AX2042="","",1))</f>
        <v/>
      </c>
      <c r="X2042" s="9" t="str">
        <f>IF(Search!$U$5="","",IF(ISNUMBER(SEARCH(Search!$U$5,$AX2042))=TRUE,IF(Search!$U$5="N","N",1),""))</f>
        <v/>
      </c>
      <c r="Y2042" s="9" t="str">
        <f>IF(Search!$U$6="","",IF($AY2042&lt;Search!$U$6,"",1))</f>
        <v/>
      </c>
      <c r="Z2042" s="9" t="str">
        <f>IF(Search!$R$4="","",IF(Inventory!$BA2042&lt;Search!$R$4,"",1))</f>
        <v/>
      </c>
      <c r="AA2042" s="9" t="str">
        <f>IF(Search!$R$5="","",IF($BA2042&gt;Search!$R$5,"",1))</f>
        <v/>
      </c>
      <c r="AB2042" s="9" t="str">
        <f>IF(Search!$R$6="","",IF($BB2042&lt;Search!$R$6,"",1))</f>
        <v/>
      </c>
      <c r="AC2042" s="9" t="str">
        <f>IF(Search!$R$7="","",IF($BB2042&lt;Search!$R$7,"",1))</f>
        <v/>
      </c>
      <c r="AD2042" s="45">
        <f>IF(COUNTIF($A2042:$AC2042,"n")&gt;0,"",IF(SUM($A2042:$AC2042)=COUNTA(Search!$C$4:$C$8,Search!$F$4:$F$8,Search!$I$4:$I$6,Search!$I$8,Search!$L$4:$L$8,Search!$O$4:$O$8,Search!$R$4:$R$7,Search!$U$4:$U$7)-COUNTIF(Search!$C$4:$U$7,"n"),1+LARGE($AD$1:AD2041,1),""))</f>
        <v>251</v>
      </c>
      <c r="AE2042" s="45">
        <f t="shared" si="96"/>
        <v>1871</v>
      </c>
      <c r="AF2042" s="45">
        <f>IF(AD2042="","",COUNTIF($AE$1:$AE2041,$AE2042)+RANK($AE2042,$AE$2:$AE$10540,1))</f>
        <v>348</v>
      </c>
      <c r="AG2042" s="45">
        <f t="shared" si="97"/>
        <v>0</v>
      </c>
      <c r="AH2042" s="45">
        <f>IF($AD2042="","",COUNTIF($AG$1:$AG2041,$AG2042)+RANK($AG2042,$AG$1:$AG$10539,0))</f>
        <v>413</v>
      </c>
      <c r="AI2042" s="10" t="str">
        <f t="shared" si="98"/>
        <v>2013-14 O-Pee-Chee Rings #R19 New York Rangers     /   $</v>
      </c>
      <c r="AJ2042" s="11">
        <v>2013</v>
      </c>
      <c r="AK2042" s="17">
        <v>14</v>
      </c>
      <c r="AL2042" s="12" t="s">
        <v>1553</v>
      </c>
      <c r="AM2042" s="10" t="s">
        <v>1565</v>
      </c>
      <c r="AN2042" s="12" t="s">
        <v>1566</v>
      </c>
      <c r="AO2042" s="9"/>
      <c r="AP2042" s="9" t="s">
        <v>1902</v>
      </c>
      <c r="AQ2042" s="9"/>
      <c r="AR2042" s="14"/>
      <c r="AS2042" s="9"/>
      <c r="AT2042" s="9"/>
      <c r="AU2042" s="9"/>
      <c r="AV2042" s="13"/>
      <c r="AW2042" s="13"/>
      <c r="AX2042" s="9"/>
      <c r="AY2042" s="9"/>
      <c r="AZ2042" s="9"/>
      <c r="BA2042" s="33"/>
      <c r="BB2042" s="33"/>
      <c r="BC2042" s="36"/>
      <c r="BD2042" s="12" t="s">
        <v>1771</v>
      </c>
    </row>
    <row r="2043" spans="1:56" s="12" customFormat="1" x14ac:dyDescent="0.2">
      <c r="A2043" s="9">
        <f>IF(Search!$C$5="","",IF(COUNTA(Inventory!$AP2043)=1,1,""))</f>
        <v>1</v>
      </c>
      <c r="B2043" s="9" t="str">
        <f>IF(Search!$C$4="","",IF(ISNUMBER(SEARCH(Search!$C$4,$AR2043))=TRUE,1,""))</f>
        <v/>
      </c>
      <c r="C2043" s="9" t="str">
        <f>IF(Search!$C$6="x",IF(COUNTA($AQ2043)=1,1,"N"),IF(COUNTA($AQ2043)=1,"N",""))</f>
        <v/>
      </c>
      <c r="D2043" s="9" t="str">
        <f>IF(Search!$O$8="","",IF(ISNUMBER(SEARCH(Search!$O$8,$BD2043))=TRUE,1,""))</f>
        <v/>
      </c>
      <c r="E2043" s="9" t="str">
        <f>IF(Search!$C$7="","",IF(ISNUMBER(SEARCH(Search!$C$7,$AN2043))=TRUE,1,""))</f>
        <v/>
      </c>
      <c r="F2043" s="9" t="str">
        <f>IF(Search!$C$8="","",IF(ISNUMBER(SEARCH(Search!$C$8,$AO2043))=TRUE,1,""))</f>
        <v/>
      </c>
      <c r="G2043" s="9" t="str">
        <f>IF(Search!$F$4="","",IF(Inventory!$AJ2043&lt;Search!$F$4,"",1))</f>
        <v/>
      </c>
      <c r="H2043" s="9" t="str">
        <f>IF(Search!$F$5="","",IF(Inventory!$AJ2043&gt;Search!$F$5,"",1))</f>
        <v/>
      </c>
      <c r="I2043" s="9" t="str">
        <f>IF(Search!$F$7="","",IF(Search!$F$8="",IF(ISNUMBER(SEARCH(Search!$F$7,$AL2043))=TRUE,1,""),""))</f>
        <v/>
      </c>
      <c r="J2043" s="9" t="str">
        <f>IF($AL2043=Search!$F$8,1,"")</f>
        <v/>
      </c>
      <c r="K2043" s="9" t="str">
        <f>IF(Search!$I$4="","",IF(COUNTA($AS2043)=1,IF(Search!$I$4="N","N",1),""))</f>
        <v/>
      </c>
      <c r="L2043" s="9" t="str">
        <f>IF(Search!$I$5="","",IF($AS2043="RC",1,""))</f>
        <v/>
      </c>
      <c r="M2043" s="9" t="str">
        <f>IF(Search!$I$6="","",IF($AS2043="RCP",1,""))</f>
        <v/>
      </c>
      <c r="N2043" s="9" t="str">
        <f>IF(Search!$I$8="","",IF(COUNTA($AT2043)=1,IF(Search!$I$8="N","N",1),""))</f>
        <v/>
      </c>
      <c r="O2043" s="9" t="str">
        <f>IF(Search!$L$4="","",IF(COUNTA($AU2043)=1,IF(Search!$L$4="N","N",1),""))</f>
        <v/>
      </c>
      <c r="P2043" s="9" t="str">
        <f>IF(Search!$L$5="","",IF(ISNUMBER(SEARCH("Jersey",$AU2043))=TRUE,IF(Search!$L$5="N","N",1),""))</f>
        <v/>
      </c>
      <c r="Q2043" s="9" t="str">
        <f>IF(Search!$L$6="","",IF(ISNUMBER(SEARCH("Patch",$AU2043))=TRUE,IF(Search!$L$6="N","N",1),""))</f>
        <v/>
      </c>
      <c r="R2043" s="9" t="str">
        <f>IF(Search!$L$7="","",IF(ISNUMBER(SEARCH("Shield",$AU2043))=TRUE,IF(Search!$L$7="N","N",1),""))</f>
        <v/>
      </c>
      <c r="S2043" s="9" t="str">
        <f>IF(Search!$L$8="","",IF(ISNUMBER(SEARCH("Stick",$AU2043))=TRUE,IF(Search!$L$8="N","N",1),""))</f>
        <v/>
      </c>
      <c r="T2043" s="9" t="str">
        <f>IF(Search!$O$4="","",IF(COUNTA($AW2043)=1,IF(Search!$O$4="N","N",1),""))</f>
        <v/>
      </c>
      <c r="U2043" s="9" t="str">
        <f>IF(Search!$O$5="","",IF($AW2043="","",IF($AW2043&lt;Search!$O$5,"",1)))</f>
        <v/>
      </c>
      <c r="V2043" s="9" t="str">
        <f>IF(Search!$O$6="","",IF($AW2043="","",IF($AW2043&gt;Search!$O$6,"",1)))</f>
        <v/>
      </c>
      <c r="W2043" s="9" t="str">
        <f>IF(Search!$U$4="","",IF($AX2043="","",1))</f>
        <v/>
      </c>
      <c r="X2043" s="9" t="str">
        <f>IF(Search!$U$5="","",IF(ISNUMBER(SEARCH(Search!$U$5,$AX2043))=TRUE,IF(Search!$U$5="N","N",1),""))</f>
        <v/>
      </c>
      <c r="Y2043" s="9" t="str">
        <f>IF(Search!$U$6="","",IF($AY2043&lt;Search!$U$6,"",1))</f>
        <v/>
      </c>
      <c r="Z2043" s="9" t="str">
        <f>IF(Search!$R$4="","",IF(Inventory!$BA2043&lt;Search!$R$4,"",1))</f>
        <v/>
      </c>
      <c r="AA2043" s="9" t="str">
        <f>IF(Search!$R$5="","",IF($BA2043&gt;Search!$R$5,"",1))</f>
        <v/>
      </c>
      <c r="AB2043" s="9" t="str">
        <f>IF(Search!$R$6="","",IF($BB2043&lt;Search!$R$6,"",1))</f>
        <v/>
      </c>
      <c r="AC2043" s="9" t="str">
        <f>IF(Search!$R$7="","",IF($BB2043&lt;Search!$R$7,"",1))</f>
        <v/>
      </c>
      <c r="AD2043" s="45">
        <f>IF(COUNTIF($A2043:$AC2043,"n")&gt;0,"",IF(SUM($A2043:$AC2043)=COUNTA(Search!$C$4:$C$8,Search!$F$4:$F$8,Search!$I$4:$I$6,Search!$I$8,Search!$L$4:$L$8,Search!$O$4:$O$8,Search!$R$4:$R$7,Search!$U$4:$U$7)-COUNTIF(Search!$C$4:$U$7,"n"),1+LARGE($AD$1:AD2042,1),""))</f>
        <v>252</v>
      </c>
      <c r="AE2043" s="45">
        <f t="shared" si="96"/>
        <v>351</v>
      </c>
      <c r="AF2043" s="45">
        <f>IF(AD2043="","",COUNTIF($AE$1:$AE2042,$AE2043)+RANK($AE2043,$AE$2:$AE$10540,1))</f>
        <v>68</v>
      </c>
      <c r="AG2043" s="45">
        <f t="shared" si="97"/>
        <v>0</v>
      </c>
      <c r="AH2043" s="45">
        <f>IF($AD2043="","",COUNTIF($AG$1:$AG2042,$AG2043)+RANK($AG2043,$AG$1:$AG$10539,0))</f>
        <v>414</v>
      </c>
      <c r="AI2043" s="10" t="str">
        <f t="shared" si="98"/>
        <v>2013-14 O-Pee-Chee Rings #R3 Buffalo Sabres     /   $</v>
      </c>
      <c r="AJ2043" s="11">
        <v>2013</v>
      </c>
      <c r="AK2043" s="17">
        <v>14</v>
      </c>
      <c r="AL2043" s="12" t="s">
        <v>1553</v>
      </c>
      <c r="AM2043" s="10" t="s">
        <v>1556</v>
      </c>
      <c r="AN2043" s="12" t="s">
        <v>1557</v>
      </c>
      <c r="AO2043" s="9"/>
      <c r="AP2043" s="9" t="s">
        <v>1902</v>
      </c>
      <c r="AQ2043" s="9"/>
      <c r="AR2043" s="14"/>
      <c r="AS2043" s="9"/>
      <c r="AT2043" s="9"/>
      <c r="AU2043" s="9"/>
      <c r="AV2043" s="13"/>
      <c r="AW2043" s="13"/>
      <c r="AX2043" s="9"/>
      <c r="AY2043" s="9"/>
      <c r="AZ2043" s="9"/>
      <c r="BA2043" s="33"/>
      <c r="BB2043" s="33"/>
      <c r="BC2043" s="36"/>
      <c r="BD2043" s="12" t="s">
        <v>1771</v>
      </c>
    </row>
    <row r="2044" spans="1:56" s="12" customFormat="1" x14ac:dyDescent="0.2">
      <c r="A2044" s="9">
        <f>IF(Search!$C$5="","",IF(COUNTA(Inventory!$AP2044)=1,1,""))</f>
        <v>1</v>
      </c>
      <c r="B2044" s="9" t="str">
        <f>IF(Search!$C$4="","",IF(ISNUMBER(SEARCH(Search!$C$4,$AR2044))=TRUE,1,""))</f>
        <v/>
      </c>
      <c r="C2044" s="9" t="str">
        <f>IF(Search!$C$6="x",IF(COUNTA($AQ2044)=1,1,"N"),IF(COUNTA($AQ2044)=1,"N",""))</f>
        <v/>
      </c>
      <c r="D2044" s="9" t="str">
        <f>IF(Search!$O$8="","",IF(ISNUMBER(SEARCH(Search!$O$8,$BD2044))=TRUE,1,""))</f>
        <v/>
      </c>
      <c r="E2044" s="9" t="str">
        <f>IF(Search!$C$7="","",IF(ISNUMBER(SEARCH(Search!$C$7,$AN2044))=TRUE,1,""))</f>
        <v/>
      </c>
      <c r="F2044" s="9" t="str">
        <f>IF(Search!$C$8="","",IF(ISNUMBER(SEARCH(Search!$C$8,$AO2044))=TRUE,1,""))</f>
        <v/>
      </c>
      <c r="G2044" s="9" t="str">
        <f>IF(Search!$F$4="","",IF(Inventory!$AJ2044&lt;Search!$F$4,"",1))</f>
        <v/>
      </c>
      <c r="H2044" s="9" t="str">
        <f>IF(Search!$F$5="","",IF(Inventory!$AJ2044&gt;Search!$F$5,"",1))</f>
        <v/>
      </c>
      <c r="I2044" s="9" t="str">
        <f>IF(Search!$F$7="","",IF(Search!$F$8="",IF(ISNUMBER(SEARCH(Search!$F$7,$AL2044))=TRUE,1,""),""))</f>
        <v/>
      </c>
      <c r="J2044" s="9" t="str">
        <f>IF($AL2044=Search!$F$8,1,"")</f>
        <v/>
      </c>
      <c r="K2044" s="9" t="str">
        <f>IF(Search!$I$4="","",IF(COUNTA($AS2044)=1,IF(Search!$I$4="N","N",1),""))</f>
        <v/>
      </c>
      <c r="L2044" s="9" t="str">
        <f>IF(Search!$I$5="","",IF($AS2044="RC",1,""))</f>
        <v/>
      </c>
      <c r="M2044" s="9" t="str">
        <f>IF(Search!$I$6="","",IF($AS2044="RCP",1,""))</f>
        <v/>
      </c>
      <c r="N2044" s="9" t="str">
        <f>IF(Search!$I$8="","",IF(COUNTA($AT2044)=1,IF(Search!$I$8="N","N",1),""))</f>
        <v/>
      </c>
      <c r="O2044" s="9" t="str">
        <f>IF(Search!$L$4="","",IF(COUNTA($AU2044)=1,IF(Search!$L$4="N","N",1),""))</f>
        <v/>
      </c>
      <c r="P2044" s="9" t="str">
        <f>IF(Search!$L$5="","",IF(ISNUMBER(SEARCH("Jersey",$AU2044))=TRUE,IF(Search!$L$5="N","N",1),""))</f>
        <v/>
      </c>
      <c r="Q2044" s="9" t="str">
        <f>IF(Search!$L$6="","",IF(ISNUMBER(SEARCH("Patch",$AU2044))=TRUE,IF(Search!$L$6="N","N",1),""))</f>
        <v/>
      </c>
      <c r="R2044" s="9" t="str">
        <f>IF(Search!$L$7="","",IF(ISNUMBER(SEARCH("Shield",$AU2044))=TRUE,IF(Search!$L$7="N","N",1),""))</f>
        <v/>
      </c>
      <c r="S2044" s="9" t="str">
        <f>IF(Search!$L$8="","",IF(ISNUMBER(SEARCH("Stick",$AU2044))=TRUE,IF(Search!$L$8="N","N",1),""))</f>
        <v/>
      </c>
      <c r="T2044" s="9" t="str">
        <f>IF(Search!$O$4="","",IF(COUNTA($AW2044)=1,IF(Search!$O$4="N","N",1),""))</f>
        <v/>
      </c>
      <c r="U2044" s="9" t="str">
        <f>IF(Search!$O$5="","",IF($AW2044="","",IF($AW2044&lt;Search!$O$5,"",1)))</f>
        <v/>
      </c>
      <c r="V2044" s="9" t="str">
        <f>IF(Search!$O$6="","",IF($AW2044="","",IF($AW2044&gt;Search!$O$6,"",1)))</f>
        <v/>
      </c>
      <c r="W2044" s="9" t="str">
        <f>IF(Search!$U$4="","",IF($AX2044="","",1))</f>
        <v/>
      </c>
      <c r="X2044" s="9" t="str">
        <f>IF(Search!$U$5="","",IF(ISNUMBER(SEARCH(Search!$U$5,$AX2044))=TRUE,IF(Search!$U$5="N","N",1),""))</f>
        <v/>
      </c>
      <c r="Y2044" s="9" t="str">
        <f>IF(Search!$U$6="","",IF($AY2044&lt;Search!$U$6,"",1))</f>
        <v/>
      </c>
      <c r="Z2044" s="9" t="str">
        <f>IF(Search!$R$4="","",IF(Inventory!$BA2044&lt;Search!$R$4,"",1))</f>
        <v/>
      </c>
      <c r="AA2044" s="9" t="str">
        <f>IF(Search!$R$5="","",IF($BA2044&gt;Search!$R$5,"",1))</f>
        <v/>
      </c>
      <c r="AB2044" s="9" t="str">
        <f>IF(Search!$R$6="","",IF($BB2044&lt;Search!$R$6,"",1))</f>
        <v/>
      </c>
      <c r="AC2044" s="9" t="str">
        <f>IF(Search!$R$7="","",IF($BB2044&lt;Search!$R$7,"",1))</f>
        <v/>
      </c>
      <c r="AD2044" s="45">
        <f>IF(COUNTIF($A2044:$AC2044,"n")&gt;0,"",IF(SUM($A2044:$AC2044)=COUNTA(Search!$C$4:$C$8,Search!$F$4:$F$8,Search!$I$4:$I$6,Search!$I$8,Search!$L$4:$L$8,Search!$O$4:$O$8,Search!$R$4:$R$7,Search!$U$4:$U$7)-COUNTIF(Search!$C$4:$U$7,"n"),1+LARGE($AD$1:AD2043,1),""))</f>
        <v>253</v>
      </c>
      <c r="AE2044" s="45">
        <f t="shared" si="96"/>
        <v>2725</v>
      </c>
      <c r="AF2044" s="45">
        <f>IF(AD2044="","",COUNTIF($AE$1:$AE2043,$AE2044)+RANK($AE2044,$AE$2:$AE$10540,1))</f>
        <v>484</v>
      </c>
      <c r="AG2044" s="45">
        <f t="shared" si="97"/>
        <v>0</v>
      </c>
      <c r="AH2044" s="45">
        <f>IF($AD2044="","",COUNTIF($AG$1:$AG2043,$AG2044)+RANK($AG2044,$AG$1:$AG$10539,0))</f>
        <v>415</v>
      </c>
      <c r="AI2044" s="10" t="str">
        <f t="shared" si="98"/>
        <v>2013-14 O-Pee-Chee Rings #R31 Wayne Gretzky     /   $</v>
      </c>
      <c r="AJ2044" s="11">
        <v>2013</v>
      </c>
      <c r="AK2044" s="17">
        <v>14</v>
      </c>
      <c r="AL2044" s="12" t="s">
        <v>1553</v>
      </c>
      <c r="AM2044" s="10" t="s">
        <v>1560</v>
      </c>
      <c r="AN2044" s="12" t="s">
        <v>163</v>
      </c>
      <c r="AO2044" s="9"/>
      <c r="AP2044" s="9" t="s">
        <v>1902</v>
      </c>
      <c r="AQ2044" s="9"/>
      <c r="AR2044" s="14"/>
      <c r="AS2044" s="9"/>
      <c r="AT2044" s="9"/>
      <c r="AU2044" s="9"/>
      <c r="AV2044" s="13"/>
      <c r="AW2044" s="13"/>
      <c r="AX2044" s="9"/>
      <c r="AY2044" s="9"/>
      <c r="AZ2044" s="9"/>
      <c r="BA2044" s="33"/>
      <c r="BB2044" s="33"/>
      <c r="BC2044" s="36"/>
      <c r="BD2044" s="12" t="s">
        <v>1771</v>
      </c>
    </row>
    <row r="2045" spans="1:56" s="12" customFormat="1" x14ac:dyDescent="0.2">
      <c r="A2045" s="9">
        <f>IF(Search!$C$5="","",IF(COUNTA(Inventory!$AP2045)=1,1,""))</f>
        <v>1</v>
      </c>
      <c r="B2045" s="9" t="str">
        <f>IF(Search!$C$4="","",IF(ISNUMBER(SEARCH(Search!$C$4,$AR2045))=TRUE,1,""))</f>
        <v/>
      </c>
      <c r="C2045" s="9" t="str">
        <f>IF(Search!$C$6="x",IF(COUNTA($AQ2045)=1,1,"N"),IF(COUNTA($AQ2045)=1,"N",""))</f>
        <v/>
      </c>
      <c r="D2045" s="9" t="str">
        <f>IF(Search!$O$8="","",IF(ISNUMBER(SEARCH(Search!$O$8,$BD2045))=TRUE,1,""))</f>
        <v/>
      </c>
      <c r="E2045" s="9" t="str">
        <f>IF(Search!$C$7="","",IF(ISNUMBER(SEARCH(Search!$C$7,$AN2045))=TRUE,1,""))</f>
        <v/>
      </c>
      <c r="F2045" s="9" t="str">
        <f>IF(Search!$C$8="","",IF(ISNUMBER(SEARCH(Search!$C$8,$AO2045))=TRUE,1,""))</f>
        <v/>
      </c>
      <c r="G2045" s="9" t="str">
        <f>IF(Search!$F$4="","",IF(Inventory!$AJ2045&lt;Search!$F$4,"",1))</f>
        <v/>
      </c>
      <c r="H2045" s="9" t="str">
        <f>IF(Search!$F$5="","",IF(Inventory!$AJ2045&gt;Search!$F$5,"",1))</f>
        <v/>
      </c>
      <c r="I2045" s="9" t="str">
        <f>IF(Search!$F$7="","",IF(Search!$F$8="",IF(ISNUMBER(SEARCH(Search!$F$7,$AL2045))=TRUE,1,""),""))</f>
        <v/>
      </c>
      <c r="J2045" s="9" t="str">
        <f>IF($AL2045=Search!$F$8,1,"")</f>
        <v/>
      </c>
      <c r="K2045" s="9" t="str">
        <f>IF(Search!$I$4="","",IF(COUNTA($AS2045)=1,IF(Search!$I$4="N","N",1),""))</f>
        <v/>
      </c>
      <c r="L2045" s="9" t="str">
        <f>IF(Search!$I$5="","",IF($AS2045="RC",1,""))</f>
        <v/>
      </c>
      <c r="M2045" s="9" t="str">
        <f>IF(Search!$I$6="","",IF($AS2045="RCP",1,""))</f>
        <v/>
      </c>
      <c r="N2045" s="9" t="str">
        <f>IF(Search!$I$8="","",IF(COUNTA($AT2045)=1,IF(Search!$I$8="N","N",1),""))</f>
        <v/>
      </c>
      <c r="O2045" s="9" t="str">
        <f>IF(Search!$L$4="","",IF(COUNTA($AU2045)=1,IF(Search!$L$4="N","N",1),""))</f>
        <v/>
      </c>
      <c r="P2045" s="9" t="str">
        <f>IF(Search!$L$5="","",IF(ISNUMBER(SEARCH("Jersey",$AU2045))=TRUE,IF(Search!$L$5="N","N",1),""))</f>
        <v/>
      </c>
      <c r="Q2045" s="9" t="str">
        <f>IF(Search!$L$6="","",IF(ISNUMBER(SEARCH("Patch",$AU2045))=TRUE,IF(Search!$L$6="N","N",1),""))</f>
        <v/>
      </c>
      <c r="R2045" s="9" t="str">
        <f>IF(Search!$L$7="","",IF(ISNUMBER(SEARCH("Shield",$AU2045))=TRUE,IF(Search!$L$7="N","N",1),""))</f>
        <v/>
      </c>
      <c r="S2045" s="9" t="str">
        <f>IF(Search!$L$8="","",IF(ISNUMBER(SEARCH("Stick",$AU2045))=TRUE,IF(Search!$L$8="N","N",1),""))</f>
        <v/>
      </c>
      <c r="T2045" s="9" t="str">
        <f>IF(Search!$O$4="","",IF(COUNTA($AW2045)=1,IF(Search!$O$4="N","N",1),""))</f>
        <v/>
      </c>
      <c r="U2045" s="9" t="str">
        <f>IF(Search!$O$5="","",IF($AW2045="","",IF($AW2045&lt;Search!$O$5,"",1)))</f>
        <v/>
      </c>
      <c r="V2045" s="9" t="str">
        <f>IF(Search!$O$6="","",IF($AW2045="","",IF($AW2045&gt;Search!$O$6,"",1)))</f>
        <v/>
      </c>
      <c r="W2045" s="9" t="str">
        <f>IF(Search!$U$4="","",IF($AX2045="","",1))</f>
        <v/>
      </c>
      <c r="X2045" s="9" t="str">
        <f>IF(Search!$U$5="","",IF(ISNUMBER(SEARCH(Search!$U$5,$AX2045))=TRUE,IF(Search!$U$5="N","N",1),""))</f>
        <v/>
      </c>
      <c r="Y2045" s="9" t="str">
        <f>IF(Search!$U$6="","",IF($AY2045&lt;Search!$U$6,"",1))</f>
        <v/>
      </c>
      <c r="Z2045" s="9" t="str">
        <f>IF(Search!$R$4="","",IF(Inventory!$BA2045&lt;Search!$R$4,"",1))</f>
        <v/>
      </c>
      <c r="AA2045" s="9" t="str">
        <f>IF(Search!$R$5="","",IF($BA2045&gt;Search!$R$5,"",1))</f>
        <v/>
      </c>
      <c r="AB2045" s="9" t="str">
        <f>IF(Search!$R$6="","",IF($BB2045&lt;Search!$R$6,"",1))</f>
        <v/>
      </c>
      <c r="AC2045" s="9" t="str">
        <f>IF(Search!$R$7="","",IF($BB2045&lt;Search!$R$7,"",1))</f>
        <v/>
      </c>
      <c r="AD2045" s="45">
        <f>IF(COUNTIF($A2045:$AC2045,"n")&gt;0,"",IF(SUM($A2045:$AC2045)=COUNTA(Search!$C$4:$C$8,Search!$F$4:$F$8,Search!$I$4:$I$6,Search!$I$8,Search!$L$4:$L$8,Search!$O$4:$O$8,Search!$R$4:$R$7,Search!$U$4:$U$7)-COUNTIF(Search!$C$4:$U$7,"n"),1+LARGE($AD$1:AD2044,1),""))</f>
        <v>254</v>
      </c>
      <c r="AE2045" s="45">
        <f t="shared" si="96"/>
        <v>532</v>
      </c>
      <c r="AF2045" s="45">
        <f>IF(AD2045="","",COUNTIF($AE$1:$AE2044,$AE2045)+RANK($AE2045,$AE$2:$AE$10540,1))</f>
        <v>110</v>
      </c>
      <c r="AG2045" s="45">
        <f t="shared" si="97"/>
        <v>0</v>
      </c>
      <c r="AH2045" s="45">
        <f>IF($AD2045="","",COUNTIF($AG$1:$AG2044,$AG2045)+RANK($AG2045,$AG$1:$AG$10539,0))</f>
        <v>416</v>
      </c>
      <c r="AI2045" s="10" t="str">
        <f t="shared" si="98"/>
        <v>2013-14 O-Pee-Chee Rings #R40 Daniel Carcillo     /   $</v>
      </c>
      <c r="AJ2045" s="11">
        <v>2013</v>
      </c>
      <c r="AK2045" s="17">
        <v>14</v>
      </c>
      <c r="AL2045" s="12" t="s">
        <v>1553</v>
      </c>
      <c r="AM2045" s="10" t="s">
        <v>1563</v>
      </c>
      <c r="AN2045" s="12" t="s">
        <v>1564</v>
      </c>
      <c r="AO2045" s="9"/>
      <c r="AP2045" s="9" t="s">
        <v>1902</v>
      </c>
      <c r="AQ2045" s="9"/>
      <c r="AR2045" s="14"/>
      <c r="AS2045" s="9"/>
      <c r="AT2045" s="9"/>
      <c r="AU2045" s="9"/>
      <c r="AV2045" s="13"/>
      <c r="AW2045" s="13"/>
      <c r="AX2045" s="9"/>
      <c r="AY2045" s="9"/>
      <c r="AZ2045" s="9"/>
      <c r="BA2045" s="33"/>
      <c r="BB2045" s="33"/>
      <c r="BC2045" s="36"/>
      <c r="BD2045" s="12" t="s">
        <v>1771</v>
      </c>
    </row>
    <row r="2046" spans="1:56" s="12" customFormat="1" x14ac:dyDescent="0.2">
      <c r="A2046" s="9">
        <f>IF(Search!$C$5="","",IF(COUNTA(Inventory!$AP2046)=1,1,""))</f>
        <v>1</v>
      </c>
      <c r="B2046" s="9" t="str">
        <f>IF(Search!$C$4="","",IF(ISNUMBER(SEARCH(Search!$C$4,$AR2046))=TRUE,1,""))</f>
        <v/>
      </c>
      <c r="C2046" s="9" t="str">
        <f>IF(Search!$C$6="x",IF(COUNTA($AQ2046)=1,1,"N"),IF(COUNTA($AQ2046)=1,"N",""))</f>
        <v/>
      </c>
      <c r="D2046" s="9" t="str">
        <f>IF(Search!$O$8="","",IF(ISNUMBER(SEARCH(Search!$O$8,$BD2046))=TRUE,1,""))</f>
        <v/>
      </c>
      <c r="E2046" s="9" t="str">
        <f>IF(Search!$C$7="","",IF(ISNUMBER(SEARCH(Search!$C$7,$AN2046))=TRUE,1,""))</f>
        <v/>
      </c>
      <c r="F2046" s="9" t="str">
        <f>IF(Search!$C$8="","",IF(ISNUMBER(SEARCH(Search!$C$8,$AO2046))=TRUE,1,""))</f>
        <v/>
      </c>
      <c r="G2046" s="9" t="str">
        <f>IF(Search!$F$4="","",IF(Inventory!$AJ2046&lt;Search!$F$4,"",1))</f>
        <v/>
      </c>
      <c r="H2046" s="9" t="str">
        <f>IF(Search!$F$5="","",IF(Inventory!$AJ2046&gt;Search!$F$5,"",1))</f>
        <v/>
      </c>
      <c r="I2046" s="9" t="str">
        <f>IF(Search!$F$7="","",IF(Search!$F$8="",IF(ISNUMBER(SEARCH(Search!$F$7,$AL2046))=TRUE,1,""),""))</f>
        <v/>
      </c>
      <c r="J2046" s="9" t="str">
        <f>IF($AL2046=Search!$F$8,1,"")</f>
        <v/>
      </c>
      <c r="K2046" s="9" t="str">
        <f>IF(Search!$I$4="","",IF(COUNTA($AS2046)=1,IF(Search!$I$4="N","N",1),""))</f>
        <v/>
      </c>
      <c r="L2046" s="9" t="str">
        <f>IF(Search!$I$5="","",IF($AS2046="RC",1,""))</f>
        <v/>
      </c>
      <c r="M2046" s="9" t="str">
        <f>IF(Search!$I$6="","",IF($AS2046="RCP",1,""))</f>
        <v/>
      </c>
      <c r="N2046" s="9" t="str">
        <f>IF(Search!$I$8="","",IF(COUNTA($AT2046)=1,IF(Search!$I$8="N","N",1),""))</f>
        <v/>
      </c>
      <c r="O2046" s="9" t="str">
        <f>IF(Search!$L$4="","",IF(COUNTA($AU2046)=1,IF(Search!$L$4="N","N",1),""))</f>
        <v/>
      </c>
      <c r="P2046" s="9" t="str">
        <f>IF(Search!$L$5="","",IF(ISNUMBER(SEARCH("Jersey",$AU2046))=TRUE,IF(Search!$L$5="N","N",1),""))</f>
        <v/>
      </c>
      <c r="Q2046" s="9" t="str">
        <f>IF(Search!$L$6="","",IF(ISNUMBER(SEARCH("Patch",$AU2046))=TRUE,IF(Search!$L$6="N","N",1),""))</f>
        <v/>
      </c>
      <c r="R2046" s="9" t="str">
        <f>IF(Search!$L$7="","",IF(ISNUMBER(SEARCH("Shield",$AU2046))=TRUE,IF(Search!$L$7="N","N",1),""))</f>
        <v/>
      </c>
      <c r="S2046" s="9" t="str">
        <f>IF(Search!$L$8="","",IF(ISNUMBER(SEARCH("Stick",$AU2046))=TRUE,IF(Search!$L$8="N","N",1),""))</f>
        <v/>
      </c>
      <c r="T2046" s="9" t="str">
        <f>IF(Search!$O$4="","",IF(COUNTA($AW2046)=1,IF(Search!$O$4="N","N",1),""))</f>
        <v/>
      </c>
      <c r="U2046" s="9" t="str">
        <f>IF(Search!$O$5="","",IF($AW2046="","",IF($AW2046&lt;Search!$O$5,"",1)))</f>
        <v/>
      </c>
      <c r="V2046" s="9" t="str">
        <f>IF(Search!$O$6="","",IF($AW2046="","",IF($AW2046&gt;Search!$O$6,"",1)))</f>
        <v/>
      </c>
      <c r="W2046" s="9" t="str">
        <f>IF(Search!$U$4="","",IF($AX2046="","",1))</f>
        <v/>
      </c>
      <c r="X2046" s="9" t="str">
        <f>IF(Search!$U$5="","",IF(ISNUMBER(SEARCH(Search!$U$5,$AX2046))=TRUE,IF(Search!$U$5="N","N",1),""))</f>
        <v/>
      </c>
      <c r="Y2046" s="9" t="str">
        <f>IF(Search!$U$6="","",IF($AY2046&lt;Search!$U$6,"",1))</f>
        <v/>
      </c>
      <c r="Z2046" s="9" t="str">
        <f>IF(Search!$R$4="","",IF(Inventory!$BA2046&lt;Search!$R$4,"",1))</f>
        <v/>
      </c>
      <c r="AA2046" s="9" t="str">
        <f>IF(Search!$R$5="","",IF($BA2046&gt;Search!$R$5,"",1))</f>
        <v/>
      </c>
      <c r="AB2046" s="9" t="str">
        <f>IF(Search!$R$6="","",IF($BB2046&lt;Search!$R$6,"",1))</f>
        <v/>
      </c>
      <c r="AC2046" s="9" t="str">
        <f>IF(Search!$R$7="","",IF($BB2046&lt;Search!$R$7,"",1))</f>
        <v/>
      </c>
      <c r="AD2046" s="45">
        <f>IF(COUNTIF($A2046:$AC2046,"n")&gt;0,"",IF(SUM($A2046:$AC2046)=COUNTA(Search!$C$4:$C$8,Search!$F$4:$F$8,Search!$I$4:$I$6,Search!$I$8,Search!$L$4:$L$8,Search!$O$4:$O$8,Search!$R$4:$R$7,Search!$U$4:$U$7)-COUNTIF(Search!$C$4:$U$7,"n"),1+LARGE($AD$1:AD2045,1),""))</f>
        <v>255</v>
      </c>
      <c r="AE2046" s="45">
        <f t="shared" si="96"/>
        <v>64</v>
      </c>
      <c r="AF2046" s="45">
        <f>IF(AD2046="","",COUNTIF($AE$1:$AE2045,$AE2046)+RANK($AE2046,$AE$2:$AE$10540,1))</f>
        <v>7</v>
      </c>
      <c r="AG2046" s="45">
        <f t="shared" si="97"/>
        <v>0</v>
      </c>
      <c r="AH2046" s="45">
        <f>IF($AD2046="","",COUNTIF($AG$1:$AG2045,$AG2046)+RANK($AG2046,$AG$1:$AG$10539,0))</f>
        <v>417</v>
      </c>
      <c r="AI2046" s="10" t="str">
        <f t="shared" si="98"/>
        <v>2013-14 O-Pee-Chee Rings #R44 Alexander Ovechkin     /   $</v>
      </c>
      <c r="AJ2046" s="11">
        <v>2013</v>
      </c>
      <c r="AK2046" s="17">
        <v>14</v>
      </c>
      <c r="AL2046" s="12" t="s">
        <v>1553</v>
      </c>
      <c r="AM2046" s="10" t="s">
        <v>1554</v>
      </c>
      <c r="AN2046" s="12" t="s">
        <v>1555</v>
      </c>
      <c r="AO2046" s="9"/>
      <c r="AP2046" s="9" t="s">
        <v>1902</v>
      </c>
      <c r="AQ2046" s="9"/>
      <c r="AR2046" s="14"/>
      <c r="AS2046" s="9"/>
      <c r="AT2046" s="9"/>
      <c r="AU2046" s="9"/>
      <c r="AV2046" s="13"/>
      <c r="AW2046" s="13"/>
      <c r="AX2046" s="9"/>
      <c r="AY2046" s="9"/>
      <c r="AZ2046" s="9"/>
      <c r="BA2046" s="33"/>
      <c r="BB2046" s="33"/>
      <c r="BC2046" s="36"/>
      <c r="BD2046" s="12" t="s">
        <v>1771</v>
      </c>
    </row>
    <row r="2047" spans="1:56" s="12" customFormat="1" x14ac:dyDescent="0.2">
      <c r="A2047" s="9">
        <f>IF(Search!$C$5="","",IF(COUNTA(Inventory!$AP2047)=1,1,""))</f>
        <v>1</v>
      </c>
      <c r="B2047" s="9" t="str">
        <f>IF(Search!$C$4="","",IF(ISNUMBER(SEARCH(Search!$C$4,$AR2047))=TRUE,1,""))</f>
        <v/>
      </c>
      <c r="C2047" s="9" t="str">
        <f>IF(Search!$C$6="x",IF(COUNTA($AQ2047)=1,1,"N"),IF(COUNTA($AQ2047)=1,"N",""))</f>
        <v/>
      </c>
      <c r="D2047" s="9" t="str">
        <f>IF(Search!$O$8="","",IF(ISNUMBER(SEARCH(Search!$O$8,$BD2047))=TRUE,1,""))</f>
        <v/>
      </c>
      <c r="E2047" s="9" t="str">
        <f>IF(Search!$C$7="","",IF(ISNUMBER(SEARCH(Search!$C$7,$AN2047))=TRUE,1,""))</f>
        <v/>
      </c>
      <c r="F2047" s="9" t="str">
        <f>IF(Search!$C$8="","",IF(ISNUMBER(SEARCH(Search!$C$8,$AO2047))=TRUE,1,""))</f>
        <v/>
      </c>
      <c r="G2047" s="9" t="str">
        <f>IF(Search!$F$4="","",IF(Inventory!$AJ2047&lt;Search!$F$4,"",1))</f>
        <v/>
      </c>
      <c r="H2047" s="9" t="str">
        <f>IF(Search!$F$5="","",IF(Inventory!$AJ2047&gt;Search!$F$5,"",1))</f>
        <v/>
      </c>
      <c r="I2047" s="9" t="str">
        <f>IF(Search!$F$7="","",IF(Search!$F$8="",IF(ISNUMBER(SEARCH(Search!$F$7,$AL2047))=TRUE,1,""),""))</f>
        <v/>
      </c>
      <c r="J2047" s="9" t="str">
        <f>IF($AL2047=Search!$F$8,1,"")</f>
        <v/>
      </c>
      <c r="K2047" s="9" t="str">
        <f>IF(Search!$I$4="","",IF(COUNTA($AS2047)=1,IF(Search!$I$4="N","N",1),""))</f>
        <v/>
      </c>
      <c r="L2047" s="9" t="str">
        <f>IF(Search!$I$5="","",IF($AS2047="RC",1,""))</f>
        <v/>
      </c>
      <c r="M2047" s="9" t="str">
        <f>IF(Search!$I$6="","",IF($AS2047="RCP",1,""))</f>
        <v/>
      </c>
      <c r="N2047" s="9" t="str">
        <f>IF(Search!$I$8="","",IF(COUNTA($AT2047)=1,IF(Search!$I$8="N","N",1),""))</f>
        <v/>
      </c>
      <c r="O2047" s="9" t="str">
        <f>IF(Search!$L$4="","",IF(COUNTA($AU2047)=1,IF(Search!$L$4="N","N",1),""))</f>
        <v/>
      </c>
      <c r="P2047" s="9" t="str">
        <f>IF(Search!$L$5="","",IF(ISNUMBER(SEARCH("Jersey",$AU2047))=TRUE,IF(Search!$L$5="N","N",1),""))</f>
        <v/>
      </c>
      <c r="Q2047" s="9" t="str">
        <f>IF(Search!$L$6="","",IF(ISNUMBER(SEARCH("Patch",$AU2047))=TRUE,IF(Search!$L$6="N","N",1),""))</f>
        <v/>
      </c>
      <c r="R2047" s="9" t="str">
        <f>IF(Search!$L$7="","",IF(ISNUMBER(SEARCH("Shield",$AU2047))=TRUE,IF(Search!$L$7="N","N",1),""))</f>
        <v/>
      </c>
      <c r="S2047" s="9" t="str">
        <f>IF(Search!$L$8="","",IF(ISNUMBER(SEARCH("Stick",$AU2047))=TRUE,IF(Search!$L$8="N","N",1),""))</f>
        <v/>
      </c>
      <c r="T2047" s="9" t="str">
        <f>IF(Search!$O$4="","",IF(COUNTA($AW2047)=1,IF(Search!$O$4="N","N",1),""))</f>
        <v/>
      </c>
      <c r="U2047" s="9" t="str">
        <f>IF(Search!$O$5="","",IF($AW2047="","",IF($AW2047&lt;Search!$O$5,"",1)))</f>
        <v/>
      </c>
      <c r="V2047" s="9" t="str">
        <f>IF(Search!$O$6="","",IF($AW2047="","",IF($AW2047&gt;Search!$O$6,"",1)))</f>
        <v/>
      </c>
      <c r="W2047" s="9" t="str">
        <f>IF(Search!$U$4="","",IF($AX2047="","",1))</f>
        <v/>
      </c>
      <c r="X2047" s="9" t="str">
        <f>IF(Search!$U$5="","",IF(ISNUMBER(SEARCH(Search!$U$5,$AX2047))=TRUE,IF(Search!$U$5="N","N",1),""))</f>
        <v/>
      </c>
      <c r="Y2047" s="9" t="str">
        <f>IF(Search!$U$6="","",IF($AY2047&lt;Search!$U$6,"",1))</f>
        <v/>
      </c>
      <c r="Z2047" s="9" t="str">
        <f>IF(Search!$R$4="","",IF(Inventory!$BA2047&lt;Search!$R$4,"",1))</f>
        <v/>
      </c>
      <c r="AA2047" s="9" t="str">
        <f>IF(Search!$R$5="","",IF($BA2047&gt;Search!$R$5,"",1))</f>
        <v/>
      </c>
      <c r="AB2047" s="9" t="str">
        <f>IF(Search!$R$6="","",IF($BB2047&lt;Search!$R$6,"",1))</f>
        <v/>
      </c>
      <c r="AC2047" s="9" t="str">
        <f>IF(Search!$R$7="","",IF($BB2047&lt;Search!$R$7,"",1))</f>
        <v/>
      </c>
      <c r="AD2047" s="45">
        <f>IF(COUNTIF($A2047:$AC2047,"n")&gt;0,"",IF(SUM($A2047:$AC2047)=COUNTA(Search!$C$4:$C$8,Search!$F$4:$F$8,Search!$I$4:$I$6,Search!$I$8,Search!$L$4:$L$8,Search!$O$4:$O$8,Search!$R$4:$R$7,Search!$U$4:$U$7)-COUNTIF(Search!$C$4:$U$7,"n"),1+LARGE($AD$1:AD2046,1),""))</f>
        <v>256</v>
      </c>
      <c r="AE2047" s="45">
        <f t="shared" si="96"/>
        <v>374</v>
      </c>
      <c r="AF2047" s="45">
        <f>IF(AD2047="","",COUNTIF($AE$1:$AE2046,$AE2047)+RANK($AE2047,$AE$2:$AE$10540,1))</f>
        <v>72</v>
      </c>
      <c r="AG2047" s="45">
        <f t="shared" si="97"/>
        <v>0</v>
      </c>
      <c r="AH2047" s="45">
        <f>IF($AD2047="","",COUNTIF($AG$1:$AG2046,$AG2047)+RANK($AG2047,$AG$1:$AG$10539,0))</f>
        <v>418</v>
      </c>
      <c r="AI2047" s="10" t="str">
        <f t="shared" si="98"/>
        <v>2013-14 O-Pee-Chee Rings #R5 Carolina Hurricanes     /   $</v>
      </c>
      <c r="AJ2047" s="11">
        <v>2013</v>
      </c>
      <c r="AK2047" s="17">
        <v>14</v>
      </c>
      <c r="AL2047" s="12" t="s">
        <v>1553</v>
      </c>
      <c r="AM2047" s="10" t="s">
        <v>259</v>
      </c>
      <c r="AN2047" s="12" t="s">
        <v>1567</v>
      </c>
      <c r="AO2047" s="9"/>
      <c r="AP2047" s="9" t="s">
        <v>1902</v>
      </c>
      <c r="AQ2047" s="9"/>
      <c r="AR2047" s="14"/>
      <c r="AS2047" s="9"/>
      <c r="AT2047" s="9"/>
      <c r="AU2047" s="9"/>
      <c r="AV2047" s="13"/>
      <c r="AW2047" s="13"/>
      <c r="AX2047" s="9"/>
      <c r="AY2047" s="9"/>
      <c r="AZ2047" s="9"/>
      <c r="BA2047" s="33"/>
      <c r="BB2047" s="33"/>
      <c r="BC2047" s="36"/>
      <c r="BD2047" s="12" t="s">
        <v>1771</v>
      </c>
    </row>
    <row r="2048" spans="1:56" s="12" customFormat="1" x14ac:dyDescent="0.2">
      <c r="A2048" s="9">
        <f>IF(Search!$C$5="","",IF(COUNTA(Inventory!$AP2048)=1,1,""))</f>
        <v>1</v>
      </c>
      <c r="B2048" s="9" t="str">
        <f>IF(Search!$C$4="","",IF(ISNUMBER(SEARCH(Search!$C$4,$AR2048))=TRUE,1,""))</f>
        <v/>
      </c>
      <c r="C2048" s="9" t="str">
        <f>IF(Search!$C$6="x",IF(COUNTA($AQ2048)=1,1,"N"),IF(COUNTA($AQ2048)=1,"N",""))</f>
        <v/>
      </c>
      <c r="D2048" s="9" t="str">
        <f>IF(Search!$O$8="","",IF(ISNUMBER(SEARCH(Search!$O$8,$BD2048))=TRUE,1,""))</f>
        <v/>
      </c>
      <c r="E2048" s="9" t="str">
        <f>IF(Search!$C$7="","",IF(ISNUMBER(SEARCH(Search!$C$7,$AN2048))=TRUE,1,""))</f>
        <v/>
      </c>
      <c r="F2048" s="9" t="str">
        <f>IF(Search!$C$8="","",IF(ISNUMBER(SEARCH(Search!$C$8,$AO2048))=TRUE,1,""))</f>
        <v/>
      </c>
      <c r="G2048" s="9" t="str">
        <f>IF(Search!$F$4="","",IF(Inventory!$AJ2048&lt;Search!$F$4,"",1))</f>
        <v/>
      </c>
      <c r="H2048" s="9" t="str">
        <f>IF(Search!$F$5="","",IF(Inventory!$AJ2048&gt;Search!$F$5,"",1))</f>
        <v/>
      </c>
      <c r="I2048" s="9" t="str">
        <f>IF(Search!$F$7="","",IF(Search!$F$8="",IF(ISNUMBER(SEARCH(Search!$F$7,$AL2048))=TRUE,1,""),""))</f>
        <v/>
      </c>
      <c r="J2048" s="9" t="str">
        <f>IF($AL2048=Search!$F$8,1,"")</f>
        <v/>
      </c>
      <c r="K2048" s="9" t="str">
        <f>IF(Search!$I$4="","",IF(COUNTA($AS2048)=1,IF(Search!$I$4="N","N",1),""))</f>
        <v/>
      </c>
      <c r="L2048" s="9" t="str">
        <f>IF(Search!$I$5="","",IF($AS2048="RC",1,""))</f>
        <v/>
      </c>
      <c r="M2048" s="9" t="str">
        <f>IF(Search!$I$6="","",IF($AS2048="RCP",1,""))</f>
        <v/>
      </c>
      <c r="N2048" s="9" t="str">
        <f>IF(Search!$I$8="","",IF(COUNTA($AT2048)=1,IF(Search!$I$8="N","N",1),""))</f>
        <v/>
      </c>
      <c r="O2048" s="9" t="str">
        <f>IF(Search!$L$4="","",IF(COUNTA($AU2048)=1,IF(Search!$L$4="N","N",1),""))</f>
        <v/>
      </c>
      <c r="P2048" s="9" t="str">
        <f>IF(Search!$L$5="","",IF(ISNUMBER(SEARCH("Jersey",$AU2048))=TRUE,IF(Search!$L$5="N","N",1),""))</f>
        <v/>
      </c>
      <c r="Q2048" s="9" t="str">
        <f>IF(Search!$L$6="","",IF(ISNUMBER(SEARCH("Patch",$AU2048))=TRUE,IF(Search!$L$6="N","N",1),""))</f>
        <v/>
      </c>
      <c r="R2048" s="9" t="str">
        <f>IF(Search!$L$7="","",IF(ISNUMBER(SEARCH("Shield",$AU2048))=TRUE,IF(Search!$L$7="N","N",1),""))</f>
        <v/>
      </c>
      <c r="S2048" s="9" t="str">
        <f>IF(Search!$L$8="","",IF(ISNUMBER(SEARCH("Stick",$AU2048))=TRUE,IF(Search!$L$8="N","N",1),""))</f>
        <v/>
      </c>
      <c r="T2048" s="9" t="str">
        <f>IF(Search!$O$4="","",IF(COUNTA($AW2048)=1,IF(Search!$O$4="N","N",1),""))</f>
        <v/>
      </c>
      <c r="U2048" s="9" t="str">
        <f>IF(Search!$O$5="","",IF($AW2048="","",IF($AW2048&lt;Search!$O$5,"",1)))</f>
        <v/>
      </c>
      <c r="V2048" s="9" t="str">
        <f>IF(Search!$O$6="","",IF($AW2048="","",IF($AW2048&gt;Search!$O$6,"",1)))</f>
        <v/>
      </c>
      <c r="W2048" s="9" t="str">
        <f>IF(Search!$U$4="","",IF($AX2048="","",1))</f>
        <v/>
      </c>
      <c r="X2048" s="9" t="str">
        <f>IF(Search!$U$5="","",IF(ISNUMBER(SEARCH(Search!$U$5,$AX2048))=TRUE,IF(Search!$U$5="N","N",1),""))</f>
        <v/>
      </c>
      <c r="Y2048" s="9" t="str">
        <f>IF(Search!$U$6="","",IF($AY2048&lt;Search!$U$6,"",1))</f>
        <v/>
      </c>
      <c r="Z2048" s="9" t="str">
        <f>IF(Search!$R$4="","",IF(Inventory!$BA2048&lt;Search!$R$4,"",1))</f>
        <v/>
      </c>
      <c r="AA2048" s="9" t="str">
        <f>IF(Search!$R$5="","",IF($BA2048&gt;Search!$R$5,"",1))</f>
        <v/>
      </c>
      <c r="AB2048" s="9" t="str">
        <f>IF(Search!$R$6="","",IF($BB2048&lt;Search!$R$6,"",1))</f>
        <v/>
      </c>
      <c r="AC2048" s="9" t="str">
        <f>IF(Search!$R$7="","",IF($BB2048&lt;Search!$R$7,"",1))</f>
        <v/>
      </c>
      <c r="AD2048" s="45">
        <f>IF(COUNTIF($A2048:$AC2048,"n")&gt;0,"",IF(SUM($A2048:$AC2048)=COUNTA(Search!$C$4:$C$8,Search!$F$4:$F$8,Search!$I$4:$I$6,Search!$I$8,Search!$L$4:$L$8,Search!$O$4:$O$8,Search!$R$4:$R$7,Search!$U$4:$U$7)-COUNTIF(Search!$C$4:$U$7,"n"),1+LARGE($AD$1:AD2047,1),""))</f>
        <v>257</v>
      </c>
      <c r="AE2048" s="45">
        <f t="shared" si="96"/>
        <v>1288</v>
      </c>
      <c r="AF2048" s="45">
        <f>IF(AD2048="","",COUNTIF($AE$1:$AE2047,$AE2048)+RANK($AE2048,$AE$2:$AE$10540,1))</f>
        <v>234</v>
      </c>
      <c r="AG2048" s="45">
        <f t="shared" si="97"/>
        <v>0</v>
      </c>
      <c r="AH2048" s="45">
        <f>IF($AD2048="","",COUNTIF($AG$1:$AG2047,$AG2048)+RANK($AG2048,$AG$1:$AG$10539,0))</f>
        <v>419</v>
      </c>
      <c r="AI2048" s="10" t="str">
        <f t="shared" si="98"/>
        <v>2013-14 O-Pee-Chee Rings #R50 Jonathan Quick     /   $</v>
      </c>
      <c r="AJ2048" s="11">
        <v>2013</v>
      </c>
      <c r="AK2048" s="17">
        <v>14</v>
      </c>
      <c r="AL2048" s="12" t="s">
        <v>1553</v>
      </c>
      <c r="AM2048" s="10" t="s">
        <v>1561</v>
      </c>
      <c r="AN2048" s="12" t="s">
        <v>1562</v>
      </c>
      <c r="AO2048" s="9"/>
      <c r="AP2048" s="9" t="s">
        <v>1902</v>
      </c>
      <c r="AQ2048" s="9"/>
      <c r="AR2048" s="14"/>
      <c r="AS2048" s="9"/>
      <c r="AT2048" s="9"/>
      <c r="AU2048" s="9"/>
      <c r="AV2048" s="13"/>
      <c r="AW2048" s="13"/>
      <c r="AX2048" s="9"/>
      <c r="AY2048" s="9"/>
      <c r="AZ2048" s="9"/>
      <c r="BA2048" s="33"/>
      <c r="BB2048" s="33"/>
      <c r="BC2048" s="36"/>
      <c r="BD2048" s="12" t="s">
        <v>1771</v>
      </c>
    </row>
    <row r="2049" spans="1:56" s="12" customFormat="1" x14ac:dyDescent="0.2">
      <c r="A2049" s="9">
        <f>IF(Search!$C$5="","",IF(COUNTA(Inventory!$AP2049)=1,1,""))</f>
        <v>1</v>
      </c>
      <c r="B2049" s="9" t="str">
        <f>IF(Search!$C$4="","",IF(ISNUMBER(SEARCH(Search!$C$4,$AR2049))=TRUE,1,""))</f>
        <v/>
      </c>
      <c r="C2049" s="9" t="str">
        <f>IF(Search!$C$6="x",IF(COUNTA($AQ2049)=1,1,"N"),IF(COUNTA($AQ2049)=1,"N",""))</f>
        <v/>
      </c>
      <c r="D2049" s="9" t="str">
        <f>IF(Search!$O$8="","",IF(ISNUMBER(SEARCH(Search!$O$8,$BD2049))=TRUE,1,""))</f>
        <v/>
      </c>
      <c r="E2049" s="9" t="str">
        <f>IF(Search!$C$7="","",IF(ISNUMBER(SEARCH(Search!$C$7,$AN2049))=TRUE,1,""))</f>
        <v/>
      </c>
      <c r="F2049" s="9" t="str">
        <f>IF(Search!$C$8="","",IF(ISNUMBER(SEARCH(Search!$C$8,$AO2049))=TRUE,1,""))</f>
        <v/>
      </c>
      <c r="G2049" s="9" t="str">
        <f>IF(Search!$F$4="","",IF(Inventory!$AJ2049&lt;Search!$F$4,"",1))</f>
        <v/>
      </c>
      <c r="H2049" s="9" t="str">
        <f>IF(Search!$F$5="","",IF(Inventory!$AJ2049&gt;Search!$F$5,"",1))</f>
        <v/>
      </c>
      <c r="I2049" s="9" t="str">
        <f>IF(Search!$F$7="","",IF(Search!$F$8="",IF(ISNUMBER(SEARCH(Search!$F$7,$AL2049))=TRUE,1,""),""))</f>
        <v/>
      </c>
      <c r="J2049" s="9" t="str">
        <f>IF($AL2049=Search!$F$8,1,"")</f>
        <v/>
      </c>
      <c r="K2049" s="9" t="str">
        <f>IF(Search!$I$4="","",IF(COUNTA($AS2049)=1,IF(Search!$I$4="N","N",1),""))</f>
        <v/>
      </c>
      <c r="L2049" s="9" t="str">
        <f>IF(Search!$I$5="","",IF($AS2049="RC",1,""))</f>
        <v/>
      </c>
      <c r="M2049" s="9" t="str">
        <f>IF(Search!$I$6="","",IF($AS2049="RCP",1,""))</f>
        <v/>
      </c>
      <c r="N2049" s="9" t="str">
        <f>IF(Search!$I$8="","",IF(COUNTA($AT2049)=1,IF(Search!$I$8="N","N",1),""))</f>
        <v/>
      </c>
      <c r="O2049" s="9" t="str">
        <f>IF(Search!$L$4="","",IF(COUNTA($AU2049)=1,IF(Search!$L$4="N","N",1),""))</f>
        <v/>
      </c>
      <c r="P2049" s="9" t="str">
        <f>IF(Search!$L$5="","",IF(ISNUMBER(SEARCH("Jersey",$AU2049))=TRUE,IF(Search!$L$5="N","N",1),""))</f>
        <v/>
      </c>
      <c r="Q2049" s="9" t="str">
        <f>IF(Search!$L$6="","",IF(ISNUMBER(SEARCH("Patch",$AU2049))=TRUE,IF(Search!$L$6="N","N",1),""))</f>
        <v/>
      </c>
      <c r="R2049" s="9" t="str">
        <f>IF(Search!$L$7="","",IF(ISNUMBER(SEARCH("Shield",$AU2049))=TRUE,IF(Search!$L$7="N","N",1),""))</f>
        <v/>
      </c>
      <c r="S2049" s="9" t="str">
        <f>IF(Search!$L$8="","",IF(ISNUMBER(SEARCH("Stick",$AU2049))=TRUE,IF(Search!$L$8="N","N",1),""))</f>
        <v/>
      </c>
      <c r="T2049" s="9" t="str">
        <f>IF(Search!$O$4="","",IF(COUNTA($AW2049)=1,IF(Search!$O$4="N","N",1),""))</f>
        <v/>
      </c>
      <c r="U2049" s="9" t="str">
        <f>IF(Search!$O$5="","",IF($AW2049="","",IF($AW2049&lt;Search!$O$5,"",1)))</f>
        <v/>
      </c>
      <c r="V2049" s="9" t="str">
        <f>IF(Search!$O$6="","",IF($AW2049="","",IF($AW2049&gt;Search!$O$6,"",1)))</f>
        <v/>
      </c>
      <c r="W2049" s="9" t="str">
        <f>IF(Search!$U$4="","",IF($AX2049="","",1))</f>
        <v/>
      </c>
      <c r="X2049" s="9" t="str">
        <f>IF(Search!$U$5="","",IF(ISNUMBER(SEARCH(Search!$U$5,$AX2049))=TRUE,IF(Search!$U$5="N","N",1),""))</f>
        <v/>
      </c>
      <c r="Y2049" s="9" t="str">
        <f>IF(Search!$U$6="","",IF($AY2049&lt;Search!$U$6,"",1))</f>
        <v/>
      </c>
      <c r="Z2049" s="9" t="str">
        <f>IF(Search!$R$4="","",IF(Inventory!$BA2049&lt;Search!$R$4,"",1))</f>
        <v/>
      </c>
      <c r="AA2049" s="9" t="str">
        <f>IF(Search!$R$5="","",IF($BA2049&gt;Search!$R$5,"",1))</f>
        <v/>
      </c>
      <c r="AB2049" s="9" t="str">
        <f>IF(Search!$R$6="","",IF($BB2049&lt;Search!$R$6,"",1))</f>
        <v/>
      </c>
      <c r="AC2049" s="9" t="str">
        <f>IF(Search!$R$7="","",IF($BB2049&lt;Search!$R$7,"",1))</f>
        <v/>
      </c>
      <c r="AD2049" s="45">
        <f>IF(COUNTIF($A2049:$AC2049,"n")&gt;0,"",IF(SUM($A2049:$AC2049)=COUNTA(Search!$C$4:$C$8,Search!$F$4:$F$8,Search!$I$4:$I$6,Search!$I$8,Search!$L$4:$L$8,Search!$O$4:$O$8,Search!$R$4:$R$7,Search!$U$4:$U$7)-COUNTIF(Search!$C$4:$U$7,"n"),1+LARGE($AD$1:AD2048,1),""))</f>
        <v>258</v>
      </c>
      <c r="AE2049" s="45">
        <f t="shared" si="96"/>
        <v>213</v>
      </c>
      <c r="AF2049" s="45">
        <f>IF(AD2049="","",COUNTIF($AE$1:$AE2048,$AE2049)+RANK($AE2049,$AE$2:$AE$10540,1))</f>
        <v>40</v>
      </c>
      <c r="AG2049" s="45">
        <f t="shared" si="97"/>
        <v>0</v>
      </c>
      <c r="AH2049" s="45">
        <f>IF($AD2049="","",COUNTIF($AG$1:$AG2048,$AG2049)+RANK($AG2049,$AG$1:$AG$10539,0))</f>
        <v>420</v>
      </c>
      <c r="AI2049" s="10" t="str">
        <f t="shared" si="98"/>
        <v>2013-14 O-Pee-Chee Stickers #SBC Bobby Clarke     /   $</v>
      </c>
      <c r="AJ2049" s="11">
        <v>2013</v>
      </c>
      <c r="AK2049" s="17">
        <v>14</v>
      </c>
      <c r="AL2049" s="12" t="s">
        <v>1568</v>
      </c>
      <c r="AM2049" s="12" t="s">
        <v>1853</v>
      </c>
      <c r="AN2049" s="12" t="s">
        <v>1527</v>
      </c>
      <c r="AO2049" s="9"/>
      <c r="AP2049" s="9" t="s">
        <v>1902</v>
      </c>
      <c r="AQ2049" s="9"/>
      <c r="AR2049" s="14"/>
      <c r="AS2049" s="9"/>
      <c r="AT2049" s="9"/>
      <c r="AU2049" s="9"/>
      <c r="AV2049" s="13"/>
      <c r="AW2049" s="13"/>
      <c r="AX2049" s="9"/>
      <c r="AY2049" s="9"/>
      <c r="AZ2049" s="9"/>
      <c r="BA2049" s="33"/>
      <c r="BB2049" s="33"/>
      <c r="BC2049" s="36"/>
      <c r="BD2049" s="12" t="s">
        <v>1771</v>
      </c>
    </row>
    <row r="2050" spans="1:56" s="12" customFormat="1" x14ac:dyDescent="0.2">
      <c r="A2050" s="9">
        <f>IF(Search!$C$5="","",IF(COUNTA(Inventory!$AP2050)=1,1,""))</f>
        <v>1</v>
      </c>
      <c r="B2050" s="9" t="str">
        <f>IF(Search!$C$4="","",IF(ISNUMBER(SEARCH(Search!$C$4,$AR2050))=TRUE,1,""))</f>
        <v/>
      </c>
      <c r="C2050" s="9" t="str">
        <f>IF(Search!$C$6="x",IF(COUNTA($AQ2050)=1,1,"N"),IF(COUNTA($AQ2050)=1,"N",""))</f>
        <v/>
      </c>
      <c r="D2050" s="9" t="str">
        <f>IF(Search!$O$8="","",IF(ISNUMBER(SEARCH(Search!$O$8,$BD2050))=TRUE,1,""))</f>
        <v/>
      </c>
      <c r="E2050" s="9" t="str">
        <f>IF(Search!$C$7="","",IF(ISNUMBER(SEARCH(Search!$C$7,$AN2050))=TRUE,1,""))</f>
        <v/>
      </c>
      <c r="F2050" s="9" t="str">
        <f>IF(Search!$C$8="","",IF(ISNUMBER(SEARCH(Search!$C$8,$AO2050))=TRUE,1,""))</f>
        <v/>
      </c>
      <c r="G2050" s="9" t="str">
        <f>IF(Search!$F$4="","",IF(Inventory!$AJ2050&lt;Search!$F$4,"",1))</f>
        <v/>
      </c>
      <c r="H2050" s="9" t="str">
        <f>IF(Search!$F$5="","",IF(Inventory!$AJ2050&gt;Search!$F$5,"",1))</f>
        <v/>
      </c>
      <c r="I2050" s="9" t="str">
        <f>IF(Search!$F$7="","",IF(Search!$F$8="",IF(ISNUMBER(SEARCH(Search!$F$7,$AL2050))=TRUE,1,""),""))</f>
        <v/>
      </c>
      <c r="J2050" s="9" t="str">
        <f>IF($AL2050=Search!$F$8,1,"")</f>
        <v/>
      </c>
      <c r="K2050" s="9" t="str">
        <f>IF(Search!$I$4="","",IF(COUNTA($AS2050)=1,IF(Search!$I$4="N","N",1),""))</f>
        <v/>
      </c>
      <c r="L2050" s="9" t="str">
        <f>IF(Search!$I$5="","",IF($AS2050="RC",1,""))</f>
        <v/>
      </c>
      <c r="M2050" s="9" t="str">
        <f>IF(Search!$I$6="","",IF($AS2050="RCP",1,""))</f>
        <v/>
      </c>
      <c r="N2050" s="9" t="str">
        <f>IF(Search!$I$8="","",IF(COUNTA($AT2050)=1,IF(Search!$I$8="N","N",1),""))</f>
        <v/>
      </c>
      <c r="O2050" s="9" t="str">
        <f>IF(Search!$L$4="","",IF(COUNTA($AU2050)=1,IF(Search!$L$4="N","N",1),""))</f>
        <v/>
      </c>
      <c r="P2050" s="9" t="str">
        <f>IF(Search!$L$5="","",IF(ISNUMBER(SEARCH("Jersey",$AU2050))=TRUE,IF(Search!$L$5="N","N",1),""))</f>
        <v/>
      </c>
      <c r="Q2050" s="9" t="str">
        <f>IF(Search!$L$6="","",IF(ISNUMBER(SEARCH("Patch",$AU2050))=TRUE,IF(Search!$L$6="N","N",1),""))</f>
        <v/>
      </c>
      <c r="R2050" s="9" t="str">
        <f>IF(Search!$L$7="","",IF(ISNUMBER(SEARCH("Shield",$AU2050))=TRUE,IF(Search!$L$7="N","N",1),""))</f>
        <v/>
      </c>
      <c r="S2050" s="9" t="str">
        <f>IF(Search!$L$8="","",IF(ISNUMBER(SEARCH("Stick",$AU2050))=TRUE,IF(Search!$L$8="N","N",1),""))</f>
        <v/>
      </c>
      <c r="T2050" s="9" t="str">
        <f>IF(Search!$O$4="","",IF(COUNTA($AW2050)=1,IF(Search!$O$4="N","N",1),""))</f>
        <v/>
      </c>
      <c r="U2050" s="9" t="str">
        <f>IF(Search!$O$5="","",IF($AW2050="","",IF($AW2050&lt;Search!$O$5,"",1)))</f>
        <v/>
      </c>
      <c r="V2050" s="9" t="str">
        <f>IF(Search!$O$6="","",IF($AW2050="","",IF($AW2050&gt;Search!$O$6,"",1)))</f>
        <v/>
      </c>
      <c r="W2050" s="9" t="str">
        <f>IF(Search!$U$4="","",IF($AX2050="","",1))</f>
        <v/>
      </c>
      <c r="X2050" s="9" t="str">
        <f>IF(Search!$U$5="","",IF(ISNUMBER(SEARCH(Search!$U$5,$AX2050))=TRUE,IF(Search!$U$5="N","N",1),""))</f>
        <v/>
      </c>
      <c r="Y2050" s="9" t="str">
        <f>IF(Search!$U$6="","",IF($AY2050&lt;Search!$U$6,"",1))</f>
        <v/>
      </c>
      <c r="Z2050" s="9" t="str">
        <f>IF(Search!$R$4="","",IF(Inventory!$BA2050&lt;Search!$R$4,"",1))</f>
        <v/>
      </c>
      <c r="AA2050" s="9" t="str">
        <f>IF(Search!$R$5="","",IF($BA2050&gt;Search!$R$5,"",1))</f>
        <v/>
      </c>
      <c r="AB2050" s="9" t="str">
        <f>IF(Search!$R$6="","",IF($BB2050&lt;Search!$R$6,"",1))</f>
        <v/>
      </c>
      <c r="AC2050" s="9" t="str">
        <f>IF(Search!$R$7="","",IF($BB2050&lt;Search!$R$7,"",1))</f>
        <v/>
      </c>
      <c r="AD2050" s="45">
        <f>IF(COUNTIF($A2050:$AC2050,"n")&gt;0,"",IF(SUM($A2050:$AC2050)=COUNTA(Search!$C$4:$C$8,Search!$F$4:$F$8,Search!$I$4:$I$6,Search!$I$8,Search!$L$4:$L$8,Search!$O$4:$O$8,Search!$R$4:$R$7,Search!$U$4:$U$7)-COUNTIF(Search!$C$4:$U$7,"n"),1+LARGE($AD$1:AD2049,1),""))</f>
        <v>259</v>
      </c>
      <c r="AE2050" s="45">
        <f t="shared" si="96"/>
        <v>1111</v>
      </c>
      <c r="AF2050" s="45">
        <f>IF(AD2050="","",COUNTIF($AE$1:$AE2049,$AE2050)+RANK($AE2050,$AE$2:$AE$10540,1))</f>
        <v>194</v>
      </c>
      <c r="AG2050" s="45">
        <f t="shared" si="97"/>
        <v>0</v>
      </c>
      <c r="AH2050" s="45">
        <f>IF($AD2050="","",COUNTIF($AG$1:$AG2049,$AG2050)+RANK($AG2050,$AG$1:$AG$10539,0))</f>
        <v>421</v>
      </c>
      <c r="AI2050" s="10" t="str">
        <f t="shared" si="98"/>
        <v>2013-14 O-Pee-Chee Stickers #SBE Jean Beliveau     /   $</v>
      </c>
      <c r="AJ2050" s="11">
        <v>2013</v>
      </c>
      <c r="AK2050" s="17">
        <v>14</v>
      </c>
      <c r="AL2050" s="12" t="s">
        <v>1568</v>
      </c>
      <c r="AM2050" s="12" t="s">
        <v>1851</v>
      </c>
      <c r="AN2050" s="12" t="s">
        <v>1852</v>
      </c>
      <c r="AO2050" s="9"/>
      <c r="AP2050" s="9" t="s">
        <v>1902</v>
      </c>
      <c r="AQ2050" s="9"/>
      <c r="AR2050" s="14"/>
      <c r="AS2050" s="9"/>
      <c r="AT2050" s="9"/>
      <c r="AU2050" s="9"/>
      <c r="AV2050" s="13"/>
      <c r="AW2050" s="13"/>
      <c r="AX2050" s="9"/>
      <c r="AY2050" s="9"/>
      <c r="AZ2050" s="9"/>
      <c r="BA2050" s="33"/>
      <c r="BB2050" s="33"/>
      <c r="BC2050" s="36"/>
      <c r="BD2050" s="12" t="s">
        <v>1771</v>
      </c>
    </row>
    <row r="2051" spans="1:56" s="12" customFormat="1" x14ac:dyDescent="0.2">
      <c r="A2051" s="9">
        <f>IF(Search!$C$5="","",IF(COUNTA(Inventory!$AP2051)=1,1,""))</f>
        <v>1</v>
      </c>
      <c r="B2051" s="9" t="str">
        <f>IF(Search!$C$4="","",IF(ISNUMBER(SEARCH(Search!$C$4,$AR2051))=TRUE,1,""))</f>
        <v/>
      </c>
      <c r="C2051" s="9" t="str">
        <f>IF(Search!$C$6="x",IF(COUNTA($AQ2051)=1,1,"N"),IF(COUNTA($AQ2051)=1,"N",""))</f>
        <v/>
      </c>
      <c r="D2051" s="9" t="str">
        <f>IF(Search!$O$8="","",IF(ISNUMBER(SEARCH(Search!$O$8,$BD2051))=TRUE,1,""))</f>
        <v/>
      </c>
      <c r="E2051" s="9" t="str">
        <f>IF(Search!$C$7="","",IF(ISNUMBER(SEARCH(Search!$C$7,$AN2051))=TRUE,1,""))</f>
        <v/>
      </c>
      <c r="F2051" s="9" t="str">
        <f>IF(Search!$C$8="","",IF(ISNUMBER(SEARCH(Search!$C$8,$AO2051))=TRUE,1,""))</f>
        <v/>
      </c>
      <c r="G2051" s="9" t="str">
        <f>IF(Search!$F$4="","",IF(Inventory!$AJ2051&lt;Search!$F$4,"",1))</f>
        <v/>
      </c>
      <c r="H2051" s="9" t="str">
        <f>IF(Search!$F$5="","",IF(Inventory!$AJ2051&gt;Search!$F$5,"",1))</f>
        <v/>
      </c>
      <c r="I2051" s="9" t="str">
        <f>IF(Search!$F$7="","",IF(Search!$F$8="",IF(ISNUMBER(SEARCH(Search!$F$7,$AL2051))=TRUE,1,""),""))</f>
        <v/>
      </c>
      <c r="J2051" s="9" t="str">
        <f>IF($AL2051=Search!$F$8,1,"")</f>
        <v/>
      </c>
      <c r="K2051" s="9" t="str">
        <f>IF(Search!$I$4="","",IF(COUNTA($AS2051)=1,IF(Search!$I$4="N","N",1),""))</f>
        <v/>
      </c>
      <c r="L2051" s="9" t="str">
        <f>IF(Search!$I$5="","",IF($AS2051="RC",1,""))</f>
        <v/>
      </c>
      <c r="M2051" s="9" t="str">
        <f>IF(Search!$I$6="","",IF($AS2051="RCP",1,""))</f>
        <v/>
      </c>
      <c r="N2051" s="9" t="str">
        <f>IF(Search!$I$8="","",IF(COUNTA($AT2051)=1,IF(Search!$I$8="N","N",1),""))</f>
        <v/>
      </c>
      <c r="O2051" s="9" t="str">
        <f>IF(Search!$L$4="","",IF(COUNTA($AU2051)=1,IF(Search!$L$4="N","N",1),""))</f>
        <v/>
      </c>
      <c r="P2051" s="9" t="str">
        <f>IF(Search!$L$5="","",IF(ISNUMBER(SEARCH("Jersey",$AU2051))=TRUE,IF(Search!$L$5="N","N",1),""))</f>
        <v/>
      </c>
      <c r="Q2051" s="9" t="str">
        <f>IF(Search!$L$6="","",IF(ISNUMBER(SEARCH("Patch",$AU2051))=TRUE,IF(Search!$L$6="N","N",1),""))</f>
        <v/>
      </c>
      <c r="R2051" s="9" t="str">
        <f>IF(Search!$L$7="","",IF(ISNUMBER(SEARCH("Shield",$AU2051))=TRUE,IF(Search!$L$7="N","N",1),""))</f>
        <v/>
      </c>
      <c r="S2051" s="9" t="str">
        <f>IF(Search!$L$8="","",IF(ISNUMBER(SEARCH("Stick",$AU2051))=TRUE,IF(Search!$L$8="N","N",1),""))</f>
        <v/>
      </c>
      <c r="T2051" s="9" t="str">
        <f>IF(Search!$O$4="","",IF(COUNTA($AW2051)=1,IF(Search!$O$4="N","N",1),""))</f>
        <v/>
      </c>
      <c r="U2051" s="9" t="str">
        <f>IF(Search!$O$5="","",IF($AW2051="","",IF($AW2051&lt;Search!$O$5,"",1)))</f>
        <v/>
      </c>
      <c r="V2051" s="9" t="str">
        <f>IF(Search!$O$6="","",IF($AW2051="","",IF($AW2051&gt;Search!$O$6,"",1)))</f>
        <v/>
      </c>
      <c r="W2051" s="9" t="str">
        <f>IF(Search!$U$4="","",IF($AX2051="","",1))</f>
        <v/>
      </c>
      <c r="X2051" s="9" t="str">
        <f>IF(Search!$U$5="","",IF(ISNUMBER(SEARCH(Search!$U$5,$AX2051))=TRUE,IF(Search!$U$5="N","N",1),""))</f>
        <v/>
      </c>
      <c r="Y2051" s="9" t="str">
        <f>IF(Search!$U$6="","",IF($AY2051&lt;Search!$U$6,"",1))</f>
        <v/>
      </c>
      <c r="Z2051" s="9" t="str">
        <f>IF(Search!$R$4="","",IF(Inventory!$BA2051&lt;Search!$R$4,"",1))</f>
        <v/>
      </c>
      <c r="AA2051" s="9" t="str">
        <f>IF(Search!$R$5="","",IF($BA2051&gt;Search!$R$5,"",1))</f>
        <v/>
      </c>
      <c r="AB2051" s="9" t="str">
        <f>IF(Search!$R$6="","",IF($BB2051&lt;Search!$R$6,"",1))</f>
        <v/>
      </c>
      <c r="AC2051" s="9" t="str">
        <f>IF(Search!$R$7="","",IF($BB2051&lt;Search!$R$7,"",1))</f>
        <v/>
      </c>
      <c r="AD2051" s="45">
        <f>IF(COUNTIF($A2051:$AC2051,"n")&gt;0,"",IF(SUM($A2051:$AC2051)=COUNTA(Search!$C$4:$C$8,Search!$F$4:$F$8,Search!$I$4:$I$6,Search!$I$8,Search!$L$4:$L$8,Search!$O$4:$O$8,Search!$R$4:$R$7,Search!$U$4:$U$7)-COUNTIF(Search!$C$4:$U$7,"n"),1+LARGE($AD$1:AD2050,1),""))</f>
        <v>260</v>
      </c>
      <c r="AE2051" s="45">
        <f t="shared" ref="AE2051:AE2114" si="99">IF(AD2051="","",COUNTIF($AN$2:$AN$10540,"&lt;="&amp;AN2051))</f>
        <v>219</v>
      </c>
      <c r="AF2051" s="45">
        <f>IF(AD2051="","",COUNTIF($AE$1:$AE2050,$AE2051)+RANK($AE2051,$AE$2:$AE$10540,1))</f>
        <v>44</v>
      </c>
      <c r="AG2051" s="45">
        <f t="shared" ref="AG2051:AG2114" si="100">IF($AD2051="","",COUNTIF($BA$2:$BA$10540,"&lt;="&amp;$BA2051))</f>
        <v>0</v>
      </c>
      <c r="AH2051" s="45">
        <f>IF($AD2051="","",COUNTIF($AG$1:$AG2050,$AG2051)+RANK($AG2051,$AG$1:$AG$10539,0))</f>
        <v>422</v>
      </c>
      <c r="AI2051" s="10" t="str">
        <f t="shared" si="98"/>
        <v>2013-14 O-Pee-Chee Stickers #SBR Bobby Ryan     /   $</v>
      </c>
      <c r="AJ2051" s="11">
        <v>2013</v>
      </c>
      <c r="AK2051" s="17">
        <v>14</v>
      </c>
      <c r="AL2051" s="12" t="s">
        <v>1568</v>
      </c>
      <c r="AM2051" s="12" t="s">
        <v>1806</v>
      </c>
      <c r="AN2051" s="12" t="s">
        <v>1607</v>
      </c>
      <c r="AO2051" s="9"/>
      <c r="AP2051" s="9" t="s">
        <v>1902</v>
      </c>
      <c r="AQ2051" s="9"/>
      <c r="AR2051" s="14"/>
      <c r="AS2051" s="9"/>
      <c r="AT2051" s="9"/>
      <c r="AU2051" s="9"/>
      <c r="AV2051" s="13"/>
      <c r="AW2051" s="13"/>
      <c r="AX2051" s="9"/>
      <c r="AY2051" s="9"/>
      <c r="AZ2051" s="9"/>
      <c r="BA2051" s="33"/>
      <c r="BB2051" s="33"/>
      <c r="BC2051" s="36"/>
      <c r="BD2051" s="12" t="s">
        <v>1771</v>
      </c>
    </row>
    <row r="2052" spans="1:56" s="12" customFormat="1" x14ac:dyDescent="0.2">
      <c r="A2052" s="9">
        <f>IF(Search!$C$5="","",IF(COUNTA(Inventory!$AP2052)=1,1,""))</f>
        <v>1</v>
      </c>
      <c r="B2052" s="9" t="str">
        <f>IF(Search!$C$4="","",IF(ISNUMBER(SEARCH(Search!$C$4,$AR2052))=TRUE,1,""))</f>
        <v/>
      </c>
      <c r="C2052" s="9" t="str">
        <f>IF(Search!$C$6="x",IF(COUNTA($AQ2052)=1,1,"N"),IF(COUNTA($AQ2052)=1,"N",""))</f>
        <v/>
      </c>
      <c r="D2052" s="9" t="str">
        <f>IF(Search!$O$8="","",IF(ISNUMBER(SEARCH(Search!$O$8,$BD2052))=TRUE,1,""))</f>
        <v/>
      </c>
      <c r="E2052" s="9" t="str">
        <f>IF(Search!$C$7="","",IF(ISNUMBER(SEARCH(Search!$C$7,$AN2052))=TRUE,1,""))</f>
        <v/>
      </c>
      <c r="F2052" s="9" t="str">
        <f>IF(Search!$C$8="","",IF(ISNUMBER(SEARCH(Search!$C$8,$AO2052))=TRUE,1,""))</f>
        <v/>
      </c>
      <c r="G2052" s="9" t="str">
        <f>IF(Search!$F$4="","",IF(Inventory!$AJ2052&lt;Search!$F$4,"",1))</f>
        <v/>
      </c>
      <c r="H2052" s="9" t="str">
        <f>IF(Search!$F$5="","",IF(Inventory!$AJ2052&gt;Search!$F$5,"",1))</f>
        <v/>
      </c>
      <c r="I2052" s="9" t="str">
        <f>IF(Search!$F$7="","",IF(Search!$F$8="",IF(ISNUMBER(SEARCH(Search!$F$7,$AL2052))=TRUE,1,""),""))</f>
        <v/>
      </c>
      <c r="J2052" s="9" t="str">
        <f>IF($AL2052=Search!$F$8,1,"")</f>
        <v/>
      </c>
      <c r="K2052" s="9" t="str">
        <f>IF(Search!$I$4="","",IF(COUNTA($AS2052)=1,IF(Search!$I$4="N","N",1),""))</f>
        <v/>
      </c>
      <c r="L2052" s="9" t="str">
        <f>IF(Search!$I$5="","",IF($AS2052="RC",1,""))</f>
        <v/>
      </c>
      <c r="M2052" s="9" t="str">
        <f>IF(Search!$I$6="","",IF($AS2052="RCP",1,""))</f>
        <v/>
      </c>
      <c r="N2052" s="9" t="str">
        <f>IF(Search!$I$8="","",IF(COUNTA($AT2052)=1,IF(Search!$I$8="N","N",1),""))</f>
        <v/>
      </c>
      <c r="O2052" s="9" t="str">
        <f>IF(Search!$L$4="","",IF(COUNTA($AU2052)=1,IF(Search!$L$4="N","N",1),""))</f>
        <v/>
      </c>
      <c r="P2052" s="9" t="str">
        <f>IF(Search!$L$5="","",IF(ISNUMBER(SEARCH("Jersey",$AU2052))=TRUE,IF(Search!$L$5="N","N",1),""))</f>
        <v/>
      </c>
      <c r="Q2052" s="9" t="str">
        <f>IF(Search!$L$6="","",IF(ISNUMBER(SEARCH("Patch",$AU2052))=TRUE,IF(Search!$L$6="N","N",1),""))</f>
        <v/>
      </c>
      <c r="R2052" s="9" t="str">
        <f>IF(Search!$L$7="","",IF(ISNUMBER(SEARCH("Shield",$AU2052))=TRUE,IF(Search!$L$7="N","N",1),""))</f>
        <v/>
      </c>
      <c r="S2052" s="9" t="str">
        <f>IF(Search!$L$8="","",IF(ISNUMBER(SEARCH("Stick",$AU2052))=TRUE,IF(Search!$L$8="N","N",1),""))</f>
        <v/>
      </c>
      <c r="T2052" s="9" t="str">
        <f>IF(Search!$O$4="","",IF(COUNTA($AW2052)=1,IF(Search!$O$4="N","N",1),""))</f>
        <v/>
      </c>
      <c r="U2052" s="9" t="str">
        <f>IF(Search!$O$5="","",IF($AW2052="","",IF($AW2052&lt;Search!$O$5,"",1)))</f>
        <v/>
      </c>
      <c r="V2052" s="9" t="str">
        <f>IF(Search!$O$6="","",IF($AW2052="","",IF($AW2052&gt;Search!$O$6,"",1)))</f>
        <v/>
      </c>
      <c r="W2052" s="9" t="str">
        <f>IF(Search!$U$4="","",IF($AX2052="","",1))</f>
        <v/>
      </c>
      <c r="X2052" s="9" t="str">
        <f>IF(Search!$U$5="","",IF(ISNUMBER(SEARCH(Search!$U$5,$AX2052))=TRUE,IF(Search!$U$5="N","N",1),""))</f>
        <v/>
      </c>
      <c r="Y2052" s="9" t="str">
        <f>IF(Search!$U$6="","",IF($AY2052&lt;Search!$U$6,"",1))</f>
        <v/>
      </c>
      <c r="Z2052" s="9" t="str">
        <f>IF(Search!$R$4="","",IF(Inventory!$BA2052&lt;Search!$R$4,"",1))</f>
        <v/>
      </c>
      <c r="AA2052" s="9" t="str">
        <f>IF(Search!$R$5="","",IF($BA2052&gt;Search!$R$5,"",1))</f>
        <v/>
      </c>
      <c r="AB2052" s="9" t="str">
        <f>IF(Search!$R$6="","",IF($BB2052&lt;Search!$R$6,"",1))</f>
        <v/>
      </c>
      <c r="AC2052" s="9" t="str">
        <f>IF(Search!$R$7="","",IF($BB2052&lt;Search!$R$7,"",1))</f>
        <v/>
      </c>
      <c r="AD2052" s="45">
        <f>IF(COUNTIF($A2052:$AC2052,"n")&gt;0,"",IF(SUM($A2052:$AC2052)=COUNTA(Search!$C$4:$C$8,Search!$F$4:$F$8,Search!$I$4:$I$6,Search!$I$8,Search!$L$4:$L$8,Search!$O$4:$O$8,Search!$R$4:$R$7,Search!$U$4:$U$7)-COUNTIF(Search!$C$4:$U$7,"n"),1+LARGE($AD$1:AD2051,1),""))</f>
        <v>261</v>
      </c>
      <c r="AE2052" s="45">
        <f t="shared" si="99"/>
        <v>54</v>
      </c>
      <c r="AF2052" s="45">
        <f>IF(AD2052="","",COUNTIF($AE$1:$AE2051,$AE2052)+RANK($AE2052,$AE$2:$AE$10540,1))</f>
        <v>6</v>
      </c>
      <c r="AG2052" s="45">
        <f t="shared" si="100"/>
        <v>0</v>
      </c>
      <c r="AH2052" s="45">
        <f>IF($AD2052="","",COUNTIF($AG$1:$AG2051,$AG2052)+RANK($AG2052,$AG$1:$AG$10539,0))</f>
        <v>423</v>
      </c>
      <c r="AI2052" s="10" t="str">
        <f t="shared" si="98"/>
        <v>2013-14 O-Pee-Chee Stickers #SBU Alexander Burmistrov     /   $</v>
      </c>
      <c r="AJ2052" s="11">
        <v>2013</v>
      </c>
      <c r="AK2052" s="17">
        <v>14</v>
      </c>
      <c r="AL2052" s="12" t="s">
        <v>1568</v>
      </c>
      <c r="AM2052" s="12" t="s">
        <v>1804</v>
      </c>
      <c r="AN2052" s="12" t="s">
        <v>1805</v>
      </c>
      <c r="AO2052" s="9"/>
      <c r="AP2052" s="9" t="s">
        <v>1902</v>
      </c>
      <c r="AQ2052" s="9"/>
      <c r="AR2052" s="14"/>
      <c r="AS2052" s="9"/>
      <c r="AT2052" s="9"/>
      <c r="AU2052" s="9"/>
      <c r="AV2052" s="13"/>
      <c r="AW2052" s="13"/>
      <c r="AX2052" s="9"/>
      <c r="AY2052" s="9"/>
      <c r="AZ2052" s="9"/>
      <c r="BA2052" s="33"/>
      <c r="BB2052" s="33"/>
      <c r="BC2052" s="36"/>
      <c r="BD2052" s="12" t="s">
        <v>1771</v>
      </c>
    </row>
    <row r="2053" spans="1:56" s="12" customFormat="1" x14ac:dyDescent="0.2">
      <c r="A2053" s="9">
        <f>IF(Search!$C$5="","",IF(COUNTA(Inventory!$AP2053)=1,1,""))</f>
        <v>1</v>
      </c>
      <c r="B2053" s="9" t="str">
        <f>IF(Search!$C$4="","",IF(ISNUMBER(SEARCH(Search!$C$4,$AR2053))=TRUE,1,""))</f>
        <v/>
      </c>
      <c r="C2053" s="9" t="str">
        <f>IF(Search!$C$6="x",IF(COUNTA($AQ2053)=1,1,"N"),IF(COUNTA($AQ2053)=1,"N",""))</f>
        <v/>
      </c>
      <c r="D2053" s="9" t="str">
        <f>IF(Search!$O$8="","",IF(ISNUMBER(SEARCH(Search!$O$8,$BD2053))=TRUE,1,""))</f>
        <v/>
      </c>
      <c r="E2053" s="9" t="str">
        <f>IF(Search!$C$7="","",IF(ISNUMBER(SEARCH(Search!$C$7,$AN2053))=TRUE,1,""))</f>
        <v/>
      </c>
      <c r="F2053" s="9" t="str">
        <f>IF(Search!$C$8="","",IF(ISNUMBER(SEARCH(Search!$C$8,$AO2053))=TRUE,1,""))</f>
        <v/>
      </c>
      <c r="G2053" s="9" t="str">
        <f>IF(Search!$F$4="","",IF(Inventory!$AJ2053&lt;Search!$F$4,"",1))</f>
        <v/>
      </c>
      <c r="H2053" s="9" t="str">
        <f>IF(Search!$F$5="","",IF(Inventory!$AJ2053&gt;Search!$F$5,"",1))</f>
        <v/>
      </c>
      <c r="I2053" s="9" t="str">
        <f>IF(Search!$F$7="","",IF(Search!$F$8="",IF(ISNUMBER(SEARCH(Search!$F$7,$AL2053))=TRUE,1,""),""))</f>
        <v/>
      </c>
      <c r="J2053" s="9" t="str">
        <f>IF($AL2053=Search!$F$8,1,"")</f>
        <v/>
      </c>
      <c r="K2053" s="9" t="str">
        <f>IF(Search!$I$4="","",IF(COUNTA($AS2053)=1,IF(Search!$I$4="N","N",1),""))</f>
        <v/>
      </c>
      <c r="L2053" s="9" t="str">
        <f>IF(Search!$I$5="","",IF($AS2053="RC",1,""))</f>
        <v/>
      </c>
      <c r="M2053" s="9" t="str">
        <f>IF(Search!$I$6="","",IF($AS2053="RCP",1,""))</f>
        <v/>
      </c>
      <c r="N2053" s="9" t="str">
        <f>IF(Search!$I$8="","",IF(COUNTA($AT2053)=1,IF(Search!$I$8="N","N",1),""))</f>
        <v/>
      </c>
      <c r="O2053" s="9" t="str">
        <f>IF(Search!$L$4="","",IF(COUNTA($AU2053)=1,IF(Search!$L$4="N","N",1),""))</f>
        <v/>
      </c>
      <c r="P2053" s="9" t="str">
        <f>IF(Search!$L$5="","",IF(ISNUMBER(SEARCH("Jersey",$AU2053))=TRUE,IF(Search!$L$5="N","N",1),""))</f>
        <v/>
      </c>
      <c r="Q2053" s="9" t="str">
        <f>IF(Search!$L$6="","",IF(ISNUMBER(SEARCH("Patch",$AU2053))=TRUE,IF(Search!$L$6="N","N",1),""))</f>
        <v/>
      </c>
      <c r="R2053" s="9" t="str">
        <f>IF(Search!$L$7="","",IF(ISNUMBER(SEARCH("Shield",$AU2053))=TRUE,IF(Search!$L$7="N","N",1),""))</f>
        <v/>
      </c>
      <c r="S2053" s="9" t="str">
        <f>IF(Search!$L$8="","",IF(ISNUMBER(SEARCH("Stick",$AU2053))=TRUE,IF(Search!$L$8="N","N",1),""))</f>
        <v/>
      </c>
      <c r="T2053" s="9" t="str">
        <f>IF(Search!$O$4="","",IF(COUNTA($AW2053)=1,IF(Search!$O$4="N","N",1),""))</f>
        <v/>
      </c>
      <c r="U2053" s="9" t="str">
        <f>IF(Search!$O$5="","",IF($AW2053="","",IF($AW2053&lt;Search!$O$5,"",1)))</f>
        <v/>
      </c>
      <c r="V2053" s="9" t="str">
        <f>IF(Search!$O$6="","",IF($AW2053="","",IF($AW2053&gt;Search!$O$6,"",1)))</f>
        <v/>
      </c>
      <c r="W2053" s="9" t="str">
        <f>IF(Search!$U$4="","",IF($AX2053="","",1))</f>
        <v/>
      </c>
      <c r="X2053" s="9" t="str">
        <f>IF(Search!$U$5="","",IF(ISNUMBER(SEARCH(Search!$U$5,$AX2053))=TRUE,IF(Search!$U$5="N","N",1),""))</f>
        <v/>
      </c>
      <c r="Y2053" s="9" t="str">
        <f>IF(Search!$U$6="","",IF($AY2053&lt;Search!$U$6,"",1))</f>
        <v/>
      </c>
      <c r="Z2053" s="9" t="str">
        <f>IF(Search!$R$4="","",IF(Inventory!$BA2053&lt;Search!$R$4,"",1))</f>
        <v/>
      </c>
      <c r="AA2053" s="9" t="str">
        <f>IF(Search!$R$5="","",IF($BA2053&gt;Search!$R$5,"",1))</f>
        <v/>
      </c>
      <c r="AB2053" s="9" t="str">
        <f>IF(Search!$R$6="","",IF($BB2053&lt;Search!$R$6,"",1))</f>
        <v/>
      </c>
      <c r="AC2053" s="9" t="str">
        <f>IF(Search!$R$7="","",IF($BB2053&lt;Search!$R$7,"",1))</f>
        <v/>
      </c>
      <c r="AD2053" s="45">
        <f>IF(COUNTIF($A2053:$AC2053,"n")&gt;0,"",IF(SUM($A2053:$AC2053)=COUNTA(Search!$C$4:$C$8,Search!$F$4:$F$8,Search!$I$4:$I$6,Search!$I$8,Search!$L$4:$L$8,Search!$O$4:$O$8,Search!$R$4:$R$7,Search!$U$4:$U$7)-COUNTIF(Search!$C$4:$U$7,"n"),1+LARGE($AD$1:AD2052,1),""))</f>
        <v>262</v>
      </c>
      <c r="AE2053" s="45">
        <f t="shared" si="99"/>
        <v>364</v>
      </c>
      <c r="AF2053" s="45">
        <f>IF(AD2053="","",COUNTIF($AE$1:$AE2052,$AE2053)+RANK($AE2053,$AE$2:$AE$10540,1))</f>
        <v>69</v>
      </c>
      <c r="AG2053" s="45">
        <f t="shared" si="100"/>
        <v>0</v>
      </c>
      <c r="AH2053" s="45">
        <f>IF($AD2053="","",COUNTIF($AG$1:$AG2052,$AG2053)+RANK($AG2053,$AG$1:$AG$10539,0))</f>
        <v>424</v>
      </c>
      <c r="AI2053" s="10" t="str">
        <f t="shared" si="98"/>
        <v>2013-14 O-Pee-Chee Stickers #SCA Carey Price     /   $</v>
      </c>
      <c r="AJ2053" s="11">
        <v>2013</v>
      </c>
      <c r="AK2053" s="17">
        <v>14</v>
      </c>
      <c r="AL2053" s="12" t="s">
        <v>1568</v>
      </c>
      <c r="AM2053" s="12" t="s">
        <v>1811</v>
      </c>
      <c r="AN2053" s="12" t="s">
        <v>705</v>
      </c>
      <c r="AO2053" s="9"/>
      <c r="AP2053" s="9" t="s">
        <v>1902</v>
      </c>
      <c r="AQ2053" s="9"/>
      <c r="AR2053" s="14"/>
      <c r="AS2053" s="9"/>
      <c r="AT2053" s="9"/>
      <c r="AU2053" s="9"/>
      <c r="AV2053" s="13"/>
      <c r="AW2053" s="13"/>
      <c r="AX2053" s="9"/>
      <c r="AY2053" s="9"/>
      <c r="AZ2053" s="9"/>
      <c r="BA2053" s="33"/>
      <c r="BB2053" s="33"/>
      <c r="BC2053" s="36"/>
      <c r="BD2053" s="12" t="s">
        <v>1771</v>
      </c>
    </row>
    <row r="2054" spans="1:56" s="12" customFormat="1" x14ac:dyDescent="0.2">
      <c r="A2054" s="9">
        <f>IF(Search!$C$5="","",IF(COUNTA(Inventory!$AP2054)=1,1,""))</f>
        <v>1</v>
      </c>
      <c r="B2054" s="9" t="str">
        <f>IF(Search!$C$4="","",IF(ISNUMBER(SEARCH(Search!$C$4,$AR2054))=TRUE,1,""))</f>
        <v/>
      </c>
      <c r="C2054" s="9" t="str">
        <f>IF(Search!$C$6="x",IF(COUNTA($AQ2054)=1,1,"N"),IF(COUNTA($AQ2054)=1,"N",""))</f>
        <v/>
      </c>
      <c r="D2054" s="9" t="str">
        <f>IF(Search!$O$8="","",IF(ISNUMBER(SEARCH(Search!$O$8,$BD2054))=TRUE,1,""))</f>
        <v/>
      </c>
      <c r="E2054" s="9" t="str">
        <f>IF(Search!$C$7="","",IF(ISNUMBER(SEARCH(Search!$C$7,$AN2054))=TRUE,1,""))</f>
        <v/>
      </c>
      <c r="F2054" s="9" t="str">
        <f>IF(Search!$C$8="","",IF(ISNUMBER(SEARCH(Search!$C$8,$AO2054))=TRUE,1,""))</f>
        <v/>
      </c>
      <c r="G2054" s="9" t="str">
        <f>IF(Search!$F$4="","",IF(Inventory!$AJ2054&lt;Search!$F$4,"",1))</f>
        <v/>
      </c>
      <c r="H2054" s="9" t="str">
        <f>IF(Search!$F$5="","",IF(Inventory!$AJ2054&gt;Search!$F$5,"",1))</f>
        <v/>
      </c>
      <c r="I2054" s="9" t="str">
        <f>IF(Search!$F$7="","",IF(Search!$F$8="",IF(ISNUMBER(SEARCH(Search!$F$7,$AL2054))=TRUE,1,""),""))</f>
        <v/>
      </c>
      <c r="J2054" s="9" t="str">
        <f>IF($AL2054=Search!$F$8,1,"")</f>
        <v/>
      </c>
      <c r="K2054" s="9" t="str">
        <f>IF(Search!$I$4="","",IF(COUNTA($AS2054)=1,IF(Search!$I$4="N","N",1),""))</f>
        <v/>
      </c>
      <c r="L2054" s="9" t="str">
        <f>IF(Search!$I$5="","",IF($AS2054="RC",1,""))</f>
        <v/>
      </c>
      <c r="M2054" s="9" t="str">
        <f>IF(Search!$I$6="","",IF($AS2054="RCP",1,""))</f>
        <v/>
      </c>
      <c r="N2054" s="9" t="str">
        <f>IF(Search!$I$8="","",IF(COUNTA($AT2054)=1,IF(Search!$I$8="N","N",1),""))</f>
        <v/>
      </c>
      <c r="O2054" s="9" t="str">
        <f>IF(Search!$L$4="","",IF(COUNTA($AU2054)=1,IF(Search!$L$4="N","N",1),""))</f>
        <v/>
      </c>
      <c r="P2054" s="9" t="str">
        <f>IF(Search!$L$5="","",IF(ISNUMBER(SEARCH("Jersey",$AU2054))=TRUE,IF(Search!$L$5="N","N",1),""))</f>
        <v/>
      </c>
      <c r="Q2054" s="9" t="str">
        <f>IF(Search!$L$6="","",IF(ISNUMBER(SEARCH("Patch",$AU2054))=TRUE,IF(Search!$L$6="N","N",1),""))</f>
        <v/>
      </c>
      <c r="R2054" s="9" t="str">
        <f>IF(Search!$L$7="","",IF(ISNUMBER(SEARCH("Shield",$AU2054))=TRUE,IF(Search!$L$7="N","N",1),""))</f>
        <v/>
      </c>
      <c r="S2054" s="9" t="str">
        <f>IF(Search!$L$8="","",IF(ISNUMBER(SEARCH("Stick",$AU2054))=TRUE,IF(Search!$L$8="N","N",1),""))</f>
        <v/>
      </c>
      <c r="T2054" s="9" t="str">
        <f>IF(Search!$O$4="","",IF(COUNTA($AW2054)=1,IF(Search!$O$4="N","N",1),""))</f>
        <v/>
      </c>
      <c r="U2054" s="9" t="str">
        <f>IF(Search!$O$5="","",IF($AW2054="","",IF($AW2054&lt;Search!$O$5,"",1)))</f>
        <v/>
      </c>
      <c r="V2054" s="9" t="str">
        <f>IF(Search!$O$6="","",IF($AW2054="","",IF($AW2054&gt;Search!$O$6,"",1)))</f>
        <v/>
      </c>
      <c r="W2054" s="9" t="str">
        <f>IF(Search!$U$4="","",IF($AX2054="","",1))</f>
        <v/>
      </c>
      <c r="X2054" s="9" t="str">
        <f>IF(Search!$U$5="","",IF(ISNUMBER(SEARCH(Search!$U$5,$AX2054))=TRUE,IF(Search!$U$5="N","N",1),""))</f>
        <v/>
      </c>
      <c r="Y2054" s="9" t="str">
        <f>IF(Search!$U$6="","",IF($AY2054&lt;Search!$U$6,"",1))</f>
        <v/>
      </c>
      <c r="Z2054" s="9" t="str">
        <f>IF(Search!$R$4="","",IF(Inventory!$BA2054&lt;Search!$R$4,"",1))</f>
        <v/>
      </c>
      <c r="AA2054" s="9" t="str">
        <f>IF(Search!$R$5="","",IF($BA2054&gt;Search!$R$5,"",1))</f>
        <v/>
      </c>
      <c r="AB2054" s="9" t="str">
        <f>IF(Search!$R$6="","",IF($BB2054&lt;Search!$R$6,"",1))</f>
        <v/>
      </c>
      <c r="AC2054" s="9" t="str">
        <f>IF(Search!$R$7="","",IF($BB2054&lt;Search!$R$7,"",1))</f>
        <v/>
      </c>
      <c r="AD2054" s="45">
        <f>IF(COUNTIF($A2054:$AC2054,"n")&gt;0,"",IF(SUM($A2054:$AC2054)=COUNTA(Search!$C$4:$C$8,Search!$F$4:$F$8,Search!$I$4:$I$6,Search!$I$8,Search!$L$4:$L$8,Search!$O$4:$O$8,Search!$R$4:$R$7,Search!$U$4:$U$7)-COUNTIF(Search!$C$4:$U$7,"n"),1+LARGE($AD$1:AD2053,1),""))</f>
        <v>263</v>
      </c>
      <c r="AE2054" s="45">
        <f t="shared" si="99"/>
        <v>426</v>
      </c>
      <c r="AF2054" s="45">
        <f>IF(AD2054="","",COUNTIF($AE$1:$AE2053,$AE2054)+RANK($AE2054,$AE$2:$AE$10540,1))</f>
        <v>82</v>
      </c>
      <c r="AG2054" s="45">
        <f t="shared" si="100"/>
        <v>0</v>
      </c>
      <c r="AH2054" s="45">
        <f>IF($AD2054="","",COUNTIF($AG$1:$AG2053,$AG2054)+RANK($AG2054,$AG$1:$AG$10539,0))</f>
        <v>425</v>
      </c>
      <c r="AI2054" s="10" t="str">
        <f t="shared" ref="AI2054:AI2117" si="101">CONCATENATE(AJ2054,"-",AK2054," ",AL2054," #",AM2054," ",AN2054," ",AO2054," ",AS2054," ",AT2054," ",AU2054," ",AV2054,"/",AW2054," ",AX2054," ",AY2054,AZ2054," $",BA2054)</f>
        <v>2013-14 O-Pee-Chee Stickers #SCG Claude Giroux PHI    /   $</v>
      </c>
      <c r="AJ2054" s="11">
        <v>2013</v>
      </c>
      <c r="AK2054" s="17">
        <v>14</v>
      </c>
      <c r="AL2054" s="12" t="s">
        <v>1568</v>
      </c>
      <c r="AM2054" s="12" t="s">
        <v>1850</v>
      </c>
      <c r="AN2054" s="12" t="s">
        <v>27</v>
      </c>
      <c r="AO2054" s="14" t="s">
        <v>1907</v>
      </c>
      <c r="AP2054" s="9" t="s">
        <v>1902</v>
      </c>
      <c r="AQ2054" s="9"/>
      <c r="AR2054" s="14"/>
      <c r="AS2054" s="9"/>
      <c r="AT2054" s="9"/>
      <c r="AU2054" s="9"/>
      <c r="AV2054" s="13"/>
      <c r="AW2054" s="13"/>
      <c r="AX2054" s="9"/>
      <c r="AY2054" s="9"/>
      <c r="AZ2054" s="9"/>
      <c r="BA2054" s="33"/>
      <c r="BB2054" s="33"/>
      <c r="BC2054" s="36"/>
      <c r="BD2054" s="12" t="s">
        <v>1771</v>
      </c>
    </row>
    <row r="2055" spans="1:56" s="12" customFormat="1" x14ac:dyDescent="0.2">
      <c r="A2055" s="9">
        <f>IF(Search!$C$5="","",IF(COUNTA(Inventory!$AP2055)=1,1,""))</f>
        <v>1</v>
      </c>
      <c r="B2055" s="9" t="str">
        <f>IF(Search!$C$4="","",IF(ISNUMBER(SEARCH(Search!$C$4,$AR2055))=TRUE,1,""))</f>
        <v/>
      </c>
      <c r="C2055" s="9" t="str">
        <f>IF(Search!$C$6="x",IF(COUNTA($AQ2055)=1,1,"N"),IF(COUNTA($AQ2055)=1,"N",""))</f>
        <v/>
      </c>
      <c r="D2055" s="9" t="str">
        <f>IF(Search!$O$8="","",IF(ISNUMBER(SEARCH(Search!$O$8,$BD2055))=TRUE,1,""))</f>
        <v/>
      </c>
      <c r="E2055" s="9" t="str">
        <f>IF(Search!$C$7="","",IF(ISNUMBER(SEARCH(Search!$C$7,$AN2055))=TRUE,1,""))</f>
        <v/>
      </c>
      <c r="F2055" s="9" t="str">
        <f>IF(Search!$C$8="","",IF(ISNUMBER(SEARCH(Search!$C$8,$AO2055))=TRUE,1,""))</f>
        <v/>
      </c>
      <c r="G2055" s="9" t="str">
        <f>IF(Search!$F$4="","",IF(Inventory!$AJ2055&lt;Search!$F$4,"",1))</f>
        <v/>
      </c>
      <c r="H2055" s="9" t="str">
        <f>IF(Search!$F$5="","",IF(Inventory!$AJ2055&gt;Search!$F$5,"",1))</f>
        <v/>
      </c>
      <c r="I2055" s="9" t="str">
        <f>IF(Search!$F$7="","",IF(Search!$F$8="",IF(ISNUMBER(SEARCH(Search!$F$7,$AL2055))=TRUE,1,""),""))</f>
        <v/>
      </c>
      <c r="J2055" s="9" t="str">
        <f>IF($AL2055=Search!$F$8,1,"")</f>
        <v/>
      </c>
      <c r="K2055" s="9" t="str">
        <f>IF(Search!$I$4="","",IF(COUNTA($AS2055)=1,IF(Search!$I$4="N","N",1),""))</f>
        <v/>
      </c>
      <c r="L2055" s="9" t="str">
        <f>IF(Search!$I$5="","",IF($AS2055="RC",1,""))</f>
        <v/>
      </c>
      <c r="M2055" s="9" t="str">
        <f>IF(Search!$I$6="","",IF($AS2055="RCP",1,""))</f>
        <v/>
      </c>
      <c r="N2055" s="9" t="str">
        <f>IF(Search!$I$8="","",IF(COUNTA($AT2055)=1,IF(Search!$I$8="N","N",1),""))</f>
        <v/>
      </c>
      <c r="O2055" s="9" t="str">
        <f>IF(Search!$L$4="","",IF(COUNTA($AU2055)=1,IF(Search!$L$4="N","N",1),""))</f>
        <v/>
      </c>
      <c r="P2055" s="9" t="str">
        <f>IF(Search!$L$5="","",IF(ISNUMBER(SEARCH("Jersey",$AU2055))=TRUE,IF(Search!$L$5="N","N",1),""))</f>
        <v/>
      </c>
      <c r="Q2055" s="9" t="str">
        <f>IF(Search!$L$6="","",IF(ISNUMBER(SEARCH("Patch",$AU2055))=TRUE,IF(Search!$L$6="N","N",1),""))</f>
        <v/>
      </c>
      <c r="R2055" s="9" t="str">
        <f>IF(Search!$L$7="","",IF(ISNUMBER(SEARCH("Shield",$AU2055))=TRUE,IF(Search!$L$7="N","N",1),""))</f>
        <v/>
      </c>
      <c r="S2055" s="9" t="str">
        <f>IF(Search!$L$8="","",IF(ISNUMBER(SEARCH("Stick",$AU2055))=TRUE,IF(Search!$L$8="N","N",1),""))</f>
        <v/>
      </c>
      <c r="T2055" s="9" t="str">
        <f>IF(Search!$O$4="","",IF(COUNTA($AW2055)=1,IF(Search!$O$4="N","N",1),""))</f>
        <v/>
      </c>
      <c r="U2055" s="9" t="str">
        <f>IF(Search!$O$5="","",IF($AW2055="","",IF($AW2055&lt;Search!$O$5,"",1)))</f>
        <v/>
      </c>
      <c r="V2055" s="9" t="str">
        <f>IF(Search!$O$6="","",IF($AW2055="","",IF($AW2055&gt;Search!$O$6,"",1)))</f>
        <v/>
      </c>
      <c r="W2055" s="9" t="str">
        <f>IF(Search!$U$4="","",IF($AX2055="","",1))</f>
        <v/>
      </c>
      <c r="X2055" s="9" t="str">
        <f>IF(Search!$U$5="","",IF(ISNUMBER(SEARCH(Search!$U$5,$AX2055))=TRUE,IF(Search!$U$5="N","N",1),""))</f>
        <v/>
      </c>
      <c r="Y2055" s="9" t="str">
        <f>IF(Search!$U$6="","",IF($AY2055&lt;Search!$U$6,"",1))</f>
        <v/>
      </c>
      <c r="Z2055" s="9" t="str">
        <f>IF(Search!$R$4="","",IF(Inventory!$BA2055&lt;Search!$R$4,"",1))</f>
        <v/>
      </c>
      <c r="AA2055" s="9" t="str">
        <f>IF(Search!$R$5="","",IF($BA2055&gt;Search!$R$5,"",1))</f>
        <v/>
      </c>
      <c r="AB2055" s="9" t="str">
        <f>IF(Search!$R$6="","",IF($BB2055&lt;Search!$R$6,"",1))</f>
        <v/>
      </c>
      <c r="AC2055" s="9" t="str">
        <f>IF(Search!$R$7="","",IF($BB2055&lt;Search!$R$7,"",1))</f>
        <v/>
      </c>
      <c r="AD2055" s="45">
        <f>IF(COUNTIF($A2055:$AC2055,"n")&gt;0,"",IF(SUM($A2055:$AC2055)=COUNTA(Search!$C$4:$C$8,Search!$F$4:$F$8,Search!$I$4:$I$6,Search!$I$8,Search!$L$4:$L$8,Search!$O$4:$O$8,Search!$R$4:$R$7,Search!$U$4:$U$7)-COUNTIF(Search!$C$4:$U$7,"n"),1+LARGE($AD$1:AD2054,1),""))</f>
        <v>264</v>
      </c>
      <c r="AE2055" s="45">
        <f t="shared" si="99"/>
        <v>529</v>
      </c>
      <c r="AF2055" s="45">
        <f>IF(AD2055="","",COUNTIF($AE$1:$AE2054,$AE2055)+RANK($AE2055,$AE$2:$AE$10540,1))</f>
        <v>108</v>
      </c>
      <c r="AG2055" s="45">
        <f t="shared" si="100"/>
        <v>0</v>
      </c>
      <c r="AH2055" s="45">
        <f>IF($AD2055="","",COUNTIF($AG$1:$AG2054,$AG2055)+RANK($AG2055,$AG$1:$AG$10539,0))</f>
        <v>426</v>
      </c>
      <c r="AI2055" s="10" t="str">
        <f t="shared" si="101"/>
        <v>2013-14 O-Pee-Chee Stickers #SDA Daniel Alfredsson     /   $</v>
      </c>
      <c r="AJ2055" s="11">
        <v>2013</v>
      </c>
      <c r="AK2055" s="17">
        <v>14</v>
      </c>
      <c r="AL2055" s="12" t="s">
        <v>1568</v>
      </c>
      <c r="AM2055" s="12" t="s">
        <v>1810</v>
      </c>
      <c r="AN2055" s="12" t="s">
        <v>1196</v>
      </c>
      <c r="AO2055" s="9"/>
      <c r="AP2055" s="9" t="s">
        <v>1902</v>
      </c>
      <c r="AQ2055" s="9"/>
      <c r="AR2055" s="14"/>
      <c r="AS2055" s="9"/>
      <c r="AT2055" s="9"/>
      <c r="AU2055" s="9"/>
      <c r="AV2055" s="13"/>
      <c r="AW2055" s="13"/>
      <c r="AX2055" s="9"/>
      <c r="AY2055" s="9"/>
      <c r="AZ2055" s="9"/>
      <c r="BA2055" s="33"/>
      <c r="BB2055" s="33"/>
      <c r="BC2055" s="36"/>
      <c r="BD2055" s="12" t="s">
        <v>1771</v>
      </c>
    </row>
    <row r="2056" spans="1:56" s="12" customFormat="1" x14ac:dyDescent="0.2">
      <c r="A2056" s="9">
        <f>IF(Search!$C$5="","",IF(COUNTA(Inventory!$AP2056)=1,1,""))</f>
        <v>1</v>
      </c>
      <c r="B2056" s="9" t="str">
        <f>IF(Search!$C$4="","",IF(ISNUMBER(SEARCH(Search!$C$4,$AR2056))=TRUE,1,""))</f>
        <v/>
      </c>
      <c r="C2056" s="9" t="str">
        <f>IF(Search!$C$6="x",IF(COUNTA($AQ2056)=1,1,"N"),IF(COUNTA($AQ2056)=1,"N",""))</f>
        <v/>
      </c>
      <c r="D2056" s="9" t="str">
        <f>IF(Search!$O$8="","",IF(ISNUMBER(SEARCH(Search!$O$8,$BD2056))=TRUE,1,""))</f>
        <v/>
      </c>
      <c r="E2056" s="9" t="str">
        <f>IF(Search!$C$7="","",IF(ISNUMBER(SEARCH(Search!$C$7,$AN2056))=TRUE,1,""))</f>
        <v/>
      </c>
      <c r="F2056" s="9" t="str">
        <f>IF(Search!$C$8="","",IF(ISNUMBER(SEARCH(Search!$C$8,$AO2056))=TRUE,1,""))</f>
        <v/>
      </c>
      <c r="G2056" s="9" t="str">
        <f>IF(Search!$F$4="","",IF(Inventory!$AJ2056&lt;Search!$F$4,"",1))</f>
        <v/>
      </c>
      <c r="H2056" s="9" t="str">
        <f>IF(Search!$F$5="","",IF(Inventory!$AJ2056&gt;Search!$F$5,"",1))</f>
        <v/>
      </c>
      <c r="I2056" s="9" t="str">
        <f>IF(Search!$F$7="","",IF(Search!$F$8="",IF(ISNUMBER(SEARCH(Search!$F$7,$AL2056))=TRUE,1,""),""))</f>
        <v/>
      </c>
      <c r="J2056" s="9" t="str">
        <f>IF($AL2056=Search!$F$8,1,"")</f>
        <v/>
      </c>
      <c r="K2056" s="9" t="str">
        <f>IF(Search!$I$4="","",IF(COUNTA($AS2056)=1,IF(Search!$I$4="N","N",1),""))</f>
        <v/>
      </c>
      <c r="L2056" s="9" t="str">
        <f>IF(Search!$I$5="","",IF($AS2056="RC",1,""))</f>
        <v/>
      </c>
      <c r="M2056" s="9" t="str">
        <f>IF(Search!$I$6="","",IF($AS2056="RCP",1,""))</f>
        <v/>
      </c>
      <c r="N2056" s="9" t="str">
        <f>IF(Search!$I$8="","",IF(COUNTA($AT2056)=1,IF(Search!$I$8="N","N",1),""))</f>
        <v/>
      </c>
      <c r="O2056" s="9" t="str">
        <f>IF(Search!$L$4="","",IF(COUNTA($AU2056)=1,IF(Search!$L$4="N","N",1),""))</f>
        <v/>
      </c>
      <c r="P2056" s="9" t="str">
        <f>IF(Search!$L$5="","",IF(ISNUMBER(SEARCH("Jersey",$AU2056))=TRUE,IF(Search!$L$5="N","N",1),""))</f>
        <v/>
      </c>
      <c r="Q2056" s="9" t="str">
        <f>IF(Search!$L$6="","",IF(ISNUMBER(SEARCH("Patch",$AU2056))=TRUE,IF(Search!$L$6="N","N",1),""))</f>
        <v/>
      </c>
      <c r="R2056" s="9" t="str">
        <f>IF(Search!$L$7="","",IF(ISNUMBER(SEARCH("Shield",$AU2056))=TRUE,IF(Search!$L$7="N","N",1),""))</f>
        <v/>
      </c>
      <c r="S2056" s="9" t="str">
        <f>IF(Search!$L$8="","",IF(ISNUMBER(SEARCH("Stick",$AU2056))=TRUE,IF(Search!$L$8="N","N",1),""))</f>
        <v/>
      </c>
      <c r="T2056" s="9" t="str">
        <f>IF(Search!$O$4="","",IF(COUNTA($AW2056)=1,IF(Search!$O$4="N","N",1),""))</f>
        <v/>
      </c>
      <c r="U2056" s="9" t="str">
        <f>IF(Search!$O$5="","",IF($AW2056="","",IF($AW2056&lt;Search!$O$5,"",1)))</f>
        <v/>
      </c>
      <c r="V2056" s="9" t="str">
        <f>IF(Search!$O$6="","",IF($AW2056="","",IF($AW2056&gt;Search!$O$6,"",1)))</f>
        <v/>
      </c>
      <c r="W2056" s="9" t="str">
        <f>IF(Search!$U$4="","",IF($AX2056="","",1))</f>
        <v/>
      </c>
      <c r="X2056" s="9" t="str">
        <f>IF(Search!$U$5="","",IF(ISNUMBER(SEARCH(Search!$U$5,$AX2056))=TRUE,IF(Search!$U$5="N","N",1),""))</f>
        <v/>
      </c>
      <c r="Y2056" s="9" t="str">
        <f>IF(Search!$U$6="","",IF($AY2056&lt;Search!$U$6,"",1))</f>
        <v/>
      </c>
      <c r="Z2056" s="9" t="str">
        <f>IF(Search!$R$4="","",IF(Inventory!$BA2056&lt;Search!$R$4,"",1))</f>
        <v/>
      </c>
      <c r="AA2056" s="9" t="str">
        <f>IF(Search!$R$5="","",IF($BA2056&gt;Search!$R$5,"",1))</f>
        <v/>
      </c>
      <c r="AB2056" s="9" t="str">
        <f>IF(Search!$R$6="","",IF($BB2056&lt;Search!$R$6,"",1))</f>
        <v/>
      </c>
      <c r="AC2056" s="9" t="str">
        <f>IF(Search!$R$7="","",IF($BB2056&lt;Search!$R$7,"",1))</f>
        <v/>
      </c>
      <c r="AD2056" s="45">
        <f>IF(COUNTIF($A2056:$AC2056,"n")&gt;0,"",IF(SUM($A2056:$AC2056)=COUNTA(Search!$C$4:$C$8,Search!$F$4:$F$8,Search!$I$4:$I$6,Search!$I$8,Search!$L$4:$L$8,Search!$O$4:$O$8,Search!$R$4:$R$7,Search!$U$4:$U$7)-COUNTIF(Search!$C$4:$U$7,"n"),1+LARGE($AD$1:AD2055,1),""))</f>
        <v>265</v>
      </c>
      <c r="AE2056" s="45">
        <f t="shared" si="99"/>
        <v>546</v>
      </c>
      <c r="AF2056" s="45">
        <f>IF(AD2056="","",COUNTIF($AE$1:$AE2055,$AE2056)+RANK($AE2056,$AE$2:$AE$10540,1))</f>
        <v>111</v>
      </c>
      <c r="AG2056" s="45">
        <f t="shared" si="100"/>
        <v>0</v>
      </c>
      <c r="AH2056" s="45">
        <f>IF($AD2056="","",COUNTIF($AG$1:$AG2055,$AG2056)+RANK($AG2056,$AG$1:$AG$10539,0))</f>
        <v>427</v>
      </c>
      <c r="AI2056" s="10" t="str">
        <f t="shared" si="101"/>
        <v>2013-14 O-Pee-Chee Stickers #SDH Dany Heatley     /   $</v>
      </c>
      <c r="AJ2056" s="11">
        <v>2013</v>
      </c>
      <c r="AK2056" s="17">
        <v>14</v>
      </c>
      <c r="AL2056" s="12" t="s">
        <v>1568</v>
      </c>
      <c r="AM2056" s="12" t="s">
        <v>1825</v>
      </c>
      <c r="AN2056" s="12" t="s">
        <v>1178</v>
      </c>
      <c r="AO2056" s="9"/>
      <c r="AP2056" s="9" t="s">
        <v>1902</v>
      </c>
      <c r="AQ2056" s="9"/>
      <c r="AR2056" s="14"/>
      <c r="AS2056" s="9"/>
      <c r="AT2056" s="9"/>
      <c r="AU2056" s="9"/>
      <c r="AV2056" s="13"/>
      <c r="AW2056" s="13"/>
      <c r="AX2056" s="9"/>
      <c r="AY2056" s="9"/>
      <c r="AZ2056" s="9"/>
      <c r="BA2056" s="33"/>
      <c r="BB2056" s="33"/>
      <c r="BC2056" s="36"/>
      <c r="BD2056" s="12" t="s">
        <v>1771</v>
      </c>
    </row>
    <row r="2057" spans="1:56" s="12" customFormat="1" x14ac:dyDescent="0.2">
      <c r="A2057" s="9">
        <f>IF(Search!$C$5="","",IF(COUNTA(Inventory!$AP2057)=1,1,""))</f>
        <v>1</v>
      </c>
      <c r="B2057" s="9" t="str">
        <f>IF(Search!$C$4="","",IF(ISNUMBER(SEARCH(Search!$C$4,$AR2057))=TRUE,1,""))</f>
        <v/>
      </c>
      <c r="C2057" s="9" t="str">
        <f>IF(Search!$C$6="x",IF(COUNTA($AQ2057)=1,1,"N"),IF(COUNTA($AQ2057)=1,"N",""))</f>
        <v/>
      </c>
      <c r="D2057" s="9" t="str">
        <f>IF(Search!$O$8="","",IF(ISNUMBER(SEARCH(Search!$O$8,$BD2057))=TRUE,1,""))</f>
        <v/>
      </c>
      <c r="E2057" s="9" t="str">
        <f>IF(Search!$C$7="","",IF(ISNUMBER(SEARCH(Search!$C$7,$AN2057))=TRUE,1,""))</f>
        <v/>
      </c>
      <c r="F2057" s="9" t="str">
        <f>IF(Search!$C$8="","",IF(ISNUMBER(SEARCH(Search!$C$8,$AO2057))=TRUE,1,""))</f>
        <v/>
      </c>
      <c r="G2057" s="9" t="str">
        <f>IF(Search!$F$4="","",IF(Inventory!$AJ2057&lt;Search!$F$4,"",1))</f>
        <v/>
      </c>
      <c r="H2057" s="9" t="str">
        <f>IF(Search!$F$5="","",IF(Inventory!$AJ2057&gt;Search!$F$5,"",1))</f>
        <v/>
      </c>
      <c r="I2057" s="9" t="str">
        <f>IF(Search!$F$7="","",IF(Search!$F$8="",IF(ISNUMBER(SEARCH(Search!$F$7,$AL2057))=TRUE,1,""),""))</f>
        <v/>
      </c>
      <c r="J2057" s="9" t="str">
        <f>IF($AL2057=Search!$F$8,1,"")</f>
        <v/>
      </c>
      <c r="K2057" s="9" t="str">
        <f>IF(Search!$I$4="","",IF(COUNTA($AS2057)=1,IF(Search!$I$4="N","N",1),""))</f>
        <v/>
      </c>
      <c r="L2057" s="9" t="str">
        <f>IF(Search!$I$5="","",IF($AS2057="RC",1,""))</f>
        <v/>
      </c>
      <c r="M2057" s="9" t="str">
        <f>IF(Search!$I$6="","",IF($AS2057="RCP",1,""))</f>
        <v/>
      </c>
      <c r="N2057" s="9" t="str">
        <f>IF(Search!$I$8="","",IF(COUNTA($AT2057)=1,IF(Search!$I$8="N","N",1),""))</f>
        <v/>
      </c>
      <c r="O2057" s="9" t="str">
        <f>IF(Search!$L$4="","",IF(COUNTA($AU2057)=1,IF(Search!$L$4="N","N",1),""))</f>
        <v/>
      </c>
      <c r="P2057" s="9" t="str">
        <f>IF(Search!$L$5="","",IF(ISNUMBER(SEARCH("Jersey",$AU2057))=TRUE,IF(Search!$L$5="N","N",1),""))</f>
        <v/>
      </c>
      <c r="Q2057" s="9" t="str">
        <f>IF(Search!$L$6="","",IF(ISNUMBER(SEARCH("Patch",$AU2057))=TRUE,IF(Search!$L$6="N","N",1),""))</f>
        <v/>
      </c>
      <c r="R2057" s="9" t="str">
        <f>IF(Search!$L$7="","",IF(ISNUMBER(SEARCH("Shield",$AU2057))=TRUE,IF(Search!$L$7="N","N",1),""))</f>
        <v/>
      </c>
      <c r="S2057" s="9" t="str">
        <f>IF(Search!$L$8="","",IF(ISNUMBER(SEARCH("Stick",$AU2057))=TRUE,IF(Search!$L$8="N","N",1),""))</f>
        <v/>
      </c>
      <c r="T2057" s="9" t="str">
        <f>IF(Search!$O$4="","",IF(COUNTA($AW2057)=1,IF(Search!$O$4="N","N",1),""))</f>
        <v/>
      </c>
      <c r="U2057" s="9" t="str">
        <f>IF(Search!$O$5="","",IF($AW2057="","",IF($AW2057&lt;Search!$O$5,"",1)))</f>
        <v/>
      </c>
      <c r="V2057" s="9" t="str">
        <f>IF(Search!$O$6="","",IF($AW2057="","",IF($AW2057&gt;Search!$O$6,"",1)))</f>
        <v/>
      </c>
      <c r="W2057" s="9" t="str">
        <f>IF(Search!$U$4="","",IF($AX2057="","",1))</f>
        <v/>
      </c>
      <c r="X2057" s="9" t="str">
        <f>IF(Search!$U$5="","",IF(ISNUMBER(SEARCH(Search!$U$5,$AX2057))=TRUE,IF(Search!$U$5="N","N",1),""))</f>
        <v/>
      </c>
      <c r="Y2057" s="9" t="str">
        <f>IF(Search!$U$6="","",IF($AY2057&lt;Search!$U$6,"",1))</f>
        <v/>
      </c>
      <c r="Z2057" s="9" t="str">
        <f>IF(Search!$R$4="","",IF(Inventory!$BA2057&lt;Search!$R$4,"",1))</f>
        <v/>
      </c>
      <c r="AA2057" s="9" t="str">
        <f>IF(Search!$R$5="","",IF($BA2057&gt;Search!$R$5,"",1))</f>
        <v/>
      </c>
      <c r="AB2057" s="9" t="str">
        <f>IF(Search!$R$6="","",IF($BB2057&lt;Search!$R$6,"",1))</f>
        <v/>
      </c>
      <c r="AC2057" s="9" t="str">
        <f>IF(Search!$R$7="","",IF($BB2057&lt;Search!$R$7,"",1))</f>
        <v/>
      </c>
      <c r="AD2057" s="45">
        <f>IF(COUNTIF($A2057:$AC2057,"n")&gt;0,"",IF(SUM($A2057:$AC2057)=COUNTA(Search!$C$4:$C$8,Search!$F$4:$F$8,Search!$I$4:$I$6,Search!$I$8,Search!$L$4:$L$8,Search!$O$4:$O$8,Search!$R$4:$R$7,Search!$U$4:$U$7)-COUNTIF(Search!$C$4:$U$7,"n"),1+LARGE($AD$1:AD2056,1),""))</f>
        <v>266</v>
      </c>
      <c r="AE2057" s="45">
        <f t="shared" si="99"/>
        <v>613</v>
      </c>
      <c r="AF2057" s="45">
        <f>IF(AD2057="","",COUNTIF($AE$1:$AE2056,$AE2057)+RANK($AE2057,$AE$2:$AE$10540,1))</f>
        <v>117</v>
      </c>
      <c r="AG2057" s="45">
        <f t="shared" si="100"/>
        <v>0</v>
      </c>
      <c r="AH2057" s="45">
        <f>IF($AD2057="","",COUNTIF($AG$1:$AG2056,$AG2057)+RANK($AG2057,$AG$1:$AG$10539,0))</f>
        <v>428</v>
      </c>
      <c r="AI2057" s="10" t="str">
        <f t="shared" si="101"/>
        <v>2013-14 O-Pee-Chee Stickers #SDK David Krejci     /   $</v>
      </c>
      <c r="AJ2057" s="11">
        <v>2013</v>
      </c>
      <c r="AK2057" s="17">
        <v>14</v>
      </c>
      <c r="AL2057" s="12" t="s">
        <v>1568</v>
      </c>
      <c r="AM2057" s="12" t="s">
        <v>1803</v>
      </c>
      <c r="AN2057" s="12" t="s">
        <v>1701</v>
      </c>
      <c r="AO2057" s="9"/>
      <c r="AP2057" s="9" t="s">
        <v>1902</v>
      </c>
      <c r="AQ2057" s="9"/>
      <c r="AR2057" s="14"/>
      <c r="AS2057" s="9"/>
      <c r="AT2057" s="9"/>
      <c r="AU2057" s="9"/>
      <c r="AV2057" s="13"/>
      <c r="AW2057" s="13"/>
      <c r="AX2057" s="9"/>
      <c r="AY2057" s="9"/>
      <c r="AZ2057" s="9"/>
      <c r="BA2057" s="33"/>
      <c r="BB2057" s="33"/>
      <c r="BC2057" s="36"/>
      <c r="BD2057" s="12" t="s">
        <v>1771</v>
      </c>
    </row>
    <row r="2058" spans="1:56" s="12" customFormat="1" x14ac:dyDescent="0.2">
      <c r="A2058" s="9">
        <f>IF(Search!$C$5="","",IF(COUNTA(Inventory!$AP2058)=1,1,""))</f>
        <v>1</v>
      </c>
      <c r="B2058" s="9" t="str">
        <f>IF(Search!$C$4="","",IF(ISNUMBER(SEARCH(Search!$C$4,$AR2058))=TRUE,1,""))</f>
        <v/>
      </c>
      <c r="C2058" s="9" t="str">
        <f>IF(Search!$C$6="x",IF(COUNTA($AQ2058)=1,1,"N"),IF(COUNTA($AQ2058)=1,"N",""))</f>
        <v/>
      </c>
      <c r="D2058" s="9" t="str">
        <f>IF(Search!$O$8="","",IF(ISNUMBER(SEARCH(Search!$O$8,$BD2058))=TRUE,1,""))</f>
        <v/>
      </c>
      <c r="E2058" s="9" t="str">
        <f>IF(Search!$C$7="","",IF(ISNUMBER(SEARCH(Search!$C$7,$AN2058))=TRUE,1,""))</f>
        <v/>
      </c>
      <c r="F2058" s="9" t="str">
        <f>IF(Search!$C$8="","",IF(ISNUMBER(SEARCH(Search!$C$8,$AO2058))=TRUE,1,""))</f>
        <v/>
      </c>
      <c r="G2058" s="9" t="str">
        <f>IF(Search!$F$4="","",IF(Inventory!$AJ2058&lt;Search!$F$4,"",1))</f>
        <v/>
      </c>
      <c r="H2058" s="9" t="str">
        <f>IF(Search!$F$5="","",IF(Inventory!$AJ2058&gt;Search!$F$5,"",1))</f>
        <v/>
      </c>
      <c r="I2058" s="9" t="str">
        <f>IF(Search!$F$7="","",IF(Search!$F$8="",IF(ISNUMBER(SEARCH(Search!$F$7,$AL2058))=TRUE,1,""),""))</f>
        <v/>
      </c>
      <c r="J2058" s="9" t="str">
        <f>IF($AL2058=Search!$F$8,1,"")</f>
        <v/>
      </c>
      <c r="K2058" s="9" t="str">
        <f>IF(Search!$I$4="","",IF(COUNTA($AS2058)=1,IF(Search!$I$4="N","N",1),""))</f>
        <v/>
      </c>
      <c r="L2058" s="9" t="str">
        <f>IF(Search!$I$5="","",IF($AS2058="RC",1,""))</f>
        <v/>
      </c>
      <c r="M2058" s="9" t="str">
        <f>IF(Search!$I$6="","",IF($AS2058="RCP",1,""))</f>
        <v/>
      </c>
      <c r="N2058" s="9" t="str">
        <f>IF(Search!$I$8="","",IF(COUNTA($AT2058)=1,IF(Search!$I$8="N","N",1),""))</f>
        <v/>
      </c>
      <c r="O2058" s="9" t="str">
        <f>IF(Search!$L$4="","",IF(COUNTA($AU2058)=1,IF(Search!$L$4="N","N",1),""))</f>
        <v/>
      </c>
      <c r="P2058" s="9" t="str">
        <f>IF(Search!$L$5="","",IF(ISNUMBER(SEARCH("Jersey",$AU2058))=TRUE,IF(Search!$L$5="N","N",1),""))</f>
        <v/>
      </c>
      <c r="Q2058" s="9" t="str">
        <f>IF(Search!$L$6="","",IF(ISNUMBER(SEARCH("Patch",$AU2058))=TRUE,IF(Search!$L$6="N","N",1),""))</f>
        <v/>
      </c>
      <c r="R2058" s="9" t="str">
        <f>IF(Search!$L$7="","",IF(ISNUMBER(SEARCH("Shield",$AU2058))=TRUE,IF(Search!$L$7="N","N",1),""))</f>
        <v/>
      </c>
      <c r="S2058" s="9" t="str">
        <f>IF(Search!$L$8="","",IF(ISNUMBER(SEARCH("Stick",$AU2058))=TRUE,IF(Search!$L$8="N","N",1),""))</f>
        <v/>
      </c>
      <c r="T2058" s="9" t="str">
        <f>IF(Search!$O$4="","",IF(COUNTA($AW2058)=1,IF(Search!$O$4="N","N",1),""))</f>
        <v/>
      </c>
      <c r="U2058" s="9" t="str">
        <f>IF(Search!$O$5="","",IF($AW2058="","",IF($AW2058&lt;Search!$O$5,"",1)))</f>
        <v/>
      </c>
      <c r="V2058" s="9" t="str">
        <f>IF(Search!$O$6="","",IF($AW2058="","",IF($AW2058&gt;Search!$O$6,"",1)))</f>
        <v/>
      </c>
      <c r="W2058" s="9" t="str">
        <f>IF(Search!$U$4="","",IF($AX2058="","",1))</f>
        <v/>
      </c>
      <c r="X2058" s="9" t="str">
        <f>IF(Search!$U$5="","",IF(ISNUMBER(SEARCH(Search!$U$5,$AX2058))=TRUE,IF(Search!$U$5="N","N",1),""))</f>
        <v/>
      </c>
      <c r="Y2058" s="9" t="str">
        <f>IF(Search!$U$6="","",IF($AY2058&lt;Search!$U$6,"",1))</f>
        <v/>
      </c>
      <c r="Z2058" s="9" t="str">
        <f>IF(Search!$R$4="","",IF(Inventory!$BA2058&lt;Search!$R$4,"",1))</f>
        <v/>
      </c>
      <c r="AA2058" s="9" t="str">
        <f>IF(Search!$R$5="","",IF($BA2058&gt;Search!$R$5,"",1))</f>
        <v/>
      </c>
      <c r="AB2058" s="9" t="str">
        <f>IF(Search!$R$6="","",IF($BB2058&lt;Search!$R$6,"",1))</f>
        <v/>
      </c>
      <c r="AC2058" s="9" t="str">
        <f>IF(Search!$R$7="","",IF($BB2058&lt;Search!$R$7,"",1))</f>
        <v/>
      </c>
      <c r="AD2058" s="45">
        <f>IF(COUNTIF($A2058:$AC2058,"n")&gt;0,"",IF(SUM($A2058:$AC2058)=COUNTA(Search!$C$4:$C$8,Search!$F$4:$F$8,Search!$I$4:$I$6,Search!$I$8,Search!$L$4:$L$8,Search!$O$4:$O$8,Search!$R$4:$R$7,Search!$U$4:$U$7)-COUNTIF(Search!$C$4:$U$7,"n"),1+LARGE($AD$1:AD2057,1),""))</f>
        <v>267</v>
      </c>
      <c r="AE2058" s="45">
        <f t="shared" si="99"/>
        <v>760</v>
      </c>
      <c r="AF2058" s="45">
        <f>IF(AD2058="","",COUNTIF($AE$1:$AE2057,$AE2058)+RANK($AE2058,$AE$2:$AE$10540,1))</f>
        <v>138</v>
      </c>
      <c r="AG2058" s="45">
        <f t="shared" si="100"/>
        <v>0</v>
      </c>
      <c r="AH2058" s="45">
        <f>IF($AD2058="","",COUNTIF($AG$1:$AG2057,$AG2058)+RANK($AG2058,$AG$1:$AG$10539,0))</f>
        <v>429</v>
      </c>
      <c r="AI2058" s="10" t="str">
        <f t="shared" si="101"/>
        <v>2013-14 O-Pee-Chee Stickers #SES Eric Staal     /   $</v>
      </c>
      <c r="AJ2058" s="11">
        <v>2013</v>
      </c>
      <c r="AK2058" s="17">
        <v>14</v>
      </c>
      <c r="AL2058" s="12" t="s">
        <v>1568</v>
      </c>
      <c r="AM2058" s="12" t="s">
        <v>1826</v>
      </c>
      <c r="AN2058" s="12" t="s">
        <v>533</v>
      </c>
      <c r="AO2058" s="9"/>
      <c r="AP2058" s="9" t="s">
        <v>1902</v>
      </c>
      <c r="AQ2058" s="9"/>
      <c r="AR2058" s="14"/>
      <c r="AS2058" s="9"/>
      <c r="AT2058" s="9"/>
      <c r="AU2058" s="9"/>
      <c r="AV2058" s="13"/>
      <c r="AW2058" s="13"/>
      <c r="AX2058" s="9"/>
      <c r="AY2058" s="9"/>
      <c r="AZ2058" s="9"/>
      <c r="BA2058" s="33"/>
      <c r="BB2058" s="33"/>
      <c r="BC2058" s="36"/>
      <c r="BD2058" s="12" t="s">
        <v>1771</v>
      </c>
    </row>
    <row r="2059" spans="1:56" s="12" customFormat="1" x14ac:dyDescent="0.2">
      <c r="A2059" s="9">
        <f>IF(Search!$C$5="","",IF(COUNTA(Inventory!$AP2059)=1,1,""))</f>
        <v>1</v>
      </c>
      <c r="B2059" s="9" t="str">
        <f>IF(Search!$C$4="","",IF(ISNUMBER(SEARCH(Search!$C$4,$AR2059))=TRUE,1,""))</f>
        <v/>
      </c>
      <c r="C2059" s="9" t="str">
        <f>IF(Search!$C$6="x",IF(COUNTA($AQ2059)=1,1,"N"),IF(COUNTA($AQ2059)=1,"N",""))</f>
        <v/>
      </c>
      <c r="D2059" s="9" t="str">
        <f>IF(Search!$O$8="","",IF(ISNUMBER(SEARCH(Search!$O$8,$BD2059))=TRUE,1,""))</f>
        <v/>
      </c>
      <c r="E2059" s="9" t="str">
        <f>IF(Search!$C$7="","",IF(ISNUMBER(SEARCH(Search!$C$7,$AN2059))=TRUE,1,""))</f>
        <v/>
      </c>
      <c r="F2059" s="9" t="str">
        <f>IF(Search!$C$8="","",IF(ISNUMBER(SEARCH(Search!$C$8,$AO2059))=TRUE,1,""))</f>
        <v/>
      </c>
      <c r="G2059" s="9" t="str">
        <f>IF(Search!$F$4="","",IF(Inventory!$AJ2059&lt;Search!$F$4,"",1))</f>
        <v/>
      </c>
      <c r="H2059" s="9" t="str">
        <f>IF(Search!$F$5="","",IF(Inventory!$AJ2059&gt;Search!$F$5,"",1))</f>
        <v/>
      </c>
      <c r="I2059" s="9" t="str">
        <f>IF(Search!$F$7="","",IF(Search!$F$8="",IF(ISNUMBER(SEARCH(Search!$F$7,$AL2059))=TRUE,1,""),""))</f>
        <v/>
      </c>
      <c r="J2059" s="9" t="str">
        <f>IF($AL2059=Search!$F$8,1,"")</f>
        <v/>
      </c>
      <c r="K2059" s="9" t="str">
        <f>IF(Search!$I$4="","",IF(COUNTA($AS2059)=1,IF(Search!$I$4="N","N",1),""))</f>
        <v/>
      </c>
      <c r="L2059" s="9" t="str">
        <f>IF(Search!$I$5="","",IF($AS2059="RC",1,""))</f>
        <v/>
      </c>
      <c r="M2059" s="9" t="str">
        <f>IF(Search!$I$6="","",IF($AS2059="RCP",1,""))</f>
        <v/>
      </c>
      <c r="N2059" s="9" t="str">
        <f>IF(Search!$I$8="","",IF(COUNTA($AT2059)=1,IF(Search!$I$8="N","N",1),""))</f>
        <v/>
      </c>
      <c r="O2059" s="9" t="str">
        <f>IF(Search!$L$4="","",IF(COUNTA($AU2059)=1,IF(Search!$L$4="N","N",1),""))</f>
        <v/>
      </c>
      <c r="P2059" s="9" t="str">
        <f>IF(Search!$L$5="","",IF(ISNUMBER(SEARCH("Jersey",$AU2059))=TRUE,IF(Search!$L$5="N","N",1),""))</f>
        <v/>
      </c>
      <c r="Q2059" s="9" t="str">
        <f>IF(Search!$L$6="","",IF(ISNUMBER(SEARCH("Patch",$AU2059))=TRUE,IF(Search!$L$6="N","N",1),""))</f>
        <v/>
      </c>
      <c r="R2059" s="9" t="str">
        <f>IF(Search!$L$7="","",IF(ISNUMBER(SEARCH("Shield",$AU2059))=TRUE,IF(Search!$L$7="N","N",1),""))</f>
        <v/>
      </c>
      <c r="S2059" s="9" t="str">
        <f>IF(Search!$L$8="","",IF(ISNUMBER(SEARCH("Stick",$AU2059))=TRUE,IF(Search!$L$8="N","N",1),""))</f>
        <v/>
      </c>
      <c r="T2059" s="9" t="str">
        <f>IF(Search!$O$4="","",IF(COUNTA($AW2059)=1,IF(Search!$O$4="N","N",1),""))</f>
        <v/>
      </c>
      <c r="U2059" s="9" t="str">
        <f>IF(Search!$O$5="","",IF($AW2059="","",IF($AW2059&lt;Search!$O$5,"",1)))</f>
        <v/>
      </c>
      <c r="V2059" s="9" t="str">
        <f>IF(Search!$O$6="","",IF($AW2059="","",IF($AW2059&gt;Search!$O$6,"",1)))</f>
        <v/>
      </c>
      <c r="W2059" s="9" t="str">
        <f>IF(Search!$U$4="","",IF($AX2059="","",1))</f>
        <v/>
      </c>
      <c r="X2059" s="9" t="str">
        <f>IF(Search!$U$5="","",IF(ISNUMBER(SEARCH(Search!$U$5,$AX2059))=TRUE,IF(Search!$U$5="N","N",1),""))</f>
        <v/>
      </c>
      <c r="Y2059" s="9" t="str">
        <f>IF(Search!$U$6="","",IF($AY2059&lt;Search!$U$6,"",1))</f>
        <v/>
      </c>
      <c r="Z2059" s="9" t="str">
        <f>IF(Search!$R$4="","",IF(Inventory!$BA2059&lt;Search!$R$4,"",1))</f>
        <v/>
      </c>
      <c r="AA2059" s="9" t="str">
        <f>IF(Search!$R$5="","",IF($BA2059&gt;Search!$R$5,"",1))</f>
        <v/>
      </c>
      <c r="AB2059" s="9" t="str">
        <f>IF(Search!$R$6="","",IF($BB2059&lt;Search!$R$6,"",1))</f>
        <v/>
      </c>
      <c r="AC2059" s="9" t="str">
        <f>IF(Search!$R$7="","",IF($BB2059&lt;Search!$R$7,"",1))</f>
        <v/>
      </c>
      <c r="AD2059" s="45">
        <f>IF(COUNTIF($A2059:$AC2059,"n")&gt;0,"",IF(SUM($A2059:$AC2059)=COUNTA(Search!$C$4:$C$8,Search!$F$4:$F$8,Search!$I$4:$I$6,Search!$I$8,Search!$L$4:$L$8,Search!$O$4:$O$8,Search!$R$4:$R$7,Search!$U$4:$U$7)-COUNTIF(Search!$C$4:$U$7,"n"),1+LARGE($AD$1:AD2058,1),""))</f>
        <v>268</v>
      </c>
      <c r="AE2059" s="45">
        <f t="shared" si="99"/>
        <v>891</v>
      </c>
      <c r="AF2059" s="45">
        <f>IF(AD2059="","",COUNTIF($AE$1:$AE2058,$AE2059)+RANK($AE2059,$AE$2:$AE$10540,1))</f>
        <v>146</v>
      </c>
      <c r="AG2059" s="45">
        <f t="shared" si="100"/>
        <v>0</v>
      </c>
      <c r="AH2059" s="45">
        <f>IF($AD2059="","",COUNTIF($AG$1:$AG2058,$AG2059)+RANK($AG2059,$AG$1:$AG$10539,0))</f>
        <v>430</v>
      </c>
      <c r="AI2059" s="10" t="str">
        <f t="shared" si="101"/>
        <v>2013-14 O-Pee-Chee Stickers #SGL Gabriel Landeskog     /   $</v>
      </c>
      <c r="AJ2059" s="11">
        <v>2013</v>
      </c>
      <c r="AK2059" s="17">
        <v>14</v>
      </c>
      <c r="AL2059" s="12" t="s">
        <v>1568</v>
      </c>
      <c r="AM2059" s="12" t="s">
        <v>1827</v>
      </c>
      <c r="AN2059" s="12" t="s">
        <v>1712</v>
      </c>
      <c r="AO2059" s="9"/>
      <c r="AP2059" s="9" t="s">
        <v>1902</v>
      </c>
      <c r="AQ2059" s="9"/>
      <c r="AR2059" s="14"/>
      <c r="AS2059" s="9"/>
      <c r="AT2059" s="9"/>
      <c r="AU2059" s="9"/>
      <c r="AV2059" s="13"/>
      <c r="AW2059" s="13"/>
      <c r="AX2059" s="9"/>
      <c r="AY2059" s="9"/>
      <c r="AZ2059" s="9"/>
      <c r="BA2059" s="33"/>
      <c r="BB2059" s="33"/>
      <c r="BC2059" s="36"/>
      <c r="BD2059" s="12" t="s">
        <v>1771</v>
      </c>
    </row>
    <row r="2060" spans="1:56" s="12" customFormat="1" x14ac:dyDescent="0.2">
      <c r="A2060" s="9">
        <f>IF(Search!$C$5="","",IF(COUNTA(Inventory!$AP2060)=1,1,""))</f>
        <v>1</v>
      </c>
      <c r="B2060" s="9" t="str">
        <f>IF(Search!$C$4="","",IF(ISNUMBER(SEARCH(Search!$C$4,$AR2060))=TRUE,1,""))</f>
        <v/>
      </c>
      <c r="C2060" s="9" t="str">
        <f>IF(Search!$C$6="x",IF(COUNTA($AQ2060)=1,1,"N"),IF(COUNTA($AQ2060)=1,"N",""))</f>
        <v/>
      </c>
      <c r="D2060" s="9" t="str">
        <f>IF(Search!$O$8="","",IF(ISNUMBER(SEARCH(Search!$O$8,$BD2060))=TRUE,1,""))</f>
        <v/>
      </c>
      <c r="E2060" s="9" t="str">
        <f>IF(Search!$C$7="","",IF(ISNUMBER(SEARCH(Search!$C$7,$AN2060))=TRUE,1,""))</f>
        <v/>
      </c>
      <c r="F2060" s="9" t="str">
        <f>IF(Search!$C$8="","",IF(ISNUMBER(SEARCH(Search!$C$8,$AO2060))=TRUE,1,""))</f>
        <v/>
      </c>
      <c r="G2060" s="9" t="str">
        <f>IF(Search!$F$4="","",IF(Inventory!$AJ2060&lt;Search!$F$4,"",1))</f>
        <v/>
      </c>
      <c r="H2060" s="9" t="str">
        <f>IF(Search!$F$5="","",IF(Inventory!$AJ2060&gt;Search!$F$5,"",1))</f>
        <v/>
      </c>
      <c r="I2060" s="9" t="str">
        <f>IF(Search!$F$7="","",IF(Search!$F$8="",IF(ISNUMBER(SEARCH(Search!$F$7,$AL2060))=TRUE,1,""),""))</f>
        <v/>
      </c>
      <c r="J2060" s="9" t="str">
        <f>IF($AL2060=Search!$F$8,1,"")</f>
        <v/>
      </c>
      <c r="K2060" s="9" t="str">
        <f>IF(Search!$I$4="","",IF(COUNTA($AS2060)=1,IF(Search!$I$4="N","N",1),""))</f>
        <v/>
      </c>
      <c r="L2060" s="9" t="str">
        <f>IF(Search!$I$5="","",IF($AS2060="RC",1,""))</f>
        <v/>
      </c>
      <c r="M2060" s="9" t="str">
        <f>IF(Search!$I$6="","",IF($AS2060="RCP",1,""))</f>
        <v/>
      </c>
      <c r="N2060" s="9" t="str">
        <f>IF(Search!$I$8="","",IF(COUNTA($AT2060)=1,IF(Search!$I$8="N","N",1),""))</f>
        <v/>
      </c>
      <c r="O2060" s="9" t="str">
        <f>IF(Search!$L$4="","",IF(COUNTA($AU2060)=1,IF(Search!$L$4="N","N",1),""))</f>
        <v/>
      </c>
      <c r="P2060" s="9" t="str">
        <f>IF(Search!$L$5="","",IF(ISNUMBER(SEARCH("Jersey",$AU2060))=TRUE,IF(Search!$L$5="N","N",1),""))</f>
        <v/>
      </c>
      <c r="Q2060" s="9" t="str">
        <f>IF(Search!$L$6="","",IF(ISNUMBER(SEARCH("Patch",$AU2060))=TRUE,IF(Search!$L$6="N","N",1),""))</f>
        <v/>
      </c>
      <c r="R2060" s="9" t="str">
        <f>IF(Search!$L$7="","",IF(ISNUMBER(SEARCH("Shield",$AU2060))=TRUE,IF(Search!$L$7="N","N",1),""))</f>
        <v/>
      </c>
      <c r="S2060" s="9" t="str">
        <f>IF(Search!$L$8="","",IF(ISNUMBER(SEARCH("Stick",$AU2060))=TRUE,IF(Search!$L$8="N","N",1),""))</f>
        <v/>
      </c>
      <c r="T2060" s="9" t="str">
        <f>IF(Search!$O$4="","",IF(COUNTA($AW2060)=1,IF(Search!$O$4="N","N",1),""))</f>
        <v/>
      </c>
      <c r="U2060" s="9" t="str">
        <f>IF(Search!$O$5="","",IF($AW2060="","",IF($AW2060&lt;Search!$O$5,"",1)))</f>
        <v/>
      </c>
      <c r="V2060" s="9" t="str">
        <f>IF(Search!$O$6="","",IF($AW2060="","",IF($AW2060&gt;Search!$O$6,"",1)))</f>
        <v/>
      </c>
      <c r="W2060" s="9" t="str">
        <f>IF(Search!$U$4="","",IF($AX2060="","",1))</f>
        <v/>
      </c>
      <c r="X2060" s="9" t="str">
        <f>IF(Search!$U$5="","",IF(ISNUMBER(SEARCH(Search!$U$5,$AX2060))=TRUE,IF(Search!$U$5="N","N",1),""))</f>
        <v/>
      </c>
      <c r="Y2060" s="9" t="str">
        <f>IF(Search!$U$6="","",IF($AY2060&lt;Search!$U$6,"",1))</f>
        <v/>
      </c>
      <c r="Z2060" s="9" t="str">
        <f>IF(Search!$R$4="","",IF(Inventory!$BA2060&lt;Search!$R$4,"",1))</f>
        <v/>
      </c>
      <c r="AA2060" s="9" t="str">
        <f>IF(Search!$R$5="","",IF($BA2060&gt;Search!$R$5,"",1))</f>
        <v/>
      </c>
      <c r="AB2060" s="9" t="str">
        <f>IF(Search!$R$6="","",IF($BB2060&lt;Search!$R$6,"",1))</f>
        <v/>
      </c>
      <c r="AC2060" s="9" t="str">
        <f>IF(Search!$R$7="","",IF($BB2060&lt;Search!$R$7,"",1))</f>
        <v/>
      </c>
      <c r="AD2060" s="45">
        <f>IF(COUNTIF($A2060:$AC2060,"n")&gt;0,"",IF(SUM($A2060:$AC2060)=COUNTA(Search!$C$4:$C$8,Search!$F$4:$F$8,Search!$I$4:$I$6,Search!$I$8,Search!$L$4:$L$8,Search!$O$4:$O$8,Search!$R$4:$R$7,Search!$U$4:$U$7)-COUNTIF(Search!$C$4:$U$7,"n"),1+LARGE($AD$1:AD2059,1),""))</f>
        <v>269</v>
      </c>
      <c r="AE2060" s="45">
        <f t="shared" si="99"/>
        <v>1773</v>
      </c>
      <c r="AF2060" s="45">
        <f>IF(AD2060="","",COUNTIF($AE$1:$AE2059,$AE2060)+RANK($AE2060,$AE$2:$AE$10540,1))</f>
        <v>322</v>
      </c>
      <c r="AG2060" s="45">
        <f t="shared" si="100"/>
        <v>0</v>
      </c>
      <c r="AH2060" s="45">
        <f>IF($AD2060="","",COUNTIF($AG$1:$AG2059,$AG2060)+RANK($AG2060,$AG$1:$AG$10539,0))</f>
        <v>431</v>
      </c>
      <c r="AI2060" s="10" t="str">
        <f t="shared" si="101"/>
        <v>2013-14 O-Pee-Chee Stickers #SGR Mike Green     /   $</v>
      </c>
      <c r="AJ2060" s="11">
        <v>2013</v>
      </c>
      <c r="AK2060" s="17">
        <v>14</v>
      </c>
      <c r="AL2060" s="12" t="s">
        <v>1568</v>
      </c>
      <c r="AM2060" s="12" t="s">
        <v>1848</v>
      </c>
      <c r="AN2060" s="12" t="s">
        <v>1849</v>
      </c>
      <c r="AO2060" s="9"/>
      <c r="AP2060" s="9" t="s">
        <v>1902</v>
      </c>
      <c r="AQ2060" s="9"/>
      <c r="AR2060" s="14"/>
      <c r="AS2060" s="9"/>
      <c r="AT2060" s="9"/>
      <c r="AU2060" s="9"/>
      <c r="AV2060" s="13"/>
      <c r="AW2060" s="13"/>
      <c r="AX2060" s="9"/>
      <c r="AY2060" s="9"/>
      <c r="AZ2060" s="9"/>
      <c r="BA2060" s="33"/>
      <c r="BB2060" s="33"/>
      <c r="BC2060" s="36"/>
      <c r="BD2060" s="12" t="s">
        <v>1771</v>
      </c>
    </row>
    <row r="2061" spans="1:56" s="12" customFormat="1" x14ac:dyDescent="0.2">
      <c r="A2061" s="9">
        <f>IF(Search!$C$5="","",IF(COUNTA(Inventory!$AP2061)=1,1,""))</f>
        <v>1</v>
      </c>
      <c r="B2061" s="9" t="str">
        <f>IF(Search!$C$4="","",IF(ISNUMBER(SEARCH(Search!$C$4,$AR2061))=TRUE,1,""))</f>
        <v/>
      </c>
      <c r="C2061" s="9" t="str">
        <f>IF(Search!$C$6="x",IF(COUNTA($AQ2061)=1,1,"N"),IF(COUNTA($AQ2061)=1,"N",""))</f>
        <v/>
      </c>
      <c r="D2061" s="9" t="str">
        <f>IF(Search!$O$8="","",IF(ISNUMBER(SEARCH(Search!$O$8,$BD2061))=TRUE,1,""))</f>
        <v/>
      </c>
      <c r="E2061" s="9" t="str">
        <f>IF(Search!$C$7="","",IF(ISNUMBER(SEARCH(Search!$C$7,$AN2061))=TRUE,1,""))</f>
        <v/>
      </c>
      <c r="F2061" s="9" t="str">
        <f>IF(Search!$C$8="","",IF(ISNUMBER(SEARCH(Search!$C$8,$AO2061))=TRUE,1,""))</f>
        <v/>
      </c>
      <c r="G2061" s="9" t="str">
        <f>IF(Search!$F$4="","",IF(Inventory!$AJ2061&lt;Search!$F$4,"",1))</f>
        <v/>
      </c>
      <c r="H2061" s="9" t="str">
        <f>IF(Search!$F$5="","",IF(Inventory!$AJ2061&gt;Search!$F$5,"",1))</f>
        <v/>
      </c>
      <c r="I2061" s="9" t="str">
        <f>IF(Search!$F$7="","",IF(Search!$F$8="",IF(ISNUMBER(SEARCH(Search!$F$7,$AL2061))=TRUE,1,""),""))</f>
        <v/>
      </c>
      <c r="J2061" s="9" t="str">
        <f>IF($AL2061=Search!$F$8,1,"")</f>
        <v/>
      </c>
      <c r="K2061" s="9" t="str">
        <f>IF(Search!$I$4="","",IF(COUNTA($AS2061)=1,IF(Search!$I$4="N","N",1),""))</f>
        <v/>
      </c>
      <c r="L2061" s="9" t="str">
        <f>IF(Search!$I$5="","",IF($AS2061="RC",1,""))</f>
        <v/>
      </c>
      <c r="M2061" s="9" t="str">
        <f>IF(Search!$I$6="","",IF($AS2061="RCP",1,""))</f>
        <v/>
      </c>
      <c r="N2061" s="9" t="str">
        <f>IF(Search!$I$8="","",IF(COUNTA($AT2061)=1,IF(Search!$I$8="N","N",1),""))</f>
        <v/>
      </c>
      <c r="O2061" s="9" t="str">
        <f>IF(Search!$L$4="","",IF(COUNTA($AU2061)=1,IF(Search!$L$4="N","N",1),""))</f>
        <v/>
      </c>
      <c r="P2061" s="9" t="str">
        <f>IF(Search!$L$5="","",IF(ISNUMBER(SEARCH("Jersey",$AU2061))=TRUE,IF(Search!$L$5="N","N",1),""))</f>
        <v/>
      </c>
      <c r="Q2061" s="9" t="str">
        <f>IF(Search!$L$6="","",IF(ISNUMBER(SEARCH("Patch",$AU2061))=TRUE,IF(Search!$L$6="N","N",1),""))</f>
        <v/>
      </c>
      <c r="R2061" s="9" t="str">
        <f>IF(Search!$L$7="","",IF(ISNUMBER(SEARCH("Shield",$AU2061))=TRUE,IF(Search!$L$7="N","N",1),""))</f>
        <v/>
      </c>
      <c r="S2061" s="9" t="str">
        <f>IF(Search!$L$8="","",IF(ISNUMBER(SEARCH("Stick",$AU2061))=TRUE,IF(Search!$L$8="N","N",1),""))</f>
        <v/>
      </c>
      <c r="T2061" s="9" t="str">
        <f>IF(Search!$O$4="","",IF(COUNTA($AW2061)=1,IF(Search!$O$4="N","N",1),""))</f>
        <v/>
      </c>
      <c r="U2061" s="9" t="str">
        <f>IF(Search!$O$5="","",IF($AW2061="","",IF($AW2061&lt;Search!$O$5,"",1)))</f>
        <v/>
      </c>
      <c r="V2061" s="9" t="str">
        <f>IF(Search!$O$6="","",IF($AW2061="","",IF($AW2061&gt;Search!$O$6,"",1)))</f>
        <v/>
      </c>
      <c r="W2061" s="9" t="str">
        <f>IF(Search!$U$4="","",IF($AX2061="","",1))</f>
        <v/>
      </c>
      <c r="X2061" s="9" t="str">
        <f>IF(Search!$U$5="","",IF(ISNUMBER(SEARCH(Search!$U$5,$AX2061))=TRUE,IF(Search!$U$5="N","N",1),""))</f>
        <v/>
      </c>
      <c r="Y2061" s="9" t="str">
        <f>IF(Search!$U$6="","",IF($AY2061&lt;Search!$U$6,"",1))</f>
        <v/>
      </c>
      <c r="Z2061" s="9" t="str">
        <f>IF(Search!$R$4="","",IF(Inventory!$BA2061&lt;Search!$R$4,"",1))</f>
        <v/>
      </c>
      <c r="AA2061" s="9" t="str">
        <f>IF(Search!$R$5="","",IF($BA2061&gt;Search!$R$5,"",1))</f>
        <v/>
      </c>
      <c r="AB2061" s="9" t="str">
        <f>IF(Search!$R$6="","",IF($BB2061&lt;Search!$R$6,"",1))</f>
        <v/>
      </c>
      <c r="AC2061" s="9" t="str">
        <f>IF(Search!$R$7="","",IF($BB2061&lt;Search!$R$7,"",1))</f>
        <v/>
      </c>
      <c r="AD2061" s="45">
        <f>IF(COUNTIF($A2061:$AC2061,"n")&gt;0,"",IF(SUM($A2061:$AC2061)=COUNTA(Search!$C$4:$C$8,Search!$F$4:$F$8,Search!$I$4:$I$6,Search!$I$8,Search!$L$4:$L$8,Search!$O$4:$O$8,Search!$R$4:$R$7,Search!$U$4:$U$7)-COUNTIF(Search!$C$4:$U$7,"n"),1+LARGE($AD$1:AD2060,1),""))</f>
        <v>270</v>
      </c>
      <c r="AE2061" s="45">
        <f t="shared" si="99"/>
        <v>1088</v>
      </c>
      <c r="AF2061" s="45">
        <f>IF(AD2061="","",COUNTIF($AE$1:$AE2060,$AE2061)+RANK($AE2061,$AE$2:$AE$10540,1))</f>
        <v>189</v>
      </c>
      <c r="AG2061" s="45">
        <f t="shared" si="100"/>
        <v>0</v>
      </c>
      <c r="AH2061" s="45">
        <f>IF($AD2061="","",COUNTIF($AG$1:$AG2060,$AG2061)+RANK($AG2061,$AG$1:$AG$10539,0))</f>
        <v>432</v>
      </c>
      <c r="AI2061" s="10" t="str">
        <f t="shared" si="101"/>
        <v>2013-14 O-Pee-Chee Stickers #SHA Jaroslav Halak     /   $</v>
      </c>
      <c r="AJ2061" s="11">
        <v>2013</v>
      </c>
      <c r="AK2061" s="17">
        <v>14</v>
      </c>
      <c r="AL2061" s="12" t="s">
        <v>1568</v>
      </c>
      <c r="AM2061" s="12" t="s">
        <v>1812</v>
      </c>
      <c r="AN2061" s="12" t="s">
        <v>1813</v>
      </c>
      <c r="AO2061" s="9"/>
      <c r="AP2061" s="9" t="s">
        <v>1902</v>
      </c>
      <c r="AQ2061" s="9"/>
      <c r="AR2061" s="14"/>
      <c r="AS2061" s="9"/>
      <c r="AT2061" s="9"/>
      <c r="AU2061" s="9"/>
      <c r="AV2061" s="13"/>
      <c r="AW2061" s="13"/>
      <c r="AX2061" s="9"/>
      <c r="AY2061" s="9"/>
      <c r="AZ2061" s="9"/>
      <c r="BA2061" s="33"/>
      <c r="BB2061" s="33"/>
      <c r="BC2061" s="36"/>
      <c r="BD2061" s="12" t="s">
        <v>1771</v>
      </c>
    </row>
    <row r="2062" spans="1:56" s="12" customFormat="1" x14ac:dyDescent="0.2">
      <c r="A2062" s="9">
        <f>IF(Search!$C$5="","",IF(COUNTA(Inventory!$AP2062)=1,1,""))</f>
        <v>1</v>
      </c>
      <c r="B2062" s="9" t="str">
        <f>IF(Search!$C$4="","",IF(ISNUMBER(SEARCH(Search!$C$4,$AR2062))=TRUE,1,""))</f>
        <v/>
      </c>
      <c r="C2062" s="9" t="str">
        <f>IF(Search!$C$6="x",IF(COUNTA($AQ2062)=1,1,"N"),IF(COUNTA($AQ2062)=1,"N",""))</f>
        <v/>
      </c>
      <c r="D2062" s="9" t="str">
        <f>IF(Search!$O$8="","",IF(ISNUMBER(SEARCH(Search!$O$8,$BD2062))=TRUE,1,""))</f>
        <v/>
      </c>
      <c r="E2062" s="9" t="str">
        <f>IF(Search!$C$7="","",IF(ISNUMBER(SEARCH(Search!$C$7,$AN2062))=TRUE,1,""))</f>
        <v/>
      </c>
      <c r="F2062" s="9" t="str">
        <f>IF(Search!$C$8="","",IF(ISNUMBER(SEARCH(Search!$C$8,$AO2062))=TRUE,1,""))</f>
        <v/>
      </c>
      <c r="G2062" s="9" t="str">
        <f>IF(Search!$F$4="","",IF(Inventory!$AJ2062&lt;Search!$F$4,"",1))</f>
        <v/>
      </c>
      <c r="H2062" s="9" t="str">
        <f>IF(Search!$F$5="","",IF(Inventory!$AJ2062&gt;Search!$F$5,"",1))</f>
        <v/>
      </c>
      <c r="I2062" s="9" t="str">
        <f>IF(Search!$F$7="","",IF(Search!$F$8="",IF(ISNUMBER(SEARCH(Search!$F$7,$AL2062))=TRUE,1,""),""))</f>
        <v/>
      </c>
      <c r="J2062" s="9" t="str">
        <f>IF($AL2062=Search!$F$8,1,"")</f>
        <v/>
      </c>
      <c r="K2062" s="9" t="str">
        <f>IF(Search!$I$4="","",IF(COUNTA($AS2062)=1,IF(Search!$I$4="N","N",1),""))</f>
        <v/>
      </c>
      <c r="L2062" s="9" t="str">
        <f>IF(Search!$I$5="","",IF($AS2062="RC",1,""))</f>
        <v/>
      </c>
      <c r="M2062" s="9" t="str">
        <f>IF(Search!$I$6="","",IF($AS2062="RCP",1,""))</f>
        <v/>
      </c>
      <c r="N2062" s="9" t="str">
        <f>IF(Search!$I$8="","",IF(COUNTA($AT2062)=1,IF(Search!$I$8="N","N",1),""))</f>
        <v/>
      </c>
      <c r="O2062" s="9" t="str">
        <f>IF(Search!$L$4="","",IF(COUNTA($AU2062)=1,IF(Search!$L$4="N","N",1),""))</f>
        <v/>
      </c>
      <c r="P2062" s="9" t="str">
        <f>IF(Search!$L$5="","",IF(ISNUMBER(SEARCH("Jersey",$AU2062))=TRUE,IF(Search!$L$5="N","N",1),""))</f>
        <v/>
      </c>
      <c r="Q2062" s="9" t="str">
        <f>IF(Search!$L$6="","",IF(ISNUMBER(SEARCH("Patch",$AU2062))=TRUE,IF(Search!$L$6="N","N",1),""))</f>
        <v/>
      </c>
      <c r="R2062" s="9" t="str">
        <f>IF(Search!$L$7="","",IF(ISNUMBER(SEARCH("Shield",$AU2062))=TRUE,IF(Search!$L$7="N","N",1),""))</f>
        <v/>
      </c>
      <c r="S2062" s="9" t="str">
        <f>IF(Search!$L$8="","",IF(ISNUMBER(SEARCH("Stick",$AU2062))=TRUE,IF(Search!$L$8="N","N",1),""))</f>
        <v/>
      </c>
      <c r="T2062" s="9" t="str">
        <f>IF(Search!$O$4="","",IF(COUNTA($AW2062)=1,IF(Search!$O$4="N","N",1),""))</f>
        <v/>
      </c>
      <c r="U2062" s="9" t="str">
        <f>IF(Search!$O$5="","",IF($AW2062="","",IF($AW2062&lt;Search!$O$5,"",1)))</f>
        <v/>
      </c>
      <c r="V2062" s="9" t="str">
        <f>IF(Search!$O$6="","",IF($AW2062="","",IF($AW2062&gt;Search!$O$6,"",1)))</f>
        <v/>
      </c>
      <c r="W2062" s="9" t="str">
        <f>IF(Search!$U$4="","",IF($AX2062="","",1))</f>
        <v/>
      </c>
      <c r="X2062" s="9" t="str">
        <f>IF(Search!$U$5="","",IF(ISNUMBER(SEARCH(Search!$U$5,$AX2062))=TRUE,IF(Search!$U$5="N","N",1),""))</f>
        <v/>
      </c>
      <c r="Y2062" s="9" t="str">
        <f>IF(Search!$U$6="","",IF($AY2062&lt;Search!$U$6,"",1))</f>
        <v/>
      </c>
      <c r="Z2062" s="9" t="str">
        <f>IF(Search!$R$4="","",IF(Inventory!$BA2062&lt;Search!$R$4,"",1))</f>
        <v/>
      </c>
      <c r="AA2062" s="9" t="str">
        <f>IF(Search!$R$5="","",IF($BA2062&gt;Search!$R$5,"",1))</f>
        <v/>
      </c>
      <c r="AB2062" s="9" t="str">
        <f>IF(Search!$R$6="","",IF($BB2062&lt;Search!$R$6,"",1))</f>
        <v/>
      </c>
      <c r="AC2062" s="9" t="str">
        <f>IF(Search!$R$7="","",IF($BB2062&lt;Search!$R$7,"",1))</f>
        <v/>
      </c>
      <c r="AD2062" s="45">
        <f>IF(COUNTIF($A2062:$AC2062,"n")&gt;0,"",IF(SUM($A2062:$AC2062)=COUNTA(Search!$C$4:$C$8,Search!$F$4:$F$8,Search!$I$4:$I$6,Search!$I$8,Search!$L$4:$L$8,Search!$O$4:$O$8,Search!$R$4:$R$7,Search!$U$4:$U$7)-COUNTIF(Search!$C$4:$U$7,"n"),1+LARGE($AD$1:AD2061,1),""))</f>
        <v>271</v>
      </c>
      <c r="AE2062" s="45">
        <f t="shared" si="99"/>
        <v>949</v>
      </c>
      <c r="AF2062" s="45">
        <f>IF(AD2062="","",COUNTIF($AE$1:$AE2061,$AE2062)+RANK($AE2062,$AE$2:$AE$10540,1))</f>
        <v>153</v>
      </c>
      <c r="AG2062" s="45">
        <f t="shared" si="100"/>
        <v>0</v>
      </c>
      <c r="AH2062" s="45">
        <f>IF($AD2062="","",COUNTIF($AG$1:$AG2061,$AG2062)+RANK($AG2062,$AG$1:$AG$10539,0))</f>
        <v>433</v>
      </c>
      <c r="AI2062" s="10" t="str">
        <f t="shared" si="101"/>
        <v>2013-14 O-Pee-Chee Stickers #SHS Henrik Sedin     /   $</v>
      </c>
      <c r="AJ2062" s="11">
        <v>2013</v>
      </c>
      <c r="AK2062" s="17">
        <v>14</v>
      </c>
      <c r="AL2062" s="12" t="s">
        <v>1568</v>
      </c>
      <c r="AM2062" s="12" t="s">
        <v>1847</v>
      </c>
      <c r="AN2062" s="12" t="s">
        <v>1605</v>
      </c>
      <c r="AO2062" s="9"/>
      <c r="AP2062" s="9" t="s">
        <v>1902</v>
      </c>
      <c r="AQ2062" s="9"/>
      <c r="AR2062" s="14"/>
      <c r="AS2062" s="9"/>
      <c r="AT2062" s="9"/>
      <c r="AU2062" s="9"/>
      <c r="AV2062" s="13"/>
      <c r="AW2062" s="13"/>
      <c r="AX2062" s="9"/>
      <c r="AY2062" s="9"/>
      <c r="AZ2062" s="9"/>
      <c r="BA2062" s="33"/>
      <c r="BB2062" s="33"/>
      <c r="BC2062" s="36"/>
      <c r="BD2062" s="12" t="s">
        <v>1771</v>
      </c>
    </row>
    <row r="2063" spans="1:56" s="12" customFormat="1" x14ac:dyDescent="0.2">
      <c r="A2063" s="9">
        <f>IF(Search!$C$5="","",IF(COUNTA(Inventory!$AP2063)=1,1,""))</f>
        <v>1</v>
      </c>
      <c r="B2063" s="9" t="str">
        <f>IF(Search!$C$4="","",IF(ISNUMBER(SEARCH(Search!$C$4,$AR2063))=TRUE,1,""))</f>
        <v/>
      </c>
      <c r="C2063" s="9" t="str">
        <f>IF(Search!$C$6="x",IF(COUNTA($AQ2063)=1,1,"N"),IF(COUNTA($AQ2063)=1,"N",""))</f>
        <v/>
      </c>
      <c r="D2063" s="9" t="str">
        <f>IF(Search!$O$8="","",IF(ISNUMBER(SEARCH(Search!$O$8,$BD2063))=TRUE,1,""))</f>
        <v/>
      </c>
      <c r="E2063" s="9" t="str">
        <f>IF(Search!$C$7="","",IF(ISNUMBER(SEARCH(Search!$C$7,$AN2063))=TRUE,1,""))</f>
        <v/>
      </c>
      <c r="F2063" s="9" t="str">
        <f>IF(Search!$C$8="","",IF(ISNUMBER(SEARCH(Search!$C$8,$AO2063))=TRUE,1,""))</f>
        <v/>
      </c>
      <c r="G2063" s="9" t="str">
        <f>IF(Search!$F$4="","",IF(Inventory!$AJ2063&lt;Search!$F$4,"",1))</f>
        <v/>
      </c>
      <c r="H2063" s="9" t="str">
        <f>IF(Search!$F$5="","",IF(Inventory!$AJ2063&gt;Search!$F$5,"",1))</f>
        <v/>
      </c>
      <c r="I2063" s="9" t="str">
        <f>IF(Search!$F$7="","",IF(Search!$F$8="",IF(ISNUMBER(SEARCH(Search!$F$7,$AL2063))=TRUE,1,""),""))</f>
        <v/>
      </c>
      <c r="J2063" s="9" t="str">
        <f>IF($AL2063=Search!$F$8,1,"")</f>
        <v/>
      </c>
      <c r="K2063" s="9" t="str">
        <f>IF(Search!$I$4="","",IF(COUNTA($AS2063)=1,IF(Search!$I$4="N","N",1),""))</f>
        <v/>
      </c>
      <c r="L2063" s="9" t="str">
        <f>IF(Search!$I$5="","",IF($AS2063="RC",1,""))</f>
        <v/>
      </c>
      <c r="M2063" s="9" t="str">
        <f>IF(Search!$I$6="","",IF($AS2063="RCP",1,""))</f>
        <v/>
      </c>
      <c r="N2063" s="9" t="str">
        <f>IF(Search!$I$8="","",IF(COUNTA($AT2063)=1,IF(Search!$I$8="N","N",1),""))</f>
        <v/>
      </c>
      <c r="O2063" s="9" t="str">
        <f>IF(Search!$L$4="","",IF(COUNTA($AU2063)=1,IF(Search!$L$4="N","N",1),""))</f>
        <v/>
      </c>
      <c r="P2063" s="9" t="str">
        <f>IF(Search!$L$5="","",IF(ISNUMBER(SEARCH("Jersey",$AU2063))=TRUE,IF(Search!$L$5="N","N",1),""))</f>
        <v/>
      </c>
      <c r="Q2063" s="9" t="str">
        <f>IF(Search!$L$6="","",IF(ISNUMBER(SEARCH("Patch",$AU2063))=TRUE,IF(Search!$L$6="N","N",1),""))</f>
        <v/>
      </c>
      <c r="R2063" s="9" t="str">
        <f>IF(Search!$L$7="","",IF(ISNUMBER(SEARCH("Shield",$AU2063))=TRUE,IF(Search!$L$7="N","N",1),""))</f>
        <v/>
      </c>
      <c r="S2063" s="9" t="str">
        <f>IF(Search!$L$8="","",IF(ISNUMBER(SEARCH("Stick",$AU2063))=TRUE,IF(Search!$L$8="N","N",1),""))</f>
        <v/>
      </c>
      <c r="T2063" s="9" t="str">
        <f>IF(Search!$O$4="","",IF(COUNTA($AW2063)=1,IF(Search!$O$4="N","N",1),""))</f>
        <v/>
      </c>
      <c r="U2063" s="9" t="str">
        <f>IF(Search!$O$5="","",IF($AW2063="","",IF($AW2063&lt;Search!$O$5,"",1)))</f>
        <v/>
      </c>
      <c r="V2063" s="9" t="str">
        <f>IF(Search!$O$6="","",IF($AW2063="","",IF($AW2063&gt;Search!$O$6,"",1)))</f>
        <v/>
      </c>
      <c r="W2063" s="9" t="str">
        <f>IF(Search!$U$4="","",IF($AX2063="","",1))</f>
        <v/>
      </c>
      <c r="X2063" s="9" t="str">
        <f>IF(Search!$U$5="","",IF(ISNUMBER(SEARCH(Search!$U$5,$AX2063))=TRUE,IF(Search!$U$5="N","N",1),""))</f>
        <v/>
      </c>
      <c r="Y2063" s="9" t="str">
        <f>IF(Search!$U$6="","",IF($AY2063&lt;Search!$U$6,"",1))</f>
        <v/>
      </c>
      <c r="Z2063" s="9" t="str">
        <f>IF(Search!$R$4="","",IF(Inventory!$BA2063&lt;Search!$R$4,"",1))</f>
        <v/>
      </c>
      <c r="AA2063" s="9" t="str">
        <f>IF(Search!$R$5="","",IF($BA2063&gt;Search!$R$5,"",1))</f>
        <v/>
      </c>
      <c r="AB2063" s="9" t="str">
        <f>IF(Search!$R$6="","",IF($BB2063&lt;Search!$R$6,"",1))</f>
        <v/>
      </c>
      <c r="AC2063" s="9" t="str">
        <f>IF(Search!$R$7="","",IF($BB2063&lt;Search!$R$7,"",1))</f>
        <v/>
      </c>
      <c r="AD2063" s="45">
        <f>IF(COUNTIF($A2063:$AC2063,"n")&gt;0,"",IF(SUM($A2063:$AC2063)=COUNTA(Search!$C$4:$C$8,Search!$F$4:$F$8,Search!$I$4:$I$6,Search!$I$8,Search!$L$4:$L$8,Search!$O$4:$O$8,Search!$R$4:$R$7,Search!$U$4:$U$7)-COUNTIF(Search!$C$4:$U$7,"n"),1+LARGE($AD$1:AD2062,1),""))</f>
        <v>272</v>
      </c>
      <c r="AE2063" s="45">
        <f t="shared" si="99"/>
        <v>982</v>
      </c>
      <c r="AF2063" s="45">
        <f>IF(AD2063="","",COUNTIF($AE$1:$AE2062,$AE2063)+RANK($AE2063,$AE$2:$AE$10540,1))</f>
        <v>157</v>
      </c>
      <c r="AG2063" s="45">
        <f t="shared" si="100"/>
        <v>0</v>
      </c>
      <c r="AH2063" s="45">
        <f>IF($AD2063="","",COUNTIF($AG$1:$AG2062,$AG2063)+RANK($AG2063,$AG$1:$AG$10539,0))</f>
        <v>434</v>
      </c>
      <c r="AI2063" s="10" t="str">
        <f t="shared" si="101"/>
        <v>2013-14 O-Pee-Chee Stickers #SIK Ilya Kovalchuk     /   $</v>
      </c>
      <c r="AJ2063" s="11">
        <v>2013</v>
      </c>
      <c r="AK2063" s="17">
        <v>14</v>
      </c>
      <c r="AL2063" s="12" t="s">
        <v>1568</v>
      </c>
      <c r="AM2063" s="12" t="s">
        <v>1846</v>
      </c>
      <c r="AN2063" s="12" t="s">
        <v>907</v>
      </c>
      <c r="AO2063" s="9"/>
      <c r="AP2063" s="9" t="s">
        <v>1902</v>
      </c>
      <c r="AQ2063" s="9"/>
      <c r="AR2063" s="14"/>
      <c r="AS2063" s="9"/>
      <c r="AT2063" s="9"/>
      <c r="AU2063" s="9"/>
      <c r="AV2063" s="13"/>
      <c r="AW2063" s="13"/>
      <c r="AX2063" s="9"/>
      <c r="AY2063" s="9"/>
      <c r="AZ2063" s="9"/>
      <c r="BA2063" s="33"/>
      <c r="BB2063" s="33"/>
      <c r="BC2063" s="36"/>
      <c r="BD2063" s="12" t="s">
        <v>1771</v>
      </c>
    </row>
    <row r="2064" spans="1:56" s="12" customFormat="1" x14ac:dyDescent="0.2">
      <c r="A2064" s="9">
        <f>IF(Search!$C$5="","",IF(COUNTA(Inventory!$AP2064)=1,1,""))</f>
        <v>1</v>
      </c>
      <c r="B2064" s="9" t="str">
        <f>IF(Search!$C$4="","",IF(ISNUMBER(SEARCH(Search!$C$4,$AR2064))=TRUE,1,""))</f>
        <v/>
      </c>
      <c r="C2064" s="9" t="str">
        <f>IF(Search!$C$6="x",IF(COUNTA($AQ2064)=1,1,"N"),IF(COUNTA($AQ2064)=1,"N",""))</f>
        <v/>
      </c>
      <c r="D2064" s="9" t="str">
        <f>IF(Search!$O$8="","",IF(ISNUMBER(SEARCH(Search!$O$8,$BD2064))=TRUE,1,""))</f>
        <v/>
      </c>
      <c r="E2064" s="9" t="str">
        <f>IF(Search!$C$7="","",IF(ISNUMBER(SEARCH(Search!$C$7,$AN2064))=TRUE,1,""))</f>
        <v/>
      </c>
      <c r="F2064" s="9" t="str">
        <f>IF(Search!$C$8="","",IF(ISNUMBER(SEARCH(Search!$C$8,$AO2064))=TRUE,1,""))</f>
        <v/>
      </c>
      <c r="G2064" s="9" t="str">
        <f>IF(Search!$F$4="","",IF(Inventory!$AJ2064&lt;Search!$F$4,"",1))</f>
        <v/>
      </c>
      <c r="H2064" s="9" t="str">
        <f>IF(Search!$F$5="","",IF(Inventory!$AJ2064&gt;Search!$F$5,"",1))</f>
        <v/>
      </c>
      <c r="I2064" s="9" t="str">
        <f>IF(Search!$F$7="","",IF(Search!$F$8="",IF(ISNUMBER(SEARCH(Search!$F$7,$AL2064))=TRUE,1,""),""))</f>
        <v/>
      </c>
      <c r="J2064" s="9" t="str">
        <f>IF($AL2064=Search!$F$8,1,"")</f>
        <v/>
      </c>
      <c r="K2064" s="9" t="str">
        <f>IF(Search!$I$4="","",IF(COUNTA($AS2064)=1,IF(Search!$I$4="N","N",1),""))</f>
        <v/>
      </c>
      <c r="L2064" s="9" t="str">
        <f>IF(Search!$I$5="","",IF($AS2064="RC",1,""))</f>
        <v/>
      </c>
      <c r="M2064" s="9" t="str">
        <f>IF(Search!$I$6="","",IF($AS2064="RCP",1,""))</f>
        <v/>
      </c>
      <c r="N2064" s="9" t="str">
        <f>IF(Search!$I$8="","",IF(COUNTA($AT2064)=1,IF(Search!$I$8="N","N",1),""))</f>
        <v/>
      </c>
      <c r="O2064" s="9" t="str">
        <f>IF(Search!$L$4="","",IF(COUNTA($AU2064)=1,IF(Search!$L$4="N","N",1),""))</f>
        <v/>
      </c>
      <c r="P2064" s="9" t="str">
        <f>IF(Search!$L$5="","",IF(ISNUMBER(SEARCH("Jersey",$AU2064))=TRUE,IF(Search!$L$5="N","N",1),""))</f>
        <v/>
      </c>
      <c r="Q2064" s="9" t="str">
        <f>IF(Search!$L$6="","",IF(ISNUMBER(SEARCH("Patch",$AU2064))=TRUE,IF(Search!$L$6="N","N",1),""))</f>
        <v/>
      </c>
      <c r="R2064" s="9" t="str">
        <f>IF(Search!$L$7="","",IF(ISNUMBER(SEARCH("Shield",$AU2064))=TRUE,IF(Search!$L$7="N","N",1),""))</f>
        <v/>
      </c>
      <c r="S2064" s="9" t="str">
        <f>IF(Search!$L$8="","",IF(ISNUMBER(SEARCH("Stick",$AU2064))=TRUE,IF(Search!$L$8="N","N",1),""))</f>
        <v/>
      </c>
      <c r="T2064" s="9" t="str">
        <f>IF(Search!$O$4="","",IF(COUNTA($AW2064)=1,IF(Search!$O$4="N","N",1),""))</f>
        <v/>
      </c>
      <c r="U2064" s="9" t="str">
        <f>IF(Search!$O$5="","",IF($AW2064="","",IF($AW2064&lt;Search!$O$5,"",1)))</f>
        <v/>
      </c>
      <c r="V2064" s="9" t="str">
        <f>IF(Search!$O$6="","",IF($AW2064="","",IF($AW2064&gt;Search!$O$6,"",1)))</f>
        <v/>
      </c>
      <c r="W2064" s="9" t="str">
        <f>IF(Search!$U$4="","",IF($AX2064="","",1))</f>
        <v/>
      </c>
      <c r="X2064" s="9" t="str">
        <f>IF(Search!$U$5="","",IF(ISNUMBER(SEARCH(Search!$U$5,$AX2064))=TRUE,IF(Search!$U$5="N","N",1),""))</f>
        <v/>
      </c>
      <c r="Y2064" s="9" t="str">
        <f>IF(Search!$U$6="","",IF($AY2064&lt;Search!$U$6,"",1))</f>
        <v/>
      </c>
      <c r="Z2064" s="9" t="str">
        <f>IF(Search!$R$4="","",IF(Inventory!$BA2064&lt;Search!$R$4,"",1))</f>
        <v/>
      </c>
      <c r="AA2064" s="9" t="str">
        <f>IF(Search!$R$5="","",IF($BA2064&gt;Search!$R$5,"",1))</f>
        <v/>
      </c>
      <c r="AB2064" s="9" t="str">
        <f>IF(Search!$R$6="","",IF($BB2064&lt;Search!$R$6,"",1))</f>
        <v/>
      </c>
      <c r="AC2064" s="9" t="str">
        <f>IF(Search!$R$7="","",IF($BB2064&lt;Search!$R$7,"",1))</f>
        <v/>
      </c>
      <c r="AD2064" s="45">
        <f>IF(COUNTIF($A2064:$AC2064,"n")&gt;0,"",IF(SUM($A2064:$AC2064)=COUNTA(Search!$C$4:$C$8,Search!$F$4:$F$8,Search!$I$4:$I$6,Search!$I$8,Search!$L$4:$L$8,Search!$O$4:$O$8,Search!$R$4:$R$7,Search!$U$4:$U$7)-COUNTIF(Search!$C$4:$U$7,"n"),1+LARGE($AD$1:AD2063,1),""))</f>
        <v>273</v>
      </c>
      <c r="AE2064" s="45">
        <f t="shared" si="99"/>
        <v>1087</v>
      </c>
      <c r="AF2064" s="45">
        <f>IF(AD2064="","",COUNTIF($AE$1:$AE2063,$AE2064)+RANK($AE2064,$AE$2:$AE$10540,1))</f>
        <v>188</v>
      </c>
      <c r="AG2064" s="45">
        <f t="shared" si="100"/>
        <v>0</v>
      </c>
      <c r="AH2064" s="45">
        <f>IF($AD2064="","",COUNTIF($AG$1:$AG2063,$AG2064)+RANK($AG2064,$AG$1:$AG$10539,0))</f>
        <v>435</v>
      </c>
      <c r="AI2064" s="10" t="str">
        <f t="shared" si="101"/>
        <v>2013-14 O-Pee-Chee Stickers #SJA Jaromir Jagr     /   $</v>
      </c>
      <c r="AJ2064" s="11">
        <v>2013</v>
      </c>
      <c r="AK2064" s="17">
        <v>14</v>
      </c>
      <c r="AL2064" s="12" t="s">
        <v>1568</v>
      </c>
      <c r="AM2064" s="12" t="s">
        <v>1845</v>
      </c>
      <c r="AN2064" s="12" t="s">
        <v>229</v>
      </c>
      <c r="AO2064" s="9"/>
      <c r="AP2064" s="9" t="s">
        <v>1902</v>
      </c>
      <c r="AQ2064" s="9"/>
      <c r="AR2064" s="14"/>
      <c r="AS2064" s="9"/>
      <c r="AT2064" s="9"/>
      <c r="AU2064" s="9"/>
      <c r="AV2064" s="13"/>
      <c r="AW2064" s="13"/>
      <c r="AX2064" s="9"/>
      <c r="AY2064" s="9"/>
      <c r="AZ2064" s="9"/>
      <c r="BA2064" s="33"/>
      <c r="BB2064" s="33"/>
      <c r="BC2064" s="36"/>
      <c r="BD2064" s="12" t="s">
        <v>1771</v>
      </c>
    </row>
    <row r="2065" spans="1:56" s="12" customFormat="1" x14ac:dyDescent="0.2">
      <c r="A2065" s="9">
        <f>IF(Search!$C$5="","",IF(COUNTA(Inventory!$AP2065)=1,1,""))</f>
        <v>1</v>
      </c>
      <c r="B2065" s="9" t="str">
        <f>IF(Search!$C$4="","",IF(ISNUMBER(SEARCH(Search!$C$4,$AR2065))=TRUE,1,""))</f>
        <v/>
      </c>
      <c r="C2065" s="9" t="str">
        <f>IF(Search!$C$6="x",IF(COUNTA($AQ2065)=1,1,"N"),IF(COUNTA($AQ2065)=1,"N",""))</f>
        <v/>
      </c>
      <c r="D2065" s="9" t="str">
        <f>IF(Search!$O$8="","",IF(ISNUMBER(SEARCH(Search!$O$8,$BD2065))=TRUE,1,""))</f>
        <v/>
      </c>
      <c r="E2065" s="9" t="str">
        <f>IF(Search!$C$7="","",IF(ISNUMBER(SEARCH(Search!$C$7,$AN2065))=TRUE,1,""))</f>
        <v/>
      </c>
      <c r="F2065" s="9" t="str">
        <f>IF(Search!$C$8="","",IF(ISNUMBER(SEARCH(Search!$C$8,$AO2065))=TRUE,1,""))</f>
        <v/>
      </c>
      <c r="G2065" s="9" t="str">
        <f>IF(Search!$F$4="","",IF(Inventory!$AJ2065&lt;Search!$F$4,"",1))</f>
        <v/>
      </c>
      <c r="H2065" s="9" t="str">
        <f>IF(Search!$F$5="","",IF(Inventory!$AJ2065&gt;Search!$F$5,"",1))</f>
        <v/>
      </c>
      <c r="I2065" s="9" t="str">
        <f>IF(Search!$F$7="","",IF(Search!$F$8="",IF(ISNUMBER(SEARCH(Search!$F$7,$AL2065))=TRUE,1,""),""))</f>
        <v/>
      </c>
      <c r="J2065" s="9" t="str">
        <f>IF($AL2065=Search!$F$8,1,"")</f>
        <v/>
      </c>
      <c r="K2065" s="9" t="str">
        <f>IF(Search!$I$4="","",IF(COUNTA($AS2065)=1,IF(Search!$I$4="N","N",1),""))</f>
        <v/>
      </c>
      <c r="L2065" s="9" t="str">
        <f>IF(Search!$I$5="","",IF($AS2065="RC",1,""))</f>
        <v/>
      </c>
      <c r="M2065" s="9" t="str">
        <f>IF(Search!$I$6="","",IF($AS2065="RCP",1,""))</f>
        <v/>
      </c>
      <c r="N2065" s="9" t="str">
        <f>IF(Search!$I$8="","",IF(COUNTA($AT2065)=1,IF(Search!$I$8="N","N",1),""))</f>
        <v/>
      </c>
      <c r="O2065" s="9" t="str">
        <f>IF(Search!$L$4="","",IF(COUNTA($AU2065)=1,IF(Search!$L$4="N","N",1),""))</f>
        <v/>
      </c>
      <c r="P2065" s="9" t="str">
        <f>IF(Search!$L$5="","",IF(ISNUMBER(SEARCH("Jersey",$AU2065))=TRUE,IF(Search!$L$5="N","N",1),""))</f>
        <v/>
      </c>
      <c r="Q2065" s="9" t="str">
        <f>IF(Search!$L$6="","",IF(ISNUMBER(SEARCH("Patch",$AU2065))=TRUE,IF(Search!$L$6="N","N",1),""))</f>
        <v/>
      </c>
      <c r="R2065" s="9" t="str">
        <f>IF(Search!$L$7="","",IF(ISNUMBER(SEARCH("Shield",$AU2065))=TRUE,IF(Search!$L$7="N","N",1),""))</f>
        <v/>
      </c>
      <c r="S2065" s="9" t="str">
        <f>IF(Search!$L$8="","",IF(ISNUMBER(SEARCH("Stick",$AU2065))=TRUE,IF(Search!$L$8="N","N",1),""))</f>
        <v/>
      </c>
      <c r="T2065" s="9" t="str">
        <f>IF(Search!$O$4="","",IF(COUNTA($AW2065)=1,IF(Search!$O$4="N","N",1),""))</f>
        <v/>
      </c>
      <c r="U2065" s="9" t="str">
        <f>IF(Search!$O$5="","",IF($AW2065="","",IF($AW2065&lt;Search!$O$5,"",1)))</f>
        <v/>
      </c>
      <c r="V2065" s="9" t="str">
        <f>IF(Search!$O$6="","",IF($AW2065="","",IF($AW2065&gt;Search!$O$6,"",1)))</f>
        <v/>
      </c>
      <c r="W2065" s="9" t="str">
        <f>IF(Search!$U$4="","",IF($AX2065="","",1))</f>
        <v/>
      </c>
      <c r="X2065" s="9" t="str">
        <f>IF(Search!$U$5="","",IF(ISNUMBER(SEARCH(Search!$U$5,$AX2065))=TRUE,IF(Search!$U$5="N","N",1),""))</f>
        <v/>
      </c>
      <c r="Y2065" s="9" t="str">
        <f>IF(Search!$U$6="","",IF($AY2065&lt;Search!$U$6,"",1))</f>
        <v/>
      </c>
      <c r="Z2065" s="9" t="str">
        <f>IF(Search!$R$4="","",IF(Inventory!$BA2065&lt;Search!$R$4,"",1))</f>
        <v/>
      </c>
      <c r="AA2065" s="9" t="str">
        <f>IF(Search!$R$5="","",IF($BA2065&gt;Search!$R$5,"",1))</f>
        <v/>
      </c>
      <c r="AB2065" s="9" t="str">
        <f>IF(Search!$R$6="","",IF($BB2065&lt;Search!$R$6,"",1))</f>
        <v/>
      </c>
      <c r="AC2065" s="9" t="str">
        <f>IF(Search!$R$7="","",IF($BB2065&lt;Search!$R$7,"",1))</f>
        <v/>
      </c>
      <c r="AD2065" s="45">
        <f>IF(COUNTIF($A2065:$AC2065,"n")&gt;0,"",IF(SUM($A2065:$AC2065)=COUNTA(Search!$C$4:$C$8,Search!$F$4:$F$8,Search!$I$4:$I$6,Search!$I$8,Search!$L$4:$L$8,Search!$O$4:$O$8,Search!$R$4:$R$7,Search!$U$4:$U$7)-COUNTIF(Search!$C$4:$U$7,"n"),1+LARGE($AD$1:AD2064,1),""))</f>
        <v>274</v>
      </c>
      <c r="AE2065" s="45">
        <f t="shared" si="99"/>
        <v>1059</v>
      </c>
      <c r="AF2065" s="45">
        <f>IF(AD2065="","",COUNTIF($AE$1:$AE2064,$AE2065)+RANK($AE2065,$AE$2:$AE$10540,1))</f>
        <v>182</v>
      </c>
      <c r="AG2065" s="45">
        <f t="shared" si="100"/>
        <v>0</v>
      </c>
      <c r="AH2065" s="45">
        <f>IF($AD2065="","",COUNTIF($AG$1:$AG2064,$AG2065)+RANK($AG2065,$AG$1:$AG$10539,0))</f>
        <v>436</v>
      </c>
      <c r="AI2065" s="10" t="str">
        <f t="shared" si="101"/>
        <v>2013-14 O-Pee-Chee Stickers #SJB Jamie Benn     /   $</v>
      </c>
      <c r="AJ2065" s="11">
        <v>2013</v>
      </c>
      <c r="AK2065" s="17">
        <v>14</v>
      </c>
      <c r="AL2065" s="12" t="s">
        <v>1568</v>
      </c>
      <c r="AM2065" s="12" t="s">
        <v>1828</v>
      </c>
      <c r="AN2065" s="12" t="s">
        <v>1829</v>
      </c>
      <c r="AO2065" s="9"/>
      <c r="AP2065" s="9" t="s">
        <v>1902</v>
      </c>
      <c r="AQ2065" s="9"/>
      <c r="AR2065" s="14"/>
      <c r="AS2065" s="9"/>
      <c r="AT2065" s="9"/>
      <c r="AU2065" s="9"/>
      <c r="AV2065" s="13"/>
      <c r="AW2065" s="13"/>
      <c r="AX2065" s="9"/>
      <c r="AY2065" s="9"/>
      <c r="AZ2065" s="9"/>
      <c r="BA2065" s="33"/>
      <c r="BB2065" s="33"/>
      <c r="BC2065" s="36"/>
      <c r="BD2065" s="12" t="s">
        <v>1771</v>
      </c>
    </row>
    <row r="2066" spans="1:56" s="12" customFormat="1" x14ac:dyDescent="0.2">
      <c r="A2066" s="9">
        <f>IF(Search!$C$5="","",IF(COUNTA(Inventory!$AP2066)=1,1,""))</f>
        <v>1</v>
      </c>
      <c r="B2066" s="9" t="str">
        <f>IF(Search!$C$4="","",IF(ISNUMBER(SEARCH(Search!$C$4,$AR2066))=TRUE,1,""))</f>
        <v/>
      </c>
      <c r="C2066" s="9" t="str">
        <f>IF(Search!$C$6="x",IF(COUNTA($AQ2066)=1,1,"N"),IF(COUNTA($AQ2066)=1,"N",""))</f>
        <v/>
      </c>
      <c r="D2066" s="9" t="str">
        <f>IF(Search!$O$8="","",IF(ISNUMBER(SEARCH(Search!$O$8,$BD2066))=TRUE,1,""))</f>
        <v/>
      </c>
      <c r="E2066" s="9" t="str">
        <f>IF(Search!$C$7="","",IF(ISNUMBER(SEARCH(Search!$C$7,$AN2066))=TRUE,1,""))</f>
        <v/>
      </c>
      <c r="F2066" s="9" t="str">
        <f>IF(Search!$C$8="","",IF(ISNUMBER(SEARCH(Search!$C$8,$AO2066))=TRUE,1,""))</f>
        <v/>
      </c>
      <c r="G2066" s="9" t="str">
        <f>IF(Search!$F$4="","",IF(Inventory!$AJ2066&lt;Search!$F$4,"",1))</f>
        <v/>
      </c>
      <c r="H2066" s="9" t="str">
        <f>IF(Search!$F$5="","",IF(Inventory!$AJ2066&gt;Search!$F$5,"",1))</f>
        <v/>
      </c>
      <c r="I2066" s="9" t="str">
        <f>IF(Search!$F$7="","",IF(Search!$F$8="",IF(ISNUMBER(SEARCH(Search!$F$7,$AL2066))=TRUE,1,""),""))</f>
        <v/>
      </c>
      <c r="J2066" s="9" t="str">
        <f>IF($AL2066=Search!$F$8,1,"")</f>
        <v/>
      </c>
      <c r="K2066" s="9" t="str">
        <f>IF(Search!$I$4="","",IF(COUNTA($AS2066)=1,IF(Search!$I$4="N","N",1),""))</f>
        <v/>
      </c>
      <c r="L2066" s="9" t="str">
        <f>IF(Search!$I$5="","",IF($AS2066="RC",1,""))</f>
        <v/>
      </c>
      <c r="M2066" s="9" t="str">
        <f>IF(Search!$I$6="","",IF($AS2066="RCP",1,""))</f>
        <v/>
      </c>
      <c r="N2066" s="9" t="str">
        <f>IF(Search!$I$8="","",IF(COUNTA($AT2066)=1,IF(Search!$I$8="N","N",1),""))</f>
        <v/>
      </c>
      <c r="O2066" s="9" t="str">
        <f>IF(Search!$L$4="","",IF(COUNTA($AU2066)=1,IF(Search!$L$4="N","N",1),""))</f>
        <v/>
      </c>
      <c r="P2066" s="9" t="str">
        <f>IF(Search!$L$5="","",IF(ISNUMBER(SEARCH("Jersey",$AU2066))=TRUE,IF(Search!$L$5="N","N",1),""))</f>
        <v/>
      </c>
      <c r="Q2066" s="9" t="str">
        <f>IF(Search!$L$6="","",IF(ISNUMBER(SEARCH("Patch",$AU2066))=TRUE,IF(Search!$L$6="N","N",1),""))</f>
        <v/>
      </c>
      <c r="R2066" s="9" t="str">
        <f>IF(Search!$L$7="","",IF(ISNUMBER(SEARCH("Shield",$AU2066))=TRUE,IF(Search!$L$7="N","N",1),""))</f>
        <v/>
      </c>
      <c r="S2066" s="9" t="str">
        <f>IF(Search!$L$8="","",IF(ISNUMBER(SEARCH("Stick",$AU2066))=TRUE,IF(Search!$L$8="N","N",1),""))</f>
        <v/>
      </c>
      <c r="T2066" s="9" t="str">
        <f>IF(Search!$O$4="","",IF(COUNTA($AW2066)=1,IF(Search!$O$4="N","N",1),""))</f>
        <v/>
      </c>
      <c r="U2066" s="9" t="str">
        <f>IF(Search!$O$5="","",IF($AW2066="","",IF($AW2066&lt;Search!$O$5,"",1)))</f>
        <v/>
      </c>
      <c r="V2066" s="9" t="str">
        <f>IF(Search!$O$6="","",IF($AW2066="","",IF($AW2066&gt;Search!$O$6,"",1)))</f>
        <v/>
      </c>
      <c r="W2066" s="9" t="str">
        <f>IF(Search!$U$4="","",IF($AX2066="","",1))</f>
        <v/>
      </c>
      <c r="X2066" s="9" t="str">
        <f>IF(Search!$U$5="","",IF(ISNUMBER(SEARCH(Search!$U$5,$AX2066))=TRUE,IF(Search!$U$5="N","N",1),""))</f>
        <v/>
      </c>
      <c r="Y2066" s="9" t="str">
        <f>IF(Search!$U$6="","",IF($AY2066&lt;Search!$U$6,"",1))</f>
        <v/>
      </c>
      <c r="Z2066" s="9" t="str">
        <f>IF(Search!$R$4="","",IF(Inventory!$BA2066&lt;Search!$R$4,"",1))</f>
        <v/>
      </c>
      <c r="AA2066" s="9" t="str">
        <f>IF(Search!$R$5="","",IF($BA2066&gt;Search!$R$5,"",1))</f>
        <v/>
      </c>
      <c r="AB2066" s="9" t="str">
        <f>IF(Search!$R$6="","",IF($BB2066&lt;Search!$R$6,"",1))</f>
        <v/>
      </c>
      <c r="AC2066" s="9" t="str">
        <f>IF(Search!$R$7="","",IF($BB2066&lt;Search!$R$7,"",1))</f>
        <v/>
      </c>
      <c r="AD2066" s="45">
        <f>IF(COUNTIF($A2066:$AC2066,"n")&gt;0,"",IF(SUM($A2066:$AC2066)=COUNTA(Search!$C$4:$C$8,Search!$F$4:$F$8,Search!$I$4:$I$6,Search!$I$8,Search!$L$4:$L$8,Search!$O$4:$O$8,Search!$R$4:$R$7,Search!$U$4:$U$7)-COUNTIF(Search!$C$4:$U$7,"n"),1+LARGE($AD$1:AD2065,1),""))</f>
        <v>275</v>
      </c>
      <c r="AE2066" s="45">
        <f t="shared" si="99"/>
        <v>1220</v>
      </c>
      <c r="AF2066" s="45">
        <f>IF(AD2066="","",COUNTIF($AE$1:$AE2065,$AE2066)+RANK($AE2066,$AE$2:$AE$10540,1))</f>
        <v>206</v>
      </c>
      <c r="AG2066" s="45">
        <f t="shared" si="100"/>
        <v>0</v>
      </c>
      <c r="AH2066" s="45">
        <f>IF($AD2066="","",COUNTIF($AG$1:$AG2065,$AG2066)+RANK($AG2066,$AG$1:$AG$10539,0))</f>
        <v>437</v>
      </c>
      <c r="AI2066" s="10" t="str">
        <f t="shared" si="101"/>
        <v>2013-14 O-Pee-Chee Stickers #SJF Johan Franzen     /   $</v>
      </c>
      <c r="AJ2066" s="11">
        <v>2013</v>
      </c>
      <c r="AK2066" s="17">
        <v>14</v>
      </c>
      <c r="AL2066" s="12" t="s">
        <v>1568</v>
      </c>
      <c r="AM2066" s="12" t="s">
        <v>1814</v>
      </c>
      <c r="AN2066" s="12" t="s">
        <v>910</v>
      </c>
      <c r="AO2066" s="9"/>
      <c r="AP2066" s="9" t="s">
        <v>1902</v>
      </c>
      <c r="AQ2066" s="9"/>
      <c r="AR2066" s="14"/>
      <c r="AS2066" s="9"/>
      <c r="AT2066" s="9"/>
      <c r="AU2066" s="9"/>
      <c r="AV2066" s="13"/>
      <c r="AW2066" s="13"/>
      <c r="AX2066" s="9"/>
      <c r="AY2066" s="9"/>
      <c r="AZ2066" s="9"/>
      <c r="BA2066" s="33"/>
      <c r="BB2066" s="33"/>
      <c r="BC2066" s="36"/>
      <c r="BD2066" s="12" t="s">
        <v>1771</v>
      </c>
    </row>
    <row r="2067" spans="1:56" s="12" customFormat="1" x14ac:dyDescent="0.2">
      <c r="A2067" s="9">
        <f>IF(Search!$C$5="","",IF(COUNTA(Inventory!$AP2067)=1,1,""))</f>
        <v>1</v>
      </c>
      <c r="B2067" s="9" t="str">
        <f>IF(Search!$C$4="","",IF(ISNUMBER(SEARCH(Search!$C$4,$AR2067))=TRUE,1,""))</f>
        <v/>
      </c>
      <c r="C2067" s="9" t="str">
        <f>IF(Search!$C$6="x",IF(COUNTA($AQ2067)=1,1,"N"),IF(COUNTA($AQ2067)=1,"N",""))</f>
        <v/>
      </c>
      <c r="D2067" s="9" t="str">
        <f>IF(Search!$O$8="","",IF(ISNUMBER(SEARCH(Search!$O$8,$BD2067))=TRUE,1,""))</f>
        <v/>
      </c>
      <c r="E2067" s="9" t="str">
        <f>IF(Search!$C$7="","",IF(ISNUMBER(SEARCH(Search!$C$7,$AN2067))=TRUE,1,""))</f>
        <v/>
      </c>
      <c r="F2067" s="9" t="str">
        <f>IF(Search!$C$8="","",IF(ISNUMBER(SEARCH(Search!$C$8,$AO2067))=TRUE,1,""))</f>
        <v/>
      </c>
      <c r="G2067" s="9" t="str">
        <f>IF(Search!$F$4="","",IF(Inventory!$AJ2067&lt;Search!$F$4,"",1))</f>
        <v/>
      </c>
      <c r="H2067" s="9" t="str">
        <f>IF(Search!$F$5="","",IF(Inventory!$AJ2067&gt;Search!$F$5,"",1))</f>
        <v/>
      </c>
      <c r="I2067" s="9" t="str">
        <f>IF(Search!$F$7="","",IF(Search!$F$8="",IF(ISNUMBER(SEARCH(Search!$F$7,$AL2067))=TRUE,1,""),""))</f>
        <v/>
      </c>
      <c r="J2067" s="9" t="str">
        <f>IF($AL2067=Search!$F$8,1,"")</f>
        <v/>
      </c>
      <c r="K2067" s="9" t="str">
        <f>IF(Search!$I$4="","",IF(COUNTA($AS2067)=1,IF(Search!$I$4="N","N",1),""))</f>
        <v/>
      </c>
      <c r="L2067" s="9" t="str">
        <f>IF(Search!$I$5="","",IF($AS2067="RC",1,""))</f>
        <v/>
      </c>
      <c r="M2067" s="9" t="str">
        <f>IF(Search!$I$6="","",IF($AS2067="RCP",1,""))</f>
        <v/>
      </c>
      <c r="N2067" s="9" t="str">
        <f>IF(Search!$I$8="","",IF(COUNTA($AT2067)=1,IF(Search!$I$8="N","N",1),""))</f>
        <v/>
      </c>
      <c r="O2067" s="9" t="str">
        <f>IF(Search!$L$4="","",IF(COUNTA($AU2067)=1,IF(Search!$L$4="N","N",1),""))</f>
        <v/>
      </c>
      <c r="P2067" s="9" t="str">
        <f>IF(Search!$L$5="","",IF(ISNUMBER(SEARCH("Jersey",$AU2067))=TRUE,IF(Search!$L$5="N","N",1),""))</f>
        <v/>
      </c>
      <c r="Q2067" s="9" t="str">
        <f>IF(Search!$L$6="","",IF(ISNUMBER(SEARCH("Patch",$AU2067))=TRUE,IF(Search!$L$6="N","N",1),""))</f>
        <v/>
      </c>
      <c r="R2067" s="9" t="str">
        <f>IF(Search!$L$7="","",IF(ISNUMBER(SEARCH("Shield",$AU2067))=TRUE,IF(Search!$L$7="N","N",1),""))</f>
        <v/>
      </c>
      <c r="S2067" s="9" t="str">
        <f>IF(Search!$L$8="","",IF(ISNUMBER(SEARCH("Stick",$AU2067))=TRUE,IF(Search!$L$8="N","N",1),""))</f>
        <v/>
      </c>
      <c r="T2067" s="9" t="str">
        <f>IF(Search!$O$4="","",IF(COUNTA($AW2067)=1,IF(Search!$O$4="N","N",1),""))</f>
        <v/>
      </c>
      <c r="U2067" s="9" t="str">
        <f>IF(Search!$O$5="","",IF($AW2067="","",IF($AW2067&lt;Search!$O$5,"",1)))</f>
        <v/>
      </c>
      <c r="V2067" s="9" t="str">
        <f>IF(Search!$O$6="","",IF($AW2067="","",IF($AW2067&gt;Search!$O$6,"",1)))</f>
        <v/>
      </c>
      <c r="W2067" s="9" t="str">
        <f>IF(Search!$U$4="","",IF($AX2067="","",1))</f>
        <v/>
      </c>
      <c r="X2067" s="9" t="str">
        <f>IF(Search!$U$5="","",IF(ISNUMBER(SEARCH(Search!$U$5,$AX2067))=TRUE,IF(Search!$U$5="N","N",1),""))</f>
        <v/>
      </c>
      <c r="Y2067" s="9" t="str">
        <f>IF(Search!$U$6="","",IF($AY2067&lt;Search!$U$6,"",1))</f>
        <v/>
      </c>
      <c r="Z2067" s="9" t="str">
        <f>IF(Search!$R$4="","",IF(Inventory!$BA2067&lt;Search!$R$4,"",1))</f>
        <v/>
      </c>
      <c r="AA2067" s="9" t="str">
        <f>IF(Search!$R$5="","",IF($BA2067&gt;Search!$R$5,"",1))</f>
        <v/>
      </c>
      <c r="AB2067" s="9" t="str">
        <f>IF(Search!$R$6="","",IF($BB2067&lt;Search!$R$6,"",1))</f>
        <v/>
      </c>
      <c r="AC2067" s="9" t="str">
        <f>IF(Search!$R$7="","",IF($BB2067&lt;Search!$R$7,"",1))</f>
        <v/>
      </c>
      <c r="AD2067" s="45">
        <f>IF(COUNTIF($A2067:$AC2067,"n")&gt;0,"",IF(SUM($A2067:$AC2067)=COUNTA(Search!$C$4:$C$8,Search!$F$4:$F$8,Search!$I$4:$I$6,Search!$I$8,Search!$L$4:$L$8,Search!$O$4:$O$8,Search!$R$4:$R$7,Search!$U$4:$U$7)-COUNTIF(Search!$C$4:$U$7,"n"),1+LARGE($AD$1:AD2066,1),""))</f>
        <v>276</v>
      </c>
      <c r="AE2067" s="45">
        <f t="shared" si="99"/>
        <v>1083</v>
      </c>
      <c r="AF2067" s="45">
        <f>IF(AD2067="","",COUNTIF($AE$1:$AE2066,$AE2067)+RANK($AE2067,$AE$2:$AE$10540,1))</f>
        <v>187</v>
      </c>
      <c r="AG2067" s="45">
        <f t="shared" si="100"/>
        <v>0</v>
      </c>
      <c r="AH2067" s="45">
        <f>IF($AD2067="","",COUNTIF($AG$1:$AG2066,$AG2067)+RANK($AG2067,$AG$1:$AG$10539,0))</f>
        <v>438</v>
      </c>
      <c r="AI2067" s="10" t="str">
        <f t="shared" si="101"/>
        <v>2013-14 O-Pee-Chee Stickers #SJI Jarome Iginla     /   $</v>
      </c>
      <c r="AJ2067" s="11">
        <v>2013</v>
      </c>
      <c r="AK2067" s="17">
        <v>14</v>
      </c>
      <c r="AL2067" s="12" t="s">
        <v>1568</v>
      </c>
      <c r="AM2067" s="12" t="s">
        <v>1815</v>
      </c>
      <c r="AN2067" s="12" t="s">
        <v>275</v>
      </c>
      <c r="AO2067" s="9"/>
      <c r="AP2067" s="9" t="s">
        <v>1902</v>
      </c>
      <c r="AQ2067" s="9"/>
      <c r="AR2067" s="14"/>
      <c r="AS2067" s="9"/>
      <c r="AT2067" s="9"/>
      <c r="AU2067" s="9"/>
      <c r="AV2067" s="13"/>
      <c r="AW2067" s="13"/>
      <c r="AX2067" s="9"/>
      <c r="AY2067" s="9"/>
      <c r="AZ2067" s="9"/>
      <c r="BA2067" s="33"/>
      <c r="BB2067" s="33"/>
      <c r="BC2067" s="36"/>
      <c r="BD2067" s="12" t="s">
        <v>1771</v>
      </c>
    </row>
    <row r="2068" spans="1:56" s="12" customFormat="1" x14ac:dyDescent="0.2">
      <c r="A2068" s="9">
        <f>IF(Search!$C$5="","",IF(COUNTA(Inventory!$AP2068)=1,1,""))</f>
        <v>1</v>
      </c>
      <c r="B2068" s="9" t="str">
        <f>IF(Search!$C$4="","",IF(ISNUMBER(SEARCH(Search!$C$4,$AR2068))=TRUE,1,""))</f>
        <v/>
      </c>
      <c r="C2068" s="9" t="str">
        <f>IF(Search!$C$6="x",IF(COUNTA($AQ2068)=1,1,"N"),IF(COUNTA($AQ2068)=1,"N",""))</f>
        <v/>
      </c>
      <c r="D2068" s="9" t="str">
        <f>IF(Search!$O$8="","",IF(ISNUMBER(SEARCH(Search!$O$8,$BD2068))=TRUE,1,""))</f>
        <v/>
      </c>
      <c r="E2068" s="9" t="str">
        <f>IF(Search!$C$7="","",IF(ISNUMBER(SEARCH(Search!$C$7,$AN2068))=TRUE,1,""))</f>
        <v/>
      </c>
      <c r="F2068" s="9" t="str">
        <f>IF(Search!$C$8="","",IF(ISNUMBER(SEARCH(Search!$C$8,$AO2068))=TRUE,1,""))</f>
        <v/>
      </c>
      <c r="G2068" s="9" t="str">
        <f>IF(Search!$F$4="","",IF(Inventory!$AJ2068&lt;Search!$F$4,"",1))</f>
        <v/>
      </c>
      <c r="H2068" s="9" t="str">
        <f>IF(Search!$F$5="","",IF(Inventory!$AJ2068&gt;Search!$F$5,"",1))</f>
        <v/>
      </c>
      <c r="I2068" s="9" t="str">
        <f>IF(Search!$F$7="","",IF(Search!$F$8="",IF(ISNUMBER(SEARCH(Search!$F$7,$AL2068))=TRUE,1,""),""))</f>
        <v/>
      </c>
      <c r="J2068" s="9" t="str">
        <f>IF($AL2068=Search!$F$8,1,"")</f>
        <v/>
      </c>
      <c r="K2068" s="9" t="str">
        <f>IF(Search!$I$4="","",IF(COUNTA($AS2068)=1,IF(Search!$I$4="N","N",1),""))</f>
        <v/>
      </c>
      <c r="L2068" s="9" t="str">
        <f>IF(Search!$I$5="","",IF($AS2068="RC",1,""))</f>
        <v/>
      </c>
      <c r="M2068" s="9" t="str">
        <f>IF(Search!$I$6="","",IF($AS2068="RCP",1,""))</f>
        <v/>
      </c>
      <c r="N2068" s="9" t="str">
        <f>IF(Search!$I$8="","",IF(COUNTA($AT2068)=1,IF(Search!$I$8="N","N",1),""))</f>
        <v/>
      </c>
      <c r="O2068" s="9" t="str">
        <f>IF(Search!$L$4="","",IF(COUNTA($AU2068)=1,IF(Search!$L$4="N","N",1),""))</f>
        <v/>
      </c>
      <c r="P2068" s="9" t="str">
        <f>IF(Search!$L$5="","",IF(ISNUMBER(SEARCH("Jersey",$AU2068))=TRUE,IF(Search!$L$5="N","N",1),""))</f>
        <v/>
      </c>
      <c r="Q2068" s="9" t="str">
        <f>IF(Search!$L$6="","",IF(ISNUMBER(SEARCH("Patch",$AU2068))=TRUE,IF(Search!$L$6="N","N",1),""))</f>
        <v/>
      </c>
      <c r="R2068" s="9" t="str">
        <f>IF(Search!$L$7="","",IF(ISNUMBER(SEARCH("Shield",$AU2068))=TRUE,IF(Search!$L$7="N","N",1),""))</f>
        <v/>
      </c>
      <c r="S2068" s="9" t="str">
        <f>IF(Search!$L$8="","",IF(ISNUMBER(SEARCH("Stick",$AU2068))=TRUE,IF(Search!$L$8="N","N",1),""))</f>
        <v/>
      </c>
      <c r="T2068" s="9" t="str">
        <f>IF(Search!$O$4="","",IF(COUNTA($AW2068)=1,IF(Search!$O$4="N","N",1),""))</f>
        <v/>
      </c>
      <c r="U2068" s="9" t="str">
        <f>IF(Search!$O$5="","",IF($AW2068="","",IF($AW2068&lt;Search!$O$5,"",1)))</f>
        <v/>
      </c>
      <c r="V2068" s="9" t="str">
        <f>IF(Search!$O$6="","",IF($AW2068="","",IF($AW2068&gt;Search!$O$6,"",1)))</f>
        <v/>
      </c>
      <c r="W2068" s="9" t="str">
        <f>IF(Search!$U$4="","",IF($AX2068="","",1))</f>
        <v/>
      </c>
      <c r="X2068" s="9" t="str">
        <f>IF(Search!$U$5="","",IF(ISNUMBER(SEARCH(Search!$U$5,$AX2068))=TRUE,IF(Search!$U$5="N","N",1),""))</f>
        <v/>
      </c>
      <c r="Y2068" s="9" t="str">
        <f>IF(Search!$U$6="","",IF($AY2068&lt;Search!$U$6,"",1))</f>
        <v/>
      </c>
      <c r="Z2068" s="9" t="str">
        <f>IF(Search!$R$4="","",IF(Inventory!$BA2068&lt;Search!$R$4,"",1))</f>
        <v/>
      </c>
      <c r="AA2068" s="9" t="str">
        <f>IF(Search!$R$5="","",IF($BA2068&gt;Search!$R$5,"",1))</f>
        <v/>
      </c>
      <c r="AB2068" s="9" t="str">
        <f>IF(Search!$R$6="","",IF($BB2068&lt;Search!$R$6,"",1))</f>
        <v/>
      </c>
      <c r="AC2068" s="9" t="str">
        <f>IF(Search!$R$7="","",IF($BB2068&lt;Search!$R$7,"",1))</f>
        <v/>
      </c>
      <c r="AD2068" s="45">
        <f>IF(COUNTIF($A2068:$AC2068,"n")&gt;0,"",IF(SUM($A2068:$AC2068)=COUNTA(Search!$C$4:$C$8,Search!$F$4:$F$8,Search!$I$4:$I$6,Search!$I$8,Search!$L$4:$L$8,Search!$O$4:$O$8,Search!$R$4:$R$7,Search!$U$4:$U$7)-COUNTIF(Search!$C$4:$U$7,"n"),1+LARGE($AD$1:AD2067,1),""))</f>
        <v>277</v>
      </c>
      <c r="AE2068" s="45">
        <f t="shared" si="99"/>
        <v>1006</v>
      </c>
      <c r="AF2068" s="45">
        <f>IF(AD2068="","",COUNTIF($AE$1:$AE2067,$AE2068)+RANK($AE2068,$AE$2:$AE$10540,1))</f>
        <v>163</v>
      </c>
      <c r="AG2068" s="45">
        <f t="shared" si="100"/>
        <v>0</v>
      </c>
      <c r="AH2068" s="45">
        <f>IF($AD2068="","",COUNTIF($AG$1:$AG2067,$AG2068)+RANK($AG2068,$AG$1:$AG$10539,0))</f>
        <v>439</v>
      </c>
      <c r="AI2068" s="10" t="str">
        <f t="shared" si="101"/>
        <v>2013-14 O-Pee-Chee Stickers #SJJ Jack Johnson     /   $</v>
      </c>
      <c r="AJ2068" s="11">
        <v>2013</v>
      </c>
      <c r="AK2068" s="17">
        <v>14</v>
      </c>
      <c r="AL2068" s="12" t="s">
        <v>1568</v>
      </c>
      <c r="AM2068" s="12" t="s">
        <v>1844</v>
      </c>
      <c r="AN2068" s="12" t="s">
        <v>1180</v>
      </c>
      <c r="AO2068" s="9"/>
      <c r="AP2068" s="9" t="s">
        <v>1902</v>
      </c>
      <c r="AQ2068" s="9"/>
      <c r="AR2068" s="14"/>
      <c r="AS2068" s="9"/>
      <c r="AT2068" s="9"/>
      <c r="AU2068" s="9"/>
      <c r="AV2068" s="13"/>
      <c r="AW2068" s="13"/>
      <c r="AX2068" s="9"/>
      <c r="AY2068" s="9"/>
      <c r="AZ2068" s="9"/>
      <c r="BA2068" s="33"/>
      <c r="BB2068" s="33"/>
      <c r="BC2068" s="36"/>
      <c r="BD2068" s="12" t="s">
        <v>1771</v>
      </c>
    </row>
    <row r="2069" spans="1:56" s="12" customFormat="1" x14ac:dyDescent="0.2">
      <c r="A2069" s="9">
        <f>IF(Search!$C$5="","",IF(COUNTA(Inventory!$AP2069)=1,1,""))</f>
        <v>1</v>
      </c>
      <c r="B2069" s="9" t="str">
        <f>IF(Search!$C$4="","",IF(ISNUMBER(SEARCH(Search!$C$4,$AR2069))=TRUE,1,""))</f>
        <v/>
      </c>
      <c r="C2069" s="9" t="str">
        <f>IF(Search!$C$6="x",IF(COUNTA($AQ2069)=1,1,"N"),IF(COUNTA($AQ2069)=1,"N",""))</f>
        <v/>
      </c>
      <c r="D2069" s="9" t="str">
        <f>IF(Search!$O$8="","",IF(ISNUMBER(SEARCH(Search!$O$8,$BD2069))=TRUE,1,""))</f>
        <v/>
      </c>
      <c r="E2069" s="9" t="str">
        <f>IF(Search!$C$7="","",IF(ISNUMBER(SEARCH(Search!$C$7,$AN2069))=TRUE,1,""))</f>
        <v/>
      </c>
      <c r="F2069" s="9" t="str">
        <f>IF(Search!$C$8="","",IF(ISNUMBER(SEARCH(Search!$C$8,$AO2069))=TRUE,1,""))</f>
        <v/>
      </c>
      <c r="G2069" s="9" t="str">
        <f>IF(Search!$F$4="","",IF(Inventory!$AJ2069&lt;Search!$F$4,"",1))</f>
        <v/>
      </c>
      <c r="H2069" s="9" t="str">
        <f>IF(Search!$F$5="","",IF(Inventory!$AJ2069&gt;Search!$F$5,"",1))</f>
        <v/>
      </c>
      <c r="I2069" s="9" t="str">
        <f>IF(Search!$F$7="","",IF(Search!$F$8="",IF(ISNUMBER(SEARCH(Search!$F$7,$AL2069))=TRUE,1,""),""))</f>
        <v/>
      </c>
      <c r="J2069" s="9" t="str">
        <f>IF($AL2069=Search!$F$8,1,"")</f>
        <v/>
      </c>
      <c r="K2069" s="9" t="str">
        <f>IF(Search!$I$4="","",IF(COUNTA($AS2069)=1,IF(Search!$I$4="N","N",1),""))</f>
        <v/>
      </c>
      <c r="L2069" s="9" t="str">
        <f>IF(Search!$I$5="","",IF($AS2069="RC",1,""))</f>
        <v/>
      </c>
      <c r="M2069" s="9" t="str">
        <f>IF(Search!$I$6="","",IF($AS2069="RCP",1,""))</f>
        <v/>
      </c>
      <c r="N2069" s="9" t="str">
        <f>IF(Search!$I$8="","",IF(COUNTA($AT2069)=1,IF(Search!$I$8="N","N",1),""))</f>
        <v/>
      </c>
      <c r="O2069" s="9" t="str">
        <f>IF(Search!$L$4="","",IF(COUNTA($AU2069)=1,IF(Search!$L$4="N","N",1),""))</f>
        <v/>
      </c>
      <c r="P2069" s="9" t="str">
        <f>IF(Search!$L$5="","",IF(ISNUMBER(SEARCH("Jersey",$AU2069))=TRUE,IF(Search!$L$5="N","N",1),""))</f>
        <v/>
      </c>
      <c r="Q2069" s="9" t="str">
        <f>IF(Search!$L$6="","",IF(ISNUMBER(SEARCH("Patch",$AU2069))=TRUE,IF(Search!$L$6="N","N",1),""))</f>
        <v/>
      </c>
      <c r="R2069" s="9" t="str">
        <f>IF(Search!$L$7="","",IF(ISNUMBER(SEARCH("Shield",$AU2069))=TRUE,IF(Search!$L$7="N","N",1),""))</f>
        <v/>
      </c>
      <c r="S2069" s="9" t="str">
        <f>IF(Search!$L$8="","",IF(ISNUMBER(SEARCH("Stick",$AU2069))=TRUE,IF(Search!$L$8="N","N",1),""))</f>
        <v/>
      </c>
      <c r="T2069" s="9" t="str">
        <f>IF(Search!$O$4="","",IF(COUNTA($AW2069)=1,IF(Search!$O$4="N","N",1),""))</f>
        <v/>
      </c>
      <c r="U2069" s="9" t="str">
        <f>IF(Search!$O$5="","",IF($AW2069="","",IF($AW2069&lt;Search!$O$5,"",1)))</f>
        <v/>
      </c>
      <c r="V2069" s="9" t="str">
        <f>IF(Search!$O$6="","",IF($AW2069="","",IF($AW2069&gt;Search!$O$6,"",1)))</f>
        <v/>
      </c>
      <c r="W2069" s="9" t="str">
        <f>IF(Search!$U$4="","",IF($AX2069="","",1))</f>
        <v/>
      </c>
      <c r="X2069" s="9" t="str">
        <f>IF(Search!$U$5="","",IF(ISNUMBER(SEARCH(Search!$U$5,$AX2069))=TRUE,IF(Search!$U$5="N","N",1),""))</f>
        <v/>
      </c>
      <c r="Y2069" s="9" t="str">
        <f>IF(Search!$U$6="","",IF($AY2069&lt;Search!$U$6,"",1))</f>
        <v/>
      </c>
      <c r="Z2069" s="9" t="str">
        <f>IF(Search!$R$4="","",IF(Inventory!$BA2069&lt;Search!$R$4,"",1))</f>
        <v/>
      </c>
      <c r="AA2069" s="9" t="str">
        <f>IF(Search!$R$5="","",IF($BA2069&gt;Search!$R$5,"",1))</f>
        <v/>
      </c>
      <c r="AB2069" s="9" t="str">
        <f>IF(Search!$R$6="","",IF($BB2069&lt;Search!$R$6,"",1))</f>
        <v/>
      </c>
      <c r="AC2069" s="9" t="str">
        <f>IF(Search!$R$7="","",IF($BB2069&lt;Search!$R$7,"",1))</f>
        <v/>
      </c>
      <c r="AD2069" s="45">
        <f>IF(COUNTIF($A2069:$AC2069,"n")&gt;0,"",IF(SUM($A2069:$AC2069)=COUNTA(Search!$C$4:$C$8,Search!$F$4:$F$8,Search!$I$4:$I$6,Search!$I$8,Search!$L$4:$L$8,Search!$O$4:$O$8,Search!$R$4:$R$7,Search!$U$4:$U$7)-COUNTIF(Search!$C$4:$U$7,"n"),1+LARGE($AD$1:AD2068,1),""))</f>
        <v>278</v>
      </c>
      <c r="AE2069" s="45">
        <f t="shared" si="99"/>
        <v>1207</v>
      </c>
      <c r="AF2069" s="45">
        <f>IF(AD2069="","",COUNTIF($AE$1:$AE2068,$AE2069)+RANK($AE2069,$AE$2:$AE$10540,1))</f>
        <v>201</v>
      </c>
      <c r="AG2069" s="45">
        <f t="shared" si="100"/>
        <v>0</v>
      </c>
      <c r="AH2069" s="45">
        <f>IF($AD2069="","",COUNTIF($AG$1:$AG2068,$AG2069)+RANK($AG2069,$AG$1:$AG$10539,0))</f>
        <v>440</v>
      </c>
      <c r="AI2069" s="10" t="str">
        <f t="shared" si="101"/>
        <v>2013-14 O-Pee-Chee Stickers #SJO Joe Thornton     /   $</v>
      </c>
      <c r="AJ2069" s="11">
        <v>2013</v>
      </c>
      <c r="AK2069" s="17">
        <v>14</v>
      </c>
      <c r="AL2069" s="12" t="s">
        <v>1568</v>
      </c>
      <c r="AM2069" s="12" t="s">
        <v>1843</v>
      </c>
      <c r="AN2069" s="12" t="s">
        <v>421</v>
      </c>
      <c r="AO2069" s="9"/>
      <c r="AP2069" s="9" t="s">
        <v>1902</v>
      </c>
      <c r="AQ2069" s="9"/>
      <c r="AR2069" s="14"/>
      <c r="AS2069" s="9"/>
      <c r="AT2069" s="9"/>
      <c r="AU2069" s="9"/>
      <c r="AV2069" s="13"/>
      <c r="AW2069" s="13"/>
      <c r="AX2069" s="9"/>
      <c r="AY2069" s="9"/>
      <c r="AZ2069" s="9"/>
      <c r="BA2069" s="33"/>
      <c r="BB2069" s="33"/>
      <c r="BC2069" s="36"/>
      <c r="BD2069" s="12" t="s">
        <v>1771</v>
      </c>
    </row>
    <row r="2070" spans="1:56" s="12" customFormat="1" x14ac:dyDescent="0.2">
      <c r="A2070" s="9">
        <f>IF(Search!$C$5="","",IF(COUNTA(Inventory!$AP2070)=1,1,""))</f>
        <v>1</v>
      </c>
      <c r="B2070" s="9" t="str">
        <f>IF(Search!$C$4="","",IF(ISNUMBER(SEARCH(Search!$C$4,$AR2070))=TRUE,1,""))</f>
        <v/>
      </c>
      <c r="C2070" s="9" t="str">
        <f>IF(Search!$C$6="x",IF(COUNTA($AQ2070)=1,1,"N"),IF(COUNTA($AQ2070)=1,"N",""))</f>
        <v/>
      </c>
      <c r="D2070" s="9" t="str">
        <f>IF(Search!$O$8="","",IF(ISNUMBER(SEARCH(Search!$O$8,$BD2070))=TRUE,1,""))</f>
        <v/>
      </c>
      <c r="E2070" s="9" t="str">
        <f>IF(Search!$C$7="","",IF(ISNUMBER(SEARCH(Search!$C$7,$AN2070))=TRUE,1,""))</f>
        <v/>
      </c>
      <c r="F2070" s="9" t="str">
        <f>IF(Search!$C$8="","",IF(ISNUMBER(SEARCH(Search!$C$8,$AO2070))=TRUE,1,""))</f>
        <v/>
      </c>
      <c r="G2070" s="9" t="str">
        <f>IF(Search!$F$4="","",IF(Inventory!$AJ2070&lt;Search!$F$4,"",1))</f>
        <v/>
      </c>
      <c r="H2070" s="9" t="str">
        <f>IF(Search!$F$5="","",IF(Inventory!$AJ2070&gt;Search!$F$5,"",1))</f>
        <v/>
      </c>
      <c r="I2070" s="9" t="str">
        <f>IF(Search!$F$7="","",IF(Search!$F$8="",IF(ISNUMBER(SEARCH(Search!$F$7,$AL2070))=TRUE,1,""),""))</f>
        <v/>
      </c>
      <c r="J2070" s="9" t="str">
        <f>IF($AL2070=Search!$F$8,1,"")</f>
        <v/>
      </c>
      <c r="K2070" s="9" t="str">
        <f>IF(Search!$I$4="","",IF(COUNTA($AS2070)=1,IF(Search!$I$4="N","N",1),""))</f>
        <v/>
      </c>
      <c r="L2070" s="9" t="str">
        <f>IF(Search!$I$5="","",IF($AS2070="RC",1,""))</f>
        <v/>
      </c>
      <c r="M2070" s="9" t="str">
        <f>IF(Search!$I$6="","",IF($AS2070="RCP",1,""))</f>
        <v/>
      </c>
      <c r="N2070" s="9" t="str">
        <f>IF(Search!$I$8="","",IF(COUNTA($AT2070)=1,IF(Search!$I$8="N","N",1),""))</f>
        <v/>
      </c>
      <c r="O2070" s="9" t="str">
        <f>IF(Search!$L$4="","",IF(COUNTA($AU2070)=1,IF(Search!$L$4="N","N",1),""))</f>
        <v/>
      </c>
      <c r="P2070" s="9" t="str">
        <f>IF(Search!$L$5="","",IF(ISNUMBER(SEARCH("Jersey",$AU2070))=TRUE,IF(Search!$L$5="N","N",1),""))</f>
        <v/>
      </c>
      <c r="Q2070" s="9" t="str">
        <f>IF(Search!$L$6="","",IF(ISNUMBER(SEARCH("Patch",$AU2070))=TRUE,IF(Search!$L$6="N","N",1),""))</f>
        <v/>
      </c>
      <c r="R2070" s="9" t="str">
        <f>IF(Search!$L$7="","",IF(ISNUMBER(SEARCH("Shield",$AU2070))=TRUE,IF(Search!$L$7="N","N",1),""))</f>
        <v/>
      </c>
      <c r="S2070" s="9" t="str">
        <f>IF(Search!$L$8="","",IF(ISNUMBER(SEARCH("Stick",$AU2070))=TRUE,IF(Search!$L$8="N","N",1),""))</f>
        <v/>
      </c>
      <c r="T2070" s="9" t="str">
        <f>IF(Search!$O$4="","",IF(COUNTA($AW2070)=1,IF(Search!$O$4="N","N",1),""))</f>
        <v/>
      </c>
      <c r="U2070" s="9" t="str">
        <f>IF(Search!$O$5="","",IF($AW2070="","",IF($AW2070&lt;Search!$O$5,"",1)))</f>
        <v/>
      </c>
      <c r="V2070" s="9" t="str">
        <f>IF(Search!$O$6="","",IF($AW2070="","",IF($AW2070&gt;Search!$O$6,"",1)))</f>
        <v/>
      </c>
      <c r="W2070" s="9" t="str">
        <f>IF(Search!$U$4="","",IF($AX2070="","",1))</f>
        <v/>
      </c>
      <c r="X2070" s="9" t="str">
        <f>IF(Search!$U$5="","",IF(ISNUMBER(SEARCH(Search!$U$5,$AX2070))=TRUE,IF(Search!$U$5="N","N",1),""))</f>
        <v/>
      </c>
      <c r="Y2070" s="9" t="str">
        <f>IF(Search!$U$6="","",IF($AY2070&lt;Search!$U$6,"",1))</f>
        <v/>
      </c>
      <c r="Z2070" s="9" t="str">
        <f>IF(Search!$R$4="","",IF(Inventory!$BA2070&lt;Search!$R$4,"",1))</f>
        <v/>
      </c>
      <c r="AA2070" s="9" t="str">
        <f>IF(Search!$R$5="","",IF($BA2070&gt;Search!$R$5,"",1))</f>
        <v/>
      </c>
      <c r="AB2070" s="9" t="str">
        <f>IF(Search!$R$6="","",IF($BB2070&lt;Search!$R$6,"",1))</f>
        <v/>
      </c>
      <c r="AC2070" s="9" t="str">
        <f>IF(Search!$R$7="","",IF($BB2070&lt;Search!$R$7,"",1))</f>
        <v/>
      </c>
      <c r="AD2070" s="45">
        <f>IF(COUNTIF($A2070:$AC2070,"n")&gt;0,"",IF(SUM($A2070:$AC2070)=COUNTA(Search!$C$4:$C$8,Search!$F$4:$F$8,Search!$I$4:$I$6,Search!$I$8,Search!$L$4:$L$8,Search!$O$4:$O$8,Search!$R$4:$R$7,Search!$U$4:$U$7)-COUNTIF(Search!$C$4:$U$7,"n"),1+LARGE($AD$1:AD2069,1),""))</f>
        <v>279</v>
      </c>
      <c r="AE2070" s="45">
        <f t="shared" si="99"/>
        <v>1291</v>
      </c>
      <c r="AF2070" s="45">
        <f>IF(AD2070="","",COUNTIF($AE$1:$AE2069,$AE2070)+RANK($AE2070,$AE$2:$AE$10540,1))</f>
        <v>235</v>
      </c>
      <c r="AG2070" s="45">
        <f t="shared" si="100"/>
        <v>0</v>
      </c>
      <c r="AH2070" s="45">
        <f>IF($AD2070="","",COUNTIF($AG$1:$AG2069,$AG2070)+RANK($AG2070,$AG$1:$AG$10539,0))</f>
        <v>441</v>
      </c>
      <c r="AI2070" s="10" t="str">
        <f t="shared" si="101"/>
        <v>2013-14 O-Pee-Chee Stickers #SJT Jonathan Toews     /   $</v>
      </c>
      <c r="AJ2070" s="11">
        <v>2013</v>
      </c>
      <c r="AK2070" s="17">
        <v>14</v>
      </c>
      <c r="AL2070" s="12" t="s">
        <v>1568</v>
      </c>
      <c r="AM2070" s="12" t="s">
        <v>1816</v>
      </c>
      <c r="AN2070" s="12" t="s">
        <v>1304</v>
      </c>
      <c r="AO2070" s="9"/>
      <c r="AP2070" s="9" t="s">
        <v>1902</v>
      </c>
      <c r="AQ2070" s="9"/>
      <c r="AR2070" s="14"/>
      <c r="AS2070" s="9"/>
      <c r="AT2070" s="9"/>
      <c r="AU2070" s="9"/>
      <c r="AV2070" s="13"/>
      <c r="AW2070" s="13"/>
      <c r="AX2070" s="9"/>
      <c r="AY2070" s="9"/>
      <c r="AZ2070" s="9"/>
      <c r="BA2070" s="33"/>
      <c r="BB2070" s="33"/>
      <c r="BC2070" s="36"/>
      <c r="BD2070" s="12" t="s">
        <v>1771</v>
      </c>
    </row>
    <row r="2071" spans="1:56" s="12" customFormat="1" x14ac:dyDescent="0.2">
      <c r="A2071" s="9">
        <f>IF(Search!$C$5="","",IF(COUNTA(Inventory!$AP2071)=1,1,""))</f>
        <v>1</v>
      </c>
      <c r="B2071" s="9" t="str">
        <f>IF(Search!$C$4="","",IF(ISNUMBER(SEARCH(Search!$C$4,$AR2071))=TRUE,1,""))</f>
        <v/>
      </c>
      <c r="C2071" s="9" t="str">
        <f>IF(Search!$C$6="x",IF(COUNTA($AQ2071)=1,1,"N"),IF(COUNTA($AQ2071)=1,"N",""))</f>
        <v/>
      </c>
      <c r="D2071" s="9" t="str">
        <f>IF(Search!$O$8="","",IF(ISNUMBER(SEARCH(Search!$O$8,$BD2071))=TRUE,1,""))</f>
        <v/>
      </c>
      <c r="E2071" s="9" t="str">
        <f>IF(Search!$C$7="","",IF(ISNUMBER(SEARCH(Search!$C$7,$AN2071))=TRUE,1,""))</f>
        <v/>
      </c>
      <c r="F2071" s="9" t="str">
        <f>IF(Search!$C$8="","",IF(ISNUMBER(SEARCH(Search!$C$8,$AO2071))=TRUE,1,""))</f>
        <v/>
      </c>
      <c r="G2071" s="9" t="str">
        <f>IF(Search!$F$4="","",IF(Inventory!$AJ2071&lt;Search!$F$4,"",1))</f>
        <v/>
      </c>
      <c r="H2071" s="9" t="str">
        <f>IF(Search!$F$5="","",IF(Inventory!$AJ2071&gt;Search!$F$5,"",1))</f>
        <v/>
      </c>
      <c r="I2071" s="9" t="str">
        <f>IF(Search!$F$7="","",IF(Search!$F$8="",IF(ISNUMBER(SEARCH(Search!$F$7,$AL2071))=TRUE,1,""),""))</f>
        <v/>
      </c>
      <c r="J2071" s="9" t="str">
        <f>IF($AL2071=Search!$F$8,1,"")</f>
        <v/>
      </c>
      <c r="K2071" s="9" t="str">
        <f>IF(Search!$I$4="","",IF(COUNTA($AS2071)=1,IF(Search!$I$4="N","N",1),""))</f>
        <v/>
      </c>
      <c r="L2071" s="9" t="str">
        <f>IF(Search!$I$5="","",IF($AS2071="RC",1,""))</f>
        <v/>
      </c>
      <c r="M2071" s="9" t="str">
        <f>IF(Search!$I$6="","",IF($AS2071="RCP",1,""))</f>
        <v/>
      </c>
      <c r="N2071" s="9" t="str">
        <f>IF(Search!$I$8="","",IF(COUNTA($AT2071)=1,IF(Search!$I$8="N","N",1),""))</f>
        <v/>
      </c>
      <c r="O2071" s="9" t="str">
        <f>IF(Search!$L$4="","",IF(COUNTA($AU2071)=1,IF(Search!$L$4="N","N",1),""))</f>
        <v/>
      </c>
      <c r="P2071" s="9" t="str">
        <f>IF(Search!$L$5="","",IF(ISNUMBER(SEARCH("Jersey",$AU2071))=TRUE,IF(Search!$L$5="N","N",1),""))</f>
        <v/>
      </c>
      <c r="Q2071" s="9" t="str">
        <f>IF(Search!$L$6="","",IF(ISNUMBER(SEARCH("Patch",$AU2071))=TRUE,IF(Search!$L$6="N","N",1),""))</f>
        <v/>
      </c>
      <c r="R2071" s="9" t="str">
        <f>IF(Search!$L$7="","",IF(ISNUMBER(SEARCH("Shield",$AU2071))=TRUE,IF(Search!$L$7="N","N",1),""))</f>
        <v/>
      </c>
      <c r="S2071" s="9" t="str">
        <f>IF(Search!$L$8="","",IF(ISNUMBER(SEARCH("Stick",$AU2071))=TRUE,IF(Search!$L$8="N","N",1),""))</f>
        <v/>
      </c>
      <c r="T2071" s="9" t="str">
        <f>IF(Search!$O$4="","",IF(COUNTA($AW2071)=1,IF(Search!$O$4="N","N",1),""))</f>
        <v/>
      </c>
      <c r="U2071" s="9" t="str">
        <f>IF(Search!$O$5="","",IF($AW2071="","",IF($AW2071&lt;Search!$O$5,"",1)))</f>
        <v/>
      </c>
      <c r="V2071" s="9" t="str">
        <f>IF(Search!$O$6="","",IF($AW2071="","",IF($AW2071&gt;Search!$O$6,"",1)))</f>
        <v/>
      </c>
      <c r="W2071" s="9" t="str">
        <f>IF(Search!$U$4="","",IF($AX2071="","",1))</f>
        <v/>
      </c>
      <c r="X2071" s="9" t="str">
        <f>IF(Search!$U$5="","",IF(ISNUMBER(SEARCH(Search!$U$5,$AX2071))=TRUE,IF(Search!$U$5="N","N",1),""))</f>
        <v/>
      </c>
      <c r="Y2071" s="9" t="str">
        <f>IF(Search!$U$6="","",IF($AY2071&lt;Search!$U$6,"",1))</f>
        <v/>
      </c>
      <c r="Z2071" s="9" t="str">
        <f>IF(Search!$R$4="","",IF(Inventory!$BA2071&lt;Search!$R$4,"",1))</f>
        <v/>
      </c>
      <c r="AA2071" s="9" t="str">
        <f>IF(Search!$R$5="","",IF($BA2071&gt;Search!$R$5,"",1))</f>
        <v/>
      </c>
      <c r="AB2071" s="9" t="str">
        <f>IF(Search!$R$6="","",IF($BB2071&lt;Search!$R$6,"",1))</f>
        <v/>
      </c>
      <c r="AC2071" s="9" t="str">
        <f>IF(Search!$R$7="","",IF($BB2071&lt;Search!$R$7,"",1))</f>
        <v/>
      </c>
      <c r="AD2071" s="45">
        <f>IF(COUNTIF($A2071:$AC2071,"n")&gt;0,"",IF(SUM($A2071:$AC2071)=COUNTA(Search!$C$4:$C$8,Search!$F$4:$F$8,Search!$I$4:$I$6,Search!$I$8,Search!$L$4:$L$8,Search!$O$4:$O$8,Search!$R$4:$R$7,Search!$U$4:$U$7)-COUNTIF(Search!$C$4:$U$7,"n"),1+LARGE($AD$1:AD2070,1),""))</f>
        <v>280</v>
      </c>
      <c r="AE2071" s="45">
        <f t="shared" si="99"/>
        <v>1825</v>
      </c>
      <c r="AF2071" s="45">
        <f>IF(AD2071="","",COUNTIF($AE$1:$AE2070,$AE2071)+RANK($AE2071,$AE$2:$AE$10540,1))</f>
        <v>330</v>
      </c>
      <c r="AG2071" s="45">
        <f t="shared" si="100"/>
        <v>0</v>
      </c>
      <c r="AH2071" s="45">
        <f>IF($AD2071="","",COUNTIF($AG$1:$AG2070,$AG2071)+RANK($AG2071,$AG$1:$AG$10539,0))</f>
        <v>442</v>
      </c>
      <c r="AI2071" s="10" t="str">
        <f t="shared" si="101"/>
        <v>2013-14 O-Pee-Chee Stickers #SKO Mikko Koivu     /   $</v>
      </c>
      <c r="AJ2071" s="11">
        <v>2013</v>
      </c>
      <c r="AK2071" s="17">
        <v>14</v>
      </c>
      <c r="AL2071" s="12" t="s">
        <v>1568</v>
      </c>
      <c r="AM2071" s="12" t="s">
        <v>1830</v>
      </c>
      <c r="AN2071" s="12" t="s">
        <v>1156</v>
      </c>
      <c r="AO2071" s="9"/>
      <c r="AP2071" s="9" t="s">
        <v>1902</v>
      </c>
      <c r="AQ2071" s="9"/>
      <c r="AR2071" s="14"/>
      <c r="AS2071" s="9"/>
      <c r="AT2071" s="9"/>
      <c r="AU2071" s="9"/>
      <c r="AV2071" s="13"/>
      <c r="AW2071" s="13"/>
      <c r="AX2071" s="9"/>
      <c r="AY2071" s="9"/>
      <c r="AZ2071" s="9"/>
      <c r="BA2071" s="33"/>
      <c r="BB2071" s="33"/>
      <c r="BC2071" s="36"/>
      <c r="BD2071" s="12" t="s">
        <v>1771</v>
      </c>
    </row>
    <row r="2072" spans="1:56" s="12" customFormat="1" x14ac:dyDescent="0.2">
      <c r="A2072" s="9">
        <f>IF(Search!$C$5="","",IF(COUNTA(Inventory!$AP2072)=1,1,""))</f>
        <v>1</v>
      </c>
      <c r="B2072" s="9" t="str">
        <f>IF(Search!$C$4="","",IF(ISNUMBER(SEARCH(Search!$C$4,$AR2072))=TRUE,1,""))</f>
        <v/>
      </c>
      <c r="C2072" s="9" t="str">
        <f>IF(Search!$C$6="x",IF(COUNTA($AQ2072)=1,1,"N"),IF(COUNTA($AQ2072)=1,"N",""))</f>
        <v/>
      </c>
      <c r="D2072" s="9" t="str">
        <f>IF(Search!$O$8="","",IF(ISNUMBER(SEARCH(Search!$O$8,$BD2072))=TRUE,1,""))</f>
        <v/>
      </c>
      <c r="E2072" s="9" t="str">
        <f>IF(Search!$C$7="","",IF(ISNUMBER(SEARCH(Search!$C$7,$AN2072))=TRUE,1,""))</f>
        <v/>
      </c>
      <c r="F2072" s="9" t="str">
        <f>IF(Search!$C$8="","",IF(ISNUMBER(SEARCH(Search!$C$8,$AO2072))=TRUE,1,""))</f>
        <v/>
      </c>
      <c r="G2072" s="9" t="str">
        <f>IF(Search!$F$4="","",IF(Inventory!$AJ2072&lt;Search!$F$4,"",1))</f>
        <v/>
      </c>
      <c r="H2072" s="9" t="str">
        <f>IF(Search!$F$5="","",IF(Inventory!$AJ2072&gt;Search!$F$5,"",1))</f>
        <v/>
      </c>
      <c r="I2072" s="9" t="str">
        <f>IF(Search!$F$7="","",IF(Search!$F$8="",IF(ISNUMBER(SEARCH(Search!$F$7,$AL2072))=TRUE,1,""),""))</f>
        <v/>
      </c>
      <c r="J2072" s="9" t="str">
        <f>IF($AL2072=Search!$F$8,1,"")</f>
        <v/>
      </c>
      <c r="K2072" s="9" t="str">
        <f>IF(Search!$I$4="","",IF(COUNTA($AS2072)=1,IF(Search!$I$4="N","N",1),""))</f>
        <v/>
      </c>
      <c r="L2072" s="9" t="str">
        <f>IF(Search!$I$5="","",IF($AS2072="RC",1,""))</f>
        <v/>
      </c>
      <c r="M2072" s="9" t="str">
        <f>IF(Search!$I$6="","",IF($AS2072="RCP",1,""))</f>
        <v/>
      </c>
      <c r="N2072" s="9" t="str">
        <f>IF(Search!$I$8="","",IF(COUNTA($AT2072)=1,IF(Search!$I$8="N","N",1),""))</f>
        <v/>
      </c>
      <c r="O2072" s="9" t="str">
        <f>IF(Search!$L$4="","",IF(COUNTA($AU2072)=1,IF(Search!$L$4="N","N",1),""))</f>
        <v/>
      </c>
      <c r="P2072" s="9" t="str">
        <f>IF(Search!$L$5="","",IF(ISNUMBER(SEARCH("Jersey",$AU2072))=TRUE,IF(Search!$L$5="N","N",1),""))</f>
        <v/>
      </c>
      <c r="Q2072" s="9" t="str">
        <f>IF(Search!$L$6="","",IF(ISNUMBER(SEARCH("Patch",$AU2072))=TRUE,IF(Search!$L$6="N","N",1),""))</f>
        <v/>
      </c>
      <c r="R2072" s="9" t="str">
        <f>IF(Search!$L$7="","",IF(ISNUMBER(SEARCH("Shield",$AU2072))=TRUE,IF(Search!$L$7="N","N",1),""))</f>
        <v/>
      </c>
      <c r="S2072" s="9" t="str">
        <f>IF(Search!$L$8="","",IF(ISNUMBER(SEARCH("Stick",$AU2072))=TRUE,IF(Search!$L$8="N","N",1),""))</f>
        <v/>
      </c>
      <c r="T2072" s="9" t="str">
        <f>IF(Search!$O$4="","",IF(COUNTA($AW2072)=1,IF(Search!$O$4="N","N",1),""))</f>
        <v/>
      </c>
      <c r="U2072" s="9" t="str">
        <f>IF(Search!$O$5="","",IF($AW2072="","",IF($AW2072&lt;Search!$O$5,"",1)))</f>
        <v/>
      </c>
      <c r="V2072" s="9" t="str">
        <f>IF(Search!$O$6="","",IF($AW2072="","",IF($AW2072&gt;Search!$O$6,"",1)))</f>
        <v/>
      </c>
      <c r="W2072" s="9" t="str">
        <f>IF(Search!$U$4="","",IF($AX2072="","",1))</f>
        <v/>
      </c>
      <c r="X2072" s="9" t="str">
        <f>IF(Search!$U$5="","",IF(ISNUMBER(SEARCH(Search!$U$5,$AX2072))=TRUE,IF(Search!$U$5="N","N",1),""))</f>
        <v/>
      </c>
      <c r="Y2072" s="9" t="str">
        <f>IF(Search!$U$6="","",IF($AY2072&lt;Search!$U$6,"",1))</f>
        <v/>
      </c>
      <c r="Z2072" s="9" t="str">
        <f>IF(Search!$R$4="","",IF(Inventory!$BA2072&lt;Search!$R$4,"",1))</f>
        <v/>
      </c>
      <c r="AA2072" s="9" t="str">
        <f>IF(Search!$R$5="","",IF($BA2072&gt;Search!$R$5,"",1))</f>
        <v/>
      </c>
      <c r="AB2072" s="9" t="str">
        <f>IF(Search!$R$6="","",IF($BB2072&lt;Search!$R$6,"",1))</f>
        <v/>
      </c>
      <c r="AC2072" s="9" t="str">
        <f>IF(Search!$R$7="","",IF($BB2072&lt;Search!$R$7,"",1))</f>
        <v/>
      </c>
      <c r="AD2072" s="45">
        <f>IF(COUNTIF($A2072:$AC2072,"n")&gt;0,"",IF(SUM($A2072:$AC2072)=COUNTA(Search!$C$4:$C$8,Search!$F$4:$F$8,Search!$I$4:$I$6,Search!$I$8,Search!$L$4:$L$8,Search!$O$4:$O$8,Search!$R$4:$R$7,Search!$U$4:$U$7)-COUNTIF(Search!$C$4:$U$7,"n"),1+LARGE($AD$1:AD2071,1),""))</f>
        <v>281</v>
      </c>
      <c r="AE2072" s="45">
        <f t="shared" si="99"/>
        <v>1417</v>
      </c>
      <c r="AF2072" s="45">
        <f>IF(AD2072="","",COUNTIF($AE$1:$AE2071,$AE2072)+RANK($AE2072,$AE$2:$AE$10540,1))</f>
        <v>258</v>
      </c>
      <c r="AG2072" s="45">
        <f t="shared" si="100"/>
        <v>0</v>
      </c>
      <c r="AH2072" s="45">
        <f>IF($AD2072="","",COUNTIF($AG$1:$AG2071,$AG2072)+RANK($AG2072,$AG$1:$AG$10539,0))</f>
        <v>443</v>
      </c>
      <c r="AI2072" s="10" t="str">
        <f t="shared" si="101"/>
        <v>2013-14 O-Pee-Chee Stickers #SLC Logan Couture     /   $</v>
      </c>
      <c r="AJ2072" s="11">
        <v>2013</v>
      </c>
      <c r="AK2072" s="17">
        <v>14</v>
      </c>
      <c r="AL2072" s="12" t="s">
        <v>1568</v>
      </c>
      <c r="AM2072" s="12" t="s">
        <v>1841</v>
      </c>
      <c r="AN2072" s="12" t="s">
        <v>1842</v>
      </c>
      <c r="AO2072" s="9"/>
      <c r="AP2072" s="9" t="s">
        <v>1902</v>
      </c>
      <c r="AQ2072" s="9"/>
      <c r="AR2072" s="14"/>
      <c r="AS2072" s="9"/>
      <c r="AT2072" s="9"/>
      <c r="AU2072" s="9"/>
      <c r="AV2072" s="13"/>
      <c r="AW2072" s="13"/>
      <c r="AX2072" s="9"/>
      <c r="AY2072" s="9"/>
      <c r="AZ2072" s="9"/>
      <c r="BA2072" s="33"/>
      <c r="BB2072" s="33"/>
      <c r="BC2072" s="36"/>
      <c r="BD2072" s="12" t="s">
        <v>1771</v>
      </c>
    </row>
    <row r="2073" spans="1:56" s="12" customFormat="1" x14ac:dyDescent="0.2">
      <c r="A2073" s="9">
        <f>IF(Search!$C$5="","",IF(COUNTA(Inventory!$AP2073)=1,1,""))</f>
        <v>1</v>
      </c>
      <c r="B2073" s="9" t="str">
        <f>IF(Search!$C$4="","",IF(ISNUMBER(SEARCH(Search!$C$4,$AR2073))=TRUE,1,""))</f>
        <v/>
      </c>
      <c r="C2073" s="9" t="str">
        <f>IF(Search!$C$6="x",IF(COUNTA($AQ2073)=1,1,"N"),IF(COUNTA($AQ2073)=1,"N",""))</f>
        <v/>
      </c>
      <c r="D2073" s="9" t="str">
        <f>IF(Search!$O$8="","",IF(ISNUMBER(SEARCH(Search!$O$8,$BD2073))=TRUE,1,""))</f>
        <v/>
      </c>
      <c r="E2073" s="9" t="str">
        <f>IF(Search!$C$7="","",IF(ISNUMBER(SEARCH(Search!$C$7,$AN2073))=TRUE,1,""))</f>
        <v/>
      </c>
      <c r="F2073" s="9" t="str">
        <f>IF(Search!$C$8="","",IF(ISNUMBER(SEARCH(Search!$C$8,$AO2073))=TRUE,1,""))</f>
        <v/>
      </c>
      <c r="G2073" s="9" t="str">
        <f>IF(Search!$F$4="","",IF(Inventory!$AJ2073&lt;Search!$F$4,"",1))</f>
        <v/>
      </c>
      <c r="H2073" s="9" t="str">
        <f>IF(Search!$F$5="","",IF(Inventory!$AJ2073&gt;Search!$F$5,"",1))</f>
        <v/>
      </c>
      <c r="I2073" s="9" t="str">
        <f>IF(Search!$F$7="","",IF(Search!$F$8="",IF(ISNUMBER(SEARCH(Search!$F$7,$AL2073))=TRUE,1,""),""))</f>
        <v/>
      </c>
      <c r="J2073" s="9" t="str">
        <f>IF($AL2073=Search!$F$8,1,"")</f>
        <v/>
      </c>
      <c r="K2073" s="9" t="str">
        <f>IF(Search!$I$4="","",IF(COUNTA($AS2073)=1,IF(Search!$I$4="N","N",1),""))</f>
        <v/>
      </c>
      <c r="L2073" s="9" t="str">
        <f>IF(Search!$I$5="","",IF($AS2073="RC",1,""))</f>
        <v/>
      </c>
      <c r="M2073" s="9" t="str">
        <f>IF(Search!$I$6="","",IF($AS2073="RCP",1,""))</f>
        <v/>
      </c>
      <c r="N2073" s="9" t="str">
        <f>IF(Search!$I$8="","",IF(COUNTA($AT2073)=1,IF(Search!$I$8="N","N",1),""))</f>
        <v/>
      </c>
      <c r="O2073" s="9" t="str">
        <f>IF(Search!$L$4="","",IF(COUNTA($AU2073)=1,IF(Search!$L$4="N","N",1),""))</f>
        <v/>
      </c>
      <c r="P2073" s="9" t="str">
        <f>IF(Search!$L$5="","",IF(ISNUMBER(SEARCH("Jersey",$AU2073))=TRUE,IF(Search!$L$5="N","N",1),""))</f>
        <v/>
      </c>
      <c r="Q2073" s="9" t="str">
        <f>IF(Search!$L$6="","",IF(ISNUMBER(SEARCH("Patch",$AU2073))=TRUE,IF(Search!$L$6="N","N",1),""))</f>
        <v/>
      </c>
      <c r="R2073" s="9" t="str">
        <f>IF(Search!$L$7="","",IF(ISNUMBER(SEARCH("Shield",$AU2073))=TRUE,IF(Search!$L$7="N","N",1),""))</f>
        <v/>
      </c>
      <c r="S2073" s="9" t="str">
        <f>IF(Search!$L$8="","",IF(ISNUMBER(SEARCH("Stick",$AU2073))=TRUE,IF(Search!$L$8="N","N",1),""))</f>
        <v/>
      </c>
      <c r="T2073" s="9" t="str">
        <f>IF(Search!$O$4="","",IF(COUNTA($AW2073)=1,IF(Search!$O$4="N","N",1),""))</f>
        <v/>
      </c>
      <c r="U2073" s="9" t="str">
        <f>IF(Search!$O$5="","",IF($AW2073="","",IF($AW2073&lt;Search!$O$5,"",1)))</f>
        <v/>
      </c>
      <c r="V2073" s="9" t="str">
        <f>IF(Search!$O$6="","",IF($AW2073="","",IF($AW2073&gt;Search!$O$6,"",1)))</f>
        <v/>
      </c>
      <c r="W2073" s="9" t="str">
        <f>IF(Search!$U$4="","",IF($AX2073="","",1))</f>
        <v/>
      </c>
      <c r="X2073" s="9" t="str">
        <f>IF(Search!$U$5="","",IF(ISNUMBER(SEARCH(Search!$U$5,$AX2073))=TRUE,IF(Search!$U$5="N","N",1),""))</f>
        <v/>
      </c>
      <c r="Y2073" s="9" t="str">
        <f>IF(Search!$U$6="","",IF($AY2073&lt;Search!$U$6,"",1))</f>
        <v/>
      </c>
      <c r="Z2073" s="9" t="str">
        <f>IF(Search!$R$4="","",IF(Inventory!$BA2073&lt;Search!$R$4,"",1))</f>
        <v/>
      </c>
      <c r="AA2073" s="9" t="str">
        <f>IF(Search!$R$5="","",IF($BA2073&gt;Search!$R$5,"",1))</f>
        <v/>
      </c>
      <c r="AB2073" s="9" t="str">
        <f>IF(Search!$R$6="","",IF($BB2073&lt;Search!$R$6,"",1))</f>
        <v/>
      </c>
      <c r="AC2073" s="9" t="str">
        <f>IF(Search!$R$7="","",IF($BB2073&lt;Search!$R$7,"",1))</f>
        <v/>
      </c>
      <c r="AD2073" s="45">
        <f>IF(COUNTIF($A2073:$AC2073,"n")&gt;0,"",IF(SUM($A2073:$AC2073)=COUNTA(Search!$C$4:$C$8,Search!$F$4:$F$8,Search!$I$4:$I$6,Search!$I$8,Search!$L$4:$L$8,Search!$O$4:$O$8,Search!$R$4:$R$7,Search!$U$4:$U$7)-COUNTIF(Search!$C$4:$U$7,"n"),1+LARGE($AD$1:AD2072,1),""))</f>
        <v>282</v>
      </c>
      <c r="AE2073" s="45">
        <f t="shared" si="99"/>
        <v>1624</v>
      </c>
      <c r="AF2073" s="45">
        <f>IF(AD2073="","",COUNTIF($AE$1:$AE2072,$AE2073)+RANK($AE2073,$AE$2:$AE$10540,1))</f>
        <v>296</v>
      </c>
      <c r="AG2073" s="45">
        <f t="shared" si="100"/>
        <v>0</v>
      </c>
      <c r="AH2073" s="45">
        <f>IF($AD2073="","",COUNTIF($AG$1:$AG2072,$AG2073)+RANK($AG2073,$AG$1:$AG$10539,0))</f>
        <v>444</v>
      </c>
      <c r="AI2073" s="10" t="str">
        <f t="shared" si="101"/>
        <v>2013-14 O-Pee-Chee Stickers #SMD Matt Duchene     /   $</v>
      </c>
      <c r="AJ2073" s="11">
        <v>2013</v>
      </c>
      <c r="AK2073" s="17">
        <v>14</v>
      </c>
      <c r="AL2073" s="12" t="s">
        <v>1568</v>
      </c>
      <c r="AM2073" s="12" t="s">
        <v>1840</v>
      </c>
      <c r="AN2073" s="12" t="s">
        <v>947</v>
      </c>
      <c r="AO2073" s="9"/>
      <c r="AP2073" s="9" t="s">
        <v>1902</v>
      </c>
      <c r="AQ2073" s="9"/>
      <c r="AR2073" s="14"/>
      <c r="AS2073" s="9"/>
      <c r="AT2073" s="9"/>
      <c r="AU2073" s="9"/>
      <c r="AV2073" s="13"/>
      <c r="AW2073" s="13"/>
      <c r="AX2073" s="9"/>
      <c r="AY2073" s="9"/>
      <c r="AZ2073" s="9"/>
      <c r="BA2073" s="33"/>
      <c r="BB2073" s="33"/>
      <c r="BC2073" s="36"/>
      <c r="BD2073" s="12" t="s">
        <v>1771</v>
      </c>
    </row>
    <row r="2074" spans="1:56" s="12" customFormat="1" x14ac:dyDescent="0.2">
      <c r="A2074" s="9">
        <f>IF(Search!$C$5="","",IF(COUNTA(Inventory!$AP2074)=1,1,""))</f>
        <v>1</v>
      </c>
      <c r="B2074" s="9" t="str">
        <f>IF(Search!$C$4="","",IF(ISNUMBER(SEARCH(Search!$C$4,$AR2074))=TRUE,1,""))</f>
        <v/>
      </c>
      <c r="C2074" s="9" t="str">
        <f>IF(Search!$C$6="x",IF(COUNTA($AQ2074)=1,1,"N"),IF(COUNTA($AQ2074)=1,"N",""))</f>
        <v/>
      </c>
      <c r="D2074" s="9" t="str">
        <f>IF(Search!$O$8="","",IF(ISNUMBER(SEARCH(Search!$O$8,$BD2074))=TRUE,1,""))</f>
        <v/>
      </c>
      <c r="E2074" s="9" t="str">
        <f>IF(Search!$C$7="","",IF(ISNUMBER(SEARCH(Search!$C$7,$AN2074))=TRUE,1,""))</f>
        <v/>
      </c>
      <c r="F2074" s="9" t="str">
        <f>IF(Search!$C$8="","",IF(ISNUMBER(SEARCH(Search!$C$8,$AO2074))=TRUE,1,""))</f>
        <v/>
      </c>
      <c r="G2074" s="9" t="str">
        <f>IF(Search!$F$4="","",IF(Inventory!$AJ2074&lt;Search!$F$4,"",1))</f>
        <v/>
      </c>
      <c r="H2074" s="9" t="str">
        <f>IF(Search!$F$5="","",IF(Inventory!$AJ2074&gt;Search!$F$5,"",1))</f>
        <v/>
      </c>
      <c r="I2074" s="9" t="str">
        <f>IF(Search!$F$7="","",IF(Search!$F$8="",IF(ISNUMBER(SEARCH(Search!$F$7,$AL2074))=TRUE,1,""),""))</f>
        <v/>
      </c>
      <c r="J2074" s="9" t="str">
        <f>IF($AL2074=Search!$F$8,1,"")</f>
        <v/>
      </c>
      <c r="K2074" s="9" t="str">
        <f>IF(Search!$I$4="","",IF(COUNTA($AS2074)=1,IF(Search!$I$4="N","N",1),""))</f>
        <v/>
      </c>
      <c r="L2074" s="9" t="str">
        <f>IF(Search!$I$5="","",IF($AS2074="RC",1,""))</f>
        <v/>
      </c>
      <c r="M2074" s="9" t="str">
        <f>IF(Search!$I$6="","",IF($AS2074="RCP",1,""))</f>
        <v/>
      </c>
      <c r="N2074" s="9" t="str">
        <f>IF(Search!$I$8="","",IF(COUNTA($AT2074)=1,IF(Search!$I$8="N","N",1),""))</f>
        <v/>
      </c>
      <c r="O2074" s="9" t="str">
        <f>IF(Search!$L$4="","",IF(COUNTA($AU2074)=1,IF(Search!$L$4="N","N",1),""))</f>
        <v/>
      </c>
      <c r="P2074" s="9" t="str">
        <f>IF(Search!$L$5="","",IF(ISNUMBER(SEARCH("Jersey",$AU2074))=TRUE,IF(Search!$L$5="N","N",1),""))</f>
        <v/>
      </c>
      <c r="Q2074" s="9" t="str">
        <f>IF(Search!$L$6="","",IF(ISNUMBER(SEARCH("Patch",$AU2074))=TRUE,IF(Search!$L$6="N","N",1),""))</f>
        <v/>
      </c>
      <c r="R2074" s="9" t="str">
        <f>IF(Search!$L$7="","",IF(ISNUMBER(SEARCH("Shield",$AU2074))=TRUE,IF(Search!$L$7="N","N",1),""))</f>
        <v/>
      </c>
      <c r="S2074" s="9" t="str">
        <f>IF(Search!$L$8="","",IF(ISNUMBER(SEARCH("Stick",$AU2074))=TRUE,IF(Search!$L$8="N","N",1),""))</f>
        <v/>
      </c>
      <c r="T2074" s="9" t="str">
        <f>IF(Search!$O$4="","",IF(COUNTA($AW2074)=1,IF(Search!$O$4="N","N",1),""))</f>
        <v/>
      </c>
      <c r="U2074" s="9" t="str">
        <f>IF(Search!$O$5="","",IF($AW2074="","",IF($AW2074&lt;Search!$O$5,"",1)))</f>
        <v/>
      </c>
      <c r="V2074" s="9" t="str">
        <f>IF(Search!$O$6="","",IF($AW2074="","",IF($AW2074&gt;Search!$O$6,"",1)))</f>
        <v/>
      </c>
      <c r="W2074" s="9" t="str">
        <f>IF(Search!$U$4="","",IF($AX2074="","",1))</f>
        <v/>
      </c>
      <c r="X2074" s="9" t="str">
        <f>IF(Search!$U$5="","",IF(ISNUMBER(SEARCH(Search!$U$5,$AX2074))=TRUE,IF(Search!$U$5="N","N",1),""))</f>
        <v/>
      </c>
      <c r="Y2074" s="9" t="str">
        <f>IF(Search!$U$6="","",IF($AY2074&lt;Search!$U$6,"",1))</f>
        <v/>
      </c>
      <c r="Z2074" s="9" t="str">
        <f>IF(Search!$R$4="","",IF(Inventory!$BA2074&lt;Search!$R$4,"",1))</f>
        <v/>
      </c>
      <c r="AA2074" s="9" t="str">
        <f>IF(Search!$R$5="","",IF($BA2074&gt;Search!$R$5,"",1))</f>
        <v/>
      </c>
      <c r="AB2074" s="9" t="str">
        <f>IF(Search!$R$6="","",IF($BB2074&lt;Search!$R$6,"",1))</f>
        <v/>
      </c>
      <c r="AC2074" s="9" t="str">
        <f>IF(Search!$R$7="","",IF($BB2074&lt;Search!$R$7,"",1))</f>
        <v/>
      </c>
      <c r="AD2074" s="45">
        <f>IF(COUNTIF($A2074:$AC2074,"n")&gt;0,"",IF(SUM($A2074:$AC2074)=COUNTA(Search!$C$4:$C$8,Search!$F$4:$F$8,Search!$I$4:$I$6,Search!$I$8,Search!$L$4:$L$8,Search!$O$4:$O$8,Search!$R$4:$R$7,Search!$U$4:$U$7)-COUNTIF(Search!$C$4:$U$7,"n"),1+LARGE($AD$1:AD2073,1),""))</f>
        <v>283</v>
      </c>
      <c r="AE2074" s="45">
        <f t="shared" si="99"/>
        <v>1459</v>
      </c>
      <c r="AF2074" s="45">
        <f>IF(AD2074="","",COUNTIF($AE$1:$AE2073,$AE2074)+RANK($AE2074,$AE$2:$AE$10540,1))</f>
        <v>262</v>
      </c>
      <c r="AG2074" s="45">
        <f t="shared" si="100"/>
        <v>0</v>
      </c>
      <c r="AH2074" s="45">
        <f>IF($AD2074="","",COUNTIF($AG$1:$AG2073,$AG2074)+RANK($AG2074,$AG$1:$AG$10539,0))</f>
        <v>445</v>
      </c>
      <c r="AI2074" s="10" t="str">
        <f t="shared" si="101"/>
        <v>2013-14 O-Pee-Chee Stickers #SMF Marc-Andre Fleury     /   $</v>
      </c>
      <c r="AJ2074" s="11">
        <v>2013</v>
      </c>
      <c r="AK2074" s="17">
        <v>14</v>
      </c>
      <c r="AL2074" s="12" t="s">
        <v>1568</v>
      </c>
      <c r="AM2074" s="12" t="s">
        <v>1839</v>
      </c>
      <c r="AN2074" s="12" t="s">
        <v>534</v>
      </c>
      <c r="AO2074" s="9"/>
      <c r="AP2074" s="9" t="s">
        <v>1902</v>
      </c>
      <c r="AQ2074" s="9"/>
      <c r="AR2074" s="14"/>
      <c r="AS2074" s="9"/>
      <c r="AT2074" s="9"/>
      <c r="AU2074" s="9"/>
      <c r="AV2074" s="13"/>
      <c r="AW2074" s="13"/>
      <c r="AX2074" s="9"/>
      <c r="AY2074" s="9"/>
      <c r="AZ2074" s="9"/>
      <c r="BA2074" s="33"/>
      <c r="BB2074" s="33"/>
      <c r="BC2074" s="36"/>
      <c r="BD2074" s="12" t="s">
        <v>1771</v>
      </c>
    </row>
    <row r="2075" spans="1:56" s="12" customFormat="1" x14ac:dyDescent="0.2">
      <c r="A2075" s="9">
        <f>IF(Search!$C$5="","",IF(COUNTA(Inventory!$AP2075)=1,1,""))</f>
        <v>1</v>
      </c>
      <c r="B2075" s="9" t="str">
        <f>IF(Search!$C$4="","",IF(ISNUMBER(SEARCH(Search!$C$4,$AR2075))=TRUE,1,""))</f>
        <v/>
      </c>
      <c r="C2075" s="9" t="str">
        <f>IF(Search!$C$6="x",IF(COUNTA($AQ2075)=1,1,"N"),IF(COUNTA($AQ2075)=1,"N",""))</f>
        <v/>
      </c>
      <c r="D2075" s="9" t="str">
        <f>IF(Search!$O$8="","",IF(ISNUMBER(SEARCH(Search!$O$8,$BD2075))=TRUE,1,""))</f>
        <v/>
      </c>
      <c r="E2075" s="9" t="str">
        <f>IF(Search!$C$7="","",IF(ISNUMBER(SEARCH(Search!$C$7,$AN2075))=TRUE,1,""))</f>
        <v/>
      </c>
      <c r="F2075" s="9" t="str">
        <f>IF(Search!$C$8="","",IF(ISNUMBER(SEARCH(Search!$C$8,$AO2075))=TRUE,1,""))</f>
        <v/>
      </c>
      <c r="G2075" s="9" t="str">
        <f>IF(Search!$F$4="","",IF(Inventory!$AJ2075&lt;Search!$F$4,"",1))</f>
        <v/>
      </c>
      <c r="H2075" s="9" t="str">
        <f>IF(Search!$F$5="","",IF(Inventory!$AJ2075&gt;Search!$F$5,"",1))</f>
        <v/>
      </c>
      <c r="I2075" s="9" t="str">
        <f>IF(Search!$F$7="","",IF(Search!$F$8="",IF(ISNUMBER(SEARCH(Search!$F$7,$AL2075))=TRUE,1,""),""))</f>
        <v/>
      </c>
      <c r="J2075" s="9" t="str">
        <f>IF($AL2075=Search!$F$8,1,"")</f>
        <v/>
      </c>
      <c r="K2075" s="9" t="str">
        <f>IF(Search!$I$4="","",IF(COUNTA($AS2075)=1,IF(Search!$I$4="N","N",1),""))</f>
        <v/>
      </c>
      <c r="L2075" s="9" t="str">
        <f>IF(Search!$I$5="","",IF($AS2075="RC",1,""))</f>
        <v/>
      </c>
      <c r="M2075" s="9" t="str">
        <f>IF(Search!$I$6="","",IF($AS2075="RCP",1,""))</f>
        <v/>
      </c>
      <c r="N2075" s="9" t="str">
        <f>IF(Search!$I$8="","",IF(COUNTA($AT2075)=1,IF(Search!$I$8="N","N",1),""))</f>
        <v/>
      </c>
      <c r="O2075" s="9" t="str">
        <f>IF(Search!$L$4="","",IF(COUNTA($AU2075)=1,IF(Search!$L$4="N","N",1),""))</f>
        <v/>
      </c>
      <c r="P2075" s="9" t="str">
        <f>IF(Search!$L$5="","",IF(ISNUMBER(SEARCH("Jersey",$AU2075))=TRUE,IF(Search!$L$5="N","N",1),""))</f>
        <v/>
      </c>
      <c r="Q2075" s="9" t="str">
        <f>IF(Search!$L$6="","",IF(ISNUMBER(SEARCH("Patch",$AU2075))=TRUE,IF(Search!$L$6="N","N",1),""))</f>
        <v/>
      </c>
      <c r="R2075" s="9" t="str">
        <f>IF(Search!$L$7="","",IF(ISNUMBER(SEARCH("Shield",$AU2075))=TRUE,IF(Search!$L$7="N","N",1),""))</f>
        <v/>
      </c>
      <c r="S2075" s="9" t="str">
        <f>IF(Search!$L$8="","",IF(ISNUMBER(SEARCH("Stick",$AU2075))=TRUE,IF(Search!$L$8="N","N",1),""))</f>
        <v/>
      </c>
      <c r="T2075" s="9" t="str">
        <f>IF(Search!$O$4="","",IF(COUNTA($AW2075)=1,IF(Search!$O$4="N","N",1),""))</f>
        <v/>
      </c>
      <c r="U2075" s="9" t="str">
        <f>IF(Search!$O$5="","",IF($AW2075="","",IF($AW2075&lt;Search!$O$5,"",1)))</f>
        <v/>
      </c>
      <c r="V2075" s="9" t="str">
        <f>IF(Search!$O$6="","",IF($AW2075="","",IF($AW2075&gt;Search!$O$6,"",1)))</f>
        <v/>
      </c>
      <c r="W2075" s="9" t="str">
        <f>IF(Search!$U$4="","",IF($AX2075="","",1))</f>
        <v/>
      </c>
      <c r="X2075" s="9" t="str">
        <f>IF(Search!$U$5="","",IF(ISNUMBER(SEARCH(Search!$U$5,$AX2075))=TRUE,IF(Search!$U$5="N","N",1),""))</f>
        <v/>
      </c>
      <c r="Y2075" s="9" t="str">
        <f>IF(Search!$U$6="","",IF($AY2075&lt;Search!$U$6,"",1))</f>
        <v/>
      </c>
      <c r="Z2075" s="9" t="str">
        <f>IF(Search!$R$4="","",IF(Inventory!$BA2075&lt;Search!$R$4,"",1))</f>
        <v/>
      </c>
      <c r="AA2075" s="9" t="str">
        <f>IF(Search!$R$5="","",IF($BA2075&gt;Search!$R$5,"",1))</f>
        <v/>
      </c>
      <c r="AB2075" s="9" t="str">
        <f>IF(Search!$R$6="","",IF($BB2075&lt;Search!$R$6,"",1))</f>
        <v/>
      </c>
      <c r="AC2075" s="9" t="str">
        <f>IF(Search!$R$7="","",IF($BB2075&lt;Search!$R$7,"",1))</f>
        <v/>
      </c>
      <c r="AD2075" s="45">
        <f>IF(COUNTIF($A2075:$AC2075,"n")&gt;0,"",IF(SUM($A2075:$AC2075)=COUNTA(Search!$C$4:$C$8,Search!$F$4:$F$8,Search!$I$4:$I$6,Search!$I$8,Search!$L$4:$L$8,Search!$O$4:$O$8,Search!$R$4:$R$7,Search!$U$4:$U$7)-COUNTIF(Search!$C$4:$U$7,"n"),1+LARGE($AD$1:AD2074,1),""))</f>
        <v>284</v>
      </c>
      <c r="AE2075" s="45">
        <f t="shared" si="99"/>
        <v>1472</v>
      </c>
      <c r="AF2075" s="45">
        <f>IF(AD2075="","",COUNTIF($AE$1:$AE2074,$AE2075)+RANK($AE2075,$AE$2:$AE$10540,1))</f>
        <v>266</v>
      </c>
      <c r="AG2075" s="45">
        <f t="shared" si="100"/>
        <v>0</v>
      </c>
      <c r="AH2075" s="45">
        <f>IF($AD2075="","",COUNTIF($AG$1:$AG2074,$AG2075)+RANK($AG2075,$AG$1:$AG$10539,0))</f>
        <v>446</v>
      </c>
      <c r="AI2075" s="10" t="str">
        <f t="shared" si="101"/>
        <v>2013-14 O-Pee-Chee Stickers #SMH Marian Hossa     /   $</v>
      </c>
      <c r="AJ2075" s="11">
        <v>2013</v>
      </c>
      <c r="AK2075" s="17">
        <v>14</v>
      </c>
      <c r="AL2075" s="12" t="s">
        <v>1568</v>
      </c>
      <c r="AM2075" s="12" t="s">
        <v>1838</v>
      </c>
      <c r="AN2075" s="12" t="s">
        <v>1189</v>
      </c>
      <c r="AO2075" s="9"/>
      <c r="AP2075" s="9" t="s">
        <v>1902</v>
      </c>
      <c r="AQ2075" s="9"/>
      <c r="AR2075" s="14"/>
      <c r="AS2075" s="9"/>
      <c r="AT2075" s="9"/>
      <c r="AU2075" s="9"/>
      <c r="AV2075" s="13"/>
      <c r="AW2075" s="13"/>
      <c r="AX2075" s="9"/>
      <c r="AY2075" s="9"/>
      <c r="AZ2075" s="9"/>
      <c r="BA2075" s="33"/>
      <c r="BB2075" s="33"/>
      <c r="BC2075" s="36"/>
      <c r="BD2075" s="12" t="s">
        <v>1771</v>
      </c>
    </row>
    <row r="2076" spans="1:56" s="12" customFormat="1" x14ac:dyDescent="0.2">
      <c r="A2076" s="9">
        <f>IF(Search!$C$5="","",IF(COUNTA(Inventory!$AP2076)=1,1,""))</f>
        <v>1</v>
      </c>
      <c r="B2076" s="9" t="str">
        <f>IF(Search!$C$4="","",IF(ISNUMBER(SEARCH(Search!$C$4,$AR2076))=TRUE,1,""))</f>
        <v/>
      </c>
      <c r="C2076" s="9" t="str">
        <f>IF(Search!$C$6="x",IF(COUNTA($AQ2076)=1,1,"N"),IF(COUNTA($AQ2076)=1,"N",""))</f>
        <v/>
      </c>
      <c r="D2076" s="9" t="str">
        <f>IF(Search!$O$8="","",IF(ISNUMBER(SEARCH(Search!$O$8,$BD2076))=TRUE,1,""))</f>
        <v/>
      </c>
      <c r="E2076" s="9" t="str">
        <f>IF(Search!$C$7="","",IF(ISNUMBER(SEARCH(Search!$C$7,$AN2076))=TRUE,1,""))</f>
        <v/>
      </c>
      <c r="F2076" s="9" t="str">
        <f>IF(Search!$C$8="","",IF(ISNUMBER(SEARCH(Search!$C$8,$AO2076))=TRUE,1,""))</f>
        <v/>
      </c>
      <c r="G2076" s="9" t="str">
        <f>IF(Search!$F$4="","",IF(Inventory!$AJ2076&lt;Search!$F$4,"",1))</f>
        <v/>
      </c>
      <c r="H2076" s="9" t="str">
        <f>IF(Search!$F$5="","",IF(Inventory!$AJ2076&gt;Search!$F$5,"",1))</f>
        <v/>
      </c>
      <c r="I2076" s="9" t="str">
        <f>IF(Search!$F$7="","",IF(Search!$F$8="",IF(ISNUMBER(SEARCH(Search!$F$7,$AL2076))=TRUE,1,""),""))</f>
        <v/>
      </c>
      <c r="J2076" s="9" t="str">
        <f>IF($AL2076=Search!$F$8,1,"")</f>
        <v/>
      </c>
      <c r="K2076" s="9" t="str">
        <f>IF(Search!$I$4="","",IF(COUNTA($AS2076)=1,IF(Search!$I$4="N","N",1),""))</f>
        <v/>
      </c>
      <c r="L2076" s="9" t="str">
        <f>IF(Search!$I$5="","",IF($AS2076="RC",1,""))</f>
        <v/>
      </c>
      <c r="M2076" s="9" t="str">
        <f>IF(Search!$I$6="","",IF($AS2076="RCP",1,""))</f>
        <v/>
      </c>
      <c r="N2076" s="9" t="str">
        <f>IF(Search!$I$8="","",IF(COUNTA($AT2076)=1,IF(Search!$I$8="N","N",1),""))</f>
        <v/>
      </c>
      <c r="O2076" s="9" t="str">
        <f>IF(Search!$L$4="","",IF(COUNTA($AU2076)=1,IF(Search!$L$4="N","N",1),""))</f>
        <v/>
      </c>
      <c r="P2076" s="9" t="str">
        <f>IF(Search!$L$5="","",IF(ISNUMBER(SEARCH("Jersey",$AU2076))=TRUE,IF(Search!$L$5="N","N",1),""))</f>
        <v/>
      </c>
      <c r="Q2076" s="9" t="str">
        <f>IF(Search!$L$6="","",IF(ISNUMBER(SEARCH("Patch",$AU2076))=TRUE,IF(Search!$L$6="N","N",1),""))</f>
        <v/>
      </c>
      <c r="R2076" s="9" t="str">
        <f>IF(Search!$L$7="","",IF(ISNUMBER(SEARCH("Shield",$AU2076))=TRUE,IF(Search!$L$7="N","N",1),""))</f>
        <v/>
      </c>
      <c r="S2076" s="9" t="str">
        <f>IF(Search!$L$8="","",IF(ISNUMBER(SEARCH("Stick",$AU2076))=TRUE,IF(Search!$L$8="N","N",1),""))</f>
        <v/>
      </c>
      <c r="T2076" s="9" t="str">
        <f>IF(Search!$O$4="","",IF(COUNTA($AW2076)=1,IF(Search!$O$4="N","N",1),""))</f>
        <v/>
      </c>
      <c r="U2076" s="9" t="str">
        <f>IF(Search!$O$5="","",IF($AW2076="","",IF($AW2076&lt;Search!$O$5,"",1)))</f>
        <v/>
      </c>
      <c r="V2076" s="9" t="str">
        <f>IF(Search!$O$6="","",IF($AW2076="","",IF($AW2076&gt;Search!$O$6,"",1)))</f>
        <v/>
      </c>
      <c r="W2076" s="9" t="str">
        <f>IF(Search!$U$4="","",IF($AX2076="","",1))</f>
        <v/>
      </c>
      <c r="X2076" s="9" t="str">
        <f>IF(Search!$U$5="","",IF(ISNUMBER(SEARCH(Search!$U$5,$AX2076))=TRUE,IF(Search!$U$5="N","N",1),""))</f>
        <v/>
      </c>
      <c r="Y2076" s="9" t="str">
        <f>IF(Search!$U$6="","",IF($AY2076&lt;Search!$U$6,"",1))</f>
        <v/>
      </c>
      <c r="Z2076" s="9" t="str">
        <f>IF(Search!$R$4="","",IF(Inventory!$BA2076&lt;Search!$R$4,"",1))</f>
        <v/>
      </c>
      <c r="AA2076" s="9" t="str">
        <f>IF(Search!$R$5="","",IF($BA2076&gt;Search!$R$5,"",1))</f>
        <v/>
      </c>
      <c r="AB2076" s="9" t="str">
        <f>IF(Search!$R$6="","",IF($BB2076&lt;Search!$R$6,"",1))</f>
        <v/>
      </c>
      <c r="AC2076" s="9" t="str">
        <f>IF(Search!$R$7="","",IF($BB2076&lt;Search!$R$7,"",1))</f>
        <v/>
      </c>
      <c r="AD2076" s="45">
        <f>IF(COUNTIF($A2076:$AC2076,"n")&gt;0,"",IF(SUM($A2076:$AC2076)=COUNTA(Search!$C$4:$C$8,Search!$F$4:$F$8,Search!$I$4:$I$6,Search!$I$8,Search!$L$4:$L$8,Search!$O$4:$O$8,Search!$R$4:$R$7,Search!$U$4:$U$7)-COUNTIF(Search!$C$4:$U$7,"n"),1+LARGE($AD$1:AD2075,1),""))</f>
        <v>285</v>
      </c>
      <c r="AE2076" s="45">
        <f t="shared" si="99"/>
        <v>1708</v>
      </c>
      <c r="AF2076" s="45">
        <f>IF(AD2076="","",COUNTIF($AE$1:$AE2075,$AE2076)+RANK($AE2076,$AE$2:$AE$10540,1))</f>
        <v>314</v>
      </c>
      <c r="AG2076" s="45">
        <f t="shared" si="100"/>
        <v>0</v>
      </c>
      <c r="AH2076" s="45">
        <f>IF($AD2076="","",COUNTIF($AG$1:$AG2075,$AG2076)+RANK($AG2076,$AG$1:$AG$10539,0))</f>
        <v>447</v>
      </c>
      <c r="AI2076" s="10" t="str">
        <f t="shared" si="101"/>
        <v>2013-14 O-Pee-Chee Stickers #SMK Miikka Kiprusoff     /   $</v>
      </c>
      <c r="AJ2076" s="11">
        <v>2013</v>
      </c>
      <c r="AK2076" s="17">
        <v>14</v>
      </c>
      <c r="AL2076" s="12" t="s">
        <v>1568</v>
      </c>
      <c r="AM2076" s="12" t="s">
        <v>1802</v>
      </c>
      <c r="AN2076" s="12" t="s">
        <v>1184</v>
      </c>
      <c r="AO2076" s="9"/>
      <c r="AP2076" s="9" t="s">
        <v>1902</v>
      </c>
      <c r="AQ2076" s="9"/>
      <c r="AR2076" s="14"/>
      <c r="AS2076" s="9"/>
      <c r="AT2076" s="9"/>
      <c r="AU2076" s="9"/>
      <c r="AV2076" s="13"/>
      <c r="AW2076" s="13"/>
      <c r="AX2076" s="9"/>
      <c r="AY2076" s="9"/>
      <c r="AZ2076" s="9"/>
      <c r="BA2076" s="33"/>
      <c r="BB2076" s="33"/>
      <c r="BC2076" s="36"/>
      <c r="BD2076" s="12" t="s">
        <v>1771</v>
      </c>
    </row>
    <row r="2077" spans="1:56" s="12" customFormat="1" x14ac:dyDescent="0.2">
      <c r="A2077" s="9">
        <f>IF(Search!$C$5="","",IF(COUNTA(Inventory!$AP2077)=1,1,""))</f>
        <v>1</v>
      </c>
      <c r="B2077" s="9" t="str">
        <f>IF(Search!$C$4="","",IF(ISNUMBER(SEARCH(Search!$C$4,$AR2077))=TRUE,1,""))</f>
        <v/>
      </c>
      <c r="C2077" s="9" t="str">
        <f>IF(Search!$C$6="x",IF(COUNTA($AQ2077)=1,1,"N"),IF(COUNTA($AQ2077)=1,"N",""))</f>
        <v/>
      </c>
      <c r="D2077" s="9" t="str">
        <f>IF(Search!$O$8="","",IF(ISNUMBER(SEARCH(Search!$O$8,$BD2077))=TRUE,1,""))</f>
        <v/>
      </c>
      <c r="E2077" s="9" t="str">
        <f>IF(Search!$C$7="","",IF(ISNUMBER(SEARCH(Search!$C$7,$AN2077))=TRUE,1,""))</f>
        <v/>
      </c>
      <c r="F2077" s="9" t="str">
        <f>IF(Search!$C$8="","",IF(ISNUMBER(SEARCH(Search!$C$8,$AO2077))=TRUE,1,""))</f>
        <v/>
      </c>
      <c r="G2077" s="9" t="str">
        <f>IF(Search!$F$4="","",IF(Inventory!$AJ2077&lt;Search!$F$4,"",1))</f>
        <v/>
      </c>
      <c r="H2077" s="9" t="str">
        <f>IF(Search!$F$5="","",IF(Inventory!$AJ2077&gt;Search!$F$5,"",1))</f>
        <v/>
      </c>
      <c r="I2077" s="9" t="str">
        <f>IF(Search!$F$7="","",IF(Search!$F$8="",IF(ISNUMBER(SEARCH(Search!$F$7,$AL2077))=TRUE,1,""),""))</f>
        <v/>
      </c>
      <c r="J2077" s="9" t="str">
        <f>IF($AL2077=Search!$F$8,1,"")</f>
        <v/>
      </c>
      <c r="K2077" s="9" t="str">
        <f>IF(Search!$I$4="","",IF(COUNTA($AS2077)=1,IF(Search!$I$4="N","N",1),""))</f>
        <v/>
      </c>
      <c r="L2077" s="9" t="str">
        <f>IF(Search!$I$5="","",IF($AS2077="RC",1,""))</f>
        <v/>
      </c>
      <c r="M2077" s="9" t="str">
        <f>IF(Search!$I$6="","",IF($AS2077="RCP",1,""))</f>
        <v/>
      </c>
      <c r="N2077" s="9" t="str">
        <f>IF(Search!$I$8="","",IF(COUNTA($AT2077)=1,IF(Search!$I$8="N","N",1),""))</f>
        <v/>
      </c>
      <c r="O2077" s="9" t="str">
        <f>IF(Search!$L$4="","",IF(COUNTA($AU2077)=1,IF(Search!$L$4="N","N",1),""))</f>
        <v/>
      </c>
      <c r="P2077" s="9" t="str">
        <f>IF(Search!$L$5="","",IF(ISNUMBER(SEARCH("Jersey",$AU2077))=TRUE,IF(Search!$L$5="N","N",1),""))</f>
        <v/>
      </c>
      <c r="Q2077" s="9" t="str">
        <f>IF(Search!$L$6="","",IF(ISNUMBER(SEARCH("Patch",$AU2077))=TRUE,IF(Search!$L$6="N","N",1),""))</f>
        <v/>
      </c>
      <c r="R2077" s="9" t="str">
        <f>IF(Search!$L$7="","",IF(ISNUMBER(SEARCH("Shield",$AU2077))=TRUE,IF(Search!$L$7="N","N",1),""))</f>
        <v/>
      </c>
      <c r="S2077" s="9" t="str">
        <f>IF(Search!$L$8="","",IF(ISNUMBER(SEARCH("Stick",$AU2077))=TRUE,IF(Search!$L$8="N","N",1),""))</f>
        <v/>
      </c>
      <c r="T2077" s="9" t="str">
        <f>IF(Search!$O$4="","",IF(COUNTA($AW2077)=1,IF(Search!$O$4="N","N",1),""))</f>
        <v/>
      </c>
      <c r="U2077" s="9" t="str">
        <f>IF(Search!$O$5="","",IF($AW2077="","",IF($AW2077&lt;Search!$O$5,"",1)))</f>
        <v/>
      </c>
      <c r="V2077" s="9" t="str">
        <f>IF(Search!$O$6="","",IF($AW2077="","",IF($AW2077&gt;Search!$O$6,"",1)))</f>
        <v/>
      </c>
      <c r="W2077" s="9" t="str">
        <f>IF(Search!$U$4="","",IF($AX2077="","",1))</f>
        <v/>
      </c>
      <c r="X2077" s="9" t="str">
        <f>IF(Search!$U$5="","",IF(ISNUMBER(SEARCH(Search!$U$5,$AX2077))=TRUE,IF(Search!$U$5="N","N",1),""))</f>
        <v/>
      </c>
      <c r="Y2077" s="9" t="str">
        <f>IF(Search!$U$6="","",IF($AY2077&lt;Search!$U$6,"",1))</f>
        <v/>
      </c>
      <c r="Z2077" s="9" t="str">
        <f>IF(Search!$R$4="","",IF(Inventory!$BA2077&lt;Search!$R$4,"",1))</f>
        <v/>
      </c>
      <c r="AA2077" s="9" t="str">
        <f>IF(Search!$R$5="","",IF($BA2077&gt;Search!$R$5,"",1))</f>
        <v/>
      </c>
      <c r="AB2077" s="9" t="str">
        <f>IF(Search!$R$6="","",IF($BB2077&lt;Search!$R$6,"",1))</f>
        <v/>
      </c>
      <c r="AC2077" s="9" t="str">
        <f>IF(Search!$R$7="","",IF($BB2077&lt;Search!$R$7,"",1))</f>
        <v/>
      </c>
      <c r="AD2077" s="45">
        <f>IF(COUNTIF($A2077:$AC2077,"n")&gt;0,"",IF(SUM($A2077:$AC2077)=COUNTA(Search!$C$4:$C$8,Search!$F$4:$F$8,Search!$I$4:$I$6,Search!$I$8,Search!$L$4:$L$8,Search!$O$4:$O$8,Search!$R$4:$R$7,Search!$U$4:$U$7)-COUNTIF(Search!$C$4:$U$7,"n"),1+LARGE($AD$1:AD2076,1),""))</f>
        <v>286</v>
      </c>
      <c r="AE2077" s="45">
        <f t="shared" si="99"/>
        <v>1486</v>
      </c>
      <c r="AF2077" s="45">
        <f>IF(AD2077="","",COUNTIF($AE$1:$AE2076,$AE2077)+RANK($AE2077,$AE$2:$AE$10540,1))</f>
        <v>267</v>
      </c>
      <c r="AG2077" s="45">
        <f t="shared" si="100"/>
        <v>0</v>
      </c>
      <c r="AH2077" s="45">
        <f>IF($AD2077="","",COUNTIF($AG$1:$AG2076,$AG2077)+RANK($AG2077,$AG$1:$AG$10539,0))</f>
        <v>448</v>
      </c>
      <c r="AI2077" s="10" t="str">
        <f t="shared" si="101"/>
        <v>2013-14 O-Pee-Chee Stickers #SML Mario Lemieux PIT    /   $</v>
      </c>
      <c r="AJ2077" s="11">
        <v>2013</v>
      </c>
      <c r="AK2077" s="17">
        <v>14</v>
      </c>
      <c r="AL2077" s="12" t="s">
        <v>1568</v>
      </c>
      <c r="AM2077" s="12" t="s">
        <v>1817</v>
      </c>
      <c r="AN2077" s="12" t="s">
        <v>318</v>
      </c>
      <c r="AO2077" s="9" t="s">
        <v>1916</v>
      </c>
      <c r="AP2077" s="9" t="s">
        <v>1902</v>
      </c>
      <c r="AQ2077" s="9"/>
      <c r="AR2077" s="14"/>
      <c r="AS2077" s="9"/>
      <c r="AT2077" s="9"/>
      <c r="AU2077" s="9"/>
      <c r="AV2077" s="13"/>
      <c r="AW2077" s="13"/>
      <c r="AX2077" s="9"/>
      <c r="AY2077" s="9"/>
      <c r="AZ2077" s="9"/>
      <c r="BA2077" s="33"/>
      <c r="BB2077" s="33"/>
      <c r="BC2077" s="36"/>
      <c r="BD2077" s="12" t="s">
        <v>1771</v>
      </c>
    </row>
    <row r="2078" spans="1:56" s="12" customFormat="1" x14ac:dyDescent="0.2">
      <c r="A2078" s="9">
        <f>IF(Search!$C$5="","",IF(COUNTA(Inventory!$AP2078)=1,1,""))</f>
        <v>1</v>
      </c>
      <c r="B2078" s="9" t="str">
        <f>IF(Search!$C$4="","",IF(ISNUMBER(SEARCH(Search!$C$4,$AR2078))=TRUE,1,""))</f>
        <v/>
      </c>
      <c r="C2078" s="9" t="str">
        <f>IF(Search!$C$6="x",IF(COUNTA($AQ2078)=1,1,"N"),IF(COUNTA($AQ2078)=1,"N",""))</f>
        <v/>
      </c>
      <c r="D2078" s="9" t="str">
        <f>IF(Search!$O$8="","",IF(ISNUMBER(SEARCH(Search!$O$8,$BD2078))=TRUE,1,""))</f>
        <v/>
      </c>
      <c r="E2078" s="9" t="str">
        <f>IF(Search!$C$7="","",IF(ISNUMBER(SEARCH(Search!$C$7,$AN2078))=TRUE,1,""))</f>
        <v/>
      </c>
      <c r="F2078" s="9" t="str">
        <f>IF(Search!$C$8="","",IF(ISNUMBER(SEARCH(Search!$C$8,$AO2078))=TRUE,1,""))</f>
        <v/>
      </c>
      <c r="G2078" s="9" t="str">
        <f>IF(Search!$F$4="","",IF(Inventory!$AJ2078&lt;Search!$F$4,"",1))</f>
        <v/>
      </c>
      <c r="H2078" s="9" t="str">
        <f>IF(Search!$F$5="","",IF(Inventory!$AJ2078&gt;Search!$F$5,"",1))</f>
        <v/>
      </c>
      <c r="I2078" s="9" t="str">
        <f>IF(Search!$F$7="","",IF(Search!$F$8="",IF(ISNUMBER(SEARCH(Search!$F$7,$AL2078))=TRUE,1,""),""))</f>
        <v/>
      </c>
      <c r="J2078" s="9" t="str">
        <f>IF($AL2078=Search!$F$8,1,"")</f>
        <v/>
      </c>
      <c r="K2078" s="9" t="str">
        <f>IF(Search!$I$4="","",IF(COUNTA($AS2078)=1,IF(Search!$I$4="N","N",1),""))</f>
        <v/>
      </c>
      <c r="L2078" s="9" t="str">
        <f>IF(Search!$I$5="","",IF($AS2078="RC",1,""))</f>
        <v/>
      </c>
      <c r="M2078" s="9" t="str">
        <f>IF(Search!$I$6="","",IF($AS2078="RCP",1,""))</f>
        <v/>
      </c>
      <c r="N2078" s="9" t="str">
        <f>IF(Search!$I$8="","",IF(COUNTA($AT2078)=1,IF(Search!$I$8="N","N",1),""))</f>
        <v/>
      </c>
      <c r="O2078" s="9" t="str">
        <f>IF(Search!$L$4="","",IF(COUNTA($AU2078)=1,IF(Search!$L$4="N","N",1),""))</f>
        <v/>
      </c>
      <c r="P2078" s="9" t="str">
        <f>IF(Search!$L$5="","",IF(ISNUMBER(SEARCH("Jersey",$AU2078))=TRUE,IF(Search!$L$5="N","N",1),""))</f>
        <v/>
      </c>
      <c r="Q2078" s="9" t="str">
        <f>IF(Search!$L$6="","",IF(ISNUMBER(SEARCH("Patch",$AU2078))=TRUE,IF(Search!$L$6="N","N",1),""))</f>
        <v/>
      </c>
      <c r="R2078" s="9" t="str">
        <f>IF(Search!$L$7="","",IF(ISNUMBER(SEARCH("Shield",$AU2078))=TRUE,IF(Search!$L$7="N","N",1),""))</f>
        <v/>
      </c>
      <c r="S2078" s="9" t="str">
        <f>IF(Search!$L$8="","",IF(ISNUMBER(SEARCH("Stick",$AU2078))=TRUE,IF(Search!$L$8="N","N",1),""))</f>
        <v/>
      </c>
      <c r="T2078" s="9" t="str">
        <f>IF(Search!$O$4="","",IF(COUNTA($AW2078)=1,IF(Search!$O$4="N","N",1),""))</f>
        <v/>
      </c>
      <c r="U2078" s="9" t="str">
        <f>IF(Search!$O$5="","",IF($AW2078="","",IF($AW2078&lt;Search!$O$5,"",1)))</f>
        <v/>
      </c>
      <c r="V2078" s="9" t="str">
        <f>IF(Search!$O$6="","",IF($AW2078="","",IF($AW2078&gt;Search!$O$6,"",1)))</f>
        <v/>
      </c>
      <c r="W2078" s="9" t="str">
        <f>IF(Search!$U$4="","",IF($AX2078="","",1))</f>
        <v/>
      </c>
      <c r="X2078" s="9" t="str">
        <f>IF(Search!$U$5="","",IF(ISNUMBER(SEARCH(Search!$U$5,$AX2078))=TRUE,IF(Search!$U$5="N","N",1),""))</f>
        <v/>
      </c>
      <c r="Y2078" s="9" t="str">
        <f>IF(Search!$U$6="","",IF($AY2078&lt;Search!$U$6,"",1))</f>
        <v/>
      </c>
      <c r="Z2078" s="9" t="str">
        <f>IF(Search!$R$4="","",IF(Inventory!$BA2078&lt;Search!$R$4,"",1))</f>
        <v/>
      </c>
      <c r="AA2078" s="9" t="str">
        <f>IF(Search!$R$5="","",IF($BA2078&gt;Search!$R$5,"",1))</f>
        <v/>
      </c>
      <c r="AB2078" s="9" t="str">
        <f>IF(Search!$R$6="","",IF($BB2078&lt;Search!$R$6,"",1))</f>
        <v/>
      </c>
      <c r="AC2078" s="9" t="str">
        <f>IF(Search!$R$7="","",IF($BB2078&lt;Search!$R$7,"",1))</f>
        <v/>
      </c>
      <c r="AD2078" s="45">
        <f>IF(COUNTIF($A2078:$AC2078,"n")&gt;0,"",IF(SUM($A2078:$AC2078)=COUNTA(Search!$C$4:$C$8,Search!$F$4:$F$8,Search!$I$4:$I$6,Search!$I$8,Search!$L$4:$L$8,Search!$O$4:$O$8,Search!$R$4:$R$7,Search!$U$4:$U$7)-COUNTIF(Search!$C$4:$U$7,"n"),1+LARGE($AD$1:AD2077,1),""))</f>
        <v>287</v>
      </c>
      <c r="AE2078" s="45">
        <f t="shared" si="99"/>
        <v>1521</v>
      </c>
      <c r="AF2078" s="45">
        <f>IF(AD2078="","",COUNTIF($AE$1:$AE2077,$AE2078)+RANK($AE2078,$AE$2:$AE$10540,1))</f>
        <v>273</v>
      </c>
      <c r="AG2078" s="45">
        <f t="shared" si="100"/>
        <v>0</v>
      </c>
      <c r="AH2078" s="45">
        <f>IF($AD2078="","",COUNTIF($AG$1:$AG2077,$AG2078)+RANK($AG2078,$AG$1:$AG$10539,0))</f>
        <v>449</v>
      </c>
      <c r="AI2078" s="10" t="str">
        <f t="shared" si="101"/>
        <v>2013-14 O-Pee-Chee Stickers #SMM Mark Messier     /   $</v>
      </c>
      <c r="AJ2078" s="11">
        <v>2013</v>
      </c>
      <c r="AK2078" s="17">
        <v>14</v>
      </c>
      <c r="AL2078" s="12" t="s">
        <v>1568</v>
      </c>
      <c r="AM2078" s="12" t="s">
        <v>1818</v>
      </c>
      <c r="AN2078" s="12" t="s">
        <v>126</v>
      </c>
      <c r="AO2078" s="9"/>
      <c r="AP2078" s="9" t="s">
        <v>1902</v>
      </c>
      <c r="AQ2078" s="9"/>
      <c r="AR2078" s="14"/>
      <c r="AS2078" s="9"/>
      <c r="AT2078" s="9"/>
      <c r="AU2078" s="9"/>
      <c r="AV2078" s="13"/>
      <c r="AW2078" s="13"/>
      <c r="AX2078" s="9"/>
      <c r="AY2078" s="9"/>
      <c r="AZ2078" s="9"/>
      <c r="BA2078" s="33"/>
      <c r="BB2078" s="33"/>
      <c r="BC2078" s="36"/>
      <c r="BD2078" s="12" t="s">
        <v>1771</v>
      </c>
    </row>
    <row r="2079" spans="1:56" s="12" customFormat="1" x14ac:dyDescent="0.2">
      <c r="A2079" s="9">
        <f>IF(Search!$C$5="","",IF(COUNTA(Inventory!$AP2079)=1,1,""))</f>
        <v>1</v>
      </c>
      <c r="B2079" s="9" t="str">
        <f>IF(Search!$C$4="","",IF(ISNUMBER(SEARCH(Search!$C$4,$AR2079))=TRUE,1,""))</f>
        <v/>
      </c>
      <c r="C2079" s="9" t="str">
        <f>IF(Search!$C$6="x",IF(COUNTA($AQ2079)=1,1,"N"),IF(COUNTA($AQ2079)=1,"N",""))</f>
        <v/>
      </c>
      <c r="D2079" s="9" t="str">
        <f>IF(Search!$O$8="","",IF(ISNUMBER(SEARCH(Search!$O$8,$BD2079))=TRUE,1,""))</f>
        <v/>
      </c>
      <c r="E2079" s="9" t="str">
        <f>IF(Search!$C$7="","",IF(ISNUMBER(SEARCH(Search!$C$7,$AN2079))=TRUE,1,""))</f>
        <v/>
      </c>
      <c r="F2079" s="9" t="str">
        <f>IF(Search!$C$8="","",IF(ISNUMBER(SEARCH(Search!$C$8,$AO2079))=TRUE,1,""))</f>
        <v/>
      </c>
      <c r="G2079" s="9" t="str">
        <f>IF(Search!$F$4="","",IF(Inventory!$AJ2079&lt;Search!$F$4,"",1))</f>
        <v/>
      </c>
      <c r="H2079" s="9" t="str">
        <f>IF(Search!$F$5="","",IF(Inventory!$AJ2079&gt;Search!$F$5,"",1))</f>
        <v/>
      </c>
      <c r="I2079" s="9" t="str">
        <f>IF(Search!$F$7="","",IF(Search!$F$8="",IF(ISNUMBER(SEARCH(Search!$F$7,$AL2079))=TRUE,1,""),""))</f>
        <v/>
      </c>
      <c r="J2079" s="9" t="str">
        <f>IF($AL2079=Search!$F$8,1,"")</f>
        <v/>
      </c>
      <c r="K2079" s="9" t="str">
        <f>IF(Search!$I$4="","",IF(COUNTA($AS2079)=1,IF(Search!$I$4="N","N",1),""))</f>
        <v/>
      </c>
      <c r="L2079" s="9" t="str">
        <f>IF(Search!$I$5="","",IF($AS2079="RC",1,""))</f>
        <v/>
      </c>
      <c r="M2079" s="9" t="str">
        <f>IF(Search!$I$6="","",IF($AS2079="RCP",1,""))</f>
        <v/>
      </c>
      <c r="N2079" s="9" t="str">
        <f>IF(Search!$I$8="","",IF(COUNTA($AT2079)=1,IF(Search!$I$8="N","N",1),""))</f>
        <v/>
      </c>
      <c r="O2079" s="9" t="str">
        <f>IF(Search!$L$4="","",IF(COUNTA($AU2079)=1,IF(Search!$L$4="N","N",1),""))</f>
        <v/>
      </c>
      <c r="P2079" s="9" t="str">
        <f>IF(Search!$L$5="","",IF(ISNUMBER(SEARCH("Jersey",$AU2079))=TRUE,IF(Search!$L$5="N","N",1),""))</f>
        <v/>
      </c>
      <c r="Q2079" s="9" t="str">
        <f>IF(Search!$L$6="","",IF(ISNUMBER(SEARCH("Patch",$AU2079))=TRUE,IF(Search!$L$6="N","N",1),""))</f>
        <v/>
      </c>
      <c r="R2079" s="9" t="str">
        <f>IF(Search!$L$7="","",IF(ISNUMBER(SEARCH("Shield",$AU2079))=TRUE,IF(Search!$L$7="N","N",1),""))</f>
        <v/>
      </c>
      <c r="S2079" s="9" t="str">
        <f>IF(Search!$L$8="","",IF(ISNUMBER(SEARCH("Stick",$AU2079))=TRUE,IF(Search!$L$8="N","N",1),""))</f>
        <v/>
      </c>
      <c r="T2079" s="9" t="str">
        <f>IF(Search!$O$4="","",IF(COUNTA($AW2079)=1,IF(Search!$O$4="N","N",1),""))</f>
        <v/>
      </c>
      <c r="U2079" s="9" t="str">
        <f>IF(Search!$O$5="","",IF($AW2079="","",IF($AW2079&lt;Search!$O$5,"",1)))</f>
        <v/>
      </c>
      <c r="V2079" s="9" t="str">
        <f>IF(Search!$O$6="","",IF($AW2079="","",IF($AW2079&gt;Search!$O$6,"",1)))</f>
        <v/>
      </c>
      <c r="W2079" s="9" t="str">
        <f>IF(Search!$U$4="","",IF($AX2079="","",1))</f>
        <v/>
      </c>
      <c r="X2079" s="9" t="str">
        <f>IF(Search!$U$5="","",IF(ISNUMBER(SEARCH(Search!$U$5,$AX2079))=TRUE,IF(Search!$U$5="N","N",1),""))</f>
        <v/>
      </c>
      <c r="Y2079" s="9" t="str">
        <f>IF(Search!$U$6="","",IF($AY2079&lt;Search!$U$6,"",1))</f>
        <v/>
      </c>
      <c r="Z2079" s="9" t="str">
        <f>IF(Search!$R$4="","",IF(Inventory!$BA2079&lt;Search!$R$4,"",1))</f>
        <v/>
      </c>
      <c r="AA2079" s="9" t="str">
        <f>IF(Search!$R$5="","",IF($BA2079&gt;Search!$R$5,"",1))</f>
        <v/>
      </c>
      <c r="AB2079" s="9" t="str">
        <f>IF(Search!$R$6="","",IF($BB2079&lt;Search!$R$6,"",1))</f>
        <v/>
      </c>
      <c r="AC2079" s="9" t="str">
        <f>IF(Search!$R$7="","",IF($BB2079&lt;Search!$R$7,"",1))</f>
        <v/>
      </c>
      <c r="AD2079" s="45">
        <f>IF(COUNTIF($A2079:$AC2079,"n")&gt;0,"",IF(SUM($A2079:$AC2079)=COUNTA(Search!$C$4:$C$8,Search!$F$4:$F$8,Search!$I$4:$I$6,Search!$I$8,Search!$L$4:$L$8,Search!$O$4:$O$8,Search!$R$4:$R$7,Search!$U$4:$U$7)-COUNTIF(Search!$C$4:$U$7,"n"),1+LARGE($AD$1:AD2078,1),""))</f>
        <v>288</v>
      </c>
      <c r="AE2079" s="45">
        <f t="shared" si="99"/>
        <v>1955</v>
      </c>
      <c r="AF2079" s="45">
        <f>IF(AD2079="","",COUNTIF($AE$1:$AE2078,$AE2079)+RANK($AE2079,$AE$2:$AE$10540,1))</f>
        <v>368</v>
      </c>
      <c r="AG2079" s="45">
        <f t="shared" si="100"/>
        <v>0</v>
      </c>
      <c r="AH2079" s="45">
        <f>IF($AD2079="","",COUNTIF($AG$1:$AG2078,$AG2079)+RANK($AG2079,$AG$1:$AG$10539,0))</f>
        <v>450</v>
      </c>
      <c r="AI2079" s="10" t="str">
        <f t="shared" si="101"/>
        <v>2013-14 O-Pee-Chee Stickers #SOP Ondrej Pavelec     /   $</v>
      </c>
      <c r="AJ2079" s="11">
        <v>2013</v>
      </c>
      <c r="AK2079" s="17">
        <v>14</v>
      </c>
      <c r="AL2079" s="12" t="s">
        <v>1568</v>
      </c>
      <c r="AM2079" s="12" t="s">
        <v>1801</v>
      </c>
      <c r="AN2079" s="12" t="s">
        <v>1748</v>
      </c>
      <c r="AO2079" s="9"/>
      <c r="AP2079" s="9" t="s">
        <v>1902</v>
      </c>
      <c r="AQ2079" s="9"/>
      <c r="AR2079" s="14"/>
      <c r="AS2079" s="9"/>
      <c r="AT2079" s="9"/>
      <c r="AU2079" s="9"/>
      <c r="AV2079" s="13"/>
      <c r="AW2079" s="13"/>
      <c r="AX2079" s="9"/>
      <c r="AY2079" s="9"/>
      <c r="AZ2079" s="9"/>
      <c r="BA2079" s="33"/>
      <c r="BB2079" s="33"/>
      <c r="BC2079" s="36"/>
      <c r="BD2079" s="12" t="s">
        <v>1771</v>
      </c>
    </row>
    <row r="2080" spans="1:56" s="12" customFormat="1" x14ac:dyDescent="0.2">
      <c r="A2080" s="9">
        <f>IF(Search!$C$5="","",IF(COUNTA(Inventory!$AP2080)=1,1,""))</f>
        <v>1</v>
      </c>
      <c r="B2080" s="9" t="str">
        <f>IF(Search!$C$4="","",IF(ISNUMBER(SEARCH(Search!$C$4,$AR2080))=TRUE,1,""))</f>
        <v/>
      </c>
      <c r="C2080" s="9" t="str">
        <f>IF(Search!$C$6="x",IF(COUNTA($AQ2080)=1,1,"N"),IF(COUNTA($AQ2080)=1,"N",""))</f>
        <v/>
      </c>
      <c r="D2080" s="9" t="str">
        <f>IF(Search!$O$8="","",IF(ISNUMBER(SEARCH(Search!$O$8,$BD2080))=TRUE,1,""))</f>
        <v/>
      </c>
      <c r="E2080" s="9" t="str">
        <f>IF(Search!$C$7="","",IF(ISNUMBER(SEARCH(Search!$C$7,$AN2080))=TRUE,1,""))</f>
        <v/>
      </c>
      <c r="F2080" s="9" t="str">
        <f>IF(Search!$C$8="","",IF(ISNUMBER(SEARCH(Search!$C$8,$AO2080))=TRUE,1,""))</f>
        <v/>
      </c>
      <c r="G2080" s="9" t="str">
        <f>IF(Search!$F$4="","",IF(Inventory!$AJ2080&lt;Search!$F$4,"",1))</f>
        <v/>
      </c>
      <c r="H2080" s="9" t="str">
        <f>IF(Search!$F$5="","",IF(Inventory!$AJ2080&gt;Search!$F$5,"",1))</f>
        <v/>
      </c>
      <c r="I2080" s="9" t="str">
        <f>IF(Search!$F$7="","",IF(Search!$F$8="",IF(ISNUMBER(SEARCH(Search!$F$7,$AL2080))=TRUE,1,""),""))</f>
        <v/>
      </c>
      <c r="J2080" s="9" t="str">
        <f>IF($AL2080=Search!$F$8,1,"")</f>
        <v/>
      </c>
      <c r="K2080" s="9" t="str">
        <f>IF(Search!$I$4="","",IF(COUNTA($AS2080)=1,IF(Search!$I$4="N","N",1),""))</f>
        <v/>
      </c>
      <c r="L2080" s="9" t="str">
        <f>IF(Search!$I$5="","",IF($AS2080="RC",1,""))</f>
        <v/>
      </c>
      <c r="M2080" s="9" t="str">
        <f>IF(Search!$I$6="","",IF($AS2080="RCP",1,""))</f>
        <v/>
      </c>
      <c r="N2080" s="9" t="str">
        <f>IF(Search!$I$8="","",IF(COUNTA($AT2080)=1,IF(Search!$I$8="N","N",1),""))</f>
        <v/>
      </c>
      <c r="O2080" s="9" t="str">
        <f>IF(Search!$L$4="","",IF(COUNTA($AU2080)=1,IF(Search!$L$4="N","N",1),""))</f>
        <v/>
      </c>
      <c r="P2080" s="9" t="str">
        <f>IF(Search!$L$5="","",IF(ISNUMBER(SEARCH("Jersey",$AU2080))=TRUE,IF(Search!$L$5="N","N",1),""))</f>
        <v/>
      </c>
      <c r="Q2080" s="9" t="str">
        <f>IF(Search!$L$6="","",IF(ISNUMBER(SEARCH("Patch",$AU2080))=TRUE,IF(Search!$L$6="N","N",1),""))</f>
        <v/>
      </c>
      <c r="R2080" s="9" t="str">
        <f>IF(Search!$L$7="","",IF(ISNUMBER(SEARCH("Shield",$AU2080))=TRUE,IF(Search!$L$7="N","N",1),""))</f>
        <v/>
      </c>
      <c r="S2080" s="9" t="str">
        <f>IF(Search!$L$8="","",IF(ISNUMBER(SEARCH("Stick",$AU2080))=TRUE,IF(Search!$L$8="N","N",1),""))</f>
        <v/>
      </c>
      <c r="T2080" s="9" t="str">
        <f>IF(Search!$O$4="","",IF(COUNTA($AW2080)=1,IF(Search!$O$4="N","N",1),""))</f>
        <v/>
      </c>
      <c r="U2080" s="9" t="str">
        <f>IF(Search!$O$5="","",IF($AW2080="","",IF($AW2080&lt;Search!$O$5,"",1)))</f>
        <v/>
      </c>
      <c r="V2080" s="9" t="str">
        <f>IF(Search!$O$6="","",IF($AW2080="","",IF($AW2080&gt;Search!$O$6,"",1)))</f>
        <v/>
      </c>
      <c r="W2080" s="9" t="str">
        <f>IF(Search!$U$4="","",IF($AX2080="","",1))</f>
        <v/>
      </c>
      <c r="X2080" s="9" t="str">
        <f>IF(Search!$U$5="","",IF(ISNUMBER(SEARCH(Search!$U$5,$AX2080))=TRUE,IF(Search!$U$5="N","N",1),""))</f>
        <v/>
      </c>
      <c r="Y2080" s="9" t="str">
        <f>IF(Search!$U$6="","",IF($AY2080&lt;Search!$U$6,"",1))</f>
        <v/>
      </c>
      <c r="Z2080" s="9" t="str">
        <f>IF(Search!$R$4="","",IF(Inventory!$BA2080&lt;Search!$R$4,"",1))</f>
        <v/>
      </c>
      <c r="AA2080" s="9" t="str">
        <f>IF(Search!$R$5="","",IF($BA2080&gt;Search!$R$5,"",1))</f>
        <v/>
      </c>
      <c r="AB2080" s="9" t="str">
        <f>IF(Search!$R$6="","",IF($BB2080&lt;Search!$R$6,"",1))</f>
        <v/>
      </c>
      <c r="AC2080" s="9" t="str">
        <f>IF(Search!$R$7="","",IF($BB2080&lt;Search!$R$7,"",1))</f>
        <v/>
      </c>
      <c r="AD2080" s="45">
        <f>IF(COUNTIF($A2080:$AC2080,"n")&gt;0,"",IF(SUM($A2080:$AC2080)=COUNTA(Search!$C$4:$C$8,Search!$F$4:$F$8,Search!$I$4:$I$6,Search!$I$8,Search!$L$4:$L$8,Search!$O$4:$O$8,Search!$R$4:$R$7,Search!$U$4:$U$7)-COUNTIF(Search!$C$4:$U$7,"n"),1+LARGE($AD$1:AD2079,1),""))</f>
        <v>289</v>
      </c>
      <c r="AE2080" s="45">
        <f t="shared" si="99"/>
        <v>2038</v>
      </c>
      <c r="AF2080" s="45">
        <f>IF(AD2080="","",COUNTIF($AE$1:$AE2079,$AE2080)+RANK($AE2080,$AE$2:$AE$10540,1))</f>
        <v>384</v>
      </c>
      <c r="AG2080" s="45">
        <f t="shared" si="100"/>
        <v>0</v>
      </c>
      <c r="AH2080" s="45">
        <f>IF($AD2080="","",COUNTIF($AG$1:$AG2079,$AG2080)+RANK($AG2080,$AG$1:$AG$10539,0))</f>
        <v>451</v>
      </c>
      <c r="AI2080" s="10" t="str">
        <f t="shared" si="101"/>
        <v>2013-14 O-Pee-Chee Stickers #SPB Pavel Bure     /   $</v>
      </c>
      <c r="AJ2080" s="11">
        <v>2013</v>
      </c>
      <c r="AK2080" s="17">
        <v>14</v>
      </c>
      <c r="AL2080" s="12" t="s">
        <v>1568</v>
      </c>
      <c r="AM2080" s="12" t="s">
        <v>1800</v>
      </c>
      <c r="AN2080" s="12" t="s">
        <v>428</v>
      </c>
      <c r="AO2080" s="9"/>
      <c r="AP2080" s="9" t="s">
        <v>1902</v>
      </c>
      <c r="AQ2080" s="9"/>
      <c r="AR2080" s="14"/>
      <c r="AS2080" s="9"/>
      <c r="AT2080" s="9"/>
      <c r="AU2080" s="9"/>
      <c r="AV2080" s="13"/>
      <c r="AW2080" s="13"/>
      <c r="AX2080" s="9"/>
      <c r="AY2080" s="9"/>
      <c r="AZ2080" s="9"/>
      <c r="BA2080" s="33"/>
      <c r="BB2080" s="33"/>
      <c r="BC2080" s="36"/>
      <c r="BD2080" s="12" t="s">
        <v>1771</v>
      </c>
    </row>
    <row r="2081" spans="1:56" s="12" customFormat="1" x14ac:dyDescent="0.2">
      <c r="A2081" s="9">
        <f>IF(Search!$C$5="","",IF(COUNTA(Inventory!$AP2081)=1,1,""))</f>
        <v>1</v>
      </c>
      <c r="B2081" s="9" t="str">
        <f>IF(Search!$C$4="","",IF(ISNUMBER(SEARCH(Search!$C$4,$AR2081))=TRUE,1,""))</f>
        <v/>
      </c>
      <c r="C2081" s="9" t="str">
        <f>IF(Search!$C$6="x",IF(COUNTA($AQ2081)=1,1,"N"),IF(COUNTA($AQ2081)=1,"N",""))</f>
        <v/>
      </c>
      <c r="D2081" s="9" t="str">
        <f>IF(Search!$O$8="","",IF(ISNUMBER(SEARCH(Search!$O$8,$BD2081))=TRUE,1,""))</f>
        <v/>
      </c>
      <c r="E2081" s="9" t="str">
        <f>IF(Search!$C$7="","",IF(ISNUMBER(SEARCH(Search!$C$7,$AN2081))=TRUE,1,""))</f>
        <v/>
      </c>
      <c r="F2081" s="9" t="str">
        <f>IF(Search!$C$8="","",IF(ISNUMBER(SEARCH(Search!$C$8,$AO2081))=TRUE,1,""))</f>
        <v/>
      </c>
      <c r="G2081" s="9" t="str">
        <f>IF(Search!$F$4="","",IF(Inventory!$AJ2081&lt;Search!$F$4,"",1))</f>
        <v/>
      </c>
      <c r="H2081" s="9" t="str">
        <f>IF(Search!$F$5="","",IF(Inventory!$AJ2081&gt;Search!$F$5,"",1))</f>
        <v/>
      </c>
      <c r="I2081" s="9" t="str">
        <f>IF(Search!$F$7="","",IF(Search!$F$8="",IF(ISNUMBER(SEARCH(Search!$F$7,$AL2081))=TRUE,1,""),""))</f>
        <v/>
      </c>
      <c r="J2081" s="9" t="str">
        <f>IF($AL2081=Search!$F$8,1,"")</f>
        <v/>
      </c>
      <c r="K2081" s="9" t="str">
        <f>IF(Search!$I$4="","",IF(COUNTA($AS2081)=1,IF(Search!$I$4="N","N",1),""))</f>
        <v/>
      </c>
      <c r="L2081" s="9" t="str">
        <f>IF(Search!$I$5="","",IF($AS2081="RC",1,""))</f>
        <v/>
      </c>
      <c r="M2081" s="9" t="str">
        <f>IF(Search!$I$6="","",IF($AS2081="RCP",1,""))</f>
        <v/>
      </c>
      <c r="N2081" s="9" t="str">
        <f>IF(Search!$I$8="","",IF(COUNTA($AT2081)=1,IF(Search!$I$8="N","N",1),""))</f>
        <v/>
      </c>
      <c r="O2081" s="9" t="str">
        <f>IF(Search!$L$4="","",IF(COUNTA($AU2081)=1,IF(Search!$L$4="N","N",1),""))</f>
        <v/>
      </c>
      <c r="P2081" s="9" t="str">
        <f>IF(Search!$L$5="","",IF(ISNUMBER(SEARCH("Jersey",$AU2081))=TRUE,IF(Search!$L$5="N","N",1),""))</f>
        <v/>
      </c>
      <c r="Q2081" s="9" t="str">
        <f>IF(Search!$L$6="","",IF(ISNUMBER(SEARCH("Patch",$AU2081))=TRUE,IF(Search!$L$6="N","N",1),""))</f>
        <v/>
      </c>
      <c r="R2081" s="9" t="str">
        <f>IF(Search!$L$7="","",IF(ISNUMBER(SEARCH("Shield",$AU2081))=TRUE,IF(Search!$L$7="N","N",1),""))</f>
        <v/>
      </c>
      <c r="S2081" s="9" t="str">
        <f>IF(Search!$L$8="","",IF(ISNUMBER(SEARCH("Stick",$AU2081))=TRUE,IF(Search!$L$8="N","N",1),""))</f>
        <v/>
      </c>
      <c r="T2081" s="9" t="str">
        <f>IF(Search!$O$4="","",IF(COUNTA($AW2081)=1,IF(Search!$O$4="N","N",1),""))</f>
        <v/>
      </c>
      <c r="U2081" s="9" t="str">
        <f>IF(Search!$O$5="","",IF($AW2081="","",IF($AW2081&lt;Search!$O$5,"",1)))</f>
        <v/>
      </c>
      <c r="V2081" s="9" t="str">
        <f>IF(Search!$O$6="","",IF($AW2081="","",IF($AW2081&gt;Search!$O$6,"",1)))</f>
        <v/>
      </c>
      <c r="W2081" s="9" t="str">
        <f>IF(Search!$U$4="","",IF($AX2081="","",1))</f>
        <v/>
      </c>
      <c r="X2081" s="9" t="str">
        <f>IF(Search!$U$5="","",IF(ISNUMBER(SEARCH(Search!$U$5,$AX2081))=TRUE,IF(Search!$U$5="N","N",1),""))</f>
        <v/>
      </c>
      <c r="Y2081" s="9" t="str">
        <f>IF(Search!$U$6="","",IF($AY2081&lt;Search!$U$6,"",1))</f>
        <v/>
      </c>
      <c r="Z2081" s="9" t="str">
        <f>IF(Search!$R$4="","",IF(Inventory!$BA2081&lt;Search!$R$4,"",1))</f>
        <v/>
      </c>
      <c r="AA2081" s="9" t="str">
        <f>IF(Search!$R$5="","",IF($BA2081&gt;Search!$R$5,"",1))</f>
        <v/>
      </c>
      <c r="AB2081" s="9" t="str">
        <f>IF(Search!$R$6="","",IF($BB2081&lt;Search!$R$6,"",1))</f>
        <v/>
      </c>
      <c r="AC2081" s="9" t="str">
        <f>IF(Search!$R$7="","",IF($BB2081&lt;Search!$R$7,"",1))</f>
        <v/>
      </c>
      <c r="AD2081" s="45">
        <f>IF(COUNTIF($A2081:$AC2081,"n")&gt;0,"",IF(SUM($A2081:$AC2081)=COUNTA(Search!$C$4:$C$8,Search!$F$4:$F$8,Search!$I$4:$I$6,Search!$I$8,Search!$L$4:$L$8,Search!$O$4:$O$8,Search!$R$4:$R$7,Search!$U$4:$U$7)-COUNTIF(Search!$C$4:$U$7,"n"),1+LARGE($AD$1:AD2080,1),""))</f>
        <v>290</v>
      </c>
      <c r="AE2081" s="45">
        <f t="shared" si="99"/>
        <v>2019</v>
      </c>
      <c r="AF2081" s="45">
        <f>IF(AD2081="","",COUNTIF($AE$1:$AE2080,$AE2081)+RANK($AE2081,$AE$2:$AE$10540,1))</f>
        <v>381</v>
      </c>
      <c r="AG2081" s="45">
        <f t="shared" si="100"/>
        <v>0</v>
      </c>
      <c r="AH2081" s="45">
        <f>IF($AD2081="","",COUNTIF($AG$1:$AG2080,$AG2081)+RANK($AG2081,$AG$1:$AG$10539,0))</f>
        <v>452</v>
      </c>
      <c r="AI2081" s="10" t="str">
        <f t="shared" si="101"/>
        <v>2013-14 O-Pee-Chee Stickers #SPC Paul Coffey     /   $</v>
      </c>
      <c r="AJ2081" s="11">
        <v>2013</v>
      </c>
      <c r="AK2081" s="17">
        <v>14</v>
      </c>
      <c r="AL2081" s="12" t="s">
        <v>1568</v>
      </c>
      <c r="AM2081" s="12" t="s">
        <v>1799</v>
      </c>
      <c r="AN2081" s="12" t="s">
        <v>414</v>
      </c>
      <c r="AO2081" s="9"/>
      <c r="AP2081" s="9" t="s">
        <v>1902</v>
      </c>
      <c r="AQ2081" s="9"/>
      <c r="AR2081" s="14"/>
      <c r="AS2081" s="9"/>
      <c r="AT2081" s="9"/>
      <c r="AU2081" s="9"/>
      <c r="AV2081" s="13"/>
      <c r="AW2081" s="13"/>
      <c r="AX2081" s="9"/>
      <c r="AY2081" s="9"/>
      <c r="AZ2081" s="9"/>
      <c r="BA2081" s="33"/>
      <c r="BB2081" s="33"/>
      <c r="BC2081" s="36"/>
      <c r="BD2081" s="12" t="s">
        <v>1771</v>
      </c>
    </row>
    <row r="2082" spans="1:56" s="12" customFormat="1" x14ac:dyDescent="0.2">
      <c r="A2082" s="9">
        <f>IF(Search!$C$5="","",IF(COUNTA(Inventory!$AP2082)=1,1,""))</f>
        <v>1</v>
      </c>
      <c r="B2082" s="9" t="str">
        <f>IF(Search!$C$4="","",IF(ISNUMBER(SEARCH(Search!$C$4,$AR2082))=TRUE,1,""))</f>
        <v/>
      </c>
      <c r="C2082" s="9" t="str">
        <f>IF(Search!$C$6="x",IF(COUNTA($AQ2082)=1,1,"N"),IF(COUNTA($AQ2082)=1,"N",""))</f>
        <v/>
      </c>
      <c r="D2082" s="9" t="str">
        <f>IF(Search!$O$8="","",IF(ISNUMBER(SEARCH(Search!$O$8,$BD2082))=TRUE,1,""))</f>
        <v/>
      </c>
      <c r="E2082" s="9" t="str">
        <f>IF(Search!$C$7="","",IF(ISNUMBER(SEARCH(Search!$C$7,$AN2082))=TRUE,1,""))</f>
        <v/>
      </c>
      <c r="F2082" s="9" t="str">
        <f>IF(Search!$C$8="","",IF(ISNUMBER(SEARCH(Search!$C$8,$AO2082))=TRUE,1,""))</f>
        <v/>
      </c>
      <c r="G2082" s="9" t="str">
        <f>IF(Search!$F$4="","",IF(Inventory!$AJ2082&lt;Search!$F$4,"",1))</f>
        <v/>
      </c>
      <c r="H2082" s="9" t="str">
        <f>IF(Search!$F$5="","",IF(Inventory!$AJ2082&gt;Search!$F$5,"",1))</f>
        <v/>
      </c>
      <c r="I2082" s="9" t="str">
        <f>IF(Search!$F$7="","",IF(Search!$F$8="",IF(ISNUMBER(SEARCH(Search!$F$7,$AL2082))=TRUE,1,""),""))</f>
        <v/>
      </c>
      <c r="J2082" s="9" t="str">
        <f>IF($AL2082=Search!$F$8,1,"")</f>
        <v/>
      </c>
      <c r="K2082" s="9" t="str">
        <f>IF(Search!$I$4="","",IF(COUNTA($AS2082)=1,IF(Search!$I$4="N","N",1),""))</f>
        <v/>
      </c>
      <c r="L2082" s="9" t="str">
        <f>IF(Search!$I$5="","",IF($AS2082="RC",1,""))</f>
        <v/>
      </c>
      <c r="M2082" s="9" t="str">
        <f>IF(Search!$I$6="","",IF($AS2082="RCP",1,""))</f>
        <v/>
      </c>
      <c r="N2082" s="9" t="str">
        <f>IF(Search!$I$8="","",IF(COUNTA($AT2082)=1,IF(Search!$I$8="N","N",1),""))</f>
        <v/>
      </c>
      <c r="O2082" s="9" t="str">
        <f>IF(Search!$L$4="","",IF(COUNTA($AU2082)=1,IF(Search!$L$4="N","N",1),""))</f>
        <v/>
      </c>
      <c r="P2082" s="9" t="str">
        <f>IF(Search!$L$5="","",IF(ISNUMBER(SEARCH("Jersey",$AU2082))=TRUE,IF(Search!$L$5="N","N",1),""))</f>
        <v/>
      </c>
      <c r="Q2082" s="9" t="str">
        <f>IF(Search!$L$6="","",IF(ISNUMBER(SEARCH("Patch",$AU2082))=TRUE,IF(Search!$L$6="N","N",1),""))</f>
        <v/>
      </c>
      <c r="R2082" s="9" t="str">
        <f>IF(Search!$L$7="","",IF(ISNUMBER(SEARCH("Shield",$AU2082))=TRUE,IF(Search!$L$7="N","N",1),""))</f>
        <v/>
      </c>
      <c r="S2082" s="9" t="str">
        <f>IF(Search!$L$8="","",IF(ISNUMBER(SEARCH("Stick",$AU2082))=TRUE,IF(Search!$L$8="N","N",1),""))</f>
        <v/>
      </c>
      <c r="T2082" s="9" t="str">
        <f>IF(Search!$O$4="","",IF(COUNTA($AW2082)=1,IF(Search!$O$4="N","N",1),""))</f>
        <v/>
      </c>
      <c r="U2082" s="9" t="str">
        <f>IF(Search!$O$5="","",IF($AW2082="","",IF($AW2082&lt;Search!$O$5,"",1)))</f>
        <v/>
      </c>
      <c r="V2082" s="9" t="str">
        <f>IF(Search!$O$6="","",IF($AW2082="","",IF($AW2082&gt;Search!$O$6,"",1)))</f>
        <v/>
      </c>
      <c r="W2082" s="9" t="str">
        <f>IF(Search!$U$4="","",IF($AX2082="","",1))</f>
        <v/>
      </c>
      <c r="X2082" s="9" t="str">
        <f>IF(Search!$U$5="","",IF(ISNUMBER(SEARCH(Search!$U$5,$AX2082))=TRUE,IF(Search!$U$5="N","N",1),""))</f>
        <v/>
      </c>
      <c r="Y2082" s="9" t="str">
        <f>IF(Search!$U$6="","",IF($AY2082&lt;Search!$U$6,"",1))</f>
        <v/>
      </c>
      <c r="Z2082" s="9" t="str">
        <f>IF(Search!$R$4="","",IF(Inventory!$BA2082&lt;Search!$R$4,"",1))</f>
        <v/>
      </c>
      <c r="AA2082" s="9" t="str">
        <f>IF(Search!$R$5="","",IF($BA2082&gt;Search!$R$5,"",1))</f>
        <v/>
      </c>
      <c r="AB2082" s="9" t="str">
        <f>IF(Search!$R$6="","",IF($BB2082&lt;Search!$R$6,"",1))</f>
        <v/>
      </c>
      <c r="AC2082" s="9" t="str">
        <f>IF(Search!$R$7="","",IF($BB2082&lt;Search!$R$7,"",1))</f>
        <v/>
      </c>
      <c r="AD2082" s="45">
        <f>IF(COUNTIF($A2082:$AC2082,"n")&gt;0,"",IF(SUM($A2082:$AC2082)=COUNTA(Search!$C$4:$C$8,Search!$F$4:$F$8,Search!$I$4:$I$6,Search!$I$8,Search!$L$4:$L$8,Search!$O$4:$O$8,Search!$R$4:$R$7,Search!$U$4:$U$7)-COUNTIF(Search!$C$4:$U$7,"n"),1+LARGE($AD$1:AD2081,1),""))</f>
        <v>291</v>
      </c>
      <c r="AE2082" s="45">
        <f t="shared" si="99"/>
        <v>2001</v>
      </c>
      <c r="AF2082" s="45">
        <f>IF(AD2082="","",COUNTIF($AE$1:$AE2081,$AE2082)+RANK($AE2082,$AE$2:$AE$10540,1))</f>
        <v>376</v>
      </c>
      <c r="AG2082" s="45">
        <f t="shared" si="100"/>
        <v>0</v>
      </c>
      <c r="AH2082" s="45">
        <f>IF($AD2082="","",COUNTIF($AG$1:$AG2081,$AG2082)+RANK($AG2082,$AG$1:$AG$10539,0))</f>
        <v>453</v>
      </c>
      <c r="AI2082" s="10" t="str">
        <f t="shared" si="101"/>
        <v>2013-14 O-Pee-Chee Stickers #SPM Patrick Marleau     /   $</v>
      </c>
      <c r="AJ2082" s="11">
        <v>2013</v>
      </c>
      <c r="AK2082" s="17">
        <v>14</v>
      </c>
      <c r="AL2082" s="12" t="s">
        <v>1568</v>
      </c>
      <c r="AM2082" s="12" t="s">
        <v>1819</v>
      </c>
      <c r="AN2082" s="12" t="s">
        <v>411</v>
      </c>
      <c r="AO2082" s="9"/>
      <c r="AP2082" s="9" t="s">
        <v>1902</v>
      </c>
      <c r="AQ2082" s="9"/>
      <c r="AR2082" s="14"/>
      <c r="AS2082" s="9"/>
      <c r="AT2082" s="9"/>
      <c r="AU2082" s="9"/>
      <c r="AV2082" s="13"/>
      <c r="AW2082" s="13"/>
      <c r="AX2082" s="9"/>
      <c r="AY2082" s="9"/>
      <c r="AZ2082" s="9"/>
      <c r="BA2082" s="33"/>
      <c r="BB2082" s="33"/>
      <c r="BC2082" s="36"/>
      <c r="BD2082" s="12" t="s">
        <v>1771</v>
      </c>
    </row>
    <row r="2083" spans="1:56" s="12" customFormat="1" x14ac:dyDescent="0.2">
      <c r="A2083" s="9">
        <f>IF(Search!$C$5="","",IF(COUNTA(Inventory!$AP2083)=1,1,""))</f>
        <v>1</v>
      </c>
      <c r="B2083" s="9" t="str">
        <f>IF(Search!$C$4="","",IF(ISNUMBER(SEARCH(Search!$C$4,$AR2083))=TRUE,1,""))</f>
        <v/>
      </c>
      <c r="C2083" s="9" t="str">
        <f>IF(Search!$C$6="x",IF(COUNTA($AQ2083)=1,1,"N"),IF(COUNTA($AQ2083)=1,"N",""))</f>
        <v/>
      </c>
      <c r="D2083" s="9" t="str">
        <f>IF(Search!$O$8="","",IF(ISNUMBER(SEARCH(Search!$O$8,$BD2083))=TRUE,1,""))</f>
        <v/>
      </c>
      <c r="E2083" s="9" t="str">
        <f>IF(Search!$C$7="","",IF(ISNUMBER(SEARCH(Search!$C$7,$AN2083))=TRUE,1,""))</f>
        <v/>
      </c>
      <c r="F2083" s="9" t="str">
        <f>IF(Search!$C$8="","",IF(ISNUMBER(SEARCH(Search!$C$8,$AO2083))=TRUE,1,""))</f>
        <v/>
      </c>
      <c r="G2083" s="9" t="str">
        <f>IF(Search!$F$4="","",IF(Inventory!$AJ2083&lt;Search!$F$4,"",1))</f>
        <v/>
      </c>
      <c r="H2083" s="9" t="str">
        <f>IF(Search!$F$5="","",IF(Inventory!$AJ2083&gt;Search!$F$5,"",1))</f>
        <v/>
      </c>
      <c r="I2083" s="9" t="str">
        <f>IF(Search!$F$7="","",IF(Search!$F$8="",IF(ISNUMBER(SEARCH(Search!$F$7,$AL2083))=TRUE,1,""),""))</f>
        <v/>
      </c>
      <c r="J2083" s="9" t="str">
        <f>IF($AL2083=Search!$F$8,1,"")</f>
        <v/>
      </c>
      <c r="K2083" s="9" t="str">
        <f>IF(Search!$I$4="","",IF(COUNTA($AS2083)=1,IF(Search!$I$4="N","N",1),""))</f>
        <v/>
      </c>
      <c r="L2083" s="9" t="str">
        <f>IF(Search!$I$5="","",IF($AS2083="RC",1,""))</f>
        <v/>
      </c>
      <c r="M2083" s="9" t="str">
        <f>IF(Search!$I$6="","",IF($AS2083="RCP",1,""))</f>
        <v/>
      </c>
      <c r="N2083" s="9" t="str">
        <f>IF(Search!$I$8="","",IF(COUNTA($AT2083)=1,IF(Search!$I$8="N","N",1),""))</f>
        <v/>
      </c>
      <c r="O2083" s="9" t="str">
        <f>IF(Search!$L$4="","",IF(COUNTA($AU2083)=1,IF(Search!$L$4="N","N",1),""))</f>
        <v/>
      </c>
      <c r="P2083" s="9" t="str">
        <f>IF(Search!$L$5="","",IF(ISNUMBER(SEARCH("Jersey",$AU2083))=TRUE,IF(Search!$L$5="N","N",1),""))</f>
        <v/>
      </c>
      <c r="Q2083" s="9" t="str">
        <f>IF(Search!$L$6="","",IF(ISNUMBER(SEARCH("Patch",$AU2083))=TRUE,IF(Search!$L$6="N","N",1),""))</f>
        <v/>
      </c>
      <c r="R2083" s="9" t="str">
        <f>IF(Search!$L$7="","",IF(ISNUMBER(SEARCH("Shield",$AU2083))=TRUE,IF(Search!$L$7="N","N",1),""))</f>
        <v/>
      </c>
      <c r="S2083" s="9" t="str">
        <f>IF(Search!$L$8="","",IF(ISNUMBER(SEARCH("Stick",$AU2083))=TRUE,IF(Search!$L$8="N","N",1),""))</f>
        <v/>
      </c>
      <c r="T2083" s="9" t="str">
        <f>IF(Search!$O$4="","",IF(COUNTA($AW2083)=1,IF(Search!$O$4="N","N",1),""))</f>
        <v/>
      </c>
      <c r="U2083" s="9" t="str">
        <f>IF(Search!$O$5="","",IF($AW2083="","",IF($AW2083&lt;Search!$O$5,"",1)))</f>
        <v/>
      </c>
      <c r="V2083" s="9" t="str">
        <f>IF(Search!$O$6="","",IF($AW2083="","",IF($AW2083&gt;Search!$O$6,"",1)))</f>
        <v/>
      </c>
      <c r="W2083" s="9" t="str">
        <f>IF(Search!$U$4="","",IF($AX2083="","",1))</f>
        <v/>
      </c>
      <c r="X2083" s="9" t="str">
        <f>IF(Search!$U$5="","",IF(ISNUMBER(SEARCH(Search!$U$5,$AX2083))=TRUE,IF(Search!$U$5="N","N",1),""))</f>
        <v/>
      </c>
      <c r="Y2083" s="9" t="str">
        <f>IF(Search!$U$6="","",IF($AY2083&lt;Search!$U$6,"",1))</f>
        <v/>
      </c>
      <c r="Z2083" s="9" t="str">
        <f>IF(Search!$R$4="","",IF(Inventory!$BA2083&lt;Search!$R$4,"",1))</f>
        <v/>
      </c>
      <c r="AA2083" s="9" t="str">
        <f>IF(Search!$R$5="","",IF($BA2083&gt;Search!$R$5,"",1))</f>
        <v/>
      </c>
      <c r="AB2083" s="9" t="str">
        <f>IF(Search!$R$6="","",IF($BB2083&lt;Search!$R$6,"",1))</f>
        <v/>
      </c>
      <c r="AC2083" s="9" t="str">
        <f>IF(Search!$R$7="","",IF($BB2083&lt;Search!$R$7,"",1))</f>
        <v/>
      </c>
      <c r="AD2083" s="45">
        <f>IF(COUNTIF($A2083:$AC2083,"n")&gt;0,"",IF(SUM($A2083:$AC2083)=COUNTA(Search!$C$4:$C$8,Search!$F$4:$F$8,Search!$I$4:$I$6,Search!$I$8,Search!$L$4:$L$8,Search!$O$4:$O$8,Search!$R$4:$R$7,Search!$U$4:$U$7)-COUNTIF(Search!$C$4:$U$7,"n"),1+LARGE($AD$1:AD2082,1),""))</f>
        <v>292</v>
      </c>
      <c r="AE2083" s="45">
        <f t="shared" si="99"/>
        <v>2035</v>
      </c>
      <c r="AF2083" s="45">
        <f>IF(AD2083="","",COUNTIF($AE$1:$AE2082,$AE2083)+RANK($AE2083,$AE$2:$AE$10540,1))</f>
        <v>383</v>
      </c>
      <c r="AG2083" s="45">
        <f t="shared" si="100"/>
        <v>0</v>
      </c>
      <c r="AH2083" s="45">
        <f>IF($AD2083="","",COUNTIF($AG$1:$AG2082,$AG2083)+RANK($AG2083,$AG$1:$AG$10539,0))</f>
        <v>454</v>
      </c>
      <c r="AI2083" s="10" t="str">
        <f t="shared" si="101"/>
        <v>2013-14 O-Pee-Chee Stickers #SPS Paul Stastny     /   $</v>
      </c>
      <c r="AJ2083" s="11">
        <v>2013</v>
      </c>
      <c r="AK2083" s="17">
        <v>14</v>
      </c>
      <c r="AL2083" s="12" t="s">
        <v>1568</v>
      </c>
      <c r="AM2083" s="12" t="s">
        <v>1820</v>
      </c>
      <c r="AN2083" s="12" t="s">
        <v>1735</v>
      </c>
      <c r="AO2083" s="9"/>
      <c r="AP2083" s="9" t="s">
        <v>1902</v>
      </c>
      <c r="AQ2083" s="9"/>
      <c r="AR2083" s="14"/>
      <c r="AS2083" s="9"/>
      <c r="AT2083" s="9"/>
      <c r="AU2083" s="9"/>
      <c r="AV2083" s="13"/>
      <c r="AW2083" s="13"/>
      <c r="AX2083" s="9"/>
      <c r="AY2083" s="9"/>
      <c r="AZ2083" s="9"/>
      <c r="BA2083" s="33"/>
      <c r="BB2083" s="33"/>
      <c r="BC2083" s="36"/>
      <c r="BD2083" s="12" t="s">
        <v>1771</v>
      </c>
    </row>
    <row r="2084" spans="1:56" s="12" customFormat="1" x14ac:dyDescent="0.2">
      <c r="A2084" s="9">
        <f>IF(Search!$C$5="","",IF(COUNTA(Inventory!$AP2084)=1,1,""))</f>
        <v>1</v>
      </c>
      <c r="B2084" s="9" t="str">
        <f>IF(Search!$C$4="","",IF(ISNUMBER(SEARCH(Search!$C$4,$AR2084))=TRUE,1,""))</f>
        <v/>
      </c>
      <c r="C2084" s="9" t="str">
        <f>IF(Search!$C$6="x",IF(COUNTA($AQ2084)=1,1,"N"),IF(COUNTA($AQ2084)=1,"N",""))</f>
        <v/>
      </c>
      <c r="D2084" s="9" t="str">
        <f>IF(Search!$O$8="","",IF(ISNUMBER(SEARCH(Search!$O$8,$BD2084))=TRUE,1,""))</f>
        <v/>
      </c>
      <c r="E2084" s="9" t="str">
        <f>IF(Search!$C$7="","",IF(ISNUMBER(SEARCH(Search!$C$7,$AN2084))=TRUE,1,""))</f>
        <v/>
      </c>
      <c r="F2084" s="9" t="str">
        <f>IF(Search!$C$8="","",IF(ISNUMBER(SEARCH(Search!$C$8,$AO2084))=TRUE,1,""))</f>
        <v/>
      </c>
      <c r="G2084" s="9" t="str">
        <f>IF(Search!$F$4="","",IF(Inventory!$AJ2084&lt;Search!$F$4,"",1))</f>
        <v/>
      </c>
      <c r="H2084" s="9" t="str">
        <f>IF(Search!$F$5="","",IF(Inventory!$AJ2084&gt;Search!$F$5,"",1))</f>
        <v/>
      </c>
      <c r="I2084" s="9" t="str">
        <f>IF(Search!$F$7="","",IF(Search!$F$8="",IF(ISNUMBER(SEARCH(Search!$F$7,$AL2084))=TRUE,1,""),""))</f>
        <v/>
      </c>
      <c r="J2084" s="9" t="str">
        <f>IF($AL2084=Search!$F$8,1,"")</f>
        <v/>
      </c>
      <c r="K2084" s="9" t="str">
        <f>IF(Search!$I$4="","",IF(COUNTA($AS2084)=1,IF(Search!$I$4="N","N",1),""))</f>
        <v/>
      </c>
      <c r="L2084" s="9" t="str">
        <f>IF(Search!$I$5="","",IF($AS2084="RC",1,""))</f>
        <v/>
      </c>
      <c r="M2084" s="9" t="str">
        <f>IF(Search!$I$6="","",IF($AS2084="RCP",1,""))</f>
        <v/>
      </c>
      <c r="N2084" s="9" t="str">
        <f>IF(Search!$I$8="","",IF(COUNTA($AT2084)=1,IF(Search!$I$8="N","N",1),""))</f>
        <v/>
      </c>
      <c r="O2084" s="9" t="str">
        <f>IF(Search!$L$4="","",IF(COUNTA($AU2084)=1,IF(Search!$L$4="N","N",1),""))</f>
        <v/>
      </c>
      <c r="P2084" s="9" t="str">
        <f>IF(Search!$L$5="","",IF(ISNUMBER(SEARCH("Jersey",$AU2084))=TRUE,IF(Search!$L$5="N","N",1),""))</f>
        <v/>
      </c>
      <c r="Q2084" s="9" t="str">
        <f>IF(Search!$L$6="","",IF(ISNUMBER(SEARCH("Patch",$AU2084))=TRUE,IF(Search!$L$6="N","N",1),""))</f>
        <v/>
      </c>
      <c r="R2084" s="9" t="str">
        <f>IF(Search!$L$7="","",IF(ISNUMBER(SEARCH("Shield",$AU2084))=TRUE,IF(Search!$L$7="N","N",1),""))</f>
        <v/>
      </c>
      <c r="S2084" s="9" t="str">
        <f>IF(Search!$L$8="","",IF(ISNUMBER(SEARCH("Stick",$AU2084))=TRUE,IF(Search!$L$8="N","N",1),""))</f>
        <v/>
      </c>
      <c r="T2084" s="9" t="str">
        <f>IF(Search!$O$4="","",IF(COUNTA($AW2084)=1,IF(Search!$O$4="N","N",1),""))</f>
        <v/>
      </c>
      <c r="U2084" s="9" t="str">
        <f>IF(Search!$O$5="","",IF($AW2084="","",IF($AW2084&lt;Search!$O$5,"",1)))</f>
        <v/>
      </c>
      <c r="V2084" s="9" t="str">
        <f>IF(Search!$O$6="","",IF($AW2084="","",IF($AW2084&gt;Search!$O$6,"",1)))</f>
        <v/>
      </c>
      <c r="W2084" s="9" t="str">
        <f>IF(Search!$U$4="","",IF($AX2084="","",1))</f>
        <v/>
      </c>
      <c r="X2084" s="9" t="str">
        <f>IF(Search!$U$5="","",IF(ISNUMBER(SEARCH(Search!$U$5,$AX2084))=TRUE,IF(Search!$U$5="N","N",1),""))</f>
        <v/>
      </c>
      <c r="Y2084" s="9" t="str">
        <f>IF(Search!$U$6="","",IF($AY2084&lt;Search!$U$6,"",1))</f>
        <v/>
      </c>
      <c r="Z2084" s="9" t="str">
        <f>IF(Search!$R$4="","",IF(Inventory!$BA2084&lt;Search!$R$4,"",1))</f>
        <v/>
      </c>
      <c r="AA2084" s="9" t="str">
        <f>IF(Search!$R$5="","",IF($BA2084&gt;Search!$R$5,"",1))</f>
        <v/>
      </c>
      <c r="AB2084" s="9" t="str">
        <f>IF(Search!$R$6="","",IF($BB2084&lt;Search!$R$6,"",1))</f>
        <v/>
      </c>
      <c r="AC2084" s="9" t="str">
        <f>IF(Search!$R$7="","",IF($BB2084&lt;Search!$R$7,"",1))</f>
        <v/>
      </c>
      <c r="AD2084" s="45">
        <f>IF(COUNTIF($A2084:$AC2084,"n")&gt;0,"",IF(SUM($A2084:$AC2084)=COUNTA(Search!$C$4:$C$8,Search!$F$4:$F$8,Search!$I$4:$I$6,Search!$I$8,Search!$L$4:$L$8,Search!$O$4:$O$8,Search!$R$4:$R$7,Search!$U$4:$U$7)-COUNTIF(Search!$C$4:$U$7,"n"),1+LARGE($AD$1:AD2083,1),""))</f>
        <v>293</v>
      </c>
      <c r="AE2084" s="45">
        <f t="shared" si="99"/>
        <v>2213</v>
      </c>
      <c r="AF2084" s="45">
        <f>IF(AD2084="","",COUNTIF($AE$1:$AE2083,$AE2084)+RANK($AE2084,$AE$2:$AE$10540,1))</f>
        <v>414</v>
      </c>
      <c r="AG2084" s="45">
        <f t="shared" si="100"/>
        <v>0</v>
      </c>
      <c r="AH2084" s="45">
        <f>IF($AD2084="","",COUNTIF($AG$1:$AG2083,$AG2084)+RANK($AG2084,$AG$1:$AG$10539,0))</f>
        <v>455</v>
      </c>
      <c r="AI2084" s="10" t="str">
        <f t="shared" si="101"/>
        <v>2013-14 O-Pee-Chee Stickers #SRG Ryan Getzlaf     /   $</v>
      </c>
      <c r="AJ2084" s="11">
        <v>2013</v>
      </c>
      <c r="AK2084" s="17">
        <v>14</v>
      </c>
      <c r="AL2084" s="12" t="s">
        <v>1568</v>
      </c>
      <c r="AM2084" s="12" t="s">
        <v>1821</v>
      </c>
      <c r="AN2084" s="12" t="s">
        <v>551</v>
      </c>
      <c r="AO2084" s="9"/>
      <c r="AP2084" s="9" t="s">
        <v>1902</v>
      </c>
      <c r="AQ2084" s="9"/>
      <c r="AR2084" s="14"/>
      <c r="AS2084" s="9"/>
      <c r="AT2084" s="9"/>
      <c r="AU2084" s="9"/>
      <c r="AV2084" s="13"/>
      <c r="AW2084" s="13"/>
      <c r="AX2084" s="9"/>
      <c r="AY2084" s="9"/>
      <c r="AZ2084" s="9"/>
      <c r="BA2084" s="33"/>
      <c r="BB2084" s="33"/>
      <c r="BC2084" s="36"/>
      <c r="BD2084" s="12" t="s">
        <v>1771</v>
      </c>
    </row>
    <row r="2085" spans="1:56" s="12" customFormat="1" x14ac:dyDescent="0.2">
      <c r="A2085" s="9">
        <f>IF(Search!$C$5="","",IF(COUNTA(Inventory!$AP2085)=1,1,""))</f>
        <v>1</v>
      </c>
      <c r="B2085" s="9" t="str">
        <f>IF(Search!$C$4="","",IF(ISNUMBER(SEARCH(Search!$C$4,$AR2085))=TRUE,1,""))</f>
        <v/>
      </c>
      <c r="C2085" s="9" t="str">
        <f>IF(Search!$C$6="x",IF(COUNTA($AQ2085)=1,1,"N"),IF(COUNTA($AQ2085)=1,"N",""))</f>
        <v/>
      </c>
      <c r="D2085" s="9" t="str">
        <f>IF(Search!$O$8="","",IF(ISNUMBER(SEARCH(Search!$O$8,$BD2085))=TRUE,1,""))</f>
        <v/>
      </c>
      <c r="E2085" s="9" t="str">
        <f>IF(Search!$C$7="","",IF(ISNUMBER(SEARCH(Search!$C$7,$AN2085))=TRUE,1,""))</f>
        <v/>
      </c>
      <c r="F2085" s="9" t="str">
        <f>IF(Search!$C$8="","",IF(ISNUMBER(SEARCH(Search!$C$8,$AO2085))=TRUE,1,""))</f>
        <v/>
      </c>
      <c r="G2085" s="9" t="str">
        <f>IF(Search!$F$4="","",IF(Inventory!$AJ2085&lt;Search!$F$4,"",1))</f>
        <v/>
      </c>
      <c r="H2085" s="9" t="str">
        <f>IF(Search!$F$5="","",IF(Inventory!$AJ2085&gt;Search!$F$5,"",1))</f>
        <v/>
      </c>
      <c r="I2085" s="9" t="str">
        <f>IF(Search!$F$7="","",IF(Search!$F$8="",IF(ISNUMBER(SEARCH(Search!$F$7,$AL2085))=TRUE,1,""),""))</f>
        <v/>
      </c>
      <c r="J2085" s="9" t="str">
        <f>IF($AL2085=Search!$F$8,1,"")</f>
        <v/>
      </c>
      <c r="K2085" s="9" t="str">
        <f>IF(Search!$I$4="","",IF(COUNTA($AS2085)=1,IF(Search!$I$4="N","N",1),""))</f>
        <v/>
      </c>
      <c r="L2085" s="9" t="str">
        <f>IF(Search!$I$5="","",IF($AS2085="RC",1,""))</f>
        <v/>
      </c>
      <c r="M2085" s="9" t="str">
        <f>IF(Search!$I$6="","",IF($AS2085="RCP",1,""))</f>
        <v/>
      </c>
      <c r="N2085" s="9" t="str">
        <f>IF(Search!$I$8="","",IF(COUNTA($AT2085)=1,IF(Search!$I$8="N","N",1),""))</f>
        <v/>
      </c>
      <c r="O2085" s="9" t="str">
        <f>IF(Search!$L$4="","",IF(COUNTA($AU2085)=1,IF(Search!$L$4="N","N",1),""))</f>
        <v/>
      </c>
      <c r="P2085" s="9" t="str">
        <f>IF(Search!$L$5="","",IF(ISNUMBER(SEARCH("Jersey",$AU2085))=TRUE,IF(Search!$L$5="N","N",1),""))</f>
        <v/>
      </c>
      <c r="Q2085" s="9" t="str">
        <f>IF(Search!$L$6="","",IF(ISNUMBER(SEARCH("Patch",$AU2085))=TRUE,IF(Search!$L$6="N","N",1),""))</f>
        <v/>
      </c>
      <c r="R2085" s="9" t="str">
        <f>IF(Search!$L$7="","",IF(ISNUMBER(SEARCH("Shield",$AU2085))=TRUE,IF(Search!$L$7="N","N",1),""))</f>
        <v/>
      </c>
      <c r="S2085" s="9" t="str">
        <f>IF(Search!$L$8="","",IF(ISNUMBER(SEARCH("Stick",$AU2085))=TRUE,IF(Search!$L$8="N","N",1),""))</f>
        <v/>
      </c>
      <c r="T2085" s="9" t="str">
        <f>IF(Search!$O$4="","",IF(COUNTA($AW2085)=1,IF(Search!$O$4="N","N",1),""))</f>
        <v/>
      </c>
      <c r="U2085" s="9" t="str">
        <f>IF(Search!$O$5="","",IF($AW2085="","",IF($AW2085&lt;Search!$O$5,"",1)))</f>
        <v/>
      </c>
      <c r="V2085" s="9" t="str">
        <f>IF(Search!$O$6="","",IF($AW2085="","",IF($AW2085&gt;Search!$O$6,"",1)))</f>
        <v/>
      </c>
      <c r="W2085" s="9" t="str">
        <f>IF(Search!$U$4="","",IF($AX2085="","",1))</f>
        <v/>
      </c>
      <c r="X2085" s="9" t="str">
        <f>IF(Search!$U$5="","",IF(ISNUMBER(SEARCH(Search!$U$5,$AX2085))=TRUE,IF(Search!$U$5="N","N",1),""))</f>
        <v/>
      </c>
      <c r="Y2085" s="9" t="str">
        <f>IF(Search!$U$6="","",IF($AY2085&lt;Search!$U$6,"",1))</f>
        <v/>
      </c>
      <c r="Z2085" s="9" t="str">
        <f>IF(Search!$R$4="","",IF(Inventory!$BA2085&lt;Search!$R$4,"",1))</f>
        <v/>
      </c>
      <c r="AA2085" s="9" t="str">
        <f>IF(Search!$R$5="","",IF($BA2085&gt;Search!$R$5,"",1))</f>
        <v/>
      </c>
      <c r="AB2085" s="9" t="str">
        <f>IF(Search!$R$6="","",IF($BB2085&lt;Search!$R$6,"",1))</f>
        <v/>
      </c>
      <c r="AC2085" s="9" t="str">
        <f>IF(Search!$R$7="","",IF($BB2085&lt;Search!$R$7,"",1))</f>
        <v/>
      </c>
      <c r="AD2085" s="45">
        <f>IF(COUNTIF($A2085:$AC2085,"n")&gt;0,"",IF(SUM($A2085:$AC2085)=COUNTA(Search!$C$4:$C$8,Search!$F$4:$F$8,Search!$I$4:$I$6,Search!$I$8,Search!$L$4:$L$8,Search!$O$4:$O$8,Search!$R$4:$R$7,Search!$U$4:$U$7)-COUNTIF(Search!$C$4:$U$7,"n"),1+LARGE($AD$1:AD2084,1),""))</f>
        <v>294</v>
      </c>
      <c r="AE2085" s="45">
        <f t="shared" si="99"/>
        <v>2223</v>
      </c>
      <c r="AF2085" s="45">
        <f>IF(AD2085="","",COUNTIF($AE$1:$AE2084,$AE2085)+RANK($AE2085,$AE$2:$AE$10540,1))</f>
        <v>416</v>
      </c>
      <c r="AG2085" s="45">
        <f t="shared" si="100"/>
        <v>0</v>
      </c>
      <c r="AH2085" s="45">
        <f>IF($AD2085="","",COUNTIF($AG$1:$AG2084,$AG2085)+RANK($AG2085,$AG$1:$AG$10539,0))</f>
        <v>456</v>
      </c>
      <c r="AI2085" s="10" t="str">
        <f t="shared" si="101"/>
        <v>2013-14 O-Pee-Chee Stickers #SRM Ryan Miller     /   $</v>
      </c>
      <c r="AJ2085" s="11">
        <v>2013</v>
      </c>
      <c r="AK2085" s="17">
        <v>14</v>
      </c>
      <c r="AL2085" s="12" t="s">
        <v>1568</v>
      </c>
      <c r="AM2085" s="12" t="s">
        <v>1809</v>
      </c>
      <c r="AN2085" s="12" t="s">
        <v>897</v>
      </c>
      <c r="AO2085" s="9"/>
      <c r="AP2085" s="9" t="s">
        <v>1902</v>
      </c>
      <c r="AQ2085" s="9"/>
      <c r="AR2085" s="14"/>
      <c r="AS2085" s="9"/>
      <c r="AT2085" s="9"/>
      <c r="AU2085" s="9"/>
      <c r="AV2085" s="13"/>
      <c r="AW2085" s="13"/>
      <c r="AX2085" s="9"/>
      <c r="AY2085" s="9"/>
      <c r="AZ2085" s="9"/>
      <c r="BA2085" s="33"/>
      <c r="BB2085" s="33"/>
      <c r="BC2085" s="36"/>
      <c r="BD2085" s="12" t="s">
        <v>1771</v>
      </c>
    </row>
    <row r="2086" spans="1:56" s="12" customFormat="1" x14ac:dyDescent="0.2">
      <c r="A2086" s="9">
        <f>IF(Search!$C$5="","",IF(COUNTA(Inventory!$AP2086)=1,1,""))</f>
        <v>1</v>
      </c>
      <c r="B2086" s="9" t="str">
        <f>IF(Search!$C$4="","",IF(ISNUMBER(SEARCH(Search!$C$4,$AR2086))=TRUE,1,""))</f>
        <v/>
      </c>
      <c r="C2086" s="9" t="str">
        <f>IF(Search!$C$6="x",IF(COUNTA($AQ2086)=1,1,"N"),IF(COUNTA($AQ2086)=1,"N",""))</f>
        <v/>
      </c>
      <c r="D2086" s="9" t="str">
        <f>IF(Search!$O$8="","",IF(ISNUMBER(SEARCH(Search!$O$8,$BD2086))=TRUE,1,""))</f>
        <v/>
      </c>
      <c r="E2086" s="9" t="str">
        <f>IF(Search!$C$7="","",IF(ISNUMBER(SEARCH(Search!$C$7,$AN2086))=TRUE,1,""))</f>
        <v/>
      </c>
      <c r="F2086" s="9" t="str">
        <f>IF(Search!$C$8="","",IF(ISNUMBER(SEARCH(Search!$C$8,$AO2086))=TRUE,1,""))</f>
        <v/>
      </c>
      <c r="G2086" s="9" t="str">
        <f>IF(Search!$F$4="","",IF(Inventory!$AJ2086&lt;Search!$F$4,"",1))</f>
        <v/>
      </c>
      <c r="H2086" s="9" t="str">
        <f>IF(Search!$F$5="","",IF(Inventory!$AJ2086&gt;Search!$F$5,"",1))</f>
        <v/>
      </c>
      <c r="I2086" s="9" t="str">
        <f>IF(Search!$F$7="","",IF(Search!$F$8="",IF(ISNUMBER(SEARCH(Search!$F$7,$AL2086))=TRUE,1,""),""))</f>
        <v/>
      </c>
      <c r="J2086" s="9" t="str">
        <f>IF($AL2086=Search!$F$8,1,"")</f>
        <v/>
      </c>
      <c r="K2086" s="9" t="str">
        <f>IF(Search!$I$4="","",IF(COUNTA($AS2086)=1,IF(Search!$I$4="N","N",1),""))</f>
        <v/>
      </c>
      <c r="L2086" s="9" t="str">
        <f>IF(Search!$I$5="","",IF($AS2086="RC",1,""))</f>
        <v/>
      </c>
      <c r="M2086" s="9" t="str">
        <f>IF(Search!$I$6="","",IF($AS2086="RCP",1,""))</f>
        <v/>
      </c>
      <c r="N2086" s="9" t="str">
        <f>IF(Search!$I$8="","",IF(COUNTA($AT2086)=1,IF(Search!$I$8="N","N",1),""))</f>
        <v/>
      </c>
      <c r="O2086" s="9" t="str">
        <f>IF(Search!$L$4="","",IF(COUNTA($AU2086)=1,IF(Search!$L$4="N","N",1),""))</f>
        <v/>
      </c>
      <c r="P2086" s="9" t="str">
        <f>IF(Search!$L$5="","",IF(ISNUMBER(SEARCH("Jersey",$AU2086))=TRUE,IF(Search!$L$5="N","N",1),""))</f>
        <v/>
      </c>
      <c r="Q2086" s="9" t="str">
        <f>IF(Search!$L$6="","",IF(ISNUMBER(SEARCH("Patch",$AU2086))=TRUE,IF(Search!$L$6="N","N",1),""))</f>
        <v/>
      </c>
      <c r="R2086" s="9" t="str">
        <f>IF(Search!$L$7="","",IF(ISNUMBER(SEARCH("Shield",$AU2086))=TRUE,IF(Search!$L$7="N","N",1),""))</f>
        <v/>
      </c>
      <c r="S2086" s="9" t="str">
        <f>IF(Search!$L$8="","",IF(ISNUMBER(SEARCH("Stick",$AU2086))=TRUE,IF(Search!$L$8="N","N",1),""))</f>
        <v/>
      </c>
      <c r="T2086" s="9" t="str">
        <f>IF(Search!$O$4="","",IF(COUNTA($AW2086)=1,IF(Search!$O$4="N","N",1),""))</f>
        <v/>
      </c>
      <c r="U2086" s="9" t="str">
        <f>IF(Search!$O$5="","",IF($AW2086="","",IF($AW2086&lt;Search!$O$5,"",1)))</f>
        <v/>
      </c>
      <c r="V2086" s="9" t="str">
        <f>IF(Search!$O$6="","",IF($AW2086="","",IF($AW2086&gt;Search!$O$6,"",1)))</f>
        <v/>
      </c>
      <c r="W2086" s="9" t="str">
        <f>IF(Search!$U$4="","",IF($AX2086="","",1))</f>
        <v/>
      </c>
      <c r="X2086" s="9" t="str">
        <f>IF(Search!$U$5="","",IF(ISNUMBER(SEARCH(Search!$U$5,$AX2086))=TRUE,IF(Search!$U$5="N","N",1),""))</f>
        <v/>
      </c>
      <c r="Y2086" s="9" t="str">
        <f>IF(Search!$U$6="","",IF($AY2086&lt;Search!$U$6,"",1))</f>
        <v/>
      </c>
      <c r="Z2086" s="9" t="str">
        <f>IF(Search!$R$4="","",IF(Inventory!$BA2086&lt;Search!$R$4,"",1))</f>
        <v/>
      </c>
      <c r="AA2086" s="9" t="str">
        <f>IF(Search!$R$5="","",IF($BA2086&gt;Search!$R$5,"",1))</f>
        <v/>
      </c>
      <c r="AB2086" s="9" t="str">
        <f>IF(Search!$R$6="","",IF($BB2086&lt;Search!$R$6,"",1))</f>
        <v/>
      </c>
      <c r="AC2086" s="9" t="str">
        <f>IF(Search!$R$7="","",IF($BB2086&lt;Search!$R$7,"",1))</f>
        <v/>
      </c>
      <c r="AD2086" s="45">
        <f>IF(COUNTIF($A2086:$AC2086,"n")&gt;0,"",IF(SUM($A2086:$AC2086)=COUNTA(Search!$C$4:$C$8,Search!$F$4:$F$8,Search!$I$4:$I$6,Search!$I$8,Search!$L$4:$L$8,Search!$O$4:$O$8,Search!$R$4:$R$7,Search!$U$4:$U$7)-COUNTIF(Search!$C$4:$U$7,"n"),1+LARGE($AD$1:AD2085,1),""))</f>
        <v>295</v>
      </c>
      <c r="AE2086" s="45">
        <f t="shared" si="99"/>
        <v>2227</v>
      </c>
      <c r="AF2086" s="45">
        <f>IF(AD2086="","",COUNTIF($AE$1:$AE2085,$AE2086)+RANK($AE2086,$AE$2:$AE$10540,1))</f>
        <v>418</v>
      </c>
      <c r="AG2086" s="45">
        <f t="shared" si="100"/>
        <v>0</v>
      </c>
      <c r="AH2086" s="45">
        <f>IF($AD2086="","",COUNTIF($AG$1:$AG2085,$AG2086)+RANK($AG2086,$AG$1:$AG$10539,0))</f>
        <v>457</v>
      </c>
      <c r="AI2086" s="10" t="str">
        <f t="shared" si="101"/>
        <v>2013-14 O-Pee-Chee Stickers #SRN Ryan Nugent-Hopkins     /   $</v>
      </c>
      <c r="AJ2086" s="11">
        <v>2013</v>
      </c>
      <c r="AK2086" s="17">
        <v>14</v>
      </c>
      <c r="AL2086" s="12" t="s">
        <v>1568</v>
      </c>
      <c r="AM2086" s="12" t="s">
        <v>1831</v>
      </c>
      <c r="AN2086" s="12" t="s">
        <v>1832</v>
      </c>
      <c r="AO2086" s="9"/>
      <c r="AP2086" s="9" t="s">
        <v>1902</v>
      </c>
      <c r="AQ2086" s="9"/>
      <c r="AR2086" s="14"/>
      <c r="AS2086" s="9"/>
      <c r="AT2086" s="9"/>
      <c r="AU2086" s="9"/>
      <c r="AV2086" s="13"/>
      <c r="AW2086" s="13"/>
      <c r="AX2086" s="9"/>
      <c r="AY2086" s="9"/>
      <c r="AZ2086" s="9"/>
      <c r="BA2086" s="33"/>
      <c r="BB2086" s="33"/>
      <c r="BC2086" s="36"/>
      <c r="BD2086" s="12" t="s">
        <v>1771</v>
      </c>
    </row>
    <row r="2087" spans="1:56" s="12" customFormat="1" x14ac:dyDescent="0.2">
      <c r="A2087" s="9">
        <f>IF(Search!$C$5="","",IF(COUNTA(Inventory!$AP2087)=1,1,""))</f>
        <v>1</v>
      </c>
      <c r="B2087" s="9" t="str">
        <f>IF(Search!$C$4="","",IF(ISNUMBER(SEARCH(Search!$C$4,$AR2087))=TRUE,1,""))</f>
        <v/>
      </c>
      <c r="C2087" s="9" t="str">
        <f>IF(Search!$C$6="x",IF(COUNTA($AQ2087)=1,1,"N"),IF(COUNTA($AQ2087)=1,"N",""))</f>
        <v/>
      </c>
      <c r="D2087" s="9" t="str">
        <f>IF(Search!$O$8="","",IF(ISNUMBER(SEARCH(Search!$O$8,$BD2087))=TRUE,1,""))</f>
        <v/>
      </c>
      <c r="E2087" s="9" t="str">
        <f>IF(Search!$C$7="","",IF(ISNUMBER(SEARCH(Search!$C$7,$AN2087))=TRUE,1,""))</f>
        <v/>
      </c>
      <c r="F2087" s="9" t="str">
        <f>IF(Search!$C$8="","",IF(ISNUMBER(SEARCH(Search!$C$8,$AO2087))=TRUE,1,""))</f>
        <v/>
      </c>
      <c r="G2087" s="9" t="str">
        <f>IF(Search!$F$4="","",IF(Inventory!$AJ2087&lt;Search!$F$4,"",1))</f>
        <v/>
      </c>
      <c r="H2087" s="9" t="str">
        <f>IF(Search!$F$5="","",IF(Inventory!$AJ2087&gt;Search!$F$5,"",1))</f>
        <v/>
      </c>
      <c r="I2087" s="9" t="str">
        <f>IF(Search!$F$7="","",IF(Search!$F$8="",IF(ISNUMBER(SEARCH(Search!$F$7,$AL2087))=TRUE,1,""),""))</f>
        <v/>
      </c>
      <c r="J2087" s="9" t="str">
        <f>IF($AL2087=Search!$F$8,1,"")</f>
        <v/>
      </c>
      <c r="K2087" s="9" t="str">
        <f>IF(Search!$I$4="","",IF(COUNTA($AS2087)=1,IF(Search!$I$4="N","N",1),""))</f>
        <v/>
      </c>
      <c r="L2087" s="9" t="str">
        <f>IF(Search!$I$5="","",IF($AS2087="RC",1,""))</f>
        <v/>
      </c>
      <c r="M2087" s="9" t="str">
        <f>IF(Search!$I$6="","",IF($AS2087="RCP",1,""))</f>
        <v/>
      </c>
      <c r="N2087" s="9" t="str">
        <f>IF(Search!$I$8="","",IF(COUNTA($AT2087)=1,IF(Search!$I$8="N","N",1),""))</f>
        <v/>
      </c>
      <c r="O2087" s="9" t="str">
        <f>IF(Search!$L$4="","",IF(COUNTA($AU2087)=1,IF(Search!$L$4="N","N",1),""))</f>
        <v/>
      </c>
      <c r="P2087" s="9" t="str">
        <f>IF(Search!$L$5="","",IF(ISNUMBER(SEARCH("Jersey",$AU2087))=TRUE,IF(Search!$L$5="N","N",1),""))</f>
        <v/>
      </c>
      <c r="Q2087" s="9" t="str">
        <f>IF(Search!$L$6="","",IF(ISNUMBER(SEARCH("Patch",$AU2087))=TRUE,IF(Search!$L$6="N","N",1),""))</f>
        <v/>
      </c>
      <c r="R2087" s="9" t="str">
        <f>IF(Search!$L$7="","",IF(ISNUMBER(SEARCH("Shield",$AU2087))=TRUE,IF(Search!$L$7="N","N",1),""))</f>
        <v/>
      </c>
      <c r="S2087" s="9" t="str">
        <f>IF(Search!$L$8="","",IF(ISNUMBER(SEARCH("Stick",$AU2087))=TRUE,IF(Search!$L$8="N","N",1),""))</f>
        <v/>
      </c>
      <c r="T2087" s="9" t="str">
        <f>IF(Search!$O$4="","",IF(COUNTA($AW2087)=1,IF(Search!$O$4="N","N",1),""))</f>
        <v/>
      </c>
      <c r="U2087" s="9" t="str">
        <f>IF(Search!$O$5="","",IF($AW2087="","",IF($AW2087&lt;Search!$O$5,"",1)))</f>
        <v/>
      </c>
      <c r="V2087" s="9" t="str">
        <f>IF(Search!$O$6="","",IF($AW2087="","",IF($AW2087&gt;Search!$O$6,"",1)))</f>
        <v/>
      </c>
      <c r="W2087" s="9" t="str">
        <f>IF(Search!$U$4="","",IF($AX2087="","",1))</f>
        <v/>
      </c>
      <c r="X2087" s="9" t="str">
        <f>IF(Search!$U$5="","",IF(ISNUMBER(SEARCH(Search!$U$5,$AX2087))=TRUE,IF(Search!$U$5="N","N",1),""))</f>
        <v/>
      </c>
      <c r="Y2087" s="9" t="str">
        <f>IF(Search!$U$6="","",IF($AY2087&lt;Search!$U$6,"",1))</f>
        <v/>
      </c>
      <c r="Z2087" s="9" t="str">
        <f>IF(Search!$R$4="","",IF(Inventory!$BA2087&lt;Search!$R$4,"",1))</f>
        <v/>
      </c>
      <c r="AA2087" s="9" t="str">
        <f>IF(Search!$R$5="","",IF($BA2087&gt;Search!$R$5,"",1))</f>
        <v/>
      </c>
      <c r="AB2087" s="9" t="str">
        <f>IF(Search!$R$6="","",IF($BB2087&lt;Search!$R$6,"",1))</f>
        <v/>
      </c>
      <c r="AC2087" s="9" t="str">
        <f>IF(Search!$R$7="","",IF($BB2087&lt;Search!$R$7,"",1))</f>
        <v/>
      </c>
      <c r="AD2087" s="45">
        <f>IF(COUNTIF($A2087:$AC2087,"n")&gt;0,"",IF(SUM($A2087:$AC2087)=COUNTA(Search!$C$4:$C$8,Search!$F$4:$F$8,Search!$I$4:$I$6,Search!$I$8,Search!$L$4:$L$8,Search!$O$4:$O$8,Search!$R$4:$R$7,Search!$U$4:$U$7)-COUNTIF(Search!$C$4:$U$7,"n"),1+LARGE($AD$1:AD2086,1),""))</f>
        <v>296</v>
      </c>
      <c r="AE2087" s="45">
        <f t="shared" si="99"/>
        <v>2357</v>
      </c>
      <c r="AF2087" s="45">
        <f>IF(AD2087="","",COUNTIF($AE$1:$AE2086,$AE2087)+RANK($AE2087,$AE$2:$AE$10540,1))</f>
        <v>437</v>
      </c>
      <c r="AG2087" s="45">
        <f t="shared" si="100"/>
        <v>0</v>
      </c>
      <c r="AH2087" s="45">
        <f>IF($AD2087="","",COUNTIF($AG$1:$AG2086,$AG2087)+RANK($AG2087,$AG$1:$AG$10539,0))</f>
        <v>458</v>
      </c>
      <c r="AI2087" s="10" t="str">
        <f t="shared" si="101"/>
        <v>2013-14 O-Pee-Chee Stickers #SSC Sidney Crosby PIT    /   $</v>
      </c>
      <c r="AJ2087" s="11">
        <v>2013</v>
      </c>
      <c r="AK2087" s="17">
        <v>14</v>
      </c>
      <c r="AL2087" s="12" t="s">
        <v>1568</v>
      </c>
      <c r="AM2087" s="12" t="s">
        <v>1837</v>
      </c>
      <c r="AN2087" s="12" t="s">
        <v>596</v>
      </c>
      <c r="AO2087" s="9" t="s">
        <v>1916</v>
      </c>
      <c r="AP2087" s="9" t="s">
        <v>1902</v>
      </c>
      <c r="AQ2087" s="9"/>
      <c r="AR2087" s="14"/>
      <c r="AS2087" s="9"/>
      <c r="AT2087" s="9"/>
      <c r="AU2087" s="9"/>
      <c r="AV2087" s="13"/>
      <c r="AW2087" s="13"/>
      <c r="AX2087" s="9"/>
      <c r="AY2087" s="9"/>
      <c r="AZ2087" s="9"/>
      <c r="BA2087" s="33"/>
      <c r="BB2087" s="33"/>
      <c r="BC2087" s="36"/>
      <c r="BD2087" s="12" t="s">
        <v>1771</v>
      </c>
    </row>
    <row r="2088" spans="1:56" s="12" customFormat="1" x14ac:dyDescent="0.2">
      <c r="A2088" s="9">
        <f>IF(Search!$C$5="","",IF(COUNTA(Inventory!$AP2088)=1,1,""))</f>
        <v>1</v>
      </c>
      <c r="B2088" s="9" t="str">
        <f>IF(Search!$C$4="","",IF(ISNUMBER(SEARCH(Search!$C$4,$AR2088))=TRUE,1,""))</f>
        <v/>
      </c>
      <c r="C2088" s="9" t="str">
        <f>IF(Search!$C$6="x",IF(COUNTA($AQ2088)=1,1,"N"),IF(COUNTA($AQ2088)=1,"N",""))</f>
        <v/>
      </c>
      <c r="D2088" s="9" t="str">
        <f>IF(Search!$O$8="","",IF(ISNUMBER(SEARCH(Search!$O$8,$BD2088))=TRUE,1,""))</f>
        <v/>
      </c>
      <c r="E2088" s="9" t="str">
        <f>IF(Search!$C$7="","",IF(ISNUMBER(SEARCH(Search!$C$7,$AN2088))=TRUE,1,""))</f>
        <v/>
      </c>
      <c r="F2088" s="9" t="str">
        <f>IF(Search!$C$8="","",IF(ISNUMBER(SEARCH(Search!$C$8,$AO2088))=TRUE,1,""))</f>
        <v/>
      </c>
      <c r="G2088" s="9" t="str">
        <f>IF(Search!$F$4="","",IF(Inventory!$AJ2088&lt;Search!$F$4,"",1))</f>
        <v/>
      </c>
      <c r="H2088" s="9" t="str">
        <f>IF(Search!$F$5="","",IF(Inventory!$AJ2088&gt;Search!$F$5,"",1))</f>
        <v/>
      </c>
      <c r="I2088" s="9" t="str">
        <f>IF(Search!$F$7="","",IF(Search!$F$8="",IF(ISNUMBER(SEARCH(Search!$F$7,$AL2088))=TRUE,1,""),""))</f>
        <v/>
      </c>
      <c r="J2088" s="9" t="str">
        <f>IF($AL2088=Search!$F$8,1,"")</f>
        <v/>
      </c>
      <c r="K2088" s="9" t="str">
        <f>IF(Search!$I$4="","",IF(COUNTA($AS2088)=1,IF(Search!$I$4="N","N",1),""))</f>
        <v/>
      </c>
      <c r="L2088" s="9" t="str">
        <f>IF(Search!$I$5="","",IF($AS2088="RC",1,""))</f>
        <v/>
      </c>
      <c r="M2088" s="9" t="str">
        <f>IF(Search!$I$6="","",IF($AS2088="RCP",1,""))</f>
        <v/>
      </c>
      <c r="N2088" s="9" t="str">
        <f>IF(Search!$I$8="","",IF(COUNTA($AT2088)=1,IF(Search!$I$8="N","N",1),""))</f>
        <v/>
      </c>
      <c r="O2088" s="9" t="str">
        <f>IF(Search!$L$4="","",IF(COUNTA($AU2088)=1,IF(Search!$L$4="N","N",1),""))</f>
        <v/>
      </c>
      <c r="P2088" s="9" t="str">
        <f>IF(Search!$L$5="","",IF(ISNUMBER(SEARCH("Jersey",$AU2088))=TRUE,IF(Search!$L$5="N","N",1),""))</f>
        <v/>
      </c>
      <c r="Q2088" s="9" t="str">
        <f>IF(Search!$L$6="","",IF(ISNUMBER(SEARCH("Patch",$AU2088))=TRUE,IF(Search!$L$6="N","N",1),""))</f>
        <v/>
      </c>
      <c r="R2088" s="9" t="str">
        <f>IF(Search!$L$7="","",IF(ISNUMBER(SEARCH("Shield",$AU2088))=TRUE,IF(Search!$L$7="N","N",1),""))</f>
        <v/>
      </c>
      <c r="S2088" s="9" t="str">
        <f>IF(Search!$L$8="","",IF(ISNUMBER(SEARCH("Stick",$AU2088))=TRUE,IF(Search!$L$8="N","N",1),""))</f>
        <v/>
      </c>
      <c r="T2088" s="9" t="str">
        <f>IF(Search!$O$4="","",IF(COUNTA($AW2088)=1,IF(Search!$O$4="N","N",1),""))</f>
        <v/>
      </c>
      <c r="U2088" s="9" t="str">
        <f>IF(Search!$O$5="","",IF($AW2088="","",IF($AW2088&lt;Search!$O$5,"",1)))</f>
        <v/>
      </c>
      <c r="V2088" s="9" t="str">
        <f>IF(Search!$O$6="","",IF($AW2088="","",IF($AW2088&gt;Search!$O$6,"",1)))</f>
        <v/>
      </c>
      <c r="W2088" s="9" t="str">
        <f>IF(Search!$U$4="","",IF($AX2088="","",1))</f>
        <v/>
      </c>
      <c r="X2088" s="9" t="str">
        <f>IF(Search!$U$5="","",IF(ISNUMBER(SEARCH(Search!$U$5,$AX2088))=TRUE,IF(Search!$U$5="N","N",1),""))</f>
        <v/>
      </c>
      <c r="Y2088" s="9" t="str">
        <f>IF(Search!$U$6="","",IF($AY2088&lt;Search!$U$6,"",1))</f>
        <v/>
      </c>
      <c r="Z2088" s="9" t="str">
        <f>IF(Search!$R$4="","",IF(Inventory!$BA2088&lt;Search!$R$4,"",1))</f>
        <v/>
      </c>
      <c r="AA2088" s="9" t="str">
        <f>IF(Search!$R$5="","",IF($BA2088&gt;Search!$R$5,"",1))</f>
        <v/>
      </c>
      <c r="AB2088" s="9" t="str">
        <f>IF(Search!$R$6="","",IF($BB2088&lt;Search!$R$6,"",1))</f>
        <v/>
      </c>
      <c r="AC2088" s="9" t="str">
        <f>IF(Search!$R$7="","",IF($BB2088&lt;Search!$R$7,"",1))</f>
        <v/>
      </c>
      <c r="AD2088" s="45">
        <f>IF(COUNTIF($A2088:$AC2088,"n")&gt;0,"",IF(SUM($A2088:$AC2088)=COUNTA(Search!$C$4:$C$8,Search!$F$4:$F$8,Search!$I$4:$I$6,Search!$I$8,Search!$L$4:$L$8,Search!$O$4:$O$8,Search!$R$4:$R$7,Search!$U$4:$U$7)-COUNTIF(Search!$C$4:$U$7,"n"),1+LARGE($AD$1:AD2087,1),""))</f>
        <v>297</v>
      </c>
      <c r="AE2088" s="45">
        <f t="shared" si="99"/>
        <v>2409</v>
      </c>
      <c r="AF2088" s="45">
        <f>IF(AD2088="","",COUNTIF($AE$1:$AE2087,$AE2088)+RANK($AE2088,$AE$2:$AE$10540,1))</f>
        <v>449</v>
      </c>
      <c r="AG2088" s="45">
        <f t="shared" si="100"/>
        <v>0</v>
      </c>
      <c r="AH2088" s="45">
        <f>IF($AD2088="","",COUNTIF($AG$1:$AG2087,$AG2088)+RANK($AG2088,$AG$1:$AG$10539,0))</f>
        <v>459</v>
      </c>
      <c r="AI2088" s="10" t="str">
        <f t="shared" si="101"/>
        <v>2013-14 O-Pee-Chee Stickers #SSS Steven Stamkos TBL    /   $</v>
      </c>
      <c r="AJ2088" s="11">
        <v>2013</v>
      </c>
      <c r="AK2088" s="17">
        <v>14</v>
      </c>
      <c r="AL2088" s="12" t="s">
        <v>1568</v>
      </c>
      <c r="AM2088" s="12" t="s">
        <v>1822</v>
      </c>
      <c r="AN2088" s="12" t="s">
        <v>1647</v>
      </c>
      <c r="AO2088" s="9" t="s">
        <v>1925</v>
      </c>
      <c r="AP2088" s="9" t="s">
        <v>1902</v>
      </c>
      <c r="AQ2088" s="9"/>
      <c r="AR2088" s="14"/>
      <c r="AS2088" s="9"/>
      <c r="AT2088" s="9"/>
      <c r="AU2088" s="9"/>
      <c r="AV2088" s="13"/>
      <c r="AW2088" s="13"/>
      <c r="AX2088" s="9"/>
      <c r="AY2088" s="9"/>
      <c r="AZ2088" s="9"/>
      <c r="BA2088" s="33"/>
      <c r="BB2088" s="33"/>
      <c r="BC2088" s="36"/>
      <c r="BD2088" s="12" t="s">
        <v>1771</v>
      </c>
    </row>
    <row r="2089" spans="1:56" s="12" customFormat="1" x14ac:dyDescent="0.2">
      <c r="A2089" s="9">
        <f>IF(Search!$C$5="","",IF(COUNTA(Inventory!$AP2089)=1,1,""))</f>
        <v>1</v>
      </c>
      <c r="B2089" s="9" t="str">
        <f>IF(Search!$C$4="","",IF(ISNUMBER(SEARCH(Search!$C$4,$AR2089))=TRUE,1,""))</f>
        <v/>
      </c>
      <c r="C2089" s="9" t="str">
        <f>IF(Search!$C$6="x",IF(COUNTA($AQ2089)=1,1,"N"),IF(COUNTA($AQ2089)=1,"N",""))</f>
        <v/>
      </c>
      <c r="D2089" s="9" t="str">
        <f>IF(Search!$O$8="","",IF(ISNUMBER(SEARCH(Search!$O$8,$BD2089))=TRUE,1,""))</f>
        <v/>
      </c>
      <c r="E2089" s="9" t="str">
        <f>IF(Search!$C$7="","",IF(ISNUMBER(SEARCH(Search!$C$7,$AN2089))=TRUE,1,""))</f>
        <v/>
      </c>
      <c r="F2089" s="9" t="str">
        <f>IF(Search!$C$8="","",IF(ISNUMBER(SEARCH(Search!$C$8,$AO2089))=TRUE,1,""))</f>
        <v/>
      </c>
      <c r="G2089" s="9" t="str">
        <f>IF(Search!$F$4="","",IF(Inventory!$AJ2089&lt;Search!$F$4,"",1))</f>
        <v/>
      </c>
      <c r="H2089" s="9" t="str">
        <f>IF(Search!$F$5="","",IF(Inventory!$AJ2089&gt;Search!$F$5,"",1))</f>
        <v/>
      </c>
      <c r="I2089" s="9" t="str">
        <f>IF(Search!$F$7="","",IF(Search!$F$8="",IF(ISNUMBER(SEARCH(Search!$F$7,$AL2089))=TRUE,1,""),""))</f>
        <v/>
      </c>
      <c r="J2089" s="9" t="str">
        <f>IF($AL2089=Search!$F$8,1,"")</f>
        <v/>
      </c>
      <c r="K2089" s="9" t="str">
        <f>IF(Search!$I$4="","",IF(COUNTA($AS2089)=1,IF(Search!$I$4="N","N",1),""))</f>
        <v/>
      </c>
      <c r="L2089" s="9" t="str">
        <f>IF(Search!$I$5="","",IF($AS2089="RC",1,""))</f>
        <v/>
      </c>
      <c r="M2089" s="9" t="str">
        <f>IF(Search!$I$6="","",IF($AS2089="RCP",1,""))</f>
        <v/>
      </c>
      <c r="N2089" s="9" t="str">
        <f>IF(Search!$I$8="","",IF(COUNTA($AT2089)=1,IF(Search!$I$8="N","N",1),""))</f>
        <v/>
      </c>
      <c r="O2089" s="9" t="str">
        <f>IF(Search!$L$4="","",IF(COUNTA($AU2089)=1,IF(Search!$L$4="N","N",1),""))</f>
        <v/>
      </c>
      <c r="P2089" s="9" t="str">
        <f>IF(Search!$L$5="","",IF(ISNUMBER(SEARCH("Jersey",$AU2089))=TRUE,IF(Search!$L$5="N","N",1),""))</f>
        <v/>
      </c>
      <c r="Q2089" s="9" t="str">
        <f>IF(Search!$L$6="","",IF(ISNUMBER(SEARCH("Patch",$AU2089))=TRUE,IF(Search!$L$6="N","N",1),""))</f>
        <v/>
      </c>
      <c r="R2089" s="9" t="str">
        <f>IF(Search!$L$7="","",IF(ISNUMBER(SEARCH("Shield",$AU2089))=TRUE,IF(Search!$L$7="N","N",1),""))</f>
        <v/>
      </c>
      <c r="S2089" s="9" t="str">
        <f>IF(Search!$L$8="","",IF(ISNUMBER(SEARCH("Stick",$AU2089))=TRUE,IF(Search!$L$8="N","N",1),""))</f>
        <v/>
      </c>
      <c r="T2089" s="9" t="str">
        <f>IF(Search!$O$4="","",IF(COUNTA($AW2089)=1,IF(Search!$O$4="N","N",1),""))</f>
        <v/>
      </c>
      <c r="U2089" s="9" t="str">
        <f>IF(Search!$O$5="","",IF($AW2089="","",IF($AW2089&lt;Search!$O$5,"",1)))</f>
        <v/>
      </c>
      <c r="V2089" s="9" t="str">
        <f>IF(Search!$O$6="","",IF($AW2089="","",IF($AW2089&gt;Search!$O$6,"",1)))</f>
        <v/>
      </c>
      <c r="W2089" s="9" t="str">
        <f>IF(Search!$U$4="","",IF($AX2089="","",1))</f>
        <v/>
      </c>
      <c r="X2089" s="9" t="str">
        <f>IF(Search!$U$5="","",IF(ISNUMBER(SEARCH(Search!$U$5,$AX2089))=TRUE,IF(Search!$U$5="N","N",1),""))</f>
        <v/>
      </c>
      <c r="Y2089" s="9" t="str">
        <f>IF(Search!$U$6="","",IF($AY2089&lt;Search!$U$6,"",1))</f>
        <v/>
      </c>
      <c r="Z2089" s="9" t="str">
        <f>IF(Search!$R$4="","",IF(Inventory!$BA2089&lt;Search!$R$4,"",1))</f>
        <v/>
      </c>
      <c r="AA2089" s="9" t="str">
        <f>IF(Search!$R$5="","",IF($BA2089&gt;Search!$R$5,"",1))</f>
        <v/>
      </c>
      <c r="AB2089" s="9" t="str">
        <f>IF(Search!$R$6="","",IF($BB2089&lt;Search!$R$6,"",1))</f>
        <v/>
      </c>
      <c r="AC2089" s="9" t="str">
        <f>IF(Search!$R$7="","",IF($BB2089&lt;Search!$R$7,"",1))</f>
        <v/>
      </c>
      <c r="AD2089" s="45">
        <f>IF(COUNTIF($A2089:$AC2089,"n")&gt;0,"",IF(SUM($A2089:$AC2089)=COUNTA(Search!$C$4:$C$8,Search!$F$4:$F$8,Search!$I$4:$I$6,Search!$I$8,Search!$L$4:$L$8,Search!$O$4:$O$8,Search!$R$4:$R$7,Search!$U$4:$U$7)-COUNTIF(Search!$C$4:$U$7,"n"),1+LARGE($AD$1:AD2088,1),""))</f>
        <v>298</v>
      </c>
      <c r="AE2089" s="45">
        <f t="shared" si="99"/>
        <v>1973</v>
      </c>
      <c r="AF2089" s="45">
        <f>IF(AD2089="","",COUNTIF($AE$1:$AE2088,$AE2089)+RANK($AE2089,$AE$2:$AE$10540,1))</f>
        <v>371</v>
      </c>
      <c r="AG2089" s="45">
        <f t="shared" si="100"/>
        <v>0</v>
      </c>
      <c r="AH2089" s="45">
        <f>IF($AD2089="","",COUNTIF($AG$1:$AG2088,$AG2089)+RANK($AG2089,$AG$1:$AG$10539,0))</f>
        <v>460</v>
      </c>
      <c r="AI2089" s="10" t="str">
        <f t="shared" si="101"/>
        <v>2013-14 O-Pee-Chee Stickers #SSU P.K. Subban     /   $</v>
      </c>
      <c r="AJ2089" s="11">
        <v>2013</v>
      </c>
      <c r="AK2089" s="17">
        <v>14</v>
      </c>
      <c r="AL2089" s="12" t="s">
        <v>1568</v>
      </c>
      <c r="AM2089" s="12" t="s">
        <v>1823</v>
      </c>
      <c r="AN2089" s="12" t="s">
        <v>1417</v>
      </c>
      <c r="AO2089" s="9"/>
      <c r="AP2089" s="9" t="s">
        <v>1902</v>
      </c>
      <c r="AQ2089" s="9"/>
      <c r="AR2089" s="14"/>
      <c r="AS2089" s="9"/>
      <c r="AT2089" s="9"/>
      <c r="AU2089" s="9"/>
      <c r="AV2089" s="13"/>
      <c r="AW2089" s="13"/>
      <c r="AX2089" s="9"/>
      <c r="AY2089" s="9"/>
      <c r="AZ2089" s="9"/>
      <c r="BA2089" s="33"/>
      <c r="BB2089" s="33"/>
      <c r="BC2089" s="36"/>
      <c r="BD2089" s="12" t="s">
        <v>1771</v>
      </c>
    </row>
    <row r="2090" spans="1:56" s="12" customFormat="1" x14ac:dyDescent="0.2">
      <c r="A2090" s="9">
        <f>IF(Search!$C$5="","",IF(COUNTA(Inventory!$AP2090)=1,1,""))</f>
        <v>1</v>
      </c>
      <c r="B2090" s="9" t="str">
        <f>IF(Search!$C$4="","",IF(ISNUMBER(SEARCH(Search!$C$4,$AR2090))=TRUE,1,""))</f>
        <v/>
      </c>
      <c r="C2090" s="9" t="str">
        <f>IF(Search!$C$6="x",IF(COUNTA($AQ2090)=1,1,"N"),IF(COUNTA($AQ2090)=1,"N",""))</f>
        <v/>
      </c>
      <c r="D2090" s="9" t="str">
        <f>IF(Search!$O$8="","",IF(ISNUMBER(SEARCH(Search!$O$8,$BD2090))=TRUE,1,""))</f>
        <v/>
      </c>
      <c r="E2090" s="9" t="str">
        <f>IF(Search!$C$7="","",IF(ISNUMBER(SEARCH(Search!$C$7,$AN2090))=TRUE,1,""))</f>
        <v/>
      </c>
      <c r="F2090" s="9" t="str">
        <f>IF(Search!$C$8="","",IF(ISNUMBER(SEARCH(Search!$C$8,$AO2090))=TRUE,1,""))</f>
        <v/>
      </c>
      <c r="G2090" s="9" t="str">
        <f>IF(Search!$F$4="","",IF(Inventory!$AJ2090&lt;Search!$F$4,"",1))</f>
        <v/>
      </c>
      <c r="H2090" s="9" t="str">
        <f>IF(Search!$F$5="","",IF(Inventory!$AJ2090&gt;Search!$F$5,"",1))</f>
        <v/>
      </c>
      <c r="I2090" s="9" t="str">
        <f>IF(Search!$F$7="","",IF(Search!$F$8="",IF(ISNUMBER(SEARCH(Search!$F$7,$AL2090))=TRUE,1,""),""))</f>
        <v/>
      </c>
      <c r="J2090" s="9" t="str">
        <f>IF($AL2090=Search!$F$8,1,"")</f>
        <v/>
      </c>
      <c r="K2090" s="9" t="str">
        <f>IF(Search!$I$4="","",IF(COUNTA($AS2090)=1,IF(Search!$I$4="N","N",1),""))</f>
        <v/>
      </c>
      <c r="L2090" s="9" t="str">
        <f>IF(Search!$I$5="","",IF($AS2090="RC",1,""))</f>
        <v/>
      </c>
      <c r="M2090" s="9" t="str">
        <f>IF(Search!$I$6="","",IF($AS2090="RCP",1,""))</f>
        <v/>
      </c>
      <c r="N2090" s="9" t="str">
        <f>IF(Search!$I$8="","",IF(COUNTA($AT2090)=1,IF(Search!$I$8="N","N",1),""))</f>
        <v/>
      </c>
      <c r="O2090" s="9" t="str">
        <f>IF(Search!$L$4="","",IF(COUNTA($AU2090)=1,IF(Search!$L$4="N","N",1),""))</f>
        <v/>
      </c>
      <c r="P2090" s="9" t="str">
        <f>IF(Search!$L$5="","",IF(ISNUMBER(SEARCH("Jersey",$AU2090))=TRUE,IF(Search!$L$5="N","N",1),""))</f>
        <v/>
      </c>
      <c r="Q2090" s="9" t="str">
        <f>IF(Search!$L$6="","",IF(ISNUMBER(SEARCH("Patch",$AU2090))=TRUE,IF(Search!$L$6="N","N",1),""))</f>
        <v/>
      </c>
      <c r="R2090" s="9" t="str">
        <f>IF(Search!$L$7="","",IF(ISNUMBER(SEARCH("Shield",$AU2090))=TRUE,IF(Search!$L$7="N","N",1),""))</f>
        <v/>
      </c>
      <c r="S2090" s="9" t="str">
        <f>IF(Search!$L$8="","",IF(ISNUMBER(SEARCH("Stick",$AU2090))=TRUE,IF(Search!$L$8="N","N",1),""))</f>
        <v/>
      </c>
      <c r="T2090" s="9" t="str">
        <f>IF(Search!$O$4="","",IF(COUNTA($AW2090)=1,IF(Search!$O$4="N","N",1),""))</f>
        <v/>
      </c>
      <c r="U2090" s="9" t="str">
        <f>IF(Search!$O$5="","",IF($AW2090="","",IF($AW2090&lt;Search!$O$5,"",1)))</f>
        <v/>
      </c>
      <c r="V2090" s="9" t="str">
        <f>IF(Search!$O$6="","",IF($AW2090="","",IF($AW2090&gt;Search!$O$6,"",1)))</f>
        <v/>
      </c>
      <c r="W2090" s="9" t="str">
        <f>IF(Search!$U$4="","",IF($AX2090="","",1))</f>
        <v/>
      </c>
      <c r="X2090" s="9" t="str">
        <f>IF(Search!$U$5="","",IF(ISNUMBER(SEARCH(Search!$U$5,$AX2090))=TRUE,IF(Search!$U$5="N","N",1),""))</f>
        <v/>
      </c>
      <c r="Y2090" s="9" t="str">
        <f>IF(Search!$U$6="","",IF($AY2090&lt;Search!$U$6,"",1))</f>
        <v/>
      </c>
      <c r="Z2090" s="9" t="str">
        <f>IF(Search!$R$4="","",IF(Inventory!$BA2090&lt;Search!$R$4,"",1))</f>
        <v/>
      </c>
      <c r="AA2090" s="9" t="str">
        <f>IF(Search!$R$5="","",IF($BA2090&gt;Search!$R$5,"",1))</f>
        <v/>
      </c>
      <c r="AB2090" s="9" t="str">
        <f>IF(Search!$R$6="","",IF($BB2090&lt;Search!$R$6,"",1))</f>
        <v/>
      </c>
      <c r="AC2090" s="9" t="str">
        <f>IF(Search!$R$7="","",IF($BB2090&lt;Search!$R$7,"",1))</f>
        <v/>
      </c>
      <c r="AD2090" s="45">
        <f>IF(COUNTIF($A2090:$AC2090,"n")&gt;0,"",IF(SUM($A2090:$AC2090)=COUNTA(Search!$C$4:$C$8,Search!$F$4:$F$8,Search!$I$4:$I$6,Search!$I$8,Search!$L$4:$L$8,Search!$O$4:$O$8,Search!$R$4:$R$7,Search!$U$4:$U$7)-COUNTIF(Search!$C$4:$U$7,"n"),1+LARGE($AD$1:AD2089,1),""))</f>
        <v>299</v>
      </c>
      <c r="AE2090" s="45">
        <f t="shared" si="99"/>
        <v>2385</v>
      </c>
      <c r="AF2090" s="45">
        <f>IF(AD2090="","",COUNTIF($AE$1:$AE2089,$AE2090)+RANK($AE2090,$AE$2:$AE$10540,1))</f>
        <v>446</v>
      </c>
      <c r="AG2090" s="45">
        <f t="shared" si="100"/>
        <v>0</v>
      </c>
      <c r="AH2090" s="45">
        <f>IF($AD2090="","",COUNTIF($AG$1:$AG2089,$AG2090)+RANK($AG2090,$AG$1:$AG$10539,0))</f>
        <v>461</v>
      </c>
      <c r="AI2090" s="10" t="str">
        <f t="shared" si="101"/>
        <v>2013-14 O-Pee-Chee Stickers #SSW Stephen Weiss     /   $</v>
      </c>
      <c r="AJ2090" s="11">
        <v>2013</v>
      </c>
      <c r="AK2090" s="17">
        <v>14</v>
      </c>
      <c r="AL2090" s="12" t="s">
        <v>1568</v>
      </c>
      <c r="AM2090" s="12" t="s">
        <v>1833</v>
      </c>
      <c r="AN2090" s="12" t="s">
        <v>1834</v>
      </c>
      <c r="AO2090" s="9"/>
      <c r="AP2090" s="9" t="s">
        <v>1902</v>
      </c>
      <c r="AQ2090" s="9"/>
      <c r="AR2090" s="14"/>
      <c r="AS2090" s="9"/>
      <c r="AT2090" s="9"/>
      <c r="AU2090" s="9"/>
      <c r="AV2090" s="13"/>
      <c r="AW2090" s="13"/>
      <c r="AX2090" s="9"/>
      <c r="AY2090" s="9"/>
      <c r="AZ2090" s="9"/>
      <c r="BA2090" s="33"/>
      <c r="BB2090" s="33"/>
      <c r="BC2090" s="36"/>
      <c r="BD2090" s="12" t="s">
        <v>1771</v>
      </c>
    </row>
    <row r="2091" spans="1:56" s="12" customFormat="1" x14ac:dyDescent="0.2">
      <c r="A2091" s="9">
        <f>IF(Search!$C$5="","",IF(COUNTA(Inventory!$AP2091)=1,1,""))</f>
        <v>1</v>
      </c>
      <c r="B2091" s="9" t="str">
        <f>IF(Search!$C$4="","",IF(ISNUMBER(SEARCH(Search!$C$4,$AR2091))=TRUE,1,""))</f>
        <v/>
      </c>
      <c r="C2091" s="9" t="str">
        <f>IF(Search!$C$6="x",IF(COUNTA($AQ2091)=1,1,"N"),IF(COUNTA($AQ2091)=1,"N",""))</f>
        <v/>
      </c>
      <c r="D2091" s="9" t="str">
        <f>IF(Search!$O$8="","",IF(ISNUMBER(SEARCH(Search!$O$8,$BD2091))=TRUE,1,""))</f>
        <v/>
      </c>
      <c r="E2091" s="9" t="str">
        <f>IF(Search!$C$7="","",IF(ISNUMBER(SEARCH(Search!$C$7,$AN2091))=TRUE,1,""))</f>
        <v/>
      </c>
      <c r="F2091" s="9" t="str">
        <f>IF(Search!$C$8="","",IF(ISNUMBER(SEARCH(Search!$C$8,$AO2091))=TRUE,1,""))</f>
        <v/>
      </c>
      <c r="G2091" s="9" t="str">
        <f>IF(Search!$F$4="","",IF(Inventory!$AJ2091&lt;Search!$F$4,"",1))</f>
        <v/>
      </c>
      <c r="H2091" s="9" t="str">
        <f>IF(Search!$F$5="","",IF(Inventory!$AJ2091&gt;Search!$F$5,"",1))</f>
        <v/>
      </c>
      <c r="I2091" s="9" t="str">
        <f>IF(Search!$F$7="","",IF(Search!$F$8="",IF(ISNUMBER(SEARCH(Search!$F$7,$AL2091))=TRUE,1,""),""))</f>
        <v/>
      </c>
      <c r="J2091" s="9" t="str">
        <f>IF($AL2091=Search!$F$8,1,"")</f>
        <v/>
      </c>
      <c r="K2091" s="9" t="str">
        <f>IF(Search!$I$4="","",IF(COUNTA($AS2091)=1,IF(Search!$I$4="N","N",1),""))</f>
        <v/>
      </c>
      <c r="L2091" s="9" t="str">
        <f>IF(Search!$I$5="","",IF($AS2091="RC",1,""))</f>
        <v/>
      </c>
      <c r="M2091" s="9" t="str">
        <f>IF(Search!$I$6="","",IF($AS2091="RCP",1,""))</f>
        <v/>
      </c>
      <c r="N2091" s="9" t="str">
        <f>IF(Search!$I$8="","",IF(COUNTA($AT2091)=1,IF(Search!$I$8="N","N",1),""))</f>
        <v/>
      </c>
      <c r="O2091" s="9" t="str">
        <f>IF(Search!$L$4="","",IF(COUNTA($AU2091)=1,IF(Search!$L$4="N","N",1),""))</f>
        <v/>
      </c>
      <c r="P2091" s="9" t="str">
        <f>IF(Search!$L$5="","",IF(ISNUMBER(SEARCH("Jersey",$AU2091))=TRUE,IF(Search!$L$5="N","N",1),""))</f>
        <v/>
      </c>
      <c r="Q2091" s="9" t="str">
        <f>IF(Search!$L$6="","",IF(ISNUMBER(SEARCH("Patch",$AU2091))=TRUE,IF(Search!$L$6="N","N",1),""))</f>
        <v/>
      </c>
      <c r="R2091" s="9" t="str">
        <f>IF(Search!$L$7="","",IF(ISNUMBER(SEARCH("Shield",$AU2091))=TRUE,IF(Search!$L$7="N","N",1),""))</f>
        <v/>
      </c>
      <c r="S2091" s="9" t="str">
        <f>IF(Search!$L$8="","",IF(ISNUMBER(SEARCH("Stick",$AU2091))=TRUE,IF(Search!$L$8="N","N",1),""))</f>
        <v/>
      </c>
      <c r="T2091" s="9" t="str">
        <f>IF(Search!$O$4="","",IF(COUNTA($AW2091)=1,IF(Search!$O$4="N","N",1),""))</f>
        <v/>
      </c>
      <c r="U2091" s="9" t="str">
        <f>IF(Search!$O$5="","",IF($AW2091="","",IF($AW2091&lt;Search!$O$5,"",1)))</f>
        <v/>
      </c>
      <c r="V2091" s="9" t="str">
        <f>IF(Search!$O$6="","",IF($AW2091="","",IF($AW2091&gt;Search!$O$6,"",1)))</f>
        <v/>
      </c>
      <c r="W2091" s="9" t="str">
        <f>IF(Search!$U$4="","",IF($AX2091="","",1))</f>
        <v/>
      </c>
      <c r="X2091" s="9" t="str">
        <f>IF(Search!$U$5="","",IF(ISNUMBER(SEARCH(Search!$U$5,$AX2091))=TRUE,IF(Search!$U$5="N","N",1),""))</f>
        <v/>
      </c>
      <c r="Y2091" s="9" t="str">
        <f>IF(Search!$U$6="","",IF($AY2091&lt;Search!$U$6,"",1))</f>
        <v/>
      </c>
      <c r="Z2091" s="9" t="str">
        <f>IF(Search!$R$4="","",IF(Inventory!$BA2091&lt;Search!$R$4,"",1))</f>
        <v/>
      </c>
      <c r="AA2091" s="9" t="str">
        <f>IF(Search!$R$5="","",IF($BA2091&gt;Search!$R$5,"",1))</f>
        <v/>
      </c>
      <c r="AB2091" s="9" t="str">
        <f>IF(Search!$R$6="","",IF($BB2091&lt;Search!$R$6,"",1))</f>
        <v/>
      </c>
      <c r="AC2091" s="9" t="str">
        <f>IF(Search!$R$7="","",IF($BB2091&lt;Search!$R$7,"",1))</f>
        <v/>
      </c>
      <c r="AD2091" s="45">
        <f>IF(COUNTIF($A2091:$AC2091,"n")&gt;0,"",IF(SUM($A2091:$AC2091)=COUNTA(Search!$C$4:$C$8,Search!$F$4:$F$8,Search!$I$4:$I$6,Search!$I$8,Search!$L$4:$L$8,Search!$O$4:$O$8,Search!$R$4:$R$7,Search!$U$4:$U$7)-COUNTIF(Search!$C$4:$U$7,"n"),1+LARGE($AD$1:AD2090,1),""))</f>
        <v>300</v>
      </c>
      <c r="AE2091" s="45">
        <f t="shared" si="99"/>
        <v>1240</v>
      </c>
      <c r="AF2091" s="45">
        <f>IF(AD2091="","",COUNTIF($AE$1:$AE2090,$AE2091)+RANK($AE2091,$AE$2:$AE$10540,1))</f>
        <v>208</v>
      </c>
      <c r="AG2091" s="45">
        <f t="shared" si="100"/>
        <v>0</v>
      </c>
      <c r="AH2091" s="45">
        <f>IF($AD2091="","",COUNTIF($AG$1:$AG2090,$AG2091)+RANK($AG2091,$AG$1:$AG$10539,0))</f>
        <v>462</v>
      </c>
      <c r="AI2091" s="10" t="str">
        <f t="shared" si="101"/>
        <v>2013-14 O-Pee-Chee Stickers #STA John Tavares     /   $</v>
      </c>
      <c r="AJ2091" s="11">
        <v>2013</v>
      </c>
      <c r="AK2091" s="17">
        <v>14</v>
      </c>
      <c r="AL2091" s="12" t="s">
        <v>1568</v>
      </c>
      <c r="AM2091" s="12" t="s">
        <v>1824</v>
      </c>
      <c r="AN2091" s="12" t="s">
        <v>26</v>
      </c>
      <c r="AO2091" s="9"/>
      <c r="AP2091" s="9" t="s">
        <v>1902</v>
      </c>
      <c r="AQ2091" s="9"/>
      <c r="AR2091" s="14"/>
      <c r="AS2091" s="9"/>
      <c r="AT2091" s="9"/>
      <c r="AU2091" s="9"/>
      <c r="AV2091" s="13"/>
      <c r="AW2091" s="13"/>
      <c r="AX2091" s="9"/>
      <c r="AY2091" s="9"/>
      <c r="AZ2091" s="9"/>
      <c r="BA2091" s="33"/>
      <c r="BB2091" s="33"/>
      <c r="BC2091" s="36"/>
      <c r="BD2091" s="12" t="s">
        <v>1771</v>
      </c>
    </row>
    <row r="2092" spans="1:56" s="12" customFormat="1" x14ac:dyDescent="0.2">
      <c r="A2092" s="9">
        <f>IF(Search!$C$5="","",IF(COUNTA(Inventory!$AP2092)=1,1,""))</f>
        <v>1</v>
      </c>
      <c r="B2092" s="9" t="str">
        <f>IF(Search!$C$4="","",IF(ISNUMBER(SEARCH(Search!$C$4,$AR2092))=TRUE,1,""))</f>
        <v/>
      </c>
      <c r="C2092" s="9" t="str">
        <f>IF(Search!$C$6="x",IF(COUNTA($AQ2092)=1,1,"N"),IF(COUNTA($AQ2092)=1,"N",""))</f>
        <v/>
      </c>
      <c r="D2092" s="9" t="str">
        <f>IF(Search!$O$8="","",IF(ISNUMBER(SEARCH(Search!$O$8,$BD2092))=TRUE,1,""))</f>
        <v/>
      </c>
      <c r="E2092" s="9" t="str">
        <f>IF(Search!$C$7="","",IF(ISNUMBER(SEARCH(Search!$C$7,$AN2092))=TRUE,1,""))</f>
        <v/>
      </c>
      <c r="F2092" s="9" t="str">
        <f>IF(Search!$C$8="","",IF(ISNUMBER(SEARCH(Search!$C$8,$AO2092))=TRUE,1,""))</f>
        <v/>
      </c>
      <c r="G2092" s="9" t="str">
        <f>IF(Search!$F$4="","",IF(Inventory!$AJ2092&lt;Search!$F$4,"",1))</f>
        <v/>
      </c>
      <c r="H2092" s="9" t="str">
        <f>IF(Search!$F$5="","",IF(Inventory!$AJ2092&gt;Search!$F$5,"",1))</f>
        <v/>
      </c>
      <c r="I2092" s="9" t="str">
        <f>IF(Search!$F$7="","",IF(Search!$F$8="",IF(ISNUMBER(SEARCH(Search!$F$7,$AL2092))=TRUE,1,""),""))</f>
        <v/>
      </c>
      <c r="J2092" s="9" t="str">
        <f>IF($AL2092=Search!$F$8,1,"")</f>
        <v/>
      </c>
      <c r="K2092" s="9" t="str">
        <f>IF(Search!$I$4="","",IF(COUNTA($AS2092)=1,IF(Search!$I$4="N","N",1),""))</f>
        <v/>
      </c>
      <c r="L2092" s="9" t="str">
        <f>IF(Search!$I$5="","",IF($AS2092="RC",1,""))</f>
        <v/>
      </c>
      <c r="M2092" s="9" t="str">
        <f>IF(Search!$I$6="","",IF($AS2092="RCP",1,""))</f>
        <v/>
      </c>
      <c r="N2092" s="9" t="str">
        <f>IF(Search!$I$8="","",IF(COUNTA($AT2092)=1,IF(Search!$I$8="N","N",1),""))</f>
        <v/>
      </c>
      <c r="O2092" s="9" t="str">
        <f>IF(Search!$L$4="","",IF(COUNTA($AU2092)=1,IF(Search!$L$4="N","N",1),""))</f>
        <v/>
      </c>
      <c r="P2092" s="9" t="str">
        <f>IF(Search!$L$5="","",IF(ISNUMBER(SEARCH("Jersey",$AU2092))=TRUE,IF(Search!$L$5="N","N",1),""))</f>
        <v/>
      </c>
      <c r="Q2092" s="9" t="str">
        <f>IF(Search!$L$6="","",IF(ISNUMBER(SEARCH("Patch",$AU2092))=TRUE,IF(Search!$L$6="N","N",1),""))</f>
        <v/>
      </c>
      <c r="R2092" s="9" t="str">
        <f>IF(Search!$L$7="","",IF(ISNUMBER(SEARCH("Shield",$AU2092))=TRUE,IF(Search!$L$7="N","N",1),""))</f>
        <v/>
      </c>
      <c r="S2092" s="9" t="str">
        <f>IF(Search!$L$8="","",IF(ISNUMBER(SEARCH("Stick",$AU2092))=TRUE,IF(Search!$L$8="N","N",1),""))</f>
        <v/>
      </c>
      <c r="T2092" s="9" t="str">
        <f>IF(Search!$O$4="","",IF(COUNTA($AW2092)=1,IF(Search!$O$4="N","N",1),""))</f>
        <v/>
      </c>
      <c r="U2092" s="9" t="str">
        <f>IF(Search!$O$5="","",IF($AW2092="","",IF($AW2092&lt;Search!$O$5,"",1)))</f>
        <v/>
      </c>
      <c r="V2092" s="9" t="str">
        <f>IF(Search!$O$6="","",IF($AW2092="","",IF($AW2092&gt;Search!$O$6,"",1)))</f>
        <v/>
      </c>
      <c r="W2092" s="9" t="str">
        <f>IF(Search!$U$4="","",IF($AX2092="","",1))</f>
        <v/>
      </c>
      <c r="X2092" s="9" t="str">
        <f>IF(Search!$U$5="","",IF(ISNUMBER(SEARCH(Search!$U$5,$AX2092))=TRUE,IF(Search!$U$5="N","N",1),""))</f>
        <v/>
      </c>
      <c r="Y2092" s="9" t="str">
        <f>IF(Search!$U$6="","",IF($AY2092&lt;Search!$U$6,"",1))</f>
        <v/>
      </c>
      <c r="Z2092" s="9" t="str">
        <f>IF(Search!$R$4="","",IF(Inventory!$BA2092&lt;Search!$R$4,"",1))</f>
        <v/>
      </c>
      <c r="AA2092" s="9" t="str">
        <f>IF(Search!$R$5="","",IF($BA2092&gt;Search!$R$5,"",1))</f>
        <v/>
      </c>
      <c r="AB2092" s="9" t="str">
        <f>IF(Search!$R$6="","",IF($BB2092&lt;Search!$R$6,"",1))</f>
        <v/>
      </c>
      <c r="AC2092" s="9" t="str">
        <f>IF(Search!$R$7="","",IF($BB2092&lt;Search!$R$7,"",1))</f>
        <v/>
      </c>
      <c r="AD2092" s="45">
        <f>IF(COUNTIF($A2092:$AC2092,"n")&gt;0,"",IF(SUM($A2092:$AC2092)=COUNTA(Search!$C$4:$C$8,Search!$F$4:$F$8,Search!$I$4:$I$6,Search!$I$8,Search!$L$4:$L$8,Search!$O$4:$O$8,Search!$R$4:$R$7,Search!$U$4:$U$7)-COUNTIF(Search!$C$4:$U$7,"n"),1+LARGE($AD$1:AD2091,1),""))</f>
        <v>301</v>
      </c>
      <c r="AE2092" s="45">
        <f t="shared" si="99"/>
        <v>2444</v>
      </c>
      <c r="AF2092" s="45">
        <f>IF(AD2092="","",COUNTIF($AE$1:$AE2091,$AE2092)+RANK($AE2092,$AE$2:$AE$10540,1))</f>
        <v>455</v>
      </c>
      <c r="AG2092" s="45">
        <f t="shared" si="100"/>
        <v>0</v>
      </c>
      <c r="AH2092" s="45">
        <f>IF($AD2092="","",COUNTIF($AG$1:$AG2091,$AG2092)+RANK($AG2092,$AG$1:$AG$10539,0))</f>
        <v>463</v>
      </c>
      <c r="AI2092" s="10" t="str">
        <f t="shared" si="101"/>
        <v>2013-14 O-Pee-Chee Stickers #STV Thomas Vanek     /   $</v>
      </c>
      <c r="AJ2092" s="11">
        <v>2013</v>
      </c>
      <c r="AK2092" s="17">
        <v>14</v>
      </c>
      <c r="AL2092" s="12" t="s">
        <v>1568</v>
      </c>
      <c r="AM2092" s="12" t="s">
        <v>1807</v>
      </c>
      <c r="AN2092" s="12" t="s">
        <v>1808</v>
      </c>
      <c r="AO2092" s="9"/>
      <c r="AP2092" s="9" t="s">
        <v>1902</v>
      </c>
      <c r="AQ2092" s="9"/>
      <c r="AR2092" s="14"/>
      <c r="AS2092" s="9"/>
      <c r="AT2092" s="9"/>
      <c r="AU2092" s="9"/>
      <c r="AV2092" s="13"/>
      <c r="AW2092" s="13"/>
      <c r="AX2092" s="9"/>
      <c r="AY2092" s="9"/>
      <c r="AZ2092" s="9"/>
      <c r="BA2092" s="33"/>
      <c r="BB2092" s="33"/>
      <c r="BC2092" s="36"/>
      <c r="BD2092" s="12" t="s">
        <v>1771</v>
      </c>
    </row>
    <row r="2093" spans="1:56" s="12" customFormat="1" x14ac:dyDescent="0.2">
      <c r="A2093" s="9">
        <f>IF(Search!$C$5="","",IF(COUNTA(Inventory!$AP2093)=1,1,""))</f>
        <v>1</v>
      </c>
      <c r="B2093" s="9" t="str">
        <f>IF(Search!$C$4="","",IF(ISNUMBER(SEARCH(Search!$C$4,$AR2093))=TRUE,1,""))</f>
        <v/>
      </c>
      <c r="C2093" s="9" t="str">
        <f>IF(Search!$C$6="x",IF(COUNTA($AQ2093)=1,1,"N"),IF(COUNTA($AQ2093)=1,"N",""))</f>
        <v/>
      </c>
      <c r="D2093" s="9" t="str">
        <f>IF(Search!$O$8="","",IF(ISNUMBER(SEARCH(Search!$O$8,$BD2093))=TRUE,1,""))</f>
        <v/>
      </c>
      <c r="E2093" s="9" t="str">
        <f>IF(Search!$C$7="","",IF(ISNUMBER(SEARCH(Search!$C$7,$AN2093))=TRUE,1,""))</f>
        <v/>
      </c>
      <c r="F2093" s="9" t="str">
        <f>IF(Search!$C$8="","",IF(ISNUMBER(SEARCH(Search!$C$8,$AO2093))=TRUE,1,""))</f>
        <v/>
      </c>
      <c r="G2093" s="9" t="str">
        <f>IF(Search!$F$4="","",IF(Inventory!$AJ2093&lt;Search!$F$4,"",1))</f>
        <v/>
      </c>
      <c r="H2093" s="9" t="str">
        <f>IF(Search!$F$5="","",IF(Inventory!$AJ2093&gt;Search!$F$5,"",1))</f>
        <v/>
      </c>
      <c r="I2093" s="9" t="str">
        <f>IF(Search!$F$7="","",IF(Search!$F$8="",IF(ISNUMBER(SEARCH(Search!$F$7,$AL2093))=TRUE,1,""),""))</f>
        <v/>
      </c>
      <c r="J2093" s="9" t="str">
        <f>IF($AL2093=Search!$F$8,1,"")</f>
        <v/>
      </c>
      <c r="K2093" s="9" t="str">
        <f>IF(Search!$I$4="","",IF(COUNTA($AS2093)=1,IF(Search!$I$4="N","N",1),""))</f>
        <v/>
      </c>
      <c r="L2093" s="9" t="str">
        <f>IF(Search!$I$5="","",IF($AS2093="RC",1,""))</f>
        <v/>
      </c>
      <c r="M2093" s="9" t="str">
        <f>IF(Search!$I$6="","",IF($AS2093="RCP",1,""))</f>
        <v/>
      </c>
      <c r="N2093" s="9" t="str">
        <f>IF(Search!$I$8="","",IF(COUNTA($AT2093)=1,IF(Search!$I$8="N","N",1),""))</f>
        <v/>
      </c>
      <c r="O2093" s="9" t="str">
        <f>IF(Search!$L$4="","",IF(COUNTA($AU2093)=1,IF(Search!$L$4="N","N",1),""))</f>
        <v/>
      </c>
      <c r="P2093" s="9" t="str">
        <f>IF(Search!$L$5="","",IF(ISNUMBER(SEARCH("Jersey",$AU2093))=TRUE,IF(Search!$L$5="N","N",1),""))</f>
        <v/>
      </c>
      <c r="Q2093" s="9" t="str">
        <f>IF(Search!$L$6="","",IF(ISNUMBER(SEARCH("Patch",$AU2093))=TRUE,IF(Search!$L$6="N","N",1),""))</f>
        <v/>
      </c>
      <c r="R2093" s="9" t="str">
        <f>IF(Search!$L$7="","",IF(ISNUMBER(SEARCH("Shield",$AU2093))=TRUE,IF(Search!$L$7="N","N",1),""))</f>
        <v/>
      </c>
      <c r="S2093" s="9" t="str">
        <f>IF(Search!$L$8="","",IF(ISNUMBER(SEARCH("Stick",$AU2093))=TRUE,IF(Search!$L$8="N","N",1),""))</f>
        <v/>
      </c>
      <c r="T2093" s="9" t="str">
        <f>IF(Search!$O$4="","",IF(COUNTA($AW2093)=1,IF(Search!$O$4="N","N",1),""))</f>
        <v/>
      </c>
      <c r="U2093" s="9" t="str">
        <f>IF(Search!$O$5="","",IF($AW2093="","",IF($AW2093&lt;Search!$O$5,"",1)))</f>
        <v/>
      </c>
      <c r="V2093" s="9" t="str">
        <f>IF(Search!$O$6="","",IF($AW2093="","",IF($AW2093&gt;Search!$O$6,"",1)))</f>
        <v/>
      </c>
      <c r="W2093" s="9" t="str">
        <f>IF(Search!$U$4="","",IF($AX2093="","",1))</f>
        <v/>
      </c>
      <c r="X2093" s="9" t="str">
        <f>IF(Search!$U$5="","",IF(ISNUMBER(SEARCH(Search!$U$5,$AX2093))=TRUE,IF(Search!$U$5="N","N",1),""))</f>
        <v/>
      </c>
      <c r="Y2093" s="9" t="str">
        <f>IF(Search!$U$6="","",IF($AY2093&lt;Search!$U$6,"",1))</f>
        <v/>
      </c>
      <c r="Z2093" s="9" t="str">
        <f>IF(Search!$R$4="","",IF(Inventory!$BA2093&lt;Search!$R$4,"",1))</f>
        <v/>
      </c>
      <c r="AA2093" s="9" t="str">
        <f>IF(Search!$R$5="","",IF($BA2093&gt;Search!$R$5,"",1))</f>
        <v/>
      </c>
      <c r="AB2093" s="9" t="str">
        <f>IF(Search!$R$6="","",IF($BB2093&lt;Search!$R$6,"",1))</f>
        <v/>
      </c>
      <c r="AC2093" s="9" t="str">
        <f>IF(Search!$R$7="","",IF($BB2093&lt;Search!$R$7,"",1))</f>
        <v/>
      </c>
      <c r="AD2093" s="45">
        <f>IF(COUNTIF($A2093:$AC2093,"n")&gt;0,"",IF(SUM($A2093:$AC2093)=COUNTA(Search!$C$4:$C$8,Search!$F$4:$F$8,Search!$I$4:$I$6,Search!$I$8,Search!$L$4:$L$8,Search!$O$4:$O$8,Search!$R$4:$R$7,Search!$U$4:$U$7)-COUNTIF(Search!$C$4:$U$7,"n"),1+LARGE($AD$1:AD2092,1),""))</f>
        <v>302</v>
      </c>
      <c r="AE2093" s="45">
        <f t="shared" si="99"/>
        <v>2325</v>
      </c>
      <c r="AF2093" s="45">
        <f>IF(AD2093="","",COUNTIF($AE$1:$AE2092,$AE2093)+RANK($AE2093,$AE$2:$AE$10540,1))</f>
        <v>434</v>
      </c>
      <c r="AG2093" s="45">
        <f t="shared" si="100"/>
        <v>0</v>
      </c>
      <c r="AH2093" s="45">
        <f>IF($AD2093="","",COUNTIF($AG$1:$AG2092,$AG2093)+RANK($AG2093,$AG$1:$AG$10539,0))</f>
        <v>464</v>
      </c>
      <c r="AI2093" s="10" t="str">
        <f t="shared" si="101"/>
        <v>2013-14 O-Pee-Chee Stickers #SWE Shea Weber     /   $</v>
      </c>
      <c r="AJ2093" s="11">
        <v>2013</v>
      </c>
      <c r="AK2093" s="17">
        <v>14</v>
      </c>
      <c r="AL2093" s="12" t="s">
        <v>1568</v>
      </c>
      <c r="AM2093" s="10" t="s">
        <v>1569</v>
      </c>
      <c r="AN2093" s="12" t="s">
        <v>642</v>
      </c>
      <c r="AO2093" s="9"/>
      <c r="AP2093" s="9" t="s">
        <v>1902</v>
      </c>
      <c r="AQ2093" s="9"/>
      <c r="AR2093" s="14"/>
      <c r="AS2093" s="9"/>
      <c r="AT2093" s="9"/>
      <c r="AU2093" s="9"/>
      <c r="AV2093" s="13"/>
      <c r="AW2093" s="13"/>
      <c r="AX2093" s="9"/>
      <c r="AY2093" s="9"/>
      <c r="AZ2093" s="9"/>
      <c r="BA2093" s="33"/>
      <c r="BB2093" s="33"/>
      <c r="BC2093" s="36"/>
      <c r="BD2093" s="12" t="s">
        <v>1771</v>
      </c>
    </row>
    <row r="2094" spans="1:56" s="12" customFormat="1" x14ac:dyDescent="0.2">
      <c r="A2094" s="9">
        <f>IF(Search!$C$5="","",IF(COUNTA(Inventory!$AP2094)=1,1,""))</f>
        <v>1</v>
      </c>
      <c r="B2094" s="9" t="str">
        <f>IF(Search!$C$4="","",IF(ISNUMBER(SEARCH(Search!$C$4,$AR2094))=TRUE,1,""))</f>
        <v/>
      </c>
      <c r="C2094" s="9" t="str">
        <f>IF(Search!$C$6="x",IF(COUNTA($AQ2094)=1,1,"N"),IF(COUNTA($AQ2094)=1,"N",""))</f>
        <v/>
      </c>
      <c r="D2094" s="9" t="str">
        <f>IF(Search!$O$8="","",IF(ISNUMBER(SEARCH(Search!$O$8,$BD2094))=TRUE,1,""))</f>
        <v/>
      </c>
      <c r="E2094" s="9" t="str">
        <f>IF(Search!$C$7="","",IF(ISNUMBER(SEARCH(Search!$C$7,$AN2094))=TRUE,1,""))</f>
        <v/>
      </c>
      <c r="F2094" s="9" t="str">
        <f>IF(Search!$C$8="","",IF(ISNUMBER(SEARCH(Search!$C$8,$AO2094))=TRUE,1,""))</f>
        <v/>
      </c>
      <c r="G2094" s="9" t="str">
        <f>IF(Search!$F$4="","",IF(Inventory!$AJ2094&lt;Search!$F$4,"",1))</f>
        <v/>
      </c>
      <c r="H2094" s="9" t="str">
        <f>IF(Search!$F$5="","",IF(Inventory!$AJ2094&gt;Search!$F$5,"",1))</f>
        <v/>
      </c>
      <c r="I2094" s="9" t="str">
        <f>IF(Search!$F$7="","",IF(Search!$F$8="",IF(ISNUMBER(SEARCH(Search!$F$7,$AL2094))=TRUE,1,""),""))</f>
        <v/>
      </c>
      <c r="J2094" s="9" t="str">
        <f>IF($AL2094=Search!$F$8,1,"")</f>
        <v/>
      </c>
      <c r="K2094" s="9" t="str">
        <f>IF(Search!$I$4="","",IF(COUNTA($AS2094)=1,IF(Search!$I$4="N","N",1),""))</f>
        <v/>
      </c>
      <c r="L2094" s="9" t="str">
        <f>IF(Search!$I$5="","",IF($AS2094="RC",1,""))</f>
        <v/>
      </c>
      <c r="M2094" s="9" t="str">
        <f>IF(Search!$I$6="","",IF($AS2094="RCP",1,""))</f>
        <v/>
      </c>
      <c r="N2094" s="9" t="str">
        <f>IF(Search!$I$8="","",IF(COUNTA($AT2094)=1,IF(Search!$I$8="N","N",1),""))</f>
        <v/>
      </c>
      <c r="O2094" s="9" t="str">
        <f>IF(Search!$L$4="","",IF(COUNTA($AU2094)=1,IF(Search!$L$4="N","N",1),""))</f>
        <v/>
      </c>
      <c r="P2094" s="9" t="str">
        <f>IF(Search!$L$5="","",IF(ISNUMBER(SEARCH("Jersey",$AU2094))=TRUE,IF(Search!$L$5="N","N",1),""))</f>
        <v/>
      </c>
      <c r="Q2094" s="9" t="str">
        <f>IF(Search!$L$6="","",IF(ISNUMBER(SEARCH("Patch",$AU2094))=TRUE,IF(Search!$L$6="N","N",1),""))</f>
        <v/>
      </c>
      <c r="R2094" s="9" t="str">
        <f>IF(Search!$L$7="","",IF(ISNUMBER(SEARCH("Shield",$AU2094))=TRUE,IF(Search!$L$7="N","N",1),""))</f>
        <v/>
      </c>
      <c r="S2094" s="9" t="str">
        <f>IF(Search!$L$8="","",IF(ISNUMBER(SEARCH("Stick",$AU2094))=TRUE,IF(Search!$L$8="N","N",1),""))</f>
        <v/>
      </c>
      <c r="T2094" s="9" t="str">
        <f>IF(Search!$O$4="","",IF(COUNTA($AW2094)=1,IF(Search!$O$4="N","N",1),""))</f>
        <v/>
      </c>
      <c r="U2094" s="9" t="str">
        <f>IF(Search!$O$5="","",IF($AW2094="","",IF($AW2094&lt;Search!$O$5,"",1)))</f>
        <v/>
      </c>
      <c r="V2094" s="9" t="str">
        <f>IF(Search!$O$6="","",IF($AW2094="","",IF($AW2094&gt;Search!$O$6,"",1)))</f>
        <v/>
      </c>
      <c r="W2094" s="9" t="str">
        <f>IF(Search!$U$4="","",IF($AX2094="","",1))</f>
        <v/>
      </c>
      <c r="X2094" s="9" t="str">
        <f>IF(Search!$U$5="","",IF(ISNUMBER(SEARCH(Search!$U$5,$AX2094))=TRUE,IF(Search!$U$5="N","N",1),""))</f>
        <v/>
      </c>
      <c r="Y2094" s="9" t="str">
        <f>IF(Search!$U$6="","",IF($AY2094&lt;Search!$U$6,"",1))</f>
        <v/>
      </c>
      <c r="Z2094" s="9" t="str">
        <f>IF(Search!$R$4="","",IF(Inventory!$BA2094&lt;Search!$R$4,"",1))</f>
        <v/>
      </c>
      <c r="AA2094" s="9" t="str">
        <f>IF(Search!$R$5="","",IF($BA2094&gt;Search!$R$5,"",1))</f>
        <v/>
      </c>
      <c r="AB2094" s="9" t="str">
        <f>IF(Search!$R$6="","",IF($BB2094&lt;Search!$R$6,"",1))</f>
        <v/>
      </c>
      <c r="AC2094" s="9" t="str">
        <f>IF(Search!$R$7="","",IF($BB2094&lt;Search!$R$7,"",1))</f>
        <v/>
      </c>
      <c r="AD2094" s="45">
        <f>IF(COUNTIF($A2094:$AC2094,"n")&gt;0,"",IF(SUM($A2094:$AC2094)=COUNTA(Search!$C$4:$C$8,Search!$F$4:$F$8,Search!$I$4:$I$6,Search!$I$8,Search!$L$4:$L$8,Search!$O$4:$O$8,Search!$R$4:$R$7,Search!$U$4:$U$7)-COUNTIF(Search!$C$4:$U$7,"n"),1+LARGE($AD$1:AD2093,1),""))</f>
        <v>303</v>
      </c>
      <c r="AE2094" s="45">
        <f t="shared" si="99"/>
        <v>2325</v>
      </c>
      <c r="AF2094" s="45">
        <f>IF(AD2094="","",COUNTIF($AE$1:$AE2093,$AE2094)+RANK($AE2094,$AE$2:$AE$10540,1))</f>
        <v>435</v>
      </c>
      <c r="AG2094" s="45">
        <f t="shared" si="100"/>
        <v>0</v>
      </c>
      <c r="AH2094" s="45">
        <f>IF($AD2094="","",COUNTIF($AG$1:$AG2093,$AG2094)+RANK($AG2094,$AG$1:$AG$10539,0))</f>
        <v>465</v>
      </c>
      <c r="AI2094" s="10" t="str">
        <f t="shared" si="101"/>
        <v>2013-14 O-Pee-Chee Stickers #SWE Shea Weber     /   $</v>
      </c>
      <c r="AJ2094" s="11">
        <v>2013</v>
      </c>
      <c r="AK2094" s="17">
        <v>14</v>
      </c>
      <c r="AL2094" s="12" t="s">
        <v>1568</v>
      </c>
      <c r="AM2094" s="12" t="s">
        <v>1569</v>
      </c>
      <c r="AN2094" s="12" t="s">
        <v>642</v>
      </c>
      <c r="AO2094" s="9"/>
      <c r="AP2094" s="9" t="s">
        <v>1902</v>
      </c>
      <c r="AQ2094" s="9"/>
      <c r="AR2094" s="14"/>
      <c r="AS2094" s="9"/>
      <c r="AT2094" s="9"/>
      <c r="AU2094" s="9"/>
      <c r="AV2094" s="13"/>
      <c r="AW2094" s="13"/>
      <c r="AX2094" s="9"/>
      <c r="AY2094" s="9"/>
      <c r="AZ2094" s="9"/>
      <c r="BA2094" s="33"/>
      <c r="BB2094" s="33"/>
      <c r="BC2094" s="36"/>
      <c r="BD2094" s="12" t="s">
        <v>1771</v>
      </c>
    </row>
    <row r="2095" spans="1:56" s="12" customFormat="1" x14ac:dyDescent="0.2">
      <c r="A2095" s="9">
        <f>IF(Search!$C$5="","",IF(COUNTA(Inventory!$AP2095)=1,1,""))</f>
        <v>1</v>
      </c>
      <c r="B2095" s="9" t="str">
        <f>IF(Search!$C$4="","",IF(ISNUMBER(SEARCH(Search!$C$4,$AR2095))=TRUE,1,""))</f>
        <v/>
      </c>
      <c r="C2095" s="9" t="str">
        <f>IF(Search!$C$6="x",IF(COUNTA($AQ2095)=1,1,"N"),IF(COUNTA($AQ2095)=1,"N",""))</f>
        <v/>
      </c>
      <c r="D2095" s="9" t="str">
        <f>IF(Search!$O$8="","",IF(ISNUMBER(SEARCH(Search!$O$8,$BD2095))=TRUE,1,""))</f>
        <v/>
      </c>
      <c r="E2095" s="9" t="str">
        <f>IF(Search!$C$7="","",IF(ISNUMBER(SEARCH(Search!$C$7,$AN2095))=TRUE,1,""))</f>
        <v/>
      </c>
      <c r="F2095" s="9" t="str">
        <f>IF(Search!$C$8="","",IF(ISNUMBER(SEARCH(Search!$C$8,$AO2095))=TRUE,1,""))</f>
        <v/>
      </c>
      <c r="G2095" s="9" t="str">
        <f>IF(Search!$F$4="","",IF(Inventory!$AJ2095&lt;Search!$F$4,"",1))</f>
        <v/>
      </c>
      <c r="H2095" s="9" t="str">
        <f>IF(Search!$F$5="","",IF(Inventory!$AJ2095&gt;Search!$F$5,"",1))</f>
        <v/>
      </c>
      <c r="I2095" s="9" t="str">
        <f>IF(Search!$F$7="","",IF(Search!$F$8="",IF(ISNUMBER(SEARCH(Search!$F$7,$AL2095))=TRUE,1,""),""))</f>
        <v/>
      </c>
      <c r="J2095" s="9" t="str">
        <f>IF($AL2095=Search!$F$8,1,"")</f>
        <v/>
      </c>
      <c r="K2095" s="9" t="str">
        <f>IF(Search!$I$4="","",IF(COUNTA($AS2095)=1,IF(Search!$I$4="N","N",1),""))</f>
        <v/>
      </c>
      <c r="L2095" s="9" t="str">
        <f>IF(Search!$I$5="","",IF($AS2095="RC",1,""))</f>
        <v/>
      </c>
      <c r="M2095" s="9" t="str">
        <f>IF(Search!$I$6="","",IF($AS2095="RCP",1,""))</f>
        <v/>
      </c>
      <c r="N2095" s="9" t="str">
        <f>IF(Search!$I$8="","",IF(COUNTA($AT2095)=1,IF(Search!$I$8="N","N",1),""))</f>
        <v/>
      </c>
      <c r="O2095" s="9" t="str">
        <f>IF(Search!$L$4="","",IF(COUNTA($AU2095)=1,IF(Search!$L$4="N","N",1),""))</f>
        <v/>
      </c>
      <c r="P2095" s="9" t="str">
        <f>IF(Search!$L$5="","",IF(ISNUMBER(SEARCH("Jersey",$AU2095))=TRUE,IF(Search!$L$5="N","N",1),""))</f>
        <v/>
      </c>
      <c r="Q2095" s="9" t="str">
        <f>IF(Search!$L$6="","",IF(ISNUMBER(SEARCH("Patch",$AU2095))=TRUE,IF(Search!$L$6="N","N",1),""))</f>
        <v/>
      </c>
      <c r="R2095" s="9" t="str">
        <f>IF(Search!$L$7="","",IF(ISNUMBER(SEARCH("Shield",$AU2095))=TRUE,IF(Search!$L$7="N","N",1),""))</f>
        <v/>
      </c>
      <c r="S2095" s="9" t="str">
        <f>IF(Search!$L$8="","",IF(ISNUMBER(SEARCH("Stick",$AU2095))=TRUE,IF(Search!$L$8="N","N",1),""))</f>
        <v/>
      </c>
      <c r="T2095" s="9" t="str">
        <f>IF(Search!$O$4="","",IF(COUNTA($AW2095)=1,IF(Search!$O$4="N","N",1),""))</f>
        <v/>
      </c>
      <c r="U2095" s="9" t="str">
        <f>IF(Search!$O$5="","",IF($AW2095="","",IF($AW2095&lt;Search!$O$5,"",1)))</f>
        <v/>
      </c>
      <c r="V2095" s="9" t="str">
        <f>IF(Search!$O$6="","",IF($AW2095="","",IF($AW2095&gt;Search!$O$6,"",1)))</f>
        <v/>
      </c>
      <c r="W2095" s="9" t="str">
        <f>IF(Search!$U$4="","",IF($AX2095="","",1))</f>
        <v/>
      </c>
      <c r="X2095" s="9" t="str">
        <f>IF(Search!$U$5="","",IF(ISNUMBER(SEARCH(Search!$U$5,$AX2095))=TRUE,IF(Search!$U$5="N","N",1),""))</f>
        <v/>
      </c>
      <c r="Y2095" s="9" t="str">
        <f>IF(Search!$U$6="","",IF($AY2095&lt;Search!$U$6,"",1))</f>
        <v/>
      </c>
      <c r="Z2095" s="9" t="str">
        <f>IF(Search!$R$4="","",IF(Inventory!$BA2095&lt;Search!$R$4,"",1))</f>
        <v/>
      </c>
      <c r="AA2095" s="9" t="str">
        <f>IF(Search!$R$5="","",IF($BA2095&gt;Search!$R$5,"",1))</f>
        <v/>
      </c>
      <c r="AB2095" s="9" t="str">
        <f>IF(Search!$R$6="","",IF($BB2095&lt;Search!$R$6,"",1))</f>
        <v/>
      </c>
      <c r="AC2095" s="9" t="str">
        <f>IF(Search!$R$7="","",IF($BB2095&lt;Search!$R$7,"",1))</f>
        <v/>
      </c>
      <c r="AD2095" s="45">
        <f>IF(COUNTIF($A2095:$AC2095,"n")&gt;0,"",IF(SUM($A2095:$AC2095)=COUNTA(Search!$C$4:$C$8,Search!$F$4:$F$8,Search!$I$4:$I$6,Search!$I$8,Search!$L$4:$L$8,Search!$O$4:$O$8,Search!$R$4:$R$7,Search!$U$4:$U$7)-COUNTIF(Search!$C$4:$U$7,"n"),1+LARGE($AD$1:AD2094,1),""))</f>
        <v>304</v>
      </c>
      <c r="AE2095" s="45">
        <f t="shared" si="99"/>
        <v>2725</v>
      </c>
      <c r="AF2095" s="45">
        <f>IF(AD2095="","",COUNTIF($AE$1:$AE2094,$AE2095)+RANK($AE2095,$AE$2:$AE$10540,1))</f>
        <v>485</v>
      </c>
      <c r="AG2095" s="45">
        <f t="shared" si="100"/>
        <v>0</v>
      </c>
      <c r="AH2095" s="45">
        <f>IF($AD2095="","",COUNTIF($AG$1:$AG2094,$AG2095)+RANK($AG2095,$AG$1:$AG$10539,0))</f>
        <v>466</v>
      </c>
      <c r="AI2095" s="10" t="str">
        <f t="shared" si="101"/>
        <v>2013-14 O-Pee-Chee Stickers #SWG Wayne Gretzky     /   $</v>
      </c>
      <c r="AJ2095" s="11">
        <v>2013</v>
      </c>
      <c r="AK2095" s="17">
        <v>14</v>
      </c>
      <c r="AL2095" s="12" t="s">
        <v>1568</v>
      </c>
      <c r="AM2095" s="12" t="s">
        <v>1835</v>
      </c>
      <c r="AN2095" s="12" t="s">
        <v>163</v>
      </c>
      <c r="AO2095" s="9"/>
      <c r="AP2095" s="9" t="s">
        <v>1902</v>
      </c>
      <c r="AQ2095" s="9"/>
      <c r="AR2095" s="14"/>
      <c r="AS2095" s="9"/>
      <c r="AT2095" s="9"/>
      <c r="AU2095" s="9"/>
      <c r="AV2095" s="13"/>
      <c r="AW2095" s="13"/>
      <c r="AX2095" s="9"/>
      <c r="AY2095" s="9"/>
      <c r="AZ2095" s="9"/>
      <c r="BA2095" s="33"/>
      <c r="BB2095" s="33"/>
      <c r="BC2095" s="36"/>
      <c r="BD2095" s="12" t="s">
        <v>1771</v>
      </c>
    </row>
    <row r="2096" spans="1:56" s="12" customFormat="1" x14ac:dyDescent="0.2">
      <c r="A2096" s="9">
        <f>IF(Search!$C$5="","",IF(COUNTA(Inventory!$AP2096)=1,1,""))</f>
        <v>1</v>
      </c>
      <c r="B2096" s="9" t="str">
        <f>IF(Search!$C$4="","",IF(ISNUMBER(SEARCH(Search!$C$4,$AR2096))=TRUE,1,""))</f>
        <v/>
      </c>
      <c r="C2096" s="9" t="str">
        <f>IF(Search!$C$6="x",IF(COUNTA($AQ2096)=1,1,"N"),IF(COUNTA($AQ2096)=1,"N",""))</f>
        <v/>
      </c>
      <c r="D2096" s="9" t="str">
        <f>IF(Search!$O$8="","",IF(ISNUMBER(SEARCH(Search!$O$8,$BD2096))=TRUE,1,""))</f>
        <v/>
      </c>
      <c r="E2096" s="9" t="str">
        <f>IF(Search!$C$7="","",IF(ISNUMBER(SEARCH(Search!$C$7,$AN2096))=TRUE,1,""))</f>
        <v/>
      </c>
      <c r="F2096" s="9" t="str">
        <f>IF(Search!$C$8="","",IF(ISNUMBER(SEARCH(Search!$C$8,$AO2096))=TRUE,1,""))</f>
        <v/>
      </c>
      <c r="G2096" s="9" t="str">
        <f>IF(Search!$F$4="","",IF(Inventory!$AJ2096&lt;Search!$F$4,"",1))</f>
        <v/>
      </c>
      <c r="H2096" s="9" t="str">
        <f>IF(Search!$F$5="","",IF(Inventory!$AJ2096&gt;Search!$F$5,"",1))</f>
        <v/>
      </c>
      <c r="I2096" s="9" t="str">
        <f>IF(Search!$F$7="","",IF(Search!$F$8="",IF(ISNUMBER(SEARCH(Search!$F$7,$AL2096))=TRUE,1,""),""))</f>
        <v/>
      </c>
      <c r="J2096" s="9" t="str">
        <f>IF($AL2096=Search!$F$8,1,"")</f>
        <v/>
      </c>
      <c r="K2096" s="9" t="str">
        <f>IF(Search!$I$4="","",IF(COUNTA($AS2096)=1,IF(Search!$I$4="N","N",1),""))</f>
        <v/>
      </c>
      <c r="L2096" s="9" t="str">
        <f>IF(Search!$I$5="","",IF($AS2096="RC",1,""))</f>
        <v/>
      </c>
      <c r="M2096" s="9" t="str">
        <f>IF(Search!$I$6="","",IF($AS2096="RCP",1,""))</f>
        <v/>
      </c>
      <c r="N2096" s="9" t="str">
        <f>IF(Search!$I$8="","",IF(COUNTA($AT2096)=1,IF(Search!$I$8="N","N",1),""))</f>
        <v/>
      </c>
      <c r="O2096" s="9" t="str">
        <f>IF(Search!$L$4="","",IF(COUNTA($AU2096)=1,IF(Search!$L$4="N","N",1),""))</f>
        <v/>
      </c>
      <c r="P2096" s="9" t="str">
        <f>IF(Search!$L$5="","",IF(ISNUMBER(SEARCH("Jersey",$AU2096))=TRUE,IF(Search!$L$5="N","N",1),""))</f>
        <v/>
      </c>
      <c r="Q2096" s="9" t="str">
        <f>IF(Search!$L$6="","",IF(ISNUMBER(SEARCH("Patch",$AU2096))=TRUE,IF(Search!$L$6="N","N",1),""))</f>
        <v/>
      </c>
      <c r="R2096" s="9" t="str">
        <f>IF(Search!$L$7="","",IF(ISNUMBER(SEARCH("Shield",$AU2096))=TRUE,IF(Search!$L$7="N","N",1),""))</f>
        <v/>
      </c>
      <c r="S2096" s="9" t="str">
        <f>IF(Search!$L$8="","",IF(ISNUMBER(SEARCH("Stick",$AU2096))=TRUE,IF(Search!$L$8="N","N",1),""))</f>
        <v/>
      </c>
      <c r="T2096" s="9" t="str">
        <f>IF(Search!$O$4="","",IF(COUNTA($AW2096)=1,IF(Search!$O$4="N","N",1),""))</f>
        <v/>
      </c>
      <c r="U2096" s="9" t="str">
        <f>IF(Search!$O$5="","",IF($AW2096="","",IF($AW2096&lt;Search!$O$5,"",1)))</f>
        <v/>
      </c>
      <c r="V2096" s="9" t="str">
        <f>IF(Search!$O$6="","",IF($AW2096="","",IF($AW2096&gt;Search!$O$6,"",1)))</f>
        <v/>
      </c>
      <c r="W2096" s="9" t="str">
        <f>IF(Search!$U$4="","",IF($AX2096="","",1))</f>
        <v/>
      </c>
      <c r="X2096" s="9" t="str">
        <f>IF(Search!$U$5="","",IF(ISNUMBER(SEARCH(Search!$U$5,$AX2096))=TRUE,IF(Search!$U$5="N","N",1),""))</f>
        <v/>
      </c>
      <c r="Y2096" s="9" t="str">
        <f>IF(Search!$U$6="","",IF($AY2096&lt;Search!$U$6,"",1))</f>
        <v/>
      </c>
      <c r="Z2096" s="9" t="str">
        <f>IF(Search!$R$4="","",IF(Inventory!$BA2096&lt;Search!$R$4,"",1))</f>
        <v/>
      </c>
      <c r="AA2096" s="9" t="str">
        <f>IF(Search!$R$5="","",IF($BA2096&gt;Search!$R$5,"",1))</f>
        <v/>
      </c>
      <c r="AB2096" s="9" t="str">
        <f>IF(Search!$R$6="","",IF($BB2096&lt;Search!$R$6,"",1))</f>
        <v/>
      </c>
      <c r="AC2096" s="9" t="str">
        <f>IF(Search!$R$7="","",IF($BB2096&lt;Search!$R$7,"",1))</f>
        <v/>
      </c>
      <c r="AD2096" s="45">
        <f>IF(COUNTIF($A2096:$AC2096,"n")&gt;0,"",IF(SUM($A2096:$AC2096)=COUNTA(Search!$C$4:$C$8,Search!$F$4:$F$8,Search!$I$4:$I$6,Search!$I$8,Search!$L$4:$L$8,Search!$O$4:$O$8,Search!$R$4:$R$7,Search!$U$4:$U$7)-COUNTIF(Search!$C$4:$U$7,"n"),1+LARGE($AD$1:AD2095,1),""))</f>
        <v>305</v>
      </c>
      <c r="AE2096" s="45">
        <f t="shared" si="99"/>
        <v>2753</v>
      </c>
      <c r="AF2096" s="45">
        <f>IF(AD2096="","",COUNTIF($AE$1:$AE2095,$AE2096)+RANK($AE2096,$AE$2:$AE$10540,1))</f>
        <v>489</v>
      </c>
      <c r="AG2096" s="45">
        <f t="shared" si="100"/>
        <v>0</v>
      </c>
      <c r="AH2096" s="45">
        <f>IF($AD2096="","",COUNTIF($AG$1:$AG2095,$AG2096)+RANK($AG2096,$AG$1:$AG$10539,0))</f>
        <v>467</v>
      </c>
      <c r="AI2096" s="10" t="str">
        <f t="shared" si="101"/>
        <v>2013-14 O-Pee-Chee Stickers #SZP Zach Parise     /   $</v>
      </c>
      <c r="AJ2096" s="11">
        <v>2013</v>
      </c>
      <c r="AK2096" s="17">
        <v>14</v>
      </c>
      <c r="AL2096" s="12" t="s">
        <v>1568</v>
      </c>
      <c r="AM2096" s="12" t="s">
        <v>1836</v>
      </c>
      <c r="AN2096" s="12" t="s">
        <v>1191</v>
      </c>
      <c r="AO2096" s="9"/>
      <c r="AP2096" s="9" t="s">
        <v>1902</v>
      </c>
      <c r="AQ2096" s="9"/>
      <c r="AR2096" s="14"/>
      <c r="AS2096" s="9"/>
      <c r="AT2096" s="9"/>
      <c r="AU2096" s="9"/>
      <c r="AV2096" s="13"/>
      <c r="AW2096" s="13"/>
      <c r="AX2096" s="9"/>
      <c r="AY2096" s="9"/>
      <c r="AZ2096" s="9"/>
      <c r="BA2096" s="33"/>
      <c r="BB2096" s="33"/>
      <c r="BC2096" s="36"/>
      <c r="BD2096" s="12" t="s">
        <v>1771</v>
      </c>
    </row>
    <row r="2097" spans="1:56" s="12" customFormat="1" x14ac:dyDescent="0.2">
      <c r="A2097" s="9" t="str">
        <f>IF(Search!$C$5="","",IF(COUNTA(Inventory!$AP2097)=1,1,""))</f>
        <v/>
      </c>
      <c r="B2097" s="9" t="str">
        <f>IF(Search!$C$4="","",IF(ISNUMBER(SEARCH(Search!$C$4,$AR2097))=TRUE,1,""))</f>
        <v/>
      </c>
      <c r="C2097" s="9" t="str">
        <f>IF(Search!$C$6="x",IF(COUNTA($AQ2097)=1,1,"N"),IF(COUNTA($AQ2097)=1,"N",""))</f>
        <v/>
      </c>
      <c r="D2097" s="9" t="str">
        <f>IF(Search!$O$8="","",IF(ISNUMBER(SEARCH(Search!$O$8,$BD2097))=TRUE,1,""))</f>
        <v/>
      </c>
      <c r="E2097" s="9" t="str">
        <f>IF(Search!$C$7="","",IF(ISNUMBER(SEARCH(Search!$C$7,$AN2097))=TRUE,1,""))</f>
        <v/>
      </c>
      <c r="F2097" s="9" t="str">
        <f>IF(Search!$C$8="","",IF(ISNUMBER(SEARCH(Search!$C$8,$AO2097))=TRUE,1,""))</f>
        <v/>
      </c>
      <c r="G2097" s="9" t="str">
        <f>IF(Search!$F$4="","",IF(Inventory!$AJ2097&lt;Search!$F$4,"",1))</f>
        <v/>
      </c>
      <c r="H2097" s="9" t="str">
        <f>IF(Search!$F$5="","",IF(Inventory!$AJ2097&gt;Search!$F$5,"",1))</f>
        <v/>
      </c>
      <c r="I2097" s="9" t="str">
        <f>IF(Search!$F$7="","",IF(Search!$F$8="",IF(ISNUMBER(SEARCH(Search!$F$7,$AL2097))=TRUE,1,""),""))</f>
        <v/>
      </c>
      <c r="J2097" s="9" t="str">
        <f>IF($AL2097=Search!$F$8,1,"")</f>
        <v/>
      </c>
      <c r="K2097" s="9" t="str">
        <f>IF(Search!$I$4="","",IF(COUNTA($AS2097)=1,IF(Search!$I$4="N","N",1),""))</f>
        <v/>
      </c>
      <c r="L2097" s="9" t="str">
        <f>IF(Search!$I$5="","",IF($AS2097="RC",1,""))</f>
        <v/>
      </c>
      <c r="M2097" s="9" t="str">
        <f>IF(Search!$I$6="","",IF($AS2097="RCP",1,""))</f>
        <v/>
      </c>
      <c r="N2097" s="9" t="str">
        <f>IF(Search!$I$8="","",IF(COUNTA($AT2097)=1,IF(Search!$I$8="N","N",1),""))</f>
        <v/>
      </c>
      <c r="O2097" s="9" t="str">
        <f>IF(Search!$L$4="","",IF(COUNTA($AU2097)=1,IF(Search!$L$4="N","N",1),""))</f>
        <v/>
      </c>
      <c r="P2097" s="9" t="str">
        <f>IF(Search!$L$5="","",IF(ISNUMBER(SEARCH("Jersey",$AU2097))=TRUE,IF(Search!$L$5="N","N",1),""))</f>
        <v/>
      </c>
      <c r="Q2097" s="9" t="str">
        <f>IF(Search!$L$6="","",IF(ISNUMBER(SEARCH("Patch",$AU2097))=TRUE,IF(Search!$L$6="N","N",1),""))</f>
        <v/>
      </c>
      <c r="R2097" s="9" t="str">
        <f>IF(Search!$L$7="","",IF(ISNUMBER(SEARCH("Shield",$AU2097))=TRUE,IF(Search!$L$7="N","N",1),""))</f>
        <v/>
      </c>
      <c r="S2097" s="9" t="str">
        <f>IF(Search!$L$8="","",IF(ISNUMBER(SEARCH("Stick",$AU2097))=TRUE,IF(Search!$L$8="N","N",1),""))</f>
        <v/>
      </c>
      <c r="T2097" s="9" t="str">
        <f>IF(Search!$O$4="","",IF(COUNTA($AW2097)=1,IF(Search!$O$4="N","N",1),""))</f>
        <v/>
      </c>
      <c r="U2097" s="9" t="str">
        <f>IF(Search!$O$5="","",IF($AW2097="","",IF($AW2097&lt;Search!$O$5,"",1)))</f>
        <v/>
      </c>
      <c r="V2097" s="9" t="str">
        <f>IF(Search!$O$6="","",IF($AW2097="","",IF($AW2097&gt;Search!$O$6,"",1)))</f>
        <v/>
      </c>
      <c r="W2097" s="9" t="str">
        <f>IF(Search!$U$4="","",IF($AX2097="","",1))</f>
        <v/>
      </c>
      <c r="X2097" s="9" t="str">
        <f>IF(Search!$U$5="","",IF(ISNUMBER(SEARCH(Search!$U$5,$AX2097))=TRUE,IF(Search!$U$5="N","N",1),""))</f>
        <v/>
      </c>
      <c r="Y2097" s="9" t="str">
        <f>IF(Search!$U$6="","",IF($AY2097&lt;Search!$U$6,"",1))</f>
        <v/>
      </c>
      <c r="Z2097" s="9" t="str">
        <f>IF(Search!$R$4="","",IF(Inventory!$BA2097&lt;Search!$R$4,"",1))</f>
        <v/>
      </c>
      <c r="AA2097" s="9" t="str">
        <f>IF(Search!$R$5="","",IF($BA2097&gt;Search!$R$5,"",1))</f>
        <v/>
      </c>
      <c r="AB2097" s="9" t="str">
        <f>IF(Search!$R$6="","",IF($BB2097&lt;Search!$R$6,"",1))</f>
        <v/>
      </c>
      <c r="AC2097" s="9" t="str">
        <f>IF(Search!$R$7="","",IF($BB2097&lt;Search!$R$7,"",1))</f>
        <v/>
      </c>
      <c r="AD2097" s="45" t="str">
        <f>IF(COUNTIF($A2097:$AC2097,"n")&gt;0,"",IF(SUM($A2097:$AC2097)=COUNTA(Search!$C$4:$C$8,Search!$F$4:$F$8,Search!$I$4:$I$6,Search!$I$8,Search!$L$4:$L$8,Search!$O$4:$O$8,Search!$R$4:$R$7,Search!$U$4:$U$7)-COUNTIF(Search!$C$4:$U$7,"n"),1+LARGE($AD$1:AD2096,1),""))</f>
        <v/>
      </c>
      <c r="AE2097" s="45" t="str">
        <f t="shared" si="99"/>
        <v/>
      </c>
      <c r="AF2097" s="45" t="str">
        <f>IF(AD2097="","",COUNTIF($AE$1:$AE2096,$AE2097)+RANK($AE2097,$AE$2:$AE$10540,1))</f>
        <v/>
      </c>
      <c r="AG2097" s="45" t="str">
        <f t="shared" si="100"/>
        <v/>
      </c>
      <c r="AH2097" s="45" t="str">
        <f>IF($AD2097="","",COUNTIF($AG$1:$AG2096,$AG2097)+RANK($AG2097,$AG$1:$AG$10539,0))</f>
        <v/>
      </c>
      <c r="AI2097" s="10" t="str">
        <f t="shared" si="101"/>
        <v>2013-14 Prime #123 Leo Komarov TOR RC AU Jersey 130/199   $</v>
      </c>
      <c r="AJ2097" s="11">
        <v>2013</v>
      </c>
      <c r="AK2097" s="17">
        <v>14</v>
      </c>
      <c r="AL2097" s="12" t="s">
        <v>1570</v>
      </c>
      <c r="AM2097" s="10">
        <v>123</v>
      </c>
      <c r="AN2097" s="12" t="s">
        <v>1455</v>
      </c>
      <c r="AO2097" s="9" t="s">
        <v>1904</v>
      </c>
      <c r="AP2097" s="9"/>
      <c r="AQ2097" s="9"/>
      <c r="AR2097" s="14" t="s">
        <v>2464</v>
      </c>
      <c r="AS2097" s="9" t="s">
        <v>2</v>
      </c>
      <c r="AT2097" s="9" t="s">
        <v>1857</v>
      </c>
      <c r="AU2097" s="9" t="s">
        <v>18</v>
      </c>
      <c r="AV2097" s="13" t="s">
        <v>1888</v>
      </c>
      <c r="AW2097" s="13">
        <v>199</v>
      </c>
      <c r="AX2097" s="9"/>
      <c r="AY2097" s="9"/>
      <c r="AZ2097" s="9"/>
      <c r="BA2097" s="33"/>
      <c r="BB2097" s="33"/>
      <c r="BC2097" s="36"/>
      <c r="BD2097" s="12" t="s">
        <v>1771</v>
      </c>
    </row>
    <row r="2098" spans="1:56" s="12" customFormat="1" x14ac:dyDescent="0.2">
      <c r="A2098" s="9" t="str">
        <f>IF(Search!$C$5="","",IF(COUNTA(Inventory!$AP2098)=1,1,""))</f>
        <v/>
      </c>
      <c r="B2098" s="9" t="str">
        <f>IF(Search!$C$4="","",IF(ISNUMBER(SEARCH(Search!$C$4,$AR2098))=TRUE,1,""))</f>
        <v/>
      </c>
      <c r="C2098" s="9" t="str">
        <f>IF(Search!$C$6="x",IF(COUNTA($AQ2098)=1,1,"N"),IF(COUNTA($AQ2098)=1,"N",""))</f>
        <v/>
      </c>
      <c r="D2098" s="9" t="str">
        <f>IF(Search!$O$8="","",IF(ISNUMBER(SEARCH(Search!$O$8,$BD2098))=TRUE,1,""))</f>
        <v/>
      </c>
      <c r="E2098" s="9" t="str">
        <f>IF(Search!$C$7="","",IF(ISNUMBER(SEARCH(Search!$C$7,$AN2098))=TRUE,1,""))</f>
        <v/>
      </c>
      <c r="F2098" s="9" t="str">
        <f>IF(Search!$C$8="","",IF(ISNUMBER(SEARCH(Search!$C$8,$AO2098))=TRUE,1,""))</f>
        <v/>
      </c>
      <c r="G2098" s="9" t="str">
        <f>IF(Search!$F$4="","",IF(Inventory!$AJ2098&lt;Search!$F$4,"",1))</f>
        <v/>
      </c>
      <c r="H2098" s="9" t="str">
        <f>IF(Search!$F$5="","",IF(Inventory!$AJ2098&gt;Search!$F$5,"",1))</f>
        <v/>
      </c>
      <c r="I2098" s="9" t="str">
        <f>IF(Search!$F$7="","",IF(Search!$F$8="",IF(ISNUMBER(SEARCH(Search!$F$7,$AL2098))=TRUE,1,""),""))</f>
        <v/>
      </c>
      <c r="J2098" s="9" t="str">
        <f>IF($AL2098=Search!$F$8,1,"")</f>
        <v/>
      </c>
      <c r="K2098" s="9" t="str">
        <f>IF(Search!$I$4="","",IF(COUNTA($AS2098)=1,IF(Search!$I$4="N","N",1),""))</f>
        <v/>
      </c>
      <c r="L2098" s="9" t="str">
        <f>IF(Search!$I$5="","",IF($AS2098="RC",1,""))</f>
        <v/>
      </c>
      <c r="M2098" s="9" t="str">
        <f>IF(Search!$I$6="","",IF($AS2098="RCP",1,""))</f>
        <v/>
      </c>
      <c r="N2098" s="9" t="str">
        <f>IF(Search!$I$8="","",IF(COUNTA($AT2098)=1,IF(Search!$I$8="N","N",1),""))</f>
        <v/>
      </c>
      <c r="O2098" s="9" t="str">
        <f>IF(Search!$L$4="","",IF(COUNTA($AU2098)=1,IF(Search!$L$4="N","N",1),""))</f>
        <v/>
      </c>
      <c r="P2098" s="9" t="str">
        <f>IF(Search!$L$5="","",IF(ISNUMBER(SEARCH("Jersey",$AU2098))=TRUE,IF(Search!$L$5="N","N",1),""))</f>
        <v/>
      </c>
      <c r="Q2098" s="9" t="str">
        <f>IF(Search!$L$6="","",IF(ISNUMBER(SEARCH("Patch",$AU2098))=TRUE,IF(Search!$L$6="N","N",1),""))</f>
        <v/>
      </c>
      <c r="R2098" s="9" t="str">
        <f>IF(Search!$L$7="","",IF(ISNUMBER(SEARCH("Shield",$AU2098))=TRUE,IF(Search!$L$7="N","N",1),""))</f>
        <v/>
      </c>
      <c r="S2098" s="9" t="str">
        <f>IF(Search!$L$8="","",IF(ISNUMBER(SEARCH("Stick",$AU2098))=TRUE,IF(Search!$L$8="N","N",1),""))</f>
        <v/>
      </c>
      <c r="T2098" s="9" t="str">
        <f>IF(Search!$O$4="","",IF(COUNTA($AW2098)=1,IF(Search!$O$4="N","N",1),""))</f>
        <v/>
      </c>
      <c r="U2098" s="9" t="str">
        <f>IF(Search!$O$5="","",IF($AW2098="","",IF($AW2098&lt;Search!$O$5,"",1)))</f>
        <v/>
      </c>
      <c r="V2098" s="9" t="str">
        <f>IF(Search!$O$6="","",IF($AW2098="","",IF($AW2098&gt;Search!$O$6,"",1)))</f>
        <v/>
      </c>
      <c r="W2098" s="9" t="str">
        <f>IF(Search!$U$4="","",IF($AX2098="","",1))</f>
        <v/>
      </c>
      <c r="X2098" s="9" t="str">
        <f>IF(Search!$U$5="","",IF(ISNUMBER(SEARCH(Search!$U$5,$AX2098))=TRUE,IF(Search!$U$5="N","N",1),""))</f>
        <v/>
      </c>
      <c r="Y2098" s="9" t="str">
        <f>IF(Search!$U$6="","",IF($AY2098&lt;Search!$U$6,"",1))</f>
        <v/>
      </c>
      <c r="Z2098" s="9" t="str">
        <f>IF(Search!$R$4="","",IF(Inventory!$BA2098&lt;Search!$R$4,"",1))</f>
        <v/>
      </c>
      <c r="AA2098" s="9" t="str">
        <f>IF(Search!$R$5="","",IF($BA2098&gt;Search!$R$5,"",1))</f>
        <v/>
      </c>
      <c r="AB2098" s="9" t="str">
        <f>IF(Search!$R$6="","",IF($BB2098&lt;Search!$R$6,"",1))</f>
        <v/>
      </c>
      <c r="AC2098" s="9" t="str">
        <f>IF(Search!$R$7="","",IF($BB2098&lt;Search!$R$7,"",1))</f>
        <v/>
      </c>
      <c r="AD2098" s="45" t="str">
        <f>IF(COUNTIF($A2098:$AC2098,"n")&gt;0,"",IF(SUM($A2098:$AC2098)=COUNTA(Search!$C$4:$C$8,Search!$F$4:$F$8,Search!$I$4:$I$6,Search!$I$8,Search!$L$4:$L$8,Search!$O$4:$O$8,Search!$R$4:$R$7,Search!$U$4:$U$7)-COUNTIF(Search!$C$4:$U$7,"n"),1+LARGE($AD$1:AD2097,1),""))</f>
        <v/>
      </c>
      <c r="AE2098" s="45" t="str">
        <f t="shared" si="99"/>
        <v/>
      </c>
      <c r="AF2098" s="45" t="str">
        <f>IF(AD2098="","",COUNTIF($AE$1:$AE2097,$AE2098)+RANK($AE2098,$AE$2:$AE$10540,1))</f>
        <v/>
      </c>
      <c r="AG2098" s="45" t="str">
        <f t="shared" si="100"/>
        <v/>
      </c>
      <c r="AH2098" s="45" t="str">
        <f>IF($AD2098="","",COUNTIF($AG$1:$AG2097,$AG2098)+RANK($AG2098,$AG$1:$AG$10539,0))</f>
        <v/>
      </c>
      <c r="AI2098" s="10" t="str">
        <f t="shared" si="101"/>
        <v>2013-14 SP Authentic #253 Jerry D'Amigo TOR RC   1215/1299   $</v>
      </c>
      <c r="AJ2098" s="11">
        <v>2013</v>
      </c>
      <c r="AK2098" s="17">
        <v>14</v>
      </c>
      <c r="AL2098" s="12" t="s">
        <v>511</v>
      </c>
      <c r="AM2098" s="10">
        <v>253</v>
      </c>
      <c r="AN2098" s="12" t="s">
        <v>1798</v>
      </c>
      <c r="AO2098" s="9" t="s">
        <v>1904</v>
      </c>
      <c r="AP2098" s="9"/>
      <c r="AQ2098" s="9"/>
      <c r="AR2098" s="14" t="s">
        <v>2482</v>
      </c>
      <c r="AS2098" s="9" t="s">
        <v>2</v>
      </c>
      <c r="AT2098" s="9"/>
      <c r="AU2098" s="9"/>
      <c r="AV2098" s="13" t="s">
        <v>1887</v>
      </c>
      <c r="AW2098" s="13">
        <v>1299</v>
      </c>
      <c r="AX2098" s="9"/>
      <c r="AY2098" s="9"/>
      <c r="AZ2098" s="9"/>
      <c r="BA2098" s="33"/>
      <c r="BB2098" s="33"/>
      <c r="BC2098" s="36"/>
      <c r="BD2098" s="12" t="s">
        <v>1771</v>
      </c>
    </row>
    <row r="2099" spans="1:56" s="12" customFormat="1" x14ac:dyDescent="0.2">
      <c r="A2099" s="9" t="str">
        <f>IF(Search!$C$5="","",IF(COUNTA(Inventory!$AP2099)=1,1,""))</f>
        <v/>
      </c>
      <c r="B2099" s="9" t="str">
        <f>IF(Search!$C$4="","",IF(ISNUMBER(SEARCH(Search!$C$4,$AR2099))=TRUE,1,""))</f>
        <v/>
      </c>
      <c r="C2099" s="9" t="str">
        <f>IF(Search!$C$6="x",IF(COUNTA($AQ2099)=1,1,"N"),IF(COUNTA($AQ2099)=1,"N",""))</f>
        <v/>
      </c>
      <c r="D2099" s="9" t="str">
        <f>IF(Search!$O$8="","",IF(ISNUMBER(SEARCH(Search!$O$8,$BD2099))=TRUE,1,""))</f>
        <v/>
      </c>
      <c r="E2099" s="9" t="str">
        <f>IF(Search!$C$7="","",IF(ISNUMBER(SEARCH(Search!$C$7,$AN2099))=TRUE,1,""))</f>
        <v/>
      </c>
      <c r="F2099" s="9" t="str">
        <f>IF(Search!$C$8="","",IF(ISNUMBER(SEARCH(Search!$C$8,$AO2099))=TRUE,1,""))</f>
        <v/>
      </c>
      <c r="G2099" s="9" t="str">
        <f>IF(Search!$F$4="","",IF(Inventory!$AJ2099&lt;Search!$F$4,"",1))</f>
        <v/>
      </c>
      <c r="H2099" s="9" t="str">
        <f>IF(Search!$F$5="","",IF(Inventory!$AJ2099&gt;Search!$F$5,"",1))</f>
        <v/>
      </c>
      <c r="I2099" s="9" t="str">
        <f>IF(Search!$F$7="","",IF(Search!$F$8="",IF(ISNUMBER(SEARCH(Search!$F$7,$AL2099))=TRUE,1,""),""))</f>
        <v/>
      </c>
      <c r="J2099" s="9" t="str">
        <f>IF($AL2099=Search!$F$8,1,"")</f>
        <v/>
      </c>
      <c r="K2099" s="9" t="str">
        <f>IF(Search!$I$4="","",IF(COUNTA($AS2099)=1,IF(Search!$I$4="N","N",1),""))</f>
        <v/>
      </c>
      <c r="L2099" s="9" t="str">
        <f>IF(Search!$I$5="","",IF($AS2099="RC",1,""))</f>
        <v/>
      </c>
      <c r="M2099" s="9" t="str">
        <f>IF(Search!$I$6="","",IF($AS2099="RCP",1,""))</f>
        <v/>
      </c>
      <c r="N2099" s="9" t="str">
        <f>IF(Search!$I$8="","",IF(COUNTA($AT2099)=1,IF(Search!$I$8="N","N",1),""))</f>
        <v/>
      </c>
      <c r="O2099" s="9" t="str">
        <f>IF(Search!$L$4="","",IF(COUNTA($AU2099)=1,IF(Search!$L$4="N","N",1),""))</f>
        <v/>
      </c>
      <c r="P2099" s="9" t="str">
        <f>IF(Search!$L$5="","",IF(ISNUMBER(SEARCH("Jersey",$AU2099))=TRUE,IF(Search!$L$5="N","N",1),""))</f>
        <v/>
      </c>
      <c r="Q2099" s="9" t="str">
        <f>IF(Search!$L$6="","",IF(ISNUMBER(SEARCH("Patch",$AU2099))=TRUE,IF(Search!$L$6="N","N",1),""))</f>
        <v/>
      </c>
      <c r="R2099" s="9" t="str">
        <f>IF(Search!$L$7="","",IF(ISNUMBER(SEARCH("Shield",$AU2099))=TRUE,IF(Search!$L$7="N","N",1),""))</f>
        <v/>
      </c>
      <c r="S2099" s="9" t="str">
        <f>IF(Search!$L$8="","",IF(ISNUMBER(SEARCH("Stick",$AU2099))=TRUE,IF(Search!$L$8="N","N",1),""))</f>
        <v/>
      </c>
      <c r="T2099" s="9" t="str">
        <f>IF(Search!$O$4="","",IF(COUNTA($AW2099)=1,IF(Search!$O$4="N","N",1),""))</f>
        <v/>
      </c>
      <c r="U2099" s="9" t="str">
        <f>IF(Search!$O$5="","",IF($AW2099="","",IF($AW2099&lt;Search!$O$5,"",1)))</f>
        <v/>
      </c>
      <c r="V2099" s="9" t="str">
        <f>IF(Search!$O$6="","",IF($AW2099="","",IF($AW2099&gt;Search!$O$6,"",1)))</f>
        <v/>
      </c>
      <c r="W2099" s="9" t="str">
        <f>IF(Search!$U$4="","",IF($AX2099="","",1))</f>
        <v/>
      </c>
      <c r="X2099" s="9" t="str">
        <f>IF(Search!$U$5="","",IF(ISNUMBER(SEARCH(Search!$U$5,$AX2099))=TRUE,IF(Search!$U$5="N","N",1),""))</f>
        <v/>
      </c>
      <c r="Y2099" s="9" t="str">
        <f>IF(Search!$U$6="","",IF($AY2099&lt;Search!$U$6,"",1))</f>
        <v/>
      </c>
      <c r="Z2099" s="9" t="str">
        <f>IF(Search!$R$4="","",IF(Inventory!$BA2099&lt;Search!$R$4,"",1))</f>
        <v/>
      </c>
      <c r="AA2099" s="9" t="str">
        <f>IF(Search!$R$5="","",IF($BA2099&gt;Search!$R$5,"",1))</f>
        <v/>
      </c>
      <c r="AB2099" s="9" t="str">
        <f>IF(Search!$R$6="","",IF($BB2099&lt;Search!$R$6,"",1))</f>
        <v/>
      </c>
      <c r="AC2099" s="9" t="str">
        <f>IF(Search!$R$7="","",IF($BB2099&lt;Search!$R$7,"",1))</f>
        <v/>
      </c>
      <c r="AD2099" s="45" t="str">
        <f>IF(COUNTIF($A2099:$AC2099,"n")&gt;0,"",IF(SUM($A2099:$AC2099)=COUNTA(Search!$C$4:$C$8,Search!$F$4:$F$8,Search!$I$4:$I$6,Search!$I$8,Search!$L$4:$L$8,Search!$O$4:$O$8,Search!$R$4:$R$7,Search!$U$4:$U$7)-COUNTIF(Search!$C$4:$U$7,"n"),1+LARGE($AD$1:AD2098,1),""))</f>
        <v/>
      </c>
      <c r="AE2099" s="45" t="str">
        <f t="shared" si="99"/>
        <v/>
      </c>
      <c r="AF2099" s="45" t="str">
        <f>IF(AD2099="","",COUNTIF($AE$1:$AE2098,$AE2099)+RANK($AE2099,$AE$2:$AE$10540,1))</f>
        <v/>
      </c>
      <c r="AG2099" s="45" t="str">
        <f t="shared" si="100"/>
        <v/>
      </c>
      <c r="AH2099" s="45" t="str">
        <f>IF($AD2099="","",COUNTIF($AG$1:$AG2098,$AG2099)+RANK($AG2099,$AG$1:$AG$10539,0))</f>
        <v/>
      </c>
      <c r="AI2099" s="10" t="str">
        <f t="shared" si="101"/>
        <v>2013-14 SP Game Used #169 Spencer Abbott TOR RC   38/56   $</v>
      </c>
      <c r="AJ2099" s="11">
        <v>2013</v>
      </c>
      <c r="AK2099" s="17">
        <v>14</v>
      </c>
      <c r="AL2099" s="12" t="s">
        <v>663</v>
      </c>
      <c r="AM2099" s="10">
        <v>169</v>
      </c>
      <c r="AN2099" s="12" t="s">
        <v>1571</v>
      </c>
      <c r="AO2099" s="9" t="s">
        <v>1904</v>
      </c>
      <c r="AP2099" s="9"/>
      <c r="AQ2099" s="9"/>
      <c r="AR2099" s="14" t="s">
        <v>2464</v>
      </c>
      <c r="AS2099" s="9" t="s">
        <v>2</v>
      </c>
      <c r="AT2099" s="9"/>
      <c r="AU2099" s="9"/>
      <c r="AV2099" s="13" t="s">
        <v>1894</v>
      </c>
      <c r="AW2099" s="13">
        <v>56</v>
      </c>
      <c r="AX2099" s="9"/>
      <c r="AY2099" s="9"/>
      <c r="AZ2099" s="9"/>
      <c r="BA2099" s="33"/>
      <c r="BB2099" s="33"/>
      <c r="BC2099" s="36"/>
      <c r="BD2099" s="12" t="s">
        <v>1771</v>
      </c>
    </row>
    <row r="2100" spans="1:56" s="12" customFormat="1" x14ac:dyDescent="0.2">
      <c r="A2100" s="9" t="str">
        <f>IF(Search!$C$5="","",IF(COUNTA(Inventory!$AP2100)=1,1,""))</f>
        <v/>
      </c>
      <c r="B2100" s="9" t="str">
        <f>IF(Search!$C$4="","",IF(ISNUMBER(SEARCH(Search!$C$4,$AR2100))=TRUE,1,""))</f>
        <v/>
      </c>
      <c r="C2100" s="9" t="str">
        <f>IF(Search!$C$6="x",IF(COUNTA($AQ2100)=1,1,"N"),IF(COUNTA($AQ2100)=1,"N",""))</f>
        <v/>
      </c>
      <c r="D2100" s="9" t="str">
        <f>IF(Search!$O$8="","",IF(ISNUMBER(SEARCH(Search!$O$8,$BD2100))=TRUE,1,""))</f>
        <v/>
      </c>
      <c r="E2100" s="9" t="str">
        <f>IF(Search!$C$7="","",IF(ISNUMBER(SEARCH(Search!$C$7,$AN2100))=TRUE,1,""))</f>
        <v/>
      </c>
      <c r="F2100" s="9" t="str">
        <f>IF(Search!$C$8="","",IF(ISNUMBER(SEARCH(Search!$C$8,$AO2100))=TRUE,1,""))</f>
        <v/>
      </c>
      <c r="G2100" s="9" t="str">
        <f>IF(Search!$F$4="","",IF(Inventory!$AJ2100&lt;Search!$F$4,"",1))</f>
        <v/>
      </c>
      <c r="H2100" s="9" t="str">
        <f>IF(Search!$F$5="","",IF(Inventory!$AJ2100&gt;Search!$F$5,"",1))</f>
        <v/>
      </c>
      <c r="I2100" s="9" t="str">
        <f>IF(Search!$F$7="","",IF(Search!$F$8="",IF(ISNUMBER(SEARCH(Search!$F$7,$AL2100))=TRUE,1,""),""))</f>
        <v/>
      </c>
      <c r="J2100" s="9" t="str">
        <f>IF($AL2100=Search!$F$8,1,"")</f>
        <v/>
      </c>
      <c r="K2100" s="9" t="str">
        <f>IF(Search!$I$4="","",IF(COUNTA($AS2100)=1,IF(Search!$I$4="N","N",1),""))</f>
        <v/>
      </c>
      <c r="L2100" s="9" t="str">
        <f>IF(Search!$I$5="","",IF($AS2100="RC",1,""))</f>
        <v/>
      </c>
      <c r="M2100" s="9" t="str">
        <f>IF(Search!$I$6="","",IF($AS2100="RCP",1,""))</f>
        <v/>
      </c>
      <c r="N2100" s="9" t="str">
        <f>IF(Search!$I$8="","",IF(COUNTA($AT2100)=1,IF(Search!$I$8="N","N",1),""))</f>
        <v/>
      </c>
      <c r="O2100" s="9" t="str">
        <f>IF(Search!$L$4="","",IF(COUNTA($AU2100)=1,IF(Search!$L$4="N","N",1),""))</f>
        <v/>
      </c>
      <c r="P2100" s="9" t="str">
        <f>IF(Search!$L$5="","",IF(ISNUMBER(SEARCH("Jersey",$AU2100))=TRUE,IF(Search!$L$5="N","N",1),""))</f>
        <v/>
      </c>
      <c r="Q2100" s="9" t="str">
        <f>IF(Search!$L$6="","",IF(ISNUMBER(SEARCH("Patch",$AU2100))=TRUE,IF(Search!$L$6="N","N",1),""))</f>
        <v/>
      </c>
      <c r="R2100" s="9" t="str">
        <f>IF(Search!$L$7="","",IF(ISNUMBER(SEARCH("Shield",$AU2100))=TRUE,IF(Search!$L$7="N","N",1),""))</f>
        <v/>
      </c>
      <c r="S2100" s="9" t="str">
        <f>IF(Search!$L$8="","",IF(ISNUMBER(SEARCH("Stick",$AU2100))=TRUE,IF(Search!$L$8="N","N",1),""))</f>
        <v/>
      </c>
      <c r="T2100" s="9" t="str">
        <f>IF(Search!$O$4="","",IF(COUNTA($AW2100)=1,IF(Search!$O$4="N","N",1),""))</f>
        <v/>
      </c>
      <c r="U2100" s="9" t="str">
        <f>IF(Search!$O$5="","",IF($AW2100="","",IF($AW2100&lt;Search!$O$5,"",1)))</f>
        <v/>
      </c>
      <c r="V2100" s="9" t="str">
        <f>IF(Search!$O$6="","",IF($AW2100="","",IF($AW2100&gt;Search!$O$6,"",1)))</f>
        <v/>
      </c>
      <c r="W2100" s="9" t="str">
        <f>IF(Search!$U$4="","",IF($AX2100="","",1))</f>
        <v/>
      </c>
      <c r="X2100" s="9" t="str">
        <f>IF(Search!$U$5="","",IF(ISNUMBER(SEARCH(Search!$U$5,$AX2100))=TRUE,IF(Search!$U$5="N","N",1),""))</f>
        <v/>
      </c>
      <c r="Y2100" s="9" t="str">
        <f>IF(Search!$U$6="","",IF($AY2100&lt;Search!$U$6,"",1))</f>
        <v/>
      </c>
      <c r="Z2100" s="9" t="str">
        <f>IF(Search!$R$4="","",IF(Inventory!$BA2100&lt;Search!$R$4,"",1))</f>
        <v/>
      </c>
      <c r="AA2100" s="9" t="str">
        <f>IF(Search!$R$5="","",IF($BA2100&gt;Search!$R$5,"",1))</f>
        <v/>
      </c>
      <c r="AB2100" s="9" t="str">
        <f>IF(Search!$R$6="","",IF($BB2100&lt;Search!$R$6,"",1))</f>
        <v/>
      </c>
      <c r="AC2100" s="9" t="str">
        <f>IF(Search!$R$7="","",IF($BB2100&lt;Search!$R$7,"",1))</f>
        <v/>
      </c>
      <c r="AD2100" s="45" t="str">
        <f>IF(COUNTIF($A2100:$AC2100,"n")&gt;0,"",IF(SUM($A2100:$AC2100)=COUNTA(Search!$C$4:$C$8,Search!$F$4:$F$8,Search!$I$4:$I$6,Search!$I$8,Search!$L$4:$L$8,Search!$O$4:$O$8,Search!$R$4:$R$7,Search!$U$4:$U$7)-COUNTIF(Search!$C$4:$U$7,"n"),1+LARGE($AD$1:AD2099,1),""))</f>
        <v/>
      </c>
      <c r="AE2100" s="45" t="str">
        <f t="shared" si="99"/>
        <v/>
      </c>
      <c r="AF2100" s="45" t="str">
        <f>IF(AD2100="","",COUNTIF($AE$1:$AE2099,$AE2100)+RANK($AE2100,$AE$2:$AE$10540,1))</f>
        <v/>
      </c>
      <c r="AG2100" s="45" t="str">
        <f t="shared" si="100"/>
        <v/>
      </c>
      <c r="AH2100" s="45" t="str">
        <f>IF($AD2100="","",COUNTIF($AG$1:$AG2099,$AG2100)+RANK($AG2100,$AG$1:$AG$10539,0))</f>
        <v/>
      </c>
      <c r="AI2100" s="10" t="str">
        <f t="shared" si="101"/>
        <v>2013-14 SP Game Used Authentic Fabrics Dual #AF2PD P.A. Parenteau/Matt Duchene    Jersey /   $</v>
      </c>
      <c r="AJ2100" s="11">
        <v>2013</v>
      </c>
      <c r="AK2100" s="17">
        <v>14</v>
      </c>
      <c r="AL2100" s="12" t="s">
        <v>1572</v>
      </c>
      <c r="AM2100" s="10" t="s">
        <v>1573</v>
      </c>
      <c r="AN2100" s="12" t="s">
        <v>1574</v>
      </c>
      <c r="AO2100" s="9"/>
      <c r="AP2100" s="9"/>
      <c r="AQ2100" s="9"/>
      <c r="AR2100" s="14" t="s">
        <v>2126</v>
      </c>
      <c r="AS2100" s="9"/>
      <c r="AT2100" s="9"/>
      <c r="AU2100" s="9" t="s">
        <v>18</v>
      </c>
      <c r="AV2100" s="13"/>
      <c r="AW2100" s="13"/>
      <c r="AX2100" s="9"/>
      <c r="AY2100" s="9"/>
      <c r="AZ2100" s="9"/>
      <c r="BA2100" s="33"/>
      <c r="BB2100" s="33"/>
      <c r="BC2100" s="36"/>
      <c r="BD2100" s="12" t="s">
        <v>1771</v>
      </c>
    </row>
    <row r="2101" spans="1:56" s="12" customFormat="1" x14ac:dyDescent="0.2">
      <c r="A2101" s="9" t="str">
        <f>IF(Search!$C$5="","",IF(COUNTA(Inventory!$AP2101)=1,1,""))</f>
        <v/>
      </c>
      <c r="B2101" s="9" t="str">
        <f>IF(Search!$C$4="","",IF(ISNUMBER(SEARCH(Search!$C$4,$AR2101))=TRUE,1,""))</f>
        <v/>
      </c>
      <c r="C2101" s="9" t="str">
        <f>IF(Search!$C$6="x",IF(COUNTA($AQ2101)=1,1,"N"),IF(COUNTA($AQ2101)=1,"N",""))</f>
        <v/>
      </c>
      <c r="D2101" s="9" t="str">
        <f>IF(Search!$O$8="","",IF(ISNUMBER(SEARCH(Search!$O$8,$BD2101))=TRUE,1,""))</f>
        <v/>
      </c>
      <c r="E2101" s="9" t="str">
        <f>IF(Search!$C$7="","",IF(ISNUMBER(SEARCH(Search!$C$7,$AN2101))=TRUE,1,""))</f>
        <v/>
      </c>
      <c r="F2101" s="9" t="str">
        <f>IF(Search!$C$8="","",IF(ISNUMBER(SEARCH(Search!$C$8,$AO2101))=TRUE,1,""))</f>
        <v/>
      </c>
      <c r="G2101" s="9" t="str">
        <f>IF(Search!$F$4="","",IF(Inventory!$AJ2101&lt;Search!$F$4,"",1))</f>
        <v/>
      </c>
      <c r="H2101" s="9" t="str">
        <f>IF(Search!$F$5="","",IF(Inventory!$AJ2101&gt;Search!$F$5,"",1))</f>
        <v/>
      </c>
      <c r="I2101" s="9" t="str">
        <f>IF(Search!$F$7="","",IF(Search!$F$8="",IF(ISNUMBER(SEARCH(Search!$F$7,$AL2101))=TRUE,1,""),""))</f>
        <v/>
      </c>
      <c r="J2101" s="9" t="str">
        <f>IF($AL2101=Search!$F$8,1,"")</f>
        <v/>
      </c>
      <c r="K2101" s="9" t="str">
        <f>IF(Search!$I$4="","",IF(COUNTA($AS2101)=1,IF(Search!$I$4="N","N",1),""))</f>
        <v/>
      </c>
      <c r="L2101" s="9" t="str">
        <f>IF(Search!$I$5="","",IF($AS2101="RC",1,""))</f>
        <v/>
      </c>
      <c r="M2101" s="9" t="str">
        <f>IF(Search!$I$6="","",IF($AS2101="RCP",1,""))</f>
        <v/>
      </c>
      <c r="N2101" s="9" t="str">
        <f>IF(Search!$I$8="","",IF(COUNTA($AT2101)=1,IF(Search!$I$8="N","N",1),""))</f>
        <v/>
      </c>
      <c r="O2101" s="9" t="str">
        <f>IF(Search!$L$4="","",IF(COUNTA($AU2101)=1,IF(Search!$L$4="N","N",1),""))</f>
        <v/>
      </c>
      <c r="P2101" s="9" t="str">
        <f>IF(Search!$L$5="","",IF(ISNUMBER(SEARCH("Jersey",$AU2101))=TRUE,IF(Search!$L$5="N","N",1),""))</f>
        <v/>
      </c>
      <c r="Q2101" s="9" t="str">
        <f>IF(Search!$L$6="","",IF(ISNUMBER(SEARCH("Patch",$AU2101))=TRUE,IF(Search!$L$6="N","N",1),""))</f>
        <v/>
      </c>
      <c r="R2101" s="9" t="str">
        <f>IF(Search!$L$7="","",IF(ISNUMBER(SEARCH("Shield",$AU2101))=TRUE,IF(Search!$L$7="N","N",1),""))</f>
        <v/>
      </c>
      <c r="S2101" s="9" t="str">
        <f>IF(Search!$L$8="","",IF(ISNUMBER(SEARCH("Stick",$AU2101))=TRUE,IF(Search!$L$8="N","N",1),""))</f>
        <v/>
      </c>
      <c r="T2101" s="9" t="str">
        <f>IF(Search!$O$4="","",IF(COUNTA($AW2101)=1,IF(Search!$O$4="N","N",1),""))</f>
        <v/>
      </c>
      <c r="U2101" s="9" t="str">
        <f>IF(Search!$O$5="","",IF($AW2101="","",IF($AW2101&lt;Search!$O$5,"",1)))</f>
        <v/>
      </c>
      <c r="V2101" s="9" t="str">
        <f>IF(Search!$O$6="","",IF($AW2101="","",IF($AW2101&gt;Search!$O$6,"",1)))</f>
        <v/>
      </c>
      <c r="W2101" s="9" t="str">
        <f>IF(Search!$U$4="","",IF($AX2101="","",1))</f>
        <v/>
      </c>
      <c r="X2101" s="9" t="str">
        <f>IF(Search!$U$5="","",IF(ISNUMBER(SEARCH(Search!$U$5,$AX2101))=TRUE,IF(Search!$U$5="N","N",1),""))</f>
        <v/>
      </c>
      <c r="Y2101" s="9" t="str">
        <f>IF(Search!$U$6="","",IF($AY2101&lt;Search!$U$6,"",1))</f>
        <v/>
      </c>
      <c r="Z2101" s="9" t="str">
        <f>IF(Search!$R$4="","",IF(Inventory!$BA2101&lt;Search!$R$4,"",1))</f>
        <v/>
      </c>
      <c r="AA2101" s="9" t="str">
        <f>IF(Search!$R$5="","",IF($BA2101&gt;Search!$R$5,"",1))</f>
        <v/>
      </c>
      <c r="AB2101" s="9" t="str">
        <f>IF(Search!$R$6="","",IF($BB2101&lt;Search!$R$6,"",1))</f>
        <v/>
      </c>
      <c r="AC2101" s="9" t="str">
        <f>IF(Search!$R$7="","",IF($BB2101&lt;Search!$R$7,"",1))</f>
        <v/>
      </c>
      <c r="AD2101" s="45" t="str">
        <f>IF(COUNTIF($A2101:$AC2101,"n")&gt;0,"",IF(SUM($A2101:$AC2101)=COUNTA(Search!$C$4:$C$8,Search!$F$4:$F$8,Search!$I$4:$I$6,Search!$I$8,Search!$L$4:$L$8,Search!$O$4:$O$8,Search!$R$4:$R$7,Search!$U$4:$U$7)-COUNTIF(Search!$C$4:$U$7,"n"),1+LARGE($AD$1:AD2100,1),""))</f>
        <v/>
      </c>
      <c r="AE2101" s="45" t="str">
        <f t="shared" si="99"/>
        <v/>
      </c>
      <c r="AF2101" s="45" t="str">
        <f>IF(AD2101="","",COUNTIF($AE$1:$AE2100,$AE2101)+RANK($AE2101,$AE$2:$AE$10540,1))</f>
        <v/>
      </c>
      <c r="AG2101" s="45" t="str">
        <f t="shared" si="100"/>
        <v/>
      </c>
      <c r="AH2101" s="45" t="str">
        <f>IF($AD2101="","",COUNTIF($AG$1:$AG2100,$AG2101)+RANK($AG2101,$AG$1:$AG$10539,0))</f>
        <v/>
      </c>
      <c r="AI2101" s="10" t="str">
        <f t="shared" si="101"/>
        <v>2013-14 SP Game Used Rookie Fabrics #RFGR Mikael Granlund    Jersey /   $</v>
      </c>
      <c r="AJ2101" s="11">
        <v>2013</v>
      </c>
      <c r="AK2101" s="17">
        <v>14</v>
      </c>
      <c r="AL2101" s="12" t="s">
        <v>1575</v>
      </c>
      <c r="AM2101" s="10" t="s">
        <v>1576</v>
      </c>
      <c r="AN2101" s="12" t="s">
        <v>1487</v>
      </c>
      <c r="AO2101" s="9"/>
      <c r="AP2101" s="9"/>
      <c r="AQ2101" s="9"/>
      <c r="AR2101" s="14"/>
      <c r="AS2101" s="9"/>
      <c r="AT2101" s="9"/>
      <c r="AU2101" s="9" t="s">
        <v>18</v>
      </c>
      <c r="AV2101" s="13"/>
      <c r="AW2101" s="13"/>
      <c r="AX2101" s="9"/>
      <c r="AY2101" s="9"/>
      <c r="AZ2101" s="9"/>
      <c r="BA2101" s="33"/>
      <c r="BB2101" s="33"/>
      <c r="BC2101" s="36"/>
      <c r="BD2101" s="12" t="s">
        <v>1771</v>
      </c>
    </row>
    <row r="2102" spans="1:56" s="12" customFormat="1" x14ac:dyDescent="0.2">
      <c r="A2102" s="9" t="str">
        <f>IF(Search!$C$5="","",IF(COUNTA(Inventory!$AP2102)=1,1,""))</f>
        <v/>
      </c>
      <c r="B2102" s="9" t="str">
        <f>IF(Search!$C$4="","",IF(ISNUMBER(SEARCH(Search!$C$4,$AR2102))=TRUE,1,""))</f>
        <v/>
      </c>
      <c r="C2102" s="9" t="str">
        <f>IF(Search!$C$6="x",IF(COUNTA($AQ2102)=1,1,"N"),IF(COUNTA($AQ2102)=1,"N",""))</f>
        <v/>
      </c>
      <c r="D2102" s="9" t="str">
        <f>IF(Search!$O$8="","",IF(ISNUMBER(SEARCH(Search!$O$8,$BD2102))=TRUE,1,""))</f>
        <v/>
      </c>
      <c r="E2102" s="9" t="str">
        <f>IF(Search!$C$7="","",IF(ISNUMBER(SEARCH(Search!$C$7,$AN2102))=TRUE,1,""))</f>
        <v/>
      </c>
      <c r="F2102" s="9" t="str">
        <f>IF(Search!$C$8="","",IF(ISNUMBER(SEARCH(Search!$C$8,$AO2102))=TRUE,1,""))</f>
        <v/>
      </c>
      <c r="G2102" s="9" t="str">
        <f>IF(Search!$F$4="","",IF(Inventory!$AJ2102&lt;Search!$F$4,"",1))</f>
        <v/>
      </c>
      <c r="H2102" s="9" t="str">
        <f>IF(Search!$F$5="","",IF(Inventory!$AJ2102&gt;Search!$F$5,"",1))</f>
        <v/>
      </c>
      <c r="I2102" s="9" t="str">
        <f>IF(Search!$F$7="","",IF(Search!$F$8="",IF(ISNUMBER(SEARCH(Search!$F$7,$AL2102))=TRUE,1,""),""))</f>
        <v/>
      </c>
      <c r="J2102" s="9" t="str">
        <f>IF($AL2102=Search!$F$8,1,"")</f>
        <v/>
      </c>
      <c r="K2102" s="9" t="str">
        <f>IF(Search!$I$4="","",IF(COUNTA($AS2102)=1,IF(Search!$I$4="N","N",1),""))</f>
        <v/>
      </c>
      <c r="L2102" s="9" t="str">
        <f>IF(Search!$I$5="","",IF($AS2102="RC",1,""))</f>
        <v/>
      </c>
      <c r="M2102" s="9" t="str">
        <f>IF(Search!$I$6="","",IF($AS2102="RCP",1,""))</f>
        <v/>
      </c>
      <c r="N2102" s="9" t="str">
        <f>IF(Search!$I$8="","",IF(COUNTA($AT2102)=1,IF(Search!$I$8="N","N",1),""))</f>
        <v/>
      </c>
      <c r="O2102" s="9" t="str">
        <f>IF(Search!$L$4="","",IF(COUNTA($AU2102)=1,IF(Search!$L$4="N","N",1),""))</f>
        <v/>
      </c>
      <c r="P2102" s="9" t="str">
        <f>IF(Search!$L$5="","",IF(ISNUMBER(SEARCH("Jersey",$AU2102))=TRUE,IF(Search!$L$5="N","N",1),""))</f>
        <v/>
      </c>
      <c r="Q2102" s="9" t="str">
        <f>IF(Search!$L$6="","",IF(ISNUMBER(SEARCH("Patch",$AU2102))=TRUE,IF(Search!$L$6="N","N",1),""))</f>
        <v/>
      </c>
      <c r="R2102" s="9" t="str">
        <f>IF(Search!$L$7="","",IF(ISNUMBER(SEARCH("Shield",$AU2102))=TRUE,IF(Search!$L$7="N","N",1),""))</f>
        <v/>
      </c>
      <c r="S2102" s="9" t="str">
        <f>IF(Search!$L$8="","",IF(ISNUMBER(SEARCH("Stick",$AU2102))=TRUE,IF(Search!$L$8="N","N",1),""))</f>
        <v/>
      </c>
      <c r="T2102" s="9" t="str">
        <f>IF(Search!$O$4="","",IF(COUNTA($AW2102)=1,IF(Search!$O$4="N","N",1),""))</f>
        <v/>
      </c>
      <c r="U2102" s="9" t="str">
        <f>IF(Search!$O$5="","",IF($AW2102="","",IF($AW2102&lt;Search!$O$5,"",1)))</f>
        <v/>
      </c>
      <c r="V2102" s="9" t="str">
        <f>IF(Search!$O$6="","",IF($AW2102="","",IF($AW2102&gt;Search!$O$6,"",1)))</f>
        <v/>
      </c>
      <c r="W2102" s="9" t="str">
        <f>IF(Search!$U$4="","",IF($AX2102="","",1))</f>
        <v/>
      </c>
      <c r="X2102" s="9" t="str">
        <f>IF(Search!$U$5="","",IF(ISNUMBER(SEARCH(Search!$U$5,$AX2102))=TRUE,IF(Search!$U$5="N","N",1),""))</f>
        <v/>
      </c>
      <c r="Y2102" s="9" t="str">
        <f>IF(Search!$U$6="","",IF($AY2102&lt;Search!$U$6,"",1))</f>
        <v/>
      </c>
      <c r="Z2102" s="9" t="str">
        <f>IF(Search!$R$4="","",IF(Inventory!$BA2102&lt;Search!$R$4,"",1))</f>
        <v/>
      </c>
      <c r="AA2102" s="9" t="str">
        <f>IF(Search!$R$5="","",IF($BA2102&gt;Search!$R$5,"",1))</f>
        <v/>
      </c>
      <c r="AB2102" s="9" t="str">
        <f>IF(Search!$R$6="","",IF($BB2102&lt;Search!$R$6,"",1))</f>
        <v/>
      </c>
      <c r="AC2102" s="9" t="str">
        <f>IF(Search!$R$7="","",IF($BB2102&lt;Search!$R$7,"",1))</f>
        <v/>
      </c>
      <c r="AD2102" s="45" t="str">
        <f>IF(COUNTIF($A2102:$AC2102,"n")&gt;0,"",IF(SUM($A2102:$AC2102)=COUNTA(Search!$C$4:$C$8,Search!$F$4:$F$8,Search!$I$4:$I$6,Search!$I$8,Search!$L$4:$L$8,Search!$O$4:$O$8,Search!$R$4:$R$7,Search!$U$4:$U$7)-COUNTIF(Search!$C$4:$U$7,"n"),1+LARGE($AD$1:AD2101,1),""))</f>
        <v/>
      </c>
      <c r="AE2102" s="45" t="str">
        <f t="shared" si="99"/>
        <v/>
      </c>
      <c r="AF2102" s="45" t="str">
        <f>IF(AD2102="","",COUNTIF($AE$1:$AE2101,$AE2102)+RANK($AE2102,$AE$2:$AE$10540,1))</f>
        <v/>
      </c>
      <c r="AG2102" s="45" t="str">
        <f t="shared" si="100"/>
        <v/>
      </c>
      <c r="AH2102" s="45" t="str">
        <f>IF($AD2102="","",COUNTIF($AG$1:$AG2101,$AG2102)+RANK($AG2102,$AG$1:$AG$10539,0))</f>
        <v/>
      </c>
      <c r="AI2102" s="10" t="str">
        <f t="shared" si="101"/>
        <v>2013-14 SP Game Used Team Canada Fabrics #TCDH Dougie Hamilton CAN   Jersey /   $</v>
      </c>
      <c r="AJ2102" s="11">
        <v>2013</v>
      </c>
      <c r="AK2102" s="17">
        <v>14</v>
      </c>
      <c r="AL2102" s="12" t="s">
        <v>1577</v>
      </c>
      <c r="AM2102" s="10" t="s">
        <v>1578</v>
      </c>
      <c r="AN2102" s="12" t="s">
        <v>1459</v>
      </c>
      <c r="AO2102" s="9" t="s">
        <v>1913</v>
      </c>
      <c r="AP2102" s="9"/>
      <c r="AQ2102" s="9"/>
      <c r="AR2102" s="14" t="s">
        <v>2126</v>
      </c>
      <c r="AS2102" s="9"/>
      <c r="AT2102" s="9"/>
      <c r="AU2102" s="9" t="s">
        <v>18</v>
      </c>
      <c r="AV2102" s="13"/>
      <c r="AW2102" s="13"/>
      <c r="AX2102" s="9"/>
      <c r="AY2102" s="9"/>
      <c r="AZ2102" s="9"/>
      <c r="BA2102" s="33"/>
      <c r="BB2102" s="33"/>
      <c r="BC2102" s="36"/>
      <c r="BD2102" s="12" t="s">
        <v>1771</v>
      </c>
    </row>
    <row r="2103" spans="1:56" s="12" customFormat="1" x14ac:dyDescent="0.2">
      <c r="A2103" s="9" t="str">
        <f>IF(Search!$C$5="","",IF(COUNTA(Inventory!$AP2103)=1,1,""))</f>
        <v/>
      </c>
      <c r="B2103" s="9" t="str">
        <f>IF(Search!$C$4="","",IF(ISNUMBER(SEARCH(Search!$C$4,$AR2103))=TRUE,1,""))</f>
        <v/>
      </c>
      <c r="C2103" s="9" t="str">
        <f>IF(Search!$C$6="x",IF(COUNTA($AQ2103)=1,1,"N"),IF(COUNTA($AQ2103)=1,"N",""))</f>
        <v/>
      </c>
      <c r="D2103" s="9" t="str">
        <f>IF(Search!$O$8="","",IF(ISNUMBER(SEARCH(Search!$O$8,$BD2103))=TRUE,1,""))</f>
        <v/>
      </c>
      <c r="E2103" s="9" t="str">
        <f>IF(Search!$C$7="","",IF(ISNUMBER(SEARCH(Search!$C$7,$AN2103))=TRUE,1,""))</f>
        <v/>
      </c>
      <c r="F2103" s="9" t="str">
        <f>IF(Search!$C$8="","",IF(ISNUMBER(SEARCH(Search!$C$8,$AO2103))=TRUE,1,""))</f>
        <v/>
      </c>
      <c r="G2103" s="9" t="str">
        <f>IF(Search!$F$4="","",IF(Inventory!$AJ2103&lt;Search!$F$4,"",1))</f>
        <v/>
      </c>
      <c r="H2103" s="9" t="str">
        <f>IF(Search!$F$5="","",IF(Inventory!$AJ2103&gt;Search!$F$5,"",1))</f>
        <v/>
      </c>
      <c r="I2103" s="9" t="str">
        <f>IF(Search!$F$7="","",IF(Search!$F$8="",IF(ISNUMBER(SEARCH(Search!$F$7,$AL2103))=TRUE,1,""),""))</f>
        <v/>
      </c>
      <c r="J2103" s="9" t="str">
        <f>IF($AL2103=Search!$F$8,1,"")</f>
        <v/>
      </c>
      <c r="K2103" s="9" t="str">
        <f>IF(Search!$I$4="","",IF(COUNTA($AS2103)=1,IF(Search!$I$4="N","N",1),""))</f>
        <v/>
      </c>
      <c r="L2103" s="9" t="str">
        <f>IF(Search!$I$5="","",IF($AS2103="RC",1,""))</f>
        <v/>
      </c>
      <c r="M2103" s="9" t="str">
        <f>IF(Search!$I$6="","",IF($AS2103="RCP",1,""))</f>
        <v/>
      </c>
      <c r="N2103" s="9" t="str">
        <f>IF(Search!$I$8="","",IF(COUNTA($AT2103)=1,IF(Search!$I$8="N","N",1),""))</f>
        <v/>
      </c>
      <c r="O2103" s="9" t="str">
        <f>IF(Search!$L$4="","",IF(COUNTA($AU2103)=1,IF(Search!$L$4="N","N",1),""))</f>
        <v/>
      </c>
      <c r="P2103" s="9" t="str">
        <f>IF(Search!$L$5="","",IF(ISNUMBER(SEARCH("Jersey",$AU2103))=TRUE,IF(Search!$L$5="N","N",1),""))</f>
        <v/>
      </c>
      <c r="Q2103" s="9" t="str">
        <f>IF(Search!$L$6="","",IF(ISNUMBER(SEARCH("Patch",$AU2103))=TRUE,IF(Search!$L$6="N","N",1),""))</f>
        <v/>
      </c>
      <c r="R2103" s="9" t="str">
        <f>IF(Search!$L$7="","",IF(ISNUMBER(SEARCH("Shield",$AU2103))=TRUE,IF(Search!$L$7="N","N",1),""))</f>
        <v/>
      </c>
      <c r="S2103" s="9" t="str">
        <f>IF(Search!$L$8="","",IF(ISNUMBER(SEARCH("Stick",$AU2103))=TRUE,IF(Search!$L$8="N","N",1),""))</f>
        <v/>
      </c>
      <c r="T2103" s="9" t="str">
        <f>IF(Search!$O$4="","",IF(COUNTA($AW2103)=1,IF(Search!$O$4="N","N",1),""))</f>
        <v/>
      </c>
      <c r="U2103" s="9" t="str">
        <f>IF(Search!$O$5="","",IF($AW2103="","",IF($AW2103&lt;Search!$O$5,"",1)))</f>
        <v/>
      </c>
      <c r="V2103" s="9" t="str">
        <f>IF(Search!$O$6="","",IF($AW2103="","",IF($AW2103&gt;Search!$O$6,"",1)))</f>
        <v/>
      </c>
      <c r="W2103" s="9" t="str">
        <f>IF(Search!$U$4="","",IF($AX2103="","",1))</f>
        <v/>
      </c>
      <c r="X2103" s="9" t="str">
        <f>IF(Search!$U$5="","",IF(ISNUMBER(SEARCH(Search!$U$5,$AX2103))=TRUE,IF(Search!$U$5="N","N",1),""))</f>
        <v/>
      </c>
      <c r="Y2103" s="9" t="str">
        <f>IF(Search!$U$6="","",IF($AY2103&lt;Search!$U$6,"",1))</f>
        <v/>
      </c>
      <c r="Z2103" s="9" t="str">
        <f>IF(Search!$R$4="","",IF(Inventory!$BA2103&lt;Search!$R$4,"",1))</f>
        <v/>
      </c>
      <c r="AA2103" s="9" t="str">
        <f>IF(Search!$R$5="","",IF($BA2103&gt;Search!$R$5,"",1))</f>
        <v/>
      </c>
      <c r="AB2103" s="9" t="str">
        <f>IF(Search!$R$6="","",IF($BB2103&lt;Search!$R$6,"",1))</f>
        <v/>
      </c>
      <c r="AC2103" s="9" t="str">
        <f>IF(Search!$R$7="","",IF($BB2103&lt;Search!$R$7,"",1))</f>
        <v/>
      </c>
      <c r="AD2103" s="45" t="str">
        <f>IF(COUNTIF($A2103:$AC2103,"n")&gt;0,"",IF(SUM($A2103:$AC2103)=COUNTA(Search!$C$4:$C$8,Search!$F$4:$F$8,Search!$I$4:$I$6,Search!$I$8,Search!$L$4:$L$8,Search!$O$4:$O$8,Search!$R$4:$R$7,Search!$U$4:$U$7)-COUNTIF(Search!$C$4:$U$7,"n"),1+LARGE($AD$1:AD2102,1),""))</f>
        <v/>
      </c>
      <c r="AE2103" s="45" t="str">
        <f t="shared" si="99"/>
        <v/>
      </c>
      <c r="AF2103" s="45" t="str">
        <f>IF(AD2103="","",COUNTIF($AE$1:$AE2102,$AE2103)+RANK($AE2103,$AE$2:$AE$10540,1))</f>
        <v/>
      </c>
      <c r="AG2103" s="45" t="str">
        <f t="shared" si="100"/>
        <v/>
      </c>
      <c r="AH2103" s="45" t="str">
        <f>IF($AD2103="","",COUNTIF($AG$1:$AG2102,$AG2103)+RANK($AG2103,$AG$1:$AG$10539,0))</f>
        <v/>
      </c>
      <c r="AI2103" s="10" t="str">
        <f t="shared" si="101"/>
        <v>2013-14 SP Game Used Team Canada Fabrics Dual Patch #TC2HG Jonathan Huberdeau/Brendan Gallagher CAN   3CL Patch 19/25   $</v>
      </c>
      <c r="AJ2103" s="11">
        <v>2013</v>
      </c>
      <c r="AK2103" s="17">
        <v>14</v>
      </c>
      <c r="AL2103" s="12" t="s">
        <v>1579</v>
      </c>
      <c r="AM2103" s="10" t="s">
        <v>1580</v>
      </c>
      <c r="AN2103" s="12" t="s">
        <v>1581</v>
      </c>
      <c r="AO2103" s="9" t="s">
        <v>1913</v>
      </c>
      <c r="AP2103" s="9"/>
      <c r="AQ2103" s="9"/>
      <c r="AR2103" s="29" t="s">
        <v>2124</v>
      </c>
      <c r="AS2103" s="9"/>
      <c r="AT2103" s="9"/>
      <c r="AU2103" s="9" t="s">
        <v>1779</v>
      </c>
      <c r="AV2103" s="13" t="s">
        <v>1892</v>
      </c>
      <c r="AW2103" s="13">
        <v>25</v>
      </c>
      <c r="AX2103" s="9"/>
      <c r="AY2103" s="9"/>
      <c r="AZ2103" s="9"/>
      <c r="BA2103" s="33"/>
      <c r="BB2103" s="33"/>
      <c r="BC2103" s="36"/>
      <c r="BD2103" s="12" t="s">
        <v>1771</v>
      </c>
    </row>
    <row r="2104" spans="1:56" s="12" customFormat="1" x14ac:dyDescent="0.2">
      <c r="A2104" s="9" t="str">
        <f>IF(Search!$C$5="","",IF(COUNTA(Inventory!$AP2104)=1,1,""))</f>
        <v/>
      </c>
      <c r="B2104" s="9" t="str">
        <f>IF(Search!$C$4="","",IF(ISNUMBER(SEARCH(Search!$C$4,$AR2104))=TRUE,1,""))</f>
        <v/>
      </c>
      <c r="C2104" s="9" t="str">
        <f>IF(Search!$C$6="x",IF(COUNTA($AQ2104)=1,1,"N"),IF(COUNTA($AQ2104)=1,"N",""))</f>
        <v/>
      </c>
      <c r="D2104" s="9" t="str">
        <f>IF(Search!$O$8="","",IF(ISNUMBER(SEARCH(Search!$O$8,$BD2104))=TRUE,1,""))</f>
        <v/>
      </c>
      <c r="E2104" s="9" t="str">
        <f>IF(Search!$C$7="","",IF(ISNUMBER(SEARCH(Search!$C$7,$AN2104))=TRUE,1,""))</f>
        <v/>
      </c>
      <c r="F2104" s="9" t="str">
        <f>IF(Search!$C$8="","",IF(ISNUMBER(SEARCH(Search!$C$8,$AO2104))=TRUE,1,""))</f>
        <v/>
      </c>
      <c r="G2104" s="9" t="str">
        <f>IF(Search!$F$4="","",IF(Inventory!$AJ2104&lt;Search!$F$4,"",1))</f>
        <v/>
      </c>
      <c r="H2104" s="9" t="str">
        <f>IF(Search!$F$5="","",IF(Inventory!$AJ2104&gt;Search!$F$5,"",1))</f>
        <v/>
      </c>
      <c r="I2104" s="9" t="str">
        <f>IF(Search!$F$7="","",IF(Search!$F$8="",IF(ISNUMBER(SEARCH(Search!$F$7,$AL2104))=TRUE,1,""),""))</f>
        <v/>
      </c>
      <c r="J2104" s="9" t="str">
        <f>IF($AL2104=Search!$F$8,1,"")</f>
        <v/>
      </c>
      <c r="K2104" s="9" t="str">
        <f>IF(Search!$I$4="","",IF(COUNTA($AS2104)=1,IF(Search!$I$4="N","N",1),""))</f>
        <v/>
      </c>
      <c r="L2104" s="9" t="str">
        <f>IF(Search!$I$5="","",IF($AS2104="RC",1,""))</f>
        <v/>
      </c>
      <c r="M2104" s="9" t="str">
        <f>IF(Search!$I$6="","",IF($AS2104="RCP",1,""))</f>
        <v/>
      </c>
      <c r="N2104" s="9" t="str">
        <f>IF(Search!$I$8="","",IF(COUNTA($AT2104)=1,IF(Search!$I$8="N","N",1),""))</f>
        <v/>
      </c>
      <c r="O2104" s="9" t="str">
        <f>IF(Search!$L$4="","",IF(COUNTA($AU2104)=1,IF(Search!$L$4="N","N",1),""))</f>
        <v/>
      </c>
      <c r="P2104" s="9" t="str">
        <f>IF(Search!$L$5="","",IF(ISNUMBER(SEARCH("Jersey",$AU2104))=TRUE,IF(Search!$L$5="N","N",1),""))</f>
        <v/>
      </c>
      <c r="Q2104" s="9" t="str">
        <f>IF(Search!$L$6="","",IF(ISNUMBER(SEARCH("Patch",$AU2104))=TRUE,IF(Search!$L$6="N","N",1),""))</f>
        <v/>
      </c>
      <c r="R2104" s="9" t="str">
        <f>IF(Search!$L$7="","",IF(ISNUMBER(SEARCH("Shield",$AU2104))=TRUE,IF(Search!$L$7="N","N",1),""))</f>
        <v/>
      </c>
      <c r="S2104" s="9" t="str">
        <f>IF(Search!$L$8="","",IF(ISNUMBER(SEARCH("Stick",$AU2104))=TRUE,IF(Search!$L$8="N","N",1),""))</f>
        <v/>
      </c>
      <c r="T2104" s="9" t="str">
        <f>IF(Search!$O$4="","",IF(COUNTA($AW2104)=1,IF(Search!$O$4="N","N",1),""))</f>
        <v/>
      </c>
      <c r="U2104" s="9" t="str">
        <f>IF(Search!$O$5="","",IF($AW2104="","",IF($AW2104&lt;Search!$O$5,"",1)))</f>
        <v/>
      </c>
      <c r="V2104" s="9" t="str">
        <f>IF(Search!$O$6="","",IF($AW2104="","",IF($AW2104&gt;Search!$O$6,"",1)))</f>
        <v/>
      </c>
      <c r="W2104" s="9" t="str">
        <f>IF(Search!$U$4="","",IF($AX2104="","",1))</f>
        <v/>
      </c>
      <c r="X2104" s="9" t="str">
        <f>IF(Search!$U$5="","",IF(ISNUMBER(SEARCH(Search!$U$5,$AX2104))=TRUE,IF(Search!$U$5="N","N",1),""))</f>
        <v/>
      </c>
      <c r="Y2104" s="9" t="str">
        <f>IF(Search!$U$6="","",IF($AY2104&lt;Search!$U$6,"",1))</f>
        <v/>
      </c>
      <c r="Z2104" s="9" t="str">
        <f>IF(Search!$R$4="","",IF(Inventory!$BA2104&lt;Search!$R$4,"",1))</f>
        <v/>
      </c>
      <c r="AA2104" s="9" t="str">
        <f>IF(Search!$R$5="","",IF($BA2104&gt;Search!$R$5,"",1))</f>
        <v/>
      </c>
      <c r="AB2104" s="9" t="str">
        <f>IF(Search!$R$6="","",IF($BB2104&lt;Search!$R$6,"",1))</f>
        <v/>
      </c>
      <c r="AC2104" s="9" t="str">
        <f>IF(Search!$R$7="","",IF($BB2104&lt;Search!$R$7,"",1))</f>
        <v/>
      </c>
      <c r="AD2104" s="45" t="str">
        <f>IF(COUNTIF($A2104:$AC2104,"n")&gt;0,"",IF(SUM($A2104:$AC2104)=COUNTA(Search!$C$4:$C$8,Search!$F$4:$F$8,Search!$I$4:$I$6,Search!$I$8,Search!$L$4:$L$8,Search!$O$4:$O$8,Search!$R$4:$R$7,Search!$U$4:$U$7)-COUNTIF(Search!$C$4:$U$7,"n"),1+LARGE($AD$1:AD2103,1),""))</f>
        <v/>
      </c>
      <c r="AE2104" s="45" t="str">
        <f t="shared" si="99"/>
        <v/>
      </c>
      <c r="AF2104" s="45" t="str">
        <f>IF(AD2104="","",COUNTIF($AE$1:$AE2103,$AE2104)+RANK($AE2104,$AE$2:$AE$10540,1))</f>
        <v/>
      </c>
      <c r="AG2104" s="45" t="str">
        <f t="shared" si="100"/>
        <v/>
      </c>
      <c r="AH2104" s="45" t="str">
        <f>IF($AD2104="","",COUNTIF($AG$1:$AG2103,$AG2104)+RANK($AG2104,$AG$1:$AG$10539,0))</f>
        <v/>
      </c>
      <c r="AI2104" s="10" t="str">
        <f t="shared" si="101"/>
        <v>2013-14 The Cup #96 Martin Marincin EDM RC AU  213/249   $15</v>
      </c>
      <c r="AJ2104" s="11">
        <v>2013</v>
      </c>
      <c r="AK2104" s="17">
        <v>14</v>
      </c>
      <c r="AL2104" s="12" t="s">
        <v>570</v>
      </c>
      <c r="AM2104" s="10">
        <v>96</v>
      </c>
      <c r="AN2104" s="12" t="s">
        <v>1582</v>
      </c>
      <c r="AO2104" s="9" t="s">
        <v>1909</v>
      </c>
      <c r="AP2104" s="9"/>
      <c r="AQ2104" s="9"/>
      <c r="AR2104" s="14" t="s">
        <v>2463</v>
      </c>
      <c r="AS2104" s="9" t="s">
        <v>2</v>
      </c>
      <c r="AT2104" s="9" t="s">
        <v>1857</v>
      </c>
      <c r="AU2104" s="9"/>
      <c r="AV2104" s="13" t="s">
        <v>1893</v>
      </c>
      <c r="AW2104" s="13">
        <v>249</v>
      </c>
      <c r="AX2104" s="9"/>
      <c r="AY2104" s="9"/>
      <c r="AZ2104" s="9"/>
      <c r="BA2104" s="33">
        <v>15</v>
      </c>
      <c r="BB2104" s="33"/>
      <c r="BC2104" s="36"/>
      <c r="BD2104" s="12" t="s">
        <v>1771</v>
      </c>
    </row>
    <row r="2105" spans="1:56" s="12" customFormat="1" x14ac:dyDescent="0.2">
      <c r="A2105" s="9" t="str">
        <f>IF(Search!$C$5="","",IF(COUNTA(Inventory!$AP2105)=1,1,""))</f>
        <v/>
      </c>
      <c r="B2105" s="9" t="str">
        <f>IF(Search!$C$4="","",IF(ISNUMBER(SEARCH(Search!$C$4,$AR2105))=TRUE,1,""))</f>
        <v/>
      </c>
      <c r="C2105" s="9" t="str">
        <f>IF(Search!$C$6="x",IF(COUNTA($AQ2105)=1,1,"N"),IF(COUNTA($AQ2105)=1,"N",""))</f>
        <v/>
      </c>
      <c r="D2105" s="9" t="str">
        <f>IF(Search!$O$8="","",IF(ISNUMBER(SEARCH(Search!$O$8,$BD2105))=TRUE,1,""))</f>
        <v/>
      </c>
      <c r="E2105" s="9" t="str">
        <f>IF(Search!$C$7="","",IF(ISNUMBER(SEARCH(Search!$C$7,$AN2105))=TRUE,1,""))</f>
        <v/>
      </c>
      <c r="F2105" s="9" t="str">
        <f>IF(Search!$C$8="","",IF(ISNUMBER(SEARCH(Search!$C$8,$AO2105))=TRUE,1,""))</f>
        <v/>
      </c>
      <c r="G2105" s="9" t="str">
        <f>IF(Search!$F$4="","",IF(Inventory!$AJ2105&lt;Search!$F$4,"",1))</f>
        <v/>
      </c>
      <c r="H2105" s="9" t="str">
        <f>IF(Search!$F$5="","",IF(Inventory!$AJ2105&gt;Search!$F$5,"",1))</f>
        <v/>
      </c>
      <c r="I2105" s="9" t="str">
        <f>IF(Search!$F$7="","",IF(Search!$F$8="",IF(ISNUMBER(SEARCH(Search!$F$7,$AL2105))=TRUE,1,""),""))</f>
        <v/>
      </c>
      <c r="J2105" s="9" t="str">
        <f>IF($AL2105=Search!$F$8,1,"")</f>
        <v/>
      </c>
      <c r="K2105" s="9" t="str">
        <f>IF(Search!$I$4="","",IF(COUNTA($AS2105)=1,IF(Search!$I$4="N","N",1),""))</f>
        <v/>
      </c>
      <c r="L2105" s="9" t="str">
        <f>IF(Search!$I$5="","",IF($AS2105="RC",1,""))</f>
        <v/>
      </c>
      <c r="M2105" s="9" t="str">
        <f>IF(Search!$I$6="","",IF($AS2105="RCP",1,""))</f>
        <v/>
      </c>
      <c r="N2105" s="9" t="str">
        <f>IF(Search!$I$8="","",IF(COUNTA($AT2105)=1,IF(Search!$I$8="N","N",1),""))</f>
        <v/>
      </c>
      <c r="O2105" s="9" t="str">
        <f>IF(Search!$L$4="","",IF(COUNTA($AU2105)=1,IF(Search!$L$4="N","N",1),""))</f>
        <v/>
      </c>
      <c r="P2105" s="9" t="str">
        <f>IF(Search!$L$5="","",IF(ISNUMBER(SEARCH("Jersey",$AU2105))=TRUE,IF(Search!$L$5="N","N",1),""))</f>
        <v/>
      </c>
      <c r="Q2105" s="9" t="str">
        <f>IF(Search!$L$6="","",IF(ISNUMBER(SEARCH("Patch",$AU2105))=TRUE,IF(Search!$L$6="N","N",1),""))</f>
        <v/>
      </c>
      <c r="R2105" s="9" t="str">
        <f>IF(Search!$L$7="","",IF(ISNUMBER(SEARCH("Shield",$AU2105))=TRUE,IF(Search!$L$7="N","N",1),""))</f>
        <v/>
      </c>
      <c r="S2105" s="9" t="str">
        <f>IF(Search!$L$8="","",IF(ISNUMBER(SEARCH("Stick",$AU2105))=TRUE,IF(Search!$L$8="N","N",1),""))</f>
        <v/>
      </c>
      <c r="T2105" s="9" t="str">
        <f>IF(Search!$O$4="","",IF(COUNTA($AW2105)=1,IF(Search!$O$4="N","N",1),""))</f>
        <v/>
      </c>
      <c r="U2105" s="9" t="str">
        <f>IF(Search!$O$5="","",IF($AW2105="","",IF($AW2105&lt;Search!$O$5,"",1)))</f>
        <v/>
      </c>
      <c r="V2105" s="9" t="str">
        <f>IF(Search!$O$6="","",IF($AW2105="","",IF($AW2105&gt;Search!$O$6,"",1)))</f>
        <v/>
      </c>
      <c r="W2105" s="9" t="str">
        <f>IF(Search!$U$4="","",IF($AX2105="","",1))</f>
        <v/>
      </c>
      <c r="X2105" s="9" t="str">
        <f>IF(Search!$U$5="","",IF(ISNUMBER(SEARCH(Search!$U$5,$AX2105))=TRUE,IF(Search!$U$5="N","N",1),""))</f>
        <v/>
      </c>
      <c r="Y2105" s="9" t="str">
        <f>IF(Search!$U$6="","",IF($AY2105&lt;Search!$U$6,"",1))</f>
        <v/>
      </c>
      <c r="Z2105" s="9" t="str">
        <f>IF(Search!$R$4="","",IF(Inventory!$BA2105&lt;Search!$R$4,"",1))</f>
        <v/>
      </c>
      <c r="AA2105" s="9" t="str">
        <f>IF(Search!$R$5="","",IF($BA2105&gt;Search!$R$5,"",1))</f>
        <v/>
      </c>
      <c r="AB2105" s="9" t="str">
        <f>IF(Search!$R$6="","",IF($BB2105&lt;Search!$R$6,"",1))</f>
        <v/>
      </c>
      <c r="AC2105" s="9" t="str">
        <f>IF(Search!$R$7="","",IF($BB2105&lt;Search!$R$7,"",1))</f>
        <v/>
      </c>
      <c r="AD2105" s="45" t="str">
        <f>IF(COUNTIF($A2105:$AC2105,"n")&gt;0,"",IF(SUM($A2105:$AC2105)=COUNTA(Search!$C$4:$C$8,Search!$F$4:$F$8,Search!$I$4:$I$6,Search!$I$8,Search!$L$4:$L$8,Search!$O$4:$O$8,Search!$R$4:$R$7,Search!$U$4:$U$7)-COUNTIF(Search!$C$4:$U$7,"n"),1+LARGE($AD$1:AD2104,1),""))</f>
        <v/>
      </c>
      <c r="AE2105" s="45" t="str">
        <f t="shared" si="99"/>
        <v/>
      </c>
      <c r="AF2105" s="45" t="str">
        <f>IF(AD2105="","",COUNTIF($AE$1:$AE2104,$AE2105)+RANK($AE2105,$AE$2:$AE$10540,1))</f>
        <v/>
      </c>
      <c r="AG2105" s="45" t="str">
        <f t="shared" si="100"/>
        <v/>
      </c>
      <c r="AH2105" s="45" t="str">
        <f>IF($AD2105="","",COUNTIF($AG$1:$AG2104,$AG2105)+RANK($AG2105,$AG$1:$AG$10539,0))</f>
        <v/>
      </c>
      <c r="AI2105" s="10" t="str">
        <f t="shared" si="101"/>
        <v>2013-14 The Cup #121 Morgan Rielly TOR RC AU 2CL Patch 052/249   $100</v>
      </c>
      <c r="AJ2105" s="11">
        <v>2013</v>
      </c>
      <c r="AK2105" s="17">
        <v>14</v>
      </c>
      <c r="AL2105" s="12" t="s">
        <v>570</v>
      </c>
      <c r="AM2105" s="10">
        <v>121</v>
      </c>
      <c r="AN2105" s="12" t="s">
        <v>1449</v>
      </c>
      <c r="AO2105" s="9" t="s">
        <v>1904</v>
      </c>
      <c r="AP2105" s="9"/>
      <c r="AQ2105" s="9"/>
      <c r="AR2105" s="14" t="s">
        <v>2463</v>
      </c>
      <c r="AS2105" s="9" t="s">
        <v>2</v>
      </c>
      <c r="AT2105" s="9" t="s">
        <v>1857</v>
      </c>
      <c r="AU2105" s="9" t="s">
        <v>1778</v>
      </c>
      <c r="AV2105" s="13" t="s">
        <v>1878</v>
      </c>
      <c r="AW2105" s="13">
        <v>249</v>
      </c>
      <c r="AX2105" s="9"/>
      <c r="AY2105" s="9"/>
      <c r="AZ2105" s="9"/>
      <c r="BA2105" s="33">
        <v>100</v>
      </c>
      <c r="BB2105" s="33"/>
      <c r="BC2105" s="36"/>
      <c r="BD2105" s="12" t="s">
        <v>1771</v>
      </c>
    </row>
    <row r="2106" spans="1:56" s="12" customFormat="1" x14ac:dyDescent="0.2">
      <c r="A2106" s="9" t="str">
        <f>IF(Search!$C$5="","",IF(COUNTA(Inventory!$AP2106)=1,1,""))</f>
        <v/>
      </c>
      <c r="B2106" s="9" t="str">
        <f>IF(Search!$C$4="","",IF(ISNUMBER(SEARCH(Search!$C$4,$AR2106))=TRUE,1,""))</f>
        <v/>
      </c>
      <c r="C2106" s="9" t="str">
        <f>IF(Search!$C$6="x",IF(COUNTA($AQ2106)=1,1,"N"),IF(COUNTA($AQ2106)=1,"N",""))</f>
        <v/>
      </c>
      <c r="D2106" s="9" t="str">
        <f>IF(Search!$O$8="","",IF(ISNUMBER(SEARCH(Search!$O$8,$BD2106))=TRUE,1,""))</f>
        <v/>
      </c>
      <c r="E2106" s="9" t="str">
        <f>IF(Search!$C$7="","",IF(ISNUMBER(SEARCH(Search!$C$7,$AN2106))=TRUE,1,""))</f>
        <v/>
      </c>
      <c r="F2106" s="9" t="str">
        <f>IF(Search!$C$8="","",IF(ISNUMBER(SEARCH(Search!$C$8,$AO2106))=TRUE,1,""))</f>
        <v/>
      </c>
      <c r="G2106" s="9" t="str">
        <f>IF(Search!$F$4="","",IF(Inventory!$AJ2106&lt;Search!$F$4,"",1))</f>
        <v/>
      </c>
      <c r="H2106" s="9" t="str">
        <f>IF(Search!$F$5="","",IF(Inventory!$AJ2106&gt;Search!$F$5,"",1))</f>
        <v/>
      </c>
      <c r="I2106" s="9" t="str">
        <f>IF(Search!$F$7="","",IF(Search!$F$8="",IF(ISNUMBER(SEARCH(Search!$F$7,$AL2106))=TRUE,1,""),""))</f>
        <v/>
      </c>
      <c r="J2106" s="9" t="str">
        <f>IF($AL2106=Search!$F$8,1,"")</f>
        <v/>
      </c>
      <c r="K2106" s="9" t="str">
        <f>IF(Search!$I$4="","",IF(COUNTA($AS2106)=1,IF(Search!$I$4="N","N",1),""))</f>
        <v/>
      </c>
      <c r="L2106" s="9" t="str">
        <f>IF(Search!$I$5="","",IF($AS2106="RC",1,""))</f>
        <v/>
      </c>
      <c r="M2106" s="9" t="str">
        <f>IF(Search!$I$6="","",IF($AS2106="RCP",1,""))</f>
        <v/>
      </c>
      <c r="N2106" s="9" t="str">
        <f>IF(Search!$I$8="","",IF(COUNTA($AT2106)=1,IF(Search!$I$8="N","N",1),""))</f>
        <v/>
      </c>
      <c r="O2106" s="9" t="str">
        <f>IF(Search!$L$4="","",IF(COUNTA($AU2106)=1,IF(Search!$L$4="N","N",1),""))</f>
        <v/>
      </c>
      <c r="P2106" s="9" t="str">
        <f>IF(Search!$L$5="","",IF(ISNUMBER(SEARCH("Jersey",$AU2106))=TRUE,IF(Search!$L$5="N","N",1),""))</f>
        <v/>
      </c>
      <c r="Q2106" s="9" t="str">
        <f>IF(Search!$L$6="","",IF(ISNUMBER(SEARCH("Patch",$AU2106))=TRUE,IF(Search!$L$6="N","N",1),""))</f>
        <v/>
      </c>
      <c r="R2106" s="9" t="str">
        <f>IF(Search!$L$7="","",IF(ISNUMBER(SEARCH("Shield",$AU2106))=TRUE,IF(Search!$L$7="N","N",1),""))</f>
        <v/>
      </c>
      <c r="S2106" s="9" t="str">
        <f>IF(Search!$L$8="","",IF(ISNUMBER(SEARCH("Stick",$AU2106))=TRUE,IF(Search!$L$8="N","N",1),""))</f>
        <v/>
      </c>
      <c r="T2106" s="9" t="str">
        <f>IF(Search!$O$4="","",IF(COUNTA($AW2106)=1,IF(Search!$O$4="N","N",1),""))</f>
        <v/>
      </c>
      <c r="U2106" s="9" t="str">
        <f>IF(Search!$O$5="","",IF($AW2106="","",IF($AW2106&lt;Search!$O$5,"",1)))</f>
        <v/>
      </c>
      <c r="V2106" s="9" t="str">
        <f>IF(Search!$O$6="","",IF($AW2106="","",IF($AW2106&gt;Search!$O$6,"",1)))</f>
        <v/>
      </c>
      <c r="W2106" s="9" t="str">
        <f>IF(Search!$U$4="","",IF($AX2106="","",1))</f>
        <v/>
      </c>
      <c r="X2106" s="9" t="str">
        <f>IF(Search!$U$5="","",IF(ISNUMBER(SEARCH(Search!$U$5,$AX2106))=TRUE,IF(Search!$U$5="N","N",1),""))</f>
        <v/>
      </c>
      <c r="Y2106" s="9" t="str">
        <f>IF(Search!$U$6="","",IF($AY2106&lt;Search!$U$6,"",1))</f>
        <v/>
      </c>
      <c r="Z2106" s="9" t="str">
        <f>IF(Search!$R$4="","",IF(Inventory!$BA2106&lt;Search!$R$4,"",1))</f>
        <v/>
      </c>
      <c r="AA2106" s="9" t="str">
        <f>IF(Search!$R$5="","",IF($BA2106&gt;Search!$R$5,"",1))</f>
        <v/>
      </c>
      <c r="AB2106" s="9" t="str">
        <f>IF(Search!$R$6="","",IF($BB2106&lt;Search!$R$6,"",1))</f>
        <v/>
      </c>
      <c r="AC2106" s="9" t="str">
        <f>IF(Search!$R$7="","",IF($BB2106&lt;Search!$R$7,"",1))</f>
        <v/>
      </c>
      <c r="AD2106" s="45" t="str">
        <f>IF(COUNTIF($A2106:$AC2106,"n")&gt;0,"",IF(SUM($A2106:$AC2106)=COUNTA(Search!$C$4:$C$8,Search!$F$4:$F$8,Search!$I$4:$I$6,Search!$I$8,Search!$L$4:$L$8,Search!$O$4:$O$8,Search!$R$4:$R$7,Search!$U$4:$U$7)-COUNTIF(Search!$C$4:$U$7,"n"),1+LARGE($AD$1:AD2105,1),""))</f>
        <v/>
      </c>
      <c r="AE2106" s="45" t="str">
        <f t="shared" si="99"/>
        <v/>
      </c>
      <c r="AF2106" s="45" t="str">
        <f>IF(AD2106="","",COUNTIF($AE$1:$AE2105,$AE2106)+RANK($AE2106,$AE$2:$AE$10540,1))</f>
        <v/>
      </c>
      <c r="AG2106" s="45" t="str">
        <f t="shared" si="100"/>
        <v/>
      </c>
      <c r="AH2106" s="45" t="str">
        <f>IF($AD2106="","",COUNTIF($AG$1:$AG2105,$AG2106)+RANK($AG2106,$AG$1:$AG$10539,0))</f>
        <v/>
      </c>
      <c r="AI2106" s="10" t="str">
        <f t="shared" si="101"/>
        <v>2013-14 The Cup #157 Josh Leivo TOR RC AU 2CL Patch 162/249   $30</v>
      </c>
      <c r="AJ2106" s="11">
        <v>2013</v>
      </c>
      <c r="AK2106" s="17">
        <v>14</v>
      </c>
      <c r="AL2106" s="12" t="s">
        <v>570</v>
      </c>
      <c r="AM2106" s="10">
        <v>157</v>
      </c>
      <c r="AN2106" s="12" t="s">
        <v>1583</v>
      </c>
      <c r="AO2106" s="9" t="s">
        <v>1904</v>
      </c>
      <c r="AP2106" s="9"/>
      <c r="AQ2106" s="9"/>
      <c r="AR2106" s="14" t="s">
        <v>2463</v>
      </c>
      <c r="AS2106" s="9" t="s">
        <v>2</v>
      </c>
      <c r="AT2106" s="9" t="s">
        <v>1857</v>
      </c>
      <c r="AU2106" s="9" t="s">
        <v>1778</v>
      </c>
      <c r="AV2106" s="13" t="s">
        <v>1890</v>
      </c>
      <c r="AW2106" s="13">
        <v>249</v>
      </c>
      <c r="AX2106" s="9"/>
      <c r="AY2106" s="9"/>
      <c r="AZ2106" s="9"/>
      <c r="BA2106" s="33">
        <v>30</v>
      </c>
      <c r="BB2106" s="33"/>
      <c r="BC2106" s="36"/>
      <c r="BD2106" s="12" t="s">
        <v>1771</v>
      </c>
    </row>
    <row r="2107" spans="1:56" s="12" customFormat="1" x14ac:dyDescent="0.2">
      <c r="A2107" s="9" t="str">
        <f>IF(Search!$C$5="","",IF(COUNTA(Inventory!$AP2107)=1,1,""))</f>
        <v/>
      </c>
      <c r="B2107" s="9" t="str">
        <f>IF(Search!$C$4="","",IF(ISNUMBER(SEARCH(Search!$C$4,$AR2107))=TRUE,1,""))</f>
        <v/>
      </c>
      <c r="C2107" s="9" t="str">
        <f>IF(Search!$C$6="x",IF(COUNTA($AQ2107)=1,1,"N"),IF(COUNTA($AQ2107)=1,"N",""))</f>
        <v/>
      </c>
      <c r="D2107" s="9" t="str">
        <f>IF(Search!$O$8="","",IF(ISNUMBER(SEARCH(Search!$O$8,$BD2107))=TRUE,1,""))</f>
        <v/>
      </c>
      <c r="E2107" s="9" t="str">
        <f>IF(Search!$C$7="","",IF(ISNUMBER(SEARCH(Search!$C$7,$AN2107))=TRUE,1,""))</f>
        <v/>
      </c>
      <c r="F2107" s="9" t="str">
        <f>IF(Search!$C$8="","",IF(ISNUMBER(SEARCH(Search!$C$8,$AO2107))=TRUE,1,""))</f>
        <v/>
      </c>
      <c r="G2107" s="9" t="str">
        <f>IF(Search!$F$4="","",IF(Inventory!$AJ2107&lt;Search!$F$4,"",1))</f>
        <v/>
      </c>
      <c r="H2107" s="9" t="str">
        <f>IF(Search!$F$5="","",IF(Inventory!$AJ2107&gt;Search!$F$5,"",1))</f>
        <v/>
      </c>
      <c r="I2107" s="9" t="str">
        <f>IF(Search!$F$7="","",IF(Search!$F$8="",IF(ISNUMBER(SEARCH(Search!$F$7,$AL2107))=TRUE,1,""),""))</f>
        <v/>
      </c>
      <c r="J2107" s="9" t="str">
        <f>IF($AL2107=Search!$F$8,1,"")</f>
        <v/>
      </c>
      <c r="K2107" s="9" t="str">
        <f>IF(Search!$I$4="","",IF(COUNTA($AS2107)=1,IF(Search!$I$4="N","N",1),""))</f>
        <v/>
      </c>
      <c r="L2107" s="9" t="str">
        <f>IF(Search!$I$5="","",IF($AS2107="RC",1,""))</f>
        <v/>
      </c>
      <c r="M2107" s="9" t="str">
        <f>IF(Search!$I$6="","",IF($AS2107="RCP",1,""))</f>
        <v/>
      </c>
      <c r="N2107" s="9" t="str">
        <f>IF(Search!$I$8="","",IF(COUNTA($AT2107)=1,IF(Search!$I$8="N","N",1),""))</f>
        <v/>
      </c>
      <c r="O2107" s="9" t="str">
        <f>IF(Search!$L$4="","",IF(COUNTA($AU2107)=1,IF(Search!$L$4="N","N",1),""))</f>
        <v/>
      </c>
      <c r="P2107" s="9" t="str">
        <f>IF(Search!$L$5="","",IF(ISNUMBER(SEARCH("Jersey",$AU2107))=TRUE,IF(Search!$L$5="N","N",1),""))</f>
        <v/>
      </c>
      <c r="Q2107" s="9" t="str">
        <f>IF(Search!$L$6="","",IF(ISNUMBER(SEARCH("Patch",$AU2107))=TRUE,IF(Search!$L$6="N","N",1),""))</f>
        <v/>
      </c>
      <c r="R2107" s="9" t="str">
        <f>IF(Search!$L$7="","",IF(ISNUMBER(SEARCH("Shield",$AU2107))=TRUE,IF(Search!$L$7="N","N",1),""))</f>
        <v/>
      </c>
      <c r="S2107" s="9" t="str">
        <f>IF(Search!$L$8="","",IF(ISNUMBER(SEARCH("Stick",$AU2107))=TRUE,IF(Search!$L$8="N","N",1),""))</f>
        <v/>
      </c>
      <c r="T2107" s="9" t="str">
        <f>IF(Search!$O$4="","",IF(COUNTA($AW2107)=1,IF(Search!$O$4="N","N",1),""))</f>
        <v/>
      </c>
      <c r="U2107" s="9" t="str">
        <f>IF(Search!$O$5="","",IF($AW2107="","",IF($AW2107&lt;Search!$O$5,"",1)))</f>
        <v/>
      </c>
      <c r="V2107" s="9" t="str">
        <f>IF(Search!$O$6="","",IF($AW2107="","",IF($AW2107&gt;Search!$O$6,"",1)))</f>
        <v/>
      </c>
      <c r="W2107" s="9" t="str">
        <f>IF(Search!$U$4="","",IF($AX2107="","",1))</f>
        <v/>
      </c>
      <c r="X2107" s="9" t="str">
        <f>IF(Search!$U$5="","",IF(ISNUMBER(SEARCH(Search!$U$5,$AX2107))=TRUE,IF(Search!$U$5="N","N",1),""))</f>
        <v/>
      </c>
      <c r="Y2107" s="9" t="str">
        <f>IF(Search!$U$6="","",IF($AY2107&lt;Search!$U$6,"",1))</f>
        <v/>
      </c>
      <c r="Z2107" s="9" t="str">
        <f>IF(Search!$R$4="","",IF(Inventory!$BA2107&lt;Search!$R$4,"",1))</f>
        <v/>
      </c>
      <c r="AA2107" s="9" t="str">
        <f>IF(Search!$R$5="","",IF($BA2107&gt;Search!$R$5,"",1))</f>
        <v/>
      </c>
      <c r="AB2107" s="9" t="str">
        <f>IF(Search!$R$6="","",IF($BB2107&lt;Search!$R$6,"",1))</f>
        <v/>
      </c>
      <c r="AC2107" s="9" t="str">
        <f>IF(Search!$R$7="","",IF($BB2107&lt;Search!$R$7,"",1))</f>
        <v/>
      </c>
      <c r="AD2107" s="45" t="str">
        <f>IF(COUNTIF($A2107:$AC2107,"n")&gt;0,"",IF(SUM($A2107:$AC2107)=COUNTA(Search!$C$4:$C$8,Search!$F$4:$F$8,Search!$I$4:$I$6,Search!$I$8,Search!$L$4:$L$8,Search!$O$4:$O$8,Search!$R$4:$R$7,Search!$U$4:$U$7)-COUNTIF(Search!$C$4:$U$7,"n"),1+LARGE($AD$1:AD2106,1),""))</f>
        <v/>
      </c>
      <c r="AE2107" s="45" t="str">
        <f t="shared" si="99"/>
        <v/>
      </c>
      <c r="AF2107" s="45" t="str">
        <f>IF(AD2107="","",COUNTIF($AE$1:$AE2106,$AE2107)+RANK($AE2107,$AE$2:$AE$10540,1))</f>
        <v/>
      </c>
      <c r="AG2107" s="45" t="str">
        <f t="shared" si="100"/>
        <v/>
      </c>
      <c r="AH2107" s="45" t="str">
        <f>IF($AD2107="","",COUNTIF($AG$1:$AG2106,$AG2107)+RANK($AG2107,$AG$1:$AG$10539,0))</f>
        <v/>
      </c>
      <c r="AI2107" s="10" t="str">
        <f t="shared" si="101"/>
        <v>2013-14 The Cup #164 Frederik Andersen ANA RC AU 4CL Patch 080/249   $60</v>
      </c>
      <c r="AJ2107" s="11">
        <v>2013</v>
      </c>
      <c r="AK2107" s="17">
        <v>14</v>
      </c>
      <c r="AL2107" s="12" t="s">
        <v>570</v>
      </c>
      <c r="AM2107" s="10">
        <v>164</v>
      </c>
      <c r="AN2107" s="12" t="s">
        <v>1584</v>
      </c>
      <c r="AO2107" s="9" t="s">
        <v>1915</v>
      </c>
      <c r="AP2107" s="9"/>
      <c r="AQ2107" s="9"/>
      <c r="AR2107" s="14" t="s">
        <v>2463</v>
      </c>
      <c r="AS2107" s="9" t="s">
        <v>2</v>
      </c>
      <c r="AT2107" s="9" t="s">
        <v>1857</v>
      </c>
      <c r="AU2107" s="9" t="s">
        <v>1797</v>
      </c>
      <c r="AV2107" s="13" t="s">
        <v>1880</v>
      </c>
      <c r="AW2107" s="13">
        <v>249</v>
      </c>
      <c r="AX2107" s="9"/>
      <c r="AY2107" s="9"/>
      <c r="AZ2107" s="9"/>
      <c r="BA2107" s="33">
        <v>60</v>
      </c>
      <c r="BB2107" s="33">
        <v>150</v>
      </c>
      <c r="BC2107" s="36"/>
      <c r="BD2107" s="12" t="s">
        <v>1771</v>
      </c>
    </row>
    <row r="2108" spans="1:56" s="12" customFormat="1" x14ac:dyDescent="0.2">
      <c r="A2108" s="9" t="str">
        <f>IF(Search!$C$5="","",IF(COUNTA(Inventory!$AP2108)=1,1,""))</f>
        <v/>
      </c>
      <c r="B2108" s="9" t="str">
        <f>IF(Search!$C$4="","",IF(ISNUMBER(SEARCH(Search!$C$4,$AR2108))=TRUE,1,""))</f>
        <v/>
      </c>
      <c r="C2108" s="9" t="str">
        <f>IF(Search!$C$6="x",IF(COUNTA($AQ2108)=1,1,"N"),IF(COUNTA($AQ2108)=1,"N",""))</f>
        <v/>
      </c>
      <c r="D2108" s="9" t="str">
        <f>IF(Search!$O$8="","",IF(ISNUMBER(SEARCH(Search!$O$8,$BD2108))=TRUE,1,""))</f>
        <v/>
      </c>
      <c r="E2108" s="9" t="str">
        <f>IF(Search!$C$7="","",IF(ISNUMBER(SEARCH(Search!$C$7,$AN2108))=TRUE,1,""))</f>
        <v/>
      </c>
      <c r="F2108" s="9" t="str">
        <f>IF(Search!$C$8="","",IF(ISNUMBER(SEARCH(Search!$C$8,$AO2108))=TRUE,1,""))</f>
        <v/>
      </c>
      <c r="G2108" s="9" t="str">
        <f>IF(Search!$F$4="","",IF(Inventory!$AJ2108&lt;Search!$F$4,"",1))</f>
        <v/>
      </c>
      <c r="H2108" s="9" t="str">
        <f>IF(Search!$F$5="","",IF(Inventory!$AJ2108&gt;Search!$F$5,"",1))</f>
        <v/>
      </c>
      <c r="I2108" s="9" t="str">
        <f>IF(Search!$F$7="","",IF(Search!$F$8="",IF(ISNUMBER(SEARCH(Search!$F$7,$AL2108))=TRUE,1,""),""))</f>
        <v/>
      </c>
      <c r="J2108" s="9" t="str">
        <f>IF($AL2108=Search!$F$8,1,"")</f>
        <v/>
      </c>
      <c r="K2108" s="9" t="str">
        <f>IF(Search!$I$4="","",IF(COUNTA($AS2108)=1,IF(Search!$I$4="N","N",1),""))</f>
        <v/>
      </c>
      <c r="L2108" s="9" t="str">
        <f>IF(Search!$I$5="","",IF($AS2108="RC",1,""))</f>
        <v/>
      </c>
      <c r="M2108" s="9" t="str">
        <f>IF(Search!$I$6="","",IF($AS2108="RCP",1,""))</f>
        <v/>
      </c>
      <c r="N2108" s="9" t="str">
        <f>IF(Search!$I$8="","",IF(COUNTA($AT2108)=1,IF(Search!$I$8="N","N",1),""))</f>
        <v/>
      </c>
      <c r="O2108" s="9" t="str">
        <f>IF(Search!$L$4="","",IF(COUNTA($AU2108)=1,IF(Search!$L$4="N","N",1),""))</f>
        <v/>
      </c>
      <c r="P2108" s="9" t="str">
        <f>IF(Search!$L$5="","",IF(ISNUMBER(SEARCH("Jersey",$AU2108))=TRUE,IF(Search!$L$5="N","N",1),""))</f>
        <v/>
      </c>
      <c r="Q2108" s="9" t="str">
        <f>IF(Search!$L$6="","",IF(ISNUMBER(SEARCH("Patch",$AU2108))=TRUE,IF(Search!$L$6="N","N",1),""))</f>
        <v/>
      </c>
      <c r="R2108" s="9" t="str">
        <f>IF(Search!$L$7="","",IF(ISNUMBER(SEARCH("Shield",$AU2108))=TRUE,IF(Search!$L$7="N","N",1),""))</f>
        <v/>
      </c>
      <c r="S2108" s="9" t="str">
        <f>IF(Search!$L$8="","",IF(ISNUMBER(SEARCH("Stick",$AU2108))=TRUE,IF(Search!$L$8="N","N",1),""))</f>
        <v/>
      </c>
      <c r="T2108" s="9" t="str">
        <f>IF(Search!$O$4="","",IF(COUNTA($AW2108)=1,IF(Search!$O$4="N","N",1),""))</f>
        <v/>
      </c>
      <c r="U2108" s="9" t="str">
        <f>IF(Search!$O$5="","",IF($AW2108="","",IF($AW2108&lt;Search!$O$5,"",1)))</f>
        <v/>
      </c>
      <c r="V2108" s="9" t="str">
        <f>IF(Search!$O$6="","",IF($AW2108="","",IF($AW2108&gt;Search!$O$6,"",1)))</f>
        <v/>
      </c>
      <c r="W2108" s="9" t="str">
        <f>IF(Search!$U$4="","",IF($AX2108="","",1))</f>
        <v/>
      </c>
      <c r="X2108" s="9" t="str">
        <f>IF(Search!$U$5="","",IF(ISNUMBER(SEARCH(Search!$U$5,$AX2108))=TRUE,IF(Search!$U$5="N","N",1),""))</f>
        <v/>
      </c>
      <c r="Y2108" s="9" t="str">
        <f>IF(Search!$U$6="","",IF($AY2108&lt;Search!$U$6,"",1))</f>
        <v/>
      </c>
      <c r="Z2108" s="9" t="str">
        <f>IF(Search!$R$4="","",IF(Inventory!$BA2108&lt;Search!$R$4,"",1))</f>
        <v/>
      </c>
      <c r="AA2108" s="9" t="str">
        <f>IF(Search!$R$5="","",IF($BA2108&gt;Search!$R$5,"",1))</f>
        <v/>
      </c>
      <c r="AB2108" s="9" t="str">
        <f>IF(Search!$R$6="","",IF($BB2108&lt;Search!$R$6,"",1))</f>
        <v/>
      </c>
      <c r="AC2108" s="9" t="str">
        <f>IF(Search!$R$7="","",IF($BB2108&lt;Search!$R$7,"",1))</f>
        <v/>
      </c>
      <c r="AD2108" s="45" t="str">
        <f>IF(COUNTIF($A2108:$AC2108,"n")&gt;0,"",IF(SUM($A2108:$AC2108)=COUNTA(Search!$C$4:$C$8,Search!$F$4:$F$8,Search!$I$4:$I$6,Search!$I$8,Search!$L$4:$L$8,Search!$O$4:$O$8,Search!$R$4:$R$7,Search!$U$4:$U$7)-COUNTIF(Search!$C$4:$U$7,"n"),1+LARGE($AD$1:AD2107,1),""))</f>
        <v/>
      </c>
      <c r="AE2108" s="45" t="str">
        <f t="shared" si="99"/>
        <v/>
      </c>
      <c r="AF2108" s="45" t="str">
        <f>IF(AD2108="","",COUNTIF($AE$1:$AE2107,$AE2108)+RANK($AE2108,$AE$2:$AE$10540,1))</f>
        <v/>
      </c>
      <c r="AG2108" s="45" t="str">
        <f t="shared" si="100"/>
        <v/>
      </c>
      <c r="AH2108" s="45" t="str">
        <f>IF($AD2108="","",COUNTIF($AG$1:$AG2107,$AG2108)+RANK($AG2108,$AG$1:$AG$10539,0))</f>
        <v/>
      </c>
      <c r="AI2108" s="10" t="str">
        <f t="shared" si="101"/>
        <v>2013-14 The Cup Enshrinements #CEFP Felix Potvin TOR  AU  05/60   $50</v>
      </c>
      <c r="AJ2108" s="11">
        <v>2013</v>
      </c>
      <c r="AK2108" s="17">
        <v>14</v>
      </c>
      <c r="AL2108" s="12" t="s">
        <v>1278</v>
      </c>
      <c r="AM2108" s="10" t="s">
        <v>1585</v>
      </c>
      <c r="AN2108" s="12" t="s">
        <v>226</v>
      </c>
      <c r="AO2108" s="9" t="s">
        <v>1904</v>
      </c>
      <c r="AP2108" s="9"/>
      <c r="AQ2108" s="9"/>
      <c r="AR2108" s="14" t="s">
        <v>2125</v>
      </c>
      <c r="AS2108" s="9"/>
      <c r="AT2108" s="9" t="s">
        <v>1857</v>
      </c>
      <c r="AU2108" s="9"/>
      <c r="AV2108" s="13" t="s">
        <v>1877</v>
      </c>
      <c r="AW2108" s="13" t="s">
        <v>1866</v>
      </c>
      <c r="AX2108" s="9"/>
      <c r="AY2108" s="9"/>
      <c r="AZ2108" s="9"/>
      <c r="BA2108" s="33">
        <v>50</v>
      </c>
      <c r="BB2108" s="33"/>
      <c r="BC2108" s="36"/>
      <c r="BD2108" s="12" t="s">
        <v>1771</v>
      </c>
    </row>
    <row r="2109" spans="1:56" s="12" customFormat="1" x14ac:dyDescent="0.2">
      <c r="A2109" s="9" t="str">
        <f>IF(Search!$C$5="","",IF(COUNTA(Inventory!$AP2109)=1,1,""))</f>
        <v/>
      </c>
      <c r="B2109" s="9" t="str">
        <f>IF(Search!$C$4="","",IF(ISNUMBER(SEARCH(Search!$C$4,$AR2109))=TRUE,1,""))</f>
        <v/>
      </c>
      <c r="C2109" s="9" t="str">
        <f>IF(Search!$C$6="x",IF(COUNTA($AQ2109)=1,1,"N"),IF(COUNTA($AQ2109)=1,"N",""))</f>
        <v/>
      </c>
      <c r="D2109" s="9" t="str">
        <f>IF(Search!$O$8="","",IF(ISNUMBER(SEARCH(Search!$O$8,$BD2109))=TRUE,1,""))</f>
        <v/>
      </c>
      <c r="E2109" s="9" t="str">
        <f>IF(Search!$C$7="","",IF(ISNUMBER(SEARCH(Search!$C$7,$AN2109))=TRUE,1,""))</f>
        <v/>
      </c>
      <c r="F2109" s="9" t="str">
        <f>IF(Search!$C$8="","",IF(ISNUMBER(SEARCH(Search!$C$8,$AO2109))=TRUE,1,""))</f>
        <v/>
      </c>
      <c r="G2109" s="9" t="str">
        <f>IF(Search!$F$4="","",IF(Inventory!$AJ2109&lt;Search!$F$4,"",1))</f>
        <v/>
      </c>
      <c r="H2109" s="9" t="str">
        <f>IF(Search!$F$5="","",IF(Inventory!$AJ2109&gt;Search!$F$5,"",1))</f>
        <v/>
      </c>
      <c r="I2109" s="9" t="str">
        <f>IF(Search!$F$7="","",IF(Search!$F$8="",IF(ISNUMBER(SEARCH(Search!$F$7,$AL2109))=TRUE,1,""),""))</f>
        <v/>
      </c>
      <c r="J2109" s="9" t="str">
        <f>IF($AL2109=Search!$F$8,1,"")</f>
        <v/>
      </c>
      <c r="K2109" s="9" t="str">
        <f>IF(Search!$I$4="","",IF(COUNTA($AS2109)=1,IF(Search!$I$4="N","N",1),""))</f>
        <v/>
      </c>
      <c r="L2109" s="9" t="str">
        <f>IF(Search!$I$5="","",IF($AS2109="RC",1,""))</f>
        <v/>
      </c>
      <c r="M2109" s="9" t="str">
        <f>IF(Search!$I$6="","",IF($AS2109="RCP",1,""))</f>
        <v/>
      </c>
      <c r="N2109" s="9" t="str">
        <f>IF(Search!$I$8="","",IF(COUNTA($AT2109)=1,IF(Search!$I$8="N","N",1),""))</f>
        <v/>
      </c>
      <c r="O2109" s="9" t="str">
        <f>IF(Search!$L$4="","",IF(COUNTA($AU2109)=1,IF(Search!$L$4="N","N",1),""))</f>
        <v/>
      </c>
      <c r="P2109" s="9" t="str">
        <f>IF(Search!$L$5="","",IF(ISNUMBER(SEARCH("Jersey",$AU2109))=TRUE,IF(Search!$L$5="N","N",1),""))</f>
        <v/>
      </c>
      <c r="Q2109" s="9" t="str">
        <f>IF(Search!$L$6="","",IF(ISNUMBER(SEARCH("Patch",$AU2109))=TRUE,IF(Search!$L$6="N","N",1),""))</f>
        <v/>
      </c>
      <c r="R2109" s="9" t="str">
        <f>IF(Search!$L$7="","",IF(ISNUMBER(SEARCH("Shield",$AU2109))=TRUE,IF(Search!$L$7="N","N",1),""))</f>
        <v/>
      </c>
      <c r="S2109" s="9" t="str">
        <f>IF(Search!$L$8="","",IF(ISNUMBER(SEARCH("Stick",$AU2109))=TRUE,IF(Search!$L$8="N","N",1),""))</f>
        <v/>
      </c>
      <c r="T2109" s="9" t="str">
        <f>IF(Search!$O$4="","",IF(COUNTA($AW2109)=1,IF(Search!$O$4="N","N",1),""))</f>
        <v/>
      </c>
      <c r="U2109" s="9" t="str">
        <f>IF(Search!$O$5="","",IF($AW2109="","",IF($AW2109&lt;Search!$O$5,"",1)))</f>
        <v/>
      </c>
      <c r="V2109" s="9" t="str">
        <f>IF(Search!$O$6="","",IF($AW2109="","",IF($AW2109&gt;Search!$O$6,"",1)))</f>
        <v/>
      </c>
      <c r="W2109" s="9" t="str">
        <f>IF(Search!$U$4="","",IF($AX2109="","",1))</f>
        <v/>
      </c>
      <c r="X2109" s="9" t="str">
        <f>IF(Search!$U$5="","",IF(ISNUMBER(SEARCH(Search!$U$5,$AX2109))=TRUE,IF(Search!$U$5="N","N",1),""))</f>
        <v/>
      </c>
      <c r="Y2109" s="9" t="str">
        <f>IF(Search!$U$6="","",IF($AY2109&lt;Search!$U$6,"",1))</f>
        <v/>
      </c>
      <c r="Z2109" s="9" t="str">
        <f>IF(Search!$R$4="","",IF(Inventory!$BA2109&lt;Search!$R$4,"",1))</f>
        <v/>
      </c>
      <c r="AA2109" s="9" t="str">
        <f>IF(Search!$R$5="","",IF($BA2109&gt;Search!$R$5,"",1))</f>
        <v/>
      </c>
      <c r="AB2109" s="9" t="str">
        <f>IF(Search!$R$6="","",IF($BB2109&lt;Search!$R$6,"",1))</f>
        <v/>
      </c>
      <c r="AC2109" s="9" t="str">
        <f>IF(Search!$R$7="","",IF($BB2109&lt;Search!$R$7,"",1))</f>
        <v/>
      </c>
      <c r="AD2109" s="45" t="str">
        <f>IF(COUNTIF($A2109:$AC2109,"n")&gt;0,"",IF(SUM($A2109:$AC2109)=COUNTA(Search!$C$4:$C$8,Search!$F$4:$F$8,Search!$I$4:$I$6,Search!$I$8,Search!$L$4:$L$8,Search!$O$4:$O$8,Search!$R$4:$R$7,Search!$U$4:$U$7)-COUNTIF(Search!$C$4:$U$7,"n"),1+LARGE($AD$1:AD2108,1),""))</f>
        <v/>
      </c>
      <c r="AE2109" s="45" t="str">
        <f t="shared" si="99"/>
        <v/>
      </c>
      <c r="AF2109" s="45" t="str">
        <f>IF(AD2109="","",COUNTIF($AE$1:$AE2108,$AE2109)+RANK($AE2109,$AE$2:$AE$10540,1))</f>
        <v/>
      </c>
      <c r="AG2109" s="45" t="str">
        <f t="shared" si="100"/>
        <v/>
      </c>
      <c r="AH2109" s="45" t="str">
        <f>IF($AD2109="","",COUNTIF($AG$1:$AG2108,$AG2109)+RANK($AG2109,$AG$1:$AG$10539,0))</f>
        <v/>
      </c>
      <c r="AI2109" s="10" t="str">
        <f t="shared" si="101"/>
        <v>2013-14 The Cup Foundations Auto Jersey #CFGF Grant Fuhr TOR  AU Jersey 04/15   $200</v>
      </c>
      <c r="AJ2109" s="11">
        <v>2013</v>
      </c>
      <c r="AK2109" s="17">
        <v>14</v>
      </c>
      <c r="AL2109" s="12" t="s">
        <v>1586</v>
      </c>
      <c r="AM2109" s="10" t="s">
        <v>1587</v>
      </c>
      <c r="AN2109" s="12" t="s">
        <v>1353</v>
      </c>
      <c r="AO2109" s="9" t="s">
        <v>1904</v>
      </c>
      <c r="AP2109" s="9"/>
      <c r="AQ2109" s="9"/>
      <c r="AR2109" s="14" t="s">
        <v>2125</v>
      </c>
      <c r="AS2109" s="9"/>
      <c r="AT2109" s="9" t="s">
        <v>1857</v>
      </c>
      <c r="AU2109" s="9" t="s">
        <v>18</v>
      </c>
      <c r="AV2109" s="13" t="s">
        <v>1874</v>
      </c>
      <c r="AW2109" s="13" t="s">
        <v>1865</v>
      </c>
      <c r="AX2109" s="9"/>
      <c r="AY2109" s="9"/>
      <c r="AZ2109" s="9"/>
      <c r="BA2109" s="33">
        <v>200</v>
      </c>
      <c r="BB2109" s="33"/>
      <c r="BC2109" s="36"/>
      <c r="BD2109" s="12" t="s">
        <v>1771</v>
      </c>
    </row>
    <row r="2110" spans="1:56" s="12" customFormat="1" x14ac:dyDescent="0.2">
      <c r="A2110" s="9" t="str">
        <f>IF(Search!$C$5="","",IF(COUNTA(Inventory!$AP2110)=1,1,""))</f>
        <v/>
      </c>
      <c r="B2110" s="9" t="str">
        <f>IF(Search!$C$4="","",IF(ISNUMBER(SEARCH(Search!$C$4,$AR2110))=TRUE,1,""))</f>
        <v/>
      </c>
      <c r="C2110" s="9" t="str">
        <f>IF(Search!$C$6="x",IF(COUNTA($AQ2110)=1,1,"N"),IF(COUNTA($AQ2110)=1,"N",""))</f>
        <v/>
      </c>
      <c r="D2110" s="9" t="str">
        <f>IF(Search!$O$8="","",IF(ISNUMBER(SEARCH(Search!$O$8,$BD2110))=TRUE,1,""))</f>
        <v/>
      </c>
      <c r="E2110" s="9" t="str">
        <f>IF(Search!$C$7="","",IF(ISNUMBER(SEARCH(Search!$C$7,$AN2110))=TRUE,1,""))</f>
        <v/>
      </c>
      <c r="F2110" s="9" t="str">
        <f>IF(Search!$C$8="","",IF(ISNUMBER(SEARCH(Search!$C$8,$AO2110))=TRUE,1,""))</f>
        <v/>
      </c>
      <c r="G2110" s="9" t="str">
        <f>IF(Search!$F$4="","",IF(Inventory!$AJ2110&lt;Search!$F$4,"",1))</f>
        <v/>
      </c>
      <c r="H2110" s="9" t="str">
        <f>IF(Search!$F$5="","",IF(Inventory!$AJ2110&gt;Search!$F$5,"",1))</f>
        <v/>
      </c>
      <c r="I2110" s="9" t="str">
        <f>IF(Search!$F$7="","",IF(Search!$F$8="",IF(ISNUMBER(SEARCH(Search!$F$7,$AL2110))=TRUE,1,""),""))</f>
        <v/>
      </c>
      <c r="J2110" s="9" t="str">
        <f>IF($AL2110=Search!$F$8,1,"")</f>
        <v/>
      </c>
      <c r="K2110" s="9" t="str">
        <f>IF(Search!$I$4="","",IF(COUNTA($AS2110)=1,IF(Search!$I$4="N","N",1),""))</f>
        <v/>
      </c>
      <c r="L2110" s="9" t="str">
        <f>IF(Search!$I$5="","",IF($AS2110="RC",1,""))</f>
        <v/>
      </c>
      <c r="M2110" s="9" t="str">
        <f>IF(Search!$I$6="","",IF($AS2110="RCP",1,""))</f>
        <v/>
      </c>
      <c r="N2110" s="9" t="str">
        <f>IF(Search!$I$8="","",IF(COUNTA($AT2110)=1,IF(Search!$I$8="N","N",1),""))</f>
        <v/>
      </c>
      <c r="O2110" s="9" t="str">
        <f>IF(Search!$L$4="","",IF(COUNTA($AU2110)=1,IF(Search!$L$4="N","N",1),""))</f>
        <v/>
      </c>
      <c r="P2110" s="9" t="str">
        <f>IF(Search!$L$5="","",IF(ISNUMBER(SEARCH("Jersey",$AU2110))=TRUE,IF(Search!$L$5="N","N",1),""))</f>
        <v/>
      </c>
      <c r="Q2110" s="9" t="str">
        <f>IF(Search!$L$6="","",IF(ISNUMBER(SEARCH("Patch",$AU2110))=TRUE,IF(Search!$L$6="N","N",1),""))</f>
        <v/>
      </c>
      <c r="R2110" s="9" t="str">
        <f>IF(Search!$L$7="","",IF(ISNUMBER(SEARCH("Shield",$AU2110))=TRUE,IF(Search!$L$7="N","N",1),""))</f>
        <v/>
      </c>
      <c r="S2110" s="9" t="str">
        <f>IF(Search!$L$8="","",IF(ISNUMBER(SEARCH("Stick",$AU2110))=TRUE,IF(Search!$L$8="N","N",1),""))</f>
        <v/>
      </c>
      <c r="T2110" s="9" t="str">
        <f>IF(Search!$O$4="","",IF(COUNTA($AW2110)=1,IF(Search!$O$4="N","N",1),""))</f>
        <v/>
      </c>
      <c r="U2110" s="9" t="str">
        <f>IF(Search!$O$5="","",IF($AW2110="","",IF($AW2110&lt;Search!$O$5,"",1)))</f>
        <v/>
      </c>
      <c r="V2110" s="9" t="str">
        <f>IF(Search!$O$6="","",IF($AW2110="","",IF($AW2110&gt;Search!$O$6,"",1)))</f>
        <v/>
      </c>
      <c r="W2110" s="9" t="str">
        <f>IF(Search!$U$4="","",IF($AX2110="","",1))</f>
        <v/>
      </c>
      <c r="X2110" s="9" t="str">
        <f>IF(Search!$U$5="","",IF(ISNUMBER(SEARCH(Search!$U$5,$AX2110))=TRUE,IF(Search!$U$5="N","N",1),""))</f>
        <v/>
      </c>
      <c r="Y2110" s="9" t="str">
        <f>IF(Search!$U$6="","",IF($AY2110&lt;Search!$U$6,"",1))</f>
        <v/>
      </c>
      <c r="Z2110" s="9" t="str">
        <f>IF(Search!$R$4="","",IF(Inventory!$BA2110&lt;Search!$R$4,"",1))</f>
        <v/>
      </c>
      <c r="AA2110" s="9" t="str">
        <f>IF(Search!$R$5="","",IF($BA2110&gt;Search!$R$5,"",1))</f>
        <v/>
      </c>
      <c r="AB2110" s="9" t="str">
        <f>IF(Search!$R$6="","",IF($BB2110&lt;Search!$R$6,"",1))</f>
        <v/>
      </c>
      <c r="AC2110" s="9" t="str">
        <f>IF(Search!$R$7="","",IF($BB2110&lt;Search!$R$7,"",1))</f>
        <v/>
      </c>
      <c r="AD2110" s="45" t="str">
        <f>IF(COUNTIF($A2110:$AC2110,"n")&gt;0,"",IF(SUM($A2110:$AC2110)=COUNTA(Search!$C$4:$C$8,Search!$F$4:$F$8,Search!$I$4:$I$6,Search!$I$8,Search!$L$4:$L$8,Search!$O$4:$O$8,Search!$R$4:$R$7,Search!$U$4:$U$7)-COUNTIF(Search!$C$4:$U$7,"n"),1+LARGE($AD$1:AD2109,1),""))</f>
        <v/>
      </c>
      <c r="AE2110" s="45" t="str">
        <f t="shared" si="99"/>
        <v/>
      </c>
      <c r="AF2110" s="45" t="str">
        <f>IF(AD2110="","",COUNTIF($AE$1:$AE2109,$AE2110)+RANK($AE2110,$AE$2:$AE$10540,1))</f>
        <v/>
      </c>
      <c r="AG2110" s="45" t="str">
        <f t="shared" si="100"/>
        <v/>
      </c>
      <c r="AH2110" s="45" t="str">
        <f>IF($AD2110="","",COUNTIF($AG$1:$AG2109,$AG2110)+RANK($AG2110,$AG$1:$AG$10539,0))</f>
        <v/>
      </c>
      <c r="AI2110" s="10" t="str">
        <f t="shared" si="101"/>
        <v>2013-14 The Cup Program of Excellence #POEMB Martin Brodeur CAN  AU  03/10   $300</v>
      </c>
      <c r="AJ2110" s="11">
        <v>2013</v>
      </c>
      <c r="AK2110" s="17">
        <v>14</v>
      </c>
      <c r="AL2110" s="12" t="s">
        <v>1588</v>
      </c>
      <c r="AM2110" s="10" t="s">
        <v>1589</v>
      </c>
      <c r="AN2110" s="12" t="s">
        <v>220</v>
      </c>
      <c r="AO2110" s="9" t="s">
        <v>1913</v>
      </c>
      <c r="AP2110" s="9"/>
      <c r="AQ2110" s="9"/>
      <c r="AR2110" s="14" t="s">
        <v>2125</v>
      </c>
      <c r="AS2110" s="9"/>
      <c r="AT2110" s="9" t="s">
        <v>1857</v>
      </c>
      <c r="AU2110" s="9"/>
      <c r="AV2110" s="13" t="s">
        <v>1872</v>
      </c>
      <c r="AW2110" s="13" t="s">
        <v>1864</v>
      </c>
      <c r="AX2110" s="9"/>
      <c r="AY2110" s="9"/>
      <c r="AZ2110" s="9"/>
      <c r="BA2110" s="33">
        <v>300</v>
      </c>
      <c r="BB2110" s="33"/>
      <c r="BC2110" s="36"/>
      <c r="BD2110" s="12" t="s">
        <v>1771</v>
      </c>
    </row>
    <row r="2111" spans="1:56" s="12" customFormat="1" x14ac:dyDescent="0.2">
      <c r="A2111" s="9" t="str">
        <f>IF(Search!$C$5="","",IF(COUNTA(Inventory!$AP2111)=1,1,""))</f>
        <v/>
      </c>
      <c r="B2111" s="9" t="str">
        <f>IF(Search!$C$4="","",IF(ISNUMBER(SEARCH(Search!$C$4,$AR2111))=TRUE,1,""))</f>
        <v/>
      </c>
      <c r="C2111" s="9" t="str">
        <f>IF(Search!$C$6="x",IF(COUNTA($AQ2111)=1,1,"N"),IF(COUNTA($AQ2111)=1,"N",""))</f>
        <v/>
      </c>
      <c r="D2111" s="9" t="str">
        <f>IF(Search!$O$8="","",IF(ISNUMBER(SEARCH(Search!$O$8,$BD2111))=TRUE,1,""))</f>
        <v/>
      </c>
      <c r="E2111" s="9" t="str">
        <f>IF(Search!$C$7="","",IF(ISNUMBER(SEARCH(Search!$C$7,$AN2111))=TRUE,1,""))</f>
        <v/>
      </c>
      <c r="F2111" s="9" t="str">
        <f>IF(Search!$C$8="","",IF(ISNUMBER(SEARCH(Search!$C$8,$AO2111))=TRUE,1,""))</f>
        <v/>
      </c>
      <c r="G2111" s="9" t="str">
        <f>IF(Search!$F$4="","",IF(Inventory!$AJ2111&lt;Search!$F$4,"",1))</f>
        <v/>
      </c>
      <c r="H2111" s="9" t="str">
        <f>IF(Search!$F$5="","",IF(Inventory!$AJ2111&gt;Search!$F$5,"",1))</f>
        <v/>
      </c>
      <c r="I2111" s="9" t="str">
        <f>IF(Search!$F$7="","",IF(Search!$F$8="",IF(ISNUMBER(SEARCH(Search!$F$7,$AL2111))=TRUE,1,""),""))</f>
        <v/>
      </c>
      <c r="J2111" s="9" t="str">
        <f>IF($AL2111=Search!$F$8,1,"")</f>
        <v/>
      </c>
      <c r="K2111" s="9" t="str">
        <f>IF(Search!$I$4="","",IF(COUNTA($AS2111)=1,IF(Search!$I$4="N","N",1),""))</f>
        <v/>
      </c>
      <c r="L2111" s="9" t="str">
        <f>IF(Search!$I$5="","",IF($AS2111="RC",1,""))</f>
        <v/>
      </c>
      <c r="M2111" s="9" t="str">
        <f>IF(Search!$I$6="","",IF($AS2111="RCP",1,""))</f>
        <v/>
      </c>
      <c r="N2111" s="9" t="str">
        <f>IF(Search!$I$8="","",IF(COUNTA($AT2111)=1,IF(Search!$I$8="N","N",1),""))</f>
        <v/>
      </c>
      <c r="O2111" s="9" t="str">
        <f>IF(Search!$L$4="","",IF(COUNTA($AU2111)=1,IF(Search!$L$4="N","N",1),""))</f>
        <v/>
      </c>
      <c r="P2111" s="9" t="str">
        <f>IF(Search!$L$5="","",IF(ISNUMBER(SEARCH("Jersey",$AU2111))=TRUE,IF(Search!$L$5="N","N",1),""))</f>
        <v/>
      </c>
      <c r="Q2111" s="9" t="str">
        <f>IF(Search!$L$6="","",IF(ISNUMBER(SEARCH("Patch",$AU2111))=TRUE,IF(Search!$L$6="N","N",1),""))</f>
        <v/>
      </c>
      <c r="R2111" s="9" t="str">
        <f>IF(Search!$L$7="","",IF(ISNUMBER(SEARCH("Shield",$AU2111))=TRUE,IF(Search!$L$7="N","N",1),""))</f>
        <v/>
      </c>
      <c r="S2111" s="9" t="str">
        <f>IF(Search!$L$8="","",IF(ISNUMBER(SEARCH("Stick",$AU2111))=TRUE,IF(Search!$L$8="N","N",1),""))</f>
        <v/>
      </c>
      <c r="T2111" s="9" t="str">
        <f>IF(Search!$O$4="","",IF(COUNTA($AW2111)=1,IF(Search!$O$4="N","N",1),""))</f>
        <v/>
      </c>
      <c r="U2111" s="9" t="str">
        <f>IF(Search!$O$5="","",IF($AW2111="","",IF($AW2111&lt;Search!$O$5,"",1)))</f>
        <v/>
      </c>
      <c r="V2111" s="9" t="str">
        <f>IF(Search!$O$6="","",IF($AW2111="","",IF($AW2111&gt;Search!$O$6,"",1)))</f>
        <v/>
      </c>
      <c r="W2111" s="9" t="str">
        <f>IF(Search!$U$4="","",IF($AX2111="","",1))</f>
        <v/>
      </c>
      <c r="X2111" s="9" t="str">
        <f>IF(Search!$U$5="","",IF(ISNUMBER(SEARCH(Search!$U$5,$AX2111))=TRUE,IF(Search!$U$5="N","N",1),""))</f>
        <v/>
      </c>
      <c r="Y2111" s="9" t="str">
        <f>IF(Search!$U$6="","",IF($AY2111&lt;Search!$U$6,"",1))</f>
        <v/>
      </c>
      <c r="Z2111" s="9" t="str">
        <f>IF(Search!$R$4="","",IF(Inventory!$BA2111&lt;Search!$R$4,"",1))</f>
        <v/>
      </c>
      <c r="AA2111" s="9" t="str">
        <f>IF(Search!$R$5="","",IF($BA2111&gt;Search!$R$5,"",1))</f>
        <v/>
      </c>
      <c r="AB2111" s="9" t="str">
        <f>IF(Search!$R$6="","",IF($BB2111&lt;Search!$R$6,"",1))</f>
        <v/>
      </c>
      <c r="AC2111" s="9" t="str">
        <f>IF(Search!$R$7="","",IF($BB2111&lt;Search!$R$7,"",1))</f>
        <v/>
      </c>
      <c r="AD2111" s="45" t="str">
        <f>IF(COUNTIF($A2111:$AC2111,"n")&gt;0,"",IF(SUM($A2111:$AC2111)=COUNTA(Search!$C$4:$C$8,Search!$F$4:$F$8,Search!$I$4:$I$6,Search!$I$8,Search!$L$4:$L$8,Search!$O$4:$O$8,Search!$R$4:$R$7,Search!$U$4:$U$7)-COUNTIF(Search!$C$4:$U$7,"n"),1+LARGE($AD$1:AD2110,1),""))</f>
        <v/>
      </c>
      <c r="AE2111" s="45" t="str">
        <f t="shared" si="99"/>
        <v/>
      </c>
      <c r="AF2111" s="45" t="str">
        <f>IF(AD2111="","",COUNTIF($AE$1:$AE2110,$AE2111)+RANK($AE2111,$AE$2:$AE$10540,1))</f>
        <v/>
      </c>
      <c r="AG2111" s="45" t="str">
        <f t="shared" si="100"/>
        <v/>
      </c>
      <c r="AH2111" s="45" t="str">
        <f>IF($AD2111="","",COUNTIF($AG$1:$AG2110,$AG2111)+RANK($AG2111,$AG$1:$AG$10539,0))</f>
        <v/>
      </c>
      <c r="AI2111" s="10" t="str">
        <f t="shared" si="101"/>
        <v>2013-14 The Cup Program of Excellence #POEML Mario Lemieux CAN  AU  /   $400</v>
      </c>
      <c r="AJ2111" s="11">
        <v>2013</v>
      </c>
      <c r="AK2111" s="17">
        <v>14</v>
      </c>
      <c r="AL2111" s="12" t="s">
        <v>1588</v>
      </c>
      <c r="AM2111" s="10" t="s">
        <v>1591</v>
      </c>
      <c r="AN2111" s="12" t="s">
        <v>318</v>
      </c>
      <c r="AO2111" s="9" t="s">
        <v>1913</v>
      </c>
      <c r="AP2111" s="9"/>
      <c r="AQ2111" s="9"/>
      <c r="AR2111" s="14" t="s">
        <v>2125</v>
      </c>
      <c r="AS2111" s="9"/>
      <c r="AT2111" s="9" t="s">
        <v>1857</v>
      </c>
      <c r="AU2111" s="9"/>
      <c r="AV2111" s="13"/>
      <c r="AW2111" s="13"/>
      <c r="AX2111" s="9"/>
      <c r="AY2111" s="9"/>
      <c r="AZ2111" s="9"/>
      <c r="BA2111" s="33">
        <v>400</v>
      </c>
      <c r="BB2111" s="33"/>
      <c r="BC2111" s="36"/>
      <c r="BD2111" s="12" t="s">
        <v>1771</v>
      </c>
    </row>
    <row r="2112" spans="1:56" s="12" customFormat="1" x14ac:dyDescent="0.2">
      <c r="A2112" s="9" t="str">
        <f>IF(Search!$C$5="","",IF(COUNTA(Inventory!$AP2112)=1,1,""))</f>
        <v/>
      </c>
      <c r="B2112" s="9" t="str">
        <f>IF(Search!$C$4="","",IF(ISNUMBER(SEARCH(Search!$C$4,$AR2112))=TRUE,1,""))</f>
        <v/>
      </c>
      <c r="C2112" s="9" t="str">
        <f>IF(Search!$C$6="x",IF(COUNTA($AQ2112)=1,1,"N"),IF(COUNTA($AQ2112)=1,"N",""))</f>
        <v/>
      </c>
      <c r="D2112" s="9" t="str">
        <f>IF(Search!$O$8="","",IF(ISNUMBER(SEARCH(Search!$O$8,$BD2112))=TRUE,1,""))</f>
        <v/>
      </c>
      <c r="E2112" s="9" t="str">
        <f>IF(Search!$C$7="","",IF(ISNUMBER(SEARCH(Search!$C$7,$AN2112))=TRUE,1,""))</f>
        <v/>
      </c>
      <c r="F2112" s="9" t="str">
        <f>IF(Search!$C$8="","",IF(ISNUMBER(SEARCH(Search!$C$8,$AO2112))=TRUE,1,""))</f>
        <v/>
      </c>
      <c r="G2112" s="9" t="str">
        <f>IF(Search!$F$4="","",IF(Inventory!$AJ2112&lt;Search!$F$4,"",1))</f>
        <v/>
      </c>
      <c r="H2112" s="9" t="str">
        <f>IF(Search!$F$5="","",IF(Inventory!$AJ2112&gt;Search!$F$5,"",1))</f>
        <v/>
      </c>
      <c r="I2112" s="9" t="str">
        <f>IF(Search!$F$7="","",IF(Search!$F$8="",IF(ISNUMBER(SEARCH(Search!$F$7,$AL2112))=TRUE,1,""),""))</f>
        <v/>
      </c>
      <c r="J2112" s="9" t="str">
        <f>IF($AL2112=Search!$F$8,1,"")</f>
        <v/>
      </c>
      <c r="K2112" s="9" t="str">
        <f>IF(Search!$I$4="","",IF(COUNTA($AS2112)=1,IF(Search!$I$4="N","N",1),""))</f>
        <v/>
      </c>
      <c r="L2112" s="9" t="str">
        <f>IF(Search!$I$5="","",IF($AS2112="RC",1,""))</f>
        <v/>
      </c>
      <c r="M2112" s="9" t="str">
        <f>IF(Search!$I$6="","",IF($AS2112="RCP",1,""))</f>
        <v/>
      </c>
      <c r="N2112" s="9" t="str">
        <f>IF(Search!$I$8="","",IF(COUNTA($AT2112)=1,IF(Search!$I$8="N","N",1),""))</f>
        <v/>
      </c>
      <c r="O2112" s="9" t="str">
        <f>IF(Search!$L$4="","",IF(COUNTA($AU2112)=1,IF(Search!$L$4="N","N",1),""))</f>
        <v/>
      </c>
      <c r="P2112" s="9" t="str">
        <f>IF(Search!$L$5="","",IF(ISNUMBER(SEARCH("Jersey",$AU2112))=TRUE,IF(Search!$L$5="N","N",1),""))</f>
        <v/>
      </c>
      <c r="Q2112" s="9" t="str">
        <f>IF(Search!$L$6="","",IF(ISNUMBER(SEARCH("Patch",$AU2112))=TRUE,IF(Search!$L$6="N","N",1),""))</f>
        <v/>
      </c>
      <c r="R2112" s="9" t="str">
        <f>IF(Search!$L$7="","",IF(ISNUMBER(SEARCH("Shield",$AU2112))=TRUE,IF(Search!$L$7="N","N",1),""))</f>
        <v/>
      </c>
      <c r="S2112" s="9" t="str">
        <f>IF(Search!$L$8="","",IF(ISNUMBER(SEARCH("Stick",$AU2112))=TRUE,IF(Search!$L$8="N","N",1),""))</f>
        <v/>
      </c>
      <c r="T2112" s="9" t="str">
        <f>IF(Search!$O$4="","",IF(COUNTA($AW2112)=1,IF(Search!$O$4="N","N",1),""))</f>
        <v/>
      </c>
      <c r="U2112" s="9" t="str">
        <f>IF(Search!$O$5="","",IF($AW2112="","",IF($AW2112&lt;Search!$O$5,"",1)))</f>
        <v/>
      </c>
      <c r="V2112" s="9" t="str">
        <f>IF(Search!$O$6="","",IF($AW2112="","",IF($AW2112&gt;Search!$O$6,"",1)))</f>
        <v/>
      </c>
      <c r="W2112" s="9" t="str">
        <f>IF(Search!$U$4="","",IF($AX2112="","",1))</f>
        <v/>
      </c>
      <c r="X2112" s="9" t="str">
        <f>IF(Search!$U$5="","",IF(ISNUMBER(SEARCH(Search!$U$5,$AX2112))=TRUE,IF(Search!$U$5="N","N",1),""))</f>
        <v/>
      </c>
      <c r="Y2112" s="9" t="str">
        <f>IF(Search!$U$6="","",IF($AY2112&lt;Search!$U$6,"",1))</f>
        <v/>
      </c>
      <c r="Z2112" s="9" t="str">
        <f>IF(Search!$R$4="","",IF(Inventory!$BA2112&lt;Search!$R$4,"",1))</f>
        <v/>
      </c>
      <c r="AA2112" s="9" t="str">
        <f>IF(Search!$R$5="","",IF($BA2112&gt;Search!$R$5,"",1))</f>
        <v/>
      </c>
      <c r="AB2112" s="9" t="str">
        <f>IF(Search!$R$6="","",IF($BB2112&lt;Search!$R$6,"",1))</f>
        <v/>
      </c>
      <c r="AC2112" s="9" t="str">
        <f>IF(Search!$R$7="","",IF($BB2112&lt;Search!$R$7,"",1))</f>
        <v/>
      </c>
      <c r="AD2112" s="45" t="str">
        <f>IF(COUNTIF($A2112:$AC2112,"n")&gt;0,"",IF(SUM($A2112:$AC2112)=COUNTA(Search!$C$4:$C$8,Search!$F$4:$F$8,Search!$I$4:$I$6,Search!$I$8,Search!$L$4:$L$8,Search!$O$4:$O$8,Search!$R$4:$R$7,Search!$U$4:$U$7)-COUNTIF(Search!$C$4:$U$7,"n"),1+LARGE($AD$1:AD2111,1),""))</f>
        <v/>
      </c>
      <c r="AE2112" s="45" t="str">
        <f t="shared" si="99"/>
        <v/>
      </c>
      <c r="AF2112" s="45" t="str">
        <f>IF(AD2112="","",COUNTIF($AE$1:$AE2111,$AE2112)+RANK($AE2112,$AE$2:$AE$10540,1))</f>
        <v/>
      </c>
      <c r="AG2112" s="45" t="str">
        <f t="shared" si="100"/>
        <v/>
      </c>
      <c r="AH2112" s="45" t="str">
        <f>IF($AD2112="","",COUNTIF($AG$1:$AG2111,$AG2112)+RANK($AG2112,$AG$1:$AG$10539,0))</f>
        <v/>
      </c>
      <c r="AI2112" s="10" t="str">
        <f t="shared" si="101"/>
        <v>2013-14 The Cup Program of Excellence #POERS Ryan Smyth CAN  AU  02/10   $100</v>
      </c>
      <c r="AJ2112" s="11">
        <v>2013</v>
      </c>
      <c r="AK2112" s="17">
        <v>14</v>
      </c>
      <c r="AL2112" s="12" t="s">
        <v>1588</v>
      </c>
      <c r="AM2112" s="10" t="s">
        <v>1590</v>
      </c>
      <c r="AN2112" s="12" t="s">
        <v>281</v>
      </c>
      <c r="AO2112" s="9" t="s">
        <v>1913</v>
      </c>
      <c r="AP2112" s="9"/>
      <c r="AQ2112" s="9"/>
      <c r="AR2112" s="14" t="s">
        <v>2125</v>
      </c>
      <c r="AS2112" s="9"/>
      <c r="AT2112" s="9" t="s">
        <v>1857</v>
      </c>
      <c r="AU2112" s="9"/>
      <c r="AV2112" s="13" t="s">
        <v>1870</v>
      </c>
      <c r="AW2112" s="13" t="s">
        <v>1864</v>
      </c>
      <c r="AX2112" s="9"/>
      <c r="AY2112" s="9"/>
      <c r="AZ2112" s="9"/>
      <c r="BA2112" s="33">
        <v>100</v>
      </c>
      <c r="BB2112" s="33"/>
      <c r="BC2112" s="36"/>
      <c r="BD2112" s="12" t="s">
        <v>1771</v>
      </c>
    </row>
    <row r="2113" spans="1:56" s="12" customFormat="1" x14ac:dyDescent="0.2">
      <c r="A2113" s="9" t="str">
        <f>IF(Search!$C$5="","",IF(COUNTA(Inventory!$AP2113)=1,1,""))</f>
        <v/>
      </c>
      <c r="B2113" s="9" t="str">
        <f>IF(Search!$C$4="","",IF(ISNUMBER(SEARCH(Search!$C$4,$AR2113))=TRUE,1,""))</f>
        <v/>
      </c>
      <c r="C2113" s="9" t="str">
        <f>IF(Search!$C$6="x",IF(COUNTA($AQ2113)=1,1,"N"),IF(COUNTA($AQ2113)=1,"N",""))</f>
        <v/>
      </c>
      <c r="D2113" s="9" t="str">
        <f>IF(Search!$O$8="","",IF(ISNUMBER(SEARCH(Search!$O$8,$BD2113))=TRUE,1,""))</f>
        <v/>
      </c>
      <c r="E2113" s="9" t="str">
        <f>IF(Search!$C$7="","",IF(ISNUMBER(SEARCH(Search!$C$7,$AN2113))=TRUE,1,""))</f>
        <v/>
      </c>
      <c r="F2113" s="9" t="str">
        <f>IF(Search!$C$8="","",IF(ISNUMBER(SEARCH(Search!$C$8,$AO2113))=TRUE,1,""))</f>
        <v/>
      </c>
      <c r="G2113" s="9" t="str">
        <f>IF(Search!$F$4="","",IF(Inventory!$AJ2113&lt;Search!$F$4,"",1))</f>
        <v/>
      </c>
      <c r="H2113" s="9" t="str">
        <f>IF(Search!$F$5="","",IF(Inventory!$AJ2113&gt;Search!$F$5,"",1))</f>
        <v/>
      </c>
      <c r="I2113" s="9" t="str">
        <f>IF(Search!$F$7="","",IF(Search!$F$8="",IF(ISNUMBER(SEARCH(Search!$F$7,$AL2113))=TRUE,1,""),""))</f>
        <v/>
      </c>
      <c r="J2113" s="9" t="str">
        <f>IF($AL2113=Search!$F$8,1,"")</f>
        <v/>
      </c>
      <c r="K2113" s="9" t="str">
        <f>IF(Search!$I$4="","",IF(COUNTA($AS2113)=1,IF(Search!$I$4="N","N",1),""))</f>
        <v/>
      </c>
      <c r="L2113" s="9" t="str">
        <f>IF(Search!$I$5="","",IF($AS2113="RC",1,""))</f>
        <v/>
      </c>
      <c r="M2113" s="9" t="str">
        <f>IF(Search!$I$6="","",IF($AS2113="RCP",1,""))</f>
        <v/>
      </c>
      <c r="N2113" s="9" t="str">
        <f>IF(Search!$I$8="","",IF(COUNTA($AT2113)=1,IF(Search!$I$8="N","N",1),""))</f>
        <v/>
      </c>
      <c r="O2113" s="9" t="str">
        <f>IF(Search!$L$4="","",IF(COUNTA($AU2113)=1,IF(Search!$L$4="N","N",1),""))</f>
        <v/>
      </c>
      <c r="P2113" s="9" t="str">
        <f>IF(Search!$L$5="","",IF(ISNUMBER(SEARCH("Jersey",$AU2113))=TRUE,IF(Search!$L$5="N","N",1),""))</f>
        <v/>
      </c>
      <c r="Q2113" s="9" t="str">
        <f>IF(Search!$L$6="","",IF(ISNUMBER(SEARCH("Patch",$AU2113))=TRUE,IF(Search!$L$6="N","N",1),""))</f>
        <v/>
      </c>
      <c r="R2113" s="9" t="str">
        <f>IF(Search!$L$7="","",IF(ISNUMBER(SEARCH("Shield",$AU2113))=TRUE,IF(Search!$L$7="N","N",1),""))</f>
        <v/>
      </c>
      <c r="S2113" s="9" t="str">
        <f>IF(Search!$L$8="","",IF(ISNUMBER(SEARCH("Stick",$AU2113))=TRUE,IF(Search!$L$8="N","N",1),""))</f>
        <v/>
      </c>
      <c r="T2113" s="9" t="str">
        <f>IF(Search!$O$4="","",IF(COUNTA($AW2113)=1,IF(Search!$O$4="N","N",1),""))</f>
        <v/>
      </c>
      <c r="U2113" s="9" t="str">
        <f>IF(Search!$O$5="","",IF($AW2113="","",IF($AW2113&lt;Search!$O$5,"",1)))</f>
        <v/>
      </c>
      <c r="V2113" s="9" t="str">
        <f>IF(Search!$O$6="","",IF($AW2113="","",IF($AW2113&gt;Search!$O$6,"",1)))</f>
        <v/>
      </c>
      <c r="W2113" s="9" t="str">
        <f>IF(Search!$U$4="","",IF($AX2113="","",1))</f>
        <v/>
      </c>
      <c r="X2113" s="9" t="str">
        <f>IF(Search!$U$5="","",IF(ISNUMBER(SEARCH(Search!$U$5,$AX2113))=TRUE,IF(Search!$U$5="N","N",1),""))</f>
        <v/>
      </c>
      <c r="Y2113" s="9" t="str">
        <f>IF(Search!$U$6="","",IF($AY2113&lt;Search!$U$6,"",1))</f>
        <v/>
      </c>
      <c r="Z2113" s="9" t="str">
        <f>IF(Search!$R$4="","",IF(Inventory!$BA2113&lt;Search!$R$4,"",1))</f>
        <v/>
      </c>
      <c r="AA2113" s="9" t="str">
        <f>IF(Search!$R$5="","",IF($BA2113&gt;Search!$R$5,"",1))</f>
        <v/>
      </c>
      <c r="AB2113" s="9" t="str">
        <f>IF(Search!$R$6="","",IF($BB2113&lt;Search!$R$6,"",1))</f>
        <v/>
      </c>
      <c r="AC2113" s="9" t="str">
        <f>IF(Search!$R$7="","",IF($BB2113&lt;Search!$R$7,"",1))</f>
        <v/>
      </c>
      <c r="AD2113" s="45" t="str">
        <f>IF(COUNTIF($A2113:$AC2113,"n")&gt;0,"",IF(SUM($A2113:$AC2113)=COUNTA(Search!$C$4:$C$8,Search!$F$4:$F$8,Search!$I$4:$I$6,Search!$I$8,Search!$L$4:$L$8,Search!$O$4:$O$8,Search!$R$4:$R$7,Search!$U$4:$U$7)-COUNTIF(Search!$C$4:$U$7,"n"),1+LARGE($AD$1:AD2112,1),""))</f>
        <v/>
      </c>
      <c r="AE2113" s="45" t="str">
        <f t="shared" si="99"/>
        <v/>
      </c>
      <c r="AF2113" s="45" t="str">
        <f>IF(AD2113="","",COUNTIF($AE$1:$AE2112,$AE2113)+RANK($AE2113,$AE$2:$AE$10540,1))</f>
        <v/>
      </c>
      <c r="AG2113" s="45" t="str">
        <f t="shared" si="100"/>
        <v/>
      </c>
      <c r="AH2113" s="45" t="str">
        <f>IF($AD2113="","",COUNTIF($AG$1:$AG2112,$AG2113)+RANK($AG2113,$AG$1:$AG$10539,0))</f>
        <v/>
      </c>
      <c r="AI2113" s="10" t="str">
        <f t="shared" si="101"/>
        <v>2013-14 The Cup Program of Excellence #POESY Steve Yzerman CAN  AU  06/10   $300</v>
      </c>
      <c r="AJ2113" s="11">
        <v>2013</v>
      </c>
      <c r="AK2113" s="17">
        <v>14</v>
      </c>
      <c r="AL2113" s="12" t="s">
        <v>1588</v>
      </c>
      <c r="AM2113" s="10" t="s">
        <v>1592</v>
      </c>
      <c r="AN2113" s="12" t="s">
        <v>161</v>
      </c>
      <c r="AO2113" s="9" t="s">
        <v>1913</v>
      </c>
      <c r="AP2113" s="9"/>
      <c r="AQ2113" s="9"/>
      <c r="AR2113" s="14" t="s">
        <v>2125</v>
      </c>
      <c r="AS2113" s="9"/>
      <c r="AT2113" s="9" t="s">
        <v>1857</v>
      </c>
      <c r="AU2113" s="9"/>
      <c r="AV2113" s="13" t="s">
        <v>1879</v>
      </c>
      <c r="AW2113" s="13" t="s">
        <v>1864</v>
      </c>
      <c r="AX2113" s="9"/>
      <c r="AY2113" s="9"/>
      <c r="AZ2113" s="9"/>
      <c r="BA2113" s="33">
        <v>300</v>
      </c>
      <c r="BB2113" s="33"/>
      <c r="BC2113" s="36"/>
      <c r="BD2113" s="12" t="s">
        <v>1771</v>
      </c>
    </row>
    <row r="2114" spans="1:56" s="12" customFormat="1" x14ac:dyDescent="0.2">
      <c r="A2114" s="9" t="str">
        <f>IF(Search!$C$5="","",IF(COUNTA(Inventory!$AP2114)=1,1,""))</f>
        <v/>
      </c>
      <c r="B2114" s="9" t="str">
        <f>IF(Search!$C$4="","",IF(ISNUMBER(SEARCH(Search!$C$4,$AR2114))=TRUE,1,""))</f>
        <v/>
      </c>
      <c r="C2114" s="9" t="str">
        <f>IF(Search!$C$6="x",IF(COUNTA($AQ2114)=1,1,"N"),IF(COUNTA($AQ2114)=1,"N",""))</f>
        <v/>
      </c>
      <c r="D2114" s="9" t="str">
        <f>IF(Search!$O$8="","",IF(ISNUMBER(SEARCH(Search!$O$8,$BD2114))=TRUE,1,""))</f>
        <v/>
      </c>
      <c r="E2114" s="9" t="str">
        <f>IF(Search!$C$7="","",IF(ISNUMBER(SEARCH(Search!$C$7,$AN2114))=TRUE,1,""))</f>
        <v/>
      </c>
      <c r="F2114" s="9" t="str">
        <f>IF(Search!$C$8="","",IF(ISNUMBER(SEARCH(Search!$C$8,$AO2114))=TRUE,1,""))</f>
        <v/>
      </c>
      <c r="G2114" s="9" t="str">
        <f>IF(Search!$F$4="","",IF(Inventory!$AJ2114&lt;Search!$F$4,"",1))</f>
        <v/>
      </c>
      <c r="H2114" s="9" t="str">
        <f>IF(Search!$F$5="","",IF(Inventory!$AJ2114&gt;Search!$F$5,"",1))</f>
        <v/>
      </c>
      <c r="I2114" s="9" t="str">
        <f>IF(Search!$F$7="","",IF(Search!$F$8="",IF(ISNUMBER(SEARCH(Search!$F$7,$AL2114))=TRUE,1,""),""))</f>
        <v/>
      </c>
      <c r="J2114" s="9" t="str">
        <f>IF($AL2114=Search!$F$8,1,"")</f>
        <v/>
      </c>
      <c r="K2114" s="9" t="str">
        <f>IF(Search!$I$4="","",IF(COUNTA($AS2114)=1,IF(Search!$I$4="N","N",1),""))</f>
        <v/>
      </c>
      <c r="L2114" s="9" t="str">
        <f>IF(Search!$I$5="","",IF($AS2114="RC",1,""))</f>
        <v/>
      </c>
      <c r="M2114" s="9" t="str">
        <f>IF(Search!$I$6="","",IF($AS2114="RCP",1,""))</f>
        <v/>
      </c>
      <c r="N2114" s="9" t="str">
        <f>IF(Search!$I$8="","",IF(COUNTA($AT2114)=1,IF(Search!$I$8="N","N",1),""))</f>
        <v/>
      </c>
      <c r="O2114" s="9" t="str">
        <f>IF(Search!$L$4="","",IF(COUNTA($AU2114)=1,IF(Search!$L$4="N","N",1),""))</f>
        <v/>
      </c>
      <c r="P2114" s="9" t="str">
        <f>IF(Search!$L$5="","",IF(ISNUMBER(SEARCH("Jersey",$AU2114))=TRUE,IF(Search!$L$5="N","N",1),""))</f>
        <v/>
      </c>
      <c r="Q2114" s="9" t="str">
        <f>IF(Search!$L$6="","",IF(ISNUMBER(SEARCH("Patch",$AU2114))=TRUE,IF(Search!$L$6="N","N",1),""))</f>
        <v/>
      </c>
      <c r="R2114" s="9" t="str">
        <f>IF(Search!$L$7="","",IF(ISNUMBER(SEARCH("Shield",$AU2114))=TRUE,IF(Search!$L$7="N","N",1),""))</f>
        <v/>
      </c>
      <c r="S2114" s="9" t="str">
        <f>IF(Search!$L$8="","",IF(ISNUMBER(SEARCH("Stick",$AU2114))=TRUE,IF(Search!$L$8="N","N",1),""))</f>
        <v/>
      </c>
      <c r="T2114" s="9" t="str">
        <f>IF(Search!$O$4="","",IF(COUNTA($AW2114)=1,IF(Search!$O$4="N","N",1),""))</f>
        <v/>
      </c>
      <c r="U2114" s="9" t="str">
        <f>IF(Search!$O$5="","",IF($AW2114="","",IF($AW2114&lt;Search!$O$5,"",1)))</f>
        <v/>
      </c>
      <c r="V2114" s="9" t="str">
        <f>IF(Search!$O$6="","",IF($AW2114="","",IF($AW2114&gt;Search!$O$6,"",1)))</f>
        <v/>
      </c>
      <c r="W2114" s="9" t="str">
        <f>IF(Search!$U$4="","",IF($AX2114="","",1))</f>
        <v/>
      </c>
      <c r="X2114" s="9" t="str">
        <f>IF(Search!$U$5="","",IF(ISNUMBER(SEARCH(Search!$U$5,$AX2114))=TRUE,IF(Search!$U$5="N","N",1),""))</f>
        <v/>
      </c>
      <c r="Y2114" s="9" t="str">
        <f>IF(Search!$U$6="","",IF($AY2114&lt;Search!$U$6,"",1))</f>
        <v/>
      </c>
      <c r="Z2114" s="9" t="str">
        <f>IF(Search!$R$4="","",IF(Inventory!$BA2114&lt;Search!$R$4,"",1))</f>
        <v/>
      </c>
      <c r="AA2114" s="9" t="str">
        <f>IF(Search!$R$5="","",IF($BA2114&gt;Search!$R$5,"",1))</f>
        <v/>
      </c>
      <c r="AB2114" s="9" t="str">
        <f>IF(Search!$R$6="","",IF($BB2114&lt;Search!$R$6,"",1))</f>
        <v/>
      </c>
      <c r="AC2114" s="9" t="str">
        <f>IF(Search!$R$7="","",IF($BB2114&lt;Search!$R$7,"",1))</f>
        <v/>
      </c>
      <c r="AD2114" s="45" t="str">
        <f>IF(COUNTIF($A2114:$AC2114,"n")&gt;0,"",IF(SUM($A2114:$AC2114)=COUNTA(Search!$C$4:$C$8,Search!$F$4:$F$8,Search!$I$4:$I$6,Search!$I$8,Search!$L$4:$L$8,Search!$O$4:$O$8,Search!$R$4:$R$7,Search!$U$4:$U$7)-COUNTIF(Search!$C$4:$U$7,"n"),1+LARGE($AD$1:AD2113,1),""))</f>
        <v/>
      </c>
      <c r="AE2114" s="45" t="str">
        <f t="shared" si="99"/>
        <v/>
      </c>
      <c r="AF2114" s="45" t="str">
        <f>IF(AD2114="","",COUNTIF($AE$1:$AE2113,$AE2114)+RANK($AE2114,$AE$2:$AE$10540,1))</f>
        <v/>
      </c>
      <c r="AG2114" s="45" t="str">
        <f t="shared" si="100"/>
        <v/>
      </c>
      <c r="AH2114" s="45" t="str">
        <f>IF($AD2114="","",COUNTIF($AG$1:$AG2113,$AG2114)+RANK($AG2114,$AG$1:$AG$10539,0))</f>
        <v/>
      </c>
      <c r="AI2114" s="10" t="str">
        <f t="shared" si="101"/>
        <v>2013-14 Ultimate Collection Ultimate Autographed Rookie Shield Variation #162 Morgan Rielly TOR RCP AU Shield 1/1   $2500</v>
      </c>
      <c r="AJ2114" s="11">
        <v>2013</v>
      </c>
      <c r="AK2114" s="17">
        <v>14</v>
      </c>
      <c r="AL2114" s="12" t="s">
        <v>1859</v>
      </c>
      <c r="AM2114" s="10">
        <v>162</v>
      </c>
      <c r="AN2114" s="12" t="s">
        <v>1449</v>
      </c>
      <c r="AO2114" s="9" t="s">
        <v>1904</v>
      </c>
      <c r="AP2114" s="9"/>
      <c r="AQ2114" s="9"/>
      <c r="AR2114" s="14" t="s">
        <v>2464</v>
      </c>
      <c r="AS2114" s="9" t="s">
        <v>1944</v>
      </c>
      <c r="AT2114" s="9" t="s">
        <v>1857</v>
      </c>
      <c r="AU2114" s="9" t="s">
        <v>1796</v>
      </c>
      <c r="AV2114" s="13" t="s">
        <v>1867</v>
      </c>
      <c r="AW2114" s="13">
        <v>1</v>
      </c>
      <c r="AX2114" s="9"/>
      <c r="AY2114" s="9"/>
      <c r="AZ2114" s="9"/>
      <c r="BA2114" s="33">
        <v>2500</v>
      </c>
      <c r="BB2114" s="33">
        <v>1500</v>
      </c>
      <c r="BC2114" s="36"/>
      <c r="BD2114" s="12" t="s">
        <v>1771</v>
      </c>
    </row>
    <row r="2115" spans="1:56" s="12" customFormat="1" x14ac:dyDescent="0.2">
      <c r="A2115" s="9" t="str">
        <f>IF(Search!$C$5="","",IF(COUNTA(Inventory!$AP2115)=1,1,""))</f>
        <v/>
      </c>
      <c r="B2115" s="9" t="str">
        <f>IF(Search!$C$4="","",IF(ISNUMBER(SEARCH(Search!$C$4,$AR2115))=TRUE,1,""))</f>
        <v/>
      </c>
      <c r="C2115" s="9" t="str">
        <f>IF(Search!$C$6="x",IF(COUNTA($AQ2115)=1,1,"N"),IF(COUNTA($AQ2115)=1,"N",""))</f>
        <v/>
      </c>
      <c r="D2115" s="9" t="str">
        <f>IF(Search!$O$8="","",IF(ISNUMBER(SEARCH(Search!$O$8,$BD2115))=TRUE,1,""))</f>
        <v/>
      </c>
      <c r="E2115" s="9" t="str">
        <f>IF(Search!$C$7="","",IF(ISNUMBER(SEARCH(Search!$C$7,$AN2115))=TRUE,1,""))</f>
        <v/>
      </c>
      <c r="F2115" s="9" t="str">
        <f>IF(Search!$C$8="","",IF(ISNUMBER(SEARCH(Search!$C$8,$AO2115))=TRUE,1,""))</f>
        <v/>
      </c>
      <c r="G2115" s="9" t="str">
        <f>IF(Search!$F$4="","",IF(Inventory!$AJ2115&lt;Search!$F$4,"",1))</f>
        <v/>
      </c>
      <c r="H2115" s="9" t="str">
        <f>IF(Search!$F$5="","",IF(Inventory!$AJ2115&gt;Search!$F$5,"",1))</f>
        <v/>
      </c>
      <c r="I2115" s="9" t="str">
        <f>IF(Search!$F$7="","",IF(Search!$F$8="",IF(ISNUMBER(SEARCH(Search!$F$7,$AL2115))=TRUE,1,""),""))</f>
        <v/>
      </c>
      <c r="J2115" s="9" t="str">
        <f>IF($AL2115=Search!$F$8,1,"")</f>
        <v/>
      </c>
      <c r="K2115" s="9" t="str">
        <f>IF(Search!$I$4="","",IF(COUNTA($AS2115)=1,IF(Search!$I$4="N","N",1),""))</f>
        <v/>
      </c>
      <c r="L2115" s="9" t="str">
        <f>IF(Search!$I$5="","",IF($AS2115="RC",1,""))</f>
        <v/>
      </c>
      <c r="M2115" s="9" t="str">
        <f>IF(Search!$I$6="","",IF($AS2115="RCP",1,""))</f>
        <v/>
      </c>
      <c r="N2115" s="9" t="str">
        <f>IF(Search!$I$8="","",IF(COUNTA($AT2115)=1,IF(Search!$I$8="N","N",1),""))</f>
        <v/>
      </c>
      <c r="O2115" s="9" t="str">
        <f>IF(Search!$L$4="","",IF(COUNTA($AU2115)=1,IF(Search!$L$4="N","N",1),""))</f>
        <v/>
      </c>
      <c r="P2115" s="9" t="str">
        <f>IF(Search!$L$5="","",IF(ISNUMBER(SEARCH("Jersey",$AU2115))=TRUE,IF(Search!$L$5="N","N",1),""))</f>
        <v/>
      </c>
      <c r="Q2115" s="9" t="str">
        <f>IF(Search!$L$6="","",IF(ISNUMBER(SEARCH("Patch",$AU2115))=TRUE,IF(Search!$L$6="N","N",1),""))</f>
        <v/>
      </c>
      <c r="R2115" s="9" t="str">
        <f>IF(Search!$L$7="","",IF(ISNUMBER(SEARCH("Shield",$AU2115))=TRUE,IF(Search!$L$7="N","N",1),""))</f>
        <v/>
      </c>
      <c r="S2115" s="9" t="str">
        <f>IF(Search!$L$8="","",IF(ISNUMBER(SEARCH("Stick",$AU2115))=TRUE,IF(Search!$L$8="N","N",1),""))</f>
        <v/>
      </c>
      <c r="T2115" s="9" t="str">
        <f>IF(Search!$O$4="","",IF(COUNTA($AW2115)=1,IF(Search!$O$4="N","N",1),""))</f>
        <v/>
      </c>
      <c r="U2115" s="9" t="str">
        <f>IF(Search!$O$5="","",IF($AW2115="","",IF($AW2115&lt;Search!$O$5,"",1)))</f>
        <v/>
      </c>
      <c r="V2115" s="9" t="str">
        <f>IF(Search!$O$6="","",IF($AW2115="","",IF($AW2115&gt;Search!$O$6,"",1)))</f>
        <v/>
      </c>
      <c r="W2115" s="9" t="str">
        <f>IF(Search!$U$4="","",IF($AX2115="","",1))</f>
        <v/>
      </c>
      <c r="X2115" s="9" t="str">
        <f>IF(Search!$U$5="","",IF(ISNUMBER(SEARCH(Search!$U$5,$AX2115))=TRUE,IF(Search!$U$5="N","N",1),""))</f>
        <v/>
      </c>
      <c r="Y2115" s="9" t="str">
        <f>IF(Search!$U$6="","",IF($AY2115&lt;Search!$U$6,"",1))</f>
        <v/>
      </c>
      <c r="Z2115" s="9" t="str">
        <f>IF(Search!$R$4="","",IF(Inventory!$BA2115&lt;Search!$R$4,"",1))</f>
        <v/>
      </c>
      <c r="AA2115" s="9" t="str">
        <f>IF(Search!$R$5="","",IF($BA2115&gt;Search!$R$5,"",1))</f>
        <v/>
      </c>
      <c r="AB2115" s="9" t="str">
        <f>IF(Search!$R$6="","",IF($BB2115&lt;Search!$R$6,"",1))</f>
        <v/>
      </c>
      <c r="AC2115" s="9" t="str">
        <f>IF(Search!$R$7="","",IF($BB2115&lt;Search!$R$7,"",1))</f>
        <v/>
      </c>
      <c r="AD2115" s="45" t="str">
        <f>IF(COUNTIF($A2115:$AC2115,"n")&gt;0,"",IF(SUM($A2115:$AC2115)=COUNTA(Search!$C$4:$C$8,Search!$F$4:$F$8,Search!$I$4:$I$6,Search!$I$8,Search!$L$4:$L$8,Search!$O$4:$O$8,Search!$R$4:$R$7,Search!$U$4:$U$7)-COUNTIF(Search!$C$4:$U$7,"n"),1+LARGE($AD$1:AD2114,1),""))</f>
        <v/>
      </c>
      <c r="AE2115" s="45" t="str">
        <f t="shared" ref="AE2115:AE2178" si="102">IF(AD2115="","",COUNTIF($AN$2:$AN$10540,"&lt;="&amp;AN2115))</f>
        <v/>
      </c>
      <c r="AF2115" s="45" t="str">
        <f>IF(AD2115="","",COUNTIF($AE$1:$AE2114,$AE2115)+RANK($AE2115,$AE$2:$AE$10540,1))</f>
        <v/>
      </c>
      <c r="AG2115" s="45" t="str">
        <f t="shared" ref="AG2115:AG2178" si="103">IF($AD2115="","",COUNTIF($BA$2:$BA$10540,"&lt;="&amp;$BA2115))</f>
        <v/>
      </c>
      <c r="AH2115" s="45" t="str">
        <f>IF($AD2115="","",COUNTIF($AG$1:$AG2114,$AG2115)+RANK($AG2115,$AG$1:$AG$10539,0))</f>
        <v/>
      </c>
      <c r="AI2115" s="10" t="str">
        <f t="shared" si="101"/>
        <v>2013-14 Upper Deck #201 Carl Soderberg YG BOS RC   /   $8</v>
      </c>
      <c r="AJ2115" s="11">
        <v>2013</v>
      </c>
      <c r="AK2115" s="17">
        <v>14</v>
      </c>
      <c r="AL2115" s="12" t="s">
        <v>7</v>
      </c>
      <c r="AM2115" s="10">
        <v>201</v>
      </c>
      <c r="AN2115" s="12" t="s">
        <v>2093</v>
      </c>
      <c r="AO2115" s="9" t="s">
        <v>1923</v>
      </c>
      <c r="AP2115" s="9"/>
      <c r="AQ2115" s="9"/>
      <c r="AR2115" s="14" t="s">
        <v>2481</v>
      </c>
      <c r="AS2115" s="9" t="s">
        <v>2</v>
      </c>
      <c r="AT2115" s="9"/>
      <c r="AU2115" s="9"/>
      <c r="AV2115" s="13"/>
      <c r="AW2115" s="13"/>
      <c r="AX2115" s="9"/>
      <c r="AY2115" s="9"/>
      <c r="AZ2115" s="9"/>
      <c r="BA2115" s="33">
        <v>8</v>
      </c>
      <c r="BB2115" s="33"/>
      <c r="BC2115" s="36"/>
      <c r="BD2115" s="12" t="s">
        <v>1771</v>
      </c>
    </row>
    <row r="2116" spans="1:56" s="12" customFormat="1" x14ac:dyDescent="0.2">
      <c r="A2116" s="9" t="str">
        <f>IF(Search!$C$5="","",IF(COUNTA(Inventory!$AP2116)=1,1,""))</f>
        <v/>
      </c>
      <c r="B2116" s="9" t="str">
        <f>IF(Search!$C$4="","",IF(ISNUMBER(SEARCH(Search!$C$4,$AR2116))=TRUE,1,""))</f>
        <v/>
      </c>
      <c r="C2116" s="9" t="str">
        <f>IF(Search!$C$6="x",IF(COUNTA($AQ2116)=1,1,"N"),IF(COUNTA($AQ2116)=1,"N",""))</f>
        <v>N</v>
      </c>
      <c r="D2116" s="9" t="str">
        <f>IF(Search!$O$8="","",IF(ISNUMBER(SEARCH(Search!$O$8,$BD2116))=TRUE,1,""))</f>
        <v/>
      </c>
      <c r="E2116" s="9" t="str">
        <f>IF(Search!$C$7="","",IF(ISNUMBER(SEARCH(Search!$C$7,$AN2116))=TRUE,1,""))</f>
        <v/>
      </c>
      <c r="F2116" s="9" t="str">
        <f>IF(Search!$C$8="","",IF(ISNUMBER(SEARCH(Search!$C$8,$AO2116))=TRUE,1,""))</f>
        <v/>
      </c>
      <c r="G2116" s="9" t="str">
        <f>IF(Search!$F$4="","",IF(Inventory!$AJ2116&lt;Search!$F$4,"",1))</f>
        <v/>
      </c>
      <c r="H2116" s="9" t="str">
        <f>IF(Search!$F$5="","",IF(Inventory!$AJ2116&gt;Search!$F$5,"",1))</f>
        <v/>
      </c>
      <c r="I2116" s="9" t="str">
        <f>IF(Search!$F$7="","",IF(Search!$F$8="",IF(ISNUMBER(SEARCH(Search!$F$7,$AL2116))=TRUE,1,""),""))</f>
        <v/>
      </c>
      <c r="J2116" s="9" t="str">
        <f>IF($AL2116=Search!$F$8,1,"")</f>
        <v/>
      </c>
      <c r="K2116" s="9" t="str">
        <f>IF(Search!$I$4="","",IF(COUNTA($AS2116)=1,IF(Search!$I$4="N","N",1),""))</f>
        <v/>
      </c>
      <c r="L2116" s="9" t="str">
        <f>IF(Search!$I$5="","",IF($AS2116="RC",1,""))</f>
        <v/>
      </c>
      <c r="M2116" s="9" t="str">
        <f>IF(Search!$I$6="","",IF($AS2116="RCP",1,""))</f>
        <v/>
      </c>
      <c r="N2116" s="9" t="str">
        <f>IF(Search!$I$8="","",IF(COUNTA($AT2116)=1,IF(Search!$I$8="N","N",1),""))</f>
        <v/>
      </c>
      <c r="O2116" s="9" t="str">
        <f>IF(Search!$L$4="","",IF(COUNTA($AU2116)=1,IF(Search!$L$4="N","N",1),""))</f>
        <v/>
      </c>
      <c r="P2116" s="9" t="str">
        <f>IF(Search!$L$5="","",IF(ISNUMBER(SEARCH("Jersey",$AU2116))=TRUE,IF(Search!$L$5="N","N",1),""))</f>
        <v/>
      </c>
      <c r="Q2116" s="9" t="str">
        <f>IF(Search!$L$6="","",IF(ISNUMBER(SEARCH("Patch",$AU2116))=TRUE,IF(Search!$L$6="N","N",1),""))</f>
        <v/>
      </c>
      <c r="R2116" s="9" t="str">
        <f>IF(Search!$L$7="","",IF(ISNUMBER(SEARCH("Shield",$AU2116))=TRUE,IF(Search!$L$7="N","N",1),""))</f>
        <v/>
      </c>
      <c r="S2116" s="9" t="str">
        <f>IF(Search!$L$8="","",IF(ISNUMBER(SEARCH("Stick",$AU2116))=TRUE,IF(Search!$L$8="N","N",1),""))</f>
        <v/>
      </c>
      <c r="T2116" s="9" t="str">
        <f>IF(Search!$O$4="","",IF(COUNTA($AW2116)=1,IF(Search!$O$4="N","N",1),""))</f>
        <v/>
      </c>
      <c r="U2116" s="9" t="str">
        <f>IF(Search!$O$5="","",IF($AW2116="","",IF($AW2116&lt;Search!$O$5,"",1)))</f>
        <v/>
      </c>
      <c r="V2116" s="9" t="str">
        <f>IF(Search!$O$6="","",IF($AW2116="","",IF($AW2116&gt;Search!$O$6,"",1)))</f>
        <v/>
      </c>
      <c r="W2116" s="9" t="str">
        <f>IF(Search!$U$4="","",IF($AX2116="","",1))</f>
        <v/>
      </c>
      <c r="X2116" s="9" t="str">
        <f>IF(Search!$U$5="","",IF(ISNUMBER(SEARCH(Search!$U$5,$AX2116))=TRUE,IF(Search!$U$5="N","N",1),""))</f>
        <v/>
      </c>
      <c r="Y2116" s="9" t="str">
        <f>IF(Search!$U$6="","",IF($AY2116&lt;Search!$U$6,"",1))</f>
        <v/>
      </c>
      <c r="Z2116" s="9" t="str">
        <f>IF(Search!$R$4="","",IF(Inventory!$BA2116&lt;Search!$R$4,"",1))</f>
        <v/>
      </c>
      <c r="AA2116" s="9" t="str">
        <f>IF(Search!$R$5="","",IF($BA2116&gt;Search!$R$5,"",1))</f>
        <v/>
      </c>
      <c r="AB2116" s="9" t="str">
        <f>IF(Search!$R$6="","",IF($BB2116&lt;Search!$R$6,"",1))</f>
        <v/>
      </c>
      <c r="AC2116" s="9" t="str">
        <f>IF(Search!$R$7="","",IF($BB2116&lt;Search!$R$7,"",1))</f>
        <v/>
      </c>
      <c r="AD2116" s="45" t="str">
        <f>IF(COUNTIF($A2116:$AC2116,"n")&gt;0,"",IF(SUM($A2116:$AC2116)=COUNTA(Search!$C$4:$C$8,Search!$F$4:$F$8,Search!$I$4:$I$6,Search!$I$8,Search!$L$4:$L$8,Search!$O$4:$O$8,Search!$R$4:$R$7,Search!$U$4:$U$7)-COUNTIF(Search!$C$4:$U$7,"n"),1+LARGE($AD$1:AD2115,1),""))</f>
        <v/>
      </c>
      <c r="AE2116" s="45" t="str">
        <f t="shared" si="102"/>
        <v/>
      </c>
      <c r="AF2116" s="45" t="str">
        <f>IF(AD2116="","",COUNTIF($AE$1:$AE2115,$AE2116)+RANK($AE2116,$AE$2:$AE$10540,1))</f>
        <v/>
      </c>
      <c r="AG2116" s="45" t="str">
        <f t="shared" si="103"/>
        <v/>
      </c>
      <c r="AH2116" s="45" t="str">
        <f>IF($AD2116="","",COUNTIF($AG$1:$AG2115,$AG2116)+RANK($AG2116,$AG$1:$AG$10539,0))</f>
        <v/>
      </c>
      <c r="AI2116" s="10" t="str">
        <f t="shared" si="101"/>
        <v>2013-14 Upper Deck #202   RC   /   $</v>
      </c>
      <c r="AJ2116" s="11">
        <v>2013</v>
      </c>
      <c r="AK2116" s="17">
        <v>14</v>
      </c>
      <c r="AL2116" s="12" t="s">
        <v>7</v>
      </c>
      <c r="AM2116" s="10">
        <v>202</v>
      </c>
      <c r="AO2116" s="9"/>
      <c r="AP2116" s="9"/>
      <c r="AQ2116" s="9" t="s">
        <v>2543</v>
      </c>
      <c r="AR2116" s="14"/>
      <c r="AS2116" s="9" t="s">
        <v>2</v>
      </c>
      <c r="AT2116" s="9"/>
      <c r="AU2116" s="9"/>
      <c r="AV2116" s="13"/>
      <c r="AW2116" s="13"/>
      <c r="AX2116" s="9"/>
      <c r="AY2116" s="9"/>
      <c r="AZ2116" s="9"/>
      <c r="BA2116" s="33"/>
      <c r="BB2116" s="33"/>
      <c r="BC2116" s="36"/>
      <c r="BD2116" s="12" t="s">
        <v>1771</v>
      </c>
    </row>
    <row r="2117" spans="1:56" s="12" customFormat="1" x14ac:dyDescent="0.2">
      <c r="A2117" s="9" t="str">
        <f>IF(Search!$C$5="","",IF(COUNTA(Inventory!$AP2117)=1,1,""))</f>
        <v/>
      </c>
      <c r="B2117" s="9" t="str">
        <f>IF(Search!$C$4="","",IF(ISNUMBER(SEARCH(Search!$C$4,$AR2117))=TRUE,1,""))</f>
        <v/>
      </c>
      <c r="C2117" s="9" t="str">
        <f>IF(Search!$C$6="x",IF(COUNTA($AQ2117)=1,1,"N"),IF(COUNTA($AQ2117)=1,"N",""))</f>
        <v>N</v>
      </c>
      <c r="D2117" s="9" t="str">
        <f>IF(Search!$O$8="","",IF(ISNUMBER(SEARCH(Search!$O$8,$BD2117))=TRUE,1,""))</f>
        <v/>
      </c>
      <c r="E2117" s="9" t="str">
        <f>IF(Search!$C$7="","",IF(ISNUMBER(SEARCH(Search!$C$7,$AN2117))=TRUE,1,""))</f>
        <v/>
      </c>
      <c r="F2117" s="9" t="str">
        <f>IF(Search!$C$8="","",IF(ISNUMBER(SEARCH(Search!$C$8,$AO2117))=TRUE,1,""))</f>
        <v/>
      </c>
      <c r="G2117" s="9" t="str">
        <f>IF(Search!$F$4="","",IF(Inventory!$AJ2117&lt;Search!$F$4,"",1))</f>
        <v/>
      </c>
      <c r="H2117" s="9" t="str">
        <f>IF(Search!$F$5="","",IF(Inventory!$AJ2117&gt;Search!$F$5,"",1))</f>
        <v/>
      </c>
      <c r="I2117" s="9" t="str">
        <f>IF(Search!$F$7="","",IF(Search!$F$8="",IF(ISNUMBER(SEARCH(Search!$F$7,$AL2117))=TRUE,1,""),""))</f>
        <v/>
      </c>
      <c r="J2117" s="9" t="str">
        <f>IF($AL2117=Search!$F$8,1,"")</f>
        <v/>
      </c>
      <c r="K2117" s="9" t="str">
        <f>IF(Search!$I$4="","",IF(COUNTA($AS2117)=1,IF(Search!$I$4="N","N",1),""))</f>
        <v/>
      </c>
      <c r="L2117" s="9" t="str">
        <f>IF(Search!$I$5="","",IF($AS2117="RC",1,""))</f>
        <v/>
      </c>
      <c r="M2117" s="9" t="str">
        <f>IF(Search!$I$6="","",IF($AS2117="RCP",1,""))</f>
        <v/>
      </c>
      <c r="N2117" s="9" t="str">
        <f>IF(Search!$I$8="","",IF(COUNTA($AT2117)=1,IF(Search!$I$8="N","N",1),""))</f>
        <v/>
      </c>
      <c r="O2117" s="9" t="str">
        <f>IF(Search!$L$4="","",IF(COUNTA($AU2117)=1,IF(Search!$L$4="N","N",1),""))</f>
        <v/>
      </c>
      <c r="P2117" s="9" t="str">
        <f>IF(Search!$L$5="","",IF(ISNUMBER(SEARCH("Jersey",$AU2117))=TRUE,IF(Search!$L$5="N","N",1),""))</f>
        <v/>
      </c>
      <c r="Q2117" s="9" t="str">
        <f>IF(Search!$L$6="","",IF(ISNUMBER(SEARCH("Patch",$AU2117))=TRUE,IF(Search!$L$6="N","N",1),""))</f>
        <v/>
      </c>
      <c r="R2117" s="9" t="str">
        <f>IF(Search!$L$7="","",IF(ISNUMBER(SEARCH("Shield",$AU2117))=TRUE,IF(Search!$L$7="N","N",1),""))</f>
        <v/>
      </c>
      <c r="S2117" s="9" t="str">
        <f>IF(Search!$L$8="","",IF(ISNUMBER(SEARCH("Stick",$AU2117))=TRUE,IF(Search!$L$8="N","N",1),""))</f>
        <v/>
      </c>
      <c r="T2117" s="9" t="str">
        <f>IF(Search!$O$4="","",IF(COUNTA($AW2117)=1,IF(Search!$O$4="N","N",1),""))</f>
        <v/>
      </c>
      <c r="U2117" s="9" t="str">
        <f>IF(Search!$O$5="","",IF($AW2117="","",IF($AW2117&lt;Search!$O$5,"",1)))</f>
        <v/>
      </c>
      <c r="V2117" s="9" t="str">
        <f>IF(Search!$O$6="","",IF($AW2117="","",IF($AW2117&gt;Search!$O$6,"",1)))</f>
        <v/>
      </c>
      <c r="W2117" s="9" t="str">
        <f>IF(Search!$U$4="","",IF($AX2117="","",1))</f>
        <v/>
      </c>
      <c r="X2117" s="9" t="str">
        <f>IF(Search!$U$5="","",IF(ISNUMBER(SEARCH(Search!$U$5,$AX2117))=TRUE,IF(Search!$U$5="N","N",1),""))</f>
        <v/>
      </c>
      <c r="Y2117" s="9" t="str">
        <f>IF(Search!$U$6="","",IF($AY2117&lt;Search!$U$6,"",1))</f>
        <v/>
      </c>
      <c r="Z2117" s="9" t="str">
        <f>IF(Search!$R$4="","",IF(Inventory!$BA2117&lt;Search!$R$4,"",1))</f>
        <v/>
      </c>
      <c r="AA2117" s="9" t="str">
        <f>IF(Search!$R$5="","",IF($BA2117&gt;Search!$R$5,"",1))</f>
        <v/>
      </c>
      <c r="AB2117" s="9" t="str">
        <f>IF(Search!$R$6="","",IF($BB2117&lt;Search!$R$6,"",1))</f>
        <v/>
      </c>
      <c r="AC2117" s="9" t="str">
        <f>IF(Search!$R$7="","",IF($BB2117&lt;Search!$R$7,"",1))</f>
        <v/>
      </c>
      <c r="AD2117" s="45" t="str">
        <f>IF(COUNTIF($A2117:$AC2117,"n")&gt;0,"",IF(SUM($A2117:$AC2117)=COUNTA(Search!$C$4:$C$8,Search!$F$4:$F$8,Search!$I$4:$I$6,Search!$I$8,Search!$L$4:$L$8,Search!$O$4:$O$8,Search!$R$4:$R$7,Search!$U$4:$U$7)-COUNTIF(Search!$C$4:$U$7,"n"),1+LARGE($AD$1:AD2116,1),""))</f>
        <v/>
      </c>
      <c r="AE2117" s="45" t="str">
        <f t="shared" si="102"/>
        <v/>
      </c>
      <c r="AF2117" s="45" t="str">
        <f>IF(AD2117="","",COUNTIF($AE$1:$AE2116,$AE2117)+RANK($AE2117,$AE$2:$AE$10540,1))</f>
        <v/>
      </c>
      <c r="AG2117" s="45" t="str">
        <f t="shared" si="103"/>
        <v/>
      </c>
      <c r="AH2117" s="45" t="str">
        <f>IF($AD2117="","",COUNTIF($AG$1:$AG2116,$AG2117)+RANK($AG2117,$AG$1:$AG$10539,0))</f>
        <v/>
      </c>
      <c r="AI2117" s="10" t="str">
        <f t="shared" si="101"/>
        <v>2013-14 Upper Deck #203   RC   /   $</v>
      </c>
      <c r="AJ2117" s="11">
        <v>2013</v>
      </c>
      <c r="AK2117" s="17">
        <v>14</v>
      </c>
      <c r="AL2117" s="12" t="s">
        <v>7</v>
      </c>
      <c r="AM2117" s="10">
        <v>203</v>
      </c>
      <c r="AO2117" s="9"/>
      <c r="AP2117" s="9"/>
      <c r="AQ2117" s="9" t="s">
        <v>2543</v>
      </c>
      <c r="AR2117" s="14"/>
      <c r="AS2117" s="9" t="s">
        <v>2</v>
      </c>
      <c r="AT2117" s="9"/>
      <c r="AU2117" s="9"/>
      <c r="AV2117" s="13"/>
      <c r="AW2117" s="13"/>
      <c r="AX2117" s="9"/>
      <c r="AY2117" s="9"/>
      <c r="AZ2117" s="9"/>
      <c r="BA2117" s="33"/>
      <c r="BB2117" s="33"/>
      <c r="BC2117" s="36"/>
      <c r="BD2117" s="12" t="s">
        <v>1771</v>
      </c>
    </row>
    <row r="2118" spans="1:56" s="12" customFormat="1" x14ac:dyDescent="0.2">
      <c r="A2118" s="9" t="str">
        <f>IF(Search!$C$5="","",IF(COUNTA(Inventory!$AP2118)=1,1,""))</f>
        <v/>
      </c>
      <c r="B2118" s="9" t="str">
        <f>IF(Search!$C$4="","",IF(ISNUMBER(SEARCH(Search!$C$4,$AR2118))=TRUE,1,""))</f>
        <v/>
      </c>
      <c r="C2118" s="9" t="str">
        <f>IF(Search!$C$6="x",IF(COUNTA($AQ2118)=1,1,"N"),IF(COUNTA($AQ2118)=1,"N",""))</f>
        <v>N</v>
      </c>
      <c r="D2118" s="9" t="str">
        <f>IF(Search!$O$8="","",IF(ISNUMBER(SEARCH(Search!$O$8,$BD2118))=TRUE,1,""))</f>
        <v/>
      </c>
      <c r="E2118" s="9" t="str">
        <f>IF(Search!$C$7="","",IF(ISNUMBER(SEARCH(Search!$C$7,$AN2118))=TRUE,1,""))</f>
        <v/>
      </c>
      <c r="F2118" s="9" t="str">
        <f>IF(Search!$C$8="","",IF(ISNUMBER(SEARCH(Search!$C$8,$AO2118))=TRUE,1,""))</f>
        <v/>
      </c>
      <c r="G2118" s="9" t="str">
        <f>IF(Search!$F$4="","",IF(Inventory!$AJ2118&lt;Search!$F$4,"",1))</f>
        <v/>
      </c>
      <c r="H2118" s="9" t="str">
        <f>IF(Search!$F$5="","",IF(Inventory!$AJ2118&gt;Search!$F$5,"",1))</f>
        <v/>
      </c>
      <c r="I2118" s="9" t="str">
        <f>IF(Search!$F$7="","",IF(Search!$F$8="",IF(ISNUMBER(SEARCH(Search!$F$7,$AL2118))=TRUE,1,""),""))</f>
        <v/>
      </c>
      <c r="J2118" s="9" t="str">
        <f>IF($AL2118=Search!$F$8,1,"")</f>
        <v/>
      </c>
      <c r="K2118" s="9" t="str">
        <f>IF(Search!$I$4="","",IF(COUNTA($AS2118)=1,IF(Search!$I$4="N","N",1),""))</f>
        <v/>
      </c>
      <c r="L2118" s="9" t="str">
        <f>IF(Search!$I$5="","",IF($AS2118="RC",1,""))</f>
        <v/>
      </c>
      <c r="M2118" s="9" t="str">
        <f>IF(Search!$I$6="","",IF($AS2118="RCP",1,""))</f>
        <v/>
      </c>
      <c r="N2118" s="9" t="str">
        <f>IF(Search!$I$8="","",IF(COUNTA($AT2118)=1,IF(Search!$I$8="N","N",1),""))</f>
        <v/>
      </c>
      <c r="O2118" s="9" t="str">
        <f>IF(Search!$L$4="","",IF(COUNTA($AU2118)=1,IF(Search!$L$4="N","N",1),""))</f>
        <v/>
      </c>
      <c r="P2118" s="9" t="str">
        <f>IF(Search!$L$5="","",IF(ISNUMBER(SEARCH("Jersey",$AU2118))=TRUE,IF(Search!$L$5="N","N",1),""))</f>
        <v/>
      </c>
      <c r="Q2118" s="9" t="str">
        <f>IF(Search!$L$6="","",IF(ISNUMBER(SEARCH("Patch",$AU2118))=TRUE,IF(Search!$L$6="N","N",1),""))</f>
        <v/>
      </c>
      <c r="R2118" s="9" t="str">
        <f>IF(Search!$L$7="","",IF(ISNUMBER(SEARCH("Shield",$AU2118))=TRUE,IF(Search!$L$7="N","N",1),""))</f>
        <v/>
      </c>
      <c r="S2118" s="9" t="str">
        <f>IF(Search!$L$8="","",IF(ISNUMBER(SEARCH("Stick",$AU2118))=TRUE,IF(Search!$L$8="N","N",1),""))</f>
        <v/>
      </c>
      <c r="T2118" s="9" t="str">
        <f>IF(Search!$O$4="","",IF(COUNTA($AW2118)=1,IF(Search!$O$4="N","N",1),""))</f>
        <v/>
      </c>
      <c r="U2118" s="9" t="str">
        <f>IF(Search!$O$5="","",IF($AW2118="","",IF($AW2118&lt;Search!$O$5,"",1)))</f>
        <v/>
      </c>
      <c r="V2118" s="9" t="str">
        <f>IF(Search!$O$6="","",IF($AW2118="","",IF($AW2118&gt;Search!$O$6,"",1)))</f>
        <v/>
      </c>
      <c r="W2118" s="9" t="str">
        <f>IF(Search!$U$4="","",IF($AX2118="","",1))</f>
        <v/>
      </c>
      <c r="X2118" s="9" t="str">
        <f>IF(Search!$U$5="","",IF(ISNUMBER(SEARCH(Search!$U$5,$AX2118))=TRUE,IF(Search!$U$5="N","N",1),""))</f>
        <v/>
      </c>
      <c r="Y2118" s="9" t="str">
        <f>IF(Search!$U$6="","",IF($AY2118&lt;Search!$U$6,"",1))</f>
        <v/>
      </c>
      <c r="Z2118" s="9" t="str">
        <f>IF(Search!$R$4="","",IF(Inventory!$BA2118&lt;Search!$R$4,"",1))</f>
        <v/>
      </c>
      <c r="AA2118" s="9" t="str">
        <f>IF(Search!$R$5="","",IF($BA2118&gt;Search!$R$5,"",1))</f>
        <v/>
      </c>
      <c r="AB2118" s="9" t="str">
        <f>IF(Search!$R$6="","",IF($BB2118&lt;Search!$R$6,"",1))</f>
        <v/>
      </c>
      <c r="AC2118" s="9" t="str">
        <f>IF(Search!$R$7="","",IF($BB2118&lt;Search!$R$7,"",1))</f>
        <v/>
      </c>
      <c r="AD2118" s="45" t="str">
        <f>IF(COUNTIF($A2118:$AC2118,"n")&gt;0,"",IF(SUM($A2118:$AC2118)=COUNTA(Search!$C$4:$C$8,Search!$F$4:$F$8,Search!$I$4:$I$6,Search!$I$8,Search!$L$4:$L$8,Search!$O$4:$O$8,Search!$R$4:$R$7,Search!$U$4:$U$7)-COUNTIF(Search!$C$4:$U$7,"n"),1+LARGE($AD$1:AD2117,1),""))</f>
        <v/>
      </c>
      <c r="AE2118" s="45" t="str">
        <f t="shared" si="102"/>
        <v/>
      </c>
      <c r="AF2118" s="45" t="str">
        <f>IF(AD2118="","",COUNTIF($AE$1:$AE2117,$AE2118)+RANK($AE2118,$AE$2:$AE$10540,1))</f>
        <v/>
      </c>
      <c r="AG2118" s="45" t="str">
        <f t="shared" si="103"/>
        <v/>
      </c>
      <c r="AH2118" s="45" t="str">
        <f>IF($AD2118="","",COUNTIF($AG$1:$AG2117,$AG2118)+RANK($AG2118,$AG$1:$AG$10539,0))</f>
        <v/>
      </c>
      <c r="AI2118" s="10" t="str">
        <f t="shared" ref="AI2118:AI2181" si="104">CONCATENATE(AJ2118,"-",AK2118," ",AL2118," #",AM2118," ",AN2118," ",AO2118," ",AS2118," ",AT2118," ",AU2118," ",AV2118,"/",AW2118," ",AX2118," ",AY2118,AZ2118," $",BA2118)</f>
        <v>2013-14 Upper Deck #204   RC   /   $</v>
      </c>
      <c r="AJ2118" s="11">
        <v>2013</v>
      </c>
      <c r="AK2118" s="17">
        <v>14</v>
      </c>
      <c r="AL2118" s="12" t="s">
        <v>7</v>
      </c>
      <c r="AM2118" s="10">
        <v>204</v>
      </c>
      <c r="AO2118" s="9"/>
      <c r="AP2118" s="9"/>
      <c r="AQ2118" s="9" t="s">
        <v>2543</v>
      </c>
      <c r="AR2118" s="14"/>
      <c r="AS2118" s="9" t="s">
        <v>2</v>
      </c>
      <c r="AT2118" s="9"/>
      <c r="AU2118" s="9"/>
      <c r="AV2118" s="13"/>
      <c r="AW2118" s="13"/>
      <c r="AX2118" s="9"/>
      <c r="AY2118" s="9"/>
      <c r="AZ2118" s="9"/>
      <c r="BA2118" s="33"/>
      <c r="BB2118" s="33"/>
      <c r="BC2118" s="36"/>
      <c r="BD2118" s="12" t="s">
        <v>1771</v>
      </c>
    </row>
    <row r="2119" spans="1:56" s="12" customFormat="1" x14ac:dyDescent="0.2">
      <c r="A2119" s="9" t="str">
        <f>IF(Search!$C$5="","",IF(COUNTA(Inventory!$AP2119)=1,1,""))</f>
        <v/>
      </c>
      <c r="B2119" s="9" t="str">
        <f>IF(Search!$C$4="","",IF(ISNUMBER(SEARCH(Search!$C$4,$AR2119))=TRUE,1,""))</f>
        <v/>
      </c>
      <c r="C2119" s="9" t="str">
        <f>IF(Search!$C$6="x",IF(COUNTA($AQ2119)=1,1,"N"),IF(COUNTA($AQ2119)=1,"N",""))</f>
        <v/>
      </c>
      <c r="D2119" s="9" t="str">
        <f>IF(Search!$O$8="","",IF(ISNUMBER(SEARCH(Search!$O$8,$BD2119))=TRUE,1,""))</f>
        <v/>
      </c>
      <c r="E2119" s="9" t="str">
        <f>IF(Search!$C$7="","",IF(ISNUMBER(SEARCH(Search!$C$7,$AN2119))=TRUE,1,""))</f>
        <v/>
      </c>
      <c r="F2119" s="9" t="str">
        <f>IF(Search!$C$8="","",IF(ISNUMBER(SEARCH(Search!$C$8,$AO2119))=TRUE,1,""))</f>
        <v/>
      </c>
      <c r="G2119" s="9" t="str">
        <f>IF(Search!$F$4="","",IF(Inventory!$AJ2119&lt;Search!$F$4,"",1))</f>
        <v/>
      </c>
      <c r="H2119" s="9" t="str">
        <f>IF(Search!$F$5="","",IF(Inventory!$AJ2119&gt;Search!$F$5,"",1))</f>
        <v/>
      </c>
      <c r="I2119" s="9" t="str">
        <f>IF(Search!$F$7="","",IF(Search!$F$8="",IF(ISNUMBER(SEARCH(Search!$F$7,$AL2119))=TRUE,1,""),""))</f>
        <v/>
      </c>
      <c r="J2119" s="9" t="str">
        <f>IF($AL2119=Search!$F$8,1,"")</f>
        <v/>
      </c>
      <c r="K2119" s="9" t="str">
        <f>IF(Search!$I$4="","",IF(COUNTA($AS2119)=1,IF(Search!$I$4="N","N",1),""))</f>
        <v/>
      </c>
      <c r="L2119" s="9" t="str">
        <f>IF(Search!$I$5="","",IF($AS2119="RC",1,""))</f>
        <v/>
      </c>
      <c r="M2119" s="9" t="str">
        <f>IF(Search!$I$6="","",IF($AS2119="RCP",1,""))</f>
        <v/>
      </c>
      <c r="N2119" s="9" t="str">
        <f>IF(Search!$I$8="","",IF(COUNTA($AT2119)=1,IF(Search!$I$8="N","N",1),""))</f>
        <v/>
      </c>
      <c r="O2119" s="9" t="str">
        <f>IF(Search!$L$4="","",IF(COUNTA($AU2119)=1,IF(Search!$L$4="N","N",1),""))</f>
        <v/>
      </c>
      <c r="P2119" s="9" t="str">
        <f>IF(Search!$L$5="","",IF(ISNUMBER(SEARCH("Jersey",$AU2119))=TRUE,IF(Search!$L$5="N","N",1),""))</f>
        <v/>
      </c>
      <c r="Q2119" s="9" t="str">
        <f>IF(Search!$L$6="","",IF(ISNUMBER(SEARCH("Patch",$AU2119))=TRUE,IF(Search!$L$6="N","N",1),""))</f>
        <v/>
      </c>
      <c r="R2119" s="9" t="str">
        <f>IF(Search!$L$7="","",IF(ISNUMBER(SEARCH("Shield",$AU2119))=TRUE,IF(Search!$L$7="N","N",1),""))</f>
        <v/>
      </c>
      <c r="S2119" s="9" t="str">
        <f>IF(Search!$L$8="","",IF(ISNUMBER(SEARCH("Stick",$AU2119))=TRUE,IF(Search!$L$8="N","N",1),""))</f>
        <v/>
      </c>
      <c r="T2119" s="9" t="str">
        <f>IF(Search!$O$4="","",IF(COUNTA($AW2119)=1,IF(Search!$O$4="N","N",1),""))</f>
        <v/>
      </c>
      <c r="U2119" s="9" t="str">
        <f>IF(Search!$O$5="","",IF($AW2119="","",IF($AW2119&lt;Search!$O$5,"",1)))</f>
        <v/>
      </c>
      <c r="V2119" s="9" t="str">
        <f>IF(Search!$O$6="","",IF($AW2119="","",IF($AW2119&gt;Search!$O$6,"",1)))</f>
        <v/>
      </c>
      <c r="W2119" s="9" t="str">
        <f>IF(Search!$U$4="","",IF($AX2119="","",1))</f>
        <v/>
      </c>
      <c r="X2119" s="9" t="str">
        <f>IF(Search!$U$5="","",IF(ISNUMBER(SEARCH(Search!$U$5,$AX2119))=TRUE,IF(Search!$U$5="N","N",1),""))</f>
        <v/>
      </c>
      <c r="Y2119" s="9" t="str">
        <f>IF(Search!$U$6="","",IF($AY2119&lt;Search!$U$6,"",1))</f>
        <v/>
      </c>
      <c r="Z2119" s="9" t="str">
        <f>IF(Search!$R$4="","",IF(Inventory!$BA2119&lt;Search!$R$4,"",1))</f>
        <v/>
      </c>
      <c r="AA2119" s="9" t="str">
        <f>IF(Search!$R$5="","",IF($BA2119&gt;Search!$R$5,"",1))</f>
        <v/>
      </c>
      <c r="AB2119" s="9" t="str">
        <f>IF(Search!$R$6="","",IF($BB2119&lt;Search!$R$6,"",1))</f>
        <v/>
      </c>
      <c r="AC2119" s="9" t="str">
        <f>IF(Search!$R$7="","",IF($BB2119&lt;Search!$R$7,"",1))</f>
        <v/>
      </c>
      <c r="AD2119" s="45" t="str">
        <f>IF(COUNTIF($A2119:$AC2119,"n")&gt;0,"",IF(SUM($A2119:$AC2119)=COUNTA(Search!$C$4:$C$8,Search!$F$4:$F$8,Search!$I$4:$I$6,Search!$I$8,Search!$L$4:$L$8,Search!$O$4:$O$8,Search!$R$4:$R$7,Search!$U$4:$U$7)-COUNTIF(Search!$C$4:$U$7,"n"),1+LARGE($AD$1:AD2118,1),""))</f>
        <v/>
      </c>
      <c r="AE2119" s="45" t="str">
        <f t="shared" si="102"/>
        <v/>
      </c>
      <c r="AF2119" s="45" t="str">
        <f>IF(AD2119="","",COUNTIF($AE$1:$AE2118,$AE2119)+RANK($AE2119,$AE$2:$AE$10540,1))</f>
        <v/>
      </c>
      <c r="AG2119" s="45" t="str">
        <f t="shared" si="103"/>
        <v/>
      </c>
      <c r="AH2119" s="45" t="str">
        <f>IF($AD2119="","",COUNTIF($AG$1:$AG2118,$AG2119)+RANK($AG2119,$AG$1:$AG$10539,0))</f>
        <v/>
      </c>
      <c r="AI2119" s="10" t="str">
        <f t="shared" si="104"/>
        <v>2013-14 Upper Deck #205 J.T. Miller YG NYR RC   /   $4</v>
      </c>
      <c r="AJ2119" s="11">
        <v>2013</v>
      </c>
      <c r="AK2119" s="17">
        <v>14</v>
      </c>
      <c r="AL2119" s="12" t="s">
        <v>7</v>
      </c>
      <c r="AM2119" s="10">
        <v>205</v>
      </c>
      <c r="AN2119" s="12" t="s">
        <v>2094</v>
      </c>
      <c r="AO2119" s="9" t="s">
        <v>1905</v>
      </c>
      <c r="AP2119" s="9"/>
      <c r="AQ2119" s="9"/>
      <c r="AR2119" s="14" t="s">
        <v>2481</v>
      </c>
      <c r="AS2119" s="9" t="s">
        <v>2</v>
      </c>
      <c r="AT2119" s="9"/>
      <c r="AU2119" s="9"/>
      <c r="AV2119" s="13"/>
      <c r="AW2119" s="13"/>
      <c r="AX2119" s="9"/>
      <c r="AY2119" s="9"/>
      <c r="AZ2119" s="9"/>
      <c r="BA2119" s="33">
        <v>4</v>
      </c>
      <c r="BB2119" s="33"/>
      <c r="BC2119" s="36"/>
      <c r="BD2119" s="12" t="s">
        <v>1771</v>
      </c>
    </row>
    <row r="2120" spans="1:56" s="12" customFormat="1" x14ac:dyDescent="0.2">
      <c r="A2120" s="9">
        <f>IF(Search!$C$5="","",IF(COUNTA(Inventory!$AP2120)=1,1,""))</f>
        <v>1</v>
      </c>
      <c r="B2120" s="9" t="str">
        <f>IF(Search!$C$4="","",IF(ISNUMBER(SEARCH(Search!$C$4,$AR2120))=TRUE,1,""))</f>
        <v/>
      </c>
      <c r="C2120" s="9" t="str">
        <f>IF(Search!$C$6="x",IF(COUNTA($AQ2120)=1,1,"N"),IF(COUNTA($AQ2120)=1,"N",""))</f>
        <v/>
      </c>
      <c r="D2120" s="9" t="str">
        <f>IF(Search!$O$8="","",IF(ISNUMBER(SEARCH(Search!$O$8,$BD2120))=TRUE,1,""))</f>
        <v/>
      </c>
      <c r="E2120" s="9" t="str">
        <f>IF(Search!$C$7="","",IF(ISNUMBER(SEARCH(Search!$C$7,$AN2120))=TRUE,1,""))</f>
        <v/>
      </c>
      <c r="F2120" s="9" t="str">
        <f>IF(Search!$C$8="","",IF(ISNUMBER(SEARCH(Search!$C$8,$AO2120))=TRUE,1,""))</f>
        <v/>
      </c>
      <c r="G2120" s="9" t="str">
        <f>IF(Search!$F$4="","",IF(Inventory!$AJ2120&lt;Search!$F$4,"",1))</f>
        <v/>
      </c>
      <c r="H2120" s="9" t="str">
        <f>IF(Search!$F$5="","",IF(Inventory!$AJ2120&gt;Search!$F$5,"",1))</f>
        <v/>
      </c>
      <c r="I2120" s="9" t="str">
        <f>IF(Search!$F$7="","",IF(Search!$F$8="",IF(ISNUMBER(SEARCH(Search!$F$7,$AL2120))=TRUE,1,""),""))</f>
        <v/>
      </c>
      <c r="J2120" s="9" t="str">
        <f>IF($AL2120=Search!$F$8,1,"")</f>
        <v/>
      </c>
      <c r="K2120" s="9" t="str">
        <f>IF(Search!$I$4="","",IF(COUNTA($AS2120)=1,IF(Search!$I$4="N","N",1),""))</f>
        <v/>
      </c>
      <c r="L2120" s="9" t="str">
        <f>IF(Search!$I$5="","",IF($AS2120="RC",1,""))</f>
        <v/>
      </c>
      <c r="M2120" s="9" t="str">
        <f>IF(Search!$I$6="","",IF($AS2120="RCP",1,""))</f>
        <v/>
      </c>
      <c r="N2120" s="9" t="str">
        <f>IF(Search!$I$8="","",IF(COUNTA($AT2120)=1,IF(Search!$I$8="N","N",1),""))</f>
        <v/>
      </c>
      <c r="O2120" s="9" t="str">
        <f>IF(Search!$L$4="","",IF(COUNTA($AU2120)=1,IF(Search!$L$4="N","N",1),""))</f>
        <v/>
      </c>
      <c r="P2120" s="9" t="str">
        <f>IF(Search!$L$5="","",IF(ISNUMBER(SEARCH("Jersey",$AU2120))=TRUE,IF(Search!$L$5="N","N",1),""))</f>
        <v/>
      </c>
      <c r="Q2120" s="9" t="str">
        <f>IF(Search!$L$6="","",IF(ISNUMBER(SEARCH("Patch",$AU2120))=TRUE,IF(Search!$L$6="N","N",1),""))</f>
        <v/>
      </c>
      <c r="R2120" s="9" t="str">
        <f>IF(Search!$L$7="","",IF(ISNUMBER(SEARCH("Shield",$AU2120))=TRUE,IF(Search!$L$7="N","N",1),""))</f>
        <v/>
      </c>
      <c r="S2120" s="9" t="str">
        <f>IF(Search!$L$8="","",IF(ISNUMBER(SEARCH("Stick",$AU2120))=TRUE,IF(Search!$L$8="N","N",1),""))</f>
        <v/>
      </c>
      <c r="T2120" s="9" t="str">
        <f>IF(Search!$O$4="","",IF(COUNTA($AW2120)=1,IF(Search!$O$4="N","N",1),""))</f>
        <v/>
      </c>
      <c r="U2120" s="9" t="str">
        <f>IF(Search!$O$5="","",IF($AW2120="","",IF($AW2120&lt;Search!$O$5,"",1)))</f>
        <v/>
      </c>
      <c r="V2120" s="9" t="str">
        <f>IF(Search!$O$6="","",IF($AW2120="","",IF($AW2120&gt;Search!$O$6,"",1)))</f>
        <v/>
      </c>
      <c r="W2120" s="9" t="str">
        <f>IF(Search!$U$4="","",IF($AX2120="","",1))</f>
        <v/>
      </c>
      <c r="X2120" s="9" t="str">
        <f>IF(Search!$U$5="","",IF(ISNUMBER(SEARCH(Search!$U$5,$AX2120))=TRUE,IF(Search!$U$5="N","N",1),""))</f>
        <v/>
      </c>
      <c r="Y2120" s="9" t="str">
        <f>IF(Search!$U$6="","",IF($AY2120&lt;Search!$U$6,"",1))</f>
        <v/>
      </c>
      <c r="Z2120" s="9" t="str">
        <f>IF(Search!$R$4="","",IF(Inventory!$BA2120&lt;Search!$R$4,"",1))</f>
        <v/>
      </c>
      <c r="AA2120" s="9" t="str">
        <f>IF(Search!$R$5="","",IF($BA2120&gt;Search!$R$5,"",1))</f>
        <v/>
      </c>
      <c r="AB2120" s="9" t="str">
        <f>IF(Search!$R$6="","",IF($BB2120&lt;Search!$R$6,"",1))</f>
        <v/>
      </c>
      <c r="AC2120" s="9" t="str">
        <f>IF(Search!$R$7="","",IF($BB2120&lt;Search!$R$7,"",1))</f>
        <v/>
      </c>
      <c r="AD2120" s="45">
        <f>IF(COUNTIF($A2120:$AC2120,"n")&gt;0,"",IF(SUM($A2120:$AC2120)=COUNTA(Search!$C$4:$C$8,Search!$F$4:$F$8,Search!$I$4:$I$6,Search!$I$8,Search!$L$4:$L$8,Search!$O$4:$O$8,Search!$R$4:$R$7,Search!$U$4:$U$7)-COUNTIF(Search!$C$4:$U$7,"n"),1+LARGE($AD$1:AD2119,1),""))</f>
        <v>306</v>
      </c>
      <c r="AE2120" s="45">
        <f t="shared" si="102"/>
        <v>993</v>
      </c>
      <c r="AF2120" s="45">
        <f>IF(AD2120="","",COUNTIF($AE$1:$AE2119,$AE2120)+RANK($AE2120,$AE$2:$AE$10540,1))</f>
        <v>159</v>
      </c>
      <c r="AG2120" s="45">
        <f t="shared" si="103"/>
        <v>276</v>
      </c>
      <c r="AH2120" s="45">
        <f>IF($AD2120="","",COUNTIF($AG$1:$AG2119,$AG2120)+RANK($AG2120,$AG$1:$AG$10539,0))</f>
        <v>68</v>
      </c>
      <c r="AI2120" s="10" t="str">
        <f t="shared" si="104"/>
        <v>2013-14 Upper Deck #205 J.T. Miller YG NYR RC   /   $4</v>
      </c>
      <c r="AJ2120" s="11">
        <v>2013</v>
      </c>
      <c r="AK2120" s="17">
        <v>14</v>
      </c>
      <c r="AL2120" s="12" t="s">
        <v>7</v>
      </c>
      <c r="AM2120" s="10">
        <v>205</v>
      </c>
      <c r="AN2120" s="12" t="s">
        <v>2094</v>
      </c>
      <c r="AO2120" s="9" t="s">
        <v>1905</v>
      </c>
      <c r="AP2120" s="9" t="s">
        <v>1902</v>
      </c>
      <c r="AQ2120" s="9"/>
      <c r="AR2120" s="14" t="s">
        <v>2481</v>
      </c>
      <c r="AS2120" s="9" t="s">
        <v>2</v>
      </c>
      <c r="AT2120" s="9"/>
      <c r="AU2120" s="9"/>
      <c r="AV2120" s="13"/>
      <c r="AW2120" s="13"/>
      <c r="AX2120" s="9"/>
      <c r="AY2120" s="9"/>
      <c r="AZ2120" s="9"/>
      <c r="BA2120" s="33">
        <v>4</v>
      </c>
      <c r="BB2120" s="33"/>
      <c r="BC2120" s="36"/>
      <c r="BD2120" s="12" t="s">
        <v>1771</v>
      </c>
    </row>
    <row r="2121" spans="1:56" s="12" customFormat="1" x14ac:dyDescent="0.2">
      <c r="A2121" s="9" t="str">
        <f>IF(Search!$C$5="","",IF(COUNTA(Inventory!$AP2121)=1,1,""))</f>
        <v/>
      </c>
      <c r="B2121" s="9" t="str">
        <f>IF(Search!$C$4="","",IF(ISNUMBER(SEARCH(Search!$C$4,$AR2121))=TRUE,1,""))</f>
        <v/>
      </c>
      <c r="C2121" s="9" t="str">
        <f>IF(Search!$C$6="x",IF(COUNTA($AQ2121)=1,1,"N"),IF(COUNTA($AQ2121)=1,"N",""))</f>
        <v/>
      </c>
      <c r="D2121" s="9" t="str">
        <f>IF(Search!$O$8="","",IF(ISNUMBER(SEARCH(Search!$O$8,$BD2121))=TRUE,1,""))</f>
        <v/>
      </c>
      <c r="E2121" s="9" t="str">
        <f>IF(Search!$C$7="","",IF(ISNUMBER(SEARCH(Search!$C$7,$AN2121))=TRUE,1,""))</f>
        <v/>
      </c>
      <c r="F2121" s="9" t="str">
        <f>IF(Search!$C$8="","",IF(ISNUMBER(SEARCH(Search!$C$8,$AO2121))=TRUE,1,""))</f>
        <v/>
      </c>
      <c r="G2121" s="9" t="str">
        <f>IF(Search!$F$4="","",IF(Inventory!$AJ2121&lt;Search!$F$4,"",1))</f>
        <v/>
      </c>
      <c r="H2121" s="9" t="str">
        <f>IF(Search!$F$5="","",IF(Inventory!$AJ2121&gt;Search!$F$5,"",1))</f>
        <v/>
      </c>
      <c r="I2121" s="9" t="str">
        <f>IF(Search!$F$7="","",IF(Search!$F$8="",IF(ISNUMBER(SEARCH(Search!$F$7,$AL2121))=TRUE,1,""),""))</f>
        <v/>
      </c>
      <c r="J2121" s="9" t="str">
        <f>IF($AL2121=Search!$F$8,1,"")</f>
        <v/>
      </c>
      <c r="K2121" s="9" t="str">
        <f>IF(Search!$I$4="","",IF(COUNTA($AS2121)=1,IF(Search!$I$4="N","N",1),""))</f>
        <v/>
      </c>
      <c r="L2121" s="9" t="str">
        <f>IF(Search!$I$5="","",IF($AS2121="RC",1,""))</f>
        <v/>
      </c>
      <c r="M2121" s="9" t="str">
        <f>IF(Search!$I$6="","",IF($AS2121="RCP",1,""))</f>
        <v/>
      </c>
      <c r="N2121" s="9" t="str">
        <f>IF(Search!$I$8="","",IF(COUNTA($AT2121)=1,IF(Search!$I$8="N","N",1),""))</f>
        <v/>
      </c>
      <c r="O2121" s="9" t="str">
        <f>IF(Search!$L$4="","",IF(COUNTA($AU2121)=1,IF(Search!$L$4="N","N",1),""))</f>
        <v/>
      </c>
      <c r="P2121" s="9" t="str">
        <f>IF(Search!$L$5="","",IF(ISNUMBER(SEARCH("Jersey",$AU2121))=TRUE,IF(Search!$L$5="N","N",1),""))</f>
        <v/>
      </c>
      <c r="Q2121" s="9" t="str">
        <f>IF(Search!$L$6="","",IF(ISNUMBER(SEARCH("Patch",$AU2121))=TRUE,IF(Search!$L$6="N","N",1),""))</f>
        <v/>
      </c>
      <c r="R2121" s="9" t="str">
        <f>IF(Search!$L$7="","",IF(ISNUMBER(SEARCH("Shield",$AU2121))=TRUE,IF(Search!$L$7="N","N",1),""))</f>
        <v/>
      </c>
      <c r="S2121" s="9" t="str">
        <f>IF(Search!$L$8="","",IF(ISNUMBER(SEARCH("Stick",$AU2121))=TRUE,IF(Search!$L$8="N","N",1),""))</f>
        <v/>
      </c>
      <c r="T2121" s="9" t="str">
        <f>IF(Search!$O$4="","",IF(COUNTA($AW2121)=1,IF(Search!$O$4="N","N",1),""))</f>
        <v/>
      </c>
      <c r="U2121" s="9" t="str">
        <f>IF(Search!$O$5="","",IF($AW2121="","",IF($AW2121&lt;Search!$O$5,"",1)))</f>
        <v/>
      </c>
      <c r="V2121" s="9" t="str">
        <f>IF(Search!$O$6="","",IF($AW2121="","",IF($AW2121&gt;Search!$O$6,"",1)))</f>
        <v/>
      </c>
      <c r="W2121" s="9" t="str">
        <f>IF(Search!$U$4="","",IF($AX2121="","",1))</f>
        <v/>
      </c>
      <c r="X2121" s="9" t="str">
        <f>IF(Search!$U$5="","",IF(ISNUMBER(SEARCH(Search!$U$5,$AX2121))=TRUE,IF(Search!$U$5="N","N",1),""))</f>
        <v/>
      </c>
      <c r="Y2121" s="9" t="str">
        <f>IF(Search!$U$6="","",IF($AY2121&lt;Search!$U$6,"",1))</f>
        <v/>
      </c>
      <c r="Z2121" s="9" t="str">
        <f>IF(Search!$R$4="","",IF(Inventory!$BA2121&lt;Search!$R$4,"",1))</f>
        <v/>
      </c>
      <c r="AA2121" s="9" t="str">
        <f>IF(Search!$R$5="","",IF($BA2121&gt;Search!$R$5,"",1))</f>
        <v/>
      </c>
      <c r="AB2121" s="9" t="str">
        <f>IF(Search!$R$6="","",IF($BB2121&lt;Search!$R$6,"",1))</f>
        <v/>
      </c>
      <c r="AC2121" s="9" t="str">
        <f>IF(Search!$R$7="","",IF($BB2121&lt;Search!$R$7,"",1))</f>
        <v/>
      </c>
      <c r="AD2121" s="45" t="str">
        <f>IF(COUNTIF($A2121:$AC2121,"n")&gt;0,"",IF(SUM($A2121:$AC2121)=COUNTA(Search!$C$4:$C$8,Search!$F$4:$F$8,Search!$I$4:$I$6,Search!$I$8,Search!$L$4:$L$8,Search!$O$4:$O$8,Search!$R$4:$R$7,Search!$U$4:$U$7)-COUNTIF(Search!$C$4:$U$7,"n"),1+LARGE($AD$1:AD2120,1),""))</f>
        <v/>
      </c>
      <c r="AE2121" s="45" t="str">
        <f t="shared" si="102"/>
        <v/>
      </c>
      <c r="AF2121" s="45" t="str">
        <f>IF(AD2121="","",COUNTIF($AE$1:$AE2120,$AE2121)+RANK($AE2121,$AE$2:$AE$10540,1))</f>
        <v/>
      </c>
      <c r="AG2121" s="45" t="str">
        <f t="shared" si="103"/>
        <v/>
      </c>
      <c r="AH2121" s="45" t="str">
        <f>IF($AD2121="","",COUNTIF($AG$1:$AG2120,$AG2121)+RANK($AG2121,$AG$1:$AG$10539,0))</f>
        <v/>
      </c>
      <c r="AI2121" s="10" t="str">
        <f t="shared" si="104"/>
        <v>2013-14 Upper Deck #206 Jesper Fast YG NYR RC   /   $4</v>
      </c>
      <c r="AJ2121" s="11">
        <v>2013</v>
      </c>
      <c r="AK2121" s="17">
        <v>14</v>
      </c>
      <c r="AL2121" s="12" t="s">
        <v>7</v>
      </c>
      <c r="AM2121" s="10">
        <v>206</v>
      </c>
      <c r="AN2121" s="12" t="s">
        <v>2095</v>
      </c>
      <c r="AO2121" s="9" t="s">
        <v>1905</v>
      </c>
      <c r="AP2121" s="9"/>
      <c r="AQ2121" s="9"/>
      <c r="AR2121" s="14" t="s">
        <v>2481</v>
      </c>
      <c r="AS2121" s="9" t="s">
        <v>2</v>
      </c>
      <c r="AT2121" s="9"/>
      <c r="AU2121" s="9"/>
      <c r="AV2121" s="13"/>
      <c r="AW2121" s="13"/>
      <c r="AX2121" s="9"/>
      <c r="AY2121" s="9"/>
      <c r="AZ2121" s="9"/>
      <c r="BA2121" s="33">
        <v>4</v>
      </c>
      <c r="BB2121" s="33"/>
      <c r="BC2121" s="36"/>
      <c r="BD2121" s="12" t="s">
        <v>1771</v>
      </c>
    </row>
    <row r="2122" spans="1:56" s="12" customFormat="1" x14ac:dyDescent="0.2">
      <c r="A2122" s="9" t="str">
        <f>IF(Search!$C$5="","",IF(COUNTA(Inventory!$AP2122)=1,1,""))</f>
        <v/>
      </c>
      <c r="B2122" s="9" t="str">
        <f>IF(Search!$C$4="","",IF(ISNUMBER(SEARCH(Search!$C$4,$AR2122))=TRUE,1,""))</f>
        <v/>
      </c>
      <c r="C2122" s="9" t="str">
        <f>IF(Search!$C$6="x",IF(COUNTA($AQ2122)=1,1,"N"),IF(COUNTA($AQ2122)=1,"N",""))</f>
        <v>N</v>
      </c>
      <c r="D2122" s="9" t="str">
        <f>IF(Search!$O$8="","",IF(ISNUMBER(SEARCH(Search!$O$8,$BD2122))=TRUE,1,""))</f>
        <v/>
      </c>
      <c r="E2122" s="9" t="str">
        <f>IF(Search!$C$7="","",IF(ISNUMBER(SEARCH(Search!$C$7,$AN2122))=TRUE,1,""))</f>
        <v/>
      </c>
      <c r="F2122" s="9" t="str">
        <f>IF(Search!$C$8="","",IF(ISNUMBER(SEARCH(Search!$C$8,$AO2122))=TRUE,1,""))</f>
        <v/>
      </c>
      <c r="G2122" s="9" t="str">
        <f>IF(Search!$F$4="","",IF(Inventory!$AJ2122&lt;Search!$F$4,"",1))</f>
        <v/>
      </c>
      <c r="H2122" s="9" t="str">
        <f>IF(Search!$F$5="","",IF(Inventory!$AJ2122&gt;Search!$F$5,"",1))</f>
        <v/>
      </c>
      <c r="I2122" s="9" t="str">
        <f>IF(Search!$F$7="","",IF(Search!$F$8="",IF(ISNUMBER(SEARCH(Search!$F$7,$AL2122))=TRUE,1,""),""))</f>
        <v/>
      </c>
      <c r="J2122" s="9" t="str">
        <f>IF($AL2122=Search!$F$8,1,"")</f>
        <v/>
      </c>
      <c r="K2122" s="9" t="str">
        <f>IF(Search!$I$4="","",IF(COUNTA($AS2122)=1,IF(Search!$I$4="N","N",1),""))</f>
        <v/>
      </c>
      <c r="L2122" s="9" t="str">
        <f>IF(Search!$I$5="","",IF($AS2122="RC",1,""))</f>
        <v/>
      </c>
      <c r="M2122" s="9" t="str">
        <f>IF(Search!$I$6="","",IF($AS2122="RCP",1,""))</f>
        <v/>
      </c>
      <c r="N2122" s="9" t="str">
        <f>IF(Search!$I$8="","",IF(COUNTA($AT2122)=1,IF(Search!$I$8="N","N",1),""))</f>
        <v/>
      </c>
      <c r="O2122" s="9" t="str">
        <f>IF(Search!$L$4="","",IF(COUNTA($AU2122)=1,IF(Search!$L$4="N","N",1),""))</f>
        <v/>
      </c>
      <c r="P2122" s="9" t="str">
        <f>IF(Search!$L$5="","",IF(ISNUMBER(SEARCH("Jersey",$AU2122))=TRUE,IF(Search!$L$5="N","N",1),""))</f>
        <v/>
      </c>
      <c r="Q2122" s="9" t="str">
        <f>IF(Search!$L$6="","",IF(ISNUMBER(SEARCH("Patch",$AU2122))=TRUE,IF(Search!$L$6="N","N",1),""))</f>
        <v/>
      </c>
      <c r="R2122" s="9" t="str">
        <f>IF(Search!$L$7="","",IF(ISNUMBER(SEARCH("Shield",$AU2122))=TRUE,IF(Search!$L$7="N","N",1),""))</f>
        <v/>
      </c>
      <c r="S2122" s="9" t="str">
        <f>IF(Search!$L$8="","",IF(ISNUMBER(SEARCH("Stick",$AU2122))=TRUE,IF(Search!$L$8="N","N",1),""))</f>
        <v/>
      </c>
      <c r="T2122" s="9" t="str">
        <f>IF(Search!$O$4="","",IF(COUNTA($AW2122)=1,IF(Search!$O$4="N","N",1),""))</f>
        <v/>
      </c>
      <c r="U2122" s="9" t="str">
        <f>IF(Search!$O$5="","",IF($AW2122="","",IF($AW2122&lt;Search!$O$5,"",1)))</f>
        <v/>
      </c>
      <c r="V2122" s="9" t="str">
        <f>IF(Search!$O$6="","",IF($AW2122="","",IF($AW2122&gt;Search!$O$6,"",1)))</f>
        <v/>
      </c>
      <c r="W2122" s="9" t="str">
        <f>IF(Search!$U$4="","",IF($AX2122="","",1))</f>
        <v/>
      </c>
      <c r="X2122" s="9" t="str">
        <f>IF(Search!$U$5="","",IF(ISNUMBER(SEARCH(Search!$U$5,$AX2122))=TRUE,IF(Search!$U$5="N","N",1),""))</f>
        <v/>
      </c>
      <c r="Y2122" s="9" t="str">
        <f>IF(Search!$U$6="","",IF($AY2122&lt;Search!$U$6,"",1))</f>
        <v/>
      </c>
      <c r="Z2122" s="9" t="str">
        <f>IF(Search!$R$4="","",IF(Inventory!$BA2122&lt;Search!$R$4,"",1))</f>
        <v/>
      </c>
      <c r="AA2122" s="9" t="str">
        <f>IF(Search!$R$5="","",IF($BA2122&gt;Search!$R$5,"",1))</f>
        <v/>
      </c>
      <c r="AB2122" s="9" t="str">
        <f>IF(Search!$R$6="","",IF($BB2122&lt;Search!$R$6,"",1))</f>
        <v/>
      </c>
      <c r="AC2122" s="9" t="str">
        <f>IF(Search!$R$7="","",IF($BB2122&lt;Search!$R$7,"",1))</f>
        <v/>
      </c>
      <c r="AD2122" s="45" t="str">
        <f>IF(COUNTIF($A2122:$AC2122,"n")&gt;0,"",IF(SUM($A2122:$AC2122)=COUNTA(Search!$C$4:$C$8,Search!$F$4:$F$8,Search!$I$4:$I$6,Search!$I$8,Search!$L$4:$L$8,Search!$O$4:$O$8,Search!$R$4:$R$7,Search!$U$4:$U$7)-COUNTIF(Search!$C$4:$U$7,"n"),1+LARGE($AD$1:AD2121,1),""))</f>
        <v/>
      </c>
      <c r="AE2122" s="45" t="str">
        <f t="shared" si="102"/>
        <v/>
      </c>
      <c r="AF2122" s="45" t="str">
        <f>IF(AD2122="","",COUNTIF($AE$1:$AE2121,$AE2122)+RANK($AE2122,$AE$2:$AE$10540,1))</f>
        <v/>
      </c>
      <c r="AG2122" s="45" t="str">
        <f t="shared" si="103"/>
        <v/>
      </c>
      <c r="AH2122" s="45" t="str">
        <f>IF($AD2122="","",COUNTIF($AG$1:$AG2121,$AG2122)+RANK($AG2122,$AG$1:$AG$10539,0))</f>
        <v/>
      </c>
      <c r="AI2122" s="10" t="str">
        <f t="shared" si="104"/>
        <v>2013-14 Upper Deck #207   RC   /   $</v>
      </c>
      <c r="AJ2122" s="11">
        <v>2013</v>
      </c>
      <c r="AK2122" s="17">
        <v>14</v>
      </c>
      <c r="AL2122" s="12" t="s">
        <v>7</v>
      </c>
      <c r="AM2122" s="10">
        <v>207</v>
      </c>
      <c r="AO2122" s="9"/>
      <c r="AP2122" s="9"/>
      <c r="AQ2122" s="9" t="s">
        <v>2543</v>
      </c>
      <c r="AR2122" s="14"/>
      <c r="AS2122" s="9" t="s">
        <v>2</v>
      </c>
      <c r="AT2122" s="9"/>
      <c r="AU2122" s="9"/>
      <c r="AV2122" s="13"/>
      <c r="AW2122" s="13"/>
      <c r="AX2122" s="9"/>
      <c r="AY2122" s="9"/>
      <c r="AZ2122" s="9"/>
      <c r="BA2122" s="33"/>
      <c r="BB2122" s="33"/>
      <c r="BC2122" s="36"/>
      <c r="BD2122" s="12" t="s">
        <v>1771</v>
      </c>
    </row>
    <row r="2123" spans="1:56" s="12" customFormat="1" x14ac:dyDescent="0.2">
      <c r="A2123" s="9" t="str">
        <f>IF(Search!$C$5="","",IF(COUNTA(Inventory!$AP2123)=1,1,""))</f>
        <v/>
      </c>
      <c r="B2123" s="9" t="str">
        <f>IF(Search!$C$4="","",IF(ISNUMBER(SEARCH(Search!$C$4,$AR2123))=TRUE,1,""))</f>
        <v/>
      </c>
      <c r="C2123" s="9" t="str">
        <f>IF(Search!$C$6="x",IF(COUNTA($AQ2123)=1,1,"N"),IF(COUNTA($AQ2123)=1,"N",""))</f>
        <v>N</v>
      </c>
      <c r="D2123" s="9" t="str">
        <f>IF(Search!$O$8="","",IF(ISNUMBER(SEARCH(Search!$O$8,$BD2123))=TRUE,1,""))</f>
        <v/>
      </c>
      <c r="E2123" s="9" t="str">
        <f>IF(Search!$C$7="","",IF(ISNUMBER(SEARCH(Search!$C$7,$AN2123))=TRUE,1,""))</f>
        <v/>
      </c>
      <c r="F2123" s="9" t="str">
        <f>IF(Search!$C$8="","",IF(ISNUMBER(SEARCH(Search!$C$8,$AO2123))=TRUE,1,""))</f>
        <v/>
      </c>
      <c r="G2123" s="9" t="str">
        <f>IF(Search!$F$4="","",IF(Inventory!$AJ2123&lt;Search!$F$4,"",1))</f>
        <v/>
      </c>
      <c r="H2123" s="9" t="str">
        <f>IF(Search!$F$5="","",IF(Inventory!$AJ2123&gt;Search!$F$5,"",1))</f>
        <v/>
      </c>
      <c r="I2123" s="9" t="str">
        <f>IF(Search!$F$7="","",IF(Search!$F$8="",IF(ISNUMBER(SEARCH(Search!$F$7,$AL2123))=TRUE,1,""),""))</f>
        <v/>
      </c>
      <c r="J2123" s="9" t="str">
        <f>IF($AL2123=Search!$F$8,1,"")</f>
        <v/>
      </c>
      <c r="K2123" s="9" t="str">
        <f>IF(Search!$I$4="","",IF(COUNTA($AS2123)=1,IF(Search!$I$4="N","N",1),""))</f>
        <v/>
      </c>
      <c r="L2123" s="9" t="str">
        <f>IF(Search!$I$5="","",IF($AS2123="RC",1,""))</f>
        <v/>
      </c>
      <c r="M2123" s="9" t="str">
        <f>IF(Search!$I$6="","",IF($AS2123="RCP",1,""))</f>
        <v/>
      </c>
      <c r="N2123" s="9" t="str">
        <f>IF(Search!$I$8="","",IF(COUNTA($AT2123)=1,IF(Search!$I$8="N","N",1),""))</f>
        <v/>
      </c>
      <c r="O2123" s="9" t="str">
        <f>IF(Search!$L$4="","",IF(COUNTA($AU2123)=1,IF(Search!$L$4="N","N",1),""))</f>
        <v/>
      </c>
      <c r="P2123" s="9" t="str">
        <f>IF(Search!$L$5="","",IF(ISNUMBER(SEARCH("Jersey",$AU2123))=TRUE,IF(Search!$L$5="N","N",1),""))</f>
        <v/>
      </c>
      <c r="Q2123" s="9" t="str">
        <f>IF(Search!$L$6="","",IF(ISNUMBER(SEARCH("Patch",$AU2123))=TRUE,IF(Search!$L$6="N","N",1),""))</f>
        <v/>
      </c>
      <c r="R2123" s="9" t="str">
        <f>IF(Search!$L$7="","",IF(ISNUMBER(SEARCH("Shield",$AU2123))=TRUE,IF(Search!$L$7="N","N",1),""))</f>
        <v/>
      </c>
      <c r="S2123" s="9" t="str">
        <f>IF(Search!$L$8="","",IF(ISNUMBER(SEARCH("Stick",$AU2123))=TRUE,IF(Search!$L$8="N","N",1),""))</f>
        <v/>
      </c>
      <c r="T2123" s="9" t="str">
        <f>IF(Search!$O$4="","",IF(COUNTA($AW2123)=1,IF(Search!$O$4="N","N",1),""))</f>
        <v/>
      </c>
      <c r="U2123" s="9" t="str">
        <f>IF(Search!$O$5="","",IF($AW2123="","",IF($AW2123&lt;Search!$O$5,"",1)))</f>
        <v/>
      </c>
      <c r="V2123" s="9" t="str">
        <f>IF(Search!$O$6="","",IF($AW2123="","",IF($AW2123&gt;Search!$O$6,"",1)))</f>
        <v/>
      </c>
      <c r="W2123" s="9" t="str">
        <f>IF(Search!$U$4="","",IF($AX2123="","",1))</f>
        <v/>
      </c>
      <c r="X2123" s="9" t="str">
        <f>IF(Search!$U$5="","",IF(ISNUMBER(SEARCH(Search!$U$5,$AX2123))=TRUE,IF(Search!$U$5="N","N",1),""))</f>
        <v/>
      </c>
      <c r="Y2123" s="9" t="str">
        <f>IF(Search!$U$6="","",IF($AY2123&lt;Search!$U$6,"",1))</f>
        <v/>
      </c>
      <c r="Z2123" s="9" t="str">
        <f>IF(Search!$R$4="","",IF(Inventory!$BA2123&lt;Search!$R$4,"",1))</f>
        <v/>
      </c>
      <c r="AA2123" s="9" t="str">
        <f>IF(Search!$R$5="","",IF($BA2123&gt;Search!$R$5,"",1))</f>
        <v/>
      </c>
      <c r="AB2123" s="9" t="str">
        <f>IF(Search!$R$6="","",IF($BB2123&lt;Search!$R$6,"",1))</f>
        <v/>
      </c>
      <c r="AC2123" s="9" t="str">
        <f>IF(Search!$R$7="","",IF($BB2123&lt;Search!$R$7,"",1))</f>
        <v/>
      </c>
      <c r="AD2123" s="45" t="str">
        <f>IF(COUNTIF($A2123:$AC2123,"n")&gt;0,"",IF(SUM($A2123:$AC2123)=COUNTA(Search!$C$4:$C$8,Search!$F$4:$F$8,Search!$I$4:$I$6,Search!$I$8,Search!$L$4:$L$8,Search!$O$4:$O$8,Search!$R$4:$R$7,Search!$U$4:$U$7)-COUNTIF(Search!$C$4:$U$7,"n"),1+LARGE($AD$1:AD2122,1),""))</f>
        <v/>
      </c>
      <c r="AE2123" s="45" t="str">
        <f t="shared" si="102"/>
        <v/>
      </c>
      <c r="AF2123" s="45" t="str">
        <f>IF(AD2123="","",COUNTIF($AE$1:$AE2122,$AE2123)+RANK($AE2123,$AE$2:$AE$10540,1))</f>
        <v/>
      </c>
      <c r="AG2123" s="45" t="str">
        <f t="shared" si="103"/>
        <v/>
      </c>
      <c r="AH2123" s="45" t="str">
        <f>IF($AD2123="","",COUNTIF($AG$1:$AG2122,$AG2123)+RANK($AG2123,$AG$1:$AG$10539,0))</f>
        <v/>
      </c>
      <c r="AI2123" s="10" t="str">
        <f t="shared" si="104"/>
        <v>2013-14 Upper Deck #208   RC   /   $</v>
      </c>
      <c r="AJ2123" s="11">
        <v>2013</v>
      </c>
      <c r="AK2123" s="17">
        <v>14</v>
      </c>
      <c r="AL2123" s="12" t="s">
        <v>7</v>
      </c>
      <c r="AM2123" s="10">
        <v>208</v>
      </c>
      <c r="AO2123" s="9"/>
      <c r="AP2123" s="9"/>
      <c r="AQ2123" s="9" t="s">
        <v>2543</v>
      </c>
      <c r="AR2123" s="14"/>
      <c r="AS2123" s="9" t="s">
        <v>2</v>
      </c>
      <c r="AT2123" s="9"/>
      <c r="AU2123" s="9"/>
      <c r="AV2123" s="13"/>
      <c r="AW2123" s="13"/>
      <c r="AX2123" s="9"/>
      <c r="AY2123" s="9"/>
      <c r="AZ2123" s="9"/>
      <c r="BA2123" s="33"/>
      <c r="BB2123" s="33"/>
      <c r="BC2123" s="36"/>
      <c r="BD2123" s="12" t="s">
        <v>1771</v>
      </c>
    </row>
    <row r="2124" spans="1:56" s="12" customFormat="1" x14ac:dyDescent="0.2">
      <c r="A2124" s="9" t="str">
        <f>IF(Search!$C$5="","",IF(COUNTA(Inventory!$AP2124)=1,1,""))</f>
        <v/>
      </c>
      <c r="B2124" s="9" t="str">
        <f>IF(Search!$C$4="","",IF(ISNUMBER(SEARCH(Search!$C$4,$AR2124))=TRUE,1,""))</f>
        <v/>
      </c>
      <c r="C2124" s="9" t="str">
        <f>IF(Search!$C$6="x",IF(COUNTA($AQ2124)=1,1,"N"),IF(COUNTA($AQ2124)=1,"N",""))</f>
        <v>N</v>
      </c>
      <c r="D2124" s="9" t="str">
        <f>IF(Search!$O$8="","",IF(ISNUMBER(SEARCH(Search!$O$8,$BD2124))=TRUE,1,""))</f>
        <v/>
      </c>
      <c r="E2124" s="9" t="str">
        <f>IF(Search!$C$7="","",IF(ISNUMBER(SEARCH(Search!$C$7,$AN2124))=TRUE,1,""))</f>
        <v/>
      </c>
      <c r="F2124" s="9" t="str">
        <f>IF(Search!$C$8="","",IF(ISNUMBER(SEARCH(Search!$C$8,$AO2124))=TRUE,1,""))</f>
        <v/>
      </c>
      <c r="G2124" s="9" t="str">
        <f>IF(Search!$F$4="","",IF(Inventory!$AJ2124&lt;Search!$F$4,"",1))</f>
        <v/>
      </c>
      <c r="H2124" s="9" t="str">
        <f>IF(Search!$F$5="","",IF(Inventory!$AJ2124&gt;Search!$F$5,"",1))</f>
        <v/>
      </c>
      <c r="I2124" s="9" t="str">
        <f>IF(Search!$F$7="","",IF(Search!$F$8="",IF(ISNUMBER(SEARCH(Search!$F$7,$AL2124))=TRUE,1,""),""))</f>
        <v/>
      </c>
      <c r="J2124" s="9" t="str">
        <f>IF($AL2124=Search!$F$8,1,"")</f>
        <v/>
      </c>
      <c r="K2124" s="9" t="str">
        <f>IF(Search!$I$4="","",IF(COUNTA($AS2124)=1,IF(Search!$I$4="N","N",1),""))</f>
        <v/>
      </c>
      <c r="L2124" s="9" t="str">
        <f>IF(Search!$I$5="","",IF($AS2124="RC",1,""))</f>
        <v/>
      </c>
      <c r="M2124" s="9" t="str">
        <f>IF(Search!$I$6="","",IF($AS2124="RCP",1,""))</f>
        <v/>
      </c>
      <c r="N2124" s="9" t="str">
        <f>IF(Search!$I$8="","",IF(COUNTA($AT2124)=1,IF(Search!$I$8="N","N",1),""))</f>
        <v/>
      </c>
      <c r="O2124" s="9" t="str">
        <f>IF(Search!$L$4="","",IF(COUNTA($AU2124)=1,IF(Search!$L$4="N","N",1),""))</f>
        <v/>
      </c>
      <c r="P2124" s="9" t="str">
        <f>IF(Search!$L$5="","",IF(ISNUMBER(SEARCH("Jersey",$AU2124))=TRUE,IF(Search!$L$5="N","N",1),""))</f>
        <v/>
      </c>
      <c r="Q2124" s="9" t="str">
        <f>IF(Search!$L$6="","",IF(ISNUMBER(SEARCH("Patch",$AU2124))=TRUE,IF(Search!$L$6="N","N",1),""))</f>
        <v/>
      </c>
      <c r="R2124" s="9" t="str">
        <f>IF(Search!$L$7="","",IF(ISNUMBER(SEARCH("Shield",$AU2124))=TRUE,IF(Search!$L$7="N","N",1),""))</f>
        <v/>
      </c>
      <c r="S2124" s="9" t="str">
        <f>IF(Search!$L$8="","",IF(ISNUMBER(SEARCH("Stick",$AU2124))=TRUE,IF(Search!$L$8="N","N",1),""))</f>
        <v/>
      </c>
      <c r="T2124" s="9" t="str">
        <f>IF(Search!$O$4="","",IF(COUNTA($AW2124)=1,IF(Search!$O$4="N","N",1),""))</f>
        <v/>
      </c>
      <c r="U2124" s="9" t="str">
        <f>IF(Search!$O$5="","",IF($AW2124="","",IF($AW2124&lt;Search!$O$5,"",1)))</f>
        <v/>
      </c>
      <c r="V2124" s="9" t="str">
        <f>IF(Search!$O$6="","",IF($AW2124="","",IF($AW2124&gt;Search!$O$6,"",1)))</f>
        <v/>
      </c>
      <c r="W2124" s="9" t="str">
        <f>IF(Search!$U$4="","",IF($AX2124="","",1))</f>
        <v/>
      </c>
      <c r="X2124" s="9" t="str">
        <f>IF(Search!$U$5="","",IF(ISNUMBER(SEARCH(Search!$U$5,$AX2124))=TRUE,IF(Search!$U$5="N","N",1),""))</f>
        <v/>
      </c>
      <c r="Y2124" s="9" t="str">
        <f>IF(Search!$U$6="","",IF($AY2124&lt;Search!$U$6,"",1))</f>
        <v/>
      </c>
      <c r="Z2124" s="9" t="str">
        <f>IF(Search!$R$4="","",IF(Inventory!$BA2124&lt;Search!$R$4,"",1))</f>
        <v/>
      </c>
      <c r="AA2124" s="9" t="str">
        <f>IF(Search!$R$5="","",IF($BA2124&gt;Search!$R$5,"",1))</f>
        <v/>
      </c>
      <c r="AB2124" s="9" t="str">
        <f>IF(Search!$R$6="","",IF($BB2124&lt;Search!$R$6,"",1))</f>
        <v/>
      </c>
      <c r="AC2124" s="9" t="str">
        <f>IF(Search!$R$7="","",IF($BB2124&lt;Search!$R$7,"",1))</f>
        <v/>
      </c>
      <c r="AD2124" s="45" t="str">
        <f>IF(COUNTIF($A2124:$AC2124,"n")&gt;0,"",IF(SUM($A2124:$AC2124)=COUNTA(Search!$C$4:$C$8,Search!$F$4:$F$8,Search!$I$4:$I$6,Search!$I$8,Search!$L$4:$L$8,Search!$O$4:$O$8,Search!$R$4:$R$7,Search!$U$4:$U$7)-COUNTIF(Search!$C$4:$U$7,"n"),1+LARGE($AD$1:AD2123,1),""))</f>
        <v/>
      </c>
      <c r="AE2124" s="45" t="str">
        <f t="shared" si="102"/>
        <v/>
      </c>
      <c r="AF2124" s="45" t="str">
        <f>IF(AD2124="","",COUNTIF($AE$1:$AE2123,$AE2124)+RANK($AE2124,$AE$2:$AE$10540,1))</f>
        <v/>
      </c>
      <c r="AG2124" s="45" t="str">
        <f t="shared" si="103"/>
        <v/>
      </c>
      <c r="AH2124" s="45" t="str">
        <f>IF($AD2124="","",COUNTIF($AG$1:$AG2123,$AG2124)+RANK($AG2124,$AG$1:$AG$10539,0))</f>
        <v/>
      </c>
      <c r="AI2124" s="10" t="str">
        <f t="shared" si="104"/>
        <v>2013-14 Upper Deck #209   RC   /   $</v>
      </c>
      <c r="AJ2124" s="11">
        <v>2013</v>
      </c>
      <c r="AK2124" s="17">
        <v>14</v>
      </c>
      <c r="AL2124" s="12" t="s">
        <v>7</v>
      </c>
      <c r="AM2124" s="10">
        <v>209</v>
      </c>
      <c r="AO2124" s="9"/>
      <c r="AP2124" s="9"/>
      <c r="AQ2124" s="9" t="s">
        <v>2543</v>
      </c>
      <c r="AR2124" s="14"/>
      <c r="AS2124" s="9" t="s">
        <v>2</v>
      </c>
      <c r="AT2124" s="9"/>
      <c r="AU2124" s="9"/>
      <c r="AV2124" s="13"/>
      <c r="AW2124" s="13"/>
      <c r="AX2124" s="9"/>
      <c r="AY2124" s="9"/>
      <c r="AZ2124" s="9"/>
      <c r="BA2124" s="33"/>
      <c r="BB2124" s="33"/>
      <c r="BC2124" s="36"/>
      <c r="BD2124" s="12" t="s">
        <v>1771</v>
      </c>
    </row>
    <row r="2125" spans="1:56" s="12" customFormat="1" x14ac:dyDescent="0.2">
      <c r="A2125" s="9" t="str">
        <f>IF(Search!$C$5="","",IF(COUNTA(Inventory!$AP2125)=1,1,""))</f>
        <v/>
      </c>
      <c r="B2125" s="9" t="str">
        <f>IF(Search!$C$4="","",IF(ISNUMBER(SEARCH(Search!$C$4,$AR2125))=TRUE,1,""))</f>
        <v/>
      </c>
      <c r="C2125" s="9" t="str">
        <f>IF(Search!$C$6="x",IF(COUNTA($AQ2125)=1,1,"N"),IF(COUNTA($AQ2125)=1,"N",""))</f>
        <v>N</v>
      </c>
      <c r="D2125" s="9" t="str">
        <f>IF(Search!$O$8="","",IF(ISNUMBER(SEARCH(Search!$O$8,$BD2125))=TRUE,1,""))</f>
        <v/>
      </c>
      <c r="E2125" s="9" t="str">
        <f>IF(Search!$C$7="","",IF(ISNUMBER(SEARCH(Search!$C$7,$AN2125))=TRUE,1,""))</f>
        <v/>
      </c>
      <c r="F2125" s="9" t="str">
        <f>IF(Search!$C$8="","",IF(ISNUMBER(SEARCH(Search!$C$8,$AO2125))=TRUE,1,""))</f>
        <v/>
      </c>
      <c r="G2125" s="9" t="str">
        <f>IF(Search!$F$4="","",IF(Inventory!$AJ2125&lt;Search!$F$4,"",1))</f>
        <v/>
      </c>
      <c r="H2125" s="9" t="str">
        <f>IF(Search!$F$5="","",IF(Inventory!$AJ2125&gt;Search!$F$5,"",1))</f>
        <v/>
      </c>
      <c r="I2125" s="9" t="str">
        <f>IF(Search!$F$7="","",IF(Search!$F$8="",IF(ISNUMBER(SEARCH(Search!$F$7,$AL2125))=TRUE,1,""),""))</f>
        <v/>
      </c>
      <c r="J2125" s="9" t="str">
        <f>IF($AL2125=Search!$F$8,1,"")</f>
        <v/>
      </c>
      <c r="K2125" s="9" t="str">
        <f>IF(Search!$I$4="","",IF(COUNTA($AS2125)=1,IF(Search!$I$4="N","N",1),""))</f>
        <v/>
      </c>
      <c r="L2125" s="9" t="str">
        <f>IF(Search!$I$5="","",IF($AS2125="RC",1,""))</f>
        <v/>
      </c>
      <c r="M2125" s="9" t="str">
        <f>IF(Search!$I$6="","",IF($AS2125="RCP",1,""))</f>
        <v/>
      </c>
      <c r="N2125" s="9" t="str">
        <f>IF(Search!$I$8="","",IF(COUNTA($AT2125)=1,IF(Search!$I$8="N","N",1),""))</f>
        <v/>
      </c>
      <c r="O2125" s="9" t="str">
        <f>IF(Search!$L$4="","",IF(COUNTA($AU2125)=1,IF(Search!$L$4="N","N",1),""))</f>
        <v/>
      </c>
      <c r="P2125" s="9" t="str">
        <f>IF(Search!$L$5="","",IF(ISNUMBER(SEARCH("Jersey",$AU2125))=TRUE,IF(Search!$L$5="N","N",1),""))</f>
        <v/>
      </c>
      <c r="Q2125" s="9" t="str">
        <f>IF(Search!$L$6="","",IF(ISNUMBER(SEARCH("Patch",$AU2125))=TRUE,IF(Search!$L$6="N","N",1),""))</f>
        <v/>
      </c>
      <c r="R2125" s="9" t="str">
        <f>IF(Search!$L$7="","",IF(ISNUMBER(SEARCH("Shield",$AU2125))=TRUE,IF(Search!$L$7="N","N",1),""))</f>
        <v/>
      </c>
      <c r="S2125" s="9" t="str">
        <f>IF(Search!$L$8="","",IF(ISNUMBER(SEARCH("Stick",$AU2125))=TRUE,IF(Search!$L$8="N","N",1),""))</f>
        <v/>
      </c>
      <c r="T2125" s="9" t="str">
        <f>IF(Search!$O$4="","",IF(COUNTA($AW2125)=1,IF(Search!$O$4="N","N",1),""))</f>
        <v/>
      </c>
      <c r="U2125" s="9" t="str">
        <f>IF(Search!$O$5="","",IF($AW2125="","",IF($AW2125&lt;Search!$O$5,"",1)))</f>
        <v/>
      </c>
      <c r="V2125" s="9" t="str">
        <f>IF(Search!$O$6="","",IF($AW2125="","",IF($AW2125&gt;Search!$O$6,"",1)))</f>
        <v/>
      </c>
      <c r="W2125" s="9" t="str">
        <f>IF(Search!$U$4="","",IF($AX2125="","",1))</f>
        <v/>
      </c>
      <c r="X2125" s="9" t="str">
        <f>IF(Search!$U$5="","",IF(ISNUMBER(SEARCH(Search!$U$5,$AX2125))=TRUE,IF(Search!$U$5="N","N",1),""))</f>
        <v/>
      </c>
      <c r="Y2125" s="9" t="str">
        <f>IF(Search!$U$6="","",IF($AY2125&lt;Search!$U$6,"",1))</f>
        <v/>
      </c>
      <c r="Z2125" s="9" t="str">
        <f>IF(Search!$R$4="","",IF(Inventory!$BA2125&lt;Search!$R$4,"",1))</f>
        <v/>
      </c>
      <c r="AA2125" s="9" t="str">
        <f>IF(Search!$R$5="","",IF($BA2125&gt;Search!$R$5,"",1))</f>
        <v/>
      </c>
      <c r="AB2125" s="9" t="str">
        <f>IF(Search!$R$6="","",IF($BB2125&lt;Search!$R$6,"",1))</f>
        <v/>
      </c>
      <c r="AC2125" s="9" t="str">
        <f>IF(Search!$R$7="","",IF($BB2125&lt;Search!$R$7,"",1))</f>
        <v/>
      </c>
      <c r="AD2125" s="45" t="str">
        <f>IF(COUNTIF($A2125:$AC2125,"n")&gt;0,"",IF(SUM($A2125:$AC2125)=COUNTA(Search!$C$4:$C$8,Search!$F$4:$F$8,Search!$I$4:$I$6,Search!$I$8,Search!$L$4:$L$8,Search!$O$4:$O$8,Search!$R$4:$R$7,Search!$U$4:$U$7)-COUNTIF(Search!$C$4:$U$7,"n"),1+LARGE($AD$1:AD2124,1),""))</f>
        <v/>
      </c>
      <c r="AE2125" s="45" t="str">
        <f t="shared" si="102"/>
        <v/>
      </c>
      <c r="AF2125" s="45" t="str">
        <f>IF(AD2125="","",COUNTIF($AE$1:$AE2124,$AE2125)+RANK($AE2125,$AE$2:$AE$10540,1))</f>
        <v/>
      </c>
      <c r="AG2125" s="45" t="str">
        <f t="shared" si="103"/>
        <v/>
      </c>
      <c r="AH2125" s="45" t="str">
        <f>IF($AD2125="","",COUNTIF($AG$1:$AG2124,$AG2125)+RANK($AG2125,$AG$1:$AG$10539,0))</f>
        <v/>
      </c>
      <c r="AI2125" s="10" t="str">
        <f t="shared" si="104"/>
        <v>2013-14 Upper Deck #210   RC   /   $</v>
      </c>
      <c r="AJ2125" s="11">
        <v>2013</v>
      </c>
      <c r="AK2125" s="17">
        <v>14</v>
      </c>
      <c r="AL2125" s="12" t="s">
        <v>7</v>
      </c>
      <c r="AM2125" s="10">
        <v>210</v>
      </c>
      <c r="AO2125" s="9"/>
      <c r="AP2125" s="9"/>
      <c r="AQ2125" s="9" t="s">
        <v>2543</v>
      </c>
      <c r="AR2125" s="14"/>
      <c r="AS2125" s="9" t="s">
        <v>2</v>
      </c>
      <c r="AT2125" s="9"/>
      <c r="AU2125" s="9"/>
      <c r="AV2125" s="13"/>
      <c r="AW2125" s="13"/>
      <c r="AX2125" s="9"/>
      <c r="AY2125" s="9"/>
      <c r="AZ2125" s="9"/>
      <c r="BA2125" s="33"/>
      <c r="BB2125" s="33"/>
      <c r="BC2125" s="36"/>
      <c r="BD2125" s="12" t="s">
        <v>1771</v>
      </c>
    </row>
    <row r="2126" spans="1:56" s="12" customFormat="1" x14ac:dyDescent="0.2">
      <c r="A2126" s="9" t="str">
        <f>IF(Search!$C$5="","",IF(COUNTA(Inventory!$AP2126)=1,1,""))</f>
        <v/>
      </c>
      <c r="B2126" s="9" t="str">
        <f>IF(Search!$C$4="","",IF(ISNUMBER(SEARCH(Search!$C$4,$AR2126))=TRUE,1,""))</f>
        <v/>
      </c>
      <c r="C2126" s="9" t="str">
        <f>IF(Search!$C$6="x",IF(COUNTA($AQ2126)=1,1,"N"),IF(COUNTA($AQ2126)=1,"N",""))</f>
        <v/>
      </c>
      <c r="D2126" s="9" t="str">
        <f>IF(Search!$O$8="","",IF(ISNUMBER(SEARCH(Search!$O$8,$BD2126))=TRUE,1,""))</f>
        <v/>
      </c>
      <c r="E2126" s="9" t="str">
        <f>IF(Search!$C$7="","",IF(ISNUMBER(SEARCH(Search!$C$7,$AN2126))=TRUE,1,""))</f>
        <v/>
      </c>
      <c r="F2126" s="9" t="str">
        <f>IF(Search!$C$8="","",IF(ISNUMBER(SEARCH(Search!$C$8,$AO2126))=TRUE,1,""))</f>
        <v/>
      </c>
      <c r="G2126" s="9" t="str">
        <f>IF(Search!$F$4="","",IF(Inventory!$AJ2126&lt;Search!$F$4,"",1))</f>
        <v/>
      </c>
      <c r="H2126" s="9" t="str">
        <f>IF(Search!$F$5="","",IF(Inventory!$AJ2126&gt;Search!$F$5,"",1))</f>
        <v/>
      </c>
      <c r="I2126" s="9" t="str">
        <f>IF(Search!$F$7="","",IF(Search!$F$8="",IF(ISNUMBER(SEARCH(Search!$F$7,$AL2126))=TRUE,1,""),""))</f>
        <v/>
      </c>
      <c r="J2126" s="9" t="str">
        <f>IF($AL2126=Search!$F$8,1,"")</f>
        <v/>
      </c>
      <c r="K2126" s="9" t="str">
        <f>IF(Search!$I$4="","",IF(COUNTA($AS2126)=1,IF(Search!$I$4="N","N",1),""))</f>
        <v/>
      </c>
      <c r="L2126" s="9" t="str">
        <f>IF(Search!$I$5="","",IF($AS2126="RC",1,""))</f>
        <v/>
      </c>
      <c r="M2126" s="9" t="str">
        <f>IF(Search!$I$6="","",IF($AS2126="RCP",1,""))</f>
        <v/>
      </c>
      <c r="N2126" s="9" t="str">
        <f>IF(Search!$I$8="","",IF(COUNTA($AT2126)=1,IF(Search!$I$8="N","N",1),""))</f>
        <v/>
      </c>
      <c r="O2126" s="9" t="str">
        <f>IF(Search!$L$4="","",IF(COUNTA($AU2126)=1,IF(Search!$L$4="N","N",1),""))</f>
        <v/>
      </c>
      <c r="P2126" s="9" t="str">
        <f>IF(Search!$L$5="","",IF(ISNUMBER(SEARCH("Jersey",$AU2126))=TRUE,IF(Search!$L$5="N","N",1),""))</f>
        <v/>
      </c>
      <c r="Q2126" s="9" t="str">
        <f>IF(Search!$L$6="","",IF(ISNUMBER(SEARCH("Patch",$AU2126))=TRUE,IF(Search!$L$6="N","N",1),""))</f>
        <v/>
      </c>
      <c r="R2126" s="9" t="str">
        <f>IF(Search!$L$7="","",IF(ISNUMBER(SEARCH("Shield",$AU2126))=TRUE,IF(Search!$L$7="N","N",1),""))</f>
        <v/>
      </c>
      <c r="S2126" s="9" t="str">
        <f>IF(Search!$L$8="","",IF(ISNUMBER(SEARCH("Stick",$AU2126))=TRUE,IF(Search!$L$8="N","N",1),""))</f>
        <v/>
      </c>
      <c r="T2126" s="9" t="str">
        <f>IF(Search!$O$4="","",IF(COUNTA($AW2126)=1,IF(Search!$O$4="N","N",1),""))</f>
        <v/>
      </c>
      <c r="U2126" s="9" t="str">
        <f>IF(Search!$O$5="","",IF($AW2126="","",IF($AW2126&lt;Search!$O$5,"",1)))</f>
        <v/>
      </c>
      <c r="V2126" s="9" t="str">
        <f>IF(Search!$O$6="","",IF($AW2126="","",IF($AW2126&gt;Search!$O$6,"",1)))</f>
        <v/>
      </c>
      <c r="W2126" s="9" t="str">
        <f>IF(Search!$U$4="","",IF($AX2126="","",1))</f>
        <v/>
      </c>
      <c r="X2126" s="9" t="str">
        <f>IF(Search!$U$5="","",IF(ISNUMBER(SEARCH(Search!$U$5,$AX2126))=TRUE,IF(Search!$U$5="N","N",1),""))</f>
        <v/>
      </c>
      <c r="Y2126" s="9" t="str">
        <f>IF(Search!$U$6="","",IF($AY2126&lt;Search!$U$6,"",1))</f>
        <v/>
      </c>
      <c r="Z2126" s="9" t="str">
        <f>IF(Search!$R$4="","",IF(Inventory!$BA2126&lt;Search!$R$4,"",1))</f>
        <v/>
      </c>
      <c r="AA2126" s="9" t="str">
        <f>IF(Search!$R$5="","",IF($BA2126&gt;Search!$R$5,"",1))</f>
        <v/>
      </c>
      <c r="AB2126" s="9" t="str">
        <f>IF(Search!$R$6="","",IF($BB2126&lt;Search!$R$6,"",1))</f>
        <v/>
      </c>
      <c r="AC2126" s="9" t="str">
        <f>IF(Search!$R$7="","",IF($BB2126&lt;Search!$R$7,"",1))</f>
        <v/>
      </c>
      <c r="AD2126" s="45" t="str">
        <f>IF(COUNTIF($A2126:$AC2126,"n")&gt;0,"",IF(SUM($A2126:$AC2126)=COUNTA(Search!$C$4:$C$8,Search!$F$4:$F$8,Search!$I$4:$I$6,Search!$I$8,Search!$L$4:$L$8,Search!$O$4:$O$8,Search!$R$4:$R$7,Search!$U$4:$U$7)-COUNTIF(Search!$C$4:$U$7,"n"),1+LARGE($AD$1:AD2125,1),""))</f>
        <v/>
      </c>
      <c r="AE2126" s="45" t="str">
        <f t="shared" si="102"/>
        <v/>
      </c>
      <c r="AF2126" s="45" t="str">
        <f>IF(AD2126="","",COUNTIF($AE$1:$AE2125,$AE2126)+RANK($AE2126,$AE$2:$AE$10540,1))</f>
        <v/>
      </c>
      <c r="AG2126" s="45" t="str">
        <f t="shared" si="103"/>
        <v/>
      </c>
      <c r="AH2126" s="45" t="str">
        <f>IF($AD2126="","",COUNTIF($AG$1:$AG2125,$AG2126)+RANK($AG2126,$AG$1:$AG$10539,0))</f>
        <v/>
      </c>
      <c r="AI2126" s="10" t="str">
        <f t="shared" si="104"/>
        <v>2013-14 Upper Deck #211 Connor Carrick YG WAS RC   /   $4</v>
      </c>
      <c r="AJ2126" s="11">
        <v>2013</v>
      </c>
      <c r="AK2126" s="17">
        <v>14</v>
      </c>
      <c r="AL2126" s="12" t="s">
        <v>7</v>
      </c>
      <c r="AM2126" s="10">
        <v>211</v>
      </c>
      <c r="AN2126" s="12" t="s">
        <v>2096</v>
      </c>
      <c r="AO2126" s="9" t="s">
        <v>1946</v>
      </c>
      <c r="AP2126" s="9"/>
      <c r="AQ2126" s="9"/>
      <c r="AR2126" s="14" t="s">
        <v>2481</v>
      </c>
      <c r="AS2126" s="9" t="s">
        <v>2</v>
      </c>
      <c r="AT2126" s="9"/>
      <c r="AU2126" s="9"/>
      <c r="AV2126" s="13"/>
      <c r="AW2126" s="13"/>
      <c r="AX2126" s="9"/>
      <c r="AY2126" s="9"/>
      <c r="AZ2126" s="9"/>
      <c r="BA2126" s="33">
        <v>4</v>
      </c>
      <c r="BB2126" s="33"/>
      <c r="BC2126" s="36"/>
      <c r="BD2126" s="12" t="s">
        <v>1771</v>
      </c>
    </row>
    <row r="2127" spans="1:56" s="12" customFormat="1" x14ac:dyDescent="0.2">
      <c r="A2127" s="9" t="str">
        <f>IF(Search!$C$5="","",IF(COUNTA(Inventory!$AP2127)=1,1,""))</f>
        <v/>
      </c>
      <c r="B2127" s="9" t="str">
        <f>IF(Search!$C$4="","",IF(ISNUMBER(SEARCH(Search!$C$4,$AR2127))=TRUE,1,""))</f>
        <v/>
      </c>
      <c r="C2127" s="9" t="str">
        <f>IF(Search!$C$6="x",IF(COUNTA($AQ2127)=1,1,"N"),IF(COUNTA($AQ2127)=1,"N",""))</f>
        <v>N</v>
      </c>
      <c r="D2127" s="9" t="str">
        <f>IF(Search!$O$8="","",IF(ISNUMBER(SEARCH(Search!$O$8,$BD2127))=TRUE,1,""))</f>
        <v/>
      </c>
      <c r="E2127" s="9" t="str">
        <f>IF(Search!$C$7="","",IF(ISNUMBER(SEARCH(Search!$C$7,$AN2127))=TRUE,1,""))</f>
        <v/>
      </c>
      <c r="F2127" s="9" t="str">
        <f>IF(Search!$C$8="","",IF(ISNUMBER(SEARCH(Search!$C$8,$AO2127))=TRUE,1,""))</f>
        <v/>
      </c>
      <c r="G2127" s="9" t="str">
        <f>IF(Search!$F$4="","",IF(Inventory!$AJ2127&lt;Search!$F$4,"",1))</f>
        <v/>
      </c>
      <c r="H2127" s="9" t="str">
        <f>IF(Search!$F$5="","",IF(Inventory!$AJ2127&gt;Search!$F$5,"",1))</f>
        <v/>
      </c>
      <c r="I2127" s="9" t="str">
        <f>IF(Search!$F$7="","",IF(Search!$F$8="",IF(ISNUMBER(SEARCH(Search!$F$7,$AL2127))=TRUE,1,""),""))</f>
        <v/>
      </c>
      <c r="J2127" s="9" t="str">
        <f>IF($AL2127=Search!$F$8,1,"")</f>
        <v/>
      </c>
      <c r="K2127" s="9" t="str">
        <f>IF(Search!$I$4="","",IF(COUNTA($AS2127)=1,IF(Search!$I$4="N","N",1),""))</f>
        <v/>
      </c>
      <c r="L2127" s="9" t="str">
        <f>IF(Search!$I$5="","",IF($AS2127="RC",1,""))</f>
        <v/>
      </c>
      <c r="M2127" s="9" t="str">
        <f>IF(Search!$I$6="","",IF($AS2127="RCP",1,""))</f>
        <v/>
      </c>
      <c r="N2127" s="9" t="str">
        <f>IF(Search!$I$8="","",IF(COUNTA($AT2127)=1,IF(Search!$I$8="N","N",1),""))</f>
        <v/>
      </c>
      <c r="O2127" s="9" t="str">
        <f>IF(Search!$L$4="","",IF(COUNTA($AU2127)=1,IF(Search!$L$4="N","N",1),""))</f>
        <v/>
      </c>
      <c r="P2127" s="9" t="str">
        <f>IF(Search!$L$5="","",IF(ISNUMBER(SEARCH("Jersey",$AU2127))=TRUE,IF(Search!$L$5="N","N",1),""))</f>
        <v/>
      </c>
      <c r="Q2127" s="9" t="str">
        <f>IF(Search!$L$6="","",IF(ISNUMBER(SEARCH("Patch",$AU2127))=TRUE,IF(Search!$L$6="N","N",1),""))</f>
        <v/>
      </c>
      <c r="R2127" s="9" t="str">
        <f>IF(Search!$L$7="","",IF(ISNUMBER(SEARCH("Shield",$AU2127))=TRUE,IF(Search!$L$7="N","N",1),""))</f>
        <v/>
      </c>
      <c r="S2127" s="9" t="str">
        <f>IF(Search!$L$8="","",IF(ISNUMBER(SEARCH("Stick",$AU2127))=TRUE,IF(Search!$L$8="N","N",1),""))</f>
        <v/>
      </c>
      <c r="T2127" s="9" t="str">
        <f>IF(Search!$O$4="","",IF(COUNTA($AW2127)=1,IF(Search!$O$4="N","N",1),""))</f>
        <v/>
      </c>
      <c r="U2127" s="9" t="str">
        <f>IF(Search!$O$5="","",IF($AW2127="","",IF($AW2127&lt;Search!$O$5,"",1)))</f>
        <v/>
      </c>
      <c r="V2127" s="9" t="str">
        <f>IF(Search!$O$6="","",IF($AW2127="","",IF($AW2127&gt;Search!$O$6,"",1)))</f>
        <v/>
      </c>
      <c r="W2127" s="9" t="str">
        <f>IF(Search!$U$4="","",IF($AX2127="","",1))</f>
        <v/>
      </c>
      <c r="X2127" s="9" t="str">
        <f>IF(Search!$U$5="","",IF(ISNUMBER(SEARCH(Search!$U$5,$AX2127))=TRUE,IF(Search!$U$5="N","N",1),""))</f>
        <v/>
      </c>
      <c r="Y2127" s="9" t="str">
        <f>IF(Search!$U$6="","",IF($AY2127&lt;Search!$U$6,"",1))</f>
        <v/>
      </c>
      <c r="Z2127" s="9" t="str">
        <f>IF(Search!$R$4="","",IF(Inventory!$BA2127&lt;Search!$R$4,"",1))</f>
        <v/>
      </c>
      <c r="AA2127" s="9" t="str">
        <f>IF(Search!$R$5="","",IF($BA2127&gt;Search!$R$5,"",1))</f>
        <v/>
      </c>
      <c r="AB2127" s="9" t="str">
        <f>IF(Search!$R$6="","",IF($BB2127&lt;Search!$R$6,"",1))</f>
        <v/>
      </c>
      <c r="AC2127" s="9" t="str">
        <f>IF(Search!$R$7="","",IF($BB2127&lt;Search!$R$7,"",1))</f>
        <v/>
      </c>
      <c r="AD2127" s="45" t="str">
        <f>IF(COUNTIF($A2127:$AC2127,"n")&gt;0,"",IF(SUM($A2127:$AC2127)=COUNTA(Search!$C$4:$C$8,Search!$F$4:$F$8,Search!$I$4:$I$6,Search!$I$8,Search!$L$4:$L$8,Search!$O$4:$O$8,Search!$R$4:$R$7,Search!$U$4:$U$7)-COUNTIF(Search!$C$4:$U$7,"n"),1+LARGE($AD$1:AD2126,1),""))</f>
        <v/>
      </c>
      <c r="AE2127" s="45" t="str">
        <f t="shared" si="102"/>
        <v/>
      </c>
      <c r="AF2127" s="45" t="str">
        <f>IF(AD2127="","",COUNTIF($AE$1:$AE2126,$AE2127)+RANK($AE2127,$AE$2:$AE$10540,1))</f>
        <v/>
      </c>
      <c r="AG2127" s="45" t="str">
        <f t="shared" si="103"/>
        <v/>
      </c>
      <c r="AH2127" s="45" t="str">
        <f>IF($AD2127="","",COUNTIF($AG$1:$AG2126,$AG2127)+RANK($AG2127,$AG$1:$AG$10539,0))</f>
        <v/>
      </c>
      <c r="AI2127" s="10" t="str">
        <f t="shared" si="104"/>
        <v>2013-14 Upper Deck #212   RC   /   $</v>
      </c>
      <c r="AJ2127" s="11">
        <v>2013</v>
      </c>
      <c r="AK2127" s="17">
        <v>14</v>
      </c>
      <c r="AL2127" s="12" t="s">
        <v>7</v>
      </c>
      <c r="AM2127" s="10">
        <v>212</v>
      </c>
      <c r="AO2127" s="9"/>
      <c r="AP2127" s="9"/>
      <c r="AQ2127" s="9" t="s">
        <v>2543</v>
      </c>
      <c r="AR2127" s="14"/>
      <c r="AS2127" s="9" t="s">
        <v>2</v>
      </c>
      <c r="AT2127" s="9"/>
      <c r="AU2127" s="9"/>
      <c r="AV2127" s="13"/>
      <c r="AW2127" s="13"/>
      <c r="AX2127" s="9"/>
      <c r="AY2127" s="9"/>
      <c r="AZ2127" s="9"/>
      <c r="BA2127" s="33"/>
      <c r="BB2127" s="33"/>
      <c r="BC2127" s="36"/>
      <c r="BD2127" s="12" t="s">
        <v>1771</v>
      </c>
    </row>
    <row r="2128" spans="1:56" s="12" customFormat="1" x14ac:dyDescent="0.2">
      <c r="A2128" s="9" t="str">
        <f>IF(Search!$C$5="","",IF(COUNTA(Inventory!$AP2128)=1,1,""))</f>
        <v/>
      </c>
      <c r="B2128" s="9" t="str">
        <f>IF(Search!$C$4="","",IF(ISNUMBER(SEARCH(Search!$C$4,$AR2128))=TRUE,1,""))</f>
        <v/>
      </c>
      <c r="C2128" s="9" t="str">
        <f>IF(Search!$C$6="x",IF(COUNTA($AQ2128)=1,1,"N"),IF(COUNTA($AQ2128)=1,"N",""))</f>
        <v/>
      </c>
      <c r="D2128" s="9" t="str">
        <f>IF(Search!$O$8="","",IF(ISNUMBER(SEARCH(Search!$O$8,$BD2128))=TRUE,1,""))</f>
        <v/>
      </c>
      <c r="E2128" s="9" t="str">
        <f>IF(Search!$C$7="","",IF(ISNUMBER(SEARCH(Search!$C$7,$AN2128))=TRUE,1,""))</f>
        <v/>
      </c>
      <c r="F2128" s="9" t="str">
        <f>IF(Search!$C$8="","",IF(ISNUMBER(SEARCH(Search!$C$8,$AO2128))=TRUE,1,""))</f>
        <v/>
      </c>
      <c r="G2128" s="9" t="str">
        <f>IF(Search!$F$4="","",IF(Inventory!$AJ2128&lt;Search!$F$4,"",1))</f>
        <v/>
      </c>
      <c r="H2128" s="9" t="str">
        <f>IF(Search!$F$5="","",IF(Inventory!$AJ2128&gt;Search!$F$5,"",1))</f>
        <v/>
      </c>
      <c r="I2128" s="9" t="str">
        <f>IF(Search!$F$7="","",IF(Search!$F$8="",IF(ISNUMBER(SEARCH(Search!$F$7,$AL2128))=TRUE,1,""),""))</f>
        <v/>
      </c>
      <c r="J2128" s="9" t="str">
        <f>IF($AL2128=Search!$F$8,1,"")</f>
        <v/>
      </c>
      <c r="K2128" s="9" t="str">
        <f>IF(Search!$I$4="","",IF(COUNTA($AS2128)=1,IF(Search!$I$4="N","N",1),""))</f>
        <v/>
      </c>
      <c r="L2128" s="9" t="str">
        <f>IF(Search!$I$5="","",IF($AS2128="RC",1,""))</f>
        <v/>
      </c>
      <c r="M2128" s="9" t="str">
        <f>IF(Search!$I$6="","",IF($AS2128="RCP",1,""))</f>
        <v/>
      </c>
      <c r="N2128" s="9" t="str">
        <f>IF(Search!$I$8="","",IF(COUNTA($AT2128)=1,IF(Search!$I$8="N","N",1),""))</f>
        <v/>
      </c>
      <c r="O2128" s="9" t="str">
        <f>IF(Search!$L$4="","",IF(COUNTA($AU2128)=1,IF(Search!$L$4="N","N",1),""))</f>
        <v/>
      </c>
      <c r="P2128" s="9" t="str">
        <f>IF(Search!$L$5="","",IF(ISNUMBER(SEARCH("Jersey",$AU2128))=TRUE,IF(Search!$L$5="N","N",1),""))</f>
        <v/>
      </c>
      <c r="Q2128" s="9" t="str">
        <f>IF(Search!$L$6="","",IF(ISNUMBER(SEARCH("Patch",$AU2128))=TRUE,IF(Search!$L$6="N","N",1),""))</f>
        <v/>
      </c>
      <c r="R2128" s="9" t="str">
        <f>IF(Search!$L$7="","",IF(ISNUMBER(SEARCH("Shield",$AU2128))=TRUE,IF(Search!$L$7="N","N",1),""))</f>
        <v/>
      </c>
      <c r="S2128" s="9" t="str">
        <f>IF(Search!$L$8="","",IF(ISNUMBER(SEARCH("Stick",$AU2128))=TRUE,IF(Search!$L$8="N","N",1),""))</f>
        <v/>
      </c>
      <c r="T2128" s="9" t="str">
        <f>IF(Search!$O$4="","",IF(COUNTA($AW2128)=1,IF(Search!$O$4="N","N",1),""))</f>
        <v/>
      </c>
      <c r="U2128" s="9" t="str">
        <f>IF(Search!$O$5="","",IF($AW2128="","",IF($AW2128&lt;Search!$O$5,"",1)))</f>
        <v/>
      </c>
      <c r="V2128" s="9" t="str">
        <f>IF(Search!$O$6="","",IF($AW2128="","",IF($AW2128&gt;Search!$O$6,"",1)))</f>
        <v/>
      </c>
      <c r="W2128" s="9" t="str">
        <f>IF(Search!$U$4="","",IF($AX2128="","",1))</f>
        <v/>
      </c>
      <c r="X2128" s="9" t="str">
        <f>IF(Search!$U$5="","",IF(ISNUMBER(SEARCH(Search!$U$5,$AX2128))=TRUE,IF(Search!$U$5="N","N",1),""))</f>
        <v/>
      </c>
      <c r="Y2128" s="9" t="str">
        <f>IF(Search!$U$6="","",IF($AY2128&lt;Search!$U$6,"",1))</f>
        <v/>
      </c>
      <c r="Z2128" s="9" t="str">
        <f>IF(Search!$R$4="","",IF(Inventory!$BA2128&lt;Search!$R$4,"",1))</f>
        <v/>
      </c>
      <c r="AA2128" s="9" t="str">
        <f>IF(Search!$R$5="","",IF($BA2128&gt;Search!$R$5,"",1))</f>
        <v/>
      </c>
      <c r="AB2128" s="9" t="str">
        <f>IF(Search!$R$6="","",IF($BB2128&lt;Search!$R$6,"",1))</f>
        <v/>
      </c>
      <c r="AC2128" s="9" t="str">
        <f>IF(Search!$R$7="","",IF($BB2128&lt;Search!$R$7,"",1))</f>
        <v/>
      </c>
      <c r="AD2128" s="45" t="str">
        <f>IF(COUNTIF($A2128:$AC2128,"n")&gt;0,"",IF(SUM($A2128:$AC2128)=COUNTA(Search!$C$4:$C$8,Search!$F$4:$F$8,Search!$I$4:$I$6,Search!$I$8,Search!$L$4:$L$8,Search!$O$4:$O$8,Search!$R$4:$R$7,Search!$U$4:$U$7)-COUNTIF(Search!$C$4:$U$7,"n"),1+LARGE($AD$1:AD2127,1),""))</f>
        <v/>
      </c>
      <c r="AE2128" s="45" t="str">
        <f t="shared" si="102"/>
        <v/>
      </c>
      <c r="AF2128" s="45" t="str">
        <f>IF(AD2128="","",COUNTIF($AE$1:$AE2127,$AE2128)+RANK($AE2128,$AE$2:$AE$10540,1))</f>
        <v/>
      </c>
      <c r="AG2128" s="45" t="str">
        <f t="shared" si="103"/>
        <v/>
      </c>
      <c r="AH2128" s="45" t="str">
        <f>IF($AD2128="","",COUNTIF($AG$1:$AG2127,$AG2128)+RANK($AG2128,$AG$1:$AG$10539,0))</f>
        <v/>
      </c>
      <c r="AI2128" s="10" t="str">
        <f t="shared" si="104"/>
        <v>2013-14 Upper Deck #213 Michael Latta YG WAS RC   /   $4</v>
      </c>
      <c r="AJ2128" s="11">
        <v>2013</v>
      </c>
      <c r="AK2128" s="17">
        <v>14</v>
      </c>
      <c r="AL2128" s="12" t="s">
        <v>7</v>
      </c>
      <c r="AM2128" s="10">
        <v>213</v>
      </c>
      <c r="AN2128" s="12" t="s">
        <v>2097</v>
      </c>
      <c r="AO2128" s="9" t="s">
        <v>1946</v>
      </c>
      <c r="AP2128" s="9"/>
      <c r="AQ2128" s="9"/>
      <c r="AR2128" s="14" t="s">
        <v>2481</v>
      </c>
      <c r="AS2128" s="9" t="s">
        <v>2</v>
      </c>
      <c r="AT2128" s="9"/>
      <c r="AU2128" s="9"/>
      <c r="AV2128" s="13"/>
      <c r="AW2128" s="13"/>
      <c r="AX2128" s="9"/>
      <c r="AY2128" s="9"/>
      <c r="AZ2128" s="9"/>
      <c r="BA2128" s="33">
        <v>4</v>
      </c>
      <c r="BB2128" s="33"/>
      <c r="BC2128" s="36"/>
      <c r="BD2128" s="12" t="s">
        <v>1771</v>
      </c>
    </row>
    <row r="2129" spans="1:56" s="12" customFormat="1" x14ac:dyDescent="0.2">
      <c r="A2129" s="9" t="str">
        <f>IF(Search!$C$5="","",IF(COUNTA(Inventory!$AP2129)=1,1,""))</f>
        <v/>
      </c>
      <c r="B2129" s="9" t="str">
        <f>IF(Search!$C$4="","",IF(ISNUMBER(SEARCH(Search!$C$4,$AR2129))=TRUE,1,""))</f>
        <v/>
      </c>
      <c r="C2129" s="9" t="str">
        <f>IF(Search!$C$6="x",IF(COUNTA($AQ2129)=1,1,"N"),IF(COUNTA($AQ2129)=1,"N",""))</f>
        <v/>
      </c>
      <c r="D2129" s="9" t="str">
        <f>IF(Search!$O$8="","",IF(ISNUMBER(SEARCH(Search!$O$8,$BD2129))=TRUE,1,""))</f>
        <v/>
      </c>
      <c r="E2129" s="9" t="str">
        <f>IF(Search!$C$7="","",IF(ISNUMBER(SEARCH(Search!$C$7,$AN2129))=TRUE,1,""))</f>
        <v/>
      </c>
      <c r="F2129" s="9" t="str">
        <f>IF(Search!$C$8="","",IF(ISNUMBER(SEARCH(Search!$C$8,$AO2129))=TRUE,1,""))</f>
        <v/>
      </c>
      <c r="G2129" s="9" t="str">
        <f>IF(Search!$F$4="","",IF(Inventory!$AJ2129&lt;Search!$F$4,"",1))</f>
        <v/>
      </c>
      <c r="H2129" s="9" t="str">
        <f>IF(Search!$F$5="","",IF(Inventory!$AJ2129&gt;Search!$F$5,"",1))</f>
        <v/>
      </c>
      <c r="I2129" s="9" t="str">
        <f>IF(Search!$F$7="","",IF(Search!$F$8="",IF(ISNUMBER(SEARCH(Search!$F$7,$AL2129))=TRUE,1,""),""))</f>
        <v/>
      </c>
      <c r="J2129" s="9" t="str">
        <f>IF($AL2129=Search!$F$8,1,"")</f>
        <v/>
      </c>
      <c r="K2129" s="9" t="str">
        <f>IF(Search!$I$4="","",IF(COUNTA($AS2129)=1,IF(Search!$I$4="N","N",1),""))</f>
        <v/>
      </c>
      <c r="L2129" s="9" t="str">
        <f>IF(Search!$I$5="","",IF($AS2129="RC",1,""))</f>
        <v/>
      </c>
      <c r="M2129" s="9" t="str">
        <f>IF(Search!$I$6="","",IF($AS2129="RCP",1,""))</f>
        <v/>
      </c>
      <c r="N2129" s="9" t="str">
        <f>IF(Search!$I$8="","",IF(COUNTA($AT2129)=1,IF(Search!$I$8="N","N",1),""))</f>
        <v/>
      </c>
      <c r="O2129" s="9" t="str">
        <f>IF(Search!$L$4="","",IF(COUNTA($AU2129)=1,IF(Search!$L$4="N","N",1),""))</f>
        <v/>
      </c>
      <c r="P2129" s="9" t="str">
        <f>IF(Search!$L$5="","",IF(ISNUMBER(SEARCH("Jersey",$AU2129))=TRUE,IF(Search!$L$5="N","N",1),""))</f>
        <v/>
      </c>
      <c r="Q2129" s="9" t="str">
        <f>IF(Search!$L$6="","",IF(ISNUMBER(SEARCH("Patch",$AU2129))=TRUE,IF(Search!$L$6="N","N",1),""))</f>
        <v/>
      </c>
      <c r="R2129" s="9" t="str">
        <f>IF(Search!$L$7="","",IF(ISNUMBER(SEARCH("Shield",$AU2129))=TRUE,IF(Search!$L$7="N","N",1),""))</f>
        <v/>
      </c>
      <c r="S2129" s="9" t="str">
        <f>IF(Search!$L$8="","",IF(ISNUMBER(SEARCH("Stick",$AU2129))=TRUE,IF(Search!$L$8="N","N",1),""))</f>
        <v/>
      </c>
      <c r="T2129" s="9" t="str">
        <f>IF(Search!$O$4="","",IF(COUNTA($AW2129)=1,IF(Search!$O$4="N","N",1),""))</f>
        <v/>
      </c>
      <c r="U2129" s="9" t="str">
        <f>IF(Search!$O$5="","",IF($AW2129="","",IF($AW2129&lt;Search!$O$5,"",1)))</f>
        <v/>
      </c>
      <c r="V2129" s="9" t="str">
        <f>IF(Search!$O$6="","",IF($AW2129="","",IF($AW2129&gt;Search!$O$6,"",1)))</f>
        <v/>
      </c>
      <c r="W2129" s="9" t="str">
        <f>IF(Search!$U$4="","",IF($AX2129="","",1))</f>
        <v/>
      </c>
      <c r="X2129" s="9" t="str">
        <f>IF(Search!$U$5="","",IF(ISNUMBER(SEARCH(Search!$U$5,$AX2129))=TRUE,IF(Search!$U$5="N","N",1),""))</f>
        <v/>
      </c>
      <c r="Y2129" s="9" t="str">
        <f>IF(Search!$U$6="","",IF($AY2129&lt;Search!$U$6,"",1))</f>
        <v/>
      </c>
      <c r="Z2129" s="9" t="str">
        <f>IF(Search!$R$4="","",IF(Inventory!$BA2129&lt;Search!$R$4,"",1))</f>
        <v/>
      </c>
      <c r="AA2129" s="9" t="str">
        <f>IF(Search!$R$5="","",IF($BA2129&gt;Search!$R$5,"",1))</f>
        <v/>
      </c>
      <c r="AB2129" s="9" t="str">
        <f>IF(Search!$R$6="","",IF($BB2129&lt;Search!$R$6,"",1))</f>
        <v/>
      </c>
      <c r="AC2129" s="9" t="str">
        <f>IF(Search!$R$7="","",IF($BB2129&lt;Search!$R$7,"",1))</f>
        <v/>
      </c>
      <c r="AD2129" s="45" t="str">
        <f>IF(COUNTIF($A2129:$AC2129,"n")&gt;0,"",IF(SUM($A2129:$AC2129)=COUNTA(Search!$C$4:$C$8,Search!$F$4:$F$8,Search!$I$4:$I$6,Search!$I$8,Search!$L$4:$L$8,Search!$O$4:$O$8,Search!$R$4:$R$7,Search!$U$4:$U$7)-COUNTIF(Search!$C$4:$U$7,"n"),1+LARGE($AD$1:AD2128,1),""))</f>
        <v/>
      </c>
      <c r="AE2129" s="45" t="str">
        <f t="shared" si="102"/>
        <v/>
      </c>
      <c r="AF2129" s="45" t="str">
        <f>IF(AD2129="","",COUNTIF($AE$1:$AE2128,$AE2129)+RANK($AE2129,$AE$2:$AE$10540,1))</f>
        <v/>
      </c>
      <c r="AG2129" s="45" t="str">
        <f t="shared" si="103"/>
        <v/>
      </c>
      <c r="AH2129" s="45" t="str">
        <f>IF($AD2129="","",COUNTIF($AG$1:$AG2128,$AG2129)+RANK($AG2129,$AG$1:$AG$10539,0))</f>
        <v/>
      </c>
      <c r="AI2129" s="10" t="str">
        <f t="shared" si="104"/>
        <v>2013-14 Upper Deck #214 Ryan Murphy YG CGY RC   /   $5</v>
      </c>
      <c r="AJ2129" s="11">
        <v>2013</v>
      </c>
      <c r="AK2129" s="17">
        <v>14</v>
      </c>
      <c r="AL2129" s="12" t="s">
        <v>7</v>
      </c>
      <c r="AM2129" s="10">
        <v>214</v>
      </c>
      <c r="AN2129" s="12" t="s">
        <v>2098</v>
      </c>
      <c r="AO2129" s="9" t="s">
        <v>1910</v>
      </c>
      <c r="AP2129" s="9"/>
      <c r="AQ2129" s="9"/>
      <c r="AR2129" s="14" t="s">
        <v>2481</v>
      </c>
      <c r="AS2129" s="9" t="s">
        <v>2</v>
      </c>
      <c r="AT2129" s="9"/>
      <c r="AU2129" s="9"/>
      <c r="AV2129" s="13"/>
      <c r="AW2129" s="13"/>
      <c r="AX2129" s="9"/>
      <c r="AY2129" s="9"/>
      <c r="AZ2129" s="9"/>
      <c r="BA2129" s="33">
        <v>5</v>
      </c>
      <c r="BB2129" s="33"/>
      <c r="BC2129" s="36"/>
      <c r="BD2129" s="12" t="s">
        <v>1771</v>
      </c>
    </row>
    <row r="2130" spans="1:56" s="12" customFormat="1" x14ac:dyDescent="0.2">
      <c r="A2130" s="9" t="str">
        <f>IF(Search!$C$5="","",IF(COUNTA(Inventory!$AP2130)=1,1,""))</f>
        <v/>
      </c>
      <c r="B2130" s="9" t="str">
        <f>IF(Search!$C$4="","",IF(ISNUMBER(SEARCH(Search!$C$4,$AR2130))=TRUE,1,""))</f>
        <v/>
      </c>
      <c r="C2130" s="9" t="str">
        <f>IF(Search!$C$6="x",IF(COUNTA($AQ2130)=1,1,"N"),IF(COUNTA($AQ2130)=1,"N",""))</f>
        <v>N</v>
      </c>
      <c r="D2130" s="9" t="str">
        <f>IF(Search!$O$8="","",IF(ISNUMBER(SEARCH(Search!$O$8,$BD2130))=TRUE,1,""))</f>
        <v/>
      </c>
      <c r="E2130" s="9" t="str">
        <f>IF(Search!$C$7="","",IF(ISNUMBER(SEARCH(Search!$C$7,$AN2130))=TRUE,1,""))</f>
        <v/>
      </c>
      <c r="F2130" s="9" t="str">
        <f>IF(Search!$C$8="","",IF(ISNUMBER(SEARCH(Search!$C$8,$AO2130))=TRUE,1,""))</f>
        <v/>
      </c>
      <c r="G2130" s="9" t="str">
        <f>IF(Search!$F$4="","",IF(Inventory!$AJ2130&lt;Search!$F$4,"",1))</f>
        <v/>
      </c>
      <c r="H2130" s="9" t="str">
        <f>IF(Search!$F$5="","",IF(Inventory!$AJ2130&gt;Search!$F$5,"",1))</f>
        <v/>
      </c>
      <c r="I2130" s="9" t="str">
        <f>IF(Search!$F$7="","",IF(Search!$F$8="",IF(ISNUMBER(SEARCH(Search!$F$7,$AL2130))=TRUE,1,""),""))</f>
        <v/>
      </c>
      <c r="J2130" s="9" t="str">
        <f>IF($AL2130=Search!$F$8,1,"")</f>
        <v/>
      </c>
      <c r="K2130" s="9" t="str">
        <f>IF(Search!$I$4="","",IF(COUNTA($AS2130)=1,IF(Search!$I$4="N","N",1),""))</f>
        <v/>
      </c>
      <c r="L2130" s="9" t="str">
        <f>IF(Search!$I$5="","",IF($AS2130="RC",1,""))</f>
        <v/>
      </c>
      <c r="M2130" s="9" t="str">
        <f>IF(Search!$I$6="","",IF($AS2130="RCP",1,""))</f>
        <v/>
      </c>
      <c r="N2130" s="9" t="str">
        <f>IF(Search!$I$8="","",IF(COUNTA($AT2130)=1,IF(Search!$I$8="N","N",1),""))</f>
        <v/>
      </c>
      <c r="O2130" s="9" t="str">
        <f>IF(Search!$L$4="","",IF(COUNTA($AU2130)=1,IF(Search!$L$4="N","N",1),""))</f>
        <v/>
      </c>
      <c r="P2130" s="9" t="str">
        <f>IF(Search!$L$5="","",IF(ISNUMBER(SEARCH("Jersey",$AU2130))=TRUE,IF(Search!$L$5="N","N",1),""))</f>
        <v/>
      </c>
      <c r="Q2130" s="9" t="str">
        <f>IF(Search!$L$6="","",IF(ISNUMBER(SEARCH("Patch",$AU2130))=TRUE,IF(Search!$L$6="N","N",1),""))</f>
        <v/>
      </c>
      <c r="R2130" s="9" t="str">
        <f>IF(Search!$L$7="","",IF(ISNUMBER(SEARCH("Shield",$AU2130))=TRUE,IF(Search!$L$7="N","N",1),""))</f>
        <v/>
      </c>
      <c r="S2130" s="9" t="str">
        <f>IF(Search!$L$8="","",IF(ISNUMBER(SEARCH("Stick",$AU2130))=TRUE,IF(Search!$L$8="N","N",1),""))</f>
        <v/>
      </c>
      <c r="T2130" s="9" t="str">
        <f>IF(Search!$O$4="","",IF(COUNTA($AW2130)=1,IF(Search!$O$4="N","N",1),""))</f>
        <v/>
      </c>
      <c r="U2130" s="9" t="str">
        <f>IF(Search!$O$5="","",IF($AW2130="","",IF($AW2130&lt;Search!$O$5,"",1)))</f>
        <v/>
      </c>
      <c r="V2130" s="9" t="str">
        <f>IF(Search!$O$6="","",IF($AW2130="","",IF($AW2130&gt;Search!$O$6,"",1)))</f>
        <v/>
      </c>
      <c r="W2130" s="9" t="str">
        <f>IF(Search!$U$4="","",IF($AX2130="","",1))</f>
        <v/>
      </c>
      <c r="X2130" s="9" t="str">
        <f>IF(Search!$U$5="","",IF(ISNUMBER(SEARCH(Search!$U$5,$AX2130))=TRUE,IF(Search!$U$5="N","N",1),""))</f>
        <v/>
      </c>
      <c r="Y2130" s="9" t="str">
        <f>IF(Search!$U$6="","",IF($AY2130&lt;Search!$U$6,"",1))</f>
        <v/>
      </c>
      <c r="Z2130" s="9" t="str">
        <f>IF(Search!$R$4="","",IF(Inventory!$BA2130&lt;Search!$R$4,"",1))</f>
        <v/>
      </c>
      <c r="AA2130" s="9" t="str">
        <f>IF(Search!$R$5="","",IF($BA2130&gt;Search!$R$5,"",1))</f>
        <v/>
      </c>
      <c r="AB2130" s="9" t="str">
        <f>IF(Search!$R$6="","",IF($BB2130&lt;Search!$R$6,"",1))</f>
        <v/>
      </c>
      <c r="AC2130" s="9" t="str">
        <f>IF(Search!$R$7="","",IF($BB2130&lt;Search!$R$7,"",1))</f>
        <v/>
      </c>
      <c r="AD2130" s="45" t="str">
        <f>IF(COUNTIF($A2130:$AC2130,"n")&gt;0,"",IF(SUM($A2130:$AC2130)=COUNTA(Search!$C$4:$C$8,Search!$F$4:$F$8,Search!$I$4:$I$6,Search!$I$8,Search!$L$4:$L$8,Search!$O$4:$O$8,Search!$R$4:$R$7,Search!$U$4:$U$7)-COUNTIF(Search!$C$4:$U$7,"n"),1+LARGE($AD$1:AD2129,1),""))</f>
        <v/>
      </c>
      <c r="AE2130" s="45" t="str">
        <f t="shared" si="102"/>
        <v/>
      </c>
      <c r="AF2130" s="45" t="str">
        <f>IF(AD2130="","",COUNTIF($AE$1:$AE2129,$AE2130)+RANK($AE2130,$AE$2:$AE$10540,1))</f>
        <v/>
      </c>
      <c r="AG2130" s="45" t="str">
        <f t="shared" si="103"/>
        <v/>
      </c>
      <c r="AH2130" s="45" t="str">
        <f>IF($AD2130="","",COUNTIF($AG$1:$AG2129,$AG2130)+RANK($AG2130,$AG$1:$AG$10539,0))</f>
        <v/>
      </c>
      <c r="AI2130" s="10" t="str">
        <f t="shared" si="104"/>
        <v>2013-14 Upper Deck #215   RC   /   $</v>
      </c>
      <c r="AJ2130" s="11">
        <v>2013</v>
      </c>
      <c r="AK2130" s="17">
        <v>14</v>
      </c>
      <c r="AL2130" s="12" t="s">
        <v>7</v>
      </c>
      <c r="AM2130" s="10">
        <v>215</v>
      </c>
      <c r="AO2130" s="9"/>
      <c r="AP2130" s="9"/>
      <c r="AQ2130" s="9" t="s">
        <v>2543</v>
      </c>
      <c r="AR2130" s="14"/>
      <c r="AS2130" s="9" t="s">
        <v>2</v>
      </c>
      <c r="AT2130" s="9"/>
      <c r="AU2130" s="9"/>
      <c r="AV2130" s="13"/>
      <c r="AW2130" s="13"/>
      <c r="AX2130" s="9"/>
      <c r="AY2130" s="9"/>
      <c r="AZ2130" s="9"/>
      <c r="BA2130" s="33"/>
      <c r="BB2130" s="33"/>
      <c r="BC2130" s="36"/>
      <c r="BD2130" s="12" t="s">
        <v>1771</v>
      </c>
    </row>
    <row r="2131" spans="1:56" s="12" customFormat="1" x14ac:dyDescent="0.2">
      <c r="A2131" s="9" t="str">
        <f>IF(Search!$C$5="","",IF(COUNTA(Inventory!$AP2131)=1,1,""))</f>
        <v/>
      </c>
      <c r="B2131" s="9" t="str">
        <f>IF(Search!$C$4="","",IF(ISNUMBER(SEARCH(Search!$C$4,$AR2131))=TRUE,1,""))</f>
        <v/>
      </c>
      <c r="C2131" s="9" t="str">
        <f>IF(Search!$C$6="x",IF(COUNTA($AQ2131)=1,1,"N"),IF(COUNTA($AQ2131)=1,"N",""))</f>
        <v/>
      </c>
      <c r="D2131" s="9" t="str">
        <f>IF(Search!$O$8="","",IF(ISNUMBER(SEARCH(Search!$O$8,$BD2131))=TRUE,1,""))</f>
        <v/>
      </c>
      <c r="E2131" s="9" t="str">
        <f>IF(Search!$C$7="","",IF(ISNUMBER(SEARCH(Search!$C$7,$AN2131))=TRUE,1,""))</f>
        <v/>
      </c>
      <c r="F2131" s="9" t="str">
        <f>IF(Search!$C$8="","",IF(ISNUMBER(SEARCH(Search!$C$8,$AO2131))=TRUE,1,""))</f>
        <v/>
      </c>
      <c r="G2131" s="9" t="str">
        <f>IF(Search!$F$4="","",IF(Inventory!$AJ2131&lt;Search!$F$4,"",1))</f>
        <v/>
      </c>
      <c r="H2131" s="9" t="str">
        <f>IF(Search!$F$5="","",IF(Inventory!$AJ2131&gt;Search!$F$5,"",1))</f>
        <v/>
      </c>
      <c r="I2131" s="9" t="str">
        <f>IF(Search!$F$7="","",IF(Search!$F$8="",IF(ISNUMBER(SEARCH(Search!$F$7,$AL2131))=TRUE,1,""),""))</f>
        <v/>
      </c>
      <c r="J2131" s="9" t="str">
        <f>IF($AL2131=Search!$F$8,1,"")</f>
        <v/>
      </c>
      <c r="K2131" s="9" t="str">
        <f>IF(Search!$I$4="","",IF(COUNTA($AS2131)=1,IF(Search!$I$4="N","N",1),""))</f>
        <v/>
      </c>
      <c r="L2131" s="9" t="str">
        <f>IF(Search!$I$5="","",IF($AS2131="RC",1,""))</f>
        <v/>
      </c>
      <c r="M2131" s="9" t="str">
        <f>IF(Search!$I$6="","",IF($AS2131="RCP",1,""))</f>
        <v/>
      </c>
      <c r="N2131" s="9" t="str">
        <f>IF(Search!$I$8="","",IF(COUNTA($AT2131)=1,IF(Search!$I$8="N","N",1),""))</f>
        <v/>
      </c>
      <c r="O2131" s="9" t="str">
        <f>IF(Search!$L$4="","",IF(COUNTA($AU2131)=1,IF(Search!$L$4="N","N",1),""))</f>
        <v/>
      </c>
      <c r="P2131" s="9" t="str">
        <f>IF(Search!$L$5="","",IF(ISNUMBER(SEARCH("Jersey",$AU2131))=TRUE,IF(Search!$L$5="N","N",1),""))</f>
        <v/>
      </c>
      <c r="Q2131" s="9" t="str">
        <f>IF(Search!$L$6="","",IF(ISNUMBER(SEARCH("Patch",$AU2131))=TRUE,IF(Search!$L$6="N","N",1),""))</f>
        <v/>
      </c>
      <c r="R2131" s="9" t="str">
        <f>IF(Search!$L$7="","",IF(ISNUMBER(SEARCH("Shield",$AU2131))=TRUE,IF(Search!$L$7="N","N",1),""))</f>
        <v/>
      </c>
      <c r="S2131" s="9" t="str">
        <f>IF(Search!$L$8="","",IF(ISNUMBER(SEARCH("Stick",$AU2131))=TRUE,IF(Search!$L$8="N","N",1),""))</f>
        <v/>
      </c>
      <c r="T2131" s="9" t="str">
        <f>IF(Search!$O$4="","",IF(COUNTA($AW2131)=1,IF(Search!$O$4="N","N",1),""))</f>
        <v/>
      </c>
      <c r="U2131" s="9" t="str">
        <f>IF(Search!$O$5="","",IF($AW2131="","",IF($AW2131&lt;Search!$O$5,"",1)))</f>
        <v/>
      </c>
      <c r="V2131" s="9" t="str">
        <f>IF(Search!$O$6="","",IF($AW2131="","",IF($AW2131&gt;Search!$O$6,"",1)))</f>
        <v/>
      </c>
      <c r="W2131" s="9" t="str">
        <f>IF(Search!$U$4="","",IF($AX2131="","",1))</f>
        <v/>
      </c>
      <c r="X2131" s="9" t="str">
        <f>IF(Search!$U$5="","",IF(ISNUMBER(SEARCH(Search!$U$5,$AX2131))=TRUE,IF(Search!$U$5="N","N",1),""))</f>
        <v/>
      </c>
      <c r="Y2131" s="9" t="str">
        <f>IF(Search!$U$6="","",IF($AY2131&lt;Search!$U$6,"",1))</f>
        <v/>
      </c>
      <c r="Z2131" s="9" t="str">
        <f>IF(Search!$R$4="","",IF(Inventory!$BA2131&lt;Search!$R$4,"",1))</f>
        <v/>
      </c>
      <c r="AA2131" s="9" t="str">
        <f>IF(Search!$R$5="","",IF($BA2131&gt;Search!$R$5,"",1))</f>
        <v/>
      </c>
      <c r="AB2131" s="9" t="str">
        <f>IF(Search!$R$6="","",IF($BB2131&lt;Search!$R$6,"",1))</f>
        <v/>
      </c>
      <c r="AC2131" s="9" t="str">
        <f>IF(Search!$R$7="","",IF($BB2131&lt;Search!$R$7,"",1))</f>
        <v/>
      </c>
      <c r="AD2131" s="45" t="str">
        <f>IF(COUNTIF($A2131:$AC2131,"n")&gt;0,"",IF(SUM($A2131:$AC2131)=COUNTA(Search!$C$4:$C$8,Search!$F$4:$F$8,Search!$I$4:$I$6,Search!$I$8,Search!$L$4:$L$8,Search!$O$4:$O$8,Search!$R$4:$R$7,Search!$U$4:$U$7)-COUNTIF(Search!$C$4:$U$7,"n"),1+LARGE($AD$1:AD2130,1),""))</f>
        <v/>
      </c>
      <c r="AE2131" s="45" t="str">
        <f t="shared" si="102"/>
        <v/>
      </c>
      <c r="AF2131" s="45" t="str">
        <f>IF(AD2131="","",COUNTIF($AE$1:$AE2130,$AE2131)+RANK($AE2131,$AE$2:$AE$10540,1))</f>
        <v/>
      </c>
      <c r="AG2131" s="45" t="str">
        <f t="shared" si="103"/>
        <v/>
      </c>
      <c r="AH2131" s="45" t="str">
        <f>IF($AD2131="","",COUNTIF($AG$1:$AG2130,$AG2131)+RANK($AG2131,$AG$1:$AG$10539,0))</f>
        <v/>
      </c>
      <c r="AI2131" s="10" t="str">
        <f t="shared" si="104"/>
        <v>2013-14 Upper Deck #216 Zemgus Girgensons YG BUF RC   /   $10</v>
      </c>
      <c r="AJ2131" s="11">
        <v>2013</v>
      </c>
      <c r="AK2131" s="17">
        <v>14</v>
      </c>
      <c r="AL2131" s="12" t="s">
        <v>7</v>
      </c>
      <c r="AM2131" s="10">
        <v>216</v>
      </c>
      <c r="AN2131" s="12" t="s">
        <v>2099</v>
      </c>
      <c r="AO2131" s="9" t="s">
        <v>1918</v>
      </c>
      <c r="AP2131" s="9"/>
      <c r="AQ2131" s="9"/>
      <c r="AR2131" s="14" t="s">
        <v>2481</v>
      </c>
      <c r="AS2131" s="9" t="s">
        <v>2</v>
      </c>
      <c r="AT2131" s="9"/>
      <c r="AU2131" s="9"/>
      <c r="AV2131" s="13"/>
      <c r="AW2131" s="13"/>
      <c r="AX2131" s="9"/>
      <c r="AY2131" s="9"/>
      <c r="AZ2131" s="9"/>
      <c r="BA2131" s="33">
        <v>10</v>
      </c>
      <c r="BB2131" s="33"/>
      <c r="BC2131" s="36"/>
      <c r="BD2131" s="12" t="s">
        <v>1771</v>
      </c>
    </row>
    <row r="2132" spans="1:56" s="12" customFormat="1" x14ac:dyDescent="0.2">
      <c r="A2132" s="9">
        <f>IF(Search!$C$5="","",IF(COUNTA(Inventory!$AP2132)=1,1,""))</f>
        <v>1</v>
      </c>
      <c r="B2132" s="9" t="str">
        <f>IF(Search!$C$4="","",IF(ISNUMBER(SEARCH(Search!$C$4,$AR2132))=TRUE,1,""))</f>
        <v/>
      </c>
      <c r="C2132" s="9" t="str">
        <f>IF(Search!$C$6="x",IF(COUNTA($AQ2132)=1,1,"N"),IF(COUNTA($AQ2132)=1,"N",""))</f>
        <v/>
      </c>
      <c r="D2132" s="9" t="str">
        <f>IF(Search!$O$8="","",IF(ISNUMBER(SEARCH(Search!$O$8,$BD2132))=TRUE,1,""))</f>
        <v/>
      </c>
      <c r="E2132" s="9" t="str">
        <f>IF(Search!$C$7="","",IF(ISNUMBER(SEARCH(Search!$C$7,$AN2132))=TRUE,1,""))</f>
        <v/>
      </c>
      <c r="F2132" s="9" t="str">
        <f>IF(Search!$C$8="","",IF(ISNUMBER(SEARCH(Search!$C$8,$AO2132))=TRUE,1,""))</f>
        <v/>
      </c>
      <c r="G2132" s="9" t="str">
        <f>IF(Search!$F$4="","",IF(Inventory!$AJ2132&lt;Search!$F$4,"",1))</f>
        <v/>
      </c>
      <c r="H2132" s="9" t="str">
        <f>IF(Search!$F$5="","",IF(Inventory!$AJ2132&gt;Search!$F$5,"",1))</f>
        <v/>
      </c>
      <c r="I2132" s="9" t="str">
        <f>IF(Search!$F$7="","",IF(Search!$F$8="",IF(ISNUMBER(SEARCH(Search!$F$7,$AL2132))=TRUE,1,""),""))</f>
        <v/>
      </c>
      <c r="J2132" s="9" t="str">
        <f>IF($AL2132=Search!$F$8,1,"")</f>
        <v/>
      </c>
      <c r="K2132" s="9" t="str">
        <f>IF(Search!$I$4="","",IF(COUNTA($AS2132)=1,IF(Search!$I$4="N","N",1),""))</f>
        <v/>
      </c>
      <c r="L2132" s="9" t="str">
        <f>IF(Search!$I$5="","",IF($AS2132="RC",1,""))</f>
        <v/>
      </c>
      <c r="M2132" s="9" t="str">
        <f>IF(Search!$I$6="","",IF($AS2132="RCP",1,""))</f>
        <v/>
      </c>
      <c r="N2132" s="9" t="str">
        <f>IF(Search!$I$8="","",IF(COUNTA($AT2132)=1,IF(Search!$I$8="N","N",1),""))</f>
        <v/>
      </c>
      <c r="O2132" s="9" t="str">
        <f>IF(Search!$L$4="","",IF(COUNTA($AU2132)=1,IF(Search!$L$4="N","N",1),""))</f>
        <v/>
      </c>
      <c r="P2132" s="9" t="str">
        <f>IF(Search!$L$5="","",IF(ISNUMBER(SEARCH("Jersey",$AU2132))=TRUE,IF(Search!$L$5="N","N",1),""))</f>
        <v/>
      </c>
      <c r="Q2132" s="9" t="str">
        <f>IF(Search!$L$6="","",IF(ISNUMBER(SEARCH("Patch",$AU2132))=TRUE,IF(Search!$L$6="N","N",1),""))</f>
        <v/>
      </c>
      <c r="R2132" s="9" t="str">
        <f>IF(Search!$L$7="","",IF(ISNUMBER(SEARCH("Shield",$AU2132))=TRUE,IF(Search!$L$7="N","N",1),""))</f>
        <v/>
      </c>
      <c r="S2132" s="9" t="str">
        <f>IF(Search!$L$8="","",IF(ISNUMBER(SEARCH("Stick",$AU2132))=TRUE,IF(Search!$L$8="N","N",1),""))</f>
        <v/>
      </c>
      <c r="T2132" s="9" t="str">
        <f>IF(Search!$O$4="","",IF(COUNTA($AW2132)=1,IF(Search!$O$4="N","N",1),""))</f>
        <v/>
      </c>
      <c r="U2132" s="9" t="str">
        <f>IF(Search!$O$5="","",IF($AW2132="","",IF($AW2132&lt;Search!$O$5,"",1)))</f>
        <v/>
      </c>
      <c r="V2132" s="9" t="str">
        <f>IF(Search!$O$6="","",IF($AW2132="","",IF($AW2132&gt;Search!$O$6,"",1)))</f>
        <v/>
      </c>
      <c r="W2132" s="9" t="str">
        <f>IF(Search!$U$4="","",IF($AX2132="","",1))</f>
        <v/>
      </c>
      <c r="X2132" s="9" t="str">
        <f>IF(Search!$U$5="","",IF(ISNUMBER(SEARCH(Search!$U$5,$AX2132))=TRUE,IF(Search!$U$5="N","N",1),""))</f>
        <v/>
      </c>
      <c r="Y2132" s="9" t="str">
        <f>IF(Search!$U$6="","",IF($AY2132&lt;Search!$U$6,"",1))</f>
        <v/>
      </c>
      <c r="Z2132" s="9" t="str">
        <f>IF(Search!$R$4="","",IF(Inventory!$BA2132&lt;Search!$R$4,"",1))</f>
        <v/>
      </c>
      <c r="AA2132" s="9" t="str">
        <f>IF(Search!$R$5="","",IF($BA2132&gt;Search!$R$5,"",1))</f>
        <v/>
      </c>
      <c r="AB2132" s="9" t="str">
        <f>IF(Search!$R$6="","",IF($BB2132&lt;Search!$R$6,"",1))</f>
        <v/>
      </c>
      <c r="AC2132" s="9" t="str">
        <f>IF(Search!$R$7="","",IF($BB2132&lt;Search!$R$7,"",1))</f>
        <v/>
      </c>
      <c r="AD2132" s="45">
        <f>IF(COUNTIF($A2132:$AC2132,"n")&gt;0,"",IF(SUM($A2132:$AC2132)=COUNTA(Search!$C$4:$C$8,Search!$F$4:$F$8,Search!$I$4:$I$6,Search!$I$8,Search!$L$4:$L$8,Search!$O$4:$O$8,Search!$R$4:$R$7,Search!$U$4:$U$7)-COUNTIF(Search!$C$4:$U$7,"n"),1+LARGE($AD$1:AD2131,1),""))</f>
        <v>307</v>
      </c>
      <c r="AE2132" s="45">
        <f t="shared" si="102"/>
        <v>2767</v>
      </c>
      <c r="AF2132" s="45">
        <f>IF(AD2132="","",COUNTIF($AE$1:$AE2131,$AE2132)+RANK($AE2132,$AE$2:$AE$10540,1))</f>
        <v>495</v>
      </c>
      <c r="AG2132" s="45">
        <f t="shared" si="103"/>
        <v>630</v>
      </c>
      <c r="AH2132" s="45">
        <f>IF($AD2132="","",COUNTIF($AG$1:$AG2131,$AG2132)+RANK($AG2132,$AG$1:$AG$10539,0))</f>
        <v>23</v>
      </c>
      <c r="AI2132" s="10" t="str">
        <f t="shared" si="104"/>
        <v>2013-14 Upper Deck #216 Zemgus Girgensons YG BUF RC   /   $10</v>
      </c>
      <c r="AJ2132" s="11">
        <v>2013</v>
      </c>
      <c r="AK2132" s="17">
        <v>14</v>
      </c>
      <c r="AL2132" s="12" t="s">
        <v>7</v>
      </c>
      <c r="AM2132" s="10">
        <v>216</v>
      </c>
      <c r="AN2132" s="12" t="s">
        <v>2099</v>
      </c>
      <c r="AO2132" s="9" t="s">
        <v>1918</v>
      </c>
      <c r="AP2132" s="9" t="s">
        <v>1902</v>
      </c>
      <c r="AQ2132" s="9"/>
      <c r="AR2132" s="14" t="s">
        <v>2481</v>
      </c>
      <c r="AS2132" s="9" t="s">
        <v>2</v>
      </c>
      <c r="AT2132" s="9"/>
      <c r="AU2132" s="9"/>
      <c r="AV2132" s="13"/>
      <c r="AW2132" s="13"/>
      <c r="AX2132" s="9"/>
      <c r="AY2132" s="9"/>
      <c r="AZ2132" s="9"/>
      <c r="BA2132" s="33">
        <v>10</v>
      </c>
      <c r="BB2132" s="33"/>
      <c r="BC2132" s="36"/>
      <c r="BD2132" s="12" t="s">
        <v>1771</v>
      </c>
    </row>
    <row r="2133" spans="1:56" s="12" customFormat="1" x14ac:dyDescent="0.2">
      <c r="A2133" s="9" t="str">
        <f>IF(Search!$C$5="","",IF(COUNTA(Inventory!$AP2133)=1,1,""))</f>
        <v/>
      </c>
      <c r="B2133" s="9" t="str">
        <f>IF(Search!$C$4="","",IF(ISNUMBER(SEARCH(Search!$C$4,$AR2133))=TRUE,1,""))</f>
        <v/>
      </c>
      <c r="C2133" s="9" t="str">
        <f>IF(Search!$C$6="x",IF(COUNTA($AQ2133)=1,1,"N"),IF(COUNTA($AQ2133)=1,"N",""))</f>
        <v/>
      </c>
      <c r="D2133" s="9" t="str">
        <f>IF(Search!$O$8="","",IF(ISNUMBER(SEARCH(Search!$O$8,$BD2133))=TRUE,1,""))</f>
        <v/>
      </c>
      <c r="E2133" s="9" t="str">
        <f>IF(Search!$C$7="","",IF(ISNUMBER(SEARCH(Search!$C$7,$AN2133))=TRUE,1,""))</f>
        <v/>
      </c>
      <c r="F2133" s="9" t="str">
        <f>IF(Search!$C$8="","",IF(ISNUMBER(SEARCH(Search!$C$8,$AO2133))=TRUE,1,""))</f>
        <v/>
      </c>
      <c r="G2133" s="9" t="str">
        <f>IF(Search!$F$4="","",IF(Inventory!$AJ2133&lt;Search!$F$4,"",1))</f>
        <v/>
      </c>
      <c r="H2133" s="9" t="str">
        <f>IF(Search!$F$5="","",IF(Inventory!$AJ2133&gt;Search!$F$5,"",1))</f>
        <v/>
      </c>
      <c r="I2133" s="9" t="str">
        <f>IF(Search!$F$7="","",IF(Search!$F$8="",IF(ISNUMBER(SEARCH(Search!$F$7,$AL2133))=TRUE,1,""),""))</f>
        <v/>
      </c>
      <c r="J2133" s="9" t="str">
        <f>IF($AL2133=Search!$F$8,1,"")</f>
        <v/>
      </c>
      <c r="K2133" s="9" t="str">
        <f>IF(Search!$I$4="","",IF(COUNTA($AS2133)=1,IF(Search!$I$4="N","N",1),""))</f>
        <v/>
      </c>
      <c r="L2133" s="9" t="str">
        <f>IF(Search!$I$5="","",IF($AS2133="RC",1,""))</f>
        <v/>
      </c>
      <c r="M2133" s="9" t="str">
        <f>IF(Search!$I$6="","",IF($AS2133="RCP",1,""))</f>
        <v/>
      </c>
      <c r="N2133" s="9" t="str">
        <f>IF(Search!$I$8="","",IF(COUNTA($AT2133)=1,IF(Search!$I$8="N","N",1),""))</f>
        <v/>
      </c>
      <c r="O2133" s="9" t="str">
        <f>IF(Search!$L$4="","",IF(COUNTA($AU2133)=1,IF(Search!$L$4="N","N",1),""))</f>
        <v/>
      </c>
      <c r="P2133" s="9" t="str">
        <f>IF(Search!$L$5="","",IF(ISNUMBER(SEARCH("Jersey",$AU2133))=TRUE,IF(Search!$L$5="N","N",1),""))</f>
        <v/>
      </c>
      <c r="Q2133" s="9" t="str">
        <f>IF(Search!$L$6="","",IF(ISNUMBER(SEARCH("Patch",$AU2133))=TRUE,IF(Search!$L$6="N","N",1),""))</f>
        <v/>
      </c>
      <c r="R2133" s="9" t="str">
        <f>IF(Search!$L$7="","",IF(ISNUMBER(SEARCH("Shield",$AU2133))=TRUE,IF(Search!$L$7="N","N",1),""))</f>
        <v/>
      </c>
      <c r="S2133" s="9" t="str">
        <f>IF(Search!$L$8="","",IF(ISNUMBER(SEARCH("Stick",$AU2133))=TRUE,IF(Search!$L$8="N","N",1),""))</f>
        <v/>
      </c>
      <c r="T2133" s="9" t="str">
        <f>IF(Search!$O$4="","",IF(COUNTA($AW2133)=1,IF(Search!$O$4="N","N",1),""))</f>
        <v/>
      </c>
      <c r="U2133" s="9" t="str">
        <f>IF(Search!$O$5="","",IF($AW2133="","",IF($AW2133&lt;Search!$O$5,"",1)))</f>
        <v/>
      </c>
      <c r="V2133" s="9" t="str">
        <f>IF(Search!$O$6="","",IF($AW2133="","",IF($AW2133&gt;Search!$O$6,"",1)))</f>
        <v/>
      </c>
      <c r="W2133" s="9" t="str">
        <f>IF(Search!$U$4="","",IF($AX2133="","",1))</f>
        <v/>
      </c>
      <c r="X2133" s="9" t="str">
        <f>IF(Search!$U$5="","",IF(ISNUMBER(SEARCH(Search!$U$5,$AX2133))=TRUE,IF(Search!$U$5="N","N",1),""))</f>
        <v/>
      </c>
      <c r="Y2133" s="9" t="str">
        <f>IF(Search!$U$6="","",IF($AY2133&lt;Search!$U$6,"",1))</f>
        <v/>
      </c>
      <c r="Z2133" s="9" t="str">
        <f>IF(Search!$R$4="","",IF(Inventory!$BA2133&lt;Search!$R$4,"",1))</f>
        <v/>
      </c>
      <c r="AA2133" s="9" t="str">
        <f>IF(Search!$R$5="","",IF($BA2133&gt;Search!$R$5,"",1))</f>
        <v/>
      </c>
      <c r="AB2133" s="9" t="str">
        <f>IF(Search!$R$6="","",IF($BB2133&lt;Search!$R$6,"",1))</f>
        <v/>
      </c>
      <c r="AC2133" s="9" t="str">
        <f>IF(Search!$R$7="","",IF($BB2133&lt;Search!$R$7,"",1))</f>
        <v/>
      </c>
      <c r="AD2133" s="45" t="str">
        <f>IF(COUNTIF($A2133:$AC2133,"n")&gt;0,"",IF(SUM($A2133:$AC2133)=COUNTA(Search!$C$4:$C$8,Search!$F$4:$F$8,Search!$I$4:$I$6,Search!$I$8,Search!$L$4:$L$8,Search!$O$4:$O$8,Search!$R$4:$R$7,Search!$U$4:$U$7)-COUNTIF(Search!$C$4:$U$7,"n"),1+LARGE($AD$1:AD2132,1),""))</f>
        <v/>
      </c>
      <c r="AE2133" s="45" t="str">
        <f t="shared" si="102"/>
        <v/>
      </c>
      <c r="AF2133" s="45" t="str">
        <f>IF(AD2133="","",COUNTIF($AE$1:$AE2132,$AE2133)+RANK($AE2133,$AE$2:$AE$10540,1))</f>
        <v/>
      </c>
      <c r="AG2133" s="45" t="str">
        <f t="shared" si="103"/>
        <v/>
      </c>
      <c r="AH2133" s="45" t="str">
        <f>IF($AD2133="","",COUNTIF($AG$1:$AG2132,$AG2133)+RANK($AG2133,$AG$1:$AG$10539,0))</f>
        <v/>
      </c>
      <c r="AI2133" s="10" t="str">
        <f t="shared" si="104"/>
        <v>2013-14 Upper Deck #217 Rasmus Ristolainen YG BUF RC   /   $8</v>
      </c>
      <c r="AJ2133" s="11">
        <v>2013</v>
      </c>
      <c r="AK2133" s="17">
        <v>14</v>
      </c>
      <c r="AL2133" s="12" t="s">
        <v>7</v>
      </c>
      <c r="AM2133" s="10">
        <v>217</v>
      </c>
      <c r="AN2133" s="12" t="s">
        <v>2100</v>
      </c>
      <c r="AO2133" s="9" t="s">
        <v>1918</v>
      </c>
      <c r="AP2133" s="9"/>
      <c r="AQ2133" s="9"/>
      <c r="AR2133" s="14" t="s">
        <v>2481</v>
      </c>
      <c r="AS2133" s="9" t="s">
        <v>2</v>
      </c>
      <c r="AT2133" s="9"/>
      <c r="AU2133" s="9"/>
      <c r="AV2133" s="13"/>
      <c r="AW2133" s="13"/>
      <c r="AX2133" s="9"/>
      <c r="AY2133" s="9"/>
      <c r="AZ2133" s="9"/>
      <c r="BA2133" s="33">
        <v>8</v>
      </c>
      <c r="BB2133" s="33"/>
      <c r="BC2133" s="36"/>
      <c r="BD2133" s="12" t="s">
        <v>1771</v>
      </c>
    </row>
    <row r="2134" spans="1:56" s="12" customFormat="1" x14ac:dyDescent="0.2">
      <c r="A2134" s="9" t="str">
        <f>IF(Search!$C$5="","",IF(COUNTA(Inventory!$AP2134)=1,1,""))</f>
        <v/>
      </c>
      <c r="B2134" s="9" t="str">
        <f>IF(Search!$C$4="","",IF(ISNUMBER(SEARCH(Search!$C$4,$AR2134))=TRUE,1,""))</f>
        <v/>
      </c>
      <c r="C2134" s="9" t="str">
        <f>IF(Search!$C$6="x",IF(COUNTA($AQ2134)=1,1,"N"),IF(COUNTA($AQ2134)=1,"N",""))</f>
        <v/>
      </c>
      <c r="D2134" s="9" t="str">
        <f>IF(Search!$O$8="","",IF(ISNUMBER(SEARCH(Search!$O$8,$BD2134))=TRUE,1,""))</f>
        <v/>
      </c>
      <c r="E2134" s="9" t="str">
        <f>IF(Search!$C$7="","",IF(ISNUMBER(SEARCH(Search!$C$7,$AN2134))=TRUE,1,""))</f>
        <v/>
      </c>
      <c r="F2134" s="9" t="str">
        <f>IF(Search!$C$8="","",IF(ISNUMBER(SEARCH(Search!$C$8,$AO2134))=TRUE,1,""))</f>
        <v/>
      </c>
      <c r="G2134" s="9" t="str">
        <f>IF(Search!$F$4="","",IF(Inventory!$AJ2134&lt;Search!$F$4,"",1))</f>
        <v/>
      </c>
      <c r="H2134" s="9" t="str">
        <f>IF(Search!$F$5="","",IF(Inventory!$AJ2134&gt;Search!$F$5,"",1))</f>
        <v/>
      </c>
      <c r="I2134" s="9" t="str">
        <f>IF(Search!$F$7="","",IF(Search!$F$8="",IF(ISNUMBER(SEARCH(Search!$F$7,$AL2134))=TRUE,1,""),""))</f>
        <v/>
      </c>
      <c r="J2134" s="9" t="str">
        <f>IF($AL2134=Search!$F$8,1,"")</f>
        <v/>
      </c>
      <c r="K2134" s="9" t="str">
        <f>IF(Search!$I$4="","",IF(COUNTA($AS2134)=1,IF(Search!$I$4="N","N",1),""))</f>
        <v/>
      </c>
      <c r="L2134" s="9" t="str">
        <f>IF(Search!$I$5="","",IF($AS2134="RC",1,""))</f>
        <v/>
      </c>
      <c r="M2134" s="9" t="str">
        <f>IF(Search!$I$6="","",IF($AS2134="RCP",1,""))</f>
        <v/>
      </c>
      <c r="N2134" s="9" t="str">
        <f>IF(Search!$I$8="","",IF(COUNTA($AT2134)=1,IF(Search!$I$8="N","N",1),""))</f>
        <v/>
      </c>
      <c r="O2134" s="9" t="str">
        <f>IF(Search!$L$4="","",IF(COUNTA($AU2134)=1,IF(Search!$L$4="N","N",1),""))</f>
        <v/>
      </c>
      <c r="P2134" s="9" t="str">
        <f>IF(Search!$L$5="","",IF(ISNUMBER(SEARCH("Jersey",$AU2134))=TRUE,IF(Search!$L$5="N","N",1),""))</f>
        <v/>
      </c>
      <c r="Q2134" s="9" t="str">
        <f>IF(Search!$L$6="","",IF(ISNUMBER(SEARCH("Patch",$AU2134))=TRUE,IF(Search!$L$6="N","N",1),""))</f>
        <v/>
      </c>
      <c r="R2134" s="9" t="str">
        <f>IF(Search!$L$7="","",IF(ISNUMBER(SEARCH("Shield",$AU2134))=TRUE,IF(Search!$L$7="N","N",1),""))</f>
        <v/>
      </c>
      <c r="S2134" s="9" t="str">
        <f>IF(Search!$L$8="","",IF(ISNUMBER(SEARCH("Stick",$AU2134))=TRUE,IF(Search!$L$8="N","N",1),""))</f>
        <v/>
      </c>
      <c r="T2134" s="9" t="str">
        <f>IF(Search!$O$4="","",IF(COUNTA($AW2134)=1,IF(Search!$O$4="N","N",1),""))</f>
        <v/>
      </c>
      <c r="U2134" s="9" t="str">
        <f>IF(Search!$O$5="","",IF($AW2134="","",IF($AW2134&lt;Search!$O$5,"",1)))</f>
        <v/>
      </c>
      <c r="V2134" s="9" t="str">
        <f>IF(Search!$O$6="","",IF($AW2134="","",IF($AW2134&gt;Search!$O$6,"",1)))</f>
        <v/>
      </c>
      <c r="W2134" s="9" t="str">
        <f>IF(Search!$U$4="","",IF($AX2134="","",1))</f>
        <v/>
      </c>
      <c r="X2134" s="9" t="str">
        <f>IF(Search!$U$5="","",IF(ISNUMBER(SEARCH(Search!$U$5,$AX2134))=TRUE,IF(Search!$U$5="N","N",1),""))</f>
        <v/>
      </c>
      <c r="Y2134" s="9" t="str">
        <f>IF(Search!$U$6="","",IF($AY2134&lt;Search!$U$6,"",1))</f>
        <v/>
      </c>
      <c r="Z2134" s="9" t="str">
        <f>IF(Search!$R$4="","",IF(Inventory!$BA2134&lt;Search!$R$4,"",1))</f>
        <v/>
      </c>
      <c r="AA2134" s="9" t="str">
        <f>IF(Search!$R$5="","",IF($BA2134&gt;Search!$R$5,"",1))</f>
        <v/>
      </c>
      <c r="AB2134" s="9" t="str">
        <f>IF(Search!$R$6="","",IF($BB2134&lt;Search!$R$6,"",1))</f>
        <v/>
      </c>
      <c r="AC2134" s="9" t="str">
        <f>IF(Search!$R$7="","",IF($BB2134&lt;Search!$R$7,"",1))</f>
        <v/>
      </c>
      <c r="AD2134" s="45" t="str">
        <f>IF(COUNTIF($A2134:$AC2134,"n")&gt;0,"",IF(SUM($A2134:$AC2134)=COUNTA(Search!$C$4:$C$8,Search!$F$4:$F$8,Search!$I$4:$I$6,Search!$I$8,Search!$L$4:$L$8,Search!$O$4:$O$8,Search!$R$4:$R$7,Search!$U$4:$U$7)-COUNTIF(Search!$C$4:$U$7,"n"),1+LARGE($AD$1:AD2133,1),""))</f>
        <v/>
      </c>
      <c r="AE2134" s="45" t="str">
        <f t="shared" si="102"/>
        <v/>
      </c>
      <c r="AF2134" s="45" t="str">
        <f>IF(AD2134="","",COUNTIF($AE$1:$AE2133,$AE2134)+RANK($AE2134,$AE$2:$AE$10540,1))</f>
        <v/>
      </c>
      <c r="AG2134" s="45" t="str">
        <f t="shared" si="103"/>
        <v/>
      </c>
      <c r="AH2134" s="45" t="str">
        <f>IF($AD2134="","",COUNTIF($AG$1:$AG2133,$AG2134)+RANK($AG2134,$AG$1:$AG$10539,0))</f>
        <v/>
      </c>
      <c r="AI2134" s="10" t="str">
        <f t="shared" si="104"/>
        <v>2013-14 Upper Deck #218 Morgan Rielly YG TOR RC   /   $12</v>
      </c>
      <c r="AJ2134" s="11">
        <v>2013</v>
      </c>
      <c r="AK2134" s="17">
        <v>14</v>
      </c>
      <c r="AL2134" s="12" t="s">
        <v>7</v>
      </c>
      <c r="AM2134" s="10">
        <v>218</v>
      </c>
      <c r="AN2134" s="12" t="s">
        <v>2101</v>
      </c>
      <c r="AO2134" s="9" t="s">
        <v>1904</v>
      </c>
      <c r="AP2134" s="9"/>
      <c r="AQ2134" s="9"/>
      <c r="AR2134" s="14" t="s">
        <v>2481</v>
      </c>
      <c r="AS2134" s="9" t="s">
        <v>2</v>
      </c>
      <c r="AT2134" s="9"/>
      <c r="AU2134" s="9"/>
      <c r="AV2134" s="13"/>
      <c r="AW2134" s="13"/>
      <c r="AX2134" s="9"/>
      <c r="AY2134" s="9"/>
      <c r="AZ2134" s="9"/>
      <c r="BA2134" s="33">
        <v>12</v>
      </c>
      <c r="BB2134" s="33"/>
      <c r="BC2134" s="36"/>
      <c r="BD2134" s="12" t="s">
        <v>1771</v>
      </c>
    </row>
    <row r="2135" spans="1:56" s="12" customFormat="1" x14ac:dyDescent="0.2">
      <c r="A2135" s="9">
        <f>IF(Search!$C$5="","",IF(COUNTA(Inventory!$AP2135)=1,1,""))</f>
        <v>1</v>
      </c>
      <c r="B2135" s="9" t="str">
        <f>IF(Search!$C$4="","",IF(ISNUMBER(SEARCH(Search!$C$4,$AR2135))=TRUE,1,""))</f>
        <v/>
      </c>
      <c r="C2135" s="9" t="str">
        <f>IF(Search!$C$6="x",IF(COUNTA($AQ2135)=1,1,"N"),IF(COUNTA($AQ2135)=1,"N",""))</f>
        <v/>
      </c>
      <c r="D2135" s="9" t="str">
        <f>IF(Search!$O$8="","",IF(ISNUMBER(SEARCH(Search!$O$8,$BD2135))=TRUE,1,""))</f>
        <v/>
      </c>
      <c r="E2135" s="9" t="str">
        <f>IF(Search!$C$7="","",IF(ISNUMBER(SEARCH(Search!$C$7,$AN2135))=TRUE,1,""))</f>
        <v/>
      </c>
      <c r="F2135" s="9" t="str">
        <f>IF(Search!$C$8="","",IF(ISNUMBER(SEARCH(Search!$C$8,$AO2135))=TRUE,1,""))</f>
        <v/>
      </c>
      <c r="G2135" s="9" t="str">
        <f>IF(Search!$F$4="","",IF(Inventory!$AJ2135&lt;Search!$F$4,"",1))</f>
        <v/>
      </c>
      <c r="H2135" s="9" t="str">
        <f>IF(Search!$F$5="","",IF(Inventory!$AJ2135&gt;Search!$F$5,"",1))</f>
        <v/>
      </c>
      <c r="I2135" s="9" t="str">
        <f>IF(Search!$F$7="","",IF(Search!$F$8="",IF(ISNUMBER(SEARCH(Search!$F$7,$AL2135))=TRUE,1,""),""))</f>
        <v/>
      </c>
      <c r="J2135" s="9" t="str">
        <f>IF($AL2135=Search!$F$8,1,"")</f>
        <v/>
      </c>
      <c r="K2135" s="9" t="str">
        <f>IF(Search!$I$4="","",IF(COUNTA($AS2135)=1,IF(Search!$I$4="N","N",1),""))</f>
        <v/>
      </c>
      <c r="L2135" s="9" t="str">
        <f>IF(Search!$I$5="","",IF($AS2135="RC",1,""))</f>
        <v/>
      </c>
      <c r="M2135" s="9" t="str">
        <f>IF(Search!$I$6="","",IF($AS2135="RCP",1,""))</f>
        <v/>
      </c>
      <c r="N2135" s="9" t="str">
        <f>IF(Search!$I$8="","",IF(COUNTA($AT2135)=1,IF(Search!$I$8="N","N",1),""))</f>
        <v/>
      </c>
      <c r="O2135" s="9" t="str">
        <f>IF(Search!$L$4="","",IF(COUNTA($AU2135)=1,IF(Search!$L$4="N","N",1),""))</f>
        <v/>
      </c>
      <c r="P2135" s="9" t="str">
        <f>IF(Search!$L$5="","",IF(ISNUMBER(SEARCH("Jersey",$AU2135))=TRUE,IF(Search!$L$5="N","N",1),""))</f>
        <v/>
      </c>
      <c r="Q2135" s="9" t="str">
        <f>IF(Search!$L$6="","",IF(ISNUMBER(SEARCH("Patch",$AU2135))=TRUE,IF(Search!$L$6="N","N",1),""))</f>
        <v/>
      </c>
      <c r="R2135" s="9" t="str">
        <f>IF(Search!$L$7="","",IF(ISNUMBER(SEARCH("Shield",$AU2135))=TRUE,IF(Search!$L$7="N","N",1),""))</f>
        <v/>
      </c>
      <c r="S2135" s="9" t="str">
        <f>IF(Search!$L$8="","",IF(ISNUMBER(SEARCH("Stick",$AU2135))=TRUE,IF(Search!$L$8="N","N",1),""))</f>
        <v/>
      </c>
      <c r="T2135" s="9" t="str">
        <f>IF(Search!$O$4="","",IF(COUNTA($AW2135)=1,IF(Search!$O$4="N","N",1),""))</f>
        <v/>
      </c>
      <c r="U2135" s="9" t="str">
        <f>IF(Search!$O$5="","",IF($AW2135="","",IF($AW2135&lt;Search!$O$5,"",1)))</f>
        <v/>
      </c>
      <c r="V2135" s="9" t="str">
        <f>IF(Search!$O$6="","",IF($AW2135="","",IF($AW2135&gt;Search!$O$6,"",1)))</f>
        <v/>
      </c>
      <c r="W2135" s="9" t="str">
        <f>IF(Search!$U$4="","",IF($AX2135="","",1))</f>
        <v/>
      </c>
      <c r="X2135" s="9" t="str">
        <f>IF(Search!$U$5="","",IF(ISNUMBER(SEARCH(Search!$U$5,$AX2135))=TRUE,IF(Search!$U$5="N","N",1),""))</f>
        <v/>
      </c>
      <c r="Y2135" s="9" t="str">
        <f>IF(Search!$U$6="","",IF($AY2135&lt;Search!$U$6,"",1))</f>
        <v/>
      </c>
      <c r="Z2135" s="9" t="str">
        <f>IF(Search!$R$4="","",IF(Inventory!$BA2135&lt;Search!$R$4,"",1))</f>
        <v/>
      </c>
      <c r="AA2135" s="9" t="str">
        <f>IF(Search!$R$5="","",IF($BA2135&gt;Search!$R$5,"",1))</f>
        <v/>
      </c>
      <c r="AB2135" s="9" t="str">
        <f>IF(Search!$R$6="","",IF($BB2135&lt;Search!$R$6,"",1))</f>
        <v/>
      </c>
      <c r="AC2135" s="9" t="str">
        <f>IF(Search!$R$7="","",IF($BB2135&lt;Search!$R$7,"",1))</f>
        <v/>
      </c>
      <c r="AD2135" s="45">
        <f>IF(COUNTIF($A2135:$AC2135,"n")&gt;0,"",IF(SUM($A2135:$AC2135)=COUNTA(Search!$C$4:$C$8,Search!$F$4:$F$8,Search!$I$4:$I$6,Search!$I$8,Search!$L$4:$L$8,Search!$O$4:$O$8,Search!$R$4:$R$7,Search!$U$4:$U$7)-COUNTIF(Search!$C$4:$U$7,"n"),1+LARGE($AD$1:AD2134,1),""))</f>
        <v>308</v>
      </c>
      <c r="AE2135" s="45">
        <f t="shared" si="102"/>
        <v>1850</v>
      </c>
      <c r="AF2135" s="45">
        <f>IF(AD2135="","",COUNTIF($AE$1:$AE2134,$AE2135)+RANK($AE2135,$AE$2:$AE$10540,1))</f>
        <v>339</v>
      </c>
      <c r="AG2135" s="45">
        <f t="shared" si="103"/>
        <v>651</v>
      </c>
      <c r="AH2135" s="45">
        <f>IF($AD2135="","",COUNTIF($AG$1:$AG2134,$AG2135)+RANK($AG2135,$AG$1:$AG$10539,0))</f>
        <v>19</v>
      </c>
      <c r="AI2135" s="10" t="str">
        <f t="shared" si="104"/>
        <v>2013-14 Upper Deck #218 Morgan Rielly YG TOR RC   /   $12</v>
      </c>
      <c r="AJ2135" s="11">
        <v>2013</v>
      </c>
      <c r="AK2135" s="17">
        <v>14</v>
      </c>
      <c r="AL2135" s="12" t="s">
        <v>7</v>
      </c>
      <c r="AM2135" s="10">
        <v>218</v>
      </c>
      <c r="AN2135" s="12" t="s">
        <v>2101</v>
      </c>
      <c r="AO2135" s="9" t="s">
        <v>1904</v>
      </c>
      <c r="AP2135" s="9" t="s">
        <v>1902</v>
      </c>
      <c r="AQ2135" s="9"/>
      <c r="AR2135" s="14" t="s">
        <v>2481</v>
      </c>
      <c r="AS2135" s="9" t="s">
        <v>2</v>
      </c>
      <c r="AT2135" s="9"/>
      <c r="AU2135" s="9"/>
      <c r="AV2135" s="13"/>
      <c r="AW2135" s="13"/>
      <c r="AX2135" s="9"/>
      <c r="AY2135" s="9"/>
      <c r="AZ2135" s="9"/>
      <c r="BA2135" s="33">
        <v>12</v>
      </c>
      <c r="BB2135" s="33"/>
      <c r="BC2135" s="36"/>
      <c r="BD2135" s="12" t="s">
        <v>1771</v>
      </c>
    </row>
    <row r="2136" spans="1:56" s="12" customFormat="1" x14ac:dyDescent="0.2">
      <c r="A2136" s="9" t="str">
        <f>IF(Search!$C$5="","",IF(COUNTA(Inventory!$AP2136)=1,1,""))</f>
        <v/>
      </c>
      <c r="B2136" s="9" t="str">
        <f>IF(Search!$C$4="","",IF(ISNUMBER(SEARCH(Search!$C$4,$AR2136))=TRUE,1,""))</f>
        <v/>
      </c>
      <c r="C2136" s="9" t="str">
        <f>IF(Search!$C$6="x",IF(COUNTA($AQ2136)=1,1,"N"),IF(COUNTA($AQ2136)=1,"N",""))</f>
        <v>N</v>
      </c>
      <c r="D2136" s="9" t="str">
        <f>IF(Search!$O$8="","",IF(ISNUMBER(SEARCH(Search!$O$8,$BD2136))=TRUE,1,""))</f>
        <v/>
      </c>
      <c r="E2136" s="9" t="str">
        <f>IF(Search!$C$7="","",IF(ISNUMBER(SEARCH(Search!$C$7,$AN2136))=TRUE,1,""))</f>
        <v/>
      </c>
      <c r="F2136" s="9" t="str">
        <f>IF(Search!$C$8="","",IF(ISNUMBER(SEARCH(Search!$C$8,$AO2136))=TRUE,1,""))</f>
        <v/>
      </c>
      <c r="G2136" s="9" t="str">
        <f>IF(Search!$F$4="","",IF(Inventory!$AJ2136&lt;Search!$F$4,"",1))</f>
        <v/>
      </c>
      <c r="H2136" s="9" t="str">
        <f>IF(Search!$F$5="","",IF(Inventory!$AJ2136&gt;Search!$F$5,"",1))</f>
        <v/>
      </c>
      <c r="I2136" s="9" t="str">
        <f>IF(Search!$F$7="","",IF(Search!$F$8="",IF(ISNUMBER(SEARCH(Search!$F$7,$AL2136))=TRUE,1,""),""))</f>
        <v/>
      </c>
      <c r="J2136" s="9" t="str">
        <f>IF($AL2136=Search!$F$8,1,"")</f>
        <v/>
      </c>
      <c r="K2136" s="9" t="str">
        <f>IF(Search!$I$4="","",IF(COUNTA($AS2136)=1,IF(Search!$I$4="N","N",1),""))</f>
        <v/>
      </c>
      <c r="L2136" s="9" t="str">
        <f>IF(Search!$I$5="","",IF($AS2136="RC",1,""))</f>
        <v/>
      </c>
      <c r="M2136" s="9" t="str">
        <f>IF(Search!$I$6="","",IF($AS2136="RCP",1,""))</f>
        <v/>
      </c>
      <c r="N2136" s="9" t="str">
        <f>IF(Search!$I$8="","",IF(COUNTA($AT2136)=1,IF(Search!$I$8="N","N",1),""))</f>
        <v/>
      </c>
      <c r="O2136" s="9" t="str">
        <f>IF(Search!$L$4="","",IF(COUNTA($AU2136)=1,IF(Search!$L$4="N","N",1),""))</f>
        <v/>
      </c>
      <c r="P2136" s="9" t="str">
        <f>IF(Search!$L$5="","",IF(ISNUMBER(SEARCH("Jersey",$AU2136))=TRUE,IF(Search!$L$5="N","N",1),""))</f>
        <v/>
      </c>
      <c r="Q2136" s="9" t="str">
        <f>IF(Search!$L$6="","",IF(ISNUMBER(SEARCH("Patch",$AU2136))=TRUE,IF(Search!$L$6="N","N",1),""))</f>
        <v/>
      </c>
      <c r="R2136" s="9" t="str">
        <f>IF(Search!$L$7="","",IF(ISNUMBER(SEARCH("Shield",$AU2136))=TRUE,IF(Search!$L$7="N","N",1),""))</f>
        <v/>
      </c>
      <c r="S2136" s="9" t="str">
        <f>IF(Search!$L$8="","",IF(ISNUMBER(SEARCH("Stick",$AU2136))=TRUE,IF(Search!$L$8="N","N",1),""))</f>
        <v/>
      </c>
      <c r="T2136" s="9" t="str">
        <f>IF(Search!$O$4="","",IF(COUNTA($AW2136)=1,IF(Search!$O$4="N","N",1),""))</f>
        <v/>
      </c>
      <c r="U2136" s="9" t="str">
        <f>IF(Search!$O$5="","",IF($AW2136="","",IF($AW2136&lt;Search!$O$5,"",1)))</f>
        <v/>
      </c>
      <c r="V2136" s="9" t="str">
        <f>IF(Search!$O$6="","",IF($AW2136="","",IF($AW2136&gt;Search!$O$6,"",1)))</f>
        <v/>
      </c>
      <c r="W2136" s="9" t="str">
        <f>IF(Search!$U$4="","",IF($AX2136="","",1))</f>
        <v/>
      </c>
      <c r="X2136" s="9" t="str">
        <f>IF(Search!$U$5="","",IF(ISNUMBER(SEARCH(Search!$U$5,$AX2136))=TRUE,IF(Search!$U$5="N","N",1),""))</f>
        <v/>
      </c>
      <c r="Y2136" s="9" t="str">
        <f>IF(Search!$U$6="","",IF($AY2136&lt;Search!$U$6,"",1))</f>
        <v/>
      </c>
      <c r="Z2136" s="9" t="str">
        <f>IF(Search!$R$4="","",IF(Inventory!$BA2136&lt;Search!$R$4,"",1))</f>
        <v/>
      </c>
      <c r="AA2136" s="9" t="str">
        <f>IF(Search!$R$5="","",IF($BA2136&gt;Search!$R$5,"",1))</f>
        <v/>
      </c>
      <c r="AB2136" s="9" t="str">
        <f>IF(Search!$R$6="","",IF($BB2136&lt;Search!$R$6,"",1))</f>
        <v/>
      </c>
      <c r="AC2136" s="9" t="str">
        <f>IF(Search!$R$7="","",IF($BB2136&lt;Search!$R$7,"",1))</f>
        <v/>
      </c>
      <c r="AD2136" s="45" t="str">
        <f>IF(COUNTIF($A2136:$AC2136,"n")&gt;0,"",IF(SUM($A2136:$AC2136)=COUNTA(Search!$C$4:$C$8,Search!$F$4:$F$8,Search!$I$4:$I$6,Search!$I$8,Search!$L$4:$L$8,Search!$O$4:$O$8,Search!$R$4:$R$7,Search!$U$4:$U$7)-COUNTIF(Search!$C$4:$U$7,"n"),1+LARGE($AD$1:AD2135,1),""))</f>
        <v/>
      </c>
      <c r="AE2136" s="45" t="str">
        <f t="shared" si="102"/>
        <v/>
      </c>
      <c r="AF2136" s="45" t="str">
        <f>IF(AD2136="","",COUNTIF($AE$1:$AE2135,$AE2136)+RANK($AE2136,$AE$2:$AE$10540,1))</f>
        <v/>
      </c>
      <c r="AG2136" s="45" t="str">
        <f t="shared" si="103"/>
        <v/>
      </c>
      <c r="AH2136" s="45" t="str">
        <f>IF($AD2136="","",COUNTIF($AG$1:$AG2135,$AG2136)+RANK($AG2136,$AG$1:$AG$10539,0))</f>
        <v/>
      </c>
      <c r="AI2136" s="10" t="str">
        <f t="shared" si="104"/>
        <v>2013-14 Upper Deck #219   RC   /   $</v>
      </c>
      <c r="AJ2136" s="11">
        <v>2013</v>
      </c>
      <c r="AK2136" s="17">
        <v>14</v>
      </c>
      <c r="AL2136" s="12" t="s">
        <v>7</v>
      </c>
      <c r="AM2136" s="10">
        <v>219</v>
      </c>
      <c r="AO2136" s="9"/>
      <c r="AP2136" s="9"/>
      <c r="AQ2136" s="9" t="s">
        <v>2543</v>
      </c>
      <c r="AR2136" s="14"/>
      <c r="AS2136" s="9" t="s">
        <v>2</v>
      </c>
      <c r="AT2136" s="9"/>
      <c r="AU2136" s="9"/>
      <c r="AV2136" s="13"/>
      <c r="AW2136" s="13"/>
      <c r="AX2136" s="9"/>
      <c r="AY2136" s="9"/>
      <c r="AZ2136" s="9"/>
      <c r="BA2136" s="33"/>
      <c r="BB2136" s="33"/>
      <c r="BC2136" s="36"/>
      <c r="BD2136" s="12" t="s">
        <v>1771</v>
      </c>
    </row>
    <row r="2137" spans="1:56" s="12" customFormat="1" x14ac:dyDescent="0.2">
      <c r="A2137" s="9" t="str">
        <f>IF(Search!$C$5="","",IF(COUNTA(Inventory!$AP2137)=1,1,""))</f>
        <v/>
      </c>
      <c r="B2137" s="9" t="str">
        <f>IF(Search!$C$4="","",IF(ISNUMBER(SEARCH(Search!$C$4,$AR2137))=TRUE,1,""))</f>
        <v/>
      </c>
      <c r="C2137" s="9" t="str">
        <f>IF(Search!$C$6="x",IF(COUNTA($AQ2137)=1,1,"N"),IF(COUNTA($AQ2137)=1,"N",""))</f>
        <v/>
      </c>
      <c r="D2137" s="9" t="str">
        <f>IF(Search!$O$8="","",IF(ISNUMBER(SEARCH(Search!$O$8,$BD2137))=TRUE,1,""))</f>
        <v/>
      </c>
      <c r="E2137" s="9" t="str">
        <f>IF(Search!$C$7="","",IF(ISNUMBER(SEARCH(Search!$C$7,$AN2137))=TRUE,1,""))</f>
        <v/>
      </c>
      <c r="F2137" s="9" t="str">
        <f>IF(Search!$C$8="","",IF(ISNUMBER(SEARCH(Search!$C$8,$AO2137))=TRUE,1,""))</f>
        <v/>
      </c>
      <c r="G2137" s="9" t="str">
        <f>IF(Search!$F$4="","",IF(Inventory!$AJ2137&lt;Search!$F$4,"",1))</f>
        <v/>
      </c>
      <c r="H2137" s="9" t="str">
        <f>IF(Search!$F$5="","",IF(Inventory!$AJ2137&gt;Search!$F$5,"",1))</f>
        <v/>
      </c>
      <c r="I2137" s="9" t="str">
        <f>IF(Search!$F$7="","",IF(Search!$F$8="",IF(ISNUMBER(SEARCH(Search!$F$7,$AL2137))=TRUE,1,""),""))</f>
        <v/>
      </c>
      <c r="J2137" s="9" t="str">
        <f>IF($AL2137=Search!$F$8,1,"")</f>
        <v/>
      </c>
      <c r="K2137" s="9" t="str">
        <f>IF(Search!$I$4="","",IF(COUNTA($AS2137)=1,IF(Search!$I$4="N","N",1),""))</f>
        <v/>
      </c>
      <c r="L2137" s="9" t="str">
        <f>IF(Search!$I$5="","",IF($AS2137="RC",1,""))</f>
        <v/>
      </c>
      <c r="M2137" s="9" t="str">
        <f>IF(Search!$I$6="","",IF($AS2137="RCP",1,""))</f>
        <v/>
      </c>
      <c r="N2137" s="9" t="str">
        <f>IF(Search!$I$8="","",IF(COUNTA($AT2137)=1,IF(Search!$I$8="N","N",1),""))</f>
        <v/>
      </c>
      <c r="O2137" s="9" t="str">
        <f>IF(Search!$L$4="","",IF(COUNTA($AU2137)=1,IF(Search!$L$4="N","N",1),""))</f>
        <v/>
      </c>
      <c r="P2137" s="9" t="str">
        <f>IF(Search!$L$5="","",IF(ISNUMBER(SEARCH("Jersey",$AU2137))=TRUE,IF(Search!$L$5="N","N",1),""))</f>
        <v/>
      </c>
      <c r="Q2137" s="9" t="str">
        <f>IF(Search!$L$6="","",IF(ISNUMBER(SEARCH("Patch",$AU2137))=TRUE,IF(Search!$L$6="N","N",1),""))</f>
        <v/>
      </c>
      <c r="R2137" s="9" t="str">
        <f>IF(Search!$L$7="","",IF(ISNUMBER(SEARCH("Shield",$AU2137))=TRUE,IF(Search!$L$7="N","N",1),""))</f>
        <v/>
      </c>
      <c r="S2137" s="9" t="str">
        <f>IF(Search!$L$8="","",IF(ISNUMBER(SEARCH("Stick",$AU2137))=TRUE,IF(Search!$L$8="N","N",1),""))</f>
        <v/>
      </c>
      <c r="T2137" s="9" t="str">
        <f>IF(Search!$O$4="","",IF(COUNTA($AW2137)=1,IF(Search!$O$4="N","N",1),""))</f>
        <v/>
      </c>
      <c r="U2137" s="9" t="str">
        <f>IF(Search!$O$5="","",IF($AW2137="","",IF($AW2137&lt;Search!$O$5,"",1)))</f>
        <v/>
      </c>
      <c r="V2137" s="9" t="str">
        <f>IF(Search!$O$6="","",IF($AW2137="","",IF($AW2137&gt;Search!$O$6,"",1)))</f>
        <v/>
      </c>
      <c r="W2137" s="9" t="str">
        <f>IF(Search!$U$4="","",IF($AX2137="","",1))</f>
        <v/>
      </c>
      <c r="X2137" s="9" t="str">
        <f>IF(Search!$U$5="","",IF(ISNUMBER(SEARCH(Search!$U$5,$AX2137))=TRUE,IF(Search!$U$5="N","N",1),""))</f>
        <v/>
      </c>
      <c r="Y2137" s="9" t="str">
        <f>IF(Search!$U$6="","",IF($AY2137&lt;Search!$U$6,"",1))</f>
        <v/>
      </c>
      <c r="Z2137" s="9" t="str">
        <f>IF(Search!$R$4="","",IF(Inventory!$BA2137&lt;Search!$R$4,"",1))</f>
        <v/>
      </c>
      <c r="AA2137" s="9" t="str">
        <f>IF(Search!$R$5="","",IF($BA2137&gt;Search!$R$5,"",1))</f>
        <v/>
      </c>
      <c r="AB2137" s="9" t="str">
        <f>IF(Search!$R$6="","",IF($BB2137&lt;Search!$R$6,"",1))</f>
        <v/>
      </c>
      <c r="AC2137" s="9" t="str">
        <f>IF(Search!$R$7="","",IF($BB2137&lt;Search!$R$7,"",1))</f>
        <v/>
      </c>
      <c r="AD2137" s="45" t="str">
        <f>IF(COUNTIF($A2137:$AC2137,"n")&gt;0,"",IF(SUM($A2137:$AC2137)=COUNTA(Search!$C$4:$C$8,Search!$F$4:$F$8,Search!$I$4:$I$6,Search!$I$8,Search!$L$4:$L$8,Search!$O$4:$O$8,Search!$R$4:$R$7,Search!$U$4:$U$7)-COUNTIF(Search!$C$4:$U$7,"n"),1+LARGE($AD$1:AD2136,1),""))</f>
        <v/>
      </c>
      <c r="AE2137" s="45" t="str">
        <f t="shared" si="102"/>
        <v/>
      </c>
      <c r="AF2137" s="45" t="str">
        <f>IF(AD2137="","",COUNTIF($AE$1:$AE2136,$AE2137)+RANK($AE2137,$AE$2:$AE$10540,1))</f>
        <v/>
      </c>
      <c r="AG2137" s="45" t="str">
        <f t="shared" si="103"/>
        <v/>
      </c>
      <c r="AH2137" s="45" t="str">
        <f>IF($AD2137="","",COUNTIF($AG$1:$AG2136,$AG2137)+RANK($AG2137,$AG$1:$AG$10539,0))</f>
        <v/>
      </c>
      <c r="AI2137" s="10" t="str">
        <f t="shared" si="104"/>
        <v>2013-14 Upper Deck #220 Olli Maatta YG PIT RC   /   $8</v>
      </c>
      <c r="AJ2137" s="11">
        <v>2013</v>
      </c>
      <c r="AK2137" s="17">
        <v>14</v>
      </c>
      <c r="AL2137" s="12" t="s">
        <v>7</v>
      </c>
      <c r="AM2137" s="10">
        <v>220</v>
      </c>
      <c r="AN2137" s="12" t="s">
        <v>2102</v>
      </c>
      <c r="AO2137" s="9" t="s">
        <v>1916</v>
      </c>
      <c r="AP2137" s="9"/>
      <c r="AQ2137" s="9"/>
      <c r="AR2137" s="14" t="s">
        <v>2481</v>
      </c>
      <c r="AS2137" s="9" t="s">
        <v>2</v>
      </c>
      <c r="AT2137" s="9"/>
      <c r="AU2137" s="9"/>
      <c r="AV2137" s="13"/>
      <c r="AW2137" s="13"/>
      <c r="AX2137" s="9"/>
      <c r="AY2137" s="9"/>
      <c r="AZ2137" s="9"/>
      <c r="BA2137" s="33">
        <v>8</v>
      </c>
      <c r="BB2137" s="33"/>
      <c r="BC2137" s="36"/>
      <c r="BD2137" s="12" t="s">
        <v>1771</v>
      </c>
    </row>
    <row r="2138" spans="1:56" s="12" customFormat="1" x14ac:dyDescent="0.2">
      <c r="A2138" s="9">
        <f>IF(Search!$C$5="","",IF(COUNTA(Inventory!$AP2138)=1,1,""))</f>
        <v>1</v>
      </c>
      <c r="B2138" s="9" t="str">
        <f>IF(Search!$C$4="","",IF(ISNUMBER(SEARCH(Search!$C$4,$AR2138))=TRUE,1,""))</f>
        <v/>
      </c>
      <c r="C2138" s="9" t="str">
        <f>IF(Search!$C$6="x",IF(COUNTA($AQ2138)=1,1,"N"),IF(COUNTA($AQ2138)=1,"N",""))</f>
        <v/>
      </c>
      <c r="D2138" s="9" t="str">
        <f>IF(Search!$O$8="","",IF(ISNUMBER(SEARCH(Search!$O$8,$BD2138))=TRUE,1,""))</f>
        <v/>
      </c>
      <c r="E2138" s="9" t="str">
        <f>IF(Search!$C$7="","",IF(ISNUMBER(SEARCH(Search!$C$7,$AN2138))=TRUE,1,""))</f>
        <v/>
      </c>
      <c r="F2138" s="9" t="str">
        <f>IF(Search!$C$8="","",IF(ISNUMBER(SEARCH(Search!$C$8,$AO2138))=TRUE,1,""))</f>
        <v/>
      </c>
      <c r="G2138" s="9" t="str">
        <f>IF(Search!$F$4="","",IF(Inventory!$AJ2138&lt;Search!$F$4,"",1))</f>
        <v/>
      </c>
      <c r="H2138" s="9" t="str">
        <f>IF(Search!$F$5="","",IF(Inventory!$AJ2138&gt;Search!$F$5,"",1))</f>
        <v/>
      </c>
      <c r="I2138" s="9" t="str">
        <f>IF(Search!$F$7="","",IF(Search!$F$8="",IF(ISNUMBER(SEARCH(Search!$F$7,$AL2138))=TRUE,1,""),""))</f>
        <v/>
      </c>
      <c r="J2138" s="9" t="str">
        <f>IF($AL2138=Search!$F$8,1,"")</f>
        <v/>
      </c>
      <c r="K2138" s="9" t="str">
        <f>IF(Search!$I$4="","",IF(COUNTA($AS2138)=1,IF(Search!$I$4="N","N",1),""))</f>
        <v/>
      </c>
      <c r="L2138" s="9" t="str">
        <f>IF(Search!$I$5="","",IF($AS2138="RC",1,""))</f>
        <v/>
      </c>
      <c r="M2138" s="9" t="str">
        <f>IF(Search!$I$6="","",IF($AS2138="RCP",1,""))</f>
        <v/>
      </c>
      <c r="N2138" s="9" t="str">
        <f>IF(Search!$I$8="","",IF(COUNTA($AT2138)=1,IF(Search!$I$8="N","N",1),""))</f>
        <v/>
      </c>
      <c r="O2138" s="9" t="str">
        <f>IF(Search!$L$4="","",IF(COUNTA($AU2138)=1,IF(Search!$L$4="N","N",1),""))</f>
        <v/>
      </c>
      <c r="P2138" s="9" t="str">
        <f>IF(Search!$L$5="","",IF(ISNUMBER(SEARCH("Jersey",$AU2138))=TRUE,IF(Search!$L$5="N","N",1),""))</f>
        <v/>
      </c>
      <c r="Q2138" s="9" t="str">
        <f>IF(Search!$L$6="","",IF(ISNUMBER(SEARCH("Patch",$AU2138))=TRUE,IF(Search!$L$6="N","N",1),""))</f>
        <v/>
      </c>
      <c r="R2138" s="9" t="str">
        <f>IF(Search!$L$7="","",IF(ISNUMBER(SEARCH("Shield",$AU2138))=TRUE,IF(Search!$L$7="N","N",1),""))</f>
        <v/>
      </c>
      <c r="S2138" s="9" t="str">
        <f>IF(Search!$L$8="","",IF(ISNUMBER(SEARCH("Stick",$AU2138))=TRUE,IF(Search!$L$8="N","N",1),""))</f>
        <v/>
      </c>
      <c r="T2138" s="9" t="str">
        <f>IF(Search!$O$4="","",IF(COUNTA($AW2138)=1,IF(Search!$O$4="N","N",1),""))</f>
        <v/>
      </c>
      <c r="U2138" s="9" t="str">
        <f>IF(Search!$O$5="","",IF($AW2138="","",IF($AW2138&lt;Search!$O$5,"",1)))</f>
        <v/>
      </c>
      <c r="V2138" s="9" t="str">
        <f>IF(Search!$O$6="","",IF($AW2138="","",IF($AW2138&gt;Search!$O$6,"",1)))</f>
        <v/>
      </c>
      <c r="W2138" s="9" t="str">
        <f>IF(Search!$U$4="","",IF($AX2138="","",1))</f>
        <v/>
      </c>
      <c r="X2138" s="9" t="str">
        <f>IF(Search!$U$5="","",IF(ISNUMBER(SEARCH(Search!$U$5,$AX2138))=TRUE,IF(Search!$U$5="N","N",1),""))</f>
        <v/>
      </c>
      <c r="Y2138" s="9" t="str">
        <f>IF(Search!$U$6="","",IF($AY2138&lt;Search!$U$6,"",1))</f>
        <v/>
      </c>
      <c r="Z2138" s="9" t="str">
        <f>IF(Search!$R$4="","",IF(Inventory!$BA2138&lt;Search!$R$4,"",1))</f>
        <v/>
      </c>
      <c r="AA2138" s="9" t="str">
        <f>IF(Search!$R$5="","",IF($BA2138&gt;Search!$R$5,"",1))</f>
        <v/>
      </c>
      <c r="AB2138" s="9" t="str">
        <f>IF(Search!$R$6="","",IF($BB2138&lt;Search!$R$6,"",1))</f>
        <v/>
      </c>
      <c r="AC2138" s="9" t="str">
        <f>IF(Search!$R$7="","",IF($BB2138&lt;Search!$R$7,"",1))</f>
        <v/>
      </c>
      <c r="AD2138" s="45">
        <f>IF(COUNTIF($A2138:$AC2138,"n")&gt;0,"",IF(SUM($A2138:$AC2138)=COUNTA(Search!$C$4:$C$8,Search!$F$4:$F$8,Search!$I$4:$I$6,Search!$I$8,Search!$L$4:$L$8,Search!$O$4:$O$8,Search!$R$4:$R$7,Search!$U$4:$U$7)-COUNTIF(Search!$C$4:$U$7,"n"),1+LARGE($AD$1:AD2137,1),""))</f>
        <v>309</v>
      </c>
      <c r="AE2138" s="45">
        <f t="shared" si="102"/>
        <v>1951</v>
      </c>
      <c r="AF2138" s="45">
        <f>IF(AD2138="","",COUNTIF($AE$1:$AE2137,$AE2138)+RANK($AE2138,$AE$2:$AE$10540,1))</f>
        <v>366</v>
      </c>
      <c r="AG2138" s="45">
        <f t="shared" si="103"/>
        <v>578</v>
      </c>
      <c r="AH2138" s="45">
        <f>IF($AD2138="","",COUNTIF($AG$1:$AG2137,$AG2138)+RANK($AG2138,$AG$1:$AG$10539,0))</f>
        <v>33</v>
      </c>
      <c r="AI2138" s="10" t="str">
        <f t="shared" si="104"/>
        <v>2013-14 Upper Deck #220 Olli Maatta YG PIT RC   /   $8</v>
      </c>
      <c r="AJ2138" s="11">
        <v>2013</v>
      </c>
      <c r="AK2138" s="17">
        <v>14</v>
      </c>
      <c r="AL2138" s="12" t="s">
        <v>7</v>
      </c>
      <c r="AM2138" s="10">
        <v>220</v>
      </c>
      <c r="AN2138" s="12" t="s">
        <v>2102</v>
      </c>
      <c r="AO2138" s="9" t="s">
        <v>1916</v>
      </c>
      <c r="AP2138" s="9" t="s">
        <v>1902</v>
      </c>
      <c r="AQ2138" s="9"/>
      <c r="AR2138" s="14" t="s">
        <v>2481</v>
      </c>
      <c r="AS2138" s="9" t="s">
        <v>2</v>
      </c>
      <c r="AT2138" s="9"/>
      <c r="AU2138" s="9"/>
      <c r="AV2138" s="13"/>
      <c r="AW2138" s="13"/>
      <c r="AX2138" s="9"/>
      <c r="AY2138" s="9"/>
      <c r="AZ2138" s="9"/>
      <c r="BA2138" s="33">
        <v>8</v>
      </c>
      <c r="BB2138" s="33"/>
      <c r="BC2138" s="36"/>
      <c r="BD2138" s="12" t="s">
        <v>1771</v>
      </c>
    </row>
    <row r="2139" spans="1:56" s="12" customFormat="1" x14ac:dyDescent="0.2">
      <c r="A2139" s="9" t="str">
        <f>IF(Search!$C$5="","",IF(COUNTA(Inventory!$AP2139)=1,1,""))</f>
        <v/>
      </c>
      <c r="B2139" s="9" t="str">
        <f>IF(Search!$C$4="","",IF(ISNUMBER(SEARCH(Search!$C$4,$AR2139))=TRUE,1,""))</f>
        <v/>
      </c>
      <c r="C2139" s="9" t="str">
        <f>IF(Search!$C$6="x",IF(COUNTA($AQ2139)=1,1,"N"),IF(COUNTA($AQ2139)=1,"N",""))</f>
        <v/>
      </c>
      <c r="D2139" s="9" t="str">
        <f>IF(Search!$O$8="","",IF(ISNUMBER(SEARCH(Search!$O$8,$BD2139))=TRUE,1,""))</f>
        <v/>
      </c>
      <c r="E2139" s="9" t="str">
        <f>IF(Search!$C$7="","",IF(ISNUMBER(SEARCH(Search!$C$7,$AN2139))=TRUE,1,""))</f>
        <v/>
      </c>
      <c r="F2139" s="9" t="str">
        <f>IF(Search!$C$8="","",IF(ISNUMBER(SEARCH(Search!$C$8,$AO2139))=TRUE,1,""))</f>
        <v/>
      </c>
      <c r="G2139" s="9" t="str">
        <f>IF(Search!$F$4="","",IF(Inventory!$AJ2139&lt;Search!$F$4,"",1))</f>
        <v/>
      </c>
      <c r="H2139" s="9" t="str">
        <f>IF(Search!$F$5="","",IF(Inventory!$AJ2139&gt;Search!$F$5,"",1))</f>
        <v/>
      </c>
      <c r="I2139" s="9" t="str">
        <f>IF(Search!$F$7="","",IF(Search!$F$8="",IF(ISNUMBER(SEARCH(Search!$F$7,$AL2139))=TRUE,1,""),""))</f>
        <v/>
      </c>
      <c r="J2139" s="9" t="str">
        <f>IF($AL2139=Search!$F$8,1,"")</f>
        <v/>
      </c>
      <c r="K2139" s="9" t="str">
        <f>IF(Search!$I$4="","",IF(COUNTA($AS2139)=1,IF(Search!$I$4="N","N",1),""))</f>
        <v/>
      </c>
      <c r="L2139" s="9" t="str">
        <f>IF(Search!$I$5="","",IF($AS2139="RC",1,""))</f>
        <v/>
      </c>
      <c r="M2139" s="9" t="str">
        <f>IF(Search!$I$6="","",IF($AS2139="RCP",1,""))</f>
        <v/>
      </c>
      <c r="N2139" s="9" t="str">
        <f>IF(Search!$I$8="","",IF(COUNTA($AT2139)=1,IF(Search!$I$8="N","N",1),""))</f>
        <v/>
      </c>
      <c r="O2139" s="9" t="str">
        <f>IF(Search!$L$4="","",IF(COUNTA($AU2139)=1,IF(Search!$L$4="N","N",1),""))</f>
        <v/>
      </c>
      <c r="P2139" s="9" t="str">
        <f>IF(Search!$L$5="","",IF(ISNUMBER(SEARCH("Jersey",$AU2139))=TRUE,IF(Search!$L$5="N","N",1),""))</f>
        <v/>
      </c>
      <c r="Q2139" s="9" t="str">
        <f>IF(Search!$L$6="","",IF(ISNUMBER(SEARCH("Patch",$AU2139))=TRUE,IF(Search!$L$6="N","N",1),""))</f>
        <v/>
      </c>
      <c r="R2139" s="9" t="str">
        <f>IF(Search!$L$7="","",IF(ISNUMBER(SEARCH("Shield",$AU2139))=TRUE,IF(Search!$L$7="N","N",1),""))</f>
        <v/>
      </c>
      <c r="S2139" s="9" t="str">
        <f>IF(Search!$L$8="","",IF(ISNUMBER(SEARCH("Stick",$AU2139))=TRUE,IF(Search!$L$8="N","N",1),""))</f>
        <v/>
      </c>
      <c r="T2139" s="9" t="str">
        <f>IF(Search!$O$4="","",IF(COUNTA($AW2139)=1,IF(Search!$O$4="N","N",1),""))</f>
        <v/>
      </c>
      <c r="U2139" s="9" t="str">
        <f>IF(Search!$O$5="","",IF($AW2139="","",IF($AW2139&lt;Search!$O$5,"",1)))</f>
        <v/>
      </c>
      <c r="V2139" s="9" t="str">
        <f>IF(Search!$O$6="","",IF($AW2139="","",IF($AW2139&gt;Search!$O$6,"",1)))</f>
        <v/>
      </c>
      <c r="W2139" s="9" t="str">
        <f>IF(Search!$U$4="","",IF($AX2139="","",1))</f>
        <v/>
      </c>
      <c r="X2139" s="9" t="str">
        <f>IF(Search!$U$5="","",IF(ISNUMBER(SEARCH(Search!$U$5,$AX2139))=TRUE,IF(Search!$U$5="N","N",1),""))</f>
        <v/>
      </c>
      <c r="Y2139" s="9" t="str">
        <f>IF(Search!$U$6="","",IF($AY2139&lt;Search!$U$6,"",1))</f>
        <v/>
      </c>
      <c r="Z2139" s="9" t="str">
        <f>IF(Search!$R$4="","",IF(Inventory!$BA2139&lt;Search!$R$4,"",1))</f>
        <v/>
      </c>
      <c r="AA2139" s="9" t="str">
        <f>IF(Search!$R$5="","",IF($BA2139&gt;Search!$R$5,"",1))</f>
        <v/>
      </c>
      <c r="AB2139" s="9" t="str">
        <f>IF(Search!$R$6="","",IF($BB2139&lt;Search!$R$6,"",1))</f>
        <v/>
      </c>
      <c r="AC2139" s="9" t="str">
        <f>IF(Search!$R$7="","",IF($BB2139&lt;Search!$R$7,"",1))</f>
        <v/>
      </c>
      <c r="AD2139" s="45" t="str">
        <f>IF(COUNTIF($A2139:$AC2139,"n")&gt;0,"",IF(SUM($A2139:$AC2139)=COUNTA(Search!$C$4:$C$8,Search!$F$4:$F$8,Search!$I$4:$I$6,Search!$I$8,Search!$L$4:$L$8,Search!$O$4:$O$8,Search!$R$4:$R$7,Search!$U$4:$U$7)-COUNTIF(Search!$C$4:$U$7,"n"),1+LARGE($AD$1:AD2138,1),""))</f>
        <v/>
      </c>
      <c r="AE2139" s="45" t="str">
        <f t="shared" si="102"/>
        <v/>
      </c>
      <c r="AF2139" s="45" t="str">
        <f>IF(AD2139="","",COUNTIF($AE$1:$AE2138,$AE2139)+RANK($AE2139,$AE$2:$AE$10540,1))</f>
        <v/>
      </c>
      <c r="AG2139" s="45" t="str">
        <f t="shared" si="103"/>
        <v/>
      </c>
      <c r="AH2139" s="45" t="str">
        <f>IF($AD2139="","",COUNTIF($AG$1:$AG2138,$AG2139)+RANK($AG2139,$AG$1:$AG$10539,0))</f>
        <v/>
      </c>
      <c r="AI2139" s="10" t="str">
        <f t="shared" si="104"/>
        <v>2013-14 Upper Deck #221 Drew Shore YG FLA RC   /   $4</v>
      </c>
      <c r="AJ2139" s="11">
        <v>2013</v>
      </c>
      <c r="AK2139" s="17">
        <v>14</v>
      </c>
      <c r="AL2139" s="12" t="s">
        <v>7</v>
      </c>
      <c r="AM2139" s="10">
        <v>221</v>
      </c>
      <c r="AN2139" s="12" t="s">
        <v>2103</v>
      </c>
      <c r="AO2139" s="9" t="s">
        <v>1927</v>
      </c>
      <c r="AP2139" s="9"/>
      <c r="AQ2139" s="9"/>
      <c r="AR2139" s="14" t="s">
        <v>2481</v>
      </c>
      <c r="AS2139" s="9" t="s">
        <v>2</v>
      </c>
      <c r="AT2139" s="9"/>
      <c r="AU2139" s="9"/>
      <c r="AV2139" s="13"/>
      <c r="AW2139" s="13"/>
      <c r="AX2139" s="9"/>
      <c r="AY2139" s="9"/>
      <c r="AZ2139" s="9"/>
      <c r="BA2139" s="33">
        <v>4</v>
      </c>
      <c r="BB2139" s="33"/>
      <c r="BC2139" s="36"/>
      <c r="BD2139" s="12" t="s">
        <v>1771</v>
      </c>
    </row>
    <row r="2140" spans="1:56" s="12" customFormat="1" x14ac:dyDescent="0.2">
      <c r="A2140" s="9" t="str">
        <f>IF(Search!$C$5="","",IF(COUNTA(Inventory!$AP2140)=1,1,""))</f>
        <v/>
      </c>
      <c r="B2140" s="9" t="str">
        <f>IF(Search!$C$4="","",IF(ISNUMBER(SEARCH(Search!$C$4,$AR2140))=TRUE,1,""))</f>
        <v/>
      </c>
      <c r="C2140" s="9" t="str">
        <f>IF(Search!$C$6="x",IF(COUNTA($AQ2140)=1,1,"N"),IF(COUNTA($AQ2140)=1,"N",""))</f>
        <v>N</v>
      </c>
      <c r="D2140" s="9" t="str">
        <f>IF(Search!$O$8="","",IF(ISNUMBER(SEARCH(Search!$O$8,$BD2140))=TRUE,1,""))</f>
        <v/>
      </c>
      <c r="E2140" s="9" t="str">
        <f>IF(Search!$C$7="","",IF(ISNUMBER(SEARCH(Search!$C$7,$AN2140))=TRUE,1,""))</f>
        <v/>
      </c>
      <c r="F2140" s="9" t="str">
        <f>IF(Search!$C$8="","",IF(ISNUMBER(SEARCH(Search!$C$8,$AO2140))=TRUE,1,""))</f>
        <v/>
      </c>
      <c r="G2140" s="9" t="str">
        <f>IF(Search!$F$4="","",IF(Inventory!$AJ2140&lt;Search!$F$4,"",1))</f>
        <v/>
      </c>
      <c r="H2140" s="9" t="str">
        <f>IF(Search!$F$5="","",IF(Inventory!$AJ2140&gt;Search!$F$5,"",1))</f>
        <v/>
      </c>
      <c r="I2140" s="9" t="str">
        <f>IF(Search!$F$7="","",IF(Search!$F$8="",IF(ISNUMBER(SEARCH(Search!$F$7,$AL2140))=TRUE,1,""),""))</f>
        <v/>
      </c>
      <c r="J2140" s="9" t="str">
        <f>IF($AL2140=Search!$F$8,1,"")</f>
        <v/>
      </c>
      <c r="K2140" s="9" t="str">
        <f>IF(Search!$I$4="","",IF(COUNTA($AS2140)=1,IF(Search!$I$4="N","N",1),""))</f>
        <v/>
      </c>
      <c r="L2140" s="9" t="str">
        <f>IF(Search!$I$5="","",IF($AS2140="RC",1,""))</f>
        <v/>
      </c>
      <c r="M2140" s="9" t="str">
        <f>IF(Search!$I$6="","",IF($AS2140="RCP",1,""))</f>
        <v/>
      </c>
      <c r="N2140" s="9" t="str">
        <f>IF(Search!$I$8="","",IF(COUNTA($AT2140)=1,IF(Search!$I$8="N","N",1),""))</f>
        <v/>
      </c>
      <c r="O2140" s="9" t="str">
        <f>IF(Search!$L$4="","",IF(COUNTA($AU2140)=1,IF(Search!$L$4="N","N",1),""))</f>
        <v/>
      </c>
      <c r="P2140" s="9" t="str">
        <f>IF(Search!$L$5="","",IF(ISNUMBER(SEARCH("Jersey",$AU2140))=TRUE,IF(Search!$L$5="N","N",1),""))</f>
        <v/>
      </c>
      <c r="Q2140" s="9" t="str">
        <f>IF(Search!$L$6="","",IF(ISNUMBER(SEARCH("Patch",$AU2140))=TRUE,IF(Search!$L$6="N","N",1),""))</f>
        <v/>
      </c>
      <c r="R2140" s="9" t="str">
        <f>IF(Search!$L$7="","",IF(ISNUMBER(SEARCH("Shield",$AU2140))=TRUE,IF(Search!$L$7="N","N",1),""))</f>
        <v/>
      </c>
      <c r="S2140" s="9" t="str">
        <f>IF(Search!$L$8="","",IF(ISNUMBER(SEARCH("Stick",$AU2140))=TRUE,IF(Search!$L$8="N","N",1),""))</f>
        <v/>
      </c>
      <c r="T2140" s="9" t="str">
        <f>IF(Search!$O$4="","",IF(COUNTA($AW2140)=1,IF(Search!$O$4="N","N",1),""))</f>
        <v/>
      </c>
      <c r="U2140" s="9" t="str">
        <f>IF(Search!$O$5="","",IF($AW2140="","",IF($AW2140&lt;Search!$O$5,"",1)))</f>
        <v/>
      </c>
      <c r="V2140" s="9" t="str">
        <f>IF(Search!$O$6="","",IF($AW2140="","",IF($AW2140&gt;Search!$O$6,"",1)))</f>
        <v/>
      </c>
      <c r="W2140" s="9" t="str">
        <f>IF(Search!$U$4="","",IF($AX2140="","",1))</f>
        <v/>
      </c>
      <c r="X2140" s="9" t="str">
        <f>IF(Search!$U$5="","",IF(ISNUMBER(SEARCH(Search!$U$5,$AX2140))=TRUE,IF(Search!$U$5="N","N",1),""))</f>
        <v/>
      </c>
      <c r="Y2140" s="9" t="str">
        <f>IF(Search!$U$6="","",IF($AY2140&lt;Search!$U$6,"",1))</f>
        <v/>
      </c>
      <c r="Z2140" s="9" t="str">
        <f>IF(Search!$R$4="","",IF(Inventory!$BA2140&lt;Search!$R$4,"",1))</f>
        <v/>
      </c>
      <c r="AA2140" s="9" t="str">
        <f>IF(Search!$R$5="","",IF($BA2140&gt;Search!$R$5,"",1))</f>
        <v/>
      </c>
      <c r="AB2140" s="9" t="str">
        <f>IF(Search!$R$6="","",IF($BB2140&lt;Search!$R$6,"",1))</f>
        <v/>
      </c>
      <c r="AC2140" s="9" t="str">
        <f>IF(Search!$R$7="","",IF($BB2140&lt;Search!$R$7,"",1))</f>
        <v/>
      </c>
      <c r="AD2140" s="45" t="str">
        <f>IF(COUNTIF($A2140:$AC2140,"n")&gt;0,"",IF(SUM($A2140:$AC2140)=COUNTA(Search!$C$4:$C$8,Search!$F$4:$F$8,Search!$I$4:$I$6,Search!$I$8,Search!$L$4:$L$8,Search!$O$4:$O$8,Search!$R$4:$R$7,Search!$U$4:$U$7)-COUNTIF(Search!$C$4:$U$7,"n"),1+LARGE($AD$1:AD2139,1),""))</f>
        <v/>
      </c>
      <c r="AE2140" s="45" t="str">
        <f t="shared" si="102"/>
        <v/>
      </c>
      <c r="AF2140" s="45" t="str">
        <f>IF(AD2140="","",COUNTIF($AE$1:$AE2139,$AE2140)+RANK($AE2140,$AE$2:$AE$10540,1))</f>
        <v/>
      </c>
      <c r="AG2140" s="45" t="str">
        <f t="shared" si="103"/>
        <v/>
      </c>
      <c r="AH2140" s="45" t="str">
        <f>IF($AD2140="","",COUNTIF($AG$1:$AG2139,$AG2140)+RANK($AG2140,$AG$1:$AG$10539,0))</f>
        <v/>
      </c>
      <c r="AI2140" s="10" t="str">
        <f t="shared" si="104"/>
        <v>2013-14 Upper Deck #222   RC   /   $</v>
      </c>
      <c r="AJ2140" s="11">
        <v>2013</v>
      </c>
      <c r="AK2140" s="17">
        <v>14</v>
      </c>
      <c r="AL2140" s="12" t="s">
        <v>7</v>
      </c>
      <c r="AM2140" s="10">
        <v>222</v>
      </c>
      <c r="AO2140" s="9"/>
      <c r="AP2140" s="9"/>
      <c r="AQ2140" s="9" t="s">
        <v>2543</v>
      </c>
      <c r="AR2140" s="14"/>
      <c r="AS2140" s="9" t="s">
        <v>2</v>
      </c>
      <c r="AT2140" s="9"/>
      <c r="AU2140" s="9"/>
      <c r="AV2140" s="13"/>
      <c r="AW2140" s="13"/>
      <c r="AX2140" s="9"/>
      <c r="AY2140" s="9"/>
      <c r="AZ2140" s="9"/>
      <c r="BA2140" s="33"/>
      <c r="BB2140" s="33"/>
      <c r="BC2140" s="36"/>
      <c r="BD2140" s="12" t="s">
        <v>1771</v>
      </c>
    </row>
    <row r="2141" spans="1:56" s="12" customFormat="1" x14ac:dyDescent="0.2">
      <c r="A2141" s="9" t="str">
        <f>IF(Search!$C$5="","",IF(COUNTA(Inventory!$AP2141)=1,1,""))</f>
        <v/>
      </c>
      <c r="B2141" s="9" t="str">
        <f>IF(Search!$C$4="","",IF(ISNUMBER(SEARCH(Search!$C$4,$AR2141))=TRUE,1,""))</f>
        <v/>
      </c>
      <c r="C2141" s="9" t="str">
        <f>IF(Search!$C$6="x",IF(COUNTA($AQ2141)=1,1,"N"),IF(COUNTA($AQ2141)=1,"N",""))</f>
        <v/>
      </c>
      <c r="D2141" s="9" t="str">
        <f>IF(Search!$O$8="","",IF(ISNUMBER(SEARCH(Search!$O$8,$BD2141))=TRUE,1,""))</f>
        <v/>
      </c>
      <c r="E2141" s="9" t="str">
        <f>IF(Search!$C$7="","",IF(ISNUMBER(SEARCH(Search!$C$7,$AN2141))=TRUE,1,""))</f>
        <v/>
      </c>
      <c r="F2141" s="9" t="str">
        <f>IF(Search!$C$8="","",IF(ISNUMBER(SEARCH(Search!$C$8,$AO2141))=TRUE,1,""))</f>
        <v/>
      </c>
      <c r="G2141" s="9" t="str">
        <f>IF(Search!$F$4="","",IF(Inventory!$AJ2141&lt;Search!$F$4,"",1))</f>
        <v/>
      </c>
      <c r="H2141" s="9" t="str">
        <f>IF(Search!$F$5="","",IF(Inventory!$AJ2141&gt;Search!$F$5,"",1))</f>
        <v/>
      </c>
      <c r="I2141" s="9" t="str">
        <f>IF(Search!$F$7="","",IF(Search!$F$8="",IF(ISNUMBER(SEARCH(Search!$F$7,$AL2141))=TRUE,1,""),""))</f>
        <v/>
      </c>
      <c r="J2141" s="9" t="str">
        <f>IF($AL2141=Search!$F$8,1,"")</f>
        <v/>
      </c>
      <c r="K2141" s="9" t="str">
        <f>IF(Search!$I$4="","",IF(COUNTA($AS2141)=1,IF(Search!$I$4="N","N",1),""))</f>
        <v/>
      </c>
      <c r="L2141" s="9" t="str">
        <f>IF(Search!$I$5="","",IF($AS2141="RC",1,""))</f>
        <v/>
      </c>
      <c r="M2141" s="9" t="str">
        <f>IF(Search!$I$6="","",IF($AS2141="RCP",1,""))</f>
        <v/>
      </c>
      <c r="N2141" s="9" t="str">
        <f>IF(Search!$I$8="","",IF(COUNTA($AT2141)=1,IF(Search!$I$8="N","N",1),""))</f>
        <v/>
      </c>
      <c r="O2141" s="9" t="str">
        <f>IF(Search!$L$4="","",IF(COUNTA($AU2141)=1,IF(Search!$L$4="N","N",1),""))</f>
        <v/>
      </c>
      <c r="P2141" s="9" t="str">
        <f>IF(Search!$L$5="","",IF(ISNUMBER(SEARCH("Jersey",$AU2141))=TRUE,IF(Search!$L$5="N","N",1),""))</f>
        <v/>
      </c>
      <c r="Q2141" s="9" t="str">
        <f>IF(Search!$L$6="","",IF(ISNUMBER(SEARCH("Patch",$AU2141))=TRUE,IF(Search!$L$6="N","N",1),""))</f>
        <v/>
      </c>
      <c r="R2141" s="9" t="str">
        <f>IF(Search!$L$7="","",IF(ISNUMBER(SEARCH("Shield",$AU2141))=TRUE,IF(Search!$L$7="N","N",1),""))</f>
        <v/>
      </c>
      <c r="S2141" s="9" t="str">
        <f>IF(Search!$L$8="","",IF(ISNUMBER(SEARCH("Stick",$AU2141))=TRUE,IF(Search!$L$8="N","N",1),""))</f>
        <v/>
      </c>
      <c r="T2141" s="9" t="str">
        <f>IF(Search!$O$4="","",IF(COUNTA($AW2141)=1,IF(Search!$O$4="N","N",1),""))</f>
        <v/>
      </c>
      <c r="U2141" s="9" t="str">
        <f>IF(Search!$O$5="","",IF($AW2141="","",IF($AW2141&lt;Search!$O$5,"",1)))</f>
        <v/>
      </c>
      <c r="V2141" s="9" t="str">
        <f>IF(Search!$O$6="","",IF($AW2141="","",IF($AW2141&gt;Search!$O$6,"",1)))</f>
        <v/>
      </c>
      <c r="W2141" s="9" t="str">
        <f>IF(Search!$U$4="","",IF($AX2141="","",1))</f>
        <v/>
      </c>
      <c r="X2141" s="9" t="str">
        <f>IF(Search!$U$5="","",IF(ISNUMBER(SEARCH(Search!$U$5,$AX2141))=TRUE,IF(Search!$U$5="N","N",1),""))</f>
        <v/>
      </c>
      <c r="Y2141" s="9" t="str">
        <f>IF(Search!$U$6="","",IF($AY2141&lt;Search!$U$6,"",1))</f>
        <v/>
      </c>
      <c r="Z2141" s="9" t="str">
        <f>IF(Search!$R$4="","",IF(Inventory!$BA2141&lt;Search!$R$4,"",1))</f>
        <v/>
      </c>
      <c r="AA2141" s="9" t="str">
        <f>IF(Search!$R$5="","",IF($BA2141&gt;Search!$R$5,"",1))</f>
        <v/>
      </c>
      <c r="AB2141" s="9" t="str">
        <f>IF(Search!$R$6="","",IF($BB2141&lt;Search!$R$6,"",1))</f>
        <v/>
      </c>
      <c r="AC2141" s="9" t="str">
        <f>IF(Search!$R$7="","",IF($BB2141&lt;Search!$R$7,"",1))</f>
        <v/>
      </c>
      <c r="AD2141" s="45" t="str">
        <f>IF(COUNTIF($A2141:$AC2141,"n")&gt;0,"",IF(SUM($A2141:$AC2141)=COUNTA(Search!$C$4:$C$8,Search!$F$4:$F$8,Search!$I$4:$I$6,Search!$I$8,Search!$L$4:$L$8,Search!$O$4:$O$8,Search!$R$4:$R$7,Search!$U$4:$U$7)-COUNTIF(Search!$C$4:$U$7,"n"),1+LARGE($AD$1:AD2140,1),""))</f>
        <v/>
      </c>
      <c r="AE2141" s="45" t="str">
        <f t="shared" si="102"/>
        <v/>
      </c>
      <c r="AF2141" s="45" t="str">
        <f>IF(AD2141="","",COUNTIF($AE$1:$AE2140,$AE2141)+RANK($AE2141,$AE$2:$AE$10540,1))</f>
        <v/>
      </c>
      <c r="AG2141" s="45" t="str">
        <f t="shared" si="103"/>
        <v/>
      </c>
      <c r="AH2141" s="45" t="str">
        <f>IF($AD2141="","",COUNTIF($AG$1:$AG2140,$AG2141)+RANK($AG2141,$AG$1:$AG$10539,0))</f>
        <v/>
      </c>
      <c r="AI2141" s="10" t="str">
        <f t="shared" si="104"/>
        <v>2013-14 Upper Deck #223 Alex Killorn YG TBL RC   /   $5</v>
      </c>
      <c r="AJ2141" s="11">
        <v>2013</v>
      </c>
      <c r="AK2141" s="17">
        <v>14</v>
      </c>
      <c r="AL2141" s="12" t="s">
        <v>7</v>
      </c>
      <c r="AM2141" s="10">
        <v>223</v>
      </c>
      <c r="AN2141" s="12" t="s">
        <v>2104</v>
      </c>
      <c r="AO2141" s="9" t="s">
        <v>1925</v>
      </c>
      <c r="AP2141" s="9"/>
      <c r="AQ2141" s="9"/>
      <c r="AR2141" s="14" t="s">
        <v>2481</v>
      </c>
      <c r="AS2141" s="9" t="s">
        <v>2</v>
      </c>
      <c r="AT2141" s="9"/>
      <c r="AU2141" s="9"/>
      <c r="AV2141" s="13"/>
      <c r="AW2141" s="13"/>
      <c r="AX2141" s="9"/>
      <c r="AY2141" s="9"/>
      <c r="AZ2141" s="9"/>
      <c r="BA2141" s="33">
        <v>5</v>
      </c>
      <c r="BB2141" s="33"/>
      <c r="BC2141" s="36"/>
      <c r="BD2141" s="12" t="s">
        <v>1771</v>
      </c>
    </row>
    <row r="2142" spans="1:56" s="12" customFormat="1" x14ac:dyDescent="0.2">
      <c r="A2142" s="9" t="str">
        <f>IF(Search!$C$5="","",IF(COUNTA(Inventory!$AP2142)=1,1,""))</f>
        <v/>
      </c>
      <c r="B2142" s="9" t="str">
        <f>IF(Search!$C$4="","",IF(ISNUMBER(SEARCH(Search!$C$4,$AR2142))=TRUE,1,""))</f>
        <v/>
      </c>
      <c r="C2142" s="9" t="str">
        <f>IF(Search!$C$6="x",IF(COUNTA($AQ2142)=1,1,"N"),IF(COUNTA($AQ2142)=1,"N",""))</f>
        <v>N</v>
      </c>
      <c r="D2142" s="9" t="str">
        <f>IF(Search!$O$8="","",IF(ISNUMBER(SEARCH(Search!$O$8,$BD2142))=TRUE,1,""))</f>
        <v/>
      </c>
      <c r="E2142" s="9" t="str">
        <f>IF(Search!$C$7="","",IF(ISNUMBER(SEARCH(Search!$C$7,$AN2142))=TRUE,1,""))</f>
        <v/>
      </c>
      <c r="F2142" s="9" t="str">
        <f>IF(Search!$C$8="","",IF(ISNUMBER(SEARCH(Search!$C$8,$AO2142))=TRUE,1,""))</f>
        <v/>
      </c>
      <c r="G2142" s="9" t="str">
        <f>IF(Search!$F$4="","",IF(Inventory!$AJ2142&lt;Search!$F$4,"",1))</f>
        <v/>
      </c>
      <c r="H2142" s="9" t="str">
        <f>IF(Search!$F$5="","",IF(Inventory!$AJ2142&gt;Search!$F$5,"",1))</f>
        <v/>
      </c>
      <c r="I2142" s="9" t="str">
        <f>IF(Search!$F$7="","",IF(Search!$F$8="",IF(ISNUMBER(SEARCH(Search!$F$7,$AL2142))=TRUE,1,""),""))</f>
        <v/>
      </c>
      <c r="J2142" s="9" t="str">
        <f>IF($AL2142=Search!$F$8,1,"")</f>
        <v/>
      </c>
      <c r="K2142" s="9" t="str">
        <f>IF(Search!$I$4="","",IF(COUNTA($AS2142)=1,IF(Search!$I$4="N","N",1),""))</f>
        <v/>
      </c>
      <c r="L2142" s="9" t="str">
        <f>IF(Search!$I$5="","",IF($AS2142="RC",1,""))</f>
        <v/>
      </c>
      <c r="M2142" s="9" t="str">
        <f>IF(Search!$I$6="","",IF($AS2142="RCP",1,""))</f>
        <v/>
      </c>
      <c r="N2142" s="9" t="str">
        <f>IF(Search!$I$8="","",IF(COUNTA($AT2142)=1,IF(Search!$I$8="N","N",1),""))</f>
        <v/>
      </c>
      <c r="O2142" s="9" t="str">
        <f>IF(Search!$L$4="","",IF(COUNTA($AU2142)=1,IF(Search!$L$4="N","N",1),""))</f>
        <v/>
      </c>
      <c r="P2142" s="9" t="str">
        <f>IF(Search!$L$5="","",IF(ISNUMBER(SEARCH("Jersey",$AU2142))=TRUE,IF(Search!$L$5="N","N",1),""))</f>
        <v/>
      </c>
      <c r="Q2142" s="9" t="str">
        <f>IF(Search!$L$6="","",IF(ISNUMBER(SEARCH("Patch",$AU2142))=TRUE,IF(Search!$L$6="N","N",1),""))</f>
        <v/>
      </c>
      <c r="R2142" s="9" t="str">
        <f>IF(Search!$L$7="","",IF(ISNUMBER(SEARCH("Shield",$AU2142))=TRUE,IF(Search!$L$7="N","N",1),""))</f>
        <v/>
      </c>
      <c r="S2142" s="9" t="str">
        <f>IF(Search!$L$8="","",IF(ISNUMBER(SEARCH("Stick",$AU2142))=TRUE,IF(Search!$L$8="N","N",1),""))</f>
        <v/>
      </c>
      <c r="T2142" s="9" t="str">
        <f>IF(Search!$O$4="","",IF(COUNTA($AW2142)=1,IF(Search!$O$4="N","N",1),""))</f>
        <v/>
      </c>
      <c r="U2142" s="9" t="str">
        <f>IF(Search!$O$5="","",IF($AW2142="","",IF($AW2142&lt;Search!$O$5,"",1)))</f>
        <v/>
      </c>
      <c r="V2142" s="9" t="str">
        <f>IF(Search!$O$6="","",IF($AW2142="","",IF($AW2142&gt;Search!$O$6,"",1)))</f>
        <v/>
      </c>
      <c r="W2142" s="9" t="str">
        <f>IF(Search!$U$4="","",IF($AX2142="","",1))</f>
        <v/>
      </c>
      <c r="X2142" s="9" t="str">
        <f>IF(Search!$U$5="","",IF(ISNUMBER(SEARCH(Search!$U$5,$AX2142))=TRUE,IF(Search!$U$5="N","N",1),""))</f>
        <v/>
      </c>
      <c r="Y2142" s="9" t="str">
        <f>IF(Search!$U$6="","",IF($AY2142&lt;Search!$U$6,"",1))</f>
        <v/>
      </c>
      <c r="Z2142" s="9" t="str">
        <f>IF(Search!$R$4="","",IF(Inventory!$BA2142&lt;Search!$R$4,"",1))</f>
        <v/>
      </c>
      <c r="AA2142" s="9" t="str">
        <f>IF(Search!$R$5="","",IF($BA2142&gt;Search!$R$5,"",1))</f>
        <v/>
      </c>
      <c r="AB2142" s="9" t="str">
        <f>IF(Search!$R$6="","",IF($BB2142&lt;Search!$R$6,"",1))</f>
        <v/>
      </c>
      <c r="AC2142" s="9" t="str">
        <f>IF(Search!$R$7="","",IF($BB2142&lt;Search!$R$7,"",1))</f>
        <v/>
      </c>
      <c r="AD2142" s="45" t="str">
        <f>IF(COUNTIF($A2142:$AC2142,"n")&gt;0,"",IF(SUM($A2142:$AC2142)=COUNTA(Search!$C$4:$C$8,Search!$F$4:$F$8,Search!$I$4:$I$6,Search!$I$8,Search!$L$4:$L$8,Search!$O$4:$O$8,Search!$R$4:$R$7,Search!$U$4:$U$7)-COUNTIF(Search!$C$4:$U$7,"n"),1+LARGE($AD$1:AD2141,1),""))</f>
        <v/>
      </c>
      <c r="AE2142" s="45" t="str">
        <f t="shared" si="102"/>
        <v/>
      </c>
      <c r="AF2142" s="45" t="str">
        <f>IF(AD2142="","",COUNTIF($AE$1:$AE2141,$AE2142)+RANK($AE2142,$AE$2:$AE$10540,1))</f>
        <v/>
      </c>
      <c r="AG2142" s="45" t="str">
        <f t="shared" si="103"/>
        <v/>
      </c>
      <c r="AH2142" s="45" t="str">
        <f>IF($AD2142="","",COUNTIF($AG$1:$AG2141,$AG2142)+RANK($AG2142,$AG$1:$AG$10539,0))</f>
        <v/>
      </c>
      <c r="AI2142" s="10" t="str">
        <f t="shared" si="104"/>
        <v>2013-14 Upper Deck #224   RC   /   $</v>
      </c>
      <c r="AJ2142" s="11">
        <v>2013</v>
      </c>
      <c r="AK2142" s="17">
        <v>14</v>
      </c>
      <c r="AL2142" s="12" t="s">
        <v>7</v>
      </c>
      <c r="AM2142" s="10">
        <v>224</v>
      </c>
      <c r="AO2142" s="9"/>
      <c r="AP2142" s="9"/>
      <c r="AQ2142" s="9" t="s">
        <v>2543</v>
      </c>
      <c r="AR2142" s="14"/>
      <c r="AS2142" s="9" t="s">
        <v>2</v>
      </c>
      <c r="AT2142" s="9"/>
      <c r="AU2142" s="9"/>
      <c r="AV2142" s="13"/>
      <c r="AW2142" s="13"/>
      <c r="AX2142" s="9"/>
      <c r="AY2142" s="9"/>
      <c r="AZ2142" s="9"/>
      <c r="BA2142" s="33"/>
      <c r="BB2142" s="33"/>
      <c r="BC2142" s="36"/>
      <c r="BD2142" s="12" t="s">
        <v>1771</v>
      </c>
    </row>
    <row r="2143" spans="1:56" s="12" customFormat="1" x14ac:dyDescent="0.2">
      <c r="A2143" s="9" t="str">
        <f>IF(Search!$C$5="","",IF(COUNTA(Inventory!$AP2143)=1,1,""))</f>
        <v/>
      </c>
      <c r="B2143" s="9" t="str">
        <f>IF(Search!$C$4="","",IF(ISNUMBER(SEARCH(Search!$C$4,$AR2143))=TRUE,1,""))</f>
        <v/>
      </c>
      <c r="C2143" s="9" t="str">
        <f>IF(Search!$C$6="x",IF(COUNTA($AQ2143)=1,1,"N"),IF(COUNTA($AQ2143)=1,"N",""))</f>
        <v/>
      </c>
      <c r="D2143" s="9" t="str">
        <f>IF(Search!$O$8="","",IF(ISNUMBER(SEARCH(Search!$O$8,$BD2143))=TRUE,1,""))</f>
        <v/>
      </c>
      <c r="E2143" s="9" t="str">
        <f>IF(Search!$C$7="","",IF(ISNUMBER(SEARCH(Search!$C$7,$AN2143))=TRUE,1,""))</f>
        <v/>
      </c>
      <c r="F2143" s="9" t="str">
        <f>IF(Search!$C$8="","",IF(ISNUMBER(SEARCH(Search!$C$8,$AO2143))=TRUE,1,""))</f>
        <v/>
      </c>
      <c r="G2143" s="9" t="str">
        <f>IF(Search!$F$4="","",IF(Inventory!$AJ2143&lt;Search!$F$4,"",1))</f>
        <v/>
      </c>
      <c r="H2143" s="9" t="str">
        <f>IF(Search!$F$5="","",IF(Inventory!$AJ2143&gt;Search!$F$5,"",1))</f>
        <v/>
      </c>
      <c r="I2143" s="9" t="str">
        <f>IF(Search!$F$7="","",IF(Search!$F$8="",IF(ISNUMBER(SEARCH(Search!$F$7,$AL2143))=TRUE,1,""),""))</f>
        <v/>
      </c>
      <c r="J2143" s="9" t="str">
        <f>IF($AL2143=Search!$F$8,1,"")</f>
        <v/>
      </c>
      <c r="K2143" s="9" t="str">
        <f>IF(Search!$I$4="","",IF(COUNTA($AS2143)=1,IF(Search!$I$4="N","N",1),""))</f>
        <v/>
      </c>
      <c r="L2143" s="9" t="str">
        <f>IF(Search!$I$5="","",IF($AS2143="RC",1,""))</f>
        <v/>
      </c>
      <c r="M2143" s="9" t="str">
        <f>IF(Search!$I$6="","",IF($AS2143="RCP",1,""))</f>
        <v/>
      </c>
      <c r="N2143" s="9" t="str">
        <f>IF(Search!$I$8="","",IF(COUNTA($AT2143)=1,IF(Search!$I$8="N","N",1),""))</f>
        <v/>
      </c>
      <c r="O2143" s="9" t="str">
        <f>IF(Search!$L$4="","",IF(COUNTA($AU2143)=1,IF(Search!$L$4="N","N",1),""))</f>
        <v/>
      </c>
      <c r="P2143" s="9" t="str">
        <f>IF(Search!$L$5="","",IF(ISNUMBER(SEARCH("Jersey",$AU2143))=TRUE,IF(Search!$L$5="N","N",1),""))</f>
        <v/>
      </c>
      <c r="Q2143" s="9" t="str">
        <f>IF(Search!$L$6="","",IF(ISNUMBER(SEARCH("Patch",$AU2143))=TRUE,IF(Search!$L$6="N","N",1),""))</f>
        <v/>
      </c>
      <c r="R2143" s="9" t="str">
        <f>IF(Search!$L$7="","",IF(ISNUMBER(SEARCH("Shield",$AU2143))=TRUE,IF(Search!$L$7="N","N",1),""))</f>
        <v/>
      </c>
      <c r="S2143" s="9" t="str">
        <f>IF(Search!$L$8="","",IF(ISNUMBER(SEARCH("Stick",$AU2143))=TRUE,IF(Search!$L$8="N","N",1),""))</f>
        <v/>
      </c>
      <c r="T2143" s="9" t="str">
        <f>IF(Search!$O$4="","",IF(COUNTA($AW2143)=1,IF(Search!$O$4="N","N",1),""))</f>
        <v/>
      </c>
      <c r="U2143" s="9" t="str">
        <f>IF(Search!$O$5="","",IF($AW2143="","",IF($AW2143&lt;Search!$O$5,"",1)))</f>
        <v/>
      </c>
      <c r="V2143" s="9" t="str">
        <f>IF(Search!$O$6="","",IF($AW2143="","",IF($AW2143&gt;Search!$O$6,"",1)))</f>
        <v/>
      </c>
      <c r="W2143" s="9" t="str">
        <f>IF(Search!$U$4="","",IF($AX2143="","",1))</f>
        <v/>
      </c>
      <c r="X2143" s="9" t="str">
        <f>IF(Search!$U$5="","",IF(ISNUMBER(SEARCH(Search!$U$5,$AX2143))=TRUE,IF(Search!$U$5="N","N",1),""))</f>
        <v/>
      </c>
      <c r="Y2143" s="9" t="str">
        <f>IF(Search!$U$6="","",IF($AY2143&lt;Search!$U$6,"",1))</f>
        <v/>
      </c>
      <c r="Z2143" s="9" t="str">
        <f>IF(Search!$R$4="","",IF(Inventory!$BA2143&lt;Search!$R$4,"",1))</f>
        <v/>
      </c>
      <c r="AA2143" s="9" t="str">
        <f>IF(Search!$R$5="","",IF($BA2143&gt;Search!$R$5,"",1))</f>
        <v/>
      </c>
      <c r="AB2143" s="9" t="str">
        <f>IF(Search!$R$6="","",IF($BB2143&lt;Search!$R$6,"",1))</f>
        <v/>
      </c>
      <c r="AC2143" s="9" t="str">
        <f>IF(Search!$R$7="","",IF($BB2143&lt;Search!$R$7,"",1))</f>
        <v/>
      </c>
      <c r="AD2143" s="45" t="str">
        <f>IF(COUNTIF($A2143:$AC2143,"n")&gt;0,"",IF(SUM($A2143:$AC2143)=COUNTA(Search!$C$4:$C$8,Search!$F$4:$F$8,Search!$I$4:$I$6,Search!$I$8,Search!$L$4:$L$8,Search!$O$4:$O$8,Search!$R$4:$R$7,Search!$U$4:$U$7)-COUNTIF(Search!$C$4:$U$7,"n"),1+LARGE($AD$1:AD2142,1),""))</f>
        <v/>
      </c>
      <c r="AE2143" s="45" t="str">
        <f t="shared" si="102"/>
        <v/>
      </c>
      <c r="AF2143" s="45" t="str">
        <f>IF(AD2143="","",COUNTIF($AE$1:$AE2142,$AE2143)+RANK($AE2143,$AE$2:$AE$10540,1))</f>
        <v/>
      </c>
      <c r="AG2143" s="45" t="str">
        <f t="shared" si="103"/>
        <v/>
      </c>
      <c r="AH2143" s="45" t="str">
        <f>IF($AD2143="","",COUNTIF($AG$1:$AG2142,$AG2143)+RANK($AG2143,$AG$1:$AG$10539,0))</f>
        <v/>
      </c>
      <c r="AI2143" s="10" t="str">
        <f t="shared" si="104"/>
        <v>2013-14 Upper Deck #225 Boone Jenner YG COL RC   /   $5</v>
      </c>
      <c r="AJ2143" s="11">
        <v>2013</v>
      </c>
      <c r="AK2143" s="17">
        <v>14</v>
      </c>
      <c r="AL2143" s="12" t="s">
        <v>7</v>
      </c>
      <c r="AM2143" s="10">
        <v>225</v>
      </c>
      <c r="AN2143" s="12" t="s">
        <v>2105</v>
      </c>
      <c r="AO2143" s="9" t="s">
        <v>1952</v>
      </c>
      <c r="AP2143" s="9"/>
      <c r="AQ2143" s="9"/>
      <c r="AR2143" s="14" t="s">
        <v>2481</v>
      </c>
      <c r="AS2143" s="9" t="s">
        <v>2</v>
      </c>
      <c r="AT2143" s="9"/>
      <c r="AU2143" s="9"/>
      <c r="AV2143" s="13"/>
      <c r="AW2143" s="13"/>
      <c r="AX2143" s="9"/>
      <c r="AY2143" s="9"/>
      <c r="AZ2143" s="9"/>
      <c r="BA2143" s="33">
        <v>5</v>
      </c>
      <c r="BB2143" s="33"/>
      <c r="BC2143" s="36"/>
      <c r="BD2143" s="12" t="s">
        <v>1771</v>
      </c>
    </row>
    <row r="2144" spans="1:56" s="12" customFormat="1" x14ac:dyDescent="0.2">
      <c r="A2144" s="9">
        <f>IF(Search!$C$5="","",IF(COUNTA(Inventory!$AP2144)=1,1,""))</f>
        <v>1</v>
      </c>
      <c r="B2144" s="9" t="str">
        <f>IF(Search!$C$4="","",IF(ISNUMBER(SEARCH(Search!$C$4,$AR2144))=TRUE,1,""))</f>
        <v/>
      </c>
      <c r="C2144" s="9" t="str">
        <f>IF(Search!$C$6="x",IF(COUNTA($AQ2144)=1,1,"N"),IF(COUNTA($AQ2144)=1,"N",""))</f>
        <v/>
      </c>
      <c r="D2144" s="9" t="str">
        <f>IF(Search!$O$8="","",IF(ISNUMBER(SEARCH(Search!$O$8,$BD2144))=TRUE,1,""))</f>
        <v/>
      </c>
      <c r="E2144" s="9" t="str">
        <f>IF(Search!$C$7="","",IF(ISNUMBER(SEARCH(Search!$C$7,$AN2144))=TRUE,1,""))</f>
        <v/>
      </c>
      <c r="F2144" s="9" t="str">
        <f>IF(Search!$C$8="","",IF(ISNUMBER(SEARCH(Search!$C$8,$AO2144))=TRUE,1,""))</f>
        <v/>
      </c>
      <c r="G2144" s="9" t="str">
        <f>IF(Search!$F$4="","",IF(Inventory!$AJ2144&lt;Search!$F$4,"",1))</f>
        <v/>
      </c>
      <c r="H2144" s="9" t="str">
        <f>IF(Search!$F$5="","",IF(Inventory!$AJ2144&gt;Search!$F$5,"",1))</f>
        <v/>
      </c>
      <c r="I2144" s="9" t="str">
        <f>IF(Search!$F$7="","",IF(Search!$F$8="",IF(ISNUMBER(SEARCH(Search!$F$7,$AL2144))=TRUE,1,""),""))</f>
        <v/>
      </c>
      <c r="J2144" s="9" t="str">
        <f>IF($AL2144=Search!$F$8,1,"")</f>
        <v/>
      </c>
      <c r="K2144" s="9" t="str">
        <f>IF(Search!$I$4="","",IF(COUNTA($AS2144)=1,IF(Search!$I$4="N","N",1),""))</f>
        <v/>
      </c>
      <c r="L2144" s="9" t="str">
        <f>IF(Search!$I$5="","",IF($AS2144="RC",1,""))</f>
        <v/>
      </c>
      <c r="M2144" s="9" t="str">
        <f>IF(Search!$I$6="","",IF($AS2144="RCP",1,""))</f>
        <v/>
      </c>
      <c r="N2144" s="9" t="str">
        <f>IF(Search!$I$8="","",IF(COUNTA($AT2144)=1,IF(Search!$I$8="N","N",1),""))</f>
        <v/>
      </c>
      <c r="O2144" s="9" t="str">
        <f>IF(Search!$L$4="","",IF(COUNTA($AU2144)=1,IF(Search!$L$4="N","N",1),""))</f>
        <v/>
      </c>
      <c r="P2144" s="9" t="str">
        <f>IF(Search!$L$5="","",IF(ISNUMBER(SEARCH("Jersey",$AU2144))=TRUE,IF(Search!$L$5="N","N",1),""))</f>
        <v/>
      </c>
      <c r="Q2144" s="9" t="str">
        <f>IF(Search!$L$6="","",IF(ISNUMBER(SEARCH("Patch",$AU2144))=TRUE,IF(Search!$L$6="N","N",1),""))</f>
        <v/>
      </c>
      <c r="R2144" s="9" t="str">
        <f>IF(Search!$L$7="","",IF(ISNUMBER(SEARCH("Shield",$AU2144))=TRUE,IF(Search!$L$7="N","N",1),""))</f>
        <v/>
      </c>
      <c r="S2144" s="9" t="str">
        <f>IF(Search!$L$8="","",IF(ISNUMBER(SEARCH("Stick",$AU2144))=TRUE,IF(Search!$L$8="N","N",1),""))</f>
        <v/>
      </c>
      <c r="T2144" s="9" t="str">
        <f>IF(Search!$O$4="","",IF(COUNTA($AW2144)=1,IF(Search!$O$4="N","N",1),""))</f>
        <v/>
      </c>
      <c r="U2144" s="9" t="str">
        <f>IF(Search!$O$5="","",IF($AW2144="","",IF($AW2144&lt;Search!$O$5,"",1)))</f>
        <v/>
      </c>
      <c r="V2144" s="9" t="str">
        <f>IF(Search!$O$6="","",IF($AW2144="","",IF($AW2144&gt;Search!$O$6,"",1)))</f>
        <v/>
      </c>
      <c r="W2144" s="9" t="str">
        <f>IF(Search!$U$4="","",IF($AX2144="","",1))</f>
        <v/>
      </c>
      <c r="X2144" s="9" t="str">
        <f>IF(Search!$U$5="","",IF(ISNUMBER(SEARCH(Search!$U$5,$AX2144))=TRUE,IF(Search!$U$5="N","N",1),""))</f>
        <v/>
      </c>
      <c r="Y2144" s="9" t="str">
        <f>IF(Search!$U$6="","",IF($AY2144&lt;Search!$U$6,"",1))</f>
        <v/>
      </c>
      <c r="Z2144" s="9" t="str">
        <f>IF(Search!$R$4="","",IF(Inventory!$BA2144&lt;Search!$R$4,"",1))</f>
        <v/>
      </c>
      <c r="AA2144" s="9" t="str">
        <f>IF(Search!$R$5="","",IF($BA2144&gt;Search!$R$5,"",1))</f>
        <v/>
      </c>
      <c r="AB2144" s="9" t="str">
        <f>IF(Search!$R$6="","",IF($BB2144&lt;Search!$R$6,"",1))</f>
        <v/>
      </c>
      <c r="AC2144" s="9" t="str">
        <f>IF(Search!$R$7="","",IF($BB2144&lt;Search!$R$7,"",1))</f>
        <v/>
      </c>
      <c r="AD2144" s="45">
        <f>IF(COUNTIF($A2144:$AC2144,"n")&gt;0,"",IF(SUM($A2144:$AC2144)=COUNTA(Search!$C$4:$C$8,Search!$F$4:$F$8,Search!$I$4:$I$6,Search!$I$8,Search!$L$4:$L$8,Search!$O$4:$O$8,Search!$R$4:$R$7,Search!$U$4:$U$7)-COUNTIF(Search!$C$4:$U$7,"n"),1+LARGE($AD$1:AD2143,1),""))</f>
        <v>310</v>
      </c>
      <c r="AE2144" s="45">
        <f t="shared" si="102"/>
        <v>222</v>
      </c>
      <c r="AF2144" s="45">
        <f>IF(AD2144="","",COUNTIF($AE$1:$AE2143,$AE2144)+RANK($AE2144,$AE$2:$AE$10540,1))</f>
        <v>46</v>
      </c>
      <c r="AG2144" s="45">
        <f t="shared" si="103"/>
        <v>391</v>
      </c>
      <c r="AH2144" s="45">
        <f>IF($AD2144="","",COUNTIF($AG$1:$AG2143,$AG2144)+RANK($AG2144,$AG$1:$AG$10539,0))</f>
        <v>49</v>
      </c>
      <c r="AI2144" s="10" t="str">
        <f t="shared" si="104"/>
        <v>2013-14 Upper Deck #225 Boone Jenner YG COL RC   /   $5</v>
      </c>
      <c r="AJ2144" s="11">
        <v>2013</v>
      </c>
      <c r="AK2144" s="17">
        <v>14</v>
      </c>
      <c r="AL2144" s="12" t="s">
        <v>7</v>
      </c>
      <c r="AM2144" s="10">
        <v>225</v>
      </c>
      <c r="AN2144" s="12" t="s">
        <v>2105</v>
      </c>
      <c r="AO2144" s="9" t="s">
        <v>1952</v>
      </c>
      <c r="AP2144" s="9" t="s">
        <v>1902</v>
      </c>
      <c r="AQ2144" s="9"/>
      <c r="AR2144" s="14" t="s">
        <v>2481</v>
      </c>
      <c r="AS2144" s="9" t="s">
        <v>2</v>
      </c>
      <c r="AT2144" s="9"/>
      <c r="AU2144" s="9"/>
      <c r="AV2144" s="13"/>
      <c r="AW2144" s="13"/>
      <c r="AX2144" s="9"/>
      <c r="AY2144" s="9"/>
      <c r="AZ2144" s="9"/>
      <c r="BA2144" s="33">
        <v>5</v>
      </c>
      <c r="BB2144" s="33"/>
      <c r="BC2144" s="36"/>
      <c r="BD2144" s="12" t="s">
        <v>1771</v>
      </c>
    </row>
    <row r="2145" spans="1:56" s="12" customFormat="1" x14ac:dyDescent="0.2">
      <c r="A2145" s="9" t="str">
        <f>IF(Search!$C$5="","",IF(COUNTA(Inventory!$AP2145)=1,1,""))</f>
        <v/>
      </c>
      <c r="B2145" s="9" t="str">
        <f>IF(Search!$C$4="","",IF(ISNUMBER(SEARCH(Search!$C$4,$AR2145))=TRUE,1,""))</f>
        <v/>
      </c>
      <c r="C2145" s="9" t="str">
        <f>IF(Search!$C$6="x",IF(COUNTA($AQ2145)=1,1,"N"),IF(COUNTA($AQ2145)=1,"N",""))</f>
        <v>N</v>
      </c>
      <c r="D2145" s="9" t="str">
        <f>IF(Search!$O$8="","",IF(ISNUMBER(SEARCH(Search!$O$8,$BD2145))=TRUE,1,""))</f>
        <v/>
      </c>
      <c r="E2145" s="9" t="str">
        <f>IF(Search!$C$7="","",IF(ISNUMBER(SEARCH(Search!$C$7,$AN2145))=TRUE,1,""))</f>
        <v/>
      </c>
      <c r="F2145" s="9" t="str">
        <f>IF(Search!$C$8="","",IF(ISNUMBER(SEARCH(Search!$C$8,$AO2145))=TRUE,1,""))</f>
        <v/>
      </c>
      <c r="G2145" s="9" t="str">
        <f>IF(Search!$F$4="","",IF(Inventory!$AJ2145&lt;Search!$F$4,"",1))</f>
        <v/>
      </c>
      <c r="H2145" s="9" t="str">
        <f>IF(Search!$F$5="","",IF(Inventory!$AJ2145&gt;Search!$F$5,"",1))</f>
        <v/>
      </c>
      <c r="I2145" s="9" t="str">
        <f>IF(Search!$F$7="","",IF(Search!$F$8="",IF(ISNUMBER(SEARCH(Search!$F$7,$AL2145))=TRUE,1,""),""))</f>
        <v/>
      </c>
      <c r="J2145" s="9" t="str">
        <f>IF($AL2145=Search!$F$8,1,"")</f>
        <v/>
      </c>
      <c r="K2145" s="9" t="str">
        <f>IF(Search!$I$4="","",IF(COUNTA($AS2145)=1,IF(Search!$I$4="N","N",1),""))</f>
        <v/>
      </c>
      <c r="L2145" s="9" t="str">
        <f>IF(Search!$I$5="","",IF($AS2145="RC",1,""))</f>
        <v/>
      </c>
      <c r="M2145" s="9" t="str">
        <f>IF(Search!$I$6="","",IF($AS2145="RCP",1,""))</f>
        <v/>
      </c>
      <c r="N2145" s="9" t="str">
        <f>IF(Search!$I$8="","",IF(COUNTA($AT2145)=1,IF(Search!$I$8="N","N",1),""))</f>
        <v/>
      </c>
      <c r="O2145" s="9" t="str">
        <f>IF(Search!$L$4="","",IF(COUNTA($AU2145)=1,IF(Search!$L$4="N","N",1),""))</f>
        <v/>
      </c>
      <c r="P2145" s="9" t="str">
        <f>IF(Search!$L$5="","",IF(ISNUMBER(SEARCH("Jersey",$AU2145))=TRUE,IF(Search!$L$5="N","N",1),""))</f>
        <v/>
      </c>
      <c r="Q2145" s="9" t="str">
        <f>IF(Search!$L$6="","",IF(ISNUMBER(SEARCH("Patch",$AU2145))=TRUE,IF(Search!$L$6="N","N",1),""))</f>
        <v/>
      </c>
      <c r="R2145" s="9" t="str">
        <f>IF(Search!$L$7="","",IF(ISNUMBER(SEARCH("Shield",$AU2145))=TRUE,IF(Search!$L$7="N","N",1),""))</f>
        <v/>
      </c>
      <c r="S2145" s="9" t="str">
        <f>IF(Search!$L$8="","",IF(ISNUMBER(SEARCH("Stick",$AU2145))=TRUE,IF(Search!$L$8="N","N",1),""))</f>
        <v/>
      </c>
      <c r="T2145" s="9" t="str">
        <f>IF(Search!$O$4="","",IF(COUNTA($AW2145)=1,IF(Search!$O$4="N","N",1),""))</f>
        <v/>
      </c>
      <c r="U2145" s="9" t="str">
        <f>IF(Search!$O$5="","",IF($AW2145="","",IF($AW2145&lt;Search!$O$5,"",1)))</f>
        <v/>
      </c>
      <c r="V2145" s="9" t="str">
        <f>IF(Search!$O$6="","",IF($AW2145="","",IF($AW2145&gt;Search!$O$6,"",1)))</f>
        <v/>
      </c>
      <c r="W2145" s="9" t="str">
        <f>IF(Search!$U$4="","",IF($AX2145="","",1))</f>
        <v/>
      </c>
      <c r="X2145" s="9" t="str">
        <f>IF(Search!$U$5="","",IF(ISNUMBER(SEARCH(Search!$U$5,$AX2145))=TRUE,IF(Search!$U$5="N","N",1),""))</f>
        <v/>
      </c>
      <c r="Y2145" s="9" t="str">
        <f>IF(Search!$U$6="","",IF($AY2145&lt;Search!$U$6,"",1))</f>
        <v/>
      </c>
      <c r="Z2145" s="9" t="str">
        <f>IF(Search!$R$4="","",IF(Inventory!$BA2145&lt;Search!$R$4,"",1))</f>
        <v/>
      </c>
      <c r="AA2145" s="9" t="str">
        <f>IF(Search!$R$5="","",IF($BA2145&gt;Search!$R$5,"",1))</f>
        <v/>
      </c>
      <c r="AB2145" s="9" t="str">
        <f>IF(Search!$R$6="","",IF($BB2145&lt;Search!$R$6,"",1))</f>
        <v/>
      </c>
      <c r="AC2145" s="9" t="str">
        <f>IF(Search!$R$7="","",IF($BB2145&lt;Search!$R$7,"",1))</f>
        <v/>
      </c>
      <c r="AD2145" s="45" t="str">
        <f>IF(COUNTIF($A2145:$AC2145,"n")&gt;0,"",IF(SUM($A2145:$AC2145)=COUNTA(Search!$C$4:$C$8,Search!$F$4:$F$8,Search!$I$4:$I$6,Search!$I$8,Search!$L$4:$L$8,Search!$O$4:$O$8,Search!$R$4:$R$7,Search!$U$4:$U$7)-COUNTIF(Search!$C$4:$U$7,"n"),1+LARGE($AD$1:AD2144,1),""))</f>
        <v/>
      </c>
      <c r="AE2145" s="45" t="str">
        <f t="shared" si="102"/>
        <v/>
      </c>
      <c r="AF2145" s="45" t="str">
        <f>IF(AD2145="","",COUNTIF($AE$1:$AE2144,$AE2145)+RANK($AE2145,$AE$2:$AE$10540,1))</f>
        <v/>
      </c>
      <c r="AG2145" s="45" t="str">
        <f t="shared" si="103"/>
        <v/>
      </c>
      <c r="AH2145" s="45" t="str">
        <f>IF($AD2145="","",COUNTIF($AG$1:$AG2144,$AG2145)+RANK($AG2145,$AG$1:$AG$10539,0))</f>
        <v/>
      </c>
      <c r="AI2145" s="10" t="str">
        <f t="shared" si="104"/>
        <v>2013-14 Upper Deck #226   RC   /   $</v>
      </c>
      <c r="AJ2145" s="11">
        <v>2013</v>
      </c>
      <c r="AK2145" s="17">
        <v>14</v>
      </c>
      <c r="AL2145" s="12" t="s">
        <v>7</v>
      </c>
      <c r="AM2145" s="10">
        <v>226</v>
      </c>
      <c r="AO2145" s="9"/>
      <c r="AP2145" s="9"/>
      <c r="AQ2145" s="9" t="s">
        <v>2543</v>
      </c>
      <c r="AR2145" s="14"/>
      <c r="AS2145" s="9" t="s">
        <v>2</v>
      </c>
      <c r="AT2145" s="9"/>
      <c r="AU2145" s="9"/>
      <c r="AV2145" s="13"/>
      <c r="AW2145" s="13"/>
      <c r="AX2145" s="9"/>
      <c r="AY2145" s="9"/>
      <c r="AZ2145" s="9"/>
      <c r="BA2145" s="33"/>
      <c r="BB2145" s="33"/>
      <c r="BC2145" s="36"/>
      <c r="BD2145" s="12" t="s">
        <v>1771</v>
      </c>
    </row>
    <row r="2146" spans="1:56" s="12" customFormat="1" x14ac:dyDescent="0.2">
      <c r="A2146" s="9" t="str">
        <f>IF(Search!$C$5="","",IF(COUNTA(Inventory!$AP2146)=1,1,""))</f>
        <v/>
      </c>
      <c r="B2146" s="9" t="str">
        <f>IF(Search!$C$4="","",IF(ISNUMBER(SEARCH(Search!$C$4,$AR2146))=TRUE,1,""))</f>
        <v/>
      </c>
      <c r="C2146" s="9" t="str">
        <f>IF(Search!$C$6="x",IF(COUNTA($AQ2146)=1,1,"N"),IF(COUNTA($AQ2146)=1,"N",""))</f>
        <v>N</v>
      </c>
      <c r="D2146" s="9" t="str">
        <f>IF(Search!$O$8="","",IF(ISNUMBER(SEARCH(Search!$O$8,$BD2146))=TRUE,1,""))</f>
        <v/>
      </c>
      <c r="E2146" s="9" t="str">
        <f>IF(Search!$C$7="","",IF(ISNUMBER(SEARCH(Search!$C$7,$AN2146))=TRUE,1,""))</f>
        <v/>
      </c>
      <c r="F2146" s="9" t="str">
        <f>IF(Search!$C$8="","",IF(ISNUMBER(SEARCH(Search!$C$8,$AO2146))=TRUE,1,""))</f>
        <v/>
      </c>
      <c r="G2146" s="9" t="str">
        <f>IF(Search!$F$4="","",IF(Inventory!$AJ2146&lt;Search!$F$4,"",1))</f>
        <v/>
      </c>
      <c r="H2146" s="9" t="str">
        <f>IF(Search!$F$5="","",IF(Inventory!$AJ2146&gt;Search!$F$5,"",1))</f>
        <v/>
      </c>
      <c r="I2146" s="9" t="str">
        <f>IF(Search!$F$7="","",IF(Search!$F$8="",IF(ISNUMBER(SEARCH(Search!$F$7,$AL2146))=TRUE,1,""),""))</f>
        <v/>
      </c>
      <c r="J2146" s="9" t="str">
        <f>IF($AL2146=Search!$F$8,1,"")</f>
        <v/>
      </c>
      <c r="K2146" s="9" t="str">
        <f>IF(Search!$I$4="","",IF(COUNTA($AS2146)=1,IF(Search!$I$4="N","N",1),""))</f>
        <v/>
      </c>
      <c r="L2146" s="9" t="str">
        <f>IF(Search!$I$5="","",IF($AS2146="RC",1,""))</f>
        <v/>
      </c>
      <c r="M2146" s="9" t="str">
        <f>IF(Search!$I$6="","",IF($AS2146="RCP",1,""))</f>
        <v/>
      </c>
      <c r="N2146" s="9" t="str">
        <f>IF(Search!$I$8="","",IF(COUNTA($AT2146)=1,IF(Search!$I$8="N","N",1),""))</f>
        <v/>
      </c>
      <c r="O2146" s="9" t="str">
        <f>IF(Search!$L$4="","",IF(COUNTA($AU2146)=1,IF(Search!$L$4="N","N",1),""))</f>
        <v/>
      </c>
      <c r="P2146" s="9" t="str">
        <f>IF(Search!$L$5="","",IF(ISNUMBER(SEARCH("Jersey",$AU2146))=TRUE,IF(Search!$L$5="N","N",1),""))</f>
        <v/>
      </c>
      <c r="Q2146" s="9" t="str">
        <f>IF(Search!$L$6="","",IF(ISNUMBER(SEARCH("Patch",$AU2146))=TRUE,IF(Search!$L$6="N","N",1),""))</f>
        <v/>
      </c>
      <c r="R2146" s="9" t="str">
        <f>IF(Search!$L$7="","",IF(ISNUMBER(SEARCH("Shield",$AU2146))=TRUE,IF(Search!$L$7="N","N",1),""))</f>
        <v/>
      </c>
      <c r="S2146" s="9" t="str">
        <f>IF(Search!$L$8="","",IF(ISNUMBER(SEARCH("Stick",$AU2146))=TRUE,IF(Search!$L$8="N","N",1),""))</f>
        <v/>
      </c>
      <c r="T2146" s="9" t="str">
        <f>IF(Search!$O$4="","",IF(COUNTA($AW2146)=1,IF(Search!$O$4="N","N",1),""))</f>
        <v/>
      </c>
      <c r="U2146" s="9" t="str">
        <f>IF(Search!$O$5="","",IF($AW2146="","",IF($AW2146&lt;Search!$O$5,"",1)))</f>
        <v/>
      </c>
      <c r="V2146" s="9" t="str">
        <f>IF(Search!$O$6="","",IF($AW2146="","",IF($AW2146&gt;Search!$O$6,"",1)))</f>
        <v/>
      </c>
      <c r="W2146" s="9" t="str">
        <f>IF(Search!$U$4="","",IF($AX2146="","",1))</f>
        <v/>
      </c>
      <c r="X2146" s="9" t="str">
        <f>IF(Search!$U$5="","",IF(ISNUMBER(SEARCH(Search!$U$5,$AX2146))=TRUE,IF(Search!$U$5="N","N",1),""))</f>
        <v/>
      </c>
      <c r="Y2146" s="9" t="str">
        <f>IF(Search!$U$6="","",IF($AY2146&lt;Search!$U$6,"",1))</f>
        <v/>
      </c>
      <c r="Z2146" s="9" t="str">
        <f>IF(Search!$R$4="","",IF(Inventory!$BA2146&lt;Search!$R$4,"",1))</f>
        <v/>
      </c>
      <c r="AA2146" s="9" t="str">
        <f>IF(Search!$R$5="","",IF($BA2146&gt;Search!$R$5,"",1))</f>
        <v/>
      </c>
      <c r="AB2146" s="9" t="str">
        <f>IF(Search!$R$6="","",IF($BB2146&lt;Search!$R$6,"",1))</f>
        <v/>
      </c>
      <c r="AC2146" s="9" t="str">
        <f>IF(Search!$R$7="","",IF($BB2146&lt;Search!$R$7,"",1))</f>
        <v/>
      </c>
      <c r="AD2146" s="45" t="str">
        <f>IF(COUNTIF($A2146:$AC2146,"n")&gt;0,"",IF(SUM($A2146:$AC2146)=COUNTA(Search!$C$4:$C$8,Search!$F$4:$F$8,Search!$I$4:$I$6,Search!$I$8,Search!$L$4:$L$8,Search!$O$4:$O$8,Search!$R$4:$R$7,Search!$U$4:$U$7)-COUNTIF(Search!$C$4:$U$7,"n"),1+LARGE($AD$1:AD2145,1),""))</f>
        <v/>
      </c>
      <c r="AE2146" s="45" t="str">
        <f t="shared" si="102"/>
        <v/>
      </c>
      <c r="AF2146" s="45" t="str">
        <f>IF(AD2146="","",COUNTIF($AE$1:$AE2145,$AE2146)+RANK($AE2146,$AE$2:$AE$10540,1))</f>
        <v/>
      </c>
      <c r="AG2146" s="45" t="str">
        <f t="shared" si="103"/>
        <v/>
      </c>
      <c r="AH2146" s="45" t="str">
        <f>IF($AD2146="","",COUNTIF($AG$1:$AG2145,$AG2146)+RANK($AG2146,$AG$1:$AG$10539,0))</f>
        <v/>
      </c>
      <c r="AI2146" s="10" t="str">
        <f t="shared" si="104"/>
        <v>2013-14 Upper Deck #227   RC   /   $</v>
      </c>
      <c r="AJ2146" s="11">
        <v>2013</v>
      </c>
      <c r="AK2146" s="17">
        <v>14</v>
      </c>
      <c r="AL2146" s="12" t="s">
        <v>7</v>
      </c>
      <c r="AM2146" s="10">
        <v>227</v>
      </c>
      <c r="AO2146" s="9"/>
      <c r="AP2146" s="9"/>
      <c r="AQ2146" s="9" t="s">
        <v>2543</v>
      </c>
      <c r="AR2146" s="14"/>
      <c r="AS2146" s="9" t="s">
        <v>2</v>
      </c>
      <c r="AT2146" s="9"/>
      <c r="AU2146" s="9"/>
      <c r="AV2146" s="13"/>
      <c r="AW2146" s="13"/>
      <c r="AX2146" s="9"/>
      <c r="AY2146" s="9"/>
      <c r="AZ2146" s="9"/>
      <c r="BA2146" s="33"/>
      <c r="BB2146" s="33"/>
      <c r="BC2146" s="36"/>
      <c r="BD2146" s="12" t="s">
        <v>1771</v>
      </c>
    </row>
    <row r="2147" spans="1:56" s="12" customFormat="1" x14ac:dyDescent="0.2">
      <c r="A2147" s="9" t="str">
        <f>IF(Search!$C$5="","",IF(COUNTA(Inventory!$AP2147)=1,1,""))</f>
        <v/>
      </c>
      <c r="B2147" s="9" t="str">
        <f>IF(Search!$C$4="","",IF(ISNUMBER(SEARCH(Search!$C$4,$AR2147))=TRUE,1,""))</f>
        <v/>
      </c>
      <c r="C2147" s="9" t="str">
        <f>IF(Search!$C$6="x",IF(COUNTA($AQ2147)=1,1,"N"),IF(COUNTA($AQ2147)=1,"N",""))</f>
        <v/>
      </c>
      <c r="D2147" s="9" t="str">
        <f>IF(Search!$O$8="","",IF(ISNUMBER(SEARCH(Search!$O$8,$BD2147))=TRUE,1,""))</f>
        <v/>
      </c>
      <c r="E2147" s="9" t="str">
        <f>IF(Search!$C$7="","",IF(ISNUMBER(SEARCH(Search!$C$7,$AN2147))=TRUE,1,""))</f>
        <v/>
      </c>
      <c r="F2147" s="9" t="str">
        <f>IF(Search!$C$8="","",IF(ISNUMBER(SEARCH(Search!$C$8,$AO2147))=TRUE,1,""))</f>
        <v/>
      </c>
      <c r="G2147" s="9" t="str">
        <f>IF(Search!$F$4="","",IF(Inventory!$AJ2147&lt;Search!$F$4,"",1))</f>
        <v/>
      </c>
      <c r="H2147" s="9" t="str">
        <f>IF(Search!$F$5="","",IF(Inventory!$AJ2147&gt;Search!$F$5,"",1))</f>
        <v/>
      </c>
      <c r="I2147" s="9" t="str">
        <f>IF(Search!$F$7="","",IF(Search!$F$8="",IF(ISNUMBER(SEARCH(Search!$F$7,$AL2147))=TRUE,1,""),""))</f>
        <v/>
      </c>
      <c r="J2147" s="9" t="str">
        <f>IF($AL2147=Search!$F$8,1,"")</f>
        <v/>
      </c>
      <c r="K2147" s="9" t="str">
        <f>IF(Search!$I$4="","",IF(COUNTA($AS2147)=1,IF(Search!$I$4="N","N",1),""))</f>
        <v/>
      </c>
      <c r="L2147" s="9" t="str">
        <f>IF(Search!$I$5="","",IF($AS2147="RC",1,""))</f>
        <v/>
      </c>
      <c r="M2147" s="9" t="str">
        <f>IF(Search!$I$6="","",IF($AS2147="RCP",1,""))</f>
        <v/>
      </c>
      <c r="N2147" s="9" t="str">
        <f>IF(Search!$I$8="","",IF(COUNTA($AT2147)=1,IF(Search!$I$8="N","N",1),""))</f>
        <v/>
      </c>
      <c r="O2147" s="9" t="str">
        <f>IF(Search!$L$4="","",IF(COUNTA($AU2147)=1,IF(Search!$L$4="N","N",1),""))</f>
        <v/>
      </c>
      <c r="P2147" s="9" t="str">
        <f>IF(Search!$L$5="","",IF(ISNUMBER(SEARCH("Jersey",$AU2147))=TRUE,IF(Search!$L$5="N","N",1),""))</f>
        <v/>
      </c>
      <c r="Q2147" s="9" t="str">
        <f>IF(Search!$L$6="","",IF(ISNUMBER(SEARCH("Patch",$AU2147))=TRUE,IF(Search!$L$6="N","N",1),""))</f>
        <v/>
      </c>
      <c r="R2147" s="9" t="str">
        <f>IF(Search!$L$7="","",IF(ISNUMBER(SEARCH("Shield",$AU2147))=TRUE,IF(Search!$L$7="N","N",1),""))</f>
        <v/>
      </c>
      <c r="S2147" s="9" t="str">
        <f>IF(Search!$L$8="","",IF(ISNUMBER(SEARCH("Stick",$AU2147))=TRUE,IF(Search!$L$8="N","N",1),""))</f>
        <v/>
      </c>
      <c r="T2147" s="9" t="str">
        <f>IF(Search!$O$4="","",IF(COUNTA($AW2147)=1,IF(Search!$O$4="N","N",1),""))</f>
        <v/>
      </c>
      <c r="U2147" s="9" t="str">
        <f>IF(Search!$O$5="","",IF($AW2147="","",IF($AW2147&lt;Search!$O$5,"",1)))</f>
        <v/>
      </c>
      <c r="V2147" s="9" t="str">
        <f>IF(Search!$O$6="","",IF($AW2147="","",IF($AW2147&gt;Search!$O$6,"",1)))</f>
        <v/>
      </c>
      <c r="W2147" s="9" t="str">
        <f>IF(Search!$U$4="","",IF($AX2147="","",1))</f>
        <v/>
      </c>
      <c r="X2147" s="9" t="str">
        <f>IF(Search!$U$5="","",IF(ISNUMBER(SEARCH(Search!$U$5,$AX2147))=TRUE,IF(Search!$U$5="N","N",1),""))</f>
        <v/>
      </c>
      <c r="Y2147" s="9" t="str">
        <f>IF(Search!$U$6="","",IF($AY2147&lt;Search!$U$6,"",1))</f>
        <v/>
      </c>
      <c r="Z2147" s="9" t="str">
        <f>IF(Search!$R$4="","",IF(Inventory!$BA2147&lt;Search!$R$4,"",1))</f>
        <v/>
      </c>
      <c r="AA2147" s="9" t="str">
        <f>IF(Search!$R$5="","",IF($BA2147&gt;Search!$R$5,"",1))</f>
        <v/>
      </c>
      <c r="AB2147" s="9" t="str">
        <f>IF(Search!$R$6="","",IF($BB2147&lt;Search!$R$6,"",1))</f>
        <v/>
      </c>
      <c r="AC2147" s="9" t="str">
        <f>IF(Search!$R$7="","",IF($BB2147&lt;Search!$R$7,"",1))</f>
        <v/>
      </c>
      <c r="AD2147" s="45" t="str">
        <f>IF(COUNTIF($A2147:$AC2147,"n")&gt;0,"",IF(SUM($A2147:$AC2147)=COUNTA(Search!$C$4:$C$8,Search!$F$4:$F$8,Search!$I$4:$I$6,Search!$I$8,Search!$L$4:$L$8,Search!$O$4:$O$8,Search!$R$4:$R$7,Search!$U$4:$U$7)-COUNTIF(Search!$C$4:$U$7,"n"),1+LARGE($AD$1:AD2146,1),""))</f>
        <v/>
      </c>
      <c r="AE2147" s="45" t="str">
        <f t="shared" si="102"/>
        <v/>
      </c>
      <c r="AF2147" s="45" t="str">
        <f>IF(AD2147="","",COUNTIF($AE$1:$AE2146,$AE2147)+RANK($AE2147,$AE$2:$AE$10540,1))</f>
        <v/>
      </c>
      <c r="AG2147" s="45" t="str">
        <f t="shared" si="103"/>
        <v/>
      </c>
      <c r="AH2147" s="45" t="str">
        <f>IF($AD2147="","",COUNTIF($AG$1:$AG2146,$AG2147)+RANK($AG2147,$AG$1:$AG$10539,0))</f>
        <v/>
      </c>
      <c r="AI2147" s="10" t="str">
        <f t="shared" si="104"/>
        <v>2013-14 Upper Deck #228 Seth Jones YG NAS RC   /   $12</v>
      </c>
      <c r="AJ2147" s="11">
        <v>2013</v>
      </c>
      <c r="AK2147" s="17">
        <v>14</v>
      </c>
      <c r="AL2147" s="12" t="s">
        <v>7</v>
      </c>
      <c r="AM2147" s="10">
        <v>228</v>
      </c>
      <c r="AN2147" s="12" t="s">
        <v>2106</v>
      </c>
      <c r="AO2147" s="9" t="s">
        <v>1948</v>
      </c>
      <c r="AP2147" s="9"/>
      <c r="AQ2147" s="9"/>
      <c r="AR2147" s="14" t="s">
        <v>2481</v>
      </c>
      <c r="AS2147" s="9" t="s">
        <v>2</v>
      </c>
      <c r="AT2147" s="9"/>
      <c r="AU2147" s="9"/>
      <c r="AV2147" s="13"/>
      <c r="AW2147" s="13"/>
      <c r="AX2147" s="9"/>
      <c r="AY2147" s="9"/>
      <c r="AZ2147" s="9"/>
      <c r="BA2147" s="33">
        <v>12</v>
      </c>
      <c r="BB2147" s="33"/>
      <c r="BC2147" s="36"/>
      <c r="BD2147" s="12" t="s">
        <v>1771</v>
      </c>
    </row>
    <row r="2148" spans="1:56" s="12" customFormat="1" x14ac:dyDescent="0.2">
      <c r="A2148" s="9" t="str">
        <f>IF(Search!$C$5="","",IF(COUNTA(Inventory!$AP2148)=1,1,""))</f>
        <v/>
      </c>
      <c r="B2148" s="9" t="str">
        <f>IF(Search!$C$4="","",IF(ISNUMBER(SEARCH(Search!$C$4,$AR2148))=TRUE,1,""))</f>
        <v/>
      </c>
      <c r="C2148" s="9" t="str">
        <f>IF(Search!$C$6="x",IF(COUNTA($AQ2148)=1,1,"N"),IF(COUNTA($AQ2148)=1,"N",""))</f>
        <v>N</v>
      </c>
      <c r="D2148" s="9" t="str">
        <f>IF(Search!$O$8="","",IF(ISNUMBER(SEARCH(Search!$O$8,$BD2148))=TRUE,1,""))</f>
        <v/>
      </c>
      <c r="E2148" s="9" t="str">
        <f>IF(Search!$C$7="","",IF(ISNUMBER(SEARCH(Search!$C$7,$AN2148))=TRUE,1,""))</f>
        <v/>
      </c>
      <c r="F2148" s="9" t="str">
        <f>IF(Search!$C$8="","",IF(ISNUMBER(SEARCH(Search!$C$8,$AO2148))=TRUE,1,""))</f>
        <v/>
      </c>
      <c r="G2148" s="9" t="str">
        <f>IF(Search!$F$4="","",IF(Inventory!$AJ2148&lt;Search!$F$4,"",1))</f>
        <v/>
      </c>
      <c r="H2148" s="9" t="str">
        <f>IF(Search!$F$5="","",IF(Inventory!$AJ2148&gt;Search!$F$5,"",1))</f>
        <v/>
      </c>
      <c r="I2148" s="9" t="str">
        <f>IF(Search!$F$7="","",IF(Search!$F$8="",IF(ISNUMBER(SEARCH(Search!$F$7,$AL2148))=TRUE,1,""),""))</f>
        <v/>
      </c>
      <c r="J2148" s="9" t="str">
        <f>IF($AL2148=Search!$F$8,1,"")</f>
        <v/>
      </c>
      <c r="K2148" s="9" t="str">
        <f>IF(Search!$I$4="","",IF(COUNTA($AS2148)=1,IF(Search!$I$4="N","N",1),""))</f>
        <v/>
      </c>
      <c r="L2148" s="9" t="str">
        <f>IF(Search!$I$5="","",IF($AS2148="RC",1,""))</f>
        <v/>
      </c>
      <c r="M2148" s="9" t="str">
        <f>IF(Search!$I$6="","",IF($AS2148="RCP",1,""))</f>
        <v/>
      </c>
      <c r="N2148" s="9" t="str">
        <f>IF(Search!$I$8="","",IF(COUNTA($AT2148)=1,IF(Search!$I$8="N","N",1),""))</f>
        <v/>
      </c>
      <c r="O2148" s="9" t="str">
        <f>IF(Search!$L$4="","",IF(COUNTA($AU2148)=1,IF(Search!$L$4="N","N",1),""))</f>
        <v/>
      </c>
      <c r="P2148" s="9" t="str">
        <f>IF(Search!$L$5="","",IF(ISNUMBER(SEARCH("Jersey",$AU2148))=TRUE,IF(Search!$L$5="N","N",1),""))</f>
        <v/>
      </c>
      <c r="Q2148" s="9" t="str">
        <f>IF(Search!$L$6="","",IF(ISNUMBER(SEARCH("Patch",$AU2148))=TRUE,IF(Search!$L$6="N","N",1),""))</f>
        <v/>
      </c>
      <c r="R2148" s="9" t="str">
        <f>IF(Search!$L$7="","",IF(ISNUMBER(SEARCH("Shield",$AU2148))=TRUE,IF(Search!$L$7="N","N",1),""))</f>
        <v/>
      </c>
      <c r="S2148" s="9" t="str">
        <f>IF(Search!$L$8="","",IF(ISNUMBER(SEARCH("Stick",$AU2148))=TRUE,IF(Search!$L$8="N","N",1),""))</f>
        <v/>
      </c>
      <c r="T2148" s="9" t="str">
        <f>IF(Search!$O$4="","",IF(COUNTA($AW2148)=1,IF(Search!$O$4="N","N",1),""))</f>
        <v/>
      </c>
      <c r="U2148" s="9" t="str">
        <f>IF(Search!$O$5="","",IF($AW2148="","",IF($AW2148&lt;Search!$O$5,"",1)))</f>
        <v/>
      </c>
      <c r="V2148" s="9" t="str">
        <f>IF(Search!$O$6="","",IF($AW2148="","",IF($AW2148&gt;Search!$O$6,"",1)))</f>
        <v/>
      </c>
      <c r="W2148" s="9" t="str">
        <f>IF(Search!$U$4="","",IF($AX2148="","",1))</f>
        <v/>
      </c>
      <c r="X2148" s="9" t="str">
        <f>IF(Search!$U$5="","",IF(ISNUMBER(SEARCH(Search!$U$5,$AX2148))=TRUE,IF(Search!$U$5="N","N",1),""))</f>
        <v/>
      </c>
      <c r="Y2148" s="9" t="str">
        <f>IF(Search!$U$6="","",IF($AY2148&lt;Search!$U$6,"",1))</f>
        <v/>
      </c>
      <c r="Z2148" s="9" t="str">
        <f>IF(Search!$R$4="","",IF(Inventory!$BA2148&lt;Search!$R$4,"",1))</f>
        <v/>
      </c>
      <c r="AA2148" s="9" t="str">
        <f>IF(Search!$R$5="","",IF($BA2148&gt;Search!$R$5,"",1))</f>
        <v/>
      </c>
      <c r="AB2148" s="9" t="str">
        <f>IF(Search!$R$6="","",IF($BB2148&lt;Search!$R$6,"",1))</f>
        <v/>
      </c>
      <c r="AC2148" s="9" t="str">
        <f>IF(Search!$R$7="","",IF($BB2148&lt;Search!$R$7,"",1))</f>
        <v/>
      </c>
      <c r="AD2148" s="45" t="str">
        <f>IF(COUNTIF($A2148:$AC2148,"n")&gt;0,"",IF(SUM($A2148:$AC2148)=COUNTA(Search!$C$4:$C$8,Search!$F$4:$F$8,Search!$I$4:$I$6,Search!$I$8,Search!$L$4:$L$8,Search!$O$4:$O$8,Search!$R$4:$R$7,Search!$U$4:$U$7)-COUNTIF(Search!$C$4:$U$7,"n"),1+LARGE($AD$1:AD2147,1),""))</f>
        <v/>
      </c>
      <c r="AE2148" s="45" t="str">
        <f t="shared" si="102"/>
        <v/>
      </c>
      <c r="AF2148" s="45" t="str">
        <f>IF(AD2148="","",COUNTIF($AE$1:$AE2147,$AE2148)+RANK($AE2148,$AE$2:$AE$10540,1))</f>
        <v/>
      </c>
      <c r="AG2148" s="45" t="str">
        <f t="shared" si="103"/>
        <v/>
      </c>
      <c r="AH2148" s="45" t="str">
        <f>IF($AD2148="","",COUNTIF($AG$1:$AG2147,$AG2148)+RANK($AG2148,$AG$1:$AG$10539,0))</f>
        <v/>
      </c>
      <c r="AI2148" s="10" t="str">
        <f t="shared" si="104"/>
        <v>2013-14 Upper Deck #229   RC   /   $</v>
      </c>
      <c r="AJ2148" s="11">
        <v>2013</v>
      </c>
      <c r="AK2148" s="17">
        <v>14</v>
      </c>
      <c r="AL2148" s="12" t="s">
        <v>7</v>
      </c>
      <c r="AM2148" s="10">
        <v>229</v>
      </c>
      <c r="AO2148" s="9"/>
      <c r="AP2148" s="9"/>
      <c r="AQ2148" s="9" t="s">
        <v>2543</v>
      </c>
      <c r="AR2148" s="14"/>
      <c r="AS2148" s="9" t="s">
        <v>2</v>
      </c>
      <c r="AT2148" s="9"/>
      <c r="AU2148" s="9"/>
      <c r="AV2148" s="13"/>
      <c r="AW2148" s="13"/>
      <c r="AX2148" s="9"/>
      <c r="AY2148" s="9"/>
      <c r="AZ2148" s="9"/>
      <c r="BA2148" s="33"/>
      <c r="BB2148" s="33"/>
      <c r="BC2148" s="36"/>
      <c r="BD2148" s="12" t="s">
        <v>1771</v>
      </c>
    </row>
    <row r="2149" spans="1:56" s="12" customFormat="1" x14ac:dyDescent="0.2">
      <c r="A2149" s="9" t="str">
        <f>IF(Search!$C$5="","",IF(COUNTA(Inventory!$AP2149)=1,1,""))</f>
        <v/>
      </c>
      <c r="B2149" s="9" t="str">
        <f>IF(Search!$C$4="","",IF(ISNUMBER(SEARCH(Search!$C$4,$AR2149))=TRUE,1,""))</f>
        <v/>
      </c>
      <c r="C2149" s="9" t="str">
        <f>IF(Search!$C$6="x",IF(COUNTA($AQ2149)=1,1,"N"),IF(COUNTA($AQ2149)=1,"N",""))</f>
        <v/>
      </c>
      <c r="D2149" s="9" t="str">
        <f>IF(Search!$O$8="","",IF(ISNUMBER(SEARCH(Search!$O$8,$BD2149))=TRUE,1,""))</f>
        <v/>
      </c>
      <c r="E2149" s="9" t="str">
        <f>IF(Search!$C$7="","",IF(ISNUMBER(SEARCH(Search!$C$7,$AN2149))=TRUE,1,""))</f>
        <v/>
      </c>
      <c r="F2149" s="9" t="str">
        <f>IF(Search!$C$8="","",IF(ISNUMBER(SEARCH(Search!$C$8,$AO2149))=TRUE,1,""))</f>
        <v/>
      </c>
      <c r="G2149" s="9" t="str">
        <f>IF(Search!$F$4="","",IF(Inventory!$AJ2149&lt;Search!$F$4,"",1))</f>
        <v/>
      </c>
      <c r="H2149" s="9" t="str">
        <f>IF(Search!$F$5="","",IF(Inventory!$AJ2149&gt;Search!$F$5,"",1))</f>
        <v/>
      </c>
      <c r="I2149" s="9" t="str">
        <f>IF(Search!$F$7="","",IF(Search!$F$8="",IF(ISNUMBER(SEARCH(Search!$F$7,$AL2149))=TRUE,1,""),""))</f>
        <v/>
      </c>
      <c r="J2149" s="9" t="str">
        <f>IF($AL2149=Search!$F$8,1,"")</f>
        <v/>
      </c>
      <c r="K2149" s="9" t="str">
        <f>IF(Search!$I$4="","",IF(COUNTA($AS2149)=1,IF(Search!$I$4="N","N",1),""))</f>
        <v/>
      </c>
      <c r="L2149" s="9" t="str">
        <f>IF(Search!$I$5="","",IF($AS2149="RC",1,""))</f>
        <v/>
      </c>
      <c r="M2149" s="9" t="str">
        <f>IF(Search!$I$6="","",IF($AS2149="RCP",1,""))</f>
        <v/>
      </c>
      <c r="N2149" s="9" t="str">
        <f>IF(Search!$I$8="","",IF(COUNTA($AT2149)=1,IF(Search!$I$8="N","N",1),""))</f>
        <v/>
      </c>
      <c r="O2149" s="9" t="str">
        <f>IF(Search!$L$4="","",IF(COUNTA($AU2149)=1,IF(Search!$L$4="N","N",1),""))</f>
        <v/>
      </c>
      <c r="P2149" s="9" t="str">
        <f>IF(Search!$L$5="","",IF(ISNUMBER(SEARCH("Jersey",$AU2149))=TRUE,IF(Search!$L$5="N","N",1),""))</f>
        <v/>
      </c>
      <c r="Q2149" s="9" t="str">
        <f>IF(Search!$L$6="","",IF(ISNUMBER(SEARCH("Patch",$AU2149))=TRUE,IF(Search!$L$6="N","N",1),""))</f>
        <v/>
      </c>
      <c r="R2149" s="9" t="str">
        <f>IF(Search!$L$7="","",IF(ISNUMBER(SEARCH("Shield",$AU2149))=TRUE,IF(Search!$L$7="N","N",1),""))</f>
        <v/>
      </c>
      <c r="S2149" s="9" t="str">
        <f>IF(Search!$L$8="","",IF(ISNUMBER(SEARCH("Stick",$AU2149))=TRUE,IF(Search!$L$8="N","N",1),""))</f>
        <v/>
      </c>
      <c r="T2149" s="9" t="str">
        <f>IF(Search!$O$4="","",IF(COUNTA($AW2149)=1,IF(Search!$O$4="N","N",1),""))</f>
        <v/>
      </c>
      <c r="U2149" s="9" t="str">
        <f>IF(Search!$O$5="","",IF($AW2149="","",IF($AW2149&lt;Search!$O$5,"",1)))</f>
        <v/>
      </c>
      <c r="V2149" s="9" t="str">
        <f>IF(Search!$O$6="","",IF($AW2149="","",IF($AW2149&gt;Search!$O$6,"",1)))</f>
        <v/>
      </c>
      <c r="W2149" s="9" t="str">
        <f>IF(Search!$U$4="","",IF($AX2149="","",1))</f>
        <v/>
      </c>
      <c r="X2149" s="9" t="str">
        <f>IF(Search!$U$5="","",IF(ISNUMBER(SEARCH(Search!$U$5,$AX2149))=TRUE,IF(Search!$U$5="N","N",1),""))</f>
        <v/>
      </c>
      <c r="Y2149" s="9" t="str">
        <f>IF(Search!$U$6="","",IF($AY2149&lt;Search!$U$6,"",1))</f>
        <v/>
      </c>
      <c r="Z2149" s="9" t="str">
        <f>IF(Search!$R$4="","",IF(Inventory!$BA2149&lt;Search!$R$4,"",1))</f>
        <v/>
      </c>
      <c r="AA2149" s="9" t="str">
        <f>IF(Search!$R$5="","",IF($BA2149&gt;Search!$R$5,"",1))</f>
        <v/>
      </c>
      <c r="AB2149" s="9" t="str">
        <f>IF(Search!$R$6="","",IF($BB2149&lt;Search!$R$6,"",1))</f>
        <v/>
      </c>
      <c r="AC2149" s="9" t="str">
        <f>IF(Search!$R$7="","",IF($BB2149&lt;Search!$R$7,"",1))</f>
        <v/>
      </c>
      <c r="AD2149" s="45" t="str">
        <f>IF(COUNTIF($A2149:$AC2149,"n")&gt;0,"",IF(SUM($A2149:$AC2149)=COUNTA(Search!$C$4:$C$8,Search!$F$4:$F$8,Search!$I$4:$I$6,Search!$I$8,Search!$L$4:$L$8,Search!$O$4:$O$8,Search!$R$4:$R$7,Search!$U$4:$U$7)-COUNTIF(Search!$C$4:$U$7,"n"),1+LARGE($AD$1:AD2148,1),""))</f>
        <v/>
      </c>
      <c r="AE2149" s="45" t="str">
        <f t="shared" si="102"/>
        <v/>
      </c>
      <c r="AF2149" s="45" t="str">
        <f>IF(AD2149="","",COUNTIF($AE$1:$AE2148,$AE2149)+RANK($AE2149,$AE$2:$AE$10540,1))</f>
        <v/>
      </c>
      <c r="AG2149" s="45" t="str">
        <f t="shared" si="103"/>
        <v/>
      </c>
      <c r="AH2149" s="45" t="str">
        <f>IF($AD2149="","",COUNTIF($AG$1:$AG2148,$AG2149)+RANK($AG2149,$AG$1:$AG$10539,0))</f>
        <v/>
      </c>
      <c r="AI2149" s="10" t="str">
        <f t="shared" si="104"/>
        <v>2013-14 Upper Deck #230 Vladimir Tarasenko YG STL RC   / BGS 9.5 $80</v>
      </c>
      <c r="AJ2149" s="11">
        <v>2013</v>
      </c>
      <c r="AK2149" s="17">
        <v>14</v>
      </c>
      <c r="AL2149" s="12" t="s">
        <v>7</v>
      </c>
      <c r="AM2149" s="10">
        <v>230</v>
      </c>
      <c r="AN2149" s="12" t="s">
        <v>2107</v>
      </c>
      <c r="AO2149" s="9" t="s">
        <v>1922</v>
      </c>
      <c r="AP2149" s="9"/>
      <c r="AQ2149" s="9"/>
      <c r="AR2149" s="14" t="s">
        <v>2481</v>
      </c>
      <c r="AS2149" s="9" t="s">
        <v>2</v>
      </c>
      <c r="AT2149" s="9"/>
      <c r="AU2149" s="9"/>
      <c r="AV2149" s="13"/>
      <c r="AW2149" s="13"/>
      <c r="AX2149" s="9" t="s">
        <v>1938</v>
      </c>
      <c r="AY2149" s="9">
        <v>9.5</v>
      </c>
      <c r="AZ2149" s="9"/>
      <c r="BA2149" s="33">
        <v>80</v>
      </c>
      <c r="BB2149" s="33"/>
      <c r="BC2149" s="36">
        <v>42968</v>
      </c>
      <c r="BD2149" s="12" t="s">
        <v>1771</v>
      </c>
    </row>
    <row r="2150" spans="1:56" s="12" customFormat="1" x14ac:dyDescent="0.2">
      <c r="A2150" s="9" t="str">
        <f>IF(Search!$C$5="","",IF(COUNTA(Inventory!$AP2150)=1,1,""))</f>
        <v/>
      </c>
      <c r="B2150" s="9" t="str">
        <f>IF(Search!$C$4="","",IF(ISNUMBER(SEARCH(Search!$C$4,$AR2150))=TRUE,1,""))</f>
        <v/>
      </c>
      <c r="C2150" s="9" t="str">
        <f>IF(Search!$C$6="x",IF(COUNTA($AQ2150)=1,1,"N"),IF(COUNTA($AQ2150)=1,"N",""))</f>
        <v>N</v>
      </c>
      <c r="D2150" s="9" t="str">
        <f>IF(Search!$O$8="","",IF(ISNUMBER(SEARCH(Search!$O$8,$BD2150))=TRUE,1,""))</f>
        <v/>
      </c>
      <c r="E2150" s="9" t="str">
        <f>IF(Search!$C$7="","",IF(ISNUMBER(SEARCH(Search!$C$7,$AN2150))=TRUE,1,""))</f>
        <v/>
      </c>
      <c r="F2150" s="9" t="str">
        <f>IF(Search!$C$8="","",IF(ISNUMBER(SEARCH(Search!$C$8,$AO2150))=TRUE,1,""))</f>
        <v/>
      </c>
      <c r="G2150" s="9" t="str">
        <f>IF(Search!$F$4="","",IF(Inventory!$AJ2150&lt;Search!$F$4,"",1))</f>
        <v/>
      </c>
      <c r="H2150" s="9" t="str">
        <f>IF(Search!$F$5="","",IF(Inventory!$AJ2150&gt;Search!$F$5,"",1))</f>
        <v/>
      </c>
      <c r="I2150" s="9" t="str">
        <f>IF(Search!$F$7="","",IF(Search!$F$8="",IF(ISNUMBER(SEARCH(Search!$F$7,$AL2150))=TRUE,1,""),""))</f>
        <v/>
      </c>
      <c r="J2150" s="9" t="str">
        <f>IF($AL2150=Search!$F$8,1,"")</f>
        <v/>
      </c>
      <c r="K2150" s="9" t="str">
        <f>IF(Search!$I$4="","",IF(COUNTA($AS2150)=1,IF(Search!$I$4="N","N",1),""))</f>
        <v/>
      </c>
      <c r="L2150" s="9" t="str">
        <f>IF(Search!$I$5="","",IF($AS2150="RC",1,""))</f>
        <v/>
      </c>
      <c r="M2150" s="9" t="str">
        <f>IF(Search!$I$6="","",IF($AS2150="RCP",1,""))</f>
        <v/>
      </c>
      <c r="N2150" s="9" t="str">
        <f>IF(Search!$I$8="","",IF(COUNTA($AT2150)=1,IF(Search!$I$8="N","N",1),""))</f>
        <v/>
      </c>
      <c r="O2150" s="9" t="str">
        <f>IF(Search!$L$4="","",IF(COUNTA($AU2150)=1,IF(Search!$L$4="N","N",1),""))</f>
        <v/>
      </c>
      <c r="P2150" s="9" t="str">
        <f>IF(Search!$L$5="","",IF(ISNUMBER(SEARCH("Jersey",$AU2150))=TRUE,IF(Search!$L$5="N","N",1),""))</f>
        <v/>
      </c>
      <c r="Q2150" s="9" t="str">
        <f>IF(Search!$L$6="","",IF(ISNUMBER(SEARCH("Patch",$AU2150))=TRUE,IF(Search!$L$6="N","N",1),""))</f>
        <v/>
      </c>
      <c r="R2150" s="9" t="str">
        <f>IF(Search!$L$7="","",IF(ISNUMBER(SEARCH("Shield",$AU2150))=TRUE,IF(Search!$L$7="N","N",1),""))</f>
        <v/>
      </c>
      <c r="S2150" s="9" t="str">
        <f>IF(Search!$L$8="","",IF(ISNUMBER(SEARCH("Stick",$AU2150))=TRUE,IF(Search!$L$8="N","N",1),""))</f>
        <v/>
      </c>
      <c r="T2150" s="9" t="str">
        <f>IF(Search!$O$4="","",IF(COUNTA($AW2150)=1,IF(Search!$O$4="N","N",1),""))</f>
        <v/>
      </c>
      <c r="U2150" s="9" t="str">
        <f>IF(Search!$O$5="","",IF($AW2150="","",IF($AW2150&lt;Search!$O$5,"",1)))</f>
        <v/>
      </c>
      <c r="V2150" s="9" t="str">
        <f>IF(Search!$O$6="","",IF($AW2150="","",IF($AW2150&gt;Search!$O$6,"",1)))</f>
        <v/>
      </c>
      <c r="W2150" s="9" t="str">
        <f>IF(Search!$U$4="","",IF($AX2150="","",1))</f>
        <v/>
      </c>
      <c r="X2150" s="9" t="str">
        <f>IF(Search!$U$5="","",IF(ISNUMBER(SEARCH(Search!$U$5,$AX2150))=TRUE,IF(Search!$U$5="N","N",1),""))</f>
        <v/>
      </c>
      <c r="Y2150" s="9" t="str">
        <f>IF(Search!$U$6="","",IF($AY2150&lt;Search!$U$6,"",1))</f>
        <v/>
      </c>
      <c r="Z2150" s="9" t="str">
        <f>IF(Search!$R$4="","",IF(Inventory!$BA2150&lt;Search!$R$4,"",1))</f>
        <v/>
      </c>
      <c r="AA2150" s="9" t="str">
        <f>IF(Search!$R$5="","",IF($BA2150&gt;Search!$R$5,"",1))</f>
        <v/>
      </c>
      <c r="AB2150" s="9" t="str">
        <f>IF(Search!$R$6="","",IF($BB2150&lt;Search!$R$6,"",1))</f>
        <v/>
      </c>
      <c r="AC2150" s="9" t="str">
        <f>IF(Search!$R$7="","",IF($BB2150&lt;Search!$R$7,"",1))</f>
        <v/>
      </c>
      <c r="AD2150" s="45" t="str">
        <f>IF(COUNTIF($A2150:$AC2150,"n")&gt;0,"",IF(SUM($A2150:$AC2150)=COUNTA(Search!$C$4:$C$8,Search!$F$4:$F$8,Search!$I$4:$I$6,Search!$I$8,Search!$L$4:$L$8,Search!$O$4:$O$8,Search!$R$4:$R$7,Search!$U$4:$U$7)-COUNTIF(Search!$C$4:$U$7,"n"),1+LARGE($AD$1:AD2149,1),""))</f>
        <v/>
      </c>
      <c r="AE2150" s="45" t="str">
        <f t="shared" si="102"/>
        <v/>
      </c>
      <c r="AF2150" s="45" t="str">
        <f>IF(AD2150="","",COUNTIF($AE$1:$AE2149,$AE2150)+RANK($AE2150,$AE$2:$AE$10540,1))</f>
        <v/>
      </c>
      <c r="AG2150" s="45" t="str">
        <f t="shared" si="103"/>
        <v/>
      </c>
      <c r="AH2150" s="45" t="str">
        <f>IF($AD2150="","",COUNTIF($AG$1:$AG2149,$AG2150)+RANK($AG2150,$AG$1:$AG$10539,0))</f>
        <v/>
      </c>
      <c r="AI2150" s="10" t="str">
        <f t="shared" si="104"/>
        <v>2013-14 Upper Deck #231   RC   /   $</v>
      </c>
      <c r="AJ2150" s="11">
        <v>2013</v>
      </c>
      <c r="AK2150" s="17">
        <v>14</v>
      </c>
      <c r="AL2150" s="12" t="s">
        <v>7</v>
      </c>
      <c r="AM2150" s="10">
        <v>231</v>
      </c>
      <c r="AO2150" s="9"/>
      <c r="AP2150" s="9"/>
      <c r="AQ2150" s="9" t="s">
        <v>2543</v>
      </c>
      <c r="AR2150" s="14"/>
      <c r="AS2150" s="9" t="s">
        <v>2</v>
      </c>
      <c r="AT2150" s="9"/>
      <c r="AU2150" s="9"/>
      <c r="AV2150" s="13"/>
      <c r="AW2150" s="13"/>
      <c r="AX2150" s="9"/>
      <c r="AY2150" s="9"/>
      <c r="AZ2150" s="9"/>
      <c r="BA2150" s="33"/>
      <c r="BB2150" s="33"/>
      <c r="BC2150" s="36"/>
      <c r="BD2150" s="12" t="s">
        <v>1771</v>
      </c>
    </row>
    <row r="2151" spans="1:56" s="12" customFormat="1" x14ac:dyDescent="0.2">
      <c r="A2151" s="9" t="str">
        <f>IF(Search!$C$5="","",IF(COUNTA(Inventory!$AP2151)=1,1,""))</f>
        <v/>
      </c>
      <c r="B2151" s="9" t="str">
        <f>IF(Search!$C$4="","",IF(ISNUMBER(SEARCH(Search!$C$4,$AR2151))=TRUE,1,""))</f>
        <v/>
      </c>
      <c r="C2151" s="9" t="str">
        <f>IF(Search!$C$6="x",IF(COUNTA($AQ2151)=1,1,"N"),IF(COUNTA($AQ2151)=1,"N",""))</f>
        <v>N</v>
      </c>
      <c r="D2151" s="9" t="str">
        <f>IF(Search!$O$8="","",IF(ISNUMBER(SEARCH(Search!$O$8,$BD2151))=TRUE,1,""))</f>
        <v/>
      </c>
      <c r="E2151" s="9" t="str">
        <f>IF(Search!$C$7="","",IF(ISNUMBER(SEARCH(Search!$C$7,$AN2151))=TRUE,1,""))</f>
        <v/>
      </c>
      <c r="F2151" s="9" t="str">
        <f>IF(Search!$C$8="","",IF(ISNUMBER(SEARCH(Search!$C$8,$AO2151))=TRUE,1,""))</f>
        <v/>
      </c>
      <c r="G2151" s="9" t="str">
        <f>IF(Search!$F$4="","",IF(Inventory!$AJ2151&lt;Search!$F$4,"",1))</f>
        <v/>
      </c>
      <c r="H2151" s="9" t="str">
        <f>IF(Search!$F$5="","",IF(Inventory!$AJ2151&gt;Search!$F$5,"",1))</f>
        <v/>
      </c>
      <c r="I2151" s="9" t="str">
        <f>IF(Search!$F$7="","",IF(Search!$F$8="",IF(ISNUMBER(SEARCH(Search!$F$7,$AL2151))=TRUE,1,""),""))</f>
        <v/>
      </c>
      <c r="J2151" s="9" t="str">
        <f>IF($AL2151=Search!$F$8,1,"")</f>
        <v/>
      </c>
      <c r="K2151" s="9" t="str">
        <f>IF(Search!$I$4="","",IF(COUNTA($AS2151)=1,IF(Search!$I$4="N","N",1),""))</f>
        <v/>
      </c>
      <c r="L2151" s="9" t="str">
        <f>IF(Search!$I$5="","",IF($AS2151="RC",1,""))</f>
        <v/>
      </c>
      <c r="M2151" s="9" t="str">
        <f>IF(Search!$I$6="","",IF($AS2151="RCP",1,""))</f>
        <v/>
      </c>
      <c r="N2151" s="9" t="str">
        <f>IF(Search!$I$8="","",IF(COUNTA($AT2151)=1,IF(Search!$I$8="N","N",1),""))</f>
        <v/>
      </c>
      <c r="O2151" s="9" t="str">
        <f>IF(Search!$L$4="","",IF(COUNTA($AU2151)=1,IF(Search!$L$4="N","N",1),""))</f>
        <v/>
      </c>
      <c r="P2151" s="9" t="str">
        <f>IF(Search!$L$5="","",IF(ISNUMBER(SEARCH("Jersey",$AU2151))=TRUE,IF(Search!$L$5="N","N",1),""))</f>
        <v/>
      </c>
      <c r="Q2151" s="9" t="str">
        <f>IF(Search!$L$6="","",IF(ISNUMBER(SEARCH("Patch",$AU2151))=TRUE,IF(Search!$L$6="N","N",1),""))</f>
        <v/>
      </c>
      <c r="R2151" s="9" t="str">
        <f>IF(Search!$L$7="","",IF(ISNUMBER(SEARCH("Shield",$AU2151))=TRUE,IF(Search!$L$7="N","N",1),""))</f>
        <v/>
      </c>
      <c r="S2151" s="9" t="str">
        <f>IF(Search!$L$8="","",IF(ISNUMBER(SEARCH("Stick",$AU2151))=TRUE,IF(Search!$L$8="N","N",1),""))</f>
        <v/>
      </c>
      <c r="T2151" s="9" t="str">
        <f>IF(Search!$O$4="","",IF(COUNTA($AW2151)=1,IF(Search!$O$4="N","N",1),""))</f>
        <v/>
      </c>
      <c r="U2151" s="9" t="str">
        <f>IF(Search!$O$5="","",IF($AW2151="","",IF($AW2151&lt;Search!$O$5,"",1)))</f>
        <v/>
      </c>
      <c r="V2151" s="9" t="str">
        <f>IF(Search!$O$6="","",IF($AW2151="","",IF($AW2151&gt;Search!$O$6,"",1)))</f>
        <v/>
      </c>
      <c r="W2151" s="9" t="str">
        <f>IF(Search!$U$4="","",IF($AX2151="","",1))</f>
        <v/>
      </c>
      <c r="X2151" s="9" t="str">
        <f>IF(Search!$U$5="","",IF(ISNUMBER(SEARCH(Search!$U$5,$AX2151))=TRUE,IF(Search!$U$5="N","N",1),""))</f>
        <v/>
      </c>
      <c r="Y2151" s="9" t="str">
        <f>IF(Search!$U$6="","",IF($AY2151&lt;Search!$U$6,"",1))</f>
        <v/>
      </c>
      <c r="Z2151" s="9" t="str">
        <f>IF(Search!$R$4="","",IF(Inventory!$BA2151&lt;Search!$R$4,"",1))</f>
        <v/>
      </c>
      <c r="AA2151" s="9" t="str">
        <f>IF(Search!$R$5="","",IF($BA2151&gt;Search!$R$5,"",1))</f>
        <v/>
      </c>
      <c r="AB2151" s="9" t="str">
        <f>IF(Search!$R$6="","",IF($BB2151&lt;Search!$R$6,"",1))</f>
        <v/>
      </c>
      <c r="AC2151" s="9" t="str">
        <f>IF(Search!$R$7="","",IF($BB2151&lt;Search!$R$7,"",1))</f>
        <v/>
      </c>
      <c r="AD2151" s="45" t="str">
        <f>IF(COUNTIF($A2151:$AC2151,"n")&gt;0,"",IF(SUM($A2151:$AC2151)=COUNTA(Search!$C$4:$C$8,Search!$F$4:$F$8,Search!$I$4:$I$6,Search!$I$8,Search!$L$4:$L$8,Search!$O$4:$O$8,Search!$R$4:$R$7,Search!$U$4:$U$7)-COUNTIF(Search!$C$4:$U$7,"n"),1+LARGE($AD$1:AD2150,1),""))</f>
        <v/>
      </c>
      <c r="AE2151" s="45" t="str">
        <f t="shared" si="102"/>
        <v/>
      </c>
      <c r="AF2151" s="45" t="str">
        <f>IF(AD2151="","",COUNTIF($AE$1:$AE2150,$AE2151)+RANK($AE2151,$AE$2:$AE$10540,1))</f>
        <v/>
      </c>
      <c r="AG2151" s="45" t="str">
        <f t="shared" si="103"/>
        <v/>
      </c>
      <c r="AH2151" s="45" t="str">
        <f>IF($AD2151="","",COUNTIF($AG$1:$AG2150,$AG2151)+RANK($AG2151,$AG$1:$AG$10539,0))</f>
        <v/>
      </c>
      <c r="AI2151" s="10" t="str">
        <f t="shared" si="104"/>
        <v>2013-14 Upper Deck #232   RC   /   $</v>
      </c>
      <c r="AJ2151" s="11">
        <v>2013</v>
      </c>
      <c r="AK2151" s="17">
        <v>14</v>
      </c>
      <c r="AL2151" s="12" t="s">
        <v>7</v>
      </c>
      <c r="AM2151" s="10">
        <v>232</v>
      </c>
      <c r="AO2151" s="9"/>
      <c r="AP2151" s="9"/>
      <c r="AQ2151" s="9" t="s">
        <v>2543</v>
      </c>
      <c r="AR2151" s="14"/>
      <c r="AS2151" s="9" t="s">
        <v>2</v>
      </c>
      <c r="AT2151" s="9"/>
      <c r="AU2151" s="9"/>
      <c r="AV2151" s="13"/>
      <c r="AW2151" s="13"/>
      <c r="AX2151" s="9"/>
      <c r="AY2151" s="9"/>
      <c r="AZ2151" s="9"/>
      <c r="BA2151" s="33"/>
      <c r="BB2151" s="33"/>
      <c r="BC2151" s="36"/>
      <c r="BD2151" s="12" t="s">
        <v>1771</v>
      </c>
    </row>
    <row r="2152" spans="1:56" s="12" customFormat="1" x14ac:dyDescent="0.2">
      <c r="A2152" s="9" t="str">
        <f>IF(Search!$C$5="","",IF(COUNTA(Inventory!$AP2152)=1,1,""))</f>
        <v/>
      </c>
      <c r="B2152" s="9" t="str">
        <f>IF(Search!$C$4="","",IF(ISNUMBER(SEARCH(Search!$C$4,$AR2152))=TRUE,1,""))</f>
        <v/>
      </c>
      <c r="C2152" s="9" t="str">
        <f>IF(Search!$C$6="x",IF(COUNTA($AQ2152)=1,1,"N"),IF(COUNTA($AQ2152)=1,"N",""))</f>
        <v>N</v>
      </c>
      <c r="D2152" s="9" t="str">
        <f>IF(Search!$O$8="","",IF(ISNUMBER(SEARCH(Search!$O$8,$BD2152))=TRUE,1,""))</f>
        <v/>
      </c>
      <c r="E2152" s="9" t="str">
        <f>IF(Search!$C$7="","",IF(ISNUMBER(SEARCH(Search!$C$7,$AN2152))=TRUE,1,""))</f>
        <v/>
      </c>
      <c r="F2152" s="9" t="str">
        <f>IF(Search!$C$8="","",IF(ISNUMBER(SEARCH(Search!$C$8,$AO2152))=TRUE,1,""))</f>
        <v/>
      </c>
      <c r="G2152" s="9" t="str">
        <f>IF(Search!$F$4="","",IF(Inventory!$AJ2152&lt;Search!$F$4,"",1))</f>
        <v/>
      </c>
      <c r="H2152" s="9" t="str">
        <f>IF(Search!$F$5="","",IF(Inventory!$AJ2152&gt;Search!$F$5,"",1))</f>
        <v/>
      </c>
      <c r="I2152" s="9" t="str">
        <f>IF(Search!$F$7="","",IF(Search!$F$8="",IF(ISNUMBER(SEARCH(Search!$F$7,$AL2152))=TRUE,1,""),""))</f>
        <v/>
      </c>
      <c r="J2152" s="9" t="str">
        <f>IF($AL2152=Search!$F$8,1,"")</f>
        <v/>
      </c>
      <c r="K2152" s="9" t="str">
        <f>IF(Search!$I$4="","",IF(COUNTA($AS2152)=1,IF(Search!$I$4="N","N",1),""))</f>
        <v/>
      </c>
      <c r="L2152" s="9" t="str">
        <f>IF(Search!$I$5="","",IF($AS2152="RC",1,""))</f>
        <v/>
      </c>
      <c r="M2152" s="9" t="str">
        <f>IF(Search!$I$6="","",IF($AS2152="RCP",1,""))</f>
        <v/>
      </c>
      <c r="N2152" s="9" t="str">
        <f>IF(Search!$I$8="","",IF(COUNTA($AT2152)=1,IF(Search!$I$8="N","N",1),""))</f>
        <v/>
      </c>
      <c r="O2152" s="9" t="str">
        <f>IF(Search!$L$4="","",IF(COUNTA($AU2152)=1,IF(Search!$L$4="N","N",1),""))</f>
        <v/>
      </c>
      <c r="P2152" s="9" t="str">
        <f>IF(Search!$L$5="","",IF(ISNUMBER(SEARCH("Jersey",$AU2152))=TRUE,IF(Search!$L$5="N","N",1),""))</f>
        <v/>
      </c>
      <c r="Q2152" s="9" t="str">
        <f>IF(Search!$L$6="","",IF(ISNUMBER(SEARCH("Patch",$AU2152))=TRUE,IF(Search!$L$6="N","N",1),""))</f>
        <v/>
      </c>
      <c r="R2152" s="9" t="str">
        <f>IF(Search!$L$7="","",IF(ISNUMBER(SEARCH("Shield",$AU2152))=TRUE,IF(Search!$L$7="N","N",1),""))</f>
        <v/>
      </c>
      <c r="S2152" s="9" t="str">
        <f>IF(Search!$L$8="","",IF(ISNUMBER(SEARCH("Stick",$AU2152))=TRUE,IF(Search!$L$8="N","N",1),""))</f>
        <v/>
      </c>
      <c r="T2152" s="9" t="str">
        <f>IF(Search!$O$4="","",IF(COUNTA($AW2152)=1,IF(Search!$O$4="N","N",1),""))</f>
        <v/>
      </c>
      <c r="U2152" s="9" t="str">
        <f>IF(Search!$O$5="","",IF($AW2152="","",IF($AW2152&lt;Search!$O$5,"",1)))</f>
        <v/>
      </c>
      <c r="V2152" s="9" t="str">
        <f>IF(Search!$O$6="","",IF($AW2152="","",IF($AW2152&gt;Search!$O$6,"",1)))</f>
        <v/>
      </c>
      <c r="W2152" s="9" t="str">
        <f>IF(Search!$U$4="","",IF($AX2152="","",1))</f>
        <v/>
      </c>
      <c r="X2152" s="9" t="str">
        <f>IF(Search!$U$5="","",IF(ISNUMBER(SEARCH(Search!$U$5,$AX2152))=TRUE,IF(Search!$U$5="N","N",1),""))</f>
        <v/>
      </c>
      <c r="Y2152" s="9" t="str">
        <f>IF(Search!$U$6="","",IF($AY2152&lt;Search!$U$6,"",1))</f>
        <v/>
      </c>
      <c r="Z2152" s="9" t="str">
        <f>IF(Search!$R$4="","",IF(Inventory!$BA2152&lt;Search!$R$4,"",1))</f>
        <v/>
      </c>
      <c r="AA2152" s="9" t="str">
        <f>IF(Search!$R$5="","",IF($BA2152&gt;Search!$R$5,"",1))</f>
        <v/>
      </c>
      <c r="AB2152" s="9" t="str">
        <f>IF(Search!$R$6="","",IF($BB2152&lt;Search!$R$6,"",1))</f>
        <v/>
      </c>
      <c r="AC2152" s="9" t="str">
        <f>IF(Search!$R$7="","",IF($BB2152&lt;Search!$R$7,"",1))</f>
        <v/>
      </c>
      <c r="AD2152" s="45" t="str">
        <f>IF(COUNTIF($A2152:$AC2152,"n")&gt;0,"",IF(SUM($A2152:$AC2152)=COUNTA(Search!$C$4:$C$8,Search!$F$4:$F$8,Search!$I$4:$I$6,Search!$I$8,Search!$L$4:$L$8,Search!$O$4:$O$8,Search!$R$4:$R$7,Search!$U$4:$U$7)-COUNTIF(Search!$C$4:$U$7,"n"),1+LARGE($AD$1:AD2151,1),""))</f>
        <v/>
      </c>
      <c r="AE2152" s="45" t="str">
        <f t="shared" si="102"/>
        <v/>
      </c>
      <c r="AF2152" s="45" t="str">
        <f>IF(AD2152="","",COUNTIF($AE$1:$AE2151,$AE2152)+RANK($AE2152,$AE$2:$AE$10540,1))</f>
        <v/>
      </c>
      <c r="AG2152" s="45" t="str">
        <f t="shared" si="103"/>
        <v/>
      </c>
      <c r="AH2152" s="45" t="str">
        <f>IF($AD2152="","",COUNTIF($AG$1:$AG2151,$AG2152)+RANK($AG2152,$AG$1:$AG$10539,0))</f>
        <v/>
      </c>
      <c r="AI2152" s="10" t="str">
        <f t="shared" si="104"/>
        <v>2013-14 Upper Deck #233   RC   /   $</v>
      </c>
      <c r="AJ2152" s="11">
        <v>2013</v>
      </c>
      <c r="AK2152" s="17">
        <v>14</v>
      </c>
      <c r="AL2152" s="12" t="s">
        <v>7</v>
      </c>
      <c r="AM2152" s="10">
        <v>233</v>
      </c>
      <c r="AO2152" s="9"/>
      <c r="AP2152" s="9"/>
      <c r="AQ2152" s="9" t="s">
        <v>2543</v>
      </c>
      <c r="AR2152" s="14"/>
      <c r="AS2152" s="9" t="s">
        <v>2</v>
      </c>
      <c r="AT2152" s="9"/>
      <c r="AU2152" s="9"/>
      <c r="AV2152" s="13"/>
      <c r="AW2152" s="13"/>
      <c r="AX2152" s="9"/>
      <c r="AY2152" s="9"/>
      <c r="AZ2152" s="9"/>
      <c r="BA2152" s="33"/>
      <c r="BB2152" s="33"/>
      <c r="BC2152" s="36"/>
      <c r="BD2152" s="12" t="s">
        <v>1771</v>
      </c>
    </row>
    <row r="2153" spans="1:56" s="12" customFormat="1" x14ac:dyDescent="0.2">
      <c r="A2153" s="9" t="str">
        <f>IF(Search!$C$5="","",IF(COUNTA(Inventory!$AP2153)=1,1,""))</f>
        <v/>
      </c>
      <c r="B2153" s="9" t="str">
        <f>IF(Search!$C$4="","",IF(ISNUMBER(SEARCH(Search!$C$4,$AR2153))=TRUE,1,""))</f>
        <v/>
      </c>
      <c r="C2153" s="9" t="str">
        <f>IF(Search!$C$6="x",IF(COUNTA($AQ2153)=1,1,"N"),IF(COUNTA($AQ2153)=1,"N",""))</f>
        <v>N</v>
      </c>
      <c r="D2153" s="9" t="str">
        <f>IF(Search!$O$8="","",IF(ISNUMBER(SEARCH(Search!$O$8,$BD2153))=TRUE,1,""))</f>
        <v/>
      </c>
      <c r="E2153" s="9" t="str">
        <f>IF(Search!$C$7="","",IF(ISNUMBER(SEARCH(Search!$C$7,$AN2153))=TRUE,1,""))</f>
        <v/>
      </c>
      <c r="F2153" s="9" t="str">
        <f>IF(Search!$C$8="","",IF(ISNUMBER(SEARCH(Search!$C$8,$AO2153))=TRUE,1,""))</f>
        <v/>
      </c>
      <c r="G2153" s="9" t="str">
        <f>IF(Search!$F$4="","",IF(Inventory!$AJ2153&lt;Search!$F$4,"",1))</f>
        <v/>
      </c>
      <c r="H2153" s="9" t="str">
        <f>IF(Search!$F$5="","",IF(Inventory!$AJ2153&gt;Search!$F$5,"",1))</f>
        <v/>
      </c>
      <c r="I2153" s="9" t="str">
        <f>IF(Search!$F$7="","",IF(Search!$F$8="",IF(ISNUMBER(SEARCH(Search!$F$7,$AL2153))=TRUE,1,""),""))</f>
        <v/>
      </c>
      <c r="J2153" s="9" t="str">
        <f>IF($AL2153=Search!$F$8,1,"")</f>
        <v/>
      </c>
      <c r="K2153" s="9" t="str">
        <f>IF(Search!$I$4="","",IF(COUNTA($AS2153)=1,IF(Search!$I$4="N","N",1),""))</f>
        <v/>
      </c>
      <c r="L2153" s="9" t="str">
        <f>IF(Search!$I$5="","",IF($AS2153="RC",1,""))</f>
        <v/>
      </c>
      <c r="M2153" s="9" t="str">
        <f>IF(Search!$I$6="","",IF($AS2153="RCP",1,""))</f>
        <v/>
      </c>
      <c r="N2153" s="9" t="str">
        <f>IF(Search!$I$8="","",IF(COUNTA($AT2153)=1,IF(Search!$I$8="N","N",1),""))</f>
        <v/>
      </c>
      <c r="O2153" s="9" t="str">
        <f>IF(Search!$L$4="","",IF(COUNTA($AU2153)=1,IF(Search!$L$4="N","N",1),""))</f>
        <v/>
      </c>
      <c r="P2153" s="9" t="str">
        <f>IF(Search!$L$5="","",IF(ISNUMBER(SEARCH("Jersey",$AU2153))=TRUE,IF(Search!$L$5="N","N",1),""))</f>
        <v/>
      </c>
      <c r="Q2153" s="9" t="str">
        <f>IF(Search!$L$6="","",IF(ISNUMBER(SEARCH("Patch",$AU2153))=TRUE,IF(Search!$L$6="N","N",1),""))</f>
        <v/>
      </c>
      <c r="R2153" s="9" t="str">
        <f>IF(Search!$L$7="","",IF(ISNUMBER(SEARCH("Shield",$AU2153))=TRUE,IF(Search!$L$7="N","N",1),""))</f>
        <v/>
      </c>
      <c r="S2153" s="9" t="str">
        <f>IF(Search!$L$8="","",IF(ISNUMBER(SEARCH("Stick",$AU2153))=TRUE,IF(Search!$L$8="N","N",1),""))</f>
        <v/>
      </c>
      <c r="T2153" s="9" t="str">
        <f>IF(Search!$O$4="","",IF(COUNTA($AW2153)=1,IF(Search!$O$4="N","N",1),""))</f>
        <v/>
      </c>
      <c r="U2153" s="9" t="str">
        <f>IF(Search!$O$5="","",IF($AW2153="","",IF($AW2153&lt;Search!$O$5,"",1)))</f>
        <v/>
      </c>
      <c r="V2153" s="9" t="str">
        <f>IF(Search!$O$6="","",IF($AW2153="","",IF($AW2153&gt;Search!$O$6,"",1)))</f>
        <v/>
      </c>
      <c r="W2153" s="9" t="str">
        <f>IF(Search!$U$4="","",IF($AX2153="","",1))</f>
        <v/>
      </c>
      <c r="X2153" s="9" t="str">
        <f>IF(Search!$U$5="","",IF(ISNUMBER(SEARCH(Search!$U$5,$AX2153))=TRUE,IF(Search!$U$5="N","N",1),""))</f>
        <v/>
      </c>
      <c r="Y2153" s="9" t="str">
        <f>IF(Search!$U$6="","",IF($AY2153&lt;Search!$U$6,"",1))</f>
        <v/>
      </c>
      <c r="Z2153" s="9" t="str">
        <f>IF(Search!$R$4="","",IF(Inventory!$BA2153&lt;Search!$R$4,"",1))</f>
        <v/>
      </c>
      <c r="AA2153" s="9" t="str">
        <f>IF(Search!$R$5="","",IF($BA2153&gt;Search!$R$5,"",1))</f>
        <v/>
      </c>
      <c r="AB2153" s="9" t="str">
        <f>IF(Search!$R$6="","",IF($BB2153&lt;Search!$R$6,"",1))</f>
        <v/>
      </c>
      <c r="AC2153" s="9" t="str">
        <f>IF(Search!$R$7="","",IF($BB2153&lt;Search!$R$7,"",1))</f>
        <v/>
      </c>
      <c r="AD2153" s="45" t="str">
        <f>IF(COUNTIF($A2153:$AC2153,"n")&gt;0,"",IF(SUM($A2153:$AC2153)=COUNTA(Search!$C$4:$C$8,Search!$F$4:$F$8,Search!$I$4:$I$6,Search!$I$8,Search!$L$4:$L$8,Search!$O$4:$O$8,Search!$R$4:$R$7,Search!$U$4:$U$7)-COUNTIF(Search!$C$4:$U$7,"n"),1+LARGE($AD$1:AD2152,1),""))</f>
        <v/>
      </c>
      <c r="AE2153" s="45" t="str">
        <f t="shared" si="102"/>
        <v/>
      </c>
      <c r="AF2153" s="45" t="str">
        <f>IF(AD2153="","",COUNTIF($AE$1:$AE2152,$AE2153)+RANK($AE2153,$AE$2:$AE$10540,1))</f>
        <v/>
      </c>
      <c r="AG2153" s="45" t="str">
        <f t="shared" si="103"/>
        <v/>
      </c>
      <c r="AH2153" s="45" t="str">
        <f>IF($AD2153="","",COUNTIF($AG$1:$AG2152,$AG2153)+RANK($AG2153,$AG$1:$AG$10539,0))</f>
        <v/>
      </c>
      <c r="AI2153" s="10" t="str">
        <f t="shared" si="104"/>
        <v>2013-14 Upper Deck #234   RC   /   $</v>
      </c>
      <c r="AJ2153" s="11">
        <v>2013</v>
      </c>
      <c r="AK2153" s="17">
        <v>14</v>
      </c>
      <c r="AL2153" s="12" t="s">
        <v>7</v>
      </c>
      <c r="AM2153" s="10">
        <v>234</v>
      </c>
      <c r="AO2153" s="9"/>
      <c r="AP2153" s="9"/>
      <c r="AQ2153" s="9" t="s">
        <v>2543</v>
      </c>
      <c r="AR2153" s="14"/>
      <c r="AS2153" s="9" t="s">
        <v>2</v>
      </c>
      <c r="AT2153" s="9"/>
      <c r="AU2153" s="9"/>
      <c r="AV2153" s="13"/>
      <c r="AW2153" s="13"/>
      <c r="AX2153" s="9"/>
      <c r="AY2153" s="9"/>
      <c r="AZ2153" s="9"/>
      <c r="BA2153" s="33"/>
      <c r="BB2153" s="33"/>
      <c r="BC2153" s="36"/>
      <c r="BD2153" s="12" t="s">
        <v>1771</v>
      </c>
    </row>
    <row r="2154" spans="1:56" s="12" customFormat="1" x14ac:dyDescent="0.2">
      <c r="A2154" s="9" t="str">
        <f>IF(Search!$C$5="","",IF(COUNTA(Inventory!$AP2154)=1,1,""))</f>
        <v/>
      </c>
      <c r="B2154" s="9" t="str">
        <f>IF(Search!$C$4="","",IF(ISNUMBER(SEARCH(Search!$C$4,$AR2154))=TRUE,1,""))</f>
        <v/>
      </c>
      <c r="C2154" s="9" t="str">
        <f>IF(Search!$C$6="x",IF(COUNTA($AQ2154)=1,1,"N"),IF(COUNTA($AQ2154)=1,"N",""))</f>
        <v/>
      </c>
      <c r="D2154" s="9" t="str">
        <f>IF(Search!$O$8="","",IF(ISNUMBER(SEARCH(Search!$O$8,$BD2154))=TRUE,1,""))</f>
        <v/>
      </c>
      <c r="E2154" s="9" t="str">
        <f>IF(Search!$C$7="","",IF(ISNUMBER(SEARCH(Search!$C$7,$AN2154))=TRUE,1,""))</f>
        <v/>
      </c>
      <c r="F2154" s="9" t="str">
        <f>IF(Search!$C$8="","",IF(ISNUMBER(SEARCH(Search!$C$8,$AO2154))=TRUE,1,""))</f>
        <v/>
      </c>
      <c r="G2154" s="9" t="str">
        <f>IF(Search!$F$4="","",IF(Inventory!$AJ2154&lt;Search!$F$4,"",1))</f>
        <v/>
      </c>
      <c r="H2154" s="9" t="str">
        <f>IF(Search!$F$5="","",IF(Inventory!$AJ2154&gt;Search!$F$5,"",1))</f>
        <v/>
      </c>
      <c r="I2154" s="9" t="str">
        <f>IF(Search!$F$7="","",IF(Search!$F$8="",IF(ISNUMBER(SEARCH(Search!$F$7,$AL2154))=TRUE,1,""),""))</f>
        <v/>
      </c>
      <c r="J2154" s="9" t="str">
        <f>IF($AL2154=Search!$F$8,1,"")</f>
        <v/>
      </c>
      <c r="K2154" s="9" t="str">
        <f>IF(Search!$I$4="","",IF(COUNTA($AS2154)=1,IF(Search!$I$4="N","N",1),""))</f>
        <v/>
      </c>
      <c r="L2154" s="9" t="str">
        <f>IF(Search!$I$5="","",IF($AS2154="RC",1,""))</f>
        <v/>
      </c>
      <c r="M2154" s="9" t="str">
        <f>IF(Search!$I$6="","",IF($AS2154="RCP",1,""))</f>
        <v/>
      </c>
      <c r="N2154" s="9" t="str">
        <f>IF(Search!$I$8="","",IF(COUNTA($AT2154)=1,IF(Search!$I$8="N","N",1),""))</f>
        <v/>
      </c>
      <c r="O2154" s="9" t="str">
        <f>IF(Search!$L$4="","",IF(COUNTA($AU2154)=1,IF(Search!$L$4="N","N",1),""))</f>
        <v/>
      </c>
      <c r="P2154" s="9" t="str">
        <f>IF(Search!$L$5="","",IF(ISNUMBER(SEARCH("Jersey",$AU2154))=TRUE,IF(Search!$L$5="N","N",1),""))</f>
        <v/>
      </c>
      <c r="Q2154" s="9" t="str">
        <f>IF(Search!$L$6="","",IF(ISNUMBER(SEARCH("Patch",$AU2154))=TRUE,IF(Search!$L$6="N","N",1),""))</f>
        <v/>
      </c>
      <c r="R2154" s="9" t="str">
        <f>IF(Search!$L$7="","",IF(ISNUMBER(SEARCH("Shield",$AU2154))=TRUE,IF(Search!$L$7="N","N",1),""))</f>
        <v/>
      </c>
      <c r="S2154" s="9" t="str">
        <f>IF(Search!$L$8="","",IF(ISNUMBER(SEARCH("Stick",$AU2154))=TRUE,IF(Search!$L$8="N","N",1),""))</f>
        <v/>
      </c>
      <c r="T2154" s="9" t="str">
        <f>IF(Search!$O$4="","",IF(COUNTA($AW2154)=1,IF(Search!$O$4="N","N",1),""))</f>
        <v/>
      </c>
      <c r="U2154" s="9" t="str">
        <f>IF(Search!$O$5="","",IF($AW2154="","",IF($AW2154&lt;Search!$O$5,"",1)))</f>
        <v/>
      </c>
      <c r="V2154" s="9" t="str">
        <f>IF(Search!$O$6="","",IF($AW2154="","",IF($AW2154&gt;Search!$O$6,"",1)))</f>
        <v/>
      </c>
      <c r="W2154" s="9" t="str">
        <f>IF(Search!$U$4="","",IF($AX2154="","",1))</f>
        <v/>
      </c>
      <c r="X2154" s="9" t="str">
        <f>IF(Search!$U$5="","",IF(ISNUMBER(SEARCH(Search!$U$5,$AX2154))=TRUE,IF(Search!$U$5="N","N",1),""))</f>
        <v/>
      </c>
      <c r="Y2154" s="9" t="str">
        <f>IF(Search!$U$6="","",IF($AY2154&lt;Search!$U$6,"",1))</f>
        <v/>
      </c>
      <c r="Z2154" s="9" t="str">
        <f>IF(Search!$R$4="","",IF(Inventory!$BA2154&lt;Search!$R$4,"",1))</f>
        <v/>
      </c>
      <c r="AA2154" s="9" t="str">
        <f>IF(Search!$R$5="","",IF($BA2154&gt;Search!$R$5,"",1))</f>
        <v/>
      </c>
      <c r="AB2154" s="9" t="str">
        <f>IF(Search!$R$6="","",IF($BB2154&lt;Search!$R$6,"",1))</f>
        <v/>
      </c>
      <c r="AC2154" s="9" t="str">
        <f>IF(Search!$R$7="","",IF($BB2154&lt;Search!$R$7,"",1))</f>
        <v/>
      </c>
      <c r="AD2154" s="45" t="str">
        <f>IF(COUNTIF($A2154:$AC2154,"n")&gt;0,"",IF(SUM($A2154:$AC2154)=COUNTA(Search!$C$4:$C$8,Search!$F$4:$F$8,Search!$I$4:$I$6,Search!$I$8,Search!$L$4:$L$8,Search!$O$4:$O$8,Search!$R$4:$R$7,Search!$U$4:$U$7)-COUNTIF(Search!$C$4:$U$7,"n"),1+LARGE($AD$1:AD2153,1),""))</f>
        <v/>
      </c>
      <c r="AE2154" s="45" t="str">
        <f t="shared" si="102"/>
        <v/>
      </c>
      <c r="AF2154" s="45" t="str">
        <f>IF(AD2154="","",COUNTIF($AE$1:$AE2153,$AE2154)+RANK($AE2154,$AE$2:$AE$10540,1))</f>
        <v/>
      </c>
      <c r="AG2154" s="45" t="str">
        <f t="shared" si="103"/>
        <v/>
      </c>
      <c r="AH2154" s="45" t="str">
        <f>IF($AD2154="","",COUNTIF($AG$1:$AG2153,$AG2154)+RANK($AG2154,$AG$1:$AG$10539,0))</f>
        <v/>
      </c>
      <c r="AI2154" s="10" t="str">
        <f t="shared" si="104"/>
        <v>2013-14 Upper Deck #235 Alex Chiasson YG DAL RC   /   $5</v>
      </c>
      <c r="AJ2154" s="11">
        <v>2013</v>
      </c>
      <c r="AK2154" s="17">
        <v>14</v>
      </c>
      <c r="AL2154" s="12" t="s">
        <v>7</v>
      </c>
      <c r="AM2154" s="10">
        <v>235</v>
      </c>
      <c r="AN2154" s="12" t="s">
        <v>2108</v>
      </c>
      <c r="AO2154" s="9" t="s">
        <v>1949</v>
      </c>
      <c r="AP2154" s="9"/>
      <c r="AQ2154" s="9"/>
      <c r="AR2154" s="14" t="s">
        <v>2481</v>
      </c>
      <c r="AS2154" s="9" t="s">
        <v>2</v>
      </c>
      <c r="AT2154" s="9"/>
      <c r="AU2154" s="9"/>
      <c r="AV2154" s="13"/>
      <c r="AW2154" s="13"/>
      <c r="AX2154" s="9"/>
      <c r="AY2154" s="9"/>
      <c r="AZ2154" s="9"/>
      <c r="BA2154" s="33">
        <v>5</v>
      </c>
      <c r="BB2154" s="33"/>
      <c r="BC2154" s="36"/>
      <c r="BD2154" s="12" t="s">
        <v>1771</v>
      </c>
    </row>
    <row r="2155" spans="1:56" s="12" customFormat="1" x14ac:dyDescent="0.2">
      <c r="A2155" s="9" t="str">
        <f>IF(Search!$C$5="","",IF(COUNTA(Inventory!$AP2155)=1,1,""))</f>
        <v/>
      </c>
      <c r="B2155" s="9" t="str">
        <f>IF(Search!$C$4="","",IF(ISNUMBER(SEARCH(Search!$C$4,$AR2155))=TRUE,1,""))</f>
        <v/>
      </c>
      <c r="C2155" s="9" t="str">
        <f>IF(Search!$C$6="x",IF(COUNTA($AQ2155)=1,1,"N"),IF(COUNTA($AQ2155)=1,"N",""))</f>
        <v>N</v>
      </c>
      <c r="D2155" s="9" t="str">
        <f>IF(Search!$O$8="","",IF(ISNUMBER(SEARCH(Search!$O$8,$BD2155))=TRUE,1,""))</f>
        <v/>
      </c>
      <c r="E2155" s="9" t="str">
        <f>IF(Search!$C$7="","",IF(ISNUMBER(SEARCH(Search!$C$7,$AN2155))=TRUE,1,""))</f>
        <v/>
      </c>
      <c r="F2155" s="9" t="str">
        <f>IF(Search!$C$8="","",IF(ISNUMBER(SEARCH(Search!$C$8,$AO2155))=TRUE,1,""))</f>
        <v/>
      </c>
      <c r="G2155" s="9" t="str">
        <f>IF(Search!$F$4="","",IF(Inventory!$AJ2155&lt;Search!$F$4,"",1))</f>
        <v/>
      </c>
      <c r="H2155" s="9" t="str">
        <f>IF(Search!$F$5="","",IF(Inventory!$AJ2155&gt;Search!$F$5,"",1))</f>
        <v/>
      </c>
      <c r="I2155" s="9" t="str">
        <f>IF(Search!$F$7="","",IF(Search!$F$8="",IF(ISNUMBER(SEARCH(Search!$F$7,$AL2155))=TRUE,1,""),""))</f>
        <v/>
      </c>
      <c r="J2155" s="9" t="str">
        <f>IF($AL2155=Search!$F$8,1,"")</f>
        <v/>
      </c>
      <c r="K2155" s="9" t="str">
        <f>IF(Search!$I$4="","",IF(COUNTA($AS2155)=1,IF(Search!$I$4="N","N",1),""))</f>
        <v/>
      </c>
      <c r="L2155" s="9" t="str">
        <f>IF(Search!$I$5="","",IF($AS2155="RC",1,""))</f>
        <v/>
      </c>
      <c r="M2155" s="9" t="str">
        <f>IF(Search!$I$6="","",IF($AS2155="RCP",1,""))</f>
        <v/>
      </c>
      <c r="N2155" s="9" t="str">
        <f>IF(Search!$I$8="","",IF(COUNTA($AT2155)=1,IF(Search!$I$8="N","N",1),""))</f>
        <v/>
      </c>
      <c r="O2155" s="9" t="str">
        <f>IF(Search!$L$4="","",IF(COUNTA($AU2155)=1,IF(Search!$L$4="N","N",1),""))</f>
        <v/>
      </c>
      <c r="P2155" s="9" t="str">
        <f>IF(Search!$L$5="","",IF(ISNUMBER(SEARCH("Jersey",$AU2155))=TRUE,IF(Search!$L$5="N","N",1),""))</f>
        <v/>
      </c>
      <c r="Q2155" s="9" t="str">
        <f>IF(Search!$L$6="","",IF(ISNUMBER(SEARCH("Patch",$AU2155))=TRUE,IF(Search!$L$6="N","N",1),""))</f>
        <v/>
      </c>
      <c r="R2155" s="9" t="str">
        <f>IF(Search!$L$7="","",IF(ISNUMBER(SEARCH("Shield",$AU2155))=TRUE,IF(Search!$L$7="N","N",1),""))</f>
        <v/>
      </c>
      <c r="S2155" s="9" t="str">
        <f>IF(Search!$L$8="","",IF(ISNUMBER(SEARCH("Stick",$AU2155))=TRUE,IF(Search!$L$8="N","N",1),""))</f>
        <v/>
      </c>
      <c r="T2155" s="9" t="str">
        <f>IF(Search!$O$4="","",IF(COUNTA($AW2155)=1,IF(Search!$O$4="N","N",1),""))</f>
        <v/>
      </c>
      <c r="U2155" s="9" t="str">
        <f>IF(Search!$O$5="","",IF($AW2155="","",IF($AW2155&lt;Search!$O$5,"",1)))</f>
        <v/>
      </c>
      <c r="V2155" s="9" t="str">
        <f>IF(Search!$O$6="","",IF($AW2155="","",IF($AW2155&gt;Search!$O$6,"",1)))</f>
        <v/>
      </c>
      <c r="W2155" s="9" t="str">
        <f>IF(Search!$U$4="","",IF($AX2155="","",1))</f>
        <v/>
      </c>
      <c r="X2155" s="9" t="str">
        <f>IF(Search!$U$5="","",IF(ISNUMBER(SEARCH(Search!$U$5,$AX2155))=TRUE,IF(Search!$U$5="N","N",1),""))</f>
        <v/>
      </c>
      <c r="Y2155" s="9" t="str">
        <f>IF(Search!$U$6="","",IF($AY2155&lt;Search!$U$6,"",1))</f>
        <v/>
      </c>
      <c r="Z2155" s="9" t="str">
        <f>IF(Search!$R$4="","",IF(Inventory!$BA2155&lt;Search!$R$4,"",1))</f>
        <v/>
      </c>
      <c r="AA2155" s="9" t="str">
        <f>IF(Search!$R$5="","",IF($BA2155&gt;Search!$R$5,"",1))</f>
        <v/>
      </c>
      <c r="AB2155" s="9" t="str">
        <f>IF(Search!$R$6="","",IF($BB2155&lt;Search!$R$6,"",1))</f>
        <v/>
      </c>
      <c r="AC2155" s="9" t="str">
        <f>IF(Search!$R$7="","",IF($BB2155&lt;Search!$R$7,"",1))</f>
        <v/>
      </c>
      <c r="AD2155" s="45" t="str">
        <f>IF(COUNTIF($A2155:$AC2155,"n")&gt;0,"",IF(SUM($A2155:$AC2155)=COUNTA(Search!$C$4:$C$8,Search!$F$4:$F$8,Search!$I$4:$I$6,Search!$I$8,Search!$L$4:$L$8,Search!$O$4:$O$8,Search!$R$4:$R$7,Search!$U$4:$U$7)-COUNTIF(Search!$C$4:$U$7,"n"),1+LARGE($AD$1:AD2154,1),""))</f>
        <v/>
      </c>
      <c r="AE2155" s="45" t="str">
        <f t="shared" si="102"/>
        <v/>
      </c>
      <c r="AF2155" s="45" t="str">
        <f>IF(AD2155="","",COUNTIF($AE$1:$AE2154,$AE2155)+RANK($AE2155,$AE$2:$AE$10540,1))</f>
        <v/>
      </c>
      <c r="AG2155" s="45" t="str">
        <f t="shared" si="103"/>
        <v/>
      </c>
      <c r="AH2155" s="45" t="str">
        <f>IF($AD2155="","",COUNTIF($AG$1:$AG2154,$AG2155)+RANK($AG2155,$AG$1:$AG$10539,0))</f>
        <v/>
      </c>
      <c r="AI2155" s="10" t="str">
        <f t="shared" si="104"/>
        <v>2013-14 Upper Deck #236   RC   /   $</v>
      </c>
      <c r="AJ2155" s="11">
        <v>2013</v>
      </c>
      <c r="AK2155" s="17">
        <v>14</v>
      </c>
      <c r="AL2155" s="12" t="s">
        <v>7</v>
      </c>
      <c r="AM2155" s="10">
        <v>236</v>
      </c>
      <c r="AO2155" s="9"/>
      <c r="AP2155" s="9"/>
      <c r="AQ2155" s="9" t="s">
        <v>2543</v>
      </c>
      <c r="AR2155" s="14"/>
      <c r="AS2155" s="9" t="s">
        <v>2</v>
      </c>
      <c r="AT2155" s="9"/>
      <c r="AU2155" s="9"/>
      <c r="AV2155" s="13"/>
      <c r="AW2155" s="13"/>
      <c r="AX2155" s="9"/>
      <c r="AY2155" s="9"/>
      <c r="AZ2155" s="9"/>
      <c r="BA2155" s="33"/>
      <c r="BB2155" s="33"/>
      <c r="BC2155" s="36"/>
      <c r="BD2155" s="12" t="s">
        <v>1771</v>
      </c>
    </row>
    <row r="2156" spans="1:56" s="12" customFormat="1" x14ac:dyDescent="0.2">
      <c r="A2156" s="9" t="str">
        <f>IF(Search!$C$5="","",IF(COUNTA(Inventory!$AP2156)=1,1,""))</f>
        <v/>
      </c>
      <c r="B2156" s="9" t="str">
        <f>IF(Search!$C$4="","",IF(ISNUMBER(SEARCH(Search!$C$4,$AR2156))=TRUE,1,""))</f>
        <v/>
      </c>
      <c r="C2156" s="9" t="str">
        <f>IF(Search!$C$6="x",IF(COUNTA($AQ2156)=1,1,"N"),IF(COUNTA($AQ2156)=1,"N",""))</f>
        <v>N</v>
      </c>
      <c r="D2156" s="9" t="str">
        <f>IF(Search!$O$8="","",IF(ISNUMBER(SEARCH(Search!$O$8,$BD2156))=TRUE,1,""))</f>
        <v/>
      </c>
      <c r="E2156" s="9" t="str">
        <f>IF(Search!$C$7="","",IF(ISNUMBER(SEARCH(Search!$C$7,$AN2156))=TRUE,1,""))</f>
        <v/>
      </c>
      <c r="F2156" s="9" t="str">
        <f>IF(Search!$C$8="","",IF(ISNUMBER(SEARCH(Search!$C$8,$AO2156))=TRUE,1,""))</f>
        <v/>
      </c>
      <c r="G2156" s="9" t="str">
        <f>IF(Search!$F$4="","",IF(Inventory!$AJ2156&lt;Search!$F$4,"",1))</f>
        <v/>
      </c>
      <c r="H2156" s="9" t="str">
        <f>IF(Search!$F$5="","",IF(Inventory!$AJ2156&gt;Search!$F$5,"",1))</f>
        <v/>
      </c>
      <c r="I2156" s="9" t="str">
        <f>IF(Search!$F$7="","",IF(Search!$F$8="",IF(ISNUMBER(SEARCH(Search!$F$7,$AL2156))=TRUE,1,""),""))</f>
        <v/>
      </c>
      <c r="J2156" s="9" t="str">
        <f>IF($AL2156=Search!$F$8,1,"")</f>
        <v/>
      </c>
      <c r="K2156" s="9" t="str">
        <f>IF(Search!$I$4="","",IF(COUNTA($AS2156)=1,IF(Search!$I$4="N","N",1),""))</f>
        <v/>
      </c>
      <c r="L2156" s="9" t="str">
        <f>IF(Search!$I$5="","",IF($AS2156="RC",1,""))</f>
        <v/>
      </c>
      <c r="M2156" s="9" t="str">
        <f>IF(Search!$I$6="","",IF($AS2156="RCP",1,""))</f>
        <v/>
      </c>
      <c r="N2156" s="9" t="str">
        <f>IF(Search!$I$8="","",IF(COUNTA($AT2156)=1,IF(Search!$I$8="N","N",1),""))</f>
        <v/>
      </c>
      <c r="O2156" s="9" t="str">
        <f>IF(Search!$L$4="","",IF(COUNTA($AU2156)=1,IF(Search!$L$4="N","N",1),""))</f>
        <v/>
      </c>
      <c r="P2156" s="9" t="str">
        <f>IF(Search!$L$5="","",IF(ISNUMBER(SEARCH("Jersey",$AU2156))=TRUE,IF(Search!$L$5="N","N",1),""))</f>
        <v/>
      </c>
      <c r="Q2156" s="9" t="str">
        <f>IF(Search!$L$6="","",IF(ISNUMBER(SEARCH("Patch",$AU2156))=TRUE,IF(Search!$L$6="N","N",1),""))</f>
        <v/>
      </c>
      <c r="R2156" s="9" t="str">
        <f>IF(Search!$L$7="","",IF(ISNUMBER(SEARCH("Shield",$AU2156))=TRUE,IF(Search!$L$7="N","N",1),""))</f>
        <v/>
      </c>
      <c r="S2156" s="9" t="str">
        <f>IF(Search!$L$8="","",IF(ISNUMBER(SEARCH("Stick",$AU2156))=TRUE,IF(Search!$L$8="N","N",1),""))</f>
        <v/>
      </c>
      <c r="T2156" s="9" t="str">
        <f>IF(Search!$O$4="","",IF(COUNTA($AW2156)=1,IF(Search!$O$4="N","N",1),""))</f>
        <v/>
      </c>
      <c r="U2156" s="9" t="str">
        <f>IF(Search!$O$5="","",IF($AW2156="","",IF($AW2156&lt;Search!$O$5,"",1)))</f>
        <v/>
      </c>
      <c r="V2156" s="9" t="str">
        <f>IF(Search!$O$6="","",IF($AW2156="","",IF($AW2156&gt;Search!$O$6,"",1)))</f>
        <v/>
      </c>
      <c r="W2156" s="9" t="str">
        <f>IF(Search!$U$4="","",IF($AX2156="","",1))</f>
        <v/>
      </c>
      <c r="X2156" s="9" t="str">
        <f>IF(Search!$U$5="","",IF(ISNUMBER(SEARCH(Search!$U$5,$AX2156))=TRUE,IF(Search!$U$5="N","N",1),""))</f>
        <v/>
      </c>
      <c r="Y2156" s="9" t="str">
        <f>IF(Search!$U$6="","",IF($AY2156&lt;Search!$U$6,"",1))</f>
        <v/>
      </c>
      <c r="Z2156" s="9" t="str">
        <f>IF(Search!$R$4="","",IF(Inventory!$BA2156&lt;Search!$R$4,"",1))</f>
        <v/>
      </c>
      <c r="AA2156" s="9" t="str">
        <f>IF(Search!$R$5="","",IF($BA2156&gt;Search!$R$5,"",1))</f>
        <v/>
      </c>
      <c r="AB2156" s="9" t="str">
        <f>IF(Search!$R$6="","",IF($BB2156&lt;Search!$R$6,"",1))</f>
        <v/>
      </c>
      <c r="AC2156" s="9" t="str">
        <f>IF(Search!$R$7="","",IF($BB2156&lt;Search!$R$7,"",1))</f>
        <v/>
      </c>
      <c r="AD2156" s="45" t="str">
        <f>IF(COUNTIF($A2156:$AC2156,"n")&gt;0,"",IF(SUM($A2156:$AC2156)=COUNTA(Search!$C$4:$C$8,Search!$F$4:$F$8,Search!$I$4:$I$6,Search!$I$8,Search!$L$4:$L$8,Search!$O$4:$O$8,Search!$R$4:$R$7,Search!$U$4:$U$7)-COUNTIF(Search!$C$4:$U$7,"n"),1+LARGE($AD$1:AD2155,1),""))</f>
        <v/>
      </c>
      <c r="AE2156" s="45" t="str">
        <f t="shared" si="102"/>
        <v/>
      </c>
      <c r="AF2156" s="45" t="str">
        <f>IF(AD2156="","",COUNTIF($AE$1:$AE2155,$AE2156)+RANK($AE2156,$AE$2:$AE$10540,1))</f>
        <v/>
      </c>
      <c r="AG2156" s="45" t="str">
        <f t="shared" si="103"/>
        <v/>
      </c>
      <c r="AH2156" s="45" t="str">
        <f>IF($AD2156="","",COUNTIF($AG$1:$AG2155,$AG2156)+RANK($AG2156,$AG$1:$AG$10539,0))</f>
        <v/>
      </c>
      <c r="AI2156" s="10" t="str">
        <f t="shared" si="104"/>
        <v>2013-14 Upper Deck #237   RC   /   $</v>
      </c>
      <c r="AJ2156" s="11">
        <v>2013</v>
      </c>
      <c r="AK2156" s="17">
        <v>14</v>
      </c>
      <c r="AL2156" s="12" t="s">
        <v>7</v>
      </c>
      <c r="AM2156" s="10">
        <v>237</v>
      </c>
      <c r="AO2156" s="9"/>
      <c r="AP2156" s="9"/>
      <c r="AQ2156" s="9" t="s">
        <v>2543</v>
      </c>
      <c r="AR2156" s="14"/>
      <c r="AS2156" s="9" t="s">
        <v>2</v>
      </c>
      <c r="AT2156" s="9"/>
      <c r="AU2156" s="9"/>
      <c r="AV2156" s="13"/>
      <c r="AW2156" s="13"/>
      <c r="AX2156" s="9"/>
      <c r="AY2156" s="9"/>
      <c r="AZ2156" s="9"/>
      <c r="BA2156" s="33"/>
      <c r="BB2156" s="33"/>
      <c r="BC2156" s="36"/>
      <c r="BD2156" s="12" t="s">
        <v>1771</v>
      </c>
    </row>
    <row r="2157" spans="1:56" s="12" customFormat="1" x14ac:dyDescent="0.2">
      <c r="A2157" s="9" t="str">
        <f>IF(Search!$C$5="","",IF(COUNTA(Inventory!$AP2157)=1,1,""))</f>
        <v/>
      </c>
      <c r="B2157" s="9" t="str">
        <f>IF(Search!$C$4="","",IF(ISNUMBER(SEARCH(Search!$C$4,$AR2157))=TRUE,1,""))</f>
        <v/>
      </c>
      <c r="C2157" s="9" t="str">
        <f>IF(Search!$C$6="x",IF(COUNTA($AQ2157)=1,1,"N"),IF(COUNTA($AQ2157)=1,"N",""))</f>
        <v>N</v>
      </c>
      <c r="D2157" s="9" t="str">
        <f>IF(Search!$O$8="","",IF(ISNUMBER(SEARCH(Search!$O$8,$BD2157))=TRUE,1,""))</f>
        <v/>
      </c>
      <c r="E2157" s="9" t="str">
        <f>IF(Search!$C$7="","",IF(ISNUMBER(SEARCH(Search!$C$7,$AN2157))=TRUE,1,""))</f>
        <v/>
      </c>
      <c r="F2157" s="9" t="str">
        <f>IF(Search!$C$8="","",IF(ISNUMBER(SEARCH(Search!$C$8,$AO2157))=TRUE,1,""))</f>
        <v/>
      </c>
      <c r="G2157" s="9" t="str">
        <f>IF(Search!$F$4="","",IF(Inventory!$AJ2157&lt;Search!$F$4,"",1))</f>
        <v/>
      </c>
      <c r="H2157" s="9" t="str">
        <f>IF(Search!$F$5="","",IF(Inventory!$AJ2157&gt;Search!$F$5,"",1))</f>
        <v/>
      </c>
      <c r="I2157" s="9" t="str">
        <f>IF(Search!$F$7="","",IF(Search!$F$8="",IF(ISNUMBER(SEARCH(Search!$F$7,$AL2157))=TRUE,1,""),""))</f>
        <v/>
      </c>
      <c r="J2157" s="9" t="str">
        <f>IF($AL2157=Search!$F$8,1,"")</f>
        <v/>
      </c>
      <c r="K2157" s="9" t="str">
        <f>IF(Search!$I$4="","",IF(COUNTA($AS2157)=1,IF(Search!$I$4="N","N",1),""))</f>
        <v/>
      </c>
      <c r="L2157" s="9" t="str">
        <f>IF(Search!$I$5="","",IF($AS2157="RC",1,""))</f>
        <v/>
      </c>
      <c r="M2157" s="9" t="str">
        <f>IF(Search!$I$6="","",IF($AS2157="RCP",1,""))</f>
        <v/>
      </c>
      <c r="N2157" s="9" t="str">
        <f>IF(Search!$I$8="","",IF(COUNTA($AT2157)=1,IF(Search!$I$8="N","N",1),""))</f>
        <v/>
      </c>
      <c r="O2157" s="9" t="str">
        <f>IF(Search!$L$4="","",IF(COUNTA($AU2157)=1,IF(Search!$L$4="N","N",1),""))</f>
        <v/>
      </c>
      <c r="P2157" s="9" t="str">
        <f>IF(Search!$L$5="","",IF(ISNUMBER(SEARCH("Jersey",$AU2157))=TRUE,IF(Search!$L$5="N","N",1),""))</f>
        <v/>
      </c>
      <c r="Q2157" s="9" t="str">
        <f>IF(Search!$L$6="","",IF(ISNUMBER(SEARCH("Patch",$AU2157))=TRUE,IF(Search!$L$6="N","N",1),""))</f>
        <v/>
      </c>
      <c r="R2157" s="9" t="str">
        <f>IF(Search!$L$7="","",IF(ISNUMBER(SEARCH("Shield",$AU2157))=TRUE,IF(Search!$L$7="N","N",1),""))</f>
        <v/>
      </c>
      <c r="S2157" s="9" t="str">
        <f>IF(Search!$L$8="","",IF(ISNUMBER(SEARCH("Stick",$AU2157))=TRUE,IF(Search!$L$8="N","N",1),""))</f>
        <v/>
      </c>
      <c r="T2157" s="9" t="str">
        <f>IF(Search!$O$4="","",IF(COUNTA($AW2157)=1,IF(Search!$O$4="N","N",1),""))</f>
        <v/>
      </c>
      <c r="U2157" s="9" t="str">
        <f>IF(Search!$O$5="","",IF($AW2157="","",IF($AW2157&lt;Search!$O$5,"",1)))</f>
        <v/>
      </c>
      <c r="V2157" s="9" t="str">
        <f>IF(Search!$O$6="","",IF($AW2157="","",IF($AW2157&gt;Search!$O$6,"",1)))</f>
        <v/>
      </c>
      <c r="W2157" s="9" t="str">
        <f>IF(Search!$U$4="","",IF($AX2157="","",1))</f>
        <v/>
      </c>
      <c r="X2157" s="9" t="str">
        <f>IF(Search!$U$5="","",IF(ISNUMBER(SEARCH(Search!$U$5,$AX2157))=TRUE,IF(Search!$U$5="N","N",1),""))</f>
        <v/>
      </c>
      <c r="Y2157" s="9" t="str">
        <f>IF(Search!$U$6="","",IF($AY2157&lt;Search!$U$6,"",1))</f>
        <v/>
      </c>
      <c r="Z2157" s="9" t="str">
        <f>IF(Search!$R$4="","",IF(Inventory!$BA2157&lt;Search!$R$4,"",1))</f>
        <v/>
      </c>
      <c r="AA2157" s="9" t="str">
        <f>IF(Search!$R$5="","",IF($BA2157&gt;Search!$R$5,"",1))</f>
        <v/>
      </c>
      <c r="AB2157" s="9" t="str">
        <f>IF(Search!$R$6="","",IF($BB2157&lt;Search!$R$6,"",1))</f>
        <v/>
      </c>
      <c r="AC2157" s="9" t="str">
        <f>IF(Search!$R$7="","",IF($BB2157&lt;Search!$R$7,"",1))</f>
        <v/>
      </c>
      <c r="AD2157" s="45" t="str">
        <f>IF(COUNTIF($A2157:$AC2157,"n")&gt;0,"",IF(SUM($A2157:$AC2157)=COUNTA(Search!$C$4:$C$8,Search!$F$4:$F$8,Search!$I$4:$I$6,Search!$I$8,Search!$L$4:$L$8,Search!$O$4:$O$8,Search!$R$4:$R$7,Search!$U$4:$U$7)-COUNTIF(Search!$C$4:$U$7,"n"),1+LARGE($AD$1:AD2156,1),""))</f>
        <v/>
      </c>
      <c r="AE2157" s="45" t="str">
        <f t="shared" si="102"/>
        <v/>
      </c>
      <c r="AF2157" s="45" t="str">
        <f>IF(AD2157="","",COUNTIF($AE$1:$AE2156,$AE2157)+RANK($AE2157,$AE$2:$AE$10540,1))</f>
        <v/>
      </c>
      <c r="AG2157" s="45" t="str">
        <f t="shared" si="103"/>
        <v/>
      </c>
      <c r="AH2157" s="45" t="str">
        <f>IF($AD2157="","",COUNTIF($AG$1:$AG2156,$AG2157)+RANK($AG2157,$AG$1:$AG$10539,0))</f>
        <v/>
      </c>
      <c r="AI2157" s="10" t="str">
        <f t="shared" si="104"/>
        <v>2013-14 Upper Deck #238   RC   /   $</v>
      </c>
      <c r="AJ2157" s="11">
        <v>2013</v>
      </c>
      <c r="AK2157" s="17">
        <v>14</v>
      </c>
      <c r="AL2157" s="12" t="s">
        <v>7</v>
      </c>
      <c r="AM2157" s="10">
        <v>238</v>
      </c>
      <c r="AO2157" s="9"/>
      <c r="AP2157" s="9"/>
      <c r="AQ2157" s="9" t="s">
        <v>2543</v>
      </c>
      <c r="AR2157" s="14"/>
      <c r="AS2157" s="9" t="s">
        <v>2</v>
      </c>
      <c r="AT2157" s="9"/>
      <c r="AU2157" s="9"/>
      <c r="AV2157" s="13"/>
      <c r="AW2157" s="13"/>
      <c r="AX2157" s="9"/>
      <c r="AY2157" s="9"/>
      <c r="AZ2157" s="9"/>
      <c r="BA2157" s="33"/>
      <c r="BB2157" s="33"/>
      <c r="BC2157" s="36"/>
      <c r="BD2157" s="12" t="s">
        <v>1771</v>
      </c>
    </row>
    <row r="2158" spans="1:56" s="12" customFormat="1" x14ac:dyDescent="0.2">
      <c r="A2158" s="9" t="str">
        <f>IF(Search!$C$5="","",IF(COUNTA(Inventory!$AP2158)=1,1,""))</f>
        <v/>
      </c>
      <c r="B2158" s="9" t="str">
        <f>IF(Search!$C$4="","",IF(ISNUMBER(SEARCH(Search!$C$4,$AR2158))=TRUE,1,""))</f>
        <v/>
      </c>
      <c r="C2158" s="9" t="str">
        <f>IF(Search!$C$6="x",IF(COUNTA($AQ2158)=1,1,"N"),IF(COUNTA($AQ2158)=1,"N",""))</f>
        <v>N</v>
      </c>
      <c r="D2158" s="9" t="str">
        <f>IF(Search!$O$8="","",IF(ISNUMBER(SEARCH(Search!$O$8,$BD2158))=TRUE,1,""))</f>
        <v/>
      </c>
      <c r="E2158" s="9" t="str">
        <f>IF(Search!$C$7="","",IF(ISNUMBER(SEARCH(Search!$C$7,$AN2158))=TRUE,1,""))</f>
        <v/>
      </c>
      <c r="F2158" s="9" t="str">
        <f>IF(Search!$C$8="","",IF(ISNUMBER(SEARCH(Search!$C$8,$AO2158))=TRUE,1,""))</f>
        <v/>
      </c>
      <c r="G2158" s="9" t="str">
        <f>IF(Search!$F$4="","",IF(Inventory!$AJ2158&lt;Search!$F$4,"",1))</f>
        <v/>
      </c>
      <c r="H2158" s="9" t="str">
        <f>IF(Search!$F$5="","",IF(Inventory!$AJ2158&gt;Search!$F$5,"",1))</f>
        <v/>
      </c>
      <c r="I2158" s="9" t="str">
        <f>IF(Search!$F$7="","",IF(Search!$F$8="",IF(ISNUMBER(SEARCH(Search!$F$7,$AL2158))=TRUE,1,""),""))</f>
        <v/>
      </c>
      <c r="J2158" s="9" t="str">
        <f>IF($AL2158=Search!$F$8,1,"")</f>
        <v/>
      </c>
      <c r="K2158" s="9" t="str">
        <f>IF(Search!$I$4="","",IF(COUNTA($AS2158)=1,IF(Search!$I$4="N","N",1),""))</f>
        <v/>
      </c>
      <c r="L2158" s="9" t="str">
        <f>IF(Search!$I$5="","",IF($AS2158="RC",1,""))</f>
        <v/>
      </c>
      <c r="M2158" s="9" t="str">
        <f>IF(Search!$I$6="","",IF($AS2158="RCP",1,""))</f>
        <v/>
      </c>
      <c r="N2158" s="9" t="str">
        <f>IF(Search!$I$8="","",IF(COUNTA($AT2158)=1,IF(Search!$I$8="N","N",1),""))</f>
        <v/>
      </c>
      <c r="O2158" s="9" t="str">
        <f>IF(Search!$L$4="","",IF(COUNTA($AU2158)=1,IF(Search!$L$4="N","N",1),""))</f>
        <v/>
      </c>
      <c r="P2158" s="9" t="str">
        <f>IF(Search!$L$5="","",IF(ISNUMBER(SEARCH("Jersey",$AU2158))=TRUE,IF(Search!$L$5="N","N",1),""))</f>
        <v/>
      </c>
      <c r="Q2158" s="9" t="str">
        <f>IF(Search!$L$6="","",IF(ISNUMBER(SEARCH("Patch",$AU2158))=TRUE,IF(Search!$L$6="N","N",1),""))</f>
        <v/>
      </c>
      <c r="R2158" s="9" t="str">
        <f>IF(Search!$L$7="","",IF(ISNUMBER(SEARCH("Shield",$AU2158))=TRUE,IF(Search!$L$7="N","N",1),""))</f>
        <v/>
      </c>
      <c r="S2158" s="9" t="str">
        <f>IF(Search!$L$8="","",IF(ISNUMBER(SEARCH("Stick",$AU2158))=TRUE,IF(Search!$L$8="N","N",1),""))</f>
        <v/>
      </c>
      <c r="T2158" s="9" t="str">
        <f>IF(Search!$O$4="","",IF(COUNTA($AW2158)=1,IF(Search!$O$4="N","N",1),""))</f>
        <v/>
      </c>
      <c r="U2158" s="9" t="str">
        <f>IF(Search!$O$5="","",IF($AW2158="","",IF($AW2158&lt;Search!$O$5,"",1)))</f>
        <v/>
      </c>
      <c r="V2158" s="9" t="str">
        <f>IF(Search!$O$6="","",IF($AW2158="","",IF($AW2158&gt;Search!$O$6,"",1)))</f>
        <v/>
      </c>
      <c r="W2158" s="9" t="str">
        <f>IF(Search!$U$4="","",IF($AX2158="","",1))</f>
        <v/>
      </c>
      <c r="X2158" s="9" t="str">
        <f>IF(Search!$U$5="","",IF(ISNUMBER(SEARCH(Search!$U$5,$AX2158))=TRUE,IF(Search!$U$5="N","N",1),""))</f>
        <v/>
      </c>
      <c r="Y2158" s="9" t="str">
        <f>IF(Search!$U$6="","",IF($AY2158&lt;Search!$U$6,"",1))</f>
        <v/>
      </c>
      <c r="Z2158" s="9" t="str">
        <f>IF(Search!$R$4="","",IF(Inventory!$BA2158&lt;Search!$R$4,"",1))</f>
        <v/>
      </c>
      <c r="AA2158" s="9" t="str">
        <f>IF(Search!$R$5="","",IF($BA2158&gt;Search!$R$5,"",1))</f>
        <v/>
      </c>
      <c r="AB2158" s="9" t="str">
        <f>IF(Search!$R$6="","",IF($BB2158&lt;Search!$R$6,"",1))</f>
        <v/>
      </c>
      <c r="AC2158" s="9" t="str">
        <f>IF(Search!$R$7="","",IF($BB2158&lt;Search!$R$7,"",1))</f>
        <v/>
      </c>
      <c r="AD2158" s="45" t="str">
        <f>IF(COUNTIF($A2158:$AC2158,"n")&gt;0,"",IF(SUM($A2158:$AC2158)=COUNTA(Search!$C$4:$C$8,Search!$F$4:$F$8,Search!$I$4:$I$6,Search!$I$8,Search!$L$4:$L$8,Search!$O$4:$O$8,Search!$R$4:$R$7,Search!$U$4:$U$7)-COUNTIF(Search!$C$4:$U$7,"n"),1+LARGE($AD$1:AD2157,1),""))</f>
        <v/>
      </c>
      <c r="AE2158" s="45" t="str">
        <f t="shared" si="102"/>
        <v/>
      </c>
      <c r="AF2158" s="45" t="str">
        <f>IF(AD2158="","",COUNTIF($AE$1:$AE2157,$AE2158)+RANK($AE2158,$AE$2:$AE$10540,1))</f>
        <v/>
      </c>
      <c r="AG2158" s="45" t="str">
        <f t="shared" si="103"/>
        <v/>
      </c>
      <c r="AH2158" s="45" t="str">
        <f>IF($AD2158="","",COUNTIF($AG$1:$AG2157,$AG2158)+RANK($AG2158,$AG$1:$AG$10539,0))</f>
        <v/>
      </c>
      <c r="AI2158" s="10" t="str">
        <f t="shared" si="104"/>
        <v>2013-14 Upper Deck #239   RC   /   $</v>
      </c>
      <c r="AJ2158" s="11">
        <v>2013</v>
      </c>
      <c r="AK2158" s="17">
        <v>14</v>
      </c>
      <c r="AL2158" s="12" t="s">
        <v>7</v>
      </c>
      <c r="AM2158" s="10">
        <v>239</v>
      </c>
      <c r="AO2158" s="9"/>
      <c r="AP2158" s="9"/>
      <c r="AQ2158" s="9" t="s">
        <v>2543</v>
      </c>
      <c r="AR2158" s="14"/>
      <c r="AS2158" s="9" t="s">
        <v>2</v>
      </c>
      <c r="AT2158" s="9"/>
      <c r="AU2158" s="9"/>
      <c r="AV2158" s="13"/>
      <c r="AW2158" s="13"/>
      <c r="AX2158" s="9"/>
      <c r="AY2158" s="9"/>
      <c r="AZ2158" s="9"/>
      <c r="BA2158" s="33"/>
      <c r="BB2158" s="33"/>
      <c r="BC2158" s="36"/>
      <c r="BD2158" s="12" t="s">
        <v>1771</v>
      </c>
    </row>
    <row r="2159" spans="1:56" s="12" customFormat="1" x14ac:dyDescent="0.2">
      <c r="A2159" s="9" t="str">
        <f>IF(Search!$C$5="","",IF(COUNTA(Inventory!$AP2159)=1,1,""))</f>
        <v/>
      </c>
      <c r="B2159" s="9" t="str">
        <f>IF(Search!$C$4="","",IF(ISNUMBER(SEARCH(Search!$C$4,$AR2159))=TRUE,1,""))</f>
        <v/>
      </c>
      <c r="C2159" s="9" t="str">
        <f>IF(Search!$C$6="x",IF(COUNTA($AQ2159)=1,1,"N"),IF(COUNTA($AQ2159)=1,"N",""))</f>
        <v>N</v>
      </c>
      <c r="D2159" s="9" t="str">
        <f>IF(Search!$O$8="","",IF(ISNUMBER(SEARCH(Search!$O$8,$BD2159))=TRUE,1,""))</f>
        <v/>
      </c>
      <c r="E2159" s="9" t="str">
        <f>IF(Search!$C$7="","",IF(ISNUMBER(SEARCH(Search!$C$7,$AN2159))=TRUE,1,""))</f>
        <v/>
      </c>
      <c r="F2159" s="9" t="str">
        <f>IF(Search!$C$8="","",IF(ISNUMBER(SEARCH(Search!$C$8,$AO2159))=TRUE,1,""))</f>
        <v/>
      </c>
      <c r="G2159" s="9" t="str">
        <f>IF(Search!$F$4="","",IF(Inventory!$AJ2159&lt;Search!$F$4,"",1))</f>
        <v/>
      </c>
      <c r="H2159" s="9" t="str">
        <f>IF(Search!$F$5="","",IF(Inventory!$AJ2159&gt;Search!$F$5,"",1))</f>
        <v/>
      </c>
      <c r="I2159" s="9" t="str">
        <f>IF(Search!$F$7="","",IF(Search!$F$8="",IF(ISNUMBER(SEARCH(Search!$F$7,$AL2159))=TRUE,1,""),""))</f>
        <v/>
      </c>
      <c r="J2159" s="9" t="str">
        <f>IF($AL2159=Search!$F$8,1,"")</f>
        <v/>
      </c>
      <c r="K2159" s="9" t="str">
        <f>IF(Search!$I$4="","",IF(COUNTA($AS2159)=1,IF(Search!$I$4="N","N",1),""))</f>
        <v/>
      </c>
      <c r="L2159" s="9" t="str">
        <f>IF(Search!$I$5="","",IF($AS2159="RC",1,""))</f>
        <v/>
      </c>
      <c r="M2159" s="9" t="str">
        <f>IF(Search!$I$6="","",IF($AS2159="RCP",1,""))</f>
        <v/>
      </c>
      <c r="N2159" s="9" t="str">
        <f>IF(Search!$I$8="","",IF(COUNTA($AT2159)=1,IF(Search!$I$8="N","N",1),""))</f>
        <v/>
      </c>
      <c r="O2159" s="9" t="str">
        <f>IF(Search!$L$4="","",IF(COUNTA($AU2159)=1,IF(Search!$L$4="N","N",1),""))</f>
        <v/>
      </c>
      <c r="P2159" s="9" t="str">
        <f>IF(Search!$L$5="","",IF(ISNUMBER(SEARCH("Jersey",$AU2159))=TRUE,IF(Search!$L$5="N","N",1),""))</f>
        <v/>
      </c>
      <c r="Q2159" s="9" t="str">
        <f>IF(Search!$L$6="","",IF(ISNUMBER(SEARCH("Patch",$AU2159))=TRUE,IF(Search!$L$6="N","N",1),""))</f>
        <v/>
      </c>
      <c r="R2159" s="9" t="str">
        <f>IF(Search!$L$7="","",IF(ISNUMBER(SEARCH("Shield",$AU2159))=TRUE,IF(Search!$L$7="N","N",1),""))</f>
        <v/>
      </c>
      <c r="S2159" s="9" t="str">
        <f>IF(Search!$L$8="","",IF(ISNUMBER(SEARCH("Stick",$AU2159))=TRUE,IF(Search!$L$8="N","N",1),""))</f>
        <v/>
      </c>
      <c r="T2159" s="9" t="str">
        <f>IF(Search!$O$4="","",IF(COUNTA($AW2159)=1,IF(Search!$O$4="N","N",1),""))</f>
        <v/>
      </c>
      <c r="U2159" s="9" t="str">
        <f>IF(Search!$O$5="","",IF($AW2159="","",IF($AW2159&lt;Search!$O$5,"",1)))</f>
        <v/>
      </c>
      <c r="V2159" s="9" t="str">
        <f>IF(Search!$O$6="","",IF($AW2159="","",IF($AW2159&gt;Search!$O$6,"",1)))</f>
        <v/>
      </c>
      <c r="W2159" s="9" t="str">
        <f>IF(Search!$U$4="","",IF($AX2159="","",1))</f>
        <v/>
      </c>
      <c r="X2159" s="9" t="str">
        <f>IF(Search!$U$5="","",IF(ISNUMBER(SEARCH(Search!$U$5,$AX2159))=TRUE,IF(Search!$U$5="N","N",1),""))</f>
        <v/>
      </c>
      <c r="Y2159" s="9" t="str">
        <f>IF(Search!$U$6="","",IF($AY2159&lt;Search!$U$6,"",1))</f>
        <v/>
      </c>
      <c r="Z2159" s="9" t="str">
        <f>IF(Search!$R$4="","",IF(Inventory!$BA2159&lt;Search!$R$4,"",1))</f>
        <v/>
      </c>
      <c r="AA2159" s="9" t="str">
        <f>IF(Search!$R$5="","",IF($BA2159&gt;Search!$R$5,"",1))</f>
        <v/>
      </c>
      <c r="AB2159" s="9" t="str">
        <f>IF(Search!$R$6="","",IF($BB2159&lt;Search!$R$6,"",1))</f>
        <v/>
      </c>
      <c r="AC2159" s="9" t="str">
        <f>IF(Search!$R$7="","",IF($BB2159&lt;Search!$R$7,"",1))</f>
        <v/>
      </c>
      <c r="AD2159" s="45" t="str">
        <f>IF(COUNTIF($A2159:$AC2159,"n")&gt;0,"",IF(SUM($A2159:$AC2159)=COUNTA(Search!$C$4:$C$8,Search!$F$4:$F$8,Search!$I$4:$I$6,Search!$I$8,Search!$L$4:$L$8,Search!$O$4:$O$8,Search!$R$4:$R$7,Search!$U$4:$U$7)-COUNTIF(Search!$C$4:$U$7,"n"),1+LARGE($AD$1:AD2158,1),""))</f>
        <v/>
      </c>
      <c r="AE2159" s="45" t="str">
        <f t="shared" si="102"/>
        <v/>
      </c>
      <c r="AF2159" s="45" t="str">
        <f>IF(AD2159="","",COUNTIF($AE$1:$AE2158,$AE2159)+RANK($AE2159,$AE$2:$AE$10540,1))</f>
        <v/>
      </c>
      <c r="AG2159" s="45" t="str">
        <f t="shared" si="103"/>
        <v/>
      </c>
      <c r="AH2159" s="45" t="str">
        <f>IF($AD2159="","",COUNTIF($AG$1:$AG2158,$AG2159)+RANK($AG2159,$AG$1:$AG$10539,0))</f>
        <v/>
      </c>
      <c r="AI2159" s="10" t="str">
        <f t="shared" si="104"/>
        <v>2013-14 Upper Deck #240   RC   /   $</v>
      </c>
      <c r="AJ2159" s="11">
        <v>2013</v>
      </c>
      <c r="AK2159" s="17">
        <v>14</v>
      </c>
      <c r="AL2159" s="12" t="s">
        <v>7</v>
      </c>
      <c r="AM2159" s="10">
        <v>240</v>
      </c>
      <c r="AO2159" s="9"/>
      <c r="AP2159" s="9"/>
      <c r="AQ2159" s="9" t="s">
        <v>2543</v>
      </c>
      <c r="AR2159" s="14"/>
      <c r="AS2159" s="9" t="s">
        <v>2</v>
      </c>
      <c r="AT2159" s="9"/>
      <c r="AU2159" s="9"/>
      <c r="AV2159" s="13"/>
      <c r="AW2159" s="13"/>
      <c r="AX2159" s="9"/>
      <c r="AY2159" s="9"/>
      <c r="AZ2159" s="9"/>
      <c r="BA2159" s="33"/>
      <c r="BB2159" s="33"/>
      <c r="BC2159" s="36"/>
      <c r="BD2159" s="12" t="s">
        <v>1771</v>
      </c>
    </row>
    <row r="2160" spans="1:56" s="12" customFormat="1" x14ac:dyDescent="0.2">
      <c r="A2160" s="9" t="str">
        <f>IF(Search!$C$5="","",IF(COUNTA(Inventory!$AP2160)=1,1,""))</f>
        <v/>
      </c>
      <c r="B2160" s="9" t="str">
        <f>IF(Search!$C$4="","",IF(ISNUMBER(SEARCH(Search!$C$4,$AR2160))=TRUE,1,""))</f>
        <v/>
      </c>
      <c r="C2160" s="9" t="str">
        <f>IF(Search!$C$6="x",IF(COUNTA($AQ2160)=1,1,"N"),IF(COUNTA($AQ2160)=1,"N",""))</f>
        <v/>
      </c>
      <c r="D2160" s="9" t="str">
        <f>IF(Search!$O$8="","",IF(ISNUMBER(SEARCH(Search!$O$8,$BD2160))=TRUE,1,""))</f>
        <v/>
      </c>
      <c r="E2160" s="9" t="str">
        <f>IF(Search!$C$7="","",IF(ISNUMBER(SEARCH(Search!$C$7,$AN2160))=TRUE,1,""))</f>
        <v/>
      </c>
      <c r="F2160" s="9" t="str">
        <f>IF(Search!$C$8="","",IF(ISNUMBER(SEARCH(Search!$C$8,$AO2160))=TRUE,1,""))</f>
        <v/>
      </c>
      <c r="G2160" s="9" t="str">
        <f>IF(Search!$F$4="","",IF(Inventory!$AJ2160&lt;Search!$F$4,"",1))</f>
        <v/>
      </c>
      <c r="H2160" s="9" t="str">
        <f>IF(Search!$F$5="","",IF(Inventory!$AJ2160&gt;Search!$F$5,"",1))</f>
        <v/>
      </c>
      <c r="I2160" s="9" t="str">
        <f>IF(Search!$F$7="","",IF(Search!$F$8="",IF(ISNUMBER(SEARCH(Search!$F$7,$AL2160))=TRUE,1,""),""))</f>
        <v/>
      </c>
      <c r="J2160" s="9" t="str">
        <f>IF($AL2160=Search!$F$8,1,"")</f>
        <v/>
      </c>
      <c r="K2160" s="9" t="str">
        <f>IF(Search!$I$4="","",IF(COUNTA($AS2160)=1,IF(Search!$I$4="N","N",1),""))</f>
        <v/>
      </c>
      <c r="L2160" s="9" t="str">
        <f>IF(Search!$I$5="","",IF($AS2160="RC",1,""))</f>
        <v/>
      </c>
      <c r="M2160" s="9" t="str">
        <f>IF(Search!$I$6="","",IF($AS2160="RCP",1,""))</f>
        <v/>
      </c>
      <c r="N2160" s="9" t="str">
        <f>IF(Search!$I$8="","",IF(COUNTA($AT2160)=1,IF(Search!$I$8="N","N",1),""))</f>
        <v/>
      </c>
      <c r="O2160" s="9" t="str">
        <f>IF(Search!$L$4="","",IF(COUNTA($AU2160)=1,IF(Search!$L$4="N","N",1),""))</f>
        <v/>
      </c>
      <c r="P2160" s="9" t="str">
        <f>IF(Search!$L$5="","",IF(ISNUMBER(SEARCH("Jersey",$AU2160))=TRUE,IF(Search!$L$5="N","N",1),""))</f>
        <v/>
      </c>
      <c r="Q2160" s="9" t="str">
        <f>IF(Search!$L$6="","",IF(ISNUMBER(SEARCH("Patch",$AU2160))=TRUE,IF(Search!$L$6="N","N",1),""))</f>
        <v/>
      </c>
      <c r="R2160" s="9" t="str">
        <f>IF(Search!$L$7="","",IF(ISNUMBER(SEARCH("Shield",$AU2160))=TRUE,IF(Search!$L$7="N","N",1),""))</f>
        <v/>
      </c>
      <c r="S2160" s="9" t="str">
        <f>IF(Search!$L$8="","",IF(ISNUMBER(SEARCH("Stick",$AU2160))=TRUE,IF(Search!$L$8="N","N",1),""))</f>
        <v/>
      </c>
      <c r="T2160" s="9" t="str">
        <f>IF(Search!$O$4="","",IF(COUNTA($AW2160)=1,IF(Search!$O$4="N","N",1),""))</f>
        <v/>
      </c>
      <c r="U2160" s="9" t="str">
        <f>IF(Search!$O$5="","",IF($AW2160="","",IF($AW2160&lt;Search!$O$5,"",1)))</f>
        <v/>
      </c>
      <c r="V2160" s="9" t="str">
        <f>IF(Search!$O$6="","",IF($AW2160="","",IF($AW2160&gt;Search!$O$6,"",1)))</f>
        <v/>
      </c>
      <c r="W2160" s="9" t="str">
        <f>IF(Search!$U$4="","",IF($AX2160="","",1))</f>
        <v/>
      </c>
      <c r="X2160" s="9" t="str">
        <f>IF(Search!$U$5="","",IF(ISNUMBER(SEARCH(Search!$U$5,$AX2160))=TRUE,IF(Search!$U$5="N","N",1),""))</f>
        <v/>
      </c>
      <c r="Y2160" s="9" t="str">
        <f>IF(Search!$U$6="","",IF($AY2160&lt;Search!$U$6,"",1))</f>
        <v/>
      </c>
      <c r="Z2160" s="9" t="str">
        <f>IF(Search!$R$4="","",IF(Inventory!$BA2160&lt;Search!$R$4,"",1))</f>
        <v/>
      </c>
      <c r="AA2160" s="9" t="str">
        <f>IF(Search!$R$5="","",IF($BA2160&gt;Search!$R$5,"",1))</f>
        <v/>
      </c>
      <c r="AB2160" s="9" t="str">
        <f>IF(Search!$R$6="","",IF($BB2160&lt;Search!$R$6,"",1))</f>
        <v/>
      </c>
      <c r="AC2160" s="9" t="str">
        <f>IF(Search!$R$7="","",IF($BB2160&lt;Search!$R$7,"",1))</f>
        <v/>
      </c>
      <c r="AD2160" s="45" t="str">
        <f>IF(COUNTIF($A2160:$AC2160,"n")&gt;0,"",IF(SUM($A2160:$AC2160)=COUNTA(Search!$C$4:$C$8,Search!$F$4:$F$8,Search!$I$4:$I$6,Search!$I$8,Search!$L$4:$L$8,Search!$O$4:$O$8,Search!$R$4:$R$7,Search!$U$4:$U$7)-COUNTIF(Search!$C$4:$U$7,"n"),1+LARGE($AD$1:AD2159,1),""))</f>
        <v/>
      </c>
      <c r="AE2160" s="45" t="str">
        <f t="shared" si="102"/>
        <v/>
      </c>
      <c r="AF2160" s="45" t="str">
        <f>IF(AD2160="","",COUNTIF($AE$1:$AE2159,$AE2160)+RANK($AE2160,$AE$2:$AE$10540,1))</f>
        <v/>
      </c>
      <c r="AG2160" s="45" t="str">
        <f t="shared" si="103"/>
        <v/>
      </c>
      <c r="AH2160" s="45" t="str">
        <f>IF($AD2160="","",COUNTIF($AG$1:$AG2159,$AG2160)+RANK($AG2160,$AG$1:$AG$10539,0))</f>
        <v/>
      </c>
      <c r="AI2160" s="10" t="str">
        <f t="shared" si="104"/>
        <v>2013-14 Upper Deck #241 Nail Yakupov YG EDM RC   / BGS 9.5 $50</v>
      </c>
      <c r="AJ2160" s="11">
        <v>2013</v>
      </c>
      <c r="AK2160" s="17">
        <v>14</v>
      </c>
      <c r="AL2160" s="12" t="s">
        <v>7</v>
      </c>
      <c r="AM2160" s="10">
        <v>241</v>
      </c>
      <c r="AN2160" s="12" t="s">
        <v>2109</v>
      </c>
      <c r="AO2160" s="9" t="s">
        <v>1909</v>
      </c>
      <c r="AP2160" s="9"/>
      <c r="AQ2160" s="9"/>
      <c r="AR2160" s="14" t="s">
        <v>2481</v>
      </c>
      <c r="AS2160" s="9" t="s">
        <v>2</v>
      </c>
      <c r="AT2160" s="9"/>
      <c r="AU2160" s="9"/>
      <c r="AV2160" s="13"/>
      <c r="AW2160" s="13"/>
      <c r="AX2160" s="9" t="s">
        <v>1938</v>
      </c>
      <c r="AY2160" s="9">
        <v>9.5</v>
      </c>
      <c r="AZ2160" s="9"/>
      <c r="BA2160" s="33">
        <v>50</v>
      </c>
      <c r="BB2160" s="33"/>
      <c r="BC2160" s="36">
        <v>42968</v>
      </c>
      <c r="BD2160" s="12" t="s">
        <v>1771</v>
      </c>
    </row>
    <row r="2161" spans="1:56" s="12" customFormat="1" x14ac:dyDescent="0.2">
      <c r="A2161" s="9" t="str">
        <f>IF(Search!$C$5="","",IF(COUNTA(Inventory!$AP2161)=1,1,""))</f>
        <v/>
      </c>
      <c r="B2161" s="9" t="str">
        <f>IF(Search!$C$4="","",IF(ISNUMBER(SEARCH(Search!$C$4,$AR2161))=TRUE,1,""))</f>
        <v/>
      </c>
      <c r="C2161" s="9" t="str">
        <f>IF(Search!$C$6="x",IF(COUNTA($AQ2161)=1,1,"N"),IF(COUNTA($AQ2161)=1,"N",""))</f>
        <v/>
      </c>
      <c r="D2161" s="9" t="str">
        <f>IF(Search!$O$8="","",IF(ISNUMBER(SEARCH(Search!$O$8,$BD2161))=TRUE,1,""))</f>
        <v/>
      </c>
      <c r="E2161" s="9" t="str">
        <f>IF(Search!$C$7="","",IF(ISNUMBER(SEARCH(Search!$C$7,$AN2161))=TRUE,1,""))</f>
        <v/>
      </c>
      <c r="F2161" s="9" t="str">
        <f>IF(Search!$C$8="","",IF(ISNUMBER(SEARCH(Search!$C$8,$AO2161))=TRUE,1,""))</f>
        <v/>
      </c>
      <c r="G2161" s="9" t="str">
        <f>IF(Search!$F$4="","",IF(Inventory!$AJ2161&lt;Search!$F$4,"",1))</f>
        <v/>
      </c>
      <c r="H2161" s="9" t="str">
        <f>IF(Search!$F$5="","",IF(Inventory!$AJ2161&gt;Search!$F$5,"",1))</f>
        <v/>
      </c>
      <c r="I2161" s="9" t="str">
        <f>IF(Search!$F$7="","",IF(Search!$F$8="",IF(ISNUMBER(SEARCH(Search!$F$7,$AL2161))=TRUE,1,""),""))</f>
        <v/>
      </c>
      <c r="J2161" s="9" t="str">
        <f>IF($AL2161=Search!$F$8,1,"")</f>
        <v/>
      </c>
      <c r="K2161" s="9" t="str">
        <f>IF(Search!$I$4="","",IF(COUNTA($AS2161)=1,IF(Search!$I$4="N","N",1),""))</f>
        <v/>
      </c>
      <c r="L2161" s="9" t="str">
        <f>IF(Search!$I$5="","",IF($AS2161="RC",1,""))</f>
        <v/>
      </c>
      <c r="M2161" s="9" t="str">
        <f>IF(Search!$I$6="","",IF($AS2161="RCP",1,""))</f>
        <v/>
      </c>
      <c r="N2161" s="9" t="str">
        <f>IF(Search!$I$8="","",IF(COUNTA($AT2161)=1,IF(Search!$I$8="N","N",1),""))</f>
        <v/>
      </c>
      <c r="O2161" s="9" t="str">
        <f>IF(Search!$L$4="","",IF(COUNTA($AU2161)=1,IF(Search!$L$4="N","N",1),""))</f>
        <v/>
      </c>
      <c r="P2161" s="9" t="str">
        <f>IF(Search!$L$5="","",IF(ISNUMBER(SEARCH("Jersey",$AU2161))=TRUE,IF(Search!$L$5="N","N",1),""))</f>
        <v/>
      </c>
      <c r="Q2161" s="9" t="str">
        <f>IF(Search!$L$6="","",IF(ISNUMBER(SEARCH("Patch",$AU2161))=TRUE,IF(Search!$L$6="N","N",1),""))</f>
        <v/>
      </c>
      <c r="R2161" s="9" t="str">
        <f>IF(Search!$L$7="","",IF(ISNUMBER(SEARCH("Shield",$AU2161))=TRUE,IF(Search!$L$7="N","N",1),""))</f>
        <v/>
      </c>
      <c r="S2161" s="9" t="str">
        <f>IF(Search!$L$8="","",IF(ISNUMBER(SEARCH("Stick",$AU2161))=TRUE,IF(Search!$L$8="N","N",1),""))</f>
        <v/>
      </c>
      <c r="T2161" s="9" t="str">
        <f>IF(Search!$O$4="","",IF(COUNTA($AW2161)=1,IF(Search!$O$4="N","N",1),""))</f>
        <v/>
      </c>
      <c r="U2161" s="9" t="str">
        <f>IF(Search!$O$5="","",IF($AW2161="","",IF($AW2161&lt;Search!$O$5,"",1)))</f>
        <v/>
      </c>
      <c r="V2161" s="9" t="str">
        <f>IF(Search!$O$6="","",IF($AW2161="","",IF($AW2161&gt;Search!$O$6,"",1)))</f>
        <v/>
      </c>
      <c r="W2161" s="9" t="str">
        <f>IF(Search!$U$4="","",IF($AX2161="","",1))</f>
        <v/>
      </c>
      <c r="X2161" s="9" t="str">
        <f>IF(Search!$U$5="","",IF(ISNUMBER(SEARCH(Search!$U$5,$AX2161))=TRUE,IF(Search!$U$5="N","N",1),""))</f>
        <v/>
      </c>
      <c r="Y2161" s="9" t="str">
        <f>IF(Search!$U$6="","",IF($AY2161&lt;Search!$U$6,"",1))</f>
        <v/>
      </c>
      <c r="Z2161" s="9" t="str">
        <f>IF(Search!$R$4="","",IF(Inventory!$BA2161&lt;Search!$R$4,"",1))</f>
        <v/>
      </c>
      <c r="AA2161" s="9" t="str">
        <f>IF(Search!$R$5="","",IF($BA2161&gt;Search!$R$5,"",1))</f>
        <v/>
      </c>
      <c r="AB2161" s="9" t="str">
        <f>IF(Search!$R$6="","",IF($BB2161&lt;Search!$R$6,"",1))</f>
        <v/>
      </c>
      <c r="AC2161" s="9" t="str">
        <f>IF(Search!$R$7="","",IF($BB2161&lt;Search!$R$7,"",1))</f>
        <v/>
      </c>
      <c r="AD2161" s="45" t="str">
        <f>IF(COUNTIF($A2161:$AC2161,"n")&gt;0,"",IF(SUM($A2161:$AC2161)=COUNTA(Search!$C$4:$C$8,Search!$F$4:$F$8,Search!$I$4:$I$6,Search!$I$8,Search!$L$4:$L$8,Search!$O$4:$O$8,Search!$R$4:$R$7,Search!$U$4:$U$7)-COUNTIF(Search!$C$4:$U$7,"n"),1+LARGE($AD$1:AD2160,1),""))</f>
        <v/>
      </c>
      <c r="AE2161" s="45" t="str">
        <f t="shared" si="102"/>
        <v/>
      </c>
      <c r="AF2161" s="45" t="str">
        <f>IF(AD2161="","",COUNTIF($AE$1:$AE2160,$AE2161)+RANK($AE2161,$AE$2:$AE$10540,1))</f>
        <v/>
      </c>
      <c r="AG2161" s="45" t="str">
        <f t="shared" si="103"/>
        <v/>
      </c>
      <c r="AH2161" s="45" t="str">
        <f>IF($AD2161="","",COUNTIF($AG$1:$AG2160,$AG2161)+RANK($AG2161,$AG$1:$AG$10539,0))</f>
        <v/>
      </c>
      <c r="AI2161" s="10" t="str">
        <f t="shared" si="104"/>
        <v>2013-14 Upper Deck #242 Sean Monahan YG CGY RC   / BGS 9.5 $40</v>
      </c>
      <c r="AJ2161" s="11">
        <v>2013</v>
      </c>
      <c r="AK2161" s="17">
        <v>14</v>
      </c>
      <c r="AL2161" s="12" t="s">
        <v>7</v>
      </c>
      <c r="AM2161" s="10">
        <v>242</v>
      </c>
      <c r="AN2161" s="12" t="s">
        <v>2110</v>
      </c>
      <c r="AO2161" s="9" t="s">
        <v>1910</v>
      </c>
      <c r="AP2161" s="9"/>
      <c r="AQ2161" s="9"/>
      <c r="AR2161" s="14" t="s">
        <v>2481</v>
      </c>
      <c r="AS2161" s="9" t="s">
        <v>2</v>
      </c>
      <c r="AT2161" s="9"/>
      <c r="AU2161" s="9"/>
      <c r="AV2161" s="13"/>
      <c r="AW2161" s="13"/>
      <c r="AX2161" s="9" t="s">
        <v>1938</v>
      </c>
      <c r="AY2161" s="9">
        <v>9.5</v>
      </c>
      <c r="AZ2161" s="9"/>
      <c r="BA2161" s="33">
        <v>40</v>
      </c>
      <c r="BB2161" s="33"/>
      <c r="BC2161" s="36">
        <v>42968</v>
      </c>
      <c r="BD2161" s="12" t="s">
        <v>1771</v>
      </c>
    </row>
    <row r="2162" spans="1:56" s="12" customFormat="1" x14ac:dyDescent="0.2">
      <c r="A2162" s="9" t="str">
        <f>IF(Search!$C$5="","",IF(COUNTA(Inventory!$AP2162)=1,1,""))</f>
        <v/>
      </c>
      <c r="B2162" s="9" t="str">
        <f>IF(Search!$C$4="","",IF(ISNUMBER(SEARCH(Search!$C$4,$AR2162))=TRUE,1,""))</f>
        <v/>
      </c>
      <c r="C2162" s="9" t="str">
        <f>IF(Search!$C$6="x",IF(COUNTA($AQ2162)=1,1,"N"),IF(COUNTA($AQ2162)=1,"N",""))</f>
        <v>N</v>
      </c>
      <c r="D2162" s="9" t="str">
        <f>IF(Search!$O$8="","",IF(ISNUMBER(SEARCH(Search!$O$8,$BD2162))=TRUE,1,""))</f>
        <v/>
      </c>
      <c r="E2162" s="9" t="str">
        <f>IF(Search!$C$7="","",IF(ISNUMBER(SEARCH(Search!$C$7,$AN2162))=TRUE,1,""))</f>
        <v/>
      </c>
      <c r="F2162" s="9" t="str">
        <f>IF(Search!$C$8="","",IF(ISNUMBER(SEARCH(Search!$C$8,$AO2162))=TRUE,1,""))</f>
        <v/>
      </c>
      <c r="G2162" s="9" t="str">
        <f>IF(Search!$F$4="","",IF(Inventory!$AJ2162&lt;Search!$F$4,"",1))</f>
        <v/>
      </c>
      <c r="H2162" s="9" t="str">
        <f>IF(Search!$F$5="","",IF(Inventory!$AJ2162&gt;Search!$F$5,"",1))</f>
        <v/>
      </c>
      <c r="I2162" s="9" t="str">
        <f>IF(Search!$F$7="","",IF(Search!$F$8="",IF(ISNUMBER(SEARCH(Search!$F$7,$AL2162))=TRUE,1,""),""))</f>
        <v/>
      </c>
      <c r="J2162" s="9" t="str">
        <f>IF($AL2162=Search!$F$8,1,"")</f>
        <v/>
      </c>
      <c r="K2162" s="9" t="str">
        <f>IF(Search!$I$4="","",IF(COUNTA($AS2162)=1,IF(Search!$I$4="N","N",1),""))</f>
        <v/>
      </c>
      <c r="L2162" s="9" t="str">
        <f>IF(Search!$I$5="","",IF($AS2162="RC",1,""))</f>
        <v/>
      </c>
      <c r="M2162" s="9" t="str">
        <f>IF(Search!$I$6="","",IF($AS2162="RCP",1,""))</f>
        <v/>
      </c>
      <c r="N2162" s="9" t="str">
        <f>IF(Search!$I$8="","",IF(COUNTA($AT2162)=1,IF(Search!$I$8="N","N",1),""))</f>
        <v/>
      </c>
      <c r="O2162" s="9" t="str">
        <f>IF(Search!$L$4="","",IF(COUNTA($AU2162)=1,IF(Search!$L$4="N","N",1),""))</f>
        <v/>
      </c>
      <c r="P2162" s="9" t="str">
        <f>IF(Search!$L$5="","",IF(ISNUMBER(SEARCH("Jersey",$AU2162))=TRUE,IF(Search!$L$5="N","N",1),""))</f>
        <v/>
      </c>
      <c r="Q2162" s="9" t="str">
        <f>IF(Search!$L$6="","",IF(ISNUMBER(SEARCH("Patch",$AU2162))=TRUE,IF(Search!$L$6="N","N",1),""))</f>
        <v/>
      </c>
      <c r="R2162" s="9" t="str">
        <f>IF(Search!$L$7="","",IF(ISNUMBER(SEARCH("Shield",$AU2162))=TRUE,IF(Search!$L$7="N","N",1),""))</f>
        <v/>
      </c>
      <c r="S2162" s="9" t="str">
        <f>IF(Search!$L$8="","",IF(ISNUMBER(SEARCH("Stick",$AU2162))=TRUE,IF(Search!$L$8="N","N",1),""))</f>
        <v/>
      </c>
      <c r="T2162" s="9" t="str">
        <f>IF(Search!$O$4="","",IF(COUNTA($AW2162)=1,IF(Search!$O$4="N","N",1),""))</f>
        <v/>
      </c>
      <c r="U2162" s="9" t="str">
        <f>IF(Search!$O$5="","",IF($AW2162="","",IF($AW2162&lt;Search!$O$5,"",1)))</f>
        <v/>
      </c>
      <c r="V2162" s="9" t="str">
        <f>IF(Search!$O$6="","",IF($AW2162="","",IF($AW2162&gt;Search!$O$6,"",1)))</f>
        <v/>
      </c>
      <c r="W2162" s="9" t="str">
        <f>IF(Search!$U$4="","",IF($AX2162="","",1))</f>
        <v/>
      </c>
      <c r="X2162" s="9" t="str">
        <f>IF(Search!$U$5="","",IF(ISNUMBER(SEARCH(Search!$U$5,$AX2162))=TRUE,IF(Search!$U$5="N","N",1),""))</f>
        <v/>
      </c>
      <c r="Y2162" s="9" t="str">
        <f>IF(Search!$U$6="","",IF($AY2162&lt;Search!$U$6,"",1))</f>
        <v/>
      </c>
      <c r="Z2162" s="9" t="str">
        <f>IF(Search!$R$4="","",IF(Inventory!$BA2162&lt;Search!$R$4,"",1))</f>
        <v/>
      </c>
      <c r="AA2162" s="9" t="str">
        <f>IF(Search!$R$5="","",IF($BA2162&gt;Search!$R$5,"",1))</f>
        <v/>
      </c>
      <c r="AB2162" s="9" t="str">
        <f>IF(Search!$R$6="","",IF($BB2162&lt;Search!$R$6,"",1))</f>
        <v/>
      </c>
      <c r="AC2162" s="9" t="str">
        <f>IF(Search!$R$7="","",IF($BB2162&lt;Search!$R$7,"",1))</f>
        <v/>
      </c>
      <c r="AD2162" s="45" t="str">
        <f>IF(COUNTIF($A2162:$AC2162,"n")&gt;0,"",IF(SUM($A2162:$AC2162)=COUNTA(Search!$C$4:$C$8,Search!$F$4:$F$8,Search!$I$4:$I$6,Search!$I$8,Search!$L$4:$L$8,Search!$O$4:$O$8,Search!$R$4:$R$7,Search!$U$4:$U$7)-COUNTIF(Search!$C$4:$U$7,"n"),1+LARGE($AD$1:AD2161,1),""))</f>
        <v/>
      </c>
      <c r="AE2162" s="45" t="str">
        <f t="shared" si="102"/>
        <v/>
      </c>
      <c r="AF2162" s="45" t="str">
        <f>IF(AD2162="","",COUNTIF($AE$1:$AE2161,$AE2162)+RANK($AE2162,$AE$2:$AE$10540,1))</f>
        <v/>
      </c>
      <c r="AG2162" s="45" t="str">
        <f t="shared" si="103"/>
        <v/>
      </c>
      <c r="AH2162" s="45" t="str">
        <f>IF($AD2162="","",COUNTIF($AG$1:$AG2161,$AG2162)+RANK($AG2162,$AG$1:$AG$10539,0))</f>
        <v/>
      </c>
      <c r="AI2162" s="10" t="str">
        <f t="shared" si="104"/>
        <v>2013-14 Upper Deck #243   RC   /   $</v>
      </c>
      <c r="AJ2162" s="11">
        <v>2013</v>
      </c>
      <c r="AK2162" s="17">
        <v>14</v>
      </c>
      <c r="AL2162" s="12" t="s">
        <v>7</v>
      </c>
      <c r="AM2162" s="10">
        <v>243</v>
      </c>
      <c r="AO2162" s="9"/>
      <c r="AP2162" s="9"/>
      <c r="AQ2162" s="9" t="s">
        <v>2543</v>
      </c>
      <c r="AR2162" s="14"/>
      <c r="AS2162" s="9" t="s">
        <v>2</v>
      </c>
      <c r="AT2162" s="9"/>
      <c r="AU2162" s="9"/>
      <c r="AV2162" s="13"/>
      <c r="AW2162" s="13"/>
      <c r="AX2162" s="9"/>
      <c r="AY2162" s="9"/>
      <c r="AZ2162" s="9"/>
      <c r="BA2162" s="33"/>
      <c r="BB2162" s="33"/>
      <c r="BC2162" s="36"/>
      <c r="BD2162" s="12" t="s">
        <v>1771</v>
      </c>
    </row>
    <row r="2163" spans="1:56" s="12" customFormat="1" x14ac:dyDescent="0.2">
      <c r="A2163" s="9" t="str">
        <f>IF(Search!$C$5="","",IF(COUNTA(Inventory!$AP2163)=1,1,""))</f>
        <v/>
      </c>
      <c r="B2163" s="9" t="str">
        <f>IF(Search!$C$4="","",IF(ISNUMBER(SEARCH(Search!$C$4,$AR2163))=TRUE,1,""))</f>
        <v/>
      </c>
      <c r="C2163" s="9" t="str">
        <f>IF(Search!$C$6="x",IF(COUNTA($AQ2163)=1,1,"N"),IF(COUNTA($AQ2163)=1,"N",""))</f>
        <v/>
      </c>
      <c r="D2163" s="9" t="str">
        <f>IF(Search!$O$8="","",IF(ISNUMBER(SEARCH(Search!$O$8,$BD2163))=TRUE,1,""))</f>
        <v/>
      </c>
      <c r="E2163" s="9" t="str">
        <f>IF(Search!$C$7="","",IF(ISNUMBER(SEARCH(Search!$C$7,$AN2163))=TRUE,1,""))</f>
        <v/>
      </c>
      <c r="F2163" s="9" t="str">
        <f>IF(Search!$C$8="","",IF(ISNUMBER(SEARCH(Search!$C$8,$AO2163))=TRUE,1,""))</f>
        <v/>
      </c>
      <c r="G2163" s="9" t="str">
        <f>IF(Search!$F$4="","",IF(Inventory!$AJ2163&lt;Search!$F$4,"",1))</f>
        <v/>
      </c>
      <c r="H2163" s="9" t="str">
        <f>IF(Search!$F$5="","",IF(Inventory!$AJ2163&gt;Search!$F$5,"",1))</f>
        <v/>
      </c>
      <c r="I2163" s="9" t="str">
        <f>IF(Search!$F$7="","",IF(Search!$F$8="",IF(ISNUMBER(SEARCH(Search!$F$7,$AL2163))=TRUE,1,""),""))</f>
        <v/>
      </c>
      <c r="J2163" s="9" t="str">
        <f>IF($AL2163=Search!$F$8,1,"")</f>
        <v/>
      </c>
      <c r="K2163" s="9" t="str">
        <f>IF(Search!$I$4="","",IF(COUNTA($AS2163)=1,IF(Search!$I$4="N","N",1),""))</f>
        <v/>
      </c>
      <c r="L2163" s="9" t="str">
        <f>IF(Search!$I$5="","",IF($AS2163="RC",1,""))</f>
        <v/>
      </c>
      <c r="M2163" s="9" t="str">
        <f>IF(Search!$I$6="","",IF($AS2163="RCP",1,""))</f>
        <v/>
      </c>
      <c r="N2163" s="9" t="str">
        <f>IF(Search!$I$8="","",IF(COUNTA($AT2163)=1,IF(Search!$I$8="N","N",1),""))</f>
        <v/>
      </c>
      <c r="O2163" s="9" t="str">
        <f>IF(Search!$L$4="","",IF(COUNTA($AU2163)=1,IF(Search!$L$4="N","N",1),""))</f>
        <v/>
      </c>
      <c r="P2163" s="9" t="str">
        <f>IF(Search!$L$5="","",IF(ISNUMBER(SEARCH("Jersey",$AU2163))=TRUE,IF(Search!$L$5="N","N",1),""))</f>
        <v/>
      </c>
      <c r="Q2163" s="9" t="str">
        <f>IF(Search!$L$6="","",IF(ISNUMBER(SEARCH("Patch",$AU2163))=TRUE,IF(Search!$L$6="N","N",1),""))</f>
        <v/>
      </c>
      <c r="R2163" s="9" t="str">
        <f>IF(Search!$L$7="","",IF(ISNUMBER(SEARCH("Shield",$AU2163))=TRUE,IF(Search!$L$7="N","N",1),""))</f>
        <v/>
      </c>
      <c r="S2163" s="9" t="str">
        <f>IF(Search!$L$8="","",IF(ISNUMBER(SEARCH("Stick",$AU2163))=TRUE,IF(Search!$L$8="N","N",1),""))</f>
        <v/>
      </c>
      <c r="T2163" s="9" t="str">
        <f>IF(Search!$O$4="","",IF(COUNTA($AW2163)=1,IF(Search!$O$4="N","N",1),""))</f>
        <v/>
      </c>
      <c r="U2163" s="9" t="str">
        <f>IF(Search!$O$5="","",IF($AW2163="","",IF($AW2163&lt;Search!$O$5,"",1)))</f>
        <v/>
      </c>
      <c r="V2163" s="9" t="str">
        <f>IF(Search!$O$6="","",IF($AW2163="","",IF($AW2163&gt;Search!$O$6,"",1)))</f>
        <v/>
      </c>
      <c r="W2163" s="9" t="str">
        <f>IF(Search!$U$4="","",IF($AX2163="","",1))</f>
        <v/>
      </c>
      <c r="X2163" s="9" t="str">
        <f>IF(Search!$U$5="","",IF(ISNUMBER(SEARCH(Search!$U$5,$AX2163))=TRUE,IF(Search!$U$5="N","N",1),""))</f>
        <v/>
      </c>
      <c r="Y2163" s="9" t="str">
        <f>IF(Search!$U$6="","",IF($AY2163&lt;Search!$U$6,"",1))</f>
        <v/>
      </c>
      <c r="Z2163" s="9" t="str">
        <f>IF(Search!$R$4="","",IF(Inventory!$BA2163&lt;Search!$R$4,"",1))</f>
        <v/>
      </c>
      <c r="AA2163" s="9" t="str">
        <f>IF(Search!$R$5="","",IF($BA2163&gt;Search!$R$5,"",1))</f>
        <v/>
      </c>
      <c r="AB2163" s="9" t="str">
        <f>IF(Search!$R$6="","",IF($BB2163&lt;Search!$R$6,"",1))</f>
        <v/>
      </c>
      <c r="AC2163" s="9" t="str">
        <f>IF(Search!$R$7="","",IF($BB2163&lt;Search!$R$7,"",1))</f>
        <v/>
      </c>
      <c r="AD2163" s="45" t="str">
        <f>IF(COUNTIF($A2163:$AC2163,"n")&gt;0,"",IF(SUM($A2163:$AC2163)=COUNTA(Search!$C$4:$C$8,Search!$F$4:$F$8,Search!$I$4:$I$6,Search!$I$8,Search!$L$4:$L$8,Search!$O$4:$O$8,Search!$R$4:$R$7,Search!$U$4:$U$7)-COUNTIF(Search!$C$4:$U$7,"n"),1+LARGE($AD$1:AD2162,1),""))</f>
        <v/>
      </c>
      <c r="AE2163" s="45" t="str">
        <f t="shared" si="102"/>
        <v/>
      </c>
      <c r="AF2163" s="45" t="str">
        <f>IF(AD2163="","",COUNTIF($AE$1:$AE2162,$AE2163)+RANK($AE2163,$AE$2:$AE$10540,1))</f>
        <v/>
      </c>
      <c r="AG2163" s="45" t="str">
        <f t="shared" si="103"/>
        <v/>
      </c>
      <c r="AH2163" s="45" t="str">
        <f>IF($AD2163="","",COUNTIF($AG$1:$AG2162,$AG2163)+RANK($AG2163,$AG$1:$AG$10539,0))</f>
        <v/>
      </c>
      <c r="AI2163" s="10" t="str">
        <f t="shared" si="104"/>
        <v>2013-14 Upper Deck #244 Viktor Fasth YG ANA RC   /   $5</v>
      </c>
      <c r="AJ2163" s="11">
        <v>2013</v>
      </c>
      <c r="AK2163" s="17">
        <v>14</v>
      </c>
      <c r="AL2163" s="12" t="s">
        <v>7</v>
      </c>
      <c r="AM2163" s="10">
        <v>244</v>
      </c>
      <c r="AN2163" s="12" t="s">
        <v>1993</v>
      </c>
      <c r="AO2163" s="9" t="s">
        <v>1915</v>
      </c>
      <c r="AP2163" s="9"/>
      <c r="AQ2163" s="9"/>
      <c r="AR2163" s="14" t="s">
        <v>2481</v>
      </c>
      <c r="AS2163" s="9" t="s">
        <v>2</v>
      </c>
      <c r="AT2163" s="9"/>
      <c r="AU2163" s="9"/>
      <c r="AV2163" s="13"/>
      <c r="AW2163" s="13"/>
      <c r="AX2163" s="9"/>
      <c r="AY2163" s="9"/>
      <c r="AZ2163" s="9"/>
      <c r="BA2163" s="33">
        <v>5</v>
      </c>
      <c r="BB2163" s="33"/>
      <c r="BC2163" s="36"/>
      <c r="BD2163" s="12" t="s">
        <v>1771</v>
      </c>
    </row>
    <row r="2164" spans="1:56" s="12" customFormat="1" x14ac:dyDescent="0.2">
      <c r="A2164" s="9">
        <f>IF(Search!$C$5="","",IF(COUNTA(Inventory!$AP2164)=1,1,""))</f>
        <v>1</v>
      </c>
      <c r="B2164" s="9" t="str">
        <f>IF(Search!$C$4="","",IF(ISNUMBER(SEARCH(Search!$C$4,$AR2164))=TRUE,1,""))</f>
        <v/>
      </c>
      <c r="C2164" s="9" t="str">
        <f>IF(Search!$C$6="x",IF(COUNTA($AQ2164)=1,1,"N"),IF(COUNTA($AQ2164)=1,"N",""))</f>
        <v/>
      </c>
      <c r="D2164" s="9" t="str">
        <f>IF(Search!$O$8="","",IF(ISNUMBER(SEARCH(Search!$O$8,$BD2164))=TRUE,1,""))</f>
        <v/>
      </c>
      <c r="E2164" s="9" t="str">
        <f>IF(Search!$C$7="","",IF(ISNUMBER(SEARCH(Search!$C$7,$AN2164))=TRUE,1,""))</f>
        <v/>
      </c>
      <c r="F2164" s="9" t="str">
        <f>IF(Search!$C$8="","",IF(ISNUMBER(SEARCH(Search!$C$8,$AO2164))=TRUE,1,""))</f>
        <v/>
      </c>
      <c r="G2164" s="9" t="str">
        <f>IF(Search!$F$4="","",IF(Inventory!$AJ2164&lt;Search!$F$4,"",1))</f>
        <v/>
      </c>
      <c r="H2164" s="9" t="str">
        <f>IF(Search!$F$5="","",IF(Inventory!$AJ2164&gt;Search!$F$5,"",1))</f>
        <v/>
      </c>
      <c r="I2164" s="9" t="str">
        <f>IF(Search!$F$7="","",IF(Search!$F$8="",IF(ISNUMBER(SEARCH(Search!$F$7,$AL2164))=TRUE,1,""),""))</f>
        <v/>
      </c>
      <c r="J2164" s="9" t="str">
        <f>IF($AL2164=Search!$F$8,1,"")</f>
        <v/>
      </c>
      <c r="K2164" s="9" t="str">
        <f>IF(Search!$I$4="","",IF(COUNTA($AS2164)=1,IF(Search!$I$4="N","N",1),""))</f>
        <v/>
      </c>
      <c r="L2164" s="9" t="str">
        <f>IF(Search!$I$5="","",IF($AS2164="RC",1,""))</f>
        <v/>
      </c>
      <c r="M2164" s="9" t="str">
        <f>IF(Search!$I$6="","",IF($AS2164="RCP",1,""))</f>
        <v/>
      </c>
      <c r="N2164" s="9" t="str">
        <f>IF(Search!$I$8="","",IF(COUNTA($AT2164)=1,IF(Search!$I$8="N","N",1),""))</f>
        <v/>
      </c>
      <c r="O2164" s="9" t="str">
        <f>IF(Search!$L$4="","",IF(COUNTA($AU2164)=1,IF(Search!$L$4="N","N",1),""))</f>
        <v/>
      </c>
      <c r="P2164" s="9" t="str">
        <f>IF(Search!$L$5="","",IF(ISNUMBER(SEARCH("Jersey",$AU2164))=TRUE,IF(Search!$L$5="N","N",1),""))</f>
        <v/>
      </c>
      <c r="Q2164" s="9" t="str">
        <f>IF(Search!$L$6="","",IF(ISNUMBER(SEARCH("Patch",$AU2164))=TRUE,IF(Search!$L$6="N","N",1),""))</f>
        <v/>
      </c>
      <c r="R2164" s="9" t="str">
        <f>IF(Search!$L$7="","",IF(ISNUMBER(SEARCH("Shield",$AU2164))=TRUE,IF(Search!$L$7="N","N",1),""))</f>
        <v/>
      </c>
      <c r="S2164" s="9" t="str">
        <f>IF(Search!$L$8="","",IF(ISNUMBER(SEARCH("Stick",$AU2164))=TRUE,IF(Search!$L$8="N","N",1),""))</f>
        <v/>
      </c>
      <c r="T2164" s="9" t="str">
        <f>IF(Search!$O$4="","",IF(COUNTA($AW2164)=1,IF(Search!$O$4="N","N",1),""))</f>
        <v/>
      </c>
      <c r="U2164" s="9" t="str">
        <f>IF(Search!$O$5="","",IF($AW2164="","",IF($AW2164&lt;Search!$O$5,"",1)))</f>
        <v/>
      </c>
      <c r="V2164" s="9" t="str">
        <f>IF(Search!$O$6="","",IF($AW2164="","",IF($AW2164&gt;Search!$O$6,"",1)))</f>
        <v/>
      </c>
      <c r="W2164" s="9" t="str">
        <f>IF(Search!$U$4="","",IF($AX2164="","",1))</f>
        <v/>
      </c>
      <c r="X2164" s="9" t="str">
        <f>IF(Search!$U$5="","",IF(ISNUMBER(SEARCH(Search!$U$5,$AX2164))=TRUE,IF(Search!$U$5="N","N",1),""))</f>
        <v/>
      </c>
      <c r="Y2164" s="9" t="str">
        <f>IF(Search!$U$6="","",IF($AY2164&lt;Search!$U$6,"",1))</f>
        <v/>
      </c>
      <c r="Z2164" s="9" t="str">
        <f>IF(Search!$R$4="","",IF(Inventory!$BA2164&lt;Search!$R$4,"",1))</f>
        <v/>
      </c>
      <c r="AA2164" s="9" t="str">
        <f>IF(Search!$R$5="","",IF($BA2164&gt;Search!$R$5,"",1))</f>
        <v/>
      </c>
      <c r="AB2164" s="9" t="str">
        <f>IF(Search!$R$6="","",IF($BB2164&lt;Search!$R$6,"",1))</f>
        <v/>
      </c>
      <c r="AC2164" s="9" t="str">
        <f>IF(Search!$R$7="","",IF($BB2164&lt;Search!$R$7,"",1))</f>
        <v/>
      </c>
      <c r="AD2164" s="45">
        <f>IF(COUNTIF($A2164:$AC2164,"n")&gt;0,"",IF(SUM($A2164:$AC2164)=COUNTA(Search!$C$4:$C$8,Search!$F$4:$F$8,Search!$I$4:$I$6,Search!$I$8,Search!$L$4:$L$8,Search!$O$4:$O$8,Search!$R$4:$R$7,Search!$U$4:$U$7)-COUNTIF(Search!$C$4:$U$7,"n"),1+LARGE($AD$1:AD2163,1),""))</f>
        <v>311</v>
      </c>
      <c r="AE2164" s="45">
        <f t="shared" si="102"/>
        <v>2664</v>
      </c>
      <c r="AF2164" s="45">
        <f>IF(AD2164="","",COUNTIF($AE$1:$AE2163,$AE2164)+RANK($AE2164,$AE$2:$AE$10540,1))</f>
        <v>480</v>
      </c>
      <c r="AG2164" s="45">
        <f t="shared" si="103"/>
        <v>391</v>
      </c>
      <c r="AH2164" s="45">
        <f>IF($AD2164="","",COUNTIF($AG$1:$AG2163,$AG2164)+RANK($AG2164,$AG$1:$AG$10539,0))</f>
        <v>50</v>
      </c>
      <c r="AI2164" s="10" t="str">
        <f t="shared" si="104"/>
        <v>2013-14 Upper Deck #244 Viktor Fasth YG ANA RC   /   $5</v>
      </c>
      <c r="AJ2164" s="11">
        <v>2013</v>
      </c>
      <c r="AK2164" s="17">
        <v>14</v>
      </c>
      <c r="AL2164" s="12" t="s">
        <v>7</v>
      </c>
      <c r="AM2164" s="10">
        <v>244</v>
      </c>
      <c r="AN2164" s="12" t="s">
        <v>1993</v>
      </c>
      <c r="AO2164" s="9" t="s">
        <v>1915</v>
      </c>
      <c r="AP2164" s="9" t="s">
        <v>1902</v>
      </c>
      <c r="AQ2164" s="9"/>
      <c r="AR2164" s="14" t="s">
        <v>2481</v>
      </c>
      <c r="AS2164" s="9" t="s">
        <v>2</v>
      </c>
      <c r="AT2164" s="9"/>
      <c r="AU2164" s="9"/>
      <c r="AV2164" s="13"/>
      <c r="AW2164" s="13"/>
      <c r="AX2164" s="9"/>
      <c r="AY2164" s="9"/>
      <c r="AZ2164" s="9"/>
      <c r="BA2164" s="33">
        <v>5</v>
      </c>
      <c r="BB2164" s="33"/>
      <c r="BC2164" s="36"/>
      <c r="BD2164" s="12" t="s">
        <v>1771</v>
      </c>
    </row>
    <row r="2165" spans="1:56" s="12" customFormat="1" x14ac:dyDescent="0.2">
      <c r="A2165" s="9" t="str">
        <f>IF(Search!$C$5="","",IF(COUNTA(Inventory!$AP2165)=1,1,""))</f>
        <v/>
      </c>
      <c r="B2165" s="9" t="str">
        <f>IF(Search!$C$4="","",IF(ISNUMBER(SEARCH(Search!$C$4,$AR2165))=TRUE,1,""))</f>
        <v/>
      </c>
      <c r="C2165" s="9" t="str">
        <f>IF(Search!$C$6="x",IF(COUNTA($AQ2165)=1,1,"N"),IF(COUNTA($AQ2165)=1,"N",""))</f>
        <v>N</v>
      </c>
      <c r="D2165" s="9" t="str">
        <f>IF(Search!$O$8="","",IF(ISNUMBER(SEARCH(Search!$O$8,$BD2165))=TRUE,1,""))</f>
        <v/>
      </c>
      <c r="E2165" s="9" t="str">
        <f>IF(Search!$C$7="","",IF(ISNUMBER(SEARCH(Search!$C$7,$AN2165))=TRUE,1,""))</f>
        <v/>
      </c>
      <c r="F2165" s="9" t="str">
        <f>IF(Search!$C$8="","",IF(ISNUMBER(SEARCH(Search!$C$8,$AO2165))=TRUE,1,""))</f>
        <v/>
      </c>
      <c r="G2165" s="9" t="str">
        <f>IF(Search!$F$4="","",IF(Inventory!$AJ2165&lt;Search!$F$4,"",1))</f>
        <v/>
      </c>
      <c r="H2165" s="9" t="str">
        <f>IF(Search!$F$5="","",IF(Inventory!$AJ2165&gt;Search!$F$5,"",1))</f>
        <v/>
      </c>
      <c r="I2165" s="9" t="str">
        <f>IF(Search!$F$7="","",IF(Search!$F$8="",IF(ISNUMBER(SEARCH(Search!$F$7,$AL2165))=TRUE,1,""),""))</f>
        <v/>
      </c>
      <c r="J2165" s="9" t="str">
        <f>IF($AL2165=Search!$F$8,1,"")</f>
        <v/>
      </c>
      <c r="K2165" s="9" t="str">
        <f>IF(Search!$I$4="","",IF(COUNTA($AS2165)=1,IF(Search!$I$4="N","N",1),""))</f>
        <v/>
      </c>
      <c r="L2165" s="9" t="str">
        <f>IF(Search!$I$5="","",IF($AS2165="RC",1,""))</f>
        <v/>
      </c>
      <c r="M2165" s="9" t="str">
        <f>IF(Search!$I$6="","",IF($AS2165="RCP",1,""))</f>
        <v/>
      </c>
      <c r="N2165" s="9" t="str">
        <f>IF(Search!$I$8="","",IF(COUNTA($AT2165)=1,IF(Search!$I$8="N","N",1),""))</f>
        <v/>
      </c>
      <c r="O2165" s="9" t="str">
        <f>IF(Search!$L$4="","",IF(COUNTA($AU2165)=1,IF(Search!$L$4="N","N",1),""))</f>
        <v/>
      </c>
      <c r="P2165" s="9" t="str">
        <f>IF(Search!$L$5="","",IF(ISNUMBER(SEARCH("Jersey",$AU2165))=TRUE,IF(Search!$L$5="N","N",1),""))</f>
        <v/>
      </c>
      <c r="Q2165" s="9" t="str">
        <f>IF(Search!$L$6="","",IF(ISNUMBER(SEARCH("Patch",$AU2165))=TRUE,IF(Search!$L$6="N","N",1),""))</f>
        <v/>
      </c>
      <c r="R2165" s="9" t="str">
        <f>IF(Search!$L$7="","",IF(ISNUMBER(SEARCH("Shield",$AU2165))=TRUE,IF(Search!$L$7="N","N",1),""))</f>
        <v/>
      </c>
      <c r="S2165" s="9" t="str">
        <f>IF(Search!$L$8="","",IF(ISNUMBER(SEARCH("Stick",$AU2165))=TRUE,IF(Search!$L$8="N","N",1),""))</f>
        <v/>
      </c>
      <c r="T2165" s="9" t="str">
        <f>IF(Search!$O$4="","",IF(COUNTA($AW2165)=1,IF(Search!$O$4="N","N",1),""))</f>
        <v/>
      </c>
      <c r="U2165" s="9" t="str">
        <f>IF(Search!$O$5="","",IF($AW2165="","",IF($AW2165&lt;Search!$O$5,"",1)))</f>
        <v/>
      </c>
      <c r="V2165" s="9" t="str">
        <f>IF(Search!$O$6="","",IF($AW2165="","",IF($AW2165&gt;Search!$O$6,"",1)))</f>
        <v/>
      </c>
      <c r="W2165" s="9" t="str">
        <f>IF(Search!$U$4="","",IF($AX2165="","",1))</f>
        <v/>
      </c>
      <c r="X2165" s="9" t="str">
        <f>IF(Search!$U$5="","",IF(ISNUMBER(SEARCH(Search!$U$5,$AX2165))=TRUE,IF(Search!$U$5="N","N",1),""))</f>
        <v/>
      </c>
      <c r="Y2165" s="9" t="str">
        <f>IF(Search!$U$6="","",IF($AY2165&lt;Search!$U$6,"",1))</f>
        <v/>
      </c>
      <c r="Z2165" s="9" t="str">
        <f>IF(Search!$R$4="","",IF(Inventory!$BA2165&lt;Search!$R$4,"",1))</f>
        <v/>
      </c>
      <c r="AA2165" s="9" t="str">
        <f>IF(Search!$R$5="","",IF($BA2165&gt;Search!$R$5,"",1))</f>
        <v/>
      </c>
      <c r="AB2165" s="9" t="str">
        <f>IF(Search!$R$6="","",IF($BB2165&lt;Search!$R$6,"",1))</f>
        <v/>
      </c>
      <c r="AC2165" s="9" t="str">
        <f>IF(Search!$R$7="","",IF($BB2165&lt;Search!$R$7,"",1))</f>
        <v/>
      </c>
      <c r="AD2165" s="45" t="str">
        <f>IF(COUNTIF($A2165:$AC2165,"n")&gt;0,"",IF(SUM($A2165:$AC2165)=COUNTA(Search!$C$4:$C$8,Search!$F$4:$F$8,Search!$I$4:$I$6,Search!$I$8,Search!$L$4:$L$8,Search!$O$4:$O$8,Search!$R$4:$R$7,Search!$U$4:$U$7)-COUNTIF(Search!$C$4:$U$7,"n"),1+LARGE($AD$1:AD2164,1),""))</f>
        <v/>
      </c>
      <c r="AE2165" s="45" t="str">
        <f t="shared" si="102"/>
        <v/>
      </c>
      <c r="AF2165" s="45" t="str">
        <f>IF(AD2165="","",COUNTIF($AE$1:$AE2164,$AE2165)+RANK($AE2165,$AE$2:$AE$10540,1))</f>
        <v/>
      </c>
      <c r="AG2165" s="45" t="str">
        <f t="shared" si="103"/>
        <v/>
      </c>
      <c r="AH2165" s="45" t="str">
        <f>IF($AD2165="","",COUNTIF($AG$1:$AG2164,$AG2165)+RANK($AG2165,$AG$1:$AG$10539,0))</f>
        <v/>
      </c>
      <c r="AI2165" s="10" t="str">
        <f t="shared" si="104"/>
        <v>2013-14 Upper Deck #245   RC   /   $</v>
      </c>
      <c r="AJ2165" s="11">
        <v>2013</v>
      </c>
      <c r="AK2165" s="17">
        <v>14</v>
      </c>
      <c r="AL2165" s="12" t="s">
        <v>7</v>
      </c>
      <c r="AM2165" s="10">
        <v>245</v>
      </c>
      <c r="AO2165" s="9"/>
      <c r="AP2165" s="9"/>
      <c r="AQ2165" s="9" t="s">
        <v>2543</v>
      </c>
      <c r="AR2165" s="14"/>
      <c r="AS2165" s="9" t="s">
        <v>2</v>
      </c>
      <c r="AT2165" s="9"/>
      <c r="AU2165" s="9"/>
      <c r="AV2165" s="13"/>
      <c r="AW2165" s="13"/>
      <c r="AX2165" s="9"/>
      <c r="AY2165" s="9"/>
      <c r="AZ2165" s="9"/>
      <c r="BA2165" s="33"/>
      <c r="BB2165" s="33"/>
      <c r="BC2165" s="36"/>
      <c r="BD2165" s="12" t="s">
        <v>1771</v>
      </c>
    </row>
    <row r="2166" spans="1:56" s="12" customFormat="1" x14ac:dyDescent="0.2">
      <c r="A2166" s="9" t="str">
        <f>IF(Search!$C$5="","",IF(COUNTA(Inventory!$AP2166)=1,1,""))</f>
        <v/>
      </c>
      <c r="B2166" s="9" t="str">
        <f>IF(Search!$C$4="","",IF(ISNUMBER(SEARCH(Search!$C$4,$AR2166))=TRUE,1,""))</f>
        <v/>
      </c>
      <c r="C2166" s="9" t="str">
        <f>IF(Search!$C$6="x",IF(COUNTA($AQ2166)=1,1,"N"),IF(COUNTA($AQ2166)=1,"N",""))</f>
        <v>N</v>
      </c>
      <c r="D2166" s="9" t="str">
        <f>IF(Search!$O$8="","",IF(ISNUMBER(SEARCH(Search!$O$8,$BD2166))=TRUE,1,""))</f>
        <v/>
      </c>
      <c r="E2166" s="9" t="str">
        <f>IF(Search!$C$7="","",IF(ISNUMBER(SEARCH(Search!$C$7,$AN2166))=TRUE,1,""))</f>
        <v/>
      </c>
      <c r="F2166" s="9" t="str">
        <f>IF(Search!$C$8="","",IF(ISNUMBER(SEARCH(Search!$C$8,$AO2166))=TRUE,1,""))</f>
        <v/>
      </c>
      <c r="G2166" s="9" t="str">
        <f>IF(Search!$F$4="","",IF(Inventory!$AJ2166&lt;Search!$F$4,"",1))</f>
        <v/>
      </c>
      <c r="H2166" s="9" t="str">
        <f>IF(Search!$F$5="","",IF(Inventory!$AJ2166&gt;Search!$F$5,"",1))</f>
        <v/>
      </c>
      <c r="I2166" s="9" t="str">
        <f>IF(Search!$F$7="","",IF(Search!$F$8="",IF(ISNUMBER(SEARCH(Search!$F$7,$AL2166))=TRUE,1,""),""))</f>
        <v/>
      </c>
      <c r="J2166" s="9" t="str">
        <f>IF($AL2166=Search!$F$8,1,"")</f>
        <v/>
      </c>
      <c r="K2166" s="9" t="str">
        <f>IF(Search!$I$4="","",IF(COUNTA($AS2166)=1,IF(Search!$I$4="N","N",1),""))</f>
        <v/>
      </c>
      <c r="L2166" s="9" t="str">
        <f>IF(Search!$I$5="","",IF($AS2166="RC",1,""))</f>
        <v/>
      </c>
      <c r="M2166" s="9" t="str">
        <f>IF(Search!$I$6="","",IF($AS2166="RCP",1,""))</f>
        <v/>
      </c>
      <c r="N2166" s="9" t="str">
        <f>IF(Search!$I$8="","",IF(COUNTA($AT2166)=1,IF(Search!$I$8="N","N",1),""))</f>
        <v/>
      </c>
      <c r="O2166" s="9" t="str">
        <f>IF(Search!$L$4="","",IF(COUNTA($AU2166)=1,IF(Search!$L$4="N","N",1),""))</f>
        <v/>
      </c>
      <c r="P2166" s="9" t="str">
        <f>IF(Search!$L$5="","",IF(ISNUMBER(SEARCH("Jersey",$AU2166))=TRUE,IF(Search!$L$5="N","N",1),""))</f>
        <v/>
      </c>
      <c r="Q2166" s="9" t="str">
        <f>IF(Search!$L$6="","",IF(ISNUMBER(SEARCH("Patch",$AU2166))=TRUE,IF(Search!$L$6="N","N",1),""))</f>
        <v/>
      </c>
      <c r="R2166" s="9" t="str">
        <f>IF(Search!$L$7="","",IF(ISNUMBER(SEARCH("Shield",$AU2166))=TRUE,IF(Search!$L$7="N","N",1),""))</f>
        <v/>
      </c>
      <c r="S2166" s="9" t="str">
        <f>IF(Search!$L$8="","",IF(ISNUMBER(SEARCH("Stick",$AU2166))=TRUE,IF(Search!$L$8="N","N",1),""))</f>
        <v/>
      </c>
      <c r="T2166" s="9" t="str">
        <f>IF(Search!$O$4="","",IF(COUNTA($AW2166)=1,IF(Search!$O$4="N","N",1),""))</f>
        <v/>
      </c>
      <c r="U2166" s="9" t="str">
        <f>IF(Search!$O$5="","",IF($AW2166="","",IF($AW2166&lt;Search!$O$5,"",1)))</f>
        <v/>
      </c>
      <c r="V2166" s="9" t="str">
        <f>IF(Search!$O$6="","",IF($AW2166="","",IF($AW2166&gt;Search!$O$6,"",1)))</f>
        <v/>
      </c>
      <c r="W2166" s="9" t="str">
        <f>IF(Search!$U$4="","",IF($AX2166="","",1))</f>
        <v/>
      </c>
      <c r="X2166" s="9" t="str">
        <f>IF(Search!$U$5="","",IF(ISNUMBER(SEARCH(Search!$U$5,$AX2166))=TRUE,IF(Search!$U$5="N","N",1),""))</f>
        <v/>
      </c>
      <c r="Y2166" s="9" t="str">
        <f>IF(Search!$U$6="","",IF($AY2166&lt;Search!$U$6,"",1))</f>
        <v/>
      </c>
      <c r="Z2166" s="9" t="str">
        <f>IF(Search!$R$4="","",IF(Inventory!$BA2166&lt;Search!$R$4,"",1))</f>
        <v/>
      </c>
      <c r="AA2166" s="9" t="str">
        <f>IF(Search!$R$5="","",IF($BA2166&gt;Search!$R$5,"",1))</f>
        <v/>
      </c>
      <c r="AB2166" s="9" t="str">
        <f>IF(Search!$R$6="","",IF($BB2166&lt;Search!$R$6,"",1))</f>
        <v/>
      </c>
      <c r="AC2166" s="9" t="str">
        <f>IF(Search!$R$7="","",IF($BB2166&lt;Search!$R$7,"",1))</f>
        <v/>
      </c>
      <c r="AD2166" s="45" t="str">
        <f>IF(COUNTIF($A2166:$AC2166,"n")&gt;0,"",IF(SUM($A2166:$AC2166)=COUNTA(Search!$C$4:$C$8,Search!$F$4:$F$8,Search!$I$4:$I$6,Search!$I$8,Search!$L$4:$L$8,Search!$O$4:$O$8,Search!$R$4:$R$7,Search!$U$4:$U$7)-COUNTIF(Search!$C$4:$U$7,"n"),1+LARGE($AD$1:AD2165,1),""))</f>
        <v/>
      </c>
      <c r="AE2166" s="45" t="str">
        <f t="shared" si="102"/>
        <v/>
      </c>
      <c r="AF2166" s="45" t="str">
        <f>IF(AD2166="","",COUNTIF($AE$1:$AE2165,$AE2166)+RANK($AE2166,$AE$2:$AE$10540,1))</f>
        <v/>
      </c>
      <c r="AG2166" s="45" t="str">
        <f t="shared" si="103"/>
        <v/>
      </c>
      <c r="AH2166" s="45" t="str">
        <f>IF($AD2166="","",COUNTIF($AG$1:$AG2165,$AG2166)+RANK($AG2166,$AG$1:$AG$10539,0))</f>
        <v/>
      </c>
      <c r="AI2166" s="10" t="str">
        <f t="shared" si="104"/>
        <v>2013-14 Upper Deck #246   RC   /   $</v>
      </c>
      <c r="AJ2166" s="11">
        <v>2013</v>
      </c>
      <c r="AK2166" s="17">
        <v>14</v>
      </c>
      <c r="AL2166" s="12" t="s">
        <v>7</v>
      </c>
      <c r="AM2166" s="10">
        <v>246</v>
      </c>
      <c r="AO2166" s="9"/>
      <c r="AP2166" s="9"/>
      <c r="AQ2166" s="9" t="s">
        <v>2543</v>
      </c>
      <c r="AR2166" s="14"/>
      <c r="AS2166" s="9" t="s">
        <v>2</v>
      </c>
      <c r="AT2166" s="9"/>
      <c r="AU2166" s="9"/>
      <c r="AV2166" s="13"/>
      <c r="AW2166" s="13"/>
      <c r="AX2166" s="9"/>
      <c r="AY2166" s="9"/>
      <c r="AZ2166" s="9"/>
      <c r="BA2166" s="33"/>
      <c r="BB2166" s="33"/>
      <c r="BC2166" s="36"/>
      <c r="BD2166" s="12" t="s">
        <v>1771</v>
      </c>
    </row>
    <row r="2167" spans="1:56" s="12" customFormat="1" x14ac:dyDescent="0.2">
      <c r="A2167" s="9" t="str">
        <f>IF(Search!$C$5="","",IF(COUNTA(Inventory!$AP2167)=1,1,""))</f>
        <v/>
      </c>
      <c r="B2167" s="9" t="str">
        <f>IF(Search!$C$4="","",IF(ISNUMBER(SEARCH(Search!$C$4,$AR2167))=TRUE,1,""))</f>
        <v/>
      </c>
      <c r="C2167" s="9" t="str">
        <f>IF(Search!$C$6="x",IF(COUNTA($AQ2167)=1,1,"N"),IF(COUNTA($AQ2167)=1,"N",""))</f>
        <v/>
      </c>
      <c r="D2167" s="9" t="str">
        <f>IF(Search!$O$8="","",IF(ISNUMBER(SEARCH(Search!$O$8,$BD2167))=TRUE,1,""))</f>
        <v/>
      </c>
      <c r="E2167" s="9" t="str">
        <f>IF(Search!$C$7="","",IF(ISNUMBER(SEARCH(Search!$C$7,$AN2167))=TRUE,1,""))</f>
        <v/>
      </c>
      <c r="F2167" s="9" t="str">
        <f>IF(Search!$C$8="","",IF(ISNUMBER(SEARCH(Search!$C$8,$AO2167))=TRUE,1,""))</f>
        <v/>
      </c>
      <c r="G2167" s="9" t="str">
        <f>IF(Search!$F$4="","",IF(Inventory!$AJ2167&lt;Search!$F$4,"",1))</f>
        <v/>
      </c>
      <c r="H2167" s="9" t="str">
        <f>IF(Search!$F$5="","",IF(Inventory!$AJ2167&gt;Search!$F$5,"",1))</f>
        <v/>
      </c>
      <c r="I2167" s="9" t="str">
        <f>IF(Search!$F$7="","",IF(Search!$F$8="",IF(ISNUMBER(SEARCH(Search!$F$7,$AL2167))=TRUE,1,""),""))</f>
        <v/>
      </c>
      <c r="J2167" s="9" t="str">
        <f>IF($AL2167=Search!$F$8,1,"")</f>
        <v/>
      </c>
      <c r="K2167" s="9" t="str">
        <f>IF(Search!$I$4="","",IF(COUNTA($AS2167)=1,IF(Search!$I$4="N","N",1),""))</f>
        <v/>
      </c>
      <c r="L2167" s="9" t="str">
        <f>IF(Search!$I$5="","",IF($AS2167="RC",1,""))</f>
        <v/>
      </c>
      <c r="M2167" s="9" t="str">
        <f>IF(Search!$I$6="","",IF($AS2167="RCP",1,""))</f>
        <v/>
      </c>
      <c r="N2167" s="9" t="str">
        <f>IF(Search!$I$8="","",IF(COUNTA($AT2167)=1,IF(Search!$I$8="N","N",1),""))</f>
        <v/>
      </c>
      <c r="O2167" s="9" t="str">
        <f>IF(Search!$L$4="","",IF(COUNTA($AU2167)=1,IF(Search!$L$4="N","N",1),""))</f>
        <v/>
      </c>
      <c r="P2167" s="9" t="str">
        <f>IF(Search!$L$5="","",IF(ISNUMBER(SEARCH("Jersey",$AU2167))=TRUE,IF(Search!$L$5="N","N",1),""))</f>
        <v/>
      </c>
      <c r="Q2167" s="9" t="str">
        <f>IF(Search!$L$6="","",IF(ISNUMBER(SEARCH("Patch",$AU2167))=TRUE,IF(Search!$L$6="N","N",1),""))</f>
        <v/>
      </c>
      <c r="R2167" s="9" t="str">
        <f>IF(Search!$L$7="","",IF(ISNUMBER(SEARCH("Shield",$AU2167))=TRUE,IF(Search!$L$7="N","N",1),""))</f>
        <v/>
      </c>
      <c r="S2167" s="9" t="str">
        <f>IF(Search!$L$8="","",IF(ISNUMBER(SEARCH("Stick",$AU2167))=TRUE,IF(Search!$L$8="N","N",1),""))</f>
        <v/>
      </c>
      <c r="T2167" s="9" t="str">
        <f>IF(Search!$O$4="","",IF(COUNTA($AW2167)=1,IF(Search!$O$4="N","N",1),""))</f>
        <v/>
      </c>
      <c r="U2167" s="9" t="str">
        <f>IF(Search!$O$5="","",IF($AW2167="","",IF($AW2167&lt;Search!$O$5,"",1)))</f>
        <v/>
      </c>
      <c r="V2167" s="9" t="str">
        <f>IF(Search!$O$6="","",IF($AW2167="","",IF($AW2167&gt;Search!$O$6,"",1)))</f>
        <v/>
      </c>
      <c r="W2167" s="9" t="str">
        <f>IF(Search!$U$4="","",IF($AX2167="","",1))</f>
        <v/>
      </c>
      <c r="X2167" s="9" t="str">
        <f>IF(Search!$U$5="","",IF(ISNUMBER(SEARCH(Search!$U$5,$AX2167))=TRUE,IF(Search!$U$5="N","N",1),""))</f>
        <v/>
      </c>
      <c r="Y2167" s="9" t="str">
        <f>IF(Search!$U$6="","",IF($AY2167&lt;Search!$U$6,"",1))</f>
        <v/>
      </c>
      <c r="Z2167" s="9" t="str">
        <f>IF(Search!$R$4="","",IF(Inventory!$BA2167&lt;Search!$R$4,"",1))</f>
        <v/>
      </c>
      <c r="AA2167" s="9" t="str">
        <f>IF(Search!$R$5="","",IF($BA2167&gt;Search!$R$5,"",1))</f>
        <v/>
      </c>
      <c r="AB2167" s="9" t="str">
        <f>IF(Search!$R$6="","",IF($BB2167&lt;Search!$R$6,"",1))</f>
        <v/>
      </c>
      <c r="AC2167" s="9" t="str">
        <f>IF(Search!$R$7="","",IF($BB2167&lt;Search!$R$7,"",1))</f>
        <v/>
      </c>
      <c r="AD2167" s="45" t="str">
        <f>IF(COUNTIF($A2167:$AC2167,"n")&gt;0,"",IF(SUM($A2167:$AC2167)=COUNTA(Search!$C$4:$C$8,Search!$F$4:$F$8,Search!$I$4:$I$6,Search!$I$8,Search!$L$4:$L$8,Search!$O$4:$O$8,Search!$R$4:$R$7,Search!$U$4:$U$7)-COUNTIF(Search!$C$4:$U$7,"n"),1+LARGE($AD$1:AD2166,1),""))</f>
        <v/>
      </c>
      <c r="AE2167" s="45" t="str">
        <f t="shared" si="102"/>
        <v/>
      </c>
      <c r="AF2167" s="45" t="str">
        <f>IF(AD2167="","",COUNTIF($AE$1:$AE2166,$AE2167)+RANK($AE2167,$AE$2:$AE$10540,1))</f>
        <v/>
      </c>
      <c r="AG2167" s="45" t="str">
        <f t="shared" si="103"/>
        <v/>
      </c>
      <c r="AH2167" s="45" t="str">
        <f>IF($AD2167="","",COUNTIF($AG$1:$AG2166,$AG2167)+RANK($AG2167,$AG$1:$AG$10539,0))</f>
        <v/>
      </c>
      <c r="AI2167" s="10" t="str">
        <f t="shared" si="104"/>
        <v>2013-14 Upper Deck #247 Matt Nieto YG SJS RC   /   $5</v>
      </c>
      <c r="AJ2167" s="11">
        <v>2013</v>
      </c>
      <c r="AK2167" s="17">
        <v>14</v>
      </c>
      <c r="AL2167" s="12" t="s">
        <v>7</v>
      </c>
      <c r="AM2167" s="10">
        <v>247</v>
      </c>
      <c r="AN2167" s="12" t="s">
        <v>2111</v>
      </c>
      <c r="AO2167" s="9" t="s">
        <v>1928</v>
      </c>
      <c r="AP2167" s="9"/>
      <c r="AQ2167" s="9"/>
      <c r="AR2167" s="14" t="s">
        <v>2481</v>
      </c>
      <c r="AS2167" s="9" t="s">
        <v>2</v>
      </c>
      <c r="AT2167" s="9"/>
      <c r="AU2167" s="9"/>
      <c r="AV2167" s="13"/>
      <c r="AW2167" s="13"/>
      <c r="AX2167" s="9"/>
      <c r="AY2167" s="9"/>
      <c r="AZ2167" s="9"/>
      <c r="BA2167" s="33">
        <v>5</v>
      </c>
      <c r="BB2167" s="33"/>
      <c r="BC2167" s="36"/>
      <c r="BD2167" s="12" t="s">
        <v>1771</v>
      </c>
    </row>
    <row r="2168" spans="1:56" s="12" customFormat="1" x14ac:dyDescent="0.2">
      <c r="A2168" s="9" t="str">
        <f>IF(Search!$C$5="","",IF(COUNTA(Inventory!$AP2168)=1,1,""))</f>
        <v/>
      </c>
      <c r="B2168" s="9" t="str">
        <f>IF(Search!$C$4="","",IF(ISNUMBER(SEARCH(Search!$C$4,$AR2168))=TRUE,1,""))</f>
        <v/>
      </c>
      <c r="C2168" s="9" t="str">
        <f>IF(Search!$C$6="x",IF(COUNTA($AQ2168)=1,1,"N"),IF(COUNTA($AQ2168)=1,"N",""))</f>
        <v>N</v>
      </c>
      <c r="D2168" s="9" t="str">
        <f>IF(Search!$O$8="","",IF(ISNUMBER(SEARCH(Search!$O$8,$BD2168))=TRUE,1,""))</f>
        <v/>
      </c>
      <c r="E2168" s="9" t="str">
        <f>IF(Search!$C$7="","",IF(ISNUMBER(SEARCH(Search!$C$7,$AN2168))=TRUE,1,""))</f>
        <v/>
      </c>
      <c r="F2168" s="9" t="str">
        <f>IF(Search!$C$8="","",IF(ISNUMBER(SEARCH(Search!$C$8,$AO2168))=TRUE,1,""))</f>
        <v/>
      </c>
      <c r="G2168" s="9" t="str">
        <f>IF(Search!$F$4="","",IF(Inventory!$AJ2168&lt;Search!$F$4,"",1))</f>
        <v/>
      </c>
      <c r="H2168" s="9" t="str">
        <f>IF(Search!$F$5="","",IF(Inventory!$AJ2168&gt;Search!$F$5,"",1))</f>
        <v/>
      </c>
      <c r="I2168" s="9" t="str">
        <f>IF(Search!$F$7="","",IF(Search!$F$8="",IF(ISNUMBER(SEARCH(Search!$F$7,$AL2168))=TRUE,1,""),""))</f>
        <v/>
      </c>
      <c r="J2168" s="9" t="str">
        <f>IF($AL2168=Search!$F$8,1,"")</f>
        <v/>
      </c>
      <c r="K2168" s="9" t="str">
        <f>IF(Search!$I$4="","",IF(COUNTA($AS2168)=1,IF(Search!$I$4="N","N",1),""))</f>
        <v/>
      </c>
      <c r="L2168" s="9" t="str">
        <f>IF(Search!$I$5="","",IF($AS2168="RC",1,""))</f>
        <v/>
      </c>
      <c r="M2168" s="9" t="str">
        <f>IF(Search!$I$6="","",IF($AS2168="RCP",1,""))</f>
        <v/>
      </c>
      <c r="N2168" s="9" t="str">
        <f>IF(Search!$I$8="","",IF(COUNTA($AT2168)=1,IF(Search!$I$8="N","N",1),""))</f>
        <v/>
      </c>
      <c r="O2168" s="9" t="str">
        <f>IF(Search!$L$4="","",IF(COUNTA($AU2168)=1,IF(Search!$L$4="N","N",1),""))</f>
        <v/>
      </c>
      <c r="P2168" s="9" t="str">
        <f>IF(Search!$L$5="","",IF(ISNUMBER(SEARCH("Jersey",$AU2168))=TRUE,IF(Search!$L$5="N","N",1),""))</f>
        <v/>
      </c>
      <c r="Q2168" s="9" t="str">
        <f>IF(Search!$L$6="","",IF(ISNUMBER(SEARCH("Patch",$AU2168))=TRUE,IF(Search!$L$6="N","N",1),""))</f>
        <v/>
      </c>
      <c r="R2168" s="9" t="str">
        <f>IF(Search!$L$7="","",IF(ISNUMBER(SEARCH("Shield",$AU2168))=TRUE,IF(Search!$L$7="N","N",1),""))</f>
        <v/>
      </c>
      <c r="S2168" s="9" t="str">
        <f>IF(Search!$L$8="","",IF(ISNUMBER(SEARCH("Stick",$AU2168))=TRUE,IF(Search!$L$8="N","N",1),""))</f>
        <v/>
      </c>
      <c r="T2168" s="9" t="str">
        <f>IF(Search!$O$4="","",IF(COUNTA($AW2168)=1,IF(Search!$O$4="N","N",1),""))</f>
        <v/>
      </c>
      <c r="U2168" s="9" t="str">
        <f>IF(Search!$O$5="","",IF($AW2168="","",IF($AW2168&lt;Search!$O$5,"",1)))</f>
        <v/>
      </c>
      <c r="V2168" s="9" t="str">
        <f>IF(Search!$O$6="","",IF($AW2168="","",IF($AW2168&gt;Search!$O$6,"",1)))</f>
        <v/>
      </c>
      <c r="W2168" s="9" t="str">
        <f>IF(Search!$U$4="","",IF($AX2168="","",1))</f>
        <v/>
      </c>
      <c r="X2168" s="9" t="str">
        <f>IF(Search!$U$5="","",IF(ISNUMBER(SEARCH(Search!$U$5,$AX2168))=TRUE,IF(Search!$U$5="N","N",1),""))</f>
        <v/>
      </c>
      <c r="Y2168" s="9" t="str">
        <f>IF(Search!$U$6="","",IF($AY2168&lt;Search!$U$6,"",1))</f>
        <v/>
      </c>
      <c r="Z2168" s="9" t="str">
        <f>IF(Search!$R$4="","",IF(Inventory!$BA2168&lt;Search!$R$4,"",1))</f>
        <v/>
      </c>
      <c r="AA2168" s="9" t="str">
        <f>IF(Search!$R$5="","",IF($BA2168&gt;Search!$R$5,"",1))</f>
        <v/>
      </c>
      <c r="AB2168" s="9" t="str">
        <f>IF(Search!$R$6="","",IF($BB2168&lt;Search!$R$6,"",1))</f>
        <v/>
      </c>
      <c r="AC2168" s="9" t="str">
        <f>IF(Search!$R$7="","",IF($BB2168&lt;Search!$R$7,"",1))</f>
        <v/>
      </c>
      <c r="AD2168" s="45" t="str">
        <f>IF(COUNTIF($A2168:$AC2168,"n")&gt;0,"",IF(SUM($A2168:$AC2168)=COUNTA(Search!$C$4:$C$8,Search!$F$4:$F$8,Search!$I$4:$I$6,Search!$I$8,Search!$L$4:$L$8,Search!$O$4:$O$8,Search!$R$4:$R$7,Search!$U$4:$U$7)-COUNTIF(Search!$C$4:$U$7,"n"),1+LARGE($AD$1:AD2167,1),""))</f>
        <v/>
      </c>
      <c r="AE2168" s="45" t="str">
        <f t="shared" si="102"/>
        <v/>
      </c>
      <c r="AF2168" s="45" t="str">
        <f>IF(AD2168="","",COUNTIF($AE$1:$AE2167,$AE2168)+RANK($AE2168,$AE$2:$AE$10540,1))</f>
        <v/>
      </c>
      <c r="AG2168" s="45" t="str">
        <f t="shared" si="103"/>
        <v/>
      </c>
      <c r="AH2168" s="45" t="str">
        <f>IF($AD2168="","",COUNTIF($AG$1:$AG2167,$AG2168)+RANK($AG2168,$AG$1:$AG$10539,0))</f>
        <v/>
      </c>
      <c r="AI2168" s="10" t="str">
        <f t="shared" si="104"/>
        <v>2013-14 Upper Deck #248   RC   /   $</v>
      </c>
      <c r="AJ2168" s="11">
        <v>2013</v>
      </c>
      <c r="AK2168" s="17">
        <v>14</v>
      </c>
      <c r="AL2168" s="12" t="s">
        <v>7</v>
      </c>
      <c r="AM2168" s="10">
        <v>248</v>
      </c>
      <c r="AO2168" s="9"/>
      <c r="AP2168" s="9"/>
      <c r="AQ2168" s="9" t="s">
        <v>2543</v>
      </c>
      <c r="AR2168" s="14"/>
      <c r="AS2168" s="9" t="s">
        <v>2</v>
      </c>
      <c r="AT2168" s="9"/>
      <c r="AU2168" s="9"/>
      <c r="AV2168" s="13"/>
      <c r="AW2168" s="13"/>
      <c r="AX2168" s="9"/>
      <c r="AY2168" s="9"/>
      <c r="AZ2168" s="9"/>
      <c r="BA2168" s="33"/>
      <c r="BB2168" s="33"/>
      <c r="BC2168" s="36"/>
      <c r="BD2168" s="12" t="s">
        <v>1771</v>
      </c>
    </row>
    <row r="2169" spans="1:56" s="12" customFormat="1" x14ac:dyDescent="0.2">
      <c r="A2169" s="9" t="str">
        <f>IF(Search!$C$5="","",IF(COUNTA(Inventory!$AP2169)=1,1,""))</f>
        <v/>
      </c>
      <c r="B2169" s="9" t="str">
        <f>IF(Search!$C$4="","",IF(ISNUMBER(SEARCH(Search!$C$4,$AR2169))=TRUE,1,""))</f>
        <v/>
      </c>
      <c r="C2169" s="9" t="str">
        <f>IF(Search!$C$6="x",IF(COUNTA($AQ2169)=1,1,"N"),IF(COUNTA($AQ2169)=1,"N",""))</f>
        <v>N</v>
      </c>
      <c r="D2169" s="9" t="str">
        <f>IF(Search!$O$8="","",IF(ISNUMBER(SEARCH(Search!$O$8,$BD2169))=TRUE,1,""))</f>
        <v/>
      </c>
      <c r="E2169" s="9" t="str">
        <f>IF(Search!$C$7="","",IF(ISNUMBER(SEARCH(Search!$C$7,$AN2169))=TRUE,1,""))</f>
        <v/>
      </c>
      <c r="F2169" s="9" t="str">
        <f>IF(Search!$C$8="","",IF(ISNUMBER(SEARCH(Search!$C$8,$AO2169))=TRUE,1,""))</f>
        <v/>
      </c>
      <c r="G2169" s="9" t="str">
        <f>IF(Search!$F$4="","",IF(Inventory!$AJ2169&lt;Search!$F$4,"",1))</f>
        <v/>
      </c>
      <c r="H2169" s="9" t="str">
        <f>IF(Search!$F$5="","",IF(Inventory!$AJ2169&gt;Search!$F$5,"",1))</f>
        <v/>
      </c>
      <c r="I2169" s="9" t="str">
        <f>IF(Search!$F$7="","",IF(Search!$F$8="",IF(ISNUMBER(SEARCH(Search!$F$7,$AL2169))=TRUE,1,""),""))</f>
        <v/>
      </c>
      <c r="J2169" s="9" t="str">
        <f>IF($AL2169=Search!$F$8,1,"")</f>
        <v/>
      </c>
      <c r="K2169" s="9" t="str">
        <f>IF(Search!$I$4="","",IF(COUNTA($AS2169)=1,IF(Search!$I$4="N","N",1),""))</f>
        <v/>
      </c>
      <c r="L2169" s="9" t="str">
        <f>IF(Search!$I$5="","",IF($AS2169="RC",1,""))</f>
        <v/>
      </c>
      <c r="M2169" s="9" t="str">
        <f>IF(Search!$I$6="","",IF($AS2169="RCP",1,""))</f>
        <v/>
      </c>
      <c r="N2169" s="9" t="str">
        <f>IF(Search!$I$8="","",IF(COUNTA($AT2169)=1,IF(Search!$I$8="N","N",1),""))</f>
        <v/>
      </c>
      <c r="O2169" s="9" t="str">
        <f>IF(Search!$L$4="","",IF(COUNTA($AU2169)=1,IF(Search!$L$4="N","N",1),""))</f>
        <v/>
      </c>
      <c r="P2169" s="9" t="str">
        <f>IF(Search!$L$5="","",IF(ISNUMBER(SEARCH("Jersey",$AU2169))=TRUE,IF(Search!$L$5="N","N",1),""))</f>
        <v/>
      </c>
      <c r="Q2169" s="9" t="str">
        <f>IF(Search!$L$6="","",IF(ISNUMBER(SEARCH("Patch",$AU2169))=TRUE,IF(Search!$L$6="N","N",1),""))</f>
        <v/>
      </c>
      <c r="R2169" s="9" t="str">
        <f>IF(Search!$L$7="","",IF(ISNUMBER(SEARCH("Shield",$AU2169))=TRUE,IF(Search!$L$7="N","N",1),""))</f>
        <v/>
      </c>
      <c r="S2169" s="9" t="str">
        <f>IF(Search!$L$8="","",IF(ISNUMBER(SEARCH("Stick",$AU2169))=TRUE,IF(Search!$L$8="N","N",1),""))</f>
        <v/>
      </c>
      <c r="T2169" s="9" t="str">
        <f>IF(Search!$O$4="","",IF(COUNTA($AW2169)=1,IF(Search!$O$4="N","N",1),""))</f>
        <v/>
      </c>
      <c r="U2169" s="9" t="str">
        <f>IF(Search!$O$5="","",IF($AW2169="","",IF($AW2169&lt;Search!$O$5,"",1)))</f>
        <v/>
      </c>
      <c r="V2169" s="9" t="str">
        <f>IF(Search!$O$6="","",IF($AW2169="","",IF($AW2169&gt;Search!$O$6,"",1)))</f>
        <v/>
      </c>
      <c r="W2169" s="9" t="str">
        <f>IF(Search!$U$4="","",IF($AX2169="","",1))</f>
        <v/>
      </c>
      <c r="X2169" s="9" t="str">
        <f>IF(Search!$U$5="","",IF(ISNUMBER(SEARCH(Search!$U$5,$AX2169))=TRUE,IF(Search!$U$5="N","N",1),""))</f>
        <v/>
      </c>
      <c r="Y2169" s="9" t="str">
        <f>IF(Search!$U$6="","",IF($AY2169&lt;Search!$U$6,"",1))</f>
        <v/>
      </c>
      <c r="Z2169" s="9" t="str">
        <f>IF(Search!$R$4="","",IF(Inventory!$BA2169&lt;Search!$R$4,"",1))</f>
        <v/>
      </c>
      <c r="AA2169" s="9" t="str">
        <f>IF(Search!$R$5="","",IF($BA2169&gt;Search!$R$5,"",1))</f>
        <v/>
      </c>
      <c r="AB2169" s="9" t="str">
        <f>IF(Search!$R$6="","",IF($BB2169&lt;Search!$R$6,"",1))</f>
        <v/>
      </c>
      <c r="AC2169" s="9" t="str">
        <f>IF(Search!$R$7="","",IF($BB2169&lt;Search!$R$7,"",1))</f>
        <v/>
      </c>
      <c r="AD2169" s="45" t="str">
        <f>IF(COUNTIF($A2169:$AC2169,"n")&gt;0,"",IF(SUM($A2169:$AC2169)=COUNTA(Search!$C$4:$C$8,Search!$F$4:$F$8,Search!$I$4:$I$6,Search!$I$8,Search!$L$4:$L$8,Search!$O$4:$O$8,Search!$R$4:$R$7,Search!$U$4:$U$7)-COUNTIF(Search!$C$4:$U$7,"n"),1+LARGE($AD$1:AD2168,1),""))</f>
        <v/>
      </c>
      <c r="AE2169" s="45" t="str">
        <f t="shared" si="102"/>
        <v/>
      </c>
      <c r="AF2169" s="45" t="str">
        <f>IF(AD2169="","",COUNTIF($AE$1:$AE2168,$AE2169)+RANK($AE2169,$AE$2:$AE$10540,1))</f>
        <v/>
      </c>
      <c r="AG2169" s="45" t="str">
        <f t="shared" si="103"/>
        <v/>
      </c>
      <c r="AH2169" s="45" t="str">
        <f>IF($AD2169="","",COUNTIF($AG$1:$AG2168,$AG2169)+RANK($AG2169,$AG$1:$AG$10539,0))</f>
        <v/>
      </c>
      <c r="AI2169" s="10" t="str">
        <f t="shared" si="104"/>
        <v>2013-14 Upper Deck #249   RC   /   $</v>
      </c>
      <c r="AJ2169" s="11">
        <v>2013</v>
      </c>
      <c r="AK2169" s="17">
        <v>14</v>
      </c>
      <c r="AL2169" s="12" t="s">
        <v>7</v>
      </c>
      <c r="AM2169" s="10">
        <v>249</v>
      </c>
      <c r="AO2169" s="9"/>
      <c r="AP2169" s="9"/>
      <c r="AQ2169" s="9" t="s">
        <v>2543</v>
      </c>
      <c r="AR2169" s="14"/>
      <c r="AS2169" s="9" t="s">
        <v>2</v>
      </c>
      <c r="AT2169" s="9"/>
      <c r="AU2169" s="9"/>
      <c r="AV2169" s="13"/>
      <c r="AW2169" s="13"/>
      <c r="AX2169" s="9"/>
      <c r="AY2169" s="9"/>
      <c r="AZ2169" s="9"/>
      <c r="BA2169" s="33"/>
      <c r="BB2169" s="33"/>
      <c r="BC2169" s="36"/>
      <c r="BD2169" s="12" t="s">
        <v>1771</v>
      </c>
    </row>
    <row r="2170" spans="1:56" s="12" customFormat="1" x14ac:dyDescent="0.2">
      <c r="A2170" s="9" t="str">
        <f>IF(Search!$C$5="","",IF(COUNTA(Inventory!$AP2170)=1,1,""))</f>
        <v/>
      </c>
      <c r="B2170" s="9" t="str">
        <f>IF(Search!$C$4="","",IF(ISNUMBER(SEARCH(Search!$C$4,$AR2170))=TRUE,1,""))</f>
        <v/>
      </c>
      <c r="C2170" s="9" t="str">
        <f>IF(Search!$C$6="x",IF(COUNTA($AQ2170)=1,1,"N"),IF(COUNTA($AQ2170)=1,"N",""))</f>
        <v/>
      </c>
      <c r="D2170" s="9" t="str">
        <f>IF(Search!$O$8="","",IF(ISNUMBER(SEARCH(Search!$O$8,$BD2170))=TRUE,1,""))</f>
        <v/>
      </c>
      <c r="E2170" s="9" t="str">
        <f>IF(Search!$C$7="","",IF(ISNUMBER(SEARCH(Search!$C$7,$AN2170))=TRUE,1,""))</f>
        <v/>
      </c>
      <c r="F2170" s="9" t="str">
        <f>IF(Search!$C$8="","",IF(ISNUMBER(SEARCH(Search!$C$8,$AO2170))=TRUE,1,""))</f>
        <v/>
      </c>
      <c r="G2170" s="9" t="str">
        <f>IF(Search!$F$4="","",IF(Inventory!$AJ2170&lt;Search!$F$4,"",1))</f>
        <v/>
      </c>
      <c r="H2170" s="9" t="str">
        <f>IF(Search!$F$5="","",IF(Inventory!$AJ2170&gt;Search!$F$5,"",1))</f>
        <v/>
      </c>
      <c r="I2170" s="9" t="str">
        <f>IF(Search!$F$7="","",IF(Search!$F$8="",IF(ISNUMBER(SEARCH(Search!$F$7,$AL2170))=TRUE,1,""),""))</f>
        <v/>
      </c>
      <c r="J2170" s="9" t="str">
        <f>IF($AL2170=Search!$F$8,1,"")</f>
        <v/>
      </c>
      <c r="K2170" s="9" t="str">
        <f>IF(Search!$I$4="","",IF(COUNTA($AS2170)=1,IF(Search!$I$4="N","N",1),""))</f>
        <v/>
      </c>
      <c r="L2170" s="9" t="str">
        <f>IF(Search!$I$5="","",IF($AS2170="RC",1,""))</f>
        <v/>
      </c>
      <c r="M2170" s="9" t="str">
        <f>IF(Search!$I$6="","",IF($AS2170="RCP",1,""))</f>
        <v/>
      </c>
      <c r="N2170" s="9" t="str">
        <f>IF(Search!$I$8="","",IF(COUNTA($AT2170)=1,IF(Search!$I$8="N","N",1),""))</f>
        <v/>
      </c>
      <c r="O2170" s="9" t="str">
        <f>IF(Search!$L$4="","",IF(COUNTA($AU2170)=1,IF(Search!$L$4="N","N",1),""))</f>
        <v/>
      </c>
      <c r="P2170" s="9" t="str">
        <f>IF(Search!$L$5="","",IF(ISNUMBER(SEARCH("Jersey",$AU2170))=TRUE,IF(Search!$L$5="N","N",1),""))</f>
        <v/>
      </c>
      <c r="Q2170" s="9" t="str">
        <f>IF(Search!$L$6="","",IF(ISNUMBER(SEARCH("Patch",$AU2170))=TRUE,IF(Search!$L$6="N","N",1),""))</f>
        <v/>
      </c>
      <c r="R2170" s="9" t="str">
        <f>IF(Search!$L$7="","",IF(ISNUMBER(SEARCH("Shield",$AU2170))=TRUE,IF(Search!$L$7="N","N",1),""))</f>
        <v/>
      </c>
      <c r="S2170" s="9" t="str">
        <f>IF(Search!$L$8="","",IF(ISNUMBER(SEARCH("Stick",$AU2170))=TRUE,IF(Search!$L$8="N","N",1),""))</f>
        <v/>
      </c>
      <c r="T2170" s="9" t="str">
        <f>IF(Search!$O$4="","",IF(COUNTA($AW2170)=1,IF(Search!$O$4="N","N",1),""))</f>
        <v/>
      </c>
      <c r="U2170" s="9" t="str">
        <f>IF(Search!$O$5="","",IF($AW2170="","",IF($AW2170&lt;Search!$O$5,"",1)))</f>
        <v/>
      </c>
      <c r="V2170" s="9" t="str">
        <f>IF(Search!$O$6="","",IF($AW2170="","",IF($AW2170&gt;Search!$O$6,"",1)))</f>
        <v/>
      </c>
      <c r="W2170" s="9" t="str">
        <f>IF(Search!$U$4="","",IF($AX2170="","",1))</f>
        <v/>
      </c>
      <c r="X2170" s="9" t="str">
        <f>IF(Search!$U$5="","",IF(ISNUMBER(SEARCH(Search!$U$5,$AX2170))=TRUE,IF(Search!$U$5="N","N",1),""))</f>
        <v/>
      </c>
      <c r="Y2170" s="9" t="str">
        <f>IF(Search!$U$6="","",IF($AY2170&lt;Search!$U$6,"",1))</f>
        <v/>
      </c>
      <c r="Z2170" s="9" t="str">
        <f>IF(Search!$R$4="","",IF(Inventory!$BA2170&lt;Search!$R$4,"",1))</f>
        <v/>
      </c>
      <c r="AA2170" s="9" t="str">
        <f>IF(Search!$R$5="","",IF($BA2170&gt;Search!$R$5,"",1))</f>
        <v/>
      </c>
      <c r="AB2170" s="9" t="str">
        <f>IF(Search!$R$6="","",IF($BB2170&lt;Search!$R$6,"",1))</f>
        <v/>
      </c>
      <c r="AC2170" s="9" t="str">
        <f>IF(Search!$R$7="","",IF($BB2170&lt;Search!$R$7,"",1))</f>
        <v/>
      </c>
      <c r="AD2170" s="45" t="str">
        <f>IF(COUNTIF($A2170:$AC2170,"n")&gt;0,"",IF(SUM($A2170:$AC2170)=COUNTA(Search!$C$4:$C$8,Search!$F$4:$F$8,Search!$I$4:$I$6,Search!$I$8,Search!$L$4:$L$8,Search!$O$4:$O$8,Search!$R$4:$R$7,Search!$U$4:$U$7)-COUNTIF(Search!$C$4:$U$7,"n"),1+LARGE($AD$1:AD2169,1),""))</f>
        <v/>
      </c>
      <c r="AE2170" s="45" t="str">
        <f t="shared" si="102"/>
        <v/>
      </c>
      <c r="AF2170" s="45" t="str">
        <f>IF(AD2170="","",COUNTIF($AE$1:$AE2169,$AE2170)+RANK($AE2170,$AE$2:$AE$10540,1))</f>
        <v/>
      </c>
      <c r="AG2170" s="45" t="str">
        <f t="shared" si="103"/>
        <v/>
      </c>
      <c r="AH2170" s="45" t="str">
        <f>IF($AD2170="","",COUNTIF($AG$1:$AG2169,$AG2170)+RANK($AG2170,$AG$1:$AG$10539,0))</f>
        <v/>
      </c>
      <c r="AI2170" s="10" t="str">
        <f t="shared" si="104"/>
        <v>2013-14 Upper Deck #250 Nathan MacKinnon/Seth Jones/Alex Galchenyuk CL YG VAN    /   $4</v>
      </c>
      <c r="AJ2170" s="11">
        <v>2013</v>
      </c>
      <c r="AK2170" s="17">
        <v>14</v>
      </c>
      <c r="AL2170" s="12" t="s">
        <v>7</v>
      </c>
      <c r="AM2170" s="10">
        <v>250</v>
      </c>
      <c r="AN2170" s="12" t="s">
        <v>2112</v>
      </c>
      <c r="AO2170" s="9" t="s">
        <v>1951</v>
      </c>
      <c r="AP2170" s="9"/>
      <c r="AQ2170" s="9"/>
      <c r="AR2170" s="14" t="s">
        <v>2128</v>
      </c>
      <c r="AS2170" s="9"/>
      <c r="AT2170" s="9"/>
      <c r="AU2170" s="9"/>
      <c r="AV2170" s="13"/>
      <c r="AW2170" s="13"/>
      <c r="AX2170" s="9"/>
      <c r="AY2170" s="9"/>
      <c r="AZ2170" s="9"/>
      <c r="BA2170" s="33">
        <v>4</v>
      </c>
      <c r="BB2170" s="33"/>
      <c r="BC2170" s="36"/>
      <c r="BD2170" s="12" t="s">
        <v>1771</v>
      </c>
    </row>
    <row r="2171" spans="1:56" s="12" customFormat="1" x14ac:dyDescent="0.2">
      <c r="A2171" s="9" t="str">
        <f>IF(Search!$C$5="","",IF(COUNTA(Inventory!$AP2171)=1,1,""))</f>
        <v/>
      </c>
      <c r="B2171" s="9" t="str">
        <f>IF(Search!$C$4="","",IF(ISNUMBER(SEARCH(Search!$C$4,$AR2171))=TRUE,1,""))</f>
        <v/>
      </c>
      <c r="C2171" s="9" t="str">
        <f>IF(Search!$C$6="x",IF(COUNTA($AQ2171)=1,1,"N"),IF(COUNTA($AQ2171)=1,"N",""))</f>
        <v/>
      </c>
      <c r="D2171" s="9" t="str">
        <f>IF(Search!$O$8="","",IF(ISNUMBER(SEARCH(Search!$O$8,$BD2171))=TRUE,1,""))</f>
        <v/>
      </c>
      <c r="E2171" s="9" t="str">
        <f>IF(Search!$C$7="","",IF(ISNUMBER(SEARCH(Search!$C$7,$AN2171))=TRUE,1,""))</f>
        <v/>
      </c>
      <c r="F2171" s="9" t="str">
        <f>IF(Search!$C$8="","",IF(ISNUMBER(SEARCH(Search!$C$8,$AO2171))=TRUE,1,""))</f>
        <v/>
      </c>
      <c r="G2171" s="9" t="str">
        <f>IF(Search!$F$4="","",IF(Inventory!$AJ2171&lt;Search!$F$4,"",1))</f>
        <v/>
      </c>
      <c r="H2171" s="9" t="str">
        <f>IF(Search!$F$5="","",IF(Inventory!$AJ2171&gt;Search!$F$5,"",1))</f>
        <v/>
      </c>
      <c r="I2171" s="9" t="str">
        <f>IF(Search!$F$7="","",IF(Search!$F$8="",IF(ISNUMBER(SEARCH(Search!$F$7,$AL2171))=TRUE,1,""),""))</f>
        <v/>
      </c>
      <c r="J2171" s="9" t="str">
        <f>IF($AL2171=Search!$F$8,1,"")</f>
        <v/>
      </c>
      <c r="K2171" s="9" t="str">
        <f>IF(Search!$I$4="","",IF(COUNTA($AS2171)=1,IF(Search!$I$4="N","N",1),""))</f>
        <v/>
      </c>
      <c r="L2171" s="9" t="str">
        <f>IF(Search!$I$5="","",IF($AS2171="RC",1,""))</f>
        <v/>
      </c>
      <c r="M2171" s="9" t="str">
        <f>IF(Search!$I$6="","",IF($AS2171="RCP",1,""))</f>
        <v/>
      </c>
      <c r="N2171" s="9" t="str">
        <f>IF(Search!$I$8="","",IF(COUNTA($AT2171)=1,IF(Search!$I$8="N","N",1),""))</f>
        <v/>
      </c>
      <c r="O2171" s="9" t="str">
        <f>IF(Search!$L$4="","",IF(COUNTA($AU2171)=1,IF(Search!$L$4="N","N",1),""))</f>
        <v/>
      </c>
      <c r="P2171" s="9" t="str">
        <f>IF(Search!$L$5="","",IF(ISNUMBER(SEARCH("Jersey",$AU2171))=TRUE,IF(Search!$L$5="N","N",1),""))</f>
        <v/>
      </c>
      <c r="Q2171" s="9" t="str">
        <f>IF(Search!$L$6="","",IF(ISNUMBER(SEARCH("Patch",$AU2171))=TRUE,IF(Search!$L$6="N","N",1),""))</f>
        <v/>
      </c>
      <c r="R2171" s="9" t="str">
        <f>IF(Search!$L$7="","",IF(ISNUMBER(SEARCH("Shield",$AU2171))=TRUE,IF(Search!$L$7="N","N",1),""))</f>
        <v/>
      </c>
      <c r="S2171" s="9" t="str">
        <f>IF(Search!$L$8="","",IF(ISNUMBER(SEARCH("Stick",$AU2171))=TRUE,IF(Search!$L$8="N","N",1),""))</f>
        <v/>
      </c>
      <c r="T2171" s="9" t="str">
        <f>IF(Search!$O$4="","",IF(COUNTA($AW2171)=1,IF(Search!$O$4="N","N",1),""))</f>
        <v/>
      </c>
      <c r="U2171" s="9" t="str">
        <f>IF(Search!$O$5="","",IF($AW2171="","",IF($AW2171&lt;Search!$O$5,"",1)))</f>
        <v/>
      </c>
      <c r="V2171" s="9" t="str">
        <f>IF(Search!$O$6="","",IF($AW2171="","",IF($AW2171&gt;Search!$O$6,"",1)))</f>
        <v/>
      </c>
      <c r="W2171" s="9" t="str">
        <f>IF(Search!$U$4="","",IF($AX2171="","",1))</f>
        <v/>
      </c>
      <c r="X2171" s="9" t="str">
        <f>IF(Search!$U$5="","",IF(ISNUMBER(SEARCH(Search!$U$5,$AX2171))=TRUE,IF(Search!$U$5="N","N",1),""))</f>
        <v/>
      </c>
      <c r="Y2171" s="9" t="str">
        <f>IF(Search!$U$6="","",IF($AY2171&lt;Search!$U$6,"",1))</f>
        <v/>
      </c>
      <c r="Z2171" s="9" t="str">
        <f>IF(Search!$R$4="","",IF(Inventory!$BA2171&lt;Search!$R$4,"",1))</f>
        <v/>
      </c>
      <c r="AA2171" s="9" t="str">
        <f>IF(Search!$R$5="","",IF($BA2171&gt;Search!$R$5,"",1))</f>
        <v/>
      </c>
      <c r="AB2171" s="9" t="str">
        <f>IF(Search!$R$6="","",IF($BB2171&lt;Search!$R$6,"",1))</f>
        <v/>
      </c>
      <c r="AC2171" s="9" t="str">
        <f>IF(Search!$R$7="","",IF($BB2171&lt;Search!$R$7,"",1))</f>
        <v/>
      </c>
      <c r="AD2171" s="45" t="str">
        <f>IF(COUNTIF($A2171:$AC2171,"n")&gt;0,"",IF(SUM($A2171:$AC2171)=COUNTA(Search!$C$4:$C$8,Search!$F$4:$F$8,Search!$I$4:$I$6,Search!$I$8,Search!$L$4:$L$8,Search!$O$4:$O$8,Search!$R$4:$R$7,Search!$U$4:$U$7)-COUNTIF(Search!$C$4:$U$7,"n"),1+LARGE($AD$1:AD2170,1),""))</f>
        <v/>
      </c>
      <c r="AE2171" s="45" t="str">
        <f t="shared" si="102"/>
        <v/>
      </c>
      <c r="AF2171" s="45" t="str">
        <f>IF(AD2171="","",COUNTIF($AE$1:$AE2170,$AE2171)+RANK($AE2171,$AE$2:$AE$10540,1))</f>
        <v/>
      </c>
      <c r="AG2171" s="45" t="str">
        <f t="shared" si="103"/>
        <v/>
      </c>
      <c r="AH2171" s="45" t="str">
        <f>IF($AD2171="","",COUNTIF($AG$1:$AG2170,$AG2171)+RANK($AG2171,$AG$1:$AG$10539,0))</f>
        <v/>
      </c>
      <c r="AI2171" s="10" t="str">
        <f t="shared" si="104"/>
        <v>2013-14 Upper Deck #451 Filip Forsberg YG NAS RC   / BGS 9.5 $50</v>
      </c>
      <c r="AJ2171" s="11">
        <v>2013</v>
      </c>
      <c r="AK2171" s="17">
        <v>14</v>
      </c>
      <c r="AL2171" s="12" t="s">
        <v>7</v>
      </c>
      <c r="AM2171" s="10">
        <v>451</v>
      </c>
      <c r="AN2171" s="12" t="s">
        <v>2113</v>
      </c>
      <c r="AO2171" s="9" t="s">
        <v>1948</v>
      </c>
      <c r="AP2171" s="9"/>
      <c r="AQ2171" s="9"/>
      <c r="AR2171" s="14" t="s">
        <v>2481</v>
      </c>
      <c r="AS2171" s="9" t="s">
        <v>2</v>
      </c>
      <c r="AT2171" s="9"/>
      <c r="AU2171" s="9"/>
      <c r="AV2171" s="13"/>
      <c r="AW2171" s="13"/>
      <c r="AX2171" s="9" t="s">
        <v>1938</v>
      </c>
      <c r="AY2171" s="9">
        <v>9.5</v>
      </c>
      <c r="AZ2171" s="9"/>
      <c r="BA2171" s="33">
        <v>50</v>
      </c>
      <c r="BB2171" s="33"/>
      <c r="BC2171" s="36">
        <v>42968</v>
      </c>
      <c r="BD2171" s="12" t="s">
        <v>1771</v>
      </c>
    </row>
    <row r="2172" spans="1:56" s="12" customFormat="1" x14ac:dyDescent="0.2">
      <c r="A2172" s="9" t="str">
        <f>IF(Search!$C$5="","",IF(COUNTA(Inventory!$AP2172)=1,1,""))</f>
        <v/>
      </c>
      <c r="B2172" s="9" t="str">
        <f>IF(Search!$C$4="","",IF(ISNUMBER(SEARCH(Search!$C$4,$AR2172))=TRUE,1,""))</f>
        <v/>
      </c>
      <c r="C2172" s="9" t="str">
        <f>IF(Search!$C$6="x",IF(COUNTA($AQ2172)=1,1,"N"),IF(COUNTA($AQ2172)=1,"N",""))</f>
        <v/>
      </c>
      <c r="D2172" s="9" t="str">
        <f>IF(Search!$O$8="","",IF(ISNUMBER(SEARCH(Search!$O$8,$BD2172))=TRUE,1,""))</f>
        <v/>
      </c>
      <c r="E2172" s="9" t="str">
        <f>IF(Search!$C$7="","",IF(ISNUMBER(SEARCH(Search!$C$7,$AN2172))=TRUE,1,""))</f>
        <v/>
      </c>
      <c r="F2172" s="9" t="str">
        <f>IF(Search!$C$8="","",IF(ISNUMBER(SEARCH(Search!$C$8,$AO2172))=TRUE,1,""))</f>
        <v/>
      </c>
      <c r="G2172" s="9" t="str">
        <f>IF(Search!$F$4="","",IF(Inventory!$AJ2172&lt;Search!$F$4,"",1))</f>
        <v/>
      </c>
      <c r="H2172" s="9" t="str">
        <f>IF(Search!$F$5="","",IF(Inventory!$AJ2172&gt;Search!$F$5,"",1))</f>
        <v/>
      </c>
      <c r="I2172" s="9" t="str">
        <f>IF(Search!$F$7="","",IF(Search!$F$8="",IF(ISNUMBER(SEARCH(Search!$F$7,$AL2172))=TRUE,1,""),""))</f>
        <v/>
      </c>
      <c r="J2172" s="9" t="str">
        <f>IF($AL2172=Search!$F$8,1,"")</f>
        <v/>
      </c>
      <c r="K2172" s="9" t="str">
        <f>IF(Search!$I$4="","",IF(COUNTA($AS2172)=1,IF(Search!$I$4="N","N",1),""))</f>
        <v/>
      </c>
      <c r="L2172" s="9" t="str">
        <f>IF(Search!$I$5="","",IF($AS2172="RC",1,""))</f>
        <v/>
      </c>
      <c r="M2172" s="9" t="str">
        <f>IF(Search!$I$6="","",IF($AS2172="RCP",1,""))</f>
        <v/>
      </c>
      <c r="N2172" s="9" t="str">
        <f>IF(Search!$I$8="","",IF(COUNTA($AT2172)=1,IF(Search!$I$8="N","N",1),""))</f>
        <v/>
      </c>
      <c r="O2172" s="9" t="str">
        <f>IF(Search!$L$4="","",IF(COUNTA($AU2172)=1,IF(Search!$L$4="N","N",1),""))</f>
        <v/>
      </c>
      <c r="P2172" s="9" t="str">
        <f>IF(Search!$L$5="","",IF(ISNUMBER(SEARCH("Jersey",$AU2172))=TRUE,IF(Search!$L$5="N","N",1),""))</f>
        <v/>
      </c>
      <c r="Q2172" s="9" t="str">
        <f>IF(Search!$L$6="","",IF(ISNUMBER(SEARCH("Patch",$AU2172))=TRUE,IF(Search!$L$6="N","N",1),""))</f>
        <v/>
      </c>
      <c r="R2172" s="9" t="str">
        <f>IF(Search!$L$7="","",IF(ISNUMBER(SEARCH("Shield",$AU2172))=TRUE,IF(Search!$L$7="N","N",1),""))</f>
        <v/>
      </c>
      <c r="S2172" s="9" t="str">
        <f>IF(Search!$L$8="","",IF(ISNUMBER(SEARCH("Stick",$AU2172))=TRUE,IF(Search!$L$8="N","N",1),""))</f>
        <v/>
      </c>
      <c r="T2172" s="9" t="str">
        <f>IF(Search!$O$4="","",IF(COUNTA($AW2172)=1,IF(Search!$O$4="N","N",1),""))</f>
        <v/>
      </c>
      <c r="U2172" s="9" t="str">
        <f>IF(Search!$O$5="","",IF($AW2172="","",IF($AW2172&lt;Search!$O$5,"",1)))</f>
        <v/>
      </c>
      <c r="V2172" s="9" t="str">
        <f>IF(Search!$O$6="","",IF($AW2172="","",IF($AW2172&gt;Search!$O$6,"",1)))</f>
        <v/>
      </c>
      <c r="W2172" s="9" t="str">
        <f>IF(Search!$U$4="","",IF($AX2172="","",1))</f>
        <v/>
      </c>
      <c r="X2172" s="9" t="str">
        <f>IF(Search!$U$5="","",IF(ISNUMBER(SEARCH(Search!$U$5,$AX2172))=TRUE,IF(Search!$U$5="N","N",1),""))</f>
        <v/>
      </c>
      <c r="Y2172" s="9" t="str">
        <f>IF(Search!$U$6="","",IF($AY2172&lt;Search!$U$6,"",1))</f>
        <v/>
      </c>
      <c r="Z2172" s="9" t="str">
        <f>IF(Search!$R$4="","",IF(Inventory!$BA2172&lt;Search!$R$4,"",1))</f>
        <v/>
      </c>
      <c r="AA2172" s="9" t="str">
        <f>IF(Search!$R$5="","",IF($BA2172&gt;Search!$R$5,"",1))</f>
        <v/>
      </c>
      <c r="AB2172" s="9" t="str">
        <f>IF(Search!$R$6="","",IF($BB2172&lt;Search!$R$6,"",1))</f>
        <v/>
      </c>
      <c r="AC2172" s="9" t="str">
        <f>IF(Search!$R$7="","",IF($BB2172&lt;Search!$R$7,"",1))</f>
        <v/>
      </c>
      <c r="AD2172" s="45" t="str">
        <f>IF(COUNTIF($A2172:$AC2172,"n")&gt;0,"",IF(SUM($A2172:$AC2172)=COUNTA(Search!$C$4:$C$8,Search!$F$4:$F$8,Search!$I$4:$I$6,Search!$I$8,Search!$L$4:$L$8,Search!$O$4:$O$8,Search!$R$4:$R$7,Search!$U$4:$U$7)-COUNTIF(Search!$C$4:$U$7,"n"),1+LARGE($AD$1:AD2171,1),""))</f>
        <v/>
      </c>
      <c r="AE2172" s="45" t="str">
        <f t="shared" si="102"/>
        <v/>
      </c>
      <c r="AF2172" s="45" t="str">
        <f>IF(AD2172="","",COUNTIF($AE$1:$AE2171,$AE2172)+RANK($AE2172,$AE$2:$AE$10540,1))</f>
        <v/>
      </c>
      <c r="AG2172" s="45" t="str">
        <f t="shared" si="103"/>
        <v/>
      </c>
      <c r="AH2172" s="45" t="str">
        <f>IF($AD2172="","",COUNTIF($AG$1:$AG2171,$AG2172)+RANK($AG2172,$AG$1:$AG$10539,0))</f>
        <v/>
      </c>
      <c r="AI2172" s="10" t="str">
        <f t="shared" si="104"/>
        <v>2013-14 Upper Deck #454 Michael Sgarbossa YG COL RC   /   $5</v>
      </c>
      <c r="AJ2172" s="11">
        <v>2013</v>
      </c>
      <c r="AK2172" s="17">
        <v>14</v>
      </c>
      <c r="AL2172" s="12" t="s">
        <v>7</v>
      </c>
      <c r="AM2172" s="10">
        <v>454</v>
      </c>
      <c r="AN2172" s="12" t="s">
        <v>2114</v>
      </c>
      <c r="AO2172" s="9" t="s">
        <v>1952</v>
      </c>
      <c r="AP2172" s="9"/>
      <c r="AQ2172" s="9"/>
      <c r="AR2172" s="14" t="s">
        <v>2481</v>
      </c>
      <c r="AS2172" s="9" t="s">
        <v>2</v>
      </c>
      <c r="AT2172" s="9"/>
      <c r="AU2172" s="9"/>
      <c r="AV2172" s="13"/>
      <c r="AW2172" s="13"/>
      <c r="AX2172" s="9"/>
      <c r="AY2172" s="9"/>
      <c r="AZ2172" s="9"/>
      <c r="BA2172" s="33">
        <v>5</v>
      </c>
      <c r="BB2172" s="33"/>
      <c r="BC2172" s="36"/>
      <c r="BD2172" s="12" t="s">
        <v>1771</v>
      </c>
    </row>
    <row r="2173" spans="1:56" s="12" customFormat="1" x14ac:dyDescent="0.2">
      <c r="A2173" s="9" t="str">
        <f>IF(Search!$C$5="","",IF(COUNTA(Inventory!$AP2173)=1,1,""))</f>
        <v/>
      </c>
      <c r="B2173" s="9" t="str">
        <f>IF(Search!$C$4="","",IF(ISNUMBER(SEARCH(Search!$C$4,$AR2173))=TRUE,1,""))</f>
        <v/>
      </c>
      <c r="C2173" s="9" t="str">
        <f>IF(Search!$C$6="x",IF(COUNTA($AQ2173)=1,1,"N"),IF(COUNTA($AQ2173)=1,"N",""))</f>
        <v/>
      </c>
      <c r="D2173" s="9" t="str">
        <f>IF(Search!$O$8="","",IF(ISNUMBER(SEARCH(Search!$O$8,$BD2173))=TRUE,1,""))</f>
        <v/>
      </c>
      <c r="E2173" s="9" t="str">
        <f>IF(Search!$C$7="","",IF(ISNUMBER(SEARCH(Search!$C$7,$AN2173))=TRUE,1,""))</f>
        <v/>
      </c>
      <c r="F2173" s="9" t="str">
        <f>IF(Search!$C$8="","",IF(ISNUMBER(SEARCH(Search!$C$8,$AO2173))=TRUE,1,""))</f>
        <v/>
      </c>
      <c r="G2173" s="9" t="str">
        <f>IF(Search!$F$4="","",IF(Inventory!$AJ2173&lt;Search!$F$4,"",1))</f>
        <v/>
      </c>
      <c r="H2173" s="9" t="str">
        <f>IF(Search!$F$5="","",IF(Inventory!$AJ2173&gt;Search!$F$5,"",1))</f>
        <v/>
      </c>
      <c r="I2173" s="9" t="str">
        <f>IF(Search!$F$7="","",IF(Search!$F$8="",IF(ISNUMBER(SEARCH(Search!$F$7,$AL2173))=TRUE,1,""),""))</f>
        <v/>
      </c>
      <c r="J2173" s="9" t="str">
        <f>IF($AL2173=Search!$F$8,1,"")</f>
        <v/>
      </c>
      <c r="K2173" s="9" t="str">
        <f>IF(Search!$I$4="","",IF(COUNTA($AS2173)=1,IF(Search!$I$4="N","N",1),""))</f>
        <v/>
      </c>
      <c r="L2173" s="9" t="str">
        <f>IF(Search!$I$5="","",IF($AS2173="RC",1,""))</f>
        <v/>
      </c>
      <c r="M2173" s="9" t="str">
        <f>IF(Search!$I$6="","",IF($AS2173="RCP",1,""))</f>
        <v/>
      </c>
      <c r="N2173" s="9" t="str">
        <f>IF(Search!$I$8="","",IF(COUNTA($AT2173)=1,IF(Search!$I$8="N","N",1),""))</f>
        <v/>
      </c>
      <c r="O2173" s="9" t="str">
        <f>IF(Search!$L$4="","",IF(COUNTA($AU2173)=1,IF(Search!$L$4="N","N",1),""))</f>
        <v/>
      </c>
      <c r="P2173" s="9" t="str">
        <f>IF(Search!$L$5="","",IF(ISNUMBER(SEARCH("Jersey",$AU2173))=TRUE,IF(Search!$L$5="N","N",1),""))</f>
        <v/>
      </c>
      <c r="Q2173" s="9" t="str">
        <f>IF(Search!$L$6="","",IF(ISNUMBER(SEARCH("Patch",$AU2173))=TRUE,IF(Search!$L$6="N","N",1),""))</f>
        <v/>
      </c>
      <c r="R2173" s="9" t="str">
        <f>IF(Search!$L$7="","",IF(ISNUMBER(SEARCH("Shield",$AU2173))=TRUE,IF(Search!$L$7="N","N",1),""))</f>
        <v/>
      </c>
      <c r="S2173" s="9" t="str">
        <f>IF(Search!$L$8="","",IF(ISNUMBER(SEARCH("Stick",$AU2173))=TRUE,IF(Search!$L$8="N","N",1),""))</f>
        <v/>
      </c>
      <c r="T2173" s="9" t="str">
        <f>IF(Search!$O$4="","",IF(COUNTA($AW2173)=1,IF(Search!$O$4="N","N",1),""))</f>
        <v/>
      </c>
      <c r="U2173" s="9" t="str">
        <f>IF(Search!$O$5="","",IF($AW2173="","",IF($AW2173&lt;Search!$O$5,"",1)))</f>
        <v/>
      </c>
      <c r="V2173" s="9" t="str">
        <f>IF(Search!$O$6="","",IF($AW2173="","",IF($AW2173&gt;Search!$O$6,"",1)))</f>
        <v/>
      </c>
      <c r="W2173" s="9" t="str">
        <f>IF(Search!$U$4="","",IF($AX2173="","",1))</f>
        <v/>
      </c>
      <c r="X2173" s="9" t="str">
        <f>IF(Search!$U$5="","",IF(ISNUMBER(SEARCH(Search!$U$5,$AX2173))=TRUE,IF(Search!$U$5="N","N",1),""))</f>
        <v/>
      </c>
      <c r="Y2173" s="9" t="str">
        <f>IF(Search!$U$6="","",IF($AY2173&lt;Search!$U$6,"",1))</f>
        <v/>
      </c>
      <c r="Z2173" s="9" t="str">
        <f>IF(Search!$R$4="","",IF(Inventory!$BA2173&lt;Search!$R$4,"",1))</f>
        <v/>
      </c>
      <c r="AA2173" s="9" t="str">
        <f>IF(Search!$R$5="","",IF($BA2173&gt;Search!$R$5,"",1))</f>
        <v/>
      </c>
      <c r="AB2173" s="9" t="str">
        <f>IF(Search!$R$6="","",IF($BB2173&lt;Search!$R$6,"",1))</f>
        <v/>
      </c>
      <c r="AC2173" s="9" t="str">
        <f>IF(Search!$R$7="","",IF($BB2173&lt;Search!$R$7,"",1))</f>
        <v/>
      </c>
      <c r="AD2173" s="45" t="str">
        <f>IF(COUNTIF($A2173:$AC2173,"n")&gt;0,"",IF(SUM($A2173:$AC2173)=COUNTA(Search!$C$4:$C$8,Search!$F$4:$F$8,Search!$I$4:$I$6,Search!$I$8,Search!$L$4:$L$8,Search!$O$4:$O$8,Search!$R$4:$R$7,Search!$U$4:$U$7)-COUNTIF(Search!$C$4:$U$7,"n"),1+LARGE($AD$1:AD2172,1),""))</f>
        <v/>
      </c>
      <c r="AE2173" s="45" t="str">
        <f t="shared" si="102"/>
        <v/>
      </c>
      <c r="AF2173" s="45" t="str">
        <f>IF(AD2173="","",COUNTIF($AE$1:$AE2172,$AE2173)+RANK($AE2173,$AE$2:$AE$10540,1))</f>
        <v/>
      </c>
      <c r="AG2173" s="45" t="str">
        <f t="shared" si="103"/>
        <v/>
      </c>
      <c r="AH2173" s="45" t="str">
        <f>IF($AD2173="","",COUNTIF($AG$1:$AG2172,$AG2173)+RANK($AG2173,$AG$1:$AG$10539,0))</f>
        <v/>
      </c>
      <c r="AI2173" s="10" t="str">
        <f t="shared" si="104"/>
        <v>2013-14 Upper Deck #456 Ryan Spooner YG BOS RC   /   $6</v>
      </c>
      <c r="AJ2173" s="11">
        <v>2013</v>
      </c>
      <c r="AK2173" s="17">
        <v>14</v>
      </c>
      <c r="AL2173" s="12" t="s">
        <v>7</v>
      </c>
      <c r="AM2173" s="10">
        <v>456</v>
      </c>
      <c r="AN2173" s="12" t="s">
        <v>2115</v>
      </c>
      <c r="AO2173" s="9" t="s">
        <v>1923</v>
      </c>
      <c r="AP2173" s="9"/>
      <c r="AQ2173" s="9"/>
      <c r="AR2173" s="14" t="s">
        <v>2481</v>
      </c>
      <c r="AS2173" s="9" t="s">
        <v>2</v>
      </c>
      <c r="AT2173" s="9"/>
      <c r="AU2173" s="9"/>
      <c r="AV2173" s="13"/>
      <c r="AW2173" s="13"/>
      <c r="AX2173" s="9"/>
      <c r="AY2173" s="9"/>
      <c r="AZ2173" s="9"/>
      <c r="BA2173" s="33">
        <v>6</v>
      </c>
      <c r="BB2173" s="33"/>
      <c r="BC2173" s="36"/>
      <c r="BD2173" s="12" t="s">
        <v>1771</v>
      </c>
    </row>
    <row r="2174" spans="1:56" s="12" customFormat="1" x14ac:dyDescent="0.2">
      <c r="A2174" s="9" t="str">
        <f>IF(Search!$C$5="","",IF(COUNTA(Inventory!$AP2174)=1,1,""))</f>
        <v/>
      </c>
      <c r="B2174" s="9" t="str">
        <f>IF(Search!$C$4="","",IF(ISNUMBER(SEARCH(Search!$C$4,$AR2174))=TRUE,1,""))</f>
        <v/>
      </c>
      <c r="C2174" s="9" t="str">
        <f>IF(Search!$C$6="x",IF(COUNTA($AQ2174)=1,1,"N"),IF(COUNTA($AQ2174)=1,"N",""))</f>
        <v/>
      </c>
      <c r="D2174" s="9" t="str">
        <f>IF(Search!$O$8="","",IF(ISNUMBER(SEARCH(Search!$O$8,$BD2174))=TRUE,1,""))</f>
        <v/>
      </c>
      <c r="E2174" s="9" t="str">
        <f>IF(Search!$C$7="","",IF(ISNUMBER(SEARCH(Search!$C$7,$AN2174))=TRUE,1,""))</f>
        <v/>
      </c>
      <c r="F2174" s="9" t="str">
        <f>IF(Search!$C$8="","",IF(ISNUMBER(SEARCH(Search!$C$8,$AO2174))=TRUE,1,""))</f>
        <v/>
      </c>
      <c r="G2174" s="9" t="str">
        <f>IF(Search!$F$4="","",IF(Inventory!$AJ2174&lt;Search!$F$4,"",1))</f>
        <v/>
      </c>
      <c r="H2174" s="9" t="str">
        <f>IF(Search!$F$5="","",IF(Inventory!$AJ2174&gt;Search!$F$5,"",1))</f>
        <v/>
      </c>
      <c r="I2174" s="9" t="str">
        <f>IF(Search!$F$7="","",IF(Search!$F$8="",IF(ISNUMBER(SEARCH(Search!$F$7,$AL2174))=TRUE,1,""),""))</f>
        <v/>
      </c>
      <c r="J2174" s="9" t="str">
        <f>IF($AL2174=Search!$F$8,1,"")</f>
        <v/>
      </c>
      <c r="K2174" s="9" t="str">
        <f>IF(Search!$I$4="","",IF(COUNTA($AS2174)=1,IF(Search!$I$4="N","N",1),""))</f>
        <v/>
      </c>
      <c r="L2174" s="9" t="str">
        <f>IF(Search!$I$5="","",IF($AS2174="RC",1,""))</f>
        <v/>
      </c>
      <c r="M2174" s="9" t="str">
        <f>IF(Search!$I$6="","",IF($AS2174="RCP",1,""))</f>
        <v/>
      </c>
      <c r="N2174" s="9" t="str">
        <f>IF(Search!$I$8="","",IF(COUNTA($AT2174)=1,IF(Search!$I$8="N","N",1),""))</f>
        <v/>
      </c>
      <c r="O2174" s="9" t="str">
        <f>IF(Search!$L$4="","",IF(COUNTA($AU2174)=1,IF(Search!$L$4="N","N",1),""))</f>
        <v/>
      </c>
      <c r="P2174" s="9" t="str">
        <f>IF(Search!$L$5="","",IF(ISNUMBER(SEARCH("Jersey",$AU2174))=TRUE,IF(Search!$L$5="N","N",1),""))</f>
        <v/>
      </c>
      <c r="Q2174" s="9" t="str">
        <f>IF(Search!$L$6="","",IF(ISNUMBER(SEARCH("Patch",$AU2174))=TRUE,IF(Search!$L$6="N","N",1),""))</f>
        <v/>
      </c>
      <c r="R2174" s="9" t="str">
        <f>IF(Search!$L$7="","",IF(ISNUMBER(SEARCH("Shield",$AU2174))=TRUE,IF(Search!$L$7="N","N",1),""))</f>
        <v/>
      </c>
      <c r="S2174" s="9" t="str">
        <f>IF(Search!$L$8="","",IF(ISNUMBER(SEARCH("Stick",$AU2174))=TRUE,IF(Search!$L$8="N","N",1),""))</f>
        <v/>
      </c>
      <c r="T2174" s="9" t="str">
        <f>IF(Search!$O$4="","",IF(COUNTA($AW2174)=1,IF(Search!$O$4="N","N",1),""))</f>
        <v/>
      </c>
      <c r="U2174" s="9" t="str">
        <f>IF(Search!$O$5="","",IF($AW2174="","",IF($AW2174&lt;Search!$O$5,"",1)))</f>
        <v/>
      </c>
      <c r="V2174" s="9" t="str">
        <f>IF(Search!$O$6="","",IF($AW2174="","",IF($AW2174&gt;Search!$O$6,"",1)))</f>
        <v/>
      </c>
      <c r="W2174" s="9" t="str">
        <f>IF(Search!$U$4="","",IF($AX2174="","",1))</f>
        <v/>
      </c>
      <c r="X2174" s="9" t="str">
        <f>IF(Search!$U$5="","",IF(ISNUMBER(SEARCH(Search!$U$5,$AX2174))=TRUE,IF(Search!$U$5="N","N",1),""))</f>
        <v/>
      </c>
      <c r="Y2174" s="9" t="str">
        <f>IF(Search!$U$6="","",IF($AY2174&lt;Search!$U$6,"",1))</f>
        <v/>
      </c>
      <c r="Z2174" s="9" t="str">
        <f>IF(Search!$R$4="","",IF(Inventory!$BA2174&lt;Search!$R$4,"",1))</f>
        <v/>
      </c>
      <c r="AA2174" s="9" t="str">
        <f>IF(Search!$R$5="","",IF($BA2174&gt;Search!$R$5,"",1))</f>
        <v/>
      </c>
      <c r="AB2174" s="9" t="str">
        <f>IF(Search!$R$6="","",IF($BB2174&lt;Search!$R$6,"",1))</f>
        <v/>
      </c>
      <c r="AC2174" s="9" t="str">
        <f>IF(Search!$R$7="","",IF($BB2174&lt;Search!$R$7,"",1))</f>
        <v/>
      </c>
      <c r="AD2174" s="45" t="str">
        <f>IF(COUNTIF($A2174:$AC2174,"n")&gt;0,"",IF(SUM($A2174:$AC2174)=COUNTA(Search!$C$4:$C$8,Search!$F$4:$F$8,Search!$I$4:$I$6,Search!$I$8,Search!$L$4:$L$8,Search!$O$4:$O$8,Search!$R$4:$R$7,Search!$U$4:$U$7)-COUNTIF(Search!$C$4:$U$7,"n"),1+LARGE($AD$1:AD2173,1),""))</f>
        <v/>
      </c>
      <c r="AE2174" s="45" t="str">
        <f t="shared" si="102"/>
        <v/>
      </c>
      <c r="AF2174" s="45" t="str">
        <f>IF(AD2174="","",COUNTIF($AE$1:$AE2173,$AE2174)+RANK($AE2174,$AE$2:$AE$10540,1))</f>
        <v/>
      </c>
      <c r="AG2174" s="45" t="str">
        <f t="shared" si="103"/>
        <v/>
      </c>
      <c r="AH2174" s="45" t="str">
        <f>IF($AD2174="","",COUNTIF($AG$1:$AG2173,$AG2174)+RANK($AG2174,$AG$1:$AG$10539,0))</f>
        <v/>
      </c>
      <c r="AI2174" s="10" t="str">
        <f t="shared" si="104"/>
        <v>2013-14 Upper Deck #458 Freddie Hamilton YG SJS RC   /   $6</v>
      </c>
      <c r="AJ2174" s="11">
        <v>2013</v>
      </c>
      <c r="AK2174" s="17">
        <v>14</v>
      </c>
      <c r="AL2174" s="12" t="s">
        <v>7</v>
      </c>
      <c r="AM2174" s="10">
        <v>458</v>
      </c>
      <c r="AN2174" s="12" t="s">
        <v>2116</v>
      </c>
      <c r="AO2174" s="9" t="s">
        <v>1928</v>
      </c>
      <c r="AP2174" s="9"/>
      <c r="AQ2174" s="9"/>
      <c r="AR2174" s="14" t="s">
        <v>2481</v>
      </c>
      <c r="AS2174" s="9" t="s">
        <v>2</v>
      </c>
      <c r="AT2174" s="9"/>
      <c r="AU2174" s="9"/>
      <c r="AV2174" s="13"/>
      <c r="AW2174" s="13"/>
      <c r="AX2174" s="9"/>
      <c r="AY2174" s="9"/>
      <c r="AZ2174" s="9"/>
      <c r="BA2174" s="33">
        <v>6</v>
      </c>
      <c r="BB2174" s="33"/>
      <c r="BC2174" s="36"/>
      <c r="BD2174" s="12" t="s">
        <v>1771</v>
      </c>
    </row>
    <row r="2175" spans="1:56" s="12" customFormat="1" x14ac:dyDescent="0.2">
      <c r="A2175" s="9" t="str">
        <f>IF(Search!$C$5="","",IF(COUNTA(Inventory!$AP2175)=1,1,""))</f>
        <v/>
      </c>
      <c r="B2175" s="9" t="str">
        <f>IF(Search!$C$4="","",IF(ISNUMBER(SEARCH(Search!$C$4,$AR2175))=TRUE,1,""))</f>
        <v/>
      </c>
      <c r="C2175" s="9" t="str">
        <f>IF(Search!$C$6="x",IF(COUNTA($AQ2175)=1,1,"N"),IF(COUNTA($AQ2175)=1,"N",""))</f>
        <v/>
      </c>
      <c r="D2175" s="9" t="str">
        <f>IF(Search!$O$8="","",IF(ISNUMBER(SEARCH(Search!$O$8,$BD2175))=TRUE,1,""))</f>
        <v/>
      </c>
      <c r="E2175" s="9" t="str">
        <f>IF(Search!$C$7="","",IF(ISNUMBER(SEARCH(Search!$C$7,$AN2175))=TRUE,1,""))</f>
        <v/>
      </c>
      <c r="F2175" s="9" t="str">
        <f>IF(Search!$C$8="","",IF(ISNUMBER(SEARCH(Search!$C$8,$AO2175))=TRUE,1,""))</f>
        <v/>
      </c>
      <c r="G2175" s="9" t="str">
        <f>IF(Search!$F$4="","",IF(Inventory!$AJ2175&lt;Search!$F$4,"",1))</f>
        <v/>
      </c>
      <c r="H2175" s="9" t="str">
        <f>IF(Search!$F$5="","",IF(Inventory!$AJ2175&gt;Search!$F$5,"",1))</f>
        <v/>
      </c>
      <c r="I2175" s="9" t="str">
        <f>IF(Search!$F$7="","",IF(Search!$F$8="",IF(ISNUMBER(SEARCH(Search!$F$7,$AL2175))=TRUE,1,""),""))</f>
        <v/>
      </c>
      <c r="J2175" s="9" t="str">
        <f>IF($AL2175=Search!$F$8,1,"")</f>
        <v/>
      </c>
      <c r="K2175" s="9" t="str">
        <f>IF(Search!$I$4="","",IF(COUNTA($AS2175)=1,IF(Search!$I$4="N","N",1),""))</f>
        <v/>
      </c>
      <c r="L2175" s="9" t="str">
        <f>IF(Search!$I$5="","",IF($AS2175="RC",1,""))</f>
        <v/>
      </c>
      <c r="M2175" s="9" t="str">
        <f>IF(Search!$I$6="","",IF($AS2175="RCP",1,""))</f>
        <v/>
      </c>
      <c r="N2175" s="9" t="str">
        <f>IF(Search!$I$8="","",IF(COUNTA($AT2175)=1,IF(Search!$I$8="N","N",1),""))</f>
        <v/>
      </c>
      <c r="O2175" s="9" t="str">
        <f>IF(Search!$L$4="","",IF(COUNTA($AU2175)=1,IF(Search!$L$4="N","N",1),""))</f>
        <v/>
      </c>
      <c r="P2175" s="9" t="str">
        <f>IF(Search!$L$5="","",IF(ISNUMBER(SEARCH("Jersey",$AU2175))=TRUE,IF(Search!$L$5="N","N",1),""))</f>
        <v/>
      </c>
      <c r="Q2175" s="9" t="str">
        <f>IF(Search!$L$6="","",IF(ISNUMBER(SEARCH("Patch",$AU2175))=TRUE,IF(Search!$L$6="N","N",1),""))</f>
        <v/>
      </c>
      <c r="R2175" s="9" t="str">
        <f>IF(Search!$L$7="","",IF(ISNUMBER(SEARCH("Shield",$AU2175))=TRUE,IF(Search!$L$7="N","N",1),""))</f>
        <v/>
      </c>
      <c r="S2175" s="9" t="str">
        <f>IF(Search!$L$8="","",IF(ISNUMBER(SEARCH("Stick",$AU2175))=TRUE,IF(Search!$L$8="N","N",1),""))</f>
        <v/>
      </c>
      <c r="T2175" s="9" t="str">
        <f>IF(Search!$O$4="","",IF(COUNTA($AW2175)=1,IF(Search!$O$4="N","N",1),""))</f>
        <v/>
      </c>
      <c r="U2175" s="9" t="str">
        <f>IF(Search!$O$5="","",IF($AW2175="","",IF($AW2175&lt;Search!$O$5,"",1)))</f>
        <v/>
      </c>
      <c r="V2175" s="9" t="str">
        <f>IF(Search!$O$6="","",IF($AW2175="","",IF($AW2175&gt;Search!$O$6,"",1)))</f>
        <v/>
      </c>
      <c r="W2175" s="9" t="str">
        <f>IF(Search!$U$4="","",IF($AX2175="","",1))</f>
        <v/>
      </c>
      <c r="X2175" s="9" t="str">
        <f>IF(Search!$U$5="","",IF(ISNUMBER(SEARCH(Search!$U$5,$AX2175))=TRUE,IF(Search!$U$5="N","N",1),""))</f>
        <v/>
      </c>
      <c r="Y2175" s="9" t="str">
        <f>IF(Search!$U$6="","",IF($AY2175&lt;Search!$U$6,"",1))</f>
        <v/>
      </c>
      <c r="Z2175" s="9" t="str">
        <f>IF(Search!$R$4="","",IF(Inventory!$BA2175&lt;Search!$R$4,"",1))</f>
        <v/>
      </c>
      <c r="AA2175" s="9" t="str">
        <f>IF(Search!$R$5="","",IF($BA2175&gt;Search!$R$5,"",1))</f>
        <v/>
      </c>
      <c r="AB2175" s="9" t="str">
        <f>IF(Search!$R$6="","",IF($BB2175&lt;Search!$R$6,"",1))</f>
        <v/>
      </c>
      <c r="AC2175" s="9" t="str">
        <f>IF(Search!$R$7="","",IF($BB2175&lt;Search!$R$7,"",1))</f>
        <v/>
      </c>
      <c r="AD2175" s="45" t="str">
        <f>IF(COUNTIF($A2175:$AC2175,"n")&gt;0,"",IF(SUM($A2175:$AC2175)=COUNTA(Search!$C$4:$C$8,Search!$F$4:$F$8,Search!$I$4:$I$6,Search!$I$8,Search!$L$4:$L$8,Search!$O$4:$O$8,Search!$R$4:$R$7,Search!$U$4:$U$7)-COUNTIF(Search!$C$4:$U$7,"n"),1+LARGE($AD$1:AD2174,1),""))</f>
        <v/>
      </c>
      <c r="AE2175" s="45" t="str">
        <f t="shared" si="102"/>
        <v/>
      </c>
      <c r="AF2175" s="45" t="str">
        <f>IF(AD2175="","",COUNTIF($AE$1:$AE2174,$AE2175)+RANK($AE2175,$AE$2:$AE$10540,1))</f>
        <v/>
      </c>
      <c r="AG2175" s="45" t="str">
        <f t="shared" si="103"/>
        <v/>
      </c>
      <c r="AH2175" s="45" t="str">
        <f>IF($AD2175="","",COUNTIF($AG$1:$AG2174,$AG2175)+RANK($AG2175,$AG$1:$AG$10539,0))</f>
        <v/>
      </c>
      <c r="AI2175" s="10" t="str">
        <f t="shared" si="104"/>
        <v>2013-14 Upper Deck #463 Mark Arcobello YG EDM RC   /   $6</v>
      </c>
      <c r="AJ2175" s="11">
        <v>2013</v>
      </c>
      <c r="AK2175" s="17">
        <v>14</v>
      </c>
      <c r="AL2175" s="12" t="s">
        <v>7</v>
      </c>
      <c r="AM2175" s="10">
        <v>463</v>
      </c>
      <c r="AN2175" s="12" t="s">
        <v>2117</v>
      </c>
      <c r="AO2175" s="9" t="s">
        <v>1909</v>
      </c>
      <c r="AP2175" s="9"/>
      <c r="AQ2175" s="9"/>
      <c r="AR2175" s="14" t="s">
        <v>2481</v>
      </c>
      <c r="AS2175" s="9" t="s">
        <v>2</v>
      </c>
      <c r="AT2175" s="9"/>
      <c r="AU2175" s="9"/>
      <c r="AV2175" s="13"/>
      <c r="AW2175" s="13"/>
      <c r="AX2175" s="9"/>
      <c r="AY2175" s="9"/>
      <c r="AZ2175" s="9"/>
      <c r="BA2175" s="33">
        <v>6</v>
      </c>
      <c r="BB2175" s="33"/>
      <c r="BC2175" s="36"/>
      <c r="BD2175" s="12" t="s">
        <v>1771</v>
      </c>
    </row>
    <row r="2176" spans="1:56" s="12" customFormat="1" x14ac:dyDescent="0.2">
      <c r="A2176" s="9" t="str">
        <f>IF(Search!$C$5="","",IF(COUNTA(Inventory!$AP2176)=1,1,""))</f>
        <v/>
      </c>
      <c r="B2176" s="9" t="str">
        <f>IF(Search!$C$4="","",IF(ISNUMBER(SEARCH(Search!$C$4,$AR2176))=TRUE,1,""))</f>
        <v/>
      </c>
      <c r="C2176" s="9" t="str">
        <f>IF(Search!$C$6="x",IF(COUNTA($AQ2176)=1,1,"N"),IF(COUNTA($AQ2176)=1,"N",""))</f>
        <v/>
      </c>
      <c r="D2176" s="9" t="str">
        <f>IF(Search!$O$8="","",IF(ISNUMBER(SEARCH(Search!$O$8,$BD2176))=TRUE,1,""))</f>
        <v/>
      </c>
      <c r="E2176" s="9" t="str">
        <f>IF(Search!$C$7="","",IF(ISNUMBER(SEARCH(Search!$C$7,$AN2176))=TRUE,1,""))</f>
        <v/>
      </c>
      <c r="F2176" s="9" t="str">
        <f>IF(Search!$C$8="","",IF(ISNUMBER(SEARCH(Search!$C$8,$AO2176))=TRUE,1,""))</f>
        <v/>
      </c>
      <c r="G2176" s="9" t="str">
        <f>IF(Search!$F$4="","",IF(Inventory!$AJ2176&lt;Search!$F$4,"",1))</f>
        <v/>
      </c>
      <c r="H2176" s="9" t="str">
        <f>IF(Search!$F$5="","",IF(Inventory!$AJ2176&gt;Search!$F$5,"",1))</f>
        <v/>
      </c>
      <c r="I2176" s="9" t="str">
        <f>IF(Search!$F$7="","",IF(Search!$F$8="",IF(ISNUMBER(SEARCH(Search!$F$7,$AL2176))=TRUE,1,""),""))</f>
        <v/>
      </c>
      <c r="J2176" s="9" t="str">
        <f>IF($AL2176=Search!$F$8,1,"")</f>
        <v/>
      </c>
      <c r="K2176" s="9" t="str">
        <f>IF(Search!$I$4="","",IF(COUNTA($AS2176)=1,IF(Search!$I$4="N","N",1),""))</f>
        <v/>
      </c>
      <c r="L2176" s="9" t="str">
        <f>IF(Search!$I$5="","",IF($AS2176="RC",1,""))</f>
        <v/>
      </c>
      <c r="M2176" s="9" t="str">
        <f>IF(Search!$I$6="","",IF($AS2176="RCP",1,""))</f>
        <v/>
      </c>
      <c r="N2176" s="9" t="str">
        <f>IF(Search!$I$8="","",IF(COUNTA($AT2176)=1,IF(Search!$I$8="N","N",1),""))</f>
        <v/>
      </c>
      <c r="O2176" s="9" t="str">
        <f>IF(Search!$L$4="","",IF(COUNTA($AU2176)=1,IF(Search!$L$4="N","N",1),""))</f>
        <v/>
      </c>
      <c r="P2176" s="9" t="str">
        <f>IF(Search!$L$5="","",IF(ISNUMBER(SEARCH("Jersey",$AU2176))=TRUE,IF(Search!$L$5="N","N",1),""))</f>
        <v/>
      </c>
      <c r="Q2176" s="9" t="str">
        <f>IF(Search!$L$6="","",IF(ISNUMBER(SEARCH("Patch",$AU2176))=TRUE,IF(Search!$L$6="N","N",1),""))</f>
        <v/>
      </c>
      <c r="R2176" s="9" t="str">
        <f>IF(Search!$L$7="","",IF(ISNUMBER(SEARCH("Shield",$AU2176))=TRUE,IF(Search!$L$7="N","N",1),""))</f>
        <v/>
      </c>
      <c r="S2176" s="9" t="str">
        <f>IF(Search!$L$8="","",IF(ISNUMBER(SEARCH("Stick",$AU2176))=TRUE,IF(Search!$L$8="N","N",1),""))</f>
        <v/>
      </c>
      <c r="T2176" s="9" t="str">
        <f>IF(Search!$O$4="","",IF(COUNTA($AW2176)=1,IF(Search!$O$4="N","N",1),""))</f>
        <v/>
      </c>
      <c r="U2176" s="9" t="str">
        <f>IF(Search!$O$5="","",IF($AW2176="","",IF($AW2176&lt;Search!$O$5,"",1)))</f>
        <v/>
      </c>
      <c r="V2176" s="9" t="str">
        <f>IF(Search!$O$6="","",IF($AW2176="","",IF($AW2176&gt;Search!$O$6,"",1)))</f>
        <v/>
      </c>
      <c r="W2176" s="9" t="str">
        <f>IF(Search!$U$4="","",IF($AX2176="","",1))</f>
        <v/>
      </c>
      <c r="X2176" s="9" t="str">
        <f>IF(Search!$U$5="","",IF(ISNUMBER(SEARCH(Search!$U$5,$AX2176))=TRUE,IF(Search!$U$5="N","N",1),""))</f>
        <v/>
      </c>
      <c r="Y2176" s="9" t="str">
        <f>IF(Search!$U$6="","",IF($AY2176&lt;Search!$U$6,"",1))</f>
        <v/>
      </c>
      <c r="Z2176" s="9" t="str">
        <f>IF(Search!$R$4="","",IF(Inventory!$BA2176&lt;Search!$R$4,"",1))</f>
        <v/>
      </c>
      <c r="AA2176" s="9" t="str">
        <f>IF(Search!$R$5="","",IF($BA2176&gt;Search!$R$5,"",1))</f>
        <v/>
      </c>
      <c r="AB2176" s="9" t="str">
        <f>IF(Search!$R$6="","",IF($BB2176&lt;Search!$R$6,"",1))</f>
        <v/>
      </c>
      <c r="AC2176" s="9" t="str">
        <f>IF(Search!$R$7="","",IF($BB2176&lt;Search!$R$7,"",1))</f>
        <v/>
      </c>
      <c r="AD2176" s="45" t="str">
        <f>IF(COUNTIF($A2176:$AC2176,"n")&gt;0,"",IF(SUM($A2176:$AC2176)=COUNTA(Search!$C$4:$C$8,Search!$F$4:$F$8,Search!$I$4:$I$6,Search!$I$8,Search!$L$4:$L$8,Search!$O$4:$O$8,Search!$R$4:$R$7,Search!$U$4:$U$7)-COUNTIF(Search!$C$4:$U$7,"n"),1+LARGE($AD$1:AD2175,1),""))</f>
        <v/>
      </c>
      <c r="AE2176" s="45" t="str">
        <f t="shared" si="102"/>
        <v/>
      </c>
      <c r="AF2176" s="45" t="str">
        <f>IF(AD2176="","",COUNTIF($AE$1:$AE2175,$AE2176)+RANK($AE2176,$AE$2:$AE$10540,1))</f>
        <v/>
      </c>
      <c r="AG2176" s="45" t="str">
        <f t="shared" si="103"/>
        <v/>
      </c>
      <c r="AH2176" s="45" t="str">
        <f>IF($AD2176="","",COUNTIF($AG$1:$AG2175,$AG2176)+RANK($AG2176,$AG$1:$AG$10539,0))</f>
        <v/>
      </c>
      <c r="AI2176" s="10" t="str">
        <f t="shared" si="104"/>
        <v>2013-14 Upper Deck #473 Jack Campbell YG DAL RC   /   $6</v>
      </c>
      <c r="AJ2176" s="11">
        <v>2013</v>
      </c>
      <c r="AK2176" s="17">
        <v>14</v>
      </c>
      <c r="AL2176" s="12" t="s">
        <v>7</v>
      </c>
      <c r="AM2176" s="10">
        <v>473</v>
      </c>
      <c r="AN2176" s="12" t="s">
        <v>2118</v>
      </c>
      <c r="AO2176" s="9" t="s">
        <v>1949</v>
      </c>
      <c r="AP2176" s="9"/>
      <c r="AQ2176" s="9"/>
      <c r="AR2176" s="14" t="s">
        <v>2481</v>
      </c>
      <c r="AS2176" s="9" t="s">
        <v>2</v>
      </c>
      <c r="AT2176" s="9"/>
      <c r="AU2176" s="9"/>
      <c r="AV2176" s="13"/>
      <c r="AW2176" s="13"/>
      <c r="AX2176" s="9"/>
      <c r="AY2176" s="9"/>
      <c r="AZ2176" s="9"/>
      <c r="BA2176" s="33">
        <v>6</v>
      </c>
      <c r="BB2176" s="33"/>
      <c r="BC2176" s="36"/>
      <c r="BD2176" s="12" t="s">
        <v>1771</v>
      </c>
    </row>
    <row r="2177" spans="1:56" s="12" customFormat="1" x14ac:dyDescent="0.2">
      <c r="A2177" s="9" t="str">
        <f>IF(Search!$C$5="","",IF(COUNTA(Inventory!$AP2177)=1,1,""))</f>
        <v/>
      </c>
      <c r="B2177" s="9" t="str">
        <f>IF(Search!$C$4="","",IF(ISNUMBER(SEARCH(Search!$C$4,$AR2177))=TRUE,1,""))</f>
        <v/>
      </c>
      <c r="C2177" s="9" t="str">
        <f>IF(Search!$C$6="x",IF(COUNTA($AQ2177)=1,1,"N"),IF(COUNTA($AQ2177)=1,"N",""))</f>
        <v/>
      </c>
      <c r="D2177" s="9" t="str">
        <f>IF(Search!$O$8="","",IF(ISNUMBER(SEARCH(Search!$O$8,$BD2177))=TRUE,1,""))</f>
        <v/>
      </c>
      <c r="E2177" s="9" t="str">
        <f>IF(Search!$C$7="","",IF(ISNUMBER(SEARCH(Search!$C$7,$AN2177))=TRUE,1,""))</f>
        <v/>
      </c>
      <c r="F2177" s="9" t="str">
        <f>IF(Search!$C$8="","",IF(ISNUMBER(SEARCH(Search!$C$8,$AO2177))=TRUE,1,""))</f>
        <v/>
      </c>
      <c r="G2177" s="9" t="str">
        <f>IF(Search!$F$4="","",IF(Inventory!$AJ2177&lt;Search!$F$4,"",1))</f>
        <v/>
      </c>
      <c r="H2177" s="9" t="str">
        <f>IF(Search!$F$5="","",IF(Inventory!$AJ2177&gt;Search!$F$5,"",1))</f>
        <v/>
      </c>
      <c r="I2177" s="9" t="str">
        <f>IF(Search!$F$7="","",IF(Search!$F$8="",IF(ISNUMBER(SEARCH(Search!$F$7,$AL2177))=TRUE,1,""),""))</f>
        <v/>
      </c>
      <c r="J2177" s="9" t="str">
        <f>IF($AL2177=Search!$F$8,1,"")</f>
        <v/>
      </c>
      <c r="K2177" s="9" t="str">
        <f>IF(Search!$I$4="","",IF(COUNTA($AS2177)=1,IF(Search!$I$4="N","N",1),""))</f>
        <v/>
      </c>
      <c r="L2177" s="9" t="str">
        <f>IF(Search!$I$5="","",IF($AS2177="RC",1,""))</f>
        <v/>
      </c>
      <c r="M2177" s="9" t="str">
        <f>IF(Search!$I$6="","",IF($AS2177="RCP",1,""))</f>
        <v/>
      </c>
      <c r="N2177" s="9" t="str">
        <f>IF(Search!$I$8="","",IF(COUNTA($AT2177)=1,IF(Search!$I$8="N","N",1),""))</f>
        <v/>
      </c>
      <c r="O2177" s="9" t="str">
        <f>IF(Search!$L$4="","",IF(COUNTA($AU2177)=1,IF(Search!$L$4="N","N",1),""))</f>
        <v/>
      </c>
      <c r="P2177" s="9" t="str">
        <f>IF(Search!$L$5="","",IF(ISNUMBER(SEARCH("Jersey",$AU2177))=TRUE,IF(Search!$L$5="N","N",1),""))</f>
        <v/>
      </c>
      <c r="Q2177" s="9" t="str">
        <f>IF(Search!$L$6="","",IF(ISNUMBER(SEARCH("Patch",$AU2177))=TRUE,IF(Search!$L$6="N","N",1),""))</f>
        <v/>
      </c>
      <c r="R2177" s="9" t="str">
        <f>IF(Search!$L$7="","",IF(ISNUMBER(SEARCH("Shield",$AU2177))=TRUE,IF(Search!$L$7="N","N",1),""))</f>
        <v/>
      </c>
      <c r="S2177" s="9" t="str">
        <f>IF(Search!$L$8="","",IF(ISNUMBER(SEARCH("Stick",$AU2177))=TRUE,IF(Search!$L$8="N","N",1),""))</f>
        <v/>
      </c>
      <c r="T2177" s="9" t="str">
        <f>IF(Search!$O$4="","",IF(COUNTA($AW2177)=1,IF(Search!$O$4="N","N",1),""))</f>
        <v/>
      </c>
      <c r="U2177" s="9" t="str">
        <f>IF(Search!$O$5="","",IF($AW2177="","",IF($AW2177&lt;Search!$O$5,"",1)))</f>
        <v/>
      </c>
      <c r="V2177" s="9" t="str">
        <f>IF(Search!$O$6="","",IF($AW2177="","",IF($AW2177&gt;Search!$O$6,"",1)))</f>
        <v/>
      </c>
      <c r="W2177" s="9" t="str">
        <f>IF(Search!$U$4="","",IF($AX2177="","",1))</f>
        <v/>
      </c>
      <c r="X2177" s="9" t="str">
        <f>IF(Search!$U$5="","",IF(ISNUMBER(SEARCH(Search!$U$5,$AX2177))=TRUE,IF(Search!$U$5="N","N",1),""))</f>
        <v/>
      </c>
      <c r="Y2177" s="9" t="str">
        <f>IF(Search!$U$6="","",IF($AY2177&lt;Search!$U$6,"",1))</f>
        <v/>
      </c>
      <c r="Z2177" s="9" t="str">
        <f>IF(Search!$R$4="","",IF(Inventory!$BA2177&lt;Search!$R$4,"",1))</f>
        <v/>
      </c>
      <c r="AA2177" s="9" t="str">
        <f>IF(Search!$R$5="","",IF($BA2177&gt;Search!$R$5,"",1))</f>
        <v/>
      </c>
      <c r="AB2177" s="9" t="str">
        <f>IF(Search!$R$6="","",IF($BB2177&lt;Search!$R$6,"",1))</f>
        <v/>
      </c>
      <c r="AC2177" s="9" t="str">
        <f>IF(Search!$R$7="","",IF($BB2177&lt;Search!$R$7,"",1))</f>
        <v/>
      </c>
      <c r="AD2177" s="45" t="str">
        <f>IF(COUNTIF($A2177:$AC2177,"n")&gt;0,"",IF(SUM($A2177:$AC2177)=COUNTA(Search!$C$4:$C$8,Search!$F$4:$F$8,Search!$I$4:$I$6,Search!$I$8,Search!$L$4:$L$8,Search!$O$4:$O$8,Search!$R$4:$R$7,Search!$U$4:$U$7)-COUNTIF(Search!$C$4:$U$7,"n"),1+LARGE($AD$1:AD2176,1),""))</f>
        <v/>
      </c>
      <c r="AE2177" s="45" t="str">
        <f t="shared" si="102"/>
        <v/>
      </c>
      <c r="AF2177" s="45" t="str">
        <f>IF(AD2177="","",COUNTIF($AE$1:$AE2176,$AE2177)+RANK($AE2177,$AE$2:$AE$10540,1))</f>
        <v/>
      </c>
      <c r="AG2177" s="45" t="str">
        <f t="shared" si="103"/>
        <v/>
      </c>
      <c r="AH2177" s="45" t="str">
        <f>IF($AD2177="","",COUNTIF($AG$1:$AG2176,$AG2177)+RANK($AG2177,$AG$1:$AG$10539,0))</f>
        <v/>
      </c>
      <c r="AI2177" s="10" t="str">
        <f t="shared" si="104"/>
        <v>2013-14 Upper Deck #474 Mikael Granlund YG MIN RC   /   $10</v>
      </c>
      <c r="AJ2177" s="11">
        <v>2013</v>
      </c>
      <c r="AK2177" s="17">
        <v>14</v>
      </c>
      <c r="AL2177" s="12" t="s">
        <v>7</v>
      </c>
      <c r="AM2177" s="10">
        <v>474</v>
      </c>
      <c r="AN2177" s="12" t="s">
        <v>2119</v>
      </c>
      <c r="AO2177" s="9" t="s">
        <v>1950</v>
      </c>
      <c r="AP2177" s="9"/>
      <c r="AQ2177" s="9"/>
      <c r="AR2177" s="14" t="s">
        <v>2481</v>
      </c>
      <c r="AS2177" s="9" t="s">
        <v>2</v>
      </c>
      <c r="AT2177" s="9"/>
      <c r="AU2177" s="9"/>
      <c r="AV2177" s="13"/>
      <c r="AW2177" s="13"/>
      <c r="AX2177" s="9"/>
      <c r="AY2177" s="9"/>
      <c r="AZ2177" s="9"/>
      <c r="BA2177" s="33">
        <v>10</v>
      </c>
      <c r="BB2177" s="33"/>
      <c r="BC2177" s="36"/>
      <c r="BD2177" s="12" t="s">
        <v>1771</v>
      </c>
    </row>
    <row r="2178" spans="1:56" s="12" customFormat="1" x14ac:dyDescent="0.2">
      <c r="A2178" s="9" t="str">
        <f>IF(Search!$C$5="","",IF(COUNTA(Inventory!$AP2178)=1,1,""))</f>
        <v/>
      </c>
      <c r="B2178" s="9" t="str">
        <f>IF(Search!$C$4="","",IF(ISNUMBER(SEARCH(Search!$C$4,$AR2178))=TRUE,1,""))</f>
        <v/>
      </c>
      <c r="C2178" s="9" t="str">
        <f>IF(Search!$C$6="x",IF(COUNTA($AQ2178)=1,1,"N"),IF(COUNTA($AQ2178)=1,"N",""))</f>
        <v/>
      </c>
      <c r="D2178" s="9" t="str">
        <f>IF(Search!$O$8="","",IF(ISNUMBER(SEARCH(Search!$O$8,$BD2178))=TRUE,1,""))</f>
        <v/>
      </c>
      <c r="E2178" s="9" t="str">
        <f>IF(Search!$C$7="","",IF(ISNUMBER(SEARCH(Search!$C$7,$AN2178))=TRUE,1,""))</f>
        <v/>
      </c>
      <c r="F2178" s="9" t="str">
        <f>IF(Search!$C$8="","",IF(ISNUMBER(SEARCH(Search!$C$8,$AO2178))=TRUE,1,""))</f>
        <v/>
      </c>
      <c r="G2178" s="9" t="str">
        <f>IF(Search!$F$4="","",IF(Inventory!$AJ2178&lt;Search!$F$4,"",1))</f>
        <v/>
      </c>
      <c r="H2178" s="9" t="str">
        <f>IF(Search!$F$5="","",IF(Inventory!$AJ2178&gt;Search!$F$5,"",1))</f>
        <v/>
      </c>
      <c r="I2178" s="9" t="str">
        <f>IF(Search!$F$7="","",IF(Search!$F$8="",IF(ISNUMBER(SEARCH(Search!$F$7,$AL2178))=TRUE,1,""),""))</f>
        <v/>
      </c>
      <c r="J2178" s="9" t="str">
        <f>IF($AL2178=Search!$F$8,1,"")</f>
        <v/>
      </c>
      <c r="K2178" s="9" t="str">
        <f>IF(Search!$I$4="","",IF(COUNTA($AS2178)=1,IF(Search!$I$4="N","N",1),""))</f>
        <v/>
      </c>
      <c r="L2178" s="9" t="str">
        <f>IF(Search!$I$5="","",IF($AS2178="RC",1,""))</f>
        <v/>
      </c>
      <c r="M2178" s="9" t="str">
        <f>IF(Search!$I$6="","",IF($AS2178="RCP",1,""))</f>
        <v/>
      </c>
      <c r="N2178" s="9" t="str">
        <f>IF(Search!$I$8="","",IF(COUNTA($AT2178)=1,IF(Search!$I$8="N","N",1),""))</f>
        <v/>
      </c>
      <c r="O2178" s="9" t="str">
        <f>IF(Search!$L$4="","",IF(COUNTA($AU2178)=1,IF(Search!$L$4="N","N",1),""))</f>
        <v/>
      </c>
      <c r="P2178" s="9" t="str">
        <f>IF(Search!$L$5="","",IF(ISNUMBER(SEARCH("Jersey",$AU2178))=TRUE,IF(Search!$L$5="N","N",1),""))</f>
        <v/>
      </c>
      <c r="Q2178" s="9" t="str">
        <f>IF(Search!$L$6="","",IF(ISNUMBER(SEARCH("Patch",$AU2178))=TRUE,IF(Search!$L$6="N","N",1),""))</f>
        <v/>
      </c>
      <c r="R2178" s="9" t="str">
        <f>IF(Search!$L$7="","",IF(ISNUMBER(SEARCH("Shield",$AU2178))=TRUE,IF(Search!$L$7="N","N",1),""))</f>
        <v/>
      </c>
      <c r="S2178" s="9" t="str">
        <f>IF(Search!$L$8="","",IF(ISNUMBER(SEARCH("Stick",$AU2178))=TRUE,IF(Search!$L$8="N","N",1),""))</f>
        <v/>
      </c>
      <c r="T2178" s="9" t="str">
        <f>IF(Search!$O$4="","",IF(COUNTA($AW2178)=1,IF(Search!$O$4="N","N",1),""))</f>
        <v/>
      </c>
      <c r="U2178" s="9" t="str">
        <f>IF(Search!$O$5="","",IF($AW2178="","",IF($AW2178&lt;Search!$O$5,"",1)))</f>
        <v/>
      </c>
      <c r="V2178" s="9" t="str">
        <f>IF(Search!$O$6="","",IF($AW2178="","",IF($AW2178&gt;Search!$O$6,"",1)))</f>
        <v/>
      </c>
      <c r="W2178" s="9" t="str">
        <f>IF(Search!$U$4="","",IF($AX2178="","",1))</f>
        <v/>
      </c>
      <c r="X2178" s="9" t="str">
        <f>IF(Search!$U$5="","",IF(ISNUMBER(SEARCH(Search!$U$5,$AX2178))=TRUE,IF(Search!$U$5="N","N",1),""))</f>
        <v/>
      </c>
      <c r="Y2178" s="9" t="str">
        <f>IF(Search!$U$6="","",IF($AY2178&lt;Search!$U$6,"",1))</f>
        <v/>
      </c>
      <c r="Z2178" s="9" t="str">
        <f>IF(Search!$R$4="","",IF(Inventory!$BA2178&lt;Search!$R$4,"",1))</f>
        <v/>
      </c>
      <c r="AA2178" s="9" t="str">
        <f>IF(Search!$R$5="","",IF($BA2178&gt;Search!$R$5,"",1))</f>
        <v/>
      </c>
      <c r="AB2178" s="9" t="str">
        <f>IF(Search!$R$6="","",IF($BB2178&lt;Search!$R$6,"",1))</f>
        <v/>
      </c>
      <c r="AC2178" s="9" t="str">
        <f>IF(Search!$R$7="","",IF($BB2178&lt;Search!$R$7,"",1))</f>
        <v/>
      </c>
      <c r="AD2178" s="45" t="str">
        <f>IF(COUNTIF($A2178:$AC2178,"n")&gt;0,"",IF(SUM($A2178:$AC2178)=COUNTA(Search!$C$4:$C$8,Search!$F$4:$F$8,Search!$I$4:$I$6,Search!$I$8,Search!$L$4:$L$8,Search!$O$4:$O$8,Search!$R$4:$R$7,Search!$U$4:$U$7)-COUNTIF(Search!$C$4:$U$7,"n"),1+LARGE($AD$1:AD2177,1),""))</f>
        <v/>
      </c>
      <c r="AE2178" s="45" t="str">
        <f t="shared" si="102"/>
        <v/>
      </c>
      <c r="AF2178" s="45" t="str">
        <f>IF(AD2178="","",COUNTIF($AE$1:$AE2177,$AE2178)+RANK($AE2178,$AE$2:$AE$10540,1))</f>
        <v/>
      </c>
      <c r="AG2178" s="45" t="str">
        <f t="shared" si="103"/>
        <v/>
      </c>
      <c r="AH2178" s="45" t="str">
        <f>IF($AD2178="","",COUNTIF($AG$1:$AG2177,$AG2178)+RANK($AG2178,$AG$1:$AG$10539,0))</f>
        <v/>
      </c>
      <c r="AI2178" s="10" t="str">
        <f t="shared" si="104"/>
        <v>2013-14 Upper Deck #477 Brendan Gallagher YG MTL RC   / BGS 9.5 $40</v>
      </c>
      <c r="AJ2178" s="11">
        <v>2013</v>
      </c>
      <c r="AK2178" s="17">
        <v>14</v>
      </c>
      <c r="AL2178" s="12" t="s">
        <v>7</v>
      </c>
      <c r="AM2178" s="10">
        <v>477</v>
      </c>
      <c r="AN2178" s="12" t="s">
        <v>2120</v>
      </c>
      <c r="AO2178" s="9" t="s">
        <v>1911</v>
      </c>
      <c r="AP2178" s="9"/>
      <c r="AQ2178" s="9"/>
      <c r="AR2178" s="14" t="s">
        <v>2481</v>
      </c>
      <c r="AS2178" s="9" t="s">
        <v>2</v>
      </c>
      <c r="AT2178" s="9"/>
      <c r="AU2178" s="9"/>
      <c r="AV2178" s="13"/>
      <c r="AW2178" s="13"/>
      <c r="AX2178" s="9" t="s">
        <v>1938</v>
      </c>
      <c r="AY2178" s="9">
        <v>9.5</v>
      </c>
      <c r="AZ2178" s="9"/>
      <c r="BA2178" s="33">
        <v>40</v>
      </c>
      <c r="BB2178" s="33"/>
      <c r="BC2178" s="36">
        <v>42968</v>
      </c>
      <c r="BD2178" s="12" t="s">
        <v>1771</v>
      </c>
    </row>
    <row r="2179" spans="1:56" s="12" customFormat="1" x14ac:dyDescent="0.2">
      <c r="A2179" s="9" t="str">
        <f>IF(Search!$C$5="","",IF(COUNTA(Inventory!$AP2179)=1,1,""))</f>
        <v/>
      </c>
      <c r="B2179" s="9" t="str">
        <f>IF(Search!$C$4="","",IF(ISNUMBER(SEARCH(Search!$C$4,$AR2179))=TRUE,1,""))</f>
        <v/>
      </c>
      <c r="C2179" s="9" t="str">
        <f>IF(Search!$C$6="x",IF(COUNTA($AQ2179)=1,1,"N"),IF(COUNTA($AQ2179)=1,"N",""))</f>
        <v/>
      </c>
      <c r="D2179" s="9" t="str">
        <f>IF(Search!$O$8="","",IF(ISNUMBER(SEARCH(Search!$O$8,$BD2179))=TRUE,1,""))</f>
        <v/>
      </c>
      <c r="E2179" s="9" t="str">
        <f>IF(Search!$C$7="","",IF(ISNUMBER(SEARCH(Search!$C$7,$AN2179))=TRUE,1,""))</f>
        <v/>
      </c>
      <c r="F2179" s="9" t="str">
        <f>IF(Search!$C$8="","",IF(ISNUMBER(SEARCH(Search!$C$8,$AO2179))=TRUE,1,""))</f>
        <v/>
      </c>
      <c r="G2179" s="9" t="str">
        <f>IF(Search!$F$4="","",IF(Inventory!$AJ2179&lt;Search!$F$4,"",1))</f>
        <v/>
      </c>
      <c r="H2179" s="9" t="str">
        <f>IF(Search!$F$5="","",IF(Inventory!$AJ2179&gt;Search!$F$5,"",1))</f>
        <v/>
      </c>
      <c r="I2179" s="9" t="str">
        <f>IF(Search!$F$7="","",IF(Search!$F$8="",IF(ISNUMBER(SEARCH(Search!$F$7,$AL2179))=TRUE,1,""),""))</f>
        <v/>
      </c>
      <c r="J2179" s="9" t="str">
        <f>IF($AL2179=Search!$F$8,1,"")</f>
        <v/>
      </c>
      <c r="K2179" s="9" t="str">
        <f>IF(Search!$I$4="","",IF(COUNTA($AS2179)=1,IF(Search!$I$4="N","N",1),""))</f>
        <v/>
      </c>
      <c r="L2179" s="9" t="str">
        <f>IF(Search!$I$5="","",IF($AS2179="RC",1,""))</f>
        <v/>
      </c>
      <c r="M2179" s="9" t="str">
        <f>IF(Search!$I$6="","",IF($AS2179="RCP",1,""))</f>
        <v/>
      </c>
      <c r="N2179" s="9" t="str">
        <f>IF(Search!$I$8="","",IF(COUNTA($AT2179)=1,IF(Search!$I$8="N","N",1),""))</f>
        <v/>
      </c>
      <c r="O2179" s="9" t="str">
        <f>IF(Search!$L$4="","",IF(COUNTA($AU2179)=1,IF(Search!$L$4="N","N",1),""))</f>
        <v/>
      </c>
      <c r="P2179" s="9" t="str">
        <f>IF(Search!$L$5="","",IF(ISNUMBER(SEARCH("Jersey",$AU2179))=TRUE,IF(Search!$L$5="N","N",1),""))</f>
        <v/>
      </c>
      <c r="Q2179" s="9" t="str">
        <f>IF(Search!$L$6="","",IF(ISNUMBER(SEARCH("Patch",$AU2179))=TRUE,IF(Search!$L$6="N","N",1),""))</f>
        <v/>
      </c>
      <c r="R2179" s="9" t="str">
        <f>IF(Search!$L$7="","",IF(ISNUMBER(SEARCH("Shield",$AU2179))=TRUE,IF(Search!$L$7="N","N",1),""))</f>
        <v/>
      </c>
      <c r="S2179" s="9" t="str">
        <f>IF(Search!$L$8="","",IF(ISNUMBER(SEARCH("Stick",$AU2179))=TRUE,IF(Search!$L$8="N","N",1),""))</f>
        <v/>
      </c>
      <c r="T2179" s="9" t="str">
        <f>IF(Search!$O$4="","",IF(COUNTA($AW2179)=1,IF(Search!$O$4="N","N",1),""))</f>
        <v/>
      </c>
      <c r="U2179" s="9" t="str">
        <f>IF(Search!$O$5="","",IF($AW2179="","",IF($AW2179&lt;Search!$O$5,"",1)))</f>
        <v/>
      </c>
      <c r="V2179" s="9" t="str">
        <f>IF(Search!$O$6="","",IF($AW2179="","",IF($AW2179&gt;Search!$O$6,"",1)))</f>
        <v/>
      </c>
      <c r="W2179" s="9" t="str">
        <f>IF(Search!$U$4="","",IF($AX2179="","",1))</f>
        <v/>
      </c>
      <c r="X2179" s="9" t="str">
        <f>IF(Search!$U$5="","",IF(ISNUMBER(SEARCH(Search!$U$5,$AX2179))=TRUE,IF(Search!$U$5="N","N",1),""))</f>
        <v/>
      </c>
      <c r="Y2179" s="9" t="str">
        <f>IF(Search!$U$6="","",IF($AY2179&lt;Search!$U$6,"",1))</f>
        <v/>
      </c>
      <c r="Z2179" s="9" t="str">
        <f>IF(Search!$R$4="","",IF(Inventory!$BA2179&lt;Search!$R$4,"",1))</f>
        <v/>
      </c>
      <c r="AA2179" s="9" t="str">
        <f>IF(Search!$R$5="","",IF($BA2179&gt;Search!$R$5,"",1))</f>
        <v/>
      </c>
      <c r="AB2179" s="9" t="str">
        <f>IF(Search!$R$6="","",IF($BB2179&lt;Search!$R$6,"",1))</f>
        <v/>
      </c>
      <c r="AC2179" s="9" t="str">
        <f>IF(Search!$R$7="","",IF($BB2179&lt;Search!$R$7,"",1))</f>
        <v/>
      </c>
      <c r="AD2179" s="45" t="str">
        <f>IF(COUNTIF($A2179:$AC2179,"n")&gt;0,"",IF(SUM($A2179:$AC2179)=COUNTA(Search!$C$4:$C$8,Search!$F$4:$F$8,Search!$I$4:$I$6,Search!$I$8,Search!$L$4:$L$8,Search!$O$4:$O$8,Search!$R$4:$R$7,Search!$U$4:$U$7)-COUNTIF(Search!$C$4:$U$7,"n"),1+LARGE($AD$1:AD2178,1),""))</f>
        <v/>
      </c>
      <c r="AE2179" s="45" t="str">
        <f t="shared" ref="AE2179:AE2242" si="105">IF(AD2179="","",COUNTIF($AN$2:$AN$10540,"&lt;="&amp;AN2179))</f>
        <v/>
      </c>
      <c r="AF2179" s="45" t="str">
        <f>IF(AD2179="","",COUNTIF($AE$1:$AE2178,$AE2179)+RANK($AE2179,$AE$2:$AE$10540,1))</f>
        <v/>
      </c>
      <c r="AG2179" s="45" t="str">
        <f t="shared" ref="AG2179:AG2242" si="106">IF($AD2179="","",COUNTIF($BA$2:$BA$10540,"&lt;="&amp;$BA2179))</f>
        <v/>
      </c>
      <c r="AH2179" s="45" t="str">
        <f>IF($AD2179="","",COUNTIF($AG$1:$AG2178,$AG2179)+RANK($AG2179,$AG$1:$AG$10539,0))</f>
        <v/>
      </c>
      <c r="AI2179" s="10" t="str">
        <f t="shared" si="104"/>
        <v>2013-14 Upper Deck #480 Rickard Rakell YG ANA RC   /   $5</v>
      </c>
      <c r="AJ2179" s="11">
        <v>2013</v>
      </c>
      <c r="AK2179" s="17">
        <v>14</v>
      </c>
      <c r="AL2179" s="12" t="s">
        <v>7</v>
      </c>
      <c r="AM2179" s="10">
        <v>480</v>
      </c>
      <c r="AN2179" s="12" t="s">
        <v>2121</v>
      </c>
      <c r="AO2179" s="9" t="s">
        <v>1915</v>
      </c>
      <c r="AP2179" s="9"/>
      <c r="AQ2179" s="9"/>
      <c r="AR2179" s="14" t="s">
        <v>2481</v>
      </c>
      <c r="AS2179" s="9" t="s">
        <v>2</v>
      </c>
      <c r="AT2179" s="9"/>
      <c r="AU2179" s="9"/>
      <c r="AV2179" s="13"/>
      <c r="AW2179" s="13"/>
      <c r="AX2179" s="9"/>
      <c r="AY2179" s="9"/>
      <c r="AZ2179" s="9"/>
      <c r="BA2179" s="33">
        <v>5</v>
      </c>
      <c r="BB2179" s="33"/>
      <c r="BC2179" s="36"/>
      <c r="BD2179" s="12" t="s">
        <v>1771</v>
      </c>
    </row>
    <row r="2180" spans="1:56" s="12" customFormat="1" x14ac:dyDescent="0.2">
      <c r="A2180" s="9" t="str">
        <f>IF(Search!$C$5="","",IF(COUNTA(Inventory!$AP2180)=1,1,""))</f>
        <v/>
      </c>
      <c r="B2180" s="9" t="str">
        <f>IF(Search!$C$4="","",IF(ISNUMBER(SEARCH(Search!$C$4,$AR2180))=TRUE,1,""))</f>
        <v/>
      </c>
      <c r="C2180" s="9" t="str">
        <f>IF(Search!$C$6="x",IF(COUNTA($AQ2180)=1,1,"N"),IF(COUNTA($AQ2180)=1,"N",""))</f>
        <v/>
      </c>
      <c r="D2180" s="9" t="str">
        <f>IF(Search!$O$8="","",IF(ISNUMBER(SEARCH(Search!$O$8,$BD2180))=TRUE,1,""))</f>
        <v/>
      </c>
      <c r="E2180" s="9" t="str">
        <f>IF(Search!$C$7="","",IF(ISNUMBER(SEARCH(Search!$C$7,$AN2180))=TRUE,1,""))</f>
        <v/>
      </c>
      <c r="F2180" s="9" t="str">
        <f>IF(Search!$C$8="","",IF(ISNUMBER(SEARCH(Search!$C$8,$AO2180))=TRUE,1,""))</f>
        <v/>
      </c>
      <c r="G2180" s="9" t="str">
        <f>IF(Search!$F$4="","",IF(Inventory!$AJ2180&lt;Search!$F$4,"",1))</f>
        <v/>
      </c>
      <c r="H2180" s="9" t="str">
        <f>IF(Search!$F$5="","",IF(Inventory!$AJ2180&gt;Search!$F$5,"",1))</f>
        <v/>
      </c>
      <c r="I2180" s="9" t="str">
        <f>IF(Search!$F$7="","",IF(Search!$F$8="",IF(ISNUMBER(SEARCH(Search!$F$7,$AL2180))=TRUE,1,""),""))</f>
        <v/>
      </c>
      <c r="J2180" s="9" t="str">
        <f>IF($AL2180=Search!$F$8,1,"")</f>
        <v/>
      </c>
      <c r="K2180" s="9" t="str">
        <f>IF(Search!$I$4="","",IF(COUNTA($AS2180)=1,IF(Search!$I$4="N","N",1),""))</f>
        <v/>
      </c>
      <c r="L2180" s="9" t="str">
        <f>IF(Search!$I$5="","",IF($AS2180="RC",1,""))</f>
        <v/>
      </c>
      <c r="M2180" s="9" t="str">
        <f>IF(Search!$I$6="","",IF($AS2180="RCP",1,""))</f>
        <v/>
      </c>
      <c r="N2180" s="9" t="str">
        <f>IF(Search!$I$8="","",IF(COUNTA($AT2180)=1,IF(Search!$I$8="N","N",1),""))</f>
        <v/>
      </c>
      <c r="O2180" s="9" t="str">
        <f>IF(Search!$L$4="","",IF(COUNTA($AU2180)=1,IF(Search!$L$4="N","N",1),""))</f>
        <v/>
      </c>
      <c r="P2180" s="9" t="str">
        <f>IF(Search!$L$5="","",IF(ISNUMBER(SEARCH("Jersey",$AU2180))=TRUE,IF(Search!$L$5="N","N",1),""))</f>
        <v/>
      </c>
      <c r="Q2180" s="9" t="str">
        <f>IF(Search!$L$6="","",IF(ISNUMBER(SEARCH("Patch",$AU2180))=TRUE,IF(Search!$L$6="N","N",1),""))</f>
        <v/>
      </c>
      <c r="R2180" s="9" t="str">
        <f>IF(Search!$L$7="","",IF(ISNUMBER(SEARCH("Shield",$AU2180))=TRUE,IF(Search!$L$7="N","N",1),""))</f>
        <v/>
      </c>
      <c r="S2180" s="9" t="str">
        <f>IF(Search!$L$8="","",IF(ISNUMBER(SEARCH("Stick",$AU2180))=TRUE,IF(Search!$L$8="N","N",1),""))</f>
        <v/>
      </c>
      <c r="T2180" s="9" t="str">
        <f>IF(Search!$O$4="","",IF(COUNTA($AW2180)=1,IF(Search!$O$4="N","N",1),""))</f>
        <v/>
      </c>
      <c r="U2180" s="9" t="str">
        <f>IF(Search!$O$5="","",IF($AW2180="","",IF($AW2180&lt;Search!$O$5,"",1)))</f>
        <v/>
      </c>
      <c r="V2180" s="9" t="str">
        <f>IF(Search!$O$6="","",IF($AW2180="","",IF($AW2180&gt;Search!$O$6,"",1)))</f>
        <v/>
      </c>
      <c r="W2180" s="9" t="str">
        <f>IF(Search!$U$4="","",IF($AX2180="","",1))</f>
        <v/>
      </c>
      <c r="X2180" s="9" t="str">
        <f>IF(Search!$U$5="","",IF(ISNUMBER(SEARCH(Search!$U$5,$AX2180))=TRUE,IF(Search!$U$5="N","N",1),""))</f>
        <v/>
      </c>
      <c r="Y2180" s="9" t="str">
        <f>IF(Search!$U$6="","",IF($AY2180&lt;Search!$U$6,"",1))</f>
        <v/>
      </c>
      <c r="Z2180" s="9" t="str">
        <f>IF(Search!$R$4="","",IF(Inventory!$BA2180&lt;Search!$R$4,"",1))</f>
        <v/>
      </c>
      <c r="AA2180" s="9" t="str">
        <f>IF(Search!$R$5="","",IF($BA2180&gt;Search!$R$5,"",1))</f>
        <v/>
      </c>
      <c r="AB2180" s="9" t="str">
        <f>IF(Search!$R$6="","",IF($BB2180&lt;Search!$R$6,"",1))</f>
        <v/>
      </c>
      <c r="AC2180" s="9" t="str">
        <f>IF(Search!$R$7="","",IF($BB2180&lt;Search!$R$7,"",1))</f>
        <v/>
      </c>
      <c r="AD2180" s="45" t="str">
        <f>IF(COUNTIF($A2180:$AC2180,"n")&gt;0,"",IF(SUM($A2180:$AC2180)=COUNTA(Search!$C$4:$C$8,Search!$F$4:$F$8,Search!$I$4:$I$6,Search!$I$8,Search!$L$4:$L$8,Search!$O$4:$O$8,Search!$R$4:$R$7,Search!$U$4:$U$7)-COUNTIF(Search!$C$4:$U$7,"n"),1+LARGE($AD$1:AD2179,1),""))</f>
        <v/>
      </c>
      <c r="AE2180" s="45" t="str">
        <f t="shared" si="105"/>
        <v/>
      </c>
      <c r="AF2180" s="45" t="str">
        <f>IF(AD2180="","",COUNTIF($AE$1:$AE2179,$AE2180)+RANK($AE2180,$AE$2:$AE$10540,1))</f>
        <v/>
      </c>
      <c r="AG2180" s="45" t="str">
        <f t="shared" si="106"/>
        <v/>
      </c>
      <c r="AH2180" s="45" t="str">
        <f>IF($AD2180="","",COUNTIF($AG$1:$AG2179,$AG2180)+RANK($AG2180,$AG$1:$AG$10539,0))</f>
        <v/>
      </c>
      <c r="AI2180" s="10" t="str">
        <f t="shared" si="104"/>
        <v>2013-14 Upper Deck #490 Antoine Roussel YG DAL RC   /   $6</v>
      </c>
      <c r="AJ2180" s="11">
        <v>2013</v>
      </c>
      <c r="AK2180" s="17">
        <v>14</v>
      </c>
      <c r="AL2180" s="12" t="s">
        <v>7</v>
      </c>
      <c r="AM2180" s="10">
        <v>490</v>
      </c>
      <c r="AN2180" s="12" t="s">
        <v>2122</v>
      </c>
      <c r="AO2180" s="9" t="s">
        <v>1949</v>
      </c>
      <c r="AP2180" s="9"/>
      <c r="AQ2180" s="9"/>
      <c r="AR2180" s="14" t="s">
        <v>2481</v>
      </c>
      <c r="AS2180" s="9" t="s">
        <v>2</v>
      </c>
      <c r="AT2180" s="9"/>
      <c r="AU2180" s="9"/>
      <c r="AV2180" s="13"/>
      <c r="AW2180" s="13"/>
      <c r="AX2180" s="9"/>
      <c r="AY2180" s="9"/>
      <c r="AZ2180" s="9"/>
      <c r="BA2180" s="33">
        <v>6</v>
      </c>
      <c r="BB2180" s="33"/>
      <c r="BC2180" s="36"/>
      <c r="BD2180" s="12" t="s">
        <v>1771</v>
      </c>
    </row>
    <row r="2181" spans="1:56" s="12" customFormat="1" x14ac:dyDescent="0.2">
      <c r="A2181" s="9" t="str">
        <f>IF(Search!$C$5="","",IF(COUNTA(Inventory!$AP2181)=1,1,""))</f>
        <v/>
      </c>
      <c r="B2181" s="9" t="str">
        <f>IF(Search!$C$4="","",IF(ISNUMBER(SEARCH(Search!$C$4,$AR2181))=TRUE,1,""))</f>
        <v/>
      </c>
      <c r="C2181" s="9" t="str">
        <f>IF(Search!$C$6="x",IF(COUNTA($AQ2181)=1,1,"N"),IF(COUNTA($AQ2181)=1,"N",""))</f>
        <v/>
      </c>
      <c r="D2181" s="9" t="str">
        <f>IF(Search!$O$8="","",IF(ISNUMBER(SEARCH(Search!$O$8,$BD2181))=TRUE,1,""))</f>
        <v/>
      </c>
      <c r="E2181" s="9" t="str">
        <f>IF(Search!$C$7="","",IF(ISNUMBER(SEARCH(Search!$C$7,$AN2181))=TRUE,1,""))</f>
        <v/>
      </c>
      <c r="F2181" s="9" t="str">
        <f>IF(Search!$C$8="","",IF(ISNUMBER(SEARCH(Search!$C$8,$AO2181))=TRUE,1,""))</f>
        <v/>
      </c>
      <c r="G2181" s="9" t="str">
        <f>IF(Search!$F$4="","",IF(Inventory!$AJ2181&lt;Search!$F$4,"",1))</f>
        <v/>
      </c>
      <c r="H2181" s="9" t="str">
        <f>IF(Search!$F$5="","",IF(Inventory!$AJ2181&gt;Search!$F$5,"",1))</f>
        <v/>
      </c>
      <c r="I2181" s="9" t="str">
        <f>IF(Search!$F$7="","",IF(Search!$F$8="",IF(ISNUMBER(SEARCH(Search!$F$7,$AL2181))=TRUE,1,""),""))</f>
        <v/>
      </c>
      <c r="J2181" s="9" t="str">
        <f>IF($AL2181=Search!$F$8,1,"")</f>
        <v/>
      </c>
      <c r="K2181" s="9" t="str">
        <f>IF(Search!$I$4="","",IF(COUNTA($AS2181)=1,IF(Search!$I$4="N","N",1),""))</f>
        <v/>
      </c>
      <c r="L2181" s="9" t="str">
        <f>IF(Search!$I$5="","",IF($AS2181="RC",1,""))</f>
        <v/>
      </c>
      <c r="M2181" s="9" t="str">
        <f>IF(Search!$I$6="","",IF($AS2181="RCP",1,""))</f>
        <v/>
      </c>
      <c r="N2181" s="9" t="str">
        <f>IF(Search!$I$8="","",IF(COUNTA($AT2181)=1,IF(Search!$I$8="N","N",1),""))</f>
        <v/>
      </c>
      <c r="O2181" s="9" t="str">
        <f>IF(Search!$L$4="","",IF(COUNTA($AU2181)=1,IF(Search!$L$4="N","N",1),""))</f>
        <v/>
      </c>
      <c r="P2181" s="9" t="str">
        <f>IF(Search!$L$5="","",IF(ISNUMBER(SEARCH("Jersey",$AU2181))=TRUE,IF(Search!$L$5="N","N",1),""))</f>
        <v/>
      </c>
      <c r="Q2181" s="9" t="str">
        <f>IF(Search!$L$6="","",IF(ISNUMBER(SEARCH("Patch",$AU2181))=TRUE,IF(Search!$L$6="N","N",1),""))</f>
        <v/>
      </c>
      <c r="R2181" s="9" t="str">
        <f>IF(Search!$L$7="","",IF(ISNUMBER(SEARCH("Shield",$AU2181))=TRUE,IF(Search!$L$7="N","N",1),""))</f>
        <v/>
      </c>
      <c r="S2181" s="9" t="str">
        <f>IF(Search!$L$8="","",IF(ISNUMBER(SEARCH("Stick",$AU2181))=TRUE,IF(Search!$L$8="N","N",1),""))</f>
        <v/>
      </c>
      <c r="T2181" s="9" t="str">
        <f>IF(Search!$O$4="","",IF(COUNTA($AW2181)=1,IF(Search!$O$4="N","N",1),""))</f>
        <v/>
      </c>
      <c r="U2181" s="9" t="str">
        <f>IF(Search!$O$5="","",IF($AW2181="","",IF($AW2181&lt;Search!$O$5,"",1)))</f>
        <v/>
      </c>
      <c r="V2181" s="9" t="str">
        <f>IF(Search!$O$6="","",IF($AW2181="","",IF($AW2181&gt;Search!$O$6,"",1)))</f>
        <v/>
      </c>
      <c r="W2181" s="9" t="str">
        <f>IF(Search!$U$4="","",IF($AX2181="","",1))</f>
        <v/>
      </c>
      <c r="X2181" s="9" t="str">
        <f>IF(Search!$U$5="","",IF(ISNUMBER(SEARCH(Search!$U$5,$AX2181))=TRUE,IF(Search!$U$5="N","N",1),""))</f>
        <v/>
      </c>
      <c r="Y2181" s="9" t="str">
        <f>IF(Search!$U$6="","",IF($AY2181&lt;Search!$U$6,"",1))</f>
        <v/>
      </c>
      <c r="Z2181" s="9" t="str">
        <f>IF(Search!$R$4="","",IF(Inventory!$BA2181&lt;Search!$R$4,"",1))</f>
        <v/>
      </c>
      <c r="AA2181" s="9" t="str">
        <f>IF(Search!$R$5="","",IF($BA2181&gt;Search!$R$5,"",1))</f>
        <v/>
      </c>
      <c r="AB2181" s="9" t="str">
        <f>IF(Search!$R$6="","",IF($BB2181&lt;Search!$R$6,"",1))</f>
        <v/>
      </c>
      <c r="AC2181" s="9" t="str">
        <f>IF(Search!$R$7="","",IF($BB2181&lt;Search!$R$7,"",1))</f>
        <v/>
      </c>
      <c r="AD2181" s="45" t="str">
        <f>IF(COUNTIF($A2181:$AC2181,"n")&gt;0,"",IF(SUM($A2181:$AC2181)=COUNTA(Search!$C$4:$C$8,Search!$F$4:$F$8,Search!$I$4:$I$6,Search!$I$8,Search!$L$4:$L$8,Search!$O$4:$O$8,Search!$R$4:$R$7,Search!$U$4:$U$7)-COUNTIF(Search!$C$4:$U$7,"n"),1+LARGE($AD$1:AD2180,1),""))</f>
        <v/>
      </c>
      <c r="AE2181" s="45" t="str">
        <f t="shared" si="105"/>
        <v/>
      </c>
      <c r="AF2181" s="45" t="str">
        <f>IF(AD2181="","",COUNTIF($AE$1:$AE2180,$AE2181)+RANK($AE2181,$AE$2:$AE$10540,1))</f>
        <v/>
      </c>
      <c r="AG2181" s="45" t="str">
        <f t="shared" si="106"/>
        <v/>
      </c>
      <c r="AH2181" s="45" t="str">
        <f>IF($AD2181="","",COUNTIF($AG$1:$AG2180,$AG2181)+RANK($AG2181,$AG$1:$AG$10539,0))</f>
        <v/>
      </c>
      <c r="AI2181" s="10" t="str">
        <f t="shared" si="104"/>
        <v>2013-14 Upper Deck #494 Max Reinhart YG CGY RC   /   $6</v>
      </c>
      <c r="AJ2181" s="11">
        <v>2013</v>
      </c>
      <c r="AK2181" s="17">
        <v>14</v>
      </c>
      <c r="AL2181" s="12" t="s">
        <v>7</v>
      </c>
      <c r="AM2181" s="10">
        <v>494</v>
      </c>
      <c r="AN2181" s="12" t="s">
        <v>2123</v>
      </c>
      <c r="AO2181" s="9" t="s">
        <v>1910</v>
      </c>
      <c r="AP2181" s="9"/>
      <c r="AQ2181" s="9"/>
      <c r="AR2181" s="14" t="s">
        <v>2481</v>
      </c>
      <c r="AS2181" s="9" t="s">
        <v>2</v>
      </c>
      <c r="AT2181" s="9"/>
      <c r="AU2181" s="9"/>
      <c r="AV2181" s="13"/>
      <c r="AW2181" s="13"/>
      <c r="AX2181" s="9"/>
      <c r="AY2181" s="9"/>
      <c r="AZ2181" s="9"/>
      <c r="BA2181" s="33">
        <v>6</v>
      </c>
      <c r="BB2181" s="33"/>
      <c r="BC2181" s="36"/>
      <c r="BD2181" s="12" t="s">
        <v>1771</v>
      </c>
    </row>
    <row r="2182" spans="1:56" s="12" customFormat="1" x14ac:dyDescent="0.2">
      <c r="A2182" s="9" t="str">
        <f>IF(Search!$C$5="","",IF(COUNTA(Inventory!$AP2182)=1,1,""))</f>
        <v/>
      </c>
      <c r="B2182" s="9" t="str">
        <f>IF(Search!$C$4="","",IF(ISNUMBER(SEARCH(Search!$C$4,$AR2182))=TRUE,1,""))</f>
        <v/>
      </c>
      <c r="C2182" s="9" t="str">
        <f>IF(Search!$C$6="x",IF(COUNTA($AQ2182)=1,1,"N"),IF(COUNTA($AQ2182)=1,"N",""))</f>
        <v/>
      </c>
      <c r="D2182" s="9" t="str">
        <f>IF(Search!$O$8="","",IF(ISNUMBER(SEARCH(Search!$O$8,$BD2182))=TRUE,1,""))</f>
        <v/>
      </c>
      <c r="E2182" s="9" t="str">
        <f>IF(Search!$C$7="","",IF(ISNUMBER(SEARCH(Search!$C$7,$AN2182))=TRUE,1,""))</f>
        <v/>
      </c>
      <c r="F2182" s="9" t="str">
        <f>IF(Search!$C$8="","",IF(ISNUMBER(SEARCH(Search!$C$8,$AO2182))=TRUE,1,""))</f>
        <v/>
      </c>
      <c r="G2182" s="9" t="str">
        <f>IF(Search!$F$4="","",IF(Inventory!$AJ2182&lt;Search!$F$4,"",1))</f>
        <v/>
      </c>
      <c r="H2182" s="9" t="str">
        <f>IF(Search!$F$5="","",IF(Inventory!$AJ2182&gt;Search!$F$5,"",1))</f>
        <v/>
      </c>
      <c r="I2182" s="9" t="str">
        <f>IF(Search!$F$7="","",IF(Search!$F$8="",IF(ISNUMBER(SEARCH(Search!$F$7,$AL2182))=TRUE,1,""),""))</f>
        <v/>
      </c>
      <c r="J2182" s="9" t="str">
        <f>IF($AL2182=Search!$F$8,1,"")</f>
        <v/>
      </c>
      <c r="K2182" s="9" t="str">
        <f>IF(Search!$I$4="","",IF(COUNTA($AS2182)=1,IF(Search!$I$4="N","N",1),""))</f>
        <v/>
      </c>
      <c r="L2182" s="9" t="str">
        <f>IF(Search!$I$5="","",IF($AS2182="RC",1,""))</f>
        <v/>
      </c>
      <c r="M2182" s="9" t="str">
        <f>IF(Search!$I$6="","",IF($AS2182="RCP",1,""))</f>
        <v/>
      </c>
      <c r="N2182" s="9" t="str">
        <f>IF(Search!$I$8="","",IF(COUNTA($AT2182)=1,IF(Search!$I$8="N","N",1),""))</f>
        <v/>
      </c>
      <c r="O2182" s="9" t="str">
        <f>IF(Search!$L$4="","",IF(COUNTA($AU2182)=1,IF(Search!$L$4="N","N",1),""))</f>
        <v/>
      </c>
      <c r="P2182" s="9" t="str">
        <f>IF(Search!$L$5="","",IF(ISNUMBER(SEARCH("Jersey",$AU2182))=TRUE,IF(Search!$L$5="N","N",1),""))</f>
        <v/>
      </c>
      <c r="Q2182" s="9" t="str">
        <f>IF(Search!$L$6="","",IF(ISNUMBER(SEARCH("Patch",$AU2182))=TRUE,IF(Search!$L$6="N","N",1),""))</f>
        <v/>
      </c>
      <c r="R2182" s="9" t="str">
        <f>IF(Search!$L$7="","",IF(ISNUMBER(SEARCH("Shield",$AU2182))=TRUE,IF(Search!$L$7="N","N",1),""))</f>
        <v/>
      </c>
      <c r="S2182" s="9" t="str">
        <f>IF(Search!$L$8="","",IF(ISNUMBER(SEARCH("Stick",$AU2182))=TRUE,IF(Search!$L$8="N","N",1),""))</f>
        <v/>
      </c>
      <c r="T2182" s="9" t="str">
        <f>IF(Search!$O$4="","",IF(COUNTA($AW2182)=1,IF(Search!$O$4="N","N",1),""))</f>
        <v/>
      </c>
      <c r="U2182" s="9" t="str">
        <f>IF(Search!$O$5="","",IF($AW2182="","",IF($AW2182&lt;Search!$O$5,"",1)))</f>
        <v/>
      </c>
      <c r="V2182" s="9" t="str">
        <f>IF(Search!$O$6="","",IF($AW2182="","",IF($AW2182&gt;Search!$O$6,"",1)))</f>
        <v/>
      </c>
      <c r="W2182" s="9" t="str">
        <f>IF(Search!$U$4="","",IF($AX2182="","",1))</f>
        <v/>
      </c>
      <c r="X2182" s="9" t="str">
        <f>IF(Search!$U$5="","",IF(ISNUMBER(SEARCH(Search!$U$5,$AX2182))=TRUE,IF(Search!$U$5="N","N",1),""))</f>
        <v/>
      </c>
      <c r="Y2182" s="9" t="str">
        <f>IF(Search!$U$6="","",IF($AY2182&lt;Search!$U$6,"",1))</f>
        <v/>
      </c>
      <c r="Z2182" s="9" t="str">
        <f>IF(Search!$R$4="","",IF(Inventory!$BA2182&lt;Search!$R$4,"",1))</f>
        <v/>
      </c>
      <c r="AA2182" s="9" t="str">
        <f>IF(Search!$R$5="","",IF($BA2182&gt;Search!$R$5,"",1))</f>
        <v/>
      </c>
      <c r="AB2182" s="9" t="str">
        <f>IF(Search!$R$6="","",IF($BB2182&lt;Search!$R$6,"",1))</f>
        <v/>
      </c>
      <c r="AC2182" s="9" t="str">
        <f>IF(Search!$R$7="","",IF($BB2182&lt;Search!$R$7,"",1))</f>
        <v/>
      </c>
      <c r="AD2182" s="45" t="str">
        <f>IF(COUNTIF($A2182:$AC2182,"n")&gt;0,"",IF(SUM($A2182:$AC2182)=COUNTA(Search!$C$4:$C$8,Search!$F$4:$F$8,Search!$I$4:$I$6,Search!$I$8,Search!$L$4:$L$8,Search!$O$4:$O$8,Search!$R$4:$R$7,Search!$U$4:$U$7)-COUNTIF(Search!$C$4:$U$7,"n"),1+LARGE($AD$1:AD2181,1),""))</f>
        <v/>
      </c>
      <c r="AE2182" s="45" t="str">
        <f t="shared" si="105"/>
        <v/>
      </c>
      <c r="AF2182" s="45" t="str">
        <f>IF(AD2182="","",COUNTIF($AE$1:$AE2181,$AE2182)+RANK($AE2182,$AE$2:$AE$10540,1))</f>
        <v/>
      </c>
      <c r="AG2182" s="45" t="str">
        <f t="shared" si="106"/>
        <v/>
      </c>
      <c r="AH2182" s="45" t="str">
        <f>IF($AD2182="","",COUNTIF($AG$1:$AG2181,$AG2182)+RANK($AG2182,$AG$1:$AG$10539,0))</f>
        <v/>
      </c>
      <c r="AI2182" s="10" t="str">
        <f t="shared" ref="AI2182:AI2245" si="107">CONCATENATE(AJ2182,"-",AK2182," ",AL2182," #",AM2182," ",AN2182," ",AO2182," ",AS2182," ",AT2182," ",AU2182," ",AV2182,"/",AW2182," ",AX2182," ",AY2182,AZ2182," $",BA2182)</f>
        <v>2013-14 Upper Deck A Piece of History 300 Win Club Jersey #300MR Mike Richter NYR   Jersey /   $25</v>
      </c>
      <c r="AJ2182" s="11">
        <v>2013</v>
      </c>
      <c r="AK2182" s="17">
        <v>14</v>
      </c>
      <c r="AL2182" s="12" t="s">
        <v>1595</v>
      </c>
      <c r="AM2182" s="10" t="s">
        <v>1596</v>
      </c>
      <c r="AN2182" s="12" t="s">
        <v>222</v>
      </c>
      <c r="AO2182" s="9" t="s">
        <v>1905</v>
      </c>
      <c r="AP2182" s="9"/>
      <c r="AQ2182" s="9"/>
      <c r="AR2182" s="14" t="s">
        <v>2126</v>
      </c>
      <c r="AS2182" s="9"/>
      <c r="AT2182" s="9"/>
      <c r="AU2182" s="9" t="s">
        <v>18</v>
      </c>
      <c r="AV2182" s="13"/>
      <c r="AW2182" s="13"/>
      <c r="AX2182" s="9"/>
      <c r="AY2182" s="9"/>
      <c r="AZ2182" s="9"/>
      <c r="BA2182" s="33">
        <v>25</v>
      </c>
      <c r="BB2182" s="33"/>
      <c r="BC2182" s="36"/>
      <c r="BD2182" s="12" t="s">
        <v>1771</v>
      </c>
    </row>
    <row r="2183" spans="1:56" s="12" customFormat="1" x14ac:dyDescent="0.2">
      <c r="A2183" s="9" t="str">
        <f>IF(Search!$C$5="","",IF(COUNTA(Inventory!$AP2183)=1,1,""))</f>
        <v/>
      </c>
      <c r="B2183" s="9" t="str">
        <f>IF(Search!$C$4="","",IF(ISNUMBER(SEARCH(Search!$C$4,$AR2183))=TRUE,1,""))</f>
        <v/>
      </c>
      <c r="C2183" s="9" t="str">
        <f>IF(Search!$C$6="x",IF(COUNTA($AQ2183)=1,1,"N"),IF(COUNTA($AQ2183)=1,"N",""))</f>
        <v/>
      </c>
      <c r="D2183" s="9" t="str">
        <f>IF(Search!$O$8="","",IF(ISNUMBER(SEARCH(Search!$O$8,$BD2183))=TRUE,1,""))</f>
        <v/>
      </c>
      <c r="E2183" s="9" t="str">
        <f>IF(Search!$C$7="","",IF(ISNUMBER(SEARCH(Search!$C$7,$AN2183))=TRUE,1,""))</f>
        <v/>
      </c>
      <c r="F2183" s="9" t="str">
        <f>IF(Search!$C$8="","",IF(ISNUMBER(SEARCH(Search!$C$8,$AO2183))=TRUE,1,""))</f>
        <v/>
      </c>
      <c r="G2183" s="9" t="str">
        <f>IF(Search!$F$4="","",IF(Inventory!$AJ2183&lt;Search!$F$4,"",1))</f>
        <v/>
      </c>
      <c r="H2183" s="9" t="str">
        <f>IF(Search!$F$5="","",IF(Inventory!$AJ2183&gt;Search!$F$5,"",1))</f>
        <v/>
      </c>
      <c r="I2183" s="9" t="str">
        <f>IF(Search!$F$7="","",IF(Search!$F$8="",IF(ISNUMBER(SEARCH(Search!$F$7,$AL2183))=TRUE,1,""),""))</f>
        <v/>
      </c>
      <c r="J2183" s="9" t="str">
        <f>IF($AL2183=Search!$F$8,1,"")</f>
        <v/>
      </c>
      <c r="K2183" s="9" t="str">
        <f>IF(Search!$I$4="","",IF(COUNTA($AS2183)=1,IF(Search!$I$4="N","N",1),""))</f>
        <v/>
      </c>
      <c r="L2183" s="9" t="str">
        <f>IF(Search!$I$5="","",IF($AS2183="RC",1,""))</f>
        <v/>
      </c>
      <c r="M2183" s="9" t="str">
        <f>IF(Search!$I$6="","",IF($AS2183="RCP",1,""))</f>
        <v/>
      </c>
      <c r="N2183" s="9" t="str">
        <f>IF(Search!$I$8="","",IF(COUNTA($AT2183)=1,IF(Search!$I$8="N","N",1),""))</f>
        <v/>
      </c>
      <c r="O2183" s="9" t="str">
        <f>IF(Search!$L$4="","",IF(COUNTA($AU2183)=1,IF(Search!$L$4="N","N",1),""))</f>
        <v/>
      </c>
      <c r="P2183" s="9" t="str">
        <f>IF(Search!$L$5="","",IF(ISNUMBER(SEARCH("Jersey",$AU2183))=TRUE,IF(Search!$L$5="N","N",1),""))</f>
        <v/>
      </c>
      <c r="Q2183" s="9" t="str">
        <f>IF(Search!$L$6="","",IF(ISNUMBER(SEARCH("Patch",$AU2183))=TRUE,IF(Search!$L$6="N","N",1),""))</f>
        <v/>
      </c>
      <c r="R2183" s="9" t="str">
        <f>IF(Search!$L$7="","",IF(ISNUMBER(SEARCH("Shield",$AU2183))=TRUE,IF(Search!$L$7="N","N",1),""))</f>
        <v/>
      </c>
      <c r="S2183" s="9" t="str">
        <f>IF(Search!$L$8="","",IF(ISNUMBER(SEARCH("Stick",$AU2183))=TRUE,IF(Search!$L$8="N","N",1),""))</f>
        <v/>
      </c>
      <c r="T2183" s="9" t="str">
        <f>IF(Search!$O$4="","",IF(COUNTA($AW2183)=1,IF(Search!$O$4="N","N",1),""))</f>
        <v/>
      </c>
      <c r="U2183" s="9" t="str">
        <f>IF(Search!$O$5="","",IF($AW2183="","",IF($AW2183&lt;Search!$O$5,"",1)))</f>
        <v/>
      </c>
      <c r="V2183" s="9" t="str">
        <f>IF(Search!$O$6="","",IF($AW2183="","",IF($AW2183&gt;Search!$O$6,"",1)))</f>
        <v/>
      </c>
      <c r="W2183" s="9" t="str">
        <f>IF(Search!$U$4="","",IF($AX2183="","",1))</f>
        <v/>
      </c>
      <c r="X2183" s="9" t="str">
        <f>IF(Search!$U$5="","",IF(ISNUMBER(SEARCH(Search!$U$5,$AX2183))=TRUE,IF(Search!$U$5="N","N",1),""))</f>
        <v/>
      </c>
      <c r="Y2183" s="9" t="str">
        <f>IF(Search!$U$6="","",IF($AY2183&lt;Search!$U$6,"",1))</f>
        <v/>
      </c>
      <c r="Z2183" s="9" t="str">
        <f>IF(Search!$R$4="","",IF(Inventory!$BA2183&lt;Search!$R$4,"",1))</f>
        <v/>
      </c>
      <c r="AA2183" s="9" t="str">
        <f>IF(Search!$R$5="","",IF($BA2183&gt;Search!$R$5,"",1))</f>
        <v/>
      </c>
      <c r="AB2183" s="9" t="str">
        <f>IF(Search!$R$6="","",IF($BB2183&lt;Search!$R$6,"",1))</f>
        <v/>
      </c>
      <c r="AC2183" s="9" t="str">
        <f>IF(Search!$R$7="","",IF($BB2183&lt;Search!$R$7,"",1))</f>
        <v/>
      </c>
      <c r="AD2183" s="45" t="str">
        <f>IF(COUNTIF($A2183:$AC2183,"n")&gt;0,"",IF(SUM($A2183:$AC2183)=COUNTA(Search!$C$4:$C$8,Search!$F$4:$F$8,Search!$I$4:$I$6,Search!$I$8,Search!$L$4:$L$8,Search!$O$4:$O$8,Search!$R$4:$R$7,Search!$U$4:$U$7)-COUNTIF(Search!$C$4:$U$7,"n"),1+LARGE($AD$1:AD2182,1),""))</f>
        <v/>
      </c>
      <c r="AE2183" s="45" t="str">
        <f t="shared" si="105"/>
        <v/>
      </c>
      <c r="AF2183" s="45" t="str">
        <f>IF(AD2183="","",COUNTIF($AE$1:$AE2182,$AE2183)+RANK($AE2183,$AE$2:$AE$10540,1))</f>
        <v/>
      </c>
      <c r="AG2183" s="45" t="str">
        <f t="shared" si="106"/>
        <v/>
      </c>
      <c r="AH2183" s="45" t="str">
        <f>IF($AD2183="","",COUNTIF($AG$1:$AG2182,$AG2183)+RANK($AG2183,$AG$1:$AG$10539,0))</f>
        <v/>
      </c>
      <c r="AI2183" s="10" t="str">
        <f t="shared" si="107"/>
        <v>2013-14 Upper Deck Canvas #13 Ryan Callahan NYR    /   $3</v>
      </c>
      <c r="AJ2183" s="11">
        <v>2013</v>
      </c>
      <c r="AK2183" s="17">
        <v>14</v>
      </c>
      <c r="AL2183" s="12" t="s">
        <v>20</v>
      </c>
      <c r="AM2183" s="10">
        <v>13</v>
      </c>
      <c r="AN2183" s="12" t="s">
        <v>1597</v>
      </c>
      <c r="AO2183" s="9" t="s">
        <v>1905</v>
      </c>
      <c r="AP2183" s="9"/>
      <c r="AQ2183" s="9"/>
      <c r="AR2183" s="14" t="s">
        <v>2129</v>
      </c>
      <c r="AS2183" s="9"/>
      <c r="AT2183" s="9"/>
      <c r="AU2183" s="9"/>
      <c r="AV2183" s="13"/>
      <c r="AW2183" s="13"/>
      <c r="AX2183" s="9"/>
      <c r="AY2183" s="9"/>
      <c r="AZ2183" s="9"/>
      <c r="BA2183" s="33">
        <v>3</v>
      </c>
      <c r="BB2183" s="33"/>
      <c r="BC2183" s="36"/>
      <c r="BD2183" s="12" t="s">
        <v>1771</v>
      </c>
    </row>
    <row r="2184" spans="1:56" s="12" customFormat="1" x14ac:dyDescent="0.2">
      <c r="A2184" s="9" t="str">
        <f>IF(Search!$C$5="","",IF(COUNTA(Inventory!$AP2184)=1,1,""))</f>
        <v/>
      </c>
      <c r="B2184" s="9" t="str">
        <f>IF(Search!$C$4="","",IF(ISNUMBER(SEARCH(Search!$C$4,$AR2184))=TRUE,1,""))</f>
        <v/>
      </c>
      <c r="C2184" s="9" t="str">
        <f>IF(Search!$C$6="x",IF(COUNTA($AQ2184)=1,1,"N"),IF(COUNTA($AQ2184)=1,"N",""))</f>
        <v/>
      </c>
      <c r="D2184" s="9" t="str">
        <f>IF(Search!$O$8="","",IF(ISNUMBER(SEARCH(Search!$O$8,$BD2184))=TRUE,1,""))</f>
        <v/>
      </c>
      <c r="E2184" s="9" t="str">
        <f>IF(Search!$C$7="","",IF(ISNUMBER(SEARCH(Search!$C$7,$AN2184))=TRUE,1,""))</f>
        <v/>
      </c>
      <c r="F2184" s="9" t="str">
        <f>IF(Search!$C$8="","",IF(ISNUMBER(SEARCH(Search!$C$8,$AO2184))=TRUE,1,""))</f>
        <v/>
      </c>
      <c r="G2184" s="9" t="str">
        <f>IF(Search!$F$4="","",IF(Inventory!$AJ2184&lt;Search!$F$4,"",1))</f>
        <v/>
      </c>
      <c r="H2184" s="9" t="str">
        <f>IF(Search!$F$5="","",IF(Inventory!$AJ2184&gt;Search!$F$5,"",1))</f>
        <v/>
      </c>
      <c r="I2184" s="9" t="str">
        <f>IF(Search!$F$7="","",IF(Search!$F$8="",IF(ISNUMBER(SEARCH(Search!$F$7,$AL2184))=TRUE,1,""),""))</f>
        <v/>
      </c>
      <c r="J2184" s="9" t="str">
        <f>IF($AL2184=Search!$F$8,1,"")</f>
        <v/>
      </c>
      <c r="K2184" s="9" t="str">
        <f>IF(Search!$I$4="","",IF(COUNTA($AS2184)=1,IF(Search!$I$4="N","N",1),""))</f>
        <v/>
      </c>
      <c r="L2184" s="9" t="str">
        <f>IF(Search!$I$5="","",IF($AS2184="RC",1,""))</f>
        <v/>
      </c>
      <c r="M2184" s="9" t="str">
        <f>IF(Search!$I$6="","",IF($AS2184="RCP",1,""))</f>
        <v/>
      </c>
      <c r="N2184" s="9" t="str">
        <f>IF(Search!$I$8="","",IF(COUNTA($AT2184)=1,IF(Search!$I$8="N","N",1),""))</f>
        <v/>
      </c>
      <c r="O2184" s="9" t="str">
        <f>IF(Search!$L$4="","",IF(COUNTA($AU2184)=1,IF(Search!$L$4="N","N",1),""))</f>
        <v/>
      </c>
      <c r="P2184" s="9" t="str">
        <f>IF(Search!$L$5="","",IF(ISNUMBER(SEARCH("Jersey",$AU2184))=TRUE,IF(Search!$L$5="N","N",1),""))</f>
        <v/>
      </c>
      <c r="Q2184" s="9" t="str">
        <f>IF(Search!$L$6="","",IF(ISNUMBER(SEARCH("Patch",$AU2184))=TRUE,IF(Search!$L$6="N","N",1),""))</f>
        <v/>
      </c>
      <c r="R2184" s="9" t="str">
        <f>IF(Search!$L$7="","",IF(ISNUMBER(SEARCH("Shield",$AU2184))=TRUE,IF(Search!$L$7="N","N",1),""))</f>
        <v/>
      </c>
      <c r="S2184" s="9" t="str">
        <f>IF(Search!$L$8="","",IF(ISNUMBER(SEARCH("Stick",$AU2184))=TRUE,IF(Search!$L$8="N","N",1),""))</f>
        <v/>
      </c>
      <c r="T2184" s="9" t="str">
        <f>IF(Search!$O$4="","",IF(COUNTA($AW2184)=1,IF(Search!$O$4="N","N",1),""))</f>
        <v/>
      </c>
      <c r="U2184" s="9" t="str">
        <f>IF(Search!$O$5="","",IF($AW2184="","",IF($AW2184&lt;Search!$O$5,"",1)))</f>
        <v/>
      </c>
      <c r="V2184" s="9" t="str">
        <f>IF(Search!$O$6="","",IF($AW2184="","",IF($AW2184&gt;Search!$O$6,"",1)))</f>
        <v/>
      </c>
      <c r="W2184" s="9" t="str">
        <f>IF(Search!$U$4="","",IF($AX2184="","",1))</f>
        <v/>
      </c>
      <c r="X2184" s="9" t="str">
        <f>IF(Search!$U$5="","",IF(ISNUMBER(SEARCH(Search!$U$5,$AX2184))=TRUE,IF(Search!$U$5="N","N",1),""))</f>
        <v/>
      </c>
      <c r="Y2184" s="9" t="str">
        <f>IF(Search!$U$6="","",IF($AY2184&lt;Search!$U$6,"",1))</f>
        <v/>
      </c>
      <c r="Z2184" s="9" t="str">
        <f>IF(Search!$R$4="","",IF(Inventory!$BA2184&lt;Search!$R$4,"",1))</f>
        <v/>
      </c>
      <c r="AA2184" s="9" t="str">
        <f>IF(Search!$R$5="","",IF($BA2184&gt;Search!$R$5,"",1))</f>
        <v/>
      </c>
      <c r="AB2184" s="9" t="str">
        <f>IF(Search!$R$6="","",IF($BB2184&lt;Search!$R$6,"",1))</f>
        <v/>
      </c>
      <c r="AC2184" s="9" t="str">
        <f>IF(Search!$R$7="","",IF($BB2184&lt;Search!$R$7,"",1))</f>
        <v/>
      </c>
      <c r="AD2184" s="45" t="str">
        <f>IF(COUNTIF($A2184:$AC2184,"n")&gt;0,"",IF(SUM($A2184:$AC2184)=COUNTA(Search!$C$4:$C$8,Search!$F$4:$F$8,Search!$I$4:$I$6,Search!$I$8,Search!$L$4:$L$8,Search!$O$4:$O$8,Search!$R$4:$R$7,Search!$U$4:$U$7)-COUNTIF(Search!$C$4:$U$7,"n"),1+LARGE($AD$1:AD2183,1),""))</f>
        <v/>
      </c>
      <c r="AE2184" s="45" t="str">
        <f t="shared" si="105"/>
        <v/>
      </c>
      <c r="AF2184" s="45" t="str">
        <f>IF(AD2184="","",COUNTIF($AE$1:$AE2183,$AE2184)+RANK($AE2184,$AE$2:$AE$10540,1))</f>
        <v/>
      </c>
      <c r="AG2184" s="45" t="str">
        <f t="shared" si="106"/>
        <v/>
      </c>
      <c r="AH2184" s="45" t="str">
        <f>IF($AD2184="","",COUNTIF($AG$1:$AG2183,$AG2184)+RANK($AG2184,$AG$1:$AG$10539,0))</f>
        <v/>
      </c>
      <c r="AI2184" s="10" t="str">
        <f t="shared" si="107"/>
        <v>2013-14 Upper Deck Canvas #15 Brad Richards NYR    /   $2.5</v>
      </c>
      <c r="AJ2184" s="11">
        <v>2013</v>
      </c>
      <c r="AK2184" s="17">
        <v>14</v>
      </c>
      <c r="AL2184" s="12" t="s">
        <v>20</v>
      </c>
      <c r="AM2184" s="10">
        <v>15</v>
      </c>
      <c r="AN2184" s="12" t="s">
        <v>503</v>
      </c>
      <c r="AO2184" s="9" t="s">
        <v>1905</v>
      </c>
      <c r="AP2184" s="9"/>
      <c r="AQ2184" s="9"/>
      <c r="AR2184" s="14" t="s">
        <v>2129</v>
      </c>
      <c r="AS2184" s="9"/>
      <c r="AT2184" s="9"/>
      <c r="AU2184" s="9"/>
      <c r="AV2184" s="13"/>
      <c r="AW2184" s="13"/>
      <c r="AX2184" s="9"/>
      <c r="AY2184" s="9"/>
      <c r="AZ2184" s="9"/>
      <c r="BA2184" s="33">
        <v>2.5</v>
      </c>
      <c r="BB2184" s="33"/>
      <c r="BC2184" s="36"/>
      <c r="BD2184" s="12" t="s">
        <v>1771</v>
      </c>
    </row>
    <row r="2185" spans="1:56" s="12" customFormat="1" x14ac:dyDescent="0.2">
      <c r="A2185" s="9" t="str">
        <f>IF(Search!$C$5="","",IF(COUNTA(Inventory!$AP2185)=1,1,""))</f>
        <v/>
      </c>
      <c r="B2185" s="9" t="str">
        <f>IF(Search!$C$4="","",IF(ISNUMBER(SEARCH(Search!$C$4,$AR2185))=TRUE,1,""))</f>
        <v/>
      </c>
      <c r="C2185" s="9" t="str">
        <f>IF(Search!$C$6="x",IF(COUNTA($AQ2185)=1,1,"N"),IF(COUNTA($AQ2185)=1,"N",""))</f>
        <v/>
      </c>
      <c r="D2185" s="9" t="str">
        <f>IF(Search!$O$8="","",IF(ISNUMBER(SEARCH(Search!$O$8,$BD2185))=TRUE,1,""))</f>
        <v/>
      </c>
      <c r="E2185" s="9" t="str">
        <f>IF(Search!$C$7="","",IF(ISNUMBER(SEARCH(Search!$C$7,$AN2185))=TRUE,1,""))</f>
        <v/>
      </c>
      <c r="F2185" s="9" t="str">
        <f>IF(Search!$C$8="","",IF(ISNUMBER(SEARCH(Search!$C$8,$AO2185))=TRUE,1,""))</f>
        <v/>
      </c>
      <c r="G2185" s="9" t="str">
        <f>IF(Search!$F$4="","",IF(Inventory!$AJ2185&lt;Search!$F$4,"",1))</f>
        <v/>
      </c>
      <c r="H2185" s="9" t="str">
        <f>IF(Search!$F$5="","",IF(Inventory!$AJ2185&gt;Search!$F$5,"",1))</f>
        <v/>
      </c>
      <c r="I2185" s="9" t="str">
        <f>IF(Search!$F$7="","",IF(Search!$F$8="",IF(ISNUMBER(SEARCH(Search!$F$7,$AL2185))=TRUE,1,""),""))</f>
        <v/>
      </c>
      <c r="J2185" s="9" t="str">
        <f>IF($AL2185=Search!$F$8,1,"")</f>
        <v/>
      </c>
      <c r="K2185" s="9" t="str">
        <f>IF(Search!$I$4="","",IF(COUNTA($AS2185)=1,IF(Search!$I$4="N","N",1),""))</f>
        <v/>
      </c>
      <c r="L2185" s="9" t="str">
        <f>IF(Search!$I$5="","",IF($AS2185="RC",1,""))</f>
        <v/>
      </c>
      <c r="M2185" s="9" t="str">
        <f>IF(Search!$I$6="","",IF($AS2185="RCP",1,""))</f>
        <v/>
      </c>
      <c r="N2185" s="9" t="str">
        <f>IF(Search!$I$8="","",IF(COUNTA($AT2185)=1,IF(Search!$I$8="N","N",1),""))</f>
        <v/>
      </c>
      <c r="O2185" s="9" t="str">
        <f>IF(Search!$L$4="","",IF(COUNTA($AU2185)=1,IF(Search!$L$4="N","N",1),""))</f>
        <v/>
      </c>
      <c r="P2185" s="9" t="str">
        <f>IF(Search!$L$5="","",IF(ISNUMBER(SEARCH("Jersey",$AU2185))=TRUE,IF(Search!$L$5="N","N",1),""))</f>
        <v/>
      </c>
      <c r="Q2185" s="9" t="str">
        <f>IF(Search!$L$6="","",IF(ISNUMBER(SEARCH("Patch",$AU2185))=TRUE,IF(Search!$L$6="N","N",1),""))</f>
        <v/>
      </c>
      <c r="R2185" s="9" t="str">
        <f>IF(Search!$L$7="","",IF(ISNUMBER(SEARCH("Shield",$AU2185))=TRUE,IF(Search!$L$7="N","N",1),""))</f>
        <v/>
      </c>
      <c r="S2185" s="9" t="str">
        <f>IF(Search!$L$8="","",IF(ISNUMBER(SEARCH("Stick",$AU2185))=TRUE,IF(Search!$L$8="N","N",1),""))</f>
        <v/>
      </c>
      <c r="T2185" s="9" t="str">
        <f>IF(Search!$O$4="","",IF(COUNTA($AW2185)=1,IF(Search!$O$4="N","N",1),""))</f>
        <v/>
      </c>
      <c r="U2185" s="9" t="str">
        <f>IF(Search!$O$5="","",IF($AW2185="","",IF($AW2185&lt;Search!$O$5,"",1)))</f>
        <v/>
      </c>
      <c r="V2185" s="9" t="str">
        <f>IF(Search!$O$6="","",IF($AW2185="","",IF($AW2185&gt;Search!$O$6,"",1)))</f>
        <v/>
      </c>
      <c r="W2185" s="9" t="str">
        <f>IF(Search!$U$4="","",IF($AX2185="","",1))</f>
        <v/>
      </c>
      <c r="X2185" s="9" t="str">
        <f>IF(Search!$U$5="","",IF(ISNUMBER(SEARCH(Search!$U$5,$AX2185))=TRUE,IF(Search!$U$5="N","N",1),""))</f>
        <v/>
      </c>
      <c r="Y2185" s="9" t="str">
        <f>IF(Search!$U$6="","",IF($AY2185&lt;Search!$U$6,"",1))</f>
        <v/>
      </c>
      <c r="Z2185" s="9" t="str">
        <f>IF(Search!$R$4="","",IF(Inventory!$BA2185&lt;Search!$R$4,"",1))</f>
        <v/>
      </c>
      <c r="AA2185" s="9" t="str">
        <f>IF(Search!$R$5="","",IF($BA2185&gt;Search!$R$5,"",1))</f>
        <v/>
      </c>
      <c r="AB2185" s="9" t="str">
        <f>IF(Search!$R$6="","",IF($BB2185&lt;Search!$R$6,"",1))</f>
        <v/>
      </c>
      <c r="AC2185" s="9" t="str">
        <f>IF(Search!$R$7="","",IF($BB2185&lt;Search!$R$7,"",1))</f>
        <v/>
      </c>
      <c r="AD2185" s="45" t="str">
        <f>IF(COUNTIF($A2185:$AC2185,"n")&gt;0,"",IF(SUM($A2185:$AC2185)=COUNTA(Search!$C$4:$C$8,Search!$F$4:$F$8,Search!$I$4:$I$6,Search!$I$8,Search!$L$4:$L$8,Search!$O$4:$O$8,Search!$R$4:$R$7,Search!$U$4:$U$7)-COUNTIF(Search!$C$4:$U$7,"n"),1+LARGE($AD$1:AD2184,1),""))</f>
        <v/>
      </c>
      <c r="AE2185" s="45" t="str">
        <f t="shared" si="105"/>
        <v/>
      </c>
      <c r="AF2185" s="45" t="str">
        <f>IF(AD2185="","",COUNTIF($AE$1:$AE2184,$AE2185)+RANK($AE2185,$AE$2:$AE$10540,1))</f>
        <v/>
      </c>
      <c r="AG2185" s="45" t="str">
        <f t="shared" si="106"/>
        <v/>
      </c>
      <c r="AH2185" s="45" t="str">
        <f>IF($AD2185="","",COUNTIF($AG$1:$AG2184,$AG2185)+RANK($AG2185,$AG$1:$AG$10539,0))</f>
        <v/>
      </c>
      <c r="AI2185" s="10" t="str">
        <f t="shared" si="107"/>
        <v>2013-14 Upper Deck Canvas #30 Tyler Ennis BUF    /   $2.5</v>
      </c>
      <c r="AJ2185" s="11">
        <v>2013</v>
      </c>
      <c r="AK2185" s="17">
        <v>14</v>
      </c>
      <c r="AL2185" s="12" t="s">
        <v>20</v>
      </c>
      <c r="AM2185" s="10">
        <v>30</v>
      </c>
      <c r="AN2185" s="12" t="s">
        <v>1598</v>
      </c>
      <c r="AO2185" s="9" t="s">
        <v>1918</v>
      </c>
      <c r="AP2185" s="9"/>
      <c r="AQ2185" s="9"/>
      <c r="AR2185" s="14" t="s">
        <v>2129</v>
      </c>
      <c r="AS2185" s="9"/>
      <c r="AT2185" s="9"/>
      <c r="AU2185" s="9"/>
      <c r="AV2185" s="13"/>
      <c r="AW2185" s="13"/>
      <c r="AX2185" s="9"/>
      <c r="AY2185" s="9"/>
      <c r="AZ2185" s="9"/>
      <c r="BA2185" s="33">
        <v>2.5</v>
      </c>
      <c r="BB2185" s="33"/>
      <c r="BC2185" s="36"/>
      <c r="BD2185" s="12" t="s">
        <v>1771</v>
      </c>
    </row>
    <row r="2186" spans="1:56" s="12" customFormat="1" x14ac:dyDescent="0.2">
      <c r="A2186" s="9" t="str">
        <f>IF(Search!$C$5="","",IF(COUNTA(Inventory!$AP2186)=1,1,""))</f>
        <v/>
      </c>
      <c r="B2186" s="9" t="str">
        <f>IF(Search!$C$4="","",IF(ISNUMBER(SEARCH(Search!$C$4,$AR2186))=TRUE,1,""))</f>
        <v/>
      </c>
      <c r="C2186" s="9" t="str">
        <f>IF(Search!$C$6="x",IF(COUNTA($AQ2186)=1,1,"N"),IF(COUNTA($AQ2186)=1,"N",""))</f>
        <v/>
      </c>
      <c r="D2186" s="9" t="str">
        <f>IF(Search!$O$8="","",IF(ISNUMBER(SEARCH(Search!$O$8,$BD2186))=TRUE,1,""))</f>
        <v/>
      </c>
      <c r="E2186" s="9" t="str">
        <f>IF(Search!$C$7="","",IF(ISNUMBER(SEARCH(Search!$C$7,$AN2186))=TRUE,1,""))</f>
        <v/>
      </c>
      <c r="F2186" s="9" t="str">
        <f>IF(Search!$C$8="","",IF(ISNUMBER(SEARCH(Search!$C$8,$AO2186))=TRUE,1,""))</f>
        <v/>
      </c>
      <c r="G2186" s="9" t="str">
        <f>IF(Search!$F$4="","",IF(Inventory!$AJ2186&lt;Search!$F$4,"",1))</f>
        <v/>
      </c>
      <c r="H2186" s="9" t="str">
        <f>IF(Search!$F$5="","",IF(Inventory!$AJ2186&gt;Search!$F$5,"",1))</f>
        <v/>
      </c>
      <c r="I2186" s="9" t="str">
        <f>IF(Search!$F$7="","",IF(Search!$F$8="",IF(ISNUMBER(SEARCH(Search!$F$7,$AL2186))=TRUE,1,""),""))</f>
        <v/>
      </c>
      <c r="J2186" s="9" t="str">
        <f>IF($AL2186=Search!$F$8,1,"")</f>
        <v/>
      </c>
      <c r="K2186" s="9" t="str">
        <f>IF(Search!$I$4="","",IF(COUNTA($AS2186)=1,IF(Search!$I$4="N","N",1),""))</f>
        <v/>
      </c>
      <c r="L2186" s="9" t="str">
        <f>IF(Search!$I$5="","",IF($AS2186="RC",1,""))</f>
        <v/>
      </c>
      <c r="M2186" s="9" t="str">
        <f>IF(Search!$I$6="","",IF($AS2186="RCP",1,""))</f>
        <v/>
      </c>
      <c r="N2186" s="9" t="str">
        <f>IF(Search!$I$8="","",IF(COUNTA($AT2186)=1,IF(Search!$I$8="N","N",1),""))</f>
        <v/>
      </c>
      <c r="O2186" s="9" t="str">
        <f>IF(Search!$L$4="","",IF(COUNTA($AU2186)=1,IF(Search!$L$4="N","N",1),""))</f>
        <v/>
      </c>
      <c r="P2186" s="9" t="str">
        <f>IF(Search!$L$5="","",IF(ISNUMBER(SEARCH("Jersey",$AU2186))=TRUE,IF(Search!$L$5="N","N",1),""))</f>
        <v/>
      </c>
      <c r="Q2186" s="9" t="str">
        <f>IF(Search!$L$6="","",IF(ISNUMBER(SEARCH("Patch",$AU2186))=TRUE,IF(Search!$L$6="N","N",1),""))</f>
        <v/>
      </c>
      <c r="R2186" s="9" t="str">
        <f>IF(Search!$L$7="","",IF(ISNUMBER(SEARCH("Shield",$AU2186))=TRUE,IF(Search!$L$7="N","N",1),""))</f>
        <v/>
      </c>
      <c r="S2186" s="9" t="str">
        <f>IF(Search!$L$8="","",IF(ISNUMBER(SEARCH("Stick",$AU2186))=TRUE,IF(Search!$L$8="N","N",1),""))</f>
        <v/>
      </c>
      <c r="T2186" s="9" t="str">
        <f>IF(Search!$O$4="","",IF(COUNTA($AW2186)=1,IF(Search!$O$4="N","N",1),""))</f>
        <v/>
      </c>
      <c r="U2186" s="9" t="str">
        <f>IF(Search!$O$5="","",IF($AW2186="","",IF($AW2186&lt;Search!$O$5,"",1)))</f>
        <v/>
      </c>
      <c r="V2186" s="9" t="str">
        <f>IF(Search!$O$6="","",IF($AW2186="","",IF($AW2186&gt;Search!$O$6,"",1)))</f>
        <v/>
      </c>
      <c r="W2186" s="9" t="str">
        <f>IF(Search!$U$4="","",IF($AX2186="","",1))</f>
        <v/>
      </c>
      <c r="X2186" s="9" t="str">
        <f>IF(Search!$U$5="","",IF(ISNUMBER(SEARCH(Search!$U$5,$AX2186))=TRUE,IF(Search!$U$5="N","N",1),""))</f>
        <v/>
      </c>
      <c r="Y2186" s="9" t="str">
        <f>IF(Search!$U$6="","",IF($AY2186&lt;Search!$U$6,"",1))</f>
        <v/>
      </c>
      <c r="Z2186" s="9" t="str">
        <f>IF(Search!$R$4="","",IF(Inventory!$BA2186&lt;Search!$R$4,"",1))</f>
        <v/>
      </c>
      <c r="AA2186" s="9" t="str">
        <f>IF(Search!$R$5="","",IF($BA2186&gt;Search!$R$5,"",1))</f>
        <v/>
      </c>
      <c r="AB2186" s="9" t="str">
        <f>IF(Search!$R$6="","",IF($BB2186&lt;Search!$R$6,"",1))</f>
        <v/>
      </c>
      <c r="AC2186" s="9" t="str">
        <f>IF(Search!$R$7="","",IF($BB2186&lt;Search!$R$7,"",1))</f>
        <v/>
      </c>
      <c r="AD2186" s="45" t="str">
        <f>IF(COUNTIF($A2186:$AC2186,"n")&gt;0,"",IF(SUM($A2186:$AC2186)=COUNTA(Search!$C$4:$C$8,Search!$F$4:$F$8,Search!$I$4:$I$6,Search!$I$8,Search!$L$4:$L$8,Search!$O$4:$O$8,Search!$R$4:$R$7,Search!$U$4:$U$7)-COUNTIF(Search!$C$4:$U$7,"n"),1+LARGE($AD$1:AD2185,1),""))</f>
        <v/>
      </c>
      <c r="AE2186" s="45" t="str">
        <f t="shared" si="105"/>
        <v/>
      </c>
      <c r="AF2186" s="45" t="str">
        <f>IF(AD2186="","",COUNTIF($AE$1:$AE2185,$AE2186)+RANK($AE2186,$AE$2:$AE$10540,1))</f>
        <v/>
      </c>
      <c r="AG2186" s="45" t="str">
        <f t="shared" si="106"/>
        <v/>
      </c>
      <c r="AH2186" s="45" t="str">
        <f>IF($AD2186="","",COUNTIF($AG$1:$AG2185,$AG2186)+RANK($AG2186,$AG$1:$AG$10539,0))</f>
        <v/>
      </c>
      <c r="AI2186" s="10" t="str">
        <f t="shared" si="107"/>
        <v>2013-14 Upper Deck Canvas #31 Ryan Miller BUF    /   $3</v>
      </c>
      <c r="AJ2186" s="11">
        <v>2013</v>
      </c>
      <c r="AK2186" s="17">
        <v>14</v>
      </c>
      <c r="AL2186" s="12" t="s">
        <v>20</v>
      </c>
      <c r="AM2186" s="10">
        <v>31</v>
      </c>
      <c r="AN2186" s="12" t="s">
        <v>897</v>
      </c>
      <c r="AO2186" s="9" t="s">
        <v>1918</v>
      </c>
      <c r="AP2186" s="9"/>
      <c r="AQ2186" s="9"/>
      <c r="AR2186" s="14" t="s">
        <v>2129</v>
      </c>
      <c r="AS2186" s="9"/>
      <c r="AT2186" s="9"/>
      <c r="AU2186" s="9"/>
      <c r="AV2186" s="13"/>
      <c r="AW2186" s="13"/>
      <c r="AX2186" s="9"/>
      <c r="AY2186" s="9"/>
      <c r="AZ2186" s="9"/>
      <c r="BA2186" s="33">
        <v>3</v>
      </c>
      <c r="BB2186" s="33"/>
      <c r="BC2186" s="36"/>
      <c r="BD2186" s="12" t="s">
        <v>1771</v>
      </c>
    </row>
    <row r="2187" spans="1:56" s="12" customFormat="1" x14ac:dyDescent="0.2">
      <c r="A2187" s="9" t="str">
        <f>IF(Search!$C$5="","",IF(COUNTA(Inventory!$AP2187)=1,1,""))</f>
        <v/>
      </c>
      <c r="B2187" s="9" t="str">
        <f>IF(Search!$C$4="","",IF(ISNUMBER(SEARCH(Search!$C$4,$AR2187))=TRUE,1,""))</f>
        <v/>
      </c>
      <c r="C2187" s="9" t="str">
        <f>IF(Search!$C$6="x",IF(COUNTA($AQ2187)=1,1,"N"),IF(COUNTA($AQ2187)=1,"N",""))</f>
        <v/>
      </c>
      <c r="D2187" s="9" t="str">
        <f>IF(Search!$O$8="","",IF(ISNUMBER(SEARCH(Search!$O$8,$BD2187))=TRUE,1,""))</f>
        <v/>
      </c>
      <c r="E2187" s="9" t="str">
        <f>IF(Search!$C$7="","",IF(ISNUMBER(SEARCH(Search!$C$7,$AN2187))=TRUE,1,""))</f>
        <v/>
      </c>
      <c r="F2187" s="9" t="str">
        <f>IF(Search!$C$8="","",IF(ISNUMBER(SEARCH(Search!$C$8,$AO2187))=TRUE,1,""))</f>
        <v/>
      </c>
      <c r="G2187" s="9" t="str">
        <f>IF(Search!$F$4="","",IF(Inventory!$AJ2187&lt;Search!$F$4,"",1))</f>
        <v/>
      </c>
      <c r="H2187" s="9" t="str">
        <f>IF(Search!$F$5="","",IF(Inventory!$AJ2187&gt;Search!$F$5,"",1))</f>
        <v/>
      </c>
      <c r="I2187" s="9" t="str">
        <f>IF(Search!$F$7="","",IF(Search!$F$8="",IF(ISNUMBER(SEARCH(Search!$F$7,$AL2187))=TRUE,1,""),""))</f>
        <v/>
      </c>
      <c r="J2187" s="9" t="str">
        <f>IF($AL2187=Search!$F$8,1,"")</f>
        <v/>
      </c>
      <c r="K2187" s="9" t="str">
        <f>IF(Search!$I$4="","",IF(COUNTA($AS2187)=1,IF(Search!$I$4="N","N",1),""))</f>
        <v/>
      </c>
      <c r="L2187" s="9" t="str">
        <f>IF(Search!$I$5="","",IF($AS2187="RC",1,""))</f>
        <v/>
      </c>
      <c r="M2187" s="9" t="str">
        <f>IF(Search!$I$6="","",IF($AS2187="RCP",1,""))</f>
        <v/>
      </c>
      <c r="N2187" s="9" t="str">
        <f>IF(Search!$I$8="","",IF(COUNTA($AT2187)=1,IF(Search!$I$8="N","N",1),""))</f>
        <v/>
      </c>
      <c r="O2187" s="9" t="str">
        <f>IF(Search!$L$4="","",IF(COUNTA($AU2187)=1,IF(Search!$L$4="N","N",1),""))</f>
        <v/>
      </c>
      <c r="P2187" s="9" t="str">
        <f>IF(Search!$L$5="","",IF(ISNUMBER(SEARCH("Jersey",$AU2187))=TRUE,IF(Search!$L$5="N","N",1),""))</f>
        <v/>
      </c>
      <c r="Q2187" s="9" t="str">
        <f>IF(Search!$L$6="","",IF(ISNUMBER(SEARCH("Patch",$AU2187))=TRUE,IF(Search!$L$6="N","N",1),""))</f>
        <v/>
      </c>
      <c r="R2187" s="9" t="str">
        <f>IF(Search!$L$7="","",IF(ISNUMBER(SEARCH("Shield",$AU2187))=TRUE,IF(Search!$L$7="N","N",1),""))</f>
        <v/>
      </c>
      <c r="S2187" s="9" t="str">
        <f>IF(Search!$L$8="","",IF(ISNUMBER(SEARCH("Stick",$AU2187))=TRUE,IF(Search!$L$8="N","N",1),""))</f>
        <v/>
      </c>
      <c r="T2187" s="9" t="str">
        <f>IF(Search!$O$4="","",IF(COUNTA($AW2187)=1,IF(Search!$O$4="N","N",1),""))</f>
        <v/>
      </c>
      <c r="U2187" s="9" t="str">
        <f>IF(Search!$O$5="","",IF($AW2187="","",IF($AW2187&lt;Search!$O$5,"",1)))</f>
        <v/>
      </c>
      <c r="V2187" s="9" t="str">
        <f>IF(Search!$O$6="","",IF($AW2187="","",IF($AW2187&gt;Search!$O$6,"",1)))</f>
        <v/>
      </c>
      <c r="W2187" s="9" t="str">
        <f>IF(Search!$U$4="","",IF($AX2187="","",1))</f>
        <v/>
      </c>
      <c r="X2187" s="9" t="str">
        <f>IF(Search!$U$5="","",IF(ISNUMBER(SEARCH(Search!$U$5,$AX2187))=TRUE,IF(Search!$U$5="N","N",1),""))</f>
        <v/>
      </c>
      <c r="Y2187" s="9" t="str">
        <f>IF(Search!$U$6="","",IF($AY2187&lt;Search!$U$6,"",1))</f>
        <v/>
      </c>
      <c r="Z2187" s="9" t="str">
        <f>IF(Search!$R$4="","",IF(Inventory!$BA2187&lt;Search!$R$4,"",1))</f>
        <v/>
      </c>
      <c r="AA2187" s="9" t="str">
        <f>IF(Search!$R$5="","",IF($BA2187&gt;Search!$R$5,"",1))</f>
        <v/>
      </c>
      <c r="AB2187" s="9" t="str">
        <f>IF(Search!$R$6="","",IF($BB2187&lt;Search!$R$6,"",1))</f>
        <v/>
      </c>
      <c r="AC2187" s="9" t="str">
        <f>IF(Search!$R$7="","",IF($BB2187&lt;Search!$R$7,"",1))</f>
        <v/>
      </c>
      <c r="AD2187" s="45" t="str">
        <f>IF(COUNTIF($A2187:$AC2187,"n")&gt;0,"",IF(SUM($A2187:$AC2187)=COUNTA(Search!$C$4:$C$8,Search!$F$4:$F$8,Search!$I$4:$I$6,Search!$I$8,Search!$L$4:$L$8,Search!$O$4:$O$8,Search!$R$4:$R$7,Search!$U$4:$U$7)-COUNTIF(Search!$C$4:$U$7,"n"),1+LARGE($AD$1:AD2186,1),""))</f>
        <v/>
      </c>
      <c r="AE2187" s="45" t="str">
        <f t="shared" si="105"/>
        <v/>
      </c>
      <c r="AF2187" s="45" t="str">
        <f>IF(AD2187="","",COUNTIF($AE$1:$AE2186,$AE2187)+RANK($AE2187,$AE$2:$AE$10540,1))</f>
        <v/>
      </c>
      <c r="AG2187" s="45" t="str">
        <f t="shared" si="106"/>
        <v/>
      </c>
      <c r="AH2187" s="45" t="str">
        <f>IF($AD2187="","",COUNTIF($AG$1:$AG2186,$AG2187)+RANK($AG2187,$AG$1:$AG$10539,0))</f>
        <v/>
      </c>
      <c r="AI2187" s="10" t="str">
        <f t="shared" si="107"/>
        <v>2013-14 Upper Deck Canvas #44 Mark Letestu CBJ    /   $2.5</v>
      </c>
      <c r="AJ2187" s="11">
        <v>2013</v>
      </c>
      <c r="AK2187" s="17">
        <v>14</v>
      </c>
      <c r="AL2187" s="12" t="s">
        <v>20</v>
      </c>
      <c r="AM2187" s="10">
        <v>44</v>
      </c>
      <c r="AN2187" s="12" t="s">
        <v>1599</v>
      </c>
      <c r="AO2187" s="9" t="s">
        <v>1926</v>
      </c>
      <c r="AP2187" s="9"/>
      <c r="AQ2187" s="9"/>
      <c r="AR2187" s="14" t="s">
        <v>2129</v>
      </c>
      <c r="AS2187" s="9"/>
      <c r="AT2187" s="9"/>
      <c r="AU2187" s="9"/>
      <c r="AV2187" s="13"/>
      <c r="AW2187" s="13"/>
      <c r="AX2187" s="9"/>
      <c r="AY2187" s="9"/>
      <c r="AZ2187" s="9"/>
      <c r="BA2187" s="33">
        <v>2.5</v>
      </c>
      <c r="BB2187" s="33"/>
      <c r="BC2187" s="36"/>
      <c r="BD2187" s="12" t="s">
        <v>1771</v>
      </c>
    </row>
    <row r="2188" spans="1:56" s="12" customFormat="1" x14ac:dyDescent="0.2">
      <c r="A2188" s="9" t="str">
        <f>IF(Search!$C$5="","",IF(COUNTA(Inventory!$AP2188)=1,1,""))</f>
        <v/>
      </c>
      <c r="B2188" s="9" t="str">
        <f>IF(Search!$C$4="","",IF(ISNUMBER(SEARCH(Search!$C$4,$AR2188))=TRUE,1,""))</f>
        <v/>
      </c>
      <c r="C2188" s="9" t="str">
        <f>IF(Search!$C$6="x",IF(COUNTA($AQ2188)=1,1,"N"),IF(COUNTA($AQ2188)=1,"N",""))</f>
        <v/>
      </c>
      <c r="D2188" s="9" t="str">
        <f>IF(Search!$O$8="","",IF(ISNUMBER(SEARCH(Search!$O$8,$BD2188))=TRUE,1,""))</f>
        <v/>
      </c>
      <c r="E2188" s="9" t="str">
        <f>IF(Search!$C$7="","",IF(ISNUMBER(SEARCH(Search!$C$7,$AN2188))=TRUE,1,""))</f>
        <v/>
      </c>
      <c r="F2188" s="9" t="str">
        <f>IF(Search!$C$8="","",IF(ISNUMBER(SEARCH(Search!$C$8,$AO2188))=TRUE,1,""))</f>
        <v/>
      </c>
      <c r="G2188" s="9" t="str">
        <f>IF(Search!$F$4="","",IF(Inventory!$AJ2188&lt;Search!$F$4,"",1))</f>
        <v/>
      </c>
      <c r="H2188" s="9" t="str">
        <f>IF(Search!$F$5="","",IF(Inventory!$AJ2188&gt;Search!$F$5,"",1))</f>
        <v/>
      </c>
      <c r="I2188" s="9" t="str">
        <f>IF(Search!$F$7="","",IF(Search!$F$8="",IF(ISNUMBER(SEARCH(Search!$F$7,$AL2188))=TRUE,1,""),""))</f>
        <v/>
      </c>
      <c r="J2188" s="9" t="str">
        <f>IF($AL2188=Search!$F$8,1,"")</f>
        <v/>
      </c>
      <c r="K2188" s="9" t="str">
        <f>IF(Search!$I$4="","",IF(COUNTA($AS2188)=1,IF(Search!$I$4="N","N",1),""))</f>
        <v/>
      </c>
      <c r="L2188" s="9" t="str">
        <f>IF(Search!$I$5="","",IF($AS2188="RC",1,""))</f>
        <v/>
      </c>
      <c r="M2188" s="9" t="str">
        <f>IF(Search!$I$6="","",IF($AS2188="RCP",1,""))</f>
        <v/>
      </c>
      <c r="N2188" s="9" t="str">
        <f>IF(Search!$I$8="","",IF(COUNTA($AT2188)=1,IF(Search!$I$8="N","N",1),""))</f>
        <v/>
      </c>
      <c r="O2188" s="9" t="str">
        <f>IF(Search!$L$4="","",IF(COUNTA($AU2188)=1,IF(Search!$L$4="N","N",1),""))</f>
        <v/>
      </c>
      <c r="P2188" s="9" t="str">
        <f>IF(Search!$L$5="","",IF(ISNUMBER(SEARCH("Jersey",$AU2188))=TRUE,IF(Search!$L$5="N","N",1),""))</f>
        <v/>
      </c>
      <c r="Q2188" s="9" t="str">
        <f>IF(Search!$L$6="","",IF(ISNUMBER(SEARCH("Patch",$AU2188))=TRUE,IF(Search!$L$6="N","N",1),""))</f>
        <v/>
      </c>
      <c r="R2188" s="9" t="str">
        <f>IF(Search!$L$7="","",IF(ISNUMBER(SEARCH("Shield",$AU2188))=TRUE,IF(Search!$L$7="N","N",1),""))</f>
        <v/>
      </c>
      <c r="S2188" s="9" t="str">
        <f>IF(Search!$L$8="","",IF(ISNUMBER(SEARCH("Stick",$AU2188))=TRUE,IF(Search!$L$8="N","N",1),""))</f>
        <v/>
      </c>
      <c r="T2188" s="9" t="str">
        <f>IF(Search!$O$4="","",IF(COUNTA($AW2188)=1,IF(Search!$O$4="N","N",1),""))</f>
        <v/>
      </c>
      <c r="U2188" s="9" t="str">
        <f>IF(Search!$O$5="","",IF($AW2188="","",IF($AW2188&lt;Search!$O$5,"",1)))</f>
        <v/>
      </c>
      <c r="V2188" s="9" t="str">
        <f>IF(Search!$O$6="","",IF($AW2188="","",IF($AW2188&gt;Search!$O$6,"",1)))</f>
        <v/>
      </c>
      <c r="W2188" s="9" t="str">
        <f>IF(Search!$U$4="","",IF($AX2188="","",1))</f>
        <v/>
      </c>
      <c r="X2188" s="9" t="str">
        <f>IF(Search!$U$5="","",IF(ISNUMBER(SEARCH(Search!$U$5,$AX2188))=TRUE,IF(Search!$U$5="N","N",1),""))</f>
        <v/>
      </c>
      <c r="Y2188" s="9" t="str">
        <f>IF(Search!$U$6="","",IF($AY2188&lt;Search!$U$6,"",1))</f>
        <v/>
      </c>
      <c r="Z2188" s="9" t="str">
        <f>IF(Search!$R$4="","",IF(Inventory!$BA2188&lt;Search!$R$4,"",1))</f>
        <v/>
      </c>
      <c r="AA2188" s="9" t="str">
        <f>IF(Search!$R$5="","",IF($BA2188&gt;Search!$R$5,"",1))</f>
        <v/>
      </c>
      <c r="AB2188" s="9" t="str">
        <f>IF(Search!$R$6="","",IF($BB2188&lt;Search!$R$6,"",1))</f>
        <v/>
      </c>
      <c r="AC2188" s="9" t="str">
        <f>IF(Search!$R$7="","",IF($BB2188&lt;Search!$R$7,"",1))</f>
        <v/>
      </c>
      <c r="AD2188" s="45" t="str">
        <f>IF(COUNTIF($A2188:$AC2188,"n")&gt;0,"",IF(SUM($A2188:$AC2188)=COUNTA(Search!$C$4:$C$8,Search!$F$4:$F$8,Search!$I$4:$I$6,Search!$I$8,Search!$L$4:$L$8,Search!$O$4:$O$8,Search!$R$4:$R$7,Search!$U$4:$U$7)-COUNTIF(Search!$C$4:$U$7,"n"),1+LARGE($AD$1:AD2187,1),""))</f>
        <v/>
      </c>
      <c r="AE2188" s="45" t="str">
        <f t="shared" si="105"/>
        <v/>
      </c>
      <c r="AF2188" s="45" t="str">
        <f>IF(AD2188="","",COUNTIF($AE$1:$AE2187,$AE2188)+RANK($AE2188,$AE$2:$AE$10540,1))</f>
        <v/>
      </c>
      <c r="AG2188" s="45" t="str">
        <f t="shared" si="106"/>
        <v/>
      </c>
      <c r="AH2188" s="45" t="str">
        <f>IF($AD2188="","",COUNTIF($AG$1:$AG2187,$AG2188)+RANK($AG2188,$AG$1:$AG$10539,0))</f>
        <v/>
      </c>
      <c r="AI2188" s="10" t="str">
        <f t="shared" si="107"/>
        <v>2013-14 Upper Deck Canvas #47 Pavel Datsyuk DET    /   $3</v>
      </c>
      <c r="AJ2188" s="11">
        <v>2013</v>
      </c>
      <c r="AK2188" s="17">
        <v>14</v>
      </c>
      <c r="AL2188" s="12" t="s">
        <v>20</v>
      </c>
      <c r="AM2188" s="10">
        <v>47</v>
      </c>
      <c r="AN2188" s="12" t="s">
        <v>1600</v>
      </c>
      <c r="AO2188" s="9" t="s">
        <v>1920</v>
      </c>
      <c r="AP2188" s="9"/>
      <c r="AQ2188" s="9"/>
      <c r="AR2188" s="14" t="s">
        <v>2129</v>
      </c>
      <c r="AS2188" s="9"/>
      <c r="AT2188" s="9"/>
      <c r="AU2188" s="9"/>
      <c r="AV2188" s="13"/>
      <c r="AW2188" s="13"/>
      <c r="AX2188" s="9"/>
      <c r="AY2188" s="9"/>
      <c r="AZ2188" s="9"/>
      <c r="BA2188" s="33">
        <v>3</v>
      </c>
      <c r="BB2188" s="33"/>
      <c r="BC2188" s="36"/>
      <c r="BD2188" s="12" t="s">
        <v>1771</v>
      </c>
    </row>
    <row r="2189" spans="1:56" s="12" customFormat="1" x14ac:dyDescent="0.2">
      <c r="A2189" s="9" t="str">
        <f>IF(Search!$C$5="","",IF(COUNTA(Inventory!$AP2189)=1,1,""))</f>
        <v/>
      </c>
      <c r="B2189" s="9" t="str">
        <f>IF(Search!$C$4="","",IF(ISNUMBER(SEARCH(Search!$C$4,$AR2189))=TRUE,1,""))</f>
        <v/>
      </c>
      <c r="C2189" s="9" t="str">
        <f>IF(Search!$C$6="x",IF(COUNTA($AQ2189)=1,1,"N"),IF(COUNTA($AQ2189)=1,"N",""))</f>
        <v/>
      </c>
      <c r="D2189" s="9" t="str">
        <f>IF(Search!$O$8="","",IF(ISNUMBER(SEARCH(Search!$O$8,$BD2189))=TRUE,1,""))</f>
        <v/>
      </c>
      <c r="E2189" s="9" t="str">
        <f>IF(Search!$C$7="","",IF(ISNUMBER(SEARCH(Search!$C$7,$AN2189))=TRUE,1,""))</f>
        <v/>
      </c>
      <c r="F2189" s="9" t="str">
        <f>IF(Search!$C$8="","",IF(ISNUMBER(SEARCH(Search!$C$8,$AO2189))=TRUE,1,""))</f>
        <v/>
      </c>
      <c r="G2189" s="9" t="str">
        <f>IF(Search!$F$4="","",IF(Inventory!$AJ2189&lt;Search!$F$4,"",1))</f>
        <v/>
      </c>
      <c r="H2189" s="9" t="str">
        <f>IF(Search!$F$5="","",IF(Inventory!$AJ2189&gt;Search!$F$5,"",1))</f>
        <v/>
      </c>
      <c r="I2189" s="9" t="str">
        <f>IF(Search!$F$7="","",IF(Search!$F$8="",IF(ISNUMBER(SEARCH(Search!$F$7,$AL2189))=TRUE,1,""),""))</f>
        <v/>
      </c>
      <c r="J2189" s="9" t="str">
        <f>IF($AL2189=Search!$F$8,1,"")</f>
        <v/>
      </c>
      <c r="K2189" s="9" t="str">
        <f>IF(Search!$I$4="","",IF(COUNTA($AS2189)=1,IF(Search!$I$4="N","N",1),""))</f>
        <v/>
      </c>
      <c r="L2189" s="9" t="str">
        <f>IF(Search!$I$5="","",IF($AS2189="RC",1,""))</f>
        <v/>
      </c>
      <c r="M2189" s="9" t="str">
        <f>IF(Search!$I$6="","",IF($AS2189="RCP",1,""))</f>
        <v/>
      </c>
      <c r="N2189" s="9" t="str">
        <f>IF(Search!$I$8="","",IF(COUNTA($AT2189)=1,IF(Search!$I$8="N","N",1),""))</f>
        <v/>
      </c>
      <c r="O2189" s="9" t="str">
        <f>IF(Search!$L$4="","",IF(COUNTA($AU2189)=1,IF(Search!$L$4="N","N",1),""))</f>
        <v/>
      </c>
      <c r="P2189" s="9" t="str">
        <f>IF(Search!$L$5="","",IF(ISNUMBER(SEARCH("Jersey",$AU2189))=TRUE,IF(Search!$L$5="N","N",1),""))</f>
        <v/>
      </c>
      <c r="Q2189" s="9" t="str">
        <f>IF(Search!$L$6="","",IF(ISNUMBER(SEARCH("Patch",$AU2189))=TRUE,IF(Search!$L$6="N","N",1),""))</f>
        <v/>
      </c>
      <c r="R2189" s="9" t="str">
        <f>IF(Search!$L$7="","",IF(ISNUMBER(SEARCH("Shield",$AU2189))=TRUE,IF(Search!$L$7="N","N",1),""))</f>
        <v/>
      </c>
      <c r="S2189" s="9" t="str">
        <f>IF(Search!$L$8="","",IF(ISNUMBER(SEARCH("Stick",$AU2189))=TRUE,IF(Search!$L$8="N","N",1),""))</f>
        <v/>
      </c>
      <c r="T2189" s="9" t="str">
        <f>IF(Search!$O$4="","",IF(COUNTA($AW2189)=1,IF(Search!$O$4="N","N",1),""))</f>
        <v/>
      </c>
      <c r="U2189" s="9" t="str">
        <f>IF(Search!$O$5="","",IF($AW2189="","",IF($AW2189&lt;Search!$O$5,"",1)))</f>
        <v/>
      </c>
      <c r="V2189" s="9" t="str">
        <f>IF(Search!$O$6="","",IF($AW2189="","",IF($AW2189&gt;Search!$O$6,"",1)))</f>
        <v/>
      </c>
      <c r="W2189" s="9" t="str">
        <f>IF(Search!$U$4="","",IF($AX2189="","",1))</f>
        <v/>
      </c>
      <c r="X2189" s="9" t="str">
        <f>IF(Search!$U$5="","",IF(ISNUMBER(SEARCH(Search!$U$5,$AX2189))=TRUE,IF(Search!$U$5="N","N",1),""))</f>
        <v/>
      </c>
      <c r="Y2189" s="9" t="str">
        <f>IF(Search!$U$6="","",IF($AY2189&lt;Search!$U$6,"",1))</f>
        <v/>
      </c>
      <c r="Z2189" s="9" t="str">
        <f>IF(Search!$R$4="","",IF(Inventory!$BA2189&lt;Search!$R$4,"",1))</f>
        <v/>
      </c>
      <c r="AA2189" s="9" t="str">
        <f>IF(Search!$R$5="","",IF($BA2189&gt;Search!$R$5,"",1))</f>
        <v/>
      </c>
      <c r="AB2189" s="9" t="str">
        <f>IF(Search!$R$6="","",IF($BB2189&lt;Search!$R$6,"",1))</f>
        <v/>
      </c>
      <c r="AC2189" s="9" t="str">
        <f>IF(Search!$R$7="","",IF($BB2189&lt;Search!$R$7,"",1))</f>
        <v/>
      </c>
      <c r="AD2189" s="45" t="str">
        <f>IF(COUNTIF($A2189:$AC2189,"n")&gt;0,"",IF(SUM($A2189:$AC2189)=COUNTA(Search!$C$4:$C$8,Search!$F$4:$F$8,Search!$I$4:$I$6,Search!$I$8,Search!$L$4:$L$8,Search!$O$4:$O$8,Search!$R$4:$R$7,Search!$U$4:$U$7)-COUNTIF(Search!$C$4:$U$7,"n"),1+LARGE($AD$1:AD2188,1),""))</f>
        <v/>
      </c>
      <c r="AE2189" s="45" t="str">
        <f t="shared" si="105"/>
        <v/>
      </c>
      <c r="AF2189" s="45" t="str">
        <f>IF(AD2189="","",COUNTIF($AE$1:$AE2188,$AE2189)+RANK($AE2189,$AE$2:$AE$10540,1))</f>
        <v/>
      </c>
      <c r="AG2189" s="45" t="str">
        <f t="shared" si="106"/>
        <v/>
      </c>
      <c r="AH2189" s="45" t="str">
        <f>IF($AD2189="","",COUNTIF($AG$1:$AG2188,$AG2189)+RANK($AG2189,$AG$1:$AG$10539,0))</f>
        <v/>
      </c>
      <c r="AI2189" s="10" t="str">
        <f t="shared" si="107"/>
        <v>2013-14 Upper Deck Canvas #52 Patrick Sharp CHI    /   $3</v>
      </c>
      <c r="AJ2189" s="11">
        <v>2013</v>
      </c>
      <c r="AK2189" s="17">
        <v>14</v>
      </c>
      <c r="AL2189" s="12" t="s">
        <v>20</v>
      </c>
      <c r="AM2189" s="10">
        <v>52</v>
      </c>
      <c r="AN2189" s="12" t="s">
        <v>1601</v>
      </c>
      <c r="AO2189" s="9" t="s">
        <v>1917</v>
      </c>
      <c r="AP2189" s="9"/>
      <c r="AQ2189" s="9"/>
      <c r="AR2189" s="14" t="s">
        <v>2129</v>
      </c>
      <c r="AS2189" s="9"/>
      <c r="AT2189" s="9"/>
      <c r="AU2189" s="9"/>
      <c r="AV2189" s="13"/>
      <c r="AW2189" s="13"/>
      <c r="AX2189" s="9"/>
      <c r="AY2189" s="9"/>
      <c r="AZ2189" s="9"/>
      <c r="BA2189" s="33">
        <v>3</v>
      </c>
      <c r="BB2189" s="33"/>
      <c r="BC2189" s="36"/>
      <c r="BD2189" s="12" t="s">
        <v>1771</v>
      </c>
    </row>
    <row r="2190" spans="1:56" s="12" customFormat="1" x14ac:dyDescent="0.2">
      <c r="A2190" s="9" t="str">
        <f>IF(Search!$C$5="","",IF(COUNTA(Inventory!$AP2190)=1,1,""))</f>
        <v/>
      </c>
      <c r="B2190" s="9" t="str">
        <f>IF(Search!$C$4="","",IF(ISNUMBER(SEARCH(Search!$C$4,$AR2190))=TRUE,1,""))</f>
        <v/>
      </c>
      <c r="C2190" s="9" t="str">
        <f>IF(Search!$C$6="x",IF(COUNTA($AQ2190)=1,1,"N"),IF(COUNTA($AQ2190)=1,"N",""))</f>
        <v/>
      </c>
      <c r="D2190" s="9" t="str">
        <f>IF(Search!$O$8="","",IF(ISNUMBER(SEARCH(Search!$O$8,$BD2190))=TRUE,1,""))</f>
        <v/>
      </c>
      <c r="E2190" s="9" t="str">
        <f>IF(Search!$C$7="","",IF(ISNUMBER(SEARCH(Search!$C$7,$AN2190))=TRUE,1,""))</f>
        <v/>
      </c>
      <c r="F2190" s="9" t="str">
        <f>IF(Search!$C$8="","",IF(ISNUMBER(SEARCH(Search!$C$8,$AO2190))=TRUE,1,""))</f>
        <v/>
      </c>
      <c r="G2190" s="9" t="str">
        <f>IF(Search!$F$4="","",IF(Inventory!$AJ2190&lt;Search!$F$4,"",1))</f>
        <v/>
      </c>
      <c r="H2190" s="9" t="str">
        <f>IF(Search!$F$5="","",IF(Inventory!$AJ2190&gt;Search!$F$5,"",1))</f>
        <v/>
      </c>
      <c r="I2190" s="9" t="str">
        <f>IF(Search!$F$7="","",IF(Search!$F$8="",IF(ISNUMBER(SEARCH(Search!$F$7,$AL2190))=TRUE,1,""),""))</f>
        <v/>
      </c>
      <c r="J2190" s="9" t="str">
        <f>IF($AL2190=Search!$F$8,1,"")</f>
        <v/>
      </c>
      <c r="K2190" s="9" t="str">
        <f>IF(Search!$I$4="","",IF(COUNTA($AS2190)=1,IF(Search!$I$4="N","N",1),""))</f>
        <v/>
      </c>
      <c r="L2190" s="9" t="str">
        <f>IF(Search!$I$5="","",IF($AS2190="RC",1,""))</f>
        <v/>
      </c>
      <c r="M2190" s="9" t="str">
        <f>IF(Search!$I$6="","",IF($AS2190="RCP",1,""))</f>
        <v/>
      </c>
      <c r="N2190" s="9" t="str">
        <f>IF(Search!$I$8="","",IF(COUNTA($AT2190)=1,IF(Search!$I$8="N","N",1),""))</f>
        <v/>
      </c>
      <c r="O2190" s="9" t="str">
        <f>IF(Search!$L$4="","",IF(COUNTA($AU2190)=1,IF(Search!$L$4="N","N",1),""))</f>
        <v/>
      </c>
      <c r="P2190" s="9" t="str">
        <f>IF(Search!$L$5="","",IF(ISNUMBER(SEARCH("Jersey",$AU2190))=TRUE,IF(Search!$L$5="N","N",1),""))</f>
        <v/>
      </c>
      <c r="Q2190" s="9" t="str">
        <f>IF(Search!$L$6="","",IF(ISNUMBER(SEARCH("Patch",$AU2190))=TRUE,IF(Search!$L$6="N","N",1),""))</f>
        <v/>
      </c>
      <c r="R2190" s="9" t="str">
        <f>IF(Search!$L$7="","",IF(ISNUMBER(SEARCH("Shield",$AU2190))=TRUE,IF(Search!$L$7="N","N",1),""))</f>
        <v/>
      </c>
      <c r="S2190" s="9" t="str">
        <f>IF(Search!$L$8="","",IF(ISNUMBER(SEARCH("Stick",$AU2190))=TRUE,IF(Search!$L$8="N","N",1),""))</f>
        <v/>
      </c>
      <c r="T2190" s="9" t="str">
        <f>IF(Search!$O$4="","",IF(COUNTA($AW2190)=1,IF(Search!$O$4="N","N",1),""))</f>
        <v/>
      </c>
      <c r="U2190" s="9" t="str">
        <f>IF(Search!$O$5="","",IF($AW2190="","",IF($AW2190&lt;Search!$O$5,"",1)))</f>
        <v/>
      </c>
      <c r="V2190" s="9" t="str">
        <f>IF(Search!$O$6="","",IF($AW2190="","",IF($AW2190&gt;Search!$O$6,"",1)))</f>
        <v/>
      </c>
      <c r="W2190" s="9" t="str">
        <f>IF(Search!$U$4="","",IF($AX2190="","",1))</f>
        <v/>
      </c>
      <c r="X2190" s="9" t="str">
        <f>IF(Search!$U$5="","",IF(ISNUMBER(SEARCH(Search!$U$5,$AX2190))=TRUE,IF(Search!$U$5="N","N",1),""))</f>
        <v/>
      </c>
      <c r="Y2190" s="9" t="str">
        <f>IF(Search!$U$6="","",IF($AY2190&lt;Search!$U$6,"",1))</f>
        <v/>
      </c>
      <c r="Z2190" s="9" t="str">
        <f>IF(Search!$R$4="","",IF(Inventory!$BA2190&lt;Search!$R$4,"",1))</f>
        <v/>
      </c>
      <c r="AA2190" s="9" t="str">
        <f>IF(Search!$R$5="","",IF($BA2190&gt;Search!$R$5,"",1))</f>
        <v/>
      </c>
      <c r="AB2190" s="9" t="str">
        <f>IF(Search!$R$6="","",IF($BB2190&lt;Search!$R$6,"",1))</f>
        <v/>
      </c>
      <c r="AC2190" s="9" t="str">
        <f>IF(Search!$R$7="","",IF($BB2190&lt;Search!$R$7,"",1))</f>
        <v/>
      </c>
      <c r="AD2190" s="45" t="str">
        <f>IF(COUNTIF($A2190:$AC2190,"n")&gt;0,"",IF(SUM($A2190:$AC2190)=COUNTA(Search!$C$4:$C$8,Search!$F$4:$F$8,Search!$I$4:$I$6,Search!$I$8,Search!$L$4:$L$8,Search!$O$4:$O$8,Search!$R$4:$R$7,Search!$U$4:$U$7)-COUNTIF(Search!$C$4:$U$7,"n"),1+LARGE($AD$1:AD2189,1),""))</f>
        <v/>
      </c>
      <c r="AE2190" s="45" t="str">
        <f t="shared" si="105"/>
        <v/>
      </c>
      <c r="AF2190" s="45" t="str">
        <f>IF(AD2190="","",COUNTIF($AE$1:$AE2189,$AE2190)+RANK($AE2190,$AE$2:$AE$10540,1))</f>
        <v/>
      </c>
      <c r="AG2190" s="45" t="str">
        <f t="shared" si="106"/>
        <v/>
      </c>
      <c r="AH2190" s="45" t="str">
        <f>IF($AD2190="","",COUNTIF($AG$1:$AG2189,$AG2190)+RANK($AG2190,$AG$1:$AG$10539,0))</f>
        <v/>
      </c>
      <c r="AI2190" s="10" t="str">
        <f t="shared" si="107"/>
        <v>2013-14 Upper Deck Canvas #53 Corey Crawford CHI    /   $3</v>
      </c>
      <c r="AJ2190" s="11">
        <v>2013</v>
      </c>
      <c r="AK2190" s="17">
        <v>14</v>
      </c>
      <c r="AL2190" s="12" t="s">
        <v>20</v>
      </c>
      <c r="AM2190" s="10">
        <v>53</v>
      </c>
      <c r="AN2190" s="12" t="s">
        <v>561</v>
      </c>
      <c r="AO2190" s="9" t="s">
        <v>1917</v>
      </c>
      <c r="AP2190" s="9"/>
      <c r="AQ2190" s="9"/>
      <c r="AR2190" s="14" t="s">
        <v>2129</v>
      </c>
      <c r="AS2190" s="9"/>
      <c r="AT2190" s="9"/>
      <c r="AU2190" s="9"/>
      <c r="AV2190" s="13"/>
      <c r="AW2190" s="13"/>
      <c r="AX2190" s="9"/>
      <c r="AY2190" s="9"/>
      <c r="AZ2190" s="9"/>
      <c r="BA2190" s="33">
        <v>3</v>
      </c>
      <c r="BB2190" s="33"/>
      <c r="BC2190" s="36"/>
      <c r="BD2190" s="12" t="s">
        <v>1771</v>
      </c>
    </row>
    <row r="2191" spans="1:56" s="12" customFormat="1" x14ac:dyDescent="0.2">
      <c r="A2191" s="9" t="str">
        <f>IF(Search!$C$5="","",IF(COUNTA(Inventory!$AP2191)=1,1,""))</f>
        <v/>
      </c>
      <c r="B2191" s="9" t="str">
        <f>IF(Search!$C$4="","",IF(ISNUMBER(SEARCH(Search!$C$4,$AR2191))=TRUE,1,""))</f>
        <v/>
      </c>
      <c r="C2191" s="9" t="str">
        <f>IF(Search!$C$6="x",IF(COUNTA($AQ2191)=1,1,"N"),IF(COUNTA($AQ2191)=1,"N",""))</f>
        <v/>
      </c>
      <c r="D2191" s="9" t="str">
        <f>IF(Search!$O$8="","",IF(ISNUMBER(SEARCH(Search!$O$8,$BD2191))=TRUE,1,""))</f>
        <v/>
      </c>
      <c r="E2191" s="9" t="str">
        <f>IF(Search!$C$7="","",IF(ISNUMBER(SEARCH(Search!$C$7,$AN2191))=TRUE,1,""))</f>
        <v/>
      </c>
      <c r="F2191" s="9" t="str">
        <f>IF(Search!$C$8="","",IF(ISNUMBER(SEARCH(Search!$C$8,$AO2191))=TRUE,1,""))</f>
        <v/>
      </c>
      <c r="G2191" s="9" t="str">
        <f>IF(Search!$F$4="","",IF(Inventory!$AJ2191&lt;Search!$F$4,"",1))</f>
        <v/>
      </c>
      <c r="H2191" s="9" t="str">
        <f>IF(Search!$F$5="","",IF(Inventory!$AJ2191&gt;Search!$F$5,"",1))</f>
        <v/>
      </c>
      <c r="I2191" s="9" t="str">
        <f>IF(Search!$F$7="","",IF(Search!$F$8="",IF(ISNUMBER(SEARCH(Search!$F$7,$AL2191))=TRUE,1,""),""))</f>
        <v/>
      </c>
      <c r="J2191" s="9" t="str">
        <f>IF($AL2191=Search!$F$8,1,"")</f>
        <v/>
      </c>
      <c r="K2191" s="9" t="str">
        <f>IF(Search!$I$4="","",IF(COUNTA($AS2191)=1,IF(Search!$I$4="N","N",1),""))</f>
        <v/>
      </c>
      <c r="L2191" s="9" t="str">
        <f>IF(Search!$I$5="","",IF($AS2191="RC",1,""))</f>
        <v/>
      </c>
      <c r="M2191" s="9" t="str">
        <f>IF(Search!$I$6="","",IF($AS2191="RCP",1,""))</f>
        <v/>
      </c>
      <c r="N2191" s="9" t="str">
        <f>IF(Search!$I$8="","",IF(COUNTA($AT2191)=1,IF(Search!$I$8="N","N",1),""))</f>
        <v/>
      </c>
      <c r="O2191" s="9" t="str">
        <f>IF(Search!$L$4="","",IF(COUNTA($AU2191)=1,IF(Search!$L$4="N","N",1),""))</f>
        <v/>
      </c>
      <c r="P2191" s="9" t="str">
        <f>IF(Search!$L$5="","",IF(ISNUMBER(SEARCH("Jersey",$AU2191))=TRUE,IF(Search!$L$5="N","N",1),""))</f>
        <v/>
      </c>
      <c r="Q2191" s="9" t="str">
        <f>IF(Search!$L$6="","",IF(ISNUMBER(SEARCH("Patch",$AU2191))=TRUE,IF(Search!$L$6="N","N",1),""))</f>
        <v/>
      </c>
      <c r="R2191" s="9" t="str">
        <f>IF(Search!$L$7="","",IF(ISNUMBER(SEARCH("Shield",$AU2191))=TRUE,IF(Search!$L$7="N","N",1),""))</f>
        <v/>
      </c>
      <c r="S2191" s="9" t="str">
        <f>IF(Search!$L$8="","",IF(ISNUMBER(SEARCH("Stick",$AU2191))=TRUE,IF(Search!$L$8="N","N",1),""))</f>
        <v/>
      </c>
      <c r="T2191" s="9" t="str">
        <f>IF(Search!$O$4="","",IF(COUNTA($AW2191)=1,IF(Search!$O$4="N","N",1),""))</f>
        <v/>
      </c>
      <c r="U2191" s="9" t="str">
        <f>IF(Search!$O$5="","",IF($AW2191="","",IF($AW2191&lt;Search!$O$5,"",1)))</f>
        <v/>
      </c>
      <c r="V2191" s="9" t="str">
        <f>IF(Search!$O$6="","",IF($AW2191="","",IF($AW2191&gt;Search!$O$6,"",1)))</f>
        <v/>
      </c>
      <c r="W2191" s="9" t="str">
        <f>IF(Search!$U$4="","",IF($AX2191="","",1))</f>
        <v/>
      </c>
      <c r="X2191" s="9" t="str">
        <f>IF(Search!$U$5="","",IF(ISNUMBER(SEARCH(Search!$U$5,$AX2191))=TRUE,IF(Search!$U$5="N","N",1),""))</f>
        <v/>
      </c>
      <c r="Y2191" s="9" t="str">
        <f>IF(Search!$U$6="","",IF($AY2191&lt;Search!$U$6,"",1))</f>
        <v/>
      </c>
      <c r="Z2191" s="9" t="str">
        <f>IF(Search!$R$4="","",IF(Inventory!$BA2191&lt;Search!$R$4,"",1))</f>
        <v/>
      </c>
      <c r="AA2191" s="9" t="str">
        <f>IF(Search!$R$5="","",IF($BA2191&gt;Search!$R$5,"",1))</f>
        <v/>
      </c>
      <c r="AB2191" s="9" t="str">
        <f>IF(Search!$R$6="","",IF($BB2191&lt;Search!$R$6,"",1))</f>
        <v/>
      </c>
      <c r="AC2191" s="9" t="str">
        <f>IF(Search!$R$7="","",IF($BB2191&lt;Search!$R$7,"",1))</f>
        <v/>
      </c>
      <c r="AD2191" s="45" t="str">
        <f>IF(COUNTIF($A2191:$AC2191,"n")&gt;0,"",IF(SUM($A2191:$AC2191)=COUNTA(Search!$C$4:$C$8,Search!$F$4:$F$8,Search!$I$4:$I$6,Search!$I$8,Search!$L$4:$L$8,Search!$O$4:$O$8,Search!$R$4:$R$7,Search!$U$4:$U$7)-COUNTIF(Search!$C$4:$U$7,"n"),1+LARGE($AD$1:AD2190,1),""))</f>
        <v/>
      </c>
      <c r="AE2191" s="45" t="str">
        <f t="shared" si="105"/>
        <v/>
      </c>
      <c r="AF2191" s="45" t="str">
        <f>IF(AD2191="","",COUNTIF($AE$1:$AE2190,$AE2191)+RANK($AE2191,$AE$2:$AE$10540,1))</f>
        <v/>
      </c>
      <c r="AG2191" s="45" t="str">
        <f t="shared" si="106"/>
        <v/>
      </c>
      <c r="AH2191" s="45" t="str">
        <f>IF($AD2191="","",COUNTIF($AG$1:$AG2190,$AG2191)+RANK($AG2191,$AG$1:$AG$10539,0))</f>
        <v/>
      </c>
      <c r="AI2191" s="10" t="str">
        <f t="shared" si="107"/>
        <v>2013-14 Upper Deck Canvas #55 Alexander Steen STL    /   $3</v>
      </c>
      <c r="AJ2191" s="11">
        <v>2013</v>
      </c>
      <c r="AK2191" s="17">
        <v>14</v>
      </c>
      <c r="AL2191" s="12" t="s">
        <v>20</v>
      </c>
      <c r="AM2191" s="10">
        <v>55</v>
      </c>
      <c r="AN2191" s="12" t="s">
        <v>550</v>
      </c>
      <c r="AO2191" s="9" t="s">
        <v>1922</v>
      </c>
      <c r="AP2191" s="9"/>
      <c r="AQ2191" s="9"/>
      <c r="AR2191" s="14" t="s">
        <v>2129</v>
      </c>
      <c r="AS2191" s="9"/>
      <c r="AT2191" s="9"/>
      <c r="AU2191" s="9"/>
      <c r="AV2191" s="13"/>
      <c r="AW2191" s="13"/>
      <c r="AX2191" s="9"/>
      <c r="AY2191" s="9"/>
      <c r="AZ2191" s="9"/>
      <c r="BA2191" s="33">
        <v>3</v>
      </c>
      <c r="BB2191" s="33"/>
      <c r="BC2191" s="36"/>
      <c r="BD2191" s="12" t="s">
        <v>1771</v>
      </c>
    </row>
    <row r="2192" spans="1:56" s="12" customFormat="1" x14ac:dyDescent="0.2">
      <c r="A2192" s="9" t="str">
        <f>IF(Search!$C$5="","",IF(COUNTA(Inventory!$AP2192)=1,1,""))</f>
        <v/>
      </c>
      <c r="B2192" s="9" t="str">
        <f>IF(Search!$C$4="","",IF(ISNUMBER(SEARCH(Search!$C$4,$AR2192))=TRUE,1,""))</f>
        <v/>
      </c>
      <c r="C2192" s="9" t="str">
        <f>IF(Search!$C$6="x",IF(COUNTA($AQ2192)=1,1,"N"),IF(COUNTA($AQ2192)=1,"N",""))</f>
        <v/>
      </c>
      <c r="D2192" s="9" t="str">
        <f>IF(Search!$O$8="","",IF(ISNUMBER(SEARCH(Search!$O$8,$BD2192))=TRUE,1,""))</f>
        <v/>
      </c>
      <c r="E2192" s="9" t="str">
        <f>IF(Search!$C$7="","",IF(ISNUMBER(SEARCH(Search!$C$7,$AN2192))=TRUE,1,""))</f>
        <v/>
      </c>
      <c r="F2192" s="9" t="str">
        <f>IF(Search!$C$8="","",IF(ISNUMBER(SEARCH(Search!$C$8,$AO2192))=TRUE,1,""))</f>
        <v/>
      </c>
      <c r="G2192" s="9" t="str">
        <f>IF(Search!$F$4="","",IF(Inventory!$AJ2192&lt;Search!$F$4,"",1))</f>
        <v/>
      </c>
      <c r="H2192" s="9" t="str">
        <f>IF(Search!$F$5="","",IF(Inventory!$AJ2192&gt;Search!$F$5,"",1))</f>
        <v/>
      </c>
      <c r="I2192" s="9" t="str">
        <f>IF(Search!$F$7="","",IF(Search!$F$8="",IF(ISNUMBER(SEARCH(Search!$F$7,$AL2192))=TRUE,1,""),""))</f>
        <v/>
      </c>
      <c r="J2192" s="9" t="str">
        <f>IF($AL2192=Search!$F$8,1,"")</f>
        <v/>
      </c>
      <c r="K2192" s="9" t="str">
        <f>IF(Search!$I$4="","",IF(COUNTA($AS2192)=1,IF(Search!$I$4="N","N",1),""))</f>
        <v/>
      </c>
      <c r="L2192" s="9" t="str">
        <f>IF(Search!$I$5="","",IF($AS2192="RC",1,""))</f>
        <v/>
      </c>
      <c r="M2192" s="9" t="str">
        <f>IF(Search!$I$6="","",IF($AS2192="RCP",1,""))</f>
        <v/>
      </c>
      <c r="N2192" s="9" t="str">
        <f>IF(Search!$I$8="","",IF(COUNTA($AT2192)=1,IF(Search!$I$8="N","N",1),""))</f>
        <v/>
      </c>
      <c r="O2192" s="9" t="str">
        <f>IF(Search!$L$4="","",IF(COUNTA($AU2192)=1,IF(Search!$L$4="N","N",1),""))</f>
        <v/>
      </c>
      <c r="P2192" s="9" t="str">
        <f>IF(Search!$L$5="","",IF(ISNUMBER(SEARCH("Jersey",$AU2192))=TRUE,IF(Search!$L$5="N","N",1),""))</f>
        <v/>
      </c>
      <c r="Q2192" s="9" t="str">
        <f>IF(Search!$L$6="","",IF(ISNUMBER(SEARCH("Patch",$AU2192))=TRUE,IF(Search!$L$6="N","N",1),""))</f>
        <v/>
      </c>
      <c r="R2192" s="9" t="str">
        <f>IF(Search!$L$7="","",IF(ISNUMBER(SEARCH("Shield",$AU2192))=TRUE,IF(Search!$L$7="N","N",1),""))</f>
        <v/>
      </c>
      <c r="S2192" s="9" t="str">
        <f>IF(Search!$L$8="","",IF(ISNUMBER(SEARCH("Stick",$AU2192))=TRUE,IF(Search!$L$8="N","N",1),""))</f>
        <v/>
      </c>
      <c r="T2192" s="9" t="str">
        <f>IF(Search!$O$4="","",IF(COUNTA($AW2192)=1,IF(Search!$O$4="N","N",1),""))</f>
        <v/>
      </c>
      <c r="U2192" s="9" t="str">
        <f>IF(Search!$O$5="","",IF($AW2192="","",IF($AW2192&lt;Search!$O$5,"",1)))</f>
        <v/>
      </c>
      <c r="V2192" s="9" t="str">
        <f>IF(Search!$O$6="","",IF($AW2192="","",IF($AW2192&gt;Search!$O$6,"",1)))</f>
        <v/>
      </c>
      <c r="W2192" s="9" t="str">
        <f>IF(Search!$U$4="","",IF($AX2192="","",1))</f>
        <v/>
      </c>
      <c r="X2192" s="9" t="str">
        <f>IF(Search!$U$5="","",IF(ISNUMBER(SEARCH(Search!$U$5,$AX2192))=TRUE,IF(Search!$U$5="N","N",1),""))</f>
        <v/>
      </c>
      <c r="Y2192" s="9" t="str">
        <f>IF(Search!$U$6="","",IF($AY2192&lt;Search!$U$6,"",1))</f>
        <v/>
      </c>
      <c r="Z2192" s="9" t="str">
        <f>IF(Search!$R$4="","",IF(Inventory!$BA2192&lt;Search!$R$4,"",1))</f>
        <v/>
      </c>
      <c r="AA2192" s="9" t="str">
        <f>IF(Search!$R$5="","",IF($BA2192&gt;Search!$R$5,"",1))</f>
        <v/>
      </c>
      <c r="AB2192" s="9" t="str">
        <f>IF(Search!$R$6="","",IF($BB2192&lt;Search!$R$6,"",1))</f>
        <v/>
      </c>
      <c r="AC2192" s="9" t="str">
        <f>IF(Search!$R$7="","",IF($BB2192&lt;Search!$R$7,"",1))</f>
        <v/>
      </c>
      <c r="AD2192" s="45" t="str">
        <f>IF(COUNTIF($A2192:$AC2192,"n")&gt;0,"",IF(SUM($A2192:$AC2192)=COUNTA(Search!$C$4:$C$8,Search!$F$4:$F$8,Search!$I$4:$I$6,Search!$I$8,Search!$L$4:$L$8,Search!$O$4:$O$8,Search!$R$4:$R$7,Search!$U$4:$U$7)-COUNTIF(Search!$C$4:$U$7,"n"),1+LARGE($AD$1:AD2191,1),""))</f>
        <v/>
      </c>
      <c r="AE2192" s="45" t="str">
        <f t="shared" si="105"/>
        <v/>
      </c>
      <c r="AF2192" s="45" t="str">
        <f>IF(AD2192="","",COUNTIF($AE$1:$AE2191,$AE2192)+RANK($AE2192,$AE$2:$AE$10540,1))</f>
        <v/>
      </c>
      <c r="AG2192" s="45" t="str">
        <f t="shared" si="106"/>
        <v/>
      </c>
      <c r="AH2192" s="45" t="str">
        <f>IF($AD2192="","",COUNTIF($AG$1:$AG2191,$AG2192)+RANK($AG2192,$AG$1:$AG$10539,0))</f>
        <v/>
      </c>
      <c r="AI2192" s="10" t="str">
        <f t="shared" si="107"/>
        <v>2013-14 Upper Deck Canvas #65 Matt Duchene COL    /   $3</v>
      </c>
      <c r="AJ2192" s="11">
        <v>2013</v>
      </c>
      <c r="AK2192" s="17">
        <v>14</v>
      </c>
      <c r="AL2192" s="12" t="s">
        <v>20</v>
      </c>
      <c r="AM2192" s="10">
        <v>65</v>
      </c>
      <c r="AN2192" s="12" t="s">
        <v>947</v>
      </c>
      <c r="AO2192" s="9" t="s">
        <v>1952</v>
      </c>
      <c r="AP2192" s="9"/>
      <c r="AQ2192" s="9"/>
      <c r="AR2192" s="14" t="s">
        <v>2129</v>
      </c>
      <c r="AS2192" s="9"/>
      <c r="AT2192" s="9"/>
      <c r="AU2192" s="9"/>
      <c r="AV2192" s="13"/>
      <c r="AW2192" s="13"/>
      <c r="AX2192" s="9"/>
      <c r="AY2192" s="9"/>
      <c r="AZ2192" s="9"/>
      <c r="BA2192" s="33">
        <v>3</v>
      </c>
      <c r="BB2192" s="33"/>
      <c r="BC2192" s="36"/>
      <c r="BD2192" s="12" t="s">
        <v>1771</v>
      </c>
    </row>
    <row r="2193" spans="1:56" s="12" customFormat="1" x14ac:dyDescent="0.2">
      <c r="A2193" s="9" t="str">
        <f>IF(Search!$C$5="","",IF(COUNTA(Inventory!$AP2193)=1,1,""))</f>
        <v/>
      </c>
      <c r="B2193" s="9" t="str">
        <f>IF(Search!$C$4="","",IF(ISNUMBER(SEARCH(Search!$C$4,$AR2193))=TRUE,1,""))</f>
        <v/>
      </c>
      <c r="C2193" s="9" t="str">
        <f>IF(Search!$C$6="x",IF(COUNTA($AQ2193)=1,1,"N"),IF(COUNTA($AQ2193)=1,"N",""))</f>
        <v/>
      </c>
      <c r="D2193" s="9" t="str">
        <f>IF(Search!$O$8="","",IF(ISNUMBER(SEARCH(Search!$O$8,$BD2193))=TRUE,1,""))</f>
        <v/>
      </c>
      <c r="E2193" s="9" t="str">
        <f>IF(Search!$C$7="","",IF(ISNUMBER(SEARCH(Search!$C$7,$AN2193))=TRUE,1,""))</f>
        <v/>
      </c>
      <c r="F2193" s="9" t="str">
        <f>IF(Search!$C$8="","",IF(ISNUMBER(SEARCH(Search!$C$8,$AO2193))=TRUE,1,""))</f>
        <v/>
      </c>
      <c r="G2193" s="9" t="str">
        <f>IF(Search!$F$4="","",IF(Inventory!$AJ2193&lt;Search!$F$4,"",1))</f>
        <v/>
      </c>
      <c r="H2193" s="9" t="str">
        <f>IF(Search!$F$5="","",IF(Inventory!$AJ2193&gt;Search!$F$5,"",1))</f>
        <v/>
      </c>
      <c r="I2193" s="9" t="str">
        <f>IF(Search!$F$7="","",IF(Search!$F$8="",IF(ISNUMBER(SEARCH(Search!$F$7,$AL2193))=TRUE,1,""),""))</f>
        <v/>
      </c>
      <c r="J2193" s="9" t="str">
        <f>IF($AL2193=Search!$F$8,1,"")</f>
        <v/>
      </c>
      <c r="K2193" s="9" t="str">
        <f>IF(Search!$I$4="","",IF(COUNTA($AS2193)=1,IF(Search!$I$4="N","N",1),""))</f>
        <v/>
      </c>
      <c r="L2193" s="9" t="str">
        <f>IF(Search!$I$5="","",IF($AS2193="RC",1,""))</f>
        <v/>
      </c>
      <c r="M2193" s="9" t="str">
        <f>IF(Search!$I$6="","",IF($AS2193="RCP",1,""))</f>
        <v/>
      </c>
      <c r="N2193" s="9" t="str">
        <f>IF(Search!$I$8="","",IF(COUNTA($AT2193)=1,IF(Search!$I$8="N","N",1),""))</f>
        <v/>
      </c>
      <c r="O2193" s="9" t="str">
        <f>IF(Search!$L$4="","",IF(COUNTA($AU2193)=1,IF(Search!$L$4="N","N",1),""))</f>
        <v/>
      </c>
      <c r="P2193" s="9" t="str">
        <f>IF(Search!$L$5="","",IF(ISNUMBER(SEARCH("Jersey",$AU2193))=TRUE,IF(Search!$L$5="N","N",1),""))</f>
        <v/>
      </c>
      <c r="Q2193" s="9" t="str">
        <f>IF(Search!$L$6="","",IF(ISNUMBER(SEARCH("Patch",$AU2193))=TRUE,IF(Search!$L$6="N","N",1),""))</f>
        <v/>
      </c>
      <c r="R2193" s="9" t="str">
        <f>IF(Search!$L$7="","",IF(ISNUMBER(SEARCH("Shield",$AU2193))=TRUE,IF(Search!$L$7="N","N",1),""))</f>
        <v/>
      </c>
      <c r="S2193" s="9" t="str">
        <f>IF(Search!$L$8="","",IF(ISNUMBER(SEARCH("Stick",$AU2193))=TRUE,IF(Search!$L$8="N","N",1),""))</f>
        <v/>
      </c>
      <c r="T2193" s="9" t="str">
        <f>IF(Search!$O$4="","",IF(COUNTA($AW2193)=1,IF(Search!$O$4="N","N",1),""))</f>
        <v/>
      </c>
      <c r="U2193" s="9" t="str">
        <f>IF(Search!$O$5="","",IF($AW2193="","",IF($AW2193&lt;Search!$O$5,"",1)))</f>
        <v/>
      </c>
      <c r="V2193" s="9" t="str">
        <f>IF(Search!$O$6="","",IF($AW2193="","",IF($AW2193&gt;Search!$O$6,"",1)))</f>
        <v/>
      </c>
      <c r="W2193" s="9" t="str">
        <f>IF(Search!$U$4="","",IF($AX2193="","",1))</f>
        <v/>
      </c>
      <c r="X2193" s="9" t="str">
        <f>IF(Search!$U$5="","",IF(ISNUMBER(SEARCH(Search!$U$5,$AX2193))=TRUE,IF(Search!$U$5="N","N",1),""))</f>
        <v/>
      </c>
      <c r="Y2193" s="9" t="str">
        <f>IF(Search!$U$6="","",IF($AY2193&lt;Search!$U$6,"",1))</f>
        <v/>
      </c>
      <c r="Z2193" s="9" t="str">
        <f>IF(Search!$R$4="","",IF(Inventory!$BA2193&lt;Search!$R$4,"",1))</f>
        <v/>
      </c>
      <c r="AA2193" s="9" t="str">
        <f>IF(Search!$R$5="","",IF($BA2193&gt;Search!$R$5,"",1))</f>
        <v/>
      </c>
      <c r="AB2193" s="9" t="str">
        <f>IF(Search!$R$6="","",IF($BB2193&lt;Search!$R$6,"",1))</f>
        <v/>
      </c>
      <c r="AC2193" s="9" t="str">
        <f>IF(Search!$R$7="","",IF($BB2193&lt;Search!$R$7,"",1))</f>
        <v/>
      </c>
      <c r="AD2193" s="45" t="str">
        <f>IF(COUNTIF($A2193:$AC2193,"n")&gt;0,"",IF(SUM($A2193:$AC2193)=COUNTA(Search!$C$4:$C$8,Search!$F$4:$F$8,Search!$I$4:$I$6,Search!$I$8,Search!$L$4:$L$8,Search!$O$4:$O$8,Search!$R$4:$R$7,Search!$U$4:$U$7)-COUNTIF(Search!$C$4:$U$7,"n"),1+LARGE($AD$1:AD2192,1),""))</f>
        <v/>
      </c>
      <c r="AE2193" s="45" t="str">
        <f t="shared" si="105"/>
        <v/>
      </c>
      <c r="AF2193" s="45" t="str">
        <f>IF(AD2193="","",COUNTIF($AE$1:$AE2192,$AE2193)+RANK($AE2193,$AE$2:$AE$10540,1))</f>
        <v/>
      </c>
      <c r="AG2193" s="45" t="str">
        <f t="shared" si="106"/>
        <v/>
      </c>
      <c r="AH2193" s="45" t="str">
        <f>IF($AD2193="","",COUNTIF($AG$1:$AG2192,$AG2193)+RANK($AG2193,$AG$1:$AG$10539,0))</f>
        <v/>
      </c>
      <c r="AI2193" s="10" t="str">
        <f t="shared" si="107"/>
        <v>2013-14 Upper Deck Canvas #67 Keith Yandle PHO    /   $2.5</v>
      </c>
      <c r="AJ2193" s="11">
        <v>2013</v>
      </c>
      <c r="AK2193" s="17">
        <v>14</v>
      </c>
      <c r="AL2193" s="12" t="s">
        <v>20</v>
      </c>
      <c r="AM2193" s="10">
        <v>67</v>
      </c>
      <c r="AN2193" s="12" t="s">
        <v>654</v>
      </c>
      <c r="AO2193" s="9" t="s">
        <v>1919</v>
      </c>
      <c r="AP2193" s="9"/>
      <c r="AQ2193" s="9"/>
      <c r="AR2193" s="14" t="s">
        <v>2129</v>
      </c>
      <c r="AS2193" s="9"/>
      <c r="AT2193" s="9"/>
      <c r="AU2193" s="9"/>
      <c r="AV2193" s="13"/>
      <c r="AW2193" s="13"/>
      <c r="AX2193" s="9"/>
      <c r="AY2193" s="9"/>
      <c r="AZ2193" s="9"/>
      <c r="BA2193" s="33">
        <v>2.5</v>
      </c>
      <c r="BB2193" s="33"/>
      <c r="BC2193" s="36"/>
      <c r="BD2193" s="12" t="s">
        <v>1771</v>
      </c>
    </row>
    <row r="2194" spans="1:56" s="12" customFormat="1" x14ac:dyDescent="0.2">
      <c r="A2194" s="9" t="str">
        <f>IF(Search!$C$5="","",IF(COUNTA(Inventory!$AP2194)=1,1,""))</f>
        <v/>
      </c>
      <c r="B2194" s="9" t="str">
        <f>IF(Search!$C$4="","",IF(ISNUMBER(SEARCH(Search!$C$4,$AR2194))=TRUE,1,""))</f>
        <v/>
      </c>
      <c r="C2194" s="9" t="str">
        <f>IF(Search!$C$6="x",IF(COUNTA($AQ2194)=1,1,"N"),IF(COUNTA($AQ2194)=1,"N",""))</f>
        <v/>
      </c>
      <c r="D2194" s="9" t="str">
        <f>IF(Search!$O$8="","",IF(ISNUMBER(SEARCH(Search!$O$8,$BD2194))=TRUE,1,""))</f>
        <v/>
      </c>
      <c r="E2194" s="9" t="str">
        <f>IF(Search!$C$7="","",IF(ISNUMBER(SEARCH(Search!$C$7,$AN2194))=TRUE,1,""))</f>
        <v/>
      </c>
      <c r="F2194" s="9" t="str">
        <f>IF(Search!$C$8="","",IF(ISNUMBER(SEARCH(Search!$C$8,$AO2194))=TRUE,1,""))</f>
        <v/>
      </c>
      <c r="G2194" s="9" t="str">
        <f>IF(Search!$F$4="","",IF(Inventory!$AJ2194&lt;Search!$F$4,"",1))</f>
        <v/>
      </c>
      <c r="H2194" s="9" t="str">
        <f>IF(Search!$F$5="","",IF(Inventory!$AJ2194&gt;Search!$F$5,"",1))</f>
        <v/>
      </c>
      <c r="I2194" s="9" t="str">
        <f>IF(Search!$F$7="","",IF(Search!$F$8="",IF(ISNUMBER(SEARCH(Search!$F$7,$AL2194))=TRUE,1,""),""))</f>
        <v/>
      </c>
      <c r="J2194" s="9" t="str">
        <f>IF($AL2194=Search!$F$8,1,"")</f>
        <v/>
      </c>
      <c r="K2194" s="9" t="str">
        <f>IF(Search!$I$4="","",IF(COUNTA($AS2194)=1,IF(Search!$I$4="N","N",1),""))</f>
        <v/>
      </c>
      <c r="L2194" s="9" t="str">
        <f>IF(Search!$I$5="","",IF($AS2194="RC",1,""))</f>
        <v/>
      </c>
      <c r="M2194" s="9" t="str">
        <f>IF(Search!$I$6="","",IF($AS2194="RCP",1,""))</f>
        <v/>
      </c>
      <c r="N2194" s="9" t="str">
        <f>IF(Search!$I$8="","",IF(COUNTA($AT2194)=1,IF(Search!$I$8="N","N",1),""))</f>
        <v/>
      </c>
      <c r="O2194" s="9" t="str">
        <f>IF(Search!$L$4="","",IF(COUNTA($AU2194)=1,IF(Search!$L$4="N","N",1),""))</f>
        <v/>
      </c>
      <c r="P2194" s="9" t="str">
        <f>IF(Search!$L$5="","",IF(ISNUMBER(SEARCH("Jersey",$AU2194))=TRUE,IF(Search!$L$5="N","N",1),""))</f>
        <v/>
      </c>
      <c r="Q2194" s="9" t="str">
        <f>IF(Search!$L$6="","",IF(ISNUMBER(SEARCH("Patch",$AU2194))=TRUE,IF(Search!$L$6="N","N",1),""))</f>
        <v/>
      </c>
      <c r="R2194" s="9" t="str">
        <f>IF(Search!$L$7="","",IF(ISNUMBER(SEARCH("Shield",$AU2194))=TRUE,IF(Search!$L$7="N","N",1),""))</f>
        <v/>
      </c>
      <c r="S2194" s="9" t="str">
        <f>IF(Search!$L$8="","",IF(ISNUMBER(SEARCH("Stick",$AU2194))=TRUE,IF(Search!$L$8="N","N",1),""))</f>
        <v/>
      </c>
      <c r="T2194" s="9" t="str">
        <f>IF(Search!$O$4="","",IF(COUNTA($AW2194)=1,IF(Search!$O$4="N","N",1),""))</f>
        <v/>
      </c>
      <c r="U2194" s="9" t="str">
        <f>IF(Search!$O$5="","",IF($AW2194="","",IF($AW2194&lt;Search!$O$5,"",1)))</f>
        <v/>
      </c>
      <c r="V2194" s="9" t="str">
        <f>IF(Search!$O$6="","",IF($AW2194="","",IF($AW2194&gt;Search!$O$6,"",1)))</f>
        <v/>
      </c>
      <c r="W2194" s="9" t="str">
        <f>IF(Search!$U$4="","",IF($AX2194="","",1))</f>
        <v/>
      </c>
      <c r="X2194" s="9" t="str">
        <f>IF(Search!$U$5="","",IF(ISNUMBER(SEARCH(Search!$U$5,$AX2194))=TRUE,IF(Search!$U$5="N","N",1),""))</f>
        <v/>
      </c>
      <c r="Y2194" s="9" t="str">
        <f>IF(Search!$U$6="","",IF($AY2194&lt;Search!$U$6,"",1))</f>
        <v/>
      </c>
      <c r="Z2194" s="9" t="str">
        <f>IF(Search!$R$4="","",IF(Inventory!$BA2194&lt;Search!$R$4,"",1))</f>
        <v/>
      </c>
      <c r="AA2194" s="9" t="str">
        <f>IF(Search!$R$5="","",IF($BA2194&gt;Search!$R$5,"",1))</f>
        <v/>
      </c>
      <c r="AB2194" s="9" t="str">
        <f>IF(Search!$R$6="","",IF($BB2194&lt;Search!$R$6,"",1))</f>
        <v/>
      </c>
      <c r="AC2194" s="9" t="str">
        <f>IF(Search!$R$7="","",IF($BB2194&lt;Search!$R$7,"",1))</f>
        <v/>
      </c>
      <c r="AD2194" s="45" t="str">
        <f>IF(COUNTIF($A2194:$AC2194,"n")&gt;0,"",IF(SUM($A2194:$AC2194)=COUNTA(Search!$C$4:$C$8,Search!$F$4:$F$8,Search!$I$4:$I$6,Search!$I$8,Search!$L$4:$L$8,Search!$O$4:$O$8,Search!$R$4:$R$7,Search!$U$4:$U$7)-COUNTIF(Search!$C$4:$U$7,"n"),1+LARGE($AD$1:AD2193,1),""))</f>
        <v/>
      </c>
      <c r="AE2194" s="45" t="str">
        <f t="shared" si="105"/>
        <v/>
      </c>
      <c r="AF2194" s="45" t="str">
        <f>IF(AD2194="","",COUNTIF($AE$1:$AE2193,$AE2194)+RANK($AE2194,$AE$2:$AE$10540,1))</f>
        <v/>
      </c>
      <c r="AG2194" s="45" t="str">
        <f t="shared" si="106"/>
        <v/>
      </c>
      <c r="AH2194" s="45" t="str">
        <f>IF($AD2194="","",COUNTIF($AG$1:$AG2193,$AG2194)+RANK($AG2194,$AG$1:$AG$10539,0))</f>
        <v/>
      </c>
      <c r="AI2194" s="10" t="str">
        <f t="shared" si="107"/>
        <v>2013-14 Upper Deck Canvas #74 Michael Cammalleri CGY    /   $2.5</v>
      </c>
      <c r="AJ2194" s="11">
        <v>2013</v>
      </c>
      <c r="AK2194" s="17">
        <v>14</v>
      </c>
      <c r="AL2194" s="12" t="s">
        <v>20</v>
      </c>
      <c r="AM2194" s="10">
        <v>74</v>
      </c>
      <c r="AN2194" s="12" t="s">
        <v>1602</v>
      </c>
      <c r="AO2194" s="9" t="s">
        <v>1910</v>
      </c>
      <c r="AP2194" s="9"/>
      <c r="AQ2194" s="9"/>
      <c r="AR2194" s="14" t="s">
        <v>2129</v>
      </c>
      <c r="AS2194" s="9"/>
      <c r="AT2194" s="9"/>
      <c r="AU2194" s="9"/>
      <c r="AV2194" s="13"/>
      <c r="AW2194" s="13"/>
      <c r="AX2194" s="9"/>
      <c r="AY2194" s="9"/>
      <c r="AZ2194" s="9"/>
      <c r="BA2194" s="33">
        <v>2.5</v>
      </c>
      <c r="BB2194" s="33"/>
      <c r="BC2194" s="36"/>
      <c r="BD2194" s="12" t="s">
        <v>1771</v>
      </c>
    </row>
    <row r="2195" spans="1:56" s="12" customFormat="1" x14ac:dyDescent="0.2">
      <c r="A2195" s="9" t="str">
        <f>IF(Search!$C$5="","",IF(COUNTA(Inventory!$AP2195)=1,1,""))</f>
        <v/>
      </c>
      <c r="B2195" s="9" t="str">
        <f>IF(Search!$C$4="","",IF(ISNUMBER(SEARCH(Search!$C$4,$AR2195))=TRUE,1,""))</f>
        <v/>
      </c>
      <c r="C2195" s="9" t="str">
        <f>IF(Search!$C$6="x",IF(COUNTA($AQ2195)=1,1,"N"),IF(COUNTA($AQ2195)=1,"N",""))</f>
        <v/>
      </c>
      <c r="D2195" s="9" t="str">
        <f>IF(Search!$O$8="","",IF(ISNUMBER(SEARCH(Search!$O$8,$BD2195))=TRUE,1,""))</f>
        <v/>
      </c>
      <c r="E2195" s="9" t="str">
        <f>IF(Search!$C$7="","",IF(ISNUMBER(SEARCH(Search!$C$7,$AN2195))=TRUE,1,""))</f>
        <v/>
      </c>
      <c r="F2195" s="9" t="str">
        <f>IF(Search!$C$8="","",IF(ISNUMBER(SEARCH(Search!$C$8,$AO2195))=TRUE,1,""))</f>
        <v/>
      </c>
      <c r="G2195" s="9" t="str">
        <f>IF(Search!$F$4="","",IF(Inventory!$AJ2195&lt;Search!$F$4,"",1))</f>
        <v/>
      </c>
      <c r="H2195" s="9" t="str">
        <f>IF(Search!$F$5="","",IF(Inventory!$AJ2195&gt;Search!$F$5,"",1))</f>
        <v/>
      </c>
      <c r="I2195" s="9" t="str">
        <f>IF(Search!$F$7="","",IF(Search!$F$8="",IF(ISNUMBER(SEARCH(Search!$F$7,$AL2195))=TRUE,1,""),""))</f>
        <v/>
      </c>
      <c r="J2195" s="9" t="str">
        <f>IF($AL2195=Search!$F$8,1,"")</f>
        <v/>
      </c>
      <c r="K2195" s="9" t="str">
        <f>IF(Search!$I$4="","",IF(COUNTA($AS2195)=1,IF(Search!$I$4="N","N",1),""))</f>
        <v/>
      </c>
      <c r="L2195" s="9" t="str">
        <f>IF(Search!$I$5="","",IF($AS2195="RC",1,""))</f>
        <v/>
      </c>
      <c r="M2195" s="9" t="str">
        <f>IF(Search!$I$6="","",IF($AS2195="RCP",1,""))</f>
        <v/>
      </c>
      <c r="N2195" s="9" t="str">
        <f>IF(Search!$I$8="","",IF(COUNTA($AT2195)=1,IF(Search!$I$8="N","N",1),""))</f>
        <v/>
      </c>
      <c r="O2195" s="9" t="str">
        <f>IF(Search!$L$4="","",IF(COUNTA($AU2195)=1,IF(Search!$L$4="N","N",1),""))</f>
        <v/>
      </c>
      <c r="P2195" s="9" t="str">
        <f>IF(Search!$L$5="","",IF(ISNUMBER(SEARCH("Jersey",$AU2195))=TRUE,IF(Search!$L$5="N","N",1),""))</f>
        <v/>
      </c>
      <c r="Q2195" s="9" t="str">
        <f>IF(Search!$L$6="","",IF(ISNUMBER(SEARCH("Patch",$AU2195))=TRUE,IF(Search!$L$6="N","N",1),""))</f>
        <v/>
      </c>
      <c r="R2195" s="9" t="str">
        <f>IF(Search!$L$7="","",IF(ISNUMBER(SEARCH("Shield",$AU2195))=TRUE,IF(Search!$L$7="N","N",1),""))</f>
        <v/>
      </c>
      <c r="S2195" s="9" t="str">
        <f>IF(Search!$L$8="","",IF(ISNUMBER(SEARCH("Stick",$AU2195))=TRUE,IF(Search!$L$8="N","N",1),""))</f>
        <v/>
      </c>
      <c r="T2195" s="9" t="str">
        <f>IF(Search!$O$4="","",IF(COUNTA($AW2195)=1,IF(Search!$O$4="N","N",1),""))</f>
        <v/>
      </c>
      <c r="U2195" s="9" t="str">
        <f>IF(Search!$O$5="","",IF($AW2195="","",IF($AW2195&lt;Search!$O$5,"",1)))</f>
        <v/>
      </c>
      <c r="V2195" s="9" t="str">
        <f>IF(Search!$O$6="","",IF($AW2195="","",IF($AW2195&gt;Search!$O$6,"",1)))</f>
        <v/>
      </c>
      <c r="W2195" s="9" t="str">
        <f>IF(Search!$U$4="","",IF($AX2195="","",1))</f>
        <v/>
      </c>
      <c r="X2195" s="9" t="str">
        <f>IF(Search!$U$5="","",IF(ISNUMBER(SEARCH(Search!$U$5,$AX2195))=TRUE,IF(Search!$U$5="N","N",1),""))</f>
        <v/>
      </c>
      <c r="Y2195" s="9" t="str">
        <f>IF(Search!$U$6="","",IF($AY2195&lt;Search!$U$6,"",1))</f>
        <v/>
      </c>
      <c r="Z2195" s="9" t="str">
        <f>IF(Search!$R$4="","",IF(Inventory!$BA2195&lt;Search!$R$4,"",1))</f>
        <v/>
      </c>
      <c r="AA2195" s="9" t="str">
        <f>IF(Search!$R$5="","",IF($BA2195&gt;Search!$R$5,"",1))</f>
        <v/>
      </c>
      <c r="AB2195" s="9" t="str">
        <f>IF(Search!$R$6="","",IF($BB2195&lt;Search!$R$6,"",1))</f>
        <v/>
      </c>
      <c r="AC2195" s="9" t="str">
        <f>IF(Search!$R$7="","",IF($BB2195&lt;Search!$R$7,"",1))</f>
        <v/>
      </c>
      <c r="AD2195" s="45" t="str">
        <f>IF(COUNTIF($A2195:$AC2195,"n")&gt;0,"",IF(SUM($A2195:$AC2195)=COUNTA(Search!$C$4:$C$8,Search!$F$4:$F$8,Search!$I$4:$I$6,Search!$I$8,Search!$L$4:$L$8,Search!$O$4:$O$8,Search!$R$4:$R$7,Search!$U$4:$U$7)-COUNTIF(Search!$C$4:$U$7,"n"),1+LARGE($AD$1:AD2194,1),""))</f>
        <v/>
      </c>
      <c r="AE2195" s="45" t="str">
        <f t="shared" si="105"/>
        <v/>
      </c>
      <c r="AF2195" s="45" t="str">
        <f>IF(AD2195="","",COUNTIF($AE$1:$AE2194,$AE2195)+RANK($AE2195,$AE$2:$AE$10540,1))</f>
        <v/>
      </c>
      <c r="AG2195" s="45" t="str">
        <f t="shared" si="106"/>
        <v/>
      </c>
      <c r="AH2195" s="45" t="str">
        <f>IF($AD2195="","",COUNTIF($AG$1:$AG2194,$AG2195)+RANK($AG2195,$AG$1:$AG$10539,0))</f>
        <v/>
      </c>
      <c r="AI2195" s="10" t="str">
        <f t="shared" si="107"/>
        <v>2013-14 Upper Deck Canvas #83 Slava Voynov LAK    /   $2.5</v>
      </c>
      <c r="AJ2195" s="11">
        <v>2013</v>
      </c>
      <c r="AK2195" s="17">
        <v>14</v>
      </c>
      <c r="AL2195" s="12" t="s">
        <v>20</v>
      </c>
      <c r="AM2195" s="10">
        <v>83</v>
      </c>
      <c r="AN2195" s="12" t="s">
        <v>1603</v>
      </c>
      <c r="AO2195" s="9" t="s">
        <v>1924</v>
      </c>
      <c r="AP2195" s="9"/>
      <c r="AQ2195" s="9"/>
      <c r="AR2195" s="14" t="s">
        <v>2129</v>
      </c>
      <c r="AS2195" s="9"/>
      <c r="AT2195" s="9"/>
      <c r="AU2195" s="9"/>
      <c r="AV2195" s="13"/>
      <c r="AW2195" s="13"/>
      <c r="AX2195" s="9"/>
      <c r="AY2195" s="9"/>
      <c r="AZ2195" s="9"/>
      <c r="BA2195" s="33">
        <v>2.5</v>
      </c>
      <c r="BB2195" s="33"/>
      <c r="BC2195" s="36"/>
      <c r="BD2195" s="12" t="s">
        <v>1771</v>
      </c>
    </row>
    <row r="2196" spans="1:56" s="12" customFormat="1" x14ac:dyDescent="0.2">
      <c r="A2196" s="9" t="str">
        <f>IF(Search!$C$5="","",IF(COUNTA(Inventory!$AP2196)=1,1,""))</f>
        <v/>
      </c>
      <c r="B2196" s="9" t="str">
        <f>IF(Search!$C$4="","",IF(ISNUMBER(SEARCH(Search!$C$4,$AR2196))=TRUE,1,""))</f>
        <v/>
      </c>
      <c r="C2196" s="9" t="str">
        <f>IF(Search!$C$6="x",IF(COUNTA($AQ2196)=1,1,"N"),IF(COUNTA($AQ2196)=1,"N",""))</f>
        <v/>
      </c>
      <c r="D2196" s="9" t="str">
        <f>IF(Search!$O$8="","",IF(ISNUMBER(SEARCH(Search!$O$8,$BD2196))=TRUE,1,""))</f>
        <v/>
      </c>
      <c r="E2196" s="9" t="str">
        <f>IF(Search!$C$7="","",IF(ISNUMBER(SEARCH(Search!$C$7,$AN2196))=TRUE,1,""))</f>
        <v/>
      </c>
      <c r="F2196" s="9" t="str">
        <f>IF(Search!$C$8="","",IF(ISNUMBER(SEARCH(Search!$C$8,$AO2196))=TRUE,1,""))</f>
        <v/>
      </c>
      <c r="G2196" s="9" t="str">
        <f>IF(Search!$F$4="","",IF(Inventory!$AJ2196&lt;Search!$F$4,"",1))</f>
        <v/>
      </c>
      <c r="H2196" s="9" t="str">
        <f>IF(Search!$F$5="","",IF(Inventory!$AJ2196&gt;Search!$F$5,"",1))</f>
        <v/>
      </c>
      <c r="I2196" s="9" t="str">
        <f>IF(Search!$F$7="","",IF(Search!$F$8="",IF(ISNUMBER(SEARCH(Search!$F$7,$AL2196))=TRUE,1,""),""))</f>
        <v/>
      </c>
      <c r="J2196" s="9" t="str">
        <f>IF($AL2196=Search!$F$8,1,"")</f>
        <v/>
      </c>
      <c r="K2196" s="9" t="str">
        <f>IF(Search!$I$4="","",IF(COUNTA($AS2196)=1,IF(Search!$I$4="N","N",1),""))</f>
        <v/>
      </c>
      <c r="L2196" s="9" t="str">
        <f>IF(Search!$I$5="","",IF($AS2196="RC",1,""))</f>
        <v/>
      </c>
      <c r="M2196" s="9" t="str">
        <f>IF(Search!$I$6="","",IF($AS2196="RCP",1,""))</f>
        <v/>
      </c>
      <c r="N2196" s="9" t="str">
        <f>IF(Search!$I$8="","",IF(COUNTA($AT2196)=1,IF(Search!$I$8="N","N",1),""))</f>
        <v/>
      </c>
      <c r="O2196" s="9" t="str">
        <f>IF(Search!$L$4="","",IF(COUNTA($AU2196)=1,IF(Search!$L$4="N","N",1),""))</f>
        <v/>
      </c>
      <c r="P2196" s="9" t="str">
        <f>IF(Search!$L$5="","",IF(ISNUMBER(SEARCH("Jersey",$AU2196))=TRUE,IF(Search!$L$5="N","N",1),""))</f>
        <v/>
      </c>
      <c r="Q2196" s="9" t="str">
        <f>IF(Search!$L$6="","",IF(ISNUMBER(SEARCH("Patch",$AU2196))=TRUE,IF(Search!$L$6="N","N",1),""))</f>
        <v/>
      </c>
      <c r="R2196" s="9" t="str">
        <f>IF(Search!$L$7="","",IF(ISNUMBER(SEARCH("Shield",$AU2196))=TRUE,IF(Search!$L$7="N","N",1),""))</f>
        <v/>
      </c>
      <c r="S2196" s="9" t="str">
        <f>IF(Search!$L$8="","",IF(ISNUMBER(SEARCH("Stick",$AU2196))=TRUE,IF(Search!$L$8="N","N",1),""))</f>
        <v/>
      </c>
      <c r="T2196" s="9" t="str">
        <f>IF(Search!$O$4="","",IF(COUNTA($AW2196)=1,IF(Search!$O$4="N","N",1),""))</f>
        <v/>
      </c>
      <c r="U2196" s="9" t="str">
        <f>IF(Search!$O$5="","",IF($AW2196="","",IF($AW2196&lt;Search!$O$5,"",1)))</f>
        <v/>
      </c>
      <c r="V2196" s="9" t="str">
        <f>IF(Search!$O$6="","",IF($AW2196="","",IF($AW2196&gt;Search!$O$6,"",1)))</f>
        <v/>
      </c>
      <c r="W2196" s="9" t="str">
        <f>IF(Search!$U$4="","",IF($AX2196="","",1))</f>
        <v/>
      </c>
      <c r="X2196" s="9" t="str">
        <f>IF(Search!$U$5="","",IF(ISNUMBER(SEARCH(Search!$U$5,$AX2196))=TRUE,IF(Search!$U$5="N","N",1),""))</f>
        <v/>
      </c>
      <c r="Y2196" s="9" t="str">
        <f>IF(Search!$U$6="","",IF($AY2196&lt;Search!$U$6,"",1))</f>
        <v/>
      </c>
      <c r="Z2196" s="9" t="str">
        <f>IF(Search!$R$4="","",IF(Inventory!$BA2196&lt;Search!$R$4,"",1))</f>
        <v/>
      </c>
      <c r="AA2196" s="9" t="str">
        <f>IF(Search!$R$5="","",IF($BA2196&gt;Search!$R$5,"",1))</f>
        <v/>
      </c>
      <c r="AB2196" s="9" t="str">
        <f>IF(Search!$R$6="","",IF($BB2196&lt;Search!$R$6,"",1))</f>
        <v/>
      </c>
      <c r="AC2196" s="9" t="str">
        <f>IF(Search!$R$7="","",IF($BB2196&lt;Search!$R$7,"",1))</f>
        <v/>
      </c>
      <c r="AD2196" s="45" t="str">
        <f>IF(COUNTIF($A2196:$AC2196,"n")&gt;0,"",IF(SUM($A2196:$AC2196)=COUNTA(Search!$C$4:$C$8,Search!$F$4:$F$8,Search!$I$4:$I$6,Search!$I$8,Search!$L$4:$L$8,Search!$O$4:$O$8,Search!$R$4:$R$7,Search!$U$4:$U$7)-COUNTIF(Search!$C$4:$U$7,"n"),1+LARGE($AD$1:AD2195,1),""))</f>
        <v/>
      </c>
      <c r="AE2196" s="45" t="str">
        <f t="shared" si="105"/>
        <v/>
      </c>
      <c r="AF2196" s="45" t="str">
        <f>IF(AD2196="","",COUNTIF($AE$1:$AE2195,$AE2196)+RANK($AE2196,$AE$2:$AE$10540,1))</f>
        <v/>
      </c>
      <c r="AG2196" s="45" t="str">
        <f t="shared" si="106"/>
        <v/>
      </c>
      <c r="AH2196" s="45" t="str">
        <f>IF($AD2196="","",COUNTIF($AG$1:$AG2195,$AG2196)+RANK($AG2196,$AG$1:$AG$10539,0))</f>
        <v/>
      </c>
      <c r="AI2196" s="10" t="str">
        <f t="shared" si="107"/>
        <v>2013-14 Upper Deck Canvas #84 Joe Thornton SJS    /   $3</v>
      </c>
      <c r="AJ2196" s="11">
        <v>2013</v>
      </c>
      <c r="AK2196" s="17">
        <v>14</v>
      </c>
      <c r="AL2196" s="12" t="s">
        <v>20</v>
      </c>
      <c r="AM2196" s="10">
        <v>84</v>
      </c>
      <c r="AN2196" s="12" t="s">
        <v>421</v>
      </c>
      <c r="AO2196" s="9" t="s">
        <v>1928</v>
      </c>
      <c r="AP2196" s="9"/>
      <c r="AQ2196" s="9"/>
      <c r="AR2196" s="14" t="s">
        <v>2129</v>
      </c>
      <c r="AS2196" s="9"/>
      <c r="AT2196" s="9"/>
      <c r="AU2196" s="9"/>
      <c r="AV2196" s="13"/>
      <c r="AW2196" s="13"/>
      <c r="AX2196" s="9"/>
      <c r="AY2196" s="9"/>
      <c r="AZ2196" s="9"/>
      <c r="BA2196" s="33">
        <v>3</v>
      </c>
      <c r="BB2196" s="33"/>
      <c r="BC2196" s="36"/>
      <c r="BD2196" s="12" t="s">
        <v>1771</v>
      </c>
    </row>
    <row r="2197" spans="1:56" s="12" customFormat="1" x14ac:dyDescent="0.2">
      <c r="A2197" s="9" t="str">
        <f>IF(Search!$C$5="","",IF(COUNTA(Inventory!$AP2197)=1,1,""))</f>
        <v/>
      </c>
      <c r="B2197" s="9" t="str">
        <f>IF(Search!$C$4="","",IF(ISNUMBER(SEARCH(Search!$C$4,$AR2197))=TRUE,1,""))</f>
        <v/>
      </c>
      <c r="C2197" s="9" t="str">
        <f>IF(Search!$C$6="x",IF(COUNTA($AQ2197)=1,1,"N"),IF(COUNTA($AQ2197)=1,"N",""))</f>
        <v/>
      </c>
      <c r="D2197" s="9" t="str">
        <f>IF(Search!$O$8="","",IF(ISNUMBER(SEARCH(Search!$O$8,$BD2197))=TRUE,1,""))</f>
        <v/>
      </c>
      <c r="E2197" s="9" t="str">
        <f>IF(Search!$C$7="","",IF(ISNUMBER(SEARCH(Search!$C$7,$AN2197))=TRUE,1,""))</f>
        <v/>
      </c>
      <c r="F2197" s="9" t="str">
        <f>IF(Search!$C$8="","",IF(ISNUMBER(SEARCH(Search!$C$8,$AO2197))=TRUE,1,""))</f>
        <v/>
      </c>
      <c r="G2197" s="9" t="str">
        <f>IF(Search!$F$4="","",IF(Inventory!$AJ2197&lt;Search!$F$4,"",1))</f>
        <v/>
      </c>
      <c r="H2197" s="9" t="str">
        <f>IF(Search!$F$5="","",IF(Inventory!$AJ2197&gt;Search!$F$5,"",1))</f>
        <v/>
      </c>
      <c r="I2197" s="9" t="str">
        <f>IF(Search!$F$7="","",IF(Search!$F$8="",IF(ISNUMBER(SEARCH(Search!$F$7,$AL2197))=TRUE,1,""),""))</f>
        <v/>
      </c>
      <c r="J2197" s="9" t="str">
        <f>IF($AL2197=Search!$F$8,1,"")</f>
        <v/>
      </c>
      <c r="K2197" s="9" t="str">
        <f>IF(Search!$I$4="","",IF(COUNTA($AS2197)=1,IF(Search!$I$4="N","N",1),""))</f>
        <v/>
      </c>
      <c r="L2197" s="9" t="str">
        <f>IF(Search!$I$5="","",IF($AS2197="RC",1,""))</f>
        <v/>
      </c>
      <c r="M2197" s="9" t="str">
        <f>IF(Search!$I$6="","",IF($AS2197="RCP",1,""))</f>
        <v/>
      </c>
      <c r="N2197" s="9" t="str">
        <f>IF(Search!$I$8="","",IF(COUNTA($AT2197)=1,IF(Search!$I$8="N","N",1),""))</f>
        <v/>
      </c>
      <c r="O2197" s="9" t="str">
        <f>IF(Search!$L$4="","",IF(COUNTA($AU2197)=1,IF(Search!$L$4="N","N",1),""))</f>
        <v/>
      </c>
      <c r="P2197" s="9" t="str">
        <f>IF(Search!$L$5="","",IF(ISNUMBER(SEARCH("Jersey",$AU2197))=TRUE,IF(Search!$L$5="N","N",1),""))</f>
        <v/>
      </c>
      <c r="Q2197" s="9" t="str">
        <f>IF(Search!$L$6="","",IF(ISNUMBER(SEARCH("Patch",$AU2197))=TRUE,IF(Search!$L$6="N","N",1),""))</f>
        <v/>
      </c>
      <c r="R2197" s="9" t="str">
        <f>IF(Search!$L$7="","",IF(ISNUMBER(SEARCH("Shield",$AU2197))=TRUE,IF(Search!$L$7="N","N",1),""))</f>
        <v/>
      </c>
      <c r="S2197" s="9" t="str">
        <f>IF(Search!$L$8="","",IF(ISNUMBER(SEARCH("Stick",$AU2197))=TRUE,IF(Search!$L$8="N","N",1),""))</f>
        <v/>
      </c>
      <c r="T2197" s="9" t="str">
        <f>IF(Search!$O$4="","",IF(COUNTA($AW2197)=1,IF(Search!$O$4="N","N",1),""))</f>
        <v/>
      </c>
      <c r="U2197" s="9" t="str">
        <f>IF(Search!$O$5="","",IF($AW2197="","",IF($AW2197&lt;Search!$O$5,"",1)))</f>
        <v/>
      </c>
      <c r="V2197" s="9" t="str">
        <f>IF(Search!$O$6="","",IF($AW2197="","",IF($AW2197&gt;Search!$O$6,"",1)))</f>
        <v/>
      </c>
      <c r="W2197" s="9" t="str">
        <f>IF(Search!$U$4="","",IF($AX2197="","",1))</f>
        <v/>
      </c>
      <c r="X2197" s="9" t="str">
        <f>IF(Search!$U$5="","",IF(ISNUMBER(SEARCH(Search!$U$5,$AX2197))=TRUE,IF(Search!$U$5="N","N",1),""))</f>
        <v/>
      </c>
      <c r="Y2197" s="9" t="str">
        <f>IF(Search!$U$6="","",IF($AY2197&lt;Search!$U$6,"",1))</f>
        <v/>
      </c>
      <c r="Z2197" s="9" t="str">
        <f>IF(Search!$R$4="","",IF(Inventory!$BA2197&lt;Search!$R$4,"",1))</f>
        <v/>
      </c>
      <c r="AA2197" s="9" t="str">
        <f>IF(Search!$R$5="","",IF($BA2197&gt;Search!$R$5,"",1))</f>
        <v/>
      </c>
      <c r="AB2197" s="9" t="str">
        <f>IF(Search!$R$6="","",IF($BB2197&lt;Search!$R$6,"",1))</f>
        <v/>
      </c>
      <c r="AC2197" s="9" t="str">
        <f>IF(Search!$R$7="","",IF($BB2197&lt;Search!$R$7,"",1))</f>
        <v/>
      </c>
      <c r="AD2197" s="45" t="str">
        <f>IF(COUNTIF($A2197:$AC2197,"n")&gt;0,"",IF(SUM($A2197:$AC2197)=COUNTA(Search!$C$4:$C$8,Search!$F$4:$F$8,Search!$I$4:$I$6,Search!$I$8,Search!$L$4:$L$8,Search!$O$4:$O$8,Search!$R$4:$R$7,Search!$U$4:$U$7)-COUNTIF(Search!$C$4:$U$7,"n"),1+LARGE($AD$1:AD2196,1),""))</f>
        <v/>
      </c>
      <c r="AE2197" s="45" t="str">
        <f t="shared" si="105"/>
        <v/>
      </c>
      <c r="AF2197" s="45" t="str">
        <f>IF(AD2197="","",COUNTIF($AE$1:$AE2196,$AE2197)+RANK($AE2197,$AE$2:$AE$10540,1))</f>
        <v/>
      </c>
      <c r="AG2197" s="45" t="str">
        <f t="shared" si="106"/>
        <v/>
      </c>
      <c r="AH2197" s="45" t="str">
        <f>IF($AD2197="","",COUNTIF($AG$1:$AG2196,$AG2197)+RANK($AG2197,$AG$1:$AG$10539,0))</f>
        <v/>
      </c>
      <c r="AI2197" s="10" t="str">
        <f t="shared" si="107"/>
        <v>2013-14 Upper Deck Canvas #90 Patrick Kane/Corey Crawford/Duncan Keith CL CHI    /   $2.5</v>
      </c>
      <c r="AJ2197" s="11">
        <v>2013</v>
      </c>
      <c r="AK2197" s="17">
        <v>14</v>
      </c>
      <c r="AL2197" s="12" t="s">
        <v>20</v>
      </c>
      <c r="AM2197" s="10">
        <v>90</v>
      </c>
      <c r="AN2197" s="12" t="s">
        <v>1604</v>
      </c>
      <c r="AO2197" s="9" t="s">
        <v>1917</v>
      </c>
      <c r="AP2197" s="9"/>
      <c r="AQ2197" s="9"/>
      <c r="AR2197" s="14" t="s">
        <v>2129</v>
      </c>
      <c r="AS2197" s="9"/>
      <c r="AT2197" s="9"/>
      <c r="AU2197" s="9"/>
      <c r="AV2197" s="13"/>
      <c r="AW2197" s="13"/>
      <c r="AX2197" s="9"/>
      <c r="AY2197" s="9"/>
      <c r="AZ2197" s="9"/>
      <c r="BA2197" s="33">
        <v>2.5</v>
      </c>
      <c r="BB2197" s="33"/>
      <c r="BC2197" s="36"/>
      <c r="BD2197" s="12" t="s">
        <v>1771</v>
      </c>
    </row>
    <row r="2198" spans="1:56" s="12" customFormat="1" x14ac:dyDescent="0.2">
      <c r="A2198" s="9" t="str">
        <f>IF(Search!$C$5="","",IF(COUNTA(Inventory!$AP2198)=1,1,""))</f>
        <v/>
      </c>
      <c r="B2198" s="9" t="str">
        <f>IF(Search!$C$4="","",IF(ISNUMBER(SEARCH(Search!$C$4,$AR2198))=TRUE,1,""))</f>
        <v/>
      </c>
      <c r="C2198" s="9" t="str">
        <f>IF(Search!$C$6="x",IF(COUNTA($AQ2198)=1,1,"N"),IF(COUNTA($AQ2198)=1,"N",""))</f>
        <v/>
      </c>
      <c r="D2198" s="9" t="str">
        <f>IF(Search!$O$8="","",IF(ISNUMBER(SEARCH(Search!$O$8,$BD2198))=TRUE,1,""))</f>
        <v/>
      </c>
      <c r="E2198" s="9" t="str">
        <f>IF(Search!$C$7="","",IF(ISNUMBER(SEARCH(Search!$C$7,$AN2198))=TRUE,1,""))</f>
        <v/>
      </c>
      <c r="F2198" s="9" t="str">
        <f>IF(Search!$C$8="","",IF(ISNUMBER(SEARCH(Search!$C$8,$AO2198))=TRUE,1,""))</f>
        <v/>
      </c>
      <c r="G2198" s="9" t="str">
        <f>IF(Search!$F$4="","",IF(Inventory!$AJ2198&lt;Search!$F$4,"",1))</f>
        <v/>
      </c>
      <c r="H2198" s="9" t="str">
        <f>IF(Search!$F$5="","",IF(Inventory!$AJ2198&gt;Search!$F$5,"",1))</f>
        <v/>
      </c>
      <c r="I2198" s="9" t="str">
        <f>IF(Search!$F$7="","",IF(Search!$F$8="",IF(ISNUMBER(SEARCH(Search!$F$7,$AL2198))=TRUE,1,""),""))</f>
        <v/>
      </c>
      <c r="J2198" s="9" t="str">
        <f>IF($AL2198=Search!$F$8,1,"")</f>
        <v/>
      </c>
      <c r="K2198" s="9" t="str">
        <f>IF(Search!$I$4="","",IF(COUNTA($AS2198)=1,IF(Search!$I$4="N","N",1),""))</f>
        <v/>
      </c>
      <c r="L2198" s="9" t="str">
        <f>IF(Search!$I$5="","",IF($AS2198="RC",1,""))</f>
        <v/>
      </c>
      <c r="M2198" s="9" t="str">
        <f>IF(Search!$I$6="","",IF($AS2198="RCP",1,""))</f>
        <v/>
      </c>
      <c r="N2198" s="9" t="str">
        <f>IF(Search!$I$8="","",IF(COUNTA($AT2198)=1,IF(Search!$I$8="N","N",1),""))</f>
        <v/>
      </c>
      <c r="O2198" s="9" t="str">
        <f>IF(Search!$L$4="","",IF(COUNTA($AU2198)=1,IF(Search!$L$4="N","N",1),""))</f>
        <v/>
      </c>
      <c r="P2198" s="9" t="str">
        <f>IF(Search!$L$5="","",IF(ISNUMBER(SEARCH("Jersey",$AU2198))=TRUE,IF(Search!$L$5="N","N",1),""))</f>
        <v/>
      </c>
      <c r="Q2198" s="9" t="str">
        <f>IF(Search!$L$6="","",IF(ISNUMBER(SEARCH("Patch",$AU2198))=TRUE,IF(Search!$L$6="N","N",1),""))</f>
        <v/>
      </c>
      <c r="R2198" s="9" t="str">
        <f>IF(Search!$L$7="","",IF(ISNUMBER(SEARCH("Shield",$AU2198))=TRUE,IF(Search!$L$7="N","N",1),""))</f>
        <v/>
      </c>
      <c r="S2198" s="9" t="str">
        <f>IF(Search!$L$8="","",IF(ISNUMBER(SEARCH("Stick",$AU2198))=TRUE,IF(Search!$L$8="N","N",1),""))</f>
        <v/>
      </c>
      <c r="T2198" s="9" t="str">
        <f>IF(Search!$O$4="","",IF(COUNTA($AW2198)=1,IF(Search!$O$4="N","N",1),""))</f>
        <v/>
      </c>
      <c r="U2198" s="9" t="str">
        <f>IF(Search!$O$5="","",IF($AW2198="","",IF($AW2198&lt;Search!$O$5,"",1)))</f>
        <v/>
      </c>
      <c r="V2198" s="9" t="str">
        <f>IF(Search!$O$6="","",IF($AW2198="","",IF($AW2198&gt;Search!$O$6,"",1)))</f>
        <v/>
      </c>
      <c r="W2198" s="9" t="str">
        <f>IF(Search!$U$4="","",IF($AX2198="","",1))</f>
        <v/>
      </c>
      <c r="X2198" s="9" t="str">
        <f>IF(Search!$U$5="","",IF(ISNUMBER(SEARCH(Search!$U$5,$AX2198))=TRUE,IF(Search!$U$5="N","N",1),""))</f>
        <v/>
      </c>
      <c r="Y2198" s="9" t="str">
        <f>IF(Search!$U$6="","",IF($AY2198&lt;Search!$U$6,"",1))</f>
        <v/>
      </c>
      <c r="Z2198" s="9" t="str">
        <f>IF(Search!$R$4="","",IF(Inventory!$BA2198&lt;Search!$R$4,"",1))</f>
        <v/>
      </c>
      <c r="AA2198" s="9" t="str">
        <f>IF(Search!$R$5="","",IF($BA2198&gt;Search!$R$5,"",1))</f>
        <v/>
      </c>
      <c r="AB2198" s="9" t="str">
        <f>IF(Search!$R$6="","",IF($BB2198&lt;Search!$R$6,"",1))</f>
        <v/>
      </c>
      <c r="AC2198" s="9" t="str">
        <f>IF(Search!$R$7="","",IF($BB2198&lt;Search!$R$7,"",1))</f>
        <v/>
      </c>
      <c r="AD2198" s="45" t="str">
        <f>IF(COUNTIF($A2198:$AC2198,"n")&gt;0,"",IF(SUM($A2198:$AC2198)=COUNTA(Search!$C$4:$C$8,Search!$F$4:$F$8,Search!$I$4:$I$6,Search!$I$8,Search!$L$4:$L$8,Search!$O$4:$O$8,Search!$R$4:$R$7,Search!$U$4:$U$7)-COUNTIF(Search!$C$4:$U$7,"n"),1+LARGE($AD$1:AD2197,1),""))</f>
        <v/>
      </c>
      <c r="AE2198" s="45" t="str">
        <f t="shared" si="105"/>
        <v/>
      </c>
      <c r="AF2198" s="45" t="str">
        <f>IF(AD2198="","",COUNTIF($AE$1:$AE2197,$AE2198)+RANK($AE2198,$AE$2:$AE$10540,1))</f>
        <v/>
      </c>
      <c r="AG2198" s="45" t="str">
        <f t="shared" si="106"/>
        <v/>
      </c>
      <c r="AH2198" s="45" t="str">
        <f>IF($AD2198="","",COUNTIF($AG$1:$AG2197,$AG2198)+RANK($AG2198,$AG$1:$AG$10539,0))</f>
        <v/>
      </c>
      <c r="AI2198" s="10" t="str">
        <f t="shared" si="107"/>
        <v>2013-14 Upper Deck Canvas #92 Dougie Hamilton YG BOS RCP   /   $25</v>
      </c>
      <c r="AJ2198" s="11">
        <v>2013</v>
      </c>
      <c r="AK2198" s="17">
        <v>14</v>
      </c>
      <c r="AL2198" s="12" t="s">
        <v>20</v>
      </c>
      <c r="AM2198" s="10">
        <v>92</v>
      </c>
      <c r="AN2198" s="12" t="s">
        <v>1991</v>
      </c>
      <c r="AO2198" s="9" t="s">
        <v>1923</v>
      </c>
      <c r="AP2198" s="9"/>
      <c r="AQ2198" s="9"/>
      <c r="AR2198" s="14" t="s">
        <v>2129</v>
      </c>
      <c r="AS2198" s="9" t="s">
        <v>1944</v>
      </c>
      <c r="AT2198" s="9"/>
      <c r="AU2198" s="9"/>
      <c r="AV2198" s="13"/>
      <c r="AW2198" s="13"/>
      <c r="AX2198" s="9"/>
      <c r="AY2198" s="9"/>
      <c r="AZ2198" s="9"/>
      <c r="BA2198" s="33">
        <v>25</v>
      </c>
      <c r="BB2198" s="33"/>
      <c r="BC2198" s="36"/>
      <c r="BD2198" s="12" t="s">
        <v>1771</v>
      </c>
    </row>
    <row r="2199" spans="1:56" s="12" customFormat="1" x14ac:dyDescent="0.2">
      <c r="A2199" s="9" t="str">
        <f>IF(Search!$C$5="","",IF(COUNTA(Inventory!$AP2199)=1,1,""))</f>
        <v/>
      </c>
      <c r="B2199" s="9" t="str">
        <f>IF(Search!$C$4="","",IF(ISNUMBER(SEARCH(Search!$C$4,$AR2199))=TRUE,1,""))</f>
        <v/>
      </c>
      <c r="C2199" s="9" t="str">
        <f>IF(Search!$C$6="x",IF(COUNTA($AQ2199)=1,1,"N"),IF(COUNTA($AQ2199)=1,"N",""))</f>
        <v/>
      </c>
      <c r="D2199" s="9" t="str">
        <f>IF(Search!$O$8="","",IF(ISNUMBER(SEARCH(Search!$O$8,$BD2199))=TRUE,1,""))</f>
        <v/>
      </c>
      <c r="E2199" s="9" t="str">
        <f>IF(Search!$C$7="","",IF(ISNUMBER(SEARCH(Search!$C$7,$AN2199))=TRUE,1,""))</f>
        <v/>
      </c>
      <c r="F2199" s="9" t="str">
        <f>IF(Search!$C$8="","",IF(ISNUMBER(SEARCH(Search!$C$8,$AO2199))=TRUE,1,""))</f>
        <v/>
      </c>
      <c r="G2199" s="9" t="str">
        <f>IF(Search!$F$4="","",IF(Inventory!$AJ2199&lt;Search!$F$4,"",1))</f>
        <v/>
      </c>
      <c r="H2199" s="9" t="str">
        <f>IF(Search!$F$5="","",IF(Inventory!$AJ2199&gt;Search!$F$5,"",1))</f>
        <v/>
      </c>
      <c r="I2199" s="9" t="str">
        <f>IF(Search!$F$7="","",IF(Search!$F$8="",IF(ISNUMBER(SEARCH(Search!$F$7,$AL2199))=TRUE,1,""),""))</f>
        <v/>
      </c>
      <c r="J2199" s="9" t="str">
        <f>IF($AL2199=Search!$F$8,1,"")</f>
        <v/>
      </c>
      <c r="K2199" s="9" t="str">
        <f>IF(Search!$I$4="","",IF(COUNTA($AS2199)=1,IF(Search!$I$4="N","N",1),""))</f>
        <v/>
      </c>
      <c r="L2199" s="9" t="str">
        <f>IF(Search!$I$5="","",IF($AS2199="RC",1,""))</f>
        <v/>
      </c>
      <c r="M2199" s="9" t="str">
        <f>IF(Search!$I$6="","",IF($AS2199="RCP",1,""))</f>
        <v/>
      </c>
      <c r="N2199" s="9" t="str">
        <f>IF(Search!$I$8="","",IF(COUNTA($AT2199)=1,IF(Search!$I$8="N","N",1),""))</f>
        <v/>
      </c>
      <c r="O2199" s="9" t="str">
        <f>IF(Search!$L$4="","",IF(COUNTA($AU2199)=1,IF(Search!$L$4="N","N",1),""))</f>
        <v/>
      </c>
      <c r="P2199" s="9" t="str">
        <f>IF(Search!$L$5="","",IF(ISNUMBER(SEARCH("Jersey",$AU2199))=TRUE,IF(Search!$L$5="N","N",1),""))</f>
        <v/>
      </c>
      <c r="Q2199" s="9" t="str">
        <f>IF(Search!$L$6="","",IF(ISNUMBER(SEARCH("Patch",$AU2199))=TRUE,IF(Search!$L$6="N","N",1),""))</f>
        <v/>
      </c>
      <c r="R2199" s="9" t="str">
        <f>IF(Search!$L$7="","",IF(ISNUMBER(SEARCH("Shield",$AU2199))=TRUE,IF(Search!$L$7="N","N",1),""))</f>
        <v/>
      </c>
      <c r="S2199" s="9" t="str">
        <f>IF(Search!$L$8="","",IF(ISNUMBER(SEARCH("Stick",$AU2199))=TRUE,IF(Search!$L$8="N","N",1),""))</f>
        <v/>
      </c>
      <c r="T2199" s="9" t="str">
        <f>IF(Search!$O$4="","",IF(COUNTA($AW2199)=1,IF(Search!$O$4="N","N",1),""))</f>
        <v/>
      </c>
      <c r="U2199" s="9" t="str">
        <f>IF(Search!$O$5="","",IF($AW2199="","",IF($AW2199&lt;Search!$O$5,"",1)))</f>
        <v/>
      </c>
      <c r="V2199" s="9" t="str">
        <f>IF(Search!$O$6="","",IF($AW2199="","",IF($AW2199&gt;Search!$O$6,"",1)))</f>
        <v/>
      </c>
      <c r="W2199" s="9" t="str">
        <f>IF(Search!$U$4="","",IF($AX2199="","",1))</f>
        <v/>
      </c>
      <c r="X2199" s="9" t="str">
        <f>IF(Search!$U$5="","",IF(ISNUMBER(SEARCH(Search!$U$5,$AX2199))=TRUE,IF(Search!$U$5="N","N",1),""))</f>
        <v/>
      </c>
      <c r="Y2199" s="9" t="str">
        <f>IF(Search!$U$6="","",IF($AY2199&lt;Search!$U$6,"",1))</f>
        <v/>
      </c>
      <c r="Z2199" s="9" t="str">
        <f>IF(Search!$R$4="","",IF(Inventory!$BA2199&lt;Search!$R$4,"",1))</f>
        <v/>
      </c>
      <c r="AA2199" s="9" t="str">
        <f>IF(Search!$R$5="","",IF($BA2199&gt;Search!$R$5,"",1))</f>
        <v/>
      </c>
      <c r="AB2199" s="9" t="str">
        <f>IF(Search!$R$6="","",IF($BB2199&lt;Search!$R$6,"",1))</f>
        <v/>
      </c>
      <c r="AC2199" s="9" t="str">
        <f>IF(Search!$R$7="","",IF($BB2199&lt;Search!$R$7,"",1))</f>
        <v/>
      </c>
      <c r="AD2199" s="45" t="str">
        <f>IF(COUNTIF($A2199:$AC2199,"n")&gt;0,"",IF(SUM($A2199:$AC2199)=COUNTA(Search!$C$4:$C$8,Search!$F$4:$F$8,Search!$I$4:$I$6,Search!$I$8,Search!$L$4:$L$8,Search!$O$4:$O$8,Search!$R$4:$R$7,Search!$U$4:$U$7)-COUNTIF(Search!$C$4:$U$7,"n"),1+LARGE($AD$1:AD2198,1),""))</f>
        <v/>
      </c>
      <c r="AE2199" s="45" t="str">
        <f t="shared" si="105"/>
        <v/>
      </c>
      <c r="AF2199" s="45" t="str">
        <f>IF(AD2199="","",COUNTIF($AE$1:$AE2198,$AE2199)+RANK($AE2199,$AE$2:$AE$10540,1))</f>
        <v/>
      </c>
      <c r="AG2199" s="45" t="str">
        <f t="shared" si="106"/>
        <v/>
      </c>
      <c r="AH2199" s="45" t="str">
        <f>IF($AD2199="","",COUNTIF($AG$1:$AG2198,$AG2199)+RANK($AG2199,$AG$1:$AG$10539,0))</f>
        <v/>
      </c>
      <c r="AI2199" s="10" t="str">
        <f t="shared" si="107"/>
        <v>2013-14 Upper Deck Canvas #113 Jacob Trouba YG WPG RCP   /   $20</v>
      </c>
      <c r="AJ2199" s="11">
        <v>2013</v>
      </c>
      <c r="AK2199" s="17">
        <v>14</v>
      </c>
      <c r="AL2199" s="12" t="s">
        <v>20</v>
      </c>
      <c r="AM2199" s="10">
        <v>113</v>
      </c>
      <c r="AN2199" s="12" t="s">
        <v>1992</v>
      </c>
      <c r="AO2199" s="9" t="s">
        <v>1908</v>
      </c>
      <c r="AP2199" s="9"/>
      <c r="AQ2199" s="9"/>
      <c r="AR2199" s="14" t="s">
        <v>2129</v>
      </c>
      <c r="AS2199" s="9" t="s">
        <v>1944</v>
      </c>
      <c r="AT2199" s="9"/>
      <c r="AU2199" s="9"/>
      <c r="AV2199" s="13"/>
      <c r="AW2199" s="13"/>
      <c r="AX2199" s="9"/>
      <c r="AY2199" s="9"/>
      <c r="AZ2199" s="9"/>
      <c r="BA2199" s="33">
        <v>20</v>
      </c>
      <c r="BB2199" s="33"/>
      <c r="BC2199" s="36"/>
      <c r="BD2199" s="12" t="s">
        <v>1771</v>
      </c>
    </row>
    <row r="2200" spans="1:56" s="12" customFormat="1" x14ac:dyDescent="0.2">
      <c r="A2200" s="9" t="str">
        <f>IF(Search!$C$5="","",IF(COUNTA(Inventory!$AP2200)=1,1,""))</f>
        <v/>
      </c>
      <c r="B2200" s="9" t="str">
        <f>IF(Search!$C$4="","",IF(ISNUMBER(SEARCH(Search!$C$4,$AR2200))=TRUE,1,""))</f>
        <v/>
      </c>
      <c r="C2200" s="9" t="str">
        <f>IF(Search!$C$6="x",IF(COUNTA($AQ2200)=1,1,"N"),IF(COUNTA($AQ2200)=1,"N",""))</f>
        <v/>
      </c>
      <c r="D2200" s="9" t="str">
        <f>IF(Search!$O$8="","",IF(ISNUMBER(SEARCH(Search!$O$8,$BD2200))=TRUE,1,""))</f>
        <v/>
      </c>
      <c r="E2200" s="9" t="str">
        <f>IF(Search!$C$7="","",IF(ISNUMBER(SEARCH(Search!$C$7,$AN2200))=TRUE,1,""))</f>
        <v/>
      </c>
      <c r="F2200" s="9" t="str">
        <f>IF(Search!$C$8="","",IF(ISNUMBER(SEARCH(Search!$C$8,$AO2200))=TRUE,1,""))</f>
        <v/>
      </c>
      <c r="G2200" s="9" t="str">
        <f>IF(Search!$F$4="","",IF(Inventory!$AJ2200&lt;Search!$F$4,"",1))</f>
        <v/>
      </c>
      <c r="H2200" s="9" t="str">
        <f>IF(Search!$F$5="","",IF(Inventory!$AJ2200&gt;Search!$F$5,"",1))</f>
        <v/>
      </c>
      <c r="I2200" s="9" t="str">
        <f>IF(Search!$F$7="","",IF(Search!$F$8="",IF(ISNUMBER(SEARCH(Search!$F$7,$AL2200))=TRUE,1,""),""))</f>
        <v/>
      </c>
      <c r="J2200" s="9" t="str">
        <f>IF($AL2200=Search!$F$8,1,"")</f>
        <v/>
      </c>
      <c r="K2200" s="9" t="str">
        <f>IF(Search!$I$4="","",IF(COUNTA($AS2200)=1,IF(Search!$I$4="N","N",1),""))</f>
        <v/>
      </c>
      <c r="L2200" s="9" t="str">
        <f>IF(Search!$I$5="","",IF($AS2200="RC",1,""))</f>
        <v/>
      </c>
      <c r="M2200" s="9" t="str">
        <f>IF(Search!$I$6="","",IF($AS2200="RCP",1,""))</f>
        <v/>
      </c>
      <c r="N2200" s="9" t="str">
        <f>IF(Search!$I$8="","",IF(COUNTA($AT2200)=1,IF(Search!$I$8="N","N",1),""))</f>
        <v/>
      </c>
      <c r="O2200" s="9" t="str">
        <f>IF(Search!$L$4="","",IF(COUNTA($AU2200)=1,IF(Search!$L$4="N","N",1),""))</f>
        <v/>
      </c>
      <c r="P2200" s="9" t="str">
        <f>IF(Search!$L$5="","",IF(ISNUMBER(SEARCH("Jersey",$AU2200))=TRUE,IF(Search!$L$5="N","N",1),""))</f>
        <v/>
      </c>
      <c r="Q2200" s="9" t="str">
        <f>IF(Search!$L$6="","",IF(ISNUMBER(SEARCH("Patch",$AU2200))=TRUE,IF(Search!$L$6="N","N",1),""))</f>
        <v/>
      </c>
      <c r="R2200" s="9" t="str">
        <f>IF(Search!$L$7="","",IF(ISNUMBER(SEARCH("Shield",$AU2200))=TRUE,IF(Search!$L$7="N","N",1),""))</f>
        <v/>
      </c>
      <c r="S2200" s="9" t="str">
        <f>IF(Search!$L$8="","",IF(ISNUMBER(SEARCH("Stick",$AU2200))=TRUE,IF(Search!$L$8="N","N",1),""))</f>
        <v/>
      </c>
      <c r="T2200" s="9" t="str">
        <f>IF(Search!$O$4="","",IF(COUNTA($AW2200)=1,IF(Search!$O$4="N","N",1),""))</f>
        <v/>
      </c>
      <c r="U2200" s="9" t="str">
        <f>IF(Search!$O$5="","",IF($AW2200="","",IF($AW2200&lt;Search!$O$5,"",1)))</f>
        <v/>
      </c>
      <c r="V2200" s="9" t="str">
        <f>IF(Search!$O$6="","",IF($AW2200="","",IF($AW2200&gt;Search!$O$6,"",1)))</f>
        <v/>
      </c>
      <c r="W2200" s="9" t="str">
        <f>IF(Search!$U$4="","",IF($AX2200="","",1))</f>
        <v/>
      </c>
      <c r="X2200" s="9" t="str">
        <f>IF(Search!$U$5="","",IF(ISNUMBER(SEARCH(Search!$U$5,$AX2200))=TRUE,IF(Search!$U$5="N","N",1),""))</f>
        <v/>
      </c>
      <c r="Y2200" s="9" t="str">
        <f>IF(Search!$U$6="","",IF($AY2200&lt;Search!$U$6,"",1))</f>
        <v/>
      </c>
      <c r="Z2200" s="9" t="str">
        <f>IF(Search!$R$4="","",IF(Inventory!$BA2200&lt;Search!$R$4,"",1))</f>
        <v/>
      </c>
      <c r="AA2200" s="9" t="str">
        <f>IF(Search!$R$5="","",IF($BA2200&gt;Search!$R$5,"",1))</f>
        <v/>
      </c>
      <c r="AB2200" s="9" t="str">
        <f>IF(Search!$R$6="","",IF($BB2200&lt;Search!$R$6,"",1))</f>
        <v/>
      </c>
      <c r="AC2200" s="9" t="str">
        <f>IF(Search!$R$7="","",IF($BB2200&lt;Search!$R$7,"",1))</f>
        <v/>
      </c>
      <c r="AD2200" s="45" t="str">
        <f>IF(COUNTIF($A2200:$AC2200,"n")&gt;0,"",IF(SUM($A2200:$AC2200)=COUNTA(Search!$C$4:$C$8,Search!$F$4:$F$8,Search!$I$4:$I$6,Search!$I$8,Search!$L$4:$L$8,Search!$O$4:$O$8,Search!$R$4:$R$7,Search!$U$4:$U$7)-COUNTIF(Search!$C$4:$U$7,"n"),1+LARGE($AD$1:AD2199,1),""))</f>
        <v/>
      </c>
      <c r="AE2200" s="45" t="str">
        <f t="shared" si="105"/>
        <v/>
      </c>
      <c r="AF2200" s="45" t="str">
        <f>IF(AD2200="","",COUNTIF($AE$1:$AE2199,$AE2200)+RANK($AE2200,$AE$2:$AE$10540,1))</f>
        <v/>
      </c>
      <c r="AG2200" s="45" t="str">
        <f t="shared" si="106"/>
        <v/>
      </c>
      <c r="AH2200" s="45" t="str">
        <f>IF($AD2200="","",COUNTIF($AG$1:$AG2199,$AG2200)+RANK($AG2200,$AG$1:$AG$10539,0))</f>
        <v/>
      </c>
      <c r="AI2200" s="10" t="str">
        <f t="shared" si="107"/>
        <v>2013-14 Upper Deck Canvas #117 Viktor Fasth YG ANA RCP   /   $10</v>
      </c>
      <c r="AJ2200" s="11">
        <v>2013</v>
      </c>
      <c r="AK2200" s="17">
        <v>14</v>
      </c>
      <c r="AL2200" s="12" t="s">
        <v>20</v>
      </c>
      <c r="AM2200" s="10">
        <v>117</v>
      </c>
      <c r="AN2200" s="12" t="s">
        <v>1993</v>
      </c>
      <c r="AO2200" s="9" t="s">
        <v>1915</v>
      </c>
      <c r="AP2200" s="9"/>
      <c r="AQ2200" s="9"/>
      <c r="AR2200" s="14" t="s">
        <v>2129</v>
      </c>
      <c r="AS2200" s="9" t="s">
        <v>1944</v>
      </c>
      <c r="AT2200" s="9"/>
      <c r="AU2200" s="9"/>
      <c r="AV2200" s="13"/>
      <c r="AW2200" s="13"/>
      <c r="AX2200" s="9"/>
      <c r="AY2200" s="9"/>
      <c r="AZ2200" s="9"/>
      <c r="BA2200" s="33">
        <v>10</v>
      </c>
      <c r="BB2200" s="33"/>
      <c r="BC2200" s="36"/>
      <c r="BD2200" s="12" t="s">
        <v>1771</v>
      </c>
    </row>
    <row r="2201" spans="1:56" s="12" customFormat="1" x14ac:dyDescent="0.2">
      <c r="A2201" s="9" t="str">
        <f>IF(Search!$C$5="","",IF(COUNTA(Inventory!$AP2201)=1,1,""))</f>
        <v/>
      </c>
      <c r="B2201" s="9" t="str">
        <f>IF(Search!$C$4="","",IF(ISNUMBER(SEARCH(Search!$C$4,$AR2201))=TRUE,1,""))</f>
        <v/>
      </c>
      <c r="C2201" s="9" t="str">
        <f>IF(Search!$C$6="x",IF(COUNTA($AQ2201)=1,1,"N"),IF(COUNTA($AQ2201)=1,"N",""))</f>
        <v/>
      </c>
      <c r="D2201" s="9" t="str">
        <f>IF(Search!$O$8="","",IF(ISNUMBER(SEARCH(Search!$O$8,$BD2201))=TRUE,1,""))</f>
        <v/>
      </c>
      <c r="E2201" s="9" t="str">
        <f>IF(Search!$C$7="","",IF(ISNUMBER(SEARCH(Search!$C$7,$AN2201))=TRUE,1,""))</f>
        <v/>
      </c>
      <c r="F2201" s="9" t="str">
        <f>IF(Search!$C$8="","",IF(ISNUMBER(SEARCH(Search!$C$8,$AO2201))=TRUE,1,""))</f>
        <v/>
      </c>
      <c r="G2201" s="9" t="str">
        <f>IF(Search!$F$4="","",IF(Inventory!$AJ2201&lt;Search!$F$4,"",1))</f>
        <v/>
      </c>
      <c r="H2201" s="9" t="str">
        <f>IF(Search!$F$5="","",IF(Inventory!$AJ2201&gt;Search!$F$5,"",1))</f>
        <v/>
      </c>
      <c r="I2201" s="9" t="str">
        <f>IF(Search!$F$7="","",IF(Search!$F$8="",IF(ISNUMBER(SEARCH(Search!$F$7,$AL2201))=TRUE,1,""),""))</f>
        <v/>
      </c>
      <c r="J2201" s="9" t="str">
        <f>IF($AL2201=Search!$F$8,1,"")</f>
        <v/>
      </c>
      <c r="K2201" s="9" t="str">
        <f>IF(Search!$I$4="","",IF(COUNTA($AS2201)=1,IF(Search!$I$4="N","N",1),""))</f>
        <v/>
      </c>
      <c r="L2201" s="9" t="str">
        <f>IF(Search!$I$5="","",IF($AS2201="RC",1,""))</f>
        <v/>
      </c>
      <c r="M2201" s="9" t="str">
        <f>IF(Search!$I$6="","",IF($AS2201="RCP",1,""))</f>
        <v/>
      </c>
      <c r="N2201" s="9" t="str">
        <f>IF(Search!$I$8="","",IF(COUNTA($AT2201)=1,IF(Search!$I$8="N","N",1),""))</f>
        <v/>
      </c>
      <c r="O2201" s="9" t="str">
        <f>IF(Search!$L$4="","",IF(COUNTA($AU2201)=1,IF(Search!$L$4="N","N",1),""))</f>
        <v/>
      </c>
      <c r="P2201" s="9" t="str">
        <f>IF(Search!$L$5="","",IF(ISNUMBER(SEARCH("Jersey",$AU2201))=TRUE,IF(Search!$L$5="N","N",1),""))</f>
        <v/>
      </c>
      <c r="Q2201" s="9" t="str">
        <f>IF(Search!$L$6="","",IF(ISNUMBER(SEARCH("Patch",$AU2201))=TRUE,IF(Search!$L$6="N","N",1),""))</f>
        <v/>
      </c>
      <c r="R2201" s="9" t="str">
        <f>IF(Search!$L$7="","",IF(ISNUMBER(SEARCH("Shield",$AU2201))=TRUE,IF(Search!$L$7="N","N",1),""))</f>
        <v/>
      </c>
      <c r="S2201" s="9" t="str">
        <f>IF(Search!$L$8="","",IF(ISNUMBER(SEARCH("Stick",$AU2201))=TRUE,IF(Search!$L$8="N","N",1),""))</f>
        <v/>
      </c>
      <c r="T2201" s="9" t="str">
        <f>IF(Search!$O$4="","",IF(COUNTA($AW2201)=1,IF(Search!$O$4="N","N",1),""))</f>
        <v/>
      </c>
      <c r="U2201" s="9" t="str">
        <f>IF(Search!$O$5="","",IF($AW2201="","",IF($AW2201&lt;Search!$O$5,"",1)))</f>
        <v/>
      </c>
      <c r="V2201" s="9" t="str">
        <f>IF(Search!$O$6="","",IF($AW2201="","",IF($AW2201&gt;Search!$O$6,"",1)))</f>
        <v/>
      </c>
      <c r="W2201" s="9" t="str">
        <f>IF(Search!$U$4="","",IF($AX2201="","",1))</f>
        <v/>
      </c>
      <c r="X2201" s="9" t="str">
        <f>IF(Search!$U$5="","",IF(ISNUMBER(SEARCH(Search!$U$5,$AX2201))=TRUE,IF(Search!$U$5="N","N",1),""))</f>
        <v/>
      </c>
      <c r="Y2201" s="9" t="str">
        <f>IF(Search!$U$6="","",IF($AY2201&lt;Search!$U$6,"",1))</f>
        <v/>
      </c>
      <c r="Z2201" s="9" t="str">
        <f>IF(Search!$R$4="","",IF(Inventory!$BA2201&lt;Search!$R$4,"",1))</f>
        <v/>
      </c>
      <c r="AA2201" s="9" t="str">
        <f>IF(Search!$R$5="","",IF($BA2201&gt;Search!$R$5,"",1))</f>
        <v/>
      </c>
      <c r="AB2201" s="9" t="str">
        <f>IF(Search!$R$6="","",IF($BB2201&lt;Search!$R$6,"",1))</f>
        <v/>
      </c>
      <c r="AC2201" s="9" t="str">
        <f>IF(Search!$R$7="","",IF($BB2201&lt;Search!$R$7,"",1))</f>
        <v/>
      </c>
      <c r="AD2201" s="45" t="str">
        <f>IF(COUNTIF($A2201:$AC2201,"n")&gt;0,"",IF(SUM($A2201:$AC2201)=COUNTA(Search!$C$4:$C$8,Search!$F$4:$F$8,Search!$I$4:$I$6,Search!$I$8,Search!$L$4:$L$8,Search!$O$4:$O$8,Search!$R$4:$R$7,Search!$U$4:$U$7)-COUNTIF(Search!$C$4:$U$7,"n"),1+LARGE($AD$1:AD2200,1),""))</f>
        <v/>
      </c>
      <c r="AE2201" s="45" t="str">
        <f t="shared" si="105"/>
        <v/>
      </c>
      <c r="AF2201" s="45" t="str">
        <f>IF(AD2201="","",COUNTIF($AE$1:$AE2200,$AE2201)+RANK($AE2201,$AE$2:$AE$10540,1))</f>
        <v/>
      </c>
      <c r="AG2201" s="45" t="str">
        <f t="shared" si="106"/>
        <v/>
      </c>
      <c r="AH2201" s="45" t="str">
        <f>IF($AD2201="","",COUNTIF($AG$1:$AG2200,$AG2201)+RANK($AG2201,$AG$1:$AG$10539,0))</f>
        <v/>
      </c>
      <c r="AI2201" s="10" t="str">
        <f t="shared" si="107"/>
        <v>2013-14 Upper Deck Canvas #122 Loui Eriksson BOS    /   $2.5</v>
      </c>
      <c r="AJ2201" s="11">
        <v>2013</v>
      </c>
      <c r="AK2201" s="17">
        <v>14</v>
      </c>
      <c r="AL2201" s="12" t="s">
        <v>20</v>
      </c>
      <c r="AM2201" s="10">
        <v>122</v>
      </c>
      <c r="AN2201" s="12" t="s">
        <v>1606</v>
      </c>
      <c r="AO2201" s="9" t="s">
        <v>1923</v>
      </c>
      <c r="AP2201" s="9"/>
      <c r="AQ2201" s="9"/>
      <c r="AR2201" s="14" t="s">
        <v>2129</v>
      </c>
      <c r="AS2201" s="9"/>
      <c r="AT2201" s="9"/>
      <c r="AU2201" s="9"/>
      <c r="AV2201" s="13"/>
      <c r="AW2201" s="13"/>
      <c r="AX2201" s="9"/>
      <c r="AY2201" s="9"/>
      <c r="AZ2201" s="9"/>
      <c r="BA2201" s="33">
        <v>2.5</v>
      </c>
      <c r="BB2201" s="33"/>
      <c r="BC2201" s="36"/>
      <c r="BD2201" s="12" t="s">
        <v>1771</v>
      </c>
    </row>
    <row r="2202" spans="1:56" s="12" customFormat="1" x14ac:dyDescent="0.2">
      <c r="A2202" s="9" t="str">
        <f>IF(Search!$C$5="","",IF(COUNTA(Inventory!$AP2202)=1,1,""))</f>
        <v/>
      </c>
      <c r="B2202" s="9" t="str">
        <f>IF(Search!$C$4="","",IF(ISNUMBER(SEARCH(Search!$C$4,$AR2202))=TRUE,1,""))</f>
        <v/>
      </c>
      <c r="C2202" s="9" t="str">
        <f>IF(Search!$C$6="x",IF(COUNTA($AQ2202)=1,1,"N"),IF(COUNTA($AQ2202)=1,"N",""))</f>
        <v/>
      </c>
      <c r="D2202" s="9" t="str">
        <f>IF(Search!$O$8="","",IF(ISNUMBER(SEARCH(Search!$O$8,$BD2202))=TRUE,1,""))</f>
        <v/>
      </c>
      <c r="E2202" s="9" t="str">
        <f>IF(Search!$C$7="","",IF(ISNUMBER(SEARCH(Search!$C$7,$AN2202))=TRUE,1,""))</f>
        <v/>
      </c>
      <c r="F2202" s="9" t="str">
        <f>IF(Search!$C$8="","",IF(ISNUMBER(SEARCH(Search!$C$8,$AO2202))=TRUE,1,""))</f>
        <v/>
      </c>
      <c r="G2202" s="9" t="str">
        <f>IF(Search!$F$4="","",IF(Inventory!$AJ2202&lt;Search!$F$4,"",1))</f>
        <v/>
      </c>
      <c r="H2202" s="9" t="str">
        <f>IF(Search!$F$5="","",IF(Inventory!$AJ2202&gt;Search!$F$5,"",1))</f>
        <v/>
      </c>
      <c r="I2202" s="9" t="str">
        <f>IF(Search!$F$7="","",IF(Search!$F$8="",IF(ISNUMBER(SEARCH(Search!$F$7,$AL2202))=TRUE,1,""),""))</f>
        <v/>
      </c>
      <c r="J2202" s="9" t="str">
        <f>IF($AL2202=Search!$F$8,1,"")</f>
        <v/>
      </c>
      <c r="K2202" s="9" t="str">
        <f>IF(Search!$I$4="","",IF(COUNTA($AS2202)=1,IF(Search!$I$4="N","N",1),""))</f>
        <v/>
      </c>
      <c r="L2202" s="9" t="str">
        <f>IF(Search!$I$5="","",IF($AS2202="RC",1,""))</f>
        <v/>
      </c>
      <c r="M2202" s="9" t="str">
        <f>IF(Search!$I$6="","",IF($AS2202="RCP",1,""))</f>
        <v/>
      </c>
      <c r="N2202" s="9" t="str">
        <f>IF(Search!$I$8="","",IF(COUNTA($AT2202)=1,IF(Search!$I$8="N","N",1),""))</f>
        <v/>
      </c>
      <c r="O2202" s="9" t="str">
        <f>IF(Search!$L$4="","",IF(COUNTA($AU2202)=1,IF(Search!$L$4="N","N",1),""))</f>
        <v/>
      </c>
      <c r="P2202" s="9" t="str">
        <f>IF(Search!$L$5="","",IF(ISNUMBER(SEARCH("Jersey",$AU2202))=TRUE,IF(Search!$L$5="N","N",1),""))</f>
        <v/>
      </c>
      <c r="Q2202" s="9" t="str">
        <f>IF(Search!$L$6="","",IF(ISNUMBER(SEARCH("Patch",$AU2202))=TRUE,IF(Search!$L$6="N","N",1),""))</f>
        <v/>
      </c>
      <c r="R2202" s="9" t="str">
        <f>IF(Search!$L$7="","",IF(ISNUMBER(SEARCH("Shield",$AU2202))=TRUE,IF(Search!$L$7="N","N",1),""))</f>
        <v/>
      </c>
      <c r="S2202" s="9" t="str">
        <f>IF(Search!$L$8="","",IF(ISNUMBER(SEARCH("Stick",$AU2202))=TRUE,IF(Search!$L$8="N","N",1),""))</f>
        <v/>
      </c>
      <c r="T2202" s="9" t="str">
        <f>IF(Search!$O$4="","",IF(COUNTA($AW2202)=1,IF(Search!$O$4="N","N",1),""))</f>
        <v/>
      </c>
      <c r="U2202" s="9" t="str">
        <f>IF(Search!$O$5="","",IF($AW2202="","",IF($AW2202&lt;Search!$O$5,"",1)))</f>
        <v/>
      </c>
      <c r="V2202" s="9" t="str">
        <f>IF(Search!$O$6="","",IF($AW2202="","",IF($AW2202&gt;Search!$O$6,"",1)))</f>
        <v/>
      </c>
      <c r="W2202" s="9" t="str">
        <f>IF(Search!$U$4="","",IF($AX2202="","",1))</f>
        <v/>
      </c>
      <c r="X2202" s="9" t="str">
        <f>IF(Search!$U$5="","",IF(ISNUMBER(SEARCH(Search!$U$5,$AX2202))=TRUE,IF(Search!$U$5="N","N",1),""))</f>
        <v/>
      </c>
      <c r="Y2202" s="9" t="str">
        <f>IF(Search!$U$6="","",IF($AY2202&lt;Search!$U$6,"",1))</f>
        <v/>
      </c>
      <c r="Z2202" s="9" t="str">
        <f>IF(Search!$R$4="","",IF(Inventory!$BA2202&lt;Search!$R$4,"",1))</f>
        <v/>
      </c>
      <c r="AA2202" s="9" t="str">
        <f>IF(Search!$R$5="","",IF($BA2202&gt;Search!$R$5,"",1))</f>
        <v/>
      </c>
      <c r="AB2202" s="9" t="str">
        <f>IF(Search!$R$6="","",IF($BB2202&lt;Search!$R$6,"",1))</f>
        <v/>
      </c>
      <c r="AC2202" s="9" t="str">
        <f>IF(Search!$R$7="","",IF($BB2202&lt;Search!$R$7,"",1))</f>
        <v/>
      </c>
      <c r="AD2202" s="45" t="str">
        <f>IF(COUNTIF($A2202:$AC2202,"n")&gt;0,"",IF(SUM($A2202:$AC2202)=COUNTA(Search!$C$4:$C$8,Search!$F$4:$F$8,Search!$I$4:$I$6,Search!$I$8,Search!$L$4:$L$8,Search!$O$4:$O$8,Search!$R$4:$R$7,Search!$U$4:$U$7)-COUNTIF(Search!$C$4:$U$7,"n"),1+LARGE($AD$1:AD2201,1),""))</f>
        <v/>
      </c>
      <c r="AE2202" s="45" t="str">
        <f t="shared" si="105"/>
        <v/>
      </c>
      <c r="AF2202" s="45" t="str">
        <f>IF(AD2202="","",COUNTIF($AE$1:$AE2201,$AE2202)+RANK($AE2202,$AE$2:$AE$10540,1))</f>
        <v/>
      </c>
      <c r="AG2202" s="45" t="str">
        <f t="shared" si="106"/>
        <v/>
      </c>
      <c r="AH2202" s="45" t="str">
        <f>IF($AD2202="","",COUNTIF($AG$1:$AG2201,$AG2202)+RANK($AG2202,$AG$1:$AG$10539,0))</f>
        <v/>
      </c>
      <c r="AI2202" s="10" t="str">
        <f t="shared" si="107"/>
        <v>2013-14 Upper Deck Canvas #141 Bobby Ryan OTT    /   $3</v>
      </c>
      <c r="AJ2202" s="11">
        <v>2013</v>
      </c>
      <c r="AK2202" s="17">
        <v>14</v>
      </c>
      <c r="AL2202" s="12" t="s">
        <v>20</v>
      </c>
      <c r="AM2202" s="10">
        <v>141</v>
      </c>
      <c r="AN2202" s="12" t="s">
        <v>1607</v>
      </c>
      <c r="AO2202" s="9" t="s">
        <v>1945</v>
      </c>
      <c r="AP2202" s="9"/>
      <c r="AQ2202" s="9"/>
      <c r="AR2202" s="14" t="s">
        <v>2129</v>
      </c>
      <c r="AS2202" s="9"/>
      <c r="AT2202" s="9"/>
      <c r="AU2202" s="9"/>
      <c r="AV2202" s="13"/>
      <c r="AW2202" s="13"/>
      <c r="AX2202" s="9"/>
      <c r="AY2202" s="9"/>
      <c r="AZ2202" s="9"/>
      <c r="BA2202" s="33">
        <v>3</v>
      </c>
      <c r="BB2202" s="33"/>
      <c r="BC2202" s="36"/>
      <c r="BD2202" s="12" t="s">
        <v>1771</v>
      </c>
    </row>
    <row r="2203" spans="1:56" s="12" customFormat="1" x14ac:dyDescent="0.2">
      <c r="A2203" s="9" t="str">
        <f>IF(Search!$C$5="","",IF(COUNTA(Inventory!$AP2203)=1,1,""))</f>
        <v/>
      </c>
      <c r="B2203" s="9" t="str">
        <f>IF(Search!$C$4="","",IF(ISNUMBER(SEARCH(Search!$C$4,$AR2203))=TRUE,1,""))</f>
        <v/>
      </c>
      <c r="C2203" s="9" t="str">
        <f>IF(Search!$C$6="x",IF(COUNTA($AQ2203)=1,1,"N"),IF(COUNTA($AQ2203)=1,"N",""))</f>
        <v/>
      </c>
      <c r="D2203" s="9" t="str">
        <f>IF(Search!$O$8="","",IF(ISNUMBER(SEARCH(Search!$O$8,$BD2203))=TRUE,1,""))</f>
        <v/>
      </c>
      <c r="E2203" s="9" t="str">
        <f>IF(Search!$C$7="","",IF(ISNUMBER(SEARCH(Search!$C$7,$AN2203))=TRUE,1,""))</f>
        <v/>
      </c>
      <c r="F2203" s="9" t="str">
        <f>IF(Search!$C$8="","",IF(ISNUMBER(SEARCH(Search!$C$8,$AO2203))=TRUE,1,""))</f>
        <v/>
      </c>
      <c r="G2203" s="9" t="str">
        <f>IF(Search!$F$4="","",IF(Inventory!$AJ2203&lt;Search!$F$4,"",1))</f>
        <v/>
      </c>
      <c r="H2203" s="9" t="str">
        <f>IF(Search!$F$5="","",IF(Inventory!$AJ2203&gt;Search!$F$5,"",1))</f>
        <v/>
      </c>
      <c r="I2203" s="9" t="str">
        <f>IF(Search!$F$7="","",IF(Search!$F$8="",IF(ISNUMBER(SEARCH(Search!$F$7,$AL2203))=TRUE,1,""),""))</f>
        <v/>
      </c>
      <c r="J2203" s="9" t="str">
        <f>IF($AL2203=Search!$F$8,1,"")</f>
        <v/>
      </c>
      <c r="K2203" s="9" t="str">
        <f>IF(Search!$I$4="","",IF(COUNTA($AS2203)=1,IF(Search!$I$4="N","N",1),""))</f>
        <v/>
      </c>
      <c r="L2203" s="9" t="str">
        <f>IF(Search!$I$5="","",IF($AS2203="RC",1,""))</f>
        <v/>
      </c>
      <c r="M2203" s="9" t="str">
        <f>IF(Search!$I$6="","",IF($AS2203="RCP",1,""))</f>
        <v/>
      </c>
      <c r="N2203" s="9" t="str">
        <f>IF(Search!$I$8="","",IF(COUNTA($AT2203)=1,IF(Search!$I$8="N","N",1),""))</f>
        <v/>
      </c>
      <c r="O2203" s="9" t="str">
        <f>IF(Search!$L$4="","",IF(COUNTA($AU2203)=1,IF(Search!$L$4="N","N",1),""))</f>
        <v/>
      </c>
      <c r="P2203" s="9" t="str">
        <f>IF(Search!$L$5="","",IF(ISNUMBER(SEARCH("Jersey",$AU2203))=TRUE,IF(Search!$L$5="N","N",1),""))</f>
        <v/>
      </c>
      <c r="Q2203" s="9" t="str">
        <f>IF(Search!$L$6="","",IF(ISNUMBER(SEARCH("Patch",$AU2203))=TRUE,IF(Search!$L$6="N","N",1),""))</f>
        <v/>
      </c>
      <c r="R2203" s="9" t="str">
        <f>IF(Search!$L$7="","",IF(ISNUMBER(SEARCH("Shield",$AU2203))=TRUE,IF(Search!$L$7="N","N",1),""))</f>
        <v/>
      </c>
      <c r="S2203" s="9" t="str">
        <f>IF(Search!$L$8="","",IF(ISNUMBER(SEARCH("Stick",$AU2203))=TRUE,IF(Search!$L$8="N","N",1),""))</f>
        <v/>
      </c>
      <c r="T2203" s="9" t="str">
        <f>IF(Search!$O$4="","",IF(COUNTA($AW2203)=1,IF(Search!$O$4="N","N",1),""))</f>
        <v/>
      </c>
      <c r="U2203" s="9" t="str">
        <f>IF(Search!$O$5="","",IF($AW2203="","",IF($AW2203&lt;Search!$O$5,"",1)))</f>
        <v/>
      </c>
      <c r="V2203" s="9" t="str">
        <f>IF(Search!$O$6="","",IF($AW2203="","",IF($AW2203&gt;Search!$O$6,"",1)))</f>
        <v/>
      </c>
      <c r="W2203" s="9" t="str">
        <f>IF(Search!$U$4="","",IF($AX2203="","",1))</f>
        <v/>
      </c>
      <c r="X2203" s="9" t="str">
        <f>IF(Search!$U$5="","",IF(ISNUMBER(SEARCH(Search!$U$5,$AX2203))=TRUE,IF(Search!$U$5="N","N",1),""))</f>
        <v/>
      </c>
      <c r="Y2203" s="9" t="str">
        <f>IF(Search!$U$6="","",IF($AY2203&lt;Search!$U$6,"",1))</f>
        <v/>
      </c>
      <c r="Z2203" s="9" t="str">
        <f>IF(Search!$R$4="","",IF(Inventory!$BA2203&lt;Search!$R$4,"",1))</f>
        <v/>
      </c>
      <c r="AA2203" s="9" t="str">
        <f>IF(Search!$R$5="","",IF($BA2203&gt;Search!$R$5,"",1))</f>
        <v/>
      </c>
      <c r="AB2203" s="9" t="str">
        <f>IF(Search!$R$6="","",IF($BB2203&lt;Search!$R$6,"",1))</f>
        <v/>
      </c>
      <c r="AC2203" s="9" t="str">
        <f>IF(Search!$R$7="","",IF($BB2203&lt;Search!$R$7,"",1))</f>
        <v/>
      </c>
      <c r="AD2203" s="45" t="str">
        <f>IF(COUNTIF($A2203:$AC2203,"n")&gt;0,"",IF(SUM($A2203:$AC2203)=COUNTA(Search!$C$4:$C$8,Search!$F$4:$F$8,Search!$I$4:$I$6,Search!$I$8,Search!$L$4:$L$8,Search!$O$4:$O$8,Search!$R$4:$R$7,Search!$U$4:$U$7)-COUNTIF(Search!$C$4:$U$7,"n"),1+LARGE($AD$1:AD2202,1),""))</f>
        <v/>
      </c>
      <c r="AE2203" s="45" t="str">
        <f t="shared" si="105"/>
        <v/>
      </c>
      <c r="AF2203" s="45" t="str">
        <f>IF(AD2203="","",COUNTIF($AE$1:$AE2202,$AE2203)+RANK($AE2203,$AE$2:$AE$10540,1))</f>
        <v/>
      </c>
      <c r="AG2203" s="45" t="str">
        <f t="shared" si="106"/>
        <v/>
      </c>
      <c r="AH2203" s="45" t="str">
        <f>IF($AD2203="","",COUNTIF($AG$1:$AG2202,$AG2203)+RANK($AG2203,$AG$1:$AG$10539,0))</f>
        <v/>
      </c>
      <c r="AI2203" s="10" t="str">
        <f t="shared" si="107"/>
        <v>2013-14 Upper Deck Canvas #147 Alexander Semin CAR    /   $2</v>
      </c>
      <c r="AJ2203" s="11">
        <v>2013</v>
      </c>
      <c r="AK2203" s="17">
        <v>14</v>
      </c>
      <c r="AL2203" s="12" t="s">
        <v>20</v>
      </c>
      <c r="AM2203" s="10">
        <v>147</v>
      </c>
      <c r="AN2203" s="12" t="s">
        <v>1608</v>
      </c>
      <c r="AO2203" s="9" t="s">
        <v>1921</v>
      </c>
      <c r="AP2203" s="9"/>
      <c r="AQ2203" s="9"/>
      <c r="AR2203" s="14" t="s">
        <v>2129</v>
      </c>
      <c r="AS2203" s="9"/>
      <c r="AT2203" s="9"/>
      <c r="AU2203" s="9"/>
      <c r="AV2203" s="13"/>
      <c r="AW2203" s="13"/>
      <c r="AX2203" s="9"/>
      <c r="AY2203" s="9"/>
      <c r="AZ2203" s="9"/>
      <c r="BA2203" s="33">
        <v>2</v>
      </c>
      <c r="BB2203" s="33"/>
      <c r="BC2203" s="36"/>
      <c r="BD2203" s="12" t="s">
        <v>1771</v>
      </c>
    </row>
    <row r="2204" spans="1:56" s="12" customFormat="1" x14ac:dyDescent="0.2">
      <c r="A2204" s="9" t="str">
        <f>IF(Search!$C$5="","",IF(COUNTA(Inventory!$AP2204)=1,1,""))</f>
        <v/>
      </c>
      <c r="B2204" s="9" t="str">
        <f>IF(Search!$C$4="","",IF(ISNUMBER(SEARCH(Search!$C$4,$AR2204))=TRUE,1,""))</f>
        <v/>
      </c>
      <c r="C2204" s="9" t="str">
        <f>IF(Search!$C$6="x",IF(COUNTA($AQ2204)=1,1,"N"),IF(COUNTA($AQ2204)=1,"N",""))</f>
        <v/>
      </c>
      <c r="D2204" s="9" t="str">
        <f>IF(Search!$O$8="","",IF(ISNUMBER(SEARCH(Search!$O$8,$BD2204))=TRUE,1,""))</f>
        <v/>
      </c>
      <c r="E2204" s="9" t="str">
        <f>IF(Search!$C$7="","",IF(ISNUMBER(SEARCH(Search!$C$7,$AN2204))=TRUE,1,""))</f>
        <v/>
      </c>
      <c r="F2204" s="9" t="str">
        <f>IF(Search!$C$8="","",IF(ISNUMBER(SEARCH(Search!$C$8,$AO2204))=TRUE,1,""))</f>
        <v/>
      </c>
      <c r="G2204" s="9" t="str">
        <f>IF(Search!$F$4="","",IF(Inventory!$AJ2204&lt;Search!$F$4,"",1))</f>
        <v/>
      </c>
      <c r="H2204" s="9" t="str">
        <f>IF(Search!$F$5="","",IF(Inventory!$AJ2204&gt;Search!$F$5,"",1))</f>
        <v/>
      </c>
      <c r="I2204" s="9" t="str">
        <f>IF(Search!$F$7="","",IF(Search!$F$8="",IF(ISNUMBER(SEARCH(Search!$F$7,$AL2204))=TRUE,1,""),""))</f>
        <v/>
      </c>
      <c r="J2204" s="9" t="str">
        <f>IF($AL2204=Search!$F$8,1,"")</f>
        <v/>
      </c>
      <c r="K2204" s="9" t="str">
        <f>IF(Search!$I$4="","",IF(COUNTA($AS2204)=1,IF(Search!$I$4="N","N",1),""))</f>
        <v/>
      </c>
      <c r="L2204" s="9" t="str">
        <f>IF(Search!$I$5="","",IF($AS2204="RC",1,""))</f>
        <v/>
      </c>
      <c r="M2204" s="9" t="str">
        <f>IF(Search!$I$6="","",IF($AS2204="RCP",1,""))</f>
        <v/>
      </c>
      <c r="N2204" s="9" t="str">
        <f>IF(Search!$I$8="","",IF(COUNTA($AT2204)=1,IF(Search!$I$8="N","N",1),""))</f>
        <v/>
      </c>
      <c r="O2204" s="9" t="str">
        <f>IF(Search!$L$4="","",IF(COUNTA($AU2204)=1,IF(Search!$L$4="N","N",1),""))</f>
        <v/>
      </c>
      <c r="P2204" s="9" t="str">
        <f>IF(Search!$L$5="","",IF(ISNUMBER(SEARCH("Jersey",$AU2204))=TRUE,IF(Search!$L$5="N","N",1),""))</f>
        <v/>
      </c>
      <c r="Q2204" s="9" t="str">
        <f>IF(Search!$L$6="","",IF(ISNUMBER(SEARCH("Patch",$AU2204))=TRUE,IF(Search!$L$6="N","N",1),""))</f>
        <v/>
      </c>
      <c r="R2204" s="9" t="str">
        <f>IF(Search!$L$7="","",IF(ISNUMBER(SEARCH("Shield",$AU2204))=TRUE,IF(Search!$L$7="N","N",1),""))</f>
        <v/>
      </c>
      <c r="S2204" s="9" t="str">
        <f>IF(Search!$L$8="","",IF(ISNUMBER(SEARCH("Stick",$AU2204))=TRUE,IF(Search!$L$8="N","N",1),""))</f>
        <v/>
      </c>
      <c r="T2204" s="9" t="str">
        <f>IF(Search!$O$4="","",IF(COUNTA($AW2204)=1,IF(Search!$O$4="N","N",1),""))</f>
        <v/>
      </c>
      <c r="U2204" s="9" t="str">
        <f>IF(Search!$O$5="","",IF($AW2204="","",IF($AW2204&lt;Search!$O$5,"",1)))</f>
        <v/>
      </c>
      <c r="V2204" s="9" t="str">
        <f>IF(Search!$O$6="","",IF($AW2204="","",IF($AW2204&gt;Search!$O$6,"",1)))</f>
        <v/>
      </c>
      <c r="W2204" s="9" t="str">
        <f>IF(Search!$U$4="","",IF($AX2204="","",1))</f>
        <v/>
      </c>
      <c r="X2204" s="9" t="str">
        <f>IF(Search!$U$5="","",IF(ISNUMBER(SEARCH(Search!$U$5,$AX2204))=TRUE,IF(Search!$U$5="N","N",1),""))</f>
        <v/>
      </c>
      <c r="Y2204" s="9" t="str">
        <f>IF(Search!$U$6="","",IF($AY2204&lt;Search!$U$6,"",1))</f>
        <v/>
      </c>
      <c r="Z2204" s="9" t="str">
        <f>IF(Search!$R$4="","",IF(Inventory!$BA2204&lt;Search!$R$4,"",1))</f>
        <v/>
      </c>
      <c r="AA2204" s="9" t="str">
        <f>IF(Search!$R$5="","",IF($BA2204&gt;Search!$R$5,"",1))</f>
        <v/>
      </c>
      <c r="AB2204" s="9" t="str">
        <f>IF(Search!$R$6="","",IF($BB2204&lt;Search!$R$6,"",1))</f>
        <v/>
      </c>
      <c r="AC2204" s="9" t="str">
        <f>IF(Search!$R$7="","",IF($BB2204&lt;Search!$R$7,"",1))</f>
        <v/>
      </c>
      <c r="AD2204" s="45" t="str">
        <f>IF(COUNTIF($A2204:$AC2204,"n")&gt;0,"",IF(SUM($A2204:$AC2204)=COUNTA(Search!$C$4:$C$8,Search!$F$4:$F$8,Search!$I$4:$I$6,Search!$I$8,Search!$L$4:$L$8,Search!$O$4:$O$8,Search!$R$4:$R$7,Search!$U$4:$U$7)-COUNTIF(Search!$C$4:$U$7,"n"),1+LARGE($AD$1:AD2203,1),""))</f>
        <v/>
      </c>
      <c r="AE2204" s="45" t="str">
        <f t="shared" si="105"/>
        <v/>
      </c>
      <c r="AF2204" s="45" t="str">
        <f>IF(AD2204="","",COUNTIF($AE$1:$AE2203,$AE2204)+RANK($AE2204,$AE$2:$AE$10540,1))</f>
        <v/>
      </c>
      <c r="AG2204" s="45" t="str">
        <f t="shared" si="106"/>
        <v/>
      </c>
      <c r="AH2204" s="45" t="str">
        <f>IF($AD2204="","",COUNTIF($AG$1:$AG2203,$AG2204)+RANK($AG2204,$AG$1:$AG$10539,0))</f>
        <v/>
      </c>
      <c r="AI2204" s="10" t="str">
        <f t="shared" si="107"/>
        <v>2013-14 Upper Deck Canvas #152 Cody Franson TOR    /   $2</v>
      </c>
      <c r="AJ2204" s="11">
        <v>2013</v>
      </c>
      <c r="AK2204" s="17">
        <v>14</v>
      </c>
      <c r="AL2204" s="12" t="s">
        <v>20</v>
      </c>
      <c r="AM2204" s="10">
        <v>152</v>
      </c>
      <c r="AN2204" s="15" t="s">
        <v>2299</v>
      </c>
      <c r="AO2204" s="14" t="s">
        <v>1904</v>
      </c>
      <c r="AP2204" s="14"/>
      <c r="AQ2204" s="14"/>
      <c r="AR2204" s="14"/>
      <c r="AS2204" s="9"/>
      <c r="AT2204" s="9"/>
      <c r="AU2204" s="9"/>
      <c r="AV2204" s="13"/>
      <c r="AW2204" s="13"/>
      <c r="AX2204" s="9"/>
      <c r="AY2204" s="9"/>
      <c r="AZ2204" s="9"/>
      <c r="BA2204" s="33">
        <v>2</v>
      </c>
      <c r="BB2204" s="33"/>
      <c r="BC2204" s="36"/>
      <c r="BD2204" s="12" t="s">
        <v>1771</v>
      </c>
    </row>
    <row r="2205" spans="1:56" s="12" customFormat="1" x14ac:dyDescent="0.2">
      <c r="A2205" s="9" t="str">
        <f>IF(Search!$C$5="","",IF(COUNTA(Inventory!$AP2205)=1,1,""))</f>
        <v/>
      </c>
      <c r="B2205" s="9" t="str">
        <f>IF(Search!$C$4="","",IF(ISNUMBER(SEARCH(Search!$C$4,$AR2205))=TRUE,1,""))</f>
        <v/>
      </c>
      <c r="C2205" s="9" t="str">
        <f>IF(Search!$C$6="x",IF(COUNTA($AQ2205)=1,1,"N"),IF(COUNTA($AQ2205)=1,"N",""))</f>
        <v/>
      </c>
      <c r="D2205" s="9" t="str">
        <f>IF(Search!$O$8="","",IF(ISNUMBER(SEARCH(Search!$O$8,$BD2205))=TRUE,1,""))</f>
        <v/>
      </c>
      <c r="E2205" s="9" t="str">
        <f>IF(Search!$C$7="","",IF(ISNUMBER(SEARCH(Search!$C$7,$AN2205))=TRUE,1,""))</f>
        <v/>
      </c>
      <c r="F2205" s="9" t="str">
        <f>IF(Search!$C$8="","",IF(ISNUMBER(SEARCH(Search!$C$8,$AO2205))=TRUE,1,""))</f>
        <v/>
      </c>
      <c r="G2205" s="9" t="str">
        <f>IF(Search!$F$4="","",IF(Inventory!$AJ2205&lt;Search!$F$4,"",1))</f>
        <v/>
      </c>
      <c r="H2205" s="9" t="str">
        <f>IF(Search!$F$5="","",IF(Inventory!$AJ2205&gt;Search!$F$5,"",1))</f>
        <v/>
      </c>
      <c r="I2205" s="9" t="str">
        <f>IF(Search!$F$7="","",IF(Search!$F$8="",IF(ISNUMBER(SEARCH(Search!$F$7,$AL2205))=TRUE,1,""),""))</f>
        <v/>
      </c>
      <c r="J2205" s="9" t="str">
        <f>IF($AL2205=Search!$F$8,1,"")</f>
        <v/>
      </c>
      <c r="K2205" s="9" t="str">
        <f>IF(Search!$I$4="","",IF(COUNTA($AS2205)=1,IF(Search!$I$4="N","N",1),""))</f>
        <v/>
      </c>
      <c r="L2205" s="9" t="str">
        <f>IF(Search!$I$5="","",IF($AS2205="RC",1,""))</f>
        <v/>
      </c>
      <c r="M2205" s="9" t="str">
        <f>IF(Search!$I$6="","",IF($AS2205="RCP",1,""))</f>
        <v/>
      </c>
      <c r="N2205" s="9" t="str">
        <f>IF(Search!$I$8="","",IF(COUNTA($AT2205)=1,IF(Search!$I$8="N","N",1),""))</f>
        <v/>
      </c>
      <c r="O2205" s="9" t="str">
        <f>IF(Search!$L$4="","",IF(COUNTA($AU2205)=1,IF(Search!$L$4="N","N",1),""))</f>
        <v/>
      </c>
      <c r="P2205" s="9" t="str">
        <f>IF(Search!$L$5="","",IF(ISNUMBER(SEARCH("Jersey",$AU2205))=TRUE,IF(Search!$L$5="N","N",1),""))</f>
        <v/>
      </c>
      <c r="Q2205" s="9" t="str">
        <f>IF(Search!$L$6="","",IF(ISNUMBER(SEARCH("Patch",$AU2205))=TRUE,IF(Search!$L$6="N","N",1),""))</f>
        <v/>
      </c>
      <c r="R2205" s="9" t="str">
        <f>IF(Search!$L$7="","",IF(ISNUMBER(SEARCH("Shield",$AU2205))=TRUE,IF(Search!$L$7="N","N",1),""))</f>
        <v/>
      </c>
      <c r="S2205" s="9" t="str">
        <f>IF(Search!$L$8="","",IF(ISNUMBER(SEARCH("Stick",$AU2205))=TRUE,IF(Search!$L$8="N","N",1),""))</f>
        <v/>
      </c>
      <c r="T2205" s="9" t="str">
        <f>IF(Search!$O$4="","",IF(COUNTA($AW2205)=1,IF(Search!$O$4="N","N",1),""))</f>
        <v/>
      </c>
      <c r="U2205" s="9" t="str">
        <f>IF(Search!$O$5="","",IF($AW2205="","",IF($AW2205&lt;Search!$O$5,"",1)))</f>
        <v/>
      </c>
      <c r="V2205" s="9" t="str">
        <f>IF(Search!$O$6="","",IF($AW2205="","",IF($AW2205&gt;Search!$O$6,"",1)))</f>
        <v/>
      </c>
      <c r="W2205" s="9" t="str">
        <f>IF(Search!$U$4="","",IF($AX2205="","",1))</f>
        <v/>
      </c>
      <c r="X2205" s="9" t="str">
        <f>IF(Search!$U$5="","",IF(ISNUMBER(SEARCH(Search!$U$5,$AX2205))=TRUE,IF(Search!$U$5="N","N",1),""))</f>
        <v/>
      </c>
      <c r="Y2205" s="9" t="str">
        <f>IF(Search!$U$6="","",IF($AY2205&lt;Search!$U$6,"",1))</f>
        <v/>
      </c>
      <c r="Z2205" s="9" t="str">
        <f>IF(Search!$R$4="","",IF(Inventory!$BA2205&lt;Search!$R$4,"",1))</f>
        <v/>
      </c>
      <c r="AA2205" s="9" t="str">
        <f>IF(Search!$R$5="","",IF($BA2205&gt;Search!$R$5,"",1))</f>
        <v/>
      </c>
      <c r="AB2205" s="9" t="str">
        <f>IF(Search!$R$6="","",IF($BB2205&lt;Search!$R$6,"",1))</f>
        <v/>
      </c>
      <c r="AC2205" s="9" t="str">
        <f>IF(Search!$R$7="","",IF($BB2205&lt;Search!$R$7,"",1))</f>
        <v/>
      </c>
      <c r="AD2205" s="45" t="str">
        <f>IF(COUNTIF($A2205:$AC2205,"n")&gt;0,"",IF(SUM($A2205:$AC2205)=COUNTA(Search!$C$4:$C$8,Search!$F$4:$F$8,Search!$I$4:$I$6,Search!$I$8,Search!$L$4:$L$8,Search!$O$4:$O$8,Search!$R$4:$R$7,Search!$U$4:$U$7)-COUNTIF(Search!$C$4:$U$7,"n"),1+LARGE($AD$1:AD2204,1),""))</f>
        <v/>
      </c>
      <c r="AE2205" s="45" t="str">
        <f t="shared" si="105"/>
        <v/>
      </c>
      <c r="AF2205" s="45" t="str">
        <f>IF(AD2205="","",COUNTIF($AE$1:$AE2204,$AE2205)+RANK($AE2205,$AE$2:$AE$10540,1))</f>
        <v/>
      </c>
      <c r="AG2205" s="45" t="str">
        <f t="shared" si="106"/>
        <v/>
      </c>
      <c r="AH2205" s="45" t="str">
        <f>IF($AD2205="","",COUNTIF($AG$1:$AG2204,$AG2205)+RANK($AG2205,$AG$1:$AG$10539,0))</f>
        <v/>
      </c>
      <c r="AI2205" s="10" t="str">
        <f t="shared" si="107"/>
        <v>2013-14 Upper Deck Canvas #171 Jonathan Toews CHI    /   $4</v>
      </c>
      <c r="AJ2205" s="11">
        <v>2013</v>
      </c>
      <c r="AK2205" s="17">
        <v>14</v>
      </c>
      <c r="AL2205" s="12" t="s">
        <v>20</v>
      </c>
      <c r="AM2205" s="10">
        <v>171</v>
      </c>
      <c r="AN2205" s="12" t="s">
        <v>1304</v>
      </c>
      <c r="AO2205" s="9" t="s">
        <v>1917</v>
      </c>
      <c r="AP2205" s="9"/>
      <c r="AQ2205" s="9"/>
      <c r="AR2205" s="14" t="s">
        <v>2129</v>
      </c>
      <c r="AS2205" s="9"/>
      <c r="AT2205" s="9"/>
      <c r="AU2205" s="9"/>
      <c r="AV2205" s="13"/>
      <c r="AW2205" s="13"/>
      <c r="AX2205" s="9"/>
      <c r="AY2205" s="9"/>
      <c r="AZ2205" s="9"/>
      <c r="BA2205" s="33">
        <v>4</v>
      </c>
      <c r="BB2205" s="33"/>
      <c r="BC2205" s="36"/>
      <c r="BD2205" s="12" t="s">
        <v>1771</v>
      </c>
    </row>
    <row r="2206" spans="1:56" s="12" customFormat="1" x14ac:dyDescent="0.2">
      <c r="A2206" s="9" t="str">
        <f>IF(Search!$C$5="","",IF(COUNTA(Inventory!$AP2206)=1,1,""))</f>
        <v/>
      </c>
      <c r="B2206" s="9" t="str">
        <f>IF(Search!$C$4="","",IF(ISNUMBER(SEARCH(Search!$C$4,$AR2206))=TRUE,1,""))</f>
        <v/>
      </c>
      <c r="C2206" s="9" t="str">
        <f>IF(Search!$C$6="x",IF(COUNTA($AQ2206)=1,1,"N"),IF(COUNTA($AQ2206)=1,"N",""))</f>
        <v/>
      </c>
      <c r="D2206" s="9" t="str">
        <f>IF(Search!$O$8="","",IF(ISNUMBER(SEARCH(Search!$O$8,$BD2206))=TRUE,1,""))</f>
        <v/>
      </c>
      <c r="E2206" s="9" t="str">
        <f>IF(Search!$C$7="","",IF(ISNUMBER(SEARCH(Search!$C$7,$AN2206))=TRUE,1,""))</f>
        <v/>
      </c>
      <c r="F2206" s="9" t="str">
        <f>IF(Search!$C$8="","",IF(ISNUMBER(SEARCH(Search!$C$8,$AO2206))=TRUE,1,""))</f>
        <v/>
      </c>
      <c r="G2206" s="9" t="str">
        <f>IF(Search!$F$4="","",IF(Inventory!$AJ2206&lt;Search!$F$4,"",1))</f>
        <v/>
      </c>
      <c r="H2206" s="9" t="str">
        <f>IF(Search!$F$5="","",IF(Inventory!$AJ2206&gt;Search!$F$5,"",1))</f>
        <v/>
      </c>
      <c r="I2206" s="9" t="str">
        <f>IF(Search!$F$7="","",IF(Search!$F$8="",IF(ISNUMBER(SEARCH(Search!$F$7,$AL2206))=TRUE,1,""),""))</f>
        <v/>
      </c>
      <c r="J2206" s="9" t="str">
        <f>IF($AL2206=Search!$F$8,1,"")</f>
        <v/>
      </c>
      <c r="K2206" s="9" t="str">
        <f>IF(Search!$I$4="","",IF(COUNTA($AS2206)=1,IF(Search!$I$4="N","N",1),""))</f>
        <v/>
      </c>
      <c r="L2206" s="9" t="str">
        <f>IF(Search!$I$5="","",IF($AS2206="RC",1,""))</f>
        <v/>
      </c>
      <c r="M2206" s="9" t="str">
        <f>IF(Search!$I$6="","",IF($AS2206="RCP",1,""))</f>
        <v/>
      </c>
      <c r="N2206" s="9" t="str">
        <f>IF(Search!$I$8="","",IF(COUNTA($AT2206)=1,IF(Search!$I$8="N","N",1),""))</f>
        <v/>
      </c>
      <c r="O2206" s="9" t="str">
        <f>IF(Search!$L$4="","",IF(COUNTA($AU2206)=1,IF(Search!$L$4="N","N",1),""))</f>
        <v/>
      </c>
      <c r="P2206" s="9" t="str">
        <f>IF(Search!$L$5="","",IF(ISNUMBER(SEARCH("Jersey",$AU2206))=TRUE,IF(Search!$L$5="N","N",1),""))</f>
        <v/>
      </c>
      <c r="Q2206" s="9" t="str">
        <f>IF(Search!$L$6="","",IF(ISNUMBER(SEARCH("Patch",$AU2206))=TRUE,IF(Search!$L$6="N","N",1),""))</f>
        <v/>
      </c>
      <c r="R2206" s="9" t="str">
        <f>IF(Search!$L$7="","",IF(ISNUMBER(SEARCH("Shield",$AU2206))=TRUE,IF(Search!$L$7="N","N",1),""))</f>
        <v/>
      </c>
      <c r="S2206" s="9" t="str">
        <f>IF(Search!$L$8="","",IF(ISNUMBER(SEARCH("Stick",$AU2206))=TRUE,IF(Search!$L$8="N","N",1),""))</f>
        <v/>
      </c>
      <c r="T2206" s="9" t="str">
        <f>IF(Search!$O$4="","",IF(COUNTA($AW2206)=1,IF(Search!$O$4="N","N",1),""))</f>
        <v/>
      </c>
      <c r="U2206" s="9" t="str">
        <f>IF(Search!$O$5="","",IF($AW2206="","",IF($AW2206&lt;Search!$O$5,"",1)))</f>
        <v/>
      </c>
      <c r="V2206" s="9" t="str">
        <f>IF(Search!$O$6="","",IF($AW2206="","",IF($AW2206&gt;Search!$O$6,"",1)))</f>
        <v/>
      </c>
      <c r="W2206" s="9" t="str">
        <f>IF(Search!$U$4="","",IF($AX2206="","",1))</f>
        <v/>
      </c>
      <c r="X2206" s="9" t="str">
        <f>IF(Search!$U$5="","",IF(ISNUMBER(SEARCH(Search!$U$5,$AX2206))=TRUE,IF(Search!$U$5="N","N",1),""))</f>
        <v/>
      </c>
      <c r="Y2206" s="9" t="str">
        <f>IF(Search!$U$6="","",IF($AY2206&lt;Search!$U$6,"",1))</f>
        <v/>
      </c>
      <c r="Z2206" s="9" t="str">
        <f>IF(Search!$R$4="","",IF(Inventory!$BA2206&lt;Search!$R$4,"",1))</f>
        <v/>
      </c>
      <c r="AA2206" s="9" t="str">
        <f>IF(Search!$R$5="","",IF($BA2206&gt;Search!$R$5,"",1))</f>
        <v/>
      </c>
      <c r="AB2206" s="9" t="str">
        <f>IF(Search!$R$6="","",IF($BB2206&lt;Search!$R$6,"",1))</f>
        <v/>
      </c>
      <c r="AC2206" s="9" t="str">
        <f>IF(Search!$R$7="","",IF($BB2206&lt;Search!$R$7,"",1))</f>
        <v/>
      </c>
      <c r="AD2206" s="45" t="str">
        <f>IF(COUNTIF($A2206:$AC2206,"n")&gt;0,"",IF(SUM($A2206:$AC2206)=COUNTA(Search!$C$4:$C$8,Search!$F$4:$F$8,Search!$I$4:$I$6,Search!$I$8,Search!$L$4:$L$8,Search!$O$4:$O$8,Search!$R$4:$R$7,Search!$U$4:$U$7)-COUNTIF(Search!$C$4:$U$7,"n"),1+LARGE($AD$1:AD2205,1),""))</f>
        <v/>
      </c>
      <c r="AE2206" s="45" t="str">
        <f t="shared" si="105"/>
        <v/>
      </c>
      <c r="AF2206" s="45" t="str">
        <f>IF(AD2206="","",COUNTIF($AE$1:$AE2205,$AE2206)+RANK($AE2206,$AE$2:$AE$10540,1))</f>
        <v/>
      </c>
      <c r="AG2206" s="45" t="str">
        <f t="shared" si="106"/>
        <v/>
      </c>
      <c r="AH2206" s="45" t="str">
        <f>IF($AD2206="","",COUNTIF($AG$1:$AG2205,$AG2206)+RANK($AG2206,$AG$1:$AG$10539,0))</f>
        <v/>
      </c>
      <c r="AI2206" s="10" t="str">
        <f t="shared" si="107"/>
        <v>2013-14 Upper Deck Canvas #194 Ales Hemsky EDM    /   $2</v>
      </c>
      <c r="AJ2206" s="11">
        <v>2013</v>
      </c>
      <c r="AK2206" s="17">
        <v>14</v>
      </c>
      <c r="AL2206" s="12" t="s">
        <v>20</v>
      </c>
      <c r="AM2206" s="10">
        <v>194</v>
      </c>
      <c r="AN2206" s="12" t="s">
        <v>1073</v>
      </c>
      <c r="AO2206" s="9" t="s">
        <v>1909</v>
      </c>
      <c r="AP2206" s="9"/>
      <c r="AQ2206" s="9"/>
      <c r="AR2206" s="14" t="s">
        <v>2129</v>
      </c>
      <c r="AS2206" s="9"/>
      <c r="AT2206" s="9"/>
      <c r="AU2206" s="9"/>
      <c r="AV2206" s="13"/>
      <c r="AW2206" s="13"/>
      <c r="AX2206" s="9"/>
      <c r="AY2206" s="9"/>
      <c r="AZ2206" s="9"/>
      <c r="BA2206" s="33">
        <v>2</v>
      </c>
      <c r="BB2206" s="33"/>
      <c r="BC2206" s="36"/>
      <c r="BD2206" s="12" t="s">
        <v>1771</v>
      </c>
    </row>
    <row r="2207" spans="1:56" s="12" customFormat="1" x14ac:dyDescent="0.2">
      <c r="A2207" s="9" t="str">
        <f>IF(Search!$C$5="","",IF(COUNTA(Inventory!$AP2207)=1,1,""))</f>
        <v/>
      </c>
      <c r="B2207" s="9" t="str">
        <f>IF(Search!$C$4="","",IF(ISNUMBER(SEARCH(Search!$C$4,$AR2207))=TRUE,1,""))</f>
        <v/>
      </c>
      <c r="C2207" s="9" t="str">
        <f>IF(Search!$C$6="x",IF(COUNTA($AQ2207)=1,1,"N"),IF(COUNTA($AQ2207)=1,"N",""))</f>
        <v/>
      </c>
      <c r="D2207" s="9" t="str">
        <f>IF(Search!$O$8="","",IF(ISNUMBER(SEARCH(Search!$O$8,$BD2207))=TRUE,1,""))</f>
        <v/>
      </c>
      <c r="E2207" s="9" t="str">
        <f>IF(Search!$C$7="","",IF(ISNUMBER(SEARCH(Search!$C$7,$AN2207))=TRUE,1,""))</f>
        <v/>
      </c>
      <c r="F2207" s="9" t="str">
        <f>IF(Search!$C$8="","",IF(ISNUMBER(SEARCH(Search!$C$8,$AO2207))=TRUE,1,""))</f>
        <v/>
      </c>
      <c r="G2207" s="9" t="str">
        <f>IF(Search!$F$4="","",IF(Inventory!$AJ2207&lt;Search!$F$4,"",1))</f>
        <v/>
      </c>
      <c r="H2207" s="9" t="str">
        <f>IF(Search!$F$5="","",IF(Inventory!$AJ2207&gt;Search!$F$5,"",1))</f>
        <v/>
      </c>
      <c r="I2207" s="9" t="str">
        <f>IF(Search!$F$7="","",IF(Search!$F$8="",IF(ISNUMBER(SEARCH(Search!$F$7,$AL2207))=TRUE,1,""),""))</f>
        <v/>
      </c>
      <c r="J2207" s="9" t="str">
        <f>IF($AL2207=Search!$F$8,1,"")</f>
        <v/>
      </c>
      <c r="K2207" s="9" t="str">
        <f>IF(Search!$I$4="","",IF(COUNTA($AS2207)=1,IF(Search!$I$4="N","N",1),""))</f>
        <v/>
      </c>
      <c r="L2207" s="9" t="str">
        <f>IF(Search!$I$5="","",IF($AS2207="RC",1,""))</f>
        <v/>
      </c>
      <c r="M2207" s="9" t="str">
        <f>IF(Search!$I$6="","",IF($AS2207="RCP",1,""))</f>
        <v/>
      </c>
      <c r="N2207" s="9" t="str">
        <f>IF(Search!$I$8="","",IF(COUNTA($AT2207)=1,IF(Search!$I$8="N","N",1),""))</f>
        <v/>
      </c>
      <c r="O2207" s="9" t="str">
        <f>IF(Search!$L$4="","",IF(COUNTA($AU2207)=1,IF(Search!$L$4="N","N",1),""))</f>
        <v/>
      </c>
      <c r="P2207" s="9" t="str">
        <f>IF(Search!$L$5="","",IF(ISNUMBER(SEARCH("Jersey",$AU2207))=TRUE,IF(Search!$L$5="N","N",1),""))</f>
        <v/>
      </c>
      <c r="Q2207" s="9" t="str">
        <f>IF(Search!$L$6="","",IF(ISNUMBER(SEARCH("Patch",$AU2207))=TRUE,IF(Search!$L$6="N","N",1),""))</f>
        <v/>
      </c>
      <c r="R2207" s="9" t="str">
        <f>IF(Search!$L$7="","",IF(ISNUMBER(SEARCH("Shield",$AU2207))=TRUE,IF(Search!$L$7="N","N",1),""))</f>
        <v/>
      </c>
      <c r="S2207" s="9" t="str">
        <f>IF(Search!$L$8="","",IF(ISNUMBER(SEARCH("Stick",$AU2207))=TRUE,IF(Search!$L$8="N","N",1),""))</f>
        <v/>
      </c>
      <c r="T2207" s="9" t="str">
        <f>IF(Search!$O$4="","",IF(COUNTA($AW2207)=1,IF(Search!$O$4="N","N",1),""))</f>
        <v/>
      </c>
      <c r="U2207" s="9" t="str">
        <f>IF(Search!$O$5="","",IF($AW2207="","",IF($AW2207&lt;Search!$O$5,"",1)))</f>
        <v/>
      </c>
      <c r="V2207" s="9" t="str">
        <f>IF(Search!$O$6="","",IF($AW2207="","",IF($AW2207&gt;Search!$O$6,"",1)))</f>
        <v/>
      </c>
      <c r="W2207" s="9" t="str">
        <f>IF(Search!$U$4="","",IF($AX2207="","",1))</f>
        <v/>
      </c>
      <c r="X2207" s="9" t="str">
        <f>IF(Search!$U$5="","",IF(ISNUMBER(SEARCH(Search!$U$5,$AX2207))=TRUE,IF(Search!$U$5="N","N",1),""))</f>
        <v/>
      </c>
      <c r="Y2207" s="9" t="str">
        <f>IF(Search!$U$6="","",IF($AY2207&lt;Search!$U$6,"",1))</f>
        <v/>
      </c>
      <c r="Z2207" s="9" t="str">
        <f>IF(Search!$R$4="","",IF(Inventory!$BA2207&lt;Search!$R$4,"",1))</f>
        <v/>
      </c>
      <c r="AA2207" s="9" t="str">
        <f>IF(Search!$R$5="","",IF($BA2207&gt;Search!$R$5,"",1))</f>
        <v/>
      </c>
      <c r="AB2207" s="9" t="str">
        <f>IF(Search!$R$6="","",IF($BB2207&lt;Search!$R$6,"",1))</f>
        <v/>
      </c>
      <c r="AC2207" s="9" t="str">
        <f>IF(Search!$R$7="","",IF($BB2207&lt;Search!$R$7,"",1))</f>
        <v/>
      </c>
      <c r="AD2207" s="45" t="str">
        <f>IF(COUNTIF($A2207:$AC2207,"n")&gt;0,"",IF(SUM($A2207:$AC2207)=COUNTA(Search!$C$4:$C$8,Search!$F$4:$F$8,Search!$I$4:$I$6,Search!$I$8,Search!$L$4:$L$8,Search!$O$4:$O$8,Search!$R$4:$R$7,Search!$U$4:$U$7)-COUNTIF(Search!$C$4:$U$7,"n"),1+LARGE($AD$1:AD2206,1),""))</f>
        <v/>
      </c>
      <c r="AE2207" s="45" t="str">
        <f t="shared" si="105"/>
        <v/>
      </c>
      <c r="AF2207" s="45" t="str">
        <f>IF(AD2207="","",COUNTIF($AE$1:$AE2206,$AE2207)+RANK($AE2207,$AE$2:$AE$10540,1))</f>
        <v/>
      </c>
      <c r="AG2207" s="45" t="str">
        <f t="shared" si="106"/>
        <v/>
      </c>
      <c r="AH2207" s="45" t="str">
        <f>IF($AD2207="","",COUNTIF($AG$1:$AG2206,$AG2207)+RANK($AG2207,$AG$1:$AG$10539,0))</f>
        <v/>
      </c>
      <c r="AI2207" s="10" t="str">
        <f t="shared" si="107"/>
        <v>2013-14 Upper Deck Canvas #195 David Perron EDM    /   $2</v>
      </c>
      <c r="AJ2207" s="11">
        <v>2013</v>
      </c>
      <c r="AK2207" s="17">
        <v>14</v>
      </c>
      <c r="AL2207" s="12" t="s">
        <v>20</v>
      </c>
      <c r="AM2207" s="10">
        <v>195</v>
      </c>
      <c r="AN2207" s="12" t="s">
        <v>1609</v>
      </c>
      <c r="AO2207" s="9" t="s">
        <v>1909</v>
      </c>
      <c r="AP2207" s="9"/>
      <c r="AQ2207" s="9"/>
      <c r="AR2207" s="14" t="s">
        <v>2129</v>
      </c>
      <c r="AS2207" s="9"/>
      <c r="AT2207" s="9"/>
      <c r="AU2207" s="9"/>
      <c r="AV2207" s="13"/>
      <c r="AW2207" s="13"/>
      <c r="AX2207" s="9"/>
      <c r="AY2207" s="9"/>
      <c r="AZ2207" s="9"/>
      <c r="BA2207" s="33">
        <v>2</v>
      </c>
      <c r="BB2207" s="33"/>
      <c r="BC2207" s="36"/>
      <c r="BD2207" s="12" t="s">
        <v>1771</v>
      </c>
    </row>
    <row r="2208" spans="1:56" s="12" customFormat="1" x14ac:dyDescent="0.2">
      <c r="A2208" s="9" t="str">
        <f>IF(Search!$C$5="","",IF(COUNTA(Inventory!$AP2208)=1,1,""))</f>
        <v/>
      </c>
      <c r="B2208" s="9" t="str">
        <f>IF(Search!$C$4="","",IF(ISNUMBER(SEARCH(Search!$C$4,$AR2208))=TRUE,1,""))</f>
        <v/>
      </c>
      <c r="C2208" s="9" t="str">
        <f>IF(Search!$C$6="x",IF(COUNTA($AQ2208)=1,1,"N"),IF(COUNTA($AQ2208)=1,"N",""))</f>
        <v/>
      </c>
      <c r="D2208" s="9" t="str">
        <f>IF(Search!$O$8="","",IF(ISNUMBER(SEARCH(Search!$O$8,$BD2208))=TRUE,1,""))</f>
        <v/>
      </c>
      <c r="E2208" s="9" t="str">
        <f>IF(Search!$C$7="","",IF(ISNUMBER(SEARCH(Search!$C$7,$AN2208))=TRUE,1,""))</f>
        <v/>
      </c>
      <c r="F2208" s="9" t="str">
        <f>IF(Search!$C$8="","",IF(ISNUMBER(SEARCH(Search!$C$8,$AO2208))=TRUE,1,""))</f>
        <v/>
      </c>
      <c r="G2208" s="9" t="str">
        <f>IF(Search!$F$4="","",IF(Inventory!$AJ2208&lt;Search!$F$4,"",1))</f>
        <v/>
      </c>
      <c r="H2208" s="9" t="str">
        <f>IF(Search!$F$5="","",IF(Inventory!$AJ2208&gt;Search!$F$5,"",1))</f>
        <v/>
      </c>
      <c r="I2208" s="9" t="str">
        <f>IF(Search!$F$7="","",IF(Search!$F$8="",IF(ISNUMBER(SEARCH(Search!$F$7,$AL2208))=TRUE,1,""),""))</f>
        <v/>
      </c>
      <c r="J2208" s="9" t="str">
        <f>IF($AL2208=Search!$F$8,1,"")</f>
        <v/>
      </c>
      <c r="K2208" s="9" t="str">
        <f>IF(Search!$I$4="","",IF(COUNTA($AS2208)=1,IF(Search!$I$4="N","N",1),""))</f>
        <v/>
      </c>
      <c r="L2208" s="9" t="str">
        <f>IF(Search!$I$5="","",IF($AS2208="RC",1,""))</f>
        <v/>
      </c>
      <c r="M2208" s="9" t="str">
        <f>IF(Search!$I$6="","",IF($AS2208="RCP",1,""))</f>
        <v/>
      </c>
      <c r="N2208" s="9" t="str">
        <f>IF(Search!$I$8="","",IF(COUNTA($AT2208)=1,IF(Search!$I$8="N","N",1),""))</f>
        <v/>
      </c>
      <c r="O2208" s="9" t="str">
        <f>IF(Search!$L$4="","",IF(COUNTA($AU2208)=1,IF(Search!$L$4="N","N",1),""))</f>
        <v/>
      </c>
      <c r="P2208" s="9" t="str">
        <f>IF(Search!$L$5="","",IF(ISNUMBER(SEARCH("Jersey",$AU2208))=TRUE,IF(Search!$L$5="N","N",1),""))</f>
        <v/>
      </c>
      <c r="Q2208" s="9" t="str">
        <f>IF(Search!$L$6="","",IF(ISNUMBER(SEARCH("Patch",$AU2208))=TRUE,IF(Search!$L$6="N","N",1),""))</f>
        <v/>
      </c>
      <c r="R2208" s="9" t="str">
        <f>IF(Search!$L$7="","",IF(ISNUMBER(SEARCH("Shield",$AU2208))=TRUE,IF(Search!$L$7="N","N",1),""))</f>
        <v/>
      </c>
      <c r="S2208" s="9" t="str">
        <f>IF(Search!$L$8="","",IF(ISNUMBER(SEARCH("Stick",$AU2208))=TRUE,IF(Search!$L$8="N","N",1),""))</f>
        <v/>
      </c>
      <c r="T2208" s="9" t="str">
        <f>IF(Search!$O$4="","",IF(COUNTA($AW2208)=1,IF(Search!$O$4="N","N",1),""))</f>
        <v/>
      </c>
      <c r="U2208" s="9" t="str">
        <f>IF(Search!$O$5="","",IF($AW2208="","",IF($AW2208&lt;Search!$O$5,"",1)))</f>
        <v/>
      </c>
      <c r="V2208" s="9" t="str">
        <f>IF(Search!$O$6="","",IF($AW2208="","",IF($AW2208&gt;Search!$O$6,"",1)))</f>
        <v/>
      </c>
      <c r="W2208" s="9" t="str">
        <f>IF(Search!$U$4="","",IF($AX2208="","",1))</f>
        <v/>
      </c>
      <c r="X2208" s="9" t="str">
        <f>IF(Search!$U$5="","",IF(ISNUMBER(SEARCH(Search!$U$5,$AX2208))=TRUE,IF(Search!$U$5="N","N",1),""))</f>
        <v/>
      </c>
      <c r="Y2208" s="9" t="str">
        <f>IF(Search!$U$6="","",IF($AY2208&lt;Search!$U$6,"",1))</f>
        <v/>
      </c>
      <c r="Z2208" s="9" t="str">
        <f>IF(Search!$R$4="","",IF(Inventory!$BA2208&lt;Search!$R$4,"",1))</f>
        <v/>
      </c>
      <c r="AA2208" s="9" t="str">
        <f>IF(Search!$R$5="","",IF($BA2208&gt;Search!$R$5,"",1))</f>
        <v/>
      </c>
      <c r="AB2208" s="9" t="str">
        <f>IF(Search!$R$6="","",IF($BB2208&lt;Search!$R$6,"",1))</f>
        <v/>
      </c>
      <c r="AC2208" s="9" t="str">
        <f>IF(Search!$R$7="","",IF($BB2208&lt;Search!$R$7,"",1))</f>
        <v/>
      </c>
      <c r="AD2208" s="45" t="str">
        <f>IF(COUNTIF($A2208:$AC2208,"n")&gt;0,"",IF(SUM($A2208:$AC2208)=COUNTA(Search!$C$4:$C$8,Search!$F$4:$F$8,Search!$I$4:$I$6,Search!$I$8,Search!$L$4:$L$8,Search!$O$4:$O$8,Search!$R$4:$R$7,Search!$U$4:$U$7)-COUNTIF(Search!$C$4:$U$7,"n"),1+LARGE($AD$1:AD2207,1),""))</f>
        <v/>
      </c>
      <c r="AE2208" s="45" t="str">
        <f t="shared" si="105"/>
        <v/>
      </c>
      <c r="AF2208" s="45" t="str">
        <f>IF(AD2208="","",COUNTIF($AE$1:$AE2207,$AE2208)+RANK($AE2208,$AE$2:$AE$10540,1))</f>
        <v/>
      </c>
      <c r="AG2208" s="45" t="str">
        <f t="shared" si="106"/>
        <v/>
      </c>
      <c r="AH2208" s="45" t="str">
        <f>IF($AD2208="","",COUNTIF($AG$1:$AG2207,$AG2208)+RANK($AG2208,$AG$1:$AG$10539,0))</f>
        <v/>
      </c>
      <c r="AI2208" s="10" t="str">
        <f t="shared" si="107"/>
        <v>2013-14 Upper Deck Canvas #206 Henrik Sedin VAN    /   $2.5</v>
      </c>
      <c r="AJ2208" s="11">
        <v>2013</v>
      </c>
      <c r="AK2208" s="17">
        <v>14</v>
      </c>
      <c r="AL2208" s="12" t="s">
        <v>20</v>
      </c>
      <c r="AM2208" s="10">
        <v>206</v>
      </c>
      <c r="AN2208" s="12" t="s">
        <v>1605</v>
      </c>
      <c r="AO2208" s="9" t="s">
        <v>1951</v>
      </c>
      <c r="AP2208" s="9"/>
      <c r="AQ2208" s="9"/>
      <c r="AR2208" s="14" t="s">
        <v>2129</v>
      </c>
      <c r="AS2208" s="9"/>
      <c r="AT2208" s="9"/>
      <c r="AU2208" s="9"/>
      <c r="AV2208" s="13"/>
      <c r="AW2208" s="13"/>
      <c r="AX2208" s="9"/>
      <c r="AY2208" s="9"/>
      <c r="AZ2208" s="9"/>
      <c r="BA2208" s="33">
        <v>2.5</v>
      </c>
      <c r="BB2208" s="33"/>
      <c r="BC2208" s="36"/>
      <c r="BD2208" s="12" t="s">
        <v>1771</v>
      </c>
    </row>
    <row r="2209" spans="1:56" s="12" customFormat="1" x14ac:dyDescent="0.2">
      <c r="A2209" s="9" t="str">
        <f>IF(Search!$C$5="","",IF(COUNTA(Inventory!$AP2209)=1,1,""))</f>
        <v/>
      </c>
      <c r="B2209" s="9" t="str">
        <f>IF(Search!$C$4="","",IF(ISNUMBER(SEARCH(Search!$C$4,$AR2209))=TRUE,1,""))</f>
        <v/>
      </c>
      <c r="C2209" s="9" t="str">
        <f>IF(Search!$C$6="x",IF(COUNTA($AQ2209)=1,1,"N"),IF(COUNTA($AQ2209)=1,"N",""))</f>
        <v/>
      </c>
      <c r="D2209" s="9" t="str">
        <f>IF(Search!$O$8="","",IF(ISNUMBER(SEARCH(Search!$O$8,$BD2209))=TRUE,1,""))</f>
        <v/>
      </c>
      <c r="E2209" s="9" t="str">
        <f>IF(Search!$C$7="","",IF(ISNUMBER(SEARCH(Search!$C$7,$AN2209))=TRUE,1,""))</f>
        <v/>
      </c>
      <c r="F2209" s="9" t="str">
        <f>IF(Search!$C$8="","",IF(ISNUMBER(SEARCH(Search!$C$8,$AO2209))=TRUE,1,""))</f>
        <v/>
      </c>
      <c r="G2209" s="9" t="str">
        <f>IF(Search!$F$4="","",IF(Inventory!$AJ2209&lt;Search!$F$4,"",1))</f>
        <v/>
      </c>
      <c r="H2209" s="9" t="str">
        <f>IF(Search!$F$5="","",IF(Inventory!$AJ2209&gt;Search!$F$5,"",1))</f>
        <v/>
      </c>
      <c r="I2209" s="9" t="str">
        <f>IF(Search!$F$7="","",IF(Search!$F$8="",IF(ISNUMBER(SEARCH(Search!$F$7,$AL2209))=TRUE,1,""),""))</f>
        <v/>
      </c>
      <c r="J2209" s="9" t="str">
        <f>IF($AL2209=Search!$F$8,1,"")</f>
        <v/>
      </c>
      <c r="K2209" s="9" t="str">
        <f>IF(Search!$I$4="","",IF(COUNTA($AS2209)=1,IF(Search!$I$4="N","N",1),""))</f>
        <v/>
      </c>
      <c r="L2209" s="9" t="str">
        <f>IF(Search!$I$5="","",IF($AS2209="RC",1,""))</f>
        <v/>
      </c>
      <c r="M2209" s="9" t="str">
        <f>IF(Search!$I$6="","",IF($AS2209="RCP",1,""))</f>
        <v/>
      </c>
      <c r="N2209" s="9" t="str">
        <f>IF(Search!$I$8="","",IF(COUNTA($AT2209)=1,IF(Search!$I$8="N","N",1),""))</f>
        <v/>
      </c>
      <c r="O2209" s="9" t="str">
        <f>IF(Search!$L$4="","",IF(COUNTA($AU2209)=1,IF(Search!$L$4="N","N",1),""))</f>
        <v/>
      </c>
      <c r="P2209" s="9" t="str">
        <f>IF(Search!$L$5="","",IF(ISNUMBER(SEARCH("Jersey",$AU2209))=TRUE,IF(Search!$L$5="N","N",1),""))</f>
        <v/>
      </c>
      <c r="Q2209" s="9" t="str">
        <f>IF(Search!$L$6="","",IF(ISNUMBER(SEARCH("Patch",$AU2209))=TRUE,IF(Search!$L$6="N","N",1),""))</f>
        <v/>
      </c>
      <c r="R2209" s="9" t="str">
        <f>IF(Search!$L$7="","",IF(ISNUMBER(SEARCH("Shield",$AU2209))=TRUE,IF(Search!$L$7="N","N",1),""))</f>
        <v/>
      </c>
      <c r="S2209" s="9" t="str">
        <f>IF(Search!$L$8="","",IF(ISNUMBER(SEARCH("Stick",$AU2209))=TRUE,IF(Search!$L$8="N","N",1),""))</f>
        <v/>
      </c>
      <c r="T2209" s="9" t="str">
        <f>IF(Search!$O$4="","",IF(COUNTA($AW2209)=1,IF(Search!$O$4="N","N",1),""))</f>
        <v/>
      </c>
      <c r="U2209" s="9" t="str">
        <f>IF(Search!$O$5="","",IF($AW2209="","",IF($AW2209&lt;Search!$O$5,"",1)))</f>
        <v/>
      </c>
      <c r="V2209" s="9" t="str">
        <f>IF(Search!$O$6="","",IF($AW2209="","",IF($AW2209&gt;Search!$O$6,"",1)))</f>
        <v/>
      </c>
      <c r="W2209" s="9" t="str">
        <f>IF(Search!$U$4="","",IF($AX2209="","",1))</f>
        <v/>
      </c>
      <c r="X2209" s="9" t="str">
        <f>IF(Search!$U$5="","",IF(ISNUMBER(SEARCH(Search!$U$5,$AX2209))=TRUE,IF(Search!$U$5="N","N",1),""))</f>
        <v/>
      </c>
      <c r="Y2209" s="9" t="str">
        <f>IF(Search!$U$6="","",IF($AY2209&lt;Search!$U$6,"",1))</f>
        <v/>
      </c>
      <c r="Z2209" s="9" t="str">
        <f>IF(Search!$R$4="","",IF(Inventory!$BA2209&lt;Search!$R$4,"",1))</f>
        <v/>
      </c>
      <c r="AA2209" s="9" t="str">
        <f>IF(Search!$R$5="","",IF($BA2209&gt;Search!$R$5,"",1))</f>
        <v/>
      </c>
      <c r="AB2209" s="9" t="str">
        <f>IF(Search!$R$6="","",IF($BB2209&lt;Search!$R$6,"",1))</f>
        <v/>
      </c>
      <c r="AC2209" s="9" t="str">
        <f>IF(Search!$R$7="","",IF($BB2209&lt;Search!$R$7,"",1))</f>
        <v/>
      </c>
      <c r="AD2209" s="45" t="str">
        <f>IF(COUNTIF($A2209:$AC2209,"n")&gt;0,"",IF(SUM($A2209:$AC2209)=COUNTA(Search!$C$4:$C$8,Search!$F$4:$F$8,Search!$I$4:$I$6,Search!$I$8,Search!$L$4:$L$8,Search!$O$4:$O$8,Search!$R$4:$R$7,Search!$U$4:$U$7)-COUNTIF(Search!$C$4:$U$7,"n"),1+LARGE($AD$1:AD2208,1),""))</f>
        <v/>
      </c>
      <c r="AE2209" s="45" t="str">
        <f t="shared" si="105"/>
        <v/>
      </c>
      <c r="AF2209" s="45" t="str">
        <f>IF(AD2209="","",COUNTIF($AE$1:$AE2208,$AE2209)+RANK($AE2209,$AE$2:$AE$10540,1))</f>
        <v/>
      </c>
      <c r="AG2209" s="45" t="str">
        <f t="shared" si="106"/>
        <v/>
      </c>
      <c r="AH2209" s="45" t="str">
        <f>IF($AD2209="","",COUNTIF($AG$1:$AG2208,$AG2209)+RANK($AG2209,$AG$1:$AG$10539,0))</f>
        <v/>
      </c>
      <c r="AI2209" s="10" t="str">
        <f t="shared" si="107"/>
        <v>2013-14 Upper Deck Canvas #224 Antti Raanta YG CHI RCP   /   $12</v>
      </c>
      <c r="AJ2209" s="11">
        <v>2013</v>
      </c>
      <c r="AK2209" s="17">
        <v>14</v>
      </c>
      <c r="AL2209" s="12" t="s">
        <v>20</v>
      </c>
      <c r="AM2209" s="10">
        <v>224</v>
      </c>
      <c r="AN2209" s="12" t="s">
        <v>1994</v>
      </c>
      <c r="AO2209" s="9" t="s">
        <v>1917</v>
      </c>
      <c r="AP2209" s="9"/>
      <c r="AQ2209" s="9"/>
      <c r="AR2209" s="14" t="s">
        <v>2129</v>
      </c>
      <c r="AS2209" s="9" t="s">
        <v>1944</v>
      </c>
      <c r="AT2209" s="9"/>
      <c r="AU2209" s="9"/>
      <c r="AV2209" s="13"/>
      <c r="AW2209" s="13"/>
      <c r="AX2209" s="9"/>
      <c r="AY2209" s="9"/>
      <c r="AZ2209" s="9"/>
      <c r="BA2209" s="33">
        <v>12</v>
      </c>
      <c r="BB2209" s="33"/>
      <c r="BC2209" s="36"/>
      <c r="BD2209" s="12" t="s">
        <v>1771</v>
      </c>
    </row>
    <row r="2210" spans="1:56" s="12" customFormat="1" x14ac:dyDescent="0.2">
      <c r="A2210" s="9">
        <f>IF(Search!$C$5="","",IF(COUNTA(Inventory!$AP2210)=1,1,""))</f>
        <v>1</v>
      </c>
      <c r="B2210" s="9" t="str">
        <f>IF(Search!$C$4="","",IF(ISNUMBER(SEARCH(Search!$C$4,$AR2210))=TRUE,1,""))</f>
        <v/>
      </c>
      <c r="C2210" s="9" t="str">
        <f>IF(Search!$C$6="x",IF(COUNTA($AQ2210)=1,1,"N"),IF(COUNTA($AQ2210)=1,"N",""))</f>
        <v/>
      </c>
      <c r="D2210" s="9" t="str">
        <f>IF(Search!$O$8="","",IF(ISNUMBER(SEARCH(Search!$O$8,$BD2210))=TRUE,1,""))</f>
        <v/>
      </c>
      <c r="E2210" s="9" t="str">
        <f>IF(Search!$C$7="","",IF(ISNUMBER(SEARCH(Search!$C$7,$AN2210))=TRUE,1,""))</f>
        <v/>
      </c>
      <c r="F2210" s="9" t="str">
        <f>IF(Search!$C$8="","",IF(ISNUMBER(SEARCH(Search!$C$8,$AO2210))=TRUE,1,""))</f>
        <v/>
      </c>
      <c r="G2210" s="9" t="str">
        <f>IF(Search!$F$4="","",IF(Inventory!$AJ2210&lt;Search!$F$4,"",1))</f>
        <v/>
      </c>
      <c r="H2210" s="9" t="str">
        <f>IF(Search!$F$5="","",IF(Inventory!$AJ2210&gt;Search!$F$5,"",1))</f>
        <v/>
      </c>
      <c r="I2210" s="9" t="str">
        <f>IF(Search!$F$7="","",IF(Search!$F$8="",IF(ISNUMBER(SEARCH(Search!$F$7,$AL2210))=TRUE,1,""),""))</f>
        <v/>
      </c>
      <c r="J2210" s="9" t="str">
        <f>IF($AL2210=Search!$F$8,1,"")</f>
        <v/>
      </c>
      <c r="K2210" s="9" t="str">
        <f>IF(Search!$I$4="","",IF(COUNTA($AS2210)=1,IF(Search!$I$4="N","N",1),""))</f>
        <v/>
      </c>
      <c r="L2210" s="9" t="str">
        <f>IF(Search!$I$5="","",IF($AS2210="RC",1,""))</f>
        <v/>
      </c>
      <c r="M2210" s="9" t="str">
        <f>IF(Search!$I$6="","",IF($AS2210="RCP",1,""))</f>
        <v/>
      </c>
      <c r="N2210" s="9" t="str">
        <f>IF(Search!$I$8="","",IF(COUNTA($AT2210)=1,IF(Search!$I$8="N","N",1),""))</f>
        <v/>
      </c>
      <c r="O2210" s="9" t="str">
        <f>IF(Search!$L$4="","",IF(COUNTA($AU2210)=1,IF(Search!$L$4="N","N",1),""))</f>
        <v/>
      </c>
      <c r="P2210" s="9" t="str">
        <f>IF(Search!$L$5="","",IF(ISNUMBER(SEARCH("Jersey",$AU2210))=TRUE,IF(Search!$L$5="N","N",1),""))</f>
        <v/>
      </c>
      <c r="Q2210" s="9" t="str">
        <f>IF(Search!$L$6="","",IF(ISNUMBER(SEARCH("Patch",$AU2210))=TRUE,IF(Search!$L$6="N","N",1),""))</f>
        <v/>
      </c>
      <c r="R2210" s="9" t="str">
        <f>IF(Search!$L$7="","",IF(ISNUMBER(SEARCH("Shield",$AU2210))=TRUE,IF(Search!$L$7="N","N",1),""))</f>
        <v/>
      </c>
      <c r="S2210" s="9" t="str">
        <f>IF(Search!$L$8="","",IF(ISNUMBER(SEARCH("Stick",$AU2210))=TRUE,IF(Search!$L$8="N","N",1),""))</f>
        <v/>
      </c>
      <c r="T2210" s="9" t="str">
        <f>IF(Search!$O$4="","",IF(COUNTA($AW2210)=1,IF(Search!$O$4="N","N",1),""))</f>
        <v/>
      </c>
      <c r="U2210" s="9" t="str">
        <f>IF(Search!$O$5="","",IF($AW2210="","",IF($AW2210&lt;Search!$O$5,"",1)))</f>
        <v/>
      </c>
      <c r="V2210" s="9" t="str">
        <f>IF(Search!$O$6="","",IF($AW2210="","",IF($AW2210&gt;Search!$O$6,"",1)))</f>
        <v/>
      </c>
      <c r="W2210" s="9" t="str">
        <f>IF(Search!$U$4="","",IF($AX2210="","",1))</f>
        <v/>
      </c>
      <c r="X2210" s="9" t="str">
        <f>IF(Search!$U$5="","",IF(ISNUMBER(SEARCH(Search!$U$5,$AX2210))=TRUE,IF(Search!$U$5="N","N",1),""))</f>
        <v/>
      </c>
      <c r="Y2210" s="9" t="str">
        <f>IF(Search!$U$6="","",IF($AY2210&lt;Search!$U$6,"",1))</f>
        <v/>
      </c>
      <c r="Z2210" s="9" t="str">
        <f>IF(Search!$R$4="","",IF(Inventory!$BA2210&lt;Search!$R$4,"",1))</f>
        <v/>
      </c>
      <c r="AA2210" s="9" t="str">
        <f>IF(Search!$R$5="","",IF($BA2210&gt;Search!$R$5,"",1))</f>
        <v/>
      </c>
      <c r="AB2210" s="9" t="str">
        <f>IF(Search!$R$6="","",IF($BB2210&lt;Search!$R$6,"",1))</f>
        <v/>
      </c>
      <c r="AC2210" s="9" t="str">
        <f>IF(Search!$R$7="","",IF($BB2210&lt;Search!$R$7,"",1))</f>
        <v/>
      </c>
      <c r="AD2210" s="45">
        <f>IF(COUNTIF($A2210:$AC2210,"n")&gt;0,"",IF(SUM($A2210:$AC2210)=COUNTA(Search!$C$4:$C$8,Search!$F$4:$F$8,Search!$I$4:$I$6,Search!$I$8,Search!$L$4:$L$8,Search!$O$4:$O$8,Search!$R$4:$R$7,Search!$U$4:$U$7)-COUNTIF(Search!$C$4:$U$7,"n"),1+LARGE($AD$1:AD2209,1),""))</f>
        <v>312</v>
      </c>
      <c r="AE2210" s="45">
        <f t="shared" si="105"/>
        <v>336</v>
      </c>
      <c r="AF2210" s="45">
        <f>IF(AD2210="","",COUNTIF($AE$1:$AE2209,$AE2210)+RANK($AE2210,$AE$2:$AE$10540,1))</f>
        <v>64</v>
      </c>
      <c r="AG2210" s="45">
        <f t="shared" si="106"/>
        <v>578</v>
      </c>
      <c r="AH2210" s="45">
        <f>IF($AD2210="","",COUNTIF($AG$1:$AG2209,$AG2210)+RANK($AG2210,$AG$1:$AG$10539,0))</f>
        <v>34</v>
      </c>
      <c r="AI2210" s="10" t="str">
        <f t="shared" si="107"/>
        <v>2013-14 Upper Deck Exclusives #74 Brooks Orpik PIT    083/100   $8</v>
      </c>
      <c r="AJ2210" s="11">
        <v>2013</v>
      </c>
      <c r="AK2210" s="17">
        <v>14</v>
      </c>
      <c r="AL2210" s="12" t="s">
        <v>514</v>
      </c>
      <c r="AM2210" s="10">
        <v>74</v>
      </c>
      <c r="AN2210" s="12" t="s">
        <v>1610</v>
      </c>
      <c r="AO2210" s="9" t="s">
        <v>1916</v>
      </c>
      <c r="AP2210" s="9" t="s">
        <v>1902</v>
      </c>
      <c r="AQ2210" s="9"/>
      <c r="AR2210" s="14"/>
      <c r="AS2210" s="9"/>
      <c r="AT2210" s="9"/>
      <c r="AU2210" s="9"/>
      <c r="AV2210" s="13" t="s">
        <v>1882</v>
      </c>
      <c r="AW2210" s="13">
        <v>100</v>
      </c>
      <c r="AX2210" s="9"/>
      <c r="AY2210" s="9"/>
      <c r="AZ2210" s="9"/>
      <c r="BA2210" s="33">
        <v>8</v>
      </c>
      <c r="BB2210" s="33"/>
      <c r="BC2210" s="36"/>
      <c r="BD2210" s="12" t="s">
        <v>1771</v>
      </c>
    </row>
    <row r="2211" spans="1:56" s="12" customFormat="1" x14ac:dyDescent="0.2">
      <c r="A2211" s="9">
        <f>IF(Search!$C$5="","",IF(COUNTA(Inventory!$AP2211)=1,1,""))</f>
        <v>1</v>
      </c>
      <c r="B2211" s="9" t="str">
        <f>IF(Search!$C$4="","",IF(ISNUMBER(SEARCH(Search!$C$4,$AR2211))=TRUE,1,""))</f>
        <v/>
      </c>
      <c r="C2211" s="9" t="str">
        <f>IF(Search!$C$6="x",IF(COUNTA($AQ2211)=1,1,"N"),IF(COUNTA($AQ2211)=1,"N",""))</f>
        <v/>
      </c>
      <c r="D2211" s="9" t="str">
        <f>IF(Search!$O$8="","",IF(ISNUMBER(SEARCH(Search!$O$8,$BD2211))=TRUE,1,""))</f>
        <v/>
      </c>
      <c r="E2211" s="9" t="str">
        <f>IF(Search!$C$7="","",IF(ISNUMBER(SEARCH(Search!$C$7,$AN2211))=TRUE,1,""))</f>
        <v/>
      </c>
      <c r="F2211" s="9" t="str">
        <f>IF(Search!$C$8="","",IF(ISNUMBER(SEARCH(Search!$C$8,$AO2211))=TRUE,1,""))</f>
        <v/>
      </c>
      <c r="G2211" s="9" t="str">
        <f>IF(Search!$F$4="","",IF(Inventory!$AJ2211&lt;Search!$F$4,"",1))</f>
        <v/>
      </c>
      <c r="H2211" s="9" t="str">
        <f>IF(Search!$F$5="","",IF(Inventory!$AJ2211&gt;Search!$F$5,"",1))</f>
        <v/>
      </c>
      <c r="I2211" s="9" t="str">
        <f>IF(Search!$F$7="","",IF(Search!$F$8="",IF(ISNUMBER(SEARCH(Search!$F$7,$AL2211))=TRUE,1,""),""))</f>
        <v/>
      </c>
      <c r="J2211" s="9" t="str">
        <f>IF($AL2211=Search!$F$8,1,"")</f>
        <v/>
      </c>
      <c r="K2211" s="9" t="str">
        <f>IF(Search!$I$4="","",IF(COUNTA($AS2211)=1,IF(Search!$I$4="N","N",1),""))</f>
        <v/>
      </c>
      <c r="L2211" s="9" t="str">
        <f>IF(Search!$I$5="","",IF($AS2211="RC",1,""))</f>
        <v/>
      </c>
      <c r="M2211" s="9" t="str">
        <f>IF(Search!$I$6="","",IF($AS2211="RCP",1,""))</f>
        <v/>
      </c>
      <c r="N2211" s="9" t="str">
        <f>IF(Search!$I$8="","",IF(COUNTA($AT2211)=1,IF(Search!$I$8="N","N",1),""))</f>
        <v/>
      </c>
      <c r="O2211" s="9" t="str">
        <f>IF(Search!$L$4="","",IF(COUNTA($AU2211)=1,IF(Search!$L$4="N","N",1),""))</f>
        <v/>
      </c>
      <c r="P2211" s="9" t="str">
        <f>IF(Search!$L$5="","",IF(ISNUMBER(SEARCH("Jersey",$AU2211))=TRUE,IF(Search!$L$5="N","N",1),""))</f>
        <v/>
      </c>
      <c r="Q2211" s="9" t="str">
        <f>IF(Search!$L$6="","",IF(ISNUMBER(SEARCH("Patch",$AU2211))=TRUE,IF(Search!$L$6="N","N",1),""))</f>
        <v/>
      </c>
      <c r="R2211" s="9" t="str">
        <f>IF(Search!$L$7="","",IF(ISNUMBER(SEARCH("Shield",$AU2211))=TRUE,IF(Search!$L$7="N","N",1),""))</f>
        <v/>
      </c>
      <c r="S2211" s="9" t="str">
        <f>IF(Search!$L$8="","",IF(ISNUMBER(SEARCH("Stick",$AU2211))=TRUE,IF(Search!$L$8="N","N",1),""))</f>
        <v/>
      </c>
      <c r="T2211" s="9" t="str">
        <f>IF(Search!$O$4="","",IF(COUNTA($AW2211)=1,IF(Search!$O$4="N","N",1),""))</f>
        <v/>
      </c>
      <c r="U2211" s="9" t="str">
        <f>IF(Search!$O$5="","",IF($AW2211="","",IF($AW2211&lt;Search!$O$5,"",1)))</f>
        <v/>
      </c>
      <c r="V2211" s="9" t="str">
        <f>IF(Search!$O$6="","",IF($AW2211="","",IF($AW2211&gt;Search!$O$6,"",1)))</f>
        <v/>
      </c>
      <c r="W2211" s="9" t="str">
        <f>IF(Search!$U$4="","",IF($AX2211="","",1))</f>
        <v/>
      </c>
      <c r="X2211" s="9" t="str">
        <f>IF(Search!$U$5="","",IF(ISNUMBER(SEARCH(Search!$U$5,$AX2211))=TRUE,IF(Search!$U$5="N","N",1),""))</f>
        <v/>
      </c>
      <c r="Y2211" s="9" t="str">
        <f>IF(Search!$U$6="","",IF($AY2211&lt;Search!$U$6,"",1))</f>
        <v/>
      </c>
      <c r="Z2211" s="9" t="str">
        <f>IF(Search!$R$4="","",IF(Inventory!$BA2211&lt;Search!$R$4,"",1))</f>
        <v/>
      </c>
      <c r="AA2211" s="9" t="str">
        <f>IF(Search!$R$5="","",IF($BA2211&gt;Search!$R$5,"",1))</f>
        <v/>
      </c>
      <c r="AB2211" s="9" t="str">
        <f>IF(Search!$R$6="","",IF($BB2211&lt;Search!$R$6,"",1))</f>
        <v/>
      </c>
      <c r="AC2211" s="9" t="str">
        <f>IF(Search!$R$7="","",IF($BB2211&lt;Search!$R$7,"",1))</f>
        <v/>
      </c>
      <c r="AD2211" s="45">
        <f>IF(COUNTIF($A2211:$AC2211,"n")&gt;0,"",IF(SUM($A2211:$AC2211)=COUNTA(Search!$C$4:$C$8,Search!$F$4:$F$8,Search!$I$4:$I$6,Search!$I$8,Search!$L$4:$L$8,Search!$O$4:$O$8,Search!$R$4:$R$7,Search!$U$4:$U$7)-COUNTIF(Search!$C$4:$U$7,"n"),1+LARGE($AD$1:AD2210,1),""))</f>
        <v>313</v>
      </c>
      <c r="AE2211" s="45">
        <f t="shared" si="105"/>
        <v>1911</v>
      </c>
      <c r="AF2211" s="45">
        <f>IF(AD2211="","",COUNTIF($AE$1:$AE2210,$AE2211)+RANK($AE2211,$AE$2:$AE$10540,1))</f>
        <v>359</v>
      </c>
      <c r="AG2211" s="45">
        <f t="shared" si="106"/>
        <v>578</v>
      </c>
      <c r="AH2211" s="45">
        <f>IF($AD2211="","",COUNTIF($AG$1:$AG2210,$AG2211)+RANK($AG2211,$AG$1:$AG$10539,0))</f>
        <v>35</v>
      </c>
      <c r="AI2211" s="10" t="str">
        <f t="shared" si="107"/>
        <v>2013-14 Upper Deck Exclusives #132 Niklas Backstrom MIN    031/100   $8</v>
      </c>
      <c r="AJ2211" s="11">
        <v>2013</v>
      </c>
      <c r="AK2211" s="17">
        <v>14</v>
      </c>
      <c r="AL2211" s="12" t="s">
        <v>514</v>
      </c>
      <c r="AM2211" s="10">
        <v>132</v>
      </c>
      <c r="AN2211" s="12" t="s">
        <v>1167</v>
      </c>
      <c r="AO2211" s="9" t="s">
        <v>1950</v>
      </c>
      <c r="AP2211" s="9" t="s">
        <v>1902</v>
      </c>
      <c r="AQ2211" s="9"/>
      <c r="AR2211" s="14"/>
      <c r="AS2211" s="9"/>
      <c r="AT2211" s="9"/>
      <c r="AU2211" s="9"/>
      <c r="AV2211" s="13" t="s">
        <v>1873</v>
      </c>
      <c r="AW2211" s="13">
        <v>100</v>
      </c>
      <c r="AX2211" s="9"/>
      <c r="AY2211" s="9"/>
      <c r="AZ2211" s="9"/>
      <c r="BA2211" s="33">
        <v>8</v>
      </c>
      <c r="BB2211" s="33"/>
      <c r="BC2211" s="36"/>
      <c r="BD2211" s="12" t="s">
        <v>1771</v>
      </c>
    </row>
    <row r="2212" spans="1:56" s="12" customFormat="1" x14ac:dyDescent="0.2">
      <c r="A2212" s="9">
        <f>IF(Search!$C$5="","",IF(COUNTA(Inventory!$AP2212)=1,1,""))</f>
        <v>1</v>
      </c>
      <c r="B2212" s="9" t="str">
        <f>IF(Search!$C$4="","",IF(ISNUMBER(SEARCH(Search!$C$4,$AR2212))=TRUE,1,""))</f>
        <v/>
      </c>
      <c r="C2212" s="9" t="str">
        <f>IF(Search!$C$6="x",IF(COUNTA($AQ2212)=1,1,"N"),IF(COUNTA($AQ2212)=1,"N",""))</f>
        <v/>
      </c>
      <c r="D2212" s="9" t="str">
        <f>IF(Search!$O$8="","",IF(ISNUMBER(SEARCH(Search!$O$8,$BD2212))=TRUE,1,""))</f>
        <v/>
      </c>
      <c r="E2212" s="9" t="str">
        <f>IF(Search!$C$7="","",IF(ISNUMBER(SEARCH(Search!$C$7,$AN2212))=TRUE,1,""))</f>
        <v/>
      </c>
      <c r="F2212" s="9" t="str">
        <f>IF(Search!$C$8="","",IF(ISNUMBER(SEARCH(Search!$C$8,$AO2212))=TRUE,1,""))</f>
        <v/>
      </c>
      <c r="G2212" s="9" t="str">
        <f>IF(Search!$F$4="","",IF(Inventory!$AJ2212&lt;Search!$F$4,"",1))</f>
        <v/>
      </c>
      <c r="H2212" s="9" t="str">
        <f>IF(Search!$F$5="","",IF(Inventory!$AJ2212&gt;Search!$F$5,"",1))</f>
        <v/>
      </c>
      <c r="I2212" s="9" t="str">
        <f>IF(Search!$F$7="","",IF(Search!$F$8="",IF(ISNUMBER(SEARCH(Search!$F$7,$AL2212))=TRUE,1,""),""))</f>
        <v/>
      </c>
      <c r="J2212" s="9" t="str">
        <f>IF($AL2212=Search!$F$8,1,"")</f>
        <v/>
      </c>
      <c r="K2212" s="9" t="str">
        <f>IF(Search!$I$4="","",IF(COUNTA($AS2212)=1,IF(Search!$I$4="N","N",1),""))</f>
        <v/>
      </c>
      <c r="L2212" s="9" t="str">
        <f>IF(Search!$I$5="","",IF($AS2212="RC",1,""))</f>
        <v/>
      </c>
      <c r="M2212" s="9" t="str">
        <f>IF(Search!$I$6="","",IF($AS2212="RCP",1,""))</f>
        <v/>
      </c>
      <c r="N2212" s="9" t="str">
        <f>IF(Search!$I$8="","",IF(COUNTA($AT2212)=1,IF(Search!$I$8="N","N",1),""))</f>
        <v/>
      </c>
      <c r="O2212" s="9" t="str">
        <f>IF(Search!$L$4="","",IF(COUNTA($AU2212)=1,IF(Search!$L$4="N","N",1),""))</f>
        <v/>
      </c>
      <c r="P2212" s="9" t="str">
        <f>IF(Search!$L$5="","",IF(ISNUMBER(SEARCH("Jersey",$AU2212))=TRUE,IF(Search!$L$5="N","N",1),""))</f>
        <v/>
      </c>
      <c r="Q2212" s="9" t="str">
        <f>IF(Search!$L$6="","",IF(ISNUMBER(SEARCH("Patch",$AU2212))=TRUE,IF(Search!$L$6="N","N",1),""))</f>
        <v/>
      </c>
      <c r="R2212" s="9" t="str">
        <f>IF(Search!$L$7="","",IF(ISNUMBER(SEARCH("Shield",$AU2212))=TRUE,IF(Search!$L$7="N","N",1),""))</f>
        <v/>
      </c>
      <c r="S2212" s="9" t="str">
        <f>IF(Search!$L$8="","",IF(ISNUMBER(SEARCH("Stick",$AU2212))=TRUE,IF(Search!$L$8="N","N",1),""))</f>
        <v/>
      </c>
      <c r="T2212" s="9" t="str">
        <f>IF(Search!$O$4="","",IF(COUNTA($AW2212)=1,IF(Search!$O$4="N","N",1),""))</f>
        <v/>
      </c>
      <c r="U2212" s="9" t="str">
        <f>IF(Search!$O$5="","",IF($AW2212="","",IF($AW2212&lt;Search!$O$5,"",1)))</f>
        <v/>
      </c>
      <c r="V2212" s="9" t="str">
        <f>IF(Search!$O$6="","",IF($AW2212="","",IF($AW2212&gt;Search!$O$6,"",1)))</f>
        <v/>
      </c>
      <c r="W2212" s="9" t="str">
        <f>IF(Search!$U$4="","",IF($AX2212="","",1))</f>
        <v/>
      </c>
      <c r="X2212" s="9" t="str">
        <f>IF(Search!$U$5="","",IF(ISNUMBER(SEARCH(Search!$U$5,$AX2212))=TRUE,IF(Search!$U$5="N","N",1),""))</f>
        <v/>
      </c>
      <c r="Y2212" s="9" t="str">
        <f>IF(Search!$U$6="","",IF($AY2212&lt;Search!$U$6,"",1))</f>
        <v/>
      </c>
      <c r="Z2212" s="9" t="str">
        <f>IF(Search!$R$4="","",IF(Inventory!$BA2212&lt;Search!$R$4,"",1))</f>
        <v/>
      </c>
      <c r="AA2212" s="9" t="str">
        <f>IF(Search!$R$5="","",IF($BA2212&gt;Search!$R$5,"",1))</f>
        <v/>
      </c>
      <c r="AB2212" s="9" t="str">
        <f>IF(Search!$R$6="","",IF($BB2212&lt;Search!$R$6,"",1))</f>
        <v/>
      </c>
      <c r="AC2212" s="9" t="str">
        <f>IF(Search!$R$7="","",IF($BB2212&lt;Search!$R$7,"",1))</f>
        <v/>
      </c>
      <c r="AD2212" s="45">
        <f>IF(COUNTIF($A2212:$AC2212,"n")&gt;0,"",IF(SUM($A2212:$AC2212)=COUNTA(Search!$C$4:$C$8,Search!$F$4:$F$8,Search!$I$4:$I$6,Search!$I$8,Search!$L$4:$L$8,Search!$O$4:$O$8,Search!$R$4:$R$7,Search!$U$4:$U$7)-COUNTIF(Search!$C$4:$U$7,"n"),1+LARGE($AD$1:AD2211,1),""))</f>
        <v>314</v>
      </c>
      <c r="AE2212" s="45">
        <f t="shared" si="105"/>
        <v>2744</v>
      </c>
      <c r="AF2212" s="45">
        <f>IF(AD2212="","",COUNTIF($AE$1:$AE2211,$AE2212)+RANK($AE2212,$AE$2:$AE$10540,1))</f>
        <v>488</v>
      </c>
      <c r="AG2212" s="45">
        <f t="shared" si="106"/>
        <v>476</v>
      </c>
      <c r="AH2212" s="45">
        <f>IF($AD2212="","",COUNTIF($AG$1:$AG2211,$AG2212)+RANK($AG2212,$AG$1:$AG$10539,0))</f>
        <v>40</v>
      </c>
      <c r="AI2212" s="10" t="str">
        <f t="shared" si="107"/>
        <v>2013-14 Upper Deck Exclusives #266 Willie Mitchell LAK    010/100   $6</v>
      </c>
      <c r="AJ2212" s="11">
        <v>2013</v>
      </c>
      <c r="AK2212" s="17">
        <v>14</v>
      </c>
      <c r="AL2212" s="12" t="s">
        <v>514</v>
      </c>
      <c r="AM2212" s="10">
        <v>266</v>
      </c>
      <c r="AN2212" s="12" t="s">
        <v>1611</v>
      </c>
      <c r="AO2212" s="9" t="s">
        <v>1924</v>
      </c>
      <c r="AP2212" s="9" t="s">
        <v>1902</v>
      </c>
      <c r="AQ2212" s="9"/>
      <c r="AR2212" s="14"/>
      <c r="AS2212" s="9"/>
      <c r="AT2212" s="9"/>
      <c r="AU2212" s="9"/>
      <c r="AV2212" s="13" t="s">
        <v>1868</v>
      </c>
      <c r="AW2212" s="13">
        <v>100</v>
      </c>
      <c r="AX2212" s="9"/>
      <c r="AY2212" s="9"/>
      <c r="AZ2212" s="9"/>
      <c r="BA2212" s="33">
        <v>6</v>
      </c>
      <c r="BB2212" s="33"/>
      <c r="BC2212" s="36"/>
      <c r="BD2212" s="12" t="s">
        <v>1771</v>
      </c>
    </row>
    <row r="2213" spans="1:56" s="12" customFormat="1" x14ac:dyDescent="0.2">
      <c r="A2213" s="9">
        <f>IF(Search!$C$5="","",IF(COUNTA(Inventory!$AP2213)=1,1,""))</f>
        <v>1</v>
      </c>
      <c r="B2213" s="9" t="str">
        <f>IF(Search!$C$4="","",IF(ISNUMBER(SEARCH(Search!$C$4,$AR2213))=TRUE,1,""))</f>
        <v/>
      </c>
      <c r="C2213" s="9" t="str">
        <f>IF(Search!$C$6="x",IF(COUNTA($AQ2213)=1,1,"N"),IF(COUNTA($AQ2213)=1,"N",""))</f>
        <v/>
      </c>
      <c r="D2213" s="9" t="str">
        <f>IF(Search!$O$8="","",IF(ISNUMBER(SEARCH(Search!$O$8,$BD2213))=TRUE,1,""))</f>
        <v/>
      </c>
      <c r="E2213" s="9" t="str">
        <f>IF(Search!$C$7="","",IF(ISNUMBER(SEARCH(Search!$C$7,$AN2213))=TRUE,1,""))</f>
        <v/>
      </c>
      <c r="F2213" s="9" t="str">
        <f>IF(Search!$C$8="","",IF(ISNUMBER(SEARCH(Search!$C$8,$AO2213))=TRUE,1,""))</f>
        <v/>
      </c>
      <c r="G2213" s="9" t="str">
        <f>IF(Search!$F$4="","",IF(Inventory!$AJ2213&lt;Search!$F$4,"",1))</f>
        <v/>
      </c>
      <c r="H2213" s="9" t="str">
        <f>IF(Search!$F$5="","",IF(Inventory!$AJ2213&gt;Search!$F$5,"",1))</f>
        <v/>
      </c>
      <c r="I2213" s="9" t="str">
        <f>IF(Search!$F$7="","",IF(Search!$F$8="",IF(ISNUMBER(SEARCH(Search!$F$7,$AL2213))=TRUE,1,""),""))</f>
        <v/>
      </c>
      <c r="J2213" s="9" t="str">
        <f>IF($AL2213=Search!$F$8,1,"")</f>
        <v/>
      </c>
      <c r="K2213" s="9" t="str">
        <f>IF(Search!$I$4="","",IF(COUNTA($AS2213)=1,IF(Search!$I$4="N","N",1),""))</f>
        <v/>
      </c>
      <c r="L2213" s="9" t="str">
        <f>IF(Search!$I$5="","",IF($AS2213="RC",1,""))</f>
        <v/>
      </c>
      <c r="M2213" s="9" t="str">
        <f>IF(Search!$I$6="","",IF($AS2213="RCP",1,""))</f>
        <v/>
      </c>
      <c r="N2213" s="9" t="str">
        <f>IF(Search!$I$8="","",IF(COUNTA($AT2213)=1,IF(Search!$I$8="N","N",1),""))</f>
        <v/>
      </c>
      <c r="O2213" s="9" t="str">
        <f>IF(Search!$L$4="","",IF(COUNTA($AU2213)=1,IF(Search!$L$4="N","N",1),""))</f>
        <v/>
      </c>
      <c r="P2213" s="9" t="str">
        <f>IF(Search!$L$5="","",IF(ISNUMBER(SEARCH("Jersey",$AU2213))=TRUE,IF(Search!$L$5="N","N",1),""))</f>
        <v/>
      </c>
      <c r="Q2213" s="9" t="str">
        <f>IF(Search!$L$6="","",IF(ISNUMBER(SEARCH("Patch",$AU2213))=TRUE,IF(Search!$L$6="N","N",1),""))</f>
        <v/>
      </c>
      <c r="R2213" s="9" t="str">
        <f>IF(Search!$L$7="","",IF(ISNUMBER(SEARCH("Shield",$AU2213))=TRUE,IF(Search!$L$7="N","N",1),""))</f>
        <v/>
      </c>
      <c r="S2213" s="9" t="str">
        <f>IF(Search!$L$8="","",IF(ISNUMBER(SEARCH("Stick",$AU2213))=TRUE,IF(Search!$L$8="N","N",1),""))</f>
        <v/>
      </c>
      <c r="T2213" s="9" t="str">
        <f>IF(Search!$O$4="","",IF(COUNTA($AW2213)=1,IF(Search!$O$4="N","N",1),""))</f>
        <v/>
      </c>
      <c r="U2213" s="9" t="str">
        <f>IF(Search!$O$5="","",IF($AW2213="","",IF($AW2213&lt;Search!$O$5,"",1)))</f>
        <v/>
      </c>
      <c r="V2213" s="9" t="str">
        <f>IF(Search!$O$6="","",IF($AW2213="","",IF($AW2213&gt;Search!$O$6,"",1)))</f>
        <v/>
      </c>
      <c r="W2213" s="9" t="str">
        <f>IF(Search!$U$4="","",IF($AX2213="","",1))</f>
        <v/>
      </c>
      <c r="X2213" s="9" t="str">
        <f>IF(Search!$U$5="","",IF(ISNUMBER(SEARCH(Search!$U$5,$AX2213))=TRUE,IF(Search!$U$5="N","N",1),""))</f>
        <v/>
      </c>
      <c r="Y2213" s="9" t="str">
        <f>IF(Search!$U$6="","",IF($AY2213&lt;Search!$U$6,"",1))</f>
        <v/>
      </c>
      <c r="Z2213" s="9" t="str">
        <f>IF(Search!$R$4="","",IF(Inventory!$BA2213&lt;Search!$R$4,"",1))</f>
        <v/>
      </c>
      <c r="AA2213" s="9" t="str">
        <f>IF(Search!$R$5="","",IF($BA2213&gt;Search!$R$5,"",1))</f>
        <v/>
      </c>
      <c r="AB2213" s="9" t="str">
        <f>IF(Search!$R$6="","",IF($BB2213&lt;Search!$R$6,"",1))</f>
        <v/>
      </c>
      <c r="AC2213" s="9" t="str">
        <f>IF(Search!$R$7="","",IF($BB2213&lt;Search!$R$7,"",1))</f>
        <v/>
      </c>
      <c r="AD2213" s="45">
        <f>IF(COUNTIF($A2213:$AC2213,"n")&gt;0,"",IF(SUM($A2213:$AC2213)=COUNTA(Search!$C$4:$C$8,Search!$F$4:$F$8,Search!$I$4:$I$6,Search!$I$8,Search!$L$4:$L$8,Search!$O$4:$O$8,Search!$R$4:$R$7,Search!$U$4:$U$7)-COUNTIF(Search!$C$4:$U$7,"n"),1+LARGE($AD$1:AD2212,1),""))</f>
        <v>315</v>
      </c>
      <c r="AE2213" s="45">
        <f t="shared" si="105"/>
        <v>611</v>
      </c>
      <c r="AF2213" s="45">
        <f>IF(AD2213="","",COUNTIF($AE$1:$AE2212,$AE2213)+RANK($AE2213,$AE$2:$AE$10540,1))</f>
        <v>116</v>
      </c>
      <c r="AG2213" s="45">
        <f t="shared" si="106"/>
        <v>476</v>
      </c>
      <c r="AH2213" s="45">
        <f>IF($AD2213="","",COUNTIF($AG$1:$AG2212,$AG2213)+RANK($AG2213,$AG$1:$AG$10539,0))</f>
        <v>41</v>
      </c>
      <c r="AI2213" s="10" t="str">
        <f t="shared" si="107"/>
        <v>2013-14 Upper Deck Exclusives #279 David Jones CGY    040/100   $6</v>
      </c>
      <c r="AJ2213" s="11">
        <v>2013</v>
      </c>
      <c r="AK2213" s="17">
        <v>14</v>
      </c>
      <c r="AL2213" s="12" t="s">
        <v>514</v>
      </c>
      <c r="AM2213" s="10">
        <v>279</v>
      </c>
      <c r="AN2213" s="12" t="s">
        <v>1612</v>
      </c>
      <c r="AO2213" s="9" t="s">
        <v>1910</v>
      </c>
      <c r="AP2213" s="9" t="s">
        <v>1902</v>
      </c>
      <c r="AQ2213" s="9"/>
      <c r="AR2213" s="14"/>
      <c r="AS2213" s="9"/>
      <c r="AT2213" s="9"/>
      <c r="AU2213" s="9"/>
      <c r="AV2213" s="13" t="s">
        <v>1875</v>
      </c>
      <c r="AW2213" s="13">
        <v>100</v>
      </c>
      <c r="AX2213" s="9"/>
      <c r="AY2213" s="9"/>
      <c r="AZ2213" s="9"/>
      <c r="BA2213" s="33">
        <v>6</v>
      </c>
      <c r="BB2213" s="33"/>
      <c r="BC2213" s="36"/>
      <c r="BD2213" s="12" t="s">
        <v>1771</v>
      </c>
    </row>
    <row r="2214" spans="1:56" s="12" customFormat="1" x14ac:dyDescent="0.2">
      <c r="A2214" s="9" t="str">
        <f>IF(Search!$C$5="","",IF(COUNTA(Inventory!$AP2214)=1,1,""))</f>
        <v/>
      </c>
      <c r="B2214" s="9" t="str">
        <f>IF(Search!$C$4="","",IF(ISNUMBER(SEARCH(Search!$C$4,$AR2214))=TRUE,1,""))</f>
        <v/>
      </c>
      <c r="C2214" s="9" t="str">
        <f>IF(Search!$C$6="x",IF(COUNTA($AQ2214)=1,1,"N"),IF(COUNTA($AQ2214)=1,"N",""))</f>
        <v/>
      </c>
      <c r="D2214" s="9" t="str">
        <f>IF(Search!$O$8="","",IF(ISNUMBER(SEARCH(Search!$O$8,$BD2214))=TRUE,1,""))</f>
        <v/>
      </c>
      <c r="E2214" s="9" t="str">
        <f>IF(Search!$C$7="","",IF(ISNUMBER(SEARCH(Search!$C$7,$AN2214))=TRUE,1,""))</f>
        <v/>
      </c>
      <c r="F2214" s="9" t="str">
        <f>IF(Search!$C$8="","",IF(ISNUMBER(SEARCH(Search!$C$8,$AO2214))=TRUE,1,""))</f>
        <v/>
      </c>
      <c r="G2214" s="9" t="str">
        <f>IF(Search!$F$4="","",IF(Inventory!$AJ2214&lt;Search!$F$4,"",1))</f>
        <v/>
      </c>
      <c r="H2214" s="9" t="str">
        <f>IF(Search!$F$5="","",IF(Inventory!$AJ2214&gt;Search!$F$5,"",1))</f>
        <v/>
      </c>
      <c r="I2214" s="9" t="str">
        <f>IF(Search!$F$7="","",IF(Search!$F$8="",IF(ISNUMBER(SEARCH(Search!$F$7,$AL2214))=TRUE,1,""),""))</f>
        <v/>
      </c>
      <c r="J2214" s="9" t="str">
        <f>IF($AL2214=Search!$F$8,1,"")</f>
        <v/>
      </c>
      <c r="K2214" s="9" t="str">
        <f>IF(Search!$I$4="","",IF(COUNTA($AS2214)=1,IF(Search!$I$4="N","N",1),""))</f>
        <v/>
      </c>
      <c r="L2214" s="9" t="str">
        <f>IF(Search!$I$5="","",IF($AS2214="RC",1,""))</f>
        <v/>
      </c>
      <c r="M2214" s="9" t="str">
        <f>IF(Search!$I$6="","",IF($AS2214="RCP",1,""))</f>
        <v/>
      </c>
      <c r="N2214" s="9" t="str">
        <f>IF(Search!$I$8="","",IF(COUNTA($AT2214)=1,IF(Search!$I$8="N","N",1),""))</f>
        <v/>
      </c>
      <c r="O2214" s="9" t="str">
        <f>IF(Search!$L$4="","",IF(COUNTA($AU2214)=1,IF(Search!$L$4="N","N",1),""))</f>
        <v/>
      </c>
      <c r="P2214" s="9" t="str">
        <f>IF(Search!$L$5="","",IF(ISNUMBER(SEARCH("Jersey",$AU2214))=TRUE,IF(Search!$L$5="N","N",1),""))</f>
        <v/>
      </c>
      <c r="Q2214" s="9" t="str">
        <f>IF(Search!$L$6="","",IF(ISNUMBER(SEARCH("Patch",$AU2214))=TRUE,IF(Search!$L$6="N","N",1),""))</f>
        <v/>
      </c>
      <c r="R2214" s="9" t="str">
        <f>IF(Search!$L$7="","",IF(ISNUMBER(SEARCH("Shield",$AU2214))=TRUE,IF(Search!$L$7="N","N",1),""))</f>
        <v/>
      </c>
      <c r="S2214" s="9" t="str">
        <f>IF(Search!$L$8="","",IF(ISNUMBER(SEARCH("Stick",$AU2214))=TRUE,IF(Search!$L$8="N","N",1),""))</f>
        <v/>
      </c>
      <c r="T2214" s="9" t="str">
        <f>IF(Search!$O$4="","",IF(COUNTA($AW2214)=1,IF(Search!$O$4="N","N",1),""))</f>
        <v/>
      </c>
      <c r="U2214" s="9" t="str">
        <f>IF(Search!$O$5="","",IF($AW2214="","",IF($AW2214&lt;Search!$O$5,"",1)))</f>
        <v/>
      </c>
      <c r="V2214" s="9" t="str">
        <f>IF(Search!$O$6="","",IF($AW2214="","",IF($AW2214&gt;Search!$O$6,"",1)))</f>
        <v/>
      </c>
      <c r="W2214" s="9" t="str">
        <f>IF(Search!$U$4="","",IF($AX2214="","",1))</f>
        <v/>
      </c>
      <c r="X2214" s="9" t="str">
        <f>IF(Search!$U$5="","",IF(ISNUMBER(SEARCH(Search!$U$5,$AX2214))=TRUE,IF(Search!$U$5="N","N",1),""))</f>
        <v/>
      </c>
      <c r="Y2214" s="9" t="str">
        <f>IF(Search!$U$6="","",IF($AY2214&lt;Search!$U$6,"",1))</f>
        <v/>
      </c>
      <c r="Z2214" s="9" t="str">
        <f>IF(Search!$R$4="","",IF(Inventory!$BA2214&lt;Search!$R$4,"",1))</f>
        <v/>
      </c>
      <c r="AA2214" s="9" t="str">
        <f>IF(Search!$R$5="","",IF($BA2214&gt;Search!$R$5,"",1))</f>
        <v/>
      </c>
      <c r="AB2214" s="9" t="str">
        <f>IF(Search!$R$6="","",IF($BB2214&lt;Search!$R$6,"",1))</f>
        <v/>
      </c>
      <c r="AC2214" s="9" t="str">
        <f>IF(Search!$R$7="","",IF($BB2214&lt;Search!$R$7,"",1))</f>
        <v/>
      </c>
      <c r="AD2214" s="45" t="str">
        <f>IF(COUNTIF($A2214:$AC2214,"n")&gt;0,"",IF(SUM($A2214:$AC2214)=COUNTA(Search!$C$4:$C$8,Search!$F$4:$F$8,Search!$I$4:$I$6,Search!$I$8,Search!$L$4:$L$8,Search!$O$4:$O$8,Search!$R$4:$R$7,Search!$U$4:$U$7)-COUNTIF(Search!$C$4:$U$7,"n"),1+LARGE($AD$1:AD2213,1),""))</f>
        <v/>
      </c>
      <c r="AE2214" s="45" t="str">
        <f t="shared" si="105"/>
        <v/>
      </c>
      <c r="AF2214" s="45" t="str">
        <f>IF(AD2214="","",COUNTIF($AE$1:$AE2213,$AE2214)+RANK($AE2214,$AE$2:$AE$10540,1))</f>
        <v/>
      </c>
      <c r="AG2214" s="45" t="str">
        <f t="shared" si="106"/>
        <v/>
      </c>
      <c r="AH2214" s="45" t="str">
        <f>IF($AD2214="","",COUNTIF($AG$1:$AG2213,$AG2214)+RANK($AG2214,$AG$1:$AG$10539,0))</f>
        <v/>
      </c>
      <c r="AI2214" s="10" t="str">
        <f t="shared" si="107"/>
        <v>2013-14 Upper Deck Game Jersey #GJBL Brian Leetch NYR   Jersey /   $8</v>
      </c>
      <c r="AJ2214" s="11">
        <v>2013</v>
      </c>
      <c r="AK2214" s="17">
        <v>14</v>
      </c>
      <c r="AL2214" s="12" t="s">
        <v>1308</v>
      </c>
      <c r="AM2214" s="10" t="s">
        <v>1622</v>
      </c>
      <c r="AN2214" s="12" t="s">
        <v>192</v>
      </c>
      <c r="AO2214" s="9" t="s">
        <v>1905</v>
      </c>
      <c r="AP2214" s="9"/>
      <c r="AQ2214" s="9"/>
      <c r="AR2214" s="14" t="s">
        <v>2126</v>
      </c>
      <c r="AS2214" s="9"/>
      <c r="AT2214" s="9"/>
      <c r="AU2214" s="9" t="s">
        <v>18</v>
      </c>
      <c r="AV2214" s="13"/>
      <c r="AW2214" s="13"/>
      <c r="AX2214" s="9"/>
      <c r="AY2214" s="9"/>
      <c r="AZ2214" s="9"/>
      <c r="BA2214" s="33">
        <v>8</v>
      </c>
      <c r="BB2214" s="33"/>
      <c r="BC2214" s="36"/>
      <c r="BD2214" s="12" t="s">
        <v>1771</v>
      </c>
    </row>
    <row r="2215" spans="1:56" s="12" customFormat="1" x14ac:dyDescent="0.2">
      <c r="A2215" s="9" t="str">
        <f>IF(Search!$C$5="","",IF(COUNTA(Inventory!$AP2215)=1,1,""))</f>
        <v/>
      </c>
      <c r="B2215" s="9" t="str">
        <f>IF(Search!$C$4="","",IF(ISNUMBER(SEARCH(Search!$C$4,$AR2215))=TRUE,1,""))</f>
        <v/>
      </c>
      <c r="C2215" s="9" t="str">
        <f>IF(Search!$C$6="x",IF(COUNTA($AQ2215)=1,1,"N"),IF(COUNTA($AQ2215)=1,"N",""))</f>
        <v/>
      </c>
      <c r="D2215" s="9" t="str">
        <f>IF(Search!$O$8="","",IF(ISNUMBER(SEARCH(Search!$O$8,$BD2215))=TRUE,1,""))</f>
        <v/>
      </c>
      <c r="E2215" s="9" t="str">
        <f>IF(Search!$C$7="","",IF(ISNUMBER(SEARCH(Search!$C$7,$AN2215))=TRUE,1,""))</f>
        <v/>
      </c>
      <c r="F2215" s="9" t="str">
        <f>IF(Search!$C$8="","",IF(ISNUMBER(SEARCH(Search!$C$8,$AO2215))=TRUE,1,""))</f>
        <v/>
      </c>
      <c r="G2215" s="9" t="str">
        <f>IF(Search!$F$4="","",IF(Inventory!$AJ2215&lt;Search!$F$4,"",1))</f>
        <v/>
      </c>
      <c r="H2215" s="9" t="str">
        <f>IF(Search!$F$5="","",IF(Inventory!$AJ2215&gt;Search!$F$5,"",1))</f>
        <v/>
      </c>
      <c r="I2215" s="9" t="str">
        <f>IF(Search!$F$7="","",IF(Search!$F$8="",IF(ISNUMBER(SEARCH(Search!$F$7,$AL2215))=TRUE,1,""),""))</f>
        <v/>
      </c>
      <c r="J2215" s="9" t="str">
        <f>IF($AL2215=Search!$F$8,1,"")</f>
        <v/>
      </c>
      <c r="K2215" s="9" t="str">
        <f>IF(Search!$I$4="","",IF(COUNTA($AS2215)=1,IF(Search!$I$4="N","N",1),""))</f>
        <v/>
      </c>
      <c r="L2215" s="9" t="str">
        <f>IF(Search!$I$5="","",IF($AS2215="RC",1,""))</f>
        <v/>
      </c>
      <c r="M2215" s="9" t="str">
        <f>IF(Search!$I$6="","",IF($AS2215="RCP",1,""))</f>
        <v/>
      </c>
      <c r="N2215" s="9" t="str">
        <f>IF(Search!$I$8="","",IF(COUNTA($AT2215)=1,IF(Search!$I$8="N","N",1),""))</f>
        <v/>
      </c>
      <c r="O2215" s="9" t="str">
        <f>IF(Search!$L$4="","",IF(COUNTA($AU2215)=1,IF(Search!$L$4="N","N",1),""))</f>
        <v/>
      </c>
      <c r="P2215" s="9" t="str">
        <f>IF(Search!$L$5="","",IF(ISNUMBER(SEARCH("Jersey",$AU2215))=TRUE,IF(Search!$L$5="N","N",1),""))</f>
        <v/>
      </c>
      <c r="Q2215" s="9" t="str">
        <f>IF(Search!$L$6="","",IF(ISNUMBER(SEARCH("Patch",$AU2215))=TRUE,IF(Search!$L$6="N","N",1),""))</f>
        <v/>
      </c>
      <c r="R2215" s="9" t="str">
        <f>IF(Search!$L$7="","",IF(ISNUMBER(SEARCH("Shield",$AU2215))=TRUE,IF(Search!$L$7="N","N",1),""))</f>
        <v/>
      </c>
      <c r="S2215" s="9" t="str">
        <f>IF(Search!$L$8="","",IF(ISNUMBER(SEARCH("Stick",$AU2215))=TRUE,IF(Search!$L$8="N","N",1),""))</f>
        <v/>
      </c>
      <c r="T2215" s="9" t="str">
        <f>IF(Search!$O$4="","",IF(COUNTA($AW2215)=1,IF(Search!$O$4="N","N",1),""))</f>
        <v/>
      </c>
      <c r="U2215" s="9" t="str">
        <f>IF(Search!$O$5="","",IF($AW2215="","",IF($AW2215&lt;Search!$O$5,"",1)))</f>
        <v/>
      </c>
      <c r="V2215" s="9" t="str">
        <f>IF(Search!$O$6="","",IF($AW2215="","",IF($AW2215&gt;Search!$O$6,"",1)))</f>
        <v/>
      </c>
      <c r="W2215" s="9" t="str">
        <f>IF(Search!$U$4="","",IF($AX2215="","",1))</f>
        <v/>
      </c>
      <c r="X2215" s="9" t="str">
        <f>IF(Search!$U$5="","",IF(ISNUMBER(SEARCH(Search!$U$5,$AX2215))=TRUE,IF(Search!$U$5="N","N",1),""))</f>
        <v/>
      </c>
      <c r="Y2215" s="9" t="str">
        <f>IF(Search!$U$6="","",IF($AY2215&lt;Search!$U$6,"",1))</f>
        <v/>
      </c>
      <c r="Z2215" s="9" t="str">
        <f>IF(Search!$R$4="","",IF(Inventory!$BA2215&lt;Search!$R$4,"",1))</f>
        <v/>
      </c>
      <c r="AA2215" s="9" t="str">
        <f>IF(Search!$R$5="","",IF($BA2215&gt;Search!$R$5,"",1))</f>
        <v/>
      </c>
      <c r="AB2215" s="9" t="str">
        <f>IF(Search!$R$6="","",IF($BB2215&lt;Search!$R$6,"",1))</f>
        <v/>
      </c>
      <c r="AC2215" s="9" t="str">
        <f>IF(Search!$R$7="","",IF($BB2215&lt;Search!$R$7,"",1))</f>
        <v/>
      </c>
      <c r="AD2215" s="45" t="str">
        <f>IF(COUNTIF($A2215:$AC2215,"n")&gt;0,"",IF(SUM($A2215:$AC2215)=COUNTA(Search!$C$4:$C$8,Search!$F$4:$F$8,Search!$I$4:$I$6,Search!$I$8,Search!$L$4:$L$8,Search!$O$4:$O$8,Search!$R$4:$R$7,Search!$U$4:$U$7)-COUNTIF(Search!$C$4:$U$7,"n"),1+LARGE($AD$1:AD2214,1),""))</f>
        <v/>
      </c>
      <c r="AE2215" s="45" t="str">
        <f t="shared" si="105"/>
        <v/>
      </c>
      <c r="AF2215" s="45" t="str">
        <f>IF(AD2215="","",COUNTIF($AE$1:$AE2214,$AE2215)+RANK($AE2215,$AE$2:$AE$10540,1))</f>
        <v/>
      </c>
      <c r="AG2215" s="45" t="str">
        <f t="shared" si="106"/>
        <v/>
      </c>
      <c r="AH2215" s="45" t="str">
        <f>IF($AD2215="","",COUNTIF($AG$1:$AG2214,$AG2215)+RANK($AG2215,$AG$1:$AG$10539,0))</f>
        <v/>
      </c>
      <c r="AI2215" s="10" t="str">
        <f t="shared" si="107"/>
        <v>2013-14 Upper Deck Game Jersey #GJBM Brad Marchand BOS   Jersey /   $10</v>
      </c>
      <c r="AJ2215" s="11">
        <v>2013</v>
      </c>
      <c r="AK2215" s="17">
        <v>14</v>
      </c>
      <c r="AL2215" s="12" t="s">
        <v>1308</v>
      </c>
      <c r="AM2215" s="10" t="s">
        <v>1620</v>
      </c>
      <c r="AN2215" s="12" t="s">
        <v>1621</v>
      </c>
      <c r="AO2215" s="9" t="s">
        <v>1923</v>
      </c>
      <c r="AP2215" s="9"/>
      <c r="AQ2215" s="9"/>
      <c r="AR2215" s="14" t="s">
        <v>2126</v>
      </c>
      <c r="AS2215" s="9"/>
      <c r="AT2215" s="9"/>
      <c r="AU2215" s="9" t="s">
        <v>18</v>
      </c>
      <c r="AV2215" s="13"/>
      <c r="AW2215" s="13"/>
      <c r="AX2215" s="9"/>
      <c r="AY2215" s="9"/>
      <c r="AZ2215" s="9"/>
      <c r="BA2215" s="33">
        <v>10</v>
      </c>
      <c r="BB2215" s="33"/>
      <c r="BC2215" s="36"/>
      <c r="BD2215" s="12" t="s">
        <v>1771</v>
      </c>
    </row>
    <row r="2216" spans="1:56" s="12" customFormat="1" x14ac:dyDescent="0.2">
      <c r="A2216" s="9" t="str">
        <f>IF(Search!$C$5="","",IF(COUNTA(Inventory!$AP2216)=1,1,""))</f>
        <v/>
      </c>
      <c r="B2216" s="9" t="str">
        <f>IF(Search!$C$4="","",IF(ISNUMBER(SEARCH(Search!$C$4,$AR2216))=TRUE,1,""))</f>
        <v/>
      </c>
      <c r="C2216" s="9" t="str">
        <f>IF(Search!$C$6="x",IF(COUNTA($AQ2216)=1,1,"N"),IF(COUNTA($AQ2216)=1,"N",""))</f>
        <v/>
      </c>
      <c r="D2216" s="9" t="str">
        <f>IF(Search!$O$8="","",IF(ISNUMBER(SEARCH(Search!$O$8,$BD2216))=TRUE,1,""))</f>
        <v/>
      </c>
      <c r="E2216" s="9" t="str">
        <f>IF(Search!$C$7="","",IF(ISNUMBER(SEARCH(Search!$C$7,$AN2216))=TRUE,1,""))</f>
        <v/>
      </c>
      <c r="F2216" s="9" t="str">
        <f>IF(Search!$C$8="","",IF(ISNUMBER(SEARCH(Search!$C$8,$AO2216))=TRUE,1,""))</f>
        <v/>
      </c>
      <c r="G2216" s="9" t="str">
        <f>IF(Search!$F$4="","",IF(Inventory!$AJ2216&lt;Search!$F$4,"",1))</f>
        <v/>
      </c>
      <c r="H2216" s="9" t="str">
        <f>IF(Search!$F$5="","",IF(Inventory!$AJ2216&gt;Search!$F$5,"",1))</f>
        <v/>
      </c>
      <c r="I2216" s="9" t="str">
        <f>IF(Search!$F$7="","",IF(Search!$F$8="",IF(ISNUMBER(SEARCH(Search!$F$7,$AL2216))=TRUE,1,""),""))</f>
        <v/>
      </c>
      <c r="J2216" s="9" t="str">
        <f>IF($AL2216=Search!$F$8,1,"")</f>
        <v/>
      </c>
      <c r="K2216" s="9" t="str">
        <f>IF(Search!$I$4="","",IF(COUNTA($AS2216)=1,IF(Search!$I$4="N","N",1),""))</f>
        <v/>
      </c>
      <c r="L2216" s="9" t="str">
        <f>IF(Search!$I$5="","",IF($AS2216="RC",1,""))</f>
        <v/>
      </c>
      <c r="M2216" s="9" t="str">
        <f>IF(Search!$I$6="","",IF($AS2216="RCP",1,""))</f>
        <v/>
      </c>
      <c r="N2216" s="9" t="str">
        <f>IF(Search!$I$8="","",IF(COUNTA($AT2216)=1,IF(Search!$I$8="N","N",1),""))</f>
        <v/>
      </c>
      <c r="O2216" s="9" t="str">
        <f>IF(Search!$L$4="","",IF(COUNTA($AU2216)=1,IF(Search!$L$4="N","N",1),""))</f>
        <v/>
      </c>
      <c r="P2216" s="9" t="str">
        <f>IF(Search!$L$5="","",IF(ISNUMBER(SEARCH("Jersey",$AU2216))=TRUE,IF(Search!$L$5="N","N",1),""))</f>
        <v/>
      </c>
      <c r="Q2216" s="9" t="str">
        <f>IF(Search!$L$6="","",IF(ISNUMBER(SEARCH("Patch",$AU2216))=TRUE,IF(Search!$L$6="N","N",1),""))</f>
        <v/>
      </c>
      <c r="R2216" s="9" t="str">
        <f>IF(Search!$L$7="","",IF(ISNUMBER(SEARCH("Shield",$AU2216))=TRUE,IF(Search!$L$7="N","N",1),""))</f>
        <v/>
      </c>
      <c r="S2216" s="9" t="str">
        <f>IF(Search!$L$8="","",IF(ISNUMBER(SEARCH("Stick",$AU2216))=TRUE,IF(Search!$L$8="N","N",1),""))</f>
        <v/>
      </c>
      <c r="T2216" s="9" t="str">
        <f>IF(Search!$O$4="","",IF(COUNTA($AW2216)=1,IF(Search!$O$4="N","N",1),""))</f>
        <v/>
      </c>
      <c r="U2216" s="9" t="str">
        <f>IF(Search!$O$5="","",IF($AW2216="","",IF($AW2216&lt;Search!$O$5,"",1)))</f>
        <v/>
      </c>
      <c r="V2216" s="9" t="str">
        <f>IF(Search!$O$6="","",IF($AW2216="","",IF($AW2216&gt;Search!$O$6,"",1)))</f>
        <v/>
      </c>
      <c r="W2216" s="9" t="str">
        <f>IF(Search!$U$4="","",IF($AX2216="","",1))</f>
        <v/>
      </c>
      <c r="X2216" s="9" t="str">
        <f>IF(Search!$U$5="","",IF(ISNUMBER(SEARCH(Search!$U$5,$AX2216))=TRUE,IF(Search!$U$5="N","N",1),""))</f>
        <v/>
      </c>
      <c r="Y2216" s="9" t="str">
        <f>IF(Search!$U$6="","",IF($AY2216&lt;Search!$U$6,"",1))</f>
        <v/>
      </c>
      <c r="Z2216" s="9" t="str">
        <f>IF(Search!$R$4="","",IF(Inventory!$BA2216&lt;Search!$R$4,"",1))</f>
        <v/>
      </c>
      <c r="AA2216" s="9" t="str">
        <f>IF(Search!$R$5="","",IF($BA2216&gt;Search!$R$5,"",1))</f>
        <v/>
      </c>
      <c r="AB2216" s="9" t="str">
        <f>IF(Search!$R$6="","",IF($BB2216&lt;Search!$R$6,"",1))</f>
        <v/>
      </c>
      <c r="AC2216" s="9" t="str">
        <f>IF(Search!$R$7="","",IF($BB2216&lt;Search!$R$7,"",1))</f>
        <v/>
      </c>
      <c r="AD2216" s="45" t="str">
        <f>IF(COUNTIF($A2216:$AC2216,"n")&gt;0,"",IF(SUM($A2216:$AC2216)=COUNTA(Search!$C$4:$C$8,Search!$F$4:$F$8,Search!$I$4:$I$6,Search!$I$8,Search!$L$4:$L$8,Search!$O$4:$O$8,Search!$R$4:$R$7,Search!$U$4:$U$7)-COUNTIF(Search!$C$4:$U$7,"n"),1+LARGE($AD$1:AD2215,1),""))</f>
        <v/>
      </c>
      <c r="AE2216" s="45" t="str">
        <f t="shared" si="105"/>
        <v/>
      </c>
      <c r="AF2216" s="45" t="str">
        <f>IF(AD2216="","",COUNTIF($AE$1:$AE2215,$AE2216)+RANK($AE2216,$AE$2:$AE$10540,1))</f>
        <v/>
      </c>
      <c r="AG2216" s="45" t="str">
        <f t="shared" si="106"/>
        <v/>
      </c>
      <c r="AH2216" s="45" t="str">
        <f>IF($AD2216="","",COUNTIF($AG$1:$AG2215,$AG2216)+RANK($AG2216,$AG$1:$AG$10539,0))</f>
        <v/>
      </c>
      <c r="AI2216" s="10" t="str">
        <f t="shared" si="107"/>
        <v>2013-14 Upper Deck Game Jersey #GJBS Borje Salming TOR   Jersey /   $8</v>
      </c>
      <c r="AJ2216" s="11">
        <v>2013</v>
      </c>
      <c r="AK2216" s="17">
        <v>14</v>
      </c>
      <c r="AL2216" s="12" t="s">
        <v>1308</v>
      </c>
      <c r="AM2216" s="10" t="s">
        <v>1623</v>
      </c>
      <c r="AN2216" s="12" t="s">
        <v>84</v>
      </c>
      <c r="AO2216" s="9" t="s">
        <v>1904</v>
      </c>
      <c r="AP2216" s="9"/>
      <c r="AQ2216" s="9"/>
      <c r="AR2216" s="14" t="s">
        <v>2126</v>
      </c>
      <c r="AS2216" s="9"/>
      <c r="AT2216" s="9"/>
      <c r="AU2216" s="9" t="s">
        <v>18</v>
      </c>
      <c r="AV2216" s="13"/>
      <c r="AW2216" s="13"/>
      <c r="AX2216" s="9"/>
      <c r="AY2216" s="9"/>
      <c r="AZ2216" s="9"/>
      <c r="BA2216" s="33">
        <v>8</v>
      </c>
      <c r="BB2216" s="33"/>
      <c r="BC2216" s="36"/>
      <c r="BD2216" s="12" t="s">
        <v>1771</v>
      </c>
    </row>
    <row r="2217" spans="1:56" s="12" customFormat="1" x14ac:dyDescent="0.2">
      <c r="A2217" s="9" t="str">
        <f>IF(Search!$C$5="","",IF(COUNTA(Inventory!$AP2217)=1,1,""))</f>
        <v/>
      </c>
      <c r="B2217" s="9" t="str">
        <f>IF(Search!$C$4="","",IF(ISNUMBER(SEARCH(Search!$C$4,$AR2217))=TRUE,1,""))</f>
        <v/>
      </c>
      <c r="C2217" s="9" t="str">
        <f>IF(Search!$C$6="x",IF(COUNTA($AQ2217)=1,1,"N"),IF(COUNTA($AQ2217)=1,"N",""))</f>
        <v/>
      </c>
      <c r="D2217" s="9" t="str">
        <f>IF(Search!$O$8="","",IF(ISNUMBER(SEARCH(Search!$O$8,$BD2217))=TRUE,1,""))</f>
        <v/>
      </c>
      <c r="E2217" s="9" t="str">
        <f>IF(Search!$C$7="","",IF(ISNUMBER(SEARCH(Search!$C$7,$AN2217))=TRUE,1,""))</f>
        <v/>
      </c>
      <c r="F2217" s="9" t="str">
        <f>IF(Search!$C$8="","",IF(ISNUMBER(SEARCH(Search!$C$8,$AO2217))=TRUE,1,""))</f>
        <v/>
      </c>
      <c r="G2217" s="9" t="str">
        <f>IF(Search!$F$4="","",IF(Inventory!$AJ2217&lt;Search!$F$4,"",1))</f>
        <v/>
      </c>
      <c r="H2217" s="9" t="str">
        <f>IF(Search!$F$5="","",IF(Inventory!$AJ2217&gt;Search!$F$5,"",1))</f>
        <v/>
      </c>
      <c r="I2217" s="9" t="str">
        <f>IF(Search!$F$7="","",IF(Search!$F$8="",IF(ISNUMBER(SEARCH(Search!$F$7,$AL2217))=TRUE,1,""),""))</f>
        <v/>
      </c>
      <c r="J2217" s="9" t="str">
        <f>IF($AL2217=Search!$F$8,1,"")</f>
        <v/>
      </c>
      <c r="K2217" s="9" t="str">
        <f>IF(Search!$I$4="","",IF(COUNTA($AS2217)=1,IF(Search!$I$4="N","N",1),""))</f>
        <v/>
      </c>
      <c r="L2217" s="9" t="str">
        <f>IF(Search!$I$5="","",IF($AS2217="RC",1,""))</f>
        <v/>
      </c>
      <c r="M2217" s="9" t="str">
        <f>IF(Search!$I$6="","",IF($AS2217="RCP",1,""))</f>
        <v/>
      </c>
      <c r="N2217" s="9" t="str">
        <f>IF(Search!$I$8="","",IF(COUNTA($AT2217)=1,IF(Search!$I$8="N","N",1),""))</f>
        <v/>
      </c>
      <c r="O2217" s="9" t="str">
        <f>IF(Search!$L$4="","",IF(COUNTA($AU2217)=1,IF(Search!$L$4="N","N",1),""))</f>
        <v/>
      </c>
      <c r="P2217" s="9" t="str">
        <f>IF(Search!$L$5="","",IF(ISNUMBER(SEARCH("Jersey",$AU2217))=TRUE,IF(Search!$L$5="N","N",1),""))</f>
        <v/>
      </c>
      <c r="Q2217" s="9" t="str">
        <f>IF(Search!$L$6="","",IF(ISNUMBER(SEARCH("Patch",$AU2217))=TRUE,IF(Search!$L$6="N","N",1),""))</f>
        <v/>
      </c>
      <c r="R2217" s="9" t="str">
        <f>IF(Search!$L$7="","",IF(ISNUMBER(SEARCH("Shield",$AU2217))=TRUE,IF(Search!$L$7="N","N",1),""))</f>
        <v/>
      </c>
      <c r="S2217" s="9" t="str">
        <f>IF(Search!$L$8="","",IF(ISNUMBER(SEARCH("Stick",$AU2217))=TRUE,IF(Search!$L$8="N","N",1),""))</f>
        <v/>
      </c>
      <c r="T2217" s="9" t="str">
        <f>IF(Search!$O$4="","",IF(COUNTA($AW2217)=1,IF(Search!$O$4="N","N",1),""))</f>
        <v/>
      </c>
      <c r="U2217" s="9" t="str">
        <f>IF(Search!$O$5="","",IF($AW2217="","",IF($AW2217&lt;Search!$O$5,"",1)))</f>
        <v/>
      </c>
      <c r="V2217" s="9" t="str">
        <f>IF(Search!$O$6="","",IF($AW2217="","",IF($AW2217&gt;Search!$O$6,"",1)))</f>
        <v/>
      </c>
      <c r="W2217" s="9" t="str">
        <f>IF(Search!$U$4="","",IF($AX2217="","",1))</f>
        <v/>
      </c>
      <c r="X2217" s="9" t="str">
        <f>IF(Search!$U$5="","",IF(ISNUMBER(SEARCH(Search!$U$5,$AX2217))=TRUE,IF(Search!$U$5="N","N",1),""))</f>
        <v/>
      </c>
      <c r="Y2217" s="9" t="str">
        <f>IF(Search!$U$6="","",IF($AY2217&lt;Search!$U$6,"",1))</f>
        <v/>
      </c>
      <c r="Z2217" s="9" t="str">
        <f>IF(Search!$R$4="","",IF(Inventory!$BA2217&lt;Search!$R$4,"",1))</f>
        <v/>
      </c>
      <c r="AA2217" s="9" t="str">
        <f>IF(Search!$R$5="","",IF($BA2217&gt;Search!$R$5,"",1))</f>
        <v/>
      </c>
      <c r="AB2217" s="9" t="str">
        <f>IF(Search!$R$6="","",IF($BB2217&lt;Search!$R$6,"",1))</f>
        <v/>
      </c>
      <c r="AC2217" s="9" t="str">
        <f>IF(Search!$R$7="","",IF($BB2217&lt;Search!$R$7,"",1))</f>
        <v/>
      </c>
      <c r="AD2217" s="45" t="str">
        <f>IF(COUNTIF($A2217:$AC2217,"n")&gt;0,"",IF(SUM($A2217:$AC2217)=COUNTA(Search!$C$4:$C$8,Search!$F$4:$F$8,Search!$I$4:$I$6,Search!$I$8,Search!$L$4:$L$8,Search!$O$4:$O$8,Search!$R$4:$R$7,Search!$U$4:$U$7)-COUNTIF(Search!$C$4:$U$7,"n"),1+LARGE($AD$1:AD2216,1),""))</f>
        <v/>
      </c>
      <c r="AE2217" s="45" t="str">
        <f t="shared" si="105"/>
        <v/>
      </c>
      <c r="AF2217" s="45" t="str">
        <f>IF(AD2217="","",COUNTIF($AE$1:$AE2216,$AE2217)+RANK($AE2217,$AE$2:$AE$10540,1))</f>
        <v/>
      </c>
      <c r="AG2217" s="45" t="str">
        <f t="shared" si="106"/>
        <v/>
      </c>
      <c r="AH2217" s="45" t="str">
        <f>IF($AD2217="","",COUNTIF($AG$1:$AG2216,$AG2217)+RANK($AG2217,$AG$1:$AG$10539,0))</f>
        <v/>
      </c>
      <c r="AI2217" s="10" t="str">
        <f t="shared" si="107"/>
        <v>2013-14 Upper Deck Game Jersey #GJBT Bryan Trottier NYI   Jersey /   $6</v>
      </c>
      <c r="AJ2217" s="11">
        <v>2013</v>
      </c>
      <c r="AK2217" s="17">
        <v>14</v>
      </c>
      <c r="AL2217" s="12" t="s">
        <v>1308</v>
      </c>
      <c r="AM2217" s="10" t="s">
        <v>1624</v>
      </c>
      <c r="AN2217" s="12" t="s">
        <v>1625</v>
      </c>
      <c r="AO2217" s="9" t="s">
        <v>1914</v>
      </c>
      <c r="AP2217" s="9"/>
      <c r="AQ2217" s="9"/>
      <c r="AR2217" s="14" t="s">
        <v>2126</v>
      </c>
      <c r="AS2217" s="9"/>
      <c r="AT2217" s="9"/>
      <c r="AU2217" s="9" t="s">
        <v>18</v>
      </c>
      <c r="AV2217" s="13"/>
      <c r="AW2217" s="13"/>
      <c r="AX2217" s="9"/>
      <c r="AY2217" s="9"/>
      <c r="AZ2217" s="9"/>
      <c r="BA2217" s="33">
        <v>6</v>
      </c>
      <c r="BB2217" s="33"/>
      <c r="BC2217" s="36"/>
      <c r="BD2217" s="12" t="s">
        <v>1771</v>
      </c>
    </row>
    <row r="2218" spans="1:56" s="12" customFormat="1" x14ac:dyDescent="0.2">
      <c r="A2218" s="9" t="str">
        <f>IF(Search!$C$5="","",IF(COUNTA(Inventory!$AP2218)=1,1,""))</f>
        <v/>
      </c>
      <c r="B2218" s="9" t="str">
        <f>IF(Search!$C$4="","",IF(ISNUMBER(SEARCH(Search!$C$4,$AR2218))=TRUE,1,""))</f>
        <v/>
      </c>
      <c r="C2218" s="9" t="str">
        <f>IF(Search!$C$6="x",IF(COUNTA($AQ2218)=1,1,"N"),IF(COUNTA($AQ2218)=1,"N",""))</f>
        <v/>
      </c>
      <c r="D2218" s="9" t="str">
        <f>IF(Search!$O$8="","",IF(ISNUMBER(SEARCH(Search!$O$8,$BD2218))=TRUE,1,""))</f>
        <v/>
      </c>
      <c r="E2218" s="9" t="str">
        <f>IF(Search!$C$7="","",IF(ISNUMBER(SEARCH(Search!$C$7,$AN2218))=TRUE,1,""))</f>
        <v/>
      </c>
      <c r="F2218" s="9" t="str">
        <f>IF(Search!$C$8="","",IF(ISNUMBER(SEARCH(Search!$C$8,$AO2218))=TRUE,1,""))</f>
        <v/>
      </c>
      <c r="G2218" s="9" t="str">
        <f>IF(Search!$F$4="","",IF(Inventory!$AJ2218&lt;Search!$F$4,"",1))</f>
        <v/>
      </c>
      <c r="H2218" s="9" t="str">
        <f>IF(Search!$F$5="","",IF(Inventory!$AJ2218&gt;Search!$F$5,"",1))</f>
        <v/>
      </c>
      <c r="I2218" s="9" t="str">
        <f>IF(Search!$F$7="","",IF(Search!$F$8="",IF(ISNUMBER(SEARCH(Search!$F$7,$AL2218))=TRUE,1,""),""))</f>
        <v/>
      </c>
      <c r="J2218" s="9" t="str">
        <f>IF($AL2218=Search!$F$8,1,"")</f>
        <v/>
      </c>
      <c r="K2218" s="9" t="str">
        <f>IF(Search!$I$4="","",IF(COUNTA($AS2218)=1,IF(Search!$I$4="N","N",1),""))</f>
        <v/>
      </c>
      <c r="L2218" s="9" t="str">
        <f>IF(Search!$I$5="","",IF($AS2218="RC",1,""))</f>
        <v/>
      </c>
      <c r="M2218" s="9" t="str">
        <f>IF(Search!$I$6="","",IF($AS2218="RCP",1,""))</f>
        <v/>
      </c>
      <c r="N2218" s="9" t="str">
        <f>IF(Search!$I$8="","",IF(COUNTA($AT2218)=1,IF(Search!$I$8="N","N",1),""))</f>
        <v/>
      </c>
      <c r="O2218" s="9" t="str">
        <f>IF(Search!$L$4="","",IF(COUNTA($AU2218)=1,IF(Search!$L$4="N","N",1),""))</f>
        <v/>
      </c>
      <c r="P2218" s="9" t="str">
        <f>IF(Search!$L$5="","",IF(ISNUMBER(SEARCH("Jersey",$AU2218))=TRUE,IF(Search!$L$5="N","N",1),""))</f>
        <v/>
      </c>
      <c r="Q2218" s="9" t="str">
        <f>IF(Search!$L$6="","",IF(ISNUMBER(SEARCH("Patch",$AU2218))=TRUE,IF(Search!$L$6="N","N",1),""))</f>
        <v/>
      </c>
      <c r="R2218" s="9" t="str">
        <f>IF(Search!$L$7="","",IF(ISNUMBER(SEARCH("Shield",$AU2218))=TRUE,IF(Search!$L$7="N","N",1),""))</f>
        <v/>
      </c>
      <c r="S2218" s="9" t="str">
        <f>IF(Search!$L$8="","",IF(ISNUMBER(SEARCH("Stick",$AU2218))=TRUE,IF(Search!$L$8="N","N",1),""))</f>
        <v/>
      </c>
      <c r="T2218" s="9" t="str">
        <f>IF(Search!$O$4="","",IF(COUNTA($AW2218)=1,IF(Search!$O$4="N","N",1),""))</f>
        <v/>
      </c>
      <c r="U2218" s="9" t="str">
        <f>IF(Search!$O$5="","",IF($AW2218="","",IF($AW2218&lt;Search!$O$5,"",1)))</f>
        <v/>
      </c>
      <c r="V2218" s="9" t="str">
        <f>IF(Search!$O$6="","",IF($AW2218="","",IF($AW2218&gt;Search!$O$6,"",1)))</f>
        <v/>
      </c>
      <c r="W2218" s="9" t="str">
        <f>IF(Search!$U$4="","",IF($AX2218="","",1))</f>
        <v/>
      </c>
      <c r="X2218" s="9" t="str">
        <f>IF(Search!$U$5="","",IF(ISNUMBER(SEARCH(Search!$U$5,$AX2218))=TRUE,IF(Search!$U$5="N","N",1),""))</f>
        <v/>
      </c>
      <c r="Y2218" s="9" t="str">
        <f>IF(Search!$U$6="","",IF($AY2218&lt;Search!$U$6,"",1))</f>
        <v/>
      </c>
      <c r="Z2218" s="9" t="str">
        <f>IF(Search!$R$4="","",IF(Inventory!$BA2218&lt;Search!$R$4,"",1))</f>
        <v/>
      </c>
      <c r="AA2218" s="9" t="str">
        <f>IF(Search!$R$5="","",IF($BA2218&gt;Search!$R$5,"",1))</f>
        <v/>
      </c>
      <c r="AB2218" s="9" t="str">
        <f>IF(Search!$R$6="","",IF($BB2218&lt;Search!$R$6,"",1))</f>
        <v/>
      </c>
      <c r="AC2218" s="9" t="str">
        <f>IF(Search!$R$7="","",IF($BB2218&lt;Search!$R$7,"",1))</f>
        <v/>
      </c>
      <c r="AD2218" s="45" t="str">
        <f>IF(COUNTIF($A2218:$AC2218,"n")&gt;0,"",IF(SUM($A2218:$AC2218)=COUNTA(Search!$C$4:$C$8,Search!$F$4:$F$8,Search!$I$4:$I$6,Search!$I$8,Search!$L$4:$L$8,Search!$O$4:$O$8,Search!$R$4:$R$7,Search!$U$4:$U$7)-COUNTIF(Search!$C$4:$U$7,"n"),1+LARGE($AD$1:AD2217,1),""))</f>
        <v/>
      </c>
      <c r="AE2218" s="45" t="str">
        <f t="shared" si="105"/>
        <v/>
      </c>
      <c r="AF2218" s="45" t="str">
        <f>IF(AD2218="","",COUNTIF($AE$1:$AE2217,$AE2218)+RANK($AE2218,$AE$2:$AE$10540,1))</f>
        <v/>
      </c>
      <c r="AG2218" s="45" t="str">
        <f t="shared" si="106"/>
        <v/>
      </c>
      <c r="AH2218" s="45" t="str">
        <f>IF($AD2218="","",COUNTIF($AG$1:$AG2217,$AG2218)+RANK($AG2218,$AG$1:$AG$10539,0))</f>
        <v/>
      </c>
      <c r="AI2218" s="10" t="str">
        <f t="shared" si="107"/>
        <v>2013-14 Upper Deck Game Jersey #GJCA Craig Anderson OTT   Jersey /   $8</v>
      </c>
      <c r="AJ2218" s="11">
        <v>2013</v>
      </c>
      <c r="AK2218" s="17">
        <v>14</v>
      </c>
      <c r="AL2218" s="12" t="s">
        <v>1308</v>
      </c>
      <c r="AM2218" s="10" t="s">
        <v>1616</v>
      </c>
      <c r="AN2218" s="12" t="s">
        <v>1617</v>
      </c>
      <c r="AO2218" s="9" t="s">
        <v>1945</v>
      </c>
      <c r="AP2218" s="9"/>
      <c r="AQ2218" s="9"/>
      <c r="AR2218" s="14" t="s">
        <v>2126</v>
      </c>
      <c r="AS2218" s="9"/>
      <c r="AT2218" s="9"/>
      <c r="AU2218" s="9" t="s">
        <v>18</v>
      </c>
      <c r="AV2218" s="13"/>
      <c r="AW2218" s="13"/>
      <c r="AX2218" s="9"/>
      <c r="AY2218" s="9"/>
      <c r="AZ2218" s="9"/>
      <c r="BA2218" s="33">
        <v>8</v>
      </c>
      <c r="BB2218" s="33"/>
      <c r="BC2218" s="36"/>
      <c r="BD2218" s="12" t="s">
        <v>1771</v>
      </c>
    </row>
    <row r="2219" spans="1:56" s="12" customFormat="1" x14ac:dyDescent="0.2">
      <c r="A2219" s="9" t="str">
        <f>IF(Search!$C$5="","",IF(COUNTA(Inventory!$AP2219)=1,1,""))</f>
        <v/>
      </c>
      <c r="B2219" s="9" t="str">
        <f>IF(Search!$C$4="","",IF(ISNUMBER(SEARCH(Search!$C$4,$AR2219))=TRUE,1,""))</f>
        <v/>
      </c>
      <c r="C2219" s="9" t="str">
        <f>IF(Search!$C$6="x",IF(COUNTA($AQ2219)=1,1,"N"),IF(COUNTA($AQ2219)=1,"N",""))</f>
        <v/>
      </c>
      <c r="D2219" s="9" t="str">
        <f>IF(Search!$O$8="","",IF(ISNUMBER(SEARCH(Search!$O$8,$BD2219))=TRUE,1,""))</f>
        <v/>
      </c>
      <c r="E2219" s="9" t="str">
        <f>IF(Search!$C$7="","",IF(ISNUMBER(SEARCH(Search!$C$7,$AN2219))=TRUE,1,""))</f>
        <v/>
      </c>
      <c r="F2219" s="9" t="str">
        <f>IF(Search!$C$8="","",IF(ISNUMBER(SEARCH(Search!$C$8,$AO2219))=TRUE,1,""))</f>
        <v/>
      </c>
      <c r="G2219" s="9" t="str">
        <f>IF(Search!$F$4="","",IF(Inventory!$AJ2219&lt;Search!$F$4,"",1))</f>
        <v/>
      </c>
      <c r="H2219" s="9" t="str">
        <f>IF(Search!$F$5="","",IF(Inventory!$AJ2219&gt;Search!$F$5,"",1))</f>
        <v/>
      </c>
      <c r="I2219" s="9" t="str">
        <f>IF(Search!$F$7="","",IF(Search!$F$8="",IF(ISNUMBER(SEARCH(Search!$F$7,$AL2219))=TRUE,1,""),""))</f>
        <v/>
      </c>
      <c r="J2219" s="9" t="str">
        <f>IF($AL2219=Search!$F$8,1,"")</f>
        <v/>
      </c>
      <c r="K2219" s="9" t="str">
        <f>IF(Search!$I$4="","",IF(COUNTA($AS2219)=1,IF(Search!$I$4="N","N",1),""))</f>
        <v/>
      </c>
      <c r="L2219" s="9" t="str">
        <f>IF(Search!$I$5="","",IF($AS2219="RC",1,""))</f>
        <v/>
      </c>
      <c r="M2219" s="9" t="str">
        <f>IF(Search!$I$6="","",IF($AS2219="RCP",1,""))</f>
        <v/>
      </c>
      <c r="N2219" s="9" t="str">
        <f>IF(Search!$I$8="","",IF(COUNTA($AT2219)=1,IF(Search!$I$8="N","N",1),""))</f>
        <v/>
      </c>
      <c r="O2219" s="9" t="str">
        <f>IF(Search!$L$4="","",IF(COUNTA($AU2219)=1,IF(Search!$L$4="N","N",1),""))</f>
        <v/>
      </c>
      <c r="P2219" s="9" t="str">
        <f>IF(Search!$L$5="","",IF(ISNUMBER(SEARCH("Jersey",$AU2219))=TRUE,IF(Search!$L$5="N","N",1),""))</f>
        <v/>
      </c>
      <c r="Q2219" s="9" t="str">
        <f>IF(Search!$L$6="","",IF(ISNUMBER(SEARCH("Patch",$AU2219))=TRUE,IF(Search!$L$6="N","N",1),""))</f>
        <v/>
      </c>
      <c r="R2219" s="9" t="str">
        <f>IF(Search!$L$7="","",IF(ISNUMBER(SEARCH("Shield",$AU2219))=TRUE,IF(Search!$L$7="N","N",1),""))</f>
        <v/>
      </c>
      <c r="S2219" s="9" t="str">
        <f>IF(Search!$L$8="","",IF(ISNUMBER(SEARCH("Stick",$AU2219))=TRUE,IF(Search!$L$8="N","N",1),""))</f>
        <v/>
      </c>
      <c r="T2219" s="9" t="str">
        <f>IF(Search!$O$4="","",IF(COUNTA($AW2219)=1,IF(Search!$O$4="N","N",1),""))</f>
        <v/>
      </c>
      <c r="U2219" s="9" t="str">
        <f>IF(Search!$O$5="","",IF($AW2219="","",IF($AW2219&lt;Search!$O$5,"",1)))</f>
        <v/>
      </c>
      <c r="V2219" s="9" t="str">
        <f>IF(Search!$O$6="","",IF($AW2219="","",IF($AW2219&gt;Search!$O$6,"",1)))</f>
        <v/>
      </c>
      <c r="W2219" s="9" t="str">
        <f>IF(Search!$U$4="","",IF($AX2219="","",1))</f>
        <v/>
      </c>
      <c r="X2219" s="9" t="str">
        <f>IF(Search!$U$5="","",IF(ISNUMBER(SEARCH(Search!$U$5,$AX2219))=TRUE,IF(Search!$U$5="N","N",1),""))</f>
        <v/>
      </c>
      <c r="Y2219" s="9" t="str">
        <f>IF(Search!$U$6="","",IF($AY2219&lt;Search!$U$6,"",1))</f>
        <v/>
      </c>
      <c r="Z2219" s="9" t="str">
        <f>IF(Search!$R$4="","",IF(Inventory!$BA2219&lt;Search!$R$4,"",1))</f>
        <v/>
      </c>
      <c r="AA2219" s="9" t="str">
        <f>IF(Search!$R$5="","",IF($BA2219&gt;Search!$R$5,"",1))</f>
        <v/>
      </c>
      <c r="AB2219" s="9" t="str">
        <f>IF(Search!$R$6="","",IF($BB2219&lt;Search!$R$6,"",1))</f>
        <v/>
      </c>
      <c r="AC2219" s="9" t="str">
        <f>IF(Search!$R$7="","",IF($BB2219&lt;Search!$R$7,"",1))</f>
        <v/>
      </c>
      <c r="AD2219" s="45" t="str">
        <f>IF(COUNTIF($A2219:$AC2219,"n")&gt;0,"",IF(SUM($A2219:$AC2219)=COUNTA(Search!$C$4:$C$8,Search!$F$4:$F$8,Search!$I$4:$I$6,Search!$I$8,Search!$L$4:$L$8,Search!$O$4:$O$8,Search!$R$4:$R$7,Search!$U$4:$U$7)-COUNTIF(Search!$C$4:$U$7,"n"),1+LARGE($AD$1:AD2218,1),""))</f>
        <v/>
      </c>
      <c r="AE2219" s="45" t="str">
        <f t="shared" si="105"/>
        <v/>
      </c>
      <c r="AF2219" s="45" t="str">
        <f>IF(AD2219="","",COUNTIF($AE$1:$AE2218,$AE2219)+RANK($AE2219,$AE$2:$AE$10540,1))</f>
        <v/>
      </c>
      <c r="AG2219" s="45" t="str">
        <f t="shared" si="106"/>
        <v/>
      </c>
      <c r="AH2219" s="45" t="str">
        <f>IF($AD2219="","",COUNTIF($AG$1:$AG2218,$AG2219)+RANK($AG2219,$AG$1:$AG$10539,0))</f>
        <v/>
      </c>
      <c r="AI2219" s="10" t="str">
        <f t="shared" si="107"/>
        <v>2013-14 Upper Deck Game Jersey #GJCL Claude Lemieux MTL   Jersey /   $6</v>
      </c>
      <c r="AJ2219" s="11">
        <v>2013</v>
      </c>
      <c r="AK2219" s="17">
        <v>14</v>
      </c>
      <c r="AL2219" s="12" t="s">
        <v>1308</v>
      </c>
      <c r="AM2219" s="10" t="s">
        <v>1626</v>
      </c>
      <c r="AN2219" s="12" t="s">
        <v>1627</v>
      </c>
      <c r="AO2219" s="9" t="s">
        <v>1911</v>
      </c>
      <c r="AP2219" s="9"/>
      <c r="AQ2219" s="9"/>
      <c r="AR2219" s="14" t="s">
        <v>2126</v>
      </c>
      <c r="AS2219" s="9"/>
      <c r="AT2219" s="9"/>
      <c r="AU2219" s="9" t="s">
        <v>18</v>
      </c>
      <c r="AV2219" s="13"/>
      <c r="AW2219" s="13"/>
      <c r="AX2219" s="9"/>
      <c r="AY2219" s="9"/>
      <c r="AZ2219" s="9"/>
      <c r="BA2219" s="33">
        <v>6</v>
      </c>
      <c r="BB2219" s="33"/>
      <c r="BC2219" s="36"/>
      <c r="BD2219" s="12" t="s">
        <v>1771</v>
      </c>
    </row>
    <row r="2220" spans="1:56" s="12" customFormat="1" x14ac:dyDescent="0.2">
      <c r="A2220" s="9" t="str">
        <f>IF(Search!$C$5="","",IF(COUNTA(Inventory!$AP2220)=1,1,""))</f>
        <v/>
      </c>
      <c r="B2220" s="9" t="str">
        <f>IF(Search!$C$4="","",IF(ISNUMBER(SEARCH(Search!$C$4,$AR2220))=TRUE,1,""))</f>
        <v/>
      </c>
      <c r="C2220" s="9" t="str">
        <f>IF(Search!$C$6="x",IF(COUNTA($AQ2220)=1,1,"N"),IF(COUNTA($AQ2220)=1,"N",""))</f>
        <v/>
      </c>
      <c r="D2220" s="9" t="str">
        <f>IF(Search!$O$8="","",IF(ISNUMBER(SEARCH(Search!$O$8,$BD2220))=TRUE,1,""))</f>
        <v/>
      </c>
      <c r="E2220" s="9" t="str">
        <f>IF(Search!$C$7="","",IF(ISNUMBER(SEARCH(Search!$C$7,$AN2220))=TRUE,1,""))</f>
        <v/>
      </c>
      <c r="F2220" s="9" t="str">
        <f>IF(Search!$C$8="","",IF(ISNUMBER(SEARCH(Search!$C$8,$AO2220))=TRUE,1,""))</f>
        <v/>
      </c>
      <c r="G2220" s="9" t="str">
        <f>IF(Search!$F$4="","",IF(Inventory!$AJ2220&lt;Search!$F$4,"",1))</f>
        <v/>
      </c>
      <c r="H2220" s="9" t="str">
        <f>IF(Search!$F$5="","",IF(Inventory!$AJ2220&gt;Search!$F$5,"",1))</f>
        <v/>
      </c>
      <c r="I2220" s="9" t="str">
        <f>IF(Search!$F$7="","",IF(Search!$F$8="",IF(ISNUMBER(SEARCH(Search!$F$7,$AL2220))=TRUE,1,""),""))</f>
        <v/>
      </c>
      <c r="J2220" s="9" t="str">
        <f>IF($AL2220=Search!$F$8,1,"")</f>
        <v/>
      </c>
      <c r="K2220" s="9" t="str">
        <f>IF(Search!$I$4="","",IF(COUNTA($AS2220)=1,IF(Search!$I$4="N","N",1),""))</f>
        <v/>
      </c>
      <c r="L2220" s="9" t="str">
        <f>IF(Search!$I$5="","",IF($AS2220="RC",1,""))</f>
        <v/>
      </c>
      <c r="M2220" s="9" t="str">
        <f>IF(Search!$I$6="","",IF($AS2220="RCP",1,""))</f>
        <v/>
      </c>
      <c r="N2220" s="9" t="str">
        <f>IF(Search!$I$8="","",IF(COUNTA($AT2220)=1,IF(Search!$I$8="N","N",1),""))</f>
        <v/>
      </c>
      <c r="O2220" s="9" t="str">
        <f>IF(Search!$L$4="","",IF(COUNTA($AU2220)=1,IF(Search!$L$4="N","N",1),""))</f>
        <v/>
      </c>
      <c r="P2220" s="9" t="str">
        <f>IF(Search!$L$5="","",IF(ISNUMBER(SEARCH("Jersey",$AU2220))=TRUE,IF(Search!$L$5="N","N",1),""))</f>
        <v/>
      </c>
      <c r="Q2220" s="9" t="str">
        <f>IF(Search!$L$6="","",IF(ISNUMBER(SEARCH("Patch",$AU2220))=TRUE,IF(Search!$L$6="N","N",1),""))</f>
        <v/>
      </c>
      <c r="R2220" s="9" t="str">
        <f>IF(Search!$L$7="","",IF(ISNUMBER(SEARCH("Shield",$AU2220))=TRUE,IF(Search!$L$7="N","N",1),""))</f>
        <v/>
      </c>
      <c r="S2220" s="9" t="str">
        <f>IF(Search!$L$8="","",IF(ISNUMBER(SEARCH("Stick",$AU2220))=TRUE,IF(Search!$L$8="N","N",1),""))</f>
        <v/>
      </c>
      <c r="T2220" s="9" t="str">
        <f>IF(Search!$O$4="","",IF(COUNTA($AW2220)=1,IF(Search!$O$4="N","N",1),""))</f>
        <v/>
      </c>
      <c r="U2220" s="9" t="str">
        <f>IF(Search!$O$5="","",IF($AW2220="","",IF($AW2220&lt;Search!$O$5,"",1)))</f>
        <v/>
      </c>
      <c r="V2220" s="9" t="str">
        <f>IF(Search!$O$6="","",IF($AW2220="","",IF($AW2220&gt;Search!$O$6,"",1)))</f>
        <v/>
      </c>
      <c r="W2220" s="9" t="str">
        <f>IF(Search!$U$4="","",IF($AX2220="","",1))</f>
        <v/>
      </c>
      <c r="X2220" s="9" t="str">
        <f>IF(Search!$U$5="","",IF(ISNUMBER(SEARCH(Search!$U$5,$AX2220))=TRUE,IF(Search!$U$5="N","N",1),""))</f>
        <v/>
      </c>
      <c r="Y2220" s="9" t="str">
        <f>IF(Search!$U$6="","",IF($AY2220&lt;Search!$U$6,"",1))</f>
        <v/>
      </c>
      <c r="Z2220" s="9" t="str">
        <f>IF(Search!$R$4="","",IF(Inventory!$BA2220&lt;Search!$R$4,"",1))</f>
        <v/>
      </c>
      <c r="AA2220" s="9" t="str">
        <f>IF(Search!$R$5="","",IF($BA2220&gt;Search!$R$5,"",1))</f>
        <v/>
      </c>
      <c r="AB2220" s="9" t="str">
        <f>IF(Search!$R$6="","",IF($BB2220&lt;Search!$R$6,"",1))</f>
        <v/>
      </c>
      <c r="AC2220" s="9" t="str">
        <f>IF(Search!$R$7="","",IF($BB2220&lt;Search!$R$7,"",1))</f>
        <v/>
      </c>
      <c r="AD2220" s="45" t="str">
        <f>IF(COUNTIF($A2220:$AC2220,"n")&gt;0,"",IF(SUM($A2220:$AC2220)=COUNTA(Search!$C$4:$C$8,Search!$F$4:$F$8,Search!$I$4:$I$6,Search!$I$8,Search!$L$4:$L$8,Search!$O$4:$O$8,Search!$R$4:$R$7,Search!$U$4:$U$7)-COUNTIF(Search!$C$4:$U$7,"n"),1+LARGE($AD$1:AD2219,1),""))</f>
        <v/>
      </c>
      <c r="AE2220" s="45" t="str">
        <f t="shared" si="105"/>
        <v/>
      </c>
      <c r="AF2220" s="45" t="str">
        <f>IF(AD2220="","",COUNTIF($AE$1:$AE2219,$AE2220)+RANK($AE2220,$AE$2:$AE$10540,1))</f>
        <v/>
      </c>
      <c r="AG2220" s="45" t="str">
        <f t="shared" si="106"/>
        <v/>
      </c>
      <c r="AH2220" s="45" t="str">
        <f>IF($AD2220="","",COUNTIF($AG$1:$AG2219,$AG2220)+RANK($AG2220,$AG$1:$AG$10539,0))</f>
        <v/>
      </c>
      <c r="AI2220" s="10" t="str">
        <f t="shared" si="107"/>
        <v>2013-14 Upper Deck Game Jersey #GJCP Corey Perry ANA   Jersey /   $8</v>
      </c>
      <c r="AJ2220" s="11">
        <v>2013</v>
      </c>
      <c r="AK2220" s="17">
        <v>14</v>
      </c>
      <c r="AL2220" s="12" t="s">
        <v>1308</v>
      </c>
      <c r="AM2220" s="10" t="s">
        <v>1309</v>
      </c>
      <c r="AN2220" s="12" t="s">
        <v>548</v>
      </c>
      <c r="AO2220" s="9" t="s">
        <v>1915</v>
      </c>
      <c r="AP2220" s="9"/>
      <c r="AQ2220" s="9"/>
      <c r="AR2220" s="14" t="s">
        <v>2126</v>
      </c>
      <c r="AS2220" s="9"/>
      <c r="AT2220" s="9"/>
      <c r="AU2220" s="9" t="s">
        <v>18</v>
      </c>
      <c r="AV2220" s="13"/>
      <c r="AW2220" s="13"/>
      <c r="AX2220" s="9"/>
      <c r="AY2220" s="9"/>
      <c r="AZ2220" s="9"/>
      <c r="BA2220" s="33">
        <v>8</v>
      </c>
      <c r="BB2220" s="33"/>
      <c r="BC2220" s="36"/>
      <c r="BD2220" s="12" t="s">
        <v>1771</v>
      </c>
    </row>
    <row r="2221" spans="1:56" s="12" customFormat="1" x14ac:dyDescent="0.2">
      <c r="A2221" s="9" t="str">
        <f>IF(Search!$C$5="","",IF(COUNTA(Inventory!$AP2221)=1,1,""))</f>
        <v/>
      </c>
      <c r="B2221" s="9" t="str">
        <f>IF(Search!$C$4="","",IF(ISNUMBER(SEARCH(Search!$C$4,$AR2221))=TRUE,1,""))</f>
        <v/>
      </c>
      <c r="C2221" s="9" t="str">
        <f>IF(Search!$C$6="x",IF(COUNTA($AQ2221)=1,1,"N"),IF(COUNTA($AQ2221)=1,"N",""))</f>
        <v/>
      </c>
      <c r="D2221" s="9" t="str">
        <f>IF(Search!$O$8="","",IF(ISNUMBER(SEARCH(Search!$O$8,$BD2221))=TRUE,1,""))</f>
        <v/>
      </c>
      <c r="E2221" s="9" t="str">
        <f>IF(Search!$C$7="","",IF(ISNUMBER(SEARCH(Search!$C$7,$AN2221))=TRUE,1,""))</f>
        <v/>
      </c>
      <c r="F2221" s="9" t="str">
        <f>IF(Search!$C$8="","",IF(ISNUMBER(SEARCH(Search!$C$8,$AO2221))=TRUE,1,""))</f>
        <v/>
      </c>
      <c r="G2221" s="9" t="str">
        <f>IF(Search!$F$4="","",IF(Inventory!$AJ2221&lt;Search!$F$4,"",1))</f>
        <v/>
      </c>
      <c r="H2221" s="9" t="str">
        <f>IF(Search!$F$5="","",IF(Inventory!$AJ2221&gt;Search!$F$5,"",1))</f>
        <v/>
      </c>
      <c r="I2221" s="9" t="str">
        <f>IF(Search!$F$7="","",IF(Search!$F$8="",IF(ISNUMBER(SEARCH(Search!$F$7,$AL2221))=TRUE,1,""),""))</f>
        <v/>
      </c>
      <c r="J2221" s="9" t="str">
        <f>IF($AL2221=Search!$F$8,1,"")</f>
        <v/>
      </c>
      <c r="K2221" s="9" t="str">
        <f>IF(Search!$I$4="","",IF(COUNTA($AS2221)=1,IF(Search!$I$4="N","N",1),""))</f>
        <v/>
      </c>
      <c r="L2221" s="9" t="str">
        <f>IF(Search!$I$5="","",IF($AS2221="RC",1,""))</f>
        <v/>
      </c>
      <c r="M2221" s="9" t="str">
        <f>IF(Search!$I$6="","",IF($AS2221="RCP",1,""))</f>
        <v/>
      </c>
      <c r="N2221" s="9" t="str">
        <f>IF(Search!$I$8="","",IF(COUNTA($AT2221)=1,IF(Search!$I$8="N","N",1),""))</f>
        <v/>
      </c>
      <c r="O2221" s="9" t="str">
        <f>IF(Search!$L$4="","",IF(COUNTA($AU2221)=1,IF(Search!$L$4="N","N",1),""))</f>
        <v/>
      </c>
      <c r="P2221" s="9" t="str">
        <f>IF(Search!$L$5="","",IF(ISNUMBER(SEARCH("Jersey",$AU2221))=TRUE,IF(Search!$L$5="N","N",1),""))</f>
        <v/>
      </c>
      <c r="Q2221" s="9" t="str">
        <f>IF(Search!$L$6="","",IF(ISNUMBER(SEARCH("Patch",$AU2221))=TRUE,IF(Search!$L$6="N","N",1),""))</f>
        <v/>
      </c>
      <c r="R2221" s="9" t="str">
        <f>IF(Search!$L$7="","",IF(ISNUMBER(SEARCH("Shield",$AU2221))=TRUE,IF(Search!$L$7="N","N",1),""))</f>
        <v/>
      </c>
      <c r="S2221" s="9" t="str">
        <f>IF(Search!$L$8="","",IF(ISNUMBER(SEARCH("Stick",$AU2221))=TRUE,IF(Search!$L$8="N","N",1),""))</f>
        <v/>
      </c>
      <c r="T2221" s="9" t="str">
        <f>IF(Search!$O$4="","",IF(COUNTA($AW2221)=1,IF(Search!$O$4="N","N",1),""))</f>
        <v/>
      </c>
      <c r="U2221" s="9" t="str">
        <f>IF(Search!$O$5="","",IF($AW2221="","",IF($AW2221&lt;Search!$O$5,"",1)))</f>
        <v/>
      </c>
      <c r="V2221" s="9" t="str">
        <f>IF(Search!$O$6="","",IF($AW2221="","",IF($AW2221&gt;Search!$O$6,"",1)))</f>
        <v/>
      </c>
      <c r="W2221" s="9" t="str">
        <f>IF(Search!$U$4="","",IF($AX2221="","",1))</f>
        <v/>
      </c>
      <c r="X2221" s="9" t="str">
        <f>IF(Search!$U$5="","",IF(ISNUMBER(SEARCH(Search!$U$5,$AX2221))=TRUE,IF(Search!$U$5="N","N",1),""))</f>
        <v/>
      </c>
      <c r="Y2221" s="9" t="str">
        <f>IF(Search!$U$6="","",IF($AY2221&lt;Search!$U$6,"",1))</f>
        <v/>
      </c>
      <c r="Z2221" s="9" t="str">
        <f>IF(Search!$R$4="","",IF(Inventory!$BA2221&lt;Search!$R$4,"",1))</f>
        <v/>
      </c>
      <c r="AA2221" s="9" t="str">
        <f>IF(Search!$R$5="","",IF($BA2221&gt;Search!$R$5,"",1))</f>
        <v/>
      </c>
      <c r="AB2221" s="9" t="str">
        <f>IF(Search!$R$6="","",IF($BB2221&lt;Search!$R$6,"",1))</f>
        <v/>
      </c>
      <c r="AC2221" s="9" t="str">
        <f>IF(Search!$R$7="","",IF($BB2221&lt;Search!$R$7,"",1))</f>
        <v/>
      </c>
      <c r="AD2221" s="45" t="str">
        <f>IF(COUNTIF($A2221:$AC2221,"n")&gt;0,"",IF(SUM($A2221:$AC2221)=COUNTA(Search!$C$4:$C$8,Search!$F$4:$F$8,Search!$I$4:$I$6,Search!$I$8,Search!$L$4:$L$8,Search!$O$4:$O$8,Search!$R$4:$R$7,Search!$U$4:$U$7)-COUNTIF(Search!$C$4:$U$7,"n"),1+LARGE($AD$1:AD2220,1),""))</f>
        <v/>
      </c>
      <c r="AE2221" s="45" t="str">
        <f t="shared" si="105"/>
        <v/>
      </c>
      <c r="AF2221" s="45" t="str">
        <f>IF(AD2221="","",COUNTIF($AE$1:$AE2220,$AE2221)+RANK($AE2221,$AE$2:$AE$10540,1))</f>
        <v/>
      </c>
      <c r="AG2221" s="45" t="str">
        <f t="shared" si="106"/>
        <v/>
      </c>
      <c r="AH2221" s="45" t="str">
        <f>IF($AD2221="","",COUNTIF($AG$1:$AG2220,$AG2221)+RANK($AG2221,$AG$1:$AG$10539,0))</f>
        <v/>
      </c>
      <c r="AI2221" s="10" t="str">
        <f t="shared" si="107"/>
        <v>2013-14 Upper Deck Game Jersey #GJCS Chris Stewart STL   Jersey /   $6</v>
      </c>
      <c r="AJ2221" s="11">
        <v>2013</v>
      </c>
      <c r="AK2221" s="17">
        <v>14</v>
      </c>
      <c r="AL2221" s="12" t="s">
        <v>1308</v>
      </c>
      <c r="AM2221" s="10" t="s">
        <v>1618</v>
      </c>
      <c r="AN2221" s="12" t="s">
        <v>1619</v>
      </c>
      <c r="AO2221" s="9" t="s">
        <v>1922</v>
      </c>
      <c r="AP2221" s="9"/>
      <c r="AQ2221" s="9"/>
      <c r="AR2221" s="14" t="s">
        <v>2126</v>
      </c>
      <c r="AS2221" s="9"/>
      <c r="AT2221" s="9"/>
      <c r="AU2221" s="9" t="s">
        <v>18</v>
      </c>
      <c r="AV2221" s="13"/>
      <c r="AW2221" s="13"/>
      <c r="AX2221" s="9"/>
      <c r="AY2221" s="9"/>
      <c r="AZ2221" s="9"/>
      <c r="BA2221" s="33">
        <v>6</v>
      </c>
      <c r="BB2221" s="33"/>
      <c r="BC2221" s="36"/>
      <c r="BD2221" s="12" t="s">
        <v>1771</v>
      </c>
    </row>
    <row r="2222" spans="1:56" s="12" customFormat="1" x14ac:dyDescent="0.2">
      <c r="A2222" s="9" t="str">
        <f>IF(Search!$C$5="","",IF(COUNTA(Inventory!$AP2222)=1,1,""))</f>
        <v/>
      </c>
      <c r="B2222" s="9" t="str">
        <f>IF(Search!$C$4="","",IF(ISNUMBER(SEARCH(Search!$C$4,$AR2222))=TRUE,1,""))</f>
        <v/>
      </c>
      <c r="C2222" s="9" t="str">
        <f>IF(Search!$C$6="x",IF(COUNTA($AQ2222)=1,1,"N"),IF(COUNTA($AQ2222)=1,"N",""))</f>
        <v/>
      </c>
      <c r="D2222" s="9" t="str">
        <f>IF(Search!$O$8="","",IF(ISNUMBER(SEARCH(Search!$O$8,$BD2222))=TRUE,1,""))</f>
        <v/>
      </c>
      <c r="E2222" s="9" t="str">
        <f>IF(Search!$C$7="","",IF(ISNUMBER(SEARCH(Search!$C$7,$AN2222))=TRUE,1,""))</f>
        <v/>
      </c>
      <c r="F2222" s="9" t="str">
        <f>IF(Search!$C$8="","",IF(ISNUMBER(SEARCH(Search!$C$8,$AO2222))=TRUE,1,""))</f>
        <v/>
      </c>
      <c r="G2222" s="9" t="str">
        <f>IF(Search!$F$4="","",IF(Inventory!$AJ2222&lt;Search!$F$4,"",1))</f>
        <v/>
      </c>
      <c r="H2222" s="9" t="str">
        <f>IF(Search!$F$5="","",IF(Inventory!$AJ2222&gt;Search!$F$5,"",1))</f>
        <v/>
      </c>
      <c r="I2222" s="9" t="str">
        <f>IF(Search!$F$7="","",IF(Search!$F$8="",IF(ISNUMBER(SEARCH(Search!$F$7,$AL2222))=TRUE,1,""),""))</f>
        <v/>
      </c>
      <c r="J2222" s="9" t="str">
        <f>IF($AL2222=Search!$F$8,1,"")</f>
        <v/>
      </c>
      <c r="K2222" s="9" t="str">
        <f>IF(Search!$I$4="","",IF(COUNTA($AS2222)=1,IF(Search!$I$4="N","N",1),""))</f>
        <v/>
      </c>
      <c r="L2222" s="9" t="str">
        <f>IF(Search!$I$5="","",IF($AS2222="RC",1,""))</f>
        <v/>
      </c>
      <c r="M2222" s="9" t="str">
        <f>IF(Search!$I$6="","",IF($AS2222="RCP",1,""))</f>
        <v/>
      </c>
      <c r="N2222" s="9" t="str">
        <f>IF(Search!$I$8="","",IF(COUNTA($AT2222)=1,IF(Search!$I$8="N","N",1),""))</f>
        <v/>
      </c>
      <c r="O2222" s="9" t="str">
        <f>IF(Search!$L$4="","",IF(COUNTA($AU2222)=1,IF(Search!$L$4="N","N",1),""))</f>
        <v/>
      </c>
      <c r="P2222" s="9" t="str">
        <f>IF(Search!$L$5="","",IF(ISNUMBER(SEARCH("Jersey",$AU2222))=TRUE,IF(Search!$L$5="N","N",1),""))</f>
        <v/>
      </c>
      <c r="Q2222" s="9" t="str">
        <f>IF(Search!$L$6="","",IF(ISNUMBER(SEARCH("Patch",$AU2222))=TRUE,IF(Search!$L$6="N","N",1),""))</f>
        <v/>
      </c>
      <c r="R2222" s="9" t="str">
        <f>IF(Search!$L$7="","",IF(ISNUMBER(SEARCH("Shield",$AU2222))=TRUE,IF(Search!$L$7="N","N",1),""))</f>
        <v/>
      </c>
      <c r="S2222" s="9" t="str">
        <f>IF(Search!$L$8="","",IF(ISNUMBER(SEARCH("Stick",$AU2222))=TRUE,IF(Search!$L$8="N","N",1),""))</f>
        <v/>
      </c>
      <c r="T2222" s="9" t="str">
        <f>IF(Search!$O$4="","",IF(COUNTA($AW2222)=1,IF(Search!$O$4="N","N",1),""))</f>
        <v/>
      </c>
      <c r="U2222" s="9" t="str">
        <f>IF(Search!$O$5="","",IF($AW2222="","",IF($AW2222&lt;Search!$O$5,"",1)))</f>
        <v/>
      </c>
      <c r="V2222" s="9" t="str">
        <f>IF(Search!$O$6="","",IF($AW2222="","",IF($AW2222&gt;Search!$O$6,"",1)))</f>
        <v/>
      </c>
      <c r="W2222" s="9" t="str">
        <f>IF(Search!$U$4="","",IF($AX2222="","",1))</f>
        <v/>
      </c>
      <c r="X2222" s="9" t="str">
        <f>IF(Search!$U$5="","",IF(ISNUMBER(SEARCH(Search!$U$5,$AX2222))=TRUE,IF(Search!$U$5="N","N",1),""))</f>
        <v/>
      </c>
      <c r="Y2222" s="9" t="str">
        <f>IF(Search!$U$6="","",IF($AY2222&lt;Search!$U$6,"",1))</f>
        <v/>
      </c>
      <c r="Z2222" s="9" t="str">
        <f>IF(Search!$R$4="","",IF(Inventory!$BA2222&lt;Search!$R$4,"",1))</f>
        <v/>
      </c>
      <c r="AA2222" s="9" t="str">
        <f>IF(Search!$R$5="","",IF($BA2222&gt;Search!$R$5,"",1))</f>
        <v/>
      </c>
      <c r="AB2222" s="9" t="str">
        <f>IF(Search!$R$6="","",IF($BB2222&lt;Search!$R$6,"",1))</f>
        <v/>
      </c>
      <c r="AC2222" s="9" t="str">
        <f>IF(Search!$R$7="","",IF($BB2222&lt;Search!$R$7,"",1))</f>
        <v/>
      </c>
      <c r="AD2222" s="45" t="str">
        <f>IF(COUNTIF($A2222:$AC2222,"n")&gt;0,"",IF(SUM($A2222:$AC2222)=COUNTA(Search!$C$4:$C$8,Search!$F$4:$F$8,Search!$I$4:$I$6,Search!$I$8,Search!$L$4:$L$8,Search!$O$4:$O$8,Search!$R$4:$R$7,Search!$U$4:$U$7)-COUNTIF(Search!$C$4:$U$7,"n"),1+LARGE($AD$1:AD2221,1),""))</f>
        <v/>
      </c>
      <c r="AE2222" s="45" t="str">
        <f t="shared" si="105"/>
        <v/>
      </c>
      <c r="AF2222" s="45" t="str">
        <f>IF(AD2222="","",COUNTIF($AE$1:$AE2221,$AE2222)+RANK($AE2222,$AE$2:$AE$10540,1))</f>
        <v/>
      </c>
      <c r="AG2222" s="45" t="str">
        <f t="shared" si="106"/>
        <v/>
      </c>
      <c r="AH2222" s="45" t="str">
        <f>IF($AD2222="","",COUNTIF($AG$1:$AG2221,$AG2222)+RANK($AG2222,$AG$1:$AG$10539,0))</f>
        <v/>
      </c>
      <c r="AI2222" s="10" t="str">
        <f t="shared" si="107"/>
        <v>2013-14 Upper Deck Game Jersey #GJDP David Perron EDM   Jersey /   $5</v>
      </c>
      <c r="AJ2222" s="11">
        <v>2013</v>
      </c>
      <c r="AK2222" s="17">
        <v>14</v>
      </c>
      <c r="AL2222" s="12" t="s">
        <v>1308</v>
      </c>
      <c r="AM2222" s="10" t="s">
        <v>1615</v>
      </c>
      <c r="AN2222" s="12" t="s">
        <v>1609</v>
      </c>
      <c r="AO2222" s="9" t="s">
        <v>1909</v>
      </c>
      <c r="AP2222" s="9"/>
      <c r="AQ2222" s="9"/>
      <c r="AR2222" s="14" t="s">
        <v>2126</v>
      </c>
      <c r="AS2222" s="9"/>
      <c r="AT2222" s="9"/>
      <c r="AU2222" s="9" t="s">
        <v>18</v>
      </c>
      <c r="AV2222" s="13"/>
      <c r="AW2222" s="13"/>
      <c r="AX2222" s="9"/>
      <c r="AY2222" s="9"/>
      <c r="AZ2222" s="9"/>
      <c r="BA2222" s="33">
        <v>5</v>
      </c>
      <c r="BB2222" s="33"/>
      <c r="BC2222" s="36"/>
      <c r="BD2222" s="12" t="s">
        <v>1771</v>
      </c>
    </row>
    <row r="2223" spans="1:56" s="12" customFormat="1" x14ac:dyDescent="0.2">
      <c r="A2223" s="9" t="str">
        <f>IF(Search!$C$5="","",IF(COUNTA(Inventory!$AP2223)=1,1,""))</f>
        <v/>
      </c>
      <c r="B2223" s="9" t="str">
        <f>IF(Search!$C$4="","",IF(ISNUMBER(SEARCH(Search!$C$4,$AR2223))=TRUE,1,""))</f>
        <v/>
      </c>
      <c r="C2223" s="9" t="str">
        <f>IF(Search!$C$6="x",IF(COUNTA($AQ2223)=1,1,"N"),IF(COUNTA($AQ2223)=1,"N",""))</f>
        <v/>
      </c>
      <c r="D2223" s="9" t="str">
        <f>IF(Search!$O$8="","",IF(ISNUMBER(SEARCH(Search!$O$8,$BD2223))=TRUE,1,""))</f>
        <v/>
      </c>
      <c r="E2223" s="9" t="str">
        <f>IF(Search!$C$7="","",IF(ISNUMBER(SEARCH(Search!$C$7,$AN2223))=TRUE,1,""))</f>
        <v/>
      </c>
      <c r="F2223" s="9" t="str">
        <f>IF(Search!$C$8="","",IF(ISNUMBER(SEARCH(Search!$C$8,$AO2223))=TRUE,1,""))</f>
        <v/>
      </c>
      <c r="G2223" s="9" t="str">
        <f>IF(Search!$F$4="","",IF(Inventory!$AJ2223&lt;Search!$F$4,"",1))</f>
        <v/>
      </c>
      <c r="H2223" s="9" t="str">
        <f>IF(Search!$F$5="","",IF(Inventory!$AJ2223&gt;Search!$F$5,"",1))</f>
        <v/>
      </c>
      <c r="I2223" s="9" t="str">
        <f>IF(Search!$F$7="","",IF(Search!$F$8="",IF(ISNUMBER(SEARCH(Search!$F$7,$AL2223))=TRUE,1,""),""))</f>
        <v/>
      </c>
      <c r="J2223" s="9" t="str">
        <f>IF($AL2223=Search!$F$8,1,"")</f>
        <v/>
      </c>
      <c r="K2223" s="9" t="str">
        <f>IF(Search!$I$4="","",IF(COUNTA($AS2223)=1,IF(Search!$I$4="N","N",1),""))</f>
        <v/>
      </c>
      <c r="L2223" s="9" t="str">
        <f>IF(Search!$I$5="","",IF($AS2223="RC",1,""))</f>
        <v/>
      </c>
      <c r="M2223" s="9" t="str">
        <f>IF(Search!$I$6="","",IF($AS2223="RCP",1,""))</f>
        <v/>
      </c>
      <c r="N2223" s="9" t="str">
        <f>IF(Search!$I$8="","",IF(COUNTA($AT2223)=1,IF(Search!$I$8="N","N",1),""))</f>
        <v/>
      </c>
      <c r="O2223" s="9" t="str">
        <f>IF(Search!$L$4="","",IF(COUNTA($AU2223)=1,IF(Search!$L$4="N","N",1),""))</f>
        <v/>
      </c>
      <c r="P2223" s="9" t="str">
        <f>IF(Search!$L$5="","",IF(ISNUMBER(SEARCH("Jersey",$AU2223))=TRUE,IF(Search!$L$5="N","N",1),""))</f>
        <v/>
      </c>
      <c r="Q2223" s="9" t="str">
        <f>IF(Search!$L$6="","",IF(ISNUMBER(SEARCH("Patch",$AU2223))=TRUE,IF(Search!$L$6="N","N",1),""))</f>
        <v/>
      </c>
      <c r="R2223" s="9" t="str">
        <f>IF(Search!$L$7="","",IF(ISNUMBER(SEARCH("Shield",$AU2223))=TRUE,IF(Search!$L$7="N","N",1),""))</f>
        <v/>
      </c>
      <c r="S2223" s="9" t="str">
        <f>IF(Search!$L$8="","",IF(ISNUMBER(SEARCH("Stick",$AU2223))=TRUE,IF(Search!$L$8="N","N",1),""))</f>
        <v/>
      </c>
      <c r="T2223" s="9" t="str">
        <f>IF(Search!$O$4="","",IF(COUNTA($AW2223)=1,IF(Search!$O$4="N","N",1),""))</f>
        <v/>
      </c>
      <c r="U2223" s="9" t="str">
        <f>IF(Search!$O$5="","",IF($AW2223="","",IF($AW2223&lt;Search!$O$5,"",1)))</f>
        <v/>
      </c>
      <c r="V2223" s="9" t="str">
        <f>IF(Search!$O$6="","",IF($AW2223="","",IF($AW2223&gt;Search!$O$6,"",1)))</f>
        <v/>
      </c>
      <c r="W2223" s="9" t="str">
        <f>IF(Search!$U$4="","",IF($AX2223="","",1))</f>
        <v/>
      </c>
      <c r="X2223" s="9" t="str">
        <f>IF(Search!$U$5="","",IF(ISNUMBER(SEARCH(Search!$U$5,$AX2223))=TRUE,IF(Search!$U$5="N","N",1),""))</f>
        <v/>
      </c>
      <c r="Y2223" s="9" t="str">
        <f>IF(Search!$U$6="","",IF($AY2223&lt;Search!$U$6,"",1))</f>
        <v/>
      </c>
      <c r="Z2223" s="9" t="str">
        <f>IF(Search!$R$4="","",IF(Inventory!$BA2223&lt;Search!$R$4,"",1))</f>
        <v/>
      </c>
      <c r="AA2223" s="9" t="str">
        <f>IF(Search!$R$5="","",IF($BA2223&gt;Search!$R$5,"",1))</f>
        <v/>
      </c>
      <c r="AB2223" s="9" t="str">
        <f>IF(Search!$R$6="","",IF($BB2223&lt;Search!$R$6,"",1))</f>
        <v/>
      </c>
      <c r="AC2223" s="9" t="str">
        <f>IF(Search!$R$7="","",IF($BB2223&lt;Search!$R$7,"",1))</f>
        <v/>
      </c>
      <c r="AD2223" s="45" t="str">
        <f>IF(COUNTIF($A2223:$AC2223,"n")&gt;0,"",IF(SUM($A2223:$AC2223)=COUNTA(Search!$C$4:$C$8,Search!$F$4:$F$8,Search!$I$4:$I$6,Search!$I$8,Search!$L$4:$L$8,Search!$O$4:$O$8,Search!$R$4:$R$7,Search!$U$4:$U$7)-COUNTIF(Search!$C$4:$U$7,"n"),1+LARGE($AD$1:AD2222,1),""))</f>
        <v/>
      </c>
      <c r="AE2223" s="45" t="str">
        <f t="shared" si="105"/>
        <v/>
      </c>
      <c r="AF2223" s="45" t="str">
        <f>IF(AD2223="","",COUNTIF($AE$1:$AE2222,$AE2223)+RANK($AE2223,$AE$2:$AE$10540,1))</f>
        <v/>
      </c>
      <c r="AG2223" s="45" t="str">
        <f t="shared" si="106"/>
        <v/>
      </c>
      <c r="AH2223" s="45" t="str">
        <f>IF($AD2223="","",COUNTIF($AG$1:$AG2222,$AG2223)+RANK($AG2223,$AG$1:$AG$10539,0))</f>
        <v/>
      </c>
      <c r="AI2223" s="10" t="str">
        <f t="shared" si="107"/>
        <v>2013-14 Upper Deck Game Jersey #GJEB Ed Belfour TOR   Jersey /   $8</v>
      </c>
      <c r="AJ2223" s="11">
        <v>2013</v>
      </c>
      <c r="AK2223" s="17">
        <v>14</v>
      </c>
      <c r="AL2223" s="12" t="s">
        <v>1308</v>
      </c>
      <c r="AM2223" s="10" t="s">
        <v>1628</v>
      </c>
      <c r="AN2223" s="12" t="s">
        <v>223</v>
      </c>
      <c r="AO2223" s="9" t="s">
        <v>1904</v>
      </c>
      <c r="AP2223" s="9"/>
      <c r="AQ2223" s="9"/>
      <c r="AR2223" s="14" t="s">
        <v>2126</v>
      </c>
      <c r="AS2223" s="9"/>
      <c r="AT2223" s="9"/>
      <c r="AU2223" s="9" t="s">
        <v>18</v>
      </c>
      <c r="AV2223" s="13"/>
      <c r="AW2223" s="13"/>
      <c r="AX2223" s="9"/>
      <c r="AY2223" s="9"/>
      <c r="AZ2223" s="9"/>
      <c r="BA2223" s="33">
        <v>8</v>
      </c>
      <c r="BB2223" s="33"/>
      <c r="BC2223" s="36"/>
      <c r="BD2223" s="12" t="s">
        <v>1771</v>
      </c>
    </row>
    <row r="2224" spans="1:56" s="12" customFormat="1" x14ac:dyDescent="0.2">
      <c r="A2224" s="9" t="str">
        <f>IF(Search!$C$5="","",IF(COUNTA(Inventory!$AP2224)=1,1,""))</f>
        <v/>
      </c>
      <c r="B2224" s="9" t="str">
        <f>IF(Search!$C$4="","",IF(ISNUMBER(SEARCH(Search!$C$4,$AR2224))=TRUE,1,""))</f>
        <v/>
      </c>
      <c r="C2224" s="9" t="str">
        <f>IF(Search!$C$6="x",IF(COUNTA($AQ2224)=1,1,"N"),IF(COUNTA($AQ2224)=1,"N",""))</f>
        <v/>
      </c>
      <c r="D2224" s="9" t="str">
        <f>IF(Search!$O$8="","",IF(ISNUMBER(SEARCH(Search!$O$8,$BD2224))=TRUE,1,""))</f>
        <v/>
      </c>
      <c r="E2224" s="9" t="str">
        <f>IF(Search!$C$7="","",IF(ISNUMBER(SEARCH(Search!$C$7,$AN2224))=TRUE,1,""))</f>
        <v/>
      </c>
      <c r="F2224" s="9" t="str">
        <f>IF(Search!$C$8="","",IF(ISNUMBER(SEARCH(Search!$C$8,$AO2224))=TRUE,1,""))</f>
        <v/>
      </c>
      <c r="G2224" s="9" t="str">
        <f>IF(Search!$F$4="","",IF(Inventory!$AJ2224&lt;Search!$F$4,"",1))</f>
        <v/>
      </c>
      <c r="H2224" s="9" t="str">
        <f>IF(Search!$F$5="","",IF(Inventory!$AJ2224&gt;Search!$F$5,"",1))</f>
        <v/>
      </c>
      <c r="I2224" s="9" t="str">
        <f>IF(Search!$F$7="","",IF(Search!$F$8="",IF(ISNUMBER(SEARCH(Search!$F$7,$AL2224))=TRUE,1,""),""))</f>
        <v/>
      </c>
      <c r="J2224" s="9" t="str">
        <f>IF($AL2224=Search!$F$8,1,"")</f>
        <v/>
      </c>
      <c r="K2224" s="9" t="str">
        <f>IF(Search!$I$4="","",IF(COUNTA($AS2224)=1,IF(Search!$I$4="N","N",1),""))</f>
        <v/>
      </c>
      <c r="L2224" s="9" t="str">
        <f>IF(Search!$I$5="","",IF($AS2224="RC",1,""))</f>
        <v/>
      </c>
      <c r="M2224" s="9" t="str">
        <f>IF(Search!$I$6="","",IF($AS2224="RCP",1,""))</f>
        <v/>
      </c>
      <c r="N2224" s="9" t="str">
        <f>IF(Search!$I$8="","",IF(COUNTA($AT2224)=1,IF(Search!$I$8="N","N",1),""))</f>
        <v/>
      </c>
      <c r="O2224" s="9" t="str">
        <f>IF(Search!$L$4="","",IF(COUNTA($AU2224)=1,IF(Search!$L$4="N","N",1),""))</f>
        <v/>
      </c>
      <c r="P2224" s="9" t="str">
        <f>IF(Search!$L$5="","",IF(ISNUMBER(SEARCH("Jersey",$AU2224))=TRUE,IF(Search!$L$5="N","N",1),""))</f>
        <v/>
      </c>
      <c r="Q2224" s="9" t="str">
        <f>IF(Search!$L$6="","",IF(ISNUMBER(SEARCH("Patch",$AU2224))=TRUE,IF(Search!$L$6="N","N",1),""))</f>
        <v/>
      </c>
      <c r="R2224" s="9" t="str">
        <f>IF(Search!$L$7="","",IF(ISNUMBER(SEARCH("Shield",$AU2224))=TRUE,IF(Search!$L$7="N","N",1),""))</f>
        <v/>
      </c>
      <c r="S2224" s="9" t="str">
        <f>IF(Search!$L$8="","",IF(ISNUMBER(SEARCH("Stick",$AU2224))=TRUE,IF(Search!$L$8="N","N",1),""))</f>
        <v/>
      </c>
      <c r="T2224" s="9" t="str">
        <f>IF(Search!$O$4="","",IF(COUNTA($AW2224)=1,IF(Search!$O$4="N","N",1),""))</f>
        <v/>
      </c>
      <c r="U2224" s="9" t="str">
        <f>IF(Search!$O$5="","",IF($AW2224="","",IF($AW2224&lt;Search!$O$5,"",1)))</f>
        <v/>
      </c>
      <c r="V2224" s="9" t="str">
        <f>IF(Search!$O$6="","",IF($AW2224="","",IF($AW2224&gt;Search!$O$6,"",1)))</f>
        <v/>
      </c>
      <c r="W2224" s="9" t="str">
        <f>IF(Search!$U$4="","",IF($AX2224="","",1))</f>
        <v/>
      </c>
      <c r="X2224" s="9" t="str">
        <f>IF(Search!$U$5="","",IF(ISNUMBER(SEARCH(Search!$U$5,$AX2224))=TRUE,IF(Search!$U$5="N","N",1),""))</f>
        <v/>
      </c>
      <c r="Y2224" s="9" t="str">
        <f>IF(Search!$U$6="","",IF($AY2224&lt;Search!$U$6,"",1))</f>
        <v/>
      </c>
      <c r="Z2224" s="9" t="str">
        <f>IF(Search!$R$4="","",IF(Inventory!$BA2224&lt;Search!$R$4,"",1))</f>
        <v/>
      </c>
      <c r="AA2224" s="9" t="str">
        <f>IF(Search!$R$5="","",IF($BA2224&gt;Search!$R$5,"",1))</f>
        <v/>
      </c>
      <c r="AB2224" s="9" t="str">
        <f>IF(Search!$R$6="","",IF($BB2224&lt;Search!$R$6,"",1))</f>
        <v/>
      </c>
      <c r="AC2224" s="9" t="str">
        <f>IF(Search!$R$7="","",IF($BB2224&lt;Search!$R$7,"",1))</f>
        <v/>
      </c>
      <c r="AD2224" s="45" t="str">
        <f>IF(COUNTIF($A2224:$AC2224,"n")&gt;0,"",IF(SUM($A2224:$AC2224)=COUNTA(Search!$C$4:$C$8,Search!$F$4:$F$8,Search!$I$4:$I$6,Search!$I$8,Search!$L$4:$L$8,Search!$O$4:$O$8,Search!$R$4:$R$7,Search!$U$4:$U$7)-COUNTIF(Search!$C$4:$U$7,"n"),1+LARGE($AD$1:AD2223,1),""))</f>
        <v/>
      </c>
      <c r="AE2224" s="45" t="str">
        <f t="shared" si="105"/>
        <v/>
      </c>
      <c r="AF2224" s="45" t="str">
        <f>IF(AD2224="","",COUNTIF($AE$1:$AE2223,$AE2224)+RANK($AE2224,$AE$2:$AE$10540,1))</f>
        <v/>
      </c>
      <c r="AG2224" s="45" t="str">
        <f t="shared" si="106"/>
        <v/>
      </c>
      <c r="AH2224" s="45" t="str">
        <f>IF($AD2224="","",COUNTIF($AG$1:$AG2223,$AG2224)+RANK($AG2224,$AG$1:$AG$10539,0))</f>
        <v/>
      </c>
      <c r="AI2224" s="10" t="str">
        <f t="shared" si="107"/>
        <v>2013-14 Upper Deck Game Jersey #GJMN Michal Neuvirth WAS   Jersey /   $8</v>
      </c>
      <c r="AJ2224" s="11">
        <v>2013</v>
      </c>
      <c r="AK2224" s="17">
        <v>14</v>
      </c>
      <c r="AL2224" s="12" t="s">
        <v>1308</v>
      </c>
      <c r="AM2224" s="10" t="s">
        <v>1629</v>
      </c>
      <c r="AN2224" s="12" t="s">
        <v>1630</v>
      </c>
      <c r="AO2224" s="9" t="s">
        <v>1946</v>
      </c>
      <c r="AP2224" s="9"/>
      <c r="AQ2224" s="9"/>
      <c r="AR2224" s="14" t="s">
        <v>2126</v>
      </c>
      <c r="AS2224" s="9"/>
      <c r="AT2224" s="9"/>
      <c r="AU2224" s="9" t="s">
        <v>18</v>
      </c>
      <c r="AV2224" s="13"/>
      <c r="AW2224" s="13"/>
      <c r="AX2224" s="9"/>
      <c r="AY2224" s="9"/>
      <c r="AZ2224" s="9"/>
      <c r="BA2224" s="33">
        <v>8</v>
      </c>
      <c r="BB2224" s="33"/>
      <c r="BC2224" s="36"/>
      <c r="BD2224" s="12" t="s">
        <v>1771</v>
      </c>
    </row>
    <row r="2225" spans="1:56" s="12" customFormat="1" x14ac:dyDescent="0.2">
      <c r="A2225" s="9" t="str">
        <f>IF(Search!$C$5="","",IF(COUNTA(Inventory!$AP2225)=1,1,""))</f>
        <v/>
      </c>
      <c r="B2225" s="9" t="str">
        <f>IF(Search!$C$4="","",IF(ISNUMBER(SEARCH(Search!$C$4,$AR2225))=TRUE,1,""))</f>
        <v/>
      </c>
      <c r="C2225" s="9" t="str">
        <f>IF(Search!$C$6="x",IF(COUNTA($AQ2225)=1,1,"N"),IF(COUNTA($AQ2225)=1,"N",""))</f>
        <v/>
      </c>
      <c r="D2225" s="9" t="str">
        <f>IF(Search!$O$8="","",IF(ISNUMBER(SEARCH(Search!$O$8,$BD2225))=TRUE,1,""))</f>
        <v/>
      </c>
      <c r="E2225" s="9" t="str">
        <f>IF(Search!$C$7="","",IF(ISNUMBER(SEARCH(Search!$C$7,$AN2225))=TRUE,1,""))</f>
        <v/>
      </c>
      <c r="F2225" s="9" t="str">
        <f>IF(Search!$C$8="","",IF(ISNUMBER(SEARCH(Search!$C$8,$AO2225))=TRUE,1,""))</f>
        <v/>
      </c>
      <c r="G2225" s="9" t="str">
        <f>IF(Search!$F$4="","",IF(Inventory!$AJ2225&lt;Search!$F$4,"",1))</f>
        <v/>
      </c>
      <c r="H2225" s="9" t="str">
        <f>IF(Search!$F$5="","",IF(Inventory!$AJ2225&gt;Search!$F$5,"",1))</f>
        <v/>
      </c>
      <c r="I2225" s="9" t="str">
        <f>IF(Search!$F$7="","",IF(Search!$F$8="",IF(ISNUMBER(SEARCH(Search!$F$7,$AL2225))=TRUE,1,""),""))</f>
        <v/>
      </c>
      <c r="J2225" s="9" t="str">
        <f>IF($AL2225=Search!$F$8,1,"")</f>
        <v/>
      </c>
      <c r="K2225" s="9" t="str">
        <f>IF(Search!$I$4="","",IF(COUNTA($AS2225)=1,IF(Search!$I$4="N","N",1),""))</f>
        <v/>
      </c>
      <c r="L2225" s="9" t="str">
        <f>IF(Search!$I$5="","",IF($AS2225="RC",1,""))</f>
        <v/>
      </c>
      <c r="M2225" s="9" t="str">
        <f>IF(Search!$I$6="","",IF($AS2225="RCP",1,""))</f>
        <v/>
      </c>
      <c r="N2225" s="9" t="str">
        <f>IF(Search!$I$8="","",IF(COUNTA($AT2225)=1,IF(Search!$I$8="N","N",1),""))</f>
        <v/>
      </c>
      <c r="O2225" s="9" t="str">
        <f>IF(Search!$L$4="","",IF(COUNTA($AU2225)=1,IF(Search!$L$4="N","N",1),""))</f>
        <v/>
      </c>
      <c r="P2225" s="9" t="str">
        <f>IF(Search!$L$5="","",IF(ISNUMBER(SEARCH("Jersey",$AU2225))=TRUE,IF(Search!$L$5="N","N",1),""))</f>
        <v/>
      </c>
      <c r="Q2225" s="9" t="str">
        <f>IF(Search!$L$6="","",IF(ISNUMBER(SEARCH("Patch",$AU2225))=TRUE,IF(Search!$L$6="N","N",1),""))</f>
        <v/>
      </c>
      <c r="R2225" s="9" t="str">
        <f>IF(Search!$L$7="","",IF(ISNUMBER(SEARCH("Shield",$AU2225))=TRUE,IF(Search!$L$7="N","N",1),""))</f>
        <v/>
      </c>
      <c r="S2225" s="9" t="str">
        <f>IF(Search!$L$8="","",IF(ISNUMBER(SEARCH("Stick",$AU2225))=TRUE,IF(Search!$L$8="N","N",1),""))</f>
        <v/>
      </c>
      <c r="T2225" s="9" t="str">
        <f>IF(Search!$O$4="","",IF(COUNTA($AW2225)=1,IF(Search!$O$4="N","N",1),""))</f>
        <v/>
      </c>
      <c r="U2225" s="9" t="str">
        <f>IF(Search!$O$5="","",IF($AW2225="","",IF($AW2225&lt;Search!$O$5,"",1)))</f>
        <v/>
      </c>
      <c r="V2225" s="9" t="str">
        <f>IF(Search!$O$6="","",IF($AW2225="","",IF($AW2225&gt;Search!$O$6,"",1)))</f>
        <v/>
      </c>
      <c r="W2225" s="9" t="str">
        <f>IF(Search!$U$4="","",IF($AX2225="","",1))</f>
        <v/>
      </c>
      <c r="X2225" s="9" t="str">
        <f>IF(Search!$U$5="","",IF(ISNUMBER(SEARCH(Search!$U$5,$AX2225))=TRUE,IF(Search!$U$5="N","N",1),""))</f>
        <v/>
      </c>
      <c r="Y2225" s="9" t="str">
        <f>IF(Search!$U$6="","",IF($AY2225&lt;Search!$U$6,"",1))</f>
        <v/>
      </c>
      <c r="Z2225" s="9" t="str">
        <f>IF(Search!$R$4="","",IF(Inventory!$BA2225&lt;Search!$R$4,"",1))</f>
        <v/>
      </c>
      <c r="AA2225" s="9" t="str">
        <f>IF(Search!$R$5="","",IF($BA2225&gt;Search!$R$5,"",1))</f>
        <v/>
      </c>
      <c r="AB2225" s="9" t="str">
        <f>IF(Search!$R$6="","",IF($BB2225&lt;Search!$R$6,"",1))</f>
        <v/>
      </c>
      <c r="AC2225" s="9" t="str">
        <f>IF(Search!$R$7="","",IF($BB2225&lt;Search!$R$7,"",1))</f>
        <v/>
      </c>
      <c r="AD2225" s="45" t="str">
        <f>IF(COUNTIF($A2225:$AC2225,"n")&gt;0,"",IF(SUM($A2225:$AC2225)=COUNTA(Search!$C$4:$C$8,Search!$F$4:$F$8,Search!$I$4:$I$6,Search!$I$8,Search!$L$4:$L$8,Search!$O$4:$O$8,Search!$R$4:$R$7,Search!$U$4:$U$7)-COUNTIF(Search!$C$4:$U$7,"n"),1+LARGE($AD$1:AD2224,1),""))</f>
        <v/>
      </c>
      <c r="AE2225" s="45" t="str">
        <f t="shared" si="105"/>
        <v/>
      </c>
      <c r="AF2225" s="45" t="str">
        <f>IF(AD2225="","",COUNTIF($AE$1:$AE2224,$AE2225)+RANK($AE2225,$AE$2:$AE$10540,1))</f>
        <v/>
      </c>
      <c r="AG2225" s="45" t="str">
        <f t="shared" si="106"/>
        <v/>
      </c>
      <c r="AH2225" s="45" t="str">
        <f>IF($AD2225="","",COUNTIF($AG$1:$AG2224,$AG2225)+RANK($AG2225,$AG$1:$AG$10539,0))</f>
        <v/>
      </c>
      <c r="AI2225" s="10" t="str">
        <f t="shared" si="107"/>
        <v>2013-14 Upper Deck Game Jersey #GJNF Nick Foligno CBJ   Jersey /   $6</v>
      </c>
      <c r="AJ2225" s="11">
        <v>2013</v>
      </c>
      <c r="AK2225" s="17">
        <v>14</v>
      </c>
      <c r="AL2225" s="12" t="s">
        <v>1308</v>
      </c>
      <c r="AM2225" s="10" t="s">
        <v>1613</v>
      </c>
      <c r="AN2225" s="12" t="s">
        <v>1614</v>
      </c>
      <c r="AO2225" s="9" t="s">
        <v>1926</v>
      </c>
      <c r="AP2225" s="9"/>
      <c r="AQ2225" s="9"/>
      <c r="AR2225" s="14" t="s">
        <v>2126</v>
      </c>
      <c r="AS2225" s="9"/>
      <c r="AT2225" s="9"/>
      <c r="AU2225" s="9" t="s">
        <v>18</v>
      </c>
      <c r="AV2225" s="13"/>
      <c r="AW2225" s="13"/>
      <c r="AX2225" s="9"/>
      <c r="AY2225" s="9"/>
      <c r="AZ2225" s="9"/>
      <c r="BA2225" s="33">
        <v>6</v>
      </c>
      <c r="BB2225" s="33"/>
      <c r="BC2225" s="36"/>
      <c r="BD2225" s="12" t="s">
        <v>1771</v>
      </c>
    </row>
    <row r="2226" spans="1:56" s="12" customFormat="1" x14ac:dyDescent="0.2">
      <c r="A2226" s="9" t="str">
        <f>IF(Search!$C$5="","",IF(COUNTA(Inventory!$AP2226)=1,1,""))</f>
        <v/>
      </c>
      <c r="B2226" s="9" t="str">
        <f>IF(Search!$C$4="","",IF(ISNUMBER(SEARCH(Search!$C$4,$AR2226))=TRUE,1,""))</f>
        <v/>
      </c>
      <c r="C2226" s="9" t="str">
        <f>IF(Search!$C$6="x",IF(COUNTA($AQ2226)=1,1,"N"),IF(COUNTA($AQ2226)=1,"N",""))</f>
        <v/>
      </c>
      <c r="D2226" s="9" t="str">
        <f>IF(Search!$O$8="","",IF(ISNUMBER(SEARCH(Search!$O$8,$BD2226))=TRUE,1,""))</f>
        <v/>
      </c>
      <c r="E2226" s="9" t="str">
        <f>IF(Search!$C$7="","",IF(ISNUMBER(SEARCH(Search!$C$7,$AN2226))=TRUE,1,""))</f>
        <v/>
      </c>
      <c r="F2226" s="9" t="str">
        <f>IF(Search!$C$8="","",IF(ISNUMBER(SEARCH(Search!$C$8,$AO2226))=TRUE,1,""))</f>
        <v/>
      </c>
      <c r="G2226" s="9" t="str">
        <f>IF(Search!$F$4="","",IF(Inventory!$AJ2226&lt;Search!$F$4,"",1))</f>
        <v/>
      </c>
      <c r="H2226" s="9" t="str">
        <f>IF(Search!$F$5="","",IF(Inventory!$AJ2226&gt;Search!$F$5,"",1))</f>
        <v/>
      </c>
      <c r="I2226" s="9" t="str">
        <f>IF(Search!$F$7="","",IF(Search!$F$8="",IF(ISNUMBER(SEARCH(Search!$F$7,$AL2226))=TRUE,1,""),""))</f>
        <v/>
      </c>
      <c r="J2226" s="9" t="str">
        <f>IF($AL2226=Search!$F$8,1,"")</f>
        <v/>
      </c>
      <c r="K2226" s="9" t="str">
        <f>IF(Search!$I$4="","",IF(COUNTA($AS2226)=1,IF(Search!$I$4="N","N",1),""))</f>
        <v/>
      </c>
      <c r="L2226" s="9" t="str">
        <f>IF(Search!$I$5="","",IF($AS2226="RC",1,""))</f>
        <v/>
      </c>
      <c r="M2226" s="9" t="str">
        <f>IF(Search!$I$6="","",IF($AS2226="RCP",1,""))</f>
        <v/>
      </c>
      <c r="N2226" s="9" t="str">
        <f>IF(Search!$I$8="","",IF(COUNTA($AT2226)=1,IF(Search!$I$8="N","N",1),""))</f>
        <v/>
      </c>
      <c r="O2226" s="9" t="str">
        <f>IF(Search!$L$4="","",IF(COUNTA($AU2226)=1,IF(Search!$L$4="N","N",1),""))</f>
        <v/>
      </c>
      <c r="P2226" s="9" t="str">
        <f>IF(Search!$L$5="","",IF(ISNUMBER(SEARCH("Jersey",$AU2226))=TRUE,IF(Search!$L$5="N","N",1),""))</f>
        <v/>
      </c>
      <c r="Q2226" s="9" t="str">
        <f>IF(Search!$L$6="","",IF(ISNUMBER(SEARCH("Patch",$AU2226))=TRUE,IF(Search!$L$6="N","N",1),""))</f>
        <v/>
      </c>
      <c r="R2226" s="9" t="str">
        <f>IF(Search!$L$7="","",IF(ISNUMBER(SEARCH("Shield",$AU2226))=TRUE,IF(Search!$L$7="N","N",1),""))</f>
        <v/>
      </c>
      <c r="S2226" s="9" t="str">
        <f>IF(Search!$L$8="","",IF(ISNUMBER(SEARCH("Stick",$AU2226))=TRUE,IF(Search!$L$8="N","N",1),""))</f>
        <v/>
      </c>
      <c r="T2226" s="9" t="str">
        <f>IF(Search!$O$4="","",IF(COUNTA($AW2226)=1,IF(Search!$O$4="N","N",1),""))</f>
        <v/>
      </c>
      <c r="U2226" s="9" t="str">
        <f>IF(Search!$O$5="","",IF($AW2226="","",IF($AW2226&lt;Search!$O$5,"",1)))</f>
        <v/>
      </c>
      <c r="V2226" s="9" t="str">
        <f>IF(Search!$O$6="","",IF($AW2226="","",IF($AW2226&gt;Search!$O$6,"",1)))</f>
        <v/>
      </c>
      <c r="W2226" s="9" t="str">
        <f>IF(Search!$U$4="","",IF($AX2226="","",1))</f>
        <v/>
      </c>
      <c r="X2226" s="9" t="str">
        <f>IF(Search!$U$5="","",IF(ISNUMBER(SEARCH(Search!$U$5,$AX2226))=TRUE,IF(Search!$U$5="N","N",1),""))</f>
        <v/>
      </c>
      <c r="Y2226" s="9" t="str">
        <f>IF(Search!$U$6="","",IF($AY2226&lt;Search!$U$6,"",1))</f>
        <v/>
      </c>
      <c r="Z2226" s="9" t="str">
        <f>IF(Search!$R$4="","",IF(Inventory!$BA2226&lt;Search!$R$4,"",1))</f>
        <v/>
      </c>
      <c r="AA2226" s="9" t="str">
        <f>IF(Search!$R$5="","",IF($BA2226&gt;Search!$R$5,"",1))</f>
        <v/>
      </c>
      <c r="AB2226" s="9" t="str">
        <f>IF(Search!$R$6="","",IF($BB2226&lt;Search!$R$6,"",1))</f>
        <v/>
      </c>
      <c r="AC2226" s="9" t="str">
        <f>IF(Search!$R$7="","",IF($BB2226&lt;Search!$R$7,"",1))</f>
        <v/>
      </c>
      <c r="AD2226" s="45" t="str">
        <f>IF(COUNTIF($A2226:$AC2226,"n")&gt;0,"",IF(SUM($A2226:$AC2226)=COUNTA(Search!$C$4:$C$8,Search!$F$4:$F$8,Search!$I$4:$I$6,Search!$I$8,Search!$L$4:$L$8,Search!$O$4:$O$8,Search!$R$4:$R$7,Search!$U$4:$U$7)-COUNTIF(Search!$C$4:$U$7,"n"),1+LARGE($AD$1:AD2225,1),""))</f>
        <v/>
      </c>
      <c r="AE2226" s="45" t="str">
        <f t="shared" si="105"/>
        <v/>
      </c>
      <c r="AF2226" s="45" t="str">
        <f>IF(AD2226="","",COUNTIF($AE$1:$AE2225,$AE2226)+RANK($AE2226,$AE$2:$AE$10540,1))</f>
        <v/>
      </c>
      <c r="AG2226" s="45" t="str">
        <f t="shared" si="106"/>
        <v/>
      </c>
      <c r="AH2226" s="45" t="str">
        <f>IF($AD2226="","",COUNTIF($AG$1:$AG2225,$AG2226)+RANK($AG2226,$AG$1:$AG$10539,0))</f>
        <v/>
      </c>
      <c r="AI2226" s="10" t="str">
        <f t="shared" si="107"/>
        <v>2013-14 Upper Deck Game Jersey #GJPD Pavel Datsyuk DET   Jersey /   $10</v>
      </c>
      <c r="AJ2226" s="11">
        <v>2013</v>
      </c>
      <c r="AK2226" s="17">
        <v>14</v>
      </c>
      <c r="AL2226" s="12" t="s">
        <v>1308</v>
      </c>
      <c r="AM2226" s="10" t="s">
        <v>1631</v>
      </c>
      <c r="AN2226" s="12" t="s">
        <v>1600</v>
      </c>
      <c r="AO2226" s="9" t="s">
        <v>1920</v>
      </c>
      <c r="AP2226" s="9"/>
      <c r="AQ2226" s="9"/>
      <c r="AR2226" s="14" t="s">
        <v>2126</v>
      </c>
      <c r="AS2226" s="9"/>
      <c r="AT2226" s="9"/>
      <c r="AU2226" s="9" t="s">
        <v>18</v>
      </c>
      <c r="AV2226" s="13"/>
      <c r="AW2226" s="13"/>
      <c r="AX2226" s="9"/>
      <c r="AY2226" s="9"/>
      <c r="AZ2226" s="9"/>
      <c r="BA2226" s="33">
        <v>10</v>
      </c>
      <c r="BB2226" s="33"/>
      <c r="BC2226" s="36"/>
      <c r="BD2226" s="12" t="s">
        <v>1771</v>
      </c>
    </row>
    <row r="2227" spans="1:56" s="12" customFormat="1" x14ac:dyDescent="0.2">
      <c r="A2227" s="9">
        <f>IF(Search!$C$5="","",IF(COUNTA(Inventory!$AP2227)=1,1,""))</f>
        <v>1</v>
      </c>
      <c r="B2227" s="9" t="str">
        <f>IF(Search!$C$4="","",IF(ISNUMBER(SEARCH(Search!$C$4,$AR2227))=TRUE,1,""))</f>
        <v/>
      </c>
      <c r="C2227" s="9" t="str">
        <f>IF(Search!$C$6="x",IF(COUNTA($AQ2227)=1,1,"N"),IF(COUNTA($AQ2227)=1,"N",""))</f>
        <v/>
      </c>
      <c r="D2227" s="9" t="str">
        <f>IF(Search!$O$8="","",IF(ISNUMBER(SEARCH(Search!$O$8,$BD2227))=TRUE,1,""))</f>
        <v/>
      </c>
      <c r="E2227" s="9" t="str">
        <f>IF(Search!$C$7="","",IF(ISNUMBER(SEARCH(Search!$C$7,$AN2227))=TRUE,1,""))</f>
        <v/>
      </c>
      <c r="F2227" s="9" t="str">
        <f>IF(Search!$C$8="","",IF(ISNUMBER(SEARCH(Search!$C$8,$AO2227))=TRUE,1,""))</f>
        <v/>
      </c>
      <c r="G2227" s="9" t="str">
        <f>IF(Search!$F$4="","",IF(Inventory!$AJ2227&lt;Search!$F$4,"",1))</f>
        <v/>
      </c>
      <c r="H2227" s="9" t="str">
        <f>IF(Search!$F$5="","",IF(Inventory!$AJ2227&gt;Search!$F$5,"",1))</f>
        <v/>
      </c>
      <c r="I2227" s="9" t="str">
        <f>IF(Search!$F$7="","",IF(Search!$F$8="",IF(ISNUMBER(SEARCH(Search!$F$7,$AL2227))=TRUE,1,""),""))</f>
        <v/>
      </c>
      <c r="J2227" s="9" t="str">
        <f>IF($AL2227=Search!$F$8,1,"")</f>
        <v/>
      </c>
      <c r="K2227" s="9" t="str">
        <f>IF(Search!$I$4="","",IF(COUNTA($AS2227)=1,IF(Search!$I$4="N","N",1),""))</f>
        <v/>
      </c>
      <c r="L2227" s="9" t="str">
        <f>IF(Search!$I$5="","",IF($AS2227="RC",1,""))</f>
        <v/>
      </c>
      <c r="M2227" s="9" t="str">
        <f>IF(Search!$I$6="","",IF($AS2227="RCP",1,""))</f>
        <v/>
      </c>
      <c r="N2227" s="9" t="str">
        <f>IF(Search!$I$8="","",IF(COUNTA($AT2227)=1,IF(Search!$I$8="N","N",1),""))</f>
        <v/>
      </c>
      <c r="O2227" s="9" t="str">
        <f>IF(Search!$L$4="","",IF(COUNTA($AU2227)=1,IF(Search!$L$4="N","N",1),""))</f>
        <v/>
      </c>
      <c r="P2227" s="9" t="str">
        <f>IF(Search!$L$5="","",IF(ISNUMBER(SEARCH("Jersey",$AU2227))=TRUE,IF(Search!$L$5="N","N",1),""))</f>
        <v/>
      </c>
      <c r="Q2227" s="9" t="str">
        <f>IF(Search!$L$6="","",IF(ISNUMBER(SEARCH("Patch",$AU2227))=TRUE,IF(Search!$L$6="N","N",1),""))</f>
        <v/>
      </c>
      <c r="R2227" s="9" t="str">
        <f>IF(Search!$L$7="","",IF(ISNUMBER(SEARCH("Shield",$AU2227))=TRUE,IF(Search!$L$7="N","N",1),""))</f>
        <v/>
      </c>
      <c r="S2227" s="9" t="str">
        <f>IF(Search!$L$8="","",IF(ISNUMBER(SEARCH("Stick",$AU2227))=TRUE,IF(Search!$L$8="N","N",1),""))</f>
        <v/>
      </c>
      <c r="T2227" s="9" t="str">
        <f>IF(Search!$O$4="","",IF(COUNTA($AW2227)=1,IF(Search!$O$4="N","N",1),""))</f>
        <v/>
      </c>
      <c r="U2227" s="9" t="str">
        <f>IF(Search!$O$5="","",IF($AW2227="","",IF($AW2227&lt;Search!$O$5,"",1)))</f>
        <v/>
      </c>
      <c r="V2227" s="9" t="str">
        <f>IF(Search!$O$6="","",IF($AW2227="","",IF($AW2227&gt;Search!$O$6,"",1)))</f>
        <v/>
      </c>
      <c r="W2227" s="9" t="str">
        <f>IF(Search!$U$4="","",IF($AX2227="","",1))</f>
        <v/>
      </c>
      <c r="X2227" s="9" t="str">
        <f>IF(Search!$U$5="","",IF(ISNUMBER(SEARCH(Search!$U$5,$AX2227))=TRUE,IF(Search!$U$5="N","N",1),""))</f>
        <v/>
      </c>
      <c r="Y2227" s="9" t="str">
        <f>IF(Search!$U$6="","",IF($AY2227&lt;Search!$U$6,"",1))</f>
        <v/>
      </c>
      <c r="Z2227" s="9" t="str">
        <f>IF(Search!$R$4="","",IF(Inventory!$BA2227&lt;Search!$R$4,"",1))</f>
        <v/>
      </c>
      <c r="AA2227" s="9" t="str">
        <f>IF(Search!$R$5="","",IF($BA2227&gt;Search!$R$5,"",1))</f>
        <v/>
      </c>
      <c r="AB2227" s="9" t="str">
        <f>IF(Search!$R$6="","",IF($BB2227&lt;Search!$R$6,"",1))</f>
        <v/>
      </c>
      <c r="AC2227" s="9" t="str">
        <f>IF(Search!$R$7="","",IF($BB2227&lt;Search!$R$7,"",1))</f>
        <v/>
      </c>
      <c r="AD2227" s="45">
        <f>IF(COUNTIF($A2227:$AC2227,"n")&gt;0,"",IF(SUM($A2227:$AC2227)=COUNTA(Search!$C$4:$C$8,Search!$F$4:$F$8,Search!$I$4:$I$6,Search!$I$8,Search!$L$4:$L$8,Search!$O$4:$O$8,Search!$R$4:$R$7,Search!$U$4:$U$7)-COUNTIF(Search!$C$4:$U$7,"n"),1+LARGE($AD$1:AD2226,1),""))</f>
        <v>316</v>
      </c>
      <c r="AE2227" s="45">
        <f t="shared" si="105"/>
        <v>1521</v>
      </c>
      <c r="AF2227" s="45">
        <f>IF(AD2227="","",COUNTIF($AE$1:$AE2226,$AE2227)+RANK($AE2227,$AE$2:$AE$10540,1))</f>
        <v>274</v>
      </c>
      <c r="AG2227" s="45">
        <f t="shared" si="106"/>
        <v>84</v>
      </c>
      <c r="AH2227" s="45">
        <f>IF($AD2227="","",COUNTIF($AG$1:$AG2226,$AG2227)+RANK($AG2227,$AG$1:$AG$10539,0))</f>
        <v>127</v>
      </c>
      <c r="AI2227" s="10" t="str">
        <f t="shared" si="107"/>
        <v>2013-14 Upper Deck Hockey Heroes #HH42 Mark Messier NYR    /   $2</v>
      </c>
      <c r="AJ2227" s="11">
        <v>2013</v>
      </c>
      <c r="AK2227" s="17">
        <v>14</v>
      </c>
      <c r="AL2227" s="12" t="s">
        <v>1632</v>
      </c>
      <c r="AM2227" s="10" t="s">
        <v>1634</v>
      </c>
      <c r="AN2227" s="12" t="s">
        <v>126</v>
      </c>
      <c r="AO2227" s="9" t="s">
        <v>1905</v>
      </c>
      <c r="AP2227" s="9" t="s">
        <v>1902</v>
      </c>
      <c r="AQ2227" s="9"/>
      <c r="AR2227" s="14"/>
      <c r="AS2227" s="9"/>
      <c r="AT2227" s="9"/>
      <c r="AU2227" s="9"/>
      <c r="AV2227" s="13"/>
      <c r="AW2227" s="13"/>
      <c r="AX2227" s="9"/>
      <c r="AY2227" s="9"/>
      <c r="AZ2227" s="9"/>
      <c r="BA2227" s="33">
        <v>2</v>
      </c>
      <c r="BB2227" s="33"/>
      <c r="BC2227" s="36"/>
      <c r="BD2227" s="12" t="s">
        <v>1771</v>
      </c>
    </row>
    <row r="2228" spans="1:56" s="12" customFormat="1" x14ac:dyDescent="0.2">
      <c r="A2228" s="9">
        <f>IF(Search!$C$5="","",IF(COUNTA(Inventory!$AP2228)=1,1,""))</f>
        <v>1</v>
      </c>
      <c r="B2228" s="9" t="str">
        <f>IF(Search!$C$4="","",IF(ISNUMBER(SEARCH(Search!$C$4,$AR2228))=TRUE,1,""))</f>
        <v/>
      </c>
      <c r="C2228" s="9" t="str">
        <f>IF(Search!$C$6="x",IF(COUNTA($AQ2228)=1,1,"N"),IF(COUNTA($AQ2228)=1,"N",""))</f>
        <v/>
      </c>
      <c r="D2228" s="9" t="str">
        <f>IF(Search!$O$8="","",IF(ISNUMBER(SEARCH(Search!$O$8,$BD2228))=TRUE,1,""))</f>
        <v/>
      </c>
      <c r="E2228" s="9" t="str">
        <f>IF(Search!$C$7="","",IF(ISNUMBER(SEARCH(Search!$C$7,$AN2228))=TRUE,1,""))</f>
        <v/>
      </c>
      <c r="F2228" s="9" t="str">
        <f>IF(Search!$C$8="","",IF(ISNUMBER(SEARCH(Search!$C$8,$AO2228))=TRUE,1,""))</f>
        <v/>
      </c>
      <c r="G2228" s="9" t="str">
        <f>IF(Search!$F$4="","",IF(Inventory!$AJ2228&lt;Search!$F$4,"",1))</f>
        <v/>
      </c>
      <c r="H2228" s="9" t="str">
        <f>IF(Search!$F$5="","",IF(Inventory!$AJ2228&gt;Search!$F$5,"",1))</f>
        <v/>
      </c>
      <c r="I2228" s="9" t="str">
        <f>IF(Search!$F$7="","",IF(Search!$F$8="",IF(ISNUMBER(SEARCH(Search!$F$7,$AL2228))=TRUE,1,""),""))</f>
        <v/>
      </c>
      <c r="J2228" s="9" t="str">
        <f>IF($AL2228=Search!$F$8,1,"")</f>
        <v/>
      </c>
      <c r="K2228" s="9" t="str">
        <f>IF(Search!$I$4="","",IF(COUNTA($AS2228)=1,IF(Search!$I$4="N","N",1),""))</f>
        <v/>
      </c>
      <c r="L2228" s="9" t="str">
        <f>IF(Search!$I$5="","",IF($AS2228="RC",1,""))</f>
        <v/>
      </c>
      <c r="M2228" s="9" t="str">
        <f>IF(Search!$I$6="","",IF($AS2228="RCP",1,""))</f>
        <v/>
      </c>
      <c r="N2228" s="9" t="str">
        <f>IF(Search!$I$8="","",IF(COUNTA($AT2228)=1,IF(Search!$I$8="N","N",1),""))</f>
        <v/>
      </c>
      <c r="O2228" s="9" t="str">
        <f>IF(Search!$L$4="","",IF(COUNTA($AU2228)=1,IF(Search!$L$4="N","N",1),""))</f>
        <v/>
      </c>
      <c r="P2228" s="9" t="str">
        <f>IF(Search!$L$5="","",IF(ISNUMBER(SEARCH("Jersey",$AU2228))=TRUE,IF(Search!$L$5="N","N",1),""))</f>
        <v/>
      </c>
      <c r="Q2228" s="9" t="str">
        <f>IF(Search!$L$6="","",IF(ISNUMBER(SEARCH("Patch",$AU2228))=TRUE,IF(Search!$L$6="N","N",1),""))</f>
        <v/>
      </c>
      <c r="R2228" s="9" t="str">
        <f>IF(Search!$L$7="","",IF(ISNUMBER(SEARCH("Shield",$AU2228))=TRUE,IF(Search!$L$7="N","N",1),""))</f>
        <v/>
      </c>
      <c r="S2228" s="9" t="str">
        <f>IF(Search!$L$8="","",IF(ISNUMBER(SEARCH("Stick",$AU2228))=TRUE,IF(Search!$L$8="N","N",1),""))</f>
        <v/>
      </c>
      <c r="T2228" s="9" t="str">
        <f>IF(Search!$O$4="","",IF(COUNTA($AW2228)=1,IF(Search!$O$4="N","N",1),""))</f>
        <v/>
      </c>
      <c r="U2228" s="9" t="str">
        <f>IF(Search!$O$5="","",IF($AW2228="","",IF($AW2228&lt;Search!$O$5,"",1)))</f>
        <v/>
      </c>
      <c r="V2228" s="9" t="str">
        <f>IF(Search!$O$6="","",IF($AW2228="","",IF($AW2228&gt;Search!$O$6,"",1)))</f>
        <v/>
      </c>
      <c r="W2228" s="9" t="str">
        <f>IF(Search!$U$4="","",IF($AX2228="","",1))</f>
        <v/>
      </c>
      <c r="X2228" s="9" t="str">
        <f>IF(Search!$U$5="","",IF(ISNUMBER(SEARCH(Search!$U$5,$AX2228))=TRUE,IF(Search!$U$5="N","N",1),""))</f>
        <v/>
      </c>
      <c r="Y2228" s="9" t="str">
        <f>IF(Search!$U$6="","",IF($AY2228&lt;Search!$U$6,"",1))</f>
        <v/>
      </c>
      <c r="Z2228" s="9" t="str">
        <f>IF(Search!$R$4="","",IF(Inventory!$BA2228&lt;Search!$R$4,"",1))</f>
        <v/>
      </c>
      <c r="AA2228" s="9" t="str">
        <f>IF(Search!$R$5="","",IF($BA2228&gt;Search!$R$5,"",1))</f>
        <v/>
      </c>
      <c r="AB2228" s="9" t="str">
        <f>IF(Search!$R$6="","",IF($BB2228&lt;Search!$R$6,"",1))</f>
        <v/>
      </c>
      <c r="AC2228" s="9" t="str">
        <f>IF(Search!$R$7="","",IF($BB2228&lt;Search!$R$7,"",1))</f>
        <v/>
      </c>
      <c r="AD2228" s="45">
        <f>IF(COUNTIF($A2228:$AC2228,"n")&gt;0,"",IF(SUM($A2228:$AC2228)=COUNTA(Search!$C$4:$C$8,Search!$F$4:$F$8,Search!$I$4:$I$6,Search!$I$8,Search!$L$4:$L$8,Search!$O$4:$O$8,Search!$R$4:$R$7,Search!$U$4:$U$7)-COUNTIF(Search!$C$4:$U$7,"n"),1+LARGE($AD$1:AD2227,1),""))</f>
        <v>317</v>
      </c>
      <c r="AE2228" s="45">
        <f t="shared" si="105"/>
        <v>1521</v>
      </c>
      <c r="AF2228" s="45">
        <f>IF(AD2228="","",COUNTIF($AE$1:$AE2227,$AE2228)+RANK($AE2228,$AE$2:$AE$10540,1))</f>
        <v>275</v>
      </c>
      <c r="AG2228" s="45">
        <f t="shared" si="106"/>
        <v>84</v>
      </c>
      <c r="AH2228" s="45">
        <f>IF($AD2228="","",COUNTIF($AG$1:$AG2227,$AG2228)+RANK($AG2228,$AG$1:$AG$10539,0))</f>
        <v>128</v>
      </c>
      <c r="AI2228" s="10" t="str">
        <f t="shared" si="107"/>
        <v>2013-14 Upper Deck Hockey Heroes #HH42 Mark Messier NYR    /   $2</v>
      </c>
      <c r="AJ2228" s="11">
        <v>2013</v>
      </c>
      <c r="AK2228" s="17">
        <v>14</v>
      </c>
      <c r="AL2228" s="12" t="s">
        <v>1632</v>
      </c>
      <c r="AM2228" s="10" t="s">
        <v>1634</v>
      </c>
      <c r="AN2228" s="12" t="s">
        <v>126</v>
      </c>
      <c r="AO2228" s="9" t="s">
        <v>1905</v>
      </c>
      <c r="AP2228" s="9" t="s">
        <v>1902</v>
      </c>
      <c r="AQ2228" s="9"/>
      <c r="AR2228" s="14"/>
      <c r="AS2228" s="9"/>
      <c r="AT2228" s="9"/>
      <c r="AU2228" s="9"/>
      <c r="AV2228" s="13"/>
      <c r="AW2228" s="13"/>
      <c r="AX2228" s="9"/>
      <c r="AY2228" s="9"/>
      <c r="AZ2228" s="9"/>
      <c r="BA2228" s="33">
        <v>2</v>
      </c>
      <c r="BB2228" s="33"/>
      <c r="BC2228" s="36"/>
      <c r="BD2228" s="12" t="s">
        <v>1771</v>
      </c>
    </row>
    <row r="2229" spans="1:56" s="12" customFormat="1" x14ac:dyDescent="0.2">
      <c r="A2229" s="9">
        <f>IF(Search!$C$5="","",IF(COUNTA(Inventory!$AP2229)=1,1,""))</f>
        <v>1</v>
      </c>
      <c r="B2229" s="9" t="str">
        <f>IF(Search!$C$4="","",IF(ISNUMBER(SEARCH(Search!$C$4,$AR2229))=TRUE,1,""))</f>
        <v/>
      </c>
      <c r="C2229" s="9" t="str">
        <f>IF(Search!$C$6="x",IF(COUNTA($AQ2229)=1,1,"N"),IF(COUNTA($AQ2229)=1,"N",""))</f>
        <v/>
      </c>
      <c r="D2229" s="9" t="str">
        <f>IF(Search!$O$8="","",IF(ISNUMBER(SEARCH(Search!$O$8,$BD2229))=TRUE,1,""))</f>
        <v/>
      </c>
      <c r="E2229" s="9" t="str">
        <f>IF(Search!$C$7="","",IF(ISNUMBER(SEARCH(Search!$C$7,$AN2229))=TRUE,1,""))</f>
        <v/>
      </c>
      <c r="F2229" s="9" t="str">
        <f>IF(Search!$C$8="","",IF(ISNUMBER(SEARCH(Search!$C$8,$AO2229))=TRUE,1,""))</f>
        <v/>
      </c>
      <c r="G2229" s="9" t="str">
        <f>IF(Search!$F$4="","",IF(Inventory!$AJ2229&lt;Search!$F$4,"",1))</f>
        <v/>
      </c>
      <c r="H2229" s="9" t="str">
        <f>IF(Search!$F$5="","",IF(Inventory!$AJ2229&gt;Search!$F$5,"",1))</f>
        <v/>
      </c>
      <c r="I2229" s="9" t="str">
        <f>IF(Search!$F$7="","",IF(Search!$F$8="",IF(ISNUMBER(SEARCH(Search!$F$7,$AL2229))=TRUE,1,""),""))</f>
        <v/>
      </c>
      <c r="J2229" s="9" t="str">
        <f>IF($AL2229=Search!$F$8,1,"")</f>
        <v/>
      </c>
      <c r="K2229" s="9" t="str">
        <f>IF(Search!$I$4="","",IF(COUNTA($AS2229)=1,IF(Search!$I$4="N","N",1),""))</f>
        <v/>
      </c>
      <c r="L2229" s="9" t="str">
        <f>IF(Search!$I$5="","",IF($AS2229="RC",1,""))</f>
        <v/>
      </c>
      <c r="M2229" s="9" t="str">
        <f>IF(Search!$I$6="","",IF($AS2229="RCP",1,""))</f>
        <v/>
      </c>
      <c r="N2229" s="9" t="str">
        <f>IF(Search!$I$8="","",IF(COUNTA($AT2229)=1,IF(Search!$I$8="N","N",1),""))</f>
        <v/>
      </c>
      <c r="O2229" s="9" t="str">
        <f>IF(Search!$L$4="","",IF(COUNTA($AU2229)=1,IF(Search!$L$4="N","N",1),""))</f>
        <v/>
      </c>
      <c r="P2229" s="9" t="str">
        <f>IF(Search!$L$5="","",IF(ISNUMBER(SEARCH("Jersey",$AU2229))=TRUE,IF(Search!$L$5="N","N",1),""))</f>
        <v/>
      </c>
      <c r="Q2229" s="9" t="str">
        <f>IF(Search!$L$6="","",IF(ISNUMBER(SEARCH("Patch",$AU2229))=TRUE,IF(Search!$L$6="N","N",1),""))</f>
        <v/>
      </c>
      <c r="R2229" s="9" t="str">
        <f>IF(Search!$L$7="","",IF(ISNUMBER(SEARCH("Shield",$AU2229))=TRUE,IF(Search!$L$7="N","N",1),""))</f>
        <v/>
      </c>
      <c r="S2229" s="9" t="str">
        <f>IF(Search!$L$8="","",IF(ISNUMBER(SEARCH("Stick",$AU2229))=TRUE,IF(Search!$L$8="N","N",1),""))</f>
        <v/>
      </c>
      <c r="T2229" s="9" t="str">
        <f>IF(Search!$O$4="","",IF(COUNTA($AW2229)=1,IF(Search!$O$4="N","N",1),""))</f>
        <v/>
      </c>
      <c r="U2229" s="9" t="str">
        <f>IF(Search!$O$5="","",IF($AW2229="","",IF($AW2229&lt;Search!$O$5,"",1)))</f>
        <v/>
      </c>
      <c r="V2229" s="9" t="str">
        <f>IF(Search!$O$6="","",IF($AW2229="","",IF($AW2229&gt;Search!$O$6,"",1)))</f>
        <v/>
      </c>
      <c r="W2229" s="9" t="str">
        <f>IF(Search!$U$4="","",IF($AX2229="","",1))</f>
        <v/>
      </c>
      <c r="X2229" s="9" t="str">
        <f>IF(Search!$U$5="","",IF(ISNUMBER(SEARCH(Search!$U$5,$AX2229))=TRUE,IF(Search!$U$5="N","N",1),""))</f>
        <v/>
      </c>
      <c r="Y2229" s="9" t="str">
        <f>IF(Search!$U$6="","",IF($AY2229&lt;Search!$U$6,"",1))</f>
        <v/>
      </c>
      <c r="Z2229" s="9" t="str">
        <f>IF(Search!$R$4="","",IF(Inventory!$BA2229&lt;Search!$R$4,"",1))</f>
        <v/>
      </c>
      <c r="AA2229" s="9" t="str">
        <f>IF(Search!$R$5="","",IF($BA2229&gt;Search!$R$5,"",1))</f>
        <v/>
      </c>
      <c r="AB2229" s="9" t="str">
        <f>IF(Search!$R$6="","",IF($BB2229&lt;Search!$R$6,"",1))</f>
        <v/>
      </c>
      <c r="AC2229" s="9" t="str">
        <f>IF(Search!$R$7="","",IF($BB2229&lt;Search!$R$7,"",1))</f>
        <v/>
      </c>
      <c r="AD2229" s="45">
        <f>IF(COUNTIF($A2229:$AC2229,"n")&gt;0,"",IF(SUM($A2229:$AC2229)=COUNTA(Search!$C$4:$C$8,Search!$F$4:$F$8,Search!$I$4:$I$6,Search!$I$8,Search!$L$4:$L$8,Search!$O$4:$O$8,Search!$R$4:$R$7,Search!$U$4:$U$7)-COUNTIF(Search!$C$4:$U$7,"n"),1+LARGE($AD$1:AD2228,1),""))</f>
        <v>318</v>
      </c>
      <c r="AE2229" s="45">
        <f t="shared" si="105"/>
        <v>1521</v>
      </c>
      <c r="AF2229" s="45">
        <f>IF(AD2229="","",COUNTIF($AE$1:$AE2228,$AE2229)+RANK($AE2229,$AE$2:$AE$10540,1))</f>
        <v>276</v>
      </c>
      <c r="AG2229" s="45">
        <f t="shared" si="106"/>
        <v>84</v>
      </c>
      <c r="AH2229" s="45">
        <f>IF($AD2229="","",COUNTIF($AG$1:$AG2228,$AG2229)+RANK($AG2229,$AG$1:$AG$10539,0))</f>
        <v>129</v>
      </c>
      <c r="AI2229" s="10" t="str">
        <f t="shared" si="107"/>
        <v>2013-14 Upper Deck Hockey Heroes #HH42 Mark Messier NYR    /   $2</v>
      </c>
      <c r="AJ2229" s="11">
        <v>2013</v>
      </c>
      <c r="AK2229" s="17">
        <v>14</v>
      </c>
      <c r="AL2229" s="12" t="s">
        <v>1632</v>
      </c>
      <c r="AM2229" s="10" t="s">
        <v>1634</v>
      </c>
      <c r="AN2229" s="12" t="s">
        <v>126</v>
      </c>
      <c r="AO2229" s="9" t="s">
        <v>1905</v>
      </c>
      <c r="AP2229" s="9" t="s">
        <v>1902</v>
      </c>
      <c r="AQ2229" s="9"/>
      <c r="AR2229" s="14"/>
      <c r="AS2229" s="9"/>
      <c r="AT2229" s="9"/>
      <c r="AU2229" s="9"/>
      <c r="AV2229" s="13"/>
      <c r="AW2229" s="13"/>
      <c r="AX2229" s="9"/>
      <c r="AY2229" s="9"/>
      <c r="AZ2229" s="9"/>
      <c r="BA2229" s="33">
        <v>2</v>
      </c>
      <c r="BB2229" s="33"/>
      <c r="BC2229" s="36"/>
      <c r="BD2229" s="12" t="s">
        <v>1771</v>
      </c>
    </row>
    <row r="2230" spans="1:56" s="12" customFormat="1" x14ac:dyDescent="0.2">
      <c r="A2230" s="9">
        <f>IF(Search!$C$5="","",IF(COUNTA(Inventory!$AP2230)=1,1,""))</f>
        <v>1</v>
      </c>
      <c r="B2230" s="9" t="str">
        <f>IF(Search!$C$4="","",IF(ISNUMBER(SEARCH(Search!$C$4,$AR2230))=TRUE,1,""))</f>
        <v/>
      </c>
      <c r="C2230" s="9" t="str">
        <f>IF(Search!$C$6="x",IF(COUNTA($AQ2230)=1,1,"N"),IF(COUNTA($AQ2230)=1,"N",""))</f>
        <v/>
      </c>
      <c r="D2230" s="9" t="str">
        <f>IF(Search!$O$8="","",IF(ISNUMBER(SEARCH(Search!$O$8,$BD2230))=TRUE,1,""))</f>
        <v/>
      </c>
      <c r="E2230" s="9" t="str">
        <f>IF(Search!$C$7="","",IF(ISNUMBER(SEARCH(Search!$C$7,$AN2230))=TRUE,1,""))</f>
        <v/>
      </c>
      <c r="F2230" s="9" t="str">
        <f>IF(Search!$C$8="","",IF(ISNUMBER(SEARCH(Search!$C$8,$AO2230))=TRUE,1,""))</f>
        <v/>
      </c>
      <c r="G2230" s="9" t="str">
        <f>IF(Search!$F$4="","",IF(Inventory!$AJ2230&lt;Search!$F$4,"",1))</f>
        <v/>
      </c>
      <c r="H2230" s="9" t="str">
        <f>IF(Search!$F$5="","",IF(Inventory!$AJ2230&gt;Search!$F$5,"",1))</f>
        <v/>
      </c>
      <c r="I2230" s="9" t="str">
        <f>IF(Search!$F$7="","",IF(Search!$F$8="",IF(ISNUMBER(SEARCH(Search!$F$7,$AL2230))=TRUE,1,""),""))</f>
        <v/>
      </c>
      <c r="J2230" s="9" t="str">
        <f>IF($AL2230=Search!$F$8,1,"")</f>
        <v/>
      </c>
      <c r="K2230" s="9" t="str">
        <f>IF(Search!$I$4="","",IF(COUNTA($AS2230)=1,IF(Search!$I$4="N","N",1),""))</f>
        <v/>
      </c>
      <c r="L2230" s="9" t="str">
        <f>IF(Search!$I$5="","",IF($AS2230="RC",1,""))</f>
        <v/>
      </c>
      <c r="M2230" s="9" t="str">
        <f>IF(Search!$I$6="","",IF($AS2230="RCP",1,""))</f>
        <v/>
      </c>
      <c r="N2230" s="9" t="str">
        <f>IF(Search!$I$8="","",IF(COUNTA($AT2230)=1,IF(Search!$I$8="N","N",1),""))</f>
        <v/>
      </c>
      <c r="O2230" s="9" t="str">
        <f>IF(Search!$L$4="","",IF(COUNTA($AU2230)=1,IF(Search!$L$4="N","N",1),""))</f>
        <v/>
      </c>
      <c r="P2230" s="9" t="str">
        <f>IF(Search!$L$5="","",IF(ISNUMBER(SEARCH("Jersey",$AU2230))=TRUE,IF(Search!$L$5="N","N",1),""))</f>
        <v/>
      </c>
      <c r="Q2230" s="9" t="str">
        <f>IF(Search!$L$6="","",IF(ISNUMBER(SEARCH("Patch",$AU2230))=TRUE,IF(Search!$L$6="N","N",1),""))</f>
        <v/>
      </c>
      <c r="R2230" s="9" t="str">
        <f>IF(Search!$L$7="","",IF(ISNUMBER(SEARCH("Shield",$AU2230))=TRUE,IF(Search!$L$7="N","N",1),""))</f>
        <v/>
      </c>
      <c r="S2230" s="9" t="str">
        <f>IF(Search!$L$8="","",IF(ISNUMBER(SEARCH("Stick",$AU2230))=TRUE,IF(Search!$L$8="N","N",1),""))</f>
        <v/>
      </c>
      <c r="T2230" s="9" t="str">
        <f>IF(Search!$O$4="","",IF(COUNTA($AW2230)=1,IF(Search!$O$4="N","N",1),""))</f>
        <v/>
      </c>
      <c r="U2230" s="9" t="str">
        <f>IF(Search!$O$5="","",IF($AW2230="","",IF($AW2230&lt;Search!$O$5,"",1)))</f>
        <v/>
      </c>
      <c r="V2230" s="9" t="str">
        <f>IF(Search!$O$6="","",IF($AW2230="","",IF($AW2230&gt;Search!$O$6,"",1)))</f>
        <v/>
      </c>
      <c r="W2230" s="9" t="str">
        <f>IF(Search!$U$4="","",IF($AX2230="","",1))</f>
        <v/>
      </c>
      <c r="X2230" s="9" t="str">
        <f>IF(Search!$U$5="","",IF(ISNUMBER(SEARCH(Search!$U$5,$AX2230))=TRUE,IF(Search!$U$5="N","N",1),""))</f>
        <v/>
      </c>
      <c r="Y2230" s="9" t="str">
        <f>IF(Search!$U$6="","",IF($AY2230&lt;Search!$U$6,"",1))</f>
        <v/>
      </c>
      <c r="Z2230" s="9" t="str">
        <f>IF(Search!$R$4="","",IF(Inventory!$BA2230&lt;Search!$R$4,"",1))</f>
        <v/>
      </c>
      <c r="AA2230" s="9" t="str">
        <f>IF(Search!$R$5="","",IF($BA2230&gt;Search!$R$5,"",1))</f>
        <v/>
      </c>
      <c r="AB2230" s="9" t="str">
        <f>IF(Search!$R$6="","",IF($BB2230&lt;Search!$R$6,"",1))</f>
        <v/>
      </c>
      <c r="AC2230" s="9" t="str">
        <f>IF(Search!$R$7="","",IF($BB2230&lt;Search!$R$7,"",1))</f>
        <v/>
      </c>
      <c r="AD2230" s="45">
        <f>IF(COUNTIF($A2230:$AC2230,"n")&gt;0,"",IF(SUM($A2230:$AC2230)=COUNTA(Search!$C$4:$C$8,Search!$F$4:$F$8,Search!$I$4:$I$6,Search!$I$8,Search!$L$4:$L$8,Search!$O$4:$O$8,Search!$R$4:$R$7,Search!$U$4:$U$7)-COUNTIF(Search!$C$4:$U$7,"n"),1+LARGE($AD$1:AD2229,1),""))</f>
        <v>319</v>
      </c>
      <c r="AE2230" s="45">
        <f t="shared" si="105"/>
        <v>1072</v>
      </c>
      <c r="AF2230" s="45">
        <f>IF(AD2230="","",COUNTIF($AE$1:$AE2229,$AE2230)+RANK($AE2230,$AE$2:$AE$10540,1))</f>
        <v>186</v>
      </c>
      <c r="AG2230" s="45">
        <f t="shared" si="106"/>
        <v>84</v>
      </c>
      <c r="AH2230" s="45">
        <f>IF($AD2230="","",COUNTIF($AG$1:$AG2229,$AG2230)+RANK($AG2230,$AG$1:$AG$10539,0))</f>
        <v>130</v>
      </c>
      <c r="AI2230" s="10" t="str">
        <f t="shared" si="107"/>
        <v>2013-14 Upper Deck Hockey Heroes #HH44 Jari Kurri LAK    /   $2</v>
      </c>
      <c r="AJ2230" s="11">
        <v>2013</v>
      </c>
      <c r="AK2230" s="17">
        <v>14</v>
      </c>
      <c r="AL2230" s="12" t="s">
        <v>1632</v>
      </c>
      <c r="AM2230" s="10" t="s">
        <v>1635</v>
      </c>
      <c r="AN2230" s="12" t="s">
        <v>1636</v>
      </c>
      <c r="AO2230" s="9" t="s">
        <v>1924</v>
      </c>
      <c r="AP2230" s="9" t="s">
        <v>1902</v>
      </c>
      <c r="AQ2230" s="9"/>
      <c r="AR2230" s="14"/>
      <c r="AS2230" s="9"/>
      <c r="AT2230" s="9"/>
      <c r="AU2230" s="9"/>
      <c r="AV2230" s="13"/>
      <c r="AW2230" s="13"/>
      <c r="AX2230" s="9"/>
      <c r="AY2230" s="9"/>
      <c r="AZ2230" s="9"/>
      <c r="BA2230" s="33">
        <v>2</v>
      </c>
      <c r="BB2230" s="33"/>
      <c r="BC2230" s="36"/>
      <c r="BD2230" s="12" t="s">
        <v>1771</v>
      </c>
    </row>
    <row r="2231" spans="1:56" s="12" customFormat="1" x14ac:dyDescent="0.2">
      <c r="A2231" s="9">
        <f>IF(Search!$C$5="","",IF(COUNTA(Inventory!$AP2231)=1,1,""))</f>
        <v>1</v>
      </c>
      <c r="B2231" s="9" t="str">
        <f>IF(Search!$C$4="","",IF(ISNUMBER(SEARCH(Search!$C$4,$AR2231))=TRUE,1,""))</f>
        <v/>
      </c>
      <c r="C2231" s="9" t="str">
        <f>IF(Search!$C$6="x",IF(COUNTA($AQ2231)=1,1,"N"),IF(COUNTA($AQ2231)=1,"N",""))</f>
        <v/>
      </c>
      <c r="D2231" s="9" t="str">
        <f>IF(Search!$O$8="","",IF(ISNUMBER(SEARCH(Search!$O$8,$BD2231))=TRUE,1,""))</f>
        <v/>
      </c>
      <c r="E2231" s="9" t="str">
        <f>IF(Search!$C$7="","",IF(ISNUMBER(SEARCH(Search!$C$7,$AN2231))=TRUE,1,""))</f>
        <v/>
      </c>
      <c r="F2231" s="9" t="str">
        <f>IF(Search!$C$8="","",IF(ISNUMBER(SEARCH(Search!$C$8,$AO2231))=TRUE,1,""))</f>
        <v/>
      </c>
      <c r="G2231" s="9" t="str">
        <f>IF(Search!$F$4="","",IF(Inventory!$AJ2231&lt;Search!$F$4,"",1))</f>
        <v/>
      </c>
      <c r="H2231" s="9" t="str">
        <f>IF(Search!$F$5="","",IF(Inventory!$AJ2231&gt;Search!$F$5,"",1))</f>
        <v/>
      </c>
      <c r="I2231" s="9" t="str">
        <f>IF(Search!$F$7="","",IF(Search!$F$8="",IF(ISNUMBER(SEARCH(Search!$F$7,$AL2231))=TRUE,1,""),""))</f>
        <v/>
      </c>
      <c r="J2231" s="9" t="str">
        <f>IF($AL2231=Search!$F$8,1,"")</f>
        <v/>
      </c>
      <c r="K2231" s="9" t="str">
        <f>IF(Search!$I$4="","",IF(COUNTA($AS2231)=1,IF(Search!$I$4="N","N",1),""))</f>
        <v/>
      </c>
      <c r="L2231" s="9" t="str">
        <f>IF(Search!$I$5="","",IF($AS2231="RC",1,""))</f>
        <v/>
      </c>
      <c r="M2231" s="9" t="str">
        <f>IF(Search!$I$6="","",IF($AS2231="RCP",1,""))</f>
        <v/>
      </c>
      <c r="N2231" s="9" t="str">
        <f>IF(Search!$I$8="","",IF(COUNTA($AT2231)=1,IF(Search!$I$8="N","N",1),""))</f>
        <v/>
      </c>
      <c r="O2231" s="9" t="str">
        <f>IF(Search!$L$4="","",IF(COUNTA($AU2231)=1,IF(Search!$L$4="N","N",1),""))</f>
        <v/>
      </c>
      <c r="P2231" s="9" t="str">
        <f>IF(Search!$L$5="","",IF(ISNUMBER(SEARCH("Jersey",$AU2231))=TRUE,IF(Search!$L$5="N","N",1),""))</f>
        <v/>
      </c>
      <c r="Q2231" s="9" t="str">
        <f>IF(Search!$L$6="","",IF(ISNUMBER(SEARCH("Patch",$AU2231))=TRUE,IF(Search!$L$6="N","N",1),""))</f>
        <v/>
      </c>
      <c r="R2231" s="9" t="str">
        <f>IF(Search!$L$7="","",IF(ISNUMBER(SEARCH("Shield",$AU2231))=TRUE,IF(Search!$L$7="N","N",1),""))</f>
        <v/>
      </c>
      <c r="S2231" s="9" t="str">
        <f>IF(Search!$L$8="","",IF(ISNUMBER(SEARCH("Stick",$AU2231))=TRUE,IF(Search!$L$8="N","N",1),""))</f>
        <v/>
      </c>
      <c r="T2231" s="9" t="str">
        <f>IF(Search!$O$4="","",IF(COUNTA($AW2231)=1,IF(Search!$O$4="N","N",1),""))</f>
        <v/>
      </c>
      <c r="U2231" s="9" t="str">
        <f>IF(Search!$O$5="","",IF($AW2231="","",IF($AW2231&lt;Search!$O$5,"",1)))</f>
        <v/>
      </c>
      <c r="V2231" s="9" t="str">
        <f>IF(Search!$O$6="","",IF($AW2231="","",IF($AW2231&gt;Search!$O$6,"",1)))</f>
        <v/>
      </c>
      <c r="W2231" s="9" t="str">
        <f>IF(Search!$U$4="","",IF($AX2231="","",1))</f>
        <v/>
      </c>
      <c r="X2231" s="9" t="str">
        <f>IF(Search!$U$5="","",IF(ISNUMBER(SEARCH(Search!$U$5,$AX2231))=TRUE,IF(Search!$U$5="N","N",1),""))</f>
        <v/>
      </c>
      <c r="Y2231" s="9" t="str">
        <f>IF(Search!$U$6="","",IF($AY2231&lt;Search!$U$6,"",1))</f>
        <v/>
      </c>
      <c r="Z2231" s="9" t="str">
        <f>IF(Search!$R$4="","",IF(Inventory!$BA2231&lt;Search!$R$4,"",1))</f>
        <v/>
      </c>
      <c r="AA2231" s="9" t="str">
        <f>IF(Search!$R$5="","",IF($BA2231&gt;Search!$R$5,"",1))</f>
        <v/>
      </c>
      <c r="AB2231" s="9" t="str">
        <f>IF(Search!$R$6="","",IF($BB2231&lt;Search!$R$6,"",1))</f>
        <v/>
      </c>
      <c r="AC2231" s="9" t="str">
        <f>IF(Search!$R$7="","",IF($BB2231&lt;Search!$R$7,"",1))</f>
        <v/>
      </c>
      <c r="AD2231" s="45">
        <f>IF(COUNTIF($A2231:$AC2231,"n")&gt;0,"",IF(SUM($A2231:$AC2231)=COUNTA(Search!$C$4:$C$8,Search!$F$4:$F$8,Search!$I$4:$I$6,Search!$I$8,Search!$L$4:$L$8,Search!$O$4:$O$8,Search!$R$4:$R$7,Search!$U$4:$U$7)-COUNTIF(Search!$C$4:$U$7,"n"),1+LARGE($AD$1:AD2230,1),""))</f>
        <v>320</v>
      </c>
      <c r="AE2231" s="45">
        <f t="shared" si="105"/>
        <v>1721</v>
      </c>
      <c r="AF2231" s="45">
        <f>IF(AD2231="","",COUNTIF($AE$1:$AE2230,$AE2231)+RANK($AE2231,$AE$2:$AE$10540,1))</f>
        <v>316</v>
      </c>
      <c r="AG2231" s="45">
        <f t="shared" si="106"/>
        <v>84</v>
      </c>
      <c r="AH2231" s="45">
        <f>IF($AD2231="","",COUNTIF($AG$1:$AG2230,$AG2231)+RANK($AG2231,$AG$1:$AG$10539,0))</f>
        <v>131</v>
      </c>
      <c r="AI2231" s="10" t="str">
        <f t="shared" si="107"/>
        <v>2013-14 Upper Deck Hockey Heroes #HH45 Mike Bossy NYI    /   $2</v>
      </c>
      <c r="AJ2231" s="11">
        <v>2013</v>
      </c>
      <c r="AK2231" s="17">
        <v>14</v>
      </c>
      <c r="AL2231" s="12" t="s">
        <v>1632</v>
      </c>
      <c r="AM2231" s="10" t="s">
        <v>1637</v>
      </c>
      <c r="AN2231" s="12" t="s">
        <v>1638</v>
      </c>
      <c r="AO2231" s="9" t="s">
        <v>1914</v>
      </c>
      <c r="AP2231" s="9" t="s">
        <v>1902</v>
      </c>
      <c r="AQ2231" s="9"/>
      <c r="AR2231" s="14"/>
      <c r="AS2231" s="9"/>
      <c r="AT2231" s="9"/>
      <c r="AU2231" s="9"/>
      <c r="AV2231" s="13"/>
      <c r="AW2231" s="13"/>
      <c r="AX2231" s="9"/>
      <c r="AY2231" s="9"/>
      <c r="AZ2231" s="9"/>
      <c r="BA2231" s="33">
        <v>2</v>
      </c>
      <c r="BB2231" s="33"/>
      <c r="BC2231" s="36"/>
      <c r="BD2231" s="12" t="s">
        <v>1771</v>
      </c>
    </row>
    <row r="2232" spans="1:56" s="12" customFormat="1" x14ac:dyDescent="0.2">
      <c r="A2232" s="9">
        <f>IF(Search!$C$5="","",IF(COUNTA(Inventory!$AP2232)=1,1,""))</f>
        <v>1</v>
      </c>
      <c r="B2232" s="9" t="str">
        <f>IF(Search!$C$4="","",IF(ISNUMBER(SEARCH(Search!$C$4,$AR2232))=TRUE,1,""))</f>
        <v/>
      </c>
      <c r="C2232" s="9" t="str">
        <f>IF(Search!$C$6="x",IF(COUNTA($AQ2232)=1,1,"N"),IF(COUNTA($AQ2232)=1,"N",""))</f>
        <v/>
      </c>
      <c r="D2232" s="9" t="str">
        <f>IF(Search!$O$8="","",IF(ISNUMBER(SEARCH(Search!$O$8,$BD2232))=TRUE,1,""))</f>
        <v/>
      </c>
      <c r="E2232" s="9" t="str">
        <f>IF(Search!$C$7="","",IF(ISNUMBER(SEARCH(Search!$C$7,$AN2232))=TRUE,1,""))</f>
        <v/>
      </c>
      <c r="F2232" s="9" t="str">
        <f>IF(Search!$C$8="","",IF(ISNUMBER(SEARCH(Search!$C$8,$AO2232))=TRUE,1,""))</f>
        <v/>
      </c>
      <c r="G2232" s="9" t="str">
        <f>IF(Search!$F$4="","",IF(Inventory!$AJ2232&lt;Search!$F$4,"",1))</f>
        <v/>
      </c>
      <c r="H2232" s="9" t="str">
        <f>IF(Search!$F$5="","",IF(Inventory!$AJ2232&gt;Search!$F$5,"",1))</f>
        <v/>
      </c>
      <c r="I2232" s="9" t="str">
        <f>IF(Search!$F$7="","",IF(Search!$F$8="",IF(ISNUMBER(SEARCH(Search!$F$7,$AL2232))=TRUE,1,""),""))</f>
        <v/>
      </c>
      <c r="J2232" s="9" t="str">
        <f>IF($AL2232=Search!$F$8,1,"")</f>
        <v/>
      </c>
      <c r="K2232" s="9" t="str">
        <f>IF(Search!$I$4="","",IF(COUNTA($AS2232)=1,IF(Search!$I$4="N","N",1),""))</f>
        <v/>
      </c>
      <c r="L2232" s="9" t="str">
        <f>IF(Search!$I$5="","",IF($AS2232="RC",1,""))</f>
        <v/>
      </c>
      <c r="M2232" s="9" t="str">
        <f>IF(Search!$I$6="","",IF($AS2232="RCP",1,""))</f>
        <v/>
      </c>
      <c r="N2232" s="9" t="str">
        <f>IF(Search!$I$8="","",IF(COUNTA($AT2232)=1,IF(Search!$I$8="N","N",1),""))</f>
        <v/>
      </c>
      <c r="O2232" s="9" t="str">
        <f>IF(Search!$L$4="","",IF(COUNTA($AU2232)=1,IF(Search!$L$4="N","N",1),""))</f>
        <v/>
      </c>
      <c r="P2232" s="9" t="str">
        <f>IF(Search!$L$5="","",IF(ISNUMBER(SEARCH("Jersey",$AU2232))=TRUE,IF(Search!$L$5="N","N",1),""))</f>
        <v/>
      </c>
      <c r="Q2232" s="9" t="str">
        <f>IF(Search!$L$6="","",IF(ISNUMBER(SEARCH("Patch",$AU2232))=TRUE,IF(Search!$L$6="N","N",1),""))</f>
        <v/>
      </c>
      <c r="R2232" s="9" t="str">
        <f>IF(Search!$L$7="","",IF(ISNUMBER(SEARCH("Shield",$AU2232))=TRUE,IF(Search!$L$7="N","N",1),""))</f>
        <v/>
      </c>
      <c r="S2232" s="9" t="str">
        <f>IF(Search!$L$8="","",IF(ISNUMBER(SEARCH("Stick",$AU2232))=TRUE,IF(Search!$L$8="N","N",1),""))</f>
        <v/>
      </c>
      <c r="T2232" s="9" t="str">
        <f>IF(Search!$O$4="","",IF(COUNTA($AW2232)=1,IF(Search!$O$4="N","N",1),""))</f>
        <v/>
      </c>
      <c r="U2232" s="9" t="str">
        <f>IF(Search!$O$5="","",IF($AW2232="","",IF($AW2232&lt;Search!$O$5,"",1)))</f>
        <v/>
      </c>
      <c r="V2232" s="9" t="str">
        <f>IF(Search!$O$6="","",IF($AW2232="","",IF($AW2232&gt;Search!$O$6,"",1)))</f>
        <v/>
      </c>
      <c r="W2232" s="9" t="str">
        <f>IF(Search!$U$4="","",IF($AX2232="","",1))</f>
        <v/>
      </c>
      <c r="X2232" s="9" t="str">
        <f>IF(Search!$U$5="","",IF(ISNUMBER(SEARCH(Search!$U$5,$AX2232))=TRUE,IF(Search!$U$5="N","N",1),""))</f>
        <v/>
      </c>
      <c r="Y2232" s="9" t="str">
        <f>IF(Search!$U$6="","",IF($AY2232&lt;Search!$U$6,"",1))</f>
        <v/>
      </c>
      <c r="Z2232" s="9" t="str">
        <f>IF(Search!$R$4="","",IF(Inventory!$BA2232&lt;Search!$R$4,"",1))</f>
        <v/>
      </c>
      <c r="AA2232" s="9" t="str">
        <f>IF(Search!$R$5="","",IF($BA2232&gt;Search!$R$5,"",1))</f>
        <v/>
      </c>
      <c r="AB2232" s="9" t="str">
        <f>IF(Search!$R$6="","",IF($BB2232&lt;Search!$R$6,"",1))</f>
        <v/>
      </c>
      <c r="AC2232" s="9" t="str">
        <f>IF(Search!$R$7="","",IF($BB2232&lt;Search!$R$7,"",1))</f>
        <v/>
      </c>
      <c r="AD2232" s="45">
        <f>IF(COUNTIF($A2232:$AC2232,"n")&gt;0,"",IF(SUM($A2232:$AC2232)=COUNTA(Search!$C$4:$C$8,Search!$F$4:$F$8,Search!$I$4:$I$6,Search!$I$8,Search!$L$4:$L$8,Search!$O$4:$O$8,Search!$R$4:$R$7,Search!$U$4:$U$7)-COUNTIF(Search!$C$4:$U$7,"n"),1+LARGE($AD$1:AD2231,1),""))</f>
        <v>321</v>
      </c>
      <c r="AE2232" s="45">
        <f t="shared" si="105"/>
        <v>1721</v>
      </c>
      <c r="AF2232" s="45">
        <f>IF(AD2232="","",COUNTIF($AE$1:$AE2231,$AE2232)+RANK($AE2232,$AE$2:$AE$10540,1))</f>
        <v>317</v>
      </c>
      <c r="AG2232" s="45">
        <f t="shared" si="106"/>
        <v>84</v>
      </c>
      <c r="AH2232" s="45">
        <f>IF($AD2232="","",COUNTIF($AG$1:$AG2231,$AG2232)+RANK($AG2232,$AG$1:$AG$10539,0))</f>
        <v>132</v>
      </c>
      <c r="AI2232" s="10" t="str">
        <f t="shared" si="107"/>
        <v>2013-14 Upper Deck Hockey Heroes #HH45 Mike Bossy NYI    /   $2</v>
      </c>
      <c r="AJ2232" s="11">
        <v>2013</v>
      </c>
      <c r="AK2232" s="17">
        <v>14</v>
      </c>
      <c r="AL2232" s="12" t="s">
        <v>1632</v>
      </c>
      <c r="AM2232" s="10" t="s">
        <v>1637</v>
      </c>
      <c r="AN2232" s="12" t="s">
        <v>1638</v>
      </c>
      <c r="AO2232" s="9" t="s">
        <v>1914</v>
      </c>
      <c r="AP2232" s="9" t="s">
        <v>1902</v>
      </c>
      <c r="AQ2232" s="9"/>
      <c r="AR2232" s="14"/>
      <c r="AS2232" s="9"/>
      <c r="AT2232" s="9"/>
      <c r="AU2232" s="9"/>
      <c r="AV2232" s="13"/>
      <c r="AW2232" s="13"/>
      <c r="AX2232" s="9"/>
      <c r="AY2232" s="9"/>
      <c r="AZ2232" s="9"/>
      <c r="BA2232" s="33">
        <v>2</v>
      </c>
      <c r="BB2232" s="33"/>
      <c r="BC2232" s="36"/>
      <c r="BD2232" s="12" t="s">
        <v>1771</v>
      </c>
    </row>
    <row r="2233" spans="1:56" s="12" customFormat="1" x14ac:dyDescent="0.2">
      <c r="A2233" s="9">
        <f>IF(Search!$C$5="","",IF(COUNTA(Inventory!$AP2233)=1,1,""))</f>
        <v>1</v>
      </c>
      <c r="B2233" s="9" t="str">
        <f>IF(Search!$C$4="","",IF(ISNUMBER(SEARCH(Search!$C$4,$AR2233))=TRUE,1,""))</f>
        <v/>
      </c>
      <c r="C2233" s="9" t="str">
        <f>IF(Search!$C$6="x",IF(COUNTA($AQ2233)=1,1,"N"),IF(COUNTA($AQ2233)=1,"N",""))</f>
        <v/>
      </c>
      <c r="D2233" s="9" t="str">
        <f>IF(Search!$O$8="","",IF(ISNUMBER(SEARCH(Search!$O$8,$BD2233))=TRUE,1,""))</f>
        <v/>
      </c>
      <c r="E2233" s="9" t="str">
        <f>IF(Search!$C$7="","",IF(ISNUMBER(SEARCH(Search!$C$7,$AN2233))=TRUE,1,""))</f>
        <v/>
      </c>
      <c r="F2233" s="9" t="str">
        <f>IF(Search!$C$8="","",IF(ISNUMBER(SEARCH(Search!$C$8,$AO2233))=TRUE,1,""))</f>
        <v/>
      </c>
      <c r="G2233" s="9" t="str">
        <f>IF(Search!$F$4="","",IF(Inventory!$AJ2233&lt;Search!$F$4,"",1))</f>
        <v/>
      </c>
      <c r="H2233" s="9" t="str">
        <f>IF(Search!$F$5="","",IF(Inventory!$AJ2233&gt;Search!$F$5,"",1))</f>
        <v/>
      </c>
      <c r="I2233" s="9" t="str">
        <f>IF(Search!$F$7="","",IF(Search!$F$8="",IF(ISNUMBER(SEARCH(Search!$F$7,$AL2233))=TRUE,1,""),""))</f>
        <v/>
      </c>
      <c r="J2233" s="9" t="str">
        <f>IF($AL2233=Search!$F$8,1,"")</f>
        <v/>
      </c>
      <c r="K2233" s="9" t="str">
        <f>IF(Search!$I$4="","",IF(COUNTA($AS2233)=1,IF(Search!$I$4="N","N",1),""))</f>
        <v/>
      </c>
      <c r="L2233" s="9" t="str">
        <f>IF(Search!$I$5="","",IF($AS2233="RC",1,""))</f>
        <v/>
      </c>
      <c r="M2233" s="9" t="str">
        <f>IF(Search!$I$6="","",IF($AS2233="RCP",1,""))</f>
        <v/>
      </c>
      <c r="N2233" s="9" t="str">
        <f>IF(Search!$I$8="","",IF(COUNTA($AT2233)=1,IF(Search!$I$8="N","N",1),""))</f>
        <v/>
      </c>
      <c r="O2233" s="9" t="str">
        <f>IF(Search!$L$4="","",IF(COUNTA($AU2233)=1,IF(Search!$L$4="N","N",1),""))</f>
        <v/>
      </c>
      <c r="P2233" s="9" t="str">
        <f>IF(Search!$L$5="","",IF(ISNUMBER(SEARCH("Jersey",$AU2233))=TRUE,IF(Search!$L$5="N","N",1),""))</f>
        <v/>
      </c>
      <c r="Q2233" s="9" t="str">
        <f>IF(Search!$L$6="","",IF(ISNUMBER(SEARCH("Patch",$AU2233))=TRUE,IF(Search!$L$6="N","N",1),""))</f>
        <v/>
      </c>
      <c r="R2233" s="9" t="str">
        <f>IF(Search!$L$7="","",IF(ISNUMBER(SEARCH("Shield",$AU2233))=TRUE,IF(Search!$L$7="N","N",1),""))</f>
        <v/>
      </c>
      <c r="S2233" s="9" t="str">
        <f>IF(Search!$L$8="","",IF(ISNUMBER(SEARCH("Stick",$AU2233))=TRUE,IF(Search!$L$8="N","N",1),""))</f>
        <v/>
      </c>
      <c r="T2233" s="9" t="str">
        <f>IF(Search!$O$4="","",IF(COUNTA($AW2233)=1,IF(Search!$O$4="N","N",1),""))</f>
        <v/>
      </c>
      <c r="U2233" s="9" t="str">
        <f>IF(Search!$O$5="","",IF($AW2233="","",IF($AW2233&lt;Search!$O$5,"",1)))</f>
        <v/>
      </c>
      <c r="V2233" s="9" t="str">
        <f>IF(Search!$O$6="","",IF($AW2233="","",IF($AW2233&gt;Search!$O$6,"",1)))</f>
        <v/>
      </c>
      <c r="W2233" s="9" t="str">
        <f>IF(Search!$U$4="","",IF($AX2233="","",1))</f>
        <v/>
      </c>
      <c r="X2233" s="9" t="str">
        <f>IF(Search!$U$5="","",IF(ISNUMBER(SEARCH(Search!$U$5,$AX2233))=TRUE,IF(Search!$U$5="N","N",1),""))</f>
        <v/>
      </c>
      <c r="Y2233" s="9" t="str">
        <f>IF(Search!$U$6="","",IF($AY2233&lt;Search!$U$6,"",1))</f>
        <v/>
      </c>
      <c r="Z2233" s="9" t="str">
        <f>IF(Search!$R$4="","",IF(Inventory!$BA2233&lt;Search!$R$4,"",1))</f>
        <v/>
      </c>
      <c r="AA2233" s="9" t="str">
        <f>IF(Search!$R$5="","",IF($BA2233&gt;Search!$R$5,"",1))</f>
        <v/>
      </c>
      <c r="AB2233" s="9" t="str">
        <f>IF(Search!$R$6="","",IF($BB2233&lt;Search!$R$6,"",1))</f>
        <v/>
      </c>
      <c r="AC2233" s="9" t="str">
        <f>IF(Search!$R$7="","",IF($BB2233&lt;Search!$R$7,"",1))</f>
        <v/>
      </c>
      <c r="AD2233" s="45">
        <f>IF(COUNTIF($A2233:$AC2233,"n")&gt;0,"",IF(SUM($A2233:$AC2233)=COUNTA(Search!$C$4:$C$8,Search!$F$4:$F$8,Search!$I$4:$I$6,Search!$I$8,Search!$L$4:$L$8,Search!$O$4:$O$8,Search!$R$4:$R$7,Search!$U$4:$U$7)-COUNTIF(Search!$C$4:$U$7,"n"),1+LARGE($AD$1:AD2232,1),""))</f>
        <v>322</v>
      </c>
      <c r="AE2233" s="45">
        <f t="shared" si="105"/>
        <v>2090</v>
      </c>
      <c r="AF2233" s="45">
        <f>IF(AD2233="","",COUNTIF($AE$1:$AE2232,$AE2233)+RANK($AE2233,$AE$2:$AE$10540,1))</f>
        <v>393</v>
      </c>
      <c r="AG2233" s="45">
        <f t="shared" si="106"/>
        <v>165</v>
      </c>
      <c r="AH2233" s="45">
        <f>IF($AD2233="","",COUNTIF($AG$1:$AG2232,$AG2233)+RANK($AG2233,$AG$1:$AG$10539,0))</f>
        <v>105</v>
      </c>
      <c r="AI2233" s="10" t="str">
        <f t="shared" si="107"/>
        <v>2013-14 Upper Deck Hockey Heroes #HH47 Ray Bourque BOS    /   $2.5</v>
      </c>
      <c r="AJ2233" s="11">
        <v>2013</v>
      </c>
      <c r="AK2233" s="17">
        <v>14</v>
      </c>
      <c r="AL2233" s="12" t="s">
        <v>1632</v>
      </c>
      <c r="AM2233" s="10" t="s">
        <v>1639</v>
      </c>
      <c r="AN2233" s="12" t="s">
        <v>429</v>
      </c>
      <c r="AO2233" s="9" t="s">
        <v>1923</v>
      </c>
      <c r="AP2233" s="9" t="s">
        <v>1902</v>
      </c>
      <c r="AQ2233" s="9"/>
      <c r="AR2233" s="14"/>
      <c r="AS2233" s="9"/>
      <c r="AT2233" s="9"/>
      <c r="AU2233" s="9"/>
      <c r="AV2233" s="13"/>
      <c r="AW2233" s="13"/>
      <c r="AX2233" s="9"/>
      <c r="AY2233" s="9"/>
      <c r="AZ2233" s="9"/>
      <c r="BA2233" s="33">
        <v>2.5</v>
      </c>
      <c r="BB2233" s="33"/>
      <c r="BC2233" s="36"/>
      <c r="BD2233" s="12" t="s">
        <v>1771</v>
      </c>
    </row>
    <row r="2234" spans="1:56" s="12" customFormat="1" x14ac:dyDescent="0.2">
      <c r="A2234" s="9">
        <f>IF(Search!$C$5="","",IF(COUNTA(Inventory!$AP2234)=1,1,""))</f>
        <v>1</v>
      </c>
      <c r="B2234" s="9" t="str">
        <f>IF(Search!$C$4="","",IF(ISNUMBER(SEARCH(Search!$C$4,$AR2234))=TRUE,1,""))</f>
        <v/>
      </c>
      <c r="C2234" s="9" t="str">
        <f>IF(Search!$C$6="x",IF(COUNTA($AQ2234)=1,1,"N"),IF(COUNTA($AQ2234)=1,"N",""))</f>
        <v/>
      </c>
      <c r="D2234" s="9" t="str">
        <f>IF(Search!$O$8="","",IF(ISNUMBER(SEARCH(Search!$O$8,$BD2234))=TRUE,1,""))</f>
        <v/>
      </c>
      <c r="E2234" s="9" t="str">
        <f>IF(Search!$C$7="","",IF(ISNUMBER(SEARCH(Search!$C$7,$AN2234))=TRUE,1,""))</f>
        <v/>
      </c>
      <c r="F2234" s="9" t="str">
        <f>IF(Search!$C$8="","",IF(ISNUMBER(SEARCH(Search!$C$8,$AO2234))=TRUE,1,""))</f>
        <v/>
      </c>
      <c r="G2234" s="9" t="str">
        <f>IF(Search!$F$4="","",IF(Inventory!$AJ2234&lt;Search!$F$4,"",1))</f>
        <v/>
      </c>
      <c r="H2234" s="9" t="str">
        <f>IF(Search!$F$5="","",IF(Inventory!$AJ2234&gt;Search!$F$5,"",1))</f>
        <v/>
      </c>
      <c r="I2234" s="9" t="str">
        <f>IF(Search!$F$7="","",IF(Search!$F$8="",IF(ISNUMBER(SEARCH(Search!$F$7,$AL2234))=TRUE,1,""),""))</f>
        <v/>
      </c>
      <c r="J2234" s="9" t="str">
        <f>IF($AL2234=Search!$F$8,1,"")</f>
        <v/>
      </c>
      <c r="K2234" s="9" t="str">
        <f>IF(Search!$I$4="","",IF(COUNTA($AS2234)=1,IF(Search!$I$4="N","N",1),""))</f>
        <v/>
      </c>
      <c r="L2234" s="9" t="str">
        <f>IF(Search!$I$5="","",IF($AS2234="RC",1,""))</f>
        <v/>
      </c>
      <c r="M2234" s="9" t="str">
        <f>IF(Search!$I$6="","",IF($AS2234="RCP",1,""))</f>
        <v/>
      </c>
      <c r="N2234" s="9" t="str">
        <f>IF(Search!$I$8="","",IF(COUNTA($AT2234)=1,IF(Search!$I$8="N","N",1),""))</f>
        <v/>
      </c>
      <c r="O2234" s="9" t="str">
        <f>IF(Search!$L$4="","",IF(COUNTA($AU2234)=1,IF(Search!$L$4="N","N",1),""))</f>
        <v/>
      </c>
      <c r="P2234" s="9" t="str">
        <f>IF(Search!$L$5="","",IF(ISNUMBER(SEARCH("Jersey",$AU2234))=TRUE,IF(Search!$L$5="N","N",1),""))</f>
        <v/>
      </c>
      <c r="Q2234" s="9" t="str">
        <f>IF(Search!$L$6="","",IF(ISNUMBER(SEARCH("Patch",$AU2234))=TRUE,IF(Search!$L$6="N","N",1),""))</f>
        <v/>
      </c>
      <c r="R2234" s="9" t="str">
        <f>IF(Search!$L$7="","",IF(ISNUMBER(SEARCH("Shield",$AU2234))=TRUE,IF(Search!$L$7="N","N",1),""))</f>
        <v/>
      </c>
      <c r="S2234" s="9" t="str">
        <f>IF(Search!$L$8="","",IF(ISNUMBER(SEARCH("Stick",$AU2234))=TRUE,IF(Search!$L$8="N","N",1),""))</f>
        <v/>
      </c>
      <c r="T2234" s="9" t="str">
        <f>IF(Search!$O$4="","",IF(COUNTA($AW2234)=1,IF(Search!$O$4="N","N",1),""))</f>
        <v/>
      </c>
      <c r="U2234" s="9" t="str">
        <f>IF(Search!$O$5="","",IF($AW2234="","",IF($AW2234&lt;Search!$O$5,"",1)))</f>
        <v/>
      </c>
      <c r="V2234" s="9" t="str">
        <f>IF(Search!$O$6="","",IF($AW2234="","",IF($AW2234&gt;Search!$O$6,"",1)))</f>
        <v/>
      </c>
      <c r="W2234" s="9" t="str">
        <f>IF(Search!$U$4="","",IF($AX2234="","",1))</f>
        <v/>
      </c>
      <c r="X2234" s="9" t="str">
        <f>IF(Search!$U$5="","",IF(ISNUMBER(SEARCH(Search!$U$5,$AX2234))=TRUE,IF(Search!$U$5="N","N",1),""))</f>
        <v/>
      </c>
      <c r="Y2234" s="9" t="str">
        <f>IF(Search!$U$6="","",IF($AY2234&lt;Search!$U$6,"",1))</f>
        <v/>
      </c>
      <c r="Z2234" s="9" t="str">
        <f>IF(Search!$R$4="","",IF(Inventory!$BA2234&lt;Search!$R$4,"",1))</f>
        <v/>
      </c>
      <c r="AA2234" s="9" t="str">
        <f>IF(Search!$R$5="","",IF($BA2234&gt;Search!$R$5,"",1))</f>
        <v/>
      </c>
      <c r="AB2234" s="9" t="str">
        <f>IF(Search!$R$6="","",IF($BB2234&lt;Search!$R$6,"",1))</f>
        <v/>
      </c>
      <c r="AC2234" s="9" t="str">
        <f>IF(Search!$R$7="","",IF($BB2234&lt;Search!$R$7,"",1))</f>
        <v/>
      </c>
      <c r="AD2234" s="45">
        <f>IF(COUNTIF($A2234:$AC2234,"n")&gt;0,"",IF(SUM($A2234:$AC2234)=COUNTA(Search!$C$4:$C$8,Search!$F$4:$F$8,Search!$I$4:$I$6,Search!$I$8,Search!$L$4:$L$8,Search!$O$4:$O$8,Search!$R$4:$R$7,Search!$U$4:$U$7)-COUNTIF(Search!$C$4:$U$7,"n"),1+LARGE($AD$1:AD2233,1),""))</f>
        <v>323</v>
      </c>
      <c r="AE2234" s="45">
        <f t="shared" si="105"/>
        <v>2008</v>
      </c>
      <c r="AF2234" s="45">
        <f>IF(AD2234="","",COUNTIF($AE$1:$AE2233,$AE2234)+RANK($AE2234,$AE$2:$AE$10540,1))</f>
        <v>377</v>
      </c>
      <c r="AG2234" s="45">
        <f t="shared" si="106"/>
        <v>276</v>
      </c>
      <c r="AH2234" s="45">
        <f>IF($AD2234="","",COUNTIF($AG$1:$AG2233,$AG2234)+RANK($AG2234,$AG$1:$AG$10539,0))</f>
        <v>69</v>
      </c>
      <c r="AI2234" s="10" t="str">
        <f t="shared" si="107"/>
        <v>2013-14 Upper Deck Hockey Heroes #HH48 Patrick Roy MTL    /   $4</v>
      </c>
      <c r="AJ2234" s="11">
        <v>2013</v>
      </c>
      <c r="AK2234" s="17">
        <v>14</v>
      </c>
      <c r="AL2234" s="12" t="s">
        <v>1632</v>
      </c>
      <c r="AM2234" s="10" t="s">
        <v>1633</v>
      </c>
      <c r="AN2234" s="12" t="s">
        <v>356</v>
      </c>
      <c r="AO2234" s="9" t="s">
        <v>1911</v>
      </c>
      <c r="AP2234" s="9" t="s">
        <v>1902</v>
      </c>
      <c r="AQ2234" s="9"/>
      <c r="AR2234" s="14"/>
      <c r="AS2234" s="9"/>
      <c r="AT2234" s="9"/>
      <c r="AU2234" s="9"/>
      <c r="AV2234" s="13"/>
      <c r="AW2234" s="13"/>
      <c r="AX2234" s="9"/>
      <c r="AY2234" s="9"/>
      <c r="AZ2234" s="9"/>
      <c r="BA2234" s="33">
        <v>4</v>
      </c>
      <c r="BB2234" s="33"/>
      <c r="BC2234" s="36"/>
      <c r="BD2234" s="12" t="s">
        <v>1771</v>
      </c>
    </row>
    <row r="2235" spans="1:56" s="12" customFormat="1" x14ac:dyDescent="0.2">
      <c r="A2235" s="9">
        <f>IF(Search!$C$5="","",IF(COUNTA(Inventory!$AP2235)=1,1,""))</f>
        <v>1</v>
      </c>
      <c r="B2235" s="9" t="str">
        <f>IF(Search!$C$4="","",IF(ISNUMBER(SEARCH(Search!$C$4,$AR2235))=TRUE,1,""))</f>
        <v/>
      </c>
      <c r="C2235" s="9" t="str">
        <f>IF(Search!$C$6="x",IF(COUNTA($AQ2235)=1,1,"N"),IF(COUNTA($AQ2235)=1,"N",""))</f>
        <v/>
      </c>
      <c r="D2235" s="9" t="str">
        <f>IF(Search!$O$8="","",IF(ISNUMBER(SEARCH(Search!$O$8,$BD2235))=TRUE,1,""))</f>
        <v/>
      </c>
      <c r="E2235" s="9" t="str">
        <f>IF(Search!$C$7="","",IF(ISNUMBER(SEARCH(Search!$C$7,$AN2235))=TRUE,1,""))</f>
        <v/>
      </c>
      <c r="F2235" s="9" t="str">
        <f>IF(Search!$C$8="","",IF(ISNUMBER(SEARCH(Search!$C$8,$AO2235))=TRUE,1,""))</f>
        <v/>
      </c>
      <c r="G2235" s="9" t="str">
        <f>IF(Search!$F$4="","",IF(Inventory!$AJ2235&lt;Search!$F$4,"",1))</f>
        <v/>
      </c>
      <c r="H2235" s="9" t="str">
        <f>IF(Search!$F$5="","",IF(Inventory!$AJ2235&gt;Search!$F$5,"",1))</f>
        <v/>
      </c>
      <c r="I2235" s="9" t="str">
        <f>IF(Search!$F$7="","",IF(Search!$F$8="",IF(ISNUMBER(SEARCH(Search!$F$7,$AL2235))=TRUE,1,""),""))</f>
        <v/>
      </c>
      <c r="J2235" s="9" t="str">
        <f>IF($AL2235=Search!$F$8,1,"")</f>
        <v/>
      </c>
      <c r="K2235" s="9" t="str">
        <f>IF(Search!$I$4="","",IF(COUNTA($AS2235)=1,IF(Search!$I$4="N","N",1),""))</f>
        <v/>
      </c>
      <c r="L2235" s="9" t="str">
        <f>IF(Search!$I$5="","",IF($AS2235="RC",1,""))</f>
        <v/>
      </c>
      <c r="M2235" s="9" t="str">
        <f>IF(Search!$I$6="","",IF($AS2235="RCP",1,""))</f>
        <v/>
      </c>
      <c r="N2235" s="9" t="str">
        <f>IF(Search!$I$8="","",IF(COUNTA($AT2235)=1,IF(Search!$I$8="N","N",1),""))</f>
        <v/>
      </c>
      <c r="O2235" s="9" t="str">
        <f>IF(Search!$L$4="","",IF(COUNTA($AU2235)=1,IF(Search!$L$4="N","N",1),""))</f>
        <v/>
      </c>
      <c r="P2235" s="9" t="str">
        <f>IF(Search!$L$5="","",IF(ISNUMBER(SEARCH("Jersey",$AU2235))=TRUE,IF(Search!$L$5="N","N",1),""))</f>
        <v/>
      </c>
      <c r="Q2235" s="9" t="str">
        <f>IF(Search!$L$6="","",IF(ISNUMBER(SEARCH("Patch",$AU2235))=TRUE,IF(Search!$L$6="N","N",1),""))</f>
        <v/>
      </c>
      <c r="R2235" s="9" t="str">
        <f>IF(Search!$L$7="","",IF(ISNUMBER(SEARCH("Shield",$AU2235))=TRUE,IF(Search!$L$7="N","N",1),""))</f>
        <v/>
      </c>
      <c r="S2235" s="9" t="str">
        <f>IF(Search!$L$8="","",IF(ISNUMBER(SEARCH("Stick",$AU2235))=TRUE,IF(Search!$L$8="N","N",1),""))</f>
        <v/>
      </c>
      <c r="T2235" s="9" t="str">
        <f>IF(Search!$O$4="","",IF(COUNTA($AW2235)=1,IF(Search!$O$4="N","N",1),""))</f>
        <v/>
      </c>
      <c r="U2235" s="9" t="str">
        <f>IF(Search!$O$5="","",IF($AW2235="","",IF($AW2235&lt;Search!$O$5,"",1)))</f>
        <v/>
      </c>
      <c r="V2235" s="9" t="str">
        <f>IF(Search!$O$6="","",IF($AW2235="","",IF($AW2235&gt;Search!$O$6,"",1)))</f>
        <v/>
      </c>
      <c r="W2235" s="9" t="str">
        <f>IF(Search!$U$4="","",IF($AX2235="","",1))</f>
        <v/>
      </c>
      <c r="X2235" s="9" t="str">
        <f>IF(Search!$U$5="","",IF(ISNUMBER(SEARCH(Search!$U$5,$AX2235))=TRUE,IF(Search!$U$5="N","N",1),""))</f>
        <v/>
      </c>
      <c r="Y2235" s="9" t="str">
        <f>IF(Search!$U$6="","",IF($AY2235&lt;Search!$U$6,"",1))</f>
        <v/>
      </c>
      <c r="Z2235" s="9" t="str">
        <f>IF(Search!$R$4="","",IF(Inventory!$BA2235&lt;Search!$R$4,"",1))</f>
        <v/>
      </c>
      <c r="AA2235" s="9" t="str">
        <f>IF(Search!$R$5="","",IF($BA2235&gt;Search!$R$5,"",1))</f>
        <v/>
      </c>
      <c r="AB2235" s="9" t="str">
        <f>IF(Search!$R$6="","",IF($BB2235&lt;Search!$R$6,"",1))</f>
        <v/>
      </c>
      <c r="AC2235" s="9" t="str">
        <f>IF(Search!$R$7="","",IF($BB2235&lt;Search!$R$7,"",1))</f>
        <v/>
      </c>
      <c r="AD2235" s="45">
        <f>IF(COUNTIF($A2235:$AC2235,"n")&gt;0,"",IF(SUM($A2235:$AC2235)=COUNTA(Search!$C$4:$C$8,Search!$F$4:$F$8,Search!$I$4:$I$6,Search!$I$8,Search!$L$4:$L$8,Search!$O$4:$O$8,Search!$R$4:$R$7,Search!$U$4:$U$7)-COUNTIF(Search!$C$4:$U$7,"n"),1+LARGE($AD$1:AD2234,1),""))</f>
        <v>324</v>
      </c>
      <c r="AE2235" s="45">
        <f t="shared" si="105"/>
        <v>2008</v>
      </c>
      <c r="AF2235" s="45">
        <f>IF(AD2235="","",COUNTIF($AE$1:$AE2234,$AE2235)+RANK($AE2235,$AE$2:$AE$10540,1))</f>
        <v>378</v>
      </c>
      <c r="AG2235" s="45">
        <f t="shared" si="106"/>
        <v>276</v>
      </c>
      <c r="AH2235" s="45">
        <f>IF($AD2235="","",COUNTIF($AG$1:$AG2234,$AG2235)+RANK($AG2235,$AG$1:$AG$10539,0))</f>
        <v>70</v>
      </c>
      <c r="AI2235" s="10" t="str">
        <f t="shared" si="107"/>
        <v>2013-14 Upper Deck Hockey Heroes #HH48 Patrick Roy MTL    /   $4</v>
      </c>
      <c r="AJ2235" s="11">
        <v>2013</v>
      </c>
      <c r="AK2235" s="17">
        <v>14</v>
      </c>
      <c r="AL2235" s="12" t="s">
        <v>1632</v>
      </c>
      <c r="AM2235" s="10" t="s">
        <v>1633</v>
      </c>
      <c r="AN2235" s="12" t="s">
        <v>356</v>
      </c>
      <c r="AO2235" s="9" t="s">
        <v>1911</v>
      </c>
      <c r="AP2235" s="9" t="s">
        <v>1902</v>
      </c>
      <c r="AQ2235" s="9"/>
      <c r="AR2235" s="14"/>
      <c r="AS2235" s="9"/>
      <c r="AT2235" s="9"/>
      <c r="AU2235" s="9"/>
      <c r="AV2235" s="13"/>
      <c r="AW2235" s="13"/>
      <c r="AX2235" s="9"/>
      <c r="AY2235" s="9"/>
      <c r="AZ2235" s="9"/>
      <c r="BA2235" s="33">
        <v>4</v>
      </c>
      <c r="BB2235" s="33"/>
      <c r="BC2235" s="36"/>
      <c r="BD2235" s="12" t="s">
        <v>1771</v>
      </c>
    </row>
    <row r="2236" spans="1:56" s="12" customFormat="1" x14ac:dyDescent="0.2">
      <c r="A2236" s="9">
        <f>IF(Search!$C$5="","",IF(COUNTA(Inventory!$AP2236)=1,1,""))</f>
        <v>1</v>
      </c>
      <c r="B2236" s="9" t="str">
        <f>IF(Search!$C$4="","",IF(ISNUMBER(SEARCH(Search!$C$4,$AR2236))=TRUE,1,""))</f>
        <v/>
      </c>
      <c r="C2236" s="9" t="str">
        <f>IF(Search!$C$6="x",IF(COUNTA($AQ2236)=1,1,"N"),IF(COUNTA($AQ2236)=1,"N",""))</f>
        <v/>
      </c>
      <c r="D2236" s="9" t="str">
        <f>IF(Search!$O$8="","",IF(ISNUMBER(SEARCH(Search!$O$8,$BD2236))=TRUE,1,""))</f>
        <v/>
      </c>
      <c r="E2236" s="9" t="str">
        <f>IF(Search!$C$7="","",IF(ISNUMBER(SEARCH(Search!$C$7,$AN2236))=TRUE,1,""))</f>
        <v/>
      </c>
      <c r="F2236" s="9" t="str">
        <f>IF(Search!$C$8="","",IF(ISNUMBER(SEARCH(Search!$C$8,$AO2236))=TRUE,1,""))</f>
        <v/>
      </c>
      <c r="G2236" s="9" t="str">
        <f>IF(Search!$F$4="","",IF(Inventory!$AJ2236&lt;Search!$F$4,"",1))</f>
        <v/>
      </c>
      <c r="H2236" s="9" t="str">
        <f>IF(Search!$F$5="","",IF(Inventory!$AJ2236&gt;Search!$F$5,"",1))</f>
        <v/>
      </c>
      <c r="I2236" s="9" t="str">
        <f>IF(Search!$F$7="","",IF(Search!$F$8="",IF(ISNUMBER(SEARCH(Search!$F$7,$AL2236))=TRUE,1,""),""))</f>
        <v/>
      </c>
      <c r="J2236" s="9" t="str">
        <f>IF($AL2236=Search!$F$8,1,"")</f>
        <v/>
      </c>
      <c r="K2236" s="9" t="str">
        <f>IF(Search!$I$4="","",IF(COUNTA($AS2236)=1,IF(Search!$I$4="N","N",1),""))</f>
        <v/>
      </c>
      <c r="L2236" s="9" t="str">
        <f>IF(Search!$I$5="","",IF($AS2236="RC",1,""))</f>
        <v/>
      </c>
      <c r="M2236" s="9" t="str">
        <f>IF(Search!$I$6="","",IF($AS2236="RCP",1,""))</f>
        <v/>
      </c>
      <c r="N2236" s="9" t="str">
        <f>IF(Search!$I$8="","",IF(COUNTA($AT2236)=1,IF(Search!$I$8="N","N",1),""))</f>
        <v/>
      </c>
      <c r="O2236" s="9" t="str">
        <f>IF(Search!$L$4="","",IF(COUNTA($AU2236)=1,IF(Search!$L$4="N","N",1),""))</f>
        <v/>
      </c>
      <c r="P2236" s="9" t="str">
        <f>IF(Search!$L$5="","",IF(ISNUMBER(SEARCH("Jersey",$AU2236))=TRUE,IF(Search!$L$5="N","N",1),""))</f>
        <v/>
      </c>
      <c r="Q2236" s="9" t="str">
        <f>IF(Search!$L$6="","",IF(ISNUMBER(SEARCH("Patch",$AU2236))=TRUE,IF(Search!$L$6="N","N",1),""))</f>
        <v/>
      </c>
      <c r="R2236" s="9" t="str">
        <f>IF(Search!$L$7="","",IF(ISNUMBER(SEARCH("Shield",$AU2236))=TRUE,IF(Search!$L$7="N","N",1),""))</f>
        <v/>
      </c>
      <c r="S2236" s="9" t="str">
        <f>IF(Search!$L$8="","",IF(ISNUMBER(SEARCH("Stick",$AU2236))=TRUE,IF(Search!$L$8="N","N",1),""))</f>
        <v/>
      </c>
      <c r="T2236" s="9" t="str">
        <f>IF(Search!$O$4="","",IF(COUNTA($AW2236)=1,IF(Search!$O$4="N","N",1),""))</f>
        <v/>
      </c>
      <c r="U2236" s="9" t="str">
        <f>IF(Search!$O$5="","",IF($AW2236="","",IF($AW2236&lt;Search!$O$5,"",1)))</f>
        <v/>
      </c>
      <c r="V2236" s="9" t="str">
        <f>IF(Search!$O$6="","",IF($AW2236="","",IF($AW2236&gt;Search!$O$6,"",1)))</f>
        <v/>
      </c>
      <c r="W2236" s="9" t="str">
        <f>IF(Search!$U$4="","",IF($AX2236="","",1))</f>
        <v/>
      </c>
      <c r="X2236" s="9" t="str">
        <f>IF(Search!$U$5="","",IF(ISNUMBER(SEARCH(Search!$U$5,$AX2236))=TRUE,IF(Search!$U$5="N","N",1),""))</f>
        <v/>
      </c>
      <c r="Y2236" s="9" t="str">
        <f>IF(Search!$U$6="","",IF($AY2236&lt;Search!$U$6,"",1))</f>
        <v/>
      </c>
      <c r="Z2236" s="9" t="str">
        <f>IF(Search!$R$4="","",IF(Inventory!$BA2236&lt;Search!$R$4,"",1))</f>
        <v/>
      </c>
      <c r="AA2236" s="9" t="str">
        <f>IF(Search!$R$5="","",IF($BA2236&gt;Search!$R$5,"",1))</f>
        <v/>
      </c>
      <c r="AB2236" s="9" t="str">
        <f>IF(Search!$R$6="","",IF($BB2236&lt;Search!$R$6,"",1))</f>
        <v/>
      </c>
      <c r="AC2236" s="9" t="str">
        <f>IF(Search!$R$7="","",IF($BB2236&lt;Search!$R$7,"",1))</f>
        <v/>
      </c>
      <c r="AD2236" s="45">
        <f>IF(COUNTIF($A2236:$AC2236,"n")&gt;0,"",IF(SUM($A2236:$AC2236)=COUNTA(Search!$C$4:$C$8,Search!$F$4:$F$8,Search!$I$4:$I$6,Search!$I$8,Search!$L$4:$L$8,Search!$O$4:$O$8,Search!$R$4:$R$7,Search!$U$4:$U$7)-COUNTIF(Search!$C$4:$U$7,"n"),1+LARGE($AD$1:AD2235,1),""))</f>
        <v>325</v>
      </c>
      <c r="AE2236" s="45">
        <f t="shared" si="105"/>
        <v>2725</v>
      </c>
      <c r="AF2236" s="45">
        <f>IF(AD2236="","",COUNTIF($AE$1:$AE2235,$AE2236)+RANK($AE2236,$AE$2:$AE$10540,1))</f>
        <v>486</v>
      </c>
      <c r="AG2236" s="45">
        <f t="shared" si="106"/>
        <v>476</v>
      </c>
      <c r="AH2236" s="45">
        <f>IF($AD2236="","",COUNTIF($AG$1:$AG2235,$AG2236)+RANK($AG2236,$AG$1:$AG$10539,0))</f>
        <v>42</v>
      </c>
      <c r="AI2236" s="10" t="str">
        <f t="shared" si="107"/>
        <v>2013-14 Upper Deck Hockey Heroes 1990's #HH53 Wayne Gretzky LAK    /   $6</v>
      </c>
      <c r="AJ2236" s="11">
        <v>2013</v>
      </c>
      <c r="AK2236" s="17">
        <v>14</v>
      </c>
      <c r="AL2236" s="12" t="s">
        <v>1640</v>
      </c>
      <c r="AM2236" s="10" t="s">
        <v>1643</v>
      </c>
      <c r="AN2236" s="12" t="s">
        <v>163</v>
      </c>
      <c r="AO2236" s="9" t="s">
        <v>1924</v>
      </c>
      <c r="AP2236" s="9" t="s">
        <v>1902</v>
      </c>
      <c r="AQ2236" s="9"/>
      <c r="AR2236" s="14"/>
      <c r="AS2236" s="9"/>
      <c r="AT2236" s="9"/>
      <c r="AU2236" s="9"/>
      <c r="AV2236" s="13"/>
      <c r="AW2236" s="13"/>
      <c r="AX2236" s="9"/>
      <c r="AY2236" s="9"/>
      <c r="AZ2236" s="9"/>
      <c r="BA2236" s="33">
        <v>6</v>
      </c>
      <c r="BB2236" s="33"/>
      <c r="BC2236" s="36"/>
      <c r="BD2236" s="12" t="s">
        <v>1771</v>
      </c>
    </row>
    <row r="2237" spans="1:56" s="12" customFormat="1" x14ac:dyDescent="0.2">
      <c r="A2237" s="9">
        <f>IF(Search!$C$5="","",IF(COUNTA(Inventory!$AP2237)=1,1,""))</f>
        <v>1</v>
      </c>
      <c r="B2237" s="9" t="str">
        <f>IF(Search!$C$4="","",IF(ISNUMBER(SEARCH(Search!$C$4,$AR2237))=TRUE,1,""))</f>
        <v/>
      </c>
      <c r="C2237" s="9" t="str">
        <f>IF(Search!$C$6="x",IF(COUNTA($AQ2237)=1,1,"N"),IF(COUNTA($AQ2237)=1,"N",""))</f>
        <v/>
      </c>
      <c r="D2237" s="9" t="str">
        <f>IF(Search!$O$8="","",IF(ISNUMBER(SEARCH(Search!$O$8,$BD2237))=TRUE,1,""))</f>
        <v/>
      </c>
      <c r="E2237" s="9" t="str">
        <f>IF(Search!$C$7="","",IF(ISNUMBER(SEARCH(Search!$C$7,$AN2237))=TRUE,1,""))</f>
        <v/>
      </c>
      <c r="F2237" s="9" t="str">
        <f>IF(Search!$C$8="","",IF(ISNUMBER(SEARCH(Search!$C$8,$AO2237))=TRUE,1,""))</f>
        <v/>
      </c>
      <c r="G2237" s="9" t="str">
        <f>IF(Search!$F$4="","",IF(Inventory!$AJ2237&lt;Search!$F$4,"",1))</f>
        <v/>
      </c>
      <c r="H2237" s="9" t="str">
        <f>IF(Search!$F$5="","",IF(Inventory!$AJ2237&gt;Search!$F$5,"",1))</f>
        <v/>
      </c>
      <c r="I2237" s="9" t="str">
        <f>IF(Search!$F$7="","",IF(Search!$F$8="",IF(ISNUMBER(SEARCH(Search!$F$7,$AL2237))=TRUE,1,""),""))</f>
        <v/>
      </c>
      <c r="J2237" s="9" t="str">
        <f>IF($AL2237=Search!$F$8,1,"")</f>
        <v/>
      </c>
      <c r="K2237" s="9" t="str">
        <f>IF(Search!$I$4="","",IF(COUNTA($AS2237)=1,IF(Search!$I$4="N","N",1),""))</f>
        <v/>
      </c>
      <c r="L2237" s="9" t="str">
        <f>IF(Search!$I$5="","",IF($AS2237="RC",1,""))</f>
        <v/>
      </c>
      <c r="M2237" s="9" t="str">
        <f>IF(Search!$I$6="","",IF($AS2237="RCP",1,""))</f>
        <v/>
      </c>
      <c r="N2237" s="9" t="str">
        <f>IF(Search!$I$8="","",IF(COUNTA($AT2237)=1,IF(Search!$I$8="N","N",1),""))</f>
        <v/>
      </c>
      <c r="O2237" s="9" t="str">
        <f>IF(Search!$L$4="","",IF(COUNTA($AU2237)=1,IF(Search!$L$4="N","N",1),""))</f>
        <v/>
      </c>
      <c r="P2237" s="9" t="str">
        <f>IF(Search!$L$5="","",IF(ISNUMBER(SEARCH("Jersey",$AU2237))=TRUE,IF(Search!$L$5="N","N",1),""))</f>
        <v/>
      </c>
      <c r="Q2237" s="9" t="str">
        <f>IF(Search!$L$6="","",IF(ISNUMBER(SEARCH("Patch",$AU2237))=TRUE,IF(Search!$L$6="N","N",1),""))</f>
        <v/>
      </c>
      <c r="R2237" s="9" t="str">
        <f>IF(Search!$L$7="","",IF(ISNUMBER(SEARCH("Shield",$AU2237))=TRUE,IF(Search!$L$7="N","N",1),""))</f>
        <v/>
      </c>
      <c r="S2237" s="9" t="str">
        <f>IF(Search!$L$8="","",IF(ISNUMBER(SEARCH("Stick",$AU2237))=TRUE,IF(Search!$L$8="N","N",1),""))</f>
        <v/>
      </c>
      <c r="T2237" s="9" t="str">
        <f>IF(Search!$O$4="","",IF(COUNTA($AW2237)=1,IF(Search!$O$4="N","N",1),""))</f>
        <v/>
      </c>
      <c r="U2237" s="9" t="str">
        <f>IF(Search!$O$5="","",IF($AW2237="","",IF($AW2237&lt;Search!$O$5,"",1)))</f>
        <v/>
      </c>
      <c r="V2237" s="9" t="str">
        <f>IF(Search!$O$6="","",IF($AW2237="","",IF($AW2237&gt;Search!$O$6,"",1)))</f>
        <v/>
      </c>
      <c r="W2237" s="9" t="str">
        <f>IF(Search!$U$4="","",IF($AX2237="","",1))</f>
        <v/>
      </c>
      <c r="X2237" s="9" t="str">
        <f>IF(Search!$U$5="","",IF(ISNUMBER(SEARCH(Search!$U$5,$AX2237))=TRUE,IF(Search!$U$5="N","N",1),""))</f>
        <v/>
      </c>
      <c r="Y2237" s="9" t="str">
        <f>IF(Search!$U$6="","",IF($AY2237&lt;Search!$U$6,"",1))</f>
        <v/>
      </c>
      <c r="Z2237" s="9" t="str">
        <f>IF(Search!$R$4="","",IF(Inventory!$BA2237&lt;Search!$R$4,"",1))</f>
        <v/>
      </c>
      <c r="AA2237" s="9" t="str">
        <f>IF(Search!$R$5="","",IF($BA2237&gt;Search!$R$5,"",1))</f>
        <v/>
      </c>
      <c r="AB2237" s="9" t="str">
        <f>IF(Search!$R$6="","",IF($BB2237&lt;Search!$R$6,"",1))</f>
        <v/>
      </c>
      <c r="AC2237" s="9" t="str">
        <f>IF(Search!$R$7="","",IF($BB2237&lt;Search!$R$7,"",1))</f>
        <v/>
      </c>
      <c r="AD2237" s="45">
        <f>IF(COUNTIF($A2237:$AC2237,"n")&gt;0,"",IF(SUM($A2237:$AC2237)=COUNTA(Search!$C$4:$C$8,Search!$F$4:$F$8,Search!$I$4:$I$6,Search!$I$8,Search!$L$4:$L$8,Search!$O$4:$O$8,Search!$R$4:$R$7,Search!$U$4:$U$7)-COUNTIF(Search!$C$4:$U$7,"n"),1+LARGE($AD$1:AD2236,1),""))</f>
        <v>326</v>
      </c>
      <c r="AE2237" s="45">
        <f t="shared" si="105"/>
        <v>725</v>
      </c>
      <c r="AF2237" s="45">
        <f>IF(AD2237="","",COUNTIF($AE$1:$AE2236,$AE2237)+RANK($AE2237,$AE$2:$AE$10540,1))</f>
        <v>131</v>
      </c>
      <c r="AG2237" s="45">
        <f t="shared" si="106"/>
        <v>84</v>
      </c>
      <c r="AH2237" s="45">
        <f>IF($AD2237="","",COUNTIF($AG$1:$AG2236,$AG2237)+RANK($AG2237,$AG$1:$AG$10539,0))</f>
        <v>133</v>
      </c>
      <c r="AI2237" s="10" t="str">
        <f t="shared" si="107"/>
        <v>2013-14 Upper Deck Hockey Heroes 1990's #HH56 Ed Belfour CHI    /   $2</v>
      </c>
      <c r="AJ2237" s="11">
        <v>2013</v>
      </c>
      <c r="AK2237" s="17">
        <v>14</v>
      </c>
      <c r="AL2237" s="12" t="s">
        <v>1640</v>
      </c>
      <c r="AM2237" s="10" t="s">
        <v>1644</v>
      </c>
      <c r="AN2237" s="12" t="s">
        <v>223</v>
      </c>
      <c r="AO2237" s="9" t="s">
        <v>1917</v>
      </c>
      <c r="AP2237" s="9" t="s">
        <v>1902</v>
      </c>
      <c r="AQ2237" s="9"/>
      <c r="AR2237" s="14"/>
      <c r="AS2237" s="9"/>
      <c r="AT2237" s="9"/>
      <c r="AU2237" s="9"/>
      <c r="AV2237" s="13"/>
      <c r="AW2237" s="13"/>
      <c r="AX2237" s="9"/>
      <c r="AY2237" s="9"/>
      <c r="AZ2237" s="9"/>
      <c r="BA2237" s="33">
        <v>2</v>
      </c>
      <c r="BB2237" s="33"/>
      <c r="BC2237" s="36"/>
      <c r="BD2237" s="12" t="s">
        <v>1771</v>
      </c>
    </row>
    <row r="2238" spans="1:56" s="12" customFormat="1" x14ac:dyDescent="0.2">
      <c r="A2238" s="9">
        <f>IF(Search!$C$5="","",IF(COUNTA(Inventory!$AP2238)=1,1,""))</f>
        <v>1</v>
      </c>
      <c r="B2238" s="9" t="str">
        <f>IF(Search!$C$4="","",IF(ISNUMBER(SEARCH(Search!$C$4,$AR2238))=TRUE,1,""))</f>
        <v/>
      </c>
      <c r="C2238" s="9" t="str">
        <f>IF(Search!$C$6="x",IF(COUNTA($AQ2238)=1,1,"N"),IF(COUNTA($AQ2238)=1,"N",""))</f>
        <v/>
      </c>
      <c r="D2238" s="9" t="str">
        <f>IF(Search!$O$8="","",IF(ISNUMBER(SEARCH(Search!$O$8,$BD2238))=TRUE,1,""))</f>
        <v/>
      </c>
      <c r="E2238" s="9" t="str">
        <f>IF(Search!$C$7="","",IF(ISNUMBER(SEARCH(Search!$C$7,$AN2238))=TRUE,1,""))</f>
        <v/>
      </c>
      <c r="F2238" s="9" t="str">
        <f>IF(Search!$C$8="","",IF(ISNUMBER(SEARCH(Search!$C$8,$AO2238))=TRUE,1,""))</f>
        <v/>
      </c>
      <c r="G2238" s="9" t="str">
        <f>IF(Search!$F$4="","",IF(Inventory!$AJ2238&lt;Search!$F$4,"",1))</f>
        <v/>
      </c>
      <c r="H2238" s="9" t="str">
        <f>IF(Search!$F$5="","",IF(Inventory!$AJ2238&gt;Search!$F$5,"",1))</f>
        <v/>
      </c>
      <c r="I2238" s="9" t="str">
        <f>IF(Search!$F$7="","",IF(Search!$F$8="",IF(ISNUMBER(SEARCH(Search!$F$7,$AL2238))=TRUE,1,""),""))</f>
        <v/>
      </c>
      <c r="J2238" s="9" t="str">
        <f>IF($AL2238=Search!$F$8,1,"")</f>
        <v/>
      </c>
      <c r="K2238" s="9" t="str">
        <f>IF(Search!$I$4="","",IF(COUNTA($AS2238)=1,IF(Search!$I$4="N","N",1),""))</f>
        <v/>
      </c>
      <c r="L2238" s="9" t="str">
        <f>IF(Search!$I$5="","",IF($AS2238="RC",1,""))</f>
        <v/>
      </c>
      <c r="M2238" s="9" t="str">
        <f>IF(Search!$I$6="","",IF($AS2238="RCP",1,""))</f>
        <v/>
      </c>
      <c r="N2238" s="9" t="str">
        <f>IF(Search!$I$8="","",IF(COUNTA($AT2238)=1,IF(Search!$I$8="N","N",1),""))</f>
        <v/>
      </c>
      <c r="O2238" s="9" t="str">
        <f>IF(Search!$L$4="","",IF(COUNTA($AU2238)=1,IF(Search!$L$4="N","N",1),""))</f>
        <v/>
      </c>
      <c r="P2238" s="9" t="str">
        <f>IF(Search!$L$5="","",IF(ISNUMBER(SEARCH("Jersey",$AU2238))=TRUE,IF(Search!$L$5="N","N",1),""))</f>
        <v/>
      </c>
      <c r="Q2238" s="9" t="str">
        <f>IF(Search!$L$6="","",IF(ISNUMBER(SEARCH("Patch",$AU2238))=TRUE,IF(Search!$L$6="N","N",1),""))</f>
        <v/>
      </c>
      <c r="R2238" s="9" t="str">
        <f>IF(Search!$L$7="","",IF(ISNUMBER(SEARCH("Shield",$AU2238))=TRUE,IF(Search!$L$7="N","N",1),""))</f>
        <v/>
      </c>
      <c r="S2238" s="9" t="str">
        <f>IF(Search!$L$8="","",IF(ISNUMBER(SEARCH("Stick",$AU2238))=TRUE,IF(Search!$L$8="N","N",1),""))</f>
        <v/>
      </c>
      <c r="T2238" s="9" t="str">
        <f>IF(Search!$O$4="","",IF(COUNTA($AW2238)=1,IF(Search!$O$4="N","N",1),""))</f>
        <v/>
      </c>
      <c r="U2238" s="9" t="str">
        <f>IF(Search!$O$5="","",IF($AW2238="","",IF($AW2238&lt;Search!$O$5,"",1)))</f>
        <v/>
      </c>
      <c r="V2238" s="9" t="str">
        <f>IF(Search!$O$6="","",IF($AW2238="","",IF($AW2238&gt;Search!$O$6,"",1)))</f>
        <v/>
      </c>
      <c r="W2238" s="9" t="str">
        <f>IF(Search!$U$4="","",IF($AX2238="","",1))</f>
        <v/>
      </c>
      <c r="X2238" s="9" t="str">
        <f>IF(Search!$U$5="","",IF(ISNUMBER(SEARCH(Search!$U$5,$AX2238))=TRUE,IF(Search!$U$5="N","N",1),""))</f>
        <v/>
      </c>
      <c r="Y2238" s="9" t="str">
        <f>IF(Search!$U$6="","",IF($AY2238&lt;Search!$U$6,"",1))</f>
        <v/>
      </c>
      <c r="Z2238" s="9" t="str">
        <f>IF(Search!$R$4="","",IF(Inventory!$BA2238&lt;Search!$R$4,"",1))</f>
        <v/>
      </c>
      <c r="AA2238" s="9" t="str">
        <f>IF(Search!$R$5="","",IF($BA2238&gt;Search!$R$5,"",1))</f>
        <v/>
      </c>
      <c r="AB2238" s="9" t="str">
        <f>IF(Search!$R$6="","",IF($BB2238&lt;Search!$R$6,"",1))</f>
        <v/>
      </c>
      <c r="AC2238" s="9" t="str">
        <f>IF(Search!$R$7="","",IF($BB2238&lt;Search!$R$7,"",1))</f>
        <v/>
      </c>
      <c r="AD2238" s="45">
        <f>IF(COUNTIF($A2238:$AC2238,"n")&gt;0,"",IF(SUM($A2238:$AC2238)=COUNTA(Search!$C$4:$C$8,Search!$F$4:$F$8,Search!$I$4:$I$6,Search!$I$8,Search!$L$4:$L$8,Search!$O$4:$O$8,Search!$R$4:$R$7,Search!$U$4:$U$7)-COUNTIF(Search!$C$4:$U$7,"n"),1+LARGE($AD$1:AD2237,1),""))</f>
        <v>327</v>
      </c>
      <c r="AE2238" s="45">
        <f t="shared" si="105"/>
        <v>2196</v>
      </c>
      <c r="AF2238" s="45">
        <f>IF(AD2238="","",COUNTIF($AE$1:$AE2237,$AE2238)+RANK($AE2238,$AE$2:$AE$10540,1))</f>
        <v>412</v>
      </c>
      <c r="AG2238" s="45">
        <f t="shared" si="106"/>
        <v>84</v>
      </c>
      <c r="AH2238" s="45">
        <f>IF($AD2238="","",COUNTIF($AG$1:$AG2237,$AG2238)+RANK($AG2238,$AG$1:$AG$10539,0))</f>
        <v>134</v>
      </c>
      <c r="AI2238" s="10" t="str">
        <f t="shared" si="107"/>
        <v>2013-14 Upper Deck Hockey Heroes 1990's #HH60 Ron Francis PIT    /   $2</v>
      </c>
      <c r="AJ2238" s="11">
        <v>2013</v>
      </c>
      <c r="AK2238" s="17">
        <v>14</v>
      </c>
      <c r="AL2238" s="12" t="s">
        <v>1640</v>
      </c>
      <c r="AM2238" s="10" t="s">
        <v>1641</v>
      </c>
      <c r="AN2238" s="12" t="s">
        <v>1642</v>
      </c>
      <c r="AO2238" s="9" t="s">
        <v>1916</v>
      </c>
      <c r="AP2238" s="9" t="s">
        <v>1902</v>
      </c>
      <c r="AQ2238" s="9"/>
      <c r="AR2238" s="14"/>
      <c r="AS2238" s="9"/>
      <c r="AT2238" s="9"/>
      <c r="AU2238" s="9"/>
      <c r="AV2238" s="13"/>
      <c r="AW2238" s="13"/>
      <c r="AX2238" s="9"/>
      <c r="AY2238" s="9"/>
      <c r="AZ2238" s="9"/>
      <c r="BA2238" s="33">
        <v>2</v>
      </c>
      <c r="BB2238" s="33"/>
      <c r="BC2238" s="36"/>
      <c r="BD2238" s="12" t="s">
        <v>1771</v>
      </c>
    </row>
    <row r="2239" spans="1:56" s="12" customFormat="1" x14ac:dyDescent="0.2">
      <c r="A2239" s="9">
        <f>IF(Search!$C$5="","",IF(COUNTA(Inventory!$AP2239)=1,1,""))</f>
        <v>1</v>
      </c>
      <c r="B2239" s="9" t="str">
        <f>IF(Search!$C$4="","",IF(ISNUMBER(SEARCH(Search!$C$4,$AR2239))=TRUE,1,""))</f>
        <v/>
      </c>
      <c r="C2239" s="9" t="str">
        <f>IF(Search!$C$6="x",IF(COUNTA($AQ2239)=1,1,"N"),IF(COUNTA($AQ2239)=1,"N",""))</f>
        <v/>
      </c>
      <c r="D2239" s="9" t="str">
        <f>IF(Search!$O$8="","",IF(ISNUMBER(SEARCH(Search!$O$8,$BD2239))=TRUE,1,""))</f>
        <v/>
      </c>
      <c r="E2239" s="9" t="str">
        <f>IF(Search!$C$7="","",IF(ISNUMBER(SEARCH(Search!$C$7,$AN2239))=TRUE,1,""))</f>
        <v/>
      </c>
      <c r="F2239" s="9" t="str">
        <f>IF(Search!$C$8="","",IF(ISNUMBER(SEARCH(Search!$C$8,$AO2239))=TRUE,1,""))</f>
        <v/>
      </c>
      <c r="G2239" s="9" t="str">
        <f>IF(Search!$F$4="","",IF(Inventory!$AJ2239&lt;Search!$F$4,"",1))</f>
        <v/>
      </c>
      <c r="H2239" s="9" t="str">
        <f>IF(Search!$F$5="","",IF(Inventory!$AJ2239&gt;Search!$F$5,"",1))</f>
        <v/>
      </c>
      <c r="I2239" s="9" t="str">
        <f>IF(Search!$F$7="","",IF(Search!$F$8="",IF(ISNUMBER(SEARCH(Search!$F$7,$AL2239))=TRUE,1,""),""))</f>
        <v/>
      </c>
      <c r="J2239" s="9" t="str">
        <f>IF($AL2239=Search!$F$8,1,"")</f>
        <v/>
      </c>
      <c r="K2239" s="9" t="str">
        <f>IF(Search!$I$4="","",IF(COUNTA($AS2239)=1,IF(Search!$I$4="N","N",1),""))</f>
        <v/>
      </c>
      <c r="L2239" s="9" t="str">
        <f>IF(Search!$I$5="","",IF($AS2239="RC",1,""))</f>
        <v/>
      </c>
      <c r="M2239" s="9" t="str">
        <f>IF(Search!$I$6="","",IF($AS2239="RCP",1,""))</f>
        <v/>
      </c>
      <c r="N2239" s="9" t="str">
        <f>IF(Search!$I$8="","",IF(COUNTA($AT2239)=1,IF(Search!$I$8="N","N",1),""))</f>
        <v/>
      </c>
      <c r="O2239" s="9" t="str">
        <f>IF(Search!$L$4="","",IF(COUNTA($AU2239)=1,IF(Search!$L$4="N","N",1),""))</f>
        <v/>
      </c>
      <c r="P2239" s="9" t="str">
        <f>IF(Search!$L$5="","",IF(ISNUMBER(SEARCH("Jersey",$AU2239))=TRUE,IF(Search!$L$5="N","N",1),""))</f>
        <v/>
      </c>
      <c r="Q2239" s="9" t="str">
        <f>IF(Search!$L$6="","",IF(ISNUMBER(SEARCH("Patch",$AU2239))=TRUE,IF(Search!$L$6="N","N",1),""))</f>
        <v/>
      </c>
      <c r="R2239" s="9" t="str">
        <f>IF(Search!$L$7="","",IF(ISNUMBER(SEARCH("Shield",$AU2239))=TRUE,IF(Search!$L$7="N","N",1),""))</f>
        <v/>
      </c>
      <c r="S2239" s="9" t="str">
        <f>IF(Search!$L$8="","",IF(ISNUMBER(SEARCH("Stick",$AU2239))=TRUE,IF(Search!$L$8="N","N",1),""))</f>
        <v/>
      </c>
      <c r="T2239" s="9" t="str">
        <f>IF(Search!$O$4="","",IF(COUNTA($AW2239)=1,IF(Search!$O$4="N","N",1),""))</f>
        <v/>
      </c>
      <c r="U2239" s="9" t="str">
        <f>IF(Search!$O$5="","",IF($AW2239="","",IF($AW2239&lt;Search!$O$5,"",1)))</f>
        <v/>
      </c>
      <c r="V2239" s="9" t="str">
        <f>IF(Search!$O$6="","",IF($AW2239="","",IF($AW2239&gt;Search!$O$6,"",1)))</f>
        <v/>
      </c>
      <c r="W2239" s="9" t="str">
        <f>IF(Search!$U$4="","",IF($AX2239="","",1))</f>
        <v/>
      </c>
      <c r="X2239" s="9" t="str">
        <f>IF(Search!$U$5="","",IF(ISNUMBER(SEARCH(Search!$U$5,$AX2239))=TRUE,IF(Search!$U$5="N","N",1),""))</f>
        <v/>
      </c>
      <c r="Y2239" s="9" t="str">
        <f>IF(Search!$U$6="","",IF($AY2239&lt;Search!$U$6,"",1))</f>
        <v/>
      </c>
      <c r="Z2239" s="9" t="str">
        <f>IF(Search!$R$4="","",IF(Inventory!$BA2239&lt;Search!$R$4,"",1))</f>
        <v/>
      </c>
      <c r="AA2239" s="9" t="str">
        <f>IF(Search!$R$5="","",IF($BA2239&gt;Search!$R$5,"",1))</f>
        <v/>
      </c>
      <c r="AB2239" s="9" t="str">
        <f>IF(Search!$R$6="","",IF($BB2239&lt;Search!$R$6,"",1))</f>
        <v/>
      </c>
      <c r="AC2239" s="9" t="str">
        <f>IF(Search!$R$7="","",IF($BB2239&lt;Search!$R$7,"",1))</f>
        <v/>
      </c>
      <c r="AD2239" s="45">
        <f>IF(COUNTIF($A2239:$AC2239,"n")&gt;0,"",IF(SUM($A2239:$AC2239)=COUNTA(Search!$C$4:$C$8,Search!$F$4:$F$8,Search!$I$4:$I$6,Search!$I$8,Search!$L$4:$L$8,Search!$O$4:$O$8,Search!$R$4:$R$7,Search!$U$4:$U$7)-COUNTIF(Search!$C$4:$U$7,"n"),1+LARGE($AD$1:AD2238,1),""))</f>
        <v>328</v>
      </c>
      <c r="AE2239" s="45">
        <f t="shared" si="105"/>
        <v>2090</v>
      </c>
      <c r="AF2239" s="45">
        <f>IF(AD2239="","",COUNTIF($AE$1:$AE2238,$AE2239)+RANK($AE2239,$AE$2:$AE$10540,1))</f>
        <v>394</v>
      </c>
      <c r="AG2239" s="45">
        <f t="shared" si="106"/>
        <v>165</v>
      </c>
      <c r="AH2239" s="45">
        <f>IF($AD2239="","",COUNTIF($AG$1:$AG2238,$AG2239)+RANK($AG2239,$AG$1:$AG$10539,0))</f>
        <v>106</v>
      </c>
      <c r="AI2239" s="10" t="str">
        <f t="shared" si="107"/>
        <v>2013-14 Upper Deck Hockey Heroes 1990's #HH61 Ray Bourque BOS    /   $2.5</v>
      </c>
      <c r="AJ2239" s="11">
        <v>2013</v>
      </c>
      <c r="AK2239" s="17">
        <v>14</v>
      </c>
      <c r="AL2239" s="12" t="s">
        <v>1640</v>
      </c>
      <c r="AM2239" s="10" t="s">
        <v>1645</v>
      </c>
      <c r="AN2239" s="12" t="s">
        <v>429</v>
      </c>
      <c r="AO2239" s="9" t="s">
        <v>1923</v>
      </c>
      <c r="AP2239" s="9" t="s">
        <v>1902</v>
      </c>
      <c r="AQ2239" s="9"/>
      <c r="AR2239" s="14"/>
      <c r="AS2239" s="9"/>
      <c r="AT2239" s="9"/>
      <c r="AU2239" s="9"/>
      <c r="AV2239" s="13"/>
      <c r="AW2239" s="13"/>
      <c r="AX2239" s="9"/>
      <c r="AY2239" s="9"/>
      <c r="AZ2239" s="9"/>
      <c r="BA2239" s="33">
        <v>2.5</v>
      </c>
      <c r="BB2239" s="33"/>
      <c r="BC2239" s="36"/>
      <c r="BD2239" s="12" t="s">
        <v>1771</v>
      </c>
    </row>
    <row r="2240" spans="1:56" s="12" customFormat="1" x14ac:dyDescent="0.2">
      <c r="A2240" s="9">
        <f>IF(Search!$C$5="","",IF(COUNTA(Inventory!$AP2240)=1,1,""))</f>
        <v>1</v>
      </c>
      <c r="B2240" s="9" t="str">
        <f>IF(Search!$C$4="","",IF(ISNUMBER(SEARCH(Search!$C$4,$AR2240))=TRUE,1,""))</f>
        <v/>
      </c>
      <c r="C2240" s="9" t="str">
        <f>IF(Search!$C$6="x",IF(COUNTA($AQ2240)=1,1,"N"),IF(COUNTA($AQ2240)=1,"N",""))</f>
        <v/>
      </c>
      <c r="D2240" s="9" t="str">
        <f>IF(Search!$O$8="","",IF(ISNUMBER(SEARCH(Search!$O$8,$BD2240))=TRUE,1,""))</f>
        <v/>
      </c>
      <c r="E2240" s="9" t="str">
        <f>IF(Search!$C$7="","",IF(ISNUMBER(SEARCH(Search!$C$7,$AN2240))=TRUE,1,""))</f>
        <v/>
      </c>
      <c r="F2240" s="9" t="str">
        <f>IF(Search!$C$8="","",IF(ISNUMBER(SEARCH(Search!$C$8,$AO2240))=TRUE,1,""))</f>
        <v/>
      </c>
      <c r="G2240" s="9" t="str">
        <f>IF(Search!$F$4="","",IF(Inventory!$AJ2240&lt;Search!$F$4,"",1))</f>
        <v/>
      </c>
      <c r="H2240" s="9" t="str">
        <f>IF(Search!$F$5="","",IF(Inventory!$AJ2240&gt;Search!$F$5,"",1))</f>
        <v/>
      </c>
      <c r="I2240" s="9" t="str">
        <f>IF(Search!$F$7="","",IF(Search!$F$8="",IF(ISNUMBER(SEARCH(Search!$F$7,$AL2240))=TRUE,1,""),""))</f>
        <v/>
      </c>
      <c r="J2240" s="9" t="str">
        <f>IF($AL2240=Search!$F$8,1,"")</f>
        <v/>
      </c>
      <c r="K2240" s="9" t="str">
        <f>IF(Search!$I$4="","",IF(COUNTA($AS2240)=1,IF(Search!$I$4="N","N",1),""))</f>
        <v/>
      </c>
      <c r="L2240" s="9" t="str">
        <f>IF(Search!$I$5="","",IF($AS2240="RC",1,""))</f>
        <v/>
      </c>
      <c r="M2240" s="9" t="str">
        <f>IF(Search!$I$6="","",IF($AS2240="RCP",1,""))</f>
        <v/>
      </c>
      <c r="N2240" s="9" t="str">
        <f>IF(Search!$I$8="","",IF(COUNTA($AT2240)=1,IF(Search!$I$8="N","N",1),""))</f>
        <v/>
      </c>
      <c r="O2240" s="9" t="str">
        <f>IF(Search!$L$4="","",IF(COUNTA($AU2240)=1,IF(Search!$L$4="N","N",1),""))</f>
        <v/>
      </c>
      <c r="P2240" s="9" t="str">
        <f>IF(Search!$L$5="","",IF(ISNUMBER(SEARCH("Jersey",$AU2240))=TRUE,IF(Search!$L$5="N","N",1),""))</f>
        <v/>
      </c>
      <c r="Q2240" s="9" t="str">
        <f>IF(Search!$L$6="","",IF(ISNUMBER(SEARCH("Patch",$AU2240))=TRUE,IF(Search!$L$6="N","N",1),""))</f>
        <v/>
      </c>
      <c r="R2240" s="9" t="str">
        <f>IF(Search!$L$7="","",IF(ISNUMBER(SEARCH("Shield",$AU2240))=TRUE,IF(Search!$L$7="N","N",1),""))</f>
        <v/>
      </c>
      <c r="S2240" s="9" t="str">
        <f>IF(Search!$L$8="","",IF(ISNUMBER(SEARCH("Stick",$AU2240))=TRUE,IF(Search!$L$8="N","N",1),""))</f>
        <v/>
      </c>
      <c r="T2240" s="9" t="str">
        <f>IF(Search!$O$4="","",IF(COUNTA($AW2240)=1,IF(Search!$O$4="N","N",1),""))</f>
        <v/>
      </c>
      <c r="U2240" s="9" t="str">
        <f>IF(Search!$O$5="","",IF($AW2240="","",IF($AW2240&lt;Search!$O$5,"",1)))</f>
        <v/>
      </c>
      <c r="V2240" s="9" t="str">
        <f>IF(Search!$O$6="","",IF($AW2240="","",IF($AW2240&gt;Search!$O$6,"",1)))</f>
        <v/>
      </c>
      <c r="W2240" s="9" t="str">
        <f>IF(Search!$U$4="","",IF($AX2240="","",1))</f>
        <v/>
      </c>
      <c r="X2240" s="9" t="str">
        <f>IF(Search!$U$5="","",IF(ISNUMBER(SEARCH(Search!$U$5,$AX2240))=TRUE,IF(Search!$U$5="N","N",1),""))</f>
        <v/>
      </c>
      <c r="Y2240" s="9" t="str">
        <f>IF(Search!$U$6="","",IF($AY2240&lt;Search!$U$6,"",1))</f>
        <v/>
      </c>
      <c r="Z2240" s="9" t="str">
        <f>IF(Search!$R$4="","",IF(Inventory!$BA2240&lt;Search!$R$4,"",1))</f>
        <v/>
      </c>
      <c r="AA2240" s="9" t="str">
        <f>IF(Search!$R$5="","",IF($BA2240&gt;Search!$R$5,"",1))</f>
        <v/>
      </c>
      <c r="AB2240" s="9" t="str">
        <f>IF(Search!$R$6="","",IF($BB2240&lt;Search!$R$6,"",1))</f>
        <v/>
      </c>
      <c r="AC2240" s="9" t="str">
        <f>IF(Search!$R$7="","",IF($BB2240&lt;Search!$R$7,"",1))</f>
        <v/>
      </c>
      <c r="AD2240" s="45">
        <f>IF(COUNTIF($A2240:$AC2240,"n")&gt;0,"",IF(SUM($A2240:$AC2240)=COUNTA(Search!$C$4:$C$8,Search!$F$4:$F$8,Search!$I$4:$I$6,Search!$I$8,Search!$L$4:$L$8,Search!$O$4:$O$8,Search!$R$4:$R$7,Search!$U$4:$U$7)-COUNTIF(Search!$C$4:$U$7,"n"),1+LARGE($AD$1:AD2239,1),""))</f>
        <v>329</v>
      </c>
      <c r="AE2240" s="45">
        <f t="shared" si="105"/>
        <v>2487</v>
      </c>
      <c r="AF2240" s="45">
        <f>IF(AD2240="","",COUNTIF($AE$1:$AE2239,$AE2240)+RANK($AE2240,$AE$2:$AE$10540,1))</f>
        <v>459</v>
      </c>
      <c r="AG2240" s="45">
        <f t="shared" si="106"/>
        <v>6</v>
      </c>
      <c r="AH2240" s="45">
        <f>IF($AD2240="","",COUNTIF($AG$1:$AG2239,$AG2240)+RANK($AG2240,$AG$1:$AG$10539,0))</f>
        <v>160</v>
      </c>
      <c r="AI2240" s="10" t="str">
        <f t="shared" si="107"/>
        <v>2013-14 Upper Deck MVP #1 Tomas Fleischmann FLA    /   $1</v>
      </c>
      <c r="AJ2240" s="11">
        <v>2013</v>
      </c>
      <c r="AK2240" s="17">
        <v>14</v>
      </c>
      <c r="AL2240" s="12" t="s">
        <v>621</v>
      </c>
      <c r="AM2240" s="10">
        <v>1</v>
      </c>
      <c r="AN2240" s="12" t="s">
        <v>1515</v>
      </c>
      <c r="AO2240" s="9" t="s">
        <v>1927</v>
      </c>
      <c r="AP2240" s="9" t="s">
        <v>1902</v>
      </c>
      <c r="AQ2240" s="9"/>
      <c r="AR2240" s="14"/>
      <c r="AS2240" s="9"/>
      <c r="AT2240" s="9"/>
      <c r="AU2240" s="9"/>
      <c r="AV2240" s="13"/>
      <c r="AW2240" s="13"/>
      <c r="AX2240" s="9"/>
      <c r="AY2240" s="9"/>
      <c r="AZ2240" s="9"/>
      <c r="BA2240" s="33">
        <v>1</v>
      </c>
      <c r="BB2240" s="33"/>
      <c r="BC2240" s="36"/>
      <c r="BD2240" s="12" t="s">
        <v>1771</v>
      </c>
    </row>
    <row r="2241" spans="1:56" s="12" customFormat="1" x14ac:dyDescent="0.2">
      <c r="A2241" s="9">
        <f>IF(Search!$C$5="","",IF(COUNTA(Inventory!$AP2241)=1,1,""))</f>
        <v>1</v>
      </c>
      <c r="B2241" s="9" t="str">
        <f>IF(Search!$C$4="","",IF(ISNUMBER(SEARCH(Search!$C$4,$AR2241))=TRUE,1,""))</f>
        <v/>
      </c>
      <c r="C2241" s="9" t="str">
        <f>IF(Search!$C$6="x",IF(COUNTA($AQ2241)=1,1,"N"),IF(COUNTA($AQ2241)=1,"N",""))</f>
        <v/>
      </c>
      <c r="D2241" s="9" t="str">
        <f>IF(Search!$O$8="","",IF(ISNUMBER(SEARCH(Search!$O$8,$BD2241))=TRUE,1,""))</f>
        <v/>
      </c>
      <c r="E2241" s="9" t="str">
        <f>IF(Search!$C$7="","",IF(ISNUMBER(SEARCH(Search!$C$7,$AN2241))=TRUE,1,""))</f>
        <v/>
      </c>
      <c r="F2241" s="9" t="str">
        <f>IF(Search!$C$8="","",IF(ISNUMBER(SEARCH(Search!$C$8,$AO2241))=TRUE,1,""))</f>
        <v/>
      </c>
      <c r="G2241" s="9" t="str">
        <f>IF(Search!$F$4="","",IF(Inventory!$AJ2241&lt;Search!$F$4,"",1))</f>
        <v/>
      </c>
      <c r="H2241" s="9" t="str">
        <f>IF(Search!$F$5="","",IF(Inventory!$AJ2241&gt;Search!$F$5,"",1))</f>
        <v/>
      </c>
      <c r="I2241" s="9" t="str">
        <f>IF(Search!$F$7="","",IF(Search!$F$8="",IF(ISNUMBER(SEARCH(Search!$F$7,$AL2241))=TRUE,1,""),""))</f>
        <v/>
      </c>
      <c r="J2241" s="9" t="str">
        <f>IF($AL2241=Search!$F$8,1,"")</f>
        <v/>
      </c>
      <c r="K2241" s="9" t="str">
        <f>IF(Search!$I$4="","",IF(COUNTA($AS2241)=1,IF(Search!$I$4="N","N",1),""))</f>
        <v/>
      </c>
      <c r="L2241" s="9" t="str">
        <f>IF(Search!$I$5="","",IF($AS2241="RC",1,""))</f>
        <v/>
      </c>
      <c r="M2241" s="9" t="str">
        <f>IF(Search!$I$6="","",IF($AS2241="RCP",1,""))</f>
        <v/>
      </c>
      <c r="N2241" s="9" t="str">
        <f>IF(Search!$I$8="","",IF(COUNTA($AT2241)=1,IF(Search!$I$8="N","N",1),""))</f>
        <v/>
      </c>
      <c r="O2241" s="9" t="str">
        <f>IF(Search!$L$4="","",IF(COUNTA($AU2241)=1,IF(Search!$L$4="N","N",1),""))</f>
        <v/>
      </c>
      <c r="P2241" s="9" t="str">
        <f>IF(Search!$L$5="","",IF(ISNUMBER(SEARCH("Jersey",$AU2241))=TRUE,IF(Search!$L$5="N","N",1),""))</f>
        <v/>
      </c>
      <c r="Q2241" s="9" t="str">
        <f>IF(Search!$L$6="","",IF(ISNUMBER(SEARCH("Patch",$AU2241))=TRUE,IF(Search!$L$6="N","N",1),""))</f>
        <v/>
      </c>
      <c r="R2241" s="9" t="str">
        <f>IF(Search!$L$7="","",IF(ISNUMBER(SEARCH("Shield",$AU2241))=TRUE,IF(Search!$L$7="N","N",1),""))</f>
        <v/>
      </c>
      <c r="S2241" s="9" t="str">
        <f>IF(Search!$L$8="","",IF(ISNUMBER(SEARCH("Stick",$AU2241))=TRUE,IF(Search!$L$8="N","N",1),""))</f>
        <v/>
      </c>
      <c r="T2241" s="9" t="str">
        <f>IF(Search!$O$4="","",IF(COUNTA($AW2241)=1,IF(Search!$O$4="N","N",1),""))</f>
        <v/>
      </c>
      <c r="U2241" s="9" t="str">
        <f>IF(Search!$O$5="","",IF($AW2241="","",IF($AW2241&lt;Search!$O$5,"",1)))</f>
        <v/>
      </c>
      <c r="V2241" s="9" t="str">
        <f>IF(Search!$O$6="","",IF($AW2241="","",IF($AW2241&gt;Search!$O$6,"",1)))</f>
        <v/>
      </c>
      <c r="W2241" s="9" t="str">
        <f>IF(Search!$U$4="","",IF($AX2241="","",1))</f>
        <v/>
      </c>
      <c r="X2241" s="9" t="str">
        <f>IF(Search!$U$5="","",IF(ISNUMBER(SEARCH(Search!$U$5,$AX2241))=TRUE,IF(Search!$U$5="N","N",1),""))</f>
        <v/>
      </c>
      <c r="Y2241" s="9" t="str">
        <f>IF(Search!$U$6="","",IF($AY2241&lt;Search!$U$6,"",1))</f>
        <v/>
      </c>
      <c r="Z2241" s="9" t="str">
        <f>IF(Search!$R$4="","",IF(Inventory!$BA2241&lt;Search!$R$4,"",1))</f>
        <v/>
      </c>
      <c r="AA2241" s="9" t="str">
        <f>IF(Search!$R$5="","",IF($BA2241&gt;Search!$R$5,"",1))</f>
        <v/>
      </c>
      <c r="AB2241" s="9" t="str">
        <f>IF(Search!$R$6="","",IF($BB2241&lt;Search!$R$6,"",1))</f>
        <v/>
      </c>
      <c r="AC2241" s="9" t="str">
        <f>IF(Search!$R$7="","",IF($BB2241&lt;Search!$R$7,"",1))</f>
        <v/>
      </c>
      <c r="AD2241" s="45">
        <f>IF(COUNTIF($A2241:$AC2241,"n")&gt;0,"",IF(SUM($A2241:$AC2241)=COUNTA(Search!$C$4:$C$8,Search!$F$4:$F$8,Search!$I$4:$I$6,Search!$I$8,Search!$L$4:$L$8,Search!$O$4:$O$8,Search!$R$4:$R$7,Search!$U$4:$U$7)-COUNTIF(Search!$C$4:$U$7,"n"),1+LARGE($AD$1:AD2240,1),""))</f>
        <v>330</v>
      </c>
      <c r="AE2241" s="45">
        <f t="shared" si="105"/>
        <v>2487</v>
      </c>
      <c r="AF2241" s="45">
        <f>IF(AD2241="","",COUNTIF($AE$1:$AE2240,$AE2241)+RANK($AE2241,$AE$2:$AE$10540,1))</f>
        <v>460</v>
      </c>
      <c r="AG2241" s="45">
        <f t="shared" si="106"/>
        <v>6</v>
      </c>
      <c r="AH2241" s="45">
        <f>IF($AD2241="","",COUNTIF($AG$1:$AG2240,$AG2241)+RANK($AG2241,$AG$1:$AG$10539,0))</f>
        <v>161</v>
      </c>
      <c r="AI2241" s="10" t="str">
        <f t="shared" si="107"/>
        <v>2013-14 Upper Deck MVP #1 Tomas Fleischmann FLA    /   $1</v>
      </c>
      <c r="AJ2241" s="11">
        <v>2013</v>
      </c>
      <c r="AK2241" s="17">
        <v>14</v>
      </c>
      <c r="AL2241" s="12" t="s">
        <v>621</v>
      </c>
      <c r="AM2241" s="10">
        <v>1</v>
      </c>
      <c r="AN2241" s="12" t="s">
        <v>1515</v>
      </c>
      <c r="AO2241" s="9" t="s">
        <v>1927</v>
      </c>
      <c r="AP2241" s="9" t="s">
        <v>1902</v>
      </c>
      <c r="AQ2241" s="9"/>
      <c r="AR2241" s="14"/>
      <c r="AS2241" s="9"/>
      <c r="AT2241" s="9"/>
      <c r="AU2241" s="9"/>
      <c r="AV2241" s="13"/>
      <c r="AW2241" s="13"/>
      <c r="AX2241" s="9"/>
      <c r="AY2241" s="9"/>
      <c r="AZ2241" s="9"/>
      <c r="BA2241" s="33">
        <v>1</v>
      </c>
      <c r="BB2241" s="33"/>
      <c r="BC2241" s="36"/>
      <c r="BD2241" s="12" t="s">
        <v>1771</v>
      </c>
    </row>
    <row r="2242" spans="1:56" s="12" customFormat="1" x14ac:dyDescent="0.2">
      <c r="A2242" s="9">
        <f>IF(Search!$C$5="","",IF(COUNTA(Inventory!$AP2242)=1,1,""))</f>
        <v>1</v>
      </c>
      <c r="B2242" s="9" t="str">
        <f>IF(Search!$C$4="","",IF(ISNUMBER(SEARCH(Search!$C$4,$AR2242))=TRUE,1,""))</f>
        <v/>
      </c>
      <c r="C2242" s="9" t="str">
        <f>IF(Search!$C$6="x",IF(COUNTA($AQ2242)=1,1,"N"),IF(COUNTA($AQ2242)=1,"N",""))</f>
        <v/>
      </c>
      <c r="D2242" s="9" t="str">
        <f>IF(Search!$O$8="","",IF(ISNUMBER(SEARCH(Search!$O$8,$BD2242))=TRUE,1,""))</f>
        <v/>
      </c>
      <c r="E2242" s="9" t="str">
        <f>IF(Search!$C$7="","",IF(ISNUMBER(SEARCH(Search!$C$7,$AN2242))=TRUE,1,""))</f>
        <v/>
      </c>
      <c r="F2242" s="9" t="str">
        <f>IF(Search!$C$8="","",IF(ISNUMBER(SEARCH(Search!$C$8,$AO2242))=TRUE,1,""))</f>
        <v/>
      </c>
      <c r="G2242" s="9" t="str">
        <f>IF(Search!$F$4="","",IF(Inventory!$AJ2242&lt;Search!$F$4,"",1))</f>
        <v/>
      </c>
      <c r="H2242" s="9" t="str">
        <f>IF(Search!$F$5="","",IF(Inventory!$AJ2242&gt;Search!$F$5,"",1))</f>
        <v/>
      </c>
      <c r="I2242" s="9" t="str">
        <f>IF(Search!$F$7="","",IF(Search!$F$8="",IF(ISNUMBER(SEARCH(Search!$F$7,$AL2242))=TRUE,1,""),""))</f>
        <v/>
      </c>
      <c r="J2242" s="9" t="str">
        <f>IF($AL2242=Search!$F$8,1,"")</f>
        <v/>
      </c>
      <c r="K2242" s="9" t="str">
        <f>IF(Search!$I$4="","",IF(COUNTA($AS2242)=1,IF(Search!$I$4="N","N",1),""))</f>
        <v/>
      </c>
      <c r="L2242" s="9" t="str">
        <f>IF(Search!$I$5="","",IF($AS2242="RC",1,""))</f>
        <v/>
      </c>
      <c r="M2242" s="9" t="str">
        <f>IF(Search!$I$6="","",IF($AS2242="RCP",1,""))</f>
        <v/>
      </c>
      <c r="N2242" s="9" t="str">
        <f>IF(Search!$I$8="","",IF(COUNTA($AT2242)=1,IF(Search!$I$8="N","N",1),""))</f>
        <v/>
      </c>
      <c r="O2242" s="9" t="str">
        <f>IF(Search!$L$4="","",IF(COUNTA($AU2242)=1,IF(Search!$L$4="N","N",1),""))</f>
        <v/>
      </c>
      <c r="P2242" s="9" t="str">
        <f>IF(Search!$L$5="","",IF(ISNUMBER(SEARCH("Jersey",$AU2242))=TRUE,IF(Search!$L$5="N","N",1),""))</f>
        <v/>
      </c>
      <c r="Q2242" s="9" t="str">
        <f>IF(Search!$L$6="","",IF(ISNUMBER(SEARCH("Patch",$AU2242))=TRUE,IF(Search!$L$6="N","N",1),""))</f>
        <v/>
      </c>
      <c r="R2242" s="9" t="str">
        <f>IF(Search!$L$7="","",IF(ISNUMBER(SEARCH("Shield",$AU2242))=TRUE,IF(Search!$L$7="N","N",1),""))</f>
        <v/>
      </c>
      <c r="S2242" s="9" t="str">
        <f>IF(Search!$L$8="","",IF(ISNUMBER(SEARCH("Stick",$AU2242))=TRUE,IF(Search!$L$8="N","N",1),""))</f>
        <v/>
      </c>
      <c r="T2242" s="9" t="str">
        <f>IF(Search!$O$4="","",IF(COUNTA($AW2242)=1,IF(Search!$O$4="N","N",1),""))</f>
        <v/>
      </c>
      <c r="U2242" s="9" t="str">
        <f>IF(Search!$O$5="","",IF($AW2242="","",IF($AW2242&lt;Search!$O$5,"",1)))</f>
        <v/>
      </c>
      <c r="V2242" s="9" t="str">
        <f>IF(Search!$O$6="","",IF($AW2242="","",IF($AW2242&gt;Search!$O$6,"",1)))</f>
        <v/>
      </c>
      <c r="W2242" s="9" t="str">
        <f>IF(Search!$U$4="","",IF($AX2242="","",1))</f>
        <v/>
      </c>
      <c r="X2242" s="9" t="str">
        <f>IF(Search!$U$5="","",IF(ISNUMBER(SEARCH(Search!$U$5,$AX2242))=TRUE,IF(Search!$U$5="N","N",1),""))</f>
        <v/>
      </c>
      <c r="Y2242" s="9" t="str">
        <f>IF(Search!$U$6="","",IF($AY2242&lt;Search!$U$6,"",1))</f>
        <v/>
      </c>
      <c r="Z2242" s="9" t="str">
        <f>IF(Search!$R$4="","",IF(Inventory!$BA2242&lt;Search!$R$4,"",1))</f>
        <v/>
      </c>
      <c r="AA2242" s="9" t="str">
        <f>IF(Search!$R$5="","",IF($BA2242&gt;Search!$R$5,"",1))</f>
        <v/>
      </c>
      <c r="AB2242" s="9" t="str">
        <f>IF(Search!$R$6="","",IF($BB2242&lt;Search!$R$6,"",1))</f>
        <v/>
      </c>
      <c r="AC2242" s="9" t="str">
        <f>IF(Search!$R$7="","",IF($BB2242&lt;Search!$R$7,"",1))</f>
        <v/>
      </c>
      <c r="AD2242" s="45">
        <f>IF(COUNTIF($A2242:$AC2242,"n")&gt;0,"",IF(SUM($A2242:$AC2242)=COUNTA(Search!$C$4:$C$8,Search!$F$4:$F$8,Search!$I$4:$I$6,Search!$I$8,Search!$L$4:$L$8,Search!$O$4:$O$8,Search!$R$4:$R$7,Search!$U$4:$U$7)-COUNTIF(Search!$C$4:$U$7,"n"),1+LARGE($AD$1:AD2241,1),""))</f>
        <v>331</v>
      </c>
      <c r="AE2242" s="45">
        <f t="shared" si="105"/>
        <v>20</v>
      </c>
      <c r="AF2242" s="45">
        <f>IF(AD2242="","",COUNTIF($AE$1:$AE2241,$AE2242)+RANK($AE2242,$AE$2:$AE$10540,1))</f>
        <v>1</v>
      </c>
      <c r="AG2242" s="45">
        <f t="shared" si="106"/>
        <v>27</v>
      </c>
      <c r="AH2242" s="45">
        <f>IF($AD2242="","",COUNTIF($AG$1:$AG2241,$AG2242)+RANK($AG2242,$AG$1:$AG$10539,0))</f>
        <v>140</v>
      </c>
      <c r="AI2242" s="10" t="str">
        <f t="shared" si="107"/>
        <v>2013-14 Upper Deck MVP #2 Adam Henrique NJD    /   $1.5</v>
      </c>
      <c r="AJ2242" s="11">
        <v>2013</v>
      </c>
      <c r="AK2242" s="17">
        <v>14</v>
      </c>
      <c r="AL2242" s="12" t="s">
        <v>621</v>
      </c>
      <c r="AM2242" s="10">
        <v>2</v>
      </c>
      <c r="AN2242" s="12" t="s">
        <v>1646</v>
      </c>
      <c r="AO2242" s="9" t="s">
        <v>1947</v>
      </c>
      <c r="AP2242" s="9" t="s">
        <v>1902</v>
      </c>
      <c r="AQ2242" s="9"/>
      <c r="AR2242" s="14"/>
      <c r="AS2242" s="9"/>
      <c r="AT2242" s="9"/>
      <c r="AU2242" s="9"/>
      <c r="AV2242" s="13"/>
      <c r="AW2242" s="13"/>
      <c r="AX2242" s="9"/>
      <c r="AY2242" s="9"/>
      <c r="AZ2242" s="9"/>
      <c r="BA2242" s="33">
        <v>1.5</v>
      </c>
      <c r="BB2242" s="33"/>
      <c r="BC2242" s="36"/>
      <c r="BD2242" s="12" t="s">
        <v>1771</v>
      </c>
    </row>
    <row r="2243" spans="1:56" s="12" customFormat="1" x14ac:dyDescent="0.2">
      <c r="A2243" s="9">
        <f>IF(Search!$C$5="","",IF(COUNTA(Inventory!$AP2243)=1,1,""))</f>
        <v>1</v>
      </c>
      <c r="B2243" s="9" t="str">
        <f>IF(Search!$C$4="","",IF(ISNUMBER(SEARCH(Search!$C$4,$AR2243))=TRUE,1,""))</f>
        <v/>
      </c>
      <c r="C2243" s="9" t="str">
        <f>IF(Search!$C$6="x",IF(COUNTA($AQ2243)=1,1,"N"),IF(COUNTA($AQ2243)=1,"N",""))</f>
        <v/>
      </c>
      <c r="D2243" s="9" t="str">
        <f>IF(Search!$O$8="","",IF(ISNUMBER(SEARCH(Search!$O$8,$BD2243))=TRUE,1,""))</f>
        <v/>
      </c>
      <c r="E2243" s="9" t="str">
        <f>IF(Search!$C$7="","",IF(ISNUMBER(SEARCH(Search!$C$7,$AN2243))=TRUE,1,""))</f>
        <v/>
      </c>
      <c r="F2243" s="9" t="str">
        <f>IF(Search!$C$8="","",IF(ISNUMBER(SEARCH(Search!$C$8,$AO2243))=TRUE,1,""))</f>
        <v/>
      </c>
      <c r="G2243" s="9" t="str">
        <f>IF(Search!$F$4="","",IF(Inventory!$AJ2243&lt;Search!$F$4,"",1))</f>
        <v/>
      </c>
      <c r="H2243" s="9" t="str">
        <f>IF(Search!$F$5="","",IF(Inventory!$AJ2243&gt;Search!$F$5,"",1))</f>
        <v/>
      </c>
      <c r="I2243" s="9" t="str">
        <f>IF(Search!$F$7="","",IF(Search!$F$8="",IF(ISNUMBER(SEARCH(Search!$F$7,$AL2243))=TRUE,1,""),""))</f>
        <v/>
      </c>
      <c r="J2243" s="9" t="str">
        <f>IF($AL2243=Search!$F$8,1,"")</f>
        <v/>
      </c>
      <c r="K2243" s="9" t="str">
        <f>IF(Search!$I$4="","",IF(COUNTA($AS2243)=1,IF(Search!$I$4="N","N",1),""))</f>
        <v/>
      </c>
      <c r="L2243" s="9" t="str">
        <f>IF(Search!$I$5="","",IF($AS2243="RC",1,""))</f>
        <v/>
      </c>
      <c r="M2243" s="9" t="str">
        <f>IF(Search!$I$6="","",IF($AS2243="RCP",1,""))</f>
        <v/>
      </c>
      <c r="N2243" s="9" t="str">
        <f>IF(Search!$I$8="","",IF(COUNTA($AT2243)=1,IF(Search!$I$8="N","N",1),""))</f>
        <v/>
      </c>
      <c r="O2243" s="9" t="str">
        <f>IF(Search!$L$4="","",IF(COUNTA($AU2243)=1,IF(Search!$L$4="N","N",1),""))</f>
        <v/>
      </c>
      <c r="P2243" s="9" t="str">
        <f>IF(Search!$L$5="","",IF(ISNUMBER(SEARCH("Jersey",$AU2243))=TRUE,IF(Search!$L$5="N","N",1),""))</f>
        <v/>
      </c>
      <c r="Q2243" s="9" t="str">
        <f>IF(Search!$L$6="","",IF(ISNUMBER(SEARCH("Patch",$AU2243))=TRUE,IF(Search!$L$6="N","N",1),""))</f>
        <v/>
      </c>
      <c r="R2243" s="9" t="str">
        <f>IF(Search!$L$7="","",IF(ISNUMBER(SEARCH("Shield",$AU2243))=TRUE,IF(Search!$L$7="N","N",1),""))</f>
        <v/>
      </c>
      <c r="S2243" s="9" t="str">
        <f>IF(Search!$L$8="","",IF(ISNUMBER(SEARCH("Stick",$AU2243))=TRUE,IF(Search!$L$8="N","N",1),""))</f>
        <v/>
      </c>
      <c r="T2243" s="9" t="str">
        <f>IF(Search!$O$4="","",IF(COUNTA($AW2243)=1,IF(Search!$O$4="N","N",1),""))</f>
        <v/>
      </c>
      <c r="U2243" s="9" t="str">
        <f>IF(Search!$O$5="","",IF($AW2243="","",IF($AW2243&lt;Search!$O$5,"",1)))</f>
        <v/>
      </c>
      <c r="V2243" s="9" t="str">
        <f>IF(Search!$O$6="","",IF($AW2243="","",IF($AW2243&gt;Search!$O$6,"",1)))</f>
        <v/>
      </c>
      <c r="W2243" s="9" t="str">
        <f>IF(Search!$U$4="","",IF($AX2243="","",1))</f>
        <v/>
      </c>
      <c r="X2243" s="9" t="str">
        <f>IF(Search!$U$5="","",IF(ISNUMBER(SEARCH(Search!$U$5,$AX2243))=TRUE,IF(Search!$U$5="N","N",1),""))</f>
        <v/>
      </c>
      <c r="Y2243" s="9" t="str">
        <f>IF(Search!$U$6="","",IF($AY2243&lt;Search!$U$6,"",1))</f>
        <v/>
      </c>
      <c r="Z2243" s="9" t="str">
        <f>IF(Search!$R$4="","",IF(Inventory!$BA2243&lt;Search!$R$4,"",1))</f>
        <v/>
      </c>
      <c r="AA2243" s="9" t="str">
        <f>IF(Search!$R$5="","",IF($BA2243&gt;Search!$R$5,"",1))</f>
        <v/>
      </c>
      <c r="AB2243" s="9" t="str">
        <f>IF(Search!$R$6="","",IF($BB2243&lt;Search!$R$6,"",1))</f>
        <v/>
      </c>
      <c r="AC2243" s="9" t="str">
        <f>IF(Search!$R$7="","",IF($BB2243&lt;Search!$R$7,"",1))</f>
        <v/>
      </c>
      <c r="AD2243" s="45">
        <f>IF(COUNTIF($A2243:$AC2243,"n")&gt;0,"",IF(SUM($A2243:$AC2243)=COUNTA(Search!$C$4:$C$8,Search!$F$4:$F$8,Search!$I$4:$I$6,Search!$I$8,Search!$L$4:$L$8,Search!$O$4:$O$8,Search!$R$4:$R$7,Search!$U$4:$U$7)-COUNTIF(Search!$C$4:$U$7,"n"),1+LARGE($AD$1:AD2242,1),""))</f>
        <v>332</v>
      </c>
      <c r="AE2243" s="45">
        <f t="shared" ref="AE2243:AE2306" si="108">IF(AD2243="","",COUNTIF($AN$2:$AN$10540,"&lt;="&amp;AN2243))</f>
        <v>2409</v>
      </c>
      <c r="AF2243" s="45">
        <f>IF(AD2243="","",COUNTIF($AE$1:$AE2242,$AE2243)+RANK($AE2243,$AE$2:$AE$10540,1))</f>
        <v>450</v>
      </c>
      <c r="AG2243" s="45">
        <f t="shared" ref="AG2243:AG2306" si="109">IF($AD2243="","",COUNTIF($BA$2:$BA$10540,"&lt;="&amp;$BA2243))</f>
        <v>84</v>
      </c>
      <c r="AH2243" s="45">
        <f>IF($AD2243="","",COUNTIF($AG$1:$AG2242,$AG2243)+RANK($AG2243,$AG$1:$AG$10539,0))</f>
        <v>135</v>
      </c>
      <c r="AI2243" s="10" t="str">
        <f t="shared" si="107"/>
        <v>2013-14 Upper Deck MVP #7 Steven Stamkos TBL    /   $2</v>
      </c>
      <c r="AJ2243" s="11">
        <v>2013</v>
      </c>
      <c r="AK2243" s="17">
        <v>14</v>
      </c>
      <c r="AL2243" s="12" t="s">
        <v>621</v>
      </c>
      <c r="AM2243" s="10">
        <v>7</v>
      </c>
      <c r="AN2243" s="12" t="s">
        <v>1647</v>
      </c>
      <c r="AO2243" s="9" t="s">
        <v>1925</v>
      </c>
      <c r="AP2243" s="9" t="s">
        <v>1902</v>
      </c>
      <c r="AQ2243" s="9"/>
      <c r="AR2243" s="14"/>
      <c r="AS2243" s="9"/>
      <c r="AT2243" s="9"/>
      <c r="AU2243" s="9"/>
      <c r="AV2243" s="13"/>
      <c r="AW2243" s="13"/>
      <c r="AX2243" s="9"/>
      <c r="AY2243" s="9"/>
      <c r="AZ2243" s="9"/>
      <c r="BA2243" s="33">
        <v>2</v>
      </c>
      <c r="BB2243" s="33"/>
      <c r="BC2243" s="36"/>
      <c r="BD2243" s="12" t="s">
        <v>1771</v>
      </c>
    </row>
    <row r="2244" spans="1:56" s="12" customFormat="1" x14ac:dyDescent="0.2">
      <c r="A2244" s="9">
        <f>IF(Search!$C$5="","",IF(COUNTA(Inventory!$AP2244)=1,1,""))</f>
        <v>1</v>
      </c>
      <c r="B2244" s="9" t="str">
        <f>IF(Search!$C$4="","",IF(ISNUMBER(SEARCH(Search!$C$4,$AR2244))=TRUE,1,""))</f>
        <v/>
      </c>
      <c r="C2244" s="9" t="str">
        <f>IF(Search!$C$6="x",IF(COUNTA($AQ2244)=1,1,"N"),IF(COUNTA($AQ2244)=1,"N",""))</f>
        <v/>
      </c>
      <c r="D2244" s="9" t="str">
        <f>IF(Search!$O$8="","",IF(ISNUMBER(SEARCH(Search!$O$8,$BD2244))=TRUE,1,""))</f>
        <v/>
      </c>
      <c r="E2244" s="9" t="str">
        <f>IF(Search!$C$7="","",IF(ISNUMBER(SEARCH(Search!$C$7,$AN2244))=TRUE,1,""))</f>
        <v/>
      </c>
      <c r="F2244" s="9" t="str">
        <f>IF(Search!$C$8="","",IF(ISNUMBER(SEARCH(Search!$C$8,$AO2244))=TRUE,1,""))</f>
        <v/>
      </c>
      <c r="G2244" s="9" t="str">
        <f>IF(Search!$F$4="","",IF(Inventory!$AJ2244&lt;Search!$F$4,"",1))</f>
        <v/>
      </c>
      <c r="H2244" s="9" t="str">
        <f>IF(Search!$F$5="","",IF(Inventory!$AJ2244&gt;Search!$F$5,"",1))</f>
        <v/>
      </c>
      <c r="I2244" s="9" t="str">
        <f>IF(Search!$F$7="","",IF(Search!$F$8="",IF(ISNUMBER(SEARCH(Search!$F$7,$AL2244))=TRUE,1,""),""))</f>
        <v/>
      </c>
      <c r="J2244" s="9" t="str">
        <f>IF($AL2244=Search!$F$8,1,"")</f>
        <v/>
      </c>
      <c r="K2244" s="9" t="str">
        <f>IF(Search!$I$4="","",IF(COUNTA($AS2244)=1,IF(Search!$I$4="N","N",1),""))</f>
        <v/>
      </c>
      <c r="L2244" s="9" t="str">
        <f>IF(Search!$I$5="","",IF($AS2244="RC",1,""))</f>
        <v/>
      </c>
      <c r="M2244" s="9" t="str">
        <f>IF(Search!$I$6="","",IF($AS2244="RCP",1,""))</f>
        <v/>
      </c>
      <c r="N2244" s="9" t="str">
        <f>IF(Search!$I$8="","",IF(COUNTA($AT2244)=1,IF(Search!$I$8="N","N",1),""))</f>
        <v/>
      </c>
      <c r="O2244" s="9" t="str">
        <f>IF(Search!$L$4="","",IF(COUNTA($AU2244)=1,IF(Search!$L$4="N","N",1),""))</f>
        <v/>
      </c>
      <c r="P2244" s="9" t="str">
        <f>IF(Search!$L$5="","",IF(ISNUMBER(SEARCH("Jersey",$AU2244))=TRUE,IF(Search!$L$5="N","N",1),""))</f>
        <v/>
      </c>
      <c r="Q2244" s="9" t="str">
        <f>IF(Search!$L$6="","",IF(ISNUMBER(SEARCH("Patch",$AU2244))=TRUE,IF(Search!$L$6="N","N",1),""))</f>
        <v/>
      </c>
      <c r="R2244" s="9" t="str">
        <f>IF(Search!$L$7="","",IF(ISNUMBER(SEARCH("Shield",$AU2244))=TRUE,IF(Search!$L$7="N","N",1),""))</f>
        <v/>
      </c>
      <c r="S2244" s="9" t="str">
        <f>IF(Search!$L$8="","",IF(ISNUMBER(SEARCH("Stick",$AU2244))=TRUE,IF(Search!$L$8="N","N",1),""))</f>
        <v/>
      </c>
      <c r="T2244" s="9" t="str">
        <f>IF(Search!$O$4="","",IF(COUNTA($AW2244)=1,IF(Search!$O$4="N","N",1),""))</f>
        <v/>
      </c>
      <c r="U2244" s="9" t="str">
        <f>IF(Search!$O$5="","",IF($AW2244="","",IF($AW2244&lt;Search!$O$5,"",1)))</f>
        <v/>
      </c>
      <c r="V2244" s="9" t="str">
        <f>IF(Search!$O$6="","",IF($AW2244="","",IF($AW2244&gt;Search!$O$6,"",1)))</f>
        <v/>
      </c>
      <c r="W2244" s="9" t="str">
        <f>IF(Search!$U$4="","",IF($AX2244="","",1))</f>
        <v/>
      </c>
      <c r="X2244" s="9" t="str">
        <f>IF(Search!$U$5="","",IF(ISNUMBER(SEARCH(Search!$U$5,$AX2244))=TRUE,IF(Search!$U$5="N","N",1),""))</f>
        <v/>
      </c>
      <c r="Y2244" s="9" t="str">
        <f>IF(Search!$U$6="","",IF($AY2244&lt;Search!$U$6,"",1))</f>
        <v/>
      </c>
      <c r="Z2244" s="9" t="str">
        <f>IF(Search!$R$4="","",IF(Inventory!$BA2244&lt;Search!$R$4,"",1))</f>
        <v/>
      </c>
      <c r="AA2244" s="9" t="str">
        <f>IF(Search!$R$5="","",IF($BA2244&gt;Search!$R$5,"",1))</f>
        <v/>
      </c>
      <c r="AB2244" s="9" t="str">
        <f>IF(Search!$R$6="","",IF($BB2244&lt;Search!$R$6,"",1))</f>
        <v/>
      </c>
      <c r="AC2244" s="9" t="str">
        <f>IF(Search!$R$7="","",IF($BB2244&lt;Search!$R$7,"",1))</f>
        <v/>
      </c>
      <c r="AD2244" s="45">
        <f>IF(COUNTIF($A2244:$AC2244,"n")&gt;0,"",IF(SUM($A2244:$AC2244)=COUNTA(Search!$C$4:$C$8,Search!$F$4:$F$8,Search!$I$4:$I$6,Search!$I$8,Search!$L$4:$L$8,Search!$O$4:$O$8,Search!$R$4:$R$7,Search!$U$4:$U$7)-COUNTIF(Search!$C$4:$U$7,"n"),1+LARGE($AD$1:AD2243,1),""))</f>
        <v>333</v>
      </c>
      <c r="AE2244" s="45">
        <f t="shared" si="108"/>
        <v>1006</v>
      </c>
      <c r="AF2244" s="45">
        <f>IF(AD2244="","",COUNTIF($AE$1:$AE2243,$AE2244)+RANK($AE2244,$AE$2:$AE$10540,1))</f>
        <v>164</v>
      </c>
      <c r="AG2244" s="45">
        <f t="shared" si="109"/>
        <v>12</v>
      </c>
      <c r="AH2244" s="45">
        <f>IF($AD2244="","",COUNTIF($AG$1:$AG2243,$AG2244)+RANK($AG2244,$AG$1:$AG$10539,0))</f>
        <v>146</v>
      </c>
      <c r="AI2244" s="10" t="str">
        <f t="shared" si="107"/>
        <v>2013-14 Upper Deck MVP #8 Jack Johnson CBJ    /   $1.25</v>
      </c>
      <c r="AJ2244" s="11">
        <v>2013</v>
      </c>
      <c r="AK2244" s="17">
        <v>14</v>
      </c>
      <c r="AL2244" s="12" t="s">
        <v>621</v>
      </c>
      <c r="AM2244" s="10">
        <v>8</v>
      </c>
      <c r="AN2244" s="12" t="s">
        <v>1180</v>
      </c>
      <c r="AO2244" s="9" t="s">
        <v>1926</v>
      </c>
      <c r="AP2244" s="9" t="s">
        <v>1902</v>
      </c>
      <c r="AQ2244" s="9"/>
      <c r="AR2244" s="14"/>
      <c r="AS2244" s="9"/>
      <c r="AT2244" s="9"/>
      <c r="AU2244" s="9"/>
      <c r="AV2244" s="13"/>
      <c r="AW2244" s="13"/>
      <c r="AX2244" s="9"/>
      <c r="AY2244" s="9"/>
      <c r="AZ2244" s="9"/>
      <c r="BA2244" s="33">
        <v>1.25</v>
      </c>
      <c r="BB2244" s="33"/>
      <c r="BC2244" s="36"/>
      <c r="BD2244" s="12" t="s">
        <v>1771</v>
      </c>
    </row>
    <row r="2245" spans="1:56" s="12" customFormat="1" x14ac:dyDescent="0.2">
      <c r="A2245" s="9">
        <f>IF(Search!$C$5="","",IF(COUNTA(Inventory!$AP2245)=1,1,""))</f>
        <v>1</v>
      </c>
      <c r="B2245" s="9" t="str">
        <f>IF(Search!$C$4="","",IF(ISNUMBER(SEARCH(Search!$C$4,$AR2245))=TRUE,1,""))</f>
        <v/>
      </c>
      <c r="C2245" s="9" t="str">
        <f>IF(Search!$C$6="x",IF(COUNTA($AQ2245)=1,1,"N"),IF(COUNTA($AQ2245)=1,"N",""))</f>
        <v/>
      </c>
      <c r="D2245" s="9" t="str">
        <f>IF(Search!$O$8="","",IF(ISNUMBER(SEARCH(Search!$O$8,$BD2245))=TRUE,1,""))</f>
        <v/>
      </c>
      <c r="E2245" s="9" t="str">
        <f>IF(Search!$C$7="","",IF(ISNUMBER(SEARCH(Search!$C$7,$AN2245))=TRUE,1,""))</f>
        <v/>
      </c>
      <c r="F2245" s="9" t="str">
        <f>IF(Search!$C$8="","",IF(ISNUMBER(SEARCH(Search!$C$8,$AO2245))=TRUE,1,""))</f>
        <v/>
      </c>
      <c r="G2245" s="9" t="str">
        <f>IF(Search!$F$4="","",IF(Inventory!$AJ2245&lt;Search!$F$4,"",1))</f>
        <v/>
      </c>
      <c r="H2245" s="9" t="str">
        <f>IF(Search!$F$5="","",IF(Inventory!$AJ2245&gt;Search!$F$5,"",1))</f>
        <v/>
      </c>
      <c r="I2245" s="9" t="str">
        <f>IF(Search!$F$7="","",IF(Search!$F$8="",IF(ISNUMBER(SEARCH(Search!$F$7,$AL2245))=TRUE,1,""),""))</f>
        <v/>
      </c>
      <c r="J2245" s="9" t="str">
        <f>IF($AL2245=Search!$F$8,1,"")</f>
        <v/>
      </c>
      <c r="K2245" s="9" t="str">
        <f>IF(Search!$I$4="","",IF(COUNTA($AS2245)=1,IF(Search!$I$4="N","N",1),""))</f>
        <v/>
      </c>
      <c r="L2245" s="9" t="str">
        <f>IF(Search!$I$5="","",IF($AS2245="RC",1,""))</f>
        <v/>
      </c>
      <c r="M2245" s="9" t="str">
        <f>IF(Search!$I$6="","",IF($AS2245="RCP",1,""))</f>
        <v/>
      </c>
      <c r="N2245" s="9" t="str">
        <f>IF(Search!$I$8="","",IF(COUNTA($AT2245)=1,IF(Search!$I$8="N","N",1),""))</f>
        <v/>
      </c>
      <c r="O2245" s="9" t="str">
        <f>IF(Search!$L$4="","",IF(COUNTA($AU2245)=1,IF(Search!$L$4="N","N",1),""))</f>
        <v/>
      </c>
      <c r="P2245" s="9" t="str">
        <f>IF(Search!$L$5="","",IF(ISNUMBER(SEARCH("Jersey",$AU2245))=TRUE,IF(Search!$L$5="N","N",1),""))</f>
        <v/>
      </c>
      <c r="Q2245" s="9" t="str">
        <f>IF(Search!$L$6="","",IF(ISNUMBER(SEARCH("Patch",$AU2245))=TRUE,IF(Search!$L$6="N","N",1),""))</f>
        <v/>
      </c>
      <c r="R2245" s="9" t="str">
        <f>IF(Search!$L$7="","",IF(ISNUMBER(SEARCH("Shield",$AU2245))=TRUE,IF(Search!$L$7="N","N",1),""))</f>
        <v/>
      </c>
      <c r="S2245" s="9" t="str">
        <f>IF(Search!$L$8="","",IF(ISNUMBER(SEARCH("Stick",$AU2245))=TRUE,IF(Search!$L$8="N","N",1),""))</f>
        <v/>
      </c>
      <c r="T2245" s="9" t="str">
        <f>IF(Search!$O$4="","",IF(COUNTA($AW2245)=1,IF(Search!$O$4="N","N",1),""))</f>
        <v/>
      </c>
      <c r="U2245" s="9" t="str">
        <f>IF(Search!$O$5="","",IF($AW2245="","",IF($AW2245&lt;Search!$O$5,"",1)))</f>
        <v/>
      </c>
      <c r="V2245" s="9" t="str">
        <f>IF(Search!$O$6="","",IF($AW2245="","",IF($AW2245&gt;Search!$O$6,"",1)))</f>
        <v/>
      </c>
      <c r="W2245" s="9" t="str">
        <f>IF(Search!$U$4="","",IF($AX2245="","",1))</f>
        <v/>
      </c>
      <c r="X2245" s="9" t="str">
        <f>IF(Search!$U$5="","",IF(ISNUMBER(SEARCH(Search!$U$5,$AX2245))=TRUE,IF(Search!$U$5="N","N",1),""))</f>
        <v/>
      </c>
      <c r="Y2245" s="9" t="str">
        <f>IF(Search!$U$6="","",IF($AY2245&lt;Search!$U$6,"",1))</f>
        <v/>
      </c>
      <c r="Z2245" s="9" t="str">
        <f>IF(Search!$R$4="","",IF(Inventory!$BA2245&lt;Search!$R$4,"",1))</f>
        <v/>
      </c>
      <c r="AA2245" s="9" t="str">
        <f>IF(Search!$R$5="","",IF($BA2245&gt;Search!$R$5,"",1))</f>
        <v/>
      </c>
      <c r="AB2245" s="9" t="str">
        <f>IF(Search!$R$6="","",IF($BB2245&lt;Search!$R$6,"",1))</f>
        <v/>
      </c>
      <c r="AC2245" s="9" t="str">
        <f>IF(Search!$R$7="","",IF($BB2245&lt;Search!$R$7,"",1))</f>
        <v/>
      </c>
      <c r="AD2245" s="45">
        <f>IF(COUNTIF($A2245:$AC2245,"n")&gt;0,"",IF(SUM($A2245:$AC2245)=COUNTA(Search!$C$4:$C$8,Search!$F$4:$F$8,Search!$I$4:$I$6,Search!$I$8,Search!$L$4:$L$8,Search!$O$4:$O$8,Search!$R$4:$R$7,Search!$U$4:$U$7)-COUNTIF(Search!$C$4:$U$7,"n"),1+LARGE($AD$1:AD2244,1),""))</f>
        <v>334</v>
      </c>
      <c r="AE2245" s="45">
        <f t="shared" si="108"/>
        <v>1006</v>
      </c>
      <c r="AF2245" s="45">
        <f>IF(AD2245="","",COUNTIF($AE$1:$AE2244,$AE2245)+RANK($AE2245,$AE$2:$AE$10540,1))</f>
        <v>165</v>
      </c>
      <c r="AG2245" s="45">
        <f t="shared" si="109"/>
        <v>12</v>
      </c>
      <c r="AH2245" s="45">
        <f>IF($AD2245="","",COUNTIF($AG$1:$AG2244,$AG2245)+RANK($AG2245,$AG$1:$AG$10539,0))</f>
        <v>147</v>
      </c>
      <c r="AI2245" s="10" t="str">
        <f t="shared" si="107"/>
        <v>2013-14 Upper Deck MVP #8 Jack Johnson CBJ    /   $1.25</v>
      </c>
      <c r="AJ2245" s="11">
        <v>2013</v>
      </c>
      <c r="AK2245" s="17">
        <v>14</v>
      </c>
      <c r="AL2245" s="12" t="s">
        <v>621</v>
      </c>
      <c r="AM2245" s="10">
        <v>8</v>
      </c>
      <c r="AN2245" s="12" t="s">
        <v>1180</v>
      </c>
      <c r="AO2245" s="9" t="s">
        <v>1926</v>
      </c>
      <c r="AP2245" s="9" t="s">
        <v>1902</v>
      </c>
      <c r="AQ2245" s="9"/>
      <c r="AR2245" s="14"/>
      <c r="AS2245" s="9"/>
      <c r="AT2245" s="9"/>
      <c r="AU2245" s="9"/>
      <c r="AV2245" s="13"/>
      <c r="AW2245" s="13"/>
      <c r="AX2245" s="9"/>
      <c r="AY2245" s="9"/>
      <c r="AZ2245" s="9"/>
      <c r="BA2245" s="33">
        <v>1.25</v>
      </c>
      <c r="BB2245" s="33"/>
      <c r="BC2245" s="36"/>
      <c r="BD2245" s="12" t="s">
        <v>1771</v>
      </c>
    </row>
    <row r="2246" spans="1:56" s="12" customFormat="1" x14ac:dyDescent="0.2">
      <c r="A2246" s="9">
        <f>IF(Search!$C$5="","",IF(COUNTA(Inventory!$AP2246)=1,1,""))</f>
        <v>1</v>
      </c>
      <c r="B2246" s="9" t="str">
        <f>IF(Search!$C$4="","",IF(ISNUMBER(SEARCH(Search!$C$4,$AR2246))=TRUE,1,""))</f>
        <v/>
      </c>
      <c r="C2246" s="9" t="str">
        <f>IF(Search!$C$6="x",IF(COUNTA($AQ2246)=1,1,"N"),IF(COUNTA($AQ2246)=1,"N",""))</f>
        <v/>
      </c>
      <c r="D2246" s="9" t="str">
        <f>IF(Search!$O$8="","",IF(ISNUMBER(SEARCH(Search!$O$8,$BD2246))=TRUE,1,""))</f>
        <v/>
      </c>
      <c r="E2246" s="9" t="str">
        <f>IF(Search!$C$7="","",IF(ISNUMBER(SEARCH(Search!$C$7,$AN2246))=TRUE,1,""))</f>
        <v/>
      </c>
      <c r="F2246" s="9" t="str">
        <f>IF(Search!$C$8="","",IF(ISNUMBER(SEARCH(Search!$C$8,$AO2246))=TRUE,1,""))</f>
        <v/>
      </c>
      <c r="G2246" s="9" t="str">
        <f>IF(Search!$F$4="","",IF(Inventory!$AJ2246&lt;Search!$F$4,"",1))</f>
        <v/>
      </c>
      <c r="H2246" s="9" t="str">
        <f>IF(Search!$F$5="","",IF(Inventory!$AJ2246&gt;Search!$F$5,"",1))</f>
        <v/>
      </c>
      <c r="I2246" s="9" t="str">
        <f>IF(Search!$F$7="","",IF(Search!$F$8="",IF(ISNUMBER(SEARCH(Search!$F$7,$AL2246))=TRUE,1,""),""))</f>
        <v/>
      </c>
      <c r="J2246" s="9" t="str">
        <f>IF($AL2246=Search!$F$8,1,"")</f>
        <v/>
      </c>
      <c r="K2246" s="9" t="str">
        <f>IF(Search!$I$4="","",IF(COUNTA($AS2246)=1,IF(Search!$I$4="N","N",1),""))</f>
        <v/>
      </c>
      <c r="L2246" s="9" t="str">
        <f>IF(Search!$I$5="","",IF($AS2246="RC",1,""))</f>
        <v/>
      </c>
      <c r="M2246" s="9" t="str">
        <f>IF(Search!$I$6="","",IF($AS2246="RCP",1,""))</f>
        <v/>
      </c>
      <c r="N2246" s="9" t="str">
        <f>IF(Search!$I$8="","",IF(COUNTA($AT2246)=1,IF(Search!$I$8="N","N",1),""))</f>
        <v/>
      </c>
      <c r="O2246" s="9" t="str">
        <f>IF(Search!$L$4="","",IF(COUNTA($AU2246)=1,IF(Search!$L$4="N","N",1),""))</f>
        <v/>
      </c>
      <c r="P2246" s="9" t="str">
        <f>IF(Search!$L$5="","",IF(ISNUMBER(SEARCH("Jersey",$AU2246))=TRUE,IF(Search!$L$5="N","N",1),""))</f>
        <v/>
      </c>
      <c r="Q2246" s="9" t="str">
        <f>IF(Search!$L$6="","",IF(ISNUMBER(SEARCH("Patch",$AU2246))=TRUE,IF(Search!$L$6="N","N",1),""))</f>
        <v/>
      </c>
      <c r="R2246" s="9" t="str">
        <f>IF(Search!$L$7="","",IF(ISNUMBER(SEARCH("Shield",$AU2246))=TRUE,IF(Search!$L$7="N","N",1),""))</f>
        <v/>
      </c>
      <c r="S2246" s="9" t="str">
        <f>IF(Search!$L$8="","",IF(ISNUMBER(SEARCH("Stick",$AU2246))=TRUE,IF(Search!$L$8="N","N",1),""))</f>
        <v/>
      </c>
      <c r="T2246" s="9" t="str">
        <f>IF(Search!$O$4="","",IF(COUNTA($AW2246)=1,IF(Search!$O$4="N","N",1),""))</f>
        <v/>
      </c>
      <c r="U2246" s="9" t="str">
        <f>IF(Search!$O$5="","",IF($AW2246="","",IF($AW2246&lt;Search!$O$5,"",1)))</f>
        <v/>
      </c>
      <c r="V2246" s="9" t="str">
        <f>IF(Search!$O$6="","",IF($AW2246="","",IF($AW2246&gt;Search!$O$6,"",1)))</f>
        <v/>
      </c>
      <c r="W2246" s="9" t="str">
        <f>IF(Search!$U$4="","",IF($AX2246="","",1))</f>
        <v/>
      </c>
      <c r="X2246" s="9" t="str">
        <f>IF(Search!$U$5="","",IF(ISNUMBER(SEARCH(Search!$U$5,$AX2246))=TRUE,IF(Search!$U$5="N","N",1),""))</f>
        <v/>
      </c>
      <c r="Y2246" s="9" t="str">
        <f>IF(Search!$U$6="","",IF($AY2246&lt;Search!$U$6,"",1))</f>
        <v/>
      </c>
      <c r="Z2246" s="9" t="str">
        <f>IF(Search!$R$4="","",IF(Inventory!$BA2246&lt;Search!$R$4,"",1))</f>
        <v/>
      </c>
      <c r="AA2246" s="9" t="str">
        <f>IF(Search!$R$5="","",IF($BA2246&gt;Search!$R$5,"",1))</f>
        <v/>
      </c>
      <c r="AB2246" s="9" t="str">
        <f>IF(Search!$R$6="","",IF($BB2246&lt;Search!$R$6,"",1))</f>
        <v/>
      </c>
      <c r="AC2246" s="9" t="str">
        <f>IF(Search!$R$7="","",IF($BB2246&lt;Search!$R$7,"",1))</f>
        <v/>
      </c>
      <c r="AD2246" s="45">
        <f>IF(COUNTIF($A2246:$AC2246,"n")&gt;0,"",IF(SUM($A2246:$AC2246)=COUNTA(Search!$C$4:$C$8,Search!$F$4:$F$8,Search!$I$4:$I$6,Search!$I$8,Search!$L$4:$L$8,Search!$O$4:$O$8,Search!$R$4:$R$7,Search!$U$4:$U$7)-COUNTIF(Search!$C$4:$U$7,"n"),1+LARGE($AD$1:AD2245,1),""))</f>
        <v>335</v>
      </c>
      <c r="AE2246" s="45">
        <f t="shared" si="108"/>
        <v>1867</v>
      </c>
      <c r="AF2246" s="45">
        <f>IF(AD2246="","",COUNTIF($AE$1:$AE2245,$AE2246)+RANK($AE2246,$AE$2:$AE$10540,1))</f>
        <v>345</v>
      </c>
      <c r="AG2246" s="45">
        <f t="shared" si="109"/>
        <v>27</v>
      </c>
      <c r="AH2246" s="45">
        <f>IF($AD2246="","",COUNTIF($AG$1:$AG2245,$AG2246)+RANK($AG2246,$AG$1:$AG$10539,0))</f>
        <v>141</v>
      </c>
      <c r="AI2246" s="10" t="str">
        <f t="shared" ref="AI2246:AI2309" si="110">CONCATENATE(AJ2246,"-",AK2246," ",AL2246," #",AM2246," ",AN2246," ",AO2246," ",AS2246," ",AT2246," ",AU2246," ",AV2246,"/",AW2246," ",AX2246," ",AY2246,AZ2246," $",BA2246)</f>
        <v>2013-14 Upper Deck MVP #15 Nazem Kadri TOR    /   $1.5</v>
      </c>
      <c r="AJ2246" s="11">
        <v>2013</v>
      </c>
      <c r="AK2246" s="17">
        <v>14</v>
      </c>
      <c r="AL2246" s="12" t="s">
        <v>621</v>
      </c>
      <c r="AM2246" s="10">
        <v>15</v>
      </c>
      <c r="AN2246" s="12" t="s">
        <v>1079</v>
      </c>
      <c r="AO2246" s="9" t="s">
        <v>1904</v>
      </c>
      <c r="AP2246" s="9" t="s">
        <v>1902</v>
      </c>
      <c r="AQ2246" s="9"/>
      <c r="AR2246" s="14"/>
      <c r="AS2246" s="9"/>
      <c r="AT2246" s="9"/>
      <c r="AU2246" s="9"/>
      <c r="AV2246" s="13"/>
      <c r="AW2246" s="13"/>
      <c r="AX2246" s="9"/>
      <c r="AY2246" s="9"/>
      <c r="AZ2246" s="9"/>
      <c r="BA2246" s="33">
        <v>1.5</v>
      </c>
      <c r="BB2246" s="33"/>
      <c r="BC2246" s="36"/>
      <c r="BD2246" s="12" t="s">
        <v>1771</v>
      </c>
    </row>
    <row r="2247" spans="1:56" s="12" customFormat="1" x14ac:dyDescent="0.2">
      <c r="A2247" s="9">
        <f>IF(Search!$C$5="","",IF(COUNTA(Inventory!$AP2247)=1,1,""))</f>
        <v>1</v>
      </c>
      <c r="B2247" s="9" t="str">
        <f>IF(Search!$C$4="","",IF(ISNUMBER(SEARCH(Search!$C$4,$AR2247))=TRUE,1,""))</f>
        <v/>
      </c>
      <c r="C2247" s="9" t="str">
        <f>IF(Search!$C$6="x",IF(COUNTA($AQ2247)=1,1,"N"),IF(COUNTA($AQ2247)=1,"N",""))</f>
        <v/>
      </c>
      <c r="D2247" s="9" t="str">
        <f>IF(Search!$O$8="","",IF(ISNUMBER(SEARCH(Search!$O$8,$BD2247))=TRUE,1,""))</f>
        <v/>
      </c>
      <c r="E2247" s="9" t="str">
        <f>IF(Search!$C$7="","",IF(ISNUMBER(SEARCH(Search!$C$7,$AN2247))=TRUE,1,""))</f>
        <v/>
      </c>
      <c r="F2247" s="9" t="str">
        <f>IF(Search!$C$8="","",IF(ISNUMBER(SEARCH(Search!$C$8,$AO2247))=TRUE,1,""))</f>
        <v/>
      </c>
      <c r="G2247" s="9" t="str">
        <f>IF(Search!$F$4="","",IF(Inventory!$AJ2247&lt;Search!$F$4,"",1))</f>
        <v/>
      </c>
      <c r="H2247" s="9" t="str">
        <f>IF(Search!$F$5="","",IF(Inventory!$AJ2247&gt;Search!$F$5,"",1))</f>
        <v/>
      </c>
      <c r="I2247" s="9" t="str">
        <f>IF(Search!$F$7="","",IF(Search!$F$8="",IF(ISNUMBER(SEARCH(Search!$F$7,$AL2247))=TRUE,1,""),""))</f>
        <v/>
      </c>
      <c r="J2247" s="9" t="str">
        <f>IF($AL2247=Search!$F$8,1,"")</f>
        <v/>
      </c>
      <c r="K2247" s="9" t="str">
        <f>IF(Search!$I$4="","",IF(COUNTA($AS2247)=1,IF(Search!$I$4="N","N",1),""))</f>
        <v/>
      </c>
      <c r="L2247" s="9" t="str">
        <f>IF(Search!$I$5="","",IF($AS2247="RC",1,""))</f>
        <v/>
      </c>
      <c r="M2247" s="9" t="str">
        <f>IF(Search!$I$6="","",IF($AS2247="RCP",1,""))</f>
        <v/>
      </c>
      <c r="N2247" s="9" t="str">
        <f>IF(Search!$I$8="","",IF(COUNTA($AT2247)=1,IF(Search!$I$8="N","N",1),""))</f>
        <v/>
      </c>
      <c r="O2247" s="9" t="str">
        <f>IF(Search!$L$4="","",IF(COUNTA($AU2247)=1,IF(Search!$L$4="N","N",1),""))</f>
        <v/>
      </c>
      <c r="P2247" s="9" t="str">
        <f>IF(Search!$L$5="","",IF(ISNUMBER(SEARCH("Jersey",$AU2247))=TRUE,IF(Search!$L$5="N","N",1),""))</f>
        <v/>
      </c>
      <c r="Q2247" s="9" t="str">
        <f>IF(Search!$L$6="","",IF(ISNUMBER(SEARCH("Patch",$AU2247))=TRUE,IF(Search!$L$6="N","N",1),""))</f>
        <v/>
      </c>
      <c r="R2247" s="9" t="str">
        <f>IF(Search!$L$7="","",IF(ISNUMBER(SEARCH("Shield",$AU2247))=TRUE,IF(Search!$L$7="N","N",1),""))</f>
        <v/>
      </c>
      <c r="S2247" s="9" t="str">
        <f>IF(Search!$L$8="","",IF(ISNUMBER(SEARCH("Stick",$AU2247))=TRUE,IF(Search!$L$8="N","N",1),""))</f>
        <v/>
      </c>
      <c r="T2247" s="9" t="str">
        <f>IF(Search!$O$4="","",IF(COUNTA($AW2247)=1,IF(Search!$O$4="N","N",1),""))</f>
        <v/>
      </c>
      <c r="U2247" s="9" t="str">
        <f>IF(Search!$O$5="","",IF($AW2247="","",IF($AW2247&lt;Search!$O$5,"",1)))</f>
        <v/>
      </c>
      <c r="V2247" s="9" t="str">
        <f>IF(Search!$O$6="","",IF($AW2247="","",IF($AW2247&gt;Search!$O$6,"",1)))</f>
        <v/>
      </c>
      <c r="W2247" s="9" t="str">
        <f>IF(Search!$U$4="","",IF($AX2247="","",1))</f>
        <v/>
      </c>
      <c r="X2247" s="9" t="str">
        <f>IF(Search!$U$5="","",IF(ISNUMBER(SEARCH(Search!$U$5,$AX2247))=TRUE,IF(Search!$U$5="N","N",1),""))</f>
        <v/>
      </c>
      <c r="Y2247" s="9" t="str">
        <f>IF(Search!$U$6="","",IF($AY2247&lt;Search!$U$6,"",1))</f>
        <v/>
      </c>
      <c r="Z2247" s="9" t="str">
        <f>IF(Search!$R$4="","",IF(Inventory!$BA2247&lt;Search!$R$4,"",1))</f>
        <v/>
      </c>
      <c r="AA2247" s="9" t="str">
        <f>IF(Search!$R$5="","",IF($BA2247&gt;Search!$R$5,"",1))</f>
        <v/>
      </c>
      <c r="AB2247" s="9" t="str">
        <f>IF(Search!$R$6="","",IF($BB2247&lt;Search!$R$6,"",1))</f>
        <v/>
      </c>
      <c r="AC2247" s="9" t="str">
        <f>IF(Search!$R$7="","",IF($BB2247&lt;Search!$R$7,"",1))</f>
        <v/>
      </c>
      <c r="AD2247" s="45">
        <f>IF(COUNTIF($A2247:$AC2247,"n")&gt;0,"",IF(SUM($A2247:$AC2247)=COUNTA(Search!$C$4:$C$8,Search!$F$4:$F$8,Search!$I$4:$I$6,Search!$I$8,Search!$L$4:$L$8,Search!$O$4:$O$8,Search!$R$4:$R$7,Search!$U$4:$U$7)-COUNTIF(Search!$C$4:$U$7,"n"),1+LARGE($AD$1:AD2246,1),""))</f>
        <v>336</v>
      </c>
      <c r="AE2247" s="45">
        <f t="shared" si="108"/>
        <v>1825</v>
      </c>
      <c r="AF2247" s="45">
        <f>IF(AD2247="","",COUNTIF($AE$1:$AE2246,$AE2247)+RANK($AE2247,$AE$2:$AE$10540,1))</f>
        <v>331</v>
      </c>
      <c r="AG2247" s="45">
        <f t="shared" si="109"/>
        <v>12</v>
      </c>
      <c r="AH2247" s="45">
        <f>IF($AD2247="","",COUNTIF($AG$1:$AG2246,$AG2247)+RANK($AG2247,$AG$1:$AG$10539,0))</f>
        <v>148</v>
      </c>
      <c r="AI2247" s="10" t="str">
        <f t="shared" si="110"/>
        <v>2013-14 Upper Deck MVP #18 Mikko Koivu MIN    /   $1.25</v>
      </c>
      <c r="AJ2247" s="11">
        <v>2013</v>
      </c>
      <c r="AK2247" s="17">
        <v>14</v>
      </c>
      <c r="AL2247" s="12" t="s">
        <v>621</v>
      </c>
      <c r="AM2247" s="10">
        <v>18</v>
      </c>
      <c r="AN2247" s="12" t="s">
        <v>1156</v>
      </c>
      <c r="AO2247" s="9" t="s">
        <v>1950</v>
      </c>
      <c r="AP2247" s="9" t="s">
        <v>1902</v>
      </c>
      <c r="AQ2247" s="9"/>
      <c r="AR2247" s="14"/>
      <c r="AS2247" s="9"/>
      <c r="AT2247" s="9"/>
      <c r="AU2247" s="9"/>
      <c r="AV2247" s="13"/>
      <c r="AW2247" s="13"/>
      <c r="AX2247" s="9"/>
      <c r="AY2247" s="9"/>
      <c r="AZ2247" s="9"/>
      <c r="BA2247" s="33">
        <v>1.25</v>
      </c>
      <c r="BB2247" s="33"/>
      <c r="BC2247" s="36"/>
      <c r="BD2247" s="12" t="s">
        <v>1771</v>
      </c>
    </row>
    <row r="2248" spans="1:56" s="12" customFormat="1" x14ac:dyDescent="0.2">
      <c r="A2248" s="9">
        <f>IF(Search!$C$5="","",IF(COUNTA(Inventory!$AP2248)=1,1,""))</f>
        <v>1</v>
      </c>
      <c r="B2248" s="9" t="str">
        <f>IF(Search!$C$4="","",IF(ISNUMBER(SEARCH(Search!$C$4,$AR2248))=TRUE,1,""))</f>
        <v/>
      </c>
      <c r="C2248" s="9" t="str">
        <f>IF(Search!$C$6="x",IF(COUNTA($AQ2248)=1,1,"N"),IF(COUNTA($AQ2248)=1,"N",""))</f>
        <v/>
      </c>
      <c r="D2248" s="9" t="str">
        <f>IF(Search!$O$8="","",IF(ISNUMBER(SEARCH(Search!$O$8,$BD2248))=TRUE,1,""))</f>
        <v/>
      </c>
      <c r="E2248" s="9" t="str">
        <f>IF(Search!$C$7="","",IF(ISNUMBER(SEARCH(Search!$C$7,$AN2248))=TRUE,1,""))</f>
        <v/>
      </c>
      <c r="F2248" s="9" t="str">
        <f>IF(Search!$C$8="","",IF(ISNUMBER(SEARCH(Search!$C$8,$AO2248))=TRUE,1,""))</f>
        <v/>
      </c>
      <c r="G2248" s="9" t="str">
        <f>IF(Search!$F$4="","",IF(Inventory!$AJ2248&lt;Search!$F$4,"",1))</f>
        <v/>
      </c>
      <c r="H2248" s="9" t="str">
        <f>IF(Search!$F$5="","",IF(Inventory!$AJ2248&gt;Search!$F$5,"",1))</f>
        <v/>
      </c>
      <c r="I2248" s="9" t="str">
        <f>IF(Search!$F$7="","",IF(Search!$F$8="",IF(ISNUMBER(SEARCH(Search!$F$7,$AL2248))=TRUE,1,""),""))</f>
        <v/>
      </c>
      <c r="J2248" s="9" t="str">
        <f>IF($AL2248=Search!$F$8,1,"")</f>
        <v/>
      </c>
      <c r="K2248" s="9" t="str">
        <f>IF(Search!$I$4="","",IF(COUNTA($AS2248)=1,IF(Search!$I$4="N","N",1),""))</f>
        <v/>
      </c>
      <c r="L2248" s="9" t="str">
        <f>IF(Search!$I$5="","",IF($AS2248="RC",1,""))</f>
        <v/>
      </c>
      <c r="M2248" s="9" t="str">
        <f>IF(Search!$I$6="","",IF($AS2248="RCP",1,""))</f>
        <v/>
      </c>
      <c r="N2248" s="9" t="str">
        <f>IF(Search!$I$8="","",IF(COUNTA($AT2248)=1,IF(Search!$I$8="N","N",1),""))</f>
        <v/>
      </c>
      <c r="O2248" s="9" t="str">
        <f>IF(Search!$L$4="","",IF(COUNTA($AU2248)=1,IF(Search!$L$4="N","N",1),""))</f>
        <v/>
      </c>
      <c r="P2248" s="9" t="str">
        <f>IF(Search!$L$5="","",IF(ISNUMBER(SEARCH("Jersey",$AU2248))=TRUE,IF(Search!$L$5="N","N",1),""))</f>
        <v/>
      </c>
      <c r="Q2248" s="9" t="str">
        <f>IF(Search!$L$6="","",IF(ISNUMBER(SEARCH("Patch",$AU2248))=TRUE,IF(Search!$L$6="N","N",1),""))</f>
        <v/>
      </c>
      <c r="R2248" s="9" t="str">
        <f>IF(Search!$L$7="","",IF(ISNUMBER(SEARCH("Shield",$AU2248))=TRUE,IF(Search!$L$7="N","N",1),""))</f>
        <v/>
      </c>
      <c r="S2248" s="9" t="str">
        <f>IF(Search!$L$8="","",IF(ISNUMBER(SEARCH("Stick",$AU2248))=TRUE,IF(Search!$L$8="N","N",1),""))</f>
        <v/>
      </c>
      <c r="T2248" s="9" t="str">
        <f>IF(Search!$O$4="","",IF(COUNTA($AW2248)=1,IF(Search!$O$4="N","N",1),""))</f>
        <v/>
      </c>
      <c r="U2248" s="9" t="str">
        <f>IF(Search!$O$5="","",IF($AW2248="","",IF($AW2248&lt;Search!$O$5,"",1)))</f>
        <v/>
      </c>
      <c r="V2248" s="9" t="str">
        <f>IF(Search!$O$6="","",IF($AW2248="","",IF($AW2248&gt;Search!$O$6,"",1)))</f>
        <v/>
      </c>
      <c r="W2248" s="9" t="str">
        <f>IF(Search!$U$4="","",IF($AX2248="","",1))</f>
        <v/>
      </c>
      <c r="X2248" s="9" t="str">
        <f>IF(Search!$U$5="","",IF(ISNUMBER(SEARCH(Search!$U$5,$AX2248))=TRUE,IF(Search!$U$5="N","N",1),""))</f>
        <v/>
      </c>
      <c r="Y2248" s="9" t="str">
        <f>IF(Search!$U$6="","",IF($AY2248&lt;Search!$U$6,"",1))</f>
        <v/>
      </c>
      <c r="Z2248" s="9" t="str">
        <f>IF(Search!$R$4="","",IF(Inventory!$BA2248&lt;Search!$R$4,"",1))</f>
        <v/>
      </c>
      <c r="AA2248" s="9" t="str">
        <f>IF(Search!$R$5="","",IF($BA2248&gt;Search!$R$5,"",1))</f>
        <v/>
      </c>
      <c r="AB2248" s="9" t="str">
        <f>IF(Search!$R$6="","",IF($BB2248&lt;Search!$R$6,"",1))</f>
        <v/>
      </c>
      <c r="AC2248" s="9" t="str">
        <f>IF(Search!$R$7="","",IF($BB2248&lt;Search!$R$7,"",1))</f>
        <v/>
      </c>
      <c r="AD2248" s="45">
        <f>IF(COUNTIF($A2248:$AC2248,"n")&gt;0,"",IF(SUM($A2248:$AC2248)=COUNTA(Search!$C$4:$C$8,Search!$F$4:$F$8,Search!$I$4:$I$6,Search!$I$8,Search!$L$4:$L$8,Search!$O$4:$O$8,Search!$R$4:$R$7,Search!$U$4:$U$7)-COUNTIF(Search!$C$4:$U$7,"n"),1+LARGE($AD$1:AD2247,1),""))</f>
        <v>337</v>
      </c>
      <c r="AE2248" s="45">
        <f t="shared" si="108"/>
        <v>1807</v>
      </c>
      <c r="AF2248" s="45">
        <f>IF(AD2248="","",COUNTIF($AE$1:$AE2247,$AE2248)+RANK($AE2248,$AE$2:$AE$10540,1))</f>
        <v>324</v>
      </c>
      <c r="AG2248" s="45">
        <f t="shared" si="109"/>
        <v>27</v>
      </c>
      <c r="AH2248" s="45">
        <f>IF($AD2248="","",COUNTIF($AG$1:$AG2247,$AG2248)+RANK($AG2248,$AG$1:$AG$10539,0))</f>
        <v>142</v>
      </c>
      <c r="AI2248" s="10" t="str">
        <f t="shared" si="110"/>
        <v>2013-14 Upper Deck MVP #20 Mike Smith PHO    /   $1.5</v>
      </c>
      <c r="AJ2248" s="11">
        <v>2013</v>
      </c>
      <c r="AK2248" s="17">
        <v>14</v>
      </c>
      <c r="AL2248" s="12" t="s">
        <v>621</v>
      </c>
      <c r="AM2248" s="10">
        <v>20</v>
      </c>
      <c r="AN2248" s="12" t="s">
        <v>1648</v>
      </c>
      <c r="AO2248" s="9" t="s">
        <v>1919</v>
      </c>
      <c r="AP2248" s="9" t="s">
        <v>1902</v>
      </c>
      <c r="AQ2248" s="9"/>
      <c r="AR2248" s="14"/>
      <c r="AS2248" s="9"/>
      <c r="AT2248" s="9"/>
      <c r="AU2248" s="9"/>
      <c r="AV2248" s="13"/>
      <c r="AW2248" s="13"/>
      <c r="AX2248" s="9"/>
      <c r="AY2248" s="9"/>
      <c r="AZ2248" s="9"/>
      <c r="BA2248" s="33">
        <v>1.5</v>
      </c>
      <c r="BB2248" s="33"/>
      <c r="BC2248" s="36"/>
      <c r="BD2248" s="12" t="s">
        <v>1771</v>
      </c>
    </row>
    <row r="2249" spans="1:56" s="12" customFormat="1" x14ac:dyDescent="0.2">
      <c r="A2249" s="9">
        <f>IF(Search!$C$5="","",IF(COUNTA(Inventory!$AP2249)=1,1,""))</f>
        <v>1</v>
      </c>
      <c r="B2249" s="9" t="str">
        <f>IF(Search!$C$4="","",IF(ISNUMBER(SEARCH(Search!$C$4,$AR2249))=TRUE,1,""))</f>
        <v/>
      </c>
      <c r="C2249" s="9" t="str">
        <f>IF(Search!$C$6="x",IF(COUNTA($AQ2249)=1,1,"N"),IF(COUNTA($AQ2249)=1,"N",""))</f>
        <v/>
      </c>
      <c r="D2249" s="9" t="str">
        <f>IF(Search!$O$8="","",IF(ISNUMBER(SEARCH(Search!$O$8,$BD2249))=TRUE,1,""))</f>
        <v/>
      </c>
      <c r="E2249" s="9" t="str">
        <f>IF(Search!$C$7="","",IF(ISNUMBER(SEARCH(Search!$C$7,$AN2249))=TRUE,1,""))</f>
        <v/>
      </c>
      <c r="F2249" s="9" t="str">
        <f>IF(Search!$C$8="","",IF(ISNUMBER(SEARCH(Search!$C$8,$AO2249))=TRUE,1,""))</f>
        <v/>
      </c>
      <c r="G2249" s="9" t="str">
        <f>IF(Search!$F$4="","",IF(Inventory!$AJ2249&lt;Search!$F$4,"",1))</f>
        <v/>
      </c>
      <c r="H2249" s="9" t="str">
        <f>IF(Search!$F$5="","",IF(Inventory!$AJ2249&gt;Search!$F$5,"",1))</f>
        <v/>
      </c>
      <c r="I2249" s="9" t="str">
        <f>IF(Search!$F$7="","",IF(Search!$F$8="",IF(ISNUMBER(SEARCH(Search!$F$7,$AL2249))=TRUE,1,""),""))</f>
        <v/>
      </c>
      <c r="J2249" s="9" t="str">
        <f>IF($AL2249=Search!$F$8,1,"")</f>
        <v/>
      </c>
      <c r="K2249" s="9" t="str">
        <f>IF(Search!$I$4="","",IF(COUNTA($AS2249)=1,IF(Search!$I$4="N","N",1),""))</f>
        <v/>
      </c>
      <c r="L2249" s="9" t="str">
        <f>IF(Search!$I$5="","",IF($AS2249="RC",1,""))</f>
        <v/>
      </c>
      <c r="M2249" s="9" t="str">
        <f>IF(Search!$I$6="","",IF($AS2249="RCP",1,""))</f>
        <v/>
      </c>
      <c r="N2249" s="9" t="str">
        <f>IF(Search!$I$8="","",IF(COUNTA($AT2249)=1,IF(Search!$I$8="N","N",1),""))</f>
        <v/>
      </c>
      <c r="O2249" s="9" t="str">
        <f>IF(Search!$L$4="","",IF(COUNTA($AU2249)=1,IF(Search!$L$4="N","N",1),""))</f>
        <v/>
      </c>
      <c r="P2249" s="9" t="str">
        <f>IF(Search!$L$5="","",IF(ISNUMBER(SEARCH("Jersey",$AU2249))=TRUE,IF(Search!$L$5="N","N",1),""))</f>
        <v/>
      </c>
      <c r="Q2249" s="9" t="str">
        <f>IF(Search!$L$6="","",IF(ISNUMBER(SEARCH("Patch",$AU2249))=TRUE,IF(Search!$L$6="N","N",1),""))</f>
        <v/>
      </c>
      <c r="R2249" s="9" t="str">
        <f>IF(Search!$L$7="","",IF(ISNUMBER(SEARCH("Shield",$AU2249))=TRUE,IF(Search!$L$7="N","N",1),""))</f>
        <v/>
      </c>
      <c r="S2249" s="9" t="str">
        <f>IF(Search!$L$8="","",IF(ISNUMBER(SEARCH("Stick",$AU2249))=TRUE,IF(Search!$L$8="N","N",1),""))</f>
        <v/>
      </c>
      <c r="T2249" s="9" t="str">
        <f>IF(Search!$O$4="","",IF(COUNTA($AW2249)=1,IF(Search!$O$4="N","N",1),""))</f>
        <v/>
      </c>
      <c r="U2249" s="9" t="str">
        <f>IF(Search!$O$5="","",IF($AW2249="","",IF($AW2249&lt;Search!$O$5,"",1)))</f>
        <v/>
      </c>
      <c r="V2249" s="9" t="str">
        <f>IF(Search!$O$6="","",IF($AW2249="","",IF($AW2249&gt;Search!$O$6,"",1)))</f>
        <v/>
      </c>
      <c r="W2249" s="9" t="str">
        <f>IF(Search!$U$4="","",IF($AX2249="","",1))</f>
        <v/>
      </c>
      <c r="X2249" s="9" t="str">
        <f>IF(Search!$U$5="","",IF(ISNUMBER(SEARCH(Search!$U$5,$AX2249))=TRUE,IF(Search!$U$5="N","N",1),""))</f>
        <v/>
      </c>
      <c r="Y2249" s="9" t="str">
        <f>IF(Search!$U$6="","",IF($AY2249&lt;Search!$U$6,"",1))</f>
        <v/>
      </c>
      <c r="Z2249" s="9" t="str">
        <f>IF(Search!$R$4="","",IF(Inventory!$BA2249&lt;Search!$R$4,"",1))</f>
        <v/>
      </c>
      <c r="AA2249" s="9" t="str">
        <f>IF(Search!$R$5="","",IF($BA2249&gt;Search!$R$5,"",1))</f>
        <v/>
      </c>
      <c r="AB2249" s="9" t="str">
        <f>IF(Search!$R$6="","",IF($BB2249&lt;Search!$R$6,"",1))</f>
        <v/>
      </c>
      <c r="AC2249" s="9" t="str">
        <f>IF(Search!$R$7="","",IF($BB2249&lt;Search!$R$7,"",1))</f>
        <v/>
      </c>
      <c r="AD2249" s="45">
        <f>IF(COUNTIF($A2249:$AC2249,"n")&gt;0,"",IF(SUM($A2249:$AC2249)=COUNTA(Search!$C$4:$C$8,Search!$F$4:$F$8,Search!$I$4:$I$6,Search!$I$8,Search!$L$4:$L$8,Search!$O$4:$O$8,Search!$R$4:$R$7,Search!$U$4:$U$7)-COUNTIF(Search!$C$4:$U$7,"n"),1+LARGE($AD$1:AD2248,1),""))</f>
        <v>338</v>
      </c>
      <c r="AE2249" s="45">
        <f t="shared" si="108"/>
        <v>1807</v>
      </c>
      <c r="AF2249" s="45">
        <f>IF(AD2249="","",COUNTIF($AE$1:$AE2248,$AE2249)+RANK($AE2249,$AE$2:$AE$10540,1))</f>
        <v>325</v>
      </c>
      <c r="AG2249" s="45">
        <f t="shared" si="109"/>
        <v>27</v>
      </c>
      <c r="AH2249" s="45">
        <f>IF($AD2249="","",COUNTIF($AG$1:$AG2248,$AG2249)+RANK($AG2249,$AG$1:$AG$10539,0))</f>
        <v>143</v>
      </c>
      <c r="AI2249" s="10" t="str">
        <f t="shared" si="110"/>
        <v>2013-14 Upper Deck MVP #20 Mike Smith PHO    /   $1.5</v>
      </c>
      <c r="AJ2249" s="11">
        <v>2013</v>
      </c>
      <c r="AK2249" s="17">
        <v>14</v>
      </c>
      <c r="AL2249" s="12" t="s">
        <v>621</v>
      </c>
      <c r="AM2249" s="10">
        <v>20</v>
      </c>
      <c r="AN2249" s="12" t="s">
        <v>1648</v>
      </c>
      <c r="AO2249" s="9" t="s">
        <v>1919</v>
      </c>
      <c r="AP2249" s="9" t="s">
        <v>1902</v>
      </c>
      <c r="AQ2249" s="9"/>
      <c r="AR2249" s="14"/>
      <c r="AS2249" s="9"/>
      <c r="AT2249" s="9"/>
      <c r="AU2249" s="9"/>
      <c r="AV2249" s="13"/>
      <c r="AW2249" s="13"/>
      <c r="AX2249" s="9"/>
      <c r="AY2249" s="9"/>
      <c r="AZ2249" s="9"/>
      <c r="BA2249" s="33">
        <v>1.5</v>
      </c>
      <c r="BB2249" s="33"/>
      <c r="BC2249" s="36"/>
      <c r="BD2249" s="12" t="s">
        <v>1771</v>
      </c>
    </row>
    <row r="2250" spans="1:56" s="12" customFormat="1" x14ac:dyDescent="0.2">
      <c r="A2250" s="9">
        <f>IF(Search!$C$5="","",IF(COUNTA(Inventory!$AP2250)=1,1,""))</f>
        <v>1</v>
      </c>
      <c r="B2250" s="9" t="str">
        <f>IF(Search!$C$4="","",IF(ISNUMBER(SEARCH(Search!$C$4,$AR2250))=TRUE,1,""))</f>
        <v/>
      </c>
      <c r="C2250" s="9" t="str">
        <f>IF(Search!$C$6="x",IF(COUNTA($AQ2250)=1,1,"N"),IF(COUNTA($AQ2250)=1,"N",""))</f>
        <v/>
      </c>
      <c r="D2250" s="9" t="str">
        <f>IF(Search!$O$8="","",IF(ISNUMBER(SEARCH(Search!$O$8,$BD2250))=TRUE,1,""))</f>
        <v/>
      </c>
      <c r="E2250" s="9" t="str">
        <f>IF(Search!$C$7="","",IF(ISNUMBER(SEARCH(Search!$C$7,$AN2250))=TRUE,1,""))</f>
        <v/>
      </c>
      <c r="F2250" s="9" t="str">
        <f>IF(Search!$C$8="","",IF(ISNUMBER(SEARCH(Search!$C$8,$AO2250))=TRUE,1,""))</f>
        <v/>
      </c>
      <c r="G2250" s="9" t="str">
        <f>IF(Search!$F$4="","",IF(Inventory!$AJ2250&lt;Search!$F$4,"",1))</f>
        <v/>
      </c>
      <c r="H2250" s="9" t="str">
        <f>IF(Search!$F$5="","",IF(Inventory!$AJ2250&gt;Search!$F$5,"",1))</f>
        <v/>
      </c>
      <c r="I2250" s="9" t="str">
        <f>IF(Search!$F$7="","",IF(Search!$F$8="",IF(ISNUMBER(SEARCH(Search!$F$7,$AL2250))=TRUE,1,""),""))</f>
        <v/>
      </c>
      <c r="J2250" s="9" t="str">
        <f>IF($AL2250=Search!$F$8,1,"")</f>
        <v/>
      </c>
      <c r="K2250" s="9" t="str">
        <f>IF(Search!$I$4="","",IF(COUNTA($AS2250)=1,IF(Search!$I$4="N","N",1),""))</f>
        <v/>
      </c>
      <c r="L2250" s="9" t="str">
        <f>IF(Search!$I$5="","",IF($AS2250="RC",1,""))</f>
        <v/>
      </c>
      <c r="M2250" s="9" t="str">
        <f>IF(Search!$I$6="","",IF($AS2250="RCP",1,""))</f>
        <v/>
      </c>
      <c r="N2250" s="9" t="str">
        <f>IF(Search!$I$8="","",IF(COUNTA($AT2250)=1,IF(Search!$I$8="N","N",1),""))</f>
        <v/>
      </c>
      <c r="O2250" s="9" t="str">
        <f>IF(Search!$L$4="","",IF(COUNTA($AU2250)=1,IF(Search!$L$4="N","N",1),""))</f>
        <v/>
      </c>
      <c r="P2250" s="9" t="str">
        <f>IF(Search!$L$5="","",IF(ISNUMBER(SEARCH("Jersey",$AU2250))=TRUE,IF(Search!$L$5="N","N",1),""))</f>
        <v/>
      </c>
      <c r="Q2250" s="9" t="str">
        <f>IF(Search!$L$6="","",IF(ISNUMBER(SEARCH("Patch",$AU2250))=TRUE,IF(Search!$L$6="N","N",1),""))</f>
        <v/>
      </c>
      <c r="R2250" s="9" t="str">
        <f>IF(Search!$L$7="","",IF(ISNUMBER(SEARCH("Shield",$AU2250))=TRUE,IF(Search!$L$7="N","N",1),""))</f>
        <v/>
      </c>
      <c r="S2250" s="9" t="str">
        <f>IF(Search!$L$8="","",IF(ISNUMBER(SEARCH("Stick",$AU2250))=TRUE,IF(Search!$L$8="N","N",1),""))</f>
        <v/>
      </c>
      <c r="T2250" s="9" t="str">
        <f>IF(Search!$O$4="","",IF(COUNTA($AW2250)=1,IF(Search!$O$4="N","N",1),""))</f>
        <v/>
      </c>
      <c r="U2250" s="9" t="str">
        <f>IF(Search!$O$5="","",IF($AW2250="","",IF($AW2250&lt;Search!$O$5,"",1)))</f>
        <v/>
      </c>
      <c r="V2250" s="9" t="str">
        <f>IF(Search!$O$6="","",IF($AW2250="","",IF($AW2250&gt;Search!$O$6,"",1)))</f>
        <v/>
      </c>
      <c r="W2250" s="9" t="str">
        <f>IF(Search!$U$4="","",IF($AX2250="","",1))</f>
        <v/>
      </c>
      <c r="X2250" s="9" t="str">
        <f>IF(Search!$U$5="","",IF(ISNUMBER(SEARCH(Search!$U$5,$AX2250))=TRUE,IF(Search!$U$5="N","N",1),""))</f>
        <v/>
      </c>
      <c r="Y2250" s="9" t="str">
        <f>IF(Search!$U$6="","",IF($AY2250&lt;Search!$U$6,"",1))</f>
        <v/>
      </c>
      <c r="Z2250" s="9" t="str">
        <f>IF(Search!$R$4="","",IF(Inventory!$BA2250&lt;Search!$R$4,"",1))</f>
        <v/>
      </c>
      <c r="AA2250" s="9" t="str">
        <f>IF(Search!$R$5="","",IF($BA2250&gt;Search!$R$5,"",1))</f>
        <v/>
      </c>
      <c r="AB2250" s="9" t="str">
        <f>IF(Search!$R$6="","",IF($BB2250&lt;Search!$R$6,"",1))</f>
        <v/>
      </c>
      <c r="AC2250" s="9" t="str">
        <f>IF(Search!$R$7="","",IF($BB2250&lt;Search!$R$7,"",1))</f>
        <v/>
      </c>
      <c r="AD2250" s="45">
        <f>IF(COUNTIF($A2250:$AC2250,"n")&gt;0,"",IF(SUM($A2250:$AC2250)=COUNTA(Search!$C$4:$C$8,Search!$F$4:$F$8,Search!$I$4:$I$6,Search!$I$8,Search!$L$4:$L$8,Search!$O$4:$O$8,Search!$R$4:$R$7,Search!$U$4:$U$7)-COUNTIF(Search!$C$4:$U$7,"n"),1+LARGE($AD$1:AD2249,1),""))</f>
        <v>339</v>
      </c>
      <c r="AE2250" s="45">
        <f t="shared" si="108"/>
        <v>1807</v>
      </c>
      <c r="AF2250" s="45">
        <f>IF(AD2250="","",COUNTIF($AE$1:$AE2249,$AE2250)+RANK($AE2250,$AE$2:$AE$10540,1))</f>
        <v>326</v>
      </c>
      <c r="AG2250" s="45">
        <f t="shared" si="109"/>
        <v>27</v>
      </c>
      <c r="AH2250" s="45">
        <f>IF($AD2250="","",COUNTIF($AG$1:$AG2249,$AG2250)+RANK($AG2250,$AG$1:$AG$10539,0))</f>
        <v>144</v>
      </c>
      <c r="AI2250" s="10" t="str">
        <f t="shared" si="110"/>
        <v>2013-14 Upper Deck MVP #20 Mike Smith PHO    /   $1.5</v>
      </c>
      <c r="AJ2250" s="11">
        <v>2013</v>
      </c>
      <c r="AK2250" s="17">
        <v>14</v>
      </c>
      <c r="AL2250" s="12" t="s">
        <v>621</v>
      </c>
      <c r="AM2250" s="10">
        <v>20</v>
      </c>
      <c r="AN2250" s="12" t="s">
        <v>1648</v>
      </c>
      <c r="AO2250" s="9" t="s">
        <v>1919</v>
      </c>
      <c r="AP2250" s="9" t="s">
        <v>1902</v>
      </c>
      <c r="AQ2250" s="9"/>
      <c r="AR2250" s="14"/>
      <c r="AS2250" s="9"/>
      <c r="AT2250" s="9"/>
      <c r="AU2250" s="9"/>
      <c r="AV2250" s="13"/>
      <c r="AW2250" s="13"/>
      <c r="AX2250" s="9"/>
      <c r="AY2250" s="9"/>
      <c r="AZ2250" s="9"/>
      <c r="BA2250" s="33">
        <v>1.5</v>
      </c>
      <c r="BB2250" s="33"/>
      <c r="BC2250" s="36"/>
      <c r="BD2250" s="12" t="s">
        <v>1771</v>
      </c>
    </row>
    <row r="2251" spans="1:56" s="12" customFormat="1" x14ac:dyDescent="0.2">
      <c r="A2251" s="9">
        <f>IF(Search!$C$5="","",IF(COUNTA(Inventory!$AP2251)=1,1,""))</f>
        <v>1</v>
      </c>
      <c r="B2251" s="9" t="str">
        <f>IF(Search!$C$4="","",IF(ISNUMBER(SEARCH(Search!$C$4,$AR2251))=TRUE,1,""))</f>
        <v/>
      </c>
      <c r="C2251" s="9" t="str">
        <f>IF(Search!$C$6="x",IF(COUNTA($AQ2251)=1,1,"N"),IF(COUNTA($AQ2251)=1,"N",""))</f>
        <v/>
      </c>
      <c r="D2251" s="9" t="str">
        <f>IF(Search!$O$8="","",IF(ISNUMBER(SEARCH(Search!$O$8,$BD2251))=TRUE,1,""))</f>
        <v/>
      </c>
      <c r="E2251" s="9" t="str">
        <f>IF(Search!$C$7="","",IF(ISNUMBER(SEARCH(Search!$C$7,$AN2251))=TRUE,1,""))</f>
        <v/>
      </c>
      <c r="F2251" s="9" t="str">
        <f>IF(Search!$C$8="","",IF(ISNUMBER(SEARCH(Search!$C$8,$AO2251))=TRUE,1,""))</f>
        <v/>
      </c>
      <c r="G2251" s="9" t="str">
        <f>IF(Search!$F$4="","",IF(Inventory!$AJ2251&lt;Search!$F$4,"",1))</f>
        <v/>
      </c>
      <c r="H2251" s="9" t="str">
        <f>IF(Search!$F$5="","",IF(Inventory!$AJ2251&gt;Search!$F$5,"",1))</f>
        <v/>
      </c>
      <c r="I2251" s="9" t="str">
        <f>IF(Search!$F$7="","",IF(Search!$F$8="",IF(ISNUMBER(SEARCH(Search!$F$7,$AL2251))=TRUE,1,""),""))</f>
        <v/>
      </c>
      <c r="J2251" s="9" t="str">
        <f>IF($AL2251=Search!$F$8,1,"")</f>
        <v/>
      </c>
      <c r="K2251" s="9" t="str">
        <f>IF(Search!$I$4="","",IF(COUNTA($AS2251)=1,IF(Search!$I$4="N","N",1),""))</f>
        <v/>
      </c>
      <c r="L2251" s="9" t="str">
        <f>IF(Search!$I$5="","",IF($AS2251="RC",1,""))</f>
        <v/>
      </c>
      <c r="M2251" s="9" t="str">
        <f>IF(Search!$I$6="","",IF($AS2251="RCP",1,""))</f>
        <v/>
      </c>
      <c r="N2251" s="9" t="str">
        <f>IF(Search!$I$8="","",IF(COUNTA($AT2251)=1,IF(Search!$I$8="N","N",1),""))</f>
        <v/>
      </c>
      <c r="O2251" s="9" t="str">
        <f>IF(Search!$L$4="","",IF(COUNTA($AU2251)=1,IF(Search!$L$4="N","N",1),""))</f>
        <v/>
      </c>
      <c r="P2251" s="9" t="str">
        <f>IF(Search!$L$5="","",IF(ISNUMBER(SEARCH("Jersey",$AU2251))=TRUE,IF(Search!$L$5="N","N",1),""))</f>
        <v/>
      </c>
      <c r="Q2251" s="9" t="str">
        <f>IF(Search!$L$6="","",IF(ISNUMBER(SEARCH("Patch",$AU2251))=TRUE,IF(Search!$L$6="N","N",1),""))</f>
        <v/>
      </c>
      <c r="R2251" s="9" t="str">
        <f>IF(Search!$L$7="","",IF(ISNUMBER(SEARCH("Shield",$AU2251))=TRUE,IF(Search!$L$7="N","N",1),""))</f>
        <v/>
      </c>
      <c r="S2251" s="9" t="str">
        <f>IF(Search!$L$8="","",IF(ISNUMBER(SEARCH("Stick",$AU2251))=TRUE,IF(Search!$L$8="N","N",1),""))</f>
        <v/>
      </c>
      <c r="T2251" s="9" t="str">
        <f>IF(Search!$O$4="","",IF(COUNTA($AW2251)=1,IF(Search!$O$4="N","N",1),""))</f>
        <v/>
      </c>
      <c r="U2251" s="9" t="str">
        <f>IF(Search!$O$5="","",IF($AW2251="","",IF($AW2251&lt;Search!$O$5,"",1)))</f>
        <v/>
      </c>
      <c r="V2251" s="9" t="str">
        <f>IF(Search!$O$6="","",IF($AW2251="","",IF($AW2251&gt;Search!$O$6,"",1)))</f>
        <v/>
      </c>
      <c r="W2251" s="9" t="str">
        <f>IF(Search!$U$4="","",IF($AX2251="","",1))</f>
        <v/>
      </c>
      <c r="X2251" s="9" t="str">
        <f>IF(Search!$U$5="","",IF(ISNUMBER(SEARCH(Search!$U$5,$AX2251))=TRUE,IF(Search!$U$5="N","N",1),""))</f>
        <v/>
      </c>
      <c r="Y2251" s="9" t="str">
        <f>IF(Search!$U$6="","",IF($AY2251&lt;Search!$U$6,"",1))</f>
        <v/>
      </c>
      <c r="Z2251" s="9" t="str">
        <f>IF(Search!$R$4="","",IF(Inventory!$BA2251&lt;Search!$R$4,"",1))</f>
        <v/>
      </c>
      <c r="AA2251" s="9" t="str">
        <f>IF(Search!$R$5="","",IF($BA2251&gt;Search!$R$5,"",1))</f>
        <v/>
      </c>
      <c r="AB2251" s="9" t="str">
        <f>IF(Search!$R$6="","",IF($BB2251&lt;Search!$R$6,"",1))</f>
        <v/>
      </c>
      <c r="AC2251" s="9" t="str">
        <f>IF(Search!$R$7="","",IF($BB2251&lt;Search!$R$7,"",1))</f>
        <v/>
      </c>
      <c r="AD2251" s="45">
        <f>IF(COUNTIF($A2251:$AC2251,"n")&gt;0,"",IF(SUM($A2251:$AC2251)=COUNTA(Search!$C$4:$C$8,Search!$F$4:$F$8,Search!$I$4:$I$6,Search!$I$8,Search!$L$4:$L$8,Search!$O$4:$O$8,Search!$R$4:$R$7,Search!$U$4:$U$7)-COUNTIF(Search!$C$4:$U$7,"n"),1+LARGE($AD$1:AD2250,1),""))</f>
        <v>340</v>
      </c>
      <c r="AE2251" s="45">
        <f t="shared" si="108"/>
        <v>1131</v>
      </c>
      <c r="AF2251" s="45">
        <f>IF(AD2251="","",COUNTIF($AE$1:$AE2250,$AE2251)+RANK($AE2251,$AE$2:$AE$10540,1))</f>
        <v>196</v>
      </c>
      <c r="AG2251" s="45">
        <f t="shared" si="109"/>
        <v>12</v>
      </c>
      <c r="AH2251" s="45">
        <f>IF($AD2251="","",COUNTIF($AG$1:$AG2250,$AG2251)+RANK($AG2251,$AG$1:$AG$10539,0))</f>
        <v>149</v>
      </c>
      <c r="AI2251" s="10" t="str">
        <f t="shared" si="110"/>
        <v>2013-14 Upper Deck MVP #21 Jeff Skinner CAR    /   $1.25</v>
      </c>
      <c r="AJ2251" s="11">
        <v>2013</v>
      </c>
      <c r="AK2251" s="17">
        <v>14</v>
      </c>
      <c r="AL2251" s="12" t="s">
        <v>621</v>
      </c>
      <c r="AM2251" s="10">
        <v>21</v>
      </c>
      <c r="AN2251" s="12" t="s">
        <v>1649</v>
      </c>
      <c r="AO2251" s="9" t="s">
        <v>1921</v>
      </c>
      <c r="AP2251" s="9" t="s">
        <v>1902</v>
      </c>
      <c r="AQ2251" s="9"/>
      <c r="AR2251" s="14"/>
      <c r="AS2251" s="9"/>
      <c r="AT2251" s="9"/>
      <c r="AU2251" s="9"/>
      <c r="AV2251" s="13"/>
      <c r="AW2251" s="13"/>
      <c r="AX2251" s="9"/>
      <c r="AY2251" s="9"/>
      <c r="AZ2251" s="9"/>
      <c r="BA2251" s="33">
        <v>1.25</v>
      </c>
      <c r="BB2251" s="33"/>
      <c r="BC2251" s="36"/>
      <c r="BD2251" s="12" t="s">
        <v>1771</v>
      </c>
    </row>
    <row r="2252" spans="1:56" s="12" customFormat="1" x14ac:dyDescent="0.2">
      <c r="A2252" s="9">
        <f>IF(Search!$C$5="","",IF(COUNTA(Inventory!$AP2252)=1,1,""))</f>
        <v>1</v>
      </c>
      <c r="B2252" s="9" t="str">
        <f>IF(Search!$C$4="","",IF(ISNUMBER(SEARCH(Search!$C$4,$AR2252))=TRUE,1,""))</f>
        <v/>
      </c>
      <c r="C2252" s="9" t="str">
        <f>IF(Search!$C$6="x",IF(COUNTA($AQ2252)=1,1,"N"),IF(COUNTA($AQ2252)=1,"N",""))</f>
        <v/>
      </c>
      <c r="D2252" s="9" t="str">
        <f>IF(Search!$O$8="","",IF(ISNUMBER(SEARCH(Search!$O$8,$BD2252))=TRUE,1,""))</f>
        <v/>
      </c>
      <c r="E2252" s="9" t="str">
        <f>IF(Search!$C$7="","",IF(ISNUMBER(SEARCH(Search!$C$7,$AN2252))=TRUE,1,""))</f>
        <v/>
      </c>
      <c r="F2252" s="9" t="str">
        <f>IF(Search!$C$8="","",IF(ISNUMBER(SEARCH(Search!$C$8,$AO2252))=TRUE,1,""))</f>
        <v/>
      </c>
      <c r="G2252" s="9" t="str">
        <f>IF(Search!$F$4="","",IF(Inventory!$AJ2252&lt;Search!$F$4,"",1))</f>
        <v/>
      </c>
      <c r="H2252" s="9" t="str">
        <f>IF(Search!$F$5="","",IF(Inventory!$AJ2252&gt;Search!$F$5,"",1))</f>
        <v/>
      </c>
      <c r="I2252" s="9" t="str">
        <f>IF(Search!$F$7="","",IF(Search!$F$8="",IF(ISNUMBER(SEARCH(Search!$F$7,$AL2252))=TRUE,1,""),""))</f>
        <v/>
      </c>
      <c r="J2252" s="9" t="str">
        <f>IF($AL2252=Search!$F$8,1,"")</f>
        <v/>
      </c>
      <c r="K2252" s="9" t="str">
        <f>IF(Search!$I$4="","",IF(COUNTA($AS2252)=1,IF(Search!$I$4="N","N",1),""))</f>
        <v/>
      </c>
      <c r="L2252" s="9" t="str">
        <f>IF(Search!$I$5="","",IF($AS2252="RC",1,""))</f>
        <v/>
      </c>
      <c r="M2252" s="9" t="str">
        <f>IF(Search!$I$6="","",IF($AS2252="RCP",1,""))</f>
        <v/>
      </c>
      <c r="N2252" s="9" t="str">
        <f>IF(Search!$I$8="","",IF(COUNTA($AT2252)=1,IF(Search!$I$8="N","N",1),""))</f>
        <v/>
      </c>
      <c r="O2252" s="9" t="str">
        <f>IF(Search!$L$4="","",IF(COUNTA($AU2252)=1,IF(Search!$L$4="N","N",1),""))</f>
        <v/>
      </c>
      <c r="P2252" s="9" t="str">
        <f>IF(Search!$L$5="","",IF(ISNUMBER(SEARCH("Jersey",$AU2252))=TRUE,IF(Search!$L$5="N","N",1),""))</f>
        <v/>
      </c>
      <c r="Q2252" s="9" t="str">
        <f>IF(Search!$L$6="","",IF(ISNUMBER(SEARCH("Patch",$AU2252))=TRUE,IF(Search!$L$6="N","N",1),""))</f>
        <v/>
      </c>
      <c r="R2252" s="9" t="str">
        <f>IF(Search!$L$7="","",IF(ISNUMBER(SEARCH("Shield",$AU2252))=TRUE,IF(Search!$L$7="N","N",1),""))</f>
        <v/>
      </c>
      <c r="S2252" s="9" t="str">
        <f>IF(Search!$L$8="","",IF(ISNUMBER(SEARCH("Stick",$AU2252))=TRUE,IF(Search!$L$8="N","N",1),""))</f>
        <v/>
      </c>
      <c r="T2252" s="9" t="str">
        <f>IF(Search!$O$4="","",IF(COUNTA($AW2252)=1,IF(Search!$O$4="N","N",1),""))</f>
        <v/>
      </c>
      <c r="U2252" s="9" t="str">
        <f>IF(Search!$O$5="","",IF($AW2252="","",IF($AW2252&lt;Search!$O$5,"",1)))</f>
        <v/>
      </c>
      <c r="V2252" s="9" t="str">
        <f>IF(Search!$O$6="","",IF($AW2252="","",IF($AW2252&gt;Search!$O$6,"",1)))</f>
        <v/>
      </c>
      <c r="W2252" s="9" t="str">
        <f>IF(Search!$U$4="","",IF($AX2252="","",1))</f>
        <v/>
      </c>
      <c r="X2252" s="9" t="str">
        <f>IF(Search!$U$5="","",IF(ISNUMBER(SEARCH(Search!$U$5,$AX2252))=TRUE,IF(Search!$U$5="N","N",1),""))</f>
        <v/>
      </c>
      <c r="Y2252" s="9" t="str">
        <f>IF(Search!$U$6="","",IF($AY2252&lt;Search!$U$6,"",1))</f>
        <v/>
      </c>
      <c r="Z2252" s="9" t="str">
        <f>IF(Search!$R$4="","",IF(Inventory!$BA2252&lt;Search!$R$4,"",1))</f>
        <v/>
      </c>
      <c r="AA2252" s="9" t="str">
        <f>IF(Search!$R$5="","",IF($BA2252&gt;Search!$R$5,"",1))</f>
        <v/>
      </c>
      <c r="AB2252" s="9" t="str">
        <f>IF(Search!$R$6="","",IF($BB2252&lt;Search!$R$6,"",1))</f>
        <v/>
      </c>
      <c r="AC2252" s="9" t="str">
        <f>IF(Search!$R$7="","",IF($BB2252&lt;Search!$R$7,"",1))</f>
        <v/>
      </c>
      <c r="AD2252" s="45">
        <f>IF(COUNTIF($A2252:$AC2252,"n")&gt;0,"",IF(SUM($A2252:$AC2252)=COUNTA(Search!$C$4:$C$8,Search!$F$4:$F$8,Search!$I$4:$I$6,Search!$I$8,Search!$L$4:$L$8,Search!$O$4:$O$8,Search!$R$4:$R$7,Search!$U$4:$U$7)-COUNTIF(Search!$C$4:$U$7,"n"),1+LARGE($AD$1:AD2251,1),""))</f>
        <v>341</v>
      </c>
      <c r="AE2252" s="45">
        <f t="shared" si="108"/>
        <v>52</v>
      </c>
      <c r="AF2252" s="45">
        <f>IF(AD2252="","",COUNTIF($AE$1:$AE2251,$AE2252)+RANK($AE2252,$AE$2:$AE$10540,1))</f>
        <v>5</v>
      </c>
      <c r="AG2252" s="45">
        <f t="shared" si="109"/>
        <v>27</v>
      </c>
      <c r="AH2252" s="45">
        <f>IF($AD2252="","",COUNTIF($AG$1:$AG2251,$AG2252)+RANK($AG2252,$AG$1:$AG$10539,0))</f>
        <v>145</v>
      </c>
      <c r="AI2252" s="10" t="str">
        <f t="shared" si="110"/>
        <v>2013-14 Upper Deck MVP #25 Alex Pietrangelo STL    /   $1.5</v>
      </c>
      <c r="AJ2252" s="11">
        <v>2013</v>
      </c>
      <c r="AK2252" s="17">
        <v>14</v>
      </c>
      <c r="AL2252" s="12" t="s">
        <v>621</v>
      </c>
      <c r="AM2252" s="10">
        <v>25</v>
      </c>
      <c r="AN2252" s="12" t="s">
        <v>1650</v>
      </c>
      <c r="AO2252" s="9" t="s">
        <v>1922</v>
      </c>
      <c r="AP2252" s="9" t="s">
        <v>1902</v>
      </c>
      <c r="AQ2252" s="9"/>
      <c r="AR2252" s="14"/>
      <c r="AS2252" s="9"/>
      <c r="AT2252" s="9"/>
      <c r="AU2252" s="9"/>
      <c r="AV2252" s="13"/>
      <c r="AW2252" s="13"/>
      <c r="AX2252" s="9"/>
      <c r="AY2252" s="9"/>
      <c r="AZ2252" s="9"/>
      <c r="BA2252" s="33">
        <v>1.5</v>
      </c>
      <c r="BB2252" s="33"/>
      <c r="BC2252" s="36"/>
      <c r="BD2252" s="12" t="s">
        <v>1771</v>
      </c>
    </row>
    <row r="2253" spans="1:56" s="12" customFormat="1" x14ac:dyDescent="0.2">
      <c r="A2253" s="9">
        <f>IF(Search!$C$5="","",IF(COUNTA(Inventory!$AP2253)=1,1,""))</f>
        <v>1</v>
      </c>
      <c r="B2253" s="9" t="str">
        <f>IF(Search!$C$4="","",IF(ISNUMBER(SEARCH(Search!$C$4,$AR2253))=TRUE,1,""))</f>
        <v/>
      </c>
      <c r="C2253" s="9" t="str">
        <f>IF(Search!$C$6="x",IF(COUNTA($AQ2253)=1,1,"N"),IF(COUNTA($AQ2253)=1,"N",""))</f>
        <v/>
      </c>
      <c r="D2253" s="9" t="str">
        <f>IF(Search!$O$8="","",IF(ISNUMBER(SEARCH(Search!$O$8,$BD2253))=TRUE,1,""))</f>
        <v/>
      </c>
      <c r="E2253" s="9" t="str">
        <f>IF(Search!$C$7="","",IF(ISNUMBER(SEARCH(Search!$C$7,$AN2253))=TRUE,1,""))</f>
        <v/>
      </c>
      <c r="F2253" s="9" t="str">
        <f>IF(Search!$C$8="","",IF(ISNUMBER(SEARCH(Search!$C$8,$AO2253))=TRUE,1,""))</f>
        <v/>
      </c>
      <c r="G2253" s="9" t="str">
        <f>IF(Search!$F$4="","",IF(Inventory!$AJ2253&lt;Search!$F$4,"",1))</f>
        <v/>
      </c>
      <c r="H2253" s="9" t="str">
        <f>IF(Search!$F$5="","",IF(Inventory!$AJ2253&gt;Search!$F$5,"",1))</f>
        <v/>
      </c>
      <c r="I2253" s="9" t="str">
        <f>IF(Search!$F$7="","",IF(Search!$F$8="",IF(ISNUMBER(SEARCH(Search!$F$7,$AL2253))=TRUE,1,""),""))</f>
        <v/>
      </c>
      <c r="J2253" s="9" t="str">
        <f>IF($AL2253=Search!$F$8,1,"")</f>
        <v/>
      </c>
      <c r="K2253" s="9" t="str">
        <f>IF(Search!$I$4="","",IF(COUNTA($AS2253)=1,IF(Search!$I$4="N","N",1),""))</f>
        <v/>
      </c>
      <c r="L2253" s="9" t="str">
        <f>IF(Search!$I$5="","",IF($AS2253="RC",1,""))</f>
        <v/>
      </c>
      <c r="M2253" s="9" t="str">
        <f>IF(Search!$I$6="","",IF($AS2253="RCP",1,""))</f>
        <v/>
      </c>
      <c r="N2253" s="9" t="str">
        <f>IF(Search!$I$8="","",IF(COUNTA($AT2253)=1,IF(Search!$I$8="N","N",1),""))</f>
        <v/>
      </c>
      <c r="O2253" s="9" t="str">
        <f>IF(Search!$L$4="","",IF(COUNTA($AU2253)=1,IF(Search!$L$4="N","N",1),""))</f>
        <v/>
      </c>
      <c r="P2253" s="9" t="str">
        <f>IF(Search!$L$5="","",IF(ISNUMBER(SEARCH("Jersey",$AU2253))=TRUE,IF(Search!$L$5="N","N",1),""))</f>
        <v/>
      </c>
      <c r="Q2253" s="9" t="str">
        <f>IF(Search!$L$6="","",IF(ISNUMBER(SEARCH("Patch",$AU2253))=TRUE,IF(Search!$L$6="N","N",1),""))</f>
        <v/>
      </c>
      <c r="R2253" s="9" t="str">
        <f>IF(Search!$L$7="","",IF(ISNUMBER(SEARCH("Shield",$AU2253))=TRUE,IF(Search!$L$7="N","N",1),""))</f>
        <v/>
      </c>
      <c r="S2253" s="9" t="str">
        <f>IF(Search!$L$8="","",IF(ISNUMBER(SEARCH("Stick",$AU2253))=TRUE,IF(Search!$L$8="N","N",1),""))</f>
        <v/>
      </c>
      <c r="T2253" s="9" t="str">
        <f>IF(Search!$O$4="","",IF(COUNTA($AW2253)=1,IF(Search!$O$4="N","N",1),""))</f>
        <v/>
      </c>
      <c r="U2253" s="9" t="str">
        <f>IF(Search!$O$5="","",IF($AW2253="","",IF($AW2253&lt;Search!$O$5,"",1)))</f>
        <v/>
      </c>
      <c r="V2253" s="9" t="str">
        <f>IF(Search!$O$6="","",IF($AW2253="","",IF($AW2253&gt;Search!$O$6,"",1)))</f>
        <v/>
      </c>
      <c r="W2253" s="9" t="str">
        <f>IF(Search!$U$4="","",IF($AX2253="","",1))</f>
        <v/>
      </c>
      <c r="X2253" s="9" t="str">
        <f>IF(Search!$U$5="","",IF(ISNUMBER(SEARCH(Search!$U$5,$AX2253))=TRUE,IF(Search!$U$5="N","N",1),""))</f>
        <v/>
      </c>
      <c r="Y2253" s="9" t="str">
        <f>IF(Search!$U$6="","",IF($AY2253&lt;Search!$U$6,"",1))</f>
        <v/>
      </c>
      <c r="Z2253" s="9" t="str">
        <f>IF(Search!$R$4="","",IF(Inventory!$BA2253&lt;Search!$R$4,"",1))</f>
        <v/>
      </c>
      <c r="AA2253" s="9" t="str">
        <f>IF(Search!$R$5="","",IF($BA2253&gt;Search!$R$5,"",1))</f>
        <v/>
      </c>
      <c r="AB2253" s="9" t="str">
        <f>IF(Search!$R$6="","",IF($BB2253&lt;Search!$R$6,"",1))</f>
        <v/>
      </c>
      <c r="AC2253" s="9" t="str">
        <f>IF(Search!$R$7="","",IF($BB2253&lt;Search!$R$7,"",1))</f>
        <v/>
      </c>
      <c r="AD2253" s="45">
        <f>IF(COUNTIF($A2253:$AC2253,"n")&gt;0,"",IF(SUM($A2253:$AC2253)=COUNTA(Search!$C$4:$C$8,Search!$F$4:$F$8,Search!$I$4:$I$6,Search!$I$8,Search!$L$4:$L$8,Search!$O$4:$O$8,Search!$R$4:$R$7,Search!$U$4:$U$7)-COUNTIF(Search!$C$4:$U$7,"n"),1+LARGE($AD$1:AD2252,1),""))</f>
        <v>342</v>
      </c>
      <c r="AE2253" s="45">
        <f t="shared" si="108"/>
        <v>2008</v>
      </c>
      <c r="AF2253" s="45">
        <f>IF(AD2253="","",COUNTIF($AE$1:$AE2252,$AE2253)+RANK($AE2253,$AE$2:$AE$10540,1))</f>
        <v>379</v>
      </c>
      <c r="AG2253" s="45">
        <f t="shared" si="109"/>
        <v>578</v>
      </c>
      <c r="AH2253" s="45">
        <f>IF($AD2253="","",COUNTIF($AG$1:$AG2252,$AG2253)+RANK($AG2253,$AG$1:$AG$10539,0))</f>
        <v>36</v>
      </c>
      <c r="AI2253" s="10" t="str">
        <f t="shared" si="110"/>
        <v>2013-14 Upper Deck MVP #36 Patrick Roy MTL    /   $8</v>
      </c>
      <c r="AJ2253" s="11">
        <v>2013</v>
      </c>
      <c r="AK2253" s="17">
        <v>14</v>
      </c>
      <c r="AL2253" s="12" t="s">
        <v>621</v>
      </c>
      <c r="AM2253" s="10">
        <v>36</v>
      </c>
      <c r="AN2253" s="12" t="s">
        <v>356</v>
      </c>
      <c r="AO2253" s="9" t="s">
        <v>1911</v>
      </c>
      <c r="AP2253" s="9" t="s">
        <v>1902</v>
      </c>
      <c r="AQ2253" s="9"/>
      <c r="AR2253" s="14"/>
      <c r="AS2253" s="9"/>
      <c r="AT2253" s="9"/>
      <c r="AU2253" s="9"/>
      <c r="AV2253" s="13"/>
      <c r="AW2253" s="13"/>
      <c r="AX2253" s="9"/>
      <c r="AY2253" s="9"/>
      <c r="AZ2253" s="9"/>
      <c r="BA2253" s="33">
        <v>8</v>
      </c>
      <c r="BB2253" s="33"/>
      <c r="BC2253" s="36"/>
      <c r="BD2253" s="12" t="s">
        <v>1771</v>
      </c>
    </row>
    <row r="2254" spans="1:56" s="12" customFormat="1" x14ac:dyDescent="0.2">
      <c r="A2254" s="9">
        <f>IF(Search!$C$5="","",IF(COUNTA(Inventory!$AP2254)=1,1,""))</f>
        <v>1</v>
      </c>
      <c r="B2254" s="9" t="str">
        <f>IF(Search!$C$4="","",IF(ISNUMBER(SEARCH(Search!$C$4,$AR2254))=TRUE,1,""))</f>
        <v/>
      </c>
      <c r="C2254" s="9" t="str">
        <f>IF(Search!$C$6="x",IF(COUNTA($AQ2254)=1,1,"N"),IF(COUNTA($AQ2254)=1,"N",""))</f>
        <v/>
      </c>
      <c r="D2254" s="9" t="str">
        <f>IF(Search!$O$8="","",IF(ISNUMBER(SEARCH(Search!$O$8,$BD2254))=TRUE,1,""))</f>
        <v/>
      </c>
      <c r="E2254" s="9" t="str">
        <f>IF(Search!$C$7="","",IF(ISNUMBER(SEARCH(Search!$C$7,$AN2254))=TRUE,1,""))</f>
        <v/>
      </c>
      <c r="F2254" s="9" t="str">
        <f>IF(Search!$C$8="","",IF(ISNUMBER(SEARCH(Search!$C$8,$AO2254))=TRUE,1,""))</f>
        <v/>
      </c>
      <c r="G2254" s="9" t="str">
        <f>IF(Search!$F$4="","",IF(Inventory!$AJ2254&lt;Search!$F$4,"",1))</f>
        <v/>
      </c>
      <c r="H2254" s="9" t="str">
        <f>IF(Search!$F$5="","",IF(Inventory!$AJ2254&gt;Search!$F$5,"",1))</f>
        <v/>
      </c>
      <c r="I2254" s="9" t="str">
        <f>IF(Search!$F$7="","",IF(Search!$F$8="",IF(ISNUMBER(SEARCH(Search!$F$7,$AL2254))=TRUE,1,""),""))</f>
        <v/>
      </c>
      <c r="J2254" s="9" t="str">
        <f>IF($AL2254=Search!$F$8,1,"")</f>
        <v/>
      </c>
      <c r="K2254" s="9" t="str">
        <f>IF(Search!$I$4="","",IF(COUNTA($AS2254)=1,IF(Search!$I$4="N","N",1),""))</f>
        <v/>
      </c>
      <c r="L2254" s="9" t="str">
        <f>IF(Search!$I$5="","",IF($AS2254="RC",1,""))</f>
        <v/>
      </c>
      <c r="M2254" s="9" t="str">
        <f>IF(Search!$I$6="","",IF($AS2254="RCP",1,""))</f>
        <v/>
      </c>
      <c r="N2254" s="9" t="str">
        <f>IF(Search!$I$8="","",IF(COUNTA($AT2254)=1,IF(Search!$I$8="N","N",1),""))</f>
        <v/>
      </c>
      <c r="O2254" s="9" t="str">
        <f>IF(Search!$L$4="","",IF(COUNTA($AU2254)=1,IF(Search!$L$4="N","N",1),""))</f>
        <v/>
      </c>
      <c r="P2254" s="9" t="str">
        <f>IF(Search!$L$5="","",IF(ISNUMBER(SEARCH("Jersey",$AU2254))=TRUE,IF(Search!$L$5="N","N",1),""))</f>
        <v/>
      </c>
      <c r="Q2254" s="9" t="str">
        <f>IF(Search!$L$6="","",IF(ISNUMBER(SEARCH("Patch",$AU2254))=TRUE,IF(Search!$L$6="N","N",1),""))</f>
        <v/>
      </c>
      <c r="R2254" s="9" t="str">
        <f>IF(Search!$L$7="","",IF(ISNUMBER(SEARCH("Shield",$AU2254))=TRUE,IF(Search!$L$7="N","N",1),""))</f>
        <v/>
      </c>
      <c r="S2254" s="9" t="str">
        <f>IF(Search!$L$8="","",IF(ISNUMBER(SEARCH("Stick",$AU2254))=TRUE,IF(Search!$L$8="N","N",1),""))</f>
        <v/>
      </c>
      <c r="T2254" s="9" t="str">
        <f>IF(Search!$O$4="","",IF(COUNTA($AW2254)=1,IF(Search!$O$4="N","N",1),""))</f>
        <v/>
      </c>
      <c r="U2254" s="9" t="str">
        <f>IF(Search!$O$5="","",IF($AW2254="","",IF($AW2254&lt;Search!$O$5,"",1)))</f>
        <v/>
      </c>
      <c r="V2254" s="9" t="str">
        <f>IF(Search!$O$6="","",IF($AW2254="","",IF($AW2254&gt;Search!$O$6,"",1)))</f>
        <v/>
      </c>
      <c r="W2254" s="9" t="str">
        <f>IF(Search!$U$4="","",IF($AX2254="","",1))</f>
        <v/>
      </c>
      <c r="X2254" s="9" t="str">
        <f>IF(Search!$U$5="","",IF(ISNUMBER(SEARCH(Search!$U$5,$AX2254))=TRUE,IF(Search!$U$5="N","N",1),""))</f>
        <v/>
      </c>
      <c r="Y2254" s="9" t="str">
        <f>IF(Search!$U$6="","",IF($AY2254&lt;Search!$U$6,"",1))</f>
        <v/>
      </c>
      <c r="Z2254" s="9" t="str">
        <f>IF(Search!$R$4="","",IF(Inventory!$BA2254&lt;Search!$R$4,"",1))</f>
        <v/>
      </c>
      <c r="AA2254" s="9" t="str">
        <f>IF(Search!$R$5="","",IF($BA2254&gt;Search!$R$5,"",1))</f>
        <v/>
      </c>
      <c r="AB2254" s="9" t="str">
        <f>IF(Search!$R$6="","",IF($BB2254&lt;Search!$R$6,"",1))</f>
        <v/>
      </c>
      <c r="AC2254" s="9" t="str">
        <f>IF(Search!$R$7="","",IF($BB2254&lt;Search!$R$7,"",1))</f>
        <v/>
      </c>
      <c r="AD2254" s="45">
        <f>IF(COUNTIF($A2254:$AC2254,"n")&gt;0,"",IF(SUM($A2254:$AC2254)=COUNTA(Search!$C$4:$C$8,Search!$F$4:$F$8,Search!$I$4:$I$6,Search!$I$8,Search!$L$4:$L$8,Search!$O$4:$O$8,Search!$R$4:$R$7,Search!$U$4:$U$7)-COUNTIF(Search!$C$4:$U$7,"n"),1+LARGE($AD$1:AD2253,1),""))</f>
        <v>343</v>
      </c>
      <c r="AE2254" s="45">
        <f t="shared" si="108"/>
        <v>2441</v>
      </c>
      <c r="AF2254" s="45">
        <f>IF(AD2254="","",COUNTIF($AE$1:$AE2253,$AE2254)+RANK($AE2254,$AE$2:$AE$10540,1))</f>
        <v>452</v>
      </c>
      <c r="AG2254" s="45">
        <f t="shared" si="109"/>
        <v>276</v>
      </c>
      <c r="AH2254" s="45">
        <f>IF($AD2254="","",COUNTIF($AG$1:$AG2253,$AG2254)+RANK($AG2254,$AG$1:$AG$10539,0))</f>
        <v>71</v>
      </c>
      <c r="AI2254" s="10" t="str">
        <f t="shared" si="110"/>
        <v>2013-14 Upper Deck MVP #44 Theoren Fleury CGY    /   $4</v>
      </c>
      <c r="AJ2254" s="11">
        <v>2013</v>
      </c>
      <c r="AK2254" s="17">
        <v>14</v>
      </c>
      <c r="AL2254" s="12" t="s">
        <v>621</v>
      </c>
      <c r="AM2254" s="10">
        <v>44</v>
      </c>
      <c r="AN2254" s="12" t="s">
        <v>1651</v>
      </c>
      <c r="AO2254" s="9" t="s">
        <v>1910</v>
      </c>
      <c r="AP2254" s="9" t="s">
        <v>1902</v>
      </c>
      <c r="AQ2254" s="9"/>
      <c r="AR2254" s="14"/>
      <c r="AS2254" s="9"/>
      <c r="AT2254" s="9"/>
      <c r="AU2254" s="9"/>
      <c r="AV2254" s="13"/>
      <c r="AW2254" s="13"/>
      <c r="AX2254" s="9"/>
      <c r="AY2254" s="9"/>
      <c r="AZ2254" s="9"/>
      <c r="BA2254" s="33">
        <v>4</v>
      </c>
      <c r="BB2254" s="33"/>
      <c r="BC2254" s="36"/>
      <c r="BD2254" s="12" t="s">
        <v>1771</v>
      </c>
    </row>
    <row r="2255" spans="1:56" s="12" customFormat="1" x14ac:dyDescent="0.2">
      <c r="A2255" s="9">
        <f>IF(Search!$C$5="","",IF(COUNTA(Inventory!$AP2255)=1,1,""))</f>
        <v>1</v>
      </c>
      <c r="B2255" s="9" t="str">
        <f>IF(Search!$C$4="","",IF(ISNUMBER(SEARCH(Search!$C$4,$AR2255))=TRUE,1,""))</f>
        <v/>
      </c>
      <c r="C2255" s="9" t="str">
        <f>IF(Search!$C$6="x",IF(COUNTA($AQ2255)=1,1,"N"),IF(COUNTA($AQ2255)=1,"N",""))</f>
        <v/>
      </c>
      <c r="D2255" s="9" t="str">
        <f>IF(Search!$O$8="","",IF(ISNUMBER(SEARCH(Search!$O$8,$BD2255))=TRUE,1,""))</f>
        <v/>
      </c>
      <c r="E2255" s="9" t="str">
        <f>IF(Search!$C$7="","",IF(ISNUMBER(SEARCH(Search!$C$7,$AN2255))=TRUE,1,""))</f>
        <v/>
      </c>
      <c r="F2255" s="9" t="str">
        <f>IF(Search!$C$8="","",IF(ISNUMBER(SEARCH(Search!$C$8,$AO2255))=TRUE,1,""))</f>
        <v/>
      </c>
      <c r="G2255" s="9" t="str">
        <f>IF(Search!$F$4="","",IF(Inventory!$AJ2255&lt;Search!$F$4,"",1))</f>
        <v/>
      </c>
      <c r="H2255" s="9" t="str">
        <f>IF(Search!$F$5="","",IF(Inventory!$AJ2255&gt;Search!$F$5,"",1))</f>
        <v/>
      </c>
      <c r="I2255" s="9" t="str">
        <f>IF(Search!$F$7="","",IF(Search!$F$8="",IF(ISNUMBER(SEARCH(Search!$F$7,$AL2255))=TRUE,1,""),""))</f>
        <v/>
      </c>
      <c r="J2255" s="9" t="str">
        <f>IF($AL2255=Search!$F$8,1,"")</f>
        <v/>
      </c>
      <c r="K2255" s="9" t="str">
        <f>IF(Search!$I$4="","",IF(COUNTA($AS2255)=1,IF(Search!$I$4="N","N",1),""))</f>
        <v/>
      </c>
      <c r="L2255" s="9" t="str">
        <f>IF(Search!$I$5="","",IF($AS2255="RC",1,""))</f>
        <v/>
      </c>
      <c r="M2255" s="9" t="str">
        <f>IF(Search!$I$6="","",IF($AS2255="RCP",1,""))</f>
        <v/>
      </c>
      <c r="N2255" s="9" t="str">
        <f>IF(Search!$I$8="","",IF(COUNTA($AT2255)=1,IF(Search!$I$8="N","N",1),""))</f>
        <v/>
      </c>
      <c r="O2255" s="9" t="str">
        <f>IF(Search!$L$4="","",IF(COUNTA($AU2255)=1,IF(Search!$L$4="N","N",1),""))</f>
        <v/>
      </c>
      <c r="P2255" s="9" t="str">
        <f>IF(Search!$L$5="","",IF(ISNUMBER(SEARCH("Jersey",$AU2255))=TRUE,IF(Search!$L$5="N","N",1),""))</f>
        <v/>
      </c>
      <c r="Q2255" s="9" t="str">
        <f>IF(Search!$L$6="","",IF(ISNUMBER(SEARCH("Patch",$AU2255))=TRUE,IF(Search!$L$6="N","N",1),""))</f>
        <v/>
      </c>
      <c r="R2255" s="9" t="str">
        <f>IF(Search!$L$7="","",IF(ISNUMBER(SEARCH("Shield",$AU2255))=TRUE,IF(Search!$L$7="N","N",1),""))</f>
        <v/>
      </c>
      <c r="S2255" s="9" t="str">
        <f>IF(Search!$L$8="","",IF(ISNUMBER(SEARCH("Stick",$AU2255))=TRUE,IF(Search!$L$8="N","N",1),""))</f>
        <v/>
      </c>
      <c r="T2255" s="9" t="str">
        <f>IF(Search!$O$4="","",IF(COUNTA($AW2255)=1,IF(Search!$O$4="N","N",1),""))</f>
        <v/>
      </c>
      <c r="U2255" s="9" t="str">
        <f>IF(Search!$O$5="","",IF($AW2255="","",IF($AW2255&lt;Search!$O$5,"",1)))</f>
        <v/>
      </c>
      <c r="V2255" s="9" t="str">
        <f>IF(Search!$O$6="","",IF($AW2255="","",IF($AW2255&gt;Search!$O$6,"",1)))</f>
        <v/>
      </c>
      <c r="W2255" s="9" t="str">
        <f>IF(Search!$U$4="","",IF($AX2255="","",1))</f>
        <v/>
      </c>
      <c r="X2255" s="9" t="str">
        <f>IF(Search!$U$5="","",IF(ISNUMBER(SEARCH(Search!$U$5,$AX2255))=TRUE,IF(Search!$U$5="N","N",1),""))</f>
        <v/>
      </c>
      <c r="Y2255" s="9" t="str">
        <f>IF(Search!$U$6="","",IF($AY2255&lt;Search!$U$6,"",1))</f>
        <v/>
      </c>
      <c r="Z2255" s="9" t="str">
        <f>IF(Search!$R$4="","",IF(Inventory!$BA2255&lt;Search!$R$4,"",1))</f>
        <v/>
      </c>
      <c r="AA2255" s="9" t="str">
        <f>IF(Search!$R$5="","",IF($BA2255&gt;Search!$R$5,"",1))</f>
        <v/>
      </c>
      <c r="AB2255" s="9" t="str">
        <f>IF(Search!$R$6="","",IF($BB2255&lt;Search!$R$6,"",1))</f>
        <v/>
      </c>
      <c r="AC2255" s="9" t="str">
        <f>IF(Search!$R$7="","",IF($BB2255&lt;Search!$R$7,"",1))</f>
        <v/>
      </c>
      <c r="AD2255" s="45">
        <f>IF(COUNTIF($A2255:$AC2255,"n")&gt;0,"",IF(SUM($A2255:$AC2255)=COUNTA(Search!$C$4:$C$8,Search!$F$4:$F$8,Search!$I$4:$I$6,Search!$I$8,Search!$L$4:$L$8,Search!$O$4:$O$8,Search!$R$4:$R$7,Search!$U$4:$U$7)-COUNTIF(Search!$C$4:$U$7,"n"),1+LARGE($AD$1:AD2254,1),""))</f>
        <v>344</v>
      </c>
      <c r="AE2255" s="45">
        <f t="shared" si="108"/>
        <v>2441</v>
      </c>
      <c r="AF2255" s="45">
        <f>IF(AD2255="","",COUNTIF($AE$1:$AE2254,$AE2255)+RANK($AE2255,$AE$2:$AE$10540,1))</f>
        <v>453</v>
      </c>
      <c r="AG2255" s="45">
        <f t="shared" si="109"/>
        <v>276</v>
      </c>
      <c r="AH2255" s="45">
        <f>IF($AD2255="","",COUNTIF($AG$1:$AG2254,$AG2255)+RANK($AG2255,$AG$1:$AG$10539,0))</f>
        <v>72</v>
      </c>
      <c r="AI2255" s="10" t="str">
        <f t="shared" si="110"/>
        <v>2013-14 Upper Deck MVP #44 Theoren Fleury CGY    /   $4</v>
      </c>
      <c r="AJ2255" s="11">
        <v>2013</v>
      </c>
      <c r="AK2255" s="17">
        <v>14</v>
      </c>
      <c r="AL2255" s="12" t="s">
        <v>621</v>
      </c>
      <c r="AM2255" s="10">
        <v>44</v>
      </c>
      <c r="AN2255" s="12" t="s">
        <v>1651</v>
      </c>
      <c r="AO2255" s="9" t="s">
        <v>1910</v>
      </c>
      <c r="AP2255" s="9" t="s">
        <v>1902</v>
      </c>
      <c r="AQ2255" s="9"/>
      <c r="AR2255" s="14"/>
      <c r="AS2255" s="9"/>
      <c r="AT2255" s="9"/>
      <c r="AU2255" s="9"/>
      <c r="AV2255" s="13"/>
      <c r="AW2255" s="13"/>
      <c r="AX2255" s="9"/>
      <c r="AY2255" s="9"/>
      <c r="AZ2255" s="9"/>
      <c r="BA2255" s="33">
        <v>4</v>
      </c>
      <c r="BB2255" s="33"/>
      <c r="BC2255" s="36"/>
      <c r="BD2255" s="12" t="s">
        <v>1771</v>
      </c>
    </row>
    <row r="2256" spans="1:56" s="12" customFormat="1" x14ac:dyDescent="0.2">
      <c r="A2256" s="9">
        <f>IF(Search!$C$5="","",IF(COUNTA(Inventory!$AP2256)=1,1,""))</f>
        <v>1</v>
      </c>
      <c r="B2256" s="9" t="str">
        <f>IF(Search!$C$4="","",IF(ISNUMBER(SEARCH(Search!$C$4,$AR2256))=TRUE,1,""))</f>
        <v/>
      </c>
      <c r="C2256" s="9" t="str">
        <f>IF(Search!$C$6="x",IF(COUNTA($AQ2256)=1,1,"N"),IF(COUNTA($AQ2256)=1,"N",""))</f>
        <v/>
      </c>
      <c r="D2256" s="9" t="str">
        <f>IF(Search!$O$8="","",IF(ISNUMBER(SEARCH(Search!$O$8,$BD2256))=TRUE,1,""))</f>
        <v/>
      </c>
      <c r="E2256" s="9" t="str">
        <f>IF(Search!$C$7="","",IF(ISNUMBER(SEARCH(Search!$C$7,$AN2256))=TRUE,1,""))</f>
        <v/>
      </c>
      <c r="F2256" s="9" t="str">
        <f>IF(Search!$C$8="","",IF(ISNUMBER(SEARCH(Search!$C$8,$AO2256))=TRUE,1,""))</f>
        <v/>
      </c>
      <c r="G2256" s="9" t="str">
        <f>IF(Search!$F$4="","",IF(Inventory!$AJ2256&lt;Search!$F$4,"",1))</f>
        <v/>
      </c>
      <c r="H2256" s="9" t="str">
        <f>IF(Search!$F$5="","",IF(Inventory!$AJ2256&gt;Search!$F$5,"",1))</f>
        <v/>
      </c>
      <c r="I2256" s="9" t="str">
        <f>IF(Search!$F$7="","",IF(Search!$F$8="",IF(ISNUMBER(SEARCH(Search!$F$7,$AL2256))=TRUE,1,""),""))</f>
        <v/>
      </c>
      <c r="J2256" s="9" t="str">
        <f>IF($AL2256=Search!$F$8,1,"")</f>
        <v/>
      </c>
      <c r="K2256" s="9" t="str">
        <f>IF(Search!$I$4="","",IF(COUNTA($AS2256)=1,IF(Search!$I$4="N","N",1),""))</f>
        <v/>
      </c>
      <c r="L2256" s="9" t="str">
        <f>IF(Search!$I$5="","",IF($AS2256="RC",1,""))</f>
        <v/>
      </c>
      <c r="M2256" s="9" t="str">
        <f>IF(Search!$I$6="","",IF($AS2256="RCP",1,""))</f>
        <v/>
      </c>
      <c r="N2256" s="9" t="str">
        <f>IF(Search!$I$8="","",IF(COUNTA($AT2256)=1,IF(Search!$I$8="N","N",1),""))</f>
        <v/>
      </c>
      <c r="O2256" s="9" t="str">
        <f>IF(Search!$L$4="","",IF(COUNTA($AU2256)=1,IF(Search!$L$4="N","N",1),""))</f>
        <v/>
      </c>
      <c r="P2256" s="9" t="str">
        <f>IF(Search!$L$5="","",IF(ISNUMBER(SEARCH("Jersey",$AU2256))=TRUE,IF(Search!$L$5="N","N",1),""))</f>
        <v/>
      </c>
      <c r="Q2256" s="9" t="str">
        <f>IF(Search!$L$6="","",IF(ISNUMBER(SEARCH("Patch",$AU2256))=TRUE,IF(Search!$L$6="N","N",1),""))</f>
        <v/>
      </c>
      <c r="R2256" s="9" t="str">
        <f>IF(Search!$L$7="","",IF(ISNUMBER(SEARCH("Shield",$AU2256))=TRUE,IF(Search!$L$7="N","N",1),""))</f>
        <v/>
      </c>
      <c r="S2256" s="9" t="str">
        <f>IF(Search!$L$8="","",IF(ISNUMBER(SEARCH("Stick",$AU2256))=TRUE,IF(Search!$L$8="N","N",1),""))</f>
        <v/>
      </c>
      <c r="T2256" s="9" t="str">
        <f>IF(Search!$O$4="","",IF(COUNTA($AW2256)=1,IF(Search!$O$4="N","N",1),""))</f>
        <v/>
      </c>
      <c r="U2256" s="9" t="str">
        <f>IF(Search!$O$5="","",IF($AW2256="","",IF($AW2256&lt;Search!$O$5,"",1)))</f>
        <v/>
      </c>
      <c r="V2256" s="9" t="str">
        <f>IF(Search!$O$6="","",IF($AW2256="","",IF($AW2256&gt;Search!$O$6,"",1)))</f>
        <v/>
      </c>
      <c r="W2256" s="9" t="str">
        <f>IF(Search!$U$4="","",IF($AX2256="","",1))</f>
        <v/>
      </c>
      <c r="X2256" s="9" t="str">
        <f>IF(Search!$U$5="","",IF(ISNUMBER(SEARCH(Search!$U$5,$AX2256))=TRUE,IF(Search!$U$5="N","N",1),""))</f>
        <v/>
      </c>
      <c r="Y2256" s="9" t="str">
        <f>IF(Search!$U$6="","",IF($AY2256&lt;Search!$U$6,"",1))</f>
        <v/>
      </c>
      <c r="Z2256" s="9" t="str">
        <f>IF(Search!$R$4="","",IF(Inventory!$BA2256&lt;Search!$R$4,"",1))</f>
        <v/>
      </c>
      <c r="AA2256" s="9" t="str">
        <f>IF(Search!$R$5="","",IF($BA2256&gt;Search!$R$5,"",1))</f>
        <v/>
      </c>
      <c r="AB2256" s="9" t="str">
        <f>IF(Search!$R$6="","",IF($BB2256&lt;Search!$R$6,"",1))</f>
        <v/>
      </c>
      <c r="AC2256" s="9" t="str">
        <f>IF(Search!$R$7="","",IF($BB2256&lt;Search!$R$7,"",1))</f>
        <v/>
      </c>
      <c r="AD2256" s="45">
        <f>IF(COUNTIF($A2256:$AC2256,"n")&gt;0,"",IF(SUM($A2256:$AC2256)=COUNTA(Search!$C$4:$C$8,Search!$F$4:$F$8,Search!$I$4:$I$6,Search!$I$8,Search!$L$4:$L$8,Search!$O$4:$O$8,Search!$R$4:$R$7,Search!$U$4:$U$7)-COUNTIF(Search!$C$4:$U$7,"n"),1+LARGE($AD$1:AD2255,1),""))</f>
        <v>345</v>
      </c>
      <c r="AE2256" s="45">
        <f t="shared" si="108"/>
        <v>1198</v>
      </c>
      <c r="AF2256" s="45">
        <f>IF(AD2256="","",COUNTIF($AE$1:$AE2255,$AE2256)+RANK($AE2256,$AE$2:$AE$10540,1))</f>
        <v>200</v>
      </c>
      <c r="AG2256" s="45">
        <f t="shared" si="109"/>
        <v>476</v>
      </c>
      <c r="AH2256" s="45">
        <f>IF($AD2256="","",COUNTIF($AG$1:$AG2255,$AG2256)+RANK($AG2256,$AG$1:$AG$10539,0))</f>
        <v>43</v>
      </c>
      <c r="AI2256" s="10" t="str">
        <f t="shared" si="110"/>
        <v>2013-14 Upper Deck MVP #48 Joe Sakic COL    /   $6</v>
      </c>
      <c r="AJ2256" s="11">
        <v>2013</v>
      </c>
      <c r="AK2256" s="17">
        <v>14</v>
      </c>
      <c r="AL2256" s="12" t="s">
        <v>621</v>
      </c>
      <c r="AM2256" s="10">
        <v>48</v>
      </c>
      <c r="AN2256" s="12" t="s">
        <v>203</v>
      </c>
      <c r="AO2256" s="9" t="s">
        <v>1952</v>
      </c>
      <c r="AP2256" s="9" t="s">
        <v>1902</v>
      </c>
      <c r="AQ2256" s="9"/>
      <c r="AR2256" s="14"/>
      <c r="AS2256" s="9"/>
      <c r="AT2256" s="9"/>
      <c r="AU2256" s="9"/>
      <c r="AV2256" s="13"/>
      <c r="AW2256" s="13"/>
      <c r="AX2256" s="9"/>
      <c r="AY2256" s="9"/>
      <c r="AZ2256" s="9"/>
      <c r="BA2256" s="33">
        <v>6</v>
      </c>
      <c r="BB2256" s="33"/>
      <c r="BC2256" s="36"/>
      <c r="BD2256" s="12" t="s">
        <v>1771</v>
      </c>
    </row>
    <row r="2257" spans="1:56" s="12" customFormat="1" x14ac:dyDescent="0.2">
      <c r="A2257" s="9">
        <f>IF(Search!$C$5="","",IF(COUNTA(Inventory!$AP2257)=1,1,""))</f>
        <v>1</v>
      </c>
      <c r="B2257" s="9" t="str">
        <f>IF(Search!$C$4="","",IF(ISNUMBER(SEARCH(Search!$C$4,$AR2257))=TRUE,1,""))</f>
        <v/>
      </c>
      <c r="C2257" s="9" t="str">
        <f>IF(Search!$C$6="x",IF(COUNTA($AQ2257)=1,1,"N"),IF(COUNTA($AQ2257)=1,"N",""))</f>
        <v/>
      </c>
      <c r="D2257" s="9" t="str">
        <f>IF(Search!$O$8="","",IF(ISNUMBER(SEARCH(Search!$O$8,$BD2257))=TRUE,1,""))</f>
        <v/>
      </c>
      <c r="E2257" s="9" t="str">
        <f>IF(Search!$C$7="","",IF(ISNUMBER(SEARCH(Search!$C$7,$AN2257))=TRUE,1,""))</f>
        <v/>
      </c>
      <c r="F2257" s="9" t="str">
        <f>IF(Search!$C$8="","",IF(ISNUMBER(SEARCH(Search!$C$8,$AO2257))=TRUE,1,""))</f>
        <v/>
      </c>
      <c r="G2257" s="9" t="str">
        <f>IF(Search!$F$4="","",IF(Inventory!$AJ2257&lt;Search!$F$4,"",1))</f>
        <v/>
      </c>
      <c r="H2257" s="9" t="str">
        <f>IF(Search!$F$5="","",IF(Inventory!$AJ2257&gt;Search!$F$5,"",1))</f>
        <v/>
      </c>
      <c r="I2257" s="9" t="str">
        <f>IF(Search!$F$7="","",IF(Search!$F$8="",IF(ISNUMBER(SEARCH(Search!$F$7,$AL2257))=TRUE,1,""),""))</f>
        <v/>
      </c>
      <c r="J2257" s="9" t="str">
        <f>IF($AL2257=Search!$F$8,1,"")</f>
        <v/>
      </c>
      <c r="K2257" s="9" t="str">
        <f>IF(Search!$I$4="","",IF(COUNTA($AS2257)=1,IF(Search!$I$4="N","N",1),""))</f>
        <v/>
      </c>
      <c r="L2257" s="9" t="str">
        <f>IF(Search!$I$5="","",IF($AS2257="RC",1,""))</f>
        <v/>
      </c>
      <c r="M2257" s="9" t="str">
        <f>IF(Search!$I$6="","",IF($AS2257="RCP",1,""))</f>
        <v/>
      </c>
      <c r="N2257" s="9" t="str">
        <f>IF(Search!$I$8="","",IF(COUNTA($AT2257)=1,IF(Search!$I$8="N","N",1),""))</f>
        <v/>
      </c>
      <c r="O2257" s="9" t="str">
        <f>IF(Search!$L$4="","",IF(COUNTA($AU2257)=1,IF(Search!$L$4="N","N",1),""))</f>
        <v/>
      </c>
      <c r="P2257" s="9" t="str">
        <f>IF(Search!$L$5="","",IF(ISNUMBER(SEARCH("Jersey",$AU2257))=TRUE,IF(Search!$L$5="N","N",1),""))</f>
        <v/>
      </c>
      <c r="Q2257" s="9" t="str">
        <f>IF(Search!$L$6="","",IF(ISNUMBER(SEARCH("Patch",$AU2257))=TRUE,IF(Search!$L$6="N","N",1),""))</f>
        <v/>
      </c>
      <c r="R2257" s="9" t="str">
        <f>IF(Search!$L$7="","",IF(ISNUMBER(SEARCH("Shield",$AU2257))=TRUE,IF(Search!$L$7="N","N",1),""))</f>
        <v/>
      </c>
      <c r="S2257" s="9" t="str">
        <f>IF(Search!$L$8="","",IF(ISNUMBER(SEARCH("Stick",$AU2257))=TRUE,IF(Search!$L$8="N","N",1),""))</f>
        <v/>
      </c>
      <c r="T2257" s="9" t="str">
        <f>IF(Search!$O$4="","",IF(COUNTA($AW2257)=1,IF(Search!$O$4="N","N",1),""))</f>
        <v/>
      </c>
      <c r="U2257" s="9" t="str">
        <f>IF(Search!$O$5="","",IF($AW2257="","",IF($AW2257&lt;Search!$O$5,"",1)))</f>
        <v/>
      </c>
      <c r="V2257" s="9" t="str">
        <f>IF(Search!$O$6="","",IF($AW2257="","",IF($AW2257&gt;Search!$O$6,"",1)))</f>
        <v/>
      </c>
      <c r="W2257" s="9" t="str">
        <f>IF(Search!$U$4="","",IF($AX2257="","",1))</f>
        <v/>
      </c>
      <c r="X2257" s="9" t="str">
        <f>IF(Search!$U$5="","",IF(ISNUMBER(SEARCH(Search!$U$5,$AX2257))=TRUE,IF(Search!$U$5="N","N",1),""))</f>
        <v/>
      </c>
      <c r="Y2257" s="9" t="str">
        <f>IF(Search!$U$6="","",IF($AY2257&lt;Search!$U$6,"",1))</f>
        <v/>
      </c>
      <c r="Z2257" s="9" t="str">
        <f>IF(Search!$R$4="","",IF(Inventory!$BA2257&lt;Search!$R$4,"",1))</f>
        <v/>
      </c>
      <c r="AA2257" s="9" t="str">
        <f>IF(Search!$R$5="","",IF($BA2257&gt;Search!$R$5,"",1))</f>
        <v/>
      </c>
      <c r="AB2257" s="9" t="str">
        <f>IF(Search!$R$6="","",IF($BB2257&lt;Search!$R$6,"",1))</f>
        <v/>
      </c>
      <c r="AC2257" s="9" t="str">
        <f>IF(Search!$R$7="","",IF($BB2257&lt;Search!$R$7,"",1))</f>
        <v/>
      </c>
      <c r="AD2257" s="45">
        <f>IF(COUNTIF($A2257:$AC2257,"n")&gt;0,"",IF(SUM($A2257:$AC2257)=COUNTA(Search!$C$4:$C$8,Search!$F$4:$F$8,Search!$I$4:$I$6,Search!$I$8,Search!$L$4:$L$8,Search!$O$4:$O$8,Search!$R$4:$R$7,Search!$U$4:$U$7)-COUNTIF(Search!$C$4:$U$7,"n"),1+LARGE($AD$1:AD2256,1),""))</f>
        <v>346</v>
      </c>
      <c r="AE2257" s="45">
        <f t="shared" si="108"/>
        <v>1853</v>
      </c>
      <c r="AF2257" s="45">
        <f>IF(AD2257="","",COUNTIF($AE$1:$AE2256,$AE2257)+RANK($AE2257,$AE$2:$AE$10540,1))</f>
        <v>341</v>
      </c>
      <c r="AG2257" s="45">
        <f t="shared" si="109"/>
        <v>391</v>
      </c>
      <c r="AH2257" s="45">
        <f>IF($AD2257="","",COUNTIF($AG$1:$AG2256,$AG2257)+RANK($AG2257,$AG$1:$AG$10539,0))</f>
        <v>51</v>
      </c>
      <c r="AI2257" s="10" t="str">
        <f t="shared" si="110"/>
        <v>2013-14 Upper Deck MVP #52 Nail Yakupov EDM RC   /   $5</v>
      </c>
      <c r="AJ2257" s="11">
        <v>2013</v>
      </c>
      <c r="AK2257" s="17">
        <v>14</v>
      </c>
      <c r="AL2257" s="12" t="s">
        <v>621</v>
      </c>
      <c r="AM2257" s="10">
        <v>52</v>
      </c>
      <c r="AN2257" s="12" t="s">
        <v>1451</v>
      </c>
      <c r="AO2257" s="9" t="s">
        <v>1909</v>
      </c>
      <c r="AP2257" s="9" t="s">
        <v>1902</v>
      </c>
      <c r="AQ2257" s="9"/>
      <c r="AR2257" s="14"/>
      <c r="AS2257" s="9" t="s">
        <v>2</v>
      </c>
      <c r="AT2257" s="9"/>
      <c r="AU2257" s="9"/>
      <c r="AV2257" s="13"/>
      <c r="AW2257" s="13"/>
      <c r="AX2257" s="9"/>
      <c r="AY2257" s="9"/>
      <c r="AZ2257" s="9"/>
      <c r="BA2257" s="33">
        <v>5</v>
      </c>
      <c r="BB2257" s="33"/>
      <c r="BC2257" s="36"/>
      <c r="BD2257" s="12" t="s">
        <v>1771</v>
      </c>
    </row>
    <row r="2258" spans="1:56" s="12" customFormat="1" x14ac:dyDescent="0.2">
      <c r="A2258" s="9">
        <f>IF(Search!$C$5="","",IF(COUNTA(Inventory!$AP2258)=1,1,""))</f>
        <v>1</v>
      </c>
      <c r="B2258" s="9" t="str">
        <f>IF(Search!$C$4="","",IF(ISNUMBER(SEARCH(Search!$C$4,$AR2258))=TRUE,1,""))</f>
        <v/>
      </c>
      <c r="C2258" s="9" t="str">
        <f>IF(Search!$C$6="x",IF(COUNTA($AQ2258)=1,1,"N"),IF(COUNTA($AQ2258)=1,"N",""))</f>
        <v/>
      </c>
      <c r="D2258" s="9" t="str">
        <f>IF(Search!$O$8="","",IF(ISNUMBER(SEARCH(Search!$O$8,$BD2258))=TRUE,1,""))</f>
        <v/>
      </c>
      <c r="E2258" s="9" t="str">
        <f>IF(Search!$C$7="","",IF(ISNUMBER(SEARCH(Search!$C$7,$AN2258))=TRUE,1,""))</f>
        <v/>
      </c>
      <c r="F2258" s="9" t="str">
        <f>IF(Search!$C$8="","",IF(ISNUMBER(SEARCH(Search!$C$8,$AO2258))=TRUE,1,""))</f>
        <v/>
      </c>
      <c r="G2258" s="9" t="str">
        <f>IF(Search!$F$4="","",IF(Inventory!$AJ2258&lt;Search!$F$4,"",1))</f>
        <v/>
      </c>
      <c r="H2258" s="9" t="str">
        <f>IF(Search!$F$5="","",IF(Inventory!$AJ2258&gt;Search!$F$5,"",1))</f>
        <v/>
      </c>
      <c r="I2258" s="9" t="str">
        <f>IF(Search!$F$7="","",IF(Search!$F$8="",IF(ISNUMBER(SEARCH(Search!$F$7,$AL2258))=TRUE,1,""),""))</f>
        <v/>
      </c>
      <c r="J2258" s="9" t="str">
        <f>IF($AL2258=Search!$F$8,1,"")</f>
        <v/>
      </c>
      <c r="K2258" s="9" t="str">
        <f>IF(Search!$I$4="","",IF(COUNTA($AS2258)=1,IF(Search!$I$4="N","N",1),""))</f>
        <v/>
      </c>
      <c r="L2258" s="9" t="str">
        <f>IF(Search!$I$5="","",IF($AS2258="RC",1,""))</f>
        <v/>
      </c>
      <c r="M2258" s="9" t="str">
        <f>IF(Search!$I$6="","",IF($AS2258="RCP",1,""))</f>
        <v/>
      </c>
      <c r="N2258" s="9" t="str">
        <f>IF(Search!$I$8="","",IF(COUNTA($AT2258)=1,IF(Search!$I$8="N","N",1),""))</f>
        <v/>
      </c>
      <c r="O2258" s="9" t="str">
        <f>IF(Search!$L$4="","",IF(COUNTA($AU2258)=1,IF(Search!$L$4="N","N",1),""))</f>
        <v/>
      </c>
      <c r="P2258" s="9" t="str">
        <f>IF(Search!$L$5="","",IF(ISNUMBER(SEARCH("Jersey",$AU2258))=TRUE,IF(Search!$L$5="N","N",1),""))</f>
        <v/>
      </c>
      <c r="Q2258" s="9" t="str">
        <f>IF(Search!$L$6="","",IF(ISNUMBER(SEARCH("Patch",$AU2258))=TRUE,IF(Search!$L$6="N","N",1),""))</f>
        <v/>
      </c>
      <c r="R2258" s="9" t="str">
        <f>IF(Search!$L$7="","",IF(ISNUMBER(SEARCH("Shield",$AU2258))=TRUE,IF(Search!$L$7="N","N",1),""))</f>
        <v/>
      </c>
      <c r="S2258" s="9" t="str">
        <f>IF(Search!$L$8="","",IF(ISNUMBER(SEARCH("Stick",$AU2258))=TRUE,IF(Search!$L$8="N","N",1),""))</f>
        <v/>
      </c>
      <c r="T2258" s="9" t="str">
        <f>IF(Search!$O$4="","",IF(COUNTA($AW2258)=1,IF(Search!$O$4="N","N",1),""))</f>
        <v/>
      </c>
      <c r="U2258" s="9" t="str">
        <f>IF(Search!$O$5="","",IF($AW2258="","",IF($AW2258&lt;Search!$O$5,"",1)))</f>
        <v/>
      </c>
      <c r="V2258" s="9" t="str">
        <f>IF(Search!$O$6="","",IF($AW2258="","",IF($AW2258&gt;Search!$O$6,"",1)))</f>
        <v/>
      </c>
      <c r="W2258" s="9" t="str">
        <f>IF(Search!$U$4="","",IF($AX2258="","",1))</f>
        <v/>
      </c>
      <c r="X2258" s="9" t="str">
        <f>IF(Search!$U$5="","",IF(ISNUMBER(SEARCH(Search!$U$5,$AX2258))=TRUE,IF(Search!$U$5="N","N",1),""))</f>
        <v/>
      </c>
      <c r="Y2258" s="9" t="str">
        <f>IF(Search!$U$6="","",IF($AY2258&lt;Search!$U$6,"",1))</f>
        <v/>
      </c>
      <c r="Z2258" s="9" t="str">
        <f>IF(Search!$R$4="","",IF(Inventory!$BA2258&lt;Search!$R$4,"",1))</f>
        <v/>
      </c>
      <c r="AA2258" s="9" t="str">
        <f>IF(Search!$R$5="","",IF($BA2258&gt;Search!$R$5,"",1))</f>
        <v/>
      </c>
      <c r="AB2258" s="9" t="str">
        <f>IF(Search!$R$6="","",IF($BB2258&lt;Search!$R$6,"",1))</f>
        <v/>
      </c>
      <c r="AC2258" s="9" t="str">
        <f>IF(Search!$R$7="","",IF($BB2258&lt;Search!$R$7,"",1))</f>
        <v/>
      </c>
      <c r="AD2258" s="45">
        <f>IF(COUNTIF($A2258:$AC2258,"n")&gt;0,"",IF(SUM($A2258:$AC2258)=COUNTA(Search!$C$4:$C$8,Search!$F$4:$F$8,Search!$I$4:$I$6,Search!$I$8,Search!$L$4:$L$8,Search!$O$4:$O$8,Search!$R$4:$R$7,Search!$U$4:$U$7)-COUNTIF(Search!$C$4:$U$7,"n"),1+LARGE($AD$1:AD2257,1),""))</f>
        <v>347</v>
      </c>
      <c r="AE2258" s="45">
        <f t="shared" si="108"/>
        <v>153</v>
      </c>
      <c r="AF2258" s="45">
        <f>IF(AD2258="","",COUNTIF($AE$1:$AE2257,$AE2258)+RANK($AE2258,$AE$2:$AE$10540,1))</f>
        <v>30</v>
      </c>
      <c r="AG2258" s="45">
        <f t="shared" si="109"/>
        <v>84</v>
      </c>
      <c r="AH2258" s="45">
        <f>IF($AD2258="","",COUNTIF($AG$1:$AG2257,$AG2258)+RANK($AG2258,$AG$1:$AG$10539,0))</f>
        <v>136</v>
      </c>
      <c r="AI2258" s="10" t="str">
        <f t="shared" si="110"/>
        <v>2013-14 Upper Deck MVP #59 Beau Bennett PIT RC   /   $2</v>
      </c>
      <c r="AJ2258" s="11">
        <v>2013</v>
      </c>
      <c r="AK2258" s="17">
        <v>14</v>
      </c>
      <c r="AL2258" s="12" t="s">
        <v>621</v>
      </c>
      <c r="AM2258" s="10">
        <v>59</v>
      </c>
      <c r="AN2258" s="12" t="s">
        <v>1652</v>
      </c>
      <c r="AO2258" s="9" t="s">
        <v>1916</v>
      </c>
      <c r="AP2258" s="9" t="s">
        <v>1902</v>
      </c>
      <c r="AQ2258" s="9"/>
      <c r="AR2258" s="14"/>
      <c r="AS2258" s="9" t="s">
        <v>2</v>
      </c>
      <c r="AT2258" s="9"/>
      <c r="AU2258" s="9"/>
      <c r="AV2258" s="13"/>
      <c r="AW2258" s="13"/>
      <c r="AX2258" s="9"/>
      <c r="AY2258" s="9"/>
      <c r="AZ2258" s="9"/>
      <c r="BA2258" s="33">
        <v>2</v>
      </c>
      <c r="BB2258" s="33"/>
      <c r="BC2258" s="36"/>
      <c r="BD2258" s="12" t="s">
        <v>1771</v>
      </c>
    </row>
    <row r="2259" spans="1:56" s="12" customFormat="1" x14ac:dyDescent="0.2">
      <c r="A2259" s="9">
        <f>IF(Search!$C$5="","",IF(COUNTA(Inventory!$AP2259)=1,1,""))</f>
        <v>1</v>
      </c>
      <c r="B2259" s="9" t="str">
        <f>IF(Search!$C$4="","",IF(ISNUMBER(SEARCH(Search!$C$4,$AR2259))=TRUE,1,""))</f>
        <v/>
      </c>
      <c r="C2259" s="9" t="str">
        <f>IF(Search!$C$6="x",IF(COUNTA($AQ2259)=1,1,"N"),IF(COUNTA($AQ2259)=1,"N",""))</f>
        <v/>
      </c>
      <c r="D2259" s="9" t="str">
        <f>IF(Search!$O$8="","",IF(ISNUMBER(SEARCH(Search!$O$8,$BD2259))=TRUE,1,""))</f>
        <v/>
      </c>
      <c r="E2259" s="9" t="str">
        <f>IF(Search!$C$7="","",IF(ISNUMBER(SEARCH(Search!$C$7,$AN2259))=TRUE,1,""))</f>
        <v/>
      </c>
      <c r="F2259" s="9" t="str">
        <f>IF(Search!$C$8="","",IF(ISNUMBER(SEARCH(Search!$C$8,$AO2259))=TRUE,1,""))</f>
        <v/>
      </c>
      <c r="G2259" s="9" t="str">
        <f>IF(Search!$F$4="","",IF(Inventory!$AJ2259&lt;Search!$F$4,"",1))</f>
        <v/>
      </c>
      <c r="H2259" s="9" t="str">
        <f>IF(Search!$F$5="","",IF(Inventory!$AJ2259&gt;Search!$F$5,"",1))</f>
        <v/>
      </c>
      <c r="I2259" s="9" t="str">
        <f>IF(Search!$F$7="","",IF(Search!$F$8="",IF(ISNUMBER(SEARCH(Search!$F$7,$AL2259))=TRUE,1,""),""))</f>
        <v/>
      </c>
      <c r="J2259" s="9" t="str">
        <f>IF($AL2259=Search!$F$8,1,"")</f>
        <v/>
      </c>
      <c r="K2259" s="9" t="str">
        <f>IF(Search!$I$4="","",IF(COUNTA($AS2259)=1,IF(Search!$I$4="N","N",1),""))</f>
        <v/>
      </c>
      <c r="L2259" s="9" t="str">
        <f>IF(Search!$I$5="","",IF($AS2259="RC",1,""))</f>
        <v/>
      </c>
      <c r="M2259" s="9" t="str">
        <f>IF(Search!$I$6="","",IF($AS2259="RCP",1,""))</f>
        <v/>
      </c>
      <c r="N2259" s="9" t="str">
        <f>IF(Search!$I$8="","",IF(COUNTA($AT2259)=1,IF(Search!$I$8="N","N",1),""))</f>
        <v/>
      </c>
      <c r="O2259" s="9" t="str">
        <f>IF(Search!$L$4="","",IF(COUNTA($AU2259)=1,IF(Search!$L$4="N","N",1),""))</f>
        <v/>
      </c>
      <c r="P2259" s="9" t="str">
        <f>IF(Search!$L$5="","",IF(ISNUMBER(SEARCH("Jersey",$AU2259))=TRUE,IF(Search!$L$5="N","N",1),""))</f>
        <v/>
      </c>
      <c r="Q2259" s="9" t="str">
        <f>IF(Search!$L$6="","",IF(ISNUMBER(SEARCH("Patch",$AU2259))=TRUE,IF(Search!$L$6="N","N",1),""))</f>
        <v/>
      </c>
      <c r="R2259" s="9" t="str">
        <f>IF(Search!$L$7="","",IF(ISNUMBER(SEARCH("Shield",$AU2259))=TRUE,IF(Search!$L$7="N","N",1),""))</f>
        <v/>
      </c>
      <c r="S2259" s="9" t="str">
        <f>IF(Search!$L$8="","",IF(ISNUMBER(SEARCH("Stick",$AU2259))=TRUE,IF(Search!$L$8="N","N",1),""))</f>
        <v/>
      </c>
      <c r="T2259" s="9" t="str">
        <f>IF(Search!$O$4="","",IF(COUNTA($AW2259)=1,IF(Search!$O$4="N","N",1),""))</f>
        <v/>
      </c>
      <c r="U2259" s="9" t="str">
        <f>IF(Search!$O$5="","",IF($AW2259="","",IF($AW2259&lt;Search!$O$5,"",1)))</f>
        <v/>
      </c>
      <c r="V2259" s="9" t="str">
        <f>IF(Search!$O$6="","",IF($AW2259="","",IF($AW2259&gt;Search!$O$6,"",1)))</f>
        <v/>
      </c>
      <c r="W2259" s="9" t="str">
        <f>IF(Search!$U$4="","",IF($AX2259="","",1))</f>
        <v/>
      </c>
      <c r="X2259" s="9" t="str">
        <f>IF(Search!$U$5="","",IF(ISNUMBER(SEARCH(Search!$U$5,$AX2259))=TRUE,IF(Search!$U$5="N","N",1),""))</f>
        <v/>
      </c>
      <c r="Y2259" s="9" t="str">
        <f>IF(Search!$U$6="","",IF($AY2259&lt;Search!$U$6,"",1))</f>
        <v/>
      </c>
      <c r="Z2259" s="9" t="str">
        <f>IF(Search!$R$4="","",IF(Inventory!$BA2259&lt;Search!$R$4,"",1))</f>
        <v/>
      </c>
      <c r="AA2259" s="9" t="str">
        <f>IF(Search!$R$5="","",IF($BA2259&gt;Search!$R$5,"",1))</f>
        <v/>
      </c>
      <c r="AB2259" s="9" t="str">
        <f>IF(Search!$R$6="","",IF($BB2259&lt;Search!$R$6,"",1))</f>
        <v/>
      </c>
      <c r="AC2259" s="9" t="str">
        <f>IF(Search!$R$7="","",IF($BB2259&lt;Search!$R$7,"",1))</f>
        <v/>
      </c>
      <c r="AD2259" s="45">
        <f>IF(COUNTIF($A2259:$AC2259,"n")&gt;0,"",IF(SUM($A2259:$AC2259)=COUNTA(Search!$C$4:$C$8,Search!$F$4:$F$8,Search!$I$4:$I$6,Search!$I$8,Search!$L$4:$L$8,Search!$O$4:$O$8,Search!$R$4:$R$7,Search!$U$4:$U$7)-COUNTIF(Search!$C$4:$U$7,"n"),1+LARGE($AD$1:AD2258,1),""))</f>
        <v>348</v>
      </c>
      <c r="AE2259" s="45">
        <f t="shared" si="108"/>
        <v>1250</v>
      </c>
      <c r="AF2259" s="45">
        <f>IF(AD2259="","",COUNTIF($AE$1:$AE2258,$AE2259)+RANK($AE2259,$AE$2:$AE$10540,1))</f>
        <v>215</v>
      </c>
      <c r="AG2259" s="45">
        <f t="shared" si="109"/>
        <v>12</v>
      </c>
      <c r="AH2259" s="45">
        <f>IF($AD2259="","",COUNTIF($AG$1:$AG2258,$AG2259)+RANK($AG2259,$AG$1:$AG$10539,0))</f>
        <v>150</v>
      </c>
      <c r="AI2259" s="10" t="str">
        <f t="shared" si="110"/>
        <v>2013-14 Upper Deck MVP #61 Jonas Brodin MIN RC   /   $1.25</v>
      </c>
      <c r="AJ2259" s="11">
        <v>2013</v>
      </c>
      <c r="AK2259" s="17">
        <v>14</v>
      </c>
      <c r="AL2259" s="12" t="s">
        <v>621</v>
      </c>
      <c r="AM2259" s="10">
        <v>61</v>
      </c>
      <c r="AN2259" s="12" t="s">
        <v>1653</v>
      </c>
      <c r="AO2259" s="9" t="s">
        <v>1950</v>
      </c>
      <c r="AP2259" s="9" t="s">
        <v>1902</v>
      </c>
      <c r="AQ2259" s="9"/>
      <c r="AR2259" s="14"/>
      <c r="AS2259" s="9" t="s">
        <v>2</v>
      </c>
      <c r="AT2259" s="9"/>
      <c r="AU2259" s="9"/>
      <c r="AV2259" s="13"/>
      <c r="AW2259" s="13"/>
      <c r="AX2259" s="9"/>
      <c r="AY2259" s="9"/>
      <c r="AZ2259" s="9"/>
      <c r="BA2259" s="33">
        <v>1.25</v>
      </c>
      <c r="BB2259" s="33"/>
      <c r="BC2259" s="36"/>
      <c r="BD2259" s="12" t="s">
        <v>1771</v>
      </c>
    </row>
    <row r="2260" spans="1:56" s="12" customFormat="1" x14ac:dyDescent="0.2">
      <c r="A2260" s="9">
        <f>IF(Search!$C$5="","",IF(COUNTA(Inventory!$AP2260)=1,1,""))</f>
        <v>1</v>
      </c>
      <c r="B2260" s="9" t="str">
        <f>IF(Search!$C$4="","",IF(ISNUMBER(SEARCH(Search!$C$4,$AR2260))=TRUE,1,""))</f>
        <v/>
      </c>
      <c r="C2260" s="9" t="str">
        <f>IF(Search!$C$6="x",IF(COUNTA($AQ2260)=1,1,"N"),IF(COUNTA($AQ2260)=1,"N",""))</f>
        <v/>
      </c>
      <c r="D2260" s="9" t="str">
        <f>IF(Search!$O$8="","",IF(ISNUMBER(SEARCH(Search!$O$8,$BD2260))=TRUE,1,""))</f>
        <v/>
      </c>
      <c r="E2260" s="9" t="str">
        <f>IF(Search!$C$7="","",IF(ISNUMBER(SEARCH(Search!$C$7,$AN2260))=TRUE,1,""))</f>
        <v/>
      </c>
      <c r="F2260" s="9" t="str">
        <f>IF(Search!$C$8="","",IF(ISNUMBER(SEARCH(Search!$C$8,$AO2260))=TRUE,1,""))</f>
        <v/>
      </c>
      <c r="G2260" s="9" t="str">
        <f>IF(Search!$F$4="","",IF(Inventory!$AJ2260&lt;Search!$F$4,"",1))</f>
        <v/>
      </c>
      <c r="H2260" s="9" t="str">
        <f>IF(Search!$F$5="","",IF(Inventory!$AJ2260&gt;Search!$F$5,"",1))</f>
        <v/>
      </c>
      <c r="I2260" s="9" t="str">
        <f>IF(Search!$F$7="","",IF(Search!$F$8="",IF(ISNUMBER(SEARCH(Search!$F$7,$AL2260))=TRUE,1,""),""))</f>
        <v/>
      </c>
      <c r="J2260" s="9" t="str">
        <f>IF($AL2260=Search!$F$8,1,"")</f>
        <v/>
      </c>
      <c r="K2260" s="9" t="str">
        <f>IF(Search!$I$4="","",IF(COUNTA($AS2260)=1,IF(Search!$I$4="N","N",1),""))</f>
        <v/>
      </c>
      <c r="L2260" s="9" t="str">
        <f>IF(Search!$I$5="","",IF($AS2260="RC",1,""))</f>
        <v/>
      </c>
      <c r="M2260" s="9" t="str">
        <f>IF(Search!$I$6="","",IF($AS2260="RCP",1,""))</f>
        <v/>
      </c>
      <c r="N2260" s="9" t="str">
        <f>IF(Search!$I$8="","",IF(COUNTA($AT2260)=1,IF(Search!$I$8="N","N",1),""))</f>
        <v/>
      </c>
      <c r="O2260" s="9" t="str">
        <f>IF(Search!$L$4="","",IF(COUNTA($AU2260)=1,IF(Search!$L$4="N","N",1),""))</f>
        <v/>
      </c>
      <c r="P2260" s="9" t="str">
        <f>IF(Search!$L$5="","",IF(ISNUMBER(SEARCH("Jersey",$AU2260))=TRUE,IF(Search!$L$5="N","N",1),""))</f>
        <v/>
      </c>
      <c r="Q2260" s="9" t="str">
        <f>IF(Search!$L$6="","",IF(ISNUMBER(SEARCH("Patch",$AU2260))=TRUE,IF(Search!$L$6="N","N",1),""))</f>
        <v/>
      </c>
      <c r="R2260" s="9" t="str">
        <f>IF(Search!$L$7="","",IF(ISNUMBER(SEARCH("Shield",$AU2260))=TRUE,IF(Search!$L$7="N","N",1),""))</f>
        <v/>
      </c>
      <c r="S2260" s="9" t="str">
        <f>IF(Search!$L$8="","",IF(ISNUMBER(SEARCH("Stick",$AU2260))=TRUE,IF(Search!$L$8="N","N",1),""))</f>
        <v/>
      </c>
      <c r="T2260" s="9" t="str">
        <f>IF(Search!$O$4="","",IF(COUNTA($AW2260)=1,IF(Search!$O$4="N","N",1),""))</f>
        <v/>
      </c>
      <c r="U2260" s="9" t="str">
        <f>IF(Search!$O$5="","",IF($AW2260="","",IF($AW2260&lt;Search!$O$5,"",1)))</f>
        <v/>
      </c>
      <c r="V2260" s="9" t="str">
        <f>IF(Search!$O$6="","",IF($AW2260="","",IF($AW2260&gt;Search!$O$6,"",1)))</f>
        <v/>
      </c>
      <c r="W2260" s="9" t="str">
        <f>IF(Search!$U$4="","",IF($AX2260="","",1))</f>
        <v/>
      </c>
      <c r="X2260" s="9" t="str">
        <f>IF(Search!$U$5="","",IF(ISNUMBER(SEARCH(Search!$U$5,$AX2260))=TRUE,IF(Search!$U$5="N","N",1),""))</f>
        <v/>
      </c>
      <c r="Y2260" s="9" t="str">
        <f>IF(Search!$U$6="","",IF($AY2260&lt;Search!$U$6,"",1))</f>
        <v/>
      </c>
      <c r="Z2260" s="9" t="str">
        <f>IF(Search!$R$4="","",IF(Inventory!$BA2260&lt;Search!$R$4,"",1))</f>
        <v/>
      </c>
      <c r="AA2260" s="9" t="str">
        <f>IF(Search!$R$5="","",IF($BA2260&gt;Search!$R$5,"",1))</f>
        <v/>
      </c>
      <c r="AB2260" s="9" t="str">
        <f>IF(Search!$R$6="","",IF($BB2260&lt;Search!$R$6,"",1))</f>
        <v/>
      </c>
      <c r="AC2260" s="9" t="str">
        <f>IF(Search!$R$7="","",IF($BB2260&lt;Search!$R$7,"",1))</f>
        <v/>
      </c>
      <c r="AD2260" s="45">
        <f>IF(COUNTIF($A2260:$AC2260,"n")&gt;0,"",IF(SUM($A2260:$AC2260)=COUNTA(Search!$C$4:$C$8,Search!$F$4:$F$8,Search!$I$4:$I$6,Search!$I$8,Search!$L$4:$L$8,Search!$O$4:$O$8,Search!$R$4:$R$7,Search!$U$4:$U$7)-COUNTIF(Search!$C$4:$U$7,"n"),1+LARGE($AD$1:AD2259,1),""))</f>
        <v>349</v>
      </c>
      <c r="AE2260" s="45">
        <f t="shared" si="108"/>
        <v>2527</v>
      </c>
      <c r="AF2260" s="45">
        <f>IF(AD2260="","",COUNTIF($AE$1:$AE2259,$AE2260)+RANK($AE2260,$AE$2:$AE$10540,1))</f>
        <v>465</v>
      </c>
      <c r="AG2260" s="45">
        <f t="shared" si="109"/>
        <v>165</v>
      </c>
      <c r="AH2260" s="45">
        <f>IF($AD2260="","",COUNTIF($AG$1:$AG2259,$AG2260)+RANK($AG2260,$AG$1:$AG$10539,0))</f>
        <v>107</v>
      </c>
      <c r="AI2260" s="10" t="str">
        <f t="shared" si="110"/>
        <v>2013-14 Upper Deck MVP #74 Tuukka Rask BOS    /   $2.5</v>
      </c>
      <c r="AJ2260" s="11">
        <v>2013</v>
      </c>
      <c r="AK2260" s="17">
        <v>14</v>
      </c>
      <c r="AL2260" s="12" t="s">
        <v>621</v>
      </c>
      <c r="AM2260" s="10">
        <v>74</v>
      </c>
      <c r="AN2260" s="12" t="s">
        <v>1511</v>
      </c>
      <c r="AO2260" s="9" t="s">
        <v>1923</v>
      </c>
      <c r="AP2260" s="9" t="s">
        <v>1902</v>
      </c>
      <c r="AQ2260" s="9"/>
      <c r="AR2260" s="14"/>
      <c r="AS2260" s="9"/>
      <c r="AT2260" s="9"/>
      <c r="AU2260" s="9"/>
      <c r="AV2260" s="13"/>
      <c r="AW2260" s="13"/>
      <c r="AX2260" s="9"/>
      <c r="AY2260" s="9"/>
      <c r="AZ2260" s="9"/>
      <c r="BA2260" s="33">
        <v>2.5</v>
      </c>
      <c r="BB2260" s="33"/>
      <c r="BC2260" s="36"/>
      <c r="BD2260" s="12" t="s">
        <v>1771</v>
      </c>
    </row>
    <row r="2261" spans="1:56" s="12" customFormat="1" x14ac:dyDescent="0.2">
      <c r="A2261" s="9">
        <f>IF(Search!$C$5="","",IF(COUNTA(Inventory!$AP2261)=1,1,""))</f>
        <v>1</v>
      </c>
      <c r="B2261" s="9" t="str">
        <f>IF(Search!$C$4="","",IF(ISNUMBER(SEARCH(Search!$C$4,$AR2261))=TRUE,1,""))</f>
        <v/>
      </c>
      <c r="C2261" s="9" t="str">
        <f>IF(Search!$C$6="x",IF(COUNTA($AQ2261)=1,1,"N"),IF(COUNTA($AQ2261)=1,"N",""))</f>
        <v/>
      </c>
      <c r="D2261" s="9" t="str">
        <f>IF(Search!$O$8="","",IF(ISNUMBER(SEARCH(Search!$O$8,$BD2261))=TRUE,1,""))</f>
        <v/>
      </c>
      <c r="E2261" s="9" t="str">
        <f>IF(Search!$C$7="","",IF(ISNUMBER(SEARCH(Search!$C$7,$AN2261))=TRUE,1,""))</f>
        <v/>
      </c>
      <c r="F2261" s="9" t="str">
        <f>IF(Search!$C$8="","",IF(ISNUMBER(SEARCH(Search!$C$8,$AO2261))=TRUE,1,""))</f>
        <v/>
      </c>
      <c r="G2261" s="9" t="str">
        <f>IF(Search!$F$4="","",IF(Inventory!$AJ2261&lt;Search!$F$4,"",1))</f>
        <v/>
      </c>
      <c r="H2261" s="9" t="str">
        <f>IF(Search!$F$5="","",IF(Inventory!$AJ2261&gt;Search!$F$5,"",1))</f>
        <v/>
      </c>
      <c r="I2261" s="9" t="str">
        <f>IF(Search!$F$7="","",IF(Search!$F$8="",IF(ISNUMBER(SEARCH(Search!$F$7,$AL2261))=TRUE,1,""),""))</f>
        <v/>
      </c>
      <c r="J2261" s="9" t="str">
        <f>IF($AL2261=Search!$F$8,1,"")</f>
        <v/>
      </c>
      <c r="K2261" s="9" t="str">
        <f>IF(Search!$I$4="","",IF(COUNTA($AS2261)=1,IF(Search!$I$4="N","N",1),""))</f>
        <v/>
      </c>
      <c r="L2261" s="9" t="str">
        <f>IF(Search!$I$5="","",IF($AS2261="RC",1,""))</f>
        <v/>
      </c>
      <c r="M2261" s="9" t="str">
        <f>IF(Search!$I$6="","",IF($AS2261="RCP",1,""))</f>
        <v/>
      </c>
      <c r="N2261" s="9" t="str">
        <f>IF(Search!$I$8="","",IF(COUNTA($AT2261)=1,IF(Search!$I$8="N","N",1),""))</f>
        <v/>
      </c>
      <c r="O2261" s="9" t="str">
        <f>IF(Search!$L$4="","",IF(COUNTA($AU2261)=1,IF(Search!$L$4="N","N",1),""))</f>
        <v/>
      </c>
      <c r="P2261" s="9" t="str">
        <f>IF(Search!$L$5="","",IF(ISNUMBER(SEARCH("Jersey",$AU2261))=TRUE,IF(Search!$L$5="N","N",1),""))</f>
        <v/>
      </c>
      <c r="Q2261" s="9" t="str">
        <f>IF(Search!$L$6="","",IF(ISNUMBER(SEARCH("Patch",$AU2261))=TRUE,IF(Search!$L$6="N","N",1),""))</f>
        <v/>
      </c>
      <c r="R2261" s="9" t="str">
        <f>IF(Search!$L$7="","",IF(ISNUMBER(SEARCH("Shield",$AU2261))=TRUE,IF(Search!$L$7="N","N",1),""))</f>
        <v/>
      </c>
      <c r="S2261" s="9" t="str">
        <f>IF(Search!$L$8="","",IF(ISNUMBER(SEARCH("Stick",$AU2261))=TRUE,IF(Search!$L$8="N","N",1),""))</f>
        <v/>
      </c>
      <c r="T2261" s="9" t="str">
        <f>IF(Search!$O$4="","",IF(COUNTA($AW2261)=1,IF(Search!$O$4="N","N",1),""))</f>
        <v/>
      </c>
      <c r="U2261" s="9" t="str">
        <f>IF(Search!$O$5="","",IF($AW2261="","",IF($AW2261&lt;Search!$O$5,"",1)))</f>
        <v/>
      </c>
      <c r="V2261" s="9" t="str">
        <f>IF(Search!$O$6="","",IF($AW2261="","",IF($AW2261&gt;Search!$O$6,"",1)))</f>
        <v/>
      </c>
      <c r="W2261" s="9" t="str">
        <f>IF(Search!$U$4="","",IF($AX2261="","",1))</f>
        <v/>
      </c>
      <c r="X2261" s="9" t="str">
        <f>IF(Search!$U$5="","",IF(ISNUMBER(SEARCH(Search!$U$5,$AX2261))=TRUE,IF(Search!$U$5="N","N",1),""))</f>
        <v/>
      </c>
      <c r="Y2261" s="9" t="str">
        <f>IF(Search!$U$6="","",IF($AY2261&lt;Search!$U$6,"",1))</f>
        <v/>
      </c>
      <c r="Z2261" s="9" t="str">
        <f>IF(Search!$R$4="","",IF(Inventory!$BA2261&lt;Search!$R$4,"",1))</f>
        <v/>
      </c>
      <c r="AA2261" s="9" t="str">
        <f>IF(Search!$R$5="","",IF($BA2261&gt;Search!$R$5,"",1))</f>
        <v/>
      </c>
      <c r="AB2261" s="9" t="str">
        <f>IF(Search!$R$6="","",IF($BB2261&lt;Search!$R$6,"",1))</f>
        <v/>
      </c>
      <c r="AC2261" s="9" t="str">
        <f>IF(Search!$R$7="","",IF($BB2261&lt;Search!$R$7,"",1))</f>
        <v/>
      </c>
      <c r="AD2261" s="45">
        <f>IF(COUNTIF($A2261:$AC2261,"n")&gt;0,"",IF(SUM($A2261:$AC2261)=COUNTA(Search!$C$4:$C$8,Search!$F$4:$F$8,Search!$I$4:$I$6,Search!$I$8,Search!$L$4:$L$8,Search!$O$4:$O$8,Search!$R$4:$R$7,Search!$U$4:$U$7)-COUNTIF(Search!$C$4:$U$7,"n"),1+LARGE($AD$1:AD2260,1),""))</f>
        <v>350</v>
      </c>
      <c r="AE2261" s="45">
        <f t="shared" si="108"/>
        <v>775</v>
      </c>
      <c r="AF2261" s="45">
        <f>IF(AD2261="","",COUNTIF($AE$1:$AE2260,$AE2261)+RANK($AE2261,$AE$2:$AE$10540,1))</f>
        <v>140</v>
      </c>
      <c r="AG2261" s="45">
        <f t="shared" si="109"/>
        <v>206</v>
      </c>
      <c r="AH2261" s="45">
        <f>IF($AD2261="","",COUNTIF($AG$1:$AG2260,$AG2261)+RANK($AG2261,$AG$1:$AG$10539,0))</f>
        <v>82</v>
      </c>
      <c r="AI2261" s="10" t="str">
        <f t="shared" si="110"/>
        <v>2013-14 Upper Deck MVP #75 Evgeni Malkin PIT    /   $3</v>
      </c>
      <c r="AJ2261" s="11">
        <v>2013</v>
      </c>
      <c r="AK2261" s="17">
        <v>14</v>
      </c>
      <c r="AL2261" s="12" t="s">
        <v>621</v>
      </c>
      <c r="AM2261" s="10">
        <v>75</v>
      </c>
      <c r="AN2261" s="12" t="s">
        <v>655</v>
      </c>
      <c r="AO2261" s="9" t="s">
        <v>1916</v>
      </c>
      <c r="AP2261" s="9" t="s">
        <v>1902</v>
      </c>
      <c r="AQ2261" s="9"/>
      <c r="AR2261" s="14"/>
      <c r="AS2261" s="9"/>
      <c r="AT2261" s="9"/>
      <c r="AU2261" s="9"/>
      <c r="AV2261" s="13"/>
      <c r="AW2261" s="13"/>
      <c r="AX2261" s="9"/>
      <c r="AY2261" s="9"/>
      <c r="AZ2261" s="9"/>
      <c r="BA2261" s="33">
        <v>3</v>
      </c>
      <c r="BB2261" s="33"/>
      <c r="BC2261" s="36"/>
      <c r="BD2261" s="12" t="s">
        <v>1771</v>
      </c>
    </row>
    <row r="2262" spans="1:56" s="12" customFormat="1" x14ac:dyDescent="0.2">
      <c r="A2262" s="9">
        <f>IF(Search!$C$5="","",IF(COUNTA(Inventory!$AP2262)=1,1,""))</f>
        <v>1</v>
      </c>
      <c r="B2262" s="9" t="str">
        <f>IF(Search!$C$4="","",IF(ISNUMBER(SEARCH(Search!$C$4,$AR2262))=TRUE,1,""))</f>
        <v/>
      </c>
      <c r="C2262" s="9" t="str">
        <f>IF(Search!$C$6="x",IF(COUNTA($AQ2262)=1,1,"N"),IF(COUNTA($AQ2262)=1,"N",""))</f>
        <v/>
      </c>
      <c r="D2262" s="9" t="str">
        <f>IF(Search!$O$8="","",IF(ISNUMBER(SEARCH(Search!$O$8,$BD2262))=TRUE,1,""))</f>
        <v/>
      </c>
      <c r="E2262" s="9" t="str">
        <f>IF(Search!$C$7="","",IF(ISNUMBER(SEARCH(Search!$C$7,$AN2262))=TRUE,1,""))</f>
        <v/>
      </c>
      <c r="F2262" s="9" t="str">
        <f>IF(Search!$C$8="","",IF(ISNUMBER(SEARCH(Search!$C$8,$AO2262))=TRUE,1,""))</f>
        <v/>
      </c>
      <c r="G2262" s="9" t="str">
        <f>IF(Search!$F$4="","",IF(Inventory!$AJ2262&lt;Search!$F$4,"",1))</f>
        <v/>
      </c>
      <c r="H2262" s="9" t="str">
        <f>IF(Search!$F$5="","",IF(Inventory!$AJ2262&gt;Search!$F$5,"",1))</f>
        <v/>
      </c>
      <c r="I2262" s="9" t="str">
        <f>IF(Search!$F$7="","",IF(Search!$F$8="",IF(ISNUMBER(SEARCH(Search!$F$7,$AL2262))=TRUE,1,""),""))</f>
        <v/>
      </c>
      <c r="J2262" s="9" t="str">
        <f>IF($AL2262=Search!$F$8,1,"")</f>
        <v/>
      </c>
      <c r="K2262" s="9" t="str">
        <f>IF(Search!$I$4="","",IF(COUNTA($AS2262)=1,IF(Search!$I$4="N","N",1),""))</f>
        <v/>
      </c>
      <c r="L2262" s="9" t="str">
        <f>IF(Search!$I$5="","",IF($AS2262="RC",1,""))</f>
        <v/>
      </c>
      <c r="M2262" s="9" t="str">
        <f>IF(Search!$I$6="","",IF($AS2262="RCP",1,""))</f>
        <v/>
      </c>
      <c r="N2262" s="9" t="str">
        <f>IF(Search!$I$8="","",IF(COUNTA($AT2262)=1,IF(Search!$I$8="N","N",1),""))</f>
        <v/>
      </c>
      <c r="O2262" s="9" t="str">
        <f>IF(Search!$L$4="","",IF(COUNTA($AU2262)=1,IF(Search!$L$4="N","N",1),""))</f>
        <v/>
      </c>
      <c r="P2262" s="9" t="str">
        <f>IF(Search!$L$5="","",IF(ISNUMBER(SEARCH("Jersey",$AU2262))=TRUE,IF(Search!$L$5="N","N",1),""))</f>
        <v/>
      </c>
      <c r="Q2262" s="9" t="str">
        <f>IF(Search!$L$6="","",IF(ISNUMBER(SEARCH("Patch",$AU2262))=TRUE,IF(Search!$L$6="N","N",1),""))</f>
        <v/>
      </c>
      <c r="R2262" s="9" t="str">
        <f>IF(Search!$L$7="","",IF(ISNUMBER(SEARCH("Shield",$AU2262))=TRUE,IF(Search!$L$7="N","N",1),""))</f>
        <v/>
      </c>
      <c r="S2262" s="9" t="str">
        <f>IF(Search!$L$8="","",IF(ISNUMBER(SEARCH("Stick",$AU2262))=TRUE,IF(Search!$L$8="N","N",1),""))</f>
        <v/>
      </c>
      <c r="T2262" s="9" t="str">
        <f>IF(Search!$O$4="","",IF(COUNTA($AW2262)=1,IF(Search!$O$4="N","N",1),""))</f>
        <v/>
      </c>
      <c r="U2262" s="9" t="str">
        <f>IF(Search!$O$5="","",IF($AW2262="","",IF($AW2262&lt;Search!$O$5,"",1)))</f>
        <v/>
      </c>
      <c r="V2262" s="9" t="str">
        <f>IF(Search!$O$6="","",IF($AW2262="","",IF($AW2262&gt;Search!$O$6,"",1)))</f>
        <v/>
      </c>
      <c r="W2262" s="9" t="str">
        <f>IF(Search!$U$4="","",IF($AX2262="","",1))</f>
        <v/>
      </c>
      <c r="X2262" s="9" t="str">
        <f>IF(Search!$U$5="","",IF(ISNUMBER(SEARCH(Search!$U$5,$AX2262))=TRUE,IF(Search!$U$5="N","N",1),""))</f>
        <v/>
      </c>
      <c r="Y2262" s="9" t="str">
        <f>IF(Search!$U$6="","",IF($AY2262&lt;Search!$U$6,"",1))</f>
        <v/>
      </c>
      <c r="Z2262" s="9" t="str">
        <f>IF(Search!$R$4="","",IF(Inventory!$BA2262&lt;Search!$R$4,"",1))</f>
        <v/>
      </c>
      <c r="AA2262" s="9" t="str">
        <f>IF(Search!$R$5="","",IF($BA2262&gt;Search!$R$5,"",1))</f>
        <v/>
      </c>
      <c r="AB2262" s="9" t="str">
        <f>IF(Search!$R$6="","",IF($BB2262&lt;Search!$R$6,"",1))</f>
        <v/>
      </c>
      <c r="AC2262" s="9" t="str">
        <f>IF(Search!$R$7="","",IF($BB2262&lt;Search!$R$7,"",1))</f>
        <v/>
      </c>
      <c r="AD2262" s="45">
        <f>IF(COUNTIF($A2262:$AC2262,"n")&gt;0,"",IF(SUM($A2262:$AC2262)=COUNTA(Search!$C$4:$C$8,Search!$F$4:$F$8,Search!$I$4:$I$6,Search!$I$8,Search!$L$4:$L$8,Search!$O$4:$O$8,Search!$R$4:$R$7,Search!$U$4:$U$7)-COUNTIF(Search!$C$4:$U$7,"n"),1+LARGE($AD$1:AD2261,1),""))</f>
        <v>351</v>
      </c>
      <c r="AE2262" s="45">
        <f t="shared" si="108"/>
        <v>2272</v>
      </c>
      <c r="AF2262" s="45">
        <f>IF(AD2262="","",COUNTIF($AE$1:$AE2261,$AE2262)+RANK($AE2262,$AE$2:$AE$10540,1))</f>
        <v>425</v>
      </c>
      <c r="AG2262" s="45">
        <f t="shared" si="109"/>
        <v>276</v>
      </c>
      <c r="AH2262" s="45">
        <f>IF($AD2262="","",COUNTIF($AG$1:$AG2261,$AG2262)+RANK($AG2262,$AG$1:$AG$10539,0))</f>
        <v>73</v>
      </c>
      <c r="AI2262" s="10" t="str">
        <f t="shared" si="110"/>
        <v>2013-14 Upper Deck MVP #87 Sean Monahan CGY RC   /   $4</v>
      </c>
      <c r="AJ2262" s="11">
        <v>2013</v>
      </c>
      <c r="AK2262" s="17">
        <v>14</v>
      </c>
      <c r="AL2262" s="12" t="s">
        <v>621</v>
      </c>
      <c r="AM2262" s="10">
        <v>87</v>
      </c>
      <c r="AN2262" s="12" t="s">
        <v>1594</v>
      </c>
      <c r="AO2262" s="9" t="s">
        <v>1910</v>
      </c>
      <c r="AP2262" s="9" t="s">
        <v>1902</v>
      </c>
      <c r="AQ2262" s="9"/>
      <c r="AR2262" s="14"/>
      <c r="AS2262" s="9" t="s">
        <v>2</v>
      </c>
      <c r="AT2262" s="9"/>
      <c r="AU2262" s="9"/>
      <c r="AV2262" s="13"/>
      <c r="AW2262" s="13"/>
      <c r="AX2262" s="9"/>
      <c r="AY2262" s="9"/>
      <c r="AZ2262" s="9"/>
      <c r="BA2262" s="33">
        <v>4</v>
      </c>
      <c r="BB2262" s="33"/>
      <c r="BC2262" s="36"/>
      <c r="BD2262" s="12" t="s">
        <v>1771</v>
      </c>
    </row>
    <row r="2263" spans="1:56" s="12" customFormat="1" x14ac:dyDescent="0.2">
      <c r="A2263" s="9">
        <f>IF(Search!$C$5="","",IF(COUNTA(Inventory!$AP2263)=1,1,""))</f>
        <v>1</v>
      </c>
      <c r="B2263" s="9" t="str">
        <f>IF(Search!$C$4="","",IF(ISNUMBER(SEARCH(Search!$C$4,$AR2263))=TRUE,1,""))</f>
        <v/>
      </c>
      <c r="C2263" s="9" t="str">
        <f>IF(Search!$C$6="x",IF(COUNTA($AQ2263)=1,1,"N"),IF(COUNTA($AQ2263)=1,"N",""))</f>
        <v/>
      </c>
      <c r="D2263" s="9" t="str">
        <f>IF(Search!$O$8="","",IF(ISNUMBER(SEARCH(Search!$O$8,$BD2263))=TRUE,1,""))</f>
        <v/>
      </c>
      <c r="E2263" s="9" t="str">
        <f>IF(Search!$C$7="","",IF(ISNUMBER(SEARCH(Search!$C$7,$AN2263))=TRUE,1,""))</f>
        <v/>
      </c>
      <c r="F2263" s="9" t="str">
        <f>IF(Search!$C$8="","",IF(ISNUMBER(SEARCH(Search!$C$8,$AO2263))=TRUE,1,""))</f>
        <v/>
      </c>
      <c r="G2263" s="9" t="str">
        <f>IF(Search!$F$4="","",IF(Inventory!$AJ2263&lt;Search!$F$4,"",1))</f>
        <v/>
      </c>
      <c r="H2263" s="9" t="str">
        <f>IF(Search!$F$5="","",IF(Inventory!$AJ2263&gt;Search!$F$5,"",1))</f>
        <v/>
      </c>
      <c r="I2263" s="9" t="str">
        <f>IF(Search!$F$7="","",IF(Search!$F$8="",IF(ISNUMBER(SEARCH(Search!$F$7,$AL2263))=TRUE,1,""),""))</f>
        <v/>
      </c>
      <c r="J2263" s="9" t="str">
        <f>IF($AL2263=Search!$F$8,1,"")</f>
        <v/>
      </c>
      <c r="K2263" s="9" t="str">
        <f>IF(Search!$I$4="","",IF(COUNTA($AS2263)=1,IF(Search!$I$4="N","N",1),""))</f>
        <v/>
      </c>
      <c r="L2263" s="9" t="str">
        <f>IF(Search!$I$5="","",IF($AS2263="RC",1,""))</f>
        <v/>
      </c>
      <c r="M2263" s="9" t="str">
        <f>IF(Search!$I$6="","",IF($AS2263="RCP",1,""))</f>
        <v/>
      </c>
      <c r="N2263" s="9" t="str">
        <f>IF(Search!$I$8="","",IF(COUNTA($AT2263)=1,IF(Search!$I$8="N","N",1),""))</f>
        <v/>
      </c>
      <c r="O2263" s="9" t="str">
        <f>IF(Search!$L$4="","",IF(COUNTA($AU2263)=1,IF(Search!$L$4="N","N",1),""))</f>
        <v/>
      </c>
      <c r="P2263" s="9" t="str">
        <f>IF(Search!$L$5="","",IF(ISNUMBER(SEARCH("Jersey",$AU2263))=TRUE,IF(Search!$L$5="N","N",1),""))</f>
        <v/>
      </c>
      <c r="Q2263" s="9" t="str">
        <f>IF(Search!$L$6="","",IF(ISNUMBER(SEARCH("Patch",$AU2263))=TRUE,IF(Search!$L$6="N","N",1),""))</f>
        <v/>
      </c>
      <c r="R2263" s="9" t="str">
        <f>IF(Search!$L$7="","",IF(ISNUMBER(SEARCH("Shield",$AU2263))=TRUE,IF(Search!$L$7="N","N",1),""))</f>
        <v/>
      </c>
      <c r="S2263" s="9" t="str">
        <f>IF(Search!$L$8="","",IF(ISNUMBER(SEARCH("Stick",$AU2263))=TRUE,IF(Search!$L$8="N","N",1),""))</f>
        <v/>
      </c>
      <c r="T2263" s="9" t="str">
        <f>IF(Search!$O$4="","",IF(COUNTA($AW2263)=1,IF(Search!$O$4="N","N",1),""))</f>
        <v/>
      </c>
      <c r="U2263" s="9" t="str">
        <f>IF(Search!$O$5="","",IF($AW2263="","",IF($AW2263&lt;Search!$O$5,"",1)))</f>
        <v/>
      </c>
      <c r="V2263" s="9" t="str">
        <f>IF(Search!$O$6="","",IF($AW2263="","",IF($AW2263&gt;Search!$O$6,"",1)))</f>
        <v/>
      </c>
      <c r="W2263" s="9" t="str">
        <f>IF(Search!$U$4="","",IF($AX2263="","",1))</f>
        <v/>
      </c>
      <c r="X2263" s="9" t="str">
        <f>IF(Search!$U$5="","",IF(ISNUMBER(SEARCH(Search!$U$5,$AX2263))=TRUE,IF(Search!$U$5="N","N",1),""))</f>
        <v/>
      </c>
      <c r="Y2263" s="9" t="str">
        <f>IF(Search!$U$6="","",IF($AY2263&lt;Search!$U$6,"",1))</f>
        <v/>
      </c>
      <c r="Z2263" s="9" t="str">
        <f>IF(Search!$R$4="","",IF(Inventory!$BA2263&lt;Search!$R$4,"",1))</f>
        <v/>
      </c>
      <c r="AA2263" s="9" t="str">
        <f>IF(Search!$R$5="","",IF($BA2263&gt;Search!$R$5,"",1))</f>
        <v/>
      </c>
      <c r="AB2263" s="9" t="str">
        <f>IF(Search!$R$6="","",IF($BB2263&lt;Search!$R$6,"",1))</f>
        <v/>
      </c>
      <c r="AC2263" s="9" t="str">
        <f>IF(Search!$R$7="","",IF($BB2263&lt;Search!$R$7,"",1))</f>
        <v/>
      </c>
      <c r="AD2263" s="45">
        <f>IF(COUNTIF($A2263:$AC2263,"n")&gt;0,"",IF(SUM($A2263:$AC2263)=COUNTA(Search!$C$4:$C$8,Search!$F$4:$F$8,Search!$I$4:$I$6,Search!$I$8,Search!$L$4:$L$8,Search!$O$4:$O$8,Search!$R$4:$R$7,Search!$U$4:$U$7)-COUNTIF(Search!$C$4:$U$7,"n"),1+LARGE($AD$1:AD2262,1),""))</f>
        <v>352</v>
      </c>
      <c r="AE2263" s="45">
        <f t="shared" si="108"/>
        <v>1492</v>
      </c>
      <c r="AF2263" s="45">
        <f>IF(AD2263="","",COUNTIF($AE$1:$AE2262,$AE2263)+RANK($AE2263,$AE$2:$AE$10540,1))</f>
        <v>271</v>
      </c>
      <c r="AG2263" s="45">
        <f t="shared" si="109"/>
        <v>84</v>
      </c>
      <c r="AH2263" s="45">
        <f>IF($AD2263="","",COUNTIF($AG$1:$AG2262,$AG2263)+RANK($AG2263,$AG$1:$AG$10539,0))</f>
        <v>137</v>
      </c>
      <c r="AI2263" s="10" t="str">
        <f t="shared" si="110"/>
        <v>2013-14 Upper Deck MVP #88 Mark Arcobello EDM RC   /   $2</v>
      </c>
      <c r="AJ2263" s="11">
        <v>2013</v>
      </c>
      <c r="AK2263" s="17">
        <v>14</v>
      </c>
      <c r="AL2263" s="12" t="s">
        <v>621</v>
      </c>
      <c r="AM2263" s="10">
        <v>88</v>
      </c>
      <c r="AN2263" s="12" t="s">
        <v>1460</v>
      </c>
      <c r="AO2263" s="9" t="s">
        <v>1909</v>
      </c>
      <c r="AP2263" s="9" t="s">
        <v>1902</v>
      </c>
      <c r="AQ2263" s="9"/>
      <c r="AR2263" s="14"/>
      <c r="AS2263" s="9" t="s">
        <v>2</v>
      </c>
      <c r="AT2263" s="9"/>
      <c r="AU2263" s="9"/>
      <c r="AV2263" s="13"/>
      <c r="AW2263" s="13"/>
      <c r="AX2263" s="9"/>
      <c r="AY2263" s="9"/>
      <c r="AZ2263" s="9"/>
      <c r="BA2263" s="33">
        <v>2</v>
      </c>
      <c r="BB2263" s="33"/>
      <c r="BC2263" s="36"/>
      <c r="BD2263" s="12" t="s">
        <v>1771</v>
      </c>
    </row>
    <row r="2264" spans="1:56" s="12" customFormat="1" x14ac:dyDescent="0.2">
      <c r="A2264" s="9" t="str">
        <f>IF(Search!$C$5="","",IF(COUNTA(Inventory!$AP2264)=1,1,""))</f>
        <v/>
      </c>
      <c r="B2264" s="9" t="str">
        <f>IF(Search!$C$4="","",IF(ISNUMBER(SEARCH(Search!$C$4,$AR2264))=TRUE,1,""))</f>
        <v/>
      </c>
      <c r="C2264" s="9" t="str">
        <f>IF(Search!$C$6="x",IF(COUNTA($AQ2264)=1,1,"N"),IF(COUNTA($AQ2264)=1,"N",""))</f>
        <v/>
      </c>
      <c r="D2264" s="9" t="str">
        <f>IF(Search!$O$8="","",IF(ISNUMBER(SEARCH(Search!$O$8,$BD2264))=TRUE,1,""))</f>
        <v/>
      </c>
      <c r="E2264" s="9" t="str">
        <f>IF(Search!$C$7="","",IF(ISNUMBER(SEARCH(Search!$C$7,$AN2264))=TRUE,1,""))</f>
        <v/>
      </c>
      <c r="F2264" s="9" t="str">
        <f>IF(Search!$C$8="","",IF(ISNUMBER(SEARCH(Search!$C$8,$AO2264))=TRUE,1,""))</f>
        <v/>
      </c>
      <c r="G2264" s="9" t="str">
        <f>IF(Search!$F$4="","",IF(Inventory!$AJ2264&lt;Search!$F$4,"",1))</f>
        <v/>
      </c>
      <c r="H2264" s="9" t="str">
        <f>IF(Search!$F$5="","",IF(Inventory!$AJ2264&gt;Search!$F$5,"",1))</f>
        <v/>
      </c>
      <c r="I2264" s="9" t="str">
        <f>IF(Search!$F$7="","",IF(Search!$F$8="",IF(ISNUMBER(SEARCH(Search!$F$7,$AL2264))=TRUE,1,""),""))</f>
        <v/>
      </c>
      <c r="J2264" s="9" t="str">
        <f>IF($AL2264=Search!$F$8,1,"")</f>
        <v/>
      </c>
      <c r="K2264" s="9" t="str">
        <f>IF(Search!$I$4="","",IF(COUNTA($AS2264)=1,IF(Search!$I$4="N","N",1),""))</f>
        <v/>
      </c>
      <c r="L2264" s="9" t="str">
        <f>IF(Search!$I$5="","",IF($AS2264="RC",1,""))</f>
        <v/>
      </c>
      <c r="M2264" s="9" t="str">
        <f>IF(Search!$I$6="","",IF($AS2264="RCP",1,""))</f>
        <v/>
      </c>
      <c r="N2264" s="9" t="str">
        <f>IF(Search!$I$8="","",IF(COUNTA($AT2264)=1,IF(Search!$I$8="N","N",1),""))</f>
        <v/>
      </c>
      <c r="O2264" s="9" t="str">
        <f>IF(Search!$L$4="","",IF(COUNTA($AU2264)=1,IF(Search!$L$4="N","N",1),""))</f>
        <v/>
      </c>
      <c r="P2264" s="9" t="str">
        <f>IF(Search!$L$5="","",IF(ISNUMBER(SEARCH("Jersey",$AU2264))=TRUE,IF(Search!$L$5="N","N",1),""))</f>
        <v/>
      </c>
      <c r="Q2264" s="9" t="str">
        <f>IF(Search!$L$6="","",IF(ISNUMBER(SEARCH("Patch",$AU2264))=TRUE,IF(Search!$L$6="N","N",1),""))</f>
        <v/>
      </c>
      <c r="R2264" s="9" t="str">
        <f>IF(Search!$L$7="","",IF(ISNUMBER(SEARCH("Shield",$AU2264))=TRUE,IF(Search!$L$7="N","N",1),""))</f>
        <v/>
      </c>
      <c r="S2264" s="9" t="str">
        <f>IF(Search!$L$8="","",IF(ISNUMBER(SEARCH("Stick",$AU2264))=TRUE,IF(Search!$L$8="N","N",1),""))</f>
        <v/>
      </c>
      <c r="T2264" s="9" t="str">
        <f>IF(Search!$O$4="","",IF(COUNTA($AW2264)=1,IF(Search!$O$4="N","N",1),""))</f>
        <v/>
      </c>
      <c r="U2264" s="9" t="str">
        <f>IF(Search!$O$5="","",IF($AW2264="","",IF($AW2264&lt;Search!$O$5,"",1)))</f>
        <v/>
      </c>
      <c r="V2264" s="9" t="str">
        <f>IF(Search!$O$6="","",IF($AW2264="","",IF($AW2264&gt;Search!$O$6,"",1)))</f>
        <v/>
      </c>
      <c r="W2264" s="9" t="str">
        <f>IF(Search!$U$4="","",IF($AX2264="","",1))</f>
        <v/>
      </c>
      <c r="X2264" s="9" t="str">
        <f>IF(Search!$U$5="","",IF(ISNUMBER(SEARCH(Search!$U$5,$AX2264))=TRUE,IF(Search!$U$5="N","N",1),""))</f>
        <v/>
      </c>
      <c r="Y2264" s="9" t="str">
        <f>IF(Search!$U$6="","",IF($AY2264&lt;Search!$U$6,"",1))</f>
        <v/>
      </c>
      <c r="Z2264" s="9" t="str">
        <f>IF(Search!$R$4="","",IF(Inventory!$BA2264&lt;Search!$R$4,"",1))</f>
        <v/>
      </c>
      <c r="AA2264" s="9" t="str">
        <f>IF(Search!$R$5="","",IF($BA2264&gt;Search!$R$5,"",1))</f>
        <v/>
      </c>
      <c r="AB2264" s="9" t="str">
        <f>IF(Search!$R$6="","",IF($BB2264&lt;Search!$R$6,"",1))</f>
        <v/>
      </c>
      <c r="AC2264" s="9" t="str">
        <f>IF(Search!$R$7="","",IF($BB2264&lt;Search!$R$7,"",1))</f>
        <v/>
      </c>
      <c r="AD2264" s="45" t="str">
        <f>IF(COUNTIF($A2264:$AC2264,"n")&gt;0,"",IF(SUM($A2264:$AC2264)=COUNTA(Search!$C$4:$C$8,Search!$F$4:$F$8,Search!$I$4:$I$6,Search!$I$8,Search!$L$4:$L$8,Search!$O$4:$O$8,Search!$R$4:$R$7,Search!$U$4:$U$7)-COUNTIF(Search!$C$4:$U$7,"n"),1+LARGE($AD$1:AD2263,1),""))</f>
        <v/>
      </c>
      <c r="AE2264" s="45" t="str">
        <f t="shared" si="108"/>
        <v/>
      </c>
      <c r="AF2264" s="45" t="str">
        <f>IF(AD2264="","",COUNTIF($AE$1:$AE2263,$AE2264)+RANK($AE2264,$AE$2:$AE$10540,1))</f>
        <v/>
      </c>
      <c r="AG2264" s="45" t="str">
        <f t="shared" si="109"/>
        <v/>
      </c>
      <c r="AH2264" s="45" t="str">
        <f>IF($AD2264="","",COUNTIF($AG$1:$AG2263,$AG2264)+RANK($AG2264,$AG$1:$AG$10539,0))</f>
        <v/>
      </c>
      <c r="AI2264" s="10" t="str">
        <f t="shared" si="110"/>
        <v>2013-14 Upper Deck Rookie Materials #RMDB Damien Brunner NJD   Jersey /   $5</v>
      </c>
      <c r="AJ2264" s="11">
        <v>2013</v>
      </c>
      <c r="AK2264" s="17">
        <v>14</v>
      </c>
      <c r="AL2264" s="12" t="s">
        <v>1045</v>
      </c>
      <c r="AM2264" s="10" t="s">
        <v>1656</v>
      </c>
      <c r="AN2264" s="12" t="s">
        <v>1547</v>
      </c>
      <c r="AO2264" s="9" t="s">
        <v>1947</v>
      </c>
      <c r="AP2264" s="9"/>
      <c r="AQ2264" s="9"/>
      <c r="AR2264" s="14" t="s">
        <v>2126</v>
      </c>
      <c r="AS2264" s="9"/>
      <c r="AT2264" s="9"/>
      <c r="AU2264" s="9" t="s">
        <v>18</v>
      </c>
      <c r="AV2264" s="13"/>
      <c r="AW2264" s="13"/>
      <c r="AX2264" s="9"/>
      <c r="AY2264" s="9"/>
      <c r="AZ2264" s="9"/>
      <c r="BA2264" s="33">
        <v>5</v>
      </c>
      <c r="BB2264" s="33"/>
      <c r="BC2264" s="36"/>
      <c r="BD2264" s="12" t="s">
        <v>1771</v>
      </c>
    </row>
    <row r="2265" spans="1:56" s="12" customFormat="1" x14ac:dyDescent="0.2">
      <c r="A2265" s="9" t="str">
        <f>IF(Search!$C$5="","",IF(COUNTA(Inventory!$AP2265)=1,1,""))</f>
        <v/>
      </c>
      <c r="B2265" s="9" t="str">
        <f>IF(Search!$C$4="","",IF(ISNUMBER(SEARCH(Search!$C$4,$AR2265))=TRUE,1,""))</f>
        <v/>
      </c>
      <c r="C2265" s="9" t="str">
        <f>IF(Search!$C$6="x",IF(COUNTA($AQ2265)=1,1,"N"),IF(COUNTA($AQ2265)=1,"N",""))</f>
        <v/>
      </c>
      <c r="D2265" s="9" t="str">
        <f>IF(Search!$O$8="","",IF(ISNUMBER(SEARCH(Search!$O$8,$BD2265))=TRUE,1,""))</f>
        <v/>
      </c>
      <c r="E2265" s="9" t="str">
        <f>IF(Search!$C$7="","",IF(ISNUMBER(SEARCH(Search!$C$7,$AN2265))=TRUE,1,""))</f>
        <v/>
      </c>
      <c r="F2265" s="9" t="str">
        <f>IF(Search!$C$8="","",IF(ISNUMBER(SEARCH(Search!$C$8,$AO2265))=TRUE,1,""))</f>
        <v/>
      </c>
      <c r="G2265" s="9" t="str">
        <f>IF(Search!$F$4="","",IF(Inventory!$AJ2265&lt;Search!$F$4,"",1))</f>
        <v/>
      </c>
      <c r="H2265" s="9" t="str">
        <f>IF(Search!$F$5="","",IF(Inventory!$AJ2265&gt;Search!$F$5,"",1))</f>
        <v/>
      </c>
      <c r="I2265" s="9" t="str">
        <f>IF(Search!$F$7="","",IF(Search!$F$8="",IF(ISNUMBER(SEARCH(Search!$F$7,$AL2265))=TRUE,1,""),""))</f>
        <v/>
      </c>
      <c r="J2265" s="9" t="str">
        <f>IF($AL2265=Search!$F$8,1,"")</f>
        <v/>
      </c>
      <c r="K2265" s="9" t="str">
        <f>IF(Search!$I$4="","",IF(COUNTA($AS2265)=1,IF(Search!$I$4="N","N",1),""))</f>
        <v/>
      </c>
      <c r="L2265" s="9" t="str">
        <f>IF(Search!$I$5="","",IF($AS2265="RC",1,""))</f>
        <v/>
      </c>
      <c r="M2265" s="9" t="str">
        <f>IF(Search!$I$6="","",IF($AS2265="RCP",1,""))</f>
        <v/>
      </c>
      <c r="N2265" s="9" t="str">
        <f>IF(Search!$I$8="","",IF(COUNTA($AT2265)=1,IF(Search!$I$8="N","N",1),""))</f>
        <v/>
      </c>
      <c r="O2265" s="9" t="str">
        <f>IF(Search!$L$4="","",IF(COUNTA($AU2265)=1,IF(Search!$L$4="N","N",1),""))</f>
        <v/>
      </c>
      <c r="P2265" s="9" t="str">
        <f>IF(Search!$L$5="","",IF(ISNUMBER(SEARCH("Jersey",$AU2265))=TRUE,IF(Search!$L$5="N","N",1),""))</f>
        <v/>
      </c>
      <c r="Q2265" s="9" t="str">
        <f>IF(Search!$L$6="","",IF(ISNUMBER(SEARCH("Patch",$AU2265))=TRUE,IF(Search!$L$6="N","N",1),""))</f>
        <v/>
      </c>
      <c r="R2265" s="9" t="str">
        <f>IF(Search!$L$7="","",IF(ISNUMBER(SEARCH("Shield",$AU2265))=TRUE,IF(Search!$L$7="N","N",1),""))</f>
        <v/>
      </c>
      <c r="S2265" s="9" t="str">
        <f>IF(Search!$L$8="","",IF(ISNUMBER(SEARCH("Stick",$AU2265))=TRUE,IF(Search!$L$8="N","N",1),""))</f>
        <v/>
      </c>
      <c r="T2265" s="9" t="str">
        <f>IF(Search!$O$4="","",IF(COUNTA($AW2265)=1,IF(Search!$O$4="N","N",1),""))</f>
        <v/>
      </c>
      <c r="U2265" s="9" t="str">
        <f>IF(Search!$O$5="","",IF($AW2265="","",IF($AW2265&lt;Search!$O$5,"",1)))</f>
        <v/>
      </c>
      <c r="V2265" s="9" t="str">
        <f>IF(Search!$O$6="","",IF($AW2265="","",IF($AW2265&gt;Search!$O$6,"",1)))</f>
        <v/>
      </c>
      <c r="W2265" s="9" t="str">
        <f>IF(Search!$U$4="","",IF($AX2265="","",1))</f>
        <v/>
      </c>
      <c r="X2265" s="9" t="str">
        <f>IF(Search!$U$5="","",IF(ISNUMBER(SEARCH(Search!$U$5,$AX2265))=TRUE,IF(Search!$U$5="N","N",1),""))</f>
        <v/>
      </c>
      <c r="Y2265" s="9" t="str">
        <f>IF(Search!$U$6="","",IF($AY2265&lt;Search!$U$6,"",1))</f>
        <v/>
      </c>
      <c r="Z2265" s="9" t="str">
        <f>IF(Search!$R$4="","",IF(Inventory!$BA2265&lt;Search!$R$4,"",1))</f>
        <v/>
      </c>
      <c r="AA2265" s="9" t="str">
        <f>IF(Search!$R$5="","",IF($BA2265&gt;Search!$R$5,"",1))</f>
        <v/>
      </c>
      <c r="AB2265" s="9" t="str">
        <f>IF(Search!$R$6="","",IF($BB2265&lt;Search!$R$6,"",1))</f>
        <v/>
      </c>
      <c r="AC2265" s="9" t="str">
        <f>IF(Search!$R$7="","",IF($BB2265&lt;Search!$R$7,"",1))</f>
        <v/>
      </c>
      <c r="AD2265" s="45" t="str">
        <f>IF(COUNTIF($A2265:$AC2265,"n")&gt;0,"",IF(SUM($A2265:$AC2265)=COUNTA(Search!$C$4:$C$8,Search!$F$4:$F$8,Search!$I$4:$I$6,Search!$I$8,Search!$L$4:$L$8,Search!$O$4:$O$8,Search!$R$4:$R$7,Search!$U$4:$U$7)-COUNTIF(Search!$C$4:$U$7,"n"),1+LARGE($AD$1:AD2264,1),""))</f>
        <v/>
      </c>
      <c r="AE2265" s="45" t="str">
        <f t="shared" si="108"/>
        <v/>
      </c>
      <c r="AF2265" s="45" t="str">
        <f>IF(AD2265="","",COUNTIF($AE$1:$AE2264,$AE2265)+RANK($AE2265,$AE$2:$AE$10540,1))</f>
        <v/>
      </c>
      <c r="AG2265" s="45" t="str">
        <f t="shared" si="109"/>
        <v/>
      </c>
      <c r="AH2265" s="45" t="str">
        <f>IF($AD2265="","",COUNTIF($AG$1:$AG2264,$AG2265)+RANK($AG2265,$AG$1:$AG$10539,0))</f>
        <v/>
      </c>
      <c r="AI2265" s="10" t="str">
        <f t="shared" si="110"/>
        <v>2013-14 Upper Deck Rookie Materials #RMTH Tomas Hertl SJS   Jersey /   $20</v>
      </c>
      <c r="AJ2265" s="11">
        <v>2013</v>
      </c>
      <c r="AK2265" s="17">
        <v>14</v>
      </c>
      <c r="AL2265" s="12" t="s">
        <v>1045</v>
      </c>
      <c r="AM2265" s="10" t="s">
        <v>1654</v>
      </c>
      <c r="AN2265" s="12" t="s">
        <v>1655</v>
      </c>
      <c r="AO2265" s="9" t="s">
        <v>1928</v>
      </c>
      <c r="AP2265" s="9"/>
      <c r="AQ2265" s="9"/>
      <c r="AR2265" s="14" t="s">
        <v>2126</v>
      </c>
      <c r="AS2265" s="9"/>
      <c r="AT2265" s="9"/>
      <c r="AU2265" s="9" t="s">
        <v>18</v>
      </c>
      <c r="AV2265" s="13"/>
      <c r="AW2265" s="13"/>
      <c r="AX2265" s="9"/>
      <c r="AY2265" s="9"/>
      <c r="AZ2265" s="9"/>
      <c r="BA2265" s="33">
        <v>20</v>
      </c>
      <c r="BB2265" s="33"/>
      <c r="BC2265" s="36"/>
      <c r="BD2265" s="12" t="s">
        <v>1771</v>
      </c>
    </row>
    <row r="2266" spans="1:56" s="12" customFormat="1" x14ac:dyDescent="0.2">
      <c r="A2266" s="9">
        <f>IF(Search!$C$5="","",IF(COUNTA(Inventory!$AP2266)=1,1,""))</f>
        <v>1</v>
      </c>
      <c r="B2266" s="9" t="str">
        <f>IF(Search!$C$4="","",IF(ISNUMBER(SEARCH(Search!$C$4,$AR2266))=TRUE,1,""))</f>
        <v/>
      </c>
      <c r="C2266" s="9" t="str">
        <f>IF(Search!$C$6="x",IF(COUNTA($AQ2266)=1,1,"N"),IF(COUNTA($AQ2266)=1,"N",""))</f>
        <v/>
      </c>
      <c r="D2266" s="9" t="str">
        <f>IF(Search!$O$8="","",IF(ISNUMBER(SEARCH(Search!$O$8,$BD2266))=TRUE,1,""))</f>
        <v/>
      </c>
      <c r="E2266" s="9" t="str">
        <f>IF(Search!$C$7="","",IF(ISNUMBER(SEARCH(Search!$C$7,$AN2266))=TRUE,1,""))</f>
        <v/>
      </c>
      <c r="F2266" s="9" t="str">
        <f>IF(Search!$C$8="","",IF(ISNUMBER(SEARCH(Search!$C$8,$AO2266))=TRUE,1,""))</f>
        <v/>
      </c>
      <c r="G2266" s="9" t="str">
        <f>IF(Search!$F$4="","",IF(Inventory!$AJ2266&lt;Search!$F$4,"",1))</f>
        <v/>
      </c>
      <c r="H2266" s="9" t="str">
        <f>IF(Search!$F$5="","",IF(Inventory!$AJ2266&gt;Search!$F$5,"",1))</f>
        <v/>
      </c>
      <c r="I2266" s="9" t="str">
        <f>IF(Search!$F$7="","",IF(Search!$F$8="",IF(ISNUMBER(SEARCH(Search!$F$7,$AL2266))=TRUE,1,""),""))</f>
        <v/>
      </c>
      <c r="J2266" s="9" t="str">
        <f>IF($AL2266=Search!$F$8,1,"")</f>
        <v/>
      </c>
      <c r="K2266" s="9" t="str">
        <f>IF(Search!$I$4="","",IF(COUNTA($AS2266)=1,IF(Search!$I$4="N","N",1),""))</f>
        <v/>
      </c>
      <c r="L2266" s="9" t="str">
        <f>IF(Search!$I$5="","",IF($AS2266="RC",1,""))</f>
        <v/>
      </c>
      <c r="M2266" s="9" t="str">
        <f>IF(Search!$I$6="","",IF($AS2266="RCP",1,""))</f>
        <v/>
      </c>
      <c r="N2266" s="9" t="str">
        <f>IF(Search!$I$8="","",IF(COUNTA($AT2266)=1,IF(Search!$I$8="N","N",1),""))</f>
        <v/>
      </c>
      <c r="O2266" s="9" t="str">
        <f>IF(Search!$L$4="","",IF(COUNTA($AU2266)=1,IF(Search!$L$4="N","N",1),""))</f>
        <v/>
      </c>
      <c r="P2266" s="9" t="str">
        <f>IF(Search!$L$5="","",IF(ISNUMBER(SEARCH("Jersey",$AU2266))=TRUE,IF(Search!$L$5="N","N",1),""))</f>
        <v/>
      </c>
      <c r="Q2266" s="9" t="str">
        <f>IF(Search!$L$6="","",IF(ISNUMBER(SEARCH("Patch",$AU2266))=TRUE,IF(Search!$L$6="N","N",1),""))</f>
        <v/>
      </c>
      <c r="R2266" s="9" t="str">
        <f>IF(Search!$L$7="","",IF(ISNUMBER(SEARCH("Shield",$AU2266))=TRUE,IF(Search!$L$7="N","N",1),""))</f>
        <v/>
      </c>
      <c r="S2266" s="9" t="str">
        <f>IF(Search!$L$8="","",IF(ISNUMBER(SEARCH("Stick",$AU2266))=TRUE,IF(Search!$L$8="N","N",1),""))</f>
        <v/>
      </c>
      <c r="T2266" s="9" t="str">
        <f>IF(Search!$O$4="","",IF(COUNTA($AW2266)=1,IF(Search!$O$4="N","N",1),""))</f>
        <v/>
      </c>
      <c r="U2266" s="9" t="str">
        <f>IF(Search!$O$5="","",IF($AW2266="","",IF($AW2266&lt;Search!$O$5,"",1)))</f>
        <v/>
      </c>
      <c r="V2266" s="9" t="str">
        <f>IF(Search!$O$6="","",IF($AW2266="","",IF($AW2266&gt;Search!$O$6,"",1)))</f>
        <v/>
      </c>
      <c r="W2266" s="9" t="str">
        <f>IF(Search!$U$4="","",IF($AX2266="","",1))</f>
        <v/>
      </c>
      <c r="X2266" s="9" t="str">
        <f>IF(Search!$U$5="","",IF(ISNUMBER(SEARCH(Search!$U$5,$AX2266))=TRUE,IF(Search!$U$5="N","N",1),""))</f>
        <v/>
      </c>
      <c r="Y2266" s="9" t="str">
        <f>IF(Search!$U$6="","",IF($AY2266&lt;Search!$U$6,"",1))</f>
        <v/>
      </c>
      <c r="Z2266" s="9" t="str">
        <f>IF(Search!$R$4="","",IF(Inventory!$BA2266&lt;Search!$R$4,"",1))</f>
        <v/>
      </c>
      <c r="AA2266" s="9" t="str">
        <f>IF(Search!$R$5="","",IF($BA2266&gt;Search!$R$5,"",1))</f>
        <v/>
      </c>
      <c r="AB2266" s="9" t="str">
        <f>IF(Search!$R$6="","",IF($BB2266&lt;Search!$R$6,"",1))</f>
        <v/>
      </c>
      <c r="AC2266" s="9" t="str">
        <f>IF(Search!$R$7="","",IF($BB2266&lt;Search!$R$7,"",1))</f>
        <v/>
      </c>
      <c r="AD2266" s="45">
        <f>IF(COUNTIF($A2266:$AC2266,"n")&gt;0,"",IF(SUM($A2266:$AC2266)=COUNTA(Search!$C$4:$C$8,Search!$F$4:$F$8,Search!$I$4:$I$6,Search!$I$8,Search!$L$4:$L$8,Search!$O$4:$O$8,Search!$R$4:$R$7,Search!$U$4:$U$7)-COUNTIF(Search!$C$4:$U$7,"n"),1+LARGE($AD$1:AD2265,1),""))</f>
        <v>353</v>
      </c>
      <c r="AE2266" s="45">
        <f t="shared" si="108"/>
        <v>1285</v>
      </c>
      <c r="AF2266" s="45">
        <f>IF(AD2266="","",COUNTIF($AE$1:$AE2265,$AE2266)+RANK($AE2266,$AE$2:$AE$10540,1))</f>
        <v>232</v>
      </c>
      <c r="AG2266" s="45">
        <f t="shared" si="109"/>
        <v>206</v>
      </c>
      <c r="AH2266" s="45">
        <f>IF($AD2266="","",COUNTIF($AG$1:$AG2265,$AG2266)+RANK($AG2266,$AG$1:$AG$10539,0))</f>
        <v>83</v>
      </c>
      <c r="AI2266" s="10" t="str">
        <f t="shared" si="110"/>
        <v>2013-14 Upper Deck Shining Stars Centers #5 Jonathan Huberdeau FLA    /   $3</v>
      </c>
      <c r="AJ2266" s="11">
        <v>2013</v>
      </c>
      <c r="AK2266" s="17">
        <v>14</v>
      </c>
      <c r="AL2266" s="12" t="s">
        <v>1657</v>
      </c>
      <c r="AM2266" s="10">
        <v>5</v>
      </c>
      <c r="AN2266" s="12" t="s">
        <v>1469</v>
      </c>
      <c r="AO2266" s="9" t="s">
        <v>1927</v>
      </c>
      <c r="AP2266" s="9" t="s">
        <v>1902</v>
      </c>
      <c r="AQ2266" s="9"/>
      <c r="AR2266" s="14"/>
      <c r="AS2266" s="9"/>
      <c r="AT2266" s="9"/>
      <c r="AU2266" s="9"/>
      <c r="AV2266" s="13"/>
      <c r="AW2266" s="13"/>
      <c r="AX2266" s="9"/>
      <c r="AY2266" s="9"/>
      <c r="AZ2266" s="9"/>
      <c r="BA2266" s="33">
        <v>3</v>
      </c>
      <c r="BB2266" s="33"/>
      <c r="BC2266" s="36"/>
      <c r="BD2266" s="12" t="s">
        <v>1771</v>
      </c>
    </row>
    <row r="2267" spans="1:56" s="12" customFormat="1" x14ac:dyDescent="0.2">
      <c r="A2267" s="9">
        <f>IF(Search!$C$5="","",IF(COUNTA(Inventory!$AP2267)=1,1,""))</f>
        <v>1</v>
      </c>
      <c r="B2267" s="9" t="str">
        <f>IF(Search!$C$4="","",IF(ISNUMBER(SEARCH(Search!$C$4,$AR2267))=TRUE,1,""))</f>
        <v/>
      </c>
      <c r="C2267" s="9" t="str">
        <f>IF(Search!$C$6="x",IF(COUNTA($AQ2267)=1,1,"N"),IF(COUNTA($AQ2267)=1,"N",""))</f>
        <v/>
      </c>
      <c r="D2267" s="9" t="str">
        <f>IF(Search!$O$8="","",IF(ISNUMBER(SEARCH(Search!$O$8,$BD2267))=TRUE,1,""))</f>
        <v/>
      </c>
      <c r="E2267" s="9" t="str">
        <f>IF(Search!$C$7="","",IF(ISNUMBER(SEARCH(Search!$C$7,$AN2267))=TRUE,1,""))</f>
        <v/>
      </c>
      <c r="F2267" s="9" t="str">
        <f>IF(Search!$C$8="","",IF(ISNUMBER(SEARCH(Search!$C$8,$AO2267))=TRUE,1,""))</f>
        <v/>
      </c>
      <c r="G2267" s="9" t="str">
        <f>IF(Search!$F$4="","",IF(Inventory!$AJ2267&lt;Search!$F$4,"",1))</f>
        <v/>
      </c>
      <c r="H2267" s="9" t="str">
        <f>IF(Search!$F$5="","",IF(Inventory!$AJ2267&gt;Search!$F$5,"",1))</f>
        <v/>
      </c>
      <c r="I2267" s="9" t="str">
        <f>IF(Search!$F$7="","",IF(Search!$F$8="",IF(ISNUMBER(SEARCH(Search!$F$7,$AL2267))=TRUE,1,""),""))</f>
        <v/>
      </c>
      <c r="J2267" s="9" t="str">
        <f>IF($AL2267=Search!$F$8,1,"")</f>
        <v/>
      </c>
      <c r="K2267" s="9" t="str">
        <f>IF(Search!$I$4="","",IF(COUNTA($AS2267)=1,IF(Search!$I$4="N","N",1),""))</f>
        <v/>
      </c>
      <c r="L2267" s="9" t="str">
        <f>IF(Search!$I$5="","",IF($AS2267="RC",1,""))</f>
        <v/>
      </c>
      <c r="M2267" s="9" t="str">
        <f>IF(Search!$I$6="","",IF($AS2267="RCP",1,""))</f>
        <v/>
      </c>
      <c r="N2267" s="9" t="str">
        <f>IF(Search!$I$8="","",IF(COUNTA($AT2267)=1,IF(Search!$I$8="N","N",1),""))</f>
        <v/>
      </c>
      <c r="O2267" s="9" t="str">
        <f>IF(Search!$L$4="","",IF(COUNTA($AU2267)=1,IF(Search!$L$4="N","N",1),""))</f>
        <v/>
      </c>
      <c r="P2267" s="9" t="str">
        <f>IF(Search!$L$5="","",IF(ISNUMBER(SEARCH("Jersey",$AU2267))=TRUE,IF(Search!$L$5="N","N",1),""))</f>
        <v/>
      </c>
      <c r="Q2267" s="9" t="str">
        <f>IF(Search!$L$6="","",IF(ISNUMBER(SEARCH("Patch",$AU2267))=TRUE,IF(Search!$L$6="N","N",1),""))</f>
        <v/>
      </c>
      <c r="R2267" s="9" t="str">
        <f>IF(Search!$L$7="","",IF(ISNUMBER(SEARCH("Shield",$AU2267))=TRUE,IF(Search!$L$7="N","N",1),""))</f>
        <v/>
      </c>
      <c r="S2267" s="9" t="str">
        <f>IF(Search!$L$8="","",IF(ISNUMBER(SEARCH("Stick",$AU2267))=TRUE,IF(Search!$L$8="N","N",1),""))</f>
        <v/>
      </c>
      <c r="T2267" s="9" t="str">
        <f>IF(Search!$O$4="","",IF(COUNTA($AW2267)=1,IF(Search!$O$4="N","N",1),""))</f>
        <v/>
      </c>
      <c r="U2267" s="9" t="str">
        <f>IF(Search!$O$5="","",IF($AW2267="","",IF($AW2267&lt;Search!$O$5,"",1)))</f>
        <v/>
      </c>
      <c r="V2267" s="9" t="str">
        <f>IF(Search!$O$6="","",IF($AW2267="","",IF($AW2267&gt;Search!$O$6,"",1)))</f>
        <v/>
      </c>
      <c r="W2267" s="9" t="str">
        <f>IF(Search!$U$4="","",IF($AX2267="","",1))</f>
        <v/>
      </c>
      <c r="X2267" s="9" t="str">
        <f>IF(Search!$U$5="","",IF(ISNUMBER(SEARCH(Search!$U$5,$AX2267))=TRUE,IF(Search!$U$5="N","N",1),""))</f>
        <v/>
      </c>
      <c r="Y2267" s="9" t="str">
        <f>IF(Search!$U$6="","",IF($AY2267&lt;Search!$U$6,"",1))</f>
        <v/>
      </c>
      <c r="Z2267" s="9" t="str">
        <f>IF(Search!$R$4="","",IF(Inventory!$BA2267&lt;Search!$R$4,"",1))</f>
        <v/>
      </c>
      <c r="AA2267" s="9" t="str">
        <f>IF(Search!$R$5="","",IF($BA2267&gt;Search!$R$5,"",1))</f>
        <v/>
      </c>
      <c r="AB2267" s="9" t="str">
        <f>IF(Search!$R$6="","",IF($BB2267&lt;Search!$R$6,"",1))</f>
        <v/>
      </c>
      <c r="AC2267" s="9" t="str">
        <f>IF(Search!$R$7="","",IF($BB2267&lt;Search!$R$7,"",1))</f>
        <v/>
      </c>
      <c r="AD2267" s="45">
        <f>IF(COUNTIF($A2267:$AC2267,"n")&gt;0,"",IF(SUM($A2267:$AC2267)=COUNTA(Search!$C$4:$C$8,Search!$F$4:$F$8,Search!$I$4:$I$6,Search!$I$8,Search!$L$4:$L$8,Search!$O$4:$O$8,Search!$R$4:$R$7,Search!$U$4:$U$7)-COUNTIF(Search!$C$4:$U$7,"n"),1+LARGE($AD$1:AD2266,1),""))</f>
        <v>354</v>
      </c>
      <c r="AE2267" s="45">
        <f t="shared" si="108"/>
        <v>1867</v>
      </c>
      <c r="AF2267" s="45">
        <f>IF(AD2267="","",COUNTIF($AE$1:$AE2266,$AE2267)+RANK($AE2267,$AE$2:$AE$10540,1))</f>
        <v>346</v>
      </c>
      <c r="AG2267" s="45">
        <f t="shared" si="109"/>
        <v>206</v>
      </c>
      <c r="AH2267" s="45">
        <f>IF($AD2267="","",COUNTIF($AG$1:$AG2266,$AG2267)+RANK($AG2267,$AG$1:$AG$10539,0))</f>
        <v>84</v>
      </c>
      <c r="AI2267" s="10" t="str">
        <f t="shared" si="110"/>
        <v>2013-14 Upper Deck Shining Stars Centers #10 Nazem Kadri TOR    /   $3</v>
      </c>
      <c r="AJ2267" s="11">
        <v>2013</v>
      </c>
      <c r="AK2267" s="17">
        <v>14</v>
      </c>
      <c r="AL2267" s="12" t="s">
        <v>1657</v>
      </c>
      <c r="AM2267" s="10">
        <v>10</v>
      </c>
      <c r="AN2267" s="12" t="s">
        <v>1079</v>
      </c>
      <c r="AO2267" s="9" t="s">
        <v>1904</v>
      </c>
      <c r="AP2267" s="9" t="s">
        <v>1902</v>
      </c>
      <c r="AQ2267" s="9"/>
      <c r="AR2267" s="14"/>
      <c r="AS2267" s="9"/>
      <c r="AT2267" s="9"/>
      <c r="AU2267" s="9"/>
      <c r="AV2267" s="13"/>
      <c r="AW2267" s="13"/>
      <c r="AX2267" s="9"/>
      <c r="AY2267" s="9"/>
      <c r="AZ2267" s="9"/>
      <c r="BA2267" s="33">
        <v>3</v>
      </c>
      <c r="BB2267" s="33"/>
      <c r="BC2267" s="36"/>
      <c r="BD2267" s="12" t="s">
        <v>1771</v>
      </c>
    </row>
    <row r="2268" spans="1:56" s="12" customFormat="1" x14ac:dyDescent="0.2">
      <c r="A2268" s="9" t="str">
        <f>IF(Search!$C$5="","",IF(COUNTA(Inventory!$AP2268)=1,1,""))</f>
        <v/>
      </c>
      <c r="B2268" s="9" t="str">
        <f>IF(Search!$C$4="","",IF(ISNUMBER(SEARCH(Search!$C$4,$AR2268))=TRUE,1,""))</f>
        <v/>
      </c>
      <c r="C2268" s="9" t="str">
        <f>IF(Search!$C$6="x",IF(COUNTA($AQ2268)=1,1,"N"),IF(COUNTA($AQ2268)=1,"N",""))</f>
        <v/>
      </c>
      <c r="D2268" s="9" t="str">
        <f>IF(Search!$O$8="","",IF(ISNUMBER(SEARCH(Search!$O$8,$BD2268))=TRUE,1,""))</f>
        <v/>
      </c>
      <c r="E2268" s="9" t="str">
        <f>IF(Search!$C$7="","",IF(ISNUMBER(SEARCH(Search!$C$7,$AN2268))=TRUE,1,""))</f>
        <v/>
      </c>
      <c r="F2268" s="9" t="str">
        <f>IF(Search!$C$8="","",IF(ISNUMBER(SEARCH(Search!$C$8,$AO2268))=TRUE,1,""))</f>
        <v/>
      </c>
      <c r="G2268" s="9" t="str">
        <f>IF(Search!$F$4="","",IF(Inventory!$AJ2268&lt;Search!$F$4,"",1))</f>
        <v/>
      </c>
      <c r="H2268" s="9" t="str">
        <f>IF(Search!$F$5="","",IF(Inventory!$AJ2268&gt;Search!$F$5,"",1))</f>
        <v/>
      </c>
      <c r="I2268" s="9" t="str">
        <f>IF(Search!$F$7="","",IF(Search!$F$8="",IF(ISNUMBER(SEARCH(Search!$F$7,$AL2268))=TRUE,1,""),""))</f>
        <v/>
      </c>
      <c r="J2268" s="9" t="str">
        <f>IF($AL2268=Search!$F$8,1,"")</f>
        <v/>
      </c>
      <c r="K2268" s="9" t="str">
        <f>IF(Search!$I$4="","",IF(COUNTA($AS2268)=1,IF(Search!$I$4="N","N",1),""))</f>
        <v/>
      </c>
      <c r="L2268" s="9" t="str">
        <f>IF(Search!$I$5="","",IF($AS2268="RC",1,""))</f>
        <v/>
      </c>
      <c r="M2268" s="9" t="str">
        <f>IF(Search!$I$6="","",IF($AS2268="RCP",1,""))</f>
        <v/>
      </c>
      <c r="N2268" s="9" t="str">
        <f>IF(Search!$I$8="","",IF(COUNTA($AT2268)=1,IF(Search!$I$8="N","N",1),""))</f>
        <v/>
      </c>
      <c r="O2268" s="9" t="str">
        <f>IF(Search!$L$4="","",IF(COUNTA($AU2268)=1,IF(Search!$L$4="N","N",1),""))</f>
        <v/>
      </c>
      <c r="P2268" s="9" t="str">
        <f>IF(Search!$L$5="","",IF(ISNUMBER(SEARCH("Jersey",$AU2268))=TRUE,IF(Search!$L$5="N","N",1),""))</f>
        <v/>
      </c>
      <c r="Q2268" s="9" t="str">
        <f>IF(Search!$L$6="","",IF(ISNUMBER(SEARCH("Patch",$AU2268))=TRUE,IF(Search!$L$6="N","N",1),""))</f>
        <v/>
      </c>
      <c r="R2268" s="9" t="str">
        <f>IF(Search!$L$7="","",IF(ISNUMBER(SEARCH("Shield",$AU2268))=TRUE,IF(Search!$L$7="N","N",1),""))</f>
        <v/>
      </c>
      <c r="S2268" s="9" t="str">
        <f>IF(Search!$L$8="","",IF(ISNUMBER(SEARCH("Stick",$AU2268))=TRUE,IF(Search!$L$8="N","N",1),""))</f>
        <v/>
      </c>
      <c r="T2268" s="9" t="str">
        <f>IF(Search!$O$4="","",IF(COUNTA($AW2268)=1,IF(Search!$O$4="N","N",1),""))</f>
        <v/>
      </c>
      <c r="U2268" s="9" t="str">
        <f>IF(Search!$O$5="","",IF($AW2268="","",IF($AW2268&lt;Search!$O$5,"",1)))</f>
        <v/>
      </c>
      <c r="V2268" s="9" t="str">
        <f>IF(Search!$O$6="","",IF($AW2268="","",IF($AW2268&gt;Search!$O$6,"",1)))</f>
        <v/>
      </c>
      <c r="W2268" s="9" t="str">
        <f>IF(Search!$U$4="","",IF($AX2268="","",1))</f>
        <v/>
      </c>
      <c r="X2268" s="9" t="str">
        <f>IF(Search!$U$5="","",IF(ISNUMBER(SEARCH(Search!$U$5,$AX2268))=TRUE,IF(Search!$U$5="N","N",1),""))</f>
        <v/>
      </c>
      <c r="Y2268" s="9" t="str">
        <f>IF(Search!$U$6="","",IF($AY2268&lt;Search!$U$6,"",1))</f>
        <v/>
      </c>
      <c r="Z2268" s="9" t="str">
        <f>IF(Search!$R$4="","",IF(Inventory!$BA2268&lt;Search!$R$4,"",1))</f>
        <v/>
      </c>
      <c r="AA2268" s="9" t="str">
        <f>IF(Search!$R$5="","",IF($BA2268&gt;Search!$R$5,"",1))</f>
        <v/>
      </c>
      <c r="AB2268" s="9" t="str">
        <f>IF(Search!$R$6="","",IF($BB2268&lt;Search!$R$6,"",1))</f>
        <v/>
      </c>
      <c r="AC2268" s="9" t="str">
        <f>IF(Search!$R$7="","",IF($BB2268&lt;Search!$R$7,"",1))</f>
        <v/>
      </c>
      <c r="AD2268" s="45" t="str">
        <f>IF(COUNTIF($A2268:$AC2268,"n")&gt;0,"",IF(SUM($A2268:$AC2268)=COUNTA(Search!$C$4:$C$8,Search!$F$4:$F$8,Search!$I$4:$I$6,Search!$I$8,Search!$L$4:$L$8,Search!$O$4:$O$8,Search!$R$4:$R$7,Search!$U$4:$U$7)-COUNTIF(Search!$C$4:$U$7,"n"),1+LARGE($AD$1:AD2267,1),""))</f>
        <v/>
      </c>
      <c r="AE2268" s="45" t="str">
        <f t="shared" si="108"/>
        <v/>
      </c>
      <c r="AF2268" s="45" t="str">
        <f>IF(AD2268="","",COUNTIF($AE$1:$AE2267,$AE2268)+RANK($AE2268,$AE$2:$AE$10540,1))</f>
        <v/>
      </c>
      <c r="AG2268" s="45" t="str">
        <f t="shared" si="109"/>
        <v/>
      </c>
      <c r="AH2268" s="45" t="str">
        <f>IF($AD2268="","",COUNTIF($AG$1:$AG2267,$AG2268)+RANK($AG2268,$AG$1:$AG$10539,0))</f>
        <v/>
      </c>
      <c r="AI2268" s="10" t="str">
        <f t="shared" si="110"/>
        <v>2013-14 Upper Deck Signature Sensations #SSRT Raffi Torres SJS  AU  /   $15</v>
      </c>
      <c r="AJ2268" s="11">
        <v>2013</v>
      </c>
      <c r="AK2268" s="17">
        <v>14</v>
      </c>
      <c r="AL2268" s="12" t="s">
        <v>1658</v>
      </c>
      <c r="AM2268" s="10" t="s">
        <v>1659</v>
      </c>
      <c r="AN2268" s="12" t="s">
        <v>1660</v>
      </c>
      <c r="AO2268" s="9" t="s">
        <v>1928</v>
      </c>
      <c r="AP2268" s="9"/>
      <c r="AQ2268" s="9"/>
      <c r="AR2268" s="14" t="s">
        <v>2125</v>
      </c>
      <c r="AS2268" s="9"/>
      <c r="AT2268" s="9" t="s">
        <v>1857</v>
      </c>
      <c r="AU2268" s="9"/>
      <c r="AV2268" s="13"/>
      <c r="AW2268" s="13"/>
      <c r="AX2268" s="9"/>
      <c r="AY2268" s="9"/>
      <c r="AZ2268" s="9"/>
      <c r="BA2268" s="33">
        <v>15</v>
      </c>
      <c r="BB2268" s="33"/>
      <c r="BC2268" s="36"/>
      <c r="BD2268" s="12" t="s">
        <v>1771</v>
      </c>
    </row>
    <row r="2269" spans="1:56" s="12" customFormat="1" x14ac:dyDescent="0.2">
      <c r="A2269" s="9" t="str">
        <f>IF(Search!$C$5="","",IF(COUNTA(Inventory!$AP2269)=1,1,""))</f>
        <v/>
      </c>
      <c r="B2269" s="9" t="str">
        <f>IF(Search!$C$4="","",IF(ISNUMBER(SEARCH(Search!$C$4,$AR2269))=TRUE,1,""))</f>
        <v/>
      </c>
      <c r="C2269" s="9" t="str">
        <f>IF(Search!$C$6="x",IF(COUNTA($AQ2269)=1,1,"N"),IF(COUNTA($AQ2269)=1,"N",""))</f>
        <v/>
      </c>
      <c r="D2269" s="9" t="str">
        <f>IF(Search!$O$8="","",IF(ISNUMBER(SEARCH(Search!$O$8,$BD2269))=TRUE,1,""))</f>
        <v/>
      </c>
      <c r="E2269" s="9" t="str">
        <f>IF(Search!$C$7="","",IF(ISNUMBER(SEARCH(Search!$C$7,$AN2269))=TRUE,1,""))</f>
        <v/>
      </c>
      <c r="F2269" s="9" t="str">
        <f>IF(Search!$C$8="","",IF(ISNUMBER(SEARCH(Search!$C$8,$AO2269))=TRUE,1,""))</f>
        <v/>
      </c>
      <c r="G2269" s="9" t="str">
        <f>IF(Search!$F$4="","",IF(Inventory!$AJ2269&lt;Search!$F$4,"",1))</f>
        <v/>
      </c>
      <c r="H2269" s="9" t="str">
        <f>IF(Search!$F$5="","",IF(Inventory!$AJ2269&gt;Search!$F$5,"",1))</f>
        <v/>
      </c>
      <c r="I2269" s="9" t="str">
        <f>IF(Search!$F$7="","",IF(Search!$F$8="",IF(ISNUMBER(SEARCH(Search!$F$7,$AL2269))=TRUE,1,""),""))</f>
        <v/>
      </c>
      <c r="J2269" s="9" t="str">
        <f>IF($AL2269=Search!$F$8,1,"")</f>
        <v/>
      </c>
      <c r="K2269" s="9" t="str">
        <f>IF(Search!$I$4="","",IF(COUNTA($AS2269)=1,IF(Search!$I$4="N","N",1),""))</f>
        <v/>
      </c>
      <c r="L2269" s="9" t="str">
        <f>IF(Search!$I$5="","",IF($AS2269="RC",1,""))</f>
        <v/>
      </c>
      <c r="M2269" s="9" t="str">
        <f>IF(Search!$I$6="","",IF($AS2269="RCP",1,""))</f>
        <v/>
      </c>
      <c r="N2269" s="9" t="str">
        <f>IF(Search!$I$8="","",IF(COUNTA($AT2269)=1,IF(Search!$I$8="N","N",1),""))</f>
        <v/>
      </c>
      <c r="O2269" s="9" t="str">
        <f>IF(Search!$L$4="","",IF(COUNTA($AU2269)=1,IF(Search!$L$4="N","N",1),""))</f>
        <v/>
      </c>
      <c r="P2269" s="9" t="str">
        <f>IF(Search!$L$5="","",IF(ISNUMBER(SEARCH("Jersey",$AU2269))=TRUE,IF(Search!$L$5="N","N",1),""))</f>
        <v/>
      </c>
      <c r="Q2269" s="9" t="str">
        <f>IF(Search!$L$6="","",IF(ISNUMBER(SEARCH("Patch",$AU2269))=TRUE,IF(Search!$L$6="N","N",1),""))</f>
        <v/>
      </c>
      <c r="R2269" s="9" t="str">
        <f>IF(Search!$L$7="","",IF(ISNUMBER(SEARCH("Shield",$AU2269))=TRUE,IF(Search!$L$7="N","N",1),""))</f>
        <v/>
      </c>
      <c r="S2269" s="9" t="str">
        <f>IF(Search!$L$8="","",IF(ISNUMBER(SEARCH("Stick",$AU2269))=TRUE,IF(Search!$L$8="N","N",1),""))</f>
        <v/>
      </c>
      <c r="T2269" s="9" t="str">
        <f>IF(Search!$O$4="","",IF(COUNTA($AW2269)=1,IF(Search!$O$4="N","N",1),""))</f>
        <v/>
      </c>
      <c r="U2269" s="9" t="str">
        <f>IF(Search!$O$5="","",IF($AW2269="","",IF($AW2269&lt;Search!$O$5,"",1)))</f>
        <v/>
      </c>
      <c r="V2269" s="9" t="str">
        <f>IF(Search!$O$6="","",IF($AW2269="","",IF($AW2269&gt;Search!$O$6,"",1)))</f>
        <v/>
      </c>
      <c r="W2269" s="9" t="str">
        <f>IF(Search!$U$4="","",IF($AX2269="","",1))</f>
        <v/>
      </c>
      <c r="X2269" s="9" t="str">
        <f>IF(Search!$U$5="","",IF(ISNUMBER(SEARCH(Search!$U$5,$AX2269))=TRUE,IF(Search!$U$5="N","N",1),""))</f>
        <v/>
      </c>
      <c r="Y2269" s="9" t="str">
        <f>IF(Search!$U$6="","",IF($AY2269&lt;Search!$U$6,"",1))</f>
        <v/>
      </c>
      <c r="Z2269" s="9" t="str">
        <f>IF(Search!$R$4="","",IF(Inventory!$BA2269&lt;Search!$R$4,"",1))</f>
        <v/>
      </c>
      <c r="AA2269" s="9" t="str">
        <f>IF(Search!$R$5="","",IF($BA2269&gt;Search!$R$5,"",1))</f>
        <v/>
      </c>
      <c r="AB2269" s="9" t="str">
        <f>IF(Search!$R$6="","",IF($BB2269&lt;Search!$R$6,"",1))</f>
        <v/>
      </c>
      <c r="AC2269" s="9" t="str">
        <f>IF(Search!$R$7="","",IF($BB2269&lt;Search!$R$7,"",1))</f>
        <v/>
      </c>
      <c r="AD2269" s="45" t="str">
        <f>IF(COUNTIF($A2269:$AC2269,"n")&gt;0,"",IF(SUM($A2269:$AC2269)=COUNTA(Search!$C$4:$C$8,Search!$F$4:$F$8,Search!$I$4:$I$6,Search!$I$8,Search!$L$4:$L$8,Search!$O$4:$O$8,Search!$R$4:$R$7,Search!$U$4:$U$7)-COUNTIF(Search!$C$4:$U$7,"n"),1+LARGE($AD$1:AD2268,1),""))</f>
        <v/>
      </c>
      <c r="AE2269" s="45" t="str">
        <f t="shared" si="108"/>
        <v/>
      </c>
      <c r="AF2269" s="45" t="str">
        <f>IF(AD2269="","",COUNTIF($AE$1:$AE2268,$AE2269)+RANK($AE2269,$AE$2:$AE$10540,1))</f>
        <v/>
      </c>
      <c r="AG2269" s="45" t="str">
        <f t="shared" si="109"/>
        <v/>
      </c>
      <c r="AH2269" s="45" t="str">
        <f>IF($AD2269="","",COUNTIF($AG$1:$AG2268,$AG2269)+RANK($AG2269,$AG$1:$AG$10539,0))</f>
        <v/>
      </c>
      <c r="AI2269" s="10" t="str">
        <f t="shared" si="110"/>
        <v>2013-14 Upper Deck Team Canada Gold Signatures #18 Brendan Mikkelson CAN  AU  /   $6</v>
      </c>
      <c r="AJ2269" s="11">
        <v>2013</v>
      </c>
      <c r="AK2269" s="17">
        <v>14</v>
      </c>
      <c r="AL2269" s="12" t="s">
        <v>1661</v>
      </c>
      <c r="AM2269" s="10">
        <v>18</v>
      </c>
      <c r="AN2269" s="12" t="s">
        <v>1662</v>
      </c>
      <c r="AO2269" s="9" t="s">
        <v>1913</v>
      </c>
      <c r="AP2269" s="9"/>
      <c r="AQ2269" s="9"/>
      <c r="AR2269" s="14" t="s">
        <v>2125</v>
      </c>
      <c r="AS2269" s="9"/>
      <c r="AT2269" s="9" t="s">
        <v>1857</v>
      </c>
      <c r="AU2269" s="9"/>
      <c r="AV2269" s="13"/>
      <c r="AW2269" s="13"/>
      <c r="AX2269" s="9"/>
      <c r="AY2269" s="9"/>
      <c r="AZ2269" s="9"/>
      <c r="BA2269" s="33">
        <v>6</v>
      </c>
      <c r="BB2269" s="33"/>
      <c r="BC2269" s="36"/>
      <c r="BD2269" s="12" t="s">
        <v>1771</v>
      </c>
    </row>
    <row r="2270" spans="1:56" s="12" customFormat="1" x14ac:dyDescent="0.2">
      <c r="A2270" s="9" t="str">
        <f>IF(Search!$C$5="","",IF(COUNTA(Inventory!$AP2270)=1,1,""))</f>
        <v/>
      </c>
      <c r="B2270" s="9" t="str">
        <f>IF(Search!$C$4="","",IF(ISNUMBER(SEARCH(Search!$C$4,$AR2270))=TRUE,1,""))</f>
        <v/>
      </c>
      <c r="C2270" s="9" t="str">
        <f>IF(Search!$C$6="x",IF(COUNTA($AQ2270)=1,1,"N"),IF(COUNTA($AQ2270)=1,"N",""))</f>
        <v/>
      </c>
      <c r="D2270" s="9" t="str">
        <f>IF(Search!$O$8="","",IF(ISNUMBER(SEARCH(Search!$O$8,$BD2270))=TRUE,1,""))</f>
        <v/>
      </c>
      <c r="E2270" s="9" t="str">
        <f>IF(Search!$C$7="","",IF(ISNUMBER(SEARCH(Search!$C$7,$AN2270))=TRUE,1,""))</f>
        <v/>
      </c>
      <c r="F2270" s="9" t="str">
        <f>IF(Search!$C$8="","",IF(ISNUMBER(SEARCH(Search!$C$8,$AO2270))=TRUE,1,""))</f>
        <v/>
      </c>
      <c r="G2270" s="9" t="str">
        <f>IF(Search!$F$4="","",IF(Inventory!$AJ2270&lt;Search!$F$4,"",1))</f>
        <v/>
      </c>
      <c r="H2270" s="9" t="str">
        <f>IF(Search!$F$5="","",IF(Inventory!$AJ2270&gt;Search!$F$5,"",1))</f>
        <v/>
      </c>
      <c r="I2270" s="9" t="str">
        <f>IF(Search!$F$7="","",IF(Search!$F$8="",IF(ISNUMBER(SEARCH(Search!$F$7,$AL2270))=TRUE,1,""),""))</f>
        <v/>
      </c>
      <c r="J2270" s="9" t="str">
        <f>IF($AL2270=Search!$F$8,1,"")</f>
        <v/>
      </c>
      <c r="K2270" s="9" t="str">
        <f>IF(Search!$I$4="","",IF(COUNTA($AS2270)=1,IF(Search!$I$4="N","N",1),""))</f>
        <v/>
      </c>
      <c r="L2270" s="9" t="str">
        <f>IF(Search!$I$5="","",IF($AS2270="RC",1,""))</f>
        <v/>
      </c>
      <c r="M2270" s="9" t="str">
        <f>IF(Search!$I$6="","",IF($AS2270="RCP",1,""))</f>
        <v/>
      </c>
      <c r="N2270" s="9" t="str">
        <f>IF(Search!$I$8="","",IF(COUNTA($AT2270)=1,IF(Search!$I$8="N","N",1),""))</f>
        <v/>
      </c>
      <c r="O2270" s="9" t="str">
        <f>IF(Search!$L$4="","",IF(COUNTA($AU2270)=1,IF(Search!$L$4="N","N",1),""))</f>
        <v/>
      </c>
      <c r="P2270" s="9" t="str">
        <f>IF(Search!$L$5="","",IF(ISNUMBER(SEARCH("Jersey",$AU2270))=TRUE,IF(Search!$L$5="N","N",1),""))</f>
        <v/>
      </c>
      <c r="Q2270" s="9" t="str">
        <f>IF(Search!$L$6="","",IF(ISNUMBER(SEARCH("Patch",$AU2270))=TRUE,IF(Search!$L$6="N","N",1),""))</f>
        <v/>
      </c>
      <c r="R2270" s="9" t="str">
        <f>IF(Search!$L$7="","",IF(ISNUMBER(SEARCH("Shield",$AU2270))=TRUE,IF(Search!$L$7="N","N",1),""))</f>
        <v/>
      </c>
      <c r="S2270" s="9" t="str">
        <f>IF(Search!$L$8="","",IF(ISNUMBER(SEARCH("Stick",$AU2270))=TRUE,IF(Search!$L$8="N","N",1),""))</f>
        <v/>
      </c>
      <c r="T2270" s="9" t="str">
        <f>IF(Search!$O$4="","",IF(COUNTA($AW2270)=1,IF(Search!$O$4="N","N",1),""))</f>
        <v/>
      </c>
      <c r="U2270" s="9" t="str">
        <f>IF(Search!$O$5="","",IF($AW2270="","",IF($AW2270&lt;Search!$O$5,"",1)))</f>
        <v/>
      </c>
      <c r="V2270" s="9" t="str">
        <f>IF(Search!$O$6="","",IF($AW2270="","",IF($AW2270&gt;Search!$O$6,"",1)))</f>
        <v/>
      </c>
      <c r="W2270" s="9" t="str">
        <f>IF(Search!$U$4="","",IF($AX2270="","",1))</f>
        <v/>
      </c>
      <c r="X2270" s="9" t="str">
        <f>IF(Search!$U$5="","",IF(ISNUMBER(SEARCH(Search!$U$5,$AX2270))=TRUE,IF(Search!$U$5="N","N",1),""))</f>
        <v/>
      </c>
      <c r="Y2270" s="9" t="str">
        <f>IF(Search!$U$6="","",IF($AY2270&lt;Search!$U$6,"",1))</f>
        <v/>
      </c>
      <c r="Z2270" s="9" t="str">
        <f>IF(Search!$R$4="","",IF(Inventory!$BA2270&lt;Search!$R$4,"",1))</f>
        <v/>
      </c>
      <c r="AA2270" s="9" t="str">
        <f>IF(Search!$R$5="","",IF($BA2270&gt;Search!$R$5,"",1))</f>
        <v/>
      </c>
      <c r="AB2270" s="9" t="str">
        <f>IF(Search!$R$6="","",IF($BB2270&lt;Search!$R$6,"",1))</f>
        <v/>
      </c>
      <c r="AC2270" s="9" t="str">
        <f>IF(Search!$R$7="","",IF($BB2270&lt;Search!$R$7,"",1))</f>
        <v/>
      </c>
      <c r="AD2270" s="45" t="str">
        <f>IF(COUNTIF($A2270:$AC2270,"n")&gt;0,"",IF(SUM($A2270:$AC2270)=COUNTA(Search!$C$4:$C$8,Search!$F$4:$F$8,Search!$I$4:$I$6,Search!$I$8,Search!$L$4:$L$8,Search!$O$4:$O$8,Search!$R$4:$R$7,Search!$U$4:$U$7)-COUNTIF(Search!$C$4:$U$7,"n"),1+LARGE($AD$1:AD2269,1),""))</f>
        <v/>
      </c>
      <c r="AE2270" s="45" t="str">
        <f t="shared" si="108"/>
        <v/>
      </c>
      <c r="AF2270" s="45" t="str">
        <f>IF(AD2270="","",COUNTIF($AE$1:$AE2269,$AE2270)+RANK($AE2270,$AE$2:$AE$10540,1))</f>
        <v/>
      </c>
      <c r="AG2270" s="45" t="str">
        <f t="shared" si="109"/>
        <v/>
      </c>
      <c r="AH2270" s="45" t="str">
        <f>IF($AD2270="","",COUNTIF($AG$1:$AG2269,$AG2270)+RANK($AG2270,$AG$1:$AG$10539,0))</f>
        <v/>
      </c>
      <c r="AI2270" s="10" t="str">
        <f t="shared" si="110"/>
        <v>2013-14 Upper Deck Team Canada Gold Signatures #66 Mark Stone CAN  AU  /   $8</v>
      </c>
      <c r="AJ2270" s="11">
        <v>2013</v>
      </c>
      <c r="AK2270" s="17">
        <v>14</v>
      </c>
      <c r="AL2270" s="12" t="s">
        <v>1661</v>
      </c>
      <c r="AM2270" s="10">
        <v>66</v>
      </c>
      <c r="AN2270" s="12" t="s">
        <v>1663</v>
      </c>
      <c r="AO2270" s="9" t="s">
        <v>1913</v>
      </c>
      <c r="AP2270" s="9"/>
      <c r="AQ2270" s="9"/>
      <c r="AR2270" s="14" t="s">
        <v>2125</v>
      </c>
      <c r="AS2270" s="9"/>
      <c r="AT2270" s="9" t="s">
        <v>1857</v>
      </c>
      <c r="AU2270" s="9"/>
      <c r="AV2270" s="13"/>
      <c r="AW2270" s="13"/>
      <c r="AX2270" s="9"/>
      <c r="AY2270" s="9"/>
      <c r="AZ2270" s="9"/>
      <c r="BA2270" s="33">
        <v>8</v>
      </c>
      <c r="BB2270" s="33"/>
      <c r="BC2270" s="36"/>
      <c r="BD2270" s="12" t="s">
        <v>1771</v>
      </c>
    </row>
    <row r="2271" spans="1:56" s="12" customFormat="1" x14ac:dyDescent="0.2">
      <c r="A2271" s="9" t="str">
        <f>IF(Search!$C$5="","",IF(COUNTA(Inventory!$AP2271)=1,1,""))</f>
        <v/>
      </c>
      <c r="B2271" s="9" t="str">
        <f>IF(Search!$C$4="","",IF(ISNUMBER(SEARCH(Search!$C$4,$AR2271))=TRUE,1,""))</f>
        <v/>
      </c>
      <c r="C2271" s="9" t="str">
        <f>IF(Search!$C$6="x",IF(COUNTA($AQ2271)=1,1,"N"),IF(COUNTA($AQ2271)=1,"N",""))</f>
        <v/>
      </c>
      <c r="D2271" s="9" t="str">
        <f>IF(Search!$O$8="","",IF(ISNUMBER(SEARCH(Search!$O$8,$BD2271))=TRUE,1,""))</f>
        <v/>
      </c>
      <c r="E2271" s="9" t="str">
        <f>IF(Search!$C$7="","",IF(ISNUMBER(SEARCH(Search!$C$7,$AN2271))=TRUE,1,""))</f>
        <v/>
      </c>
      <c r="F2271" s="9" t="str">
        <f>IF(Search!$C$8="","",IF(ISNUMBER(SEARCH(Search!$C$8,$AO2271))=TRUE,1,""))</f>
        <v/>
      </c>
      <c r="G2271" s="9" t="str">
        <f>IF(Search!$F$4="","",IF(Inventory!$AJ2271&lt;Search!$F$4,"",1))</f>
        <v/>
      </c>
      <c r="H2271" s="9" t="str">
        <f>IF(Search!$F$5="","",IF(Inventory!$AJ2271&gt;Search!$F$5,"",1))</f>
        <v/>
      </c>
      <c r="I2271" s="9" t="str">
        <f>IF(Search!$F$7="","",IF(Search!$F$8="",IF(ISNUMBER(SEARCH(Search!$F$7,$AL2271))=TRUE,1,""),""))</f>
        <v/>
      </c>
      <c r="J2271" s="9" t="str">
        <f>IF($AL2271=Search!$F$8,1,"")</f>
        <v/>
      </c>
      <c r="K2271" s="9" t="str">
        <f>IF(Search!$I$4="","",IF(COUNTA($AS2271)=1,IF(Search!$I$4="N","N",1),""))</f>
        <v/>
      </c>
      <c r="L2271" s="9" t="str">
        <f>IF(Search!$I$5="","",IF($AS2271="RC",1,""))</f>
        <v/>
      </c>
      <c r="M2271" s="9" t="str">
        <f>IF(Search!$I$6="","",IF($AS2271="RCP",1,""))</f>
        <v/>
      </c>
      <c r="N2271" s="9" t="str">
        <f>IF(Search!$I$8="","",IF(COUNTA($AT2271)=1,IF(Search!$I$8="N","N",1),""))</f>
        <v/>
      </c>
      <c r="O2271" s="9" t="str">
        <f>IF(Search!$L$4="","",IF(COUNTA($AU2271)=1,IF(Search!$L$4="N","N",1),""))</f>
        <v/>
      </c>
      <c r="P2271" s="9" t="str">
        <f>IF(Search!$L$5="","",IF(ISNUMBER(SEARCH("Jersey",$AU2271))=TRUE,IF(Search!$L$5="N","N",1),""))</f>
        <v/>
      </c>
      <c r="Q2271" s="9" t="str">
        <f>IF(Search!$L$6="","",IF(ISNUMBER(SEARCH("Patch",$AU2271))=TRUE,IF(Search!$L$6="N","N",1),""))</f>
        <v/>
      </c>
      <c r="R2271" s="9" t="str">
        <f>IF(Search!$L$7="","",IF(ISNUMBER(SEARCH("Shield",$AU2271))=TRUE,IF(Search!$L$7="N","N",1),""))</f>
        <v/>
      </c>
      <c r="S2271" s="9" t="str">
        <f>IF(Search!$L$8="","",IF(ISNUMBER(SEARCH("Stick",$AU2271))=TRUE,IF(Search!$L$8="N","N",1),""))</f>
        <v/>
      </c>
      <c r="T2271" s="9" t="str">
        <f>IF(Search!$O$4="","",IF(COUNTA($AW2271)=1,IF(Search!$O$4="N","N",1),""))</f>
        <v/>
      </c>
      <c r="U2271" s="9" t="str">
        <f>IF(Search!$O$5="","",IF($AW2271="","",IF($AW2271&lt;Search!$O$5,"",1)))</f>
        <v/>
      </c>
      <c r="V2271" s="9" t="str">
        <f>IF(Search!$O$6="","",IF($AW2271="","",IF($AW2271&gt;Search!$O$6,"",1)))</f>
        <v/>
      </c>
      <c r="W2271" s="9" t="str">
        <f>IF(Search!$U$4="","",IF($AX2271="","",1))</f>
        <v/>
      </c>
      <c r="X2271" s="9" t="str">
        <f>IF(Search!$U$5="","",IF(ISNUMBER(SEARCH(Search!$U$5,$AX2271))=TRUE,IF(Search!$U$5="N","N",1),""))</f>
        <v/>
      </c>
      <c r="Y2271" s="9" t="str">
        <f>IF(Search!$U$6="","",IF($AY2271&lt;Search!$U$6,"",1))</f>
        <v/>
      </c>
      <c r="Z2271" s="9" t="str">
        <f>IF(Search!$R$4="","",IF(Inventory!$BA2271&lt;Search!$R$4,"",1))</f>
        <v/>
      </c>
      <c r="AA2271" s="9" t="str">
        <f>IF(Search!$R$5="","",IF($BA2271&gt;Search!$R$5,"",1))</f>
        <v/>
      </c>
      <c r="AB2271" s="9" t="str">
        <f>IF(Search!$R$6="","",IF($BB2271&lt;Search!$R$6,"",1))</f>
        <v/>
      </c>
      <c r="AC2271" s="9" t="str">
        <f>IF(Search!$R$7="","",IF($BB2271&lt;Search!$R$7,"",1))</f>
        <v/>
      </c>
      <c r="AD2271" s="45" t="str">
        <f>IF(COUNTIF($A2271:$AC2271,"n")&gt;0,"",IF(SUM($A2271:$AC2271)=COUNTA(Search!$C$4:$C$8,Search!$F$4:$F$8,Search!$I$4:$I$6,Search!$I$8,Search!$L$4:$L$8,Search!$O$4:$O$8,Search!$R$4:$R$7,Search!$U$4:$U$7)-COUNTIF(Search!$C$4:$U$7,"n"),1+LARGE($AD$1:AD2270,1),""))</f>
        <v/>
      </c>
      <c r="AE2271" s="45" t="str">
        <f t="shared" si="108"/>
        <v/>
      </c>
      <c r="AF2271" s="45" t="str">
        <f>IF(AD2271="","",COUNTIF($AE$1:$AE2270,$AE2271)+RANK($AE2271,$AE$2:$AE$10540,1))</f>
        <v/>
      </c>
      <c r="AG2271" s="45" t="str">
        <f t="shared" si="109"/>
        <v/>
      </c>
      <c r="AH2271" s="45" t="str">
        <f>IF($AD2271="","",COUNTIF($AG$1:$AG2270,$AG2271)+RANK($AG2271,$AG$1:$AG$10539,0))</f>
        <v/>
      </c>
      <c r="AI2271" s="10" t="str">
        <f t="shared" si="110"/>
        <v>2013-14 Upper Deck Team Canada Gold Signatures #85 Stefan Della Rovere CAN  AU  /   $6</v>
      </c>
      <c r="AJ2271" s="11">
        <v>2013</v>
      </c>
      <c r="AK2271" s="17">
        <v>14</v>
      </c>
      <c r="AL2271" s="12" t="s">
        <v>1661</v>
      </c>
      <c r="AM2271" s="10">
        <v>85</v>
      </c>
      <c r="AN2271" s="12" t="s">
        <v>1664</v>
      </c>
      <c r="AO2271" s="9" t="s">
        <v>1913</v>
      </c>
      <c r="AP2271" s="9"/>
      <c r="AQ2271" s="9"/>
      <c r="AR2271" s="14" t="s">
        <v>2125</v>
      </c>
      <c r="AS2271" s="9"/>
      <c r="AT2271" s="9" t="s">
        <v>1857</v>
      </c>
      <c r="AU2271" s="9"/>
      <c r="AV2271" s="13"/>
      <c r="AW2271" s="13"/>
      <c r="AX2271" s="9"/>
      <c r="AY2271" s="9"/>
      <c r="AZ2271" s="9"/>
      <c r="BA2271" s="33">
        <v>6</v>
      </c>
      <c r="BB2271" s="33"/>
      <c r="BC2271" s="36"/>
      <c r="BD2271" s="12" t="s">
        <v>1771</v>
      </c>
    </row>
    <row r="2272" spans="1:56" s="12" customFormat="1" x14ac:dyDescent="0.2">
      <c r="A2272" s="9" t="str">
        <f>IF(Search!$C$5="","",IF(COUNTA(Inventory!$AP2272)=1,1,""))</f>
        <v/>
      </c>
      <c r="B2272" s="9" t="str">
        <f>IF(Search!$C$4="","",IF(ISNUMBER(SEARCH(Search!$C$4,$AR2272))=TRUE,1,""))</f>
        <v/>
      </c>
      <c r="C2272" s="9" t="str">
        <f>IF(Search!$C$6="x",IF(COUNTA($AQ2272)=1,1,"N"),IF(COUNTA($AQ2272)=1,"N",""))</f>
        <v/>
      </c>
      <c r="D2272" s="9" t="str">
        <f>IF(Search!$O$8="","",IF(ISNUMBER(SEARCH(Search!$O$8,$BD2272))=TRUE,1,""))</f>
        <v/>
      </c>
      <c r="E2272" s="9" t="str">
        <f>IF(Search!$C$7="","",IF(ISNUMBER(SEARCH(Search!$C$7,$AN2272))=TRUE,1,""))</f>
        <v/>
      </c>
      <c r="F2272" s="9" t="str">
        <f>IF(Search!$C$8="","",IF(ISNUMBER(SEARCH(Search!$C$8,$AO2272))=TRUE,1,""))</f>
        <v/>
      </c>
      <c r="G2272" s="9" t="str">
        <f>IF(Search!$F$4="","",IF(Inventory!$AJ2272&lt;Search!$F$4,"",1))</f>
        <v/>
      </c>
      <c r="H2272" s="9" t="str">
        <f>IF(Search!$F$5="","",IF(Inventory!$AJ2272&gt;Search!$F$5,"",1))</f>
        <v/>
      </c>
      <c r="I2272" s="9" t="str">
        <f>IF(Search!$F$7="","",IF(Search!$F$8="",IF(ISNUMBER(SEARCH(Search!$F$7,$AL2272))=TRUE,1,""),""))</f>
        <v/>
      </c>
      <c r="J2272" s="9" t="str">
        <f>IF($AL2272=Search!$F$8,1,"")</f>
        <v/>
      </c>
      <c r="K2272" s="9" t="str">
        <f>IF(Search!$I$4="","",IF(COUNTA($AS2272)=1,IF(Search!$I$4="N","N",1),""))</f>
        <v/>
      </c>
      <c r="L2272" s="9" t="str">
        <f>IF(Search!$I$5="","",IF($AS2272="RC",1,""))</f>
        <v/>
      </c>
      <c r="M2272" s="9" t="str">
        <f>IF(Search!$I$6="","",IF($AS2272="RCP",1,""))</f>
        <v/>
      </c>
      <c r="N2272" s="9" t="str">
        <f>IF(Search!$I$8="","",IF(COUNTA($AT2272)=1,IF(Search!$I$8="N","N",1),""))</f>
        <v/>
      </c>
      <c r="O2272" s="9" t="str">
        <f>IF(Search!$L$4="","",IF(COUNTA($AU2272)=1,IF(Search!$L$4="N","N",1),""))</f>
        <v/>
      </c>
      <c r="P2272" s="9" t="str">
        <f>IF(Search!$L$5="","",IF(ISNUMBER(SEARCH("Jersey",$AU2272))=TRUE,IF(Search!$L$5="N","N",1),""))</f>
        <v/>
      </c>
      <c r="Q2272" s="9" t="str">
        <f>IF(Search!$L$6="","",IF(ISNUMBER(SEARCH("Patch",$AU2272))=TRUE,IF(Search!$L$6="N","N",1),""))</f>
        <v/>
      </c>
      <c r="R2272" s="9" t="str">
        <f>IF(Search!$L$7="","",IF(ISNUMBER(SEARCH("Shield",$AU2272))=TRUE,IF(Search!$L$7="N","N",1),""))</f>
        <v/>
      </c>
      <c r="S2272" s="9" t="str">
        <f>IF(Search!$L$8="","",IF(ISNUMBER(SEARCH("Stick",$AU2272))=TRUE,IF(Search!$L$8="N","N",1),""))</f>
        <v/>
      </c>
      <c r="T2272" s="9" t="str">
        <f>IF(Search!$O$4="","",IF(COUNTA($AW2272)=1,IF(Search!$O$4="N","N",1),""))</f>
        <v/>
      </c>
      <c r="U2272" s="9" t="str">
        <f>IF(Search!$O$5="","",IF($AW2272="","",IF($AW2272&lt;Search!$O$5,"",1)))</f>
        <v/>
      </c>
      <c r="V2272" s="9" t="str">
        <f>IF(Search!$O$6="","",IF($AW2272="","",IF($AW2272&gt;Search!$O$6,"",1)))</f>
        <v/>
      </c>
      <c r="W2272" s="9" t="str">
        <f>IF(Search!$U$4="","",IF($AX2272="","",1))</f>
        <v/>
      </c>
      <c r="X2272" s="9" t="str">
        <f>IF(Search!$U$5="","",IF(ISNUMBER(SEARCH(Search!$U$5,$AX2272))=TRUE,IF(Search!$U$5="N","N",1),""))</f>
        <v/>
      </c>
      <c r="Y2272" s="9" t="str">
        <f>IF(Search!$U$6="","",IF($AY2272&lt;Search!$U$6,"",1))</f>
        <v/>
      </c>
      <c r="Z2272" s="9" t="str">
        <f>IF(Search!$R$4="","",IF(Inventory!$BA2272&lt;Search!$R$4,"",1))</f>
        <v/>
      </c>
      <c r="AA2272" s="9" t="str">
        <f>IF(Search!$R$5="","",IF($BA2272&gt;Search!$R$5,"",1))</f>
        <v/>
      </c>
      <c r="AB2272" s="9" t="str">
        <f>IF(Search!$R$6="","",IF($BB2272&lt;Search!$R$6,"",1))</f>
        <v/>
      </c>
      <c r="AC2272" s="9" t="str">
        <f>IF(Search!$R$7="","",IF($BB2272&lt;Search!$R$7,"",1))</f>
        <v/>
      </c>
      <c r="AD2272" s="45" t="str">
        <f>IF(COUNTIF($A2272:$AC2272,"n")&gt;0,"",IF(SUM($A2272:$AC2272)=COUNTA(Search!$C$4:$C$8,Search!$F$4:$F$8,Search!$I$4:$I$6,Search!$I$8,Search!$L$4:$L$8,Search!$O$4:$O$8,Search!$R$4:$R$7,Search!$U$4:$U$7)-COUNTIF(Search!$C$4:$U$7,"n"),1+LARGE($AD$1:AD2271,1),""))</f>
        <v/>
      </c>
      <c r="AE2272" s="45" t="str">
        <f t="shared" si="108"/>
        <v/>
      </c>
      <c r="AF2272" s="45" t="str">
        <f>IF(AD2272="","",COUNTIF($AE$1:$AE2271,$AE2272)+RANK($AE2272,$AE$2:$AE$10540,1))</f>
        <v/>
      </c>
      <c r="AG2272" s="45" t="str">
        <f t="shared" si="109"/>
        <v/>
      </c>
      <c r="AH2272" s="45" t="str">
        <f>IF($AD2272="","",COUNTIF($AG$1:$AG2271,$AG2272)+RANK($AG2272,$AG$1:$AG$10539,0))</f>
        <v/>
      </c>
      <c r="AI2272" s="10" t="str">
        <f t="shared" si="110"/>
        <v>2013-14 Upper Deck Team Canada Gold Signatures #101 Alexandre Burrows CAN  AU  /   $10</v>
      </c>
      <c r="AJ2272" s="11">
        <v>2013</v>
      </c>
      <c r="AK2272" s="17">
        <v>14</v>
      </c>
      <c r="AL2272" s="12" t="s">
        <v>1661</v>
      </c>
      <c r="AM2272" s="10">
        <v>101</v>
      </c>
      <c r="AN2272" s="12" t="s">
        <v>1665</v>
      </c>
      <c r="AO2272" s="9" t="s">
        <v>1913</v>
      </c>
      <c r="AP2272" s="9"/>
      <c r="AQ2272" s="9"/>
      <c r="AR2272" s="14" t="s">
        <v>2125</v>
      </c>
      <c r="AS2272" s="9"/>
      <c r="AT2272" s="9" t="s">
        <v>1857</v>
      </c>
      <c r="AU2272" s="9"/>
      <c r="AV2272" s="13"/>
      <c r="AW2272" s="13"/>
      <c r="AX2272" s="9"/>
      <c r="AY2272" s="9"/>
      <c r="AZ2272" s="9"/>
      <c r="BA2272" s="33">
        <v>10</v>
      </c>
      <c r="BB2272" s="33"/>
      <c r="BC2272" s="36"/>
      <c r="BD2272" s="12" t="s">
        <v>1771</v>
      </c>
    </row>
    <row r="2273" spans="1:57" s="12" customFormat="1" x14ac:dyDescent="0.2">
      <c r="A2273" s="9" t="str">
        <f>IF(Search!$C$5="","",IF(COUNTA(Inventory!$AP2273)=1,1,""))</f>
        <v/>
      </c>
      <c r="B2273" s="9" t="str">
        <f>IF(Search!$C$4="","",IF(ISNUMBER(SEARCH(Search!$C$4,$AR2273))=TRUE,1,""))</f>
        <v/>
      </c>
      <c r="C2273" s="9" t="str">
        <f>IF(Search!$C$6="x",IF(COUNTA($AQ2273)=1,1,"N"),IF(COUNTA($AQ2273)=1,"N",""))</f>
        <v/>
      </c>
      <c r="D2273" s="9" t="str">
        <f>IF(Search!$O$8="","",IF(ISNUMBER(SEARCH(Search!$O$8,$BD2273))=TRUE,1,""))</f>
        <v/>
      </c>
      <c r="E2273" s="9" t="str">
        <f>IF(Search!$C$7="","",IF(ISNUMBER(SEARCH(Search!$C$7,$AN2273))=TRUE,1,""))</f>
        <v/>
      </c>
      <c r="F2273" s="9" t="str">
        <f>IF(Search!$C$8="","",IF(ISNUMBER(SEARCH(Search!$C$8,$AO2273))=TRUE,1,""))</f>
        <v/>
      </c>
      <c r="G2273" s="9" t="str">
        <f>IF(Search!$F$4="","",IF(Inventory!$AJ2273&lt;Search!$F$4,"",1))</f>
        <v/>
      </c>
      <c r="H2273" s="9" t="str">
        <f>IF(Search!$F$5="","",IF(Inventory!$AJ2273&gt;Search!$F$5,"",1))</f>
        <v/>
      </c>
      <c r="I2273" s="9" t="str">
        <f>IF(Search!$F$7="","",IF(Search!$F$8="",IF(ISNUMBER(SEARCH(Search!$F$7,$AL2273))=TRUE,1,""),""))</f>
        <v/>
      </c>
      <c r="J2273" s="9" t="str">
        <f>IF($AL2273=Search!$F$8,1,"")</f>
        <v/>
      </c>
      <c r="K2273" s="9" t="str">
        <f>IF(Search!$I$4="","",IF(COUNTA($AS2273)=1,IF(Search!$I$4="N","N",1),""))</f>
        <v/>
      </c>
      <c r="L2273" s="9" t="str">
        <f>IF(Search!$I$5="","",IF($AS2273="RC",1,""))</f>
        <v/>
      </c>
      <c r="M2273" s="9" t="str">
        <f>IF(Search!$I$6="","",IF($AS2273="RCP",1,""))</f>
        <v/>
      </c>
      <c r="N2273" s="9" t="str">
        <f>IF(Search!$I$8="","",IF(COUNTA($AT2273)=1,IF(Search!$I$8="N","N",1),""))</f>
        <v/>
      </c>
      <c r="O2273" s="9" t="str">
        <f>IF(Search!$L$4="","",IF(COUNTA($AU2273)=1,IF(Search!$L$4="N","N",1),""))</f>
        <v/>
      </c>
      <c r="P2273" s="9" t="str">
        <f>IF(Search!$L$5="","",IF(ISNUMBER(SEARCH("Jersey",$AU2273))=TRUE,IF(Search!$L$5="N","N",1),""))</f>
        <v/>
      </c>
      <c r="Q2273" s="9" t="str">
        <f>IF(Search!$L$6="","",IF(ISNUMBER(SEARCH("Patch",$AU2273))=TRUE,IF(Search!$L$6="N","N",1),""))</f>
        <v/>
      </c>
      <c r="R2273" s="9" t="str">
        <f>IF(Search!$L$7="","",IF(ISNUMBER(SEARCH("Shield",$AU2273))=TRUE,IF(Search!$L$7="N","N",1),""))</f>
        <v/>
      </c>
      <c r="S2273" s="9" t="str">
        <f>IF(Search!$L$8="","",IF(ISNUMBER(SEARCH("Stick",$AU2273))=TRUE,IF(Search!$L$8="N","N",1),""))</f>
        <v/>
      </c>
      <c r="T2273" s="9" t="str">
        <f>IF(Search!$O$4="","",IF(COUNTA($AW2273)=1,IF(Search!$O$4="N","N",1),""))</f>
        <v/>
      </c>
      <c r="U2273" s="9" t="str">
        <f>IF(Search!$O$5="","",IF($AW2273="","",IF($AW2273&lt;Search!$O$5,"",1)))</f>
        <v/>
      </c>
      <c r="V2273" s="9" t="str">
        <f>IF(Search!$O$6="","",IF($AW2273="","",IF($AW2273&gt;Search!$O$6,"",1)))</f>
        <v/>
      </c>
      <c r="W2273" s="9" t="str">
        <f>IF(Search!$U$4="","",IF($AX2273="","",1))</f>
        <v/>
      </c>
      <c r="X2273" s="9" t="str">
        <f>IF(Search!$U$5="","",IF(ISNUMBER(SEARCH(Search!$U$5,$AX2273))=TRUE,IF(Search!$U$5="N","N",1),""))</f>
        <v/>
      </c>
      <c r="Y2273" s="9" t="str">
        <f>IF(Search!$U$6="","",IF($AY2273&lt;Search!$U$6,"",1))</f>
        <v/>
      </c>
      <c r="Z2273" s="9" t="str">
        <f>IF(Search!$R$4="","",IF(Inventory!$BA2273&lt;Search!$R$4,"",1))</f>
        <v/>
      </c>
      <c r="AA2273" s="9" t="str">
        <f>IF(Search!$R$5="","",IF($BA2273&gt;Search!$R$5,"",1))</f>
        <v/>
      </c>
      <c r="AB2273" s="9" t="str">
        <f>IF(Search!$R$6="","",IF($BB2273&lt;Search!$R$6,"",1))</f>
        <v/>
      </c>
      <c r="AC2273" s="9" t="str">
        <f>IF(Search!$R$7="","",IF($BB2273&lt;Search!$R$7,"",1))</f>
        <v/>
      </c>
      <c r="AD2273" s="45" t="str">
        <f>IF(COUNTIF($A2273:$AC2273,"n")&gt;0,"",IF(SUM($A2273:$AC2273)=COUNTA(Search!$C$4:$C$8,Search!$F$4:$F$8,Search!$I$4:$I$6,Search!$I$8,Search!$L$4:$L$8,Search!$O$4:$O$8,Search!$R$4:$R$7,Search!$U$4:$U$7)-COUNTIF(Search!$C$4:$U$7,"n"),1+LARGE($AD$1:AD2272,1),""))</f>
        <v/>
      </c>
      <c r="AE2273" s="45" t="str">
        <f t="shared" si="108"/>
        <v/>
      </c>
      <c r="AF2273" s="45" t="str">
        <f>IF(AD2273="","",COUNTIF($AE$1:$AE2272,$AE2273)+RANK($AE2273,$AE$2:$AE$10540,1))</f>
        <v/>
      </c>
      <c r="AG2273" s="45" t="str">
        <f t="shared" si="109"/>
        <v/>
      </c>
      <c r="AH2273" s="45" t="str">
        <f>IF($AD2273="","",COUNTIF($AG$1:$AG2272,$AG2273)+RANK($AG2273,$AG$1:$AG$10539,0))</f>
        <v/>
      </c>
      <c r="AI2273" s="10" t="str">
        <f t="shared" si="110"/>
        <v>2013-14 Upper Deck Team Canada Gold Signatures #131 Jean-Sebastien Giguere CAN  AU  /   $30</v>
      </c>
      <c r="AJ2273" s="11">
        <v>2013</v>
      </c>
      <c r="AK2273" s="17">
        <v>14</v>
      </c>
      <c r="AL2273" s="12" t="s">
        <v>1661</v>
      </c>
      <c r="AM2273" s="10">
        <v>131</v>
      </c>
      <c r="AN2273" s="12" t="s">
        <v>273</v>
      </c>
      <c r="AO2273" s="9" t="s">
        <v>1913</v>
      </c>
      <c r="AP2273" s="9"/>
      <c r="AQ2273" s="9"/>
      <c r="AR2273" s="14" t="s">
        <v>2125</v>
      </c>
      <c r="AS2273" s="9"/>
      <c r="AT2273" s="9" t="s">
        <v>1857</v>
      </c>
      <c r="AU2273" s="9"/>
      <c r="AV2273" s="13"/>
      <c r="AW2273" s="13"/>
      <c r="AX2273" s="9"/>
      <c r="AY2273" s="9"/>
      <c r="AZ2273" s="9"/>
      <c r="BA2273" s="33">
        <v>30</v>
      </c>
      <c r="BB2273" s="33"/>
      <c r="BC2273" s="36"/>
      <c r="BD2273" s="12" t="s">
        <v>1771</v>
      </c>
    </row>
    <row r="2274" spans="1:57" s="12" customFormat="1" x14ac:dyDescent="0.2">
      <c r="A2274" s="9" t="str">
        <f>IF(Search!$C$5="","",IF(COUNTA(Inventory!$AP2274)=1,1,""))</f>
        <v/>
      </c>
      <c r="B2274" s="9" t="str">
        <f>IF(Search!$C$4="","",IF(ISNUMBER(SEARCH(Search!$C$4,$AR2274))=TRUE,1,""))</f>
        <v/>
      </c>
      <c r="C2274" s="9" t="str">
        <f>IF(Search!$C$6="x",IF(COUNTA($AQ2274)=1,1,"N"),IF(COUNTA($AQ2274)=1,"N",""))</f>
        <v/>
      </c>
      <c r="D2274" s="9" t="str">
        <f>IF(Search!$O$8="","",IF(ISNUMBER(SEARCH(Search!$O$8,$BD2274))=TRUE,1,""))</f>
        <v/>
      </c>
      <c r="E2274" s="9" t="str">
        <f>IF(Search!$C$7="","",IF(ISNUMBER(SEARCH(Search!$C$7,$AN2274))=TRUE,1,""))</f>
        <v/>
      </c>
      <c r="F2274" s="9" t="str">
        <f>IF(Search!$C$8="","",IF(ISNUMBER(SEARCH(Search!$C$8,$AO2274))=TRUE,1,""))</f>
        <v/>
      </c>
      <c r="G2274" s="9" t="str">
        <f>IF(Search!$F$4="","",IF(Inventory!$AJ2274&lt;Search!$F$4,"",1))</f>
        <v/>
      </c>
      <c r="H2274" s="9" t="str">
        <f>IF(Search!$F$5="","",IF(Inventory!$AJ2274&gt;Search!$F$5,"",1))</f>
        <v/>
      </c>
      <c r="I2274" s="9" t="str">
        <f>IF(Search!$F$7="","",IF(Search!$F$8="",IF(ISNUMBER(SEARCH(Search!$F$7,$AL2274))=TRUE,1,""),""))</f>
        <v/>
      </c>
      <c r="J2274" s="9" t="str">
        <f>IF($AL2274=Search!$F$8,1,"")</f>
        <v/>
      </c>
      <c r="K2274" s="9" t="str">
        <f>IF(Search!$I$4="","",IF(COUNTA($AS2274)=1,IF(Search!$I$4="N","N",1),""))</f>
        <v/>
      </c>
      <c r="L2274" s="9" t="str">
        <f>IF(Search!$I$5="","",IF($AS2274="RC",1,""))</f>
        <v/>
      </c>
      <c r="M2274" s="9" t="str">
        <f>IF(Search!$I$6="","",IF($AS2274="RCP",1,""))</f>
        <v/>
      </c>
      <c r="N2274" s="9" t="str">
        <f>IF(Search!$I$8="","",IF(COUNTA($AT2274)=1,IF(Search!$I$8="N","N",1),""))</f>
        <v/>
      </c>
      <c r="O2274" s="9" t="str">
        <f>IF(Search!$L$4="","",IF(COUNTA($AU2274)=1,IF(Search!$L$4="N","N",1),""))</f>
        <v/>
      </c>
      <c r="P2274" s="9" t="str">
        <f>IF(Search!$L$5="","",IF(ISNUMBER(SEARCH("Jersey",$AU2274))=TRUE,IF(Search!$L$5="N","N",1),""))</f>
        <v/>
      </c>
      <c r="Q2274" s="9" t="str">
        <f>IF(Search!$L$6="","",IF(ISNUMBER(SEARCH("Patch",$AU2274))=TRUE,IF(Search!$L$6="N","N",1),""))</f>
        <v/>
      </c>
      <c r="R2274" s="9" t="str">
        <f>IF(Search!$L$7="","",IF(ISNUMBER(SEARCH("Shield",$AU2274))=TRUE,IF(Search!$L$7="N","N",1),""))</f>
        <v/>
      </c>
      <c r="S2274" s="9" t="str">
        <f>IF(Search!$L$8="","",IF(ISNUMBER(SEARCH("Stick",$AU2274))=TRUE,IF(Search!$L$8="N","N",1),""))</f>
        <v/>
      </c>
      <c r="T2274" s="9" t="str">
        <f>IF(Search!$O$4="","",IF(COUNTA($AW2274)=1,IF(Search!$O$4="N","N",1),""))</f>
        <v/>
      </c>
      <c r="U2274" s="9" t="str">
        <f>IF(Search!$O$5="","",IF($AW2274="","",IF($AW2274&lt;Search!$O$5,"",1)))</f>
        <v/>
      </c>
      <c r="V2274" s="9" t="str">
        <f>IF(Search!$O$6="","",IF($AW2274="","",IF($AW2274&gt;Search!$O$6,"",1)))</f>
        <v/>
      </c>
      <c r="W2274" s="9" t="str">
        <f>IF(Search!$U$4="","",IF($AX2274="","",1))</f>
        <v/>
      </c>
      <c r="X2274" s="9" t="str">
        <f>IF(Search!$U$5="","",IF(ISNUMBER(SEARCH(Search!$U$5,$AX2274))=TRUE,IF(Search!$U$5="N","N",1),""))</f>
        <v/>
      </c>
      <c r="Y2274" s="9" t="str">
        <f>IF(Search!$U$6="","",IF($AY2274&lt;Search!$U$6,"",1))</f>
        <v/>
      </c>
      <c r="Z2274" s="9" t="str">
        <f>IF(Search!$R$4="","",IF(Inventory!$BA2274&lt;Search!$R$4,"",1))</f>
        <v/>
      </c>
      <c r="AA2274" s="9" t="str">
        <f>IF(Search!$R$5="","",IF($BA2274&gt;Search!$R$5,"",1))</f>
        <v/>
      </c>
      <c r="AB2274" s="9" t="str">
        <f>IF(Search!$R$6="","",IF($BB2274&lt;Search!$R$6,"",1))</f>
        <v/>
      </c>
      <c r="AC2274" s="9" t="str">
        <f>IF(Search!$R$7="","",IF($BB2274&lt;Search!$R$7,"",1))</f>
        <v/>
      </c>
      <c r="AD2274" s="45" t="str">
        <f>IF(COUNTIF($A2274:$AC2274,"n")&gt;0,"",IF(SUM($A2274:$AC2274)=COUNTA(Search!$C$4:$C$8,Search!$F$4:$F$8,Search!$I$4:$I$6,Search!$I$8,Search!$L$4:$L$8,Search!$O$4:$O$8,Search!$R$4:$R$7,Search!$U$4:$U$7)-COUNTIF(Search!$C$4:$U$7,"n"),1+LARGE($AD$1:AD2273,1),""))</f>
        <v/>
      </c>
      <c r="AE2274" s="45" t="str">
        <f t="shared" si="108"/>
        <v/>
      </c>
      <c r="AF2274" s="45" t="str">
        <f>IF(AD2274="","",COUNTIF($AE$1:$AE2273,$AE2274)+RANK($AE2274,$AE$2:$AE$10540,1))</f>
        <v/>
      </c>
      <c r="AG2274" s="45" t="str">
        <f t="shared" si="109"/>
        <v/>
      </c>
      <c r="AH2274" s="45" t="str">
        <f>IF($AD2274="","",COUNTIF($AG$1:$AG2273,$AG2274)+RANK($AG2274,$AG$1:$AG$10539,0))</f>
        <v/>
      </c>
      <c r="AI2274" s="10" t="str">
        <f t="shared" si="110"/>
        <v>2013-14 Upper Deck Team Canada Gold Signatures #132 Jeff Skinner CAN  AU  /   $40</v>
      </c>
      <c r="AJ2274" s="11">
        <v>2013</v>
      </c>
      <c r="AK2274" s="17">
        <v>14</v>
      </c>
      <c r="AL2274" s="12" t="s">
        <v>1661</v>
      </c>
      <c r="AM2274" s="10">
        <v>132</v>
      </c>
      <c r="AN2274" s="12" t="s">
        <v>1649</v>
      </c>
      <c r="AO2274" s="9" t="s">
        <v>1913</v>
      </c>
      <c r="AP2274" s="9"/>
      <c r="AQ2274" s="9"/>
      <c r="AR2274" s="14" t="s">
        <v>2125</v>
      </c>
      <c r="AS2274" s="9"/>
      <c r="AT2274" s="9" t="s">
        <v>1857</v>
      </c>
      <c r="AU2274" s="9"/>
      <c r="AV2274" s="13"/>
      <c r="AW2274" s="13"/>
      <c r="AX2274" s="9"/>
      <c r="AY2274" s="9"/>
      <c r="AZ2274" s="9"/>
      <c r="BA2274" s="33">
        <v>40</v>
      </c>
      <c r="BB2274" s="33"/>
      <c r="BC2274" s="36"/>
      <c r="BD2274" s="12" t="s">
        <v>1771</v>
      </c>
    </row>
    <row r="2275" spans="1:57" s="12" customFormat="1" x14ac:dyDescent="0.2">
      <c r="A2275" s="9" t="str">
        <f>IF(Search!$C$5="","",IF(COUNTA(Inventory!$AP2275)=1,1,""))</f>
        <v/>
      </c>
      <c r="B2275" s="9" t="str">
        <f>IF(Search!$C$4="","",IF(ISNUMBER(SEARCH(Search!$C$4,$AR2275))=TRUE,1,""))</f>
        <v/>
      </c>
      <c r="C2275" s="9" t="str">
        <f>IF(Search!$C$6="x",IF(COUNTA($AQ2275)=1,1,"N"),IF(COUNTA($AQ2275)=1,"N",""))</f>
        <v/>
      </c>
      <c r="D2275" s="9" t="str">
        <f>IF(Search!$O$8="","",IF(ISNUMBER(SEARCH(Search!$O$8,$BD2275))=TRUE,1,""))</f>
        <v/>
      </c>
      <c r="E2275" s="9" t="str">
        <f>IF(Search!$C$7="","",IF(ISNUMBER(SEARCH(Search!$C$7,$AN2275))=TRUE,1,""))</f>
        <v/>
      </c>
      <c r="F2275" s="9" t="str">
        <f>IF(Search!$C$8="","",IF(ISNUMBER(SEARCH(Search!$C$8,$AO2275))=TRUE,1,""))</f>
        <v/>
      </c>
      <c r="G2275" s="9" t="str">
        <f>IF(Search!$F$4="","",IF(Inventory!$AJ2275&lt;Search!$F$4,"",1))</f>
        <v/>
      </c>
      <c r="H2275" s="9" t="str">
        <f>IF(Search!$F$5="","",IF(Inventory!$AJ2275&gt;Search!$F$5,"",1))</f>
        <v/>
      </c>
      <c r="I2275" s="9" t="str">
        <f>IF(Search!$F$7="","",IF(Search!$F$8="",IF(ISNUMBER(SEARCH(Search!$F$7,$AL2275))=TRUE,1,""),""))</f>
        <v/>
      </c>
      <c r="J2275" s="9" t="str">
        <f>IF($AL2275=Search!$F$8,1,"")</f>
        <v/>
      </c>
      <c r="K2275" s="9" t="str">
        <f>IF(Search!$I$4="","",IF(COUNTA($AS2275)=1,IF(Search!$I$4="N","N",1),""))</f>
        <v/>
      </c>
      <c r="L2275" s="9" t="str">
        <f>IF(Search!$I$5="","",IF($AS2275="RC",1,""))</f>
        <v/>
      </c>
      <c r="M2275" s="9" t="str">
        <f>IF(Search!$I$6="","",IF($AS2275="RCP",1,""))</f>
        <v/>
      </c>
      <c r="N2275" s="9" t="str">
        <f>IF(Search!$I$8="","",IF(COUNTA($AT2275)=1,IF(Search!$I$8="N","N",1),""))</f>
        <v/>
      </c>
      <c r="O2275" s="9" t="str">
        <f>IF(Search!$L$4="","",IF(COUNTA($AU2275)=1,IF(Search!$L$4="N","N",1),""))</f>
        <v/>
      </c>
      <c r="P2275" s="9" t="str">
        <f>IF(Search!$L$5="","",IF(ISNUMBER(SEARCH("Jersey",$AU2275))=TRUE,IF(Search!$L$5="N","N",1),""))</f>
        <v/>
      </c>
      <c r="Q2275" s="9" t="str">
        <f>IF(Search!$L$6="","",IF(ISNUMBER(SEARCH("Patch",$AU2275))=TRUE,IF(Search!$L$6="N","N",1),""))</f>
        <v/>
      </c>
      <c r="R2275" s="9" t="str">
        <f>IF(Search!$L$7="","",IF(ISNUMBER(SEARCH("Shield",$AU2275))=TRUE,IF(Search!$L$7="N","N",1),""))</f>
        <v/>
      </c>
      <c r="S2275" s="9" t="str">
        <f>IF(Search!$L$8="","",IF(ISNUMBER(SEARCH("Stick",$AU2275))=TRUE,IF(Search!$L$8="N","N",1),""))</f>
        <v/>
      </c>
      <c r="T2275" s="9" t="str">
        <f>IF(Search!$O$4="","",IF(COUNTA($AW2275)=1,IF(Search!$O$4="N","N",1),""))</f>
        <v/>
      </c>
      <c r="U2275" s="9" t="str">
        <f>IF(Search!$O$5="","",IF($AW2275="","",IF($AW2275&lt;Search!$O$5,"",1)))</f>
        <v/>
      </c>
      <c r="V2275" s="9" t="str">
        <f>IF(Search!$O$6="","",IF($AW2275="","",IF($AW2275&gt;Search!$O$6,"",1)))</f>
        <v/>
      </c>
      <c r="W2275" s="9" t="str">
        <f>IF(Search!$U$4="","",IF($AX2275="","",1))</f>
        <v/>
      </c>
      <c r="X2275" s="9" t="str">
        <f>IF(Search!$U$5="","",IF(ISNUMBER(SEARCH(Search!$U$5,$AX2275))=TRUE,IF(Search!$U$5="N","N",1),""))</f>
        <v/>
      </c>
      <c r="Y2275" s="9" t="str">
        <f>IF(Search!$U$6="","",IF($AY2275&lt;Search!$U$6,"",1))</f>
        <v/>
      </c>
      <c r="Z2275" s="9" t="str">
        <f>IF(Search!$R$4="","",IF(Inventory!$BA2275&lt;Search!$R$4,"",1))</f>
        <v/>
      </c>
      <c r="AA2275" s="9" t="str">
        <f>IF(Search!$R$5="","",IF($BA2275&gt;Search!$R$5,"",1))</f>
        <v/>
      </c>
      <c r="AB2275" s="9" t="str">
        <f>IF(Search!$R$6="","",IF($BB2275&lt;Search!$R$6,"",1))</f>
        <v/>
      </c>
      <c r="AC2275" s="9" t="str">
        <f>IF(Search!$R$7="","",IF($BB2275&lt;Search!$R$7,"",1))</f>
        <v/>
      </c>
      <c r="AD2275" s="45" t="str">
        <f>IF(COUNTIF($A2275:$AC2275,"n")&gt;0,"",IF(SUM($A2275:$AC2275)=COUNTA(Search!$C$4:$C$8,Search!$F$4:$F$8,Search!$I$4:$I$6,Search!$I$8,Search!$L$4:$L$8,Search!$O$4:$O$8,Search!$R$4:$R$7,Search!$U$4:$U$7)-COUNTIF(Search!$C$4:$U$7,"n"),1+LARGE($AD$1:AD2274,1),""))</f>
        <v/>
      </c>
      <c r="AE2275" s="45" t="str">
        <f t="shared" si="108"/>
        <v/>
      </c>
      <c r="AF2275" s="45" t="str">
        <f>IF(AD2275="","",COUNTIF($AE$1:$AE2274,$AE2275)+RANK($AE2275,$AE$2:$AE$10540,1))</f>
        <v/>
      </c>
      <c r="AG2275" s="45" t="str">
        <f t="shared" si="109"/>
        <v/>
      </c>
      <c r="AH2275" s="45" t="str">
        <f>IF($AD2275="","",COUNTIF($AG$1:$AG2274,$AG2275)+RANK($AG2275,$AG$1:$AG$10539,0))</f>
        <v/>
      </c>
      <c r="AI2275" s="10" t="str">
        <f t="shared" si="110"/>
        <v>2013-14 Upper Deck Team Canada Gold Signatures #147 Nathan Beaulieu CAN  AU  /   $8</v>
      </c>
      <c r="AJ2275" s="11">
        <v>2013</v>
      </c>
      <c r="AK2275" s="17">
        <v>14</v>
      </c>
      <c r="AL2275" s="12" t="s">
        <v>1661</v>
      </c>
      <c r="AM2275" s="10">
        <v>147</v>
      </c>
      <c r="AN2275" s="12" t="s">
        <v>1666</v>
      </c>
      <c r="AO2275" s="9" t="s">
        <v>1913</v>
      </c>
      <c r="AP2275" s="9"/>
      <c r="AQ2275" s="9"/>
      <c r="AR2275" s="14" t="s">
        <v>2125</v>
      </c>
      <c r="AS2275" s="9"/>
      <c r="AT2275" s="9" t="s">
        <v>1857</v>
      </c>
      <c r="AU2275" s="9"/>
      <c r="AV2275" s="13"/>
      <c r="AW2275" s="13"/>
      <c r="AX2275" s="9"/>
      <c r="AY2275" s="9"/>
      <c r="AZ2275" s="9"/>
      <c r="BA2275" s="33">
        <v>8</v>
      </c>
      <c r="BB2275" s="33"/>
      <c r="BC2275" s="36"/>
      <c r="BD2275" s="12" t="s">
        <v>1771</v>
      </c>
    </row>
    <row r="2276" spans="1:57" s="12" customFormat="1" x14ac:dyDescent="0.2">
      <c r="A2276" s="9" t="str">
        <f>IF(Search!$C$5="","",IF(COUNTA(Inventory!$AP2276)=1,1,""))</f>
        <v/>
      </c>
      <c r="B2276" s="9" t="str">
        <f>IF(Search!$C$4="","",IF(ISNUMBER(SEARCH(Search!$C$4,$AR2276))=TRUE,1,""))</f>
        <v/>
      </c>
      <c r="C2276" s="9" t="str">
        <f>IF(Search!$C$6="x",IF(COUNTA($AQ2276)=1,1,"N"),IF(COUNTA($AQ2276)=1,"N",""))</f>
        <v/>
      </c>
      <c r="D2276" s="9" t="str">
        <f>IF(Search!$O$8="","",IF(ISNUMBER(SEARCH(Search!$O$8,$BD2276))=TRUE,1,""))</f>
        <v/>
      </c>
      <c r="E2276" s="9" t="str">
        <f>IF(Search!$C$7="","",IF(ISNUMBER(SEARCH(Search!$C$7,$AN2276))=TRUE,1,""))</f>
        <v/>
      </c>
      <c r="F2276" s="9" t="str">
        <f>IF(Search!$C$8="","",IF(ISNUMBER(SEARCH(Search!$C$8,$AO2276))=TRUE,1,""))</f>
        <v/>
      </c>
      <c r="G2276" s="9" t="str">
        <f>IF(Search!$F$4="","",IF(Inventory!$AJ2276&lt;Search!$F$4,"",1))</f>
        <v/>
      </c>
      <c r="H2276" s="9" t="str">
        <f>IF(Search!$F$5="","",IF(Inventory!$AJ2276&gt;Search!$F$5,"",1))</f>
        <v/>
      </c>
      <c r="I2276" s="9" t="str">
        <f>IF(Search!$F$7="","",IF(Search!$F$8="",IF(ISNUMBER(SEARCH(Search!$F$7,$AL2276))=TRUE,1,""),""))</f>
        <v/>
      </c>
      <c r="J2276" s="9" t="str">
        <f>IF($AL2276=Search!$F$8,1,"")</f>
        <v/>
      </c>
      <c r="K2276" s="9" t="str">
        <f>IF(Search!$I$4="","",IF(COUNTA($AS2276)=1,IF(Search!$I$4="N","N",1),""))</f>
        <v/>
      </c>
      <c r="L2276" s="9" t="str">
        <f>IF(Search!$I$5="","",IF($AS2276="RC",1,""))</f>
        <v/>
      </c>
      <c r="M2276" s="9" t="str">
        <f>IF(Search!$I$6="","",IF($AS2276="RCP",1,""))</f>
        <v/>
      </c>
      <c r="N2276" s="9" t="str">
        <f>IF(Search!$I$8="","",IF(COUNTA($AT2276)=1,IF(Search!$I$8="N","N",1),""))</f>
        <v/>
      </c>
      <c r="O2276" s="9" t="str">
        <f>IF(Search!$L$4="","",IF(COUNTA($AU2276)=1,IF(Search!$L$4="N","N",1),""))</f>
        <v/>
      </c>
      <c r="P2276" s="9" t="str">
        <f>IF(Search!$L$5="","",IF(ISNUMBER(SEARCH("Jersey",$AU2276))=TRUE,IF(Search!$L$5="N","N",1),""))</f>
        <v/>
      </c>
      <c r="Q2276" s="9" t="str">
        <f>IF(Search!$L$6="","",IF(ISNUMBER(SEARCH("Patch",$AU2276))=TRUE,IF(Search!$L$6="N","N",1),""))</f>
        <v/>
      </c>
      <c r="R2276" s="9" t="str">
        <f>IF(Search!$L$7="","",IF(ISNUMBER(SEARCH("Shield",$AU2276))=TRUE,IF(Search!$L$7="N","N",1),""))</f>
        <v/>
      </c>
      <c r="S2276" s="9" t="str">
        <f>IF(Search!$L$8="","",IF(ISNUMBER(SEARCH("Stick",$AU2276))=TRUE,IF(Search!$L$8="N","N",1),""))</f>
        <v/>
      </c>
      <c r="T2276" s="9" t="str">
        <f>IF(Search!$O$4="","",IF(COUNTA($AW2276)=1,IF(Search!$O$4="N","N",1),""))</f>
        <v/>
      </c>
      <c r="U2276" s="9" t="str">
        <f>IF(Search!$O$5="","",IF($AW2276="","",IF($AW2276&lt;Search!$O$5,"",1)))</f>
        <v/>
      </c>
      <c r="V2276" s="9" t="str">
        <f>IF(Search!$O$6="","",IF($AW2276="","",IF($AW2276&gt;Search!$O$6,"",1)))</f>
        <v/>
      </c>
      <c r="W2276" s="9" t="str">
        <f>IF(Search!$U$4="","",IF($AX2276="","",1))</f>
        <v/>
      </c>
      <c r="X2276" s="9" t="str">
        <f>IF(Search!$U$5="","",IF(ISNUMBER(SEARCH(Search!$U$5,$AX2276))=TRUE,IF(Search!$U$5="N","N",1),""))</f>
        <v/>
      </c>
      <c r="Y2276" s="9" t="str">
        <f>IF(Search!$U$6="","",IF($AY2276&lt;Search!$U$6,"",1))</f>
        <v/>
      </c>
      <c r="Z2276" s="9" t="str">
        <f>IF(Search!$R$4="","",IF(Inventory!$BA2276&lt;Search!$R$4,"",1))</f>
        <v/>
      </c>
      <c r="AA2276" s="9" t="str">
        <f>IF(Search!$R$5="","",IF($BA2276&gt;Search!$R$5,"",1))</f>
        <v/>
      </c>
      <c r="AB2276" s="9" t="str">
        <f>IF(Search!$R$6="","",IF($BB2276&lt;Search!$R$6,"",1))</f>
        <v/>
      </c>
      <c r="AC2276" s="9" t="str">
        <f>IF(Search!$R$7="","",IF($BB2276&lt;Search!$R$7,"",1))</f>
        <v/>
      </c>
      <c r="AD2276" s="45" t="str">
        <f>IF(COUNTIF($A2276:$AC2276,"n")&gt;0,"",IF(SUM($A2276:$AC2276)=COUNTA(Search!$C$4:$C$8,Search!$F$4:$F$8,Search!$I$4:$I$6,Search!$I$8,Search!$L$4:$L$8,Search!$O$4:$O$8,Search!$R$4:$R$7,Search!$U$4:$U$7)-COUNTIF(Search!$C$4:$U$7,"n"),1+LARGE($AD$1:AD2275,1),""))</f>
        <v/>
      </c>
      <c r="AE2276" s="45" t="str">
        <f t="shared" si="108"/>
        <v/>
      </c>
      <c r="AF2276" s="45" t="str">
        <f>IF(AD2276="","",COUNTIF($AE$1:$AE2275,$AE2276)+RANK($AE2276,$AE$2:$AE$10540,1))</f>
        <v/>
      </c>
      <c r="AG2276" s="45" t="str">
        <f t="shared" si="109"/>
        <v/>
      </c>
      <c r="AH2276" s="45" t="str">
        <f>IF($AD2276="","",COUNTIF($AG$1:$AG2275,$AG2276)+RANK($AG2276,$AG$1:$AG$10539,0))</f>
        <v/>
      </c>
      <c r="AI2276" s="10" t="str">
        <f t="shared" si="110"/>
        <v>2013-14 Upper Deck Team Canada Gold Signatures #153 Marcel Dionne CAN  AU  /   $50</v>
      </c>
      <c r="AJ2276" s="11">
        <v>2013</v>
      </c>
      <c r="AK2276" s="17">
        <v>14</v>
      </c>
      <c r="AL2276" s="12" t="s">
        <v>1661</v>
      </c>
      <c r="AM2276" s="10">
        <v>153</v>
      </c>
      <c r="AN2276" s="12" t="s">
        <v>1667</v>
      </c>
      <c r="AO2276" s="9" t="s">
        <v>1913</v>
      </c>
      <c r="AP2276" s="9"/>
      <c r="AQ2276" s="9"/>
      <c r="AR2276" s="14" t="s">
        <v>2125</v>
      </c>
      <c r="AS2276" s="9"/>
      <c r="AT2276" s="9" t="s">
        <v>1857</v>
      </c>
      <c r="AU2276" s="9"/>
      <c r="AV2276" s="13"/>
      <c r="AW2276" s="13"/>
      <c r="AX2276" s="9"/>
      <c r="AY2276" s="9"/>
      <c r="AZ2276" s="9"/>
      <c r="BA2276" s="33">
        <v>50</v>
      </c>
      <c r="BB2276" s="33"/>
      <c r="BC2276" s="36"/>
      <c r="BD2276" s="12" t="s">
        <v>1771</v>
      </c>
    </row>
    <row r="2277" spans="1:57" s="12" customFormat="1" x14ac:dyDescent="0.2">
      <c r="A2277" s="9" t="str">
        <f>IF(Search!$C$5="","",IF(COUNTA(Inventory!$AP2277)=1,1,""))</f>
        <v/>
      </c>
      <c r="B2277" s="9" t="str">
        <f>IF(Search!$C$4="","",IF(ISNUMBER(SEARCH(Search!$C$4,$AR2277))=TRUE,1,""))</f>
        <v/>
      </c>
      <c r="C2277" s="9" t="str">
        <f>IF(Search!$C$6="x",IF(COUNTA($AQ2277)=1,1,"N"),IF(COUNTA($AQ2277)=1,"N",""))</f>
        <v/>
      </c>
      <c r="D2277" s="9" t="str">
        <f>IF(Search!$O$8="","",IF(ISNUMBER(SEARCH(Search!$O$8,$BD2277))=TRUE,1,""))</f>
        <v/>
      </c>
      <c r="E2277" s="9" t="str">
        <f>IF(Search!$C$7="","",IF(ISNUMBER(SEARCH(Search!$C$7,$AN2277))=TRUE,1,""))</f>
        <v/>
      </c>
      <c r="F2277" s="9" t="str">
        <f>IF(Search!$C$8="","",IF(ISNUMBER(SEARCH(Search!$C$8,$AO2277))=TRUE,1,""))</f>
        <v/>
      </c>
      <c r="G2277" s="9" t="str">
        <f>IF(Search!$F$4="","",IF(Inventory!$AJ2277&lt;Search!$F$4,"",1))</f>
        <v/>
      </c>
      <c r="H2277" s="9" t="str">
        <f>IF(Search!$F$5="","",IF(Inventory!$AJ2277&gt;Search!$F$5,"",1))</f>
        <v/>
      </c>
      <c r="I2277" s="9" t="str">
        <f>IF(Search!$F$7="","",IF(Search!$F$8="",IF(ISNUMBER(SEARCH(Search!$F$7,$AL2277))=TRUE,1,""),""))</f>
        <v/>
      </c>
      <c r="J2277" s="9" t="str">
        <f>IF($AL2277=Search!$F$8,1,"")</f>
        <v/>
      </c>
      <c r="K2277" s="9" t="str">
        <f>IF(Search!$I$4="","",IF(COUNTA($AS2277)=1,IF(Search!$I$4="N","N",1),""))</f>
        <v/>
      </c>
      <c r="L2277" s="9" t="str">
        <f>IF(Search!$I$5="","",IF($AS2277="RC",1,""))</f>
        <v/>
      </c>
      <c r="M2277" s="9" t="str">
        <f>IF(Search!$I$6="","",IF($AS2277="RCP",1,""))</f>
        <v/>
      </c>
      <c r="N2277" s="9" t="str">
        <f>IF(Search!$I$8="","",IF(COUNTA($AT2277)=1,IF(Search!$I$8="N","N",1),""))</f>
        <v/>
      </c>
      <c r="O2277" s="9" t="str">
        <f>IF(Search!$L$4="","",IF(COUNTA($AU2277)=1,IF(Search!$L$4="N","N",1),""))</f>
        <v/>
      </c>
      <c r="P2277" s="9" t="str">
        <f>IF(Search!$L$5="","",IF(ISNUMBER(SEARCH("Jersey",$AU2277))=TRUE,IF(Search!$L$5="N","N",1),""))</f>
        <v/>
      </c>
      <c r="Q2277" s="9" t="str">
        <f>IF(Search!$L$6="","",IF(ISNUMBER(SEARCH("Patch",$AU2277))=TRUE,IF(Search!$L$6="N","N",1),""))</f>
        <v/>
      </c>
      <c r="R2277" s="9" t="str">
        <f>IF(Search!$L$7="","",IF(ISNUMBER(SEARCH("Shield",$AU2277))=TRUE,IF(Search!$L$7="N","N",1),""))</f>
        <v/>
      </c>
      <c r="S2277" s="9" t="str">
        <f>IF(Search!$L$8="","",IF(ISNUMBER(SEARCH("Stick",$AU2277))=TRUE,IF(Search!$L$8="N","N",1),""))</f>
        <v/>
      </c>
      <c r="T2277" s="9" t="str">
        <f>IF(Search!$O$4="","",IF(COUNTA($AW2277)=1,IF(Search!$O$4="N","N",1),""))</f>
        <v/>
      </c>
      <c r="U2277" s="9" t="str">
        <f>IF(Search!$O$5="","",IF($AW2277="","",IF($AW2277&lt;Search!$O$5,"",1)))</f>
        <v/>
      </c>
      <c r="V2277" s="9" t="str">
        <f>IF(Search!$O$6="","",IF($AW2277="","",IF($AW2277&gt;Search!$O$6,"",1)))</f>
        <v/>
      </c>
      <c r="W2277" s="9" t="str">
        <f>IF(Search!$U$4="","",IF($AX2277="","",1))</f>
        <v/>
      </c>
      <c r="X2277" s="9" t="str">
        <f>IF(Search!$U$5="","",IF(ISNUMBER(SEARCH(Search!$U$5,$AX2277))=TRUE,IF(Search!$U$5="N","N",1),""))</f>
        <v/>
      </c>
      <c r="Y2277" s="9" t="str">
        <f>IF(Search!$U$6="","",IF($AY2277&lt;Search!$U$6,"",1))</f>
        <v/>
      </c>
      <c r="Z2277" s="9" t="str">
        <f>IF(Search!$R$4="","",IF(Inventory!$BA2277&lt;Search!$R$4,"",1))</f>
        <v/>
      </c>
      <c r="AA2277" s="9" t="str">
        <f>IF(Search!$R$5="","",IF($BA2277&gt;Search!$R$5,"",1))</f>
        <v/>
      </c>
      <c r="AB2277" s="9" t="str">
        <f>IF(Search!$R$6="","",IF($BB2277&lt;Search!$R$6,"",1))</f>
        <v/>
      </c>
      <c r="AC2277" s="9" t="str">
        <f>IF(Search!$R$7="","",IF($BB2277&lt;Search!$R$7,"",1))</f>
        <v/>
      </c>
      <c r="AD2277" s="45" t="str">
        <f>IF(COUNTIF($A2277:$AC2277,"n")&gt;0,"",IF(SUM($A2277:$AC2277)=COUNTA(Search!$C$4:$C$8,Search!$F$4:$F$8,Search!$I$4:$I$6,Search!$I$8,Search!$L$4:$L$8,Search!$O$4:$O$8,Search!$R$4:$R$7,Search!$U$4:$U$7)-COUNTIF(Search!$C$4:$U$7,"n"),1+LARGE($AD$1:AD2276,1),""))</f>
        <v/>
      </c>
      <c r="AE2277" s="45" t="str">
        <f t="shared" si="108"/>
        <v/>
      </c>
      <c r="AF2277" s="45" t="str">
        <f>IF(AD2277="","",COUNTIF($AE$1:$AE2276,$AE2277)+RANK($AE2277,$AE$2:$AE$10540,1))</f>
        <v/>
      </c>
      <c r="AG2277" s="45" t="str">
        <f t="shared" si="109"/>
        <v/>
      </c>
      <c r="AH2277" s="45" t="str">
        <f>IF($AD2277="","",COUNTIF($AG$1:$AG2276,$AG2277)+RANK($AG2277,$AG$1:$AG$10539,0))</f>
        <v/>
      </c>
      <c r="AI2277" s="10" t="str">
        <f t="shared" si="110"/>
        <v>2013-14 Upper Deck Team Canada Gold Signatures #163 Maxime Talbot CAN  AU  /   $8</v>
      </c>
      <c r="AJ2277" s="11">
        <v>2013</v>
      </c>
      <c r="AK2277" s="17">
        <v>14</v>
      </c>
      <c r="AL2277" s="12" t="s">
        <v>1661</v>
      </c>
      <c r="AM2277" s="10">
        <v>163</v>
      </c>
      <c r="AN2277" s="12" t="s">
        <v>1668</v>
      </c>
      <c r="AO2277" s="9" t="s">
        <v>1913</v>
      </c>
      <c r="AP2277" s="9"/>
      <c r="AQ2277" s="9"/>
      <c r="AR2277" s="14" t="s">
        <v>2125</v>
      </c>
      <c r="AS2277" s="9"/>
      <c r="AT2277" s="9" t="s">
        <v>1857</v>
      </c>
      <c r="AU2277" s="9"/>
      <c r="AV2277" s="13"/>
      <c r="AW2277" s="13"/>
      <c r="AX2277" s="9"/>
      <c r="AY2277" s="9"/>
      <c r="AZ2277" s="9"/>
      <c r="BA2277" s="33">
        <v>8</v>
      </c>
      <c r="BB2277" s="33"/>
      <c r="BC2277" s="36"/>
      <c r="BD2277" s="12" t="s">
        <v>1771</v>
      </c>
    </row>
    <row r="2278" spans="1:57" s="12" customFormat="1" x14ac:dyDescent="0.2">
      <c r="A2278" s="9" t="str">
        <f>IF(Search!$C$5="","",IF(COUNTA(Inventory!$AP2278)=1,1,""))</f>
        <v/>
      </c>
      <c r="B2278" s="9" t="str">
        <f>IF(Search!$C$4="","",IF(ISNUMBER(SEARCH(Search!$C$4,$AR2278))=TRUE,1,""))</f>
        <v/>
      </c>
      <c r="C2278" s="9" t="str">
        <f>IF(Search!$C$6="x",IF(COUNTA($AQ2278)=1,1,"N"),IF(COUNTA($AQ2278)=1,"N",""))</f>
        <v/>
      </c>
      <c r="D2278" s="9" t="str">
        <f>IF(Search!$O$8="","",IF(ISNUMBER(SEARCH(Search!$O$8,$BD2278))=TRUE,1,""))</f>
        <v/>
      </c>
      <c r="E2278" s="9" t="str">
        <f>IF(Search!$C$7="","",IF(ISNUMBER(SEARCH(Search!$C$7,$AN2278))=TRUE,1,""))</f>
        <v/>
      </c>
      <c r="F2278" s="9" t="str">
        <f>IF(Search!$C$8="","",IF(ISNUMBER(SEARCH(Search!$C$8,$AO2278))=TRUE,1,""))</f>
        <v/>
      </c>
      <c r="G2278" s="9" t="str">
        <f>IF(Search!$F$4="","",IF(Inventory!$AJ2278&lt;Search!$F$4,"",1))</f>
        <v/>
      </c>
      <c r="H2278" s="9" t="str">
        <f>IF(Search!$F$5="","",IF(Inventory!$AJ2278&gt;Search!$F$5,"",1))</f>
        <v/>
      </c>
      <c r="I2278" s="9" t="str">
        <f>IF(Search!$F$7="","",IF(Search!$F$8="",IF(ISNUMBER(SEARCH(Search!$F$7,$AL2278))=TRUE,1,""),""))</f>
        <v/>
      </c>
      <c r="J2278" s="9" t="str">
        <f>IF($AL2278=Search!$F$8,1,"")</f>
        <v/>
      </c>
      <c r="K2278" s="9" t="str">
        <f>IF(Search!$I$4="","",IF(COUNTA($AS2278)=1,IF(Search!$I$4="N","N",1),""))</f>
        <v/>
      </c>
      <c r="L2278" s="9" t="str">
        <f>IF(Search!$I$5="","",IF($AS2278="RC",1,""))</f>
        <v/>
      </c>
      <c r="M2278" s="9" t="str">
        <f>IF(Search!$I$6="","",IF($AS2278="RCP",1,""))</f>
        <v/>
      </c>
      <c r="N2278" s="9" t="str">
        <f>IF(Search!$I$8="","",IF(COUNTA($AT2278)=1,IF(Search!$I$8="N","N",1),""))</f>
        <v/>
      </c>
      <c r="O2278" s="9" t="str">
        <f>IF(Search!$L$4="","",IF(COUNTA($AU2278)=1,IF(Search!$L$4="N","N",1),""))</f>
        <v/>
      </c>
      <c r="P2278" s="9" t="str">
        <f>IF(Search!$L$5="","",IF(ISNUMBER(SEARCH("Jersey",$AU2278))=TRUE,IF(Search!$L$5="N","N",1),""))</f>
        <v/>
      </c>
      <c r="Q2278" s="9" t="str">
        <f>IF(Search!$L$6="","",IF(ISNUMBER(SEARCH("Patch",$AU2278))=TRUE,IF(Search!$L$6="N","N",1),""))</f>
        <v/>
      </c>
      <c r="R2278" s="9" t="str">
        <f>IF(Search!$L$7="","",IF(ISNUMBER(SEARCH("Shield",$AU2278))=TRUE,IF(Search!$L$7="N","N",1),""))</f>
        <v/>
      </c>
      <c r="S2278" s="9" t="str">
        <f>IF(Search!$L$8="","",IF(ISNUMBER(SEARCH("Stick",$AU2278))=TRUE,IF(Search!$L$8="N","N",1),""))</f>
        <v/>
      </c>
      <c r="T2278" s="9" t="str">
        <f>IF(Search!$O$4="","",IF(COUNTA($AW2278)=1,IF(Search!$O$4="N","N",1),""))</f>
        <v/>
      </c>
      <c r="U2278" s="9" t="str">
        <f>IF(Search!$O$5="","",IF($AW2278="","",IF($AW2278&lt;Search!$O$5,"",1)))</f>
        <v/>
      </c>
      <c r="V2278" s="9" t="str">
        <f>IF(Search!$O$6="","",IF($AW2278="","",IF($AW2278&gt;Search!$O$6,"",1)))</f>
        <v/>
      </c>
      <c r="W2278" s="9" t="str">
        <f>IF(Search!$U$4="","",IF($AX2278="","",1))</f>
        <v/>
      </c>
      <c r="X2278" s="9" t="str">
        <f>IF(Search!$U$5="","",IF(ISNUMBER(SEARCH(Search!$U$5,$AX2278))=TRUE,IF(Search!$U$5="N","N",1),""))</f>
        <v/>
      </c>
      <c r="Y2278" s="9" t="str">
        <f>IF(Search!$U$6="","",IF($AY2278&lt;Search!$U$6,"",1))</f>
        <v/>
      </c>
      <c r="Z2278" s="9" t="str">
        <f>IF(Search!$R$4="","",IF(Inventory!$BA2278&lt;Search!$R$4,"",1))</f>
        <v/>
      </c>
      <c r="AA2278" s="9" t="str">
        <f>IF(Search!$R$5="","",IF($BA2278&gt;Search!$R$5,"",1))</f>
        <v/>
      </c>
      <c r="AB2278" s="9" t="str">
        <f>IF(Search!$R$6="","",IF($BB2278&lt;Search!$R$6,"",1))</f>
        <v/>
      </c>
      <c r="AC2278" s="9" t="str">
        <f>IF(Search!$R$7="","",IF($BB2278&lt;Search!$R$7,"",1))</f>
        <v/>
      </c>
      <c r="AD2278" s="45" t="str">
        <f>IF(COUNTIF($A2278:$AC2278,"n")&gt;0,"",IF(SUM($A2278:$AC2278)=COUNTA(Search!$C$4:$C$8,Search!$F$4:$F$8,Search!$I$4:$I$6,Search!$I$8,Search!$L$4:$L$8,Search!$O$4:$O$8,Search!$R$4:$R$7,Search!$U$4:$U$7)-COUNTIF(Search!$C$4:$U$7,"n"),1+LARGE($AD$1:AD2277,1),""))</f>
        <v/>
      </c>
      <c r="AE2278" s="45" t="str">
        <f t="shared" si="108"/>
        <v/>
      </c>
      <c r="AF2278" s="45" t="str">
        <f>IF(AD2278="","",COUNTIF($AE$1:$AE2277,$AE2278)+RANK($AE2278,$AE$2:$AE$10540,1))</f>
        <v/>
      </c>
      <c r="AG2278" s="45" t="str">
        <f t="shared" si="109"/>
        <v/>
      </c>
      <c r="AH2278" s="45" t="str">
        <f>IF($AD2278="","",COUNTIF($AG$1:$AG2277,$AG2278)+RANK($AG2278,$AG$1:$AG$10539,0))</f>
        <v/>
      </c>
      <c r="AI2278" s="10" t="str">
        <f t="shared" si="110"/>
        <v>2013-14 Upper Deck Team Canada Gold Signatures #200 Ryan Murphy CAN  AU  /   $10</v>
      </c>
      <c r="AJ2278" s="11">
        <v>2013</v>
      </c>
      <c r="AK2278" s="17">
        <v>14</v>
      </c>
      <c r="AL2278" s="12" t="s">
        <v>1661</v>
      </c>
      <c r="AM2278" s="10">
        <v>200</v>
      </c>
      <c r="AN2278" s="12" t="s">
        <v>1529</v>
      </c>
      <c r="AO2278" s="9" t="s">
        <v>1913</v>
      </c>
      <c r="AP2278" s="9"/>
      <c r="AQ2278" s="9"/>
      <c r="AR2278" s="14" t="s">
        <v>2125</v>
      </c>
      <c r="AS2278" s="9"/>
      <c r="AT2278" s="9" t="s">
        <v>1857</v>
      </c>
      <c r="AU2278" s="9"/>
      <c r="AV2278" s="13"/>
      <c r="AW2278" s="13"/>
      <c r="AX2278" s="9"/>
      <c r="AY2278" s="9"/>
      <c r="AZ2278" s="9"/>
      <c r="BA2278" s="33">
        <v>10</v>
      </c>
      <c r="BB2278" s="33"/>
      <c r="BC2278" s="36"/>
      <c r="BD2278" s="12" t="s">
        <v>1771</v>
      </c>
    </row>
    <row r="2279" spans="1:57" s="12" customFormat="1" x14ac:dyDescent="0.2">
      <c r="A2279" s="9" t="str">
        <f>IF(Search!$C$5="","",IF(COUNTA(Inventory!$AP2279)=1,1,""))</f>
        <v/>
      </c>
      <c r="B2279" s="9" t="str">
        <f>IF(Search!$C$4="","",IF(ISNUMBER(SEARCH(Search!$C$4,$AR2279))=TRUE,1,""))</f>
        <v/>
      </c>
      <c r="C2279" s="9" t="str">
        <f>IF(Search!$C$6="x",IF(COUNTA($AQ2279)=1,1,"N"),IF(COUNTA($AQ2279)=1,"N",""))</f>
        <v/>
      </c>
      <c r="D2279" s="9" t="str">
        <f>IF(Search!$O$8="","",IF(ISNUMBER(SEARCH(Search!$O$8,$BD2279))=TRUE,1,""))</f>
        <v/>
      </c>
      <c r="E2279" s="9" t="str">
        <f>IF(Search!$C$7="","",IF(ISNUMBER(SEARCH(Search!$C$7,$AN2279))=TRUE,1,""))</f>
        <v/>
      </c>
      <c r="F2279" s="9" t="str">
        <f>IF(Search!$C$8="","",IF(ISNUMBER(SEARCH(Search!$C$8,$AO2279))=TRUE,1,""))</f>
        <v/>
      </c>
      <c r="G2279" s="9" t="str">
        <f>IF(Search!$F$4="","",IF(Inventory!$AJ2279&lt;Search!$F$4,"",1))</f>
        <v/>
      </c>
      <c r="H2279" s="9" t="str">
        <f>IF(Search!$F$5="","",IF(Inventory!$AJ2279&gt;Search!$F$5,"",1))</f>
        <v/>
      </c>
      <c r="I2279" s="9" t="str">
        <f>IF(Search!$F$7="","",IF(Search!$F$8="",IF(ISNUMBER(SEARCH(Search!$F$7,$AL2279))=TRUE,1,""),""))</f>
        <v/>
      </c>
      <c r="J2279" s="9" t="str">
        <f>IF($AL2279=Search!$F$8,1,"")</f>
        <v/>
      </c>
      <c r="K2279" s="9" t="str">
        <f>IF(Search!$I$4="","",IF(COUNTA($AS2279)=1,IF(Search!$I$4="N","N",1),""))</f>
        <v/>
      </c>
      <c r="L2279" s="9" t="str">
        <f>IF(Search!$I$5="","",IF($AS2279="RC",1,""))</f>
        <v/>
      </c>
      <c r="M2279" s="9" t="str">
        <f>IF(Search!$I$6="","",IF($AS2279="RCP",1,""))</f>
        <v/>
      </c>
      <c r="N2279" s="9" t="str">
        <f>IF(Search!$I$8="","",IF(COUNTA($AT2279)=1,IF(Search!$I$8="N","N",1),""))</f>
        <v/>
      </c>
      <c r="O2279" s="9" t="str">
        <f>IF(Search!$L$4="","",IF(COUNTA($AU2279)=1,IF(Search!$L$4="N","N",1),""))</f>
        <v/>
      </c>
      <c r="P2279" s="9" t="str">
        <f>IF(Search!$L$5="","",IF(ISNUMBER(SEARCH("Jersey",$AU2279))=TRUE,IF(Search!$L$5="N","N",1),""))</f>
        <v/>
      </c>
      <c r="Q2279" s="9" t="str">
        <f>IF(Search!$L$6="","",IF(ISNUMBER(SEARCH("Patch",$AU2279))=TRUE,IF(Search!$L$6="N","N",1),""))</f>
        <v/>
      </c>
      <c r="R2279" s="9" t="str">
        <f>IF(Search!$L$7="","",IF(ISNUMBER(SEARCH("Shield",$AU2279))=TRUE,IF(Search!$L$7="N","N",1),""))</f>
        <v/>
      </c>
      <c r="S2279" s="9" t="str">
        <f>IF(Search!$L$8="","",IF(ISNUMBER(SEARCH("Stick",$AU2279))=TRUE,IF(Search!$L$8="N","N",1),""))</f>
        <v/>
      </c>
      <c r="T2279" s="9" t="str">
        <f>IF(Search!$O$4="","",IF(COUNTA($AW2279)=1,IF(Search!$O$4="N","N",1),""))</f>
        <v/>
      </c>
      <c r="U2279" s="9" t="str">
        <f>IF(Search!$O$5="","",IF($AW2279="","",IF($AW2279&lt;Search!$O$5,"",1)))</f>
        <v/>
      </c>
      <c r="V2279" s="9" t="str">
        <f>IF(Search!$O$6="","",IF($AW2279="","",IF($AW2279&gt;Search!$O$6,"",1)))</f>
        <v/>
      </c>
      <c r="W2279" s="9" t="str">
        <f>IF(Search!$U$4="","",IF($AX2279="","",1))</f>
        <v/>
      </c>
      <c r="X2279" s="9" t="str">
        <f>IF(Search!$U$5="","",IF(ISNUMBER(SEARCH(Search!$U$5,$AX2279))=TRUE,IF(Search!$U$5="N","N",1),""))</f>
        <v/>
      </c>
      <c r="Y2279" s="9" t="str">
        <f>IF(Search!$U$6="","",IF($AY2279&lt;Search!$U$6,"",1))</f>
        <v/>
      </c>
      <c r="Z2279" s="9" t="str">
        <f>IF(Search!$R$4="","",IF(Inventory!$BA2279&lt;Search!$R$4,"",1))</f>
        <v/>
      </c>
      <c r="AA2279" s="9" t="str">
        <f>IF(Search!$R$5="","",IF($BA2279&gt;Search!$R$5,"",1))</f>
        <v/>
      </c>
      <c r="AB2279" s="9" t="str">
        <f>IF(Search!$R$6="","",IF($BB2279&lt;Search!$R$6,"",1))</f>
        <v/>
      </c>
      <c r="AC2279" s="9" t="str">
        <f>IF(Search!$R$7="","",IF($BB2279&lt;Search!$R$7,"",1))</f>
        <v/>
      </c>
      <c r="AD2279" s="45" t="str">
        <f>IF(COUNTIF($A2279:$AC2279,"n")&gt;0,"",IF(SUM($A2279:$AC2279)=COUNTA(Search!$C$4:$C$8,Search!$F$4:$F$8,Search!$I$4:$I$6,Search!$I$8,Search!$L$4:$L$8,Search!$O$4:$O$8,Search!$R$4:$R$7,Search!$U$4:$U$7)-COUNTIF(Search!$C$4:$U$7,"n"),1+LARGE($AD$1:AD2278,1),""))</f>
        <v/>
      </c>
      <c r="AE2279" s="45" t="str">
        <f t="shared" si="108"/>
        <v/>
      </c>
      <c r="AF2279" s="45" t="str">
        <f>IF(AD2279="","",COUNTIF($AE$1:$AE2278,$AE2279)+RANK($AE2279,$AE$2:$AE$10540,1))</f>
        <v/>
      </c>
      <c r="AG2279" s="45" t="str">
        <f t="shared" si="109"/>
        <v/>
      </c>
      <c r="AH2279" s="45" t="str">
        <f>IF($AD2279="","",COUNTIF($AG$1:$AG2278,$AG2279)+RANK($AG2279,$AG$1:$AG$10539,0))</f>
        <v/>
      </c>
      <c r="AI2279" s="10" t="str">
        <f t="shared" si="110"/>
        <v>2013-14 Upper Deck Team Canada Special Edition SE #SE1 Wayne Gretzky CAN    /   $12</v>
      </c>
      <c r="AJ2279" s="11">
        <v>2013</v>
      </c>
      <c r="AK2279" s="17">
        <v>14</v>
      </c>
      <c r="AL2279" s="12" t="s">
        <v>1669</v>
      </c>
      <c r="AM2279" s="10" t="s">
        <v>1670</v>
      </c>
      <c r="AN2279" s="12" t="s">
        <v>163</v>
      </c>
      <c r="AO2279" s="9" t="s">
        <v>1913</v>
      </c>
      <c r="AP2279" s="9"/>
      <c r="AQ2279" s="9"/>
      <c r="AR2279" s="14"/>
      <c r="AS2279" s="9"/>
      <c r="AT2279" s="9"/>
      <c r="AU2279" s="9"/>
      <c r="AV2279" s="13"/>
      <c r="AW2279" s="13"/>
      <c r="AX2279" s="9"/>
      <c r="AY2279" s="9"/>
      <c r="AZ2279" s="9"/>
      <c r="BA2279" s="33">
        <v>12</v>
      </c>
      <c r="BB2279" s="33"/>
      <c r="BC2279" s="36"/>
      <c r="BD2279" s="12" t="s">
        <v>1771</v>
      </c>
    </row>
    <row r="2280" spans="1:57" s="12" customFormat="1" x14ac:dyDescent="0.2">
      <c r="A2280" s="9">
        <f>IF(Search!$C$5="","",IF(COUNTA(Inventory!$AP2280)=1,1,""))</f>
        <v>1</v>
      </c>
      <c r="B2280" s="9" t="str">
        <f>IF(Search!$C$4="","",IF(ISNUMBER(SEARCH(Search!$C$4,$AR2280))=TRUE,1,""))</f>
        <v/>
      </c>
      <c r="C2280" s="9" t="str">
        <f>IF(Search!$C$6="x",IF(COUNTA($AQ2280)=1,1,"N"),IF(COUNTA($AQ2280)=1,"N",""))</f>
        <v/>
      </c>
      <c r="D2280" s="9" t="str">
        <f>IF(Search!$O$8="","",IF(ISNUMBER(SEARCH(Search!$O$8,$BD2280))=TRUE,1,""))</f>
        <v/>
      </c>
      <c r="E2280" s="9" t="str">
        <f>IF(Search!$C$7="","",IF(ISNUMBER(SEARCH(Search!$C$7,$AN2280))=TRUE,1,""))</f>
        <v/>
      </c>
      <c r="F2280" s="9" t="str">
        <f>IF(Search!$C$8="","",IF(ISNUMBER(SEARCH(Search!$C$8,$AO2280))=TRUE,1,""))</f>
        <v/>
      </c>
      <c r="G2280" s="9" t="str">
        <f>IF(Search!$F$4="","",IF(Inventory!$AJ2280&lt;Search!$F$4,"",1))</f>
        <v/>
      </c>
      <c r="H2280" s="9" t="str">
        <f>IF(Search!$F$5="","",IF(Inventory!$AJ2280&gt;Search!$F$5,"",1))</f>
        <v/>
      </c>
      <c r="I2280" s="9" t="str">
        <f>IF(Search!$F$7="","",IF(Search!$F$8="",IF(ISNUMBER(SEARCH(Search!$F$7,$AL2280))=TRUE,1,""),""))</f>
        <v/>
      </c>
      <c r="J2280" s="9" t="str">
        <f>IF($AL2280=Search!$F$8,1,"")</f>
        <v/>
      </c>
      <c r="K2280" s="9" t="str">
        <f>IF(Search!$I$4="","",IF(COUNTA($AS2280)=1,IF(Search!$I$4="N","N",1),""))</f>
        <v/>
      </c>
      <c r="L2280" s="9" t="str">
        <f>IF(Search!$I$5="","",IF($AS2280="RC",1,""))</f>
        <v/>
      </c>
      <c r="M2280" s="9" t="str">
        <f>IF(Search!$I$6="","",IF($AS2280="RCP",1,""))</f>
        <v/>
      </c>
      <c r="N2280" s="9" t="str">
        <f>IF(Search!$I$8="","",IF(COUNTA($AT2280)=1,IF(Search!$I$8="N","N",1),""))</f>
        <v/>
      </c>
      <c r="O2280" s="9" t="str">
        <f>IF(Search!$L$4="","",IF(COUNTA($AU2280)=1,IF(Search!$L$4="N","N",1),""))</f>
        <v/>
      </c>
      <c r="P2280" s="9" t="str">
        <f>IF(Search!$L$5="","",IF(ISNUMBER(SEARCH("Jersey",$AU2280))=TRUE,IF(Search!$L$5="N","N",1),""))</f>
        <v/>
      </c>
      <c r="Q2280" s="9" t="str">
        <f>IF(Search!$L$6="","",IF(ISNUMBER(SEARCH("Patch",$AU2280))=TRUE,IF(Search!$L$6="N","N",1),""))</f>
        <v/>
      </c>
      <c r="R2280" s="9" t="str">
        <f>IF(Search!$L$7="","",IF(ISNUMBER(SEARCH("Shield",$AU2280))=TRUE,IF(Search!$L$7="N","N",1),""))</f>
        <v/>
      </c>
      <c r="S2280" s="9" t="str">
        <f>IF(Search!$L$8="","",IF(ISNUMBER(SEARCH("Stick",$AU2280))=TRUE,IF(Search!$L$8="N","N",1),""))</f>
        <v/>
      </c>
      <c r="T2280" s="9" t="str">
        <f>IF(Search!$O$4="","",IF(COUNTA($AW2280)=1,IF(Search!$O$4="N","N",1),""))</f>
        <v/>
      </c>
      <c r="U2280" s="9" t="str">
        <f>IF(Search!$O$5="","",IF($AW2280="","",IF($AW2280&lt;Search!$O$5,"",1)))</f>
        <v/>
      </c>
      <c r="V2280" s="9" t="str">
        <f>IF(Search!$O$6="","",IF($AW2280="","",IF($AW2280&gt;Search!$O$6,"",1)))</f>
        <v/>
      </c>
      <c r="W2280" s="9" t="str">
        <f>IF(Search!$U$4="","",IF($AX2280="","",1))</f>
        <v/>
      </c>
      <c r="X2280" s="9" t="str">
        <f>IF(Search!$U$5="","",IF(ISNUMBER(SEARCH(Search!$U$5,$AX2280))=TRUE,IF(Search!$U$5="N","N",1),""))</f>
        <v/>
      </c>
      <c r="Y2280" s="9" t="str">
        <f>IF(Search!$U$6="","",IF($AY2280&lt;Search!$U$6,"",1))</f>
        <v/>
      </c>
      <c r="Z2280" s="9" t="str">
        <f>IF(Search!$R$4="","",IF(Inventory!$BA2280&lt;Search!$R$4,"",1))</f>
        <v/>
      </c>
      <c r="AA2280" s="9" t="str">
        <f>IF(Search!$R$5="","",IF($BA2280&gt;Search!$R$5,"",1))</f>
        <v/>
      </c>
      <c r="AB2280" s="9" t="str">
        <f>IF(Search!$R$6="","",IF($BB2280&lt;Search!$R$6,"",1))</f>
        <v/>
      </c>
      <c r="AC2280" s="9" t="str">
        <f>IF(Search!$R$7="","",IF($BB2280&lt;Search!$R$7,"",1))</f>
        <v/>
      </c>
      <c r="AD2280" s="45">
        <f>IF(COUNTIF($A2280:$AC2280,"n")&gt;0,"",IF(SUM($A2280:$AC2280)=COUNTA(Search!$C$4:$C$8,Search!$F$4:$F$8,Search!$I$4:$I$6,Search!$I$8,Search!$L$4:$L$8,Search!$O$4:$O$8,Search!$R$4:$R$7,Search!$U$4:$U$7)-COUNTIF(Search!$C$4:$U$7,"n"),1+LARGE($AD$1:AD2279,1),""))</f>
        <v>355</v>
      </c>
      <c r="AE2280" s="45">
        <f t="shared" si="108"/>
        <v>216</v>
      </c>
      <c r="AF2280" s="45">
        <f>IF(AD2280="","",COUNTIF($AE$1:$AE2279,$AE2280)+RANK($AE2280,$AE$2:$AE$10540,1))</f>
        <v>43</v>
      </c>
      <c r="AG2280" s="45">
        <f t="shared" si="109"/>
        <v>276</v>
      </c>
      <c r="AH2280" s="45">
        <f>IF($AD2280="","",COUNTIF($AG$1:$AG2279,$AG2280)+RANK($AG2280,$AG$1:$AG$10539,0))</f>
        <v>74</v>
      </c>
      <c r="AI2280" s="10" t="str">
        <f t="shared" si="110"/>
        <v>2014-15 Canada Post NHL Original Six Stamps #BOOR Bobby Orr BOS    /   $4</v>
      </c>
      <c r="AJ2280" s="11">
        <v>2014</v>
      </c>
      <c r="AK2280" s="17">
        <v>15</v>
      </c>
      <c r="AL2280" s="12" t="s">
        <v>1671</v>
      </c>
      <c r="AM2280" s="10" t="s">
        <v>1672</v>
      </c>
      <c r="AN2280" s="12" t="s">
        <v>1673</v>
      </c>
      <c r="AO2280" s="9" t="s">
        <v>1923</v>
      </c>
      <c r="AP2280" s="9" t="s">
        <v>1902</v>
      </c>
      <c r="AQ2280" s="9"/>
      <c r="AR2280" s="14"/>
      <c r="AS2280" s="9"/>
      <c r="AT2280" s="9"/>
      <c r="AU2280" s="9"/>
      <c r="AV2280" s="13"/>
      <c r="AW2280" s="13"/>
      <c r="AX2280" s="9"/>
      <c r="AY2280" s="9"/>
      <c r="AZ2280" s="9"/>
      <c r="BA2280" s="33">
        <v>4</v>
      </c>
      <c r="BB2280" s="33"/>
      <c r="BC2280" s="36"/>
      <c r="BD2280" s="12" t="s">
        <v>1771</v>
      </c>
    </row>
    <row r="2281" spans="1:57" s="12" customFormat="1" x14ac:dyDescent="0.2">
      <c r="A2281" s="9">
        <f>IF(Search!$C$5="","",IF(COUNTA(Inventory!$AP2281)=1,1,""))</f>
        <v>1</v>
      </c>
      <c r="B2281" s="9" t="str">
        <f>IF(Search!$C$4="","",IF(ISNUMBER(SEARCH(Search!$C$4,$AR2281))=TRUE,1,""))</f>
        <v/>
      </c>
      <c r="C2281" s="9" t="str">
        <f>IF(Search!$C$6="x",IF(COUNTA($AQ2281)=1,1,"N"),IF(COUNTA($AQ2281)=1,"N",""))</f>
        <v/>
      </c>
      <c r="D2281" s="9" t="str">
        <f>IF(Search!$O$8="","",IF(ISNUMBER(SEARCH(Search!$O$8,$BD2281))=TRUE,1,""))</f>
        <v/>
      </c>
      <c r="E2281" s="9" t="str">
        <f>IF(Search!$C$7="","",IF(ISNUMBER(SEARCH(Search!$C$7,$AN2281))=TRUE,1,""))</f>
        <v/>
      </c>
      <c r="F2281" s="9" t="str">
        <f>IF(Search!$C$8="","",IF(ISNUMBER(SEARCH(Search!$C$8,$AO2281))=TRUE,1,""))</f>
        <v/>
      </c>
      <c r="G2281" s="9" t="str">
        <f>IF(Search!$F$4="","",IF(Inventory!$AJ2281&lt;Search!$F$4,"",1))</f>
        <v/>
      </c>
      <c r="H2281" s="9" t="str">
        <f>IF(Search!$F$5="","",IF(Inventory!$AJ2281&gt;Search!$F$5,"",1))</f>
        <v/>
      </c>
      <c r="I2281" s="9" t="str">
        <f>IF(Search!$F$7="","",IF(Search!$F$8="",IF(ISNUMBER(SEARCH(Search!$F$7,$AL2281))=TRUE,1,""),""))</f>
        <v/>
      </c>
      <c r="J2281" s="9" t="str">
        <f>IF($AL2281=Search!$F$8,1,"")</f>
        <v/>
      </c>
      <c r="K2281" s="9" t="str">
        <f>IF(Search!$I$4="","",IF(COUNTA($AS2281)=1,IF(Search!$I$4="N","N",1),""))</f>
        <v/>
      </c>
      <c r="L2281" s="9" t="str">
        <f>IF(Search!$I$5="","",IF($AS2281="RC",1,""))</f>
        <v/>
      </c>
      <c r="M2281" s="9" t="str">
        <f>IF(Search!$I$6="","",IF($AS2281="RCP",1,""))</f>
        <v/>
      </c>
      <c r="N2281" s="9" t="str">
        <f>IF(Search!$I$8="","",IF(COUNTA($AT2281)=1,IF(Search!$I$8="N","N",1),""))</f>
        <v/>
      </c>
      <c r="O2281" s="9" t="str">
        <f>IF(Search!$L$4="","",IF(COUNTA($AU2281)=1,IF(Search!$L$4="N","N",1),""))</f>
        <v/>
      </c>
      <c r="P2281" s="9" t="str">
        <f>IF(Search!$L$5="","",IF(ISNUMBER(SEARCH("Jersey",$AU2281))=TRUE,IF(Search!$L$5="N","N",1),""))</f>
        <v/>
      </c>
      <c r="Q2281" s="9" t="str">
        <f>IF(Search!$L$6="","",IF(ISNUMBER(SEARCH("Patch",$AU2281))=TRUE,IF(Search!$L$6="N","N",1),""))</f>
        <v/>
      </c>
      <c r="R2281" s="9" t="str">
        <f>IF(Search!$L$7="","",IF(ISNUMBER(SEARCH("Shield",$AU2281))=TRUE,IF(Search!$L$7="N","N",1),""))</f>
        <v/>
      </c>
      <c r="S2281" s="9" t="str">
        <f>IF(Search!$L$8="","",IF(ISNUMBER(SEARCH("Stick",$AU2281))=TRUE,IF(Search!$L$8="N","N",1),""))</f>
        <v/>
      </c>
      <c r="T2281" s="9" t="str">
        <f>IF(Search!$O$4="","",IF(COUNTA($AW2281)=1,IF(Search!$O$4="N","N",1),""))</f>
        <v/>
      </c>
      <c r="U2281" s="9" t="str">
        <f>IF(Search!$O$5="","",IF($AW2281="","",IF($AW2281&lt;Search!$O$5,"",1)))</f>
        <v/>
      </c>
      <c r="V2281" s="9" t="str">
        <f>IF(Search!$O$6="","",IF($AW2281="","",IF($AW2281&gt;Search!$O$6,"",1)))</f>
        <v/>
      </c>
      <c r="W2281" s="9" t="str">
        <f>IF(Search!$U$4="","",IF($AX2281="","",1))</f>
        <v/>
      </c>
      <c r="X2281" s="9" t="str">
        <f>IF(Search!$U$5="","",IF(ISNUMBER(SEARCH(Search!$U$5,$AX2281))=TRUE,IF(Search!$U$5="N","N",1),""))</f>
        <v/>
      </c>
      <c r="Y2281" s="9" t="str">
        <f>IF(Search!$U$6="","",IF($AY2281&lt;Search!$U$6,"",1))</f>
        <v/>
      </c>
      <c r="Z2281" s="9" t="str">
        <f>IF(Search!$R$4="","",IF(Inventory!$BA2281&lt;Search!$R$4,"",1))</f>
        <v/>
      </c>
      <c r="AA2281" s="9" t="str">
        <f>IF(Search!$R$5="","",IF($BA2281&gt;Search!$R$5,"",1))</f>
        <v/>
      </c>
      <c r="AB2281" s="9" t="str">
        <f>IF(Search!$R$6="","",IF($BB2281&lt;Search!$R$6,"",1))</f>
        <v/>
      </c>
      <c r="AC2281" s="9" t="str">
        <f>IF(Search!$R$7="","",IF($BB2281&lt;Search!$R$7,"",1))</f>
        <v/>
      </c>
      <c r="AD2281" s="45">
        <f>IF(COUNTIF($A2281:$AC2281,"n")&gt;0,"",IF(SUM($A2281:$AC2281)=COUNTA(Search!$C$4:$C$8,Search!$F$4:$F$8,Search!$I$4:$I$6,Search!$I$8,Search!$L$4:$L$8,Search!$O$4:$O$8,Search!$R$4:$R$7,Search!$U$4:$U$7)-COUNTIF(Search!$C$4:$U$7,"n"),1+LARGE($AD$1:AD2280,1),""))</f>
        <v>356</v>
      </c>
      <c r="AE2281" s="45">
        <f t="shared" si="108"/>
        <v>689</v>
      </c>
      <c r="AF2281" s="45">
        <f>IF(AD2281="","",COUNTIF($AE$1:$AE2280,$AE2281)+RANK($AE2281,$AE$2:$AE$10540,1))</f>
        <v>123</v>
      </c>
      <c r="AG2281" s="45">
        <f t="shared" si="109"/>
        <v>206</v>
      </c>
      <c r="AH2281" s="45">
        <f>IF($AD2281="","",COUNTIF($AG$1:$AG2280,$AG2281)+RANK($AG2281,$AG$1:$AG$10539,0))</f>
        <v>85</v>
      </c>
      <c r="AI2281" s="10" t="str">
        <f t="shared" si="110"/>
        <v>2014-15 Canada Post NHL Original Six Stamps #DOHA Doug Harvey MTL    /   $3</v>
      </c>
      <c r="AJ2281" s="11">
        <v>2014</v>
      </c>
      <c r="AK2281" s="17">
        <v>15</v>
      </c>
      <c r="AL2281" s="12" t="s">
        <v>1671</v>
      </c>
      <c r="AM2281" s="10" t="s">
        <v>1674</v>
      </c>
      <c r="AN2281" s="12" t="s">
        <v>1675</v>
      </c>
      <c r="AO2281" s="9" t="s">
        <v>1911</v>
      </c>
      <c r="AP2281" s="9" t="s">
        <v>1902</v>
      </c>
      <c r="AQ2281" s="9"/>
      <c r="AR2281" s="14"/>
      <c r="AS2281" s="9"/>
      <c r="AT2281" s="9"/>
      <c r="AU2281" s="9"/>
      <c r="AV2281" s="13"/>
      <c r="AW2281" s="13"/>
      <c r="AX2281" s="9"/>
      <c r="AY2281" s="9"/>
      <c r="AZ2281" s="9"/>
      <c r="BA2281" s="33">
        <v>3</v>
      </c>
      <c r="BB2281" s="33"/>
      <c r="BC2281" s="36"/>
      <c r="BD2281" s="12" t="s">
        <v>1771</v>
      </c>
    </row>
    <row r="2282" spans="1:57" s="12" customFormat="1" x14ac:dyDescent="0.2">
      <c r="A2282" s="9">
        <f>IF(Search!$C$5="","",IF(COUNTA(Inventory!$AP2282)=1,1,""))</f>
        <v>1</v>
      </c>
      <c r="B2282" s="9" t="str">
        <f>IF(Search!$C$4="","",IF(ISNUMBER(SEARCH(Search!$C$4,$AR2282))=TRUE,1,""))</f>
        <v/>
      </c>
      <c r="C2282" s="9" t="str">
        <f>IF(Search!$C$6="x",IF(COUNTA($AQ2282)=1,1,"N"),IF(COUNTA($AQ2282)=1,"N",""))</f>
        <v/>
      </c>
      <c r="D2282" s="9" t="str">
        <f>IF(Search!$O$8="","",IF(ISNUMBER(SEARCH(Search!$O$8,$BD2282))=TRUE,1,""))</f>
        <v/>
      </c>
      <c r="E2282" s="9" t="str">
        <f>IF(Search!$C$7="","",IF(ISNUMBER(SEARCH(Search!$C$7,$AN2282))=TRUE,1,""))</f>
        <v/>
      </c>
      <c r="F2282" s="9" t="str">
        <f>IF(Search!$C$8="","",IF(ISNUMBER(SEARCH(Search!$C$8,$AO2282))=TRUE,1,""))</f>
        <v/>
      </c>
      <c r="G2282" s="9" t="str">
        <f>IF(Search!$F$4="","",IF(Inventory!$AJ2282&lt;Search!$F$4,"",1))</f>
        <v/>
      </c>
      <c r="H2282" s="9" t="str">
        <f>IF(Search!$F$5="","",IF(Inventory!$AJ2282&gt;Search!$F$5,"",1))</f>
        <v/>
      </c>
      <c r="I2282" s="9" t="str">
        <f>IF(Search!$F$7="","",IF(Search!$F$8="",IF(ISNUMBER(SEARCH(Search!$F$7,$AL2282))=TRUE,1,""),""))</f>
        <v/>
      </c>
      <c r="J2282" s="9" t="str">
        <f>IF($AL2282=Search!$F$8,1,"")</f>
        <v/>
      </c>
      <c r="K2282" s="9" t="str">
        <f>IF(Search!$I$4="","",IF(COUNTA($AS2282)=1,IF(Search!$I$4="N","N",1),""))</f>
        <v/>
      </c>
      <c r="L2282" s="9" t="str">
        <f>IF(Search!$I$5="","",IF($AS2282="RC",1,""))</f>
        <v/>
      </c>
      <c r="M2282" s="9" t="str">
        <f>IF(Search!$I$6="","",IF($AS2282="RCP",1,""))</f>
        <v/>
      </c>
      <c r="N2282" s="9" t="str">
        <f>IF(Search!$I$8="","",IF(COUNTA($AT2282)=1,IF(Search!$I$8="N","N",1),""))</f>
        <v/>
      </c>
      <c r="O2282" s="9" t="str">
        <f>IF(Search!$L$4="","",IF(COUNTA($AU2282)=1,IF(Search!$L$4="N","N",1),""))</f>
        <v/>
      </c>
      <c r="P2282" s="9" t="str">
        <f>IF(Search!$L$5="","",IF(ISNUMBER(SEARCH("Jersey",$AU2282))=TRUE,IF(Search!$L$5="N","N",1),""))</f>
        <v/>
      </c>
      <c r="Q2282" s="9" t="str">
        <f>IF(Search!$L$6="","",IF(ISNUMBER(SEARCH("Patch",$AU2282))=TRUE,IF(Search!$L$6="N","N",1),""))</f>
        <v/>
      </c>
      <c r="R2282" s="9" t="str">
        <f>IF(Search!$L$7="","",IF(ISNUMBER(SEARCH("Shield",$AU2282))=TRUE,IF(Search!$L$7="N","N",1),""))</f>
        <v/>
      </c>
      <c r="S2282" s="9" t="str">
        <f>IF(Search!$L$8="","",IF(ISNUMBER(SEARCH("Stick",$AU2282))=TRUE,IF(Search!$L$8="N","N",1),""))</f>
        <v/>
      </c>
      <c r="T2282" s="9" t="str">
        <f>IF(Search!$O$4="","",IF(COUNTA($AW2282)=1,IF(Search!$O$4="N","N",1),""))</f>
        <v/>
      </c>
      <c r="U2282" s="9" t="str">
        <f>IF(Search!$O$5="","",IF($AW2282="","",IF($AW2282&lt;Search!$O$5,"",1)))</f>
        <v/>
      </c>
      <c r="V2282" s="9" t="str">
        <f>IF(Search!$O$6="","",IF($AW2282="","",IF($AW2282&gt;Search!$O$6,"",1)))</f>
        <v/>
      </c>
      <c r="W2282" s="9" t="str">
        <f>IF(Search!$U$4="","",IF($AX2282="","",1))</f>
        <v/>
      </c>
      <c r="X2282" s="9" t="str">
        <f>IF(Search!$U$5="","",IF(ISNUMBER(SEARCH(Search!$U$5,$AX2282))=TRUE,IF(Search!$U$5="N","N",1),""))</f>
        <v/>
      </c>
      <c r="Y2282" s="9" t="str">
        <f>IF(Search!$U$6="","",IF($AY2282&lt;Search!$U$6,"",1))</f>
        <v/>
      </c>
      <c r="Z2282" s="9" t="str">
        <f>IF(Search!$R$4="","",IF(Inventory!$BA2282&lt;Search!$R$4,"",1))</f>
        <v/>
      </c>
      <c r="AA2282" s="9" t="str">
        <f>IF(Search!$R$5="","",IF($BA2282&gt;Search!$R$5,"",1))</f>
        <v/>
      </c>
      <c r="AB2282" s="9" t="str">
        <f>IF(Search!$R$6="","",IF($BB2282&lt;Search!$R$6,"",1))</f>
        <v/>
      </c>
      <c r="AC2282" s="9" t="str">
        <f>IF(Search!$R$7="","",IF($BB2282&lt;Search!$R$7,"",1))</f>
        <v/>
      </c>
      <c r="AD2282" s="45">
        <f>IF(COUNTIF($A2282:$AC2282,"n")&gt;0,"",IF(SUM($A2282:$AC2282)=COUNTA(Search!$C$4:$C$8,Search!$F$4:$F$8,Search!$I$4:$I$6,Search!$I$8,Search!$L$4:$L$8,Search!$O$4:$O$8,Search!$R$4:$R$7,Search!$U$4:$U$7)-COUNTIF(Search!$C$4:$U$7,"n"),1+LARGE($AD$1:AD2281,1),""))</f>
        <v>357</v>
      </c>
      <c r="AE2282" s="45">
        <f t="shared" si="108"/>
        <v>942</v>
      </c>
      <c r="AF2282" s="45">
        <f>IF(AD2282="","",COUNTIF($AE$1:$AE2281,$AE2282)+RANK($AE2282,$AE$2:$AE$10540,1))</f>
        <v>151</v>
      </c>
      <c r="AG2282" s="45">
        <f t="shared" si="109"/>
        <v>165</v>
      </c>
      <c r="AH2282" s="45">
        <f>IF($AD2282="","",COUNTIF($AG$1:$AG2281,$AG2282)+RANK($AG2282,$AG$1:$AG$10539,0))</f>
        <v>108</v>
      </c>
      <c r="AI2282" s="10" t="str">
        <f t="shared" si="110"/>
        <v>2014-15 Canada Post NHL Original Six Stamps #HAHO Harry Howell NYR    /   $2.5</v>
      </c>
      <c r="AJ2282" s="11">
        <v>2014</v>
      </c>
      <c r="AK2282" s="17">
        <v>15</v>
      </c>
      <c r="AL2282" s="12" t="s">
        <v>1671</v>
      </c>
      <c r="AM2282" s="10" t="s">
        <v>1676</v>
      </c>
      <c r="AN2282" s="12" t="s">
        <v>1677</v>
      </c>
      <c r="AO2282" s="9" t="s">
        <v>1905</v>
      </c>
      <c r="AP2282" s="9" t="s">
        <v>1902</v>
      </c>
      <c r="AQ2282" s="9"/>
      <c r="AR2282" s="14"/>
      <c r="AS2282" s="9"/>
      <c r="AT2282" s="9"/>
      <c r="AU2282" s="9"/>
      <c r="AV2282" s="13"/>
      <c r="AW2282" s="13"/>
      <c r="AX2282" s="9"/>
      <c r="AY2282" s="9"/>
      <c r="AZ2282" s="9"/>
      <c r="BA2282" s="33">
        <v>2.5</v>
      </c>
      <c r="BB2282" s="33"/>
      <c r="BC2282" s="36"/>
      <c r="BD2282" s="12" t="s">
        <v>1771</v>
      </c>
    </row>
    <row r="2283" spans="1:57" s="12" customFormat="1" x14ac:dyDescent="0.2">
      <c r="A2283" s="9">
        <f>IF(Search!$C$5="","",IF(COUNTA(Inventory!$AP2283)=1,1,""))</f>
        <v>1</v>
      </c>
      <c r="B2283" s="9" t="str">
        <f>IF(Search!$C$4="","",IF(ISNUMBER(SEARCH(Search!$C$4,$AR2283))=TRUE,1,""))</f>
        <v/>
      </c>
      <c r="C2283" s="9" t="str">
        <f>IF(Search!$C$6="x",IF(COUNTA($AQ2283)=1,1,"N"),IF(COUNTA($AQ2283)=1,"N",""))</f>
        <v/>
      </c>
      <c r="D2283" s="9" t="str">
        <f>IF(Search!$O$8="","",IF(ISNUMBER(SEARCH(Search!$O$8,$BD2283))=TRUE,1,""))</f>
        <v/>
      </c>
      <c r="E2283" s="9" t="str">
        <f>IF(Search!$C$7="","",IF(ISNUMBER(SEARCH(Search!$C$7,$AN2283))=TRUE,1,""))</f>
        <v/>
      </c>
      <c r="F2283" s="9" t="str">
        <f>IF(Search!$C$8="","",IF(ISNUMBER(SEARCH(Search!$C$8,$AO2283))=TRUE,1,""))</f>
        <v/>
      </c>
      <c r="G2283" s="9" t="str">
        <f>IF(Search!$F$4="","",IF(Inventory!$AJ2283&lt;Search!$F$4,"",1))</f>
        <v/>
      </c>
      <c r="H2283" s="9" t="str">
        <f>IF(Search!$F$5="","",IF(Inventory!$AJ2283&gt;Search!$F$5,"",1))</f>
        <v/>
      </c>
      <c r="I2283" s="9" t="str">
        <f>IF(Search!$F$7="","",IF(Search!$F$8="",IF(ISNUMBER(SEARCH(Search!$F$7,$AL2283))=TRUE,1,""),""))</f>
        <v/>
      </c>
      <c r="J2283" s="9" t="str">
        <f>IF($AL2283=Search!$F$8,1,"")</f>
        <v/>
      </c>
      <c r="K2283" s="9" t="str">
        <f>IF(Search!$I$4="","",IF(COUNTA($AS2283)=1,IF(Search!$I$4="N","N",1),""))</f>
        <v/>
      </c>
      <c r="L2283" s="9" t="str">
        <f>IF(Search!$I$5="","",IF($AS2283="RC",1,""))</f>
        <v/>
      </c>
      <c r="M2283" s="9" t="str">
        <f>IF(Search!$I$6="","",IF($AS2283="RCP",1,""))</f>
        <v/>
      </c>
      <c r="N2283" s="9" t="str">
        <f>IF(Search!$I$8="","",IF(COUNTA($AT2283)=1,IF(Search!$I$8="N","N",1),""))</f>
        <v/>
      </c>
      <c r="O2283" s="9" t="str">
        <f>IF(Search!$L$4="","",IF(COUNTA($AU2283)=1,IF(Search!$L$4="N","N",1),""))</f>
        <v/>
      </c>
      <c r="P2283" s="9" t="str">
        <f>IF(Search!$L$5="","",IF(ISNUMBER(SEARCH("Jersey",$AU2283))=TRUE,IF(Search!$L$5="N","N",1),""))</f>
        <v/>
      </c>
      <c r="Q2283" s="9" t="str">
        <f>IF(Search!$L$6="","",IF(ISNUMBER(SEARCH("Patch",$AU2283))=TRUE,IF(Search!$L$6="N","N",1),""))</f>
        <v/>
      </c>
      <c r="R2283" s="9" t="str">
        <f>IF(Search!$L$7="","",IF(ISNUMBER(SEARCH("Shield",$AU2283))=TRUE,IF(Search!$L$7="N","N",1),""))</f>
        <v/>
      </c>
      <c r="S2283" s="9" t="str">
        <f>IF(Search!$L$8="","",IF(ISNUMBER(SEARCH("Stick",$AU2283))=TRUE,IF(Search!$L$8="N","N",1),""))</f>
        <v/>
      </c>
      <c r="T2283" s="9" t="str">
        <f>IF(Search!$O$4="","",IF(COUNTA($AW2283)=1,IF(Search!$O$4="N","N",1),""))</f>
        <v/>
      </c>
      <c r="U2283" s="9" t="str">
        <f>IF(Search!$O$5="","",IF($AW2283="","",IF($AW2283&lt;Search!$O$5,"",1)))</f>
        <v/>
      </c>
      <c r="V2283" s="9" t="str">
        <f>IF(Search!$O$6="","",IF($AW2283="","",IF($AW2283&gt;Search!$O$6,"",1)))</f>
        <v/>
      </c>
      <c r="W2283" s="9" t="str">
        <f>IF(Search!$U$4="","",IF($AX2283="","",1))</f>
        <v/>
      </c>
      <c r="X2283" s="9" t="str">
        <f>IF(Search!$U$5="","",IF(ISNUMBER(SEARCH(Search!$U$5,$AX2283))=TRUE,IF(Search!$U$5="N","N",1),""))</f>
        <v/>
      </c>
      <c r="Y2283" s="9" t="str">
        <f>IF(Search!$U$6="","",IF($AY2283&lt;Search!$U$6,"",1))</f>
        <v/>
      </c>
      <c r="Z2283" s="9" t="str">
        <f>IF(Search!$R$4="","",IF(Inventory!$BA2283&lt;Search!$R$4,"",1))</f>
        <v/>
      </c>
      <c r="AA2283" s="9" t="str">
        <f>IF(Search!$R$5="","",IF($BA2283&gt;Search!$R$5,"",1))</f>
        <v/>
      </c>
      <c r="AB2283" s="9" t="str">
        <f>IF(Search!$R$6="","",IF($BB2283&lt;Search!$R$6,"",1))</f>
        <v/>
      </c>
      <c r="AC2283" s="9" t="str">
        <f>IF(Search!$R$7="","",IF($BB2283&lt;Search!$R$7,"",1))</f>
        <v/>
      </c>
      <c r="AD2283" s="45">
        <f>IF(COUNTIF($A2283:$AC2283,"n")&gt;0,"",IF(SUM($A2283:$AC2283)=COUNTA(Search!$C$4:$C$8,Search!$F$4:$F$8,Search!$I$4:$I$6,Search!$I$8,Search!$L$4:$L$8,Search!$O$4:$O$8,Search!$R$4:$R$7,Search!$U$4:$U$7)-COUNTIF(Search!$C$4:$U$7,"n"),1+LARGE($AD$1:AD2282,1),""))</f>
        <v>358</v>
      </c>
      <c r="AE2283" s="45">
        <f t="shared" si="108"/>
        <v>2074</v>
      </c>
      <c r="AF2283" s="45">
        <f>IF(AD2283="","",COUNTIF($AE$1:$AE2282,$AE2283)+RANK($AE2283,$AE$2:$AE$10540,1))</f>
        <v>390</v>
      </c>
      <c r="AG2283" s="45">
        <f t="shared" si="109"/>
        <v>165</v>
      </c>
      <c r="AH2283" s="45">
        <f>IF($AD2283="","",COUNTIF($AG$1:$AG2282,$AG2283)+RANK($AG2283,$AG$1:$AG$10539,0))</f>
        <v>109</v>
      </c>
      <c r="AI2283" s="10" t="str">
        <f t="shared" si="110"/>
        <v>2014-15 Canada Post NHL Original Six Stamps #PIPI Pierre Pilote CHI    /   $2.5</v>
      </c>
      <c r="AJ2283" s="11">
        <v>2014</v>
      </c>
      <c r="AK2283" s="17">
        <v>15</v>
      </c>
      <c r="AL2283" s="12" t="s">
        <v>1671</v>
      </c>
      <c r="AM2283" s="10" t="s">
        <v>1678</v>
      </c>
      <c r="AN2283" s="12" t="s">
        <v>1679</v>
      </c>
      <c r="AO2283" s="9" t="s">
        <v>1917</v>
      </c>
      <c r="AP2283" s="9" t="s">
        <v>1902</v>
      </c>
      <c r="AQ2283" s="9"/>
      <c r="AR2283" s="14"/>
      <c r="AS2283" s="9"/>
      <c r="AT2283" s="9"/>
      <c r="AU2283" s="9"/>
      <c r="AV2283" s="13"/>
      <c r="AW2283" s="13"/>
      <c r="AX2283" s="9"/>
      <c r="AY2283" s="9"/>
      <c r="AZ2283" s="9"/>
      <c r="BA2283" s="33">
        <v>2.5</v>
      </c>
      <c r="BB2283" s="33"/>
      <c r="BC2283" s="36"/>
      <c r="BD2283" s="12" t="s">
        <v>1771</v>
      </c>
    </row>
    <row r="2284" spans="1:57" s="12" customFormat="1" x14ac:dyDescent="0.2">
      <c r="A2284" s="9">
        <f>IF(Search!$C$5="","",IF(COUNTA(Inventory!$AP2284)=1,1,""))</f>
        <v>1</v>
      </c>
      <c r="B2284" s="9" t="str">
        <f>IF(Search!$C$4="","",IF(ISNUMBER(SEARCH(Search!$C$4,$AR2284))=TRUE,1,""))</f>
        <v/>
      </c>
      <c r="C2284" s="9" t="str">
        <f>IF(Search!$C$6="x",IF(COUNTA($AQ2284)=1,1,"N"),IF(COUNTA($AQ2284)=1,"N",""))</f>
        <v/>
      </c>
      <c r="D2284" s="9" t="str">
        <f>IF(Search!$O$8="","",IF(ISNUMBER(SEARCH(Search!$O$8,$BD2284))=TRUE,1,""))</f>
        <v/>
      </c>
      <c r="E2284" s="9" t="str">
        <f>IF(Search!$C$7="","",IF(ISNUMBER(SEARCH(Search!$C$7,$AN2284))=TRUE,1,""))</f>
        <v/>
      </c>
      <c r="F2284" s="9" t="str">
        <f>IF(Search!$C$8="","",IF(ISNUMBER(SEARCH(Search!$C$8,$AO2284))=TRUE,1,""))</f>
        <v/>
      </c>
      <c r="G2284" s="9" t="str">
        <f>IF(Search!$F$4="","",IF(Inventory!$AJ2284&lt;Search!$F$4,"",1))</f>
        <v/>
      </c>
      <c r="H2284" s="9" t="str">
        <f>IF(Search!$F$5="","",IF(Inventory!$AJ2284&gt;Search!$F$5,"",1))</f>
        <v/>
      </c>
      <c r="I2284" s="9" t="str">
        <f>IF(Search!$F$7="","",IF(Search!$F$8="",IF(ISNUMBER(SEARCH(Search!$F$7,$AL2284))=TRUE,1,""),""))</f>
        <v/>
      </c>
      <c r="J2284" s="9" t="str">
        <f>IF($AL2284=Search!$F$8,1,"")</f>
        <v/>
      </c>
      <c r="K2284" s="9" t="str">
        <f>IF(Search!$I$4="","",IF(COUNTA($AS2284)=1,IF(Search!$I$4="N","N",1),""))</f>
        <v/>
      </c>
      <c r="L2284" s="9" t="str">
        <f>IF(Search!$I$5="","",IF($AS2284="RC",1,""))</f>
        <v/>
      </c>
      <c r="M2284" s="9" t="str">
        <f>IF(Search!$I$6="","",IF($AS2284="RCP",1,""))</f>
        <v/>
      </c>
      <c r="N2284" s="9" t="str">
        <f>IF(Search!$I$8="","",IF(COUNTA($AT2284)=1,IF(Search!$I$8="N","N",1),""))</f>
        <v/>
      </c>
      <c r="O2284" s="9" t="str">
        <f>IF(Search!$L$4="","",IF(COUNTA($AU2284)=1,IF(Search!$L$4="N","N",1),""))</f>
        <v/>
      </c>
      <c r="P2284" s="9" t="str">
        <f>IF(Search!$L$5="","",IF(ISNUMBER(SEARCH("Jersey",$AU2284))=TRUE,IF(Search!$L$5="N","N",1),""))</f>
        <v/>
      </c>
      <c r="Q2284" s="9" t="str">
        <f>IF(Search!$L$6="","",IF(ISNUMBER(SEARCH("Patch",$AU2284))=TRUE,IF(Search!$L$6="N","N",1),""))</f>
        <v/>
      </c>
      <c r="R2284" s="9" t="str">
        <f>IF(Search!$L$7="","",IF(ISNUMBER(SEARCH("Shield",$AU2284))=TRUE,IF(Search!$L$7="N","N",1),""))</f>
        <v/>
      </c>
      <c r="S2284" s="9" t="str">
        <f>IF(Search!$L$8="","",IF(ISNUMBER(SEARCH("Stick",$AU2284))=TRUE,IF(Search!$L$8="N","N",1),""))</f>
        <v/>
      </c>
      <c r="T2284" s="9" t="str">
        <f>IF(Search!$O$4="","",IF(COUNTA($AW2284)=1,IF(Search!$O$4="N","N",1),""))</f>
        <v/>
      </c>
      <c r="U2284" s="9" t="str">
        <f>IF(Search!$O$5="","",IF($AW2284="","",IF($AW2284&lt;Search!$O$5,"",1)))</f>
        <v/>
      </c>
      <c r="V2284" s="9" t="str">
        <f>IF(Search!$O$6="","",IF($AW2284="","",IF($AW2284&gt;Search!$O$6,"",1)))</f>
        <v/>
      </c>
      <c r="W2284" s="9" t="str">
        <f>IF(Search!$U$4="","",IF($AX2284="","",1))</f>
        <v/>
      </c>
      <c r="X2284" s="9" t="str">
        <f>IF(Search!$U$5="","",IF(ISNUMBER(SEARCH(Search!$U$5,$AX2284))=TRUE,IF(Search!$U$5="N","N",1),""))</f>
        <v/>
      </c>
      <c r="Y2284" s="9" t="str">
        <f>IF(Search!$U$6="","",IF($AY2284&lt;Search!$U$6,"",1))</f>
        <v/>
      </c>
      <c r="Z2284" s="9" t="str">
        <f>IF(Search!$R$4="","",IF(Inventory!$BA2284&lt;Search!$R$4,"",1))</f>
        <v/>
      </c>
      <c r="AA2284" s="9" t="str">
        <f>IF(Search!$R$5="","",IF($BA2284&gt;Search!$R$5,"",1))</f>
        <v/>
      </c>
      <c r="AB2284" s="9" t="str">
        <f>IF(Search!$R$6="","",IF($BB2284&lt;Search!$R$6,"",1))</f>
        <v/>
      </c>
      <c r="AC2284" s="9" t="str">
        <f>IF(Search!$R$7="","",IF($BB2284&lt;Search!$R$7,"",1))</f>
        <v/>
      </c>
      <c r="AD2284" s="45">
        <f>IF(COUNTIF($A2284:$AC2284,"n")&gt;0,"",IF(SUM($A2284:$AC2284)=COUNTA(Search!$C$4:$C$8,Search!$F$4:$F$8,Search!$I$4:$I$6,Search!$I$8,Search!$L$4:$L$8,Search!$O$4:$O$8,Search!$R$4:$R$7,Search!$U$4:$U$7)-COUNTIF(Search!$C$4:$U$7,"n"),1+LARGE($AD$1:AD2283,1),""))</f>
        <v>359</v>
      </c>
      <c r="AE2284" s="45">
        <f t="shared" si="108"/>
        <v>2095</v>
      </c>
      <c r="AF2284" s="45">
        <f>IF(AD2284="","",COUNTIF($AE$1:$AE2283,$AE2284)+RANK($AE2284,$AE$2:$AE$10540,1))</f>
        <v>397</v>
      </c>
      <c r="AG2284" s="45">
        <f t="shared" si="109"/>
        <v>165</v>
      </c>
      <c r="AH2284" s="45">
        <f>IF($AD2284="","",COUNTIF($AG$1:$AG2283,$AG2284)+RANK($AG2284,$AG$1:$AG$10539,0))</f>
        <v>110</v>
      </c>
      <c r="AI2284" s="10" t="str">
        <f t="shared" si="110"/>
        <v>2014-15 Canada Post NHL Original Six Stamps #REKE Red Kelly DET    /   $2.5</v>
      </c>
      <c r="AJ2284" s="11">
        <v>2014</v>
      </c>
      <c r="AK2284" s="17">
        <v>15</v>
      </c>
      <c r="AL2284" s="12" t="s">
        <v>1671</v>
      </c>
      <c r="AM2284" s="10" t="s">
        <v>1680</v>
      </c>
      <c r="AN2284" s="12" t="s">
        <v>1370</v>
      </c>
      <c r="AO2284" s="9" t="s">
        <v>1920</v>
      </c>
      <c r="AP2284" s="9" t="s">
        <v>1902</v>
      </c>
      <c r="AQ2284" s="9"/>
      <c r="AR2284" s="14"/>
      <c r="AS2284" s="9"/>
      <c r="AT2284" s="9"/>
      <c r="AU2284" s="9"/>
      <c r="AV2284" s="13"/>
      <c r="AW2284" s="13"/>
      <c r="AX2284" s="9"/>
      <c r="AY2284" s="9"/>
      <c r="AZ2284" s="9"/>
      <c r="BA2284" s="33">
        <v>2.5</v>
      </c>
      <c r="BB2284" s="33"/>
      <c r="BC2284" s="36"/>
      <c r="BD2284" s="12" t="s">
        <v>1771</v>
      </c>
    </row>
    <row r="2285" spans="1:57" s="12" customFormat="1" x14ac:dyDescent="0.2">
      <c r="A2285" s="9">
        <f>IF(Search!$C$5="","",IF(COUNTA(Inventory!$AP2285)=1,1,""))</f>
        <v>1</v>
      </c>
      <c r="B2285" s="9" t="str">
        <f>IF(Search!$C$4="","",IF(ISNUMBER(SEARCH(Search!$C$4,$AR2285))=TRUE,1,""))</f>
        <v/>
      </c>
      <c r="C2285" s="9" t="str">
        <f>IF(Search!$C$6="x",IF(COUNTA($AQ2285)=1,1,"N"),IF(COUNTA($AQ2285)=1,"N",""))</f>
        <v/>
      </c>
      <c r="D2285" s="9" t="str">
        <f>IF(Search!$O$8="","",IF(ISNUMBER(SEARCH(Search!$O$8,$BD2285))=TRUE,1,""))</f>
        <v/>
      </c>
      <c r="E2285" s="9" t="str">
        <f>IF(Search!$C$7="","",IF(ISNUMBER(SEARCH(Search!$C$7,$AN2285))=TRUE,1,""))</f>
        <v/>
      </c>
      <c r="F2285" s="9" t="str">
        <f>IF(Search!$C$8="","",IF(ISNUMBER(SEARCH(Search!$C$8,$AO2285))=TRUE,1,""))</f>
        <v/>
      </c>
      <c r="G2285" s="9" t="str">
        <f>IF(Search!$F$4="","",IF(Inventory!$AJ2285&lt;Search!$F$4,"",1))</f>
        <v/>
      </c>
      <c r="H2285" s="9" t="str">
        <f>IF(Search!$F$5="","",IF(Inventory!$AJ2285&gt;Search!$F$5,"",1))</f>
        <v/>
      </c>
      <c r="I2285" s="9" t="str">
        <f>IF(Search!$F$7="","",IF(Search!$F$8="",IF(ISNUMBER(SEARCH(Search!$F$7,$AL2285))=TRUE,1,""),""))</f>
        <v/>
      </c>
      <c r="J2285" s="9" t="str">
        <f>IF($AL2285=Search!$F$8,1,"")</f>
        <v/>
      </c>
      <c r="K2285" s="9" t="str">
        <f>IF(Search!$I$4="","",IF(COUNTA($AS2285)=1,IF(Search!$I$4="N","N",1),""))</f>
        <v/>
      </c>
      <c r="L2285" s="9" t="str">
        <f>IF(Search!$I$5="","",IF($AS2285="RC",1,""))</f>
        <v/>
      </c>
      <c r="M2285" s="9" t="str">
        <f>IF(Search!$I$6="","",IF($AS2285="RCP",1,""))</f>
        <v/>
      </c>
      <c r="N2285" s="9" t="str">
        <f>IF(Search!$I$8="","",IF(COUNTA($AT2285)=1,IF(Search!$I$8="N","N",1),""))</f>
        <v/>
      </c>
      <c r="O2285" s="9" t="str">
        <f>IF(Search!$L$4="","",IF(COUNTA($AU2285)=1,IF(Search!$L$4="N","N",1),""))</f>
        <v/>
      </c>
      <c r="P2285" s="9" t="str">
        <f>IF(Search!$L$5="","",IF(ISNUMBER(SEARCH("Jersey",$AU2285))=TRUE,IF(Search!$L$5="N","N",1),""))</f>
        <v/>
      </c>
      <c r="Q2285" s="9" t="str">
        <f>IF(Search!$L$6="","",IF(ISNUMBER(SEARCH("Patch",$AU2285))=TRUE,IF(Search!$L$6="N","N",1),""))</f>
        <v/>
      </c>
      <c r="R2285" s="9" t="str">
        <f>IF(Search!$L$7="","",IF(ISNUMBER(SEARCH("Shield",$AU2285))=TRUE,IF(Search!$L$7="N","N",1),""))</f>
        <v/>
      </c>
      <c r="S2285" s="9" t="str">
        <f>IF(Search!$L$8="","",IF(ISNUMBER(SEARCH("Stick",$AU2285))=TRUE,IF(Search!$L$8="N","N",1),""))</f>
        <v/>
      </c>
      <c r="T2285" s="9" t="str">
        <f>IF(Search!$O$4="","",IF(COUNTA($AW2285)=1,IF(Search!$O$4="N","N",1),""))</f>
        <v/>
      </c>
      <c r="U2285" s="9" t="str">
        <f>IF(Search!$O$5="","",IF($AW2285="","",IF($AW2285&lt;Search!$O$5,"",1)))</f>
        <v/>
      </c>
      <c r="V2285" s="9" t="str">
        <f>IF(Search!$O$6="","",IF($AW2285="","",IF($AW2285&gt;Search!$O$6,"",1)))</f>
        <v/>
      </c>
      <c r="W2285" s="9" t="str">
        <f>IF(Search!$U$4="","",IF($AX2285="","",1))</f>
        <v/>
      </c>
      <c r="X2285" s="9" t="str">
        <f>IF(Search!$U$5="","",IF(ISNUMBER(SEARCH(Search!$U$5,$AX2285))=TRUE,IF(Search!$U$5="N","N",1),""))</f>
        <v/>
      </c>
      <c r="Y2285" s="9" t="str">
        <f>IF(Search!$U$6="","",IF($AY2285&lt;Search!$U$6,"",1))</f>
        <v/>
      </c>
      <c r="Z2285" s="9" t="str">
        <f>IF(Search!$R$4="","",IF(Inventory!$BA2285&lt;Search!$R$4,"",1))</f>
        <v/>
      </c>
      <c r="AA2285" s="9" t="str">
        <f>IF(Search!$R$5="","",IF($BA2285&gt;Search!$R$5,"",1))</f>
        <v/>
      </c>
      <c r="AB2285" s="9" t="str">
        <f>IF(Search!$R$6="","",IF($BB2285&lt;Search!$R$6,"",1))</f>
        <v/>
      </c>
      <c r="AC2285" s="9" t="str">
        <f>IF(Search!$R$7="","",IF($BB2285&lt;Search!$R$7,"",1))</f>
        <v/>
      </c>
      <c r="AD2285" s="45">
        <f>IF(COUNTIF($A2285:$AC2285,"n")&gt;0,"",IF(SUM($A2285:$AC2285)=COUNTA(Search!$C$4:$C$8,Search!$F$4:$F$8,Search!$I$4:$I$6,Search!$I$8,Search!$L$4:$L$8,Search!$O$4:$O$8,Search!$R$4:$R$7,Search!$U$4:$U$7)-COUNTIF(Search!$C$4:$U$7,"n"),1+LARGE($AD$1:AD2284,1),""))</f>
        <v>360</v>
      </c>
      <c r="AE2285" s="45">
        <f t="shared" si="108"/>
        <v>2453</v>
      </c>
      <c r="AF2285" s="45">
        <f>IF(AD2285="","",COUNTIF($AE$1:$AE2284,$AE2285)+RANK($AE2285,$AE$2:$AE$10540,1))</f>
        <v>456</v>
      </c>
      <c r="AG2285" s="45">
        <f t="shared" si="109"/>
        <v>206</v>
      </c>
      <c r="AH2285" s="45">
        <f>IF($AD2285="","",COUNTIF($AG$1:$AG2284,$AG2285)+RANK($AG2285,$AG$1:$AG$10539,0))</f>
        <v>86</v>
      </c>
      <c r="AI2285" s="10" t="str">
        <f t="shared" si="110"/>
        <v>2014-15 Canada Post NHL Original Six Stamps #TIHO Tim Horton TOR    /   $3</v>
      </c>
      <c r="AJ2285" s="11">
        <v>2014</v>
      </c>
      <c r="AK2285" s="17">
        <v>15</v>
      </c>
      <c r="AL2285" s="12" t="s">
        <v>1671</v>
      </c>
      <c r="AM2285" s="10" t="s">
        <v>1681</v>
      </c>
      <c r="AN2285" s="12" t="s">
        <v>40</v>
      </c>
      <c r="AO2285" s="9" t="s">
        <v>1904</v>
      </c>
      <c r="AP2285" s="9" t="s">
        <v>1902</v>
      </c>
      <c r="AQ2285" s="9"/>
      <c r="AR2285" s="14"/>
      <c r="AS2285" s="9"/>
      <c r="AT2285" s="9"/>
      <c r="AU2285" s="9"/>
      <c r="AV2285" s="13"/>
      <c r="AW2285" s="13"/>
      <c r="AX2285" s="9"/>
      <c r="AY2285" s="9"/>
      <c r="AZ2285" s="9"/>
      <c r="BA2285" s="33">
        <v>3</v>
      </c>
      <c r="BB2285" s="33"/>
      <c r="BC2285" s="36"/>
      <c r="BD2285" s="12" t="s">
        <v>1771</v>
      </c>
    </row>
    <row r="2286" spans="1:57" s="12" customFormat="1" x14ac:dyDescent="0.2">
      <c r="A2286" s="9" t="str">
        <f>IF(Search!$C$5="","",IF(COUNTA(Inventory!$AP2286)=1,1,""))</f>
        <v/>
      </c>
      <c r="B2286" s="9" t="str">
        <f>IF(Search!$C$4="","",IF(ISNUMBER(SEARCH(Search!$C$4,$AR2286))=TRUE,1,""))</f>
        <v/>
      </c>
      <c r="C2286" s="9" t="str">
        <f>IF(Search!$C$6="x",IF(COUNTA($AQ2286)=1,1,"N"),IF(COUNTA($AQ2286)=1,"N",""))</f>
        <v/>
      </c>
      <c r="D2286" s="9" t="str">
        <f>IF(Search!$O$8="","",IF(ISNUMBER(SEARCH(Search!$O$8,$BD2286))=TRUE,1,""))</f>
        <v/>
      </c>
      <c r="E2286" s="9" t="str">
        <f>IF(Search!$C$7="","",IF(ISNUMBER(SEARCH(Search!$C$7,$AN2286))=TRUE,1,""))</f>
        <v/>
      </c>
      <c r="F2286" s="9" t="str">
        <f>IF(Search!$C$8="","",IF(ISNUMBER(SEARCH(Search!$C$8,$AO2286))=TRUE,1,""))</f>
        <v/>
      </c>
      <c r="G2286" s="9" t="str">
        <f>IF(Search!$F$4="","",IF(Inventory!$AJ2286&lt;Search!$F$4,"",1))</f>
        <v/>
      </c>
      <c r="H2286" s="9" t="str">
        <f>IF(Search!$F$5="","",IF(Inventory!$AJ2286&gt;Search!$F$5,"",1))</f>
        <v/>
      </c>
      <c r="I2286" s="9" t="str">
        <f>IF(Search!$F$7="","",IF(Search!$F$8="",IF(ISNUMBER(SEARCH(Search!$F$7,$AL2286))=TRUE,1,""),""))</f>
        <v/>
      </c>
      <c r="J2286" s="9" t="str">
        <f>IF($AL2286=Search!$F$8,1,"")</f>
        <v/>
      </c>
      <c r="K2286" s="9" t="str">
        <f>IF(Search!$I$4="","",IF(COUNTA($AS2286)=1,IF(Search!$I$4="N","N",1),""))</f>
        <v/>
      </c>
      <c r="L2286" s="9" t="str">
        <f>IF(Search!$I$5="","",IF($AS2286="RC",1,""))</f>
        <v/>
      </c>
      <c r="M2286" s="9" t="str">
        <f>IF(Search!$I$6="","",IF($AS2286="RCP",1,""))</f>
        <v/>
      </c>
      <c r="N2286" s="9" t="str">
        <f>IF(Search!$I$8="","",IF(COUNTA($AT2286)=1,IF(Search!$I$8="N","N",1),""))</f>
        <v/>
      </c>
      <c r="O2286" s="9" t="str">
        <f>IF(Search!$L$4="","",IF(COUNTA($AU2286)=1,IF(Search!$L$4="N","N",1),""))</f>
        <v/>
      </c>
      <c r="P2286" s="9" t="str">
        <f>IF(Search!$L$5="","",IF(ISNUMBER(SEARCH("Jersey",$AU2286))=TRUE,IF(Search!$L$5="N","N",1),""))</f>
        <v/>
      </c>
      <c r="Q2286" s="9" t="str">
        <f>IF(Search!$L$6="","",IF(ISNUMBER(SEARCH("Patch",$AU2286))=TRUE,IF(Search!$L$6="N","N",1),""))</f>
        <v/>
      </c>
      <c r="R2286" s="9" t="str">
        <f>IF(Search!$L$7="","",IF(ISNUMBER(SEARCH("Shield",$AU2286))=TRUE,IF(Search!$L$7="N","N",1),""))</f>
        <v/>
      </c>
      <c r="S2286" s="9" t="str">
        <f>IF(Search!$L$8="","",IF(ISNUMBER(SEARCH("Stick",$AU2286))=TRUE,IF(Search!$L$8="N","N",1),""))</f>
        <v/>
      </c>
      <c r="T2286" s="9" t="str">
        <f>IF(Search!$O$4="","",IF(COUNTA($AW2286)=1,IF(Search!$O$4="N","N",1),""))</f>
        <v/>
      </c>
      <c r="U2286" s="9" t="str">
        <f>IF(Search!$O$5="","",IF($AW2286="","",IF($AW2286&lt;Search!$O$5,"",1)))</f>
        <v/>
      </c>
      <c r="V2286" s="9" t="str">
        <f>IF(Search!$O$6="","",IF($AW2286="","",IF($AW2286&gt;Search!$O$6,"",1)))</f>
        <v/>
      </c>
      <c r="W2286" s="9" t="str">
        <f>IF(Search!$U$4="","",IF($AX2286="","",1))</f>
        <v/>
      </c>
      <c r="X2286" s="9" t="str">
        <f>IF(Search!$U$5="","",IF(ISNUMBER(SEARCH(Search!$U$5,$AX2286))=TRUE,IF(Search!$U$5="N","N",1),""))</f>
        <v/>
      </c>
      <c r="Y2286" s="9" t="str">
        <f>IF(Search!$U$6="","",IF($AY2286&lt;Search!$U$6,"",1))</f>
        <v/>
      </c>
      <c r="Z2286" s="9" t="str">
        <f>IF(Search!$R$4="","",IF(Inventory!$BA2286&lt;Search!$R$4,"",1))</f>
        <v/>
      </c>
      <c r="AA2286" s="9" t="str">
        <f>IF(Search!$R$5="","",IF($BA2286&gt;Search!$R$5,"",1))</f>
        <v/>
      </c>
      <c r="AB2286" s="9" t="str">
        <f>IF(Search!$R$6="","",IF($BB2286&lt;Search!$R$6,"",1))</f>
        <v/>
      </c>
      <c r="AC2286" s="9" t="str">
        <f>IF(Search!$R$7="","",IF($BB2286&lt;Search!$R$7,"",1))</f>
        <v/>
      </c>
      <c r="AD2286" s="45" t="str">
        <f>IF(COUNTIF($A2286:$AC2286,"n")&gt;0,"",IF(SUM($A2286:$AC2286)=COUNTA(Search!$C$4:$C$8,Search!$F$4:$F$8,Search!$I$4:$I$6,Search!$I$8,Search!$L$4:$L$8,Search!$O$4:$O$8,Search!$R$4:$R$7,Search!$U$4:$U$7)-COUNTIF(Search!$C$4:$U$7,"n"),1+LARGE($AD$1:AD2285,1),""))</f>
        <v/>
      </c>
      <c r="AE2286" s="45" t="str">
        <f t="shared" si="108"/>
        <v/>
      </c>
      <c r="AF2286" s="45" t="str">
        <f>IF(AD2286="","",COUNTIF($AE$1:$AE2285,$AE2286)+RANK($AE2286,$AE$2:$AE$10540,1))</f>
        <v/>
      </c>
      <c r="AG2286" s="45" t="str">
        <f t="shared" si="109"/>
        <v/>
      </c>
      <c r="AH2286" s="45" t="str">
        <f>IF($AD2286="","",COUNTIF($AG$1:$AG2285,$AG2286)+RANK($AG2286,$AG$1:$AG$10539,0))</f>
        <v/>
      </c>
      <c r="AI2286" s="10" t="str">
        <f t="shared" si="110"/>
        <v>2014-15 Game Used Stick - Toronto Maple Leafs #21 James Van Riemsdyk TOR    / Real Sports Apparel Authenticated  $250</v>
      </c>
      <c r="AJ2286" s="11">
        <v>2014</v>
      </c>
      <c r="AK2286" s="17" t="s">
        <v>1865</v>
      </c>
      <c r="AL2286" s="12" t="s">
        <v>2485</v>
      </c>
      <c r="AM2286" s="10">
        <v>21</v>
      </c>
      <c r="AN2286" s="15" t="s">
        <v>2486</v>
      </c>
      <c r="AO2286" s="14" t="s">
        <v>1904</v>
      </c>
      <c r="AP2286" s="14"/>
      <c r="AQ2286" s="14"/>
      <c r="AR2286" s="14" t="s">
        <v>2487</v>
      </c>
      <c r="AS2286" s="9"/>
      <c r="AT2286" s="9"/>
      <c r="AU2286" s="9"/>
      <c r="AV2286" s="13"/>
      <c r="AW2286" s="13"/>
      <c r="AX2286" s="9" t="s">
        <v>2145</v>
      </c>
      <c r="AY2286" s="9"/>
      <c r="AZ2286" s="9"/>
      <c r="BA2286" s="33">
        <v>250</v>
      </c>
      <c r="BB2286" s="33">
        <v>250</v>
      </c>
      <c r="BC2286" s="36">
        <v>42868</v>
      </c>
      <c r="BD2286" s="12" t="s">
        <v>1771</v>
      </c>
      <c r="BE2286" s="12" t="s">
        <v>2484</v>
      </c>
    </row>
    <row r="2287" spans="1:57" s="12" customFormat="1" x14ac:dyDescent="0.2">
      <c r="A2287" s="9" t="str">
        <f>IF(Search!$C$5="","",IF(COUNTA(Inventory!$AP2287)=1,1,""))</f>
        <v/>
      </c>
      <c r="B2287" s="9" t="str">
        <f>IF(Search!$C$4="","",IF(ISNUMBER(SEARCH(Search!$C$4,$AR2287))=TRUE,1,""))</f>
        <v/>
      </c>
      <c r="C2287" s="9" t="str">
        <f>IF(Search!$C$6="x",IF(COUNTA($AQ2287)=1,1,"N"),IF(COUNTA($AQ2287)=1,"N",""))</f>
        <v/>
      </c>
      <c r="D2287" s="9" t="str">
        <f>IF(Search!$O$8="","",IF(ISNUMBER(SEARCH(Search!$O$8,$BD2287))=TRUE,1,""))</f>
        <v/>
      </c>
      <c r="E2287" s="9" t="str">
        <f>IF(Search!$C$7="","",IF(ISNUMBER(SEARCH(Search!$C$7,$AN2287))=TRUE,1,""))</f>
        <v/>
      </c>
      <c r="F2287" s="9" t="str">
        <f>IF(Search!$C$8="","",IF(ISNUMBER(SEARCH(Search!$C$8,$AO2287))=TRUE,1,""))</f>
        <v/>
      </c>
      <c r="G2287" s="9" t="str">
        <f>IF(Search!$F$4="","",IF(Inventory!$AJ2287&lt;Search!$F$4,"",1))</f>
        <v/>
      </c>
      <c r="H2287" s="9" t="str">
        <f>IF(Search!$F$5="","",IF(Inventory!$AJ2287&gt;Search!$F$5,"",1))</f>
        <v/>
      </c>
      <c r="I2287" s="9" t="str">
        <f>IF(Search!$F$7="","",IF(Search!$F$8="",IF(ISNUMBER(SEARCH(Search!$F$7,$AL2287))=TRUE,1,""),""))</f>
        <v/>
      </c>
      <c r="J2287" s="9" t="str">
        <f>IF($AL2287=Search!$F$8,1,"")</f>
        <v/>
      </c>
      <c r="K2287" s="9" t="str">
        <f>IF(Search!$I$4="","",IF(COUNTA($AS2287)=1,IF(Search!$I$4="N","N",1),""))</f>
        <v/>
      </c>
      <c r="L2287" s="9" t="str">
        <f>IF(Search!$I$5="","",IF($AS2287="RC",1,""))</f>
        <v/>
      </c>
      <c r="M2287" s="9" t="str">
        <f>IF(Search!$I$6="","",IF($AS2287="RCP",1,""))</f>
        <v/>
      </c>
      <c r="N2287" s="9" t="str">
        <f>IF(Search!$I$8="","",IF(COUNTA($AT2287)=1,IF(Search!$I$8="N","N",1),""))</f>
        <v/>
      </c>
      <c r="O2287" s="9" t="str">
        <f>IF(Search!$L$4="","",IF(COUNTA($AU2287)=1,IF(Search!$L$4="N","N",1),""))</f>
        <v/>
      </c>
      <c r="P2287" s="9" t="str">
        <f>IF(Search!$L$5="","",IF(ISNUMBER(SEARCH("Jersey",$AU2287))=TRUE,IF(Search!$L$5="N","N",1),""))</f>
        <v/>
      </c>
      <c r="Q2287" s="9" t="str">
        <f>IF(Search!$L$6="","",IF(ISNUMBER(SEARCH("Patch",$AU2287))=TRUE,IF(Search!$L$6="N","N",1),""))</f>
        <v/>
      </c>
      <c r="R2287" s="9" t="str">
        <f>IF(Search!$L$7="","",IF(ISNUMBER(SEARCH("Shield",$AU2287))=TRUE,IF(Search!$L$7="N","N",1),""))</f>
        <v/>
      </c>
      <c r="S2287" s="9" t="str">
        <f>IF(Search!$L$8="","",IF(ISNUMBER(SEARCH("Stick",$AU2287))=TRUE,IF(Search!$L$8="N","N",1),""))</f>
        <v/>
      </c>
      <c r="T2287" s="9" t="str">
        <f>IF(Search!$O$4="","",IF(COUNTA($AW2287)=1,IF(Search!$O$4="N","N",1),""))</f>
        <v/>
      </c>
      <c r="U2287" s="9" t="str">
        <f>IF(Search!$O$5="","",IF($AW2287="","",IF($AW2287&lt;Search!$O$5,"",1)))</f>
        <v/>
      </c>
      <c r="V2287" s="9" t="str">
        <f>IF(Search!$O$6="","",IF($AW2287="","",IF($AW2287&gt;Search!$O$6,"",1)))</f>
        <v/>
      </c>
      <c r="W2287" s="9" t="str">
        <f>IF(Search!$U$4="","",IF($AX2287="","",1))</f>
        <v/>
      </c>
      <c r="X2287" s="9" t="str">
        <f>IF(Search!$U$5="","",IF(ISNUMBER(SEARCH(Search!$U$5,$AX2287))=TRUE,IF(Search!$U$5="N","N",1),""))</f>
        <v/>
      </c>
      <c r="Y2287" s="9" t="str">
        <f>IF(Search!$U$6="","",IF($AY2287&lt;Search!$U$6,"",1))</f>
        <v/>
      </c>
      <c r="Z2287" s="9" t="str">
        <f>IF(Search!$R$4="","",IF(Inventory!$BA2287&lt;Search!$R$4,"",1))</f>
        <v/>
      </c>
      <c r="AA2287" s="9" t="str">
        <f>IF(Search!$R$5="","",IF($BA2287&gt;Search!$R$5,"",1))</f>
        <v/>
      </c>
      <c r="AB2287" s="9" t="str">
        <f>IF(Search!$R$6="","",IF($BB2287&lt;Search!$R$6,"",1))</f>
        <v/>
      </c>
      <c r="AC2287" s="9" t="str">
        <f>IF(Search!$R$7="","",IF($BB2287&lt;Search!$R$7,"",1))</f>
        <v/>
      </c>
      <c r="AD2287" s="45" t="str">
        <f>IF(COUNTIF($A2287:$AC2287,"n")&gt;0,"",IF(SUM($A2287:$AC2287)=COUNTA(Search!$C$4:$C$8,Search!$F$4:$F$8,Search!$I$4:$I$6,Search!$I$8,Search!$L$4:$L$8,Search!$O$4:$O$8,Search!$R$4:$R$7,Search!$U$4:$U$7)-COUNTIF(Search!$C$4:$U$7,"n"),1+LARGE($AD$1:AD2286,1),""))</f>
        <v/>
      </c>
      <c r="AE2287" s="45" t="str">
        <f t="shared" si="108"/>
        <v/>
      </c>
      <c r="AF2287" s="45" t="str">
        <f>IF(AD2287="","",COUNTIF($AE$1:$AE2286,$AE2287)+RANK($AE2287,$AE$2:$AE$10540,1))</f>
        <v/>
      </c>
      <c r="AG2287" s="45" t="str">
        <f t="shared" si="109"/>
        <v/>
      </c>
      <c r="AH2287" s="45" t="str">
        <f>IF($AD2287="","",COUNTIF($AG$1:$AG2286,$AG2287)+RANK($AG2287,$AG$1:$AG$10539,0))</f>
        <v/>
      </c>
      <c r="AI2287" s="10" t="str">
        <f t="shared" si="110"/>
        <v>2014-15 Game Used Stick - Toronto Maple Leafs #81 Phil Kessel TOR    / Real Sports Apparel Authenticated  $250</v>
      </c>
      <c r="AJ2287" s="11">
        <v>2014</v>
      </c>
      <c r="AK2287" s="17" t="s">
        <v>1865</v>
      </c>
      <c r="AL2287" s="12" t="s">
        <v>2485</v>
      </c>
      <c r="AM2287" s="10">
        <v>81</v>
      </c>
      <c r="AN2287" s="15" t="s">
        <v>649</v>
      </c>
      <c r="AO2287" s="14" t="s">
        <v>1904</v>
      </c>
      <c r="AP2287" s="14"/>
      <c r="AQ2287" s="14"/>
      <c r="AR2287" s="14" t="s">
        <v>2487</v>
      </c>
      <c r="AS2287" s="9"/>
      <c r="AT2287" s="9"/>
      <c r="AU2287" s="9"/>
      <c r="AV2287" s="13"/>
      <c r="AW2287" s="13"/>
      <c r="AX2287" s="9" t="s">
        <v>2145</v>
      </c>
      <c r="AY2287" s="9"/>
      <c r="AZ2287" s="9"/>
      <c r="BA2287" s="33">
        <v>250</v>
      </c>
      <c r="BB2287" s="33">
        <v>250</v>
      </c>
      <c r="BC2287" s="36">
        <v>42868</v>
      </c>
      <c r="BD2287" s="12" t="s">
        <v>1771</v>
      </c>
      <c r="BE2287" s="12" t="s">
        <v>2484</v>
      </c>
    </row>
    <row r="2288" spans="1:57" s="12" customFormat="1" x14ac:dyDescent="0.2">
      <c r="A2288" s="9" t="str">
        <f>IF(Search!$C$5="","",IF(COUNTA(Inventory!$AP2288)=1,1,""))</f>
        <v/>
      </c>
      <c r="B2288" s="9" t="str">
        <f>IF(Search!$C$4="","",IF(ISNUMBER(SEARCH(Search!$C$4,$AR2288))=TRUE,1,""))</f>
        <v/>
      </c>
      <c r="C2288" s="9" t="str">
        <f>IF(Search!$C$6="x",IF(COUNTA($AQ2288)=1,1,"N"),IF(COUNTA($AQ2288)=1,"N",""))</f>
        <v/>
      </c>
      <c r="D2288" s="9" t="str">
        <f>IF(Search!$O$8="","",IF(ISNUMBER(SEARCH(Search!$O$8,$BD2288))=TRUE,1,""))</f>
        <v/>
      </c>
      <c r="E2288" s="9" t="str">
        <f>IF(Search!$C$7="","",IF(ISNUMBER(SEARCH(Search!$C$7,$AN2288))=TRUE,1,""))</f>
        <v/>
      </c>
      <c r="F2288" s="9" t="str">
        <f>IF(Search!$C$8="","",IF(ISNUMBER(SEARCH(Search!$C$8,$AO2288))=TRUE,1,""))</f>
        <v/>
      </c>
      <c r="G2288" s="9" t="str">
        <f>IF(Search!$F$4="","",IF(Inventory!$AJ2288&lt;Search!$F$4,"",1))</f>
        <v/>
      </c>
      <c r="H2288" s="9" t="str">
        <f>IF(Search!$F$5="","",IF(Inventory!$AJ2288&gt;Search!$F$5,"",1))</f>
        <v/>
      </c>
      <c r="I2288" s="9" t="str">
        <f>IF(Search!$F$7="","",IF(Search!$F$8="",IF(ISNUMBER(SEARCH(Search!$F$7,$AL2288))=TRUE,1,""),""))</f>
        <v/>
      </c>
      <c r="J2288" s="9" t="str">
        <f>IF($AL2288=Search!$F$8,1,"")</f>
        <v/>
      </c>
      <c r="K2288" s="9" t="str">
        <f>IF(Search!$I$4="","",IF(COUNTA($AS2288)=1,IF(Search!$I$4="N","N",1),""))</f>
        <v/>
      </c>
      <c r="L2288" s="9" t="str">
        <f>IF(Search!$I$5="","",IF($AS2288="RC",1,""))</f>
        <v/>
      </c>
      <c r="M2288" s="9" t="str">
        <f>IF(Search!$I$6="","",IF($AS2288="RCP",1,""))</f>
        <v/>
      </c>
      <c r="N2288" s="9" t="str">
        <f>IF(Search!$I$8="","",IF(COUNTA($AT2288)=1,IF(Search!$I$8="N","N",1),""))</f>
        <v/>
      </c>
      <c r="O2288" s="9" t="str">
        <f>IF(Search!$L$4="","",IF(COUNTA($AU2288)=1,IF(Search!$L$4="N","N",1),""))</f>
        <v/>
      </c>
      <c r="P2288" s="9" t="str">
        <f>IF(Search!$L$5="","",IF(ISNUMBER(SEARCH("Jersey",$AU2288))=TRUE,IF(Search!$L$5="N","N",1),""))</f>
        <v/>
      </c>
      <c r="Q2288" s="9" t="str">
        <f>IF(Search!$L$6="","",IF(ISNUMBER(SEARCH("Patch",$AU2288))=TRUE,IF(Search!$L$6="N","N",1),""))</f>
        <v/>
      </c>
      <c r="R2288" s="9" t="str">
        <f>IF(Search!$L$7="","",IF(ISNUMBER(SEARCH("Shield",$AU2288))=TRUE,IF(Search!$L$7="N","N",1),""))</f>
        <v/>
      </c>
      <c r="S2288" s="9" t="str">
        <f>IF(Search!$L$8="","",IF(ISNUMBER(SEARCH("Stick",$AU2288))=TRUE,IF(Search!$L$8="N","N",1),""))</f>
        <v/>
      </c>
      <c r="T2288" s="9" t="str">
        <f>IF(Search!$O$4="","",IF(COUNTA($AW2288)=1,IF(Search!$O$4="N","N",1),""))</f>
        <v/>
      </c>
      <c r="U2288" s="9" t="str">
        <f>IF(Search!$O$5="","",IF($AW2288="","",IF($AW2288&lt;Search!$O$5,"",1)))</f>
        <v/>
      </c>
      <c r="V2288" s="9" t="str">
        <f>IF(Search!$O$6="","",IF($AW2288="","",IF($AW2288&gt;Search!$O$6,"",1)))</f>
        <v/>
      </c>
      <c r="W2288" s="9" t="str">
        <f>IF(Search!$U$4="","",IF($AX2288="","",1))</f>
        <v/>
      </c>
      <c r="X2288" s="9" t="str">
        <f>IF(Search!$U$5="","",IF(ISNUMBER(SEARCH(Search!$U$5,$AX2288))=TRUE,IF(Search!$U$5="N","N",1),""))</f>
        <v/>
      </c>
      <c r="Y2288" s="9" t="str">
        <f>IF(Search!$U$6="","",IF($AY2288&lt;Search!$U$6,"",1))</f>
        <v/>
      </c>
      <c r="Z2288" s="9" t="str">
        <f>IF(Search!$R$4="","",IF(Inventory!$BA2288&lt;Search!$R$4,"",1))</f>
        <v/>
      </c>
      <c r="AA2288" s="9" t="str">
        <f>IF(Search!$R$5="","",IF($BA2288&gt;Search!$R$5,"",1))</f>
        <v/>
      </c>
      <c r="AB2288" s="9" t="str">
        <f>IF(Search!$R$6="","",IF($BB2288&lt;Search!$R$6,"",1))</f>
        <v/>
      </c>
      <c r="AC2288" s="9" t="str">
        <f>IF(Search!$R$7="","",IF($BB2288&lt;Search!$R$7,"",1))</f>
        <v/>
      </c>
      <c r="AD2288" s="45" t="str">
        <f>IF(COUNTIF($A2288:$AC2288,"n")&gt;0,"",IF(SUM($A2288:$AC2288)=COUNTA(Search!$C$4:$C$8,Search!$F$4:$F$8,Search!$I$4:$I$6,Search!$I$8,Search!$L$4:$L$8,Search!$O$4:$O$8,Search!$R$4:$R$7,Search!$U$4:$U$7)-COUNTIF(Search!$C$4:$U$7,"n"),1+LARGE($AD$1:AD2287,1),""))</f>
        <v/>
      </c>
      <c r="AE2288" s="45" t="str">
        <f t="shared" si="108"/>
        <v/>
      </c>
      <c r="AF2288" s="45" t="str">
        <f>IF(AD2288="","",COUNTIF($AE$1:$AE2287,$AE2288)+RANK($AE2288,$AE$2:$AE$10540,1))</f>
        <v/>
      </c>
      <c r="AG2288" s="45" t="str">
        <f t="shared" si="109"/>
        <v/>
      </c>
      <c r="AH2288" s="45" t="str">
        <f>IF($AD2288="","",COUNTIF($AG$1:$AG2287,$AG2288)+RANK($AG2288,$AG$1:$AG$10539,0))</f>
        <v/>
      </c>
      <c r="AI2288" s="10" t="str">
        <f t="shared" si="110"/>
        <v>2014-15 SP Authentic #202 Sam Carrick TOR RC   906/999   $5</v>
      </c>
      <c r="AJ2288" s="11">
        <v>2014</v>
      </c>
      <c r="AK2288" s="17">
        <v>15</v>
      </c>
      <c r="AL2288" s="12" t="s">
        <v>511</v>
      </c>
      <c r="AM2288" s="10">
        <v>202</v>
      </c>
      <c r="AN2288" s="12" t="s">
        <v>1795</v>
      </c>
      <c r="AO2288" s="9" t="s">
        <v>1904</v>
      </c>
      <c r="AP2288" s="9"/>
      <c r="AQ2288" s="9"/>
      <c r="AR2288" s="14" t="s">
        <v>2482</v>
      </c>
      <c r="AS2288" s="9" t="s">
        <v>2</v>
      </c>
      <c r="AT2288" s="9"/>
      <c r="AU2288" s="9"/>
      <c r="AV2288" s="13" t="s">
        <v>1897</v>
      </c>
      <c r="AW2288" s="13">
        <v>999</v>
      </c>
      <c r="AX2288" s="9"/>
      <c r="AY2288" s="9"/>
      <c r="AZ2288" s="9"/>
      <c r="BA2288" s="33">
        <v>5</v>
      </c>
      <c r="BB2288" s="33"/>
      <c r="BC2288" s="36"/>
      <c r="BD2288" s="12" t="s">
        <v>1771</v>
      </c>
    </row>
    <row r="2289" spans="1:56" s="12" customFormat="1" x14ac:dyDescent="0.2">
      <c r="A2289" s="9" t="str">
        <f>IF(Search!$C$5="","",IF(COUNTA(Inventory!$AP2289)=1,1,""))</f>
        <v/>
      </c>
      <c r="B2289" s="9" t="str">
        <f>IF(Search!$C$4="","",IF(ISNUMBER(SEARCH(Search!$C$4,$AR2289))=TRUE,1,""))</f>
        <v/>
      </c>
      <c r="C2289" s="9" t="str">
        <f>IF(Search!$C$6="x",IF(COUNTA($AQ2289)=1,1,"N"),IF(COUNTA($AQ2289)=1,"N",""))</f>
        <v/>
      </c>
      <c r="D2289" s="9" t="str">
        <f>IF(Search!$O$8="","",IF(ISNUMBER(SEARCH(Search!$O$8,$BD2289))=TRUE,1,""))</f>
        <v/>
      </c>
      <c r="E2289" s="9" t="str">
        <f>IF(Search!$C$7="","",IF(ISNUMBER(SEARCH(Search!$C$7,$AN2289))=TRUE,1,""))</f>
        <v/>
      </c>
      <c r="F2289" s="9" t="str">
        <f>IF(Search!$C$8="","",IF(ISNUMBER(SEARCH(Search!$C$8,$AO2289))=TRUE,1,""))</f>
        <v/>
      </c>
      <c r="G2289" s="9" t="str">
        <f>IF(Search!$F$4="","",IF(Inventory!$AJ2289&lt;Search!$F$4,"",1))</f>
        <v/>
      </c>
      <c r="H2289" s="9" t="str">
        <f>IF(Search!$F$5="","",IF(Inventory!$AJ2289&gt;Search!$F$5,"",1))</f>
        <v/>
      </c>
      <c r="I2289" s="9" t="str">
        <f>IF(Search!$F$7="","",IF(Search!$F$8="",IF(ISNUMBER(SEARCH(Search!$F$7,$AL2289))=TRUE,1,""),""))</f>
        <v/>
      </c>
      <c r="J2289" s="9" t="str">
        <f>IF($AL2289=Search!$F$8,1,"")</f>
        <v/>
      </c>
      <c r="K2289" s="9" t="str">
        <f>IF(Search!$I$4="","",IF(COUNTA($AS2289)=1,IF(Search!$I$4="N","N",1),""))</f>
        <v/>
      </c>
      <c r="L2289" s="9" t="str">
        <f>IF(Search!$I$5="","",IF($AS2289="RC",1,""))</f>
        <v/>
      </c>
      <c r="M2289" s="9" t="str">
        <f>IF(Search!$I$6="","",IF($AS2289="RCP",1,""))</f>
        <v/>
      </c>
      <c r="N2289" s="9" t="str">
        <f>IF(Search!$I$8="","",IF(COUNTA($AT2289)=1,IF(Search!$I$8="N","N",1),""))</f>
        <v/>
      </c>
      <c r="O2289" s="9" t="str">
        <f>IF(Search!$L$4="","",IF(COUNTA($AU2289)=1,IF(Search!$L$4="N","N",1),""))</f>
        <v/>
      </c>
      <c r="P2289" s="9" t="str">
        <f>IF(Search!$L$5="","",IF(ISNUMBER(SEARCH("Jersey",$AU2289))=TRUE,IF(Search!$L$5="N","N",1),""))</f>
        <v/>
      </c>
      <c r="Q2289" s="9" t="str">
        <f>IF(Search!$L$6="","",IF(ISNUMBER(SEARCH("Patch",$AU2289))=TRUE,IF(Search!$L$6="N","N",1),""))</f>
        <v/>
      </c>
      <c r="R2289" s="9" t="str">
        <f>IF(Search!$L$7="","",IF(ISNUMBER(SEARCH("Shield",$AU2289))=TRUE,IF(Search!$L$7="N","N",1),""))</f>
        <v/>
      </c>
      <c r="S2289" s="9" t="str">
        <f>IF(Search!$L$8="","",IF(ISNUMBER(SEARCH("Stick",$AU2289))=TRUE,IF(Search!$L$8="N","N",1),""))</f>
        <v/>
      </c>
      <c r="T2289" s="9" t="str">
        <f>IF(Search!$O$4="","",IF(COUNTA($AW2289)=1,IF(Search!$O$4="N","N",1),""))</f>
        <v/>
      </c>
      <c r="U2289" s="9" t="str">
        <f>IF(Search!$O$5="","",IF($AW2289="","",IF($AW2289&lt;Search!$O$5,"",1)))</f>
        <v/>
      </c>
      <c r="V2289" s="9" t="str">
        <f>IF(Search!$O$6="","",IF($AW2289="","",IF($AW2289&gt;Search!$O$6,"",1)))</f>
        <v/>
      </c>
      <c r="W2289" s="9" t="str">
        <f>IF(Search!$U$4="","",IF($AX2289="","",1))</f>
        <v/>
      </c>
      <c r="X2289" s="9" t="str">
        <f>IF(Search!$U$5="","",IF(ISNUMBER(SEARCH(Search!$U$5,$AX2289))=TRUE,IF(Search!$U$5="N","N",1),""))</f>
        <v/>
      </c>
      <c r="Y2289" s="9" t="str">
        <f>IF(Search!$U$6="","",IF($AY2289&lt;Search!$U$6,"",1))</f>
        <v/>
      </c>
      <c r="Z2289" s="9" t="str">
        <f>IF(Search!$R$4="","",IF(Inventory!$BA2289&lt;Search!$R$4,"",1))</f>
        <v/>
      </c>
      <c r="AA2289" s="9" t="str">
        <f>IF(Search!$R$5="","",IF($BA2289&gt;Search!$R$5,"",1))</f>
        <v/>
      </c>
      <c r="AB2289" s="9" t="str">
        <f>IF(Search!$R$6="","",IF($BB2289&lt;Search!$R$6,"",1))</f>
        <v/>
      </c>
      <c r="AC2289" s="9" t="str">
        <f>IF(Search!$R$7="","",IF($BB2289&lt;Search!$R$7,"",1))</f>
        <v/>
      </c>
      <c r="AD2289" s="45" t="str">
        <f>IF(COUNTIF($A2289:$AC2289,"n")&gt;0,"",IF(SUM($A2289:$AC2289)=COUNTA(Search!$C$4:$C$8,Search!$F$4:$F$8,Search!$I$4:$I$6,Search!$I$8,Search!$L$4:$L$8,Search!$O$4:$O$8,Search!$R$4:$R$7,Search!$U$4:$U$7)-COUNTIF(Search!$C$4:$U$7,"n"),1+LARGE($AD$1:AD2288,1),""))</f>
        <v/>
      </c>
      <c r="AE2289" s="45" t="str">
        <f t="shared" si="108"/>
        <v/>
      </c>
      <c r="AF2289" s="45" t="str">
        <f>IF(AD2289="","",COUNTIF($AE$1:$AE2288,$AE2289)+RANK($AE2289,$AE$2:$AE$10540,1))</f>
        <v/>
      </c>
      <c r="AG2289" s="45" t="str">
        <f t="shared" si="109"/>
        <v/>
      </c>
      <c r="AH2289" s="45" t="str">
        <f>IF($AD2289="","",COUNTIF($AG$1:$AG2288,$AG2289)+RANK($AG2289,$AG$1:$AG$10539,0))</f>
        <v/>
      </c>
      <c r="AI2289" s="10" t="str">
        <f t="shared" si="110"/>
        <v>2014-15 SP Authentic #246 Petter Granberg TOR RC   785/999   $4</v>
      </c>
      <c r="AJ2289" s="11">
        <v>2014</v>
      </c>
      <c r="AK2289" s="17">
        <v>15</v>
      </c>
      <c r="AL2289" s="12" t="s">
        <v>511</v>
      </c>
      <c r="AM2289" s="10">
        <v>246</v>
      </c>
      <c r="AN2289" s="12" t="s">
        <v>1794</v>
      </c>
      <c r="AO2289" s="9" t="s">
        <v>1904</v>
      </c>
      <c r="AP2289" s="9"/>
      <c r="AQ2289" s="9"/>
      <c r="AR2289" s="14" t="s">
        <v>2482</v>
      </c>
      <c r="AS2289" s="9" t="s">
        <v>2</v>
      </c>
      <c r="AT2289" s="9"/>
      <c r="AU2289" s="9"/>
      <c r="AV2289" s="13" t="s">
        <v>1896</v>
      </c>
      <c r="AW2289" s="13">
        <v>999</v>
      </c>
      <c r="AX2289" s="9"/>
      <c r="AY2289" s="9"/>
      <c r="AZ2289" s="9"/>
      <c r="BA2289" s="33">
        <v>4</v>
      </c>
      <c r="BB2289" s="33"/>
      <c r="BC2289" s="36"/>
      <c r="BD2289" s="12" t="s">
        <v>1771</v>
      </c>
    </row>
    <row r="2290" spans="1:56" s="12" customFormat="1" x14ac:dyDescent="0.2">
      <c r="A2290" s="9" t="str">
        <f>IF(Search!$C$5="","",IF(COUNTA(Inventory!$AP2290)=1,1,""))</f>
        <v/>
      </c>
      <c r="B2290" s="9" t="str">
        <f>IF(Search!$C$4="","",IF(ISNUMBER(SEARCH(Search!$C$4,$AR2290))=TRUE,1,""))</f>
        <v/>
      </c>
      <c r="C2290" s="9" t="str">
        <f>IF(Search!$C$6="x",IF(COUNTA($AQ2290)=1,1,"N"),IF(COUNTA($AQ2290)=1,"N",""))</f>
        <v/>
      </c>
      <c r="D2290" s="9" t="str">
        <f>IF(Search!$O$8="","",IF(ISNUMBER(SEARCH(Search!$O$8,$BD2290))=TRUE,1,""))</f>
        <v/>
      </c>
      <c r="E2290" s="9" t="str">
        <f>IF(Search!$C$7="","",IF(ISNUMBER(SEARCH(Search!$C$7,$AN2290))=TRUE,1,""))</f>
        <v/>
      </c>
      <c r="F2290" s="9" t="str">
        <f>IF(Search!$C$8="","",IF(ISNUMBER(SEARCH(Search!$C$8,$AO2290))=TRUE,1,""))</f>
        <v/>
      </c>
      <c r="G2290" s="9" t="str">
        <f>IF(Search!$F$4="","",IF(Inventory!$AJ2290&lt;Search!$F$4,"",1))</f>
        <v/>
      </c>
      <c r="H2290" s="9" t="str">
        <f>IF(Search!$F$5="","",IF(Inventory!$AJ2290&gt;Search!$F$5,"",1))</f>
        <v/>
      </c>
      <c r="I2290" s="9" t="str">
        <f>IF(Search!$F$7="","",IF(Search!$F$8="",IF(ISNUMBER(SEARCH(Search!$F$7,$AL2290))=TRUE,1,""),""))</f>
        <v/>
      </c>
      <c r="J2290" s="9" t="str">
        <f>IF($AL2290=Search!$F$8,1,"")</f>
        <v/>
      </c>
      <c r="K2290" s="9" t="str">
        <f>IF(Search!$I$4="","",IF(COUNTA($AS2290)=1,IF(Search!$I$4="N","N",1),""))</f>
        <v/>
      </c>
      <c r="L2290" s="9" t="str">
        <f>IF(Search!$I$5="","",IF($AS2290="RC",1,""))</f>
        <v/>
      </c>
      <c r="M2290" s="9" t="str">
        <f>IF(Search!$I$6="","",IF($AS2290="RCP",1,""))</f>
        <v/>
      </c>
      <c r="N2290" s="9" t="str">
        <f>IF(Search!$I$8="","",IF(COUNTA($AT2290)=1,IF(Search!$I$8="N","N",1),""))</f>
        <v/>
      </c>
      <c r="O2290" s="9" t="str">
        <f>IF(Search!$L$4="","",IF(COUNTA($AU2290)=1,IF(Search!$L$4="N","N",1),""))</f>
        <v/>
      </c>
      <c r="P2290" s="9" t="str">
        <f>IF(Search!$L$5="","",IF(ISNUMBER(SEARCH("Jersey",$AU2290))=TRUE,IF(Search!$L$5="N","N",1),""))</f>
        <v/>
      </c>
      <c r="Q2290" s="9" t="str">
        <f>IF(Search!$L$6="","",IF(ISNUMBER(SEARCH("Patch",$AU2290))=TRUE,IF(Search!$L$6="N","N",1),""))</f>
        <v/>
      </c>
      <c r="R2290" s="9" t="str">
        <f>IF(Search!$L$7="","",IF(ISNUMBER(SEARCH("Shield",$AU2290))=TRUE,IF(Search!$L$7="N","N",1),""))</f>
        <v/>
      </c>
      <c r="S2290" s="9" t="str">
        <f>IF(Search!$L$8="","",IF(ISNUMBER(SEARCH("Stick",$AU2290))=TRUE,IF(Search!$L$8="N","N",1),""))</f>
        <v/>
      </c>
      <c r="T2290" s="9" t="str">
        <f>IF(Search!$O$4="","",IF(COUNTA($AW2290)=1,IF(Search!$O$4="N","N",1),""))</f>
        <v/>
      </c>
      <c r="U2290" s="9" t="str">
        <f>IF(Search!$O$5="","",IF($AW2290="","",IF($AW2290&lt;Search!$O$5,"",1)))</f>
        <v/>
      </c>
      <c r="V2290" s="9" t="str">
        <f>IF(Search!$O$6="","",IF($AW2290="","",IF($AW2290&gt;Search!$O$6,"",1)))</f>
        <v/>
      </c>
      <c r="W2290" s="9" t="str">
        <f>IF(Search!$U$4="","",IF($AX2290="","",1))</f>
        <v/>
      </c>
      <c r="X2290" s="9" t="str">
        <f>IF(Search!$U$5="","",IF(ISNUMBER(SEARCH(Search!$U$5,$AX2290))=TRUE,IF(Search!$U$5="N","N",1),""))</f>
        <v/>
      </c>
      <c r="Y2290" s="9" t="str">
        <f>IF(Search!$U$6="","",IF($AY2290&lt;Search!$U$6,"",1))</f>
        <v/>
      </c>
      <c r="Z2290" s="9" t="str">
        <f>IF(Search!$R$4="","",IF(Inventory!$BA2290&lt;Search!$R$4,"",1))</f>
        <v/>
      </c>
      <c r="AA2290" s="9" t="str">
        <f>IF(Search!$R$5="","",IF($BA2290&gt;Search!$R$5,"",1))</f>
        <v/>
      </c>
      <c r="AB2290" s="9" t="str">
        <f>IF(Search!$R$6="","",IF($BB2290&lt;Search!$R$6,"",1))</f>
        <v/>
      </c>
      <c r="AC2290" s="9" t="str">
        <f>IF(Search!$R$7="","",IF($BB2290&lt;Search!$R$7,"",1))</f>
        <v/>
      </c>
      <c r="AD2290" s="45" t="str">
        <f>IF(COUNTIF($A2290:$AC2290,"n")&gt;0,"",IF(SUM($A2290:$AC2290)=COUNTA(Search!$C$4:$C$8,Search!$F$4:$F$8,Search!$I$4:$I$6,Search!$I$8,Search!$L$4:$L$8,Search!$O$4:$O$8,Search!$R$4:$R$7,Search!$U$4:$U$7)-COUNTIF(Search!$C$4:$U$7,"n"),1+LARGE($AD$1:AD2289,1),""))</f>
        <v/>
      </c>
      <c r="AE2290" s="45" t="str">
        <f t="shared" si="108"/>
        <v/>
      </c>
      <c r="AF2290" s="45" t="str">
        <f>IF(AD2290="","",COUNTIF($AE$1:$AE2289,$AE2290)+RANK($AE2290,$AE$2:$AE$10540,1))</f>
        <v/>
      </c>
      <c r="AG2290" s="45" t="str">
        <f t="shared" si="109"/>
        <v/>
      </c>
      <c r="AH2290" s="45" t="str">
        <f>IF($AD2290="","",COUNTIF($AG$1:$AG2289,$AG2290)+RANK($AG2290,$AG$1:$AG$10539,0))</f>
        <v/>
      </c>
      <c r="AI2290" s="10" t="str">
        <f t="shared" si="110"/>
        <v>2014-15 The Cup #112 Greg McKegg TOR RC AU 2CL Patch 111/249   $20</v>
      </c>
      <c r="AJ2290" s="11">
        <v>2014</v>
      </c>
      <c r="AK2290" s="17">
        <v>15</v>
      </c>
      <c r="AL2290" s="12" t="s">
        <v>570</v>
      </c>
      <c r="AM2290" s="10">
        <v>112</v>
      </c>
      <c r="AN2290" s="12" t="s">
        <v>1793</v>
      </c>
      <c r="AO2290" s="9" t="s">
        <v>1904</v>
      </c>
      <c r="AP2290" s="9"/>
      <c r="AQ2290" s="9"/>
      <c r="AR2290" s="14" t="s">
        <v>2463</v>
      </c>
      <c r="AS2290" s="9" t="s">
        <v>2</v>
      </c>
      <c r="AT2290" s="9" t="s">
        <v>1857</v>
      </c>
      <c r="AU2290" s="9" t="s">
        <v>1778</v>
      </c>
      <c r="AV2290" s="13" t="s">
        <v>1885</v>
      </c>
      <c r="AW2290" s="13">
        <v>249</v>
      </c>
      <c r="AX2290" s="9"/>
      <c r="AY2290" s="9"/>
      <c r="AZ2290" s="9"/>
      <c r="BA2290" s="33">
        <v>20</v>
      </c>
      <c r="BB2290" s="33"/>
      <c r="BC2290" s="36"/>
      <c r="BD2290" s="12" t="s">
        <v>1771</v>
      </c>
    </row>
    <row r="2291" spans="1:56" s="12" customFormat="1" x14ac:dyDescent="0.2">
      <c r="A2291" s="9" t="str">
        <f>IF(Search!$C$5="","",IF(COUNTA(Inventory!$AP2291)=1,1,""))</f>
        <v/>
      </c>
      <c r="B2291" s="9" t="str">
        <f>IF(Search!$C$4="","",IF(ISNUMBER(SEARCH(Search!$C$4,$AR2291))=TRUE,1,""))</f>
        <v/>
      </c>
      <c r="C2291" s="9" t="str">
        <f>IF(Search!$C$6="x",IF(COUNTA($AQ2291)=1,1,"N"),IF(COUNTA($AQ2291)=1,"N",""))</f>
        <v/>
      </c>
      <c r="D2291" s="9" t="str">
        <f>IF(Search!$O$8="","",IF(ISNUMBER(SEARCH(Search!$O$8,$BD2291))=TRUE,1,""))</f>
        <v/>
      </c>
      <c r="E2291" s="9" t="str">
        <f>IF(Search!$C$7="","",IF(ISNUMBER(SEARCH(Search!$C$7,$AN2291))=TRUE,1,""))</f>
        <v/>
      </c>
      <c r="F2291" s="9" t="str">
        <f>IF(Search!$C$8="","",IF(ISNUMBER(SEARCH(Search!$C$8,$AO2291))=TRUE,1,""))</f>
        <v/>
      </c>
      <c r="G2291" s="9" t="str">
        <f>IF(Search!$F$4="","",IF(Inventory!$AJ2291&lt;Search!$F$4,"",1))</f>
        <v/>
      </c>
      <c r="H2291" s="9" t="str">
        <f>IF(Search!$F$5="","",IF(Inventory!$AJ2291&gt;Search!$F$5,"",1))</f>
        <v/>
      </c>
      <c r="I2291" s="9" t="str">
        <f>IF(Search!$F$7="","",IF(Search!$F$8="",IF(ISNUMBER(SEARCH(Search!$F$7,$AL2291))=TRUE,1,""),""))</f>
        <v/>
      </c>
      <c r="J2291" s="9" t="str">
        <f>IF($AL2291=Search!$F$8,1,"")</f>
        <v/>
      </c>
      <c r="K2291" s="9" t="str">
        <f>IF(Search!$I$4="","",IF(COUNTA($AS2291)=1,IF(Search!$I$4="N","N",1),""))</f>
        <v/>
      </c>
      <c r="L2291" s="9" t="str">
        <f>IF(Search!$I$5="","",IF($AS2291="RC",1,""))</f>
        <v/>
      </c>
      <c r="M2291" s="9" t="str">
        <f>IF(Search!$I$6="","",IF($AS2291="RCP",1,""))</f>
        <v/>
      </c>
      <c r="N2291" s="9" t="str">
        <f>IF(Search!$I$8="","",IF(COUNTA($AT2291)=1,IF(Search!$I$8="N","N",1),""))</f>
        <v/>
      </c>
      <c r="O2291" s="9" t="str">
        <f>IF(Search!$L$4="","",IF(COUNTA($AU2291)=1,IF(Search!$L$4="N","N",1),""))</f>
        <v/>
      </c>
      <c r="P2291" s="9" t="str">
        <f>IF(Search!$L$5="","",IF(ISNUMBER(SEARCH("Jersey",$AU2291))=TRUE,IF(Search!$L$5="N","N",1),""))</f>
        <v/>
      </c>
      <c r="Q2291" s="9" t="str">
        <f>IF(Search!$L$6="","",IF(ISNUMBER(SEARCH("Patch",$AU2291))=TRUE,IF(Search!$L$6="N","N",1),""))</f>
        <v/>
      </c>
      <c r="R2291" s="9" t="str">
        <f>IF(Search!$L$7="","",IF(ISNUMBER(SEARCH("Shield",$AU2291))=TRUE,IF(Search!$L$7="N","N",1),""))</f>
        <v/>
      </c>
      <c r="S2291" s="9" t="str">
        <f>IF(Search!$L$8="","",IF(ISNUMBER(SEARCH("Stick",$AU2291))=TRUE,IF(Search!$L$8="N","N",1),""))</f>
        <v/>
      </c>
      <c r="T2291" s="9" t="str">
        <f>IF(Search!$O$4="","",IF(COUNTA($AW2291)=1,IF(Search!$O$4="N","N",1),""))</f>
        <v/>
      </c>
      <c r="U2291" s="9" t="str">
        <f>IF(Search!$O$5="","",IF($AW2291="","",IF($AW2291&lt;Search!$O$5,"",1)))</f>
        <v/>
      </c>
      <c r="V2291" s="9" t="str">
        <f>IF(Search!$O$6="","",IF($AW2291="","",IF($AW2291&gt;Search!$O$6,"",1)))</f>
        <v/>
      </c>
      <c r="W2291" s="9" t="str">
        <f>IF(Search!$U$4="","",IF($AX2291="","",1))</f>
        <v/>
      </c>
      <c r="X2291" s="9" t="str">
        <f>IF(Search!$U$5="","",IF(ISNUMBER(SEARCH(Search!$U$5,$AX2291))=TRUE,IF(Search!$U$5="N","N",1),""))</f>
        <v/>
      </c>
      <c r="Y2291" s="9" t="str">
        <f>IF(Search!$U$6="","",IF($AY2291&lt;Search!$U$6,"",1))</f>
        <v/>
      </c>
      <c r="Z2291" s="9" t="str">
        <f>IF(Search!$R$4="","",IF(Inventory!$BA2291&lt;Search!$R$4,"",1))</f>
        <v/>
      </c>
      <c r="AA2291" s="9" t="str">
        <f>IF(Search!$R$5="","",IF($BA2291&gt;Search!$R$5,"",1))</f>
        <v/>
      </c>
      <c r="AB2291" s="9" t="str">
        <f>IF(Search!$R$6="","",IF($BB2291&lt;Search!$R$6,"",1))</f>
        <v/>
      </c>
      <c r="AC2291" s="9" t="str">
        <f>IF(Search!$R$7="","",IF($BB2291&lt;Search!$R$7,"",1))</f>
        <v/>
      </c>
      <c r="AD2291" s="45" t="str">
        <f>IF(COUNTIF($A2291:$AC2291,"n")&gt;0,"",IF(SUM($A2291:$AC2291)=COUNTA(Search!$C$4:$C$8,Search!$F$4:$F$8,Search!$I$4:$I$6,Search!$I$8,Search!$L$4:$L$8,Search!$O$4:$O$8,Search!$R$4:$R$7,Search!$U$4:$U$7)-COUNTIF(Search!$C$4:$U$7,"n"),1+LARGE($AD$1:AD2290,1),""))</f>
        <v/>
      </c>
      <c r="AE2291" s="45" t="str">
        <f t="shared" si="108"/>
        <v/>
      </c>
      <c r="AF2291" s="45" t="str">
        <f>IF(AD2291="","",COUNTIF($AE$1:$AE2290,$AE2291)+RANK($AE2291,$AE$2:$AE$10540,1))</f>
        <v/>
      </c>
      <c r="AG2291" s="45" t="str">
        <f t="shared" si="109"/>
        <v/>
      </c>
      <c r="AH2291" s="45" t="str">
        <f>IF($AD2291="","",COUNTIF($AG$1:$AG2290,$AG2291)+RANK($AG2291,$AG$1:$AG$10539,0))</f>
        <v/>
      </c>
      <c r="AI2291" s="10" t="str">
        <f t="shared" si="110"/>
        <v>2014-15 The Cup #120 Brandon Kozun TOR RC AU 2CL Patch 013/249   $20</v>
      </c>
      <c r="AJ2291" s="11">
        <v>2014</v>
      </c>
      <c r="AK2291" s="17">
        <v>15</v>
      </c>
      <c r="AL2291" s="12" t="s">
        <v>570</v>
      </c>
      <c r="AM2291" s="10">
        <v>120</v>
      </c>
      <c r="AN2291" s="12" t="s">
        <v>1792</v>
      </c>
      <c r="AO2291" s="9" t="s">
        <v>1904</v>
      </c>
      <c r="AP2291" s="9"/>
      <c r="AQ2291" s="9"/>
      <c r="AR2291" s="14" t="s">
        <v>2463</v>
      </c>
      <c r="AS2291" s="9" t="s">
        <v>2</v>
      </c>
      <c r="AT2291" s="9" t="s">
        <v>1857</v>
      </c>
      <c r="AU2291" s="9" t="s">
        <v>1778</v>
      </c>
      <c r="AV2291" s="13" t="s">
        <v>1869</v>
      </c>
      <c r="AW2291" s="13">
        <v>249</v>
      </c>
      <c r="AX2291" s="9"/>
      <c r="AY2291" s="9"/>
      <c r="AZ2291" s="9"/>
      <c r="BA2291" s="33">
        <v>20</v>
      </c>
      <c r="BB2291" s="33"/>
      <c r="BC2291" s="36"/>
      <c r="BD2291" s="12" t="s">
        <v>1771</v>
      </c>
    </row>
    <row r="2292" spans="1:56" s="12" customFormat="1" x14ac:dyDescent="0.2">
      <c r="A2292" s="9" t="str">
        <f>IF(Search!$C$5="","",IF(COUNTA(Inventory!$AP2292)=1,1,""))</f>
        <v/>
      </c>
      <c r="B2292" s="9" t="str">
        <f>IF(Search!$C$4="","",IF(ISNUMBER(SEARCH(Search!$C$4,$AR2292))=TRUE,1,""))</f>
        <v/>
      </c>
      <c r="C2292" s="9" t="str">
        <f>IF(Search!$C$6="x",IF(COUNTA($AQ2292)=1,1,"N"),IF(COUNTA($AQ2292)=1,"N",""))</f>
        <v/>
      </c>
      <c r="D2292" s="9" t="str">
        <f>IF(Search!$O$8="","",IF(ISNUMBER(SEARCH(Search!$O$8,$BD2292))=TRUE,1,""))</f>
        <v/>
      </c>
      <c r="E2292" s="9" t="str">
        <f>IF(Search!$C$7="","",IF(ISNUMBER(SEARCH(Search!$C$7,$AN2292))=TRUE,1,""))</f>
        <v/>
      </c>
      <c r="F2292" s="9" t="str">
        <f>IF(Search!$C$8="","",IF(ISNUMBER(SEARCH(Search!$C$8,$AO2292))=TRUE,1,""))</f>
        <v/>
      </c>
      <c r="G2292" s="9" t="str">
        <f>IF(Search!$F$4="","",IF(Inventory!$AJ2292&lt;Search!$F$4,"",1))</f>
        <v/>
      </c>
      <c r="H2292" s="9" t="str">
        <f>IF(Search!$F$5="","",IF(Inventory!$AJ2292&gt;Search!$F$5,"",1))</f>
        <v/>
      </c>
      <c r="I2292" s="9" t="str">
        <f>IF(Search!$F$7="","",IF(Search!$F$8="",IF(ISNUMBER(SEARCH(Search!$F$7,$AL2292))=TRUE,1,""),""))</f>
        <v/>
      </c>
      <c r="J2292" s="9" t="str">
        <f>IF($AL2292=Search!$F$8,1,"")</f>
        <v/>
      </c>
      <c r="K2292" s="9" t="str">
        <f>IF(Search!$I$4="","",IF(COUNTA($AS2292)=1,IF(Search!$I$4="N","N",1),""))</f>
        <v/>
      </c>
      <c r="L2292" s="9" t="str">
        <f>IF(Search!$I$5="","",IF($AS2292="RC",1,""))</f>
        <v/>
      </c>
      <c r="M2292" s="9" t="str">
        <f>IF(Search!$I$6="","",IF($AS2292="RCP",1,""))</f>
        <v/>
      </c>
      <c r="N2292" s="9" t="str">
        <f>IF(Search!$I$8="","",IF(COUNTA($AT2292)=1,IF(Search!$I$8="N","N",1),""))</f>
        <v/>
      </c>
      <c r="O2292" s="9" t="str">
        <f>IF(Search!$L$4="","",IF(COUNTA($AU2292)=1,IF(Search!$L$4="N","N",1),""))</f>
        <v/>
      </c>
      <c r="P2292" s="9" t="str">
        <f>IF(Search!$L$5="","",IF(ISNUMBER(SEARCH("Jersey",$AU2292))=TRUE,IF(Search!$L$5="N","N",1),""))</f>
        <v/>
      </c>
      <c r="Q2292" s="9" t="str">
        <f>IF(Search!$L$6="","",IF(ISNUMBER(SEARCH("Patch",$AU2292))=TRUE,IF(Search!$L$6="N","N",1),""))</f>
        <v/>
      </c>
      <c r="R2292" s="9" t="str">
        <f>IF(Search!$L$7="","",IF(ISNUMBER(SEARCH("Shield",$AU2292))=TRUE,IF(Search!$L$7="N","N",1),""))</f>
        <v/>
      </c>
      <c r="S2292" s="9" t="str">
        <f>IF(Search!$L$8="","",IF(ISNUMBER(SEARCH("Stick",$AU2292))=TRUE,IF(Search!$L$8="N","N",1),""))</f>
        <v/>
      </c>
      <c r="T2292" s="9" t="str">
        <f>IF(Search!$O$4="","",IF(COUNTA($AW2292)=1,IF(Search!$O$4="N","N",1),""))</f>
        <v/>
      </c>
      <c r="U2292" s="9" t="str">
        <f>IF(Search!$O$5="","",IF($AW2292="","",IF($AW2292&lt;Search!$O$5,"",1)))</f>
        <v/>
      </c>
      <c r="V2292" s="9" t="str">
        <f>IF(Search!$O$6="","",IF($AW2292="","",IF($AW2292&gt;Search!$O$6,"",1)))</f>
        <v/>
      </c>
      <c r="W2292" s="9" t="str">
        <f>IF(Search!$U$4="","",IF($AX2292="","",1))</f>
        <v/>
      </c>
      <c r="X2292" s="9" t="str">
        <f>IF(Search!$U$5="","",IF(ISNUMBER(SEARCH(Search!$U$5,$AX2292))=TRUE,IF(Search!$U$5="N","N",1),""))</f>
        <v/>
      </c>
      <c r="Y2292" s="9" t="str">
        <f>IF(Search!$U$6="","",IF($AY2292&lt;Search!$U$6,"",1))</f>
        <v/>
      </c>
      <c r="Z2292" s="9" t="str">
        <f>IF(Search!$R$4="","",IF(Inventory!$BA2292&lt;Search!$R$4,"",1))</f>
        <v/>
      </c>
      <c r="AA2292" s="9" t="str">
        <f>IF(Search!$R$5="","",IF($BA2292&gt;Search!$R$5,"",1))</f>
        <v/>
      </c>
      <c r="AB2292" s="9" t="str">
        <f>IF(Search!$R$6="","",IF($BB2292&lt;Search!$R$6,"",1))</f>
        <v/>
      </c>
      <c r="AC2292" s="9" t="str">
        <f>IF(Search!$R$7="","",IF($BB2292&lt;Search!$R$7,"",1))</f>
        <v/>
      </c>
      <c r="AD2292" s="45" t="str">
        <f>IF(COUNTIF($A2292:$AC2292,"n")&gt;0,"",IF(SUM($A2292:$AC2292)=COUNTA(Search!$C$4:$C$8,Search!$F$4:$F$8,Search!$I$4:$I$6,Search!$I$8,Search!$L$4:$L$8,Search!$O$4:$O$8,Search!$R$4:$R$7,Search!$U$4:$U$7)-COUNTIF(Search!$C$4:$U$7,"n"),1+LARGE($AD$1:AD2291,1),""))</f>
        <v/>
      </c>
      <c r="AE2292" s="45" t="str">
        <f t="shared" si="108"/>
        <v/>
      </c>
      <c r="AF2292" s="45" t="str">
        <f>IF(AD2292="","",COUNTIF($AE$1:$AE2291,$AE2292)+RANK($AE2292,$AE$2:$AE$10540,1))</f>
        <v/>
      </c>
      <c r="AG2292" s="45" t="str">
        <f t="shared" si="109"/>
        <v/>
      </c>
      <c r="AH2292" s="45" t="str">
        <f>IF($AD2292="","",COUNTIF($AG$1:$AG2291,$AG2292)+RANK($AG2292,$AG$1:$AG$10539,0))</f>
        <v/>
      </c>
      <c r="AI2292" s="10" t="str">
        <f t="shared" si="110"/>
        <v>2014-15 The Cup 2014-15 Exquisite Collection Autographs #78 Stuart Percy TOR RC AU 2CL Patch 49/50   $50</v>
      </c>
      <c r="AJ2292" s="11">
        <v>2014</v>
      </c>
      <c r="AK2292" s="17">
        <v>15</v>
      </c>
      <c r="AL2292" s="12" t="s">
        <v>1791</v>
      </c>
      <c r="AM2292" s="10">
        <v>78</v>
      </c>
      <c r="AN2292" s="12" t="s">
        <v>1682</v>
      </c>
      <c r="AO2292" s="9" t="s">
        <v>1904</v>
      </c>
      <c r="AP2292" s="9"/>
      <c r="AQ2292" s="9"/>
      <c r="AR2292" s="14" t="s">
        <v>2464</v>
      </c>
      <c r="AS2292" s="9" t="s">
        <v>2</v>
      </c>
      <c r="AT2292" s="9" t="s">
        <v>1857</v>
      </c>
      <c r="AU2292" s="9" t="s">
        <v>1778</v>
      </c>
      <c r="AV2292" s="13" t="s">
        <v>1895</v>
      </c>
      <c r="AW2292" s="13">
        <v>50</v>
      </c>
      <c r="AX2292" s="9"/>
      <c r="AY2292" s="9"/>
      <c r="AZ2292" s="9"/>
      <c r="BA2292" s="33">
        <v>50</v>
      </c>
      <c r="BB2292" s="33"/>
      <c r="BC2292" s="36"/>
      <c r="BD2292" s="12" t="s">
        <v>1771</v>
      </c>
    </row>
    <row r="2293" spans="1:56" s="12" customFormat="1" x14ac:dyDescent="0.2">
      <c r="A2293" s="9" t="str">
        <f>IF(Search!$C$5="","",IF(COUNTA(Inventory!$AP2293)=1,1,""))</f>
        <v/>
      </c>
      <c r="B2293" s="9" t="str">
        <f>IF(Search!$C$4="","",IF(ISNUMBER(SEARCH(Search!$C$4,$AR2293))=TRUE,1,""))</f>
        <v/>
      </c>
      <c r="C2293" s="9" t="str">
        <f>IF(Search!$C$6="x",IF(COUNTA($AQ2293)=1,1,"N"),IF(COUNTA($AQ2293)=1,"N",""))</f>
        <v>N</v>
      </c>
      <c r="D2293" s="9" t="str">
        <f>IF(Search!$O$8="","",IF(ISNUMBER(SEARCH(Search!$O$8,$BD2293))=TRUE,1,""))</f>
        <v/>
      </c>
      <c r="E2293" s="9" t="str">
        <f>IF(Search!$C$7="","",IF(ISNUMBER(SEARCH(Search!$C$7,$AN2293))=TRUE,1,""))</f>
        <v/>
      </c>
      <c r="F2293" s="9" t="str">
        <f>IF(Search!$C$8="","",IF(ISNUMBER(SEARCH(Search!$C$8,$AO2293))=TRUE,1,""))</f>
        <v/>
      </c>
      <c r="G2293" s="9" t="str">
        <f>IF(Search!$F$4="","",IF(Inventory!$AJ2293&lt;Search!$F$4,"",1))</f>
        <v/>
      </c>
      <c r="H2293" s="9" t="str">
        <f>IF(Search!$F$5="","",IF(Inventory!$AJ2293&gt;Search!$F$5,"",1))</f>
        <v/>
      </c>
      <c r="I2293" s="9" t="str">
        <f>IF(Search!$F$7="","",IF(Search!$F$8="",IF(ISNUMBER(SEARCH(Search!$F$7,$AL2293))=TRUE,1,""),""))</f>
        <v/>
      </c>
      <c r="J2293" s="9" t="str">
        <f>IF($AL2293=Search!$F$8,1,"")</f>
        <v/>
      </c>
      <c r="K2293" s="9" t="str">
        <f>IF(Search!$I$4="","",IF(COUNTA($AS2293)=1,IF(Search!$I$4="N","N",1),""))</f>
        <v/>
      </c>
      <c r="L2293" s="9" t="str">
        <f>IF(Search!$I$5="","",IF($AS2293="RC",1,""))</f>
        <v/>
      </c>
      <c r="M2293" s="9" t="str">
        <f>IF(Search!$I$6="","",IF($AS2293="RCP",1,""))</f>
        <v/>
      </c>
      <c r="N2293" s="9" t="str">
        <f>IF(Search!$I$8="","",IF(COUNTA($AT2293)=1,IF(Search!$I$8="N","N",1),""))</f>
        <v/>
      </c>
      <c r="O2293" s="9" t="str">
        <f>IF(Search!$L$4="","",IF(COUNTA($AU2293)=1,IF(Search!$L$4="N","N",1),""))</f>
        <v/>
      </c>
      <c r="P2293" s="9" t="str">
        <f>IF(Search!$L$5="","",IF(ISNUMBER(SEARCH("Jersey",$AU2293))=TRUE,IF(Search!$L$5="N","N",1),""))</f>
        <v/>
      </c>
      <c r="Q2293" s="9" t="str">
        <f>IF(Search!$L$6="","",IF(ISNUMBER(SEARCH("Patch",$AU2293))=TRUE,IF(Search!$L$6="N","N",1),""))</f>
        <v/>
      </c>
      <c r="R2293" s="9" t="str">
        <f>IF(Search!$L$7="","",IF(ISNUMBER(SEARCH("Shield",$AU2293))=TRUE,IF(Search!$L$7="N","N",1),""))</f>
        <v/>
      </c>
      <c r="S2293" s="9" t="str">
        <f>IF(Search!$L$8="","",IF(ISNUMBER(SEARCH("Stick",$AU2293))=TRUE,IF(Search!$L$8="N","N",1),""))</f>
        <v/>
      </c>
      <c r="T2293" s="9" t="str">
        <f>IF(Search!$O$4="","",IF(COUNTA($AW2293)=1,IF(Search!$O$4="N","N",1),""))</f>
        <v/>
      </c>
      <c r="U2293" s="9" t="str">
        <f>IF(Search!$O$5="","",IF($AW2293="","",IF($AW2293&lt;Search!$O$5,"",1)))</f>
        <v/>
      </c>
      <c r="V2293" s="9" t="str">
        <f>IF(Search!$O$6="","",IF($AW2293="","",IF($AW2293&gt;Search!$O$6,"",1)))</f>
        <v/>
      </c>
      <c r="W2293" s="9" t="str">
        <f>IF(Search!$U$4="","",IF($AX2293="","",1))</f>
        <v/>
      </c>
      <c r="X2293" s="9" t="str">
        <f>IF(Search!$U$5="","",IF(ISNUMBER(SEARCH(Search!$U$5,$AX2293))=TRUE,IF(Search!$U$5="N","N",1),""))</f>
        <v/>
      </c>
      <c r="Y2293" s="9" t="str">
        <f>IF(Search!$U$6="","",IF($AY2293&lt;Search!$U$6,"",1))</f>
        <v/>
      </c>
      <c r="Z2293" s="9" t="str">
        <f>IF(Search!$R$4="","",IF(Inventory!$BA2293&lt;Search!$R$4,"",1))</f>
        <v/>
      </c>
      <c r="AA2293" s="9" t="str">
        <f>IF(Search!$R$5="","",IF($BA2293&gt;Search!$R$5,"",1))</f>
        <v/>
      </c>
      <c r="AB2293" s="9" t="str">
        <f>IF(Search!$R$6="","",IF($BB2293&lt;Search!$R$6,"",1))</f>
        <v/>
      </c>
      <c r="AC2293" s="9" t="str">
        <f>IF(Search!$R$7="","",IF($BB2293&lt;Search!$R$7,"",1))</f>
        <v/>
      </c>
      <c r="AD2293" s="45" t="str">
        <f>IF(COUNTIF($A2293:$AC2293,"n")&gt;0,"",IF(SUM($A2293:$AC2293)=COUNTA(Search!$C$4:$C$8,Search!$F$4:$F$8,Search!$I$4:$I$6,Search!$I$8,Search!$L$4:$L$8,Search!$O$4:$O$8,Search!$R$4:$R$7,Search!$U$4:$U$7)-COUNTIF(Search!$C$4:$U$7,"n"),1+LARGE($AD$1:AD2292,1),""))</f>
        <v/>
      </c>
      <c r="AE2293" s="45" t="str">
        <f t="shared" si="108"/>
        <v/>
      </c>
      <c r="AF2293" s="45" t="str">
        <f>IF(AD2293="","",COUNTIF($AE$1:$AE2292,$AE2293)+RANK($AE2293,$AE$2:$AE$10540,1))</f>
        <v/>
      </c>
      <c r="AG2293" s="45" t="str">
        <f t="shared" si="109"/>
        <v/>
      </c>
      <c r="AH2293" s="45" t="str">
        <f>IF($AD2293="","",COUNTIF($AG$1:$AG2292,$AG2293)+RANK($AG2293,$AG$1:$AG$10539,0))</f>
        <v/>
      </c>
      <c r="AI2293" s="10" t="str">
        <f t="shared" si="110"/>
        <v>2014-15 Upper Deck #201      /   $</v>
      </c>
      <c r="AJ2293" s="11">
        <v>2014</v>
      </c>
      <c r="AK2293" s="17">
        <v>15</v>
      </c>
      <c r="AL2293" s="12" t="s">
        <v>7</v>
      </c>
      <c r="AM2293" s="10">
        <v>201</v>
      </c>
      <c r="AO2293" s="9"/>
      <c r="AP2293" s="9"/>
      <c r="AQ2293" s="9" t="s">
        <v>2543</v>
      </c>
      <c r="AR2293" s="14"/>
      <c r="AS2293" s="9"/>
      <c r="AT2293" s="9"/>
      <c r="AU2293" s="9"/>
      <c r="AV2293" s="13"/>
      <c r="AW2293" s="13"/>
      <c r="AX2293" s="9"/>
      <c r="AY2293" s="9"/>
      <c r="AZ2293" s="9"/>
      <c r="BA2293" s="33"/>
      <c r="BB2293" s="33"/>
      <c r="BC2293" s="36"/>
      <c r="BD2293" s="12" t="s">
        <v>1771</v>
      </c>
    </row>
    <row r="2294" spans="1:56" s="12" customFormat="1" x14ac:dyDescent="0.2">
      <c r="A2294" s="9" t="str">
        <f>IF(Search!$C$5="","",IF(COUNTA(Inventory!$AP2294)=1,1,""))</f>
        <v/>
      </c>
      <c r="B2294" s="9" t="str">
        <f>IF(Search!$C$4="","",IF(ISNUMBER(SEARCH(Search!$C$4,$AR2294))=TRUE,1,""))</f>
        <v/>
      </c>
      <c r="C2294" s="9" t="str">
        <f>IF(Search!$C$6="x",IF(COUNTA($AQ2294)=1,1,"N"),IF(COUNTA($AQ2294)=1,"N",""))</f>
        <v>N</v>
      </c>
      <c r="D2294" s="9" t="str">
        <f>IF(Search!$O$8="","",IF(ISNUMBER(SEARCH(Search!$O$8,$BD2294))=TRUE,1,""))</f>
        <v/>
      </c>
      <c r="E2294" s="9" t="str">
        <f>IF(Search!$C$7="","",IF(ISNUMBER(SEARCH(Search!$C$7,$AN2294))=TRUE,1,""))</f>
        <v/>
      </c>
      <c r="F2294" s="9" t="str">
        <f>IF(Search!$C$8="","",IF(ISNUMBER(SEARCH(Search!$C$8,$AO2294))=TRUE,1,""))</f>
        <v/>
      </c>
      <c r="G2294" s="9" t="str">
        <f>IF(Search!$F$4="","",IF(Inventory!$AJ2294&lt;Search!$F$4,"",1))</f>
        <v/>
      </c>
      <c r="H2294" s="9" t="str">
        <f>IF(Search!$F$5="","",IF(Inventory!$AJ2294&gt;Search!$F$5,"",1))</f>
        <v/>
      </c>
      <c r="I2294" s="9" t="str">
        <f>IF(Search!$F$7="","",IF(Search!$F$8="",IF(ISNUMBER(SEARCH(Search!$F$7,$AL2294))=TRUE,1,""),""))</f>
        <v/>
      </c>
      <c r="J2294" s="9" t="str">
        <f>IF($AL2294=Search!$F$8,1,"")</f>
        <v/>
      </c>
      <c r="K2294" s="9" t="str">
        <f>IF(Search!$I$4="","",IF(COUNTA($AS2294)=1,IF(Search!$I$4="N","N",1),""))</f>
        <v/>
      </c>
      <c r="L2294" s="9" t="str">
        <f>IF(Search!$I$5="","",IF($AS2294="RC",1,""))</f>
        <v/>
      </c>
      <c r="M2294" s="9" t="str">
        <f>IF(Search!$I$6="","",IF($AS2294="RCP",1,""))</f>
        <v/>
      </c>
      <c r="N2294" s="9" t="str">
        <f>IF(Search!$I$8="","",IF(COUNTA($AT2294)=1,IF(Search!$I$8="N","N",1),""))</f>
        <v/>
      </c>
      <c r="O2294" s="9" t="str">
        <f>IF(Search!$L$4="","",IF(COUNTA($AU2294)=1,IF(Search!$L$4="N","N",1),""))</f>
        <v/>
      </c>
      <c r="P2294" s="9" t="str">
        <f>IF(Search!$L$5="","",IF(ISNUMBER(SEARCH("Jersey",$AU2294))=TRUE,IF(Search!$L$5="N","N",1),""))</f>
        <v/>
      </c>
      <c r="Q2294" s="9" t="str">
        <f>IF(Search!$L$6="","",IF(ISNUMBER(SEARCH("Patch",$AU2294))=TRUE,IF(Search!$L$6="N","N",1),""))</f>
        <v/>
      </c>
      <c r="R2294" s="9" t="str">
        <f>IF(Search!$L$7="","",IF(ISNUMBER(SEARCH("Shield",$AU2294))=TRUE,IF(Search!$L$7="N","N",1),""))</f>
        <v/>
      </c>
      <c r="S2294" s="9" t="str">
        <f>IF(Search!$L$8="","",IF(ISNUMBER(SEARCH("Stick",$AU2294))=TRUE,IF(Search!$L$8="N","N",1),""))</f>
        <v/>
      </c>
      <c r="T2294" s="9" t="str">
        <f>IF(Search!$O$4="","",IF(COUNTA($AW2294)=1,IF(Search!$O$4="N","N",1),""))</f>
        <v/>
      </c>
      <c r="U2294" s="9" t="str">
        <f>IF(Search!$O$5="","",IF($AW2294="","",IF($AW2294&lt;Search!$O$5,"",1)))</f>
        <v/>
      </c>
      <c r="V2294" s="9" t="str">
        <f>IF(Search!$O$6="","",IF($AW2294="","",IF($AW2294&gt;Search!$O$6,"",1)))</f>
        <v/>
      </c>
      <c r="W2294" s="9" t="str">
        <f>IF(Search!$U$4="","",IF($AX2294="","",1))</f>
        <v/>
      </c>
      <c r="X2294" s="9" t="str">
        <f>IF(Search!$U$5="","",IF(ISNUMBER(SEARCH(Search!$U$5,$AX2294))=TRUE,IF(Search!$U$5="N","N",1),""))</f>
        <v/>
      </c>
      <c r="Y2294" s="9" t="str">
        <f>IF(Search!$U$6="","",IF($AY2294&lt;Search!$U$6,"",1))</f>
        <v/>
      </c>
      <c r="Z2294" s="9" t="str">
        <f>IF(Search!$R$4="","",IF(Inventory!$BA2294&lt;Search!$R$4,"",1))</f>
        <v/>
      </c>
      <c r="AA2294" s="9" t="str">
        <f>IF(Search!$R$5="","",IF($BA2294&gt;Search!$R$5,"",1))</f>
        <v/>
      </c>
      <c r="AB2294" s="9" t="str">
        <f>IF(Search!$R$6="","",IF($BB2294&lt;Search!$R$6,"",1))</f>
        <v/>
      </c>
      <c r="AC2294" s="9" t="str">
        <f>IF(Search!$R$7="","",IF($BB2294&lt;Search!$R$7,"",1))</f>
        <v/>
      </c>
      <c r="AD2294" s="45" t="str">
        <f>IF(COUNTIF($A2294:$AC2294,"n")&gt;0,"",IF(SUM($A2294:$AC2294)=COUNTA(Search!$C$4:$C$8,Search!$F$4:$F$8,Search!$I$4:$I$6,Search!$I$8,Search!$L$4:$L$8,Search!$O$4:$O$8,Search!$R$4:$R$7,Search!$U$4:$U$7)-COUNTIF(Search!$C$4:$U$7,"n"),1+LARGE($AD$1:AD2293,1),""))</f>
        <v/>
      </c>
      <c r="AE2294" s="45" t="str">
        <f t="shared" si="108"/>
        <v/>
      </c>
      <c r="AF2294" s="45" t="str">
        <f>IF(AD2294="","",COUNTIF($AE$1:$AE2293,$AE2294)+RANK($AE2294,$AE$2:$AE$10540,1))</f>
        <v/>
      </c>
      <c r="AG2294" s="45" t="str">
        <f t="shared" si="109"/>
        <v/>
      </c>
      <c r="AH2294" s="45" t="str">
        <f>IF($AD2294="","",COUNTIF($AG$1:$AG2293,$AG2294)+RANK($AG2294,$AG$1:$AG$10539,0))</f>
        <v/>
      </c>
      <c r="AI2294" s="10" t="str">
        <f t="shared" si="110"/>
        <v>2014-15 Upper Deck #202      /   $</v>
      </c>
      <c r="AJ2294" s="11">
        <v>2014</v>
      </c>
      <c r="AK2294" s="17">
        <v>15</v>
      </c>
      <c r="AL2294" s="12" t="s">
        <v>7</v>
      </c>
      <c r="AM2294" s="10">
        <v>202</v>
      </c>
      <c r="AO2294" s="9"/>
      <c r="AP2294" s="9"/>
      <c r="AQ2294" s="9" t="s">
        <v>2543</v>
      </c>
      <c r="AR2294" s="14"/>
      <c r="AS2294" s="9"/>
      <c r="AT2294" s="9"/>
      <c r="AU2294" s="9"/>
      <c r="AV2294" s="13"/>
      <c r="AW2294" s="13"/>
      <c r="AX2294" s="9"/>
      <c r="AY2294" s="9"/>
      <c r="AZ2294" s="9"/>
      <c r="BA2294" s="33"/>
      <c r="BB2294" s="33"/>
      <c r="BC2294" s="36"/>
      <c r="BD2294" s="12" t="s">
        <v>1771</v>
      </c>
    </row>
    <row r="2295" spans="1:56" s="12" customFormat="1" x14ac:dyDescent="0.2">
      <c r="A2295" s="9" t="str">
        <f>IF(Search!$C$5="","",IF(COUNTA(Inventory!$AP2295)=1,1,""))</f>
        <v/>
      </c>
      <c r="B2295" s="9" t="str">
        <f>IF(Search!$C$4="","",IF(ISNUMBER(SEARCH(Search!$C$4,$AR2295))=TRUE,1,""))</f>
        <v/>
      </c>
      <c r="C2295" s="9" t="str">
        <f>IF(Search!$C$6="x",IF(COUNTA($AQ2295)=1,1,"N"),IF(COUNTA($AQ2295)=1,"N",""))</f>
        <v>N</v>
      </c>
      <c r="D2295" s="9" t="str">
        <f>IF(Search!$O$8="","",IF(ISNUMBER(SEARCH(Search!$O$8,$BD2295))=TRUE,1,""))</f>
        <v/>
      </c>
      <c r="E2295" s="9" t="str">
        <f>IF(Search!$C$7="","",IF(ISNUMBER(SEARCH(Search!$C$7,$AN2295))=TRUE,1,""))</f>
        <v/>
      </c>
      <c r="F2295" s="9" t="str">
        <f>IF(Search!$C$8="","",IF(ISNUMBER(SEARCH(Search!$C$8,$AO2295))=TRUE,1,""))</f>
        <v/>
      </c>
      <c r="G2295" s="9" t="str">
        <f>IF(Search!$F$4="","",IF(Inventory!$AJ2295&lt;Search!$F$4,"",1))</f>
        <v/>
      </c>
      <c r="H2295" s="9" t="str">
        <f>IF(Search!$F$5="","",IF(Inventory!$AJ2295&gt;Search!$F$5,"",1))</f>
        <v/>
      </c>
      <c r="I2295" s="9" t="str">
        <f>IF(Search!$F$7="","",IF(Search!$F$8="",IF(ISNUMBER(SEARCH(Search!$F$7,$AL2295))=TRUE,1,""),""))</f>
        <v/>
      </c>
      <c r="J2295" s="9" t="str">
        <f>IF($AL2295=Search!$F$8,1,"")</f>
        <v/>
      </c>
      <c r="K2295" s="9" t="str">
        <f>IF(Search!$I$4="","",IF(COUNTA($AS2295)=1,IF(Search!$I$4="N","N",1),""))</f>
        <v/>
      </c>
      <c r="L2295" s="9" t="str">
        <f>IF(Search!$I$5="","",IF($AS2295="RC",1,""))</f>
        <v/>
      </c>
      <c r="M2295" s="9" t="str">
        <f>IF(Search!$I$6="","",IF($AS2295="RCP",1,""))</f>
        <v/>
      </c>
      <c r="N2295" s="9" t="str">
        <f>IF(Search!$I$8="","",IF(COUNTA($AT2295)=1,IF(Search!$I$8="N","N",1),""))</f>
        <v/>
      </c>
      <c r="O2295" s="9" t="str">
        <f>IF(Search!$L$4="","",IF(COUNTA($AU2295)=1,IF(Search!$L$4="N","N",1),""))</f>
        <v/>
      </c>
      <c r="P2295" s="9" t="str">
        <f>IF(Search!$L$5="","",IF(ISNUMBER(SEARCH("Jersey",$AU2295))=TRUE,IF(Search!$L$5="N","N",1),""))</f>
        <v/>
      </c>
      <c r="Q2295" s="9" t="str">
        <f>IF(Search!$L$6="","",IF(ISNUMBER(SEARCH("Patch",$AU2295))=TRUE,IF(Search!$L$6="N","N",1),""))</f>
        <v/>
      </c>
      <c r="R2295" s="9" t="str">
        <f>IF(Search!$L$7="","",IF(ISNUMBER(SEARCH("Shield",$AU2295))=TRUE,IF(Search!$L$7="N","N",1),""))</f>
        <v/>
      </c>
      <c r="S2295" s="9" t="str">
        <f>IF(Search!$L$8="","",IF(ISNUMBER(SEARCH("Stick",$AU2295))=TRUE,IF(Search!$L$8="N","N",1),""))</f>
        <v/>
      </c>
      <c r="T2295" s="9" t="str">
        <f>IF(Search!$O$4="","",IF(COUNTA($AW2295)=1,IF(Search!$O$4="N","N",1),""))</f>
        <v/>
      </c>
      <c r="U2295" s="9" t="str">
        <f>IF(Search!$O$5="","",IF($AW2295="","",IF($AW2295&lt;Search!$O$5,"",1)))</f>
        <v/>
      </c>
      <c r="V2295" s="9" t="str">
        <f>IF(Search!$O$6="","",IF($AW2295="","",IF($AW2295&gt;Search!$O$6,"",1)))</f>
        <v/>
      </c>
      <c r="W2295" s="9" t="str">
        <f>IF(Search!$U$4="","",IF($AX2295="","",1))</f>
        <v/>
      </c>
      <c r="X2295" s="9" t="str">
        <f>IF(Search!$U$5="","",IF(ISNUMBER(SEARCH(Search!$U$5,$AX2295))=TRUE,IF(Search!$U$5="N","N",1),""))</f>
        <v/>
      </c>
      <c r="Y2295" s="9" t="str">
        <f>IF(Search!$U$6="","",IF($AY2295&lt;Search!$U$6,"",1))</f>
        <v/>
      </c>
      <c r="Z2295" s="9" t="str">
        <f>IF(Search!$R$4="","",IF(Inventory!$BA2295&lt;Search!$R$4,"",1))</f>
        <v/>
      </c>
      <c r="AA2295" s="9" t="str">
        <f>IF(Search!$R$5="","",IF($BA2295&gt;Search!$R$5,"",1))</f>
        <v/>
      </c>
      <c r="AB2295" s="9" t="str">
        <f>IF(Search!$R$6="","",IF($BB2295&lt;Search!$R$6,"",1))</f>
        <v/>
      </c>
      <c r="AC2295" s="9" t="str">
        <f>IF(Search!$R$7="","",IF($BB2295&lt;Search!$R$7,"",1))</f>
        <v/>
      </c>
      <c r="AD2295" s="45" t="str">
        <f>IF(COUNTIF($A2295:$AC2295,"n")&gt;0,"",IF(SUM($A2295:$AC2295)=COUNTA(Search!$C$4:$C$8,Search!$F$4:$F$8,Search!$I$4:$I$6,Search!$I$8,Search!$L$4:$L$8,Search!$O$4:$O$8,Search!$R$4:$R$7,Search!$U$4:$U$7)-COUNTIF(Search!$C$4:$U$7,"n"),1+LARGE($AD$1:AD2294,1),""))</f>
        <v/>
      </c>
      <c r="AE2295" s="45" t="str">
        <f t="shared" si="108"/>
        <v/>
      </c>
      <c r="AF2295" s="45" t="str">
        <f>IF(AD2295="","",COUNTIF($AE$1:$AE2294,$AE2295)+RANK($AE2295,$AE$2:$AE$10540,1))</f>
        <v/>
      </c>
      <c r="AG2295" s="45" t="str">
        <f t="shared" si="109"/>
        <v/>
      </c>
      <c r="AH2295" s="45" t="str">
        <f>IF($AD2295="","",COUNTIF($AG$1:$AG2294,$AG2295)+RANK($AG2295,$AG$1:$AG$10539,0))</f>
        <v/>
      </c>
      <c r="AI2295" s="10" t="str">
        <f t="shared" si="110"/>
        <v>2014-15 Upper Deck #203      /   $</v>
      </c>
      <c r="AJ2295" s="11">
        <v>2014</v>
      </c>
      <c r="AK2295" s="17">
        <v>15</v>
      </c>
      <c r="AL2295" s="12" t="s">
        <v>7</v>
      </c>
      <c r="AM2295" s="10">
        <v>203</v>
      </c>
      <c r="AO2295" s="9"/>
      <c r="AP2295" s="9"/>
      <c r="AQ2295" s="9" t="s">
        <v>2543</v>
      </c>
      <c r="AR2295" s="14"/>
      <c r="AS2295" s="9"/>
      <c r="AT2295" s="9"/>
      <c r="AU2295" s="9"/>
      <c r="AV2295" s="13"/>
      <c r="AW2295" s="13"/>
      <c r="AX2295" s="9"/>
      <c r="AY2295" s="9"/>
      <c r="AZ2295" s="9"/>
      <c r="BA2295" s="33"/>
      <c r="BB2295" s="33"/>
      <c r="BC2295" s="36"/>
      <c r="BD2295" s="12" t="s">
        <v>1771</v>
      </c>
    </row>
    <row r="2296" spans="1:56" s="12" customFormat="1" x14ac:dyDescent="0.2">
      <c r="A2296" s="9" t="str">
        <f>IF(Search!$C$5="","",IF(COUNTA(Inventory!$AP2296)=1,1,""))</f>
        <v/>
      </c>
      <c r="B2296" s="9" t="str">
        <f>IF(Search!$C$4="","",IF(ISNUMBER(SEARCH(Search!$C$4,$AR2296))=TRUE,1,""))</f>
        <v/>
      </c>
      <c r="C2296" s="9" t="str">
        <f>IF(Search!$C$6="x",IF(COUNTA($AQ2296)=1,1,"N"),IF(COUNTA($AQ2296)=1,"N",""))</f>
        <v>N</v>
      </c>
      <c r="D2296" s="9" t="str">
        <f>IF(Search!$O$8="","",IF(ISNUMBER(SEARCH(Search!$O$8,$BD2296))=TRUE,1,""))</f>
        <v/>
      </c>
      <c r="E2296" s="9" t="str">
        <f>IF(Search!$C$7="","",IF(ISNUMBER(SEARCH(Search!$C$7,$AN2296))=TRUE,1,""))</f>
        <v/>
      </c>
      <c r="F2296" s="9" t="str">
        <f>IF(Search!$C$8="","",IF(ISNUMBER(SEARCH(Search!$C$8,$AO2296))=TRUE,1,""))</f>
        <v/>
      </c>
      <c r="G2296" s="9" t="str">
        <f>IF(Search!$F$4="","",IF(Inventory!$AJ2296&lt;Search!$F$4,"",1))</f>
        <v/>
      </c>
      <c r="H2296" s="9" t="str">
        <f>IF(Search!$F$5="","",IF(Inventory!$AJ2296&gt;Search!$F$5,"",1))</f>
        <v/>
      </c>
      <c r="I2296" s="9" t="str">
        <f>IF(Search!$F$7="","",IF(Search!$F$8="",IF(ISNUMBER(SEARCH(Search!$F$7,$AL2296))=TRUE,1,""),""))</f>
        <v/>
      </c>
      <c r="J2296" s="9" t="str">
        <f>IF($AL2296=Search!$F$8,1,"")</f>
        <v/>
      </c>
      <c r="K2296" s="9" t="str">
        <f>IF(Search!$I$4="","",IF(COUNTA($AS2296)=1,IF(Search!$I$4="N","N",1),""))</f>
        <v/>
      </c>
      <c r="L2296" s="9" t="str">
        <f>IF(Search!$I$5="","",IF($AS2296="RC",1,""))</f>
        <v/>
      </c>
      <c r="M2296" s="9" t="str">
        <f>IF(Search!$I$6="","",IF($AS2296="RCP",1,""))</f>
        <v/>
      </c>
      <c r="N2296" s="9" t="str">
        <f>IF(Search!$I$8="","",IF(COUNTA($AT2296)=1,IF(Search!$I$8="N","N",1),""))</f>
        <v/>
      </c>
      <c r="O2296" s="9" t="str">
        <f>IF(Search!$L$4="","",IF(COUNTA($AU2296)=1,IF(Search!$L$4="N","N",1),""))</f>
        <v/>
      </c>
      <c r="P2296" s="9" t="str">
        <f>IF(Search!$L$5="","",IF(ISNUMBER(SEARCH("Jersey",$AU2296))=TRUE,IF(Search!$L$5="N","N",1),""))</f>
        <v/>
      </c>
      <c r="Q2296" s="9" t="str">
        <f>IF(Search!$L$6="","",IF(ISNUMBER(SEARCH("Patch",$AU2296))=TRUE,IF(Search!$L$6="N","N",1),""))</f>
        <v/>
      </c>
      <c r="R2296" s="9" t="str">
        <f>IF(Search!$L$7="","",IF(ISNUMBER(SEARCH("Shield",$AU2296))=TRUE,IF(Search!$L$7="N","N",1),""))</f>
        <v/>
      </c>
      <c r="S2296" s="9" t="str">
        <f>IF(Search!$L$8="","",IF(ISNUMBER(SEARCH("Stick",$AU2296))=TRUE,IF(Search!$L$8="N","N",1),""))</f>
        <v/>
      </c>
      <c r="T2296" s="9" t="str">
        <f>IF(Search!$O$4="","",IF(COUNTA($AW2296)=1,IF(Search!$O$4="N","N",1),""))</f>
        <v/>
      </c>
      <c r="U2296" s="9" t="str">
        <f>IF(Search!$O$5="","",IF($AW2296="","",IF($AW2296&lt;Search!$O$5,"",1)))</f>
        <v/>
      </c>
      <c r="V2296" s="9" t="str">
        <f>IF(Search!$O$6="","",IF($AW2296="","",IF($AW2296&gt;Search!$O$6,"",1)))</f>
        <v/>
      </c>
      <c r="W2296" s="9" t="str">
        <f>IF(Search!$U$4="","",IF($AX2296="","",1))</f>
        <v/>
      </c>
      <c r="X2296" s="9" t="str">
        <f>IF(Search!$U$5="","",IF(ISNUMBER(SEARCH(Search!$U$5,$AX2296))=TRUE,IF(Search!$U$5="N","N",1),""))</f>
        <v/>
      </c>
      <c r="Y2296" s="9" t="str">
        <f>IF(Search!$U$6="","",IF($AY2296&lt;Search!$U$6,"",1))</f>
        <v/>
      </c>
      <c r="Z2296" s="9" t="str">
        <f>IF(Search!$R$4="","",IF(Inventory!$BA2296&lt;Search!$R$4,"",1))</f>
        <v/>
      </c>
      <c r="AA2296" s="9" t="str">
        <f>IF(Search!$R$5="","",IF($BA2296&gt;Search!$R$5,"",1))</f>
        <v/>
      </c>
      <c r="AB2296" s="9" t="str">
        <f>IF(Search!$R$6="","",IF($BB2296&lt;Search!$R$6,"",1))</f>
        <v/>
      </c>
      <c r="AC2296" s="9" t="str">
        <f>IF(Search!$R$7="","",IF($BB2296&lt;Search!$R$7,"",1))</f>
        <v/>
      </c>
      <c r="AD2296" s="45" t="str">
        <f>IF(COUNTIF($A2296:$AC2296,"n")&gt;0,"",IF(SUM($A2296:$AC2296)=COUNTA(Search!$C$4:$C$8,Search!$F$4:$F$8,Search!$I$4:$I$6,Search!$I$8,Search!$L$4:$L$8,Search!$O$4:$O$8,Search!$R$4:$R$7,Search!$U$4:$U$7)-COUNTIF(Search!$C$4:$U$7,"n"),1+LARGE($AD$1:AD2295,1),""))</f>
        <v/>
      </c>
      <c r="AE2296" s="45" t="str">
        <f t="shared" si="108"/>
        <v/>
      </c>
      <c r="AF2296" s="45" t="str">
        <f>IF(AD2296="","",COUNTIF($AE$1:$AE2295,$AE2296)+RANK($AE2296,$AE$2:$AE$10540,1))</f>
        <v/>
      </c>
      <c r="AG2296" s="45" t="str">
        <f t="shared" si="109"/>
        <v/>
      </c>
      <c r="AH2296" s="45" t="str">
        <f>IF($AD2296="","",COUNTIF($AG$1:$AG2295,$AG2296)+RANK($AG2296,$AG$1:$AG$10539,0))</f>
        <v/>
      </c>
      <c r="AI2296" s="10" t="str">
        <f t="shared" si="110"/>
        <v>2014-15 Upper Deck #204      /   $</v>
      </c>
      <c r="AJ2296" s="11">
        <v>2014</v>
      </c>
      <c r="AK2296" s="17">
        <v>15</v>
      </c>
      <c r="AL2296" s="12" t="s">
        <v>7</v>
      </c>
      <c r="AM2296" s="10">
        <v>204</v>
      </c>
      <c r="AO2296" s="9"/>
      <c r="AP2296" s="9"/>
      <c r="AQ2296" s="9" t="s">
        <v>2543</v>
      </c>
      <c r="AR2296" s="14"/>
      <c r="AS2296" s="9"/>
      <c r="AT2296" s="9"/>
      <c r="AU2296" s="9"/>
      <c r="AV2296" s="13"/>
      <c r="AW2296" s="13"/>
      <c r="AX2296" s="9"/>
      <c r="AY2296" s="9"/>
      <c r="AZ2296" s="9"/>
      <c r="BA2296" s="33"/>
      <c r="BB2296" s="33"/>
      <c r="BC2296" s="36"/>
      <c r="BD2296" s="12" t="s">
        <v>1771</v>
      </c>
    </row>
    <row r="2297" spans="1:56" s="12" customFormat="1" x14ac:dyDescent="0.2">
      <c r="A2297" s="9" t="str">
        <f>IF(Search!$C$5="","",IF(COUNTA(Inventory!$AP2297)=1,1,""))</f>
        <v/>
      </c>
      <c r="B2297" s="9" t="str">
        <f>IF(Search!$C$4="","",IF(ISNUMBER(SEARCH(Search!$C$4,$AR2297))=TRUE,1,""))</f>
        <v/>
      </c>
      <c r="C2297" s="9" t="str">
        <f>IF(Search!$C$6="x",IF(COUNTA($AQ2297)=1,1,"N"),IF(COUNTA($AQ2297)=1,"N",""))</f>
        <v>N</v>
      </c>
      <c r="D2297" s="9" t="str">
        <f>IF(Search!$O$8="","",IF(ISNUMBER(SEARCH(Search!$O$8,$BD2297))=TRUE,1,""))</f>
        <v/>
      </c>
      <c r="E2297" s="9" t="str">
        <f>IF(Search!$C$7="","",IF(ISNUMBER(SEARCH(Search!$C$7,$AN2297))=TRUE,1,""))</f>
        <v/>
      </c>
      <c r="F2297" s="9" t="str">
        <f>IF(Search!$C$8="","",IF(ISNUMBER(SEARCH(Search!$C$8,$AO2297))=TRUE,1,""))</f>
        <v/>
      </c>
      <c r="G2297" s="9" t="str">
        <f>IF(Search!$F$4="","",IF(Inventory!$AJ2297&lt;Search!$F$4,"",1))</f>
        <v/>
      </c>
      <c r="H2297" s="9" t="str">
        <f>IF(Search!$F$5="","",IF(Inventory!$AJ2297&gt;Search!$F$5,"",1))</f>
        <v/>
      </c>
      <c r="I2297" s="9" t="str">
        <f>IF(Search!$F$7="","",IF(Search!$F$8="",IF(ISNUMBER(SEARCH(Search!$F$7,$AL2297))=TRUE,1,""),""))</f>
        <v/>
      </c>
      <c r="J2297" s="9" t="str">
        <f>IF($AL2297=Search!$F$8,1,"")</f>
        <v/>
      </c>
      <c r="K2297" s="9" t="str">
        <f>IF(Search!$I$4="","",IF(COUNTA($AS2297)=1,IF(Search!$I$4="N","N",1),""))</f>
        <v/>
      </c>
      <c r="L2297" s="9" t="str">
        <f>IF(Search!$I$5="","",IF($AS2297="RC",1,""))</f>
        <v/>
      </c>
      <c r="M2297" s="9" t="str">
        <f>IF(Search!$I$6="","",IF($AS2297="RCP",1,""))</f>
        <v/>
      </c>
      <c r="N2297" s="9" t="str">
        <f>IF(Search!$I$8="","",IF(COUNTA($AT2297)=1,IF(Search!$I$8="N","N",1),""))</f>
        <v/>
      </c>
      <c r="O2297" s="9" t="str">
        <f>IF(Search!$L$4="","",IF(COUNTA($AU2297)=1,IF(Search!$L$4="N","N",1),""))</f>
        <v/>
      </c>
      <c r="P2297" s="9" t="str">
        <f>IF(Search!$L$5="","",IF(ISNUMBER(SEARCH("Jersey",$AU2297))=TRUE,IF(Search!$L$5="N","N",1),""))</f>
        <v/>
      </c>
      <c r="Q2297" s="9" t="str">
        <f>IF(Search!$L$6="","",IF(ISNUMBER(SEARCH("Patch",$AU2297))=TRUE,IF(Search!$L$6="N","N",1),""))</f>
        <v/>
      </c>
      <c r="R2297" s="9" t="str">
        <f>IF(Search!$L$7="","",IF(ISNUMBER(SEARCH("Shield",$AU2297))=TRUE,IF(Search!$L$7="N","N",1),""))</f>
        <v/>
      </c>
      <c r="S2297" s="9" t="str">
        <f>IF(Search!$L$8="","",IF(ISNUMBER(SEARCH("Stick",$AU2297))=TRUE,IF(Search!$L$8="N","N",1),""))</f>
        <v/>
      </c>
      <c r="T2297" s="9" t="str">
        <f>IF(Search!$O$4="","",IF(COUNTA($AW2297)=1,IF(Search!$O$4="N","N",1),""))</f>
        <v/>
      </c>
      <c r="U2297" s="9" t="str">
        <f>IF(Search!$O$5="","",IF($AW2297="","",IF($AW2297&lt;Search!$O$5,"",1)))</f>
        <v/>
      </c>
      <c r="V2297" s="9" t="str">
        <f>IF(Search!$O$6="","",IF($AW2297="","",IF($AW2297&gt;Search!$O$6,"",1)))</f>
        <v/>
      </c>
      <c r="W2297" s="9" t="str">
        <f>IF(Search!$U$4="","",IF($AX2297="","",1))</f>
        <v/>
      </c>
      <c r="X2297" s="9" t="str">
        <f>IF(Search!$U$5="","",IF(ISNUMBER(SEARCH(Search!$U$5,$AX2297))=TRUE,IF(Search!$U$5="N","N",1),""))</f>
        <v/>
      </c>
      <c r="Y2297" s="9" t="str">
        <f>IF(Search!$U$6="","",IF($AY2297&lt;Search!$U$6,"",1))</f>
        <v/>
      </c>
      <c r="Z2297" s="9" t="str">
        <f>IF(Search!$R$4="","",IF(Inventory!$BA2297&lt;Search!$R$4,"",1))</f>
        <v/>
      </c>
      <c r="AA2297" s="9" t="str">
        <f>IF(Search!$R$5="","",IF($BA2297&gt;Search!$R$5,"",1))</f>
        <v/>
      </c>
      <c r="AB2297" s="9" t="str">
        <f>IF(Search!$R$6="","",IF($BB2297&lt;Search!$R$6,"",1))</f>
        <v/>
      </c>
      <c r="AC2297" s="9" t="str">
        <f>IF(Search!$R$7="","",IF($BB2297&lt;Search!$R$7,"",1))</f>
        <v/>
      </c>
      <c r="AD2297" s="45" t="str">
        <f>IF(COUNTIF($A2297:$AC2297,"n")&gt;0,"",IF(SUM($A2297:$AC2297)=COUNTA(Search!$C$4:$C$8,Search!$F$4:$F$8,Search!$I$4:$I$6,Search!$I$8,Search!$L$4:$L$8,Search!$O$4:$O$8,Search!$R$4:$R$7,Search!$U$4:$U$7)-COUNTIF(Search!$C$4:$U$7,"n"),1+LARGE($AD$1:AD2296,1),""))</f>
        <v/>
      </c>
      <c r="AE2297" s="45" t="str">
        <f t="shared" si="108"/>
        <v/>
      </c>
      <c r="AF2297" s="45" t="str">
        <f>IF(AD2297="","",COUNTIF($AE$1:$AE2296,$AE2297)+RANK($AE2297,$AE$2:$AE$10540,1))</f>
        <v/>
      </c>
      <c r="AG2297" s="45" t="str">
        <f t="shared" si="109"/>
        <v/>
      </c>
      <c r="AH2297" s="45" t="str">
        <f>IF($AD2297="","",COUNTIF($AG$1:$AG2296,$AG2297)+RANK($AG2297,$AG$1:$AG$10539,0))</f>
        <v/>
      </c>
      <c r="AI2297" s="10" t="str">
        <f t="shared" si="110"/>
        <v>2014-15 Upper Deck #205      /   $</v>
      </c>
      <c r="AJ2297" s="11">
        <v>2014</v>
      </c>
      <c r="AK2297" s="17">
        <v>15</v>
      </c>
      <c r="AL2297" s="12" t="s">
        <v>7</v>
      </c>
      <c r="AM2297" s="10">
        <v>205</v>
      </c>
      <c r="AO2297" s="9"/>
      <c r="AP2297" s="9"/>
      <c r="AQ2297" s="9" t="s">
        <v>2543</v>
      </c>
      <c r="AR2297" s="14"/>
      <c r="AS2297" s="9"/>
      <c r="AT2297" s="9"/>
      <c r="AU2297" s="9"/>
      <c r="AV2297" s="13"/>
      <c r="AW2297" s="13"/>
      <c r="AX2297" s="9"/>
      <c r="AY2297" s="9"/>
      <c r="AZ2297" s="9"/>
      <c r="BA2297" s="33"/>
      <c r="BB2297" s="33"/>
      <c r="BC2297" s="36"/>
      <c r="BD2297" s="12" t="s">
        <v>1771</v>
      </c>
    </row>
    <row r="2298" spans="1:56" s="12" customFormat="1" x14ac:dyDescent="0.2">
      <c r="A2298" s="9" t="str">
        <f>IF(Search!$C$5="","",IF(COUNTA(Inventory!$AP2298)=1,1,""))</f>
        <v/>
      </c>
      <c r="B2298" s="9" t="str">
        <f>IF(Search!$C$4="","",IF(ISNUMBER(SEARCH(Search!$C$4,$AR2298))=TRUE,1,""))</f>
        <v/>
      </c>
      <c r="C2298" s="9" t="str">
        <f>IF(Search!$C$6="x",IF(COUNTA($AQ2298)=1,1,"N"),IF(COUNTA($AQ2298)=1,"N",""))</f>
        <v>N</v>
      </c>
      <c r="D2298" s="9" t="str">
        <f>IF(Search!$O$8="","",IF(ISNUMBER(SEARCH(Search!$O$8,$BD2298))=TRUE,1,""))</f>
        <v/>
      </c>
      <c r="E2298" s="9" t="str">
        <f>IF(Search!$C$7="","",IF(ISNUMBER(SEARCH(Search!$C$7,$AN2298))=TRUE,1,""))</f>
        <v/>
      </c>
      <c r="F2298" s="9" t="str">
        <f>IF(Search!$C$8="","",IF(ISNUMBER(SEARCH(Search!$C$8,$AO2298))=TRUE,1,""))</f>
        <v/>
      </c>
      <c r="G2298" s="9" t="str">
        <f>IF(Search!$F$4="","",IF(Inventory!$AJ2298&lt;Search!$F$4,"",1))</f>
        <v/>
      </c>
      <c r="H2298" s="9" t="str">
        <f>IF(Search!$F$5="","",IF(Inventory!$AJ2298&gt;Search!$F$5,"",1))</f>
        <v/>
      </c>
      <c r="I2298" s="9" t="str">
        <f>IF(Search!$F$7="","",IF(Search!$F$8="",IF(ISNUMBER(SEARCH(Search!$F$7,$AL2298))=TRUE,1,""),""))</f>
        <v/>
      </c>
      <c r="J2298" s="9" t="str">
        <f>IF($AL2298=Search!$F$8,1,"")</f>
        <v/>
      </c>
      <c r="K2298" s="9" t="str">
        <f>IF(Search!$I$4="","",IF(COUNTA($AS2298)=1,IF(Search!$I$4="N","N",1),""))</f>
        <v/>
      </c>
      <c r="L2298" s="9" t="str">
        <f>IF(Search!$I$5="","",IF($AS2298="RC",1,""))</f>
        <v/>
      </c>
      <c r="M2298" s="9" t="str">
        <f>IF(Search!$I$6="","",IF($AS2298="RCP",1,""))</f>
        <v/>
      </c>
      <c r="N2298" s="9" t="str">
        <f>IF(Search!$I$8="","",IF(COUNTA($AT2298)=1,IF(Search!$I$8="N","N",1),""))</f>
        <v/>
      </c>
      <c r="O2298" s="9" t="str">
        <f>IF(Search!$L$4="","",IF(COUNTA($AU2298)=1,IF(Search!$L$4="N","N",1),""))</f>
        <v/>
      </c>
      <c r="P2298" s="9" t="str">
        <f>IF(Search!$L$5="","",IF(ISNUMBER(SEARCH("Jersey",$AU2298))=TRUE,IF(Search!$L$5="N","N",1),""))</f>
        <v/>
      </c>
      <c r="Q2298" s="9" t="str">
        <f>IF(Search!$L$6="","",IF(ISNUMBER(SEARCH("Patch",$AU2298))=TRUE,IF(Search!$L$6="N","N",1),""))</f>
        <v/>
      </c>
      <c r="R2298" s="9" t="str">
        <f>IF(Search!$L$7="","",IF(ISNUMBER(SEARCH("Shield",$AU2298))=TRUE,IF(Search!$L$7="N","N",1),""))</f>
        <v/>
      </c>
      <c r="S2298" s="9" t="str">
        <f>IF(Search!$L$8="","",IF(ISNUMBER(SEARCH("Stick",$AU2298))=TRUE,IF(Search!$L$8="N","N",1),""))</f>
        <v/>
      </c>
      <c r="T2298" s="9" t="str">
        <f>IF(Search!$O$4="","",IF(COUNTA($AW2298)=1,IF(Search!$O$4="N","N",1),""))</f>
        <v/>
      </c>
      <c r="U2298" s="9" t="str">
        <f>IF(Search!$O$5="","",IF($AW2298="","",IF($AW2298&lt;Search!$O$5,"",1)))</f>
        <v/>
      </c>
      <c r="V2298" s="9" t="str">
        <f>IF(Search!$O$6="","",IF($AW2298="","",IF($AW2298&gt;Search!$O$6,"",1)))</f>
        <v/>
      </c>
      <c r="W2298" s="9" t="str">
        <f>IF(Search!$U$4="","",IF($AX2298="","",1))</f>
        <v/>
      </c>
      <c r="X2298" s="9" t="str">
        <f>IF(Search!$U$5="","",IF(ISNUMBER(SEARCH(Search!$U$5,$AX2298))=TRUE,IF(Search!$U$5="N","N",1),""))</f>
        <v/>
      </c>
      <c r="Y2298" s="9" t="str">
        <f>IF(Search!$U$6="","",IF($AY2298&lt;Search!$U$6,"",1))</f>
        <v/>
      </c>
      <c r="Z2298" s="9" t="str">
        <f>IF(Search!$R$4="","",IF(Inventory!$BA2298&lt;Search!$R$4,"",1))</f>
        <v/>
      </c>
      <c r="AA2298" s="9" t="str">
        <f>IF(Search!$R$5="","",IF($BA2298&gt;Search!$R$5,"",1))</f>
        <v/>
      </c>
      <c r="AB2298" s="9" t="str">
        <f>IF(Search!$R$6="","",IF($BB2298&lt;Search!$R$6,"",1))</f>
        <v/>
      </c>
      <c r="AC2298" s="9" t="str">
        <f>IF(Search!$R$7="","",IF($BB2298&lt;Search!$R$7,"",1))</f>
        <v/>
      </c>
      <c r="AD2298" s="45" t="str">
        <f>IF(COUNTIF($A2298:$AC2298,"n")&gt;0,"",IF(SUM($A2298:$AC2298)=COUNTA(Search!$C$4:$C$8,Search!$F$4:$F$8,Search!$I$4:$I$6,Search!$I$8,Search!$L$4:$L$8,Search!$O$4:$O$8,Search!$R$4:$R$7,Search!$U$4:$U$7)-COUNTIF(Search!$C$4:$U$7,"n"),1+LARGE($AD$1:AD2297,1),""))</f>
        <v/>
      </c>
      <c r="AE2298" s="45" t="str">
        <f t="shared" si="108"/>
        <v/>
      </c>
      <c r="AF2298" s="45" t="str">
        <f>IF(AD2298="","",COUNTIF($AE$1:$AE2297,$AE2298)+RANK($AE2298,$AE$2:$AE$10540,1))</f>
        <v/>
      </c>
      <c r="AG2298" s="45" t="str">
        <f t="shared" si="109"/>
        <v/>
      </c>
      <c r="AH2298" s="45" t="str">
        <f>IF($AD2298="","",COUNTIF($AG$1:$AG2297,$AG2298)+RANK($AG2298,$AG$1:$AG$10539,0))</f>
        <v/>
      </c>
      <c r="AI2298" s="10" t="str">
        <f t="shared" si="110"/>
        <v>2014-15 Upper Deck #206      /   $</v>
      </c>
      <c r="AJ2298" s="11">
        <v>2014</v>
      </c>
      <c r="AK2298" s="17">
        <v>15</v>
      </c>
      <c r="AL2298" s="12" t="s">
        <v>7</v>
      </c>
      <c r="AM2298" s="10">
        <v>206</v>
      </c>
      <c r="AO2298" s="9"/>
      <c r="AP2298" s="9"/>
      <c r="AQ2298" s="9" t="s">
        <v>2543</v>
      </c>
      <c r="AR2298" s="14"/>
      <c r="AS2298" s="9"/>
      <c r="AT2298" s="9"/>
      <c r="AU2298" s="9"/>
      <c r="AV2298" s="13"/>
      <c r="AW2298" s="13"/>
      <c r="AX2298" s="9"/>
      <c r="AY2298" s="9"/>
      <c r="AZ2298" s="9"/>
      <c r="BA2298" s="33"/>
      <c r="BB2298" s="33"/>
      <c r="BC2298" s="36"/>
      <c r="BD2298" s="12" t="s">
        <v>1771</v>
      </c>
    </row>
    <row r="2299" spans="1:56" s="12" customFormat="1" x14ac:dyDescent="0.2">
      <c r="A2299" s="9" t="str">
        <f>IF(Search!$C$5="","",IF(COUNTA(Inventory!$AP2299)=1,1,""))</f>
        <v/>
      </c>
      <c r="B2299" s="9" t="str">
        <f>IF(Search!$C$4="","",IF(ISNUMBER(SEARCH(Search!$C$4,$AR2299))=TRUE,1,""))</f>
        <v/>
      </c>
      <c r="C2299" s="9" t="str">
        <f>IF(Search!$C$6="x",IF(COUNTA($AQ2299)=1,1,"N"),IF(COUNTA($AQ2299)=1,"N",""))</f>
        <v>N</v>
      </c>
      <c r="D2299" s="9" t="str">
        <f>IF(Search!$O$8="","",IF(ISNUMBER(SEARCH(Search!$O$8,$BD2299))=TRUE,1,""))</f>
        <v/>
      </c>
      <c r="E2299" s="9" t="str">
        <f>IF(Search!$C$7="","",IF(ISNUMBER(SEARCH(Search!$C$7,$AN2299))=TRUE,1,""))</f>
        <v/>
      </c>
      <c r="F2299" s="9" t="str">
        <f>IF(Search!$C$8="","",IF(ISNUMBER(SEARCH(Search!$C$8,$AO2299))=TRUE,1,""))</f>
        <v/>
      </c>
      <c r="G2299" s="9" t="str">
        <f>IF(Search!$F$4="","",IF(Inventory!$AJ2299&lt;Search!$F$4,"",1))</f>
        <v/>
      </c>
      <c r="H2299" s="9" t="str">
        <f>IF(Search!$F$5="","",IF(Inventory!$AJ2299&gt;Search!$F$5,"",1))</f>
        <v/>
      </c>
      <c r="I2299" s="9" t="str">
        <f>IF(Search!$F$7="","",IF(Search!$F$8="",IF(ISNUMBER(SEARCH(Search!$F$7,$AL2299))=TRUE,1,""),""))</f>
        <v/>
      </c>
      <c r="J2299" s="9" t="str">
        <f>IF($AL2299=Search!$F$8,1,"")</f>
        <v/>
      </c>
      <c r="K2299" s="9" t="str">
        <f>IF(Search!$I$4="","",IF(COUNTA($AS2299)=1,IF(Search!$I$4="N","N",1),""))</f>
        <v/>
      </c>
      <c r="L2299" s="9" t="str">
        <f>IF(Search!$I$5="","",IF($AS2299="RC",1,""))</f>
        <v/>
      </c>
      <c r="M2299" s="9" t="str">
        <f>IF(Search!$I$6="","",IF($AS2299="RCP",1,""))</f>
        <v/>
      </c>
      <c r="N2299" s="9" t="str">
        <f>IF(Search!$I$8="","",IF(COUNTA($AT2299)=1,IF(Search!$I$8="N","N",1),""))</f>
        <v/>
      </c>
      <c r="O2299" s="9" t="str">
        <f>IF(Search!$L$4="","",IF(COUNTA($AU2299)=1,IF(Search!$L$4="N","N",1),""))</f>
        <v/>
      </c>
      <c r="P2299" s="9" t="str">
        <f>IF(Search!$L$5="","",IF(ISNUMBER(SEARCH("Jersey",$AU2299))=TRUE,IF(Search!$L$5="N","N",1),""))</f>
        <v/>
      </c>
      <c r="Q2299" s="9" t="str">
        <f>IF(Search!$L$6="","",IF(ISNUMBER(SEARCH("Patch",$AU2299))=TRUE,IF(Search!$L$6="N","N",1),""))</f>
        <v/>
      </c>
      <c r="R2299" s="9" t="str">
        <f>IF(Search!$L$7="","",IF(ISNUMBER(SEARCH("Shield",$AU2299))=TRUE,IF(Search!$L$7="N","N",1),""))</f>
        <v/>
      </c>
      <c r="S2299" s="9" t="str">
        <f>IF(Search!$L$8="","",IF(ISNUMBER(SEARCH("Stick",$AU2299))=TRUE,IF(Search!$L$8="N","N",1),""))</f>
        <v/>
      </c>
      <c r="T2299" s="9" t="str">
        <f>IF(Search!$O$4="","",IF(COUNTA($AW2299)=1,IF(Search!$O$4="N","N",1),""))</f>
        <v/>
      </c>
      <c r="U2299" s="9" t="str">
        <f>IF(Search!$O$5="","",IF($AW2299="","",IF($AW2299&lt;Search!$O$5,"",1)))</f>
        <v/>
      </c>
      <c r="V2299" s="9" t="str">
        <f>IF(Search!$O$6="","",IF($AW2299="","",IF($AW2299&gt;Search!$O$6,"",1)))</f>
        <v/>
      </c>
      <c r="W2299" s="9" t="str">
        <f>IF(Search!$U$4="","",IF($AX2299="","",1))</f>
        <v/>
      </c>
      <c r="X2299" s="9" t="str">
        <f>IF(Search!$U$5="","",IF(ISNUMBER(SEARCH(Search!$U$5,$AX2299))=TRUE,IF(Search!$U$5="N","N",1),""))</f>
        <v/>
      </c>
      <c r="Y2299" s="9" t="str">
        <f>IF(Search!$U$6="","",IF($AY2299&lt;Search!$U$6,"",1))</f>
        <v/>
      </c>
      <c r="Z2299" s="9" t="str">
        <f>IF(Search!$R$4="","",IF(Inventory!$BA2299&lt;Search!$R$4,"",1))</f>
        <v/>
      </c>
      <c r="AA2299" s="9" t="str">
        <f>IF(Search!$R$5="","",IF($BA2299&gt;Search!$R$5,"",1))</f>
        <v/>
      </c>
      <c r="AB2299" s="9" t="str">
        <f>IF(Search!$R$6="","",IF($BB2299&lt;Search!$R$6,"",1))</f>
        <v/>
      </c>
      <c r="AC2299" s="9" t="str">
        <f>IF(Search!$R$7="","",IF($BB2299&lt;Search!$R$7,"",1))</f>
        <v/>
      </c>
      <c r="AD2299" s="45" t="str">
        <f>IF(COUNTIF($A2299:$AC2299,"n")&gt;0,"",IF(SUM($A2299:$AC2299)=COUNTA(Search!$C$4:$C$8,Search!$F$4:$F$8,Search!$I$4:$I$6,Search!$I$8,Search!$L$4:$L$8,Search!$O$4:$O$8,Search!$R$4:$R$7,Search!$U$4:$U$7)-COUNTIF(Search!$C$4:$U$7,"n"),1+LARGE($AD$1:AD2298,1),""))</f>
        <v/>
      </c>
      <c r="AE2299" s="45" t="str">
        <f t="shared" si="108"/>
        <v/>
      </c>
      <c r="AF2299" s="45" t="str">
        <f>IF(AD2299="","",COUNTIF($AE$1:$AE2298,$AE2299)+RANK($AE2299,$AE$2:$AE$10540,1))</f>
        <v/>
      </c>
      <c r="AG2299" s="45" t="str">
        <f t="shared" si="109"/>
        <v/>
      </c>
      <c r="AH2299" s="45" t="str">
        <f>IF($AD2299="","",COUNTIF($AG$1:$AG2298,$AG2299)+RANK($AG2299,$AG$1:$AG$10539,0))</f>
        <v/>
      </c>
      <c r="AI2299" s="10" t="str">
        <f t="shared" si="110"/>
        <v>2014-15 Upper Deck #207      /   $</v>
      </c>
      <c r="AJ2299" s="11">
        <v>2014</v>
      </c>
      <c r="AK2299" s="17">
        <v>15</v>
      </c>
      <c r="AL2299" s="12" t="s">
        <v>7</v>
      </c>
      <c r="AM2299" s="10">
        <v>207</v>
      </c>
      <c r="AO2299" s="9"/>
      <c r="AP2299" s="9"/>
      <c r="AQ2299" s="9" t="s">
        <v>2543</v>
      </c>
      <c r="AR2299" s="14"/>
      <c r="AS2299" s="9"/>
      <c r="AT2299" s="9"/>
      <c r="AU2299" s="9"/>
      <c r="AV2299" s="13"/>
      <c r="AW2299" s="13"/>
      <c r="AX2299" s="9"/>
      <c r="AY2299" s="9"/>
      <c r="AZ2299" s="9"/>
      <c r="BA2299" s="33"/>
      <c r="BB2299" s="33"/>
      <c r="BC2299" s="36"/>
      <c r="BD2299" s="12" t="s">
        <v>1771</v>
      </c>
    </row>
    <row r="2300" spans="1:56" s="12" customFormat="1" x14ac:dyDescent="0.2">
      <c r="A2300" s="9" t="str">
        <f>IF(Search!$C$5="","",IF(COUNTA(Inventory!$AP2300)=1,1,""))</f>
        <v/>
      </c>
      <c r="B2300" s="9" t="str">
        <f>IF(Search!$C$4="","",IF(ISNUMBER(SEARCH(Search!$C$4,$AR2300))=TRUE,1,""))</f>
        <v/>
      </c>
      <c r="C2300" s="9" t="str">
        <f>IF(Search!$C$6="x",IF(COUNTA($AQ2300)=1,1,"N"),IF(COUNTA($AQ2300)=1,"N",""))</f>
        <v>N</v>
      </c>
      <c r="D2300" s="9" t="str">
        <f>IF(Search!$O$8="","",IF(ISNUMBER(SEARCH(Search!$O$8,$BD2300))=TRUE,1,""))</f>
        <v/>
      </c>
      <c r="E2300" s="9" t="str">
        <f>IF(Search!$C$7="","",IF(ISNUMBER(SEARCH(Search!$C$7,$AN2300))=TRUE,1,""))</f>
        <v/>
      </c>
      <c r="F2300" s="9" t="str">
        <f>IF(Search!$C$8="","",IF(ISNUMBER(SEARCH(Search!$C$8,$AO2300))=TRUE,1,""))</f>
        <v/>
      </c>
      <c r="G2300" s="9" t="str">
        <f>IF(Search!$F$4="","",IF(Inventory!$AJ2300&lt;Search!$F$4,"",1))</f>
        <v/>
      </c>
      <c r="H2300" s="9" t="str">
        <f>IF(Search!$F$5="","",IF(Inventory!$AJ2300&gt;Search!$F$5,"",1))</f>
        <v/>
      </c>
      <c r="I2300" s="9" t="str">
        <f>IF(Search!$F$7="","",IF(Search!$F$8="",IF(ISNUMBER(SEARCH(Search!$F$7,$AL2300))=TRUE,1,""),""))</f>
        <v/>
      </c>
      <c r="J2300" s="9" t="str">
        <f>IF($AL2300=Search!$F$8,1,"")</f>
        <v/>
      </c>
      <c r="K2300" s="9" t="str">
        <f>IF(Search!$I$4="","",IF(COUNTA($AS2300)=1,IF(Search!$I$4="N","N",1),""))</f>
        <v/>
      </c>
      <c r="L2300" s="9" t="str">
        <f>IF(Search!$I$5="","",IF($AS2300="RC",1,""))</f>
        <v/>
      </c>
      <c r="M2300" s="9" t="str">
        <f>IF(Search!$I$6="","",IF($AS2300="RCP",1,""))</f>
        <v/>
      </c>
      <c r="N2300" s="9" t="str">
        <f>IF(Search!$I$8="","",IF(COUNTA($AT2300)=1,IF(Search!$I$8="N","N",1),""))</f>
        <v/>
      </c>
      <c r="O2300" s="9" t="str">
        <f>IF(Search!$L$4="","",IF(COUNTA($AU2300)=1,IF(Search!$L$4="N","N",1),""))</f>
        <v/>
      </c>
      <c r="P2300" s="9" t="str">
        <f>IF(Search!$L$5="","",IF(ISNUMBER(SEARCH("Jersey",$AU2300))=TRUE,IF(Search!$L$5="N","N",1),""))</f>
        <v/>
      </c>
      <c r="Q2300" s="9" t="str">
        <f>IF(Search!$L$6="","",IF(ISNUMBER(SEARCH("Patch",$AU2300))=TRUE,IF(Search!$L$6="N","N",1),""))</f>
        <v/>
      </c>
      <c r="R2300" s="9" t="str">
        <f>IF(Search!$L$7="","",IF(ISNUMBER(SEARCH("Shield",$AU2300))=TRUE,IF(Search!$L$7="N","N",1),""))</f>
        <v/>
      </c>
      <c r="S2300" s="9" t="str">
        <f>IF(Search!$L$8="","",IF(ISNUMBER(SEARCH("Stick",$AU2300))=TRUE,IF(Search!$L$8="N","N",1),""))</f>
        <v/>
      </c>
      <c r="T2300" s="9" t="str">
        <f>IF(Search!$O$4="","",IF(COUNTA($AW2300)=1,IF(Search!$O$4="N","N",1),""))</f>
        <v/>
      </c>
      <c r="U2300" s="9" t="str">
        <f>IF(Search!$O$5="","",IF($AW2300="","",IF($AW2300&lt;Search!$O$5,"",1)))</f>
        <v/>
      </c>
      <c r="V2300" s="9" t="str">
        <f>IF(Search!$O$6="","",IF($AW2300="","",IF($AW2300&gt;Search!$O$6,"",1)))</f>
        <v/>
      </c>
      <c r="W2300" s="9" t="str">
        <f>IF(Search!$U$4="","",IF($AX2300="","",1))</f>
        <v/>
      </c>
      <c r="X2300" s="9" t="str">
        <f>IF(Search!$U$5="","",IF(ISNUMBER(SEARCH(Search!$U$5,$AX2300))=TRUE,IF(Search!$U$5="N","N",1),""))</f>
        <v/>
      </c>
      <c r="Y2300" s="9" t="str">
        <f>IF(Search!$U$6="","",IF($AY2300&lt;Search!$U$6,"",1))</f>
        <v/>
      </c>
      <c r="Z2300" s="9" t="str">
        <f>IF(Search!$R$4="","",IF(Inventory!$BA2300&lt;Search!$R$4,"",1))</f>
        <v/>
      </c>
      <c r="AA2300" s="9" t="str">
        <f>IF(Search!$R$5="","",IF($BA2300&gt;Search!$R$5,"",1))</f>
        <v/>
      </c>
      <c r="AB2300" s="9" t="str">
        <f>IF(Search!$R$6="","",IF($BB2300&lt;Search!$R$6,"",1))</f>
        <v/>
      </c>
      <c r="AC2300" s="9" t="str">
        <f>IF(Search!$R$7="","",IF($BB2300&lt;Search!$R$7,"",1))</f>
        <v/>
      </c>
      <c r="AD2300" s="45" t="str">
        <f>IF(COUNTIF($A2300:$AC2300,"n")&gt;0,"",IF(SUM($A2300:$AC2300)=COUNTA(Search!$C$4:$C$8,Search!$F$4:$F$8,Search!$I$4:$I$6,Search!$I$8,Search!$L$4:$L$8,Search!$O$4:$O$8,Search!$R$4:$R$7,Search!$U$4:$U$7)-COUNTIF(Search!$C$4:$U$7,"n"),1+LARGE($AD$1:AD2299,1),""))</f>
        <v/>
      </c>
      <c r="AE2300" s="45" t="str">
        <f t="shared" si="108"/>
        <v/>
      </c>
      <c r="AF2300" s="45" t="str">
        <f>IF(AD2300="","",COUNTIF($AE$1:$AE2299,$AE2300)+RANK($AE2300,$AE$2:$AE$10540,1))</f>
        <v/>
      </c>
      <c r="AG2300" s="45" t="str">
        <f t="shared" si="109"/>
        <v/>
      </c>
      <c r="AH2300" s="45" t="str">
        <f>IF($AD2300="","",COUNTIF($AG$1:$AG2299,$AG2300)+RANK($AG2300,$AG$1:$AG$10539,0))</f>
        <v/>
      </c>
      <c r="AI2300" s="10" t="str">
        <f t="shared" si="110"/>
        <v>2014-15 Upper Deck #208      /   $</v>
      </c>
      <c r="AJ2300" s="11">
        <v>2014</v>
      </c>
      <c r="AK2300" s="17">
        <v>15</v>
      </c>
      <c r="AL2300" s="12" t="s">
        <v>7</v>
      </c>
      <c r="AM2300" s="10">
        <v>208</v>
      </c>
      <c r="AO2300" s="9"/>
      <c r="AP2300" s="9"/>
      <c r="AQ2300" s="9" t="s">
        <v>2543</v>
      </c>
      <c r="AR2300" s="14"/>
      <c r="AS2300" s="9"/>
      <c r="AT2300" s="9"/>
      <c r="AU2300" s="9"/>
      <c r="AV2300" s="13"/>
      <c r="AW2300" s="13"/>
      <c r="AX2300" s="9"/>
      <c r="AY2300" s="9"/>
      <c r="AZ2300" s="9"/>
      <c r="BA2300" s="33"/>
      <c r="BB2300" s="33"/>
      <c r="BC2300" s="36"/>
      <c r="BD2300" s="12" t="s">
        <v>1771</v>
      </c>
    </row>
    <row r="2301" spans="1:56" s="12" customFormat="1" x14ac:dyDescent="0.2">
      <c r="A2301" s="9" t="str">
        <f>IF(Search!$C$5="","",IF(COUNTA(Inventory!$AP2301)=1,1,""))</f>
        <v/>
      </c>
      <c r="B2301" s="9" t="str">
        <f>IF(Search!$C$4="","",IF(ISNUMBER(SEARCH(Search!$C$4,$AR2301))=TRUE,1,""))</f>
        <v/>
      </c>
      <c r="C2301" s="9" t="str">
        <f>IF(Search!$C$6="x",IF(COUNTA($AQ2301)=1,1,"N"),IF(COUNTA($AQ2301)=1,"N",""))</f>
        <v>N</v>
      </c>
      <c r="D2301" s="9" t="str">
        <f>IF(Search!$O$8="","",IF(ISNUMBER(SEARCH(Search!$O$8,$BD2301))=TRUE,1,""))</f>
        <v/>
      </c>
      <c r="E2301" s="9" t="str">
        <f>IF(Search!$C$7="","",IF(ISNUMBER(SEARCH(Search!$C$7,$AN2301))=TRUE,1,""))</f>
        <v/>
      </c>
      <c r="F2301" s="9" t="str">
        <f>IF(Search!$C$8="","",IF(ISNUMBER(SEARCH(Search!$C$8,$AO2301))=TRUE,1,""))</f>
        <v/>
      </c>
      <c r="G2301" s="9" t="str">
        <f>IF(Search!$F$4="","",IF(Inventory!$AJ2301&lt;Search!$F$4,"",1))</f>
        <v/>
      </c>
      <c r="H2301" s="9" t="str">
        <f>IF(Search!$F$5="","",IF(Inventory!$AJ2301&gt;Search!$F$5,"",1))</f>
        <v/>
      </c>
      <c r="I2301" s="9" t="str">
        <f>IF(Search!$F$7="","",IF(Search!$F$8="",IF(ISNUMBER(SEARCH(Search!$F$7,$AL2301))=TRUE,1,""),""))</f>
        <v/>
      </c>
      <c r="J2301" s="9" t="str">
        <f>IF($AL2301=Search!$F$8,1,"")</f>
        <v/>
      </c>
      <c r="K2301" s="9" t="str">
        <f>IF(Search!$I$4="","",IF(COUNTA($AS2301)=1,IF(Search!$I$4="N","N",1),""))</f>
        <v/>
      </c>
      <c r="L2301" s="9" t="str">
        <f>IF(Search!$I$5="","",IF($AS2301="RC",1,""))</f>
        <v/>
      </c>
      <c r="M2301" s="9" t="str">
        <f>IF(Search!$I$6="","",IF($AS2301="RCP",1,""))</f>
        <v/>
      </c>
      <c r="N2301" s="9" t="str">
        <f>IF(Search!$I$8="","",IF(COUNTA($AT2301)=1,IF(Search!$I$8="N","N",1),""))</f>
        <v/>
      </c>
      <c r="O2301" s="9" t="str">
        <f>IF(Search!$L$4="","",IF(COUNTA($AU2301)=1,IF(Search!$L$4="N","N",1),""))</f>
        <v/>
      </c>
      <c r="P2301" s="9" t="str">
        <f>IF(Search!$L$5="","",IF(ISNUMBER(SEARCH("Jersey",$AU2301))=TRUE,IF(Search!$L$5="N","N",1),""))</f>
        <v/>
      </c>
      <c r="Q2301" s="9" t="str">
        <f>IF(Search!$L$6="","",IF(ISNUMBER(SEARCH("Patch",$AU2301))=TRUE,IF(Search!$L$6="N","N",1),""))</f>
        <v/>
      </c>
      <c r="R2301" s="9" t="str">
        <f>IF(Search!$L$7="","",IF(ISNUMBER(SEARCH("Shield",$AU2301))=TRUE,IF(Search!$L$7="N","N",1),""))</f>
        <v/>
      </c>
      <c r="S2301" s="9" t="str">
        <f>IF(Search!$L$8="","",IF(ISNUMBER(SEARCH("Stick",$AU2301))=TRUE,IF(Search!$L$8="N","N",1),""))</f>
        <v/>
      </c>
      <c r="T2301" s="9" t="str">
        <f>IF(Search!$O$4="","",IF(COUNTA($AW2301)=1,IF(Search!$O$4="N","N",1),""))</f>
        <v/>
      </c>
      <c r="U2301" s="9" t="str">
        <f>IF(Search!$O$5="","",IF($AW2301="","",IF($AW2301&lt;Search!$O$5,"",1)))</f>
        <v/>
      </c>
      <c r="V2301" s="9" t="str">
        <f>IF(Search!$O$6="","",IF($AW2301="","",IF($AW2301&gt;Search!$O$6,"",1)))</f>
        <v/>
      </c>
      <c r="W2301" s="9" t="str">
        <f>IF(Search!$U$4="","",IF($AX2301="","",1))</f>
        <v/>
      </c>
      <c r="X2301" s="9" t="str">
        <f>IF(Search!$U$5="","",IF(ISNUMBER(SEARCH(Search!$U$5,$AX2301))=TRUE,IF(Search!$U$5="N","N",1),""))</f>
        <v/>
      </c>
      <c r="Y2301" s="9" t="str">
        <f>IF(Search!$U$6="","",IF($AY2301&lt;Search!$U$6,"",1))</f>
        <v/>
      </c>
      <c r="Z2301" s="9" t="str">
        <f>IF(Search!$R$4="","",IF(Inventory!$BA2301&lt;Search!$R$4,"",1))</f>
        <v/>
      </c>
      <c r="AA2301" s="9" t="str">
        <f>IF(Search!$R$5="","",IF($BA2301&gt;Search!$R$5,"",1))</f>
        <v/>
      </c>
      <c r="AB2301" s="9" t="str">
        <f>IF(Search!$R$6="","",IF($BB2301&lt;Search!$R$6,"",1))</f>
        <v/>
      </c>
      <c r="AC2301" s="9" t="str">
        <f>IF(Search!$R$7="","",IF($BB2301&lt;Search!$R$7,"",1))</f>
        <v/>
      </c>
      <c r="AD2301" s="45" t="str">
        <f>IF(COUNTIF($A2301:$AC2301,"n")&gt;0,"",IF(SUM($A2301:$AC2301)=COUNTA(Search!$C$4:$C$8,Search!$F$4:$F$8,Search!$I$4:$I$6,Search!$I$8,Search!$L$4:$L$8,Search!$O$4:$O$8,Search!$R$4:$R$7,Search!$U$4:$U$7)-COUNTIF(Search!$C$4:$U$7,"n"),1+LARGE($AD$1:AD2300,1),""))</f>
        <v/>
      </c>
      <c r="AE2301" s="45" t="str">
        <f t="shared" si="108"/>
        <v/>
      </c>
      <c r="AF2301" s="45" t="str">
        <f>IF(AD2301="","",COUNTIF($AE$1:$AE2300,$AE2301)+RANK($AE2301,$AE$2:$AE$10540,1))</f>
        <v/>
      </c>
      <c r="AG2301" s="45" t="str">
        <f t="shared" si="109"/>
        <v/>
      </c>
      <c r="AH2301" s="45" t="str">
        <f>IF($AD2301="","",COUNTIF($AG$1:$AG2300,$AG2301)+RANK($AG2301,$AG$1:$AG$10539,0))</f>
        <v/>
      </c>
      <c r="AI2301" s="10" t="str">
        <f t="shared" si="110"/>
        <v>2014-15 Upper Deck #209      /   $</v>
      </c>
      <c r="AJ2301" s="11">
        <v>2014</v>
      </c>
      <c r="AK2301" s="17">
        <v>15</v>
      </c>
      <c r="AL2301" s="12" t="s">
        <v>7</v>
      </c>
      <c r="AM2301" s="10">
        <v>209</v>
      </c>
      <c r="AO2301" s="9"/>
      <c r="AP2301" s="9"/>
      <c r="AQ2301" s="9" t="s">
        <v>2543</v>
      </c>
      <c r="AR2301" s="14"/>
      <c r="AS2301" s="9"/>
      <c r="AT2301" s="9"/>
      <c r="AU2301" s="9"/>
      <c r="AV2301" s="13"/>
      <c r="AW2301" s="13"/>
      <c r="AX2301" s="9"/>
      <c r="AY2301" s="9"/>
      <c r="AZ2301" s="9"/>
      <c r="BA2301" s="33"/>
      <c r="BB2301" s="33"/>
      <c r="BC2301" s="36"/>
      <c r="BD2301" s="12" t="s">
        <v>1771</v>
      </c>
    </row>
    <row r="2302" spans="1:56" s="12" customFormat="1" x14ac:dyDescent="0.2">
      <c r="A2302" s="9" t="str">
        <f>IF(Search!$C$5="","",IF(COUNTA(Inventory!$AP2302)=1,1,""))</f>
        <v/>
      </c>
      <c r="B2302" s="9" t="str">
        <f>IF(Search!$C$4="","",IF(ISNUMBER(SEARCH(Search!$C$4,$AR2302))=TRUE,1,""))</f>
        <v/>
      </c>
      <c r="C2302" s="9" t="str">
        <f>IF(Search!$C$6="x",IF(COUNTA($AQ2302)=1,1,"N"),IF(COUNTA($AQ2302)=1,"N",""))</f>
        <v>N</v>
      </c>
      <c r="D2302" s="9" t="str">
        <f>IF(Search!$O$8="","",IF(ISNUMBER(SEARCH(Search!$O$8,$BD2302))=TRUE,1,""))</f>
        <v/>
      </c>
      <c r="E2302" s="9" t="str">
        <f>IF(Search!$C$7="","",IF(ISNUMBER(SEARCH(Search!$C$7,$AN2302))=TRUE,1,""))</f>
        <v/>
      </c>
      <c r="F2302" s="9" t="str">
        <f>IF(Search!$C$8="","",IF(ISNUMBER(SEARCH(Search!$C$8,$AO2302))=TRUE,1,""))</f>
        <v/>
      </c>
      <c r="G2302" s="9" t="str">
        <f>IF(Search!$F$4="","",IF(Inventory!$AJ2302&lt;Search!$F$4,"",1))</f>
        <v/>
      </c>
      <c r="H2302" s="9" t="str">
        <f>IF(Search!$F$5="","",IF(Inventory!$AJ2302&gt;Search!$F$5,"",1))</f>
        <v/>
      </c>
      <c r="I2302" s="9" t="str">
        <f>IF(Search!$F$7="","",IF(Search!$F$8="",IF(ISNUMBER(SEARCH(Search!$F$7,$AL2302))=TRUE,1,""),""))</f>
        <v/>
      </c>
      <c r="J2302" s="9" t="str">
        <f>IF($AL2302=Search!$F$8,1,"")</f>
        <v/>
      </c>
      <c r="K2302" s="9" t="str">
        <f>IF(Search!$I$4="","",IF(COUNTA($AS2302)=1,IF(Search!$I$4="N","N",1),""))</f>
        <v/>
      </c>
      <c r="L2302" s="9" t="str">
        <f>IF(Search!$I$5="","",IF($AS2302="RC",1,""))</f>
        <v/>
      </c>
      <c r="M2302" s="9" t="str">
        <f>IF(Search!$I$6="","",IF($AS2302="RCP",1,""))</f>
        <v/>
      </c>
      <c r="N2302" s="9" t="str">
        <f>IF(Search!$I$8="","",IF(COUNTA($AT2302)=1,IF(Search!$I$8="N","N",1),""))</f>
        <v/>
      </c>
      <c r="O2302" s="9" t="str">
        <f>IF(Search!$L$4="","",IF(COUNTA($AU2302)=1,IF(Search!$L$4="N","N",1),""))</f>
        <v/>
      </c>
      <c r="P2302" s="9" t="str">
        <f>IF(Search!$L$5="","",IF(ISNUMBER(SEARCH("Jersey",$AU2302))=TRUE,IF(Search!$L$5="N","N",1),""))</f>
        <v/>
      </c>
      <c r="Q2302" s="9" t="str">
        <f>IF(Search!$L$6="","",IF(ISNUMBER(SEARCH("Patch",$AU2302))=TRUE,IF(Search!$L$6="N","N",1),""))</f>
        <v/>
      </c>
      <c r="R2302" s="9" t="str">
        <f>IF(Search!$L$7="","",IF(ISNUMBER(SEARCH("Shield",$AU2302))=TRUE,IF(Search!$L$7="N","N",1),""))</f>
        <v/>
      </c>
      <c r="S2302" s="9" t="str">
        <f>IF(Search!$L$8="","",IF(ISNUMBER(SEARCH("Stick",$AU2302))=TRUE,IF(Search!$L$8="N","N",1),""))</f>
        <v/>
      </c>
      <c r="T2302" s="9" t="str">
        <f>IF(Search!$O$4="","",IF(COUNTA($AW2302)=1,IF(Search!$O$4="N","N",1),""))</f>
        <v/>
      </c>
      <c r="U2302" s="9" t="str">
        <f>IF(Search!$O$5="","",IF($AW2302="","",IF($AW2302&lt;Search!$O$5,"",1)))</f>
        <v/>
      </c>
      <c r="V2302" s="9" t="str">
        <f>IF(Search!$O$6="","",IF($AW2302="","",IF($AW2302&gt;Search!$O$6,"",1)))</f>
        <v/>
      </c>
      <c r="W2302" s="9" t="str">
        <f>IF(Search!$U$4="","",IF($AX2302="","",1))</f>
        <v/>
      </c>
      <c r="X2302" s="9" t="str">
        <f>IF(Search!$U$5="","",IF(ISNUMBER(SEARCH(Search!$U$5,$AX2302))=TRUE,IF(Search!$U$5="N","N",1),""))</f>
        <v/>
      </c>
      <c r="Y2302" s="9" t="str">
        <f>IF(Search!$U$6="","",IF($AY2302&lt;Search!$U$6,"",1))</f>
        <v/>
      </c>
      <c r="Z2302" s="9" t="str">
        <f>IF(Search!$R$4="","",IF(Inventory!$BA2302&lt;Search!$R$4,"",1))</f>
        <v/>
      </c>
      <c r="AA2302" s="9" t="str">
        <f>IF(Search!$R$5="","",IF($BA2302&gt;Search!$R$5,"",1))</f>
        <v/>
      </c>
      <c r="AB2302" s="9" t="str">
        <f>IF(Search!$R$6="","",IF($BB2302&lt;Search!$R$6,"",1))</f>
        <v/>
      </c>
      <c r="AC2302" s="9" t="str">
        <f>IF(Search!$R$7="","",IF($BB2302&lt;Search!$R$7,"",1))</f>
        <v/>
      </c>
      <c r="AD2302" s="45" t="str">
        <f>IF(COUNTIF($A2302:$AC2302,"n")&gt;0,"",IF(SUM($A2302:$AC2302)=COUNTA(Search!$C$4:$C$8,Search!$F$4:$F$8,Search!$I$4:$I$6,Search!$I$8,Search!$L$4:$L$8,Search!$O$4:$O$8,Search!$R$4:$R$7,Search!$U$4:$U$7)-COUNTIF(Search!$C$4:$U$7,"n"),1+LARGE($AD$1:AD2301,1),""))</f>
        <v/>
      </c>
      <c r="AE2302" s="45" t="str">
        <f t="shared" si="108"/>
        <v/>
      </c>
      <c r="AF2302" s="45" t="str">
        <f>IF(AD2302="","",COUNTIF($AE$1:$AE2301,$AE2302)+RANK($AE2302,$AE$2:$AE$10540,1))</f>
        <v/>
      </c>
      <c r="AG2302" s="45" t="str">
        <f t="shared" si="109"/>
        <v/>
      </c>
      <c r="AH2302" s="45" t="str">
        <f>IF($AD2302="","",COUNTIF($AG$1:$AG2301,$AG2302)+RANK($AG2302,$AG$1:$AG$10539,0))</f>
        <v/>
      </c>
      <c r="AI2302" s="10" t="str">
        <f t="shared" si="110"/>
        <v>2014-15 Upper Deck #210      /   $</v>
      </c>
      <c r="AJ2302" s="11">
        <v>2014</v>
      </c>
      <c r="AK2302" s="17">
        <v>15</v>
      </c>
      <c r="AL2302" s="12" t="s">
        <v>7</v>
      </c>
      <c r="AM2302" s="10">
        <v>210</v>
      </c>
      <c r="AO2302" s="9"/>
      <c r="AP2302" s="9"/>
      <c r="AQ2302" s="9" t="s">
        <v>2543</v>
      </c>
      <c r="AR2302" s="14"/>
      <c r="AS2302" s="9"/>
      <c r="AT2302" s="9"/>
      <c r="AU2302" s="9"/>
      <c r="AV2302" s="13"/>
      <c r="AW2302" s="13"/>
      <c r="AX2302" s="9"/>
      <c r="AY2302" s="9"/>
      <c r="AZ2302" s="9"/>
      <c r="BA2302" s="33"/>
      <c r="BB2302" s="33"/>
      <c r="BC2302" s="36"/>
      <c r="BD2302" s="12" t="s">
        <v>1771</v>
      </c>
    </row>
    <row r="2303" spans="1:56" s="12" customFormat="1" x14ac:dyDescent="0.2">
      <c r="A2303" s="9" t="str">
        <f>IF(Search!$C$5="","",IF(COUNTA(Inventory!$AP2303)=1,1,""))</f>
        <v/>
      </c>
      <c r="B2303" s="9" t="str">
        <f>IF(Search!$C$4="","",IF(ISNUMBER(SEARCH(Search!$C$4,$AR2303))=TRUE,1,""))</f>
        <v/>
      </c>
      <c r="C2303" s="9" t="str">
        <f>IF(Search!$C$6="x",IF(COUNTA($AQ2303)=1,1,"N"),IF(COUNTA($AQ2303)=1,"N",""))</f>
        <v>N</v>
      </c>
      <c r="D2303" s="9" t="str">
        <f>IF(Search!$O$8="","",IF(ISNUMBER(SEARCH(Search!$O$8,$BD2303))=TRUE,1,""))</f>
        <v/>
      </c>
      <c r="E2303" s="9" t="str">
        <f>IF(Search!$C$7="","",IF(ISNUMBER(SEARCH(Search!$C$7,$AN2303))=TRUE,1,""))</f>
        <v/>
      </c>
      <c r="F2303" s="9" t="str">
        <f>IF(Search!$C$8="","",IF(ISNUMBER(SEARCH(Search!$C$8,$AO2303))=TRUE,1,""))</f>
        <v/>
      </c>
      <c r="G2303" s="9" t="str">
        <f>IF(Search!$F$4="","",IF(Inventory!$AJ2303&lt;Search!$F$4,"",1))</f>
        <v/>
      </c>
      <c r="H2303" s="9" t="str">
        <f>IF(Search!$F$5="","",IF(Inventory!$AJ2303&gt;Search!$F$5,"",1))</f>
        <v/>
      </c>
      <c r="I2303" s="9" t="str">
        <f>IF(Search!$F$7="","",IF(Search!$F$8="",IF(ISNUMBER(SEARCH(Search!$F$7,$AL2303))=TRUE,1,""),""))</f>
        <v/>
      </c>
      <c r="J2303" s="9" t="str">
        <f>IF($AL2303=Search!$F$8,1,"")</f>
        <v/>
      </c>
      <c r="K2303" s="9" t="str">
        <f>IF(Search!$I$4="","",IF(COUNTA($AS2303)=1,IF(Search!$I$4="N","N",1),""))</f>
        <v/>
      </c>
      <c r="L2303" s="9" t="str">
        <f>IF(Search!$I$5="","",IF($AS2303="RC",1,""))</f>
        <v/>
      </c>
      <c r="M2303" s="9" t="str">
        <f>IF(Search!$I$6="","",IF($AS2303="RCP",1,""))</f>
        <v/>
      </c>
      <c r="N2303" s="9" t="str">
        <f>IF(Search!$I$8="","",IF(COUNTA($AT2303)=1,IF(Search!$I$8="N","N",1),""))</f>
        <v/>
      </c>
      <c r="O2303" s="9" t="str">
        <f>IF(Search!$L$4="","",IF(COUNTA($AU2303)=1,IF(Search!$L$4="N","N",1),""))</f>
        <v/>
      </c>
      <c r="P2303" s="9" t="str">
        <f>IF(Search!$L$5="","",IF(ISNUMBER(SEARCH("Jersey",$AU2303))=TRUE,IF(Search!$L$5="N","N",1),""))</f>
        <v/>
      </c>
      <c r="Q2303" s="9" t="str">
        <f>IF(Search!$L$6="","",IF(ISNUMBER(SEARCH("Patch",$AU2303))=TRUE,IF(Search!$L$6="N","N",1),""))</f>
        <v/>
      </c>
      <c r="R2303" s="9" t="str">
        <f>IF(Search!$L$7="","",IF(ISNUMBER(SEARCH("Shield",$AU2303))=TRUE,IF(Search!$L$7="N","N",1),""))</f>
        <v/>
      </c>
      <c r="S2303" s="9" t="str">
        <f>IF(Search!$L$8="","",IF(ISNUMBER(SEARCH("Stick",$AU2303))=TRUE,IF(Search!$L$8="N","N",1),""))</f>
        <v/>
      </c>
      <c r="T2303" s="9" t="str">
        <f>IF(Search!$O$4="","",IF(COUNTA($AW2303)=1,IF(Search!$O$4="N","N",1),""))</f>
        <v/>
      </c>
      <c r="U2303" s="9" t="str">
        <f>IF(Search!$O$5="","",IF($AW2303="","",IF($AW2303&lt;Search!$O$5,"",1)))</f>
        <v/>
      </c>
      <c r="V2303" s="9" t="str">
        <f>IF(Search!$O$6="","",IF($AW2303="","",IF($AW2303&gt;Search!$O$6,"",1)))</f>
        <v/>
      </c>
      <c r="W2303" s="9" t="str">
        <f>IF(Search!$U$4="","",IF($AX2303="","",1))</f>
        <v/>
      </c>
      <c r="X2303" s="9" t="str">
        <f>IF(Search!$U$5="","",IF(ISNUMBER(SEARCH(Search!$U$5,$AX2303))=TRUE,IF(Search!$U$5="N","N",1),""))</f>
        <v/>
      </c>
      <c r="Y2303" s="9" t="str">
        <f>IF(Search!$U$6="","",IF($AY2303&lt;Search!$U$6,"",1))</f>
        <v/>
      </c>
      <c r="Z2303" s="9" t="str">
        <f>IF(Search!$R$4="","",IF(Inventory!$BA2303&lt;Search!$R$4,"",1))</f>
        <v/>
      </c>
      <c r="AA2303" s="9" t="str">
        <f>IF(Search!$R$5="","",IF($BA2303&gt;Search!$R$5,"",1))</f>
        <v/>
      </c>
      <c r="AB2303" s="9" t="str">
        <f>IF(Search!$R$6="","",IF($BB2303&lt;Search!$R$6,"",1))</f>
        <v/>
      </c>
      <c r="AC2303" s="9" t="str">
        <f>IF(Search!$R$7="","",IF($BB2303&lt;Search!$R$7,"",1))</f>
        <v/>
      </c>
      <c r="AD2303" s="45" t="str">
        <f>IF(COUNTIF($A2303:$AC2303,"n")&gt;0,"",IF(SUM($A2303:$AC2303)=COUNTA(Search!$C$4:$C$8,Search!$F$4:$F$8,Search!$I$4:$I$6,Search!$I$8,Search!$L$4:$L$8,Search!$O$4:$O$8,Search!$R$4:$R$7,Search!$U$4:$U$7)-COUNTIF(Search!$C$4:$U$7,"n"),1+LARGE($AD$1:AD2302,1),""))</f>
        <v/>
      </c>
      <c r="AE2303" s="45" t="str">
        <f t="shared" si="108"/>
        <v/>
      </c>
      <c r="AF2303" s="45" t="str">
        <f>IF(AD2303="","",COUNTIF($AE$1:$AE2302,$AE2303)+RANK($AE2303,$AE$2:$AE$10540,1))</f>
        <v/>
      </c>
      <c r="AG2303" s="45" t="str">
        <f t="shared" si="109"/>
        <v/>
      </c>
      <c r="AH2303" s="45" t="str">
        <f>IF($AD2303="","",COUNTIF($AG$1:$AG2302,$AG2303)+RANK($AG2303,$AG$1:$AG$10539,0))</f>
        <v/>
      </c>
      <c r="AI2303" s="10" t="str">
        <f t="shared" si="110"/>
        <v>2014-15 Upper Deck #211      /   $</v>
      </c>
      <c r="AJ2303" s="11">
        <v>2014</v>
      </c>
      <c r="AK2303" s="17">
        <v>15</v>
      </c>
      <c r="AL2303" s="12" t="s">
        <v>7</v>
      </c>
      <c r="AM2303" s="10">
        <v>211</v>
      </c>
      <c r="AO2303" s="9"/>
      <c r="AP2303" s="9"/>
      <c r="AQ2303" s="9" t="s">
        <v>2543</v>
      </c>
      <c r="AR2303" s="14"/>
      <c r="AS2303" s="9"/>
      <c r="AT2303" s="9"/>
      <c r="AU2303" s="9"/>
      <c r="AV2303" s="13"/>
      <c r="AW2303" s="13"/>
      <c r="AX2303" s="9"/>
      <c r="AY2303" s="9"/>
      <c r="AZ2303" s="9"/>
      <c r="BA2303" s="33"/>
      <c r="BB2303" s="33"/>
      <c r="BC2303" s="36"/>
      <c r="BD2303" s="12" t="s">
        <v>1771</v>
      </c>
    </row>
    <row r="2304" spans="1:56" s="12" customFormat="1" x14ac:dyDescent="0.2">
      <c r="A2304" s="9" t="str">
        <f>IF(Search!$C$5="","",IF(COUNTA(Inventory!$AP2304)=1,1,""))</f>
        <v/>
      </c>
      <c r="B2304" s="9" t="str">
        <f>IF(Search!$C$4="","",IF(ISNUMBER(SEARCH(Search!$C$4,$AR2304))=TRUE,1,""))</f>
        <v/>
      </c>
      <c r="C2304" s="9" t="str">
        <f>IF(Search!$C$6="x",IF(COUNTA($AQ2304)=1,1,"N"),IF(COUNTA($AQ2304)=1,"N",""))</f>
        <v>N</v>
      </c>
      <c r="D2304" s="9" t="str">
        <f>IF(Search!$O$8="","",IF(ISNUMBER(SEARCH(Search!$O$8,$BD2304))=TRUE,1,""))</f>
        <v/>
      </c>
      <c r="E2304" s="9" t="str">
        <f>IF(Search!$C$7="","",IF(ISNUMBER(SEARCH(Search!$C$7,$AN2304))=TRUE,1,""))</f>
        <v/>
      </c>
      <c r="F2304" s="9" t="str">
        <f>IF(Search!$C$8="","",IF(ISNUMBER(SEARCH(Search!$C$8,$AO2304))=TRUE,1,""))</f>
        <v/>
      </c>
      <c r="G2304" s="9" t="str">
        <f>IF(Search!$F$4="","",IF(Inventory!$AJ2304&lt;Search!$F$4,"",1))</f>
        <v/>
      </c>
      <c r="H2304" s="9" t="str">
        <f>IF(Search!$F$5="","",IF(Inventory!$AJ2304&gt;Search!$F$5,"",1))</f>
        <v/>
      </c>
      <c r="I2304" s="9" t="str">
        <f>IF(Search!$F$7="","",IF(Search!$F$8="",IF(ISNUMBER(SEARCH(Search!$F$7,$AL2304))=TRUE,1,""),""))</f>
        <v/>
      </c>
      <c r="J2304" s="9" t="str">
        <f>IF($AL2304=Search!$F$8,1,"")</f>
        <v/>
      </c>
      <c r="K2304" s="9" t="str">
        <f>IF(Search!$I$4="","",IF(COUNTA($AS2304)=1,IF(Search!$I$4="N","N",1),""))</f>
        <v/>
      </c>
      <c r="L2304" s="9" t="str">
        <f>IF(Search!$I$5="","",IF($AS2304="RC",1,""))</f>
        <v/>
      </c>
      <c r="M2304" s="9" t="str">
        <f>IF(Search!$I$6="","",IF($AS2304="RCP",1,""))</f>
        <v/>
      </c>
      <c r="N2304" s="9" t="str">
        <f>IF(Search!$I$8="","",IF(COUNTA($AT2304)=1,IF(Search!$I$8="N","N",1),""))</f>
        <v/>
      </c>
      <c r="O2304" s="9" t="str">
        <f>IF(Search!$L$4="","",IF(COUNTA($AU2304)=1,IF(Search!$L$4="N","N",1),""))</f>
        <v/>
      </c>
      <c r="P2304" s="9" t="str">
        <f>IF(Search!$L$5="","",IF(ISNUMBER(SEARCH("Jersey",$AU2304))=TRUE,IF(Search!$L$5="N","N",1),""))</f>
        <v/>
      </c>
      <c r="Q2304" s="9" t="str">
        <f>IF(Search!$L$6="","",IF(ISNUMBER(SEARCH("Patch",$AU2304))=TRUE,IF(Search!$L$6="N","N",1),""))</f>
        <v/>
      </c>
      <c r="R2304" s="9" t="str">
        <f>IF(Search!$L$7="","",IF(ISNUMBER(SEARCH("Shield",$AU2304))=TRUE,IF(Search!$L$7="N","N",1),""))</f>
        <v/>
      </c>
      <c r="S2304" s="9" t="str">
        <f>IF(Search!$L$8="","",IF(ISNUMBER(SEARCH("Stick",$AU2304))=TRUE,IF(Search!$L$8="N","N",1),""))</f>
        <v/>
      </c>
      <c r="T2304" s="9" t="str">
        <f>IF(Search!$O$4="","",IF(COUNTA($AW2304)=1,IF(Search!$O$4="N","N",1),""))</f>
        <v/>
      </c>
      <c r="U2304" s="9" t="str">
        <f>IF(Search!$O$5="","",IF($AW2304="","",IF($AW2304&lt;Search!$O$5,"",1)))</f>
        <v/>
      </c>
      <c r="V2304" s="9" t="str">
        <f>IF(Search!$O$6="","",IF($AW2304="","",IF($AW2304&gt;Search!$O$6,"",1)))</f>
        <v/>
      </c>
      <c r="W2304" s="9" t="str">
        <f>IF(Search!$U$4="","",IF($AX2304="","",1))</f>
        <v/>
      </c>
      <c r="X2304" s="9" t="str">
        <f>IF(Search!$U$5="","",IF(ISNUMBER(SEARCH(Search!$U$5,$AX2304))=TRUE,IF(Search!$U$5="N","N",1),""))</f>
        <v/>
      </c>
      <c r="Y2304" s="9" t="str">
        <f>IF(Search!$U$6="","",IF($AY2304&lt;Search!$U$6,"",1))</f>
        <v/>
      </c>
      <c r="Z2304" s="9" t="str">
        <f>IF(Search!$R$4="","",IF(Inventory!$BA2304&lt;Search!$R$4,"",1))</f>
        <v/>
      </c>
      <c r="AA2304" s="9" t="str">
        <f>IF(Search!$R$5="","",IF($BA2304&gt;Search!$R$5,"",1))</f>
        <v/>
      </c>
      <c r="AB2304" s="9" t="str">
        <f>IF(Search!$R$6="","",IF($BB2304&lt;Search!$R$6,"",1))</f>
        <v/>
      </c>
      <c r="AC2304" s="9" t="str">
        <f>IF(Search!$R$7="","",IF($BB2304&lt;Search!$R$7,"",1))</f>
        <v/>
      </c>
      <c r="AD2304" s="45" t="str">
        <f>IF(COUNTIF($A2304:$AC2304,"n")&gt;0,"",IF(SUM($A2304:$AC2304)=COUNTA(Search!$C$4:$C$8,Search!$F$4:$F$8,Search!$I$4:$I$6,Search!$I$8,Search!$L$4:$L$8,Search!$O$4:$O$8,Search!$R$4:$R$7,Search!$U$4:$U$7)-COUNTIF(Search!$C$4:$U$7,"n"),1+LARGE($AD$1:AD2303,1),""))</f>
        <v/>
      </c>
      <c r="AE2304" s="45" t="str">
        <f t="shared" si="108"/>
        <v/>
      </c>
      <c r="AF2304" s="45" t="str">
        <f>IF(AD2304="","",COUNTIF($AE$1:$AE2303,$AE2304)+RANK($AE2304,$AE$2:$AE$10540,1))</f>
        <v/>
      </c>
      <c r="AG2304" s="45" t="str">
        <f t="shared" si="109"/>
        <v/>
      </c>
      <c r="AH2304" s="45" t="str">
        <f>IF($AD2304="","",COUNTIF($AG$1:$AG2303,$AG2304)+RANK($AG2304,$AG$1:$AG$10539,0))</f>
        <v/>
      </c>
      <c r="AI2304" s="10" t="str">
        <f t="shared" si="110"/>
        <v>2014-15 Upper Deck #212      /   $</v>
      </c>
      <c r="AJ2304" s="11">
        <v>2014</v>
      </c>
      <c r="AK2304" s="17">
        <v>15</v>
      </c>
      <c r="AL2304" s="12" t="s">
        <v>7</v>
      </c>
      <c r="AM2304" s="10">
        <v>212</v>
      </c>
      <c r="AO2304" s="9"/>
      <c r="AP2304" s="9"/>
      <c r="AQ2304" s="9" t="s">
        <v>2543</v>
      </c>
      <c r="AR2304" s="14"/>
      <c r="AS2304" s="9"/>
      <c r="AT2304" s="9"/>
      <c r="AU2304" s="9"/>
      <c r="AV2304" s="13"/>
      <c r="AW2304" s="13"/>
      <c r="AX2304" s="9"/>
      <c r="AY2304" s="9"/>
      <c r="AZ2304" s="9"/>
      <c r="BA2304" s="33"/>
      <c r="BB2304" s="33"/>
      <c r="BC2304" s="36"/>
      <c r="BD2304" s="12" t="s">
        <v>1771</v>
      </c>
    </row>
    <row r="2305" spans="1:56" s="12" customFormat="1" x14ac:dyDescent="0.2">
      <c r="A2305" s="9" t="str">
        <f>IF(Search!$C$5="","",IF(COUNTA(Inventory!$AP2305)=1,1,""))</f>
        <v/>
      </c>
      <c r="B2305" s="9" t="str">
        <f>IF(Search!$C$4="","",IF(ISNUMBER(SEARCH(Search!$C$4,$AR2305))=TRUE,1,""))</f>
        <v/>
      </c>
      <c r="C2305" s="9" t="str">
        <f>IF(Search!$C$6="x",IF(COUNTA($AQ2305)=1,1,"N"),IF(COUNTA($AQ2305)=1,"N",""))</f>
        <v>N</v>
      </c>
      <c r="D2305" s="9" t="str">
        <f>IF(Search!$O$8="","",IF(ISNUMBER(SEARCH(Search!$O$8,$BD2305))=TRUE,1,""))</f>
        <v/>
      </c>
      <c r="E2305" s="9" t="str">
        <f>IF(Search!$C$7="","",IF(ISNUMBER(SEARCH(Search!$C$7,$AN2305))=TRUE,1,""))</f>
        <v/>
      </c>
      <c r="F2305" s="9" t="str">
        <f>IF(Search!$C$8="","",IF(ISNUMBER(SEARCH(Search!$C$8,$AO2305))=TRUE,1,""))</f>
        <v/>
      </c>
      <c r="G2305" s="9" t="str">
        <f>IF(Search!$F$4="","",IF(Inventory!$AJ2305&lt;Search!$F$4,"",1))</f>
        <v/>
      </c>
      <c r="H2305" s="9" t="str">
        <f>IF(Search!$F$5="","",IF(Inventory!$AJ2305&gt;Search!$F$5,"",1))</f>
        <v/>
      </c>
      <c r="I2305" s="9" t="str">
        <f>IF(Search!$F$7="","",IF(Search!$F$8="",IF(ISNUMBER(SEARCH(Search!$F$7,$AL2305))=TRUE,1,""),""))</f>
        <v/>
      </c>
      <c r="J2305" s="9" t="str">
        <f>IF($AL2305=Search!$F$8,1,"")</f>
        <v/>
      </c>
      <c r="K2305" s="9" t="str">
        <f>IF(Search!$I$4="","",IF(COUNTA($AS2305)=1,IF(Search!$I$4="N","N",1),""))</f>
        <v/>
      </c>
      <c r="L2305" s="9" t="str">
        <f>IF(Search!$I$5="","",IF($AS2305="RC",1,""))</f>
        <v/>
      </c>
      <c r="M2305" s="9" t="str">
        <f>IF(Search!$I$6="","",IF($AS2305="RCP",1,""))</f>
        <v/>
      </c>
      <c r="N2305" s="9" t="str">
        <f>IF(Search!$I$8="","",IF(COUNTA($AT2305)=1,IF(Search!$I$8="N","N",1),""))</f>
        <v/>
      </c>
      <c r="O2305" s="9" t="str">
        <f>IF(Search!$L$4="","",IF(COUNTA($AU2305)=1,IF(Search!$L$4="N","N",1),""))</f>
        <v/>
      </c>
      <c r="P2305" s="9" t="str">
        <f>IF(Search!$L$5="","",IF(ISNUMBER(SEARCH("Jersey",$AU2305))=TRUE,IF(Search!$L$5="N","N",1),""))</f>
        <v/>
      </c>
      <c r="Q2305" s="9" t="str">
        <f>IF(Search!$L$6="","",IF(ISNUMBER(SEARCH("Patch",$AU2305))=TRUE,IF(Search!$L$6="N","N",1),""))</f>
        <v/>
      </c>
      <c r="R2305" s="9" t="str">
        <f>IF(Search!$L$7="","",IF(ISNUMBER(SEARCH("Shield",$AU2305))=TRUE,IF(Search!$L$7="N","N",1),""))</f>
        <v/>
      </c>
      <c r="S2305" s="9" t="str">
        <f>IF(Search!$L$8="","",IF(ISNUMBER(SEARCH("Stick",$AU2305))=TRUE,IF(Search!$L$8="N","N",1),""))</f>
        <v/>
      </c>
      <c r="T2305" s="9" t="str">
        <f>IF(Search!$O$4="","",IF(COUNTA($AW2305)=1,IF(Search!$O$4="N","N",1),""))</f>
        <v/>
      </c>
      <c r="U2305" s="9" t="str">
        <f>IF(Search!$O$5="","",IF($AW2305="","",IF($AW2305&lt;Search!$O$5,"",1)))</f>
        <v/>
      </c>
      <c r="V2305" s="9" t="str">
        <f>IF(Search!$O$6="","",IF($AW2305="","",IF($AW2305&gt;Search!$O$6,"",1)))</f>
        <v/>
      </c>
      <c r="W2305" s="9" t="str">
        <f>IF(Search!$U$4="","",IF($AX2305="","",1))</f>
        <v/>
      </c>
      <c r="X2305" s="9" t="str">
        <f>IF(Search!$U$5="","",IF(ISNUMBER(SEARCH(Search!$U$5,$AX2305))=TRUE,IF(Search!$U$5="N","N",1),""))</f>
        <v/>
      </c>
      <c r="Y2305" s="9" t="str">
        <f>IF(Search!$U$6="","",IF($AY2305&lt;Search!$U$6,"",1))</f>
        <v/>
      </c>
      <c r="Z2305" s="9" t="str">
        <f>IF(Search!$R$4="","",IF(Inventory!$BA2305&lt;Search!$R$4,"",1))</f>
        <v/>
      </c>
      <c r="AA2305" s="9" t="str">
        <f>IF(Search!$R$5="","",IF($BA2305&gt;Search!$R$5,"",1))</f>
        <v/>
      </c>
      <c r="AB2305" s="9" t="str">
        <f>IF(Search!$R$6="","",IF($BB2305&lt;Search!$R$6,"",1))</f>
        <v/>
      </c>
      <c r="AC2305" s="9" t="str">
        <f>IF(Search!$R$7="","",IF($BB2305&lt;Search!$R$7,"",1))</f>
        <v/>
      </c>
      <c r="AD2305" s="45" t="str">
        <f>IF(COUNTIF($A2305:$AC2305,"n")&gt;0,"",IF(SUM($A2305:$AC2305)=COUNTA(Search!$C$4:$C$8,Search!$F$4:$F$8,Search!$I$4:$I$6,Search!$I$8,Search!$L$4:$L$8,Search!$O$4:$O$8,Search!$R$4:$R$7,Search!$U$4:$U$7)-COUNTIF(Search!$C$4:$U$7,"n"),1+LARGE($AD$1:AD2304,1),""))</f>
        <v/>
      </c>
      <c r="AE2305" s="45" t="str">
        <f t="shared" si="108"/>
        <v/>
      </c>
      <c r="AF2305" s="45" t="str">
        <f>IF(AD2305="","",COUNTIF($AE$1:$AE2304,$AE2305)+RANK($AE2305,$AE$2:$AE$10540,1))</f>
        <v/>
      </c>
      <c r="AG2305" s="45" t="str">
        <f t="shared" si="109"/>
        <v/>
      </c>
      <c r="AH2305" s="45" t="str">
        <f>IF($AD2305="","",COUNTIF($AG$1:$AG2304,$AG2305)+RANK($AG2305,$AG$1:$AG$10539,0))</f>
        <v/>
      </c>
      <c r="AI2305" s="10" t="str">
        <f t="shared" si="110"/>
        <v>2014-15 Upper Deck #213      /   $</v>
      </c>
      <c r="AJ2305" s="11">
        <v>2014</v>
      </c>
      <c r="AK2305" s="17">
        <v>15</v>
      </c>
      <c r="AL2305" s="12" t="s">
        <v>7</v>
      </c>
      <c r="AM2305" s="10">
        <v>213</v>
      </c>
      <c r="AO2305" s="9"/>
      <c r="AP2305" s="9"/>
      <c r="AQ2305" s="9" t="s">
        <v>2543</v>
      </c>
      <c r="AR2305" s="14"/>
      <c r="AS2305" s="9"/>
      <c r="AT2305" s="9"/>
      <c r="AU2305" s="9"/>
      <c r="AV2305" s="13"/>
      <c r="AW2305" s="13"/>
      <c r="AX2305" s="9"/>
      <c r="AY2305" s="9"/>
      <c r="AZ2305" s="9"/>
      <c r="BA2305" s="33"/>
      <c r="BB2305" s="33"/>
      <c r="BC2305" s="36"/>
      <c r="BD2305" s="12" t="s">
        <v>1771</v>
      </c>
    </row>
    <row r="2306" spans="1:56" s="12" customFormat="1" x14ac:dyDescent="0.2">
      <c r="A2306" s="9" t="str">
        <f>IF(Search!$C$5="","",IF(COUNTA(Inventory!$AP2306)=1,1,""))</f>
        <v/>
      </c>
      <c r="B2306" s="9" t="str">
        <f>IF(Search!$C$4="","",IF(ISNUMBER(SEARCH(Search!$C$4,$AR2306))=TRUE,1,""))</f>
        <v/>
      </c>
      <c r="C2306" s="9" t="str">
        <f>IF(Search!$C$6="x",IF(COUNTA($AQ2306)=1,1,"N"),IF(COUNTA($AQ2306)=1,"N",""))</f>
        <v>N</v>
      </c>
      <c r="D2306" s="9" t="str">
        <f>IF(Search!$O$8="","",IF(ISNUMBER(SEARCH(Search!$O$8,$BD2306))=TRUE,1,""))</f>
        <v/>
      </c>
      <c r="E2306" s="9" t="str">
        <f>IF(Search!$C$7="","",IF(ISNUMBER(SEARCH(Search!$C$7,$AN2306))=TRUE,1,""))</f>
        <v/>
      </c>
      <c r="F2306" s="9" t="str">
        <f>IF(Search!$C$8="","",IF(ISNUMBER(SEARCH(Search!$C$8,$AO2306))=TRUE,1,""))</f>
        <v/>
      </c>
      <c r="G2306" s="9" t="str">
        <f>IF(Search!$F$4="","",IF(Inventory!$AJ2306&lt;Search!$F$4,"",1))</f>
        <v/>
      </c>
      <c r="H2306" s="9" t="str">
        <f>IF(Search!$F$5="","",IF(Inventory!$AJ2306&gt;Search!$F$5,"",1))</f>
        <v/>
      </c>
      <c r="I2306" s="9" t="str">
        <f>IF(Search!$F$7="","",IF(Search!$F$8="",IF(ISNUMBER(SEARCH(Search!$F$7,$AL2306))=TRUE,1,""),""))</f>
        <v/>
      </c>
      <c r="J2306" s="9" t="str">
        <f>IF($AL2306=Search!$F$8,1,"")</f>
        <v/>
      </c>
      <c r="K2306" s="9" t="str">
        <f>IF(Search!$I$4="","",IF(COUNTA($AS2306)=1,IF(Search!$I$4="N","N",1),""))</f>
        <v/>
      </c>
      <c r="L2306" s="9" t="str">
        <f>IF(Search!$I$5="","",IF($AS2306="RC",1,""))</f>
        <v/>
      </c>
      <c r="M2306" s="9" t="str">
        <f>IF(Search!$I$6="","",IF($AS2306="RCP",1,""))</f>
        <v/>
      </c>
      <c r="N2306" s="9" t="str">
        <f>IF(Search!$I$8="","",IF(COUNTA($AT2306)=1,IF(Search!$I$8="N","N",1),""))</f>
        <v/>
      </c>
      <c r="O2306" s="9" t="str">
        <f>IF(Search!$L$4="","",IF(COUNTA($AU2306)=1,IF(Search!$L$4="N","N",1),""))</f>
        <v/>
      </c>
      <c r="P2306" s="9" t="str">
        <f>IF(Search!$L$5="","",IF(ISNUMBER(SEARCH("Jersey",$AU2306))=TRUE,IF(Search!$L$5="N","N",1),""))</f>
        <v/>
      </c>
      <c r="Q2306" s="9" t="str">
        <f>IF(Search!$L$6="","",IF(ISNUMBER(SEARCH("Patch",$AU2306))=TRUE,IF(Search!$L$6="N","N",1),""))</f>
        <v/>
      </c>
      <c r="R2306" s="9" t="str">
        <f>IF(Search!$L$7="","",IF(ISNUMBER(SEARCH("Shield",$AU2306))=TRUE,IF(Search!$L$7="N","N",1),""))</f>
        <v/>
      </c>
      <c r="S2306" s="9" t="str">
        <f>IF(Search!$L$8="","",IF(ISNUMBER(SEARCH("Stick",$AU2306))=TRUE,IF(Search!$L$8="N","N",1),""))</f>
        <v/>
      </c>
      <c r="T2306" s="9" t="str">
        <f>IF(Search!$O$4="","",IF(COUNTA($AW2306)=1,IF(Search!$O$4="N","N",1),""))</f>
        <v/>
      </c>
      <c r="U2306" s="9" t="str">
        <f>IF(Search!$O$5="","",IF($AW2306="","",IF($AW2306&lt;Search!$O$5,"",1)))</f>
        <v/>
      </c>
      <c r="V2306" s="9" t="str">
        <f>IF(Search!$O$6="","",IF($AW2306="","",IF($AW2306&gt;Search!$O$6,"",1)))</f>
        <v/>
      </c>
      <c r="W2306" s="9" t="str">
        <f>IF(Search!$U$4="","",IF($AX2306="","",1))</f>
        <v/>
      </c>
      <c r="X2306" s="9" t="str">
        <f>IF(Search!$U$5="","",IF(ISNUMBER(SEARCH(Search!$U$5,$AX2306))=TRUE,IF(Search!$U$5="N","N",1),""))</f>
        <v/>
      </c>
      <c r="Y2306" s="9" t="str">
        <f>IF(Search!$U$6="","",IF($AY2306&lt;Search!$U$6,"",1))</f>
        <v/>
      </c>
      <c r="Z2306" s="9" t="str">
        <f>IF(Search!$R$4="","",IF(Inventory!$BA2306&lt;Search!$R$4,"",1))</f>
        <v/>
      </c>
      <c r="AA2306" s="9" t="str">
        <f>IF(Search!$R$5="","",IF($BA2306&gt;Search!$R$5,"",1))</f>
        <v/>
      </c>
      <c r="AB2306" s="9" t="str">
        <f>IF(Search!$R$6="","",IF($BB2306&lt;Search!$R$6,"",1))</f>
        <v/>
      </c>
      <c r="AC2306" s="9" t="str">
        <f>IF(Search!$R$7="","",IF($BB2306&lt;Search!$R$7,"",1))</f>
        <v/>
      </c>
      <c r="AD2306" s="45" t="str">
        <f>IF(COUNTIF($A2306:$AC2306,"n")&gt;0,"",IF(SUM($A2306:$AC2306)=COUNTA(Search!$C$4:$C$8,Search!$F$4:$F$8,Search!$I$4:$I$6,Search!$I$8,Search!$L$4:$L$8,Search!$O$4:$O$8,Search!$R$4:$R$7,Search!$U$4:$U$7)-COUNTIF(Search!$C$4:$U$7,"n"),1+LARGE($AD$1:AD2305,1),""))</f>
        <v/>
      </c>
      <c r="AE2306" s="45" t="str">
        <f t="shared" si="108"/>
        <v/>
      </c>
      <c r="AF2306" s="45" t="str">
        <f>IF(AD2306="","",COUNTIF($AE$1:$AE2305,$AE2306)+RANK($AE2306,$AE$2:$AE$10540,1))</f>
        <v/>
      </c>
      <c r="AG2306" s="45" t="str">
        <f t="shared" si="109"/>
        <v/>
      </c>
      <c r="AH2306" s="45" t="str">
        <f>IF($AD2306="","",COUNTIF($AG$1:$AG2305,$AG2306)+RANK($AG2306,$AG$1:$AG$10539,0))</f>
        <v/>
      </c>
      <c r="AI2306" s="10" t="str">
        <f t="shared" si="110"/>
        <v>2014-15 Upper Deck #214      /   $</v>
      </c>
      <c r="AJ2306" s="11">
        <v>2014</v>
      </c>
      <c r="AK2306" s="17">
        <v>15</v>
      </c>
      <c r="AL2306" s="12" t="s">
        <v>7</v>
      </c>
      <c r="AM2306" s="10">
        <v>214</v>
      </c>
      <c r="AO2306" s="9"/>
      <c r="AP2306" s="9"/>
      <c r="AQ2306" s="9" t="s">
        <v>2543</v>
      </c>
      <c r="AR2306" s="14"/>
      <c r="AS2306" s="9"/>
      <c r="AT2306" s="9"/>
      <c r="AU2306" s="9"/>
      <c r="AV2306" s="13"/>
      <c r="AW2306" s="13"/>
      <c r="AX2306" s="9"/>
      <c r="AY2306" s="9"/>
      <c r="AZ2306" s="9"/>
      <c r="BA2306" s="33"/>
      <c r="BB2306" s="33"/>
      <c r="BC2306" s="36"/>
      <c r="BD2306" s="12" t="s">
        <v>1771</v>
      </c>
    </row>
    <row r="2307" spans="1:56" s="12" customFormat="1" x14ac:dyDescent="0.2">
      <c r="A2307" s="9" t="str">
        <f>IF(Search!$C$5="","",IF(COUNTA(Inventory!$AP2307)=1,1,""))</f>
        <v/>
      </c>
      <c r="B2307" s="9" t="str">
        <f>IF(Search!$C$4="","",IF(ISNUMBER(SEARCH(Search!$C$4,$AR2307))=TRUE,1,""))</f>
        <v/>
      </c>
      <c r="C2307" s="9" t="str">
        <f>IF(Search!$C$6="x",IF(COUNTA($AQ2307)=1,1,"N"),IF(COUNTA($AQ2307)=1,"N",""))</f>
        <v>N</v>
      </c>
      <c r="D2307" s="9" t="str">
        <f>IF(Search!$O$8="","",IF(ISNUMBER(SEARCH(Search!$O$8,$BD2307))=TRUE,1,""))</f>
        <v/>
      </c>
      <c r="E2307" s="9" t="str">
        <f>IF(Search!$C$7="","",IF(ISNUMBER(SEARCH(Search!$C$7,$AN2307))=TRUE,1,""))</f>
        <v/>
      </c>
      <c r="F2307" s="9" t="str">
        <f>IF(Search!$C$8="","",IF(ISNUMBER(SEARCH(Search!$C$8,$AO2307))=TRUE,1,""))</f>
        <v/>
      </c>
      <c r="G2307" s="9" t="str">
        <f>IF(Search!$F$4="","",IF(Inventory!$AJ2307&lt;Search!$F$4,"",1))</f>
        <v/>
      </c>
      <c r="H2307" s="9" t="str">
        <f>IF(Search!$F$5="","",IF(Inventory!$AJ2307&gt;Search!$F$5,"",1))</f>
        <v/>
      </c>
      <c r="I2307" s="9" t="str">
        <f>IF(Search!$F$7="","",IF(Search!$F$8="",IF(ISNUMBER(SEARCH(Search!$F$7,$AL2307))=TRUE,1,""),""))</f>
        <v/>
      </c>
      <c r="J2307" s="9" t="str">
        <f>IF($AL2307=Search!$F$8,1,"")</f>
        <v/>
      </c>
      <c r="K2307" s="9" t="str">
        <f>IF(Search!$I$4="","",IF(COUNTA($AS2307)=1,IF(Search!$I$4="N","N",1),""))</f>
        <v/>
      </c>
      <c r="L2307" s="9" t="str">
        <f>IF(Search!$I$5="","",IF($AS2307="RC",1,""))</f>
        <v/>
      </c>
      <c r="M2307" s="9" t="str">
        <f>IF(Search!$I$6="","",IF($AS2307="RCP",1,""))</f>
        <v/>
      </c>
      <c r="N2307" s="9" t="str">
        <f>IF(Search!$I$8="","",IF(COUNTA($AT2307)=1,IF(Search!$I$8="N","N",1),""))</f>
        <v/>
      </c>
      <c r="O2307" s="9" t="str">
        <f>IF(Search!$L$4="","",IF(COUNTA($AU2307)=1,IF(Search!$L$4="N","N",1),""))</f>
        <v/>
      </c>
      <c r="P2307" s="9" t="str">
        <f>IF(Search!$L$5="","",IF(ISNUMBER(SEARCH("Jersey",$AU2307))=TRUE,IF(Search!$L$5="N","N",1),""))</f>
        <v/>
      </c>
      <c r="Q2307" s="9" t="str">
        <f>IF(Search!$L$6="","",IF(ISNUMBER(SEARCH("Patch",$AU2307))=TRUE,IF(Search!$L$6="N","N",1),""))</f>
        <v/>
      </c>
      <c r="R2307" s="9" t="str">
        <f>IF(Search!$L$7="","",IF(ISNUMBER(SEARCH("Shield",$AU2307))=TRUE,IF(Search!$L$7="N","N",1),""))</f>
        <v/>
      </c>
      <c r="S2307" s="9" t="str">
        <f>IF(Search!$L$8="","",IF(ISNUMBER(SEARCH("Stick",$AU2307))=TRUE,IF(Search!$L$8="N","N",1),""))</f>
        <v/>
      </c>
      <c r="T2307" s="9" t="str">
        <f>IF(Search!$O$4="","",IF(COUNTA($AW2307)=1,IF(Search!$O$4="N","N",1),""))</f>
        <v/>
      </c>
      <c r="U2307" s="9" t="str">
        <f>IF(Search!$O$5="","",IF($AW2307="","",IF($AW2307&lt;Search!$O$5,"",1)))</f>
        <v/>
      </c>
      <c r="V2307" s="9" t="str">
        <f>IF(Search!$O$6="","",IF($AW2307="","",IF($AW2307&gt;Search!$O$6,"",1)))</f>
        <v/>
      </c>
      <c r="W2307" s="9" t="str">
        <f>IF(Search!$U$4="","",IF($AX2307="","",1))</f>
        <v/>
      </c>
      <c r="X2307" s="9" t="str">
        <f>IF(Search!$U$5="","",IF(ISNUMBER(SEARCH(Search!$U$5,$AX2307))=TRUE,IF(Search!$U$5="N","N",1),""))</f>
        <v/>
      </c>
      <c r="Y2307" s="9" t="str">
        <f>IF(Search!$U$6="","",IF($AY2307&lt;Search!$U$6,"",1))</f>
        <v/>
      </c>
      <c r="Z2307" s="9" t="str">
        <f>IF(Search!$R$4="","",IF(Inventory!$BA2307&lt;Search!$R$4,"",1))</f>
        <v/>
      </c>
      <c r="AA2307" s="9" t="str">
        <f>IF(Search!$R$5="","",IF($BA2307&gt;Search!$R$5,"",1))</f>
        <v/>
      </c>
      <c r="AB2307" s="9" t="str">
        <f>IF(Search!$R$6="","",IF($BB2307&lt;Search!$R$6,"",1))</f>
        <v/>
      </c>
      <c r="AC2307" s="9" t="str">
        <f>IF(Search!$R$7="","",IF($BB2307&lt;Search!$R$7,"",1))</f>
        <v/>
      </c>
      <c r="AD2307" s="45" t="str">
        <f>IF(COUNTIF($A2307:$AC2307,"n")&gt;0,"",IF(SUM($A2307:$AC2307)=COUNTA(Search!$C$4:$C$8,Search!$F$4:$F$8,Search!$I$4:$I$6,Search!$I$8,Search!$L$4:$L$8,Search!$O$4:$O$8,Search!$R$4:$R$7,Search!$U$4:$U$7)-COUNTIF(Search!$C$4:$U$7,"n"),1+LARGE($AD$1:AD2306,1),""))</f>
        <v/>
      </c>
      <c r="AE2307" s="45" t="str">
        <f t="shared" ref="AE2307:AE2311" si="111">IF(AD2307="","",COUNTIF($AN$2:$AN$10540,"&lt;="&amp;AN2307))</f>
        <v/>
      </c>
      <c r="AF2307" s="45" t="str">
        <f>IF(AD2307="","",COUNTIF($AE$1:$AE2306,$AE2307)+RANK($AE2307,$AE$2:$AE$10540,1))</f>
        <v/>
      </c>
      <c r="AG2307" s="45" t="str">
        <f t="shared" ref="AG2307:AG2370" si="112">IF($AD2307="","",COUNTIF($BA$2:$BA$10540,"&lt;="&amp;$BA2307))</f>
        <v/>
      </c>
      <c r="AH2307" s="45" t="str">
        <f>IF($AD2307="","",COUNTIF($AG$1:$AG2306,$AG2307)+RANK($AG2307,$AG$1:$AG$10539,0))</f>
        <v/>
      </c>
      <c r="AI2307" s="10" t="str">
        <f t="shared" si="110"/>
        <v>2014-15 Upper Deck #215      /   $</v>
      </c>
      <c r="AJ2307" s="11">
        <v>2014</v>
      </c>
      <c r="AK2307" s="17">
        <v>15</v>
      </c>
      <c r="AL2307" s="12" t="s">
        <v>7</v>
      </c>
      <c r="AM2307" s="10">
        <v>215</v>
      </c>
      <c r="AO2307" s="9"/>
      <c r="AP2307" s="9"/>
      <c r="AQ2307" s="9" t="s">
        <v>2543</v>
      </c>
      <c r="AR2307" s="14"/>
      <c r="AS2307" s="9"/>
      <c r="AT2307" s="9"/>
      <c r="AU2307" s="9"/>
      <c r="AV2307" s="13"/>
      <c r="AW2307" s="13"/>
      <c r="AX2307" s="9"/>
      <c r="AY2307" s="9"/>
      <c r="AZ2307" s="9"/>
      <c r="BA2307" s="33"/>
      <c r="BB2307" s="33"/>
      <c r="BC2307" s="36"/>
      <c r="BD2307" s="12" t="s">
        <v>1771</v>
      </c>
    </row>
    <row r="2308" spans="1:56" s="12" customFormat="1" x14ac:dyDescent="0.2">
      <c r="A2308" s="9" t="str">
        <f>IF(Search!$C$5="","",IF(COUNTA(Inventory!$AP2308)=1,1,""))</f>
        <v/>
      </c>
      <c r="B2308" s="9" t="str">
        <f>IF(Search!$C$4="","",IF(ISNUMBER(SEARCH(Search!$C$4,$AR2308))=TRUE,1,""))</f>
        <v/>
      </c>
      <c r="C2308" s="9" t="str">
        <f>IF(Search!$C$6="x",IF(COUNTA($AQ2308)=1,1,"N"),IF(COUNTA($AQ2308)=1,"N",""))</f>
        <v>N</v>
      </c>
      <c r="D2308" s="9" t="str">
        <f>IF(Search!$O$8="","",IF(ISNUMBER(SEARCH(Search!$O$8,$BD2308))=TRUE,1,""))</f>
        <v/>
      </c>
      <c r="E2308" s="9" t="str">
        <f>IF(Search!$C$7="","",IF(ISNUMBER(SEARCH(Search!$C$7,$AN2308))=TRUE,1,""))</f>
        <v/>
      </c>
      <c r="F2308" s="9" t="str">
        <f>IF(Search!$C$8="","",IF(ISNUMBER(SEARCH(Search!$C$8,$AO2308))=TRUE,1,""))</f>
        <v/>
      </c>
      <c r="G2308" s="9" t="str">
        <f>IF(Search!$F$4="","",IF(Inventory!$AJ2308&lt;Search!$F$4,"",1))</f>
        <v/>
      </c>
      <c r="H2308" s="9" t="str">
        <f>IF(Search!$F$5="","",IF(Inventory!$AJ2308&gt;Search!$F$5,"",1))</f>
        <v/>
      </c>
      <c r="I2308" s="9" t="str">
        <f>IF(Search!$F$7="","",IF(Search!$F$8="",IF(ISNUMBER(SEARCH(Search!$F$7,$AL2308))=TRUE,1,""),""))</f>
        <v/>
      </c>
      <c r="J2308" s="9" t="str">
        <f>IF($AL2308=Search!$F$8,1,"")</f>
        <v/>
      </c>
      <c r="K2308" s="9" t="str">
        <f>IF(Search!$I$4="","",IF(COUNTA($AS2308)=1,IF(Search!$I$4="N","N",1),""))</f>
        <v/>
      </c>
      <c r="L2308" s="9" t="str">
        <f>IF(Search!$I$5="","",IF($AS2308="RC",1,""))</f>
        <v/>
      </c>
      <c r="M2308" s="9" t="str">
        <f>IF(Search!$I$6="","",IF($AS2308="RCP",1,""))</f>
        <v/>
      </c>
      <c r="N2308" s="9" t="str">
        <f>IF(Search!$I$8="","",IF(COUNTA($AT2308)=1,IF(Search!$I$8="N","N",1),""))</f>
        <v/>
      </c>
      <c r="O2308" s="9" t="str">
        <f>IF(Search!$L$4="","",IF(COUNTA($AU2308)=1,IF(Search!$L$4="N","N",1),""))</f>
        <v/>
      </c>
      <c r="P2308" s="9" t="str">
        <f>IF(Search!$L$5="","",IF(ISNUMBER(SEARCH("Jersey",$AU2308))=TRUE,IF(Search!$L$5="N","N",1),""))</f>
        <v/>
      </c>
      <c r="Q2308" s="9" t="str">
        <f>IF(Search!$L$6="","",IF(ISNUMBER(SEARCH("Patch",$AU2308))=TRUE,IF(Search!$L$6="N","N",1),""))</f>
        <v/>
      </c>
      <c r="R2308" s="9" t="str">
        <f>IF(Search!$L$7="","",IF(ISNUMBER(SEARCH("Shield",$AU2308))=TRUE,IF(Search!$L$7="N","N",1),""))</f>
        <v/>
      </c>
      <c r="S2308" s="9" t="str">
        <f>IF(Search!$L$8="","",IF(ISNUMBER(SEARCH("Stick",$AU2308))=TRUE,IF(Search!$L$8="N","N",1),""))</f>
        <v/>
      </c>
      <c r="T2308" s="9" t="str">
        <f>IF(Search!$O$4="","",IF(COUNTA($AW2308)=1,IF(Search!$O$4="N","N",1),""))</f>
        <v/>
      </c>
      <c r="U2308" s="9" t="str">
        <f>IF(Search!$O$5="","",IF($AW2308="","",IF($AW2308&lt;Search!$O$5,"",1)))</f>
        <v/>
      </c>
      <c r="V2308" s="9" t="str">
        <f>IF(Search!$O$6="","",IF($AW2308="","",IF($AW2308&gt;Search!$O$6,"",1)))</f>
        <v/>
      </c>
      <c r="W2308" s="9" t="str">
        <f>IF(Search!$U$4="","",IF($AX2308="","",1))</f>
        <v/>
      </c>
      <c r="X2308" s="9" t="str">
        <f>IF(Search!$U$5="","",IF(ISNUMBER(SEARCH(Search!$U$5,$AX2308))=TRUE,IF(Search!$U$5="N","N",1),""))</f>
        <v/>
      </c>
      <c r="Y2308" s="9" t="str">
        <f>IF(Search!$U$6="","",IF($AY2308&lt;Search!$U$6,"",1))</f>
        <v/>
      </c>
      <c r="Z2308" s="9" t="str">
        <f>IF(Search!$R$4="","",IF(Inventory!$BA2308&lt;Search!$R$4,"",1))</f>
        <v/>
      </c>
      <c r="AA2308" s="9" t="str">
        <f>IF(Search!$R$5="","",IF($BA2308&gt;Search!$R$5,"",1))</f>
        <v/>
      </c>
      <c r="AB2308" s="9" t="str">
        <f>IF(Search!$R$6="","",IF($BB2308&lt;Search!$R$6,"",1))</f>
        <v/>
      </c>
      <c r="AC2308" s="9" t="str">
        <f>IF(Search!$R$7="","",IF($BB2308&lt;Search!$R$7,"",1))</f>
        <v/>
      </c>
      <c r="AD2308" s="45" t="str">
        <f>IF(COUNTIF($A2308:$AC2308,"n")&gt;0,"",IF(SUM($A2308:$AC2308)=COUNTA(Search!$C$4:$C$8,Search!$F$4:$F$8,Search!$I$4:$I$6,Search!$I$8,Search!$L$4:$L$8,Search!$O$4:$O$8,Search!$R$4:$R$7,Search!$U$4:$U$7)-COUNTIF(Search!$C$4:$U$7,"n"),1+LARGE($AD$1:AD2307,1),""))</f>
        <v/>
      </c>
      <c r="AE2308" s="45" t="str">
        <f t="shared" si="111"/>
        <v/>
      </c>
      <c r="AF2308" s="45" t="str">
        <f>IF(AD2308="","",COUNTIF($AE$1:$AE2307,$AE2308)+RANK($AE2308,$AE$2:$AE$10540,1))</f>
        <v/>
      </c>
      <c r="AG2308" s="45" t="str">
        <f t="shared" si="112"/>
        <v/>
      </c>
      <c r="AH2308" s="45" t="str">
        <f>IF($AD2308="","",COUNTIF($AG$1:$AG2307,$AG2308)+RANK($AG2308,$AG$1:$AG$10539,0))</f>
        <v/>
      </c>
      <c r="AI2308" s="10" t="str">
        <f t="shared" si="110"/>
        <v>2014-15 Upper Deck #216      /   $</v>
      </c>
      <c r="AJ2308" s="11">
        <v>2014</v>
      </c>
      <c r="AK2308" s="17">
        <v>15</v>
      </c>
      <c r="AL2308" s="12" t="s">
        <v>7</v>
      </c>
      <c r="AM2308" s="10">
        <v>216</v>
      </c>
      <c r="AO2308" s="9"/>
      <c r="AP2308" s="9"/>
      <c r="AQ2308" s="9" t="s">
        <v>2543</v>
      </c>
      <c r="AR2308" s="14"/>
      <c r="AS2308" s="9"/>
      <c r="AT2308" s="9"/>
      <c r="AU2308" s="9"/>
      <c r="AV2308" s="13"/>
      <c r="AW2308" s="13"/>
      <c r="AX2308" s="9"/>
      <c r="AY2308" s="9"/>
      <c r="AZ2308" s="9"/>
      <c r="BA2308" s="33"/>
      <c r="BB2308" s="33"/>
      <c r="BC2308" s="36"/>
      <c r="BD2308" s="12" t="s">
        <v>1771</v>
      </c>
    </row>
    <row r="2309" spans="1:56" s="12" customFormat="1" x14ac:dyDescent="0.2">
      <c r="A2309" s="9" t="str">
        <f>IF(Search!$C$5="","",IF(COUNTA(Inventory!$AP2309)=1,1,""))</f>
        <v/>
      </c>
      <c r="B2309" s="9" t="str">
        <f>IF(Search!$C$4="","",IF(ISNUMBER(SEARCH(Search!$C$4,$AR2309))=TRUE,1,""))</f>
        <v/>
      </c>
      <c r="C2309" s="9" t="str">
        <f>IF(Search!$C$6="x",IF(COUNTA($AQ2309)=1,1,"N"),IF(COUNTA($AQ2309)=1,"N",""))</f>
        <v>N</v>
      </c>
      <c r="D2309" s="9" t="str">
        <f>IF(Search!$O$8="","",IF(ISNUMBER(SEARCH(Search!$O$8,$BD2309))=TRUE,1,""))</f>
        <v/>
      </c>
      <c r="E2309" s="9" t="str">
        <f>IF(Search!$C$7="","",IF(ISNUMBER(SEARCH(Search!$C$7,$AN2309))=TRUE,1,""))</f>
        <v/>
      </c>
      <c r="F2309" s="9" t="str">
        <f>IF(Search!$C$8="","",IF(ISNUMBER(SEARCH(Search!$C$8,$AO2309))=TRUE,1,""))</f>
        <v/>
      </c>
      <c r="G2309" s="9" t="str">
        <f>IF(Search!$F$4="","",IF(Inventory!$AJ2309&lt;Search!$F$4,"",1))</f>
        <v/>
      </c>
      <c r="H2309" s="9" t="str">
        <f>IF(Search!$F$5="","",IF(Inventory!$AJ2309&gt;Search!$F$5,"",1))</f>
        <v/>
      </c>
      <c r="I2309" s="9" t="str">
        <f>IF(Search!$F$7="","",IF(Search!$F$8="",IF(ISNUMBER(SEARCH(Search!$F$7,$AL2309))=TRUE,1,""),""))</f>
        <v/>
      </c>
      <c r="J2309" s="9" t="str">
        <f>IF($AL2309=Search!$F$8,1,"")</f>
        <v/>
      </c>
      <c r="K2309" s="9" t="str">
        <f>IF(Search!$I$4="","",IF(COUNTA($AS2309)=1,IF(Search!$I$4="N","N",1),""))</f>
        <v/>
      </c>
      <c r="L2309" s="9" t="str">
        <f>IF(Search!$I$5="","",IF($AS2309="RC",1,""))</f>
        <v/>
      </c>
      <c r="M2309" s="9" t="str">
        <f>IF(Search!$I$6="","",IF($AS2309="RCP",1,""))</f>
        <v/>
      </c>
      <c r="N2309" s="9" t="str">
        <f>IF(Search!$I$8="","",IF(COUNTA($AT2309)=1,IF(Search!$I$8="N","N",1),""))</f>
        <v/>
      </c>
      <c r="O2309" s="9" t="str">
        <f>IF(Search!$L$4="","",IF(COUNTA($AU2309)=1,IF(Search!$L$4="N","N",1),""))</f>
        <v/>
      </c>
      <c r="P2309" s="9" t="str">
        <f>IF(Search!$L$5="","",IF(ISNUMBER(SEARCH("Jersey",$AU2309))=TRUE,IF(Search!$L$5="N","N",1),""))</f>
        <v/>
      </c>
      <c r="Q2309" s="9" t="str">
        <f>IF(Search!$L$6="","",IF(ISNUMBER(SEARCH("Patch",$AU2309))=TRUE,IF(Search!$L$6="N","N",1),""))</f>
        <v/>
      </c>
      <c r="R2309" s="9" t="str">
        <f>IF(Search!$L$7="","",IF(ISNUMBER(SEARCH("Shield",$AU2309))=TRUE,IF(Search!$L$7="N","N",1),""))</f>
        <v/>
      </c>
      <c r="S2309" s="9" t="str">
        <f>IF(Search!$L$8="","",IF(ISNUMBER(SEARCH("Stick",$AU2309))=TRUE,IF(Search!$L$8="N","N",1),""))</f>
        <v/>
      </c>
      <c r="T2309" s="9" t="str">
        <f>IF(Search!$O$4="","",IF(COUNTA($AW2309)=1,IF(Search!$O$4="N","N",1),""))</f>
        <v/>
      </c>
      <c r="U2309" s="9" t="str">
        <f>IF(Search!$O$5="","",IF($AW2309="","",IF($AW2309&lt;Search!$O$5,"",1)))</f>
        <v/>
      </c>
      <c r="V2309" s="9" t="str">
        <f>IF(Search!$O$6="","",IF($AW2309="","",IF($AW2309&gt;Search!$O$6,"",1)))</f>
        <v/>
      </c>
      <c r="W2309" s="9" t="str">
        <f>IF(Search!$U$4="","",IF($AX2309="","",1))</f>
        <v/>
      </c>
      <c r="X2309" s="9" t="str">
        <f>IF(Search!$U$5="","",IF(ISNUMBER(SEARCH(Search!$U$5,$AX2309))=TRUE,IF(Search!$U$5="N","N",1),""))</f>
        <v/>
      </c>
      <c r="Y2309" s="9" t="str">
        <f>IF(Search!$U$6="","",IF($AY2309&lt;Search!$U$6,"",1))</f>
        <v/>
      </c>
      <c r="Z2309" s="9" t="str">
        <f>IF(Search!$R$4="","",IF(Inventory!$BA2309&lt;Search!$R$4,"",1))</f>
        <v/>
      </c>
      <c r="AA2309" s="9" t="str">
        <f>IF(Search!$R$5="","",IF($BA2309&gt;Search!$R$5,"",1))</f>
        <v/>
      </c>
      <c r="AB2309" s="9" t="str">
        <f>IF(Search!$R$6="","",IF($BB2309&lt;Search!$R$6,"",1))</f>
        <v/>
      </c>
      <c r="AC2309" s="9" t="str">
        <f>IF(Search!$R$7="","",IF($BB2309&lt;Search!$R$7,"",1))</f>
        <v/>
      </c>
      <c r="AD2309" s="45" t="str">
        <f>IF(COUNTIF($A2309:$AC2309,"n")&gt;0,"",IF(SUM($A2309:$AC2309)=COUNTA(Search!$C$4:$C$8,Search!$F$4:$F$8,Search!$I$4:$I$6,Search!$I$8,Search!$L$4:$L$8,Search!$O$4:$O$8,Search!$R$4:$R$7,Search!$U$4:$U$7)-COUNTIF(Search!$C$4:$U$7,"n"),1+LARGE($AD$1:AD2308,1),""))</f>
        <v/>
      </c>
      <c r="AE2309" s="45" t="str">
        <f t="shared" si="111"/>
        <v/>
      </c>
      <c r="AF2309" s="45" t="str">
        <f>IF(AD2309="","",COUNTIF($AE$1:$AE2308,$AE2309)+RANK($AE2309,$AE$2:$AE$10540,1))</f>
        <v/>
      </c>
      <c r="AG2309" s="45" t="str">
        <f t="shared" si="112"/>
        <v/>
      </c>
      <c r="AH2309" s="45" t="str">
        <f>IF($AD2309="","",COUNTIF($AG$1:$AG2308,$AG2309)+RANK($AG2309,$AG$1:$AG$10539,0))</f>
        <v/>
      </c>
      <c r="AI2309" s="10" t="str">
        <f t="shared" si="110"/>
        <v>2014-15 Upper Deck #217      /   $</v>
      </c>
      <c r="AJ2309" s="11">
        <v>2014</v>
      </c>
      <c r="AK2309" s="17">
        <v>15</v>
      </c>
      <c r="AL2309" s="12" t="s">
        <v>7</v>
      </c>
      <c r="AM2309" s="10">
        <v>217</v>
      </c>
      <c r="AO2309" s="9"/>
      <c r="AP2309" s="9"/>
      <c r="AQ2309" s="9" t="s">
        <v>2543</v>
      </c>
      <c r="AR2309" s="14"/>
      <c r="AS2309" s="9"/>
      <c r="AT2309" s="9"/>
      <c r="AU2309" s="9"/>
      <c r="AV2309" s="13"/>
      <c r="AW2309" s="13"/>
      <c r="AX2309" s="9"/>
      <c r="AY2309" s="9"/>
      <c r="AZ2309" s="9"/>
      <c r="BA2309" s="33"/>
      <c r="BB2309" s="33"/>
      <c r="BC2309" s="36"/>
      <c r="BD2309" s="12" t="s">
        <v>1771</v>
      </c>
    </row>
    <row r="2310" spans="1:56" s="12" customFormat="1" x14ac:dyDescent="0.2">
      <c r="A2310" s="9" t="str">
        <f>IF(Search!$C$5="","",IF(COUNTA(Inventory!$AP2310)=1,1,""))</f>
        <v/>
      </c>
      <c r="B2310" s="9" t="str">
        <f>IF(Search!$C$4="","",IF(ISNUMBER(SEARCH(Search!$C$4,$AR2310))=TRUE,1,""))</f>
        <v/>
      </c>
      <c r="C2310" s="9" t="str">
        <f>IF(Search!$C$6="x",IF(COUNTA($AQ2310)=1,1,"N"),IF(COUNTA($AQ2310)=1,"N",""))</f>
        <v>N</v>
      </c>
      <c r="D2310" s="9" t="str">
        <f>IF(Search!$O$8="","",IF(ISNUMBER(SEARCH(Search!$O$8,$BD2310))=TRUE,1,""))</f>
        <v/>
      </c>
      <c r="E2310" s="9" t="str">
        <f>IF(Search!$C$7="","",IF(ISNUMBER(SEARCH(Search!$C$7,$AN2310))=TRUE,1,""))</f>
        <v/>
      </c>
      <c r="F2310" s="9" t="str">
        <f>IF(Search!$C$8="","",IF(ISNUMBER(SEARCH(Search!$C$8,$AO2310))=TRUE,1,""))</f>
        <v/>
      </c>
      <c r="G2310" s="9" t="str">
        <f>IF(Search!$F$4="","",IF(Inventory!$AJ2310&lt;Search!$F$4,"",1))</f>
        <v/>
      </c>
      <c r="H2310" s="9" t="str">
        <f>IF(Search!$F$5="","",IF(Inventory!$AJ2310&gt;Search!$F$5,"",1))</f>
        <v/>
      </c>
      <c r="I2310" s="9" t="str">
        <f>IF(Search!$F$7="","",IF(Search!$F$8="",IF(ISNUMBER(SEARCH(Search!$F$7,$AL2310))=TRUE,1,""),""))</f>
        <v/>
      </c>
      <c r="J2310" s="9" t="str">
        <f>IF($AL2310=Search!$F$8,1,"")</f>
        <v/>
      </c>
      <c r="K2310" s="9" t="str">
        <f>IF(Search!$I$4="","",IF(COUNTA($AS2310)=1,IF(Search!$I$4="N","N",1),""))</f>
        <v/>
      </c>
      <c r="L2310" s="9" t="str">
        <f>IF(Search!$I$5="","",IF($AS2310="RC",1,""))</f>
        <v/>
      </c>
      <c r="M2310" s="9" t="str">
        <f>IF(Search!$I$6="","",IF($AS2310="RCP",1,""))</f>
        <v/>
      </c>
      <c r="N2310" s="9" t="str">
        <f>IF(Search!$I$8="","",IF(COUNTA($AT2310)=1,IF(Search!$I$8="N","N",1),""))</f>
        <v/>
      </c>
      <c r="O2310" s="9" t="str">
        <f>IF(Search!$L$4="","",IF(COUNTA($AU2310)=1,IF(Search!$L$4="N","N",1),""))</f>
        <v/>
      </c>
      <c r="P2310" s="9" t="str">
        <f>IF(Search!$L$5="","",IF(ISNUMBER(SEARCH("Jersey",$AU2310))=TRUE,IF(Search!$L$5="N","N",1),""))</f>
        <v/>
      </c>
      <c r="Q2310" s="9" t="str">
        <f>IF(Search!$L$6="","",IF(ISNUMBER(SEARCH("Patch",$AU2310))=TRUE,IF(Search!$L$6="N","N",1),""))</f>
        <v/>
      </c>
      <c r="R2310" s="9" t="str">
        <f>IF(Search!$L$7="","",IF(ISNUMBER(SEARCH("Shield",$AU2310))=TRUE,IF(Search!$L$7="N","N",1),""))</f>
        <v/>
      </c>
      <c r="S2310" s="9" t="str">
        <f>IF(Search!$L$8="","",IF(ISNUMBER(SEARCH("Stick",$AU2310))=TRUE,IF(Search!$L$8="N","N",1),""))</f>
        <v/>
      </c>
      <c r="T2310" s="9" t="str">
        <f>IF(Search!$O$4="","",IF(COUNTA($AW2310)=1,IF(Search!$O$4="N","N",1),""))</f>
        <v/>
      </c>
      <c r="U2310" s="9" t="str">
        <f>IF(Search!$O$5="","",IF($AW2310="","",IF($AW2310&lt;Search!$O$5,"",1)))</f>
        <v/>
      </c>
      <c r="V2310" s="9" t="str">
        <f>IF(Search!$O$6="","",IF($AW2310="","",IF($AW2310&gt;Search!$O$6,"",1)))</f>
        <v/>
      </c>
      <c r="W2310" s="9" t="str">
        <f>IF(Search!$U$4="","",IF($AX2310="","",1))</f>
        <v/>
      </c>
      <c r="X2310" s="9" t="str">
        <f>IF(Search!$U$5="","",IF(ISNUMBER(SEARCH(Search!$U$5,$AX2310))=TRUE,IF(Search!$U$5="N","N",1),""))</f>
        <v/>
      </c>
      <c r="Y2310" s="9" t="str">
        <f>IF(Search!$U$6="","",IF($AY2310&lt;Search!$U$6,"",1))</f>
        <v/>
      </c>
      <c r="Z2310" s="9" t="str">
        <f>IF(Search!$R$4="","",IF(Inventory!$BA2310&lt;Search!$R$4,"",1))</f>
        <v/>
      </c>
      <c r="AA2310" s="9" t="str">
        <f>IF(Search!$R$5="","",IF($BA2310&gt;Search!$R$5,"",1))</f>
        <v/>
      </c>
      <c r="AB2310" s="9" t="str">
        <f>IF(Search!$R$6="","",IF($BB2310&lt;Search!$R$6,"",1))</f>
        <v/>
      </c>
      <c r="AC2310" s="9" t="str">
        <f>IF(Search!$R$7="","",IF($BB2310&lt;Search!$R$7,"",1))</f>
        <v/>
      </c>
      <c r="AD2310" s="45" t="str">
        <f>IF(COUNTIF($A2310:$AC2310,"n")&gt;0,"",IF(SUM($A2310:$AC2310)=COUNTA(Search!$C$4:$C$8,Search!$F$4:$F$8,Search!$I$4:$I$6,Search!$I$8,Search!$L$4:$L$8,Search!$O$4:$O$8,Search!$R$4:$R$7,Search!$U$4:$U$7)-COUNTIF(Search!$C$4:$U$7,"n"),1+LARGE($AD$1:AD2309,1),""))</f>
        <v/>
      </c>
      <c r="AE2310" s="45" t="str">
        <f t="shared" si="111"/>
        <v/>
      </c>
      <c r="AF2310" s="45" t="str">
        <f>IF(AD2310="","",COUNTIF($AE$1:$AE2309,$AE2310)+RANK($AE2310,$AE$2:$AE$10540,1))</f>
        <v/>
      </c>
      <c r="AG2310" s="45" t="str">
        <f t="shared" si="112"/>
        <v/>
      </c>
      <c r="AH2310" s="45" t="str">
        <f>IF($AD2310="","",COUNTIF($AG$1:$AG2309,$AG2310)+RANK($AG2310,$AG$1:$AG$10539,0))</f>
        <v/>
      </c>
      <c r="AI2310" s="10" t="str">
        <f t="shared" ref="AI2310:AI2373" si="113">CONCATENATE(AJ2310,"-",AK2310," ",AL2310," #",AM2310," ",AN2310," ",AO2310," ",AS2310," ",AT2310," ",AU2310," ",AV2310,"/",AW2310," ",AX2310," ",AY2310,AZ2310," $",BA2310)</f>
        <v>2014-15 Upper Deck #218      /   $</v>
      </c>
      <c r="AJ2310" s="11">
        <v>2014</v>
      </c>
      <c r="AK2310" s="17">
        <v>15</v>
      </c>
      <c r="AL2310" s="12" t="s">
        <v>7</v>
      </c>
      <c r="AM2310" s="10">
        <v>218</v>
      </c>
      <c r="AO2310" s="9"/>
      <c r="AP2310" s="9"/>
      <c r="AQ2310" s="9" t="s">
        <v>2543</v>
      </c>
      <c r="AR2310" s="14"/>
      <c r="AS2310" s="9"/>
      <c r="AT2310" s="9"/>
      <c r="AU2310" s="9"/>
      <c r="AV2310" s="13"/>
      <c r="AW2310" s="13"/>
      <c r="AX2310" s="9"/>
      <c r="AY2310" s="9"/>
      <c r="AZ2310" s="9"/>
      <c r="BA2310" s="33"/>
      <c r="BB2310" s="33"/>
      <c r="BC2310" s="36"/>
      <c r="BD2310" s="12" t="s">
        <v>1771</v>
      </c>
    </row>
    <row r="2311" spans="1:56" s="12" customFormat="1" x14ac:dyDescent="0.2">
      <c r="A2311" s="9" t="str">
        <f>IF(Search!$C$5="","",IF(COUNTA(Inventory!$AP2311)=1,1,""))</f>
        <v/>
      </c>
      <c r="B2311" s="9" t="str">
        <f>IF(Search!$C$4="","",IF(ISNUMBER(SEARCH(Search!$C$4,$AR2311))=TRUE,1,""))</f>
        <v/>
      </c>
      <c r="C2311" s="9" t="str">
        <f>IF(Search!$C$6="x",IF(COUNTA($AQ2311)=1,1,"N"),IF(COUNTA($AQ2311)=1,"N",""))</f>
        <v>N</v>
      </c>
      <c r="D2311" s="9" t="str">
        <f>IF(Search!$O$8="","",IF(ISNUMBER(SEARCH(Search!$O$8,$BD2311))=TRUE,1,""))</f>
        <v/>
      </c>
      <c r="E2311" s="9" t="str">
        <f>IF(Search!$C$7="","",IF(ISNUMBER(SEARCH(Search!$C$7,$AN2311))=TRUE,1,""))</f>
        <v/>
      </c>
      <c r="F2311" s="9" t="str">
        <f>IF(Search!$C$8="","",IF(ISNUMBER(SEARCH(Search!$C$8,$AO2311))=TRUE,1,""))</f>
        <v/>
      </c>
      <c r="G2311" s="9" t="str">
        <f>IF(Search!$F$4="","",IF(Inventory!$AJ2311&lt;Search!$F$4,"",1))</f>
        <v/>
      </c>
      <c r="H2311" s="9" t="str">
        <f>IF(Search!$F$5="","",IF(Inventory!$AJ2311&gt;Search!$F$5,"",1))</f>
        <v/>
      </c>
      <c r="I2311" s="9" t="str">
        <f>IF(Search!$F$7="","",IF(Search!$F$8="",IF(ISNUMBER(SEARCH(Search!$F$7,$AL2311))=TRUE,1,""),""))</f>
        <v/>
      </c>
      <c r="J2311" s="9" t="str">
        <f>IF($AL2311=Search!$F$8,1,"")</f>
        <v/>
      </c>
      <c r="K2311" s="9" t="str">
        <f>IF(Search!$I$4="","",IF(COUNTA($AS2311)=1,IF(Search!$I$4="N","N",1),""))</f>
        <v/>
      </c>
      <c r="L2311" s="9" t="str">
        <f>IF(Search!$I$5="","",IF($AS2311="RC",1,""))</f>
        <v/>
      </c>
      <c r="M2311" s="9" t="str">
        <f>IF(Search!$I$6="","",IF($AS2311="RCP",1,""))</f>
        <v/>
      </c>
      <c r="N2311" s="9" t="str">
        <f>IF(Search!$I$8="","",IF(COUNTA($AT2311)=1,IF(Search!$I$8="N","N",1),""))</f>
        <v/>
      </c>
      <c r="O2311" s="9" t="str">
        <f>IF(Search!$L$4="","",IF(COUNTA($AU2311)=1,IF(Search!$L$4="N","N",1),""))</f>
        <v/>
      </c>
      <c r="P2311" s="9" t="str">
        <f>IF(Search!$L$5="","",IF(ISNUMBER(SEARCH("Jersey",$AU2311))=TRUE,IF(Search!$L$5="N","N",1),""))</f>
        <v/>
      </c>
      <c r="Q2311" s="9" t="str">
        <f>IF(Search!$L$6="","",IF(ISNUMBER(SEARCH("Patch",$AU2311))=TRUE,IF(Search!$L$6="N","N",1),""))</f>
        <v/>
      </c>
      <c r="R2311" s="9" t="str">
        <f>IF(Search!$L$7="","",IF(ISNUMBER(SEARCH("Shield",$AU2311))=TRUE,IF(Search!$L$7="N","N",1),""))</f>
        <v/>
      </c>
      <c r="S2311" s="9" t="str">
        <f>IF(Search!$L$8="","",IF(ISNUMBER(SEARCH("Stick",$AU2311))=TRUE,IF(Search!$L$8="N","N",1),""))</f>
        <v/>
      </c>
      <c r="T2311" s="9" t="str">
        <f>IF(Search!$O$4="","",IF(COUNTA($AW2311)=1,IF(Search!$O$4="N","N",1),""))</f>
        <v/>
      </c>
      <c r="U2311" s="9" t="str">
        <f>IF(Search!$O$5="","",IF($AW2311="","",IF($AW2311&lt;Search!$O$5,"",1)))</f>
        <v/>
      </c>
      <c r="V2311" s="9" t="str">
        <f>IF(Search!$O$6="","",IF($AW2311="","",IF($AW2311&gt;Search!$O$6,"",1)))</f>
        <v/>
      </c>
      <c r="W2311" s="9" t="str">
        <f>IF(Search!$U$4="","",IF($AX2311="","",1))</f>
        <v/>
      </c>
      <c r="X2311" s="9" t="str">
        <f>IF(Search!$U$5="","",IF(ISNUMBER(SEARCH(Search!$U$5,$AX2311))=TRUE,IF(Search!$U$5="N","N",1),""))</f>
        <v/>
      </c>
      <c r="Y2311" s="9" t="str">
        <f>IF(Search!$U$6="","",IF($AY2311&lt;Search!$U$6,"",1))</f>
        <v/>
      </c>
      <c r="Z2311" s="9" t="str">
        <f>IF(Search!$R$4="","",IF(Inventory!$BA2311&lt;Search!$R$4,"",1))</f>
        <v/>
      </c>
      <c r="AA2311" s="9" t="str">
        <f>IF(Search!$R$5="","",IF($BA2311&gt;Search!$R$5,"",1))</f>
        <v/>
      </c>
      <c r="AB2311" s="9" t="str">
        <f>IF(Search!$R$6="","",IF($BB2311&lt;Search!$R$6,"",1))</f>
        <v/>
      </c>
      <c r="AC2311" s="9" t="str">
        <f>IF(Search!$R$7="","",IF($BB2311&lt;Search!$R$7,"",1))</f>
        <v/>
      </c>
      <c r="AD2311" s="45" t="str">
        <f>IF(COUNTIF($A2311:$AC2311,"n")&gt;0,"",IF(SUM($A2311:$AC2311)=COUNTA(Search!$C$4:$C$8,Search!$F$4:$F$8,Search!$I$4:$I$6,Search!$I$8,Search!$L$4:$L$8,Search!$O$4:$O$8,Search!$R$4:$R$7,Search!$U$4:$U$7)-COUNTIF(Search!$C$4:$U$7,"n"),1+LARGE($AD$1:AD2310,1),""))</f>
        <v/>
      </c>
      <c r="AE2311" s="45" t="str">
        <f t="shared" si="111"/>
        <v/>
      </c>
      <c r="AF2311" s="45" t="str">
        <f>IF(AD2311="","",COUNTIF($AE$1:$AE2310,$AE2311)+RANK($AE2311,$AE$2:$AE$10540,1))</f>
        <v/>
      </c>
      <c r="AG2311" s="45" t="str">
        <f t="shared" si="112"/>
        <v/>
      </c>
      <c r="AH2311" s="45" t="str">
        <f>IF($AD2311="","",COUNTIF($AG$1:$AG2310,$AG2311)+RANK($AG2311,$AG$1:$AG$10539,0))</f>
        <v/>
      </c>
      <c r="AI2311" s="10" t="str">
        <f t="shared" si="113"/>
        <v>2014-15 Upper Deck #219      /   $</v>
      </c>
      <c r="AJ2311" s="11">
        <v>2014</v>
      </c>
      <c r="AK2311" s="17">
        <v>15</v>
      </c>
      <c r="AL2311" s="12" t="s">
        <v>7</v>
      </c>
      <c r="AM2311" s="10">
        <v>219</v>
      </c>
      <c r="AO2311" s="9"/>
      <c r="AP2311" s="9"/>
      <c r="AQ2311" s="9" t="s">
        <v>2543</v>
      </c>
      <c r="AR2311" s="14"/>
      <c r="AS2311" s="9"/>
      <c r="AT2311" s="9"/>
      <c r="AU2311" s="9"/>
      <c r="AV2311" s="13"/>
      <c r="AW2311" s="13"/>
      <c r="AX2311" s="9"/>
      <c r="AY2311" s="9"/>
      <c r="AZ2311" s="9"/>
      <c r="BA2311" s="33"/>
      <c r="BB2311" s="33"/>
      <c r="BC2311" s="36"/>
      <c r="BD2311" s="12" t="s">
        <v>1771</v>
      </c>
    </row>
    <row r="2312" spans="1:56" s="12" customFormat="1" x14ac:dyDescent="0.2">
      <c r="A2312" s="9" t="str">
        <f>IF(Search!$C$5="","",IF(COUNTA(Inventory!$AP2312)=1,1,""))</f>
        <v/>
      </c>
      <c r="B2312" s="9" t="str">
        <f>IF(Search!$C$4="","",IF(ISNUMBER(SEARCH(Search!$C$4,$AR2312))=TRUE,1,""))</f>
        <v/>
      </c>
      <c r="C2312" s="9" t="str">
        <f>IF(Search!$C$6="x",IF(COUNTA($AQ2312)=1,1,"N"),IF(COUNTA($AQ2312)=1,"N",""))</f>
        <v>N</v>
      </c>
      <c r="D2312" s="9" t="str">
        <f>IF(Search!$O$8="","",IF(ISNUMBER(SEARCH(Search!$O$8,$BD2312))=TRUE,1,""))</f>
        <v/>
      </c>
      <c r="E2312" s="9" t="str">
        <f>IF(Search!$C$7="","",IF(ISNUMBER(SEARCH(Search!$C$7,$AN2312))=TRUE,1,""))</f>
        <v/>
      </c>
      <c r="F2312" s="9" t="str">
        <f>IF(Search!$C$8="","",IF(ISNUMBER(SEARCH(Search!$C$8,$AO2312))=TRUE,1,""))</f>
        <v/>
      </c>
      <c r="G2312" s="9" t="str">
        <f>IF(Search!$F$4="","",IF(Inventory!$AJ2312&lt;Search!$F$4,"",1))</f>
        <v/>
      </c>
      <c r="H2312" s="9" t="str">
        <f>IF(Search!$F$5="","",IF(Inventory!$AJ2312&gt;Search!$F$5,"",1))</f>
        <v/>
      </c>
      <c r="I2312" s="9" t="str">
        <f>IF(Search!$F$7="","",IF(Search!$F$8="",IF(ISNUMBER(SEARCH(Search!$F$7,$AL2312))=TRUE,1,""),""))</f>
        <v/>
      </c>
      <c r="J2312" s="9" t="str">
        <f>IF($AL2312=Search!$F$8,1,"")</f>
        <v/>
      </c>
      <c r="K2312" s="9" t="str">
        <f>IF(Search!$I$4="","",IF(COUNTA($AS2312)=1,IF(Search!$I$4="N","N",1),""))</f>
        <v/>
      </c>
      <c r="L2312" s="9" t="str">
        <f>IF(Search!$I$5="","",IF($AS2312="RC",1,""))</f>
        <v/>
      </c>
      <c r="M2312" s="9" t="str">
        <f>IF(Search!$I$6="","",IF($AS2312="RCP",1,""))</f>
        <v/>
      </c>
      <c r="N2312" s="9" t="str">
        <f>IF(Search!$I$8="","",IF(COUNTA($AT2312)=1,IF(Search!$I$8="N","N",1),""))</f>
        <v/>
      </c>
      <c r="O2312" s="9" t="str">
        <f>IF(Search!$L$4="","",IF(COUNTA($AU2312)=1,IF(Search!$L$4="N","N",1),""))</f>
        <v/>
      </c>
      <c r="P2312" s="9" t="str">
        <f>IF(Search!$L$5="","",IF(ISNUMBER(SEARCH("Jersey",$AU2312))=TRUE,IF(Search!$L$5="N","N",1),""))</f>
        <v/>
      </c>
      <c r="Q2312" s="9" t="str">
        <f>IF(Search!$L$6="","",IF(ISNUMBER(SEARCH("Patch",$AU2312))=TRUE,IF(Search!$L$6="N","N",1),""))</f>
        <v/>
      </c>
      <c r="R2312" s="9" t="str">
        <f>IF(Search!$L$7="","",IF(ISNUMBER(SEARCH("Shield",$AU2312))=TRUE,IF(Search!$L$7="N","N",1),""))</f>
        <v/>
      </c>
      <c r="S2312" s="9" t="str">
        <f>IF(Search!$L$8="","",IF(ISNUMBER(SEARCH("Stick",$AU2312))=TRUE,IF(Search!$L$8="N","N",1),""))</f>
        <v/>
      </c>
      <c r="T2312" s="9" t="str">
        <f>IF(Search!$O$4="","",IF(COUNTA($AW2312)=1,IF(Search!$O$4="N","N",1),""))</f>
        <v/>
      </c>
      <c r="U2312" s="9" t="str">
        <f>IF(Search!$O$5="","",IF($AW2312="","",IF($AW2312&lt;Search!$O$5,"",1)))</f>
        <v/>
      </c>
      <c r="V2312" s="9" t="str">
        <f>IF(Search!$O$6="","",IF($AW2312="","",IF($AW2312&gt;Search!$O$6,"",1)))</f>
        <v/>
      </c>
      <c r="W2312" s="9" t="str">
        <f>IF(Search!$U$4="","",IF($AX2312="","",1))</f>
        <v/>
      </c>
      <c r="X2312" s="9" t="str">
        <f>IF(Search!$U$5="","",IF(ISNUMBER(SEARCH(Search!$U$5,$AX2312))=TRUE,IF(Search!$U$5="N","N",1),""))</f>
        <v/>
      </c>
      <c r="Y2312" s="9" t="str">
        <f>IF(Search!$U$6="","",IF($AY2312&lt;Search!$U$6,"",1))</f>
        <v/>
      </c>
      <c r="Z2312" s="9" t="str">
        <f>IF(Search!$R$4="","",IF(Inventory!$BA2312&lt;Search!$R$4,"",1))</f>
        <v/>
      </c>
      <c r="AA2312" s="9" t="str">
        <f>IF(Search!$R$5="","",IF($BA2312&gt;Search!$R$5,"",1))</f>
        <v/>
      </c>
      <c r="AB2312" s="9" t="str">
        <f>IF(Search!$R$6="","",IF($BB2312&lt;Search!$R$6,"",1))</f>
        <v/>
      </c>
      <c r="AC2312" s="9" t="str">
        <f>IF(Search!$R$7="","",IF($BB2312&lt;Search!$R$7,"",1))</f>
        <v/>
      </c>
      <c r="AD2312" s="45" t="str">
        <f>IF(COUNTIF($A2312:$AC2312,"n")&gt;0,"",IF(SUM($A2312:$AC2312)=COUNTA(Search!$C$4:$C$8,Search!$F$4:$F$8,Search!$I$4:$I$6,Search!$I$8,Search!$L$4:$L$8,Search!$O$4:$O$8,Search!$R$4:$R$7,Search!$U$4:$U$7)-COUNTIF(Search!$C$4:$U$7,"n"),1+LARGE($AD$1:AD2311,1),""))</f>
        <v/>
      </c>
      <c r="AE2312" s="45" t="str">
        <f t="shared" ref="AE2312:AE2375" si="114">IF(AD2312="","",COUNTIF($AN$2:$AN$10540,"&lt;="&amp;AN2312))</f>
        <v/>
      </c>
      <c r="AF2312" s="45" t="str">
        <f>IF(AD2312="","",COUNTIF($AE$1:$AE2311,$AE2312)+RANK($AE2312,$AE$2:$AE$10540,1))</f>
        <v/>
      </c>
      <c r="AG2312" s="45" t="str">
        <f t="shared" si="112"/>
        <v/>
      </c>
      <c r="AH2312" s="45" t="str">
        <f>IF($AD2312="","",COUNTIF($AG$1:$AG2311,$AG2312)+RANK($AG2312,$AG$1:$AG$10539,0))</f>
        <v/>
      </c>
      <c r="AI2312" s="10" t="str">
        <f t="shared" si="113"/>
        <v>2014-15 Upper Deck #220      /   $</v>
      </c>
      <c r="AJ2312" s="11">
        <v>2014</v>
      </c>
      <c r="AK2312" s="17">
        <v>15</v>
      </c>
      <c r="AL2312" s="12" t="s">
        <v>7</v>
      </c>
      <c r="AM2312" s="10">
        <v>220</v>
      </c>
      <c r="AO2312" s="9"/>
      <c r="AP2312" s="9"/>
      <c r="AQ2312" s="9" t="s">
        <v>2543</v>
      </c>
      <c r="AR2312" s="14"/>
      <c r="AS2312" s="9"/>
      <c r="AT2312" s="9"/>
      <c r="AU2312" s="9"/>
      <c r="AV2312" s="13"/>
      <c r="AW2312" s="13"/>
      <c r="AX2312" s="9"/>
      <c r="AY2312" s="9"/>
      <c r="AZ2312" s="9"/>
      <c r="BA2312" s="33"/>
      <c r="BB2312" s="33"/>
      <c r="BC2312" s="36"/>
      <c r="BD2312" s="12" t="s">
        <v>1771</v>
      </c>
    </row>
    <row r="2313" spans="1:56" s="12" customFormat="1" x14ac:dyDescent="0.2">
      <c r="A2313" s="9" t="str">
        <f>IF(Search!$C$5="","",IF(COUNTA(Inventory!$AP2313)=1,1,""))</f>
        <v/>
      </c>
      <c r="B2313" s="9" t="str">
        <f>IF(Search!$C$4="","",IF(ISNUMBER(SEARCH(Search!$C$4,$AR2313))=TRUE,1,""))</f>
        <v/>
      </c>
      <c r="C2313" s="9" t="str">
        <f>IF(Search!$C$6="x",IF(COUNTA($AQ2313)=1,1,"N"),IF(COUNTA($AQ2313)=1,"N",""))</f>
        <v>N</v>
      </c>
      <c r="D2313" s="9" t="str">
        <f>IF(Search!$O$8="","",IF(ISNUMBER(SEARCH(Search!$O$8,$BD2313))=TRUE,1,""))</f>
        <v/>
      </c>
      <c r="E2313" s="9" t="str">
        <f>IF(Search!$C$7="","",IF(ISNUMBER(SEARCH(Search!$C$7,$AN2313))=TRUE,1,""))</f>
        <v/>
      </c>
      <c r="F2313" s="9" t="str">
        <f>IF(Search!$C$8="","",IF(ISNUMBER(SEARCH(Search!$C$8,$AO2313))=TRUE,1,""))</f>
        <v/>
      </c>
      <c r="G2313" s="9" t="str">
        <f>IF(Search!$F$4="","",IF(Inventory!$AJ2313&lt;Search!$F$4,"",1))</f>
        <v/>
      </c>
      <c r="H2313" s="9" t="str">
        <f>IF(Search!$F$5="","",IF(Inventory!$AJ2313&gt;Search!$F$5,"",1))</f>
        <v/>
      </c>
      <c r="I2313" s="9" t="str">
        <f>IF(Search!$F$7="","",IF(Search!$F$8="",IF(ISNUMBER(SEARCH(Search!$F$7,$AL2313))=TRUE,1,""),""))</f>
        <v/>
      </c>
      <c r="J2313" s="9" t="str">
        <f>IF($AL2313=Search!$F$8,1,"")</f>
        <v/>
      </c>
      <c r="K2313" s="9" t="str">
        <f>IF(Search!$I$4="","",IF(COUNTA($AS2313)=1,IF(Search!$I$4="N","N",1),""))</f>
        <v/>
      </c>
      <c r="L2313" s="9" t="str">
        <f>IF(Search!$I$5="","",IF($AS2313="RC",1,""))</f>
        <v/>
      </c>
      <c r="M2313" s="9" t="str">
        <f>IF(Search!$I$6="","",IF($AS2313="RCP",1,""))</f>
        <v/>
      </c>
      <c r="N2313" s="9" t="str">
        <f>IF(Search!$I$8="","",IF(COUNTA($AT2313)=1,IF(Search!$I$8="N","N",1),""))</f>
        <v/>
      </c>
      <c r="O2313" s="9" t="str">
        <f>IF(Search!$L$4="","",IF(COUNTA($AU2313)=1,IF(Search!$L$4="N","N",1),""))</f>
        <v/>
      </c>
      <c r="P2313" s="9" t="str">
        <f>IF(Search!$L$5="","",IF(ISNUMBER(SEARCH("Jersey",$AU2313))=TRUE,IF(Search!$L$5="N","N",1),""))</f>
        <v/>
      </c>
      <c r="Q2313" s="9" t="str">
        <f>IF(Search!$L$6="","",IF(ISNUMBER(SEARCH("Patch",$AU2313))=TRUE,IF(Search!$L$6="N","N",1),""))</f>
        <v/>
      </c>
      <c r="R2313" s="9" t="str">
        <f>IF(Search!$L$7="","",IF(ISNUMBER(SEARCH("Shield",$AU2313))=TRUE,IF(Search!$L$7="N","N",1),""))</f>
        <v/>
      </c>
      <c r="S2313" s="9" t="str">
        <f>IF(Search!$L$8="","",IF(ISNUMBER(SEARCH("Stick",$AU2313))=TRUE,IF(Search!$L$8="N","N",1),""))</f>
        <v/>
      </c>
      <c r="T2313" s="9" t="str">
        <f>IF(Search!$O$4="","",IF(COUNTA($AW2313)=1,IF(Search!$O$4="N","N",1),""))</f>
        <v/>
      </c>
      <c r="U2313" s="9" t="str">
        <f>IF(Search!$O$5="","",IF($AW2313="","",IF($AW2313&lt;Search!$O$5,"",1)))</f>
        <v/>
      </c>
      <c r="V2313" s="9" t="str">
        <f>IF(Search!$O$6="","",IF($AW2313="","",IF($AW2313&gt;Search!$O$6,"",1)))</f>
        <v/>
      </c>
      <c r="W2313" s="9" t="str">
        <f>IF(Search!$U$4="","",IF($AX2313="","",1))</f>
        <v/>
      </c>
      <c r="X2313" s="9" t="str">
        <f>IF(Search!$U$5="","",IF(ISNUMBER(SEARCH(Search!$U$5,$AX2313))=TRUE,IF(Search!$U$5="N","N",1),""))</f>
        <v/>
      </c>
      <c r="Y2313" s="9" t="str">
        <f>IF(Search!$U$6="","",IF($AY2313&lt;Search!$U$6,"",1))</f>
        <v/>
      </c>
      <c r="Z2313" s="9" t="str">
        <f>IF(Search!$R$4="","",IF(Inventory!$BA2313&lt;Search!$R$4,"",1))</f>
        <v/>
      </c>
      <c r="AA2313" s="9" t="str">
        <f>IF(Search!$R$5="","",IF($BA2313&gt;Search!$R$5,"",1))</f>
        <v/>
      </c>
      <c r="AB2313" s="9" t="str">
        <f>IF(Search!$R$6="","",IF($BB2313&lt;Search!$R$6,"",1))</f>
        <v/>
      </c>
      <c r="AC2313" s="9" t="str">
        <f>IF(Search!$R$7="","",IF($BB2313&lt;Search!$R$7,"",1))</f>
        <v/>
      </c>
      <c r="AD2313" s="45" t="str">
        <f>IF(COUNTIF($A2313:$AC2313,"n")&gt;0,"",IF(SUM($A2313:$AC2313)=COUNTA(Search!$C$4:$C$8,Search!$F$4:$F$8,Search!$I$4:$I$6,Search!$I$8,Search!$L$4:$L$8,Search!$O$4:$O$8,Search!$R$4:$R$7,Search!$U$4:$U$7)-COUNTIF(Search!$C$4:$U$7,"n"),1+LARGE($AD$1:AD2312,1),""))</f>
        <v/>
      </c>
      <c r="AE2313" s="45" t="str">
        <f t="shared" si="114"/>
        <v/>
      </c>
      <c r="AF2313" s="45" t="str">
        <f>IF(AD2313="","",COUNTIF($AE$1:$AE2312,$AE2313)+RANK($AE2313,$AE$2:$AE$10540,1))</f>
        <v/>
      </c>
      <c r="AG2313" s="45" t="str">
        <f t="shared" si="112"/>
        <v/>
      </c>
      <c r="AH2313" s="45" t="str">
        <f>IF($AD2313="","",COUNTIF($AG$1:$AG2312,$AG2313)+RANK($AG2313,$AG$1:$AG$10539,0))</f>
        <v/>
      </c>
      <c r="AI2313" s="10" t="str">
        <f t="shared" si="113"/>
        <v>2014-15 Upper Deck #221      /   $</v>
      </c>
      <c r="AJ2313" s="11">
        <v>2014</v>
      </c>
      <c r="AK2313" s="17">
        <v>15</v>
      </c>
      <c r="AL2313" s="12" t="s">
        <v>7</v>
      </c>
      <c r="AM2313" s="10">
        <v>221</v>
      </c>
      <c r="AO2313" s="9"/>
      <c r="AP2313" s="9"/>
      <c r="AQ2313" s="9" t="s">
        <v>2543</v>
      </c>
      <c r="AR2313" s="14"/>
      <c r="AS2313" s="9"/>
      <c r="AT2313" s="9"/>
      <c r="AU2313" s="9"/>
      <c r="AV2313" s="13"/>
      <c r="AW2313" s="13"/>
      <c r="AX2313" s="9"/>
      <c r="AY2313" s="9"/>
      <c r="AZ2313" s="9"/>
      <c r="BA2313" s="33"/>
      <c r="BB2313" s="33"/>
      <c r="BC2313" s="36"/>
      <c r="BD2313" s="12" t="s">
        <v>1771</v>
      </c>
    </row>
    <row r="2314" spans="1:56" s="12" customFormat="1" x14ac:dyDescent="0.2">
      <c r="A2314" s="9" t="str">
        <f>IF(Search!$C$5="","",IF(COUNTA(Inventory!$AP2314)=1,1,""))</f>
        <v/>
      </c>
      <c r="B2314" s="9" t="str">
        <f>IF(Search!$C$4="","",IF(ISNUMBER(SEARCH(Search!$C$4,$AR2314))=TRUE,1,""))</f>
        <v/>
      </c>
      <c r="C2314" s="9" t="str">
        <f>IF(Search!$C$6="x",IF(COUNTA($AQ2314)=1,1,"N"),IF(COUNTA($AQ2314)=1,"N",""))</f>
        <v>N</v>
      </c>
      <c r="D2314" s="9" t="str">
        <f>IF(Search!$O$8="","",IF(ISNUMBER(SEARCH(Search!$O$8,$BD2314))=TRUE,1,""))</f>
        <v/>
      </c>
      <c r="E2314" s="9" t="str">
        <f>IF(Search!$C$7="","",IF(ISNUMBER(SEARCH(Search!$C$7,$AN2314))=TRUE,1,""))</f>
        <v/>
      </c>
      <c r="F2314" s="9" t="str">
        <f>IF(Search!$C$8="","",IF(ISNUMBER(SEARCH(Search!$C$8,$AO2314))=TRUE,1,""))</f>
        <v/>
      </c>
      <c r="G2314" s="9" t="str">
        <f>IF(Search!$F$4="","",IF(Inventory!$AJ2314&lt;Search!$F$4,"",1))</f>
        <v/>
      </c>
      <c r="H2314" s="9" t="str">
        <f>IF(Search!$F$5="","",IF(Inventory!$AJ2314&gt;Search!$F$5,"",1))</f>
        <v/>
      </c>
      <c r="I2314" s="9" t="str">
        <f>IF(Search!$F$7="","",IF(Search!$F$8="",IF(ISNUMBER(SEARCH(Search!$F$7,$AL2314))=TRUE,1,""),""))</f>
        <v/>
      </c>
      <c r="J2314" s="9" t="str">
        <f>IF($AL2314=Search!$F$8,1,"")</f>
        <v/>
      </c>
      <c r="K2314" s="9" t="str">
        <f>IF(Search!$I$4="","",IF(COUNTA($AS2314)=1,IF(Search!$I$4="N","N",1),""))</f>
        <v/>
      </c>
      <c r="L2314" s="9" t="str">
        <f>IF(Search!$I$5="","",IF($AS2314="RC",1,""))</f>
        <v/>
      </c>
      <c r="M2314" s="9" t="str">
        <f>IF(Search!$I$6="","",IF($AS2314="RCP",1,""))</f>
        <v/>
      </c>
      <c r="N2314" s="9" t="str">
        <f>IF(Search!$I$8="","",IF(COUNTA($AT2314)=1,IF(Search!$I$8="N","N",1),""))</f>
        <v/>
      </c>
      <c r="O2314" s="9" t="str">
        <f>IF(Search!$L$4="","",IF(COUNTA($AU2314)=1,IF(Search!$L$4="N","N",1),""))</f>
        <v/>
      </c>
      <c r="P2314" s="9" t="str">
        <f>IF(Search!$L$5="","",IF(ISNUMBER(SEARCH("Jersey",$AU2314))=TRUE,IF(Search!$L$5="N","N",1),""))</f>
        <v/>
      </c>
      <c r="Q2314" s="9" t="str">
        <f>IF(Search!$L$6="","",IF(ISNUMBER(SEARCH("Patch",$AU2314))=TRUE,IF(Search!$L$6="N","N",1),""))</f>
        <v/>
      </c>
      <c r="R2314" s="9" t="str">
        <f>IF(Search!$L$7="","",IF(ISNUMBER(SEARCH("Shield",$AU2314))=TRUE,IF(Search!$L$7="N","N",1),""))</f>
        <v/>
      </c>
      <c r="S2314" s="9" t="str">
        <f>IF(Search!$L$8="","",IF(ISNUMBER(SEARCH("Stick",$AU2314))=TRUE,IF(Search!$L$8="N","N",1),""))</f>
        <v/>
      </c>
      <c r="T2314" s="9" t="str">
        <f>IF(Search!$O$4="","",IF(COUNTA($AW2314)=1,IF(Search!$O$4="N","N",1),""))</f>
        <v/>
      </c>
      <c r="U2314" s="9" t="str">
        <f>IF(Search!$O$5="","",IF($AW2314="","",IF($AW2314&lt;Search!$O$5,"",1)))</f>
        <v/>
      </c>
      <c r="V2314" s="9" t="str">
        <f>IF(Search!$O$6="","",IF($AW2314="","",IF($AW2314&gt;Search!$O$6,"",1)))</f>
        <v/>
      </c>
      <c r="W2314" s="9" t="str">
        <f>IF(Search!$U$4="","",IF($AX2314="","",1))</f>
        <v/>
      </c>
      <c r="X2314" s="9" t="str">
        <f>IF(Search!$U$5="","",IF(ISNUMBER(SEARCH(Search!$U$5,$AX2314))=TRUE,IF(Search!$U$5="N","N",1),""))</f>
        <v/>
      </c>
      <c r="Y2314" s="9" t="str">
        <f>IF(Search!$U$6="","",IF($AY2314&lt;Search!$U$6,"",1))</f>
        <v/>
      </c>
      <c r="Z2314" s="9" t="str">
        <f>IF(Search!$R$4="","",IF(Inventory!$BA2314&lt;Search!$R$4,"",1))</f>
        <v/>
      </c>
      <c r="AA2314" s="9" t="str">
        <f>IF(Search!$R$5="","",IF($BA2314&gt;Search!$R$5,"",1))</f>
        <v/>
      </c>
      <c r="AB2314" s="9" t="str">
        <f>IF(Search!$R$6="","",IF($BB2314&lt;Search!$R$6,"",1))</f>
        <v/>
      </c>
      <c r="AC2314" s="9" t="str">
        <f>IF(Search!$R$7="","",IF($BB2314&lt;Search!$R$7,"",1))</f>
        <v/>
      </c>
      <c r="AD2314" s="45" t="str">
        <f>IF(COUNTIF($A2314:$AC2314,"n")&gt;0,"",IF(SUM($A2314:$AC2314)=COUNTA(Search!$C$4:$C$8,Search!$F$4:$F$8,Search!$I$4:$I$6,Search!$I$8,Search!$L$4:$L$8,Search!$O$4:$O$8,Search!$R$4:$R$7,Search!$U$4:$U$7)-COUNTIF(Search!$C$4:$U$7,"n"),1+LARGE($AD$1:AD2313,1),""))</f>
        <v/>
      </c>
      <c r="AE2314" s="45" t="str">
        <f t="shared" si="114"/>
        <v/>
      </c>
      <c r="AF2314" s="45" t="str">
        <f>IF(AD2314="","",COUNTIF($AE$1:$AE2313,$AE2314)+RANK($AE2314,$AE$2:$AE$10540,1))</f>
        <v/>
      </c>
      <c r="AG2314" s="45" t="str">
        <f t="shared" si="112"/>
        <v/>
      </c>
      <c r="AH2314" s="45" t="str">
        <f>IF($AD2314="","",COUNTIF($AG$1:$AG2313,$AG2314)+RANK($AG2314,$AG$1:$AG$10539,0))</f>
        <v/>
      </c>
      <c r="AI2314" s="10" t="str">
        <f t="shared" si="113"/>
        <v>2014-15 Upper Deck #222      /   $</v>
      </c>
      <c r="AJ2314" s="11">
        <v>2014</v>
      </c>
      <c r="AK2314" s="17">
        <v>15</v>
      </c>
      <c r="AL2314" s="12" t="s">
        <v>7</v>
      </c>
      <c r="AM2314" s="10">
        <v>222</v>
      </c>
      <c r="AO2314" s="9"/>
      <c r="AP2314" s="9"/>
      <c r="AQ2314" s="9" t="s">
        <v>2543</v>
      </c>
      <c r="AR2314" s="14"/>
      <c r="AS2314" s="9"/>
      <c r="AT2314" s="9"/>
      <c r="AU2314" s="9"/>
      <c r="AV2314" s="13"/>
      <c r="AW2314" s="13"/>
      <c r="AX2314" s="9"/>
      <c r="AY2314" s="9"/>
      <c r="AZ2314" s="9"/>
      <c r="BA2314" s="33"/>
      <c r="BB2314" s="33"/>
      <c r="BC2314" s="36"/>
      <c r="BD2314" s="12" t="s">
        <v>1771</v>
      </c>
    </row>
    <row r="2315" spans="1:56" s="12" customFormat="1" x14ac:dyDescent="0.2">
      <c r="A2315" s="9" t="str">
        <f>IF(Search!$C$5="","",IF(COUNTA(Inventory!$AP2315)=1,1,""))</f>
        <v/>
      </c>
      <c r="B2315" s="9" t="str">
        <f>IF(Search!$C$4="","",IF(ISNUMBER(SEARCH(Search!$C$4,$AR2315))=TRUE,1,""))</f>
        <v/>
      </c>
      <c r="C2315" s="9" t="str">
        <f>IF(Search!$C$6="x",IF(COUNTA($AQ2315)=1,1,"N"),IF(COUNTA($AQ2315)=1,"N",""))</f>
        <v>N</v>
      </c>
      <c r="D2315" s="9" t="str">
        <f>IF(Search!$O$8="","",IF(ISNUMBER(SEARCH(Search!$O$8,$BD2315))=TRUE,1,""))</f>
        <v/>
      </c>
      <c r="E2315" s="9" t="str">
        <f>IF(Search!$C$7="","",IF(ISNUMBER(SEARCH(Search!$C$7,$AN2315))=TRUE,1,""))</f>
        <v/>
      </c>
      <c r="F2315" s="9" t="str">
        <f>IF(Search!$C$8="","",IF(ISNUMBER(SEARCH(Search!$C$8,$AO2315))=TRUE,1,""))</f>
        <v/>
      </c>
      <c r="G2315" s="9" t="str">
        <f>IF(Search!$F$4="","",IF(Inventory!$AJ2315&lt;Search!$F$4,"",1))</f>
        <v/>
      </c>
      <c r="H2315" s="9" t="str">
        <f>IF(Search!$F$5="","",IF(Inventory!$AJ2315&gt;Search!$F$5,"",1))</f>
        <v/>
      </c>
      <c r="I2315" s="9" t="str">
        <f>IF(Search!$F$7="","",IF(Search!$F$8="",IF(ISNUMBER(SEARCH(Search!$F$7,$AL2315))=TRUE,1,""),""))</f>
        <v/>
      </c>
      <c r="J2315" s="9" t="str">
        <f>IF($AL2315=Search!$F$8,1,"")</f>
        <v/>
      </c>
      <c r="K2315" s="9" t="str">
        <f>IF(Search!$I$4="","",IF(COUNTA($AS2315)=1,IF(Search!$I$4="N","N",1),""))</f>
        <v/>
      </c>
      <c r="L2315" s="9" t="str">
        <f>IF(Search!$I$5="","",IF($AS2315="RC",1,""))</f>
        <v/>
      </c>
      <c r="M2315" s="9" t="str">
        <f>IF(Search!$I$6="","",IF($AS2315="RCP",1,""))</f>
        <v/>
      </c>
      <c r="N2315" s="9" t="str">
        <f>IF(Search!$I$8="","",IF(COUNTA($AT2315)=1,IF(Search!$I$8="N","N",1),""))</f>
        <v/>
      </c>
      <c r="O2315" s="9" t="str">
        <f>IF(Search!$L$4="","",IF(COUNTA($AU2315)=1,IF(Search!$L$4="N","N",1),""))</f>
        <v/>
      </c>
      <c r="P2315" s="9" t="str">
        <f>IF(Search!$L$5="","",IF(ISNUMBER(SEARCH("Jersey",$AU2315))=TRUE,IF(Search!$L$5="N","N",1),""))</f>
        <v/>
      </c>
      <c r="Q2315" s="9" t="str">
        <f>IF(Search!$L$6="","",IF(ISNUMBER(SEARCH("Patch",$AU2315))=TRUE,IF(Search!$L$6="N","N",1),""))</f>
        <v/>
      </c>
      <c r="R2315" s="9" t="str">
        <f>IF(Search!$L$7="","",IF(ISNUMBER(SEARCH("Shield",$AU2315))=TRUE,IF(Search!$L$7="N","N",1),""))</f>
        <v/>
      </c>
      <c r="S2315" s="9" t="str">
        <f>IF(Search!$L$8="","",IF(ISNUMBER(SEARCH("Stick",$AU2315))=TRUE,IF(Search!$L$8="N","N",1),""))</f>
        <v/>
      </c>
      <c r="T2315" s="9" t="str">
        <f>IF(Search!$O$4="","",IF(COUNTA($AW2315)=1,IF(Search!$O$4="N","N",1),""))</f>
        <v/>
      </c>
      <c r="U2315" s="9" t="str">
        <f>IF(Search!$O$5="","",IF($AW2315="","",IF($AW2315&lt;Search!$O$5,"",1)))</f>
        <v/>
      </c>
      <c r="V2315" s="9" t="str">
        <f>IF(Search!$O$6="","",IF($AW2315="","",IF($AW2315&gt;Search!$O$6,"",1)))</f>
        <v/>
      </c>
      <c r="W2315" s="9" t="str">
        <f>IF(Search!$U$4="","",IF($AX2315="","",1))</f>
        <v/>
      </c>
      <c r="X2315" s="9" t="str">
        <f>IF(Search!$U$5="","",IF(ISNUMBER(SEARCH(Search!$U$5,$AX2315))=TRUE,IF(Search!$U$5="N","N",1),""))</f>
        <v/>
      </c>
      <c r="Y2315" s="9" t="str">
        <f>IF(Search!$U$6="","",IF($AY2315&lt;Search!$U$6,"",1))</f>
        <v/>
      </c>
      <c r="Z2315" s="9" t="str">
        <f>IF(Search!$R$4="","",IF(Inventory!$BA2315&lt;Search!$R$4,"",1))</f>
        <v/>
      </c>
      <c r="AA2315" s="9" t="str">
        <f>IF(Search!$R$5="","",IF($BA2315&gt;Search!$R$5,"",1))</f>
        <v/>
      </c>
      <c r="AB2315" s="9" t="str">
        <f>IF(Search!$R$6="","",IF($BB2315&lt;Search!$R$6,"",1))</f>
        <v/>
      </c>
      <c r="AC2315" s="9" t="str">
        <f>IF(Search!$R$7="","",IF($BB2315&lt;Search!$R$7,"",1))</f>
        <v/>
      </c>
      <c r="AD2315" s="45" t="str">
        <f>IF(COUNTIF($A2315:$AC2315,"n")&gt;0,"",IF(SUM($A2315:$AC2315)=COUNTA(Search!$C$4:$C$8,Search!$F$4:$F$8,Search!$I$4:$I$6,Search!$I$8,Search!$L$4:$L$8,Search!$O$4:$O$8,Search!$R$4:$R$7,Search!$U$4:$U$7)-COUNTIF(Search!$C$4:$U$7,"n"),1+LARGE($AD$1:AD2314,1),""))</f>
        <v/>
      </c>
      <c r="AE2315" s="45" t="str">
        <f t="shared" si="114"/>
        <v/>
      </c>
      <c r="AF2315" s="45" t="str">
        <f>IF(AD2315="","",COUNTIF($AE$1:$AE2314,$AE2315)+RANK($AE2315,$AE$2:$AE$10540,1))</f>
        <v/>
      </c>
      <c r="AG2315" s="45" t="str">
        <f t="shared" si="112"/>
        <v/>
      </c>
      <c r="AH2315" s="45" t="str">
        <f>IF($AD2315="","",COUNTIF($AG$1:$AG2314,$AG2315)+RANK($AG2315,$AG$1:$AG$10539,0))</f>
        <v/>
      </c>
      <c r="AI2315" s="10" t="str">
        <f t="shared" si="113"/>
        <v>2014-15 Upper Deck #223      /   $</v>
      </c>
      <c r="AJ2315" s="11">
        <v>2014</v>
      </c>
      <c r="AK2315" s="17">
        <v>15</v>
      </c>
      <c r="AL2315" s="12" t="s">
        <v>7</v>
      </c>
      <c r="AM2315" s="10">
        <v>223</v>
      </c>
      <c r="AO2315" s="9"/>
      <c r="AP2315" s="9"/>
      <c r="AQ2315" s="9" t="s">
        <v>2543</v>
      </c>
      <c r="AR2315" s="14"/>
      <c r="AS2315" s="9"/>
      <c r="AT2315" s="9"/>
      <c r="AU2315" s="9"/>
      <c r="AV2315" s="13"/>
      <c r="AW2315" s="13"/>
      <c r="AX2315" s="9"/>
      <c r="AY2315" s="9"/>
      <c r="AZ2315" s="9"/>
      <c r="BA2315" s="33"/>
      <c r="BB2315" s="33"/>
      <c r="BC2315" s="36"/>
      <c r="BD2315" s="12" t="s">
        <v>1771</v>
      </c>
    </row>
    <row r="2316" spans="1:56" s="12" customFormat="1" x14ac:dyDescent="0.2">
      <c r="A2316" s="9" t="str">
        <f>IF(Search!$C$5="","",IF(COUNTA(Inventory!$AP2316)=1,1,""))</f>
        <v/>
      </c>
      <c r="B2316" s="9" t="str">
        <f>IF(Search!$C$4="","",IF(ISNUMBER(SEARCH(Search!$C$4,$AR2316))=TRUE,1,""))</f>
        <v/>
      </c>
      <c r="C2316" s="9" t="str">
        <f>IF(Search!$C$6="x",IF(COUNTA($AQ2316)=1,1,"N"),IF(COUNTA($AQ2316)=1,"N",""))</f>
        <v>N</v>
      </c>
      <c r="D2316" s="9" t="str">
        <f>IF(Search!$O$8="","",IF(ISNUMBER(SEARCH(Search!$O$8,$BD2316))=TRUE,1,""))</f>
        <v/>
      </c>
      <c r="E2316" s="9" t="str">
        <f>IF(Search!$C$7="","",IF(ISNUMBER(SEARCH(Search!$C$7,$AN2316))=TRUE,1,""))</f>
        <v/>
      </c>
      <c r="F2316" s="9" t="str">
        <f>IF(Search!$C$8="","",IF(ISNUMBER(SEARCH(Search!$C$8,$AO2316))=TRUE,1,""))</f>
        <v/>
      </c>
      <c r="G2316" s="9" t="str">
        <f>IF(Search!$F$4="","",IF(Inventory!$AJ2316&lt;Search!$F$4,"",1))</f>
        <v/>
      </c>
      <c r="H2316" s="9" t="str">
        <f>IF(Search!$F$5="","",IF(Inventory!$AJ2316&gt;Search!$F$5,"",1))</f>
        <v/>
      </c>
      <c r="I2316" s="9" t="str">
        <f>IF(Search!$F$7="","",IF(Search!$F$8="",IF(ISNUMBER(SEARCH(Search!$F$7,$AL2316))=TRUE,1,""),""))</f>
        <v/>
      </c>
      <c r="J2316" s="9" t="str">
        <f>IF($AL2316=Search!$F$8,1,"")</f>
        <v/>
      </c>
      <c r="K2316" s="9" t="str">
        <f>IF(Search!$I$4="","",IF(COUNTA($AS2316)=1,IF(Search!$I$4="N","N",1),""))</f>
        <v/>
      </c>
      <c r="L2316" s="9" t="str">
        <f>IF(Search!$I$5="","",IF($AS2316="RC",1,""))</f>
        <v/>
      </c>
      <c r="M2316" s="9" t="str">
        <f>IF(Search!$I$6="","",IF($AS2316="RCP",1,""))</f>
        <v/>
      </c>
      <c r="N2316" s="9" t="str">
        <f>IF(Search!$I$8="","",IF(COUNTA($AT2316)=1,IF(Search!$I$8="N","N",1),""))</f>
        <v/>
      </c>
      <c r="O2316" s="9" t="str">
        <f>IF(Search!$L$4="","",IF(COUNTA($AU2316)=1,IF(Search!$L$4="N","N",1),""))</f>
        <v/>
      </c>
      <c r="P2316" s="9" t="str">
        <f>IF(Search!$L$5="","",IF(ISNUMBER(SEARCH("Jersey",$AU2316))=TRUE,IF(Search!$L$5="N","N",1),""))</f>
        <v/>
      </c>
      <c r="Q2316" s="9" t="str">
        <f>IF(Search!$L$6="","",IF(ISNUMBER(SEARCH("Patch",$AU2316))=TRUE,IF(Search!$L$6="N","N",1),""))</f>
        <v/>
      </c>
      <c r="R2316" s="9" t="str">
        <f>IF(Search!$L$7="","",IF(ISNUMBER(SEARCH("Shield",$AU2316))=TRUE,IF(Search!$L$7="N","N",1),""))</f>
        <v/>
      </c>
      <c r="S2316" s="9" t="str">
        <f>IF(Search!$L$8="","",IF(ISNUMBER(SEARCH("Stick",$AU2316))=TRUE,IF(Search!$L$8="N","N",1),""))</f>
        <v/>
      </c>
      <c r="T2316" s="9" t="str">
        <f>IF(Search!$O$4="","",IF(COUNTA($AW2316)=1,IF(Search!$O$4="N","N",1),""))</f>
        <v/>
      </c>
      <c r="U2316" s="9" t="str">
        <f>IF(Search!$O$5="","",IF($AW2316="","",IF($AW2316&lt;Search!$O$5,"",1)))</f>
        <v/>
      </c>
      <c r="V2316" s="9" t="str">
        <f>IF(Search!$O$6="","",IF($AW2316="","",IF($AW2316&gt;Search!$O$6,"",1)))</f>
        <v/>
      </c>
      <c r="W2316" s="9" t="str">
        <f>IF(Search!$U$4="","",IF($AX2316="","",1))</f>
        <v/>
      </c>
      <c r="X2316" s="9" t="str">
        <f>IF(Search!$U$5="","",IF(ISNUMBER(SEARCH(Search!$U$5,$AX2316))=TRUE,IF(Search!$U$5="N","N",1),""))</f>
        <v/>
      </c>
      <c r="Y2316" s="9" t="str">
        <f>IF(Search!$U$6="","",IF($AY2316&lt;Search!$U$6,"",1))</f>
        <v/>
      </c>
      <c r="Z2316" s="9" t="str">
        <f>IF(Search!$R$4="","",IF(Inventory!$BA2316&lt;Search!$R$4,"",1))</f>
        <v/>
      </c>
      <c r="AA2316" s="9" t="str">
        <f>IF(Search!$R$5="","",IF($BA2316&gt;Search!$R$5,"",1))</f>
        <v/>
      </c>
      <c r="AB2316" s="9" t="str">
        <f>IF(Search!$R$6="","",IF($BB2316&lt;Search!$R$6,"",1))</f>
        <v/>
      </c>
      <c r="AC2316" s="9" t="str">
        <f>IF(Search!$R$7="","",IF($BB2316&lt;Search!$R$7,"",1))</f>
        <v/>
      </c>
      <c r="AD2316" s="45" t="str">
        <f>IF(COUNTIF($A2316:$AC2316,"n")&gt;0,"",IF(SUM($A2316:$AC2316)=COUNTA(Search!$C$4:$C$8,Search!$F$4:$F$8,Search!$I$4:$I$6,Search!$I$8,Search!$L$4:$L$8,Search!$O$4:$O$8,Search!$R$4:$R$7,Search!$U$4:$U$7)-COUNTIF(Search!$C$4:$U$7,"n"),1+LARGE($AD$1:AD2315,1),""))</f>
        <v/>
      </c>
      <c r="AE2316" s="45" t="str">
        <f t="shared" si="114"/>
        <v/>
      </c>
      <c r="AF2316" s="45" t="str">
        <f>IF(AD2316="","",COUNTIF($AE$1:$AE2315,$AE2316)+RANK($AE2316,$AE$2:$AE$10540,1))</f>
        <v/>
      </c>
      <c r="AG2316" s="45" t="str">
        <f t="shared" si="112"/>
        <v/>
      </c>
      <c r="AH2316" s="45" t="str">
        <f>IF($AD2316="","",COUNTIF($AG$1:$AG2315,$AG2316)+RANK($AG2316,$AG$1:$AG$10539,0))</f>
        <v/>
      </c>
      <c r="AI2316" s="10" t="str">
        <f t="shared" si="113"/>
        <v>2014-15 Upper Deck #224      /   $</v>
      </c>
      <c r="AJ2316" s="11">
        <v>2014</v>
      </c>
      <c r="AK2316" s="17">
        <v>15</v>
      </c>
      <c r="AL2316" s="12" t="s">
        <v>7</v>
      </c>
      <c r="AM2316" s="10">
        <v>224</v>
      </c>
      <c r="AO2316" s="9"/>
      <c r="AP2316" s="9"/>
      <c r="AQ2316" s="9" t="s">
        <v>2543</v>
      </c>
      <c r="AR2316" s="14"/>
      <c r="AS2316" s="9"/>
      <c r="AT2316" s="9"/>
      <c r="AU2316" s="9"/>
      <c r="AV2316" s="13"/>
      <c r="AW2316" s="13"/>
      <c r="AX2316" s="9"/>
      <c r="AY2316" s="9"/>
      <c r="AZ2316" s="9"/>
      <c r="BA2316" s="33"/>
      <c r="BB2316" s="33"/>
      <c r="BC2316" s="36"/>
      <c r="BD2316" s="12" t="s">
        <v>1771</v>
      </c>
    </row>
    <row r="2317" spans="1:56" s="12" customFormat="1" x14ac:dyDescent="0.2">
      <c r="A2317" s="9" t="str">
        <f>IF(Search!$C$5="","",IF(COUNTA(Inventory!$AP2317)=1,1,""))</f>
        <v/>
      </c>
      <c r="B2317" s="9" t="str">
        <f>IF(Search!$C$4="","",IF(ISNUMBER(SEARCH(Search!$C$4,$AR2317))=TRUE,1,""))</f>
        <v/>
      </c>
      <c r="C2317" s="9" t="str">
        <f>IF(Search!$C$6="x",IF(COUNTA($AQ2317)=1,1,"N"),IF(COUNTA($AQ2317)=1,"N",""))</f>
        <v/>
      </c>
      <c r="D2317" s="9" t="str">
        <f>IF(Search!$O$8="","",IF(ISNUMBER(SEARCH(Search!$O$8,$BD2317))=TRUE,1,""))</f>
        <v/>
      </c>
      <c r="E2317" s="9" t="str">
        <f>IF(Search!$C$7="","",IF(ISNUMBER(SEARCH(Search!$C$7,$AN2317))=TRUE,1,""))</f>
        <v/>
      </c>
      <c r="F2317" s="9" t="str">
        <f>IF(Search!$C$8="","",IF(ISNUMBER(SEARCH(Search!$C$8,$AO2317))=TRUE,1,""))</f>
        <v/>
      </c>
      <c r="G2317" s="9" t="str">
        <f>IF(Search!$F$4="","",IF(Inventory!$AJ2317&lt;Search!$F$4,"",1))</f>
        <v/>
      </c>
      <c r="H2317" s="9" t="str">
        <f>IF(Search!$F$5="","",IF(Inventory!$AJ2317&gt;Search!$F$5,"",1))</f>
        <v/>
      </c>
      <c r="I2317" s="9" t="str">
        <f>IF(Search!$F$7="","",IF(Search!$F$8="",IF(ISNUMBER(SEARCH(Search!$F$7,$AL2317))=TRUE,1,""),""))</f>
        <v/>
      </c>
      <c r="J2317" s="9" t="str">
        <f>IF($AL2317=Search!$F$8,1,"")</f>
        <v/>
      </c>
      <c r="K2317" s="9" t="str">
        <f>IF(Search!$I$4="","",IF(COUNTA($AS2317)=1,IF(Search!$I$4="N","N",1),""))</f>
        <v/>
      </c>
      <c r="L2317" s="9" t="str">
        <f>IF(Search!$I$5="","",IF($AS2317="RC",1,""))</f>
        <v/>
      </c>
      <c r="M2317" s="9" t="str">
        <f>IF(Search!$I$6="","",IF($AS2317="RCP",1,""))</f>
        <v/>
      </c>
      <c r="N2317" s="9" t="str">
        <f>IF(Search!$I$8="","",IF(COUNTA($AT2317)=1,IF(Search!$I$8="N","N",1),""))</f>
        <v/>
      </c>
      <c r="O2317" s="9" t="str">
        <f>IF(Search!$L$4="","",IF(COUNTA($AU2317)=1,IF(Search!$L$4="N","N",1),""))</f>
        <v/>
      </c>
      <c r="P2317" s="9" t="str">
        <f>IF(Search!$L$5="","",IF(ISNUMBER(SEARCH("Jersey",$AU2317))=TRUE,IF(Search!$L$5="N","N",1),""))</f>
        <v/>
      </c>
      <c r="Q2317" s="9" t="str">
        <f>IF(Search!$L$6="","",IF(ISNUMBER(SEARCH("Patch",$AU2317))=TRUE,IF(Search!$L$6="N","N",1),""))</f>
        <v/>
      </c>
      <c r="R2317" s="9" t="str">
        <f>IF(Search!$L$7="","",IF(ISNUMBER(SEARCH("Shield",$AU2317))=TRUE,IF(Search!$L$7="N","N",1),""))</f>
        <v/>
      </c>
      <c r="S2317" s="9" t="str">
        <f>IF(Search!$L$8="","",IF(ISNUMBER(SEARCH("Stick",$AU2317))=TRUE,IF(Search!$L$8="N","N",1),""))</f>
        <v/>
      </c>
      <c r="T2317" s="9" t="str">
        <f>IF(Search!$O$4="","",IF(COUNTA($AW2317)=1,IF(Search!$O$4="N","N",1),""))</f>
        <v/>
      </c>
      <c r="U2317" s="9" t="str">
        <f>IF(Search!$O$5="","",IF($AW2317="","",IF($AW2317&lt;Search!$O$5,"",1)))</f>
        <v/>
      </c>
      <c r="V2317" s="9" t="str">
        <f>IF(Search!$O$6="","",IF($AW2317="","",IF($AW2317&gt;Search!$O$6,"",1)))</f>
        <v/>
      </c>
      <c r="W2317" s="9" t="str">
        <f>IF(Search!$U$4="","",IF($AX2317="","",1))</f>
        <v/>
      </c>
      <c r="X2317" s="9" t="str">
        <f>IF(Search!$U$5="","",IF(ISNUMBER(SEARCH(Search!$U$5,$AX2317))=TRUE,IF(Search!$U$5="N","N",1),""))</f>
        <v/>
      </c>
      <c r="Y2317" s="9" t="str">
        <f>IF(Search!$U$6="","",IF($AY2317&lt;Search!$U$6,"",1))</f>
        <v/>
      </c>
      <c r="Z2317" s="9" t="str">
        <f>IF(Search!$R$4="","",IF(Inventory!$BA2317&lt;Search!$R$4,"",1))</f>
        <v/>
      </c>
      <c r="AA2317" s="9" t="str">
        <f>IF(Search!$R$5="","",IF($BA2317&gt;Search!$R$5,"",1))</f>
        <v/>
      </c>
      <c r="AB2317" s="9" t="str">
        <f>IF(Search!$R$6="","",IF($BB2317&lt;Search!$R$6,"",1))</f>
        <v/>
      </c>
      <c r="AC2317" s="9" t="str">
        <f>IF(Search!$R$7="","",IF($BB2317&lt;Search!$R$7,"",1))</f>
        <v/>
      </c>
      <c r="AD2317" s="45" t="str">
        <f>IF(COUNTIF($A2317:$AC2317,"n")&gt;0,"",IF(SUM($A2317:$AC2317)=COUNTA(Search!$C$4:$C$8,Search!$F$4:$F$8,Search!$I$4:$I$6,Search!$I$8,Search!$L$4:$L$8,Search!$O$4:$O$8,Search!$R$4:$R$7,Search!$U$4:$U$7)-COUNTIF(Search!$C$4:$U$7,"n"),1+LARGE($AD$1:AD2316,1),""))</f>
        <v/>
      </c>
      <c r="AE2317" s="45" t="str">
        <f t="shared" si="114"/>
        <v/>
      </c>
      <c r="AF2317" s="45" t="str">
        <f>IF(AD2317="","",COUNTIF($AE$1:$AE2316,$AE2317)+RANK($AE2317,$AE$2:$AE$10540,1))</f>
        <v/>
      </c>
      <c r="AG2317" s="45" t="str">
        <f t="shared" si="112"/>
        <v/>
      </c>
      <c r="AH2317" s="45" t="str">
        <f>IF($AD2317="","",COUNTIF($AG$1:$AG2316,$AG2317)+RANK($AG2317,$AG$1:$AG$10539,0))</f>
        <v/>
      </c>
      <c r="AI2317" s="10" t="str">
        <f t="shared" si="113"/>
        <v>2014-15 Upper Deck #225 Aaron Ekblad YG FLA RC   /   $25</v>
      </c>
      <c r="AJ2317" s="11">
        <v>2014</v>
      </c>
      <c r="AK2317" s="17">
        <v>15</v>
      </c>
      <c r="AL2317" s="12" t="s">
        <v>7</v>
      </c>
      <c r="AM2317" s="10">
        <v>225</v>
      </c>
      <c r="AN2317" s="12" t="s">
        <v>2686</v>
      </c>
      <c r="AO2317" s="9" t="s">
        <v>1927</v>
      </c>
      <c r="AP2317" s="9"/>
      <c r="AQ2317" s="9"/>
      <c r="AR2317" s="14" t="s">
        <v>2481</v>
      </c>
      <c r="AS2317" s="9" t="s">
        <v>2</v>
      </c>
      <c r="AT2317" s="9"/>
      <c r="AU2317" s="9"/>
      <c r="AV2317" s="13"/>
      <c r="AW2317" s="13"/>
      <c r="AX2317" s="9"/>
      <c r="AY2317" s="9"/>
      <c r="AZ2317" s="9"/>
      <c r="BA2317" s="33">
        <v>25</v>
      </c>
      <c r="BB2317" s="33"/>
      <c r="BC2317" s="36"/>
      <c r="BD2317" s="12" t="s">
        <v>1771</v>
      </c>
    </row>
    <row r="2318" spans="1:56" s="12" customFormat="1" x14ac:dyDescent="0.2">
      <c r="A2318" s="9" t="str">
        <f>IF(Search!$C$5="","",IF(COUNTA(Inventory!$AP2318)=1,1,""))</f>
        <v/>
      </c>
      <c r="B2318" s="9" t="str">
        <f>IF(Search!$C$4="","",IF(ISNUMBER(SEARCH(Search!$C$4,$AR2318))=TRUE,1,""))</f>
        <v/>
      </c>
      <c r="C2318" s="9" t="str">
        <f>IF(Search!$C$6="x",IF(COUNTA($AQ2318)=1,1,"N"),IF(COUNTA($AQ2318)=1,"N",""))</f>
        <v>N</v>
      </c>
      <c r="D2318" s="9" t="str">
        <f>IF(Search!$O$8="","",IF(ISNUMBER(SEARCH(Search!$O$8,$BD2318))=TRUE,1,""))</f>
        <v/>
      </c>
      <c r="E2318" s="9" t="str">
        <f>IF(Search!$C$7="","",IF(ISNUMBER(SEARCH(Search!$C$7,$AN2318))=TRUE,1,""))</f>
        <v/>
      </c>
      <c r="F2318" s="9" t="str">
        <f>IF(Search!$C$8="","",IF(ISNUMBER(SEARCH(Search!$C$8,$AO2318))=TRUE,1,""))</f>
        <v/>
      </c>
      <c r="G2318" s="9" t="str">
        <f>IF(Search!$F$4="","",IF(Inventory!$AJ2318&lt;Search!$F$4,"",1))</f>
        <v/>
      </c>
      <c r="H2318" s="9" t="str">
        <f>IF(Search!$F$5="","",IF(Inventory!$AJ2318&gt;Search!$F$5,"",1))</f>
        <v/>
      </c>
      <c r="I2318" s="9" t="str">
        <f>IF(Search!$F$7="","",IF(Search!$F$8="",IF(ISNUMBER(SEARCH(Search!$F$7,$AL2318))=TRUE,1,""),""))</f>
        <v/>
      </c>
      <c r="J2318" s="9" t="str">
        <f>IF($AL2318=Search!$F$8,1,"")</f>
        <v/>
      </c>
      <c r="K2318" s="9" t="str">
        <f>IF(Search!$I$4="","",IF(COUNTA($AS2318)=1,IF(Search!$I$4="N","N",1),""))</f>
        <v/>
      </c>
      <c r="L2318" s="9" t="str">
        <f>IF(Search!$I$5="","",IF($AS2318="RC",1,""))</f>
        <v/>
      </c>
      <c r="M2318" s="9" t="str">
        <f>IF(Search!$I$6="","",IF($AS2318="RCP",1,""))</f>
        <v/>
      </c>
      <c r="N2318" s="9" t="str">
        <f>IF(Search!$I$8="","",IF(COUNTA($AT2318)=1,IF(Search!$I$8="N","N",1),""))</f>
        <v/>
      </c>
      <c r="O2318" s="9" t="str">
        <f>IF(Search!$L$4="","",IF(COUNTA($AU2318)=1,IF(Search!$L$4="N","N",1),""))</f>
        <v/>
      </c>
      <c r="P2318" s="9" t="str">
        <f>IF(Search!$L$5="","",IF(ISNUMBER(SEARCH("Jersey",$AU2318))=TRUE,IF(Search!$L$5="N","N",1),""))</f>
        <v/>
      </c>
      <c r="Q2318" s="9" t="str">
        <f>IF(Search!$L$6="","",IF(ISNUMBER(SEARCH("Patch",$AU2318))=TRUE,IF(Search!$L$6="N","N",1),""))</f>
        <v/>
      </c>
      <c r="R2318" s="9" t="str">
        <f>IF(Search!$L$7="","",IF(ISNUMBER(SEARCH("Shield",$AU2318))=TRUE,IF(Search!$L$7="N","N",1),""))</f>
        <v/>
      </c>
      <c r="S2318" s="9" t="str">
        <f>IF(Search!$L$8="","",IF(ISNUMBER(SEARCH("Stick",$AU2318))=TRUE,IF(Search!$L$8="N","N",1),""))</f>
        <v/>
      </c>
      <c r="T2318" s="9" t="str">
        <f>IF(Search!$O$4="","",IF(COUNTA($AW2318)=1,IF(Search!$O$4="N","N",1),""))</f>
        <v/>
      </c>
      <c r="U2318" s="9" t="str">
        <f>IF(Search!$O$5="","",IF($AW2318="","",IF($AW2318&lt;Search!$O$5,"",1)))</f>
        <v/>
      </c>
      <c r="V2318" s="9" t="str">
        <f>IF(Search!$O$6="","",IF($AW2318="","",IF($AW2318&gt;Search!$O$6,"",1)))</f>
        <v/>
      </c>
      <c r="W2318" s="9" t="str">
        <f>IF(Search!$U$4="","",IF($AX2318="","",1))</f>
        <v/>
      </c>
      <c r="X2318" s="9" t="str">
        <f>IF(Search!$U$5="","",IF(ISNUMBER(SEARCH(Search!$U$5,$AX2318))=TRUE,IF(Search!$U$5="N","N",1),""))</f>
        <v/>
      </c>
      <c r="Y2318" s="9" t="str">
        <f>IF(Search!$U$6="","",IF($AY2318&lt;Search!$U$6,"",1))</f>
        <v/>
      </c>
      <c r="Z2318" s="9" t="str">
        <f>IF(Search!$R$4="","",IF(Inventory!$BA2318&lt;Search!$R$4,"",1))</f>
        <v/>
      </c>
      <c r="AA2318" s="9" t="str">
        <f>IF(Search!$R$5="","",IF($BA2318&gt;Search!$R$5,"",1))</f>
        <v/>
      </c>
      <c r="AB2318" s="9" t="str">
        <f>IF(Search!$R$6="","",IF($BB2318&lt;Search!$R$6,"",1))</f>
        <v/>
      </c>
      <c r="AC2318" s="9" t="str">
        <f>IF(Search!$R$7="","",IF($BB2318&lt;Search!$R$7,"",1))</f>
        <v/>
      </c>
      <c r="AD2318" s="45" t="str">
        <f>IF(COUNTIF($A2318:$AC2318,"n")&gt;0,"",IF(SUM($A2318:$AC2318)=COUNTA(Search!$C$4:$C$8,Search!$F$4:$F$8,Search!$I$4:$I$6,Search!$I$8,Search!$L$4:$L$8,Search!$O$4:$O$8,Search!$R$4:$R$7,Search!$U$4:$U$7)-COUNTIF(Search!$C$4:$U$7,"n"),1+LARGE($AD$1:AD2317,1),""))</f>
        <v/>
      </c>
      <c r="AE2318" s="45" t="str">
        <f t="shared" si="114"/>
        <v/>
      </c>
      <c r="AF2318" s="45" t="str">
        <f>IF(AD2318="","",COUNTIF($AE$1:$AE2317,$AE2318)+RANK($AE2318,$AE$2:$AE$10540,1))</f>
        <v/>
      </c>
      <c r="AG2318" s="45" t="str">
        <f t="shared" si="112"/>
        <v/>
      </c>
      <c r="AH2318" s="45" t="str">
        <f>IF($AD2318="","",COUNTIF($AG$1:$AG2317,$AG2318)+RANK($AG2318,$AG$1:$AG$10539,0))</f>
        <v/>
      </c>
      <c r="AI2318" s="10" t="str">
        <f t="shared" si="113"/>
        <v>2014-15 Upper Deck #226      /   $</v>
      </c>
      <c r="AJ2318" s="11">
        <v>2014</v>
      </c>
      <c r="AK2318" s="17">
        <v>15</v>
      </c>
      <c r="AL2318" s="12" t="s">
        <v>7</v>
      </c>
      <c r="AM2318" s="10">
        <v>226</v>
      </c>
      <c r="AO2318" s="9"/>
      <c r="AP2318" s="9"/>
      <c r="AQ2318" s="9" t="s">
        <v>2543</v>
      </c>
      <c r="AR2318" s="14"/>
      <c r="AS2318" s="9"/>
      <c r="AT2318" s="9"/>
      <c r="AU2318" s="9"/>
      <c r="AV2318" s="13"/>
      <c r="AW2318" s="13"/>
      <c r="AX2318" s="9"/>
      <c r="AY2318" s="9"/>
      <c r="AZ2318" s="9"/>
      <c r="BA2318" s="33"/>
      <c r="BB2318" s="33"/>
      <c r="BC2318" s="36"/>
      <c r="BD2318" s="12" t="s">
        <v>1771</v>
      </c>
    </row>
    <row r="2319" spans="1:56" s="12" customFormat="1" x14ac:dyDescent="0.2">
      <c r="A2319" s="9" t="str">
        <f>IF(Search!$C$5="","",IF(COUNTA(Inventory!$AP2319)=1,1,""))</f>
        <v/>
      </c>
      <c r="B2319" s="9" t="str">
        <f>IF(Search!$C$4="","",IF(ISNUMBER(SEARCH(Search!$C$4,$AR2319))=TRUE,1,""))</f>
        <v/>
      </c>
      <c r="C2319" s="9" t="str">
        <f>IF(Search!$C$6="x",IF(COUNTA($AQ2319)=1,1,"N"),IF(COUNTA($AQ2319)=1,"N",""))</f>
        <v>N</v>
      </c>
      <c r="D2319" s="9" t="str">
        <f>IF(Search!$O$8="","",IF(ISNUMBER(SEARCH(Search!$O$8,$BD2319))=TRUE,1,""))</f>
        <v/>
      </c>
      <c r="E2319" s="9" t="str">
        <f>IF(Search!$C$7="","",IF(ISNUMBER(SEARCH(Search!$C$7,$AN2319))=TRUE,1,""))</f>
        <v/>
      </c>
      <c r="F2319" s="9" t="str">
        <f>IF(Search!$C$8="","",IF(ISNUMBER(SEARCH(Search!$C$8,$AO2319))=TRUE,1,""))</f>
        <v/>
      </c>
      <c r="G2319" s="9" t="str">
        <f>IF(Search!$F$4="","",IF(Inventory!$AJ2319&lt;Search!$F$4,"",1))</f>
        <v/>
      </c>
      <c r="H2319" s="9" t="str">
        <f>IF(Search!$F$5="","",IF(Inventory!$AJ2319&gt;Search!$F$5,"",1))</f>
        <v/>
      </c>
      <c r="I2319" s="9" t="str">
        <f>IF(Search!$F$7="","",IF(Search!$F$8="",IF(ISNUMBER(SEARCH(Search!$F$7,$AL2319))=TRUE,1,""),""))</f>
        <v/>
      </c>
      <c r="J2319" s="9" t="str">
        <f>IF($AL2319=Search!$F$8,1,"")</f>
        <v/>
      </c>
      <c r="K2319" s="9" t="str">
        <f>IF(Search!$I$4="","",IF(COUNTA($AS2319)=1,IF(Search!$I$4="N","N",1),""))</f>
        <v/>
      </c>
      <c r="L2319" s="9" t="str">
        <f>IF(Search!$I$5="","",IF($AS2319="RC",1,""))</f>
        <v/>
      </c>
      <c r="M2319" s="9" t="str">
        <f>IF(Search!$I$6="","",IF($AS2319="RCP",1,""))</f>
        <v/>
      </c>
      <c r="N2319" s="9" t="str">
        <f>IF(Search!$I$8="","",IF(COUNTA($AT2319)=1,IF(Search!$I$8="N","N",1),""))</f>
        <v/>
      </c>
      <c r="O2319" s="9" t="str">
        <f>IF(Search!$L$4="","",IF(COUNTA($AU2319)=1,IF(Search!$L$4="N","N",1),""))</f>
        <v/>
      </c>
      <c r="P2319" s="9" t="str">
        <f>IF(Search!$L$5="","",IF(ISNUMBER(SEARCH("Jersey",$AU2319))=TRUE,IF(Search!$L$5="N","N",1),""))</f>
        <v/>
      </c>
      <c r="Q2319" s="9" t="str">
        <f>IF(Search!$L$6="","",IF(ISNUMBER(SEARCH("Patch",$AU2319))=TRUE,IF(Search!$L$6="N","N",1),""))</f>
        <v/>
      </c>
      <c r="R2319" s="9" t="str">
        <f>IF(Search!$L$7="","",IF(ISNUMBER(SEARCH("Shield",$AU2319))=TRUE,IF(Search!$L$7="N","N",1),""))</f>
        <v/>
      </c>
      <c r="S2319" s="9" t="str">
        <f>IF(Search!$L$8="","",IF(ISNUMBER(SEARCH("Stick",$AU2319))=TRUE,IF(Search!$L$8="N","N",1),""))</f>
        <v/>
      </c>
      <c r="T2319" s="9" t="str">
        <f>IF(Search!$O$4="","",IF(COUNTA($AW2319)=1,IF(Search!$O$4="N","N",1),""))</f>
        <v/>
      </c>
      <c r="U2319" s="9" t="str">
        <f>IF(Search!$O$5="","",IF($AW2319="","",IF($AW2319&lt;Search!$O$5,"",1)))</f>
        <v/>
      </c>
      <c r="V2319" s="9" t="str">
        <f>IF(Search!$O$6="","",IF($AW2319="","",IF($AW2319&gt;Search!$O$6,"",1)))</f>
        <v/>
      </c>
      <c r="W2319" s="9" t="str">
        <f>IF(Search!$U$4="","",IF($AX2319="","",1))</f>
        <v/>
      </c>
      <c r="X2319" s="9" t="str">
        <f>IF(Search!$U$5="","",IF(ISNUMBER(SEARCH(Search!$U$5,$AX2319))=TRUE,IF(Search!$U$5="N","N",1),""))</f>
        <v/>
      </c>
      <c r="Y2319" s="9" t="str">
        <f>IF(Search!$U$6="","",IF($AY2319&lt;Search!$U$6,"",1))</f>
        <v/>
      </c>
      <c r="Z2319" s="9" t="str">
        <f>IF(Search!$R$4="","",IF(Inventory!$BA2319&lt;Search!$R$4,"",1))</f>
        <v/>
      </c>
      <c r="AA2319" s="9" t="str">
        <f>IF(Search!$R$5="","",IF($BA2319&gt;Search!$R$5,"",1))</f>
        <v/>
      </c>
      <c r="AB2319" s="9" t="str">
        <f>IF(Search!$R$6="","",IF($BB2319&lt;Search!$R$6,"",1))</f>
        <v/>
      </c>
      <c r="AC2319" s="9" t="str">
        <f>IF(Search!$R$7="","",IF($BB2319&lt;Search!$R$7,"",1))</f>
        <v/>
      </c>
      <c r="AD2319" s="45" t="str">
        <f>IF(COUNTIF($A2319:$AC2319,"n")&gt;0,"",IF(SUM($A2319:$AC2319)=COUNTA(Search!$C$4:$C$8,Search!$F$4:$F$8,Search!$I$4:$I$6,Search!$I$8,Search!$L$4:$L$8,Search!$O$4:$O$8,Search!$R$4:$R$7,Search!$U$4:$U$7)-COUNTIF(Search!$C$4:$U$7,"n"),1+LARGE($AD$1:AD2318,1),""))</f>
        <v/>
      </c>
      <c r="AE2319" s="45" t="str">
        <f t="shared" si="114"/>
        <v/>
      </c>
      <c r="AF2319" s="45" t="str">
        <f>IF(AD2319="","",COUNTIF($AE$1:$AE2318,$AE2319)+RANK($AE2319,$AE$2:$AE$10540,1))</f>
        <v/>
      </c>
      <c r="AG2319" s="45" t="str">
        <f t="shared" si="112"/>
        <v/>
      </c>
      <c r="AH2319" s="45" t="str">
        <f>IF($AD2319="","",COUNTIF($AG$1:$AG2318,$AG2319)+RANK($AG2319,$AG$1:$AG$10539,0))</f>
        <v/>
      </c>
      <c r="AI2319" s="10" t="str">
        <f t="shared" si="113"/>
        <v>2014-15 Upper Deck #227      /   $</v>
      </c>
      <c r="AJ2319" s="11">
        <v>2014</v>
      </c>
      <c r="AK2319" s="17">
        <v>15</v>
      </c>
      <c r="AL2319" s="12" t="s">
        <v>7</v>
      </c>
      <c r="AM2319" s="10">
        <v>227</v>
      </c>
      <c r="AO2319" s="9"/>
      <c r="AP2319" s="9"/>
      <c r="AQ2319" s="9" t="s">
        <v>2543</v>
      </c>
      <c r="AR2319" s="14"/>
      <c r="AS2319" s="9"/>
      <c r="AT2319" s="9"/>
      <c r="AU2319" s="9"/>
      <c r="AV2319" s="13"/>
      <c r="AW2319" s="13"/>
      <c r="AX2319" s="9"/>
      <c r="AY2319" s="9"/>
      <c r="AZ2319" s="9"/>
      <c r="BA2319" s="33"/>
      <c r="BB2319" s="33"/>
      <c r="BC2319" s="36"/>
      <c r="BD2319" s="12" t="s">
        <v>1771</v>
      </c>
    </row>
    <row r="2320" spans="1:56" s="12" customFormat="1" x14ac:dyDescent="0.2">
      <c r="A2320" s="9" t="str">
        <f>IF(Search!$C$5="","",IF(COUNTA(Inventory!$AP2320)=1,1,""))</f>
        <v/>
      </c>
      <c r="B2320" s="9" t="str">
        <f>IF(Search!$C$4="","",IF(ISNUMBER(SEARCH(Search!$C$4,$AR2320))=TRUE,1,""))</f>
        <v/>
      </c>
      <c r="C2320" s="9" t="str">
        <f>IF(Search!$C$6="x",IF(COUNTA($AQ2320)=1,1,"N"),IF(COUNTA($AQ2320)=1,"N",""))</f>
        <v>N</v>
      </c>
      <c r="D2320" s="9" t="str">
        <f>IF(Search!$O$8="","",IF(ISNUMBER(SEARCH(Search!$O$8,$BD2320))=TRUE,1,""))</f>
        <v/>
      </c>
      <c r="E2320" s="9" t="str">
        <f>IF(Search!$C$7="","",IF(ISNUMBER(SEARCH(Search!$C$7,$AN2320))=TRUE,1,""))</f>
        <v/>
      </c>
      <c r="F2320" s="9" t="str">
        <f>IF(Search!$C$8="","",IF(ISNUMBER(SEARCH(Search!$C$8,$AO2320))=TRUE,1,""))</f>
        <v/>
      </c>
      <c r="G2320" s="9" t="str">
        <f>IF(Search!$F$4="","",IF(Inventory!$AJ2320&lt;Search!$F$4,"",1))</f>
        <v/>
      </c>
      <c r="H2320" s="9" t="str">
        <f>IF(Search!$F$5="","",IF(Inventory!$AJ2320&gt;Search!$F$5,"",1))</f>
        <v/>
      </c>
      <c r="I2320" s="9" t="str">
        <f>IF(Search!$F$7="","",IF(Search!$F$8="",IF(ISNUMBER(SEARCH(Search!$F$7,$AL2320))=TRUE,1,""),""))</f>
        <v/>
      </c>
      <c r="J2320" s="9" t="str">
        <f>IF($AL2320=Search!$F$8,1,"")</f>
        <v/>
      </c>
      <c r="K2320" s="9" t="str">
        <f>IF(Search!$I$4="","",IF(COUNTA($AS2320)=1,IF(Search!$I$4="N","N",1),""))</f>
        <v/>
      </c>
      <c r="L2320" s="9" t="str">
        <f>IF(Search!$I$5="","",IF($AS2320="RC",1,""))</f>
        <v/>
      </c>
      <c r="M2320" s="9" t="str">
        <f>IF(Search!$I$6="","",IF($AS2320="RCP",1,""))</f>
        <v/>
      </c>
      <c r="N2320" s="9" t="str">
        <f>IF(Search!$I$8="","",IF(COUNTA($AT2320)=1,IF(Search!$I$8="N","N",1),""))</f>
        <v/>
      </c>
      <c r="O2320" s="9" t="str">
        <f>IF(Search!$L$4="","",IF(COUNTA($AU2320)=1,IF(Search!$L$4="N","N",1),""))</f>
        <v/>
      </c>
      <c r="P2320" s="9" t="str">
        <f>IF(Search!$L$5="","",IF(ISNUMBER(SEARCH("Jersey",$AU2320))=TRUE,IF(Search!$L$5="N","N",1),""))</f>
        <v/>
      </c>
      <c r="Q2320" s="9" t="str">
        <f>IF(Search!$L$6="","",IF(ISNUMBER(SEARCH("Patch",$AU2320))=TRUE,IF(Search!$L$6="N","N",1),""))</f>
        <v/>
      </c>
      <c r="R2320" s="9" t="str">
        <f>IF(Search!$L$7="","",IF(ISNUMBER(SEARCH("Shield",$AU2320))=TRUE,IF(Search!$L$7="N","N",1),""))</f>
        <v/>
      </c>
      <c r="S2320" s="9" t="str">
        <f>IF(Search!$L$8="","",IF(ISNUMBER(SEARCH("Stick",$AU2320))=TRUE,IF(Search!$L$8="N","N",1),""))</f>
        <v/>
      </c>
      <c r="T2320" s="9" t="str">
        <f>IF(Search!$O$4="","",IF(COUNTA($AW2320)=1,IF(Search!$O$4="N","N",1),""))</f>
        <v/>
      </c>
      <c r="U2320" s="9" t="str">
        <f>IF(Search!$O$5="","",IF($AW2320="","",IF($AW2320&lt;Search!$O$5,"",1)))</f>
        <v/>
      </c>
      <c r="V2320" s="9" t="str">
        <f>IF(Search!$O$6="","",IF($AW2320="","",IF($AW2320&gt;Search!$O$6,"",1)))</f>
        <v/>
      </c>
      <c r="W2320" s="9" t="str">
        <f>IF(Search!$U$4="","",IF($AX2320="","",1))</f>
        <v/>
      </c>
      <c r="X2320" s="9" t="str">
        <f>IF(Search!$U$5="","",IF(ISNUMBER(SEARCH(Search!$U$5,$AX2320))=TRUE,IF(Search!$U$5="N","N",1),""))</f>
        <v/>
      </c>
      <c r="Y2320" s="9" t="str">
        <f>IF(Search!$U$6="","",IF($AY2320&lt;Search!$U$6,"",1))</f>
        <v/>
      </c>
      <c r="Z2320" s="9" t="str">
        <f>IF(Search!$R$4="","",IF(Inventory!$BA2320&lt;Search!$R$4,"",1))</f>
        <v/>
      </c>
      <c r="AA2320" s="9" t="str">
        <f>IF(Search!$R$5="","",IF($BA2320&gt;Search!$R$5,"",1))</f>
        <v/>
      </c>
      <c r="AB2320" s="9" t="str">
        <f>IF(Search!$R$6="","",IF($BB2320&lt;Search!$R$6,"",1))</f>
        <v/>
      </c>
      <c r="AC2320" s="9" t="str">
        <f>IF(Search!$R$7="","",IF($BB2320&lt;Search!$R$7,"",1))</f>
        <v/>
      </c>
      <c r="AD2320" s="45" t="str">
        <f>IF(COUNTIF($A2320:$AC2320,"n")&gt;0,"",IF(SUM($A2320:$AC2320)=COUNTA(Search!$C$4:$C$8,Search!$F$4:$F$8,Search!$I$4:$I$6,Search!$I$8,Search!$L$4:$L$8,Search!$O$4:$O$8,Search!$R$4:$R$7,Search!$U$4:$U$7)-COUNTIF(Search!$C$4:$U$7,"n"),1+LARGE($AD$1:AD2319,1),""))</f>
        <v/>
      </c>
      <c r="AE2320" s="45" t="str">
        <f t="shared" si="114"/>
        <v/>
      </c>
      <c r="AF2320" s="45" t="str">
        <f>IF(AD2320="","",COUNTIF($AE$1:$AE2319,$AE2320)+RANK($AE2320,$AE$2:$AE$10540,1))</f>
        <v/>
      </c>
      <c r="AG2320" s="45" t="str">
        <f t="shared" si="112"/>
        <v/>
      </c>
      <c r="AH2320" s="45" t="str">
        <f>IF($AD2320="","",COUNTIF($AG$1:$AG2319,$AG2320)+RANK($AG2320,$AG$1:$AG$10539,0))</f>
        <v/>
      </c>
      <c r="AI2320" s="10" t="str">
        <f t="shared" si="113"/>
        <v>2014-15 Upper Deck #228      /   $</v>
      </c>
      <c r="AJ2320" s="11">
        <v>2014</v>
      </c>
      <c r="AK2320" s="17">
        <v>15</v>
      </c>
      <c r="AL2320" s="12" t="s">
        <v>7</v>
      </c>
      <c r="AM2320" s="10">
        <v>228</v>
      </c>
      <c r="AO2320" s="9"/>
      <c r="AP2320" s="9"/>
      <c r="AQ2320" s="9" t="s">
        <v>2543</v>
      </c>
      <c r="AR2320" s="14"/>
      <c r="AS2320" s="9"/>
      <c r="AT2320" s="9"/>
      <c r="AU2320" s="9"/>
      <c r="AV2320" s="13"/>
      <c r="AW2320" s="13"/>
      <c r="AX2320" s="9"/>
      <c r="AY2320" s="9"/>
      <c r="AZ2320" s="9"/>
      <c r="BA2320" s="33"/>
      <c r="BB2320" s="33"/>
      <c r="BC2320" s="36"/>
      <c r="BD2320" s="12" t="s">
        <v>1771</v>
      </c>
    </row>
    <row r="2321" spans="1:56" s="12" customFormat="1" x14ac:dyDescent="0.2">
      <c r="A2321" s="9" t="str">
        <f>IF(Search!$C$5="","",IF(COUNTA(Inventory!$AP2321)=1,1,""))</f>
        <v/>
      </c>
      <c r="B2321" s="9" t="str">
        <f>IF(Search!$C$4="","",IF(ISNUMBER(SEARCH(Search!$C$4,$AR2321))=TRUE,1,""))</f>
        <v/>
      </c>
      <c r="C2321" s="9" t="str">
        <f>IF(Search!$C$6="x",IF(COUNTA($AQ2321)=1,1,"N"),IF(COUNTA($AQ2321)=1,"N",""))</f>
        <v>N</v>
      </c>
      <c r="D2321" s="9" t="str">
        <f>IF(Search!$O$8="","",IF(ISNUMBER(SEARCH(Search!$O$8,$BD2321))=TRUE,1,""))</f>
        <v/>
      </c>
      <c r="E2321" s="9" t="str">
        <f>IF(Search!$C$7="","",IF(ISNUMBER(SEARCH(Search!$C$7,$AN2321))=TRUE,1,""))</f>
        <v/>
      </c>
      <c r="F2321" s="9" t="str">
        <f>IF(Search!$C$8="","",IF(ISNUMBER(SEARCH(Search!$C$8,$AO2321))=TRUE,1,""))</f>
        <v/>
      </c>
      <c r="G2321" s="9" t="str">
        <f>IF(Search!$F$4="","",IF(Inventory!$AJ2321&lt;Search!$F$4,"",1))</f>
        <v/>
      </c>
      <c r="H2321" s="9" t="str">
        <f>IF(Search!$F$5="","",IF(Inventory!$AJ2321&gt;Search!$F$5,"",1))</f>
        <v/>
      </c>
      <c r="I2321" s="9" t="str">
        <f>IF(Search!$F$7="","",IF(Search!$F$8="",IF(ISNUMBER(SEARCH(Search!$F$7,$AL2321))=TRUE,1,""),""))</f>
        <v/>
      </c>
      <c r="J2321" s="9" t="str">
        <f>IF($AL2321=Search!$F$8,1,"")</f>
        <v/>
      </c>
      <c r="K2321" s="9" t="str">
        <f>IF(Search!$I$4="","",IF(COUNTA($AS2321)=1,IF(Search!$I$4="N","N",1),""))</f>
        <v/>
      </c>
      <c r="L2321" s="9" t="str">
        <f>IF(Search!$I$5="","",IF($AS2321="RC",1,""))</f>
        <v/>
      </c>
      <c r="M2321" s="9" t="str">
        <f>IF(Search!$I$6="","",IF($AS2321="RCP",1,""))</f>
        <v/>
      </c>
      <c r="N2321" s="9" t="str">
        <f>IF(Search!$I$8="","",IF(COUNTA($AT2321)=1,IF(Search!$I$8="N","N",1),""))</f>
        <v/>
      </c>
      <c r="O2321" s="9" t="str">
        <f>IF(Search!$L$4="","",IF(COUNTA($AU2321)=1,IF(Search!$L$4="N","N",1),""))</f>
        <v/>
      </c>
      <c r="P2321" s="9" t="str">
        <f>IF(Search!$L$5="","",IF(ISNUMBER(SEARCH("Jersey",$AU2321))=TRUE,IF(Search!$L$5="N","N",1),""))</f>
        <v/>
      </c>
      <c r="Q2321" s="9" t="str">
        <f>IF(Search!$L$6="","",IF(ISNUMBER(SEARCH("Patch",$AU2321))=TRUE,IF(Search!$L$6="N","N",1),""))</f>
        <v/>
      </c>
      <c r="R2321" s="9" t="str">
        <f>IF(Search!$L$7="","",IF(ISNUMBER(SEARCH("Shield",$AU2321))=TRUE,IF(Search!$L$7="N","N",1),""))</f>
        <v/>
      </c>
      <c r="S2321" s="9" t="str">
        <f>IF(Search!$L$8="","",IF(ISNUMBER(SEARCH("Stick",$AU2321))=TRUE,IF(Search!$L$8="N","N",1),""))</f>
        <v/>
      </c>
      <c r="T2321" s="9" t="str">
        <f>IF(Search!$O$4="","",IF(COUNTA($AW2321)=1,IF(Search!$O$4="N","N",1),""))</f>
        <v/>
      </c>
      <c r="U2321" s="9" t="str">
        <f>IF(Search!$O$5="","",IF($AW2321="","",IF($AW2321&lt;Search!$O$5,"",1)))</f>
        <v/>
      </c>
      <c r="V2321" s="9" t="str">
        <f>IF(Search!$O$6="","",IF($AW2321="","",IF($AW2321&gt;Search!$O$6,"",1)))</f>
        <v/>
      </c>
      <c r="W2321" s="9" t="str">
        <f>IF(Search!$U$4="","",IF($AX2321="","",1))</f>
        <v/>
      </c>
      <c r="X2321" s="9" t="str">
        <f>IF(Search!$U$5="","",IF(ISNUMBER(SEARCH(Search!$U$5,$AX2321))=TRUE,IF(Search!$U$5="N","N",1),""))</f>
        <v/>
      </c>
      <c r="Y2321" s="9" t="str">
        <f>IF(Search!$U$6="","",IF($AY2321&lt;Search!$U$6,"",1))</f>
        <v/>
      </c>
      <c r="Z2321" s="9" t="str">
        <f>IF(Search!$R$4="","",IF(Inventory!$BA2321&lt;Search!$R$4,"",1))</f>
        <v/>
      </c>
      <c r="AA2321" s="9" t="str">
        <f>IF(Search!$R$5="","",IF($BA2321&gt;Search!$R$5,"",1))</f>
        <v/>
      </c>
      <c r="AB2321" s="9" t="str">
        <f>IF(Search!$R$6="","",IF($BB2321&lt;Search!$R$6,"",1))</f>
        <v/>
      </c>
      <c r="AC2321" s="9" t="str">
        <f>IF(Search!$R$7="","",IF($BB2321&lt;Search!$R$7,"",1))</f>
        <v/>
      </c>
      <c r="AD2321" s="45" t="str">
        <f>IF(COUNTIF($A2321:$AC2321,"n")&gt;0,"",IF(SUM($A2321:$AC2321)=COUNTA(Search!$C$4:$C$8,Search!$F$4:$F$8,Search!$I$4:$I$6,Search!$I$8,Search!$L$4:$L$8,Search!$O$4:$O$8,Search!$R$4:$R$7,Search!$U$4:$U$7)-COUNTIF(Search!$C$4:$U$7,"n"),1+LARGE($AD$1:AD2320,1),""))</f>
        <v/>
      </c>
      <c r="AE2321" s="45" t="str">
        <f t="shared" si="114"/>
        <v/>
      </c>
      <c r="AF2321" s="45" t="str">
        <f>IF(AD2321="","",COUNTIF($AE$1:$AE2320,$AE2321)+RANK($AE2321,$AE$2:$AE$10540,1))</f>
        <v/>
      </c>
      <c r="AG2321" s="45" t="str">
        <f t="shared" si="112"/>
        <v/>
      </c>
      <c r="AH2321" s="45" t="str">
        <f>IF($AD2321="","",COUNTIF($AG$1:$AG2320,$AG2321)+RANK($AG2321,$AG$1:$AG$10539,0))</f>
        <v/>
      </c>
      <c r="AI2321" s="10" t="str">
        <f t="shared" si="113"/>
        <v>2014-15 Upper Deck #229      /   $</v>
      </c>
      <c r="AJ2321" s="11">
        <v>2014</v>
      </c>
      <c r="AK2321" s="17">
        <v>15</v>
      </c>
      <c r="AL2321" s="12" t="s">
        <v>7</v>
      </c>
      <c r="AM2321" s="10">
        <v>229</v>
      </c>
      <c r="AO2321" s="9"/>
      <c r="AP2321" s="9"/>
      <c r="AQ2321" s="9" t="s">
        <v>2543</v>
      </c>
      <c r="AR2321" s="14"/>
      <c r="AS2321" s="9"/>
      <c r="AT2321" s="9"/>
      <c r="AU2321" s="9"/>
      <c r="AV2321" s="13"/>
      <c r="AW2321" s="13"/>
      <c r="AX2321" s="9"/>
      <c r="AY2321" s="9"/>
      <c r="AZ2321" s="9"/>
      <c r="BA2321" s="33"/>
      <c r="BB2321" s="33"/>
      <c r="BC2321" s="36"/>
      <c r="BD2321" s="12" t="s">
        <v>1771</v>
      </c>
    </row>
    <row r="2322" spans="1:56" s="12" customFormat="1" x14ac:dyDescent="0.2">
      <c r="A2322" s="9" t="str">
        <f>IF(Search!$C$5="","",IF(COUNTA(Inventory!$AP2322)=1,1,""))</f>
        <v/>
      </c>
      <c r="B2322" s="9" t="str">
        <f>IF(Search!$C$4="","",IF(ISNUMBER(SEARCH(Search!$C$4,$AR2322))=TRUE,1,""))</f>
        <v/>
      </c>
      <c r="C2322" s="9" t="str">
        <f>IF(Search!$C$6="x",IF(COUNTA($AQ2322)=1,1,"N"),IF(COUNTA($AQ2322)=1,"N",""))</f>
        <v>N</v>
      </c>
      <c r="D2322" s="9" t="str">
        <f>IF(Search!$O$8="","",IF(ISNUMBER(SEARCH(Search!$O$8,$BD2322))=TRUE,1,""))</f>
        <v/>
      </c>
      <c r="E2322" s="9" t="str">
        <f>IF(Search!$C$7="","",IF(ISNUMBER(SEARCH(Search!$C$7,$AN2322))=TRUE,1,""))</f>
        <v/>
      </c>
      <c r="F2322" s="9" t="str">
        <f>IF(Search!$C$8="","",IF(ISNUMBER(SEARCH(Search!$C$8,$AO2322))=TRUE,1,""))</f>
        <v/>
      </c>
      <c r="G2322" s="9" t="str">
        <f>IF(Search!$F$4="","",IF(Inventory!$AJ2322&lt;Search!$F$4,"",1))</f>
        <v/>
      </c>
      <c r="H2322" s="9" t="str">
        <f>IF(Search!$F$5="","",IF(Inventory!$AJ2322&gt;Search!$F$5,"",1))</f>
        <v/>
      </c>
      <c r="I2322" s="9" t="str">
        <f>IF(Search!$F$7="","",IF(Search!$F$8="",IF(ISNUMBER(SEARCH(Search!$F$7,$AL2322))=TRUE,1,""),""))</f>
        <v/>
      </c>
      <c r="J2322" s="9" t="str">
        <f>IF($AL2322=Search!$F$8,1,"")</f>
        <v/>
      </c>
      <c r="K2322" s="9" t="str">
        <f>IF(Search!$I$4="","",IF(COUNTA($AS2322)=1,IF(Search!$I$4="N","N",1),""))</f>
        <v/>
      </c>
      <c r="L2322" s="9" t="str">
        <f>IF(Search!$I$5="","",IF($AS2322="RC",1,""))</f>
        <v/>
      </c>
      <c r="M2322" s="9" t="str">
        <f>IF(Search!$I$6="","",IF($AS2322="RCP",1,""))</f>
        <v/>
      </c>
      <c r="N2322" s="9" t="str">
        <f>IF(Search!$I$8="","",IF(COUNTA($AT2322)=1,IF(Search!$I$8="N","N",1),""))</f>
        <v/>
      </c>
      <c r="O2322" s="9" t="str">
        <f>IF(Search!$L$4="","",IF(COUNTA($AU2322)=1,IF(Search!$L$4="N","N",1),""))</f>
        <v/>
      </c>
      <c r="P2322" s="9" t="str">
        <f>IF(Search!$L$5="","",IF(ISNUMBER(SEARCH("Jersey",$AU2322))=TRUE,IF(Search!$L$5="N","N",1),""))</f>
        <v/>
      </c>
      <c r="Q2322" s="9" t="str">
        <f>IF(Search!$L$6="","",IF(ISNUMBER(SEARCH("Patch",$AU2322))=TRUE,IF(Search!$L$6="N","N",1),""))</f>
        <v/>
      </c>
      <c r="R2322" s="9" t="str">
        <f>IF(Search!$L$7="","",IF(ISNUMBER(SEARCH("Shield",$AU2322))=TRUE,IF(Search!$L$7="N","N",1),""))</f>
        <v/>
      </c>
      <c r="S2322" s="9" t="str">
        <f>IF(Search!$L$8="","",IF(ISNUMBER(SEARCH("Stick",$AU2322))=TRUE,IF(Search!$L$8="N","N",1),""))</f>
        <v/>
      </c>
      <c r="T2322" s="9" t="str">
        <f>IF(Search!$O$4="","",IF(COUNTA($AW2322)=1,IF(Search!$O$4="N","N",1),""))</f>
        <v/>
      </c>
      <c r="U2322" s="9" t="str">
        <f>IF(Search!$O$5="","",IF($AW2322="","",IF($AW2322&lt;Search!$O$5,"",1)))</f>
        <v/>
      </c>
      <c r="V2322" s="9" t="str">
        <f>IF(Search!$O$6="","",IF($AW2322="","",IF($AW2322&gt;Search!$O$6,"",1)))</f>
        <v/>
      </c>
      <c r="W2322" s="9" t="str">
        <f>IF(Search!$U$4="","",IF($AX2322="","",1))</f>
        <v/>
      </c>
      <c r="X2322" s="9" t="str">
        <f>IF(Search!$U$5="","",IF(ISNUMBER(SEARCH(Search!$U$5,$AX2322))=TRUE,IF(Search!$U$5="N","N",1),""))</f>
        <v/>
      </c>
      <c r="Y2322" s="9" t="str">
        <f>IF(Search!$U$6="","",IF($AY2322&lt;Search!$U$6,"",1))</f>
        <v/>
      </c>
      <c r="Z2322" s="9" t="str">
        <f>IF(Search!$R$4="","",IF(Inventory!$BA2322&lt;Search!$R$4,"",1))</f>
        <v/>
      </c>
      <c r="AA2322" s="9" t="str">
        <f>IF(Search!$R$5="","",IF($BA2322&gt;Search!$R$5,"",1))</f>
        <v/>
      </c>
      <c r="AB2322" s="9" t="str">
        <f>IF(Search!$R$6="","",IF($BB2322&lt;Search!$R$6,"",1))</f>
        <v/>
      </c>
      <c r="AC2322" s="9" t="str">
        <f>IF(Search!$R$7="","",IF($BB2322&lt;Search!$R$7,"",1))</f>
        <v/>
      </c>
      <c r="AD2322" s="45" t="str">
        <f>IF(COUNTIF($A2322:$AC2322,"n")&gt;0,"",IF(SUM($A2322:$AC2322)=COUNTA(Search!$C$4:$C$8,Search!$F$4:$F$8,Search!$I$4:$I$6,Search!$I$8,Search!$L$4:$L$8,Search!$O$4:$O$8,Search!$R$4:$R$7,Search!$U$4:$U$7)-COUNTIF(Search!$C$4:$U$7,"n"),1+LARGE($AD$1:AD2321,1),""))</f>
        <v/>
      </c>
      <c r="AE2322" s="45" t="str">
        <f t="shared" si="114"/>
        <v/>
      </c>
      <c r="AF2322" s="45" t="str">
        <f>IF(AD2322="","",COUNTIF($AE$1:$AE2321,$AE2322)+RANK($AE2322,$AE$2:$AE$10540,1))</f>
        <v/>
      </c>
      <c r="AG2322" s="45" t="str">
        <f t="shared" si="112"/>
        <v/>
      </c>
      <c r="AH2322" s="45" t="str">
        <f>IF($AD2322="","",COUNTIF($AG$1:$AG2321,$AG2322)+RANK($AG2322,$AG$1:$AG$10539,0))</f>
        <v/>
      </c>
      <c r="AI2322" s="10" t="str">
        <f t="shared" si="113"/>
        <v>2014-15 Upper Deck #230      /   $</v>
      </c>
      <c r="AJ2322" s="11">
        <v>2014</v>
      </c>
      <c r="AK2322" s="17">
        <v>15</v>
      </c>
      <c r="AL2322" s="12" t="s">
        <v>7</v>
      </c>
      <c r="AM2322" s="10">
        <v>230</v>
      </c>
      <c r="AO2322" s="9"/>
      <c r="AP2322" s="9"/>
      <c r="AQ2322" s="9" t="s">
        <v>2543</v>
      </c>
      <c r="AR2322" s="14"/>
      <c r="AS2322" s="9"/>
      <c r="AT2322" s="9"/>
      <c r="AU2322" s="9"/>
      <c r="AV2322" s="13"/>
      <c r="AW2322" s="13"/>
      <c r="AX2322" s="9"/>
      <c r="AY2322" s="9"/>
      <c r="AZ2322" s="9"/>
      <c r="BA2322" s="33"/>
      <c r="BB2322" s="33"/>
      <c r="BC2322" s="36"/>
      <c r="BD2322" s="12" t="s">
        <v>1771</v>
      </c>
    </row>
    <row r="2323" spans="1:56" s="12" customFormat="1" x14ac:dyDescent="0.2">
      <c r="A2323" s="9" t="str">
        <f>IF(Search!$C$5="","",IF(COUNTA(Inventory!$AP2323)=1,1,""))</f>
        <v/>
      </c>
      <c r="B2323" s="9" t="str">
        <f>IF(Search!$C$4="","",IF(ISNUMBER(SEARCH(Search!$C$4,$AR2323))=TRUE,1,""))</f>
        <v/>
      </c>
      <c r="C2323" s="9" t="str">
        <f>IF(Search!$C$6="x",IF(COUNTA($AQ2323)=1,1,"N"),IF(COUNTA($AQ2323)=1,"N",""))</f>
        <v>N</v>
      </c>
      <c r="D2323" s="9" t="str">
        <f>IF(Search!$O$8="","",IF(ISNUMBER(SEARCH(Search!$O$8,$BD2323))=TRUE,1,""))</f>
        <v/>
      </c>
      <c r="E2323" s="9" t="str">
        <f>IF(Search!$C$7="","",IF(ISNUMBER(SEARCH(Search!$C$7,$AN2323))=TRUE,1,""))</f>
        <v/>
      </c>
      <c r="F2323" s="9" t="str">
        <f>IF(Search!$C$8="","",IF(ISNUMBER(SEARCH(Search!$C$8,$AO2323))=TRUE,1,""))</f>
        <v/>
      </c>
      <c r="G2323" s="9" t="str">
        <f>IF(Search!$F$4="","",IF(Inventory!$AJ2323&lt;Search!$F$4,"",1))</f>
        <v/>
      </c>
      <c r="H2323" s="9" t="str">
        <f>IF(Search!$F$5="","",IF(Inventory!$AJ2323&gt;Search!$F$5,"",1))</f>
        <v/>
      </c>
      <c r="I2323" s="9" t="str">
        <f>IF(Search!$F$7="","",IF(Search!$F$8="",IF(ISNUMBER(SEARCH(Search!$F$7,$AL2323))=TRUE,1,""),""))</f>
        <v/>
      </c>
      <c r="J2323" s="9" t="str">
        <f>IF($AL2323=Search!$F$8,1,"")</f>
        <v/>
      </c>
      <c r="K2323" s="9" t="str">
        <f>IF(Search!$I$4="","",IF(COUNTA($AS2323)=1,IF(Search!$I$4="N","N",1),""))</f>
        <v/>
      </c>
      <c r="L2323" s="9" t="str">
        <f>IF(Search!$I$5="","",IF($AS2323="RC",1,""))</f>
        <v/>
      </c>
      <c r="M2323" s="9" t="str">
        <f>IF(Search!$I$6="","",IF($AS2323="RCP",1,""))</f>
        <v/>
      </c>
      <c r="N2323" s="9" t="str">
        <f>IF(Search!$I$8="","",IF(COUNTA($AT2323)=1,IF(Search!$I$8="N","N",1),""))</f>
        <v/>
      </c>
      <c r="O2323" s="9" t="str">
        <f>IF(Search!$L$4="","",IF(COUNTA($AU2323)=1,IF(Search!$L$4="N","N",1),""))</f>
        <v/>
      </c>
      <c r="P2323" s="9" t="str">
        <f>IF(Search!$L$5="","",IF(ISNUMBER(SEARCH("Jersey",$AU2323))=TRUE,IF(Search!$L$5="N","N",1),""))</f>
        <v/>
      </c>
      <c r="Q2323" s="9" t="str">
        <f>IF(Search!$L$6="","",IF(ISNUMBER(SEARCH("Patch",$AU2323))=TRUE,IF(Search!$L$6="N","N",1),""))</f>
        <v/>
      </c>
      <c r="R2323" s="9" t="str">
        <f>IF(Search!$L$7="","",IF(ISNUMBER(SEARCH("Shield",$AU2323))=TRUE,IF(Search!$L$7="N","N",1),""))</f>
        <v/>
      </c>
      <c r="S2323" s="9" t="str">
        <f>IF(Search!$L$8="","",IF(ISNUMBER(SEARCH("Stick",$AU2323))=TRUE,IF(Search!$L$8="N","N",1),""))</f>
        <v/>
      </c>
      <c r="T2323" s="9" t="str">
        <f>IF(Search!$O$4="","",IF(COUNTA($AW2323)=1,IF(Search!$O$4="N","N",1),""))</f>
        <v/>
      </c>
      <c r="U2323" s="9" t="str">
        <f>IF(Search!$O$5="","",IF($AW2323="","",IF($AW2323&lt;Search!$O$5,"",1)))</f>
        <v/>
      </c>
      <c r="V2323" s="9" t="str">
        <f>IF(Search!$O$6="","",IF($AW2323="","",IF($AW2323&gt;Search!$O$6,"",1)))</f>
        <v/>
      </c>
      <c r="W2323" s="9" t="str">
        <f>IF(Search!$U$4="","",IF($AX2323="","",1))</f>
        <v/>
      </c>
      <c r="X2323" s="9" t="str">
        <f>IF(Search!$U$5="","",IF(ISNUMBER(SEARCH(Search!$U$5,$AX2323))=TRUE,IF(Search!$U$5="N","N",1),""))</f>
        <v/>
      </c>
      <c r="Y2323" s="9" t="str">
        <f>IF(Search!$U$6="","",IF($AY2323&lt;Search!$U$6,"",1))</f>
        <v/>
      </c>
      <c r="Z2323" s="9" t="str">
        <f>IF(Search!$R$4="","",IF(Inventory!$BA2323&lt;Search!$R$4,"",1))</f>
        <v/>
      </c>
      <c r="AA2323" s="9" t="str">
        <f>IF(Search!$R$5="","",IF($BA2323&gt;Search!$R$5,"",1))</f>
        <v/>
      </c>
      <c r="AB2323" s="9" t="str">
        <f>IF(Search!$R$6="","",IF($BB2323&lt;Search!$R$6,"",1))</f>
        <v/>
      </c>
      <c r="AC2323" s="9" t="str">
        <f>IF(Search!$R$7="","",IF($BB2323&lt;Search!$R$7,"",1))</f>
        <v/>
      </c>
      <c r="AD2323" s="45" t="str">
        <f>IF(COUNTIF($A2323:$AC2323,"n")&gt;0,"",IF(SUM($A2323:$AC2323)=COUNTA(Search!$C$4:$C$8,Search!$F$4:$F$8,Search!$I$4:$I$6,Search!$I$8,Search!$L$4:$L$8,Search!$O$4:$O$8,Search!$R$4:$R$7,Search!$U$4:$U$7)-COUNTIF(Search!$C$4:$U$7,"n"),1+LARGE($AD$1:AD2322,1),""))</f>
        <v/>
      </c>
      <c r="AE2323" s="45" t="str">
        <f t="shared" si="114"/>
        <v/>
      </c>
      <c r="AF2323" s="45" t="str">
        <f>IF(AD2323="","",COUNTIF($AE$1:$AE2322,$AE2323)+RANK($AE2323,$AE$2:$AE$10540,1))</f>
        <v/>
      </c>
      <c r="AG2323" s="45" t="str">
        <f t="shared" si="112"/>
        <v/>
      </c>
      <c r="AH2323" s="45" t="str">
        <f>IF($AD2323="","",COUNTIF($AG$1:$AG2322,$AG2323)+RANK($AG2323,$AG$1:$AG$10539,0))</f>
        <v/>
      </c>
      <c r="AI2323" s="10" t="str">
        <f t="shared" si="113"/>
        <v>2014-15 Upper Deck #231      /   $</v>
      </c>
      <c r="AJ2323" s="11">
        <v>2014</v>
      </c>
      <c r="AK2323" s="17">
        <v>15</v>
      </c>
      <c r="AL2323" s="12" t="s">
        <v>7</v>
      </c>
      <c r="AM2323" s="10">
        <v>231</v>
      </c>
      <c r="AO2323" s="9"/>
      <c r="AP2323" s="9"/>
      <c r="AQ2323" s="9" t="s">
        <v>2543</v>
      </c>
      <c r="AR2323" s="14"/>
      <c r="AS2323" s="9"/>
      <c r="AT2323" s="9"/>
      <c r="AU2323" s="9"/>
      <c r="AV2323" s="13"/>
      <c r="AW2323" s="13"/>
      <c r="AX2323" s="9"/>
      <c r="AY2323" s="9"/>
      <c r="AZ2323" s="9"/>
      <c r="BA2323" s="33"/>
      <c r="BB2323" s="33"/>
      <c r="BC2323" s="36"/>
      <c r="BD2323" s="12" t="s">
        <v>1771</v>
      </c>
    </row>
    <row r="2324" spans="1:56" s="12" customFormat="1" x14ac:dyDescent="0.2">
      <c r="A2324" s="9" t="str">
        <f>IF(Search!$C$5="","",IF(COUNTA(Inventory!$AP2324)=1,1,""))</f>
        <v/>
      </c>
      <c r="B2324" s="9" t="str">
        <f>IF(Search!$C$4="","",IF(ISNUMBER(SEARCH(Search!$C$4,$AR2324))=TRUE,1,""))</f>
        <v/>
      </c>
      <c r="C2324" s="9" t="str">
        <f>IF(Search!$C$6="x",IF(COUNTA($AQ2324)=1,1,"N"),IF(COUNTA($AQ2324)=1,"N",""))</f>
        <v>N</v>
      </c>
      <c r="D2324" s="9" t="str">
        <f>IF(Search!$O$8="","",IF(ISNUMBER(SEARCH(Search!$O$8,$BD2324))=TRUE,1,""))</f>
        <v/>
      </c>
      <c r="E2324" s="9" t="str">
        <f>IF(Search!$C$7="","",IF(ISNUMBER(SEARCH(Search!$C$7,$AN2324))=TRUE,1,""))</f>
        <v/>
      </c>
      <c r="F2324" s="9" t="str">
        <f>IF(Search!$C$8="","",IF(ISNUMBER(SEARCH(Search!$C$8,$AO2324))=TRUE,1,""))</f>
        <v/>
      </c>
      <c r="G2324" s="9" t="str">
        <f>IF(Search!$F$4="","",IF(Inventory!$AJ2324&lt;Search!$F$4,"",1))</f>
        <v/>
      </c>
      <c r="H2324" s="9" t="str">
        <f>IF(Search!$F$5="","",IF(Inventory!$AJ2324&gt;Search!$F$5,"",1))</f>
        <v/>
      </c>
      <c r="I2324" s="9" t="str">
        <f>IF(Search!$F$7="","",IF(Search!$F$8="",IF(ISNUMBER(SEARCH(Search!$F$7,$AL2324))=TRUE,1,""),""))</f>
        <v/>
      </c>
      <c r="J2324" s="9" t="str">
        <f>IF($AL2324=Search!$F$8,1,"")</f>
        <v/>
      </c>
      <c r="K2324" s="9" t="str">
        <f>IF(Search!$I$4="","",IF(COUNTA($AS2324)=1,IF(Search!$I$4="N","N",1),""))</f>
        <v/>
      </c>
      <c r="L2324" s="9" t="str">
        <f>IF(Search!$I$5="","",IF($AS2324="RC",1,""))</f>
        <v/>
      </c>
      <c r="M2324" s="9" t="str">
        <f>IF(Search!$I$6="","",IF($AS2324="RCP",1,""))</f>
        <v/>
      </c>
      <c r="N2324" s="9" t="str">
        <f>IF(Search!$I$8="","",IF(COUNTA($AT2324)=1,IF(Search!$I$8="N","N",1),""))</f>
        <v/>
      </c>
      <c r="O2324" s="9" t="str">
        <f>IF(Search!$L$4="","",IF(COUNTA($AU2324)=1,IF(Search!$L$4="N","N",1),""))</f>
        <v/>
      </c>
      <c r="P2324" s="9" t="str">
        <f>IF(Search!$L$5="","",IF(ISNUMBER(SEARCH("Jersey",$AU2324))=TRUE,IF(Search!$L$5="N","N",1),""))</f>
        <v/>
      </c>
      <c r="Q2324" s="9" t="str">
        <f>IF(Search!$L$6="","",IF(ISNUMBER(SEARCH("Patch",$AU2324))=TRUE,IF(Search!$L$6="N","N",1),""))</f>
        <v/>
      </c>
      <c r="R2324" s="9" t="str">
        <f>IF(Search!$L$7="","",IF(ISNUMBER(SEARCH("Shield",$AU2324))=TRUE,IF(Search!$L$7="N","N",1),""))</f>
        <v/>
      </c>
      <c r="S2324" s="9" t="str">
        <f>IF(Search!$L$8="","",IF(ISNUMBER(SEARCH("Stick",$AU2324))=TRUE,IF(Search!$L$8="N","N",1),""))</f>
        <v/>
      </c>
      <c r="T2324" s="9" t="str">
        <f>IF(Search!$O$4="","",IF(COUNTA($AW2324)=1,IF(Search!$O$4="N","N",1),""))</f>
        <v/>
      </c>
      <c r="U2324" s="9" t="str">
        <f>IF(Search!$O$5="","",IF($AW2324="","",IF($AW2324&lt;Search!$O$5,"",1)))</f>
        <v/>
      </c>
      <c r="V2324" s="9" t="str">
        <f>IF(Search!$O$6="","",IF($AW2324="","",IF($AW2324&gt;Search!$O$6,"",1)))</f>
        <v/>
      </c>
      <c r="W2324" s="9" t="str">
        <f>IF(Search!$U$4="","",IF($AX2324="","",1))</f>
        <v/>
      </c>
      <c r="X2324" s="9" t="str">
        <f>IF(Search!$U$5="","",IF(ISNUMBER(SEARCH(Search!$U$5,$AX2324))=TRUE,IF(Search!$U$5="N","N",1),""))</f>
        <v/>
      </c>
      <c r="Y2324" s="9" t="str">
        <f>IF(Search!$U$6="","",IF($AY2324&lt;Search!$U$6,"",1))</f>
        <v/>
      </c>
      <c r="Z2324" s="9" t="str">
        <f>IF(Search!$R$4="","",IF(Inventory!$BA2324&lt;Search!$R$4,"",1))</f>
        <v/>
      </c>
      <c r="AA2324" s="9" t="str">
        <f>IF(Search!$R$5="","",IF($BA2324&gt;Search!$R$5,"",1))</f>
        <v/>
      </c>
      <c r="AB2324" s="9" t="str">
        <f>IF(Search!$R$6="","",IF($BB2324&lt;Search!$R$6,"",1))</f>
        <v/>
      </c>
      <c r="AC2324" s="9" t="str">
        <f>IF(Search!$R$7="","",IF($BB2324&lt;Search!$R$7,"",1))</f>
        <v/>
      </c>
      <c r="AD2324" s="45" t="str">
        <f>IF(COUNTIF($A2324:$AC2324,"n")&gt;0,"",IF(SUM($A2324:$AC2324)=COUNTA(Search!$C$4:$C$8,Search!$F$4:$F$8,Search!$I$4:$I$6,Search!$I$8,Search!$L$4:$L$8,Search!$O$4:$O$8,Search!$R$4:$R$7,Search!$U$4:$U$7)-COUNTIF(Search!$C$4:$U$7,"n"),1+LARGE($AD$1:AD2323,1),""))</f>
        <v/>
      </c>
      <c r="AE2324" s="45" t="str">
        <f t="shared" si="114"/>
        <v/>
      </c>
      <c r="AF2324" s="45" t="str">
        <f>IF(AD2324="","",COUNTIF($AE$1:$AE2323,$AE2324)+RANK($AE2324,$AE$2:$AE$10540,1))</f>
        <v/>
      </c>
      <c r="AG2324" s="45" t="str">
        <f t="shared" si="112"/>
        <v/>
      </c>
      <c r="AH2324" s="45" t="str">
        <f>IF($AD2324="","",COUNTIF($AG$1:$AG2323,$AG2324)+RANK($AG2324,$AG$1:$AG$10539,0))</f>
        <v/>
      </c>
      <c r="AI2324" s="10" t="str">
        <f t="shared" si="113"/>
        <v>2014-15 Upper Deck #232      /   $</v>
      </c>
      <c r="AJ2324" s="11">
        <v>2014</v>
      </c>
      <c r="AK2324" s="17">
        <v>15</v>
      </c>
      <c r="AL2324" s="12" t="s">
        <v>7</v>
      </c>
      <c r="AM2324" s="10">
        <v>232</v>
      </c>
      <c r="AO2324" s="9"/>
      <c r="AP2324" s="9"/>
      <c r="AQ2324" s="9" t="s">
        <v>2543</v>
      </c>
      <c r="AR2324" s="14"/>
      <c r="AS2324" s="9"/>
      <c r="AT2324" s="9"/>
      <c r="AU2324" s="9"/>
      <c r="AV2324" s="13"/>
      <c r="AW2324" s="13"/>
      <c r="AX2324" s="9"/>
      <c r="AY2324" s="9"/>
      <c r="AZ2324" s="9"/>
      <c r="BA2324" s="33"/>
      <c r="BB2324" s="33"/>
      <c r="BC2324" s="36"/>
      <c r="BD2324" s="12" t="s">
        <v>1771</v>
      </c>
    </row>
    <row r="2325" spans="1:56" s="12" customFormat="1" x14ac:dyDescent="0.2">
      <c r="A2325" s="9" t="str">
        <f>IF(Search!$C$5="","",IF(COUNTA(Inventory!$AP2325)=1,1,""))</f>
        <v/>
      </c>
      <c r="B2325" s="9" t="str">
        <f>IF(Search!$C$4="","",IF(ISNUMBER(SEARCH(Search!$C$4,$AR2325))=TRUE,1,""))</f>
        <v/>
      </c>
      <c r="C2325" s="9" t="str">
        <f>IF(Search!$C$6="x",IF(COUNTA($AQ2325)=1,1,"N"),IF(COUNTA($AQ2325)=1,"N",""))</f>
        <v>N</v>
      </c>
      <c r="D2325" s="9" t="str">
        <f>IF(Search!$O$8="","",IF(ISNUMBER(SEARCH(Search!$O$8,$BD2325))=TRUE,1,""))</f>
        <v/>
      </c>
      <c r="E2325" s="9" t="str">
        <f>IF(Search!$C$7="","",IF(ISNUMBER(SEARCH(Search!$C$7,$AN2325))=TRUE,1,""))</f>
        <v/>
      </c>
      <c r="F2325" s="9" t="str">
        <f>IF(Search!$C$8="","",IF(ISNUMBER(SEARCH(Search!$C$8,$AO2325))=TRUE,1,""))</f>
        <v/>
      </c>
      <c r="G2325" s="9" t="str">
        <f>IF(Search!$F$4="","",IF(Inventory!$AJ2325&lt;Search!$F$4,"",1))</f>
        <v/>
      </c>
      <c r="H2325" s="9" t="str">
        <f>IF(Search!$F$5="","",IF(Inventory!$AJ2325&gt;Search!$F$5,"",1))</f>
        <v/>
      </c>
      <c r="I2325" s="9" t="str">
        <f>IF(Search!$F$7="","",IF(Search!$F$8="",IF(ISNUMBER(SEARCH(Search!$F$7,$AL2325))=TRUE,1,""),""))</f>
        <v/>
      </c>
      <c r="J2325" s="9" t="str">
        <f>IF($AL2325=Search!$F$8,1,"")</f>
        <v/>
      </c>
      <c r="K2325" s="9" t="str">
        <f>IF(Search!$I$4="","",IF(COUNTA($AS2325)=1,IF(Search!$I$4="N","N",1),""))</f>
        <v/>
      </c>
      <c r="L2325" s="9" t="str">
        <f>IF(Search!$I$5="","",IF($AS2325="RC",1,""))</f>
        <v/>
      </c>
      <c r="M2325" s="9" t="str">
        <f>IF(Search!$I$6="","",IF($AS2325="RCP",1,""))</f>
        <v/>
      </c>
      <c r="N2325" s="9" t="str">
        <f>IF(Search!$I$8="","",IF(COUNTA($AT2325)=1,IF(Search!$I$8="N","N",1),""))</f>
        <v/>
      </c>
      <c r="O2325" s="9" t="str">
        <f>IF(Search!$L$4="","",IF(COUNTA($AU2325)=1,IF(Search!$L$4="N","N",1),""))</f>
        <v/>
      </c>
      <c r="P2325" s="9" t="str">
        <f>IF(Search!$L$5="","",IF(ISNUMBER(SEARCH("Jersey",$AU2325))=TRUE,IF(Search!$L$5="N","N",1),""))</f>
        <v/>
      </c>
      <c r="Q2325" s="9" t="str">
        <f>IF(Search!$L$6="","",IF(ISNUMBER(SEARCH("Patch",$AU2325))=TRUE,IF(Search!$L$6="N","N",1),""))</f>
        <v/>
      </c>
      <c r="R2325" s="9" t="str">
        <f>IF(Search!$L$7="","",IF(ISNUMBER(SEARCH("Shield",$AU2325))=TRUE,IF(Search!$L$7="N","N",1),""))</f>
        <v/>
      </c>
      <c r="S2325" s="9" t="str">
        <f>IF(Search!$L$8="","",IF(ISNUMBER(SEARCH("Stick",$AU2325))=TRUE,IF(Search!$L$8="N","N",1),""))</f>
        <v/>
      </c>
      <c r="T2325" s="9" t="str">
        <f>IF(Search!$O$4="","",IF(COUNTA($AW2325)=1,IF(Search!$O$4="N","N",1),""))</f>
        <v/>
      </c>
      <c r="U2325" s="9" t="str">
        <f>IF(Search!$O$5="","",IF($AW2325="","",IF($AW2325&lt;Search!$O$5,"",1)))</f>
        <v/>
      </c>
      <c r="V2325" s="9" t="str">
        <f>IF(Search!$O$6="","",IF($AW2325="","",IF($AW2325&gt;Search!$O$6,"",1)))</f>
        <v/>
      </c>
      <c r="W2325" s="9" t="str">
        <f>IF(Search!$U$4="","",IF($AX2325="","",1))</f>
        <v/>
      </c>
      <c r="X2325" s="9" t="str">
        <f>IF(Search!$U$5="","",IF(ISNUMBER(SEARCH(Search!$U$5,$AX2325))=TRUE,IF(Search!$U$5="N","N",1),""))</f>
        <v/>
      </c>
      <c r="Y2325" s="9" t="str">
        <f>IF(Search!$U$6="","",IF($AY2325&lt;Search!$U$6,"",1))</f>
        <v/>
      </c>
      <c r="Z2325" s="9" t="str">
        <f>IF(Search!$R$4="","",IF(Inventory!$BA2325&lt;Search!$R$4,"",1))</f>
        <v/>
      </c>
      <c r="AA2325" s="9" t="str">
        <f>IF(Search!$R$5="","",IF($BA2325&gt;Search!$R$5,"",1))</f>
        <v/>
      </c>
      <c r="AB2325" s="9" t="str">
        <f>IF(Search!$R$6="","",IF($BB2325&lt;Search!$R$6,"",1))</f>
        <v/>
      </c>
      <c r="AC2325" s="9" t="str">
        <f>IF(Search!$R$7="","",IF($BB2325&lt;Search!$R$7,"",1))</f>
        <v/>
      </c>
      <c r="AD2325" s="45" t="str">
        <f>IF(COUNTIF($A2325:$AC2325,"n")&gt;0,"",IF(SUM($A2325:$AC2325)=COUNTA(Search!$C$4:$C$8,Search!$F$4:$F$8,Search!$I$4:$I$6,Search!$I$8,Search!$L$4:$L$8,Search!$O$4:$O$8,Search!$R$4:$R$7,Search!$U$4:$U$7)-COUNTIF(Search!$C$4:$U$7,"n"),1+LARGE($AD$1:AD2324,1),""))</f>
        <v/>
      </c>
      <c r="AE2325" s="45" t="str">
        <f t="shared" si="114"/>
        <v/>
      </c>
      <c r="AF2325" s="45" t="str">
        <f>IF(AD2325="","",COUNTIF($AE$1:$AE2324,$AE2325)+RANK($AE2325,$AE$2:$AE$10540,1))</f>
        <v/>
      </c>
      <c r="AG2325" s="45" t="str">
        <f t="shared" si="112"/>
        <v/>
      </c>
      <c r="AH2325" s="45" t="str">
        <f>IF($AD2325="","",COUNTIF($AG$1:$AG2324,$AG2325)+RANK($AG2325,$AG$1:$AG$10539,0))</f>
        <v/>
      </c>
      <c r="AI2325" s="10" t="str">
        <f t="shared" si="113"/>
        <v>2014-15 Upper Deck #233      /   $</v>
      </c>
      <c r="AJ2325" s="11">
        <v>2014</v>
      </c>
      <c r="AK2325" s="17">
        <v>15</v>
      </c>
      <c r="AL2325" s="12" t="s">
        <v>7</v>
      </c>
      <c r="AM2325" s="10">
        <v>233</v>
      </c>
      <c r="AO2325" s="9"/>
      <c r="AP2325" s="9"/>
      <c r="AQ2325" s="9" t="s">
        <v>2543</v>
      </c>
      <c r="AR2325" s="14"/>
      <c r="AS2325" s="9"/>
      <c r="AT2325" s="9"/>
      <c r="AU2325" s="9"/>
      <c r="AV2325" s="13"/>
      <c r="AW2325" s="13"/>
      <c r="AX2325" s="9"/>
      <c r="AY2325" s="9"/>
      <c r="AZ2325" s="9"/>
      <c r="BA2325" s="33"/>
      <c r="BB2325" s="33"/>
      <c r="BC2325" s="36"/>
      <c r="BD2325" s="12" t="s">
        <v>1771</v>
      </c>
    </row>
    <row r="2326" spans="1:56" s="12" customFormat="1" x14ac:dyDescent="0.2">
      <c r="A2326" s="9" t="str">
        <f>IF(Search!$C$5="","",IF(COUNTA(Inventory!$AP2326)=1,1,""))</f>
        <v/>
      </c>
      <c r="B2326" s="9" t="str">
        <f>IF(Search!$C$4="","",IF(ISNUMBER(SEARCH(Search!$C$4,$AR2326))=TRUE,1,""))</f>
        <v/>
      </c>
      <c r="C2326" s="9" t="str">
        <f>IF(Search!$C$6="x",IF(COUNTA($AQ2326)=1,1,"N"),IF(COUNTA($AQ2326)=1,"N",""))</f>
        <v>N</v>
      </c>
      <c r="D2326" s="9" t="str">
        <f>IF(Search!$O$8="","",IF(ISNUMBER(SEARCH(Search!$O$8,$BD2326))=TRUE,1,""))</f>
        <v/>
      </c>
      <c r="E2326" s="9" t="str">
        <f>IF(Search!$C$7="","",IF(ISNUMBER(SEARCH(Search!$C$7,$AN2326))=TRUE,1,""))</f>
        <v/>
      </c>
      <c r="F2326" s="9" t="str">
        <f>IF(Search!$C$8="","",IF(ISNUMBER(SEARCH(Search!$C$8,$AO2326))=TRUE,1,""))</f>
        <v/>
      </c>
      <c r="G2326" s="9" t="str">
        <f>IF(Search!$F$4="","",IF(Inventory!$AJ2326&lt;Search!$F$4,"",1))</f>
        <v/>
      </c>
      <c r="H2326" s="9" t="str">
        <f>IF(Search!$F$5="","",IF(Inventory!$AJ2326&gt;Search!$F$5,"",1))</f>
        <v/>
      </c>
      <c r="I2326" s="9" t="str">
        <f>IF(Search!$F$7="","",IF(Search!$F$8="",IF(ISNUMBER(SEARCH(Search!$F$7,$AL2326))=TRUE,1,""),""))</f>
        <v/>
      </c>
      <c r="J2326" s="9" t="str">
        <f>IF($AL2326=Search!$F$8,1,"")</f>
        <v/>
      </c>
      <c r="K2326" s="9" t="str">
        <f>IF(Search!$I$4="","",IF(COUNTA($AS2326)=1,IF(Search!$I$4="N","N",1),""))</f>
        <v/>
      </c>
      <c r="L2326" s="9" t="str">
        <f>IF(Search!$I$5="","",IF($AS2326="RC",1,""))</f>
        <v/>
      </c>
      <c r="M2326" s="9" t="str">
        <f>IF(Search!$I$6="","",IF($AS2326="RCP",1,""))</f>
        <v/>
      </c>
      <c r="N2326" s="9" t="str">
        <f>IF(Search!$I$8="","",IF(COUNTA($AT2326)=1,IF(Search!$I$8="N","N",1),""))</f>
        <v/>
      </c>
      <c r="O2326" s="9" t="str">
        <f>IF(Search!$L$4="","",IF(COUNTA($AU2326)=1,IF(Search!$L$4="N","N",1),""))</f>
        <v/>
      </c>
      <c r="P2326" s="9" t="str">
        <f>IF(Search!$L$5="","",IF(ISNUMBER(SEARCH("Jersey",$AU2326))=TRUE,IF(Search!$L$5="N","N",1),""))</f>
        <v/>
      </c>
      <c r="Q2326" s="9" t="str">
        <f>IF(Search!$L$6="","",IF(ISNUMBER(SEARCH("Patch",$AU2326))=TRUE,IF(Search!$L$6="N","N",1),""))</f>
        <v/>
      </c>
      <c r="R2326" s="9" t="str">
        <f>IF(Search!$L$7="","",IF(ISNUMBER(SEARCH("Shield",$AU2326))=TRUE,IF(Search!$L$7="N","N",1),""))</f>
        <v/>
      </c>
      <c r="S2326" s="9" t="str">
        <f>IF(Search!$L$8="","",IF(ISNUMBER(SEARCH("Stick",$AU2326))=TRUE,IF(Search!$L$8="N","N",1),""))</f>
        <v/>
      </c>
      <c r="T2326" s="9" t="str">
        <f>IF(Search!$O$4="","",IF(COUNTA($AW2326)=1,IF(Search!$O$4="N","N",1),""))</f>
        <v/>
      </c>
      <c r="U2326" s="9" t="str">
        <f>IF(Search!$O$5="","",IF($AW2326="","",IF($AW2326&lt;Search!$O$5,"",1)))</f>
        <v/>
      </c>
      <c r="V2326" s="9" t="str">
        <f>IF(Search!$O$6="","",IF($AW2326="","",IF($AW2326&gt;Search!$O$6,"",1)))</f>
        <v/>
      </c>
      <c r="W2326" s="9" t="str">
        <f>IF(Search!$U$4="","",IF($AX2326="","",1))</f>
        <v/>
      </c>
      <c r="X2326" s="9" t="str">
        <f>IF(Search!$U$5="","",IF(ISNUMBER(SEARCH(Search!$U$5,$AX2326))=TRUE,IF(Search!$U$5="N","N",1),""))</f>
        <v/>
      </c>
      <c r="Y2326" s="9" t="str">
        <f>IF(Search!$U$6="","",IF($AY2326&lt;Search!$U$6,"",1))</f>
        <v/>
      </c>
      <c r="Z2326" s="9" t="str">
        <f>IF(Search!$R$4="","",IF(Inventory!$BA2326&lt;Search!$R$4,"",1))</f>
        <v/>
      </c>
      <c r="AA2326" s="9" t="str">
        <f>IF(Search!$R$5="","",IF($BA2326&gt;Search!$R$5,"",1))</f>
        <v/>
      </c>
      <c r="AB2326" s="9" t="str">
        <f>IF(Search!$R$6="","",IF($BB2326&lt;Search!$R$6,"",1))</f>
        <v/>
      </c>
      <c r="AC2326" s="9" t="str">
        <f>IF(Search!$R$7="","",IF($BB2326&lt;Search!$R$7,"",1))</f>
        <v/>
      </c>
      <c r="AD2326" s="45" t="str">
        <f>IF(COUNTIF($A2326:$AC2326,"n")&gt;0,"",IF(SUM($A2326:$AC2326)=COUNTA(Search!$C$4:$C$8,Search!$F$4:$F$8,Search!$I$4:$I$6,Search!$I$8,Search!$L$4:$L$8,Search!$O$4:$O$8,Search!$R$4:$R$7,Search!$U$4:$U$7)-COUNTIF(Search!$C$4:$U$7,"n"),1+LARGE($AD$1:AD2325,1),""))</f>
        <v/>
      </c>
      <c r="AE2326" s="45" t="str">
        <f t="shared" si="114"/>
        <v/>
      </c>
      <c r="AF2326" s="45" t="str">
        <f>IF(AD2326="","",COUNTIF($AE$1:$AE2325,$AE2326)+RANK($AE2326,$AE$2:$AE$10540,1))</f>
        <v/>
      </c>
      <c r="AG2326" s="45" t="str">
        <f t="shared" si="112"/>
        <v/>
      </c>
      <c r="AH2326" s="45" t="str">
        <f>IF($AD2326="","",COUNTIF($AG$1:$AG2325,$AG2326)+RANK($AG2326,$AG$1:$AG$10539,0))</f>
        <v/>
      </c>
      <c r="AI2326" s="10" t="str">
        <f t="shared" si="113"/>
        <v>2014-15 Upper Deck #234      /   $</v>
      </c>
      <c r="AJ2326" s="11">
        <v>2014</v>
      </c>
      <c r="AK2326" s="17">
        <v>15</v>
      </c>
      <c r="AL2326" s="12" t="s">
        <v>7</v>
      </c>
      <c r="AM2326" s="10">
        <v>234</v>
      </c>
      <c r="AO2326" s="9"/>
      <c r="AP2326" s="9"/>
      <c r="AQ2326" s="9" t="s">
        <v>2543</v>
      </c>
      <c r="AR2326" s="14"/>
      <c r="AS2326" s="9"/>
      <c r="AT2326" s="9"/>
      <c r="AU2326" s="9"/>
      <c r="AV2326" s="13"/>
      <c r="AW2326" s="13"/>
      <c r="AX2326" s="9"/>
      <c r="AY2326" s="9"/>
      <c r="AZ2326" s="9"/>
      <c r="BA2326" s="33"/>
      <c r="BB2326" s="33"/>
      <c r="BC2326" s="36"/>
      <c r="BD2326" s="12" t="s">
        <v>1771</v>
      </c>
    </row>
    <row r="2327" spans="1:56" s="12" customFormat="1" x14ac:dyDescent="0.2">
      <c r="A2327" s="9" t="str">
        <f>IF(Search!$C$5="","",IF(COUNTA(Inventory!$AP2327)=1,1,""))</f>
        <v/>
      </c>
      <c r="B2327" s="9" t="str">
        <f>IF(Search!$C$4="","",IF(ISNUMBER(SEARCH(Search!$C$4,$AR2327))=TRUE,1,""))</f>
        <v/>
      </c>
      <c r="C2327" s="9" t="str">
        <f>IF(Search!$C$6="x",IF(COUNTA($AQ2327)=1,1,"N"),IF(COUNTA($AQ2327)=1,"N",""))</f>
        <v>N</v>
      </c>
      <c r="D2327" s="9" t="str">
        <f>IF(Search!$O$8="","",IF(ISNUMBER(SEARCH(Search!$O$8,$BD2327))=TRUE,1,""))</f>
        <v/>
      </c>
      <c r="E2327" s="9" t="str">
        <f>IF(Search!$C$7="","",IF(ISNUMBER(SEARCH(Search!$C$7,$AN2327))=TRUE,1,""))</f>
        <v/>
      </c>
      <c r="F2327" s="9" t="str">
        <f>IF(Search!$C$8="","",IF(ISNUMBER(SEARCH(Search!$C$8,$AO2327))=TRUE,1,""))</f>
        <v/>
      </c>
      <c r="G2327" s="9" t="str">
        <f>IF(Search!$F$4="","",IF(Inventory!$AJ2327&lt;Search!$F$4,"",1))</f>
        <v/>
      </c>
      <c r="H2327" s="9" t="str">
        <f>IF(Search!$F$5="","",IF(Inventory!$AJ2327&gt;Search!$F$5,"",1))</f>
        <v/>
      </c>
      <c r="I2327" s="9" t="str">
        <f>IF(Search!$F$7="","",IF(Search!$F$8="",IF(ISNUMBER(SEARCH(Search!$F$7,$AL2327))=TRUE,1,""),""))</f>
        <v/>
      </c>
      <c r="J2327" s="9" t="str">
        <f>IF($AL2327=Search!$F$8,1,"")</f>
        <v/>
      </c>
      <c r="K2327" s="9" t="str">
        <f>IF(Search!$I$4="","",IF(COUNTA($AS2327)=1,IF(Search!$I$4="N","N",1),""))</f>
        <v/>
      </c>
      <c r="L2327" s="9" t="str">
        <f>IF(Search!$I$5="","",IF($AS2327="RC",1,""))</f>
        <v/>
      </c>
      <c r="M2327" s="9" t="str">
        <f>IF(Search!$I$6="","",IF($AS2327="RCP",1,""))</f>
        <v/>
      </c>
      <c r="N2327" s="9" t="str">
        <f>IF(Search!$I$8="","",IF(COUNTA($AT2327)=1,IF(Search!$I$8="N","N",1),""))</f>
        <v/>
      </c>
      <c r="O2327" s="9" t="str">
        <f>IF(Search!$L$4="","",IF(COUNTA($AU2327)=1,IF(Search!$L$4="N","N",1),""))</f>
        <v/>
      </c>
      <c r="P2327" s="9" t="str">
        <f>IF(Search!$L$5="","",IF(ISNUMBER(SEARCH("Jersey",$AU2327))=TRUE,IF(Search!$L$5="N","N",1),""))</f>
        <v/>
      </c>
      <c r="Q2327" s="9" t="str">
        <f>IF(Search!$L$6="","",IF(ISNUMBER(SEARCH("Patch",$AU2327))=TRUE,IF(Search!$L$6="N","N",1),""))</f>
        <v/>
      </c>
      <c r="R2327" s="9" t="str">
        <f>IF(Search!$L$7="","",IF(ISNUMBER(SEARCH("Shield",$AU2327))=TRUE,IF(Search!$L$7="N","N",1),""))</f>
        <v/>
      </c>
      <c r="S2327" s="9" t="str">
        <f>IF(Search!$L$8="","",IF(ISNUMBER(SEARCH("Stick",$AU2327))=TRUE,IF(Search!$L$8="N","N",1),""))</f>
        <v/>
      </c>
      <c r="T2327" s="9" t="str">
        <f>IF(Search!$O$4="","",IF(COUNTA($AW2327)=1,IF(Search!$O$4="N","N",1),""))</f>
        <v/>
      </c>
      <c r="U2327" s="9" t="str">
        <f>IF(Search!$O$5="","",IF($AW2327="","",IF($AW2327&lt;Search!$O$5,"",1)))</f>
        <v/>
      </c>
      <c r="V2327" s="9" t="str">
        <f>IF(Search!$O$6="","",IF($AW2327="","",IF($AW2327&gt;Search!$O$6,"",1)))</f>
        <v/>
      </c>
      <c r="W2327" s="9" t="str">
        <f>IF(Search!$U$4="","",IF($AX2327="","",1))</f>
        <v/>
      </c>
      <c r="X2327" s="9" t="str">
        <f>IF(Search!$U$5="","",IF(ISNUMBER(SEARCH(Search!$U$5,$AX2327))=TRUE,IF(Search!$U$5="N","N",1),""))</f>
        <v/>
      </c>
      <c r="Y2327" s="9" t="str">
        <f>IF(Search!$U$6="","",IF($AY2327&lt;Search!$U$6,"",1))</f>
        <v/>
      </c>
      <c r="Z2327" s="9" t="str">
        <f>IF(Search!$R$4="","",IF(Inventory!$BA2327&lt;Search!$R$4,"",1))</f>
        <v/>
      </c>
      <c r="AA2327" s="9" t="str">
        <f>IF(Search!$R$5="","",IF($BA2327&gt;Search!$R$5,"",1))</f>
        <v/>
      </c>
      <c r="AB2327" s="9" t="str">
        <f>IF(Search!$R$6="","",IF($BB2327&lt;Search!$R$6,"",1))</f>
        <v/>
      </c>
      <c r="AC2327" s="9" t="str">
        <f>IF(Search!$R$7="","",IF($BB2327&lt;Search!$R$7,"",1))</f>
        <v/>
      </c>
      <c r="AD2327" s="45" t="str">
        <f>IF(COUNTIF($A2327:$AC2327,"n")&gt;0,"",IF(SUM($A2327:$AC2327)=COUNTA(Search!$C$4:$C$8,Search!$F$4:$F$8,Search!$I$4:$I$6,Search!$I$8,Search!$L$4:$L$8,Search!$O$4:$O$8,Search!$R$4:$R$7,Search!$U$4:$U$7)-COUNTIF(Search!$C$4:$U$7,"n"),1+LARGE($AD$1:AD2326,1),""))</f>
        <v/>
      </c>
      <c r="AE2327" s="45" t="str">
        <f t="shared" si="114"/>
        <v/>
      </c>
      <c r="AF2327" s="45" t="str">
        <f>IF(AD2327="","",COUNTIF($AE$1:$AE2326,$AE2327)+RANK($AE2327,$AE$2:$AE$10540,1))</f>
        <v/>
      </c>
      <c r="AG2327" s="45" t="str">
        <f t="shared" si="112"/>
        <v/>
      </c>
      <c r="AH2327" s="45" t="str">
        <f>IF($AD2327="","",COUNTIF($AG$1:$AG2326,$AG2327)+RANK($AG2327,$AG$1:$AG$10539,0))</f>
        <v/>
      </c>
      <c r="AI2327" s="10" t="str">
        <f t="shared" si="113"/>
        <v>2014-15 Upper Deck #235      /   $</v>
      </c>
      <c r="AJ2327" s="11">
        <v>2014</v>
      </c>
      <c r="AK2327" s="17">
        <v>15</v>
      </c>
      <c r="AL2327" s="12" t="s">
        <v>7</v>
      </c>
      <c r="AM2327" s="10">
        <v>235</v>
      </c>
      <c r="AO2327" s="9"/>
      <c r="AP2327" s="9"/>
      <c r="AQ2327" s="9" t="s">
        <v>2543</v>
      </c>
      <c r="AR2327" s="14"/>
      <c r="AS2327" s="9"/>
      <c r="AT2327" s="9"/>
      <c r="AU2327" s="9"/>
      <c r="AV2327" s="13"/>
      <c r="AW2327" s="13"/>
      <c r="AX2327" s="9"/>
      <c r="AY2327" s="9"/>
      <c r="AZ2327" s="9"/>
      <c r="BA2327" s="33"/>
      <c r="BB2327" s="33"/>
      <c r="BC2327" s="36"/>
      <c r="BD2327" s="12" t="s">
        <v>1771</v>
      </c>
    </row>
    <row r="2328" spans="1:56" s="12" customFormat="1" x14ac:dyDescent="0.2">
      <c r="A2328" s="9" t="str">
        <f>IF(Search!$C$5="","",IF(COUNTA(Inventory!$AP2328)=1,1,""))</f>
        <v/>
      </c>
      <c r="B2328" s="9" t="str">
        <f>IF(Search!$C$4="","",IF(ISNUMBER(SEARCH(Search!$C$4,$AR2328))=TRUE,1,""))</f>
        <v/>
      </c>
      <c r="C2328" s="9" t="str">
        <f>IF(Search!$C$6="x",IF(COUNTA($AQ2328)=1,1,"N"),IF(COUNTA($AQ2328)=1,"N",""))</f>
        <v>N</v>
      </c>
      <c r="D2328" s="9" t="str">
        <f>IF(Search!$O$8="","",IF(ISNUMBER(SEARCH(Search!$O$8,$BD2328))=TRUE,1,""))</f>
        <v/>
      </c>
      <c r="E2328" s="9" t="str">
        <f>IF(Search!$C$7="","",IF(ISNUMBER(SEARCH(Search!$C$7,$AN2328))=TRUE,1,""))</f>
        <v/>
      </c>
      <c r="F2328" s="9" t="str">
        <f>IF(Search!$C$8="","",IF(ISNUMBER(SEARCH(Search!$C$8,$AO2328))=TRUE,1,""))</f>
        <v/>
      </c>
      <c r="G2328" s="9" t="str">
        <f>IF(Search!$F$4="","",IF(Inventory!$AJ2328&lt;Search!$F$4,"",1))</f>
        <v/>
      </c>
      <c r="H2328" s="9" t="str">
        <f>IF(Search!$F$5="","",IF(Inventory!$AJ2328&gt;Search!$F$5,"",1))</f>
        <v/>
      </c>
      <c r="I2328" s="9" t="str">
        <f>IF(Search!$F$7="","",IF(Search!$F$8="",IF(ISNUMBER(SEARCH(Search!$F$7,$AL2328))=TRUE,1,""),""))</f>
        <v/>
      </c>
      <c r="J2328" s="9" t="str">
        <f>IF($AL2328=Search!$F$8,1,"")</f>
        <v/>
      </c>
      <c r="K2328" s="9" t="str">
        <f>IF(Search!$I$4="","",IF(COUNTA($AS2328)=1,IF(Search!$I$4="N","N",1),""))</f>
        <v/>
      </c>
      <c r="L2328" s="9" t="str">
        <f>IF(Search!$I$5="","",IF($AS2328="RC",1,""))</f>
        <v/>
      </c>
      <c r="M2328" s="9" t="str">
        <f>IF(Search!$I$6="","",IF($AS2328="RCP",1,""))</f>
        <v/>
      </c>
      <c r="N2328" s="9" t="str">
        <f>IF(Search!$I$8="","",IF(COUNTA($AT2328)=1,IF(Search!$I$8="N","N",1),""))</f>
        <v/>
      </c>
      <c r="O2328" s="9" t="str">
        <f>IF(Search!$L$4="","",IF(COUNTA($AU2328)=1,IF(Search!$L$4="N","N",1),""))</f>
        <v/>
      </c>
      <c r="P2328" s="9" t="str">
        <f>IF(Search!$L$5="","",IF(ISNUMBER(SEARCH("Jersey",$AU2328))=TRUE,IF(Search!$L$5="N","N",1),""))</f>
        <v/>
      </c>
      <c r="Q2328" s="9" t="str">
        <f>IF(Search!$L$6="","",IF(ISNUMBER(SEARCH("Patch",$AU2328))=TRUE,IF(Search!$L$6="N","N",1),""))</f>
        <v/>
      </c>
      <c r="R2328" s="9" t="str">
        <f>IF(Search!$L$7="","",IF(ISNUMBER(SEARCH("Shield",$AU2328))=TRUE,IF(Search!$L$7="N","N",1),""))</f>
        <v/>
      </c>
      <c r="S2328" s="9" t="str">
        <f>IF(Search!$L$8="","",IF(ISNUMBER(SEARCH("Stick",$AU2328))=TRUE,IF(Search!$L$8="N","N",1),""))</f>
        <v/>
      </c>
      <c r="T2328" s="9" t="str">
        <f>IF(Search!$O$4="","",IF(COUNTA($AW2328)=1,IF(Search!$O$4="N","N",1),""))</f>
        <v/>
      </c>
      <c r="U2328" s="9" t="str">
        <f>IF(Search!$O$5="","",IF($AW2328="","",IF($AW2328&lt;Search!$O$5,"",1)))</f>
        <v/>
      </c>
      <c r="V2328" s="9" t="str">
        <f>IF(Search!$O$6="","",IF($AW2328="","",IF($AW2328&gt;Search!$O$6,"",1)))</f>
        <v/>
      </c>
      <c r="W2328" s="9" t="str">
        <f>IF(Search!$U$4="","",IF($AX2328="","",1))</f>
        <v/>
      </c>
      <c r="X2328" s="9" t="str">
        <f>IF(Search!$U$5="","",IF(ISNUMBER(SEARCH(Search!$U$5,$AX2328))=TRUE,IF(Search!$U$5="N","N",1),""))</f>
        <v/>
      </c>
      <c r="Y2328" s="9" t="str">
        <f>IF(Search!$U$6="","",IF($AY2328&lt;Search!$U$6,"",1))</f>
        <v/>
      </c>
      <c r="Z2328" s="9" t="str">
        <f>IF(Search!$R$4="","",IF(Inventory!$BA2328&lt;Search!$R$4,"",1))</f>
        <v/>
      </c>
      <c r="AA2328" s="9" t="str">
        <f>IF(Search!$R$5="","",IF($BA2328&gt;Search!$R$5,"",1))</f>
        <v/>
      </c>
      <c r="AB2328" s="9" t="str">
        <f>IF(Search!$R$6="","",IF($BB2328&lt;Search!$R$6,"",1))</f>
        <v/>
      </c>
      <c r="AC2328" s="9" t="str">
        <f>IF(Search!$R$7="","",IF($BB2328&lt;Search!$R$7,"",1))</f>
        <v/>
      </c>
      <c r="AD2328" s="45" t="str">
        <f>IF(COUNTIF($A2328:$AC2328,"n")&gt;0,"",IF(SUM($A2328:$AC2328)=COUNTA(Search!$C$4:$C$8,Search!$F$4:$F$8,Search!$I$4:$I$6,Search!$I$8,Search!$L$4:$L$8,Search!$O$4:$O$8,Search!$R$4:$R$7,Search!$U$4:$U$7)-COUNTIF(Search!$C$4:$U$7,"n"),1+LARGE($AD$1:AD2327,1),""))</f>
        <v/>
      </c>
      <c r="AE2328" s="45" t="str">
        <f t="shared" si="114"/>
        <v/>
      </c>
      <c r="AF2328" s="45" t="str">
        <f>IF(AD2328="","",COUNTIF($AE$1:$AE2327,$AE2328)+RANK($AE2328,$AE$2:$AE$10540,1))</f>
        <v/>
      </c>
      <c r="AG2328" s="45" t="str">
        <f t="shared" si="112"/>
        <v/>
      </c>
      <c r="AH2328" s="45" t="str">
        <f>IF($AD2328="","",COUNTIF($AG$1:$AG2327,$AG2328)+RANK($AG2328,$AG$1:$AG$10539,0))</f>
        <v/>
      </c>
      <c r="AI2328" s="10" t="str">
        <f t="shared" si="113"/>
        <v>2014-15 Upper Deck #236      /   $</v>
      </c>
      <c r="AJ2328" s="11">
        <v>2014</v>
      </c>
      <c r="AK2328" s="17">
        <v>15</v>
      </c>
      <c r="AL2328" s="12" t="s">
        <v>7</v>
      </c>
      <c r="AM2328" s="10">
        <v>236</v>
      </c>
      <c r="AO2328" s="9"/>
      <c r="AP2328" s="9"/>
      <c r="AQ2328" s="9" t="s">
        <v>2543</v>
      </c>
      <c r="AR2328" s="14"/>
      <c r="AS2328" s="9"/>
      <c r="AT2328" s="9"/>
      <c r="AU2328" s="9"/>
      <c r="AV2328" s="13"/>
      <c r="AW2328" s="13"/>
      <c r="AX2328" s="9"/>
      <c r="AY2328" s="9"/>
      <c r="AZ2328" s="9"/>
      <c r="BA2328" s="33"/>
      <c r="BB2328" s="33"/>
      <c r="BC2328" s="36"/>
      <c r="BD2328" s="12" t="s">
        <v>1771</v>
      </c>
    </row>
    <row r="2329" spans="1:56" s="12" customFormat="1" x14ac:dyDescent="0.2">
      <c r="A2329" s="9" t="str">
        <f>IF(Search!$C$5="","",IF(COUNTA(Inventory!$AP2329)=1,1,""))</f>
        <v/>
      </c>
      <c r="B2329" s="9" t="str">
        <f>IF(Search!$C$4="","",IF(ISNUMBER(SEARCH(Search!$C$4,$AR2329))=TRUE,1,""))</f>
        <v/>
      </c>
      <c r="C2329" s="9" t="str">
        <f>IF(Search!$C$6="x",IF(COUNTA($AQ2329)=1,1,"N"),IF(COUNTA($AQ2329)=1,"N",""))</f>
        <v>N</v>
      </c>
      <c r="D2329" s="9" t="str">
        <f>IF(Search!$O$8="","",IF(ISNUMBER(SEARCH(Search!$O$8,$BD2329))=TRUE,1,""))</f>
        <v/>
      </c>
      <c r="E2329" s="9" t="str">
        <f>IF(Search!$C$7="","",IF(ISNUMBER(SEARCH(Search!$C$7,$AN2329))=TRUE,1,""))</f>
        <v/>
      </c>
      <c r="F2329" s="9" t="str">
        <f>IF(Search!$C$8="","",IF(ISNUMBER(SEARCH(Search!$C$8,$AO2329))=TRUE,1,""))</f>
        <v/>
      </c>
      <c r="G2329" s="9" t="str">
        <f>IF(Search!$F$4="","",IF(Inventory!$AJ2329&lt;Search!$F$4,"",1))</f>
        <v/>
      </c>
      <c r="H2329" s="9" t="str">
        <f>IF(Search!$F$5="","",IF(Inventory!$AJ2329&gt;Search!$F$5,"",1))</f>
        <v/>
      </c>
      <c r="I2329" s="9" t="str">
        <f>IF(Search!$F$7="","",IF(Search!$F$8="",IF(ISNUMBER(SEARCH(Search!$F$7,$AL2329))=TRUE,1,""),""))</f>
        <v/>
      </c>
      <c r="J2329" s="9" t="str">
        <f>IF($AL2329=Search!$F$8,1,"")</f>
        <v/>
      </c>
      <c r="K2329" s="9" t="str">
        <f>IF(Search!$I$4="","",IF(COUNTA($AS2329)=1,IF(Search!$I$4="N","N",1),""))</f>
        <v/>
      </c>
      <c r="L2329" s="9" t="str">
        <f>IF(Search!$I$5="","",IF($AS2329="RC",1,""))</f>
        <v/>
      </c>
      <c r="M2329" s="9" t="str">
        <f>IF(Search!$I$6="","",IF($AS2329="RCP",1,""))</f>
        <v/>
      </c>
      <c r="N2329" s="9" t="str">
        <f>IF(Search!$I$8="","",IF(COUNTA($AT2329)=1,IF(Search!$I$8="N","N",1),""))</f>
        <v/>
      </c>
      <c r="O2329" s="9" t="str">
        <f>IF(Search!$L$4="","",IF(COUNTA($AU2329)=1,IF(Search!$L$4="N","N",1),""))</f>
        <v/>
      </c>
      <c r="P2329" s="9" t="str">
        <f>IF(Search!$L$5="","",IF(ISNUMBER(SEARCH("Jersey",$AU2329))=TRUE,IF(Search!$L$5="N","N",1),""))</f>
        <v/>
      </c>
      <c r="Q2329" s="9" t="str">
        <f>IF(Search!$L$6="","",IF(ISNUMBER(SEARCH("Patch",$AU2329))=TRUE,IF(Search!$L$6="N","N",1),""))</f>
        <v/>
      </c>
      <c r="R2329" s="9" t="str">
        <f>IF(Search!$L$7="","",IF(ISNUMBER(SEARCH("Shield",$AU2329))=TRUE,IF(Search!$L$7="N","N",1),""))</f>
        <v/>
      </c>
      <c r="S2329" s="9" t="str">
        <f>IF(Search!$L$8="","",IF(ISNUMBER(SEARCH("Stick",$AU2329))=TRUE,IF(Search!$L$8="N","N",1),""))</f>
        <v/>
      </c>
      <c r="T2329" s="9" t="str">
        <f>IF(Search!$O$4="","",IF(COUNTA($AW2329)=1,IF(Search!$O$4="N","N",1),""))</f>
        <v/>
      </c>
      <c r="U2329" s="9" t="str">
        <f>IF(Search!$O$5="","",IF($AW2329="","",IF($AW2329&lt;Search!$O$5,"",1)))</f>
        <v/>
      </c>
      <c r="V2329" s="9" t="str">
        <f>IF(Search!$O$6="","",IF($AW2329="","",IF($AW2329&gt;Search!$O$6,"",1)))</f>
        <v/>
      </c>
      <c r="W2329" s="9" t="str">
        <f>IF(Search!$U$4="","",IF($AX2329="","",1))</f>
        <v/>
      </c>
      <c r="X2329" s="9" t="str">
        <f>IF(Search!$U$5="","",IF(ISNUMBER(SEARCH(Search!$U$5,$AX2329))=TRUE,IF(Search!$U$5="N","N",1),""))</f>
        <v/>
      </c>
      <c r="Y2329" s="9" t="str">
        <f>IF(Search!$U$6="","",IF($AY2329&lt;Search!$U$6,"",1))</f>
        <v/>
      </c>
      <c r="Z2329" s="9" t="str">
        <f>IF(Search!$R$4="","",IF(Inventory!$BA2329&lt;Search!$R$4,"",1))</f>
        <v/>
      </c>
      <c r="AA2329" s="9" t="str">
        <f>IF(Search!$R$5="","",IF($BA2329&gt;Search!$R$5,"",1))</f>
        <v/>
      </c>
      <c r="AB2329" s="9" t="str">
        <f>IF(Search!$R$6="","",IF($BB2329&lt;Search!$R$6,"",1))</f>
        <v/>
      </c>
      <c r="AC2329" s="9" t="str">
        <f>IF(Search!$R$7="","",IF($BB2329&lt;Search!$R$7,"",1))</f>
        <v/>
      </c>
      <c r="AD2329" s="45" t="str">
        <f>IF(COUNTIF($A2329:$AC2329,"n")&gt;0,"",IF(SUM($A2329:$AC2329)=COUNTA(Search!$C$4:$C$8,Search!$F$4:$F$8,Search!$I$4:$I$6,Search!$I$8,Search!$L$4:$L$8,Search!$O$4:$O$8,Search!$R$4:$R$7,Search!$U$4:$U$7)-COUNTIF(Search!$C$4:$U$7,"n"),1+LARGE($AD$1:AD2328,1),""))</f>
        <v/>
      </c>
      <c r="AE2329" s="45" t="str">
        <f t="shared" si="114"/>
        <v/>
      </c>
      <c r="AF2329" s="45" t="str">
        <f>IF(AD2329="","",COUNTIF($AE$1:$AE2328,$AE2329)+RANK($AE2329,$AE$2:$AE$10540,1))</f>
        <v/>
      </c>
      <c r="AG2329" s="45" t="str">
        <f t="shared" si="112"/>
        <v/>
      </c>
      <c r="AH2329" s="45" t="str">
        <f>IF($AD2329="","",COUNTIF($AG$1:$AG2328,$AG2329)+RANK($AG2329,$AG$1:$AG$10539,0))</f>
        <v/>
      </c>
      <c r="AI2329" s="10" t="str">
        <f t="shared" si="113"/>
        <v>2014-15 Upper Deck #237      /   $</v>
      </c>
      <c r="AJ2329" s="11">
        <v>2014</v>
      </c>
      <c r="AK2329" s="17">
        <v>15</v>
      </c>
      <c r="AL2329" s="12" t="s">
        <v>7</v>
      </c>
      <c r="AM2329" s="10">
        <v>237</v>
      </c>
      <c r="AO2329" s="9"/>
      <c r="AP2329" s="9"/>
      <c r="AQ2329" s="9" t="s">
        <v>2543</v>
      </c>
      <c r="AR2329" s="14"/>
      <c r="AS2329" s="9"/>
      <c r="AT2329" s="9"/>
      <c r="AU2329" s="9"/>
      <c r="AV2329" s="13"/>
      <c r="AW2329" s="13"/>
      <c r="AX2329" s="9"/>
      <c r="AY2329" s="9"/>
      <c r="AZ2329" s="9"/>
      <c r="BA2329" s="33"/>
      <c r="BB2329" s="33"/>
      <c r="BC2329" s="36"/>
      <c r="BD2329" s="12" t="s">
        <v>1771</v>
      </c>
    </row>
    <row r="2330" spans="1:56" s="12" customFormat="1" x14ac:dyDescent="0.2">
      <c r="A2330" s="9" t="str">
        <f>IF(Search!$C$5="","",IF(COUNTA(Inventory!$AP2330)=1,1,""))</f>
        <v/>
      </c>
      <c r="B2330" s="9" t="str">
        <f>IF(Search!$C$4="","",IF(ISNUMBER(SEARCH(Search!$C$4,$AR2330))=TRUE,1,""))</f>
        <v/>
      </c>
      <c r="C2330" s="9" t="str">
        <f>IF(Search!$C$6="x",IF(COUNTA($AQ2330)=1,1,"N"),IF(COUNTA($AQ2330)=1,"N",""))</f>
        <v>N</v>
      </c>
      <c r="D2330" s="9" t="str">
        <f>IF(Search!$O$8="","",IF(ISNUMBER(SEARCH(Search!$O$8,$BD2330))=TRUE,1,""))</f>
        <v/>
      </c>
      <c r="E2330" s="9" t="str">
        <f>IF(Search!$C$7="","",IF(ISNUMBER(SEARCH(Search!$C$7,$AN2330))=TRUE,1,""))</f>
        <v/>
      </c>
      <c r="F2330" s="9" t="str">
        <f>IF(Search!$C$8="","",IF(ISNUMBER(SEARCH(Search!$C$8,$AO2330))=TRUE,1,""))</f>
        <v/>
      </c>
      <c r="G2330" s="9" t="str">
        <f>IF(Search!$F$4="","",IF(Inventory!$AJ2330&lt;Search!$F$4,"",1))</f>
        <v/>
      </c>
      <c r="H2330" s="9" t="str">
        <f>IF(Search!$F$5="","",IF(Inventory!$AJ2330&gt;Search!$F$5,"",1))</f>
        <v/>
      </c>
      <c r="I2330" s="9" t="str">
        <f>IF(Search!$F$7="","",IF(Search!$F$8="",IF(ISNUMBER(SEARCH(Search!$F$7,$AL2330))=TRUE,1,""),""))</f>
        <v/>
      </c>
      <c r="J2330" s="9" t="str">
        <f>IF($AL2330=Search!$F$8,1,"")</f>
        <v/>
      </c>
      <c r="K2330" s="9" t="str">
        <f>IF(Search!$I$4="","",IF(COUNTA($AS2330)=1,IF(Search!$I$4="N","N",1),""))</f>
        <v/>
      </c>
      <c r="L2330" s="9" t="str">
        <f>IF(Search!$I$5="","",IF($AS2330="RC",1,""))</f>
        <v/>
      </c>
      <c r="M2330" s="9" t="str">
        <f>IF(Search!$I$6="","",IF($AS2330="RCP",1,""))</f>
        <v/>
      </c>
      <c r="N2330" s="9" t="str">
        <f>IF(Search!$I$8="","",IF(COUNTA($AT2330)=1,IF(Search!$I$8="N","N",1),""))</f>
        <v/>
      </c>
      <c r="O2330" s="9" t="str">
        <f>IF(Search!$L$4="","",IF(COUNTA($AU2330)=1,IF(Search!$L$4="N","N",1),""))</f>
        <v/>
      </c>
      <c r="P2330" s="9" t="str">
        <f>IF(Search!$L$5="","",IF(ISNUMBER(SEARCH("Jersey",$AU2330))=TRUE,IF(Search!$L$5="N","N",1),""))</f>
        <v/>
      </c>
      <c r="Q2330" s="9" t="str">
        <f>IF(Search!$L$6="","",IF(ISNUMBER(SEARCH("Patch",$AU2330))=TRUE,IF(Search!$L$6="N","N",1),""))</f>
        <v/>
      </c>
      <c r="R2330" s="9" t="str">
        <f>IF(Search!$L$7="","",IF(ISNUMBER(SEARCH("Shield",$AU2330))=TRUE,IF(Search!$L$7="N","N",1),""))</f>
        <v/>
      </c>
      <c r="S2330" s="9" t="str">
        <f>IF(Search!$L$8="","",IF(ISNUMBER(SEARCH("Stick",$AU2330))=TRUE,IF(Search!$L$8="N","N",1),""))</f>
        <v/>
      </c>
      <c r="T2330" s="9" t="str">
        <f>IF(Search!$O$4="","",IF(COUNTA($AW2330)=1,IF(Search!$O$4="N","N",1),""))</f>
        <v/>
      </c>
      <c r="U2330" s="9" t="str">
        <f>IF(Search!$O$5="","",IF($AW2330="","",IF($AW2330&lt;Search!$O$5,"",1)))</f>
        <v/>
      </c>
      <c r="V2330" s="9" t="str">
        <f>IF(Search!$O$6="","",IF($AW2330="","",IF($AW2330&gt;Search!$O$6,"",1)))</f>
        <v/>
      </c>
      <c r="W2330" s="9" t="str">
        <f>IF(Search!$U$4="","",IF($AX2330="","",1))</f>
        <v/>
      </c>
      <c r="X2330" s="9" t="str">
        <f>IF(Search!$U$5="","",IF(ISNUMBER(SEARCH(Search!$U$5,$AX2330))=TRUE,IF(Search!$U$5="N","N",1),""))</f>
        <v/>
      </c>
      <c r="Y2330" s="9" t="str">
        <f>IF(Search!$U$6="","",IF($AY2330&lt;Search!$U$6,"",1))</f>
        <v/>
      </c>
      <c r="Z2330" s="9" t="str">
        <f>IF(Search!$R$4="","",IF(Inventory!$BA2330&lt;Search!$R$4,"",1))</f>
        <v/>
      </c>
      <c r="AA2330" s="9" t="str">
        <f>IF(Search!$R$5="","",IF($BA2330&gt;Search!$R$5,"",1))</f>
        <v/>
      </c>
      <c r="AB2330" s="9" t="str">
        <f>IF(Search!$R$6="","",IF($BB2330&lt;Search!$R$6,"",1))</f>
        <v/>
      </c>
      <c r="AC2330" s="9" t="str">
        <f>IF(Search!$R$7="","",IF($BB2330&lt;Search!$R$7,"",1))</f>
        <v/>
      </c>
      <c r="AD2330" s="45" t="str">
        <f>IF(COUNTIF($A2330:$AC2330,"n")&gt;0,"",IF(SUM($A2330:$AC2330)=COUNTA(Search!$C$4:$C$8,Search!$F$4:$F$8,Search!$I$4:$I$6,Search!$I$8,Search!$L$4:$L$8,Search!$O$4:$O$8,Search!$R$4:$R$7,Search!$U$4:$U$7)-COUNTIF(Search!$C$4:$U$7,"n"),1+LARGE($AD$1:AD2329,1),""))</f>
        <v/>
      </c>
      <c r="AE2330" s="45" t="str">
        <f t="shared" si="114"/>
        <v/>
      </c>
      <c r="AF2330" s="45" t="str">
        <f>IF(AD2330="","",COUNTIF($AE$1:$AE2329,$AE2330)+RANK($AE2330,$AE$2:$AE$10540,1))</f>
        <v/>
      </c>
      <c r="AG2330" s="45" t="str">
        <f t="shared" si="112"/>
        <v/>
      </c>
      <c r="AH2330" s="45" t="str">
        <f>IF($AD2330="","",COUNTIF($AG$1:$AG2329,$AG2330)+RANK($AG2330,$AG$1:$AG$10539,0))</f>
        <v/>
      </c>
      <c r="AI2330" s="10" t="str">
        <f t="shared" si="113"/>
        <v>2014-15 Upper Deck #238      /   $</v>
      </c>
      <c r="AJ2330" s="11">
        <v>2014</v>
      </c>
      <c r="AK2330" s="17">
        <v>15</v>
      </c>
      <c r="AL2330" s="12" t="s">
        <v>7</v>
      </c>
      <c r="AM2330" s="10">
        <v>238</v>
      </c>
      <c r="AO2330" s="9"/>
      <c r="AP2330" s="9"/>
      <c r="AQ2330" s="9" t="s">
        <v>2543</v>
      </c>
      <c r="AR2330" s="14"/>
      <c r="AS2330" s="9"/>
      <c r="AT2330" s="9"/>
      <c r="AU2330" s="9"/>
      <c r="AV2330" s="13"/>
      <c r="AW2330" s="13"/>
      <c r="AX2330" s="9"/>
      <c r="AY2330" s="9"/>
      <c r="AZ2330" s="9"/>
      <c r="BA2330" s="33"/>
      <c r="BB2330" s="33"/>
      <c r="BC2330" s="36"/>
      <c r="BD2330" s="12" t="s">
        <v>1771</v>
      </c>
    </row>
    <row r="2331" spans="1:56" s="12" customFormat="1" x14ac:dyDescent="0.2">
      <c r="A2331" s="9" t="str">
        <f>IF(Search!$C$5="","",IF(COUNTA(Inventory!$AP2331)=1,1,""))</f>
        <v/>
      </c>
      <c r="B2331" s="9" t="str">
        <f>IF(Search!$C$4="","",IF(ISNUMBER(SEARCH(Search!$C$4,$AR2331))=TRUE,1,""))</f>
        <v/>
      </c>
      <c r="C2331" s="9" t="str">
        <f>IF(Search!$C$6="x",IF(COUNTA($AQ2331)=1,1,"N"),IF(COUNTA($AQ2331)=1,"N",""))</f>
        <v>N</v>
      </c>
      <c r="D2331" s="9" t="str">
        <f>IF(Search!$O$8="","",IF(ISNUMBER(SEARCH(Search!$O$8,$BD2331))=TRUE,1,""))</f>
        <v/>
      </c>
      <c r="E2331" s="9" t="str">
        <f>IF(Search!$C$7="","",IF(ISNUMBER(SEARCH(Search!$C$7,$AN2331))=TRUE,1,""))</f>
        <v/>
      </c>
      <c r="F2331" s="9" t="str">
        <f>IF(Search!$C$8="","",IF(ISNUMBER(SEARCH(Search!$C$8,$AO2331))=TRUE,1,""))</f>
        <v/>
      </c>
      <c r="G2331" s="9" t="str">
        <f>IF(Search!$F$4="","",IF(Inventory!$AJ2331&lt;Search!$F$4,"",1))</f>
        <v/>
      </c>
      <c r="H2331" s="9" t="str">
        <f>IF(Search!$F$5="","",IF(Inventory!$AJ2331&gt;Search!$F$5,"",1))</f>
        <v/>
      </c>
      <c r="I2331" s="9" t="str">
        <f>IF(Search!$F$7="","",IF(Search!$F$8="",IF(ISNUMBER(SEARCH(Search!$F$7,$AL2331))=TRUE,1,""),""))</f>
        <v/>
      </c>
      <c r="J2331" s="9" t="str">
        <f>IF($AL2331=Search!$F$8,1,"")</f>
        <v/>
      </c>
      <c r="K2331" s="9" t="str">
        <f>IF(Search!$I$4="","",IF(COUNTA($AS2331)=1,IF(Search!$I$4="N","N",1),""))</f>
        <v/>
      </c>
      <c r="L2331" s="9" t="str">
        <f>IF(Search!$I$5="","",IF($AS2331="RC",1,""))</f>
        <v/>
      </c>
      <c r="M2331" s="9" t="str">
        <f>IF(Search!$I$6="","",IF($AS2331="RCP",1,""))</f>
        <v/>
      </c>
      <c r="N2331" s="9" t="str">
        <f>IF(Search!$I$8="","",IF(COUNTA($AT2331)=1,IF(Search!$I$8="N","N",1),""))</f>
        <v/>
      </c>
      <c r="O2331" s="9" t="str">
        <f>IF(Search!$L$4="","",IF(COUNTA($AU2331)=1,IF(Search!$L$4="N","N",1),""))</f>
        <v/>
      </c>
      <c r="P2331" s="9" t="str">
        <f>IF(Search!$L$5="","",IF(ISNUMBER(SEARCH("Jersey",$AU2331))=TRUE,IF(Search!$L$5="N","N",1),""))</f>
        <v/>
      </c>
      <c r="Q2331" s="9" t="str">
        <f>IF(Search!$L$6="","",IF(ISNUMBER(SEARCH("Patch",$AU2331))=TRUE,IF(Search!$L$6="N","N",1),""))</f>
        <v/>
      </c>
      <c r="R2331" s="9" t="str">
        <f>IF(Search!$L$7="","",IF(ISNUMBER(SEARCH("Shield",$AU2331))=TRUE,IF(Search!$L$7="N","N",1),""))</f>
        <v/>
      </c>
      <c r="S2331" s="9" t="str">
        <f>IF(Search!$L$8="","",IF(ISNUMBER(SEARCH("Stick",$AU2331))=TRUE,IF(Search!$L$8="N","N",1),""))</f>
        <v/>
      </c>
      <c r="T2331" s="9" t="str">
        <f>IF(Search!$O$4="","",IF(COUNTA($AW2331)=1,IF(Search!$O$4="N","N",1),""))</f>
        <v/>
      </c>
      <c r="U2331" s="9" t="str">
        <f>IF(Search!$O$5="","",IF($AW2331="","",IF($AW2331&lt;Search!$O$5,"",1)))</f>
        <v/>
      </c>
      <c r="V2331" s="9" t="str">
        <f>IF(Search!$O$6="","",IF($AW2331="","",IF($AW2331&gt;Search!$O$6,"",1)))</f>
        <v/>
      </c>
      <c r="W2331" s="9" t="str">
        <f>IF(Search!$U$4="","",IF($AX2331="","",1))</f>
        <v/>
      </c>
      <c r="X2331" s="9" t="str">
        <f>IF(Search!$U$5="","",IF(ISNUMBER(SEARCH(Search!$U$5,$AX2331))=TRUE,IF(Search!$U$5="N","N",1),""))</f>
        <v/>
      </c>
      <c r="Y2331" s="9" t="str">
        <f>IF(Search!$U$6="","",IF($AY2331&lt;Search!$U$6,"",1))</f>
        <v/>
      </c>
      <c r="Z2331" s="9" t="str">
        <f>IF(Search!$R$4="","",IF(Inventory!$BA2331&lt;Search!$R$4,"",1))</f>
        <v/>
      </c>
      <c r="AA2331" s="9" t="str">
        <f>IF(Search!$R$5="","",IF($BA2331&gt;Search!$R$5,"",1))</f>
        <v/>
      </c>
      <c r="AB2331" s="9" t="str">
        <f>IF(Search!$R$6="","",IF($BB2331&lt;Search!$R$6,"",1))</f>
        <v/>
      </c>
      <c r="AC2331" s="9" t="str">
        <f>IF(Search!$R$7="","",IF($BB2331&lt;Search!$R$7,"",1))</f>
        <v/>
      </c>
      <c r="AD2331" s="45" t="str">
        <f>IF(COUNTIF($A2331:$AC2331,"n")&gt;0,"",IF(SUM($A2331:$AC2331)=COUNTA(Search!$C$4:$C$8,Search!$F$4:$F$8,Search!$I$4:$I$6,Search!$I$8,Search!$L$4:$L$8,Search!$O$4:$O$8,Search!$R$4:$R$7,Search!$U$4:$U$7)-COUNTIF(Search!$C$4:$U$7,"n"),1+LARGE($AD$1:AD2330,1),""))</f>
        <v/>
      </c>
      <c r="AE2331" s="45" t="str">
        <f t="shared" si="114"/>
        <v/>
      </c>
      <c r="AF2331" s="45" t="str">
        <f>IF(AD2331="","",COUNTIF($AE$1:$AE2330,$AE2331)+RANK($AE2331,$AE$2:$AE$10540,1))</f>
        <v/>
      </c>
      <c r="AG2331" s="45" t="str">
        <f t="shared" si="112"/>
        <v/>
      </c>
      <c r="AH2331" s="45" t="str">
        <f>IF($AD2331="","",COUNTIF($AG$1:$AG2330,$AG2331)+RANK($AG2331,$AG$1:$AG$10539,0))</f>
        <v/>
      </c>
      <c r="AI2331" s="10" t="str">
        <f t="shared" si="113"/>
        <v>2014-15 Upper Deck #239      /   $</v>
      </c>
      <c r="AJ2331" s="11">
        <v>2014</v>
      </c>
      <c r="AK2331" s="17">
        <v>15</v>
      </c>
      <c r="AL2331" s="12" t="s">
        <v>7</v>
      </c>
      <c r="AM2331" s="10">
        <v>239</v>
      </c>
      <c r="AO2331" s="9"/>
      <c r="AP2331" s="9"/>
      <c r="AQ2331" s="9" t="s">
        <v>2543</v>
      </c>
      <c r="AR2331" s="14"/>
      <c r="AS2331" s="9"/>
      <c r="AT2331" s="9"/>
      <c r="AU2331" s="9"/>
      <c r="AV2331" s="13"/>
      <c r="AW2331" s="13"/>
      <c r="AX2331" s="9"/>
      <c r="AY2331" s="9"/>
      <c r="AZ2331" s="9"/>
      <c r="BA2331" s="33"/>
      <c r="BB2331" s="33"/>
      <c r="BC2331" s="36"/>
      <c r="BD2331" s="12" t="s">
        <v>1771</v>
      </c>
    </row>
    <row r="2332" spans="1:56" s="12" customFormat="1" x14ac:dyDescent="0.2">
      <c r="A2332" s="9" t="str">
        <f>IF(Search!$C$5="","",IF(COUNTA(Inventory!$AP2332)=1,1,""))</f>
        <v/>
      </c>
      <c r="B2332" s="9" t="str">
        <f>IF(Search!$C$4="","",IF(ISNUMBER(SEARCH(Search!$C$4,$AR2332))=TRUE,1,""))</f>
        <v/>
      </c>
      <c r="C2332" s="9" t="str">
        <f>IF(Search!$C$6="x",IF(COUNTA($AQ2332)=1,1,"N"),IF(COUNTA($AQ2332)=1,"N",""))</f>
        <v>N</v>
      </c>
      <c r="D2332" s="9" t="str">
        <f>IF(Search!$O$8="","",IF(ISNUMBER(SEARCH(Search!$O$8,$BD2332))=TRUE,1,""))</f>
        <v/>
      </c>
      <c r="E2332" s="9" t="str">
        <f>IF(Search!$C$7="","",IF(ISNUMBER(SEARCH(Search!$C$7,$AN2332))=TRUE,1,""))</f>
        <v/>
      </c>
      <c r="F2332" s="9" t="str">
        <f>IF(Search!$C$8="","",IF(ISNUMBER(SEARCH(Search!$C$8,$AO2332))=TRUE,1,""))</f>
        <v/>
      </c>
      <c r="G2332" s="9" t="str">
        <f>IF(Search!$F$4="","",IF(Inventory!$AJ2332&lt;Search!$F$4,"",1))</f>
        <v/>
      </c>
      <c r="H2332" s="9" t="str">
        <f>IF(Search!$F$5="","",IF(Inventory!$AJ2332&gt;Search!$F$5,"",1))</f>
        <v/>
      </c>
      <c r="I2332" s="9" t="str">
        <f>IF(Search!$F$7="","",IF(Search!$F$8="",IF(ISNUMBER(SEARCH(Search!$F$7,$AL2332))=TRUE,1,""),""))</f>
        <v/>
      </c>
      <c r="J2332" s="9" t="str">
        <f>IF($AL2332=Search!$F$8,1,"")</f>
        <v/>
      </c>
      <c r="K2332" s="9" t="str">
        <f>IF(Search!$I$4="","",IF(COUNTA($AS2332)=1,IF(Search!$I$4="N","N",1),""))</f>
        <v/>
      </c>
      <c r="L2332" s="9" t="str">
        <f>IF(Search!$I$5="","",IF($AS2332="RC",1,""))</f>
        <v/>
      </c>
      <c r="M2332" s="9" t="str">
        <f>IF(Search!$I$6="","",IF($AS2332="RCP",1,""))</f>
        <v/>
      </c>
      <c r="N2332" s="9" t="str">
        <f>IF(Search!$I$8="","",IF(COUNTA($AT2332)=1,IF(Search!$I$8="N","N",1),""))</f>
        <v/>
      </c>
      <c r="O2332" s="9" t="str">
        <f>IF(Search!$L$4="","",IF(COUNTA($AU2332)=1,IF(Search!$L$4="N","N",1),""))</f>
        <v/>
      </c>
      <c r="P2332" s="9" t="str">
        <f>IF(Search!$L$5="","",IF(ISNUMBER(SEARCH("Jersey",$AU2332))=TRUE,IF(Search!$L$5="N","N",1),""))</f>
        <v/>
      </c>
      <c r="Q2332" s="9" t="str">
        <f>IF(Search!$L$6="","",IF(ISNUMBER(SEARCH("Patch",$AU2332))=TRUE,IF(Search!$L$6="N","N",1),""))</f>
        <v/>
      </c>
      <c r="R2332" s="9" t="str">
        <f>IF(Search!$L$7="","",IF(ISNUMBER(SEARCH("Shield",$AU2332))=TRUE,IF(Search!$L$7="N","N",1),""))</f>
        <v/>
      </c>
      <c r="S2332" s="9" t="str">
        <f>IF(Search!$L$8="","",IF(ISNUMBER(SEARCH("Stick",$AU2332))=TRUE,IF(Search!$L$8="N","N",1),""))</f>
        <v/>
      </c>
      <c r="T2332" s="9" t="str">
        <f>IF(Search!$O$4="","",IF(COUNTA($AW2332)=1,IF(Search!$O$4="N","N",1),""))</f>
        <v/>
      </c>
      <c r="U2332" s="9" t="str">
        <f>IF(Search!$O$5="","",IF($AW2332="","",IF($AW2332&lt;Search!$O$5,"",1)))</f>
        <v/>
      </c>
      <c r="V2332" s="9" t="str">
        <f>IF(Search!$O$6="","",IF($AW2332="","",IF($AW2332&gt;Search!$O$6,"",1)))</f>
        <v/>
      </c>
      <c r="W2332" s="9" t="str">
        <f>IF(Search!$U$4="","",IF($AX2332="","",1))</f>
        <v/>
      </c>
      <c r="X2332" s="9" t="str">
        <f>IF(Search!$U$5="","",IF(ISNUMBER(SEARCH(Search!$U$5,$AX2332))=TRUE,IF(Search!$U$5="N","N",1),""))</f>
        <v/>
      </c>
      <c r="Y2332" s="9" t="str">
        <f>IF(Search!$U$6="","",IF($AY2332&lt;Search!$U$6,"",1))</f>
        <v/>
      </c>
      <c r="Z2332" s="9" t="str">
        <f>IF(Search!$R$4="","",IF(Inventory!$BA2332&lt;Search!$R$4,"",1))</f>
        <v/>
      </c>
      <c r="AA2332" s="9" t="str">
        <f>IF(Search!$R$5="","",IF($BA2332&gt;Search!$R$5,"",1))</f>
        <v/>
      </c>
      <c r="AB2332" s="9" t="str">
        <f>IF(Search!$R$6="","",IF($BB2332&lt;Search!$R$6,"",1))</f>
        <v/>
      </c>
      <c r="AC2332" s="9" t="str">
        <f>IF(Search!$R$7="","",IF($BB2332&lt;Search!$R$7,"",1))</f>
        <v/>
      </c>
      <c r="AD2332" s="45" t="str">
        <f>IF(COUNTIF($A2332:$AC2332,"n")&gt;0,"",IF(SUM($A2332:$AC2332)=COUNTA(Search!$C$4:$C$8,Search!$F$4:$F$8,Search!$I$4:$I$6,Search!$I$8,Search!$L$4:$L$8,Search!$O$4:$O$8,Search!$R$4:$R$7,Search!$U$4:$U$7)-COUNTIF(Search!$C$4:$U$7,"n"),1+LARGE($AD$1:AD2331,1),""))</f>
        <v/>
      </c>
      <c r="AE2332" s="45" t="str">
        <f t="shared" si="114"/>
        <v/>
      </c>
      <c r="AF2332" s="45" t="str">
        <f>IF(AD2332="","",COUNTIF($AE$1:$AE2331,$AE2332)+RANK($AE2332,$AE$2:$AE$10540,1))</f>
        <v/>
      </c>
      <c r="AG2332" s="45" t="str">
        <f t="shared" si="112"/>
        <v/>
      </c>
      <c r="AH2332" s="45" t="str">
        <f>IF($AD2332="","",COUNTIF($AG$1:$AG2331,$AG2332)+RANK($AG2332,$AG$1:$AG$10539,0))</f>
        <v/>
      </c>
      <c r="AI2332" s="10" t="str">
        <f t="shared" si="113"/>
        <v>2014-15 Upper Deck #240      /   $</v>
      </c>
      <c r="AJ2332" s="11">
        <v>2014</v>
      </c>
      <c r="AK2332" s="17">
        <v>15</v>
      </c>
      <c r="AL2332" s="12" t="s">
        <v>7</v>
      </c>
      <c r="AM2332" s="10">
        <v>240</v>
      </c>
      <c r="AO2332" s="9"/>
      <c r="AP2332" s="9"/>
      <c r="AQ2332" s="9" t="s">
        <v>2543</v>
      </c>
      <c r="AR2332" s="14"/>
      <c r="AS2332" s="9"/>
      <c r="AT2332" s="9"/>
      <c r="AU2332" s="9"/>
      <c r="AV2332" s="13"/>
      <c r="AW2332" s="13"/>
      <c r="AX2332" s="9"/>
      <c r="AY2332" s="9"/>
      <c r="AZ2332" s="9"/>
      <c r="BA2332" s="33"/>
      <c r="BB2332" s="33"/>
      <c r="BC2332" s="36"/>
      <c r="BD2332" s="12" t="s">
        <v>1771</v>
      </c>
    </row>
    <row r="2333" spans="1:56" s="12" customFormat="1" x14ac:dyDescent="0.2">
      <c r="A2333" s="9" t="str">
        <f>IF(Search!$C$5="","",IF(COUNTA(Inventory!$AP2333)=1,1,""))</f>
        <v/>
      </c>
      <c r="B2333" s="9" t="str">
        <f>IF(Search!$C$4="","",IF(ISNUMBER(SEARCH(Search!$C$4,$AR2333))=TRUE,1,""))</f>
        <v/>
      </c>
      <c r="C2333" s="9" t="str">
        <f>IF(Search!$C$6="x",IF(COUNTA($AQ2333)=1,1,"N"),IF(COUNTA($AQ2333)=1,"N",""))</f>
        <v>N</v>
      </c>
      <c r="D2333" s="9" t="str">
        <f>IF(Search!$O$8="","",IF(ISNUMBER(SEARCH(Search!$O$8,$BD2333))=TRUE,1,""))</f>
        <v/>
      </c>
      <c r="E2333" s="9" t="str">
        <f>IF(Search!$C$7="","",IF(ISNUMBER(SEARCH(Search!$C$7,$AN2333))=TRUE,1,""))</f>
        <v/>
      </c>
      <c r="F2333" s="9" t="str">
        <f>IF(Search!$C$8="","",IF(ISNUMBER(SEARCH(Search!$C$8,$AO2333))=TRUE,1,""))</f>
        <v/>
      </c>
      <c r="G2333" s="9" t="str">
        <f>IF(Search!$F$4="","",IF(Inventory!$AJ2333&lt;Search!$F$4,"",1))</f>
        <v/>
      </c>
      <c r="H2333" s="9" t="str">
        <f>IF(Search!$F$5="","",IF(Inventory!$AJ2333&gt;Search!$F$5,"",1))</f>
        <v/>
      </c>
      <c r="I2333" s="9" t="str">
        <f>IF(Search!$F$7="","",IF(Search!$F$8="",IF(ISNUMBER(SEARCH(Search!$F$7,$AL2333))=TRUE,1,""),""))</f>
        <v/>
      </c>
      <c r="J2333" s="9" t="str">
        <f>IF($AL2333=Search!$F$8,1,"")</f>
        <v/>
      </c>
      <c r="K2333" s="9" t="str">
        <f>IF(Search!$I$4="","",IF(COUNTA($AS2333)=1,IF(Search!$I$4="N","N",1),""))</f>
        <v/>
      </c>
      <c r="L2333" s="9" t="str">
        <f>IF(Search!$I$5="","",IF($AS2333="RC",1,""))</f>
        <v/>
      </c>
      <c r="M2333" s="9" t="str">
        <f>IF(Search!$I$6="","",IF($AS2333="RCP",1,""))</f>
        <v/>
      </c>
      <c r="N2333" s="9" t="str">
        <f>IF(Search!$I$8="","",IF(COUNTA($AT2333)=1,IF(Search!$I$8="N","N",1),""))</f>
        <v/>
      </c>
      <c r="O2333" s="9" t="str">
        <f>IF(Search!$L$4="","",IF(COUNTA($AU2333)=1,IF(Search!$L$4="N","N",1),""))</f>
        <v/>
      </c>
      <c r="P2333" s="9" t="str">
        <f>IF(Search!$L$5="","",IF(ISNUMBER(SEARCH("Jersey",$AU2333))=TRUE,IF(Search!$L$5="N","N",1),""))</f>
        <v/>
      </c>
      <c r="Q2333" s="9" t="str">
        <f>IF(Search!$L$6="","",IF(ISNUMBER(SEARCH("Patch",$AU2333))=TRUE,IF(Search!$L$6="N","N",1),""))</f>
        <v/>
      </c>
      <c r="R2333" s="9" t="str">
        <f>IF(Search!$L$7="","",IF(ISNUMBER(SEARCH("Shield",$AU2333))=TRUE,IF(Search!$L$7="N","N",1),""))</f>
        <v/>
      </c>
      <c r="S2333" s="9" t="str">
        <f>IF(Search!$L$8="","",IF(ISNUMBER(SEARCH("Stick",$AU2333))=TRUE,IF(Search!$L$8="N","N",1),""))</f>
        <v/>
      </c>
      <c r="T2333" s="9" t="str">
        <f>IF(Search!$O$4="","",IF(COUNTA($AW2333)=1,IF(Search!$O$4="N","N",1),""))</f>
        <v/>
      </c>
      <c r="U2333" s="9" t="str">
        <f>IF(Search!$O$5="","",IF($AW2333="","",IF($AW2333&lt;Search!$O$5,"",1)))</f>
        <v/>
      </c>
      <c r="V2333" s="9" t="str">
        <f>IF(Search!$O$6="","",IF($AW2333="","",IF($AW2333&gt;Search!$O$6,"",1)))</f>
        <v/>
      </c>
      <c r="W2333" s="9" t="str">
        <f>IF(Search!$U$4="","",IF($AX2333="","",1))</f>
        <v/>
      </c>
      <c r="X2333" s="9" t="str">
        <f>IF(Search!$U$5="","",IF(ISNUMBER(SEARCH(Search!$U$5,$AX2333))=TRUE,IF(Search!$U$5="N","N",1),""))</f>
        <v/>
      </c>
      <c r="Y2333" s="9" t="str">
        <f>IF(Search!$U$6="","",IF($AY2333&lt;Search!$U$6,"",1))</f>
        <v/>
      </c>
      <c r="Z2333" s="9" t="str">
        <f>IF(Search!$R$4="","",IF(Inventory!$BA2333&lt;Search!$R$4,"",1))</f>
        <v/>
      </c>
      <c r="AA2333" s="9" t="str">
        <f>IF(Search!$R$5="","",IF($BA2333&gt;Search!$R$5,"",1))</f>
        <v/>
      </c>
      <c r="AB2333" s="9" t="str">
        <f>IF(Search!$R$6="","",IF($BB2333&lt;Search!$R$6,"",1))</f>
        <v/>
      </c>
      <c r="AC2333" s="9" t="str">
        <f>IF(Search!$R$7="","",IF($BB2333&lt;Search!$R$7,"",1))</f>
        <v/>
      </c>
      <c r="AD2333" s="45" t="str">
        <f>IF(COUNTIF($A2333:$AC2333,"n")&gt;0,"",IF(SUM($A2333:$AC2333)=COUNTA(Search!$C$4:$C$8,Search!$F$4:$F$8,Search!$I$4:$I$6,Search!$I$8,Search!$L$4:$L$8,Search!$O$4:$O$8,Search!$R$4:$R$7,Search!$U$4:$U$7)-COUNTIF(Search!$C$4:$U$7,"n"),1+LARGE($AD$1:AD2332,1),""))</f>
        <v/>
      </c>
      <c r="AE2333" s="45" t="str">
        <f t="shared" si="114"/>
        <v/>
      </c>
      <c r="AF2333" s="45" t="str">
        <f>IF(AD2333="","",COUNTIF($AE$1:$AE2332,$AE2333)+RANK($AE2333,$AE$2:$AE$10540,1))</f>
        <v/>
      </c>
      <c r="AG2333" s="45" t="str">
        <f t="shared" si="112"/>
        <v/>
      </c>
      <c r="AH2333" s="45" t="str">
        <f>IF($AD2333="","",COUNTIF($AG$1:$AG2332,$AG2333)+RANK($AG2333,$AG$1:$AG$10539,0))</f>
        <v/>
      </c>
      <c r="AI2333" s="10" t="str">
        <f t="shared" si="113"/>
        <v>2014-15 Upper Deck #241      /   $</v>
      </c>
      <c r="AJ2333" s="11">
        <v>2014</v>
      </c>
      <c r="AK2333" s="17">
        <v>15</v>
      </c>
      <c r="AL2333" s="12" t="s">
        <v>7</v>
      </c>
      <c r="AM2333" s="10">
        <v>241</v>
      </c>
      <c r="AO2333" s="9"/>
      <c r="AP2333" s="9"/>
      <c r="AQ2333" s="9" t="s">
        <v>2543</v>
      </c>
      <c r="AR2333" s="14"/>
      <c r="AS2333" s="9"/>
      <c r="AT2333" s="9"/>
      <c r="AU2333" s="9"/>
      <c r="AV2333" s="13"/>
      <c r="AW2333" s="13"/>
      <c r="AX2333" s="9"/>
      <c r="AY2333" s="9"/>
      <c r="AZ2333" s="9"/>
      <c r="BA2333" s="33"/>
      <c r="BB2333" s="33"/>
      <c r="BC2333" s="36"/>
      <c r="BD2333" s="12" t="s">
        <v>1771</v>
      </c>
    </row>
    <row r="2334" spans="1:56" s="12" customFormat="1" x14ac:dyDescent="0.2">
      <c r="A2334" s="9" t="str">
        <f>IF(Search!$C$5="","",IF(COUNTA(Inventory!$AP2334)=1,1,""))</f>
        <v/>
      </c>
      <c r="B2334" s="9" t="str">
        <f>IF(Search!$C$4="","",IF(ISNUMBER(SEARCH(Search!$C$4,$AR2334))=TRUE,1,""))</f>
        <v/>
      </c>
      <c r="C2334" s="9" t="str">
        <f>IF(Search!$C$6="x",IF(COUNTA($AQ2334)=1,1,"N"),IF(COUNTA($AQ2334)=1,"N",""))</f>
        <v>N</v>
      </c>
      <c r="D2334" s="9" t="str">
        <f>IF(Search!$O$8="","",IF(ISNUMBER(SEARCH(Search!$O$8,$BD2334))=TRUE,1,""))</f>
        <v/>
      </c>
      <c r="E2334" s="9" t="str">
        <f>IF(Search!$C$7="","",IF(ISNUMBER(SEARCH(Search!$C$7,$AN2334))=TRUE,1,""))</f>
        <v/>
      </c>
      <c r="F2334" s="9" t="str">
        <f>IF(Search!$C$8="","",IF(ISNUMBER(SEARCH(Search!$C$8,$AO2334))=TRUE,1,""))</f>
        <v/>
      </c>
      <c r="G2334" s="9" t="str">
        <f>IF(Search!$F$4="","",IF(Inventory!$AJ2334&lt;Search!$F$4,"",1))</f>
        <v/>
      </c>
      <c r="H2334" s="9" t="str">
        <f>IF(Search!$F$5="","",IF(Inventory!$AJ2334&gt;Search!$F$5,"",1))</f>
        <v/>
      </c>
      <c r="I2334" s="9" t="str">
        <f>IF(Search!$F$7="","",IF(Search!$F$8="",IF(ISNUMBER(SEARCH(Search!$F$7,$AL2334))=TRUE,1,""),""))</f>
        <v/>
      </c>
      <c r="J2334" s="9" t="str">
        <f>IF($AL2334=Search!$F$8,1,"")</f>
        <v/>
      </c>
      <c r="K2334" s="9" t="str">
        <f>IF(Search!$I$4="","",IF(COUNTA($AS2334)=1,IF(Search!$I$4="N","N",1),""))</f>
        <v/>
      </c>
      <c r="L2334" s="9" t="str">
        <f>IF(Search!$I$5="","",IF($AS2334="RC",1,""))</f>
        <v/>
      </c>
      <c r="M2334" s="9" t="str">
        <f>IF(Search!$I$6="","",IF($AS2334="RCP",1,""))</f>
        <v/>
      </c>
      <c r="N2334" s="9" t="str">
        <f>IF(Search!$I$8="","",IF(COUNTA($AT2334)=1,IF(Search!$I$8="N","N",1),""))</f>
        <v/>
      </c>
      <c r="O2334" s="9" t="str">
        <f>IF(Search!$L$4="","",IF(COUNTA($AU2334)=1,IF(Search!$L$4="N","N",1),""))</f>
        <v/>
      </c>
      <c r="P2334" s="9" t="str">
        <f>IF(Search!$L$5="","",IF(ISNUMBER(SEARCH("Jersey",$AU2334))=TRUE,IF(Search!$L$5="N","N",1),""))</f>
        <v/>
      </c>
      <c r="Q2334" s="9" t="str">
        <f>IF(Search!$L$6="","",IF(ISNUMBER(SEARCH("Patch",$AU2334))=TRUE,IF(Search!$L$6="N","N",1),""))</f>
        <v/>
      </c>
      <c r="R2334" s="9" t="str">
        <f>IF(Search!$L$7="","",IF(ISNUMBER(SEARCH("Shield",$AU2334))=TRUE,IF(Search!$L$7="N","N",1),""))</f>
        <v/>
      </c>
      <c r="S2334" s="9" t="str">
        <f>IF(Search!$L$8="","",IF(ISNUMBER(SEARCH("Stick",$AU2334))=TRUE,IF(Search!$L$8="N","N",1),""))</f>
        <v/>
      </c>
      <c r="T2334" s="9" t="str">
        <f>IF(Search!$O$4="","",IF(COUNTA($AW2334)=1,IF(Search!$O$4="N","N",1),""))</f>
        <v/>
      </c>
      <c r="U2334" s="9" t="str">
        <f>IF(Search!$O$5="","",IF($AW2334="","",IF($AW2334&lt;Search!$O$5,"",1)))</f>
        <v/>
      </c>
      <c r="V2334" s="9" t="str">
        <f>IF(Search!$O$6="","",IF($AW2334="","",IF($AW2334&gt;Search!$O$6,"",1)))</f>
        <v/>
      </c>
      <c r="W2334" s="9" t="str">
        <f>IF(Search!$U$4="","",IF($AX2334="","",1))</f>
        <v/>
      </c>
      <c r="X2334" s="9" t="str">
        <f>IF(Search!$U$5="","",IF(ISNUMBER(SEARCH(Search!$U$5,$AX2334))=TRUE,IF(Search!$U$5="N","N",1),""))</f>
        <v/>
      </c>
      <c r="Y2334" s="9" t="str">
        <f>IF(Search!$U$6="","",IF($AY2334&lt;Search!$U$6,"",1))</f>
        <v/>
      </c>
      <c r="Z2334" s="9" t="str">
        <f>IF(Search!$R$4="","",IF(Inventory!$BA2334&lt;Search!$R$4,"",1))</f>
        <v/>
      </c>
      <c r="AA2334" s="9" t="str">
        <f>IF(Search!$R$5="","",IF($BA2334&gt;Search!$R$5,"",1))</f>
        <v/>
      </c>
      <c r="AB2334" s="9" t="str">
        <f>IF(Search!$R$6="","",IF($BB2334&lt;Search!$R$6,"",1))</f>
        <v/>
      </c>
      <c r="AC2334" s="9" t="str">
        <f>IF(Search!$R$7="","",IF($BB2334&lt;Search!$R$7,"",1))</f>
        <v/>
      </c>
      <c r="AD2334" s="45" t="str">
        <f>IF(COUNTIF($A2334:$AC2334,"n")&gt;0,"",IF(SUM($A2334:$AC2334)=COUNTA(Search!$C$4:$C$8,Search!$F$4:$F$8,Search!$I$4:$I$6,Search!$I$8,Search!$L$4:$L$8,Search!$O$4:$O$8,Search!$R$4:$R$7,Search!$U$4:$U$7)-COUNTIF(Search!$C$4:$U$7,"n"),1+LARGE($AD$1:AD2333,1),""))</f>
        <v/>
      </c>
      <c r="AE2334" s="45" t="str">
        <f t="shared" si="114"/>
        <v/>
      </c>
      <c r="AF2334" s="45" t="str">
        <f>IF(AD2334="","",COUNTIF($AE$1:$AE2333,$AE2334)+RANK($AE2334,$AE$2:$AE$10540,1))</f>
        <v/>
      </c>
      <c r="AG2334" s="45" t="str">
        <f t="shared" si="112"/>
        <v/>
      </c>
      <c r="AH2334" s="45" t="str">
        <f>IF($AD2334="","",COUNTIF($AG$1:$AG2333,$AG2334)+RANK($AG2334,$AG$1:$AG$10539,0))</f>
        <v/>
      </c>
      <c r="AI2334" s="10" t="str">
        <f t="shared" si="113"/>
        <v>2014-15 Upper Deck #242      /   $</v>
      </c>
      <c r="AJ2334" s="11">
        <v>2014</v>
      </c>
      <c r="AK2334" s="17">
        <v>15</v>
      </c>
      <c r="AL2334" s="12" t="s">
        <v>7</v>
      </c>
      <c r="AM2334" s="10">
        <v>242</v>
      </c>
      <c r="AO2334" s="9"/>
      <c r="AP2334" s="9"/>
      <c r="AQ2334" s="9" t="s">
        <v>2543</v>
      </c>
      <c r="AR2334" s="14"/>
      <c r="AS2334" s="9"/>
      <c r="AT2334" s="9"/>
      <c r="AU2334" s="9"/>
      <c r="AV2334" s="13"/>
      <c r="AW2334" s="13"/>
      <c r="AX2334" s="9"/>
      <c r="AY2334" s="9"/>
      <c r="AZ2334" s="9"/>
      <c r="BA2334" s="33"/>
      <c r="BB2334" s="33"/>
      <c r="BC2334" s="36"/>
      <c r="BD2334" s="12" t="s">
        <v>1771</v>
      </c>
    </row>
    <row r="2335" spans="1:56" s="12" customFormat="1" x14ac:dyDescent="0.2">
      <c r="A2335" s="9" t="str">
        <f>IF(Search!$C$5="","",IF(COUNTA(Inventory!$AP2335)=1,1,""))</f>
        <v/>
      </c>
      <c r="B2335" s="9" t="str">
        <f>IF(Search!$C$4="","",IF(ISNUMBER(SEARCH(Search!$C$4,$AR2335))=TRUE,1,""))</f>
        <v/>
      </c>
      <c r="C2335" s="9" t="str">
        <f>IF(Search!$C$6="x",IF(COUNTA($AQ2335)=1,1,"N"),IF(COUNTA($AQ2335)=1,"N",""))</f>
        <v>N</v>
      </c>
      <c r="D2335" s="9" t="str">
        <f>IF(Search!$O$8="","",IF(ISNUMBER(SEARCH(Search!$O$8,$BD2335))=TRUE,1,""))</f>
        <v/>
      </c>
      <c r="E2335" s="9" t="str">
        <f>IF(Search!$C$7="","",IF(ISNUMBER(SEARCH(Search!$C$7,$AN2335))=TRUE,1,""))</f>
        <v/>
      </c>
      <c r="F2335" s="9" t="str">
        <f>IF(Search!$C$8="","",IF(ISNUMBER(SEARCH(Search!$C$8,$AO2335))=TRUE,1,""))</f>
        <v/>
      </c>
      <c r="G2335" s="9" t="str">
        <f>IF(Search!$F$4="","",IF(Inventory!$AJ2335&lt;Search!$F$4,"",1))</f>
        <v/>
      </c>
      <c r="H2335" s="9" t="str">
        <f>IF(Search!$F$5="","",IF(Inventory!$AJ2335&gt;Search!$F$5,"",1))</f>
        <v/>
      </c>
      <c r="I2335" s="9" t="str">
        <f>IF(Search!$F$7="","",IF(Search!$F$8="",IF(ISNUMBER(SEARCH(Search!$F$7,$AL2335))=TRUE,1,""),""))</f>
        <v/>
      </c>
      <c r="J2335" s="9" t="str">
        <f>IF($AL2335=Search!$F$8,1,"")</f>
        <v/>
      </c>
      <c r="K2335" s="9" t="str">
        <f>IF(Search!$I$4="","",IF(COUNTA($AS2335)=1,IF(Search!$I$4="N","N",1),""))</f>
        <v/>
      </c>
      <c r="L2335" s="9" t="str">
        <f>IF(Search!$I$5="","",IF($AS2335="RC",1,""))</f>
        <v/>
      </c>
      <c r="M2335" s="9" t="str">
        <f>IF(Search!$I$6="","",IF($AS2335="RCP",1,""))</f>
        <v/>
      </c>
      <c r="N2335" s="9" t="str">
        <f>IF(Search!$I$8="","",IF(COUNTA($AT2335)=1,IF(Search!$I$8="N","N",1),""))</f>
        <v/>
      </c>
      <c r="O2335" s="9" t="str">
        <f>IF(Search!$L$4="","",IF(COUNTA($AU2335)=1,IF(Search!$L$4="N","N",1),""))</f>
        <v/>
      </c>
      <c r="P2335" s="9" t="str">
        <f>IF(Search!$L$5="","",IF(ISNUMBER(SEARCH("Jersey",$AU2335))=TRUE,IF(Search!$L$5="N","N",1),""))</f>
        <v/>
      </c>
      <c r="Q2335" s="9" t="str">
        <f>IF(Search!$L$6="","",IF(ISNUMBER(SEARCH("Patch",$AU2335))=TRUE,IF(Search!$L$6="N","N",1),""))</f>
        <v/>
      </c>
      <c r="R2335" s="9" t="str">
        <f>IF(Search!$L$7="","",IF(ISNUMBER(SEARCH("Shield",$AU2335))=TRUE,IF(Search!$L$7="N","N",1),""))</f>
        <v/>
      </c>
      <c r="S2335" s="9" t="str">
        <f>IF(Search!$L$8="","",IF(ISNUMBER(SEARCH("Stick",$AU2335))=TRUE,IF(Search!$L$8="N","N",1),""))</f>
        <v/>
      </c>
      <c r="T2335" s="9" t="str">
        <f>IF(Search!$O$4="","",IF(COUNTA($AW2335)=1,IF(Search!$O$4="N","N",1),""))</f>
        <v/>
      </c>
      <c r="U2335" s="9" t="str">
        <f>IF(Search!$O$5="","",IF($AW2335="","",IF($AW2335&lt;Search!$O$5,"",1)))</f>
        <v/>
      </c>
      <c r="V2335" s="9" t="str">
        <f>IF(Search!$O$6="","",IF($AW2335="","",IF($AW2335&gt;Search!$O$6,"",1)))</f>
        <v/>
      </c>
      <c r="W2335" s="9" t="str">
        <f>IF(Search!$U$4="","",IF($AX2335="","",1))</f>
        <v/>
      </c>
      <c r="X2335" s="9" t="str">
        <f>IF(Search!$U$5="","",IF(ISNUMBER(SEARCH(Search!$U$5,$AX2335))=TRUE,IF(Search!$U$5="N","N",1),""))</f>
        <v/>
      </c>
      <c r="Y2335" s="9" t="str">
        <f>IF(Search!$U$6="","",IF($AY2335&lt;Search!$U$6,"",1))</f>
        <v/>
      </c>
      <c r="Z2335" s="9" t="str">
        <f>IF(Search!$R$4="","",IF(Inventory!$BA2335&lt;Search!$R$4,"",1))</f>
        <v/>
      </c>
      <c r="AA2335" s="9" t="str">
        <f>IF(Search!$R$5="","",IF($BA2335&gt;Search!$R$5,"",1))</f>
        <v/>
      </c>
      <c r="AB2335" s="9" t="str">
        <f>IF(Search!$R$6="","",IF($BB2335&lt;Search!$R$6,"",1))</f>
        <v/>
      </c>
      <c r="AC2335" s="9" t="str">
        <f>IF(Search!$R$7="","",IF($BB2335&lt;Search!$R$7,"",1))</f>
        <v/>
      </c>
      <c r="AD2335" s="45" t="str">
        <f>IF(COUNTIF($A2335:$AC2335,"n")&gt;0,"",IF(SUM($A2335:$AC2335)=COUNTA(Search!$C$4:$C$8,Search!$F$4:$F$8,Search!$I$4:$I$6,Search!$I$8,Search!$L$4:$L$8,Search!$O$4:$O$8,Search!$R$4:$R$7,Search!$U$4:$U$7)-COUNTIF(Search!$C$4:$U$7,"n"),1+LARGE($AD$1:AD2334,1),""))</f>
        <v/>
      </c>
      <c r="AE2335" s="45" t="str">
        <f t="shared" si="114"/>
        <v/>
      </c>
      <c r="AF2335" s="45" t="str">
        <f>IF(AD2335="","",COUNTIF($AE$1:$AE2334,$AE2335)+RANK($AE2335,$AE$2:$AE$10540,1))</f>
        <v/>
      </c>
      <c r="AG2335" s="45" t="str">
        <f t="shared" si="112"/>
        <v/>
      </c>
      <c r="AH2335" s="45" t="str">
        <f>IF($AD2335="","",COUNTIF($AG$1:$AG2334,$AG2335)+RANK($AG2335,$AG$1:$AG$10539,0))</f>
        <v/>
      </c>
      <c r="AI2335" s="10" t="str">
        <f t="shared" si="113"/>
        <v>2014-15 Upper Deck #243      /   $</v>
      </c>
      <c r="AJ2335" s="11">
        <v>2014</v>
      </c>
      <c r="AK2335" s="17">
        <v>15</v>
      </c>
      <c r="AL2335" s="12" t="s">
        <v>7</v>
      </c>
      <c r="AM2335" s="10">
        <v>243</v>
      </c>
      <c r="AO2335" s="9"/>
      <c r="AP2335" s="9"/>
      <c r="AQ2335" s="9" t="s">
        <v>2543</v>
      </c>
      <c r="AR2335" s="14"/>
      <c r="AS2335" s="9"/>
      <c r="AT2335" s="9"/>
      <c r="AU2335" s="9"/>
      <c r="AV2335" s="13"/>
      <c r="AW2335" s="13"/>
      <c r="AX2335" s="9"/>
      <c r="AY2335" s="9"/>
      <c r="AZ2335" s="9"/>
      <c r="BA2335" s="33"/>
      <c r="BB2335" s="33"/>
      <c r="BC2335" s="36"/>
      <c r="BD2335" s="12" t="s">
        <v>1771</v>
      </c>
    </row>
    <row r="2336" spans="1:56" s="12" customFormat="1" x14ac:dyDescent="0.2">
      <c r="A2336" s="9" t="str">
        <f>IF(Search!$C$5="","",IF(COUNTA(Inventory!$AP2336)=1,1,""))</f>
        <v/>
      </c>
      <c r="B2336" s="9" t="str">
        <f>IF(Search!$C$4="","",IF(ISNUMBER(SEARCH(Search!$C$4,$AR2336))=TRUE,1,""))</f>
        <v/>
      </c>
      <c r="C2336" s="9" t="str">
        <f>IF(Search!$C$6="x",IF(COUNTA($AQ2336)=1,1,"N"),IF(COUNTA($AQ2336)=1,"N",""))</f>
        <v>N</v>
      </c>
      <c r="D2336" s="9" t="str">
        <f>IF(Search!$O$8="","",IF(ISNUMBER(SEARCH(Search!$O$8,$BD2336))=TRUE,1,""))</f>
        <v/>
      </c>
      <c r="E2336" s="9" t="str">
        <f>IF(Search!$C$7="","",IF(ISNUMBER(SEARCH(Search!$C$7,$AN2336))=TRUE,1,""))</f>
        <v/>
      </c>
      <c r="F2336" s="9" t="str">
        <f>IF(Search!$C$8="","",IF(ISNUMBER(SEARCH(Search!$C$8,$AO2336))=TRUE,1,""))</f>
        <v/>
      </c>
      <c r="G2336" s="9" t="str">
        <f>IF(Search!$F$4="","",IF(Inventory!$AJ2336&lt;Search!$F$4,"",1))</f>
        <v/>
      </c>
      <c r="H2336" s="9" t="str">
        <f>IF(Search!$F$5="","",IF(Inventory!$AJ2336&gt;Search!$F$5,"",1))</f>
        <v/>
      </c>
      <c r="I2336" s="9" t="str">
        <f>IF(Search!$F$7="","",IF(Search!$F$8="",IF(ISNUMBER(SEARCH(Search!$F$7,$AL2336))=TRUE,1,""),""))</f>
        <v/>
      </c>
      <c r="J2336" s="9" t="str">
        <f>IF($AL2336=Search!$F$8,1,"")</f>
        <v/>
      </c>
      <c r="K2336" s="9" t="str">
        <f>IF(Search!$I$4="","",IF(COUNTA($AS2336)=1,IF(Search!$I$4="N","N",1),""))</f>
        <v/>
      </c>
      <c r="L2336" s="9" t="str">
        <f>IF(Search!$I$5="","",IF($AS2336="RC",1,""))</f>
        <v/>
      </c>
      <c r="M2336" s="9" t="str">
        <f>IF(Search!$I$6="","",IF($AS2336="RCP",1,""))</f>
        <v/>
      </c>
      <c r="N2336" s="9" t="str">
        <f>IF(Search!$I$8="","",IF(COUNTA($AT2336)=1,IF(Search!$I$8="N","N",1),""))</f>
        <v/>
      </c>
      <c r="O2336" s="9" t="str">
        <f>IF(Search!$L$4="","",IF(COUNTA($AU2336)=1,IF(Search!$L$4="N","N",1),""))</f>
        <v/>
      </c>
      <c r="P2336" s="9" t="str">
        <f>IF(Search!$L$5="","",IF(ISNUMBER(SEARCH("Jersey",$AU2336))=TRUE,IF(Search!$L$5="N","N",1),""))</f>
        <v/>
      </c>
      <c r="Q2336" s="9" t="str">
        <f>IF(Search!$L$6="","",IF(ISNUMBER(SEARCH("Patch",$AU2336))=TRUE,IF(Search!$L$6="N","N",1),""))</f>
        <v/>
      </c>
      <c r="R2336" s="9" t="str">
        <f>IF(Search!$L$7="","",IF(ISNUMBER(SEARCH("Shield",$AU2336))=TRUE,IF(Search!$L$7="N","N",1),""))</f>
        <v/>
      </c>
      <c r="S2336" s="9" t="str">
        <f>IF(Search!$L$8="","",IF(ISNUMBER(SEARCH("Stick",$AU2336))=TRUE,IF(Search!$L$8="N","N",1),""))</f>
        <v/>
      </c>
      <c r="T2336" s="9" t="str">
        <f>IF(Search!$O$4="","",IF(COUNTA($AW2336)=1,IF(Search!$O$4="N","N",1),""))</f>
        <v/>
      </c>
      <c r="U2336" s="9" t="str">
        <f>IF(Search!$O$5="","",IF($AW2336="","",IF($AW2336&lt;Search!$O$5,"",1)))</f>
        <v/>
      </c>
      <c r="V2336" s="9" t="str">
        <f>IF(Search!$O$6="","",IF($AW2336="","",IF($AW2336&gt;Search!$O$6,"",1)))</f>
        <v/>
      </c>
      <c r="W2336" s="9" t="str">
        <f>IF(Search!$U$4="","",IF($AX2336="","",1))</f>
        <v/>
      </c>
      <c r="X2336" s="9" t="str">
        <f>IF(Search!$U$5="","",IF(ISNUMBER(SEARCH(Search!$U$5,$AX2336))=TRUE,IF(Search!$U$5="N","N",1),""))</f>
        <v/>
      </c>
      <c r="Y2336" s="9" t="str">
        <f>IF(Search!$U$6="","",IF($AY2336&lt;Search!$U$6,"",1))</f>
        <v/>
      </c>
      <c r="Z2336" s="9" t="str">
        <f>IF(Search!$R$4="","",IF(Inventory!$BA2336&lt;Search!$R$4,"",1))</f>
        <v/>
      </c>
      <c r="AA2336" s="9" t="str">
        <f>IF(Search!$R$5="","",IF($BA2336&gt;Search!$R$5,"",1))</f>
        <v/>
      </c>
      <c r="AB2336" s="9" t="str">
        <f>IF(Search!$R$6="","",IF($BB2336&lt;Search!$R$6,"",1))</f>
        <v/>
      </c>
      <c r="AC2336" s="9" t="str">
        <f>IF(Search!$R$7="","",IF($BB2336&lt;Search!$R$7,"",1))</f>
        <v/>
      </c>
      <c r="AD2336" s="45" t="str">
        <f>IF(COUNTIF($A2336:$AC2336,"n")&gt;0,"",IF(SUM($A2336:$AC2336)=COUNTA(Search!$C$4:$C$8,Search!$F$4:$F$8,Search!$I$4:$I$6,Search!$I$8,Search!$L$4:$L$8,Search!$O$4:$O$8,Search!$R$4:$R$7,Search!$U$4:$U$7)-COUNTIF(Search!$C$4:$U$7,"n"),1+LARGE($AD$1:AD2335,1),""))</f>
        <v/>
      </c>
      <c r="AE2336" s="45" t="str">
        <f t="shared" si="114"/>
        <v/>
      </c>
      <c r="AF2336" s="45" t="str">
        <f>IF(AD2336="","",COUNTIF($AE$1:$AE2335,$AE2336)+RANK($AE2336,$AE$2:$AE$10540,1))</f>
        <v/>
      </c>
      <c r="AG2336" s="45" t="str">
        <f t="shared" si="112"/>
        <v/>
      </c>
      <c r="AH2336" s="45" t="str">
        <f>IF($AD2336="","",COUNTIF($AG$1:$AG2335,$AG2336)+RANK($AG2336,$AG$1:$AG$10539,0))</f>
        <v/>
      </c>
      <c r="AI2336" s="10" t="str">
        <f t="shared" si="113"/>
        <v>2014-15 Upper Deck #244      /   $</v>
      </c>
      <c r="AJ2336" s="11">
        <v>2014</v>
      </c>
      <c r="AK2336" s="17">
        <v>15</v>
      </c>
      <c r="AL2336" s="12" t="s">
        <v>7</v>
      </c>
      <c r="AM2336" s="10">
        <v>244</v>
      </c>
      <c r="AO2336" s="9"/>
      <c r="AP2336" s="9"/>
      <c r="AQ2336" s="9" t="s">
        <v>2543</v>
      </c>
      <c r="AR2336" s="14"/>
      <c r="AS2336" s="9"/>
      <c r="AT2336" s="9"/>
      <c r="AU2336" s="9"/>
      <c r="AV2336" s="13"/>
      <c r="AW2336" s="13"/>
      <c r="AX2336" s="9"/>
      <c r="AY2336" s="9"/>
      <c r="AZ2336" s="9"/>
      <c r="BA2336" s="33"/>
      <c r="BB2336" s="33"/>
      <c r="BC2336" s="36"/>
      <c r="BD2336" s="12" t="s">
        <v>1771</v>
      </c>
    </row>
    <row r="2337" spans="1:56" s="12" customFormat="1" x14ac:dyDescent="0.2">
      <c r="A2337" s="9" t="str">
        <f>IF(Search!$C$5="","",IF(COUNTA(Inventory!$AP2337)=1,1,""))</f>
        <v/>
      </c>
      <c r="B2337" s="9" t="str">
        <f>IF(Search!$C$4="","",IF(ISNUMBER(SEARCH(Search!$C$4,$AR2337))=TRUE,1,""))</f>
        <v/>
      </c>
      <c r="C2337" s="9" t="str">
        <f>IF(Search!$C$6="x",IF(COUNTA($AQ2337)=1,1,"N"),IF(COUNTA($AQ2337)=1,"N",""))</f>
        <v>N</v>
      </c>
      <c r="D2337" s="9" t="str">
        <f>IF(Search!$O$8="","",IF(ISNUMBER(SEARCH(Search!$O$8,$BD2337))=TRUE,1,""))</f>
        <v/>
      </c>
      <c r="E2337" s="9" t="str">
        <f>IF(Search!$C$7="","",IF(ISNUMBER(SEARCH(Search!$C$7,$AN2337))=TRUE,1,""))</f>
        <v/>
      </c>
      <c r="F2337" s="9" t="str">
        <f>IF(Search!$C$8="","",IF(ISNUMBER(SEARCH(Search!$C$8,$AO2337))=TRUE,1,""))</f>
        <v/>
      </c>
      <c r="G2337" s="9" t="str">
        <f>IF(Search!$F$4="","",IF(Inventory!$AJ2337&lt;Search!$F$4,"",1))</f>
        <v/>
      </c>
      <c r="H2337" s="9" t="str">
        <f>IF(Search!$F$5="","",IF(Inventory!$AJ2337&gt;Search!$F$5,"",1))</f>
        <v/>
      </c>
      <c r="I2337" s="9" t="str">
        <f>IF(Search!$F$7="","",IF(Search!$F$8="",IF(ISNUMBER(SEARCH(Search!$F$7,$AL2337))=TRUE,1,""),""))</f>
        <v/>
      </c>
      <c r="J2337" s="9" t="str">
        <f>IF($AL2337=Search!$F$8,1,"")</f>
        <v/>
      </c>
      <c r="K2337" s="9" t="str">
        <f>IF(Search!$I$4="","",IF(COUNTA($AS2337)=1,IF(Search!$I$4="N","N",1),""))</f>
        <v/>
      </c>
      <c r="L2337" s="9" t="str">
        <f>IF(Search!$I$5="","",IF($AS2337="RC",1,""))</f>
        <v/>
      </c>
      <c r="M2337" s="9" t="str">
        <f>IF(Search!$I$6="","",IF($AS2337="RCP",1,""))</f>
        <v/>
      </c>
      <c r="N2337" s="9" t="str">
        <f>IF(Search!$I$8="","",IF(COUNTA($AT2337)=1,IF(Search!$I$8="N","N",1),""))</f>
        <v/>
      </c>
      <c r="O2337" s="9" t="str">
        <f>IF(Search!$L$4="","",IF(COUNTA($AU2337)=1,IF(Search!$L$4="N","N",1),""))</f>
        <v/>
      </c>
      <c r="P2337" s="9" t="str">
        <f>IF(Search!$L$5="","",IF(ISNUMBER(SEARCH("Jersey",$AU2337))=TRUE,IF(Search!$L$5="N","N",1),""))</f>
        <v/>
      </c>
      <c r="Q2337" s="9" t="str">
        <f>IF(Search!$L$6="","",IF(ISNUMBER(SEARCH("Patch",$AU2337))=TRUE,IF(Search!$L$6="N","N",1),""))</f>
        <v/>
      </c>
      <c r="R2337" s="9" t="str">
        <f>IF(Search!$L$7="","",IF(ISNUMBER(SEARCH("Shield",$AU2337))=TRUE,IF(Search!$L$7="N","N",1),""))</f>
        <v/>
      </c>
      <c r="S2337" s="9" t="str">
        <f>IF(Search!$L$8="","",IF(ISNUMBER(SEARCH("Stick",$AU2337))=TRUE,IF(Search!$L$8="N","N",1),""))</f>
        <v/>
      </c>
      <c r="T2337" s="9" t="str">
        <f>IF(Search!$O$4="","",IF(COUNTA($AW2337)=1,IF(Search!$O$4="N","N",1),""))</f>
        <v/>
      </c>
      <c r="U2337" s="9" t="str">
        <f>IF(Search!$O$5="","",IF($AW2337="","",IF($AW2337&lt;Search!$O$5,"",1)))</f>
        <v/>
      </c>
      <c r="V2337" s="9" t="str">
        <f>IF(Search!$O$6="","",IF($AW2337="","",IF($AW2337&gt;Search!$O$6,"",1)))</f>
        <v/>
      </c>
      <c r="W2337" s="9" t="str">
        <f>IF(Search!$U$4="","",IF($AX2337="","",1))</f>
        <v/>
      </c>
      <c r="X2337" s="9" t="str">
        <f>IF(Search!$U$5="","",IF(ISNUMBER(SEARCH(Search!$U$5,$AX2337))=TRUE,IF(Search!$U$5="N","N",1),""))</f>
        <v/>
      </c>
      <c r="Y2337" s="9" t="str">
        <f>IF(Search!$U$6="","",IF($AY2337&lt;Search!$U$6,"",1))</f>
        <v/>
      </c>
      <c r="Z2337" s="9" t="str">
        <f>IF(Search!$R$4="","",IF(Inventory!$BA2337&lt;Search!$R$4,"",1))</f>
        <v/>
      </c>
      <c r="AA2337" s="9" t="str">
        <f>IF(Search!$R$5="","",IF($BA2337&gt;Search!$R$5,"",1))</f>
        <v/>
      </c>
      <c r="AB2337" s="9" t="str">
        <f>IF(Search!$R$6="","",IF($BB2337&lt;Search!$R$6,"",1))</f>
        <v/>
      </c>
      <c r="AC2337" s="9" t="str">
        <f>IF(Search!$R$7="","",IF($BB2337&lt;Search!$R$7,"",1))</f>
        <v/>
      </c>
      <c r="AD2337" s="45" t="str">
        <f>IF(COUNTIF($A2337:$AC2337,"n")&gt;0,"",IF(SUM($A2337:$AC2337)=COUNTA(Search!$C$4:$C$8,Search!$F$4:$F$8,Search!$I$4:$I$6,Search!$I$8,Search!$L$4:$L$8,Search!$O$4:$O$8,Search!$R$4:$R$7,Search!$U$4:$U$7)-COUNTIF(Search!$C$4:$U$7,"n"),1+LARGE($AD$1:AD2336,1),""))</f>
        <v/>
      </c>
      <c r="AE2337" s="45" t="str">
        <f t="shared" si="114"/>
        <v/>
      </c>
      <c r="AF2337" s="45" t="str">
        <f>IF(AD2337="","",COUNTIF($AE$1:$AE2336,$AE2337)+RANK($AE2337,$AE$2:$AE$10540,1))</f>
        <v/>
      </c>
      <c r="AG2337" s="45" t="str">
        <f t="shared" si="112"/>
        <v/>
      </c>
      <c r="AH2337" s="45" t="str">
        <f>IF($AD2337="","",COUNTIF($AG$1:$AG2336,$AG2337)+RANK($AG2337,$AG$1:$AG$10539,0))</f>
        <v/>
      </c>
      <c r="AI2337" s="10" t="str">
        <f t="shared" si="113"/>
        <v>2014-15 Upper Deck #245      /   $</v>
      </c>
      <c r="AJ2337" s="11">
        <v>2014</v>
      </c>
      <c r="AK2337" s="17">
        <v>15</v>
      </c>
      <c r="AL2337" s="12" t="s">
        <v>7</v>
      </c>
      <c r="AM2337" s="10">
        <v>245</v>
      </c>
      <c r="AO2337" s="9"/>
      <c r="AP2337" s="9"/>
      <c r="AQ2337" s="9" t="s">
        <v>2543</v>
      </c>
      <c r="AR2337" s="14"/>
      <c r="AS2337" s="9"/>
      <c r="AT2337" s="9"/>
      <c r="AU2337" s="9"/>
      <c r="AV2337" s="13"/>
      <c r="AW2337" s="13"/>
      <c r="AX2337" s="9"/>
      <c r="AY2337" s="9"/>
      <c r="AZ2337" s="9"/>
      <c r="BA2337" s="33"/>
      <c r="BB2337" s="33"/>
      <c r="BC2337" s="36"/>
      <c r="BD2337" s="12" t="s">
        <v>1771</v>
      </c>
    </row>
    <row r="2338" spans="1:56" s="12" customFormat="1" x14ac:dyDescent="0.2">
      <c r="A2338" s="9" t="str">
        <f>IF(Search!$C$5="","",IF(COUNTA(Inventory!$AP2338)=1,1,""))</f>
        <v/>
      </c>
      <c r="B2338" s="9" t="str">
        <f>IF(Search!$C$4="","",IF(ISNUMBER(SEARCH(Search!$C$4,$AR2338))=TRUE,1,""))</f>
        <v/>
      </c>
      <c r="C2338" s="9" t="str">
        <f>IF(Search!$C$6="x",IF(COUNTA($AQ2338)=1,1,"N"),IF(COUNTA($AQ2338)=1,"N",""))</f>
        <v>N</v>
      </c>
      <c r="D2338" s="9" t="str">
        <f>IF(Search!$O$8="","",IF(ISNUMBER(SEARCH(Search!$O$8,$BD2338))=TRUE,1,""))</f>
        <v/>
      </c>
      <c r="E2338" s="9" t="str">
        <f>IF(Search!$C$7="","",IF(ISNUMBER(SEARCH(Search!$C$7,$AN2338))=TRUE,1,""))</f>
        <v/>
      </c>
      <c r="F2338" s="9" t="str">
        <f>IF(Search!$C$8="","",IF(ISNUMBER(SEARCH(Search!$C$8,$AO2338))=TRUE,1,""))</f>
        <v/>
      </c>
      <c r="G2338" s="9" t="str">
        <f>IF(Search!$F$4="","",IF(Inventory!$AJ2338&lt;Search!$F$4,"",1))</f>
        <v/>
      </c>
      <c r="H2338" s="9" t="str">
        <f>IF(Search!$F$5="","",IF(Inventory!$AJ2338&gt;Search!$F$5,"",1))</f>
        <v/>
      </c>
      <c r="I2338" s="9" t="str">
        <f>IF(Search!$F$7="","",IF(Search!$F$8="",IF(ISNUMBER(SEARCH(Search!$F$7,$AL2338))=TRUE,1,""),""))</f>
        <v/>
      </c>
      <c r="J2338" s="9" t="str">
        <f>IF($AL2338=Search!$F$8,1,"")</f>
        <v/>
      </c>
      <c r="K2338" s="9" t="str">
        <f>IF(Search!$I$4="","",IF(COUNTA($AS2338)=1,IF(Search!$I$4="N","N",1),""))</f>
        <v/>
      </c>
      <c r="L2338" s="9" t="str">
        <f>IF(Search!$I$5="","",IF($AS2338="RC",1,""))</f>
        <v/>
      </c>
      <c r="M2338" s="9" t="str">
        <f>IF(Search!$I$6="","",IF($AS2338="RCP",1,""))</f>
        <v/>
      </c>
      <c r="N2338" s="9" t="str">
        <f>IF(Search!$I$8="","",IF(COUNTA($AT2338)=1,IF(Search!$I$8="N","N",1),""))</f>
        <v/>
      </c>
      <c r="O2338" s="9" t="str">
        <f>IF(Search!$L$4="","",IF(COUNTA($AU2338)=1,IF(Search!$L$4="N","N",1),""))</f>
        <v/>
      </c>
      <c r="P2338" s="9" t="str">
        <f>IF(Search!$L$5="","",IF(ISNUMBER(SEARCH("Jersey",$AU2338))=TRUE,IF(Search!$L$5="N","N",1),""))</f>
        <v/>
      </c>
      <c r="Q2338" s="9" t="str">
        <f>IF(Search!$L$6="","",IF(ISNUMBER(SEARCH("Patch",$AU2338))=TRUE,IF(Search!$L$6="N","N",1),""))</f>
        <v/>
      </c>
      <c r="R2338" s="9" t="str">
        <f>IF(Search!$L$7="","",IF(ISNUMBER(SEARCH("Shield",$AU2338))=TRUE,IF(Search!$L$7="N","N",1),""))</f>
        <v/>
      </c>
      <c r="S2338" s="9" t="str">
        <f>IF(Search!$L$8="","",IF(ISNUMBER(SEARCH("Stick",$AU2338))=TRUE,IF(Search!$L$8="N","N",1),""))</f>
        <v/>
      </c>
      <c r="T2338" s="9" t="str">
        <f>IF(Search!$O$4="","",IF(COUNTA($AW2338)=1,IF(Search!$O$4="N","N",1),""))</f>
        <v/>
      </c>
      <c r="U2338" s="9" t="str">
        <f>IF(Search!$O$5="","",IF($AW2338="","",IF($AW2338&lt;Search!$O$5,"",1)))</f>
        <v/>
      </c>
      <c r="V2338" s="9" t="str">
        <f>IF(Search!$O$6="","",IF($AW2338="","",IF($AW2338&gt;Search!$O$6,"",1)))</f>
        <v/>
      </c>
      <c r="W2338" s="9" t="str">
        <f>IF(Search!$U$4="","",IF($AX2338="","",1))</f>
        <v/>
      </c>
      <c r="X2338" s="9" t="str">
        <f>IF(Search!$U$5="","",IF(ISNUMBER(SEARCH(Search!$U$5,$AX2338))=TRUE,IF(Search!$U$5="N","N",1),""))</f>
        <v/>
      </c>
      <c r="Y2338" s="9" t="str">
        <f>IF(Search!$U$6="","",IF($AY2338&lt;Search!$U$6,"",1))</f>
        <v/>
      </c>
      <c r="Z2338" s="9" t="str">
        <f>IF(Search!$R$4="","",IF(Inventory!$BA2338&lt;Search!$R$4,"",1))</f>
        <v/>
      </c>
      <c r="AA2338" s="9" t="str">
        <f>IF(Search!$R$5="","",IF($BA2338&gt;Search!$R$5,"",1))</f>
        <v/>
      </c>
      <c r="AB2338" s="9" t="str">
        <f>IF(Search!$R$6="","",IF($BB2338&lt;Search!$R$6,"",1))</f>
        <v/>
      </c>
      <c r="AC2338" s="9" t="str">
        <f>IF(Search!$R$7="","",IF($BB2338&lt;Search!$R$7,"",1))</f>
        <v/>
      </c>
      <c r="AD2338" s="45" t="str">
        <f>IF(COUNTIF($A2338:$AC2338,"n")&gt;0,"",IF(SUM($A2338:$AC2338)=COUNTA(Search!$C$4:$C$8,Search!$F$4:$F$8,Search!$I$4:$I$6,Search!$I$8,Search!$L$4:$L$8,Search!$O$4:$O$8,Search!$R$4:$R$7,Search!$U$4:$U$7)-COUNTIF(Search!$C$4:$U$7,"n"),1+LARGE($AD$1:AD2337,1),""))</f>
        <v/>
      </c>
      <c r="AE2338" s="45" t="str">
        <f t="shared" si="114"/>
        <v/>
      </c>
      <c r="AF2338" s="45" t="str">
        <f>IF(AD2338="","",COUNTIF($AE$1:$AE2337,$AE2338)+RANK($AE2338,$AE$2:$AE$10540,1))</f>
        <v/>
      </c>
      <c r="AG2338" s="45" t="str">
        <f t="shared" si="112"/>
        <v/>
      </c>
      <c r="AH2338" s="45" t="str">
        <f>IF($AD2338="","",COUNTIF($AG$1:$AG2337,$AG2338)+RANK($AG2338,$AG$1:$AG$10539,0))</f>
        <v/>
      </c>
      <c r="AI2338" s="10" t="str">
        <f t="shared" si="113"/>
        <v>2014-15 Upper Deck #246      /   $</v>
      </c>
      <c r="AJ2338" s="11">
        <v>2014</v>
      </c>
      <c r="AK2338" s="17">
        <v>15</v>
      </c>
      <c r="AL2338" s="12" t="s">
        <v>7</v>
      </c>
      <c r="AM2338" s="10">
        <v>246</v>
      </c>
      <c r="AO2338" s="9"/>
      <c r="AP2338" s="9"/>
      <c r="AQ2338" s="9" t="s">
        <v>2543</v>
      </c>
      <c r="AR2338" s="14"/>
      <c r="AS2338" s="9"/>
      <c r="AT2338" s="9"/>
      <c r="AU2338" s="9"/>
      <c r="AV2338" s="13"/>
      <c r="AW2338" s="13"/>
      <c r="AX2338" s="9"/>
      <c r="AY2338" s="9"/>
      <c r="AZ2338" s="9"/>
      <c r="BA2338" s="33"/>
      <c r="BB2338" s="33"/>
      <c r="BC2338" s="36"/>
      <c r="BD2338" s="12" t="s">
        <v>1771</v>
      </c>
    </row>
    <row r="2339" spans="1:56" s="12" customFormat="1" x14ac:dyDescent="0.2">
      <c r="A2339" s="9" t="str">
        <f>IF(Search!$C$5="","",IF(COUNTA(Inventory!$AP2339)=1,1,""))</f>
        <v/>
      </c>
      <c r="B2339" s="9" t="str">
        <f>IF(Search!$C$4="","",IF(ISNUMBER(SEARCH(Search!$C$4,$AR2339))=TRUE,1,""))</f>
        <v/>
      </c>
      <c r="C2339" s="9" t="str">
        <f>IF(Search!$C$6="x",IF(COUNTA($AQ2339)=1,1,"N"),IF(COUNTA($AQ2339)=1,"N",""))</f>
        <v>N</v>
      </c>
      <c r="D2339" s="9" t="str">
        <f>IF(Search!$O$8="","",IF(ISNUMBER(SEARCH(Search!$O$8,$BD2339))=TRUE,1,""))</f>
        <v/>
      </c>
      <c r="E2339" s="9" t="str">
        <f>IF(Search!$C$7="","",IF(ISNUMBER(SEARCH(Search!$C$7,$AN2339))=TRUE,1,""))</f>
        <v/>
      </c>
      <c r="F2339" s="9" t="str">
        <f>IF(Search!$C$8="","",IF(ISNUMBER(SEARCH(Search!$C$8,$AO2339))=TRUE,1,""))</f>
        <v/>
      </c>
      <c r="G2339" s="9" t="str">
        <f>IF(Search!$F$4="","",IF(Inventory!$AJ2339&lt;Search!$F$4,"",1))</f>
        <v/>
      </c>
      <c r="H2339" s="9" t="str">
        <f>IF(Search!$F$5="","",IF(Inventory!$AJ2339&gt;Search!$F$5,"",1))</f>
        <v/>
      </c>
      <c r="I2339" s="9" t="str">
        <f>IF(Search!$F$7="","",IF(Search!$F$8="",IF(ISNUMBER(SEARCH(Search!$F$7,$AL2339))=TRUE,1,""),""))</f>
        <v/>
      </c>
      <c r="J2339" s="9" t="str">
        <f>IF($AL2339=Search!$F$8,1,"")</f>
        <v/>
      </c>
      <c r="K2339" s="9" t="str">
        <f>IF(Search!$I$4="","",IF(COUNTA($AS2339)=1,IF(Search!$I$4="N","N",1),""))</f>
        <v/>
      </c>
      <c r="L2339" s="9" t="str">
        <f>IF(Search!$I$5="","",IF($AS2339="RC",1,""))</f>
        <v/>
      </c>
      <c r="M2339" s="9" t="str">
        <f>IF(Search!$I$6="","",IF($AS2339="RCP",1,""))</f>
        <v/>
      </c>
      <c r="N2339" s="9" t="str">
        <f>IF(Search!$I$8="","",IF(COUNTA($AT2339)=1,IF(Search!$I$8="N","N",1),""))</f>
        <v/>
      </c>
      <c r="O2339" s="9" t="str">
        <f>IF(Search!$L$4="","",IF(COUNTA($AU2339)=1,IF(Search!$L$4="N","N",1),""))</f>
        <v/>
      </c>
      <c r="P2339" s="9" t="str">
        <f>IF(Search!$L$5="","",IF(ISNUMBER(SEARCH("Jersey",$AU2339))=TRUE,IF(Search!$L$5="N","N",1),""))</f>
        <v/>
      </c>
      <c r="Q2339" s="9" t="str">
        <f>IF(Search!$L$6="","",IF(ISNUMBER(SEARCH("Patch",$AU2339))=TRUE,IF(Search!$L$6="N","N",1),""))</f>
        <v/>
      </c>
      <c r="R2339" s="9" t="str">
        <f>IF(Search!$L$7="","",IF(ISNUMBER(SEARCH("Shield",$AU2339))=TRUE,IF(Search!$L$7="N","N",1),""))</f>
        <v/>
      </c>
      <c r="S2339" s="9" t="str">
        <f>IF(Search!$L$8="","",IF(ISNUMBER(SEARCH("Stick",$AU2339))=TRUE,IF(Search!$L$8="N","N",1),""))</f>
        <v/>
      </c>
      <c r="T2339" s="9" t="str">
        <f>IF(Search!$O$4="","",IF(COUNTA($AW2339)=1,IF(Search!$O$4="N","N",1),""))</f>
        <v/>
      </c>
      <c r="U2339" s="9" t="str">
        <f>IF(Search!$O$5="","",IF($AW2339="","",IF($AW2339&lt;Search!$O$5,"",1)))</f>
        <v/>
      </c>
      <c r="V2339" s="9" t="str">
        <f>IF(Search!$O$6="","",IF($AW2339="","",IF($AW2339&gt;Search!$O$6,"",1)))</f>
        <v/>
      </c>
      <c r="W2339" s="9" t="str">
        <f>IF(Search!$U$4="","",IF($AX2339="","",1))</f>
        <v/>
      </c>
      <c r="X2339" s="9" t="str">
        <f>IF(Search!$U$5="","",IF(ISNUMBER(SEARCH(Search!$U$5,$AX2339))=TRUE,IF(Search!$U$5="N","N",1),""))</f>
        <v/>
      </c>
      <c r="Y2339" s="9" t="str">
        <f>IF(Search!$U$6="","",IF($AY2339&lt;Search!$U$6,"",1))</f>
        <v/>
      </c>
      <c r="Z2339" s="9" t="str">
        <f>IF(Search!$R$4="","",IF(Inventory!$BA2339&lt;Search!$R$4,"",1))</f>
        <v/>
      </c>
      <c r="AA2339" s="9" t="str">
        <f>IF(Search!$R$5="","",IF($BA2339&gt;Search!$R$5,"",1))</f>
        <v/>
      </c>
      <c r="AB2339" s="9" t="str">
        <f>IF(Search!$R$6="","",IF($BB2339&lt;Search!$R$6,"",1))</f>
        <v/>
      </c>
      <c r="AC2339" s="9" t="str">
        <f>IF(Search!$R$7="","",IF($BB2339&lt;Search!$R$7,"",1))</f>
        <v/>
      </c>
      <c r="AD2339" s="45" t="str">
        <f>IF(COUNTIF($A2339:$AC2339,"n")&gt;0,"",IF(SUM($A2339:$AC2339)=COUNTA(Search!$C$4:$C$8,Search!$F$4:$F$8,Search!$I$4:$I$6,Search!$I$8,Search!$L$4:$L$8,Search!$O$4:$O$8,Search!$R$4:$R$7,Search!$U$4:$U$7)-COUNTIF(Search!$C$4:$U$7,"n"),1+LARGE($AD$1:AD2338,1),""))</f>
        <v/>
      </c>
      <c r="AE2339" s="45" t="str">
        <f t="shared" si="114"/>
        <v/>
      </c>
      <c r="AF2339" s="45" t="str">
        <f>IF(AD2339="","",COUNTIF($AE$1:$AE2338,$AE2339)+RANK($AE2339,$AE$2:$AE$10540,1))</f>
        <v/>
      </c>
      <c r="AG2339" s="45" t="str">
        <f t="shared" si="112"/>
        <v/>
      </c>
      <c r="AH2339" s="45" t="str">
        <f>IF($AD2339="","",COUNTIF($AG$1:$AG2338,$AG2339)+RANK($AG2339,$AG$1:$AG$10539,0))</f>
        <v/>
      </c>
      <c r="AI2339" s="10" t="str">
        <f t="shared" si="113"/>
        <v>2014-15 Upper Deck #247      /   $</v>
      </c>
      <c r="AJ2339" s="11">
        <v>2014</v>
      </c>
      <c r="AK2339" s="17">
        <v>15</v>
      </c>
      <c r="AL2339" s="12" t="s">
        <v>7</v>
      </c>
      <c r="AM2339" s="10">
        <v>247</v>
      </c>
      <c r="AO2339" s="9"/>
      <c r="AP2339" s="9"/>
      <c r="AQ2339" s="9" t="s">
        <v>2543</v>
      </c>
      <c r="AR2339" s="14"/>
      <c r="AS2339" s="9"/>
      <c r="AT2339" s="9"/>
      <c r="AU2339" s="9"/>
      <c r="AV2339" s="13"/>
      <c r="AW2339" s="13"/>
      <c r="AX2339" s="9"/>
      <c r="AY2339" s="9"/>
      <c r="AZ2339" s="9"/>
      <c r="BA2339" s="33"/>
      <c r="BB2339" s="33"/>
      <c r="BC2339" s="36"/>
      <c r="BD2339" s="12" t="s">
        <v>1771</v>
      </c>
    </row>
    <row r="2340" spans="1:56" s="12" customFormat="1" x14ac:dyDescent="0.2">
      <c r="A2340" s="9" t="str">
        <f>IF(Search!$C$5="","",IF(COUNTA(Inventory!$AP2340)=1,1,""))</f>
        <v/>
      </c>
      <c r="B2340" s="9" t="str">
        <f>IF(Search!$C$4="","",IF(ISNUMBER(SEARCH(Search!$C$4,$AR2340))=TRUE,1,""))</f>
        <v/>
      </c>
      <c r="C2340" s="9" t="str">
        <f>IF(Search!$C$6="x",IF(COUNTA($AQ2340)=1,1,"N"),IF(COUNTA($AQ2340)=1,"N",""))</f>
        <v>N</v>
      </c>
      <c r="D2340" s="9" t="str">
        <f>IF(Search!$O$8="","",IF(ISNUMBER(SEARCH(Search!$O$8,$BD2340))=TRUE,1,""))</f>
        <v/>
      </c>
      <c r="E2340" s="9" t="str">
        <f>IF(Search!$C$7="","",IF(ISNUMBER(SEARCH(Search!$C$7,$AN2340))=TRUE,1,""))</f>
        <v/>
      </c>
      <c r="F2340" s="9" t="str">
        <f>IF(Search!$C$8="","",IF(ISNUMBER(SEARCH(Search!$C$8,$AO2340))=TRUE,1,""))</f>
        <v/>
      </c>
      <c r="G2340" s="9" t="str">
        <f>IF(Search!$F$4="","",IF(Inventory!$AJ2340&lt;Search!$F$4,"",1))</f>
        <v/>
      </c>
      <c r="H2340" s="9" t="str">
        <f>IF(Search!$F$5="","",IF(Inventory!$AJ2340&gt;Search!$F$5,"",1))</f>
        <v/>
      </c>
      <c r="I2340" s="9" t="str">
        <f>IF(Search!$F$7="","",IF(Search!$F$8="",IF(ISNUMBER(SEARCH(Search!$F$7,$AL2340))=TRUE,1,""),""))</f>
        <v/>
      </c>
      <c r="J2340" s="9" t="str">
        <f>IF($AL2340=Search!$F$8,1,"")</f>
        <v/>
      </c>
      <c r="K2340" s="9" t="str">
        <f>IF(Search!$I$4="","",IF(COUNTA($AS2340)=1,IF(Search!$I$4="N","N",1),""))</f>
        <v/>
      </c>
      <c r="L2340" s="9" t="str">
        <f>IF(Search!$I$5="","",IF($AS2340="RC",1,""))</f>
        <v/>
      </c>
      <c r="M2340" s="9" t="str">
        <f>IF(Search!$I$6="","",IF($AS2340="RCP",1,""))</f>
        <v/>
      </c>
      <c r="N2340" s="9" t="str">
        <f>IF(Search!$I$8="","",IF(COUNTA($AT2340)=1,IF(Search!$I$8="N","N",1),""))</f>
        <v/>
      </c>
      <c r="O2340" s="9" t="str">
        <f>IF(Search!$L$4="","",IF(COUNTA($AU2340)=1,IF(Search!$L$4="N","N",1),""))</f>
        <v/>
      </c>
      <c r="P2340" s="9" t="str">
        <f>IF(Search!$L$5="","",IF(ISNUMBER(SEARCH("Jersey",$AU2340))=TRUE,IF(Search!$L$5="N","N",1),""))</f>
        <v/>
      </c>
      <c r="Q2340" s="9" t="str">
        <f>IF(Search!$L$6="","",IF(ISNUMBER(SEARCH("Patch",$AU2340))=TRUE,IF(Search!$L$6="N","N",1),""))</f>
        <v/>
      </c>
      <c r="R2340" s="9" t="str">
        <f>IF(Search!$L$7="","",IF(ISNUMBER(SEARCH("Shield",$AU2340))=TRUE,IF(Search!$L$7="N","N",1),""))</f>
        <v/>
      </c>
      <c r="S2340" s="9" t="str">
        <f>IF(Search!$L$8="","",IF(ISNUMBER(SEARCH("Stick",$AU2340))=TRUE,IF(Search!$L$8="N","N",1),""))</f>
        <v/>
      </c>
      <c r="T2340" s="9" t="str">
        <f>IF(Search!$O$4="","",IF(COUNTA($AW2340)=1,IF(Search!$O$4="N","N",1),""))</f>
        <v/>
      </c>
      <c r="U2340" s="9" t="str">
        <f>IF(Search!$O$5="","",IF($AW2340="","",IF($AW2340&lt;Search!$O$5,"",1)))</f>
        <v/>
      </c>
      <c r="V2340" s="9" t="str">
        <f>IF(Search!$O$6="","",IF($AW2340="","",IF($AW2340&gt;Search!$O$6,"",1)))</f>
        <v/>
      </c>
      <c r="W2340" s="9" t="str">
        <f>IF(Search!$U$4="","",IF($AX2340="","",1))</f>
        <v/>
      </c>
      <c r="X2340" s="9" t="str">
        <f>IF(Search!$U$5="","",IF(ISNUMBER(SEARCH(Search!$U$5,$AX2340))=TRUE,IF(Search!$U$5="N","N",1),""))</f>
        <v/>
      </c>
      <c r="Y2340" s="9" t="str">
        <f>IF(Search!$U$6="","",IF($AY2340&lt;Search!$U$6,"",1))</f>
        <v/>
      </c>
      <c r="Z2340" s="9" t="str">
        <f>IF(Search!$R$4="","",IF(Inventory!$BA2340&lt;Search!$R$4,"",1))</f>
        <v/>
      </c>
      <c r="AA2340" s="9" t="str">
        <f>IF(Search!$R$5="","",IF($BA2340&gt;Search!$R$5,"",1))</f>
        <v/>
      </c>
      <c r="AB2340" s="9" t="str">
        <f>IF(Search!$R$6="","",IF($BB2340&lt;Search!$R$6,"",1))</f>
        <v/>
      </c>
      <c r="AC2340" s="9" t="str">
        <f>IF(Search!$R$7="","",IF($BB2340&lt;Search!$R$7,"",1))</f>
        <v/>
      </c>
      <c r="AD2340" s="45" t="str">
        <f>IF(COUNTIF($A2340:$AC2340,"n")&gt;0,"",IF(SUM($A2340:$AC2340)=COUNTA(Search!$C$4:$C$8,Search!$F$4:$F$8,Search!$I$4:$I$6,Search!$I$8,Search!$L$4:$L$8,Search!$O$4:$O$8,Search!$R$4:$R$7,Search!$U$4:$U$7)-COUNTIF(Search!$C$4:$U$7,"n"),1+LARGE($AD$1:AD2339,1),""))</f>
        <v/>
      </c>
      <c r="AE2340" s="45" t="str">
        <f t="shared" si="114"/>
        <v/>
      </c>
      <c r="AF2340" s="45" t="str">
        <f>IF(AD2340="","",COUNTIF($AE$1:$AE2339,$AE2340)+RANK($AE2340,$AE$2:$AE$10540,1))</f>
        <v/>
      </c>
      <c r="AG2340" s="45" t="str">
        <f t="shared" si="112"/>
        <v/>
      </c>
      <c r="AH2340" s="45" t="str">
        <f>IF($AD2340="","",COUNTIF($AG$1:$AG2339,$AG2340)+RANK($AG2340,$AG$1:$AG$10539,0))</f>
        <v/>
      </c>
      <c r="AI2340" s="10" t="str">
        <f t="shared" si="113"/>
        <v>2014-15 Upper Deck #248      /   $</v>
      </c>
      <c r="AJ2340" s="11">
        <v>2014</v>
      </c>
      <c r="AK2340" s="17">
        <v>15</v>
      </c>
      <c r="AL2340" s="12" t="s">
        <v>7</v>
      </c>
      <c r="AM2340" s="10">
        <v>248</v>
      </c>
      <c r="AO2340" s="9"/>
      <c r="AP2340" s="9"/>
      <c r="AQ2340" s="9" t="s">
        <v>2543</v>
      </c>
      <c r="AR2340" s="14"/>
      <c r="AS2340" s="9"/>
      <c r="AT2340" s="9"/>
      <c r="AU2340" s="9"/>
      <c r="AV2340" s="13"/>
      <c r="AW2340" s="13"/>
      <c r="AX2340" s="9"/>
      <c r="AY2340" s="9"/>
      <c r="AZ2340" s="9"/>
      <c r="BA2340" s="33"/>
      <c r="BB2340" s="33"/>
      <c r="BC2340" s="36"/>
      <c r="BD2340" s="12" t="s">
        <v>1771</v>
      </c>
    </row>
    <row r="2341" spans="1:56" s="12" customFormat="1" x14ac:dyDescent="0.2">
      <c r="A2341" s="9" t="str">
        <f>IF(Search!$C$5="","",IF(COUNTA(Inventory!$AP2341)=1,1,""))</f>
        <v/>
      </c>
      <c r="B2341" s="9" t="str">
        <f>IF(Search!$C$4="","",IF(ISNUMBER(SEARCH(Search!$C$4,$AR2341))=TRUE,1,""))</f>
        <v/>
      </c>
      <c r="C2341" s="9" t="str">
        <f>IF(Search!$C$6="x",IF(COUNTA($AQ2341)=1,1,"N"),IF(COUNTA($AQ2341)=1,"N",""))</f>
        <v>N</v>
      </c>
      <c r="D2341" s="9" t="str">
        <f>IF(Search!$O$8="","",IF(ISNUMBER(SEARCH(Search!$O$8,$BD2341))=TRUE,1,""))</f>
        <v/>
      </c>
      <c r="E2341" s="9" t="str">
        <f>IF(Search!$C$7="","",IF(ISNUMBER(SEARCH(Search!$C$7,$AN2341))=TRUE,1,""))</f>
        <v/>
      </c>
      <c r="F2341" s="9" t="str">
        <f>IF(Search!$C$8="","",IF(ISNUMBER(SEARCH(Search!$C$8,$AO2341))=TRUE,1,""))</f>
        <v/>
      </c>
      <c r="G2341" s="9" t="str">
        <f>IF(Search!$F$4="","",IF(Inventory!$AJ2341&lt;Search!$F$4,"",1))</f>
        <v/>
      </c>
      <c r="H2341" s="9" t="str">
        <f>IF(Search!$F$5="","",IF(Inventory!$AJ2341&gt;Search!$F$5,"",1))</f>
        <v/>
      </c>
      <c r="I2341" s="9" t="str">
        <f>IF(Search!$F$7="","",IF(Search!$F$8="",IF(ISNUMBER(SEARCH(Search!$F$7,$AL2341))=TRUE,1,""),""))</f>
        <v/>
      </c>
      <c r="J2341" s="9" t="str">
        <f>IF($AL2341=Search!$F$8,1,"")</f>
        <v/>
      </c>
      <c r="K2341" s="9" t="str">
        <f>IF(Search!$I$4="","",IF(COUNTA($AS2341)=1,IF(Search!$I$4="N","N",1),""))</f>
        <v/>
      </c>
      <c r="L2341" s="9" t="str">
        <f>IF(Search!$I$5="","",IF($AS2341="RC",1,""))</f>
        <v/>
      </c>
      <c r="M2341" s="9" t="str">
        <f>IF(Search!$I$6="","",IF($AS2341="RCP",1,""))</f>
        <v/>
      </c>
      <c r="N2341" s="9" t="str">
        <f>IF(Search!$I$8="","",IF(COUNTA($AT2341)=1,IF(Search!$I$8="N","N",1),""))</f>
        <v/>
      </c>
      <c r="O2341" s="9" t="str">
        <f>IF(Search!$L$4="","",IF(COUNTA($AU2341)=1,IF(Search!$L$4="N","N",1),""))</f>
        <v/>
      </c>
      <c r="P2341" s="9" t="str">
        <f>IF(Search!$L$5="","",IF(ISNUMBER(SEARCH("Jersey",$AU2341))=TRUE,IF(Search!$L$5="N","N",1),""))</f>
        <v/>
      </c>
      <c r="Q2341" s="9" t="str">
        <f>IF(Search!$L$6="","",IF(ISNUMBER(SEARCH("Patch",$AU2341))=TRUE,IF(Search!$L$6="N","N",1),""))</f>
        <v/>
      </c>
      <c r="R2341" s="9" t="str">
        <f>IF(Search!$L$7="","",IF(ISNUMBER(SEARCH("Shield",$AU2341))=TRUE,IF(Search!$L$7="N","N",1),""))</f>
        <v/>
      </c>
      <c r="S2341" s="9" t="str">
        <f>IF(Search!$L$8="","",IF(ISNUMBER(SEARCH("Stick",$AU2341))=TRUE,IF(Search!$L$8="N","N",1),""))</f>
        <v/>
      </c>
      <c r="T2341" s="9" t="str">
        <f>IF(Search!$O$4="","",IF(COUNTA($AW2341)=1,IF(Search!$O$4="N","N",1),""))</f>
        <v/>
      </c>
      <c r="U2341" s="9" t="str">
        <f>IF(Search!$O$5="","",IF($AW2341="","",IF($AW2341&lt;Search!$O$5,"",1)))</f>
        <v/>
      </c>
      <c r="V2341" s="9" t="str">
        <f>IF(Search!$O$6="","",IF($AW2341="","",IF($AW2341&gt;Search!$O$6,"",1)))</f>
        <v/>
      </c>
      <c r="W2341" s="9" t="str">
        <f>IF(Search!$U$4="","",IF($AX2341="","",1))</f>
        <v/>
      </c>
      <c r="X2341" s="9" t="str">
        <f>IF(Search!$U$5="","",IF(ISNUMBER(SEARCH(Search!$U$5,$AX2341))=TRUE,IF(Search!$U$5="N","N",1),""))</f>
        <v/>
      </c>
      <c r="Y2341" s="9" t="str">
        <f>IF(Search!$U$6="","",IF($AY2341&lt;Search!$U$6,"",1))</f>
        <v/>
      </c>
      <c r="Z2341" s="9" t="str">
        <f>IF(Search!$R$4="","",IF(Inventory!$BA2341&lt;Search!$R$4,"",1))</f>
        <v/>
      </c>
      <c r="AA2341" s="9" t="str">
        <f>IF(Search!$R$5="","",IF($BA2341&gt;Search!$R$5,"",1))</f>
        <v/>
      </c>
      <c r="AB2341" s="9" t="str">
        <f>IF(Search!$R$6="","",IF($BB2341&lt;Search!$R$6,"",1))</f>
        <v/>
      </c>
      <c r="AC2341" s="9" t="str">
        <f>IF(Search!$R$7="","",IF($BB2341&lt;Search!$R$7,"",1))</f>
        <v/>
      </c>
      <c r="AD2341" s="45" t="str">
        <f>IF(COUNTIF($A2341:$AC2341,"n")&gt;0,"",IF(SUM($A2341:$AC2341)=COUNTA(Search!$C$4:$C$8,Search!$F$4:$F$8,Search!$I$4:$I$6,Search!$I$8,Search!$L$4:$L$8,Search!$O$4:$O$8,Search!$R$4:$R$7,Search!$U$4:$U$7)-COUNTIF(Search!$C$4:$U$7,"n"),1+LARGE($AD$1:AD2340,1),""))</f>
        <v/>
      </c>
      <c r="AE2341" s="45" t="str">
        <f t="shared" si="114"/>
        <v/>
      </c>
      <c r="AF2341" s="45" t="str">
        <f>IF(AD2341="","",COUNTIF($AE$1:$AE2340,$AE2341)+RANK($AE2341,$AE$2:$AE$10540,1))</f>
        <v/>
      </c>
      <c r="AG2341" s="45" t="str">
        <f t="shared" si="112"/>
        <v/>
      </c>
      <c r="AH2341" s="45" t="str">
        <f>IF($AD2341="","",COUNTIF($AG$1:$AG2340,$AG2341)+RANK($AG2341,$AG$1:$AG$10539,0))</f>
        <v/>
      </c>
      <c r="AI2341" s="10" t="str">
        <f t="shared" si="113"/>
        <v>2014-15 Upper Deck #249      /   $</v>
      </c>
      <c r="AJ2341" s="11">
        <v>2014</v>
      </c>
      <c r="AK2341" s="17">
        <v>15</v>
      </c>
      <c r="AL2341" s="12" t="s">
        <v>7</v>
      </c>
      <c r="AM2341" s="10">
        <v>249</v>
      </c>
      <c r="AO2341" s="9"/>
      <c r="AP2341" s="9"/>
      <c r="AQ2341" s="9" t="s">
        <v>2543</v>
      </c>
      <c r="AR2341" s="14"/>
      <c r="AS2341" s="9"/>
      <c r="AT2341" s="9"/>
      <c r="AU2341" s="9"/>
      <c r="AV2341" s="13"/>
      <c r="AW2341" s="13"/>
      <c r="AX2341" s="9"/>
      <c r="AY2341" s="9"/>
      <c r="AZ2341" s="9"/>
      <c r="BA2341" s="33"/>
      <c r="BB2341" s="33"/>
      <c r="BC2341" s="36"/>
      <c r="BD2341" s="12" t="s">
        <v>1771</v>
      </c>
    </row>
    <row r="2342" spans="1:56" s="12" customFormat="1" x14ac:dyDescent="0.2">
      <c r="A2342" s="9" t="str">
        <f>IF(Search!$C$5="","",IF(COUNTA(Inventory!$AP2342)=1,1,""))</f>
        <v/>
      </c>
      <c r="B2342" s="9" t="str">
        <f>IF(Search!$C$4="","",IF(ISNUMBER(SEARCH(Search!$C$4,$AR2342))=TRUE,1,""))</f>
        <v/>
      </c>
      <c r="C2342" s="9" t="str">
        <f>IF(Search!$C$6="x",IF(COUNTA($AQ2342)=1,1,"N"),IF(COUNTA($AQ2342)=1,"N",""))</f>
        <v>N</v>
      </c>
      <c r="D2342" s="9" t="str">
        <f>IF(Search!$O$8="","",IF(ISNUMBER(SEARCH(Search!$O$8,$BD2342))=TRUE,1,""))</f>
        <v/>
      </c>
      <c r="E2342" s="9" t="str">
        <f>IF(Search!$C$7="","",IF(ISNUMBER(SEARCH(Search!$C$7,$AN2342))=TRUE,1,""))</f>
        <v/>
      </c>
      <c r="F2342" s="9" t="str">
        <f>IF(Search!$C$8="","",IF(ISNUMBER(SEARCH(Search!$C$8,$AO2342))=TRUE,1,""))</f>
        <v/>
      </c>
      <c r="G2342" s="9" t="str">
        <f>IF(Search!$F$4="","",IF(Inventory!$AJ2342&lt;Search!$F$4,"",1))</f>
        <v/>
      </c>
      <c r="H2342" s="9" t="str">
        <f>IF(Search!$F$5="","",IF(Inventory!$AJ2342&gt;Search!$F$5,"",1))</f>
        <v/>
      </c>
      <c r="I2342" s="9" t="str">
        <f>IF(Search!$F$7="","",IF(Search!$F$8="",IF(ISNUMBER(SEARCH(Search!$F$7,$AL2342))=TRUE,1,""),""))</f>
        <v/>
      </c>
      <c r="J2342" s="9" t="str">
        <f>IF($AL2342=Search!$F$8,1,"")</f>
        <v/>
      </c>
      <c r="K2342" s="9" t="str">
        <f>IF(Search!$I$4="","",IF(COUNTA($AS2342)=1,IF(Search!$I$4="N","N",1),""))</f>
        <v/>
      </c>
      <c r="L2342" s="9" t="str">
        <f>IF(Search!$I$5="","",IF($AS2342="RC",1,""))</f>
        <v/>
      </c>
      <c r="M2342" s="9" t="str">
        <f>IF(Search!$I$6="","",IF($AS2342="RCP",1,""))</f>
        <v/>
      </c>
      <c r="N2342" s="9" t="str">
        <f>IF(Search!$I$8="","",IF(COUNTA($AT2342)=1,IF(Search!$I$8="N","N",1),""))</f>
        <v/>
      </c>
      <c r="O2342" s="9" t="str">
        <f>IF(Search!$L$4="","",IF(COUNTA($AU2342)=1,IF(Search!$L$4="N","N",1),""))</f>
        <v/>
      </c>
      <c r="P2342" s="9" t="str">
        <f>IF(Search!$L$5="","",IF(ISNUMBER(SEARCH("Jersey",$AU2342))=TRUE,IF(Search!$L$5="N","N",1),""))</f>
        <v/>
      </c>
      <c r="Q2342" s="9" t="str">
        <f>IF(Search!$L$6="","",IF(ISNUMBER(SEARCH("Patch",$AU2342))=TRUE,IF(Search!$L$6="N","N",1),""))</f>
        <v/>
      </c>
      <c r="R2342" s="9" t="str">
        <f>IF(Search!$L$7="","",IF(ISNUMBER(SEARCH("Shield",$AU2342))=TRUE,IF(Search!$L$7="N","N",1),""))</f>
        <v/>
      </c>
      <c r="S2342" s="9" t="str">
        <f>IF(Search!$L$8="","",IF(ISNUMBER(SEARCH("Stick",$AU2342))=TRUE,IF(Search!$L$8="N","N",1),""))</f>
        <v/>
      </c>
      <c r="T2342" s="9" t="str">
        <f>IF(Search!$O$4="","",IF(COUNTA($AW2342)=1,IF(Search!$O$4="N","N",1),""))</f>
        <v/>
      </c>
      <c r="U2342" s="9" t="str">
        <f>IF(Search!$O$5="","",IF($AW2342="","",IF($AW2342&lt;Search!$O$5,"",1)))</f>
        <v/>
      </c>
      <c r="V2342" s="9" t="str">
        <f>IF(Search!$O$6="","",IF($AW2342="","",IF($AW2342&gt;Search!$O$6,"",1)))</f>
        <v/>
      </c>
      <c r="W2342" s="9" t="str">
        <f>IF(Search!$U$4="","",IF($AX2342="","",1))</f>
        <v/>
      </c>
      <c r="X2342" s="9" t="str">
        <f>IF(Search!$U$5="","",IF(ISNUMBER(SEARCH(Search!$U$5,$AX2342))=TRUE,IF(Search!$U$5="N","N",1),""))</f>
        <v/>
      </c>
      <c r="Y2342" s="9" t="str">
        <f>IF(Search!$U$6="","",IF($AY2342&lt;Search!$U$6,"",1))</f>
        <v/>
      </c>
      <c r="Z2342" s="9" t="str">
        <f>IF(Search!$R$4="","",IF(Inventory!$BA2342&lt;Search!$R$4,"",1))</f>
        <v/>
      </c>
      <c r="AA2342" s="9" t="str">
        <f>IF(Search!$R$5="","",IF($BA2342&gt;Search!$R$5,"",1))</f>
        <v/>
      </c>
      <c r="AB2342" s="9" t="str">
        <f>IF(Search!$R$6="","",IF($BB2342&lt;Search!$R$6,"",1))</f>
        <v/>
      </c>
      <c r="AC2342" s="9" t="str">
        <f>IF(Search!$R$7="","",IF($BB2342&lt;Search!$R$7,"",1))</f>
        <v/>
      </c>
      <c r="AD2342" s="45" t="str">
        <f>IF(COUNTIF($A2342:$AC2342,"n")&gt;0,"",IF(SUM($A2342:$AC2342)=COUNTA(Search!$C$4:$C$8,Search!$F$4:$F$8,Search!$I$4:$I$6,Search!$I$8,Search!$L$4:$L$8,Search!$O$4:$O$8,Search!$R$4:$R$7,Search!$U$4:$U$7)-COUNTIF(Search!$C$4:$U$7,"n"),1+LARGE($AD$1:AD2341,1),""))</f>
        <v/>
      </c>
      <c r="AE2342" s="45" t="str">
        <f t="shared" si="114"/>
        <v/>
      </c>
      <c r="AF2342" s="45" t="str">
        <f>IF(AD2342="","",COUNTIF($AE$1:$AE2341,$AE2342)+RANK($AE2342,$AE$2:$AE$10540,1))</f>
        <v/>
      </c>
      <c r="AG2342" s="45" t="str">
        <f t="shared" si="112"/>
        <v/>
      </c>
      <c r="AH2342" s="45" t="str">
        <f>IF($AD2342="","",COUNTIF($AG$1:$AG2341,$AG2342)+RANK($AG2342,$AG$1:$AG$10539,0))</f>
        <v/>
      </c>
      <c r="AI2342" s="10" t="str">
        <f t="shared" si="113"/>
        <v>2014-15 Upper Deck #250      /   $</v>
      </c>
      <c r="AJ2342" s="11">
        <v>2014</v>
      </c>
      <c r="AK2342" s="17">
        <v>15</v>
      </c>
      <c r="AL2342" s="12" t="s">
        <v>7</v>
      </c>
      <c r="AM2342" s="10">
        <v>250</v>
      </c>
      <c r="AO2342" s="9"/>
      <c r="AP2342" s="9"/>
      <c r="AQ2342" s="9" t="s">
        <v>2543</v>
      </c>
      <c r="AR2342" s="14"/>
      <c r="AS2342" s="9"/>
      <c r="AT2342" s="9"/>
      <c r="AU2342" s="9"/>
      <c r="AV2342" s="13"/>
      <c r="AW2342" s="13"/>
      <c r="AX2342" s="9"/>
      <c r="AY2342" s="9"/>
      <c r="AZ2342" s="9"/>
      <c r="BA2342" s="33"/>
      <c r="BB2342" s="33"/>
      <c r="BC2342" s="36"/>
      <c r="BD2342" s="12" t="s">
        <v>1771</v>
      </c>
    </row>
    <row r="2343" spans="1:56" s="12" customFormat="1" x14ac:dyDescent="0.2">
      <c r="A2343" s="9" t="str">
        <f>IF(Search!$C$5="","",IF(COUNTA(Inventory!$AP2343)=1,1,""))</f>
        <v/>
      </c>
      <c r="B2343" s="9" t="str">
        <f>IF(Search!$C$4="","",IF(ISNUMBER(SEARCH(Search!$C$4,$AR2343))=TRUE,1,""))</f>
        <v/>
      </c>
      <c r="C2343" s="9" t="str">
        <f>IF(Search!$C$6="x",IF(COUNTA($AQ2343)=1,1,"N"),IF(COUNTA($AQ2343)=1,"N",""))</f>
        <v>N</v>
      </c>
      <c r="D2343" s="9" t="str">
        <f>IF(Search!$O$8="","",IF(ISNUMBER(SEARCH(Search!$O$8,$BD2343))=TRUE,1,""))</f>
        <v/>
      </c>
      <c r="E2343" s="9" t="str">
        <f>IF(Search!$C$7="","",IF(ISNUMBER(SEARCH(Search!$C$7,$AN2343))=TRUE,1,""))</f>
        <v/>
      </c>
      <c r="F2343" s="9" t="str">
        <f>IF(Search!$C$8="","",IF(ISNUMBER(SEARCH(Search!$C$8,$AO2343))=TRUE,1,""))</f>
        <v/>
      </c>
      <c r="G2343" s="9" t="str">
        <f>IF(Search!$F$4="","",IF(Inventory!$AJ2343&lt;Search!$F$4,"",1))</f>
        <v/>
      </c>
      <c r="H2343" s="9" t="str">
        <f>IF(Search!$F$5="","",IF(Inventory!$AJ2343&gt;Search!$F$5,"",1))</f>
        <v/>
      </c>
      <c r="I2343" s="9" t="str">
        <f>IF(Search!$F$7="","",IF(Search!$F$8="",IF(ISNUMBER(SEARCH(Search!$F$7,$AL2343))=TRUE,1,""),""))</f>
        <v/>
      </c>
      <c r="J2343" s="9" t="str">
        <f>IF($AL2343=Search!$F$8,1,"")</f>
        <v/>
      </c>
      <c r="K2343" s="9" t="str">
        <f>IF(Search!$I$4="","",IF(COUNTA($AS2343)=1,IF(Search!$I$4="N","N",1),""))</f>
        <v/>
      </c>
      <c r="L2343" s="9" t="str">
        <f>IF(Search!$I$5="","",IF($AS2343="RC",1,""))</f>
        <v/>
      </c>
      <c r="M2343" s="9" t="str">
        <f>IF(Search!$I$6="","",IF($AS2343="RCP",1,""))</f>
        <v/>
      </c>
      <c r="N2343" s="9" t="str">
        <f>IF(Search!$I$8="","",IF(COUNTA($AT2343)=1,IF(Search!$I$8="N","N",1),""))</f>
        <v/>
      </c>
      <c r="O2343" s="9" t="str">
        <f>IF(Search!$L$4="","",IF(COUNTA($AU2343)=1,IF(Search!$L$4="N","N",1),""))</f>
        <v/>
      </c>
      <c r="P2343" s="9" t="str">
        <f>IF(Search!$L$5="","",IF(ISNUMBER(SEARCH("Jersey",$AU2343))=TRUE,IF(Search!$L$5="N","N",1),""))</f>
        <v/>
      </c>
      <c r="Q2343" s="9" t="str">
        <f>IF(Search!$L$6="","",IF(ISNUMBER(SEARCH("Patch",$AU2343))=TRUE,IF(Search!$L$6="N","N",1),""))</f>
        <v/>
      </c>
      <c r="R2343" s="9" t="str">
        <f>IF(Search!$L$7="","",IF(ISNUMBER(SEARCH("Shield",$AU2343))=TRUE,IF(Search!$L$7="N","N",1),""))</f>
        <v/>
      </c>
      <c r="S2343" s="9" t="str">
        <f>IF(Search!$L$8="","",IF(ISNUMBER(SEARCH("Stick",$AU2343))=TRUE,IF(Search!$L$8="N","N",1),""))</f>
        <v/>
      </c>
      <c r="T2343" s="9" t="str">
        <f>IF(Search!$O$4="","",IF(COUNTA($AW2343)=1,IF(Search!$O$4="N","N",1),""))</f>
        <v/>
      </c>
      <c r="U2343" s="9" t="str">
        <f>IF(Search!$O$5="","",IF($AW2343="","",IF($AW2343&lt;Search!$O$5,"",1)))</f>
        <v/>
      </c>
      <c r="V2343" s="9" t="str">
        <f>IF(Search!$O$6="","",IF($AW2343="","",IF($AW2343&gt;Search!$O$6,"",1)))</f>
        <v/>
      </c>
      <c r="W2343" s="9" t="str">
        <f>IF(Search!$U$4="","",IF($AX2343="","",1))</f>
        <v/>
      </c>
      <c r="X2343" s="9" t="str">
        <f>IF(Search!$U$5="","",IF(ISNUMBER(SEARCH(Search!$U$5,$AX2343))=TRUE,IF(Search!$U$5="N","N",1),""))</f>
        <v/>
      </c>
      <c r="Y2343" s="9" t="str">
        <f>IF(Search!$U$6="","",IF($AY2343&lt;Search!$U$6,"",1))</f>
        <v/>
      </c>
      <c r="Z2343" s="9" t="str">
        <f>IF(Search!$R$4="","",IF(Inventory!$BA2343&lt;Search!$R$4,"",1))</f>
        <v/>
      </c>
      <c r="AA2343" s="9" t="str">
        <f>IF(Search!$R$5="","",IF($BA2343&gt;Search!$R$5,"",1))</f>
        <v/>
      </c>
      <c r="AB2343" s="9" t="str">
        <f>IF(Search!$R$6="","",IF($BB2343&lt;Search!$R$6,"",1))</f>
        <v/>
      </c>
      <c r="AC2343" s="9" t="str">
        <f>IF(Search!$R$7="","",IF($BB2343&lt;Search!$R$7,"",1))</f>
        <v/>
      </c>
      <c r="AD2343" s="45" t="str">
        <f>IF(COUNTIF($A2343:$AC2343,"n")&gt;0,"",IF(SUM($A2343:$AC2343)=COUNTA(Search!$C$4:$C$8,Search!$F$4:$F$8,Search!$I$4:$I$6,Search!$I$8,Search!$L$4:$L$8,Search!$O$4:$O$8,Search!$R$4:$R$7,Search!$U$4:$U$7)-COUNTIF(Search!$C$4:$U$7,"n"),1+LARGE($AD$1:AD2342,1),""))</f>
        <v/>
      </c>
      <c r="AE2343" s="45" t="str">
        <f t="shared" si="114"/>
        <v/>
      </c>
      <c r="AF2343" s="45" t="str">
        <f>IF(AD2343="","",COUNTIF($AE$1:$AE2342,$AE2343)+RANK($AE2343,$AE$2:$AE$10540,1))</f>
        <v/>
      </c>
      <c r="AG2343" s="45" t="str">
        <f t="shared" si="112"/>
        <v/>
      </c>
      <c r="AH2343" s="45" t="str">
        <f>IF($AD2343="","",COUNTIF($AG$1:$AG2342,$AG2343)+RANK($AG2343,$AG$1:$AG$10539,0))</f>
        <v/>
      </c>
      <c r="AI2343" s="10" t="str">
        <f t="shared" si="113"/>
        <v>2014-15 Upper Deck #451      /   $</v>
      </c>
      <c r="AJ2343" s="11">
        <v>2014</v>
      </c>
      <c r="AK2343" s="17">
        <v>15</v>
      </c>
      <c r="AL2343" s="12" t="s">
        <v>7</v>
      </c>
      <c r="AM2343" s="10">
        <v>451</v>
      </c>
      <c r="AO2343" s="9"/>
      <c r="AP2343" s="9"/>
      <c r="AQ2343" s="9" t="s">
        <v>2543</v>
      </c>
      <c r="AR2343" s="14"/>
      <c r="AS2343" s="9"/>
      <c r="AT2343" s="9"/>
      <c r="AU2343" s="9"/>
      <c r="AV2343" s="13"/>
      <c r="AW2343" s="13"/>
      <c r="AX2343" s="9"/>
      <c r="AY2343" s="9"/>
      <c r="AZ2343" s="9"/>
      <c r="BA2343" s="33"/>
      <c r="BB2343" s="33"/>
      <c r="BC2343" s="36"/>
      <c r="BD2343" s="12" t="s">
        <v>1771</v>
      </c>
    </row>
    <row r="2344" spans="1:56" s="12" customFormat="1" x14ac:dyDescent="0.2">
      <c r="A2344" s="9" t="str">
        <f>IF(Search!$C$5="","",IF(COUNTA(Inventory!$AP2344)=1,1,""))</f>
        <v/>
      </c>
      <c r="B2344" s="9" t="str">
        <f>IF(Search!$C$4="","",IF(ISNUMBER(SEARCH(Search!$C$4,$AR2344))=TRUE,1,""))</f>
        <v/>
      </c>
      <c r="C2344" s="9" t="str">
        <f>IF(Search!$C$6="x",IF(COUNTA($AQ2344)=1,1,"N"),IF(COUNTA($AQ2344)=1,"N",""))</f>
        <v>N</v>
      </c>
      <c r="D2344" s="9" t="str">
        <f>IF(Search!$O$8="","",IF(ISNUMBER(SEARCH(Search!$O$8,$BD2344))=TRUE,1,""))</f>
        <v/>
      </c>
      <c r="E2344" s="9" t="str">
        <f>IF(Search!$C$7="","",IF(ISNUMBER(SEARCH(Search!$C$7,$AN2344))=TRUE,1,""))</f>
        <v/>
      </c>
      <c r="F2344" s="9" t="str">
        <f>IF(Search!$C$8="","",IF(ISNUMBER(SEARCH(Search!$C$8,$AO2344))=TRUE,1,""))</f>
        <v/>
      </c>
      <c r="G2344" s="9" t="str">
        <f>IF(Search!$F$4="","",IF(Inventory!$AJ2344&lt;Search!$F$4,"",1))</f>
        <v/>
      </c>
      <c r="H2344" s="9" t="str">
        <f>IF(Search!$F$5="","",IF(Inventory!$AJ2344&gt;Search!$F$5,"",1))</f>
        <v/>
      </c>
      <c r="I2344" s="9" t="str">
        <f>IF(Search!$F$7="","",IF(Search!$F$8="",IF(ISNUMBER(SEARCH(Search!$F$7,$AL2344))=TRUE,1,""),""))</f>
        <v/>
      </c>
      <c r="J2344" s="9" t="str">
        <f>IF($AL2344=Search!$F$8,1,"")</f>
        <v/>
      </c>
      <c r="K2344" s="9" t="str">
        <f>IF(Search!$I$4="","",IF(COUNTA($AS2344)=1,IF(Search!$I$4="N","N",1),""))</f>
        <v/>
      </c>
      <c r="L2344" s="9" t="str">
        <f>IF(Search!$I$5="","",IF($AS2344="RC",1,""))</f>
        <v/>
      </c>
      <c r="M2344" s="9" t="str">
        <f>IF(Search!$I$6="","",IF($AS2344="RCP",1,""))</f>
        <v/>
      </c>
      <c r="N2344" s="9" t="str">
        <f>IF(Search!$I$8="","",IF(COUNTA($AT2344)=1,IF(Search!$I$8="N","N",1),""))</f>
        <v/>
      </c>
      <c r="O2344" s="9" t="str">
        <f>IF(Search!$L$4="","",IF(COUNTA($AU2344)=1,IF(Search!$L$4="N","N",1),""))</f>
        <v/>
      </c>
      <c r="P2344" s="9" t="str">
        <f>IF(Search!$L$5="","",IF(ISNUMBER(SEARCH("Jersey",$AU2344))=TRUE,IF(Search!$L$5="N","N",1),""))</f>
        <v/>
      </c>
      <c r="Q2344" s="9" t="str">
        <f>IF(Search!$L$6="","",IF(ISNUMBER(SEARCH("Patch",$AU2344))=TRUE,IF(Search!$L$6="N","N",1),""))</f>
        <v/>
      </c>
      <c r="R2344" s="9" t="str">
        <f>IF(Search!$L$7="","",IF(ISNUMBER(SEARCH("Shield",$AU2344))=TRUE,IF(Search!$L$7="N","N",1),""))</f>
        <v/>
      </c>
      <c r="S2344" s="9" t="str">
        <f>IF(Search!$L$8="","",IF(ISNUMBER(SEARCH("Stick",$AU2344))=TRUE,IF(Search!$L$8="N","N",1),""))</f>
        <v/>
      </c>
      <c r="T2344" s="9" t="str">
        <f>IF(Search!$O$4="","",IF(COUNTA($AW2344)=1,IF(Search!$O$4="N","N",1),""))</f>
        <v/>
      </c>
      <c r="U2344" s="9" t="str">
        <f>IF(Search!$O$5="","",IF($AW2344="","",IF($AW2344&lt;Search!$O$5,"",1)))</f>
        <v/>
      </c>
      <c r="V2344" s="9" t="str">
        <f>IF(Search!$O$6="","",IF($AW2344="","",IF($AW2344&gt;Search!$O$6,"",1)))</f>
        <v/>
      </c>
      <c r="W2344" s="9" t="str">
        <f>IF(Search!$U$4="","",IF($AX2344="","",1))</f>
        <v/>
      </c>
      <c r="X2344" s="9" t="str">
        <f>IF(Search!$U$5="","",IF(ISNUMBER(SEARCH(Search!$U$5,$AX2344))=TRUE,IF(Search!$U$5="N","N",1),""))</f>
        <v/>
      </c>
      <c r="Y2344" s="9" t="str">
        <f>IF(Search!$U$6="","",IF($AY2344&lt;Search!$U$6,"",1))</f>
        <v/>
      </c>
      <c r="Z2344" s="9" t="str">
        <f>IF(Search!$R$4="","",IF(Inventory!$BA2344&lt;Search!$R$4,"",1))</f>
        <v/>
      </c>
      <c r="AA2344" s="9" t="str">
        <f>IF(Search!$R$5="","",IF($BA2344&gt;Search!$R$5,"",1))</f>
        <v/>
      </c>
      <c r="AB2344" s="9" t="str">
        <f>IF(Search!$R$6="","",IF($BB2344&lt;Search!$R$6,"",1))</f>
        <v/>
      </c>
      <c r="AC2344" s="9" t="str">
        <f>IF(Search!$R$7="","",IF($BB2344&lt;Search!$R$7,"",1))</f>
        <v/>
      </c>
      <c r="AD2344" s="45" t="str">
        <f>IF(COUNTIF($A2344:$AC2344,"n")&gt;0,"",IF(SUM($A2344:$AC2344)=COUNTA(Search!$C$4:$C$8,Search!$F$4:$F$8,Search!$I$4:$I$6,Search!$I$8,Search!$L$4:$L$8,Search!$O$4:$O$8,Search!$R$4:$R$7,Search!$U$4:$U$7)-COUNTIF(Search!$C$4:$U$7,"n"),1+LARGE($AD$1:AD2343,1),""))</f>
        <v/>
      </c>
      <c r="AE2344" s="45" t="str">
        <f t="shared" si="114"/>
        <v/>
      </c>
      <c r="AF2344" s="45" t="str">
        <f>IF(AD2344="","",COUNTIF($AE$1:$AE2343,$AE2344)+RANK($AE2344,$AE$2:$AE$10540,1))</f>
        <v/>
      </c>
      <c r="AG2344" s="45" t="str">
        <f t="shared" si="112"/>
        <v/>
      </c>
      <c r="AH2344" s="45" t="str">
        <f>IF($AD2344="","",COUNTIF($AG$1:$AG2343,$AG2344)+RANK($AG2344,$AG$1:$AG$10539,0))</f>
        <v/>
      </c>
      <c r="AI2344" s="10" t="str">
        <f t="shared" si="113"/>
        <v>2014-15 Upper Deck #452      /   $</v>
      </c>
      <c r="AJ2344" s="11">
        <v>2014</v>
      </c>
      <c r="AK2344" s="17">
        <v>15</v>
      </c>
      <c r="AL2344" s="12" t="s">
        <v>7</v>
      </c>
      <c r="AM2344" s="10">
        <v>452</v>
      </c>
      <c r="AO2344" s="9"/>
      <c r="AP2344" s="9"/>
      <c r="AQ2344" s="9" t="s">
        <v>2543</v>
      </c>
      <c r="AR2344" s="14"/>
      <c r="AS2344" s="9"/>
      <c r="AT2344" s="9"/>
      <c r="AU2344" s="9"/>
      <c r="AV2344" s="13"/>
      <c r="AW2344" s="13"/>
      <c r="AX2344" s="9"/>
      <c r="AY2344" s="9"/>
      <c r="AZ2344" s="9"/>
      <c r="BA2344" s="33"/>
      <c r="BB2344" s="33"/>
      <c r="BC2344" s="36"/>
      <c r="BD2344" s="12" t="s">
        <v>1771</v>
      </c>
    </row>
    <row r="2345" spans="1:56" s="12" customFormat="1" x14ac:dyDescent="0.2">
      <c r="A2345" s="9" t="str">
        <f>IF(Search!$C$5="","",IF(COUNTA(Inventory!$AP2345)=1,1,""))</f>
        <v/>
      </c>
      <c r="B2345" s="9" t="str">
        <f>IF(Search!$C$4="","",IF(ISNUMBER(SEARCH(Search!$C$4,$AR2345))=TRUE,1,""))</f>
        <v/>
      </c>
      <c r="C2345" s="9" t="str">
        <f>IF(Search!$C$6="x",IF(COUNTA($AQ2345)=1,1,"N"),IF(COUNTA($AQ2345)=1,"N",""))</f>
        <v>N</v>
      </c>
      <c r="D2345" s="9" t="str">
        <f>IF(Search!$O$8="","",IF(ISNUMBER(SEARCH(Search!$O$8,$BD2345))=TRUE,1,""))</f>
        <v/>
      </c>
      <c r="E2345" s="9" t="str">
        <f>IF(Search!$C$7="","",IF(ISNUMBER(SEARCH(Search!$C$7,$AN2345))=TRUE,1,""))</f>
        <v/>
      </c>
      <c r="F2345" s="9" t="str">
        <f>IF(Search!$C$8="","",IF(ISNUMBER(SEARCH(Search!$C$8,$AO2345))=TRUE,1,""))</f>
        <v/>
      </c>
      <c r="G2345" s="9" t="str">
        <f>IF(Search!$F$4="","",IF(Inventory!$AJ2345&lt;Search!$F$4,"",1))</f>
        <v/>
      </c>
      <c r="H2345" s="9" t="str">
        <f>IF(Search!$F$5="","",IF(Inventory!$AJ2345&gt;Search!$F$5,"",1))</f>
        <v/>
      </c>
      <c r="I2345" s="9" t="str">
        <f>IF(Search!$F$7="","",IF(Search!$F$8="",IF(ISNUMBER(SEARCH(Search!$F$7,$AL2345))=TRUE,1,""),""))</f>
        <v/>
      </c>
      <c r="J2345" s="9" t="str">
        <f>IF($AL2345=Search!$F$8,1,"")</f>
        <v/>
      </c>
      <c r="K2345" s="9" t="str">
        <f>IF(Search!$I$4="","",IF(COUNTA($AS2345)=1,IF(Search!$I$4="N","N",1),""))</f>
        <v/>
      </c>
      <c r="L2345" s="9" t="str">
        <f>IF(Search!$I$5="","",IF($AS2345="RC",1,""))</f>
        <v/>
      </c>
      <c r="M2345" s="9" t="str">
        <f>IF(Search!$I$6="","",IF($AS2345="RCP",1,""))</f>
        <v/>
      </c>
      <c r="N2345" s="9" t="str">
        <f>IF(Search!$I$8="","",IF(COUNTA($AT2345)=1,IF(Search!$I$8="N","N",1),""))</f>
        <v/>
      </c>
      <c r="O2345" s="9" t="str">
        <f>IF(Search!$L$4="","",IF(COUNTA($AU2345)=1,IF(Search!$L$4="N","N",1),""))</f>
        <v/>
      </c>
      <c r="P2345" s="9" t="str">
        <f>IF(Search!$L$5="","",IF(ISNUMBER(SEARCH("Jersey",$AU2345))=TRUE,IF(Search!$L$5="N","N",1),""))</f>
        <v/>
      </c>
      <c r="Q2345" s="9" t="str">
        <f>IF(Search!$L$6="","",IF(ISNUMBER(SEARCH("Patch",$AU2345))=TRUE,IF(Search!$L$6="N","N",1),""))</f>
        <v/>
      </c>
      <c r="R2345" s="9" t="str">
        <f>IF(Search!$L$7="","",IF(ISNUMBER(SEARCH("Shield",$AU2345))=TRUE,IF(Search!$L$7="N","N",1),""))</f>
        <v/>
      </c>
      <c r="S2345" s="9" t="str">
        <f>IF(Search!$L$8="","",IF(ISNUMBER(SEARCH("Stick",$AU2345))=TRUE,IF(Search!$L$8="N","N",1),""))</f>
        <v/>
      </c>
      <c r="T2345" s="9" t="str">
        <f>IF(Search!$O$4="","",IF(COUNTA($AW2345)=1,IF(Search!$O$4="N","N",1),""))</f>
        <v/>
      </c>
      <c r="U2345" s="9" t="str">
        <f>IF(Search!$O$5="","",IF($AW2345="","",IF($AW2345&lt;Search!$O$5,"",1)))</f>
        <v/>
      </c>
      <c r="V2345" s="9" t="str">
        <f>IF(Search!$O$6="","",IF($AW2345="","",IF($AW2345&gt;Search!$O$6,"",1)))</f>
        <v/>
      </c>
      <c r="W2345" s="9" t="str">
        <f>IF(Search!$U$4="","",IF($AX2345="","",1))</f>
        <v/>
      </c>
      <c r="X2345" s="9" t="str">
        <f>IF(Search!$U$5="","",IF(ISNUMBER(SEARCH(Search!$U$5,$AX2345))=TRUE,IF(Search!$U$5="N","N",1),""))</f>
        <v/>
      </c>
      <c r="Y2345" s="9" t="str">
        <f>IF(Search!$U$6="","",IF($AY2345&lt;Search!$U$6,"",1))</f>
        <v/>
      </c>
      <c r="Z2345" s="9" t="str">
        <f>IF(Search!$R$4="","",IF(Inventory!$BA2345&lt;Search!$R$4,"",1))</f>
        <v/>
      </c>
      <c r="AA2345" s="9" t="str">
        <f>IF(Search!$R$5="","",IF($BA2345&gt;Search!$R$5,"",1))</f>
        <v/>
      </c>
      <c r="AB2345" s="9" t="str">
        <f>IF(Search!$R$6="","",IF($BB2345&lt;Search!$R$6,"",1))</f>
        <v/>
      </c>
      <c r="AC2345" s="9" t="str">
        <f>IF(Search!$R$7="","",IF($BB2345&lt;Search!$R$7,"",1))</f>
        <v/>
      </c>
      <c r="AD2345" s="45" t="str">
        <f>IF(COUNTIF($A2345:$AC2345,"n")&gt;0,"",IF(SUM($A2345:$AC2345)=COUNTA(Search!$C$4:$C$8,Search!$F$4:$F$8,Search!$I$4:$I$6,Search!$I$8,Search!$L$4:$L$8,Search!$O$4:$O$8,Search!$R$4:$R$7,Search!$U$4:$U$7)-COUNTIF(Search!$C$4:$U$7,"n"),1+LARGE($AD$1:AD2344,1),""))</f>
        <v/>
      </c>
      <c r="AE2345" s="45" t="str">
        <f t="shared" si="114"/>
        <v/>
      </c>
      <c r="AF2345" s="45" t="str">
        <f>IF(AD2345="","",COUNTIF($AE$1:$AE2344,$AE2345)+RANK($AE2345,$AE$2:$AE$10540,1))</f>
        <v/>
      </c>
      <c r="AG2345" s="45" t="str">
        <f t="shared" si="112"/>
        <v/>
      </c>
      <c r="AH2345" s="45" t="str">
        <f>IF($AD2345="","",COUNTIF($AG$1:$AG2344,$AG2345)+RANK($AG2345,$AG$1:$AG$10539,0))</f>
        <v/>
      </c>
      <c r="AI2345" s="10" t="str">
        <f t="shared" si="113"/>
        <v>2014-15 Upper Deck #453      /   $</v>
      </c>
      <c r="AJ2345" s="11">
        <v>2014</v>
      </c>
      <c r="AK2345" s="17">
        <v>15</v>
      </c>
      <c r="AL2345" s="12" t="s">
        <v>7</v>
      </c>
      <c r="AM2345" s="10">
        <v>453</v>
      </c>
      <c r="AO2345" s="9"/>
      <c r="AP2345" s="9"/>
      <c r="AQ2345" s="9" t="s">
        <v>2543</v>
      </c>
      <c r="AR2345" s="14"/>
      <c r="AS2345" s="9"/>
      <c r="AT2345" s="9"/>
      <c r="AU2345" s="9"/>
      <c r="AV2345" s="13"/>
      <c r="AW2345" s="13"/>
      <c r="AX2345" s="9"/>
      <c r="AY2345" s="9"/>
      <c r="AZ2345" s="9"/>
      <c r="BA2345" s="33"/>
      <c r="BB2345" s="33"/>
      <c r="BC2345" s="36"/>
      <c r="BD2345" s="12" t="s">
        <v>1771</v>
      </c>
    </row>
    <row r="2346" spans="1:56" s="12" customFormat="1" x14ac:dyDescent="0.2">
      <c r="A2346" s="9" t="str">
        <f>IF(Search!$C$5="","",IF(COUNTA(Inventory!$AP2346)=1,1,""))</f>
        <v/>
      </c>
      <c r="B2346" s="9" t="str">
        <f>IF(Search!$C$4="","",IF(ISNUMBER(SEARCH(Search!$C$4,$AR2346))=TRUE,1,""))</f>
        <v/>
      </c>
      <c r="C2346" s="9" t="str">
        <f>IF(Search!$C$6="x",IF(COUNTA($AQ2346)=1,1,"N"),IF(COUNTA($AQ2346)=1,"N",""))</f>
        <v>N</v>
      </c>
      <c r="D2346" s="9" t="str">
        <f>IF(Search!$O$8="","",IF(ISNUMBER(SEARCH(Search!$O$8,$BD2346))=TRUE,1,""))</f>
        <v/>
      </c>
      <c r="E2346" s="9" t="str">
        <f>IF(Search!$C$7="","",IF(ISNUMBER(SEARCH(Search!$C$7,$AN2346))=TRUE,1,""))</f>
        <v/>
      </c>
      <c r="F2346" s="9" t="str">
        <f>IF(Search!$C$8="","",IF(ISNUMBER(SEARCH(Search!$C$8,$AO2346))=TRUE,1,""))</f>
        <v/>
      </c>
      <c r="G2346" s="9" t="str">
        <f>IF(Search!$F$4="","",IF(Inventory!$AJ2346&lt;Search!$F$4,"",1))</f>
        <v/>
      </c>
      <c r="H2346" s="9" t="str">
        <f>IF(Search!$F$5="","",IF(Inventory!$AJ2346&gt;Search!$F$5,"",1))</f>
        <v/>
      </c>
      <c r="I2346" s="9" t="str">
        <f>IF(Search!$F$7="","",IF(Search!$F$8="",IF(ISNUMBER(SEARCH(Search!$F$7,$AL2346))=TRUE,1,""),""))</f>
        <v/>
      </c>
      <c r="J2346" s="9" t="str">
        <f>IF($AL2346=Search!$F$8,1,"")</f>
        <v/>
      </c>
      <c r="K2346" s="9" t="str">
        <f>IF(Search!$I$4="","",IF(COUNTA($AS2346)=1,IF(Search!$I$4="N","N",1),""))</f>
        <v/>
      </c>
      <c r="L2346" s="9" t="str">
        <f>IF(Search!$I$5="","",IF($AS2346="RC",1,""))</f>
        <v/>
      </c>
      <c r="M2346" s="9" t="str">
        <f>IF(Search!$I$6="","",IF($AS2346="RCP",1,""))</f>
        <v/>
      </c>
      <c r="N2346" s="9" t="str">
        <f>IF(Search!$I$8="","",IF(COUNTA($AT2346)=1,IF(Search!$I$8="N","N",1),""))</f>
        <v/>
      </c>
      <c r="O2346" s="9" t="str">
        <f>IF(Search!$L$4="","",IF(COUNTA($AU2346)=1,IF(Search!$L$4="N","N",1),""))</f>
        <v/>
      </c>
      <c r="P2346" s="9" t="str">
        <f>IF(Search!$L$5="","",IF(ISNUMBER(SEARCH("Jersey",$AU2346))=TRUE,IF(Search!$L$5="N","N",1),""))</f>
        <v/>
      </c>
      <c r="Q2346" s="9" t="str">
        <f>IF(Search!$L$6="","",IF(ISNUMBER(SEARCH("Patch",$AU2346))=TRUE,IF(Search!$L$6="N","N",1),""))</f>
        <v/>
      </c>
      <c r="R2346" s="9" t="str">
        <f>IF(Search!$L$7="","",IF(ISNUMBER(SEARCH("Shield",$AU2346))=TRUE,IF(Search!$L$7="N","N",1),""))</f>
        <v/>
      </c>
      <c r="S2346" s="9" t="str">
        <f>IF(Search!$L$8="","",IF(ISNUMBER(SEARCH("Stick",$AU2346))=TRUE,IF(Search!$L$8="N","N",1),""))</f>
        <v/>
      </c>
      <c r="T2346" s="9" t="str">
        <f>IF(Search!$O$4="","",IF(COUNTA($AW2346)=1,IF(Search!$O$4="N","N",1),""))</f>
        <v/>
      </c>
      <c r="U2346" s="9" t="str">
        <f>IF(Search!$O$5="","",IF($AW2346="","",IF($AW2346&lt;Search!$O$5,"",1)))</f>
        <v/>
      </c>
      <c r="V2346" s="9" t="str">
        <f>IF(Search!$O$6="","",IF($AW2346="","",IF($AW2346&gt;Search!$O$6,"",1)))</f>
        <v/>
      </c>
      <c r="W2346" s="9" t="str">
        <f>IF(Search!$U$4="","",IF($AX2346="","",1))</f>
        <v/>
      </c>
      <c r="X2346" s="9" t="str">
        <f>IF(Search!$U$5="","",IF(ISNUMBER(SEARCH(Search!$U$5,$AX2346))=TRUE,IF(Search!$U$5="N","N",1),""))</f>
        <v/>
      </c>
      <c r="Y2346" s="9" t="str">
        <f>IF(Search!$U$6="","",IF($AY2346&lt;Search!$U$6,"",1))</f>
        <v/>
      </c>
      <c r="Z2346" s="9" t="str">
        <f>IF(Search!$R$4="","",IF(Inventory!$BA2346&lt;Search!$R$4,"",1))</f>
        <v/>
      </c>
      <c r="AA2346" s="9" t="str">
        <f>IF(Search!$R$5="","",IF($BA2346&gt;Search!$R$5,"",1))</f>
        <v/>
      </c>
      <c r="AB2346" s="9" t="str">
        <f>IF(Search!$R$6="","",IF($BB2346&lt;Search!$R$6,"",1))</f>
        <v/>
      </c>
      <c r="AC2346" s="9" t="str">
        <f>IF(Search!$R$7="","",IF($BB2346&lt;Search!$R$7,"",1))</f>
        <v/>
      </c>
      <c r="AD2346" s="45" t="str">
        <f>IF(COUNTIF($A2346:$AC2346,"n")&gt;0,"",IF(SUM($A2346:$AC2346)=COUNTA(Search!$C$4:$C$8,Search!$F$4:$F$8,Search!$I$4:$I$6,Search!$I$8,Search!$L$4:$L$8,Search!$O$4:$O$8,Search!$R$4:$R$7,Search!$U$4:$U$7)-COUNTIF(Search!$C$4:$U$7,"n"),1+LARGE($AD$1:AD2345,1),""))</f>
        <v/>
      </c>
      <c r="AE2346" s="45" t="str">
        <f t="shared" si="114"/>
        <v/>
      </c>
      <c r="AF2346" s="45" t="str">
        <f>IF(AD2346="","",COUNTIF($AE$1:$AE2345,$AE2346)+RANK($AE2346,$AE$2:$AE$10540,1))</f>
        <v/>
      </c>
      <c r="AG2346" s="45" t="str">
        <f t="shared" si="112"/>
        <v/>
      </c>
      <c r="AH2346" s="45" t="str">
        <f>IF($AD2346="","",COUNTIF($AG$1:$AG2345,$AG2346)+RANK($AG2346,$AG$1:$AG$10539,0))</f>
        <v/>
      </c>
      <c r="AI2346" s="10" t="str">
        <f t="shared" si="113"/>
        <v>2014-15 Upper Deck #454      /   $</v>
      </c>
      <c r="AJ2346" s="11">
        <v>2014</v>
      </c>
      <c r="AK2346" s="17">
        <v>15</v>
      </c>
      <c r="AL2346" s="12" t="s">
        <v>7</v>
      </c>
      <c r="AM2346" s="10">
        <v>454</v>
      </c>
      <c r="AO2346" s="9"/>
      <c r="AP2346" s="9"/>
      <c r="AQ2346" s="9" t="s">
        <v>2543</v>
      </c>
      <c r="AR2346" s="14"/>
      <c r="AS2346" s="9"/>
      <c r="AT2346" s="9"/>
      <c r="AU2346" s="9"/>
      <c r="AV2346" s="13"/>
      <c r="AW2346" s="13"/>
      <c r="AX2346" s="9"/>
      <c r="AY2346" s="9"/>
      <c r="AZ2346" s="9"/>
      <c r="BA2346" s="33"/>
      <c r="BB2346" s="33"/>
      <c r="BC2346" s="36"/>
      <c r="BD2346" s="12" t="s">
        <v>1771</v>
      </c>
    </row>
    <row r="2347" spans="1:56" s="12" customFormat="1" x14ac:dyDescent="0.2">
      <c r="A2347" s="9" t="str">
        <f>IF(Search!$C$5="","",IF(COUNTA(Inventory!$AP2347)=1,1,""))</f>
        <v/>
      </c>
      <c r="B2347" s="9" t="str">
        <f>IF(Search!$C$4="","",IF(ISNUMBER(SEARCH(Search!$C$4,$AR2347))=TRUE,1,""))</f>
        <v/>
      </c>
      <c r="C2347" s="9" t="str">
        <f>IF(Search!$C$6="x",IF(COUNTA($AQ2347)=1,1,"N"),IF(COUNTA($AQ2347)=1,"N",""))</f>
        <v>N</v>
      </c>
      <c r="D2347" s="9" t="str">
        <f>IF(Search!$O$8="","",IF(ISNUMBER(SEARCH(Search!$O$8,$BD2347))=TRUE,1,""))</f>
        <v/>
      </c>
      <c r="E2347" s="9" t="str">
        <f>IF(Search!$C$7="","",IF(ISNUMBER(SEARCH(Search!$C$7,$AN2347))=TRUE,1,""))</f>
        <v/>
      </c>
      <c r="F2347" s="9" t="str">
        <f>IF(Search!$C$8="","",IF(ISNUMBER(SEARCH(Search!$C$8,$AO2347))=TRUE,1,""))</f>
        <v/>
      </c>
      <c r="G2347" s="9" t="str">
        <f>IF(Search!$F$4="","",IF(Inventory!$AJ2347&lt;Search!$F$4,"",1))</f>
        <v/>
      </c>
      <c r="H2347" s="9" t="str">
        <f>IF(Search!$F$5="","",IF(Inventory!$AJ2347&gt;Search!$F$5,"",1))</f>
        <v/>
      </c>
      <c r="I2347" s="9" t="str">
        <f>IF(Search!$F$7="","",IF(Search!$F$8="",IF(ISNUMBER(SEARCH(Search!$F$7,$AL2347))=TRUE,1,""),""))</f>
        <v/>
      </c>
      <c r="J2347" s="9" t="str">
        <f>IF($AL2347=Search!$F$8,1,"")</f>
        <v/>
      </c>
      <c r="K2347" s="9" t="str">
        <f>IF(Search!$I$4="","",IF(COUNTA($AS2347)=1,IF(Search!$I$4="N","N",1),""))</f>
        <v/>
      </c>
      <c r="L2347" s="9" t="str">
        <f>IF(Search!$I$5="","",IF($AS2347="RC",1,""))</f>
        <v/>
      </c>
      <c r="M2347" s="9" t="str">
        <f>IF(Search!$I$6="","",IF($AS2347="RCP",1,""))</f>
        <v/>
      </c>
      <c r="N2347" s="9" t="str">
        <f>IF(Search!$I$8="","",IF(COUNTA($AT2347)=1,IF(Search!$I$8="N","N",1),""))</f>
        <v/>
      </c>
      <c r="O2347" s="9" t="str">
        <f>IF(Search!$L$4="","",IF(COUNTA($AU2347)=1,IF(Search!$L$4="N","N",1),""))</f>
        <v/>
      </c>
      <c r="P2347" s="9" t="str">
        <f>IF(Search!$L$5="","",IF(ISNUMBER(SEARCH("Jersey",$AU2347))=TRUE,IF(Search!$L$5="N","N",1),""))</f>
        <v/>
      </c>
      <c r="Q2347" s="9" t="str">
        <f>IF(Search!$L$6="","",IF(ISNUMBER(SEARCH("Patch",$AU2347))=TRUE,IF(Search!$L$6="N","N",1),""))</f>
        <v/>
      </c>
      <c r="R2347" s="9" t="str">
        <f>IF(Search!$L$7="","",IF(ISNUMBER(SEARCH("Shield",$AU2347))=TRUE,IF(Search!$L$7="N","N",1),""))</f>
        <v/>
      </c>
      <c r="S2347" s="9" t="str">
        <f>IF(Search!$L$8="","",IF(ISNUMBER(SEARCH("Stick",$AU2347))=TRUE,IF(Search!$L$8="N","N",1),""))</f>
        <v/>
      </c>
      <c r="T2347" s="9" t="str">
        <f>IF(Search!$O$4="","",IF(COUNTA($AW2347)=1,IF(Search!$O$4="N","N",1),""))</f>
        <v/>
      </c>
      <c r="U2347" s="9" t="str">
        <f>IF(Search!$O$5="","",IF($AW2347="","",IF($AW2347&lt;Search!$O$5,"",1)))</f>
        <v/>
      </c>
      <c r="V2347" s="9" t="str">
        <f>IF(Search!$O$6="","",IF($AW2347="","",IF($AW2347&gt;Search!$O$6,"",1)))</f>
        <v/>
      </c>
      <c r="W2347" s="9" t="str">
        <f>IF(Search!$U$4="","",IF($AX2347="","",1))</f>
        <v/>
      </c>
      <c r="X2347" s="9" t="str">
        <f>IF(Search!$U$5="","",IF(ISNUMBER(SEARCH(Search!$U$5,$AX2347))=TRUE,IF(Search!$U$5="N","N",1),""))</f>
        <v/>
      </c>
      <c r="Y2347" s="9" t="str">
        <f>IF(Search!$U$6="","",IF($AY2347&lt;Search!$U$6,"",1))</f>
        <v/>
      </c>
      <c r="Z2347" s="9" t="str">
        <f>IF(Search!$R$4="","",IF(Inventory!$BA2347&lt;Search!$R$4,"",1))</f>
        <v/>
      </c>
      <c r="AA2347" s="9" t="str">
        <f>IF(Search!$R$5="","",IF($BA2347&gt;Search!$R$5,"",1))</f>
        <v/>
      </c>
      <c r="AB2347" s="9" t="str">
        <f>IF(Search!$R$6="","",IF($BB2347&lt;Search!$R$6,"",1))</f>
        <v/>
      </c>
      <c r="AC2347" s="9" t="str">
        <f>IF(Search!$R$7="","",IF($BB2347&lt;Search!$R$7,"",1))</f>
        <v/>
      </c>
      <c r="AD2347" s="45" t="str">
        <f>IF(COUNTIF($A2347:$AC2347,"n")&gt;0,"",IF(SUM($A2347:$AC2347)=COUNTA(Search!$C$4:$C$8,Search!$F$4:$F$8,Search!$I$4:$I$6,Search!$I$8,Search!$L$4:$L$8,Search!$O$4:$O$8,Search!$R$4:$R$7,Search!$U$4:$U$7)-COUNTIF(Search!$C$4:$U$7,"n"),1+LARGE($AD$1:AD2346,1),""))</f>
        <v/>
      </c>
      <c r="AE2347" s="45" t="str">
        <f t="shared" si="114"/>
        <v/>
      </c>
      <c r="AF2347" s="45" t="str">
        <f>IF(AD2347="","",COUNTIF($AE$1:$AE2346,$AE2347)+RANK($AE2347,$AE$2:$AE$10540,1))</f>
        <v/>
      </c>
      <c r="AG2347" s="45" t="str">
        <f t="shared" si="112"/>
        <v/>
      </c>
      <c r="AH2347" s="45" t="str">
        <f>IF($AD2347="","",COUNTIF($AG$1:$AG2346,$AG2347)+RANK($AG2347,$AG$1:$AG$10539,0))</f>
        <v/>
      </c>
      <c r="AI2347" s="10" t="str">
        <f t="shared" si="113"/>
        <v>2014-15 Upper Deck #455      /   $</v>
      </c>
      <c r="AJ2347" s="11">
        <v>2014</v>
      </c>
      <c r="AK2347" s="17">
        <v>15</v>
      </c>
      <c r="AL2347" s="12" t="s">
        <v>7</v>
      </c>
      <c r="AM2347" s="10">
        <v>455</v>
      </c>
      <c r="AO2347" s="9"/>
      <c r="AP2347" s="9"/>
      <c r="AQ2347" s="9" t="s">
        <v>2543</v>
      </c>
      <c r="AR2347" s="14"/>
      <c r="AS2347" s="9"/>
      <c r="AT2347" s="9"/>
      <c r="AU2347" s="9"/>
      <c r="AV2347" s="13"/>
      <c r="AW2347" s="13"/>
      <c r="AX2347" s="9"/>
      <c r="AY2347" s="9"/>
      <c r="AZ2347" s="9"/>
      <c r="BA2347" s="33"/>
      <c r="BB2347" s="33"/>
      <c r="BC2347" s="36"/>
      <c r="BD2347" s="12" t="s">
        <v>1771</v>
      </c>
    </row>
    <row r="2348" spans="1:56" s="12" customFormat="1" x14ac:dyDescent="0.2">
      <c r="A2348" s="9" t="str">
        <f>IF(Search!$C$5="","",IF(COUNTA(Inventory!$AP2348)=1,1,""))</f>
        <v/>
      </c>
      <c r="B2348" s="9" t="str">
        <f>IF(Search!$C$4="","",IF(ISNUMBER(SEARCH(Search!$C$4,$AR2348))=TRUE,1,""))</f>
        <v/>
      </c>
      <c r="C2348" s="9" t="str">
        <f>IF(Search!$C$6="x",IF(COUNTA($AQ2348)=1,1,"N"),IF(COUNTA($AQ2348)=1,"N",""))</f>
        <v>N</v>
      </c>
      <c r="D2348" s="9" t="str">
        <f>IF(Search!$O$8="","",IF(ISNUMBER(SEARCH(Search!$O$8,$BD2348))=TRUE,1,""))</f>
        <v/>
      </c>
      <c r="E2348" s="9" t="str">
        <f>IF(Search!$C$7="","",IF(ISNUMBER(SEARCH(Search!$C$7,$AN2348))=TRUE,1,""))</f>
        <v/>
      </c>
      <c r="F2348" s="9" t="str">
        <f>IF(Search!$C$8="","",IF(ISNUMBER(SEARCH(Search!$C$8,$AO2348))=TRUE,1,""))</f>
        <v/>
      </c>
      <c r="G2348" s="9" t="str">
        <f>IF(Search!$F$4="","",IF(Inventory!$AJ2348&lt;Search!$F$4,"",1))</f>
        <v/>
      </c>
      <c r="H2348" s="9" t="str">
        <f>IF(Search!$F$5="","",IF(Inventory!$AJ2348&gt;Search!$F$5,"",1))</f>
        <v/>
      </c>
      <c r="I2348" s="9" t="str">
        <f>IF(Search!$F$7="","",IF(Search!$F$8="",IF(ISNUMBER(SEARCH(Search!$F$7,$AL2348))=TRUE,1,""),""))</f>
        <v/>
      </c>
      <c r="J2348" s="9" t="str">
        <f>IF($AL2348=Search!$F$8,1,"")</f>
        <v/>
      </c>
      <c r="K2348" s="9" t="str">
        <f>IF(Search!$I$4="","",IF(COUNTA($AS2348)=1,IF(Search!$I$4="N","N",1),""))</f>
        <v/>
      </c>
      <c r="L2348" s="9" t="str">
        <f>IF(Search!$I$5="","",IF($AS2348="RC",1,""))</f>
        <v/>
      </c>
      <c r="M2348" s="9" t="str">
        <f>IF(Search!$I$6="","",IF($AS2348="RCP",1,""))</f>
        <v/>
      </c>
      <c r="N2348" s="9" t="str">
        <f>IF(Search!$I$8="","",IF(COUNTA($AT2348)=1,IF(Search!$I$8="N","N",1),""))</f>
        <v/>
      </c>
      <c r="O2348" s="9" t="str">
        <f>IF(Search!$L$4="","",IF(COUNTA($AU2348)=1,IF(Search!$L$4="N","N",1),""))</f>
        <v/>
      </c>
      <c r="P2348" s="9" t="str">
        <f>IF(Search!$L$5="","",IF(ISNUMBER(SEARCH("Jersey",$AU2348))=TRUE,IF(Search!$L$5="N","N",1),""))</f>
        <v/>
      </c>
      <c r="Q2348" s="9" t="str">
        <f>IF(Search!$L$6="","",IF(ISNUMBER(SEARCH("Patch",$AU2348))=TRUE,IF(Search!$L$6="N","N",1),""))</f>
        <v/>
      </c>
      <c r="R2348" s="9" t="str">
        <f>IF(Search!$L$7="","",IF(ISNUMBER(SEARCH("Shield",$AU2348))=TRUE,IF(Search!$L$7="N","N",1),""))</f>
        <v/>
      </c>
      <c r="S2348" s="9" t="str">
        <f>IF(Search!$L$8="","",IF(ISNUMBER(SEARCH("Stick",$AU2348))=TRUE,IF(Search!$L$8="N","N",1),""))</f>
        <v/>
      </c>
      <c r="T2348" s="9" t="str">
        <f>IF(Search!$O$4="","",IF(COUNTA($AW2348)=1,IF(Search!$O$4="N","N",1),""))</f>
        <v/>
      </c>
      <c r="U2348" s="9" t="str">
        <f>IF(Search!$O$5="","",IF($AW2348="","",IF($AW2348&lt;Search!$O$5,"",1)))</f>
        <v/>
      </c>
      <c r="V2348" s="9" t="str">
        <f>IF(Search!$O$6="","",IF($AW2348="","",IF($AW2348&gt;Search!$O$6,"",1)))</f>
        <v/>
      </c>
      <c r="W2348" s="9" t="str">
        <f>IF(Search!$U$4="","",IF($AX2348="","",1))</f>
        <v/>
      </c>
      <c r="X2348" s="9" t="str">
        <f>IF(Search!$U$5="","",IF(ISNUMBER(SEARCH(Search!$U$5,$AX2348))=TRUE,IF(Search!$U$5="N","N",1),""))</f>
        <v/>
      </c>
      <c r="Y2348" s="9" t="str">
        <f>IF(Search!$U$6="","",IF($AY2348&lt;Search!$U$6,"",1))</f>
        <v/>
      </c>
      <c r="Z2348" s="9" t="str">
        <f>IF(Search!$R$4="","",IF(Inventory!$BA2348&lt;Search!$R$4,"",1))</f>
        <v/>
      </c>
      <c r="AA2348" s="9" t="str">
        <f>IF(Search!$R$5="","",IF($BA2348&gt;Search!$R$5,"",1))</f>
        <v/>
      </c>
      <c r="AB2348" s="9" t="str">
        <f>IF(Search!$R$6="","",IF($BB2348&lt;Search!$R$6,"",1))</f>
        <v/>
      </c>
      <c r="AC2348" s="9" t="str">
        <f>IF(Search!$R$7="","",IF($BB2348&lt;Search!$R$7,"",1))</f>
        <v/>
      </c>
      <c r="AD2348" s="45" t="str">
        <f>IF(COUNTIF($A2348:$AC2348,"n")&gt;0,"",IF(SUM($A2348:$AC2348)=COUNTA(Search!$C$4:$C$8,Search!$F$4:$F$8,Search!$I$4:$I$6,Search!$I$8,Search!$L$4:$L$8,Search!$O$4:$O$8,Search!$R$4:$R$7,Search!$U$4:$U$7)-COUNTIF(Search!$C$4:$U$7,"n"),1+LARGE($AD$1:AD2347,1),""))</f>
        <v/>
      </c>
      <c r="AE2348" s="45" t="str">
        <f t="shared" si="114"/>
        <v/>
      </c>
      <c r="AF2348" s="45" t="str">
        <f>IF(AD2348="","",COUNTIF($AE$1:$AE2347,$AE2348)+RANK($AE2348,$AE$2:$AE$10540,1))</f>
        <v/>
      </c>
      <c r="AG2348" s="45" t="str">
        <f t="shared" si="112"/>
        <v/>
      </c>
      <c r="AH2348" s="45" t="str">
        <f>IF($AD2348="","",COUNTIF($AG$1:$AG2347,$AG2348)+RANK($AG2348,$AG$1:$AG$10539,0))</f>
        <v/>
      </c>
      <c r="AI2348" s="10" t="str">
        <f t="shared" si="113"/>
        <v>2014-15 Upper Deck #456      /   $</v>
      </c>
      <c r="AJ2348" s="11">
        <v>2014</v>
      </c>
      <c r="AK2348" s="17">
        <v>15</v>
      </c>
      <c r="AL2348" s="12" t="s">
        <v>7</v>
      </c>
      <c r="AM2348" s="10">
        <v>456</v>
      </c>
      <c r="AO2348" s="9"/>
      <c r="AP2348" s="9"/>
      <c r="AQ2348" s="9" t="s">
        <v>2543</v>
      </c>
      <c r="AR2348" s="14"/>
      <c r="AS2348" s="9"/>
      <c r="AT2348" s="9"/>
      <c r="AU2348" s="9"/>
      <c r="AV2348" s="13"/>
      <c r="AW2348" s="13"/>
      <c r="AX2348" s="9"/>
      <c r="AY2348" s="9"/>
      <c r="AZ2348" s="9"/>
      <c r="BA2348" s="33"/>
      <c r="BB2348" s="33"/>
      <c r="BC2348" s="36"/>
      <c r="BD2348" s="12" t="s">
        <v>1771</v>
      </c>
    </row>
    <row r="2349" spans="1:56" s="12" customFormat="1" x14ac:dyDescent="0.2">
      <c r="A2349" s="9" t="str">
        <f>IF(Search!$C$5="","",IF(COUNTA(Inventory!$AP2349)=1,1,""))</f>
        <v/>
      </c>
      <c r="B2349" s="9" t="str">
        <f>IF(Search!$C$4="","",IF(ISNUMBER(SEARCH(Search!$C$4,$AR2349))=TRUE,1,""))</f>
        <v/>
      </c>
      <c r="C2349" s="9" t="str">
        <f>IF(Search!$C$6="x",IF(COUNTA($AQ2349)=1,1,"N"),IF(COUNTA($AQ2349)=1,"N",""))</f>
        <v>N</v>
      </c>
      <c r="D2349" s="9" t="str">
        <f>IF(Search!$O$8="","",IF(ISNUMBER(SEARCH(Search!$O$8,$BD2349))=TRUE,1,""))</f>
        <v/>
      </c>
      <c r="E2349" s="9" t="str">
        <f>IF(Search!$C$7="","",IF(ISNUMBER(SEARCH(Search!$C$7,$AN2349))=TRUE,1,""))</f>
        <v/>
      </c>
      <c r="F2349" s="9" t="str">
        <f>IF(Search!$C$8="","",IF(ISNUMBER(SEARCH(Search!$C$8,$AO2349))=TRUE,1,""))</f>
        <v/>
      </c>
      <c r="G2349" s="9" t="str">
        <f>IF(Search!$F$4="","",IF(Inventory!$AJ2349&lt;Search!$F$4,"",1))</f>
        <v/>
      </c>
      <c r="H2349" s="9" t="str">
        <f>IF(Search!$F$5="","",IF(Inventory!$AJ2349&gt;Search!$F$5,"",1))</f>
        <v/>
      </c>
      <c r="I2349" s="9" t="str">
        <f>IF(Search!$F$7="","",IF(Search!$F$8="",IF(ISNUMBER(SEARCH(Search!$F$7,$AL2349))=TRUE,1,""),""))</f>
        <v/>
      </c>
      <c r="J2349" s="9" t="str">
        <f>IF($AL2349=Search!$F$8,1,"")</f>
        <v/>
      </c>
      <c r="K2349" s="9" t="str">
        <f>IF(Search!$I$4="","",IF(COUNTA($AS2349)=1,IF(Search!$I$4="N","N",1),""))</f>
        <v/>
      </c>
      <c r="L2349" s="9" t="str">
        <f>IF(Search!$I$5="","",IF($AS2349="RC",1,""))</f>
        <v/>
      </c>
      <c r="M2349" s="9" t="str">
        <f>IF(Search!$I$6="","",IF($AS2349="RCP",1,""))</f>
        <v/>
      </c>
      <c r="N2349" s="9" t="str">
        <f>IF(Search!$I$8="","",IF(COUNTA($AT2349)=1,IF(Search!$I$8="N","N",1),""))</f>
        <v/>
      </c>
      <c r="O2349" s="9" t="str">
        <f>IF(Search!$L$4="","",IF(COUNTA($AU2349)=1,IF(Search!$L$4="N","N",1),""))</f>
        <v/>
      </c>
      <c r="P2349" s="9" t="str">
        <f>IF(Search!$L$5="","",IF(ISNUMBER(SEARCH("Jersey",$AU2349))=TRUE,IF(Search!$L$5="N","N",1),""))</f>
        <v/>
      </c>
      <c r="Q2349" s="9" t="str">
        <f>IF(Search!$L$6="","",IF(ISNUMBER(SEARCH("Patch",$AU2349))=TRUE,IF(Search!$L$6="N","N",1),""))</f>
        <v/>
      </c>
      <c r="R2349" s="9" t="str">
        <f>IF(Search!$L$7="","",IF(ISNUMBER(SEARCH("Shield",$AU2349))=TRUE,IF(Search!$L$7="N","N",1),""))</f>
        <v/>
      </c>
      <c r="S2349" s="9" t="str">
        <f>IF(Search!$L$8="","",IF(ISNUMBER(SEARCH("Stick",$AU2349))=TRUE,IF(Search!$L$8="N","N",1),""))</f>
        <v/>
      </c>
      <c r="T2349" s="9" t="str">
        <f>IF(Search!$O$4="","",IF(COUNTA($AW2349)=1,IF(Search!$O$4="N","N",1),""))</f>
        <v/>
      </c>
      <c r="U2349" s="9" t="str">
        <f>IF(Search!$O$5="","",IF($AW2349="","",IF($AW2349&lt;Search!$O$5,"",1)))</f>
        <v/>
      </c>
      <c r="V2349" s="9" t="str">
        <f>IF(Search!$O$6="","",IF($AW2349="","",IF($AW2349&gt;Search!$O$6,"",1)))</f>
        <v/>
      </c>
      <c r="W2349" s="9" t="str">
        <f>IF(Search!$U$4="","",IF($AX2349="","",1))</f>
        <v/>
      </c>
      <c r="X2349" s="9" t="str">
        <f>IF(Search!$U$5="","",IF(ISNUMBER(SEARCH(Search!$U$5,$AX2349))=TRUE,IF(Search!$U$5="N","N",1),""))</f>
        <v/>
      </c>
      <c r="Y2349" s="9" t="str">
        <f>IF(Search!$U$6="","",IF($AY2349&lt;Search!$U$6,"",1))</f>
        <v/>
      </c>
      <c r="Z2349" s="9" t="str">
        <f>IF(Search!$R$4="","",IF(Inventory!$BA2349&lt;Search!$R$4,"",1))</f>
        <v/>
      </c>
      <c r="AA2349" s="9" t="str">
        <f>IF(Search!$R$5="","",IF($BA2349&gt;Search!$R$5,"",1))</f>
        <v/>
      </c>
      <c r="AB2349" s="9" t="str">
        <f>IF(Search!$R$6="","",IF($BB2349&lt;Search!$R$6,"",1))</f>
        <v/>
      </c>
      <c r="AC2349" s="9" t="str">
        <f>IF(Search!$R$7="","",IF($BB2349&lt;Search!$R$7,"",1))</f>
        <v/>
      </c>
      <c r="AD2349" s="45" t="str">
        <f>IF(COUNTIF($A2349:$AC2349,"n")&gt;0,"",IF(SUM($A2349:$AC2349)=COUNTA(Search!$C$4:$C$8,Search!$F$4:$F$8,Search!$I$4:$I$6,Search!$I$8,Search!$L$4:$L$8,Search!$O$4:$O$8,Search!$R$4:$R$7,Search!$U$4:$U$7)-COUNTIF(Search!$C$4:$U$7,"n"),1+LARGE($AD$1:AD2348,1),""))</f>
        <v/>
      </c>
      <c r="AE2349" s="45" t="str">
        <f t="shared" si="114"/>
        <v/>
      </c>
      <c r="AF2349" s="45" t="str">
        <f>IF(AD2349="","",COUNTIF($AE$1:$AE2348,$AE2349)+RANK($AE2349,$AE$2:$AE$10540,1))</f>
        <v/>
      </c>
      <c r="AG2349" s="45" t="str">
        <f t="shared" si="112"/>
        <v/>
      </c>
      <c r="AH2349" s="45" t="str">
        <f>IF($AD2349="","",COUNTIF($AG$1:$AG2348,$AG2349)+RANK($AG2349,$AG$1:$AG$10539,0))</f>
        <v/>
      </c>
      <c r="AI2349" s="10" t="str">
        <f t="shared" si="113"/>
        <v>2014-15 Upper Deck #457      /   $</v>
      </c>
      <c r="AJ2349" s="11">
        <v>2014</v>
      </c>
      <c r="AK2349" s="17">
        <v>15</v>
      </c>
      <c r="AL2349" s="12" t="s">
        <v>7</v>
      </c>
      <c r="AM2349" s="10">
        <v>457</v>
      </c>
      <c r="AO2349" s="9"/>
      <c r="AP2349" s="9"/>
      <c r="AQ2349" s="9" t="s">
        <v>2543</v>
      </c>
      <c r="AR2349" s="14"/>
      <c r="AS2349" s="9"/>
      <c r="AT2349" s="9"/>
      <c r="AU2349" s="9"/>
      <c r="AV2349" s="13"/>
      <c r="AW2349" s="13"/>
      <c r="AX2349" s="9"/>
      <c r="AY2349" s="9"/>
      <c r="AZ2349" s="9"/>
      <c r="BA2349" s="33"/>
      <c r="BB2349" s="33"/>
      <c r="BC2349" s="36"/>
      <c r="BD2349" s="12" t="s">
        <v>1771</v>
      </c>
    </row>
    <row r="2350" spans="1:56" s="12" customFormat="1" x14ac:dyDescent="0.2">
      <c r="A2350" s="9" t="str">
        <f>IF(Search!$C$5="","",IF(COUNTA(Inventory!$AP2350)=1,1,""))</f>
        <v/>
      </c>
      <c r="B2350" s="9" t="str">
        <f>IF(Search!$C$4="","",IF(ISNUMBER(SEARCH(Search!$C$4,$AR2350))=TRUE,1,""))</f>
        <v/>
      </c>
      <c r="C2350" s="9" t="str">
        <f>IF(Search!$C$6="x",IF(COUNTA($AQ2350)=1,1,"N"),IF(COUNTA($AQ2350)=1,"N",""))</f>
        <v>N</v>
      </c>
      <c r="D2350" s="9" t="str">
        <f>IF(Search!$O$8="","",IF(ISNUMBER(SEARCH(Search!$O$8,$BD2350))=TRUE,1,""))</f>
        <v/>
      </c>
      <c r="E2350" s="9" t="str">
        <f>IF(Search!$C$7="","",IF(ISNUMBER(SEARCH(Search!$C$7,$AN2350))=TRUE,1,""))</f>
        <v/>
      </c>
      <c r="F2350" s="9" t="str">
        <f>IF(Search!$C$8="","",IF(ISNUMBER(SEARCH(Search!$C$8,$AO2350))=TRUE,1,""))</f>
        <v/>
      </c>
      <c r="G2350" s="9" t="str">
        <f>IF(Search!$F$4="","",IF(Inventory!$AJ2350&lt;Search!$F$4,"",1))</f>
        <v/>
      </c>
      <c r="H2350" s="9" t="str">
        <f>IF(Search!$F$5="","",IF(Inventory!$AJ2350&gt;Search!$F$5,"",1))</f>
        <v/>
      </c>
      <c r="I2350" s="9" t="str">
        <f>IF(Search!$F$7="","",IF(Search!$F$8="",IF(ISNUMBER(SEARCH(Search!$F$7,$AL2350))=TRUE,1,""),""))</f>
        <v/>
      </c>
      <c r="J2350" s="9" t="str">
        <f>IF($AL2350=Search!$F$8,1,"")</f>
        <v/>
      </c>
      <c r="K2350" s="9" t="str">
        <f>IF(Search!$I$4="","",IF(COUNTA($AS2350)=1,IF(Search!$I$4="N","N",1),""))</f>
        <v/>
      </c>
      <c r="L2350" s="9" t="str">
        <f>IF(Search!$I$5="","",IF($AS2350="RC",1,""))</f>
        <v/>
      </c>
      <c r="M2350" s="9" t="str">
        <f>IF(Search!$I$6="","",IF($AS2350="RCP",1,""))</f>
        <v/>
      </c>
      <c r="N2350" s="9" t="str">
        <f>IF(Search!$I$8="","",IF(COUNTA($AT2350)=1,IF(Search!$I$8="N","N",1),""))</f>
        <v/>
      </c>
      <c r="O2350" s="9" t="str">
        <f>IF(Search!$L$4="","",IF(COUNTA($AU2350)=1,IF(Search!$L$4="N","N",1),""))</f>
        <v/>
      </c>
      <c r="P2350" s="9" t="str">
        <f>IF(Search!$L$5="","",IF(ISNUMBER(SEARCH("Jersey",$AU2350))=TRUE,IF(Search!$L$5="N","N",1),""))</f>
        <v/>
      </c>
      <c r="Q2350" s="9" t="str">
        <f>IF(Search!$L$6="","",IF(ISNUMBER(SEARCH("Patch",$AU2350))=TRUE,IF(Search!$L$6="N","N",1),""))</f>
        <v/>
      </c>
      <c r="R2350" s="9" t="str">
        <f>IF(Search!$L$7="","",IF(ISNUMBER(SEARCH("Shield",$AU2350))=TRUE,IF(Search!$L$7="N","N",1),""))</f>
        <v/>
      </c>
      <c r="S2350" s="9" t="str">
        <f>IF(Search!$L$8="","",IF(ISNUMBER(SEARCH("Stick",$AU2350))=TRUE,IF(Search!$L$8="N","N",1),""))</f>
        <v/>
      </c>
      <c r="T2350" s="9" t="str">
        <f>IF(Search!$O$4="","",IF(COUNTA($AW2350)=1,IF(Search!$O$4="N","N",1),""))</f>
        <v/>
      </c>
      <c r="U2350" s="9" t="str">
        <f>IF(Search!$O$5="","",IF($AW2350="","",IF($AW2350&lt;Search!$O$5,"",1)))</f>
        <v/>
      </c>
      <c r="V2350" s="9" t="str">
        <f>IF(Search!$O$6="","",IF($AW2350="","",IF($AW2350&gt;Search!$O$6,"",1)))</f>
        <v/>
      </c>
      <c r="W2350" s="9" t="str">
        <f>IF(Search!$U$4="","",IF($AX2350="","",1))</f>
        <v/>
      </c>
      <c r="X2350" s="9" t="str">
        <f>IF(Search!$U$5="","",IF(ISNUMBER(SEARCH(Search!$U$5,$AX2350))=TRUE,IF(Search!$U$5="N","N",1),""))</f>
        <v/>
      </c>
      <c r="Y2350" s="9" t="str">
        <f>IF(Search!$U$6="","",IF($AY2350&lt;Search!$U$6,"",1))</f>
        <v/>
      </c>
      <c r="Z2350" s="9" t="str">
        <f>IF(Search!$R$4="","",IF(Inventory!$BA2350&lt;Search!$R$4,"",1))</f>
        <v/>
      </c>
      <c r="AA2350" s="9" t="str">
        <f>IF(Search!$R$5="","",IF($BA2350&gt;Search!$R$5,"",1))</f>
        <v/>
      </c>
      <c r="AB2350" s="9" t="str">
        <f>IF(Search!$R$6="","",IF($BB2350&lt;Search!$R$6,"",1))</f>
        <v/>
      </c>
      <c r="AC2350" s="9" t="str">
        <f>IF(Search!$R$7="","",IF($BB2350&lt;Search!$R$7,"",1))</f>
        <v/>
      </c>
      <c r="AD2350" s="45" t="str">
        <f>IF(COUNTIF($A2350:$AC2350,"n")&gt;0,"",IF(SUM($A2350:$AC2350)=COUNTA(Search!$C$4:$C$8,Search!$F$4:$F$8,Search!$I$4:$I$6,Search!$I$8,Search!$L$4:$L$8,Search!$O$4:$O$8,Search!$R$4:$R$7,Search!$U$4:$U$7)-COUNTIF(Search!$C$4:$U$7,"n"),1+LARGE($AD$1:AD2349,1),""))</f>
        <v/>
      </c>
      <c r="AE2350" s="45" t="str">
        <f t="shared" si="114"/>
        <v/>
      </c>
      <c r="AF2350" s="45" t="str">
        <f>IF(AD2350="","",COUNTIF($AE$1:$AE2349,$AE2350)+RANK($AE2350,$AE$2:$AE$10540,1))</f>
        <v/>
      </c>
      <c r="AG2350" s="45" t="str">
        <f t="shared" si="112"/>
        <v/>
      </c>
      <c r="AH2350" s="45" t="str">
        <f>IF($AD2350="","",COUNTIF($AG$1:$AG2349,$AG2350)+RANK($AG2350,$AG$1:$AG$10539,0))</f>
        <v/>
      </c>
      <c r="AI2350" s="10" t="str">
        <f t="shared" si="113"/>
        <v>2014-15 Upper Deck #458      /   $</v>
      </c>
      <c r="AJ2350" s="11">
        <v>2014</v>
      </c>
      <c r="AK2350" s="17">
        <v>15</v>
      </c>
      <c r="AL2350" s="12" t="s">
        <v>7</v>
      </c>
      <c r="AM2350" s="10">
        <v>458</v>
      </c>
      <c r="AO2350" s="9"/>
      <c r="AP2350" s="9"/>
      <c r="AQ2350" s="9" t="s">
        <v>2543</v>
      </c>
      <c r="AR2350" s="14"/>
      <c r="AS2350" s="9"/>
      <c r="AT2350" s="9"/>
      <c r="AU2350" s="9"/>
      <c r="AV2350" s="13"/>
      <c r="AW2350" s="13"/>
      <c r="AX2350" s="9"/>
      <c r="AY2350" s="9"/>
      <c r="AZ2350" s="9"/>
      <c r="BA2350" s="33"/>
      <c r="BB2350" s="33"/>
      <c r="BC2350" s="36"/>
      <c r="BD2350" s="12" t="s">
        <v>1771</v>
      </c>
    </row>
    <row r="2351" spans="1:56" s="12" customFormat="1" x14ac:dyDescent="0.2">
      <c r="A2351" s="9" t="str">
        <f>IF(Search!$C$5="","",IF(COUNTA(Inventory!$AP2351)=1,1,""))</f>
        <v/>
      </c>
      <c r="B2351" s="9" t="str">
        <f>IF(Search!$C$4="","",IF(ISNUMBER(SEARCH(Search!$C$4,$AR2351))=TRUE,1,""))</f>
        <v/>
      </c>
      <c r="C2351" s="9" t="str">
        <f>IF(Search!$C$6="x",IF(COUNTA($AQ2351)=1,1,"N"),IF(COUNTA($AQ2351)=1,"N",""))</f>
        <v>N</v>
      </c>
      <c r="D2351" s="9" t="str">
        <f>IF(Search!$O$8="","",IF(ISNUMBER(SEARCH(Search!$O$8,$BD2351))=TRUE,1,""))</f>
        <v/>
      </c>
      <c r="E2351" s="9" t="str">
        <f>IF(Search!$C$7="","",IF(ISNUMBER(SEARCH(Search!$C$7,$AN2351))=TRUE,1,""))</f>
        <v/>
      </c>
      <c r="F2351" s="9" t="str">
        <f>IF(Search!$C$8="","",IF(ISNUMBER(SEARCH(Search!$C$8,$AO2351))=TRUE,1,""))</f>
        <v/>
      </c>
      <c r="G2351" s="9" t="str">
        <f>IF(Search!$F$4="","",IF(Inventory!$AJ2351&lt;Search!$F$4,"",1))</f>
        <v/>
      </c>
      <c r="H2351" s="9" t="str">
        <f>IF(Search!$F$5="","",IF(Inventory!$AJ2351&gt;Search!$F$5,"",1))</f>
        <v/>
      </c>
      <c r="I2351" s="9" t="str">
        <f>IF(Search!$F$7="","",IF(Search!$F$8="",IF(ISNUMBER(SEARCH(Search!$F$7,$AL2351))=TRUE,1,""),""))</f>
        <v/>
      </c>
      <c r="J2351" s="9" t="str">
        <f>IF($AL2351=Search!$F$8,1,"")</f>
        <v/>
      </c>
      <c r="K2351" s="9" t="str">
        <f>IF(Search!$I$4="","",IF(COUNTA($AS2351)=1,IF(Search!$I$4="N","N",1),""))</f>
        <v/>
      </c>
      <c r="L2351" s="9" t="str">
        <f>IF(Search!$I$5="","",IF($AS2351="RC",1,""))</f>
        <v/>
      </c>
      <c r="M2351" s="9" t="str">
        <f>IF(Search!$I$6="","",IF($AS2351="RCP",1,""))</f>
        <v/>
      </c>
      <c r="N2351" s="9" t="str">
        <f>IF(Search!$I$8="","",IF(COUNTA($AT2351)=1,IF(Search!$I$8="N","N",1),""))</f>
        <v/>
      </c>
      <c r="O2351" s="9" t="str">
        <f>IF(Search!$L$4="","",IF(COUNTA($AU2351)=1,IF(Search!$L$4="N","N",1),""))</f>
        <v/>
      </c>
      <c r="P2351" s="9" t="str">
        <f>IF(Search!$L$5="","",IF(ISNUMBER(SEARCH("Jersey",$AU2351))=TRUE,IF(Search!$L$5="N","N",1),""))</f>
        <v/>
      </c>
      <c r="Q2351" s="9" t="str">
        <f>IF(Search!$L$6="","",IF(ISNUMBER(SEARCH("Patch",$AU2351))=TRUE,IF(Search!$L$6="N","N",1),""))</f>
        <v/>
      </c>
      <c r="R2351" s="9" t="str">
        <f>IF(Search!$L$7="","",IF(ISNUMBER(SEARCH("Shield",$AU2351))=TRUE,IF(Search!$L$7="N","N",1),""))</f>
        <v/>
      </c>
      <c r="S2351" s="9" t="str">
        <f>IF(Search!$L$8="","",IF(ISNUMBER(SEARCH("Stick",$AU2351))=TRUE,IF(Search!$L$8="N","N",1),""))</f>
        <v/>
      </c>
      <c r="T2351" s="9" t="str">
        <f>IF(Search!$O$4="","",IF(COUNTA($AW2351)=1,IF(Search!$O$4="N","N",1),""))</f>
        <v/>
      </c>
      <c r="U2351" s="9" t="str">
        <f>IF(Search!$O$5="","",IF($AW2351="","",IF($AW2351&lt;Search!$O$5,"",1)))</f>
        <v/>
      </c>
      <c r="V2351" s="9" t="str">
        <f>IF(Search!$O$6="","",IF($AW2351="","",IF($AW2351&gt;Search!$O$6,"",1)))</f>
        <v/>
      </c>
      <c r="W2351" s="9" t="str">
        <f>IF(Search!$U$4="","",IF($AX2351="","",1))</f>
        <v/>
      </c>
      <c r="X2351" s="9" t="str">
        <f>IF(Search!$U$5="","",IF(ISNUMBER(SEARCH(Search!$U$5,$AX2351))=TRUE,IF(Search!$U$5="N","N",1),""))</f>
        <v/>
      </c>
      <c r="Y2351" s="9" t="str">
        <f>IF(Search!$U$6="","",IF($AY2351&lt;Search!$U$6,"",1))</f>
        <v/>
      </c>
      <c r="Z2351" s="9" t="str">
        <f>IF(Search!$R$4="","",IF(Inventory!$BA2351&lt;Search!$R$4,"",1))</f>
        <v/>
      </c>
      <c r="AA2351" s="9" t="str">
        <f>IF(Search!$R$5="","",IF($BA2351&gt;Search!$R$5,"",1))</f>
        <v/>
      </c>
      <c r="AB2351" s="9" t="str">
        <f>IF(Search!$R$6="","",IF($BB2351&lt;Search!$R$6,"",1))</f>
        <v/>
      </c>
      <c r="AC2351" s="9" t="str">
        <f>IF(Search!$R$7="","",IF($BB2351&lt;Search!$R$7,"",1))</f>
        <v/>
      </c>
      <c r="AD2351" s="45" t="str">
        <f>IF(COUNTIF($A2351:$AC2351,"n")&gt;0,"",IF(SUM($A2351:$AC2351)=COUNTA(Search!$C$4:$C$8,Search!$F$4:$F$8,Search!$I$4:$I$6,Search!$I$8,Search!$L$4:$L$8,Search!$O$4:$O$8,Search!$R$4:$R$7,Search!$U$4:$U$7)-COUNTIF(Search!$C$4:$U$7,"n"),1+LARGE($AD$1:AD2350,1),""))</f>
        <v/>
      </c>
      <c r="AE2351" s="45" t="str">
        <f t="shared" si="114"/>
        <v/>
      </c>
      <c r="AF2351" s="45" t="str">
        <f>IF(AD2351="","",COUNTIF($AE$1:$AE2350,$AE2351)+RANK($AE2351,$AE$2:$AE$10540,1))</f>
        <v/>
      </c>
      <c r="AG2351" s="45" t="str">
        <f t="shared" si="112"/>
        <v/>
      </c>
      <c r="AH2351" s="45" t="str">
        <f>IF($AD2351="","",COUNTIF($AG$1:$AG2350,$AG2351)+RANK($AG2351,$AG$1:$AG$10539,0))</f>
        <v/>
      </c>
      <c r="AI2351" s="10" t="str">
        <f t="shared" si="113"/>
        <v>2014-15 Upper Deck #459      /   $</v>
      </c>
      <c r="AJ2351" s="11">
        <v>2014</v>
      </c>
      <c r="AK2351" s="17">
        <v>15</v>
      </c>
      <c r="AL2351" s="12" t="s">
        <v>7</v>
      </c>
      <c r="AM2351" s="10">
        <v>459</v>
      </c>
      <c r="AO2351" s="9"/>
      <c r="AP2351" s="9"/>
      <c r="AQ2351" s="9" t="s">
        <v>2543</v>
      </c>
      <c r="AR2351" s="14"/>
      <c r="AS2351" s="9"/>
      <c r="AT2351" s="9"/>
      <c r="AU2351" s="9"/>
      <c r="AV2351" s="13"/>
      <c r="AW2351" s="13"/>
      <c r="AX2351" s="9"/>
      <c r="AY2351" s="9"/>
      <c r="AZ2351" s="9"/>
      <c r="BA2351" s="33"/>
      <c r="BB2351" s="33"/>
      <c r="BC2351" s="36"/>
      <c r="BD2351" s="12" t="s">
        <v>1771</v>
      </c>
    </row>
    <row r="2352" spans="1:56" s="12" customFormat="1" x14ac:dyDescent="0.2">
      <c r="A2352" s="9" t="str">
        <f>IF(Search!$C$5="","",IF(COUNTA(Inventory!$AP2352)=1,1,""))</f>
        <v/>
      </c>
      <c r="B2352" s="9" t="str">
        <f>IF(Search!$C$4="","",IF(ISNUMBER(SEARCH(Search!$C$4,$AR2352))=TRUE,1,""))</f>
        <v/>
      </c>
      <c r="C2352" s="9" t="str">
        <f>IF(Search!$C$6="x",IF(COUNTA($AQ2352)=1,1,"N"),IF(COUNTA($AQ2352)=1,"N",""))</f>
        <v>N</v>
      </c>
      <c r="D2352" s="9" t="str">
        <f>IF(Search!$O$8="","",IF(ISNUMBER(SEARCH(Search!$O$8,$BD2352))=TRUE,1,""))</f>
        <v/>
      </c>
      <c r="E2352" s="9" t="str">
        <f>IF(Search!$C$7="","",IF(ISNUMBER(SEARCH(Search!$C$7,$AN2352))=TRUE,1,""))</f>
        <v/>
      </c>
      <c r="F2352" s="9" t="str">
        <f>IF(Search!$C$8="","",IF(ISNUMBER(SEARCH(Search!$C$8,$AO2352))=TRUE,1,""))</f>
        <v/>
      </c>
      <c r="G2352" s="9" t="str">
        <f>IF(Search!$F$4="","",IF(Inventory!$AJ2352&lt;Search!$F$4,"",1))</f>
        <v/>
      </c>
      <c r="H2352" s="9" t="str">
        <f>IF(Search!$F$5="","",IF(Inventory!$AJ2352&gt;Search!$F$5,"",1))</f>
        <v/>
      </c>
      <c r="I2352" s="9" t="str">
        <f>IF(Search!$F$7="","",IF(Search!$F$8="",IF(ISNUMBER(SEARCH(Search!$F$7,$AL2352))=TRUE,1,""),""))</f>
        <v/>
      </c>
      <c r="J2352" s="9" t="str">
        <f>IF($AL2352=Search!$F$8,1,"")</f>
        <v/>
      </c>
      <c r="K2352" s="9" t="str">
        <f>IF(Search!$I$4="","",IF(COUNTA($AS2352)=1,IF(Search!$I$4="N","N",1),""))</f>
        <v/>
      </c>
      <c r="L2352" s="9" t="str">
        <f>IF(Search!$I$5="","",IF($AS2352="RC",1,""))</f>
        <v/>
      </c>
      <c r="M2352" s="9" t="str">
        <f>IF(Search!$I$6="","",IF($AS2352="RCP",1,""))</f>
        <v/>
      </c>
      <c r="N2352" s="9" t="str">
        <f>IF(Search!$I$8="","",IF(COUNTA($AT2352)=1,IF(Search!$I$8="N","N",1),""))</f>
        <v/>
      </c>
      <c r="O2352" s="9" t="str">
        <f>IF(Search!$L$4="","",IF(COUNTA($AU2352)=1,IF(Search!$L$4="N","N",1),""))</f>
        <v/>
      </c>
      <c r="P2352" s="9" t="str">
        <f>IF(Search!$L$5="","",IF(ISNUMBER(SEARCH("Jersey",$AU2352))=TRUE,IF(Search!$L$5="N","N",1),""))</f>
        <v/>
      </c>
      <c r="Q2352" s="9" t="str">
        <f>IF(Search!$L$6="","",IF(ISNUMBER(SEARCH("Patch",$AU2352))=TRUE,IF(Search!$L$6="N","N",1),""))</f>
        <v/>
      </c>
      <c r="R2352" s="9" t="str">
        <f>IF(Search!$L$7="","",IF(ISNUMBER(SEARCH("Shield",$AU2352))=TRUE,IF(Search!$L$7="N","N",1),""))</f>
        <v/>
      </c>
      <c r="S2352" s="9" t="str">
        <f>IF(Search!$L$8="","",IF(ISNUMBER(SEARCH("Stick",$AU2352))=TRUE,IF(Search!$L$8="N","N",1),""))</f>
        <v/>
      </c>
      <c r="T2352" s="9" t="str">
        <f>IF(Search!$O$4="","",IF(COUNTA($AW2352)=1,IF(Search!$O$4="N","N",1),""))</f>
        <v/>
      </c>
      <c r="U2352" s="9" t="str">
        <f>IF(Search!$O$5="","",IF($AW2352="","",IF($AW2352&lt;Search!$O$5,"",1)))</f>
        <v/>
      </c>
      <c r="V2352" s="9" t="str">
        <f>IF(Search!$O$6="","",IF($AW2352="","",IF($AW2352&gt;Search!$O$6,"",1)))</f>
        <v/>
      </c>
      <c r="W2352" s="9" t="str">
        <f>IF(Search!$U$4="","",IF($AX2352="","",1))</f>
        <v/>
      </c>
      <c r="X2352" s="9" t="str">
        <f>IF(Search!$U$5="","",IF(ISNUMBER(SEARCH(Search!$U$5,$AX2352))=TRUE,IF(Search!$U$5="N","N",1),""))</f>
        <v/>
      </c>
      <c r="Y2352" s="9" t="str">
        <f>IF(Search!$U$6="","",IF($AY2352&lt;Search!$U$6,"",1))</f>
        <v/>
      </c>
      <c r="Z2352" s="9" t="str">
        <f>IF(Search!$R$4="","",IF(Inventory!$BA2352&lt;Search!$R$4,"",1))</f>
        <v/>
      </c>
      <c r="AA2352" s="9" t="str">
        <f>IF(Search!$R$5="","",IF($BA2352&gt;Search!$R$5,"",1))</f>
        <v/>
      </c>
      <c r="AB2352" s="9" t="str">
        <f>IF(Search!$R$6="","",IF($BB2352&lt;Search!$R$6,"",1))</f>
        <v/>
      </c>
      <c r="AC2352" s="9" t="str">
        <f>IF(Search!$R$7="","",IF($BB2352&lt;Search!$R$7,"",1))</f>
        <v/>
      </c>
      <c r="AD2352" s="45" t="str">
        <f>IF(COUNTIF($A2352:$AC2352,"n")&gt;0,"",IF(SUM($A2352:$AC2352)=COUNTA(Search!$C$4:$C$8,Search!$F$4:$F$8,Search!$I$4:$I$6,Search!$I$8,Search!$L$4:$L$8,Search!$O$4:$O$8,Search!$R$4:$R$7,Search!$U$4:$U$7)-COUNTIF(Search!$C$4:$U$7,"n"),1+LARGE($AD$1:AD2351,1),""))</f>
        <v/>
      </c>
      <c r="AE2352" s="45" t="str">
        <f t="shared" si="114"/>
        <v/>
      </c>
      <c r="AF2352" s="45" t="str">
        <f>IF(AD2352="","",COUNTIF($AE$1:$AE2351,$AE2352)+RANK($AE2352,$AE$2:$AE$10540,1))</f>
        <v/>
      </c>
      <c r="AG2352" s="45" t="str">
        <f t="shared" si="112"/>
        <v/>
      </c>
      <c r="AH2352" s="45" t="str">
        <f>IF($AD2352="","",COUNTIF($AG$1:$AG2351,$AG2352)+RANK($AG2352,$AG$1:$AG$10539,0))</f>
        <v/>
      </c>
      <c r="AI2352" s="10" t="str">
        <f t="shared" si="113"/>
        <v>2014-15 Upper Deck #460      /   $</v>
      </c>
      <c r="AJ2352" s="11">
        <v>2014</v>
      </c>
      <c r="AK2352" s="17">
        <v>15</v>
      </c>
      <c r="AL2352" s="12" t="s">
        <v>7</v>
      </c>
      <c r="AM2352" s="10">
        <v>460</v>
      </c>
      <c r="AO2352" s="9"/>
      <c r="AP2352" s="9"/>
      <c r="AQ2352" s="9" t="s">
        <v>2543</v>
      </c>
      <c r="AR2352" s="14"/>
      <c r="AS2352" s="9"/>
      <c r="AT2352" s="9"/>
      <c r="AU2352" s="9"/>
      <c r="AV2352" s="13"/>
      <c r="AW2352" s="13"/>
      <c r="AX2352" s="9"/>
      <c r="AY2352" s="9"/>
      <c r="AZ2352" s="9"/>
      <c r="BA2352" s="33"/>
      <c r="BB2352" s="33"/>
      <c r="BC2352" s="36"/>
      <c r="BD2352" s="12" t="s">
        <v>1771</v>
      </c>
    </row>
    <row r="2353" spans="1:56" s="12" customFormat="1" x14ac:dyDescent="0.2">
      <c r="A2353" s="9" t="str">
        <f>IF(Search!$C$5="","",IF(COUNTA(Inventory!$AP2353)=1,1,""))</f>
        <v/>
      </c>
      <c r="B2353" s="9" t="str">
        <f>IF(Search!$C$4="","",IF(ISNUMBER(SEARCH(Search!$C$4,$AR2353))=TRUE,1,""))</f>
        <v/>
      </c>
      <c r="C2353" s="9" t="str">
        <f>IF(Search!$C$6="x",IF(COUNTA($AQ2353)=1,1,"N"),IF(COUNTA($AQ2353)=1,"N",""))</f>
        <v>N</v>
      </c>
      <c r="D2353" s="9" t="str">
        <f>IF(Search!$O$8="","",IF(ISNUMBER(SEARCH(Search!$O$8,$BD2353))=TRUE,1,""))</f>
        <v/>
      </c>
      <c r="E2353" s="9" t="str">
        <f>IF(Search!$C$7="","",IF(ISNUMBER(SEARCH(Search!$C$7,$AN2353))=TRUE,1,""))</f>
        <v/>
      </c>
      <c r="F2353" s="9" t="str">
        <f>IF(Search!$C$8="","",IF(ISNUMBER(SEARCH(Search!$C$8,$AO2353))=TRUE,1,""))</f>
        <v/>
      </c>
      <c r="G2353" s="9" t="str">
        <f>IF(Search!$F$4="","",IF(Inventory!$AJ2353&lt;Search!$F$4,"",1))</f>
        <v/>
      </c>
      <c r="H2353" s="9" t="str">
        <f>IF(Search!$F$5="","",IF(Inventory!$AJ2353&gt;Search!$F$5,"",1))</f>
        <v/>
      </c>
      <c r="I2353" s="9" t="str">
        <f>IF(Search!$F$7="","",IF(Search!$F$8="",IF(ISNUMBER(SEARCH(Search!$F$7,$AL2353))=TRUE,1,""),""))</f>
        <v/>
      </c>
      <c r="J2353" s="9" t="str">
        <f>IF($AL2353=Search!$F$8,1,"")</f>
        <v/>
      </c>
      <c r="K2353" s="9" t="str">
        <f>IF(Search!$I$4="","",IF(COUNTA($AS2353)=1,IF(Search!$I$4="N","N",1),""))</f>
        <v/>
      </c>
      <c r="L2353" s="9" t="str">
        <f>IF(Search!$I$5="","",IF($AS2353="RC",1,""))</f>
        <v/>
      </c>
      <c r="M2353" s="9" t="str">
        <f>IF(Search!$I$6="","",IF($AS2353="RCP",1,""))</f>
        <v/>
      </c>
      <c r="N2353" s="9" t="str">
        <f>IF(Search!$I$8="","",IF(COUNTA($AT2353)=1,IF(Search!$I$8="N","N",1),""))</f>
        <v/>
      </c>
      <c r="O2353" s="9" t="str">
        <f>IF(Search!$L$4="","",IF(COUNTA($AU2353)=1,IF(Search!$L$4="N","N",1),""))</f>
        <v/>
      </c>
      <c r="P2353" s="9" t="str">
        <f>IF(Search!$L$5="","",IF(ISNUMBER(SEARCH("Jersey",$AU2353))=TRUE,IF(Search!$L$5="N","N",1),""))</f>
        <v/>
      </c>
      <c r="Q2353" s="9" t="str">
        <f>IF(Search!$L$6="","",IF(ISNUMBER(SEARCH("Patch",$AU2353))=TRUE,IF(Search!$L$6="N","N",1),""))</f>
        <v/>
      </c>
      <c r="R2353" s="9" t="str">
        <f>IF(Search!$L$7="","",IF(ISNUMBER(SEARCH("Shield",$AU2353))=TRUE,IF(Search!$L$7="N","N",1),""))</f>
        <v/>
      </c>
      <c r="S2353" s="9" t="str">
        <f>IF(Search!$L$8="","",IF(ISNUMBER(SEARCH("Stick",$AU2353))=TRUE,IF(Search!$L$8="N","N",1),""))</f>
        <v/>
      </c>
      <c r="T2353" s="9" t="str">
        <f>IF(Search!$O$4="","",IF(COUNTA($AW2353)=1,IF(Search!$O$4="N","N",1),""))</f>
        <v/>
      </c>
      <c r="U2353" s="9" t="str">
        <f>IF(Search!$O$5="","",IF($AW2353="","",IF($AW2353&lt;Search!$O$5,"",1)))</f>
        <v/>
      </c>
      <c r="V2353" s="9" t="str">
        <f>IF(Search!$O$6="","",IF($AW2353="","",IF($AW2353&gt;Search!$O$6,"",1)))</f>
        <v/>
      </c>
      <c r="W2353" s="9" t="str">
        <f>IF(Search!$U$4="","",IF($AX2353="","",1))</f>
        <v/>
      </c>
      <c r="X2353" s="9" t="str">
        <f>IF(Search!$U$5="","",IF(ISNUMBER(SEARCH(Search!$U$5,$AX2353))=TRUE,IF(Search!$U$5="N","N",1),""))</f>
        <v/>
      </c>
      <c r="Y2353" s="9" t="str">
        <f>IF(Search!$U$6="","",IF($AY2353&lt;Search!$U$6,"",1))</f>
        <v/>
      </c>
      <c r="Z2353" s="9" t="str">
        <f>IF(Search!$R$4="","",IF(Inventory!$BA2353&lt;Search!$R$4,"",1))</f>
        <v/>
      </c>
      <c r="AA2353" s="9" t="str">
        <f>IF(Search!$R$5="","",IF($BA2353&gt;Search!$R$5,"",1))</f>
        <v/>
      </c>
      <c r="AB2353" s="9" t="str">
        <f>IF(Search!$R$6="","",IF($BB2353&lt;Search!$R$6,"",1))</f>
        <v/>
      </c>
      <c r="AC2353" s="9" t="str">
        <f>IF(Search!$R$7="","",IF($BB2353&lt;Search!$R$7,"",1))</f>
        <v/>
      </c>
      <c r="AD2353" s="45" t="str">
        <f>IF(COUNTIF($A2353:$AC2353,"n")&gt;0,"",IF(SUM($A2353:$AC2353)=COUNTA(Search!$C$4:$C$8,Search!$F$4:$F$8,Search!$I$4:$I$6,Search!$I$8,Search!$L$4:$L$8,Search!$O$4:$O$8,Search!$R$4:$R$7,Search!$U$4:$U$7)-COUNTIF(Search!$C$4:$U$7,"n"),1+LARGE($AD$1:AD2352,1),""))</f>
        <v/>
      </c>
      <c r="AE2353" s="45" t="str">
        <f t="shared" si="114"/>
        <v/>
      </c>
      <c r="AF2353" s="45" t="str">
        <f>IF(AD2353="","",COUNTIF($AE$1:$AE2352,$AE2353)+RANK($AE2353,$AE$2:$AE$10540,1))</f>
        <v/>
      </c>
      <c r="AG2353" s="45" t="str">
        <f t="shared" si="112"/>
        <v/>
      </c>
      <c r="AH2353" s="45" t="str">
        <f>IF($AD2353="","",COUNTIF($AG$1:$AG2352,$AG2353)+RANK($AG2353,$AG$1:$AG$10539,0))</f>
        <v/>
      </c>
      <c r="AI2353" s="10" t="str">
        <f t="shared" si="113"/>
        <v>2014-15 Upper Deck #461      /   $</v>
      </c>
      <c r="AJ2353" s="11">
        <v>2014</v>
      </c>
      <c r="AK2353" s="17">
        <v>15</v>
      </c>
      <c r="AL2353" s="12" t="s">
        <v>7</v>
      </c>
      <c r="AM2353" s="10">
        <v>461</v>
      </c>
      <c r="AO2353" s="9"/>
      <c r="AP2353" s="9"/>
      <c r="AQ2353" s="9" t="s">
        <v>2543</v>
      </c>
      <c r="AR2353" s="14"/>
      <c r="AS2353" s="9"/>
      <c r="AT2353" s="9"/>
      <c r="AU2353" s="9"/>
      <c r="AV2353" s="13"/>
      <c r="AW2353" s="13"/>
      <c r="AX2353" s="9"/>
      <c r="AY2353" s="9"/>
      <c r="AZ2353" s="9"/>
      <c r="BA2353" s="33"/>
      <c r="BB2353" s="33"/>
      <c r="BC2353" s="36"/>
      <c r="BD2353" s="12" t="s">
        <v>1771</v>
      </c>
    </row>
    <row r="2354" spans="1:56" s="12" customFormat="1" x14ac:dyDescent="0.2">
      <c r="A2354" s="9" t="str">
        <f>IF(Search!$C$5="","",IF(COUNTA(Inventory!$AP2354)=1,1,""))</f>
        <v/>
      </c>
      <c r="B2354" s="9" t="str">
        <f>IF(Search!$C$4="","",IF(ISNUMBER(SEARCH(Search!$C$4,$AR2354))=TRUE,1,""))</f>
        <v/>
      </c>
      <c r="C2354" s="9" t="str">
        <f>IF(Search!$C$6="x",IF(COUNTA($AQ2354)=1,1,"N"),IF(COUNTA($AQ2354)=1,"N",""))</f>
        <v>N</v>
      </c>
      <c r="D2354" s="9" t="str">
        <f>IF(Search!$O$8="","",IF(ISNUMBER(SEARCH(Search!$O$8,$BD2354))=TRUE,1,""))</f>
        <v/>
      </c>
      <c r="E2354" s="9" t="str">
        <f>IF(Search!$C$7="","",IF(ISNUMBER(SEARCH(Search!$C$7,$AN2354))=TRUE,1,""))</f>
        <v/>
      </c>
      <c r="F2354" s="9" t="str">
        <f>IF(Search!$C$8="","",IF(ISNUMBER(SEARCH(Search!$C$8,$AO2354))=TRUE,1,""))</f>
        <v/>
      </c>
      <c r="G2354" s="9" t="str">
        <f>IF(Search!$F$4="","",IF(Inventory!$AJ2354&lt;Search!$F$4,"",1))</f>
        <v/>
      </c>
      <c r="H2354" s="9" t="str">
        <f>IF(Search!$F$5="","",IF(Inventory!$AJ2354&gt;Search!$F$5,"",1))</f>
        <v/>
      </c>
      <c r="I2354" s="9" t="str">
        <f>IF(Search!$F$7="","",IF(Search!$F$8="",IF(ISNUMBER(SEARCH(Search!$F$7,$AL2354))=TRUE,1,""),""))</f>
        <v/>
      </c>
      <c r="J2354" s="9" t="str">
        <f>IF($AL2354=Search!$F$8,1,"")</f>
        <v/>
      </c>
      <c r="K2354" s="9" t="str">
        <f>IF(Search!$I$4="","",IF(COUNTA($AS2354)=1,IF(Search!$I$4="N","N",1),""))</f>
        <v/>
      </c>
      <c r="L2354" s="9" t="str">
        <f>IF(Search!$I$5="","",IF($AS2354="RC",1,""))</f>
        <v/>
      </c>
      <c r="M2354" s="9" t="str">
        <f>IF(Search!$I$6="","",IF($AS2354="RCP",1,""))</f>
        <v/>
      </c>
      <c r="N2354" s="9" t="str">
        <f>IF(Search!$I$8="","",IF(COUNTA($AT2354)=1,IF(Search!$I$8="N","N",1),""))</f>
        <v/>
      </c>
      <c r="O2354" s="9" t="str">
        <f>IF(Search!$L$4="","",IF(COUNTA($AU2354)=1,IF(Search!$L$4="N","N",1),""))</f>
        <v/>
      </c>
      <c r="P2354" s="9" t="str">
        <f>IF(Search!$L$5="","",IF(ISNUMBER(SEARCH("Jersey",$AU2354))=TRUE,IF(Search!$L$5="N","N",1),""))</f>
        <v/>
      </c>
      <c r="Q2354" s="9" t="str">
        <f>IF(Search!$L$6="","",IF(ISNUMBER(SEARCH("Patch",$AU2354))=TRUE,IF(Search!$L$6="N","N",1),""))</f>
        <v/>
      </c>
      <c r="R2354" s="9" t="str">
        <f>IF(Search!$L$7="","",IF(ISNUMBER(SEARCH("Shield",$AU2354))=TRUE,IF(Search!$L$7="N","N",1),""))</f>
        <v/>
      </c>
      <c r="S2354" s="9" t="str">
        <f>IF(Search!$L$8="","",IF(ISNUMBER(SEARCH("Stick",$AU2354))=TRUE,IF(Search!$L$8="N","N",1),""))</f>
        <v/>
      </c>
      <c r="T2354" s="9" t="str">
        <f>IF(Search!$O$4="","",IF(COUNTA($AW2354)=1,IF(Search!$O$4="N","N",1),""))</f>
        <v/>
      </c>
      <c r="U2354" s="9" t="str">
        <f>IF(Search!$O$5="","",IF($AW2354="","",IF($AW2354&lt;Search!$O$5,"",1)))</f>
        <v/>
      </c>
      <c r="V2354" s="9" t="str">
        <f>IF(Search!$O$6="","",IF($AW2354="","",IF($AW2354&gt;Search!$O$6,"",1)))</f>
        <v/>
      </c>
      <c r="W2354" s="9" t="str">
        <f>IF(Search!$U$4="","",IF($AX2354="","",1))</f>
        <v/>
      </c>
      <c r="X2354" s="9" t="str">
        <f>IF(Search!$U$5="","",IF(ISNUMBER(SEARCH(Search!$U$5,$AX2354))=TRUE,IF(Search!$U$5="N","N",1),""))</f>
        <v/>
      </c>
      <c r="Y2354" s="9" t="str">
        <f>IF(Search!$U$6="","",IF($AY2354&lt;Search!$U$6,"",1))</f>
        <v/>
      </c>
      <c r="Z2354" s="9" t="str">
        <f>IF(Search!$R$4="","",IF(Inventory!$BA2354&lt;Search!$R$4,"",1))</f>
        <v/>
      </c>
      <c r="AA2354" s="9" t="str">
        <f>IF(Search!$R$5="","",IF($BA2354&gt;Search!$R$5,"",1))</f>
        <v/>
      </c>
      <c r="AB2354" s="9" t="str">
        <f>IF(Search!$R$6="","",IF($BB2354&lt;Search!$R$6,"",1))</f>
        <v/>
      </c>
      <c r="AC2354" s="9" t="str">
        <f>IF(Search!$R$7="","",IF($BB2354&lt;Search!$R$7,"",1))</f>
        <v/>
      </c>
      <c r="AD2354" s="45" t="str">
        <f>IF(COUNTIF($A2354:$AC2354,"n")&gt;0,"",IF(SUM($A2354:$AC2354)=COUNTA(Search!$C$4:$C$8,Search!$F$4:$F$8,Search!$I$4:$I$6,Search!$I$8,Search!$L$4:$L$8,Search!$O$4:$O$8,Search!$R$4:$R$7,Search!$U$4:$U$7)-COUNTIF(Search!$C$4:$U$7,"n"),1+LARGE($AD$1:AD2353,1),""))</f>
        <v/>
      </c>
      <c r="AE2354" s="45" t="str">
        <f t="shared" si="114"/>
        <v/>
      </c>
      <c r="AF2354" s="45" t="str">
        <f>IF(AD2354="","",COUNTIF($AE$1:$AE2353,$AE2354)+RANK($AE2354,$AE$2:$AE$10540,1))</f>
        <v/>
      </c>
      <c r="AG2354" s="45" t="str">
        <f t="shared" si="112"/>
        <v/>
      </c>
      <c r="AH2354" s="45" t="str">
        <f>IF($AD2354="","",COUNTIF($AG$1:$AG2353,$AG2354)+RANK($AG2354,$AG$1:$AG$10539,0))</f>
        <v/>
      </c>
      <c r="AI2354" s="10" t="str">
        <f t="shared" si="113"/>
        <v>2014-15 Upper Deck #462      /   $</v>
      </c>
      <c r="AJ2354" s="11">
        <v>2014</v>
      </c>
      <c r="AK2354" s="17">
        <v>15</v>
      </c>
      <c r="AL2354" s="12" t="s">
        <v>7</v>
      </c>
      <c r="AM2354" s="10">
        <v>462</v>
      </c>
      <c r="AO2354" s="9"/>
      <c r="AP2354" s="9"/>
      <c r="AQ2354" s="9" t="s">
        <v>2543</v>
      </c>
      <c r="AR2354" s="14"/>
      <c r="AS2354" s="9"/>
      <c r="AT2354" s="9"/>
      <c r="AU2354" s="9"/>
      <c r="AV2354" s="13"/>
      <c r="AW2354" s="13"/>
      <c r="AX2354" s="9"/>
      <c r="AY2354" s="9"/>
      <c r="AZ2354" s="9"/>
      <c r="BA2354" s="33"/>
      <c r="BB2354" s="33"/>
      <c r="BC2354" s="36"/>
      <c r="BD2354" s="12" t="s">
        <v>1771</v>
      </c>
    </row>
    <row r="2355" spans="1:56" s="12" customFormat="1" x14ac:dyDescent="0.2">
      <c r="A2355" s="9" t="str">
        <f>IF(Search!$C$5="","",IF(COUNTA(Inventory!$AP2355)=1,1,""))</f>
        <v/>
      </c>
      <c r="B2355" s="9" t="str">
        <f>IF(Search!$C$4="","",IF(ISNUMBER(SEARCH(Search!$C$4,$AR2355))=TRUE,1,""))</f>
        <v/>
      </c>
      <c r="C2355" s="9" t="str">
        <f>IF(Search!$C$6="x",IF(COUNTA($AQ2355)=1,1,"N"),IF(COUNTA($AQ2355)=1,"N",""))</f>
        <v>N</v>
      </c>
      <c r="D2355" s="9" t="str">
        <f>IF(Search!$O$8="","",IF(ISNUMBER(SEARCH(Search!$O$8,$BD2355))=TRUE,1,""))</f>
        <v/>
      </c>
      <c r="E2355" s="9" t="str">
        <f>IF(Search!$C$7="","",IF(ISNUMBER(SEARCH(Search!$C$7,$AN2355))=TRUE,1,""))</f>
        <v/>
      </c>
      <c r="F2355" s="9" t="str">
        <f>IF(Search!$C$8="","",IF(ISNUMBER(SEARCH(Search!$C$8,$AO2355))=TRUE,1,""))</f>
        <v/>
      </c>
      <c r="G2355" s="9" t="str">
        <f>IF(Search!$F$4="","",IF(Inventory!$AJ2355&lt;Search!$F$4,"",1))</f>
        <v/>
      </c>
      <c r="H2355" s="9" t="str">
        <f>IF(Search!$F$5="","",IF(Inventory!$AJ2355&gt;Search!$F$5,"",1))</f>
        <v/>
      </c>
      <c r="I2355" s="9" t="str">
        <f>IF(Search!$F$7="","",IF(Search!$F$8="",IF(ISNUMBER(SEARCH(Search!$F$7,$AL2355))=TRUE,1,""),""))</f>
        <v/>
      </c>
      <c r="J2355" s="9" t="str">
        <f>IF($AL2355=Search!$F$8,1,"")</f>
        <v/>
      </c>
      <c r="K2355" s="9" t="str">
        <f>IF(Search!$I$4="","",IF(COUNTA($AS2355)=1,IF(Search!$I$4="N","N",1),""))</f>
        <v/>
      </c>
      <c r="L2355" s="9" t="str">
        <f>IF(Search!$I$5="","",IF($AS2355="RC",1,""))</f>
        <v/>
      </c>
      <c r="M2355" s="9" t="str">
        <f>IF(Search!$I$6="","",IF($AS2355="RCP",1,""))</f>
        <v/>
      </c>
      <c r="N2355" s="9" t="str">
        <f>IF(Search!$I$8="","",IF(COUNTA($AT2355)=1,IF(Search!$I$8="N","N",1),""))</f>
        <v/>
      </c>
      <c r="O2355" s="9" t="str">
        <f>IF(Search!$L$4="","",IF(COUNTA($AU2355)=1,IF(Search!$L$4="N","N",1),""))</f>
        <v/>
      </c>
      <c r="P2355" s="9" t="str">
        <f>IF(Search!$L$5="","",IF(ISNUMBER(SEARCH("Jersey",$AU2355))=TRUE,IF(Search!$L$5="N","N",1),""))</f>
        <v/>
      </c>
      <c r="Q2355" s="9" t="str">
        <f>IF(Search!$L$6="","",IF(ISNUMBER(SEARCH("Patch",$AU2355))=TRUE,IF(Search!$L$6="N","N",1),""))</f>
        <v/>
      </c>
      <c r="R2355" s="9" t="str">
        <f>IF(Search!$L$7="","",IF(ISNUMBER(SEARCH("Shield",$AU2355))=TRUE,IF(Search!$L$7="N","N",1),""))</f>
        <v/>
      </c>
      <c r="S2355" s="9" t="str">
        <f>IF(Search!$L$8="","",IF(ISNUMBER(SEARCH("Stick",$AU2355))=TRUE,IF(Search!$L$8="N","N",1),""))</f>
        <v/>
      </c>
      <c r="T2355" s="9" t="str">
        <f>IF(Search!$O$4="","",IF(COUNTA($AW2355)=1,IF(Search!$O$4="N","N",1),""))</f>
        <v/>
      </c>
      <c r="U2355" s="9" t="str">
        <f>IF(Search!$O$5="","",IF($AW2355="","",IF($AW2355&lt;Search!$O$5,"",1)))</f>
        <v/>
      </c>
      <c r="V2355" s="9" t="str">
        <f>IF(Search!$O$6="","",IF($AW2355="","",IF($AW2355&gt;Search!$O$6,"",1)))</f>
        <v/>
      </c>
      <c r="W2355" s="9" t="str">
        <f>IF(Search!$U$4="","",IF($AX2355="","",1))</f>
        <v/>
      </c>
      <c r="X2355" s="9" t="str">
        <f>IF(Search!$U$5="","",IF(ISNUMBER(SEARCH(Search!$U$5,$AX2355))=TRUE,IF(Search!$U$5="N","N",1),""))</f>
        <v/>
      </c>
      <c r="Y2355" s="9" t="str">
        <f>IF(Search!$U$6="","",IF($AY2355&lt;Search!$U$6,"",1))</f>
        <v/>
      </c>
      <c r="Z2355" s="9" t="str">
        <f>IF(Search!$R$4="","",IF(Inventory!$BA2355&lt;Search!$R$4,"",1))</f>
        <v/>
      </c>
      <c r="AA2355" s="9" t="str">
        <f>IF(Search!$R$5="","",IF($BA2355&gt;Search!$R$5,"",1))</f>
        <v/>
      </c>
      <c r="AB2355" s="9" t="str">
        <f>IF(Search!$R$6="","",IF($BB2355&lt;Search!$R$6,"",1))</f>
        <v/>
      </c>
      <c r="AC2355" s="9" t="str">
        <f>IF(Search!$R$7="","",IF($BB2355&lt;Search!$R$7,"",1))</f>
        <v/>
      </c>
      <c r="AD2355" s="45" t="str">
        <f>IF(COUNTIF($A2355:$AC2355,"n")&gt;0,"",IF(SUM($A2355:$AC2355)=COUNTA(Search!$C$4:$C$8,Search!$F$4:$F$8,Search!$I$4:$I$6,Search!$I$8,Search!$L$4:$L$8,Search!$O$4:$O$8,Search!$R$4:$R$7,Search!$U$4:$U$7)-COUNTIF(Search!$C$4:$U$7,"n"),1+LARGE($AD$1:AD2354,1),""))</f>
        <v/>
      </c>
      <c r="AE2355" s="45" t="str">
        <f t="shared" si="114"/>
        <v/>
      </c>
      <c r="AF2355" s="45" t="str">
        <f>IF(AD2355="","",COUNTIF($AE$1:$AE2354,$AE2355)+RANK($AE2355,$AE$2:$AE$10540,1))</f>
        <v/>
      </c>
      <c r="AG2355" s="45" t="str">
        <f t="shared" si="112"/>
        <v/>
      </c>
      <c r="AH2355" s="45" t="str">
        <f>IF($AD2355="","",COUNTIF($AG$1:$AG2354,$AG2355)+RANK($AG2355,$AG$1:$AG$10539,0))</f>
        <v/>
      </c>
      <c r="AI2355" s="10" t="str">
        <f t="shared" si="113"/>
        <v>2014-15 Upper Deck #463      /   $</v>
      </c>
      <c r="AJ2355" s="11">
        <v>2014</v>
      </c>
      <c r="AK2355" s="17">
        <v>15</v>
      </c>
      <c r="AL2355" s="12" t="s">
        <v>7</v>
      </c>
      <c r="AM2355" s="10">
        <v>463</v>
      </c>
      <c r="AO2355" s="9"/>
      <c r="AP2355" s="9"/>
      <c r="AQ2355" s="9" t="s">
        <v>2543</v>
      </c>
      <c r="AR2355" s="14"/>
      <c r="AS2355" s="9"/>
      <c r="AT2355" s="9"/>
      <c r="AU2355" s="9"/>
      <c r="AV2355" s="13"/>
      <c r="AW2355" s="13"/>
      <c r="AX2355" s="9"/>
      <c r="AY2355" s="9"/>
      <c r="AZ2355" s="9"/>
      <c r="BA2355" s="33"/>
      <c r="BB2355" s="33"/>
      <c r="BC2355" s="36"/>
      <c r="BD2355" s="12" t="s">
        <v>1771</v>
      </c>
    </row>
    <row r="2356" spans="1:56" s="12" customFormat="1" x14ac:dyDescent="0.2">
      <c r="A2356" s="9" t="str">
        <f>IF(Search!$C$5="","",IF(COUNTA(Inventory!$AP2356)=1,1,""))</f>
        <v/>
      </c>
      <c r="B2356" s="9" t="str">
        <f>IF(Search!$C$4="","",IF(ISNUMBER(SEARCH(Search!$C$4,$AR2356))=TRUE,1,""))</f>
        <v/>
      </c>
      <c r="C2356" s="9" t="str">
        <f>IF(Search!$C$6="x",IF(COUNTA($AQ2356)=1,1,"N"),IF(COUNTA($AQ2356)=1,"N",""))</f>
        <v>N</v>
      </c>
      <c r="D2356" s="9" t="str">
        <f>IF(Search!$O$8="","",IF(ISNUMBER(SEARCH(Search!$O$8,$BD2356))=TRUE,1,""))</f>
        <v/>
      </c>
      <c r="E2356" s="9" t="str">
        <f>IF(Search!$C$7="","",IF(ISNUMBER(SEARCH(Search!$C$7,$AN2356))=TRUE,1,""))</f>
        <v/>
      </c>
      <c r="F2356" s="9" t="str">
        <f>IF(Search!$C$8="","",IF(ISNUMBER(SEARCH(Search!$C$8,$AO2356))=TRUE,1,""))</f>
        <v/>
      </c>
      <c r="G2356" s="9" t="str">
        <f>IF(Search!$F$4="","",IF(Inventory!$AJ2356&lt;Search!$F$4,"",1))</f>
        <v/>
      </c>
      <c r="H2356" s="9" t="str">
        <f>IF(Search!$F$5="","",IF(Inventory!$AJ2356&gt;Search!$F$5,"",1))</f>
        <v/>
      </c>
      <c r="I2356" s="9" t="str">
        <f>IF(Search!$F$7="","",IF(Search!$F$8="",IF(ISNUMBER(SEARCH(Search!$F$7,$AL2356))=TRUE,1,""),""))</f>
        <v/>
      </c>
      <c r="J2356" s="9" t="str">
        <f>IF($AL2356=Search!$F$8,1,"")</f>
        <v/>
      </c>
      <c r="K2356" s="9" t="str">
        <f>IF(Search!$I$4="","",IF(COUNTA($AS2356)=1,IF(Search!$I$4="N","N",1),""))</f>
        <v/>
      </c>
      <c r="L2356" s="9" t="str">
        <f>IF(Search!$I$5="","",IF($AS2356="RC",1,""))</f>
        <v/>
      </c>
      <c r="M2356" s="9" t="str">
        <f>IF(Search!$I$6="","",IF($AS2356="RCP",1,""))</f>
        <v/>
      </c>
      <c r="N2356" s="9" t="str">
        <f>IF(Search!$I$8="","",IF(COUNTA($AT2356)=1,IF(Search!$I$8="N","N",1),""))</f>
        <v/>
      </c>
      <c r="O2356" s="9" t="str">
        <f>IF(Search!$L$4="","",IF(COUNTA($AU2356)=1,IF(Search!$L$4="N","N",1),""))</f>
        <v/>
      </c>
      <c r="P2356" s="9" t="str">
        <f>IF(Search!$L$5="","",IF(ISNUMBER(SEARCH("Jersey",$AU2356))=TRUE,IF(Search!$L$5="N","N",1),""))</f>
        <v/>
      </c>
      <c r="Q2356" s="9" t="str">
        <f>IF(Search!$L$6="","",IF(ISNUMBER(SEARCH("Patch",$AU2356))=TRUE,IF(Search!$L$6="N","N",1),""))</f>
        <v/>
      </c>
      <c r="R2356" s="9" t="str">
        <f>IF(Search!$L$7="","",IF(ISNUMBER(SEARCH("Shield",$AU2356))=TRUE,IF(Search!$L$7="N","N",1),""))</f>
        <v/>
      </c>
      <c r="S2356" s="9" t="str">
        <f>IF(Search!$L$8="","",IF(ISNUMBER(SEARCH("Stick",$AU2356))=TRUE,IF(Search!$L$8="N","N",1),""))</f>
        <v/>
      </c>
      <c r="T2356" s="9" t="str">
        <f>IF(Search!$O$4="","",IF(COUNTA($AW2356)=1,IF(Search!$O$4="N","N",1),""))</f>
        <v/>
      </c>
      <c r="U2356" s="9" t="str">
        <f>IF(Search!$O$5="","",IF($AW2356="","",IF($AW2356&lt;Search!$O$5,"",1)))</f>
        <v/>
      </c>
      <c r="V2356" s="9" t="str">
        <f>IF(Search!$O$6="","",IF($AW2356="","",IF($AW2356&gt;Search!$O$6,"",1)))</f>
        <v/>
      </c>
      <c r="W2356" s="9" t="str">
        <f>IF(Search!$U$4="","",IF($AX2356="","",1))</f>
        <v/>
      </c>
      <c r="X2356" s="9" t="str">
        <f>IF(Search!$U$5="","",IF(ISNUMBER(SEARCH(Search!$U$5,$AX2356))=TRUE,IF(Search!$U$5="N","N",1),""))</f>
        <v/>
      </c>
      <c r="Y2356" s="9" t="str">
        <f>IF(Search!$U$6="","",IF($AY2356&lt;Search!$U$6,"",1))</f>
        <v/>
      </c>
      <c r="Z2356" s="9" t="str">
        <f>IF(Search!$R$4="","",IF(Inventory!$BA2356&lt;Search!$R$4,"",1))</f>
        <v/>
      </c>
      <c r="AA2356" s="9" t="str">
        <f>IF(Search!$R$5="","",IF($BA2356&gt;Search!$R$5,"",1))</f>
        <v/>
      </c>
      <c r="AB2356" s="9" t="str">
        <f>IF(Search!$R$6="","",IF($BB2356&lt;Search!$R$6,"",1))</f>
        <v/>
      </c>
      <c r="AC2356" s="9" t="str">
        <f>IF(Search!$R$7="","",IF($BB2356&lt;Search!$R$7,"",1))</f>
        <v/>
      </c>
      <c r="AD2356" s="45" t="str">
        <f>IF(COUNTIF($A2356:$AC2356,"n")&gt;0,"",IF(SUM($A2356:$AC2356)=COUNTA(Search!$C$4:$C$8,Search!$F$4:$F$8,Search!$I$4:$I$6,Search!$I$8,Search!$L$4:$L$8,Search!$O$4:$O$8,Search!$R$4:$R$7,Search!$U$4:$U$7)-COUNTIF(Search!$C$4:$U$7,"n"),1+LARGE($AD$1:AD2355,1),""))</f>
        <v/>
      </c>
      <c r="AE2356" s="45" t="str">
        <f t="shared" si="114"/>
        <v/>
      </c>
      <c r="AF2356" s="45" t="str">
        <f>IF(AD2356="","",COUNTIF($AE$1:$AE2355,$AE2356)+RANK($AE2356,$AE$2:$AE$10540,1))</f>
        <v/>
      </c>
      <c r="AG2356" s="45" t="str">
        <f t="shared" si="112"/>
        <v/>
      </c>
      <c r="AH2356" s="45" t="str">
        <f>IF($AD2356="","",COUNTIF($AG$1:$AG2355,$AG2356)+RANK($AG2356,$AG$1:$AG$10539,0))</f>
        <v/>
      </c>
      <c r="AI2356" s="10" t="str">
        <f t="shared" si="113"/>
        <v>2014-15 Upper Deck #464      /   $</v>
      </c>
      <c r="AJ2356" s="11">
        <v>2014</v>
      </c>
      <c r="AK2356" s="17">
        <v>15</v>
      </c>
      <c r="AL2356" s="12" t="s">
        <v>7</v>
      </c>
      <c r="AM2356" s="10">
        <v>464</v>
      </c>
      <c r="AO2356" s="9"/>
      <c r="AP2356" s="9"/>
      <c r="AQ2356" s="9" t="s">
        <v>2543</v>
      </c>
      <c r="AR2356" s="14"/>
      <c r="AS2356" s="9"/>
      <c r="AT2356" s="9"/>
      <c r="AU2356" s="9"/>
      <c r="AV2356" s="13"/>
      <c r="AW2356" s="13"/>
      <c r="AX2356" s="9"/>
      <c r="AY2356" s="9"/>
      <c r="AZ2356" s="9"/>
      <c r="BA2356" s="33"/>
      <c r="BB2356" s="33"/>
      <c r="BC2356" s="36"/>
      <c r="BD2356" s="12" t="s">
        <v>1771</v>
      </c>
    </row>
    <row r="2357" spans="1:56" s="12" customFormat="1" x14ac:dyDescent="0.2">
      <c r="A2357" s="9" t="str">
        <f>IF(Search!$C$5="","",IF(COUNTA(Inventory!$AP2357)=1,1,""))</f>
        <v/>
      </c>
      <c r="B2357" s="9" t="str">
        <f>IF(Search!$C$4="","",IF(ISNUMBER(SEARCH(Search!$C$4,$AR2357))=TRUE,1,""))</f>
        <v/>
      </c>
      <c r="C2357" s="9" t="str">
        <f>IF(Search!$C$6="x",IF(COUNTA($AQ2357)=1,1,"N"),IF(COUNTA($AQ2357)=1,"N",""))</f>
        <v>N</v>
      </c>
      <c r="D2357" s="9" t="str">
        <f>IF(Search!$O$8="","",IF(ISNUMBER(SEARCH(Search!$O$8,$BD2357))=TRUE,1,""))</f>
        <v/>
      </c>
      <c r="E2357" s="9" t="str">
        <f>IF(Search!$C$7="","",IF(ISNUMBER(SEARCH(Search!$C$7,$AN2357))=TRUE,1,""))</f>
        <v/>
      </c>
      <c r="F2357" s="9" t="str">
        <f>IF(Search!$C$8="","",IF(ISNUMBER(SEARCH(Search!$C$8,$AO2357))=TRUE,1,""))</f>
        <v/>
      </c>
      <c r="G2357" s="9" t="str">
        <f>IF(Search!$F$4="","",IF(Inventory!$AJ2357&lt;Search!$F$4,"",1))</f>
        <v/>
      </c>
      <c r="H2357" s="9" t="str">
        <f>IF(Search!$F$5="","",IF(Inventory!$AJ2357&gt;Search!$F$5,"",1))</f>
        <v/>
      </c>
      <c r="I2357" s="9" t="str">
        <f>IF(Search!$F$7="","",IF(Search!$F$8="",IF(ISNUMBER(SEARCH(Search!$F$7,$AL2357))=TRUE,1,""),""))</f>
        <v/>
      </c>
      <c r="J2357" s="9" t="str">
        <f>IF($AL2357=Search!$F$8,1,"")</f>
        <v/>
      </c>
      <c r="K2357" s="9" t="str">
        <f>IF(Search!$I$4="","",IF(COUNTA($AS2357)=1,IF(Search!$I$4="N","N",1),""))</f>
        <v/>
      </c>
      <c r="L2357" s="9" t="str">
        <f>IF(Search!$I$5="","",IF($AS2357="RC",1,""))</f>
        <v/>
      </c>
      <c r="M2357" s="9" t="str">
        <f>IF(Search!$I$6="","",IF($AS2357="RCP",1,""))</f>
        <v/>
      </c>
      <c r="N2357" s="9" t="str">
        <f>IF(Search!$I$8="","",IF(COUNTA($AT2357)=1,IF(Search!$I$8="N","N",1),""))</f>
        <v/>
      </c>
      <c r="O2357" s="9" t="str">
        <f>IF(Search!$L$4="","",IF(COUNTA($AU2357)=1,IF(Search!$L$4="N","N",1),""))</f>
        <v/>
      </c>
      <c r="P2357" s="9" t="str">
        <f>IF(Search!$L$5="","",IF(ISNUMBER(SEARCH("Jersey",$AU2357))=TRUE,IF(Search!$L$5="N","N",1),""))</f>
        <v/>
      </c>
      <c r="Q2357" s="9" t="str">
        <f>IF(Search!$L$6="","",IF(ISNUMBER(SEARCH("Patch",$AU2357))=TRUE,IF(Search!$L$6="N","N",1),""))</f>
        <v/>
      </c>
      <c r="R2357" s="9" t="str">
        <f>IF(Search!$L$7="","",IF(ISNUMBER(SEARCH("Shield",$AU2357))=TRUE,IF(Search!$L$7="N","N",1),""))</f>
        <v/>
      </c>
      <c r="S2357" s="9" t="str">
        <f>IF(Search!$L$8="","",IF(ISNUMBER(SEARCH("Stick",$AU2357))=TRUE,IF(Search!$L$8="N","N",1),""))</f>
        <v/>
      </c>
      <c r="T2357" s="9" t="str">
        <f>IF(Search!$O$4="","",IF(COUNTA($AW2357)=1,IF(Search!$O$4="N","N",1),""))</f>
        <v/>
      </c>
      <c r="U2357" s="9" t="str">
        <f>IF(Search!$O$5="","",IF($AW2357="","",IF($AW2357&lt;Search!$O$5,"",1)))</f>
        <v/>
      </c>
      <c r="V2357" s="9" t="str">
        <f>IF(Search!$O$6="","",IF($AW2357="","",IF($AW2357&gt;Search!$O$6,"",1)))</f>
        <v/>
      </c>
      <c r="W2357" s="9" t="str">
        <f>IF(Search!$U$4="","",IF($AX2357="","",1))</f>
        <v/>
      </c>
      <c r="X2357" s="9" t="str">
        <f>IF(Search!$U$5="","",IF(ISNUMBER(SEARCH(Search!$U$5,$AX2357))=TRUE,IF(Search!$U$5="N","N",1),""))</f>
        <v/>
      </c>
      <c r="Y2357" s="9" t="str">
        <f>IF(Search!$U$6="","",IF($AY2357&lt;Search!$U$6,"",1))</f>
        <v/>
      </c>
      <c r="Z2357" s="9" t="str">
        <f>IF(Search!$R$4="","",IF(Inventory!$BA2357&lt;Search!$R$4,"",1))</f>
        <v/>
      </c>
      <c r="AA2357" s="9" t="str">
        <f>IF(Search!$R$5="","",IF($BA2357&gt;Search!$R$5,"",1))</f>
        <v/>
      </c>
      <c r="AB2357" s="9" t="str">
        <f>IF(Search!$R$6="","",IF($BB2357&lt;Search!$R$6,"",1))</f>
        <v/>
      </c>
      <c r="AC2357" s="9" t="str">
        <f>IF(Search!$R$7="","",IF($BB2357&lt;Search!$R$7,"",1))</f>
        <v/>
      </c>
      <c r="AD2357" s="45" t="str">
        <f>IF(COUNTIF($A2357:$AC2357,"n")&gt;0,"",IF(SUM($A2357:$AC2357)=COUNTA(Search!$C$4:$C$8,Search!$F$4:$F$8,Search!$I$4:$I$6,Search!$I$8,Search!$L$4:$L$8,Search!$O$4:$O$8,Search!$R$4:$R$7,Search!$U$4:$U$7)-COUNTIF(Search!$C$4:$U$7,"n"),1+LARGE($AD$1:AD2356,1),""))</f>
        <v/>
      </c>
      <c r="AE2357" s="45" t="str">
        <f t="shared" si="114"/>
        <v/>
      </c>
      <c r="AF2357" s="45" t="str">
        <f>IF(AD2357="","",COUNTIF($AE$1:$AE2356,$AE2357)+RANK($AE2357,$AE$2:$AE$10540,1))</f>
        <v/>
      </c>
      <c r="AG2357" s="45" t="str">
        <f t="shared" si="112"/>
        <v/>
      </c>
      <c r="AH2357" s="45" t="str">
        <f>IF($AD2357="","",COUNTIF($AG$1:$AG2356,$AG2357)+RANK($AG2357,$AG$1:$AG$10539,0))</f>
        <v/>
      </c>
      <c r="AI2357" s="10" t="str">
        <f t="shared" si="113"/>
        <v>2014-15 Upper Deck #465      /   $</v>
      </c>
      <c r="AJ2357" s="11">
        <v>2014</v>
      </c>
      <c r="AK2357" s="17">
        <v>15</v>
      </c>
      <c r="AL2357" s="12" t="s">
        <v>7</v>
      </c>
      <c r="AM2357" s="10">
        <v>465</v>
      </c>
      <c r="AO2357" s="9"/>
      <c r="AP2357" s="9"/>
      <c r="AQ2357" s="9" t="s">
        <v>2543</v>
      </c>
      <c r="AR2357" s="14"/>
      <c r="AS2357" s="9"/>
      <c r="AT2357" s="9"/>
      <c r="AU2357" s="9"/>
      <c r="AV2357" s="13"/>
      <c r="AW2357" s="13"/>
      <c r="AX2357" s="9"/>
      <c r="AY2357" s="9"/>
      <c r="AZ2357" s="9"/>
      <c r="BA2357" s="33"/>
      <c r="BB2357" s="33"/>
      <c r="BC2357" s="36"/>
      <c r="BD2357" s="12" t="s">
        <v>1771</v>
      </c>
    </row>
    <row r="2358" spans="1:56" s="12" customFormat="1" x14ac:dyDescent="0.2">
      <c r="A2358" s="9" t="str">
        <f>IF(Search!$C$5="","",IF(COUNTA(Inventory!$AP2358)=1,1,""))</f>
        <v/>
      </c>
      <c r="B2358" s="9" t="str">
        <f>IF(Search!$C$4="","",IF(ISNUMBER(SEARCH(Search!$C$4,$AR2358))=TRUE,1,""))</f>
        <v/>
      </c>
      <c r="C2358" s="9" t="str">
        <f>IF(Search!$C$6="x",IF(COUNTA($AQ2358)=1,1,"N"),IF(COUNTA($AQ2358)=1,"N",""))</f>
        <v>N</v>
      </c>
      <c r="D2358" s="9" t="str">
        <f>IF(Search!$O$8="","",IF(ISNUMBER(SEARCH(Search!$O$8,$BD2358))=TRUE,1,""))</f>
        <v/>
      </c>
      <c r="E2358" s="9" t="str">
        <f>IF(Search!$C$7="","",IF(ISNUMBER(SEARCH(Search!$C$7,$AN2358))=TRUE,1,""))</f>
        <v/>
      </c>
      <c r="F2358" s="9" t="str">
        <f>IF(Search!$C$8="","",IF(ISNUMBER(SEARCH(Search!$C$8,$AO2358))=TRUE,1,""))</f>
        <v/>
      </c>
      <c r="G2358" s="9" t="str">
        <f>IF(Search!$F$4="","",IF(Inventory!$AJ2358&lt;Search!$F$4,"",1))</f>
        <v/>
      </c>
      <c r="H2358" s="9" t="str">
        <f>IF(Search!$F$5="","",IF(Inventory!$AJ2358&gt;Search!$F$5,"",1))</f>
        <v/>
      </c>
      <c r="I2358" s="9" t="str">
        <f>IF(Search!$F$7="","",IF(Search!$F$8="",IF(ISNUMBER(SEARCH(Search!$F$7,$AL2358))=TRUE,1,""),""))</f>
        <v/>
      </c>
      <c r="J2358" s="9" t="str">
        <f>IF($AL2358=Search!$F$8,1,"")</f>
        <v/>
      </c>
      <c r="K2358" s="9" t="str">
        <f>IF(Search!$I$4="","",IF(COUNTA($AS2358)=1,IF(Search!$I$4="N","N",1),""))</f>
        <v/>
      </c>
      <c r="L2358" s="9" t="str">
        <f>IF(Search!$I$5="","",IF($AS2358="RC",1,""))</f>
        <v/>
      </c>
      <c r="M2358" s="9" t="str">
        <f>IF(Search!$I$6="","",IF($AS2358="RCP",1,""))</f>
        <v/>
      </c>
      <c r="N2358" s="9" t="str">
        <f>IF(Search!$I$8="","",IF(COUNTA($AT2358)=1,IF(Search!$I$8="N","N",1),""))</f>
        <v/>
      </c>
      <c r="O2358" s="9" t="str">
        <f>IF(Search!$L$4="","",IF(COUNTA($AU2358)=1,IF(Search!$L$4="N","N",1),""))</f>
        <v/>
      </c>
      <c r="P2358" s="9" t="str">
        <f>IF(Search!$L$5="","",IF(ISNUMBER(SEARCH("Jersey",$AU2358))=TRUE,IF(Search!$L$5="N","N",1),""))</f>
        <v/>
      </c>
      <c r="Q2358" s="9" t="str">
        <f>IF(Search!$L$6="","",IF(ISNUMBER(SEARCH("Patch",$AU2358))=TRUE,IF(Search!$L$6="N","N",1),""))</f>
        <v/>
      </c>
      <c r="R2358" s="9" t="str">
        <f>IF(Search!$L$7="","",IF(ISNUMBER(SEARCH("Shield",$AU2358))=TRUE,IF(Search!$L$7="N","N",1),""))</f>
        <v/>
      </c>
      <c r="S2358" s="9" t="str">
        <f>IF(Search!$L$8="","",IF(ISNUMBER(SEARCH("Stick",$AU2358))=TRUE,IF(Search!$L$8="N","N",1),""))</f>
        <v/>
      </c>
      <c r="T2358" s="9" t="str">
        <f>IF(Search!$O$4="","",IF(COUNTA($AW2358)=1,IF(Search!$O$4="N","N",1),""))</f>
        <v/>
      </c>
      <c r="U2358" s="9" t="str">
        <f>IF(Search!$O$5="","",IF($AW2358="","",IF($AW2358&lt;Search!$O$5,"",1)))</f>
        <v/>
      </c>
      <c r="V2358" s="9" t="str">
        <f>IF(Search!$O$6="","",IF($AW2358="","",IF($AW2358&gt;Search!$O$6,"",1)))</f>
        <v/>
      </c>
      <c r="W2358" s="9" t="str">
        <f>IF(Search!$U$4="","",IF($AX2358="","",1))</f>
        <v/>
      </c>
      <c r="X2358" s="9" t="str">
        <f>IF(Search!$U$5="","",IF(ISNUMBER(SEARCH(Search!$U$5,$AX2358))=TRUE,IF(Search!$U$5="N","N",1),""))</f>
        <v/>
      </c>
      <c r="Y2358" s="9" t="str">
        <f>IF(Search!$U$6="","",IF($AY2358&lt;Search!$U$6,"",1))</f>
        <v/>
      </c>
      <c r="Z2358" s="9" t="str">
        <f>IF(Search!$R$4="","",IF(Inventory!$BA2358&lt;Search!$R$4,"",1))</f>
        <v/>
      </c>
      <c r="AA2358" s="9" t="str">
        <f>IF(Search!$R$5="","",IF($BA2358&gt;Search!$R$5,"",1))</f>
        <v/>
      </c>
      <c r="AB2358" s="9" t="str">
        <f>IF(Search!$R$6="","",IF($BB2358&lt;Search!$R$6,"",1))</f>
        <v/>
      </c>
      <c r="AC2358" s="9" t="str">
        <f>IF(Search!$R$7="","",IF($BB2358&lt;Search!$R$7,"",1))</f>
        <v/>
      </c>
      <c r="AD2358" s="45" t="str">
        <f>IF(COUNTIF($A2358:$AC2358,"n")&gt;0,"",IF(SUM($A2358:$AC2358)=COUNTA(Search!$C$4:$C$8,Search!$F$4:$F$8,Search!$I$4:$I$6,Search!$I$8,Search!$L$4:$L$8,Search!$O$4:$O$8,Search!$R$4:$R$7,Search!$U$4:$U$7)-COUNTIF(Search!$C$4:$U$7,"n"),1+LARGE($AD$1:AD2357,1),""))</f>
        <v/>
      </c>
      <c r="AE2358" s="45" t="str">
        <f t="shared" si="114"/>
        <v/>
      </c>
      <c r="AF2358" s="45" t="str">
        <f>IF(AD2358="","",COUNTIF($AE$1:$AE2357,$AE2358)+RANK($AE2358,$AE$2:$AE$10540,1))</f>
        <v/>
      </c>
      <c r="AG2358" s="45" t="str">
        <f t="shared" si="112"/>
        <v/>
      </c>
      <c r="AH2358" s="45" t="str">
        <f>IF($AD2358="","",COUNTIF($AG$1:$AG2357,$AG2358)+RANK($AG2358,$AG$1:$AG$10539,0))</f>
        <v/>
      </c>
      <c r="AI2358" s="10" t="str">
        <f t="shared" si="113"/>
        <v>2014-15 Upper Deck #466      /   $</v>
      </c>
      <c r="AJ2358" s="11">
        <v>2014</v>
      </c>
      <c r="AK2358" s="17">
        <v>15</v>
      </c>
      <c r="AL2358" s="12" t="s">
        <v>7</v>
      </c>
      <c r="AM2358" s="10">
        <v>466</v>
      </c>
      <c r="AO2358" s="9"/>
      <c r="AP2358" s="9"/>
      <c r="AQ2358" s="9" t="s">
        <v>2543</v>
      </c>
      <c r="AR2358" s="14"/>
      <c r="AS2358" s="9"/>
      <c r="AT2358" s="9"/>
      <c r="AU2358" s="9"/>
      <c r="AV2358" s="13"/>
      <c r="AW2358" s="13"/>
      <c r="AX2358" s="9"/>
      <c r="AY2358" s="9"/>
      <c r="AZ2358" s="9"/>
      <c r="BA2358" s="33"/>
      <c r="BB2358" s="33"/>
      <c r="BC2358" s="36"/>
      <c r="BD2358" s="12" t="s">
        <v>1771</v>
      </c>
    </row>
    <row r="2359" spans="1:56" s="12" customFormat="1" x14ac:dyDescent="0.2">
      <c r="A2359" s="9" t="str">
        <f>IF(Search!$C$5="","",IF(COUNTA(Inventory!$AP2359)=1,1,""))</f>
        <v/>
      </c>
      <c r="B2359" s="9" t="str">
        <f>IF(Search!$C$4="","",IF(ISNUMBER(SEARCH(Search!$C$4,$AR2359))=TRUE,1,""))</f>
        <v/>
      </c>
      <c r="C2359" s="9" t="str">
        <f>IF(Search!$C$6="x",IF(COUNTA($AQ2359)=1,1,"N"),IF(COUNTA($AQ2359)=1,"N",""))</f>
        <v>N</v>
      </c>
      <c r="D2359" s="9" t="str">
        <f>IF(Search!$O$8="","",IF(ISNUMBER(SEARCH(Search!$O$8,$BD2359))=TRUE,1,""))</f>
        <v/>
      </c>
      <c r="E2359" s="9" t="str">
        <f>IF(Search!$C$7="","",IF(ISNUMBER(SEARCH(Search!$C$7,$AN2359))=TRUE,1,""))</f>
        <v/>
      </c>
      <c r="F2359" s="9" t="str">
        <f>IF(Search!$C$8="","",IF(ISNUMBER(SEARCH(Search!$C$8,$AO2359))=TRUE,1,""))</f>
        <v/>
      </c>
      <c r="G2359" s="9" t="str">
        <f>IF(Search!$F$4="","",IF(Inventory!$AJ2359&lt;Search!$F$4,"",1))</f>
        <v/>
      </c>
      <c r="H2359" s="9" t="str">
        <f>IF(Search!$F$5="","",IF(Inventory!$AJ2359&gt;Search!$F$5,"",1))</f>
        <v/>
      </c>
      <c r="I2359" s="9" t="str">
        <f>IF(Search!$F$7="","",IF(Search!$F$8="",IF(ISNUMBER(SEARCH(Search!$F$7,$AL2359))=TRUE,1,""),""))</f>
        <v/>
      </c>
      <c r="J2359" s="9" t="str">
        <f>IF($AL2359=Search!$F$8,1,"")</f>
        <v/>
      </c>
      <c r="K2359" s="9" t="str">
        <f>IF(Search!$I$4="","",IF(COUNTA($AS2359)=1,IF(Search!$I$4="N","N",1),""))</f>
        <v/>
      </c>
      <c r="L2359" s="9" t="str">
        <f>IF(Search!$I$5="","",IF($AS2359="RC",1,""))</f>
        <v/>
      </c>
      <c r="M2359" s="9" t="str">
        <f>IF(Search!$I$6="","",IF($AS2359="RCP",1,""))</f>
        <v/>
      </c>
      <c r="N2359" s="9" t="str">
        <f>IF(Search!$I$8="","",IF(COUNTA($AT2359)=1,IF(Search!$I$8="N","N",1),""))</f>
        <v/>
      </c>
      <c r="O2359" s="9" t="str">
        <f>IF(Search!$L$4="","",IF(COUNTA($AU2359)=1,IF(Search!$L$4="N","N",1),""))</f>
        <v/>
      </c>
      <c r="P2359" s="9" t="str">
        <f>IF(Search!$L$5="","",IF(ISNUMBER(SEARCH("Jersey",$AU2359))=TRUE,IF(Search!$L$5="N","N",1),""))</f>
        <v/>
      </c>
      <c r="Q2359" s="9" t="str">
        <f>IF(Search!$L$6="","",IF(ISNUMBER(SEARCH("Patch",$AU2359))=TRUE,IF(Search!$L$6="N","N",1),""))</f>
        <v/>
      </c>
      <c r="R2359" s="9" t="str">
        <f>IF(Search!$L$7="","",IF(ISNUMBER(SEARCH("Shield",$AU2359))=TRUE,IF(Search!$L$7="N","N",1),""))</f>
        <v/>
      </c>
      <c r="S2359" s="9" t="str">
        <f>IF(Search!$L$8="","",IF(ISNUMBER(SEARCH("Stick",$AU2359))=TRUE,IF(Search!$L$8="N","N",1),""))</f>
        <v/>
      </c>
      <c r="T2359" s="9" t="str">
        <f>IF(Search!$O$4="","",IF(COUNTA($AW2359)=1,IF(Search!$O$4="N","N",1),""))</f>
        <v/>
      </c>
      <c r="U2359" s="9" t="str">
        <f>IF(Search!$O$5="","",IF($AW2359="","",IF($AW2359&lt;Search!$O$5,"",1)))</f>
        <v/>
      </c>
      <c r="V2359" s="9" t="str">
        <f>IF(Search!$O$6="","",IF($AW2359="","",IF($AW2359&gt;Search!$O$6,"",1)))</f>
        <v/>
      </c>
      <c r="W2359" s="9" t="str">
        <f>IF(Search!$U$4="","",IF($AX2359="","",1))</f>
        <v/>
      </c>
      <c r="X2359" s="9" t="str">
        <f>IF(Search!$U$5="","",IF(ISNUMBER(SEARCH(Search!$U$5,$AX2359))=TRUE,IF(Search!$U$5="N","N",1),""))</f>
        <v/>
      </c>
      <c r="Y2359" s="9" t="str">
        <f>IF(Search!$U$6="","",IF($AY2359&lt;Search!$U$6,"",1))</f>
        <v/>
      </c>
      <c r="Z2359" s="9" t="str">
        <f>IF(Search!$R$4="","",IF(Inventory!$BA2359&lt;Search!$R$4,"",1))</f>
        <v/>
      </c>
      <c r="AA2359" s="9" t="str">
        <f>IF(Search!$R$5="","",IF($BA2359&gt;Search!$R$5,"",1))</f>
        <v/>
      </c>
      <c r="AB2359" s="9" t="str">
        <f>IF(Search!$R$6="","",IF($BB2359&lt;Search!$R$6,"",1))</f>
        <v/>
      </c>
      <c r="AC2359" s="9" t="str">
        <f>IF(Search!$R$7="","",IF($BB2359&lt;Search!$R$7,"",1))</f>
        <v/>
      </c>
      <c r="AD2359" s="45" t="str">
        <f>IF(COUNTIF($A2359:$AC2359,"n")&gt;0,"",IF(SUM($A2359:$AC2359)=COUNTA(Search!$C$4:$C$8,Search!$F$4:$F$8,Search!$I$4:$I$6,Search!$I$8,Search!$L$4:$L$8,Search!$O$4:$O$8,Search!$R$4:$R$7,Search!$U$4:$U$7)-COUNTIF(Search!$C$4:$U$7,"n"),1+LARGE($AD$1:AD2358,1),""))</f>
        <v/>
      </c>
      <c r="AE2359" s="45" t="str">
        <f t="shared" si="114"/>
        <v/>
      </c>
      <c r="AF2359" s="45" t="str">
        <f>IF(AD2359="","",COUNTIF($AE$1:$AE2358,$AE2359)+RANK($AE2359,$AE$2:$AE$10540,1))</f>
        <v/>
      </c>
      <c r="AG2359" s="45" t="str">
        <f t="shared" si="112"/>
        <v/>
      </c>
      <c r="AH2359" s="45" t="str">
        <f>IF($AD2359="","",COUNTIF($AG$1:$AG2358,$AG2359)+RANK($AG2359,$AG$1:$AG$10539,0))</f>
        <v/>
      </c>
      <c r="AI2359" s="10" t="str">
        <f t="shared" si="113"/>
        <v>2014-15 Upper Deck #467      /   $</v>
      </c>
      <c r="AJ2359" s="11">
        <v>2014</v>
      </c>
      <c r="AK2359" s="17">
        <v>15</v>
      </c>
      <c r="AL2359" s="12" t="s">
        <v>7</v>
      </c>
      <c r="AM2359" s="10">
        <v>467</v>
      </c>
      <c r="AO2359" s="9"/>
      <c r="AP2359" s="9"/>
      <c r="AQ2359" s="9" t="s">
        <v>2543</v>
      </c>
      <c r="AR2359" s="14"/>
      <c r="AS2359" s="9"/>
      <c r="AT2359" s="9"/>
      <c r="AU2359" s="9"/>
      <c r="AV2359" s="13"/>
      <c r="AW2359" s="13"/>
      <c r="AX2359" s="9"/>
      <c r="AY2359" s="9"/>
      <c r="AZ2359" s="9"/>
      <c r="BA2359" s="33"/>
      <c r="BB2359" s="33"/>
      <c r="BC2359" s="36"/>
      <c r="BD2359" s="12" t="s">
        <v>1771</v>
      </c>
    </row>
    <row r="2360" spans="1:56" s="12" customFormat="1" x14ac:dyDescent="0.2">
      <c r="A2360" s="9" t="str">
        <f>IF(Search!$C$5="","",IF(COUNTA(Inventory!$AP2360)=1,1,""))</f>
        <v/>
      </c>
      <c r="B2360" s="9" t="str">
        <f>IF(Search!$C$4="","",IF(ISNUMBER(SEARCH(Search!$C$4,$AR2360))=TRUE,1,""))</f>
        <v/>
      </c>
      <c r="C2360" s="9" t="str">
        <f>IF(Search!$C$6="x",IF(COUNTA($AQ2360)=1,1,"N"),IF(COUNTA($AQ2360)=1,"N",""))</f>
        <v>N</v>
      </c>
      <c r="D2360" s="9" t="str">
        <f>IF(Search!$O$8="","",IF(ISNUMBER(SEARCH(Search!$O$8,$BD2360))=TRUE,1,""))</f>
        <v/>
      </c>
      <c r="E2360" s="9" t="str">
        <f>IF(Search!$C$7="","",IF(ISNUMBER(SEARCH(Search!$C$7,$AN2360))=TRUE,1,""))</f>
        <v/>
      </c>
      <c r="F2360" s="9" t="str">
        <f>IF(Search!$C$8="","",IF(ISNUMBER(SEARCH(Search!$C$8,$AO2360))=TRUE,1,""))</f>
        <v/>
      </c>
      <c r="G2360" s="9" t="str">
        <f>IF(Search!$F$4="","",IF(Inventory!$AJ2360&lt;Search!$F$4,"",1))</f>
        <v/>
      </c>
      <c r="H2360" s="9" t="str">
        <f>IF(Search!$F$5="","",IF(Inventory!$AJ2360&gt;Search!$F$5,"",1))</f>
        <v/>
      </c>
      <c r="I2360" s="9" t="str">
        <f>IF(Search!$F$7="","",IF(Search!$F$8="",IF(ISNUMBER(SEARCH(Search!$F$7,$AL2360))=TRUE,1,""),""))</f>
        <v/>
      </c>
      <c r="J2360" s="9" t="str">
        <f>IF($AL2360=Search!$F$8,1,"")</f>
        <v/>
      </c>
      <c r="K2360" s="9" t="str">
        <f>IF(Search!$I$4="","",IF(COUNTA($AS2360)=1,IF(Search!$I$4="N","N",1),""))</f>
        <v/>
      </c>
      <c r="L2360" s="9" t="str">
        <f>IF(Search!$I$5="","",IF($AS2360="RC",1,""))</f>
        <v/>
      </c>
      <c r="M2360" s="9" t="str">
        <f>IF(Search!$I$6="","",IF($AS2360="RCP",1,""))</f>
        <v/>
      </c>
      <c r="N2360" s="9" t="str">
        <f>IF(Search!$I$8="","",IF(COUNTA($AT2360)=1,IF(Search!$I$8="N","N",1),""))</f>
        <v/>
      </c>
      <c r="O2360" s="9" t="str">
        <f>IF(Search!$L$4="","",IF(COUNTA($AU2360)=1,IF(Search!$L$4="N","N",1),""))</f>
        <v/>
      </c>
      <c r="P2360" s="9" t="str">
        <f>IF(Search!$L$5="","",IF(ISNUMBER(SEARCH("Jersey",$AU2360))=TRUE,IF(Search!$L$5="N","N",1),""))</f>
        <v/>
      </c>
      <c r="Q2360" s="9" t="str">
        <f>IF(Search!$L$6="","",IF(ISNUMBER(SEARCH("Patch",$AU2360))=TRUE,IF(Search!$L$6="N","N",1),""))</f>
        <v/>
      </c>
      <c r="R2360" s="9" t="str">
        <f>IF(Search!$L$7="","",IF(ISNUMBER(SEARCH("Shield",$AU2360))=TRUE,IF(Search!$L$7="N","N",1),""))</f>
        <v/>
      </c>
      <c r="S2360" s="9" t="str">
        <f>IF(Search!$L$8="","",IF(ISNUMBER(SEARCH("Stick",$AU2360))=TRUE,IF(Search!$L$8="N","N",1),""))</f>
        <v/>
      </c>
      <c r="T2360" s="9" t="str">
        <f>IF(Search!$O$4="","",IF(COUNTA($AW2360)=1,IF(Search!$O$4="N","N",1),""))</f>
        <v/>
      </c>
      <c r="U2360" s="9" t="str">
        <f>IF(Search!$O$5="","",IF($AW2360="","",IF($AW2360&lt;Search!$O$5,"",1)))</f>
        <v/>
      </c>
      <c r="V2360" s="9" t="str">
        <f>IF(Search!$O$6="","",IF($AW2360="","",IF($AW2360&gt;Search!$O$6,"",1)))</f>
        <v/>
      </c>
      <c r="W2360" s="9" t="str">
        <f>IF(Search!$U$4="","",IF($AX2360="","",1))</f>
        <v/>
      </c>
      <c r="X2360" s="9" t="str">
        <f>IF(Search!$U$5="","",IF(ISNUMBER(SEARCH(Search!$U$5,$AX2360))=TRUE,IF(Search!$U$5="N","N",1),""))</f>
        <v/>
      </c>
      <c r="Y2360" s="9" t="str">
        <f>IF(Search!$U$6="","",IF($AY2360&lt;Search!$U$6,"",1))</f>
        <v/>
      </c>
      <c r="Z2360" s="9" t="str">
        <f>IF(Search!$R$4="","",IF(Inventory!$BA2360&lt;Search!$R$4,"",1))</f>
        <v/>
      </c>
      <c r="AA2360" s="9" t="str">
        <f>IF(Search!$R$5="","",IF($BA2360&gt;Search!$R$5,"",1))</f>
        <v/>
      </c>
      <c r="AB2360" s="9" t="str">
        <f>IF(Search!$R$6="","",IF($BB2360&lt;Search!$R$6,"",1))</f>
        <v/>
      </c>
      <c r="AC2360" s="9" t="str">
        <f>IF(Search!$R$7="","",IF($BB2360&lt;Search!$R$7,"",1))</f>
        <v/>
      </c>
      <c r="AD2360" s="45" t="str">
        <f>IF(COUNTIF($A2360:$AC2360,"n")&gt;0,"",IF(SUM($A2360:$AC2360)=COUNTA(Search!$C$4:$C$8,Search!$F$4:$F$8,Search!$I$4:$I$6,Search!$I$8,Search!$L$4:$L$8,Search!$O$4:$O$8,Search!$R$4:$R$7,Search!$U$4:$U$7)-COUNTIF(Search!$C$4:$U$7,"n"),1+LARGE($AD$1:AD2359,1),""))</f>
        <v/>
      </c>
      <c r="AE2360" s="45" t="str">
        <f t="shared" si="114"/>
        <v/>
      </c>
      <c r="AF2360" s="45" t="str">
        <f>IF(AD2360="","",COUNTIF($AE$1:$AE2359,$AE2360)+RANK($AE2360,$AE$2:$AE$10540,1))</f>
        <v/>
      </c>
      <c r="AG2360" s="45" t="str">
        <f t="shared" si="112"/>
        <v/>
      </c>
      <c r="AH2360" s="45" t="str">
        <f>IF($AD2360="","",COUNTIF($AG$1:$AG2359,$AG2360)+RANK($AG2360,$AG$1:$AG$10539,0))</f>
        <v/>
      </c>
      <c r="AI2360" s="10" t="str">
        <f t="shared" si="113"/>
        <v>2014-15 Upper Deck #468      /   $</v>
      </c>
      <c r="AJ2360" s="11">
        <v>2014</v>
      </c>
      <c r="AK2360" s="17">
        <v>15</v>
      </c>
      <c r="AL2360" s="12" t="s">
        <v>7</v>
      </c>
      <c r="AM2360" s="10">
        <v>468</v>
      </c>
      <c r="AO2360" s="9"/>
      <c r="AP2360" s="9"/>
      <c r="AQ2360" s="9" t="s">
        <v>2543</v>
      </c>
      <c r="AR2360" s="14"/>
      <c r="AS2360" s="9"/>
      <c r="AT2360" s="9"/>
      <c r="AU2360" s="9"/>
      <c r="AV2360" s="13"/>
      <c r="AW2360" s="13"/>
      <c r="AX2360" s="9"/>
      <c r="AY2360" s="9"/>
      <c r="AZ2360" s="9"/>
      <c r="BA2360" s="33"/>
      <c r="BB2360" s="33"/>
      <c r="BC2360" s="36"/>
      <c r="BD2360" s="12" t="s">
        <v>1771</v>
      </c>
    </row>
    <row r="2361" spans="1:56" s="12" customFormat="1" x14ac:dyDescent="0.2">
      <c r="A2361" s="9" t="str">
        <f>IF(Search!$C$5="","",IF(COUNTA(Inventory!$AP2361)=1,1,""))</f>
        <v/>
      </c>
      <c r="B2361" s="9" t="str">
        <f>IF(Search!$C$4="","",IF(ISNUMBER(SEARCH(Search!$C$4,$AR2361))=TRUE,1,""))</f>
        <v/>
      </c>
      <c r="C2361" s="9" t="str">
        <f>IF(Search!$C$6="x",IF(COUNTA($AQ2361)=1,1,"N"),IF(COUNTA($AQ2361)=1,"N",""))</f>
        <v>N</v>
      </c>
      <c r="D2361" s="9" t="str">
        <f>IF(Search!$O$8="","",IF(ISNUMBER(SEARCH(Search!$O$8,$BD2361))=TRUE,1,""))</f>
        <v/>
      </c>
      <c r="E2361" s="9" t="str">
        <f>IF(Search!$C$7="","",IF(ISNUMBER(SEARCH(Search!$C$7,$AN2361))=TRUE,1,""))</f>
        <v/>
      </c>
      <c r="F2361" s="9" t="str">
        <f>IF(Search!$C$8="","",IF(ISNUMBER(SEARCH(Search!$C$8,$AO2361))=TRUE,1,""))</f>
        <v/>
      </c>
      <c r="G2361" s="9" t="str">
        <f>IF(Search!$F$4="","",IF(Inventory!$AJ2361&lt;Search!$F$4,"",1))</f>
        <v/>
      </c>
      <c r="H2361" s="9" t="str">
        <f>IF(Search!$F$5="","",IF(Inventory!$AJ2361&gt;Search!$F$5,"",1))</f>
        <v/>
      </c>
      <c r="I2361" s="9" t="str">
        <f>IF(Search!$F$7="","",IF(Search!$F$8="",IF(ISNUMBER(SEARCH(Search!$F$7,$AL2361))=TRUE,1,""),""))</f>
        <v/>
      </c>
      <c r="J2361" s="9" t="str">
        <f>IF($AL2361=Search!$F$8,1,"")</f>
        <v/>
      </c>
      <c r="K2361" s="9" t="str">
        <f>IF(Search!$I$4="","",IF(COUNTA($AS2361)=1,IF(Search!$I$4="N","N",1),""))</f>
        <v/>
      </c>
      <c r="L2361" s="9" t="str">
        <f>IF(Search!$I$5="","",IF($AS2361="RC",1,""))</f>
        <v/>
      </c>
      <c r="M2361" s="9" t="str">
        <f>IF(Search!$I$6="","",IF($AS2361="RCP",1,""))</f>
        <v/>
      </c>
      <c r="N2361" s="9" t="str">
        <f>IF(Search!$I$8="","",IF(COUNTA($AT2361)=1,IF(Search!$I$8="N","N",1),""))</f>
        <v/>
      </c>
      <c r="O2361" s="9" t="str">
        <f>IF(Search!$L$4="","",IF(COUNTA($AU2361)=1,IF(Search!$L$4="N","N",1),""))</f>
        <v/>
      </c>
      <c r="P2361" s="9" t="str">
        <f>IF(Search!$L$5="","",IF(ISNUMBER(SEARCH("Jersey",$AU2361))=TRUE,IF(Search!$L$5="N","N",1),""))</f>
        <v/>
      </c>
      <c r="Q2361" s="9" t="str">
        <f>IF(Search!$L$6="","",IF(ISNUMBER(SEARCH("Patch",$AU2361))=TRUE,IF(Search!$L$6="N","N",1),""))</f>
        <v/>
      </c>
      <c r="R2361" s="9" t="str">
        <f>IF(Search!$L$7="","",IF(ISNUMBER(SEARCH("Shield",$AU2361))=TRUE,IF(Search!$L$7="N","N",1),""))</f>
        <v/>
      </c>
      <c r="S2361" s="9" t="str">
        <f>IF(Search!$L$8="","",IF(ISNUMBER(SEARCH("Stick",$AU2361))=TRUE,IF(Search!$L$8="N","N",1),""))</f>
        <v/>
      </c>
      <c r="T2361" s="9" t="str">
        <f>IF(Search!$O$4="","",IF(COUNTA($AW2361)=1,IF(Search!$O$4="N","N",1),""))</f>
        <v/>
      </c>
      <c r="U2361" s="9" t="str">
        <f>IF(Search!$O$5="","",IF($AW2361="","",IF($AW2361&lt;Search!$O$5,"",1)))</f>
        <v/>
      </c>
      <c r="V2361" s="9" t="str">
        <f>IF(Search!$O$6="","",IF($AW2361="","",IF($AW2361&gt;Search!$O$6,"",1)))</f>
        <v/>
      </c>
      <c r="W2361" s="9" t="str">
        <f>IF(Search!$U$4="","",IF($AX2361="","",1))</f>
        <v/>
      </c>
      <c r="X2361" s="9" t="str">
        <f>IF(Search!$U$5="","",IF(ISNUMBER(SEARCH(Search!$U$5,$AX2361))=TRUE,IF(Search!$U$5="N","N",1),""))</f>
        <v/>
      </c>
      <c r="Y2361" s="9" t="str">
        <f>IF(Search!$U$6="","",IF($AY2361&lt;Search!$U$6,"",1))</f>
        <v/>
      </c>
      <c r="Z2361" s="9" t="str">
        <f>IF(Search!$R$4="","",IF(Inventory!$BA2361&lt;Search!$R$4,"",1))</f>
        <v/>
      </c>
      <c r="AA2361" s="9" t="str">
        <f>IF(Search!$R$5="","",IF($BA2361&gt;Search!$R$5,"",1))</f>
        <v/>
      </c>
      <c r="AB2361" s="9" t="str">
        <f>IF(Search!$R$6="","",IF($BB2361&lt;Search!$R$6,"",1))</f>
        <v/>
      </c>
      <c r="AC2361" s="9" t="str">
        <f>IF(Search!$R$7="","",IF($BB2361&lt;Search!$R$7,"",1))</f>
        <v/>
      </c>
      <c r="AD2361" s="45" t="str">
        <f>IF(COUNTIF($A2361:$AC2361,"n")&gt;0,"",IF(SUM($A2361:$AC2361)=COUNTA(Search!$C$4:$C$8,Search!$F$4:$F$8,Search!$I$4:$I$6,Search!$I$8,Search!$L$4:$L$8,Search!$O$4:$O$8,Search!$R$4:$R$7,Search!$U$4:$U$7)-COUNTIF(Search!$C$4:$U$7,"n"),1+LARGE($AD$1:AD2360,1),""))</f>
        <v/>
      </c>
      <c r="AE2361" s="45" t="str">
        <f t="shared" si="114"/>
        <v/>
      </c>
      <c r="AF2361" s="45" t="str">
        <f>IF(AD2361="","",COUNTIF($AE$1:$AE2360,$AE2361)+RANK($AE2361,$AE$2:$AE$10540,1))</f>
        <v/>
      </c>
      <c r="AG2361" s="45" t="str">
        <f t="shared" si="112"/>
        <v/>
      </c>
      <c r="AH2361" s="45" t="str">
        <f>IF($AD2361="","",COUNTIF($AG$1:$AG2360,$AG2361)+RANK($AG2361,$AG$1:$AG$10539,0))</f>
        <v/>
      </c>
      <c r="AI2361" s="10" t="str">
        <f t="shared" si="113"/>
        <v>2014-15 Upper Deck #469      /   $</v>
      </c>
      <c r="AJ2361" s="11">
        <v>2014</v>
      </c>
      <c r="AK2361" s="17">
        <v>15</v>
      </c>
      <c r="AL2361" s="12" t="s">
        <v>7</v>
      </c>
      <c r="AM2361" s="10">
        <v>469</v>
      </c>
      <c r="AO2361" s="9"/>
      <c r="AP2361" s="9"/>
      <c r="AQ2361" s="9" t="s">
        <v>2543</v>
      </c>
      <c r="AR2361" s="14"/>
      <c r="AS2361" s="9"/>
      <c r="AT2361" s="9"/>
      <c r="AU2361" s="9"/>
      <c r="AV2361" s="13"/>
      <c r="AW2361" s="13"/>
      <c r="AX2361" s="9"/>
      <c r="AY2361" s="9"/>
      <c r="AZ2361" s="9"/>
      <c r="BA2361" s="33"/>
      <c r="BB2361" s="33"/>
      <c r="BC2361" s="36"/>
      <c r="BD2361" s="12" t="s">
        <v>1771</v>
      </c>
    </row>
    <row r="2362" spans="1:56" s="12" customFormat="1" x14ac:dyDescent="0.2">
      <c r="A2362" s="9" t="str">
        <f>IF(Search!$C$5="","",IF(COUNTA(Inventory!$AP2362)=1,1,""))</f>
        <v/>
      </c>
      <c r="B2362" s="9" t="str">
        <f>IF(Search!$C$4="","",IF(ISNUMBER(SEARCH(Search!$C$4,$AR2362))=TRUE,1,""))</f>
        <v/>
      </c>
      <c r="C2362" s="9" t="str">
        <f>IF(Search!$C$6="x",IF(COUNTA($AQ2362)=1,1,"N"),IF(COUNTA($AQ2362)=1,"N",""))</f>
        <v>N</v>
      </c>
      <c r="D2362" s="9" t="str">
        <f>IF(Search!$O$8="","",IF(ISNUMBER(SEARCH(Search!$O$8,$BD2362))=TRUE,1,""))</f>
        <v/>
      </c>
      <c r="E2362" s="9" t="str">
        <f>IF(Search!$C$7="","",IF(ISNUMBER(SEARCH(Search!$C$7,$AN2362))=TRUE,1,""))</f>
        <v/>
      </c>
      <c r="F2362" s="9" t="str">
        <f>IF(Search!$C$8="","",IF(ISNUMBER(SEARCH(Search!$C$8,$AO2362))=TRUE,1,""))</f>
        <v/>
      </c>
      <c r="G2362" s="9" t="str">
        <f>IF(Search!$F$4="","",IF(Inventory!$AJ2362&lt;Search!$F$4,"",1))</f>
        <v/>
      </c>
      <c r="H2362" s="9" t="str">
        <f>IF(Search!$F$5="","",IF(Inventory!$AJ2362&gt;Search!$F$5,"",1))</f>
        <v/>
      </c>
      <c r="I2362" s="9" t="str">
        <f>IF(Search!$F$7="","",IF(Search!$F$8="",IF(ISNUMBER(SEARCH(Search!$F$7,$AL2362))=TRUE,1,""),""))</f>
        <v/>
      </c>
      <c r="J2362" s="9" t="str">
        <f>IF($AL2362=Search!$F$8,1,"")</f>
        <v/>
      </c>
      <c r="K2362" s="9" t="str">
        <f>IF(Search!$I$4="","",IF(COUNTA($AS2362)=1,IF(Search!$I$4="N","N",1),""))</f>
        <v/>
      </c>
      <c r="L2362" s="9" t="str">
        <f>IF(Search!$I$5="","",IF($AS2362="RC",1,""))</f>
        <v/>
      </c>
      <c r="M2362" s="9" t="str">
        <f>IF(Search!$I$6="","",IF($AS2362="RCP",1,""))</f>
        <v/>
      </c>
      <c r="N2362" s="9" t="str">
        <f>IF(Search!$I$8="","",IF(COUNTA($AT2362)=1,IF(Search!$I$8="N","N",1),""))</f>
        <v/>
      </c>
      <c r="O2362" s="9" t="str">
        <f>IF(Search!$L$4="","",IF(COUNTA($AU2362)=1,IF(Search!$L$4="N","N",1),""))</f>
        <v/>
      </c>
      <c r="P2362" s="9" t="str">
        <f>IF(Search!$L$5="","",IF(ISNUMBER(SEARCH("Jersey",$AU2362))=TRUE,IF(Search!$L$5="N","N",1),""))</f>
        <v/>
      </c>
      <c r="Q2362" s="9" t="str">
        <f>IF(Search!$L$6="","",IF(ISNUMBER(SEARCH("Patch",$AU2362))=TRUE,IF(Search!$L$6="N","N",1),""))</f>
        <v/>
      </c>
      <c r="R2362" s="9" t="str">
        <f>IF(Search!$L$7="","",IF(ISNUMBER(SEARCH("Shield",$AU2362))=TRUE,IF(Search!$L$7="N","N",1),""))</f>
        <v/>
      </c>
      <c r="S2362" s="9" t="str">
        <f>IF(Search!$L$8="","",IF(ISNUMBER(SEARCH("Stick",$AU2362))=TRUE,IF(Search!$L$8="N","N",1),""))</f>
        <v/>
      </c>
      <c r="T2362" s="9" t="str">
        <f>IF(Search!$O$4="","",IF(COUNTA($AW2362)=1,IF(Search!$O$4="N","N",1),""))</f>
        <v/>
      </c>
      <c r="U2362" s="9" t="str">
        <f>IF(Search!$O$5="","",IF($AW2362="","",IF($AW2362&lt;Search!$O$5,"",1)))</f>
        <v/>
      </c>
      <c r="V2362" s="9" t="str">
        <f>IF(Search!$O$6="","",IF($AW2362="","",IF($AW2362&gt;Search!$O$6,"",1)))</f>
        <v/>
      </c>
      <c r="W2362" s="9" t="str">
        <f>IF(Search!$U$4="","",IF($AX2362="","",1))</f>
        <v/>
      </c>
      <c r="X2362" s="9" t="str">
        <f>IF(Search!$U$5="","",IF(ISNUMBER(SEARCH(Search!$U$5,$AX2362))=TRUE,IF(Search!$U$5="N","N",1),""))</f>
        <v/>
      </c>
      <c r="Y2362" s="9" t="str">
        <f>IF(Search!$U$6="","",IF($AY2362&lt;Search!$U$6,"",1))</f>
        <v/>
      </c>
      <c r="Z2362" s="9" t="str">
        <f>IF(Search!$R$4="","",IF(Inventory!$BA2362&lt;Search!$R$4,"",1))</f>
        <v/>
      </c>
      <c r="AA2362" s="9" t="str">
        <f>IF(Search!$R$5="","",IF($BA2362&gt;Search!$R$5,"",1))</f>
        <v/>
      </c>
      <c r="AB2362" s="9" t="str">
        <f>IF(Search!$R$6="","",IF($BB2362&lt;Search!$R$6,"",1))</f>
        <v/>
      </c>
      <c r="AC2362" s="9" t="str">
        <f>IF(Search!$R$7="","",IF($BB2362&lt;Search!$R$7,"",1))</f>
        <v/>
      </c>
      <c r="AD2362" s="45" t="str">
        <f>IF(COUNTIF($A2362:$AC2362,"n")&gt;0,"",IF(SUM($A2362:$AC2362)=COUNTA(Search!$C$4:$C$8,Search!$F$4:$F$8,Search!$I$4:$I$6,Search!$I$8,Search!$L$4:$L$8,Search!$O$4:$O$8,Search!$R$4:$R$7,Search!$U$4:$U$7)-COUNTIF(Search!$C$4:$U$7,"n"),1+LARGE($AD$1:AD2361,1),""))</f>
        <v/>
      </c>
      <c r="AE2362" s="45" t="str">
        <f t="shared" si="114"/>
        <v/>
      </c>
      <c r="AF2362" s="45" t="str">
        <f>IF(AD2362="","",COUNTIF($AE$1:$AE2361,$AE2362)+RANK($AE2362,$AE$2:$AE$10540,1))</f>
        <v/>
      </c>
      <c r="AG2362" s="45" t="str">
        <f t="shared" si="112"/>
        <v/>
      </c>
      <c r="AH2362" s="45" t="str">
        <f>IF($AD2362="","",COUNTIF($AG$1:$AG2361,$AG2362)+RANK($AG2362,$AG$1:$AG$10539,0))</f>
        <v/>
      </c>
      <c r="AI2362" s="10" t="str">
        <f t="shared" si="113"/>
        <v>2014-15 Upper Deck #470      /   $</v>
      </c>
      <c r="AJ2362" s="11">
        <v>2014</v>
      </c>
      <c r="AK2362" s="17">
        <v>15</v>
      </c>
      <c r="AL2362" s="12" t="s">
        <v>7</v>
      </c>
      <c r="AM2362" s="10">
        <v>470</v>
      </c>
      <c r="AO2362" s="9"/>
      <c r="AP2362" s="9"/>
      <c r="AQ2362" s="9" t="s">
        <v>2543</v>
      </c>
      <c r="AR2362" s="14"/>
      <c r="AS2362" s="9"/>
      <c r="AT2362" s="9"/>
      <c r="AU2362" s="9"/>
      <c r="AV2362" s="13"/>
      <c r="AW2362" s="13"/>
      <c r="AX2362" s="9"/>
      <c r="AY2362" s="9"/>
      <c r="AZ2362" s="9"/>
      <c r="BA2362" s="33"/>
      <c r="BB2362" s="33"/>
      <c r="BC2362" s="36"/>
      <c r="BD2362" s="12" t="s">
        <v>1771</v>
      </c>
    </row>
    <row r="2363" spans="1:56" s="12" customFormat="1" x14ac:dyDescent="0.2">
      <c r="A2363" s="9" t="str">
        <f>IF(Search!$C$5="","",IF(COUNTA(Inventory!$AP2363)=1,1,""))</f>
        <v/>
      </c>
      <c r="B2363" s="9" t="str">
        <f>IF(Search!$C$4="","",IF(ISNUMBER(SEARCH(Search!$C$4,$AR2363))=TRUE,1,""))</f>
        <v/>
      </c>
      <c r="C2363" s="9" t="str">
        <f>IF(Search!$C$6="x",IF(COUNTA($AQ2363)=1,1,"N"),IF(COUNTA($AQ2363)=1,"N",""))</f>
        <v>N</v>
      </c>
      <c r="D2363" s="9" t="str">
        <f>IF(Search!$O$8="","",IF(ISNUMBER(SEARCH(Search!$O$8,$BD2363))=TRUE,1,""))</f>
        <v/>
      </c>
      <c r="E2363" s="9" t="str">
        <f>IF(Search!$C$7="","",IF(ISNUMBER(SEARCH(Search!$C$7,$AN2363))=TRUE,1,""))</f>
        <v/>
      </c>
      <c r="F2363" s="9" t="str">
        <f>IF(Search!$C$8="","",IF(ISNUMBER(SEARCH(Search!$C$8,$AO2363))=TRUE,1,""))</f>
        <v/>
      </c>
      <c r="G2363" s="9" t="str">
        <f>IF(Search!$F$4="","",IF(Inventory!$AJ2363&lt;Search!$F$4,"",1))</f>
        <v/>
      </c>
      <c r="H2363" s="9" t="str">
        <f>IF(Search!$F$5="","",IF(Inventory!$AJ2363&gt;Search!$F$5,"",1))</f>
        <v/>
      </c>
      <c r="I2363" s="9" t="str">
        <f>IF(Search!$F$7="","",IF(Search!$F$8="",IF(ISNUMBER(SEARCH(Search!$F$7,$AL2363))=TRUE,1,""),""))</f>
        <v/>
      </c>
      <c r="J2363" s="9" t="str">
        <f>IF($AL2363=Search!$F$8,1,"")</f>
        <v/>
      </c>
      <c r="K2363" s="9" t="str">
        <f>IF(Search!$I$4="","",IF(COUNTA($AS2363)=1,IF(Search!$I$4="N","N",1),""))</f>
        <v/>
      </c>
      <c r="L2363" s="9" t="str">
        <f>IF(Search!$I$5="","",IF($AS2363="RC",1,""))</f>
        <v/>
      </c>
      <c r="M2363" s="9" t="str">
        <f>IF(Search!$I$6="","",IF($AS2363="RCP",1,""))</f>
        <v/>
      </c>
      <c r="N2363" s="9" t="str">
        <f>IF(Search!$I$8="","",IF(COUNTA($AT2363)=1,IF(Search!$I$8="N","N",1),""))</f>
        <v/>
      </c>
      <c r="O2363" s="9" t="str">
        <f>IF(Search!$L$4="","",IF(COUNTA($AU2363)=1,IF(Search!$L$4="N","N",1),""))</f>
        <v/>
      </c>
      <c r="P2363" s="9" t="str">
        <f>IF(Search!$L$5="","",IF(ISNUMBER(SEARCH("Jersey",$AU2363))=TRUE,IF(Search!$L$5="N","N",1),""))</f>
        <v/>
      </c>
      <c r="Q2363" s="9" t="str">
        <f>IF(Search!$L$6="","",IF(ISNUMBER(SEARCH("Patch",$AU2363))=TRUE,IF(Search!$L$6="N","N",1),""))</f>
        <v/>
      </c>
      <c r="R2363" s="9" t="str">
        <f>IF(Search!$L$7="","",IF(ISNUMBER(SEARCH("Shield",$AU2363))=TRUE,IF(Search!$L$7="N","N",1),""))</f>
        <v/>
      </c>
      <c r="S2363" s="9" t="str">
        <f>IF(Search!$L$8="","",IF(ISNUMBER(SEARCH("Stick",$AU2363))=TRUE,IF(Search!$L$8="N","N",1),""))</f>
        <v/>
      </c>
      <c r="T2363" s="9" t="str">
        <f>IF(Search!$O$4="","",IF(COUNTA($AW2363)=1,IF(Search!$O$4="N","N",1),""))</f>
        <v/>
      </c>
      <c r="U2363" s="9" t="str">
        <f>IF(Search!$O$5="","",IF($AW2363="","",IF($AW2363&lt;Search!$O$5,"",1)))</f>
        <v/>
      </c>
      <c r="V2363" s="9" t="str">
        <f>IF(Search!$O$6="","",IF($AW2363="","",IF($AW2363&gt;Search!$O$6,"",1)))</f>
        <v/>
      </c>
      <c r="W2363" s="9" t="str">
        <f>IF(Search!$U$4="","",IF($AX2363="","",1))</f>
        <v/>
      </c>
      <c r="X2363" s="9" t="str">
        <f>IF(Search!$U$5="","",IF(ISNUMBER(SEARCH(Search!$U$5,$AX2363))=TRUE,IF(Search!$U$5="N","N",1),""))</f>
        <v/>
      </c>
      <c r="Y2363" s="9" t="str">
        <f>IF(Search!$U$6="","",IF($AY2363&lt;Search!$U$6,"",1))</f>
        <v/>
      </c>
      <c r="Z2363" s="9" t="str">
        <f>IF(Search!$R$4="","",IF(Inventory!$BA2363&lt;Search!$R$4,"",1))</f>
        <v/>
      </c>
      <c r="AA2363" s="9" t="str">
        <f>IF(Search!$R$5="","",IF($BA2363&gt;Search!$R$5,"",1))</f>
        <v/>
      </c>
      <c r="AB2363" s="9" t="str">
        <f>IF(Search!$R$6="","",IF($BB2363&lt;Search!$R$6,"",1))</f>
        <v/>
      </c>
      <c r="AC2363" s="9" t="str">
        <f>IF(Search!$R$7="","",IF($BB2363&lt;Search!$R$7,"",1))</f>
        <v/>
      </c>
      <c r="AD2363" s="45" t="str">
        <f>IF(COUNTIF($A2363:$AC2363,"n")&gt;0,"",IF(SUM($A2363:$AC2363)=COUNTA(Search!$C$4:$C$8,Search!$F$4:$F$8,Search!$I$4:$I$6,Search!$I$8,Search!$L$4:$L$8,Search!$O$4:$O$8,Search!$R$4:$R$7,Search!$U$4:$U$7)-COUNTIF(Search!$C$4:$U$7,"n"),1+LARGE($AD$1:AD2362,1),""))</f>
        <v/>
      </c>
      <c r="AE2363" s="45" t="str">
        <f t="shared" si="114"/>
        <v/>
      </c>
      <c r="AF2363" s="45" t="str">
        <f>IF(AD2363="","",COUNTIF($AE$1:$AE2362,$AE2363)+RANK($AE2363,$AE$2:$AE$10540,1))</f>
        <v/>
      </c>
      <c r="AG2363" s="45" t="str">
        <f t="shared" si="112"/>
        <v/>
      </c>
      <c r="AH2363" s="45" t="str">
        <f>IF($AD2363="","",COUNTIF($AG$1:$AG2362,$AG2363)+RANK($AG2363,$AG$1:$AG$10539,0))</f>
        <v/>
      </c>
      <c r="AI2363" s="10" t="str">
        <f t="shared" si="113"/>
        <v>2014-15 Upper Deck #471      /   $</v>
      </c>
      <c r="AJ2363" s="11">
        <v>2014</v>
      </c>
      <c r="AK2363" s="17">
        <v>15</v>
      </c>
      <c r="AL2363" s="12" t="s">
        <v>7</v>
      </c>
      <c r="AM2363" s="10">
        <v>471</v>
      </c>
      <c r="AO2363" s="9"/>
      <c r="AP2363" s="9"/>
      <c r="AQ2363" s="9" t="s">
        <v>2543</v>
      </c>
      <c r="AR2363" s="14"/>
      <c r="AS2363" s="9"/>
      <c r="AT2363" s="9"/>
      <c r="AU2363" s="9"/>
      <c r="AV2363" s="13"/>
      <c r="AW2363" s="13"/>
      <c r="AX2363" s="9"/>
      <c r="AY2363" s="9"/>
      <c r="AZ2363" s="9"/>
      <c r="BA2363" s="33"/>
      <c r="BB2363" s="33"/>
      <c r="BC2363" s="36"/>
      <c r="BD2363" s="12" t="s">
        <v>1771</v>
      </c>
    </row>
    <row r="2364" spans="1:56" s="12" customFormat="1" x14ac:dyDescent="0.2">
      <c r="A2364" s="9" t="str">
        <f>IF(Search!$C$5="","",IF(COUNTA(Inventory!$AP2364)=1,1,""))</f>
        <v/>
      </c>
      <c r="B2364" s="9" t="str">
        <f>IF(Search!$C$4="","",IF(ISNUMBER(SEARCH(Search!$C$4,$AR2364))=TRUE,1,""))</f>
        <v/>
      </c>
      <c r="C2364" s="9" t="str">
        <f>IF(Search!$C$6="x",IF(COUNTA($AQ2364)=1,1,"N"),IF(COUNTA($AQ2364)=1,"N",""))</f>
        <v>N</v>
      </c>
      <c r="D2364" s="9" t="str">
        <f>IF(Search!$O$8="","",IF(ISNUMBER(SEARCH(Search!$O$8,$BD2364))=TRUE,1,""))</f>
        <v/>
      </c>
      <c r="E2364" s="9" t="str">
        <f>IF(Search!$C$7="","",IF(ISNUMBER(SEARCH(Search!$C$7,$AN2364))=TRUE,1,""))</f>
        <v/>
      </c>
      <c r="F2364" s="9" t="str">
        <f>IF(Search!$C$8="","",IF(ISNUMBER(SEARCH(Search!$C$8,$AO2364))=TRUE,1,""))</f>
        <v/>
      </c>
      <c r="G2364" s="9" t="str">
        <f>IF(Search!$F$4="","",IF(Inventory!$AJ2364&lt;Search!$F$4,"",1))</f>
        <v/>
      </c>
      <c r="H2364" s="9" t="str">
        <f>IF(Search!$F$5="","",IF(Inventory!$AJ2364&gt;Search!$F$5,"",1))</f>
        <v/>
      </c>
      <c r="I2364" s="9" t="str">
        <f>IF(Search!$F$7="","",IF(Search!$F$8="",IF(ISNUMBER(SEARCH(Search!$F$7,$AL2364))=TRUE,1,""),""))</f>
        <v/>
      </c>
      <c r="J2364" s="9" t="str">
        <f>IF($AL2364=Search!$F$8,1,"")</f>
        <v/>
      </c>
      <c r="K2364" s="9" t="str">
        <f>IF(Search!$I$4="","",IF(COUNTA($AS2364)=1,IF(Search!$I$4="N","N",1),""))</f>
        <v/>
      </c>
      <c r="L2364" s="9" t="str">
        <f>IF(Search!$I$5="","",IF($AS2364="RC",1,""))</f>
        <v/>
      </c>
      <c r="M2364" s="9" t="str">
        <f>IF(Search!$I$6="","",IF($AS2364="RCP",1,""))</f>
        <v/>
      </c>
      <c r="N2364" s="9" t="str">
        <f>IF(Search!$I$8="","",IF(COUNTA($AT2364)=1,IF(Search!$I$8="N","N",1),""))</f>
        <v/>
      </c>
      <c r="O2364" s="9" t="str">
        <f>IF(Search!$L$4="","",IF(COUNTA($AU2364)=1,IF(Search!$L$4="N","N",1),""))</f>
        <v/>
      </c>
      <c r="P2364" s="9" t="str">
        <f>IF(Search!$L$5="","",IF(ISNUMBER(SEARCH("Jersey",$AU2364))=TRUE,IF(Search!$L$5="N","N",1),""))</f>
        <v/>
      </c>
      <c r="Q2364" s="9" t="str">
        <f>IF(Search!$L$6="","",IF(ISNUMBER(SEARCH("Patch",$AU2364))=TRUE,IF(Search!$L$6="N","N",1),""))</f>
        <v/>
      </c>
      <c r="R2364" s="9" t="str">
        <f>IF(Search!$L$7="","",IF(ISNUMBER(SEARCH("Shield",$AU2364))=TRUE,IF(Search!$L$7="N","N",1),""))</f>
        <v/>
      </c>
      <c r="S2364" s="9" t="str">
        <f>IF(Search!$L$8="","",IF(ISNUMBER(SEARCH("Stick",$AU2364))=TRUE,IF(Search!$L$8="N","N",1),""))</f>
        <v/>
      </c>
      <c r="T2364" s="9" t="str">
        <f>IF(Search!$O$4="","",IF(COUNTA($AW2364)=1,IF(Search!$O$4="N","N",1),""))</f>
        <v/>
      </c>
      <c r="U2364" s="9" t="str">
        <f>IF(Search!$O$5="","",IF($AW2364="","",IF($AW2364&lt;Search!$O$5,"",1)))</f>
        <v/>
      </c>
      <c r="V2364" s="9" t="str">
        <f>IF(Search!$O$6="","",IF($AW2364="","",IF($AW2364&gt;Search!$O$6,"",1)))</f>
        <v/>
      </c>
      <c r="W2364" s="9" t="str">
        <f>IF(Search!$U$4="","",IF($AX2364="","",1))</f>
        <v/>
      </c>
      <c r="X2364" s="9" t="str">
        <f>IF(Search!$U$5="","",IF(ISNUMBER(SEARCH(Search!$U$5,$AX2364))=TRUE,IF(Search!$U$5="N","N",1),""))</f>
        <v/>
      </c>
      <c r="Y2364" s="9" t="str">
        <f>IF(Search!$U$6="","",IF($AY2364&lt;Search!$U$6,"",1))</f>
        <v/>
      </c>
      <c r="Z2364" s="9" t="str">
        <f>IF(Search!$R$4="","",IF(Inventory!$BA2364&lt;Search!$R$4,"",1))</f>
        <v/>
      </c>
      <c r="AA2364" s="9" t="str">
        <f>IF(Search!$R$5="","",IF($BA2364&gt;Search!$R$5,"",1))</f>
        <v/>
      </c>
      <c r="AB2364" s="9" t="str">
        <f>IF(Search!$R$6="","",IF($BB2364&lt;Search!$R$6,"",1))</f>
        <v/>
      </c>
      <c r="AC2364" s="9" t="str">
        <f>IF(Search!$R$7="","",IF($BB2364&lt;Search!$R$7,"",1))</f>
        <v/>
      </c>
      <c r="AD2364" s="45" t="str">
        <f>IF(COUNTIF($A2364:$AC2364,"n")&gt;0,"",IF(SUM($A2364:$AC2364)=COUNTA(Search!$C$4:$C$8,Search!$F$4:$F$8,Search!$I$4:$I$6,Search!$I$8,Search!$L$4:$L$8,Search!$O$4:$O$8,Search!$R$4:$R$7,Search!$U$4:$U$7)-COUNTIF(Search!$C$4:$U$7,"n"),1+LARGE($AD$1:AD2363,1),""))</f>
        <v/>
      </c>
      <c r="AE2364" s="45" t="str">
        <f t="shared" si="114"/>
        <v/>
      </c>
      <c r="AF2364" s="45" t="str">
        <f>IF(AD2364="","",COUNTIF($AE$1:$AE2363,$AE2364)+RANK($AE2364,$AE$2:$AE$10540,1))</f>
        <v/>
      </c>
      <c r="AG2364" s="45" t="str">
        <f t="shared" si="112"/>
        <v/>
      </c>
      <c r="AH2364" s="45" t="str">
        <f>IF($AD2364="","",COUNTIF($AG$1:$AG2363,$AG2364)+RANK($AG2364,$AG$1:$AG$10539,0))</f>
        <v/>
      </c>
      <c r="AI2364" s="10" t="str">
        <f t="shared" si="113"/>
        <v>2014-15 Upper Deck #472      /   $</v>
      </c>
      <c r="AJ2364" s="11">
        <v>2014</v>
      </c>
      <c r="AK2364" s="17">
        <v>15</v>
      </c>
      <c r="AL2364" s="12" t="s">
        <v>7</v>
      </c>
      <c r="AM2364" s="10">
        <v>472</v>
      </c>
      <c r="AO2364" s="9"/>
      <c r="AP2364" s="9"/>
      <c r="AQ2364" s="9" t="s">
        <v>2543</v>
      </c>
      <c r="AR2364" s="14"/>
      <c r="AS2364" s="9"/>
      <c r="AT2364" s="9"/>
      <c r="AU2364" s="9"/>
      <c r="AV2364" s="13"/>
      <c r="AW2364" s="13"/>
      <c r="AX2364" s="9"/>
      <c r="AY2364" s="9"/>
      <c r="AZ2364" s="9"/>
      <c r="BA2364" s="33"/>
      <c r="BB2364" s="33"/>
      <c r="BC2364" s="36"/>
      <c r="BD2364" s="12" t="s">
        <v>1771</v>
      </c>
    </row>
    <row r="2365" spans="1:56" s="12" customFormat="1" x14ac:dyDescent="0.2">
      <c r="A2365" s="9" t="str">
        <f>IF(Search!$C$5="","",IF(COUNTA(Inventory!$AP2365)=1,1,""))</f>
        <v/>
      </c>
      <c r="B2365" s="9" t="str">
        <f>IF(Search!$C$4="","",IF(ISNUMBER(SEARCH(Search!$C$4,$AR2365))=TRUE,1,""))</f>
        <v/>
      </c>
      <c r="C2365" s="9" t="str">
        <f>IF(Search!$C$6="x",IF(COUNTA($AQ2365)=1,1,"N"),IF(COUNTA($AQ2365)=1,"N",""))</f>
        <v>N</v>
      </c>
      <c r="D2365" s="9" t="str">
        <f>IF(Search!$O$8="","",IF(ISNUMBER(SEARCH(Search!$O$8,$BD2365))=TRUE,1,""))</f>
        <v/>
      </c>
      <c r="E2365" s="9" t="str">
        <f>IF(Search!$C$7="","",IF(ISNUMBER(SEARCH(Search!$C$7,$AN2365))=TRUE,1,""))</f>
        <v/>
      </c>
      <c r="F2365" s="9" t="str">
        <f>IF(Search!$C$8="","",IF(ISNUMBER(SEARCH(Search!$C$8,$AO2365))=TRUE,1,""))</f>
        <v/>
      </c>
      <c r="G2365" s="9" t="str">
        <f>IF(Search!$F$4="","",IF(Inventory!$AJ2365&lt;Search!$F$4,"",1))</f>
        <v/>
      </c>
      <c r="H2365" s="9" t="str">
        <f>IF(Search!$F$5="","",IF(Inventory!$AJ2365&gt;Search!$F$5,"",1))</f>
        <v/>
      </c>
      <c r="I2365" s="9" t="str">
        <f>IF(Search!$F$7="","",IF(Search!$F$8="",IF(ISNUMBER(SEARCH(Search!$F$7,$AL2365))=TRUE,1,""),""))</f>
        <v/>
      </c>
      <c r="J2365" s="9" t="str">
        <f>IF($AL2365=Search!$F$8,1,"")</f>
        <v/>
      </c>
      <c r="K2365" s="9" t="str">
        <f>IF(Search!$I$4="","",IF(COUNTA($AS2365)=1,IF(Search!$I$4="N","N",1),""))</f>
        <v/>
      </c>
      <c r="L2365" s="9" t="str">
        <f>IF(Search!$I$5="","",IF($AS2365="RC",1,""))</f>
        <v/>
      </c>
      <c r="M2365" s="9" t="str">
        <f>IF(Search!$I$6="","",IF($AS2365="RCP",1,""))</f>
        <v/>
      </c>
      <c r="N2365" s="9" t="str">
        <f>IF(Search!$I$8="","",IF(COUNTA($AT2365)=1,IF(Search!$I$8="N","N",1),""))</f>
        <v/>
      </c>
      <c r="O2365" s="9" t="str">
        <f>IF(Search!$L$4="","",IF(COUNTA($AU2365)=1,IF(Search!$L$4="N","N",1),""))</f>
        <v/>
      </c>
      <c r="P2365" s="9" t="str">
        <f>IF(Search!$L$5="","",IF(ISNUMBER(SEARCH("Jersey",$AU2365))=TRUE,IF(Search!$L$5="N","N",1),""))</f>
        <v/>
      </c>
      <c r="Q2365" s="9" t="str">
        <f>IF(Search!$L$6="","",IF(ISNUMBER(SEARCH("Patch",$AU2365))=TRUE,IF(Search!$L$6="N","N",1),""))</f>
        <v/>
      </c>
      <c r="R2365" s="9" t="str">
        <f>IF(Search!$L$7="","",IF(ISNUMBER(SEARCH("Shield",$AU2365))=TRUE,IF(Search!$L$7="N","N",1),""))</f>
        <v/>
      </c>
      <c r="S2365" s="9" t="str">
        <f>IF(Search!$L$8="","",IF(ISNUMBER(SEARCH("Stick",$AU2365))=TRUE,IF(Search!$L$8="N","N",1),""))</f>
        <v/>
      </c>
      <c r="T2365" s="9" t="str">
        <f>IF(Search!$O$4="","",IF(COUNTA($AW2365)=1,IF(Search!$O$4="N","N",1),""))</f>
        <v/>
      </c>
      <c r="U2365" s="9" t="str">
        <f>IF(Search!$O$5="","",IF($AW2365="","",IF($AW2365&lt;Search!$O$5,"",1)))</f>
        <v/>
      </c>
      <c r="V2365" s="9" t="str">
        <f>IF(Search!$O$6="","",IF($AW2365="","",IF($AW2365&gt;Search!$O$6,"",1)))</f>
        <v/>
      </c>
      <c r="W2365" s="9" t="str">
        <f>IF(Search!$U$4="","",IF($AX2365="","",1))</f>
        <v/>
      </c>
      <c r="X2365" s="9" t="str">
        <f>IF(Search!$U$5="","",IF(ISNUMBER(SEARCH(Search!$U$5,$AX2365))=TRUE,IF(Search!$U$5="N","N",1),""))</f>
        <v/>
      </c>
      <c r="Y2365" s="9" t="str">
        <f>IF(Search!$U$6="","",IF($AY2365&lt;Search!$U$6,"",1))</f>
        <v/>
      </c>
      <c r="Z2365" s="9" t="str">
        <f>IF(Search!$R$4="","",IF(Inventory!$BA2365&lt;Search!$R$4,"",1))</f>
        <v/>
      </c>
      <c r="AA2365" s="9" t="str">
        <f>IF(Search!$R$5="","",IF($BA2365&gt;Search!$R$5,"",1))</f>
        <v/>
      </c>
      <c r="AB2365" s="9" t="str">
        <f>IF(Search!$R$6="","",IF($BB2365&lt;Search!$R$6,"",1))</f>
        <v/>
      </c>
      <c r="AC2365" s="9" t="str">
        <f>IF(Search!$R$7="","",IF($BB2365&lt;Search!$R$7,"",1))</f>
        <v/>
      </c>
      <c r="AD2365" s="45" t="str">
        <f>IF(COUNTIF($A2365:$AC2365,"n")&gt;0,"",IF(SUM($A2365:$AC2365)=COUNTA(Search!$C$4:$C$8,Search!$F$4:$F$8,Search!$I$4:$I$6,Search!$I$8,Search!$L$4:$L$8,Search!$O$4:$O$8,Search!$R$4:$R$7,Search!$U$4:$U$7)-COUNTIF(Search!$C$4:$U$7,"n"),1+LARGE($AD$1:AD2364,1),""))</f>
        <v/>
      </c>
      <c r="AE2365" s="45" t="str">
        <f t="shared" si="114"/>
        <v/>
      </c>
      <c r="AF2365" s="45" t="str">
        <f>IF(AD2365="","",COUNTIF($AE$1:$AE2364,$AE2365)+RANK($AE2365,$AE$2:$AE$10540,1))</f>
        <v/>
      </c>
      <c r="AG2365" s="45" t="str">
        <f t="shared" si="112"/>
        <v/>
      </c>
      <c r="AH2365" s="45" t="str">
        <f>IF($AD2365="","",COUNTIF($AG$1:$AG2364,$AG2365)+RANK($AG2365,$AG$1:$AG$10539,0))</f>
        <v/>
      </c>
      <c r="AI2365" s="10" t="str">
        <f t="shared" si="113"/>
        <v>2014-15 Upper Deck #473      /   $</v>
      </c>
      <c r="AJ2365" s="11">
        <v>2014</v>
      </c>
      <c r="AK2365" s="17">
        <v>15</v>
      </c>
      <c r="AL2365" s="12" t="s">
        <v>7</v>
      </c>
      <c r="AM2365" s="10">
        <v>473</v>
      </c>
      <c r="AO2365" s="9"/>
      <c r="AP2365" s="9"/>
      <c r="AQ2365" s="9" t="s">
        <v>2543</v>
      </c>
      <c r="AR2365" s="14"/>
      <c r="AS2365" s="9"/>
      <c r="AT2365" s="9"/>
      <c r="AU2365" s="9"/>
      <c r="AV2365" s="13"/>
      <c r="AW2365" s="13"/>
      <c r="AX2365" s="9"/>
      <c r="AY2365" s="9"/>
      <c r="AZ2365" s="9"/>
      <c r="BA2365" s="33"/>
      <c r="BB2365" s="33"/>
      <c r="BC2365" s="36"/>
      <c r="BD2365" s="12" t="s">
        <v>1771</v>
      </c>
    </row>
    <row r="2366" spans="1:56" s="12" customFormat="1" x14ac:dyDescent="0.2">
      <c r="A2366" s="9" t="str">
        <f>IF(Search!$C$5="","",IF(COUNTA(Inventory!$AP2366)=1,1,""))</f>
        <v/>
      </c>
      <c r="B2366" s="9" t="str">
        <f>IF(Search!$C$4="","",IF(ISNUMBER(SEARCH(Search!$C$4,$AR2366))=TRUE,1,""))</f>
        <v/>
      </c>
      <c r="C2366" s="9" t="str">
        <f>IF(Search!$C$6="x",IF(COUNTA($AQ2366)=1,1,"N"),IF(COUNTA($AQ2366)=1,"N",""))</f>
        <v>N</v>
      </c>
      <c r="D2366" s="9" t="str">
        <f>IF(Search!$O$8="","",IF(ISNUMBER(SEARCH(Search!$O$8,$BD2366))=TRUE,1,""))</f>
        <v/>
      </c>
      <c r="E2366" s="9" t="str">
        <f>IF(Search!$C$7="","",IF(ISNUMBER(SEARCH(Search!$C$7,$AN2366))=TRUE,1,""))</f>
        <v/>
      </c>
      <c r="F2366" s="9" t="str">
        <f>IF(Search!$C$8="","",IF(ISNUMBER(SEARCH(Search!$C$8,$AO2366))=TRUE,1,""))</f>
        <v/>
      </c>
      <c r="G2366" s="9" t="str">
        <f>IF(Search!$F$4="","",IF(Inventory!$AJ2366&lt;Search!$F$4,"",1))</f>
        <v/>
      </c>
      <c r="H2366" s="9" t="str">
        <f>IF(Search!$F$5="","",IF(Inventory!$AJ2366&gt;Search!$F$5,"",1))</f>
        <v/>
      </c>
      <c r="I2366" s="9" t="str">
        <f>IF(Search!$F$7="","",IF(Search!$F$8="",IF(ISNUMBER(SEARCH(Search!$F$7,$AL2366))=TRUE,1,""),""))</f>
        <v/>
      </c>
      <c r="J2366" s="9" t="str">
        <f>IF($AL2366=Search!$F$8,1,"")</f>
        <v/>
      </c>
      <c r="K2366" s="9" t="str">
        <f>IF(Search!$I$4="","",IF(COUNTA($AS2366)=1,IF(Search!$I$4="N","N",1),""))</f>
        <v/>
      </c>
      <c r="L2366" s="9" t="str">
        <f>IF(Search!$I$5="","",IF($AS2366="RC",1,""))</f>
        <v/>
      </c>
      <c r="M2366" s="9" t="str">
        <f>IF(Search!$I$6="","",IF($AS2366="RCP",1,""))</f>
        <v/>
      </c>
      <c r="N2366" s="9" t="str">
        <f>IF(Search!$I$8="","",IF(COUNTA($AT2366)=1,IF(Search!$I$8="N","N",1),""))</f>
        <v/>
      </c>
      <c r="O2366" s="9" t="str">
        <f>IF(Search!$L$4="","",IF(COUNTA($AU2366)=1,IF(Search!$L$4="N","N",1),""))</f>
        <v/>
      </c>
      <c r="P2366" s="9" t="str">
        <f>IF(Search!$L$5="","",IF(ISNUMBER(SEARCH("Jersey",$AU2366))=TRUE,IF(Search!$L$5="N","N",1),""))</f>
        <v/>
      </c>
      <c r="Q2366" s="9" t="str">
        <f>IF(Search!$L$6="","",IF(ISNUMBER(SEARCH("Patch",$AU2366))=TRUE,IF(Search!$L$6="N","N",1),""))</f>
        <v/>
      </c>
      <c r="R2366" s="9" t="str">
        <f>IF(Search!$L$7="","",IF(ISNUMBER(SEARCH("Shield",$AU2366))=TRUE,IF(Search!$L$7="N","N",1),""))</f>
        <v/>
      </c>
      <c r="S2366" s="9" t="str">
        <f>IF(Search!$L$8="","",IF(ISNUMBER(SEARCH("Stick",$AU2366))=TRUE,IF(Search!$L$8="N","N",1),""))</f>
        <v/>
      </c>
      <c r="T2366" s="9" t="str">
        <f>IF(Search!$O$4="","",IF(COUNTA($AW2366)=1,IF(Search!$O$4="N","N",1),""))</f>
        <v/>
      </c>
      <c r="U2366" s="9" t="str">
        <f>IF(Search!$O$5="","",IF($AW2366="","",IF($AW2366&lt;Search!$O$5,"",1)))</f>
        <v/>
      </c>
      <c r="V2366" s="9" t="str">
        <f>IF(Search!$O$6="","",IF($AW2366="","",IF($AW2366&gt;Search!$O$6,"",1)))</f>
        <v/>
      </c>
      <c r="W2366" s="9" t="str">
        <f>IF(Search!$U$4="","",IF($AX2366="","",1))</f>
        <v/>
      </c>
      <c r="X2366" s="9" t="str">
        <f>IF(Search!$U$5="","",IF(ISNUMBER(SEARCH(Search!$U$5,$AX2366))=TRUE,IF(Search!$U$5="N","N",1),""))</f>
        <v/>
      </c>
      <c r="Y2366" s="9" t="str">
        <f>IF(Search!$U$6="","",IF($AY2366&lt;Search!$U$6,"",1))</f>
        <v/>
      </c>
      <c r="Z2366" s="9" t="str">
        <f>IF(Search!$R$4="","",IF(Inventory!$BA2366&lt;Search!$R$4,"",1))</f>
        <v/>
      </c>
      <c r="AA2366" s="9" t="str">
        <f>IF(Search!$R$5="","",IF($BA2366&gt;Search!$R$5,"",1))</f>
        <v/>
      </c>
      <c r="AB2366" s="9" t="str">
        <f>IF(Search!$R$6="","",IF($BB2366&lt;Search!$R$6,"",1))</f>
        <v/>
      </c>
      <c r="AC2366" s="9" t="str">
        <f>IF(Search!$R$7="","",IF($BB2366&lt;Search!$R$7,"",1))</f>
        <v/>
      </c>
      <c r="AD2366" s="45" t="str">
        <f>IF(COUNTIF($A2366:$AC2366,"n")&gt;0,"",IF(SUM($A2366:$AC2366)=COUNTA(Search!$C$4:$C$8,Search!$F$4:$F$8,Search!$I$4:$I$6,Search!$I$8,Search!$L$4:$L$8,Search!$O$4:$O$8,Search!$R$4:$R$7,Search!$U$4:$U$7)-COUNTIF(Search!$C$4:$U$7,"n"),1+LARGE($AD$1:AD2365,1),""))</f>
        <v/>
      </c>
      <c r="AE2366" s="45" t="str">
        <f t="shared" si="114"/>
        <v/>
      </c>
      <c r="AF2366" s="45" t="str">
        <f>IF(AD2366="","",COUNTIF($AE$1:$AE2365,$AE2366)+RANK($AE2366,$AE$2:$AE$10540,1))</f>
        <v/>
      </c>
      <c r="AG2366" s="45" t="str">
        <f t="shared" si="112"/>
        <v/>
      </c>
      <c r="AH2366" s="45" t="str">
        <f>IF($AD2366="","",COUNTIF($AG$1:$AG2365,$AG2366)+RANK($AG2366,$AG$1:$AG$10539,0))</f>
        <v/>
      </c>
      <c r="AI2366" s="10" t="str">
        <f t="shared" si="113"/>
        <v>2014-15 Upper Deck #474      /   $</v>
      </c>
      <c r="AJ2366" s="11">
        <v>2014</v>
      </c>
      <c r="AK2366" s="17">
        <v>15</v>
      </c>
      <c r="AL2366" s="12" t="s">
        <v>7</v>
      </c>
      <c r="AM2366" s="10">
        <v>474</v>
      </c>
      <c r="AO2366" s="9"/>
      <c r="AP2366" s="9"/>
      <c r="AQ2366" s="9" t="s">
        <v>2543</v>
      </c>
      <c r="AR2366" s="14"/>
      <c r="AS2366" s="9"/>
      <c r="AT2366" s="9"/>
      <c r="AU2366" s="9"/>
      <c r="AV2366" s="13"/>
      <c r="AW2366" s="13"/>
      <c r="AX2366" s="9"/>
      <c r="AY2366" s="9"/>
      <c r="AZ2366" s="9"/>
      <c r="BA2366" s="33"/>
      <c r="BB2366" s="33"/>
      <c r="BC2366" s="36"/>
      <c r="BD2366" s="12" t="s">
        <v>1771</v>
      </c>
    </row>
    <row r="2367" spans="1:56" s="12" customFormat="1" x14ac:dyDescent="0.2">
      <c r="A2367" s="9" t="str">
        <f>IF(Search!$C$5="","",IF(COUNTA(Inventory!$AP2367)=1,1,""))</f>
        <v/>
      </c>
      <c r="B2367" s="9" t="str">
        <f>IF(Search!$C$4="","",IF(ISNUMBER(SEARCH(Search!$C$4,$AR2367))=TRUE,1,""))</f>
        <v/>
      </c>
      <c r="C2367" s="9" t="str">
        <f>IF(Search!$C$6="x",IF(COUNTA($AQ2367)=1,1,"N"),IF(COUNTA($AQ2367)=1,"N",""))</f>
        <v>N</v>
      </c>
      <c r="D2367" s="9" t="str">
        <f>IF(Search!$O$8="","",IF(ISNUMBER(SEARCH(Search!$O$8,$BD2367))=TRUE,1,""))</f>
        <v/>
      </c>
      <c r="E2367" s="9" t="str">
        <f>IF(Search!$C$7="","",IF(ISNUMBER(SEARCH(Search!$C$7,$AN2367))=TRUE,1,""))</f>
        <v/>
      </c>
      <c r="F2367" s="9" t="str">
        <f>IF(Search!$C$8="","",IF(ISNUMBER(SEARCH(Search!$C$8,$AO2367))=TRUE,1,""))</f>
        <v/>
      </c>
      <c r="G2367" s="9" t="str">
        <f>IF(Search!$F$4="","",IF(Inventory!$AJ2367&lt;Search!$F$4,"",1))</f>
        <v/>
      </c>
      <c r="H2367" s="9" t="str">
        <f>IF(Search!$F$5="","",IF(Inventory!$AJ2367&gt;Search!$F$5,"",1))</f>
        <v/>
      </c>
      <c r="I2367" s="9" t="str">
        <f>IF(Search!$F$7="","",IF(Search!$F$8="",IF(ISNUMBER(SEARCH(Search!$F$7,$AL2367))=TRUE,1,""),""))</f>
        <v/>
      </c>
      <c r="J2367" s="9" t="str">
        <f>IF($AL2367=Search!$F$8,1,"")</f>
        <v/>
      </c>
      <c r="K2367" s="9" t="str">
        <f>IF(Search!$I$4="","",IF(COUNTA($AS2367)=1,IF(Search!$I$4="N","N",1),""))</f>
        <v/>
      </c>
      <c r="L2367" s="9" t="str">
        <f>IF(Search!$I$5="","",IF($AS2367="RC",1,""))</f>
        <v/>
      </c>
      <c r="M2367" s="9" t="str">
        <f>IF(Search!$I$6="","",IF($AS2367="RCP",1,""))</f>
        <v/>
      </c>
      <c r="N2367" s="9" t="str">
        <f>IF(Search!$I$8="","",IF(COUNTA($AT2367)=1,IF(Search!$I$8="N","N",1),""))</f>
        <v/>
      </c>
      <c r="O2367" s="9" t="str">
        <f>IF(Search!$L$4="","",IF(COUNTA($AU2367)=1,IF(Search!$L$4="N","N",1),""))</f>
        <v/>
      </c>
      <c r="P2367" s="9" t="str">
        <f>IF(Search!$L$5="","",IF(ISNUMBER(SEARCH("Jersey",$AU2367))=TRUE,IF(Search!$L$5="N","N",1),""))</f>
        <v/>
      </c>
      <c r="Q2367" s="9" t="str">
        <f>IF(Search!$L$6="","",IF(ISNUMBER(SEARCH("Patch",$AU2367))=TRUE,IF(Search!$L$6="N","N",1),""))</f>
        <v/>
      </c>
      <c r="R2367" s="9" t="str">
        <f>IF(Search!$L$7="","",IF(ISNUMBER(SEARCH("Shield",$AU2367))=TRUE,IF(Search!$L$7="N","N",1),""))</f>
        <v/>
      </c>
      <c r="S2367" s="9" t="str">
        <f>IF(Search!$L$8="","",IF(ISNUMBER(SEARCH("Stick",$AU2367))=TRUE,IF(Search!$L$8="N","N",1),""))</f>
        <v/>
      </c>
      <c r="T2367" s="9" t="str">
        <f>IF(Search!$O$4="","",IF(COUNTA($AW2367)=1,IF(Search!$O$4="N","N",1),""))</f>
        <v/>
      </c>
      <c r="U2367" s="9" t="str">
        <f>IF(Search!$O$5="","",IF($AW2367="","",IF($AW2367&lt;Search!$O$5,"",1)))</f>
        <v/>
      </c>
      <c r="V2367" s="9" t="str">
        <f>IF(Search!$O$6="","",IF($AW2367="","",IF($AW2367&gt;Search!$O$6,"",1)))</f>
        <v/>
      </c>
      <c r="W2367" s="9" t="str">
        <f>IF(Search!$U$4="","",IF($AX2367="","",1))</f>
        <v/>
      </c>
      <c r="X2367" s="9" t="str">
        <f>IF(Search!$U$5="","",IF(ISNUMBER(SEARCH(Search!$U$5,$AX2367))=TRUE,IF(Search!$U$5="N","N",1),""))</f>
        <v/>
      </c>
      <c r="Y2367" s="9" t="str">
        <f>IF(Search!$U$6="","",IF($AY2367&lt;Search!$U$6,"",1))</f>
        <v/>
      </c>
      <c r="Z2367" s="9" t="str">
        <f>IF(Search!$R$4="","",IF(Inventory!$BA2367&lt;Search!$R$4,"",1))</f>
        <v/>
      </c>
      <c r="AA2367" s="9" t="str">
        <f>IF(Search!$R$5="","",IF($BA2367&gt;Search!$R$5,"",1))</f>
        <v/>
      </c>
      <c r="AB2367" s="9" t="str">
        <f>IF(Search!$R$6="","",IF($BB2367&lt;Search!$R$6,"",1))</f>
        <v/>
      </c>
      <c r="AC2367" s="9" t="str">
        <f>IF(Search!$R$7="","",IF($BB2367&lt;Search!$R$7,"",1))</f>
        <v/>
      </c>
      <c r="AD2367" s="45" t="str">
        <f>IF(COUNTIF($A2367:$AC2367,"n")&gt;0,"",IF(SUM($A2367:$AC2367)=COUNTA(Search!$C$4:$C$8,Search!$F$4:$F$8,Search!$I$4:$I$6,Search!$I$8,Search!$L$4:$L$8,Search!$O$4:$O$8,Search!$R$4:$R$7,Search!$U$4:$U$7)-COUNTIF(Search!$C$4:$U$7,"n"),1+LARGE($AD$1:AD2366,1),""))</f>
        <v/>
      </c>
      <c r="AE2367" s="45" t="str">
        <f t="shared" si="114"/>
        <v/>
      </c>
      <c r="AF2367" s="45" t="str">
        <f>IF(AD2367="","",COUNTIF($AE$1:$AE2366,$AE2367)+RANK($AE2367,$AE$2:$AE$10540,1))</f>
        <v/>
      </c>
      <c r="AG2367" s="45" t="str">
        <f t="shared" si="112"/>
        <v/>
      </c>
      <c r="AH2367" s="45" t="str">
        <f>IF($AD2367="","",COUNTIF($AG$1:$AG2366,$AG2367)+RANK($AG2367,$AG$1:$AG$10539,0))</f>
        <v/>
      </c>
      <c r="AI2367" s="10" t="str">
        <f t="shared" si="113"/>
        <v>2014-15 Upper Deck #475      /   $</v>
      </c>
      <c r="AJ2367" s="11">
        <v>2014</v>
      </c>
      <c r="AK2367" s="17">
        <v>15</v>
      </c>
      <c r="AL2367" s="12" t="s">
        <v>7</v>
      </c>
      <c r="AM2367" s="10">
        <v>475</v>
      </c>
      <c r="AO2367" s="9"/>
      <c r="AP2367" s="9"/>
      <c r="AQ2367" s="9" t="s">
        <v>2543</v>
      </c>
      <c r="AR2367" s="14"/>
      <c r="AS2367" s="9"/>
      <c r="AT2367" s="9"/>
      <c r="AU2367" s="9"/>
      <c r="AV2367" s="13"/>
      <c r="AW2367" s="13"/>
      <c r="AX2367" s="9"/>
      <c r="AY2367" s="9"/>
      <c r="AZ2367" s="9"/>
      <c r="BA2367" s="33"/>
      <c r="BB2367" s="33"/>
      <c r="BC2367" s="36"/>
      <c r="BD2367" s="12" t="s">
        <v>1771</v>
      </c>
    </row>
    <row r="2368" spans="1:56" s="12" customFormat="1" x14ac:dyDescent="0.2">
      <c r="A2368" s="9" t="str">
        <f>IF(Search!$C$5="","",IF(COUNTA(Inventory!$AP2368)=1,1,""))</f>
        <v/>
      </c>
      <c r="B2368" s="9" t="str">
        <f>IF(Search!$C$4="","",IF(ISNUMBER(SEARCH(Search!$C$4,$AR2368))=TRUE,1,""))</f>
        <v/>
      </c>
      <c r="C2368" s="9" t="str">
        <f>IF(Search!$C$6="x",IF(COUNTA($AQ2368)=1,1,"N"),IF(COUNTA($AQ2368)=1,"N",""))</f>
        <v>N</v>
      </c>
      <c r="D2368" s="9" t="str">
        <f>IF(Search!$O$8="","",IF(ISNUMBER(SEARCH(Search!$O$8,$BD2368))=TRUE,1,""))</f>
        <v/>
      </c>
      <c r="E2368" s="9" t="str">
        <f>IF(Search!$C$7="","",IF(ISNUMBER(SEARCH(Search!$C$7,$AN2368))=TRUE,1,""))</f>
        <v/>
      </c>
      <c r="F2368" s="9" t="str">
        <f>IF(Search!$C$8="","",IF(ISNUMBER(SEARCH(Search!$C$8,$AO2368))=TRUE,1,""))</f>
        <v/>
      </c>
      <c r="G2368" s="9" t="str">
        <f>IF(Search!$F$4="","",IF(Inventory!$AJ2368&lt;Search!$F$4,"",1))</f>
        <v/>
      </c>
      <c r="H2368" s="9" t="str">
        <f>IF(Search!$F$5="","",IF(Inventory!$AJ2368&gt;Search!$F$5,"",1))</f>
        <v/>
      </c>
      <c r="I2368" s="9" t="str">
        <f>IF(Search!$F$7="","",IF(Search!$F$8="",IF(ISNUMBER(SEARCH(Search!$F$7,$AL2368))=TRUE,1,""),""))</f>
        <v/>
      </c>
      <c r="J2368" s="9" t="str">
        <f>IF($AL2368=Search!$F$8,1,"")</f>
        <v/>
      </c>
      <c r="K2368" s="9" t="str">
        <f>IF(Search!$I$4="","",IF(COUNTA($AS2368)=1,IF(Search!$I$4="N","N",1),""))</f>
        <v/>
      </c>
      <c r="L2368" s="9" t="str">
        <f>IF(Search!$I$5="","",IF($AS2368="RC",1,""))</f>
        <v/>
      </c>
      <c r="M2368" s="9" t="str">
        <f>IF(Search!$I$6="","",IF($AS2368="RCP",1,""))</f>
        <v/>
      </c>
      <c r="N2368" s="9" t="str">
        <f>IF(Search!$I$8="","",IF(COUNTA($AT2368)=1,IF(Search!$I$8="N","N",1),""))</f>
        <v/>
      </c>
      <c r="O2368" s="9" t="str">
        <f>IF(Search!$L$4="","",IF(COUNTA($AU2368)=1,IF(Search!$L$4="N","N",1),""))</f>
        <v/>
      </c>
      <c r="P2368" s="9" t="str">
        <f>IF(Search!$L$5="","",IF(ISNUMBER(SEARCH("Jersey",$AU2368))=TRUE,IF(Search!$L$5="N","N",1),""))</f>
        <v/>
      </c>
      <c r="Q2368" s="9" t="str">
        <f>IF(Search!$L$6="","",IF(ISNUMBER(SEARCH("Patch",$AU2368))=TRUE,IF(Search!$L$6="N","N",1),""))</f>
        <v/>
      </c>
      <c r="R2368" s="9" t="str">
        <f>IF(Search!$L$7="","",IF(ISNUMBER(SEARCH("Shield",$AU2368))=TRUE,IF(Search!$L$7="N","N",1),""))</f>
        <v/>
      </c>
      <c r="S2368" s="9" t="str">
        <f>IF(Search!$L$8="","",IF(ISNUMBER(SEARCH("Stick",$AU2368))=TRUE,IF(Search!$L$8="N","N",1),""))</f>
        <v/>
      </c>
      <c r="T2368" s="9" t="str">
        <f>IF(Search!$O$4="","",IF(COUNTA($AW2368)=1,IF(Search!$O$4="N","N",1),""))</f>
        <v/>
      </c>
      <c r="U2368" s="9" t="str">
        <f>IF(Search!$O$5="","",IF($AW2368="","",IF($AW2368&lt;Search!$O$5,"",1)))</f>
        <v/>
      </c>
      <c r="V2368" s="9" t="str">
        <f>IF(Search!$O$6="","",IF($AW2368="","",IF($AW2368&gt;Search!$O$6,"",1)))</f>
        <v/>
      </c>
      <c r="W2368" s="9" t="str">
        <f>IF(Search!$U$4="","",IF($AX2368="","",1))</f>
        <v/>
      </c>
      <c r="X2368" s="9" t="str">
        <f>IF(Search!$U$5="","",IF(ISNUMBER(SEARCH(Search!$U$5,$AX2368))=TRUE,IF(Search!$U$5="N","N",1),""))</f>
        <v/>
      </c>
      <c r="Y2368" s="9" t="str">
        <f>IF(Search!$U$6="","",IF($AY2368&lt;Search!$U$6,"",1))</f>
        <v/>
      </c>
      <c r="Z2368" s="9" t="str">
        <f>IF(Search!$R$4="","",IF(Inventory!$BA2368&lt;Search!$R$4,"",1))</f>
        <v/>
      </c>
      <c r="AA2368" s="9" t="str">
        <f>IF(Search!$R$5="","",IF($BA2368&gt;Search!$R$5,"",1))</f>
        <v/>
      </c>
      <c r="AB2368" s="9" t="str">
        <f>IF(Search!$R$6="","",IF($BB2368&lt;Search!$R$6,"",1))</f>
        <v/>
      </c>
      <c r="AC2368" s="9" t="str">
        <f>IF(Search!$R$7="","",IF($BB2368&lt;Search!$R$7,"",1))</f>
        <v/>
      </c>
      <c r="AD2368" s="45" t="str">
        <f>IF(COUNTIF($A2368:$AC2368,"n")&gt;0,"",IF(SUM($A2368:$AC2368)=COUNTA(Search!$C$4:$C$8,Search!$F$4:$F$8,Search!$I$4:$I$6,Search!$I$8,Search!$L$4:$L$8,Search!$O$4:$O$8,Search!$R$4:$R$7,Search!$U$4:$U$7)-COUNTIF(Search!$C$4:$U$7,"n"),1+LARGE($AD$1:AD2367,1),""))</f>
        <v/>
      </c>
      <c r="AE2368" s="45" t="str">
        <f t="shared" si="114"/>
        <v/>
      </c>
      <c r="AF2368" s="45" t="str">
        <f>IF(AD2368="","",COUNTIF($AE$1:$AE2367,$AE2368)+RANK($AE2368,$AE$2:$AE$10540,1))</f>
        <v/>
      </c>
      <c r="AG2368" s="45" t="str">
        <f t="shared" si="112"/>
        <v/>
      </c>
      <c r="AH2368" s="45" t="str">
        <f>IF($AD2368="","",COUNTIF($AG$1:$AG2367,$AG2368)+RANK($AG2368,$AG$1:$AG$10539,0))</f>
        <v/>
      </c>
      <c r="AI2368" s="10" t="str">
        <f t="shared" si="113"/>
        <v>2014-15 Upper Deck #476      /   $</v>
      </c>
      <c r="AJ2368" s="11">
        <v>2014</v>
      </c>
      <c r="AK2368" s="17">
        <v>15</v>
      </c>
      <c r="AL2368" s="12" t="s">
        <v>7</v>
      </c>
      <c r="AM2368" s="10">
        <v>476</v>
      </c>
      <c r="AO2368" s="9"/>
      <c r="AP2368" s="9"/>
      <c r="AQ2368" s="9" t="s">
        <v>2543</v>
      </c>
      <c r="AR2368" s="14"/>
      <c r="AS2368" s="9"/>
      <c r="AT2368" s="9"/>
      <c r="AU2368" s="9"/>
      <c r="AV2368" s="13"/>
      <c r="AW2368" s="13"/>
      <c r="AX2368" s="9"/>
      <c r="AY2368" s="9"/>
      <c r="AZ2368" s="9"/>
      <c r="BA2368" s="33"/>
      <c r="BB2368" s="33"/>
      <c r="BC2368" s="36"/>
      <c r="BD2368" s="12" t="s">
        <v>1771</v>
      </c>
    </row>
    <row r="2369" spans="1:56" s="12" customFormat="1" x14ac:dyDescent="0.2">
      <c r="A2369" s="9" t="str">
        <f>IF(Search!$C$5="","",IF(COUNTA(Inventory!$AP2369)=1,1,""))</f>
        <v/>
      </c>
      <c r="B2369" s="9" t="str">
        <f>IF(Search!$C$4="","",IF(ISNUMBER(SEARCH(Search!$C$4,$AR2369))=TRUE,1,""))</f>
        <v/>
      </c>
      <c r="C2369" s="9" t="str">
        <f>IF(Search!$C$6="x",IF(COUNTA($AQ2369)=1,1,"N"),IF(COUNTA($AQ2369)=1,"N",""))</f>
        <v>N</v>
      </c>
      <c r="D2369" s="9" t="str">
        <f>IF(Search!$O$8="","",IF(ISNUMBER(SEARCH(Search!$O$8,$BD2369))=TRUE,1,""))</f>
        <v/>
      </c>
      <c r="E2369" s="9" t="str">
        <f>IF(Search!$C$7="","",IF(ISNUMBER(SEARCH(Search!$C$7,$AN2369))=TRUE,1,""))</f>
        <v/>
      </c>
      <c r="F2369" s="9" t="str">
        <f>IF(Search!$C$8="","",IF(ISNUMBER(SEARCH(Search!$C$8,$AO2369))=TRUE,1,""))</f>
        <v/>
      </c>
      <c r="G2369" s="9" t="str">
        <f>IF(Search!$F$4="","",IF(Inventory!$AJ2369&lt;Search!$F$4,"",1))</f>
        <v/>
      </c>
      <c r="H2369" s="9" t="str">
        <f>IF(Search!$F$5="","",IF(Inventory!$AJ2369&gt;Search!$F$5,"",1))</f>
        <v/>
      </c>
      <c r="I2369" s="9" t="str">
        <f>IF(Search!$F$7="","",IF(Search!$F$8="",IF(ISNUMBER(SEARCH(Search!$F$7,$AL2369))=TRUE,1,""),""))</f>
        <v/>
      </c>
      <c r="J2369" s="9" t="str">
        <f>IF($AL2369=Search!$F$8,1,"")</f>
        <v/>
      </c>
      <c r="K2369" s="9" t="str">
        <f>IF(Search!$I$4="","",IF(COUNTA($AS2369)=1,IF(Search!$I$4="N","N",1),""))</f>
        <v/>
      </c>
      <c r="L2369" s="9" t="str">
        <f>IF(Search!$I$5="","",IF($AS2369="RC",1,""))</f>
        <v/>
      </c>
      <c r="M2369" s="9" t="str">
        <f>IF(Search!$I$6="","",IF($AS2369="RCP",1,""))</f>
        <v/>
      </c>
      <c r="N2369" s="9" t="str">
        <f>IF(Search!$I$8="","",IF(COUNTA($AT2369)=1,IF(Search!$I$8="N","N",1),""))</f>
        <v/>
      </c>
      <c r="O2369" s="9" t="str">
        <f>IF(Search!$L$4="","",IF(COUNTA($AU2369)=1,IF(Search!$L$4="N","N",1),""))</f>
        <v/>
      </c>
      <c r="P2369" s="9" t="str">
        <f>IF(Search!$L$5="","",IF(ISNUMBER(SEARCH("Jersey",$AU2369))=TRUE,IF(Search!$L$5="N","N",1),""))</f>
        <v/>
      </c>
      <c r="Q2369" s="9" t="str">
        <f>IF(Search!$L$6="","",IF(ISNUMBER(SEARCH("Patch",$AU2369))=TRUE,IF(Search!$L$6="N","N",1),""))</f>
        <v/>
      </c>
      <c r="R2369" s="9" t="str">
        <f>IF(Search!$L$7="","",IF(ISNUMBER(SEARCH("Shield",$AU2369))=TRUE,IF(Search!$L$7="N","N",1),""))</f>
        <v/>
      </c>
      <c r="S2369" s="9" t="str">
        <f>IF(Search!$L$8="","",IF(ISNUMBER(SEARCH("Stick",$AU2369))=TRUE,IF(Search!$L$8="N","N",1),""))</f>
        <v/>
      </c>
      <c r="T2369" s="9" t="str">
        <f>IF(Search!$O$4="","",IF(COUNTA($AW2369)=1,IF(Search!$O$4="N","N",1),""))</f>
        <v/>
      </c>
      <c r="U2369" s="9" t="str">
        <f>IF(Search!$O$5="","",IF($AW2369="","",IF($AW2369&lt;Search!$O$5,"",1)))</f>
        <v/>
      </c>
      <c r="V2369" s="9" t="str">
        <f>IF(Search!$O$6="","",IF($AW2369="","",IF($AW2369&gt;Search!$O$6,"",1)))</f>
        <v/>
      </c>
      <c r="W2369" s="9" t="str">
        <f>IF(Search!$U$4="","",IF($AX2369="","",1))</f>
        <v/>
      </c>
      <c r="X2369" s="9" t="str">
        <f>IF(Search!$U$5="","",IF(ISNUMBER(SEARCH(Search!$U$5,$AX2369))=TRUE,IF(Search!$U$5="N","N",1),""))</f>
        <v/>
      </c>
      <c r="Y2369" s="9" t="str">
        <f>IF(Search!$U$6="","",IF($AY2369&lt;Search!$U$6,"",1))</f>
        <v/>
      </c>
      <c r="Z2369" s="9" t="str">
        <f>IF(Search!$R$4="","",IF(Inventory!$BA2369&lt;Search!$R$4,"",1))</f>
        <v/>
      </c>
      <c r="AA2369" s="9" t="str">
        <f>IF(Search!$R$5="","",IF($BA2369&gt;Search!$R$5,"",1))</f>
        <v/>
      </c>
      <c r="AB2369" s="9" t="str">
        <f>IF(Search!$R$6="","",IF($BB2369&lt;Search!$R$6,"",1))</f>
        <v/>
      </c>
      <c r="AC2369" s="9" t="str">
        <f>IF(Search!$R$7="","",IF($BB2369&lt;Search!$R$7,"",1))</f>
        <v/>
      </c>
      <c r="AD2369" s="45" t="str">
        <f>IF(COUNTIF($A2369:$AC2369,"n")&gt;0,"",IF(SUM($A2369:$AC2369)=COUNTA(Search!$C$4:$C$8,Search!$F$4:$F$8,Search!$I$4:$I$6,Search!$I$8,Search!$L$4:$L$8,Search!$O$4:$O$8,Search!$R$4:$R$7,Search!$U$4:$U$7)-COUNTIF(Search!$C$4:$U$7,"n"),1+LARGE($AD$1:AD2368,1),""))</f>
        <v/>
      </c>
      <c r="AE2369" s="45" t="str">
        <f t="shared" si="114"/>
        <v/>
      </c>
      <c r="AF2369" s="45" t="str">
        <f>IF(AD2369="","",COUNTIF($AE$1:$AE2368,$AE2369)+RANK($AE2369,$AE$2:$AE$10540,1))</f>
        <v/>
      </c>
      <c r="AG2369" s="45" t="str">
        <f t="shared" si="112"/>
        <v/>
      </c>
      <c r="AH2369" s="45" t="str">
        <f>IF($AD2369="","",COUNTIF($AG$1:$AG2368,$AG2369)+RANK($AG2369,$AG$1:$AG$10539,0))</f>
        <v/>
      </c>
      <c r="AI2369" s="10" t="str">
        <f t="shared" si="113"/>
        <v>2014-15 Upper Deck #477      /   $</v>
      </c>
      <c r="AJ2369" s="11">
        <v>2014</v>
      </c>
      <c r="AK2369" s="17">
        <v>15</v>
      </c>
      <c r="AL2369" s="12" t="s">
        <v>7</v>
      </c>
      <c r="AM2369" s="10">
        <v>477</v>
      </c>
      <c r="AO2369" s="9"/>
      <c r="AP2369" s="9"/>
      <c r="AQ2369" s="9" t="s">
        <v>2543</v>
      </c>
      <c r="AR2369" s="14"/>
      <c r="AS2369" s="9"/>
      <c r="AT2369" s="9"/>
      <c r="AU2369" s="9"/>
      <c r="AV2369" s="13"/>
      <c r="AW2369" s="13"/>
      <c r="AX2369" s="9"/>
      <c r="AY2369" s="9"/>
      <c r="AZ2369" s="9"/>
      <c r="BA2369" s="33"/>
      <c r="BB2369" s="33"/>
      <c r="BC2369" s="36"/>
      <c r="BD2369" s="12" t="s">
        <v>1771</v>
      </c>
    </row>
    <row r="2370" spans="1:56" s="12" customFormat="1" x14ac:dyDescent="0.2">
      <c r="A2370" s="9" t="str">
        <f>IF(Search!$C$5="","",IF(COUNTA(Inventory!$AP2370)=1,1,""))</f>
        <v/>
      </c>
      <c r="B2370" s="9" t="str">
        <f>IF(Search!$C$4="","",IF(ISNUMBER(SEARCH(Search!$C$4,$AR2370))=TRUE,1,""))</f>
        <v/>
      </c>
      <c r="C2370" s="9" t="str">
        <f>IF(Search!$C$6="x",IF(COUNTA($AQ2370)=1,1,"N"),IF(COUNTA($AQ2370)=1,"N",""))</f>
        <v>N</v>
      </c>
      <c r="D2370" s="9" t="str">
        <f>IF(Search!$O$8="","",IF(ISNUMBER(SEARCH(Search!$O$8,$BD2370))=TRUE,1,""))</f>
        <v/>
      </c>
      <c r="E2370" s="9" t="str">
        <f>IF(Search!$C$7="","",IF(ISNUMBER(SEARCH(Search!$C$7,$AN2370))=TRUE,1,""))</f>
        <v/>
      </c>
      <c r="F2370" s="9" t="str">
        <f>IF(Search!$C$8="","",IF(ISNUMBER(SEARCH(Search!$C$8,$AO2370))=TRUE,1,""))</f>
        <v/>
      </c>
      <c r="G2370" s="9" t="str">
        <f>IF(Search!$F$4="","",IF(Inventory!$AJ2370&lt;Search!$F$4,"",1))</f>
        <v/>
      </c>
      <c r="H2370" s="9" t="str">
        <f>IF(Search!$F$5="","",IF(Inventory!$AJ2370&gt;Search!$F$5,"",1))</f>
        <v/>
      </c>
      <c r="I2370" s="9" t="str">
        <f>IF(Search!$F$7="","",IF(Search!$F$8="",IF(ISNUMBER(SEARCH(Search!$F$7,$AL2370))=TRUE,1,""),""))</f>
        <v/>
      </c>
      <c r="J2370" s="9" t="str">
        <f>IF($AL2370=Search!$F$8,1,"")</f>
        <v/>
      </c>
      <c r="K2370" s="9" t="str">
        <f>IF(Search!$I$4="","",IF(COUNTA($AS2370)=1,IF(Search!$I$4="N","N",1),""))</f>
        <v/>
      </c>
      <c r="L2370" s="9" t="str">
        <f>IF(Search!$I$5="","",IF($AS2370="RC",1,""))</f>
        <v/>
      </c>
      <c r="M2370" s="9" t="str">
        <f>IF(Search!$I$6="","",IF($AS2370="RCP",1,""))</f>
        <v/>
      </c>
      <c r="N2370" s="9" t="str">
        <f>IF(Search!$I$8="","",IF(COUNTA($AT2370)=1,IF(Search!$I$8="N","N",1),""))</f>
        <v/>
      </c>
      <c r="O2370" s="9" t="str">
        <f>IF(Search!$L$4="","",IF(COUNTA($AU2370)=1,IF(Search!$L$4="N","N",1),""))</f>
        <v/>
      </c>
      <c r="P2370" s="9" t="str">
        <f>IF(Search!$L$5="","",IF(ISNUMBER(SEARCH("Jersey",$AU2370))=TRUE,IF(Search!$L$5="N","N",1),""))</f>
        <v/>
      </c>
      <c r="Q2370" s="9" t="str">
        <f>IF(Search!$L$6="","",IF(ISNUMBER(SEARCH("Patch",$AU2370))=TRUE,IF(Search!$L$6="N","N",1),""))</f>
        <v/>
      </c>
      <c r="R2370" s="9" t="str">
        <f>IF(Search!$L$7="","",IF(ISNUMBER(SEARCH("Shield",$AU2370))=TRUE,IF(Search!$L$7="N","N",1),""))</f>
        <v/>
      </c>
      <c r="S2370" s="9" t="str">
        <f>IF(Search!$L$8="","",IF(ISNUMBER(SEARCH("Stick",$AU2370))=TRUE,IF(Search!$L$8="N","N",1),""))</f>
        <v/>
      </c>
      <c r="T2370" s="9" t="str">
        <f>IF(Search!$O$4="","",IF(COUNTA($AW2370)=1,IF(Search!$O$4="N","N",1),""))</f>
        <v/>
      </c>
      <c r="U2370" s="9" t="str">
        <f>IF(Search!$O$5="","",IF($AW2370="","",IF($AW2370&lt;Search!$O$5,"",1)))</f>
        <v/>
      </c>
      <c r="V2370" s="9" t="str">
        <f>IF(Search!$O$6="","",IF($AW2370="","",IF($AW2370&gt;Search!$O$6,"",1)))</f>
        <v/>
      </c>
      <c r="W2370" s="9" t="str">
        <f>IF(Search!$U$4="","",IF($AX2370="","",1))</f>
        <v/>
      </c>
      <c r="X2370" s="9" t="str">
        <f>IF(Search!$U$5="","",IF(ISNUMBER(SEARCH(Search!$U$5,$AX2370))=TRUE,IF(Search!$U$5="N","N",1),""))</f>
        <v/>
      </c>
      <c r="Y2370" s="9" t="str">
        <f>IF(Search!$U$6="","",IF($AY2370&lt;Search!$U$6,"",1))</f>
        <v/>
      </c>
      <c r="Z2370" s="9" t="str">
        <f>IF(Search!$R$4="","",IF(Inventory!$BA2370&lt;Search!$R$4,"",1))</f>
        <v/>
      </c>
      <c r="AA2370" s="9" t="str">
        <f>IF(Search!$R$5="","",IF($BA2370&gt;Search!$R$5,"",1))</f>
        <v/>
      </c>
      <c r="AB2370" s="9" t="str">
        <f>IF(Search!$R$6="","",IF($BB2370&lt;Search!$R$6,"",1))</f>
        <v/>
      </c>
      <c r="AC2370" s="9" t="str">
        <f>IF(Search!$R$7="","",IF($BB2370&lt;Search!$R$7,"",1))</f>
        <v/>
      </c>
      <c r="AD2370" s="45" t="str">
        <f>IF(COUNTIF($A2370:$AC2370,"n")&gt;0,"",IF(SUM($A2370:$AC2370)=COUNTA(Search!$C$4:$C$8,Search!$F$4:$F$8,Search!$I$4:$I$6,Search!$I$8,Search!$L$4:$L$8,Search!$O$4:$O$8,Search!$R$4:$R$7,Search!$U$4:$U$7)-COUNTIF(Search!$C$4:$U$7,"n"),1+LARGE($AD$1:AD2369,1),""))</f>
        <v/>
      </c>
      <c r="AE2370" s="45" t="str">
        <f t="shared" si="114"/>
        <v/>
      </c>
      <c r="AF2370" s="45" t="str">
        <f>IF(AD2370="","",COUNTIF($AE$1:$AE2369,$AE2370)+RANK($AE2370,$AE$2:$AE$10540,1))</f>
        <v/>
      </c>
      <c r="AG2370" s="45" t="str">
        <f t="shared" si="112"/>
        <v/>
      </c>
      <c r="AH2370" s="45" t="str">
        <f>IF($AD2370="","",COUNTIF($AG$1:$AG2369,$AG2370)+RANK($AG2370,$AG$1:$AG$10539,0))</f>
        <v/>
      </c>
      <c r="AI2370" s="10" t="str">
        <f t="shared" si="113"/>
        <v>2014-15 Upper Deck #478      /   $</v>
      </c>
      <c r="AJ2370" s="11">
        <v>2014</v>
      </c>
      <c r="AK2370" s="17">
        <v>15</v>
      </c>
      <c r="AL2370" s="12" t="s">
        <v>7</v>
      </c>
      <c r="AM2370" s="10">
        <v>478</v>
      </c>
      <c r="AO2370" s="9"/>
      <c r="AP2370" s="9"/>
      <c r="AQ2370" s="9" t="s">
        <v>2543</v>
      </c>
      <c r="AR2370" s="14"/>
      <c r="AS2370" s="9"/>
      <c r="AT2370" s="9"/>
      <c r="AU2370" s="9"/>
      <c r="AV2370" s="13"/>
      <c r="AW2370" s="13"/>
      <c r="AX2370" s="9"/>
      <c r="AY2370" s="9"/>
      <c r="AZ2370" s="9"/>
      <c r="BA2370" s="33"/>
      <c r="BB2370" s="33"/>
      <c r="BC2370" s="36"/>
      <c r="BD2370" s="12" t="s">
        <v>1771</v>
      </c>
    </row>
    <row r="2371" spans="1:56" s="12" customFormat="1" x14ac:dyDescent="0.2">
      <c r="A2371" s="9" t="str">
        <f>IF(Search!$C$5="","",IF(COUNTA(Inventory!$AP2371)=1,1,""))</f>
        <v/>
      </c>
      <c r="B2371" s="9" t="str">
        <f>IF(Search!$C$4="","",IF(ISNUMBER(SEARCH(Search!$C$4,$AR2371))=TRUE,1,""))</f>
        <v/>
      </c>
      <c r="C2371" s="9" t="str">
        <f>IF(Search!$C$6="x",IF(COUNTA($AQ2371)=1,1,"N"),IF(COUNTA($AQ2371)=1,"N",""))</f>
        <v>N</v>
      </c>
      <c r="D2371" s="9" t="str">
        <f>IF(Search!$O$8="","",IF(ISNUMBER(SEARCH(Search!$O$8,$BD2371))=TRUE,1,""))</f>
        <v/>
      </c>
      <c r="E2371" s="9" t="str">
        <f>IF(Search!$C$7="","",IF(ISNUMBER(SEARCH(Search!$C$7,$AN2371))=TRUE,1,""))</f>
        <v/>
      </c>
      <c r="F2371" s="9" t="str">
        <f>IF(Search!$C$8="","",IF(ISNUMBER(SEARCH(Search!$C$8,$AO2371))=TRUE,1,""))</f>
        <v/>
      </c>
      <c r="G2371" s="9" t="str">
        <f>IF(Search!$F$4="","",IF(Inventory!$AJ2371&lt;Search!$F$4,"",1))</f>
        <v/>
      </c>
      <c r="H2371" s="9" t="str">
        <f>IF(Search!$F$5="","",IF(Inventory!$AJ2371&gt;Search!$F$5,"",1))</f>
        <v/>
      </c>
      <c r="I2371" s="9" t="str">
        <f>IF(Search!$F$7="","",IF(Search!$F$8="",IF(ISNUMBER(SEARCH(Search!$F$7,$AL2371))=TRUE,1,""),""))</f>
        <v/>
      </c>
      <c r="J2371" s="9" t="str">
        <f>IF($AL2371=Search!$F$8,1,"")</f>
        <v/>
      </c>
      <c r="K2371" s="9" t="str">
        <f>IF(Search!$I$4="","",IF(COUNTA($AS2371)=1,IF(Search!$I$4="N","N",1),""))</f>
        <v/>
      </c>
      <c r="L2371" s="9" t="str">
        <f>IF(Search!$I$5="","",IF($AS2371="RC",1,""))</f>
        <v/>
      </c>
      <c r="M2371" s="9" t="str">
        <f>IF(Search!$I$6="","",IF($AS2371="RCP",1,""))</f>
        <v/>
      </c>
      <c r="N2371" s="9" t="str">
        <f>IF(Search!$I$8="","",IF(COUNTA($AT2371)=1,IF(Search!$I$8="N","N",1),""))</f>
        <v/>
      </c>
      <c r="O2371" s="9" t="str">
        <f>IF(Search!$L$4="","",IF(COUNTA($AU2371)=1,IF(Search!$L$4="N","N",1),""))</f>
        <v/>
      </c>
      <c r="P2371" s="9" t="str">
        <f>IF(Search!$L$5="","",IF(ISNUMBER(SEARCH("Jersey",$AU2371))=TRUE,IF(Search!$L$5="N","N",1),""))</f>
        <v/>
      </c>
      <c r="Q2371" s="9" t="str">
        <f>IF(Search!$L$6="","",IF(ISNUMBER(SEARCH("Patch",$AU2371))=TRUE,IF(Search!$L$6="N","N",1),""))</f>
        <v/>
      </c>
      <c r="R2371" s="9" t="str">
        <f>IF(Search!$L$7="","",IF(ISNUMBER(SEARCH("Shield",$AU2371))=TRUE,IF(Search!$L$7="N","N",1),""))</f>
        <v/>
      </c>
      <c r="S2371" s="9" t="str">
        <f>IF(Search!$L$8="","",IF(ISNUMBER(SEARCH("Stick",$AU2371))=TRUE,IF(Search!$L$8="N","N",1),""))</f>
        <v/>
      </c>
      <c r="T2371" s="9" t="str">
        <f>IF(Search!$O$4="","",IF(COUNTA($AW2371)=1,IF(Search!$O$4="N","N",1),""))</f>
        <v/>
      </c>
      <c r="U2371" s="9" t="str">
        <f>IF(Search!$O$5="","",IF($AW2371="","",IF($AW2371&lt;Search!$O$5,"",1)))</f>
        <v/>
      </c>
      <c r="V2371" s="9" t="str">
        <f>IF(Search!$O$6="","",IF($AW2371="","",IF($AW2371&gt;Search!$O$6,"",1)))</f>
        <v/>
      </c>
      <c r="W2371" s="9" t="str">
        <f>IF(Search!$U$4="","",IF($AX2371="","",1))</f>
        <v/>
      </c>
      <c r="X2371" s="9" t="str">
        <f>IF(Search!$U$5="","",IF(ISNUMBER(SEARCH(Search!$U$5,$AX2371))=TRUE,IF(Search!$U$5="N","N",1),""))</f>
        <v/>
      </c>
      <c r="Y2371" s="9" t="str">
        <f>IF(Search!$U$6="","",IF($AY2371&lt;Search!$U$6,"",1))</f>
        <v/>
      </c>
      <c r="Z2371" s="9" t="str">
        <f>IF(Search!$R$4="","",IF(Inventory!$BA2371&lt;Search!$R$4,"",1))</f>
        <v/>
      </c>
      <c r="AA2371" s="9" t="str">
        <f>IF(Search!$R$5="","",IF($BA2371&gt;Search!$R$5,"",1))</f>
        <v/>
      </c>
      <c r="AB2371" s="9" t="str">
        <f>IF(Search!$R$6="","",IF($BB2371&lt;Search!$R$6,"",1))</f>
        <v/>
      </c>
      <c r="AC2371" s="9" t="str">
        <f>IF(Search!$R$7="","",IF($BB2371&lt;Search!$R$7,"",1))</f>
        <v/>
      </c>
      <c r="AD2371" s="45" t="str">
        <f>IF(COUNTIF($A2371:$AC2371,"n")&gt;0,"",IF(SUM($A2371:$AC2371)=COUNTA(Search!$C$4:$C$8,Search!$F$4:$F$8,Search!$I$4:$I$6,Search!$I$8,Search!$L$4:$L$8,Search!$O$4:$O$8,Search!$R$4:$R$7,Search!$U$4:$U$7)-COUNTIF(Search!$C$4:$U$7,"n"),1+LARGE($AD$1:AD2370,1),""))</f>
        <v/>
      </c>
      <c r="AE2371" s="45" t="str">
        <f t="shared" si="114"/>
        <v/>
      </c>
      <c r="AF2371" s="45" t="str">
        <f>IF(AD2371="","",COUNTIF($AE$1:$AE2370,$AE2371)+RANK($AE2371,$AE$2:$AE$10540,1))</f>
        <v/>
      </c>
      <c r="AG2371" s="45" t="str">
        <f t="shared" ref="AG2371:AG2434" si="115">IF($AD2371="","",COUNTIF($BA$2:$BA$10540,"&lt;="&amp;$BA2371))</f>
        <v/>
      </c>
      <c r="AH2371" s="45" t="str">
        <f>IF($AD2371="","",COUNTIF($AG$1:$AG2370,$AG2371)+RANK($AG2371,$AG$1:$AG$10539,0))</f>
        <v/>
      </c>
      <c r="AI2371" s="10" t="str">
        <f t="shared" si="113"/>
        <v>2014-15 Upper Deck #479      /   $</v>
      </c>
      <c r="AJ2371" s="11">
        <v>2014</v>
      </c>
      <c r="AK2371" s="17">
        <v>15</v>
      </c>
      <c r="AL2371" s="12" t="s">
        <v>7</v>
      </c>
      <c r="AM2371" s="10">
        <v>479</v>
      </c>
      <c r="AO2371" s="9"/>
      <c r="AP2371" s="9"/>
      <c r="AQ2371" s="9" t="s">
        <v>2543</v>
      </c>
      <c r="AR2371" s="14"/>
      <c r="AS2371" s="9"/>
      <c r="AT2371" s="9"/>
      <c r="AU2371" s="9"/>
      <c r="AV2371" s="13"/>
      <c r="AW2371" s="13"/>
      <c r="AX2371" s="9"/>
      <c r="AY2371" s="9"/>
      <c r="AZ2371" s="9"/>
      <c r="BA2371" s="33"/>
      <c r="BB2371" s="33"/>
      <c r="BC2371" s="36"/>
      <c r="BD2371" s="12" t="s">
        <v>1771</v>
      </c>
    </row>
    <row r="2372" spans="1:56" s="12" customFormat="1" x14ac:dyDescent="0.2">
      <c r="A2372" s="9" t="str">
        <f>IF(Search!$C$5="","",IF(COUNTA(Inventory!$AP2372)=1,1,""))</f>
        <v/>
      </c>
      <c r="B2372" s="9" t="str">
        <f>IF(Search!$C$4="","",IF(ISNUMBER(SEARCH(Search!$C$4,$AR2372))=TRUE,1,""))</f>
        <v/>
      </c>
      <c r="C2372" s="9" t="str">
        <f>IF(Search!$C$6="x",IF(COUNTA($AQ2372)=1,1,"N"),IF(COUNTA($AQ2372)=1,"N",""))</f>
        <v>N</v>
      </c>
      <c r="D2372" s="9" t="str">
        <f>IF(Search!$O$8="","",IF(ISNUMBER(SEARCH(Search!$O$8,$BD2372))=TRUE,1,""))</f>
        <v/>
      </c>
      <c r="E2372" s="9" t="str">
        <f>IF(Search!$C$7="","",IF(ISNUMBER(SEARCH(Search!$C$7,$AN2372))=TRUE,1,""))</f>
        <v/>
      </c>
      <c r="F2372" s="9" t="str">
        <f>IF(Search!$C$8="","",IF(ISNUMBER(SEARCH(Search!$C$8,$AO2372))=TRUE,1,""))</f>
        <v/>
      </c>
      <c r="G2372" s="9" t="str">
        <f>IF(Search!$F$4="","",IF(Inventory!$AJ2372&lt;Search!$F$4,"",1))</f>
        <v/>
      </c>
      <c r="H2372" s="9" t="str">
        <f>IF(Search!$F$5="","",IF(Inventory!$AJ2372&gt;Search!$F$5,"",1))</f>
        <v/>
      </c>
      <c r="I2372" s="9" t="str">
        <f>IF(Search!$F$7="","",IF(Search!$F$8="",IF(ISNUMBER(SEARCH(Search!$F$7,$AL2372))=TRUE,1,""),""))</f>
        <v/>
      </c>
      <c r="J2372" s="9" t="str">
        <f>IF($AL2372=Search!$F$8,1,"")</f>
        <v/>
      </c>
      <c r="K2372" s="9" t="str">
        <f>IF(Search!$I$4="","",IF(COUNTA($AS2372)=1,IF(Search!$I$4="N","N",1),""))</f>
        <v/>
      </c>
      <c r="L2372" s="9" t="str">
        <f>IF(Search!$I$5="","",IF($AS2372="RC",1,""))</f>
        <v/>
      </c>
      <c r="M2372" s="9" t="str">
        <f>IF(Search!$I$6="","",IF($AS2372="RCP",1,""))</f>
        <v/>
      </c>
      <c r="N2372" s="9" t="str">
        <f>IF(Search!$I$8="","",IF(COUNTA($AT2372)=1,IF(Search!$I$8="N","N",1),""))</f>
        <v/>
      </c>
      <c r="O2372" s="9" t="str">
        <f>IF(Search!$L$4="","",IF(COUNTA($AU2372)=1,IF(Search!$L$4="N","N",1),""))</f>
        <v/>
      </c>
      <c r="P2372" s="9" t="str">
        <f>IF(Search!$L$5="","",IF(ISNUMBER(SEARCH("Jersey",$AU2372))=TRUE,IF(Search!$L$5="N","N",1),""))</f>
        <v/>
      </c>
      <c r="Q2372" s="9" t="str">
        <f>IF(Search!$L$6="","",IF(ISNUMBER(SEARCH("Patch",$AU2372))=TRUE,IF(Search!$L$6="N","N",1),""))</f>
        <v/>
      </c>
      <c r="R2372" s="9" t="str">
        <f>IF(Search!$L$7="","",IF(ISNUMBER(SEARCH("Shield",$AU2372))=TRUE,IF(Search!$L$7="N","N",1),""))</f>
        <v/>
      </c>
      <c r="S2372" s="9" t="str">
        <f>IF(Search!$L$8="","",IF(ISNUMBER(SEARCH("Stick",$AU2372))=TRUE,IF(Search!$L$8="N","N",1),""))</f>
        <v/>
      </c>
      <c r="T2372" s="9" t="str">
        <f>IF(Search!$O$4="","",IF(COUNTA($AW2372)=1,IF(Search!$O$4="N","N",1),""))</f>
        <v/>
      </c>
      <c r="U2372" s="9" t="str">
        <f>IF(Search!$O$5="","",IF($AW2372="","",IF($AW2372&lt;Search!$O$5,"",1)))</f>
        <v/>
      </c>
      <c r="V2372" s="9" t="str">
        <f>IF(Search!$O$6="","",IF($AW2372="","",IF($AW2372&gt;Search!$O$6,"",1)))</f>
        <v/>
      </c>
      <c r="W2372" s="9" t="str">
        <f>IF(Search!$U$4="","",IF($AX2372="","",1))</f>
        <v/>
      </c>
      <c r="X2372" s="9" t="str">
        <f>IF(Search!$U$5="","",IF(ISNUMBER(SEARCH(Search!$U$5,$AX2372))=TRUE,IF(Search!$U$5="N","N",1),""))</f>
        <v/>
      </c>
      <c r="Y2372" s="9" t="str">
        <f>IF(Search!$U$6="","",IF($AY2372&lt;Search!$U$6,"",1))</f>
        <v/>
      </c>
      <c r="Z2372" s="9" t="str">
        <f>IF(Search!$R$4="","",IF(Inventory!$BA2372&lt;Search!$R$4,"",1))</f>
        <v/>
      </c>
      <c r="AA2372" s="9" t="str">
        <f>IF(Search!$R$5="","",IF($BA2372&gt;Search!$R$5,"",1))</f>
        <v/>
      </c>
      <c r="AB2372" s="9" t="str">
        <f>IF(Search!$R$6="","",IF($BB2372&lt;Search!$R$6,"",1))</f>
        <v/>
      </c>
      <c r="AC2372" s="9" t="str">
        <f>IF(Search!$R$7="","",IF($BB2372&lt;Search!$R$7,"",1))</f>
        <v/>
      </c>
      <c r="AD2372" s="45" t="str">
        <f>IF(COUNTIF($A2372:$AC2372,"n")&gt;0,"",IF(SUM($A2372:$AC2372)=COUNTA(Search!$C$4:$C$8,Search!$F$4:$F$8,Search!$I$4:$I$6,Search!$I$8,Search!$L$4:$L$8,Search!$O$4:$O$8,Search!$R$4:$R$7,Search!$U$4:$U$7)-COUNTIF(Search!$C$4:$U$7,"n"),1+LARGE($AD$1:AD2371,1),""))</f>
        <v/>
      </c>
      <c r="AE2372" s="45" t="str">
        <f t="shared" si="114"/>
        <v/>
      </c>
      <c r="AF2372" s="45" t="str">
        <f>IF(AD2372="","",COUNTIF($AE$1:$AE2371,$AE2372)+RANK($AE2372,$AE$2:$AE$10540,1))</f>
        <v/>
      </c>
      <c r="AG2372" s="45" t="str">
        <f t="shared" si="115"/>
        <v/>
      </c>
      <c r="AH2372" s="45" t="str">
        <f>IF($AD2372="","",COUNTIF($AG$1:$AG2371,$AG2372)+RANK($AG2372,$AG$1:$AG$10539,0))</f>
        <v/>
      </c>
      <c r="AI2372" s="10" t="str">
        <f t="shared" si="113"/>
        <v>2014-15 Upper Deck #480      /   $</v>
      </c>
      <c r="AJ2372" s="11">
        <v>2014</v>
      </c>
      <c r="AK2372" s="17">
        <v>15</v>
      </c>
      <c r="AL2372" s="12" t="s">
        <v>7</v>
      </c>
      <c r="AM2372" s="10">
        <v>480</v>
      </c>
      <c r="AO2372" s="9"/>
      <c r="AP2372" s="9"/>
      <c r="AQ2372" s="9" t="s">
        <v>2543</v>
      </c>
      <c r="AR2372" s="14"/>
      <c r="AS2372" s="9"/>
      <c r="AT2372" s="9"/>
      <c r="AU2372" s="9"/>
      <c r="AV2372" s="13"/>
      <c r="AW2372" s="13"/>
      <c r="AX2372" s="9"/>
      <c r="AY2372" s="9"/>
      <c r="AZ2372" s="9"/>
      <c r="BA2372" s="33"/>
      <c r="BB2372" s="33"/>
      <c r="BC2372" s="36"/>
      <c r="BD2372" s="12" t="s">
        <v>1771</v>
      </c>
    </row>
    <row r="2373" spans="1:56" s="12" customFormat="1" x14ac:dyDescent="0.2">
      <c r="A2373" s="9" t="str">
        <f>IF(Search!$C$5="","",IF(COUNTA(Inventory!$AP2373)=1,1,""))</f>
        <v/>
      </c>
      <c r="B2373" s="9" t="str">
        <f>IF(Search!$C$4="","",IF(ISNUMBER(SEARCH(Search!$C$4,$AR2373))=TRUE,1,""))</f>
        <v/>
      </c>
      <c r="C2373" s="9" t="str">
        <f>IF(Search!$C$6="x",IF(COUNTA($AQ2373)=1,1,"N"),IF(COUNTA($AQ2373)=1,"N",""))</f>
        <v>N</v>
      </c>
      <c r="D2373" s="9" t="str">
        <f>IF(Search!$O$8="","",IF(ISNUMBER(SEARCH(Search!$O$8,$BD2373))=TRUE,1,""))</f>
        <v/>
      </c>
      <c r="E2373" s="9" t="str">
        <f>IF(Search!$C$7="","",IF(ISNUMBER(SEARCH(Search!$C$7,$AN2373))=TRUE,1,""))</f>
        <v/>
      </c>
      <c r="F2373" s="9" t="str">
        <f>IF(Search!$C$8="","",IF(ISNUMBER(SEARCH(Search!$C$8,$AO2373))=TRUE,1,""))</f>
        <v/>
      </c>
      <c r="G2373" s="9" t="str">
        <f>IF(Search!$F$4="","",IF(Inventory!$AJ2373&lt;Search!$F$4,"",1))</f>
        <v/>
      </c>
      <c r="H2373" s="9" t="str">
        <f>IF(Search!$F$5="","",IF(Inventory!$AJ2373&gt;Search!$F$5,"",1))</f>
        <v/>
      </c>
      <c r="I2373" s="9" t="str">
        <f>IF(Search!$F$7="","",IF(Search!$F$8="",IF(ISNUMBER(SEARCH(Search!$F$7,$AL2373))=TRUE,1,""),""))</f>
        <v/>
      </c>
      <c r="J2373" s="9" t="str">
        <f>IF($AL2373=Search!$F$8,1,"")</f>
        <v/>
      </c>
      <c r="K2373" s="9" t="str">
        <f>IF(Search!$I$4="","",IF(COUNTA($AS2373)=1,IF(Search!$I$4="N","N",1),""))</f>
        <v/>
      </c>
      <c r="L2373" s="9" t="str">
        <f>IF(Search!$I$5="","",IF($AS2373="RC",1,""))</f>
        <v/>
      </c>
      <c r="M2373" s="9" t="str">
        <f>IF(Search!$I$6="","",IF($AS2373="RCP",1,""))</f>
        <v/>
      </c>
      <c r="N2373" s="9" t="str">
        <f>IF(Search!$I$8="","",IF(COUNTA($AT2373)=1,IF(Search!$I$8="N","N",1),""))</f>
        <v/>
      </c>
      <c r="O2373" s="9" t="str">
        <f>IF(Search!$L$4="","",IF(COUNTA($AU2373)=1,IF(Search!$L$4="N","N",1),""))</f>
        <v/>
      </c>
      <c r="P2373" s="9" t="str">
        <f>IF(Search!$L$5="","",IF(ISNUMBER(SEARCH("Jersey",$AU2373))=TRUE,IF(Search!$L$5="N","N",1),""))</f>
        <v/>
      </c>
      <c r="Q2373" s="9" t="str">
        <f>IF(Search!$L$6="","",IF(ISNUMBER(SEARCH("Patch",$AU2373))=TRUE,IF(Search!$L$6="N","N",1),""))</f>
        <v/>
      </c>
      <c r="R2373" s="9" t="str">
        <f>IF(Search!$L$7="","",IF(ISNUMBER(SEARCH("Shield",$AU2373))=TRUE,IF(Search!$L$7="N","N",1),""))</f>
        <v/>
      </c>
      <c r="S2373" s="9" t="str">
        <f>IF(Search!$L$8="","",IF(ISNUMBER(SEARCH("Stick",$AU2373))=TRUE,IF(Search!$L$8="N","N",1),""))</f>
        <v/>
      </c>
      <c r="T2373" s="9" t="str">
        <f>IF(Search!$O$4="","",IF(COUNTA($AW2373)=1,IF(Search!$O$4="N","N",1),""))</f>
        <v/>
      </c>
      <c r="U2373" s="9" t="str">
        <f>IF(Search!$O$5="","",IF($AW2373="","",IF($AW2373&lt;Search!$O$5,"",1)))</f>
        <v/>
      </c>
      <c r="V2373" s="9" t="str">
        <f>IF(Search!$O$6="","",IF($AW2373="","",IF($AW2373&gt;Search!$O$6,"",1)))</f>
        <v/>
      </c>
      <c r="W2373" s="9" t="str">
        <f>IF(Search!$U$4="","",IF($AX2373="","",1))</f>
        <v/>
      </c>
      <c r="X2373" s="9" t="str">
        <f>IF(Search!$U$5="","",IF(ISNUMBER(SEARCH(Search!$U$5,$AX2373))=TRUE,IF(Search!$U$5="N","N",1),""))</f>
        <v/>
      </c>
      <c r="Y2373" s="9" t="str">
        <f>IF(Search!$U$6="","",IF($AY2373&lt;Search!$U$6,"",1))</f>
        <v/>
      </c>
      <c r="Z2373" s="9" t="str">
        <f>IF(Search!$R$4="","",IF(Inventory!$BA2373&lt;Search!$R$4,"",1))</f>
        <v/>
      </c>
      <c r="AA2373" s="9" t="str">
        <f>IF(Search!$R$5="","",IF($BA2373&gt;Search!$R$5,"",1))</f>
        <v/>
      </c>
      <c r="AB2373" s="9" t="str">
        <f>IF(Search!$R$6="","",IF($BB2373&lt;Search!$R$6,"",1))</f>
        <v/>
      </c>
      <c r="AC2373" s="9" t="str">
        <f>IF(Search!$R$7="","",IF($BB2373&lt;Search!$R$7,"",1))</f>
        <v/>
      </c>
      <c r="AD2373" s="45" t="str">
        <f>IF(COUNTIF($A2373:$AC2373,"n")&gt;0,"",IF(SUM($A2373:$AC2373)=COUNTA(Search!$C$4:$C$8,Search!$F$4:$F$8,Search!$I$4:$I$6,Search!$I$8,Search!$L$4:$L$8,Search!$O$4:$O$8,Search!$R$4:$R$7,Search!$U$4:$U$7)-COUNTIF(Search!$C$4:$U$7,"n"),1+LARGE($AD$1:AD2372,1),""))</f>
        <v/>
      </c>
      <c r="AE2373" s="45" t="str">
        <f t="shared" si="114"/>
        <v/>
      </c>
      <c r="AF2373" s="45" t="str">
        <f>IF(AD2373="","",COUNTIF($AE$1:$AE2372,$AE2373)+RANK($AE2373,$AE$2:$AE$10540,1))</f>
        <v/>
      </c>
      <c r="AG2373" s="45" t="str">
        <f t="shared" si="115"/>
        <v/>
      </c>
      <c r="AH2373" s="45" t="str">
        <f>IF($AD2373="","",COUNTIF($AG$1:$AG2372,$AG2373)+RANK($AG2373,$AG$1:$AG$10539,0))</f>
        <v/>
      </c>
      <c r="AI2373" s="10" t="str">
        <f t="shared" si="113"/>
        <v>2014-15 Upper Deck #481      /   $</v>
      </c>
      <c r="AJ2373" s="11">
        <v>2014</v>
      </c>
      <c r="AK2373" s="17">
        <v>15</v>
      </c>
      <c r="AL2373" s="12" t="s">
        <v>7</v>
      </c>
      <c r="AM2373" s="10">
        <v>481</v>
      </c>
      <c r="AO2373" s="9"/>
      <c r="AP2373" s="9"/>
      <c r="AQ2373" s="9" t="s">
        <v>2543</v>
      </c>
      <c r="AR2373" s="14"/>
      <c r="AS2373" s="9"/>
      <c r="AT2373" s="9"/>
      <c r="AU2373" s="9"/>
      <c r="AV2373" s="13"/>
      <c r="AW2373" s="13"/>
      <c r="AX2373" s="9"/>
      <c r="AY2373" s="9"/>
      <c r="AZ2373" s="9"/>
      <c r="BA2373" s="33"/>
      <c r="BB2373" s="33"/>
      <c r="BC2373" s="36"/>
      <c r="BD2373" s="12" t="s">
        <v>1771</v>
      </c>
    </row>
    <row r="2374" spans="1:56" s="12" customFormat="1" x14ac:dyDescent="0.2">
      <c r="A2374" s="9" t="str">
        <f>IF(Search!$C$5="","",IF(COUNTA(Inventory!$AP2374)=1,1,""))</f>
        <v/>
      </c>
      <c r="B2374" s="9" t="str">
        <f>IF(Search!$C$4="","",IF(ISNUMBER(SEARCH(Search!$C$4,$AR2374))=TRUE,1,""))</f>
        <v/>
      </c>
      <c r="C2374" s="9" t="str">
        <f>IF(Search!$C$6="x",IF(COUNTA($AQ2374)=1,1,"N"),IF(COUNTA($AQ2374)=1,"N",""))</f>
        <v>N</v>
      </c>
      <c r="D2374" s="9" t="str">
        <f>IF(Search!$O$8="","",IF(ISNUMBER(SEARCH(Search!$O$8,$BD2374))=TRUE,1,""))</f>
        <v/>
      </c>
      <c r="E2374" s="9" t="str">
        <f>IF(Search!$C$7="","",IF(ISNUMBER(SEARCH(Search!$C$7,$AN2374))=TRUE,1,""))</f>
        <v/>
      </c>
      <c r="F2374" s="9" t="str">
        <f>IF(Search!$C$8="","",IF(ISNUMBER(SEARCH(Search!$C$8,$AO2374))=TRUE,1,""))</f>
        <v/>
      </c>
      <c r="G2374" s="9" t="str">
        <f>IF(Search!$F$4="","",IF(Inventory!$AJ2374&lt;Search!$F$4,"",1))</f>
        <v/>
      </c>
      <c r="H2374" s="9" t="str">
        <f>IF(Search!$F$5="","",IF(Inventory!$AJ2374&gt;Search!$F$5,"",1))</f>
        <v/>
      </c>
      <c r="I2374" s="9" t="str">
        <f>IF(Search!$F$7="","",IF(Search!$F$8="",IF(ISNUMBER(SEARCH(Search!$F$7,$AL2374))=TRUE,1,""),""))</f>
        <v/>
      </c>
      <c r="J2374" s="9" t="str">
        <f>IF($AL2374=Search!$F$8,1,"")</f>
        <v/>
      </c>
      <c r="K2374" s="9" t="str">
        <f>IF(Search!$I$4="","",IF(COUNTA($AS2374)=1,IF(Search!$I$4="N","N",1),""))</f>
        <v/>
      </c>
      <c r="L2374" s="9" t="str">
        <f>IF(Search!$I$5="","",IF($AS2374="RC",1,""))</f>
        <v/>
      </c>
      <c r="M2374" s="9" t="str">
        <f>IF(Search!$I$6="","",IF($AS2374="RCP",1,""))</f>
        <v/>
      </c>
      <c r="N2374" s="9" t="str">
        <f>IF(Search!$I$8="","",IF(COUNTA($AT2374)=1,IF(Search!$I$8="N","N",1),""))</f>
        <v/>
      </c>
      <c r="O2374" s="9" t="str">
        <f>IF(Search!$L$4="","",IF(COUNTA($AU2374)=1,IF(Search!$L$4="N","N",1),""))</f>
        <v/>
      </c>
      <c r="P2374" s="9" t="str">
        <f>IF(Search!$L$5="","",IF(ISNUMBER(SEARCH("Jersey",$AU2374))=TRUE,IF(Search!$L$5="N","N",1),""))</f>
        <v/>
      </c>
      <c r="Q2374" s="9" t="str">
        <f>IF(Search!$L$6="","",IF(ISNUMBER(SEARCH("Patch",$AU2374))=TRUE,IF(Search!$L$6="N","N",1),""))</f>
        <v/>
      </c>
      <c r="R2374" s="9" t="str">
        <f>IF(Search!$L$7="","",IF(ISNUMBER(SEARCH("Shield",$AU2374))=TRUE,IF(Search!$L$7="N","N",1),""))</f>
        <v/>
      </c>
      <c r="S2374" s="9" t="str">
        <f>IF(Search!$L$8="","",IF(ISNUMBER(SEARCH("Stick",$AU2374))=TRUE,IF(Search!$L$8="N","N",1),""))</f>
        <v/>
      </c>
      <c r="T2374" s="9" t="str">
        <f>IF(Search!$O$4="","",IF(COUNTA($AW2374)=1,IF(Search!$O$4="N","N",1),""))</f>
        <v/>
      </c>
      <c r="U2374" s="9" t="str">
        <f>IF(Search!$O$5="","",IF($AW2374="","",IF($AW2374&lt;Search!$O$5,"",1)))</f>
        <v/>
      </c>
      <c r="V2374" s="9" t="str">
        <f>IF(Search!$O$6="","",IF($AW2374="","",IF($AW2374&gt;Search!$O$6,"",1)))</f>
        <v/>
      </c>
      <c r="W2374" s="9" t="str">
        <f>IF(Search!$U$4="","",IF($AX2374="","",1))</f>
        <v/>
      </c>
      <c r="X2374" s="9" t="str">
        <f>IF(Search!$U$5="","",IF(ISNUMBER(SEARCH(Search!$U$5,$AX2374))=TRUE,IF(Search!$U$5="N","N",1),""))</f>
        <v/>
      </c>
      <c r="Y2374" s="9" t="str">
        <f>IF(Search!$U$6="","",IF($AY2374&lt;Search!$U$6,"",1))</f>
        <v/>
      </c>
      <c r="Z2374" s="9" t="str">
        <f>IF(Search!$R$4="","",IF(Inventory!$BA2374&lt;Search!$R$4,"",1))</f>
        <v/>
      </c>
      <c r="AA2374" s="9" t="str">
        <f>IF(Search!$R$5="","",IF($BA2374&gt;Search!$R$5,"",1))</f>
        <v/>
      </c>
      <c r="AB2374" s="9" t="str">
        <f>IF(Search!$R$6="","",IF($BB2374&lt;Search!$R$6,"",1))</f>
        <v/>
      </c>
      <c r="AC2374" s="9" t="str">
        <f>IF(Search!$R$7="","",IF($BB2374&lt;Search!$R$7,"",1))</f>
        <v/>
      </c>
      <c r="AD2374" s="45" t="str">
        <f>IF(COUNTIF($A2374:$AC2374,"n")&gt;0,"",IF(SUM($A2374:$AC2374)=COUNTA(Search!$C$4:$C$8,Search!$F$4:$F$8,Search!$I$4:$I$6,Search!$I$8,Search!$L$4:$L$8,Search!$O$4:$O$8,Search!$R$4:$R$7,Search!$U$4:$U$7)-COUNTIF(Search!$C$4:$U$7,"n"),1+LARGE($AD$1:AD2373,1),""))</f>
        <v/>
      </c>
      <c r="AE2374" s="45" t="str">
        <f t="shared" si="114"/>
        <v/>
      </c>
      <c r="AF2374" s="45" t="str">
        <f>IF(AD2374="","",COUNTIF($AE$1:$AE2373,$AE2374)+RANK($AE2374,$AE$2:$AE$10540,1))</f>
        <v/>
      </c>
      <c r="AG2374" s="45" t="str">
        <f t="shared" si="115"/>
        <v/>
      </c>
      <c r="AH2374" s="45" t="str">
        <f>IF($AD2374="","",COUNTIF($AG$1:$AG2373,$AG2374)+RANK($AG2374,$AG$1:$AG$10539,0))</f>
        <v/>
      </c>
      <c r="AI2374" s="10" t="str">
        <f t="shared" ref="AI2374:AI2438" si="116">CONCATENATE(AJ2374,"-",AK2374," ",AL2374," #",AM2374," ",AN2374," ",AO2374," ",AS2374," ",AT2374," ",AU2374," ",AV2374,"/",AW2374," ",AX2374," ",AY2374,AZ2374," $",BA2374)</f>
        <v>2014-15 Upper Deck #482      /   $</v>
      </c>
      <c r="AJ2374" s="11">
        <v>2014</v>
      </c>
      <c r="AK2374" s="17">
        <v>15</v>
      </c>
      <c r="AL2374" s="12" t="s">
        <v>7</v>
      </c>
      <c r="AM2374" s="10">
        <v>482</v>
      </c>
      <c r="AO2374" s="9"/>
      <c r="AP2374" s="9"/>
      <c r="AQ2374" s="9" t="s">
        <v>2543</v>
      </c>
      <c r="AR2374" s="14"/>
      <c r="AS2374" s="9"/>
      <c r="AT2374" s="9"/>
      <c r="AU2374" s="9"/>
      <c r="AV2374" s="13"/>
      <c r="AW2374" s="13"/>
      <c r="AX2374" s="9"/>
      <c r="AY2374" s="9"/>
      <c r="AZ2374" s="9"/>
      <c r="BA2374" s="33"/>
      <c r="BB2374" s="33"/>
      <c r="BC2374" s="36"/>
      <c r="BD2374" s="12" t="s">
        <v>1771</v>
      </c>
    </row>
    <row r="2375" spans="1:56" s="12" customFormat="1" x14ac:dyDescent="0.2">
      <c r="A2375" s="9" t="str">
        <f>IF(Search!$C$5="","",IF(COUNTA(Inventory!$AP2375)=1,1,""))</f>
        <v/>
      </c>
      <c r="B2375" s="9" t="str">
        <f>IF(Search!$C$4="","",IF(ISNUMBER(SEARCH(Search!$C$4,$AR2375))=TRUE,1,""))</f>
        <v/>
      </c>
      <c r="C2375" s="9" t="str">
        <f>IF(Search!$C$6="x",IF(COUNTA($AQ2375)=1,1,"N"),IF(COUNTA($AQ2375)=1,"N",""))</f>
        <v>N</v>
      </c>
      <c r="D2375" s="9" t="str">
        <f>IF(Search!$O$8="","",IF(ISNUMBER(SEARCH(Search!$O$8,$BD2375))=TRUE,1,""))</f>
        <v/>
      </c>
      <c r="E2375" s="9" t="str">
        <f>IF(Search!$C$7="","",IF(ISNUMBER(SEARCH(Search!$C$7,$AN2375))=TRUE,1,""))</f>
        <v/>
      </c>
      <c r="F2375" s="9" t="str">
        <f>IF(Search!$C$8="","",IF(ISNUMBER(SEARCH(Search!$C$8,$AO2375))=TRUE,1,""))</f>
        <v/>
      </c>
      <c r="G2375" s="9" t="str">
        <f>IF(Search!$F$4="","",IF(Inventory!$AJ2375&lt;Search!$F$4,"",1))</f>
        <v/>
      </c>
      <c r="H2375" s="9" t="str">
        <f>IF(Search!$F$5="","",IF(Inventory!$AJ2375&gt;Search!$F$5,"",1))</f>
        <v/>
      </c>
      <c r="I2375" s="9" t="str">
        <f>IF(Search!$F$7="","",IF(Search!$F$8="",IF(ISNUMBER(SEARCH(Search!$F$7,$AL2375))=TRUE,1,""),""))</f>
        <v/>
      </c>
      <c r="J2375" s="9" t="str">
        <f>IF($AL2375=Search!$F$8,1,"")</f>
        <v/>
      </c>
      <c r="K2375" s="9" t="str">
        <f>IF(Search!$I$4="","",IF(COUNTA($AS2375)=1,IF(Search!$I$4="N","N",1),""))</f>
        <v/>
      </c>
      <c r="L2375" s="9" t="str">
        <f>IF(Search!$I$5="","",IF($AS2375="RC",1,""))</f>
        <v/>
      </c>
      <c r="M2375" s="9" t="str">
        <f>IF(Search!$I$6="","",IF($AS2375="RCP",1,""))</f>
        <v/>
      </c>
      <c r="N2375" s="9" t="str">
        <f>IF(Search!$I$8="","",IF(COUNTA($AT2375)=1,IF(Search!$I$8="N","N",1),""))</f>
        <v/>
      </c>
      <c r="O2375" s="9" t="str">
        <f>IF(Search!$L$4="","",IF(COUNTA($AU2375)=1,IF(Search!$L$4="N","N",1),""))</f>
        <v/>
      </c>
      <c r="P2375" s="9" t="str">
        <f>IF(Search!$L$5="","",IF(ISNUMBER(SEARCH("Jersey",$AU2375))=TRUE,IF(Search!$L$5="N","N",1),""))</f>
        <v/>
      </c>
      <c r="Q2375" s="9" t="str">
        <f>IF(Search!$L$6="","",IF(ISNUMBER(SEARCH("Patch",$AU2375))=TRUE,IF(Search!$L$6="N","N",1),""))</f>
        <v/>
      </c>
      <c r="R2375" s="9" t="str">
        <f>IF(Search!$L$7="","",IF(ISNUMBER(SEARCH("Shield",$AU2375))=TRUE,IF(Search!$L$7="N","N",1),""))</f>
        <v/>
      </c>
      <c r="S2375" s="9" t="str">
        <f>IF(Search!$L$8="","",IF(ISNUMBER(SEARCH("Stick",$AU2375))=TRUE,IF(Search!$L$8="N","N",1),""))</f>
        <v/>
      </c>
      <c r="T2375" s="9" t="str">
        <f>IF(Search!$O$4="","",IF(COUNTA($AW2375)=1,IF(Search!$O$4="N","N",1),""))</f>
        <v/>
      </c>
      <c r="U2375" s="9" t="str">
        <f>IF(Search!$O$5="","",IF($AW2375="","",IF($AW2375&lt;Search!$O$5,"",1)))</f>
        <v/>
      </c>
      <c r="V2375" s="9" t="str">
        <f>IF(Search!$O$6="","",IF($AW2375="","",IF($AW2375&gt;Search!$O$6,"",1)))</f>
        <v/>
      </c>
      <c r="W2375" s="9" t="str">
        <f>IF(Search!$U$4="","",IF($AX2375="","",1))</f>
        <v/>
      </c>
      <c r="X2375" s="9" t="str">
        <f>IF(Search!$U$5="","",IF(ISNUMBER(SEARCH(Search!$U$5,$AX2375))=TRUE,IF(Search!$U$5="N","N",1),""))</f>
        <v/>
      </c>
      <c r="Y2375" s="9" t="str">
        <f>IF(Search!$U$6="","",IF($AY2375&lt;Search!$U$6,"",1))</f>
        <v/>
      </c>
      <c r="Z2375" s="9" t="str">
        <f>IF(Search!$R$4="","",IF(Inventory!$BA2375&lt;Search!$R$4,"",1))</f>
        <v/>
      </c>
      <c r="AA2375" s="9" t="str">
        <f>IF(Search!$R$5="","",IF($BA2375&gt;Search!$R$5,"",1))</f>
        <v/>
      </c>
      <c r="AB2375" s="9" t="str">
        <f>IF(Search!$R$6="","",IF($BB2375&lt;Search!$R$6,"",1))</f>
        <v/>
      </c>
      <c r="AC2375" s="9" t="str">
        <f>IF(Search!$R$7="","",IF($BB2375&lt;Search!$R$7,"",1))</f>
        <v/>
      </c>
      <c r="AD2375" s="45" t="str">
        <f>IF(COUNTIF($A2375:$AC2375,"n")&gt;0,"",IF(SUM($A2375:$AC2375)=COUNTA(Search!$C$4:$C$8,Search!$F$4:$F$8,Search!$I$4:$I$6,Search!$I$8,Search!$L$4:$L$8,Search!$O$4:$O$8,Search!$R$4:$R$7,Search!$U$4:$U$7)-COUNTIF(Search!$C$4:$U$7,"n"),1+LARGE($AD$1:AD2374,1),""))</f>
        <v/>
      </c>
      <c r="AE2375" s="45" t="str">
        <f t="shared" si="114"/>
        <v/>
      </c>
      <c r="AF2375" s="45" t="str">
        <f>IF(AD2375="","",COUNTIF($AE$1:$AE2374,$AE2375)+RANK($AE2375,$AE$2:$AE$10540,1))</f>
        <v/>
      </c>
      <c r="AG2375" s="45" t="str">
        <f t="shared" si="115"/>
        <v/>
      </c>
      <c r="AH2375" s="45" t="str">
        <f>IF($AD2375="","",COUNTIF($AG$1:$AG2374,$AG2375)+RANK($AG2375,$AG$1:$AG$10539,0))</f>
        <v/>
      </c>
      <c r="AI2375" s="10" t="str">
        <f t="shared" si="116"/>
        <v>2014-15 Upper Deck #483      /   $</v>
      </c>
      <c r="AJ2375" s="11">
        <v>2014</v>
      </c>
      <c r="AK2375" s="17">
        <v>15</v>
      </c>
      <c r="AL2375" s="12" t="s">
        <v>7</v>
      </c>
      <c r="AM2375" s="10">
        <v>483</v>
      </c>
      <c r="AO2375" s="9"/>
      <c r="AP2375" s="9"/>
      <c r="AQ2375" s="9" t="s">
        <v>2543</v>
      </c>
      <c r="AR2375" s="14"/>
      <c r="AS2375" s="9"/>
      <c r="AT2375" s="9"/>
      <c r="AU2375" s="9"/>
      <c r="AV2375" s="13"/>
      <c r="AW2375" s="13"/>
      <c r="AX2375" s="9"/>
      <c r="AY2375" s="9"/>
      <c r="AZ2375" s="9"/>
      <c r="BA2375" s="33"/>
      <c r="BB2375" s="33"/>
      <c r="BC2375" s="36"/>
      <c r="BD2375" s="12" t="s">
        <v>1771</v>
      </c>
    </row>
    <row r="2376" spans="1:56" s="12" customFormat="1" x14ac:dyDescent="0.2">
      <c r="A2376" s="9" t="str">
        <f>IF(Search!$C$5="","",IF(COUNTA(Inventory!$AP2376)=1,1,""))</f>
        <v/>
      </c>
      <c r="B2376" s="9" t="str">
        <f>IF(Search!$C$4="","",IF(ISNUMBER(SEARCH(Search!$C$4,$AR2376))=TRUE,1,""))</f>
        <v/>
      </c>
      <c r="C2376" s="9" t="str">
        <f>IF(Search!$C$6="x",IF(COUNTA($AQ2376)=1,1,"N"),IF(COUNTA($AQ2376)=1,"N",""))</f>
        <v>N</v>
      </c>
      <c r="D2376" s="9" t="str">
        <f>IF(Search!$O$8="","",IF(ISNUMBER(SEARCH(Search!$O$8,$BD2376))=TRUE,1,""))</f>
        <v/>
      </c>
      <c r="E2376" s="9" t="str">
        <f>IF(Search!$C$7="","",IF(ISNUMBER(SEARCH(Search!$C$7,$AN2376))=TRUE,1,""))</f>
        <v/>
      </c>
      <c r="F2376" s="9" t="str">
        <f>IF(Search!$C$8="","",IF(ISNUMBER(SEARCH(Search!$C$8,$AO2376))=TRUE,1,""))</f>
        <v/>
      </c>
      <c r="G2376" s="9" t="str">
        <f>IF(Search!$F$4="","",IF(Inventory!$AJ2376&lt;Search!$F$4,"",1))</f>
        <v/>
      </c>
      <c r="H2376" s="9" t="str">
        <f>IF(Search!$F$5="","",IF(Inventory!$AJ2376&gt;Search!$F$5,"",1))</f>
        <v/>
      </c>
      <c r="I2376" s="9" t="str">
        <f>IF(Search!$F$7="","",IF(Search!$F$8="",IF(ISNUMBER(SEARCH(Search!$F$7,$AL2376))=TRUE,1,""),""))</f>
        <v/>
      </c>
      <c r="J2376" s="9" t="str">
        <f>IF($AL2376=Search!$F$8,1,"")</f>
        <v/>
      </c>
      <c r="K2376" s="9" t="str">
        <f>IF(Search!$I$4="","",IF(COUNTA($AS2376)=1,IF(Search!$I$4="N","N",1),""))</f>
        <v/>
      </c>
      <c r="L2376" s="9" t="str">
        <f>IF(Search!$I$5="","",IF($AS2376="RC",1,""))</f>
        <v/>
      </c>
      <c r="M2376" s="9" t="str">
        <f>IF(Search!$I$6="","",IF($AS2376="RCP",1,""))</f>
        <v/>
      </c>
      <c r="N2376" s="9" t="str">
        <f>IF(Search!$I$8="","",IF(COUNTA($AT2376)=1,IF(Search!$I$8="N","N",1),""))</f>
        <v/>
      </c>
      <c r="O2376" s="9" t="str">
        <f>IF(Search!$L$4="","",IF(COUNTA($AU2376)=1,IF(Search!$L$4="N","N",1),""))</f>
        <v/>
      </c>
      <c r="P2376" s="9" t="str">
        <f>IF(Search!$L$5="","",IF(ISNUMBER(SEARCH("Jersey",$AU2376))=TRUE,IF(Search!$L$5="N","N",1),""))</f>
        <v/>
      </c>
      <c r="Q2376" s="9" t="str">
        <f>IF(Search!$L$6="","",IF(ISNUMBER(SEARCH("Patch",$AU2376))=TRUE,IF(Search!$L$6="N","N",1),""))</f>
        <v/>
      </c>
      <c r="R2376" s="9" t="str">
        <f>IF(Search!$L$7="","",IF(ISNUMBER(SEARCH("Shield",$AU2376))=TRUE,IF(Search!$L$7="N","N",1),""))</f>
        <v/>
      </c>
      <c r="S2376" s="9" t="str">
        <f>IF(Search!$L$8="","",IF(ISNUMBER(SEARCH("Stick",$AU2376))=TRUE,IF(Search!$L$8="N","N",1),""))</f>
        <v/>
      </c>
      <c r="T2376" s="9" t="str">
        <f>IF(Search!$O$4="","",IF(COUNTA($AW2376)=1,IF(Search!$O$4="N","N",1),""))</f>
        <v/>
      </c>
      <c r="U2376" s="9" t="str">
        <f>IF(Search!$O$5="","",IF($AW2376="","",IF($AW2376&lt;Search!$O$5,"",1)))</f>
        <v/>
      </c>
      <c r="V2376" s="9" t="str">
        <f>IF(Search!$O$6="","",IF($AW2376="","",IF($AW2376&gt;Search!$O$6,"",1)))</f>
        <v/>
      </c>
      <c r="W2376" s="9" t="str">
        <f>IF(Search!$U$4="","",IF($AX2376="","",1))</f>
        <v/>
      </c>
      <c r="X2376" s="9" t="str">
        <f>IF(Search!$U$5="","",IF(ISNUMBER(SEARCH(Search!$U$5,$AX2376))=TRUE,IF(Search!$U$5="N","N",1),""))</f>
        <v/>
      </c>
      <c r="Y2376" s="9" t="str">
        <f>IF(Search!$U$6="","",IF($AY2376&lt;Search!$U$6,"",1))</f>
        <v/>
      </c>
      <c r="Z2376" s="9" t="str">
        <f>IF(Search!$R$4="","",IF(Inventory!$BA2376&lt;Search!$R$4,"",1))</f>
        <v/>
      </c>
      <c r="AA2376" s="9" t="str">
        <f>IF(Search!$R$5="","",IF($BA2376&gt;Search!$R$5,"",1))</f>
        <v/>
      </c>
      <c r="AB2376" s="9" t="str">
        <f>IF(Search!$R$6="","",IF($BB2376&lt;Search!$R$6,"",1))</f>
        <v/>
      </c>
      <c r="AC2376" s="9" t="str">
        <f>IF(Search!$R$7="","",IF($BB2376&lt;Search!$R$7,"",1))</f>
        <v/>
      </c>
      <c r="AD2376" s="45" t="str">
        <f>IF(COUNTIF($A2376:$AC2376,"n")&gt;0,"",IF(SUM($A2376:$AC2376)=COUNTA(Search!$C$4:$C$8,Search!$F$4:$F$8,Search!$I$4:$I$6,Search!$I$8,Search!$L$4:$L$8,Search!$O$4:$O$8,Search!$R$4:$R$7,Search!$U$4:$U$7)-COUNTIF(Search!$C$4:$U$7,"n"),1+LARGE($AD$1:AD2375,1),""))</f>
        <v/>
      </c>
      <c r="AE2376" s="45" t="str">
        <f t="shared" ref="AE2376:AE2439" si="117">IF(AD2376="","",COUNTIF($AN$2:$AN$10540,"&lt;="&amp;AN2376))</f>
        <v/>
      </c>
      <c r="AF2376" s="45" t="str">
        <f>IF(AD2376="","",COUNTIF($AE$1:$AE2375,$AE2376)+RANK($AE2376,$AE$2:$AE$10540,1))</f>
        <v/>
      </c>
      <c r="AG2376" s="45" t="str">
        <f t="shared" si="115"/>
        <v/>
      </c>
      <c r="AH2376" s="45" t="str">
        <f>IF($AD2376="","",COUNTIF($AG$1:$AG2375,$AG2376)+RANK($AG2376,$AG$1:$AG$10539,0))</f>
        <v/>
      </c>
      <c r="AI2376" s="10" t="str">
        <f t="shared" si="116"/>
        <v>2014-15 Upper Deck #484      /   $</v>
      </c>
      <c r="AJ2376" s="11">
        <v>2014</v>
      </c>
      <c r="AK2376" s="17">
        <v>15</v>
      </c>
      <c r="AL2376" s="12" t="s">
        <v>7</v>
      </c>
      <c r="AM2376" s="10">
        <v>484</v>
      </c>
      <c r="AO2376" s="9"/>
      <c r="AP2376" s="9"/>
      <c r="AQ2376" s="9" t="s">
        <v>2543</v>
      </c>
      <c r="AR2376" s="14"/>
      <c r="AS2376" s="9"/>
      <c r="AT2376" s="9"/>
      <c r="AU2376" s="9"/>
      <c r="AV2376" s="13"/>
      <c r="AW2376" s="13"/>
      <c r="AX2376" s="9"/>
      <c r="AY2376" s="9"/>
      <c r="AZ2376" s="9"/>
      <c r="BA2376" s="33"/>
      <c r="BB2376" s="33"/>
      <c r="BC2376" s="36"/>
      <c r="BD2376" s="12" t="s">
        <v>1771</v>
      </c>
    </row>
    <row r="2377" spans="1:56" s="12" customFormat="1" x14ac:dyDescent="0.2">
      <c r="A2377" s="9" t="str">
        <f>IF(Search!$C$5="","",IF(COUNTA(Inventory!$AP2377)=1,1,""))</f>
        <v/>
      </c>
      <c r="B2377" s="9" t="str">
        <f>IF(Search!$C$4="","",IF(ISNUMBER(SEARCH(Search!$C$4,$AR2377))=TRUE,1,""))</f>
        <v/>
      </c>
      <c r="C2377" s="9" t="str">
        <f>IF(Search!$C$6="x",IF(COUNTA($AQ2377)=1,1,"N"),IF(COUNTA($AQ2377)=1,"N",""))</f>
        <v>N</v>
      </c>
      <c r="D2377" s="9" t="str">
        <f>IF(Search!$O$8="","",IF(ISNUMBER(SEARCH(Search!$O$8,$BD2377))=TRUE,1,""))</f>
        <v/>
      </c>
      <c r="E2377" s="9" t="str">
        <f>IF(Search!$C$7="","",IF(ISNUMBER(SEARCH(Search!$C$7,$AN2377))=TRUE,1,""))</f>
        <v/>
      </c>
      <c r="F2377" s="9" t="str">
        <f>IF(Search!$C$8="","",IF(ISNUMBER(SEARCH(Search!$C$8,$AO2377))=TRUE,1,""))</f>
        <v/>
      </c>
      <c r="G2377" s="9" t="str">
        <f>IF(Search!$F$4="","",IF(Inventory!$AJ2377&lt;Search!$F$4,"",1))</f>
        <v/>
      </c>
      <c r="H2377" s="9" t="str">
        <f>IF(Search!$F$5="","",IF(Inventory!$AJ2377&gt;Search!$F$5,"",1))</f>
        <v/>
      </c>
      <c r="I2377" s="9" t="str">
        <f>IF(Search!$F$7="","",IF(Search!$F$8="",IF(ISNUMBER(SEARCH(Search!$F$7,$AL2377))=TRUE,1,""),""))</f>
        <v/>
      </c>
      <c r="J2377" s="9" t="str">
        <f>IF($AL2377=Search!$F$8,1,"")</f>
        <v/>
      </c>
      <c r="K2377" s="9" t="str">
        <f>IF(Search!$I$4="","",IF(COUNTA($AS2377)=1,IF(Search!$I$4="N","N",1),""))</f>
        <v/>
      </c>
      <c r="L2377" s="9" t="str">
        <f>IF(Search!$I$5="","",IF($AS2377="RC",1,""))</f>
        <v/>
      </c>
      <c r="M2377" s="9" t="str">
        <f>IF(Search!$I$6="","",IF($AS2377="RCP",1,""))</f>
        <v/>
      </c>
      <c r="N2377" s="9" t="str">
        <f>IF(Search!$I$8="","",IF(COUNTA($AT2377)=1,IF(Search!$I$8="N","N",1),""))</f>
        <v/>
      </c>
      <c r="O2377" s="9" t="str">
        <f>IF(Search!$L$4="","",IF(COUNTA($AU2377)=1,IF(Search!$L$4="N","N",1),""))</f>
        <v/>
      </c>
      <c r="P2377" s="9" t="str">
        <f>IF(Search!$L$5="","",IF(ISNUMBER(SEARCH("Jersey",$AU2377))=TRUE,IF(Search!$L$5="N","N",1),""))</f>
        <v/>
      </c>
      <c r="Q2377" s="9" t="str">
        <f>IF(Search!$L$6="","",IF(ISNUMBER(SEARCH("Patch",$AU2377))=TRUE,IF(Search!$L$6="N","N",1),""))</f>
        <v/>
      </c>
      <c r="R2377" s="9" t="str">
        <f>IF(Search!$L$7="","",IF(ISNUMBER(SEARCH("Shield",$AU2377))=TRUE,IF(Search!$L$7="N","N",1),""))</f>
        <v/>
      </c>
      <c r="S2377" s="9" t="str">
        <f>IF(Search!$L$8="","",IF(ISNUMBER(SEARCH("Stick",$AU2377))=TRUE,IF(Search!$L$8="N","N",1),""))</f>
        <v/>
      </c>
      <c r="T2377" s="9" t="str">
        <f>IF(Search!$O$4="","",IF(COUNTA($AW2377)=1,IF(Search!$O$4="N","N",1),""))</f>
        <v/>
      </c>
      <c r="U2377" s="9" t="str">
        <f>IF(Search!$O$5="","",IF($AW2377="","",IF($AW2377&lt;Search!$O$5,"",1)))</f>
        <v/>
      </c>
      <c r="V2377" s="9" t="str">
        <f>IF(Search!$O$6="","",IF($AW2377="","",IF($AW2377&gt;Search!$O$6,"",1)))</f>
        <v/>
      </c>
      <c r="W2377" s="9" t="str">
        <f>IF(Search!$U$4="","",IF($AX2377="","",1))</f>
        <v/>
      </c>
      <c r="X2377" s="9" t="str">
        <f>IF(Search!$U$5="","",IF(ISNUMBER(SEARCH(Search!$U$5,$AX2377))=TRUE,IF(Search!$U$5="N","N",1),""))</f>
        <v/>
      </c>
      <c r="Y2377" s="9" t="str">
        <f>IF(Search!$U$6="","",IF($AY2377&lt;Search!$U$6,"",1))</f>
        <v/>
      </c>
      <c r="Z2377" s="9" t="str">
        <f>IF(Search!$R$4="","",IF(Inventory!$BA2377&lt;Search!$R$4,"",1))</f>
        <v/>
      </c>
      <c r="AA2377" s="9" t="str">
        <f>IF(Search!$R$5="","",IF($BA2377&gt;Search!$R$5,"",1))</f>
        <v/>
      </c>
      <c r="AB2377" s="9" t="str">
        <f>IF(Search!$R$6="","",IF($BB2377&lt;Search!$R$6,"",1))</f>
        <v/>
      </c>
      <c r="AC2377" s="9" t="str">
        <f>IF(Search!$R$7="","",IF($BB2377&lt;Search!$R$7,"",1))</f>
        <v/>
      </c>
      <c r="AD2377" s="45" t="str">
        <f>IF(COUNTIF($A2377:$AC2377,"n")&gt;0,"",IF(SUM($A2377:$AC2377)=COUNTA(Search!$C$4:$C$8,Search!$F$4:$F$8,Search!$I$4:$I$6,Search!$I$8,Search!$L$4:$L$8,Search!$O$4:$O$8,Search!$R$4:$R$7,Search!$U$4:$U$7)-COUNTIF(Search!$C$4:$U$7,"n"),1+LARGE($AD$1:AD2376,1),""))</f>
        <v/>
      </c>
      <c r="AE2377" s="45" t="str">
        <f t="shared" si="117"/>
        <v/>
      </c>
      <c r="AF2377" s="45" t="str">
        <f>IF(AD2377="","",COUNTIF($AE$1:$AE2376,$AE2377)+RANK($AE2377,$AE$2:$AE$10540,1))</f>
        <v/>
      </c>
      <c r="AG2377" s="45" t="str">
        <f t="shared" si="115"/>
        <v/>
      </c>
      <c r="AH2377" s="45" t="str">
        <f>IF($AD2377="","",COUNTIF($AG$1:$AG2376,$AG2377)+RANK($AG2377,$AG$1:$AG$10539,0))</f>
        <v/>
      </c>
      <c r="AI2377" s="10" t="str">
        <f t="shared" si="116"/>
        <v>2014-15 Upper Deck #485      /   $</v>
      </c>
      <c r="AJ2377" s="11">
        <v>2014</v>
      </c>
      <c r="AK2377" s="17">
        <v>15</v>
      </c>
      <c r="AL2377" s="12" t="s">
        <v>7</v>
      </c>
      <c r="AM2377" s="10">
        <v>485</v>
      </c>
      <c r="AO2377" s="9"/>
      <c r="AP2377" s="9"/>
      <c r="AQ2377" s="9" t="s">
        <v>2543</v>
      </c>
      <c r="AR2377" s="14"/>
      <c r="AS2377" s="9"/>
      <c r="AT2377" s="9"/>
      <c r="AU2377" s="9"/>
      <c r="AV2377" s="13"/>
      <c r="AW2377" s="13"/>
      <c r="AX2377" s="9"/>
      <c r="AY2377" s="9"/>
      <c r="AZ2377" s="9"/>
      <c r="BA2377" s="33"/>
      <c r="BB2377" s="33"/>
      <c r="BC2377" s="36"/>
      <c r="BD2377" s="12" t="s">
        <v>1771</v>
      </c>
    </row>
    <row r="2378" spans="1:56" s="12" customFormat="1" x14ac:dyDescent="0.2">
      <c r="A2378" s="9" t="str">
        <f>IF(Search!$C$5="","",IF(COUNTA(Inventory!$AP2378)=1,1,""))</f>
        <v/>
      </c>
      <c r="B2378" s="9" t="str">
        <f>IF(Search!$C$4="","",IF(ISNUMBER(SEARCH(Search!$C$4,$AR2378))=TRUE,1,""))</f>
        <v/>
      </c>
      <c r="C2378" s="9" t="str">
        <f>IF(Search!$C$6="x",IF(COUNTA($AQ2378)=1,1,"N"),IF(COUNTA($AQ2378)=1,"N",""))</f>
        <v>N</v>
      </c>
      <c r="D2378" s="9" t="str">
        <f>IF(Search!$O$8="","",IF(ISNUMBER(SEARCH(Search!$O$8,$BD2378))=TRUE,1,""))</f>
        <v/>
      </c>
      <c r="E2378" s="9" t="str">
        <f>IF(Search!$C$7="","",IF(ISNUMBER(SEARCH(Search!$C$7,$AN2378))=TRUE,1,""))</f>
        <v/>
      </c>
      <c r="F2378" s="9" t="str">
        <f>IF(Search!$C$8="","",IF(ISNUMBER(SEARCH(Search!$C$8,$AO2378))=TRUE,1,""))</f>
        <v/>
      </c>
      <c r="G2378" s="9" t="str">
        <f>IF(Search!$F$4="","",IF(Inventory!$AJ2378&lt;Search!$F$4,"",1))</f>
        <v/>
      </c>
      <c r="H2378" s="9" t="str">
        <f>IF(Search!$F$5="","",IF(Inventory!$AJ2378&gt;Search!$F$5,"",1))</f>
        <v/>
      </c>
      <c r="I2378" s="9" t="str">
        <f>IF(Search!$F$7="","",IF(Search!$F$8="",IF(ISNUMBER(SEARCH(Search!$F$7,$AL2378))=TRUE,1,""),""))</f>
        <v/>
      </c>
      <c r="J2378" s="9" t="str">
        <f>IF($AL2378=Search!$F$8,1,"")</f>
        <v/>
      </c>
      <c r="K2378" s="9" t="str">
        <f>IF(Search!$I$4="","",IF(COUNTA($AS2378)=1,IF(Search!$I$4="N","N",1),""))</f>
        <v/>
      </c>
      <c r="L2378" s="9" t="str">
        <f>IF(Search!$I$5="","",IF($AS2378="RC",1,""))</f>
        <v/>
      </c>
      <c r="M2378" s="9" t="str">
        <f>IF(Search!$I$6="","",IF($AS2378="RCP",1,""))</f>
        <v/>
      </c>
      <c r="N2378" s="9" t="str">
        <f>IF(Search!$I$8="","",IF(COUNTA($AT2378)=1,IF(Search!$I$8="N","N",1),""))</f>
        <v/>
      </c>
      <c r="O2378" s="9" t="str">
        <f>IF(Search!$L$4="","",IF(COUNTA($AU2378)=1,IF(Search!$L$4="N","N",1),""))</f>
        <v/>
      </c>
      <c r="P2378" s="9" t="str">
        <f>IF(Search!$L$5="","",IF(ISNUMBER(SEARCH("Jersey",$AU2378))=TRUE,IF(Search!$L$5="N","N",1),""))</f>
        <v/>
      </c>
      <c r="Q2378" s="9" t="str">
        <f>IF(Search!$L$6="","",IF(ISNUMBER(SEARCH("Patch",$AU2378))=TRUE,IF(Search!$L$6="N","N",1),""))</f>
        <v/>
      </c>
      <c r="R2378" s="9" t="str">
        <f>IF(Search!$L$7="","",IF(ISNUMBER(SEARCH("Shield",$AU2378))=TRUE,IF(Search!$L$7="N","N",1),""))</f>
        <v/>
      </c>
      <c r="S2378" s="9" t="str">
        <f>IF(Search!$L$8="","",IF(ISNUMBER(SEARCH("Stick",$AU2378))=TRUE,IF(Search!$L$8="N","N",1),""))</f>
        <v/>
      </c>
      <c r="T2378" s="9" t="str">
        <f>IF(Search!$O$4="","",IF(COUNTA($AW2378)=1,IF(Search!$O$4="N","N",1),""))</f>
        <v/>
      </c>
      <c r="U2378" s="9" t="str">
        <f>IF(Search!$O$5="","",IF($AW2378="","",IF($AW2378&lt;Search!$O$5,"",1)))</f>
        <v/>
      </c>
      <c r="V2378" s="9" t="str">
        <f>IF(Search!$O$6="","",IF($AW2378="","",IF($AW2378&gt;Search!$O$6,"",1)))</f>
        <v/>
      </c>
      <c r="W2378" s="9" t="str">
        <f>IF(Search!$U$4="","",IF($AX2378="","",1))</f>
        <v/>
      </c>
      <c r="X2378" s="9" t="str">
        <f>IF(Search!$U$5="","",IF(ISNUMBER(SEARCH(Search!$U$5,$AX2378))=TRUE,IF(Search!$U$5="N","N",1),""))</f>
        <v/>
      </c>
      <c r="Y2378" s="9" t="str">
        <f>IF(Search!$U$6="","",IF($AY2378&lt;Search!$U$6,"",1))</f>
        <v/>
      </c>
      <c r="Z2378" s="9" t="str">
        <f>IF(Search!$R$4="","",IF(Inventory!$BA2378&lt;Search!$R$4,"",1))</f>
        <v/>
      </c>
      <c r="AA2378" s="9" t="str">
        <f>IF(Search!$R$5="","",IF($BA2378&gt;Search!$R$5,"",1))</f>
        <v/>
      </c>
      <c r="AB2378" s="9" t="str">
        <f>IF(Search!$R$6="","",IF($BB2378&lt;Search!$R$6,"",1))</f>
        <v/>
      </c>
      <c r="AC2378" s="9" t="str">
        <f>IF(Search!$R$7="","",IF($BB2378&lt;Search!$R$7,"",1))</f>
        <v/>
      </c>
      <c r="AD2378" s="45" t="str">
        <f>IF(COUNTIF($A2378:$AC2378,"n")&gt;0,"",IF(SUM($A2378:$AC2378)=COUNTA(Search!$C$4:$C$8,Search!$F$4:$F$8,Search!$I$4:$I$6,Search!$I$8,Search!$L$4:$L$8,Search!$O$4:$O$8,Search!$R$4:$R$7,Search!$U$4:$U$7)-COUNTIF(Search!$C$4:$U$7,"n"),1+LARGE($AD$1:AD2377,1),""))</f>
        <v/>
      </c>
      <c r="AE2378" s="45" t="str">
        <f t="shared" si="117"/>
        <v/>
      </c>
      <c r="AF2378" s="45" t="str">
        <f>IF(AD2378="","",COUNTIF($AE$1:$AE2377,$AE2378)+RANK($AE2378,$AE$2:$AE$10540,1))</f>
        <v/>
      </c>
      <c r="AG2378" s="45" t="str">
        <f t="shared" si="115"/>
        <v/>
      </c>
      <c r="AH2378" s="45" t="str">
        <f>IF($AD2378="","",COUNTIF($AG$1:$AG2377,$AG2378)+RANK($AG2378,$AG$1:$AG$10539,0))</f>
        <v/>
      </c>
      <c r="AI2378" s="10" t="str">
        <f t="shared" si="116"/>
        <v>2014-15 Upper Deck #486      /   $</v>
      </c>
      <c r="AJ2378" s="11">
        <v>2014</v>
      </c>
      <c r="AK2378" s="17">
        <v>15</v>
      </c>
      <c r="AL2378" s="12" t="s">
        <v>7</v>
      </c>
      <c r="AM2378" s="10">
        <v>486</v>
      </c>
      <c r="AO2378" s="9"/>
      <c r="AP2378" s="9"/>
      <c r="AQ2378" s="9" t="s">
        <v>2543</v>
      </c>
      <c r="AR2378" s="14"/>
      <c r="AS2378" s="9"/>
      <c r="AT2378" s="9"/>
      <c r="AU2378" s="9"/>
      <c r="AV2378" s="13"/>
      <c r="AW2378" s="13"/>
      <c r="AX2378" s="9"/>
      <c r="AY2378" s="9"/>
      <c r="AZ2378" s="9"/>
      <c r="BA2378" s="33"/>
      <c r="BB2378" s="33"/>
      <c r="BC2378" s="36"/>
      <c r="BD2378" s="12" t="s">
        <v>1771</v>
      </c>
    </row>
    <row r="2379" spans="1:56" s="12" customFormat="1" x14ac:dyDescent="0.2">
      <c r="A2379" s="9" t="str">
        <f>IF(Search!$C$5="","",IF(COUNTA(Inventory!$AP2379)=1,1,""))</f>
        <v/>
      </c>
      <c r="B2379" s="9" t="str">
        <f>IF(Search!$C$4="","",IF(ISNUMBER(SEARCH(Search!$C$4,$AR2379))=TRUE,1,""))</f>
        <v/>
      </c>
      <c r="C2379" s="9" t="str">
        <f>IF(Search!$C$6="x",IF(COUNTA($AQ2379)=1,1,"N"),IF(COUNTA($AQ2379)=1,"N",""))</f>
        <v>N</v>
      </c>
      <c r="D2379" s="9" t="str">
        <f>IF(Search!$O$8="","",IF(ISNUMBER(SEARCH(Search!$O$8,$BD2379))=TRUE,1,""))</f>
        <v/>
      </c>
      <c r="E2379" s="9" t="str">
        <f>IF(Search!$C$7="","",IF(ISNUMBER(SEARCH(Search!$C$7,$AN2379))=TRUE,1,""))</f>
        <v/>
      </c>
      <c r="F2379" s="9" t="str">
        <f>IF(Search!$C$8="","",IF(ISNUMBER(SEARCH(Search!$C$8,$AO2379))=TRUE,1,""))</f>
        <v/>
      </c>
      <c r="G2379" s="9" t="str">
        <f>IF(Search!$F$4="","",IF(Inventory!$AJ2379&lt;Search!$F$4,"",1))</f>
        <v/>
      </c>
      <c r="H2379" s="9" t="str">
        <f>IF(Search!$F$5="","",IF(Inventory!$AJ2379&gt;Search!$F$5,"",1))</f>
        <v/>
      </c>
      <c r="I2379" s="9" t="str">
        <f>IF(Search!$F$7="","",IF(Search!$F$8="",IF(ISNUMBER(SEARCH(Search!$F$7,$AL2379))=TRUE,1,""),""))</f>
        <v/>
      </c>
      <c r="J2379" s="9" t="str">
        <f>IF($AL2379=Search!$F$8,1,"")</f>
        <v/>
      </c>
      <c r="K2379" s="9" t="str">
        <f>IF(Search!$I$4="","",IF(COUNTA($AS2379)=1,IF(Search!$I$4="N","N",1),""))</f>
        <v/>
      </c>
      <c r="L2379" s="9" t="str">
        <f>IF(Search!$I$5="","",IF($AS2379="RC",1,""))</f>
        <v/>
      </c>
      <c r="M2379" s="9" t="str">
        <f>IF(Search!$I$6="","",IF($AS2379="RCP",1,""))</f>
        <v/>
      </c>
      <c r="N2379" s="9" t="str">
        <f>IF(Search!$I$8="","",IF(COUNTA($AT2379)=1,IF(Search!$I$8="N","N",1),""))</f>
        <v/>
      </c>
      <c r="O2379" s="9" t="str">
        <f>IF(Search!$L$4="","",IF(COUNTA($AU2379)=1,IF(Search!$L$4="N","N",1),""))</f>
        <v/>
      </c>
      <c r="P2379" s="9" t="str">
        <f>IF(Search!$L$5="","",IF(ISNUMBER(SEARCH("Jersey",$AU2379))=TRUE,IF(Search!$L$5="N","N",1),""))</f>
        <v/>
      </c>
      <c r="Q2379" s="9" t="str">
        <f>IF(Search!$L$6="","",IF(ISNUMBER(SEARCH("Patch",$AU2379))=TRUE,IF(Search!$L$6="N","N",1),""))</f>
        <v/>
      </c>
      <c r="R2379" s="9" t="str">
        <f>IF(Search!$L$7="","",IF(ISNUMBER(SEARCH("Shield",$AU2379))=TRUE,IF(Search!$L$7="N","N",1),""))</f>
        <v/>
      </c>
      <c r="S2379" s="9" t="str">
        <f>IF(Search!$L$8="","",IF(ISNUMBER(SEARCH("Stick",$AU2379))=TRUE,IF(Search!$L$8="N","N",1),""))</f>
        <v/>
      </c>
      <c r="T2379" s="9" t="str">
        <f>IF(Search!$O$4="","",IF(COUNTA($AW2379)=1,IF(Search!$O$4="N","N",1),""))</f>
        <v/>
      </c>
      <c r="U2379" s="9" t="str">
        <f>IF(Search!$O$5="","",IF($AW2379="","",IF($AW2379&lt;Search!$O$5,"",1)))</f>
        <v/>
      </c>
      <c r="V2379" s="9" t="str">
        <f>IF(Search!$O$6="","",IF($AW2379="","",IF($AW2379&gt;Search!$O$6,"",1)))</f>
        <v/>
      </c>
      <c r="W2379" s="9" t="str">
        <f>IF(Search!$U$4="","",IF($AX2379="","",1))</f>
        <v/>
      </c>
      <c r="X2379" s="9" t="str">
        <f>IF(Search!$U$5="","",IF(ISNUMBER(SEARCH(Search!$U$5,$AX2379))=TRUE,IF(Search!$U$5="N","N",1),""))</f>
        <v/>
      </c>
      <c r="Y2379" s="9" t="str">
        <f>IF(Search!$U$6="","",IF($AY2379&lt;Search!$U$6,"",1))</f>
        <v/>
      </c>
      <c r="Z2379" s="9" t="str">
        <f>IF(Search!$R$4="","",IF(Inventory!$BA2379&lt;Search!$R$4,"",1))</f>
        <v/>
      </c>
      <c r="AA2379" s="9" t="str">
        <f>IF(Search!$R$5="","",IF($BA2379&gt;Search!$R$5,"",1))</f>
        <v/>
      </c>
      <c r="AB2379" s="9" t="str">
        <f>IF(Search!$R$6="","",IF($BB2379&lt;Search!$R$6,"",1))</f>
        <v/>
      </c>
      <c r="AC2379" s="9" t="str">
        <f>IF(Search!$R$7="","",IF($BB2379&lt;Search!$R$7,"",1))</f>
        <v/>
      </c>
      <c r="AD2379" s="45" t="str">
        <f>IF(COUNTIF($A2379:$AC2379,"n")&gt;0,"",IF(SUM($A2379:$AC2379)=COUNTA(Search!$C$4:$C$8,Search!$F$4:$F$8,Search!$I$4:$I$6,Search!$I$8,Search!$L$4:$L$8,Search!$O$4:$O$8,Search!$R$4:$R$7,Search!$U$4:$U$7)-COUNTIF(Search!$C$4:$U$7,"n"),1+LARGE($AD$1:AD2378,1),""))</f>
        <v/>
      </c>
      <c r="AE2379" s="45" t="str">
        <f t="shared" si="117"/>
        <v/>
      </c>
      <c r="AF2379" s="45" t="str">
        <f>IF(AD2379="","",COUNTIF($AE$1:$AE2378,$AE2379)+RANK($AE2379,$AE$2:$AE$10540,1))</f>
        <v/>
      </c>
      <c r="AG2379" s="45" t="str">
        <f t="shared" si="115"/>
        <v/>
      </c>
      <c r="AH2379" s="45" t="str">
        <f>IF($AD2379="","",COUNTIF($AG$1:$AG2378,$AG2379)+RANK($AG2379,$AG$1:$AG$10539,0))</f>
        <v/>
      </c>
      <c r="AI2379" s="10" t="str">
        <f t="shared" si="116"/>
        <v>2014-15 Upper Deck #487      /   $</v>
      </c>
      <c r="AJ2379" s="11">
        <v>2014</v>
      </c>
      <c r="AK2379" s="17">
        <v>15</v>
      </c>
      <c r="AL2379" s="12" t="s">
        <v>7</v>
      </c>
      <c r="AM2379" s="10">
        <v>487</v>
      </c>
      <c r="AO2379" s="9"/>
      <c r="AP2379" s="9"/>
      <c r="AQ2379" s="9" t="s">
        <v>2543</v>
      </c>
      <c r="AR2379" s="14"/>
      <c r="AS2379" s="9"/>
      <c r="AT2379" s="9"/>
      <c r="AU2379" s="9"/>
      <c r="AV2379" s="13"/>
      <c r="AW2379" s="13"/>
      <c r="AX2379" s="9"/>
      <c r="AY2379" s="9"/>
      <c r="AZ2379" s="9"/>
      <c r="BA2379" s="33"/>
      <c r="BB2379" s="33"/>
      <c r="BC2379" s="36"/>
      <c r="BD2379" s="12" t="s">
        <v>1771</v>
      </c>
    </row>
    <row r="2380" spans="1:56" s="12" customFormat="1" x14ac:dyDescent="0.2">
      <c r="A2380" s="9" t="str">
        <f>IF(Search!$C$5="","",IF(COUNTA(Inventory!$AP2380)=1,1,""))</f>
        <v/>
      </c>
      <c r="B2380" s="9" t="str">
        <f>IF(Search!$C$4="","",IF(ISNUMBER(SEARCH(Search!$C$4,$AR2380))=TRUE,1,""))</f>
        <v/>
      </c>
      <c r="C2380" s="9" t="str">
        <f>IF(Search!$C$6="x",IF(COUNTA($AQ2380)=1,1,"N"),IF(COUNTA($AQ2380)=1,"N",""))</f>
        <v>N</v>
      </c>
      <c r="D2380" s="9" t="str">
        <f>IF(Search!$O$8="","",IF(ISNUMBER(SEARCH(Search!$O$8,$BD2380))=TRUE,1,""))</f>
        <v/>
      </c>
      <c r="E2380" s="9" t="str">
        <f>IF(Search!$C$7="","",IF(ISNUMBER(SEARCH(Search!$C$7,$AN2380))=TRUE,1,""))</f>
        <v/>
      </c>
      <c r="F2380" s="9" t="str">
        <f>IF(Search!$C$8="","",IF(ISNUMBER(SEARCH(Search!$C$8,$AO2380))=TRUE,1,""))</f>
        <v/>
      </c>
      <c r="G2380" s="9" t="str">
        <f>IF(Search!$F$4="","",IF(Inventory!$AJ2380&lt;Search!$F$4,"",1))</f>
        <v/>
      </c>
      <c r="H2380" s="9" t="str">
        <f>IF(Search!$F$5="","",IF(Inventory!$AJ2380&gt;Search!$F$5,"",1))</f>
        <v/>
      </c>
      <c r="I2380" s="9" t="str">
        <f>IF(Search!$F$7="","",IF(Search!$F$8="",IF(ISNUMBER(SEARCH(Search!$F$7,$AL2380))=TRUE,1,""),""))</f>
        <v/>
      </c>
      <c r="J2380" s="9" t="str">
        <f>IF($AL2380=Search!$F$8,1,"")</f>
        <v/>
      </c>
      <c r="K2380" s="9" t="str">
        <f>IF(Search!$I$4="","",IF(COUNTA($AS2380)=1,IF(Search!$I$4="N","N",1),""))</f>
        <v/>
      </c>
      <c r="L2380" s="9" t="str">
        <f>IF(Search!$I$5="","",IF($AS2380="RC",1,""))</f>
        <v/>
      </c>
      <c r="M2380" s="9" t="str">
        <f>IF(Search!$I$6="","",IF($AS2380="RCP",1,""))</f>
        <v/>
      </c>
      <c r="N2380" s="9" t="str">
        <f>IF(Search!$I$8="","",IF(COUNTA($AT2380)=1,IF(Search!$I$8="N","N",1),""))</f>
        <v/>
      </c>
      <c r="O2380" s="9" t="str">
        <f>IF(Search!$L$4="","",IF(COUNTA($AU2380)=1,IF(Search!$L$4="N","N",1),""))</f>
        <v/>
      </c>
      <c r="P2380" s="9" t="str">
        <f>IF(Search!$L$5="","",IF(ISNUMBER(SEARCH("Jersey",$AU2380))=TRUE,IF(Search!$L$5="N","N",1),""))</f>
        <v/>
      </c>
      <c r="Q2380" s="9" t="str">
        <f>IF(Search!$L$6="","",IF(ISNUMBER(SEARCH("Patch",$AU2380))=TRUE,IF(Search!$L$6="N","N",1),""))</f>
        <v/>
      </c>
      <c r="R2380" s="9" t="str">
        <f>IF(Search!$L$7="","",IF(ISNUMBER(SEARCH("Shield",$AU2380))=TRUE,IF(Search!$L$7="N","N",1),""))</f>
        <v/>
      </c>
      <c r="S2380" s="9" t="str">
        <f>IF(Search!$L$8="","",IF(ISNUMBER(SEARCH("Stick",$AU2380))=TRUE,IF(Search!$L$8="N","N",1),""))</f>
        <v/>
      </c>
      <c r="T2380" s="9" t="str">
        <f>IF(Search!$O$4="","",IF(COUNTA($AW2380)=1,IF(Search!$O$4="N","N",1),""))</f>
        <v/>
      </c>
      <c r="U2380" s="9" t="str">
        <f>IF(Search!$O$5="","",IF($AW2380="","",IF($AW2380&lt;Search!$O$5,"",1)))</f>
        <v/>
      </c>
      <c r="V2380" s="9" t="str">
        <f>IF(Search!$O$6="","",IF($AW2380="","",IF($AW2380&gt;Search!$O$6,"",1)))</f>
        <v/>
      </c>
      <c r="W2380" s="9" t="str">
        <f>IF(Search!$U$4="","",IF($AX2380="","",1))</f>
        <v/>
      </c>
      <c r="X2380" s="9" t="str">
        <f>IF(Search!$U$5="","",IF(ISNUMBER(SEARCH(Search!$U$5,$AX2380))=TRUE,IF(Search!$U$5="N","N",1),""))</f>
        <v/>
      </c>
      <c r="Y2380" s="9" t="str">
        <f>IF(Search!$U$6="","",IF($AY2380&lt;Search!$U$6,"",1))</f>
        <v/>
      </c>
      <c r="Z2380" s="9" t="str">
        <f>IF(Search!$R$4="","",IF(Inventory!$BA2380&lt;Search!$R$4,"",1))</f>
        <v/>
      </c>
      <c r="AA2380" s="9" t="str">
        <f>IF(Search!$R$5="","",IF($BA2380&gt;Search!$R$5,"",1))</f>
        <v/>
      </c>
      <c r="AB2380" s="9" t="str">
        <f>IF(Search!$R$6="","",IF($BB2380&lt;Search!$R$6,"",1))</f>
        <v/>
      </c>
      <c r="AC2380" s="9" t="str">
        <f>IF(Search!$R$7="","",IF($BB2380&lt;Search!$R$7,"",1))</f>
        <v/>
      </c>
      <c r="AD2380" s="45" t="str">
        <f>IF(COUNTIF($A2380:$AC2380,"n")&gt;0,"",IF(SUM($A2380:$AC2380)=COUNTA(Search!$C$4:$C$8,Search!$F$4:$F$8,Search!$I$4:$I$6,Search!$I$8,Search!$L$4:$L$8,Search!$O$4:$O$8,Search!$R$4:$R$7,Search!$U$4:$U$7)-COUNTIF(Search!$C$4:$U$7,"n"),1+LARGE($AD$1:AD2379,1),""))</f>
        <v/>
      </c>
      <c r="AE2380" s="45" t="str">
        <f t="shared" si="117"/>
        <v/>
      </c>
      <c r="AF2380" s="45" t="str">
        <f>IF(AD2380="","",COUNTIF($AE$1:$AE2379,$AE2380)+RANK($AE2380,$AE$2:$AE$10540,1))</f>
        <v/>
      </c>
      <c r="AG2380" s="45" t="str">
        <f t="shared" si="115"/>
        <v/>
      </c>
      <c r="AH2380" s="45" t="str">
        <f>IF($AD2380="","",COUNTIF($AG$1:$AG2379,$AG2380)+RANK($AG2380,$AG$1:$AG$10539,0))</f>
        <v/>
      </c>
      <c r="AI2380" s="10" t="str">
        <f t="shared" si="116"/>
        <v>2014-15 Upper Deck #488      /   $</v>
      </c>
      <c r="AJ2380" s="11">
        <v>2014</v>
      </c>
      <c r="AK2380" s="17">
        <v>15</v>
      </c>
      <c r="AL2380" s="12" t="s">
        <v>7</v>
      </c>
      <c r="AM2380" s="10">
        <v>488</v>
      </c>
      <c r="AO2380" s="9"/>
      <c r="AP2380" s="9"/>
      <c r="AQ2380" s="9" t="s">
        <v>2543</v>
      </c>
      <c r="AR2380" s="14"/>
      <c r="AS2380" s="9"/>
      <c r="AT2380" s="9"/>
      <c r="AU2380" s="9"/>
      <c r="AV2380" s="13"/>
      <c r="AW2380" s="13"/>
      <c r="AX2380" s="9"/>
      <c r="AY2380" s="9"/>
      <c r="AZ2380" s="9"/>
      <c r="BA2380" s="33"/>
      <c r="BB2380" s="33"/>
      <c r="BC2380" s="36"/>
      <c r="BD2380" s="12" t="s">
        <v>1771</v>
      </c>
    </row>
    <row r="2381" spans="1:56" s="12" customFormat="1" x14ac:dyDescent="0.2">
      <c r="A2381" s="9" t="str">
        <f>IF(Search!$C$5="","",IF(COUNTA(Inventory!$AP2381)=1,1,""))</f>
        <v/>
      </c>
      <c r="B2381" s="9" t="str">
        <f>IF(Search!$C$4="","",IF(ISNUMBER(SEARCH(Search!$C$4,$AR2381))=TRUE,1,""))</f>
        <v/>
      </c>
      <c r="C2381" s="9" t="str">
        <f>IF(Search!$C$6="x",IF(COUNTA($AQ2381)=1,1,"N"),IF(COUNTA($AQ2381)=1,"N",""))</f>
        <v>N</v>
      </c>
      <c r="D2381" s="9" t="str">
        <f>IF(Search!$O$8="","",IF(ISNUMBER(SEARCH(Search!$O$8,$BD2381))=TRUE,1,""))</f>
        <v/>
      </c>
      <c r="E2381" s="9" t="str">
        <f>IF(Search!$C$7="","",IF(ISNUMBER(SEARCH(Search!$C$7,$AN2381))=TRUE,1,""))</f>
        <v/>
      </c>
      <c r="F2381" s="9" t="str">
        <f>IF(Search!$C$8="","",IF(ISNUMBER(SEARCH(Search!$C$8,$AO2381))=TRUE,1,""))</f>
        <v/>
      </c>
      <c r="G2381" s="9" t="str">
        <f>IF(Search!$F$4="","",IF(Inventory!$AJ2381&lt;Search!$F$4,"",1))</f>
        <v/>
      </c>
      <c r="H2381" s="9" t="str">
        <f>IF(Search!$F$5="","",IF(Inventory!$AJ2381&gt;Search!$F$5,"",1))</f>
        <v/>
      </c>
      <c r="I2381" s="9" t="str">
        <f>IF(Search!$F$7="","",IF(Search!$F$8="",IF(ISNUMBER(SEARCH(Search!$F$7,$AL2381))=TRUE,1,""),""))</f>
        <v/>
      </c>
      <c r="J2381" s="9" t="str">
        <f>IF($AL2381=Search!$F$8,1,"")</f>
        <v/>
      </c>
      <c r="K2381" s="9" t="str">
        <f>IF(Search!$I$4="","",IF(COUNTA($AS2381)=1,IF(Search!$I$4="N","N",1),""))</f>
        <v/>
      </c>
      <c r="L2381" s="9" t="str">
        <f>IF(Search!$I$5="","",IF($AS2381="RC",1,""))</f>
        <v/>
      </c>
      <c r="M2381" s="9" t="str">
        <f>IF(Search!$I$6="","",IF($AS2381="RCP",1,""))</f>
        <v/>
      </c>
      <c r="N2381" s="9" t="str">
        <f>IF(Search!$I$8="","",IF(COUNTA($AT2381)=1,IF(Search!$I$8="N","N",1),""))</f>
        <v/>
      </c>
      <c r="O2381" s="9" t="str">
        <f>IF(Search!$L$4="","",IF(COUNTA($AU2381)=1,IF(Search!$L$4="N","N",1),""))</f>
        <v/>
      </c>
      <c r="P2381" s="9" t="str">
        <f>IF(Search!$L$5="","",IF(ISNUMBER(SEARCH("Jersey",$AU2381))=TRUE,IF(Search!$L$5="N","N",1),""))</f>
        <v/>
      </c>
      <c r="Q2381" s="9" t="str">
        <f>IF(Search!$L$6="","",IF(ISNUMBER(SEARCH("Patch",$AU2381))=TRUE,IF(Search!$L$6="N","N",1),""))</f>
        <v/>
      </c>
      <c r="R2381" s="9" t="str">
        <f>IF(Search!$L$7="","",IF(ISNUMBER(SEARCH("Shield",$AU2381))=TRUE,IF(Search!$L$7="N","N",1),""))</f>
        <v/>
      </c>
      <c r="S2381" s="9" t="str">
        <f>IF(Search!$L$8="","",IF(ISNUMBER(SEARCH("Stick",$AU2381))=TRUE,IF(Search!$L$8="N","N",1),""))</f>
        <v/>
      </c>
      <c r="T2381" s="9" t="str">
        <f>IF(Search!$O$4="","",IF(COUNTA($AW2381)=1,IF(Search!$O$4="N","N",1),""))</f>
        <v/>
      </c>
      <c r="U2381" s="9" t="str">
        <f>IF(Search!$O$5="","",IF($AW2381="","",IF($AW2381&lt;Search!$O$5,"",1)))</f>
        <v/>
      </c>
      <c r="V2381" s="9" t="str">
        <f>IF(Search!$O$6="","",IF($AW2381="","",IF($AW2381&gt;Search!$O$6,"",1)))</f>
        <v/>
      </c>
      <c r="W2381" s="9" t="str">
        <f>IF(Search!$U$4="","",IF($AX2381="","",1))</f>
        <v/>
      </c>
      <c r="X2381" s="9" t="str">
        <f>IF(Search!$U$5="","",IF(ISNUMBER(SEARCH(Search!$U$5,$AX2381))=TRUE,IF(Search!$U$5="N","N",1),""))</f>
        <v/>
      </c>
      <c r="Y2381" s="9" t="str">
        <f>IF(Search!$U$6="","",IF($AY2381&lt;Search!$U$6,"",1))</f>
        <v/>
      </c>
      <c r="Z2381" s="9" t="str">
        <f>IF(Search!$R$4="","",IF(Inventory!$BA2381&lt;Search!$R$4,"",1))</f>
        <v/>
      </c>
      <c r="AA2381" s="9" t="str">
        <f>IF(Search!$R$5="","",IF($BA2381&gt;Search!$R$5,"",1))</f>
        <v/>
      </c>
      <c r="AB2381" s="9" t="str">
        <f>IF(Search!$R$6="","",IF($BB2381&lt;Search!$R$6,"",1))</f>
        <v/>
      </c>
      <c r="AC2381" s="9" t="str">
        <f>IF(Search!$R$7="","",IF($BB2381&lt;Search!$R$7,"",1))</f>
        <v/>
      </c>
      <c r="AD2381" s="45" t="str">
        <f>IF(COUNTIF($A2381:$AC2381,"n")&gt;0,"",IF(SUM($A2381:$AC2381)=COUNTA(Search!$C$4:$C$8,Search!$F$4:$F$8,Search!$I$4:$I$6,Search!$I$8,Search!$L$4:$L$8,Search!$O$4:$O$8,Search!$R$4:$R$7,Search!$U$4:$U$7)-COUNTIF(Search!$C$4:$U$7,"n"),1+LARGE($AD$1:AD2380,1),""))</f>
        <v/>
      </c>
      <c r="AE2381" s="45" t="str">
        <f t="shared" si="117"/>
        <v/>
      </c>
      <c r="AF2381" s="45" t="str">
        <f>IF(AD2381="","",COUNTIF($AE$1:$AE2380,$AE2381)+RANK($AE2381,$AE$2:$AE$10540,1))</f>
        <v/>
      </c>
      <c r="AG2381" s="45" t="str">
        <f t="shared" si="115"/>
        <v/>
      </c>
      <c r="AH2381" s="45" t="str">
        <f>IF($AD2381="","",COUNTIF($AG$1:$AG2380,$AG2381)+RANK($AG2381,$AG$1:$AG$10539,0))</f>
        <v/>
      </c>
      <c r="AI2381" s="10" t="str">
        <f t="shared" si="116"/>
        <v>2014-15 Upper Deck #489      /   $</v>
      </c>
      <c r="AJ2381" s="11">
        <v>2014</v>
      </c>
      <c r="AK2381" s="17">
        <v>15</v>
      </c>
      <c r="AL2381" s="12" t="s">
        <v>7</v>
      </c>
      <c r="AM2381" s="10">
        <v>489</v>
      </c>
      <c r="AO2381" s="9"/>
      <c r="AP2381" s="9"/>
      <c r="AQ2381" s="9" t="s">
        <v>2543</v>
      </c>
      <c r="AR2381" s="14"/>
      <c r="AS2381" s="9"/>
      <c r="AT2381" s="9"/>
      <c r="AU2381" s="9"/>
      <c r="AV2381" s="13"/>
      <c r="AW2381" s="13"/>
      <c r="AX2381" s="9"/>
      <c r="AY2381" s="9"/>
      <c r="AZ2381" s="9"/>
      <c r="BA2381" s="33"/>
      <c r="BB2381" s="33"/>
      <c r="BC2381" s="36"/>
      <c r="BD2381" s="12" t="s">
        <v>1771</v>
      </c>
    </row>
    <row r="2382" spans="1:56" s="12" customFormat="1" x14ac:dyDescent="0.2">
      <c r="A2382" s="9" t="str">
        <f>IF(Search!$C$5="","",IF(COUNTA(Inventory!$AP2382)=1,1,""))</f>
        <v/>
      </c>
      <c r="B2382" s="9" t="str">
        <f>IF(Search!$C$4="","",IF(ISNUMBER(SEARCH(Search!$C$4,$AR2382))=TRUE,1,""))</f>
        <v/>
      </c>
      <c r="C2382" s="9" t="str">
        <f>IF(Search!$C$6="x",IF(COUNTA($AQ2382)=1,1,"N"),IF(COUNTA($AQ2382)=1,"N",""))</f>
        <v>N</v>
      </c>
      <c r="D2382" s="9" t="str">
        <f>IF(Search!$O$8="","",IF(ISNUMBER(SEARCH(Search!$O$8,$BD2382))=TRUE,1,""))</f>
        <v/>
      </c>
      <c r="E2382" s="9" t="str">
        <f>IF(Search!$C$7="","",IF(ISNUMBER(SEARCH(Search!$C$7,$AN2382))=TRUE,1,""))</f>
        <v/>
      </c>
      <c r="F2382" s="9" t="str">
        <f>IF(Search!$C$8="","",IF(ISNUMBER(SEARCH(Search!$C$8,$AO2382))=TRUE,1,""))</f>
        <v/>
      </c>
      <c r="G2382" s="9" t="str">
        <f>IF(Search!$F$4="","",IF(Inventory!$AJ2382&lt;Search!$F$4,"",1))</f>
        <v/>
      </c>
      <c r="H2382" s="9" t="str">
        <f>IF(Search!$F$5="","",IF(Inventory!$AJ2382&gt;Search!$F$5,"",1))</f>
        <v/>
      </c>
      <c r="I2382" s="9" t="str">
        <f>IF(Search!$F$7="","",IF(Search!$F$8="",IF(ISNUMBER(SEARCH(Search!$F$7,$AL2382))=TRUE,1,""),""))</f>
        <v/>
      </c>
      <c r="J2382" s="9" t="str">
        <f>IF($AL2382=Search!$F$8,1,"")</f>
        <v/>
      </c>
      <c r="K2382" s="9" t="str">
        <f>IF(Search!$I$4="","",IF(COUNTA($AS2382)=1,IF(Search!$I$4="N","N",1),""))</f>
        <v/>
      </c>
      <c r="L2382" s="9" t="str">
        <f>IF(Search!$I$5="","",IF($AS2382="RC",1,""))</f>
        <v/>
      </c>
      <c r="M2382" s="9" t="str">
        <f>IF(Search!$I$6="","",IF($AS2382="RCP",1,""))</f>
        <v/>
      </c>
      <c r="N2382" s="9" t="str">
        <f>IF(Search!$I$8="","",IF(COUNTA($AT2382)=1,IF(Search!$I$8="N","N",1),""))</f>
        <v/>
      </c>
      <c r="O2382" s="9" t="str">
        <f>IF(Search!$L$4="","",IF(COUNTA($AU2382)=1,IF(Search!$L$4="N","N",1),""))</f>
        <v/>
      </c>
      <c r="P2382" s="9" t="str">
        <f>IF(Search!$L$5="","",IF(ISNUMBER(SEARCH("Jersey",$AU2382))=TRUE,IF(Search!$L$5="N","N",1),""))</f>
        <v/>
      </c>
      <c r="Q2382" s="9" t="str">
        <f>IF(Search!$L$6="","",IF(ISNUMBER(SEARCH("Patch",$AU2382))=TRUE,IF(Search!$L$6="N","N",1),""))</f>
        <v/>
      </c>
      <c r="R2382" s="9" t="str">
        <f>IF(Search!$L$7="","",IF(ISNUMBER(SEARCH("Shield",$AU2382))=TRUE,IF(Search!$L$7="N","N",1),""))</f>
        <v/>
      </c>
      <c r="S2382" s="9" t="str">
        <f>IF(Search!$L$8="","",IF(ISNUMBER(SEARCH("Stick",$AU2382))=TRUE,IF(Search!$L$8="N","N",1),""))</f>
        <v/>
      </c>
      <c r="T2382" s="9" t="str">
        <f>IF(Search!$O$4="","",IF(COUNTA($AW2382)=1,IF(Search!$O$4="N","N",1),""))</f>
        <v/>
      </c>
      <c r="U2382" s="9" t="str">
        <f>IF(Search!$O$5="","",IF($AW2382="","",IF($AW2382&lt;Search!$O$5,"",1)))</f>
        <v/>
      </c>
      <c r="V2382" s="9" t="str">
        <f>IF(Search!$O$6="","",IF($AW2382="","",IF($AW2382&gt;Search!$O$6,"",1)))</f>
        <v/>
      </c>
      <c r="W2382" s="9" t="str">
        <f>IF(Search!$U$4="","",IF($AX2382="","",1))</f>
        <v/>
      </c>
      <c r="X2382" s="9" t="str">
        <f>IF(Search!$U$5="","",IF(ISNUMBER(SEARCH(Search!$U$5,$AX2382))=TRUE,IF(Search!$U$5="N","N",1),""))</f>
        <v/>
      </c>
      <c r="Y2382" s="9" t="str">
        <f>IF(Search!$U$6="","",IF($AY2382&lt;Search!$U$6,"",1))</f>
        <v/>
      </c>
      <c r="Z2382" s="9" t="str">
        <f>IF(Search!$R$4="","",IF(Inventory!$BA2382&lt;Search!$R$4,"",1))</f>
        <v/>
      </c>
      <c r="AA2382" s="9" t="str">
        <f>IF(Search!$R$5="","",IF($BA2382&gt;Search!$R$5,"",1))</f>
        <v/>
      </c>
      <c r="AB2382" s="9" t="str">
        <f>IF(Search!$R$6="","",IF($BB2382&lt;Search!$R$6,"",1))</f>
        <v/>
      </c>
      <c r="AC2382" s="9" t="str">
        <f>IF(Search!$R$7="","",IF($BB2382&lt;Search!$R$7,"",1))</f>
        <v/>
      </c>
      <c r="AD2382" s="45" t="str">
        <f>IF(COUNTIF($A2382:$AC2382,"n")&gt;0,"",IF(SUM($A2382:$AC2382)=COUNTA(Search!$C$4:$C$8,Search!$F$4:$F$8,Search!$I$4:$I$6,Search!$I$8,Search!$L$4:$L$8,Search!$O$4:$O$8,Search!$R$4:$R$7,Search!$U$4:$U$7)-COUNTIF(Search!$C$4:$U$7,"n"),1+LARGE($AD$1:AD2381,1),""))</f>
        <v/>
      </c>
      <c r="AE2382" s="45" t="str">
        <f t="shared" si="117"/>
        <v/>
      </c>
      <c r="AF2382" s="45" t="str">
        <f>IF(AD2382="","",COUNTIF($AE$1:$AE2381,$AE2382)+RANK($AE2382,$AE$2:$AE$10540,1))</f>
        <v/>
      </c>
      <c r="AG2382" s="45" t="str">
        <f t="shared" si="115"/>
        <v/>
      </c>
      <c r="AH2382" s="45" t="str">
        <f>IF($AD2382="","",COUNTIF($AG$1:$AG2381,$AG2382)+RANK($AG2382,$AG$1:$AG$10539,0))</f>
        <v/>
      </c>
      <c r="AI2382" s="10" t="str">
        <f t="shared" si="116"/>
        <v>2014-15 Upper Deck #490      /   $</v>
      </c>
      <c r="AJ2382" s="11">
        <v>2014</v>
      </c>
      <c r="AK2382" s="17">
        <v>15</v>
      </c>
      <c r="AL2382" s="12" t="s">
        <v>7</v>
      </c>
      <c r="AM2382" s="10">
        <v>490</v>
      </c>
      <c r="AO2382" s="9"/>
      <c r="AP2382" s="9"/>
      <c r="AQ2382" s="9" t="s">
        <v>2543</v>
      </c>
      <c r="AR2382" s="14"/>
      <c r="AS2382" s="9"/>
      <c r="AT2382" s="9"/>
      <c r="AU2382" s="9"/>
      <c r="AV2382" s="13"/>
      <c r="AW2382" s="13"/>
      <c r="AX2382" s="9"/>
      <c r="AY2382" s="9"/>
      <c r="AZ2382" s="9"/>
      <c r="BA2382" s="33"/>
      <c r="BB2382" s="33"/>
      <c r="BC2382" s="36"/>
      <c r="BD2382" s="12" t="s">
        <v>1771</v>
      </c>
    </row>
    <row r="2383" spans="1:56" s="12" customFormat="1" x14ac:dyDescent="0.2">
      <c r="A2383" s="9" t="str">
        <f>IF(Search!$C$5="","",IF(COUNTA(Inventory!$AP2383)=1,1,""))</f>
        <v/>
      </c>
      <c r="B2383" s="9" t="str">
        <f>IF(Search!$C$4="","",IF(ISNUMBER(SEARCH(Search!$C$4,$AR2383))=TRUE,1,""))</f>
        <v/>
      </c>
      <c r="C2383" s="9" t="str">
        <f>IF(Search!$C$6="x",IF(COUNTA($AQ2383)=1,1,"N"),IF(COUNTA($AQ2383)=1,"N",""))</f>
        <v>N</v>
      </c>
      <c r="D2383" s="9" t="str">
        <f>IF(Search!$O$8="","",IF(ISNUMBER(SEARCH(Search!$O$8,$BD2383))=TRUE,1,""))</f>
        <v/>
      </c>
      <c r="E2383" s="9" t="str">
        <f>IF(Search!$C$7="","",IF(ISNUMBER(SEARCH(Search!$C$7,$AN2383))=TRUE,1,""))</f>
        <v/>
      </c>
      <c r="F2383" s="9" t="str">
        <f>IF(Search!$C$8="","",IF(ISNUMBER(SEARCH(Search!$C$8,$AO2383))=TRUE,1,""))</f>
        <v/>
      </c>
      <c r="G2383" s="9" t="str">
        <f>IF(Search!$F$4="","",IF(Inventory!$AJ2383&lt;Search!$F$4,"",1))</f>
        <v/>
      </c>
      <c r="H2383" s="9" t="str">
        <f>IF(Search!$F$5="","",IF(Inventory!$AJ2383&gt;Search!$F$5,"",1))</f>
        <v/>
      </c>
      <c r="I2383" s="9" t="str">
        <f>IF(Search!$F$7="","",IF(Search!$F$8="",IF(ISNUMBER(SEARCH(Search!$F$7,$AL2383))=TRUE,1,""),""))</f>
        <v/>
      </c>
      <c r="J2383" s="9" t="str">
        <f>IF($AL2383=Search!$F$8,1,"")</f>
        <v/>
      </c>
      <c r="K2383" s="9" t="str">
        <f>IF(Search!$I$4="","",IF(COUNTA($AS2383)=1,IF(Search!$I$4="N","N",1),""))</f>
        <v/>
      </c>
      <c r="L2383" s="9" t="str">
        <f>IF(Search!$I$5="","",IF($AS2383="RC",1,""))</f>
        <v/>
      </c>
      <c r="M2383" s="9" t="str">
        <f>IF(Search!$I$6="","",IF($AS2383="RCP",1,""))</f>
        <v/>
      </c>
      <c r="N2383" s="9" t="str">
        <f>IF(Search!$I$8="","",IF(COUNTA($AT2383)=1,IF(Search!$I$8="N","N",1),""))</f>
        <v/>
      </c>
      <c r="O2383" s="9" t="str">
        <f>IF(Search!$L$4="","",IF(COUNTA($AU2383)=1,IF(Search!$L$4="N","N",1),""))</f>
        <v/>
      </c>
      <c r="P2383" s="9" t="str">
        <f>IF(Search!$L$5="","",IF(ISNUMBER(SEARCH("Jersey",$AU2383))=TRUE,IF(Search!$L$5="N","N",1),""))</f>
        <v/>
      </c>
      <c r="Q2383" s="9" t="str">
        <f>IF(Search!$L$6="","",IF(ISNUMBER(SEARCH("Patch",$AU2383))=TRUE,IF(Search!$L$6="N","N",1),""))</f>
        <v/>
      </c>
      <c r="R2383" s="9" t="str">
        <f>IF(Search!$L$7="","",IF(ISNUMBER(SEARCH("Shield",$AU2383))=TRUE,IF(Search!$L$7="N","N",1),""))</f>
        <v/>
      </c>
      <c r="S2383" s="9" t="str">
        <f>IF(Search!$L$8="","",IF(ISNUMBER(SEARCH("Stick",$AU2383))=TRUE,IF(Search!$L$8="N","N",1),""))</f>
        <v/>
      </c>
      <c r="T2383" s="9" t="str">
        <f>IF(Search!$O$4="","",IF(COUNTA($AW2383)=1,IF(Search!$O$4="N","N",1),""))</f>
        <v/>
      </c>
      <c r="U2383" s="9" t="str">
        <f>IF(Search!$O$5="","",IF($AW2383="","",IF($AW2383&lt;Search!$O$5,"",1)))</f>
        <v/>
      </c>
      <c r="V2383" s="9" t="str">
        <f>IF(Search!$O$6="","",IF($AW2383="","",IF($AW2383&gt;Search!$O$6,"",1)))</f>
        <v/>
      </c>
      <c r="W2383" s="9" t="str">
        <f>IF(Search!$U$4="","",IF($AX2383="","",1))</f>
        <v/>
      </c>
      <c r="X2383" s="9" t="str">
        <f>IF(Search!$U$5="","",IF(ISNUMBER(SEARCH(Search!$U$5,$AX2383))=TRUE,IF(Search!$U$5="N","N",1),""))</f>
        <v/>
      </c>
      <c r="Y2383" s="9" t="str">
        <f>IF(Search!$U$6="","",IF($AY2383&lt;Search!$U$6,"",1))</f>
        <v/>
      </c>
      <c r="Z2383" s="9" t="str">
        <f>IF(Search!$R$4="","",IF(Inventory!$BA2383&lt;Search!$R$4,"",1))</f>
        <v/>
      </c>
      <c r="AA2383" s="9" t="str">
        <f>IF(Search!$R$5="","",IF($BA2383&gt;Search!$R$5,"",1))</f>
        <v/>
      </c>
      <c r="AB2383" s="9" t="str">
        <f>IF(Search!$R$6="","",IF($BB2383&lt;Search!$R$6,"",1))</f>
        <v/>
      </c>
      <c r="AC2383" s="9" t="str">
        <f>IF(Search!$R$7="","",IF($BB2383&lt;Search!$R$7,"",1))</f>
        <v/>
      </c>
      <c r="AD2383" s="45" t="str">
        <f>IF(COUNTIF($A2383:$AC2383,"n")&gt;0,"",IF(SUM($A2383:$AC2383)=COUNTA(Search!$C$4:$C$8,Search!$F$4:$F$8,Search!$I$4:$I$6,Search!$I$8,Search!$L$4:$L$8,Search!$O$4:$O$8,Search!$R$4:$R$7,Search!$U$4:$U$7)-COUNTIF(Search!$C$4:$U$7,"n"),1+LARGE($AD$1:AD2382,1),""))</f>
        <v/>
      </c>
      <c r="AE2383" s="45" t="str">
        <f t="shared" si="117"/>
        <v/>
      </c>
      <c r="AF2383" s="45" t="str">
        <f>IF(AD2383="","",COUNTIF($AE$1:$AE2382,$AE2383)+RANK($AE2383,$AE$2:$AE$10540,1))</f>
        <v/>
      </c>
      <c r="AG2383" s="45" t="str">
        <f t="shared" si="115"/>
        <v/>
      </c>
      <c r="AH2383" s="45" t="str">
        <f>IF($AD2383="","",COUNTIF($AG$1:$AG2382,$AG2383)+RANK($AG2383,$AG$1:$AG$10539,0))</f>
        <v/>
      </c>
      <c r="AI2383" s="10" t="str">
        <f t="shared" si="116"/>
        <v>2014-15 Upper Deck #491      /   $</v>
      </c>
      <c r="AJ2383" s="11">
        <v>2014</v>
      </c>
      <c r="AK2383" s="17">
        <v>15</v>
      </c>
      <c r="AL2383" s="12" t="s">
        <v>7</v>
      </c>
      <c r="AM2383" s="10">
        <v>491</v>
      </c>
      <c r="AO2383" s="9"/>
      <c r="AP2383" s="9"/>
      <c r="AQ2383" s="9" t="s">
        <v>2543</v>
      </c>
      <c r="AR2383" s="14"/>
      <c r="AS2383" s="9"/>
      <c r="AT2383" s="9"/>
      <c r="AU2383" s="9"/>
      <c r="AV2383" s="13"/>
      <c r="AW2383" s="13"/>
      <c r="AX2383" s="9"/>
      <c r="AY2383" s="9"/>
      <c r="AZ2383" s="9"/>
      <c r="BA2383" s="33"/>
      <c r="BB2383" s="33"/>
      <c r="BC2383" s="36"/>
      <c r="BD2383" s="12" t="s">
        <v>1771</v>
      </c>
    </row>
    <row r="2384" spans="1:56" s="12" customFormat="1" x14ac:dyDescent="0.2">
      <c r="A2384" s="9" t="str">
        <f>IF(Search!$C$5="","",IF(COUNTA(Inventory!$AP2384)=1,1,""))</f>
        <v/>
      </c>
      <c r="B2384" s="9" t="str">
        <f>IF(Search!$C$4="","",IF(ISNUMBER(SEARCH(Search!$C$4,$AR2384))=TRUE,1,""))</f>
        <v/>
      </c>
      <c r="C2384" s="9" t="str">
        <f>IF(Search!$C$6="x",IF(COUNTA($AQ2384)=1,1,"N"),IF(COUNTA($AQ2384)=1,"N",""))</f>
        <v>N</v>
      </c>
      <c r="D2384" s="9" t="str">
        <f>IF(Search!$O$8="","",IF(ISNUMBER(SEARCH(Search!$O$8,$BD2384))=TRUE,1,""))</f>
        <v/>
      </c>
      <c r="E2384" s="9" t="str">
        <f>IF(Search!$C$7="","",IF(ISNUMBER(SEARCH(Search!$C$7,$AN2384))=TRUE,1,""))</f>
        <v/>
      </c>
      <c r="F2384" s="9" t="str">
        <f>IF(Search!$C$8="","",IF(ISNUMBER(SEARCH(Search!$C$8,$AO2384))=TRUE,1,""))</f>
        <v/>
      </c>
      <c r="G2384" s="9" t="str">
        <f>IF(Search!$F$4="","",IF(Inventory!$AJ2384&lt;Search!$F$4,"",1))</f>
        <v/>
      </c>
      <c r="H2384" s="9" t="str">
        <f>IF(Search!$F$5="","",IF(Inventory!$AJ2384&gt;Search!$F$5,"",1))</f>
        <v/>
      </c>
      <c r="I2384" s="9" t="str">
        <f>IF(Search!$F$7="","",IF(Search!$F$8="",IF(ISNUMBER(SEARCH(Search!$F$7,$AL2384))=TRUE,1,""),""))</f>
        <v/>
      </c>
      <c r="J2384" s="9" t="str">
        <f>IF($AL2384=Search!$F$8,1,"")</f>
        <v/>
      </c>
      <c r="K2384" s="9" t="str">
        <f>IF(Search!$I$4="","",IF(COUNTA($AS2384)=1,IF(Search!$I$4="N","N",1),""))</f>
        <v/>
      </c>
      <c r="L2384" s="9" t="str">
        <f>IF(Search!$I$5="","",IF($AS2384="RC",1,""))</f>
        <v/>
      </c>
      <c r="M2384" s="9" t="str">
        <f>IF(Search!$I$6="","",IF($AS2384="RCP",1,""))</f>
        <v/>
      </c>
      <c r="N2384" s="9" t="str">
        <f>IF(Search!$I$8="","",IF(COUNTA($AT2384)=1,IF(Search!$I$8="N","N",1),""))</f>
        <v/>
      </c>
      <c r="O2384" s="9" t="str">
        <f>IF(Search!$L$4="","",IF(COUNTA($AU2384)=1,IF(Search!$L$4="N","N",1),""))</f>
        <v/>
      </c>
      <c r="P2384" s="9" t="str">
        <f>IF(Search!$L$5="","",IF(ISNUMBER(SEARCH("Jersey",$AU2384))=TRUE,IF(Search!$L$5="N","N",1),""))</f>
        <v/>
      </c>
      <c r="Q2384" s="9" t="str">
        <f>IF(Search!$L$6="","",IF(ISNUMBER(SEARCH("Patch",$AU2384))=TRUE,IF(Search!$L$6="N","N",1),""))</f>
        <v/>
      </c>
      <c r="R2384" s="9" t="str">
        <f>IF(Search!$L$7="","",IF(ISNUMBER(SEARCH("Shield",$AU2384))=TRUE,IF(Search!$L$7="N","N",1),""))</f>
        <v/>
      </c>
      <c r="S2384" s="9" t="str">
        <f>IF(Search!$L$8="","",IF(ISNUMBER(SEARCH("Stick",$AU2384))=TRUE,IF(Search!$L$8="N","N",1),""))</f>
        <v/>
      </c>
      <c r="T2384" s="9" t="str">
        <f>IF(Search!$O$4="","",IF(COUNTA($AW2384)=1,IF(Search!$O$4="N","N",1),""))</f>
        <v/>
      </c>
      <c r="U2384" s="9" t="str">
        <f>IF(Search!$O$5="","",IF($AW2384="","",IF($AW2384&lt;Search!$O$5,"",1)))</f>
        <v/>
      </c>
      <c r="V2384" s="9" t="str">
        <f>IF(Search!$O$6="","",IF($AW2384="","",IF($AW2384&gt;Search!$O$6,"",1)))</f>
        <v/>
      </c>
      <c r="W2384" s="9" t="str">
        <f>IF(Search!$U$4="","",IF($AX2384="","",1))</f>
        <v/>
      </c>
      <c r="X2384" s="9" t="str">
        <f>IF(Search!$U$5="","",IF(ISNUMBER(SEARCH(Search!$U$5,$AX2384))=TRUE,IF(Search!$U$5="N","N",1),""))</f>
        <v/>
      </c>
      <c r="Y2384" s="9" t="str">
        <f>IF(Search!$U$6="","",IF($AY2384&lt;Search!$U$6,"",1))</f>
        <v/>
      </c>
      <c r="Z2384" s="9" t="str">
        <f>IF(Search!$R$4="","",IF(Inventory!$BA2384&lt;Search!$R$4,"",1))</f>
        <v/>
      </c>
      <c r="AA2384" s="9" t="str">
        <f>IF(Search!$R$5="","",IF($BA2384&gt;Search!$R$5,"",1))</f>
        <v/>
      </c>
      <c r="AB2384" s="9" t="str">
        <f>IF(Search!$R$6="","",IF($BB2384&lt;Search!$R$6,"",1))</f>
        <v/>
      </c>
      <c r="AC2384" s="9" t="str">
        <f>IF(Search!$R$7="","",IF($BB2384&lt;Search!$R$7,"",1))</f>
        <v/>
      </c>
      <c r="AD2384" s="45" t="str">
        <f>IF(COUNTIF($A2384:$AC2384,"n")&gt;0,"",IF(SUM($A2384:$AC2384)=COUNTA(Search!$C$4:$C$8,Search!$F$4:$F$8,Search!$I$4:$I$6,Search!$I$8,Search!$L$4:$L$8,Search!$O$4:$O$8,Search!$R$4:$R$7,Search!$U$4:$U$7)-COUNTIF(Search!$C$4:$U$7,"n"),1+LARGE($AD$1:AD2383,1),""))</f>
        <v/>
      </c>
      <c r="AE2384" s="45" t="str">
        <f t="shared" si="117"/>
        <v/>
      </c>
      <c r="AF2384" s="45" t="str">
        <f>IF(AD2384="","",COUNTIF($AE$1:$AE2383,$AE2384)+RANK($AE2384,$AE$2:$AE$10540,1))</f>
        <v/>
      </c>
      <c r="AG2384" s="45" t="str">
        <f t="shared" si="115"/>
        <v/>
      </c>
      <c r="AH2384" s="45" t="str">
        <f>IF($AD2384="","",COUNTIF($AG$1:$AG2383,$AG2384)+RANK($AG2384,$AG$1:$AG$10539,0))</f>
        <v/>
      </c>
      <c r="AI2384" s="10" t="str">
        <f t="shared" si="116"/>
        <v>2014-15 Upper Deck #492      /   $</v>
      </c>
      <c r="AJ2384" s="11">
        <v>2014</v>
      </c>
      <c r="AK2384" s="17">
        <v>15</v>
      </c>
      <c r="AL2384" s="12" t="s">
        <v>7</v>
      </c>
      <c r="AM2384" s="10">
        <v>492</v>
      </c>
      <c r="AO2384" s="9"/>
      <c r="AP2384" s="9"/>
      <c r="AQ2384" s="9" t="s">
        <v>2543</v>
      </c>
      <c r="AR2384" s="14"/>
      <c r="AS2384" s="9"/>
      <c r="AT2384" s="9"/>
      <c r="AU2384" s="9"/>
      <c r="AV2384" s="13"/>
      <c r="AW2384" s="13"/>
      <c r="AX2384" s="9"/>
      <c r="AY2384" s="9"/>
      <c r="AZ2384" s="9"/>
      <c r="BA2384" s="33"/>
      <c r="BB2384" s="33"/>
      <c r="BC2384" s="36"/>
      <c r="BD2384" s="12" t="s">
        <v>1771</v>
      </c>
    </row>
    <row r="2385" spans="1:56" s="12" customFormat="1" x14ac:dyDescent="0.2">
      <c r="A2385" s="9" t="str">
        <f>IF(Search!$C$5="","",IF(COUNTA(Inventory!$AP2385)=1,1,""))</f>
        <v/>
      </c>
      <c r="B2385" s="9" t="str">
        <f>IF(Search!$C$4="","",IF(ISNUMBER(SEARCH(Search!$C$4,$AR2385))=TRUE,1,""))</f>
        <v/>
      </c>
      <c r="C2385" s="9" t="str">
        <f>IF(Search!$C$6="x",IF(COUNTA($AQ2385)=1,1,"N"),IF(COUNTA($AQ2385)=1,"N",""))</f>
        <v>N</v>
      </c>
      <c r="D2385" s="9" t="str">
        <f>IF(Search!$O$8="","",IF(ISNUMBER(SEARCH(Search!$O$8,$BD2385))=TRUE,1,""))</f>
        <v/>
      </c>
      <c r="E2385" s="9" t="str">
        <f>IF(Search!$C$7="","",IF(ISNUMBER(SEARCH(Search!$C$7,$AN2385))=TRUE,1,""))</f>
        <v/>
      </c>
      <c r="F2385" s="9" t="str">
        <f>IF(Search!$C$8="","",IF(ISNUMBER(SEARCH(Search!$C$8,$AO2385))=TRUE,1,""))</f>
        <v/>
      </c>
      <c r="G2385" s="9" t="str">
        <f>IF(Search!$F$4="","",IF(Inventory!$AJ2385&lt;Search!$F$4,"",1))</f>
        <v/>
      </c>
      <c r="H2385" s="9" t="str">
        <f>IF(Search!$F$5="","",IF(Inventory!$AJ2385&gt;Search!$F$5,"",1))</f>
        <v/>
      </c>
      <c r="I2385" s="9" t="str">
        <f>IF(Search!$F$7="","",IF(Search!$F$8="",IF(ISNUMBER(SEARCH(Search!$F$7,$AL2385))=TRUE,1,""),""))</f>
        <v/>
      </c>
      <c r="J2385" s="9" t="str">
        <f>IF($AL2385=Search!$F$8,1,"")</f>
        <v/>
      </c>
      <c r="K2385" s="9" t="str">
        <f>IF(Search!$I$4="","",IF(COUNTA($AS2385)=1,IF(Search!$I$4="N","N",1),""))</f>
        <v/>
      </c>
      <c r="L2385" s="9" t="str">
        <f>IF(Search!$I$5="","",IF($AS2385="RC",1,""))</f>
        <v/>
      </c>
      <c r="M2385" s="9" t="str">
        <f>IF(Search!$I$6="","",IF($AS2385="RCP",1,""))</f>
        <v/>
      </c>
      <c r="N2385" s="9" t="str">
        <f>IF(Search!$I$8="","",IF(COUNTA($AT2385)=1,IF(Search!$I$8="N","N",1),""))</f>
        <v/>
      </c>
      <c r="O2385" s="9" t="str">
        <f>IF(Search!$L$4="","",IF(COUNTA($AU2385)=1,IF(Search!$L$4="N","N",1),""))</f>
        <v/>
      </c>
      <c r="P2385" s="9" t="str">
        <f>IF(Search!$L$5="","",IF(ISNUMBER(SEARCH("Jersey",$AU2385))=TRUE,IF(Search!$L$5="N","N",1),""))</f>
        <v/>
      </c>
      <c r="Q2385" s="9" t="str">
        <f>IF(Search!$L$6="","",IF(ISNUMBER(SEARCH("Patch",$AU2385))=TRUE,IF(Search!$L$6="N","N",1),""))</f>
        <v/>
      </c>
      <c r="R2385" s="9" t="str">
        <f>IF(Search!$L$7="","",IF(ISNUMBER(SEARCH("Shield",$AU2385))=TRUE,IF(Search!$L$7="N","N",1),""))</f>
        <v/>
      </c>
      <c r="S2385" s="9" t="str">
        <f>IF(Search!$L$8="","",IF(ISNUMBER(SEARCH("Stick",$AU2385))=TRUE,IF(Search!$L$8="N","N",1),""))</f>
        <v/>
      </c>
      <c r="T2385" s="9" t="str">
        <f>IF(Search!$O$4="","",IF(COUNTA($AW2385)=1,IF(Search!$O$4="N","N",1),""))</f>
        <v/>
      </c>
      <c r="U2385" s="9" t="str">
        <f>IF(Search!$O$5="","",IF($AW2385="","",IF($AW2385&lt;Search!$O$5,"",1)))</f>
        <v/>
      </c>
      <c r="V2385" s="9" t="str">
        <f>IF(Search!$O$6="","",IF($AW2385="","",IF($AW2385&gt;Search!$O$6,"",1)))</f>
        <v/>
      </c>
      <c r="W2385" s="9" t="str">
        <f>IF(Search!$U$4="","",IF($AX2385="","",1))</f>
        <v/>
      </c>
      <c r="X2385" s="9" t="str">
        <f>IF(Search!$U$5="","",IF(ISNUMBER(SEARCH(Search!$U$5,$AX2385))=TRUE,IF(Search!$U$5="N","N",1),""))</f>
        <v/>
      </c>
      <c r="Y2385" s="9" t="str">
        <f>IF(Search!$U$6="","",IF($AY2385&lt;Search!$U$6,"",1))</f>
        <v/>
      </c>
      <c r="Z2385" s="9" t="str">
        <f>IF(Search!$R$4="","",IF(Inventory!$BA2385&lt;Search!$R$4,"",1))</f>
        <v/>
      </c>
      <c r="AA2385" s="9" t="str">
        <f>IF(Search!$R$5="","",IF($BA2385&gt;Search!$R$5,"",1))</f>
        <v/>
      </c>
      <c r="AB2385" s="9" t="str">
        <f>IF(Search!$R$6="","",IF($BB2385&lt;Search!$R$6,"",1))</f>
        <v/>
      </c>
      <c r="AC2385" s="9" t="str">
        <f>IF(Search!$R$7="","",IF($BB2385&lt;Search!$R$7,"",1))</f>
        <v/>
      </c>
      <c r="AD2385" s="45" t="str">
        <f>IF(COUNTIF($A2385:$AC2385,"n")&gt;0,"",IF(SUM($A2385:$AC2385)=COUNTA(Search!$C$4:$C$8,Search!$F$4:$F$8,Search!$I$4:$I$6,Search!$I$8,Search!$L$4:$L$8,Search!$O$4:$O$8,Search!$R$4:$R$7,Search!$U$4:$U$7)-COUNTIF(Search!$C$4:$U$7,"n"),1+LARGE($AD$1:AD2384,1),""))</f>
        <v/>
      </c>
      <c r="AE2385" s="45" t="str">
        <f t="shared" si="117"/>
        <v/>
      </c>
      <c r="AF2385" s="45" t="str">
        <f>IF(AD2385="","",COUNTIF($AE$1:$AE2384,$AE2385)+RANK($AE2385,$AE$2:$AE$10540,1))</f>
        <v/>
      </c>
      <c r="AG2385" s="45" t="str">
        <f t="shared" si="115"/>
        <v/>
      </c>
      <c r="AH2385" s="45" t="str">
        <f>IF($AD2385="","",COUNTIF($AG$1:$AG2384,$AG2385)+RANK($AG2385,$AG$1:$AG$10539,0))</f>
        <v/>
      </c>
      <c r="AI2385" s="10" t="str">
        <f t="shared" si="116"/>
        <v>2014-15 Upper Deck #493      /   $</v>
      </c>
      <c r="AJ2385" s="11">
        <v>2014</v>
      </c>
      <c r="AK2385" s="17">
        <v>15</v>
      </c>
      <c r="AL2385" s="12" t="s">
        <v>7</v>
      </c>
      <c r="AM2385" s="10">
        <v>493</v>
      </c>
      <c r="AO2385" s="9"/>
      <c r="AP2385" s="9"/>
      <c r="AQ2385" s="9" t="s">
        <v>2543</v>
      </c>
      <c r="AR2385" s="14"/>
      <c r="AS2385" s="9"/>
      <c r="AT2385" s="9"/>
      <c r="AU2385" s="9"/>
      <c r="AV2385" s="13"/>
      <c r="AW2385" s="13"/>
      <c r="AX2385" s="9"/>
      <c r="AY2385" s="9"/>
      <c r="AZ2385" s="9"/>
      <c r="BA2385" s="33"/>
      <c r="BB2385" s="33"/>
      <c r="BC2385" s="36"/>
      <c r="BD2385" s="12" t="s">
        <v>1771</v>
      </c>
    </row>
    <row r="2386" spans="1:56" s="12" customFormat="1" x14ac:dyDescent="0.2">
      <c r="A2386" s="9" t="str">
        <f>IF(Search!$C$5="","",IF(COUNTA(Inventory!$AP2386)=1,1,""))</f>
        <v/>
      </c>
      <c r="B2386" s="9" t="str">
        <f>IF(Search!$C$4="","",IF(ISNUMBER(SEARCH(Search!$C$4,$AR2386))=TRUE,1,""))</f>
        <v/>
      </c>
      <c r="C2386" s="9" t="str">
        <f>IF(Search!$C$6="x",IF(COUNTA($AQ2386)=1,1,"N"),IF(COUNTA($AQ2386)=1,"N",""))</f>
        <v>N</v>
      </c>
      <c r="D2386" s="9" t="str">
        <f>IF(Search!$O$8="","",IF(ISNUMBER(SEARCH(Search!$O$8,$BD2386))=TRUE,1,""))</f>
        <v/>
      </c>
      <c r="E2386" s="9" t="str">
        <f>IF(Search!$C$7="","",IF(ISNUMBER(SEARCH(Search!$C$7,$AN2386))=TRUE,1,""))</f>
        <v/>
      </c>
      <c r="F2386" s="9" t="str">
        <f>IF(Search!$C$8="","",IF(ISNUMBER(SEARCH(Search!$C$8,$AO2386))=TRUE,1,""))</f>
        <v/>
      </c>
      <c r="G2386" s="9" t="str">
        <f>IF(Search!$F$4="","",IF(Inventory!$AJ2386&lt;Search!$F$4,"",1))</f>
        <v/>
      </c>
      <c r="H2386" s="9" t="str">
        <f>IF(Search!$F$5="","",IF(Inventory!$AJ2386&gt;Search!$F$5,"",1))</f>
        <v/>
      </c>
      <c r="I2386" s="9" t="str">
        <f>IF(Search!$F$7="","",IF(Search!$F$8="",IF(ISNUMBER(SEARCH(Search!$F$7,$AL2386))=TRUE,1,""),""))</f>
        <v/>
      </c>
      <c r="J2386" s="9" t="str">
        <f>IF($AL2386=Search!$F$8,1,"")</f>
        <v/>
      </c>
      <c r="K2386" s="9" t="str">
        <f>IF(Search!$I$4="","",IF(COUNTA($AS2386)=1,IF(Search!$I$4="N","N",1),""))</f>
        <v/>
      </c>
      <c r="L2386" s="9" t="str">
        <f>IF(Search!$I$5="","",IF($AS2386="RC",1,""))</f>
        <v/>
      </c>
      <c r="M2386" s="9" t="str">
        <f>IF(Search!$I$6="","",IF($AS2386="RCP",1,""))</f>
        <v/>
      </c>
      <c r="N2386" s="9" t="str">
        <f>IF(Search!$I$8="","",IF(COUNTA($AT2386)=1,IF(Search!$I$8="N","N",1),""))</f>
        <v/>
      </c>
      <c r="O2386" s="9" t="str">
        <f>IF(Search!$L$4="","",IF(COUNTA($AU2386)=1,IF(Search!$L$4="N","N",1),""))</f>
        <v/>
      </c>
      <c r="P2386" s="9" t="str">
        <f>IF(Search!$L$5="","",IF(ISNUMBER(SEARCH("Jersey",$AU2386))=TRUE,IF(Search!$L$5="N","N",1),""))</f>
        <v/>
      </c>
      <c r="Q2386" s="9" t="str">
        <f>IF(Search!$L$6="","",IF(ISNUMBER(SEARCH("Patch",$AU2386))=TRUE,IF(Search!$L$6="N","N",1),""))</f>
        <v/>
      </c>
      <c r="R2386" s="9" t="str">
        <f>IF(Search!$L$7="","",IF(ISNUMBER(SEARCH("Shield",$AU2386))=TRUE,IF(Search!$L$7="N","N",1),""))</f>
        <v/>
      </c>
      <c r="S2386" s="9" t="str">
        <f>IF(Search!$L$8="","",IF(ISNUMBER(SEARCH("Stick",$AU2386))=TRUE,IF(Search!$L$8="N","N",1),""))</f>
        <v/>
      </c>
      <c r="T2386" s="9" t="str">
        <f>IF(Search!$O$4="","",IF(COUNTA($AW2386)=1,IF(Search!$O$4="N","N",1),""))</f>
        <v/>
      </c>
      <c r="U2386" s="9" t="str">
        <f>IF(Search!$O$5="","",IF($AW2386="","",IF($AW2386&lt;Search!$O$5,"",1)))</f>
        <v/>
      </c>
      <c r="V2386" s="9" t="str">
        <f>IF(Search!$O$6="","",IF($AW2386="","",IF($AW2386&gt;Search!$O$6,"",1)))</f>
        <v/>
      </c>
      <c r="W2386" s="9" t="str">
        <f>IF(Search!$U$4="","",IF($AX2386="","",1))</f>
        <v/>
      </c>
      <c r="X2386" s="9" t="str">
        <f>IF(Search!$U$5="","",IF(ISNUMBER(SEARCH(Search!$U$5,$AX2386))=TRUE,IF(Search!$U$5="N","N",1),""))</f>
        <v/>
      </c>
      <c r="Y2386" s="9" t="str">
        <f>IF(Search!$U$6="","",IF($AY2386&lt;Search!$U$6,"",1))</f>
        <v/>
      </c>
      <c r="Z2386" s="9" t="str">
        <f>IF(Search!$R$4="","",IF(Inventory!$BA2386&lt;Search!$R$4,"",1))</f>
        <v/>
      </c>
      <c r="AA2386" s="9" t="str">
        <f>IF(Search!$R$5="","",IF($BA2386&gt;Search!$R$5,"",1))</f>
        <v/>
      </c>
      <c r="AB2386" s="9" t="str">
        <f>IF(Search!$R$6="","",IF($BB2386&lt;Search!$R$6,"",1))</f>
        <v/>
      </c>
      <c r="AC2386" s="9" t="str">
        <f>IF(Search!$R$7="","",IF($BB2386&lt;Search!$R$7,"",1))</f>
        <v/>
      </c>
      <c r="AD2386" s="45" t="str">
        <f>IF(COUNTIF($A2386:$AC2386,"n")&gt;0,"",IF(SUM($A2386:$AC2386)=COUNTA(Search!$C$4:$C$8,Search!$F$4:$F$8,Search!$I$4:$I$6,Search!$I$8,Search!$L$4:$L$8,Search!$O$4:$O$8,Search!$R$4:$R$7,Search!$U$4:$U$7)-COUNTIF(Search!$C$4:$U$7,"n"),1+LARGE($AD$1:AD2385,1),""))</f>
        <v/>
      </c>
      <c r="AE2386" s="45" t="str">
        <f t="shared" si="117"/>
        <v/>
      </c>
      <c r="AF2386" s="45" t="str">
        <f>IF(AD2386="","",COUNTIF($AE$1:$AE2385,$AE2386)+RANK($AE2386,$AE$2:$AE$10540,1))</f>
        <v/>
      </c>
      <c r="AG2386" s="45" t="str">
        <f t="shared" si="115"/>
        <v/>
      </c>
      <c r="AH2386" s="45" t="str">
        <f>IF($AD2386="","",COUNTIF($AG$1:$AG2385,$AG2386)+RANK($AG2386,$AG$1:$AG$10539,0))</f>
        <v/>
      </c>
      <c r="AI2386" s="10" t="str">
        <f t="shared" si="116"/>
        <v>2014-15 Upper Deck #494      /   $</v>
      </c>
      <c r="AJ2386" s="11">
        <v>2014</v>
      </c>
      <c r="AK2386" s="17">
        <v>15</v>
      </c>
      <c r="AL2386" s="12" t="s">
        <v>7</v>
      </c>
      <c r="AM2386" s="10">
        <v>494</v>
      </c>
      <c r="AO2386" s="9"/>
      <c r="AP2386" s="9"/>
      <c r="AQ2386" s="9" t="s">
        <v>2543</v>
      </c>
      <c r="AR2386" s="14"/>
      <c r="AS2386" s="9"/>
      <c r="AT2386" s="9"/>
      <c r="AU2386" s="9"/>
      <c r="AV2386" s="13"/>
      <c r="AW2386" s="13"/>
      <c r="AX2386" s="9"/>
      <c r="AY2386" s="9"/>
      <c r="AZ2386" s="9"/>
      <c r="BA2386" s="33"/>
      <c r="BB2386" s="33"/>
      <c r="BC2386" s="36"/>
      <c r="BD2386" s="12" t="s">
        <v>1771</v>
      </c>
    </row>
    <row r="2387" spans="1:56" s="12" customFormat="1" x14ac:dyDescent="0.2">
      <c r="A2387" s="9" t="str">
        <f>IF(Search!$C$5="","",IF(COUNTA(Inventory!$AP2387)=1,1,""))</f>
        <v/>
      </c>
      <c r="B2387" s="9" t="str">
        <f>IF(Search!$C$4="","",IF(ISNUMBER(SEARCH(Search!$C$4,$AR2387))=TRUE,1,""))</f>
        <v/>
      </c>
      <c r="C2387" s="9" t="str">
        <f>IF(Search!$C$6="x",IF(COUNTA($AQ2387)=1,1,"N"),IF(COUNTA($AQ2387)=1,"N",""))</f>
        <v>N</v>
      </c>
      <c r="D2387" s="9" t="str">
        <f>IF(Search!$O$8="","",IF(ISNUMBER(SEARCH(Search!$O$8,$BD2387))=TRUE,1,""))</f>
        <v/>
      </c>
      <c r="E2387" s="9" t="str">
        <f>IF(Search!$C$7="","",IF(ISNUMBER(SEARCH(Search!$C$7,$AN2387))=TRUE,1,""))</f>
        <v/>
      </c>
      <c r="F2387" s="9" t="str">
        <f>IF(Search!$C$8="","",IF(ISNUMBER(SEARCH(Search!$C$8,$AO2387))=TRUE,1,""))</f>
        <v/>
      </c>
      <c r="G2387" s="9" t="str">
        <f>IF(Search!$F$4="","",IF(Inventory!$AJ2387&lt;Search!$F$4,"",1))</f>
        <v/>
      </c>
      <c r="H2387" s="9" t="str">
        <f>IF(Search!$F$5="","",IF(Inventory!$AJ2387&gt;Search!$F$5,"",1))</f>
        <v/>
      </c>
      <c r="I2387" s="9" t="str">
        <f>IF(Search!$F$7="","",IF(Search!$F$8="",IF(ISNUMBER(SEARCH(Search!$F$7,$AL2387))=TRUE,1,""),""))</f>
        <v/>
      </c>
      <c r="J2387" s="9" t="str">
        <f>IF($AL2387=Search!$F$8,1,"")</f>
        <v/>
      </c>
      <c r="K2387" s="9" t="str">
        <f>IF(Search!$I$4="","",IF(COUNTA($AS2387)=1,IF(Search!$I$4="N","N",1),""))</f>
        <v/>
      </c>
      <c r="L2387" s="9" t="str">
        <f>IF(Search!$I$5="","",IF($AS2387="RC",1,""))</f>
        <v/>
      </c>
      <c r="M2387" s="9" t="str">
        <f>IF(Search!$I$6="","",IF($AS2387="RCP",1,""))</f>
        <v/>
      </c>
      <c r="N2387" s="9" t="str">
        <f>IF(Search!$I$8="","",IF(COUNTA($AT2387)=1,IF(Search!$I$8="N","N",1),""))</f>
        <v/>
      </c>
      <c r="O2387" s="9" t="str">
        <f>IF(Search!$L$4="","",IF(COUNTA($AU2387)=1,IF(Search!$L$4="N","N",1),""))</f>
        <v/>
      </c>
      <c r="P2387" s="9" t="str">
        <f>IF(Search!$L$5="","",IF(ISNUMBER(SEARCH("Jersey",$AU2387))=TRUE,IF(Search!$L$5="N","N",1),""))</f>
        <v/>
      </c>
      <c r="Q2387" s="9" t="str">
        <f>IF(Search!$L$6="","",IF(ISNUMBER(SEARCH("Patch",$AU2387))=TRUE,IF(Search!$L$6="N","N",1),""))</f>
        <v/>
      </c>
      <c r="R2387" s="9" t="str">
        <f>IF(Search!$L$7="","",IF(ISNUMBER(SEARCH("Shield",$AU2387))=TRUE,IF(Search!$L$7="N","N",1),""))</f>
        <v/>
      </c>
      <c r="S2387" s="9" t="str">
        <f>IF(Search!$L$8="","",IF(ISNUMBER(SEARCH("Stick",$AU2387))=TRUE,IF(Search!$L$8="N","N",1),""))</f>
        <v/>
      </c>
      <c r="T2387" s="9" t="str">
        <f>IF(Search!$O$4="","",IF(COUNTA($AW2387)=1,IF(Search!$O$4="N","N",1),""))</f>
        <v/>
      </c>
      <c r="U2387" s="9" t="str">
        <f>IF(Search!$O$5="","",IF($AW2387="","",IF($AW2387&lt;Search!$O$5,"",1)))</f>
        <v/>
      </c>
      <c r="V2387" s="9" t="str">
        <f>IF(Search!$O$6="","",IF($AW2387="","",IF($AW2387&gt;Search!$O$6,"",1)))</f>
        <v/>
      </c>
      <c r="W2387" s="9" t="str">
        <f>IF(Search!$U$4="","",IF($AX2387="","",1))</f>
        <v/>
      </c>
      <c r="X2387" s="9" t="str">
        <f>IF(Search!$U$5="","",IF(ISNUMBER(SEARCH(Search!$U$5,$AX2387))=TRUE,IF(Search!$U$5="N","N",1),""))</f>
        <v/>
      </c>
      <c r="Y2387" s="9" t="str">
        <f>IF(Search!$U$6="","",IF($AY2387&lt;Search!$U$6,"",1))</f>
        <v/>
      </c>
      <c r="Z2387" s="9" t="str">
        <f>IF(Search!$R$4="","",IF(Inventory!$BA2387&lt;Search!$R$4,"",1))</f>
        <v/>
      </c>
      <c r="AA2387" s="9" t="str">
        <f>IF(Search!$R$5="","",IF($BA2387&gt;Search!$R$5,"",1))</f>
        <v/>
      </c>
      <c r="AB2387" s="9" t="str">
        <f>IF(Search!$R$6="","",IF($BB2387&lt;Search!$R$6,"",1))</f>
        <v/>
      </c>
      <c r="AC2387" s="9" t="str">
        <f>IF(Search!$R$7="","",IF($BB2387&lt;Search!$R$7,"",1))</f>
        <v/>
      </c>
      <c r="AD2387" s="45" t="str">
        <f>IF(COUNTIF($A2387:$AC2387,"n")&gt;0,"",IF(SUM($A2387:$AC2387)=COUNTA(Search!$C$4:$C$8,Search!$F$4:$F$8,Search!$I$4:$I$6,Search!$I$8,Search!$L$4:$L$8,Search!$O$4:$O$8,Search!$R$4:$R$7,Search!$U$4:$U$7)-COUNTIF(Search!$C$4:$U$7,"n"),1+LARGE($AD$1:AD2386,1),""))</f>
        <v/>
      </c>
      <c r="AE2387" s="45" t="str">
        <f t="shared" si="117"/>
        <v/>
      </c>
      <c r="AF2387" s="45" t="str">
        <f>IF(AD2387="","",COUNTIF($AE$1:$AE2386,$AE2387)+RANK($AE2387,$AE$2:$AE$10540,1))</f>
        <v/>
      </c>
      <c r="AG2387" s="45" t="str">
        <f t="shared" si="115"/>
        <v/>
      </c>
      <c r="AH2387" s="45" t="str">
        <f>IF($AD2387="","",COUNTIF($AG$1:$AG2386,$AG2387)+RANK($AG2387,$AG$1:$AG$10539,0))</f>
        <v/>
      </c>
      <c r="AI2387" s="10" t="str">
        <f t="shared" si="116"/>
        <v>2014-15 Upper Deck #495      /   $</v>
      </c>
      <c r="AJ2387" s="11">
        <v>2014</v>
      </c>
      <c r="AK2387" s="17">
        <v>15</v>
      </c>
      <c r="AL2387" s="12" t="s">
        <v>7</v>
      </c>
      <c r="AM2387" s="10">
        <v>495</v>
      </c>
      <c r="AO2387" s="9"/>
      <c r="AP2387" s="9"/>
      <c r="AQ2387" s="9" t="s">
        <v>2543</v>
      </c>
      <c r="AR2387" s="14"/>
      <c r="AS2387" s="9"/>
      <c r="AT2387" s="9"/>
      <c r="AU2387" s="9"/>
      <c r="AV2387" s="13"/>
      <c r="AW2387" s="13"/>
      <c r="AX2387" s="9"/>
      <c r="AY2387" s="9"/>
      <c r="AZ2387" s="9"/>
      <c r="BA2387" s="33"/>
      <c r="BB2387" s="33"/>
      <c r="BC2387" s="36"/>
      <c r="BD2387" s="12" t="s">
        <v>1771</v>
      </c>
    </row>
    <row r="2388" spans="1:56" s="12" customFormat="1" x14ac:dyDescent="0.2">
      <c r="A2388" s="9" t="str">
        <f>IF(Search!$C$5="","",IF(COUNTA(Inventory!$AP2388)=1,1,""))</f>
        <v/>
      </c>
      <c r="B2388" s="9" t="str">
        <f>IF(Search!$C$4="","",IF(ISNUMBER(SEARCH(Search!$C$4,$AR2388))=TRUE,1,""))</f>
        <v/>
      </c>
      <c r="C2388" s="9" t="str">
        <f>IF(Search!$C$6="x",IF(COUNTA($AQ2388)=1,1,"N"),IF(COUNTA($AQ2388)=1,"N",""))</f>
        <v>N</v>
      </c>
      <c r="D2388" s="9" t="str">
        <f>IF(Search!$O$8="","",IF(ISNUMBER(SEARCH(Search!$O$8,$BD2388))=TRUE,1,""))</f>
        <v/>
      </c>
      <c r="E2388" s="9" t="str">
        <f>IF(Search!$C$7="","",IF(ISNUMBER(SEARCH(Search!$C$7,$AN2388))=TRUE,1,""))</f>
        <v/>
      </c>
      <c r="F2388" s="9" t="str">
        <f>IF(Search!$C$8="","",IF(ISNUMBER(SEARCH(Search!$C$8,$AO2388))=TRUE,1,""))</f>
        <v/>
      </c>
      <c r="G2388" s="9" t="str">
        <f>IF(Search!$F$4="","",IF(Inventory!$AJ2388&lt;Search!$F$4,"",1))</f>
        <v/>
      </c>
      <c r="H2388" s="9" t="str">
        <f>IF(Search!$F$5="","",IF(Inventory!$AJ2388&gt;Search!$F$5,"",1))</f>
        <v/>
      </c>
      <c r="I2388" s="9" t="str">
        <f>IF(Search!$F$7="","",IF(Search!$F$8="",IF(ISNUMBER(SEARCH(Search!$F$7,$AL2388))=TRUE,1,""),""))</f>
        <v/>
      </c>
      <c r="J2388" s="9" t="str">
        <f>IF($AL2388=Search!$F$8,1,"")</f>
        <v/>
      </c>
      <c r="K2388" s="9" t="str">
        <f>IF(Search!$I$4="","",IF(COUNTA($AS2388)=1,IF(Search!$I$4="N","N",1),""))</f>
        <v/>
      </c>
      <c r="L2388" s="9" t="str">
        <f>IF(Search!$I$5="","",IF($AS2388="RC",1,""))</f>
        <v/>
      </c>
      <c r="M2388" s="9" t="str">
        <f>IF(Search!$I$6="","",IF($AS2388="RCP",1,""))</f>
        <v/>
      </c>
      <c r="N2388" s="9" t="str">
        <f>IF(Search!$I$8="","",IF(COUNTA($AT2388)=1,IF(Search!$I$8="N","N",1),""))</f>
        <v/>
      </c>
      <c r="O2388" s="9" t="str">
        <f>IF(Search!$L$4="","",IF(COUNTA($AU2388)=1,IF(Search!$L$4="N","N",1),""))</f>
        <v/>
      </c>
      <c r="P2388" s="9" t="str">
        <f>IF(Search!$L$5="","",IF(ISNUMBER(SEARCH("Jersey",$AU2388))=TRUE,IF(Search!$L$5="N","N",1),""))</f>
        <v/>
      </c>
      <c r="Q2388" s="9" t="str">
        <f>IF(Search!$L$6="","",IF(ISNUMBER(SEARCH("Patch",$AU2388))=TRUE,IF(Search!$L$6="N","N",1),""))</f>
        <v/>
      </c>
      <c r="R2388" s="9" t="str">
        <f>IF(Search!$L$7="","",IF(ISNUMBER(SEARCH("Shield",$AU2388))=TRUE,IF(Search!$L$7="N","N",1),""))</f>
        <v/>
      </c>
      <c r="S2388" s="9" t="str">
        <f>IF(Search!$L$8="","",IF(ISNUMBER(SEARCH("Stick",$AU2388))=TRUE,IF(Search!$L$8="N","N",1),""))</f>
        <v/>
      </c>
      <c r="T2388" s="9" t="str">
        <f>IF(Search!$O$4="","",IF(COUNTA($AW2388)=1,IF(Search!$O$4="N","N",1),""))</f>
        <v/>
      </c>
      <c r="U2388" s="9" t="str">
        <f>IF(Search!$O$5="","",IF($AW2388="","",IF($AW2388&lt;Search!$O$5,"",1)))</f>
        <v/>
      </c>
      <c r="V2388" s="9" t="str">
        <f>IF(Search!$O$6="","",IF($AW2388="","",IF($AW2388&gt;Search!$O$6,"",1)))</f>
        <v/>
      </c>
      <c r="W2388" s="9" t="str">
        <f>IF(Search!$U$4="","",IF($AX2388="","",1))</f>
        <v/>
      </c>
      <c r="X2388" s="9" t="str">
        <f>IF(Search!$U$5="","",IF(ISNUMBER(SEARCH(Search!$U$5,$AX2388))=TRUE,IF(Search!$U$5="N","N",1),""))</f>
        <v/>
      </c>
      <c r="Y2388" s="9" t="str">
        <f>IF(Search!$U$6="","",IF($AY2388&lt;Search!$U$6,"",1))</f>
        <v/>
      </c>
      <c r="Z2388" s="9" t="str">
        <f>IF(Search!$R$4="","",IF(Inventory!$BA2388&lt;Search!$R$4,"",1))</f>
        <v/>
      </c>
      <c r="AA2388" s="9" t="str">
        <f>IF(Search!$R$5="","",IF($BA2388&gt;Search!$R$5,"",1))</f>
        <v/>
      </c>
      <c r="AB2388" s="9" t="str">
        <f>IF(Search!$R$6="","",IF($BB2388&lt;Search!$R$6,"",1))</f>
        <v/>
      </c>
      <c r="AC2388" s="9" t="str">
        <f>IF(Search!$R$7="","",IF($BB2388&lt;Search!$R$7,"",1))</f>
        <v/>
      </c>
      <c r="AD2388" s="45" t="str">
        <f>IF(COUNTIF($A2388:$AC2388,"n")&gt;0,"",IF(SUM($A2388:$AC2388)=COUNTA(Search!$C$4:$C$8,Search!$F$4:$F$8,Search!$I$4:$I$6,Search!$I$8,Search!$L$4:$L$8,Search!$O$4:$O$8,Search!$R$4:$R$7,Search!$U$4:$U$7)-COUNTIF(Search!$C$4:$U$7,"n"),1+LARGE($AD$1:AD2387,1),""))</f>
        <v/>
      </c>
      <c r="AE2388" s="45" t="str">
        <f t="shared" si="117"/>
        <v/>
      </c>
      <c r="AF2388" s="45" t="str">
        <f>IF(AD2388="","",COUNTIF($AE$1:$AE2387,$AE2388)+RANK($AE2388,$AE$2:$AE$10540,1))</f>
        <v/>
      </c>
      <c r="AG2388" s="45" t="str">
        <f t="shared" si="115"/>
        <v/>
      </c>
      <c r="AH2388" s="45" t="str">
        <f>IF($AD2388="","",COUNTIF($AG$1:$AG2387,$AG2388)+RANK($AG2388,$AG$1:$AG$10539,0))</f>
        <v/>
      </c>
      <c r="AI2388" s="10" t="str">
        <f t="shared" si="116"/>
        <v>2014-15 Upper Deck #496      /   $</v>
      </c>
      <c r="AJ2388" s="11">
        <v>2014</v>
      </c>
      <c r="AK2388" s="17">
        <v>15</v>
      </c>
      <c r="AL2388" s="12" t="s">
        <v>7</v>
      </c>
      <c r="AM2388" s="10">
        <v>496</v>
      </c>
      <c r="AO2388" s="9"/>
      <c r="AP2388" s="9"/>
      <c r="AQ2388" s="9" t="s">
        <v>2543</v>
      </c>
      <c r="AR2388" s="14"/>
      <c r="AS2388" s="9"/>
      <c r="AT2388" s="9"/>
      <c r="AU2388" s="9"/>
      <c r="AV2388" s="13"/>
      <c r="AW2388" s="13"/>
      <c r="AX2388" s="9"/>
      <c r="AY2388" s="9"/>
      <c r="AZ2388" s="9"/>
      <c r="BA2388" s="33"/>
      <c r="BB2388" s="33"/>
      <c r="BC2388" s="36"/>
      <c r="BD2388" s="12" t="s">
        <v>1771</v>
      </c>
    </row>
    <row r="2389" spans="1:56" s="12" customFormat="1" x14ac:dyDescent="0.2">
      <c r="A2389" s="9" t="str">
        <f>IF(Search!$C$5="","",IF(COUNTA(Inventory!$AP2389)=1,1,""))</f>
        <v/>
      </c>
      <c r="B2389" s="9" t="str">
        <f>IF(Search!$C$4="","",IF(ISNUMBER(SEARCH(Search!$C$4,$AR2389))=TRUE,1,""))</f>
        <v/>
      </c>
      <c r="C2389" s="9" t="str">
        <f>IF(Search!$C$6="x",IF(COUNTA($AQ2389)=1,1,"N"),IF(COUNTA($AQ2389)=1,"N",""))</f>
        <v>N</v>
      </c>
      <c r="D2389" s="9" t="str">
        <f>IF(Search!$O$8="","",IF(ISNUMBER(SEARCH(Search!$O$8,$BD2389))=TRUE,1,""))</f>
        <v/>
      </c>
      <c r="E2389" s="9" t="str">
        <f>IF(Search!$C$7="","",IF(ISNUMBER(SEARCH(Search!$C$7,$AN2389))=TRUE,1,""))</f>
        <v/>
      </c>
      <c r="F2389" s="9" t="str">
        <f>IF(Search!$C$8="","",IF(ISNUMBER(SEARCH(Search!$C$8,$AO2389))=TRUE,1,""))</f>
        <v/>
      </c>
      <c r="G2389" s="9" t="str">
        <f>IF(Search!$F$4="","",IF(Inventory!$AJ2389&lt;Search!$F$4,"",1))</f>
        <v/>
      </c>
      <c r="H2389" s="9" t="str">
        <f>IF(Search!$F$5="","",IF(Inventory!$AJ2389&gt;Search!$F$5,"",1))</f>
        <v/>
      </c>
      <c r="I2389" s="9" t="str">
        <f>IF(Search!$F$7="","",IF(Search!$F$8="",IF(ISNUMBER(SEARCH(Search!$F$7,$AL2389))=TRUE,1,""),""))</f>
        <v/>
      </c>
      <c r="J2389" s="9" t="str">
        <f>IF($AL2389=Search!$F$8,1,"")</f>
        <v/>
      </c>
      <c r="K2389" s="9" t="str">
        <f>IF(Search!$I$4="","",IF(COUNTA($AS2389)=1,IF(Search!$I$4="N","N",1),""))</f>
        <v/>
      </c>
      <c r="L2389" s="9" t="str">
        <f>IF(Search!$I$5="","",IF($AS2389="RC",1,""))</f>
        <v/>
      </c>
      <c r="M2389" s="9" t="str">
        <f>IF(Search!$I$6="","",IF($AS2389="RCP",1,""))</f>
        <v/>
      </c>
      <c r="N2389" s="9" t="str">
        <f>IF(Search!$I$8="","",IF(COUNTA($AT2389)=1,IF(Search!$I$8="N","N",1),""))</f>
        <v/>
      </c>
      <c r="O2389" s="9" t="str">
        <f>IF(Search!$L$4="","",IF(COUNTA($AU2389)=1,IF(Search!$L$4="N","N",1),""))</f>
        <v/>
      </c>
      <c r="P2389" s="9" t="str">
        <f>IF(Search!$L$5="","",IF(ISNUMBER(SEARCH("Jersey",$AU2389))=TRUE,IF(Search!$L$5="N","N",1),""))</f>
        <v/>
      </c>
      <c r="Q2389" s="9" t="str">
        <f>IF(Search!$L$6="","",IF(ISNUMBER(SEARCH("Patch",$AU2389))=TRUE,IF(Search!$L$6="N","N",1),""))</f>
        <v/>
      </c>
      <c r="R2389" s="9" t="str">
        <f>IF(Search!$L$7="","",IF(ISNUMBER(SEARCH("Shield",$AU2389))=TRUE,IF(Search!$L$7="N","N",1),""))</f>
        <v/>
      </c>
      <c r="S2389" s="9" t="str">
        <f>IF(Search!$L$8="","",IF(ISNUMBER(SEARCH("Stick",$AU2389))=TRUE,IF(Search!$L$8="N","N",1),""))</f>
        <v/>
      </c>
      <c r="T2389" s="9" t="str">
        <f>IF(Search!$O$4="","",IF(COUNTA($AW2389)=1,IF(Search!$O$4="N","N",1),""))</f>
        <v/>
      </c>
      <c r="U2389" s="9" t="str">
        <f>IF(Search!$O$5="","",IF($AW2389="","",IF($AW2389&lt;Search!$O$5,"",1)))</f>
        <v/>
      </c>
      <c r="V2389" s="9" t="str">
        <f>IF(Search!$O$6="","",IF($AW2389="","",IF($AW2389&gt;Search!$O$6,"",1)))</f>
        <v/>
      </c>
      <c r="W2389" s="9" t="str">
        <f>IF(Search!$U$4="","",IF($AX2389="","",1))</f>
        <v/>
      </c>
      <c r="X2389" s="9" t="str">
        <f>IF(Search!$U$5="","",IF(ISNUMBER(SEARCH(Search!$U$5,$AX2389))=TRUE,IF(Search!$U$5="N","N",1),""))</f>
        <v/>
      </c>
      <c r="Y2389" s="9" t="str">
        <f>IF(Search!$U$6="","",IF($AY2389&lt;Search!$U$6,"",1))</f>
        <v/>
      </c>
      <c r="Z2389" s="9" t="str">
        <f>IF(Search!$R$4="","",IF(Inventory!$BA2389&lt;Search!$R$4,"",1))</f>
        <v/>
      </c>
      <c r="AA2389" s="9" t="str">
        <f>IF(Search!$R$5="","",IF($BA2389&gt;Search!$R$5,"",1))</f>
        <v/>
      </c>
      <c r="AB2389" s="9" t="str">
        <f>IF(Search!$R$6="","",IF($BB2389&lt;Search!$R$6,"",1))</f>
        <v/>
      </c>
      <c r="AC2389" s="9" t="str">
        <f>IF(Search!$R$7="","",IF($BB2389&lt;Search!$R$7,"",1))</f>
        <v/>
      </c>
      <c r="AD2389" s="45" t="str">
        <f>IF(COUNTIF($A2389:$AC2389,"n")&gt;0,"",IF(SUM($A2389:$AC2389)=COUNTA(Search!$C$4:$C$8,Search!$F$4:$F$8,Search!$I$4:$I$6,Search!$I$8,Search!$L$4:$L$8,Search!$O$4:$O$8,Search!$R$4:$R$7,Search!$U$4:$U$7)-COUNTIF(Search!$C$4:$U$7,"n"),1+LARGE($AD$1:AD2388,1),""))</f>
        <v/>
      </c>
      <c r="AE2389" s="45" t="str">
        <f t="shared" si="117"/>
        <v/>
      </c>
      <c r="AF2389" s="45" t="str">
        <f>IF(AD2389="","",COUNTIF($AE$1:$AE2388,$AE2389)+RANK($AE2389,$AE$2:$AE$10540,1))</f>
        <v/>
      </c>
      <c r="AG2389" s="45" t="str">
        <f t="shared" si="115"/>
        <v/>
      </c>
      <c r="AH2389" s="45" t="str">
        <f>IF($AD2389="","",COUNTIF($AG$1:$AG2388,$AG2389)+RANK($AG2389,$AG$1:$AG$10539,0))</f>
        <v/>
      </c>
      <c r="AI2389" s="10" t="str">
        <f t="shared" si="116"/>
        <v>2014-15 Upper Deck #497      /   $</v>
      </c>
      <c r="AJ2389" s="11">
        <v>2014</v>
      </c>
      <c r="AK2389" s="17">
        <v>15</v>
      </c>
      <c r="AL2389" s="12" t="s">
        <v>7</v>
      </c>
      <c r="AM2389" s="10">
        <v>497</v>
      </c>
      <c r="AO2389" s="9"/>
      <c r="AP2389" s="9"/>
      <c r="AQ2389" s="9" t="s">
        <v>2543</v>
      </c>
      <c r="AR2389" s="14"/>
      <c r="AS2389" s="9"/>
      <c r="AT2389" s="9"/>
      <c r="AU2389" s="9"/>
      <c r="AV2389" s="13"/>
      <c r="AW2389" s="13"/>
      <c r="AX2389" s="9"/>
      <c r="AY2389" s="9"/>
      <c r="AZ2389" s="9"/>
      <c r="BA2389" s="33"/>
      <c r="BB2389" s="33"/>
      <c r="BC2389" s="36"/>
      <c r="BD2389" s="12" t="s">
        <v>1771</v>
      </c>
    </row>
    <row r="2390" spans="1:56" s="12" customFormat="1" x14ac:dyDescent="0.2">
      <c r="A2390" s="9" t="str">
        <f>IF(Search!$C$5="","",IF(COUNTA(Inventory!$AP2390)=1,1,""))</f>
        <v/>
      </c>
      <c r="B2390" s="9" t="str">
        <f>IF(Search!$C$4="","",IF(ISNUMBER(SEARCH(Search!$C$4,$AR2390))=TRUE,1,""))</f>
        <v/>
      </c>
      <c r="C2390" s="9" t="str">
        <f>IF(Search!$C$6="x",IF(COUNTA($AQ2390)=1,1,"N"),IF(COUNTA($AQ2390)=1,"N",""))</f>
        <v>N</v>
      </c>
      <c r="D2390" s="9" t="str">
        <f>IF(Search!$O$8="","",IF(ISNUMBER(SEARCH(Search!$O$8,$BD2390))=TRUE,1,""))</f>
        <v/>
      </c>
      <c r="E2390" s="9" t="str">
        <f>IF(Search!$C$7="","",IF(ISNUMBER(SEARCH(Search!$C$7,$AN2390))=TRUE,1,""))</f>
        <v/>
      </c>
      <c r="F2390" s="9" t="str">
        <f>IF(Search!$C$8="","",IF(ISNUMBER(SEARCH(Search!$C$8,$AO2390))=TRUE,1,""))</f>
        <v/>
      </c>
      <c r="G2390" s="9" t="str">
        <f>IF(Search!$F$4="","",IF(Inventory!$AJ2390&lt;Search!$F$4,"",1))</f>
        <v/>
      </c>
      <c r="H2390" s="9" t="str">
        <f>IF(Search!$F$5="","",IF(Inventory!$AJ2390&gt;Search!$F$5,"",1))</f>
        <v/>
      </c>
      <c r="I2390" s="9" t="str">
        <f>IF(Search!$F$7="","",IF(Search!$F$8="",IF(ISNUMBER(SEARCH(Search!$F$7,$AL2390))=TRUE,1,""),""))</f>
        <v/>
      </c>
      <c r="J2390" s="9" t="str">
        <f>IF($AL2390=Search!$F$8,1,"")</f>
        <v/>
      </c>
      <c r="K2390" s="9" t="str">
        <f>IF(Search!$I$4="","",IF(COUNTA($AS2390)=1,IF(Search!$I$4="N","N",1),""))</f>
        <v/>
      </c>
      <c r="L2390" s="9" t="str">
        <f>IF(Search!$I$5="","",IF($AS2390="RC",1,""))</f>
        <v/>
      </c>
      <c r="M2390" s="9" t="str">
        <f>IF(Search!$I$6="","",IF($AS2390="RCP",1,""))</f>
        <v/>
      </c>
      <c r="N2390" s="9" t="str">
        <f>IF(Search!$I$8="","",IF(COUNTA($AT2390)=1,IF(Search!$I$8="N","N",1),""))</f>
        <v/>
      </c>
      <c r="O2390" s="9" t="str">
        <f>IF(Search!$L$4="","",IF(COUNTA($AU2390)=1,IF(Search!$L$4="N","N",1),""))</f>
        <v/>
      </c>
      <c r="P2390" s="9" t="str">
        <f>IF(Search!$L$5="","",IF(ISNUMBER(SEARCH("Jersey",$AU2390))=TRUE,IF(Search!$L$5="N","N",1),""))</f>
        <v/>
      </c>
      <c r="Q2390" s="9" t="str">
        <f>IF(Search!$L$6="","",IF(ISNUMBER(SEARCH("Patch",$AU2390))=TRUE,IF(Search!$L$6="N","N",1),""))</f>
        <v/>
      </c>
      <c r="R2390" s="9" t="str">
        <f>IF(Search!$L$7="","",IF(ISNUMBER(SEARCH("Shield",$AU2390))=TRUE,IF(Search!$L$7="N","N",1),""))</f>
        <v/>
      </c>
      <c r="S2390" s="9" t="str">
        <f>IF(Search!$L$8="","",IF(ISNUMBER(SEARCH("Stick",$AU2390))=TRUE,IF(Search!$L$8="N","N",1),""))</f>
        <v/>
      </c>
      <c r="T2390" s="9" t="str">
        <f>IF(Search!$O$4="","",IF(COUNTA($AW2390)=1,IF(Search!$O$4="N","N",1),""))</f>
        <v/>
      </c>
      <c r="U2390" s="9" t="str">
        <f>IF(Search!$O$5="","",IF($AW2390="","",IF($AW2390&lt;Search!$O$5,"",1)))</f>
        <v/>
      </c>
      <c r="V2390" s="9" t="str">
        <f>IF(Search!$O$6="","",IF($AW2390="","",IF($AW2390&gt;Search!$O$6,"",1)))</f>
        <v/>
      </c>
      <c r="W2390" s="9" t="str">
        <f>IF(Search!$U$4="","",IF($AX2390="","",1))</f>
        <v/>
      </c>
      <c r="X2390" s="9" t="str">
        <f>IF(Search!$U$5="","",IF(ISNUMBER(SEARCH(Search!$U$5,$AX2390))=TRUE,IF(Search!$U$5="N","N",1),""))</f>
        <v/>
      </c>
      <c r="Y2390" s="9" t="str">
        <f>IF(Search!$U$6="","",IF($AY2390&lt;Search!$U$6,"",1))</f>
        <v/>
      </c>
      <c r="Z2390" s="9" t="str">
        <f>IF(Search!$R$4="","",IF(Inventory!$BA2390&lt;Search!$R$4,"",1))</f>
        <v/>
      </c>
      <c r="AA2390" s="9" t="str">
        <f>IF(Search!$R$5="","",IF($BA2390&gt;Search!$R$5,"",1))</f>
        <v/>
      </c>
      <c r="AB2390" s="9" t="str">
        <f>IF(Search!$R$6="","",IF($BB2390&lt;Search!$R$6,"",1))</f>
        <v/>
      </c>
      <c r="AC2390" s="9" t="str">
        <f>IF(Search!$R$7="","",IF($BB2390&lt;Search!$R$7,"",1))</f>
        <v/>
      </c>
      <c r="AD2390" s="45" t="str">
        <f>IF(COUNTIF($A2390:$AC2390,"n")&gt;0,"",IF(SUM($A2390:$AC2390)=COUNTA(Search!$C$4:$C$8,Search!$F$4:$F$8,Search!$I$4:$I$6,Search!$I$8,Search!$L$4:$L$8,Search!$O$4:$O$8,Search!$R$4:$R$7,Search!$U$4:$U$7)-COUNTIF(Search!$C$4:$U$7,"n"),1+LARGE($AD$1:AD2389,1),""))</f>
        <v/>
      </c>
      <c r="AE2390" s="45" t="str">
        <f t="shared" si="117"/>
        <v/>
      </c>
      <c r="AF2390" s="45" t="str">
        <f>IF(AD2390="","",COUNTIF($AE$1:$AE2389,$AE2390)+RANK($AE2390,$AE$2:$AE$10540,1))</f>
        <v/>
      </c>
      <c r="AG2390" s="45" t="str">
        <f t="shared" si="115"/>
        <v/>
      </c>
      <c r="AH2390" s="45" t="str">
        <f>IF($AD2390="","",COUNTIF($AG$1:$AG2389,$AG2390)+RANK($AG2390,$AG$1:$AG$10539,0))</f>
        <v/>
      </c>
      <c r="AI2390" s="10" t="str">
        <f t="shared" si="116"/>
        <v>2014-15 Upper Deck #498      /   $</v>
      </c>
      <c r="AJ2390" s="11">
        <v>2014</v>
      </c>
      <c r="AK2390" s="17">
        <v>15</v>
      </c>
      <c r="AL2390" s="12" t="s">
        <v>7</v>
      </c>
      <c r="AM2390" s="10">
        <v>498</v>
      </c>
      <c r="AO2390" s="9"/>
      <c r="AP2390" s="9"/>
      <c r="AQ2390" s="9" t="s">
        <v>2543</v>
      </c>
      <c r="AR2390" s="14"/>
      <c r="AS2390" s="9"/>
      <c r="AT2390" s="9"/>
      <c r="AU2390" s="9"/>
      <c r="AV2390" s="13"/>
      <c r="AW2390" s="13"/>
      <c r="AX2390" s="9"/>
      <c r="AY2390" s="9"/>
      <c r="AZ2390" s="9"/>
      <c r="BA2390" s="33"/>
      <c r="BB2390" s="33"/>
      <c r="BC2390" s="36"/>
      <c r="BD2390" s="12" t="s">
        <v>1771</v>
      </c>
    </row>
    <row r="2391" spans="1:56" s="12" customFormat="1" x14ac:dyDescent="0.2">
      <c r="A2391" s="9" t="str">
        <f>IF(Search!$C$5="","",IF(COUNTA(Inventory!$AP2391)=1,1,""))</f>
        <v/>
      </c>
      <c r="B2391" s="9" t="str">
        <f>IF(Search!$C$4="","",IF(ISNUMBER(SEARCH(Search!$C$4,$AR2391))=TRUE,1,""))</f>
        <v/>
      </c>
      <c r="C2391" s="9" t="str">
        <f>IF(Search!$C$6="x",IF(COUNTA($AQ2391)=1,1,"N"),IF(COUNTA($AQ2391)=1,"N",""))</f>
        <v>N</v>
      </c>
      <c r="D2391" s="9" t="str">
        <f>IF(Search!$O$8="","",IF(ISNUMBER(SEARCH(Search!$O$8,$BD2391))=TRUE,1,""))</f>
        <v/>
      </c>
      <c r="E2391" s="9" t="str">
        <f>IF(Search!$C$7="","",IF(ISNUMBER(SEARCH(Search!$C$7,$AN2391))=TRUE,1,""))</f>
        <v/>
      </c>
      <c r="F2391" s="9" t="str">
        <f>IF(Search!$C$8="","",IF(ISNUMBER(SEARCH(Search!$C$8,$AO2391))=TRUE,1,""))</f>
        <v/>
      </c>
      <c r="G2391" s="9" t="str">
        <f>IF(Search!$F$4="","",IF(Inventory!$AJ2391&lt;Search!$F$4,"",1))</f>
        <v/>
      </c>
      <c r="H2391" s="9" t="str">
        <f>IF(Search!$F$5="","",IF(Inventory!$AJ2391&gt;Search!$F$5,"",1))</f>
        <v/>
      </c>
      <c r="I2391" s="9" t="str">
        <f>IF(Search!$F$7="","",IF(Search!$F$8="",IF(ISNUMBER(SEARCH(Search!$F$7,$AL2391))=TRUE,1,""),""))</f>
        <v/>
      </c>
      <c r="J2391" s="9" t="str">
        <f>IF($AL2391=Search!$F$8,1,"")</f>
        <v/>
      </c>
      <c r="K2391" s="9" t="str">
        <f>IF(Search!$I$4="","",IF(COUNTA($AS2391)=1,IF(Search!$I$4="N","N",1),""))</f>
        <v/>
      </c>
      <c r="L2391" s="9" t="str">
        <f>IF(Search!$I$5="","",IF($AS2391="RC",1,""))</f>
        <v/>
      </c>
      <c r="M2391" s="9" t="str">
        <f>IF(Search!$I$6="","",IF($AS2391="RCP",1,""))</f>
        <v/>
      </c>
      <c r="N2391" s="9" t="str">
        <f>IF(Search!$I$8="","",IF(COUNTA($AT2391)=1,IF(Search!$I$8="N","N",1),""))</f>
        <v/>
      </c>
      <c r="O2391" s="9" t="str">
        <f>IF(Search!$L$4="","",IF(COUNTA($AU2391)=1,IF(Search!$L$4="N","N",1),""))</f>
        <v/>
      </c>
      <c r="P2391" s="9" t="str">
        <f>IF(Search!$L$5="","",IF(ISNUMBER(SEARCH("Jersey",$AU2391))=TRUE,IF(Search!$L$5="N","N",1),""))</f>
        <v/>
      </c>
      <c r="Q2391" s="9" t="str">
        <f>IF(Search!$L$6="","",IF(ISNUMBER(SEARCH("Patch",$AU2391))=TRUE,IF(Search!$L$6="N","N",1),""))</f>
        <v/>
      </c>
      <c r="R2391" s="9" t="str">
        <f>IF(Search!$L$7="","",IF(ISNUMBER(SEARCH("Shield",$AU2391))=TRUE,IF(Search!$L$7="N","N",1),""))</f>
        <v/>
      </c>
      <c r="S2391" s="9" t="str">
        <f>IF(Search!$L$8="","",IF(ISNUMBER(SEARCH("Stick",$AU2391))=TRUE,IF(Search!$L$8="N","N",1),""))</f>
        <v/>
      </c>
      <c r="T2391" s="9" t="str">
        <f>IF(Search!$O$4="","",IF(COUNTA($AW2391)=1,IF(Search!$O$4="N","N",1),""))</f>
        <v/>
      </c>
      <c r="U2391" s="9" t="str">
        <f>IF(Search!$O$5="","",IF($AW2391="","",IF($AW2391&lt;Search!$O$5,"",1)))</f>
        <v/>
      </c>
      <c r="V2391" s="9" t="str">
        <f>IF(Search!$O$6="","",IF($AW2391="","",IF($AW2391&gt;Search!$O$6,"",1)))</f>
        <v/>
      </c>
      <c r="W2391" s="9" t="str">
        <f>IF(Search!$U$4="","",IF($AX2391="","",1))</f>
        <v/>
      </c>
      <c r="X2391" s="9" t="str">
        <f>IF(Search!$U$5="","",IF(ISNUMBER(SEARCH(Search!$U$5,$AX2391))=TRUE,IF(Search!$U$5="N","N",1),""))</f>
        <v/>
      </c>
      <c r="Y2391" s="9" t="str">
        <f>IF(Search!$U$6="","",IF($AY2391&lt;Search!$U$6,"",1))</f>
        <v/>
      </c>
      <c r="Z2391" s="9" t="str">
        <f>IF(Search!$R$4="","",IF(Inventory!$BA2391&lt;Search!$R$4,"",1))</f>
        <v/>
      </c>
      <c r="AA2391" s="9" t="str">
        <f>IF(Search!$R$5="","",IF($BA2391&gt;Search!$R$5,"",1))</f>
        <v/>
      </c>
      <c r="AB2391" s="9" t="str">
        <f>IF(Search!$R$6="","",IF($BB2391&lt;Search!$R$6,"",1))</f>
        <v/>
      </c>
      <c r="AC2391" s="9" t="str">
        <f>IF(Search!$R$7="","",IF($BB2391&lt;Search!$R$7,"",1))</f>
        <v/>
      </c>
      <c r="AD2391" s="45" t="str">
        <f>IF(COUNTIF($A2391:$AC2391,"n")&gt;0,"",IF(SUM($A2391:$AC2391)=COUNTA(Search!$C$4:$C$8,Search!$F$4:$F$8,Search!$I$4:$I$6,Search!$I$8,Search!$L$4:$L$8,Search!$O$4:$O$8,Search!$R$4:$R$7,Search!$U$4:$U$7)-COUNTIF(Search!$C$4:$U$7,"n"),1+LARGE($AD$1:AD2390,1),""))</f>
        <v/>
      </c>
      <c r="AE2391" s="45" t="str">
        <f t="shared" si="117"/>
        <v/>
      </c>
      <c r="AF2391" s="45" t="str">
        <f>IF(AD2391="","",COUNTIF($AE$1:$AE2390,$AE2391)+RANK($AE2391,$AE$2:$AE$10540,1))</f>
        <v/>
      </c>
      <c r="AG2391" s="45" t="str">
        <f t="shared" si="115"/>
        <v/>
      </c>
      <c r="AH2391" s="45" t="str">
        <f>IF($AD2391="","",COUNTIF($AG$1:$AG2390,$AG2391)+RANK($AG2391,$AG$1:$AG$10539,0))</f>
        <v/>
      </c>
      <c r="AI2391" s="10" t="str">
        <f t="shared" si="116"/>
        <v>2014-15 Upper Deck #499      /   $</v>
      </c>
      <c r="AJ2391" s="11">
        <v>2014</v>
      </c>
      <c r="AK2391" s="17">
        <v>15</v>
      </c>
      <c r="AL2391" s="12" t="s">
        <v>7</v>
      </c>
      <c r="AM2391" s="10">
        <v>499</v>
      </c>
      <c r="AO2391" s="9"/>
      <c r="AP2391" s="9"/>
      <c r="AQ2391" s="9" t="s">
        <v>2543</v>
      </c>
      <c r="AR2391" s="14"/>
      <c r="AS2391" s="9"/>
      <c r="AT2391" s="9"/>
      <c r="AU2391" s="9"/>
      <c r="AV2391" s="13"/>
      <c r="AW2391" s="13"/>
      <c r="AX2391" s="9"/>
      <c r="AY2391" s="9"/>
      <c r="AZ2391" s="9"/>
      <c r="BA2391" s="33"/>
      <c r="BB2391" s="33"/>
      <c r="BC2391" s="36"/>
      <c r="BD2391" s="12" t="s">
        <v>1771</v>
      </c>
    </row>
    <row r="2392" spans="1:56" s="12" customFormat="1" x14ac:dyDescent="0.2">
      <c r="A2392" s="9" t="str">
        <f>IF(Search!$C$5="","",IF(COUNTA(Inventory!$AP2392)=1,1,""))</f>
        <v/>
      </c>
      <c r="B2392" s="9" t="str">
        <f>IF(Search!$C$4="","",IF(ISNUMBER(SEARCH(Search!$C$4,$AR2392))=TRUE,1,""))</f>
        <v/>
      </c>
      <c r="C2392" s="9" t="str">
        <f>IF(Search!$C$6="x",IF(COUNTA($AQ2392)=1,1,"N"),IF(COUNTA($AQ2392)=1,"N",""))</f>
        <v>N</v>
      </c>
      <c r="D2392" s="9" t="str">
        <f>IF(Search!$O$8="","",IF(ISNUMBER(SEARCH(Search!$O$8,$BD2392))=TRUE,1,""))</f>
        <v/>
      </c>
      <c r="E2392" s="9" t="str">
        <f>IF(Search!$C$7="","",IF(ISNUMBER(SEARCH(Search!$C$7,$AN2392))=TRUE,1,""))</f>
        <v/>
      </c>
      <c r="F2392" s="9" t="str">
        <f>IF(Search!$C$8="","",IF(ISNUMBER(SEARCH(Search!$C$8,$AO2392))=TRUE,1,""))</f>
        <v/>
      </c>
      <c r="G2392" s="9" t="str">
        <f>IF(Search!$F$4="","",IF(Inventory!$AJ2392&lt;Search!$F$4,"",1))</f>
        <v/>
      </c>
      <c r="H2392" s="9" t="str">
        <f>IF(Search!$F$5="","",IF(Inventory!$AJ2392&gt;Search!$F$5,"",1))</f>
        <v/>
      </c>
      <c r="I2392" s="9" t="str">
        <f>IF(Search!$F$7="","",IF(Search!$F$8="",IF(ISNUMBER(SEARCH(Search!$F$7,$AL2392))=TRUE,1,""),""))</f>
        <v/>
      </c>
      <c r="J2392" s="9" t="str">
        <f>IF($AL2392=Search!$F$8,1,"")</f>
        <v/>
      </c>
      <c r="K2392" s="9" t="str">
        <f>IF(Search!$I$4="","",IF(COUNTA($AS2392)=1,IF(Search!$I$4="N","N",1),""))</f>
        <v/>
      </c>
      <c r="L2392" s="9" t="str">
        <f>IF(Search!$I$5="","",IF($AS2392="RC",1,""))</f>
        <v/>
      </c>
      <c r="M2392" s="9" t="str">
        <f>IF(Search!$I$6="","",IF($AS2392="RCP",1,""))</f>
        <v/>
      </c>
      <c r="N2392" s="9" t="str">
        <f>IF(Search!$I$8="","",IF(COUNTA($AT2392)=1,IF(Search!$I$8="N","N",1),""))</f>
        <v/>
      </c>
      <c r="O2392" s="9" t="str">
        <f>IF(Search!$L$4="","",IF(COUNTA($AU2392)=1,IF(Search!$L$4="N","N",1),""))</f>
        <v/>
      </c>
      <c r="P2392" s="9" t="str">
        <f>IF(Search!$L$5="","",IF(ISNUMBER(SEARCH("Jersey",$AU2392))=TRUE,IF(Search!$L$5="N","N",1),""))</f>
        <v/>
      </c>
      <c r="Q2392" s="9" t="str">
        <f>IF(Search!$L$6="","",IF(ISNUMBER(SEARCH("Patch",$AU2392))=TRUE,IF(Search!$L$6="N","N",1),""))</f>
        <v/>
      </c>
      <c r="R2392" s="9" t="str">
        <f>IF(Search!$L$7="","",IF(ISNUMBER(SEARCH("Shield",$AU2392))=TRUE,IF(Search!$L$7="N","N",1),""))</f>
        <v/>
      </c>
      <c r="S2392" s="9" t="str">
        <f>IF(Search!$L$8="","",IF(ISNUMBER(SEARCH("Stick",$AU2392))=TRUE,IF(Search!$L$8="N","N",1),""))</f>
        <v/>
      </c>
      <c r="T2392" s="9" t="str">
        <f>IF(Search!$O$4="","",IF(COUNTA($AW2392)=1,IF(Search!$O$4="N","N",1),""))</f>
        <v/>
      </c>
      <c r="U2392" s="9" t="str">
        <f>IF(Search!$O$5="","",IF($AW2392="","",IF($AW2392&lt;Search!$O$5,"",1)))</f>
        <v/>
      </c>
      <c r="V2392" s="9" t="str">
        <f>IF(Search!$O$6="","",IF($AW2392="","",IF($AW2392&gt;Search!$O$6,"",1)))</f>
        <v/>
      </c>
      <c r="W2392" s="9" t="str">
        <f>IF(Search!$U$4="","",IF($AX2392="","",1))</f>
        <v/>
      </c>
      <c r="X2392" s="9" t="str">
        <f>IF(Search!$U$5="","",IF(ISNUMBER(SEARCH(Search!$U$5,$AX2392))=TRUE,IF(Search!$U$5="N","N",1),""))</f>
        <v/>
      </c>
      <c r="Y2392" s="9" t="str">
        <f>IF(Search!$U$6="","",IF($AY2392&lt;Search!$U$6,"",1))</f>
        <v/>
      </c>
      <c r="Z2392" s="9" t="str">
        <f>IF(Search!$R$4="","",IF(Inventory!$BA2392&lt;Search!$R$4,"",1))</f>
        <v/>
      </c>
      <c r="AA2392" s="9" t="str">
        <f>IF(Search!$R$5="","",IF($BA2392&gt;Search!$R$5,"",1))</f>
        <v/>
      </c>
      <c r="AB2392" s="9" t="str">
        <f>IF(Search!$R$6="","",IF($BB2392&lt;Search!$R$6,"",1))</f>
        <v/>
      </c>
      <c r="AC2392" s="9" t="str">
        <f>IF(Search!$R$7="","",IF($BB2392&lt;Search!$R$7,"",1))</f>
        <v/>
      </c>
      <c r="AD2392" s="45" t="str">
        <f>IF(COUNTIF($A2392:$AC2392,"n")&gt;0,"",IF(SUM($A2392:$AC2392)=COUNTA(Search!$C$4:$C$8,Search!$F$4:$F$8,Search!$I$4:$I$6,Search!$I$8,Search!$L$4:$L$8,Search!$O$4:$O$8,Search!$R$4:$R$7,Search!$U$4:$U$7)-COUNTIF(Search!$C$4:$U$7,"n"),1+LARGE($AD$1:AD2391,1),""))</f>
        <v/>
      </c>
      <c r="AE2392" s="45" t="str">
        <f t="shared" si="117"/>
        <v/>
      </c>
      <c r="AF2392" s="45" t="str">
        <f>IF(AD2392="","",COUNTIF($AE$1:$AE2391,$AE2392)+RANK($AE2392,$AE$2:$AE$10540,1))</f>
        <v/>
      </c>
      <c r="AG2392" s="45" t="str">
        <f t="shared" si="115"/>
        <v/>
      </c>
      <c r="AH2392" s="45" t="str">
        <f>IF($AD2392="","",COUNTIF($AG$1:$AG2391,$AG2392)+RANK($AG2392,$AG$1:$AG$10539,0))</f>
        <v/>
      </c>
      <c r="AI2392" s="10" t="str">
        <f t="shared" si="116"/>
        <v>2014-15 Upper Deck #500      /   $</v>
      </c>
      <c r="AJ2392" s="11">
        <v>2014</v>
      </c>
      <c r="AK2392" s="17">
        <v>15</v>
      </c>
      <c r="AL2392" s="12" t="s">
        <v>7</v>
      </c>
      <c r="AM2392" s="10">
        <v>500</v>
      </c>
      <c r="AO2392" s="9"/>
      <c r="AP2392" s="9"/>
      <c r="AQ2392" s="9" t="s">
        <v>2543</v>
      </c>
      <c r="AR2392" s="14"/>
      <c r="AS2392" s="9"/>
      <c r="AT2392" s="9"/>
      <c r="AU2392" s="9"/>
      <c r="AV2392" s="13"/>
      <c r="AW2392" s="13"/>
      <c r="AX2392" s="9"/>
      <c r="AY2392" s="9"/>
      <c r="AZ2392" s="9"/>
      <c r="BA2392" s="33"/>
      <c r="BB2392" s="33"/>
      <c r="BC2392" s="36"/>
      <c r="BD2392" s="12" t="s">
        <v>1771</v>
      </c>
    </row>
    <row r="2393" spans="1:56" s="12" customFormat="1" x14ac:dyDescent="0.2">
      <c r="A2393" s="9" t="str">
        <f>IF(Search!$C$5="","",IF(COUNTA(Inventory!$AP2393)=1,1,""))</f>
        <v/>
      </c>
      <c r="B2393" s="9" t="str">
        <f>IF(Search!$C$4="","",IF(ISNUMBER(SEARCH(Search!$C$4,$AR2393))=TRUE,1,""))</f>
        <v/>
      </c>
      <c r="C2393" s="9" t="str">
        <f>IF(Search!$C$6="x",IF(COUNTA($AQ2393)=1,1,"N"),IF(COUNTA($AQ2393)=1,"N",""))</f>
        <v>N</v>
      </c>
      <c r="D2393" s="9" t="str">
        <f>IF(Search!$O$8="","",IF(ISNUMBER(SEARCH(Search!$O$8,$BD2393))=TRUE,1,""))</f>
        <v/>
      </c>
      <c r="E2393" s="9" t="str">
        <f>IF(Search!$C$7="","",IF(ISNUMBER(SEARCH(Search!$C$7,$AN2393))=TRUE,1,""))</f>
        <v/>
      </c>
      <c r="F2393" s="9" t="str">
        <f>IF(Search!$C$8="","",IF(ISNUMBER(SEARCH(Search!$C$8,$AO2393))=TRUE,1,""))</f>
        <v/>
      </c>
      <c r="G2393" s="9" t="str">
        <f>IF(Search!$F$4="","",IF(Inventory!$AJ2393&lt;Search!$F$4,"",1))</f>
        <v/>
      </c>
      <c r="H2393" s="9" t="str">
        <f>IF(Search!$F$5="","",IF(Inventory!$AJ2393&gt;Search!$F$5,"",1))</f>
        <v/>
      </c>
      <c r="I2393" s="9" t="str">
        <f>IF(Search!$F$7="","",IF(Search!$F$8="",IF(ISNUMBER(SEARCH(Search!$F$7,$AL2393))=TRUE,1,""),""))</f>
        <v/>
      </c>
      <c r="J2393" s="9" t="str">
        <f>IF($AL2393=Search!$F$8,1,"")</f>
        <v/>
      </c>
      <c r="K2393" s="9" t="str">
        <f>IF(Search!$I$4="","",IF(COUNTA($AS2393)=1,IF(Search!$I$4="N","N",1),""))</f>
        <v/>
      </c>
      <c r="L2393" s="9" t="str">
        <f>IF(Search!$I$5="","",IF($AS2393="RC",1,""))</f>
        <v/>
      </c>
      <c r="M2393" s="9" t="str">
        <f>IF(Search!$I$6="","",IF($AS2393="RCP",1,""))</f>
        <v/>
      </c>
      <c r="N2393" s="9" t="str">
        <f>IF(Search!$I$8="","",IF(COUNTA($AT2393)=1,IF(Search!$I$8="N","N",1),""))</f>
        <v/>
      </c>
      <c r="O2393" s="9" t="str">
        <f>IF(Search!$L$4="","",IF(COUNTA($AU2393)=1,IF(Search!$L$4="N","N",1),""))</f>
        <v/>
      </c>
      <c r="P2393" s="9" t="str">
        <f>IF(Search!$L$5="","",IF(ISNUMBER(SEARCH("Jersey",$AU2393))=TRUE,IF(Search!$L$5="N","N",1),""))</f>
        <v/>
      </c>
      <c r="Q2393" s="9" t="str">
        <f>IF(Search!$L$6="","",IF(ISNUMBER(SEARCH("Patch",$AU2393))=TRUE,IF(Search!$L$6="N","N",1),""))</f>
        <v/>
      </c>
      <c r="R2393" s="9" t="str">
        <f>IF(Search!$L$7="","",IF(ISNUMBER(SEARCH("Shield",$AU2393))=TRUE,IF(Search!$L$7="N","N",1),""))</f>
        <v/>
      </c>
      <c r="S2393" s="9" t="str">
        <f>IF(Search!$L$8="","",IF(ISNUMBER(SEARCH("Stick",$AU2393))=TRUE,IF(Search!$L$8="N","N",1),""))</f>
        <v/>
      </c>
      <c r="T2393" s="9" t="str">
        <f>IF(Search!$O$4="","",IF(COUNTA($AW2393)=1,IF(Search!$O$4="N","N",1),""))</f>
        <v/>
      </c>
      <c r="U2393" s="9" t="str">
        <f>IF(Search!$O$5="","",IF($AW2393="","",IF($AW2393&lt;Search!$O$5,"",1)))</f>
        <v/>
      </c>
      <c r="V2393" s="9" t="str">
        <f>IF(Search!$O$6="","",IF($AW2393="","",IF($AW2393&gt;Search!$O$6,"",1)))</f>
        <v/>
      </c>
      <c r="W2393" s="9" t="str">
        <f>IF(Search!$U$4="","",IF($AX2393="","",1))</f>
        <v/>
      </c>
      <c r="X2393" s="9" t="str">
        <f>IF(Search!$U$5="","",IF(ISNUMBER(SEARCH(Search!$U$5,$AX2393))=TRUE,IF(Search!$U$5="N","N",1),""))</f>
        <v/>
      </c>
      <c r="Y2393" s="9" t="str">
        <f>IF(Search!$U$6="","",IF($AY2393&lt;Search!$U$6,"",1))</f>
        <v/>
      </c>
      <c r="Z2393" s="9" t="str">
        <f>IF(Search!$R$4="","",IF(Inventory!$BA2393&lt;Search!$R$4,"",1))</f>
        <v/>
      </c>
      <c r="AA2393" s="9" t="str">
        <f>IF(Search!$R$5="","",IF($BA2393&gt;Search!$R$5,"",1))</f>
        <v/>
      </c>
      <c r="AB2393" s="9" t="str">
        <f>IF(Search!$R$6="","",IF($BB2393&lt;Search!$R$6,"",1))</f>
        <v/>
      </c>
      <c r="AC2393" s="9" t="str">
        <f>IF(Search!$R$7="","",IF($BB2393&lt;Search!$R$7,"",1))</f>
        <v/>
      </c>
      <c r="AD2393" s="45" t="str">
        <f>IF(COUNTIF($A2393:$AC2393,"n")&gt;0,"",IF(SUM($A2393:$AC2393)=COUNTA(Search!$C$4:$C$8,Search!$F$4:$F$8,Search!$I$4:$I$6,Search!$I$8,Search!$L$4:$L$8,Search!$O$4:$O$8,Search!$R$4:$R$7,Search!$U$4:$U$7)-COUNTIF(Search!$C$4:$U$7,"n"),1+LARGE($AD$1:AD2392,1),""))</f>
        <v/>
      </c>
      <c r="AE2393" s="45" t="str">
        <f t="shared" si="117"/>
        <v/>
      </c>
      <c r="AF2393" s="45" t="str">
        <f>IF(AD2393="","",COUNTIF($AE$1:$AE2392,$AE2393)+RANK($AE2393,$AE$2:$AE$10540,1))</f>
        <v/>
      </c>
      <c r="AG2393" s="45" t="str">
        <f t="shared" si="115"/>
        <v/>
      </c>
      <c r="AH2393" s="45" t="str">
        <f>IF($AD2393="","",COUNTIF($AG$1:$AG2392,$AG2393)+RANK($AG2393,$AG$1:$AG$10539,0))</f>
        <v/>
      </c>
      <c r="AI2393" s="10" t="str">
        <f t="shared" si="116"/>
        <v>2014-15 Upper Deck #521      /   $</v>
      </c>
      <c r="AJ2393" s="11">
        <v>2014</v>
      </c>
      <c r="AK2393" s="17">
        <v>15</v>
      </c>
      <c r="AL2393" s="12" t="s">
        <v>7</v>
      </c>
      <c r="AM2393" s="10">
        <v>521</v>
      </c>
      <c r="AO2393" s="9"/>
      <c r="AP2393" s="9"/>
      <c r="AQ2393" s="9" t="s">
        <v>2543</v>
      </c>
      <c r="AR2393" s="14"/>
      <c r="AS2393" s="9"/>
      <c r="AT2393" s="9"/>
      <c r="AU2393" s="9"/>
      <c r="AV2393" s="13"/>
      <c r="AW2393" s="13"/>
      <c r="AX2393" s="9"/>
      <c r="AY2393" s="9"/>
      <c r="AZ2393" s="9"/>
      <c r="BA2393" s="33"/>
      <c r="BB2393" s="33"/>
      <c r="BC2393" s="36"/>
      <c r="BD2393" s="12" t="s">
        <v>1771</v>
      </c>
    </row>
    <row r="2394" spans="1:56" s="12" customFormat="1" x14ac:dyDescent="0.2">
      <c r="A2394" s="9" t="str">
        <f>IF(Search!$C$5="","",IF(COUNTA(Inventory!$AP2394)=1,1,""))</f>
        <v/>
      </c>
      <c r="B2394" s="9" t="str">
        <f>IF(Search!$C$4="","",IF(ISNUMBER(SEARCH(Search!$C$4,$AR2394))=TRUE,1,""))</f>
        <v/>
      </c>
      <c r="C2394" s="9" t="str">
        <f>IF(Search!$C$6="x",IF(COUNTA($AQ2394)=1,1,"N"),IF(COUNTA($AQ2394)=1,"N",""))</f>
        <v>N</v>
      </c>
      <c r="D2394" s="9" t="str">
        <f>IF(Search!$O$8="","",IF(ISNUMBER(SEARCH(Search!$O$8,$BD2394))=TRUE,1,""))</f>
        <v/>
      </c>
      <c r="E2394" s="9" t="str">
        <f>IF(Search!$C$7="","",IF(ISNUMBER(SEARCH(Search!$C$7,$AN2394))=TRUE,1,""))</f>
        <v/>
      </c>
      <c r="F2394" s="9" t="str">
        <f>IF(Search!$C$8="","",IF(ISNUMBER(SEARCH(Search!$C$8,$AO2394))=TRUE,1,""))</f>
        <v/>
      </c>
      <c r="G2394" s="9" t="str">
        <f>IF(Search!$F$4="","",IF(Inventory!$AJ2394&lt;Search!$F$4,"",1))</f>
        <v/>
      </c>
      <c r="H2394" s="9" t="str">
        <f>IF(Search!$F$5="","",IF(Inventory!$AJ2394&gt;Search!$F$5,"",1))</f>
        <v/>
      </c>
      <c r="I2394" s="9" t="str">
        <f>IF(Search!$F$7="","",IF(Search!$F$8="",IF(ISNUMBER(SEARCH(Search!$F$7,$AL2394))=TRUE,1,""),""))</f>
        <v/>
      </c>
      <c r="J2394" s="9" t="str">
        <f>IF($AL2394=Search!$F$8,1,"")</f>
        <v/>
      </c>
      <c r="K2394" s="9" t="str">
        <f>IF(Search!$I$4="","",IF(COUNTA($AS2394)=1,IF(Search!$I$4="N","N",1),""))</f>
        <v/>
      </c>
      <c r="L2394" s="9" t="str">
        <f>IF(Search!$I$5="","",IF($AS2394="RC",1,""))</f>
        <v/>
      </c>
      <c r="M2394" s="9" t="str">
        <f>IF(Search!$I$6="","",IF($AS2394="RCP",1,""))</f>
        <v/>
      </c>
      <c r="N2394" s="9" t="str">
        <f>IF(Search!$I$8="","",IF(COUNTA($AT2394)=1,IF(Search!$I$8="N","N",1),""))</f>
        <v/>
      </c>
      <c r="O2394" s="9" t="str">
        <f>IF(Search!$L$4="","",IF(COUNTA($AU2394)=1,IF(Search!$L$4="N","N",1),""))</f>
        <v/>
      </c>
      <c r="P2394" s="9" t="str">
        <f>IF(Search!$L$5="","",IF(ISNUMBER(SEARCH("Jersey",$AU2394))=TRUE,IF(Search!$L$5="N","N",1),""))</f>
        <v/>
      </c>
      <c r="Q2394" s="9" t="str">
        <f>IF(Search!$L$6="","",IF(ISNUMBER(SEARCH("Patch",$AU2394))=TRUE,IF(Search!$L$6="N","N",1),""))</f>
        <v/>
      </c>
      <c r="R2394" s="9" t="str">
        <f>IF(Search!$L$7="","",IF(ISNUMBER(SEARCH("Shield",$AU2394))=TRUE,IF(Search!$L$7="N","N",1),""))</f>
        <v/>
      </c>
      <c r="S2394" s="9" t="str">
        <f>IF(Search!$L$8="","",IF(ISNUMBER(SEARCH("Stick",$AU2394))=TRUE,IF(Search!$L$8="N","N",1),""))</f>
        <v/>
      </c>
      <c r="T2394" s="9" t="str">
        <f>IF(Search!$O$4="","",IF(COUNTA($AW2394)=1,IF(Search!$O$4="N","N",1),""))</f>
        <v/>
      </c>
      <c r="U2394" s="9" t="str">
        <f>IF(Search!$O$5="","",IF($AW2394="","",IF($AW2394&lt;Search!$O$5,"",1)))</f>
        <v/>
      </c>
      <c r="V2394" s="9" t="str">
        <f>IF(Search!$O$6="","",IF($AW2394="","",IF($AW2394&gt;Search!$O$6,"",1)))</f>
        <v/>
      </c>
      <c r="W2394" s="9" t="str">
        <f>IF(Search!$U$4="","",IF($AX2394="","",1))</f>
        <v/>
      </c>
      <c r="X2394" s="9" t="str">
        <f>IF(Search!$U$5="","",IF(ISNUMBER(SEARCH(Search!$U$5,$AX2394))=TRUE,IF(Search!$U$5="N","N",1),""))</f>
        <v/>
      </c>
      <c r="Y2394" s="9" t="str">
        <f>IF(Search!$U$6="","",IF($AY2394&lt;Search!$U$6,"",1))</f>
        <v/>
      </c>
      <c r="Z2394" s="9" t="str">
        <f>IF(Search!$R$4="","",IF(Inventory!$BA2394&lt;Search!$R$4,"",1))</f>
        <v/>
      </c>
      <c r="AA2394" s="9" t="str">
        <f>IF(Search!$R$5="","",IF($BA2394&gt;Search!$R$5,"",1))</f>
        <v/>
      </c>
      <c r="AB2394" s="9" t="str">
        <f>IF(Search!$R$6="","",IF($BB2394&lt;Search!$R$6,"",1))</f>
        <v/>
      </c>
      <c r="AC2394" s="9" t="str">
        <f>IF(Search!$R$7="","",IF($BB2394&lt;Search!$R$7,"",1))</f>
        <v/>
      </c>
      <c r="AD2394" s="45" t="str">
        <f>IF(COUNTIF($A2394:$AC2394,"n")&gt;0,"",IF(SUM($A2394:$AC2394)=COUNTA(Search!$C$4:$C$8,Search!$F$4:$F$8,Search!$I$4:$I$6,Search!$I$8,Search!$L$4:$L$8,Search!$O$4:$O$8,Search!$R$4:$R$7,Search!$U$4:$U$7)-COUNTIF(Search!$C$4:$U$7,"n"),1+LARGE($AD$1:AD2393,1),""))</f>
        <v/>
      </c>
      <c r="AE2394" s="45" t="str">
        <f t="shared" si="117"/>
        <v/>
      </c>
      <c r="AF2394" s="45" t="str">
        <f>IF(AD2394="","",COUNTIF($AE$1:$AE2393,$AE2394)+RANK($AE2394,$AE$2:$AE$10540,1))</f>
        <v/>
      </c>
      <c r="AG2394" s="45" t="str">
        <f t="shared" si="115"/>
        <v/>
      </c>
      <c r="AH2394" s="45" t="str">
        <f>IF($AD2394="","",COUNTIF($AG$1:$AG2393,$AG2394)+RANK($AG2394,$AG$1:$AG$10539,0))</f>
        <v/>
      </c>
      <c r="AI2394" s="10" t="str">
        <f t="shared" si="116"/>
        <v>2014-15 Upper Deck #522      /   $</v>
      </c>
      <c r="AJ2394" s="11">
        <v>2014</v>
      </c>
      <c r="AK2394" s="17">
        <v>15</v>
      </c>
      <c r="AL2394" s="12" t="s">
        <v>7</v>
      </c>
      <c r="AM2394" s="10">
        <v>522</v>
      </c>
      <c r="AO2394" s="9"/>
      <c r="AP2394" s="9"/>
      <c r="AQ2394" s="9" t="s">
        <v>2543</v>
      </c>
      <c r="AR2394" s="14"/>
      <c r="AS2394" s="9"/>
      <c r="AT2394" s="9"/>
      <c r="AU2394" s="9"/>
      <c r="AV2394" s="13"/>
      <c r="AW2394" s="13"/>
      <c r="AX2394" s="9"/>
      <c r="AY2394" s="9"/>
      <c r="AZ2394" s="9"/>
      <c r="BA2394" s="33"/>
      <c r="BB2394" s="33"/>
      <c r="BC2394" s="36"/>
      <c r="BD2394" s="12" t="s">
        <v>1771</v>
      </c>
    </row>
    <row r="2395" spans="1:56" s="12" customFormat="1" x14ac:dyDescent="0.2">
      <c r="A2395" s="9" t="str">
        <f>IF(Search!$C$5="","",IF(COUNTA(Inventory!$AP2395)=1,1,""))</f>
        <v/>
      </c>
      <c r="B2395" s="9" t="str">
        <f>IF(Search!$C$4="","",IF(ISNUMBER(SEARCH(Search!$C$4,$AR2395))=TRUE,1,""))</f>
        <v/>
      </c>
      <c r="C2395" s="9" t="str">
        <f>IF(Search!$C$6="x",IF(COUNTA($AQ2395)=1,1,"N"),IF(COUNTA($AQ2395)=1,"N",""))</f>
        <v>N</v>
      </c>
      <c r="D2395" s="9" t="str">
        <f>IF(Search!$O$8="","",IF(ISNUMBER(SEARCH(Search!$O$8,$BD2395))=TRUE,1,""))</f>
        <v/>
      </c>
      <c r="E2395" s="9" t="str">
        <f>IF(Search!$C$7="","",IF(ISNUMBER(SEARCH(Search!$C$7,$AN2395))=TRUE,1,""))</f>
        <v/>
      </c>
      <c r="F2395" s="9" t="str">
        <f>IF(Search!$C$8="","",IF(ISNUMBER(SEARCH(Search!$C$8,$AO2395))=TRUE,1,""))</f>
        <v/>
      </c>
      <c r="G2395" s="9" t="str">
        <f>IF(Search!$F$4="","",IF(Inventory!$AJ2395&lt;Search!$F$4,"",1))</f>
        <v/>
      </c>
      <c r="H2395" s="9" t="str">
        <f>IF(Search!$F$5="","",IF(Inventory!$AJ2395&gt;Search!$F$5,"",1))</f>
        <v/>
      </c>
      <c r="I2395" s="9" t="str">
        <f>IF(Search!$F$7="","",IF(Search!$F$8="",IF(ISNUMBER(SEARCH(Search!$F$7,$AL2395))=TRUE,1,""),""))</f>
        <v/>
      </c>
      <c r="J2395" s="9" t="str">
        <f>IF($AL2395=Search!$F$8,1,"")</f>
        <v/>
      </c>
      <c r="K2395" s="9" t="str">
        <f>IF(Search!$I$4="","",IF(COUNTA($AS2395)=1,IF(Search!$I$4="N","N",1),""))</f>
        <v/>
      </c>
      <c r="L2395" s="9" t="str">
        <f>IF(Search!$I$5="","",IF($AS2395="RC",1,""))</f>
        <v/>
      </c>
      <c r="M2395" s="9" t="str">
        <f>IF(Search!$I$6="","",IF($AS2395="RCP",1,""))</f>
        <v/>
      </c>
      <c r="N2395" s="9" t="str">
        <f>IF(Search!$I$8="","",IF(COUNTA($AT2395)=1,IF(Search!$I$8="N","N",1),""))</f>
        <v/>
      </c>
      <c r="O2395" s="9" t="str">
        <f>IF(Search!$L$4="","",IF(COUNTA($AU2395)=1,IF(Search!$L$4="N","N",1),""))</f>
        <v/>
      </c>
      <c r="P2395" s="9" t="str">
        <f>IF(Search!$L$5="","",IF(ISNUMBER(SEARCH("Jersey",$AU2395))=TRUE,IF(Search!$L$5="N","N",1),""))</f>
        <v/>
      </c>
      <c r="Q2395" s="9" t="str">
        <f>IF(Search!$L$6="","",IF(ISNUMBER(SEARCH("Patch",$AU2395))=TRUE,IF(Search!$L$6="N","N",1),""))</f>
        <v/>
      </c>
      <c r="R2395" s="9" t="str">
        <f>IF(Search!$L$7="","",IF(ISNUMBER(SEARCH("Shield",$AU2395))=TRUE,IF(Search!$L$7="N","N",1),""))</f>
        <v/>
      </c>
      <c r="S2395" s="9" t="str">
        <f>IF(Search!$L$8="","",IF(ISNUMBER(SEARCH("Stick",$AU2395))=TRUE,IF(Search!$L$8="N","N",1),""))</f>
        <v/>
      </c>
      <c r="T2395" s="9" t="str">
        <f>IF(Search!$O$4="","",IF(COUNTA($AW2395)=1,IF(Search!$O$4="N","N",1),""))</f>
        <v/>
      </c>
      <c r="U2395" s="9" t="str">
        <f>IF(Search!$O$5="","",IF($AW2395="","",IF($AW2395&lt;Search!$O$5,"",1)))</f>
        <v/>
      </c>
      <c r="V2395" s="9" t="str">
        <f>IF(Search!$O$6="","",IF($AW2395="","",IF($AW2395&gt;Search!$O$6,"",1)))</f>
        <v/>
      </c>
      <c r="W2395" s="9" t="str">
        <f>IF(Search!$U$4="","",IF($AX2395="","",1))</f>
        <v/>
      </c>
      <c r="X2395" s="9" t="str">
        <f>IF(Search!$U$5="","",IF(ISNUMBER(SEARCH(Search!$U$5,$AX2395))=TRUE,IF(Search!$U$5="N","N",1),""))</f>
        <v/>
      </c>
      <c r="Y2395" s="9" t="str">
        <f>IF(Search!$U$6="","",IF($AY2395&lt;Search!$U$6,"",1))</f>
        <v/>
      </c>
      <c r="Z2395" s="9" t="str">
        <f>IF(Search!$R$4="","",IF(Inventory!$BA2395&lt;Search!$R$4,"",1))</f>
        <v/>
      </c>
      <c r="AA2395" s="9" t="str">
        <f>IF(Search!$R$5="","",IF($BA2395&gt;Search!$R$5,"",1))</f>
        <v/>
      </c>
      <c r="AB2395" s="9" t="str">
        <f>IF(Search!$R$6="","",IF($BB2395&lt;Search!$R$6,"",1))</f>
        <v/>
      </c>
      <c r="AC2395" s="9" t="str">
        <f>IF(Search!$R$7="","",IF($BB2395&lt;Search!$R$7,"",1))</f>
        <v/>
      </c>
      <c r="AD2395" s="45" t="str">
        <f>IF(COUNTIF($A2395:$AC2395,"n")&gt;0,"",IF(SUM($A2395:$AC2395)=COUNTA(Search!$C$4:$C$8,Search!$F$4:$F$8,Search!$I$4:$I$6,Search!$I$8,Search!$L$4:$L$8,Search!$O$4:$O$8,Search!$R$4:$R$7,Search!$U$4:$U$7)-COUNTIF(Search!$C$4:$U$7,"n"),1+LARGE($AD$1:AD2394,1),""))</f>
        <v/>
      </c>
      <c r="AE2395" s="45" t="str">
        <f t="shared" si="117"/>
        <v/>
      </c>
      <c r="AF2395" s="45" t="str">
        <f>IF(AD2395="","",COUNTIF($AE$1:$AE2394,$AE2395)+RANK($AE2395,$AE$2:$AE$10540,1))</f>
        <v/>
      </c>
      <c r="AG2395" s="45" t="str">
        <f t="shared" si="115"/>
        <v/>
      </c>
      <c r="AH2395" s="45" t="str">
        <f>IF($AD2395="","",COUNTIF($AG$1:$AG2394,$AG2395)+RANK($AG2395,$AG$1:$AG$10539,0))</f>
        <v/>
      </c>
      <c r="AI2395" s="10" t="str">
        <f t="shared" si="116"/>
        <v>2014-15 Upper Deck #523      /   $</v>
      </c>
      <c r="AJ2395" s="11">
        <v>2014</v>
      </c>
      <c r="AK2395" s="17">
        <v>15</v>
      </c>
      <c r="AL2395" s="12" t="s">
        <v>7</v>
      </c>
      <c r="AM2395" s="10">
        <v>523</v>
      </c>
      <c r="AO2395" s="9"/>
      <c r="AP2395" s="9"/>
      <c r="AQ2395" s="9" t="s">
        <v>2543</v>
      </c>
      <c r="AR2395" s="14"/>
      <c r="AS2395" s="9"/>
      <c r="AT2395" s="9"/>
      <c r="AU2395" s="9"/>
      <c r="AV2395" s="13"/>
      <c r="AW2395" s="13"/>
      <c r="AX2395" s="9"/>
      <c r="AY2395" s="9"/>
      <c r="AZ2395" s="9"/>
      <c r="BA2395" s="33"/>
      <c r="BB2395" s="33"/>
      <c r="BC2395" s="36"/>
      <c r="BD2395" s="12" t="s">
        <v>1771</v>
      </c>
    </row>
    <row r="2396" spans="1:56" s="12" customFormat="1" x14ac:dyDescent="0.2">
      <c r="A2396" s="9" t="str">
        <f>IF(Search!$C$5="","",IF(COUNTA(Inventory!$AP2396)=1,1,""))</f>
        <v/>
      </c>
      <c r="B2396" s="9" t="str">
        <f>IF(Search!$C$4="","",IF(ISNUMBER(SEARCH(Search!$C$4,$AR2396))=TRUE,1,""))</f>
        <v/>
      </c>
      <c r="C2396" s="9" t="str">
        <f>IF(Search!$C$6="x",IF(COUNTA($AQ2396)=1,1,"N"),IF(COUNTA($AQ2396)=1,"N",""))</f>
        <v>N</v>
      </c>
      <c r="D2396" s="9" t="str">
        <f>IF(Search!$O$8="","",IF(ISNUMBER(SEARCH(Search!$O$8,$BD2396))=TRUE,1,""))</f>
        <v/>
      </c>
      <c r="E2396" s="9" t="str">
        <f>IF(Search!$C$7="","",IF(ISNUMBER(SEARCH(Search!$C$7,$AN2396))=TRUE,1,""))</f>
        <v/>
      </c>
      <c r="F2396" s="9" t="str">
        <f>IF(Search!$C$8="","",IF(ISNUMBER(SEARCH(Search!$C$8,$AO2396))=TRUE,1,""))</f>
        <v/>
      </c>
      <c r="G2396" s="9" t="str">
        <f>IF(Search!$F$4="","",IF(Inventory!$AJ2396&lt;Search!$F$4,"",1))</f>
        <v/>
      </c>
      <c r="H2396" s="9" t="str">
        <f>IF(Search!$F$5="","",IF(Inventory!$AJ2396&gt;Search!$F$5,"",1))</f>
        <v/>
      </c>
      <c r="I2396" s="9" t="str">
        <f>IF(Search!$F$7="","",IF(Search!$F$8="",IF(ISNUMBER(SEARCH(Search!$F$7,$AL2396))=TRUE,1,""),""))</f>
        <v/>
      </c>
      <c r="J2396" s="9" t="str">
        <f>IF($AL2396=Search!$F$8,1,"")</f>
        <v/>
      </c>
      <c r="K2396" s="9" t="str">
        <f>IF(Search!$I$4="","",IF(COUNTA($AS2396)=1,IF(Search!$I$4="N","N",1),""))</f>
        <v/>
      </c>
      <c r="L2396" s="9" t="str">
        <f>IF(Search!$I$5="","",IF($AS2396="RC",1,""))</f>
        <v/>
      </c>
      <c r="M2396" s="9" t="str">
        <f>IF(Search!$I$6="","",IF($AS2396="RCP",1,""))</f>
        <v/>
      </c>
      <c r="N2396" s="9" t="str">
        <f>IF(Search!$I$8="","",IF(COUNTA($AT2396)=1,IF(Search!$I$8="N","N",1),""))</f>
        <v/>
      </c>
      <c r="O2396" s="9" t="str">
        <f>IF(Search!$L$4="","",IF(COUNTA($AU2396)=1,IF(Search!$L$4="N","N",1),""))</f>
        <v/>
      </c>
      <c r="P2396" s="9" t="str">
        <f>IF(Search!$L$5="","",IF(ISNUMBER(SEARCH("Jersey",$AU2396))=TRUE,IF(Search!$L$5="N","N",1),""))</f>
        <v/>
      </c>
      <c r="Q2396" s="9" t="str">
        <f>IF(Search!$L$6="","",IF(ISNUMBER(SEARCH("Patch",$AU2396))=TRUE,IF(Search!$L$6="N","N",1),""))</f>
        <v/>
      </c>
      <c r="R2396" s="9" t="str">
        <f>IF(Search!$L$7="","",IF(ISNUMBER(SEARCH("Shield",$AU2396))=TRUE,IF(Search!$L$7="N","N",1),""))</f>
        <v/>
      </c>
      <c r="S2396" s="9" t="str">
        <f>IF(Search!$L$8="","",IF(ISNUMBER(SEARCH("Stick",$AU2396))=TRUE,IF(Search!$L$8="N","N",1),""))</f>
        <v/>
      </c>
      <c r="T2396" s="9" t="str">
        <f>IF(Search!$O$4="","",IF(COUNTA($AW2396)=1,IF(Search!$O$4="N","N",1),""))</f>
        <v/>
      </c>
      <c r="U2396" s="9" t="str">
        <f>IF(Search!$O$5="","",IF($AW2396="","",IF($AW2396&lt;Search!$O$5,"",1)))</f>
        <v/>
      </c>
      <c r="V2396" s="9" t="str">
        <f>IF(Search!$O$6="","",IF($AW2396="","",IF($AW2396&gt;Search!$O$6,"",1)))</f>
        <v/>
      </c>
      <c r="W2396" s="9" t="str">
        <f>IF(Search!$U$4="","",IF($AX2396="","",1))</f>
        <v/>
      </c>
      <c r="X2396" s="9" t="str">
        <f>IF(Search!$U$5="","",IF(ISNUMBER(SEARCH(Search!$U$5,$AX2396))=TRUE,IF(Search!$U$5="N","N",1),""))</f>
        <v/>
      </c>
      <c r="Y2396" s="9" t="str">
        <f>IF(Search!$U$6="","",IF($AY2396&lt;Search!$U$6,"",1))</f>
        <v/>
      </c>
      <c r="Z2396" s="9" t="str">
        <f>IF(Search!$R$4="","",IF(Inventory!$BA2396&lt;Search!$R$4,"",1))</f>
        <v/>
      </c>
      <c r="AA2396" s="9" t="str">
        <f>IF(Search!$R$5="","",IF($BA2396&gt;Search!$R$5,"",1))</f>
        <v/>
      </c>
      <c r="AB2396" s="9" t="str">
        <f>IF(Search!$R$6="","",IF($BB2396&lt;Search!$R$6,"",1))</f>
        <v/>
      </c>
      <c r="AC2396" s="9" t="str">
        <f>IF(Search!$R$7="","",IF($BB2396&lt;Search!$R$7,"",1))</f>
        <v/>
      </c>
      <c r="AD2396" s="45" t="str">
        <f>IF(COUNTIF($A2396:$AC2396,"n")&gt;0,"",IF(SUM($A2396:$AC2396)=COUNTA(Search!$C$4:$C$8,Search!$F$4:$F$8,Search!$I$4:$I$6,Search!$I$8,Search!$L$4:$L$8,Search!$O$4:$O$8,Search!$R$4:$R$7,Search!$U$4:$U$7)-COUNTIF(Search!$C$4:$U$7,"n"),1+LARGE($AD$1:AD2395,1),""))</f>
        <v/>
      </c>
      <c r="AE2396" s="45" t="str">
        <f t="shared" si="117"/>
        <v/>
      </c>
      <c r="AF2396" s="45" t="str">
        <f>IF(AD2396="","",COUNTIF($AE$1:$AE2395,$AE2396)+RANK($AE2396,$AE$2:$AE$10540,1))</f>
        <v/>
      </c>
      <c r="AG2396" s="45" t="str">
        <f t="shared" si="115"/>
        <v/>
      </c>
      <c r="AH2396" s="45" t="str">
        <f>IF($AD2396="","",COUNTIF($AG$1:$AG2395,$AG2396)+RANK($AG2396,$AG$1:$AG$10539,0))</f>
        <v/>
      </c>
      <c r="AI2396" s="10" t="str">
        <f t="shared" si="116"/>
        <v>2014-15 Upper Deck #524      /   $</v>
      </c>
      <c r="AJ2396" s="11">
        <v>2014</v>
      </c>
      <c r="AK2396" s="17">
        <v>15</v>
      </c>
      <c r="AL2396" s="12" t="s">
        <v>7</v>
      </c>
      <c r="AM2396" s="10">
        <v>524</v>
      </c>
      <c r="AO2396" s="9"/>
      <c r="AP2396" s="9"/>
      <c r="AQ2396" s="9" t="s">
        <v>2543</v>
      </c>
      <c r="AR2396" s="14"/>
      <c r="AS2396" s="9"/>
      <c r="AT2396" s="9"/>
      <c r="AU2396" s="9"/>
      <c r="AV2396" s="13"/>
      <c r="AW2396" s="13"/>
      <c r="AX2396" s="9"/>
      <c r="AY2396" s="9"/>
      <c r="AZ2396" s="9"/>
      <c r="BA2396" s="33"/>
      <c r="BB2396" s="33"/>
      <c r="BC2396" s="36"/>
      <c r="BD2396" s="12" t="s">
        <v>1771</v>
      </c>
    </row>
    <row r="2397" spans="1:56" s="12" customFormat="1" x14ac:dyDescent="0.2">
      <c r="A2397" s="9" t="str">
        <f>IF(Search!$C$5="","",IF(COUNTA(Inventory!$AP2397)=1,1,""))</f>
        <v/>
      </c>
      <c r="B2397" s="9" t="str">
        <f>IF(Search!$C$4="","",IF(ISNUMBER(SEARCH(Search!$C$4,$AR2397))=TRUE,1,""))</f>
        <v/>
      </c>
      <c r="C2397" s="9" t="str">
        <f>IF(Search!$C$6="x",IF(COUNTA($AQ2397)=1,1,"N"),IF(COUNTA($AQ2397)=1,"N",""))</f>
        <v>N</v>
      </c>
      <c r="D2397" s="9" t="str">
        <f>IF(Search!$O$8="","",IF(ISNUMBER(SEARCH(Search!$O$8,$BD2397))=TRUE,1,""))</f>
        <v/>
      </c>
      <c r="E2397" s="9" t="str">
        <f>IF(Search!$C$7="","",IF(ISNUMBER(SEARCH(Search!$C$7,$AN2397))=TRUE,1,""))</f>
        <v/>
      </c>
      <c r="F2397" s="9" t="str">
        <f>IF(Search!$C$8="","",IF(ISNUMBER(SEARCH(Search!$C$8,$AO2397))=TRUE,1,""))</f>
        <v/>
      </c>
      <c r="G2397" s="9" t="str">
        <f>IF(Search!$F$4="","",IF(Inventory!$AJ2397&lt;Search!$F$4,"",1))</f>
        <v/>
      </c>
      <c r="H2397" s="9" t="str">
        <f>IF(Search!$F$5="","",IF(Inventory!$AJ2397&gt;Search!$F$5,"",1))</f>
        <v/>
      </c>
      <c r="I2397" s="9" t="str">
        <f>IF(Search!$F$7="","",IF(Search!$F$8="",IF(ISNUMBER(SEARCH(Search!$F$7,$AL2397))=TRUE,1,""),""))</f>
        <v/>
      </c>
      <c r="J2397" s="9" t="str">
        <f>IF($AL2397=Search!$F$8,1,"")</f>
        <v/>
      </c>
      <c r="K2397" s="9" t="str">
        <f>IF(Search!$I$4="","",IF(COUNTA($AS2397)=1,IF(Search!$I$4="N","N",1),""))</f>
        <v/>
      </c>
      <c r="L2397" s="9" t="str">
        <f>IF(Search!$I$5="","",IF($AS2397="RC",1,""))</f>
        <v/>
      </c>
      <c r="M2397" s="9" t="str">
        <f>IF(Search!$I$6="","",IF($AS2397="RCP",1,""))</f>
        <v/>
      </c>
      <c r="N2397" s="9" t="str">
        <f>IF(Search!$I$8="","",IF(COUNTA($AT2397)=1,IF(Search!$I$8="N","N",1),""))</f>
        <v/>
      </c>
      <c r="O2397" s="9" t="str">
        <f>IF(Search!$L$4="","",IF(COUNTA($AU2397)=1,IF(Search!$L$4="N","N",1),""))</f>
        <v/>
      </c>
      <c r="P2397" s="9" t="str">
        <f>IF(Search!$L$5="","",IF(ISNUMBER(SEARCH("Jersey",$AU2397))=TRUE,IF(Search!$L$5="N","N",1),""))</f>
        <v/>
      </c>
      <c r="Q2397" s="9" t="str">
        <f>IF(Search!$L$6="","",IF(ISNUMBER(SEARCH("Patch",$AU2397))=TRUE,IF(Search!$L$6="N","N",1),""))</f>
        <v/>
      </c>
      <c r="R2397" s="9" t="str">
        <f>IF(Search!$L$7="","",IF(ISNUMBER(SEARCH("Shield",$AU2397))=TRUE,IF(Search!$L$7="N","N",1),""))</f>
        <v/>
      </c>
      <c r="S2397" s="9" t="str">
        <f>IF(Search!$L$8="","",IF(ISNUMBER(SEARCH("Stick",$AU2397))=TRUE,IF(Search!$L$8="N","N",1),""))</f>
        <v/>
      </c>
      <c r="T2397" s="9" t="str">
        <f>IF(Search!$O$4="","",IF(COUNTA($AW2397)=1,IF(Search!$O$4="N","N",1),""))</f>
        <v/>
      </c>
      <c r="U2397" s="9" t="str">
        <f>IF(Search!$O$5="","",IF($AW2397="","",IF($AW2397&lt;Search!$O$5,"",1)))</f>
        <v/>
      </c>
      <c r="V2397" s="9" t="str">
        <f>IF(Search!$O$6="","",IF($AW2397="","",IF($AW2397&gt;Search!$O$6,"",1)))</f>
        <v/>
      </c>
      <c r="W2397" s="9" t="str">
        <f>IF(Search!$U$4="","",IF($AX2397="","",1))</f>
        <v/>
      </c>
      <c r="X2397" s="9" t="str">
        <f>IF(Search!$U$5="","",IF(ISNUMBER(SEARCH(Search!$U$5,$AX2397))=TRUE,IF(Search!$U$5="N","N",1),""))</f>
        <v/>
      </c>
      <c r="Y2397" s="9" t="str">
        <f>IF(Search!$U$6="","",IF($AY2397&lt;Search!$U$6,"",1))</f>
        <v/>
      </c>
      <c r="Z2397" s="9" t="str">
        <f>IF(Search!$R$4="","",IF(Inventory!$BA2397&lt;Search!$R$4,"",1))</f>
        <v/>
      </c>
      <c r="AA2397" s="9" t="str">
        <f>IF(Search!$R$5="","",IF($BA2397&gt;Search!$R$5,"",1))</f>
        <v/>
      </c>
      <c r="AB2397" s="9" t="str">
        <f>IF(Search!$R$6="","",IF($BB2397&lt;Search!$R$6,"",1))</f>
        <v/>
      </c>
      <c r="AC2397" s="9" t="str">
        <f>IF(Search!$R$7="","",IF($BB2397&lt;Search!$R$7,"",1))</f>
        <v/>
      </c>
      <c r="AD2397" s="45" t="str">
        <f>IF(COUNTIF($A2397:$AC2397,"n")&gt;0,"",IF(SUM($A2397:$AC2397)=COUNTA(Search!$C$4:$C$8,Search!$F$4:$F$8,Search!$I$4:$I$6,Search!$I$8,Search!$L$4:$L$8,Search!$O$4:$O$8,Search!$R$4:$R$7,Search!$U$4:$U$7)-COUNTIF(Search!$C$4:$U$7,"n"),1+LARGE($AD$1:AD2396,1),""))</f>
        <v/>
      </c>
      <c r="AE2397" s="45" t="str">
        <f t="shared" si="117"/>
        <v/>
      </c>
      <c r="AF2397" s="45" t="str">
        <f>IF(AD2397="","",COUNTIF($AE$1:$AE2396,$AE2397)+RANK($AE2397,$AE$2:$AE$10540,1))</f>
        <v/>
      </c>
      <c r="AG2397" s="45" t="str">
        <f t="shared" si="115"/>
        <v/>
      </c>
      <c r="AH2397" s="45" t="str">
        <f>IF($AD2397="","",COUNTIF($AG$1:$AG2396,$AG2397)+RANK($AG2397,$AG$1:$AG$10539,0))</f>
        <v/>
      </c>
      <c r="AI2397" s="10" t="str">
        <f t="shared" si="116"/>
        <v>2014-15 Upper Deck #525      /   $</v>
      </c>
      <c r="AJ2397" s="11">
        <v>2014</v>
      </c>
      <c r="AK2397" s="17">
        <v>15</v>
      </c>
      <c r="AL2397" s="12" t="s">
        <v>7</v>
      </c>
      <c r="AM2397" s="10">
        <v>525</v>
      </c>
      <c r="AO2397" s="9"/>
      <c r="AP2397" s="9"/>
      <c r="AQ2397" s="9" t="s">
        <v>2543</v>
      </c>
      <c r="AR2397" s="14"/>
      <c r="AS2397" s="9"/>
      <c r="AT2397" s="9"/>
      <c r="AU2397" s="9"/>
      <c r="AV2397" s="13"/>
      <c r="AW2397" s="13"/>
      <c r="AX2397" s="9"/>
      <c r="AY2397" s="9"/>
      <c r="AZ2397" s="9"/>
      <c r="BA2397" s="33"/>
      <c r="BB2397" s="33"/>
      <c r="BC2397" s="36"/>
      <c r="BD2397" s="12" t="s">
        <v>1771</v>
      </c>
    </row>
    <row r="2398" spans="1:56" s="12" customFormat="1" x14ac:dyDescent="0.2">
      <c r="A2398" s="9" t="str">
        <f>IF(Search!$C$5="","",IF(COUNTA(Inventory!$AP2398)=1,1,""))</f>
        <v/>
      </c>
      <c r="B2398" s="9" t="str">
        <f>IF(Search!$C$4="","",IF(ISNUMBER(SEARCH(Search!$C$4,$AR2398))=TRUE,1,""))</f>
        <v/>
      </c>
      <c r="C2398" s="9" t="str">
        <f>IF(Search!$C$6="x",IF(COUNTA($AQ2398)=1,1,"N"),IF(COUNTA($AQ2398)=1,"N",""))</f>
        <v>N</v>
      </c>
      <c r="D2398" s="9" t="str">
        <f>IF(Search!$O$8="","",IF(ISNUMBER(SEARCH(Search!$O$8,$BD2398))=TRUE,1,""))</f>
        <v/>
      </c>
      <c r="E2398" s="9" t="str">
        <f>IF(Search!$C$7="","",IF(ISNUMBER(SEARCH(Search!$C$7,$AN2398))=TRUE,1,""))</f>
        <v/>
      </c>
      <c r="F2398" s="9" t="str">
        <f>IF(Search!$C$8="","",IF(ISNUMBER(SEARCH(Search!$C$8,$AO2398))=TRUE,1,""))</f>
        <v/>
      </c>
      <c r="G2398" s="9" t="str">
        <f>IF(Search!$F$4="","",IF(Inventory!$AJ2398&lt;Search!$F$4,"",1))</f>
        <v/>
      </c>
      <c r="H2398" s="9" t="str">
        <f>IF(Search!$F$5="","",IF(Inventory!$AJ2398&gt;Search!$F$5,"",1))</f>
        <v/>
      </c>
      <c r="I2398" s="9" t="str">
        <f>IF(Search!$F$7="","",IF(Search!$F$8="",IF(ISNUMBER(SEARCH(Search!$F$7,$AL2398))=TRUE,1,""),""))</f>
        <v/>
      </c>
      <c r="J2398" s="9" t="str">
        <f>IF($AL2398=Search!$F$8,1,"")</f>
        <v/>
      </c>
      <c r="K2398" s="9" t="str">
        <f>IF(Search!$I$4="","",IF(COUNTA($AS2398)=1,IF(Search!$I$4="N","N",1),""))</f>
        <v/>
      </c>
      <c r="L2398" s="9" t="str">
        <f>IF(Search!$I$5="","",IF($AS2398="RC",1,""))</f>
        <v/>
      </c>
      <c r="M2398" s="9" t="str">
        <f>IF(Search!$I$6="","",IF($AS2398="RCP",1,""))</f>
        <v/>
      </c>
      <c r="N2398" s="9" t="str">
        <f>IF(Search!$I$8="","",IF(COUNTA($AT2398)=1,IF(Search!$I$8="N","N",1),""))</f>
        <v/>
      </c>
      <c r="O2398" s="9" t="str">
        <f>IF(Search!$L$4="","",IF(COUNTA($AU2398)=1,IF(Search!$L$4="N","N",1),""))</f>
        <v/>
      </c>
      <c r="P2398" s="9" t="str">
        <f>IF(Search!$L$5="","",IF(ISNUMBER(SEARCH("Jersey",$AU2398))=TRUE,IF(Search!$L$5="N","N",1),""))</f>
        <v/>
      </c>
      <c r="Q2398" s="9" t="str">
        <f>IF(Search!$L$6="","",IF(ISNUMBER(SEARCH("Patch",$AU2398))=TRUE,IF(Search!$L$6="N","N",1),""))</f>
        <v/>
      </c>
      <c r="R2398" s="9" t="str">
        <f>IF(Search!$L$7="","",IF(ISNUMBER(SEARCH("Shield",$AU2398))=TRUE,IF(Search!$L$7="N","N",1),""))</f>
        <v/>
      </c>
      <c r="S2398" s="9" t="str">
        <f>IF(Search!$L$8="","",IF(ISNUMBER(SEARCH("Stick",$AU2398))=TRUE,IF(Search!$L$8="N","N",1),""))</f>
        <v/>
      </c>
      <c r="T2398" s="9" t="str">
        <f>IF(Search!$O$4="","",IF(COUNTA($AW2398)=1,IF(Search!$O$4="N","N",1),""))</f>
        <v/>
      </c>
      <c r="U2398" s="9" t="str">
        <f>IF(Search!$O$5="","",IF($AW2398="","",IF($AW2398&lt;Search!$O$5,"",1)))</f>
        <v/>
      </c>
      <c r="V2398" s="9" t="str">
        <f>IF(Search!$O$6="","",IF($AW2398="","",IF($AW2398&gt;Search!$O$6,"",1)))</f>
        <v/>
      </c>
      <c r="W2398" s="9" t="str">
        <f>IF(Search!$U$4="","",IF($AX2398="","",1))</f>
        <v/>
      </c>
      <c r="X2398" s="9" t="str">
        <f>IF(Search!$U$5="","",IF(ISNUMBER(SEARCH(Search!$U$5,$AX2398))=TRUE,IF(Search!$U$5="N","N",1),""))</f>
        <v/>
      </c>
      <c r="Y2398" s="9" t="str">
        <f>IF(Search!$U$6="","",IF($AY2398&lt;Search!$U$6,"",1))</f>
        <v/>
      </c>
      <c r="Z2398" s="9" t="str">
        <f>IF(Search!$R$4="","",IF(Inventory!$BA2398&lt;Search!$R$4,"",1))</f>
        <v/>
      </c>
      <c r="AA2398" s="9" t="str">
        <f>IF(Search!$R$5="","",IF($BA2398&gt;Search!$R$5,"",1))</f>
        <v/>
      </c>
      <c r="AB2398" s="9" t="str">
        <f>IF(Search!$R$6="","",IF($BB2398&lt;Search!$R$6,"",1))</f>
        <v/>
      </c>
      <c r="AC2398" s="9" t="str">
        <f>IF(Search!$R$7="","",IF($BB2398&lt;Search!$R$7,"",1))</f>
        <v/>
      </c>
      <c r="AD2398" s="45" t="str">
        <f>IF(COUNTIF($A2398:$AC2398,"n")&gt;0,"",IF(SUM($A2398:$AC2398)=COUNTA(Search!$C$4:$C$8,Search!$F$4:$F$8,Search!$I$4:$I$6,Search!$I$8,Search!$L$4:$L$8,Search!$O$4:$O$8,Search!$R$4:$R$7,Search!$U$4:$U$7)-COUNTIF(Search!$C$4:$U$7,"n"),1+LARGE($AD$1:AD2397,1),""))</f>
        <v/>
      </c>
      <c r="AE2398" s="45" t="str">
        <f t="shared" si="117"/>
        <v/>
      </c>
      <c r="AF2398" s="45" t="str">
        <f>IF(AD2398="","",COUNTIF($AE$1:$AE2397,$AE2398)+RANK($AE2398,$AE$2:$AE$10540,1))</f>
        <v/>
      </c>
      <c r="AG2398" s="45" t="str">
        <f t="shared" si="115"/>
        <v/>
      </c>
      <c r="AH2398" s="45" t="str">
        <f>IF($AD2398="","",COUNTIF($AG$1:$AG2397,$AG2398)+RANK($AG2398,$AG$1:$AG$10539,0))</f>
        <v/>
      </c>
      <c r="AI2398" s="10" t="str">
        <f t="shared" si="116"/>
        <v>2014-15 Upper Deck #526      /   $</v>
      </c>
      <c r="AJ2398" s="11">
        <v>2014</v>
      </c>
      <c r="AK2398" s="17">
        <v>15</v>
      </c>
      <c r="AL2398" s="12" t="s">
        <v>7</v>
      </c>
      <c r="AM2398" s="10">
        <v>526</v>
      </c>
      <c r="AO2398" s="9"/>
      <c r="AP2398" s="9"/>
      <c r="AQ2398" s="9" t="s">
        <v>2543</v>
      </c>
      <c r="AR2398" s="14"/>
      <c r="AS2398" s="9"/>
      <c r="AT2398" s="9"/>
      <c r="AU2398" s="9"/>
      <c r="AV2398" s="13"/>
      <c r="AW2398" s="13"/>
      <c r="AX2398" s="9"/>
      <c r="AY2398" s="9"/>
      <c r="AZ2398" s="9"/>
      <c r="BA2398" s="33"/>
      <c r="BB2398" s="33"/>
      <c r="BC2398" s="36"/>
      <c r="BD2398" s="12" t="s">
        <v>1771</v>
      </c>
    </row>
    <row r="2399" spans="1:56" s="12" customFormat="1" x14ac:dyDescent="0.2">
      <c r="A2399" s="9" t="str">
        <f>IF(Search!$C$5="","",IF(COUNTA(Inventory!$AP2399)=1,1,""))</f>
        <v/>
      </c>
      <c r="B2399" s="9" t="str">
        <f>IF(Search!$C$4="","",IF(ISNUMBER(SEARCH(Search!$C$4,$AR2399))=TRUE,1,""))</f>
        <v/>
      </c>
      <c r="C2399" s="9" t="str">
        <f>IF(Search!$C$6="x",IF(COUNTA($AQ2399)=1,1,"N"),IF(COUNTA($AQ2399)=1,"N",""))</f>
        <v>N</v>
      </c>
      <c r="D2399" s="9" t="str">
        <f>IF(Search!$O$8="","",IF(ISNUMBER(SEARCH(Search!$O$8,$BD2399))=TRUE,1,""))</f>
        <v/>
      </c>
      <c r="E2399" s="9" t="str">
        <f>IF(Search!$C$7="","",IF(ISNUMBER(SEARCH(Search!$C$7,$AN2399))=TRUE,1,""))</f>
        <v/>
      </c>
      <c r="F2399" s="9" t="str">
        <f>IF(Search!$C$8="","",IF(ISNUMBER(SEARCH(Search!$C$8,$AO2399))=TRUE,1,""))</f>
        <v/>
      </c>
      <c r="G2399" s="9" t="str">
        <f>IF(Search!$F$4="","",IF(Inventory!$AJ2399&lt;Search!$F$4,"",1))</f>
        <v/>
      </c>
      <c r="H2399" s="9" t="str">
        <f>IF(Search!$F$5="","",IF(Inventory!$AJ2399&gt;Search!$F$5,"",1))</f>
        <v/>
      </c>
      <c r="I2399" s="9" t="str">
        <f>IF(Search!$F$7="","",IF(Search!$F$8="",IF(ISNUMBER(SEARCH(Search!$F$7,$AL2399))=TRUE,1,""),""))</f>
        <v/>
      </c>
      <c r="J2399" s="9" t="str">
        <f>IF($AL2399=Search!$F$8,1,"")</f>
        <v/>
      </c>
      <c r="K2399" s="9" t="str">
        <f>IF(Search!$I$4="","",IF(COUNTA($AS2399)=1,IF(Search!$I$4="N","N",1),""))</f>
        <v/>
      </c>
      <c r="L2399" s="9" t="str">
        <f>IF(Search!$I$5="","",IF($AS2399="RC",1,""))</f>
        <v/>
      </c>
      <c r="M2399" s="9" t="str">
        <f>IF(Search!$I$6="","",IF($AS2399="RCP",1,""))</f>
        <v/>
      </c>
      <c r="N2399" s="9" t="str">
        <f>IF(Search!$I$8="","",IF(COUNTA($AT2399)=1,IF(Search!$I$8="N","N",1),""))</f>
        <v/>
      </c>
      <c r="O2399" s="9" t="str">
        <f>IF(Search!$L$4="","",IF(COUNTA($AU2399)=1,IF(Search!$L$4="N","N",1),""))</f>
        <v/>
      </c>
      <c r="P2399" s="9" t="str">
        <f>IF(Search!$L$5="","",IF(ISNUMBER(SEARCH("Jersey",$AU2399))=TRUE,IF(Search!$L$5="N","N",1),""))</f>
        <v/>
      </c>
      <c r="Q2399" s="9" t="str">
        <f>IF(Search!$L$6="","",IF(ISNUMBER(SEARCH("Patch",$AU2399))=TRUE,IF(Search!$L$6="N","N",1),""))</f>
        <v/>
      </c>
      <c r="R2399" s="9" t="str">
        <f>IF(Search!$L$7="","",IF(ISNUMBER(SEARCH("Shield",$AU2399))=TRUE,IF(Search!$L$7="N","N",1),""))</f>
        <v/>
      </c>
      <c r="S2399" s="9" t="str">
        <f>IF(Search!$L$8="","",IF(ISNUMBER(SEARCH("Stick",$AU2399))=TRUE,IF(Search!$L$8="N","N",1),""))</f>
        <v/>
      </c>
      <c r="T2399" s="9" t="str">
        <f>IF(Search!$O$4="","",IF(COUNTA($AW2399)=1,IF(Search!$O$4="N","N",1),""))</f>
        <v/>
      </c>
      <c r="U2399" s="9" t="str">
        <f>IF(Search!$O$5="","",IF($AW2399="","",IF($AW2399&lt;Search!$O$5,"",1)))</f>
        <v/>
      </c>
      <c r="V2399" s="9" t="str">
        <f>IF(Search!$O$6="","",IF($AW2399="","",IF($AW2399&gt;Search!$O$6,"",1)))</f>
        <v/>
      </c>
      <c r="W2399" s="9" t="str">
        <f>IF(Search!$U$4="","",IF($AX2399="","",1))</f>
        <v/>
      </c>
      <c r="X2399" s="9" t="str">
        <f>IF(Search!$U$5="","",IF(ISNUMBER(SEARCH(Search!$U$5,$AX2399))=TRUE,IF(Search!$U$5="N","N",1),""))</f>
        <v/>
      </c>
      <c r="Y2399" s="9" t="str">
        <f>IF(Search!$U$6="","",IF($AY2399&lt;Search!$U$6,"",1))</f>
        <v/>
      </c>
      <c r="Z2399" s="9" t="str">
        <f>IF(Search!$R$4="","",IF(Inventory!$BA2399&lt;Search!$R$4,"",1))</f>
        <v/>
      </c>
      <c r="AA2399" s="9" t="str">
        <f>IF(Search!$R$5="","",IF($BA2399&gt;Search!$R$5,"",1))</f>
        <v/>
      </c>
      <c r="AB2399" s="9" t="str">
        <f>IF(Search!$R$6="","",IF($BB2399&lt;Search!$R$6,"",1))</f>
        <v/>
      </c>
      <c r="AC2399" s="9" t="str">
        <f>IF(Search!$R$7="","",IF($BB2399&lt;Search!$R$7,"",1))</f>
        <v/>
      </c>
      <c r="AD2399" s="45" t="str">
        <f>IF(COUNTIF($A2399:$AC2399,"n")&gt;0,"",IF(SUM($A2399:$AC2399)=COUNTA(Search!$C$4:$C$8,Search!$F$4:$F$8,Search!$I$4:$I$6,Search!$I$8,Search!$L$4:$L$8,Search!$O$4:$O$8,Search!$R$4:$R$7,Search!$U$4:$U$7)-COUNTIF(Search!$C$4:$U$7,"n"),1+LARGE($AD$1:AD2398,1),""))</f>
        <v/>
      </c>
      <c r="AE2399" s="45" t="str">
        <f t="shared" si="117"/>
        <v/>
      </c>
      <c r="AF2399" s="45" t="str">
        <f>IF(AD2399="","",COUNTIF($AE$1:$AE2398,$AE2399)+RANK($AE2399,$AE$2:$AE$10540,1))</f>
        <v/>
      </c>
      <c r="AG2399" s="45" t="str">
        <f t="shared" si="115"/>
        <v/>
      </c>
      <c r="AH2399" s="45" t="str">
        <f>IF($AD2399="","",COUNTIF($AG$1:$AG2398,$AG2399)+RANK($AG2399,$AG$1:$AG$10539,0))</f>
        <v/>
      </c>
      <c r="AI2399" s="10" t="str">
        <f t="shared" si="116"/>
        <v>2014-15 Upper Deck #527      /   $</v>
      </c>
      <c r="AJ2399" s="11">
        <v>2014</v>
      </c>
      <c r="AK2399" s="17">
        <v>15</v>
      </c>
      <c r="AL2399" s="12" t="s">
        <v>7</v>
      </c>
      <c r="AM2399" s="10">
        <v>527</v>
      </c>
      <c r="AO2399" s="9"/>
      <c r="AP2399" s="9"/>
      <c r="AQ2399" s="9" t="s">
        <v>2543</v>
      </c>
      <c r="AR2399" s="14"/>
      <c r="AS2399" s="9"/>
      <c r="AT2399" s="9"/>
      <c r="AU2399" s="9"/>
      <c r="AV2399" s="13"/>
      <c r="AW2399" s="13"/>
      <c r="AX2399" s="9"/>
      <c r="AY2399" s="9"/>
      <c r="AZ2399" s="9"/>
      <c r="BA2399" s="33"/>
      <c r="BB2399" s="33"/>
      <c r="BC2399" s="36"/>
      <c r="BD2399" s="12" t="s">
        <v>1771</v>
      </c>
    </row>
    <row r="2400" spans="1:56" s="12" customFormat="1" x14ac:dyDescent="0.2">
      <c r="A2400" s="9" t="str">
        <f>IF(Search!$C$5="","",IF(COUNTA(Inventory!$AP2400)=1,1,""))</f>
        <v/>
      </c>
      <c r="B2400" s="9" t="str">
        <f>IF(Search!$C$4="","",IF(ISNUMBER(SEARCH(Search!$C$4,$AR2400))=TRUE,1,""))</f>
        <v/>
      </c>
      <c r="C2400" s="9" t="str">
        <f>IF(Search!$C$6="x",IF(COUNTA($AQ2400)=1,1,"N"),IF(COUNTA($AQ2400)=1,"N",""))</f>
        <v>N</v>
      </c>
      <c r="D2400" s="9" t="str">
        <f>IF(Search!$O$8="","",IF(ISNUMBER(SEARCH(Search!$O$8,$BD2400))=TRUE,1,""))</f>
        <v/>
      </c>
      <c r="E2400" s="9" t="str">
        <f>IF(Search!$C$7="","",IF(ISNUMBER(SEARCH(Search!$C$7,$AN2400))=TRUE,1,""))</f>
        <v/>
      </c>
      <c r="F2400" s="9" t="str">
        <f>IF(Search!$C$8="","",IF(ISNUMBER(SEARCH(Search!$C$8,$AO2400))=TRUE,1,""))</f>
        <v/>
      </c>
      <c r="G2400" s="9" t="str">
        <f>IF(Search!$F$4="","",IF(Inventory!$AJ2400&lt;Search!$F$4,"",1))</f>
        <v/>
      </c>
      <c r="H2400" s="9" t="str">
        <f>IF(Search!$F$5="","",IF(Inventory!$AJ2400&gt;Search!$F$5,"",1))</f>
        <v/>
      </c>
      <c r="I2400" s="9" t="str">
        <f>IF(Search!$F$7="","",IF(Search!$F$8="",IF(ISNUMBER(SEARCH(Search!$F$7,$AL2400))=TRUE,1,""),""))</f>
        <v/>
      </c>
      <c r="J2400" s="9" t="str">
        <f>IF($AL2400=Search!$F$8,1,"")</f>
        <v/>
      </c>
      <c r="K2400" s="9" t="str">
        <f>IF(Search!$I$4="","",IF(COUNTA($AS2400)=1,IF(Search!$I$4="N","N",1),""))</f>
        <v/>
      </c>
      <c r="L2400" s="9" t="str">
        <f>IF(Search!$I$5="","",IF($AS2400="RC",1,""))</f>
        <v/>
      </c>
      <c r="M2400" s="9" t="str">
        <f>IF(Search!$I$6="","",IF($AS2400="RCP",1,""))</f>
        <v/>
      </c>
      <c r="N2400" s="9" t="str">
        <f>IF(Search!$I$8="","",IF(COUNTA($AT2400)=1,IF(Search!$I$8="N","N",1),""))</f>
        <v/>
      </c>
      <c r="O2400" s="9" t="str">
        <f>IF(Search!$L$4="","",IF(COUNTA($AU2400)=1,IF(Search!$L$4="N","N",1),""))</f>
        <v/>
      </c>
      <c r="P2400" s="9" t="str">
        <f>IF(Search!$L$5="","",IF(ISNUMBER(SEARCH("Jersey",$AU2400))=TRUE,IF(Search!$L$5="N","N",1),""))</f>
        <v/>
      </c>
      <c r="Q2400" s="9" t="str">
        <f>IF(Search!$L$6="","",IF(ISNUMBER(SEARCH("Patch",$AU2400))=TRUE,IF(Search!$L$6="N","N",1),""))</f>
        <v/>
      </c>
      <c r="R2400" s="9" t="str">
        <f>IF(Search!$L$7="","",IF(ISNUMBER(SEARCH("Shield",$AU2400))=TRUE,IF(Search!$L$7="N","N",1),""))</f>
        <v/>
      </c>
      <c r="S2400" s="9" t="str">
        <f>IF(Search!$L$8="","",IF(ISNUMBER(SEARCH("Stick",$AU2400))=TRUE,IF(Search!$L$8="N","N",1),""))</f>
        <v/>
      </c>
      <c r="T2400" s="9" t="str">
        <f>IF(Search!$O$4="","",IF(COUNTA($AW2400)=1,IF(Search!$O$4="N","N",1),""))</f>
        <v/>
      </c>
      <c r="U2400" s="9" t="str">
        <f>IF(Search!$O$5="","",IF($AW2400="","",IF($AW2400&lt;Search!$O$5,"",1)))</f>
        <v/>
      </c>
      <c r="V2400" s="9" t="str">
        <f>IF(Search!$O$6="","",IF($AW2400="","",IF($AW2400&gt;Search!$O$6,"",1)))</f>
        <v/>
      </c>
      <c r="W2400" s="9" t="str">
        <f>IF(Search!$U$4="","",IF($AX2400="","",1))</f>
        <v/>
      </c>
      <c r="X2400" s="9" t="str">
        <f>IF(Search!$U$5="","",IF(ISNUMBER(SEARCH(Search!$U$5,$AX2400))=TRUE,IF(Search!$U$5="N","N",1),""))</f>
        <v/>
      </c>
      <c r="Y2400" s="9" t="str">
        <f>IF(Search!$U$6="","",IF($AY2400&lt;Search!$U$6,"",1))</f>
        <v/>
      </c>
      <c r="Z2400" s="9" t="str">
        <f>IF(Search!$R$4="","",IF(Inventory!$BA2400&lt;Search!$R$4,"",1))</f>
        <v/>
      </c>
      <c r="AA2400" s="9" t="str">
        <f>IF(Search!$R$5="","",IF($BA2400&gt;Search!$R$5,"",1))</f>
        <v/>
      </c>
      <c r="AB2400" s="9" t="str">
        <f>IF(Search!$R$6="","",IF($BB2400&lt;Search!$R$6,"",1))</f>
        <v/>
      </c>
      <c r="AC2400" s="9" t="str">
        <f>IF(Search!$R$7="","",IF($BB2400&lt;Search!$R$7,"",1))</f>
        <v/>
      </c>
      <c r="AD2400" s="45" t="str">
        <f>IF(COUNTIF($A2400:$AC2400,"n")&gt;0,"",IF(SUM($A2400:$AC2400)=COUNTA(Search!$C$4:$C$8,Search!$F$4:$F$8,Search!$I$4:$I$6,Search!$I$8,Search!$L$4:$L$8,Search!$O$4:$O$8,Search!$R$4:$R$7,Search!$U$4:$U$7)-COUNTIF(Search!$C$4:$U$7,"n"),1+LARGE($AD$1:AD2399,1),""))</f>
        <v/>
      </c>
      <c r="AE2400" s="45" t="str">
        <f t="shared" si="117"/>
        <v/>
      </c>
      <c r="AF2400" s="45" t="str">
        <f>IF(AD2400="","",COUNTIF($AE$1:$AE2399,$AE2400)+RANK($AE2400,$AE$2:$AE$10540,1))</f>
        <v/>
      </c>
      <c r="AG2400" s="45" t="str">
        <f t="shared" si="115"/>
        <v/>
      </c>
      <c r="AH2400" s="45" t="str">
        <f>IF($AD2400="","",COUNTIF($AG$1:$AG2399,$AG2400)+RANK($AG2400,$AG$1:$AG$10539,0))</f>
        <v/>
      </c>
      <c r="AI2400" s="10" t="str">
        <f t="shared" si="116"/>
        <v>2014-15 Upper Deck #528      /   $</v>
      </c>
      <c r="AJ2400" s="11">
        <v>2014</v>
      </c>
      <c r="AK2400" s="17">
        <v>15</v>
      </c>
      <c r="AL2400" s="12" t="s">
        <v>7</v>
      </c>
      <c r="AM2400" s="10">
        <v>528</v>
      </c>
      <c r="AO2400" s="9"/>
      <c r="AP2400" s="9"/>
      <c r="AQ2400" s="9" t="s">
        <v>2543</v>
      </c>
      <c r="AR2400" s="14"/>
      <c r="AS2400" s="9"/>
      <c r="AT2400" s="9"/>
      <c r="AU2400" s="9"/>
      <c r="AV2400" s="13"/>
      <c r="AW2400" s="13"/>
      <c r="AX2400" s="9"/>
      <c r="AY2400" s="9"/>
      <c r="AZ2400" s="9"/>
      <c r="BA2400" s="33"/>
      <c r="BB2400" s="33"/>
      <c r="BC2400" s="36"/>
      <c r="BD2400" s="12" t="s">
        <v>1771</v>
      </c>
    </row>
    <row r="2401" spans="1:56" s="12" customFormat="1" x14ac:dyDescent="0.2">
      <c r="A2401" s="9" t="str">
        <f>IF(Search!$C$5="","",IF(COUNTA(Inventory!$AP2401)=1,1,""))</f>
        <v/>
      </c>
      <c r="B2401" s="9" t="str">
        <f>IF(Search!$C$4="","",IF(ISNUMBER(SEARCH(Search!$C$4,$AR2401))=TRUE,1,""))</f>
        <v/>
      </c>
      <c r="C2401" s="9" t="str">
        <f>IF(Search!$C$6="x",IF(COUNTA($AQ2401)=1,1,"N"),IF(COUNTA($AQ2401)=1,"N",""))</f>
        <v>N</v>
      </c>
      <c r="D2401" s="9" t="str">
        <f>IF(Search!$O$8="","",IF(ISNUMBER(SEARCH(Search!$O$8,$BD2401))=TRUE,1,""))</f>
        <v/>
      </c>
      <c r="E2401" s="9" t="str">
        <f>IF(Search!$C$7="","",IF(ISNUMBER(SEARCH(Search!$C$7,$AN2401))=TRUE,1,""))</f>
        <v/>
      </c>
      <c r="F2401" s="9" t="str">
        <f>IF(Search!$C$8="","",IF(ISNUMBER(SEARCH(Search!$C$8,$AO2401))=TRUE,1,""))</f>
        <v/>
      </c>
      <c r="G2401" s="9" t="str">
        <f>IF(Search!$F$4="","",IF(Inventory!$AJ2401&lt;Search!$F$4,"",1))</f>
        <v/>
      </c>
      <c r="H2401" s="9" t="str">
        <f>IF(Search!$F$5="","",IF(Inventory!$AJ2401&gt;Search!$F$5,"",1))</f>
        <v/>
      </c>
      <c r="I2401" s="9" t="str">
        <f>IF(Search!$F$7="","",IF(Search!$F$8="",IF(ISNUMBER(SEARCH(Search!$F$7,$AL2401))=TRUE,1,""),""))</f>
        <v/>
      </c>
      <c r="J2401" s="9" t="str">
        <f>IF($AL2401=Search!$F$8,1,"")</f>
        <v/>
      </c>
      <c r="K2401" s="9" t="str">
        <f>IF(Search!$I$4="","",IF(COUNTA($AS2401)=1,IF(Search!$I$4="N","N",1),""))</f>
        <v/>
      </c>
      <c r="L2401" s="9" t="str">
        <f>IF(Search!$I$5="","",IF($AS2401="RC",1,""))</f>
        <v/>
      </c>
      <c r="M2401" s="9" t="str">
        <f>IF(Search!$I$6="","",IF($AS2401="RCP",1,""))</f>
        <v/>
      </c>
      <c r="N2401" s="9" t="str">
        <f>IF(Search!$I$8="","",IF(COUNTA($AT2401)=1,IF(Search!$I$8="N","N",1),""))</f>
        <v/>
      </c>
      <c r="O2401" s="9" t="str">
        <f>IF(Search!$L$4="","",IF(COUNTA($AU2401)=1,IF(Search!$L$4="N","N",1),""))</f>
        <v/>
      </c>
      <c r="P2401" s="9" t="str">
        <f>IF(Search!$L$5="","",IF(ISNUMBER(SEARCH("Jersey",$AU2401))=TRUE,IF(Search!$L$5="N","N",1),""))</f>
        <v/>
      </c>
      <c r="Q2401" s="9" t="str">
        <f>IF(Search!$L$6="","",IF(ISNUMBER(SEARCH("Patch",$AU2401))=TRUE,IF(Search!$L$6="N","N",1),""))</f>
        <v/>
      </c>
      <c r="R2401" s="9" t="str">
        <f>IF(Search!$L$7="","",IF(ISNUMBER(SEARCH("Shield",$AU2401))=TRUE,IF(Search!$L$7="N","N",1),""))</f>
        <v/>
      </c>
      <c r="S2401" s="9" t="str">
        <f>IF(Search!$L$8="","",IF(ISNUMBER(SEARCH("Stick",$AU2401))=TRUE,IF(Search!$L$8="N","N",1),""))</f>
        <v/>
      </c>
      <c r="T2401" s="9" t="str">
        <f>IF(Search!$O$4="","",IF(COUNTA($AW2401)=1,IF(Search!$O$4="N","N",1),""))</f>
        <v/>
      </c>
      <c r="U2401" s="9" t="str">
        <f>IF(Search!$O$5="","",IF($AW2401="","",IF($AW2401&lt;Search!$O$5,"",1)))</f>
        <v/>
      </c>
      <c r="V2401" s="9" t="str">
        <f>IF(Search!$O$6="","",IF($AW2401="","",IF($AW2401&gt;Search!$O$6,"",1)))</f>
        <v/>
      </c>
      <c r="W2401" s="9" t="str">
        <f>IF(Search!$U$4="","",IF($AX2401="","",1))</f>
        <v/>
      </c>
      <c r="X2401" s="9" t="str">
        <f>IF(Search!$U$5="","",IF(ISNUMBER(SEARCH(Search!$U$5,$AX2401))=TRUE,IF(Search!$U$5="N","N",1),""))</f>
        <v/>
      </c>
      <c r="Y2401" s="9" t="str">
        <f>IF(Search!$U$6="","",IF($AY2401&lt;Search!$U$6,"",1))</f>
        <v/>
      </c>
      <c r="Z2401" s="9" t="str">
        <f>IF(Search!$R$4="","",IF(Inventory!$BA2401&lt;Search!$R$4,"",1))</f>
        <v/>
      </c>
      <c r="AA2401" s="9" t="str">
        <f>IF(Search!$R$5="","",IF($BA2401&gt;Search!$R$5,"",1))</f>
        <v/>
      </c>
      <c r="AB2401" s="9" t="str">
        <f>IF(Search!$R$6="","",IF($BB2401&lt;Search!$R$6,"",1))</f>
        <v/>
      </c>
      <c r="AC2401" s="9" t="str">
        <f>IF(Search!$R$7="","",IF($BB2401&lt;Search!$R$7,"",1))</f>
        <v/>
      </c>
      <c r="AD2401" s="45" t="str">
        <f>IF(COUNTIF($A2401:$AC2401,"n")&gt;0,"",IF(SUM($A2401:$AC2401)=COUNTA(Search!$C$4:$C$8,Search!$F$4:$F$8,Search!$I$4:$I$6,Search!$I$8,Search!$L$4:$L$8,Search!$O$4:$O$8,Search!$R$4:$R$7,Search!$U$4:$U$7)-COUNTIF(Search!$C$4:$U$7,"n"),1+LARGE($AD$1:AD2400,1),""))</f>
        <v/>
      </c>
      <c r="AE2401" s="45" t="str">
        <f t="shared" si="117"/>
        <v/>
      </c>
      <c r="AF2401" s="45" t="str">
        <f>IF(AD2401="","",COUNTIF($AE$1:$AE2400,$AE2401)+RANK($AE2401,$AE$2:$AE$10540,1))</f>
        <v/>
      </c>
      <c r="AG2401" s="45" t="str">
        <f t="shared" si="115"/>
        <v/>
      </c>
      <c r="AH2401" s="45" t="str">
        <f>IF($AD2401="","",COUNTIF($AG$1:$AG2400,$AG2401)+RANK($AG2401,$AG$1:$AG$10539,0))</f>
        <v/>
      </c>
      <c r="AI2401" s="10" t="str">
        <f t="shared" si="116"/>
        <v>2014-15 Upper Deck #529      /   $</v>
      </c>
      <c r="AJ2401" s="11">
        <v>2014</v>
      </c>
      <c r="AK2401" s="17">
        <v>15</v>
      </c>
      <c r="AL2401" s="12" t="s">
        <v>7</v>
      </c>
      <c r="AM2401" s="10">
        <v>529</v>
      </c>
      <c r="AO2401" s="9"/>
      <c r="AP2401" s="9"/>
      <c r="AQ2401" s="9" t="s">
        <v>2543</v>
      </c>
      <c r="AR2401" s="14"/>
      <c r="AS2401" s="9"/>
      <c r="AT2401" s="9"/>
      <c r="AU2401" s="9"/>
      <c r="AV2401" s="13"/>
      <c r="AW2401" s="13"/>
      <c r="AX2401" s="9"/>
      <c r="AY2401" s="9"/>
      <c r="AZ2401" s="9"/>
      <c r="BA2401" s="33"/>
      <c r="BB2401" s="33"/>
      <c r="BC2401" s="36"/>
      <c r="BD2401" s="12" t="s">
        <v>1771</v>
      </c>
    </row>
    <row r="2402" spans="1:56" s="12" customFormat="1" x14ac:dyDescent="0.2">
      <c r="A2402" s="9" t="str">
        <f>IF(Search!$C$5="","",IF(COUNTA(Inventory!$AP2402)=1,1,""))</f>
        <v/>
      </c>
      <c r="B2402" s="9" t="str">
        <f>IF(Search!$C$4="","",IF(ISNUMBER(SEARCH(Search!$C$4,$AR2402))=TRUE,1,""))</f>
        <v/>
      </c>
      <c r="C2402" s="9" t="str">
        <f>IF(Search!$C$6="x",IF(COUNTA($AQ2402)=1,1,"N"),IF(COUNTA($AQ2402)=1,"N",""))</f>
        <v>N</v>
      </c>
      <c r="D2402" s="9" t="str">
        <f>IF(Search!$O$8="","",IF(ISNUMBER(SEARCH(Search!$O$8,$BD2402))=TRUE,1,""))</f>
        <v/>
      </c>
      <c r="E2402" s="9" t="str">
        <f>IF(Search!$C$7="","",IF(ISNUMBER(SEARCH(Search!$C$7,$AN2402))=TRUE,1,""))</f>
        <v/>
      </c>
      <c r="F2402" s="9" t="str">
        <f>IF(Search!$C$8="","",IF(ISNUMBER(SEARCH(Search!$C$8,$AO2402))=TRUE,1,""))</f>
        <v/>
      </c>
      <c r="G2402" s="9" t="str">
        <f>IF(Search!$F$4="","",IF(Inventory!$AJ2402&lt;Search!$F$4,"",1))</f>
        <v/>
      </c>
      <c r="H2402" s="9" t="str">
        <f>IF(Search!$F$5="","",IF(Inventory!$AJ2402&gt;Search!$F$5,"",1))</f>
        <v/>
      </c>
      <c r="I2402" s="9" t="str">
        <f>IF(Search!$F$7="","",IF(Search!$F$8="",IF(ISNUMBER(SEARCH(Search!$F$7,$AL2402))=TRUE,1,""),""))</f>
        <v/>
      </c>
      <c r="J2402" s="9" t="str">
        <f>IF($AL2402=Search!$F$8,1,"")</f>
        <v/>
      </c>
      <c r="K2402" s="9" t="str">
        <f>IF(Search!$I$4="","",IF(COUNTA($AS2402)=1,IF(Search!$I$4="N","N",1),""))</f>
        <v/>
      </c>
      <c r="L2402" s="9" t="str">
        <f>IF(Search!$I$5="","",IF($AS2402="RC",1,""))</f>
        <v/>
      </c>
      <c r="M2402" s="9" t="str">
        <f>IF(Search!$I$6="","",IF($AS2402="RCP",1,""))</f>
        <v/>
      </c>
      <c r="N2402" s="9" t="str">
        <f>IF(Search!$I$8="","",IF(COUNTA($AT2402)=1,IF(Search!$I$8="N","N",1),""))</f>
        <v/>
      </c>
      <c r="O2402" s="9" t="str">
        <f>IF(Search!$L$4="","",IF(COUNTA($AU2402)=1,IF(Search!$L$4="N","N",1),""))</f>
        <v/>
      </c>
      <c r="P2402" s="9" t="str">
        <f>IF(Search!$L$5="","",IF(ISNUMBER(SEARCH("Jersey",$AU2402))=TRUE,IF(Search!$L$5="N","N",1),""))</f>
        <v/>
      </c>
      <c r="Q2402" s="9" t="str">
        <f>IF(Search!$L$6="","",IF(ISNUMBER(SEARCH("Patch",$AU2402))=TRUE,IF(Search!$L$6="N","N",1),""))</f>
        <v/>
      </c>
      <c r="R2402" s="9" t="str">
        <f>IF(Search!$L$7="","",IF(ISNUMBER(SEARCH("Shield",$AU2402))=TRUE,IF(Search!$L$7="N","N",1),""))</f>
        <v/>
      </c>
      <c r="S2402" s="9" t="str">
        <f>IF(Search!$L$8="","",IF(ISNUMBER(SEARCH("Stick",$AU2402))=TRUE,IF(Search!$L$8="N","N",1),""))</f>
        <v/>
      </c>
      <c r="T2402" s="9" t="str">
        <f>IF(Search!$O$4="","",IF(COUNTA($AW2402)=1,IF(Search!$O$4="N","N",1),""))</f>
        <v/>
      </c>
      <c r="U2402" s="9" t="str">
        <f>IF(Search!$O$5="","",IF($AW2402="","",IF($AW2402&lt;Search!$O$5,"",1)))</f>
        <v/>
      </c>
      <c r="V2402" s="9" t="str">
        <f>IF(Search!$O$6="","",IF($AW2402="","",IF($AW2402&gt;Search!$O$6,"",1)))</f>
        <v/>
      </c>
      <c r="W2402" s="9" t="str">
        <f>IF(Search!$U$4="","",IF($AX2402="","",1))</f>
        <v/>
      </c>
      <c r="X2402" s="9" t="str">
        <f>IF(Search!$U$5="","",IF(ISNUMBER(SEARCH(Search!$U$5,$AX2402))=TRUE,IF(Search!$U$5="N","N",1),""))</f>
        <v/>
      </c>
      <c r="Y2402" s="9" t="str">
        <f>IF(Search!$U$6="","",IF($AY2402&lt;Search!$U$6,"",1))</f>
        <v/>
      </c>
      <c r="Z2402" s="9" t="str">
        <f>IF(Search!$R$4="","",IF(Inventory!$BA2402&lt;Search!$R$4,"",1))</f>
        <v/>
      </c>
      <c r="AA2402" s="9" t="str">
        <f>IF(Search!$R$5="","",IF($BA2402&gt;Search!$R$5,"",1))</f>
        <v/>
      </c>
      <c r="AB2402" s="9" t="str">
        <f>IF(Search!$R$6="","",IF($BB2402&lt;Search!$R$6,"",1))</f>
        <v/>
      </c>
      <c r="AC2402" s="9" t="str">
        <f>IF(Search!$R$7="","",IF($BB2402&lt;Search!$R$7,"",1))</f>
        <v/>
      </c>
      <c r="AD2402" s="45" t="str">
        <f>IF(COUNTIF($A2402:$AC2402,"n")&gt;0,"",IF(SUM($A2402:$AC2402)=COUNTA(Search!$C$4:$C$8,Search!$F$4:$F$8,Search!$I$4:$I$6,Search!$I$8,Search!$L$4:$L$8,Search!$O$4:$O$8,Search!$R$4:$R$7,Search!$U$4:$U$7)-COUNTIF(Search!$C$4:$U$7,"n"),1+LARGE($AD$1:AD2401,1),""))</f>
        <v/>
      </c>
      <c r="AE2402" s="45" t="str">
        <f t="shared" si="117"/>
        <v/>
      </c>
      <c r="AF2402" s="45" t="str">
        <f>IF(AD2402="","",COUNTIF($AE$1:$AE2401,$AE2402)+RANK($AE2402,$AE$2:$AE$10540,1))</f>
        <v/>
      </c>
      <c r="AG2402" s="45" t="str">
        <f t="shared" si="115"/>
        <v/>
      </c>
      <c r="AH2402" s="45" t="str">
        <f>IF($AD2402="","",COUNTIF($AG$1:$AG2401,$AG2402)+RANK($AG2402,$AG$1:$AG$10539,0))</f>
        <v/>
      </c>
      <c r="AI2402" s="10" t="str">
        <f t="shared" si="116"/>
        <v>2014-15 Upper Deck #530      /   $</v>
      </c>
      <c r="AJ2402" s="11">
        <v>2014</v>
      </c>
      <c r="AK2402" s="17">
        <v>15</v>
      </c>
      <c r="AL2402" s="12" t="s">
        <v>7</v>
      </c>
      <c r="AM2402" s="10">
        <v>530</v>
      </c>
      <c r="AO2402" s="9"/>
      <c r="AP2402" s="9"/>
      <c r="AQ2402" s="9" t="s">
        <v>2543</v>
      </c>
      <c r="AR2402" s="14"/>
      <c r="AS2402" s="9"/>
      <c r="AT2402" s="9"/>
      <c r="AU2402" s="9"/>
      <c r="AV2402" s="13"/>
      <c r="AW2402" s="13"/>
      <c r="AX2402" s="9"/>
      <c r="AY2402" s="9"/>
      <c r="AZ2402" s="9"/>
      <c r="BA2402" s="33"/>
      <c r="BB2402" s="33"/>
      <c r="BC2402" s="36"/>
      <c r="BD2402" s="12" t="s">
        <v>1771</v>
      </c>
    </row>
    <row r="2403" spans="1:56" s="12" customFormat="1" x14ac:dyDescent="0.2">
      <c r="A2403" s="9" t="str">
        <f>IF(Search!$C$5="","",IF(COUNTA(Inventory!$AP2403)=1,1,""))</f>
        <v/>
      </c>
      <c r="B2403" s="9" t="str">
        <f>IF(Search!$C$4="","",IF(ISNUMBER(SEARCH(Search!$C$4,$AR2403))=TRUE,1,""))</f>
        <v/>
      </c>
      <c r="C2403" s="9" t="str">
        <f>IF(Search!$C$6="x",IF(COUNTA($AQ2403)=1,1,"N"),IF(COUNTA($AQ2403)=1,"N",""))</f>
        <v/>
      </c>
      <c r="D2403" s="9" t="str">
        <f>IF(Search!$O$8="","",IF(ISNUMBER(SEARCH(Search!$O$8,$BD2403))=TRUE,1,""))</f>
        <v/>
      </c>
      <c r="E2403" s="9" t="str">
        <f>IF(Search!$C$7="","",IF(ISNUMBER(SEARCH(Search!$C$7,$AN2403))=TRUE,1,""))</f>
        <v/>
      </c>
      <c r="F2403" s="9" t="str">
        <f>IF(Search!$C$8="","",IF(ISNUMBER(SEARCH(Search!$C$8,$AO2403))=TRUE,1,""))</f>
        <v/>
      </c>
      <c r="G2403" s="9" t="str">
        <f>IF(Search!$F$4="","",IF(Inventory!$AJ2403&lt;Search!$F$4,"",1))</f>
        <v/>
      </c>
      <c r="H2403" s="9" t="str">
        <f>IF(Search!$F$5="","",IF(Inventory!$AJ2403&gt;Search!$F$5,"",1))</f>
        <v/>
      </c>
      <c r="I2403" s="9" t="str">
        <f>IF(Search!$F$7="","",IF(Search!$F$8="",IF(ISNUMBER(SEARCH(Search!$F$7,$AL2403))=TRUE,1,""),""))</f>
        <v/>
      </c>
      <c r="J2403" s="9" t="str">
        <f>IF($AL2403=Search!$F$8,1,"")</f>
        <v/>
      </c>
      <c r="K2403" s="9" t="str">
        <f>IF(Search!$I$4="","",IF(COUNTA($AS2403)=1,IF(Search!$I$4="N","N",1),""))</f>
        <v/>
      </c>
      <c r="L2403" s="9" t="str">
        <f>IF(Search!$I$5="","",IF($AS2403="RC",1,""))</f>
        <v/>
      </c>
      <c r="M2403" s="9" t="str">
        <f>IF(Search!$I$6="","",IF($AS2403="RCP",1,""))</f>
        <v/>
      </c>
      <c r="N2403" s="9" t="str">
        <f>IF(Search!$I$8="","",IF(COUNTA($AT2403)=1,IF(Search!$I$8="N","N",1),""))</f>
        <v/>
      </c>
      <c r="O2403" s="9" t="str">
        <f>IF(Search!$L$4="","",IF(COUNTA($AU2403)=1,IF(Search!$L$4="N","N",1),""))</f>
        <v/>
      </c>
      <c r="P2403" s="9" t="str">
        <f>IF(Search!$L$5="","",IF(ISNUMBER(SEARCH("Jersey",$AU2403))=TRUE,IF(Search!$L$5="N","N",1),""))</f>
        <v/>
      </c>
      <c r="Q2403" s="9" t="str">
        <f>IF(Search!$L$6="","",IF(ISNUMBER(SEARCH("Patch",$AU2403))=TRUE,IF(Search!$L$6="N","N",1),""))</f>
        <v/>
      </c>
      <c r="R2403" s="9" t="str">
        <f>IF(Search!$L$7="","",IF(ISNUMBER(SEARCH("Shield",$AU2403))=TRUE,IF(Search!$L$7="N","N",1),""))</f>
        <v/>
      </c>
      <c r="S2403" s="9" t="str">
        <f>IF(Search!$L$8="","",IF(ISNUMBER(SEARCH("Stick",$AU2403))=TRUE,IF(Search!$L$8="N","N",1),""))</f>
        <v/>
      </c>
      <c r="T2403" s="9" t="str">
        <f>IF(Search!$O$4="","",IF(COUNTA($AW2403)=1,IF(Search!$O$4="N","N",1),""))</f>
        <v/>
      </c>
      <c r="U2403" s="9" t="str">
        <f>IF(Search!$O$5="","",IF($AW2403="","",IF($AW2403&lt;Search!$O$5,"",1)))</f>
        <v/>
      </c>
      <c r="V2403" s="9" t="str">
        <f>IF(Search!$O$6="","",IF($AW2403="","",IF($AW2403&gt;Search!$O$6,"",1)))</f>
        <v/>
      </c>
      <c r="W2403" s="9" t="str">
        <f>IF(Search!$U$4="","",IF($AX2403="","",1))</f>
        <v/>
      </c>
      <c r="X2403" s="9" t="str">
        <f>IF(Search!$U$5="","",IF(ISNUMBER(SEARCH(Search!$U$5,$AX2403))=TRUE,IF(Search!$U$5="N","N",1),""))</f>
        <v/>
      </c>
      <c r="Y2403" s="9" t="str">
        <f>IF(Search!$U$6="","",IF($AY2403&lt;Search!$U$6,"",1))</f>
        <v/>
      </c>
      <c r="Z2403" s="9" t="str">
        <f>IF(Search!$R$4="","",IF(Inventory!$BA2403&lt;Search!$R$4,"",1))</f>
        <v/>
      </c>
      <c r="AA2403" s="9" t="str">
        <f>IF(Search!$R$5="","",IF($BA2403&gt;Search!$R$5,"",1))</f>
        <v/>
      </c>
      <c r="AB2403" s="9" t="str">
        <f>IF(Search!$R$6="","",IF($BB2403&lt;Search!$R$6,"",1))</f>
        <v/>
      </c>
      <c r="AC2403" s="9" t="str">
        <f>IF(Search!$R$7="","",IF($BB2403&lt;Search!$R$7,"",1))</f>
        <v/>
      </c>
      <c r="AD2403" s="45" t="str">
        <f>IF(COUNTIF($A2403:$AC2403,"n")&gt;0,"",IF(SUM($A2403:$AC2403)=COUNTA(Search!$C$4:$C$8,Search!$F$4:$F$8,Search!$I$4:$I$6,Search!$I$8,Search!$L$4:$L$8,Search!$O$4:$O$8,Search!$R$4:$R$7,Search!$U$4:$U$7)-COUNTIF(Search!$C$4:$U$7,"n"),1+LARGE($AD$1:AD2402,1),""))</f>
        <v/>
      </c>
      <c r="AE2403" s="45" t="str">
        <f t="shared" si="117"/>
        <v/>
      </c>
      <c r="AF2403" s="45" t="str">
        <f>IF(AD2403="","",COUNTIF($AE$1:$AE2402,$AE2403)+RANK($AE2403,$AE$2:$AE$10540,1))</f>
        <v/>
      </c>
      <c r="AG2403" s="45" t="str">
        <f t="shared" si="115"/>
        <v/>
      </c>
      <c r="AH2403" s="45" t="str">
        <f>IF($AD2403="","",COUNTIF($AG$1:$AG2402,$AG2403)+RANK($AG2403,$AG$1:$AG$10539,0))</f>
        <v/>
      </c>
      <c r="AI2403" s="10" t="str">
        <f t="shared" ref="AI2403" si="118">CONCATENATE(AJ2403,"-",AK2403," ",AL2403," #",AM2403," ",AN2403," ",AO2403," ",AS2403," ",AT2403," ",AU2403," ",AV2403,"/",AW2403," ",AX2403," ",AY2403,AZ2403," $",BA2403)</f>
        <v>2014-15 Upper Deck Canvas #105 Aaron Ekblad YG FLA RCP   /   $30</v>
      </c>
      <c r="AJ2403" s="11">
        <v>2014</v>
      </c>
      <c r="AK2403" s="17">
        <v>15</v>
      </c>
      <c r="AL2403" s="12" t="s">
        <v>20</v>
      </c>
      <c r="AM2403" s="10">
        <v>105</v>
      </c>
      <c r="AN2403" s="12" t="s">
        <v>2686</v>
      </c>
      <c r="AO2403" s="9" t="s">
        <v>1927</v>
      </c>
      <c r="AP2403" s="9"/>
      <c r="AQ2403" s="9"/>
      <c r="AR2403" s="14" t="s">
        <v>2129</v>
      </c>
      <c r="AS2403" s="9" t="s">
        <v>1944</v>
      </c>
      <c r="AT2403" s="9"/>
      <c r="AU2403" s="9"/>
      <c r="AV2403" s="13"/>
      <c r="AW2403" s="13"/>
      <c r="AX2403" s="9"/>
      <c r="AY2403" s="9"/>
      <c r="AZ2403" s="9"/>
      <c r="BA2403" s="33">
        <v>30</v>
      </c>
      <c r="BB2403" s="33"/>
      <c r="BC2403" s="36"/>
      <c r="BD2403" s="12" t="s">
        <v>1771</v>
      </c>
    </row>
    <row r="2404" spans="1:56" s="12" customFormat="1" x14ac:dyDescent="0.2">
      <c r="A2404" s="9" t="str">
        <f>IF(Search!$C$5="","",IF(COUNTA(Inventory!$AP2404)=1,1,""))</f>
        <v/>
      </c>
      <c r="B2404" s="9" t="str">
        <f>IF(Search!$C$4="","",IF(ISNUMBER(SEARCH(Search!$C$4,$AR2404))=TRUE,1,""))</f>
        <v/>
      </c>
      <c r="C2404" s="9" t="str">
        <f>IF(Search!$C$6="x",IF(COUNTA($AQ2404)=1,1,"N"),IF(COUNTA($AQ2404)=1,"N",""))</f>
        <v/>
      </c>
      <c r="D2404" s="9" t="str">
        <f>IF(Search!$O$8="","",IF(ISNUMBER(SEARCH(Search!$O$8,$BD2404))=TRUE,1,""))</f>
        <v/>
      </c>
      <c r="E2404" s="9" t="str">
        <f>IF(Search!$C$7="","",IF(ISNUMBER(SEARCH(Search!$C$7,$AN2404))=TRUE,1,""))</f>
        <v/>
      </c>
      <c r="F2404" s="9" t="str">
        <f>IF(Search!$C$8="","",IF(ISNUMBER(SEARCH(Search!$C$8,$AO2404))=TRUE,1,""))</f>
        <v/>
      </c>
      <c r="G2404" s="9" t="str">
        <f>IF(Search!$F$4="","",IF(Inventory!$AJ2404&lt;Search!$F$4,"",1))</f>
        <v/>
      </c>
      <c r="H2404" s="9" t="str">
        <f>IF(Search!$F$5="","",IF(Inventory!$AJ2404&gt;Search!$F$5,"",1))</f>
        <v/>
      </c>
      <c r="I2404" s="9" t="str">
        <f>IF(Search!$F$7="","",IF(Search!$F$8="",IF(ISNUMBER(SEARCH(Search!$F$7,$AL2404))=TRUE,1,""),""))</f>
        <v/>
      </c>
      <c r="J2404" s="9" t="str">
        <f>IF($AL2404=Search!$F$8,1,"")</f>
        <v/>
      </c>
      <c r="K2404" s="9" t="str">
        <f>IF(Search!$I$4="","",IF(COUNTA($AS2404)=1,IF(Search!$I$4="N","N",1),""))</f>
        <v/>
      </c>
      <c r="L2404" s="9" t="str">
        <f>IF(Search!$I$5="","",IF($AS2404="RC",1,""))</f>
        <v/>
      </c>
      <c r="M2404" s="9" t="str">
        <f>IF(Search!$I$6="","",IF($AS2404="RCP",1,""))</f>
        <v/>
      </c>
      <c r="N2404" s="9" t="str">
        <f>IF(Search!$I$8="","",IF(COUNTA($AT2404)=1,IF(Search!$I$8="N","N",1),""))</f>
        <v/>
      </c>
      <c r="O2404" s="9" t="str">
        <f>IF(Search!$L$4="","",IF(COUNTA($AU2404)=1,IF(Search!$L$4="N","N",1),""))</f>
        <v/>
      </c>
      <c r="P2404" s="9" t="str">
        <f>IF(Search!$L$5="","",IF(ISNUMBER(SEARCH("Jersey",$AU2404))=TRUE,IF(Search!$L$5="N","N",1),""))</f>
        <v/>
      </c>
      <c r="Q2404" s="9" t="str">
        <f>IF(Search!$L$6="","",IF(ISNUMBER(SEARCH("Patch",$AU2404))=TRUE,IF(Search!$L$6="N","N",1),""))</f>
        <v/>
      </c>
      <c r="R2404" s="9" t="str">
        <f>IF(Search!$L$7="","",IF(ISNUMBER(SEARCH("Shield",$AU2404))=TRUE,IF(Search!$L$7="N","N",1),""))</f>
        <v/>
      </c>
      <c r="S2404" s="9" t="str">
        <f>IF(Search!$L$8="","",IF(ISNUMBER(SEARCH("Stick",$AU2404))=TRUE,IF(Search!$L$8="N","N",1),""))</f>
        <v/>
      </c>
      <c r="T2404" s="9" t="str">
        <f>IF(Search!$O$4="","",IF(COUNTA($AW2404)=1,IF(Search!$O$4="N","N",1),""))</f>
        <v/>
      </c>
      <c r="U2404" s="9" t="str">
        <f>IF(Search!$O$5="","",IF($AW2404="","",IF($AW2404&lt;Search!$O$5,"",1)))</f>
        <v/>
      </c>
      <c r="V2404" s="9" t="str">
        <f>IF(Search!$O$6="","",IF($AW2404="","",IF($AW2404&gt;Search!$O$6,"",1)))</f>
        <v/>
      </c>
      <c r="W2404" s="9" t="str">
        <f>IF(Search!$U$4="","",IF($AX2404="","",1))</f>
        <v/>
      </c>
      <c r="X2404" s="9" t="str">
        <f>IF(Search!$U$5="","",IF(ISNUMBER(SEARCH(Search!$U$5,$AX2404))=TRUE,IF(Search!$U$5="N","N",1),""))</f>
        <v/>
      </c>
      <c r="Y2404" s="9" t="str">
        <f>IF(Search!$U$6="","",IF($AY2404&lt;Search!$U$6,"",1))</f>
        <v/>
      </c>
      <c r="Z2404" s="9" t="str">
        <f>IF(Search!$R$4="","",IF(Inventory!$BA2404&lt;Search!$R$4,"",1))</f>
        <v/>
      </c>
      <c r="AA2404" s="9" t="str">
        <f>IF(Search!$R$5="","",IF($BA2404&gt;Search!$R$5,"",1))</f>
        <v/>
      </c>
      <c r="AB2404" s="9" t="str">
        <f>IF(Search!$R$6="","",IF($BB2404&lt;Search!$R$6,"",1))</f>
        <v/>
      </c>
      <c r="AC2404" s="9" t="str">
        <f>IF(Search!$R$7="","",IF($BB2404&lt;Search!$R$7,"",1))</f>
        <v/>
      </c>
      <c r="AD2404" s="45" t="str">
        <f>IF(COUNTIF($A2404:$AC2404,"n")&gt;0,"",IF(SUM($A2404:$AC2404)=COUNTA(Search!$C$4:$C$8,Search!$F$4:$F$8,Search!$I$4:$I$6,Search!$I$8,Search!$L$4:$L$8,Search!$O$4:$O$8,Search!$R$4:$R$7,Search!$U$4:$U$7)-COUNTIF(Search!$C$4:$U$7,"n"),1+LARGE($AD$1:AD2403,1),""))</f>
        <v/>
      </c>
      <c r="AE2404" s="45" t="str">
        <f t="shared" si="117"/>
        <v/>
      </c>
      <c r="AF2404" s="45" t="str">
        <f>IF(AD2404="","",COUNTIF($AE$1:$AE2403,$AE2404)+RANK($AE2404,$AE$2:$AE$10540,1))</f>
        <v/>
      </c>
      <c r="AG2404" s="45" t="str">
        <f t="shared" si="115"/>
        <v/>
      </c>
      <c r="AH2404" s="45" t="str">
        <f>IF($AD2404="","",COUNTIF($AG$1:$AG2403,$AG2404)+RANK($AG2404,$AG$1:$AG$10539,0))</f>
        <v/>
      </c>
      <c r="AI2404" s="10" t="str">
        <f t="shared" si="116"/>
        <v>2014-15 Upper Deck Canvas #116 Stuart Percy YG TOR RCP   /   $10</v>
      </c>
      <c r="AJ2404" s="11">
        <v>2014</v>
      </c>
      <c r="AK2404" s="17">
        <v>15</v>
      </c>
      <c r="AL2404" s="12" t="s">
        <v>20</v>
      </c>
      <c r="AM2404" s="10">
        <v>116</v>
      </c>
      <c r="AN2404" s="12" t="s">
        <v>1996</v>
      </c>
      <c r="AO2404" s="9" t="s">
        <v>1904</v>
      </c>
      <c r="AP2404" s="9"/>
      <c r="AQ2404" s="9"/>
      <c r="AR2404" s="14" t="s">
        <v>2129</v>
      </c>
      <c r="AS2404" s="9" t="s">
        <v>1944</v>
      </c>
      <c r="AT2404" s="9"/>
      <c r="AU2404" s="9"/>
      <c r="AV2404" s="13"/>
      <c r="AW2404" s="13"/>
      <c r="AX2404" s="9"/>
      <c r="AY2404" s="9"/>
      <c r="AZ2404" s="9"/>
      <c r="BA2404" s="33">
        <v>10</v>
      </c>
      <c r="BB2404" s="33"/>
      <c r="BC2404" s="36"/>
      <c r="BD2404" s="12" t="s">
        <v>1771</v>
      </c>
    </row>
    <row r="2405" spans="1:56" s="12" customFormat="1" x14ac:dyDescent="0.2">
      <c r="A2405" s="9">
        <f>IF(Search!$C$5="","",IF(COUNTA(Inventory!$AP2405)=1,1,""))</f>
        <v>1</v>
      </c>
      <c r="B2405" s="9" t="str">
        <f>IF(Search!$C$4="","",IF(ISNUMBER(SEARCH(Search!$C$4,$AR2405))=TRUE,1,""))</f>
        <v/>
      </c>
      <c r="C2405" s="9" t="str">
        <f>IF(Search!$C$6="x",IF(COUNTA($AQ2405)=1,1,"N"),IF(COUNTA($AQ2405)=1,"N",""))</f>
        <v/>
      </c>
      <c r="D2405" s="9" t="str">
        <f>IF(Search!$O$8="","",IF(ISNUMBER(SEARCH(Search!$O$8,$BD2405))=TRUE,1,""))</f>
        <v/>
      </c>
      <c r="E2405" s="9" t="str">
        <f>IF(Search!$C$7="","",IF(ISNUMBER(SEARCH(Search!$C$7,$AN2405))=TRUE,1,""))</f>
        <v/>
      </c>
      <c r="F2405" s="9" t="str">
        <f>IF(Search!$C$8="","",IF(ISNUMBER(SEARCH(Search!$C$8,$AO2405))=TRUE,1,""))</f>
        <v/>
      </c>
      <c r="G2405" s="9" t="str">
        <f>IF(Search!$F$4="","",IF(Inventory!$AJ2405&lt;Search!$F$4,"",1))</f>
        <v/>
      </c>
      <c r="H2405" s="9" t="str">
        <f>IF(Search!$F$5="","",IF(Inventory!$AJ2405&gt;Search!$F$5,"",1))</f>
        <v/>
      </c>
      <c r="I2405" s="9" t="str">
        <f>IF(Search!$F$7="","",IF(Search!$F$8="",IF(ISNUMBER(SEARCH(Search!$F$7,$AL2405))=TRUE,1,""),""))</f>
        <v/>
      </c>
      <c r="J2405" s="9" t="str">
        <f>IF($AL2405=Search!$F$8,1,"")</f>
        <v/>
      </c>
      <c r="K2405" s="9" t="str">
        <f>IF(Search!$I$4="","",IF(COUNTA($AS2405)=1,IF(Search!$I$4="N","N",1),""))</f>
        <v/>
      </c>
      <c r="L2405" s="9" t="str">
        <f>IF(Search!$I$5="","",IF($AS2405="RC",1,""))</f>
        <v/>
      </c>
      <c r="M2405" s="9" t="str">
        <f>IF(Search!$I$6="","",IF($AS2405="RCP",1,""))</f>
        <v/>
      </c>
      <c r="N2405" s="9" t="str">
        <f>IF(Search!$I$8="","",IF(COUNTA($AT2405)=1,IF(Search!$I$8="N","N",1),""))</f>
        <v/>
      </c>
      <c r="O2405" s="9" t="str">
        <f>IF(Search!$L$4="","",IF(COUNTA($AU2405)=1,IF(Search!$L$4="N","N",1),""))</f>
        <v/>
      </c>
      <c r="P2405" s="9" t="str">
        <f>IF(Search!$L$5="","",IF(ISNUMBER(SEARCH("Jersey",$AU2405))=TRUE,IF(Search!$L$5="N","N",1),""))</f>
        <v/>
      </c>
      <c r="Q2405" s="9" t="str">
        <f>IF(Search!$L$6="","",IF(ISNUMBER(SEARCH("Patch",$AU2405))=TRUE,IF(Search!$L$6="N","N",1),""))</f>
        <v/>
      </c>
      <c r="R2405" s="9" t="str">
        <f>IF(Search!$L$7="","",IF(ISNUMBER(SEARCH("Shield",$AU2405))=TRUE,IF(Search!$L$7="N","N",1),""))</f>
        <v/>
      </c>
      <c r="S2405" s="9" t="str">
        <f>IF(Search!$L$8="","",IF(ISNUMBER(SEARCH("Stick",$AU2405))=TRUE,IF(Search!$L$8="N","N",1),""))</f>
        <v/>
      </c>
      <c r="T2405" s="9" t="str">
        <f>IF(Search!$O$4="","",IF(COUNTA($AW2405)=1,IF(Search!$O$4="N","N",1),""))</f>
        <v/>
      </c>
      <c r="U2405" s="9" t="str">
        <f>IF(Search!$O$5="","",IF($AW2405="","",IF($AW2405&lt;Search!$O$5,"",1)))</f>
        <v/>
      </c>
      <c r="V2405" s="9" t="str">
        <f>IF(Search!$O$6="","",IF($AW2405="","",IF($AW2405&gt;Search!$O$6,"",1)))</f>
        <v/>
      </c>
      <c r="W2405" s="9" t="str">
        <f>IF(Search!$U$4="","",IF($AX2405="","",1))</f>
        <v/>
      </c>
      <c r="X2405" s="9" t="str">
        <f>IF(Search!$U$5="","",IF(ISNUMBER(SEARCH(Search!$U$5,$AX2405))=TRUE,IF(Search!$U$5="N","N",1),""))</f>
        <v/>
      </c>
      <c r="Y2405" s="9" t="str">
        <f>IF(Search!$U$6="","",IF($AY2405&lt;Search!$U$6,"",1))</f>
        <v/>
      </c>
      <c r="Z2405" s="9" t="str">
        <f>IF(Search!$R$4="","",IF(Inventory!$BA2405&lt;Search!$R$4,"",1))</f>
        <v/>
      </c>
      <c r="AA2405" s="9" t="str">
        <f>IF(Search!$R$5="","",IF($BA2405&gt;Search!$R$5,"",1))</f>
        <v/>
      </c>
      <c r="AB2405" s="9" t="str">
        <f>IF(Search!$R$6="","",IF($BB2405&lt;Search!$R$6,"",1))</f>
        <v/>
      </c>
      <c r="AC2405" s="9" t="str">
        <f>IF(Search!$R$7="","",IF($BB2405&lt;Search!$R$7,"",1))</f>
        <v/>
      </c>
      <c r="AD2405" s="45">
        <f>IF(COUNTIF($A2405:$AC2405,"n")&gt;0,"",IF(SUM($A2405:$AC2405)=COUNTA(Search!$C$4:$C$8,Search!$F$4:$F$8,Search!$I$4:$I$6,Search!$I$8,Search!$L$4:$L$8,Search!$O$4:$O$8,Search!$R$4:$R$7,Search!$U$4:$U$7)-COUNTIF(Search!$C$4:$U$7,"n"),1+LARGE($AD$1:AD2404,1),""))</f>
        <v>361</v>
      </c>
      <c r="AE2405" s="45">
        <f t="shared" si="117"/>
        <v>1310</v>
      </c>
      <c r="AF2405" s="45">
        <f>IF(AD2405="","",COUNTIF($AE$1:$AE2404,$AE2405)+RANK($AE2405,$AE$2:$AE$10540,1))</f>
        <v>241</v>
      </c>
      <c r="AG2405" s="45">
        <f t="shared" si="115"/>
        <v>701</v>
      </c>
      <c r="AH2405" s="45">
        <f>IF($AD2405="","",COUNTIF($AG$1:$AG2404,$AG2405)+RANK($AG2405,$AG$1:$AG$10539,0))</f>
        <v>9</v>
      </c>
      <c r="AI2405" s="10" t="str">
        <f t="shared" si="116"/>
        <v>2014-15 Upper Deck Young Guns Acetate #522 Julien Brouillette YG WPG RCP   /   $25</v>
      </c>
      <c r="AJ2405" s="11">
        <v>2014</v>
      </c>
      <c r="AK2405" s="17">
        <v>15</v>
      </c>
      <c r="AL2405" s="12" t="s">
        <v>1755</v>
      </c>
      <c r="AM2405" s="10">
        <v>522</v>
      </c>
      <c r="AN2405" s="12" t="s">
        <v>1995</v>
      </c>
      <c r="AO2405" s="9" t="s">
        <v>1908</v>
      </c>
      <c r="AP2405" s="9" t="s">
        <v>1902</v>
      </c>
      <c r="AQ2405" s="9"/>
      <c r="AR2405" s="14"/>
      <c r="AS2405" s="9" t="s">
        <v>1944</v>
      </c>
      <c r="AT2405" s="9"/>
      <c r="AU2405" s="9"/>
      <c r="AV2405" s="13"/>
      <c r="AW2405" s="13"/>
      <c r="AX2405" s="9"/>
      <c r="AY2405" s="9"/>
      <c r="AZ2405" s="9"/>
      <c r="BA2405" s="33">
        <v>25</v>
      </c>
      <c r="BB2405" s="33"/>
      <c r="BC2405" s="36"/>
      <c r="BD2405" s="12" t="s">
        <v>1771</v>
      </c>
    </row>
    <row r="2406" spans="1:56" s="12" customFormat="1" x14ac:dyDescent="0.2">
      <c r="A2406" s="9" t="str">
        <f>IF(Search!$C$5="","",IF(COUNTA(Inventory!$AP2406)=1,1,""))</f>
        <v/>
      </c>
      <c r="B2406" s="9" t="str">
        <f>IF(Search!$C$4="","",IF(ISNUMBER(SEARCH(Search!$C$4,$AR2406))=TRUE,1,""))</f>
        <v/>
      </c>
      <c r="C2406" s="9" t="str">
        <f>IF(Search!$C$6="x",IF(COUNTA($AQ2406)=1,1,"N"),IF(COUNTA($AQ2406)=1,"N",""))</f>
        <v/>
      </c>
      <c r="D2406" s="9" t="str">
        <f>IF(Search!$O$8="","",IF(ISNUMBER(SEARCH(Search!$O$8,$BD2406))=TRUE,1,""))</f>
        <v/>
      </c>
      <c r="E2406" s="9" t="str">
        <f>IF(Search!$C$7="","",IF(ISNUMBER(SEARCH(Search!$C$7,$AN2406))=TRUE,1,""))</f>
        <v/>
      </c>
      <c r="F2406" s="9" t="str">
        <f>IF(Search!$C$8="","",IF(ISNUMBER(SEARCH(Search!$C$8,$AO2406))=TRUE,1,""))</f>
        <v/>
      </c>
      <c r="G2406" s="9" t="str">
        <f>IF(Search!$F$4="","",IF(Inventory!$AJ2406&lt;Search!$F$4,"",1))</f>
        <v/>
      </c>
      <c r="H2406" s="9" t="str">
        <f>IF(Search!$F$5="","",IF(Inventory!$AJ2406&gt;Search!$F$5,"",1))</f>
        <v/>
      </c>
      <c r="I2406" s="9" t="str">
        <f>IF(Search!$F$7="","",IF(Search!$F$8="",IF(ISNUMBER(SEARCH(Search!$F$7,$AL2406))=TRUE,1,""),""))</f>
        <v/>
      </c>
      <c r="J2406" s="9" t="str">
        <f>IF($AL2406=Search!$F$8,1,"")</f>
        <v/>
      </c>
      <c r="K2406" s="9" t="str">
        <f>IF(Search!$I$4="","",IF(COUNTA($AS2406)=1,IF(Search!$I$4="N","N",1),""))</f>
        <v/>
      </c>
      <c r="L2406" s="9" t="str">
        <f>IF(Search!$I$5="","",IF($AS2406="RC",1,""))</f>
        <v/>
      </c>
      <c r="M2406" s="9" t="str">
        <f>IF(Search!$I$6="","",IF($AS2406="RCP",1,""))</f>
        <v/>
      </c>
      <c r="N2406" s="9" t="str">
        <f>IF(Search!$I$8="","",IF(COUNTA($AT2406)=1,IF(Search!$I$8="N","N",1),""))</f>
        <v/>
      </c>
      <c r="O2406" s="9" t="str">
        <f>IF(Search!$L$4="","",IF(COUNTA($AU2406)=1,IF(Search!$L$4="N","N",1),""))</f>
        <v/>
      </c>
      <c r="P2406" s="9" t="str">
        <f>IF(Search!$L$5="","",IF(ISNUMBER(SEARCH("Jersey",$AU2406))=TRUE,IF(Search!$L$5="N","N",1),""))</f>
        <v/>
      </c>
      <c r="Q2406" s="9" t="str">
        <f>IF(Search!$L$6="","",IF(ISNUMBER(SEARCH("Patch",$AU2406))=TRUE,IF(Search!$L$6="N","N",1),""))</f>
        <v/>
      </c>
      <c r="R2406" s="9" t="str">
        <f>IF(Search!$L$7="","",IF(ISNUMBER(SEARCH("Shield",$AU2406))=TRUE,IF(Search!$L$7="N","N",1),""))</f>
        <v/>
      </c>
      <c r="S2406" s="9" t="str">
        <f>IF(Search!$L$8="","",IF(ISNUMBER(SEARCH("Stick",$AU2406))=TRUE,IF(Search!$L$8="N","N",1),""))</f>
        <v/>
      </c>
      <c r="T2406" s="9" t="str">
        <f>IF(Search!$O$4="","",IF(COUNTA($AW2406)=1,IF(Search!$O$4="N","N",1),""))</f>
        <v/>
      </c>
      <c r="U2406" s="9" t="str">
        <f>IF(Search!$O$5="","",IF($AW2406="","",IF($AW2406&lt;Search!$O$5,"",1)))</f>
        <v/>
      </c>
      <c r="V2406" s="9" t="str">
        <f>IF(Search!$O$6="","",IF($AW2406="","",IF($AW2406&gt;Search!$O$6,"",1)))</f>
        <v/>
      </c>
      <c r="W2406" s="9" t="str">
        <f>IF(Search!$U$4="","",IF($AX2406="","",1))</f>
        <v/>
      </c>
      <c r="X2406" s="9" t="str">
        <f>IF(Search!$U$5="","",IF(ISNUMBER(SEARCH(Search!$U$5,$AX2406))=TRUE,IF(Search!$U$5="N","N",1),""))</f>
        <v/>
      </c>
      <c r="Y2406" s="9" t="str">
        <f>IF(Search!$U$6="","",IF($AY2406&lt;Search!$U$6,"",1))</f>
        <v/>
      </c>
      <c r="Z2406" s="9" t="str">
        <f>IF(Search!$R$4="","",IF(Inventory!$BA2406&lt;Search!$R$4,"",1))</f>
        <v/>
      </c>
      <c r="AA2406" s="9" t="str">
        <f>IF(Search!$R$5="","",IF($BA2406&gt;Search!$R$5,"",1))</f>
        <v/>
      </c>
      <c r="AB2406" s="9" t="str">
        <f>IF(Search!$R$6="","",IF($BB2406&lt;Search!$R$6,"",1))</f>
        <v/>
      </c>
      <c r="AC2406" s="9" t="str">
        <f>IF(Search!$R$7="","",IF($BB2406&lt;Search!$R$7,"",1))</f>
        <v/>
      </c>
      <c r="AD2406" s="45" t="str">
        <f>IF(COUNTIF($A2406:$AC2406,"n")&gt;0,"",IF(SUM($A2406:$AC2406)=COUNTA(Search!$C$4:$C$8,Search!$F$4:$F$8,Search!$I$4:$I$6,Search!$I$8,Search!$L$4:$L$8,Search!$O$4:$O$8,Search!$R$4:$R$7,Search!$U$4:$U$7)-COUNTIF(Search!$C$4:$U$7,"n"),1+LARGE($AD$1:AD2405,1),""))</f>
        <v/>
      </c>
      <c r="AE2406" s="45" t="str">
        <f t="shared" si="117"/>
        <v/>
      </c>
      <c r="AF2406" s="45" t="str">
        <f>IF(AD2406="","",COUNTIF($AE$1:$AE2405,$AE2406)+RANK($AE2406,$AE$2:$AE$10540,1))</f>
        <v/>
      </c>
      <c r="AG2406" s="45" t="str">
        <f t="shared" si="115"/>
        <v/>
      </c>
      <c r="AH2406" s="45" t="str">
        <f>IF($AD2406="","",COUNTIF($AG$1:$AG2405,$AG2406)+RANK($AG2406,$AG$1:$AG$10539,0))</f>
        <v/>
      </c>
      <c r="AI2406" s="10" t="str">
        <f t="shared" si="116"/>
        <v>2015-16 Fusion Rookie Achievement Gold #R1 Connor McDavid EDM RCP   /   $N/A</v>
      </c>
      <c r="AJ2406" s="11">
        <v>2015</v>
      </c>
      <c r="AK2406" s="17">
        <v>16</v>
      </c>
      <c r="AL2406" s="12" t="s">
        <v>1781</v>
      </c>
      <c r="AM2406" s="10" t="s">
        <v>1784</v>
      </c>
      <c r="AN2406" s="12" t="s">
        <v>1693</v>
      </c>
      <c r="AO2406" s="9" t="s">
        <v>1909</v>
      </c>
      <c r="AP2406" s="9"/>
      <c r="AQ2406" s="9"/>
      <c r="AR2406" s="14" t="s">
        <v>2464</v>
      </c>
      <c r="AS2406" s="9" t="s">
        <v>1944</v>
      </c>
      <c r="AT2406" s="9"/>
      <c r="AU2406" s="9"/>
      <c r="AV2406" s="13"/>
      <c r="AW2406" s="13"/>
      <c r="AX2406" s="9"/>
      <c r="AY2406" s="9"/>
      <c r="AZ2406" s="9"/>
      <c r="BA2406" s="33" t="s">
        <v>2146</v>
      </c>
      <c r="BB2406" s="33"/>
      <c r="BC2406" s="36"/>
      <c r="BD2406" s="12" t="s">
        <v>1771</v>
      </c>
    </row>
    <row r="2407" spans="1:56" s="12" customFormat="1" x14ac:dyDescent="0.2">
      <c r="A2407" s="9">
        <f>IF(Search!$C$5="","",IF(COUNTA(Inventory!$AP2407)=1,1,""))</f>
        <v>1</v>
      </c>
      <c r="B2407" s="9" t="str">
        <f>IF(Search!$C$4="","",IF(ISNUMBER(SEARCH(Search!$C$4,$AR2407))=TRUE,1,""))</f>
        <v/>
      </c>
      <c r="C2407" s="9" t="str">
        <f>IF(Search!$C$6="x",IF(COUNTA($AQ2407)=1,1,"N"),IF(COUNTA($AQ2407)=1,"N",""))</f>
        <v/>
      </c>
      <c r="D2407" s="9" t="str">
        <f>IF(Search!$O$8="","",IF(ISNUMBER(SEARCH(Search!$O$8,$BD2407))=TRUE,1,""))</f>
        <v/>
      </c>
      <c r="E2407" s="9" t="str">
        <f>IF(Search!$C$7="","",IF(ISNUMBER(SEARCH(Search!$C$7,$AN2407))=TRUE,1,""))</f>
        <v/>
      </c>
      <c r="F2407" s="9" t="str">
        <f>IF(Search!$C$8="","",IF(ISNUMBER(SEARCH(Search!$C$8,$AO2407))=TRUE,1,""))</f>
        <v/>
      </c>
      <c r="G2407" s="9" t="str">
        <f>IF(Search!$F$4="","",IF(Inventory!$AJ2407&lt;Search!$F$4,"",1))</f>
        <v/>
      </c>
      <c r="H2407" s="9" t="str">
        <f>IF(Search!$F$5="","",IF(Inventory!$AJ2407&gt;Search!$F$5,"",1))</f>
        <v/>
      </c>
      <c r="I2407" s="9" t="str">
        <f>IF(Search!$F$7="","",IF(Search!$F$8="",IF(ISNUMBER(SEARCH(Search!$F$7,$AL2407))=TRUE,1,""),""))</f>
        <v/>
      </c>
      <c r="J2407" s="9" t="str">
        <f>IF($AL2407=Search!$F$8,1,"")</f>
        <v/>
      </c>
      <c r="K2407" s="9" t="str">
        <f>IF(Search!$I$4="","",IF(COUNTA($AS2407)=1,IF(Search!$I$4="N","N",1),""))</f>
        <v/>
      </c>
      <c r="L2407" s="9" t="str">
        <f>IF(Search!$I$5="","",IF($AS2407="RC",1,""))</f>
        <v/>
      </c>
      <c r="M2407" s="9" t="str">
        <f>IF(Search!$I$6="","",IF($AS2407="RCP",1,""))</f>
        <v/>
      </c>
      <c r="N2407" s="9" t="str">
        <f>IF(Search!$I$8="","",IF(COUNTA($AT2407)=1,IF(Search!$I$8="N","N",1),""))</f>
        <v/>
      </c>
      <c r="O2407" s="9" t="str">
        <f>IF(Search!$L$4="","",IF(COUNTA($AU2407)=1,IF(Search!$L$4="N","N",1),""))</f>
        <v/>
      </c>
      <c r="P2407" s="9" t="str">
        <f>IF(Search!$L$5="","",IF(ISNUMBER(SEARCH("Jersey",$AU2407))=TRUE,IF(Search!$L$5="N","N",1),""))</f>
        <v/>
      </c>
      <c r="Q2407" s="9" t="str">
        <f>IF(Search!$L$6="","",IF(ISNUMBER(SEARCH("Patch",$AU2407))=TRUE,IF(Search!$L$6="N","N",1),""))</f>
        <v/>
      </c>
      <c r="R2407" s="9" t="str">
        <f>IF(Search!$L$7="","",IF(ISNUMBER(SEARCH("Shield",$AU2407))=TRUE,IF(Search!$L$7="N","N",1),""))</f>
        <v/>
      </c>
      <c r="S2407" s="9" t="str">
        <f>IF(Search!$L$8="","",IF(ISNUMBER(SEARCH("Stick",$AU2407))=TRUE,IF(Search!$L$8="N","N",1),""))</f>
        <v/>
      </c>
      <c r="T2407" s="9" t="str">
        <f>IF(Search!$O$4="","",IF(COUNTA($AW2407)=1,IF(Search!$O$4="N","N",1),""))</f>
        <v/>
      </c>
      <c r="U2407" s="9" t="str">
        <f>IF(Search!$O$5="","",IF($AW2407="","",IF($AW2407&lt;Search!$O$5,"",1)))</f>
        <v/>
      </c>
      <c r="V2407" s="9" t="str">
        <f>IF(Search!$O$6="","",IF($AW2407="","",IF($AW2407&gt;Search!$O$6,"",1)))</f>
        <v/>
      </c>
      <c r="W2407" s="9" t="str">
        <f>IF(Search!$U$4="","",IF($AX2407="","",1))</f>
        <v/>
      </c>
      <c r="X2407" s="9" t="str">
        <f>IF(Search!$U$5="","",IF(ISNUMBER(SEARCH(Search!$U$5,$AX2407))=TRUE,IF(Search!$U$5="N","N",1),""))</f>
        <v/>
      </c>
      <c r="Y2407" s="9" t="str">
        <f>IF(Search!$U$6="","",IF($AY2407&lt;Search!$U$6,"",1))</f>
        <v/>
      </c>
      <c r="Z2407" s="9" t="str">
        <f>IF(Search!$R$4="","",IF(Inventory!$BA2407&lt;Search!$R$4,"",1))</f>
        <v/>
      </c>
      <c r="AA2407" s="9" t="str">
        <f>IF(Search!$R$5="","",IF($BA2407&gt;Search!$R$5,"",1))</f>
        <v/>
      </c>
      <c r="AB2407" s="9" t="str">
        <f>IF(Search!$R$6="","",IF($BB2407&lt;Search!$R$6,"",1))</f>
        <v/>
      </c>
      <c r="AC2407" s="9" t="str">
        <f>IF(Search!$R$7="","",IF($BB2407&lt;Search!$R$7,"",1))</f>
        <v/>
      </c>
      <c r="AD2407" s="45">
        <f>IF(COUNTIF($A2407:$AC2407,"n")&gt;0,"",IF(SUM($A2407:$AC2407)=COUNTA(Search!$C$4:$C$8,Search!$F$4:$F$8,Search!$I$4:$I$6,Search!$I$8,Search!$L$4:$L$8,Search!$O$4:$O$8,Search!$R$4:$R$7,Search!$U$4:$U$7)-COUNTIF(Search!$C$4:$U$7,"n"),1+LARGE($AD$1:AD2406,1),""))</f>
        <v>362</v>
      </c>
      <c r="AE2407" s="45">
        <f t="shared" si="117"/>
        <v>1000</v>
      </c>
      <c r="AF2407" s="45">
        <f>IF(AD2407="","",COUNTIF($AE$1:$AE2406,$AE2407)+RANK($AE2407,$AE$2:$AE$10540,1))</f>
        <v>160</v>
      </c>
      <c r="AG2407" s="45">
        <f t="shared" si="115"/>
        <v>10</v>
      </c>
      <c r="AH2407" s="45">
        <f>IF($AD2407="","",COUNTIF($AG$1:$AG2406,$AG2407)+RANK($AG2407,$AG$1:$AG$10539,0))</f>
        <v>151</v>
      </c>
      <c r="AI2407" s="10" t="str">
        <f t="shared" si="116"/>
        <v>2015-16 Fusion Rookie Achievement Gold #R10 Jack Eichel BUF RCP   /   $N/A</v>
      </c>
      <c r="AJ2407" s="11">
        <v>2015</v>
      </c>
      <c r="AK2407" s="17">
        <v>16</v>
      </c>
      <c r="AL2407" s="12" t="s">
        <v>1781</v>
      </c>
      <c r="AM2407" s="10" t="s">
        <v>1782</v>
      </c>
      <c r="AN2407" s="12" t="s">
        <v>1783</v>
      </c>
      <c r="AO2407" s="9" t="s">
        <v>1918</v>
      </c>
      <c r="AP2407" s="9" t="s">
        <v>1902</v>
      </c>
      <c r="AQ2407" s="9"/>
      <c r="AR2407" s="14"/>
      <c r="AS2407" s="9" t="s">
        <v>1944</v>
      </c>
      <c r="AT2407" s="9"/>
      <c r="AU2407" s="9"/>
      <c r="AV2407" s="13"/>
      <c r="AW2407" s="13"/>
      <c r="AX2407" s="9"/>
      <c r="AY2407" s="9"/>
      <c r="AZ2407" s="9"/>
      <c r="BA2407" s="33" t="s">
        <v>2146</v>
      </c>
      <c r="BB2407" s="33"/>
      <c r="BC2407" s="36"/>
      <c r="BD2407" s="12" t="s">
        <v>1771</v>
      </c>
    </row>
    <row r="2408" spans="1:56" s="12" customFormat="1" x14ac:dyDescent="0.2">
      <c r="A2408" s="9">
        <f>IF(Search!$C$5="","",IF(COUNTA(Inventory!$AP2408)=1,1,""))</f>
        <v>1</v>
      </c>
      <c r="B2408" s="9" t="str">
        <f>IF(Search!$C$4="","",IF(ISNUMBER(SEARCH(Search!$C$4,$AR2408))=TRUE,1,""))</f>
        <v/>
      </c>
      <c r="C2408" s="9" t="str">
        <f>IF(Search!$C$6="x",IF(COUNTA($AQ2408)=1,1,"N"),IF(COUNTA($AQ2408)=1,"N",""))</f>
        <v/>
      </c>
      <c r="D2408" s="9" t="str">
        <f>IF(Search!$O$8="","",IF(ISNUMBER(SEARCH(Search!$O$8,$BD2408))=TRUE,1,""))</f>
        <v/>
      </c>
      <c r="E2408" s="9" t="str">
        <f>IF(Search!$C$7="","",IF(ISNUMBER(SEARCH(Search!$C$7,$AN2408))=TRUE,1,""))</f>
        <v/>
      </c>
      <c r="F2408" s="9" t="str">
        <f>IF(Search!$C$8="","",IF(ISNUMBER(SEARCH(Search!$C$8,$AO2408))=TRUE,1,""))</f>
        <v/>
      </c>
      <c r="G2408" s="9" t="str">
        <f>IF(Search!$F$4="","",IF(Inventory!$AJ2408&lt;Search!$F$4,"",1))</f>
        <v/>
      </c>
      <c r="H2408" s="9" t="str">
        <f>IF(Search!$F$5="","",IF(Inventory!$AJ2408&gt;Search!$F$5,"",1))</f>
        <v/>
      </c>
      <c r="I2408" s="9" t="str">
        <f>IF(Search!$F$7="","",IF(Search!$F$8="",IF(ISNUMBER(SEARCH(Search!$F$7,$AL2408))=TRUE,1,""),""))</f>
        <v/>
      </c>
      <c r="J2408" s="9" t="str">
        <f>IF($AL2408=Search!$F$8,1,"")</f>
        <v/>
      </c>
      <c r="K2408" s="9" t="str">
        <f>IF(Search!$I$4="","",IF(COUNTA($AS2408)=1,IF(Search!$I$4="N","N",1),""))</f>
        <v/>
      </c>
      <c r="L2408" s="9" t="str">
        <f>IF(Search!$I$5="","",IF($AS2408="RC",1,""))</f>
        <v/>
      </c>
      <c r="M2408" s="9" t="str">
        <f>IF(Search!$I$6="","",IF($AS2408="RCP",1,""))</f>
        <v/>
      </c>
      <c r="N2408" s="9" t="str">
        <f>IF(Search!$I$8="","",IF(COUNTA($AT2408)=1,IF(Search!$I$8="N","N",1),""))</f>
        <v/>
      </c>
      <c r="O2408" s="9" t="str">
        <f>IF(Search!$L$4="","",IF(COUNTA($AU2408)=1,IF(Search!$L$4="N","N",1),""))</f>
        <v/>
      </c>
      <c r="P2408" s="9" t="str">
        <f>IF(Search!$L$5="","",IF(ISNUMBER(SEARCH("Jersey",$AU2408))=TRUE,IF(Search!$L$5="N","N",1),""))</f>
        <v/>
      </c>
      <c r="Q2408" s="9" t="str">
        <f>IF(Search!$L$6="","",IF(ISNUMBER(SEARCH("Patch",$AU2408))=TRUE,IF(Search!$L$6="N","N",1),""))</f>
        <v/>
      </c>
      <c r="R2408" s="9" t="str">
        <f>IF(Search!$L$7="","",IF(ISNUMBER(SEARCH("Shield",$AU2408))=TRUE,IF(Search!$L$7="N","N",1),""))</f>
        <v/>
      </c>
      <c r="S2408" s="9" t="str">
        <f>IF(Search!$L$8="","",IF(ISNUMBER(SEARCH("Stick",$AU2408))=TRUE,IF(Search!$L$8="N","N",1),""))</f>
        <v/>
      </c>
      <c r="T2408" s="9" t="str">
        <f>IF(Search!$O$4="","",IF(COUNTA($AW2408)=1,IF(Search!$O$4="N","N",1),""))</f>
        <v/>
      </c>
      <c r="U2408" s="9" t="str">
        <f>IF(Search!$O$5="","",IF($AW2408="","",IF($AW2408&lt;Search!$O$5,"",1)))</f>
        <v/>
      </c>
      <c r="V2408" s="9" t="str">
        <f>IF(Search!$O$6="","",IF($AW2408="","",IF($AW2408&gt;Search!$O$6,"",1)))</f>
        <v/>
      </c>
      <c r="W2408" s="9" t="str">
        <f>IF(Search!$U$4="","",IF($AX2408="","",1))</f>
        <v/>
      </c>
      <c r="X2408" s="9" t="str">
        <f>IF(Search!$U$5="","",IF(ISNUMBER(SEARCH(Search!$U$5,$AX2408))=TRUE,IF(Search!$U$5="N","N",1),""))</f>
        <v/>
      </c>
      <c r="Y2408" s="9" t="str">
        <f>IF(Search!$U$6="","",IF($AY2408&lt;Search!$U$6,"",1))</f>
        <v/>
      </c>
      <c r="Z2408" s="9" t="str">
        <f>IF(Search!$R$4="","",IF(Inventory!$BA2408&lt;Search!$R$4,"",1))</f>
        <v/>
      </c>
      <c r="AA2408" s="9" t="str">
        <f>IF(Search!$R$5="","",IF($BA2408&gt;Search!$R$5,"",1))</f>
        <v/>
      </c>
      <c r="AB2408" s="9" t="str">
        <f>IF(Search!$R$6="","",IF($BB2408&lt;Search!$R$6,"",1))</f>
        <v/>
      </c>
      <c r="AC2408" s="9" t="str">
        <f>IF(Search!$R$7="","",IF($BB2408&lt;Search!$R$7,"",1))</f>
        <v/>
      </c>
      <c r="AD2408" s="45">
        <f>IF(COUNTIF($A2408:$AC2408,"n")&gt;0,"",IF(SUM($A2408:$AC2408)=COUNTA(Search!$C$4:$C$8,Search!$F$4:$F$8,Search!$I$4:$I$6,Search!$I$8,Search!$L$4:$L$8,Search!$O$4:$O$8,Search!$R$4:$R$7,Search!$U$4:$U$7)-COUNTIF(Search!$C$4:$U$7,"n"),1+LARGE($AD$1:AD2407,1),""))</f>
        <v>363</v>
      </c>
      <c r="AE2408" s="45">
        <f t="shared" si="117"/>
        <v>1672</v>
      </c>
      <c r="AF2408" s="45">
        <f>IF(AD2408="","",COUNTIF($AE$1:$AE2407,$AE2408)+RANK($AE2408,$AE$2:$AE$10540,1))</f>
        <v>307</v>
      </c>
      <c r="AG2408" s="45">
        <f t="shared" si="115"/>
        <v>10</v>
      </c>
      <c r="AH2408" s="45">
        <f>IF($AD2408="","",COUNTIF($AG$1:$AG2407,$AG2408)+RANK($AG2408,$AG$1:$AG$10539,0))</f>
        <v>152</v>
      </c>
      <c r="AI2408" s="10" t="str">
        <f t="shared" si="116"/>
        <v>2015-16 Fusion Rookie Achievement Gold #R2 Max Domi PHO RCP   /   $N/A</v>
      </c>
      <c r="AJ2408" s="11">
        <v>2015</v>
      </c>
      <c r="AK2408" s="17">
        <v>16</v>
      </c>
      <c r="AL2408" s="12" t="s">
        <v>1781</v>
      </c>
      <c r="AM2408" s="10" t="s">
        <v>1785</v>
      </c>
      <c r="AN2408" s="12" t="s">
        <v>1745</v>
      </c>
      <c r="AO2408" s="9" t="s">
        <v>1919</v>
      </c>
      <c r="AP2408" s="9" t="s">
        <v>1902</v>
      </c>
      <c r="AQ2408" s="9"/>
      <c r="AR2408" s="14"/>
      <c r="AS2408" s="9" t="s">
        <v>1944</v>
      </c>
      <c r="AT2408" s="9"/>
      <c r="AU2408" s="9"/>
      <c r="AV2408" s="13"/>
      <c r="AW2408" s="13"/>
      <c r="AX2408" s="9"/>
      <c r="AY2408" s="9"/>
      <c r="AZ2408" s="9"/>
      <c r="BA2408" s="33" t="s">
        <v>2146</v>
      </c>
      <c r="BB2408" s="33"/>
      <c r="BC2408" s="36"/>
      <c r="BD2408" s="12" t="s">
        <v>1771</v>
      </c>
    </row>
    <row r="2409" spans="1:56" s="12" customFormat="1" x14ac:dyDescent="0.2">
      <c r="A2409" s="9">
        <f>IF(Search!$C$5="","",IF(COUNTA(Inventory!$AP2409)=1,1,""))</f>
        <v>1</v>
      </c>
      <c r="B2409" s="9" t="str">
        <f>IF(Search!$C$4="","",IF(ISNUMBER(SEARCH(Search!$C$4,$AR2409))=TRUE,1,""))</f>
        <v/>
      </c>
      <c r="C2409" s="9" t="str">
        <f>IF(Search!$C$6="x",IF(COUNTA($AQ2409)=1,1,"N"),IF(COUNTA($AQ2409)=1,"N",""))</f>
        <v/>
      </c>
      <c r="D2409" s="9" t="str">
        <f>IF(Search!$O$8="","",IF(ISNUMBER(SEARCH(Search!$O$8,$BD2409))=TRUE,1,""))</f>
        <v/>
      </c>
      <c r="E2409" s="9" t="str">
        <f>IF(Search!$C$7="","",IF(ISNUMBER(SEARCH(Search!$C$7,$AN2409))=TRUE,1,""))</f>
        <v/>
      </c>
      <c r="F2409" s="9" t="str">
        <f>IF(Search!$C$8="","",IF(ISNUMBER(SEARCH(Search!$C$8,$AO2409))=TRUE,1,""))</f>
        <v/>
      </c>
      <c r="G2409" s="9" t="str">
        <f>IF(Search!$F$4="","",IF(Inventory!$AJ2409&lt;Search!$F$4,"",1))</f>
        <v/>
      </c>
      <c r="H2409" s="9" t="str">
        <f>IF(Search!$F$5="","",IF(Inventory!$AJ2409&gt;Search!$F$5,"",1))</f>
        <v/>
      </c>
      <c r="I2409" s="9" t="str">
        <f>IF(Search!$F$7="","",IF(Search!$F$8="",IF(ISNUMBER(SEARCH(Search!$F$7,$AL2409))=TRUE,1,""),""))</f>
        <v/>
      </c>
      <c r="J2409" s="9" t="str">
        <f>IF($AL2409=Search!$F$8,1,"")</f>
        <v/>
      </c>
      <c r="K2409" s="9" t="str">
        <f>IF(Search!$I$4="","",IF(COUNTA($AS2409)=1,IF(Search!$I$4="N","N",1),""))</f>
        <v/>
      </c>
      <c r="L2409" s="9" t="str">
        <f>IF(Search!$I$5="","",IF($AS2409="RC",1,""))</f>
        <v/>
      </c>
      <c r="M2409" s="9" t="str">
        <f>IF(Search!$I$6="","",IF($AS2409="RCP",1,""))</f>
        <v/>
      </c>
      <c r="N2409" s="9" t="str">
        <f>IF(Search!$I$8="","",IF(COUNTA($AT2409)=1,IF(Search!$I$8="N","N",1),""))</f>
        <v/>
      </c>
      <c r="O2409" s="9" t="str">
        <f>IF(Search!$L$4="","",IF(COUNTA($AU2409)=1,IF(Search!$L$4="N","N",1),""))</f>
        <v/>
      </c>
      <c r="P2409" s="9" t="str">
        <f>IF(Search!$L$5="","",IF(ISNUMBER(SEARCH("Jersey",$AU2409))=TRUE,IF(Search!$L$5="N","N",1),""))</f>
        <v/>
      </c>
      <c r="Q2409" s="9" t="str">
        <f>IF(Search!$L$6="","",IF(ISNUMBER(SEARCH("Patch",$AU2409))=TRUE,IF(Search!$L$6="N","N",1),""))</f>
        <v/>
      </c>
      <c r="R2409" s="9" t="str">
        <f>IF(Search!$L$7="","",IF(ISNUMBER(SEARCH("Shield",$AU2409))=TRUE,IF(Search!$L$7="N","N",1),""))</f>
        <v/>
      </c>
      <c r="S2409" s="9" t="str">
        <f>IF(Search!$L$8="","",IF(ISNUMBER(SEARCH("Stick",$AU2409))=TRUE,IF(Search!$L$8="N","N",1),""))</f>
        <v/>
      </c>
      <c r="T2409" s="9" t="str">
        <f>IF(Search!$O$4="","",IF(COUNTA($AW2409)=1,IF(Search!$O$4="N","N",1),""))</f>
        <v/>
      </c>
      <c r="U2409" s="9" t="str">
        <f>IF(Search!$O$5="","",IF($AW2409="","",IF($AW2409&lt;Search!$O$5,"",1)))</f>
        <v/>
      </c>
      <c r="V2409" s="9" t="str">
        <f>IF(Search!$O$6="","",IF($AW2409="","",IF($AW2409&gt;Search!$O$6,"",1)))</f>
        <v/>
      </c>
      <c r="W2409" s="9" t="str">
        <f>IF(Search!$U$4="","",IF($AX2409="","",1))</f>
        <v/>
      </c>
      <c r="X2409" s="9" t="str">
        <f>IF(Search!$U$5="","",IF(ISNUMBER(SEARCH(Search!$U$5,$AX2409))=TRUE,IF(Search!$U$5="N","N",1),""))</f>
        <v/>
      </c>
      <c r="Y2409" s="9" t="str">
        <f>IF(Search!$U$6="","",IF($AY2409&lt;Search!$U$6,"",1))</f>
        <v/>
      </c>
      <c r="Z2409" s="9" t="str">
        <f>IF(Search!$R$4="","",IF(Inventory!$BA2409&lt;Search!$R$4,"",1))</f>
        <v/>
      </c>
      <c r="AA2409" s="9" t="str">
        <f>IF(Search!$R$5="","",IF($BA2409&gt;Search!$R$5,"",1))</f>
        <v/>
      </c>
      <c r="AB2409" s="9" t="str">
        <f>IF(Search!$R$6="","",IF($BB2409&lt;Search!$R$6,"",1))</f>
        <v/>
      </c>
      <c r="AC2409" s="9" t="str">
        <f>IF(Search!$R$7="","",IF($BB2409&lt;Search!$R$7,"",1))</f>
        <v/>
      </c>
      <c r="AD2409" s="45">
        <f>IF(COUNTIF($A2409:$AC2409,"n")&gt;0,"",IF(SUM($A2409:$AC2409)=COUNTA(Search!$C$4:$C$8,Search!$F$4:$F$8,Search!$I$4:$I$6,Search!$I$8,Search!$L$4:$L$8,Search!$O$4:$O$8,Search!$R$4:$R$7,Search!$U$4:$U$7)-COUNTIF(Search!$C$4:$U$7,"n"),1+LARGE($AD$1:AD2408,1),""))</f>
        <v>364</v>
      </c>
      <c r="AE2409" s="45">
        <f t="shared" si="117"/>
        <v>2759</v>
      </c>
      <c r="AF2409" s="45">
        <f>IF(AD2409="","",COUNTIF($AE$1:$AE2408,$AE2409)+RANK($AE2409,$AE$2:$AE$10540,1))</f>
        <v>493</v>
      </c>
      <c r="AG2409" s="45">
        <f t="shared" si="115"/>
        <v>10</v>
      </c>
      <c r="AH2409" s="45">
        <f>IF($AD2409="","",COUNTIF($AG$1:$AG2408,$AG2409)+RANK($AG2409,$AG$1:$AG$10539,0))</f>
        <v>153</v>
      </c>
      <c r="AI2409" s="10" t="str">
        <f t="shared" si="116"/>
        <v>2015-16 Fusion Rookie Achievement Gold #R3 Zachary Fucale MTL RCP   /   $N/A</v>
      </c>
      <c r="AJ2409" s="11">
        <v>2015</v>
      </c>
      <c r="AK2409" s="17">
        <v>16</v>
      </c>
      <c r="AL2409" s="12" t="s">
        <v>1781</v>
      </c>
      <c r="AM2409" s="10" t="s">
        <v>1556</v>
      </c>
      <c r="AN2409" s="12" t="s">
        <v>1746</v>
      </c>
      <c r="AO2409" s="9" t="s">
        <v>1911</v>
      </c>
      <c r="AP2409" s="9" t="s">
        <v>1902</v>
      </c>
      <c r="AQ2409" s="9"/>
      <c r="AR2409" s="14"/>
      <c r="AS2409" s="9" t="s">
        <v>1944</v>
      </c>
      <c r="AT2409" s="9"/>
      <c r="AU2409" s="9"/>
      <c r="AV2409" s="13"/>
      <c r="AW2409" s="13"/>
      <c r="AX2409" s="9"/>
      <c r="AY2409" s="9"/>
      <c r="AZ2409" s="9"/>
      <c r="BA2409" s="33" t="s">
        <v>2146</v>
      </c>
      <c r="BB2409" s="33"/>
      <c r="BC2409" s="36"/>
      <c r="BD2409" s="12" t="s">
        <v>1771</v>
      </c>
    </row>
    <row r="2410" spans="1:56" s="12" customFormat="1" x14ac:dyDescent="0.2">
      <c r="A2410" s="9">
        <f>IF(Search!$C$5="","",IF(COUNTA(Inventory!$AP2410)=1,1,""))</f>
        <v>1</v>
      </c>
      <c r="B2410" s="9" t="str">
        <f>IF(Search!$C$4="","",IF(ISNUMBER(SEARCH(Search!$C$4,$AR2410))=TRUE,1,""))</f>
        <v/>
      </c>
      <c r="C2410" s="9" t="str">
        <f>IF(Search!$C$6="x",IF(COUNTA($AQ2410)=1,1,"N"),IF(COUNTA($AQ2410)=1,"N",""))</f>
        <v/>
      </c>
      <c r="D2410" s="9" t="str">
        <f>IF(Search!$O$8="","",IF(ISNUMBER(SEARCH(Search!$O$8,$BD2410))=TRUE,1,""))</f>
        <v/>
      </c>
      <c r="E2410" s="9" t="str">
        <f>IF(Search!$C$7="","",IF(ISNUMBER(SEARCH(Search!$C$7,$AN2410))=TRUE,1,""))</f>
        <v/>
      </c>
      <c r="F2410" s="9" t="str">
        <f>IF(Search!$C$8="","",IF(ISNUMBER(SEARCH(Search!$C$8,$AO2410))=TRUE,1,""))</f>
        <v/>
      </c>
      <c r="G2410" s="9" t="str">
        <f>IF(Search!$F$4="","",IF(Inventory!$AJ2410&lt;Search!$F$4,"",1))</f>
        <v/>
      </c>
      <c r="H2410" s="9" t="str">
        <f>IF(Search!$F$5="","",IF(Inventory!$AJ2410&gt;Search!$F$5,"",1))</f>
        <v/>
      </c>
      <c r="I2410" s="9" t="str">
        <f>IF(Search!$F$7="","",IF(Search!$F$8="",IF(ISNUMBER(SEARCH(Search!$F$7,$AL2410))=TRUE,1,""),""))</f>
        <v/>
      </c>
      <c r="J2410" s="9" t="str">
        <f>IF($AL2410=Search!$F$8,1,"")</f>
        <v/>
      </c>
      <c r="K2410" s="9" t="str">
        <f>IF(Search!$I$4="","",IF(COUNTA($AS2410)=1,IF(Search!$I$4="N","N",1),""))</f>
        <v/>
      </c>
      <c r="L2410" s="9" t="str">
        <f>IF(Search!$I$5="","",IF($AS2410="RC",1,""))</f>
        <v/>
      </c>
      <c r="M2410" s="9" t="str">
        <f>IF(Search!$I$6="","",IF($AS2410="RCP",1,""))</f>
        <v/>
      </c>
      <c r="N2410" s="9" t="str">
        <f>IF(Search!$I$8="","",IF(COUNTA($AT2410)=1,IF(Search!$I$8="N","N",1),""))</f>
        <v/>
      </c>
      <c r="O2410" s="9" t="str">
        <f>IF(Search!$L$4="","",IF(COUNTA($AU2410)=1,IF(Search!$L$4="N","N",1),""))</f>
        <v/>
      </c>
      <c r="P2410" s="9" t="str">
        <f>IF(Search!$L$5="","",IF(ISNUMBER(SEARCH("Jersey",$AU2410))=TRUE,IF(Search!$L$5="N","N",1),""))</f>
        <v/>
      </c>
      <c r="Q2410" s="9" t="str">
        <f>IF(Search!$L$6="","",IF(ISNUMBER(SEARCH("Patch",$AU2410))=TRUE,IF(Search!$L$6="N","N",1),""))</f>
        <v/>
      </c>
      <c r="R2410" s="9" t="str">
        <f>IF(Search!$L$7="","",IF(ISNUMBER(SEARCH("Shield",$AU2410))=TRUE,IF(Search!$L$7="N","N",1),""))</f>
        <v/>
      </c>
      <c r="S2410" s="9" t="str">
        <f>IF(Search!$L$8="","",IF(ISNUMBER(SEARCH("Stick",$AU2410))=TRUE,IF(Search!$L$8="N","N",1),""))</f>
        <v/>
      </c>
      <c r="T2410" s="9" t="str">
        <f>IF(Search!$O$4="","",IF(COUNTA($AW2410)=1,IF(Search!$O$4="N","N",1),""))</f>
        <v/>
      </c>
      <c r="U2410" s="9" t="str">
        <f>IF(Search!$O$5="","",IF($AW2410="","",IF($AW2410&lt;Search!$O$5,"",1)))</f>
        <v/>
      </c>
      <c r="V2410" s="9" t="str">
        <f>IF(Search!$O$6="","",IF($AW2410="","",IF($AW2410&gt;Search!$O$6,"",1)))</f>
        <v/>
      </c>
      <c r="W2410" s="9" t="str">
        <f>IF(Search!$U$4="","",IF($AX2410="","",1))</f>
        <v/>
      </c>
      <c r="X2410" s="9" t="str">
        <f>IF(Search!$U$5="","",IF(ISNUMBER(SEARCH(Search!$U$5,$AX2410))=TRUE,IF(Search!$U$5="N","N",1),""))</f>
        <v/>
      </c>
      <c r="Y2410" s="9" t="str">
        <f>IF(Search!$U$6="","",IF($AY2410&lt;Search!$U$6,"",1))</f>
        <v/>
      </c>
      <c r="Z2410" s="9" t="str">
        <f>IF(Search!$R$4="","",IF(Inventory!$BA2410&lt;Search!$R$4,"",1))</f>
        <v/>
      </c>
      <c r="AA2410" s="9" t="str">
        <f>IF(Search!$R$5="","",IF($BA2410&gt;Search!$R$5,"",1))</f>
        <v/>
      </c>
      <c r="AB2410" s="9" t="str">
        <f>IF(Search!$R$6="","",IF($BB2410&lt;Search!$R$6,"",1))</f>
        <v/>
      </c>
      <c r="AC2410" s="9" t="str">
        <f>IF(Search!$R$7="","",IF($BB2410&lt;Search!$R$7,"",1))</f>
        <v/>
      </c>
      <c r="AD2410" s="45">
        <f>IF(COUNTIF($A2410:$AC2410,"n")&gt;0,"",IF(SUM($A2410:$AC2410)=COUNTA(Search!$C$4:$C$8,Search!$F$4:$F$8,Search!$I$4:$I$6,Search!$I$8,Search!$L$4:$L$8,Search!$O$4:$O$8,Search!$R$4:$R$7,Search!$U$4:$U$7)-COUNTIF(Search!$C$4:$U$7,"n"),1+LARGE($AD$1:AD2409,1),""))</f>
        <v>365</v>
      </c>
      <c r="AE2410" s="45">
        <f t="shared" si="117"/>
        <v>711</v>
      </c>
      <c r="AF2410" s="45">
        <f>IF(AD2410="","",COUNTIF($AE$1:$AE2409,$AE2410)+RANK($AE2410,$AE$2:$AE$10540,1))</f>
        <v>129</v>
      </c>
      <c r="AG2410" s="45">
        <f t="shared" si="115"/>
        <v>10</v>
      </c>
      <c r="AH2410" s="45">
        <f>IF($AD2410="","",COUNTIF($AG$1:$AG2409,$AG2410)+RANK($AG2410,$AG$1:$AG$10539,0))</f>
        <v>154</v>
      </c>
      <c r="AI2410" s="10" t="str">
        <f t="shared" si="116"/>
        <v>2015-16 Fusion Rookie Achievement Gold #R4 Dylan Larkin DET RCP   /   $N/A</v>
      </c>
      <c r="AJ2410" s="11">
        <v>2015</v>
      </c>
      <c r="AK2410" s="17">
        <v>16</v>
      </c>
      <c r="AL2410" s="12" t="s">
        <v>1781</v>
      </c>
      <c r="AM2410" s="10" t="s">
        <v>1786</v>
      </c>
      <c r="AN2410" s="12" t="s">
        <v>1775</v>
      </c>
      <c r="AO2410" s="9" t="s">
        <v>1920</v>
      </c>
      <c r="AP2410" s="9" t="s">
        <v>1902</v>
      </c>
      <c r="AQ2410" s="9"/>
      <c r="AR2410" s="14"/>
      <c r="AS2410" s="9" t="s">
        <v>1944</v>
      </c>
      <c r="AT2410" s="9"/>
      <c r="AU2410" s="9"/>
      <c r="AV2410" s="13"/>
      <c r="AW2410" s="13"/>
      <c r="AX2410" s="9"/>
      <c r="AY2410" s="9"/>
      <c r="AZ2410" s="9"/>
      <c r="BA2410" s="33" t="s">
        <v>2146</v>
      </c>
      <c r="BB2410" s="33"/>
      <c r="BC2410" s="36"/>
      <c r="BD2410" s="12" t="s">
        <v>1771</v>
      </c>
    </row>
    <row r="2411" spans="1:56" s="12" customFormat="1" x14ac:dyDescent="0.2">
      <c r="A2411" s="9">
        <f>IF(Search!$C$5="","",IF(COUNTA(Inventory!$AP2411)=1,1,""))</f>
        <v>1</v>
      </c>
      <c r="B2411" s="9" t="str">
        <f>IF(Search!$C$4="","",IF(ISNUMBER(SEARCH(Search!$C$4,$AR2411))=TRUE,1,""))</f>
        <v/>
      </c>
      <c r="C2411" s="9" t="str">
        <f>IF(Search!$C$6="x",IF(COUNTA($AQ2411)=1,1,"N"),IF(COUNTA($AQ2411)=1,"N",""))</f>
        <v/>
      </c>
      <c r="D2411" s="9" t="str">
        <f>IF(Search!$O$8="","",IF(ISNUMBER(SEARCH(Search!$O$8,$BD2411))=TRUE,1,""))</f>
        <v/>
      </c>
      <c r="E2411" s="9" t="str">
        <f>IF(Search!$C$7="","",IF(ISNUMBER(SEARCH(Search!$C$7,$AN2411))=TRUE,1,""))</f>
        <v/>
      </c>
      <c r="F2411" s="9" t="str">
        <f>IF(Search!$C$8="","",IF(ISNUMBER(SEARCH(Search!$C$8,$AO2411))=TRUE,1,""))</f>
        <v/>
      </c>
      <c r="G2411" s="9" t="str">
        <f>IF(Search!$F$4="","",IF(Inventory!$AJ2411&lt;Search!$F$4,"",1))</f>
        <v/>
      </c>
      <c r="H2411" s="9" t="str">
        <f>IF(Search!$F$5="","",IF(Inventory!$AJ2411&gt;Search!$F$5,"",1))</f>
        <v/>
      </c>
      <c r="I2411" s="9" t="str">
        <f>IF(Search!$F$7="","",IF(Search!$F$8="",IF(ISNUMBER(SEARCH(Search!$F$7,$AL2411))=TRUE,1,""),""))</f>
        <v/>
      </c>
      <c r="J2411" s="9" t="str">
        <f>IF($AL2411=Search!$F$8,1,"")</f>
        <v/>
      </c>
      <c r="K2411" s="9" t="str">
        <f>IF(Search!$I$4="","",IF(COUNTA($AS2411)=1,IF(Search!$I$4="N","N",1),""))</f>
        <v/>
      </c>
      <c r="L2411" s="9" t="str">
        <f>IF(Search!$I$5="","",IF($AS2411="RC",1,""))</f>
        <v/>
      </c>
      <c r="M2411" s="9" t="str">
        <f>IF(Search!$I$6="","",IF($AS2411="RCP",1,""))</f>
        <v/>
      </c>
      <c r="N2411" s="9" t="str">
        <f>IF(Search!$I$8="","",IF(COUNTA($AT2411)=1,IF(Search!$I$8="N","N",1),""))</f>
        <v/>
      </c>
      <c r="O2411" s="9" t="str">
        <f>IF(Search!$L$4="","",IF(COUNTA($AU2411)=1,IF(Search!$L$4="N","N",1),""))</f>
        <v/>
      </c>
      <c r="P2411" s="9" t="str">
        <f>IF(Search!$L$5="","",IF(ISNUMBER(SEARCH("Jersey",$AU2411))=TRUE,IF(Search!$L$5="N","N",1),""))</f>
        <v/>
      </c>
      <c r="Q2411" s="9" t="str">
        <f>IF(Search!$L$6="","",IF(ISNUMBER(SEARCH("Patch",$AU2411))=TRUE,IF(Search!$L$6="N","N",1),""))</f>
        <v/>
      </c>
      <c r="R2411" s="9" t="str">
        <f>IF(Search!$L$7="","",IF(ISNUMBER(SEARCH("Shield",$AU2411))=TRUE,IF(Search!$L$7="N","N",1),""))</f>
        <v/>
      </c>
      <c r="S2411" s="9" t="str">
        <f>IF(Search!$L$8="","",IF(ISNUMBER(SEARCH("Stick",$AU2411))=TRUE,IF(Search!$L$8="N","N",1),""))</f>
        <v/>
      </c>
      <c r="T2411" s="9" t="str">
        <f>IF(Search!$O$4="","",IF(COUNTA($AW2411)=1,IF(Search!$O$4="N","N",1),""))</f>
        <v/>
      </c>
      <c r="U2411" s="9" t="str">
        <f>IF(Search!$O$5="","",IF($AW2411="","",IF($AW2411&lt;Search!$O$5,"",1)))</f>
        <v/>
      </c>
      <c r="V2411" s="9" t="str">
        <f>IF(Search!$O$6="","",IF($AW2411="","",IF($AW2411&gt;Search!$O$6,"",1)))</f>
        <v/>
      </c>
      <c r="W2411" s="9" t="str">
        <f>IF(Search!$U$4="","",IF($AX2411="","",1))</f>
        <v/>
      </c>
      <c r="X2411" s="9" t="str">
        <f>IF(Search!$U$5="","",IF(ISNUMBER(SEARCH(Search!$U$5,$AX2411))=TRUE,IF(Search!$U$5="N","N",1),""))</f>
        <v/>
      </c>
      <c r="Y2411" s="9" t="str">
        <f>IF(Search!$U$6="","",IF($AY2411&lt;Search!$U$6,"",1))</f>
        <v/>
      </c>
      <c r="Z2411" s="9" t="str">
        <f>IF(Search!$R$4="","",IF(Inventory!$BA2411&lt;Search!$R$4,"",1))</f>
        <v/>
      </c>
      <c r="AA2411" s="9" t="str">
        <f>IF(Search!$R$5="","",IF($BA2411&gt;Search!$R$5,"",1))</f>
        <v/>
      </c>
      <c r="AB2411" s="9" t="str">
        <f>IF(Search!$R$6="","",IF($BB2411&lt;Search!$R$6,"",1))</f>
        <v/>
      </c>
      <c r="AC2411" s="9" t="str">
        <f>IF(Search!$R$7="","",IF($BB2411&lt;Search!$R$7,"",1))</f>
        <v/>
      </c>
      <c r="AD2411" s="45">
        <f>IF(COUNTIF($A2411:$AC2411,"n")&gt;0,"",IF(SUM($A2411:$AC2411)=COUNTA(Search!$C$4:$C$8,Search!$F$4:$F$8,Search!$I$4:$I$6,Search!$I$8,Search!$L$4:$L$8,Search!$O$4:$O$8,Search!$R$4:$R$7,Search!$U$4:$U$7)-COUNTIF(Search!$C$4:$U$7,"n"),1+LARGE($AD$1:AD2410,1),""))</f>
        <v>366</v>
      </c>
      <c r="AE2411" s="45">
        <f t="shared" si="117"/>
        <v>142</v>
      </c>
      <c r="AF2411" s="45">
        <f>IF(AD2411="","",COUNTIF($AE$1:$AE2410,$AE2411)+RANK($AE2411,$AE$2:$AE$10540,1))</f>
        <v>25</v>
      </c>
      <c r="AG2411" s="45">
        <f t="shared" si="115"/>
        <v>10</v>
      </c>
      <c r="AH2411" s="45">
        <f>IF($AD2411="","",COUNTIF($AG$1:$AG2410,$AG2411)+RANK($AG2411,$AG$1:$AG$10539,0))</f>
        <v>155</v>
      </c>
      <c r="AI2411" s="10" t="str">
        <f t="shared" si="116"/>
        <v>2015-16 Fusion Rookie Achievement Gold #R5 Artemi Panarin CHI RCP   /   $N/A</v>
      </c>
      <c r="AJ2411" s="11">
        <v>2015</v>
      </c>
      <c r="AK2411" s="17">
        <v>16</v>
      </c>
      <c r="AL2411" s="12" t="s">
        <v>1781</v>
      </c>
      <c r="AM2411" s="10" t="s">
        <v>259</v>
      </c>
      <c r="AN2411" s="12" t="s">
        <v>1774</v>
      </c>
      <c r="AO2411" s="9" t="s">
        <v>1917</v>
      </c>
      <c r="AP2411" s="9" t="s">
        <v>1902</v>
      </c>
      <c r="AQ2411" s="9"/>
      <c r="AR2411" s="14"/>
      <c r="AS2411" s="9" t="s">
        <v>1944</v>
      </c>
      <c r="AT2411" s="9"/>
      <c r="AU2411" s="9"/>
      <c r="AV2411" s="13"/>
      <c r="AW2411" s="13"/>
      <c r="AX2411" s="9"/>
      <c r="AY2411" s="9"/>
      <c r="AZ2411" s="9"/>
      <c r="BA2411" s="33" t="s">
        <v>2146</v>
      </c>
      <c r="BB2411" s="33"/>
      <c r="BC2411" s="36"/>
      <c r="BD2411" s="12" t="s">
        <v>1771</v>
      </c>
    </row>
    <row r="2412" spans="1:56" s="12" customFormat="1" x14ac:dyDescent="0.2">
      <c r="A2412" s="9">
        <f>IF(Search!$C$5="","",IF(COUNTA(Inventory!$AP2412)=1,1,""))</f>
        <v>1</v>
      </c>
      <c r="B2412" s="9" t="str">
        <f>IF(Search!$C$4="","",IF(ISNUMBER(SEARCH(Search!$C$4,$AR2412))=TRUE,1,""))</f>
        <v/>
      </c>
      <c r="C2412" s="9" t="str">
        <f>IF(Search!$C$6="x",IF(COUNTA($AQ2412)=1,1,"N"),IF(COUNTA($AQ2412)=1,"N",""))</f>
        <v/>
      </c>
      <c r="D2412" s="9" t="str">
        <f>IF(Search!$O$8="","",IF(ISNUMBER(SEARCH(Search!$O$8,$BD2412))=TRUE,1,""))</f>
        <v/>
      </c>
      <c r="E2412" s="9" t="str">
        <f>IF(Search!$C$7="","",IF(ISNUMBER(SEARCH(Search!$C$7,$AN2412))=TRUE,1,""))</f>
        <v/>
      </c>
      <c r="F2412" s="9" t="str">
        <f>IF(Search!$C$8="","",IF(ISNUMBER(SEARCH(Search!$C$8,$AO2412))=TRUE,1,""))</f>
        <v/>
      </c>
      <c r="G2412" s="9" t="str">
        <f>IF(Search!$F$4="","",IF(Inventory!$AJ2412&lt;Search!$F$4,"",1))</f>
        <v/>
      </c>
      <c r="H2412" s="9" t="str">
        <f>IF(Search!$F$5="","",IF(Inventory!$AJ2412&gt;Search!$F$5,"",1))</f>
        <v/>
      </c>
      <c r="I2412" s="9" t="str">
        <f>IF(Search!$F$7="","",IF(Search!$F$8="",IF(ISNUMBER(SEARCH(Search!$F$7,$AL2412))=TRUE,1,""),""))</f>
        <v/>
      </c>
      <c r="J2412" s="9" t="str">
        <f>IF($AL2412=Search!$F$8,1,"")</f>
        <v/>
      </c>
      <c r="K2412" s="9" t="str">
        <f>IF(Search!$I$4="","",IF(COUNTA($AS2412)=1,IF(Search!$I$4="N","N",1),""))</f>
        <v/>
      </c>
      <c r="L2412" s="9" t="str">
        <f>IF(Search!$I$5="","",IF($AS2412="RC",1,""))</f>
        <v/>
      </c>
      <c r="M2412" s="9" t="str">
        <f>IF(Search!$I$6="","",IF($AS2412="RCP",1,""))</f>
        <v/>
      </c>
      <c r="N2412" s="9" t="str">
        <f>IF(Search!$I$8="","",IF(COUNTA($AT2412)=1,IF(Search!$I$8="N","N",1),""))</f>
        <v/>
      </c>
      <c r="O2412" s="9" t="str">
        <f>IF(Search!$L$4="","",IF(COUNTA($AU2412)=1,IF(Search!$L$4="N","N",1),""))</f>
        <v/>
      </c>
      <c r="P2412" s="9" t="str">
        <f>IF(Search!$L$5="","",IF(ISNUMBER(SEARCH("Jersey",$AU2412))=TRUE,IF(Search!$L$5="N","N",1),""))</f>
        <v/>
      </c>
      <c r="Q2412" s="9" t="str">
        <f>IF(Search!$L$6="","",IF(ISNUMBER(SEARCH("Patch",$AU2412))=TRUE,IF(Search!$L$6="N","N",1),""))</f>
        <v/>
      </c>
      <c r="R2412" s="9" t="str">
        <f>IF(Search!$L$7="","",IF(ISNUMBER(SEARCH("Shield",$AU2412))=TRUE,IF(Search!$L$7="N","N",1),""))</f>
        <v/>
      </c>
      <c r="S2412" s="9" t="str">
        <f>IF(Search!$L$8="","",IF(ISNUMBER(SEARCH("Stick",$AU2412))=TRUE,IF(Search!$L$8="N","N",1),""))</f>
        <v/>
      </c>
      <c r="T2412" s="9" t="str">
        <f>IF(Search!$O$4="","",IF(COUNTA($AW2412)=1,IF(Search!$O$4="N","N",1),""))</f>
        <v/>
      </c>
      <c r="U2412" s="9" t="str">
        <f>IF(Search!$O$5="","",IF($AW2412="","",IF($AW2412&lt;Search!$O$5,"",1)))</f>
        <v/>
      </c>
      <c r="V2412" s="9" t="str">
        <f>IF(Search!$O$6="","",IF($AW2412="","",IF($AW2412&gt;Search!$O$6,"",1)))</f>
        <v/>
      </c>
      <c r="W2412" s="9" t="str">
        <f>IF(Search!$U$4="","",IF($AX2412="","",1))</f>
        <v/>
      </c>
      <c r="X2412" s="9" t="str">
        <f>IF(Search!$U$5="","",IF(ISNUMBER(SEARCH(Search!$U$5,$AX2412))=TRUE,IF(Search!$U$5="N","N",1),""))</f>
        <v/>
      </c>
      <c r="Y2412" s="9" t="str">
        <f>IF(Search!$U$6="","",IF($AY2412&lt;Search!$U$6,"",1))</f>
        <v/>
      </c>
      <c r="Z2412" s="9" t="str">
        <f>IF(Search!$R$4="","",IF(Inventory!$BA2412&lt;Search!$R$4,"",1))</f>
        <v/>
      </c>
      <c r="AA2412" s="9" t="str">
        <f>IF(Search!$R$5="","",IF($BA2412&gt;Search!$R$5,"",1))</f>
        <v/>
      </c>
      <c r="AB2412" s="9" t="str">
        <f>IF(Search!$R$6="","",IF($BB2412&lt;Search!$R$6,"",1))</f>
        <v/>
      </c>
      <c r="AC2412" s="9" t="str">
        <f>IF(Search!$R$7="","",IF($BB2412&lt;Search!$R$7,"",1))</f>
        <v/>
      </c>
      <c r="AD2412" s="45">
        <f>IF(COUNTIF($A2412:$AC2412,"n")&gt;0,"",IF(SUM($A2412:$AC2412)=COUNTA(Search!$C$4:$C$8,Search!$F$4:$F$8,Search!$I$4:$I$6,Search!$I$8,Search!$L$4:$L$8,Search!$O$4:$O$8,Search!$R$4:$R$7,Search!$U$4:$U$7)-COUNTIF(Search!$C$4:$U$7,"n"),1+LARGE($AD$1:AD2411,1),""))</f>
        <v>367</v>
      </c>
      <c r="AE2412" s="45">
        <f t="shared" si="117"/>
        <v>1933</v>
      </c>
      <c r="AF2412" s="45">
        <f>IF(AD2412="","",COUNTIF($AE$1:$AE2411,$AE2412)+RANK($AE2412,$AE$2:$AE$10540,1))</f>
        <v>364</v>
      </c>
      <c r="AG2412" s="45">
        <f t="shared" si="115"/>
        <v>10</v>
      </c>
      <c r="AH2412" s="45">
        <f>IF($AD2412="","",COUNTIF($AG$1:$AG2411,$AG2412)+RANK($AG2412,$AG$1:$AG$10539,0))</f>
        <v>156</v>
      </c>
      <c r="AI2412" s="10" t="str">
        <f t="shared" si="116"/>
        <v>2015-16 Fusion Rookie Achievement Gold #R6 Noah Hanifin CAR RCP   /   $N/A</v>
      </c>
      <c r="AJ2412" s="11">
        <v>2015</v>
      </c>
      <c r="AK2412" s="17">
        <v>16</v>
      </c>
      <c r="AL2412" s="12" t="s">
        <v>1781</v>
      </c>
      <c r="AM2412" s="10" t="s">
        <v>1787</v>
      </c>
      <c r="AN2412" s="12" t="s">
        <v>1777</v>
      </c>
      <c r="AO2412" s="9" t="s">
        <v>1921</v>
      </c>
      <c r="AP2412" s="9" t="s">
        <v>1902</v>
      </c>
      <c r="AQ2412" s="9"/>
      <c r="AR2412" s="14"/>
      <c r="AS2412" s="9" t="s">
        <v>1944</v>
      </c>
      <c r="AT2412" s="9"/>
      <c r="AU2412" s="9"/>
      <c r="AV2412" s="13"/>
      <c r="AW2412" s="13"/>
      <c r="AX2412" s="9"/>
      <c r="AY2412" s="9"/>
      <c r="AZ2412" s="9"/>
      <c r="BA2412" s="33" t="s">
        <v>2146</v>
      </c>
      <c r="BB2412" s="33"/>
      <c r="BC2412" s="36"/>
      <c r="BD2412" s="12" t="s">
        <v>1771</v>
      </c>
    </row>
    <row r="2413" spans="1:56" s="12" customFormat="1" x14ac:dyDescent="0.2">
      <c r="A2413" s="9">
        <f>IF(Search!$C$5="","",IF(COUNTA(Inventory!$AP2413)=1,1,""))</f>
        <v>1</v>
      </c>
      <c r="B2413" s="9" t="str">
        <f>IF(Search!$C$4="","",IF(ISNUMBER(SEARCH(Search!$C$4,$AR2413))=TRUE,1,""))</f>
        <v/>
      </c>
      <c r="C2413" s="9" t="str">
        <f>IF(Search!$C$6="x",IF(COUNTA($AQ2413)=1,1,"N"),IF(COUNTA($AQ2413)=1,"N",""))</f>
        <v/>
      </c>
      <c r="D2413" s="9" t="str">
        <f>IF(Search!$O$8="","",IF(ISNUMBER(SEARCH(Search!$O$8,$BD2413))=TRUE,1,""))</f>
        <v/>
      </c>
      <c r="E2413" s="9" t="str">
        <f>IF(Search!$C$7="","",IF(ISNUMBER(SEARCH(Search!$C$7,$AN2413))=TRUE,1,""))</f>
        <v/>
      </c>
      <c r="F2413" s="9" t="str">
        <f>IF(Search!$C$8="","",IF(ISNUMBER(SEARCH(Search!$C$8,$AO2413))=TRUE,1,""))</f>
        <v/>
      </c>
      <c r="G2413" s="9" t="str">
        <f>IF(Search!$F$4="","",IF(Inventory!$AJ2413&lt;Search!$F$4,"",1))</f>
        <v/>
      </c>
      <c r="H2413" s="9" t="str">
        <f>IF(Search!$F$5="","",IF(Inventory!$AJ2413&gt;Search!$F$5,"",1))</f>
        <v/>
      </c>
      <c r="I2413" s="9" t="str">
        <f>IF(Search!$F$7="","",IF(Search!$F$8="",IF(ISNUMBER(SEARCH(Search!$F$7,$AL2413))=TRUE,1,""),""))</f>
        <v/>
      </c>
      <c r="J2413" s="9" t="str">
        <f>IF($AL2413=Search!$F$8,1,"")</f>
        <v/>
      </c>
      <c r="K2413" s="9" t="str">
        <f>IF(Search!$I$4="","",IF(COUNTA($AS2413)=1,IF(Search!$I$4="N","N",1),""))</f>
        <v/>
      </c>
      <c r="L2413" s="9" t="str">
        <f>IF(Search!$I$5="","",IF($AS2413="RC",1,""))</f>
        <v/>
      </c>
      <c r="M2413" s="9" t="str">
        <f>IF(Search!$I$6="","",IF($AS2413="RCP",1,""))</f>
        <v/>
      </c>
      <c r="N2413" s="9" t="str">
        <f>IF(Search!$I$8="","",IF(COUNTA($AT2413)=1,IF(Search!$I$8="N","N",1),""))</f>
        <v/>
      </c>
      <c r="O2413" s="9" t="str">
        <f>IF(Search!$L$4="","",IF(COUNTA($AU2413)=1,IF(Search!$L$4="N","N",1),""))</f>
        <v/>
      </c>
      <c r="P2413" s="9" t="str">
        <f>IF(Search!$L$5="","",IF(ISNUMBER(SEARCH("Jersey",$AU2413))=TRUE,IF(Search!$L$5="N","N",1),""))</f>
        <v/>
      </c>
      <c r="Q2413" s="9" t="str">
        <f>IF(Search!$L$6="","",IF(ISNUMBER(SEARCH("Patch",$AU2413))=TRUE,IF(Search!$L$6="N","N",1),""))</f>
        <v/>
      </c>
      <c r="R2413" s="9" t="str">
        <f>IF(Search!$L$7="","",IF(ISNUMBER(SEARCH("Shield",$AU2413))=TRUE,IF(Search!$L$7="N","N",1),""))</f>
        <v/>
      </c>
      <c r="S2413" s="9" t="str">
        <f>IF(Search!$L$8="","",IF(ISNUMBER(SEARCH("Stick",$AU2413))=TRUE,IF(Search!$L$8="N","N",1),""))</f>
        <v/>
      </c>
      <c r="T2413" s="9" t="str">
        <f>IF(Search!$O$4="","",IF(COUNTA($AW2413)=1,IF(Search!$O$4="N","N",1),""))</f>
        <v/>
      </c>
      <c r="U2413" s="9" t="str">
        <f>IF(Search!$O$5="","",IF($AW2413="","",IF($AW2413&lt;Search!$O$5,"",1)))</f>
        <v/>
      </c>
      <c r="V2413" s="9" t="str">
        <f>IF(Search!$O$6="","",IF($AW2413="","",IF($AW2413&gt;Search!$O$6,"",1)))</f>
        <v/>
      </c>
      <c r="W2413" s="9" t="str">
        <f>IF(Search!$U$4="","",IF($AX2413="","",1))</f>
        <v/>
      </c>
      <c r="X2413" s="9" t="str">
        <f>IF(Search!$U$5="","",IF(ISNUMBER(SEARCH(Search!$U$5,$AX2413))=TRUE,IF(Search!$U$5="N","N",1),""))</f>
        <v/>
      </c>
      <c r="Y2413" s="9" t="str">
        <f>IF(Search!$U$6="","",IF($AY2413&lt;Search!$U$6,"",1))</f>
        <v/>
      </c>
      <c r="Z2413" s="9" t="str">
        <f>IF(Search!$R$4="","",IF(Inventory!$BA2413&lt;Search!$R$4,"",1))</f>
        <v/>
      </c>
      <c r="AA2413" s="9" t="str">
        <f>IF(Search!$R$5="","",IF($BA2413&gt;Search!$R$5,"",1))</f>
        <v/>
      </c>
      <c r="AB2413" s="9" t="str">
        <f>IF(Search!$R$6="","",IF($BB2413&lt;Search!$R$6,"",1))</f>
        <v/>
      </c>
      <c r="AC2413" s="9" t="str">
        <f>IF(Search!$R$7="","",IF($BB2413&lt;Search!$R$7,"",1))</f>
        <v/>
      </c>
      <c r="AD2413" s="45">
        <f>IF(COUNTIF($A2413:$AC2413,"n")&gt;0,"",IF(SUM($A2413:$AC2413)=COUNTA(Search!$C$4:$C$8,Search!$F$4:$F$8,Search!$I$4:$I$6,Search!$I$8,Search!$L$4:$L$8,Search!$O$4:$O$8,Search!$R$4:$R$7,Search!$U$4:$U$7)-COUNTIF(Search!$C$4:$U$7,"n"),1+LARGE($AD$1:AD2412,1),""))</f>
        <v>368</v>
      </c>
      <c r="AE2413" s="45">
        <f t="shared" si="117"/>
        <v>451</v>
      </c>
      <c r="AF2413" s="45">
        <f>IF(AD2413="","",COUNTIF($AE$1:$AE2412,$AE2413)+RANK($AE2413,$AE$2:$AE$10540,1))</f>
        <v>91</v>
      </c>
      <c r="AG2413" s="45">
        <f t="shared" si="115"/>
        <v>10</v>
      </c>
      <c r="AH2413" s="45">
        <f>IF($AD2413="","",COUNTIF($AG$1:$AG2412,$AG2413)+RANK($AG2413,$AG$1:$AG$10539,0))</f>
        <v>157</v>
      </c>
      <c r="AI2413" s="10" t="str">
        <f t="shared" si="116"/>
        <v>2015-16 Fusion Rookie Achievement Gold #R7 Connor Hellebuyck WPG RCP   /   $N/A</v>
      </c>
      <c r="AJ2413" s="11">
        <v>2015</v>
      </c>
      <c r="AK2413" s="17">
        <v>16</v>
      </c>
      <c r="AL2413" s="12" t="s">
        <v>1781</v>
      </c>
      <c r="AM2413" s="10" t="s">
        <v>1788</v>
      </c>
      <c r="AN2413" s="12" t="s">
        <v>1773</v>
      </c>
      <c r="AO2413" s="9" t="s">
        <v>1908</v>
      </c>
      <c r="AP2413" s="9" t="s">
        <v>1902</v>
      </c>
      <c r="AQ2413" s="9"/>
      <c r="AR2413" s="14"/>
      <c r="AS2413" s="9" t="s">
        <v>1944</v>
      </c>
      <c r="AT2413" s="9"/>
      <c r="AU2413" s="9"/>
      <c r="AV2413" s="13"/>
      <c r="AW2413" s="13"/>
      <c r="AX2413" s="9"/>
      <c r="AY2413" s="9"/>
      <c r="AZ2413" s="9"/>
      <c r="BA2413" s="33" t="s">
        <v>2146</v>
      </c>
      <c r="BB2413" s="33"/>
      <c r="BC2413" s="36"/>
      <c r="BD2413" s="12" t="s">
        <v>1771</v>
      </c>
    </row>
    <row r="2414" spans="1:56" s="12" customFormat="1" x14ac:dyDescent="0.2">
      <c r="A2414" s="9">
        <f>IF(Search!$C$5="","",IF(COUNTA(Inventory!$AP2414)=1,1,""))</f>
        <v>1</v>
      </c>
      <c r="B2414" s="9" t="str">
        <f>IF(Search!$C$4="","",IF(ISNUMBER(SEARCH(Search!$C$4,$AR2414))=TRUE,1,""))</f>
        <v/>
      </c>
      <c r="C2414" s="9" t="str">
        <f>IF(Search!$C$6="x",IF(COUNTA($AQ2414)=1,1,"N"),IF(COUNTA($AQ2414)=1,"N",""))</f>
        <v/>
      </c>
      <c r="D2414" s="9" t="str">
        <f>IF(Search!$O$8="","",IF(ISNUMBER(SEARCH(Search!$O$8,$BD2414))=TRUE,1,""))</f>
        <v/>
      </c>
      <c r="E2414" s="9" t="str">
        <f>IF(Search!$C$7="","",IF(ISNUMBER(SEARCH(Search!$C$7,$AN2414))=TRUE,1,""))</f>
        <v/>
      </c>
      <c r="F2414" s="9" t="str">
        <f>IF(Search!$C$8="","",IF(ISNUMBER(SEARCH(Search!$C$8,$AO2414))=TRUE,1,""))</f>
        <v/>
      </c>
      <c r="G2414" s="9" t="str">
        <f>IF(Search!$F$4="","",IF(Inventory!$AJ2414&lt;Search!$F$4,"",1))</f>
        <v/>
      </c>
      <c r="H2414" s="9" t="str">
        <f>IF(Search!$F$5="","",IF(Inventory!$AJ2414&gt;Search!$F$5,"",1))</f>
        <v/>
      </c>
      <c r="I2414" s="9" t="str">
        <f>IF(Search!$F$7="","",IF(Search!$F$8="",IF(ISNUMBER(SEARCH(Search!$F$7,$AL2414))=TRUE,1,""),""))</f>
        <v/>
      </c>
      <c r="J2414" s="9" t="str">
        <f>IF($AL2414=Search!$F$8,1,"")</f>
        <v/>
      </c>
      <c r="K2414" s="9" t="str">
        <f>IF(Search!$I$4="","",IF(COUNTA($AS2414)=1,IF(Search!$I$4="N","N",1),""))</f>
        <v/>
      </c>
      <c r="L2414" s="9" t="str">
        <f>IF(Search!$I$5="","",IF($AS2414="RC",1,""))</f>
        <v/>
      </c>
      <c r="M2414" s="9" t="str">
        <f>IF(Search!$I$6="","",IF($AS2414="RCP",1,""))</f>
        <v/>
      </c>
      <c r="N2414" s="9" t="str">
        <f>IF(Search!$I$8="","",IF(COUNTA($AT2414)=1,IF(Search!$I$8="N","N",1),""))</f>
        <v/>
      </c>
      <c r="O2414" s="9" t="str">
        <f>IF(Search!$L$4="","",IF(COUNTA($AU2414)=1,IF(Search!$L$4="N","N",1),""))</f>
        <v/>
      </c>
      <c r="P2414" s="9" t="str">
        <f>IF(Search!$L$5="","",IF(ISNUMBER(SEARCH("Jersey",$AU2414))=TRUE,IF(Search!$L$5="N","N",1),""))</f>
        <v/>
      </c>
      <c r="Q2414" s="9" t="str">
        <f>IF(Search!$L$6="","",IF(ISNUMBER(SEARCH("Patch",$AU2414))=TRUE,IF(Search!$L$6="N","N",1),""))</f>
        <v/>
      </c>
      <c r="R2414" s="9" t="str">
        <f>IF(Search!$L$7="","",IF(ISNUMBER(SEARCH("Shield",$AU2414))=TRUE,IF(Search!$L$7="N","N",1),""))</f>
        <v/>
      </c>
      <c r="S2414" s="9" t="str">
        <f>IF(Search!$L$8="","",IF(ISNUMBER(SEARCH("Stick",$AU2414))=TRUE,IF(Search!$L$8="N","N",1),""))</f>
        <v/>
      </c>
      <c r="T2414" s="9" t="str">
        <f>IF(Search!$O$4="","",IF(COUNTA($AW2414)=1,IF(Search!$O$4="N","N",1),""))</f>
        <v/>
      </c>
      <c r="U2414" s="9" t="str">
        <f>IF(Search!$O$5="","",IF($AW2414="","",IF($AW2414&lt;Search!$O$5,"",1)))</f>
        <v/>
      </c>
      <c r="V2414" s="9" t="str">
        <f>IF(Search!$O$6="","",IF($AW2414="","",IF($AW2414&gt;Search!$O$6,"",1)))</f>
        <v/>
      </c>
      <c r="W2414" s="9" t="str">
        <f>IF(Search!$U$4="","",IF($AX2414="","",1))</f>
        <v/>
      </c>
      <c r="X2414" s="9" t="str">
        <f>IF(Search!$U$5="","",IF(ISNUMBER(SEARCH(Search!$U$5,$AX2414))=TRUE,IF(Search!$U$5="N","N",1),""))</f>
        <v/>
      </c>
      <c r="Y2414" s="9" t="str">
        <f>IF(Search!$U$6="","",IF($AY2414&lt;Search!$U$6,"",1))</f>
        <v/>
      </c>
      <c r="Z2414" s="9" t="str">
        <f>IF(Search!$R$4="","",IF(Inventory!$BA2414&lt;Search!$R$4,"",1))</f>
        <v/>
      </c>
      <c r="AA2414" s="9" t="str">
        <f>IF(Search!$R$5="","",IF($BA2414&gt;Search!$R$5,"",1))</f>
        <v/>
      </c>
      <c r="AB2414" s="9" t="str">
        <f>IF(Search!$R$6="","",IF($BB2414&lt;Search!$R$6,"",1))</f>
        <v/>
      </c>
      <c r="AC2414" s="9" t="str">
        <f>IF(Search!$R$7="","",IF($BB2414&lt;Search!$R$7,"",1))</f>
        <v/>
      </c>
      <c r="AD2414" s="45">
        <f>IF(COUNTIF($A2414:$AC2414,"n")&gt;0,"",IF(SUM($A2414:$AC2414)=COUNTA(Search!$C$4:$C$8,Search!$F$4:$F$8,Search!$I$4:$I$6,Search!$I$8,Search!$L$4:$L$8,Search!$O$4:$O$8,Search!$R$4:$R$7,Search!$U$4:$U$7)-COUNTIF(Search!$C$4:$U$7,"n"),1+LARGE($AD$1:AD2413,1),""))</f>
        <v>369</v>
      </c>
      <c r="AE2414" s="45">
        <f t="shared" si="117"/>
        <v>2152</v>
      </c>
      <c r="AF2414" s="45">
        <f>IF(AD2414="","",COUNTIF($AE$1:$AE2413,$AE2414)+RANK($AE2414,$AE$2:$AE$10540,1))</f>
        <v>405</v>
      </c>
      <c r="AG2414" s="45">
        <f t="shared" si="115"/>
        <v>10</v>
      </c>
      <c r="AH2414" s="45">
        <f>IF($AD2414="","",COUNTIF($AG$1:$AG2413,$AG2414)+RANK($AG2414,$AG$1:$AG$10539,0))</f>
        <v>158</v>
      </c>
      <c r="AI2414" s="10" t="str">
        <f t="shared" si="116"/>
        <v>2015-16 Fusion Rookie Achievement Gold #R8 Robby Fabbri STL RCP   /   $N/A</v>
      </c>
      <c r="AJ2414" s="11">
        <v>2015</v>
      </c>
      <c r="AK2414" s="17">
        <v>16</v>
      </c>
      <c r="AL2414" s="12" t="s">
        <v>1781</v>
      </c>
      <c r="AM2414" s="10" t="s">
        <v>1789</v>
      </c>
      <c r="AN2414" s="12" t="s">
        <v>1776</v>
      </c>
      <c r="AO2414" s="9" t="s">
        <v>1922</v>
      </c>
      <c r="AP2414" s="9" t="s">
        <v>1902</v>
      </c>
      <c r="AQ2414" s="9"/>
      <c r="AR2414" s="14"/>
      <c r="AS2414" s="9" t="s">
        <v>1944</v>
      </c>
      <c r="AT2414" s="9"/>
      <c r="AU2414" s="9"/>
      <c r="AV2414" s="13"/>
      <c r="AW2414" s="13"/>
      <c r="AX2414" s="9"/>
      <c r="AY2414" s="9"/>
      <c r="AZ2414" s="9"/>
      <c r="BA2414" s="33" t="s">
        <v>2146</v>
      </c>
      <c r="BB2414" s="33"/>
      <c r="BC2414" s="36"/>
      <c r="BD2414" s="12" t="s">
        <v>1771</v>
      </c>
    </row>
    <row r="2415" spans="1:56" s="12" customFormat="1" x14ac:dyDescent="0.2">
      <c r="A2415" s="9">
        <f>IF(Search!$C$5="","",IF(COUNTA(Inventory!$AP2415)=1,1,""))</f>
        <v>1</v>
      </c>
      <c r="B2415" s="9" t="str">
        <f>IF(Search!$C$4="","",IF(ISNUMBER(SEARCH(Search!$C$4,$AR2415))=TRUE,1,""))</f>
        <v/>
      </c>
      <c r="C2415" s="9" t="str">
        <f>IF(Search!$C$6="x",IF(COUNTA($AQ2415)=1,1,"N"),IF(COUNTA($AQ2415)=1,"N",""))</f>
        <v/>
      </c>
      <c r="D2415" s="9" t="str">
        <f>IF(Search!$O$8="","",IF(ISNUMBER(SEARCH(Search!$O$8,$BD2415))=TRUE,1,""))</f>
        <v/>
      </c>
      <c r="E2415" s="9" t="str">
        <f>IF(Search!$C$7="","",IF(ISNUMBER(SEARCH(Search!$C$7,$AN2415))=TRUE,1,""))</f>
        <v/>
      </c>
      <c r="F2415" s="9" t="str">
        <f>IF(Search!$C$8="","",IF(ISNUMBER(SEARCH(Search!$C$8,$AO2415))=TRUE,1,""))</f>
        <v/>
      </c>
      <c r="G2415" s="9" t="str">
        <f>IF(Search!$F$4="","",IF(Inventory!$AJ2415&lt;Search!$F$4,"",1))</f>
        <v/>
      </c>
      <c r="H2415" s="9" t="str">
        <f>IF(Search!$F$5="","",IF(Inventory!$AJ2415&gt;Search!$F$5,"",1))</f>
        <v/>
      </c>
      <c r="I2415" s="9" t="str">
        <f>IF(Search!$F$7="","",IF(Search!$F$8="",IF(ISNUMBER(SEARCH(Search!$F$7,$AL2415))=TRUE,1,""),""))</f>
        <v/>
      </c>
      <c r="J2415" s="9" t="str">
        <f>IF($AL2415=Search!$F$8,1,"")</f>
        <v/>
      </c>
      <c r="K2415" s="9" t="str">
        <f>IF(Search!$I$4="","",IF(COUNTA($AS2415)=1,IF(Search!$I$4="N","N",1),""))</f>
        <v/>
      </c>
      <c r="L2415" s="9" t="str">
        <f>IF(Search!$I$5="","",IF($AS2415="RC",1,""))</f>
        <v/>
      </c>
      <c r="M2415" s="9" t="str">
        <f>IF(Search!$I$6="","",IF($AS2415="RCP",1,""))</f>
        <v/>
      </c>
      <c r="N2415" s="9" t="str">
        <f>IF(Search!$I$8="","",IF(COUNTA($AT2415)=1,IF(Search!$I$8="N","N",1),""))</f>
        <v/>
      </c>
      <c r="O2415" s="9" t="str">
        <f>IF(Search!$L$4="","",IF(COUNTA($AU2415)=1,IF(Search!$L$4="N","N",1),""))</f>
        <v/>
      </c>
      <c r="P2415" s="9" t="str">
        <f>IF(Search!$L$5="","",IF(ISNUMBER(SEARCH("Jersey",$AU2415))=TRUE,IF(Search!$L$5="N","N",1),""))</f>
        <v/>
      </c>
      <c r="Q2415" s="9" t="str">
        <f>IF(Search!$L$6="","",IF(ISNUMBER(SEARCH("Patch",$AU2415))=TRUE,IF(Search!$L$6="N","N",1),""))</f>
        <v/>
      </c>
      <c r="R2415" s="9" t="str">
        <f>IF(Search!$L$7="","",IF(ISNUMBER(SEARCH("Shield",$AU2415))=TRUE,IF(Search!$L$7="N","N",1),""))</f>
        <v/>
      </c>
      <c r="S2415" s="9" t="str">
        <f>IF(Search!$L$8="","",IF(ISNUMBER(SEARCH("Stick",$AU2415))=TRUE,IF(Search!$L$8="N","N",1),""))</f>
        <v/>
      </c>
      <c r="T2415" s="9" t="str">
        <f>IF(Search!$O$4="","",IF(COUNTA($AW2415)=1,IF(Search!$O$4="N","N",1),""))</f>
        <v/>
      </c>
      <c r="U2415" s="9" t="str">
        <f>IF(Search!$O$5="","",IF($AW2415="","",IF($AW2415&lt;Search!$O$5,"",1)))</f>
        <v/>
      </c>
      <c r="V2415" s="9" t="str">
        <f>IF(Search!$O$6="","",IF($AW2415="","",IF($AW2415&gt;Search!$O$6,"",1)))</f>
        <v/>
      </c>
      <c r="W2415" s="9" t="str">
        <f>IF(Search!$U$4="","",IF($AX2415="","",1))</f>
        <v/>
      </c>
      <c r="X2415" s="9" t="str">
        <f>IF(Search!$U$5="","",IF(ISNUMBER(SEARCH(Search!$U$5,$AX2415))=TRUE,IF(Search!$U$5="N","N",1),""))</f>
        <v/>
      </c>
      <c r="Y2415" s="9" t="str">
        <f>IF(Search!$U$6="","",IF($AY2415&lt;Search!$U$6,"",1))</f>
        <v/>
      </c>
      <c r="Z2415" s="9" t="str">
        <f>IF(Search!$R$4="","",IF(Inventory!$BA2415&lt;Search!$R$4,"",1))</f>
        <v/>
      </c>
      <c r="AA2415" s="9" t="str">
        <f>IF(Search!$R$5="","",IF($BA2415&gt;Search!$R$5,"",1))</f>
        <v/>
      </c>
      <c r="AB2415" s="9" t="str">
        <f>IF(Search!$R$6="","",IF($BB2415&lt;Search!$R$6,"",1))</f>
        <v/>
      </c>
      <c r="AC2415" s="9" t="str">
        <f>IF(Search!$R$7="","",IF($BB2415&lt;Search!$R$7,"",1))</f>
        <v/>
      </c>
      <c r="AD2415" s="45">
        <f>IF(COUNTIF($A2415:$AC2415,"n")&gt;0,"",IF(SUM($A2415:$AC2415)=COUNTA(Search!$C$4:$C$8,Search!$F$4:$F$8,Search!$I$4:$I$6,Search!$I$8,Search!$L$4:$L$8,Search!$O$4:$O$8,Search!$R$4:$R$7,Search!$U$4:$U$7)-COUNTIF(Search!$C$4:$U$7,"n"),1+LARGE($AD$1:AD2414,1),""))</f>
        <v>370</v>
      </c>
      <c r="AE2415" s="45">
        <f t="shared" si="117"/>
        <v>2245</v>
      </c>
      <c r="AF2415" s="45">
        <f>IF(AD2415="","",COUNTIF($AE$1:$AE2414,$AE2415)+RANK($AE2415,$AE$2:$AE$10540,1))</f>
        <v>421</v>
      </c>
      <c r="AG2415" s="45">
        <f t="shared" si="115"/>
        <v>10</v>
      </c>
      <c r="AH2415" s="45">
        <f>IF($AD2415="","",COUNTIF($AG$1:$AG2414,$AG2415)+RANK($AG2415,$AG$1:$AG$10539,0))</f>
        <v>159</v>
      </c>
      <c r="AI2415" s="10" t="str">
        <f t="shared" si="116"/>
        <v>2015-16 Fusion Rookie Achievement Gold #R9 Sam Bennett CGY RCP   /   $N/A</v>
      </c>
      <c r="AJ2415" s="11">
        <v>2015</v>
      </c>
      <c r="AK2415" s="17">
        <v>16</v>
      </c>
      <c r="AL2415" s="12" t="s">
        <v>1781</v>
      </c>
      <c r="AM2415" s="10" t="s">
        <v>1790</v>
      </c>
      <c r="AN2415" s="12" t="s">
        <v>1685</v>
      </c>
      <c r="AO2415" s="9" t="s">
        <v>1910</v>
      </c>
      <c r="AP2415" s="9" t="s">
        <v>1902</v>
      </c>
      <c r="AQ2415" s="9"/>
      <c r="AR2415" s="14"/>
      <c r="AS2415" s="9" t="s">
        <v>1944</v>
      </c>
      <c r="AT2415" s="9"/>
      <c r="AU2415" s="9"/>
      <c r="AV2415" s="13"/>
      <c r="AW2415" s="13"/>
      <c r="AX2415" s="9"/>
      <c r="AY2415" s="9"/>
      <c r="AZ2415" s="9"/>
      <c r="BA2415" s="33" t="s">
        <v>2146</v>
      </c>
      <c r="BB2415" s="33"/>
      <c r="BC2415" s="36"/>
      <c r="BD2415" s="12" t="s">
        <v>1771</v>
      </c>
    </row>
    <row r="2416" spans="1:56" s="12" customFormat="1" x14ac:dyDescent="0.2">
      <c r="A2416" s="9">
        <f>IF(Search!$C$5="","",IF(COUNTA(Inventory!$AP2416)=1,1,""))</f>
        <v>1</v>
      </c>
      <c r="B2416" s="9" t="str">
        <f>IF(Search!$C$4="","",IF(ISNUMBER(SEARCH(Search!$C$4,$AR2416))=TRUE,1,""))</f>
        <v/>
      </c>
      <c r="C2416" s="9" t="str">
        <f>IF(Search!$C$6="x",IF(COUNTA($AQ2416)=1,1,"N"),IF(COUNTA($AQ2416)=1,"N",""))</f>
        <v/>
      </c>
      <c r="D2416" s="9" t="str">
        <f>IF(Search!$O$8="","",IF(ISNUMBER(SEARCH(Search!$O$8,$BD2416))=TRUE,1,""))</f>
        <v/>
      </c>
      <c r="E2416" s="9" t="str">
        <f>IF(Search!$C$7="","",IF(ISNUMBER(SEARCH(Search!$C$7,$AN2416))=TRUE,1,""))</f>
        <v/>
      </c>
      <c r="F2416" s="9" t="str">
        <f>IF(Search!$C$8="","",IF(ISNUMBER(SEARCH(Search!$C$8,$AO2416))=TRUE,1,""))</f>
        <v/>
      </c>
      <c r="G2416" s="9" t="str">
        <f>IF(Search!$F$4="","",IF(Inventory!$AJ2416&lt;Search!$F$4,"",1))</f>
        <v/>
      </c>
      <c r="H2416" s="9" t="str">
        <f>IF(Search!$F$5="","",IF(Inventory!$AJ2416&gt;Search!$F$5,"",1))</f>
        <v/>
      </c>
      <c r="I2416" s="9" t="str">
        <f>IF(Search!$F$7="","",IF(Search!$F$8="",IF(ISNUMBER(SEARCH(Search!$F$7,$AL2416))=TRUE,1,""),""))</f>
        <v/>
      </c>
      <c r="J2416" s="9" t="str">
        <f>IF($AL2416=Search!$F$8,1,"")</f>
        <v/>
      </c>
      <c r="K2416" s="9" t="str">
        <f>IF(Search!$I$4="","",IF(COUNTA($AS2416)=1,IF(Search!$I$4="N","N",1),""))</f>
        <v/>
      </c>
      <c r="L2416" s="9" t="str">
        <f>IF(Search!$I$5="","",IF($AS2416="RC",1,""))</f>
        <v/>
      </c>
      <c r="M2416" s="9" t="str">
        <f>IF(Search!$I$6="","",IF($AS2416="RCP",1,""))</f>
        <v/>
      </c>
      <c r="N2416" s="9" t="str">
        <f>IF(Search!$I$8="","",IF(COUNTA($AT2416)=1,IF(Search!$I$8="N","N",1),""))</f>
        <v/>
      </c>
      <c r="O2416" s="9" t="str">
        <f>IF(Search!$L$4="","",IF(COUNTA($AU2416)=1,IF(Search!$L$4="N","N",1),""))</f>
        <v/>
      </c>
      <c r="P2416" s="9" t="str">
        <f>IF(Search!$L$5="","",IF(ISNUMBER(SEARCH("Jersey",$AU2416))=TRUE,IF(Search!$L$5="N","N",1),""))</f>
        <v/>
      </c>
      <c r="Q2416" s="9" t="str">
        <f>IF(Search!$L$6="","",IF(ISNUMBER(SEARCH("Patch",$AU2416))=TRUE,IF(Search!$L$6="N","N",1),""))</f>
        <v/>
      </c>
      <c r="R2416" s="9" t="str">
        <f>IF(Search!$L$7="","",IF(ISNUMBER(SEARCH("Shield",$AU2416))=TRUE,IF(Search!$L$7="N","N",1),""))</f>
        <v/>
      </c>
      <c r="S2416" s="9" t="str">
        <f>IF(Search!$L$8="","",IF(ISNUMBER(SEARCH("Stick",$AU2416))=TRUE,IF(Search!$L$8="N","N",1),""))</f>
        <v/>
      </c>
      <c r="T2416" s="9" t="str">
        <f>IF(Search!$O$4="","",IF(COUNTA($AW2416)=1,IF(Search!$O$4="N","N",1),""))</f>
        <v/>
      </c>
      <c r="U2416" s="9" t="str">
        <f>IF(Search!$O$5="","",IF($AW2416="","",IF($AW2416&lt;Search!$O$5,"",1)))</f>
        <v/>
      </c>
      <c r="V2416" s="9" t="str">
        <f>IF(Search!$O$6="","",IF($AW2416="","",IF($AW2416&gt;Search!$O$6,"",1)))</f>
        <v/>
      </c>
      <c r="W2416" s="9" t="str">
        <f>IF(Search!$U$4="","",IF($AX2416="","",1))</f>
        <v/>
      </c>
      <c r="X2416" s="9" t="str">
        <f>IF(Search!$U$5="","",IF(ISNUMBER(SEARCH(Search!$U$5,$AX2416))=TRUE,IF(Search!$U$5="N","N",1),""))</f>
        <v/>
      </c>
      <c r="Y2416" s="9" t="str">
        <f>IF(Search!$U$6="","",IF($AY2416&lt;Search!$U$6,"",1))</f>
        <v/>
      </c>
      <c r="Z2416" s="9" t="str">
        <f>IF(Search!$R$4="","",IF(Inventory!$BA2416&lt;Search!$R$4,"",1))</f>
        <v/>
      </c>
      <c r="AA2416" s="9" t="str">
        <f>IF(Search!$R$5="","",IF($BA2416&gt;Search!$R$5,"",1))</f>
        <v/>
      </c>
      <c r="AB2416" s="9" t="str">
        <f>IF(Search!$R$6="","",IF($BB2416&lt;Search!$R$6,"",1))</f>
        <v/>
      </c>
      <c r="AC2416" s="9" t="str">
        <f>IF(Search!$R$7="","",IF($BB2416&lt;Search!$R$7,"",1))</f>
        <v/>
      </c>
      <c r="AD2416" s="45">
        <f>IF(COUNTIF($A2416:$AC2416,"n")&gt;0,"",IF(SUM($A2416:$AC2416)=COUNTA(Search!$C$4:$C$8,Search!$F$4:$F$8,Search!$I$4:$I$6,Search!$I$8,Search!$L$4:$L$8,Search!$O$4:$O$8,Search!$R$4:$R$7,Search!$U$4:$U$7)-COUNTIF(Search!$C$4:$U$7,"n"),1+LARGE($AD$1:AD2415,1),""))</f>
        <v>371</v>
      </c>
      <c r="AE2416" s="45">
        <f t="shared" si="117"/>
        <v>1442</v>
      </c>
      <c r="AF2416" s="45">
        <f>IF(AD2416="","",COUNTIF($AE$1:$AE2415,$AE2416)+RANK($AE2416,$AE$2:$AE$10540,1))</f>
        <v>260</v>
      </c>
      <c r="AG2416" s="45">
        <f t="shared" si="115"/>
        <v>391</v>
      </c>
      <c r="AH2416" s="45">
        <f>IF($AD2416="","",COUNTIF($AG$1:$AG2415,$AG2416)+RANK($AG2416,$AG$1:$AG$10539,0))</f>
        <v>52</v>
      </c>
      <c r="AI2416" s="10" t="str">
        <f t="shared" si="116"/>
        <v>2015-16 MVP #180 Malcolm Subban BOS RC   /   $5</v>
      </c>
      <c r="AJ2416" s="11">
        <v>2015</v>
      </c>
      <c r="AK2416" s="17" t="s">
        <v>2633</v>
      </c>
      <c r="AL2416" s="12" t="s">
        <v>2635</v>
      </c>
      <c r="AM2416" s="10">
        <v>180</v>
      </c>
      <c r="AN2416" s="15" t="s">
        <v>1744</v>
      </c>
      <c r="AO2416" s="14" t="s">
        <v>1923</v>
      </c>
      <c r="AP2416" s="14" t="s">
        <v>1902</v>
      </c>
      <c r="AQ2416" s="14"/>
      <c r="AR2416" s="14"/>
      <c r="AS2416" s="9" t="s">
        <v>2</v>
      </c>
      <c r="AT2416" s="9"/>
      <c r="AU2416" s="9"/>
      <c r="AV2416" s="13"/>
      <c r="AW2416" s="13"/>
      <c r="AX2416" s="9"/>
      <c r="AY2416" s="9"/>
      <c r="AZ2416" s="9"/>
      <c r="BA2416" s="33">
        <v>5</v>
      </c>
      <c r="BB2416" s="33"/>
      <c r="BC2416" s="36"/>
      <c r="BD2416" s="12" t="s">
        <v>2493</v>
      </c>
    </row>
    <row r="2417" spans="1:56" s="12" customFormat="1" x14ac:dyDescent="0.2">
      <c r="A2417" s="9">
        <f>IF(Search!$C$5="","",IF(COUNTA(Inventory!$AP2417)=1,1,""))</f>
        <v>1</v>
      </c>
      <c r="B2417" s="9" t="str">
        <f>IF(Search!$C$4="","",IF(ISNUMBER(SEARCH(Search!$C$4,$AR2417))=TRUE,1,""))</f>
        <v/>
      </c>
      <c r="C2417" s="9" t="str">
        <f>IF(Search!$C$6="x",IF(COUNTA($AQ2417)=1,1,"N"),IF(COUNTA($AQ2417)=1,"N",""))</f>
        <v/>
      </c>
      <c r="D2417" s="9" t="str">
        <f>IF(Search!$O$8="","",IF(ISNUMBER(SEARCH(Search!$O$8,$BD2417))=TRUE,1,""))</f>
        <v/>
      </c>
      <c r="E2417" s="9" t="str">
        <f>IF(Search!$C$7="","",IF(ISNUMBER(SEARCH(Search!$C$7,$AN2417))=TRUE,1,""))</f>
        <v/>
      </c>
      <c r="F2417" s="9" t="str">
        <f>IF(Search!$C$8="","",IF(ISNUMBER(SEARCH(Search!$C$8,$AO2417))=TRUE,1,""))</f>
        <v/>
      </c>
      <c r="G2417" s="9" t="str">
        <f>IF(Search!$F$4="","",IF(Inventory!$AJ2417&lt;Search!$F$4,"",1))</f>
        <v/>
      </c>
      <c r="H2417" s="9" t="str">
        <f>IF(Search!$F$5="","",IF(Inventory!$AJ2417&gt;Search!$F$5,"",1))</f>
        <v/>
      </c>
      <c r="I2417" s="9" t="str">
        <f>IF(Search!$F$7="","",IF(Search!$F$8="",IF(ISNUMBER(SEARCH(Search!$F$7,$AL2417))=TRUE,1,""),""))</f>
        <v/>
      </c>
      <c r="J2417" s="9" t="str">
        <f>IF($AL2417=Search!$F$8,1,"")</f>
        <v/>
      </c>
      <c r="K2417" s="9" t="str">
        <f>IF(Search!$I$4="","",IF(COUNTA($AS2417)=1,IF(Search!$I$4="N","N",1),""))</f>
        <v/>
      </c>
      <c r="L2417" s="9" t="str">
        <f>IF(Search!$I$5="","",IF($AS2417="RC",1,""))</f>
        <v/>
      </c>
      <c r="M2417" s="9" t="str">
        <f>IF(Search!$I$6="","",IF($AS2417="RCP",1,""))</f>
        <v/>
      </c>
      <c r="N2417" s="9" t="str">
        <f>IF(Search!$I$8="","",IF(COUNTA($AT2417)=1,IF(Search!$I$8="N","N",1),""))</f>
        <v/>
      </c>
      <c r="O2417" s="9" t="str">
        <f>IF(Search!$L$4="","",IF(COUNTA($AU2417)=1,IF(Search!$L$4="N","N",1),""))</f>
        <v/>
      </c>
      <c r="P2417" s="9" t="str">
        <f>IF(Search!$L$5="","",IF(ISNUMBER(SEARCH("Jersey",$AU2417))=TRUE,IF(Search!$L$5="N","N",1),""))</f>
        <v/>
      </c>
      <c r="Q2417" s="9" t="str">
        <f>IF(Search!$L$6="","",IF(ISNUMBER(SEARCH("Patch",$AU2417))=TRUE,IF(Search!$L$6="N","N",1),""))</f>
        <v/>
      </c>
      <c r="R2417" s="9" t="str">
        <f>IF(Search!$L$7="","",IF(ISNUMBER(SEARCH("Shield",$AU2417))=TRUE,IF(Search!$L$7="N","N",1),""))</f>
        <v/>
      </c>
      <c r="S2417" s="9" t="str">
        <f>IF(Search!$L$8="","",IF(ISNUMBER(SEARCH("Stick",$AU2417))=TRUE,IF(Search!$L$8="N","N",1),""))</f>
        <v/>
      </c>
      <c r="T2417" s="9" t="str">
        <f>IF(Search!$O$4="","",IF(COUNTA($AW2417)=1,IF(Search!$O$4="N","N",1),""))</f>
        <v/>
      </c>
      <c r="U2417" s="9" t="str">
        <f>IF(Search!$O$5="","",IF($AW2417="","",IF($AW2417&lt;Search!$O$5,"",1)))</f>
        <v/>
      </c>
      <c r="V2417" s="9" t="str">
        <f>IF(Search!$O$6="","",IF($AW2417="","",IF($AW2417&gt;Search!$O$6,"",1)))</f>
        <v/>
      </c>
      <c r="W2417" s="9" t="str">
        <f>IF(Search!$U$4="","",IF($AX2417="","",1))</f>
        <v/>
      </c>
      <c r="X2417" s="9" t="str">
        <f>IF(Search!$U$5="","",IF(ISNUMBER(SEARCH(Search!$U$5,$AX2417))=TRUE,IF(Search!$U$5="N","N",1),""))</f>
        <v/>
      </c>
      <c r="Y2417" s="9" t="str">
        <f>IF(Search!$U$6="","",IF($AY2417&lt;Search!$U$6,"",1))</f>
        <v/>
      </c>
      <c r="Z2417" s="9" t="str">
        <f>IF(Search!$R$4="","",IF(Inventory!$BA2417&lt;Search!$R$4,"",1))</f>
        <v/>
      </c>
      <c r="AA2417" s="9" t="str">
        <f>IF(Search!$R$5="","",IF($BA2417&gt;Search!$R$5,"",1))</f>
        <v/>
      </c>
      <c r="AB2417" s="9" t="str">
        <f>IF(Search!$R$6="","",IF($BB2417&lt;Search!$R$6,"",1))</f>
        <v/>
      </c>
      <c r="AC2417" s="9" t="str">
        <f>IF(Search!$R$7="","",IF($BB2417&lt;Search!$R$7,"",1))</f>
        <v/>
      </c>
      <c r="AD2417" s="45">
        <f>IF(COUNTIF($A2417:$AC2417,"n")&gt;0,"",IF(SUM($A2417:$AC2417)=COUNTA(Search!$C$4:$C$8,Search!$F$4:$F$8,Search!$I$4:$I$6,Search!$I$8,Search!$L$4:$L$8,Search!$O$4:$O$8,Search!$R$4:$R$7,Search!$U$4:$U$7)-COUNTIF(Search!$C$4:$U$7,"n"),1+LARGE($AD$1:AD2416,1),""))</f>
        <v>372</v>
      </c>
      <c r="AE2417" s="45">
        <f t="shared" si="117"/>
        <v>1464</v>
      </c>
      <c r="AF2417" s="45">
        <f>IF(AD2417="","",COUNTIF($AE$1:$AE2416,$AE2417)+RANK($AE2417,$AE$2:$AE$10540,1))</f>
        <v>263</v>
      </c>
      <c r="AG2417" s="45">
        <f t="shared" si="115"/>
        <v>206</v>
      </c>
      <c r="AH2417" s="45">
        <f>IF($AD2417="","",COUNTIF($AG$1:$AG2416,$AG2417)+RANK($AG2417,$AG$1:$AG$10539,0))</f>
        <v>87</v>
      </c>
      <c r="AI2417" s="10" t="str">
        <f t="shared" si="116"/>
        <v>2015-16 MVP Colors and Contours Level 3 Teal #48 Marcus Johansson WAS    /   $3</v>
      </c>
      <c r="AJ2417" s="11">
        <v>2015</v>
      </c>
      <c r="AK2417" s="17" t="s">
        <v>2633</v>
      </c>
      <c r="AL2417" s="12" t="s">
        <v>2636</v>
      </c>
      <c r="AM2417" s="10">
        <v>48</v>
      </c>
      <c r="AN2417" s="15" t="s">
        <v>1149</v>
      </c>
      <c r="AO2417" s="14" t="s">
        <v>1946</v>
      </c>
      <c r="AP2417" s="14" t="s">
        <v>1902</v>
      </c>
      <c r="AQ2417" s="14"/>
      <c r="AR2417" s="14"/>
      <c r="AS2417" s="9"/>
      <c r="AT2417" s="9"/>
      <c r="AU2417" s="9"/>
      <c r="AV2417" s="13"/>
      <c r="AW2417" s="13"/>
      <c r="AX2417" s="9"/>
      <c r="AY2417" s="9"/>
      <c r="AZ2417" s="9"/>
      <c r="BA2417" s="33">
        <v>3</v>
      </c>
      <c r="BB2417" s="33"/>
      <c r="BC2417" s="36"/>
      <c r="BD2417" s="12" t="s">
        <v>2493</v>
      </c>
    </row>
    <row r="2418" spans="1:56" s="12" customFormat="1" x14ac:dyDescent="0.2">
      <c r="A2418" s="9">
        <f>IF(Search!$C$5="","",IF(COUNTA(Inventory!$AP2418)=1,1,""))</f>
        <v>1</v>
      </c>
      <c r="B2418" s="9" t="str">
        <f>IF(Search!$C$4="","",IF(ISNUMBER(SEARCH(Search!$C$4,$AR2418))=TRUE,1,""))</f>
        <v/>
      </c>
      <c r="C2418" s="9" t="str">
        <f>IF(Search!$C$6="x",IF(COUNTA($AQ2418)=1,1,"N"),IF(COUNTA($AQ2418)=1,"N",""))</f>
        <v/>
      </c>
      <c r="D2418" s="9" t="str">
        <f>IF(Search!$O$8="","",IF(ISNUMBER(SEARCH(Search!$O$8,$BD2418))=TRUE,1,""))</f>
        <v/>
      </c>
      <c r="E2418" s="9" t="str">
        <f>IF(Search!$C$7="","",IF(ISNUMBER(SEARCH(Search!$C$7,$AN2418))=TRUE,1,""))</f>
        <v/>
      </c>
      <c r="F2418" s="9" t="str">
        <f>IF(Search!$C$8="","",IF(ISNUMBER(SEARCH(Search!$C$8,$AO2418))=TRUE,1,""))</f>
        <v/>
      </c>
      <c r="G2418" s="9" t="str">
        <f>IF(Search!$F$4="","",IF(Inventory!$AJ2418&lt;Search!$F$4,"",1))</f>
        <v/>
      </c>
      <c r="H2418" s="9" t="str">
        <f>IF(Search!$F$5="","",IF(Inventory!$AJ2418&gt;Search!$F$5,"",1))</f>
        <v/>
      </c>
      <c r="I2418" s="9" t="str">
        <f>IF(Search!$F$7="","",IF(Search!$F$8="",IF(ISNUMBER(SEARCH(Search!$F$7,$AL2418))=TRUE,1,""),""))</f>
        <v/>
      </c>
      <c r="J2418" s="9" t="str">
        <f>IF($AL2418=Search!$F$8,1,"")</f>
        <v/>
      </c>
      <c r="K2418" s="9" t="str">
        <f>IF(Search!$I$4="","",IF(COUNTA($AS2418)=1,IF(Search!$I$4="N","N",1),""))</f>
        <v/>
      </c>
      <c r="L2418" s="9" t="str">
        <f>IF(Search!$I$5="","",IF($AS2418="RC",1,""))</f>
        <v/>
      </c>
      <c r="M2418" s="9" t="str">
        <f>IF(Search!$I$6="","",IF($AS2418="RCP",1,""))</f>
        <v/>
      </c>
      <c r="N2418" s="9" t="str">
        <f>IF(Search!$I$8="","",IF(COUNTA($AT2418)=1,IF(Search!$I$8="N","N",1),""))</f>
        <v/>
      </c>
      <c r="O2418" s="9" t="str">
        <f>IF(Search!$L$4="","",IF(COUNTA($AU2418)=1,IF(Search!$L$4="N","N",1),""))</f>
        <v/>
      </c>
      <c r="P2418" s="9" t="str">
        <f>IF(Search!$L$5="","",IF(ISNUMBER(SEARCH("Jersey",$AU2418))=TRUE,IF(Search!$L$5="N","N",1),""))</f>
        <v/>
      </c>
      <c r="Q2418" s="9" t="str">
        <f>IF(Search!$L$6="","",IF(ISNUMBER(SEARCH("Patch",$AU2418))=TRUE,IF(Search!$L$6="N","N",1),""))</f>
        <v/>
      </c>
      <c r="R2418" s="9" t="str">
        <f>IF(Search!$L$7="","",IF(ISNUMBER(SEARCH("Shield",$AU2418))=TRUE,IF(Search!$L$7="N","N",1),""))</f>
        <v/>
      </c>
      <c r="S2418" s="9" t="str">
        <f>IF(Search!$L$8="","",IF(ISNUMBER(SEARCH("Stick",$AU2418))=TRUE,IF(Search!$L$8="N","N",1),""))</f>
        <v/>
      </c>
      <c r="T2418" s="9" t="str">
        <f>IF(Search!$O$4="","",IF(COUNTA($AW2418)=1,IF(Search!$O$4="N","N",1),""))</f>
        <v/>
      </c>
      <c r="U2418" s="9" t="str">
        <f>IF(Search!$O$5="","",IF($AW2418="","",IF($AW2418&lt;Search!$O$5,"",1)))</f>
        <v/>
      </c>
      <c r="V2418" s="9" t="str">
        <f>IF(Search!$O$6="","",IF($AW2418="","",IF($AW2418&gt;Search!$O$6,"",1)))</f>
        <v/>
      </c>
      <c r="W2418" s="9" t="str">
        <f>IF(Search!$U$4="","",IF($AX2418="","",1))</f>
        <v/>
      </c>
      <c r="X2418" s="9" t="str">
        <f>IF(Search!$U$5="","",IF(ISNUMBER(SEARCH(Search!$U$5,$AX2418))=TRUE,IF(Search!$U$5="N","N",1),""))</f>
        <v/>
      </c>
      <c r="Y2418" s="9" t="str">
        <f>IF(Search!$U$6="","",IF($AY2418&lt;Search!$U$6,"",1))</f>
        <v/>
      </c>
      <c r="Z2418" s="9" t="str">
        <f>IF(Search!$R$4="","",IF(Inventory!$BA2418&lt;Search!$R$4,"",1))</f>
        <v/>
      </c>
      <c r="AA2418" s="9" t="str">
        <f>IF(Search!$R$5="","",IF($BA2418&gt;Search!$R$5,"",1))</f>
        <v/>
      </c>
      <c r="AB2418" s="9" t="str">
        <f>IF(Search!$R$6="","",IF($BB2418&lt;Search!$R$6,"",1))</f>
        <v/>
      </c>
      <c r="AC2418" s="9" t="str">
        <f>IF(Search!$R$7="","",IF($BB2418&lt;Search!$R$7,"",1))</f>
        <v/>
      </c>
      <c r="AD2418" s="45">
        <f>IF(COUNTIF($A2418:$AC2418,"n")&gt;0,"",IF(SUM($A2418:$AC2418)=COUNTA(Search!$C$4:$C$8,Search!$F$4:$F$8,Search!$I$4:$I$6,Search!$I$8,Search!$L$4:$L$8,Search!$O$4:$O$8,Search!$R$4:$R$7,Search!$U$4:$U$7)-COUNTIF(Search!$C$4:$U$7,"n"),1+LARGE($AD$1:AD2417,1),""))</f>
        <v>373</v>
      </c>
      <c r="AE2418" s="45">
        <f t="shared" si="117"/>
        <v>1316</v>
      </c>
      <c r="AF2418" s="45">
        <f>IF(AD2418="","",COUNTIF($AE$1:$AE2417,$AE2418)+RANK($AE2418,$AE$2:$AE$10540,1))</f>
        <v>244</v>
      </c>
      <c r="AG2418" s="45">
        <f t="shared" si="115"/>
        <v>206</v>
      </c>
      <c r="AH2418" s="45">
        <f>IF($AD2418="","",COUNTIF($AG$1:$AG2417,$AG2418)+RANK($AG2418,$AG$1:$AG$10539,0))</f>
        <v>88</v>
      </c>
      <c r="AI2418" s="10" t="str">
        <f t="shared" si="116"/>
        <v>2015-16 MVP Colors and Contours Level 3 Teal #54 Justin Abdelkader DET    /   $3</v>
      </c>
      <c r="AJ2418" s="11">
        <v>2015</v>
      </c>
      <c r="AK2418" s="17" t="s">
        <v>2633</v>
      </c>
      <c r="AL2418" s="12" t="s">
        <v>2636</v>
      </c>
      <c r="AM2418" s="10">
        <v>54</v>
      </c>
      <c r="AN2418" s="15" t="s">
        <v>1718</v>
      </c>
      <c r="AO2418" s="14" t="s">
        <v>1920</v>
      </c>
      <c r="AP2418" s="14" t="s">
        <v>1902</v>
      </c>
      <c r="AQ2418" s="14"/>
      <c r="AR2418" s="14"/>
      <c r="AS2418" s="9"/>
      <c r="AT2418" s="9"/>
      <c r="AU2418" s="9"/>
      <c r="AV2418" s="13"/>
      <c r="AW2418" s="13"/>
      <c r="AX2418" s="9"/>
      <c r="AY2418" s="9"/>
      <c r="AZ2418" s="9"/>
      <c r="BA2418" s="33">
        <v>3</v>
      </c>
      <c r="BB2418" s="33"/>
      <c r="BC2418" s="36"/>
      <c r="BD2418" s="12" t="s">
        <v>2493</v>
      </c>
    </row>
    <row r="2419" spans="1:56" s="12" customFormat="1" x14ac:dyDescent="0.2">
      <c r="A2419" s="9">
        <f>IF(Search!$C$5="","",IF(COUNTA(Inventory!$AP2419)=1,1,""))</f>
        <v>1</v>
      </c>
      <c r="B2419" s="9" t="str">
        <f>IF(Search!$C$4="","",IF(ISNUMBER(SEARCH(Search!$C$4,$AR2419))=TRUE,1,""))</f>
        <v/>
      </c>
      <c r="C2419" s="9" t="str">
        <f>IF(Search!$C$6="x",IF(COUNTA($AQ2419)=1,1,"N"),IF(COUNTA($AQ2419)=1,"N",""))</f>
        <v/>
      </c>
      <c r="D2419" s="9" t="str">
        <f>IF(Search!$O$8="","",IF(ISNUMBER(SEARCH(Search!$O$8,$BD2419))=TRUE,1,""))</f>
        <v/>
      </c>
      <c r="E2419" s="9" t="str">
        <f>IF(Search!$C$7="","",IF(ISNUMBER(SEARCH(Search!$C$7,$AN2419))=TRUE,1,""))</f>
        <v/>
      </c>
      <c r="F2419" s="9" t="str">
        <f>IF(Search!$C$8="","",IF(ISNUMBER(SEARCH(Search!$C$8,$AO2419))=TRUE,1,""))</f>
        <v/>
      </c>
      <c r="G2419" s="9" t="str">
        <f>IF(Search!$F$4="","",IF(Inventory!$AJ2419&lt;Search!$F$4,"",1))</f>
        <v/>
      </c>
      <c r="H2419" s="9" t="str">
        <f>IF(Search!$F$5="","",IF(Inventory!$AJ2419&gt;Search!$F$5,"",1))</f>
        <v/>
      </c>
      <c r="I2419" s="9" t="str">
        <f>IF(Search!$F$7="","",IF(Search!$F$8="",IF(ISNUMBER(SEARCH(Search!$F$7,$AL2419))=TRUE,1,""),""))</f>
        <v/>
      </c>
      <c r="J2419" s="9" t="str">
        <f>IF($AL2419=Search!$F$8,1,"")</f>
        <v/>
      </c>
      <c r="K2419" s="9" t="str">
        <f>IF(Search!$I$4="","",IF(COUNTA($AS2419)=1,IF(Search!$I$4="N","N",1),""))</f>
        <v/>
      </c>
      <c r="L2419" s="9" t="str">
        <f>IF(Search!$I$5="","",IF($AS2419="RC",1,""))</f>
        <v/>
      </c>
      <c r="M2419" s="9" t="str">
        <f>IF(Search!$I$6="","",IF($AS2419="RCP",1,""))</f>
        <v/>
      </c>
      <c r="N2419" s="9" t="str">
        <f>IF(Search!$I$8="","",IF(COUNTA($AT2419)=1,IF(Search!$I$8="N","N",1),""))</f>
        <v/>
      </c>
      <c r="O2419" s="9" t="str">
        <f>IF(Search!$L$4="","",IF(COUNTA($AU2419)=1,IF(Search!$L$4="N","N",1),""))</f>
        <v/>
      </c>
      <c r="P2419" s="9" t="str">
        <f>IF(Search!$L$5="","",IF(ISNUMBER(SEARCH("Jersey",$AU2419))=TRUE,IF(Search!$L$5="N","N",1),""))</f>
        <v/>
      </c>
      <c r="Q2419" s="9" t="str">
        <f>IF(Search!$L$6="","",IF(ISNUMBER(SEARCH("Patch",$AU2419))=TRUE,IF(Search!$L$6="N","N",1),""))</f>
        <v/>
      </c>
      <c r="R2419" s="9" t="str">
        <f>IF(Search!$L$7="","",IF(ISNUMBER(SEARCH("Shield",$AU2419))=TRUE,IF(Search!$L$7="N","N",1),""))</f>
        <v/>
      </c>
      <c r="S2419" s="9" t="str">
        <f>IF(Search!$L$8="","",IF(ISNUMBER(SEARCH("Stick",$AU2419))=TRUE,IF(Search!$L$8="N","N",1),""))</f>
        <v/>
      </c>
      <c r="T2419" s="9" t="str">
        <f>IF(Search!$O$4="","",IF(COUNTA($AW2419)=1,IF(Search!$O$4="N","N",1),""))</f>
        <v/>
      </c>
      <c r="U2419" s="9" t="str">
        <f>IF(Search!$O$5="","",IF($AW2419="","",IF($AW2419&lt;Search!$O$5,"",1)))</f>
        <v/>
      </c>
      <c r="V2419" s="9" t="str">
        <f>IF(Search!$O$6="","",IF($AW2419="","",IF($AW2419&gt;Search!$O$6,"",1)))</f>
        <v/>
      </c>
      <c r="W2419" s="9" t="str">
        <f>IF(Search!$U$4="","",IF($AX2419="","",1))</f>
        <v/>
      </c>
      <c r="X2419" s="9" t="str">
        <f>IF(Search!$U$5="","",IF(ISNUMBER(SEARCH(Search!$U$5,$AX2419))=TRUE,IF(Search!$U$5="N","N",1),""))</f>
        <v/>
      </c>
      <c r="Y2419" s="9" t="str">
        <f>IF(Search!$U$6="","",IF($AY2419&lt;Search!$U$6,"",1))</f>
        <v/>
      </c>
      <c r="Z2419" s="9" t="str">
        <f>IF(Search!$R$4="","",IF(Inventory!$BA2419&lt;Search!$R$4,"",1))</f>
        <v/>
      </c>
      <c r="AA2419" s="9" t="str">
        <f>IF(Search!$R$5="","",IF($BA2419&gt;Search!$R$5,"",1))</f>
        <v/>
      </c>
      <c r="AB2419" s="9" t="str">
        <f>IF(Search!$R$6="","",IF($BB2419&lt;Search!$R$6,"",1))</f>
        <v/>
      </c>
      <c r="AC2419" s="9" t="str">
        <f>IF(Search!$R$7="","",IF($BB2419&lt;Search!$R$7,"",1))</f>
        <v/>
      </c>
      <c r="AD2419" s="45">
        <f>IF(COUNTIF($A2419:$AC2419,"n")&gt;0,"",IF(SUM($A2419:$AC2419)=COUNTA(Search!$C$4:$C$8,Search!$F$4:$F$8,Search!$I$4:$I$6,Search!$I$8,Search!$L$4:$L$8,Search!$O$4:$O$8,Search!$R$4:$R$7,Search!$U$4:$U$7)-COUNTIF(Search!$C$4:$U$7,"n"),1+LARGE($AD$1:AD2418,1),""))</f>
        <v>374</v>
      </c>
      <c r="AE2419" s="45">
        <f t="shared" si="117"/>
        <v>1881</v>
      </c>
      <c r="AF2419" s="45">
        <f>IF(AD2419="","",COUNTIF($AE$1:$AE2418,$AE2419)+RANK($AE2419,$AE$2:$AE$10540,1))</f>
        <v>351</v>
      </c>
      <c r="AG2419" s="45">
        <f t="shared" si="115"/>
        <v>206</v>
      </c>
      <c r="AH2419" s="45">
        <f>IF($AD2419="","",COUNTIF($AG$1:$AG2418,$AG2419)+RANK($AG2419,$AG$1:$AG$10539,0))</f>
        <v>89</v>
      </c>
      <c r="AI2419" s="10" t="str">
        <f t="shared" si="116"/>
        <v>2015-16 MVP Colors and Contours Level 3 Teal #86 Nick Foligno CBJ    /   $3</v>
      </c>
      <c r="AJ2419" s="11">
        <v>2015</v>
      </c>
      <c r="AK2419" s="17" t="s">
        <v>2633</v>
      </c>
      <c r="AL2419" s="12" t="s">
        <v>2636</v>
      </c>
      <c r="AM2419" s="10">
        <v>86</v>
      </c>
      <c r="AN2419" s="15" t="s">
        <v>1614</v>
      </c>
      <c r="AO2419" s="14" t="s">
        <v>1926</v>
      </c>
      <c r="AP2419" s="14" t="s">
        <v>1902</v>
      </c>
      <c r="AQ2419" s="14"/>
      <c r="AR2419" s="14"/>
      <c r="AS2419" s="9"/>
      <c r="AT2419" s="9"/>
      <c r="AU2419" s="9"/>
      <c r="AV2419" s="13"/>
      <c r="AW2419" s="13"/>
      <c r="AX2419" s="9"/>
      <c r="AY2419" s="9"/>
      <c r="AZ2419" s="9"/>
      <c r="BA2419" s="33">
        <v>3</v>
      </c>
      <c r="BB2419" s="33"/>
      <c r="BC2419" s="36"/>
      <c r="BD2419" s="12" t="s">
        <v>2493</v>
      </c>
    </row>
    <row r="2420" spans="1:56" s="12" customFormat="1" x14ac:dyDescent="0.2">
      <c r="A2420" s="9">
        <f>IF(Search!$C$5="","",IF(COUNTA(Inventory!$AP2420)=1,1,""))</f>
        <v>1</v>
      </c>
      <c r="B2420" s="9" t="str">
        <f>IF(Search!$C$4="","",IF(ISNUMBER(SEARCH(Search!$C$4,$AR2420))=TRUE,1,""))</f>
        <v/>
      </c>
      <c r="C2420" s="9" t="str">
        <f>IF(Search!$C$6="x",IF(COUNTA($AQ2420)=1,1,"N"),IF(COUNTA($AQ2420)=1,"N",""))</f>
        <v/>
      </c>
      <c r="D2420" s="9" t="str">
        <f>IF(Search!$O$8="","",IF(ISNUMBER(SEARCH(Search!$O$8,$BD2420))=TRUE,1,""))</f>
        <v/>
      </c>
      <c r="E2420" s="9" t="str">
        <f>IF(Search!$C$7="","",IF(ISNUMBER(SEARCH(Search!$C$7,$AN2420))=TRUE,1,""))</f>
        <v/>
      </c>
      <c r="F2420" s="9" t="str">
        <f>IF(Search!$C$8="","",IF(ISNUMBER(SEARCH(Search!$C$8,$AO2420))=TRUE,1,""))</f>
        <v/>
      </c>
      <c r="G2420" s="9" t="str">
        <f>IF(Search!$F$4="","",IF(Inventory!$AJ2420&lt;Search!$F$4,"",1))</f>
        <v/>
      </c>
      <c r="H2420" s="9" t="str">
        <f>IF(Search!$F$5="","",IF(Inventory!$AJ2420&gt;Search!$F$5,"",1))</f>
        <v/>
      </c>
      <c r="I2420" s="9" t="str">
        <f>IF(Search!$F$7="","",IF(Search!$F$8="",IF(ISNUMBER(SEARCH(Search!$F$7,$AL2420))=TRUE,1,""),""))</f>
        <v/>
      </c>
      <c r="J2420" s="9" t="str">
        <f>IF($AL2420=Search!$F$8,1,"")</f>
        <v/>
      </c>
      <c r="K2420" s="9" t="str">
        <f>IF(Search!$I$4="","",IF(COUNTA($AS2420)=1,IF(Search!$I$4="N","N",1),""))</f>
        <v/>
      </c>
      <c r="L2420" s="9" t="str">
        <f>IF(Search!$I$5="","",IF($AS2420="RC",1,""))</f>
        <v/>
      </c>
      <c r="M2420" s="9" t="str">
        <f>IF(Search!$I$6="","",IF($AS2420="RCP",1,""))</f>
        <v/>
      </c>
      <c r="N2420" s="9" t="str">
        <f>IF(Search!$I$8="","",IF(COUNTA($AT2420)=1,IF(Search!$I$8="N","N",1),""))</f>
        <v/>
      </c>
      <c r="O2420" s="9" t="str">
        <f>IF(Search!$L$4="","",IF(COUNTA($AU2420)=1,IF(Search!$L$4="N","N",1),""))</f>
        <v/>
      </c>
      <c r="P2420" s="9" t="str">
        <f>IF(Search!$L$5="","",IF(ISNUMBER(SEARCH("Jersey",$AU2420))=TRUE,IF(Search!$L$5="N","N",1),""))</f>
        <v/>
      </c>
      <c r="Q2420" s="9" t="str">
        <f>IF(Search!$L$6="","",IF(ISNUMBER(SEARCH("Patch",$AU2420))=TRUE,IF(Search!$L$6="N","N",1),""))</f>
        <v/>
      </c>
      <c r="R2420" s="9" t="str">
        <f>IF(Search!$L$7="","",IF(ISNUMBER(SEARCH("Shield",$AU2420))=TRUE,IF(Search!$L$7="N","N",1),""))</f>
        <v/>
      </c>
      <c r="S2420" s="9" t="str">
        <f>IF(Search!$L$8="","",IF(ISNUMBER(SEARCH("Stick",$AU2420))=TRUE,IF(Search!$L$8="N","N",1),""))</f>
        <v/>
      </c>
      <c r="T2420" s="9" t="str">
        <f>IF(Search!$O$4="","",IF(COUNTA($AW2420)=1,IF(Search!$O$4="N","N",1),""))</f>
        <v/>
      </c>
      <c r="U2420" s="9" t="str">
        <f>IF(Search!$O$5="","",IF($AW2420="","",IF($AW2420&lt;Search!$O$5,"",1)))</f>
        <v/>
      </c>
      <c r="V2420" s="9" t="str">
        <f>IF(Search!$O$6="","",IF($AW2420="","",IF($AW2420&gt;Search!$O$6,"",1)))</f>
        <v/>
      </c>
      <c r="W2420" s="9" t="str">
        <f>IF(Search!$U$4="","",IF($AX2420="","",1))</f>
        <v/>
      </c>
      <c r="X2420" s="9" t="str">
        <f>IF(Search!$U$5="","",IF(ISNUMBER(SEARCH(Search!$U$5,$AX2420))=TRUE,IF(Search!$U$5="N","N",1),""))</f>
        <v/>
      </c>
      <c r="Y2420" s="9" t="str">
        <f>IF(Search!$U$6="","",IF($AY2420&lt;Search!$U$6,"",1))</f>
        <v/>
      </c>
      <c r="Z2420" s="9" t="str">
        <f>IF(Search!$R$4="","",IF(Inventory!$BA2420&lt;Search!$R$4,"",1))</f>
        <v/>
      </c>
      <c r="AA2420" s="9" t="str">
        <f>IF(Search!$R$5="","",IF($BA2420&gt;Search!$R$5,"",1))</f>
        <v/>
      </c>
      <c r="AB2420" s="9" t="str">
        <f>IF(Search!$R$6="","",IF($BB2420&lt;Search!$R$6,"",1))</f>
        <v/>
      </c>
      <c r="AC2420" s="9" t="str">
        <f>IF(Search!$R$7="","",IF($BB2420&lt;Search!$R$7,"",1))</f>
        <v/>
      </c>
      <c r="AD2420" s="45">
        <f>IF(COUNTIF($A2420:$AC2420,"n")&gt;0,"",IF(SUM($A2420:$AC2420)=COUNTA(Search!$C$4:$C$8,Search!$F$4:$F$8,Search!$I$4:$I$6,Search!$I$8,Search!$L$4:$L$8,Search!$O$4:$O$8,Search!$R$4:$R$7,Search!$U$4:$U$7)-COUNTIF(Search!$C$4:$U$7,"n"),1+LARGE($AD$1:AD2419,1),""))</f>
        <v>375</v>
      </c>
      <c r="AE2420" s="45">
        <f t="shared" si="117"/>
        <v>1861</v>
      </c>
      <c r="AF2420" s="45">
        <f>IF(AD2420="","",COUNTIF($AE$1:$AE2419,$AE2420)+RANK($AE2420,$AE$2:$AE$10540,1))</f>
        <v>343</v>
      </c>
      <c r="AG2420" s="45">
        <f t="shared" si="115"/>
        <v>0</v>
      </c>
      <c r="AH2420" s="45">
        <f>IF($AD2420="","",COUNTIF($AG$1:$AG2419,$AG2420)+RANK($AG2420,$AG$1:$AG$10539,0))</f>
        <v>468</v>
      </c>
      <c r="AI2420" s="10" t="str">
        <f t="shared" si="116"/>
        <v>2015-16 MVP Green Parallel #74 Nathan MacKinnon COL    /   $</v>
      </c>
      <c r="AJ2420" s="11">
        <v>2015</v>
      </c>
      <c r="AK2420" s="17" t="s">
        <v>2633</v>
      </c>
      <c r="AL2420" s="12" t="s">
        <v>2634</v>
      </c>
      <c r="AM2420" s="10">
        <v>74</v>
      </c>
      <c r="AN2420" s="15" t="s">
        <v>1713</v>
      </c>
      <c r="AO2420" s="14" t="s">
        <v>1952</v>
      </c>
      <c r="AP2420" s="14" t="s">
        <v>1902</v>
      </c>
      <c r="AQ2420" s="14"/>
      <c r="AR2420" s="14"/>
      <c r="AS2420" s="9"/>
      <c r="AT2420" s="9"/>
      <c r="AU2420" s="9"/>
      <c r="AV2420" s="13"/>
      <c r="AW2420" s="13"/>
      <c r="AX2420" s="9"/>
      <c r="AY2420" s="9"/>
      <c r="AZ2420" s="9"/>
      <c r="BA2420" s="33"/>
      <c r="BB2420" s="33"/>
      <c r="BC2420" s="36"/>
      <c r="BD2420" s="12" t="s">
        <v>2493</v>
      </c>
    </row>
    <row r="2421" spans="1:56" s="12" customFormat="1" x14ac:dyDescent="0.2">
      <c r="A2421" s="9">
        <f>IF(Search!$C$5="","",IF(COUNTA(Inventory!$AP2421)=1,1,""))</f>
        <v>1</v>
      </c>
      <c r="B2421" s="9" t="str">
        <f>IF(Search!$C$4="","",IF(ISNUMBER(SEARCH(Search!$C$4,$AR2421))=TRUE,1,""))</f>
        <v/>
      </c>
      <c r="C2421" s="9" t="str">
        <f>IF(Search!$C$6="x",IF(COUNTA($AQ2421)=1,1,"N"),IF(COUNTA($AQ2421)=1,"N",""))</f>
        <v/>
      </c>
      <c r="D2421" s="9" t="str">
        <f>IF(Search!$O$8="","",IF(ISNUMBER(SEARCH(Search!$O$8,$BD2421))=TRUE,1,""))</f>
        <v/>
      </c>
      <c r="E2421" s="9" t="str">
        <f>IF(Search!$C$7="","",IF(ISNUMBER(SEARCH(Search!$C$7,$AN2421))=TRUE,1,""))</f>
        <v/>
      </c>
      <c r="F2421" s="9" t="str">
        <f>IF(Search!$C$8="","",IF(ISNUMBER(SEARCH(Search!$C$8,$AO2421))=TRUE,1,""))</f>
        <v/>
      </c>
      <c r="G2421" s="9" t="str">
        <f>IF(Search!$F$4="","",IF(Inventory!$AJ2421&lt;Search!$F$4,"",1))</f>
        <v/>
      </c>
      <c r="H2421" s="9" t="str">
        <f>IF(Search!$F$5="","",IF(Inventory!$AJ2421&gt;Search!$F$5,"",1))</f>
        <v/>
      </c>
      <c r="I2421" s="9" t="str">
        <f>IF(Search!$F$7="","",IF(Search!$F$8="",IF(ISNUMBER(SEARCH(Search!$F$7,$AL2421))=TRUE,1,""),""))</f>
        <v/>
      </c>
      <c r="J2421" s="9" t="str">
        <f>IF($AL2421=Search!$F$8,1,"")</f>
        <v/>
      </c>
      <c r="K2421" s="9" t="str">
        <f>IF(Search!$I$4="","",IF(COUNTA($AS2421)=1,IF(Search!$I$4="N","N",1),""))</f>
        <v/>
      </c>
      <c r="L2421" s="9" t="str">
        <f>IF(Search!$I$5="","",IF($AS2421="RC",1,""))</f>
        <v/>
      </c>
      <c r="M2421" s="9" t="str">
        <f>IF(Search!$I$6="","",IF($AS2421="RCP",1,""))</f>
        <v/>
      </c>
      <c r="N2421" s="9" t="str">
        <f>IF(Search!$I$8="","",IF(COUNTA($AT2421)=1,IF(Search!$I$8="N","N",1),""))</f>
        <v/>
      </c>
      <c r="O2421" s="9" t="str">
        <f>IF(Search!$L$4="","",IF(COUNTA($AU2421)=1,IF(Search!$L$4="N","N",1),""))</f>
        <v/>
      </c>
      <c r="P2421" s="9" t="str">
        <f>IF(Search!$L$5="","",IF(ISNUMBER(SEARCH("Jersey",$AU2421))=TRUE,IF(Search!$L$5="N","N",1),""))</f>
        <v/>
      </c>
      <c r="Q2421" s="9" t="str">
        <f>IF(Search!$L$6="","",IF(ISNUMBER(SEARCH("Patch",$AU2421))=TRUE,IF(Search!$L$6="N","N",1),""))</f>
        <v/>
      </c>
      <c r="R2421" s="9" t="str">
        <f>IF(Search!$L$7="","",IF(ISNUMBER(SEARCH("Shield",$AU2421))=TRUE,IF(Search!$L$7="N","N",1),""))</f>
        <v/>
      </c>
      <c r="S2421" s="9" t="str">
        <f>IF(Search!$L$8="","",IF(ISNUMBER(SEARCH("Stick",$AU2421))=TRUE,IF(Search!$L$8="N","N",1),""))</f>
        <v/>
      </c>
      <c r="T2421" s="9" t="str">
        <f>IF(Search!$O$4="","",IF(COUNTA($AW2421)=1,IF(Search!$O$4="N","N",1),""))</f>
        <v/>
      </c>
      <c r="U2421" s="9" t="str">
        <f>IF(Search!$O$5="","",IF($AW2421="","",IF($AW2421&lt;Search!$O$5,"",1)))</f>
        <v/>
      </c>
      <c r="V2421" s="9" t="str">
        <f>IF(Search!$O$6="","",IF($AW2421="","",IF($AW2421&gt;Search!$O$6,"",1)))</f>
        <v/>
      </c>
      <c r="W2421" s="9" t="str">
        <f>IF(Search!$U$4="","",IF($AX2421="","",1))</f>
        <v/>
      </c>
      <c r="X2421" s="9" t="str">
        <f>IF(Search!$U$5="","",IF(ISNUMBER(SEARCH(Search!$U$5,$AX2421))=TRUE,IF(Search!$U$5="N","N",1),""))</f>
        <v/>
      </c>
      <c r="Y2421" s="9" t="str">
        <f>IF(Search!$U$6="","",IF($AY2421&lt;Search!$U$6,"",1))</f>
        <v/>
      </c>
      <c r="Z2421" s="9" t="str">
        <f>IF(Search!$R$4="","",IF(Inventory!$BA2421&lt;Search!$R$4,"",1))</f>
        <v/>
      </c>
      <c r="AA2421" s="9" t="str">
        <f>IF(Search!$R$5="","",IF($BA2421&gt;Search!$R$5,"",1))</f>
        <v/>
      </c>
      <c r="AB2421" s="9" t="str">
        <f>IF(Search!$R$6="","",IF($BB2421&lt;Search!$R$6,"",1))</f>
        <v/>
      </c>
      <c r="AC2421" s="9" t="str">
        <f>IF(Search!$R$7="","",IF($BB2421&lt;Search!$R$7,"",1))</f>
        <v/>
      </c>
      <c r="AD2421" s="45">
        <f>IF(COUNTIF($A2421:$AC2421,"n")&gt;0,"",IF(SUM($A2421:$AC2421)=COUNTA(Search!$C$4:$C$8,Search!$F$4:$F$8,Search!$I$4:$I$6,Search!$I$8,Search!$L$4:$L$8,Search!$O$4:$O$8,Search!$R$4:$R$7,Search!$U$4:$U$7)-COUNTIF(Search!$C$4:$U$7,"n"),1+LARGE($AD$1:AD2420,1),""))</f>
        <v>376</v>
      </c>
      <c r="AE2421" s="45">
        <f t="shared" si="117"/>
        <v>2293</v>
      </c>
      <c r="AF2421" s="45">
        <f>IF(AD2421="","",COUNTIF($AE$1:$AE2420,$AE2421)+RANK($AE2421,$AE$2:$AE$10540,1))</f>
        <v>428</v>
      </c>
      <c r="AG2421" s="45">
        <f t="shared" si="115"/>
        <v>84</v>
      </c>
      <c r="AH2421" s="45">
        <f>IF($AD2421="","",COUNTIF($AG$1:$AG2420,$AG2421)+RANK($AG2421,$AG$1:$AG$10539,0))</f>
        <v>138</v>
      </c>
      <c r="AI2421" s="10" t="str">
        <f t="shared" si="116"/>
        <v>2015-16 MVP Silver Script #90 Seth Jones NAS    /   $2</v>
      </c>
      <c r="AJ2421" s="11">
        <v>2015</v>
      </c>
      <c r="AK2421" s="17" t="s">
        <v>2633</v>
      </c>
      <c r="AL2421" s="12" t="s">
        <v>2637</v>
      </c>
      <c r="AM2421" s="10">
        <v>90</v>
      </c>
      <c r="AN2421" s="15" t="s">
        <v>31</v>
      </c>
      <c r="AO2421" s="14" t="s">
        <v>1948</v>
      </c>
      <c r="AP2421" s="14" t="s">
        <v>1902</v>
      </c>
      <c r="AQ2421" s="14"/>
      <c r="AR2421" s="14"/>
      <c r="AS2421" s="9"/>
      <c r="AT2421" s="9"/>
      <c r="AU2421" s="9"/>
      <c r="AV2421" s="13"/>
      <c r="AW2421" s="13"/>
      <c r="AX2421" s="9"/>
      <c r="AY2421" s="9"/>
      <c r="AZ2421" s="9"/>
      <c r="BA2421" s="33">
        <v>2</v>
      </c>
      <c r="BB2421" s="33"/>
      <c r="BC2421" s="36"/>
      <c r="BD2421" s="12" t="s">
        <v>2493</v>
      </c>
    </row>
    <row r="2422" spans="1:56" s="12" customFormat="1" x14ac:dyDescent="0.2">
      <c r="A2422" s="9">
        <f>IF(Search!$C$5="","",IF(COUNTA(Inventory!$AP2422)=1,1,""))</f>
        <v>1</v>
      </c>
      <c r="B2422" s="9" t="str">
        <f>IF(Search!$C$4="","",IF(ISNUMBER(SEARCH(Search!$C$4,$AR2422))=TRUE,1,""))</f>
        <v/>
      </c>
      <c r="C2422" s="9" t="str">
        <f>IF(Search!$C$6="x",IF(COUNTA($AQ2422)=1,1,"N"),IF(COUNTA($AQ2422)=1,"N",""))</f>
        <v/>
      </c>
      <c r="D2422" s="9" t="str">
        <f>IF(Search!$O$8="","",IF(ISNUMBER(SEARCH(Search!$O$8,$BD2422))=TRUE,1,""))</f>
        <v/>
      </c>
      <c r="E2422" s="9" t="str">
        <f>IF(Search!$C$7="","",IF(ISNUMBER(SEARCH(Search!$C$7,$AN2422))=TRUE,1,""))</f>
        <v/>
      </c>
      <c r="F2422" s="9" t="str">
        <f>IF(Search!$C$8="","",IF(ISNUMBER(SEARCH(Search!$C$8,$AO2422))=TRUE,1,""))</f>
        <v/>
      </c>
      <c r="G2422" s="9" t="str">
        <f>IF(Search!$F$4="","",IF(Inventory!$AJ2422&lt;Search!$F$4,"",1))</f>
        <v/>
      </c>
      <c r="H2422" s="9" t="str">
        <f>IF(Search!$F$5="","",IF(Inventory!$AJ2422&gt;Search!$F$5,"",1))</f>
        <v/>
      </c>
      <c r="I2422" s="9" t="str">
        <f>IF(Search!$F$7="","",IF(Search!$F$8="",IF(ISNUMBER(SEARCH(Search!$F$7,$AL2422))=TRUE,1,""),""))</f>
        <v/>
      </c>
      <c r="J2422" s="9" t="str">
        <f>IF($AL2422=Search!$F$8,1,"")</f>
        <v/>
      </c>
      <c r="K2422" s="9" t="str">
        <f>IF(Search!$I$4="","",IF(COUNTA($AS2422)=1,IF(Search!$I$4="N","N",1),""))</f>
        <v/>
      </c>
      <c r="L2422" s="9" t="str">
        <f>IF(Search!$I$5="","",IF($AS2422="RC",1,""))</f>
        <v/>
      </c>
      <c r="M2422" s="9" t="str">
        <f>IF(Search!$I$6="","",IF($AS2422="RCP",1,""))</f>
        <v/>
      </c>
      <c r="N2422" s="9" t="str">
        <f>IF(Search!$I$8="","",IF(COUNTA($AT2422)=1,IF(Search!$I$8="N","N",1),""))</f>
        <v/>
      </c>
      <c r="O2422" s="9" t="str">
        <f>IF(Search!$L$4="","",IF(COUNTA($AU2422)=1,IF(Search!$L$4="N","N",1),""))</f>
        <v/>
      </c>
      <c r="P2422" s="9" t="str">
        <f>IF(Search!$L$5="","",IF(ISNUMBER(SEARCH("Jersey",$AU2422))=TRUE,IF(Search!$L$5="N","N",1),""))</f>
        <v/>
      </c>
      <c r="Q2422" s="9" t="str">
        <f>IF(Search!$L$6="","",IF(ISNUMBER(SEARCH("Patch",$AU2422))=TRUE,IF(Search!$L$6="N","N",1),""))</f>
        <v/>
      </c>
      <c r="R2422" s="9" t="str">
        <f>IF(Search!$L$7="","",IF(ISNUMBER(SEARCH("Shield",$AU2422))=TRUE,IF(Search!$L$7="N","N",1),""))</f>
        <v/>
      </c>
      <c r="S2422" s="9" t="str">
        <f>IF(Search!$L$8="","",IF(ISNUMBER(SEARCH("Stick",$AU2422))=TRUE,IF(Search!$L$8="N","N",1),""))</f>
        <v/>
      </c>
      <c r="T2422" s="9" t="str">
        <f>IF(Search!$O$4="","",IF(COUNTA($AW2422)=1,IF(Search!$O$4="N","N",1),""))</f>
        <v/>
      </c>
      <c r="U2422" s="9" t="str">
        <f>IF(Search!$O$5="","",IF($AW2422="","",IF($AW2422&lt;Search!$O$5,"",1)))</f>
        <v/>
      </c>
      <c r="V2422" s="9" t="str">
        <f>IF(Search!$O$6="","",IF($AW2422="","",IF($AW2422&gt;Search!$O$6,"",1)))</f>
        <v/>
      </c>
      <c r="W2422" s="9" t="str">
        <f>IF(Search!$U$4="","",IF($AX2422="","",1))</f>
        <v/>
      </c>
      <c r="X2422" s="9" t="str">
        <f>IF(Search!$U$5="","",IF(ISNUMBER(SEARCH(Search!$U$5,$AX2422))=TRUE,IF(Search!$U$5="N","N",1),""))</f>
        <v/>
      </c>
      <c r="Y2422" s="9" t="str">
        <f>IF(Search!$U$6="","",IF($AY2422&lt;Search!$U$6,"",1))</f>
        <v/>
      </c>
      <c r="Z2422" s="9" t="str">
        <f>IF(Search!$R$4="","",IF(Inventory!$BA2422&lt;Search!$R$4,"",1))</f>
        <v/>
      </c>
      <c r="AA2422" s="9" t="str">
        <f>IF(Search!$R$5="","",IF($BA2422&gt;Search!$R$5,"",1))</f>
        <v/>
      </c>
      <c r="AB2422" s="9" t="str">
        <f>IF(Search!$R$6="","",IF($BB2422&lt;Search!$R$6,"",1))</f>
        <v/>
      </c>
      <c r="AC2422" s="9" t="str">
        <f>IF(Search!$R$7="","",IF($BB2422&lt;Search!$R$7,"",1))</f>
        <v/>
      </c>
      <c r="AD2422" s="45">
        <f>IF(COUNTIF($A2422:$AC2422,"n")&gt;0,"",IF(SUM($A2422:$AC2422)=COUNTA(Search!$C$4:$C$8,Search!$F$4:$F$8,Search!$I$4:$I$6,Search!$I$8,Search!$L$4:$L$8,Search!$O$4:$O$8,Search!$R$4:$R$7,Search!$U$4:$U$7)-COUNTIF(Search!$C$4:$U$7,"n"),1+LARGE($AD$1:AD2421,1),""))</f>
        <v>377</v>
      </c>
      <c r="AE2422" s="45">
        <f t="shared" si="117"/>
        <v>2633</v>
      </c>
      <c r="AF2422" s="45">
        <f>IF(AD2422="","",COUNTIF($AE$1:$AE2421,$AE2422)+RANK($AE2422,$AE$2:$AE$10540,1))</f>
        <v>472</v>
      </c>
      <c r="AG2422" s="45">
        <f t="shared" si="115"/>
        <v>165</v>
      </c>
      <c r="AH2422" s="45">
        <f>IF($AD2422="","",COUNTIF($AG$1:$AG2421,$AG2422)+RANK($AG2422,$AG$1:$AG$10539,0))</f>
        <v>111</v>
      </c>
      <c r="AI2422" s="10" t="str">
        <f t="shared" si="116"/>
        <v>2015-16 MVP Silver Script #138 Tyler Bozak TOR    /   $2.5</v>
      </c>
      <c r="AJ2422" s="11">
        <v>2015</v>
      </c>
      <c r="AK2422" s="17" t="s">
        <v>2633</v>
      </c>
      <c r="AL2422" s="12" t="s">
        <v>2637</v>
      </c>
      <c r="AM2422" s="10">
        <v>138</v>
      </c>
      <c r="AN2422" s="15" t="s">
        <v>716</v>
      </c>
      <c r="AO2422" s="14" t="s">
        <v>1904</v>
      </c>
      <c r="AP2422" s="14" t="s">
        <v>1902</v>
      </c>
      <c r="AQ2422" s="14"/>
      <c r="AR2422" s="14"/>
      <c r="AS2422" s="9"/>
      <c r="AT2422" s="9"/>
      <c r="AU2422" s="9"/>
      <c r="AV2422" s="13"/>
      <c r="AW2422" s="13"/>
      <c r="AX2422" s="9"/>
      <c r="AY2422" s="9"/>
      <c r="AZ2422" s="9"/>
      <c r="BA2422" s="33">
        <v>2.5</v>
      </c>
      <c r="BB2422" s="33"/>
      <c r="BC2422" s="36"/>
      <c r="BD2422" s="12" t="s">
        <v>2493</v>
      </c>
    </row>
    <row r="2423" spans="1:56" s="12" customFormat="1" x14ac:dyDescent="0.2">
      <c r="A2423" s="9">
        <f>IF(Search!$C$5="","",IF(COUNTA(Inventory!$AP2423)=1,1,""))</f>
        <v>1</v>
      </c>
      <c r="B2423" s="9" t="str">
        <f>IF(Search!$C$4="","",IF(ISNUMBER(SEARCH(Search!$C$4,$AR2423))=TRUE,1,""))</f>
        <v/>
      </c>
      <c r="C2423" s="9" t="str">
        <f>IF(Search!$C$6="x",IF(COUNTA($AQ2423)=1,1,"N"),IF(COUNTA($AQ2423)=1,"N",""))</f>
        <v/>
      </c>
      <c r="D2423" s="9" t="str">
        <f>IF(Search!$O$8="","",IF(ISNUMBER(SEARCH(Search!$O$8,$BD2423))=TRUE,1,""))</f>
        <v/>
      </c>
      <c r="E2423" s="9" t="str">
        <f>IF(Search!$C$7="","",IF(ISNUMBER(SEARCH(Search!$C$7,$AN2423))=TRUE,1,""))</f>
        <v/>
      </c>
      <c r="F2423" s="9" t="str">
        <f>IF(Search!$C$8="","",IF(ISNUMBER(SEARCH(Search!$C$8,$AO2423))=TRUE,1,""))</f>
        <v/>
      </c>
      <c r="G2423" s="9" t="str">
        <f>IF(Search!$F$4="","",IF(Inventory!$AJ2423&lt;Search!$F$4,"",1))</f>
        <v/>
      </c>
      <c r="H2423" s="9" t="str">
        <f>IF(Search!$F$5="","",IF(Inventory!$AJ2423&gt;Search!$F$5,"",1))</f>
        <v/>
      </c>
      <c r="I2423" s="9" t="str">
        <f>IF(Search!$F$7="","",IF(Search!$F$8="",IF(ISNUMBER(SEARCH(Search!$F$7,$AL2423))=TRUE,1,""),""))</f>
        <v/>
      </c>
      <c r="J2423" s="9" t="str">
        <f>IF($AL2423=Search!$F$8,1,"")</f>
        <v/>
      </c>
      <c r="K2423" s="9" t="str">
        <f>IF(Search!$I$4="","",IF(COUNTA($AS2423)=1,IF(Search!$I$4="N","N",1),""))</f>
        <v/>
      </c>
      <c r="L2423" s="9" t="str">
        <f>IF(Search!$I$5="","",IF($AS2423="RC",1,""))</f>
        <v/>
      </c>
      <c r="M2423" s="9" t="str">
        <f>IF(Search!$I$6="","",IF($AS2423="RCP",1,""))</f>
        <v/>
      </c>
      <c r="N2423" s="9" t="str">
        <f>IF(Search!$I$8="","",IF(COUNTA($AT2423)=1,IF(Search!$I$8="N","N",1),""))</f>
        <v/>
      </c>
      <c r="O2423" s="9" t="str">
        <f>IF(Search!$L$4="","",IF(COUNTA($AU2423)=1,IF(Search!$L$4="N","N",1),""))</f>
        <v/>
      </c>
      <c r="P2423" s="9" t="str">
        <f>IF(Search!$L$5="","",IF(ISNUMBER(SEARCH("Jersey",$AU2423))=TRUE,IF(Search!$L$5="N","N",1),""))</f>
        <v/>
      </c>
      <c r="Q2423" s="9" t="str">
        <f>IF(Search!$L$6="","",IF(ISNUMBER(SEARCH("Patch",$AU2423))=TRUE,IF(Search!$L$6="N","N",1),""))</f>
        <v/>
      </c>
      <c r="R2423" s="9" t="str">
        <f>IF(Search!$L$7="","",IF(ISNUMBER(SEARCH("Shield",$AU2423))=TRUE,IF(Search!$L$7="N","N",1),""))</f>
        <v/>
      </c>
      <c r="S2423" s="9" t="str">
        <f>IF(Search!$L$8="","",IF(ISNUMBER(SEARCH("Stick",$AU2423))=TRUE,IF(Search!$L$8="N","N",1),""))</f>
        <v/>
      </c>
      <c r="T2423" s="9" t="str">
        <f>IF(Search!$O$4="","",IF(COUNTA($AW2423)=1,IF(Search!$O$4="N","N",1),""))</f>
        <v/>
      </c>
      <c r="U2423" s="9" t="str">
        <f>IF(Search!$O$5="","",IF($AW2423="","",IF($AW2423&lt;Search!$O$5,"",1)))</f>
        <v/>
      </c>
      <c r="V2423" s="9" t="str">
        <f>IF(Search!$O$6="","",IF($AW2423="","",IF($AW2423&gt;Search!$O$6,"",1)))</f>
        <v/>
      </c>
      <c r="W2423" s="9" t="str">
        <f>IF(Search!$U$4="","",IF($AX2423="","",1))</f>
        <v/>
      </c>
      <c r="X2423" s="9" t="str">
        <f>IF(Search!$U$5="","",IF(ISNUMBER(SEARCH(Search!$U$5,$AX2423))=TRUE,IF(Search!$U$5="N","N",1),""))</f>
        <v/>
      </c>
      <c r="Y2423" s="9" t="str">
        <f>IF(Search!$U$6="","",IF($AY2423&lt;Search!$U$6,"",1))</f>
        <v/>
      </c>
      <c r="Z2423" s="9" t="str">
        <f>IF(Search!$R$4="","",IF(Inventory!$BA2423&lt;Search!$R$4,"",1))</f>
        <v/>
      </c>
      <c r="AA2423" s="9" t="str">
        <f>IF(Search!$R$5="","",IF($BA2423&gt;Search!$R$5,"",1))</f>
        <v/>
      </c>
      <c r="AB2423" s="9" t="str">
        <f>IF(Search!$R$6="","",IF($BB2423&lt;Search!$R$6,"",1))</f>
        <v/>
      </c>
      <c r="AC2423" s="9" t="str">
        <f>IF(Search!$R$7="","",IF($BB2423&lt;Search!$R$7,"",1))</f>
        <v/>
      </c>
      <c r="AD2423" s="45">
        <f>IF(COUNTIF($A2423:$AC2423,"n")&gt;0,"",IF(SUM($A2423:$AC2423)=COUNTA(Search!$C$4:$C$8,Search!$F$4:$F$8,Search!$I$4:$I$6,Search!$I$8,Search!$L$4:$L$8,Search!$O$4:$O$8,Search!$R$4:$R$7,Search!$U$4:$U$7)-COUNTIF(Search!$C$4:$U$7,"n"),1+LARGE($AD$1:AD2422,1),""))</f>
        <v>378</v>
      </c>
      <c r="AE2423" s="45">
        <f t="shared" si="117"/>
        <v>2310</v>
      </c>
      <c r="AF2423" s="45">
        <f>IF(AD2423="","",COUNTIF($AE$1:$AE2422,$AE2423)+RANK($AE2423,$AE$2:$AE$10540,1))</f>
        <v>430</v>
      </c>
      <c r="AG2423" s="45">
        <f t="shared" si="115"/>
        <v>206</v>
      </c>
      <c r="AH2423" s="45">
        <f>IF($AD2423="","",COUNTIF($AG$1:$AG2422,$AG2423)+RANK($AG2423,$AG$1:$AG$10539,0))</f>
        <v>90</v>
      </c>
      <c r="AI2423" s="10" t="str">
        <f t="shared" si="116"/>
        <v>2015-16 MVP Silver Script #184 Shane Prince OTT    /   $3</v>
      </c>
      <c r="AJ2423" s="11">
        <v>2015</v>
      </c>
      <c r="AK2423" s="17" t="s">
        <v>2633</v>
      </c>
      <c r="AL2423" s="12" t="s">
        <v>2637</v>
      </c>
      <c r="AM2423" s="10">
        <v>184</v>
      </c>
      <c r="AN2423" s="15" t="s">
        <v>2638</v>
      </c>
      <c r="AO2423" s="14" t="s">
        <v>1945</v>
      </c>
      <c r="AP2423" s="14" t="s">
        <v>1902</v>
      </c>
      <c r="AQ2423" s="14"/>
      <c r="AR2423" s="14"/>
      <c r="AS2423" s="9"/>
      <c r="AT2423" s="9"/>
      <c r="AU2423" s="9"/>
      <c r="AV2423" s="13"/>
      <c r="AW2423" s="13"/>
      <c r="AX2423" s="9"/>
      <c r="AY2423" s="9"/>
      <c r="AZ2423" s="9"/>
      <c r="BA2423" s="33">
        <v>3</v>
      </c>
      <c r="BB2423" s="33"/>
      <c r="BC2423" s="36"/>
      <c r="BD2423" s="12" t="s">
        <v>2493</v>
      </c>
    </row>
    <row r="2424" spans="1:56" s="12" customFormat="1" x14ac:dyDescent="0.2">
      <c r="A2424" s="9">
        <f>IF(Search!$C$5="","",IF(COUNTA(Inventory!$AP2424)=1,1,""))</f>
        <v>1</v>
      </c>
      <c r="B2424" s="9" t="str">
        <f>IF(Search!$C$4="","",IF(ISNUMBER(SEARCH(Search!$C$4,$AR2424))=TRUE,1,""))</f>
        <v/>
      </c>
      <c r="C2424" s="9" t="str">
        <f>IF(Search!$C$6="x",IF(COUNTA($AQ2424)=1,1,"N"),IF(COUNTA($AQ2424)=1,"N",""))</f>
        <v/>
      </c>
      <c r="D2424" s="9" t="str">
        <f>IF(Search!$O$8="","",IF(ISNUMBER(SEARCH(Search!$O$8,$BD2424))=TRUE,1,""))</f>
        <v/>
      </c>
      <c r="E2424" s="9" t="str">
        <f>IF(Search!$C$7="","",IF(ISNUMBER(SEARCH(Search!$C$7,$AN2424))=TRUE,1,""))</f>
        <v/>
      </c>
      <c r="F2424" s="9" t="str">
        <f>IF(Search!$C$8="","",IF(ISNUMBER(SEARCH(Search!$C$8,$AO2424))=TRUE,1,""))</f>
        <v/>
      </c>
      <c r="G2424" s="9" t="str">
        <f>IF(Search!$F$4="","",IF(Inventory!$AJ2424&lt;Search!$F$4,"",1))</f>
        <v/>
      </c>
      <c r="H2424" s="9" t="str">
        <f>IF(Search!$F$5="","",IF(Inventory!$AJ2424&gt;Search!$F$5,"",1))</f>
        <v/>
      </c>
      <c r="I2424" s="9" t="str">
        <f>IF(Search!$F$7="","",IF(Search!$F$8="",IF(ISNUMBER(SEARCH(Search!$F$7,$AL2424))=TRUE,1,""),""))</f>
        <v/>
      </c>
      <c r="J2424" s="9" t="str">
        <f>IF($AL2424=Search!$F$8,1,"")</f>
        <v/>
      </c>
      <c r="K2424" s="9" t="str">
        <f>IF(Search!$I$4="","",IF(COUNTA($AS2424)=1,IF(Search!$I$4="N","N",1),""))</f>
        <v/>
      </c>
      <c r="L2424" s="9" t="str">
        <f>IF(Search!$I$5="","",IF($AS2424="RC",1,""))</f>
        <v/>
      </c>
      <c r="M2424" s="9" t="str">
        <f>IF(Search!$I$6="","",IF($AS2424="RCP",1,""))</f>
        <v/>
      </c>
      <c r="N2424" s="9" t="str">
        <f>IF(Search!$I$8="","",IF(COUNTA($AT2424)=1,IF(Search!$I$8="N","N",1),""))</f>
        <v/>
      </c>
      <c r="O2424" s="9" t="str">
        <f>IF(Search!$L$4="","",IF(COUNTA($AU2424)=1,IF(Search!$L$4="N","N",1),""))</f>
        <v/>
      </c>
      <c r="P2424" s="9" t="str">
        <f>IF(Search!$L$5="","",IF(ISNUMBER(SEARCH("Jersey",$AU2424))=TRUE,IF(Search!$L$5="N","N",1),""))</f>
        <v/>
      </c>
      <c r="Q2424" s="9" t="str">
        <f>IF(Search!$L$6="","",IF(ISNUMBER(SEARCH("Patch",$AU2424))=TRUE,IF(Search!$L$6="N","N",1),""))</f>
        <v/>
      </c>
      <c r="R2424" s="9" t="str">
        <f>IF(Search!$L$7="","",IF(ISNUMBER(SEARCH("Shield",$AU2424))=TRUE,IF(Search!$L$7="N","N",1),""))</f>
        <v/>
      </c>
      <c r="S2424" s="9" t="str">
        <f>IF(Search!$L$8="","",IF(ISNUMBER(SEARCH("Stick",$AU2424))=TRUE,IF(Search!$L$8="N","N",1),""))</f>
        <v/>
      </c>
      <c r="T2424" s="9" t="str">
        <f>IF(Search!$O$4="","",IF(COUNTA($AW2424)=1,IF(Search!$O$4="N","N",1),""))</f>
        <v/>
      </c>
      <c r="U2424" s="9" t="str">
        <f>IF(Search!$O$5="","",IF($AW2424="","",IF($AW2424&lt;Search!$O$5,"",1)))</f>
        <v/>
      </c>
      <c r="V2424" s="9" t="str">
        <f>IF(Search!$O$6="","",IF($AW2424="","",IF($AW2424&gt;Search!$O$6,"",1)))</f>
        <v/>
      </c>
      <c r="W2424" s="9" t="str">
        <f>IF(Search!$U$4="","",IF($AX2424="","",1))</f>
        <v/>
      </c>
      <c r="X2424" s="9" t="str">
        <f>IF(Search!$U$5="","",IF(ISNUMBER(SEARCH(Search!$U$5,$AX2424))=TRUE,IF(Search!$U$5="N","N",1),""))</f>
        <v/>
      </c>
      <c r="Y2424" s="9" t="str">
        <f>IF(Search!$U$6="","",IF($AY2424&lt;Search!$U$6,"",1))</f>
        <v/>
      </c>
      <c r="Z2424" s="9" t="str">
        <f>IF(Search!$R$4="","",IF(Inventory!$BA2424&lt;Search!$R$4,"",1))</f>
        <v/>
      </c>
      <c r="AA2424" s="9" t="str">
        <f>IF(Search!$R$5="","",IF($BA2424&gt;Search!$R$5,"",1))</f>
        <v/>
      </c>
      <c r="AB2424" s="9" t="str">
        <f>IF(Search!$R$6="","",IF($BB2424&lt;Search!$R$6,"",1))</f>
        <v/>
      </c>
      <c r="AC2424" s="9" t="str">
        <f>IF(Search!$R$7="","",IF($BB2424&lt;Search!$R$7,"",1))</f>
        <v/>
      </c>
      <c r="AD2424" s="45">
        <f>IF(COUNTIF($A2424:$AC2424,"n")&gt;0,"",IF(SUM($A2424:$AC2424)=COUNTA(Search!$C$4:$C$8,Search!$F$4:$F$8,Search!$I$4:$I$6,Search!$I$8,Search!$L$4:$L$8,Search!$O$4:$O$8,Search!$R$4:$R$7,Search!$U$4:$U$7)-COUNTIF(Search!$C$4:$U$7,"n"),1+LARGE($AD$1:AD2423,1),""))</f>
        <v>379</v>
      </c>
      <c r="AE2424" s="45">
        <f t="shared" si="117"/>
        <v>2674</v>
      </c>
      <c r="AF2424" s="45">
        <f>IF(AD2424="","",COUNTIF($AE$1:$AE2423,$AE2424)+RANK($AE2424,$AE$2:$AE$10540,1))</f>
        <v>482</v>
      </c>
      <c r="AG2424" s="45">
        <f t="shared" si="115"/>
        <v>687</v>
      </c>
      <c r="AH2424" s="45">
        <f>IF($AD2424="","",COUNTIF($AG$1:$AG2423,$AG2424)+RANK($AG2424,$AG$1:$AG$10539,0))</f>
        <v>13</v>
      </c>
      <c r="AI2424" s="10" t="str">
        <f t="shared" si="116"/>
        <v>2015-16 Premier #89 Vincent Hinostroza CHI RC AU 3CL Patch 151/375   $20</v>
      </c>
      <c r="AJ2424" s="11">
        <v>2015</v>
      </c>
      <c r="AK2424" s="17">
        <v>16</v>
      </c>
      <c r="AL2424" s="12" t="s">
        <v>1683</v>
      </c>
      <c r="AM2424" s="10">
        <v>89</v>
      </c>
      <c r="AN2424" s="12" t="s">
        <v>1684</v>
      </c>
      <c r="AO2424" s="9" t="s">
        <v>1917</v>
      </c>
      <c r="AP2424" s="9" t="s">
        <v>1902</v>
      </c>
      <c r="AQ2424" s="9"/>
      <c r="AR2424" s="14" t="s">
        <v>2464</v>
      </c>
      <c r="AS2424" s="9" t="s">
        <v>2</v>
      </c>
      <c r="AT2424" s="9" t="s">
        <v>1857</v>
      </c>
      <c r="AU2424" s="9" t="s">
        <v>1779</v>
      </c>
      <c r="AV2424" s="13" t="s">
        <v>1889</v>
      </c>
      <c r="AW2424" s="13">
        <v>375</v>
      </c>
      <c r="AX2424" s="9"/>
      <c r="AY2424" s="9"/>
      <c r="AZ2424" s="9"/>
      <c r="BA2424" s="33">
        <v>20</v>
      </c>
      <c r="BB2424" s="33"/>
      <c r="BC2424" s="36"/>
      <c r="BD2424" s="12" t="s">
        <v>1771</v>
      </c>
    </row>
    <row r="2425" spans="1:56" s="12" customFormat="1" x14ac:dyDescent="0.2">
      <c r="A2425" s="9">
        <f>IF(Search!$C$5="","",IF(COUNTA(Inventory!$AP2425)=1,1,""))</f>
        <v>1</v>
      </c>
      <c r="B2425" s="9" t="str">
        <f>IF(Search!$C$4="","",IF(ISNUMBER(SEARCH(Search!$C$4,$AR2425))=TRUE,1,""))</f>
        <v/>
      </c>
      <c r="C2425" s="9" t="str">
        <f>IF(Search!$C$6="x",IF(COUNTA($AQ2425)=1,1,"N"),IF(COUNTA($AQ2425)=1,"N",""))</f>
        <v/>
      </c>
      <c r="D2425" s="9" t="str">
        <f>IF(Search!$O$8="","",IF(ISNUMBER(SEARCH(Search!$O$8,$BD2425))=TRUE,1,""))</f>
        <v/>
      </c>
      <c r="E2425" s="9" t="str">
        <f>IF(Search!$C$7="","",IF(ISNUMBER(SEARCH(Search!$C$7,$AN2425))=TRUE,1,""))</f>
        <v/>
      </c>
      <c r="F2425" s="9" t="str">
        <f>IF(Search!$C$8="","",IF(ISNUMBER(SEARCH(Search!$C$8,$AO2425))=TRUE,1,""))</f>
        <v/>
      </c>
      <c r="G2425" s="9" t="str">
        <f>IF(Search!$F$4="","",IF(Inventory!$AJ2425&lt;Search!$F$4,"",1))</f>
        <v/>
      </c>
      <c r="H2425" s="9" t="str">
        <f>IF(Search!$F$5="","",IF(Inventory!$AJ2425&gt;Search!$F$5,"",1))</f>
        <v/>
      </c>
      <c r="I2425" s="9" t="str">
        <f>IF(Search!$F$7="","",IF(Search!$F$8="",IF(ISNUMBER(SEARCH(Search!$F$7,$AL2425))=TRUE,1,""),""))</f>
        <v/>
      </c>
      <c r="J2425" s="9" t="str">
        <f>IF($AL2425=Search!$F$8,1,"")</f>
        <v/>
      </c>
      <c r="K2425" s="9" t="str">
        <f>IF(Search!$I$4="","",IF(COUNTA($AS2425)=1,IF(Search!$I$4="N","N",1),""))</f>
        <v/>
      </c>
      <c r="L2425" s="9" t="str">
        <f>IF(Search!$I$5="","",IF($AS2425="RC",1,""))</f>
        <v/>
      </c>
      <c r="M2425" s="9" t="str">
        <f>IF(Search!$I$6="","",IF($AS2425="RCP",1,""))</f>
        <v/>
      </c>
      <c r="N2425" s="9" t="str">
        <f>IF(Search!$I$8="","",IF(COUNTA($AT2425)=1,IF(Search!$I$8="N","N",1),""))</f>
        <v/>
      </c>
      <c r="O2425" s="9" t="str">
        <f>IF(Search!$L$4="","",IF(COUNTA($AU2425)=1,IF(Search!$L$4="N","N",1),""))</f>
        <v/>
      </c>
      <c r="P2425" s="9" t="str">
        <f>IF(Search!$L$5="","",IF(ISNUMBER(SEARCH("Jersey",$AU2425))=TRUE,IF(Search!$L$5="N","N",1),""))</f>
        <v/>
      </c>
      <c r="Q2425" s="9" t="str">
        <f>IF(Search!$L$6="","",IF(ISNUMBER(SEARCH("Patch",$AU2425))=TRUE,IF(Search!$L$6="N","N",1),""))</f>
        <v/>
      </c>
      <c r="R2425" s="9" t="str">
        <f>IF(Search!$L$7="","",IF(ISNUMBER(SEARCH("Shield",$AU2425))=TRUE,IF(Search!$L$7="N","N",1),""))</f>
        <v/>
      </c>
      <c r="S2425" s="9" t="str">
        <f>IF(Search!$L$8="","",IF(ISNUMBER(SEARCH("Stick",$AU2425))=TRUE,IF(Search!$L$8="N","N",1),""))</f>
        <v/>
      </c>
      <c r="T2425" s="9" t="str">
        <f>IF(Search!$O$4="","",IF(COUNTA($AW2425)=1,IF(Search!$O$4="N","N",1),""))</f>
        <v/>
      </c>
      <c r="U2425" s="9" t="str">
        <f>IF(Search!$O$5="","",IF($AW2425="","",IF($AW2425&lt;Search!$O$5,"",1)))</f>
        <v/>
      </c>
      <c r="V2425" s="9" t="str">
        <f>IF(Search!$O$6="","",IF($AW2425="","",IF($AW2425&gt;Search!$O$6,"",1)))</f>
        <v/>
      </c>
      <c r="W2425" s="9" t="str">
        <f>IF(Search!$U$4="","",IF($AX2425="","",1))</f>
        <v/>
      </c>
      <c r="X2425" s="9" t="str">
        <f>IF(Search!$U$5="","",IF(ISNUMBER(SEARCH(Search!$U$5,$AX2425))=TRUE,IF(Search!$U$5="N","N",1),""))</f>
        <v/>
      </c>
      <c r="Y2425" s="9" t="str">
        <f>IF(Search!$U$6="","",IF($AY2425&lt;Search!$U$6,"",1))</f>
        <v/>
      </c>
      <c r="Z2425" s="9" t="str">
        <f>IF(Search!$R$4="","",IF(Inventory!$BA2425&lt;Search!$R$4,"",1))</f>
        <v/>
      </c>
      <c r="AA2425" s="9" t="str">
        <f>IF(Search!$R$5="","",IF($BA2425&gt;Search!$R$5,"",1))</f>
        <v/>
      </c>
      <c r="AB2425" s="9" t="str">
        <f>IF(Search!$R$6="","",IF($BB2425&lt;Search!$R$6,"",1))</f>
        <v/>
      </c>
      <c r="AC2425" s="9" t="str">
        <f>IF(Search!$R$7="","",IF($BB2425&lt;Search!$R$7,"",1))</f>
        <v/>
      </c>
      <c r="AD2425" s="45">
        <f>IF(COUNTIF($A2425:$AC2425,"n")&gt;0,"",IF(SUM($A2425:$AC2425)=COUNTA(Search!$C$4:$C$8,Search!$F$4:$F$8,Search!$I$4:$I$6,Search!$I$8,Search!$L$4:$L$8,Search!$O$4:$O$8,Search!$R$4:$R$7,Search!$U$4:$U$7)-COUNTIF(Search!$C$4:$U$7,"n"),1+LARGE($AD$1:AD2424,1),""))</f>
        <v>380</v>
      </c>
      <c r="AE2425" s="45">
        <f t="shared" si="117"/>
        <v>2245</v>
      </c>
      <c r="AF2425" s="45">
        <f>IF(AD2425="","",COUNTIF($AE$1:$AE2424,$AE2425)+RANK($AE2425,$AE$2:$AE$10540,1))</f>
        <v>422</v>
      </c>
      <c r="AG2425" s="45">
        <f t="shared" si="115"/>
        <v>749</v>
      </c>
      <c r="AH2425" s="45">
        <f>IF($AD2425="","",COUNTIF($AG$1:$AG2424,$AG2425)+RANK($AG2425,$AG$1:$AG$10539,0))</f>
        <v>3</v>
      </c>
      <c r="AI2425" s="10" t="str">
        <f t="shared" si="116"/>
        <v>2015-16 Premier #116 Sam Bennett CGY RC AU 1CL Patch 173/199   $100</v>
      </c>
      <c r="AJ2425" s="11">
        <v>2015</v>
      </c>
      <c r="AK2425" s="17">
        <v>16</v>
      </c>
      <c r="AL2425" s="12" t="s">
        <v>1683</v>
      </c>
      <c r="AM2425" s="10">
        <v>116</v>
      </c>
      <c r="AN2425" s="12" t="s">
        <v>1685</v>
      </c>
      <c r="AO2425" s="9" t="s">
        <v>1910</v>
      </c>
      <c r="AP2425" s="9" t="s">
        <v>1902</v>
      </c>
      <c r="AQ2425" s="9"/>
      <c r="AR2425" s="14" t="s">
        <v>2464</v>
      </c>
      <c r="AS2425" s="9" t="s">
        <v>2</v>
      </c>
      <c r="AT2425" s="9" t="s">
        <v>1857</v>
      </c>
      <c r="AU2425" s="9" t="s">
        <v>1780</v>
      </c>
      <c r="AV2425" s="13" t="s">
        <v>1891</v>
      </c>
      <c r="AW2425" s="13">
        <v>199</v>
      </c>
      <c r="AX2425" s="9"/>
      <c r="AY2425" s="9"/>
      <c r="AZ2425" s="9"/>
      <c r="BA2425" s="33">
        <v>100</v>
      </c>
      <c r="BB2425" s="33"/>
      <c r="BC2425" s="36"/>
      <c r="BD2425" s="12" t="s">
        <v>1771</v>
      </c>
    </row>
    <row r="2426" spans="1:56" s="12" customFormat="1" x14ac:dyDescent="0.2">
      <c r="A2426" s="9" t="str">
        <f>IF(Search!$C$5="","",IF(COUNTA(Inventory!$AP2426)=1,1,""))</f>
        <v/>
      </c>
      <c r="B2426" s="9" t="str">
        <f>IF(Search!$C$4="","",IF(ISNUMBER(SEARCH(Search!$C$4,$AR2426))=TRUE,1,""))</f>
        <v/>
      </c>
      <c r="C2426" s="9" t="str">
        <f>IF(Search!$C$6="x",IF(COUNTA($AQ2426)=1,1,"N"),IF(COUNTA($AQ2426)=1,"N",""))</f>
        <v/>
      </c>
      <c r="D2426" s="9" t="str">
        <f>IF(Search!$O$8="","",IF(ISNUMBER(SEARCH(Search!$O$8,$BD2426))=TRUE,1,""))</f>
        <v/>
      </c>
      <c r="E2426" s="9" t="str">
        <f>IF(Search!$C$7="","",IF(ISNUMBER(SEARCH(Search!$C$7,$AN2426))=TRUE,1,""))</f>
        <v/>
      </c>
      <c r="F2426" s="9" t="str">
        <f>IF(Search!$C$8="","",IF(ISNUMBER(SEARCH(Search!$C$8,$AO2426))=TRUE,1,""))</f>
        <v/>
      </c>
      <c r="G2426" s="9" t="str">
        <f>IF(Search!$F$4="","",IF(Inventory!$AJ2426&lt;Search!$F$4,"",1))</f>
        <v/>
      </c>
      <c r="H2426" s="9" t="str">
        <f>IF(Search!$F$5="","",IF(Inventory!$AJ2426&gt;Search!$F$5,"",1))</f>
        <v/>
      </c>
      <c r="I2426" s="9" t="str">
        <f>IF(Search!$F$7="","",IF(Search!$F$8="",IF(ISNUMBER(SEARCH(Search!$F$7,$AL2426))=TRUE,1,""),""))</f>
        <v/>
      </c>
      <c r="J2426" s="9" t="str">
        <f>IF($AL2426=Search!$F$8,1,"")</f>
        <v/>
      </c>
      <c r="K2426" s="9" t="str">
        <f>IF(Search!$I$4="","",IF(COUNTA($AS2426)=1,IF(Search!$I$4="N","N",1),""))</f>
        <v/>
      </c>
      <c r="L2426" s="9" t="str">
        <f>IF(Search!$I$5="","",IF($AS2426="RC",1,""))</f>
        <v/>
      </c>
      <c r="M2426" s="9" t="str">
        <f>IF(Search!$I$6="","",IF($AS2426="RCP",1,""))</f>
        <v/>
      </c>
      <c r="N2426" s="9" t="str">
        <f>IF(Search!$I$8="","",IF(COUNTA($AT2426)=1,IF(Search!$I$8="N","N",1),""))</f>
        <v/>
      </c>
      <c r="O2426" s="9" t="str">
        <f>IF(Search!$L$4="","",IF(COUNTA($AU2426)=1,IF(Search!$L$4="N","N",1),""))</f>
        <v/>
      </c>
      <c r="P2426" s="9" t="str">
        <f>IF(Search!$L$5="","",IF(ISNUMBER(SEARCH("Jersey",$AU2426))=TRUE,IF(Search!$L$5="N","N",1),""))</f>
        <v/>
      </c>
      <c r="Q2426" s="9" t="str">
        <f>IF(Search!$L$6="","",IF(ISNUMBER(SEARCH("Patch",$AU2426))=TRUE,IF(Search!$L$6="N","N",1),""))</f>
        <v/>
      </c>
      <c r="R2426" s="9" t="str">
        <f>IF(Search!$L$7="","",IF(ISNUMBER(SEARCH("Shield",$AU2426))=TRUE,IF(Search!$L$7="N","N",1),""))</f>
        <v/>
      </c>
      <c r="S2426" s="9" t="str">
        <f>IF(Search!$L$8="","",IF(ISNUMBER(SEARCH("Stick",$AU2426))=TRUE,IF(Search!$L$8="N","N",1),""))</f>
        <v/>
      </c>
      <c r="T2426" s="9" t="str">
        <f>IF(Search!$O$4="","",IF(COUNTA($AW2426)=1,IF(Search!$O$4="N","N",1),""))</f>
        <v/>
      </c>
      <c r="U2426" s="9" t="str">
        <f>IF(Search!$O$5="","",IF($AW2426="","",IF($AW2426&lt;Search!$O$5,"",1)))</f>
        <v/>
      </c>
      <c r="V2426" s="9" t="str">
        <f>IF(Search!$O$6="","",IF($AW2426="","",IF($AW2426&gt;Search!$O$6,"",1)))</f>
        <v/>
      </c>
      <c r="W2426" s="9" t="str">
        <f>IF(Search!$U$4="","",IF($AX2426="","",1))</f>
        <v/>
      </c>
      <c r="X2426" s="9" t="str">
        <f>IF(Search!$U$5="","",IF(ISNUMBER(SEARCH(Search!$U$5,$AX2426))=TRUE,IF(Search!$U$5="N","N",1),""))</f>
        <v/>
      </c>
      <c r="Y2426" s="9" t="str">
        <f>IF(Search!$U$6="","",IF($AY2426&lt;Search!$U$6,"",1))</f>
        <v/>
      </c>
      <c r="Z2426" s="9" t="str">
        <f>IF(Search!$R$4="","",IF(Inventory!$BA2426&lt;Search!$R$4,"",1))</f>
        <v/>
      </c>
      <c r="AA2426" s="9" t="str">
        <f>IF(Search!$R$5="","",IF($BA2426&gt;Search!$R$5,"",1))</f>
        <v/>
      </c>
      <c r="AB2426" s="9" t="str">
        <f>IF(Search!$R$6="","",IF($BB2426&lt;Search!$R$6,"",1))</f>
        <v/>
      </c>
      <c r="AC2426" s="9" t="str">
        <f>IF(Search!$R$7="","",IF($BB2426&lt;Search!$R$7,"",1))</f>
        <v/>
      </c>
      <c r="AD2426" s="45" t="str">
        <f>IF(COUNTIF($A2426:$AC2426,"n")&gt;0,"",IF(SUM($A2426:$AC2426)=COUNTA(Search!$C$4:$C$8,Search!$F$4:$F$8,Search!$I$4:$I$6,Search!$I$8,Search!$L$4:$L$8,Search!$O$4:$O$8,Search!$R$4:$R$7,Search!$U$4:$U$7)-COUNTIF(Search!$C$4:$U$7,"n"),1+LARGE($AD$1:AD2425,1),""))</f>
        <v/>
      </c>
      <c r="AE2426" s="45" t="str">
        <f t="shared" si="117"/>
        <v/>
      </c>
      <c r="AF2426" s="45" t="str">
        <f>IF(AD2426="","",COUNTIF($AE$1:$AE2425,$AE2426)+RANK($AE2426,$AE$2:$AE$10540,1))</f>
        <v/>
      </c>
      <c r="AG2426" s="45" t="str">
        <f t="shared" si="115"/>
        <v/>
      </c>
      <c r="AH2426" s="45" t="str">
        <f>IF($AD2426="","",COUNTIF($AG$1:$AG2425,$AG2426)+RANK($AG2426,$AG$1:$AG$10539,0))</f>
        <v/>
      </c>
      <c r="AI2426" s="10" t="str">
        <f t="shared" si="116"/>
        <v>2015-16 Premier Signatures Legends #LPSGH Glenn Hall CHI  AU  /   $30</v>
      </c>
      <c r="AJ2426" s="11">
        <v>2015</v>
      </c>
      <c r="AK2426" s="17">
        <v>16</v>
      </c>
      <c r="AL2426" s="12" t="s">
        <v>1686</v>
      </c>
      <c r="AM2426" s="10" t="s">
        <v>1687</v>
      </c>
      <c r="AN2426" s="12" t="s">
        <v>1688</v>
      </c>
      <c r="AO2426" s="9" t="s">
        <v>1917</v>
      </c>
      <c r="AP2426" s="9"/>
      <c r="AQ2426" s="9"/>
      <c r="AR2426" s="14" t="s">
        <v>2125</v>
      </c>
      <c r="AS2426" s="9"/>
      <c r="AT2426" s="9" t="s">
        <v>1857</v>
      </c>
      <c r="AU2426" s="9"/>
      <c r="AV2426" s="13"/>
      <c r="AW2426" s="13"/>
      <c r="AX2426" s="9"/>
      <c r="AY2426" s="9"/>
      <c r="AZ2426" s="9"/>
      <c r="BA2426" s="33">
        <v>30</v>
      </c>
      <c r="BB2426" s="33"/>
      <c r="BC2426" s="36"/>
      <c r="BD2426" s="12" t="s">
        <v>1771</v>
      </c>
    </row>
    <row r="2427" spans="1:56" s="12" customFormat="1" x14ac:dyDescent="0.2">
      <c r="A2427" s="9" t="str">
        <f>IF(Search!$C$5="","",IF(COUNTA(Inventory!$AP2427)=1,1,""))</f>
        <v/>
      </c>
      <c r="B2427" s="9" t="str">
        <f>IF(Search!$C$4="","",IF(ISNUMBER(SEARCH(Search!$C$4,$AR2427))=TRUE,1,""))</f>
        <v/>
      </c>
      <c r="C2427" s="9" t="str">
        <f>IF(Search!$C$6="x",IF(COUNTA($AQ2427)=1,1,"N"),IF(COUNTA($AQ2427)=1,"N",""))</f>
        <v/>
      </c>
      <c r="D2427" s="9" t="str">
        <f>IF(Search!$O$8="","",IF(ISNUMBER(SEARCH(Search!$O$8,$BD2427))=TRUE,1,""))</f>
        <v/>
      </c>
      <c r="E2427" s="9" t="str">
        <f>IF(Search!$C$7="","",IF(ISNUMBER(SEARCH(Search!$C$7,$AN2427))=TRUE,1,""))</f>
        <v/>
      </c>
      <c r="F2427" s="9" t="str">
        <f>IF(Search!$C$8="","",IF(ISNUMBER(SEARCH(Search!$C$8,$AO2427))=TRUE,1,""))</f>
        <v/>
      </c>
      <c r="G2427" s="9" t="str">
        <f>IF(Search!$F$4="","",IF(Inventory!$AJ2427&lt;Search!$F$4,"",1))</f>
        <v/>
      </c>
      <c r="H2427" s="9" t="str">
        <f>IF(Search!$F$5="","",IF(Inventory!$AJ2427&gt;Search!$F$5,"",1))</f>
        <v/>
      </c>
      <c r="I2427" s="9" t="str">
        <f>IF(Search!$F$7="","",IF(Search!$F$8="",IF(ISNUMBER(SEARCH(Search!$F$7,$AL2427))=TRUE,1,""),""))</f>
        <v/>
      </c>
      <c r="J2427" s="9" t="str">
        <f>IF($AL2427=Search!$F$8,1,"")</f>
        <v/>
      </c>
      <c r="K2427" s="9" t="str">
        <f>IF(Search!$I$4="","",IF(COUNTA($AS2427)=1,IF(Search!$I$4="N","N",1),""))</f>
        <v/>
      </c>
      <c r="L2427" s="9" t="str">
        <f>IF(Search!$I$5="","",IF($AS2427="RC",1,""))</f>
        <v/>
      </c>
      <c r="M2427" s="9" t="str">
        <f>IF(Search!$I$6="","",IF($AS2427="RCP",1,""))</f>
        <v/>
      </c>
      <c r="N2427" s="9" t="str">
        <f>IF(Search!$I$8="","",IF(COUNTA($AT2427)=1,IF(Search!$I$8="N","N",1),""))</f>
        <v/>
      </c>
      <c r="O2427" s="9" t="str">
        <f>IF(Search!$L$4="","",IF(COUNTA($AU2427)=1,IF(Search!$L$4="N","N",1),""))</f>
        <v/>
      </c>
      <c r="P2427" s="9" t="str">
        <f>IF(Search!$L$5="","",IF(ISNUMBER(SEARCH("Jersey",$AU2427))=TRUE,IF(Search!$L$5="N","N",1),""))</f>
        <v/>
      </c>
      <c r="Q2427" s="9" t="str">
        <f>IF(Search!$L$6="","",IF(ISNUMBER(SEARCH("Patch",$AU2427))=TRUE,IF(Search!$L$6="N","N",1),""))</f>
        <v/>
      </c>
      <c r="R2427" s="9" t="str">
        <f>IF(Search!$L$7="","",IF(ISNUMBER(SEARCH("Shield",$AU2427))=TRUE,IF(Search!$L$7="N","N",1),""))</f>
        <v/>
      </c>
      <c r="S2427" s="9" t="str">
        <f>IF(Search!$L$8="","",IF(ISNUMBER(SEARCH("Stick",$AU2427))=TRUE,IF(Search!$L$8="N","N",1),""))</f>
        <v/>
      </c>
      <c r="T2427" s="9" t="str">
        <f>IF(Search!$O$4="","",IF(COUNTA($AW2427)=1,IF(Search!$O$4="N","N",1),""))</f>
        <v/>
      </c>
      <c r="U2427" s="9" t="str">
        <f>IF(Search!$O$5="","",IF($AW2427="","",IF($AW2427&lt;Search!$O$5,"",1)))</f>
        <v/>
      </c>
      <c r="V2427" s="9" t="str">
        <f>IF(Search!$O$6="","",IF($AW2427="","",IF($AW2427&gt;Search!$O$6,"",1)))</f>
        <v/>
      </c>
      <c r="W2427" s="9" t="str">
        <f>IF(Search!$U$4="","",IF($AX2427="","",1))</f>
        <v/>
      </c>
      <c r="X2427" s="9" t="str">
        <f>IF(Search!$U$5="","",IF(ISNUMBER(SEARCH(Search!$U$5,$AX2427))=TRUE,IF(Search!$U$5="N","N",1),""))</f>
        <v/>
      </c>
      <c r="Y2427" s="9" t="str">
        <f>IF(Search!$U$6="","",IF($AY2427&lt;Search!$U$6,"",1))</f>
        <v/>
      </c>
      <c r="Z2427" s="9" t="str">
        <f>IF(Search!$R$4="","",IF(Inventory!$BA2427&lt;Search!$R$4,"",1))</f>
        <v/>
      </c>
      <c r="AA2427" s="9" t="str">
        <f>IF(Search!$R$5="","",IF($BA2427&gt;Search!$R$5,"",1))</f>
        <v/>
      </c>
      <c r="AB2427" s="9" t="str">
        <f>IF(Search!$R$6="","",IF($BB2427&lt;Search!$R$6,"",1))</f>
        <v/>
      </c>
      <c r="AC2427" s="9" t="str">
        <f>IF(Search!$R$7="","",IF($BB2427&lt;Search!$R$7,"",1))</f>
        <v/>
      </c>
      <c r="AD2427" s="45" t="str">
        <f>IF(COUNTIF($A2427:$AC2427,"n")&gt;0,"",IF(SUM($A2427:$AC2427)=COUNTA(Search!$C$4:$C$8,Search!$F$4:$F$8,Search!$I$4:$I$6,Search!$I$8,Search!$L$4:$L$8,Search!$O$4:$O$8,Search!$R$4:$R$7,Search!$U$4:$U$7)-COUNTIF(Search!$C$4:$U$7,"n"),1+LARGE($AD$1:AD2426,1),""))</f>
        <v/>
      </c>
      <c r="AE2427" s="45" t="str">
        <f t="shared" si="117"/>
        <v/>
      </c>
      <c r="AF2427" s="45" t="str">
        <f>IF(AD2427="","",COUNTIF($AE$1:$AE2426,$AE2427)+RANK($AE2427,$AE$2:$AE$10540,1))</f>
        <v/>
      </c>
      <c r="AG2427" s="45" t="str">
        <f t="shared" si="115"/>
        <v/>
      </c>
      <c r="AH2427" s="45" t="str">
        <f>IF($AD2427="","",COUNTIF($AG$1:$AG2426,$AG2427)+RANK($AG2427,$AG$1:$AG$10539,0))</f>
        <v/>
      </c>
      <c r="AI2427" s="10" t="str">
        <f t="shared" si="116"/>
        <v>2015-16 The Cup #102 Byron Froese TOR RC AU  026/249   $40</v>
      </c>
      <c r="AJ2427" s="11">
        <v>2015</v>
      </c>
      <c r="AK2427" s="17">
        <v>16</v>
      </c>
      <c r="AL2427" s="12" t="s">
        <v>570</v>
      </c>
      <c r="AM2427" s="10">
        <v>102</v>
      </c>
      <c r="AN2427" s="12" t="s">
        <v>1689</v>
      </c>
      <c r="AO2427" s="9" t="s">
        <v>1904</v>
      </c>
      <c r="AP2427" s="9"/>
      <c r="AQ2427" s="9"/>
      <c r="AR2427" s="14" t="s">
        <v>2463</v>
      </c>
      <c r="AS2427" s="9" t="s">
        <v>2</v>
      </c>
      <c r="AT2427" s="9" t="s">
        <v>1857</v>
      </c>
      <c r="AU2427" s="9"/>
      <c r="AV2427" s="13" t="s">
        <v>1871</v>
      </c>
      <c r="AW2427" s="13">
        <v>249</v>
      </c>
      <c r="AX2427" s="9"/>
      <c r="AY2427" s="9"/>
      <c r="AZ2427" s="9"/>
      <c r="BA2427" s="33">
        <v>40</v>
      </c>
      <c r="BB2427" s="33"/>
      <c r="BC2427" s="36"/>
      <c r="BD2427" s="12" t="s">
        <v>1771</v>
      </c>
    </row>
    <row r="2428" spans="1:56" s="12" customFormat="1" x14ac:dyDescent="0.2">
      <c r="A2428" s="9">
        <f>IF(Search!$C$5="","",IF(COUNTA(Inventory!$AP2428)=1,1,""))</f>
        <v>1</v>
      </c>
      <c r="B2428" s="9" t="str">
        <f>IF(Search!$C$4="","",IF(ISNUMBER(SEARCH(Search!$C$4,$AR2428))=TRUE,1,""))</f>
        <v/>
      </c>
      <c r="C2428" s="9" t="str">
        <f>IF(Search!$C$6="x",IF(COUNTA($AQ2428)=1,1,"N"),IF(COUNTA($AQ2428)=1,"N",""))</f>
        <v/>
      </c>
      <c r="D2428" s="9" t="str">
        <f>IF(Search!$O$8="","",IF(ISNUMBER(SEARCH(Search!$O$8,$BD2428))=TRUE,1,""))</f>
        <v/>
      </c>
      <c r="E2428" s="9" t="str">
        <f>IF(Search!$C$7="","",IF(ISNUMBER(SEARCH(Search!$C$7,$AN2428))=TRUE,1,""))</f>
        <v/>
      </c>
      <c r="F2428" s="9" t="str">
        <f>IF(Search!$C$8="","",IF(ISNUMBER(SEARCH(Search!$C$8,$AO2428))=TRUE,1,""))</f>
        <v/>
      </c>
      <c r="G2428" s="9" t="str">
        <f>IF(Search!$F$4="","",IF(Inventory!$AJ2428&lt;Search!$F$4,"",1))</f>
        <v/>
      </c>
      <c r="H2428" s="9" t="str">
        <f>IF(Search!$F$5="","",IF(Inventory!$AJ2428&gt;Search!$F$5,"",1))</f>
        <v/>
      </c>
      <c r="I2428" s="9" t="str">
        <f>IF(Search!$F$7="","",IF(Search!$F$8="",IF(ISNUMBER(SEARCH(Search!$F$7,$AL2428))=TRUE,1,""),""))</f>
        <v/>
      </c>
      <c r="J2428" s="9" t="str">
        <f>IF($AL2428=Search!$F$8,1,"")</f>
        <v/>
      </c>
      <c r="K2428" s="9" t="str">
        <f>IF(Search!$I$4="","",IF(COUNTA($AS2428)=1,IF(Search!$I$4="N","N",1),""))</f>
        <v/>
      </c>
      <c r="L2428" s="9" t="str">
        <f>IF(Search!$I$5="","",IF($AS2428="RC",1,""))</f>
        <v/>
      </c>
      <c r="M2428" s="9" t="str">
        <f>IF(Search!$I$6="","",IF($AS2428="RCP",1,""))</f>
        <v/>
      </c>
      <c r="N2428" s="9" t="str">
        <f>IF(Search!$I$8="","",IF(COUNTA($AT2428)=1,IF(Search!$I$8="N","N",1),""))</f>
        <v/>
      </c>
      <c r="O2428" s="9" t="str">
        <f>IF(Search!$L$4="","",IF(COUNTA($AU2428)=1,IF(Search!$L$4="N","N",1),""))</f>
        <v/>
      </c>
      <c r="P2428" s="9" t="str">
        <f>IF(Search!$L$5="","",IF(ISNUMBER(SEARCH("Jersey",$AU2428))=TRUE,IF(Search!$L$5="N","N",1),""))</f>
        <v/>
      </c>
      <c r="Q2428" s="9" t="str">
        <f>IF(Search!$L$6="","",IF(ISNUMBER(SEARCH("Patch",$AU2428))=TRUE,IF(Search!$L$6="N","N",1),""))</f>
        <v/>
      </c>
      <c r="R2428" s="9" t="str">
        <f>IF(Search!$L$7="","",IF(ISNUMBER(SEARCH("Shield",$AU2428))=TRUE,IF(Search!$L$7="N","N",1),""))</f>
        <v/>
      </c>
      <c r="S2428" s="9" t="str">
        <f>IF(Search!$L$8="","",IF(ISNUMBER(SEARCH("Stick",$AU2428))=TRUE,IF(Search!$L$8="N","N",1),""))</f>
        <v/>
      </c>
      <c r="T2428" s="9" t="str">
        <f>IF(Search!$O$4="","",IF(COUNTA($AW2428)=1,IF(Search!$O$4="N","N",1),""))</f>
        <v/>
      </c>
      <c r="U2428" s="9" t="str">
        <f>IF(Search!$O$5="","",IF($AW2428="","",IF($AW2428&lt;Search!$O$5,"",1)))</f>
        <v/>
      </c>
      <c r="V2428" s="9" t="str">
        <f>IF(Search!$O$6="","",IF($AW2428="","",IF($AW2428&gt;Search!$O$6,"",1)))</f>
        <v/>
      </c>
      <c r="W2428" s="9" t="str">
        <f>IF(Search!$U$4="","",IF($AX2428="","",1))</f>
        <v/>
      </c>
      <c r="X2428" s="9" t="str">
        <f>IF(Search!$U$5="","",IF(ISNUMBER(SEARCH(Search!$U$5,$AX2428))=TRUE,IF(Search!$U$5="N","N",1),""))</f>
        <v/>
      </c>
      <c r="Y2428" s="9" t="str">
        <f>IF(Search!$U$6="","",IF($AY2428&lt;Search!$U$6,"",1))</f>
        <v/>
      </c>
      <c r="Z2428" s="9" t="str">
        <f>IF(Search!$R$4="","",IF(Inventory!$BA2428&lt;Search!$R$4,"",1))</f>
        <v/>
      </c>
      <c r="AA2428" s="9" t="str">
        <f>IF(Search!$R$5="","",IF($BA2428&gt;Search!$R$5,"",1))</f>
        <v/>
      </c>
      <c r="AB2428" s="9" t="str">
        <f>IF(Search!$R$6="","",IF($BB2428&lt;Search!$R$6,"",1))</f>
        <v/>
      </c>
      <c r="AC2428" s="9" t="str">
        <f>IF(Search!$R$7="","",IF($BB2428&lt;Search!$R$7,"",1))</f>
        <v/>
      </c>
      <c r="AD2428" s="45">
        <f>IF(COUNTIF($A2428:$AC2428,"n")&gt;0,"",IF(SUM($A2428:$AC2428)=COUNTA(Search!$C$4:$C$8,Search!$F$4:$F$8,Search!$I$4:$I$6,Search!$I$8,Search!$L$4:$L$8,Search!$O$4:$O$8,Search!$R$4:$R$7,Search!$U$4:$U$7)-COUNTIF(Search!$C$4:$U$7,"n"),1+LARGE($AD$1:AD2427,1),""))</f>
        <v>381</v>
      </c>
      <c r="AE2428" s="45">
        <f t="shared" si="117"/>
        <v>2287</v>
      </c>
      <c r="AF2428" s="45">
        <f>IF(AD2428="","",COUNTIF($AE$1:$AE2427,$AE2428)+RANK($AE2428,$AE$2:$AE$10540,1))</f>
        <v>427</v>
      </c>
      <c r="AG2428" s="45">
        <f t="shared" si="115"/>
        <v>725</v>
      </c>
      <c r="AH2428" s="45">
        <f>IF($AD2428="","",COUNTIF($AG$1:$AG2427,$AG2428)+RANK($AG2428,$AG$1:$AG$10539,0))</f>
        <v>7</v>
      </c>
      <c r="AI2428" s="10" t="str">
        <f t="shared" si="116"/>
        <v>2015-16 The Cup #121 Sergei Plotnikov PIT RC AU 3CL Patch 094/249   $40</v>
      </c>
      <c r="AJ2428" s="11">
        <v>2015</v>
      </c>
      <c r="AK2428" s="17">
        <v>16</v>
      </c>
      <c r="AL2428" s="12" t="s">
        <v>570</v>
      </c>
      <c r="AM2428" s="10">
        <v>121</v>
      </c>
      <c r="AN2428" s="12" t="s">
        <v>1690</v>
      </c>
      <c r="AO2428" s="9" t="s">
        <v>1916</v>
      </c>
      <c r="AP2428" s="9" t="s">
        <v>1902</v>
      </c>
      <c r="AQ2428" s="9"/>
      <c r="AR2428" s="14" t="s">
        <v>2463</v>
      </c>
      <c r="AS2428" s="9" t="s">
        <v>2</v>
      </c>
      <c r="AT2428" s="9" t="s">
        <v>1857</v>
      </c>
      <c r="AU2428" s="9" t="s">
        <v>1779</v>
      </c>
      <c r="AV2428" s="13" t="s">
        <v>1883</v>
      </c>
      <c r="AW2428" s="13">
        <v>249</v>
      </c>
      <c r="AX2428" s="9"/>
      <c r="AY2428" s="9"/>
      <c r="AZ2428" s="9"/>
      <c r="BA2428" s="33">
        <v>40</v>
      </c>
      <c r="BB2428" s="33"/>
      <c r="BC2428" s="36">
        <v>42861</v>
      </c>
      <c r="BD2428" s="12" t="s">
        <v>1771</v>
      </c>
    </row>
    <row r="2429" spans="1:56" s="12" customFormat="1" x14ac:dyDescent="0.2">
      <c r="A2429" s="9" t="str">
        <f>IF(Search!$C$5="","",IF(COUNTA(Inventory!$AP2429)=1,1,""))</f>
        <v/>
      </c>
      <c r="B2429" s="9" t="str">
        <f>IF(Search!$C$4="","",IF(ISNUMBER(SEARCH(Search!$C$4,$AR2429))=TRUE,1,""))</f>
        <v/>
      </c>
      <c r="C2429" s="9" t="str">
        <f>IF(Search!$C$6="x",IF(COUNTA($AQ2429)=1,1,"N"),IF(COUNTA($AQ2429)=1,"N",""))</f>
        <v/>
      </c>
      <c r="D2429" s="9" t="str">
        <f>IF(Search!$O$8="","",IF(ISNUMBER(SEARCH(Search!$O$8,$BD2429))=TRUE,1,""))</f>
        <v/>
      </c>
      <c r="E2429" s="9" t="str">
        <f>IF(Search!$C$7="","",IF(ISNUMBER(SEARCH(Search!$C$7,$AN2429))=TRUE,1,""))</f>
        <v/>
      </c>
      <c r="F2429" s="9" t="str">
        <f>IF(Search!$C$8="","",IF(ISNUMBER(SEARCH(Search!$C$8,$AO2429))=TRUE,1,""))</f>
        <v/>
      </c>
      <c r="G2429" s="9" t="str">
        <f>IF(Search!$F$4="","",IF(Inventory!$AJ2429&lt;Search!$F$4,"",1))</f>
        <v/>
      </c>
      <c r="H2429" s="9" t="str">
        <f>IF(Search!$F$5="","",IF(Inventory!$AJ2429&gt;Search!$F$5,"",1))</f>
        <v/>
      </c>
      <c r="I2429" s="9" t="str">
        <f>IF(Search!$F$7="","",IF(Search!$F$8="",IF(ISNUMBER(SEARCH(Search!$F$7,$AL2429))=TRUE,1,""),""))</f>
        <v/>
      </c>
      <c r="J2429" s="9" t="str">
        <f>IF($AL2429=Search!$F$8,1,"")</f>
        <v/>
      </c>
      <c r="K2429" s="9" t="str">
        <f>IF(Search!$I$4="","",IF(COUNTA($AS2429)=1,IF(Search!$I$4="N","N",1),""))</f>
        <v/>
      </c>
      <c r="L2429" s="9" t="str">
        <f>IF(Search!$I$5="","",IF($AS2429="RC",1,""))</f>
        <v/>
      </c>
      <c r="M2429" s="9" t="str">
        <f>IF(Search!$I$6="","",IF($AS2429="RCP",1,""))</f>
        <v/>
      </c>
      <c r="N2429" s="9" t="str">
        <f>IF(Search!$I$8="","",IF(COUNTA($AT2429)=1,IF(Search!$I$8="N","N",1),""))</f>
        <v/>
      </c>
      <c r="O2429" s="9" t="str">
        <f>IF(Search!$L$4="","",IF(COUNTA($AU2429)=1,IF(Search!$L$4="N","N",1),""))</f>
        <v/>
      </c>
      <c r="P2429" s="9" t="str">
        <f>IF(Search!$L$5="","",IF(ISNUMBER(SEARCH("Jersey",$AU2429))=TRUE,IF(Search!$L$5="N","N",1),""))</f>
        <v/>
      </c>
      <c r="Q2429" s="9" t="str">
        <f>IF(Search!$L$6="","",IF(ISNUMBER(SEARCH("Patch",$AU2429))=TRUE,IF(Search!$L$6="N","N",1),""))</f>
        <v/>
      </c>
      <c r="R2429" s="9" t="str">
        <f>IF(Search!$L$7="","",IF(ISNUMBER(SEARCH("Shield",$AU2429))=TRUE,IF(Search!$L$7="N","N",1),""))</f>
        <v/>
      </c>
      <c r="S2429" s="9" t="str">
        <f>IF(Search!$L$8="","",IF(ISNUMBER(SEARCH("Stick",$AU2429))=TRUE,IF(Search!$L$8="N","N",1),""))</f>
        <v/>
      </c>
      <c r="T2429" s="9" t="str">
        <f>IF(Search!$O$4="","",IF(COUNTA($AW2429)=1,IF(Search!$O$4="N","N",1),""))</f>
        <v/>
      </c>
      <c r="U2429" s="9" t="str">
        <f>IF(Search!$O$5="","",IF($AW2429="","",IF($AW2429&lt;Search!$O$5,"",1)))</f>
        <v/>
      </c>
      <c r="V2429" s="9" t="str">
        <f>IF(Search!$O$6="","",IF($AW2429="","",IF($AW2429&gt;Search!$O$6,"",1)))</f>
        <v/>
      </c>
      <c r="W2429" s="9" t="str">
        <f>IF(Search!$U$4="","",IF($AX2429="","",1))</f>
        <v/>
      </c>
      <c r="X2429" s="9" t="str">
        <f>IF(Search!$U$5="","",IF(ISNUMBER(SEARCH(Search!$U$5,$AX2429))=TRUE,IF(Search!$U$5="N","N",1),""))</f>
        <v/>
      </c>
      <c r="Y2429" s="9" t="str">
        <f>IF(Search!$U$6="","",IF($AY2429&lt;Search!$U$6,"",1))</f>
        <v/>
      </c>
      <c r="Z2429" s="9" t="str">
        <f>IF(Search!$R$4="","",IF(Inventory!$BA2429&lt;Search!$R$4,"",1))</f>
        <v/>
      </c>
      <c r="AA2429" s="9" t="str">
        <f>IF(Search!$R$5="","",IF($BA2429&gt;Search!$R$5,"",1))</f>
        <v/>
      </c>
      <c r="AB2429" s="9" t="str">
        <f>IF(Search!$R$6="","",IF($BB2429&lt;Search!$R$6,"",1))</f>
        <v/>
      </c>
      <c r="AC2429" s="9" t="str">
        <f>IF(Search!$R$7="","",IF($BB2429&lt;Search!$R$7,"",1))</f>
        <v/>
      </c>
      <c r="AD2429" s="45" t="str">
        <f>IF(COUNTIF($A2429:$AC2429,"n")&gt;0,"",IF(SUM($A2429:$AC2429)=COUNTA(Search!$C$4:$C$8,Search!$F$4:$F$8,Search!$I$4:$I$6,Search!$I$8,Search!$L$4:$L$8,Search!$O$4:$O$8,Search!$R$4:$R$7,Search!$U$4:$U$7)-COUNTIF(Search!$C$4:$U$7,"n"),1+LARGE($AD$1:AD2428,1),""))</f>
        <v/>
      </c>
      <c r="AE2429" s="45" t="str">
        <f t="shared" si="117"/>
        <v/>
      </c>
      <c r="AF2429" s="45" t="str">
        <f>IF(AD2429="","",COUNTIF($AE$1:$AE2428,$AE2429)+RANK($AE2429,$AE$2:$AE$10540,1))</f>
        <v/>
      </c>
      <c r="AG2429" s="45" t="str">
        <f t="shared" si="115"/>
        <v/>
      </c>
      <c r="AH2429" s="45" t="str">
        <f>IF($AD2429="","",COUNTIF($AG$1:$AG2428,$AG2429)+RANK($AG2429,$AG$1:$AG$10539,0))</f>
        <v/>
      </c>
      <c r="AI2429" s="10" t="str">
        <f t="shared" si="116"/>
        <v>2015-16 The Cup #145 Antoine Bibeau TOR RC AU 2CL Patch 100/249   $40</v>
      </c>
      <c r="AJ2429" s="11">
        <v>2015</v>
      </c>
      <c r="AK2429" s="17">
        <v>16</v>
      </c>
      <c r="AL2429" s="12" t="s">
        <v>570</v>
      </c>
      <c r="AM2429" s="10">
        <v>145</v>
      </c>
      <c r="AN2429" s="12" t="s">
        <v>1691</v>
      </c>
      <c r="AO2429" s="9" t="s">
        <v>1904</v>
      </c>
      <c r="AP2429" s="9"/>
      <c r="AQ2429" s="9"/>
      <c r="AR2429" s="14" t="s">
        <v>2463</v>
      </c>
      <c r="AS2429" s="9" t="s">
        <v>2</v>
      </c>
      <c r="AT2429" s="9" t="s">
        <v>1857</v>
      </c>
      <c r="AU2429" s="9" t="s">
        <v>1778</v>
      </c>
      <c r="AV2429" s="13" t="s">
        <v>1884</v>
      </c>
      <c r="AW2429" s="13">
        <v>249</v>
      </c>
      <c r="AX2429" s="9"/>
      <c r="AY2429" s="9"/>
      <c r="AZ2429" s="9"/>
      <c r="BA2429" s="33">
        <v>40</v>
      </c>
      <c r="BB2429" s="33"/>
      <c r="BC2429" s="36">
        <v>42861</v>
      </c>
      <c r="BD2429" s="12" t="s">
        <v>1771</v>
      </c>
    </row>
    <row r="2430" spans="1:56" s="12" customFormat="1" x14ac:dyDescent="0.2">
      <c r="A2430" s="9">
        <f>IF(Search!$C$5="","",IF(COUNTA(Inventory!$AP2430)=1,1,""))</f>
        <v>1</v>
      </c>
      <c r="B2430" s="9" t="str">
        <f>IF(Search!$C$4="","",IF(ISNUMBER(SEARCH(Search!$C$4,$AR2430))=TRUE,1,""))</f>
        <v/>
      </c>
      <c r="C2430" s="9" t="str">
        <f>IF(Search!$C$6="x",IF(COUNTA($AQ2430)=1,1,"N"),IF(COUNTA($AQ2430)=1,"N",""))</f>
        <v/>
      </c>
      <c r="D2430" s="9" t="str">
        <f>IF(Search!$O$8="","",IF(ISNUMBER(SEARCH(Search!$O$8,$BD2430))=TRUE,1,""))</f>
        <v/>
      </c>
      <c r="E2430" s="9" t="str">
        <f>IF(Search!$C$7="","",IF(ISNUMBER(SEARCH(Search!$C$7,$AN2430))=TRUE,1,""))</f>
        <v/>
      </c>
      <c r="F2430" s="9" t="str">
        <f>IF(Search!$C$8="","",IF(ISNUMBER(SEARCH(Search!$C$8,$AO2430))=TRUE,1,""))</f>
        <v/>
      </c>
      <c r="G2430" s="9" t="str">
        <f>IF(Search!$F$4="","",IF(Inventory!$AJ2430&lt;Search!$F$4,"",1))</f>
        <v/>
      </c>
      <c r="H2430" s="9" t="str">
        <f>IF(Search!$F$5="","",IF(Inventory!$AJ2430&gt;Search!$F$5,"",1))</f>
        <v/>
      </c>
      <c r="I2430" s="9" t="str">
        <f>IF(Search!$F$7="","",IF(Search!$F$8="",IF(ISNUMBER(SEARCH(Search!$F$7,$AL2430))=TRUE,1,""),""))</f>
        <v/>
      </c>
      <c r="J2430" s="9" t="str">
        <f>IF($AL2430=Search!$F$8,1,"")</f>
        <v/>
      </c>
      <c r="K2430" s="9" t="str">
        <f>IF(Search!$I$4="","",IF(COUNTA($AS2430)=1,IF(Search!$I$4="N","N",1),""))</f>
        <v/>
      </c>
      <c r="L2430" s="9" t="str">
        <f>IF(Search!$I$5="","",IF($AS2430="RC",1,""))</f>
        <v/>
      </c>
      <c r="M2430" s="9" t="str">
        <f>IF(Search!$I$6="","",IF($AS2430="RCP",1,""))</f>
        <v/>
      </c>
      <c r="N2430" s="9" t="str">
        <f>IF(Search!$I$8="","",IF(COUNTA($AT2430)=1,IF(Search!$I$8="N","N",1),""))</f>
        <v/>
      </c>
      <c r="O2430" s="9" t="str">
        <f>IF(Search!$L$4="","",IF(COUNTA($AU2430)=1,IF(Search!$L$4="N","N",1),""))</f>
        <v/>
      </c>
      <c r="P2430" s="9" t="str">
        <f>IF(Search!$L$5="","",IF(ISNUMBER(SEARCH("Jersey",$AU2430))=TRUE,IF(Search!$L$5="N","N",1),""))</f>
        <v/>
      </c>
      <c r="Q2430" s="9" t="str">
        <f>IF(Search!$L$6="","",IF(ISNUMBER(SEARCH("Patch",$AU2430))=TRUE,IF(Search!$L$6="N","N",1),""))</f>
        <v/>
      </c>
      <c r="R2430" s="9" t="str">
        <f>IF(Search!$L$7="","",IF(ISNUMBER(SEARCH("Shield",$AU2430))=TRUE,IF(Search!$L$7="N","N",1),""))</f>
        <v/>
      </c>
      <c r="S2430" s="9" t="str">
        <f>IF(Search!$L$8="","",IF(ISNUMBER(SEARCH("Stick",$AU2430))=TRUE,IF(Search!$L$8="N","N",1),""))</f>
        <v/>
      </c>
      <c r="T2430" s="9" t="str">
        <f>IF(Search!$O$4="","",IF(COUNTA($AW2430)=1,IF(Search!$O$4="N","N",1),""))</f>
        <v/>
      </c>
      <c r="U2430" s="9" t="str">
        <f>IF(Search!$O$5="","",IF($AW2430="","",IF($AW2430&lt;Search!$O$5,"",1)))</f>
        <v/>
      </c>
      <c r="V2430" s="9" t="str">
        <f>IF(Search!$O$6="","",IF($AW2430="","",IF($AW2430&gt;Search!$O$6,"",1)))</f>
        <v/>
      </c>
      <c r="W2430" s="9" t="str">
        <f>IF(Search!$U$4="","",IF($AX2430="","",1))</f>
        <v/>
      </c>
      <c r="X2430" s="9" t="str">
        <f>IF(Search!$U$5="","",IF(ISNUMBER(SEARCH(Search!$U$5,$AX2430))=TRUE,IF(Search!$U$5="N","N",1),""))</f>
        <v/>
      </c>
      <c r="Y2430" s="9" t="str">
        <f>IF(Search!$U$6="","",IF($AY2430&lt;Search!$U$6,"",1))</f>
        <v/>
      </c>
      <c r="Z2430" s="9" t="str">
        <f>IF(Search!$R$4="","",IF(Inventory!$BA2430&lt;Search!$R$4,"",1))</f>
        <v/>
      </c>
      <c r="AA2430" s="9" t="str">
        <f>IF(Search!$R$5="","",IF($BA2430&gt;Search!$R$5,"",1))</f>
        <v/>
      </c>
      <c r="AB2430" s="9" t="str">
        <f>IF(Search!$R$6="","",IF($BB2430&lt;Search!$R$6,"",1))</f>
        <v/>
      </c>
      <c r="AC2430" s="9" t="str">
        <f>IF(Search!$R$7="","",IF($BB2430&lt;Search!$R$7,"",1))</f>
        <v/>
      </c>
      <c r="AD2430" s="45">
        <f>IF(COUNTIF($A2430:$AC2430,"n")&gt;0,"",IF(SUM($A2430:$AC2430)=COUNTA(Search!$C$4:$C$8,Search!$F$4:$F$8,Search!$I$4:$I$6,Search!$I$8,Search!$L$4:$L$8,Search!$O$4:$O$8,Search!$R$4:$R$7,Search!$U$4:$U$7)-COUNTIF(Search!$C$4:$U$7,"n"),1+LARGE($AD$1:AD2429,1),""))</f>
        <v>382</v>
      </c>
      <c r="AE2430" s="45">
        <f t="shared" si="117"/>
        <v>127</v>
      </c>
      <c r="AF2430" s="45">
        <f>IF(AD2430="","",COUNTIF($AE$1:$AE2429,$AE2430)+RANK($AE2430,$AE$2:$AE$10540,1))</f>
        <v>23</v>
      </c>
      <c r="AG2430" s="45">
        <f t="shared" si="115"/>
        <v>725</v>
      </c>
      <c r="AH2430" s="45">
        <f>IF($AD2430="","",COUNTIF($AG$1:$AG2429,$AG2430)+RANK($AG2430,$AG$1:$AG$10539,0))</f>
        <v>8</v>
      </c>
      <c r="AI2430" s="10" t="str">
        <f t="shared" si="116"/>
        <v>2015-16 The Cup #184 Anthony Stolarz PHI RC AU 2CL Patch 049/249   $40</v>
      </c>
      <c r="AJ2430" s="11">
        <v>2015</v>
      </c>
      <c r="AK2430" s="17">
        <v>16</v>
      </c>
      <c r="AL2430" s="12" t="s">
        <v>570</v>
      </c>
      <c r="AM2430" s="10">
        <v>184</v>
      </c>
      <c r="AN2430" s="12" t="s">
        <v>1692</v>
      </c>
      <c r="AO2430" s="9" t="s">
        <v>1907</v>
      </c>
      <c r="AP2430" s="9" t="s">
        <v>1902</v>
      </c>
      <c r="AQ2430" s="9"/>
      <c r="AR2430" s="14" t="s">
        <v>2463</v>
      </c>
      <c r="AS2430" s="9" t="s">
        <v>2</v>
      </c>
      <c r="AT2430" s="9" t="s">
        <v>1857</v>
      </c>
      <c r="AU2430" s="9" t="s">
        <v>1778</v>
      </c>
      <c r="AV2430" s="13" t="s">
        <v>1876</v>
      </c>
      <c r="AW2430" s="13">
        <v>249</v>
      </c>
      <c r="AX2430" s="9"/>
      <c r="AY2430" s="9"/>
      <c r="AZ2430" s="9"/>
      <c r="BA2430" s="33">
        <v>40</v>
      </c>
      <c r="BB2430" s="33"/>
      <c r="BC2430" s="36">
        <v>42861</v>
      </c>
      <c r="BD2430" s="12" t="s">
        <v>1771</v>
      </c>
    </row>
    <row r="2431" spans="1:56" s="12" customFormat="1" x14ac:dyDescent="0.2">
      <c r="A2431" s="9">
        <f>IF(Search!$C$5="","",IF(COUNTA(Inventory!$AP2431)=1,1,""))</f>
        <v>1</v>
      </c>
      <c r="B2431" s="9" t="str">
        <f>IF(Search!$C$4="","",IF(ISNUMBER(SEARCH(Search!$C$4,$AR2431))=TRUE,1,""))</f>
        <v/>
      </c>
      <c r="C2431" s="9" t="str">
        <f>IF(Search!$C$6="x",IF(COUNTA($AQ2431)=1,1,"N"),IF(COUNTA($AQ2431)=1,"N",""))</f>
        <v/>
      </c>
      <c r="D2431" s="9" t="str">
        <f>IF(Search!$O$8="","",IF(ISNUMBER(SEARCH(Search!$O$8,$BD2431))=TRUE,1,""))</f>
        <v/>
      </c>
      <c r="E2431" s="9" t="str">
        <f>IF(Search!$C$7="","",IF(ISNUMBER(SEARCH(Search!$C$7,$AN2431))=TRUE,1,""))</f>
        <v/>
      </c>
      <c r="F2431" s="9" t="str">
        <f>IF(Search!$C$8="","",IF(ISNUMBER(SEARCH(Search!$C$8,$AO2431))=TRUE,1,""))</f>
        <v/>
      </c>
      <c r="G2431" s="9" t="str">
        <f>IF(Search!$F$4="","",IF(Inventory!$AJ2431&lt;Search!$F$4,"",1))</f>
        <v/>
      </c>
      <c r="H2431" s="9" t="str">
        <f>IF(Search!$F$5="","",IF(Inventory!$AJ2431&gt;Search!$F$5,"",1))</f>
        <v/>
      </c>
      <c r="I2431" s="9" t="str">
        <f>IF(Search!$F$7="","",IF(Search!$F$8="",IF(ISNUMBER(SEARCH(Search!$F$7,$AL2431))=TRUE,1,""),""))</f>
        <v/>
      </c>
      <c r="J2431" s="9" t="str">
        <f>IF($AL2431=Search!$F$8,1,"")</f>
        <v/>
      </c>
      <c r="K2431" s="9" t="str">
        <f>IF(Search!$I$4="","",IF(COUNTA($AS2431)=1,IF(Search!$I$4="N","N",1),""))</f>
        <v/>
      </c>
      <c r="L2431" s="9" t="str">
        <f>IF(Search!$I$5="","",IF($AS2431="RC",1,""))</f>
        <v/>
      </c>
      <c r="M2431" s="9" t="str">
        <f>IF(Search!$I$6="","",IF($AS2431="RCP",1,""))</f>
        <v/>
      </c>
      <c r="N2431" s="9" t="str">
        <f>IF(Search!$I$8="","",IF(COUNTA($AT2431)=1,IF(Search!$I$8="N","N",1),""))</f>
        <v/>
      </c>
      <c r="O2431" s="9" t="str">
        <f>IF(Search!$L$4="","",IF(COUNTA($AU2431)=1,IF(Search!$L$4="N","N",1),""))</f>
        <v/>
      </c>
      <c r="P2431" s="9" t="str">
        <f>IF(Search!$L$5="","",IF(ISNUMBER(SEARCH("Jersey",$AU2431))=TRUE,IF(Search!$L$5="N","N",1),""))</f>
        <v/>
      </c>
      <c r="Q2431" s="9" t="str">
        <f>IF(Search!$L$6="","",IF(ISNUMBER(SEARCH("Patch",$AU2431))=TRUE,IF(Search!$L$6="N","N",1),""))</f>
        <v/>
      </c>
      <c r="R2431" s="9" t="str">
        <f>IF(Search!$L$7="","",IF(ISNUMBER(SEARCH("Shield",$AU2431))=TRUE,IF(Search!$L$7="N","N",1),""))</f>
        <v/>
      </c>
      <c r="S2431" s="9" t="str">
        <f>IF(Search!$L$8="","",IF(ISNUMBER(SEARCH("Stick",$AU2431))=TRUE,IF(Search!$L$8="N","N",1),""))</f>
        <v/>
      </c>
      <c r="T2431" s="9" t="str">
        <f>IF(Search!$O$4="","",IF(COUNTA($AW2431)=1,IF(Search!$O$4="N","N",1),""))</f>
        <v/>
      </c>
      <c r="U2431" s="9" t="str">
        <f>IF(Search!$O$5="","",IF($AW2431="","",IF($AW2431&lt;Search!$O$5,"",1)))</f>
        <v/>
      </c>
      <c r="V2431" s="9" t="str">
        <f>IF(Search!$O$6="","",IF($AW2431="","",IF($AW2431&gt;Search!$O$6,"",1)))</f>
        <v/>
      </c>
      <c r="W2431" s="9" t="str">
        <f>IF(Search!$U$4="","",IF($AX2431="","",1))</f>
        <v/>
      </c>
      <c r="X2431" s="9" t="str">
        <f>IF(Search!$U$5="","",IF(ISNUMBER(SEARCH(Search!$U$5,$AX2431))=TRUE,IF(Search!$U$5="N","N",1),""))</f>
        <v/>
      </c>
      <c r="Y2431" s="9" t="str">
        <f>IF(Search!$U$6="","",IF($AY2431&lt;Search!$U$6,"",1))</f>
        <v/>
      </c>
      <c r="Z2431" s="9" t="str">
        <f>IF(Search!$R$4="","",IF(Inventory!$BA2431&lt;Search!$R$4,"",1))</f>
        <v/>
      </c>
      <c r="AA2431" s="9" t="str">
        <f>IF(Search!$R$5="","",IF($BA2431&gt;Search!$R$5,"",1))</f>
        <v/>
      </c>
      <c r="AB2431" s="9" t="str">
        <f>IF(Search!$R$6="","",IF($BB2431&lt;Search!$R$6,"",1))</f>
        <v/>
      </c>
      <c r="AC2431" s="9" t="str">
        <f>IF(Search!$R$7="","",IF($BB2431&lt;Search!$R$7,"",1))</f>
        <v/>
      </c>
      <c r="AD2431" s="45">
        <f>IF(COUNTIF($A2431:$AC2431,"n")&gt;0,"",IF(SUM($A2431:$AC2431)=COUNTA(Search!$C$4:$C$8,Search!$F$4:$F$8,Search!$I$4:$I$6,Search!$I$8,Search!$L$4:$L$8,Search!$O$4:$O$8,Search!$R$4:$R$7,Search!$U$4:$U$7)-COUNTIF(Search!$C$4:$U$7,"n"),1+LARGE($AD$1:AD2430,1),""))</f>
        <v>383</v>
      </c>
      <c r="AE2431" s="45">
        <f t="shared" si="117"/>
        <v>1240</v>
      </c>
      <c r="AF2431" s="45">
        <f>IF(AD2431="","",COUNTIF($AE$1:$AE2430,$AE2431)+RANK($AE2431,$AE$2:$AE$10540,1))</f>
        <v>209</v>
      </c>
      <c r="AG2431" s="45">
        <f t="shared" si="115"/>
        <v>630</v>
      </c>
      <c r="AH2431" s="45">
        <f>IF($AD2431="","",COUNTIF($AG$1:$AG2430,$AG2431)+RANK($AG2431,$AG$1:$AG$10539,0))</f>
        <v>24</v>
      </c>
      <c r="AI2431" s="10" t="str">
        <f t="shared" si="116"/>
        <v>2015-16 UD Black #19 John Tavares NYI    118/249   $10</v>
      </c>
      <c r="AJ2431" s="11">
        <v>2015</v>
      </c>
      <c r="AK2431" s="17">
        <v>16</v>
      </c>
      <c r="AL2431" s="12" t="s">
        <v>946</v>
      </c>
      <c r="AM2431" s="10">
        <v>19</v>
      </c>
      <c r="AN2431" s="12" t="s">
        <v>26</v>
      </c>
      <c r="AO2431" s="9" t="s">
        <v>1914</v>
      </c>
      <c r="AP2431" s="9" t="s">
        <v>1902</v>
      </c>
      <c r="AQ2431" s="9"/>
      <c r="AR2431" s="14"/>
      <c r="AS2431" s="9"/>
      <c r="AT2431" s="9"/>
      <c r="AU2431" s="9"/>
      <c r="AV2431" s="13" t="s">
        <v>1886</v>
      </c>
      <c r="AW2431" s="13">
        <v>249</v>
      </c>
      <c r="AX2431" s="9"/>
      <c r="AY2431" s="9"/>
      <c r="AZ2431" s="9"/>
      <c r="BA2431" s="33">
        <v>10</v>
      </c>
      <c r="BB2431" s="33"/>
      <c r="BC2431" s="36">
        <v>42861</v>
      </c>
      <c r="BD2431" s="12" t="s">
        <v>1771</v>
      </c>
    </row>
    <row r="2432" spans="1:56" s="12" customFormat="1" x14ac:dyDescent="0.2">
      <c r="A2432" s="9" t="str">
        <f>IF(Search!$C$5="","",IF(COUNTA(Inventory!$AP2432)=1,1,""))</f>
        <v/>
      </c>
      <c r="B2432" s="9" t="str">
        <f>IF(Search!$C$4="","",IF(ISNUMBER(SEARCH(Search!$C$4,$AR2432))=TRUE,1,""))</f>
        <v/>
      </c>
      <c r="C2432" s="9" t="str">
        <f>IF(Search!$C$6="x",IF(COUNTA($AQ2432)=1,1,"N"),IF(COUNTA($AQ2432)=1,"N",""))</f>
        <v/>
      </c>
      <c r="D2432" s="9" t="str">
        <f>IF(Search!$O$8="","",IF(ISNUMBER(SEARCH(Search!$O$8,$BD2432))=TRUE,1,""))</f>
        <v/>
      </c>
      <c r="E2432" s="9" t="str">
        <f>IF(Search!$C$7="","",IF(ISNUMBER(SEARCH(Search!$C$7,$AN2432))=TRUE,1,""))</f>
        <v/>
      </c>
      <c r="F2432" s="9" t="str">
        <f>IF(Search!$C$8="","",IF(ISNUMBER(SEARCH(Search!$C$8,$AO2432))=TRUE,1,""))</f>
        <v/>
      </c>
      <c r="G2432" s="9" t="str">
        <f>IF(Search!$F$4="","",IF(Inventory!$AJ2432&lt;Search!$F$4,"",1))</f>
        <v/>
      </c>
      <c r="H2432" s="9" t="str">
        <f>IF(Search!$F$5="","",IF(Inventory!$AJ2432&gt;Search!$F$5,"",1))</f>
        <v/>
      </c>
      <c r="I2432" s="9" t="str">
        <f>IF(Search!$F$7="","",IF(Search!$F$8="",IF(ISNUMBER(SEARCH(Search!$F$7,$AL2432))=TRUE,1,""),""))</f>
        <v/>
      </c>
      <c r="J2432" s="9" t="str">
        <f>IF($AL2432=Search!$F$8,1,"")</f>
        <v/>
      </c>
      <c r="K2432" s="9" t="str">
        <f>IF(Search!$I$4="","",IF(COUNTA($AS2432)=1,IF(Search!$I$4="N","N",1),""))</f>
        <v/>
      </c>
      <c r="L2432" s="9" t="str">
        <f>IF(Search!$I$5="","",IF($AS2432="RC",1,""))</f>
        <v/>
      </c>
      <c r="M2432" s="9" t="str">
        <f>IF(Search!$I$6="","",IF($AS2432="RCP",1,""))</f>
        <v/>
      </c>
      <c r="N2432" s="9" t="str">
        <f>IF(Search!$I$8="","",IF(COUNTA($AT2432)=1,IF(Search!$I$8="N","N",1),""))</f>
        <v/>
      </c>
      <c r="O2432" s="9" t="str">
        <f>IF(Search!$L$4="","",IF(COUNTA($AU2432)=1,IF(Search!$L$4="N","N",1),""))</f>
        <v/>
      </c>
      <c r="P2432" s="9" t="str">
        <f>IF(Search!$L$5="","",IF(ISNUMBER(SEARCH("Jersey",$AU2432))=TRUE,IF(Search!$L$5="N","N",1),""))</f>
        <v/>
      </c>
      <c r="Q2432" s="9" t="str">
        <f>IF(Search!$L$6="","",IF(ISNUMBER(SEARCH("Patch",$AU2432))=TRUE,IF(Search!$L$6="N","N",1),""))</f>
        <v/>
      </c>
      <c r="R2432" s="9" t="str">
        <f>IF(Search!$L$7="","",IF(ISNUMBER(SEARCH("Shield",$AU2432))=TRUE,IF(Search!$L$7="N","N",1),""))</f>
        <v/>
      </c>
      <c r="S2432" s="9" t="str">
        <f>IF(Search!$L$8="","",IF(ISNUMBER(SEARCH("Stick",$AU2432))=TRUE,IF(Search!$L$8="N","N",1),""))</f>
        <v/>
      </c>
      <c r="T2432" s="9" t="str">
        <f>IF(Search!$O$4="","",IF(COUNTA($AW2432)=1,IF(Search!$O$4="N","N",1),""))</f>
        <v/>
      </c>
      <c r="U2432" s="9" t="str">
        <f>IF(Search!$O$5="","",IF($AW2432="","",IF($AW2432&lt;Search!$O$5,"",1)))</f>
        <v/>
      </c>
      <c r="V2432" s="9" t="str">
        <f>IF(Search!$O$6="","",IF($AW2432="","",IF($AW2432&gt;Search!$O$6,"",1)))</f>
        <v/>
      </c>
      <c r="W2432" s="9" t="str">
        <f>IF(Search!$U$4="","",IF($AX2432="","",1))</f>
        <v/>
      </c>
      <c r="X2432" s="9" t="str">
        <f>IF(Search!$U$5="","",IF(ISNUMBER(SEARCH(Search!$U$5,$AX2432))=TRUE,IF(Search!$U$5="N","N",1),""))</f>
        <v/>
      </c>
      <c r="Y2432" s="9" t="str">
        <f>IF(Search!$U$6="","",IF($AY2432&lt;Search!$U$6,"",1))</f>
        <v/>
      </c>
      <c r="Z2432" s="9" t="str">
        <f>IF(Search!$R$4="","",IF(Inventory!$BA2432&lt;Search!$R$4,"",1))</f>
        <v/>
      </c>
      <c r="AA2432" s="9" t="str">
        <f>IF(Search!$R$5="","",IF($BA2432&gt;Search!$R$5,"",1))</f>
        <v/>
      </c>
      <c r="AB2432" s="9" t="str">
        <f>IF(Search!$R$6="","",IF($BB2432&lt;Search!$R$6,"",1))</f>
        <v/>
      </c>
      <c r="AC2432" s="9" t="str">
        <f>IF(Search!$R$7="","",IF($BB2432&lt;Search!$R$7,"",1))</f>
        <v/>
      </c>
      <c r="AD2432" s="45" t="str">
        <f>IF(COUNTIF($A2432:$AC2432,"n")&gt;0,"",IF(SUM($A2432:$AC2432)=COUNTA(Search!$C$4:$C$8,Search!$F$4:$F$8,Search!$I$4:$I$6,Search!$I$8,Search!$L$4:$L$8,Search!$O$4:$O$8,Search!$R$4:$R$7,Search!$U$4:$U$7)-COUNTIF(Search!$C$4:$U$7,"n"),1+LARGE($AD$1:AD2431,1),""))</f>
        <v/>
      </c>
      <c r="AE2432" s="45" t="str">
        <f t="shared" si="117"/>
        <v/>
      </c>
      <c r="AF2432" s="45" t="str">
        <f>IF(AD2432="","",COUNTIF($AE$1:$AE2431,$AE2432)+RANK($AE2432,$AE$2:$AE$10540,1))</f>
        <v/>
      </c>
      <c r="AG2432" s="45" t="str">
        <f t="shared" si="115"/>
        <v/>
      </c>
      <c r="AH2432" s="45" t="str">
        <f>IF($AD2432="","",COUNTIF($AG$1:$AG2431,$AG2432)+RANK($AG2432,$AG$1:$AG$10539,0))</f>
        <v/>
      </c>
      <c r="AI2432" s="10" t="str">
        <f t="shared" si="116"/>
        <v>2015-16 Upper Deck #201 Connor McDavid YG EDM RC   /   $350</v>
      </c>
      <c r="AJ2432" s="11">
        <v>2015</v>
      </c>
      <c r="AK2432" s="17">
        <v>16</v>
      </c>
      <c r="AL2432" s="12" t="s">
        <v>7</v>
      </c>
      <c r="AM2432" s="10">
        <v>201</v>
      </c>
      <c r="AN2432" s="12" t="s">
        <v>1997</v>
      </c>
      <c r="AO2432" s="9" t="s">
        <v>1909</v>
      </c>
      <c r="AP2432" s="9"/>
      <c r="AQ2432" s="9"/>
      <c r="AR2432" s="14" t="s">
        <v>2481</v>
      </c>
      <c r="AS2432" s="9" t="s">
        <v>2</v>
      </c>
      <c r="AT2432" s="9"/>
      <c r="AU2432" s="9"/>
      <c r="AV2432" s="13"/>
      <c r="AW2432" s="13"/>
      <c r="AX2432" s="9"/>
      <c r="AY2432" s="9"/>
      <c r="AZ2432" s="9"/>
      <c r="BA2432" s="33">
        <v>350</v>
      </c>
      <c r="BB2432" s="33">
        <v>310</v>
      </c>
      <c r="BC2432" s="36">
        <v>42860</v>
      </c>
      <c r="BD2432" s="12" t="s">
        <v>1771</v>
      </c>
    </row>
    <row r="2433" spans="1:56" s="12" customFormat="1" x14ac:dyDescent="0.2">
      <c r="A2433" s="9" t="str">
        <f>IF(Search!$C$5="","",IF(COUNTA(Inventory!$AP2433)=1,1,""))</f>
        <v/>
      </c>
      <c r="B2433" s="9" t="str">
        <f>IF(Search!$C$4="","",IF(ISNUMBER(SEARCH(Search!$C$4,$AR2433))=TRUE,1,""))</f>
        <v/>
      </c>
      <c r="C2433" s="9" t="str">
        <f>IF(Search!$C$6="x",IF(COUNTA($AQ2433)=1,1,"N"),IF(COUNTA($AQ2433)=1,"N",""))</f>
        <v/>
      </c>
      <c r="D2433" s="9" t="str">
        <f>IF(Search!$O$8="","",IF(ISNUMBER(SEARCH(Search!$O$8,$BD2433))=TRUE,1,""))</f>
        <v/>
      </c>
      <c r="E2433" s="9" t="str">
        <f>IF(Search!$C$7="","",IF(ISNUMBER(SEARCH(Search!$C$7,$AN2433))=TRUE,1,""))</f>
        <v/>
      </c>
      <c r="F2433" s="9" t="str">
        <f>IF(Search!$C$8="","",IF(ISNUMBER(SEARCH(Search!$C$8,$AO2433))=TRUE,1,""))</f>
        <v/>
      </c>
      <c r="G2433" s="9" t="str">
        <f>IF(Search!$F$4="","",IF(Inventory!$AJ2433&lt;Search!$F$4,"",1))</f>
        <v/>
      </c>
      <c r="H2433" s="9" t="str">
        <f>IF(Search!$F$5="","",IF(Inventory!$AJ2433&gt;Search!$F$5,"",1))</f>
        <v/>
      </c>
      <c r="I2433" s="9" t="str">
        <f>IF(Search!$F$7="","",IF(Search!$F$8="",IF(ISNUMBER(SEARCH(Search!$F$7,$AL2433))=TRUE,1,""),""))</f>
        <v/>
      </c>
      <c r="J2433" s="9" t="str">
        <f>IF($AL2433=Search!$F$8,1,"")</f>
        <v/>
      </c>
      <c r="K2433" s="9" t="str">
        <f>IF(Search!$I$4="","",IF(COUNTA($AS2433)=1,IF(Search!$I$4="N","N",1),""))</f>
        <v/>
      </c>
      <c r="L2433" s="9" t="str">
        <f>IF(Search!$I$5="","",IF($AS2433="RC",1,""))</f>
        <v/>
      </c>
      <c r="M2433" s="9" t="str">
        <f>IF(Search!$I$6="","",IF($AS2433="RCP",1,""))</f>
        <v/>
      </c>
      <c r="N2433" s="9" t="str">
        <f>IF(Search!$I$8="","",IF(COUNTA($AT2433)=1,IF(Search!$I$8="N","N",1),""))</f>
        <v/>
      </c>
      <c r="O2433" s="9" t="str">
        <f>IF(Search!$L$4="","",IF(COUNTA($AU2433)=1,IF(Search!$L$4="N","N",1),""))</f>
        <v/>
      </c>
      <c r="P2433" s="9" t="str">
        <f>IF(Search!$L$5="","",IF(ISNUMBER(SEARCH("Jersey",$AU2433))=TRUE,IF(Search!$L$5="N","N",1),""))</f>
        <v/>
      </c>
      <c r="Q2433" s="9" t="str">
        <f>IF(Search!$L$6="","",IF(ISNUMBER(SEARCH("Patch",$AU2433))=TRUE,IF(Search!$L$6="N","N",1),""))</f>
        <v/>
      </c>
      <c r="R2433" s="9" t="str">
        <f>IF(Search!$L$7="","",IF(ISNUMBER(SEARCH("Shield",$AU2433))=TRUE,IF(Search!$L$7="N","N",1),""))</f>
        <v/>
      </c>
      <c r="S2433" s="9" t="str">
        <f>IF(Search!$L$8="","",IF(ISNUMBER(SEARCH("Stick",$AU2433))=TRUE,IF(Search!$L$8="N","N",1),""))</f>
        <v/>
      </c>
      <c r="T2433" s="9" t="str">
        <f>IF(Search!$O$4="","",IF(COUNTA($AW2433)=1,IF(Search!$O$4="N","N",1),""))</f>
        <v/>
      </c>
      <c r="U2433" s="9" t="str">
        <f>IF(Search!$O$5="","",IF($AW2433="","",IF($AW2433&lt;Search!$O$5,"",1)))</f>
        <v/>
      </c>
      <c r="V2433" s="9" t="str">
        <f>IF(Search!$O$6="","",IF($AW2433="","",IF($AW2433&gt;Search!$O$6,"",1)))</f>
        <v/>
      </c>
      <c r="W2433" s="9" t="str">
        <f>IF(Search!$U$4="","",IF($AX2433="","",1))</f>
        <v/>
      </c>
      <c r="X2433" s="9" t="str">
        <f>IF(Search!$U$5="","",IF(ISNUMBER(SEARCH(Search!$U$5,$AX2433))=TRUE,IF(Search!$U$5="N","N",1),""))</f>
        <v/>
      </c>
      <c r="Y2433" s="9" t="str">
        <f>IF(Search!$U$6="","",IF($AY2433&lt;Search!$U$6,"",1))</f>
        <v/>
      </c>
      <c r="Z2433" s="9" t="str">
        <f>IF(Search!$R$4="","",IF(Inventory!$BA2433&lt;Search!$R$4,"",1))</f>
        <v/>
      </c>
      <c r="AA2433" s="9" t="str">
        <f>IF(Search!$R$5="","",IF($BA2433&gt;Search!$R$5,"",1))</f>
        <v/>
      </c>
      <c r="AB2433" s="9" t="str">
        <f>IF(Search!$R$6="","",IF($BB2433&lt;Search!$R$6,"",1))</f>
        <v/>
      </c>
      <c r="AC2433" s="9" t="str">
        <f>IF(Search!$R$7="","",IF($BB2433&lt;Search!$R$7,"",1))</f>
        <v/>
      </c>
      <c r="AD2433" s="45" t="str">
        <f>IF(COUNTIF($A2433:$AC2433,"n")&gt;0,"",IF(SUM($A2433:$AC2433)=COUNTA(Search!$C$4:$C$8,Search!$F$4:$F$8,Search!$I$4:$I$6,Search!$I$8,Search!$L$4:$L$8,Search!$O$4:$O$8,Search!$R$4:$R$7,Search!$U$4:$U$7)-COUNTIF(Search!$C$4:$U$7,"n"),1+LARGE($AD$1:AD2432,1),""))</f>
        <v/>
      </c>
      <c r="AE2433" s="45" t="str">
        <f t="shared" si="117"/>
        <v/>
      </c>
      <c r="AF2433" s="45" t="str">
        <f>IF(AD2433="","",COUNTIF($AE$1:$AE2432,$AE2433)+RANK($AE2433,$AE$2:$AE$10540,1))</f>
        <v/>
      </c>
      <c r="AG2433" s="45" t="str">
        <f t="shared" si="115"/>
        <v/>
      </c>
      <c r="AH2433" s="45" t="str">
        <f>IF($AD2433="","",COUNTIF($AG$1:$AG2432,$AG2433)+RANK($AG2433,$AG$1:$AG$10539,0))</f>
        <v/>
      </c>
      <c r="AI2433" s="10" t="str">
        <f t="shared" si="116"/>
        <v>2015-16 Upper Deck #202 Jordan Weal YG LAK RC   /   $5</v>
      </c>
      <c r="AJ2433" s="11">
        <v>2015</v>
      </c>
      <c r="AK2433" s="17">
        <v>16</v>
      </c>
      <c r="AL2433" s="12" t="s">
        <v>7</v>
      </c>
      <c r="AM2433" s="10">
        <v>202</v>
      </c>
      <c r="AN2433" s="12" t="s">
        <v>1998</v>
      </c>
      <c r="AO2433" s="9" t="s">
        <v>1924</v>
      </c>
      <c r="AP2433" s="9"/>
      <c r="AQ2433" s="9"/>
      <c r="AR2433" s="14" t="s">
        <v>2481</v>
      </c>
      <c r="AS2433" s="9" t="s">
        <v>2</v>
      </c>
      <c r="AT2433" s="9"/>
      <c r="AU2433" s="9"/>
      <c r="AV2433" s="13"/>
      <c r="AW2433" s="13"/>
      <c r="AX2433" s="9"/>
      <c r="AY2433" s="9"/>
      <c r="AZ2433" s="9"/>
      <c r="BA2433" s="33">
        <v>5</v>
      </c>
      <c r="BB2433" s="33"/>
      <c r="BC2433" s="36">
        <v>42860</v>
      </c>
      <c r="BD2433" s="12" t="s">
        <v>1771</v>
      </c>
    </row>
    <row r="2434" spans="1:56" s="12" customFormat="1" x14ac:dyDescent="0.2">
      <c r="A2434" s="9" t="str">
        <f>IF(Search!$C$5="","",IF(COUNTA(Inventory!$AP2434)=1,1,""))</f>
        <v/>
      </c>
      <c r="B2434" s="9" t="str">
        <f>IF(Search!$C$4="","",IF(ISNUMBER(SEARCH(Search!$C$4,$AR2434))=TRUE,1,""))</f>
        <v/>
      </c>
      <c r="C2434" s="9" t="str">
        <f>IF(Search!$C$6="x",IF(COUNTA($AQ2434)=1,1,"N"),IF(COUNTA($AQ2434)=1,"N",""))</f>
        <v/>
      </c>
      <c r="D2434" s="9" t="str">
        <f>IF(Search!$O$8="","",IF(ISNUMBER(SEARCH(Search!$O$8,$BD2434))=TRUE,1,""))</f>
        <v/>
      </c>
      <c r="E2434" s="9" t="str">
        <f>IF(Search!$C$7="","",IF(ISNUMBER(SEARCH(Search!$C$7,$AN2434))=TRUE,1,""))</f>
        <v/>
      </c>
      <c r="F2434" s="9" t="str">
        <f>IF(Search!$C$8="","",IF(ISNUMBER(SEARCH(Search!$C$8,$AO2434))=TRUE,1,""))</f>
        <v/>
      </c>
      <c r="G2434" s="9" t="str">
        <f>IF(Search!$F$4="","",IF(Inventory!$AJ2434&lt;Search!$F$4,"",1))</f>
        <v/>
      </c>
      <c r="H2434" s="9" t="str">
        <f>IF(Search!$F$5="","",IF(Inventory!$AJ2434&gt;Search!$F$5,"",1))</f>
        <v/>
      </c>
      <c r="I2434" s="9" t="str">
        <f>IF(Search!$F$7="","",IF(Search!$F$8="",IF(ISNUMBER(SEARCH(Search!$F$7,$AL2434))=TRUE,1,""),""))</f>
        <v/>
      </c>
      <c r="J2434" s="9" t="str">
        <f>IF($AL2434=Search!$F$8,1,"")</f>
        <v/>
      </c>
      <c r="K2434" s="9" t="str">
        <f>IF(Search!$I$4="","",IF(COUNTA($AS2434)=1,IF(Search!$I$4="N","N",1),""))</f>
        <v/>
      </c>
      <c r="L2434" s="9" t="str">
        <f>IF(Search!$I$5="","",IF($AS2434="RC",1,""))</f>
        <v/>
      </c>
      <c r="M2434" s="9" t="str">
        <f>IF(Search!$I$6="","",IF($AS2434="RCP",1,""))</f>
        <v/>
      </c>
      <c r="N2434" s="9" t="str">
        <f>IF(Search!$I$8="","",IF(COUNTA($AT2434)=1,IF(Search!$I$8="N","N",1),""))</f>
        <v/>
      </c>
      <c r="O2434" s="9" t="str">
        <f>IF(Search!$L$4="","",IF(COUNTA($AU2434)=1,IF(Search!$L$4="N","N",1),""))</f>
        <v/>
      </c>
      <c r="P2434" s="9" t="str">
        <f>IF(Search!$L$5="","",IF(ISNUMBER(SEARCH("Jersey",$AU2434))=TRUE,IF(Search!$L$5="N","N",1),""))</f>
        <v/>
      </c>
      <c r="Q2434" s="9" t="str">
        <f>IF(Search!$L$6="","",IF(ISNUMBER(SEARCH("Patch",$AU2434))=TRUE,IF(Search!$L$6="N","N",1),""))</f>
        <v/>
      </c>
      <c r="R2434" s="9" t="str">
        <f>IF(Search!$L$7="","",IF(ISNUMBER(SEARCH("Shield",$AU2434))=TRUE,IF(Search!$L$7="N","N",1),""))</f>
        <v/>
      </c>
      <c r="S2434" s="9" t="str">
        <f>IF(Search!$L$8="","",IF(ISNUMBER(SEARCH("Stick",$AU2434))=TRUE,IF(Search!$L$8="N","N",1),""))</f>
        <v/>
      </c>
      <c r="T2434" s="9" t="str">
        <f>IF(Search!$O$4="","",IF(COUNTA($AW2434)=1,IF(Search!$O$4="N","N",1),""))</f>
        <v/>
      </c>
      <c r="U2434" s="9" t="str">
        <f>IF(Search!$O$5="","",IF($AW2434="","",IF($AW2434&lt;Search!$O$5,"",1)))</f>
        <v/>
      </c>
      <c r="V2434" s="9" t="str">
        <f>IF(Search!$O$6="","",IF($AW2434="","",IF($AW2434&gt;Search!$O$6,"",1)))</f>
        <v/>
      </c>
      <c r="W2434" s="9" t="str">
        <f>IF(Search!$U$4="","",IF($AX2434="","",1))</f>
        <v/>
      </c>
      <c r="X2434" s="9" t="str">
        <f>IF(Search!$U$5="","",IF(ISNUMBER(SEARCH(Search!$U$5,$AX2434))=TRUE,IF(Search!$U$5="N","N",1),""))</f>
        <v/>
      </c>
      <c r="Y2434" s="9" t="str">
        <f>IF(Search!$U$6="","",IF($AY2434&lt;Search!$U$6,"",1))</f>
        <v/>
      </c>
      <c r="Z2434" s="9" t="str">
        <f>IF(Search!$R$4="","",IF(Inventory!$BA2434&lt;Search!$R$4,"",1))</f>
        <v/>
      </c>
      <c r="AA2434" s="9" t="str">
        <f>IF(Search!$R$5="","",IF($BA2434&gt;Search!$R$5,"",1))</f>
        <v/>
      </c>
      <c r="AB2434" s="9" t="str">
        <f>IF(Search!$R$6="","",IF($BB2434&lt;Search!$R$6,"",1))</f>
        <v/>
      </c>
      <c r="AC2434" s="9" t="str">
        <f>IF(Search!$R$7="","",IF($BB2434&lt;Search!$R$7,"",1))</f>
        <v/>
      </c>
      <c r="AD2434" s="45" t="str">
        <f>IF(COUNTIF($A2434:$AC2434,"n")&gt;0,"",IF(SUM($A2434:$AC2434)=COUNTA(Search!$C$4:$C$8,Search!$F$4:$F$8,Search!$I$4:$I$6,Search!$I$8,Search!$L$4:$L$8,Search!$O$4:$O$8,Search!$R$4:$R$7,Search!$U$4:$U$7)-COUNTIF(Search!$C$4:$U$7,"n"),1+LARGE($AD$1:AD2433,1),""))</f>
        <v/>
      </c>
      <c r="AE2434" s="45" t="str">
        <f t="shared" si="117"/>
        <v/>
      </c>
      <c r="AF2434" s="45" t="str">
        <f>IF(AD2434="","",COUNTIF($AE$1:$AE2433,$AE2434)+RANK($AE2434,$AE$2:$AE$10540,1))</f>
        <v/>
      </c>
      <c r="AG2434" s="45" t="str">
        <f t="shared" si="115"/>
        <v/>
      </c>
      <c r="AH2434" s="45" t="str">
        <f>IF($AD2434="","",COUNTIF($AG$1:$AG2433,$AG2434)+RANK($AG2434,$AG$1:$AG$10539,0))</f>
        <v/>
      </c>
      <c r="AI2434" s="10" t="str">
        <f t="shared" si="116"/>
        <v>2015-16 Upper Deck #203 Sergei Plotnikov YG PIT RC   /   $5</v>
      </c>
      <c r="AJ2434" s="11">
        <v>2015</v>
      </c>
      <c r="AK2434" s="17">
        <v>16</v>
      </c>
      <c r="AL2434" s="12" t="s">
        <v>7</v>
      </c>
      <c r="AM2434" s="10">
        <v>203</v>
      </c>
      <c r="AN2434" s="12" t="s">
        <v>1999</v>
      </c>
      <c r="AO2434" s="9" t="s">
        <v>1916</v>
      </c>
      <c r="AP2434" s="9"/>
      <c r="AQ2434" s="9"/>
      <c r="AR2434" s="14" t="s">
        <v>2481</v>
      </c>
      <c r="AS2434" s="9" t="s">
        <v>2</v>
      </c>
      <c r="AT2434" s="9"/>
      <c r="AU2434" s="9"/>
      <c r="AV2434" s="13"/>
      <c r="AW2434" s="13"/>
      <c r="AX2434" s="9"/>
      <c r="AY2434" s="9"/>
      <c r="AZ2434" s="9"/>
      <c r="BA2434" s="33">
        <v>5</v>
      </c>
      <c r="BB2434" s="33"/>
      <c r="BC2434" s="36">
        <v>42860</v>
      </c>
      <c r="BD2434" s="12" t="s">
        <v>1771</v>
      </c>
    </row>
    <row r="2435" spans="1:56" s="12" customFormat="1" x14ac:dyDescent="0.2">
      <c r="A2435" s="9" t="str">
        <f>IF(Search!$C$5="","",IF(COUNTA(Inventory!$AP2435)=1,1,""))</f>
        <v/>
      </c>
      <c r="B2435" s="9" t="str">
        <f>IF(Search!$C$4="","",IF(ISNUMBER(SEARCH(Search!$C$4,$AR2435))=TRUE,1,""))</f>
        <v/>
      </c>
      <c r="C2435" s="9" t="str">
        <f>IF(Search!$C$6="x",IF(COUNTA($AQ2435)=1,1,"N"),IF(COUNTA($AQ2435)=1,"N",""))</f>
        <v/>
      </c>
      <c r="D2435" s="9" t="str">
        <f>IF(Search!$O$8="","",IF(ISNUMBER(SEARCH(Search!$O$8,$BD2435))=TRUE,1,""))</f>
        <v/>
      </c>
      <c r="E2435" s="9" t="str">
        <f>IF(Search!$C$7="","",IF(ISNUMBER(SEARCH(Search!$C$7,$AN2435))=TRUE,1,""))</f>
        <v/>
      </c>
      <c r="F2435" s="9" t="str">
        <f>IF(Search!$C$8="","",IF(ISNUMBER(SEARCH(Search!$C$8,$AO2435))=TRUE,1,""))</f>
        <v/>
      </c>
      <c r="G2435" s="9" t="str">
        <f>IF(Search!$F$4="","",IF(Inventory!$AJ2435&lt;Search!$F$4,"",1))</f>
        <v/>
      </c>
      <c r="H2435" s="9" t="str">
        <f>IF(Search!$F$5="","",IF(Inventory!$AJ2435&gt;Search!$F$5,"",1))</f>
        <v/>
      </c>
      <c r="I2435" s="9" t="str">
        <f>IF(Search!$F$7="","",IF(Search!$F$8="",IF(ISNUMBER(SEARCH(Search!$F$7,$AL2435))=TRUE,1,""),""))</f>
        <v/>
      </c>
      <c r="J2435" s="9" t="str">
        <f>IF($AL2435=Search!$F$8,1,"")</f>
        <v/>
      </c>
      <c r="K2435" s="9" t="str">
        <f>IF(Search!$I$4="","",IF(COUNTA($AS2435)=1,IF(Search!$I$4="N","N",1),""))</f>
        <v/>
      </c>
      <c r="L2435" s="9" t="str">
        <f>IF(Search!$I$5="","",IF($AS2435="RC",1,""))</f>
        <v/>
      </c>
      <c r="M2435" s="9" t="str">
        <f>IF(Search!$I$6="","",IF($AS2435="RCP",1,""))</f>
        <v/>
      </c>
      <c r="N2435" s="9" t="str">
        <f>IF(Search!$I$8="","",IF(COUNTA($AT2435)=1,IF(Search!$I$8="N","N",1),""))</f>
        <v/>
      </c>
      <c r="O2435" s="9" t="str">
        <f>IF(Search!$L$4="","",IF(COUNTA($AU2435)=1,IF(Search!$L$4="N","N",1),""))</f>
        <v/>
      </c>
      <c r="P2435" s="9" t="str">
        <f>IF(Search!$L$5="","",IF(ISNUMBER(SEARCH("Jersey",$AU2435))=TRUE,IF(Search!$L$5="N","N",1),""))</f>
        <v/>
      </c>
      <c r="Q2435" s="9" t="str">
        <f>IF(Search!$L$6="","",IF(ISNUMBER(SEARCH("Patch",$AU2435))=TRUE,IF(Search!$L$6="N","N",1),""))</f>
        <v/>
      </c>
      <c r="R2435" s="9" t="str">
        <f>IF(Search!$L$7="","",IF(ISNUMBER(SEARCH("Shield",$AU2435))=TRUE,IF(Search!$L$7="N","N",1),""))</f>
        <v/>
      </c>
      <c r="S2435" s="9" t="str">
        <f>IF(Search!$L$8="","",IF(ISNUMBER(SEARCH("Stick",$AU2435))=TRUE,IF(Search!$L$8="N","N",1),""))</f>
        <v/>
      </c>
      <c r="T2435" s="9" t="str">
        <f>IF(Search!$O$4="","",IF(COUNTA($AW2435)=1,IF(Search!$O$4="N","N",1),""))</f>
        <v/>
      </c>
      <c r="U2435" s="9" t="str">
        <f>IF(Search!$O$5="","",IF($AW2435="","",IF($AW2435&lt;Search!$O$5,"",1)))</f>
        <v/>
      </c>
      <c r="V2435" s="9" t="str">
        <f>IF(Search!$O$6="","",IF($AW2435="","",IF($AW2435&gt;Search!$O$6,"",1)))</f>
        <v/>
      </c>
      <c r="W2435" s="9" t="str">
        <f>IF(Search!$U$4="","",IF($AX2435="","",1))</f>
        <v/>
      </c>
      <c r="X2435" s="9" t="str">
        <f>IF(Search!$U$5="","",IF(ISNUMBER(SEARCH(Search!$U$5,$AX2435))=TRUE,IF(Search!$U$5="N","N",1),""))</f>
        <v/>
      </c>
      <c r="Y2435" s="9" t="str">
        <f>IF(Search!$U$6="","",IF($AY2435&lt;Search!$U$6,"",1))</f>
        <v/>
      </c>
      <c r="Z2435" s="9" t="str">
        <f>IF(Search!$R$4="","",IF(Inventory!$BA2435&lt;Search!$R$4,"",1))</f>
        <v/>
      </c>
      <c r="AA2435" s="9" t="str">
        <f>IF(Search!$R$5="","",IF($BA2435&gt;Search!$R$5,"",1))</f>
        <v/>
      </c>
      <c r="AB2435" s="9" t="str">
        <f>IF(Search!$R$6="","",IF($BB2435&lt;Search!$R$6,"",1))</f>
        <v/>
      </c>
      <c r="AC2435" s="9" t="str">
        <f>IF(Search!$R$7="","",IF($BB2435&lt;Search!$R$7,"",1))</f>
        <v/>
      </c>
      <c r="AD2435" s="45" t="str">
        <f>IF(COUNTIF($A2435:$AC2435,"n")&gt;0,"",IF(SUM($A2435:$AC2435)=COUNTA(Search!$C$4:$C$8,Search!$F$4:$F$8,Search!$I$4:$I$6,Search!$I$8,Search!$L$4:$L$8,Search!$O$4:$O$8,Search!$R$4:$R$7,Search!$U$4:$U$7)-COUNTIF(Search!$C$4:$U$7,"n"),1+LARGE($AD$1:AD2434,1),""))</f>
        <v/>
      </c>
      <c r="AE2435" s="45" t="str">
        <f t="shared" si="117"/>
        <v/>
      </c>
      <c r="AF2435" s="45" t="str">
        <f>IF(AD2435="","",COUNTIF($AE$1:$AE2434,$AE2435)+RANK($AE2435,$AE$2:$AE$10540,1))</f>
        <v/>
      </c>
      <c r="AG2435" s="45" t="str">
        <f t="shared" ref="AG2435:AG2492" si="119">IF($AD2435="","",COUNTIF($BA$2:$BA$10540,"&lt;="&amp;$BA2435))</f>
        <v/>
      </c>
      <c r="AH2435" s="45" t="str">
        <f>IF($AD2435="","",COUNTIF($AG$1:$AG2434,$AG2435)+RANK($AG2435,$AG$1:$AG$10539,0))</f>
        <v/>
      </c>
      <c r="AI2435" s="10" t="str">
        <f t="shared" si="116"/>
        <v>2015-16 Upper Deck #204 Max Domi YG ARI RC   /   $20</v>
      </c>
      <c r="AJ2435" s="11">
        <v>2015</v>
      </c>
      <c r="AK2435" s="17">
        <v>16</v>
      </c>
      <c r="AL2435" s="12" t="s">
        <v>7</v>
      </c>
      <c r="AM2435" s="10">
        <v>204</v>
      </c>
      <c r="AN2435" s="12" t="s">
        <v>2000</v>
      </c>
      <c r="AO2435" s="9" t="s">
        <v>1953</v>
      </c>
      <c r="AP2435" s="9"/>
      <c r="AQ2435" s="9"/>
      <c r="AR2435" s="14" t="s">
        <v>2481</v>
      </c>
      <c r="AS2435" s="9" t="s">
        <v>2</v>
      </c>
      <c r="AT2435" s="9"/>
      <c r="AU2435" s="9"/>
      <c r="AV2435" s="13"/>
      <c r="AW2435" s="13"/>
      <c r="AX2435" s="9"/>
      <c r="AY2435" s="9"/>
      <c r="AZ2435" s="9"/>
      <c r="BA2435" s="33">
        <v>20</v>
      </c>
      <c r="BB2435" s="33"/>
      <c r="BC2435" s="36">
        <v>42968</v>
      </c>
      <c r="BD2435" s="12" t="s">
        <v>1771</v>
      </c>
    </row>
    <row r="2436" spans="1:56" s="12" customFormat="1" x14ac:dyDescent="0.2">
      <c r="A2436" s="9" t="str">
        <f>IF(Search!$C$5="","",IF(COUNTA(Inventory!$AP2436)=1,1,""))</f>
        <v/>
      </c>
      <c r="B2436" s="9" t="str">
        <f>IF(Search!$C$4="","",IF(ISNUMBER(SEARCH(Search!$C$4,$AR2436))=TRUE,1,""))</f>
        <v/>
      </c>
      <c r="C2436" s="9" t="str">
        <f>IF(Search!$C$6="x",IF(COUNTA($AQ2436)=1,1,"N"),IF(COUNTA($AQ2436)=1,"N",""))</f>
        <v/>
      </c>
      <c r="D2436" s="9" t="str">
        <f>IF(Search!$O$8="","",IF(ISNUMBER(SEARCH(Search!$O$8,$BD2436))=TRUE,1,""))</f>
        <v/>
      </c>
      <c r="E2436" s="9" t="str">
        <f>IF(Search!$C$7="","",IF(ISNUMBER(SEARCH(Search!$C$7,$AN2436))=TRUE,1,""))</f>
        <v/>
      </c>
      <c r="F2436" s="9" t="str">
        <f>IF(Search!$C$8="","",IF(ISNUMBER(SEARCH(Search!$C$8,$AO2436))=TRUE,1,""))</f>
        <v/>
      </c>
      <c r="G2436" s="9" t="str">
        <f>IF(Search!$F$4="","",IF(Inventory!$AJ2436&lt;Search!$F$4,"",1))</f>
        <v/>
      </c>
      <c r="H2436" s="9" t="str">
        <f>IF(Search!$F$5="","",IF(Inventory!$AJ2436&gt;Search!$F$5,"",1))</f>
        <v/>
      </c>
      <c r="I2436" s="9" t="str">
        <f>IF(Search!$F$7="","",IF(Search!$F$8="",IF(ISNUMBER(SEARCH(Search!$F$7,$AL2436))=TRUE,1,""),""))</f>
        <v/>
      </c>
      <c r="J2436" s="9" t="str">
        <f>IF($AL2436=Search!$F$8,1,"")</f>
        <v/>
      </c>
      <c r="K2436" s="9" t="str">
        <f>IF(Search!$I$4="","",IF(COUNTA($AS2436)=1,IF(Search!$I$4="N","N",1),""))</f>
        <v/>
      </c>
      <c r="L2436" s="9" t="str">
        <f>IF(Search!$I$5="","",IF($AS2436="RC",1,""))</f>
        <v/>
      </c>
      <c r="M2436" s="9" t="str">
        <f>IF(Search!$I$6="","",IF($AS2436="RCP",1,""))</f>
        <v/>
      </c>
      <c r="N2436" s="9" t="str">
        <f>IF(Search!$I$8="","",IF(COUNTA($AT2436)=1,IF(Search!$I$8="N","N",1),""))</f>
        <v/>
      </c>
      <c r="O2436" s="9" t="str">
        <f>IF(Search!$L$4="","",IF(COUNTA($AU2436)=1,IF(Search!$L$4="N","N",1),""))</f>
        <v/>
      </c>
      <c r="P2436" s="9" t="str">
        <f>IF(Search!$L$5="","",IF(ISNUMBER(SEARCH("Jersey",$AU2436))=TRUE,IF(Search!$L$5="N","N",1),""))</f>
        <v/>
      </c>
      <c r="Q2436" s="9" t="str">
        <f>IF(Search!$L$6="","",IF(ISNUMBER(SEARCH("Patch",$AU2436))=TRUE,IF(Search!$L$6="N","N",1),""))</f>
        <v/>
      </c>
      <c r="R2436" s="9" t="str">
        <f>IF(Search!$L$7="","",IF(ISNUMBER(SEARCH("Shield",$AU2436))=TRUE,IF(Search!$L$7="N","N",1),""))</f>
        <v/>
      </c>
      <c r="S2436" s="9" t="str">
        <f>IF(Search!$L$8="","",IF(ISNUMBER(SEARCH("Stick",$AU2436))=TRUE,IF(Search!$L$8="N","N",1),""))</f>
        <v/>
      </c>
      <c r="T2436" s="9" t="str">
        <f>IF(Search!$O$4="","",IF(COUNTA($AW2436)=1,IF(Search!$O$4="N","N",1),""))</f>
        <v/>
      </c>
      <c r="U2436" s="9" t="str">
        <f>IF(Search!$O$5="","",IF($AW2436="","",IF($AW2436&lt;Search!$O$5,"",1)))</f>
        <v/>
      </c>
      <c r="V2436" s="9" t="str">
        <f>IF(Search!$O$6="","",IF($AW2436="","",IF($AW2436&gt;Search!$O$6,"",1)))</f>
        <v/>
      </c>
      <c r="W2436" s="9" t="str">
        <f>IF(Search!$U$4="","",IF($AX2436="","",1))</f>
        <v/>
      </c>
      <c r="X2436" s="9" t="str">
        <f>IF(Search!$U$5="","",IF(ISNUMBER(SEARCH(Search!$U$5,$AX2436))=TRUE,IF(Search!$U$5="N","N",1),""))</f>
        <v/>
      </c>
      <c r="Y2436" s="9" t="str">
        <f>IF(Search!$U$6="","",IF($AY2436&lt;Search!$U$6,"",1))</f>
        <v/>
      </c>
      <c r="Z2436" s="9" t="str">
        <f>IF(Search!$R$4="","",IF(Inventory!$BA2436&lt;Search!$R$4,"",1))</f>
        <v/>
      </c>
      <c r="AA2436" s="9" t="str">
        <f>IF(Search!$R$5="","",IF($BA2436&gt;Search!$R$5,"",1))</f>
        <v/>
      </c>
      <c r="AB2436" s="9" t="str">
        <f>IF(Search!$R$6="","",IF($BB2436&lt;Search!$R$6,"",1))</f>
        <v/>
      </c>
      <c r="AC2436" s="9" t="str">
        <f>IF(Search!$R$7="","",IF($BB2436&lt;Search!$R$7,"",1))</f>
        <v/>
      </c>
      <c r="AD2436" s="45" t="str">
        <f>IF(COUNTIF($A2436:$AC2436,"n")&gt;0,"",IF(SUM($A2436:$AC2436)=COUNTA(Search!$C$4:$C$8,Search!$F$4:$F$8,Search!$I$4:$I$6,Search!$I$8,Search!$L$4:$L$8,Search!$O$4:$O$8,Search!$R$4:$R$7,Search!$U$4:$U$7)-COUNTIF(Search!$C$4:$U$7,"n"),1+LARGE($AD$1:AD2435,1),""))</f>
        <v/>
      </c>
      <c r="AE2436" s="45" t="str">
        <f t="shared" si="117"/>
        <v/>
      </c>
      <c r="AF2436" s="45" t="str">
        <f>IF(AD2436="","",COUNTIF($AE$1:$AE2435,$AE2436)+RANK($AE2436,$AE$2:$AE$10540,1))</f>
        <v/>
      </c>
      <c r="AG2436" s="45" t="str">
        <f t="shared" si="119"/>
        <v/>
      </c>
      <c r="AH2436" s="45" t="str">
        <f>IF($AD2436="","",COUNTIF($AG$1:$AG2435,$AG2436)+RANK($AG2436,$AG$1:$AG$10539,0))</f>
        <v/>
      </c>
      <c r="AI2436" s="10" t="str">
        <f t="shared" si="116"/>
        <v>2015-16 Upper Deck #205 Andrew Copp YG WPG RC   /   $3</v>
      </c>
      <c r="AJ2436" s="11">
        <v>2015</v>
      </c>
      <c r="AK2436" s="17">
        <v>16</v>
      </c>
      <c r="AL2436" s="12" t="s">
        <v>7</v>
      </c>
      <c r="AM2436" s="10">
        <v>205</v>
      </c>
      <c r="AN2436" s="12" t="s">
        <v>2001</v>
      </c>
      <c r="AO2436" s="9" t="s">
        <v>1908</v>
      </c>
      <c r="AP2436" s="9"/>
      <c r="AQ2436" s="9"/>
      <c r="AR2436" s="14" t="s">
        <v>2481</v>
      </c>
      <c r="AS2436" s="9" t="s">
        <v>2</v>
      </c>
      <c r="AT2436" s="9"/>
      <c r="AU2436" s="9"/>
      <c r="AV2436" s="13"/>
      <c r="AW2436" s="13"/>
      <c r="AX2436" s="9"/>
      <c r="AY2436" s="9"/>
      <c r="AZ2436" s="9"/>
      <c r="BA2436" s="33">
        <v>3</v>
      </c>
      <c r="BB2436" s="33"/>
      <c r="BC2436" s="36">
        <v>42860</v>
      </c>
      <c r="BD2436" s="12" t="s">
        <v>1771</v>
      </c>
    </row>
    <row r="2437" spans="1:56" s="12" customFormat="1" x14ac:dyDescent="0.2">
      <c r="A2437" s="9" t="str">
        <f>IF(Search!$C$5="","",IF(COUNTA(Inventory!$AP2437)=1,1,""))</f>
        <v/>
      </c>
      <c r="B2437" s="9" t="str">
        <f>IF(Search!$C$4="","",IF(ISNUMBER(SEARCH(Search!$C$4,$AR2437))=TRUE,1,""))</f>
        <v/>
      </c>
      <c r="C2437" s="9" t="str">
        <f>IF(Search!$C$6="x",IF(COUNTA($AQ2437)=1,1,"N"),IF(COUNTA($AQ2437)=1,"N",""))</f>
        <v/>
      </c>
      <c r="D2437" s="9" t="str">
        <f>IF(Search!$O$8="","",IF(ISNUMBER(SEARCH(Search!$O$8,$BD2437))=TRUE,1,""))</f>
        <v/>
      </c>
      <c r="E2437" s="9" t="str">
        <f>IF(Search!$C$7="","",IF(ISNUMBER(SEARCH(Search!$C$7,$AN2437))=TRUE,1,""))</f>
        <v/>
      </c>
      <c r="F2437" s="9" t="str">
        <f>IF(Search!$C$8="","",IF(ISNUMBER(SEARCH(Search!$C$8,$AO2437))=TRUE,1,""))</f>
        <v/>
      </c>
      <c r="G2437" s="9" t="str">
        <f>IF(Search!$F$4="","",IF(Inventory!$AJ2437&lt;Search!$F$4,"",1))</f>
        <v/>
      </c>
      <c r="H2437" s="9" t="str">
        <f>IF(Search!$F$5="","",IF(Inventory!$AJ2437&gt;Search!$F$5,"",1))</f>
        <v/>
      </c>
      <c r="I2437" s="9" t="str">
        <f>IF(Search!$F$7="","",IF(Search!$F$8="",IF(ISNUMBER(SEARCH(Search!$F$7,$AL2437))=TRUE,1,""),""))</f>
        <v/>
      </c>
      <c r="J2437" s="9" t="str">
        <f>IF($AL2437=Search!$F$8,1,"")</f>
        <v/>
      </c>
      <c r="K2437" s="9" t="str">
        <f>IF(Search!$I$4="","",IF(COUNTA($AS2437)=1,IF(Search!$I$4="N","N",1),""))</f>
        <v/>
      </c>
      <c r="L2437" s="9" t="str">
        <f>IF(Search!$I$5="","",IF($AS2437="RC",1,""))</f>
        <v/>
      </c>
      <c r="M2437" s="9" t="str">
        <f>IF(Search!$I$6="","",IF($AS2437="RCP",1,""))</f>
        <v/>
      </c>
      <c r="N2437" s="9" t="str">
        <f>IF(Search!$I$8="","",IF(COUNTA($AT2437)=1,IF(Search!$I$8="N","N",1),""))</f>
        <v/>
      </c>
      <c r="O2437" s="9" t="str">
        <f>IF(Search!$L$4="","",IF(COUNTA($AU2437)=1,IF(Search!$L$4="N","N",1),""))</f>
        <v/>
      </c>
      <c r="P2437" s="9" t="str">
        <f>IF(Search!$L$5="","",IF(ISNUMBER(SEARCH("Jersey",$AU2437))=TRUE,IF(Search!$L$5="N","N",1),""))</f>
        <v/>
      </c>
      <c r="Q2437" s="9" t="str">
        <f>IF(Search!$L$6="","",IF(ISNUMBER(SEARCH("Patch",$AU2437))=TRUE,IF(Search!$L$6="N","N",1),""))</f>
        <v/>
      </c>
      <c r="R2437" s="9" t="str">
        <f>IF(Search!$L$7="","",IF(ISNUMBER(SEARCH("Shield",$AU2437))=TRUE,IF(Search!$L$7="N","N",1),""))</f>
        <v/>
      </c>
      <c r="S2437" s="9" t="str">
        <f>IF(Search!$L$8="","",IF(ISNUMBER(SEARCH("Stick",$AU2437))=TRUE,IF(Search!$L$8="N","N",1),""))</f>
        <v/>
      </c>
      <c r="T2437" s="9" t="str">
        <f>IF(Search!$O$4="","",IF(COUNTA($AW2437)=1,IF(Search!$O$4="N","N",1),""))</f>
        <v/>
      </c>
      <c r="U2437" s="9" t="str">
        <f>IF(Search!$O$5="","",IF($AW2437="","",IF($AW2437&lt;Search!$O$5,"",1)))</f>
        <v/>
      </c>
      <c r="V2437" s="9" t="str">
        <f>IF(Search!$O$6="","",IF($AW2437="","",IF($AW2437&gt;Search!$O$6,"",1)))</f>
        <v/>
      </c>
      <c r="W2437" s="9" t="str">
        <f>IF(Search!$U$4="","",IF($AX2437="","",1))</f>
        <v/>
      </c>
      <c r="X2437" s="9" t="str">
        <f>IF(Search!$U$5="","",IF(ISNUMBER(SEARCH(Search!$U$5,$AX2437))=TRUE,IF(Search!$U$5="N","N",1),""))</f>
        <v/>
      </c>
      <c r="Y2437" s="9" t="str">
        <f>IF(Search!$U$6="","",IF($AY2437&lt;Search!$U$6,"",1))</f>
        <v/>
      </c>
      <c r="Z2437" s="9" t="str">
        <f>IF(Search!$R$4="","",IF(Inventory!$BA2437&lt;Search!$R$4,"",1))</f>
        <v/>
      </c>
      <c r="AA2437" s="9" t="str">
        <f>IF(Search!$R$5="","",IF($BA2437&gt;Search!$R$5,"",1))</f>
        <v/>
      </c>
      <c r="AB2437" s="9" t="str">
        <f>IF(Search!$R$6="","",IF($BB2437&lt;Search!$R$6,"",1))</f>
        <v/>
      </c>
      <c r="AC2437" s="9" t="str">
        <f>IF(Search!$R$7="","",IF($BB2437&lt;Search!$R$7,"",1))</f>
        <v/>
      </c>
      <c r="AD2437" s="45" t="str">
        <f>IF(COUNTIF($A2437:$AC2437,"n")&gt;0,"",IF(SUM($A2437:$AC2437)=COUNTA(Search!$C$4:$C$8,Search!$F$4:$F$8,Search!$I$4:$I$6,Search!$I$8,Search!$L$4:$L$8,Search!$O$4:$O$8,Search!$R$4:$R$7,Search!$U$4:$U$7)-COUNTIF(Search!$C$4:$U$7,"n"),1+LARGE($AD$1:AD2436,1),""))</f>
        <v/>
      </c>
      <c r="AE2437" s="45" t="str">
        <f t="shared" si="117"/>
        <v/>
      </c>
      <c r="AF2437" s="45" t="str">
        <f>IF(AD2437="","",COUNTIF($AE$1:$AE2436,$AE2437)+RANK($AE2437,$AE$2:$AE$10540,1))</f>
        <v/>
      </c>
      <c r="AG2437" s="45" t="str">
        <f t="shared" si="119"/>
        <v/>
      </c>
      <c r="AH2437" s="45" t="str">
        <f>IF($AD2437="","",COUNTIF($AG$1:$AG2436,$AG2437)+RANK($AG2437,$AG$1:$AG$10539,0))</f>
        <v/>
      </c>
      <c r="AI2437" s="10" t="str">
        <f t="shared" si="116"/>
        <v>2015-16 Upper Deck #206 Mikko Rantanen YG COL RC   /   $5</v>
      </c>
      <c r="AJ2437" s="11">
        <v>2015</v>
      </c>
      <c r="AK2437" s="17">
        <v>16</v>
      </c>
      <c r="AL2437" s="12" t="s">
        <v>7</v>
      </c>
      <c r="AM2437" s="10">
        <v>206</v>
      </c>
      <c r="AN2437" s="12" t="s">
        <v>2002</v>
      </c>
      <c r="AO2437" s="9" t="s">
        <v>1952</v>
      </c>
      <c r="AP2437" s="9"/>
      <c r="AQ2437" s="9"/>
      <c r="AR2437" s="14" t="s">
        <v>2481</v>
      </c>
      <c r="AS2437" s="9" t="s">
        <v>2</v>
      </c>
      <c r="AT2437" s="9"/>
      <c r="AU2437" s="9"/>
      <c r="AV2437" s="13"/>
      <c r="AW2437" s="13"/>
      <c r="AX2437" s="9"/>
      <c r="AY2437" s="9"/>
      <c r="AZ2437" s="9"/>
      <c r="BA2437" s="33">
        <v>5</v>
      </c>
      <c r="BB2437" s="33"/>
      <c r="BC2437" s="36">
        <v>42860</v>
      </c>
      <c r="BD2437" s="12" t="s">
        <v>1771</v>
      </c>
    </row>
    <row r="2438" spans="1:56" s="12" customFormat="1" x14ac:dyDescent="0.2">
      <c r="A2438" s="9" t="str">
        <f>IF(Search!$C$5="","",IF(COUNTA(Inventory!$AP2438)=1,1,""))</f>
        <v/>
      </c>
      <c r="B2438" s="9" t="str">
        <f>IF(Search!$C$4="","",IF(ISNUMBER(SEARCH(Search!$C$4,$AR2438))=TRUE,1,""))</f>
        <v/>
      </c>
      <c r="C2438" s="9" t="str">
        <f>IF(Search!$C$6="x",IF(COUNTA($AQ2438)=1,1,"N"),IF(COUNTA($AQ2438)=1,"N",""))</f>
        <v/>
      </c>
      <c r="D2438" s="9" t="str">
        <f>IF(Search!$O$8="","",IF(ISNUMBER(SEARCH(Search!$O$8,$BD2438))=TRUE,1,""))</f>
        <v/>
      </c>
      <c r="E2438" s="9" t="str">
        <f>IF(Search!$C$7="","",IF(ISNUMBER(SEARCH(Search!$C$7,$AN2438))=TRUE,1,""))</f>
        <v/>
      </c>
      <c r="F2438" s="9" t="str">
        <f>IF(Search!$C$8="","",IF(ISNUMBER(SEARCH(Search!$C$8,$AO2438))=TRUE,1,""))</f>
        <v/>
      </c>
      <c r="G2438" s="9" t="str">
        <f>IF(Search!$F$4="","",IF(Inventory!$AJ2438&lt;Search!$F$4,"",1))</f>
        <v/>
      </c>
      <c r="H2438" s="9" t="str">
        <f>IF(Search!$F$5="","",IF(Inventory!$AJ2438&gt;Search!$F$5,"",1))</f>
        <v/>
      </c>
      <c r="I2438" s="9" t="str">
        <f>IF(Search!$F$7="","",IF(Search!$F$8="",IF(ISNUMBER(SEARCH(Search!$F$7,$AL2438))=TRUE,1,""),""))</f>
        <v/>
      </c>
      <c r="J2438" s="9" t="str">
        <f>IF($AL2438=Search!$F$8,1,"")</f>
        <v/>
      </c>
      <c r="K2438" s="9" t="str">
        <f>IF(Search!$I$4="","",IF(COUNTA($AS2438)=1,IF(Search!$I$4="N","N",1),""))</f>
        <v/>
      </c>
      <c r="L2438" s="9" t="str">
        <f>IF(Search!$I$5="","",IF($AS2438="RC",1,""))</f>
        <v/>
      </c>
      <c r="M2438" s="9" t="str">
        <f>IF(Search!$I$6="","",IF($AS2438="RCP",1,""))</f>
        <v/>
      </c>
      <c r="N2438" s="9" t="str">
        <f>IF(Search!$I$8="","",IF(COUNTA($AT2438)=1,IF(Search!$I$8="N","N",1),""))</f>
        <v/>
      </c>
      <c r="O2438" s="9" t="str">
        <f>IF(Search!$L$4="","",IF(COUNTA($AU2438)=1,IF(Search!$L$4="N","N",1),""))</f>
        <v/>
      </c>
      <c r="P2438" s="9" t="str">
        <f>IF(Search!$L$5="","",IF(ISNUMBER(SEARCH("Jersey",$AU2438))=TRUE,IF(Search!$L$5="N","N",1),""))</f>
        <v/>
      </c>
      <c r="Q2438" s="9" t="str">
        <f>IF(Search!$L$6="","",IF(ISNUMBER(SEARCH("Patch",$AU2438))=TRUE,IF(Search!$L$6="N","N",1),""))</f>
        <v/>
      </c>
      <c r="R2438" s="9" t="str">
        <f>IF(Search!$L$7="","",IF(ISNUMBER(SEARCH("Shield",$AU2438))=TRUE,IF(Search!$L$7="N","N",1),""))</f>
        <v/>
      </c>
      <c r="S2438" s="9" t="str">
        <f>IF(Search!$L$8="","",IF(ISNUMBER(SEARCH("Stick",$AU2438))=TRUE,IF(Search!$L$8="N","N",1),""))</f>
        <v/>
      </c>
      <c r="T2438" s="9" t="str">
        <f>IF(Search!$O$4="","",IF(COUNTA($AW2438)=1,IF(Search!$O$4="N","N",1),""))</f>
        <v/>
      </c>
      <c r="U2438" s="9" t="str">
        <f>IF(Search!$O$5="","",IF($AW2438="","",IF($AW2438&lt;Search!$O$5,"",1)))</f>
        <v/>
      </c>
      <c r="V2438" s="9" t="str">
        <f>IF(Search!$O$6="","",IF($AW2438="","",IF($AW2438&gt;Search!$O$6,"",1)))</f>
        <v/>
      </c>
      <c r="W2438" s="9" t="str">
        <f>IF(Search!$U$4="","",IF($AX2438="","",1))</f>
        <v/>
      </c>
      <c r="X2438" s="9" t="str">
        <f>IF(Search!$U$5="","",IF(ISNUMBER(SEARCH(Search!$U$5,$AX2438))=TRUE,IF(Search!$U$5="N","N",1),""))</f>
        <v/>
      </c>
      <c r="Y2438" s="9" t="str">
        <f>IF(Search!$U$6="","",IF($AY2438&lt;Search!$U$6,"",1))</f>
        <v/>
      </c>
      <c r="Z2438" s="9" t="str">
        <f>IF(Search!$R$4="","",IF(Inventory!$BA2438&lt;Search!$R$4,"",1))</f>
        <v/>
      </c>
      <c r="AA2438" s="9" t="str">
        <f>IF(Search!$R$5="","",IF($BA2438&gt;Search!$R$5,"",1))</f>
        <v/>
      </c>
      <c r="AB2438" s="9" t="str">
        <f>IF(Search!$R$6="","",IF($BB2438&lt;Search!$R$6,"",1))</f>
        <v/>
      </c>
      <c r="AC2438" s="9" t="str">
        <f>IF(Search!$R$7="","",IF($BB2438&lt;Search!$R$7,"",1))</f>
        <v/>
      </c>
      <c r="AD2438" s="45" t="str">
        <f>IF(COUNTIF($A2438:$AC2438,"n")&gt;0,"",IF(SUM($A2438:$AC2438)=COUNTA(Search!$C$4:$C$8,Search!$F$4:$F$8,Search!$I$4:$I$6,Search!$I$8,Search!$L$4:$L$8,Search!$O$4:$O$8,Search!$R$4:$R$7,Search!$U$4:$U$7)-COUNTIF(Search!$C$4:$U$7,"n"),1+LARGE($AD$1:AD2437,1),""))</f>
        <v/>
      </c>
      <c r="AE2438" s="45" t="str">
        <f t="shared" si="117"/>
        <v/>
      </c>
      <c r="AF2438" s="45" t="str">
        <f>IF(AD2438="","",COUNTIF($AE$1:$AE2437,$AE2438)+RANK($AE2438,$AE$2:$AE$10540,1))</f>
        <v/>
      </c>
      <c r="AG2438" s="45" t="str">
        <f t="shared" si="119"/>
        <v/>
      </c>
      <c r="AH2438" s="45" t="str">
        <f>IF($AD2438="","",COUNTIF($AG$1:$AG2437,$AG2438)+RANK($AG2438,$AG$1:$AG$10539,0))</f>
        <v/>
      </c>
      <c r="AI2438" s="10" t="str">
        <f t="shared" si="116"/>
        <v>2015-16 Upper Deck #207 Joel Edmundson YG STL RC   /   $4</v>
      </c>
      <c r="AJ2438" s="11">
        <v>2015</v>
      </c>
      <c r="AK2438" s="17">
        <v>16</v>
      </c>
      <c r="AL2438" s="12" t="s">
        <v>7</v>
      </c>
      <c r="AM2438" s="10">
        <v>207</v>
      </c>
      <c r="AN2438" s="12" t="s">
        <v>2003</v>
      </c>
      <c r="AO2438" s="9" t="s">
        <v>1922</v>
      </c>
      <c r="AP2438" s="9"/>
      <c r="AQ2438" s="9"/>
      <c r="AR2438" s="14" t="s">
        <v>2481</v>
      </c>
      <c r="AS2438" s="9" t="s">
        <v>2</v>
      </c>
      <c r="AT2438" s="9"/>
      <c r="AU2438" s="9"/>
      <c r="AV2438" s="13"/>
      <c r="AW2438" s="13"/>
      <c r="AX2438" s="9"/>
      <c r="AY2438" s="9"/>
      <c r="AZ2438" s="9"/>
      <c r="BA2438" s="33">
        <v>4</v>
      </c>
      <c r="BB2438" s="33"/>
      <c r="BC2438" s="36">
        <v>42860</v>
      </c>
      <c r="BD2438" s="12" t="s">
        <v>1771</v>
      </c>
    </row>
    <row r="2439" spans="1:56" s="12" customFormat="1" x14ac:dyDescent="0.2">
      <c r="A2439" s="9" t="str">
        <f>IF(Search!$C$5="","",IF(COUNTA(Inventory!$AP2439)=1,1,""))</f>
        <v/>
      </c>
      <c r="B2439" s="9" t="str">
        <f>IF(Search!$C$4="","",IF(ISNUMBER(SEARCH(Search!$C$4,$AR2439))=TRUE,1,""))</f>
        <v/>
      </c>
      <c r="C2439" s="9" t="str">
        <f>IF(Search!$C$6="x",IF(COUNTA($AQ2439)=1,1,"N"),IF(COUNTA($AQ2439)=1,"N",""))</f>
        <v/>
      </c>
      <c r="D2439" s="9" t="str">
        <f>IF(Search!$O$8="","",IF(ISNUMBER(SEARCH(Search!$O$8,$BD2439))=TRUE,1,""))</f>
        <v/>
      </c>
      <c r="E2439" s="9" t="str">
        <f>IF(Search!$C$7="","",IF(ISNUMBER(SEARCH(Search!$C$7,$AN2439))=TRUE,1,""))</f>
        <v/>
      </c>
      <c r="F2439" s="9" t="str">
        <f>IF(Search!$C$8="","",IF(ISNUMBER(SEARCH(Search!$C$8,$AO2439))=TRUE,1,""))</f>
        <v/>
      </c>
      <c r="G2439" s="9" t="str">
        <f>IF(Search!$F$4="","",IF(Inventory!$AJ2439&lt;Search!$F$4,"",1))</f>
        <v/>
      </c>
      <c r="H2439" s="9" t="str">
        <f>IF(Search!$F$5="","",IF(Inventory!$AJ2439&gt;Search!$F$5,"",1))</f>
        <v/>
      </c>
      <c r="I2439" s="9" t="str">
        <f>IF(Search!$F$7="","",IF(Search!$F$8="",IF(ISNUMBER(SEARCH(Search!$F$7,$AL2439))=TRUE,1,""),""))</f>
        <v/>
      </c>
      <c r="J2439" s="9" t="str">
        <f>IF($AL2439=Search!$F$8,1,"")</f>
        <v/>
      </c>
      <c r="K2439" s="9" t="str">
        <f>IF(Search!$I$4="","",IF(COUNTA($AS2439)=1,IF(Search!$I$4="N","N",1),""))</f>
        <v/>
      </c>
      <c r="L2439" s="9" t="str">
        <f>IF(Search!$I$5="","",IF($AS2439="RC",1,""))</f>
        <v/>
      </c>
      <c r="M2439" s="9" t="str">
        <f>IF(Search!$I$6="","",IF($AS2439="RCP",1,""))</f>
        <v/>
      </c>
      <c r="N2439" s="9" t="str">
        <f>IF(Search!$I$8="","",IF(COUNTA($AT2439)=1,IF(Search!$I$8="N","N",1),""))</f>
        <v/>
      </c>
      <c r="O2439" s="9" t="str">
        <f>IF(Search!$L$4="","",IF(COUNTA($AU2439)=1,IF(Search!$L$4="N","N",1),""))</f>
        <v/>
      </c>
      <c r="P2439" s="9" t="str">
        <f>IF(Search!$L$5="","",IF(ISNUMBER(SEARCH("Jersey",$AU2439))=TRUE,IF(Search!$L$5="N","N",1),""))</f>
        <v/>
      </c>
      <c r="Q2439" s="9" t="str">
        <f>IF(Search!$L$6="","",IF(ISNUMBER(SEARCH("Patch",$AU2439))=TRUE,IF(Search!$L$6="N","N",1),""))</f>
        <v/>
      </c>
      <c r="R2439" s="9" t="str">
        <f>IF(Search!$L$7="","",IF(ISNUMBER(SEARCH("Shield",$AU2439))=TRUE,IF(Search!$L$7="N","N",1),""))</f>
        <v/>
      </c>
      <c r="S2439" s="9" t="str">
        <f>IF(Search!$L$8="","",IF(ISNUMBER(SEARCH("Stick",$AU2439))=TRUE,IF(Search!$L$8="N","N",1),""))</f>
        <v/>
      </c>
      <c r="T2439" s="9" t="str">
        <f>IF(Search!$O$4="","",IF(COUNTA($AW2439)=1,IF(Search!$O$4="N","N",1),""))</f>
        <v/>
      </c>
      <c r="U2439" s="9" t="str">
        <f>IF(Search!$O$5="","",IF($AW2439="","",IF($AW2439&lt;Search!$O$5,"",1)))</f>
        <v/>
      </c>
      <c r="V2439" s="9" t="str">
        <f>IF(Search!$O$6="","",IF($AW2439="","",IF($AW2439&gt;Search!$O$6,"",1)))</f>
        <v/>
      </c>
      <c r="W2439" s="9" t="str">
        <f>IF(Search!$U$4="","",IF($AX2439="","",1))</f>
        <v/>
      </c>
      <c r="X2439" s="9" t="str">
        <f>IF(Search!$U$5="","",IF(ISNUMBER(SEARCH(Search!$U$5,$AX2439))=TRUE,IF(Search!$U$5="N","N",1),""))</f>
        <v/>
      </c>
      <c r="Y2439" s="9" t="str">
        <f>IF(Search!$U$6="","",IF($AY2439&lt;Search!$U$6,"",1))</f>
        <v/>
      </c>
      <c r="Z2439" s="9" t="str">
        <f>IF(Search!$R$4="","",IF(Inventory!$BA2439&lt;Search!$R$4,"",1))</f>
        <v/>
      </c>
      <c r="AA2439" s="9" t="str">
        <f>IF(Search!$R$5="","",IF($BA2439&gt;Search!$R$5,"",1))</f>
        <v/>
      </c>
      <c r="AB2439" s="9" t="str">
        <f>IF(Search!$R$6="","",IF($BB2439&lt;Search!$R$6,"",1))</f>
        <v/>
      </c>
      <c r="AC2439" s="9" t="str">
        <f>IF(Search!$R$7="","",IF($BB2439&lt;Search!$R$7,"",1))</f>
        <v/>
      </c>
      <c r="AD2439" s="45" t="str">
        <f>IF(COUNTIF($A2439:$AC2439,"n")&gt;0,"",IF(SUM($A2439:$AC2439)=COUNTA(Search!$C$4:$C$8,Search!$F$4:$F$8,Search!$I$4:$I$6,Search!$I$8,Search!$L$4:$L$8,Search!$O$4:$O$8,Search!$R$4:$R$7,Search!$U$4:$U$7)-COUNTIF(Search!$C$4:$U$7,"n"),1+LARGE($AD$1:AD2438,1),""))</f>
        <v/>
      </c>
      <c r="AE2439" s="45" t="str">
        <f t="shared" si="117"/>
        <v/>
      </c>
      <c r="AF2439" s="45" t="str">
        <f>IF(AD2439="","",COUNTIF($AE$1:$AE2438,$AE2439)+RANK($AE2439,$AE$2:$AE$10540,1))</f>
        <v/>
      </c>
      <c r="AG2439" s="45" t="str">
        <f t="shared" si="119"/>
        <v/>
      </c>
      <c r="AH2439" s="45" t="str">
        <f>IF($AD2439="","",COUNTIF($AG$1:$AG2438,$AG2439)+RANK($AG2439,$AG$1:$AG$10539,0))</f>
        <v/>
      </c>
      <c r="AI2439" s="10" t="str">
        <f t="shared" ref="AI2439:AI2502" si="120">CONCATENATE(AJ2439,"-",AK2439," ",AL2439," #",AM2439," ",AN2439," ",AO2439," ",AS2439," ",AT2439," ",AU2439," ",AV2439,"/",AW2439," ",AX2439," ",AY2439,AZ2439," $",BA2439)</f>
        <v>2015-16 Upper Deck #208 Kevin Fiala YG NAS RC   /   $5</v>
      </c>
      <c r="AJ2439" s="11">
        <v>2015</v>
      </c>
      <c r="AK2439" s="17">
        <v>16</v>
      </c>
      <c r="AL2439" s="12" t="s">
        <v>7</v>
      </c>
      <c r="AM2439" s="10">
        <v>208</v>
      </c>
      <c r="AN2439" s="12" t="s">
        <v>2004</v>
      </c>
      <c r="AO2439" s="9" t="s">
        <v>1948</v>
      </c>
      <c r="AP2439" s="9"/>
      <c r="AQ2439" s="9"/>
      <c r="AR2439" s="14" t="s">
        <v>2481</v>
      </c>
      <c r="AS2439" s="9" t="s">
        <v>2</v>
      </c>
      <c r="AT2439" s="9"/>
      <c r="AU2439" s="9"/>
      <c r="AV2439" s="13"/>
      <c r="AW2439" s="13"/>
      <c r="AX2439" s="9"/>
      <c r="AY2439" s="9"/>
      <c r="AZ2439" s="9"/>
      <c r="BA2439" s="33">
        <v>5</v>
      </c>
      <c r="BB2439" s="33"/>
      <c r="BC2439" s="36">
        <v>42860</v>
      </c>
      <c r="BD2439" s="12" t="s">
        <v>1771</v>
      </c>
    </row>
    <row r="2440" spans="1:56" s="12" customFormat="1" x14ac:dyDescent="0.2">
      <c r="A2440" s="9" t="str">
        <f>IF(Search!$C$5="","",IF(COUNTA(Inventory!$AP2440)=1,1,""))</f>
        <v/>
      </c>
      <c r="B2440" s="9" t="str">
        <f>IF(Search!$C$4="","",IF(ISNUMBER(SEARCH(Search!$C$4,$AR2440))=TRUE,1,""))</f>
        <v/>
      </c>
      <c r="C2440" s="9" t="str">
        <f>IF(Search!$C$6="x",IF(COUNTA($AQ2440)=1,1,"N"),IF(COUNTA($AQ2440)=1,"N",""))</f>
        <v/>
      </c>
      <c r="D2440" s="9" t="str">
        <f>IF(Search!$O$8="","",IF(ISNUMBER(SEARCH(Search!$O$8,$BD2440))=TRUE,1,""))</f>
        <v/>
      </c>
      <c r="E2440" s="9" t="str">
        <f>IF(Search!$C$7="","",IF(ISNUMBER(SEARCH(Search!$C$7,$AN2440))=TRUE,1,""))</f>
        <v/>
      </c>
      <c r="F2440" s="9" t="str">
        <f>IF(Search!$C$8="","",IF(ISNUMBER(SEARCH(Search!$C$8,$AO2440))=TRUE,1,""))</f>
        <v/>
      </c>
      <c r="G2440" s="9" t="str">
        <f>IF(Search!$F$4="","",IF(Inventory!$AJ2440&lt;Search!$F$4,"",1))</f>
        <v/>
      </c>
      <c r="H2440" s="9" t="str">
        <f>IF(Search!$F$5="","",IF(Inventory!$AJ2440&gt;Search!$F$5,"",1))</f>
        <v/>
      </c>
      <c r="I2440" s="9" t="str">
        <f>IF(Search!$F$7="","",IF(Search!$F$8="",IF(ISNUMBER(SEARCH(Search!$F$7,$AL2440))=TRUE,1,""),""))</f>
        <v/>
      </c>
      <c r="J2440" s="9" t="str">
        <f>IF($AL2440=Search!$F$8,1,"")</f>
        <v/>
      </c>
      <c r="K2440" s="9" t="str">
        <f>IF(Search!$I$4="","",IF(COUNTA($AS2440)=1,IF(Search!$I$4="N","N",1),""))</f>
        <v/>
      </c>
      <c r="L2440" s="9" t="str">
        <f>IF(Search!$I$5="","",IF($AS2440="RC",1,""))</f>
        <v/>
      </c>
      <c r="M2440" s="9" t="str">
        <f>IF(Search!$I$6="","",IF($AS2440="RCP",1,""))</f>
        <v/>
      </c>
      <c r="N2440" s="9" t="str">
        <f>IF(Search!$I$8="","",IF(COUNTA($AT2440)=1,IF(Search!$I$8="N","N",1),""))</f>
        <v/>
      </c>
      <c r="O2440" s="9" t="str">
        <f>IF(Search!$L$4="","",IF(COUNTA($AU2440)=1,IF(Search!$L$4="N","N",1),""))</f>
        <v/>
      </c>
      <c r="P2440" s="9" t="str">
        <f>IF(Search!$L$5="","",IF(ISNUMBER(SEARCH("Jersey",$AU2440))=TRUE,IF(Search!$L$5="N","N",1),""))</f>
        <v/>
      </c>
      <c r="Q2440" s="9" t="str">
        <f>IF(Search!$L$6="","",IF(ISNUMBER(SEARCH("Patch",$AU2440))=TRUE,IF(Search!$L$6="N","N",1),""))</f>
        <v/>
      </c>
      <c r="R2440" s="9" t="str">
        <f>IF(Search!$L$7="","",IF(ISNUMBER(SEARCH("Shield",$AU2440))=TRUE,IF(Search!$L$7="N","N",1),""))</f>
        <v/>
      </c>
      <c r="S2440" s="9" t="str">
        <f>IF(Search!$L$8="","",IF(ISNUMBER(SEARCH("Stick",$AU2440))=TRUE,IF(Search!$L$8="N","N",1),""))</f>
        <v/>
      </c>
      <c r="T2440" s="9" t="str">
        <f>IF(Search!$O$4="","",IF(COUNTA($AW2440)=1,IF(Search!$O$4="N","N",1),""))</f>
        <v/>
      </c>
      <c r="U2440" s="9" t="str">
        <f>IF(Search!$O$5="","",IF($AW2440="","",IF($AW2440&lt;Search!$O$5,"",1)))</f>
        <v/>
      </c>
      <c r="V2440" s="9" t="str">
        <f>IF(Search!$O$6="","",IF($AW2440="","",IF($AW2440&gt;Search!$O$6,"",1)))</f>
        <v/>
      </c>
      <c r="W2440" s="9" t="str">
        <f>IF(Search!$U$4="","",IF($AX2440="","",1))</f>
        <v/>
      </c>
      <c r="X2440" s="9" t="str">
        <f>IF(Search!$U$5="","",IF(ISNUMBER(SEARCH(Search!$U$5,$AX2440))=TRUE,IF(Search!$U$5="N","N",1),""))</f>
        <v/>
      </c>
      <c r="Y2440" s="9" t="str">
        <f>IF(Search!$U$6="","",IF($AY2440&lt;Search!$U$6,"",1))</f>
        <v/>
      </c>
      <c r="Z2440" s="9" t="str">
        <f>IF(Search!$R$4="","",IF(Inventory!$BA2440&lt;Search!$R$4,"",1))</f>
        <v/>
      </c>
      <c r="AA2440" s="9" t="str">
        <f>IF(Search!$R$5="","",IF($BA2440&gt;Search!$R$5,"",1))</f>
        <v/>
      </c>
      <c r="AB2440" s="9" t="str">
        <f>IF(Search!$R$6="","",IF($BB2440&lt;Search!$R$6,"",1))</f>
        <v/>
      </c>
      <c r="AC2440" s="9" t="str">
        <f>IF(Search!$R$7="","",IF($BB2440&lt;Search!$R$7,"",1))</f>
        <v/>
      </c>
      <c r="AD2440" s="45" t="str">
        <f>IF(COUNTIF($A2440:$AC2440,"n")&gt;0,"",IF(SUM($A2440:$AC2440)=COUNTA(Search!$C$4:$C$8,Search!$F$4:$F$8,Search!$I$4:$I$6,Search!$I$8,Search!$L$4:$L$8,Search!$O$4:$O$8,Search!$R$4:$R$7,Search!$U$4:$U$7)-COUNTIF(Search!$C$4:$U$7,"n"),1+LARGE($AD$1:AD2439,1),""))</f>
        <v/>
      </c>
      <c r="AE2440" s="45" t="str">
        <f t="shared" ref="AE2440:AE2492" si="121">IF(AD2440="","",COUNTIF($AN$2:$AN$10540,"&lt;="&amp;AN2440))</f>
        <v/>
      </c>
      <c r="AF2440" s="45" t="str">
        <f>IF(AD2440="","",COUNTIF($AE$1:$AE2439,$AE2440)+RANK($AE2440,$AE$2:$AE$10540,1))</f>
        <v/>
      </c>
      <c r="AG2440" s="45" t="str">
        <f t="shared" si="119"/>
        <v/>
      </c>
      <c r="AH2440" s="45" t="str">
        <f>IF($AD2440="","",COUNTIF($AG$1:$AG2439,$AG2440)+RANK($AG2440,$AG$1:$AG$10539,0))</f>
        <v/>
      </c>
      <c r="AI2440" s="10" t="str">
        <f t="shared" si="120"/>
        <v>2015-16 Upper Deck #209 Nick Cousins YG PHI RC   /   $4</v>
      </c>
      <c r="AJ2440" s="11">
        <v>2015</v>
      </c>
      <c r="AK2440" s="17">
        <v>16</v>
      </c>
      <c r="AL2440" s="12" t="s">
        <v>7</v>
      </c>
      <c r="AM2440" s="10">
        <v>209</v>
      </c>
      <c r="AN2440" s="12" t="s">
        <v>2005</v>
      </c>
      <c r="AO2440" s="9" t="s">
        <v>1907</v>
      </c>
      <c r="AP2440" s="9"/>
      <c r="AQ2440" s="9"/>
      <c r="AR2440" s="14" t="s">
        <v>2481</v>
      </c>
      <c r="AS2440" s="9" t="s">
        <v>2</v>
      </c>
      <c r="AT2440" s="9"/>
      <c r="AU2440" s="9"/>
      <c r="AV2440" s="13"/>
      <c r="AW2440" s="13"/>
      <c r="AX2440" s="9"/>
      <c r="AY2440" s="9"/>
      <c r="AZ2440" s="9"/>
      <c r="BA2440" s="33">
        <v>4</v>
      </c>
      <c r="BB2440" s="33"/>
      <c r="BC2440" s="36">
        <v>42860</v>
      </c>
      <c r="BD2440" s="12" t="s">
        <v>1771</v>
      </c>
    </row>
    <row r="2441" spans="1:56" s="12" customFormat="1" x14ac:dyDescent="0.2">
      <c r="A2441" s="9" t="str">
        <f>IF(Search!$C$5="","",IF(COUNTA(Inventory!$AP2441)=1,1,""))</f>
        <v/>
      </c>
      <c r="B2441" s="9" t="str">
        <f>IF(Search!$C$4="","",IF(ISNUMBER(SEARCH(Search!$C$4,$AR2441))=TRUE,1,""))</f>
        <v/>
      </c>
      <c r="C2441" s="9" t="str">
        <f>IF(Search!$C$6="x",IF(COUNTA($AQ2441)=1,1,"N"),IF(COUNTA($AQ2441)=1,"N",""))</f>
        <v/>
      </c>
      <c r="D2441" s="9" t="str">
        <f>IF(Search!$O$8="","",IF(ISNUMBER(SEARCH(Search!$O$8,$BD2441))=TRUE,1,""))</f>
        <v/>
      </c>
      <c r="E2441" s="9" t="str">
        <f>IF(Search!$C$7="","",IF(ISNUMBER(SEARCH(Search!$C$7,$AN2441))=TRUE,1,""))</f>
        <v/>
      </c>
      <c r="F2441" s="9" t="str">
        <f>IF(Search!$C$8="","",IF(ISNUMBER(SEARCH(Search!$C$8,$AO2441))=TRUE,1,""))</f>
        <v/>
      </c>
      <c r="G2441" s="9" t="str">
        <f>IF(Search!$F$4="","",IF(Inventory!$AJ2441&lt;Search!$F$4,"",1))</f>
        <v/>
      </c>
      <c r="H2441" s="9" t="str">
        <f>IF(Search!$F$5="","",IF(Inventory!$AJ2441&gt;Search!$F$5,"",1))</f>
        <v/>
      </c>
      <c r="I2441" s="9" t="str">
        <f>IF(Search!$F$7="","",IF(Search!$F$8="",IF(ISNUMBER(SEARCH(Search!$F$7,$AL2441))=TRUE,1,""),""))</f>
        <v/>
      </c>
      <c r="J2441" s="9" t="str">
        <f>IF($AL2441=Search!$F$8,1,"")</f>
        <v/>
      </c>
      <c r="K2441" s="9" t="str">
        <f>IF(Search!$I$4="","",IF(COUNTA($AS2441)=1,IF(Search!$I$4="N","N",1),""))</f>
        <v/>
      </c>
      <c r="L2441" s="9" t="str">
        <f>IF(Search!$I$5="","",IF($AS2441="RC",1,""))</f>
        <v/>
      </c>
      <c r="M2441" s="9" t="str">
        <f>IF(Search!$I$6="","",IF($AS2441="RCP",1,""))</f>
        <v/>
      </c>
      <c r="N2441" s="9" t="str">
        <f>IF(Search!$I$8="","",IF(COUNTA($AT2441)=1,IF(Search!$I$8="N","N",1),""))</f>
        <v/>
      </c>
      <c r="O2441" s="9" t="str">
        <f>IF(Search!$L$4="","",IF(COUNTA($AU2441)=1,IF(Search!$L$4="N","N",1),""))</f>
        <v/>
      </c>
      <c r="P2441" s="9" t="str">
        <f>IF(Search!$L$5="","",IF(ISNUMBER(SEARCH("Jersey",$AU2441))=TRUE,IF(Search!$L$5="N","N",1),""))</f>
        <v/>
      </c>
      <c r="Q2441" s="9" t="str">
        <f>IF(Search!$L$6="","",IF(ISNUMBER(SEARCH("Patch",$AU2441))=TRUE,IF(Search!$L$6="N","N",1),""))</f>
        <v/>
      </c>
      <c r="R2441" s="9" t="str">
        <f>IF(Search!$L$7="","",IF(ISNUMBER(SEARCH("Shield",$AU2441))=TRUE,IF(Search!$L$7="N","N",1),""))</f>
        <v/>
      </c>
      <c r="S2441" s="9" t="str">
        <f>IF(Search!$L$8="","",IF(ISNUMBER(SEARCH("Stick",$AU2441))=TRUE,IF(Search!$L$8="N","N",1),""))</f>
        <v/>
      </c>
      <c r="T2441" s="9" t="str">
        <f>IF(Search!$O$4="","",IF(COUNTA($AW2441)=1,IF(Search!$O$4="N","N",1),""))</f>
        <v/>
      </c>
      <c r="U2441" s="9" t="str">
        <f>IF(Search!$O$5="","",IF($AW2441="","",IF($AW2441&lt;Search!$O$5,"",1)))</f>
        <v/>
      </c>
      <c r="V2441" s="9" t="str">
        <f>IF(Search!$O$6="","",IF($AW2441="","",IF($AW2441&gt;Search!$O$6,"",1)))</f>
        <v/>
      </c>
      <c r="W2441" s="9" t="str">
        <f>IF(Search!$U$4="","",IF($AX2441="","",1))</f>
        <v/>
      </c>
      <c r="X2441" s="9" t="str">
        <f>IF(Search!$U$5="","",IF(ISNUMBER(SEARCH(Search!$U$5,$AX2441))=TRUE,IF(Search!$U$5="N","N",1),""))</f>
        <v/>
      </c>
      <c r="Y2441" s="9" t="str">
        <f>IF(Search!$U$6="","",IF($AY2441&lt;Search!$U$6,"",1))</f>
        <v/>
      </c>
      <c r="Z2441" s="9" t="str">
        <f>IF(Search!$R$4="","",IF(Inventory!$BA2441&lt;Search!$R$4,"",1))</f>
        <v/>
      </c>
      <c r="AA2441" s="9" t="str">
        <f>IF(Search!$R$5="","",IF($BA2441&gt;Search!$R$5,"",1))</f>
        <v/>
      </c>
      <c r="AB2441" s="9" t="str">
        <f>IF(Search!$R$6="","",IF($BB2441&lt;Search!$R$6,"",1))</f>
        <v/>
      </c>
      <c r="AC2441" s="9" t="str">
        <f>IF(Search!$R$7="","",IF($BB2441&lt;Search!$R$7,"",1))</f>
        <v/>
      </c>
      <c r="AD2441" s="45" t="str">
        <f>IF(COUNTIF($A2441:$AC2441,"n")&gt;0,"",IF(SUM($A2441:$AC2441)=COUNTA(Search!$C$4:$C$8,Search!$F$4:$F$8,Search!$I$4:$I$6,Search!$I$8,Search!$L$4:$L$8,Search!$O$4:$O$8,Search!$R$4:$R$7,Search!$U$4:$U$7)-COUNTIF(Search!$C$4:$U$7,"n"),1+LARGE($AD$1:AD2440,1),""))</f>
        <v/>
      </c>
      <c r="AE2441" s="45" t="str">
        <f t="shared" si="121"/>
        <v/>
      </c>
      <c r="AF2441" s="45" t="str">
        <f>IF(AD2441="","",COUNTIF($AE$1:$AE2440,$AE2441)+RANK($AE2441,$AE$2:$AE$10540,1))</f>
        <v/>
      </c>
      <c r="AG2441" s="45" t="str">
        <f t="shared" si="119"/>
        <v/>
      </c>
      <c r="AH2441" s="45" t="str">
        <f>IF($AD2441="","",COUNTIF($AG$1:$AG2440,$AG2441)+RANK($AG2441,$AG$1:$AG$10539,0))</f>
        <v/>
      </c>
      <c r="AI2441" s="10" t="str">
        <f t="shared" si="120"/>
        <v>2015-16 Upper Deck #210 Emile Poirier YG CGY RC   /   $5</v>
      </c>
      <c r="AJ2441" s="11">
        <v>2015</v>
      </c>
      <c r="AK2441" s="17">
        <v>16</v>
      </c>
      <c r="AL2441" s="12" t="s">
        <v>7</v>
      </c>
      <c r="AM2441" s="10">
        <v>210</v>
      </c>
      <c r="AN2441" s="12" t="s">
        <v>2006</v>
      </c>
      <c r="AO2441" s="9" t="s">
        <v>1910</v>
      </c>
      <c r="AP2441" s="9"/>
      <c r="AQ2441" s="9"/>
      <c r="AR2441" s="14" t="s">
        <v>2481</v>
      </c>
      <c r="AS2441" s="9" t="s">
        <v>2</v>
      </c>
      <c r="AT2441" s="9"/>
      <c r="AU2441" s="9"/>
      <c r="AV2441" s="13"/>
      <c r="AW2441" s="13"/>
      <c r="AX2441" s="9"/>
      <c r="AY2441" s="9"/>
      <c r="AZ2441" s="9"/>
      <c r="BA2441" s="33">
        <v>5</v>
      </c>
      <c r="BB2441" s="33"/>
      <c r="BC2441" s="36">
        <v>42860</v>
      </c>
      <c r="BD2441" s="12" t="s">
        <v>1771</v>
      </c>
    </row>
    <row r="2442" spans="1:56" s="12" customFormat="1" x14ac:dyDescent="0.2">
      <c r="A2442" s="9" t="str">
        <f>IF(Search!$C$5="","",IF(COUNTA(Inventory!$AP2442)=1,1,""))</f>
        <v/>
      </c>
      <c r="B2442" s="9" t="str">
        <f>IF(Search!$C$4="","",IF(ISNUMBER(SEARCH(Search!$C$4,$AR2442))=TRUE,1,""))</f>
        <v/>
      </c>
      <c r="C2442" s="9" t="str">
        <f>IF(Search!$C$6="x",IF(COUNTA($AQ2442)=1,1,"N"),IF(COUNTA($AQ2442)=1,"N",""))</f>
        <v/>
      </c>
      <c r="D2442" s="9" t="str">
        <f>IF(Search!$O$8="","",IF(ISNUMBER(SEARCH(Search!$O$8,$BD2442))=TRUE,1,""))</f>
        <v/>
      </c>
      <c r="E2442" s="9" t="str">
        <f>IF(Search!$C$7="","",IF(ISNUMBER(SEARCH(Search!$C$7,$AN2442))=TRUE,1,""))</f>
        <v/>
      </c>
      <c r="F2442" s="9" t="str">
        <f>IF(Search!$C$8="","",IF(ISNUMBER(SEARCH(Search!$C$8,$AO2442))=TRUE,1,""))</f>
        <v/>
      </c>
      <c r="G2442" s="9" t="str">
        <f>IF(Search!$F$4="","",IF(Inventory!$AJ2442&lt;Search!$F$4,"",1))</f>
        <v/>
      </c>
      <c r="H2442" s="9" t="str">
        <f>IF(Search!$F$5="","",IF(Inventory!$AJ2442&gt;Search!$F$5,"",1))</f>
        <v/>
      </c>
      <c r="I2442" s="9" t="str">
        <f>IF(Search!$F$7="","",IF(Search!$F$8="",IF(ISNUMBER(SEARCH(Search!$F$7,$AL2442))=TRUE,1,""),""))</f>
        <v/>
      </c>
      <c r="J2442" s="9" t="str">
        <f>IF($AL2442=Search!$F$8,1,"")</f>
        <v/>
      </c>
      <c r="K2442" s="9" t="str">
        <f>IF(Search!$I$4="","",IF(COUNTA($AS2442)=1,IF(Search!$I$4="N","N",1),""))</f>
        <v/>
      </c>
      <c r="L2442" s="9" t="str">
        <f>IF(Search!$I$5="","",IF($AS2442="RC",1,""))</f>
        <v/>
      </c>
      <c r="M2442" s="9" t="str">
        <f>IF(Search!$I$6="","",IF($AS2442="RCP",1,""))</f>
        <v/>
      </c>
      <c r="N2442" s="9" t="str">
        <f>IF(Search!$I$8="","",IF(COUNTA($AT2442)=1,IF(Search!$I$8="N","N",1),""))</f>
        <v/>
      </c>
      <c r="O2442" s="9" t="str">
        <f>IF(Search!$L$4="","",IF(COUNTA($AU2442)=1,IF(Search!$L$4="N","N",1),""))</f>
        <v/>
      </c>
      <c r="P2442" s="9" t="str">
        <f>IF(Search!$L$5="","",IF(ISNUMBER(SEARCH("Jersey",$AU2442))=TRUE,IF(Search!$L$5="N","N",1),""))</f>
        <v/>
      </c>
      <c r="Q2442" s="9" t="str">
        <f>IF(Search!$L$6="","",IF(ISNUMBER(SEARCH("Patch",$AU2442))=TRUE,IF(Search!$L$6="N","N",1),""))</f>
        <v/>
      </c>
      <c r="R2442" s="9" t="str">
        <f>IF(Search!$L$7="","",IF(ISNUMBER(SEARCH("Shield",$AU2442))=TRUE,IF(Search!$L$7="N","N",1),""))</f>
        <v/>
      </c>
      <c r="S2442" s="9" t="str">
        <f>IF(Search!$L$8="","",IF(ISNUMBER(SEARCH("Stick",$AU2442))=TRUE,IF(Search!$L$8="N","N",1),""))</f>
        <v/>
      </c>
      <c r="T2442" s="9" t="str">
        <f>IF(Search!$O$4="","",IF(COUNTA($AW2442)=1,IF(Search!$O$4="N","N",1),""))</f>
        <v/>
      </c>
      <c r="U2442" s="9" t="str">
        <f>IF(Search!$O$5="","",IF($AW2442="","",IF($AW2442&lt;Search!$O$5,"",1)))</f>
        <v/>
      </c>
      <c r="V2442" s="9" t="str">
        <f>IF(Search!$O$6="","",IF($AW2442="","",IF($AW2442&gt;Search!$O$6,"",1)))</f>
        <v/>
      </c>
      <c r="W2442" s="9" t="str">
        <f>IF(Search!$U$4="","",IF($AX2442="","",1))</f>
        <v/>
      </c>
      <c r="X2442" s="9" t="str">
        <f>IF(Search!$U$5="","",IF(ISNUMBER(SEARCH(Search!$U$5,$AX2442))=TRUE,IF(Search!$U$5="N","N",1),""))</f>
        <v/>
      </c>
      <c r="Y2442" s="9" t="str">
        <f>IF(Search!$U$6="","",IF($AY2442&lt;Search!$U$6,"",1))</f>
        <v/>
      </c>
      <c r="Z2442" s="9" t="str">
        <f>IF(Search!$R$4="","",IF(Inventory!$BA2442&lt;Search!$R$4,"",1))</f>
        <v/>
      </c>
      <c r="AA2442" s="9" t="str">
        <f>IF(Search!$R$5="","",IF($BA2442&gt;Search!$R$5,"",1))</f>
        <v/>
      </c>
      <c r="AB2442" s="9" t="str">
        <f>IF(Search!$R$6="","",IF($BB2442&lt;Search!$R$6,"",1))</f>
        <v/>
      </c>
      <c r="AC2442" s="9" t="str">
        <f>IF(Search!$R$7="","",IF($BB2442&lt;Search!$R$7,"",1))</f>
        <v/>
      </c>
      <c r="AD2442" s="45" t="str">
        <f>IF(COUNTIF($A2442:$AC2442,"n")&gt;0,"",IF(SUM($A2442:$AC2442)=COUNTA(Search!$C$4:$C$8,Search!$F$4:$F$8,Search!$I$4:$I$6,Search!$I$8,Search!$L$4:$L$8,Search!$O$4:$O$8,Search!$R$4:$R$7,Search!$U$4:$U$7)-COUNTIF(Search!$C$4:$U$7,"n"),1+LARGE($AD$1:AD2441,1),""))</f>
        <v/>
      </c>
      <c r="AE2442" s="45" t="str">
        <f t="shared" si="121"/>
        <v/>
      </c>
      <c r="AF2442" s="45" t="str">
        <f>IF(AD2442="","",COUNTIF($AE$1:$AE2441,$AE2442)+RANK($AE2442,$AE$2:$AE$10540,1))</f>
        <v/>
      </c>
      <c r="AG2442" s="45" t="str">
        <f t="shared" si="119"/>
        <v/>
      </c>
      <c r="AH2442" s="45" t="str">
        <f>IF($AD2442="","",COUNTIF($AG$1:$AG2441,$AG2442)+RANK($AG2442,$AG$1:$AG$10539,0))</f>
        <v/>
      </c>
      <c r="AI2442" s="10" t="str">
        <f t="shared" si="120"/>
        <v>2015-16 Upper Deck #211 Malcolm Subban YG BOS RC   /   $10</v>
      </c>
      <c r="AJ2442" s="11">
        <v>2015</v>
      </c>
      <c r="AK2442" s="17">
        <v>16</v>
      </c>
      <c r="AL2442" s="12" t="s">
        <v>7</v>
      </c>
      <c r="AM2442" s="10">
        <v>211</v>
      </c>
      <c r="AN2442" s="12" t="s">
        <v>2007</v>
      </c>
      <c r="AO2442" s="9" t="s">
        <v>1923</v>
      </c>
      <c r="AP2442" s="9"/>
      <c r="AQ2442" s="9"/>
      <c r="AR2442" s="14" t="s">
        <v>2481</v>
      </c>
      <c r="AS2442" s="9" t="s">
        <v>2</v>
      </c>
      <c r="AT2442" s="9"/>
      <c r="AU2442" s="9"/>
      <c r="AV2442" s="13"/>
      <c r="AW2442" s="13"/>
      <c r="AX2442" s="9"/>
      <c r="AY2442" s="9"/>
      <c r="AZ2442" s="9"/>
      <c r="BA2442" s="33">
        <v>10</v>
      </c>
      <c r="BB2442" s="33"/>
      <c r="BC2442" s="36">
        <v>42860</v>
      </c>
      <c r="BD2442" s="12" t="s">
        <v>1771</v>
      </c>
    </row>
    <row r="2443" spans="1:56" s="12" customFormat="1" x14ac:dyDescent="0.2">
      <c r="A2443" s="9" t="str">
        <f>IF(Search!$C$5="","",IF(COUNTA(Inventory!$AP2443)=1,1,""))</f>
        <v/>
      </c>
      <c r="B2443" s="9" t="str">
        <f>IF(Search!$C$4="","",IF(ISNUMBER(SEARCH(Search!$C$4,$AR2443))=TRUE,1,""))</f>
        <v/>
      </c>
      <c r="C2443" s="9" t="str">
        <f>IF(Search!$C$6="x",IF(COUNTA($AQ2443)=1,1,"N"),IF(COUNTA($AQ2443)=1,"N",""))</f>
        <v/>
      </c>
      <c r="D2443" s="9" t="str">
        <f>IF(Search!$O$8="","",IF(ISNUMBER(SEARCH(Search!$O$8,$BD2443))=TRUE,1,""))</f>
        <v/>
      </c>
      <c r="E2443" s="9" t="str">
        <f>IF(Search!$C$7="","",IF(ISNUMBER(SEARCH(Search!$C$7,$AN2443))=TRUE,1,""))</f>
        <v/>
      </c>
      <c r="F2443" s="9" t="str">
        <f>IF(Search!$C$8="","",IF(ISNUMBER(SEARCH(Search!$C$8,$AO2443))=TRUE,1,""))</f>
        <v/>
      </c>
      <c r="G2443" s="9" t="str">
        <f>IF(Search!$F$4="","",IF(Inventory!$AJ2443&lt;Search!$F$4,"",1))</f>
        <v/>
      </c>
      <c r="H2443" s="9" t="str">
        <f>IF(Search!$F$5="","",IF(Inventory!$AJ2443&gt;Search!$F$5,"",1))</f>
        <v/>
      </c>
      <c r="I2443" s="9" t="str">
        <f>IF(Search!$F$7="","",IF(Search!$F$8="",IF(ISNUMBER(SEARCH(Search!$F$7,$AL2443))=TRUE,1,""),""))</f>
        <v/>
      </c>
      <c r="J2443" s="9" t="str">
        <f>IF($AL2443=Search!$F$8,1,"")</f>
        <v/>
      </c>
      <c r="K2443" s="9" t="str">
        <f>IF(Search!$I$4="","",IF(COUNTA($AS2443)=1,IF(Search!$I$4="N","N",1),""))</f>
        <v/>
      </c>
      <c r="L2443" s="9" t="str">
        <f>IF(Search!$I$5="","",IF($AS2443="RC",1,""))</f>
        <v/>
      </c>
      <c r="M2443" s="9" t="str">
        <f>IF(Search!$I$6="","",IF($AS2443="RCP",1,""))</f>
        <v/>
      </c>
      <c r="N2443" s="9" t="str">
        <f>IF(Search!$I$8="","",IF(COUNTA($AT2443)=1,IF(Search!$I$8="N","N",1),""))</f>
        <v/>
      </c>
      <c r="O2443" s="9" t="str">
        <f>IF(Search!$L$4="","",IF(COUNTA($AU2443)=1,IF(Search!$L$4="N","N",1),""))</f>
        <v/>
      </c>
      <c r="P2443" s="9" t="str">
        <f>IF(Search!$L$5="","",IF(ISNUMBER(SEARCH("Jersey",$AU2443))=TRUE,IF(Search!$L$5="N","N",1),""))</f>
        <v/>
      </c>
      <c r="Q2443" s="9" t="str">
        <f>IF(Search!$L$6="","",IF(ISNUMBER(SEARCH("Patch",$AU2443))=TRUE,IF(Search!$L$6="N","N",1),""))</f>
        <v/>
      </c>
      <c r="R2443" s="9" t="str">
        <f>IF(Search!$L$7="","",IF(ISNUMBER(SEARCH("Shield",$AU2443))=TRUE,IF(Search!$L$7="N","N",1),""))</f>
        <v/>
      </c>
      <c r="S2443" s="9" t="str">
        <f>IF(Search!$L$8="","",IF(ISNUMBER(SEARCH("Stick",$AU2443))=TRUE,IF(Search!$L$8="N","N",1),""))</f>
        <v/>
      </c>
      <c r="T2443" s="9" t="str">
        <f>IF(Search!$O$4="","",IF(COUNTA($AW2443)=1,IF(Search!$O$4="N","N",1),""))</f>
        <v/>
      </c>
      <c r="U2443" s="9" t="str">
        <f>IF(Search!$O$5="","",IF($AW2443="","",IF($AW2443&lt;Search!$O$5,"",1)))</f>
        <v/>
      </c>
      <c r="V2443" s="9" t="str">
        <f>IF(Search!$O$6="","",IF($AW2443="","",IF($AW2443&gt;Search!$O$6,"",1)))</f>
        <v/>
      </c>
      <c r="W2443" s="9" t="str">
        <f>IF(Search!$U$4="","",IF($AX2443="","",1))</f>
        <v/>
      </c>
      <c r="X2443" s="9" t="str">
        <f>IF(Search!$U$5="","",IF(ISNUMBER(SEARCH(Search!$U$5,$AX2443))=TRUE,IF(Search!$U$5="N","N",1),""))</f>
        <v/>
      </c>
      <c r="Y2443" s="9" t="str">
        <f>IF(Search!$U$6="","",IF($AY2443&lt;Search!$U$6,"",1))</f>
        <v/>
      </c>
      <c r="Z2443" s="9" t="str">
        <f>IF(Search!$R$4="","",IF(Inventory!$BA2443&lt;Search!$R$4,"",1))</f>
        <v/>
      </c>
      <c r="AA2443" s="9" t="str">
        <f>IF(Search!$R$5="","",IF($BA2443&gt;Search!$R$5,"",1))</f>
        <v/>
      </c>
      <c r="AB2443" s="9" t="str">
        <f>IF(Search!$R$6="","",IF($BB2443&lt;Search!$R$6,"",1))</f>
        <v/>
      </c>
      <c r="AC2443" s="9" t="str">
        <f>IF(Search!$R$7="","",IF($BB2443&lt;Search!$R$7,"",1))</f>
        <v/>
      </c>
      <c r="AD2443" s="45" t="str">
        <f>IF(COUNTIF($A2443:$AC2443,"n")&gt;0,"",IF(SUM($A2443:$AC2443)=COUNTA(Search!$C$4:$C$8,Search!$F$4:$F$8,Search!$I$4:$I$6,Search!$I$8,Search!$L$4:$L$8,Search!$O$4:$O$8,Search!$R$4:$R$7,Search!$U$4:$U$7)-COUNTIF(Search!$C$4:$U$7,"n"),1+LARGE($AD$1:AD2442,1),""))</f>
        <v/>
      </c>
      <c r="AE2443" s="45" t="str">
        <f t="shared" si="121"/>
        <v/>
      </c>
      <c r="AF2443" s="45" t="str">
        <f>IF(AD2443="","",COUNTIF($AE$1:$AE2442,$AE2443)+RANK($AE2443,$AE$2:$AE$10540,1))</f>
        <v/>
      </c>
      <c r="AG2443" s="45" t="str">
        <f t="shared" si="119"/>
        <v/>
      </c>
      <c r="AH2443" s="45" t="str">
        <f>IF($AD2443="","",COUNTIF($AG$1:$AG2442,$AG2443)+RANK($AG2443,$AG$1:$AG$10539,0))</f>
        <v/>
      </c>
      <c r="AI2443" s="10" t="str">
        <f t="shared" si="120"/>
        <v>2015-16 Upper Deck #212 Jacob de la Rose YG MTL RC   /   $6</v>
      </c>
      <c r="AJ2443" s="11">
        <v>2015</v>
      </c>
      <c r="AK2443" s="17">
        <v>16</v>
      </c>
      <c r="AL2443" s="12" t="s">
        <v>7</v>
      </c>
      <c r="AM2443" s="10">
        <v>212</v>
      </c>
      <c r="AN2443" s="12" t="s">
        <v>2008</v>
      </c>
      <c r="AO2443" s="9" t="s">
        <v>1911</v>
      </c>
      <c r="AP2443" s="9"/>
      <c r="AQ2443" s="9"/>
      <c r="AR2443" s="14" t="s">
        <v>2481</v>
      </c>
      <c r="AS2443" s="9" t="s">
        <v>2</v>
      </c>
      <c r="AT2443" s="9"/>
      <c r="AU2443" s="9"/>
      <c r="AV2443" s="13"/>
      <c r="AW2443" s="13"/>
      <c r="AX2443" s="9"/>
      <c r="AY2443" s="9"/>
      <c r="AZ2443" s="9"/>
      <c r="BA2443" s="33">
        <v>6</v>
      </c>
      <c r="BB2443" s="33"/>
      <c r="BC2443" s="36">
        <v>42860</v>
      </c>
      <c r="BD2443" s="12" t="s">
        <v>1771</v>
      </c>
    </row>
    <row r="2444" spans="1:56" s="12" customFormat="1" x14ac:dyDescent="0.2">
      <c r="A2444" s="9" t="str">
        <f>IF(Search!$C$5="","",IF(COUNTA(Inventory!$AP2444)=1,1,""))</f>
        <v/>
      </c>
      <c r="B2444" s="9" t="str">
        <f>IF(Search!$C$4="","",IF(ISNUMBER(SEARCH(Search!$C$4,$AR2444))=TRUE,1,""))</f>
        <v/>
      </c>
      <c r="C2444" s="9" t="str">
        <f>IF(Search!$C$6="x",IF(COUNTA($AQ2444)=1,1,"N"),IF(COUNTA($AQ2444)=1,"N",""))</f>
        <v/>
      </c>
      <c r="D2444" s="9" t="str">
        <f>IF(Search!$O$8="","",IF(ISNUMBER(SEARCH(Search!$O$8,$BD2444))=TRUE,1,""))</f>
        <v/>
      </c>
      <c r="E2444" s="9" t="str">
        <f>IF(Search!$C$7="","",IF(ISNUMBER(SEARCH(Search!$C$7,$AN2444))=TRUE,1,""))</f>
        <v/>
      </c>
      <c r="F2444" s="9" t="str">
        <f>IF(Search!$C$8="","",IF(ISNUMBER(SEARCH(Search!$C$8,$AO2444))=TRUE,1,""))</f>
        <v/>
      </c>
      <c r="G2444" s="9" t="str">
        <f>IF(Search!$F$4="","",IF(Inventory!$AJ2444&lt;Search!$F$4,"",1))</f>
        <v/>
      </c>
      <c r="H2444" s="9" t="str">
        <f>IF(Search!$F$5="","",IF(Inventory!$AJ2444&gt;Search!$F$5,"",1))</f>
        <v/>
      </c>
      <c r="I2444" s="9" t="str">
        <f>IF(Search!$F$7="","",IF(Search!$F$8="",IF(ISNUMBER(SEARCH(Search!$F$7,$AL2444))=TRUE,1,""),""))</f>
        <v/>
      </c>
      <c r="J2444" s="9" t="str">
        <f>IF($AL2444=Search!$F$8,1,"")</f>
        <v/>
      </c>
      <c r="K2444" s="9" t="str">
        <f>IF(Search!$I$4="","",IF(COUNTA($AS2444)=1,IF(Search!$I$4="N","N",1),""))</f>
        <v/>
      </c>
      <c r="L2444" s="9" t="str">
        <f>IF(Search!$I$5="","",IF($AS2444="RC",1,""))</f>
        <v/>
      </c>
      <c r="M2444" s="9" t="str">
        <f>IF(Search!$I$6="","",IF($AS2444="RCP",1,""))</f>
        <v/>
      </c>
      <c r="N2444" s="9" t="str">
        <f>IF(Search!$I$8="","",IF(COUNTA($AT2444)=1,IF(Search!$I$8="N","N",1),""))</f>
        <v/>
      </c>
      <c r="O2444" s="9" t="str">
        <f>IF(Search!$L$4="","",IF(COUNTA($AU2444)=1,IF(Search!$L$4="N","N",1),""))</f>
        <v/>
      </c>
      <c r="P2444" s="9" t="str">
        <f>IF(Search!$L$5="","",IF(ISNUMBER(SEARCH("Jersey",$AU2444))=TRUE,IF(Search!$L$5="N","N",1),""))</f>
        <v/>
      </c>
      <c r="Q2444" s="9" t="str">
        <f>IF(Search!$L$6="","",IF(ISNUMBER(SEARCH("Patch",$AU2444))=TRUE,IF(Search!$L$6="N","N",1),""))</f>
        <v/>
      </c>
      <c r="R2444" s="9" t="str">
        <f>IF(Search!$L$7="","",IF(ISNUMBER(SEARCH("Shield",$AU2444))=TRUE,IF(Search!$L$7="N","N",1),""))</f>
        <v/>
      </c>
      <c r="S2444" s="9" t="str">
        <f>IF(Search!$L$8="","",IF(ISNUMBER(SEARCH("Stick",$AU2444))=TRUE,IF(Search!$L$8="N","N",1),""))</f>
        <v/>
      </c>
      <c r="T2444" s="9" t="str">
        <f>IF(Search!$O$4="","",IF(COUNTA($AW2444)=1,IF(Search!$O$4="N","N",1),""))</f>
        <v/>
      </c>
      <c r="U2444" s="9" t="str">
        <f>IF(Search!$O$5="","",IF($AW2444="","",IF($AW2444&lt;Search!$O$5,"",1)))</f>
        <v/>
      </c>
      <c r="V2444" s="9" t="str">
        <f>IF(Search!$O$6="","",IF($AW2444="","",IF($AW2444&gt;Search!$O$6,"",1)))</f>
        <v/>
      </c>
      <c r="W2444" s="9" t="str">
        <f>IF(Search!$U$4="","",IF($AX2444="","",1))</f>
        <v/>
      </c>
      <c r="X2444" s="9" t="str">
        <f>IF(Search!$U$5="","",IF(ISNUMBER(SEARCH(Search!$U$5,$AX2444))=TRUE,IF(Search!$U$5="N","N",1),""))</f>
        <v/>
      </c>
      <c r="Y2444" s="9" t="str">
        <f>IF(Search!$U$6="","",IF($AY2444&lt;Search!$U$6,"",1))</f>
        <v/>
      </c>
      <c r="Z2444" s="9" t="str">
        <f>IF(Search!$R$4="","",IF(Inventory!$BA2444&lt;Search!$R$4,"",1))</f>
        <v/>
      </c>
      <c r="AA2444" s="9" t="str">
        <f>IF(Search!$R$5="","",IF($BA2444&gt;Search!$R$5,"",1))</f>
        <v/>
      </c>
      <c r="AB2444" s="9" t="str">
        <f>IF(Search!$R$6="","",IF($BB2444&lt;Search!$R$6,"",1))</f>
        <v/>
      </c>
      <c r="AC2444" s="9" t="str">
        <f>IF(Search!$R$7="","",IF($BB2444&lt;Search!$R$7,"",1))</f>
        <v/>
      </c>
      <c r="AD2444" s="45" t="str">
        <f>IF(COUNTIF($A2444:$AC2444,"n")&gt;0,"",IF(SUM($A2444:$AC2444)=COUNTA(Search!$C$4:$C$8,Search!$F$4:$F$8,Search!$I$4:$I$6,Search!$I$8,Search!$L$4:$L$8,Search!$O$4:$O$8,Search!$R$4:$R$7,Search!$U$4:$U$7)-COUNTIF(Search!$C$4:$U$7,"n"),1+LARGE($AD$1:AD2443,1),""))</f>
        <v/>
      </c>
      <c r="AE2444" s="45" t="str">
        <f t="shared" si="121"/>
        <v/>
      </c>
      <c r="AF2444" s="45" t="str">
        <f>IF(AD2444="","",COUNTIF($AE$1:$AE2443,$AE2444)+RANK($AE2444,$AE$2:$AE$10540,1))</f>
        <v/>
      </c>
      <c r="AG2444" s="45" t="str">
        <f t="shared" si="119"/>
        <v/>
      </c>
      <c r="AH2444" s="45" t="str">
        <f>IF($AD2444="","",COUNTIF($AG$1:$AG2443,$AG2444)+RANK($AG2444,$AG$1:$AG$10539,0))</f>
        <v/>
      </c>
      <c r="AI2444" s="10" t="str">
        <f t="shared" si="120"/>
        <v>2015-16 Upper Deck #213 Henrik Samuelsson YG ARI RC   /   $4</v>
      </c>
      <c r="AJ2444" s="11">
        <v>2015</v>
      </c>
      <c r="AK2444" s="17">
        <v>16</v>
      </c>
      <c r="AL2444" s="12" t="s">
        <v>7</v>
      </c>
      <c r="AM2444" s="10">
        <v>213</v>
      </c>
      <c r="AN2444" s="12" t="s">
        <v>2009</v>
      </c>
      <c r="AO2444" s="9" t="s">
        <v>1953</v>
      </c>
      <c r="AP2444" s="9"/>
      <c r="AQ2444" s="9"/>
      <c r="AR2444" s="14" t="s">
        <v>2481</v>
      </c>
      <c r="AS2444" s="9" t="s">
        <v>2</v>
      </c>
      <c r="AT2444" s="9"/>
      <c r="AU2444" s="9"/>
      <c r="AV2444" s="13"/>
      <c r="AW2444" s="13"/>
      <c r="AX2444" s="9"/>
      <c r="AY2444" s="9"/>
      <c r="AZ2444" s="9"/>
      <c r="BA2444" s="33">
        <v>4</v>
      </c>
      <c r="BB2444" s="33"/>
      <c r="BC2444" s="36">
        <v>42860</v>
      </c>
      <c r="BD2444" s="12" t="s">
        <v>1771</v>
      </c>
    </row>
    <row r="2445" spans="1:56" s="12" customFormat="1" x14ac:dyDescent="0.2">
      <c r="A2445" s="9" t="str">
        <f>IF(Search!$C$5="","",IF(COUNTA(Inventory!$AP2445)=1,1,""))</f>
        <v/>
      </c>
      <c r="B2445" s="9" t="str">
        <f>IF(Search!$C$4="","",IF(ISNUMBER(SEARCH(Search!$C$4,$AR2445))=TRUE,1,""))</f>
        <v/>
      </c>
      <c r="C2445" s="9" t="str">
        <f>IF(Search!$C$6="x",IF(COUNTA($AQ2445)=1,1,"N"),IF(COUNTA($AQ2445)=1,"N",""))</f>
        <v/>
      </c>
      <c r="D2445" s="9" t="str">
        <f>IF(Search!$O$8="","",IF(ISNUMBER(SEARCH(Search!$O$8,$BD2445))=TRUE,1,""))</f>
        <v/>
      </c>
      <c r="E2445" s="9" t="str">
        <f>IF(Search!$C$7="","",IF(ISNUMBER(SEARCH(Search!$C$7,$AN2445))=TRUE,1,""))</f>
        <v/>
      </c>
      <c r="F2445" s="9" t="str">
        <f>IF(Search!$C$8="","",IF(ISNUMBER(SEARCH(Search!$C$8,$AO2445))=TRUE,1,""))</f>
        <v/>
      </c>
      <c r="G2445" s="9" t="str">
        <f>IF(Search!$F$4="","",IF(Inventory!$AJ2445&lt;Search!$F$4,"",1))</f>
        <v/>
      </c>
      <c r="H2445" s="9" t="str">
        <f>IF(Search!$F$5="","",IF(Inventory!$AJ2445&gt;Search!$F$5,"",1))</f>
        <v/>
      </c>
      <c r="I2445" s="9" t="str">
        <f>IF(Search!$F$7="","",IF(Search!$F$8="",IF(ISNUMBER(SEARCH(Search!$F$7,$AL2445))=TRUE,1,""),""))</f>
        <v/>
      </c>
      <c r="J2445" s="9" t="str">
        <f>IF($AL2445=Search!$F$8,1,"")</f>
        <v/>
      </c>
      <c r="K2445" s="9" t="str">
        <f>IF(Search!$I$4="","",IF(COUNTA($AS2445)=1,IF(Search!$I$4="N","N",1),""))</f>
        <v/>
      </c>
      <c r="L2445" s="9" t="str">
        <f>IF(Search!$I$5="","",IF($AS2445="RC",1,""))</f>
        <v/>
      </c>
      <c r="M2445" s="9" t="str">
        <f>IF(Search!$I$6="","",IF($AS2445="RCP",1,""))</f>
        <v/>
      </c>
      <c r="N2445" s="9" t="str">
        <f>IF(Search!$I$8="","",IF(COUNTA($AT2445)=1,IF(Search!$I$8="N","N",1),""))</f>
        <v/>
      </c>
      <c r="O2445" s="9" t="str">
        <f>IF(Search!$L$4="","",IF(COUNTA($AU2445)=1,IF(Search!$L$4="N","N",1),""))</f>
        <v/>
      </c>
      <c r="P2445" s="9" t="str">
        <f>IF(Search!$L$5="","",IF(ISNUMBER(SEARCH("Jersey",$AU2445))=TRUE,IF(Search!$L$5="N","N",1),""))</f>
        <v/>
      </c>
      <c r="Q2445" s="9" t="str">
        <f>IF(Search!$L$6="","",IF(ISNUMBER(SEARCH("Patch",$AU2445))=TRUE,IF(Search!$L$6="N","N",1),""))</f>
        <v/>
      </c>
      <c r="R2445" s="9" t="str">
        <f>IF(Search!$L$7="","",IF(ISNUMBER(SEARCH("Shield",$AU2445))=TRUE,IF(Search!$L$7="N","N",1),""))</f>
        <v/>
      </c>
      <c r="S2445" s="9" t="str">
        <f>IF(Search!$L$8="","",IF(ISNUMBER(SEARCH("Stick",$AU2445))=TRUE,IF(Search!$L$8="N","N",1),""))</f>
        <v/>
      </c>
      <c r="T2445" s="9" t="str">
        <f>IF(Search!$O$4="","",IF(COUNTA($AW2445)=1,IF(Search!$O$4="N","N",1),""))</f>
        <v/>
      </c>
      <c r="U2445" s="9" t="str">
        <f>IF(Search!$O$5="","",IF($AW2445="","",IF($AW2445&lt;Search!$O$5,"",1)))</f>
        <v/>
      </c>
      <c r="V2445" s="9" t="str">
        <f>IF(Search!$O$6="","",IF($AW2445="","",IF($AW2445&gt;Search!$O$6,"",1)))</f>
        <v/>
      </c>
      <c r="W2445" s="9" t="str">
        <f>IF(Search!$U$4="","",IF($AX2445="","",1))</f>
        <v/>
      </c>
      <c r="X2445" s="9" t="str">
        <f>IF(Search!$U$5="","",IF(ISNUMBER(SEARCH(Search!$U$5,$AX2445))=TRUE,IF(Search!$U$5="N","N",1),""))</f>
        <v/>
      </c>
      <c r="Y2445" s="9" t="str">
        <f>IF(Search!$U$6="","",IF($AY2445&lt;Search!$U$6,"",1))</f>
        <v/>
      </c>
      <c r="Z2445" s="9" t="str">
        <f>IF(Search!$R$4="","",IF(Inventory!$BA2445&lt;Search!$R$4,"",1))</f>
        <v/>
      </c>
      <c r="AA2445" s="9" t="str">
        <f>IF(Search!$R$5="","",IF($BA2445&gt;Search!$R$5,"",1))</f>
        <v/>
      </c>
      <c r="AB2445" s="9" t="str">
        <f>IF(Search!$R$6="","",IF($BB2445&lt;Search!$R$6,"",1))</f>
        <v/>
      </c>
      <c r="AC2445" s="9" t="str">
        <f>IF(Search!$R$7="","",IF($BB2445&lt;Search!$R$7,"",1))</f>
        <v/>
      </c>
      <c r="AD2445" s="45" t="str">
        <f>IF(COUNTIF($A2445:$AC2445,"n")&gt;0,"",IF(SUM($A2445:$AC2445)=COUNTA(Search!$C$4:$C$8,Search!$F$4:$F$8,Search!$I$4:$I$6,Search!$I$8,Search!$L$4:$L$8,Search!$O$4:$O$8,Search!$R$4:$R$7,Search!$U$4:$U$7)-COUNTIF(Search!$C$4:$U$7,"n"),1+LARGE($AD$1:AD2444,1),""))</f>
        <v/>
      </c>
      <c r="AE2445" s="45" t="str">
        <f t="shared" si="121"/>
        <v/>
      </c>
      <c r="AF2445" s="45" t="str">
        <f>IF(AD2445="","",COUNTIF($AE$1:$AE2444,$AE2445)+RANK($AE2445,$AE$2:$AE$10540,1))</f>
        <v/>
      </c>
      <c r="AG2445" s="45" t="str">
        <f t="shared" si="119"/>
        <v/>
      </c>
      <c r="AH2445" s="45" t="str">
        <f>IF($AD2445="","",COUNTIF($AG$1:$AG2444,$AG2445)+RANK($AG2445,$AG$1:$AG$10539,0))</f>
        <v/>
      </c>
      <c r="AI2445" s="10" t="str">
        <f t="shared" si="120"/>
        <v>2015-16 Upper Deck #214 Connor Hellebuyck YG WPG RC   /   $10</v>
      </c>
      <c r="AJ2445" s="11">
        <v>2015</v>
      </c>
      <c r="AK2445" s="17">
        <v>16</v>
      </c>
      <c r="AL2445" s="12" t="s">
        <v>7</v>
      </c>
      <c r="AM2445" s="10">
        <v>214</v>
      </c>
      <c r="AN2445" s="12" t="s">
        <v>2010</v>
      </c>
      <c r="AO2445" s="9" t="s">
        <v>1908</v>
      </c>
      <c r="AP2445" s="9"/>
      <c r="AQ2445" s="9"/>
      <c r="AR2445" s="14" t="s">
        <v>2481</v>
      </c>
      <c r="AS2445" s="9" t="s">
        <v>2</v>
      </c>
      <c r="AT2445" s="9"/>
      <c r="AU2445" s="9"/>
      <c r="AV2445" s="13"/>
      <c r="AW2445" s="13"/>
      <c r="AX2445" s="9"/>
      <c r="AY2445" s="9"/>
      <c r="AZ2445" s="9"/>
      <c r="BA2445" s="33">
        <v>10</v>
      </c>
      <c r="BB2445" s="33"/>
      <c r="BC2445" s="36">
        <v>42860</v>
      </c>
      <c r="BD2445" s="12" t="s">
        <v>1771</v>
      </c>
    </row>
    <row r="2446" spans="1:56" s="12" customFormat="1" x14ac:dyDescent="0.2">
      <c r="A2446" s="9" t="str">
        <f>IF(Search!$C$5="","",IF(COUNTA(Inventory!$AP2446)=1,1,""))</f>
        <v/>
      </c>
      <c r="B2446" s="9" t="str">
        <f>IF(Search!$C$4="","",IF(ISNUMBER(SEARCH(Search!$C$4,$AR2446))=TRUE,1,""))</f>
        <v/>
      </c>
      <c r="C2446" s="9" t="str">
        <f>IF(Search!$C$6="x",IF(COUNTA($AQ2446)=1,1,"N"),IF(COUNTA($AQ2446)=1,"N",""))</f>
        <v/>
      </c>
      <c r="D2446" s="9" t="str">
        <f>IF(Search!$O$8="","",IF(ISNUMBER(SEARCH(Search!$O$8,$BD2446))=TRUE,1,""))</f>
        <v/>
      </c>
      <c r="E2446" s="9" t="str">
        <f>IF(Search!$C$7="","",IF(ISNUMBER(SEARCH(Search!$C$7,$AN2446))=TRUE,1,""))</f>
        <v/>
      </c>
      <c r="F2446" s="9" t="str">
        <f>IF(Search!$C$8="","",IF(ISNUMBER(SEARCH(Search!$C$8,$AO2446))=TRUE,1,""))</f>
        <v/>
      </c>
      <c r="G2446" s="9" t="str">
        <f>IF(Search!$F$4="","",IF(Inventory!$AJ2446&lt;Search!$F$4,"",1))</f>
        <v/>
      </c>
      <c r="H2446" s="9" t="str">
        <f>IF(Search!$F$5="","",IF(Inventory!$AJ2446&gt;Search!$F$5,"",1))</f>
        <v/>
      </c>
      <c r="I2446" s="9" t="str">
        <f>IF(Search!$F$7="","",IF(Search!$F$8="",IF(ISNUMBER(SEARCH(Search!$F$7,$AL2446))=TRUE,1,""),""))</f>
        <v/>
      </c>
      <c r="J2446" s="9" t="str">
        <f>IF($AL2446=Search!$F$8,1,"")</f>
        <v/>
      </c>
      <c r="K2446" s="9" t="str">
        <f>IF(Search!$I$4="","",IF(COUNTA($AS2446)=1,IF(Search!$I$4="N","N",1),""))</f>
        <v/>
      </c>
      <c r="L2446" s="9" t="str">
        <f>IF(Search!$I$5="","",IF($AS2446="RC",1,""))</f>
        <v/>
      </c>
      <c r="M2446" s="9" t="str">
        <f>IF(Search!$I$6="","",IF($AS2446="RCP",1,""))</f>
        <v/>
      </c>
      <c r="N2446" s="9" t="str">
        <f>IF(Search!$I$8="","",IF(COUNTA($AT2446)=1,IF(Search!$I$8="N","N",1),""))</f>
        <v/>
      </c>
      <c r="O2446" s="9" t="str">
        <f>IF(Search!$L$4="","",IF(COUNTA($AU2446)=1,IF(Search!$L$4="N","N",1),""))</f>
        <v/>
      </c>
      <c r="P2446" s="9" t="str">
        <f>IF(Search!$L$5="","",IF(ISNUMBER(SEARCH("Jersey",$AU2446))=TRUE,IF(Search!$L$5="N","N",1),""))</f>
        <v/>
      </c>
      <c r="Q2446" s="9" t="str">
        <f>IF(Search!$L$6="","",IF(ISNUMBER(SEARCH("Patch",$AU2446))=TRUE,IF(Search!$L$6="N","N",1),""))</f>
        <v/>
      </c>
      <c r="R2446" s="9" t="str">
        <f>IF(Search!$L$7="","",IF(ISNUMBER(SEARCH("Shield",$AU2446))=TRUE,IF(Search!$L$7="N","N",1),""))</f>
        <v/>
      </c>
      <c r="S2446" s="9" t="str">
        <f>IF(Search!$L$8="","",IF(ISNUMBER(SEARCH("Stick",$AU2446))=TRUE,IF(Search!$L$8="N","N",1),""))</f>
        <v/>
      </c>
      <c r="T2446" s="9" t="str">
        <f>IF(Search!$O$4="","",IF(COUNTA($AW2446)=1,IF(Search!$O$4="N","N",1),""))</f>
        <v/>
      </c>
      <c r="U2446" s="9" t="str">
        <f>IF(Search!$O$5="","",IF($AW2446="","",IF($AW2446&lt;Search!$O$5,"",1)))</f>
        <v/>
      </c>
      <c r="V2446" s="9" t="str">
        <f>IF(Search!$O$6="","",IF($AW2446="","",IF($AW2446&gt;Search!$O$6,"",1)))</f>
        <v/>
      </c>
      <c r="W2446" s="9" t="str">
        <f>IF(Search!$U$4="","",IF($AX2446="","",1))</f>
        <v/>
      </c>
      <c r="X2446" s="9" t="str">
        <f>IF(Search!$U$5="","",IF(ISNUMBER(SEARCH(Search!$U$5,$AX2446))=TRUE,IF(Search!$U$5="N","N",1),""))</f>
        <v/>
      </c>
      <c r="Y2446" s="9" t="str">
        <f>IF(Search!$U$6="","",IF($AY2446&lt;Search!$U$6,"",1))</f>
        <v/>
      </c>
      <c r="Z2446" s="9" t="str">
        <f>IF(Search!$R$4="","",IF(Inventory!$BA2446&lt;Search!$R$4,"",1))</f>
        <v/>
      </c>
      <c r="AA2446" s="9" t="str">
        <f>IF(Search!$R$5="","",IF($BA2446&gt;Search!$R$5,"",1))</f>
        <v/>
      </c>
      <c r="AB2446" s="9" t="str">
        <f>IF(Search!$R$6="","",IF($BB2446&lt;Search!$R$6,"",1))</f>
        <v/>
      </c>
      <c r="AC2446" s="9" t="str">
        <f>IF(Search!$R$7="","",IF($BB2446&lt;Search!$R$7,"",1))</f>
        <v/>
      </c>
      <c r="AD2446" s="45" t="str">
        <f>IF(COUNTIF($A2446:$AC2446,"n")&gt;0,"",IF(SUM($A2446:$AC2446)=COUNTA(Search!$C$4:$C$8,Search!$F$4:$F$8,Search!$I$4:$I$6,Search!$I$8,Search!$L$4:$L$8,Search!$O$4:$O$8,Search!$R$4:$R$7,Search!$U$4:$U$7)-COUNTIF(Search!$C$4:$U$7,"n"),1+LARGE($AD$1:AD2445,1),""))</f>
        <v/>
      </c>
      <c r="AE2446" s="45" t="str">
        <f t="shared" si="121"/>
        <v/>
      </c>
      <c r="AF2446" s="45" t="str">
        <f>IF(AD2446="","",COUNTIF($AE$1:$AE2445,$AE2446)+RANK($AE2446,$AE$2:$AE$10540,1))</f>
        <v/>
      </c>
      <c r="AG2446" s="45" t="str">
        <f t="shared" si="119"/>
        <v/>
      </c>
      <c r="AH2446" s="45" t="str">
        <f>IF($AD2446="","",COUNTIF($AG$1:$AG2445,$AG2446)+RANK($AG2446,$AG$1:$AG$10539,0))</f>
        <v/>
      </c>
      <c r="AI2446" s="10" t="str">
        <f t="shared" si="120"/>
        <v>2015-16 Upper Deck #215 Matt Puempel YG OTT RC   /   $5</v>
      </c>
      <c r="AJ2446" s="11">
        <v>2015</v>
      </c>
      <c r="AK2446" s="17">
        <v>16</v>
      </c>
      <c r="AL2446" s="12" t="s">
        <v>7</v>
      </c>
      <c r="AM2446" s="10">
        <v>215</v>
      </c>
      <c r="AN2446" s="12" t="s">
        <v>2011</v>
      </c>
      <c r="AO2446" s="9" t="s">
        <v>1945</v>
      </c>
      <c r="AP2446" s="9"/>
      <c r="AQ2446" s="9"/>
      <c r="AR2446" s="14" t="s">
        <v>2481</v>
      </c>
      <c r="AS2446" s="9" t="s">
        <v>2</v>
      </c>
      <c r="AT2446" s="9"/>
      <c r="AU2446" s="9"/>
      <c r="AV2446" s="13"/>
      <c r="AW2446" s="13"/>
      <c r="AX2446" s="9"/>
      <c r="AY2446" s="9"/>
      <c r="AZ2446" s="9"/>
      <c r="BA2446" s="33">
        <v>5</v>
      </c>
      <c r="BB2446" s="33"/>
      <c r="BC2446" s="36">
        <v>42860</v>
      </c>
      <c r="BD2446" s="12" t="s">
        <v>1771</v>
      </c>
    </row>
    <row r="2447" spans="1:56" s="12" customFormat="1" x14ac:dyDescent="0.2">
      <c r="A2447" s="9" t="str">
        <f>IF(Search!$C$5="","",IF(COUNTA(Inventory!$AP2447)=1,1,""))</f>
        <v/>
      </c>
      <c r="B2447" s="9" t="str">
        <f>IF(Search!$C$4="","",IF(ISNUMBER(SEARCH(Search!$C$4,$AR2447))=TRUE,1,""))</f>
        <v/>
      </c>
      <c r="C2447" s="9" t="str">
        <f>IF(Search!$C$6="x",IF(COUNTA($AQ2447)=1,1,"N"),IF(COUNTA($AQ2447)=1,"N",""))</f>
        <v/>
      </c>
      <c r="D2447" s="9" t="str">
        <f>IF(Search!$O$8="","",IF(ISNUMBER(SEARCH(Search!$O$8,$BD2447))=TRUE,1,""))</f>
        <v/>
      </c>
      <c r="E2447" s="9" t="str">
        <f>IF(Search!$C$7="","",IF(ISNUMBER(SEARCH(Search!$C$7,$AN2447))=TRUE,1,""))</f>
        <v/>
      </c>
      <c r="F2447" s="9" t="str">
        <f>IF(Search!$C$8="","",IF(ISNUMBER(SEARCH(Search!$C$8,$AO2447))=TRUE,1,""))</f>
        <v/>
      </c>
      <c r="G2447" s="9" t="str">
        <f>IF(Search!$F$4="","",IF(Inventory!$AJ2447&lt;Search!$F$4,"",1))</f>
        <v/>
      </c>
      <c r="H2447" s="9" t="str">
        <f>IF(Search!$F$5="","",IF(Inventory!$AJ2447&gt;Search!$F$5,"",1))</f>
        <v/>
      </c>
      <c r="I2447" s="9" t="str">
        <f>IF(Search!$F$7="","",IF(Search!$F$8="",IF(ISNUMBER(SEARCH(Search!$F$7,$AL2447))=TRUE,1,""),""))</f>
        <v/>
      </c>
      <c r="J2447" s="9" t="str">
        <f>IF($AL2447=Search!$F$8,1,"")</f>
        <v/>
      </c>
      <c r="K2447" s="9" t="str">
        <f>IF(Search!$I$4="","",IF(COUNTA($AS2447)=1,IF(Search!$I$4="N","N",1),""))</f>
        <v/>
      </c>
      <c r="L2447" s="9" t="str">
        <f>IF(Search!$I$5="","",IF($AS2447="RC",1,""))</f>
        <v/>
      </c>
      <c r="M2447" s="9" t="str">
        <f>IF(Search!$I$6="","",IF($AS2447="RCP",1,""))</f>
        <v/>
      </c>
      <c r="N2447" s="9" t="str">
        <f>IF(Search!$I$8="","",IF(COUNTA($AT2447)=1,IF(Search!$I$8="N","N",1),""))</f>
        <v/>
      </c>
      <c r="O2447" s="9" t="str">
        <f>IF(Search!$L$4="","",IF(COUNTA($AU2447)=1,IF(Search!$L$4="N","N",1),""))</f>
        <v/>
      </c>
      <c r="P2447" s="9" t="str">
        <f>IF(Search!$L$5="","",IF(ISNUMBER(SEARCH("Jersey",$AU2447))=TRUE,IF(Search!$L$5="N","N",1),""))</f>
        <v/>
      </c>
      <c r="Q2447" s="9" t="str">
        <f>IF(Search!$L$6="","",IF(ISNUMBER(SEARCH("Patch",$AU2447))=TRUE,IF(Search!$L$6="N","N",1),""))</f>
        <v/>
      </c>
      <c r="R2447" s="9" t="str">
        <f>IF(Search!$L$7="","",IF(ISNUMBER(SEARCH("Shield",$AU2447))=TRUE,IF(Search!$L$7="N","N",1),""))</f>
        <v/>
      </c>
      <c r="S2447" s="9" t="str">
        <f>IF(Search!$L$8="","",IF(ISNUMBER(SEARCH("Stick",$AU2447))=TRUE,IF(Search!$L$8="N","N",1),""))</f>
        <v/>
      </c>
      <c r="T2447" s="9" t="str">
        <f>IF(Search!$O$4="","",IF(COUNTA($AW2447)=1,IF(Search!$O$4="N","N",1),""))</f>
        <v/>
      </c>
      <c r="U2447" s="9" t="str">
        <f>IF(Search!$O$5="","",IF($AW2447="","",IF($AW2447&lt;Search!$O$5,"",1)))</f>
        <v/>
      </c>
      <c r="V2447" s="9" t="str">
        <f>IF(Search!$O$6="","",IF($AW2447="","",IF($AW2447&gt;Search!$O$6,"",1)))</f>
        <v/>
      </c>
      <c r="W2447" s="9" t="str">
        <f>IF(Search!$U$4="","",IF($AX2447="","",1))</f>
        <v/>
      </c>
      <c r="X2447" s="9" t="str">
        <f>IF(Search!$U$5="","",IF(ISNUMBER(SEARCH(Search!$U$5,$AX2447))=TRUE,IF(Search!$U$5="N","N",1),""))</f>
        <v/>
      </c>
      <c r="Y2447" s="9" t="str">
        <f>IF(Search!$U$6="","",IF($AY2447&lt;Search!$U$6,"",1))</f>
        <v/>
      </c>
      <c r="Z2447" s="9" t="str">
        <f>IF(Search!$R$4="","",IF(Inventory!$BA2447&lt;Search!$R$4,"",1))</f>
        <v/>
      </c>
      <c r="AA2447" s="9" t="str">
        <f>IF(Search!$R$5="","",IF($BA2447&gt;Search!$R$5,"",1))</f>
        <v/>
      </c>
      <c r="AB2447" s="9" t="str">
        <f>IF(Search!$R$6="","",IF($BB2447&lt;Search!$R$6,"",1))</f>
        <v/>
      </c>
      <c r="AC2447" s="9" t="str">
        <f>IF(Search!$R$7="","",IF($BB2447&lt;Search!$R$7,"",1))</f>
        <v/>
      </c>
      <c r="AD2447" s="45" t="str">
        <f>IF(COUNTIF($A2447:$AC2447,"n")&gt;0,"",IF(SUM($A2447:$AC2447)=COUNTA(Search!$C$4:$C$8,Search!$F$4:$F$8,Search!$I$4:$I$6,Search!$I$8,Search!$L$4:$L$8,Search!$O$4:$O$8,Search!$R$4:$R$7,Search!$U$4:$U$7)-COUNTIF(Search!$C$4:$U$7,"n"),1+LARGE($AD$1:AD2446,1),""))</f>
        <v/>
      </c>
      <c r="AE2447" s="45" t="str">
        <f t="shared" si="121"/>
        <v/>
      </c>
      <c r="AF2447" s="45" t="str">
        <f>IF(AD2447="","",COUNTIF($AE$1:$AE2446,$AE2447)+RANK($AE2447,$AE$2:$AE$10540,1))</f>
        <v/>
      </c>
      <c r="AG2447" s="45" t="str">
        <f t="shared" si="119"/>
        <v/>
      </c>
      <c r="AH2447" s="45" t="str">
        <f>IF($AD2447="","",COUNTIF($AG$1:$AG2446,$AG2447)+RANK($AG2447,$AG$1:$AG$10539,0))</f>
        <v/>
      </c>
      <c r="AI2447" s="10" t="str">
        <f t="shared" si="120"/>
        <v>2015-16 Upper Deck #216 Nick Shore YG LAK RC   /   $5</v>
      </c>
      <c r="AJ2447" s="11">
        <v>2015</v>
      </c>
      <c r="AK2447" s="17">
        <v>16</v>
      </c>
      <c r="AL2447" s="12" t="s">
        <v>7</v>
      </c>
      <c r="AM2447" s="10">
        <v>216</v>
      </c>
      <c r="AN2447" s="12" t="s">
        <v>2012</v>
      </c>
      <c r="AO2447" s="9" t="s">
        <v>1924</v>
      </c>
      <c r="AP2447" s="9"/>
      <c r="AQ2447" s="9"/>
      <c r="AR2447" s="14" t="s">
        <v>2481</v>
      </c>
      <c r="AS2447" s="9" t="s">
        <v>2</v>
      </c>
      <c r="AT2447" s="9"/>
      <c r="AU2447" s="9"/>
      <c r="AV2447" s="13"/>
      <c r="AW2447" s="13"/>
      <c r="AX2447" s="9"/>
      <c r="AY2447" s="9"/>
      <c r="AZ2447" s="9"/>
      <c r="BA2447" s="33">
        <v>5</v>
      </c>
      <c r="BB2447" s="33"/>
      <c r="BC2447" s="36">
        <v>42860</v>
      </c>
      <c r="BD2447" s="12" t="s">
        <v>1771</v>
      </c>
    </row>
    <row r="2448" spans="1:56" s="12" customFormat="1" x14ac:dyDescent="0.2">
      <c r="A2448" s="9" t="str">
        <f>IF(Search!$C$5="","",IF(COUNTA(Inventory!$AP2448)=1,1,""))</f>
        <v/>
      </c>
      <c r="B2448" s="9" t="str">
        <f>IF(Search!$C$4="","",IF(ISNUMBER(SEARCH(Search!$C$4,$AR2448))=TRUE,1,""))</f>
        <v/>
      </c>
      <c r="C2448" s="9" t="str">
        <f>IF(Search!$C$6="x",IF(COUNTA($AQ2448)=1,1,"N"),IF(COUNTA($AQ2448)=1,"N",""))</f>
        <v/>
      </c>
      <c r="D2448" s="9" t="str">
        <f>IF(Search!$O$8="","",IF(ISNUMBER(SEARCH(Search!$O$8,$BD2448))=TRUE,1,""))</f>
        <v/>
      </c>
      <c r="E2448" s="9" t="str">
        <f>IF(Search!$C$7="","",IF(ISNUMBER(SEARCH(Search!$C$7,$AN2448))=TRUE,1,""))</f>
        <v/>
      </c>
      <c r="F2448" s="9" t="str">
        <f>IF(Search!$C$8="","",IF(ISNUMBER(SEARCH(Search!$C$8,$AO2448))=TRUE,1,""))</f>
        <v/>
      </c>
      <c r="G2448" s="9" t="str">
        <f>IF(Search!$F$4="","",IF(Inventory!$AJ2448&lt;Search!$F$4,"",1))</f>
        <v/>
      </c>
      <c r="H2448" s="9" t="str">
        <f>IF(Search!$F$5="","",IF(Inventory!$AJ2448&gt;Search!$F$5,"",1))</f>
        <v/>
      </c>
      <c r="I2448" s="9" t="str">
        <f>IF(Search!$F$7="","",IF(Search!$F$8="",IF(ISNUMBER(SEARCH(Search!$F$7,$AL2448))=TRUE,1,""),""))</f>
        <v/>
      </c>
      <c r="J2448" s="9" t="str">
        <f>IF($AL2448=Search!$F$8,1,"")</f>
        <v/>
      </c>
      <c r="K2448" s="9" t="str">
        <f>IF(Search!$I$4="","",IF(COUNTA($AS2448)=1,IF(Search!$I$4="N","N",1),""))</f>
        <v/>
      </c>
      <c r="L2448" s="9" t="str">
        <f>IF(Search!$I$5="","",IF($AS2448="RC",1,""))</f>
        <v/>
      </c>
      <c r="M2448" s="9" t="str">
        <f>IF(Search!$I$6="","",IF($AS2448="RCP",1,""))</f>
        <v/>
      </c>
      <c r="N2448" s="9" t="str">
        <f>IF(Search!$I$8="","",IF(COUNTA($AT2448)=1,IF(Search!$I$8="N","N",1),""))</f>
        <v/>
      </c>
      <c r="O2448" s="9" t="str">
        <f>IF(Search!$L$4="","",IF(COUNTA($AU2448)=1,IF(Search!$L$4="N","N",1),""))</f>
        <v/>
      </c>
      <c r="P2448" s="9" t="str">
        <f>IF(Search!$L$5="","",IF(ISNUMBER(SEARCH("Jersey",$AU2448))=TRUE,IF(Search!$L$5="N","N",1),""))</f>
        <v/>
      </c>
      <c r="Q2448" s="9" t="str">
        <f>IF(Search!$L$6="","",IF(ISNUMBER(SEARCH("Patch",$AU2448))=TRUE,IF(Search!$L$6="N","N",1),""))</f>
        <v/>
      </c>
      <c r="R2448" s="9" t="str">
        <f>IF(Search!$L$7="","",IF(ISNUMBER(SEARCH("Shield",$AU2448))=TRUE,IF(Search!$L$7="N","N",1),""))</f>
        <v/>
      </c>
      <c r="S2448" s="9" t="str">
        <f>IF(Search!$L$8="","",IF(ISNUMBER(SEARCH("Stick",$AU2448))=TRUE,IF(Search!$L$8="N","N",1),""))</f>
        <v/>
      </c>
      <c r="T2448" s="9" t="str">
        <f>IF(Search!$O$4="","",IF(COUNTA($AW2448)=1,IF(Search!$O$4="N","N",1),""))</f>
        <v/>
      </c>
      <c r="U2448" s="9" t="str">
        <f>IF(Search!$O$5="","",IF($AW2448="","",IF($AW2448&lt;Search!$O$5,"",1)))</f>
        <v/>
      </c>
      <c r="V2448" s="9" t="str">
        <f>IF(Search!$O$6="","",IF($AW2448="","",IF($AW2448&gt;Search!$O$6,"",1)))</f>
        <v/>
      </c>
      <c r="W2448" s="9" t="str">
        <f>IF(Search!$U$4="","",IF($AX2448="","",1))</f>
        <v/>
      </c>
      <c r="X2448" s="9" t="str">
        <f>IF(Search!$U$5="","",IF(ISNUMBER(SEARCH(Search!$U$5,$AX2448))=TRUE,IF(Search!$U$5="N","N",1),""))</f>
        <v/>
      </c>
      <c r="Y2448" s="9" t="str">
        <f>IF(Search!$U$6="","",IF($AY2448&lt;Search!$U$6,"",1))</f>
        <v/>
      </c>
      <c r="Z2448" s="9" t="str">
        <f>IF(Search!$R$4="","",IF(Inventory!$BA2448&lt;Search!$R$4,"",1))</f>
        <v/>
      </c>
      <c r="AA2448" s="9" t="str">
        <f>IF(Search!$R$5="","",IF($BA2448&gt;Search!$R$5,"",1))</f>
        <v/>
      </c>
      <c r="AB2448" s="9" t="str">
        <f>IF(Search!$R$6="","",IF($BB2448&lt;Search!$R$6,"",1))</f>
        <v/>
      </c>
      <c r="AC2448" s="9" t="str">
        <f>IF(Search!$R$7="","",IF($BB2448&lt;Search!$R$7,"",1))</f>
        <v/>
      </c>
      <c r="AD2448" s="45" t="str">
        <f>IF(COUNTIF($A2448:$AC2448,"n")&gt;0,"",IF(SUM($A2448:$AC2448)=COUNTA(Search!$C$4:$C$8,Search!$F$4:$F$8,Search!$I$4:$I$6,Search!$I$8,Search!$L$4:$L$8,Search!$O$4:$O$8,Search!$R$4:$R$7,Search!$U$4:$U$7)-COUNTIF(Search!$C$4:$U$7,"n"),1+LARGE($AD$1:AD2447,1),""))</f>
        <v/>
      </c>
      <c r="AE2448" s="45" t="str">
        <f t="shared" si="121"/>
        <v/>
      </c>
      <c r="AF2448" s="45" t="str">
        <f>IF(AD2448="","",COUNTIF($AE$1:$AE2447,$AE2448)+RANK($AE2448,$AE$2:$AE$10540,1))</f>
        <v/>
      </c>
      <c r="AG2448" s="45" t="str">
        <f t="shared" si="119"/>
        <v/>
      </c>
      <c r="AH2448" s="45" t="str">
        <f>IF($AD2448="","",COUNTIF($AG$1:$AG2447,$AG2448)+RANK($AG2448,$AG$1:$AG$10539,0))</f>
        <v/>
      </c>
      <c r="AI2448" s="10" t="str">
        <f t="shared" si="120"/>
        <v>2015-16 Upper Deck #217 Josh Anderson YG CBJ RC   /   $6</v>
      </c>
      <c r="AJ2448" s="11">
        <v>2015</v>
      </c>
      <c r="AK2448" s="17">
        <v>16</v>
      </c>
      <c r="AL2448" s="12" t="s">
        <v>7</v>
      </c>
      <c r="AM2448" s="10">
        <v>217</v>
      </c>
      <c r="AN2448" s="12" t="s">
        <v>2013</v>
      </c>
      <c r="AO2448" s="9" t="s">
        <v>1926</v>
      </c>
      <c r="AP2448" s="9"/>
      <c r="AQ2448" s="9"/>
      <c r="AR2448" s="14" t="s">
        <v>2481</v>
      </c>
      <c r="AS2448" s="9" t="s">
        <v>2</v>
      </c>
      <c r="AT2448" s="9"/>
      <c r="AU2448" s="9"/>
      <c r="AV2448" s="13"/>
      <c r="AW2448" s="13"/>
      <c r="AX2448" s="9"/>
      <c r="AY2448" s="9"/>
      <c r="AZ2448" s="9"/>
      <c r="BA2448" s="33">
        <v>6</v>
      </c>
      <c r="BB2448" s="33"/>
      <c r="BC2448" s="36">
        <v>42860</v>
      </c>
      <c r="BD2448" s="12" t="s">
        <v>1771</v>
      </c>
    </row>
    <row r="2449" spans="1:56" s="12" customFormat="1" x14ac:dyDescent="0.2">
      <c r="A2449" s="9" t="str">
        <f>IF(Search!$C$5="","",IF(COUNTA(Inventory!$AP2449)=1,1,""))</f>
        <v/>
      </c>
      <c r="B2449" s="9" t="str">
        <f>IF(Search!$C$4="","",IF(ISNUMBER(SEARCH(Search!$C$4,$AR2449))=TRUE,1,""))</f>
        <v/>
      </c>
      <c r="C2449" s="9" t="str">
        <f>IF(Search!$C$6="x",IF(COUNTA($AQ2449)=1,1,"N"),IF(COUNTA($AQ2449)=1,"N",""))</f>
        <v/>
      </c>
      <c r="D2449" s="9" t="str">
        <f>IF(Search!$O$8="","",IF(ISNUMBER(SEARCH(Search!$O$8,$BD2449))=TRUE,1,""))</f>
        <v/>
      </c>
      <c r="E2449" s="9" t="str">
        <f>IF(Search!$C$7="","",IF(ISNUMBER(SEARCH(Search!$C$7,$AN2449))=TRUE,1,""))</f>
        <v/>
      </c>
      <c r="F2449" s="9" t="str">
        <f>IF(Search!$C$8="","",IF(ISNUMBER(SEARCH(Search!$C$8,$AO2449))=TRUE,1,""))</f>
        <v/>
      </c>
      <c r="G2449" s="9" t="str">
        <f>IF(Search!$F$4="","",IF(Inventory!$AJ2449&lt;Search!$F$4,"",1))</f>
        <v/>
      </c>
      <c r="H2449" s="9" t="str">
        <f>IF(Search!$F$5="","",IF(Inventory!$AJ2449&gt;Search!$F$5,"",1))</f>
        <v/>
      </c>
      <c r="I2449" s="9" t="str">
        <f>IF(Search!$F$7="","",IF(Search!$F$8="",IF(ISNUMBER(SEARCH(Search!$F$7,$AL2449))=TRUE,1,""),""))</f>
        <v/>
      </c>
      <c r="J2449" s="9" t="str">
        <f>IF($AL2449=Search!$F$8,1,"")</f>
        <v/>
      </c>
      <c r="K2449" s="9" t="str">
        <f>IF(Search!$I$4="","",IF(COUNTA($AS2449)=1,IF(Search!$I$4="N","N",1),""))</f>
        <v/>
      </c>
      <c r="L2449" s="9" t="str">
        <f>IF(Search!$I$5="","",IF($AS2449="RC",1,""))</f>
        <v/>
      </c>
      <c r="M2449" s="9" t="str">
        <f>IF(Search!$I$6="","",IF($AS2449="RCP",1,""))</f>
        <v/>
      </c>
      <c r="N2449" s="9" t="str">
        <f>IF(Search!$I$8="","",IF(COUNTA($AT2449)=1,IF(Search!$I$8="N","N",1),""))</f>
        <v/>
      </c>
      <c r="O2449" s="9" t="str">
        <f>IF(Search!$L$4="","",IF(COUNTA($AU2449)=1,IF(Search!$L$4="N","N",1),""))</f>
        <v/>
      </c>
      <c r="P2449" s="9" t="str">
        <f>IF(Search!$L$5="","",IF(ISNUMBER(SEARCH("Jersey",$AU2449))=TRUE,IF(Search!$L$5="N","N",1),""))</f>
        <v/>
      </c>
      <c r="Q2449" s="9" t="str">
        <f>IF(Search!$L$6="","",IF(ISNUMBER(SEARCH("Patch",$AU2449))=TRUE,IF(Search!$L$6="N","N",1),""))</f>
        <v/>
      </c>
      <c r="R2449" s="9" t="str">
        <f>IF(Search!$L$7="","",IF(ISNUMBER(SEARCH("Shield",$AU2449))=TRUE,IF(Search!$L$7="N","N",1),""))</f>
        <v/>
      </c>
      <c r="S2449" s="9" t="str">
        <f>IF(Search!$L$8="","",IF(ISNUMBER(SEARCH("Stick",$AU2449))=TRUE,IF(Search!$L$8="N","N",1),""))</f>
        <v/>
      </c>
      <c r="T2449" s="9" t="str">
        <f>IF(Search!$O$4="","",IF(COUNTA($AW2449)=1,IF(Search!$O$4="N","N",1),""))</f>
        <v/>
      </c>
      <c r="U2449" s="9" t="str">
        <f>IF(Search!$O$5="","",IF($AW2449="","",IF($AW2449&lt;Search!$O$5,"",1)))</f>
        <v/>
      </c>
      <c r="V2449" s="9" t="str">
        <f>IF(Search!$O$6="","",IF($AW2449="","",IF($AW2449&gt;Search!$O$6,"",1)))</f>
        <v/>
      </c>
      <c r="W2449" s="9" t="str">
        <f>IF(Search!$U$4="","",IF($AX2449="","",1))</f>
        <v/>
      </c>
      <c r="X2449" s="9" t="str">
        <f>IF(Search!$U$5="","",IF(ISNUMBER(SEARCH(Search!$U$5,$AX2449))=TRUE,IF(Search!$U$5="N","N",1),""))</f>
        <v/>
      </c>
      <c r="Y2449" s="9" t="str">
        <f>IF(Search!$U$6="","",IF($AY2449&lt;Search!$U$6,"",1))</f>
        <v/>
      </c>
      <c r="Z2449" s="9" t="str">
        <f>IF(Search!$R$4="","",IF(Inventory!$BA2449&lt;Search!$R$4,"",1))</f>
        <v/>
      </c>
      <c r="AA2449" s="9" t="str">
        <f>IF(Search!$R$5="","",IF($BA2449&gt;Search!$R$5,"",1))</f>
        <v/>
      </c>
      <c r="AB2449" s="9" t="str">
        <f>IF(Search!$R$6="","",IF($BB2449&lt;Search!$R$6,"",1))</f>
        <v/>
      </c>
      <c r="AC2449" s="9" t="str">
        <f>IF(Search!$R$7="","",IF($BB2449&lt;Search!$R$7,"",1))</f>
        <v/>
      </c>
      <c r="AD2449" s="45" t="str">
        <f>IF(COUNTIF($A2449:$AC2449,"n")&gt;0,"",IF(SUM($A2449:$AC2449)=COUNTA(Search!$C$4:$C$8,Search!$F$4:$F$8,Search!$I$4:$I$6,Search!$I$8,Search!$L$4:$L$8,Search!$O$4:$O$8,Search!$R$4:$R$7,Search!$U$4:$U$7)-COUNTIF(Search!$C$4:$U$7,"n"),1+LARGE($AD$1:AD2448,1),""))</f>
        <v/>
      </c>
      <c r="AE2449" s="45" t="str">
        <f t="shared" si="121"/>
        <v/>
      </c>
      <c r="AF2449" s="45" t="str">
        <f>IF(AD2449="","",COUNTIF($AE$1:$AE2448,$AE2449)+RANK($AE2449,$AE$2:$AE$10540,1))</f>
        <v/>
      </c>
      <c r="AG2449" s="45" t="str">
        <f t="shared" si="119"/>
        <v/>
      </c>
      <c r="AH2449" s="45" t="str">
        <f>IF($AD2449="","",COUNTIF($AG$1:$AG2448,$AG2449)+RANK($AG2449,$AG$1:$AG$10539,0))</f>
        <v/>
      </c>
      <c r="AI2449" s="10" t="str">
        <f t="shared" si="120"/>
        <v>2015-16 Upper Deck #218 Shane Prince YG OTT RC   /   $4</v>
      </c>
      <c r="AJ2449" s="11">
        <v>2015</v>
      </c>
      <c r="AK2449" s="17">
        <v>16</v>
      </c>
      <c r="AL2449" s="12" t="s">
        <v>7</v>
      </c>
      <c r="AM2449" s="10">
        <v>218</v>
      </c>
      <c r="AN2449" s="12" t="s">
        <v>2014</v>
      </c>
      <c r="AO2449" s="9" t="s">
        <v>1945</v>
      </c>
      <c r="AP2449" s="9"/>
      <c r="AQ2449" s="9"/>
      <c r="AR2449" s="14" t="s">
        <v>2481</v>
      </c>
      <c r="AS2449" s="9" t="s">
        <v>2</v>
      </c>
      <c r="AT2449" s="9"/>
      <c r="AU2449" s="9"/>
      <c r="AV2449" s="13"/>
      <c r="AW2449" s="13"/>
      <c r="AX2449" s="9"/>
      <c r="AY2449" s="9"/>
      <c r="AZ2449" s="9"/>
      <c r="BA2449" s="33">
        <v>4</v>
      </c>
      <c r="BB2449" s="33"/>
      <c r="BC2449" s="36">
        <v>42860</v>
      </c>
      <c r="BD2449" s="12" t="s">
        <v>1771</v>
      </c>
    </row>
    <row r="2450" spans="1:56" s="12" customFormat="1" x14ac:dyDescent="0.2">
      <c r="A2450" s="9" t="str">
        <f>IF(Search!$C$5="","",IF(COUNTA(Inventory!$AP2450)=1,1,""))</f>
        <v/>
      </c>
      <c r="B2450" s="9" t="str">
        <f>IF(Search!$C$4="","",IF(ISNUMBER(SEARCH(Search!$C$4,$AR2450))=TRUE,1,""))</f>
        <v/>
      </c>
      <c r="C2450" s="9" t="str">
        <f>IF(Search!$C$6="x",IF(COUNTA($AQ2450)=1,1,"N"),IF(COUNTA($AQ2450)=1,"N",""))</f>
        <v/>
      </c>
      <c r="D2450" s="9" t="str">
        <f>IF(Search!$O$8="","",IF(ISNUMBER(SEARCH(Search!$O$8,$BD2450))=TRUE,1,""))</f>
        <v/>
      </c>
      <c r="E2450" s="9" t="str">
        <f>IF(Search!$C$7="","",IF(ISNUMBER(SEARCH(Search!$C$7,$AN2450))=TRUE,1,""))</f>
        <v/>
      </c>
      <c r="F2450" s="9" t="str">
        <f>IF(Search!$C$8="","",IF(ISNUMBER(SEARCH(Search!$C$8,$AO2450))=TRUE,1,""))</f>
        <v/>
      </c>
      <c r="G2450" s="9" t="str">
        <f>IF(Search!$F$4="","",IF(Inventory!$AJ2450&lt;Search!$F$4,"",1))</f>
        <v/>
      </c>
      <c r="H2450" s="9" t="str">
        <f>IF(Search!$F$5="","",IF(Inventory!$AJ2450&gt;Search!$F$5,"",1))</f>
        <v/>
      </c>
      <c r="I2450" s="9" t="str">
        <f>IF(Search!$F$7="","",IF(Search!$F$8="",IF(ISNUMBER(SEARCH(Search!$F$7,$AL2450))=TRUE,1,""),""))</f>
        <v/>
      </c>
      <c r="J2450" s="9" t="str">
        <f>IF($AL2450=Search!$F$8,1,"")</f>
        <v/>
      </c>
      <c r="K2450" s="9" t="str">
        <f>IF(Search!$I$4="","",IF(COUNTA($AS2450)=1,IF(Search!$I$4="N","N",1),""))</f>
        <v/>
      </c>
      <c r="L2450" s="9" t="str">
        <f>IF(Search!$I$5="","",IF($AS2450="RC",1,""))</f>
        <v/>
      </c>
      <c r="M2450" s="9" t="str">
        <f>IF(Search!$I$6="","",IF($AS2450="RCP",1,""))</f>
        <v/>
      </c>
      <c r="N2450" s="9" t="str">
        <f>IF(Search!$I$8="","",IF(COUNTA($AT2450)=1,IF(Search!$I$8="N","N",1),""))</f>
        <v/>
      </c>
      <c r="O2450" s="9" t="str">
        <f>IF(Search!$L$4="","",IF(COUNTA($AU2450)=1,IF(Search!$L$4="N","N",1),""))</f>
        <v/>
      </c>
      <c r="P2450" s="9" t="str">
        <f>IF(Search!$L$5="","",IF(ISNUMBER(SEARCH("Jersey",$AU2450))=TRUE,IF(Search!$L$5="N","N",1),""))</f>
        <v/>
      </c>
      <c r="Q2450" s="9" t="str">
        <f>IF(Search!$L$6="","",IF(ISNUMBER(SEARCH("Patch",$AU2450))=TRUE,IF(Search!$L$6="N","N",1),""))</f>
        <v/>
      </c>
      <c r="R2450" s="9" t="str">
        <f>IF(Search!$L$7="","",IF(ISNUMBER(SEARCH("Shield",$AU2450))=TRUE,IF(Search!$L$7="N","N",1),""))</f>
        <v/>
      </c>
      <c r="S2450" s="9" t="str">
        <f>IF(Search!$L$8="","",IF(ISNUMBER(SEARCH("Stick",$AU2450))=TRUE,IF(Search!$L$8="N","N",1),""))</f>
        <v/>
      </c>
      <c r="T2450" s="9" t="str">
        <f>IF(Search!$O$4="","",IF(COUNTA($AW2450)=1,IF(Search!$O$4="N","N",1),""))</f>
        <v/>
      </c>
      <c r="U2450" s="9" t="str">
        <f>IF(Search!$O$5="","",IF($AW2450="","",IF($AW2450&lt;Search!$O$5,"",1)))</f>
        <v/>
      </c>
      <c r="V2450" s="9" t="str">
        <f>IF(Search!$O$6="","",IF($AW2450="","",IF($AW2450&gt;Search!$O$6,"",1)))</f>
        <v/>
      </c>
      <c r="W2450" s="9" t="str">
        <f>IF(Search!$U$4="","",IF($AX2450="","",1))</f>
        <v/>
      </c>
      <c r="X2450" s="9" t="str">
        <f>IF(Search!$U$5="","",IF(ISNUMBER(SEARCH(Search!$U$5,$AX2450))=TRUE,IF(Search!$U$5="N","N",1),""))</f>
        <v/>
      </c>
      <c r="Y2450" s="9" t="str">
        <f>IF(Search!$U$6="","",IF($AY2450&lt;Search!$U$6,"",1))</f>
        <v/>
      </c>
      <c r="Z2450" s="9" t="str">
        <f>IF(Search!$R$4="","",IF(Inventory!$BA2450&lt;Search!$R$4,"",1))</f>
        <v/>
      </c>
      <c r="AA2450" s="9" t="str">
        <f>IF(Search!$R$5="","",IF($BA2450&gt;Search!$R$5,"",1))</f>
        <v/>
      </c>
      <c r="AB2450" s="9" t="str">
        <f>IF(Search!$R$6="","",IF($BB2450&lt;Search!$R$6,"",1))</f>
        <v/>
      </c>
      <c r="AC2450" s="9" t="str">
        <f>IF(Search!$R$7="","",IF($BB2450&lt;Search!$R$7,"",1))</f>
        <v/>
      </c>
      <c r="AD2450" s="45" t="str">
        <f>IF(COUNTIF($A2450:$AC2450,"n")&gt;0,"",IF(SUM($A2450:$AC2450)=COUNTA(Search!$C$4:$C$8,Search!$F$4:$F$8,Search!$I$4:$I$6,Search!$I$8,Search!$L$4:$L$8,Search!$O$4:$O$8,Search!$R$4:$R$7,Search!$U$4:$U$7)-COUNTIF(Search!$C$4:$U$7,"n"),1+LARGE($AD$1:AD2449,1),""))</f>
        <v/>
      </c>
      <c r="AE2450" s="45" t="str">
        <f t="shared" si="121"/>
        <v/>
      </c>
      <c r="AF2450" s="45" t="str">
        <f>IF(AD2450="","",COUNTIF($AE$1:$AE2449,$AE2450)+RANK($AE2450,$AE$2:$AE$10540,1))</f>
        <v/>
      </c>
      <c r="AG2450" s="45" t="str">
        <f t="shared" si="119"/>
        <v/>
      </c>
      <c r="AH2450" s="45" t="str">
        <f>IF($AD2450="","",COUNTIF($AG$1:$AG2449,$AG2450)+RANK($AG2450,$AG$1:$AG$10539,0))</f>
        <v/>
      </c>
      <c r="AI2450" s="10" t="str">
        <f t="shared" si="120"/>
        <v>2015-16 Upper Deck #219 Jared McCann YG VAN RC   /   $5</v>
      </c>
      <c r="AJ2450" s="11">
        <v>2015</v>
      </c>
      <c r="AK2450" s="17">
        <v>16</v>
      </c>
      <c r="AL2450" s="12" t="s">
        <v>7</v>
      </c>
      <c r="AM2450" s="10">
        <v>219</v>
      </c>
      <c r="AN2450" s="12" t="s">
        <v>2015</v>
      </c>
      <c r="AO2450" s="9" t="s">
        <v>1951</v>
      </c>
      <c r="AP2450" s="9"/>
      <c r="AQ2450" s="9"/>
      <c r="AR2450" s="14" t="s">
        <v>2481</v>
      </c>
      <c r="AS2450" s="9" t="s">
        <v>2</v>
      </c>
      <c r="AT2450" s="9"/>
      <c r="AU2450" s="9"/>
      <c r="AV2450" s="13"/>
      <c r="AW2450" s="13"/>
      <c r="AX2450" s="9"/>
      <c r="AY2450" s="9"/>
      <c r="AZ2450" s="9"/>
      <c r="BA2450" s="33">
        <v>5</v>
      </c>
      <c r="BB2450" s="33"/>
      <c r="BC2450" s="36">
        <v>42860</v>
      </c>
      <c r="BD2450" s="12" t="s">
        <v>1771</v>
      </c>
    </row>
    <row r="2451" spans="1:56" s="12" customFormat="1" x14ac:dyDescent="0.2">
      <c r="A2451" s="9" t="str">
        <f>IF(Search!$C$5="","",IF(COUNTA(Inventory!$AP2451)=1,1,""))</f>
        <v/>
      </c>
      <c r="B2451" s="9" t="str">
        <f>IF(Search!$C$4="","",IF(ISNUMBER(SEARCH(Search!$C$4,$AR2451))=TRUE,1,""))</f>
        <v/>
      </c>
      <c r="C2451" s="9" t="str">
        <f>IF(Search!$C$6="x",IF(COUNTA($AQ2451)=1,1,"N"),IF(COUNTA($AQ2451)=1,"N",""))</f>
        <v/>
      </c>
      <c r="D2451" s="9" t="str">
        <f>IF(Search!$O$8="","",IF(ISNUMBER(SEARCH(Search!$O$8,$BD2451))=TRUE,1,""))</f>
        <v/>
      </c>
      <c r="E2451" s="9" t="str">
        <f>IF(Search!$C$7="","",IF(ISNUMBER(SEARCH(Search!$C$7,$AN2451))=TRUE,1,""))</f>
        <v/>
      </c>
      <c r="F2451" s="9" t="str">
        <f>IF(Search!$C$8="","",IF(ISNUMBER(SEARCH(Search!$C$8,$AO2451))=TRUE,1,""))</f>
        <v/>
      </c>
      <c r="G2451" s="9" t="str">
        <f>IF(Search!$F$4="","",IF(Inventory!$AJ2451&lt;Search!$F$4,"",1))</f>
        <v/>
      </c>
      <c r="H2451" s="9" t="str">
        <f>IF(Search!$F$5="","",IF(Inventory!$AJ2451&gt;Search!$F$5,"",1))</f>
        <v/>
      </c>
      <c r="I2451" s="9" t="str">
        <f>IF(Search!$F$7="","",IF(Search!$F$8="",IF(ISNUMBER(SEARCH(Search!$F$7,$AL2451))=TRUE,1,""),""))</f>
        <v/>
      </c>
      <c r="J2451" s="9" t="str">
        <f>IF($AL2451=Search!$F$8,1,"")</f>
        <v/>
      </c>
      <c r="K2451" s="9" t="str">
        <f>IF(Search!$I$4="","",IF(COUNTA($AS2451)=1,IF(Search!$I$4="N","N",1),""))</f>
        <v/>
      </c>
      <c r="L2451" s="9" t="str">
        <f>IF(Search!$I$5="","",IF($AS2451="RC",1,""))</f>
        <v/>
      </c>
      <c r="M2451" s="9" t="str">
        <f>IF(Search!$I$6="","",IF($AS2451="RCP",1,""))</f>
        <v/>
      </c>
      <c r="N2451" s="9" t="str">
        <f>IF(Search!$I$8="","",IF(COUNTA($AT2451)=1,IF(Search!$I$8="N","N",1),""))</f>
        <v/>
      </c>
      <c r="O2451" s="9" t="str">
        <f>IF(Search!$L$4="","",IF(COUNTA($AU2451)=1,IF(Search!$L$4="N","N",1),""))</f>
        <v/>
      </c>
      <c r="P2451" s="9" t="str">
        <f>IF(Search!$L$5="","",IF(ISNUMBER(SEARCH("Jersey",$AU2451))=TRUE,IF(Search!$L$5="N","N",1),""))</f>
        <v/>
      </c>
      <c r="Q2451" s="9" t="str">
        <f>IF(Search!$L$6="","",IF(ISNUMBER(SEARCH("Patch",$AU2451))=TRUE,IF(Search!$L$6="N","N",1),""))</f>
        <v/>
      </c>
      <c r="R2451" s="9" t="str">
        <f>IF(Search!$L$7="","",IF(ISNUMBER(SEARCH("Shield",$AU2451))=TRUE,IF(Search!$L$7="N","N",1),""))</f>
        <v/>
      </c>
      <c r="S2451" s="9" t="str">
        <f>IF(Search!$L$8="","",IF(ISNUMBER(SEARCH("Stick",$AU2451))=TRUE,IF(Search!$L$8="N","N",1),""))</f>
        <v/>
      </c>
      <c r="T2451" s="9" t="str">
        <f>IF(Search!$O$4="","",IF(COUNTA($AW2451)=1,IF(Search!$O$4="N","N",1),""))</f>
        <v/>
      </c>
      <c r="U2451" s="9" t="str">
        <f>IF(Search!$O$5="","",IF($AW2451="","",IF($AW2451&lt;Search!$O$5,"",1)))</f>
        <v/>
      </c>
      <c r="V2451" s="9" t="str">
        <f>IF(Search!$O$6="","",IF($AW2451="","",IF($AW2451&gt;Search!$O$6,"",1)))</f>
        <v/>
      </c>
      <c r="W2451" s="9" t="str">
        <f>IF(Search!$U$4="","",IF($AX2451="","",1))</f>
        <v/>
      </c>
      <c r="X2451" s="9" t="str">
        <f>IF(Search!$U$5="","",IF(ISNUMBER(SEARCH(Search!$U$5,$AX2451))=TRUE,IF(Search!$U$5="N","N",1),""))</f>
        <v/>
      </c>
      <c r="Y2451" s="9" t="str">
        <f>IF(Search!$U$6="","",IF($AY2451&lt;Search!$U$6,"",1))</f>
        <v/>
      </c>
      <c r="Z2451" s="9" t="str">
        <f>IF(Search!$R$4="","",IF(Inventory!$BA2451&lt;Search!$R$4,"",1))</f>
        <v/>
      </c>
      <c r="AA2451" s="9" t="str">
        <f>IF(Search!$R$5="","",IF($BA2451&gt;Search!$R$5,"",1))</f>
        <v/>
      </c>
      <c r="AB2451" s="9" t="str">
        <f>IF(Search!$R$6="","",IF($BB2451&lt;Search!$R$6,"",1))</f>
        <v/>
      </c>
      <c r="AC2451" s="9" t="str">
        <f>IF(Search!$R$7="","",IF($BB2451&lt;Search!$R$7,"",1))</f>
        <v/>
      </c>
      <c r="AD2451" s="45" t="str">
        <f>IF(COUNTIF($A2451:$AC2451,"n")&gt;0,"",IF(SUM($A2451:$AC2451)=COUNTA(Search!$C$4:$C$8,Search!$F$4:$F$8,Search!$I$4:$I$6,Search!$I$8,Search!$L$4:$L$8,Search!$O$4:$O$8,Search!$R$4:$R$7,Search!$U$4:$U$7)-COUNTIF(Search!$C$4:$U$7,"n"),1+LARGE($AD$1:AD2450,1),""))</f>
        <v/>
      </c>
      <c r="AE2451" s="45" t="str">
        <f t="shared" si="121"/>
        <v/>
      </c>
      <c r="AF2451" s="45" t="str">
        <f>IF(AD2451="","",COUNTIF($AE$1:$AE2450,$AE2451)+RANK($AE2451,$AE$2:$AE$10540,1))</f>
        <v/>
      </c>
      <c r="AG2451" s="45" t="str">
        <f t="shared" si="119"/>
        <v/>
      </c>
      <c r="AH2451" s="45" t="str">
        <f>IF($AD2451="","",COUNTIF($AG$1:$AG2450,$AG2451)+RANK($AG2451,$AG$1:$AG$10539,0))</f>
        <v/>
      </c>
      <c r="AI2451" s="10" t="str">
        <f t="shared" si="120"/>
        <v>2015-16 Upper Deck #220 Stanislav Galiev YG WAS RC   /   $5</v>
      </c>
      <c r="AJ2451" s="11">
        <v>2015</v>
      </c>
      <c r="AK2451" s="17">
        <v>16</v>
      </c>
      <c r="AL2451" s="12" t="s">
        <v>7</v>
      </c>
      <c r="AM2451" s="10">
        <v>220</v>
      </c>
      <c r="AN2451" s="12" t="s">
        <v>2016</v>
      </c>
      <c r="AO2451" s="9" t="s">
        <v>1946</v>
      </c>
      <c r="AP2451" s="9"/>
      <c r="AQ2451" s="9"/>
      <c r="AR2451" s="14" t="s">
        <v>2481</v>
      </c>
      <c r="AS2451" s="9" t="s">
        <v>2</v>
      </c>
      <c r="AT2451" s="9"/>
      <c r="AU2451" s="9"/>
      <c r="AV2451" s="13"/>
      <c r="AW2451" s="13"/>
      <c r="AX2451" s="9"/>
      <c r="AY2451" s="9"/>
      <c r="AZ2451" s="9"/>
      <c r="BA2451" s="33">
        <v>5</v>
      </c>
      <c r="BB2451" s="33"/>
      <c r="BC2451" s="36">
        <v>42860</v>
      </c>
      <c r="BD2451" s="12" t="s">
        <v>1771</v>
      </c>
    </row>
    <row r="2452" spans="1:56" s="12" customFormat="1" x14ac:dyDescent="0.2">
      <c r="A2452" s="9" t="str">
        <f>IF(Search!$C$5="","",IF(COUNTA(Inventory!$AP2452)=1,1,""))</f>
        <v/>
      </c>
      <c r="B2452" s="9" t="str">
        <f>IF(Search!$C$4="","",IF(ISNUMBER(SEARCH(Search!$C$4,$AR2452))=TRUE,1,""))</f>
        <v/>
      </c>
      <c r="C2452" s="9" t="str">
        <f>IF(Search!$C$6="x",IF(COUNTA($AQ2452)=1,1,"N"),IF(COUNTA($AQ2452)=1,"N",""))</f>
        <v/>
      </c>
      <c r="D2452" s="9" t="str">
        <f>IF(Search!$O$8="","",IF(ISNUMBER(SEARCH(Search!$O$8,$BD2452))=TRUE,1,""))</f>
        <v/>
      </c>
      <c r="E2452" s="9" t="str">
        <f>IF(Search!$C$7="","",IF(ISNUMBER(SEARCH(Search!$C$7,$AN2452))=TRUE,1,""))</f>
        <v/>
      </c>
      <c r="F2452" s="9" t="str">
        <f>IF(Search!$C$8="","",IF(ISNUMBER(SEARCH(Search!$C$8,$AO2452))=TRUE,1,""))</f>
        <v/>
      </c>
      <c r="G2452" s="9" t="str">
        <f>IF(Search!$F$4="","",IF(Inventory!$AJ2452&lt;Search!$F$4,"",1))</f>
        <v/>
      </c>
      <c r="H2452" s="9" t="str">
        <f>IF(Search!$F$5="","",IF(Inventory!$AJ2452&gt;Search!$F$5,"",1))</f>
        <v/>
      </c>
      <c r="I2452" s="9" t="str">
        <f>IF(Search!$F$7="","",IF(Search!$F$8="",IF(ISNUMBER(SEARCH(Search!$F$7,$AL2452))=TRUE,1,""),""))</f>
        <v/>
      </c>
      <c r="J2452" s="9" t="str">
        <f>IF($AL2452=Search!$F$8,1,"")</f>
        <v/>
      </c>
      <c r="K2452" s="9" t="str">
        <f>IF(Search!$I$4="","",IF(COUNTA($AS2452)=1,IF(Search!$I$4="N","N",1),""))</f>
        <v/>
      </c>
      <c r="L2452" s="9" t="str">
        <f>IF(Search!$I$5="","",IF($AS2452="RC",1,""))</f>
        <v/>
      </c>
      <c r="M2452" s="9" t="str">
        <f>IF(Search!$I$6="","",IF($AS2452="RCP",1,""))</f>
        <v/>
      </c>
      <c r="N2452" s="9" t="str">
        <f>IF(Search!$I$8="","",IF(COUNTA($AT2452)=1,IF(Search!$I$8="N","N",1),""))</f>
        <v/>
      </c>
      <c r="O2452" s="9" t="str">
        <f>IF(Search!$L$4="","",IF(COUNTA($AU2452)=1,IF(Search!$L$4="N","N",1),""))</f>
        <v/>
      </c>
      <c r="P2452" s="9" t="str">
        <f>IF(Search!$L$5="","",IF(ISNUMBER(SEARCH("Jersey",$AU2452))=TRUE,IF(Search!$L$5="N","N",1),""))</f>
        <v/>
      </c>
      <c r="Q2452" s="9" t="str">
        <f>IF(Search!$L$6="","",IF(ISNUMBER(SEARCH("Patch",$AU2452))=TRUE,IF(Search!$L$6="N","N",1),""))</f>
        <v/>
      </c>
      <c r="R2452" s="9" t="str">
        <f>IF(Search!$L$7="","",IF(ISNUMBER(SEARCH("Shield",$AU2452))=TRUE,IF(Search!$L$7="N","N",1),""))</f>
        <v/>
      </c>
      <c r="S2452" s="9" t="str">
        <f>IF(Search!$L$8="","",IF(ISNUMBER(SEARCH("Stick",$AU2452))=TRUE,IF(Search!$L$8="N","N",1),""))</f>
        <v/>
      </c>
      <c r="T2452" s="9" t="str">
        <f>IF(Search!$O$4="","",IF(COUNTA($AW2452)=1,IF(Search!$O$4="N","N",1),""))</f>
        <v/>
      </c>
      <c r="U2452" s="9" t="str">
        <f>IF(Search!$O$5="","",IF($AW2452="","",IF($AW2452&lt;Search!$O$5,"",1)))</f>
        <v/>
      </c>
      <c r="V2452" s="9" t="str">
        <f>IF(Search!$O$6="","",IF($AW2452="","",IF($AW2452&gt;Search!$O$6,"",1)))</f>
        <v/>
      </c>
      <c r="W2452" s="9" t="str">
        <f>IF(Search!$U$4="","",IF($AX2452="","",1))</f>
        <v/>
      </c>
      <c r="X2452" s="9" t="str">
        <f>IF(Search!$U$5="","",IF(ISNUMBER(SEARCH(Search!$U$5,$AX2452))=TRUE,IF(Search!$U$5="N","N",1),""))</f>
        <v/>
      </c>
      <c r="Y2452" s="9" t="str">
        <f>IF(Search!$U$6="","",IF($AY2452&lt;Search!$U$6,"",1))</f>
        <v/>
      </c>
      <c r="Z2452" s="9" t="str">
        <f>IF(Search!$R$4="","",IF(Inventory!$BA2452&lt;Search!$R$4,"",1))</f>
        <v/>
      </c>
      <c r="AA2452" s="9" t="str">
        <f>IF(Search!$R$5="","",IF($BA2452&gt;Search!$R$5,"",1))</f>
        <v/>
      </c>
      <c r="AB2452" s="9" t="str">
        <f>IF(Search!$R$6="","",IF($BB2452&lt;Search!$R$6,"",1))</f>
        <v/>
      </c>
      <c r="AC2452" s="9" t="str">
        <f>IF(Search!$R$7="","",IF($BB2452&lt;Search!$R$7,"",1))</f>
        <v/>
      </c>
      <c r="AD2452" s="45" t="str">
        <f>IF(COUNTIF($A2452:$AC2452,"n")&gt;0,"",IF(SUM($A2452:$AC2452)=COUNTA(Search!$C$4:$C$8,Search!$F$4:$F$8,Search!$I$4:$I$6,Search!$I$8,Search!$L$4:$L$8,Search!$O$4:$O$8,Search!$R$4:$R$7,Search!$U$4:$U$7)-COUNTIF(Search!$C$4:$U$7,"n"),1+LARGE($AD$1:AD2451,1),""))</f>
        <v/>
      </c>
      <c r="AE2452" s="45" t="str">
        <f t="shared" si="121"/>
        <v/>
      </c>
      <c r="AF2452" s="45" t="str">
        <f>IF(AD2452="","",COUNTIF($AE$1:$AE2451,$AE2452)+RANK($AE2452,$AE$2:$AE$10540,1))</f>
        <v/>
      </c>
      <c r="AG2452" s="45" t="str">
        <f t="shared" si="119"/>
        <v/>
      </c>
      <c r="AH2452" s="45" t="str">
        <f>IF($AD2452="","",COUNTIF($AG$1:$AG2451,$AG2452)+RANK($AG2452,$AG$1:$AG$10539,0))</f>
        <v/>
      </c>
      <c r="AI2452" s="10" t="str">
        <f t="shared" si="120"/>
        <v>2015-16 Upper Deck #221 Artemi Panarin YG CHI RC   /   $25</v>
      </c>
      <c r="AJ2452" s="11">
        <v>2015</v>
      </c>
      <c r="AK2452" s="17">
        <v>16</v>
      </c>
      <c r="AL2452" s="12" t="s">
        <v>7</v>
      </c>
      <c r="AM2452" s="10">
        <v>221</v>
      </c>
      <c r="AN2452" s="12" t="s">
        <v>2017</v>
      </c>
      <c r="AO2452" s="9" t="s">
        <v>1917</v>
      </c>
      <c r="AP2452" s="9"/>
      <c r="AQ2452" s="9"/>
      <c r="AR2452" s="14" t="s">
        <v>2481</v>
      </c>
      <c r="AS2452" s="9" t="s">
        <v>2</v>
      </c>
      <c r="AT2452" s="9"/>
      <c r="AU2452" s="9"/>
      <c r="AV2452" s="13"/>
      <c r="AW2452" s="13"/>
      <c r="AX2452" s="9"/>
      <c r="AY2452" s="9"/>
      <c r="AZ2452" s="9"/>
      <c r="BA2452" s="33">
        <v>25</v>
      </c>
      <c r="BB2452" s="33"/>
      <c r="BC2452" s="36">
        <v>42860</v>
      </c>
      <c r="BD2452" s="12" t="s">
        <v>1771</v>
      </c>
    </row>
    <row r="2453" spans="1:56" s="12" customFormat="1" x14ac:dyDescent="0.2">
      <c r="A2453" s="9" t="str">
        <f>IF(Search!$C$5="","",IF(COUNTA(Inventory!$AP2453)=1,1,""))</f>
        <v/>
      </c>
      <c r="B2453" s="9" t="str">
        <f>IF(Search!$C$4="","",IF(ISNUMBER(SEARCH(Search!$C$4,$AR2453))=TRUE,1,""))</f>
        <v/>
      </c>
      <c r="C2453" s="9" t="str">
        <f>IF(Search!$C$6="x",IF(COUNTA($AQ2453)=1,1,"N"),IF(COUNTA($AQ2453)=1,"N",""))</f>
        <v/>
      </c>
      <c r="D2453" s="9" t="str">
        <f>IF(Search!$O$8="","",IF(ISNUMBER(SEARCH(Search!$O$8,$BD2453))=TRUE,1,""))</f>
        <v/>
      </c>
      <c r="E2453" s="9" t="str">
        <f>IF(Search!$C$7="","",IF(ISNUMBER(SEARCH(Search!$C$7,$AN2453))=TRUE,1,""))</f>
        <v/>
      </c>
      <c r="F2453" s="9" t="str">
        <f>IF(Search!$C$8="","",IF(ISNUMBER(SEARCH(Search!$C$8,$AO2453))=TRUE,1,""))</f>
        <v/>
      </c>
      <c r="G2453" s="9" t="str">
        <f>IF(Search!$F$4="","",IF(Inventory!$AJ2453&lt;Search!$F$4,"",1))</f>
        <v/>
      </c>
      <c r="H2453" s="9" t="str">
        <f>IF(Search!$F$5="","",IF(Inventory!$AJ2453&gt;Search!$F$5,"",1))</f>
        <v/>
      </c>
      <c r="I2453" s="9" t="str">
        <f>IF(Search!$F$7="","",IF(Search!$F$8="",IF(ISNUMBER(SEARCH(Search!$F$7,$AL2453))=TRUE,1,""),""))</f>
        <v/>
      </c>
      <c r="J2453" s="9" t="str">
        <f>IF($AL2453=Search!$F$8,1,"")</f>
        <v/>
      </c>
      <c r="K2453" s="9" t="str">
        <f>IF(Search!$I$4="","",IF(COUNTA($AS2453)=1,IF(Search!$I$4="N","N",1),""))</f>
        <v/>
      </c>
      <c r="L2453" s="9" t="str">
        <f>IF(Search!$I$5="","",IF($AS2453="RC",1,""))</f>
        <v/>
      </c>
      <c r="M2453" s="9" t="str">
        <f>IF(Search!$I$6="","",IF($AS2453="RCP",1,""))</f>
        <v/>
      </c>
      <c r="N2453" s="9" t="str">
        <f>IF(Search!$I$8="","",IF(COUNTA($AT2453)=1,IF(Search!$I$8="N","N",1),""))</f>
        <v/>
      </c>
      <c r="O2453" s="9" t="str">
        <f>IF(Search!$L$4="","",IF(COUNTA($AU2453)=1,IF(Search!$L$4="N","N",1),""))</f>
        <v/>
      </c>
      <c r="P2453" s="9" t="str">
        <f>IF(Search!$L$5="","",IF(ISNUMBER(SEARCH("Jersey",$AU2453))=TRUE,IF(Search!$L$5="N","N",1),""))</f>
        <v/>
      </c>
      <c r="Q2453" s="9" t="str">
        <f>IF(Search!$L$6="","",IF(ISNUMBER(SEARCH("Patch",$AU2453))=TRUE,IF(Search!$L$6="N","N",1),""))</f>
        <v/>
      </c>
      <c r="R2453" s="9" t="str">
        <f>IF(Search!$L$7="","",IF(ISNUMBER(SEARCH("Shield",$AU2453))=TRUE,IF(Search!$L$7="N","N",1),""))</f>
        <v/>
      </c>
      <c r="S2453" s="9" t="str">
        <f>IF(Search!$L$8="","",IF(ISNUMBER(SEARCH("Stick",$AU2453))=TRUE,IF(Search!$L$8="N","N",1),""))</f>
        <v/>
      </c>
      <c r="T2453" s="9" t="str">
        <f>IF(Search!$O$4="","",IF(COUNTA($AW2453)=1,IF(Search!$O$4="N","N",1),""))</f>
        <v/>
      </c>
      <c r="U2453" s="9" t="str">
        <f>IF(Search!$O$5="","",IF($AW2453="","",IF($AW2453&lt;Search!$O$5,"",1)))</f>
        <v/>
      </c>
      <c r="V2453" s="9" t="str">
        <f>IF(Search!$O$6="","",IF($AW2453="","",IF($AW2453&gt;Search!$O$6,"",1)))</f>
        <v/>
      </c>
      <c r="W2453" s="9" t="str">
        <f>IF(Search!$U$4="","",IF($AX2453="","",1))</f>
        <v/>
      </c>
      <c r="X2453" s="9" t="str">
        <f>IF(Search!$U$5="","",IF(ISNUMBER(SEARCH(Search!$U$5,$AX2453))=TRUE,IF(Search!$U$5="N","N",1),""))</f>
        <v/>
      </c>
      <c r="Y2453" s="9" t="str">
        <f>IF(Search!$U$6="","",IF($AY2453&lt;Search!$U$6,"",1))</f>
        <v/>
      </c>
      <c r="Z2453" s="9" t="str">
        <f>IF(Search!$R$4="","",IF(Inventory!$BA2453&lt;Search!$R$4,"",1))</f>
        <v/>
      </c>
      <c r="AA2453" s="9" t="str">
        <f>IF(Search!$R$5="","",IF($BA2453&gt;Search!$R$5,"",1))</f>
        <v/>
      </c>
      <c r="AB2453" s="9" t="str">
        <f>IF(Search!$R$6="","",IF($BB2453&lt;Search!$R$6,"",1))</f>
        <v/>
      </c>
      <c r="AC2453" s="9" t="str">
        <f>IF(Search!$R$7="","",IF($BB2453&lt;Search!$R$7,"",1))</f>
        <v/>
      </c>
      <c r="AD2453" s="45" t="str">
        <f>IF(COUNTIF($A2453:$AC2453,"n")&gt;0,"",IF(SUM($A2453:$AC2453)=COUNTA(Search!$C$4:$C$8,Search!$F$4:$F$8,Search!$I$4:$I$6,Search!$I$8,Search!$L$4:$L$8,Search!$O$4:$O$8,Search!$R$4:$R$7,Search!$U$4:$U$7)-COUNTIF(Search!$C$4:$U$7,"n"),1+LARGE($AD$1:AD2452,1),""))</f>
        <v/>
      </c>
      <c r="AE2453" s="45" t="str">
        <f t="shared" si="121"/>
        <v/>
      </c>
      <c r="AF2453" s="45" t="str">
        <f>IF(AD2453="","",COUNTIF($AE$1:$AE2452,$AE2453)+RANK($AE2453,$AE$2:$AE$10540,1))</f>
        <v/>
      </c>
      <c r="AG2453" s="45" t="str">
        <f t="shared" si="119"/>
        <v/>
      </c>
      <c r="AH2453" s="45" t="str">
        <f>IF($AD2453="","",COUNTIF($AG$1:$AG2452,$AG2453)+RANK($AG2453,$AG$1:$AG$10539,0))</f>
        <v/>
      </c>
      <c r="AI2453" s="10" t="str">
        <f t="shared" si="120"/>
        <v>2015-16 Upper Deck #222 Viktor Arvidsson YG NAS RC   /   $6</v>
      </c>
      <c r="AJ2453" s="11">
        <v>2015</v>
      </c>
      <c r="AK2453" s="17">
        <v>16</v>
      </c>
      <c r="AL2453" s="12" t="s">
        <v>7</v>
      </c>
      <c r="AM2453" s="10">
        <v>222</v>
      </c>
      <c r="AN2453" s="12" t="s">
        <v>2018</v>
      </c>
      <c r="AO2453" s="9" t="s">
        <v>1948</v>
      </c>
      <c r="AP2453" s="9"/>
      <c r="AQ2453" s="9"/>
      <c r="AR2453" s="14" t="s">
        <v>2481</v>
      </c>
      <c r="AS2453" s="9" t="s">
        <v>2</v>
      </c>
      <c r="AT2453" s="9"/>
      <c r="AU2453" s="9"/>
      <c r="AV2453" s="13"/>
      <c r="AW2453" s="13"/>
      <c r="AX2453" s="9"/>
      <c r="AY2453" s="9"/>
      <c r="AZ2453" s="9"/>
      <c r="BA2453" s="33">
        <v>6</v>
      </c>
      <c r="BB2453" s="33"/>
      <c r="BC2453" s="36">
        <v>42860</v>
      </c>
      <c r="BD2453" s="12" t="s">
        <v>1771</v>
      </c>
    </row>
    <row r="2454" spans="1:56" s="12" customFormat="1" x14ac:dyDescent="0.2">
      <c r="A2454" s="9" t="str">
        <f>IF(Search!$C$5="","",IF(COUNTA(Inventory!$AP2454)=1,1,""))</f>
        <v/>
      </c>
      <c r="B2454" s="9" t="str">
        <f>IF(Search!$C$4="","",IF(ISNUMBER(SEARCH(Search!$C$4,$AR2454))=TRUE,1,""))</f>
        <v/>
      </c>
      <c r="C2454" s="9" t="str">
        <f>IF(Search!$C$6="x",IF(COUNTA($AQ2454)=1,1,"N"),IF(COUNTA($AQ2454)=1,"N",""))</f>
        <v/>
      </c>
      <c r="D2454" s="9" t="str">
        <f>IF(Search!$O$8="","",IF(ISNUMBER(SEARCH(Search!$O$8,$BD2454))=TRUE,1,""))</f>
        <v/>
      </c>
      <c r="E2454" s="9" t="str">
        <f>IF(Search!$C$7="","",IF(ISNUMBER(SEARCH(Search!$C$7,$AN2454))=TRUE,1,""))</f>
        <v/>
      </c>
      <c r="F2454" s="9" t="str">
        <f>IF(Search!$C$8="","",IF(ISNUMBER(SEARCH(Search!$C$8,$AO2454))=TRUE,1,""))</f>
        <v/>
      </c>
      <c r="G2454" s="9" t="str">
        <f>IF(Search!$F$4="","",IF(Inventory!$AJ2454&lt;Search!$F$4,"",1))</f>
        <v/>
      </c>
      <c r="H2454" s="9" t="str">
        <f>IF(Search!$F$5="","",IF(Inventory!$AJ2454&gt;Search!$F$5,"",1))</f>
        <v/>
      </c>
      <c r="I2454" s="9" t="str">
        <f>IF(Search!$F$7="","",IF(Search!$F$8="",IF(ISNUMBER(SEARCH(Search!$F$7,$AL2454))=TRUE,1,""),""))</f>
        <v/>
      </c>
      <c r="J2454" s="9" t="str">
        <f>IF($AL2454=Search!$F$8,1,"")</f>
        <v/>
      </c>
      <c r="K2454" s="9" t="str">
        <f>IF(Search!$I$4="","",IF(COUNTA($AS2454)=1,IF(Search!$I$4="N","N",1),""))</f>
        <v/>
      </c>
      <c r="L2454" s="9" t="str">
        <f>IF(Search!$I$5="","",IF($AS2454="RC",1,""))</f>
        <v/>
      </c>
      <c r="M2454" s="9" t="str">
        <f>IF(Search!$I$6="","",IF($AS2454="RCP",1,""))</f>
        <v/>
      </c>
      <c r="N2454" s="9" t="str">
        <f>IF(Search!$I$8="","",IF(COUNTA($AT2454)=1,IF(Search!$I$8="N","N",1),""))</f>
        <v/>
      </c>
      <c r="O2454" s="9" t="str">
        <f>IF(Search!$L$4="","",IF(COUNTA($AU2454)=1,IF(Search!$L$4="N","N",1),""))</f>
        <v/>
      </c>
      <c r="P2454" s="9" t="str">
        <f>IF(Search!$L$5="","",IF(ISNUMBER(SEARCH("Jersey",$AU2454))=TRUE,IF(Search!$L$5="N","N",1),""))</f>
        <v/>
      </c>
      <c r="Q2454" s="9" t="str">
        <f>IF(Search!$L$6="","",IF(ISNUMBER(SEARCH("Patch",$AU2454))=TRUE,IF(Search!$L$6="N","N",1),""))</f>
        <v/>
      </c>
      <c r="R2454" s="9" t="str">
        <f>IF(Search!$L$7="","",IF(ISNUMBER(SEARCH("Shield",$AU2454))=TRUE,IF(Search!$L$7="N","N",1),""))</f>
        <v/>
      </c>
      <c r="S2454" s="9" t="str">
        <f>IF(Search!$L$8="","",IF(ISNUMBER(SEARCH("Stick",$AU2454))=TRUE,IF(Search!$L$8="N","N",1),""))</f>
        <v/>
      </c>
      <c r="T2454" s="9" t="str">
        <f>IF(Search!$O$4="","",IF(COUNTA($AW2454)=1,IF(Search!$O$4="N","N",1),""))</f>
        <v/>
      </c>
      <c r="U2454" s="9" t="str">
        <f>IF(Search!$O$5="","",IF($AW2454="","",IF($AW2454&lt;Search!$O$5,"",1)))</f>
        <v/>
      </c>
      <c r="V2454" s="9" t="str">
        <f>IF(Search!$O$6="","",IF($AW2454="","",IF($AW2454&gt;Search!$O$6,"",1)))</f>
        <v/>
      </c>
      <c r="W2454" s="9" t="str">
        <f>IF(Search!$U$4="","",IF($AX2454="","",1))</f>
        <v/>
      </c>
      <c r="X2454" s="9" t="str">
        <f>IF(Search!$U$5="","",IF(ISNUMBER(SEARCH(Search!$U$5,$AX2454))=TRUE,IF(Search!$U$5="N","N",1),""))</f>
        <v/>
      </c>
      <c r="Y2454" s="9" t="str">
        <f>IF(Search!$U$6="","",IF($AY2454&lt;Search!$U$6,"",1))</f>
        <v/>
      </c>
      <c r="Z2454" s="9" t="str">
        <f>IF(Search!$R$4="","",IF(Inventory!$BA2454&lt;Search!$R$4,"",1))</f>
        <v/>
      </c>
      <c r="AA2454" s="9" t="str">
        <f>IF(Search!$R$5="","",IF($BA2454&gt;Search!$R$5,"",1))</f>
        <v/>
      </c>
      <c r="AB2454" s="9" t="str">
        <f>IF(Search!$R$6="","",IF($BB2454&lt;Search!$R$6,"",1))</f>
        <v/>
      </c>
      <c r="AC2454" s="9" t="str">
        <f>IF(Search!$R$7="","",IF($BB2454&lt;Search!$R$7,"",1))</f>
        <v/>
      </c>
      <c r="AD2454" s="45" t="str">
        <f>IF(COUNTIF($A2454:$AC2454,"n")&gt;0,"",IF(SUM($A2454:$AC2454)=COUNTA(Search!$C$4:$C$8,Search!$F$4:$F$8,Search!$I$4:$I$6,Search!$I$8,Search!$L$4:$L$8,Search!$O$4:$O$8,Search!$R$4:$R$7,Search!$U$4:$U$7)-COUNTIF(Search!$C$4:$U$7,"n"),1+LARGE($AD$1:AD2453,1),""))</f>
        <v/>
      </c>
      <c r="AE2454" s="45" t="str">
        <f t="shared" si="121"/>
        <v/>
      </c>
      <c r="AF2454" s="45" t="str">
        <f>IF(AD2454="","",COUNTIF($AE$1:$AE2453,$AE2454)+RANK($AE2454,$AE$2:$AE$10540,1))</f>
        <v/>
      </c>
      <c r="AG2454" s="45" t="str">
        <f t="shared" si="119"/>
        <v/>
      </c>
      <c r="AH2454" s="45" t="str">
        <f>IF($AD2454="","",COUNTIF($AG$1:$AG2453,$AG2454)+RANK($AG2454,$AG$1:$AG$10539,0))</f>
        <v/>
      </c>
      <c r="AI2454" s="10" t="str">
        <f t="shared" si="120"/>
        <v>2015-16 Upper Deck #223 Nikolaj Ehlers YG WPG RC   /   $12</v>
      </c>
      <c r="AJ2454" s="11">
        <v>2015</v>
      </c>
      <c r="AK2454" s="17">
        <v>16</v>
      </c>
      <c r="AL2454" s="12" t="s">
        <v>7</v>
      </c>
      <c r="AM2454" s="10">
        <v>223</v>
      </c>
      <c r="AN2454" s="12" t="s">
        <v>2019</v>
      </c>
      <c r="AO2454" s="9" t="s">
        <v>1908</v>
      </c>
      <c r="AP2454" s="9"/>
      <c r="AQ2454" s="9"/>
      <c r="AR2454" s="14" t="s">
        <v>2481</v>
      </c>
      <c r="AS2454" s="9" t="s">
        <v>2</v>
      </c>
      <c r="AT2454" s="9"/>
      <c r="AU2454" s="9"/>
      <c r="AV2454" s="13"/>
      <c r="AW2454" s="13"/>
      <c r="AX2454" s="9"/>
      <c r="AY2454" s="9"/>
      <c r="AZ2454" s="9"/>
      <c r="BA2454" s="33">
        <v>12</v>
      </c>
      <c r="BB2454" s="33"/>
      <c r="BC2454" s="36">
        <v>42860</v>
      </c>
      <c r="BD2454" s="12" t="s">
        <v>1771</v>
      </c>
    </row>
    <row r="2455" spans="1:56" s="12" customFormat="1" x14ac:dyDescent="0.2">
      <c r="A2455" s="9" t="str">
        <f>IF(Search!$C$5="","",IF(COUNTA(Inventory!$AP2455)=1,1,""))</f>
        <v/>
      </c>
      <c r="B2455" s="9" t="str">
        <f>IF(Search!$C$4="","",IF(ISNUMBER(SEARCH(Search!$C$4,$AR2455))=TRUE,1,""))</f>
        <v/>
      </c>
      <c r="C2455" s="9" t="str">
        <f>IF(Search!$C$6="x",IF(COUNTA($AQ2455)=1,1,"N"),IF(COUNTA($AQ2455)=1,"N",""))</f>
        <v/>
      </c>
      <c r="D2455" s="9" t="str">
        <f>IF(Search!$O$8="","",IF(ISNUMBER(SEARCH(Search!$O$8,$BD2455))=TRUE,1,""))</f>
        <v/>
      </c>
      <c r="E2455" s="9" t="str">
        <f>IF(Search!$C$7="","",IF(ISNUMBER(SEARCH(Search!$C$7,$AN2455))=TRUE,1,""))</f>
        <v/>
      </c>
      <c r="F2455" s="9" t="str">
        <f>IF(Search!$C$8="","",IF(ISNUMBER(SEARCH(Search!$C$8,$AO2455))=TRUE,1,""))</f>
        <v/>
      </c>
      <c r="G2455" s="9" t="str">
        <f>IF(Search!$F$4="","",IF(Inventory!$AJ2455&lt;Search!$F$4,"",1))</f>
        <v/>
      </c>
      <c r="H2455" s="9" t="str">
        <f>IF(Search!$F$5="","",IF(Inventory!$AJ2455&gt;Search!$F$5,"",1))</f>
        <v/>
      </c>
      <c r="I2455" s="9" t="str">
        <f>IF(Search!$F$7="","",IF(Search!$F$8="",IF(ISNUMBER(SEARCH(Search!$F$7,$AL2455))=TRUE,1,""),""))</f>
        <v/>
      </c>
      <c r="J2455" s="9" t="str">
        <f>IF($AL2455=Search!$F$8,1,"")</f>
        <v/>
      </c>
      <c r="K2455" s="9" t="str">
        <f>IF(Search!$I$4="","",IF(COUNTA($AS2455)=1,IF(Search!$I$4="N","N",1),""))</f>
        <v/>
      </c>
      <c r="L2455" s="9" t="str">
        <f>IF(Search!$I$5="","",IF($AS2455="RC",1,""))</f>
        <v/>
      </c>
      <c r="M2455" s="9" t="str">
        <f>IF(Search!$I$6="","",IF($AS2455="RCP",1,""))</f>
        <v/>
      </c>
      <c r="N2455" s="9" t="str">
        <f>IF(Search!$I$8="","",IF(COUNTA($AT2455)=1,IF(Search!$I$8="N","N",1),""))</f>
        <v/>
      </c>
      <c r="O2455" s="9" t="str">
        <f>IF(Search!$L$4="","",IF(COUNTA($AU2455)=1,IF(Search!$L$4="N","N",1),""))</f>
        <v/>
      </c>
      <c r="P2455" s="9" t="str">
        <f>IF(Search!$L$5="","",IF(ISNUMBER(SEARCH("Jersey",$AU2455))=TRUE,IF(Search!$L$5="N","N",1),""))</f>
        <v/>
      </c>
      <c r="Q2455" s="9" t="str">
        <f>IF(Search!$L$6="","",IF(ISNUMBER(SEARCH("Patch",$AU2455))=TRUE,IF(Search!$L$6="N","N",1),""))</f>
        <v/>
      </c>
      <c r="R2455" s="9" t="str">
        <f>IF(Search!$L$7="","",IF(ISNUMBER(SEARCH("Shield",$AU2455))=TRUE,IF(Search!$L$7="N","N",1),""))</f>
        <v/>
      </c>
      <c r="S2455" s="9" t="str">
        <f>IF(Search!$L$8="","",IF(ISNUMBER(SEARCH("Stick",$AU2455))=TRUE,IF(Search!$L$8="N","N",1),""))</f>
        <v/>
      </c>
      <c r="T2455" s="9" t="str">
        <f>IF(Search!$O$4="","",IF(COUNTA($AW2455)=1,IF(Search!$O$4="N","N",1),""))</f>
        <v/>
      </c>
      <c r="U2455" s="9" t="str">
        <f>IF(Search!$O$5="","",IF($AW2455="","",IF($AW2455&lt;Search!$O$5,"",1)))</f>
        <v/>
      </c>
      <c r="V2455" s="9" t="str">
        <f>IF(Search!$O$6="","",IF($AW2455="","",IF($AW2455&gt;Search!$O$6,"",1)))</f>
        <v/>
      </c>
      <c r="W2455" s="9" t="str">
        <f>IF(Search!$U$4="","",IF($AX2455="","",1))</f>
        <v/>
      </c>
      <c r="X2455" s="9" t="str">
        <f>IF(Search!$U$5="","",IF(ISNUMBER(SEARCH(Search!$U$5,$AX2455))=TRUE,IF(Search!$U$5="N","N",1),""))</f>
        <v/>
      </c>
      <c r="Y2455" s="9" t="str">
        <f>IF(Search!$U$6="","",IF($AY2455&lt;Search!$U$6,"",1))</f>
        <v/>
      </c>
      <c r="Z2455" s="9" t="str">
        <f>IF(Search!$R$4="","",IF(Inventory!$BA2455&lt;Search!$R$4,"",1))</f>
        <v/>
      </c>
      <c r="AA2455" s="9" t="str">
        <f>IF(Search!$R$5="","",IF($BA2455&gt;Search!$R$5,"",1))</f>
        <v/>
      </c>
      <c r="AB2455" s="9" t="str">
        <f>IF(Search!$R$6="","",IF($BB2455&lt;Search!$R$6,"",1))</f>
        <v/>
      </c>
      <c r="AC2455" s="9" t="str">
        <f>IF(Search!$R$7="","",IF($BB2455&lt;Search!$R$7,"",1))</f>
        <v/>
      </c>
      <c r="AD2455" s="45" t="str">
        <f>IF(COUNTIF($A2455:$AC2455,"n")&gt;0,"",IF(SUM($A2455:$AC2455)=COUNTA(Search!$C$4:$C$8,Search!$F$4:$F$8,Search!$I$4:$I$6,Search!$I$8,Search!$L$4:$L$8,Search!$O$4:$O$8,Search!$R$4:$R$7,Search!$U$4:$U$7)-COUNTIF(Search!$C$4:$U$7,"n"),1+LARGE($AD$1:AD2454,1),""))</f>
        <v/>
      </c>
      <c r="AE2455" s="45" t="str">
        <f t="shared" si="121"/>
        <v/>
      </c>
      <c r="AF2455" s="45" t="str">
        <f>IF(AD2455="","",COUNTIF($AE$1:$AE2454,$AE2455)+RANK($AE2455,$AE$2:$AE$10540,1))</f>
        <v/>
      </c>
      <c r="AG2455" s="45" t="str">
        <f t="shared" si="119"/>
        <v/>
      </c>
      <c r="AH2455" s="45" t="str">
        <f>IF($AD2455="","",COUNTIF($AG$1:$AG2454,$AG2455)+RANK($AG2455,$AG$1:$AG$10539,0))</f>
        <v/>
      </c>
      <c r="AI2455" s="10" t="str">
        <f t="shared" si="120"/>
        <v>2015-16 Upper Deck #224 Slater Koekkoek YG TBL RC   /   $4</v>
      </c>
      <c r="AJ2455" s="11">
        <v>2015</v>
      </c>
      <c r="AK2455" s="17">
        <v>16</v>
      </c>
      <c r="AL2455" s="12" t="s">
        <v>7</v>
      </c>
      <c r="AM2455" s="10">
        <v>224</v>
      </c>
      <c r="AN2455" s="12" t="s">
        <v>2020</v>
      </c>
      <c r="AO2455" s="9" t="s">
        <v>1925</v>
      </c>
      <c r="AP2455" s="9"/>
      <c r="AQ2455" s="9"/>
      <c r="AR2455" s="14" t="s">
        <v>2481</v>
      </c>
      <c r="AS2455" s="9" t="s">
        <v>2</v>
      </c>
      <c r="AT2455" s="9"/>
      <c r="AU2455" s="9"/>
      <c r="AV2455" s="13"/>
      <c r="AW2455" s="13"/>
      <c r="AX2455" s="9"/>
      <c r="AY2455" s="9"/>
      <c r="AZ2455" s="9"/>
      <c r="BA2455" s="33">
        <v>4</v>
      </c>
      <c r="BB2455" s="33"/>
      <c r="BC2455" s="36">
        <v>42860</v>
      </c>
      <c r="BD2455" s="12" t="s">
        <v>1771</v>
      </c>
    </row>
    <row r="2456" spans="1:56" s="12" customFormat="1" x14ac:dyDescent="0.2">
      <c r="A2456" s="9" t="str">
        <f>IF(Search!$C$5="","",IF(COUNTA(Inventory!$AP2456)=1,1,""))</f>
        <v/>
      </c>
      <c r="B2456" s="9" t="str">
        <f>IF(Search!$C$4="","",IF(ISNUMBER(SEARCH(Search!$C$4,$AR2456))=TRUE,1,""))</f>
        <v/>
      </c>
      <c r="C2456" s="9" t="str">
        <f>IF(Search!$C$6="x",IF(COUNTA($AQ2456)=1,1,"N"),IF(COUNTA($AQ2456)=1,"N",""))</f>
        <v/>
      </c>
      <c r="D2456" s="9" t="str">
        <f>IF(Search!$O$8="","",IF(ISNUMBER(SEARCH(Search!$O$8,$BD2456))=TRUE,1,""))</f>
        <v/>
      </c>
      <c r="E2456" s="9" t="str">
        <f>IF(Search!$C$7="","",IF(ISNUMBER(SEARCH(Search!$C$7,$AN2456))=TRUE,1,""))</f>
        <v/>
      </c>
      <c r="F2456" s="9" t="str">
        <f>IF(Search!$C$8="","",IF(ISNUMBER(SEARCH(Search!$C$8,$AO2456))=TRUE,1,""))</f>
        <v/>
      </c>
      <c r="G2456" s="9" t="str">
        <f>IF(Search!$F$4="","",IF(Inventory!$AJ2456&lt;Search!$F$4,"",1))</f>
        <v/>
      </c>
      <c r="H2456" s="9" t="str">
        <f>IF(Search!$F$5="","",IF(Inventory!$AJ2456&gt;Search!$F$5,"",1))</f>
        <v/>
      </c>
      <c r="I2456" s="9" t="str">
        <f>IF(Search!$F$7="","",IF(Search!$F$8="",IF(ISNUMBER(SEARCH(Search!$F$7,$AL2456))=TRUE,1,""),""))</f>
        <v/>
      </c>
      <c r="J2456" s="9" t="str">
        <f>IF($AL2456=Search!$F$8,1,"")</f>
        <v/>
      </c>
      <c r="K2456" s="9" t="str">
        <f>IF(Search!$I$4="","",IF(COUNTA($AS2456)=1,IF(Search!$I$4="N","N",1),""))</f>
        <v/>
      </c>
      <c r="L2456" s="9" t="str">
        <f>IF(Search!$I$5="","",IF($AS2456="RC",1,""))</f>
        <v/>
      </c>
      <c r="M2456" s="9" t="str">
        <f>IF(Search!$I$6="","",IF($AS2456="RCP",1,""))</f>
        <v/>
      </c>
      <c r="N2456" s="9" t="str">
        <f>IF(Search!$I$8="","",IF(COUNTA($AT2456)=1,IF(Search!$I$8="N","N",1),""))</f>
        <v/>
      </c>
      <c r="O2456" s="9" t="str">
        <f>IF(Search!$L$4="","",IF(COUNTA($AU2456)=1,IF(Search!$L$4="N","N",1),""))</f>
        <v/>
      </c>
      <c r="P2456" s="9" t="str">
        <f>IF(Search!$L$5="","",IF(ISNUMBER(SEARCH("Jersey",$AU2456))=TRUE,IF(Search!$L$5="N","N",1),""))</f>
        <v/>
      </c>
      <c r="Q2456" s="9" t="str">
        <f>IF(Search!$L$6="","",IF(ISNUMBER(SEARCH("Patch",$AU2456))=TRUE,IF(Search!$L$6="N","N",1),""))</f>
        <v/>
      </c>
      <c r="R2456" s="9" t="str">
        <f>IF(Search!$L$7="","",IF(ISNUMBER(SEARCH("Shield",$AU2456))=TRUE,IF(Search!$L$7="N","N",1),""))</f>
        <v/>
      </c>
      <c r="S2456" s="9" t="str">
        <f>IF(Search!$L$8="","",IF(ISNUMBER(SEARCH("Stick",$AU2456))=TRUE,IF(Search!$L$8="N","N",1),""))</f>
        <v/>
      </c>
      <c r="T2456" s="9" t="str">
        <f>IF(Search!$O$4="","",IF(COUNTA($AW2456)=1,IF(Search!$O$4="N","N",1),""))</f>
        <v/>
      </c>
      <c r="U2456" s="9" t="str">
        <f>IF(Search!$O$5="","",IF($AW2456="","",IF($AW2456&lt;Search!$O$5,"",1)))</f>
        <v/>
      </c>
      <c r="V2456" s="9" t="str">
        <f>IF(Search!$O$6="","",IF($AW2456="","",IF($AW2456&gt;Search!$O$6,"",1)))</f>
        <v/>
      </c>
      <c r="W2456" s="9" t="str">
        <f>IF(Search!$U$4="","",IF($AX2456="","",1))</f>
        <v/>
      </c>
      <c r="X2456" s="9" t="str">
        <f>IF(Search!$U$5="","",IF(ISNUMBER(SEARCH(Search!$U$5,$AX2456))=TRUE,IF(Search!$U$5="N","N",1),""))</f>
        <v/>
      </c>
      <c r="Y2456" s="9" t="str">
        <f>IF(Search!$U$6="","",IF($AY2456&lt;Search!$U$6,"",1))</f>
        <v/>
      </c>
      <c r="Z2456" s="9" t="str">
        <f>IF(Search!$R$4="","",IF(Inventory!$BA2456&lt;Search!$R$4,"",1))</f>
        <v/>
      </c>
      <c r="AA2456" s="9" t="str">
        <f>IF(Search!$R$5="","",IF($BA2456&gt;Search!$R$5,"",1))</f>
        <v/>
      </c>
      <c r="AB2456" s="9" t="str">
        <f>IF(Search!$R$6="","",IF($BB2456&lt;Search!$R$6,"",1))</f>
        <v/>
      </c>
      <c r="AC2456" s="9" t="str">
        <f>IF(Search!$R$7="","",IF($BB2456&lt;Search!$R$7,"",1))</f>
        <v/>
      </c>
      <c r="AD2456" s="45" t="str">
        <f>IF(COUNTIF($A2456:$AC2456,"n")&gt;0,"",IF(SUM($A2456:$AC2456)=COUNTA(Search!$C$4:$C$8,Search!$F$4:$F$8,Search!$I$4:$I$6,Search!$I$8,Search!$L$4:$L$8,Search!$O$4:$O$8,Search!$R$4:$R$7,Search!$U$4:$U$7)-COUNTIF(Search!$C$4:$U$7,"n"),1+LARGE($AD$1:AD2455,1),""))</f>
        <v/>
      </c>
      <c r="AE2456" s="45" t="str">
        <f t="shared" si="121"/>
        <v/>
      </c>
      <c r="AF2456" s="45" t="str">
        <f>IF(AD2456="","",COUNTIF($AE$1:$AE2455,$AE2456)+RANK($AE2456,$AE$2:$AE$10540,1))</f>
        <v/>
      </c>
      <c r="AG2456" s="45" t="str">
        <f t="shared" si="119"/>
        <v/>
      </c>
      <c r="AH2456" s="45" t="str">
        <f>IF($AD2456="","",COUNTIF($AG$1:$AG2455,$AG2456)+RANK($AG2456,$AG$1:$AG$10539,0))</f>
        <v/>
      </c>
      <c r="AI2456" s="10" t="str">
        <f t="shared" si="120"/>
        <v>2015-16 Upper Deck #225 Ronalds Kenins YG VAN RC   /   $5</v>
      </c>
      <c r="AJ2456" s="11">
        <v>2015</v>
      </c>
      <c r="AK2456" s="17">
        <v>16</v>
      </c>
      <c r="AL2456" s="12" t="s">
        <v>7</v>
      </c>
      <c r="AM2456" s="10">
        <v>225</v>
      </c>
      <c r="AN2456" s="12" t="s">
        <v>2021</v>
      </c>
      <c r="AO2456" s="9" t="s">
        <v>1951</v>
      </c>
      <c r="AP2456" s="9"/>
      <c r="AQ2456" s="9"/>
      <c r="AR2456" s="14" t="s">
        <v>2481</v>
      </c>
      <c r="AS2456" s="9" t="s">
        <v>2</v>
      </c>
      <c r="AT2456" s="9"/>
      <c r="AU2456" s="9"/>
      <c r="AV2456" s="13"/>
      <c r="AW2456" s="13"/>
      <c r="AX2456" s="9"/>
      <c r="AY2456" s="9"/>
      <c r="AZ2456" s="9"/>
      <c r="BA2456" s="33">
        <v>5</v>
      </c>
      <c r="BB2456" s="33"/>
      <c r="BC2456" s="36">
        <v>42860</v>
      </c>
      <c r="BD2456" s="12" t="s">
        <v>1771</v>
      </c>
    </row>
    <row r="2457" spans="1:56" s="12" customFormat="1" x14ac:dyDescent="0.2">
      <c r="A2457" s="9" t="str">
        <f>IF(Search!$C$5="","",IF(COUNTA(Inventory!$AP2457)=1,1,""))</f>
        <v/>
      </c>
      <c r="B2457" s="9" t="str">
        <f>IF(Search!$C$4="","",IF(ISNUMBER(SEARCH(Search!$C$4,$AR2457))=TRUE,1,""))</f>
        <v/>
      </c>
      <c r="C2457" s="9" t="str">
        <f>IF(Search!$C$6="x",IF(COUNTA($AQ2457)=1,1,"N"),IF(COUNTA($AQ2457)=1,"N",""))</f>
        <v/>
      </c>
      <c r="D2457" s="9" t="str">
        <f>IF(Search!$O$8="","",IF(ISNUMBER(SEARCH(Search!$O$8,$BD2457))=TRUE,1,""))</f>
        <v/>
      </c>
      <c r="E2457" s="9" t="str">
        <f>IF(Search!$C$7="","",IF(ISNUMBER(SEARCH(Search!$C$7,$AN2457))=TRUE,1,""))</f>
        <v/>
      </c>
      <c r="F2457" s="9" t="str">
        <f>IF(Search!$C$8="","",IF(ISNUMBER(SEARCH(Search!$C$8,$AO2457))=TRUE,1,""))</f>
        <v/>
      </c>
      <c r="G2457" s="9" t="str">
        <f>IF(Search!$F$4="","",IF(Inventory!$AJ2457&lt;Search!$F$4,"",1))</f>
        <v/>
      </c>
      <c r="H2457" s="9" t="str">
        <f>IF(Search!$F$5="","",IF(Inventory!$AJ2457&gt;Search!$F$5,"",1))</f>
        <v/>
      </c>
      <c r="I2457" s="9" t="str">
        <f>IF(Search!$F$7="","",IF(Search!$F$8="",IF(ISNUMBER(SEARCH(Search!$F$7,$AL2457))=TRUE,1,""),""))</f>
        <v/>
      </c>
      <c r="J2457" s="9" t="str">
        <f>IF($AL2457=Search!$F$8,1,"")</f>
        <v/>
      </c>
      <c r="K2457" s="9" t="str">
        <f>IF(Search!$I$4="","",IF(COUNTA($AS2457)=1,IF(Search!$I$4="N","N",1),""))</f>
        <v/>
      </c>
      <c r="L2457" s="9" t="str">
        <f>IF(Search!$I$5="","",IF($AS2457="RC",1,""))</f>
        <v/>
      </c>
      <c r="M2457" s="9" t="str">
        <f>IF(Search!$I$6="","",IF($AS2457="RCP",1,""))</f>
        <v/>
      </c>
      <c r="N2457" s="9" t="str">
        <f>IF(Search!$I$8="","",IF(COUNTA($AT2457)=1,IF(Search!$I$8="N","N",1),""))</f>
        <v/>
      </c>
      <c r="O2457" s="9" t="str">
        <f>IF(Search!$L$4="","",IF(COUNTA($AU2457)=1,IF(Search!$L$4="N","N",1),""))</f>
        <v/>
      </c>
      <c r="P2457" s="9" t="str">
        <f>IF(Search!$L$5="","",IF(ISNUMBER(SEARCH("Jersey",$AU2457))=TRUE,IF(Search!$L$5="N","N",1),""))</f>
        <v/>
      </c>
      <c r="Q2457" s="9" t="str">
        <f>IF(Search!$L$6="","",IF(ISNUMBER(SEARCH("Patch",$AU2457))=TRUE,IF(Search!$L$6="N","N",1),""))</f>
        <v/>
      </c>
      <c r="R2457" s="9" t="str">
        <f>IF(Search!$L$7="","",IF(ISNUMBER(SEARCH("Shield",$AU2457))=TRUE,IF(Search!$L$7="N","N",1),""))</f>
        <v/>
      </c>
      <c r="S2457" s="9" t="str">
        <f>IF(Search!$L$8="","",IF(ISNUMBER(SEARCH("Stick",$AU2457))=TRUE,IF(Search!$L$8="N","N",1),""))</f>
        <v/>
      </c>
      <c r="T2457" s="9" t="str">
        <f>IF(Search!$O$4="","",IF(COUNTA($AW2457)=1,IF(Search!$O$4="N","N",1),""))</f>
        <v/>
      </c>
      <c r="U2457" s="9" t="str">
        <f>IF(Search!$O$5="","",IF($AW2457="","",IF($AW2457&lt;Search!$O$5,"",1)))</f>
        <v/>
      </c>
      <c r="V2457" s="9" t="str">
        <f>IF(Search!$O$6="","",IF($AW2457="","",IF($AW2457&gt;Search!$O$6,"",1)))</f>
        <v/>
      </c>
      <c r="W2457" s="9" t="str">
        <f>IF(Search!$U$4="","",IF($AX2457="","",1))</f>
        <v/>
      </c>
      <c r="X2457" s="9" t="str">
        <f>IF(Search!$U$5="","",IF(ISNUMBER(SEARCH(Search!$U$5,$AX2457))=TRUE,IF(Search!$U$5="N","N",1),""))</f>
        <v/>
      </c>
      <c r="Y2457" s="9" t="str">
        <f>IF(Search!$U$6="","",IF($AY2457&lt;Search!$U$6,"",1))</f>
        <v/>
      </c>
      <c r="Z2457" s="9" t="str">
        <f>IF(Search!$R$4="","",IF(Inventory!$BA2457&lt;Search!$R$4,"",1))</f>
        <v/>
      </c>
      <c r="AA2457" s="9" t="str">
        <f>IF(Search!$R$5="","",IF($BA2457&gt;Search!$R$5,"",1))</f>
        <v/>
      </c>
      <c r="AB2457" s="9" t="str">
        <f>IF(Search!$R$6="","",IF($BB2457&lt;Search!$R$6,"",1))</f>
        <v/>
      </c>
      <c r="AC2457" s="9" t="str">
        <f>IF(Search!$R$7="","",IF($BB2457&lt;Search!$R$7,"",1))</f>
        <v/>
      </c>
      <c r="AD2457" s="45" t="str">
        <f>IF(COUNTIF($A2457:$AC2457,"n")&gt;0,"",IF(SUM($A2457:$AC2457)=COUNTA(Search!$C$4:$C$8,Search!$F$4:$F$8,Search!$I$4:$I$6,Search!$I$8,Search!$L$4:$L$8,Search!$O$4:$O$8,Search!$R$4:$R$7,Search!$U$4:$U$7)-COUNTIF(Search!$C$4:$U$7,"n"),1+LARGE($AD$1:AD2456,1),""))</f>
        <v/>
      </c>
      <c r="AE2457" s="45" t="str">
        <f t="shared" si="121"/>
        <v/>
      </c>
      <c r="AF2457" s="45" t="str">
        <f>IF(AD2457="","",COUNTIF($AE$1:$AE2456,$AE2457)+RANK($AE2457,$AE$2:$AE$10540,1))</f>
        <v/>
      </c>
      <c r="AG2457" s="45" t="str">
        <f t="shared" si="119"/>
        <v/>
      </c>
      <c r="AH2457" s="45" t="str">
        <f>IF($AD2457="","",COUNTIF($AG$1:$AG2456,$AG2457)+RANK($AG2457,$AG$1:$AG$10539,0))</f>
        <v/>
      </c>
      <c r="AI2457" s="10" t="str">
        <f t="shared" si="120"/>
        <v>2015-16 Upper Deck #226 Daniel Sprong YG PIT RC   /   $8</v>
      </c>
      <c r="AJ2457" s="11">
        <v>2015</v>
      </c>
      <c r="AK2457" s="17">
        <v>16</v>
      </c>
      <c r="AL2457" s="12" t="s">
        <v>7</v>
      </c>
      <c r="AM2457" s="10">
        <v>226</v>
      </c>
      <c r="AN2457" s="12" t="s">
        <v>2022</v>
      </c>
      <c r="AO2457" s="9" t="s">
        <v>1916</v>
      </c>
      <c r="AP2457" s="9"/>
      <c r="AQ2457" s="9"/>
      <c r="AR2457" s="14" t="s">
        <v>2481</v>
      </c>
      <c r="AS2457" s="9" t="s">
        <v>2</v>
      </c>
      <c r="AT2457" s="9"/>
      <c r="AU2457" s="9"/>
      <c r="AV2457" s="13"/>
      <c r="AW2457" s="13"/>
      <c r="AX2457" s="9"/>
      <c r="AY2457" s="9"/>
      <c r="AZ2457" s="9"/>
      <c r="BA2457" s="33">
        <v>8</v>
      </c>
      <c r="BB2457" s="33"/>
      <c r="BC2457" s="36">
        <v>42860</v>
      </c>
      <c r="BD2457" s="12" t="s">
        <v>1771</v>
      </c>
    </row>
    <row r="2458" spans="1:56" s="12" customFormat="1" x14ac:dyDescent="0.2">
      <c r="A2458" s="9" t="str">
        <f>IF(Search!$C$5="","",IF(COUNTA(Inventory!$AP2458)=1,1,""))</f>
        <v/>
      </c>
      <c r="B2458" s="9" t="str">
        <f>IF(Search!$C$4="","",IF(ISNUMBER(SEARCH(Search!$C$4,$AR2458))=TRUE,1,""))</f>
        <v/>
      </c>
      <c r="C2458" s="9" t="str">
        <f>IF(Search!$C$6="x",IF(COUNTA($AQ2458)=1,1,"N"),IF(COUNTA($AQ2458)=1,"N",""))</f>
        <v/>
      </c>
      <c r="D2458" s="9" t="str">
        <f>IF(Search!$O$8="","",IF(ISNUMBER(SEARCH(Search!$O$8,$BD2458))=TRUE,1,""))</f>
        <v/>
      </c>
      <c r="E2458" s="9" t="str">
        <f>IF(Search!$C$7="","",IF(ISNUMBER(SEARCH(Search!$C$7,$AN2458))=TRUE,1,""))</f>
        <v/>
      </c>
      <c r="F2458" s="9" t="str">
        <f>IF(Search!$C$8="","",IF(ISNUMBER(SEARCH(Search!$C$8,$AO2458))=TRUE,1,""))</f>
        <v/>
      </c>
      <c r="G2458" s="9" t="str">
        <f>IF(Search!$F$4="","",IF(Inventory!$AJ2458&lt;Search!$F$4,"",1))</f>
        <v/>
      </c>
      <c r="H2458" s="9" t="str">
        <f>IF(Search!$F$5="","",IF(Inventory!$AJ2458&gt;Search!$F$5,"",1))</f>
        <v/>
      </c>
      <c r="I2458" s="9" t="str">
        <f>IF(Search!$F$7="","",IF(Search!$F$8="",IF(ISNUMBER(SEARCH(Search!$F$7,$AL2458))=TRUE,1,""),""))</f>
        <v/>
      </c>
      <c r="J2458" s="9" t="str">
        <f>IF($AL2458=Search!$F$8,1,"")</f>
        <v/>
      </c>
      <c r="K2458" s="9" t="str">
        <f>IF(Search!$I$4="","",IF(COUNTA($AS2458)=1,IF(Search!$I$4="N","N",1),""))</f>
        <v/>
      </c>
      <c r="L2458" s="9" t="str">
        <f>IF(Search!$I$5="","",IF($AS2458="RC",1,""))</f>
        <v/>
      </c>
      <c r="M2458" s="9" t="str">
        <f>IF(Search!$I$6="","",IF($AS2458="RCP",1,""))</f>
        <v/>
      </c>
      <c r="N2458" s="9" t="str">
        <f>IF(Search!$I$8="","",IF(COUNTA($AT2458)=1,IF(Search!$I$8="N","N",1),""))</f>
        <v/>
      </c>
      <c r="O2458" s="9" t="str">
        <f>IF(Search!$L$4="","",IF(COUNTA($AU2458)=1,IF(Search!$L$4="N","N",1),""))</f>
        <v/>
      </c>
      <c r="P2458" s="9" t="str">
        <f>IF(Search!$L$5="","",IF(ISNUMBER(SEARCH("Jersey",$AU2458))=TRUE,IF(Search!$L$5="N","N",1),""))</f>
        <v/>
      </c>
      <c r="Q2458" s="9" t="str">
        <f>IF(Search!$L$6="","",IF(ISNUMBER(SEARCH("Patch",$AU2458))=TRUE,IF(Search!$L$6="N","N",1),""))</f>
        <v/>
      </c>
      <c r="R2458" s="9" t="str">
        <f>IF(Search!$L$7="","",IF(ISNUMBER(SEARCH("Shield",$AU2458))=TRUE,IF(Search!$L$7="N","N",1),""))</f>
        <v/>
      </c>
      <c r="S2458" s="9" t="str">
        <f>IF(Search!$L$8="","",IF(ISNUMBER(SEARCH("Stick",$AU2458))=TRUE,IF(Search!$L$8="N","N",1),""))</f>
        <v/>
      </c>
      <c r="T2458" s="9" t="str">
        <f>IF(Search!$O$4="","",IF(COUNTA($AW2458)=1,IF(Search!$O$4="N","N",1),""))</f>
        <v/>
      </c>
      <c r="U2458" s="9" t="str">
        <f>IF(Search!$O$5="","",IF($AW2458="","",IF($AW2458&lt;Search!$O$5,"",1)))</f>
        <v/>
      </c>
      <c r="V2458" s="9" t="str">
        <f>IF(Search!$O$6="","",IF($AW2458="","",IF($AW2458&gt;Search!$O$6,"",1)))</f>
        <v/>
      </c>
      <c r="W2458" s="9" t="str">
        <f>IF(Search!$U$4="","",IF($AX2458="","",1))</f>
        <v/>
      </c>
      <c r="X2458" s="9" t="str">
        <f>IF(Search!$U$5="","",IF(ISNUMBER(SEARCH(Search!$U$5,$AX2458))=TRUE,IF(Search!$U$5="N","N",1),""))</f>
        <v/>
      </c>
      <c r="Y2458" s="9" t="str">
        <f>IF(Search!$U$6="","",IF($AY2458&lt;Search!$U$6,"",1))</f>
        <v/>
      </c>
      <c r="Z2458" s="9" t="str">
        <f>IF(Search!$R$4="","",IF(Inventory!$BA2458&lt;Search!$R$4,"",1))</f>
        <v/>
      </c>
      <c r="AA2458" s="9" t="str">
        <f>IF(Search!$R$5="","",IF($BA2458&gt;Search!$R$5,"",1))</f>
        <v/>
      </c>
      <c r="AB2458" s="9" t="str">
        <f>IF(Search!$R$6="","",IF($BB2458&lt;Search!$R$6,"",1))</f>
        <v/>
      </c>
      <c r="AC2458" s="9" t="str">
        <f>IF(Search!$R$7="","",IF($BB2458&lt;Search!$R$7,"",1))</f>
        <v/>
      </c>
      <c r="AD2458" s="45" t="str">
        <f>IF(COUNTIF($A2458:$AC2458,"n")&gt;0,"",IF(SUM($A2458:$AC2458)=COUNTA(Search!$C$4:$C$8,Search!$F$4:$F$8,Search!$I$4:$I$6,Search!$I$8,Search!$L$4:$L$8,Search!$O$4:$O$8,Search!$R$4:$R$7,Search!$U$4:$U$7)-COUNTIF(Search!$C$4:$U$7,"n"),1+LARGE($AD$1:AD2457,1),""))</f>
        <v/>
      </c>
      <c r="AE2458" s="45" t="str">
        <f t="shared" si="121"/>
        <v/>
      </c>
      <c r="AF2458" s="45" t="str">
        <f>IF(AD2458="","",COUNTIF($AE$1:$AE2457,$AE2458)+RANK($AE2458,$AE$2:$AE$10540,1))</f>
        <v/>
      </c>
      <c r="AG2458" s="45" t="str">
        <f t="shared" si="119"/>
        <v/>
      </c>
      <c r="AH2458" s="45" t="str">
        <f>IF($AD2458="","",COUNTIF($AG$1:$AG2457,$AG2458)+RANK($AG2458,$AG$1:$AG$10539,0))</f>
        <v/>
      </c>
      <c r="AI2458" s="10" t="str">
        <f t="shared" si="120"/>
        <v>2015-16 Upper Deck #227 Nicolas Petan YG WPG RC   /   $6</v>
      </c>
      <c r="AJ2458" s="11">
        <v>2015</v>
      </c>
      <c r="AK2458" s="17">
        <v>16</v>
      </c>
      <c r="AL2458" s="12" t="s">
        <v>7</v>
      </c>
      <c r="AM2458" s="10">
        <v>227</v>
      </c>
      <c r="AN2458" s="12" t="s">
        <v>2023</v>
      </c>
      <c r="AO2458" s="9" t="s">
        <v>1908</v>
      </c>
      <c r="AP2458" s="9"/>
      <c r="AQ2458" s="9"/>
      <c r="AR2458" s="14" t="s">
        <v>2481</v>
      </c>
      <c r="AS2458" s="9" t="s">
        <v>2</v>
      </c>
      <c r="AT2458" s="9"/>
      <c r="AU2458" s="9"/>
      <c r="AV2458" s="13"/>
      <c r="AW2458" s="13"/>
      <c r="AX2458" s="9"/>
      <c r="AY2458" s="9"/>
      <c r="AZ2458" s="9"/>
      <c r="BA2458" s="33">
        <v>6</v>
      </c>
      <c r="BB2458" s="33"/>
      <c r="BC2458" s="36">
        <v>42860</v>
      </c>
      <c r="BD2458" s="12" t="s">
        <v>1771</v>
      </c>
    </row>
    <row r="2459" spans="1:56" s="12" customFormat="1" x14ac:dyDescent="0.2">
      <c r="A2459" s="9" t="str">
        <f>IF(Search!$C$5="","",IF(COUNTA(Inventory!$AP2459)=1,1,""))</f>
        <v/>
      </c>
      <c r="B2459" s="9" t="str">
        <f>IF(Search!$C$4="","",IF(ISNUMBER(SEARCH(Search!$C$4,$AR2459))=TRUE,1,""))</f>
        <v/>
      </c>
      <c r="C2459" s="9" t="str">
        <f>IF(Search!$C$6="x",IF(COUNTA($AQ2459)=1,1,"N"),IF(COUNTA($AQ2459)=1,"N",""))</f>
        <v/>
      </c>
      <c r="D2459" s="9" t="str">
        <f>IF(Search!$O$8="","",IF(ISNUMBER(SEARCH(Search!$O$8,$BD2459))=TRUE,1,""))</f>
        <v/>
      </c>
      <c r="E2459" s="9" t="str">
        <f>IF(Search!$C$7="","",IF(ISNUMBER(SEARCH(Search!$C$7,$AN2459))=TRUE,1,""))</f>
        <v/>
      </c>
      <c r="F2459" s="9" t="str">
        <f>IF(Search!$C$8="","",IF(ISNUMBER(SEARCH(Search!$C$8,$AO2459))=TRUE,1,""))</f>
        <v/>
      </c>
      <c r="G2459" s="9" t="str">
        <f>IF(Search!$F$4="","",IF(Inventory!$AJ2459&lt;Search!$F$4,"",1))</f>
        <v/>
      </c>
      <c r="H2459" s="9" t="str">
        <f>IF(Search!$F$5="","",IF(Inventory!$AJ2459&gt;Search!$F$5,"",1))</f>
        <v/>
      </c>
      <c r="I2459" s="9" t="str">
        <f>IF(Search!$F$7="","",IF(Search!$F$8="",IF(ISNUMBER(SEARCH(Search!$F$7,$AL2459))=TRUE,1,""),""))</f>
        <v/>
      </c>
      <c r="J2459" s="9" t="str">
        <f>IF($AL2459=Search!$F$8,1,"")</f>
        <v/>
      </c>
      <c r="K2459" s="9" t="str">
        <f>IF(Search!$I$4="","",IF(COUNTA($AS2459)=1,IF(Search!$I$4="N","N",1),""))</f>
        <v/>
      </c>
      <c r="L2459" s="9" t="str">
        <f>IF(Search!$I$5="","",IF($AS2459="RC",1,""))</f>
        <v/>
      </c>
      <c r="M2459" s="9" t="str">
        <f>IF(Search!$I$6="","",IF($AS2459="RCP",1,""))</f>
        <v/>
      </c>
      <c r="N2459" s="9" t="str">
        <f>IF(Search!$I$8="","",IF(COUNTA($AT2459)=1,IF(Search!$I$8="N","N",1),""))</f>
        <v/>
      </c>
      <c r="O2459" s="9" t="str">
        <f>IF(Search!$L$4="","",IF(COUNTA($AU2459)=1,IF(Search!$L$4="N","N",1),""))</f>
        <v/>
      </c>
      <c r="P2459" s="9" t="str">
        <f>IF(Search!$L$5="","",IF(ISNUMBER(SEARCH("Jersey",$AU2459))=TRUE,IF(Search!$L$5="N","N",1),""))</f>
        <v/>
      </c>
      <c r="Q2459" s="9" t="str">
        <f>IF(Search!$L$6="","",IF(ISNUMBER(SEARCH("Patch",$AU2459))=TRUE,IF(Search!$L$6="N","N",1),""))</f>
        <v/>
      </c>
      <c r="R2459" s="9" t="str">
        <f>IF(Search!$L$7="","",IF(ISNUMBER(SEARCH("Shield",$AU2459))=TRUE,IF(Search!$L$7="N","N",1),""))</f>
        <v/>
      </c>
      <c r="S2459" s="9" t="str">
        <f>IF(Search!$L$8="","",IF(ISNUMBER(SEARCH("Stick",$AU2459))=TRUE,IF(Search!$L$8="N","N",1),""))</f>
        <v/>
      </c>
      <c r="T2459" s="9" t="str">
        <f>IF(Search!$O$4="","",IF(COUNTA($AW2459)=1,IF(Search!$O$4="N","N",1),""))</f>
        <v/>
      </c>
      <c r="U2459" s="9" t="str">
        <f>IF(Search!$O$5="","",IF($AW2459="","",IF($AW2459&lt;Search!$O$5,"",1)))</f>
        <v/>
      </c>
      <c r="V2459" s="9" t="str">
        <f>IF(Search!$O$6="","",IF($AW2459="","",IF($AW2459&gt;Search!$O$6,"",1)))</f>
        <v/>
      </c>
      <c r="W2459" s="9" t="str">
        <f>IF(Search!$U$4="","",IF($AX2459="","",1))</f>
        <v/>
      </c>
      <c r="X2459" s="9" t="str">
        <f>IF(Search!$U$5="","",IF(ISNUMBER(SEARCH(Search!$U$5,$AX2459))=TRUE,IF(Search!$U$5="N","N",1),""))</f>
        <v/>
      </c>
      <c r="Y2459" s="9" t="str">
        <f>IF(Search!$U$6="","",IF($AY2459&lt;Search!$U$6,"",1))</f>
        <v/>
      </c>
      <c r="Z2459" s="9" t="str">
        <f>IF(Search!$R$4="","",IF(Inventory!$BA2459&lt;Search!$R$4,"",1))</f>
        <v/>
      </c>
      <c r="AA2459" s="9" t="str">
        <f>IF(Search!$R$5="","",IF($BA2459&gt;Search!$R$5,"",1))</f>
        <v/>
      </c>
      <c r="AB2459" s="9" t="str">
        <f>IF(Search!$R$6="","",IF($BB2459&lt;Search!$R$6,"",1))</f>
        <v/>
      </c>
      <c r="AC2459" s="9" t="str">
        <f>IF(Search!$R$7="","",IF($BB2459&lt;Search!$R$7,"",1))</f>
        <v/>
      </c>
      <c r="AD2459" s="45" t="str">
        <f>IF(COUNTIF($A2459:$AC2459,"n")&gt;0,"",IF(SUM($A2459:$AC2459)=COUNTA(Search!$C$4:$C$8,Search!$F$4:$F$8,Search!$I$4:$I$6,Search!$I$8,Search!$L$4:$L$8,Search!$O$4:$O$8,Search!$R$4:$R$7,Search!$U$4:$U$7)-COUNTIF(Search!$C$4:$U$7,"n"),1+LARGE($AD$1:AD2458,1),""))</f>
        <v/>
      </c>
      <c r="AE2459" s="45" t="str">
        <f t="shared" si="121"/>
        <v/>
      </c>
      <c r="AF2459" s="45" t="str">
        <f>IF(AD2459="","",COUNTIF($AE$1:$AE2458,$AE2459)+RANK($AE2459,$AE$2:$AE$10540,1))</f>
        <v/>
      </c>
      <c r="AG2459" s="45" t="str">
        <f t="shared" si="119"/>
        <v/>
      </c>
      <c r="AH2459" s="45" t="str">
        <f>IF($AD2459="","",COUNTIF($AG$1:$AG2458,$AG2459)+RANK($AG2459,$AG$1:$AG$10539,0))</f>
        <v/>
      </c>
      <c r="AI2459" s="10" t="str">
        <f t="shared" si="120"/>
        <v>2015-16 Upper Deck #228 Dylan Larkin YG DET RC   /   $30</v>
      </c>
      <c r="AJ2459" s="11">
        <v>2015</v>
      </c>
      <c r="AK2459" s="17">
        <v>16</v>
      </c>
      <c r="AL2459" s="12" t="s">
        <v>7</v>
      </c>
      <c r="AM2459" s="10">
        <v>228</v>
      </c>
      <c r="AN2459" s="12" t="s">
        <v>2024</v>
      </c>
      <c r="AO2459" s="9" t="s">
        <v>1920</v>
      </c>
      <c r="AP2459" s="9"/>
      <c r="AQ2459" s="9"/>
      <c r="AR2459" s="14" t="s">
        <v>2481</v>
      </c>
      <c r="AS2459" s="9" t="s">
        <v>2</v>
      </c>
      <c r="AT2459" s="9"/>
      <c r="AU2459" s="9"/>
      <c r="AV2459" s="13"/>
      <c r="AW2459" s="13"/>
      <c r="AX2459" s="9"/>
      <c r="AY2459" s="9"/>
      <c r="AZ2459" s="9"/>
      <c r="BA2459" s="33">
        <v>30</v>
      </c>
      <c r="BB2459" s="33"/>
      <c r="BC2459" s="36">
        <v>42860</v>
      </c>
      <c r="BD2459" s="12" t="s">
        <v>1771</v>
      </c>
    </row>
    <row r="2460" spans="1:56" s="12" customFormat="1" x14ac:dyDescent="0.2">
      <c r="A2460" s="9" t="str">
        <f>IF(Search!$C$5="","",IF(COUNTA(Inventory!$AP2460)=1,1,""))</f>
        <v/>
      </c>
      <c r="B2460" s="9" t="str">
        <f>IF(Search!$C$4="","",IF(ISNUMBER(SEARCH(Search!$C$4,$AR2460))=TRUE,1,""))</f>
        <v/>
      </c>
      <c r="C2460" s="9" t="str">
        <f>IF(Search!$C$6="x",IF(COUNTA($AQ2460)=1,1,"N"),IF(COUNTA($AQ2460)=1,"N",""))</f>
        <v/>
      </c>
      <c r="D2460" s="9" t="str">
        <f>IF(Search!$O$8="","",IF(ISNUMBER(SEARCH(Search!$O$8,$BD2460))=TRUE,1,""))</f>
        <v/>
      </c>
      <c r="E2460" s="9" t="str">
        <f>IF(Search!$C$7="","",IF(ISNUMBER(SEARCH(Search!$C$7,$AN2460))=TRUE,1,""))</f>
        <v/>
      </c>
      <c r="F2460" s="9" t="str">
        <f>IF(Search!$C$8="","",IF(ISNUMBER(SEARCH(Search!$C$8,$AO2460))=TRUE,1,""))</f>
        <v/>
      </c>
      <c r="G2460" s="9" t="str">
        <f>IF(Search!$F$4="","",IF(Inventory!$AJ2460&lt;Search!$F$4,"",1))</f>
        <v/>
      </c>
      <c r="H2460" s="9" t="str">
        <f>IF(Search!$F$5="","",IF(Inventory!$AJ2460&gt;Search!$F$5,"",1))</f>
        <v/>
      </c>
      <c r="I2460" s="9" t="str">
        <f>IF(Search!$F$7="","",IF(Search!$F$8="",IF(ISNUMBER(SEARCH(Search!$F$7,$AL2460))=TRUE,1,""),""))</f>
        <v/>
      </c>
      <c r="J2460" s="9" t="str">
        <f>IF($AL2460=Search!$F$8,1,"")</f>
        <v/>
      </c>
      <c r="K2460" s="9" t="str">
        <f>IF(Search!$I$4="","",IF(COUNTA($AS2460)=1,IF(Search!$I$4="N","N",1),""))</f>
        <v/>
      </c>
      <c r="L2460" s="9" t="str">
        <f>IF(Search!$I$5="","",IF($AS2460="RC",1,""))</f>
        <v/>
      </c>
      <c r="M2460" s="9" t="str">
        <f>IF(Search!$I$6="","",IF($AS2460="RCP",1,""))</f>
        <v/>
      </c>
      <c r="N2460" s="9" t="str">
        <f>IF(Search!$I$8="","",IF(COUNTA($AT2460)=1,IF(Search!$I$8="N","N",1),""))</f>
        <v/>
      </c>
      <c r="O2460" s="9" t="str">
        <f>IF(Search!$L$4="","",IF(COUNTA($AU2460)=1,IF(Search!$L$4="N","N",1),""))</f>
        <v/>
      </c>
      <c r="P2460" s="9" t="str">
        <f>IF(Search!$L$5="","",IF(ISNUMBER(SEARCH("Jersey",$AU2460))=TRUE,IF(Search!$L$5="N","N",1),""))</f>
        <v/>
      </c>
      <c r="Q2460" s="9" t="str">
        <f>IF(Search!$L$6="","",IF(ISNUMBER(SEARCH("Patch",$AU2460))=TRUE,IF(Search!$L$6="N","N",1),""))</f>
        <v/>
      </c>
      <c r="R2460" s="9" t="str">
        <f>IF(Search!$L$7="","",IF(ISNUMBER(SEARCH("Shield",$AU2460))=TRUE,IF(Search!$L$7="N","N",1),""))</f>
        <v/>
      </c>
      <c r="S2460" s="9" t="str">
        <f>IF(Search!$L$8="","",IF(ISNUMBER(SEARCH("Stick",$AU2460))=TRUE,IF(Search!$L$8="N","N",1),""))</f>
        <v/>
      </c>
      <c r="T2460" s="9" t="str">
        <f>IF(Search!$O$4="","",IF(COUNTA($AW2460)=1,IF(Search!$O$4="N","N",1),""))</f>
        <v/>
      </c>
      <c r="U2460" s="9" t="str">
        <f>IF(Search!$O$5="","",IF($AW2460="","",IF($AW2460&lt;Search!$O$5,"",1)))</f>
        <v/>
      </c>
      <c r="V2460" s="9" t="str">
        <f>IF(Search!$O$6="","",IF($AW2460="","",IF($AW2460&gt;Search!$O$6,"",1)))</f>
        <v/>
      </c>
      <c r="W2460" s="9" t="str">
        <f>IF(Search!$U$4="","",IF($AX2460="","",1))</f>
        <v/>
      </c>
      <c r="X2460" s="9" t="str">
        <f>IF(Search!$U$5="","",IF(ISNUMBER(SEARCH(Search!$U$5,$AX2460))=TRUE,IF(Search!$U$5="N","N",1),""))</f>
        <v/>
      </c>
      <c r="Y2460" s="9" t="str">
        <f>IF(Search!$U$6="","",IF($AY2460&lt;Search!$U$6,"",1))</f>
        <v/>
      </c>
      <c r="Z2460" s="9" t="str">
        <f>IF(Search!$R$4="","",IF(Inventory!$BA2460&lt;Search!$R$4,"",1))</f>
        <v/>
      </c>
      <c r="AA2460" s="9" t="str">
        <f>IF(Search!$R$5="","",IF($BA2460&gt;Search!$R$5,"",1))</f>
        <v/>
      </c>
      <c r="AB2460" s="9" t="str">
        <f>IF(Search!$R$6="","",IF($BB2460&lt;Search!$R$6,"",1))</f>
        <v/>
      </c>
      <c r="AC2460" s="9" t="str">
        <f>IF(Search!$R$7="","",IF($BB2460&lt;Search!$R$7,"",1))</f>
        <v/>
      </c>
      <c r="AD2460" s="45" t="str">
        <f>IF(COUNTIF($A2460:$AC2460,"n")&gt;0,"",IF(SUM($A2460:$AC2460)=COUNTA(Search!$C$4:$C$8,Search!$F$4:$F$8,Search!$I$4:$I$6,Search!$I$8,Search!$L$4:$L$8,Search!$O$4:$O$8,Search!$R$4:$R$7,Search!$U$4:$U$7)-COUNTIF(Search!$C$4:$U$7,"n"),1+LARGE($AD$1:AD2459,1),""))</f>
        <v/>
      </c>
      <c r="AE2460" s="45" t="str">
        <f t="shared" si="121"/>
        <v/>
      </c>
      <c r="AF2460" s="45" t="str">
        <f>IF(AD2460="","",COUNTIF($AE$1:$AE2459,$AE2460)+RANK($AE2460,$AE$2:$AE$10540,1))</f>
        <v/>
      </c>
      <c r="AG2460" s="45" t="str">
        <f t="shared" si="119"/>
        <v/>
      </c>
      <c r="AH2460" s="45" t="str">
        <f>IF($AD2460="","",COUNTIF($AG$1:$AG2459,$AG2460)+RANK($AG2460,$AG$1:$AG$10539,0))</f>
        <v/>
      </c>
      <c r="AI2460" s="10" t="str">
        <f t="shared" si="120"/>
        <v>2015-16 Upper Deck #229 Robby Fabbri YG STL RC   /   $10</v>
      </c>
      <c r="AJ2460" s="11">
        <v>2015</v>
      </c>
      <c r="AK2460" s="17">
        <v>16</v>
      </c>
      <c r="AL2460" s="12" t="s">
        <v>7</v>
      </c>
      <c r="AM2460" s="10">
        <v>229</v>
      </c>
      <c r="AN2460" s="12" t="s">
        <v>2025</v>
      </c>
      <c r="AO2460" s="9" t="s">
        <v>1922</v>
      </c>
      <c r="AP2460" s="9"/>
      <c r="AQ2460" s="9"/>
      <c r="AR2460" s="14" t="s">
        <v>2481</v>
      </c>
      <c r="AS2460" s="9" t="s">
        <v>2</v>
      </c>
      <c r="AT2460" s="9"/>
      <c r="AU2460" s="9"/>
      <c r="AV2460" s="13"/>
      <c r="AW2460" s="13"/>
      <c r="AX2460" s="9"/>
      <c r="AY2460" s="9"/>
      <c r="AZ2460" s="9"/>
      <c r="BA2460" s="33">
        <v>10</v>
      </c>
      <c r="BB2460" s="33"/>
      <c r="BC2460" s="36">
        <v>42860</v>
      </c>
      <c r="BD2460" s="12" t="s">
        <v>1771</v>
      </c>
    </row>
    <row r="2461" spans="1:56" s="12" customFormat="1" x14ac:dyDescent="0.2">
      <c r="A2461" s="9" t="str">
        <f>IF(Search!$C$5="","",IF(COUNTA(Inventory!$AP2461)=1,1,""))</f>
        <v/>
      </c>
      <c r="B2461" s="9" t="str">
        <f>IF(Search!$C$4="","",IF(ISNUMBER(SEARCH(Search!$C$4,$AR2461))=TRUE,1,""))</f>
        <v/>
      </c>
      <c r="C2461" s="9" t="str">
        <f>IF(Search!$C$6="x",IF(COUNTA($AQ2461)=1,1,"N"),IF(COUNTA($AQ2461)=1,"N",""))</f>
        <v/>
      </c>
      <c r="D2461" s="9" t="str">
        <f>IF(Search!$O$8="","",IF(ISNUMBER(SEARCH(Search!$O$8,$BD2461))=TRUE,1,""))</f>
        <v/>
      </c>
      <c r="E2461" s="9" t="str">
        <f>IF(Search!$C$7="","",IF(ISNUMBER(SEARCH(Search!$C$7,$AN2461))=TRUE,1,""))</f>
        <v/>
      </c>
      <c r="F2461" s="9" t="str">
        <f>IF(Search!$C$8="","",IF(ISNUMBER(SEARCH(Search!$C$8,$AO2461))=TRUE,1,""))</f>
        <v/>
      </c>
      <c r="G2461" s="9" t="str">
        <f>IF(Search!$F$4="","",IF(Inventory!$AJ2461&lt;Search!$F$4,"",1))</f>
        <v/>
      </c>
      <c r="H2461" s="9" t="str">
        <f>IF(Search!$F$5="","",IF(Inventory!$AJ2461&gt;Search!$F$5,"",1))</f>
        <v/>
      </c>
      <c r="I2461" s="9" t="str">
        <f>IF(Search!$F$7="","",IF(Search!$F$8="",IF(ISNUMBER(SEARCH(Search!$F$7,$AL2461))=TRUE,1,""),""))</f>
        <v/>
      </c>
      <c r="J2461" s="9" t="str">
        <f>IF($AL2461=Search!$F$8,1,"")</f>
        <v/>
      </c>
      <c r="K2461" s="9" t="str">
        <f>IF(Search!$I$4="","",IF(COUNTA($AS2461)=1,IF(Search!$I$4="N","N",1),""))</f>
        <v/>
      </c>
      <c r="L2461" s="9" t="str">
        <f>IF(Search!$I$5="","",IF($AS2461="RC",1,""))</f>
        <v/>
      </c>
      <c r="M2461" s="9" t="str">
        <f>IF(Search!$I$6="","",IF($AS2461="RCP",1,""))</f>
        <v/>
      </c>
      <c r="N2461" s="9" t="str">
        <f>IF(Search!$I$8="","",IF(COUNTA($AT2461)=1,IF(Search!$I$8="N","N",1),""))</f>
        <v/>
      </c>
      <c r="O2461" s="9" t="str">
        <f>IF(Search!$L$4="","",IF(COUNTA($AU2461)=1,IF(Search!$L$4="N","N",1),""))</f>
        <v/>
      </c>
      <c r="P2461" s="9" t="str">
        <f>IF(Search!$L$5="","",IF(ISNUMBER(SEARCH("Jersey",$AU2461))=TRUE,IF(Search!$L$5="N","N",1),""))</f>
        <v/>
      </c>
      <c r="Q2461" s="9" t="str">
        <f>IF(Search!$L$6="","",IF(ISNUMBER(SEARCH("Patch",$AU2461))=TRUE,IF(Search!$L$6="N","N",1),""))</f>
        <v/>
      </c>
      <c r="R2461" s="9" t="str">
        <f>IF(Search!$L$7="","",IF(ISNUMBER(SEARCH("Shield",$AU2461))=TRUE,IF(Search!$L$7="N","N",1),""))</f>
        <v/>
      </c>
      <c r="S2461" s="9" t="str">
        <f>IF(Search!$L$8="","",IF(ISNUMBER(SEARCH("Stick",$AU2461))=TRUE,IF(Search!$L$8="N","N",1),""))</f>
        <v/>
      </c>
      <c r="T2461" s="9" t="str">
        <f>IF(Search!$O$4="","",IF(COUNTA($AW2461)=1,IF(Search!$O$4="N","N",1),""))</f>
        <v/>
      </c>
      <c r="U2461" s="9" t="str">
        <f>IF(Search!$O$5="","",IF($AW2461="","",IF($AW2461&lt;Search!$O$5,"",1)))</f>
        <v/>
      </c>
      <c r="V2461" s="9" t="str">
        <f>IF(Search!$O$6="","",IF($AW2461="","",IF($AW2461&gt;Search!$O$6,"",1)))</f>
        <v/>
      </c>
      <c r="W2461" s="9" t="str">
        <f>IF(Search!$U$4="","",IF($AX2461="","",1))</f>
        <v/>
      </c>
      <c r="X2461" s="9" t="str">
        <f>IF(Search!$U$5="","",IF(ISNUMBER(SEARCH(Search!$U$5,$AX2461))=TRUE,IF(Search!$U$5="N","N",1),""))</f>
        <v/>
      </c>
      <c r="Y2461" s="9" t="str">
        <f>IF(Search!$U$6="","",IF($AY2461&lt;Search!$U$6,"",1))</f>
        <v/>
      </c>
      <c r="Z2461" s="9" t="str">
        <f>IF(Search!$R$4="","",IF(Inventory!$BA2461&lt;Search!$R$4,"",1))</f>
        <v/>
      </c>
      <c r="AA2461" s="9" t="str">
        <f>IF(Search!$R$5="","",IF($BA2461&gt;Search!$R$5,"",1))</f>
        <v/>
      </c>
      <c r="AB2461" s="9" t="str">
        <f>IF(Search!$R$6="","",IF($BB2461&lt;Search!$R$6,"",1))</f>
        <v/>
      </c>
      <c r="AC2461" s="9" t="str">
        <f>IF(Search!$R$7="","",IF($BB2461&lt;Search!$R$7,"",1))</f>
        <v/>
      </c>
      <c r="AD2461" s="45" t="str">
        <f>IF(COUNTIF($A2461:$AC2461,"n")&gt;0,"",IF(SUM($A2461:$AC2461)=COUNTA(Search!$C$4:$C$8,Search!$F$4:$F$8,Search!$I$4:$I$6,Search!$I$8,Search!$L$4:$L$8,Search!$O$4:$O$8,Search!$R$4:$R$7,Search!$U$4:$U$7)-COUNTIF(Search!$C$4:$U$7,"n"),1+LARGE($AD$1:AD2460,1),""))</f>
        <v/>
      </c>
      <c r="AE2461" s="45" t="str">
        <f t="shared" si="121"/>
        <v/>
      </c>
      <c r="AF2461" s="45" t="str">
        <f>IF(AD2461="","",COUNTIF($AE$1:$AE2460,$AE2461)+RANK($AE2461,$AE$2:$AE$10540,1))</f>
        <v/>
      </c>
      <c r="AG2461" s="45" t="str">
        <f t="shared" si="119"/>
        <v/>
      </c>
      <c r="AH2461" s="45" t="str">
        <f>IF($AD2461="","",COUNTIF($AG$1:$AG2460,$AG2461)+RANK($AG2461,$AG$1:$AG$10539,0))</f>
        <v/>
      </c>
      <c r="AI2461" s="10" t="str">
        <f t="shared" si="120"/>
        <v>2015-16 Upper Deck #230 Joonas Donskoi YG SJS RC   /   $5</v>
      </c>
      <c r="AJ2461" s="11">
        <v>2015</v>
      </c>
      <c r="AK2461" s="17">
        <v>16</v>
      </c>
      <c r="AL2461" s="12" t="s">
        <v>7</v>
      </c>
      <c r="AM2461" s="10">
        <v>230</v>
      </c>
      <c r="AN2461" s="12" t="s">
        <v>2026</v>
      </c>
      <c r="AO2461" s="9" t="s">
        <v>1928</v>
      </c>
      <c r="AP2461" s="9"/>
      <c r="AQ2461" s="9"/>
      <c r="AR2461" s="14" t="s">
        <v>2481</v>
      </c>
      <c r="AS2461" s="9" t="s">
        <v>2</v>
      </c>
      <c r="AT2461" s="9"/>
      <c r="AU2461" s="9"/>
      <c r="AV2461" s="13"/>
      <c r="AW2461" s="13"/>
      <c r="AX2461" s="9"/>
      <c r="AY2461" s="9"/>
      <c r="AZ2461" s="9"/>
      <c r="BA2461" s="33">
        <v>5</v>
      </c>
      <c r="BB2461" s="33"/>
      <c r="BC2461" s="36">
        <v>42860</v>
      </c>
      <c r="BD2461" s="12" t="s">
        <v>1771</v>
      </c>
    </row>
    <row r="2462" spans="1:56" s="12" customFormat="1" x14ac:dyDescent="0.2">
      <c r="A2462" s="9" t="str">
        <f>IF(Search!$C$5="","",IF(COUNTA(Inventory!$AP2462)=1,1,""))</f>
        <v/>
      </c>
      <c r="B2462" s="9" t="str">
        <f>IF(Search!$C$4="","",IF(ISNUMBER(SEARCH(Search!$C$4,$AR2462))=TRUE,1,""))</f>
        <v/>
      </c>
      <c r="C2462" s="9" t="str">
        <f>IF(Search!$C$6="x",IF(COUNTA($AQ2462)=1,1,"N"),IF(COUNTA($AQ2462)=1,"N",""))</f>
        <v/>
      </c>
      <c r="D2462" s="9" t="str">
        <f>IF(Search!$O$8="","",IF(ISNUMBER(SEARCH(Search!$O$8,$BD2462))=TRUE,1,""))</f>
        <v/>
      </c>
      <c r="E2462" s="9" t="str">
        <f>IF(Search!$C$7="","",IF(ISNUMBER(SEARCH(Search!$C$7,$AN2462))=TRUE,1,""))</f>
        <v/>
      </c>
      <c r="F2462" s="9" t="str">
        <f>IF(Search!$C$8="","",IF(ISNUMBER(SEARCH(Search!$C$8,$AO2462))=TRUE,1,""))</f>
        <v/>
      </c>
      <c r="G2462" s="9" t="str">
        <f>IF(Search!$F$4="","",IF(Inventory!$AJ2462&lt;Search!$F$4,"",1))</f>
        <v/>
      </c>
      <c r="H2462" s="9" t="str">
        <f>IF(Search!$F$5="","",IF(Inventory!$AJ2462&gt;Search!$F$5,"",1))</f>
        <v/>
      </c>
      <c r="I2462" s="9" t="str">
        <f>IF(Search!$F$7="","",IF(Search!$F$8="",IF(ISNUMBER(SEARCH(Search!$F$7,$AL2462))=TRUE,1,""),""))</f>
        <v/>
      </c>
      <c r="J2462" s="9" t="str">
        <f>IF($AL2462=Search!$F$8,1,"")</f>
        <v/>
      </c>
      <c r="K2462" s="9" t="str">
        <f>IF(Search!$I$4="","",IF(COUNTA($AS2462)=1,IF(Search!$I$4="N","N",1),""))</f>
        <v/>
      </c>
      <c r="L2462" s="9" t="str">
        <f>IF(Search!$I$5="","",IF($AS2462="RC",1,""))</f>
        <v/>
      </c>
      <c r="M2462" s="9" t="str">
        <f>IF(Search!$I$6="","",IF($AS2462="RCP",1,""))</f>
        <v/>
      </c>
      <c r="N2462" s="9" t="str">
        <f>IF(Search!$I$8="","",IF(COUNTA($AT2462)=1,IF(Search!$I$8="N","N",1),""))</f>
        <v/>
      </c>
      <c r="O2462" s="9" t="str">
        <f>IF(Search!$L$4="","",IF(COUNTA($AU2462)=1,IF(Search!$L$4="N","N",1),""))</f>
        <v/>
      </c>
      <c r="P2462" s="9" t="str">
        <f>IF(Search!$L$5="","",IF(ISNUMBER(SEARCH("Jersey",$AU2462))=TRUE,IF(Search!$L$5="N","N",1),""))</f>
        <v/>
      </c>
      <c r="Q2462" s="9" t="str">
        <f>IF(Search!$L$6="","",IF(ISNUMBER(SEARCH("Patch",$AU2462))=TRUE,IF(Search!$L$6="N","N",1),""))</f>
        <v/>
      </c>
      <c r="R2462" s="9" t="str">
        <f>IF(Search!$L$7="","",IF(ISNUMBER(SEARCH("Shield",$AU2462))=TRUE,IF(Search!$L$7="N","N",1),""))</f>
        <v/>
      </c>
      <c r="S2462" s="9" t="str">
        <f>IF(Search!$L$8="","",IF(ISNUMBER(SEARCH("Stick",$AU2462))=TRUE,IF(Search!$L$8="N","N",1),""))</f>
        <v/>
      </c>
      <c r="T2462" s="9" t="str">
        <f>IF(Search!$O$4="","",IF(COUNTA($AW2462)=1,IF(Search!$O$4="N","N",1),""))</f>
        <v/>
      </c>
      <c r="U2462" s="9" t="str">
        <f>IF(Search!$O$5="","",IF($AW2462="","",IF($AW2462&lt;Search!$O$5,"",1)))</f>
        <v/>
      </c>
      <c r="V2462" s="9" t="str">
        <f>IF(Search!$O$6="","",IF($AW2462="","",IF($AW2462&gt;Search!$O$6,"",1)))</f>
        <v/>
      </c>
      <c r="W2462" s="9" t="str">
        <f>IF(Search!$U$4="","",IF($AX2462="","",1))</f>
        <v/>
      </c>
      <c r="X2462" s="9" t="str">
        <f>IF(Search!$U$5="","",IF(ISNUMBER(SEARCH(Search!$U$5,$AX2462))=TRUE,IF(Search!$U$5="N","N",1),""))</f>
        <v/>
      </c>
      <c r="Y2462" s="9" t="str">
        <f>IF(Search!$U$6="","",IF($AY2462&lt;Search!$U$6,"",1))</f>
        <v/>
      </c>
      <c r="Z2462" s="9" t="str">
        <f>IF(Search!$R$4="","",IF(Inventory!$BA2462&lt;Search!$R$4,"",1))</f>
        <v/>
      </c>
      <c r="AA2462" s="9" t="str">
        <f>IF(Search!$R$5="","",IF($BA2462&gt;Search!$R$5,"",1))</f>
        <v/>
      </c>
      <c r="AB2462" s="9" t="str">
        <f>IF(Search!$R$6="","",IF($BB2462&lt;Search!$R$6,"",1))</f>
        <v/>
      </c>
      <c r="AC2462" s="9" t="str">
        <f>IF(Search!$R$7="","",IF($BB2462&lt;Search!$R$7,"",1))</f>
        <v/>
      </c>
      <c r="AD2462" s="45" t="str">
        <f>IF(COUNTIF($A2462:$AC2462,"n")&gt;0,"",IF(SUM($A2462:$AC2462)=COUNTA(Search!$C$4:$C$8,Search!$F$4:$F$8,Search!$I$4:$I$6,Search!$I$8,Search!$L$4:$L$8,Search!$O$4:$O$8,Search!$R$4:$R$7,Search!$U$4:$U$7)-COUNTIF(Search!$C$4:$U$7,"n"),1+LARGE($AD$1:AD2461,1),""))</f>
        <v/>
      </c>
      <c r="AE2462" s="45" t="str">
        <f t="shared" si="121"/>
        <v/>
      </c>
      <c r="AF2462" s="45" t="str">
        <f>IF(AD2462="","",COUNTIF($AE$1:$AE2461,$AE2462)+RANK($AE2462,$AE$2:$AE$10540,1))</f>
        <v/>
      </c>
      <c r="AG2462" s="45" t="str">
        <f t="shared" si="119"/>
        <v/>
      </c>
      <c r="AH2462" s="45" t="str">
        <f>IF($AD2462="","",COUNTIF($AG$1:$AG2461,$AG2462)+RANK($AG2462,$AG$1:$AG$10539,0))</f>
        <v/>
      </c>
      <c r="AI2462" s="10" t="str">
        <f t="shared" si="120"/>
        <v>2015-16 Upper Deck #231 Sam Bennett YG CGY RC   /   $12</v>
      </c>
      <c r="AJ2462" s="11">
        <v>2015</v>
      </c>
      <c r="AK2462" s="17">
        <v>16</v>
      </c>
      <c r="AL2462" s="12" t="s">
        <v>7</v>
      </c>
      <c r="AM2462" s="10">
        <v>231</v>
      </c>
      <c r="AN2462" s="12" t="s">
        <v>2027</v>
      </c>
      <c r="AO2462" s="9" t="s">
        <v>1910</v>
      </c>
      <c r="AP2462" s="9"/>
      <c r="AQ2462" s="9"/>
      <c r="AR2462" s="14" t="s">
        <v>2481</v>
      </c>
      <c r="AS2462" s="9" t="s">
        <v>2</v>
      </c>
      <c r="AT2462" s="9"/>
      <c r="AU2462" s="9"/>
      <c r="AV2462" s="13"/>
      <c r="AW2462" s="13"/>
      <c r="AX2462" s="9"/>
      <c r="AY2462" s="9"/>
      <c r="AZ2462" s="9"/>
      <c r="BA2462" s="33">
        <v>12</v>
      </c>
      <c r="BB2462" s="33"/>
      <c r="BC2462" s="36">
        <v>42860</v>
      </c>
      <c r="BD2462" s="12" t="s">
        <v>1771</v>
      </c>
    </row>
    <row r="2463" spans="1:56" s="12" customFormat="1" x14ac:dyDescent="0.2">
      <c r="A2463" s="9" t="str">
        <f>IF(Search!$C$5="","",IF(COUNTA(Inventory!$AP2463)=1,1,""))</f>
        <v/>
      </c>
      <c r="B2463" s="9" t="str">
        <f>IF(Search!$C$4="","",IF(ISNUMBER(SEARCH(Search!$C$4,$AR2463))=TRUE,1,""))</f>
        <v/>
      </c>
      <c r="C2463" s="9" t="str">
        <f>IF(Search!$C$6="x",IF(COUNTA($AQ2463)=1,1,"N"),IF(COUNTA($AQ2463)=1,"N",""))</f>
        <v/>
      </c>
      <c r="D2463" s="9" t="str">
        <f>IF(Search!$O$8="","",IF(ISNUMBER(SEARCH(Search!$O$8,$BD2463))=TRUE,1,""))</f>
        <v/>
      </c>
      <c r="E2463" s="9" t="str">
        <f>IF(Search!$C$7="","",IF(ISNUMBER(SEARCH(Search!$C$7,$AN2463))=TRUE,1,""))</f>
        <v/>
      </c>
      <c r="F2463" s="9" t="str">
        <f>IF(Search!$C$8="","",IF(ISNUMBER(SEARCH(Search!$C$8,$AO2463))=TRUE,1,""))</f>
        <v/>
      </c>
      <c r="G2463" s="9" t="str">
        <f>IF(Search!$F$4="","",IF(Inventory!$AJ2463&lt;Search!$F$4,"",1))</f>
        <v/>
      </c>
      <c r="H2463" s="9" t="str">
        <f>IF(Search!$F$5="","",IF(Inventory!$AJ2463&gt;Search!$F$5,"",1))</f>
        <v/>
      </c>
      <c r="I2463" s="9" t="str">
        <f>IF(Search!$F$7="","",IF(Search!$F$8="",IF(ISNUMBER(SEARCH(Search!$F$7,$AL2463))=TRUE,1,""),""))</f>
        <v/>
      </c>
      <c r="J2463" s="9" t="str">
        <f>IF($AL2463=Search!$F$8,1,"")</f>
        <v/>
      </c>
      <c r="K2463" s="9" t="str">
        <f>IF(Search!$I$4="","",IF(COUNTA($AS2463)=1,IF(Search!$I$4="N","N",1),""))</f>
        <v/>
      </c>
      <c r="L2463" s="9" t="str">
        <f>IF(Search!$I$5="","",IF($AS2463="RC",1,""))</f>
        <v/>
      </c>
      <c r="M2463" s="9" t="str">
        <f>IF(Search!$I$6="","",IF($AS2463="RCP",1,""))</f>
        <v/>
      </c>
      <c r="N2463" s="9" t="str">
        <f>IF(Search!$I$8="","",IF(COUNTA($AT2463)=1,IF(Search!$I$8="N","N",1),""))</f>
        <v/>
      </c>
      <c r="O2463" s="9" t="str">
        <f>IF(Search!$L$4="","",IF(COUNTA($AU2463)=1,IF(Search!$L$4="N","N",1),""))</f>
        <v/>
      </c>
      <c r="P2463" s="9" t="str">
        <f>IF(Search!$L$5="","",IF(ISNUMBER(SEARCH("Jersey",$AU2463))=TRUE,IF(Search!$L$5="N","N",1),""))</f>
        <v/>
      </c>
      <c r="Q2463" s="9" t="str">
        <f>IF(Search!$L$6="","",IF(ISNUMBER(SEARCH("Patch",$AU2463))=TRUE,IF(Search!$L$6="N","N",1),""))</f>
        <v/>
      </c>
      <c r="R2463" s="9" t="str">
        <f>IF(Search!$L$7="","",IF(ISNUMBER(SEARCH("Shield",$AU2463))=TRUE,IF(Search!$L$7="N","N",1),""))</f>
        <v/>
      </c>
      <c r="S2463" s="9" t="str">
        <f>IF(Search!$L$8="","",IF(ISNUMBER(SEARCH("Stick",$AU2463))=TRUE,IF(Search!$L$8="N","N",1),""))</f>
        <v/>
      </c>
      <c r="T2463" s="9" t="str">
        <f>IF(Search!$O$4="","",IF(COUNTA($AW2463)=1,IF(Search!$O$4="N","N",1),""))</f>
        <v/>
      </c>
      <c r="U2463" s="9" t="str">
        <f>IF(Search!$O$5="","",IF($AW2463="","",IF($AW2463&lt;Search!$O$5,"",1)))</f>
        <v/>
      </c>
      <c r="V2463" s="9" t="str">
        <f>IF(Search!$O$6="","",IF($AW2463="","",IF($AW2463&gt;Search!$O$6,"",1)))</f>
        <v/>
      </c>
      <c r="W2463" s="9" t="str">
        <f>IF(Search!$U$4="","",IF($AX2463="","",1))</f>
        <v/>
      </c>
      <c r="X2463" s="9" t="str">
        <f>IF(Search!$U$5="","",IF(ISNUMBER(SEARCH(Search!$U$5,$AX2463))=TRUE,IF(Search!$U$5="N","N",1),""))</f>
        <v/>
      </c>
      <c r="Y2463" s="9" t="str">
        <f>IF(Search!$U$6="","",IF($AY2463&lt;Search!$U$6,"",1))</f>
        <v/>
      </c>
      <c r="Z2463" s="9" t="str">
        <f>IF(Search!$R$4="","",IF(Inventory!$BA2463&lt;Search!$R$4,"",1))</f>
        <v/>
      </c>
      <c r="AA2463" s="9" t="str">
        <f>IF(Search!$R$5="","",IF($BA2463&gt;Search!$R$5,"",1))</f>
        <v/>
      </c>
      <c r="AB2463" s="9" t="str">
        <f>IF(Search!$R$6="","",IF($BB2463&lt;Search!$R$6,"",1))</f>
        <v/>
      </c>
      <c r="AC2463" s="9" t="str">
        <f>IF(Search!$R$7="","",IF($BB2463&lt;Search!$R$7,"",1))</f>
        <v/>
      </c>
      <c r="AD2463" s="45" t="str">
        <f>IF(COUNTIF($A2463:$AC2463,"n")&gt;0,"",IF(SUM($A2463:$AC2463)=COUNTA(Search!$C$4:$C$8,Search!$F$4:$F$8,Search!$I$4:$I$6,Search!$I$8,Search!$L$4:$L$8,Search!$O$4:$O$8,Search!$R$4:$R$7,Search!$U$4:$U$7)-COUNTIF(Search!$C$4:$U$7,"n"),1+LARGE($AD$1:AD2462,1),""))</f>
        <v/>
      </c>
      <c r="AE2463" s="45" t="str">
        <f t="shared" si="121"/>
        <v/>
      </c>
      <c r="AF2463" s="45" t="str">
        <f>IF(AD2463="","",COUNTIF($AE$1:$AE2462,$AE2463)+RANK($AE2463,$AE$2:$AE$10540,1))</f>
        <v/>
      </c>
      <c r="AG2463" s="45" t="str">
        <f t="shared" si="119"/>
        <v/>
      </c>
      <c r="AH2463" s="45" t="str">
        <f>IF($AD2463="","",COUNTIF($AG$1:$AG2462,$AG2463)+RANK($AG2463,$AG$1:$AG$10539,0))</f>
        <v/>
      </c>
      <c r="AI2463" s="10" t="str">
        <f t="shared" si="120"/>
        <v>2015-16 Upper Deck #232 Ben Hutton YG VAN RC   /   $6</v>
      </c>
      <c r="AJ2463" s="11">
        <v>2015</v>
      </c>
      <c r="AK2463" s="17">
        <v>16</v>
      </c>
      <c r="AL2463" s="12" t="s">
        <v>7</v>
      </c>
      <c r="AM2463" s="10">
        <v>232</v>
      </c>
      <c r="AN2463" s="12" t="s">
        <v>2028</v>
      </c>
      <c r="AO2463" s="9" t="s">
        <v>1951</v>
      </c>
      <c r="AP2463" s="9"/>
      <c r="AQ2463" s="9"/>
      <c r="AR2463" s="14" t="s">
        <v>2481</v>
      </c>
      <c r="AS2463" s="9" t="s">
        <v>2</v>
      </c>
      <c r="AT2463" s="9"/>
      <c r="AU2463" s="9"/>
      <c r="AV2463" s="13"/>
      <c r="AW2463" s="13"/>
      <c r="AX2463" s="9"/>
      <c r="AY2463" s="9"/>
      <c r="AZ2463" s="9"/>
      <c r="BA2463" s="33">
        <v>6</v>
      </c>
      <c r="BB2463" s="33"/>
      <c r="BC2463" s="36">
        <v>42860</v>
      </c>
      <c r="BD2463" s="12" t="s">
        <v>1771</v>
      </c>
    </row>
    <row r="2464" spans="1:56" s="12" customFormat="1" x14ac:dyDescent="0.2">
      <c r="A2464" s="9" t="str">
        <f>IF(Search!$C$5="","",IF(COUNTA(Inventory!$AP2464)=1,1,""))</f>
        <v/>
      </c>
      <c r="B2464" s="9" t="str">
        <f>IF(Search!$C$4="","",IF(ISNUMBER(SEARCH(Search!$C$4,$AR2464))=TRUE,1,""))</f>
        <v/>
      </c>
      <c r="C2464" s="9" t="str">
        <f>IF(Search!$C$6="x",IF(COUNTA($AQ2464)=1,1,"N"),IF(COUNTA($AQ2464)=1,"N",""))</f>
        <v/>
      </c>
      <c r="D2464" s="9" t="str">
        <f>IF(Search!$O$8="","",IF(ISNUMBER(SEARCH(Search!$O$8,$BD2464))=TRUE,1,""))</f>
        <v/>
      </c>
      <c r="E2464" s="9" t="str">
        <f>IF(Search!$C$7="","",IF(ISNUMBER(SEARCH(Search!$C$7,$AN2464))=TRUE,1,""))</f>
        <v/>
      </c>
      <c r="F2464" s="9" t="str">
        <f>IF(Search!$C$8="","",IF(ISNUMBER(SEARCH(Search!$C$8,$AO2464))=TRUE,1,""))</f>
        <v/>
      </c>
      <c r="G2464" s="9" t="str">
        <f>IF(Search!$F$4="","",IF(Inventory!$AJ2464&lt;Search!$F$4,"",1))</f>
        <v/>
      </c>
      <c r="H2464" s="9" t="str">
        <f>IF(Search!$F$5="","",IF(Inventory!$AJ2464&gt;Search!$F$5,"",1))</f>
        <v/>
      </c>
      <c r="I2464" s="9" t="str">
        <f>IF(Search!$F$7="","",IF(Search!$F$8="",IF(ISNUMBER(SEARCH(Search!$F$7,$AL2464))=TRUE,1,""),""))</f>
        <v/>
      </c>
      <c r="J2464" s="9" t="str">
        <f>IF($AL2464=Search!$F$8,1,"")</f>
        <v/>
      </c>
      <c r="K2464" s="9" t="str">
        <f>IF(Search!$I$4="","",IF(COUNTA($AS2464)=1,IF(Search!$I$4="N","N",1),""))</f>
        <v/>
      </c>
      <c r="L2464" s="9" t="str">
        <f>IF(Search!$I$5="","",IF($AS2464="RC",1,""))</f>
        <v/>
      </c>
      <c r="M2464" s="9" t="str">
        <f>IF(Search!$I$6="","",IF($AS2464="RCP",1,""))</f>
        <v/>
      </c>
      <c r="N2464" s="9" t="str">
        <f>IF(Search!$I$8="","",IF(COUNTA($AT2464)=1,IF(Search!$I$8="N","N",1),""))</f>
        <v/>
      </c>
      <c r="O2464" s="9" t="str">
        <f>IF(Search!$L$4="","",IF(COUNTA($AU2464)=1,IF(Search!$L$4="N","N",1),""))</f>
        <v/>
      </c>
      <c r="P2464" s="9" t="str">
        <f>IF(Search!$L$5="","",IF(ISNUMBER(SEARCH("Jersey",$AU2464))=TRUE,IF(Search!$L$5="N","N",1),""))</f>
        <v/>
      </c>
      <c r="Q2464" s="9" t="str">
        <f>IF(Search!$L$6="","",IF(ISNUMBER(SEARCH("Patch",$AU2464))=TRUE,IF(Search!$L$6="N","N",1),""))</f>
        <v/>
      </c>
      <c r="R2464" s="9" t="str">
        <f>IF(Search!$L$7="","",IF(ISNUMBER(SEARCH("Shield",$AU2464))=TRUE,IF(Search!$L$7="N","N",1),""))</f>
        <v/>
      </c>
      <c r="S2464" s="9" t="str">
        <f>IF(Search!$L$8="","",IF(ISNUMBER(SEARCH("Stick",$AU2464))=TRUE,IF(Search!$L$8="N","N",1),""))</f>
        <v/>
      </c>
      <c r="T2464" s="9" t="str">
        <f>IF(Search!$O$4="","",IF(COUNTA($AW2464)=1,IF(Search!$O$4="N","N",1),""))</f>
        <v/>
      </c>
      <c r="U2464" s="9" t="str">
        <f>IF(Search!$O$5="","",IF($AW2464="","",IF($AW2464&lt;Search!$O$5,"",1)))</f>
        <v/>
      </c>
      <c r="V2464" s="9" t="str">
        <f>IF(Search!$O$6="","",IF($AW2464="","",IF($AW2464&gt;Search!$O$6,"",1)))</f>
        <v/>
      </c>
      <c r="W2464" s="9" t="str">
        <f>IF(Search!$U$4="","",IF($AX2464="","",1))</f>
        <v/>
      </c>
      <c r="X2464" s="9" t="str">
        <f>IF(Search!$U$5="","",IF(ISNUMBER(SEARCH(Search!$U$5,$AX2464))=TRUE,IF(Search!$U$5="N","N",1),""))</f>
        <v/>
      </c>
      <c r="Y2464" s="9" t="str">
        <f>IF(Search!$U$6="","",IF($AY2464&lt;Search!$U$6,"",1))</f>
        <v/>
      </c>
      <c r="Z2464" s="9" t="str">
        <f>IF(Search!$R$4="","",IF(Inventory!$BA2464&lt;Search!$R$4,"",1))</f>
        <v/>
      </c>
      <c r="AA2464" s="9" t="str">
        <f>IF(Search!$R$5="","",IF($BA2464&gt;Search!$R$5,"",1))</f>
        <v/>
      </c>
      <c r="AB2464" s="9" t="str">
        <f>IF(Search!$R$6="","",IF($BB2464&lt;Search!$R$6,"",1))</f>
        <v/>
      </c>
      <c r="AC2464" s="9" t="str">
        <f>IF(Search!$R$7="","",IF($BB2464&lt;Search!$R$7,"",1))</f>
        <v/>
      </c>
      <c r="AD2464" s="45" t="str">
        <f>IF(COUNTIF($A2464:$AC2464,"n")&gt;0,"",IF(SUM($A2464:$AC2464)=COUNTA(Search!$C$4:$C$8,Search!$F$4:$F$8,Search!$I$4:$I$6,Search!$I$8,Search!$L$4:$L$8,Search!$O$4:$O$8,Search!$R$4:$R$7,Search!$U$4:$U$7)-COUNTIF(Search!$C$4:$U$7,"n"),1+LARGE($AD$1:AD2463,1),""))</f>
        <v/>
      </c>
      <c r="AE2464" s="45" t="str">
        <f t="shared" si="121"/>
        <v/>
      </c>
      <c r="AF2464" s="45" t="str">
        <f>IF(AD2464="","",COUNTIF($AE$1:$AE2463,$AE2464)+RANK($AE2464,$AE$2:$AE$10540,1))</f>
        <v/>
      </c>
      <c r="AG2464" s="45" t="str">
        <f t="shared" si="119"/>
        <v/>
      </c>
      <c r="AH2464" s="45" t="str">
        <f>IF($AD2464="","",COUNTIF($AG$1:$AG2463,$AG2464)+RANK($AG2464,$AG$1:$AG$10539,0))</f>
        <v/>
      </c>
      <c r="AI2464" s="10" t="str">
        <f t="shared" si="120"/>
        <v>2015-16 Upper Deck #233 Matt O'Connor YG OTT RC   /   $4</v>
      </c>
      <c r="AJ2464" s="11">
        <v>2015</v>
      </c>
      <c r="AK2464" s="17">
        <v>16</v>
      </c>
      <c r="AL2464" s="12" t="s">
        <v>7</v>
      </c>
      <c r="AM2464" s="10">
        <v>233</v>
      </c>
      <c r="AN2464" s="12" t="s">
        <v>2029</v>
      </c>
      <c r="AO2464" s="9" t="s">
        <v>1945</v>
      </c>
      <c r="AP2464" s="9"/>
      <c r="AQ2464" s="9"/>
      <c r="AR2464" s="14" t="s">
        <v>2481</v>
      </c>
      <c r="AS2464" s="9" t="s">
        <v>2</v>
      </c>
      <c r="AT2464" s="9"/>
      <c r="AU2464" s="9"/>
      <c r="AV2464" s="13"/>
      <c r="AW2464" s="13"/>
      <c r="AX2464" s="9"/>
      <c r="AY2464" s="9"/>
      <c r="AZ2464" s="9"/>
      <c r="BA2464" s="33">
        <v>4</v>
      </c>
      <c r="BB2464" s="33"/>
      <c r="BC2464" s="36">
        <v>42860</v>
      </c>
      <c r="BD2464" s="12" t="s">
        <v>1771</v>
      </c>
    </row>
    <row r="2465" spans="1:56" s="12" customFormat="1" x14ac:dyDescent="0.2">
      <c r="A2465" s="9" t="str">
        <f>IF(Search!$C$5="","",IF(COUNTA(Inventory!$AP2465)=1,1,""))</f>
        <v/>
      </c>
      <c r="B2465" s="9" t="str">
        <f>IF(Search!$C$4="","",IF(ISNUMBER(SEARCH(Search!$C$4,$AR2465))=TRUE,1,""))</f>
        <v/>
      </c>
      <c r="C2465" s="9" t="str">
        <f>IF(Search!$C$6="x",IF(COUNTA($AQ2465)=1,1,"N"),IF(COUNTA($AQ2465)=1,"N",""))</f>
        <v/>
      </c>
      <c r="D2465" s="9" t="str">
        <f>IF(Search!$O$8="","",IF(ISNUMBER(SEARCH(Search!$O$8,$BD2465))=TRUE,1,""))</f>
        <v/>
      </c>
      <c r="E2465" s="9" t="str">
        <f>IF(Search!$C$7="","",IF(ISNUMBER(SEARCH(Search!$C$7,$AN2465))=TRUE,1,""))</f>
        <v/>
      </c>
      <c r="F2465" s="9" t="str">
        <f>IF(Search!$C$8="","",IF(ISNUMBER(SEARCH(Search!$C$8,$AO2465))=TRUE,1,""))</f>
        <v/>
      </c>
      <c r="G2465" s="9" t="str">
        <f>IF(Search!$F$4="","",IF(Inventory!$AJ2465&lt;Search!$F$4,"",1))</f>
        <v/>
      </c>
      <c r="H2465" s="9" t="str">
        <f>IF(Search!$F$5="","",IF(Inventory!$AJ2465&gt;Search!$F$5,"",1))</f>
        <v/>
      </c>
      <c r="I2465" s="9" t="str">
        <f>IF(Search!$F$7="","",IF(Search!$F$8="",IF(ISNUMBER(SEARCH(Search!$F$7,$AL2465))=TRUE,1,""),""))</f>
        <v/>
      </c>
      <c r="J2465" s="9" t="str">
        <f>IF($AL2465=Search!$F$8,1,"")</f>
        <v/>
      </c>
      <c r="K2465" s="9" t="str">
        <f>IF(Search!$I$4="","",IF(COUNTA($AS2465)=1,IF(Search!$I$4="N","N",1),""))</f>
        <v/>
      </c>
      <c r="L2465" s="9" t="str">
        <f>IF(Search!$I$5="","",IF($AS2465="RC",1,""))</f>
        <v/>
      </c>
      <c r="M2465" s="9" t="str">
        <f>IF(Search!$I$6="","",IF($AS2465="RCP",1,""))</f>
        <v/>
      </c>
      <c r="N2465" s="9" t="str">
        <f>IF(Search!$I$8="","",IF(COUNTA($AT2465)=1,IF(Search!$I$8="N","N",1),""))</f>
        <v/>
      </c>
      <c r="O2465" s="9" t="str">
        <f>IF(Search!$L$4="","",IF(COUNTA($AU2465)=1,IF(Search!$L$4="N","N",1),""))</f>
        <v/>
      </c>
      <c r="P2465" s="9" t="str">
        <f>IF(Search!$L$5="","",IF(ISNUMBER(SEARCH("Jersey",$AU2465))=TRUE,IF(Search!$L$5="N","N",1),""))</f>
        <v/>
      </c>
      <c r="Q2465" s="9" t="str">
        <f>IF(Search!$L$6="","",IF(ISNUMBER(SEARCH("Patch",$AU2465))=TRUE,IF(Search!$L$6="N","N",1),""))</f>
        <v/>
      </c>
      <c r="R2465" s="9" t="str">
        <f>IF(Search!$L$7="","",IF(ISNUMBER(SEARCH("Shield",$AU2465))=TRUE,IF(Search!$L$7="N","N",1),""))</f>
        <v/>
      </c>
      <c r="S2465" s="9" t="str">
        <f>IF(Search!$L$8="","",IF(ISNUMBER(SEARCH("Stick",$AU2465))=TRUE,IF(Search!$L$8="N","N",1),""))</f>
        <v/>
      </c>
      <c r="T2465" s="9" t="str">
        <f>IF(Search!$O$4="","",IF(COUNTA($AW2465)=1,IF(Search!$O$4="N","N",1),""))</f>
        <v/>
      </c>
      <c r="U2465" s="9" t="str">
        <f>IF(Search!$O$5="","",IF($AW2465="","",IF($AW2465&lt;Search!$O$5,"",1)))</f>
        <v/>
      </c>
      <c r="V2465" s="9" t="str">
        <f>IF(Search!$O$6="","",IF($AW2465="","",IF($AW2465&gt;Search!$O$6,"",1)))</f>
        <v/>
      </c>
      <c r="W2465" s="9" t="str">
        <f>IF(Search!$U$4="","",IF($AX2465="","",1))</f>
        <v/>
      </c>
      <c r="X2465" s="9" t="str">
        <f>IF(Search!$U$5="","",IF(ISNUMBER(SEARCH(Search!$U$5,$AX2465))=TRUE,IF(Search!$U$5="N","N",1),""))</f>
        <v/>
      </c>
      <c r="Y2465" s="9" t="str">
        <f>IF(Search!$U$6="","",IF($AY2465&lt;Search!$U$6,"",1))</f>
        <v/>
      </c>
      <c r="Z2465" s="9" t="str">
        <f>IF(Search!$R$4="","",IF(Inventory!$BA2465&lt;Search!$R$4,"",1))</f>
        <v/>
      </c>
      <c r="AA2465" s="9" t="str">
        <f>IF(Search!$R$5="","",IF($BA2465&gt;Search!$R$5,"",1))</f>
        <v/>
      </c>
      <c r="AB2465" s="9" t="str">
        <f>IF(Search!$R$6="","",IF($BB2465&lt;Search!$R$6,"",1))</f>
        <v/>
      </c>
      <c r="AC2465" s="9" t="str">
        <f>IF(Search!$R$7="","",IF($BB2465&lt;Search!$R$7,"",1))</f>
        <v/>
      </c>
      <c r="AD2465" s="45" t="str">
        <f>IF(COUNTIF($A2465:$AC2465,"n")&gt;0,"",IF(SUM($A2465:$AC2465)=COUNTA(Search!$C$4:$C$8,Search!$F$4:$F$8,Search!$I$4:$I$6,Search!$I$8,Search!$L$4:$L$8,Search!$O$4:$O$8,Search!$R$4:$R$7,Search!$U$4:$U$7)-COUNTIF(Search!$C$4:$U$7,"n"),1+LARGE($AD$1:AD2464,1),""))</f>
        <v/>
      </c>
      <c r="AE2465" s="45" t="str">
        <f t="shared" si="121"/>
        <v/>
      </c>
      <c r="AF2465" s="45" t="str">
        <f>IF(AD2465="","",COUNTIF($AE$1:$AE2464,$AE2465)+RANK($AE2465,$AE$2:$AE$10540,1))</f>
        <v/>
      </c>
      <c r="AG2465" s="45" t="str">
        <f t="shared" si="119"/>
        <v/>
      </c>
      <c r="AH2465" s="45" t="str">
        <f>IF($AD2465="","",COUNTIF($AG$1:$AG2464,$AG2465)+RANK($AG2465,$AG$1:$AG$10539,0))</f>
        <v/>
      </c>
      <c r="AI2465" s="10" t="str">
        <f t="shared" si="120"/>
        <v>2015-16 Upper Deck #234 Oscar Lindberg YG NYR RC   /   $5</v>
      </c>
      <c r="AJ2465" s="11">
        <v>2015</v>
      </c>
      <c r="AK2465" s="17">
        <v>16</v>
      </c>
      <c r="AL2465" s="12" t="s">
        <v>7</v>
      </c>
      <c r="AM2465" s="10">
        <v>234</v>
      </c>
      <c r="AN2465" s="12" t="s">
        <v>2030</v>
      </c>
      <c r="AO2465" s="9" t="s">
        <v>1905</v>
      </c>
      <c r="AP2465" s="9"/>
      <c r="AQ2465" s="9"/>
      <c r="AR2465" s="14" t="s">
        <v>2481</v>
      </c>
      <c r="AS2465" s="9" t="s">
        <v>2</v>
      </c>
      <c r="AT2465" s="9"/>
      <c r="AU2465" s="9"/>
      <c r="AV2465" s="13"/>
      <c r="AW2465" s="13"/>
      <c r="AX2465" s="9"/>
      <c r="AY2465" s="9"/>
      <c r="AZ2465" s="9"/>
      <c r="BA2465" s="33">
        <v>5</v>
      </c>
      <c r="BB2465" s="33"/>
      <c r="BC2465" s="36">
        <v>42860</v>
      </c>
      <c r="BD2465" s="12" t="s">
        <v>1771</v>
      </c>
    </row>
    <row r="2466" spans="1:56" s="12" customFormat="1" x14ac:dyDescent="0.2">
      <c r="A2466" s="9" t="str">
        <f>IF(Search!$C$5="","",IF(COUNTA(Inventory!$AP2466)=1,1,""))</f>
        <v/>
      </c>
      <c r="B2466" s="9" t="str">
        <f>IF(Search!$C$4="","",IF(ISNUMBER(SEARCH(Search!$C$4,$AR2466))=TRUE,1,""))</f>
        <v/>
      </c>
      <c r="C2466" s="9" t="str">
        <f>IF(Search!$C$6="x",IF(COUNTA($AQ2466)=1,1,"N"),IF(COUNTA($AQ2466)=1,"N",""))</f>
        <v/>
      </c>
      <c r="D2466" s="9" t="str">
        <f>IF(Search!$O$8="","",IF(ISNUMBER(SEARCH(Search!$O$8,$BD2466))=TRUE,1,""))</f>
        <v/>
      </c>
      <c r="E2466" s="9" t="str">
        <f>IF(Search!$C$7="","",IF(ISNUMBER(SEARCH(Search!$C$7,$AN2466))=TRUE,1,""))</f>
        <v/>
      </c>
      <c r="F2466" s="9" t="str">
        <f>IF(Search!$C$8="","",IF(ISNUMBER(SEARCH(Search!$C$8,$AO2466))=TRUE,1,""))</f>
        <v/>
      </c>
      <c r="G2466" s="9" t="str">
        <f>IF(Search!$F$4="","",IF(Inventory!$AJ2466&lt;Search!$F$4,"",1))</f>
        <v/>
      </c>
      <c r="H2466" s="9" t="str">
        <f>IF(Search!$F$5="","",IF(Inventory!$AJ2466&gt;Search!$F$5,"",1))</f>
        <v/>
      </c>
      <c r="I2466" s="9" t="str">
        <f>IF(Search!$F$7="","",IF(Search!$F$8="",IF(ISNUMBER(SEARCH(Search!$F$7,$AL2466))=TRUE,1,""),""))</f>
        <v/>
      </c>
      <c r="J2466" s="9" t="str">
        <f>IF($AL2466=Search!$F$8,1,"")</f>
        <v/>
      </c>
      <c r="K2466" s="9" t="str">
        <f>IF(Search!$I$4="","",IF(COUNTA($AS2466)=1,IF(Search!$I$4="N","N",1),""))</f>
        <v/>
      </c>
      <c r="L2466" s="9" t="str">
        <f>IF(Search!$I$5="","",IF($AS2466="RC",1,""))</f>
        <v/>
      </c>
      <c r="M2466" s="9" t="str">
        <f>IF(Search!$I$6="","",IF($AS2466="RCP",1,""))</f>
        <v/>
      </c>
      <c r="N2466" s="9" t="str">
        <f>IF(Search!$I$8="","",IF(COUNTA($AT2466)=1,IF(Search!$I$8="N","N",1),""))</f>
        <v/>
      </c>
      <c r="O2466" s="9" t="str">
        <f>IF(Search!$L$4="","",IF(COUNTA($AU2466)=1,IF(Search!$L$4="N","N",1),""))</f>
        <v/>
      </c>
      <c r="P2466" s="9" t="str">
        <f>IF(Search!$L$5="","",IF(ISNUMBER(SEARCH("Jersey",$AU2466))=TRUE,IF(Search!$L$5="N","N",1),""))</f>
        <v/>
      </c>
      <c r="Q2466" s="9" t="str">
        <f>IF(Search!$L$6="","",IF(ISNUMBER(SEARCH("Patch",$AU2466))=TRUE,IF(Search!$L$6="N","N",1),""))</f>
        <v/>
      </c>
      <c r="R2466" s="9" t="str">
        <f>IF(Search!$L$7="","",IF(ISNUMBER(SEARCH("Shield",$AU2466))=TRUE,IF(Search!$L$7="N","N",1),""))</f>
        <v/>
      </c>
      <c r="S2466" s="9" t="str">
        <f>IF(Search!$L$8="","",IF(ISNUMBER(SEARCH("Stick",$AU2466))=TRUE,IF(Search!$L$8="N","N",1),""))</f>
        <v/>
      </c>
      <c r="T2466" s="9" t="str">
        <f>IF(Search!$O$4="","",IF(COUNTA($AW2466)=1,IF(Search!$O$4="N","N",1),""))</f>
        <v/>
      </c>
      <c r="U2466" s="9" t="str">
        <f>IF(Search!$O$5="","",IF($AW2466="","",IF($AW2466&lt;Search!$O$5,"",1)))</f>
        <v/>
      </c>
      <c r="V2466" s="9" t="str">
        <f>IF(Search!$O$6="","",IF($AW2466="","",IF($AW2466&gt;Search!$O$6,"",1)))</f>
        <v/>
      </c>
      <c r="W2466" s="9" t="str">
        <f>IF(Search!$U$4="","",IF($AX2466="","",1))</f>
        <v/>
      </c>
      <c r="X2466" s="9" t="str">
        <f>IF(Search!$U$5="","",IF(ISNUMBER(SEARCH(Search!$U$5,$AX2466))=TRUE,IF(Search!$U$5="N","N",1),""))</f>
        <v/>
      </c>
      <c r="Y2466" s="9" t="str">
        <f>IF(Search!$U$6="","",IF($AY2466&lt;Search!$U$6,"",1))</f>
        <v/>
      </c>
      <c r="Z2466" s="9" t="str">
        <f>IF(Search!$R$4="","",IF(Inventory!$BA2466&lt;Search!$R$4,"",1))</f>
        <v/>
      </c>
      <c r="AA2466" s="9" t="str">
        <f>IF(Search!$R$5="","",IF($BA2466&gt;Search!$R$5,"",1))</f>
        <v/>
      </c>
      <c r="AB2466" s="9" t="str">
        <f>IF(Search!$R$6="","",IF($BB2466&lt;Search!$R$6,"",1))</f>
        <v/>
      </c>
      <c r="AC2466" s="9" t="str">
        <f>IF(Search!$R$7="","",IF($BB2466&lt;Search!$R$7,"",1))</f>
        <v/>
      </c>
      <c r="AD2466" s="45" t="str">
        <f>IF(COUNTIF($A2466:$AC2466,"n")&gt;0,"",IF(SUM($A2466:$AC2466)=COUNTA(Search!$C$4:$C$8,Search!$F$4:$F$8,Search!$I$4:$I$6,Search!$I$8,Search!$L$4:$L$8,Search!$O$4:$O$8,Search!$R$4:$R$7,Search!$U$4:$U$7)-COUNTIF(Search!$C$4:$U$7,"n"),1+LARGE($AD$1:AD2465,1),""))</f>
        <v/>
      </c>
      <c r="AE2466" s="45" t="str">
        <f t="shared" si="121"/>
        <v/>
      </c>
      <c r="AF2466" s="45" t="str">
        <f>IF(AD2466="","",COUNTIF($AE$1:$AE2465,$AE2466)+RANK($AE2466,$AE$2:$AE$10540,1))</f>
        <v/>
      </c>
      <c r="AG2466" s="45" t="str">
        <f t="shared" si="119"/>
        <v/>
      </c>
      <c r="AH2466" s="45" t="str">
        <f>IF($AD2466="","",COUNTIF($AG$1:$AG2465,$AG2466)+RANK($AG2466,$AG$1:$AG$10539,0))</f>
        <v/>
      </c>
      <c r="AI2466" s="10" t="str">
        <f t="shared" si="120"/>
        <v>2015-16 Upper Deck #235 Colton Parayko YG STL RC   /   $8</v>
      </c>
      <c r="AJ2466" s="11">
        <v>2015</v>
      </c>
      <c r="AK2466" s="17">
        <v>16</v>
      </c>
      <c r="AL2466" s="12" t="s">
        <v>7</v>
      </c>
      <c r="AM2466" s="10">
        <v>235</v>
      </c>
      <c r="AN2466" s="12" t="s">
        <v>2031</v>
      </c>
      <c r="AO2466" s="9" t="s">
        <v>1922</v>
      </c>
      <c r="AP2466" s="9"/>
      <c r="AQ2466" s="9"/>
      <c r="AR2466" s="14" t="s">
        <v>2481</v>
      </c>
      <c r="AS2466" s="9" t="s">
        <v>2</v>
      </c>
      <c r="AT2466" s="9"/>
      <c r="AU2466" s="9"/>
      <c r="AV2466" s="13"/>
      <c r="AW2466" s="13"/>
      <c r="AX2466" s="9"/>
      <c r="AY2466" s="9"/>
      <c r="AZ2466" s="9"/>
      <c r="BA2466" s="33">
        <v>8</v>
      </c>
      <c r="BB2466" s="33"/>
      <c r="BC2466" s="36">
        <v>42860</v>
      </c>
      <c r="BD2466" s="12" t="s">
        <v>1771</v>
      </c>
    </row>
    <row r="2467" spans="1:56" s="12" customFormat="1" x14ac:dyDescent="0.2">
      <c r="A2467" s="9" t="str">
        <f>IF(Search!$C$5="","",IF(COUNTA(Inventory!$AP2467)=1,1,""))</f>
        <v/>
      </c>
      <c r="B2467" s="9" t="str">
        <f>IF(Search!$C$4="","",IF(ISNUMBER(SEARCH(Search!$C$4,$AR2467))=TRUE,1,""))</f>
        <v/>
      </c>
      <c r="C2467" s="9" t="str">
        <f>IF(Search!$C$6="x",IF(COUNTA($AQ2467)=1,1,"N"),IF(COUNTA($AQ2467)=1,"N",""))</f>
        <v/>
      </c>
      <c r="D2467" s="9" t="str">
        <f>IF(Search!$O$8="","",IF(ISNUMBER(SEARCH(Search!$O$8,$BD2467))=TRUE,1,""))</f>
        <v/>
      </c>
      <c r="E2467" s="9" t="str">
        <f>IF(Search!$C$7="","",IF(ISNUMBER(SEARCH(Search!$C$7,$AN2467))=TRUE,1,""))</f>
        <v/>
      </c>
      <c r="F2467" s="9" t="str">
        <f>IF(Search!$C$8="","",IF(ISNUMBER(SEARCH(Search!$C$8,$AO2467))=TRUE,1,""))</f>
        <v/>
      </c>
      <c r="G2467" s="9" t="str">
        <f>IF(Search!$F$4="","",IF(Inventory!$AJ2467&lt;Search!$F$4,"",1))</f>
        <v/>
      </c>
      <c r="H2467" s="9" t="str">
        <f>IF(Search!$F$5="","",IF(Inventory!$AJ2467&gt;Search!$F$5,"",1))</f>
        <v/>
      </c>
      <c r="I2467" s="9" t="str">
        <f>IF(Search!$F$7="","",IF(Search!$F$8="",IF(ISNUMBER(SEARCH(Search!$F$7,$AL2467))=TRUE,1,""),""))</f>
        <v/>
      </c>
      <c r="J2467" s="9" t="str">
        <f>IF($AL2467=Search!$F$8,1,"")</f>
        <v/>
      </c>
      <c r="K2467" s="9" t="str">
        <f>IF(Search!$I$4="","",IF(COUNTA($AS2467)=1,IF(Search!$I$4="N","N",1),""))</f>
        <v/>
      </c>
      <c r="L2467" s="9" t="str">
        <f>IF(Search!$I$5="","",IF($AS2467="RC",1,""))</f>
        <v/>
      </c>
      <c r="M2467" s="9" t="str">
        <f>IF(Search!$I$6="","",IF($AS2467="RCP",1,""))</f>
        <v/>
      </c>
      <c r="N2467" s="9" t="str">
        <f>IF(Search!$I$8="","",IF(COUNTA($AT2467)=1,IF(Search!$I$8="N","N",1),""))</f>
        <v/>
      </c>
      <c r="O2467" s="9" t="str">
        <f>IF(Search!$L$4="","",IF(COUNTA($AU2467)=1,IF(Search!$L$4="N","N",1),""))</f>
        <v/>
      </c>
      <c r="P2467" s="9" t="str">
        <f>IF(Search!$L$5="","",IF(ISNUMBER(SEARCH("Jersey",$AU2467))=TRUE,IF(Search!$L$5="N","N",1),""))</f>
        <v/>
      </c>
      <c r="Q2467" s="9" t="str">
        <f>IF(Search!$L$6="","",IF(ISNUMBER(SEARCH("Patch",$AU2467))=TRUE,IF(Search!$L$6="N","N",1),""))</f>
        <v/>
      </c>
      <c r="R2467" s="9" t="str">
        <f>IF(Search!$L$7="","",IF(ISNUMBER(SEARCH("Shield",$AU2467))=TRUE,IF(Search!$L$7="N","N",1),""))</f>
        <v/>
      </c>
      <c r="S2467" s="9" t="str">
        <f>IF(Search!$L$8="","",IF(ISNUMBER(SEARCH("Stick",$AU2467))=TRUE,IF(Search!$L$8="N","N",1),""))</f>
        <v/>
      </c>
      <c r="T2467" s="9" t="str">
        <f>IF(Search!$O$4="","",IF(COUNTA($AW2467)=1,IF(Search!$O$4="N","N",1),""))</f>
        <v/>
      </c>
      <c r="U2467" s="9" t="str">
        <f>IF(Search!$O$5="","",IF($AW2467="","",IF($AW2467&lt;Search!$O$5,"",1)))</f>
        <v/>
      </c>
      <c r="V2467" s="9" t="str">
        <f>IF(Search!$O$6="","",IF($AW2467="","",IF($AW2467&gt;Search!$O$6,"",1)))</f>
        <v/>
      </c>
      <c r="W2467" s="9" t="str">
        <f>IF(Search!$U$4="","",IF($AX2467="","",1))</f>
        <v/>
      </c>
      <c r="X2467" s="9" t="str">
        <f>IF(Search!$U$5="","",IF(ISNUMBER(SEARCH(Search!$U$5,$AX2467))=TRUE,IF(Search!$U$5="N","N",1),""))</f>
        <v/>
      </c>
      <c r="Y2467" s="9" t="str">
        <f>IF(Search!$U$6="","",IF($AY2467&lt;Search!$U$6,"",1))</f>
        <v/>
      </c>
      <c r="Z2467" s="9" t="str">
        <f>IF(Search!$R$4="","",IF(Inventory!$BA2467&lt;Search!$R$4,"",1))</f>
        <v/>
      </c>
      <c r="AA2467" s="9" t="str">
        <f>IF(Search!$R$5="","",IF($BA2467&gt;Search!$R$5,"",1))</f>
        <v/>
      </c>
      <c r="AB2467" s="9" t="str">
        <f>IF(Search!$R$6="","",IF($BB2467&lt;Search!$R$6,"",1))</f>
        <v/>
      </c>
      <c r="AC2467" s="9" t="str">
        <f>IF(Search!$R$7="","",IF($BB2467&lt;Search!$R$7,"",1))</f>
        <v/>
      </c>
      <c r="AD2467" s="45" t="str">
        <f>IF(COUNTIF($A2467:$AC2467,"n")&gt;0,"",IF(SUM($A2467:$AC2467)=COUNTA(Search!$C$4:$C$8,Search!$F$4:$F$8,Search!$I$4:$I$6,Search!$I$8,Search!$L$4:$L$8,Search!$O$4:$O$8,Search!$R$4:$R$7,Search!$U$4:$U$7)-COUNTIF(Search!$C$4:$U$7,"n"),1+LARGE($AD$1:AD2466,1),""))</f>
        <v/>
      </c>
      <c r="AE2467" s="45" t="str">
        <f t="shared" si="121"/>
        <v/>
      </c>
      <c r="AF2467" s="45" t="str">
        <f>IF(AD2467="","",COUNTIF($AE$1:$AE2466,$AE2467)+RANK($AE2467,$AE$2:$AE$10540,1))</f>
        <v/>
      </c>
      <c r="AG2467" s="45" t="str">
        <f t="shared" si="119"/>
        <v/>
      </c>
      <c r="AH2467" s="45" t="str">
        <f>IF($AD2467="","",COUNTIF($AG$1:$AG2466,$AG2467)+RANK($AG2467,$AG$1:$AG$10539,0))</f>
        <v/>
      </c>
      <c r="AI2467" s="10" t="str">
        <f t="shared" si="120"/>
        <v>2015-16 Upper Deck #236 Stefan Noesen YG ANA RC   /   $4</v>
      </c>
      <c r="AJ2467" s="11">
        <v>2015</v>
      </c>
      <c r="AK2467" s="17">
        <v>16</v>
      </c>
      <c r="AL2467" s="12" t="s">
        <v>7</v>
      </c>
      <c r="AM2467" s="10">
        <v>236</v>
      </c>
      <c r="AN2467" s="12" t="s">
        <v>2032</v>
      </c>
      <c r="AO2467" s="9" t="s">
        <v>1915</v>
      </c>
      <c r="AP2467" s="9"/>
      <c r="AQ2467" s="9"/>
      <c r="AR2467" s="14" t="s">
        <v>2481</v>
      </c>
      <c r="AS2467" s="9" t="s">
        <v>2</v>
      </c>
      <c r="AT2467" s="9"/>
      <c r="AU2467" s="9"/>
      <c r="AV2467" s="13"/>
      <c r="AW2467" s="13"/>
      <c r="AX2467" s="9"/>
      <c r="AY2467" s="9"/>
      <c r="AZ2467" s="9"/>
      <c r="BA2467" s="33">
        <v>4</v>
      </c>
      <c r="BB2467" s="33"/>
      <c r="BC2467" s="36">
        <v>42860</v>
      </c>
      <c r="BD2467" s="12" t="s">
        <v>1771</v>
      </c>
    </row>
    <row r="2468" spans="1:56" s="12" customFormat="1" x14ac:dyDescent="0.2">
      <c r="A2468" s="9" t="str">
        <f>IF(Search!$C$5="","",IF(COUNTA(Inventory!$AP2468)=1,1,""))</f>
        <v/>
      </c>
      <c r="B2468" s="9" t="str">
        <f>IF(Search!$C$4="","",IF(ISNUMBER(SEARCH(Search!$C$4,$AR2468))=TRUE,1,""))</f>
        <v/>
      </c>
      <c r="C2468" s="9" t="str">
        <f>IF(Search!$C$6="x",IF(COUNTA($AQ2468)=1,1,"N"),IF(COUNTA($AQ2468)=1,"N",""))</f>
        <v/>
      </c>
      <c r="D2468" s="9" t="str">
        <f>IF(Search!$O$8="","",IF(ISNUMBER(SEARCH(Search!$O$8,$BD2468))=TRUE,1,""))</f>
        <v/>
      </c>
      <c r="E2468" s="9" t="str">
        <f>IF(Search!$C$7="","",IF(ISNUMBER(SEARCH(Search!$C$7,$AN2468))=TRUE,1,""))</f>
        <v/>
      </c>
      <c r="F2468" s="9" t="str">
        <f>IF(Search!$C$8="","",IF(ISNUMBER(SEARCH(Search!$C$8,$AO2468))=TRUE,1,""))</f>
        <v/>
      </c>
      <c r="G2468" s="9" t="str">
        <f>IF(Search!$F$4="","",IF(Inventory!$AJ2468&lt;Search!$F$4,"",1))</f>
        <v/>
      </c>
      <c r="H2468" s="9" t="str">
        <f>IF(Search!$F$5="","",IF(Inventory!$AJ2468&gt;Search!$F$5,"",1))</f>
        <v/>
      </c>
      <c r="I2468" s="9" t="str">
        <f>IF(Search!$F$7="","",IF(Search!$F$8="",IF(ISNUMBER(SEARCH(Search!$F$7,$AL2468))=TRUE,1,""),""))</f>
        <v/>
      </c>
      <c r="J2468" s="9" t="str">
        <f>IF($AL2468=Search!$F$8,1,"")</f>
        <v/>
      </c>
      <c r="K2468" s="9" t="str">
        <f>IF(Search!$I$4="","",IF(COUNTA($AS2468)=1,IF(Search!$I$4="N","N",1),""))</f>
        <v/>
      </c>
      <c r="L2468" s="9" t="str">
        <f>IF(Search!$I$5="","",IF($AS2468="RC",1,""))</f>
        <v/>
      </c>
      <c r="M2468" s="9" t="str">
        <f>IF(Search!$I$6="","",IF($AS2468="RCP",1,""))</f>
        <v/>
      </c>
      <c r="N2468" s="9" t="str">
        <f>IF(Search!$I$8="","",IF(COUNTA($AT2468)=1,IF(Search!$I$8="N","N",1),""))</f>
        <v/>
      </c>
      <c r="O2468" s="9" t="str">
        <f>IF(Search!$L$4="","",IF(COUNTA($AU2468)=1,IF(Search!$L$4="N","N",1),""))</f>
        <v/>
      </c>
      <c r="P2468" s="9" t="str">
        <f>IF(Search!$L$5="","",IF(ISNUMBER(SEARCH("Jersey",$AU2468))=TRUE,IF(Search!$L$5="N","N",1),""))</f>
        <v/>
      </c>
      <c r="Q2468" s="9" t="str">
        <f>IF(Search!$L$6="","",IF(ISNUMBER(SEARCH("Patch",$AU2468))=TRUE,IF(Search!$L$6="N","N",1),""))</f>
        <v/>
      </c>
      <c r="R2468" s="9" t="str">
        <f>IF(Search!$L$7="","",IF(ISNUMBER(SEARCH("Shield",$AU2468))=TRUE,IF(Search!$L$7="N","N",1),""))</f>
        <v/>
      </c>
      <c r="S2468" s="9" t="str">
        <f>IF(Search!$L$8="","",IF(ISNUMBER(SEARCH("Stick",$AU2468))=TRUE,IF(Search!$L$8="N","N",1),""))</f>
        <v/>
      </c>
      <c r="T2468" s="9" t="str">
        <f>IF(Search!$O$4="","",IF(COUNTA($AW2468)=1,IF(Search!$O$4="N","N",1),""))</f>
        <v/>
      </c>
      <c r="U2468" s="9" t="str">
        <f>IF(Search!$O$5="","",IF($AW2468="","",IF($AW2468&lt;Search!$O$5,"",1)))</f>
        <v/>
      </c>
      <c r="V2468" s="9" t="str">
        <f>IF(Search!$O$6="","",IF($AW2468="","",IF($AW2468&gt;Search!$O$6,"",1)))</f>
        <v/>
      </c>
      <c r="W2468" s="9" t="str">
        <f>IF(Search!$U$4="","",IF($AX2468="","",1))</f>
        <v/>
      </c>
      <c r="X2468" s="9" t="str">
        <f>IF(Search!$U$5="","",IF(ISNUMBER(SEARCH(Search!$U$5,$AX2468))=TRUE,IF(Search!$U$5="N","N",1),""))</f>
        <v/>
      </c>
      <c r="Y2468" s="9" t="str">
        <f>IF(Search!$U$6="","",IF($AY2468&lt;Search!$U$6,"",1))</f>
        <v/>
      </c>
      <c r="Z2468" s="9" t="str">
        <f>IF(Search!$R$4="","",IF(Inventory!$BA2468&lt;Search!$R$4,"",1))</f>
        <v/>
      </c>
      <c r="AA2468" s="9" t="str">
        <f>IF(Search!$R$5="","",IF($BA2468&gt;Search!$R$5,"",1))</f>
        <v/>
      </c>
      <c r="AB2468" s="9" t="str">
        <f>IF(Search!$R$6="","",IF($BB2468&lt;Search!$R$6,"",1))</f>
        <v/>
      </c>
      <c r="AC2468" s="9" t="str">
        <f>IF(Search!$R$7="","",IF($BB2468&lt;Search!$R$7,"",1))</f>
        <v/>
      </c>
      <c r="AD2468" s="45" t="str">
        <f>IF(COUNTIF($A2468:$AC2468,"n")&gt;0,"",IF(SUM($A2468:$AC2468)=COUNTA(Search!$C$4:$C$8,Search!$F$4:$F$8,Search!$I$4:$I$6,Search!$I$8,Search!$L$4:$L$8,Search!$O$4:$O$8,Search!$R$4:$R$7,Search!$U$4:$U$7)-COUNTIF(Search!$C$4:$U$7,"n"),1+LARGE($AD$1:AD2467,1),""))</f>
        <v/>
      </c>
      <c r="AE2468" s="45" t="str">
        <f t="shared" si="121"/>
        <v/>
      </c>
      <c r="AF2468" s="45" t="str">
        <f>IF(AD2468="","",COUNTIF($AE$1:$AE2467,$AE2468)+RANK($AE2468,$AE$2:$AE$10540,1))</f>
        <v/>
      </c>
      <c r="AG2468" s="45" t="str">
        <f t="shared" si="119"/>
        <v/>
      </c>
      <c r="AH2468" s="45" t="str">
        <f>IF($AD2468="","",COUNTIF($AG$1:$AG2467,$AG2468)+RANK($AG2468,$AG$1:$AG$10539,0))</f>
        <v/>
      </c>
      <c r="AI2468" s="10" t="str">
        <f t="shared" si="120"/>
        <v>2015-16 Upper Deck #237 Anton Slepyshev YG EDM RC   /   $4</v>
      </c>
      <c r="AJ2468" s="11">
        <v>2015</v>
      </c>
      <c r="AK2468" s="17">
        <v>16</v>
      </c>
      <c r="AL2468" s="12" t="s">
        <v>7</v>
      </c>
      <c r="AM2468" s="10">
        <v>237</v>
      </c>
      <c r="AN2468" s="12" t="s">
        <v>2033</v>
      </c>
      <c r="AO2468" s="9" t="s">
        <v>1909</v>
      </c>
      <c r="AP2468" s="9"/>
      <c r="AQ2468" s="9"/>
      <c r="AR2468" s="14" t="s">
        <v>2481</v>
      </c>
      <c r="AS2468" s="9" t="s">
        <v>2</v>
      </c>
      <c r="AT2468" s="9"/>
      <c r="AU2468" s="9"/>
      <c r="AV2468" s="13"/>
      <c r="AW2468" s="13"/>
      <c r="AX2468" s="9"/>
      <c r="AY2468" s="9"/>
      <c r="AZ2468" s="9"/>
      <c r="BA2468" s="33">
        <v>4</v>
      </c>
      <c r="BB2468" s="33"/>
      <c r="BC2468" s="36">
        <v>42860</v>
      </c>
      <c r="BD2468" s="12" t="s">
        <v>1771</v>
      </c>
    </row>
    <row r="2469" spans="1:56" s="12" customFormat="1" x14ac:dyDescent="0.2">
      <c r="A2469" s="9" t="str">
        <f>IF(Search!$C$5="","",IF(COUNTA(Inventory!$AP2469)=1,1,""))</f>
        <v/>
      </c>
      <c r="B2469" s="9" t="str">
        <f>IF(Search!$C$4="","",IF(ISNUMBER(SEARCH(Search!$C$4,$AR2469))=TRUE,1,""))</f>
        <v/>
      </c>
      <c r="C2469" s="9" t="str">
        <f>IF(Search!$C$6="x",IF(COUNTA($AQ2469)=1,1,"N"),IF(COUNTA($AQ2469)=1,"N",""))</f>
        <v/>
      </c>
      <c r="D2469" s="9" t="str">
        <f>IF(Search!$O$8="","",IF(ISNUMBER(SEARCH(Search!$O$8,$BD2469))=TRUE,1,""))</f>
        <v/>
      </c>
      <c r="E2469" s="9" t="str">
        <f>IF(Search!$C$7="","",IF(ISNUMBER(SEARCH(Search!$C$7,$AN2469))=TRUE,1,""))</f>
        <v/>
      </c>
      <c r="F2469" s="9" t="str">
        <f>IF(Search!$C$8="","",IF(ISNUMBER(SEARCH(Search!$C$8,$AO2469))=TRUE,1,""))</f>
        <v/>
      </c>
      <c r="G2469" s="9" t="str">
        <f>IF(Search!$F$4="","",IF(Inventory!$AJ2469&lt;Search!$F$4,"",1))</f>
        <v/>
      </c>
      <c r="H2469" s="9" t="str">
        <f>IF(Search!$F$5="","",IF(Inventory!$AJ2469&gt;Search!$F$5,"",1))</f>
        <v/>
      </c>
      <c r="I2469" s="9" t="str">
        <f>IF(Search!$F$7="","",IF(Search!$F$8="",IF(ISNUMBER(SEARCH(Search!$F$7,$AL2469))=TRUE,1,""),""))</f>
        <v/>
      </c>
      <c r="J2469" s="9" t="str">
        <f>IF($AL2469=Search!$F$8,1,"")</f>
        <v/>
      </c>
      <c r="K2469" s="9" t="str">
        <f>IF(Search!$I$4="","",IF(COUNTA($AS2469)=1,IF(Search!$I$4="N","N",1),""))</f>
        <v/>
      </c>
      <c r="L2469" s="9" t="str">
        <f>IF(Search!$I$5="","",IF($AS2469="RC",1,""))</f>
        <v/>
      </c>
      <c r="M2469" s="9" t="str">
        <f>IF(Search!$I$6="","",IF($AS2469="RCP",1,""))</f>
        <v/>
      </c>
      <c r="N2469" s="9" t="str">
        <f>IF(Search!$I$8="","",IF(COUNTA($AT2469)=1,IF(Search!$I$8="N","N",1),""))</f>
        <v/>
      </c>
      <c r="O2469" s="9" t="str">
        <f>IF(Search!$L$4="","",IF(COUNTA($AU2469)=1,IF(Search!$L$4="N","N",1),""))</f>
        <v/>
      </c>
      <c r="P2469" s="9" t="str">
        <f>IF(Search!$L$5="","",IF(ISNUMBER(SEARCH("Jersey",$AU2469))=TRUE,IF(Search!$L$5="N","N",1),""))</f>
        <v/>
      </c>
      <c r="Q2469" s="9" t="str">
        <f>IF(Search!$L$6="","",IF(ISNUMBER(SEARCH("Patch",$AU2469))=TRUE,IF(Search!$L$6="N","N",1),""))</f>
        <v/>
      </c>
      <c r="R2469" s="9" t="str">
        <f>IF(Search!$L$7="","",IF(ISNUMBER(SEARCH("Shield",$AU2469))=TRUE,IF(Search!$L$7="N","N",1),""))</f>
        <v/>
      </c>
      <c r="S2469" s="9" t="str">
        <f>IF(Search!$L$8="","",IF(ISNUMBER(SEARCH("Stick",$AU2469))=TRUE,IF(Search!$L$8="N","N",1),""))</f>
        <v/>
      </c>
      <c r="T2469" s="9" t="str">
        <f>IF(Search!$O$4="","",IF(COUNTA($AW2469)=1,IF(Search!$O$4="N","N",1),""))</f>
        <v/>
      </c>
      <c r="U2469" s="9" t="str">
        <f>IF(Search!$O$5="","",IF($AW2469="","",IF($AW2469&lt;Search!$O$5,"",1)))</f>
        <v/>
      </c>
      <c r="V2469" s="9" t="str">
        <f>IF(Search!$O$6="","",IF($AW2469="","",IF($AW2469&gt;Search!$O$6,"",1)))</f>
        <v/>
      </c>
      <c r="W2469" s="9" t="str">
        <f>IF(Search!$U$4="","",IF($AX2469="","",1))</f>
        <v/>
      </c>
      <c r="X2469" s="9" t="str">
        <f>IF(Search!$U$5="","",IF(ISNUMBER(SEARCH(Search!$U$5,$AX2469))=TRUE,IF(Search!$U$5="N","N",1),""))</f>
        <v/>
      </c>
      <c r="Y2469" s="9" t="str">
        <f>IF(Search!$U$6="","",IF($AY2469&lt;Search!$U$6,"",1))</f>
        <v/>
      </c>
      <c r="Z2469" s="9" t="str">
        <f>IF(Search!$R$4="","",IF(Inventory!$BA2469&lt;Search!$R$4,"",1))</f>
        <v/>
      </c>
      <c r="AA2469" s="9" t="str">
        <f>IF(Search!$R$5="","",IF($BA2469&gt;Search!$R$5,"",1))</f>
        <v/>
      </c>
      <c r="AB2469" s="9" t="str">
        <f>IF(Search!$R$6="","",IF($BB2469&lt;Search!$R$6,"",1))</f>
        <v/>
      </c>
      <c r="AC2469" s="9" t="str">
        <f>IF(Search!$R$7="","",IF($BB2469&lt;Search!$R$7,"",1))</f>
        <v/>
      </c>
      <c r="AD2469" s="45" t="str">
        <f>IF(COUNTIF($A2469:$AC2469,"n")&gt;0,"",IF(SUM($A2469:$AC2469)=COUNTA(Search!$C$4:$C$8,Search!$F$4:$F$8,Search!$I$4:$I$6,Search!$I$8,Search!$L$4:$L$8,Search!$O$4:$O$8,Search!$R$4:$R$7,Search!$U$4:$U$7)-COUNTIF(Search!$C$4:$U$7,"n"),1+LARGE($AD$1:AD2468,1),""))</f>
        <v/>
      </c>
      <c r="AE2469" s="45" t="str">
        <f t="shared" si="121"/>
        <v/>
      </c>
      <c r="AF2469" s="45" t="str">
        <f>IF(AD2469="","",COUNTIF($AE$1:$AE2468,$AE2469)+RANK($AE2469,$AE$2:$AE$10540,1))</f>
        <v/>
      </c>
      <c r="AG2469" s="45" t="str">
        <f t="shared" si="119"/>
        <v/>
      </c>
      <c r="AH2469" s="45" t="str">
        <f>IF($AD2469="","",COUNTIF($AG$1:$AG2468,$AG2469)+RANK($AG2469,$AG$1:$AG$10539,0))</f>
        <v/>
      </c>
      <c r="AI2469" s="10" t="str">
        <f t="shared" si="120"/>
        <v>2015-16 Upper Deck #238 Sergei Kalinin YG NJD RC   /   $4</v>
      </c>
      <c r="AJ2469" s="11">
        <v>2015</v>
      </c>
      <c r="AK2469" s="17">
        <v>16</v>
      </c>
      <c r="AL2469" s="12" t="s">
        <v>7</v>
      </c>
      <c r="AM2469" s="10">
        <v>238</v>
      </c>
      <c r="AN2469" s="12" t="s">
        <v>2034</v>
      </c>
      <c r="AO2469" s="9" t="s">
        <v>1947</v>
      </c>
      <c r="AP2469" s="9"/>
      <c r="AQ2469" s="9"/>
      <c r="AR2469" s="14" t="s">
        <v>2481</v>
      </c>
      <c r="AS2469" s="9" t="s">
        <v>2</v>
      </c>
      <c r="AT2469" s="9"/>
      <c r="AU2469" s="9"/>
      <c r="AV2469" s="13"/>
      <c r="AW2469" s="13"/>
      <c r="AX2469" s="9"/>
      <c r="AY2469" s="9"/>
      <c r="AZ2469" s="9"/>
      <c r="BA2469" s="33">
        <v>4</v>
      </c>
      <c r="BB2469" s="33"/>
      <c r="BC2469" s="36">
        <v>42860</v>
      </c>
      <c r="BD2469" s="12" t="s">
        <v>1771</v>
      </c>
    </row>
    <row r="2470" spans="1:56" s="12" customFormat="1" x14ac:dyDescent="0.2">
      <c r="A2470" s="9" t="str">
        <f>IF(Search!$C$5="","",IF(COUNTA(Inventory!$AP2470)=1,1,""))</f>
        <v/>
      </c>
      <c r="B2470" s="9" t="str">
        <f>IF(Search!$C$4="","",IF(ISNUMBER(SEARCH(Search!$C$4,$AR2470))=TRUE,1,""))</f>
        <v/>
      </c>
      <c r="C2470" s="9" t="str">
        <f>IF(Search!$C$6="x",IF(COUNTA($AQ2470)=1,1,"N"),IF(COUNTA($AQ2470)=1,"N",""))</f>
        <v/>
      </c>
      <c r="D2470" s="9" t="str">
        <f>IF(Search!$O$8="","",IF(ISNUMBER(SEARCH(Search!$O$8,$BD2470))=TRUE,1,""))</f>
        <v/>
      </c>
      <c r="E2470" s="9" t="str">
        <f>IF(Search!$C$7="","",IF(ISNUMBER(SEARCH(Search!$C$7,$AN2470))=TRUE,1,""))</f>
        <v/>
      </c>
      <c r="F2470" s="9" t="str">
        <f>IF(Search!$C$8="","",IF(ISNUMBER(SEARCH(Search!$C$8,$AO2470))=TRUE,1,""))</f>
        <v/>
      </c>
      <c r="G2470" s="9" t="str">
        <f>IF(Search!$F$4="","",IF(Inventory!$AJ2470&lt;Search!$F$4,"",1))</f>
        <v/>
      </c>
      <c r="H2470" s="9" t="str">
        <f>IF(Search!$F$5="","",IF(Inventory!$AJ2470&gt;Search!$F$5,"",1))</f>
        <v/>
      </c>
      <c r="I2470" s="9" t="str">
        <f>IF(Search!$F$7="","",IF(Search!$F$8="",IF(ISNUMBER(SEARCH(Search!$F$7,$AL2470))=TRUE,1,""),""))</f>
        <v/>
      </c>
      <c r="J2470" s="9" t="str">
        <f>IF($AL2470=Search!$F$8,1,"")</f>
        <v/>
      </c>
      <c r="K2470" s="9" t="str">
        <f>IF(Search!$I$4="","",IF(COUNTA($AS2470)=1,IF(Search!$I$4="N","N",1),""))</f>
        <v/>
      </c>
      <c r="L2470" s="9" t="str">
        <f>IF(Search!$I$5="","",IF($AS2470="RC",1,""))</f>
        <v/>
      </c>
      <c r="M2470" s="9" t="str">
        <f>IF(Search!$I$6="","",IF($AS2470="RCP",1,""))</f>
        <v/>
      </c>
      <c r="N2470" s="9" t="str">
        <f>IF(Search!$I$8="","",IF(COUNTA($AT2470)=1,IF(Search!$I$8="N","N",1),""))</f>
        <v/>
      </c>
      <c r="O2470" s="9" t="str">
        <f>IF(Search!$L$4="","",IF(COUNTA($AU2470)=1,IF(Search!$L$4="N","N",1),""))</f>
        <v/>
      </c>
      <c r="P2470" s="9" t="str">
        <f>IF(Search!$L$5="","",IF(ISNUMBER(SEARCH("Jersey",$AU2470))=TRUE,IF(Search!$L$5="N","N",1),""))</f>
        <v/>
      </c>
      <c r="Q2470" s="9" t="str">
        <f>IF(Search!$L$6="","",IF(ISNUMBER(SEARCH("Patch",$AU2470))=TRUE,IF(Search!$L$6="N","N",1),""))</f>
        <v/>
      </c>
      <c r="R2470" s="9" t="str">
        <f>IF(Search!$L$7="","",IF(ISNUMBER(SEARCH("Shield",$AU2470))=TRUE,IF(Search!$L$7="N","N",1),""))</f>
        <v/>
      </c>
      <c r="S2470" s="9" t="str">
        <f>IF(Search!$L$8="","",IF(ISNUMBER(SEARCH("Stick",$AU2470))=TRUE,IF(Search!$L$8="N","N",1),""))</f>
        <v/>
      </c>
      <c r="T2470" s="9" t="str">
        <f>IF(Search!$O$4="","",IF(COUNTA($AW2470)=1,IF(Search!$O$4="N","N",1),""))</f>
        <v/>
      </c>
      <c r="U2470" s="9" t="str">
        <f>IF(Search!$O$5="","",IF($AW2470="","",IF($AW2470&lt;Search!$O$5,"",1)))</f>
        <v/>
      </c>
      <c r="V2470" s="9" t="str">
        <f>IF(Search!$O$6="","",IF($AW2470="","",IF($AW2470&gt;Search!$O$6,"",1)))</f>
        <v/>
      </c>
      <c r="W2470" s="9" t="str">
        <f>IF(Search!$U$4="","",IF($AX2470="","",1))</f>
        <v/>
      </c>
      <c r="X2470" s="9" t="str">
        <f>IF(Search!$U$5="","",IF(ISNUMBER(SEARCH(Search!$U$5,$AX2470))=TRUE,IF(Search!$U$5="N","N",1),""))</f>
        <v/>
      </c>
      <c r="Y2470" s="9" t="str">
        <f>IF(Search!$U$6="","",IF($AY2470&lt;Search!$U$6,"",1))</f>
        <v/>
      </c>
      <c r="Z2470" s="9" t="str">
        <f>IF(Search!$R$4="","",IF(Inventory!$BA2470&lt;Search!$R$4,"",1))</f>
        <v/>
      </c>
      <c r="AA2470" s="9" t="str">
        <f>IF(Search!$R$5="","",IF($BA2470&gt;Search!$R$5,"",1))</f>
        <v/>
      </c>
      <c r="AB2470" s="9" t="str">
        <f>IF(Search!$R$6="","",IF($BB2470&lt;Search!$R$6,"",1))</f>
        <v/>
      </c>
      <c r="AC2470" s="9" t="str">
        <f>IF(Search!$R$7="","",IF($BB2470&lt;Search!$R$7,"",1))</f>
        <v/>
      </c>
      <c r="AD2470" s="45" t="str">
        <f>IF(COUNTIF($A2470:$AC2470,"n")&gt;0,"",IF(SUM($A2470:$AC2470)=COUNTA(Search!$C$4:$C$8,Search!$F$4:$F$8,Search!$I$4:$I$6,Search!$I$8,Search!$L$4:$L$8,Search!$O$4:$O$8,Search!$R$4:$R$7,Search!$U$4:$U$7)-COUNTIF(Search!$C$4:$U$7,"n"),1+LARGE($AD$1:AD2469,1),""))</f>
        <v/>
      </c>
      <c r="AE2470" s="45" t="str">
        <f t="shared" si="121"/>
        <v/>
      </c>
      <c r="AF2470" s="45" t="str">
        <f>IF(AD2470="","",COUNTIF($AE$1:$AE2469,$AE2470)+RANK($AE2470,$AE$2:$AE$10540,1))</f>
        <v/>
      </c>
      <c r="AG2470" s="45" t="str">
        <f t="shared" si="119"/>
        <v/>
      </c>
      <c r="AH2470" s="45" t="str">
        <f>IF($AD2470="","",COUNTIF($AG$1:$AG2469,$AG2470)+RANK($AG2470,$AG$1:$AG$10539,0))</f>
        <v/>
      </c>
      <c r="AI2470" s="10" t="str">
        <f t="shared" si="120"/>
        <v>2015-16 Upper Deck #239 Mike Condon YG MTL RC   /   $5</v>
      </c>
      <c r="AJ2470" s="11">
        <v>2015</v>
      </c>
      <c r="AK2470" s="17">
        <v>16</v>
      </c>
      <c r="AL2470" s="12" t="s">
        <v>7</v>
      </c>
      <c r="AM2470" s="10">
        <v>239</v>
      </c>
      <c r="AN2470" s="12" t="s">
        <v>2035</v>
      </c>
      <c r="AO2470" s="9" t="s">
        <v>1911</v>
      </c>
      <c r="AP2470" s="9"/>
      <c r="AQ2470" s="9"/>
      <c r="AR2470" s="14" t="s">
        <v>2481</v>
      </c>
      <c r="AS2470" s="9" t="s">
        <v>2</v>
      </c>
      <c r="AT2470" s="9"/>
      <c r="AU2470" s="9"/>
      <c r="AV2470" s="13"/>
      <c r="AW2470" s="13"/>
      <c r="AX2470" s="9"/>
      <c r="AY2470" s="9"/>
      <c r="AZ2470" s="9"/>
      <c r="BA2470" s="33">
        <v>5</v>
      </c>
      <c r="BB2470" s="33"/>
      <c r="BC2470" s="36">
        <v>42860</v>
      </c>
      <c r="BD2470" s="12" t="s">
        <v>1771</v>
      </c>
    </row>
    <row r="2471" spans="1:56" s="12" customFormat="1" x14ac:dyDescent="0.2">
      <c r="A2471" s="9" t="str">
        <f>IF(Search!$C$5="","",IF(COUNTA(Inventory!$AP2471)=1,1,""))</f>
        <v/>
      </c>
      <c r="B2471" s="9" t="str">
        <f>IF(Search!$C$4="","",IF(ISNUMBER(SEARCH(Search!$C$4,$AR2471))=TRUE,1,""))</f>
        <v/>
      </c>
      <c r="C2471" s="9" t="str">
        <f>IF(Search!$C$6="x",IF(COUNTA($AQ2471)=1,1,"N"),IF(COUNTA($AQ2471)=1,"N",""))</f>
        <v/>
      </c>
      <c r="D2471" s="9" t="str">
        <f>IF(Search!$O$8="","",IF(ISNUMBER(SEARCH(Search!$O$8,$BD2471))=TRUE,1,""))</f>
        <v/>
      </c>
      <c r="E2471" s="9" t="str">
        <f>IF(Search!$C$7="","",IF(ISNUMBER(SEARCH(Search!$C$7,$AN2471))=TRUE,1,""))</f>
        <v/>
      </c>
      <c r="F2471" s="9" t="str">
        <f>IF(Search!$C$8="","",IF(ISNUMBER(SEARCH(Search!$C$8,$AO2471))=TRUE,1,""))</f>
        <v/>
      </c>
      <c r="G2471" s="9" t="str">
        <f>IF(Search!$F$4="","",IF(Inventory!$AJ2471&lt;Search!$F$4,"",1))</f>
        <v/>
      </c>
      <c r="H2471" s="9" t="str">
        <f>IF(Search!$F$5="","",IF(Inventory!$AJ2471&gt;Search!$F$5,"",1))</f>
        <v/>
      </c>
      <c r="I2471" s="9" t="str">
        <f>IF(Search!$F$7="","",IF(Search!$F$8="",IF(ISNUMBER(SEARCH(Search!$F$7,$AL2471))=TRUE,1,""),""))</f>
        <v/>
      </c>
      <c r="J2471" s="9" t="str">
        <f>IF($AL2471=Search!$F$8,1,"")</f>
        <v/>
      </c>
      <c r="K2471" s="9" t="str">
        <f>IF(Search!$I$4="","",IF(COUNTA($AS2471)=1,IF(Search!$I$4="N","N",1),""))</f>
        <v/>
      </c>
      <c r="L2471" s="9" t="str">
        <f>IF(Search!$I$5="","",IF($AS2471="RC",1,""))</f>
        <v/>
      </c>
      <c r="M2471" s="9" t="str">
        <f>IF(Search!$I$6="","",IF($AS2471="RCP",1,""))</f>
        <v/>
      </c>
      <c r="N2471" s="9" t="str">
        <f>IF(Search!$I$8="","",IF(COUNTA($AT2471)=1,IF(Search!$I$8="N","N",1),""))</f>
        <v/>
      </c>
      <c r="O2471" s="9" t="str">
        <f>IF(Search!$L$4="","",IF(COUNTA($AU2471)=1,IF(Search!$L$4="N","N",1),""))</f>
        <v/>
      </c>
      <c r="P2471" s="9" t="str">
        <f>IF(Search!$L$5="","",IF(ISNUMBER(SEARCH("Jersey",$AU2471))=TRUE,IF(Search!$L$5="N","N",1),""))</f>
        <v/>
      </c>
      <c r="Q2471" s="9" t="str">
        <f>IF(Search!$L$6="","",IF(ISNUMBER(SEARCH("Patch",$AU2471))=TRUE,IF(Search!$L$6="N","N",1),""))</f>
        <v/>
      </c>
      <c r="R2471" s="9" t="str">
        <f>IF(Search!$L$7="","",IF(ISNUMBER(SEARCH("Shield",$AU2471))=TRUE,IF(Search!$L$7="N","N",1),""))</f>
        <v/>
      </c>
      <c r="S2471" s="9" t="str">
        <f>IF(Search!$L$8="","",IF(ISNUMBER(SEARCH("Stick",$AU2471))=TRUE,IF(Search!$L$8="N","N",1),""))</f>
        <v/>
      </c>
      <c r="T2471" s="9" t="str">
        <f>IF(Search!$O$4="","",IF(COUNTA($AW2471)=1,IF(Search!$O$4="N","N",1),""))</f>
        <v/>
      </c>
      <c r="U2471" s="9" t="str">
        <f>IF(Search!$O$5="","",IF($AW2471="","",IF($AW2471&lt;Search!$O$5,"",1)))</f>
        <v/>
      </c>
      <c r="V2471" s="9" t="str">
        <f>IF(Search!$O$6="","",IF($AW2471="","",IF($AW2471&gt;Search!$O$6,"",1)))</f>
        <v/>
      </c>
      <c r="W2471" s="9" t="str">
        <f>IF(Search!$U$4="","",IF($AX2471="","",1))</f>
        <v/>
      </c>
      <c r="X2471" s="9" t="str">
        <f>IF(Search!$U$5="","",IF(ISNUMBER(SEARCH(Search!$U$5,$AX2471))=TRUE,IF(Search!$U$5="N","N",1),""))</f>
        <v/>
      </c>
      <c r="Y2471" s="9" t="str">
        <f>IF(Search!$U$6="","",IF($AY2471&lt;Search!$U$6,"",1))</f>
        <v/>
      </c>
      <c r="Z2471" s="9" t="str">
        <f>IF(Search!$R$4="","",IF(Inventory!$BA2471&lt;Search!$R$4,"",1))</f>
        <v/>
      </c>
      <c r="AA2471" s="9" t="str">
        <f>IF(Search!$R$5="","",IF($BA2471&gt;Search!$R$5,"",1))</f>
        <v/>
      </c>
      <c r="AB2471" s="9" t="str">
        <f>IF(Search!$R$6="","",IF($BB2471&lt;Search!$R$6,"",1))</f>
        <v/>
      </c>
      <c r="AC2471" s="9" t="str">
        <f>IF(Search!$R$7="","",IF($BB2471&lt;Search!$R$7,"",1))</f>
        <v/>
      </c>
      <c r="AD2471" s="45" t="str">
        <f>IF(COUNTIF($A2471:$AC2471,"n")&gt;0,"",IF(SUM($A2471:$AC2471)=COUNTA(Search!$C$4:$C$8,Search!$F$4:$F$8,Search!$I$4:$I$6,Search!$I$8,Search!$L$4:$L$8,Search!$O$4:$O$8,Search!$R$4:$R$7,Search!$U$4:$U$7)-COUNTIF(Search!$C$4:$U$7,"n"),1+LARGE($AD$1:AD2470,1),""))</f>
        <v/>
      </c>
      <c r="AE2471" s="45" t="str">
        <f t="shared" si="121"/>
        <v/>
      </c>
      <c r="AF2471" s="45" t="str">
        <f>IF(AD2471="","",COUNTIF($AE$1:$AE2470,$AE2471)+RANK($AE2471,$AE$2:$AE$10540,1))</f>
        <v/>
      </c>
      <c r="AG2471" s="45" t="str">
        <f t="shared" si="119"/>
        <v/>
      </c>
      <c r="AH2471" s="45" t="str">
        <f>IF($AD2471="","",COUNTIF($AG$1:$AG2470,$AG2471)+RANK($AG2471,$AG$1:$AG$10539,0))</f>
        <v/>
      </c>
      <c r="AI2471" s="10" t="str">
        <f t="shared" si="120"/>
        <v>2015-16 Upper Deck #240 Antoine Bibeau YG TOR RC   /   $5</v>
      </c>
      <c r="AJ2471" s="11">
        <v>2015</v>
      </c>
      <c r="AK2471" s="17">
        <v>16</v>
      </c>
      <c r="AL2471" s="12" t="s">
        <v>7</v>
      </c>
      <c r="AM2471" s="10">
        <v>240</v>
      </c>
      <c r="AN2471" s="12" t="s">
        <v>2036</v>
      </c>
      <c r="AO2471" s="9" t="s">
        <v>1904</v>
      </c>
      <c r="AP2471" s="9"/>
      <c r="AQ2471" s="9"/>
      <c r="AR2471" s="14" t="s">
        <v>2481</v>
      </c>
      <c r="AS2471" s="9" t="s">
        <v>2</v>
      </c>
      <c r="AT2471" s="9"/>
      <c r="AU2471" s="9"/>
      <c r="AV2471" s="13"/>
      <c r="AW2471" s="13"/>
      <c r="AX2471" s="9"/>
      <c r="AY2471" s="9"/>
      <c r="AZ2471" s="9"/>
      <c r="BA2471" s="33">
        <v>5</v>
      </c>
      <c r="BB2471" s="33"/>
      <c r="BC2471" s="36">
        <v>42860</v>
      </c>
      <c r="BD2471" s="12" t="s">
        <v>1771</v>
      </c>
    </row>
    <row r="2472" spans="1:56" s="12" customFormat="1" x14ac:dyDescent="0.2">
      <c r="A2472" s="9" t="str">
        <f>IF(Search!$C$5="","",IF(COUNTA(Inventory!$AP2472)=1,1,""))</f>
        <v/>
      </c>
      <c r="B2472" s="9" t="str">
        <f>IF(Search!$C$4="","",IF(ISNUMBER(SEARCH(Search!$C$4,$AR2472))=TRUE,1,""))</f>
        <v/>
      </c>
      <c r="C2472" s="9" t="str">
        <f>IF(Search!$C$6="x",IF(COUNTA($AQ2472)=1,1,"N"),IF(COUNTA($AQ2472)=1,"N",""))</f>
        <v/>
      </c>
      <c r="D2472" s="9" t="str">
        <f>IF(Search!$O$8="","",IF(ISNUMBER(SEARCH(Search!$O$8,$BD2472))=TRUE,1,""))</f>
        <v/>
      </c>
      <c r="E2472" s="9" t="str">
        <f>IF(Search!$C$7="","",IF(ISNUMBER(SEARCH(Search!$C$7,$AN2472))=TRUE,1,""))</f>
        <v/>
      </c>
      <c r="F2472" s="9" t="str">
        <f>IF(Search!$C$8="","",IF(ISNUMBER(SEARCH(Search!$C$8,$AO2472))=TRUE,1,""))</f>
        <v/>
      </c>
      <c r="G2472" s="9" t="str">
        <f>IF(Search!$F$4="","",IF(Inventory!$AJ2472&lt;Search!$F$4,"",1))</f>
        <v/>
      </c>
      <c r="H2472" s="9" t="str">
        <f>IF(Search!$F$5="","",IF(Inventory!$AJ2472&gt;Search!$F$5,"",1))</f>
        <v/>
      </c>
      <c r="I2472" s="9" t="str">
        <f>IF(Search!$F$7="","",IF(Search!$F$8="",IF(ISNUMBER(SEARCH(Search!$F$7,$AL2472))=TRUE,1,""),""))</f>
        <v/>
      </c>
      <c r="J2472" s="9" t="str">
        <f>IF($AL2472=Search!$F$8,1,"")</f>
        <v/>
      </c>
      <c r="K2472" s="9" t="str">
        <f>IF(Search!$I$4="","",IF(COUNTA($AS2472)=1,IF(Search!$I$4="N","N",1),""))</f>
        <v/>
      </c>
      <c r="L2472" s="9" t="str">
        <f>IF(Search!$I$5="","",IF($AS2472="RC",1,""))</f>
        <v/>
      </c>
      <c r="M2472" s="9" t="str">
        <f>IF(Search!$I$6="","",IF($AS2472="RCP",1,""))</f>
        <v/>
      </c>
      <c r="N2472" s="9" t="str">
        <f>IF(Search!$I$8="","",IF(COUNTA($AT2472)=1,IF(Search!$I$8="N","N",1),""))</f>
        <v/>
      </c>
      <c r="O2472" s="9" t="str">
        <f>IF(Search!$L$4="","",IF(COUNTA($AU2472)=1,IF(Search!$L$4="N","N",1),""))</f>
        <v/>
      </c>
      <c r="P2472" s="9" t="str">
        <f>IF(Search!$L$5="","",IF(ISNUMBER(SEARCH("Jersey",$AU2472))=TRUE,IF(Search!$L$5="N","N",1),""))</f>
        <v/>
      </c>
      <c r="Q2472" s="9" t="str">
        <f>IF(Search!$L$6="","",IF(ISNUMBER(SEARCH("Patch",$AU2472))=TRUE,IF(Search!$L$6="N","N",1),""))</f>
        <v/>
      </c>
      <c r="R2472" s="9" t="str">
        <f>IF(Search!$L$7="","",IF(ISNUMBER(SEARCH("Shield",$AU2472))=TRUE,IF(Search!$L$7="N","N",1),""))</f>
        <v/>
      </c>
      <c r="S2472" s="9" t="str">
        <f>IF(Search!$L$8="","",IF(ISNUMBER(SEARCH("Stick",$AU2472))=TRUE,IF(Search!$L$8="N","N",1),""))</f>
        <v/>
      </c>
      <c r="T2472" s="9" t="str">
        <f>IF(Search!$O$4="","",IF(COUNTA($AW2472)=1,IF(Search!$O$4="N","N",1),""))</f>
        <v/>
      </c>
      <c r="U2472" s="9" t="str">
        <f>IF(Search!$O$5="","",IF($AW2472="","",IF($AW2472&lt;Search!$O$5,"",1)))</f>
        <v/>
      </c>
      <c r="V2472" s="9" t="str">
        <f>IF(Search!$O$6="","",IF($AW2472="","",IF($AW2472&gt;Search!$O$6,"",1)))</f>
        <v/>
      </c>
      <c r="W2472" s="9" t="str">
        <f>IF(Search!$U$4="","",IF($AX2472="","",1))</f>
        <v/>
      </c>
      <c r="X2472" s="9" t="str">
        <f>IF(Search!$U$5="","",IF(ISNUMBER(SEARCH(Search!$U$5,$AX2472))=TRUE,IF(Search!$U$5="N","N",1),""))</f>
        <v/>
      </c>
      <c r="Y2472" s="9" t="str">
        <f>IF(Search!$U$6="","",IF($AY2472&lt;Search!$U$6,"",1))</f>
        <v/>
      </c>
      <c r="Z2472" s="9" t="str">
        <f>IF(Search!$R$4="","",IF(Inventory!$BA2472&lt;Search!$R$4,"",1))</f>
        <v/>
      </c>
      <c r="AA2472" s="9" t="str">
        <f>IF(Search!$R$5="","",IF($BA2472&gt;Search!$R$5,"",1))</f>
        <v/>
      </c>
      <c r="AB2472" s="9" t="str">
        <f>IF(Search!$R$6="","",IF($BB2472&lt;Search!$R$6,"",1))</f>
        <v/>
      </c>
      <c r="AC2472" s="9" t="str">
        <f>IF(Search!$R$7="","",IF($BB2472&lt;Search!$R$7,"",1))</f>
        <v/>
      </c>
      <c r="AD2472" s="45" t="str">
        <f>IF(COUNTIF($A2472:$AC2472,"n")&gt;0,"",IF(SUM($A2472:$AC2472)=COUNTA(Search!$C$4:$C$8,Search!$F$4:$F$8,Search!$I$4:$I$6,Search!$I$8,Search!$L$4:$L$8,Search!$O$4:$O$8,Search!$R$4:$R$7,Search!$U$4:$U$7)-COUNTIF(Search!$C$4:$U$7,"n"),1+LARGE($AD$1:AD2471,1),""))</f>
        <v/>
      </c>
      <c r="AE2472" s="45" t="str">
        <f t="shared" si="121"/>
        <v/>
      </c>
      <c r="AF2472" s="45" t="str">
        <f>IF(AD2472="","",COUNTIF($AE$1:$AE2471,$AE2472)+RANK($AE2472,$AE$2:$AE$10540,1))</f>
        <v/>
      </c>
      <c r="AG2472" s="45" t="str">
        <f t="shared" si="119"/>
        <v/>
      </c>
      <c r="AH2472" s="45" t="str">
        <f>IF($AD2472="","",COUNTIF($AG$1:$AG2471,$AG2472)+RANK($AG2472,$AG$1:$AG$10539,0))</f>
        <v/>
      </c>
      <c r="AI2472" s="10" t="str">
        <f t="shared" si="120"/>
        <v>2015-16 Upper Deck #241 Kyle Baun YG CHI RC   /   $5</v>
      </c>
      <c r="AJ2472" s="11">
        <v>2015</v>
      </c>
      <c r="AK2472" s="17">
        <v>16</v>
      </c>
      <c r="AL2472" s="12" t="s">
        <v>7</v>
      </c>
      <c r="AM2472" s="10">
        <v>241</v>
      </c>
      <c r="AN2472" s="12" t="s">
        <v>2037</v>
      </c>
      <c r="AO2472" s="9" t="s">
        <v>1917</v>
      </c>
      <c r="AP2472" s="9"/>
      <c r="AQ2472" s="9"/>
      <c r="AR2472" s="14" t="s">
        <v>2481</v>
      </c>
      <c r="AS2472" s="9" t="s">
        <v>2</v>
      </c>
      <c r="AT2472" s="9"/>
      <c r="AU2472" s="9"/>
      <c r="AV2472" s="13"/>
      <c r="AW2472" s="13"/>
      <c r="AX2472" s="9"/>
      <c r="AY2472" s="9"/>
      <c r="AZ2472" s="9"/>
      <c r="BA2472" s="33">
        <v>5</v>
      </c>
      <c r="BB2472" s="33"/>
      <c r="BC2472" s="36">
        <v>42860</v>
      </c>
      <c r="BD2472" s="12" t="s">
        <v>1771</v>
      </c>
    </row>
    <row r="2473" spans="1:56" s="12" customFormat="1" x14ac:dyDescent="0.2">
      <c r="A2473" s="9" t="str">
        <f>IF(Search!$C$5="","",IF(COUNTA(Inventory!$AP2473)=1,1,""))</f>
        <v/>
      </c>
      <c r="B2473" s="9" t="str">
        <f>IF(Search!$C$4="","",IF(ISNUMBER(SEARCH(Search!$C$4,$AR2473))=TRUE,1,""))</f>
        <v/>
      </c>
      <c r="C2473" s="9" t="str">
        <f>IF(Search!$C$6="x",IF(COUNTA($AQ2473)=1,1,"N"),IF(COUNTA($AQ2473)=1,"N",""))</f>
        <v/>
      </c>
      <c r="D2473" s="9" t="str">
        <f>IF(Search!$O$8="","",IF(ISNUMBER(SEARCH(Search!$O$8,$BD2473))=TRUE,1,""))</f>
        <v/>
      </c>
      <c r="E2473" s="9" t="str">
        <f>IF(Search!$C$7="","",IF(ISNUMBER(SEARCH(Search!$C$7,$AN2473))=TRUE,1,""))</f>
        <v/>
      </c>
      <c r="F2473" s="9" t="str">
        <f>IF(Search!$C$8="","",IF(ISNUMBER(SEARCH(Search!$C$8,$AO2473))=TRUE,1,""))</f>
        <v/>
      </c>
      <c r="G2473" s="9" t="str">
        <f>IF(Search!$F$4="","",IF(Inventory!$AJ2473&lt;Search!$F$4,"",1))</f>
        <v/>
      </c>
      <c r="H2473" s="9" t="str">
        <f>IF(Search!$F$5="","",IF(Inventory!$AJ2473&gt;Search!$F$5,"",1))</f>
        <v/>
      </c>
      <c r="I2473" s="9" t="str">
        <f>IF(Search!$F$7="","",IF(Search!$F$8="",IF(ISNUMBER(SEARCH(Search!$F$7,$AL2473))=TRUE,1,""),""))</f>
        <v/>
      </c>
      <c r="J2473" s="9" t="str">
        <f>IF($AL2473=Search!$F$8,1,"")</f>
        <v/>
      </c>
      <c r="K2473" s="9" t="str">
        <f>IF(Search!$I$4="","",IF(COUNTA($AS2473)=1,IF(Search!$I$4="N","N",1),""))</f>
        <v/>
      </c>
      <c r="L2473" s="9" t="str">
        <f>IF(Search!$I$5="","",IF($AS2473="RC",1,""))</f>
        <v/>
      </c>
      <c r="M2473" s="9" t="str">
        <f>IF(Search!$I$6="","",IF($AS2473="RCP",1,""))</f>
        <v/>
      </c>
      <c r="N2473" s="9" t="str">
        <f>IF(Search!$I$8="","",IF(COUNTA($AT2473)=1,IF(Search!$I$8="N","N",1),""))</f>
        <v/>
      </c>
      <c r="O2473" s="9" t="str">
        <f>IF(Search!$L$4="","",IF(COUNTA($AU2473)=1,IF(Search!$L$4="N","N",1),""))</f>
        <v/>
      </c>
      <c r="P2473" s="9" t="str">
        <f>IF(Search!$L$5="","",IF(ISNUMBER(SEARCH("Jersey",$AU2473))=TRUE,IF(Search!$L$5="N","N",1),""))</f>
        <v/>
      </c>
      <c r="Q2473" s="9" t="str">
        <f>IF(Search!$L$6="","",IF(ISNUMBER(SEARCH("Patch",$AU2473))=TRUE,IF(Search!$L$6="N","N",1),""))</f>
        <v/>
      </c>
      <c r="R2473" s="9" t="str">
        <f>IF(Search!$L$7="","",IF(ISNUMBER(SEARCH("Shield",$AU2473))=TRUE,IF(Search!$L$7="N","N",1),""))</f>
        <v/>
      </c>
      <c r="S2473" s="9" t="str">
        <f>IF(Search!$L$8="","",IF(ISNUMBER(SEARCH("Stick",$AU2473))=TRUE,IF(Search!$L$8="N","N",1),""))</f>
        <v/>
      </c>
      <c r="T2473" s="9" t="str">
        <f>IF(Search!$O$4="","",IF(COUNTA($AW2473)=1,IF(Search!$O$4="N","N",1),""))</f>
        <v/>
      </c>
      <c r="U2473" s="9" t="str">
        <f>IF(Search!$O$5="","",IF($AW2473="","",IF($AW2473&lt;Search!$O$5,"",1)))</f>
        <v/>
      </c>
      <c r="V2473" s="9" t="str">
        <f>IF(Search!$O$6="","",IF($AW2473="","",IF($AW2473&gt;Search!$O$6,"",1)))</f>
        <v/>
      </c>
      <c r="W2473" s="9" t="str">
        <f>IF(Search!$U$4="","",IF($AX2473="","",1))</f>
        <v/>
      </c>
      <c r="X2473" s="9" t="str">
        <f>IF(Search!$U$5="","",IF(ISNUMBER(SEARCH(Search!$U$5,$AX2473))=TRUE,IF(Search!$U$5="N","N",1),""))</f>
        <v/>
      </c>
      <c r="Y2473" s="9" t="str">
        <f>IF(Search!$U$6="","",IF($AY2473&lt;Search!$U$6,"",1))</f>
        <v/>
      </c>
      <c r="Z2473" s="9" t="str">
        <f>IF(Search!$R$4="","",IF(Inventory!$BA2473&lt;Search!$R$4,"",1))</f>
        <v/>
      </c>
      <c r="AA2473" s="9" t="str">
        <f>IF(Search!$R$5="","",IF($BA2473&gt;Search!$R$5,"",1))</f>
        <v/>
      </c>
      <c r="AB2473" s="9" t="str">
        <f>IF(Search!$R$6="","",IF($BB2473&lt;Search!$R$6,"",1))</f>
        <v/>
      </c>
      <c r="AC2473" s="9" t="str">
        <f>IF(Search!$R$7="","",IF($BB2473&lt;Search!$R$7,"",1))</f>
        <v/>
      </c>
      <c r="AD2473" s="45" t="str">
        <f>IF(COUNTIF($A2473:$AC2473,"n")&gt;0,"",IF(SUM($A2473:$AC2473)=COUNTA(Search!$C$4:$C$8,Search!$F$4:$F$8,Search!$I$4:$I$6,Search!$I$8,Search!$L$4:$L$8,Search!$O$4:$O$8,Search!$R$4:$R$7,Search!$U$4:$U$7)-COUNTIF(Search!$C$4:$U$7,"n"),1+LARGE($AD$1:AD2472,1),""))</f>
        <v/>
      </c>
      <c r="AE2473" s="45" t="str">
        <f t="shared" si="121"/>
        <v/>
      </c>
      <c r="AF2473" s="45" t="str">
        <f>IF(AD2473="","",COUNTIF($AE$1:$AE2472,$AE2473)+RANK($AE2473,$AE$2:$AE$10540,1))</f>
        <v/>
      </c>
      <c r="AG2473" s="45" t="str">
        <f t="shared" si="119"/>
        <v/>
      </c>
      <c r="AH2473" s="45" t="str">
        <f>IF($AD2473="","",COUNTIF($AG$1:$AG2472,$AG2473)+RANK($AG2473,$AG$1:$AG$10539,0))</f>
        <v/>
      </c>
      <c r="AI2473" s="10" t="str">
        <f t="shared" si="120"/>
        <v>2015-16 Upper Deck #242 Jean-Francois Berube YG NYI RC   /   $4</v>
      </c>
      <c r="AJ2473" s="11">
        <v>2015</v>
      </c>
      <c r="AK2473" s="17">
        <v>16</v>
      </c>
      <c r="AL2473" s="12" t="s">
        <v>7</v>
      </c>
      <c r="AM2473" s="10">
        <v>242</v>
      </c>
      <c r="AN2473" s="12" t="s">
        <v>2038</v>
      </c>
      <c r="AO2473" s="9" t="s">
        <v>1914</v>
      </c>
      <c r="AP2473" s="9"/>
      <c r="AQ2473" s="9"/>
      <c r="AR2473" s="14" t="s">
        <v>2481</v>
      </c>
      <c r="AS2473" s="9" t="s">
        <v>2</v>
      </c>
      <c r="AT2473" s="9"/>
      <c r="AU2473" s="9"/>
      <c r="AV2473" s="13"/>
      <c r="AW2473" s="13"/>
      <c r="AX2473" s="9"/>
      <c r="AY2473" s="9"/>
      <c r="AZ2473" s="9"/>
      <c r="BA2473" s="33">
        <v>4</v>
      </c>
      <c r="BB2473" s="33"/>
      <c r="BC2473" s="36">
        <v>42860</v>
      </c>
      <c r="BD2473" s="12" t="s">
        <v>1771</v>
      </c>
    </row>
    <row r="2474" spans="1:56" s="12" customFormat="1" x14ac:dyDescent="0.2">
      <c r="A2474" s="9" t="str">
        <f>IF(Search!$C$5="","",IF(COUNTA(Inventory!$AP2474)=1,1,""))</f>
        <v/>
      </c>
      <c r="B2474" s="9" t="str">
        <f>IF(Search!$C$4="","",IF(ISNUMBER(SEARCH(Search!$C$4,$AR2474))=TRUE,1,""))</f>
        <v/>
      </c>
      <c r="C2474" s="9" t="str">
        <f>IF(Search!$C$6="x",IF(COUNTA($AQ2474)=1,1,"N"),IF(COUNTA($AQ2474)=1,"N",""))</f>
        <v/>
      </c>
      <c r="D2474" s="9" t="str">
        <f>IF(Search!$O$8="","",IF(ISNUMBER(SEARCH(Search!$O$8,$BD2474))=TRUE,1,""))</f>
        <v/>
      </c>
      <c r="E2474" s="9" t="str">
        <f>IF(Search!$C$7="","",IF(ISNUMBER(SEARCH(Search!$C$7,$AN2474))=TRUE,1,""))</f>
        <v/>
      </c>
      <c r="F2474" s="9" t="str">
        <f>IF(Search!$C$8="","",IF(ISNUMBER(SEARCH(Search!$C$8,$AO2474))=TRUE,1,""))</f>
        <v/>
      </c>
      <c r="G2474" s="9" t="str">
        <f>IF(Search!$F$4="","",IF(Inventory!$AJ2474&lt;Search!$F$4,"",1))</f>
        <v/>
      </c>
      <c r="H2474" s="9" t="str">
        <f>IF(Search!$F$5="","",IF(Inventory!$AJ2474&gt;Search!$F$5,"",1))</f>
        <v/>
      </c>
      <c r="I2474" s="9" t="str">
        <f>IF(Search!$F$7="","",IF(Search!$F$8="",IF(ISNUMBER(SEARCH(Search!$F$7,$AL2474))=TRUE,1,""),""))</f>
        <v/>
      </c>
      <c r="J2474" s="9" t="str">
        <f>IF($AL2474=Search!$F$8,1,"")</f>
        <v/>
      </c>
      <c r="K2474" s="9" t="str">
        <f>IF(Search!$I$4="","",IF(COUNTA($AS2474)=1,IF(Search!$I$4="N","N",1),""))</f>
        <v/>
      </c>
      <c r="L2474" s="9" t="str">
        <f>IF(Search!$I$5="","",IF($AS2474="RC",1,""))</f>
        <v/>
      </c>
      <c r="M2474" s="9" t="str">
        <f>IF(Search!$I$6="","",IF($AS2474="RCP",1,""))</f>
        <v/>
      </c>
      <c r="N2474" s="9" t="str">
        <f>IF(Search!$I$8="","",IF(COUNTA($AT2474)=1,IF(Search!$I$8="N","N",1),""))</f>
        <v/>
      </c>
      <c r="O2474" s="9" t="str">
        <f>IF(Search!$L$4="","",IF(COUNTA($AU2474)=1,IF(Search!$L$4="N","N",1),""))</f>
        <v/>
      </c>
      <c r="P2474" s="9" t="str">
        <f>IF(Search!$L$5="","",IF(ISNUMBER(SEARCH("Jersey",$AU2474))=TRUE,IF(Search!$L$5="N","N",1),""))</f>
        <v/>
      </c>
      <c r="Q2474" s="9" t="str">
        <f>IF(Search!$L$6="","",IF(ISNUMBER(SEARCH("Patch",$AU2474))=TRUE,IF(Search!$L$6="N","N",1),""))</f>
        <v/>
      </c>
      <c r="R2474" s="9" t="str">
        <f>IF(Search!$L$7="","",IF(ISNUMBER(SEARCH("Shield",$AU2474))=TRUE,IF(Search!$L$7="N","N",1),""))</f>
        <v/>
      </c>
      <c r="S2474" s="9" t="str">
        <f>IF(Search!$L$8="","",IF(ISNUMBER(SEARCH("Stick",$AU2474))=TRUE,IF(Search!$L$8="N","N",1),""))</f>
        <v/>
      </c>
      <c r="T2474" s="9" t="str">
        <f>IF(Search!$O$4="","",IF(COUNTA($AW2474)=1,IF(Search!$O$4="N","N",1),""))</f>
        <v/>
      </c>
      <c r="U2474" s="9" t="str">
        <f>IF(Search!$O$5="","",IF($AW2474="","",IF($AW2474&lt;Search!$O$5,"",1)))</f>
        <v/>
      </c>
      <c r="V2474" s="9" t="str">
        <f>IF(Search!$O$6="","",IF($AW2474="","",IF($AW2474&gt;Search!$O$6,"",1)))</f>
        <v/>
      </c>
      <c r="W2474" s="9" t="str">
        <f>IF(Search!$U$4="","",IF($AX2474="","",1))</f>
        <v/>
      </c>
      <c r="X2474" s="9" t="str">
        <f>IF(Search!$U$5="","",IF(ISNUMBER(SEARCH(Search!$U$5,$AX2474))=TRUE,IF(Search!$U$5="N","N",1),""))</f>
        <v/>
      </c>
      <c r="Y2474" s="9" t="str">
        <f>IF(Search!$U$6="","",IF($AY2474&lt;Search!$U$6,"",1))</f>
        <v/>
      </c>
      <c r="Z2474" s="9" t="str">
        <f>IF(Search!$R$4="","",IF(Inventory!$BA2474&lt;Search!$R$4,"",1))</f>
        <v/>
      </c>
      <c r="AA2474" s="9" t="str">
        <f>IF(Search!$R$5="","",IF($BA2474&gt;Search!$R$5,"",1))</f>
        <v/>
      </c>
      <c r="AB2474" s="9" t="str">
        <f>IF(Search!$R$6="","",IF($BB2474&lt;Search!$R$6,"",1))</f>
        <v/>
      </c>
      <c r="AC2474" s="9" t="str">
        <f>IF(Search!$R$7="","",IF($BB2474&lt;Search!$R$7,"",1))</f>
        <v/>
      </c>
      <c r="AD2474" s="45" t="str">
        <f>IF(COUNTIF($A2474:$AC2474,"n")&gt;0,"",IF(SUM($A2474:$AC2474)=COUNTA(Search!$C$4:$C$8,Search!$F$4:$F$8,Search!$I$4:$I$6,Search!$I$8,Search!$L$4:$L$8,Search!$O$4:$O$8,Search!$R$4:$R$7,Search!$U$4:$U$7)-COUNTIF(Search!$C$4:$U$7,"n"),1+LARGE($AD$1:AD2473,1),""))</f>
        <v/>
      </c>
      <c r="AE2474" s="45" t="str">
        <f t="shared" si="121"/>
        <v/>
      </c>
      <c r="AF2474" s="45" t="str">
        <f>IF(AD2474="","",COUNTIF($AE$1:$AE2473,$AE2474)+RANK($AE2474,$AE$2:$AE$10540,1))</f>
        <v/>
      </c>
      <c r="AG2474" s="45" t="str">
        <f t="shared" si="119"/>
        <v/>
      </c>
      <c r="AH2474" s="45" t="str">
        <f>IF($AD2474="","",COUNTIF($AG$1:$AG2473,$AG2474)+RANK($AG2474,$AG$1:$AG$10539,0))</f>
        <v/>
      </c>
      <c r="AI2474" s="10" t="str">
        <f t="shared" si="120"/>
        <v>2015-16 Upper Deck #243 Joonas Kemppainen YG BOS RC   /   $4</v>
      </c>
      <c r="AJ2474" s="11">
        <v>2015</v>
      </c>
      <c r="AK2474" s="17">
        <v>16</v>
      </c>
      <c r="AL2474" s="12" t="s">
        <v>7</v>
      </c>
      <c r="AM2474" s="10">
        <v>243</v>
      </c>
      <c r="AN2474" s="12" t="s">
        <v>2039</v>
      </c>
      <c r="AO2474" s="9" t="s">
        <v>1923</v>
      </c>
      <c r="AP2474" s="9"/>
      <c r="AQ2474" s="9"/>
      <c r="AR2474" s="14" t="s">
        <v>2481</v>
      </c>
      <c r="AS2474" s="9" t="s">
        <v>2</v>
      </c>
      <c r="AT2474" s="9"/>
      <c r="AU2474" s="9"/>
      <c r="AV2474" s="13"/>
      <c r="AW2474" s="13"/>
      <c r="AX2474" s="9"/>
      <c r="AY2474" s="9"/>
      <c r="AZ2474" s="9"/>
      <c r="BA2474" s="33">
        <v>4</v>
      </c>
      <c r="BB2474" s="33"/>
      <c r="BC2474" s="36">
        <v>42860</v>
      </c>
      <c r="BD2474" s="12" t="s">
        <v>1771</v>
      </c>
    </row>
    <row r="2475" spans="1:56" s="12" customFormat="1" x14ac:dyDescent="0.2">
      <c r="A2475" s="9" t="str">
        <f>IF(Search!$C$5="","",IF(COUNTA(Inventory!$AP2475)=1,1,""))</f>
        <v/>
      </c>
      <c r="B2475" s="9" t="str">
        <f>IF(Search!$C$4="","",IF(ISNUMBER(SEARCH(Search!$C$4,$AR2475))=TRUE,1,""))</f>
        <v/>
      </c>
      <c r="C2475" s="9" t="str">
        <f>IF(Search!$C$6="x",IF(COUNTA($AQ2475)=1,1,"N"),IF(COUNTA($AQ2475)=1,"N",""))</f>
        <v/>
      </c>
      <c r="D2475" s="9" t="str">
        <f>IF(Search!$O$8="","",IF(ISNUMBER(SEARCH(Search!$O$8,$BD2475))=TRUE,1,""))</f>
        <v/>
      </c>
      <c r="E2475" s="9" t="str">
        <f>IF(Search!$C$7="","",IF(ISNUMBER(SEARCH(Search!$C$7,$AN2475))=TRUE,1,""))</f>
        <v/>
      </c>
      <c r="F2475" s="9" t="str">
        <f>IF(Search!$C$8="","",IF(ISNUMBER(SEARCH(Search!$C$8,$AO2475))=TRUE,1,""))</f>
        <v/>
      </c>
      <c r="G2475" s="9" t="str">
        <f>IF(Search!$F$4="","",IF(Inventory!$AJ2475&lt;Search!$F$4,"",1))</f>
        <v/>
      </c>
      <c r="H2475" s="9" t="str">
        <f>IF(Search!$F$5="","",IF(Inventory!$AJ2475&gt;Search!$F$5,"",1))</f>
        <v/>
      </c>
      <c r="I2475" s="9" t="str">
        <f>IF(Search!$F$7="","",IF(Search!$F$8="",IF(ISNUMBER(SEARCH(Search!$F$7,$AL2475))=TRUE,1,""),""))</f>
        <v/>
      </c>
      <c r="J2475" s="9" t="str">
        <f>IF($AL2475=Search!$F$8,1,"")</f>
        <v/>
      </c>
      <c r="K2475" s="9" t="str">
        <f>IF(Search!$I$4="","",IF(COUNTA($AS2475)=1,IF(Search!$I$4="N","N",1),""))</f>
        <v/>
      </c>
      <c r="L2475" s="9" t="str">
        <f>IF(Search!$I$5="","",IF($AS2475="RC",1,""))</f>
        <v/>
      </c>
      <c r="M2475" s="9" t="str">
        <f>IF(Search!$I$6="","",IF($AS2475="RCP",1,""))</f>
        <v/>
      </c>
      <c r="N2475" s="9" t="str">
        <f>IF(Search!$I$8="","",IF(COUNTA($AT2475)=1,IF(Search!$I$8="N","N",1),""))</f>
        <v/>
      </c>
      <c r="O2475" s="9" t="str">
        <f>IF(Search!$L$4="","",IF(COUNTA($AU2475)=1,IF(Search!$L$4="N","N",1),""))</f>
        <v/>
      </c>
      <c r="P2475" s="9" t="str">
        <f>IF(Search!$L$5="","",IF(ISNUMBER(SEARCH("Jersey",$AU2475))=TRUE,IF(Search!$L$5="N","N",1),""))</f>
        <v/>
      </c>
      <c r="Q2475" s="9" t="str">
        <f>IF(Search!$L$6="","",IF(ISNUMBER(SEARCH("Patch",$AU2475))=TRUE,IF(Search!$L$6="N","N",1),""))</f>
        <v/>
      </c>
      <c r="R2475" s="9" t="str">
        <f>IF(Search!$L$7="","",IF(ISNUMBER(SEARCH("Shield",$AU2475))=TRUE,IF(Search!$L$7="N","N",1),""))</f>
        <v/>
      </c>
      <c r="S2475" s="9" t="str">
        <f>IF(Search!$L$8="","",IF(ISNUMBER(SEARCH("Stick",$AU2475))=TRUE,IF(Search!$L$8="N","N",1),""))</f>
        <v/>
      </c>
      <c r="T2475" s="9" t="str">
        <f>IF(Search!$O$4="","",IF(COUNTA($AW2475)=1,IF(Search!$O$4="N","N",1),""))</f>
        <v/>
      </c>
      <c r="U2475" s="9" t="str">
        <f>IF(Search!$O$5="","",IF($AW2475="","",IF($AW2475&lt;Search!$O$5,"",1)))</f>
        <v/>
      </c>
      <c r="V2475" s="9" t="str">
        <f>IF(Search!$O$6="","",IF($AW2475="","",IF($AW2475&gt;Search!$O$6,"",1)))</f>
        <v/>
      </c>
      <c r="W2475" s="9" t="str">
        <f>IF(Search!$U$4="","",IF($AX2475="","",1))</f>
        <v/>
      </c>
      <c r="X2475" s="9" t="str">
        <f>IF(Search!$U$5="","",IF(ISNUMBER(SEARCH(Search!$U$5,$AX2475))=TRUE,IF(Search!$U$5="N","N",1),""))</f>
        <v/>
      </c>
      <c r="Y2475" s="9" t="str">
        <f>IF(Search!$U$6="","",IF($AY2475&lt;Search!$U$6,"",1))</f>
        <v/>
      </c>
      <c r="Z2475" s="9" t="str">
        <f>IF(Search!$R$4="","",IF(Inventory!$BA2475&lt;Search!$R$4,"",1))</f>
        <v/>
      </c>
      <c r="AA2475" s="9" t="str">
        <f>IF(Search!$R$5="","",IF($BA2475&gt;Search!$R$5,"",1))</f>
        <v/>
      </c>
      <c r="AB2475" s="9" t="str">
        <f>IF(Search!$R$6="","",IF($BB2475&lt;Search!$R$6,"",1))</f>
        <v/>
      </c>
      <c r="AC2475" s="9" t="str">
        <f>IF(Search!$R$7="","",IF($BB2475&lt;Search!$R$7,"",1))</f>
        <v/>
      </c>
      <c r="AD2475" s="45" t="str">
        <f>IF(COUNTIF($A2475:$AC2475,"n")&gt;0,"",IF(SUM($A2475:$AC2475)=COUNTA(Search!$C$4:$C$8,Search!$F$4:$F$8,Search!$I$4:$I$6,Search!$I$8,Search!$L$4:$L$8,Search!$O$4:$O$8,Search!$R$4:$R$7,Search!$U$4:$U$7)-COUNTIF(Search!$C$4:$U$7,"n"),1+LARGE($AD$1:AD2474,1),""))</f>
        <v/>
      </c>
      <c r="AE2475" s="45" t="str">
        <f t="shared" si="121"/>
        <v/>
      </c>
      <c r="AF2475" s="45" t="str">
        <f>IF(AD2475="","",COUNTIF($AE$1:$AE2474,$AE2475)+RANK($AE2475,$AE$2:$AE$10540,1))</f>
        <v/>
      </c>
      <c r="AG2475" s="45" t="str">
        <f t="shared" si="119"/>
        <v/>
      </c>
      <c r="AH2475" s="45" t="str">
        <f>IF($AD2475="","",COUNTIF($AG$1:$AG2474,$AG2475)+RANK($AG2475,$AG$1:$AG$10539,0))</f>
        <v/>
      </c>
      <c r="AI2475" s="10" t="str">
        <f t="shared" si="120"/>
        <v>2015-16 Upper Deck #244 Mattias Janmark YG DAL RC   /   $5</v>
      </c>
      <c r="AJ2475" s="11">
        <v>2015</v>
      </c>
      <c r="AK2475" s="17">
        <v>16</v>
      </c>
      <c r="AL2475" s="12" t="s">
        <v>7</v>
      </c>
      <c r="AM2475" s="10">
        <v>244</v>
      </c>
      <c r="AN2475" s="12" t="s">
        <v>2040</v>
      </c>
      <c r="AO2475" s="9" t="s">
        <v>1949</v>
      </c>
      <c r="AP2475" s="9"/>
      <c r="AQ2475" s="9"/>
      <c r="AR2475" s="14" t="s">
        <v>2481</v>
      </c>
      <c r="AS2475" s="9" t="s">
        <v>2</v>
      </c>
      <c r="AT2475" s="9"/>
      <c r="AU2475" s="9"/>
      <c r="AV2475" s="13"/>
      <c r="AW2475" s="13"/>
      <c r="AX2475" s="9"/>
      <c r="AY2475" s="9"/>
      <c r="AZ2475" s="9"/>
      <c r="BA2475" s="33">
        <v>5</v>
      </c>
      <c r="BB2475" s="33"/>
      <c r="BC2475" s="36">
        <v>42860</v>
      </c>
      <c r="BD2475" s="12" t="s">
        <v>1771</v>
      </c>
    </row>
    <row r="2476" spans="1:56" s="12" customFormat="1" x14ac:dyDescent="0.2">
      <c r="A2476" s="9" t="str">
        <f>IF(Search!$C$5="","",IF(COUNTA(Inventory!$AP2476)=1,1,""))</f>
        <v/>
      </c>
      <c r="B2476" s="9" t="str">
        <f>IF(Search!$C$4="","",IF(ISNUMBER(SEARCH(Search!$C$4,$AR2476))=TRUE,1,""))</f>
        <v/>
      </c>
      <c r="C2476" s="9" t="str">
        <f>IF(Search!$C$6="x",IF(COUNTA($AQ2476)=1,1,"N"),IF(COUNTA($AQ2476)=1,"N",""))</f>
        <v/>
      </c>
      <c r="D2476" s="9" t="str">
        <f>IF(Search!$O$8="","",IF(ISNUMBER(SEARCH(Search!$O$8,$BD2476))=TRUE,1,""))</f>
        <v/>
      </c>
      <c r="E2476" s="9" t="str">
        <f>IF(Search!$C$7="","",IF(ISNUMBER(SEARCH(Search!$C$7,$AN2476))=TRUE,1,""))</f>
        <v/>
      </c>
      <c r="F2476" s="9" t="str">
        <f>IF(Search!$C$8="","",IF(ISNUMBER(SEARCH(Search!$C$8,$AO2476))=TRUE,1,""))</f>
        <v/>
      </c>
      <c r="G2476" s="9" t="str">
        <f>IF(Search!$F$4="","",IF(Inventory!$AJ2476&lt;Search!$F$4,"",1))</f>
        <v/>
      </c>
      <c r="H2476" s="9" t="str">
        <f>IF(Search!$F$5="","",IF(Inventory!$AJ2476&gt;Search!$F$5,"",1))</f>
        <v/>
      </c>
      <c r="I2476" s="9" t="str">
        <f>IF(Search!$F$7="","",IF(Search!$F$8="",IF(ISNUMBER(SEARCH(Search!$F$7,$AL2476))=TRUE,1,""),""))</f>
        <v/>
      </c>
      <c r="J2476" s="9" t="str">
        <f>IF($AL2476=Search!$F$8,1,"")</f>
        <v/>
      </c>
      <c r="K2476" s="9" t="str">
        <f>IF(Search!$I$4="","",IF(COUNTA($AS2476)=1,IF(Search!$I$4="N","N",1),""))</f>
        <v/>
      </c>
      <c r="L2476" s="9" t="str">
        <f>IF(Search!$I$5="","",IF($AS2476="RC",1,""))</f>
        <v/>
      </c>
      <c r="M2476" s="9" t="str">
        <f>IF(Search!$I$6="","",IF($AS2476="RCP",1,""))</f>
        <v/>
      </c>
      <c r="N2476" s="9" t="str">
        <f>IF(Search!$I$8="","",IF(COUNTA($AT2476)=1,IF(Search!$I$8="N","N",1),""))</f>
        <v/>
      </c>
      <c r="O2476" s="9" t="str">
        <f>IF(Search!$L$4="","",IF(COUNTA($AU2476)=1,IF(Search!$L$4="N","N",1),""))</f>
        <v/>
      </c>
      <c r="P2476" s="9" t="str">
        <f>IF(Search!$L$5="","",IF(ISNUMBER(SEARCH("Jersey",$AU2476))=TRUE,IF(Search!$L$5="N","N",1),""))</f>
        <v/>
      </c>
      <c r="Q2476" s="9" t="str">
        <f>IF(Search!$L$6="","",IF(ISNUMBER(SEARCH("Patch",$AU2476))=TRUE,IF(Search!$L$6="N","N",1),""))</f>
        <v/>
      </c>
      <c r="R2476" s="9" t="str">
        <f>IF(Search!$L$7="","",IF(ISNUMBER(SEARCH("Shield",$AU2476))=TRUE,IF(Search!$L$7="N","N",1),""))</f>
        <v/>
      </c>
      <c r="S2476" s="9" t="str">
        <f>IF(Search!$L$8="","",IF(ISNUMBER(SEARCH("Stick",$AU2476))=TRUE,IF(Search!$L$8="N","N",1),""))</f>
        <v/>
      </c>
      <c r="T2476" s="9" t="str">
        <f>IF(Search!$O$4="","",IF(COUNTA($AW2476)=1,IF(Search!$O$4="N","N",1),""))</f>
        <v/>
      </c>
      <c r="U2476" s="9" t="str">
        <f>IF(Search!$O$5="","",IF($AW2476="","",IF($AW2476&lt;Search!$O$5,"",1)))</f>
        <v/>
      </c>
      <c r="V2476" s="9" t="str">
        <f>IF(Search!$O$6="","",IF($AW2476="","",IF($AW2476&gt;Search!$O$6,"",1)))</f>
        <v/>
      </c>
      <c r="W2476" s="9" t="str">
        <f>IF(Search!$U$4="","",IF($AX2476="","",1))</f>
        <v/>
      </c>
      <c r="X2476" s="9" t="str">
        <f>IF(Search!$U$5="","",IF(ISNUMBER(SEARCH(Search!$U$5,$AX2476))=TRUE,IF(Search!$U$5="N","N",1),""))</f>
        <v/>
      </c>
      <c r="Y2476" s="9" t="str">
        <f>IF(Search!$U$6="","",IF($AY2476&lt;Search!$U$6,"",1))</f>
        <v/>
      </c>
      <c r="Z2476" s="9" t="str">
        <f>IF(Search!$R$4="","",IF(Inventory!$BA2476&lt;Search!$R$4,"",1))</f>
        <v/>
      </c>
      <c r="AA2476" s="9" t="str">
        <f>IF(Search!$R$5="","",IF($BA2476&gt;Search!$R$5,"",1))</f>
        <v/>
      </c>
      <c r="AB2476" s="9" t="str">
        <f>IF(Search!$R$6="","",IF($BB2476&lt;Search!$R$6,"",1))</f>
        <v/>
      </c>
      <c r="AC2476" s="9" t="str">
        <f>IF(Search!$R$7="","",IF($BB2476&lt;Search!$R$7,"",1))</f>
        <v/>
      </c>
      <c r="AD2476" s="45" t="str">
        <f>IF(COUNTIF($A2476:$AC2476,"n")&gt;0,"",IF(SUM($A2476:$AC2476)=COUNTA(Search!$C$4:$C$8,Search!$F$4:$F$8,Search!$I$4:$I$6,Search!$I$8,Search!$L$4:$L$8,Search!$O$4:$O$8,Search!$R$4:$R$7,Search!$U$4:$U$7)-COUNTIF(Search!$C$4:$U$7,"n"),1+LARGE($AD$1:AD2475,1),""))</f>
        <v/>
      </c>
      <c r="AE2476" s="45" t="str">
        <f t="shared" si="121"/>
        <v/>
      </c>
      <c r="AF2476" s="45" t="str">
        <f>IF(AD2476="","",COUNTIF($AE$1:$AE2475,$AE2476)+RANK($AE2476,$AE$2:$AE$10540,1))</f>
        <v/>
      </c>
      <c r="AG2476" s="45" t="str">
        <f t="shared" si="119"/>
        <v/>
      </c>
      <c r="AH2476" s="45" t="str">
        <f>IF($AD2476="","",COUNTIF($AG$1:$AG2475,$AG2476)+RANK($AG2476,$AG$1:$AG$10539,0))</f>
        <v/>
      </c>
      <c r="AI2476" s="10" t="str">
        <f t="shared" si="120"/>
        <v>2015-16 Upper Deck #245 Evgeny Medvedev YG PHI RC   /   $4</v>
      </c>
      <c r="AJ2476" s="11">
        <v>2015</v>
      </c>
      <c r="AK2476" s="17">
        <v>16</v>
      </c>
      <c r="AL2476" s="12" t="s">
        <v>7</v>
      </c>
      <c r="AM2476" s="10">
        <v>245</v>
      </c>
      <c r="AN2476" s="12" t="s">
        <v>2041</v>
      </c>
      <c r="AO2476" s="9" t="s">
        <v>1907</v>
      </c>
      <c r="AP2476" s="9"/>
      <c r="AQ2476" s="9"/>
      <c r="AR2476" s="14" t="s">
        <v>2481</v>
      </c>
      <c r="AS2476" s="9" t="s">
        <v>2</v>
      </c>
      <c r="AT2476" s="9"/>
      <c r="AU2476" s="9"/>
      <c r="AV2476" s="13"/>
      <c r="AW2476" s="13"/>
      <c r="AX2476" s="9"/>
      <c r="AY2476" s="9"/>
      <c r="AZ2476" s="9"/>
      <c r="BA2476" s="33">
        <v>4</v>
      </c>
      <c r="BB2476" s="33"/>
      <c r="BC2476" s="36">
        <v>42860</v>
      </c>
      <c r="BD2476" s="12" t="s">
        <v>1771</v>
      </c>
    </row>
    <row r="2477" spans="1:56" s="12" customFormat="1" x14ac:dyDescent="0.2">
      <c r="A2477" s="9" t="str">
        <f>IF(Search!$C$5="","",IF(COUNTA(Inventory!$AP2477)=1,1,""))</f>
        <v/>
      </c>
      <c r="B2477" s="9" t="str">
        <f>IF(Search!$C$4="","",IF(ISNUMBER(SEARCH(Search!$C$4,$AR2477))=TRUE,1,""))</f>
        <v/>
      </c>
      <c r="C2477" s="9" t="str">
        <f>IF(Search!$C$6="x",IF(COUNTA($AQ2477)=1,1,"N"),IF(COUNTA($AQ2477)=1,"N",""))</f>
        <v/>
      </c>
      <c r="D2477" s="9" t="str">
        <f>IF(Search!$O$8="","",IF(ISNUMBER(SEARCH(Search!$O$8,$BD2477))=TRUE,1,""))</f>
        <v/>
      </c>
      <c r="E2477" s="9" t="str">
        <f>IF(Search!$C$7="","",IF(ISNUMBER(SEARCH(Search!$C$7,$AN2477))=TRUE,1,""))</f>
        <v/>
      </c>
      <c r="F2477" s="9" t="str">
        <f>IF(Search!$C$8="","",IF(ISNUMBER(SEARCH(Search!$C$8,$AO2477))=TRUE,1,""))</f>
        <v/>
      </c>
      <c r="G2477" s="9" t="str">
        <f>IF(Search!$F$4="","",IF(Inventory!$AJ2477&lt;Search!$F$4,"",1))</f>
        <v/>
      </c>
      <c r="H2477" s="9" t="str">
        <f>IF(Search!$F$5="","",IF(Inventory!$AJ2477&gt;Search!$F$5,"",1))</f>
        <v/>
      </c>
      <c r="I2477" s="9" t="str">
        <f>IF(Search!$F$7="","",IF(Search!$F$8="",IF(ISNUMBER(SEARCH(Search!$F$7,$AL2477))=TRUE,1,""),""))</f>
        <v/>
      </c>
      <c r="J2477" s="9" t="str">
        <f>IF($AL2477=Search!$F$8,1,"")</f>
        <v/>
      </c>
      <c r="K2477" s="9" t="str">
        <f>IF(Search!$I$4="","",IF(COUNTA($AS2477)=1,IF(Search!$I$4="N","N",1),""))</f>
        <v/>
      </c>
      <c r="L2477" s="9" t="str">
        <f>IF(Search!$I$5="","",IF($AS2477="RC",1,""))</f>
        <v/>
      </c>
      <c r="M2477" s="9" t="str">
        <f>IF(Search!$I$6="","",IF($AS2477="RCP",1,""))</f>
        <v/>
      </c>
      <c r="N2477" s="9" t="str">
        <f>IF(Search!$I$8="","",IF(COUNTA($AT2477)=1,IF(Search!$I$8="N","N",1),""))</f>
        <v/>
      </c>
      <c r="O2477" s="9" t="str">
        <f>IF(Search!$L$4="","",IF(COUNTA($AU2477)=1,IF(Search!$L$4="N","N",1),""))</f>
        <v/>
      </c>
      <c r="P2477" s="9" t="str">
        <f>IF(Search!$L$5="","",IF(ISNUMBER(SEARCH("Jersey",$AU2477))=TRUE,IF(Search!$L$5="N","N",1),""))</f>
        <v/>
      </c>
      <c r="Q2477" s="9" t="str">
        <f>IF(Search!$L$6="","",IF(ISNUMBER(SEARCH("Patch",$AU2477))=TRUE,IF(Search!$L$6="N","N",1),""))</f>
        <v/>
      </c>
      <c r="R2477" s="9" t="str">
        <f>IF(Search!$L$7="","",IF(ISNUMBER(SEARCH("Shield",$AU2477))=TRUE,IF(Search!$L$7="N","N",1),""))</f>
        <v/>
      </c>
      <c r="S2477" s="9" t="str">
        <f>IF(Search!$L$8="","",IF(ISNUMBER(SEARCH("Stick",$AU2477))=TRUE,IF(Search!$L$8="N","N",1),""))</f>
        <v/>
      </c>
      <c r="T2477" s="9" t="str">
        <f>IF(Search!$O$4="","",IF(COUNTA($AW2477)=1,IF(Search!$O$4="N","N",1),""))</f>
        <v/>
      </c>
      <c r="U2477" s="9" t="str">
        <f>IF(Search!$O$5="","",IF($AW2477="","",IF($AW2477&lt;Search!$O$5,"",1)))</f>
        <v/>
      </c>
      <c r="V2477" s="9" t="str">
        <f>IF(Search!$O$6="","",IF($AW2477="","",IF($AW2477&gt;Search!$O$6,"",1)))</f>
        <v/>
      </c>
      <c r="W2477" s="9" t="str">
        <f>IF(Search!$U$4="","",IF($AX2477="","",1))</f>
        <v/>
      </c>
      <c r="X2477" s="9" t="str">
        <f>IF(Search!$U$5="","",IF(ISNUMBER(SEARCH(Search!$U$5,$AX2477))=TRUE,IF(Search!$U$5="N","N",1),""))</f>
        <v/>
      </c>
      <c r="Y2477" s="9" t="str">
        <f>IF(Search!$U$6="","",IF($AY2477&lt;Search!$U$6,"",1))</f>
        <v/>
      </c>
      <c r="Z2477" s="9" t="str">
        <f>IF(Search!$R$4="","",IF(Inventory!$BA2477&lt;Search!$R$4,"",1))</f>
        <v/>
      </c>
      <c r="AA2477" s="9" t="str">
        <f>IF(Search!$R$5="","",IF($BA2477&gt;Search!$R$5,"",1))</f>
        <v/>
      </c>
      <c r="AB2477" s="9" t="str">
        <f>IF(Search!$R$6="","",IF($BB2477&lt;Search!$R$6,"",1))</f>
        <v/>
      </c>
      <c r="AC2477" s="9" t="str">
        <f>IF(Search!$R$7="","",IF($BB2477&lt;Search!$R$7,"",1))</f>
        <v/>
      </c>
      <c r="AD2477" s="45" t="str">
        <f>IF(COUNTIF($A2477:$AC2477,"n")&gt;0,"",IF(SUM($A2477:$AC2477)=COUNTA(Search!$C$4:$C$8,Search!$F$4:$F$8,Search!$I$4:$I$6,Search!$I$8,Search!$L$4:$L$8,Search!$O$4:$O$8,Search!$R$4:$R$7,Search!$U$4:$U$7)-COUNTIF(Search!$C$4:$U$7,"n"),1+LARGE($AD$1:AD2476,1),""))</f>
        <v/>
      </c>
      <c r="AE2477" s="45" t="str">
        <f t="shared" si="121"/>
        <v/>
      </c>
      <c r="AF2477" s="45" t="str">
        <f>IF(AD2477="","",COUNTIF($AE$1:$AE2476,$AE2477)+RANK($AE2477,$AE$2:$AE$10540,1))</f>
        <v/>
      </c>
      <c r="AG2477" s="45" t="str">
        <f t="shared" si="119"/>
        <v/>
      </c>
      <c r="AH2477" s="45" t="str">
        <f>IF($AD2477="","",COUNTIF($AG$1:$AG2476,$AG2477)+RANK($AG2477,$AG$1:$AG$10539,0))</f>
        <v/>
      </c>
      <c r="AI2477" s="10" t="str">
        <f t="shared" si="120"/>
        <v>2015-16 Upper Deck #246 Keegan Lowe YG CAR RC   /   $3</v>
      </c>
      <c r="AJ2477" s="11">
        <v>2015</v>
      </c>
      <c r="AK2477" s="17">
        <v>16</v>
      </c>
      <c r="AL2477" s="12" t="s">
        <v>7</v>
      </c>
      <c r="AM2477" s="10">
        <v>246</v>
      </c>
      <c r="AN2477" s="12" t="s">
        <v>2042</v>
      </c>
      <c r="AO2477" s="9" t="s">
        <v>1921</v>
      </c>
      <c r="AP2477" s="9"/>
      <c r="AQ2477" s="9"/>
      <c r="AR2477" s="14" t="s">
        <v>2481</v>
      </c>
      <c r="AS2477" s="9" t="s">
        <v>2</v>
      </c>
      <c r="AT2477" s="9"/>
      <c r="AU2477" s="9"/>
      <c r="AV2477" s="13"/>
      <c r="AW2477" s="13"/>
      <c r="AX2477" s="9"/>
      <c r="AY2477" s="9"/>
      <c r="AZ2477" s="9"/>
      <c r="BA2477" s="33">
        <v>3</v>
      </c>
      <c r="BB2477" s="33"/>
      <c r="BC2477" s="36">
        <v>42860</v>
      </c>
      <c r="BD2477" s="12" t="s">
        <v>1771</v>
      </c>
    </row>
    <row r="2478" spans="1:56" s="12" customFormat="1" x14ac:dyDescent="0.2">
      <c r="A2478" s="9" t="str">
        <f>IF(Search!$C$5="","",IF(COUNTA(Inventory!$AP2478)=1,1,""))</f>
        <v/>
      </c>
      <c r="B2478" s="9" t="str">
        <f>IF(Search!$C$4="","",IF(ISNUMBER(SEARCH(Search!$C$4,$AR2478))=TRUE,1,""))</f>
        <v/>
      </c>
      <c r="C2478" s="9" t="str">
        <f>IF(Search!$C$6="x",IF(COUNTA($AQ2478)=1,1,"N"),IF(COUNTA($AQ2478)=1,"N",""))</f>
        <v/>
      </c>
      <c r="D2478" s="9" t="str">
        <f>IF(Search!$O$8="","",IF(ISNUMBER(SEARCH(Search!$O$8,$BD2478))=TRUE,1,""))</f>
        <v/>
      </c>
      <c r="E2478" s="9" t="str">
        <f>IF(Search!$C$7="","",IF(ISNUMBER(SEARCH(Search!$C$7,$AN2478))=TRUE,1,""))</f>
        <v/>
      </c>
      <c r="F2478" s="9" t="str">
        <f>IF(Search!$C$8="","",IF(ISNUMBER(SEARCH(Search!$C$8,$AO2478))=TRUE,1,""))</f>
        <v/>
      </c>
      <c r="G2478" s="9" t="str">
        <f>IF(Search!$F$4="","",IF(Inventory!$AJ2478&lt;Search!$F$4,"",1))</f>
        <v/>
      </c>
      <c r="H2478" s="9" t="str">
        <f>IF(Search!$F$5="","",IF(Inventory!$AJ2478&gt;Search!$F$5,"",1))</f>
        <v/>
      </c>
      <c r="I2478" s="9" t="str">
        <f>IF(Search!$F$7="","",IF(Search!$F$8="",IF(ISNUMBER(SEARCH(Search!$F$7,$AL2478))=TRUE,1,""),""))</f>
        <v/>
      </c>
      <c r="J2478" s="9" t="str">
        <f>IF($AL2478=Search!$F$8,1,"")</f>
        <v/>
      </c>
      <c r="K2478" s="9" t="str">
        <f>IF(Search!$I$4="","",IF(COUNTA($AS2478)=1,IF(Search!$I$4="N","N",1),""))</f>
        <v/>
      </c>
      <c r="L2478" s="9" t="str">
        <f>IF(Search!$I$5="","",IF($AS2478="RC",1,""))</f>
        <v/>
      </c>
      <c r="M2478" s="9" t="str">
        <f>IF(Search!$I$6="","",IF($AS2478="RCP",1,""))</f>
        <v/>
      </c>
      <c r="N2478" s="9" t="str">
        <f>IF(Search!$I$8="","",IF(COUNTA($AT2478)=1,IF(Search!$I$8="N","N",1),""))</f>
        <v/>
      </c>
      <c r="O2478" s="9" t="str">
        <f>IF(Search!$L$4="","",IF(COUNTA($AU2478)=1,IF(Search!$L$4="N","N",1),""))</f>
        <v/>
      </c>
      <c r="P2478" s="9" t="str">
        <f>IF(Search!$L$5="","",IF(ISNUMBER(SEARCH("Jersey",$AU2478))=TRUE,IF(Search!$L$5="N","N",1),""))</f>
        <v/>
      </c>
      <c r="Q2478" s="9" t="str">
        <f>IF(Search!$L$6="","",IF(ISNUMBER(SEARCH("Patch",$AU2478))=TRUE,IF(Search!$L$6="N","N",1),""))</f>
        <v/>
      </c>
      <c r="R2478" s="9" t="str">
        <f>IF(Search!$L$7="","",IF(ISNUMBER(SEARCH("Shield",$AU2478))=TRUE,IF(Search!$L$7="N","N",1),""))</f>
        <v/>
      </c>
      <c r="S2478" s="9" t="str">
        <f>IF(Search!$L$8="","",IF(ISNUMBER(SEARCH("Stick",$AU2478))=TRUE,IF(Search!$L$8="N","N",1),""))</f>
        <v/>
      </c>
      <c r="T2478" s="9" t="str">
        <f>IF(Search!$O$4="","",IF(COUNTA($AW2478)=1,IF(Search!$O$4="N","N",1),""))</f>
        <v/>
      </c>
      <c r="U2478" s="9" t="str">
        <f>IF(Search!$O$5="","",IF($AW2478="","",IF($AW2478&lt;Search!$O$5,"",1)))</f>
        <v/>
      </c>
      <c r="V2478" s="9" t="str">
        <f>IF(Search!$O$6="","",IF($AW2478="","",IF($AW2478&gt;Search!$O$6,"",1)))</f>
        <v/>
      </c>
      <c r="W2478" s="9" t="str">
        <f>IF(Search!$U$4="","",IF($AX2478="","",1))</f>
        <v/>
      </c>
      <c r="X2478" s="9" t="str">
        <f>IF(Search!$U$5="","",IF(ISNUMBER(SEARCH(Search!$U$5,$AX2478))=TRUE,IF(Search!$U$5="N","N",1),""))</f>
        <v/>
      </c>
      <c r="Y2478" s="9" t="str">
        <f>IF(Search!$U$6="","",IF($AY2478&lt;Search!$U$6,"",1))</f>
        <v/>
      </c>
      <c r="Z2478" s="9" t="str">
        <f>IF(Search!$R$4="","",IF(Inventory!$BA2478&lt;Search!$R$4,"",1))</f>
        <v/>
      </c>
      <c r="AA2478" s="9" t="str">
        <f>IF(Search!$R$5="","",IF($BA2478&gt;Search!$R$5,"",1))</f>
        <v/>
      </c>
      <c r="AB2478" s="9" t="str">
        <f>IF(Search!$R$6="","",IF($BB2478&lt;Search!$R$6,"",1))</f>
        <v/>
      </c>
      <c r="AC2478" s="9" t="str">
        <f>IF(Search!$R$7="","",IF($BB2478&lt;Search!$R$7,"",1))</f>
        <v/>
      </c>
      <c r="AD2478" s="45" t="str">
        <f>IF(COUNTIF($A2478:$AC2478,"n")&gt;0,"",IF(SUM($A2478:$AC2478)=COUNTA(Search!$C$4:$C$8,Search!$F$4:$F$8,Search!$I$4:$I$6,Search!$I$8,Search!$L$4:$L$8,Search!$O$4:$O$8,Search!$R$4:$R$7,Search!$U$4:$U$7)-COUNTIF(Search!$C$4:$U$7,"n"),1+LARGE($AD$1:AD2477,1),""))</f>
        <v/>
      </c>
      <c r="AE2478" s="45" t="str">
        <f t="shared" si="121"/>
        <v/>
      </c>
      <c r="AF2478" s="45" t="str">
        <f>IF(AD2478="","",COUNTIF($AE$1:$AE2477,$AE2478)+RANK($AE2478,$AE$2:$AE$10540,1))</f>
        <v/>
      </c>
      <c r="AG2478" s="45" t="str">
        <f t="shared" si="119"/>
        <v/>
      </c>
      <c r="AH2478" s="45" t="str">
        <f>IF($AD2478="","",COUNTIF($AG$1:$AG2477,$AG2478)+RANK($AG2478,$AG$1:$AG$10539,0))</f>
        <v/>
      </c>
      <c r="AI2478" s="10" t="str">
        <f t="shared" si="120"/>
        <v>2015-16 Upper Deck #247 Colin Miller YG BOS RC   /   $4</v>
      </c>
      <c r="AJ2478" s="11">
        <v>2015</v>
      </c>
      <c r="AK2478" s="17">
        <v>16</v>
      </c>
      <c r="AL2478" s="12" t="s">
        <v>7</v>
      </c>
      <c r="AM2478" s="10">
        <v>247</v>
      </c>
      <c r="AN2478" s="12" t="s">
        <v>2043</v>
      </c>
      <c r="AO2478" s="9" t="s">
        <v>1923</v>
      </c>
      <c r="AP2478" s="9"/>
      <c r="AQ2478" s="9"/>
      <c r="AR2478" s="14" t="s">
        <v>2481</v>
      </c>
      <c r="AS2478" s="9" t="s">
        <v>2</v>
      </c>
      <c r="AT2478" s="9"/>
      <c r="AU2478" s="9"/>
      <c r="AV2478" s="13"/>
      <c r="AW2478" s="13"/>
      <c r="AX2478" s="9"/>
      <c r="AY2478" s="9"/>
      <c r="AZ2478" s="9"/>
      <c r="BA2478" s="33">
        <v>4</v>
      </c>
      <c r="BB2478" s="33"/>
      <c r="BC2478" s="36">
        <v>42860</v>
      </c>
      <c r="BD2478" s="12" t="s">
        <v>1771</v>
      </c>
    </row>
    <row r="2479" spans="1:56" s="12" customFormat="1" x14ac:dyDescent="0.2">
      <c r="A2479" s="9" t="str">
        <f>IF(Search!$C$5="","",IF(COUNTA(Inventory!$AP2479)=1,1,""))</f>
        <v/>
      </c>
      <c r="B2479" s="9" t="str">
        <f>IF(Search!$C$4="","",IF(ISNUMBER(SEARCH(Search!$C$4,$AR2479))=TRUE,1,""))</f>
        <v/>
      </c>
      <c r="C2479" s="9" t="str">
        <f>IF(Search!$C$6="x",IF(COUNTA($AQ2479)=1,1,"N"),IF(COUNTA($AQ2479)=1,"N",""))</f>
        <v/>
      </c>
      <c r="D2479" s="9" t="str">
        <f>IF(Search!$O$8="","",IF(ISNUMBER(SEARCH(Search!$O$8,$BD2479))=TRUE,1,""))</f>
        <v/>
      </c>
      <c r="E2479" s="9" t="str">
        <f>IF(Search!$C$7="","",IF(ISNUMBER(SEARCH(Search!$C$7,$AN2479))=TRUE,1,""))</f>
        <v/>
      </c>
      <c r="F2479" s="9" t="str">
        <f>IF(Search!$C$8="","",IF(ISNUMBER(SEARCH(Search!$C$8,$AO2479))=TRUE,1,""))</f>
        <v/>
      </c>
      <c r="G2479" s="9" t="str">
        <f>IF(Search!$F$4="","",IF(Inventory!$AJ2479&lt;Search!$F$4,"",1))</f>
        <v/>
      </c>
      <c r="H2479" s="9" t="str">
        <f>IF(Search!$F$5="","",IF(Inventory!$AJ2479&gt;Search!$F$5,"",1))</f>
        <v/>
      </c>
      <c r="I2479" s="9" t="str">
        <f>IF(Search!$F$7="","",IF(Search!$F$8="",IF(ISNUMBER(SEARCH(Search!$F$7,$AL2479))=TRUE,1,""),""))</f>
        <v/>
      </c>
      <c r="J2479" s="9" t="str">
        <f>IF($AL2479=Search!$F$8,1,"")</f>
        <v/>
      </c>
      <c r="K2479" s="9" t="str">
        <f>IF(Search!$I$4="","",IF(COUNTA($AS2479)=1,IF(Search!$I$4="N","N",1),""))</f>
        <v/>
      </c>
      <c r="L2479" s="9" t="str">
        <f>IF(Search!$I$5="","",IF($AS2479="RC",1,""))</f>
        <v/>
      </c>
      <c r="M2479" s="9" t="str">
        <f>IF(Search!$I$6="","",IF($AS2479="RCP",1,""))</f>
        <v/>
      </c>
      <c r="N2479" s="9" t="str">
        <f>IF(Search!$I$8="","",IF(COUNTA($AT2479)=1,IF(Search!$I$8="N","N",1),""))</f>
        <v/>
      </c>
      <c r="O2479" s="9" t="str">
        <f>IF(Search!$L$4="","",IF(COUNTA($AU2479)=1,IF(Search!$L$4="N","N",1),""))</f>
        <v/>
      </c>
      <c r="P2479" s="9" t="str">
        <f>IF(Search!$L$5="","",IF(ISNUMBER(SEARCH("Jersey",$AU2479))=TRUE,IF(Search!$L$5="N","N",1),""))</f>
        <v/>
      </c>
      <c r="Q2479" s="9" t="str">
        <f>IF(Search!$L$6="","",IF(ISNUMBER(SEARCH("Patch",$AU2479))=TRUE,IF(Search!$L$6="N","N",1),""))</f>
        <v/>
      </c>
      <c r="R2479" s="9" t="str">
        <f>IF(Search!$L$7="","",IF(ISNUMBER(SEARCH("Shield",$AU2479))=TRUE,IF(Search!$L$7="N","N",1),""))</f>
        <v/>
      </c>
      <c r="S2479" s="9" t="str">
        <f>IF(Search!$L$8="","",IF(ISNUMBER(SEARCH("Stick",$AU2479))=TRUE,IF(Search!$L$8="N","N",1),""))</f>
        <v/>
      </c>
      <c r="T2479" s="9" t="str">
        <f>IF(Search!$O$4="","",IF(COUNTA($AW2479)=1,IF(Search!$O$4="N","N",1),""))</f>
        <v/>
      </c>
      <c r="U2479" s="9" t="str">
        <f>IF(Search!$O$5="","",IF($AW2479="","",IF($AW2479&lt;Search!$O$5,"",1)))</f>
        <v/>
      </c>
      <c r="V2479" s="9" t="str">
        <f>IF(Search!$O$6="","",IF($AW2479="","",IF($AW2479&gt;Search!$O$6,"",1)))</f>
        <v/>
      </c>
      <c r="W2479" s="9" t="str">
        <f>IF(Search!$U$4="","",IF($AX2479="","",1))</f>
        <v/>
      </c>
      <c r="X2479" s="9" t="str">
        <f>IF(Search!$U$5="","",IF(ISNUMBER(SEARCH(Search!$U$5,$AX2479))=TRUE,IF(Search!$U$5="N","N",1),""))</f>
        <v/>
      </c>
      <c r="Y2479" s="9" t="str">
        <f>IF(Search!$U$6="","",IF($AY2479&lt;Search!$U$6,"",1))</f>
        <v/>
      </c>
      <c r="Z2479" s="9" t="str">
        <f>IF(Search!$R$4="","",IF(Inventory!$BA2479&lt;Search!$R$4,"",1))</f>
        <v/>
      </c>
      <c r="AA2479" s="9" t="str">
        <f>IF(Search!$R$5="","",IF($BA2479&gt;Search!$R$5,"",1))</f>
        <v/>
      </c>
      <c r="AB2479" s="9" t="str">
        <f>IF(Search!$R$6="","",IF($BB2479&lt;Search!$R$6,"",1))</f>
        <v/>
      </c>
      <c r="AC2479" s="9" t="str">
        <f>IF(Search!$R$7="","",IF($BB2479&lt;Search!$R$7,"",1))</f>
        <v/>
      </c>
      <c r="AD2479" s="45" t="str">
        <f>IF(COUNTIF($A2479:$AC2479,"n")&gt;0,"",IF(SUM($A2479:$AC2479)=COUNTA(Search!$C$4:$C$8,Search!$F$4:$F$8,Search!$I$4:$I$6,Search!$I$8,Search!$L$4:$L$8,Search!$O$4:$O$8,Search!$R$4:$R$7,Search!$U$4:$U$7)-COUNTIF(Search!$C$4:$U$7,"n"),1+LARGE($AD$1:AD2478,1),""))</f>
        <v/>
      </c>
      <c r="AE2479" s="45" t="str">
        <f t="shared" si="121"/>
        <v/>
      </c>
      <c r="AF2479" s="45" t="str">
        <f>IF(AD2479="","",COUNTIF($AE$1:$AE2478,$AE2479)+RANK($AE2479,$AE$2:$AE$10540,1))</f>
        <v/>
      </c>
      <c r="AG2479" s="45" t="str">
        <f t="shared" si="119"/>
        <v/>
      </c>
      <c r="AH2479" s="45" t="str">
        <f>IF($AD2479="","",COUNTIF($AG$1:$AG2478,$AG2479)+RANK($AG2479,$AG$1:$AG$10539,0))</f>
        <v/>
      </c>
      <c r="AI2479" s="10" t="str">
        <f t="shared" si="120"/>
        <v>2015-16 Upper Deck #248 Brett Kulak YG CGY RC   /   $4</v>
      </c>
      <c r="AJ2479" s="11">
        <v>2015</v>
      </c>
      <c r="AK2479" s="17">
        <v>16</v>
      </c>
      <c r="AL2479" s="12" t="s">
        <v>7</v>
      </c>
      <c r="AM2479" s="10">
        <v>248</v>
      </c>
      <c r="AN2479" s="12" t="s">
        <v>2044</v>
      </c>
      <c r="AO2479" s="9" t="s">
        <v>1910</v>
      </c>
      <c r="AP2479" s="9"/>
      <c r="AQ2479" s="9"/>
      <c r="AR2479" s="14" t="s">
        <v>2481</v>
      </c>
      <c r="AS2479" s="9" t="s">
        <v>2</v>
      </c>
      <c r="AT2479" s="9"/>
      <c r="AU2479" s="9"/>
      <c r="AV2479" s="13"/>
      <c r="AW2479" s="13"/>
      <c r="AX2479" s="9"/>
      <c r="AY2479" s="9"/>
      <c r="AZ2479" s="9"/>
      <c r="BA2479" s="33">
        <v>4</v>
      </c>
      <c r="BB2479" s="33"/>
      <c r="BC2479" s="36">
        <v>42860</v>
      </c>
      <c r="BD2479" s="12" t="s">
        <v>1771</v>
      </c>
    </row>
    <row r="2480" spans="1:56" s="12" customFormat="1" x14ac:dyDescent="0.2">
      <c r="A2480" s="9" t="str">
        <f>IF(Search!$C$5="","",IF(COUNTA(Inventory!$AP2480)=1,1,""))</f>
        <v/>
      </c>
      <c r="B2480" s="9" t="str">
        <f>IF(Search!$C$4="","",IF(ISNUMBER(SEARCH(Search!$C$4,$AR2480))=TRUE,1,""))</f>
        <v/>
      </c>
      <c r="C2480" s="9" t="str">
        <f>IF(Search!$C$6="x",IF(COUNTA($AQ2480)=1,1,"N"),IF(COUNTA($AQ2480)=1,"N",""))</f>
        <v/>
      </c>
      <c r="D2480" s="9" t="str">
        <f>IF(Search!$O$8="","",IF(ISNUMBER(SEARCH(Search!$O$8,$BD2480))=TRUE,1,""))</f>
        <v/>
      </c>
      <c r="E2480" s="9" t="str">
        <f>IF(Search!$C$7="","",IF(ISNUMBER(SEARCH(Search!$C$7,$AN2480))=TRUE,1,""))</f>
        <v/>
      </c>
      <c r="F2480" s="9" t="str">
        <f>IF(Search!$C$8="","",IF(ISNUMBER(SEARCH(Search!$C$8,$AO2480))=TRUE,1,""))</f>
        <v/>
      </c>
      <c r="G2480" s="9" t="str">
        <f>IF(Search!$F$4="","",IF(Inventory!$AJ2480&lt;Search!$F$4,"",1))</f>
        <v/>
      </c>
      <c r="H2480" s="9" t="str">
        <f>IF(Search!$F$5="","",IF(Inventory!$AJ2480&gt;Search!$F$5,"",1))</f>
        <v/>
      </c>
      <c r="I2480" s="9" t="str">
        <f>IF(Search!$F$7="","",IF(Search!$F$8="",IF(ISNUMBER(SEARCH(Search!$F$7,$AL2480))=TRUE,1,""),""))</f>
        <v/>
      </c>
      <c r="J2480" s="9" t="str">
        <f>IF($AL2480=Search!$F$8,1,"")</f>
        <v/>
      </c>
      <c r="K2480" s="9" t="str">
        <f>IF(Search!$I$4="","",IF(COUNTA($AS2480)=1,IF(Search!$I$4="N","N",1),""))</f>
        <v/>
      </c>
      <c r="L2480" s="9" t="str">
        <f>IF(Search!$I$5="","",IF($AS2480="RC",1,""))</f>
        <v/>
      </c>
      <c r="M2480" s="9" t="str">
        <f>IF(Search!$I$6="","",IF($AS2480="RCP",1,""))</f>
        <v/>
      </c>
      <c r="N2480" s="9" t="str">
        <f>IF(Search!$I$8="","",IF(COUNTA($AT2480)=1,IF(Search!$I$8="N","N",1),""))</f>
        <v/>
      </c>
      <c r="O2480" s="9" t="str">
        <f>IF(Search!$L$4="","",IF(COUNTA($AU2480)=1,IF(Search!$L$4="N","N",1),""))</f>
        <v/>
      </c>
      <c r="P2480" s="9" t="str">
        <f>IF(Search!$L$5="","",IF(ISNUMBER(SEARCH("Jersey",$AU2480))=TRUE,IF(Search!$L$5="N","N",1),""))</f>
        <v/>
      </c>
      <c r="Q2480" s="9" t="str">
        <f>IF(Search!$L$6="","",IF(ISNUMBER(SEARCH("Patch",$AU2480))=TRUE,IF(Search!$L$6="N","N",1),""))</f>
        <v/>
      </c>
      <c r="R2480" s="9" t="str">
        <f>IF(Search!$L$7="","",IF(ISNUMBER(SEARCH("Shield",$AU2480))=TRUE,IF(Search!$L$7="N","N",1),""))</f>
        <v/>
      </c>
      <c r="S2480" s="9" t="str">
        <f>IF(Search!$L$8="","",IF(ISNUMBER(SEARCH("Stick",$AU2480))=TRUE,IF(Search!$L$8="N","N",1),""))</f>
        <v/>
      </c>
      <c r="T2480" s="9" t="str">
        <f>IF(Search!$O$4="","",IF(COUNTA($AW2480)=1,IF(Search!$O$4="N","N",1),""))</f>
        <v/>
      </c>
      <c r="U2480" s="9" t="str">
        <f>IF(Search!$O$5="","",IF($AW2480="","",IF($AW2480&lt;Search!$O$5,"",1)))</f>
        <v/>
      </c>
      <c r="V2480" s="9" t="str">
        <f>IF(Search!$O$6="","",IF($AW2480="","",IF($AW2480&gt;Search!$O$6,"",1)))</f>
        <v/>
      </c>
      <c r="W2480" s="9" t="str">
        <f>IF(Search!$U$4="","",IF($AX2480="","",1))</f>
        <v/>
      </c>
      <c r="X2480" s="9" t="str">
        <f>IF(Search!$U$5="","",IF(ISNUMBER(SEARCH(Search!$U$5,$AX2480))=TRUE,IF(Search!$U$5="N","N",1),""))</f>
        <v/>
      </c>
      <c r="Y2480" s="9" t="str">
        <f>IF(Search!$U$6="","",IF($AY2480&lt;Search!$U$6,"",1))</f>
        <v/>
      </c>
      <c r="Z2480" s="9" t="str">
        <f>IF(Search!$R$4="","",IF(Inventory!$BA2480&lt;Search!$R$4,"",1))</f>
        <v/>
      </c>
      <c r="AA2480" s="9" t="str">
        <f>IF(Search!$R$5="","",IF($BA2480&gt;Search!$R$5,"",1))</f>
        <v/>
      </c>
      <c r="AB2480" s="9" t="str">
        <f>IF(Search!$R$6="","",IF($BB2480&lt;Search!$R$6,"",1))</f>
        <v/>
      </c>
      <c r="AC2480" s="9" t="str">
        <f>IF(Search!$R$7="","",IF($BB2480&lt;Search!$R$7,"",1))</f>
        <v/>
      </c>
      <c r="AD2480" s="45" t="str">
        <f>IF(COUNTIF($A2480:$AC2480,"n")&gt;0,"",IF(SUM($A2480:$AC2480)=COUNTA(Search!$C$4:$C$8,Search!$F$4:$F$8,Search!$I$4:$I$6,Search!$I$8,Search!$L$4:$L$8,Search!$O$4:$O$8,Search!$R$4:$R$7,Search!$U$4:$U$7)-COUNTIF(Search!$C$4:$U$7,"n"),1+LARGE($AD$1:AD2479,1),""))</f>
        <v/>
      </c>
      <c r="AE2480" s="45" t="str">
        <f t="shared" si="121"/>
        <v/>
      </c>
      <c r="AF2480" s="45" t="str">
        <f>IF(AD2480="","",COUNTIF($AE$1:$AE2479,$AE2480)+RANK($AE2480,$AE$2:$AE$10540,1))</f>
        <v/>
      </c>
      <c r="AG2480" s="45" t="str">
        <f t="shared" si="119"/>
        <v/>
      </c>
      <c r="AH2480" s="45" t="str">
        <f>IF($AD2480="","",COUNTIF($AG$1:$AG2479,$AG2480)+RANK($AG2480,$AG$1:$AG$10539,0))</f>
        <v/>
      </c>
      <c r="AI2480" s="10" t="str">
        <f t="shared" si="120"/>
        <v>2015-16 Upper Deck #249 Connor Brickley YG FLA RC   /   $4</v>
      </c>
      <c r="AJ2480" s="11">
        <v>2015</v>
      </c>
      <c r="AK2480" s="17">
        <v>16</v>
      </c>
      <c r="AL2480" s="12" t="s">
        <v>7</v>
      </c>
      <c r="AM2480" s="10">
        <v>249</v>
      </c>
      <c r="AN2480" s="12" t="s">
        <v>2045</v>
      </c>
      <c r="AO2480" s="9" t="s">
        <v>1927</v>
      </c>
      <c r="AP2480" s="9"/>
      <c r="AQ2480" s="9"/>
      <c r="AR2480" s="14" t="s">
        <v>2481</v>
      </c>
      <c r="AS2480" s="9" t="s">
        <v>2</v>
      </c>
      <c r="AT2480" s="9"/>
      <c r="AU2480" s="9"/>
      <c r="AV2480" s="13"/>
      <c r="AW2480" s="13"/>
      <c r="AX2480" s="9"/>
      <c r="AY2480" s="9"/>
      <c r="AZ2480" s="9"/>
      <c r="BA2480" s="33">
        <v>4</v>
      </c>
      <c r="BB2480" s="33"/>
      <c r="BC2480" s="36">
        <v>42860</v>
      </c>
      <c r="BD2480" s="12" t="s">
        <v>1771</v>
      </c>
    </row>
    <row r="2481" spans="1:56" s="12" customFormat="1" x14ac:dyDescent="0.2">
      <c r="A2481" s="9">
        <f>IF(Search!$C$5="","",IF(COUNTA(Inventory!$AP2481)=1,1,""))</f>
        <v>1</v>
      </c>
      <c r="B2481" s="9" t="str">
        <f>IF(Search!$C$4="","",IF(ISNUMBER(SEARCH(Search!$C$4,$AR2481))=TRUE,1,""))</f>
        <v/>
      </c>
      <c r="C2481" s="9" t="str">
        <f>IF(Search!$C$6="x",IF(COUNTA($AQ2481)=1,1,"N"),IF(COUNTA($AQ2481)=1,"N",""))</f>
        <v/>
      </c>
      <c r="D2481" s="9" t="str">
        <f>IF(Search!$O$8="","",IF(ISNUMBER(SEARCH(Search!$O$8,$BD2481))=TRUE,1,""))</f>
        <v/>
      </c>
      <c r="E2481" s="9" t="str">
        <f>IF(Search!$C$7="","",IF(ISNUMBER(SEARCH(Search!$C$7,$AN2481))=TRUE,1,""))</f>
        <v/>
      </c>
      <c r="F2481" s="9" t="str">
        <f>IF(Search!$C$8="","",IF(ISNUMBER(SEARCH(Search!$C$8,$AO2481))=TRUE,1,""))</f>
        <v/>
      </c>
      <c r="G2481" s="9" t="str">
        <f>IF(Search!$F$4="","",IF(Inventory!$AJ2481&lt;Search!$F$4,"",1))</f>
        <v/>
      </c>
      <c r="H2481" s="9" t="str">
        <f>IF(Search!$F$5="","",IF(Inventory!$AJ2481&gt;Search!$F$5,"",1))</f>
        <v/>
      </c>
      <c r="I2481" s="9" t="str">
        <f>IF(Search!$F$7="","",IF(Search!$F$8="",IF(ISNUMBER(SEARCH(Search!$F$7,$AL2481))=TRUE,1,""),""))</f>
        <v/>
      </c>
      <c r="J2481" s="9" t="str">
        <f>IF($AL2481=Search!$F$8,1,"")</f>
        <v/>
      </c>
      <c r="K2481" s="9" t="str">
        <f>IF(Search!$I$4="","",IF(COUNTA($AS2481)=1,IF(Search!$I$4="N","N",1),""))</f>
        <v/>
      </c>
      <c r="L2481" s="9" t="str">
        <f>IF(Search!$I$5="","",IF($AS2481="RC",1,""))</f>
        <v/>
      </c>
      <c r="M2481" s="9" t="str">
        <f>IF(Search!$I$6="","",IF($AS2481="RCP",1,""))</f>
        <v/>
      </c>
      <c r="N2481" s="9" t="str">
        <f>IF(Search!$I$8="","",IF(COUNTA($AT2481)=1,IF(Search!$I$8="N","N",1),""))</f>
        <v/>
      </c>
      <c r="O2481" s="9" t="str">
        <f>IF(Search!$L$4="","",IF(COUNTA($AU2481)=1,IF(Search!$L$4="N","N",1),""))</f>
        <v/>
      </c>
      <c r="P2481" s="9" t="str">
        <f>IF(Search!$L$5="","",IF(ISNUMBER(SEARCH("Jersey",$AU2481))=TRUE,IF(Search!$L$5="N","N",1),""))</f>
        <v/>
      </c>
      <c r="Q2481" s="9" t="str">
        <f>IF(Search!$L$6="","",IF(ISNUMBER(SEARCH("Patch",$AU2481))=TRUE,IF(Search!$L$6="N","N",1),""))</f>
        <v/>
      </c>
      <c r="R2481" s="9" t="str">
        <f>IF(Search!$L$7="","",IF(ISNUMBER(SEARCH("Shield",$AU2481))=TRUE,IF(Search!$L$7="N","N",1),""))</f>
        <v/>
      </c>
      <c r="S2481" s="9" t="str">
        <f>IF(Search!$L$8="","",IF(ISNUMBER(SEARCH("Stick",$AU2481))=TRUE,IF(Search!$L$8="N","N",1),""))</f>
        <v/>
      </c>
      <c r="T2481" s="9" t="str">
        <f>IF(Search!$O$4="","",IF(COUNTA($AW2481)=1,IF(Search!$O$4="N","N",1),""))</f>
        <v/>
      </c>
      <c r="U2481" s="9" t="str">
        <f>IF(Search!$O$5="","",IF($AW2481="","",IF($AW2481&lt;Search!$O$5,"",1)))</f>
        <v/>
      </c>
      <c r="V2481" s="9" t="str">
        <f>IF(Search!$O$6="","",IF($AW2481="","",IF($AW2481&gt;Search!$O$6,"",1)))</f>
        <v/>
      </c>
      <c r="W2481" s="9" t="str">
        <f>IF(Search!$U$4="","",IF($AX2481="","",1))</f>
        <v/>
      </c>
      <c r="X2481" s="9" t="str">
        <f>IF(Search!$U$5="","",IF(ISNUMBER(SEARCH(Search!$U$5,$AX2481))=TRUE,IF(Search!$U$5="N","N",1),""))</f>
        <v/>
      </c>
      <c r="Y2481" s="9" t="str">
        <f>IF(Search!$U$6="","",IF($AY2481&lt;Search!$U$6,"",1))</f>
        <v/>
      </c>
      <c r="Z2481" s="9" t="str">
        <f>IF(Search!$R$4="","",IF(Inventory!$BA2481&lt;Search!$R$4,"",1))</f>
        <v/>
      </c>
      <c r="AA2481" s="9" t="str">
        <f>IF(Search!$R$5="","",IF($BA2481&gt;Search!$R$5,"",1))</f>
        <v/>
      </c>
      <c r="AB2481" s="9" t="str">
        <f>IF(Search!$R$6="","",IF($BB2481&lt;Search!$R$6,"",1))</f>
        <v/>
      </c>
      <c r="AC2481" s="9" t="str">
        <f>IF(Search!$R$7="","",IF($BB2481&lt;Search!$R$7,"",1))</f>
        <v/>
      </c>
      <c r="AD2481" s="45">
        <f>IF(COUNTIF($A2481:$AC2481,"n")&gt;0,"",IF(SUM($A2481:$AC2481)=COUNTA(Search!$C$4:$C$8,Search!$F$4:$F$8,Search!$I$4:$I$6,Search!$I$8,Search!$L$4:$L$8,Search!$O$4:$O$8,Search!$R$4:$R$7,Search!$U$4:$U$7)-COUNTIF(Search!$C$4:$U$7,"n"),1+LARGE($AD$1:AD2480,1),""))</f>
        <v>384</v>
      </c>
      <c r="AE2481" s="45">
        <f t="shared" si="121"/>
        <v>447</v>
      </c>
      <c r="AF2481" s="45">
        <f>IF(AD2481="","",COUNTIF($AE$1:$AE2480,$AE2481)+RANK($AE2481,$AE$2:$AE$10540,1))</f>
        <v>89</v>
      </c>
      <c r="AG2481" s="45">
        <f t="shared" si="119"/>
        <v>276</v>
      </c>
      <c r="AH2481" s="45">
        <f>IF($AD2481="","",COUNTIF($AG$1:$AG2480,$AG2481)+RANK($AG2481,$AG$1:$AG$10539,0))</f>
        <v>75</v>
      </c>
      <c r="AI2481" s="10" t="str">
        <f t="shared" si="120"/>
        <v>2015-16 Upper Deck #249 Connor Brickley YG FLA RC   /   $4</v>
      </c>
      <c r="AJ2481" s="11">
        <v>2015</v>
      </c>
      <c r="AK2481" s="17">
        <v>16</v>
      </c>
      <c r="AL2481" s="12" t="s">
        <v>7</v>
      </c>
      <c r="AM2481" s="10">
        <v>249</v>
      </c>
      <c r="AN2481" s="12" t="s">
        <v>2045</v>
      </c>
      <c r="AO2481" s="9" t="s">
        <v>1927</v>
      </c>
      <c r="AP2481" s="9" t="s">
        <v>1902</v>
      </c>
      <c r="AQ2481" s="9"/>
      <c r="AR2481" s="14"/>
      <c r="AS2481" s="9" t="s">
        <v>2</v>
      </c>
      <c r="AT2481" s="9"/>
      <c r="AU2481" s="9"/>
      <c r="AV2481" s="13"/>
      <c r="AW2481" s="13"/>
      <c r="AX2481" s="9"/>
      <c r="AY2481" s="9"/>
      <c r="AZ2481" s="9"/>
      <c r="BA2481" s="33">
        <v>4</v>
      </c>
      <c r="BB2481" s="33"/>
      <c r="BC2481" s="36">
        <v>42860</v>
      </c>
      <c r="BD2481" s="12" t="s">
        <v>1772</v>
      </c>
    </row>
    <row r="2482" spans="1:56" s="12" customFormat="1" x14ac:dyDescent="0.2">
      <c r="A2482" s="9" t="str">
        <f>IF(Search!$C$5="","",IF(COUNTA(Inventory!$AP2482)=1,1,""))</f>
        <v/>
      </c>
      <c r="B2482" s="9" t="str">
        <f>IF(Search!$C$4="","",IF(ISNUMBER(SEARCH(Search!$C$4,$AR2482))=TRUE,1,""))</f>
        <v/>
      </c>
      <c r="C2482" s="9" t="str">
        <f>IF(Search!$C$6="x",IF(COUNTA($AQ2482)=1,1,"N"),IF(COUNTA($AQ2482)=1,"N",""))</f>
        <v/>
      </c>
      <c r="D2482" s="9" t="str">
        <f>IF(Search!$O$8="","",IF(ISNUMBER(SEARCH(Search!$O$8,$BD2482))=TRUE,1,""))</f>
        <v/>
      </c>
      <c r="E2482" s="9" t="str">
        <f>IF(Search!$C$7="","",IF(ISNUMBER(SEARCH(Search!$C$7,$AN2482))=TRUE,1,""))</f>
        <v/>
      </c>
      <c r="F2482" s="9" t="str">
        <f>IF(Search!$C$8="","",IF(ISNUMBER(SEARCH(Search!$C$8,$AO2482))=TRUE,1,""))</f>
        <v/>
      </c>
      <c r="G2482" s="9" t="str">
        <f>IF(Search!$F$4="","",IF(Inventory!$AJ2482&lt;Search!$F$4,"",1))</f>
        <v/>
      </c>
      <c r="H2482" s="9" t="str">
        <f>IF(Search!$F$5="","",IF(Inventory!$AJ2482&gt;Search!$F$5,"",1))</f>
        <v/>
      </c>
      <c r="I2482" s="9" t="str">
        <f>IF(Search!$F$7="","",IF(Search!$F$8="",IF(ISNUMBER(SEARCH(Search!$F$7,$AL2482))=TRUE,1,""),""))</f>
        <v/>
      </c>
      <c r="J2482" s="9" t="str">
        <f>IF($AL2482=Search!$F$8,1,"")</f>
        <v/>
      </c>
      <c r="K2482" s="9" t="str">
        <f>IF(Search!$I$4="","",IF(COUNTA($AS2482)=1,IF(Search!$I$4="N","N",1),""))</f>
        <v/>
      </c>
      <c r="L2482" s="9" t="str">
        <f>IF(Search!$I$5="","",IF($AS2482="RC",1,""))</f>
        <v/>
      </c>
      <c r="M2482" s="9" t="str">
        <f>IF(Search!$I$6="","",IF($AS2482="RCP",1,""))</f>
        <v/>
      </c>
      <c r="N2482" s="9" t="str">
        <f>IF(Search!$I$8="","",IF(COUNTA($AT2482)=1,IF(Search!$I$8="N","N",1),""))</f>
        <v/>
      </c>
      <c r="O2482" s="9" t="str">
        <f>IF(Search!$L$4="","",IF(COUNTA($AU2482)=1,IF(Search!$L$4="N","N",1),""))</f>
        <v/>
      </c>
      <c r="P2482" s="9" t="str">
        <f>IF(Search!$L$5="","",IF(ISNUMBER(SEARCH("Jersey",$AU2482))=TRUE,IF(Search!$L$5="N","N",1),""))</f>
        <v/>
      </c>
      <c r="Q2482" s="9" t="str">
        <f>IF(Search!$L$6="","",IF(ISNUMBER(SEARCH("Patch",$AU2482))=TRUE,IF(Search!$L$6="N","N",1),""))</f>
        <v/>
      </c>
      <c r="R2482" s="9" t="str">
        <f>IF(Search!$L$7="","",IF(ISNUMBER(SEARCH("Shield",$AU2482))=TRUE,IF(Search!$L$7="N","N",1),""))</f>
        <v/>
      </c>
      <c r="S2482" s="9" t="str">
        <f>IF(Search!$L$8="","",IF(ISNUMBER(SEARCH("Stick",$AU2482))=TRUE,IF(Search!$L$8="N","N",1),""))</f>
        <v/>
      </c>
      <c r="T2482" s="9" t="str">
        <f>IF(Search!$O$4="","",IF(COUNTA($AW2482)=1,IF(Search!$O$4="N","N",1),""))</f>
        <v/>
      </c>
      <c r="U2482" s="9" t="str">
        <f>IF(Search!$O$5="","",IF($AW2482="","",IF($AW2482&lt;Search!$O$5,"",1)))</f>
        <v/>
      </c>
      <c r="V2482" s="9" t="str">
        <f>IF(Search!$O$6="","",IF($AW2482="","",IF($AW2482&gt;Search!$O$6,"",1)))</f>
        <v/>
      </c>
      <c r="W2482" s="9" t="str">
        <f>IF(Search!$U$4="","",IF($AX2482="","",1))</f>
        <v/>
      </c>
      <c r="X2482" s="9" t="str">
        <f>IF(Search!$U$5="","",IF(ISNUMBER(SEARCH(Search!$U$5,$AX2482))=TRUE,IF(Search!$U$5="N","N",1),""))</f>
        <v/>
      </c>
      <c r="Y2482" s="9" t="str">
        <f>IF(Search!$U$6="","",IF($AY2482&lt;Search!$U$6,"",1))</f>
        <v/>
      </c>
      <c r="Z2482" s="9" t="str">
        <f>IF(Search!$R$4="","",IF(Inventory!$BA2482&lt;Search!$R$4,"",1))</f>
        <v/>
      </c>
      <c r="AA2482" s="9" t="str">
        <f>IF(Search!$R$5="","",IF($BA2482&gt;Search!$R$5,"",1))</f>
        <v/>
      </c>
      <c r="AB2482" s="9" t="str">
        <f>IF(Search!$R$6="","",IF($BB2482&lt;Search!$R$6,"",1))</f>
        <v/>
      </c>
      <c r="AC2482" s="9" t="str">
        <f>IF(Search!$R$7="","",IF($BB2482&lt;Search!$R$7,"",1))</f>
        <v/>
      </c>
      <c r="AD2482" s="45" t="str">
        <f>IF(COUNTIF($A2482:$AC2482,"n")&gt;0,"",IF(SUM($A2482:$AC2482)=COUNTA(Search!$C$4:$C$8,Search!$F$4:$F$8,Search!$I$4:$I$6,Search!$I$8,Search!$L$4:$L$8,Search!$O$4:$O$8,Search!$R$4:$R$7,Search!$U$4:$U$7)-COUNTIF(Search!$C$4:$U$7,"n"),1+LARGE($AD$1:AD2481,1),""))</f>
        <v/>
      </c>
      <c r="AE2482" s="45" t="str">
        <f t="shared" si="121"/>
        <v/>
      </c>
      <c r="AF2482" s="45" t="str">
        <f>IF(AD2482="","",COUNTIF($AE$1:$AE2481,$AE2482)+RANK($AE2482,$AE$2:$AE$10540,1))</f>
        <v/>
      </c>
      <c r="AG2482" s="45" t="str">
        <f t="shared" si="119"/>
        <v/>
      </c>
      <c r="AH2482" s="45" t="str">
        <f>IF($AD2482="","",COUNTIF($AG$1:$AG2481,$AG2482)+RANK($AG2482,$AG$1:$AG$10539,0))</f>
        <v/>
      </c>
      <c r="AI2482" s="10" t="str">
        <f t="shared" si="120"/>
        <v>2015-16 Upper Deck #250 Connor McDavid/Sam Bennett YG EDM/CGY    /   $10</v>
      </c>
      <c r="AJ2482" s="11">
        <v>2015</v>
      </c>
      <c r="AK2482" s="17">
        <v>16</v>
      </c>
      <c r="AL2482" s="12" t="s">
        <v>7</v>
      </c>
      <c r="AM2482" s="10">
        <v>250</v>
      </c>
      <c r="AN2482" s="12" t="s">
        <v>2046</v>
      </c>
      <c r="AO2482" s="9" t="s">
        <v>1912</v>
      </c>
      <c r="AP2482" s="9"/>
      <c r="AQ2482" s="9"/>
      <c r="AR2482" s="14" t="s">
        <v>2128</v>
      </c>
      <c r="AS2482" s="9"/>
      <c r="AT2482" s="9"/>
      <c r="AU2482" s="9"/>
      <c r="AV2482" s="13"/>
      <c r="AW2482" s="13"/>
      <c r="AX2482" s="9"/>
      <c r="AY2482" s="9"/>
      <c r="AZ2482" s="9"/>
      <c r="BA2482" s="33">
        <v>10</v>
      </c>
      <c r="BB2482" s="33"/>
      <c r="BC2482" s="36">
        <v>42860</v>
      </c>
      <c r="BD2482" s="12" t="s">
        <v>1771</v>
      </c>
    </row>
    <row r="2483" spans="1:56" s="12" customFormat="1" x14ac:dyDescent="0.2">
      <c r="A2483" s="9" t="str">
        <f>IF(Search!$C$5="","",IF(COUNTA(Inventory!$AP2483)=1,1,""))</f>
        <v/>
      </c>
      <c r="B2483" s="9" t="str">
        <f>IF(Search!$C$4="","",IF(ISNUMBER(SEARCH(Search!$C$4,$AR2483))=TRUE,1,""))</f>
        <v/>
      </c>
      <c r="C2483" s="9" t="str">
        <f>IF(Search!$C$6="x",IF(COUNTA($AQ2483)=1,1,"N"),IF(COUNTA($AQ2483)=1,"N",""))</f>
        <v>N</v>
      </c>
      <c r="D2483" s="9" t="str">
        <f>IF(Search!$O$8="","",IF(ISNUMBER(SEARCH(Search!$O$8,$BD2483))=TRUE,1,""))</f>
        <v/>
      </c>
      <c r="E2483" s="9" t="str">
        <f>IF(Search!$C$7="","",IF(ISNUMBER(SEARCH(Search!$C$7,$AN2483))=TRUE,1,""))</f>
        <v/>
      </c>
      <c r="F2483" s="9" t="str">
        <f>IF(Search!$C$8="","",IF(ISNUMBER(SEARCH(Search!$C$8,$AO2483))=TRUE,1,""))</f>
        <v/>
      </c>
      <c r="G2483" s="9" t="str">
        <f>IF(Search!$F$4="","",IF(Inventory!$AJ2483&lt;Search!$F$4,"",1))</f>
        <v/>
      </c>
      <c r="H2483" s="9" t="str">
        <f>IF(Search!$F$5="","",IF(Inventory!$AJ2483&gt;Search!$F$5,"",1))</f>
        <v/>
      </c>
      <c r="I2483" s="9" t="str">
        <f>IF(Search!$F$7="","",IF(Search!$F$8="",IF(ISNUMBER(SEARCH(Search!$F$7,$AL2483))=TRUE,1,""),""))</f>
        <v/>
      </c>
      <c r="J2483" s="9" t="str">
        <f>IF($AL2483=Search!$F$8,1,"")</f>
        <v/>
      </c>
      <c r="K2483" s="9" t="str">
        <f>IF(Search!$I$4="","",IF(COUNTA($AS2483)=1,IF(Search!$I$4="N","N",1),""))</f>
        <v/>
      </c>
      <c r="L2483" s="9" t="str">
        <f>IF(Search!$I$5="","",IF($AS2483="RC",1,""))</f>
        <v/>
      </c>
      <c r="M2483" s="9" t="str">
        <f>IF(Search!$I$6="","",IF($AS2483="RCP",1,""))</f>
        <v/>
      </c>
      <c r="N2483" s="9" t="str">
        <f>IF(Search!$I$8="","",IF(COUNTA($AT2483)=1,IF(Search!$I$8="N","N",1),""))</f>
        <v/>
      </c>
      <c r="O2483" s="9" t="str">
        <f>IF(Search!$L$4="","",IF(COUNTA($AU2483)=1,IF(Search!$L$4="N","N",1),""))</f>
        <v/>
      </c>
      <c r="P2483" s="9" t="str">
        <f>IF(Search!$L$5="","",IF(ISNUMBER(SEARCH("Jersey",$AU2483))=TRUE,IF(Search!$L$5="N","N",1),""))</f>
        <v/>
      </c>
      <c r="Q2483" s="9" t="str">
        <f>IF(Search!$L$6="","",IF(ISNUMBER(SEARCH("Patch",$AU2483))=TRUE,IF(Search!$L$6="N","N",1),""))</f>
        <v/>
      </c>
      <c r="R2483" s="9" t="str">
        <f>IF(Search!$L$7="","",IF(ISNUMBER(SEARCH("Shield",$AU2483))=TRUE,IF(Search!$L$7="N","N",1),""))</f>
        <v/>
      </c>
      <c r="S2483" s="9" t="str">
        <f>IF(Search!$L$8="","",IF(ISNUMBER(SEARCH("Stick",$AU2483))=TRUE,IF(Search!$L$8="N","N",1),""))</f>
        <v/>
      </c>
      <c r="T2483" s="9" t="str">
        <f>IF(Search!$O$4="","",IF(COUNTA($AW2483)=1,IF(Search!$O$4="N","N",1),""))</f>
        <v/>
      </c>
      <c r="U2483" s="9" t="str">
        <f>IF(Search!$O$5="","",IF($AW2483="","",IF($AW2483&lt;Search!$O$5,"",1)))</f>
        <v/>
      </c>
      <c r="V2483" s="9" t="str">
        <f>IF(Search!$O$6="","",IF($AW2483="","",IF($AW2483&gt;Search!$O$6,"",1)))</f>
        <v/>
      </c>
      <c r="W2483" s="9" t="str">
        <f>IF(Search!$U$4="","",IF($AX2483="","",1))</f>
        <v/>
      </c>
      <c r="X2483" s="9" t="str">
        <f>IF(Search!$U$5="","",IF(ISNUMBER(SEARCH(Search!$U$5,$AX2483))=TRUE,IF(Search!$U$5="N","N",1),""))</f>
        <v/>
      </c>
      <c r="Y2483" s="9" t="str">
        <f>IF(Search!$U$6="","",IF($AY2483&lt;Search!$U$6,"",1))</f>
        <v/>
      </c>
      <c r="Z2483" s="9" t="str">
        <f>IF(Search!$R$4="","",IF(Inventory!$BA2483&lt;Search!$R$4,"",1))</f>
        <v/>
      </c>
      <c r="AA2483" s="9" t="str">
        <f>IF(Search!$R$5="","",IF($BA2483&gt;Search!$R$5,"",1))</f>
        <v/>
      </c>
      <c r="AB2483" s="9" t="str">
        <f>IF(Search!$R$6="","",IF($BB2483&lt;Search!$R$6,"",1))</f>
        <v/>
      </c>
      <c r="AC2483" s="9" t="str">
        <f>IF(Search!$R$7="","",IF($BB2483&lt;Search!$R$7,"",1))</f>
        <v/>
      </c>
      <c r="AD2483" s="45" t="str">
        <f>IF(COUNTIF($A2483:$AC2483,"n")&gt;0,"",IF(SUM($A2483:$AC2483)=COUNTA(Search!$C$4:$C$8,Search!$F$4:$F$8,Search!$I$4:$I$6,Search!$I$8,Search!$L$4:$L$8,Search!$O$4:$O$8,Search!$R$4:$R$7,Search!$U$4:$U$7)-COUNTIF(Search!$C$4:$U$7,"n"),1+LARGE($AD$1:AD2482,1),""))</f>
        <v/>
      </c>
      <c r="AE2483" s="45" t="str">
        <f t="shared" si="121"/>
        <v/>
      </c>
      <c r="AF2483" s="45" t="str">
        <f>IF(AD2483="","",COUNTIF($AE$1:$AE2482,$AE2483)+RANK($AE2483,$AE$2:$AE$10540,1))</f>
        <v/>
      </c>
      <c r="AG2483" s="45" t="str">
        <f t="shared" si="119"/>
        <v/>
      </c>
      <c r="AH2483" s="45" t="str">
        <f>IF($AD2483="","",COUNTIF($AG$1:$AG2482,$AG2483)+RANK($AG2483,$AG$1:$AG$10539,0))</f>
        <v/>
      </c>
      <c r="AI2483" s="10" t="str">
        <f t="shared" si="120"/>
        <v>2015-16 Upper Deck #451 Jack Eichel YG BUF RC   /   $100</v>
      </c>
      <c r="AJ2483" s="11">
        <v>2015</v>
      </c>
      <c r="AK2483" s="17">
        <v>16</v>
      </c>
      <c r="AL2483" s="12" t="s">
        <v>7</v>
      </c>
      <c r="AM2483" s="10">
        <v>451</v>
      </c>
      <c r="AN2483" s="12" t="s">
        <v>2602</v>
      </c>
      <c r="AO2483" s="9" t="s">
        <v>1918</v>
      </c>
      <c r="AP2483" s="9"/>
      <c r="AQ2483" s="9" t="s">
        <v>2543</v>
      </c>
      <c r="AR2483" s="14"/>
      <c r="AS2483" s="9" t="s">
        <v>2</v>
      </c>
      <c r="AT2483" s="9"/>
      <c r="AU2483" s="9"/>
      <c r="AV2483" s="13"/>
      <c r="AW2483" s="13"/>
      <c r="AX2483" s="9"/>
      <c r="AY2483" s="9"/>
      <c r="AZ2483" s="9"/>
      <c r="BA2483" s="33">
        <v>100</v>
      </c>
      <c r="BB2483" s="33"/>
      <c r="BC2483" s="36"/>
    </row>
    <row r="2484" spans="1:56" s="12" customFormat="1" x14ac:dyDescent="0.2">
      <c r="A2484" s="9" t="str">
        <f>IF(Search!$C$5="","",IF(COUNTA(Inventory!$AP2484)=1,1,""))</f>
        <v/>
      </c>
      <c r="B2484" s="9" t="str">
        <f>IF(Search!$C$4="","",IF(ISNUMBER(SEARCH(Search!$C$4,$AR2484))=TRUE,1,""))</f>
        <v/>
      </c>
      <c r="C2484" s="9" t="str">
        <f>IF(Search!$C$6="x",IF(COUNTA($AQ2484)=1,1,"N"),IF(COUNTA($AQ2484)=1,"N",""))</f>
        <v>N</v>
      </c>
      <c r="D2484" s="9" t="str">
        <f>IF(Search!$O$8="","",IF(ISNUMBER(SEARCH(Search!$O$8,$BD2484))=TRUE,1,""))</f>
        <v/>
      </c>
      <c r="E2484" s="9" t="str">
        <f>IF(Search!$C$7="","",IF(ISNUMBER(SEARCH(Search!$C$7,$AN2484))=TRUE,1,""))</f>
        <v/>
      </c>
      <c r="F2484" s="9" t="str">
        <f>IF(Search!$C$8="","",IF(ISNUMBER(SEARCH(Search!$C$8,$AO2484))=TRUE,1,""))</f>
        <v/>
      </c>
      <c r="G2484" s="9" t="str">
        <f>IF(Search!$F$4="","",IF(Inventory!$AJ2484&lt;Search!$F$4,"",1))</f>
        <v/>
      </c>
      <c r="H2484" s="9" t="str">
        <f>IF(Search!$F$5="","",IF(Inventory!$AJ2484&gt;Search!$F$5,"",1))</f>
        <v/>
      </c>
      <c r="I2484" s="9" t="str">
        <f>IF(Search!$F$7="","",IF(Search!$F$8="",IF(ISNUMBER(SEARCH(Search!$F$7,$AL2484))=TRUE,1,""),""))</f>
        <v/>
      </c>
      <c r="J2484" s="9" t="str">
        <f>IF($AL2484=Search!$F$8,1,"")</f>
        <v/>
      </c>
      <c r="K2484" s="9" t="str">
        <f>IF(Search!$I$4="","",IF(COUNTA($AS2484)=1,IF(Search!$I$4="N","N",1),""))</f>
        <v/>
      </c>
      <c r="L2484" s="9" t="str">
        <f>IF(Search!$I$5="","",IF($AS2484="RC",1,""))</f>
        <v/>
      </c>
      <c r="M2484" s="9" t="str">
        <f>IF(Search!$I$6="","",IF($AS2484="RCP",1,""))</f>
        <v/>
      </c>
      <c r="N2484" s="9" t="str">
        <f>IF(Search!$I$8="","",IF(COUNTA($AT2484)=1,IF(Search!$I$8="N","N",1),""))</f>
        <v/>
      </c>
      <c r="O2484" s="9" t="str">
        <f>IF(Search!$L$4="","",IF(COUNTA($AU2484)=1,IF(Search!$L$4="N","N",1),""))</f>
        <v/>
      </c>
      <c r="P2484" s="9" t="str">
        <f>IF(Search!$L$5="","",IF(ISNUMBER(SEARCH("Jersey",$AU2484))=TRUE,IF(Search!$L$5="N","N",1),""))</f>
        <v/>
      </c>
      <c r="Q2484" s="9" t="str">
        <f>IF(Search!$L$6="","",IF(ISNUMBER(SEARCH("Patch",$AU2484))=TRUE,IF(Search!$L$6="N","N",1),""))</f>
        <v/>
      </c>
      <c r="R2484" s="9" t="str">
        <f>IF(Search!$L$7="","",IF(ISNUMBER(SEARCH("Shield",$AU2484))=TRUE,IF(Search!$L$7="N","N",1),""))</f>
        <v/>
      </c>
      <c r="S2484" s="9" t="str">
        <f>IF(Search!$L$8="","",IF(ISNUMBER(SEARCH("Stick",$AU2484))=TRUE,IF(Search!$L$8="N","N",1),""))</f>
        <v/>
      </c>
      <c r="T2484" s="9" t="str">
        <f>IF(Search!$O$4="","",IF(COUNTA($AW2484)=1,IF(Search!$O$4="N","N",1),""))</f>
        <v/>
      </c>
      <c r="U2484" s="9" t="str">
        <f>IF(Search!$O$5="","",IF($AW2484="","",IF($AW2484&lt;Search!$O$5,"",1)))</f>
        <v/>
      </c>
      <c r="V2484" s="9" t="str">
        <f>IF(Search!$O$6="","",IF($AW2484="","",IF($AW2484&gt;Search!$O$6,"",1)))</f>
        <v/>
      </c>
      <c r="W2484" s="9" t="str">
        <f>IF(Search!$U$4="","",IF($AX2484="","",1))</f>
        <v/>
      </c>
      <c r="X2484" s="9" t="str">
        <f>IF(Search!$U$5="","",IF(ISNUMBER(SEARCH(Search!$U$5,$AX2484))=TRUE,IF(Search!$U$5="N","N",1),""))</f>
        <v/>
      </c>
      <c r="Y2484" s="9" t="str">
        <f>IF(Search!$U$6="","",IF($AY2484&lt;Search!$U$6,"",1))</f>
        <v/>
      </c>
      <c r="Z2484" s="9" t="str">
        <f>IF(Search!$R$4="","",IF(Inventory!$BA2484&lt;Search!$R$4,"",1))</f>
        <v/>
      </c>
      <c r="AA2484" s="9" t="str">
        <f>IF(Search!$R$5="","",IF($BA2484&gt;Search!$R$5,"",1))</f>
        <v/>
      </c>
      <c r="AB2484" s="9" t="str">
        <f>IF(Search!$R$6="","",IF($BB2484&lt;Search!$R$6,"",1))</f>
        <v/>
      </c>
      <c r="AC2484" s="9" t="str">
        <f>IF(Search!$R$7="","",IF($BB2484&lt;Search!$R$7,"",1))</f>
        <v/>
      </c>
      <c r="AD2484" s="45" t="str">
        <f>IF(COUNTIF($A2484:$AC2484,"n")&gt;0,"",IF(SUM($A2484:$AC2484)=COUNTA(Search!$C$4:$C$8,Search!$F$4:$F$8,Search!$I$4:$I$6,Search!$I$8,Search!$L$4:$L$8,Search!$O$4:$O$8,Search!$R$4:$R$7,Search!$U$4:$U$7)-COUNTIF(Search!$C$4:$U$7,"n"),1+LARGE($AD$1:AD2483,1),""))</f>
        <v/>
      </c>
      <c r="AE2484" s="45" t="str">
        <f t="shared" si="121"/>
        <v/>
      </c>
      <c r="AF2484" s="45" t="str">
        <f>IF(AD2484="","",COUNTIF($AE$1:$AE2483,$AE2484)+RANK($AE2484,$AE$2:$AE$10540,1))</f>
        <v/>
      </c>
      <c r="AG2484" s="45" t="str">
        <f t="shared" si="119"/>
        <v/>
      </c>
      <c r="AH2484" s="45" t="str">
        <f>IF($AD2484="","",COUNTIF($AG$1:$AG2483,$AG2484)+RANK($AG2484,$AG$1:$AG$10539,0))</f>
        <v/>
      </c>
      <c r="AI2484" s="10" t="str">
        <f t="shared" si="120"/>
        <v>2015-16 Upper Deck #452 Charles Hudon YG  RC   /   $5</v>
      </c>
      <c r="AJ2484" s="11">
        <v>2015</v>
      </c>
      <c r="AK2484" s="17">
        <v>16</v>
      </c>
      <c r="AL2484" s="12" t="s">
        <v>7</v>
      </c>
      <c r="AM2484" s="10">
        <v>452</v>
      </c>
      <c r="AN2484" s="12" t="s">
        <v>2603</v>
      </c>
      <c r="AO2484" s="9"/>
      <c r="AP2484" s="9"/>
      <c r="AQ2484" s="9" t="s">
        <v>2543</v>
      </c>
      <c r="AR2484" s="14"/>
      <c r="AS2484" s="9" t="s">
        <v>2</v>
      </c>
      <c r="AT2484" s="9"/>
      <c r="AU2484" s="9"/>
      <c r="AV2484" s="13"/>
      <c r="AW2484" s="13"/>
      <c r="AX2484" s="9"/>
      <c r="AY2484" s="9"/>
      <c r="AZ2484" s="9"/>
      <c r="BA2484" s="33">
        <v>5</v>
      </c>
      <c r="BB2484" s="33"/>
      <c r="BC2484" s="36"/>
    </row>
    <row r="2485" spans="1:56" s="12" customFormat="1" x14ac:dyDescent="0.2">
      <c r="A2485" s="9" t="str">
        <f>IF(Search!$C$5="","",IF(COUNTA(Inventory!$AP2485)=1,1,""))</f>
        <v/>
      </c>
      <c r="B2485" s="9" t="str">
        <f>IF(Search!$C$4="","",IF(ISNUMBER(SEARCH(Search!$C$4,$AR2485))=TRUE,1,""))</f>
        <v/>
      </c>
      <c r="C2485" s="9" t="str">
        <f>IF(Search!$C$6="x",IF(COUNTA($AQ2485)=1,1,"N"),IF(COUNTA($AQ2485)=1,"N",""))</f>
        <v/>
      </c>
      <c r="D2485" s="9" t="str">
        <f>IF(Search!$O$8="","",IF(ISNUMBER(SEARCH(Search!$O$8,$BD2485))=TRUE,1,""))</f>
        <v/>
      </c>
      <c r="E2485" s="9" t="str">
        <f>IF(Search!$C$7="","",IF(ISNUMBER(SEARCH(Search!$C$7,$AN2485))=TRUE,1,""))</f>
        <v/>
      </c>
      <c r="F2485" s="9" t="str">
        <f>IF(Search!$C$8="","",IF(ISNUMBER(SEARCH(Search!$C$8,$AO2485))=TRUE,1,""))</f>
        <v/>
      </c>
      <c r="G2485" s="9" t="str">
        <f>IF(Search!$F$4="","",IF(Inventory!$AJ2485&lt;Search!$F$4,"",1))</f>
        <v/>
      </c>
      <c r="H2485" s="9" t="str">
        <f>IF(Search!$F$5="","",IF(Inventory!$AJ2485&gt;Search!$F$5,"",1))</f>
        <v/>
      </c>
      <c r="I2485" s="9" t="str">
        <f>IF(Search!$F$7="","",IF(Search!$F$8="",IF(ISNUMBER(SEARCH(Search!$F$7,$AL2485))=TRUE,1,""),""))</f>
        <v/>
      </c>
      <c r="J2485" s="9" t="str">
        <f>IF($AL2485=Search!$F$8,1,"")</f>
        <v/>
      </c>
      <c r="K2485" s="9" t="str">
        <f>IF(Search!$I$4="","",IF(COUNTA($AS2485)=1,IF(Search!$I$4="N","N",1),""))</f>
        <v/>
      </c>
      <c r="L2485" s="9" t="str">
        <f>IF(Search!$I$5="","",IF($AS2485="RC",1,""))</f>
        <v/>
      </c>
      <c r="M2485" s="9" t="str">
        <f>IF(Search!$I$6="","",IF($AS2485="RCP",1,""))</f>
        <v/>
      </c>
      <c r="N2485" s="9" t="str">
        <f>IF(Search!$I$8="","",IF(COUNTA($AT2485)=1,IF(Search!$I$8="N","N",1),""))</f>
        <v/>
      </c>
      <c r="O2485" s="9" t="str">
        <f>IF(Search!$L$4="","",IF(COUNTA($AU2485)=1,IF(Search!$L$4="N","N",1),""))</f>
        <v/>
      </c>
      <c r="P2485" s="9" t="str">
        <f>IF(Search!$L$5="","",IF(ISNUMBER(SEARCH("Jersey",$AU2485))=TRUE,IF(Search!$L$5="N","N",1),""))</f>
        <v/>
      </c>
      <c r="Q2485" s="9" t="str">
        <f>IF(Search!$L$6="","",IF(ISNUMBER(SEARCH("Patch",$AU2485))=TRUE,IF(Search!$L$6="N","N",1),""))</f>
        <v/>
      </c>
      <c r="R2485" s="9" t="str">
        <f>IF(Search!$L$7="","",IF(ISNUMBER(SEARCH("Shield",$AU2485))=TRUE,IF(Search!$L$7="N","N",1),""))</f>
        <v/>
      </c>
      <c r="S2485" s="9" t="str">
        <f>IF(Search!$L$8="","",IF(ISNUMBER(SEARCH("Stick",$AU2485))=TRUE,IF(Search!$L$8="N","N",1),""))</f>
        <v/>
      </c>
      <c r="T2485" s="9" t="str">
        <f>IF(Search!$O$4="","",IF(COUNTA($AW2485)=1,IF(Search!$O$4="N","N",1),""))</f>
        <v/>
      </c>
      <c r="U2485" s="9" t="str">
        <f>IF(Search!$O$5="","",IF($AW2485="","",IF($AW2485&lt;Search!$O$5,"",1)))</f>
        <v/>
      </c>
      <c r="V2485" s="9" t="str">
        <f>IF(Search!$O$6="","",IF($AW2485="","",IF($AW2485&gt;Search!$O$6,"",1)))</f>
        <v/>
      </c>
      <c r="W2485" s="9" t="str">
        <f>IF(Search!$U$4="","",IF($AX2485="","",1))</f>
        <v/>
      </c>
      <c r="X2485" s="9" t="str">
        <f>IF(Search!$U$5="","",IF(ISNUMBER(SEARCH(Search!$U$5,$AX2485))=TRUE,IF(Search!$U$5="N","N",1),""))</f>
        <v/>
      </c>
      <c r="Y2485" s="9" t="str">
        <f>IF(Search!$U$6="","",IF($AY2485&lt;Search!$U$6,"",1))</f>
        <v/>
      </c>
      <c r="Z2485" s="9" t="str">
        <f>IF(Search!$R$4="","",IF(Inventory!$BA2485&lt;Search!$R$4,"",1))</f>
        <v/>
      </c>
      <c r="AA2485" s="9" t="str">
        <f>IF(Search!$R$5="","",IF($BA2485&gt;Search!$R$5,"",1))</f>
        <v/>
      </c>
      <c r="AB2485" s="9" t="str">
        <f>IF(Search!$R$6="","",IF($BB2485&lt;Search!$R$6,"",1))</f>
        <v/>
      </c>
      <c r="AC2485" s="9" t="str">
        <f>IF(Search!$R$7="","",IF($BB2485&lt;Search!$R$7,"",1))</f>
        <v/>
      </c>
      <c r="AD2485" s="45" t="str">
        <f>IF(COUNTIF($A2485:$AC2485,"n")&gt;0,"",IF(SUM($A2485:$AC2485)=COUNTA(Search!$C$4:$C$8,Search!$F$4:$F$8,Search!$I$4:$I$6,Search!$I$8,Search!$L$4:$L$8,Search!$O$4:$O$8,Search!$R$4:$R$7,Search!$U$4:$U$7)-COUNTIF(Search!$C$4:$U$7,"n"),1+LARGE($AD$1:AD2484,1),""))</f>
        <v/>
      </c>
      <c r="AE2485" s="45" t="str">
        <f t="shared" si="121"/>
        <v/>
      </c>
      <c r="AF2485" s="45" t="str">
        <f>IF(AD2485="","",COUNTIF($AE$1:$AE2484,$AE2485)+RANK($AE2485,$AE$2:$AE$10540,1))</f>
        <v/>
      </c>
      <c r="AG2485" s="45" t="str">
        <f t="shared" si="119"/>
        <v/>
      </c>
      <c r="AH2485" s="45" t="str">
        <f>IF($AD2485="","",COUNTIF($AG$1:$AG2484,$AG2485)+RANK($AG2485,$AG$1:$AG$10539,0))</f>
        <v/>
      </c>
      <c r="AI2485" s="10" t="str">
        <f t="shared" si="120"/>
        <v>2015-16 Upper Deck #453 Nikolay Goldobin YG SJS RC   /   $5</v>
      </c>
      <c r="AJ2485" s="11">
        <v>2015</v>
      </c>
      <c r="AK2485" s="17">
        <v>16</v>
      </c>
      <c r="AL2485" s="12" t="s">
        <v>7</v>
      </c>
      <c r="AM2485" s="10">
        <v>453</v>
      </c>
      <c r="AN2485" s="12" t="s">
        <v>2047</v>
      </c>
      <c r="AO2485" s="9" t="s">
        <v>1928</v>
      </c>
      <c r="AP2485" s="9"/>
      <c r="AQ2485" s="9"/>
      <c r="AR2485" s="14" t="s">
        <v>2481</v>
      </c>
      <c r="AS2485" s="9" t="s">
        <v>2</v>
      </c>
      <c r="AT2485" s="9"/>
      <c r="AU2485" s="9"/>
      <c r="AV2485" s="13"/>
      <c r="AW2485" s="13"/>
      <c r="AX2485" s="9"/>
      <c r="AY2485" s="9"/>
      <c r="AZ2485" s="9"/>
      <c r="BA2485" s="33">
        <v>5</v>
      </c>
      <c r="BB2485" s="33"/>
      <c r="BC2485" s="36">
        <v>42860</v>
      </c>
      <c r="BD2485" s="12" t="s">
        <v>1771</v>
      </c>
    </row>
    <row r="2486" spans="1:56" s="12" customFormat="1" x14ac:dyDescent="0.2">
      <c r="A2486" s="9" t="str">
        <f>IF(Search!$C$5="","",IF(COUNTA(Inventory!$AP2486)=1,1,""))</f>
        <v/>
      </c>
      <c r="B2486" s="9" t="str">
        <f>IF(Search!$C$4="","",IF(ISNUMBER(SEARCH(Search!$C$4,$AR2486))=TRUE,1,""))</f>
        <v/>
      </c>
      <c r="C2486" s="9" t="str">
        <f>IF(Search!$C$6="x",IF(COUNTA($AQ2486)=1,1,"N"),IF(COUNTA($AQ2486)=1,"N",""))</f>
        <v>N</v>
      </c>
      <c r="D2486" s="9" t="str">
        <f>IF(Search!$O$8="","",IF(ISNUMBER(SEARCH(Search!$O$8,$BD2486))=TRUE,1,""))</f>
        <v/>
      </c>
      <c r="E2486" s="9" t="str">
        <f>IF(Search!$C$7="","",IF(ISNUMBER(SEARCH(Search!$C$7,$AN2486))=TRUE,1,""))</f>
        <v/>
      </c>
      <c r="F2486" s="9" t="str">
        <f>IF(Search!$C$8="","",IF(ISNUMBER(SEARCH(Search!$C$8,$AO2486))=TRUE,1,""))</f>
        <v/>
      </c>
      <c r="G2486" s="9" t="str">
        <f>IF(Search!$F$4="","",IF(Inventory!$AJ2486&lt;Search!$F$4,"",1))</f>
        <v/>
      </c>
      <c r="H2486" s="9" t="str">
        <f>IF(Search!$F$5="","",IF(Inventory!$AJ2486&gt;Search!$F$5,"",1))</f>
        <v/>
      </c>
      <c r="I2486" s="9" t="str">
        <f>IF(Search!$F$7="","",IF(Search!$F$8="",IF(ISNUMBER(SEARCH(Search!$F$7,$AL2486))=TRUE,1,""),""))</f>
        <v/>
      </c>
      <c r="J2486" s="9" t="str">
        <f>IF($AL2486=Search!$F$8,1,"")</f>
        <v/>
      </c>
      <c r="K2486" s="9" t="str">
        <f>IF(Search!$I$4="","",IF(COUNTA($AS2486)=1,IF(Search!$I$4="N","N",1),""))</f>
        <v/>
      </c>
      <c r="L2486" s="9" t="str">
        <f>IF(Search!$I$5="","",IF($AS2486="RC",1,""))</f>
        <v/>
      </c>
      <c r="M2486" s="9" t="str">
        <f>IF(Search!$I$6="","",IF($AS2486="RCP",1,""))</f>
        <v/>
      </c>
      <c r="N2486" s="9" t="str">
        <f>IF(Search!$I$8="","",IF(COUNTA($AT2486)=1,IF(Search!$I$8="N","N",1),""))</f>
        <v/>
      </c>
      <c r="O2486" s="9" t="str">
        <f>IF(Search!$L$4="","",IF(COUNTA($AU2486)=1,IF(Search!$L$4="N","N",1),""))</f>
        <v/>
      </c>
      <c r="P2486" s="9" t="str">
        <f>IF(Search!$L$5="","",IF(ISNUMBER(SEARCH("Jersey",$AU2486))=TRUE,IF(Search!$L$5="N","N",1),""))</f>
        <v/>
      </c>
      <c r="Q2486" s="9" t="str">
        <f>IF(Search!$L$6="","",IF(ISNUMBER(SEARCH("Patch",$AU2486))=TRUE,IF(Search!$L$6="N","N",1),""))</f>
        <v/>
      </c>
      <c r="R2486" s="9" t="str">
        <f>IF(Search!$L$7="","",IF(ISNUMBER(SEARCH("Shield",$AU2486))=TRUE,IF(Search!$L$7="N","N",1),""))</f>
        <v/>
      </c>
      <c r="S2486" s="9" t="str">
        <f>IF(Search!$L$8="","",IF(ISNUMBER(SEARCH("Stick",$AU2486))=TRUE,IF(Search!$L$8="N","N",1),""))</f>
        <v/>
      </c>
      <c r="T2486" s="9" t="str">
        <f>IF(Search!$O$4="","",IF(COUNTA($AW2486)=1,IF(Search!$O$4="N","N",1),""))</f>
        <v/>
      </c>
      <c r="U2486" s="9" t="str">
        <f>IF(Search!$O$5="","",IF($AW2486="","",IF($AW2486&lt;Search!$O$5,"",1)))</f>
        <v/>
      </c>
      <c r="V2486" s="9" t="str">
        <f>IF(Search!$O$6="","",IF($AW2486="","",IF($AW2486&gt;Search!$O$6,"",1)))</f>
        <v/>
      </c>
      <c r="W2486" s="9" t="str">
        <f>IF(Search!$U$4="","",IF($AX2486="","",1))</f>
        <v/>
      </c>
      <c r="X2486" s="9" t="str">
        <f>IF(Search!$U$5="","",IF(ISNUMBER(SEARCH(Search!$U$5,$AX2486))=TRUE,IF(Search!$U$5="N","N",1),""))</f>
        <v/>
      </c>
      <c r="Y2486" s="9" t="str">
        <f>IF(Search!$U$6="","",IF($AY2486&lt;Search!$U$6,"",1))</f>
        <v/>
      </c>
      <c r="Z2486" s="9" t="str">
        <f>IF(Search!$R$4="","",IF(Inventory!$BA2486&lt;Search!$R$4,"",1))</f>
        <v/>
      </c>
      <c r="AA2486" s="9" t="str">
        <f>IF(Search!$R$5="","",IF($BA2486&gt;Search!$R$5,"",1))</f>
        <v/>
      </c>
      <c r="AB2486" s="9" t="str">
        <f>IF(Search!$R$6="","",IF($BB2486&lt;Search!$R$6,"",1))</f>
        <v/>
      </c>
      <c r="AC2486" s="9" t="str">
        <f>IF(Search!$R$7="","",IF($BB2486&lt;Search!$R$7,"",1))</f>
        <v/>
      </c>
      <c r="AD2486" s="45" t="str">
        <f>IF(COUNTIF($A2486:$AC2486,"n")&gt;0,"",IF(SUM($A2486:$AC2486)=COUNTA(Search!$C$4:$C$8,Search!$F$4:$F$8,Search!$I$4:$I$6,Search!$I$8,Search!$L$4:$L$8,Search!$O$4:$O$8,Search!$R$4:$R$7,Search!$U$4:$U$7)-COUNTIF(Search!$C$4:$U$7,"n"),1+LARGE($AD$1:AD2485,1),""))</f>
        <v/>
      </c>
      <c r="AE2486" s="45" t="str">
        <f t="shared" si="121"/>
        <v/>
      </c>
      <c r="AF2486" s="45" t="str">
        <f>IF(AD2486="","",COUNTIF($AE$1:$AE2485,$AE2486)+RANK($AE2486,$AE$2:$AE$10540,1))</f>
        <v/>
      </c>
      <c r="AG2486" s="45" t="str">
        <f t="shared" si="119"/>
        <v/>
      </c>
      <c r="AH2486" s="45" t="str">
        <f>IF($AD2486="","",COUNTIF($AG$1:$AG2485,$AG2486)+RANK($AG2486,$AG$1:$AG$10539,0))</f>
        <v/>
      </c>
      <c r="AI2486" s="10" t="str">
        <f t="shared" si="120"/>
        <v>2015-16 Upper Deck #454 Logan Shaw YG  RC   /   $5</v>
      </c>
      <c r="AJ2486" s="11">
        <v>2015</v>
      </c>
      <c r="AK2486" s="17">
        <v>16</v>
      </c>
      <c r="AL2486" s="12" t="s">
        <v>7</v>
      </c>
      <c r="AM2486" s="10">
        <v>454</v>
      </c>
      <c r="AN2486" s="12" t="s">
        <v>2604</v>
      </c>
      <c r="AO2486" s="9"/>
      <c r="AP2486" s="9"/>
      <c r="AQ2486" s="9" t="s">
        <v>2543</v>
      </c>
      <c r="AR2486" s="14"/>
      <c r="AS2486" s="9" t="s">
        <v>2</v>
      </c>
      <c r="AT2486" s="9"/>
      <c r="AU2486" s="9"/>
      <c r="AV2486" s="13"/>
      <c r="AW2486" s="13"/>
      <c r="AX2486" s="9"/>
      <c r="AY2486" s="9"/>
      <c r="AZ2486" s="9"/>
      <c r="BA2486" s="33">
        <v>5</v>
      </c>
      <c r="BB2486" s="33"/>
      <c r="BC2486" s="36"/>
    </row>
    <row r="2487" spans="1:56" s="12" customFormat="1" x14ac:dyDescent="0.2">
      <c r="A2487" s="9" t="str">
        <f>IF(Search!$C$5="","",IF(COUNTA(Inventory!$AP2487)=1,1,""))</f>
        <v/>
      </c>
      <c r="B2487" s="9" t="str">
        <f>IF(Search!$C$4="","",IF(ISNUMBER(SEARCH(Search!$C$4,$AR2487))=TRUE,1,""))</f>
        <v/>
      </c>
      <c r="C2487" s="9" t="str">
        <f>IF(Search!$C$6="x",IF(COUNTA($AQ2487)=1,1,"N"),IF(COUNTA($AQ2487)=1,"N",""))</f>
        <v/>
      </c>
      <c r="D2487" s="9" t="str">
        <f>IF(Search!$O$8="","",IF(ISNUMBER(SEARCH(Search!$O$8,$BD2487))=TRUE,1,""))</f>
        <v/>
      </c>
      <c r="E2487" s="9" t="str">
        <f>IF(Search!$C$7="","",IF(ISNUMBER(SEARCH(Search!$C$7,$AN2487))=TRUE,1,""))</f>
        <v/>
      </c>
      <c r="F2487" s="9" t="str">
        <f>IF(Search!$C$8="","",IF(ISNUMBER(SEARCH(Search!$C$8,$AO2487))=TRUE,1,""))</f>
        <v/>
      </c>
      <c r="G2487" s="9" t="str">
        <f>IF(Search!$F$4="","",IF(Inventory!$AJ2487&lt;Search!$F$4,"",1))</f>
        <v/>
      </c>
      <c r="H2487" s="9" t="str">
        <f>IF(Search!$F$5="","",IF(Inventory!$AJ2487&gt;Search!$F$5,"",1))</f>
        <v/>
      </c>
      <c r="I2487" s="9" t="str">
        <f>IF(Search!$F$7="","",IF(Search!$F$8="",IF(ISNUMBER(SEARCH(Search!$F$7,$AL2487))=TRUE,1,""),""))</f>
        <v/>
      </c>
      <c r="J2487" s="9" t="str">
        <f>IF($AL2487=Search!$F$8,1,"")</f>
        <v/>
      </c>
      <c r="K2487" s="9" t="str">
        <f>IF(Search!$I$4="","",IF(COUNTA($AS2487)=1,IF(Search!$I$4="N","N",1),""))</f>
        <v/>
      </c>
      <c r="L2487" s="9" t="str">
        <f>IF(Search!$I$5="","",IF($AS2487="RC",1,""))</f>
        <v/>
      </c>
      <c r="M2487" s="9" t="str">
        <f>IF(Search!$I$6="","",IF($AS2487="RCP",1,""))</f>
        <v/>
      </c>
      <c r="N2487" s="9" t="str">
        <f>IF(Search!$I$8="","",IF(COUNTA($AT2487)=1,IF(Search!$I$8="N","N",1),""))</f>
        <v/>
      </c>
      <c r="O2487" s="9" t="str">
        <f>IF(Search!$L$4="","",IF(COUNTA($AU2487)=1,IF(Search!$L$4="N","N",1),""))</f>
        <v/>
      </c>
      <c r="P2487" s="9" t="str">
        <f>IF(Search!$L$5="","",IF(ISNUMBER(SEARCH("Jersey",$AU2487))=TRUE,IF(Search!$L$5="N","N",1),""))</f>
        <v/>
      </c>
      <c r="Q2487" s="9" t="str">
        <f>IF(Search!$L$6="","",IF(ISNUMBER(SEARCH("Patch",$AU2487))=TRUE,IF(Search!$L$6="N","N",1),""))</f>
        <v/>
      </c>
      <c r="R2487" s="9" t="str">
        <f>IF(Search!$L$7="","",IF(ISNUMBER(SEARCH("Shield",$AU2487))=TRUE,IF(Search!$L$7="N","N",1),""))</f>
        <v/>
      </c>
      <c r="S2487" s="9" t="str">
        <f>IF(Search!$L$8="","",IF(ISNUMBER(SEARCH("Stick",$AU2487))=TRUE,IF(Search!$L$8="N","N",1),""))</f>
        <v/>
      </c>
      <c r="T2487" s="9" t="str">
        <f>IF(Search!$O$4="","",IF(COUNTA($AW2487)=1,IF(Search!$O$4="N","N",1),""))</f>
        <v/>
      </c>
      <c r="U2487" s="9" t="str">
        <f>IF(Search!$O$5="","",IF($AW2487="","",IF($AW2487&lt;Search!$O$5,"",1)))</f>
        <v/>
      </c>
      <c r="V2487" s="9" t="str">
        <f>IF(Search!$O$6="","",IF($AW2487="","",IF($AW2487&gt;Search!$O$6,"",1)))</f>
        <v/>
      </c>
      <c r="W2487" s="9" t="str">
        <f>IF(Search!$U$4="","",IF($AX2487="","",1))</f>
        <v/>
      </c>
      <c r="X2487" s="9" t="str">
        <f>IF(Search!$U$5="","",IF(ISNUMBER(SEARCH(Search!$U$5,$AX2487))=TRUE,IF(Search!$U$5="N","N",1),""))</f>
        <v/>
      </c>
      <c r="Y2487" s="9" t="str">
        <f>IF(Search!$U$6="","",IF($AY2487&lt;Search!$U$6,"",1))</f>
        <v/>
      </c>
      <c r="Z2487" s="9" t="str">
        <f>IF(Search!$R$4="","",IF(Inventory!$BA2487&lt;Search!$R$4,"",1))</f>
        <v/>
      </c>
      <c r="AA2487" s="9" t="str">
        <f>IF(Search!$R$5="","",IF($BA2487&gt;Search!$R$5,"",1))</f>
        <v/>
      </c>
      <c r="AB2487" s="9" t="str">
        <f>IF(Search!$R$6="","",IF($BB2487&lt;Search!$R$6,"",1))</f>
        <v/>
      </c>
      <c r="AC2487" s="9" t="str">
        <f>IF(Search!$R$7="","",IF($BB2487&lt;Search!$R$7,"",1))</f>
        <v/>
      </c>
      <c r="AD2487" s="45" t="str">
        <f>IF(COUNTIF($A2487:$AC2487,"n")&gt;0,"",IF(SUM($A2487:$AC2487)=COUNTA(Search!$C$4:$C$8,Search!$F$4:$F$8,Search!$I$4:$I$6,Search!$I$8,Search!$L$4:$L$8,Search!$O$4:$O$8,Search!$R$4:$R$7,Search!$U$4:$U$7)-COUNTIF(Search!$C$4:$U$7,"n"),1+LARGE($AD$1:AD2486,1),""))</f>
        <v/>
      </c>
      <c r="AE2487" s="45" t="str">
        <f t="shared" si="121"/>
        <v/>
      </c>
      <c r="AF2487" s="45" t="str">
        <f>IF(AD2487="","",COUNTIF($AE$1:$AE2486,$AE2487)+RANK($AE2487,$AE$2:$AE$10540,1))</f>
        <v/>
      </c>
      <c r="AG2487" s="45" t="str">
        <f t="shared" si="119"/>
        <v/>
      </c>
      <c r="AH2487" s="45" t="str">
        <f>IF($AD2487="","",COUNTIF($AG$1:$AG2486,$AG2487)+RANK($AG2487,$AG$1:$AG$10539,0))</f>
        <v/>
      </c>
      <c r="AI2487" s="10" t="str">
        <f t="shared" si="120"/>
        <v>2015-16 Upper Deck #455 Frank Vatrano YG BOS RC   /   $10</v>
      </c>
      <c r="AJ2487" s="11">
        <v>2015</v>
      </c>
      <c r="AK2487" s="17">
        <v>16</v>
      </c>
      <c r="AL2487" s="12" t="s">
        <v>7</v>
      </c>
      <c r="AM2487" s="10">
        <v>455</v>
      </c>
      <c r="AN2487" s="12" t="s">
        <v>2048</v>
      </c>
      <c r="AO2487" s="9" t="s">
        <v>1923</v>
      </c>
      <c r="AP2487" s="9"/>
      <c r="AQ2487" s="9"/>
      <c r="AR2487" s="14" t="s">
        <v>2481</v>
      </c>
      <c r="AS2487" s="9" t="s">
        <v>2</v>
      </c>
      <c r="AT2487" s="9"/>
      <c r="AU2487" s="9"/>
      <c r="AV2487" s="13"/>
      <c r="AW2487" s="13"/>
      <c r="AX2487" s="9"/>
      <c r="AY2487" s="9"/>
      <c r="AZ2487" s="9"/>
      <c r="BA2487" s="33">
        <v>10</v>
      </c>
      <c r="BB2487" s="33"/>
      <c r="BC2487" s="36">
        <v>42860</v>
      </c>
      <c r="BD2487" s="12" t="s">
        <v>1771</v>
      </c>
    </row>
    <row r="2488" spans="1:56" s="12" customFormat="1" x14ac:dyDescent="0.2">
      <c r="A2488" s="9" t="str">
        <f>IF(Search!$C$5="","",IF(COUNTA(Inventory!$AP2488)=1,1,""))</f>
        <v/>
      </c>
      <c r="B2488" s="9" t="str">
        <f>IF(Search!$C$4="","",IF(ISNUMBER(SEARCH(Search!$C$4,$AR2488))=TRUE,1,""))</f>
        <v/>
      </c>
      <c r="C2488" s="9" t="str">
        <f>IF(Search!$C$6="x",IF(COUNTA($AQ2488)=1,1,"N"),IF(COUNTA($AQ2488)=1,"N",""))</f>
        <v/>
      </c>
      <c r="D2488" s="9" t="str">
        <f>IF(Search!$O$8="","",IF(ISNUMBER(SEARCH(Search!$O$8,$BD2488))=TRUE,1,""))</f>
        <v/>
      </c>
      <c r="E2488" s="9" t="str">
        <f>IF(Search!$C$7="","",IF(ISNUMBER(SEARCH(Search!$C$7,$AN2488))=TRUE,1,""))</f>
        <v/>
      </c>
      <c r="F2488" s="9" t="str">
        <f>IF(Search!$C$8="","",IF(ISNUMBER(SEARCH(Search!$C$8,$AO2488))=TRUE,1,""))</f>
        <v/>
      </c>
      <c r="G2488" s="9" t="str">
        <f>IF(Search!$F$4="","",IF(Inventory!$AJ2488&lt;Search!$F$4,"",1))</f>
        <v/>
      </c>
      <c r="H2488" s="9" t="str">
        <f>IF(Search!$F$5="","",IF(Inventory!$AJ2488&gt;Search!$F$5,"",1))</f>
        <v/>
      </c>
      <c r="I2488" s="9" t="str">
        <f>IF(Search!$F$7="","",IF(Search!$F$8="",IF(ISNUMBER(SEARCH(Search!$F$7,$AL2488))=TRUE,1,""),""))</f>
        <v/>
      </c>
      <c r="J2488" s="9" t="str">
        <f>IF($AL2488=Search!$F$8,1,"")</f>
        <v/>
      </c>
      <c r="K2488" s="9" t="str">
        <f>IF(Search!$I$4="","",IF(COUNTA($AS2488)=1,IF(Search!$I$4="N","N",1),""))</f>
        <v/>
      </c>
      <c r="L2488" s="9" t="str">
        <f>IF(Search!$I$5="","",IF($AS2488="RC",1,""))</f>
        <v/>
      </c>
      <c r="M2488" s="9" t="str">
        <f>IF(Search!$I$6="","",IF($AS2488="RCP",1,""))</f>
        <v/>
      </c>
      <c r="N2488" s="9" t="str">
        <f>IF(Search!$I$8="","",IF(COUNTA($AT2488)=1,IF(Search!$I$8="N","N",1),""))</f>
        <v/>
      </c>
      <c r="O2488" s="9" t="str">
        <f>IF(Search!$L$4="","",IF(COUNTA($AU2488)=1,IF(Search!$L$4="N","N",1),""))</f>
        <v/>
      </c>
      <c r="P2488" s="9" t="str">
        <f>IF(Search!$L$5="","",IF(ISNUMBER(SEARCH("Jersey",$AU2488))=TRUE,IF(Search!$L$5="N","N",1),""))</f>
        <v/>
      </c>
      <c r="Q2488" s="9" t="str">
        <f>IF(Search!$L$6="","",IF(ISNUMBER(SEARCH("Patch",$AU2488))=TRUE,IF(Search!$L$6="N","N",1),""))</f>
        <v/>
      </c>
      <c r="R2488" s="9" t="str">
        <f>IF(Search!$L$7="","",IF(ISNUMBER(SEARCH("Shield",$AU2488))=TRUE,IF(Search!$L$7="N","N",1),""))</f>
        <v/>
      </c>
      <c r="S2488" s="9" t="str">
        <f>IF(Search!$L$8="","",IF(ISNUMBER(SEARCH("Stick",$AU2488))=TRUE,IF(Search!$L$8="N","N",1),""))</f>
        <v/>
      </c>
      <c r="T2488" s="9" t="str">
        <f>IF(Search!$O$4="","",IF(COUNTA($AW2488)=1,IF(Search!$O$4="N","N",1),""))</f>
        <v/>
      </c>
      <c r="U2488" s="9" t="str">
        <f>IF(Search!$O$5="","",IF($AW2488="","",IF($AW2488&lt;Search!$O$5,"",1)))</f>
        <v/>
      </c>
      <c r="V2488" s="9" t="str">
        <f>IF(Search!$O$6="","",IF($AW2488="","",IF($AW2488&gt;Search!$O$6,"",1)))</f>
        <v/>
      </c>
      <c r="W2488" s="9" t="str">
        <f>IF(Search!$U$4="","",IF($AX2488="","",1))</f>
        <v/>
      </c>
      <c r="X2488" s="9" t="str">
        <f>IF(Search!$U$5="","",IF(ISNUMBER(SEARCH(Search!$U$5,$AX2488))=TRUE,IF(Search!$U$5="N","N",1),""))</f>
        <v/>
      </c>
      <c r="Y2488" s="9" t="str">
        <f>IF(Search!$U$6="","",IF($AY2488&lt;Search!$U$6,"",1))</f>
        <v/>
      </c>
      <c r="Z2488" s="9" t="str">
        <f>IF(Search!$R$4="","",IF(Inventory!$BA2488&lt;Search!$R$4,"",1))</f>
        <v/>
      </c>
      <c r="AA2488" s="9" t="str">
        <f>IF(Search!$R$5="","",IF($BA2488&gt;Search!$R$5,"",1))</f>
        <v/>
      </c>
      <c r="AB2488" s="9" t="str">
        <f>IF(Search!$R$6="","",IF($BB2488&lt;Search!$R$6,"",1))</f>
        <v/>
      </c>
      <c r="AC2488" s="9" t="str">
        <f>IF(Search!$R$7="","",IF($BB2488&lt;Search!$R$7,"",1))</f>
        <v/>
      </c>
      <c r="AD2488" s="45" t="str">
        <f>IF(COUNTIF($A2488:$AC2488,"n")&gt;0,"",IF(SUM($A2488:$AC2488)=COUNTA(Search!$C$4:$C$8,Search!$F$4:$F$8,Search!$I$4:$I$6,Search!$I$8,Search!$L$4:$L$8,Search!$O$4:$O$8,Search!$R$4:$R$7,Search!$U$4:$U$7)-COUNTIF(Search!$C$4:$U$7,"n"),1+LARGE($AD$1:AD2487,1),""))</f>
        <v/>
      </c>
      <c r="AE2488" s="45" t="str">
        <f t="shared" si="121"/>
        <v/>
      </c>
      <c r="AF2488" s="45" t="str">
        <f>IF(AD2488="","",COUNTIF($AE$1:$AE2487,$AE2488)+RANK($AE2488,$AE$2:$AE$10540,1))</f>
        <v/>
      </c>
      <c r="AG2488" s="45" t="str">
        <f t="shared" si="119"/>
        <v/>
      </c>
      <c r="AH2488" s="45" t="str">
        <f>IF($AD2488="","",COUNTIF($AG$1:$AG2487,$AG2488)+RANK($AG2488,$AG$1:$AG$10539,0))</f>
        <v/>
      </c>
      <c r="AI2488" s="10" t="str">
        <f t="shared" si="120"/>
        <v>2015-16 Upper Deck #456 Jujhar Khaira YG EDM RC   /   $4</v>
      </c>
      <c r="AJ2488" s="11">
        <v>2015</v>
      </c>
      <c r="AK2488" s="17">
        <v>16</v>
      </c>
      <c r="AL2488" s="12" t="s">
        <v>7</v>
      </c>
      <c r="AM2488" s="10">
        <v>456</v>
      </c>
      <c r="AN2488" s="12" t="s">
        <v>2049</v>
      </c>
      <c r="AO2488" s="9" t="s">
        <v>1909</v>
      </c>
      <c r="AP2488" s="9"/>
      <c r="AQ2488" s="9"/>
      <c r="AR2488" s="14" t="s">
        <v>2481</v>
      </c>
      <c r="AS2488" s="9" t="s">
        <v>2</v>
      </c>
      <c r="AT2488" s="9"/>
      <c r="AU2488" s="9"/>
      <c r="AV2488" s="13"/>
      <c r="AW2488" s="13"/>
      <c r="AX2488" s="9"/>
      <c r="AY2488" s="9"/>
      <c r="AZ2488" s="9"/>
      <c r="BA2488" s="33">
        <v>4</v>
      </c>
      <c r="BB2488" s="33"/>
      <c r="BC2488" s="36">
        <v>42860</v>
      </c>
      <c r="BD2488" s="12" t="s">
        <v>1771</v>
      </c>
    </row>
    <row r="2489" spans="1:56" s="12" customFormat="1" x14ac:dyDescent="0.2">
      <c r="A2489" s="9" t="str">
        <f>IF(Search!$C$5="","",IF(COUNTA(Inventory!$AP2489)=1,1,""))</f>
        <v/>
      </c>
      <c r="B2489" s="9" t="str">
        <f>IF(Search!$C$4="","",IF(ISNUMBER(SEARCH(Search!$C$4,$AR2489))=TRUE,1,""))</f>
        <v/>
      </c>
      <c r="C2489" s="9" t="str">
        <f>IF(Search!$C$6="x",IF(COUNTA($AQ2489)=1,1,"N"),IF(COUNTA($AQ2489)=1,"N",""))</f>
        <v/>
      </c>
      <c r="D2489" s="9" t="str">
        <f>IF(Search!$O$8="","",IF(ISNUMBER(SEARCH(Search!$O$8,$BD2489))=TRUE,1,""))</f>
        <v/>
      </c>
      <c r="E2489" s="9" t="str">
        <f>IF(Search!$C$7="","",IF(ISNUMBER(SEARCH(Search!$C$7,$AN2489))=TRUE,1,""))</f>
        <v/>
      </c>
      <c r="F2489" s="9" t="str">
        <f>IF(Search!$C$8="","",IF(ISNUMBER(SEARCH(Search!$C$8,$AO2489))=TRUE,1,""))</f>
        <v/>
      </c>
      <c r="G2489" s="9" t="str">
        <f>IF(Search!$F$4="","",IF(Inventory!$AJ2489&lt;Search!$F$4,"",1))</f>
        <v/>
      </c>
      <c r="H2489" s="9" t="str">
        <f>IF(Search!$F$5="","",IF(Inventory!$AJ2489&gt;Search!$F$5,"",1))</f>
        <v/>
      </c>
      <c r="I2489" s="9" t="str">
        <f>IF(Search!$F$7="","",IF(Search!$F$8="",IF(ISNUMBER(SEARCH(Search!$F$7,$AL2489))=TRUE,1,""),""))</f>
        <v/>
      </c>
      <c r="J2489" s="9" t="str">
        <f>IF($AL2489=Search!$F$8,1,"")</f>
        <v/>
      </c>
      <c r="K2489" s="9" t="str">
        <f>IF(Search!$I$4="","",IF(COUNTA($AS2489)=1,IF(Search!$I$4="N","N",1),""))</f>
        <v/>
      </c>
      <c r="L2489" s="9" t="str">
        <f>IF(Search!$I$5="","",IF($AS2489="RC",1,""))</f>
        <v/>
      </c>
      <c r="M2489" s="9" t="str">
        <f>IF(Search!$I$6="","",IF($AS2489="RCP",1,""))</f>
        <v/>
      </c>
      <c r="N2489" s="9" t="str">
        <f>IF(Search!$I$8="","",IF(COUNTA($AT2489)=1,IF(Search!$I$8="N","N",1),""))</f>
        <v/>
      </c>
      <c r="O2489" s="9" t="str">
        <f>IF(Search!$L$4="","",IF(COUNTA($AU2489)=1,IF(Search!$L$4="N","N",1),""))</f>
        <v/>
      </c>
      <c r="P2489" s="9" t="str">
        <f>IF(Search!$L$5="","",IF(ISNUMBER(SEARCH("Jersey",$AU2489))=TRUE,IF(Search!$L$5="N","N",1),""))</f>
        <v/>
      </c>
      <c r="Q2489" s="9" t="str">
        <f>IF(Search!$L$6="","",IF(ISNUMBER(SEARCH("Patch",$AU2489))=TRUE,IF(Search!$L$6="N","N",1),""))</f>
        <v/>
      </c>
      <c r="R2489" s="9" t="str">
        <f>IF(Search!$L$7="","",IF(ISNUMBER(SEARCH("Shield",$AU2489))=TRUE,IF(Search!$L$7="N","N",1),""))</f>
        <v/>
      </c>
      <c r="S2489" s="9" t="str">
        <f>IF(Search!$L$8="","",IF(ISNUMBER(SEARCH("Stick",$AU2489))=TRUE,IF(Search!$L$8="N","N",1),""))</f>
        <v/>
      </c>
      <c r="T2489" s="9" t="str">
        <f>IF(Search!$O$4="","",IF(COUNTA($AW2489)=1,IF(Search!$O$4="N","N",1),""))</f>
        <v/>
      </c>
      <c r="U2489" s="9" t="str">
        <f>IF(Search!$O$5="","",IF($AW2489="","",IF($AW2489&lt;Search!$O$5,"",1)))</f>
        <v/>
      </c>
      <c r="V2489" s="9" t="str">
        <f>IF(Search!$O$6="","",IF($AW2489="","",IF($AW2489&gt;Search!$O$6,"",1)))</f>
        <v/>
      </c>
      <c r="W2489" s="9" t="str">
        <f>IF(Search!$U$4="","",IF($AX2489="","",1))</f>
        <v/>
      </c>
      <c r="X2489" s="9" t="str">
        <f>IF(Search!$U$5="","",IF(ISNUMBER(SEARCH(Search!$U$5,$AX2489))=TRUE,IF(Search!$U$5="N","N",1),""))</f>
        <v/>
      </c>
      <c r="Y2489" s="9" t="str">
        <f>IF(Search!$U$6="","",IF($AY2489&lt;Search!$U$6,"",1))</f>
        <v/>
      </c>
      <c r="Z2489" s="9" t="str">
        <f>IF(Search!$R$4="","",IF(Inventory!$BA2489&lt;Search!$R$4,"",1))</f>
        <v/>
      </c>
      <c r="AA2489" s="9" t="str">
        <f>IF(Search!$R$5="","",IF($BA2489&gt;Search!$R$5,"",1))</f>
        <v/>
      </c>
      <c r="AB2489" s="9" t="str">
        <f>IF(Search!$R$6="","",IF($BB2489&lt;Search!$R$6,"",1))</f>
        <v/>
      </c>
      <c r="AC2489" s="9" t="str">
        <f>IF(Search!$R$7="","",IF($BB2489&lt;Search!$R$7,"",1))</f>
        <v/>
      </c>
      <c r="AD2489" s="45" t="str">
        <f>IF(COUNTIF($A2489:$AC2489,"n")&gt;0,"",IF(SUM($A2489:$AC2489)=COUNTA(Search!$C$4:$C$8,Search!$F$4:$F$8,Search!$I$4:$I$6,Search!$I$8,Search!$L$4:$L$8,Search!$O$4:$O$8,Search!$R$4:$R$7,Search!$U$4:$U$7)-COUNTIF(Search!$C$4:$U$7,"n"),1+LARGE($AD$1:AD2488,1),""))</f>
        <v/>
      </c>
      <c r="AE2489" s="45" t="str">
        <f t="shared" si="121"/>
        <v/>
      </c>
      <c r="AF2489" s="45" t="str">
        <f>IF(AD2489="","",COUNTIF($AE$1:$AE2488,$AE2489)+RANK($AE2489,$AE$2:$AE$10540,1))</f>
        <v/>
      </c>
      <c r="AG2489" s="45" t="str">
        <f t="shared" si="119"/>
        <v/>
      </c>
      <c r="AH2489" s="45" t="str">
        <f>IF($AD2489="","",COUNTIF($AG$1:$AG2488,$AG2489)+RANK($AG2489,$AG$1:$AG$10539,0))</f>
        <v/>
      </c>
      <c r="AI2489" s="10" t="str">
        <f t="shared" si="120"/>
        <v>2015-16 Upper Deck #457 Jake Virtanen YG VAN RC   /   $10</v>
      </c>
      <c r="AJ2489" s="11">
        <v>2015</v>
      </c>
      <c r="AK2489" s="17">
        <v>16</v>
      </c>
      <c r="AL2489" s="12" t="s">
        <v>7</v>
      </c>
      <c r="AM2489" s="10">
        <v>457</v>
      </c>
      <c r="AN2489" s="12" t="s">
        <v>2050</v>
      </c>
      <c r="AO2489" s="9" t="s">
        <v>1951</v>
      </c>
      <c r="AP2489" s="9"/>
      <c r="AQ2489" s="9"/>
      <c r="AR2489" s="14" t="s">
        <v>2481</v>
      </c>
      <c r="AS2489" s="9" t="s">
        <v>2</v>
      </c>
      <c r="AT2489" s="9"/>
      <c r="AU2489" s="9"/>
      <c r="AV2489" s="13"/>
      <c r="AW2489" s="13"/>
      <c r="AX2489" s="9"/>
      <c r="AY2489" s="9"/>
      <c r="AZ2489" s="9"/>
      <c r="BA2489" s="33">
        <v>10</v>
      </c>
      <c r="BB2489" s="33"/>
      <c r="BC2489" s="36">
        <v>42860</v>
      </c>
      <c r="BD2489" s="12" t="s">
        <v>1771</v>
      </c>
    </row>
    <row r="2490" spans="1:56" s="12" customFormat="1" x14ac:dyDescent="0.2">
      <c r="A2490" s="9" t="str">
        <f>IF(Search!$C$5="","",IF(COUNTA(Inventory!$AP2490)=1,1,""))</f>
        <v/>
      </c>
      <c r="B2490" s="9" t="str">
        <f>IF(Search!$C$4="","",IF(ISNUMBER(SEARCH(Search!$C$4,$AR2490))=TRUE,1,""))</f>
        <v/>
      </c>
      <c r="C2490" s="9" t="str">
        <f>IF(Search!$C$6="x",IF(COUNTA($AQ2490)=1,1,"N"),IF(COUNTA($AQ2490)=1,"N",""))</f>
        <v>N</v>
      </c>
      <c r="D2490" s="9" t="str">
        <f>IF(Search!$O$8="","",IF(ISNUMBER(SEARCH(Search!$O$8,$BD2490))=TRUE,1,""))</f>
        <v/>
      </c>
      <c r="E2490" s="9" t="str">
        <f>IF(Search!$C$7="","",IF(ISNUMBER(SEARCH(Search!$C$7,$AN2490))=TRUE,1,""))</f>
        <v/>
      </c>
      <c r="F2490" s="9" t="str">
        <f>IF(Search!$C$8="","",IF(ISNUMBER(SEARCH(Search!$C$8,$AO2490))=TRUE,1,""))</f>
        <v/>
      </c>
      <c r="G2490" s="9" t="str">
        <f>IF(Search!$F$4="","",IF(Inventory!$AJ2490&lt;Search!$F$4,"",1))</f>
        <v/>
      </c>
      <c r="H2490" s="9" t="str">
        <f>IF(Search!$F$5="","",IF(Inventory!$AJ2490&gt;Search!$F$5,"",1))</f>
        <v/>
      </c>
      <c r="I2490" s="9" t="str">
        <f>IF(Search!$F$7="","",IF(Search!$F$8="",IF(ISNUMBER(SEARCH(Search!$F$7,$AL2490))=TRUE,1,""),""))</f>
        <v/>
      </c>
      <c r="J2490" s="9" t="str">
        <f>IF($AL2490=Search!$F$8,1,"")</f>
        <v/>
      </c>
      <c r="K2490" s="9" t="str">
        <f>IF(Search!$I$4="","",IF(COUNTA($AS2490)=1,IF(Search!$I$4="N","N",1),""))</f>
        <v/>
      </c>
      <c r="L2490" s="9" t="str">
        <f>IF(Search!$I$5="","",IF($AS2490="RC",1,""))</f>
        <v/>
      </c>
      <c r="M2490" s="9" t="str">
        <f>IF(Search!$I$6="","",IF($AS2490="RCP",1,""))</f>
        <v/>
      </c>
      <c r="N2490" s="9" t="str">
        <f>IF(Search!$I$8="","",IF(COUNTA($AT2490)=1,IF(Search!$I$8="N","N",1),""))</f>
        <v/>
      </c>
      <c r="O2490" s="9" t="str">
        <f>IF(Search!$L$4="","",IF(COUNTA($AU2490)=1,IF(Search!$L$4="N","N",1),""))</f>
        <v/>
      </c>
      <c r="P2490" s="9" t="str">
        <f>IF(Search!$L$5="","",IF(ISNUMBER(SEARCH("Jersey",$AU2490))=TRUE,IF(Search!$L$5="N","N",1),""))</f>
        <v/>
      </c>
      <c r="Q2490" s="9" t="str">
        <f>IF(Search!$L$6="","",IF(ISNUMBER(SEARCH("Patch",$AU2490))=TRUE,IF(Search!$L$6="N","N",1),""))</f>
        <v/>
      </c>
      <c r="R2490" s="9" t="str">
        <f>IF(Search!$L$7="","",IF(ISNUMBER(SEARCH("Shield",$AU2490))=TRUE,IF(Search!$L$7="N","N",1),""))</f>
        <v/>
      </c>
      <c r="S2490" s="9" t="str">
        <f>IF(Search!$L$8="","",IF(ISNUMBER(SEARCH("Stick",$AU2490))=TRUE,IF(Search!$L$8="N","N",1),""))</f>
        <v/>
      </c>
      <c r="T2490" s="9" t="str">
        <f>IF(Search!$O$4="","",IF(COUNTA($AW2490)=1,IF(Search!$O$4="N","N",1),""))</f>
        <v/>
      </c>
      <c r="U2490" s="9" t="str">
        <f>IF(Search!$O$5="","",IF($AW2490="","",IF($AW2490&lt;Search!$O$5,"",1)))</f>
        <v/>
      </c>
      <c r="V2490" s="9" t="str">
        <f>IF(Search!$O$6="","",IF($AW2490="","",IF($AW2490&gt;Search!$O$6,"",1)))</f>
        <v/>
      </c>
      <c r="W2490" s="9" t="str">
        <f>IF(Search!$U$4="","",IF($AX2490="","",1))</f>
        <v/>
      </c>
      <c r="X2490" s="9" t="str">
        <f>IF(Search!$U$5="","",IF(ISNUMBER(SEARCH(Search!$U$5,$AX2490))=TRUE,IF(Search!$U$5="N","N",1),""))</f>
        <v/>
      </c>
      <c r="Y2490" s="9" t="str">
        <f>IF(Search!$U$6="","",IF($AY2490&lt;Search!$U$6,"",1))</f>
        <v/>
      </c>
      <c r="Z2490" s="9" t="str">
        <f>IF(Search!$R$4="","",IF(Inventory!$BA2490&lt;Search!$R$4,"",1))</f>
        <v/>
      </c>
      <c r="AA2490" s="9" t="str">
        <f>IF(Search!$R$5="","",IF($BA2490&gt;Search!$R$5,"",1))</f>
        <v/>
      </c>
      <c r="AB2490" s="9" t="str">
        <f>IF(Search!$R$6="","",IF($BB2490&lt;Search!$R$6,"",1))</f>
        <v/>
      </c>
      <c r="AC2490" s="9" t="str">
        <f>IF(Search!$R$7="","",IF($BB2490&lt;Search!$R$7,"",1))</f>
        <v/>
      </c>
      <c r="AD2490" s="45" t="str">
        <f>IF(COUNTIF($A2490:$AC2490,"n")&gt;0,"",IF(SUM($A2490:$AC2490)=COUNTA(Search!$C$4:$C$8,Search!$F$4:$F$8,Search!$I$4:$I$6,Search!$I$8,Search!$L$4:$L$8,Search!$O$4:$O$8,Search!$R$4:$R$7,Search!$U$4:$U$7)-COUNTIF(Search!$C$4:$U$7,"n"),1+LARGE($AD$1:AD2489,1),""))</f>
        <v/>
      </c>
      <c r="AE2490" s="45" t="str">
        <f t="shared" si="121"/>
        <v/>
      </c>
      <c r="AF2490" s="45" t="str">
        <f>IF(AD2490="","",COUNTIF($AE$1:$AE2489,$AE2490)+RANK($AE2490,$AE$2:$AE$10540,1))</f>
        <v/>
      </c>
      <c r="AG2490" s="45" t="str">
        <f t="shared" si="119"/>
        <v/>
      </c>
      <c r="AH2490" s="45" t="str">
        <f>IF($AD2490="","",COUNTIF($AG$1:$AG2489,$AG2490)+RANK($AG2490,$AG$1:$AG$10539,0))</f>
        <v/>
      </c>
      <c r="AI2490" s="10" t="str">
        <f t="shared" si="120"/>
        <v>2015-16 Upper Deck #458 Andeas Athanasiou YG DET RC   /   $10</v>
      </c>
      <c r="AJ2490" s="11">
        <v>2015</v>
      </c>
      <c r="AK2490" s="17">
        <v>16</v>
      </c>
      <c r="AL2490" s="12" t="s">
        <v>7</v>
      </c>
      <c r="AM2490" s="10">
        <v>458</v>
      </c>
      <c r="AN2490" s="12" t="s">
        <v>2605</v>
      </c>
      <c r="AO2490" s="9" t="s">
        <v>1920</v>
      </c>
      <c r="AP2490" s="9"/>
      <c r="AQ2490" s="9" t="s">
        <v>2543</v>
      </c>
      <c r="AR2490" s="14"/>
      <c r="AS2490" s="9" t="s">
        <v>2</v>
      </c>
      <c r="AT2490" s="9"/>
      <c r="AU2490" s="9"/>
      <c r="AV2490" s="13"/>
      <c r="AW2490" s="13"/>
      <c r="AX2490" s="9"/>
      <c r="AY2490" s="9"/>
      <c r="AZ2490" s="9"/>
      <c r="BA2490" s="33">
        <v>10</v>
      </c>
      <c r="BB2490" s="33"/>
      <c r="BC2490" s="36"/>
    </row>
    <row r="2491" spans="1:56" s="12" customFormat="1" x14ac:dyDescent="0.2">
      <c r="A2491" s="9" t="str">
        <f>IF(Search!$C$5="","",IF(COUNTA(Inventory!$AP2491)=1,1,""))</f>
        <v/>
      </c>
      <c r="B2491" s="9" t="str">
        <f>IF(Search!$C$4="","",IF(ISNUMBER(SEARCH(Search!$C$4,$AR2491))=TRUE,1,""))</f>
        <v/>
      </c>
      <c r="C2491" s="9" t="str">
        <f>IF(Search!$C$6="x",IF(COUNTA($AQ2491)=1,1,"N"),IF(COUNTA($AQ2491)=1,"N",""))</f>
        <v>N</v>
      </c>
      <c r="D2491" s="9" t="str">
        <f>IF(Search!$O$8="","",IF(ISNUMBER(SEARCH(Search!$O$8,$BD2491))=TRUE,1,""))</f>
        <v/>
      </c>
      <c r="E2491" s="9" t="str">
        <f>IF(Search!$C$7="","",IF(ISNUMBER(SEARCH(Search!$C$7,$AN2491))=TRUE,1,""))</f>
        <v/>
      </c>
      <c r="F2491" s="9" t="str">
        <f>IF(Search!$C$8="","",IF(ISNUMBER(SEARCH(Search!$C$8,$AO2491))=TRUE,1,""))</f>
        <v/>
      </c>
      <c r="G2491" s="9" t="str">
        <f>IF(Search!$F$4="","",IF(Inventory!$AJ2491&lt;Search!$F$4,"",1))</f>
        <v/>
      </c>
      <c r="H2491" s="9" t="str">
        <f>IF(Search!$F$5="","",IF(Inventory!$AJ2491&gt;Search!$F$5,"",1))</f>
        <v/>
      </c>
      <c r="I2491" s="9" t="str">
        <f>IF(Search!$F$7="","",IF(Search!$F$8="",IF(ISNUMBER(SEARCH(Search!$F$7,$AL2491))=TRUE,1,""),""))</f>
        <v/>
      </c>
      <c r="J2491" s="9" t="str">
        <f>IF($AL2491=Search!$F$8,1,"")</f>
        <v/>
      </c>
      <c r="K2491" s="9" t="str">
        <f>IF(Search!$I$4="","",IF(COUNTA($AS2491)=1,IF(Search!$I$4="N","N",1),""))</f>
        <v/>
      </c>
      <c r="L2491" s="9" t="str">
        <f>IF(Search!$I$5="","",IF($AS2491="RC",1,""))</f>
        <v/>
      </c>
      <c r="M2491" s="9" t="str">
        <f>IF(Search!$I$6="","",IF($AS2491="RCP",1,""))</f>
        <v/>
      </c>
      <c r="N2491" s="9" t="str">
        <f>IF(Search!$I$8="","",IF(COUNTA($AT2491)=1,IF(Search!$I$8="N","N",1),""))</f>
        <v/>
      </c>
      <c r="O2491" s="9" t="str">
        <f>IF(Search!$L$4="","",IF(COUNTA($AU2491)=1,IF(Search!$L$4="N","N",1),""))</f>
        <v/>
      </c>
      <c r="P2491" s="9" t="str">
        <f>IF(Search!$L$5="","",IF(ISNUMBER(SEARCH("Jersey",$AU2491))=TRUE,IF(Search!$L$5="N","N",1),""))</f>
        <v/>
      </c>
      <c r="Q2491" s="9" t="str">
        <f>IF(Search!$L$6="","",IF(ISNUMBER(SEARCH("Patch",$AU2491))=TRUE,IF(Search!$L$6="N","N",1),""))</f>
        <v/>
      </c>
      <c r="R2491" s="9" t="str">
        <f>IF(Search!$L$7="","",IF(ISNUMBER(SEARCH("Shield",$AU2491))=TRUE,IF(Search!$L$7="N","N",1),""))</f>
        <v/>
      </c>
      <c r="S2491" s="9" t="str">
        <f>IF(Search!$L$8="","",IF(ISNUMBER(SEARCH("Stick",$AU2491))=TRUE,IF(Search!$L$8="N","N",1),""))</f>
        <v/>
      </c>
      <c r="T2491" s="9" t="str">
        <f>IF(Search!$O$4="","",IF(COUNTA($AW2491)=1,IF(Search!$O$4="N","N",1),""))</f>
        <v/>
      </c>
      <c r="U2491" s="9" t="str">
        <f>IF(Search!$O$5="","",IF($AW2491="","",IF($AW2491&lt;Search!$O$5,"",1)))</f>
        <v/>
      </c>
      <c r="V2491" s="9" t="str">
        <f>IF(Search!$O$6="","",IF($AW2491="","",IF($AW2491&gt;Search!$O$6,"",1)))</f>
        <v/>
      </c>
      <c r="W2491" s="9" t="str">
        <f>IF(Search!$U$4="","",IF($AX2491="","",1))</f>
        <v/>
      </c>
      <c r="X2491" s="9" t="str">
        <f>IF(Search!$U$5="","",IF(ISNUMBER(SEARCH(Search!$U$5,$AX2491))=TRUE,IF(Search!$U$5="N","N",1),""))</f>
        <v/>
      </c>
      <c r="Y2491" s="9" t="str">
        <f>IF(Search!$U$6="","",IF($AY2491&lt;Search!$U$6,"",1))</f>
        <v/>
      </c>
      <c r="Z2491" s="9" t="str">
        <f>IF(Search!$R$4="","",IF(Inventory!$BA2491&lt;Search!$R$4,"",1))</f>
        <v/>
      </c>
      <c r="AA2491" s="9" t="str">
        <f>IF(Search!$R$5="","",IF($BA2491&gt;Search!$R$5,"",1))</f>
        <v/>
      </c>
      <c r="AB2491" s="9" t="str">
        <f>IF(Search!$R$6="","",IF($BB2491&lt;Search!$R$6,"",1))</f>
        <v/>
      </c>
      <c r="AC2491" s="9" t="str">
        <f>IF(Search!$R$7="","",IF($BB2491&lt;Search!$R$7,"",1))</f>
        <v/>
      </c>
      <c r="AD2491" s="45" t="str">
        <f>IF(COUNTIF($A2491:$AC2491,"n")&gt;0,"",IF(SUM($A2491:$AC2491)=COUNTA(Search!$C$4:$C$8,Search!$F$4:$F$8,Search!$I$4:$I$6,Search!$I$8,Search!$L$4:$L$8,Search!$O$4:$O$8,Search!$R$4:$R$7,Search!$U$4:$U$7)-COUNTIF(Search!$C$4:$U$7,"n"),1+LARGE($AD$1:AD2490,1),""))</f>
        <v/>
      </c>
      <c r="AE2491" s="45" t="str">
        <f t="shared" si="121"/>
        <v/>
      </c>
      <c r="AF2491" s="45" t="str">
        <f>IF(AD2491="","",COUNTIF($AE$1:$AE2490,$AE2491)+RANK($AE2491,$AE$2:$AE$10540,1))</f>
        <v/>
      </c>
      <c r="AG2491" s="45" t="str">
        <f t="shared" si="119"/>
        <v/>
      </c>
      <c r="AH2491" s="45" t="str">
        <f>IF($AD2491="","",COUNTIF($AG$1:$AG2490,$AG2491)+RANK($AG2491,$AG$1:$AG$10539,0))</f>
        <v/>
      </c>
      <c r="AI2491" s="10" t="str">
        <f t="shared" si="120"/>
        <v>2015-16 Upper Deck #459 Tanner Kero YG  RC   /   $4</v>
      </c>
      <c r="AJ2491" s="11">
        <v>2015</v>
      </c>
      <c r="AK2491" s="17">
        <v>16</v>
      </c>
      <c r="AL2491" s="12" t="s">
        <v>7</v>
      </c>
      <c r="AM2491" s="10">
        <v>459</v>
      </c>
      <c r="AN2491" s="12" t="s">
        <v>2606</v>
      </c>
      <c r="AO2491" s="9"/>
      <c r="AP2491" s="9"/>
      <c r="AQ2491" s="9" t="s">
        <v>2543</v>
      </c>
      <c r="AR2491" s="14"/>
      <c r="AS2491" s="9" t="s">
        <v>2</v>
      </c>
      <c r="AT2491" s="9"/>
      <c r="AU2491" s="9"/>
      <c r="AV2491" s="13"/>
      <c r="AW2491" s="13"/>
      <c r="AX2491" s="9"/>
      <c r="AY2491" s="9"/>
      <c r="AZ2491" s="9"/>
      <c r="BA2491" s="33">
        <v>4</v>
      </c>
      <c r="BB2491" s="33"/>
      <c r="BC2491" s="36"/>
    </row>
    <row r="2492" spans="1:56" s="12" customFormat="1" x14ac:dyDescent="0.2">
      <c r="A2492" s="9" t="str">
        <f>IF(Search!$C$5="","",IF(COUNTA(Inventory!$AP2492)=1,1,""))</f>
        <v/>
      </c>
      <c r="B2492" s="9" t="str">
        <f>IF(Search!$C$4="","",IF(ISNUMBER(SEARCH(Search!$C$4,$AR2492))=TRUE,1,""))</f>
        <v/>
      </c>
      <c r="C2492" s="9" t="str">
        <f>IF(Search!$C$6="x",IF(COUNTA($AQ2492)=1,1,"N"),IF(COUNTA($AQ2492)=1,"N",""))</f>
        <v/>
      </c>
      <c r="D2492" s="9" t="str">
        <f>IF(Search!$O$8="","",IF(ISNUMBER(SEARCH(Search!$O$8,$BD2492))=TRUE,1,""))</f>
        <v/>
      </c>
      <c r="E2492" s="9" t="str">
        <f>IF(Search!$C$7="","",IF(ISNUMBER(SEARCH(Search!$C$7,$AN2492))=TRUE,1,""))</f>
        <v/>
      </c>
      <c r="F2492" s="9" t="str">
        <f>IF(Search!$C$8="","",IF(ISNUMBER(SEARCH(Search!$C$8,$AO2492))=TRUE,1,""))</f>
        <v/>
      </c>
      <c r="G2492" s="9" t="str">
        <f>IF(Search!$F$4="","",IF(Inventory!$AJ2492&lt;Search!$F$4,"",1))</f>
        <v/>
      </c>
      <c r="H2492" s="9" t="str">
        <f>IF(Search!$F$5="","",IF(Inventory!$AJ2492&gt;Search!$F$5,"",1))</f>
        <v/>
      </c>
      <c r="I2492" s="9" t="str">
        <f>IF(Search!$F$7="","",IF(Search!$F$8="",IF(ISNUMBER(SEARCH(Search!$F$7,$AL2492))=TRUE,1,""),""))</f>
        <v/>
      </c>
      <c r="J2492" s="9" t="str">
        <f>IF($AL2492=Search!$F$8,1,"")</f>
        <v/>
      </c>
      <c r="K2492" s="9" t="str">
        <f>IF(Search!$I$4="","",IF(COUNTA($AS2492)=1,IF(Search!$I$4="N","N",1),""))</f>
        <v/>
      </c>
      <c r="L2492" s="9" t="str">
        <f>IF(Search!$I$5="","",IF($AS2492="RC",1,""))</f>
        <v/>
      </c>
      <c r="M2492" s="9" t="str">
        <f>IF(Search!$I$6="","",IF($AS2492="RCP",1,""))</f>
        <v/>
      </c>
      <c r="N2492" s="9" t="str">
        <f>IF(Search!$I$8="","",IF(COUNTA($AT2492)=1,IF(Search!$I$8="N","N",1),""))</f>
        <v/>
      </c>
      <c r="O2492" s="9" t="str">
        <f>IF(Search!$L$4="","",IF(COUNTA($AU2492)=1,IF(Search!$L$4="N","N",1),""))</f>
        <v/>
      </c>
      <c r="P2492" s="9" t="str">
        <f>IF(Search!$L$5="","",IF(ISNUMBER(SEARCH("Jersey",$AU2492))=TRUE,IF(Search!$L$5="N","N",1),""))</f>
        <v/>
      </c>
      <c r="Q2492" s="9" t="str">
        <f>IF(Search!$L$6="","",IF(ISNUMBER(SEARCH("Patch",$AU2492))=TRUE,IF(Search!$L$6="N","N",1),""))</f>
        <v/>
      </c>
      <c r="R2492" s="9" t="str">
        <f>IF(Search!$L$7="","",IF(ISNUMBER(SEARCH("Shield",$AU2492))=TRUE,IF(Search!$L$7="N","N",1),""))</f>
        <v/>
      </c>
      <c r="S2492" s="9" t="str">
        <f>IF(Search!$L$8="","",IF(ISNUMBER(SEARCH("Stick",$AU2492))=TRUE,IF(Search!$L$8="N","N",1),""))</f>
        <v/>
      </c>
      <c r="T2492" s="9" t="str">
        <f>IF(Search!$O$4="","",IF(COUNTA($AW2492)=1,IF(Search!$O$4="N","N",1),""))</f>
        <v/>
      </c>
      <c r="U2492" s="9" t="str">
        <f>IF(Search!$O$5="","",IF($AW2492="","",IF($AW2492&lt;Search!$O$5,"",1)))</f>
        <v/>
      </c>
      <c r="V2492" s="9" t="str">
        <f>IF(Search!$O$6="","",IF($AW2492="","",IF($AW2492&gt;Search!$O$6,"",1)))</f>
        <v/>
      </c>
      <c r="W2492" s="9" t="str">
        <f>IF(Search!$U$4="","",IF($AX2492="","",1))</f>
        <v/>
      </c>
      <c r="X2492" s="9" t="str">
        <f>IF(Search!$U$5="","",IF(ISNUMBER(SEARCH(Search!$U$5,$AX2492))=TRUE,IF(Search!$U$5="N","N",1),""))</f>
        <v/>
      </c>
      <c r="Y2492" s="9" t="str">
        <f>IF(Search!$U$6="","",IF($AY2492&lt;Search!$U$6,"",1))</f>
        <v/>
      </c>
      <c r="Z2492" s="9" t="str">
        <f>IF(Search!$R$4="","",IF(Inventory!$BA2492&lt;Search!$R$4,"",1))</f>
        <v/>
      </c>
      <c r="AA2492" s="9" t="str">
        <f>IF(Search!$R$5="","",IF($BA2492&gt;Search!$R$5,"",1))</f>
        <v/>
      </c>
      <c r="AB2492" s="9" t="str">
        <f>IF(Search!$R$6="","",IF($BB2492&lt;Search!$R$6,"",1))</f>
        <v/>
      </c>
      <c r="AC2492" s="9" t="str">
        <f>IF(Search!$R$7="","",IF($BB2492&lt;Search!$R$7,"",1))</f>
        <v/>
      </c>
      <c r="AD2492" s="45" t="str">
        <f>IF(COUNTIF($A2492:$AC2492,"n")&gt;0,"",IF(SUM($A2492:$AC2492)=COUNTA(Search!$C$4:$C$8,Search!$F$4:$F$8,Search!$I$4:$I$6,Search!$I$8,Search!$L$4:$L$8,Search!$O$4:$O$8,Search!$R$4:$R$7,Search!$U$4:$U$7)-COUNTIF(Search!$C$4:$U$7,"n"),1+LARGE($AD$1:AD2491,1),""))</f>
        <v/>
      </c>
      <c r="AE2492" s="45" t="str">
        <f t="shared" si="121"/>
        <v/>
      </c>
      <c r="AF2492" s="45" t="str">
        <f>IF(AD2492="","",COUNTIF($AE$1:$AE2491,$AE2492)+RANK($AE2492,$AE$2:$AE$10540,1))</f>
        <v/>
      </c>
      <c r="AG2492" s="45" t="str">
        <f t="shared" si="119"/>
        <v/>
      </c>
      <c r="AH2492" s="45" t="str">
        <f>IF($AD2492="","",COUNTIF($AG$1:$AG2491,$AG2492)+RANK($AG2492,$AG$1:$AG$10539,0))</f>
        <v/>
      </c>
      <c r="AI2492" s="10" t="str">
        <f t="shared" si="120"/>
        <v>2015-16 Upper Deck #460 Chris Wideman YG OTT RC   /   $4</v>
      </c>
      <c r="AJ2492" s="11">
        <v>2015</v>
      </c>
      <c r="AK2492" s="17">
        <v>16</v>
      </c>
      <c r="AL2492" s="12" t="s">
        <v>7</v>
      </c>
      <c r="AM2492" s="10">
        <v>460</v>
      </c>
      <c r="AN2492" s="12" t="s">
        <v>2051</v>
      </c>
      <c r="AO2492" s="9" t="s">
        <v>1945</v>
      </c>
      <c r="AP2492" s="9"/>
      <c r="AQ2492" s="9"/>
      <c r="AR2492" s="14" t="s">
        <v>2481</v>
      </c>
      <c r="AS2492" s="9" t="s">
        <v>2</v>
      </c>
      <c r="AT2492" s="9"/>
      <c r="AU2492" s="9"/>
      <c r="AV2492" s="13"/>
      <c r="AW2492" s="13"/>
      <c r="AX2492" s="9"/>
      <c r="AY2492" s="9"/>
      <c r="AZ2492" s="9"/>
      <c r="BA2492" s="33">
        <v>4</v>
      </c>
      <c r="BB2492" s="33"/>
      <c r="BC2492" s="36">
        <v>42860</v>
      </c>
      <c r="BD2492" s="12" t="s">
        <v>1771</v>
      </c>
    </row>
    <row r="2493" spans="1:56" s="12" customFormat="1" x14ac:dyDescent="0.2">
      <c r="A2493" s="9" t="str">
        <f>IF(Search!$C$5="","",IF(COUNTA(Inventory!$AP2493)=1,1,""))</f>
        <v/>
      </c>
      <c r="B2493" s="9" t="str">
        <f>IF(Search!$C$4="","",IF(ISNUMBER(SEARCH(Search!$C$4,$AR2493))=TRUE,1,""))</f>
        <v/>
      </c>
      <c r="C2493" s="9" t="str">
        <f>IF(Search!$C$6="x",IF(COUNTA($AQ2493)=1,1,"N"),IF(COUNTA($AQ2493)=1,"N",""))</f>
        <v>N</v>
      </c>
      <c r="D2493" s="9" t="str">
        <f>IF(Search!$O$8="","",IF(ISNUMBER(SEARCH(Search!$O$8,$BD2493))=TRUE,1,""))</f>
        <v/>
      </c>
      <c r="E2493" s="9" t="str">
        <f>IF(Search!$C$7="","",IF(ISNUMBER(SEARCH(Search!$C$7,$AN2493))=TRUE,1,""))</f>
        <v/>
      </c>
      <c r="F2493" s="9" t="str">
        <f>IF(Search!$C$8="","",IF(ISNUMBER(SEARCH(Search!$C$8,$AO2493))=TRUE,1,""))</f>
        <v/>
      </c>
      <c r="G2493" s="9" t="str">
        <f>IF(Search!$F$4="","",IF(Inventory!$AJ2493&lt;Search!$F$4,"",1))</f>
        <v/>
      </c>
      <c r="H2493" s="9" t="str">
        <f>IF(Search!$F$5="","",IF(Inventory!$AJ2493&gt;Search!$F$5,"",1))</f>
        <v/>
      </c>
      <c r="I2493" s="9" t="str">
        <f>IF(Search!$F$7="","",IF(Search!$F$8="",IF(ISNUMBER(SEARCH(Search!$F$7,$AL2493))=TRUE,1,""),""))</f>
        <v/>
      </c>
      <c r="J2493" s="9" t="str">
        <f>IF($AL2493=Search!$F$8,1,"")</f>
        <v/>
      </c>
      <c r="K2493" s="9" t="str">
        <f>IF(Search!$I$4="","",IF(COUNTA($AS2493)=1,IF(Search!$I$4="N","N",1),""))</f>
        <v/>
      </c>
      <c r="L2493" s="9" t="str">
        <f>IF(Search!$I$5="","",IF($AS2493="RC",1,""))</f>
        <v/>
      </c>
      <c r="M2493" s="9" t="str">
        <f>IF(Search!$I$6="","",IF($AS2493="RCP",1,""))</f>
        <v/>
      </c>
      <c r="N2493" s="9" t="str">
        <f>IF(Search!$I$8="","",IF(COUNTA($AT2493)=1,IF(Search!$I$8="N","N",1),""))</f>
        <v/>
      </c>
      <c r="O2493" s="9" t="str">
        <f>IF(Search!$L$4="","",IF(COUNTA($AU2493)=1,IF(Search!$L$4="N","N",1),""))</f>
        <v/>
      </c>
      <c r="P2493" s="9" t="str">
        <f>IF(Search!$L$5="","",IF(ISNUMBER(SEARCH("Jersey",$AU2493))=TRUE,IF(Search!$L$5="N","N",1),""))</f>
        <v/>
      </c>
      <c r="Q2493" s="9" t="str">
        <f>IF(Search!$L$6="","",IF(ISNUMBER(SEARCH("Patch",$AU2493))=TRUE,IF(Search!$L$6="N","N",1),""))</f>
        <v/>
      </c>
      <c r="R2493" s="9" t="str">
        <f>IF(Search!$L$7="","",IF(ISNUMBER(SEARCH("Shield",$AU2493))=TRUE,IF(Search!$L$7="N","N",1),""))</f>
        <v/>
      </c>
      <c r="S2493" s="9" t="str">
        <f>IF(Search!$L$8="","",IF(ISNUMBER(SEARCH("Stick",$AU2493))=TRUE,IF(Search!$L$8="N","N",1),""))</f>
        <v/>
      </c>
      <c r="T2493" s="9" t="str">
        <f>IF(Search!$O$4="","",IF(COUNTA($AW2493)=1,IF(Search!$O$4="N","N",1),""))</f>
        <v/>
      </c>
      <c r="U2493" s="9" t="str">
        <f>IF(Search!$O$5="","",IF($AW2493="","",IF($AW2493&lt;Search!$O$5,"",1)))</f>
        <v/>
      </c>
      <c r="V2493" s="9" t="str">
        <f>IF(Search!$O$6="","",IF($AW2493="","",IF($AW2493&gt;Search!$O$6,"",1)))</f>
        <v/>
      </c>
      <c r="W2493" s="9" t="str">
        <f>IF(Search!$U$4="","",IF($AX2493="","",1))</f>
        <v/>
      </c>
      <c r="X2493" s="9" t="str">
        <f>IF(Search!$U$5="","",IF(ISNUMBER(SEARCH(Search!$U$5,$AX2493))=TRUE,IF(Search!$U$5="N","N",1),""))</f>
        <v/>
      </c>
      <c r="Y2493" s="9" t="str">
        <f>IF(Search!$U$6="","",IF($AY2493&lt;Search!$U$6,"",1))</f>
        <v/>
      </c>
      <c r="Z2493" s="9" t="str">
        <f>IF(Search!$R$4="","",IF(Inventory!$BA2493&lt;Search!$R$4,"",1))</f>
        <v/>
      </c>
      <c r="AA2493" s="9" t="str">
        <f>IF(Search!$R$5="","",IF($BA2493&gt;Search!$R$5,"",1))</f>
        <v/>
      </c>
      <c r="AB2493" s="9" t="str">
        <f>IF(Search!$R$6="","",IF($BB2493&lt;Search!$R$6,"",1))</f>
        <v/>
      </c>
      <c r="AC2493" s="9" t="str">
        <f>IF(Search!$R$7="","",IF($BB2493&lt;Search!$R$7,"",1))</f>
        <v/>
      </c>
      <c r="AD2493" s="45" t="str">
        <f>IF(COUNTIF($A2493:$AC2493,"n")&gt;0,"",IF(SUM($A2493:$AC2493)=COUNTA(Search!$C$4:$C$8,Search!$F$4:$F$8,Search!$I$4:$I$6,Search!$I$8,Search!$L$4:$L$8,Search!$O$4:$O$8,Search!$R$4:$R$7,Search!$U$4:$U$7)-COUNTIF(Search!$C$4:$U$7,"n"),1+LARGE($AD$1:AD2492,1),""))</f>
        <v/>
      </c>
      <c r="AE2493" s="45" t="str">
        <f t="shared" ref="AE2493:AE2499" si="122">IF(AD2493="","",COUNTIF($AN$2:$AN$10540,"&lt;="&amp;AN2493))</f>
        <v/>
      </c>
      <c r="AF2493" s="45" t="str">
        <f>IF(AD2493="","",COUNTIF($AE$1:$AE2492,$AE2493)+RANK($AE2493,$AE$2:$AE$10540,1))</f>
        <v/>
      </c>
      <c r="AG2493" s="45" t="str">
        <f t="shared" ref="AG2493:AG2499" si="123">IF($AD2493="","",COUNTIF($BA$2:$BA$10540,"&lt;="&amp;$BA2493))</f>
        <v/>
      </c>
      <c r="AH2493" s="45" t="str">
        <f>IF($AD2493="","",COUNTIF($AG$1:$AG2492,$AG2493)+RANK($AG2493,$AG$1:$AG$10539,0))</f>
        <v/>
      </c>
      <c r="AI2493" s="10" t="str">
        <f t="shared" si="120"/>
        <v>2015-16 Upper Deck #461 Zachary Fucale YG MTL RC   /   $12</v>
      </c>
      <c r="AJ2493" s="11">
        <v>2015</v>
      </c>
      <c r="AK2493" s="17">
        <v>16</v>
      </c>
      <c r="AL2493" s="12" t="s">
        <v>7</v>
      </c>
      <c r="AM2493" s="10">
        <v>461</v>
      </c>
      <c r="AN2493" s="12" t="s">
        <v>2607</v>
      </c>
      <c r="AO2493" s="9" t="s">
        <v>1911</v>
      </c>
      <c r="AP2493" s="9"/>
      <c r="AQ2493" s="9" t="s">
        <v>2543</v>
      </c>
      <c r="AR2493" s="14"/>
      <c r="AS2493" s="9" t="s">
        <v>2</v>
      </c>
      <c r="AT2493" s="9"/>
      <c r="AU2493" s="9"/>
      <c r="AV2493" s="13"/>
      <c r="AW2493" s="13"/>
      <c r="AX2493" s="9"/>
      <c r="AY2493" s="9"/>
      <c r="AZ2493" s="9"/>
      <c r="BA2493" s="33">
        <v>12</v>
      </c>
      <c r="BB2493" s="33"/>
      <c r="BC2493" s="36"/>
    </row>
    <row r="2494" spans="1:56" s="12" customFormat="1" x14ac:dyDescent="0.2">
      <c r="A2494" s="9" t="str">
        <f>IF(Search!$C$5="","",IF(COUNTA(Inventory!$AP2494)=1,1,""))</f>
        <v/>
      </c>
      <c r="B2494" s="9" t="str">
        <f>IF(Search!$C$4="","",IF(ISNUMBER(SEARCH(Search!$C$4,$AR2494))=TRUE,1,""))</f>
        <v/>
      </c>
      <c r="C2494" s="9" t="str">
        <f>IF(Search!$C$6="x",IF(COUNTA($AQ2494)=1,1,"N"),IF(COUNTA($AQ2494)=1,"N",""))</f>
        <v/>
      </c>
      <c r="D2494" s="9" t="str">
        <f>IF(Search!$O$8="","",IF(ISNUMBER(SEARCH(Search!$O$8,$BD2494))=TRUE,1,""))</f>
        <v/>
      </c>
      <c r="E2494" s="9" t="str">
        <f>IF(Search!$C$7="","",IF(ISNUMBER(SEARCH(Search!$C$7,$AN2494))=TRUE,1,""))</f>
        <v/>
      </c>
      <c r="F2494" s="9" t="str">
        <f>IF(Search!$C$8="","",IF(ISNUMBER(SEARCH(Search!$C$8,$AO2494))=TRUE,1,""))</f>
        <v/>
      </c>
      <c r="G2494" s="9" t="str">
        <f>IF(Search!$F$4="","",IF(Inventory!$AJ2494&lt;Search!$F$4,"",1))</f>
        <v/>
      </c>
      <c r="H2494" s="9" t="str">
        <f>IF(Search!$F$5="","",IF(Inventory!$AJ2494&gt;Search!$F$5,"",1))</f>
        <v/>
      </c>
      <c r="I2494" s="9" t="str">
        <f>IF(Search!$F$7="","",IF(Search!$F$8="",IF(ISNUMBER(SEARCH(Search!$F$7,$AL2494))=TRUE,1,""),""))</f>
        <v/>
      </c>
      <c r="J2494" s="9" t="str">
        <f>IF($AL2494=Search!$F$8,1,"")</f>
        <v/>
      </c>
      <c r="K2494" s="9" t="str">
        <f>IF(Search!$I$4="","",IF(COUNTA($AS2494)=1,IF(Search!$I$4="N","N",1),""))</f>
        <v/>
      </c>
      <c r="L2494" s="9" t="str">
        <f>IF(Search!$I$5="","",IF($AS2494="RC",1,""))</f>
        <v/>
      </c>
      <c r="M2494" s="9" t="str">
        <f>IF(Search!$I$6="","",IF($AS2494="RCP",1,""))</f>
        <v/>
      </c>
      <c r="N2494" s="9" t="str">
        <f>IF(Search!$I$8="","",IF(COUNTA($AT2494)=1,IF(Search!$I$8="N","N",1),""))</f>
        <v/>
      </c>
      <c r="O2494" s="9" t="str">
        <f>IF(Search!$L$4="","",IF(COUNTA($AU2494)=1,IF(Search!$L$4="N","N",1),""))</f>
        <v/>
      </c>
      <c r="P2494" s="9" t="str">
        <f>IF(Search!$L$5="","",IF(ISNUMBER(SEARCH("Jersey",$AU2494))=TRUE,IF(Search!$L$5="N","N",1),""))</f>
        <v/>
      </c>
      <c r="Q2494" s="9" t="str">
        <f>IF(Search!$L$6="","",IF(ISNUMBER(SEARCH("Patch",$AU2494))=TRUE,IF(Search!$L$6="N","N",1),""))</f>
        <v/>
      </c>
      <c r="R2494" s="9" t="str">
        <f>IF(Search!$L$7="","",IF(ISNUMBER(SEARCH("Shield",$AU2494))=TRUE,IF(Search!$L$7="N","N",1),""))</f>
        <v/>
      </c>
      <c r="S2494" s="9" t="str">
        <f>IF(Search!$L$8="","",IF(ISNUMBER(SEARCH("Stick",$AU2494))=TRUE,IF(Search!$L$8="N","N",1),""))</f>
        <v/>
      </c>
      <c r="T2494" s="9" t="str">
        <f>IF(Search!$O$4="","",IF(COUNTA($AW2494)=1,IF(Search!$O$4="N","N",1),""))</f>
        <v/>
      </c>
      <c r="U2494" s="9" t="str">
        <f>IF(Search!$O$5="","",IF($AW2494="","",IF($AW2494&lt;Search!$O$5,"",1)))</f>
        <v/>
      </c>
      <c r="V2494" s="9" t="str">
        <f>IF(Search!$O$6="","",IF($AW2494="","",IF($AW2494&gt;Search!$O$6,"",1)))</f>
        <v/>
      </c>
      <c r="W2494" s="9" t="str">
        <f>IF(Search!$U$4="","",IF($AX2494="","",1))</f>
        <v/>
      </c>
      <c r="X2494" s="9" t="str">
        <f>IF(Search!$U$5="","",IF(ISNUMBER(SEARCH(Search!$U$5,$AX2494))=TRUE,IF(Search!$U$5="N","N",1),""))</f>
        <v/>
      </c>
      <c r="Y2494" s="9" t="str">
        <f>IF(Search!$U$6="","",IF($AY2494&lt;Search!$U$6,"",1))</f>
        <v/>
      </c>
      <c r="Z2494" s="9" t="str">
        <f>IF(Search!$R$4="","",IF(Inventory!$BA2494&lt;Search!$R$4,"",1))</f>
        <v/>
      </c>
      <c r="AA2494" s="9" t="str">
        <f>IF(Search!$R$5="","",IF($BA2494&gt;Search!$R$5,"",1))</f>
        <v/>
      </c>
      <c r="AB2494" s="9" t="str">
        <f>IF(Search!$R$6="","",IF($BB2494&lt;Search!$R$6,"",1))</f>
        <v/>
      </c>
      <c r="AC2494" s="9" t="str">
        <f>IF(Search!$R$7="","",IF($BB2494&lt;Search!$R$7,"",1))</f>
        <v/>
      </c>
      <c r="AD2494" s="45" t="str">
        <f>IF(COUNTIF($A2494:$AC2494,"n")&gt;0,"",IF(SUM($A2494:$AC2494)=COUNTA(Search!$C$4:$C$8,Search!$F$4:$F$8,Search!$I$4:$I$6,Search!$I$8,Search!$L$4:$L$8,Search!$O$4:$O$8,Search!$R$4:$R$7,Search!$U$4:$U$7)-COUNTIF(Search!$C$4:$U$7,"n"),1+LARGE($AD$1:AD2493,1),""))</f>
        <v/>
      </c>
      <c r="AE2494" s="45" t="str">
        <f t="shared" si="122"/>
        <v/>
      </c>
      <c r="AF2494" s="45" t="str">
        <f>IF(AD2494="","",COUNTIF($AE$1:$AE2493,$AE2494)+RANK($AE2494,$AE$2:$AE$10540,1))</f>
        <v/>
      </c>
      <c r="AG2494" s="45" t="str">
        <f t="shared" si="123"/>
        <v/>
      </c>
      <c r="AH2494" s="45" t="str">
        <f>IF($AD2494="","",COUNTIF($AG$1:$AG2493,$AG2494)+RANK($AG2494,$AG$1:$AG$10539,0))</f>
        <v/>
      </c>
      <c r="AI2494" s="10" t="str">
        <f t="shared" si="120"/>
        <v>2015-16 Upper Deck #462 Hunter Shinkaruk YG VAN RC   /   $5</v>
      </c>
      <c r="AJ2494" s="11">
        <v>2015</v>
      </c>
      <c r="AK2494" s="17">
        <v>16</v>
      </c>
      <c r="AL2494" s="12" t="s">
        <v>7</v>
      </c>
      <c r="AM2494" s="10">
        <v>462</v>
      </c>
      <c r="AN2494" s="12" t="s">
        <v>2052</v>
      </c>
      <c r="AO2494" s="9" t="s">
        <v>1951</v>
      </c>
      <c r="AP2494" s="9"/>
      <c r="AQ2494" s="9"/>
      <c r="AR2494" s="14" t="s">
        <v>2481</v>
      </c>
      <c r="AS2494" s="9" t="s">
        <v>2</v>
      </c>
      <c r="AT2494" s="9"/>
      <c r="AU2494" s="9"/>
      <c r="AV2494" s="13"/>
      <c r="AW2494" s="13"/>
      <c r="AX2494" s="9"/>
      <c r="AY2494" s="9"/>
      <c r="AZ2494" s="9"/>
      <c r="BA2494" s="33">
        <v>5</v>
      </c>
      <c r="BB2494" s="33"/>
      <c r="BC2494" s="36">
        <v>42860</v>
      </c>
      <c r="BD2494" s="12" t="s">
        <v>1771</v>
      </c>
    </row>
    <row r="2495" spans="1:56" s="12" customFormat="1" x14ac:dyDescent="0.2">
      <c r="A2495" s="9" t="str">
        <f>IF(Search!$C$5="","",IF(COUNTA(Inventory!$AP2495)=1,1,""))</f>
        <v/>
      </c>
      <c r="B2495" s="9" t="str">
        <f>IF(Search!$C$4="","",IF(ISNUMBER(SEARCH(Search!$C$4,$AR2495))=TRUE,1,""))</f>
        <v/>
      </c>
      <c r="C2495" s="9" t="str">
        <f>IF(Search!$C$6="x",IF(COUNTA($AQ2495)=1,1,"N"),IF(COUNTA($AQ2495)=1,"N",""))</f>
        <v/>
      </c>
      <c r="D2495" s="9" t="str">
        <f>IF(Search!$O$8="","",IF(ISNUMBER(SEARCH(Search!$O$8,$BD2495))=TRUE,1,""))</f>
        <v/>
      </c>
      <c r="E2495" s="9" t="str">
        <f>IF(Search!$C$7="","",IF(ISNUMBER(SEARCH(Search!$C$7,$AN2495))=TRUE,1,""))</f>
        <v/>
      </c>
      <c r="F2495" s="9" t="str">
        <f>IF(Search!$C$8="","",IF(ISNUMBER(SEARCH(Search!$C$8,$AO2495))=TRUE,1,""))</f>
        <v/>
      </c>
      <c r="G2495" s="9" t="str">
        <f>IF(Search!$F$4="","",IF(Inventory!$AJ2495&lt;Search!$F$4,"",1))</f>
        <v/>
      </c>
      <c r="H2495" s="9" t="str">
        <f>IF(Search!$F$5="","",IF(Inventory!$AJ2495&gt;Search!$F$5,"",1))</f>
        <v/>
      </c>
      <c r="I2495" s="9" t="str">
        <f>IF(Search!$F$7="","",IF(Search!$F$8="",IF(ISNUMBER(SEARCH(Search!$F$7,$AL2495))=TRUE,1,""),""))</f>
        <v/>
      </c>
      <c r="J2495" s="9" t="str">
        <f>IF($AL2495=Search!$F$8,1,"")</f>
        <v/>
      </c>
      <c r="K2495" s="9" t="str">
        <f>IF(Search!$I$4="","",IF(COUNTA($AS2495)=1,IF(Search!$I$4="N","N",1),""))</f>
        <v/>
      </c>
      <c r="L2495" s="9" t="str">
        <f>IF(Search!$I$5="","",IF($AS2495="RC",1,""))</f>
        <v/>
      </c>
      <c r="M2495" s="9" t="str">
        <f>IF(Search!$I$6="","",IF($AS2495="RCP",1,""))</f>
        <v/>
      </c>
      <c r="N2495" s="9" t="str">
        <f>IF(Search!$I$8="","",IF(COUNTA($AT2495)=1,IF(Search!$I$8="N","N",1),""))</f>
        <v/>
      </c>
      <c r="O2495" s="9" t="str">
        <f>IF(Search!$L$4="","",IF(COUNTA($AU2495)=1,IF(Search!$L$4="N","N",1),""))</f>
        <v/>
      </c>
      <c r="P2495" s="9" t="str">
        <f>IF(Search!$L$5="","",IF(ISNUMBER(SEARCH("Jersey",$AU2495))=TRUE,IF(Search!$L$5="N","N",1),""))</f>
        <v/>
      </c>
      <c r="Q2495" s="9" t="str">
        <f>IF(Search!$L$6="","",IF(ISNUMBER(SEARCH("Patch",$AU2495))=TRUE,IF(Search!$L$6="N","N",1),""))</f>
        <v/>
      </c>
      <c r="R2495" s="9" t="str">
        <f>IF(Search!$L$7="","",IF(ISNUMBER(SEARCH("Shield",$AU2495))=TRUE,IF(Search!$L$7="N","N",1),""))</f>
        <v/>
      </c>
      <c r="S2495" s="9" t="str">
        <f>IF(Search!$L$8="","",IF(ISNUMBER(SEARCH("Stick",$AU2495))=TRUE,IF(Search!$L$8="N","N",1),""))</f>
        <v/>
      </c>
      <c r="T2495" s="9" t="str">
        <f>IF(Search!$O$4="","",IF(COUNTA($AW2495)=1,IF(Search!$O$4="N","N",1),""))</f>
        <v/>
      </c>
      <c r="U2495" s="9" t="str">
        <f>IF(Search!$O$5="","",IF($AW2495="","",IF($AW2495&lt;Search!$O$5,"",1)))</f>
        <v/>
      </c>
      <c r="V2495" s="9" t="str">
        <f>IF(Search!$O$6="","",IF($AW2495="","",IF($AW2495&gt;Search!$O$6,"",1)))</f>
        <v/>
      </c>
      <c r="W2495" s="9" t="str">
        <f>IF(Search!$U$4="","",IF($AX2495="","",1))</f>
        <v/>
      </c>
      <c r="X2495" s="9" t="str">
        <f>IF(Search!$U$5="","",IF(ISNUMBER(SEARCH(Search!$U$5,$AX2495))=TRUE,IF(Search!$U$5="N","N",1),""))</f>
        <v/>
      </c>
      <c r="Y2495" s="9" t="str">
        <f>IF(Search!$U$6="","",IF($AY2495&lt;Search!$U$6,"",1))</f>
        <v/>
      </c>
      <c r="Z2495" s="9" t="str">
        <f>IF(Search!$R$4="","",IF(Inventory!$BA2495&lt;Search!$R$4,"",1))</f>
        <v/>
      </c>
      <c r="AA2495" s="9" t="str">
        <f>IF(Search!$R$5="","",IF($BA2495&gt;Search!$R$5,"",1))</f>
        <v/>
      </c>
      <c r="AB2495" s="9" t="str">
        <f>IF(Search!$R$6="","",IF($BB2495&lt;Search!$R$6,"",1))</f>
        <v/>
      </c>
      <c r="AC2495" s="9" t="str">
        <f>IF(Search!$R$7="","",IF($BB2495&lt;Search!$R$7,"",1))</f>
        <v/>
      </c>
      <c r="AD2495" s="45" t="str">
        <f>IF(COUNTIF($A2495:$AC2495,"n")&gt;0,"",IF(SUM($A2495:$AC2495)=COUNTA(Search!$C$4:$C$8,Search!$F$4:$F$8,Search!$I$4:$I$6,Search!$I$8,Search!$L$4:$L$8,Search!$O$4:$O$8,Search!$R$4:$R$7,Search!$U$4:$U$7)-COUNTIF(Search!$C$4:$U$7,"n"),1+LARGE($AD$1:AD2494,1),""))</f>
        <v/>
      </c>
      <c r="AE2495" s="45" t="str">
        <f t="shared" si="122"/>
        <v/>
      </c>
      <c r="AF2495" s="45" t="str">
        <f>IF(AD2495="","",COUNTIF($AE$1:$AE2494,$AE2495)+RANK($AE2495,$AE$2:$AE$10540,1))</f>
        <v/>
      </c>
      <c r="AG2495" s="45" t="str">
        <f t="shared" si="123"/>
        <v/>
      </c>
      <c r="AH2495" s="45" t="str">
        <f>IF($AD2495="","",COUNTIF($AG$1:$AG2494,$AG2495)+RANK($AG2495,$AG$1:$AG$10539,0))</f>
        <v/>
      </c>
      <c r="AI2495" s="10" t="str">
        <f t="shared" si="120"/>
        <v>2015-16 Upper Deck #463 Brendan Ranford YG DAL RC   /   $3</v>
      </c>
      <c r="AJ2495" s="11">
        <v>2015</v>
      </c>
      <c r="AK2495" s="17">
        <v>16</v>
      </c>
      <c r="AL2495" s="12" t="s">
        <v>7</v>
      </c>
      <c r="AM2495" s="10">
        <v>463</v>
      </c>
      <c r="AN2495" s="12" t="s">
        <v>2053</v>
      </c>
      <c r="AO2495" s="9" t="s">
        <v>1949</v>
      </c>
      <c r="AP2495" s="9"/>
      <c r="AQ2495" s="9"/>
      <c r="AR2495" s="14" t="s">
        <v>2481</v>
      </c>
      <c r="AS2495" s="9" t="s">
        <v>2</v>
      </c>
      <c r="AT2495" s="9"/>
      <c r="AU2495" s="9"/>
      <c r="AV2495" s="13"/>
      <c r="AW2495" s="13"/>
      <c r="AX2495" s="9"/>
      <c r="AY2495" s="9"/>
      <c r="AZ2495" s="9"/>
      <c r="BA2495" s="33">
        <v>3</v>
      </c>
      <c r="BB2495" s="33"/>
      <c r="BC2495" s="36">
        <v>42860</v>
      </c>
      <c r="BD2495" s="12" t="s">
        <v>1771</v>
      </c>
    </row>
    <row r="2496" spans="1:56" s="12" customFormat="1" x14ac:dyDescent="0.2">
      <c r="A2496" s="9" t="str">
        <f>IF(Search!$C$5="","",IF(COUNTA(Inventory!$AP2496)=1,1,""))</f>
        <v/>
      </c>
      <c r="B2496" s="9" t="str">
        <f>IF(Search!$C$4="","",IF(ISNUMBER(SEARCH(Search!$C$4,$AR2496))=TRUE,1,""))</f>
        <v/>
      </c>
      <c r="C2496" s="9" t="str">
        <f>IF(Search!$C$6="x",IF(COUNTA($AQ2496)=1,1,"N"),IF(COUNTA($AQ2496)=1,"N",""))</f>
        <v/>
      </c>
      <c r="D2496" s="9" t="str">
        <f>IF(Search!$O$8="","",IF(ISNUMBER(SEARCH(Search!$O$8,$BD2496))=TRUE,1,""))</f>
        <v/>
      </c>
      <c r="E2496" s="9" t="str">
        <f>IF(Search!$C$7="","",IF(ISNUMBER(SEARCH(Search!$C$7,$AN2496))=TRUE,1,""))</f>
        <v/>
      </c>
      <c r="F2496" s="9" t="str">
        <f>IF(Search!$C$8="","",IF(ISNUMBER(SEARCH(Search!$C$8,$AO2496))=TRUE,1,""))</f>
        <v/>
      </c>
      <c r="G2496" s="9" t="str">
        <f>IF(Search!$F$4="","",IF(Inventory!$AJ2496&lt;Search!$F$4,"",1))</f>
        <v/>
      </c>
      <c r="H2496" s="9" t="str">
        <f>IF(Search!$F$5="","",IF(Inventory!$AJ2496&gt;Search!$F$5,"",1))</f>
        <v/>
      </c>
      <c r="I2496" s="9" t="str">
        <f>IF(Search!$F$7="","",IF(Search!$F$8="",IF(ISNUMBER(SEARCH(Search!$F$7,$AL2496))=TRUE,1,""),""))</f>
        <v/>
      </c>
      <c r="J2496" s="9" t="str">
        <f>IF($AL2496=Search!$F$8,1,"")</f>
        <v/>
      </c>
      <c r="K2496" s="9" t="str">
        <f>IF(Search!$I$4="","",IF(COUNTA($AS2496)=1,IF(Search!$I$4="N","N",1),""))</f>
        <v/>
      </c>
      <c r="L2496" s="9" t="str">
        <f>IF(Search!$I$5="","",IF($AS2496="RC",1,""))</f>
        <v/>
      </c>
      <c r="M2496" s="9" t="str">
        <f>IF(Search!$I$6="","",IF($AS2496="RCP",1,""))</f>
        <v/>
      </c>
      <c r="N2496" s="9" t="str">
        <f>IF(Search!$I$8="","",IF(COUNTA($AT2496)=1,IF(Search!$I$8="N","N",1),""))</f>
        <v/>
      </c>
      <c r="O2496" s="9" t="str">
        <f>IF(Search!$L$4="","",IF(COUNTA($AU2496)=1,IF(Search!$L$4="N","N",1),""))</f>
        <v/>
      </c>
      <c r="P2496" s="9" t="str">
        <f>IF(Search!$L$5="","",IF(ISNUMBER(SEARCH("Jersey",$AU2496))=TRUE,IF(Search!$L$5="N","N",1),""))</f>
        <v/>
      </c>
      <c r="Q2496" s="9" t="str">
        <f>IF(Search!$L$6="","",IF(ISNUMBER(SEARCH("Patch",$AU2496))=TRUE,IF(Search!$L$6="N","N",1),""))</f>
        <v/>
      </c>
      <c r="R2496" s="9" t="str">
        <f>IF(Search!$L$7="","",IF(ISNUMBER(SEARCH("Shield",$AU2496))=TRUE,IF(Search!$L$7="N","N",1),""))</f>
        <v/>
      </c>
      <c r="S2496" s="9" t="str">
        <f>IF(Search!$L$8="","",IF(ISNUMBER(SEARCH("Stick",$AU2496))=TRUE,IF(Search!$L$8="N","N",1),""))</f>
        <v/>
      </c>
      <c r="T2496" s="9" t="str">
        <f>IF(Search!$O$4="","",IF(COUNTA($AW2496)=1,IF(Search!$O$4="N","N",1),""))</f>
        <v/>
      </c>
      <c r="U2496" s="9" t="str">
        <f>IF(Search!$O$5="","",IF($AW2496="","",IF($AW2496&lt;Search!$O$5,"",1)))</f>
        <v/>
      </c>
      <c r="V2496" s="9" t="str">
        <f>IF(Search!$O$6="","",IF($AW2496="","",IF($AW2496&gt;Search!$O$6,"",1)))</f>
        <v/>
      </c>
      <c r="W2496" s="9" t="str">
        <f>IF(Search!$U$4="","",IF($AX2496="","",1))</f>
        <v/>
      </c>
      <c r="X2496" s="9" t="str">
        <f>IF(Search!$U$5="","",IF(ISNUMBER(SEARCH(Search!$U$5,$AX2496))=TRUE,IF(Search!$U$5="N","N",1),""))</f>
        <v/>
      </c>
      <c r="Y2496" s="9" t="str">
        <f>IF(Search!$U$6="","",IF($AY2496&lt;Search!$U$6,"",1))</f>
        <v/>
      </c>
      <c r="Z2496" s="9" t="str">
        <f>IF(Search!$R$4="","",IF(Inventory!$BA2496&lt;Search!$R$4,"",1))</f>
        <v/>
      </c>
      <c r="AA2496" s="9" t="str">
        <f>IF(Search!$R$5="","",IF($BA2496&gt;Search!$R$5,"",1))</f>
        <v/>
      </c>
      <c r="AB2496" s="9" t="str">
        <f>IF(Search!$R$6="","",IF($BB2496&lt;Search!$R$6,"",1))</f>
        <v/>
      </c>
      <c r="AC2496" s="9" t="str">
        <f>IF(Search!$R$7="","",IF($BB2496&lt;Search!$R$7,"",1))</f>
        <v/>
      </c>
      <c r="AD2496" s="45" t="str">
        <f>IF(COUNTIF($A2496:$AC2496,"n")&gt;0,"",IF(SUM($A2496:$AC2496)=COUNTA(Search!$C$4:$C$8,Search!$F$4:$F$8,Search!$I$4:$I$6,Search!$I$8,Search!$L$4:$L$8,Search!$O$4:$O$8,Search!$R$4:$R$7,Search!$U$4:$U$7)-COUNTIF(Search!$C$4:$U$7,"n"),1+LARGE($AD$1:AD2495,1),""))</f>
        <v/>
      </c>
      <c r="AE2496" s="45" t="str">
        <f t="shared" si="122"/>
        <v/>
      </c>
      <c r="AF2496" s="45" t="str">
        <f>IF(AD2496="","",COUNTIF($AE$1:$AE2495,$AE2496)+RANK($AE2496,$AE$2:$AE$10540,1))</f>
        <v/>
      </c>
      <c r="AG2496" s="45" t="str">
        <f t="shared" si="123"/>
        <v/>
      </c>
      <c r="AH2496" s="45" t="str">
        <f>IF($AD2496="","",COUNTIF($AG$1:$AG2495,$AG2496)+RANK($AG2496,$AG$1:$AG$10539,0))</f>
        <v/>
      </c>
      <c r="AI2496" s="10" t="str">
        <f t="shared" si="120"/>
        <v>2015-16 Upper Deck #464 Juuse Saros YG NAS RC   /   $5</v>
      </c>
      <c r="AJ2496" s="11">
        <v>2015</v>
      </c>
      <c r="AK2496" s="17">
        <v>16</v>
      </c>
      <c r="AL2496" s="12" t="s">
        <v>7</v>
      </c>
      <c r="AM2496" s="10">
        <v>464</v>
      </c>
      <c r="AN2496" s="12" t="s">
        <v>2054</v>
      </c>
      <c r="AO2496" s="9" t="s">
        <v>1948</v>
      </c>
      <c r="AP2496" s="9"/>
      <c r="AQ2496" s="9"/>
      <c r="AR2496" s="14" t="s">
        <v>2481</v>
      </c>
      <c r="AS2496" s="9" t="s">
        <v>2</v>
      </c>
      <c r="AT2496" s="9"/>
      <c r="AU2496" s="9"/>
      <c r="AV2496" s="13"/>
      <c r="AW2496" s="13"/>
      <c r="AX2496" s="9"/>
      <c r="AY2496" s="9"/>
      <c r="AZ2496" s="9"/>
      <c r="BA2496" s="33">
        <v>5</v>
      </c>
      <c r="BB2496" s="33"/>
      <c r="BC2496" s="36">
        <v>42860</v>
      </c>
      <c r="BD2496" s="12" t="s">
        <v>1771</v>
      </c>
    </row>
    <row r="2497" spans="1:56" s="12" customFormat="1" x14ac:dyDescent="0.2">
      <c r="A2497" s="9" t="str">
        <f>IF(Search!$C$5="","",IF(COUNTA(Inventory!$AP2497)=1,1,""))</f>
        <v/>
      </c>
      <c r="B2497" s="9" t="str">
        <f>IF(Search!$C$4="","",IF(ISNUMBER(SEARCH(Search!$C$4,$AR2497))=TRUE,1,""))</f>
        <v/>
      </c>
      <c r="C2497" s="9" t="str">
        <f>IF(Search!$C$6="x",IF(COUNTA($AQ2497)=1,1,"N"),IF(COUNTA($AQ2497)=1,"N",""))</f>
        <v/>
      </c>
      <c r="D2497" s="9" t="str">
        <f>IF(Search!$O$8="","",IF(ISNUMBER(SEARCH(Search!$O$8,$BD2497))=TRUE,1,""))</f>
        <v/>
      </c>
      <c r="E2497" s="9" t="str">
        <f>IF(Search!$C$7="","",IF(ISNUMBER(SEARCH(Search!$C$7,$AN2497))=TRUE,1,""))</f>
        <v/>
      </c>
      <c r="F2497" s="9" t="str">
        <f>IF(Search!$C$8="","",IF(ISNUMBER(SEARCH(Search!$C$8,$AO2497))=TRUE,1,""))</f>
        <v/>
      </c>
      <c r="G2497" s="9" t="str">
        <f>IF(Search!$F$4="","",IF(Inventory!$AJ2497&lt;Search!$F$4,"",1))</f>
        <v/>
      </c>
      <c r="H2497" s="9" t="str">
        <f>IF(Search!$F$5="","",IF(Inventory!$AJ2497&gt;Search!$F$5,"",1))</f>
        <v/>
      </c>
      <c r="I2497" s="9" t="str">
        <f>IF(Search!$F$7="","",IF(Search!$F$8="",IF(ISNUMBER(SEARCH(Search!$F$7,$AL2497))=TRUE,1,""),""))</f>
        <v/>
      </c>
      <c r="J2497" s="9" t="str">
        <f>IF($AL2497=Search!$F$8,1,"")</f>
        <v/>
      </c>
      <c r="K2497" s="9" t="str">
        <f>IF(Search!$I$4="","",IF(COUNTA($AS2497)=1,IF(Search!$I$4="N","N",1),""))</f>
        <v/>
      </c>
      <c r="L2497" s="9" t="str">
        <f>IF(Search!$I$5="","",IF($AS2497="RC",1,""))</f>
        <v/>
      </c>
      <c r="M2497" s="9" t="str">
        <f>IF(Search!$I$6="","",IF($AS2497="RCP",1,""))</f>
        <v/>
      </c>
      <c r="N2497" s="9" t="str">
        <f>IF(Search!$I$8="","",IF(COUNTA($AT2497)=1,IF(Search!$I$8="N","N",1),""))</f>
        <v/>
      </c>
      <c r="O2497" s="9" t="str">
        <f>IF(Search!$L$4="","",IF(COUNTA($AU2497)=1,IF(Search!$L$4="N","N",1),""))</f>
        <v/>
      </c>
      <c r="P2497" s="9" t="str">
        <f>IF(Search!$L$5="","",IF(ISNUMBER(SEARCH("Jersey",$AU2497))=TRUE,IF(Search!$L$5="N","N",1),""))</f>
        <v/>
      </c>
      <c r="Q2497" s="9" t="str">
        <f>IF(Search!$L$6="","",IF(ISNUMBER(SEARCH("Patch",$AU2497))=TRUE,IF(Search!$L$6="N","N",1),""))</f>
        <v/>
      </c>
      <c r="R2497" s="9" t="str">
        <f>IF(Search!$L$7="","",IF(ISNUMBER(SEARCH("Shield",$AU2497))=TRUE,IF(Search!$L$7="N","N",1),""))</f>
        <v/>
      </c>
      <c r="S2497" s="9" t="str">
        <f>IF(Search!$L$8="","",IF(ISNUMBER(SEARCH("Stick",$AU2497))=TRUE,IF(Search!$L$8="N","N",1),""))</f>
        <v/>
      </c>
      <c r="T2497" s="9" t="str">
        <f>IF(Search!$O$4="","",IF(COUNTA($AW2497)=1,IF(Search!$O$4="N","N",1),""))</f>
        <v/>
      </c>
      <c r="U2497" s="9" t="str">
        <f>IF(Search!$O$5="","",IF($AW2497="","",IF($AW2497&lt;Search!$O$5,"",1)))</f>
        <v/>
      </c>
      <c r="V2497" s="9" t="str">
        <f>IF(Search!$O$6="","",IF($AW2497="","",IF($AW2497&gt;Search!$O$6,"",1)))</f>
        <v/>
      </c>
      <c r="W2497" s="9" t="str">
        <f>IF(Search!$U$4="","",IF($AX2497="","",1))</f>
        <v/>
      </c>
      <c r="X2497" s="9" t="str">
        <f>IF(Search!$U$5="","",IF(ISNUMBER(SEARCH(Search!$U$5,$AX2497))=TRUE,IF(Search!$U$5="N","N",1),""))</f>
        <v/>
      </c>
      <c r="Y2497" s="9" t="str">
        <f>IF(Search!$U$6="","",IF($AY2497&lt;Search!$U$6,"",1))</f>
        <v/>
      </c>
      <c r="Z2497" s="9" t="str">
        <f>IF(Search!$R$4="","",IF(Inventory!$BA2497&lt;Search!$R$4,"",1))</f>
        <v/>
      </c>
      <c r="AA2497" s="9" t="str">
        <f>IF(Search!$R$5="","",IF($BA2497&gt;Search!$R$5,"",1))</f>
        <v/>
      </c>
      <c r="AB2497" s="9" t="str">
        <f>IF(Search!$R$6="","",IF($BB2497&lt;Search!$R$6,"",1))</f>
        <v/>
      </c>
      <c r="AC2497" s="9" t="str">
        <f>IF(Search!$R$7="","",IF($BB2497&lt;Search!$R$7,"",1))</f>
        <v/>
      </c>
      <c r="AD2497" s="45" t="str">
        <f>IF(COUNTIF($A2497:$AC2497,"n")&gt;0,"",IF(SUM($A2497:$AC2497)=COUNTA(Search!$C$4:$C$8,Search!$F$4:$F$8,Search!$I$4:$I$6,Search!$I$8,Search!$L$4:$L$8,Search!$O$4:$O$8,Search!$R$4:$R$7,Search!$U$4:$U$7)-COUNTIF(Search!$C$4:$U$7,"n"),1+LARGE($AD$1:AD2496,1),""))</f>
        <v/>
      </c>
      <c r="AE2497" s="45" t="str">
        <f t="shared" si="122"/>
        <v/>
      </c>
      <c r="AF2497" s="45" t="str">
        <f>IF(AD2497="","",COUNTIF($AE$1:$AE2496,$AE2497)+RANK($AE2497,$AE$2:$AE$10540,1))</f>
        <v/>
      </c>
      <c r="AG2497" s="45" t="str">
        <f t="shared" si="123"/>
        <v/>
      </c>
      <c r="AH2497" s="45" t="str">
        <f>IF($AD2497="","",COUNTIF($AG$1:$AG2496,$AG2497)+RANK($AG2497,$AG$1:$AG$10539,0))</f>
        <v/>
      </c>
      <c r="AI2497" s="10" t="str">
        <f t="shared" si="120"/>
        <v>2015-16 Upper Deck #465 Adam Pelech YG NYI RC   /   $4</v>
      </c>
      <c r="AJ2497" s="11">
        <v>2015</v>
      </c>
      <c r="AK2497" s="17">
        <v>16</v>
      </c>
      <c r="AL2497" s="12" t="s">
        <v>7</v>
      </c>
      <c r="AM2497" s="10">
        <v>465</v>
      </c>
      <c r="AN2497" s="12" t="s">
        <v>2055</v>
      </c>
      <c r="AO2497" s="9" t="s">
        <v>1914</v>
      </c>
      <c r="AP2497" s="9"/>
      <c r="AQ2497" s="9"/>
      <c r="AR2497" s="14" t="s">
        <v>2481</v>
      </c>
      <c r="AS2497" s="9" t="s">
        <v>2</v>
      </c>
      <c r="AT2497" s="9"/>
      <c r="AU2497" s="9"/>
      <c r="AV2497" s="13"/>
      <c r="AW2497" s="13"/>
      <c r="AX2497" s="9"/>
      <c r="AY2497" s="9"/>
      <c r="AZ2497" s="9"/>
      <c r="BA2497" s="33">
        <v>4</v>
      </c>
      <c r="BB2497" s="33"/>
      <c r="BC2497" s="36">
        <v>42860</v>
      </c>
      <c r="BD2497" s="12" t="s">
        <v>1771</v>
      </c>
    </row>
    <row r="2498" spans="1:56" s="12" customFormat="1" x14ac:dyDescent="0.2">
      <c r="A2498" s="9" t="str">
        <f>IF(Search!$C$5="","",IF(COUNTA(Inventory!$AP2498)=1,1,""))</f>
        <v/>
      </c>
      <c r="B2498" s="9" t="str">
        <f>IF(Search!$C$4="","",IF(ISNUMBER(SEARCH(Search!$C$4,$AR2498))=TRUE,1,""))</f>
        <v/>
      </c>
      <c r="C2498" s="9" t="str">
        <f>IF(Search!$C$6="x",IF(COUNTA($AQ2498)=1,1,"N"),IF(COUNTA($AQ2498)=1,"N",""))</f>
        <v/>
      </c>
      <c r="D2498" s="9" t="str">
        <f>IF(Search!$O$8="","",IF(ISNUMBER(SEARCH(Search!$O$8,$BD2498))=TRUE,1,""))</f>
        <v/>
      </c>
      <c r="E2498" s="9" t="str">
        <f>IF(Search!$C$7="","",IF(ISNUMBER(SEARCH(Search!$C$7,$AN2498))=TRUE,1,""))</f>
        <v/>
      </c>
      <c r="F2498" s="9" t="str">
        <f>IF(Search!$C$8="","",IF(ISNUMBER(SEARCH(Search!$C$8,$AO2498))=TRUE,1,""))</f>
        <v/>
      </c>
      <c r="G2498" s="9" t="str">
        <f>IF(Search!$F$4="","",IF(Inventory!$AJ2498&lt;Search!$F$4,"",1))</f>
        <v/>
      </c>
      <c r="H2498" s="9" t="str">
        <f>IF(Search!$F$5="","",IF(Inventory!$AJ2498&gt;Search!$F$5,"",1))</f>
        <v/>
      </c>
      <c r="I2498" s="9" t="str">
        <f>IF(Search!$F$7="","",IF(Search!$F$8="",IF(ISNUMBER(SEARCH(Search!$F$7,$AL2498))=TRUE,1,""),""))</f>
        <v/>
      </c>
      <c r="J2498" s="9" t="str">
        <f>IF($AL2498=Search!$F$8,1,"")</f>
        <v/>
      </c>
      <c r="K2498" s="9" t="str">
        <f>IF(Search!$I$4="","",IF(COUNTA($AS2498)=1,IF(Search!$I$4="N","N",1),""))</f>
        <v/>
      </c>
      <c r="L2498" s="9" t="str">
        <f>IF(Search!$I$5="","",IF($AS2498="RC",1,""))</f>
        <v/>
      </c>
      <c r="M2498" s="9" t="str">
        <f>IF(Search!$I$6="","",IF($AS2498="RCP",1,""))</f>
        <v/>
      </c>
      <c r="N2498" s="9" t="str">
        <f>IF(Search!$I$8="","",IF(COUNTA($AT2498)=1,IF(Search!$I$8="N","N",1),""))</f>
        <v/>
      </c>
      <c r="O2498" s="9" t="str">
        <f>IF(Search!$L$4="","",IF(COUNTA($AU2498)=1,IF(Search!$L$4="N","N",1),""))</f>
        <v/>
      </c>
      <c r="P2498" s="9" t="str">
        <f>IF(Search!$L$5="","",IF(ISNUMBER(SEARCH("Jersey",$AU2498))=TRUE,IF(Search!$L$5="N","N",1),""))</f>
        <v/>
      </c>
      <c r="Q2498" s="9" t="str">
        <f>IF(Search!$L$6="","",IF(ISNUMBER(SEARCH("Patch",$AU2498))=TRUE,IF(Search!$L$6="N","N",1),""))</f>
        <v/>
      </c>
      <c r="R2498" s="9" t="str">
        <f>IF(Search!$L$7="","",IF(ISNUMBER(SEARCH("Shield",$AU2498))=TRUE,IF(Search!$L$7="N","N",1),""))</f>
        <v/>
      </c>
      <c r="S2498" s="9" t="str">
        <f>IF(Search!$L$8="","",IF(ISNUMBER(SEARCH("Stick",$AU2498))=TRUE,IF(Search!$L$8="N","N",1),""))</f>
        <v/>
      </c>
      <c r="T2498" s="9" t="str">
        <f>IF(Search!$O$4="","",IF(COUNTA($AW2498)=1,IF(Search!$O$4="N","N",1),""))</f>
        <v/>
      </c>
      <c r="U2498" s="9" t="str">
        <f>IF(Search!$O$5="","",IF($AW2498="","",IF($AW2498&lt;Search!$O$5,"",1)))</f>
        <v/>
      </c>
      <c r="V2498" s="9" t="str">
        <f>IF(Search!$O$6="","",IF($AW2498="","",IF($AW2498&gt;Search!$O$6,"",1)))</f>
        <v/>
      </c>
      <c r="W2498" s="9" t="str">
        <f>IF(Search!$U$4="","",IF($AX2498="","",1))</f>
        <v/>
      </c>
      <c r="X2498" s="9" t="str">
        <f>IF(Search!$U$5="","",IF(ISNUMBER(SEARCH(Search!$U$5,$AX2498))=TRUE,IF(Search!$U$5="N","N",1),""))</f>
        <v/>
      </c>
      <c r="Y2498" s="9" t="str">
        <f>IF(Search!$U$6="","",IF($AY2498&lt;Search!$U$6,"",1))</f>
        <v/>
      </c>
      <c r="Z2498" s="9" t="str">
        <f>IF(Search!$R$4="","",IF(Inventory!$BA2498&lt;Search!$R$4,"",1))</f>
        <v/>
      </c>
      <c r="AA2498" s="9" t="str">
        <f>IF(Search!$R$5="","",IF($BA2498&gt;Search!$R$5,"",1))</f>
        <v/>
      </c>
      <c r="AB2498" s="9" t="str">
        <f>IF(Search!$R$6="","",IF($BB2498&lt;Search!$R$6,"",1))</f>
        <v/>
      </c>
      <c r="AC2498" s="9" t="str">
        <f>IF(Search!$R$7="","",IF($BB2498&lt;Search!$R$7,"",1))</f>
        <v/>
      </c>
      <c r="AD2498" s="45" t="str">
        <f>IF(COUNTIF($A2498:$AC2498,"n")&gt;0,"",IF(SUM($A2498:$AC2498)=COUNTA(Search!$C$4:$C$8,Search!$F$4:$F$8,Search!$I$4:$I$6,Search!$I$8,Search!$L$4:$L$8,Search!$O$4:$O$8,Search!$R$4:$R$7,Search!$U$4:$U$7)-COUNTIF(Search!$C$4:$U$7,"n"),1+LARGE($AD$1:AD2497,1),""))</f>
        <v/>
      </c>
      <c r="AE2498" s="45" t="str">
        <f t="shared" si="122"/>
        <v/>
      </c>
      <c r="AF2498" s="45" t="str">
        <f>IF(AD2498="","",COUNTIF($AE$1:$AE2497,$AE2498)+RANK($AE2498,$AE$2:$AE$10540,1))</f>
        <v/>
      </c>
      <c r="AG2498" s="45" t="str">
        <f t="shared" si="123"/>
        <v/>
      </c>
      <c r="AH2498" s="45" t="str">
        <f>IF($AD2498="","",COUNTIF($AG$1:$AG2497,$AG2498)+RANK($AG2498,$AG$1:$AG$10539,0))</f>
        <v/>
      </c>
      <c r="AI2498" s="10" t="str">
        <f t="shared" si="120"/>
        <v>2015-16 Upper Deck #466 Michael Keranen YG MIN RC   /   $5</v>
      </c>
      <c r="AJ2498" s="11">
        <v>2015</v>
      </c>
      <c r="AK2498" s="17">
        <v>16</v>
      </c>
      <c r="AL2498" s="12" t="s">
        <v>7</v>
      </c>
      <c r="AM2498" s="10">
        <v>466</v>
      </c>
      <c r="AN2498" s="12" t="s">
        <v>2056</v>
      </c>
      <c r="AO2498" s="9" t="s">
        <v>1950</v>
      </c>
      <c r="AP2498" s="9"/>
      <c r="AQ2498" s="9"/>
      <c r="AR2498" s="14" t="s">
        <v>2481</v>
      </c>
      <c r="AS2498" s="9" t="s">
        <v>2</v>
      </c>
      <c r="AT2498" s="9"/>
      <c r="AU2498" s="9"/>
      <c r="AV2498" s="13"/>
      <c r="AW2498" s="13"/>
      <c r="AX2498" s="9"/>
      <c r="AY2498" s="9"/>
      <c r="AZ2498" s="9"/>
      <c r="BA2498" s="33">
        <v>5</v>
      </c>
      <c r="BB2498" s="33"/>
      <c r="BC2498" s="36">
        <v>42860</v>
      </c>
      <c r="BD2498" s="12" t="s">
        <v>1771</v>
      </c>
    </row>
    <row r="2499" spans="1:56" s="12" customFormat="1" x14ac:dyDescent="0.2">
      <c r="A2499" s="9" t="str">
        <f>IF(Search!$C$5="","",IF(COUNTA(Inventory!$AP2499)=1,1,""))</f>
        <v/>
      </c>
      <c r="B2499" s="9" t="str">
        <f>IF(Search!$C$4="","",IF(ISNUMBER(SEARCH(Search!$C$4,$AR2499))=TRUE,1,""))</f>
        <v/>
      </c>
      <c r="C2499" s="9" t="str">
        <f>IF(Search!$C$6="x",IF(COUNTA($AQ2499)=1,1,"N"),IF(COUNTA($AQ2499)=1,"N",""))</f>
        <v/>
      </c>
      <c r="D2499" s="9" t="str">
        <f>IF(Search!$O$8="","",IF(ISNUMBER(SEARCH(Search!$O$8,$BD2499))=TRUE,1,""))</f>
        <v/>
      </c>
      <c r="E2499" s="9" t="str">
        <f>IF(Search!$C$7="","",IF(ISNUMBER(SEARCH(Search!$C$7,$AN2499))=TRUE,1,""))</f>
        <v/>
      </c>
      <c r="F2499" s="9" t="str">
        <f>IF(Search!$C$8="","",IF(ISNUMBER(SEARCH(Search!$C$8,$AO2499))=TRUE,1,""))</f>
        <v/>
      </c>
      <c r="G2499" s="9" t="str">
        <f>IF(Search!$F$4="","",IF(Inventory!$AJ2499&lt;Search!$F$4,"",1))</f>
        <v/>
      </c>
      <c r="H2499" s="9" t="str">
        <f>IF(Search!$F$5="","",IF(Inventory!$AJ2499&gt;Search!$F$5,"",1))</f>
        <v/>
      </c>
      <c r="I2499" s="9" t="str">
        <f>IF(Search!$F$7="","",IF(Search!$F$8="",IF(ISNUMBER(SEARCH(Search!$F$7,$AL2499))=TRUE,1,""),""))</f>
        <v/>
      </c>
      <c r="J2499" s="9" t="str">
        <f>IF($AL2499=Search!$F$8,1,"")</f>
        <v/>
      </c>
      <c r="K2499" s="9" t="str">
        <f>IF(Search!$I$4="","",IF(COUNTA($AS2499)=1,IF(Search!$I$4="N","N",1),""))</f>
        <v/>
      </c>
      <c r="L2499" s="9" t="str">
        <f>IF(Search!$I$5="","",IF($AS2499="RC",1,""))</f>
        <v/>
      </c>
      <c r="M2499" s="9" t="str">
        <f>IF(Search!$I$6="","",IF($AS2499="RCP",1,""))</f>
        <v/>
      </c>
      <c r="N2499" s="9" t="str">
        <f>IF(Search!$I$8="","",IF(COUNTA($AT2499)=1,IF(Search!$I$8="N","N",1),""))</f>
        <v/>
      </c>
      <c r="O2499" s="9" t="str">
        <f>IF(Search!$L$4="","",IF(COUNTA($AU2499)=1,IF(Search!$L$4="N","N",1),""))</f>
        <v/>
      </c>
      <c r="P2499" s="9" t="str">
        <f>IF(Search!$L$5="","",IF(ISNUMBER(SEARCH("Jersey",$AU2499))=TRUE,IF(Search!$L$5="N","N",1),""))</f>
        <v/>
      </c>
      <c r="Q2499" s="9" t="str">
        <f>IF(Search!$L$6="","",IF(ISNUMBER(SEARCH("Patch",$AU2499))=TRUE,IF(Search!$L$6="N","N",1),""))</f>
        <v/>
      </c>
      <c r="R2499" s="9" t="str">
        <f>IF(Search!$L$7="","",IF(ISNUMBER(SEARCH("Shield",$AU2499))=TRUE,IF(Search!$L$7="N","N",1),""))</f>
        <v/>
      </c>
      <c r="S2499" s="9" t="str">
        <f>IF(Search!$L$8="","",IF(ISNUMBER(SEARCH("Stick",$AU2499))=TRUE,IF(Search!$L$8="N","N",1),""))</f>
        <v/>
      </c>
      <c r="T2499" s="9" t="str">
        <f>IF(Search!$O$4="","",IF(COUNTA($AW2499)=1,IF(Search!$O$4="N","N",1),""))</f>
        <v/>
      </c>
      <c r="U2499" s="9" t="str">
        <f>IF(Search!$O$5="","",IF($AW2499="","",IF($AW2499&lt;Search!$O$5,"",1)))</f>
        <v/>
      </c>
      <c r="V2499" s="9" t="str">
        <f>IF(Search!$O$6="","",IF($AW2499="","",IF($AW2499&gt;Search!$O$6,"",1)))</f>
        <v/>
      </c>
      <c r="W2499" s="9" t="str">
        <f>IF(Search!$U$4="","",IF($AX2499="","",1))</f>
        <v/>
      </c>
      <c r="X2499" s="9" t="str">
        <f>IF(Search!$U$5="","",IF(ISNUMBER(SEARCH(Search!$U$5,$AX2499))=TRUE,IF(Search!$U$5="N","N",1),""))</f>
        <v/>
      </c>
      <c r="Y2499" s="9" t="str">
        <f>IF(Search!$U$6="","",IF($AY2499&lt;Search!$U$6,"",1))</f>
        <v/>
      </c>
      <c r="Z2499" s="9" t="str">
        <f>IF(Search!$R$4="","",IF(Inventory!$BA2499&lt;Search!$R$4,"",1))</f>
        <v/>
      </c>
      <c r="AA2499" s="9" t="str">
        <f>IF(Search!$R$5="","",IF($BA2499&gt;Search!$R$5,"",1))</f>
        <v/>
      </c>
      <c r="AB2499" s="9" t="str">
        <f>IF(Search!$R$6="","",IF($BB2499&lt;Search!$R$6,"",1))</f>
        <v/>
      </c>
      <c r="AC2499" s="9" t="str">
        <f>IF(Search!$R$7="","",IF($BB2499&lt;Search!$R$7,"",1))</f>
        <v/>
      </c>
      <c r="AD2499" s="45" t="str">
        <f>IF(COUNTIF($A2499:$AC2499,"n")&gt;0,"",IF(SUM($A2499:$AC2499)=COUNTA(Search!$C$4:$C$8,Search!$F$4:$F$8,Search!$I$4:$I$6,Search!$I$8,Search!$L$4:$L$8,Search!$O$4:$O$8,Search!$R$4:$R$7,Search!$U$4:$U$7)-COUNTIF(Search!$C$4:$U$7,"n"),1+LARGE($AD$1:AD2498,1),""))</f>
        <v/>
      </c>
      <c r="AE2499" s="45" t="str">
        <f t="shared" si="122"/>
        <v/>
      </c>
      <c r="AF2499" s="45" t="str">
        <f>IF(AD2499="","",COUNTIF($AE$1:$AE2498,$AE2499)+RANK($AE2499,$AE$2:$AE$10540,1))</f>
        <v/>
      </c>
      <c r="AG2499" s="45" t="str">
        <f t="shared" si="123"/>
        <v/>
      </c>
      <c r="AH2499" s="45" t="str">
        <f>IF($AD2499="","",COUNTIF($AG$1:$AG2498,$AG2499)+RANK($AG2499,$AG$1:$AG$10539,0))</f>
        <v/>
      </c>
      <c r="AI2499" s="10" t="str">
        <f t="shared" si="120"/>
        <v>2015-16 Upper Deck #467 Dylan DeMelo YG SJS RC   /   $4</v>
      </c>
      <c r="AJ2499" s="11">
        <v>2015</v>
      </c>
      <c r="AK2499" s="17">
        <v>16</v>
      </c>
      <c r="AL2499" s="12" t="s">
        <v>7</v>
      </c>
      <c r="AM2499" s="10">
        <v>467</v>
      </c>
      <c r="AN2499" s="12" t="s">
        <v>2057</v>
      </c>
      <c r="AO2499" s="9" t="s">
        <v>1928</v>
      </c>
      <c r="AP2499" s="9"/>
      <c r="AQ2499" s="9"/>
      <c r="AR2499" s="14" t="s">
        <v>2481</v>
      </c>
      <c r="AS2499" s="9" t="s">
        <v>2</v>
      </c>
      <c r="AT2499" s="9"/>
      <c r="AU2499" s="9"/>
      <c r="AV2499" s="13"/>
      <c r="AW2499" s="13"/>
      <c r="AX2499" s="9"/>
      <c r="AY2499" s="9"/>
      <c r="AZ2499" s="9"/>
      <c r="BA2499" s="33">
        <v>4</v>
      </c>
      <c r="BB2499" s="33"/>
      <c r="BC2499" s="36">
        <v>42860</v>
      </c>
      <c r="BD2499" s="12" t="s">
        <v>1771</v>
      </c>
    </row>
    <row r="2500" spans="1:56" s="12" customFormat="1" x14ac:dyDescent="0.2">
      <c r="A2500" s="9" t="str">
        <f>IF(Search!$C$5="","",IF(COUNTA(Inventory!$AP2500)=1,1,""))</f>
        <v/>
      </c>
      <c r="B2500" s="9" t="str">
        <f>IF(Search!$C$4="","",IF(ISNUMBER(SEARCH(Search!$C$4,$AR2500))=TRUE,1,""))</f>
        <v/>
      </c>
      <c r="C2500" s="9" t="str">
        <f>IF(Search!$C$6="x",IF(COUNTA($AQ2500)=1,1,"N"),IF(COUNTA($AQ2500)=1,"N",""))</f>
        <v/>
      </c>
      <c r="D2500" s="9" t="str">
        <f>IF(Search!$O$8="","",IF(ISNUMBER(SEARCH(Search!$O$8,$BD2500))=TRUE,1,""))</f>
        <v/>
      </c>
      <c r="E2500" s="9" t="str">
        <f>IF(Search!$C$7="","",IF(ISNUMBER(SEARCH(Search!$C$7,$AN2500))=TRUE,1,""))</f>
        <v/>
      </c>
      <c r="F2500" s="9" t="str">
        <f>IF(Search!$C$8="","",IF(ISNUMBER(SEARCH(Search!$C$8,$AO2500))=TRUE,1,""))</f>
        <v/>
      </c>
      <c r="G2500" s="9" t="str">
        <f>IF(Search!$F$4="","",IF(Inventory!$AJ2500&lt;Search!$F$4,"",1))</f>
        <v/>
      </c>
      <c r="H2500" s="9" t="str">
        <f>IF(Search!$F$5="","",IF(Inventory!$AJ2500&gt;Search!$F$5,"",1))</f>
        <v/>
      </c>
      <c r="I2500" s="9" t="str">
        <f>IF(Search!$F$7="","",IF(Search!$F$8="",IF(ISNUMBER(SEARCH(Search!$F$7,$AL2500))=TRUE,1,""),""))</f>
        <v/>
      </c>
      <c r="J2500" s="9" t="str">
        <f>IF($AL2500=Search!$F$8,1,"")</f>
        <v/>
      </c>
      <c r="K2500" s="9" t="str">
        <f>IF(Search!$I$4="","",IF(COUNTA($AS2500)=1,IF(Search!$I$4="N","N",1),""))</f>
        <v/>
      </c>
      <c r="L2500" s="9" t="str">
        <f>IF(Search!$I$5="","",IF($AS2500="RC",1,""))</f>
        <v/>
      </c>
      <c r="M2500" s="9" t="str">
        <f>IF(Search!$I$6="","",IF($AS2500="RCP",1,""))</f>
        <v/>
      </c>
      <c r="N2500" s="9" t="str">
        <f>IF(Search!$I$8="","",IF(COUNTA($AT2500)=1,IF(Search!$I$8="N","N",1),""))</f>
        <v/>
      </c>
      <c r="O2500" s="9" t="str">
        <f>IF(Search!$L$4="","",IF(COUNTA($AU2500)=1,IF(Search!$L$4="N","N",1),""))</f>
        <v/>
      </c>
      <c r="P2500" s="9" t="str">
        <f>IF(Search!$L$5="","",IF(ISNUMBER(SEARCH("Jersey",$AU2500))=TRUE,IF(Search!$L$5="N","N",1),""))</f>
        <v/>
      </c>
      <c r="Q2500" s="9" t="str">
        <f>IF(Search!$L$6="","",IF(ISNUMBER(SEARCH("Patch",$AU2500))=TRUE,IF(Search!$L$6="N","N",1),""))</f>
        <v/>
      </c>
      <c r="R2500" s="9" t="str">
        <f>IF(Search!$L$7="","",IF(ISNUMBER(SEARCH("Shield",$AU2500))=TRUE,IF(Search!$L$7="N","N",1),""))</f>
        <v/>
      </c>
      <c r="S2500" s="9" t="str">
        <f>IF(Search!$L$8="","",IF(ISNUMBER(SEARCH("Stick",$AU2500))=TRUE,IF(Search!$L$8="N","N",1),""))</f>
        <v/>
      </c>
      <c r="T2500" s="9" t="str">
        <f>IF(Search!$O$4="","",IF(COUNTA($AW2500)=1,IF(Search!$O$4="N","N",1),""))</f>
        <v/>
      </c>
      <c r="U2500" s="9" t="str">
        <f>IF(Search!$O$5="","",IF($AW2500="","",IF($AW2500&lt;Search!$O$5,"",1)))</f>
        <v/>
      </c>
      <c r="V2500" s="9" t="str">
        <f>IF(Search!$O$6="","",IF($AW2500="","",IF($AW2500&gt;Search!$O$6,"",1)))</f>
        <v/>
      </c>
      <c r="W2500" s="9" t="str">
        <f>IF(Search!$U$4="","",IF($AX2500="","",1))</f>
        <v/>
      </c>
      <c r="X2500" s="9" t="str">
        <f>IF(Search!$U$5="","",IF(ISNUMBER(SEARCH(Search!$U$5,$AX2500))=TRUE,IF(Search!$U$5="N","N",1),""))</f>
        <v/>
      </c>
      <c r="Y2500" s="9" t="str">
        <f>IF(Search!$U$6="","",IF($AY2500&lt;Search!$U$6,"",1))</f>
        <v/>
      </c>
      <c r="Z2500" s="9" t="str">
        <f>IF(Search!$R$4="","",IF(Inventory!$BA2500&lt;Search!$R$4,"",1))</f>
        <v/>
      </c>
      <c r="AA2500" s="9" t="str">
        <f>IF(Search!$R$5="","",IF($BA2500&gt;Search!$R$5,"",1))</f>
        <v/>
      </c>
      <c r="AB2500" s="9" t="str">
        <f>IF(Search!$R$6="","",IF($BB2500&lt;Search!$R$6,"",1))</f>
        <v/>
      </c>
      <c r="AC2500" s="9" t="str">
        <f>IF(Search!$R$7="","",IF($BB2500&lt;Search!$R$7,"",1))</f>
        <v/>
      </c>
      <c r="AD2500" s="45" t="str">
        <f>IF(COUNTIF($A2500:$AC2500,"n")&gt;0,"",IF(SUM($A2500:$AC2500)=COUNTA(Search!$C$4:$C$8,Search!$F$4:$F$8,Search!$I$4:$I$6,Search!$I$8,Search!$L$4:$L$8,Search!$O$4:$O$8,Search!$R$4:$R$7,Search!$U$4:$U$7)-COUNTIF(Search!$C$4:$U$7,"n"),1+LARGE($AD$1:AD2499,1),""))</f>
        <v/>
      </c>
      <c r="AE2500" s="45" t="str">
        <f t="shared" ref="AE2500:AE2563" si="124">IF(AD2500="","",COUNTIF($AN$2:$AN$10540,"&lt;="&amp;AN2500))</f>
        <v/>
      </c>
      <c r="AF2500" s="45" t="str">
        <f>IF(AD2500="","",COUNTIF($AE$1:$AE2499,$AE2500)+RANK($AE2500,$AE$2:$AE$10540,1))</f>
        <v/>
      </c>
      <c r="AG2500" s="45" t="str">
        <f t="shared" ref="AG2500:AG2563" si="125">IF($AD2500="","",COUNTIF($BA$2:$BA$10540,"&lt;="&amp;$BA2500))</f>
        <v/>
      </c>
      <c r="AH2500" s="45" t="str">
        <f>IF($AD2500="","",COUNTIF($AG$1:$AG2499,$AG2500)+RANK($AG2500,$AG$1:$AG$10539,0))</f>
        <v/>
      </c>
      <c r="AI2500" s="10" t="str">
        <f t="shared" si="120"/>
        <v>2015-16 Upper Deck #468 Mark Alt YG PHI RC   /   $3</v>
      </c>
      <c r="AJ2500" s="11">
        <v>2015</v>
      </c>
      <c r="AK2500" s="17">
        <v>16</v>
      </c>
      <c r="AL2500" s="12" t="s">
        <v>7</v>
      </c>
      <c r="AM2500" s="10">
        <v>468</v>
      </c>
      <c r="AN2500" s="12" t="s">
        <v>2058</v>
      </c>
      <c r="AO2500" s="9" t="s">
        <v>1907</v>
      </c>
      <c r="AP2500" s="9"/>
      <c r="AQ2500" s="9"/>
      <c r="AR2500" s="14" t="s">
        <v>2481</v>
      </c>
      <c r="AS2500" s="9" t="s">
        <v>2</v>
      </c>
      <c r="AT2500" s="9"/>
      <c r="AU2500" s="9"/>
      <c r="AV2500" s="13"/>
      <c r="AW2500" s="13"/>
      <c r="AX2500" s="9"/>
      <c r="AY2500" s="9"/>
      <c r="AZ2500" s="9"/>
      <c r="BA2500" s="33">
        <v>3</v>
      </c>
      <c r="BB2500" s="33"/>
      <c r="BC2500" s="36">
        <v>42860</v>
      </c>
      <c r="BD2500" s="12" t="s">
        <v>1771</v>
      </c>
    </row>
    <row r="2501" spans="1:56" s="12" customFormat="1" x14ac:dyDescent="0.2">
      <c r="A2501" s="9" t="str">
        <f>IF(Search!$C$5="","",IF(COUNTA(Inventory!$AP2501)=1,1,""))</f>
        <v/>
      </c>
      <c r="B2501" s="9" t="str">
        <f>IF(Search!$C$4="","",IF(ISNUMBER(SEARCH(Search!$C$4,$AR2501))=TRUE,1,""))</f>
        <v/>
      </c>
      <c r="C2501" s="9" t="str">
        <f>IF(Search!$C$6="x",IF(COUNTA($AQ2501)=1,1,"N"),IF(COUNTA($AQ2501)=1,"N",""))</f>
        <v/>
      </c>
      <c r="D2501" s="9" t="str">
        <f>IF(Search!$O$8="","",IF(ISNUMBER(SEARCH(Search!$O$8,$BD2501))=TRUE,1,""))</f>
        <v/>
      </c>
      <c r="E2501" s="9" t="str">
        <f>IF(Search!$C$7="","",IF(ISNUMBER(SEARCH(Search!$C$7,$AN2501))=TRUE,1,""))</f>
        <v/>
      </c>
      <c r="F2501" s="9" t="str">
        <f>IF(Search!$C$8="","",IF(ISNUMBER(SEARCH(Search!$C$8,$AO2501))=TRUE,1,""))</f>
        <v/>
      </c>
      <c r="G2501" s="9" t="str">
        <f>IF(Search!$F$4="","",IF(Inventory!$AJ2501&lt;Search!$F$4,"",1))</f>
        <v/>
      </c>
      <c r="H2501" s="9" t="str">
        <f>IF(Search!$F$5="","",IF(Inventory!$AJ2501&gt;Search!$F$5,"",1))</f>
        <v/>
      </c>
      <c r="I2501" s="9" t="str">
        <f>IF(Search!$F$7="","",IF(Search!$F$8="",IF(ISNUMBER(SEARCH(Search!$F$7,$AL2501))=TRUE,1,""),""))</f>
        <v/>
      </c>
      <c r="J2501" s="9" t="str">
        <f>IF($AL2501=Search!$F$8,1,"")</f>
        <v/>
      </c>
      <c r="K2501" s="9" t="str">
        <f>IF(Search!$I$4="","",IF(COUNTA($AS2501)=1,IF(Search!$I$4="N","N",1),""))</f>
        <v/>
      </c>
      <c r="L2501" s="9" t="str">
        <f>IF(Search!$I$5="","",IF($AS2501="RC",1,""))</f>
        <v/>
      </c>
      <c r="M2501" s="9" t="str">
        <f>IF(Search!$I$6="","",IF($AS2501="RCP",1,""))</f>
        <v/>
      </c>
      <c r="N2501" s="9" t="str">
        <f>IF(Search!$I$8="","",IF(COUNTA($AT2501)=1,IF(Search!$I$8="N","N",1),""))</f>
        <v/>
      </c>
      <c r="O2501" s="9" t="str">
        <f>IF(Search!$L$4="","",IF(COUNTA($AU2501)=1,IF(Search!$L$4="N","N",1),""))</f>
        <v/>
      </c>
      <c r="P2501" s="9" t="str">
        <f>IF(Search!$L$5="","",IF(ISNUMBER(SEARCH("Jersey",$AU2501))=TRUE,IF(Search!$L$5="N","N",1),""))</f>
        <v/>
      </c>
      <c r="Q2501" s="9" t="str">
        <f>IF(Search!$L$6="","",IF(ISNUMBER(SEARCH("Patch",$AU2501))=TRUE,IF(Search!$L$6="N","N",1),""))</f>
        <v/>
      </c>
      <c r="R2501" s="9" t="str">
        <f>IF(Search!$L$7="","",IF(ISNUMBER(SEARCH("Shield",$AU2501))=TRUE,IF(Search!$L$7="N","N",1),""))</f>
        <v/>
      </c>
      <c r="S2501" s="9" t="str">
        <f>IF(Search!$L$8="","",IF(ISNUMBER(SEARCH("Stick",$AU2501))=TRUE,IF(Search!$L$8="N","N",1),""))</f>
        <v/>
      </c>
      <c r="T2501" s="9" t="str">
        <f>IF(Search!$O$4="","",IF(COUNTA($AW2501)=1,IF(Search!$O$4="N","N",1),""))</f>
        <v/>
      </c>
      <c r="U2501" s="9" t="str">
        <f>IF(Search!$O$5="","",IF($AW2501="","",IF($AW2501&lt;Search!$O$5,"",1)))</f>
        <v/>
      </c>
      <c r="V2501" s="9" t="str">
        <f>IF(Search!$O$6="","",IF($AW2501="","",IF($AW2501&gt;Search!$O$6,"",1)))</f>
        <v/>
      </c>
      <c r="W2501" s="9" t="str">
        <f>IF(Search!$U$4="","",IF($AX2501="","",1))</f>
        <v/>
      </c>
      <c r="X2501" s="9" t="str">
        <f>IF(Search!$U$5="","",IF(ISNUMBER(SEARCH(Search!$U$5,$AX2501))=TRUE,IF(Search!$U$5="N","N",1),""))</f>
        <v/>
      </c>
      <c r="Y2501" s="9" t="str">
        <f>IF(Search!$U$6="","",IF($AY2501&lt;Search!$U$6,"",1))</f>
        <v/>
      </c>
      <c r="Z2501" s="9" t="str">
        <f>IF(Search!$R$4="","",IF(Inventory!$BA2501&lt;Search!$R$4,"",1))</f>
        <v/>
      </c>
      <c r="AA2501" s="9" t="str">
        <f>IF(Search!$R$5="","",IF($BA2501&gt;Search!$R$5,"",1))</f>
        <v/>
      </c>
      <c r="AB2501" s="9" t="str">
        <f>IF(Search!$R$6="","",IF($BB2501&lt;Search!$R$6,"",1))</f>
        <v/>
      </c>
      <c r="AC2501" s="9" t="str">
        <f>IF(Search!$R$7="","",IF($BB2501&lt;Search!$R$7,"",1))</f>
        <v/>
      </c>
      <c r="AD2501" s="45" t="str">
        <f>IF(COUNTIF($A2501:$AC2501,"n")&gt;0,"",IF(SUM($A2501:$AC2501)=COUNTA(Search!$C$4:$C$8,Search!$F$4:$F$8,Search!$I$4:$I$6,Search!$I$8,Search!$L$4:$L$8,Search!$O$4:$O$8,Search!$R$4:$R$7,Search!$U$4:$U$7)-COUNTIF(Search!$C$4:$U$7,"n"),1+LARGE($AD$1:AD2500,1),""))</f>
        <v/>
      </c>
      <c r="AE2501" s="45" t="str">
        <f t="shared" si="124"/>
        <v/>
      </c>
      <c r="AF2501" s="45" t="str">
        <f>IF(AD2501="","",COUNTIF($AE$1:$AE2500,$AE2501)+RANK($AE2501,$AE$2:$AE$10540,1))</f>
        <v/>
      </c>
      <c r="AG2501" s="45" t="str">
        <f t="shared" si="125"/>
        <v/>
      </c>
      <c r="AH2501" s="45" t="str">
        <f>IF($AD2501="","",COUNTIF($AG$1:$AG2500,$AG2501)+RANK($AG2501,$AG$1:$AG$10539,0))</f>
        <v/>
      </c>
      <c r="AI2501" s="10" t="str">
        <f t="shared" si="120"/>
        <v>2015-16 Upper Deck #469 Jaccob Slavin YG CAR RC   /   $4</v>
      </c>
      <c r="AJ2501" s="11">
        <v>2015</v>
      </c>
      <c r="AK2501" s="17">
        <v>16</v>
      </c>
      <c r="AL2501" s="12" t="s">
        <v>7</v>
      </c>
      <c r="AM2501" s="10">
        <v>469</v>
      </c>
      <c r="AN2501" s="12" t="s">
        <v>2059</v>
      </c>
      <c r="AO2501" s="9" t="s">
        <v>1921</v>
      </c>
      <c r="AP2501" s="9"/>
      <c r="AQ2501" s="9"/>
      <c r="AR2501" s="14" t="s">
        <v>2481</v>
      </c>
      <c r="AS2501" s="9" t="s">
        <v>2</v>
      </c>
      <c r="AT2501" s="9"/>
      <c r="AU2501" s="9"/>
      <c r="AV2501" s="13"/>
      <c r="AW2501" s="13"/>
      <c r="AX2501" s="9"/>
      <c r="AY2501" s="9"/>
      <c r="AZ2501" s="9"/>
      <c r="BA2501" s="33">
        <v>4</v>
      </c>
      <c r="BB2501" s="33"/>
      <c r="BC2501" s="36">
        <v>42860</v>
      </c>
      <c r="BD2501" s="12" t="s">
        <v>1771</v>
      </c>
    </row>
    <row r="2502" spans="1:56" s="12" customFormat="1" x14ac:dyDescent="0.2">
      <c r="A2502" s="9" t="str">
        <f>IF(Search!$C$5="","",IF(COUNTA(Inventory!$AP2502)=1,1,""))</f>
        <v/>
      </c>
      <c r="B2502" s="9" t="str">
        <f>IF(Search!$C$4="","",IF(ISNUMBER(SEARCH(Search!$C$4,$AR2502))=TRUE,1,""))</f>
        <v/>
      </c>
      <c r="C2502" s="9" t="str">
        <f>IF(Search!$C$6="x",IF(COUNTA($AQ2502)=1,1,"N"),IF(COUNTA($AQ2502)=1,"N",""))</f>
        <v>N</v>
      </c>
      <c r="D2502" s="9" t="str">
        <f>IF(Search!$O$8="","",IF(ISNUMBER(SEARCH(Search!$O$8,$BD2502))=TRUE,1,""))</f>
        <v/>
      </c>
      <c r="E2502" s="9" t="str">
        <f>IF(Search!$C$7="","",IF(ISNUMBER(SEARCH(Search!$C$7,$AN2502))=TRUE,1,""))</f>
        <v/>
      </c>
      <c r="F2502" s="9" t="str">
        <f>IF(Search!$C$8="","",IF(ISNUMBER(SEARCH(Search!$C$8,$AO2502))=TRUE,1,""))</f>
        <v/>
      </c>
      <c r="G2502" s="9" t="str">
        <f>IF(Search!$F$4="","",IF(Inventory!$AJ2502&lt;Search!$F$4,"",1))</f>
        <v/>
      </c>
      <c r="H2502" s="9" t="str">
        <f>IF(Search!$F$5="","",IF(Inventory!$AJ2502&gt;Search!$F$5,"",1))</f>
        <v/>
      </c>
      <c r="I2502" s="9" t="str">
        <f>IF(Search!$F$7="","",IF(Search!$F$8="",IF(ISNUMBER(SEARCH(Search!$F$7,$AL2502))=TRUE,1,""),""))</f>
        <v/>
      </c>
      <c r="J2502" s="9" t="str">
        <f>IF($AL2502=Search!$F$8,1,"")</f>
        <v/>
      </c>
      <c r="K2502" s="9" t="str">
        <f>IF(Search!$I$4="","",IF(COUNTA($AS2502)=1,IF(Search!$I$4="N","N",1),""))</f>
        <v/>
      </c>
      <c r="L2502" s="9" t="str">
        <f>IF(Search!$I$5="","",IF($AS2502="RC",1,""))</f>
        <v/>
      </c>
      <c r="M2502" s="9" t="str">
        <f>IF(Search!$I$6="","",IF($AS2502="RCP",1,""))</f>
        <v/>
      </c>
      <c r="N2502" s="9" t="str">
        <f>IF(Search!$I$8="","",IF(COUNTA($AT2502)=1,IF(Search!$I$8="N","N",1),""))</f>
        <v/>
      </c>
      <c r="O2502" s="9" t="str">
        <f>IF(Search!$L$4="","",IF(COUNTA($AU2502)=1,IF(Search!$L$4="N","N",1),""))</f>
        <v/>
      </c>
      <c r="P2502" s="9" t="str">
        <f>IF(Search!$L$5="","",IF(ISNUMBER(SEARCH("Jersey",$AU2502))=TRUE,IF(Search!$L$5="N","N",1),""))</f>
        <v/>
      </c>
      <c r="Q2502" s="9" t="str">
        <f>IF(Search!$L$6="","",IF(ISNUMBER(SEARCH("Patch",$AU2502))=TRUE,IF(Search!$L$6="N","N",1),""))</f>
        <v/>
      </c>
      <c r="R2502" s="9" t="str">
        <f>IF(Search!$L$7="","",IF(ISNUMBER(SEARCH("Shield",$AU2502))=TRUE,IF(Search!$L$7="N","N",1),""))</f>
        <v/>
      </c>
      <c r="S2502" s="9" t="str">
        <f>IF(Search!$L$8="","",IF(ISNUMBER(SEARCH("Stick",$AU2502))=TRUE,IF(Search!$L$8="N","N",1),""))</f>
        <v/>
      </c>
      <c r="T2502" s="9" t="str">
        <f>IF(Search!$O$4="","",IF(COUNTA($AW2502)=1,IF(Search!$O$4="N","N",1),""))</f>
        <v/>
      </c>
      <c r="U2502" s="9" t="str">
        <f>IF(Search!$O$5="","",IF($AW2502="","",IF($AW2502&lt;Search!$O$5,"",1)))</f>
        <v/>
      </c>
      <c r="V2502" s="9" t="str">
        <f>IF(Search!$O$6="","",IF($AW2502="","",IF($AW2502&gt;Search!$O$6,"",1)))</f>
        <v/>
      </c>
      <c r="W2502" s="9" t="str">
        <f>IF(Search!$U$4="","",IF($AX2502="","",1))</f>
        <v/>
      </c>
      <c r="X2502" s="9" t="str">
        <f>IF(Search!$U$5="","",IF(ISNUMBER(SEARCH(Search!$U$5,$AX2502))=TRUE,IF(Search!$U$5="N","N",1),""))</f>
        <v/>
      </c>
      <c r="Y2502" s="9" t="str">
        <f>IF(Search!$U$6="","",IF($AY2502&lt;Search!$U$6,"",1))</f>
        <v/>
      </c>
      <c r="Z2502" s="9" t="str">
        <f>IF(Search!$R$4="","",IF(Inventory!$BA2502&lt;Search!$R$4,"",1))</f>
        <v/>
      </c>
      <c r="AA2502" s="9" t="str">
        <f>IF(Search!$R$5="","",IF($BA2502&gt;Search!$R$5,"",1))</f>
        <v/>
      </c>
      <c r="AB2502" s="9" t="str">
        <f>IF(Search!$R$6="","",IF($BB2502&lt;Search!$R$6,"",1))</f>
        <v/>
      </c>
      <c r="AC2502" s="9" t="str">
        <f>IF(Search!$R$7="","",IF($BB2502&lt;Search!$R$7,"",1))</f>
        <v/>
      </c>
      <c r="AD2502" s="45" t="str">
        <f>IF(COUNTIF($A2502:$AC2502,"n")&gt;0,"",IF(SUM($A2502:$AC2502)=COUNTA(Search!$C$4:$C$8,Search!$F$4:$F$8,Search!$I$4:$I$6,Search!$I$8,Search!$L$4:$L$8,Search!$O$4:$O$8,Search!$R$4:$R$7,Search!$U$4:$U$7)-COUNTIF(Search!$C$4:$U$7,"n"),1+LARGE($AD$1:AD2501,1),""))</f>
        <v/>
      </c>
      <c r="AE2502" s="45" t="str">
        <f t="shared" si="124"/>
        <v/>
      </c>
      <c r="AF2502" s="45" t="str">
        <f>IF(AD2502="","",COUNTIF($AE$1:$AE2501,$AE2502)+RANK($AE2502,$AE$2:$AE$10540,1))</f>
        <v/>
      </c>
      <c r="AG2502" s="45" t="str">
        <f t="shared" si="125"/>
        <v/>
      </c>
      <c r="AH2502" s="45" t="str">
        <f>IF($AD2502="","",COUNTIF($AG$1:$AG2501,$AG2502)+RANK($AG2502,$AG$1:$AG$10539,0))</f>
        <v/>
      </c>
      <c r="AI2502" s="10" t="str">
        <f t="shared" si="120"/>
        <v>2015-16 Upper Deck #470 Alexandre Brenier YG  RC   /   $4</v>
      </c>
      <c r="AJ2502" s="11">
        <v>2015</v>
      </c>
      <c r="AK2502" s="17">
        <v>16</v>
      </c>
      <c r="AL2502" s="12" t="s">
        <v>7</v>
      </c>
      <c r="AM2502" s="10">
        <v>470</v>
      </c>
      <c r="AN2502" s="12" t="s">
        <v>2608</v>
      </c>
      <c r="AO2502" s="9"/>
      <c r="AP2502" s="9"/>
      <c r="AQ2502" s="9" t="s">
        <v>2543</v>
      </c>
      <c r="AR2502" s="14"/>
      <c r="AS2502" s="9" t="s">
        <v>2</v>
      </c>
      <c r="AT2502" s="9"/>
      <c r="AU2502" s="9"/>
      <c r="AV2502" s="13"/>
      <c r="AW2502" s="13"/>
      <c r="AX2502" s="9"/>
      <c r="AY2502" s="9"/>
      <c r="AZ2502" s="9"/>
      <c r="BA2502" s="33">
        <v>4</v>
      </c>
      <c r="BB2502" s="33"/>
      <c r="BC2502" s="36"/>
    </row>
    <row r="2503" spans="1:56" s="12" customFormat="1" x14ac:dyDescent="0.2">
      <c r="A2503" s="9" t="str">
        <f>IF(Search!$C$5="","",IF(COUNTA(Inventory!$AP2503)=1,1,""))</f>
        <v/>
      </c>
      <c r="B2503" s="9" t="str">
        <f>IF(Search!$C$4="","",IF(ISNUMBER(SEARCH(Search!$C$4,$AR2503))=TRUE,1,""))</f>
        <v/>
      </c>
      <c r="C2503" s="9" t="str">
        <f>IF(Search!$C$6="x",IF(COUNTA($AQ2503)=1,1,"N"),IF(COUNTA($AQ2503)=1,"N",""))</f>
        <v/>
      </c>
      <c r="D2503" s="9" t="str">
        <f>IF(Search!$O$8="","",IF(ISNUMBER(SEARCH(Search!$O$8,$BD2503))=TRUE,1,""))</f>
        <v/>
      </c>
      <c r="E2503" s="9" t="str">
        <f>IF(Search!$C$7="","",IF(ISNUMBER(SEARCH(Search!$C$7,$AN2503))=TRUE,1,""))</f>
        <v/>
      </c>
      <c r="F2503" s="9" t="str">
        <f>IF(Search!$C$8="","",IF(ISNUMBER(SEARCH(Search!$C$8,$AO2503))=TRUE,1,""))</f>
        <v/>
      </c>
      <c r="G2503" s="9" t="str">
        <f>IF(Search!$F$4="","",IF(Inventory!$AJ2503&lt;Search!$F$4,"",1))</f>
        <v/>
      </c>
      <c r="H2503" s="9" t="str">
        <f>IF(Search!$F$5="","",IF(Inventory!$AJ2503&gt;Search!$F$5,"",1))</f>
        <v/>
      </c>
      <c r="I2503" s="9" t="str">
        <f>IF(Search!$F$7="","",IF(Search!$F$8="",IF(ISNUMBER(SEARCH(Search!$F$7,$AL2503))=TRUE,1,""),""))</f>
        <v/>
      </c>
      <c r="J2503" s="9" t="str">
        <f>IF($AL2503=Search!$F$8,1,"")</f>
        <v/>
      </c>
      <c r="K2503" s="9" t="str">
        <f>IF(Search!$I$4="","",IF(COUNTA($AS2503)=1,IF(Search!$I$4="N","N",1),""))</f>
        <v/>
      </c>
      <c r="L2503" s="9" t="str">
        <f>IF(Search!$I$5="","",IF($AS2503="RC",1,""))</f>
        <v/>
      </c>
      <c r="M2503" s="9" t="str">
        <f>IF(Search!$I$6="","",IF($AS2503="RCP",1,""))</f>
        <v/>
      </c>
      <c r="N2503" s="9" t="str">
        <f>IF(Search!$I$8="","",IF(COUNTA($AT2503)=1,IF(Search!$I$8="N","N",1),""))</f>
        <v/>
      </c>
      <c r="O2503" s="9" t="str">
        <f>IF(Search!$L$4="","",IF(COUNTA($AU2503)=1,IF(Search!$L$4="N","N",1),""))</f>
        <v/>
      </c>
      <c r="P2503" s="9" t="str">
        <f>IF(Search!$L$5="","",IF(ISNUMBER(SEARCH("Jersey",$AU2503))=TRUE,IF(Search!$L$5="N","N",1),""))</f>
        <v/>
      </c>
      <c r="Q2503" s="9" t="str">
        <f>IF(Search!$L$6="","",IF(ISNUMBER(SEARCH("Patch",$AU2503))=TRUE,IF(Search!$L$6="N","N",1),""))</f>
        <v/>
      </c>
      <c r="R2503" s="9" t="str">
        <f>IF(Search!$L$7="","",IF(ISNUMBER(SEARCH("Shield",$AU2503))=TRUE,IF(Search!$L$7="N","N",1),""))</f>
        <v/>
      </c>
      <c r="S2503" s="9" t="str">
        <f>IF(Search!$L$8="","",IF(ISNUMBER(SEARCH("Stick",$AU2503))=TRUE,IF(Search!$L$8="N","N",1),""))</f>
        <v/>
      </c>
      <c r="T2503" s="9" t="str">
        <f>IF(Search!$O$4="","",IF(COUNTA($AW2503)=1,IF(Search!$O$4="N","N",1),""))</f>
        <v/>
      </c>
      <c r="U2503" s="9" t="str">
        <f>IF(Search!$O$5="","",IF($AW2503="","",IF($AW2503&lt;Search!$O$5,"",1)))</f>
        <v/>
      </c>
      <c r="V2503" s="9" t="str">
        <f>IF(Search!$O$6="","",IF($AW2503="","",IF($AW2503&gt;Search!$O$6,"",1)))</f>
        <v/>
      </c>
      <c r="W2503" s="9" t="str">
        <f>IF(Search!$U$4="","",IF($AX2503="","",1))</f>
        <v/>
      </c>
      <c r="X2503" s="9" t="str">
        <f>IF(Search!$U$5="","",IF(ISNUMBER(SEARCH(Search!$U$5,$AX2503))=TRUE,IF(Search!$U$5="N","N",1),""))</f>
        <v/>
      </c>
      <c r="Y2503" s="9" t="str">
        <f>IF(Search!$U$6="","",IF($AY2503&lt;Search!$U$6,"",1))</f>
        <v/>
      </c>
      <c r="Z2503" s="9" t="str">
        <f>IF(Search!$R$4="","",IF(Inventory!$BA2503&lt;Search!$R$4,"",1))</f>
        <v/>
      </c>
      <c r="AA2503" s="9" t="str">
        <f>IF(Search!$R$5="","",IF($BA2503&gt;Search!$R$5,"",1))</f>
        <v/>
      </c>
      <c r="AB2503" s="9" t="str">
        <f>IF(Search!$R$6="","",IF($BB2503&lt;Search!$R$6,"",1))</f>
        <v/>
      </c>
      <c r="AC2503" s="9" t="str">
        <f>IF(Search!$R$7="","",IF($BB2503&lt;Search!$R$7,"",1))</f>
        <v/>
      </c>
      <c r="AD2503" s="45" t="str">
        <f>IF(COUNTIF($A2503:$AC2503,"n")&gt;0,"",IF(SUM($A2503:$AC2503)=COUNTA(Search!$C$4:$C$8,Search!$F$4:$F$8,Search!$I$4:$I$6,Search!$I$8,Search!$L$4:$L$8,Search!$O$4:$O$8,Search!$R$4:$R$7,Search!$U$4:$U$7)-COUNTIF(Search!$C$4:$U$7,"n"),1+LARGE($AD$1:AD2502,1),""))</f>
        <v/>
      </c>
      <c r="AE2503" s="45" t="str">
        <f t="shared" si="124"/>
        <v/>
      </c>
      <c r="AF2503" s="45" t="str">
        <f>IF(AD2503="","",COUNTIF($AE$1:$AE2502,$AE2503)+RANK($AE2503,$AE$2:$AE$10540,1))</f>
        <v/>
      </c>
      <c r="AG2503" s="45" t="str">
        <f t="shared" si="125"/>
        <v/>
      </c>
      <c r="AH2503" s="45" t="str">
        <f>IF($AD2503="","",COUNTIF($AG$1:$AG2502,$AG2503)+RANK($AG2503,$AG$1:$AG$10539,0))</f>
        <v/>
      </c>
      <c r="AI2503" s="10" t="str">
        <f t="shared" ref="AI2503:AI2566" si="126">CONCATENATE(AJ2503,"-",AK2503," ",AL2503," #",AM2503," ",AN2503," ",AO2503," ",AS2503," ",AT2503," ",AU2503," ",AV2503,"/",AW2503," ",AX2503," ",AY2503,AZ2503," $",BA2503)</f>
        <v>2015-16 Upper Deck #471 Louis Domingue YG ARI RC   /   $4</v>
      </c>
      <c r="AJ2503" s="11">
        <v>2015</v>
      </c>
      <c r="AK2503" s="17">
        <v>16</v>
      </c>
      <c r="AL2503" s="12" t="s">
        <v>7</v>
      </c>
      <c r="AM2503" s="10">
        <v>471</v>
      </c>
      <c r="AN2503" s="12" t="s">
        <v>2060</v>
      </c>
      <c r="AO2503" s="9" t="s">
        <v>1953</v>
      </c>
      <c r="AP2503" s="9"/>
      <c r="AQ2503" s="9"/>
      <c r="AR2503" s="14" t="s">
        <v>2481</v>
      </c>
      <c r="AS2503" s="9" t="s">
        <v>2</v>
      </c>
      <c r="AT2503" s="9"/>
      <c r="AU2503" s="9"/>
      <c r="AV2503" s="13"/>
      <c r="AW2503" s="13"/>
      <c r="AX2503" s="9"/>
      <c r="AY2503" s="9"/>
      <c r="AZ2503" s="9"/>
      <c r="BA2503" s="33">
        <v>4</v>
      </c>
      <c r="BB2503" s="33"/>
      <c r="BC2503" s="36">
        <v>42860</v>
      </c>
      <c r="BD2503" s="12" t="s">
        <v>1771</v>
      </c>
    </row>
    <row r="2504" spans="1:56" s="12" customFormat="1" x14ac:dyDescent="0.2">
      <c r="A2504" s="9" t="str">
        <f>IF(Search!$C$5="","",IF(COUNTA(Inventory!$AP2504)=1,1,""))</f>
        <v/>
      </c>
      <c r="B2504" s="9" t="str">
        <f>IF(Search!$C$4="","",IF(ISNUMBER(SEARCH(Search!$C$4,$AR2504))=TRUE,1,""))</f>
        <v/>
      </c>
      <c r="C2504" s="9" t="str">
        <f>IF(Search!$C$6="x",IF(COUNTA($AQ2504)=1,1,"N"),IF(COUNTA($AQ2504)=1,"N",""))</f>
        <v/>
      </c>
      <c r="D2504" s="9" t="str">
        <f>IF(Search!$O$8="","",IF(ISNUMBER(SEARCH(Search!$O$8,$BD2504))=TRUE,1,""))</f>
        <v/>
      </c>
      <c r="E2504" s="9" t="str">
        <f>IF(Search!$C$7="","",IF(ISNUMBER(SEARCH(Search!$C$7,$AN2504))=TRUE,1,""))</f>
        <v/>
      </c>
      <c r="F2504" s="9" t="str">
        <f>IF(Search!$C$8="","",IF(ISNUMBER(SEARCH(Search!$C$8,$AO2504))=TRUE,1,""))</f>
        <v/>
      </c>
      <c r="G2504" s="9" t="str">
        <f>IF(Search!$F$4="","",IF(Inventory!$AJ2504&lt;Search!$F$4,"",1))</f>
        <v/>
      </c>
      <c r="H2504" s="9" t="str">
        <f>IF(Search!$F$5="","",IF(Inventory!$AJ2504&gt;Search!$F$5,"",1))</f>
        <v/>
      </c>
      <c r="I2504" s="9" t="str">
        <f>IF(Search!$F$7="","",IF(Search!$F$8="",IF(ISNUMBER(SEARCH(Search!$F$7,$AL2504))=TRUE,1,""),""))</f>
        <v/>
      </c>
      <c r="J2504" s="9" t="str">
        <f>IF($AL2504=Search!$F$8,1,"")</f>
        <v/>
      </c>
      <c r="K2504" s="9" t="str">
        <f>IF(Search!$I$4="","",IF(COUNTA($AS2504)=1,IF(Search!$I$4="N","N",1),""))</f>
        <v/>
      </c>
      <c r="L2504" s="9" t="str">
        <f>IF(Search!$I$5="","",IF($AS2504="RC",1,""))</f>
        <v/>
      </c>
      <c r="M2504" s="9" t="str">
        <f>IF(Search!$I$6="","",IF($AS2504="RCP",1,""))</f>
        <v/>
      </c>
      <c r="N2504" s="9" t="str">
        <f>IF(Search!$I$8="","",IF(COUNTA($AT2504)=1,IF(Search!$I$8="N","N",1),""))</f>
        <v/>
      </c>
      <c r="O2504" s="9" t="str">
        <f>IF(Search!$L$4="","",IF(COUNTA($AU2504)=1,IF(Search!$L$4="N","N",1),""))</f>
        <v/>
      </c>
      <c r="P2504" s="9" t="str">
        <f>IF(Search!$L$5="","",IF(ISNUMBER(SEARCH("Jersey",$AU2504))=TRUE,IF(Search!$L$5="N","N",1),""))</f>
        <v/>
      </c>
      <c r="Q2504" s="9" t="str">
        <f>IF(Search!$L$6="","",IF(ISNUMBER(SEARCH("Patch",$AU2504))=TRUE,IF(Search!$L$6="N","N",1),""))</f>
        <v/>
      </c>
      <c r="R2504" s="9" t="str">
        <f>IF(Search!$L$7="","",IF(ISNUMBER(SEARCH("Shield",$AU2504))=TRUE,IF(Search!$L$7="N","N",1),""))</f>
        <v/>
      </c>
      <c r="S2504" s="9" t="str">
        <f>IF(Search!$L$8="","",IF(ISNUMBER(SEARCH("Stick",$AU2504))=TRUE,IF(Search!$L$8="N","N",1),""))</f>
        <v/>
      </c>
      <c r="T2504" s="9" t="str">
        <f>IF(Search!$O$4="","",IF(COUNTA($AW2504)=1,IF(Search!$O$4="N","N",1),""))</f>
        <v/>
      </c>
      <c r="U2504" s="9" t="str">
        <f>IF(Search!$O$5="","",IF($AW2504="","",IF($AW2504&lt;Search!$O$5,"",1)))</f>
        <v/>
      </c>
      <c r="V2504" s="9" t="str">
        <f>IF(Search!$O$6="","",IF($AW2504="","",IF($AW2504&gt;Search!$O$6,"",1)))</f>
        <v/>
      </c>
      <c r="W2504" s="9" t="str">
        <f>IF(Search!$U$4="","",IF($AX2504="","",1))</f>
        <v/>
      </c>
      <c r="X2504" s="9" t="str">
        <f>IF(Search!$U$5="","",IF(ISNUMBER(SEARCH(Search!$U$5,$AX2504))=TRUE,IF(Search!$U$5="N","N",1),""))</f>
        <v/>
      </c>
      <c r="Y2504" s="9" t="str">
        <f>IF(Search!$U$6="","",IF($AY2504&lt;Search!$U$6,"",1))</f>
        <v/>
      </c>
      <c r="Z2504" s="9" t="str">
        <f>IF(Search!$R$4="","",IF(Inventory!$BA2504&lt;Search!$R$4,"",1))</f>
        <v/>
      </c>
      <c r="AA2504" s="9" t="str">
        <f>IF(Search!$R$5="","",IF($BA2504&gt;Search!$R$5,"",1))</f>
        <v/>
      </c>
      <c r="AB2504" s="9" t="str">
        <f>IF(Search!$R$6="","",IF($BB2504&lt;Search!$R$6,"",1))</f>
        <v/>
      </c>
      <c r="AC2504" s="9" t="str">
        <f>IF(Search!$R$7="","",IF($BB2504&lt;Search!$R$7,"",1))</f>
        <v/>
      </c>
      <c r="AD2504" s="45" t="str">
        <f>IF(COUNTIF($A2504:$AC2504,"n")&gt;0,"",IF(SUM($A2504:$AC2504)=COUNTA(Search!$C$4:$C$8,Search!$F$4:$F$8,Search!$I$4:$I$6,Search!$I$8,Search!$L$4:$L$8,Search!$O$4:$O$8,Search!$R$4:$R$7,Search!$U$4:$U$7)-COUNTIF(Search!$C$4:$U$7,"n"),1+LARGE($AD$1:AD2503,1),""))</f>
        <v/>
      </c>
      <c r="AE2504" s="45" t="str">
        <f t="shared" si="124"/>
        <v/>
      </c>
      <c r="AF2504" s="45" t="str">
        <f>IF(AD2504="","",COUNTIF($AE$1:$AE2503,$AE2504)+RANK($AE2504,$AE$2:$AE$10540,1))</f>
        <v/>
      </c>
      <c r="AG2504" s="45" t="str">
        <f t="shared" si="125"/>
        <v/>
      </c>
      <c r="AH2504" s="45" t="str">
        <f>IF($AD2504="","",COUNTIF($AG$1:$AG2503,$AG2504)+RANK($AG2504,$AG$1:$AG$10539,0))</f>
        <v/>
      </c>
      <c r="AI2504" s="10" t="str">
        <f t="shared" si="126"/>
        <v>2015-16 Upper Deck #472 Linus Ullmark YG BUF RC   /   $6</v>
      </c>
      <c r="AJ2504" s="11">
        <v>2015</v>
      </c>
      <c r="AK2504" s="17">
        <v>16</v>
      </c>
      <c r="AL2504" s="12" t="s">
        <v>7</v>
      </c>
      <c r="AM2504" s="10">
        <v>472</v>
      </c>
      <c r="AN2504" s="12" t="s">
        <v>2061</v>
      </c>
      <c r="AO2504" s="9" t="s">
        <v>1918</v>
      </c>
      <c r="AP2504" s="9"/>
      <c r="AQ2504" s="9"/>
      <c r="AR2504" s="14" t="s">
        <v>2481</v>
      </c>
      <c r="AS2504" s="9" t="s">
        <v>2</v>
      </c>
      <c r="AT2504" s="9"/>
      <c r="AU2504" s="9"/>
      <c r="AV2504" s="13"/>
      <c r="AW2504" s="13"/>
      <c r="AX2504" s="9"/>
      <c r="AY2504" s="9"/>
      <c r="AZ2504" s="9"/>
      <c r="BA2504" s="33">
        <v>6</v>
      </c>
      <c r="BB2504" s="33"/>
      <c r="BC2504" s="36">
        <v>42860</v>
      </c>
      <c r="BD2504" s="12" t="s">
        <v>1771</v>
      </c>
    </row>
    <row r="2505" spans="1:56" s="12" customFormat="1" x14ac:dyDescent="0.2">
      <c r="A2505" s="9" t="str">
        <f>IF(Search!$C$5="","",IF(COUNTA(Inventory!$AP2505)=1,1,""))</f>
        <v/>
      </c>
      <c r="B2505" s="9" t="str">
        <f>IF(Search!$C$4="","",IF(ISNUMBER(SEARCH(Search!$C$4,$AR2505))=TRUE,1,""))</f>
        <v/>
      </c>
      <c r="C2505" s="9" t="str">
        <f>IF(Search!$C$6="x",IF(COUNTA($AQ2505)=1,1,"N"),IF(COUNTA($AQ2505)=1,"N",""))</f>
        <v/>
      </c>
      <c r="D2505" s="9" t="str">
        <f>IF(Search!$O$8="","",IF(ISNUMBER(SEARCH(Search!$O$8,$BD2505))=TRUE,1,""))</f>
        <v/>
      </c>
      <c r="E2505" s="9" t="str">
        <f>IF(Search!$C$7="","",IF(ISNUMBER(SEARCH(Search!$C$7,$AN2505))=TRUE,1,""))</f>
        <v/>
      </c>
      <c r="F2505" s="9" t="str">
        <f>IF(Search!$C$8="","",IF(ISNUMBER(SEARCH(Search!$C$8,$AO2505))=TRUE,1,""))</f>
        <v/>
      </c>
      <c r="G2505" s="9" t="str">
        <f>IF(Search!$F$4="","",IF(Inventory!$AJ2505&lt;Search!$F$4,"",1))</f>
        <v/>
      </c>
      <c r="H2505" s="9" t="str">
        <f>IF(Search!$F$5="","",IF(Inventory!$AJ2505&gt;Search!$F$5,"",1))</f>
        <v/>
      </c>
      <c r="I2505" s="9" t="str">
        <f>IF(Search!$F$7="","",IF(Search!$F$8="",IF(ISNUMBER(SEARCH(Search!$F$7,$AL2505))=TRUE,1,""),""))</f>
        <v/>
      </c>
      <c r="J2505" s="9" t="str">
        <f>IF($AL2505=Search!$F$8,1,"")</f>
        <v/>
      </c>
      <c r="K2505" s="9" t="str">
        <f>IF(Search!$I$4="","",IF(COUNTA($AS2505)=1,IF(Search!$I$4="N","N",1),""))</f>
        <v/>
      </c>
      <c r="L2505" s="9" t="str">
        <f>IF(Search!$I$5="","",IF($AS2505="RC",1,""))</f>
        <v/>
      </c>
      <c r="M2505" s="9" t="str">
        <f>IF(Search!$I$6="","",IF($AS2505="RCP",1,""))</f>
        <v/>
      </c>
      <c r="N2505" s="9" t="str">
        <f>IF(Search!$I$8="","",IF(COUNTA($AT2505)=1,IF(Search!$I$8="N","N",1),""))</f>
        <v/>
      </c>
      <c r="O2505" s="9" t="str">
        <f>IF(Search!$L$4="","",IF(COUNTA($AU2505)=1,IF(Search!$L$4="N","N",1),""))</f>
        <v/>
      </c>
      <c r="P2505" s="9" t="str">
        <f>IF(Search!$L$5="","",IF(ISNUMBER(SEARCH("Jersey",$AU2505))=TRUE,IF(Search!$L$5="N","N",1),""))</f>
        <v/>
      </c>
      <c r="Q2505" s="9" t="str">
        <f>IF(Search!$L$6="","",IF(ISNUMBER(SEARCH("Patch",$AU2505))=TRUE,IF(Search!$L$6="N","N",1),""))</f>
        <v/>
      </c>
      <c r="R2505" s="9" t="str">
        <f>IF(Search!$L$7="","",IF(ISNUMBER(SEARCH("Shield",$AU2505))=TRUE,IF(Search!$L$7="N","N",1),""))</f>
        <v/>
      </c>
      <c r="S2505" s="9" t="str">
        <f>IF(Search!$L$8="","",IF(ISNUMBER(SEARCH("Stick",$AU2505))=TRUE,IF(Search!$L$8="N","N",1),""))</f>
        <v/>
      </c>
      <c r="T2505" s="9" t="str">
        <f>IF(Search!$O$4="","",IF(COUNTA($AW2505)=1,IF(Search!$O$4="N","N",1),""))</f>
        <v/>
      </c>
      <c r="U2505" s="9" t="str">
        <f>IF(Search!$O$5="","",IF($AW2505="","",IF($AW2505&lt;Search!$O$5,"",1)))</f>
        <v/>
      </c>
      <c r="V2505" s="9" t="str">
        <f>IF(Search!$O$6="","",IF($AW2505="","",IF($AW2505&gt;Search!$O$6,"",1)))</f>
        <v/>
      </c>
      <c r="W2505" s="9" t="str">
        <f>IF(Search!$U$4="","",IF($AX2505="","",1))</f>
        <v/>
      </c>
      <c r="X2505" s="9" t="str">
        <f>IF(Search!$U$5="","",IF(ISNUMBER(SEARCH(Search!$U$5,$AX2505))=TRUE,IF(Search!$U$5="N","N",1),""))</f>
        <v/>
      </c>
      <c r="Y2505" s="9" t="str">
        <f>IF(Search!$U$6="","",IF($AY2505&lt;Search!$U$6,"",1))</f>
        <v/>
      </c>
      <c r="Z2505" s="9" t="str">
        <f>IF(Search!$R$4="","",IF(Inventory!$BA2505&lt;Search!$R$4,"",1))</f>
        <v/>
      </c>
      <c r="AA2505" s="9" t="str">
        <f>IF(Search!$R$5="","",IF($BA2505&gt;Search!$R$5,"",1))</f>
        <v/>
      </c>
      <c r="AB2505" s="9" t="str">
        <f>IF(Search!$R$6="","",IF($BB2505&lt;Search!$R$6,"",1))</f>
        <v/>
      </c>
      <c r="AC2505" s="9" t="str">
        <f>IF(Search!$R$7="","",IF($BB2505&lt;Search!$R$7,"",1))</f>
        <v/>
      </c>
      <c r="AD2505" s="45" t="str">
        <f>IF(COUNTIF($A2505:$AC2505,"n")&gt;0,"",IF(SUM($A2505:$AC2505)=COUNTA(Search!$C$4:$C$8,Search!$F$4:$F$8,Search!$I$4:$I$6,Search!$I$8,Search!$L$4:$L$8,Search!$O$4:$O$8,Search!$R$4:$R$7,Search!$U$4:$U$7)-COUNTIF(Search!$C$4:$U$7,"n"),1+LARGE($AD$1:AD2504,1),""))</f>
        <v/>
      </c>
      <c r="AE2505" s="45" t="str">
        <f t="shared" si="124"/>
        <v/>
      </c>
      <c r="AF2505" s="45" t="str">
        <f>IF(AD2505="","",COUNTIF($AE$1:$AE2504,$AE2505)+RANK($AE2505,$AE$2:$AE$10540,1))</f>
        <v/>
      </c>
      <c r="AG2505" s="45" t="str">
        <f t="shared" si="125"/>
        <v/>
      </c>
      <c r="AH2505" s="45" t="str">
        <f>IF($AD2505="","",COUNTIF($AG$1:$AG2504,$AG2505)+RANK($AG2505,$AG$1:$AG$10539,0))</f>
        <v/>
      </c>
      <c r="AI2505" s="10" t="str">
        <f t="shared" si="126"/>
        <v>2015-16 Upper Deck #473 Derek Forbort YG LAK RC   /   $4</v>
      </c>
      <c r="AJ2505" s="11">
        <v>2015</v>
      </c>
      <c r="AK2505" s="17">
        <v>16</v>
      </c>
      <c r="AL2505" s="12" t="s">
        <v>7</v>
      </c>
      <c r="AM2505" s="10">
        <v>473</v>
      </c>
      <c r="AN2505" s="12" t="s">
        <v>2062</v>
      </c>
      <c r="AO2505" s="9" t="s">
        <v>1924</v>
      </c>
      <c r="AP2505" s="9"/>
      <c r="AQ2505" s="9"/>
      <c r="AR2505" s="14" t="s">
        <v>2481</v>
      </c>
      <c r="AS2505" s="9" t="s">
        <v>2</v>
      </c>
      <c r="AT2505" s="9"/>
      <c r="AU2505" s="9"/>
      <c r="AV2505" s="13"/>
      <c r="AW2505" s="13"/>
      <c r="AX2505" s="9"/>
      <c r="AY2505" s="9"/>
      <c r="AZ2505" s="9"/>
      <c r="BA2505" s="33">
        <v>4</v>
      </c>
      <c r="BB2505" s="33"/>
      <c r="BC2505" s="36">
        <v>42860</v>
      </c>
      <c r="BD2505" s="12" t="s">
        <v>1771</v>
      </c>
    </row>
    <row r="2506" spans="1:56" s="12" customFormat="1" x14ac:dyDescent="0.2">
      <c r="A2506" s="9" t="str">
        <f>IF(Search!$C$5="","",IF(COUNTA(Inventory!$AP2506)=1,1,""))</f>
        <v/>
      </c>
      <c r="B2506" s="9" t="str">
        <f>IF(Search!$C$4="","",IF(ISNUMBER(SEARCH(Search!$C$4,$AR2506))=TRUE,1,""))</f>
        <v/>
      </c>
      <c r="C2506" s="9" t="str">
        <f>IF(Search!$C$6="x",IF(COUNTA($AQ2506)=1,1,"N"),IF(COUNTA($AQ2506)=1,"N",""))</f>
        <v/>
      </c>
      <c r="D2506" s="9" t="str">
        <f>IF(Search!$O$8="","",IF(ISNUMBER(SEARCH(Search!$O$8,$BD2506))=TRUE,1,""))</f>
        <v/>
      </c>
      <c r="E2506" s="9" t="str">
        <f>IF(Search!$C$7="","",IF(ISNUMBER(SEARCH(Search!$C$7,$AN2506))=TRUE,1,""))</f>
        <v/>
      </c>
      <c r="F2506" s="9" t="str">
        <f>IF(Search!$C$8="","",IF(ISNUMBER(SEARCH(Search!$C$8,$AO2506))=TRUE,1,""))</f>
        <v/>
      </c>
      <c r="G2506" s="9" t="str">
        <f>IF(Search!$F$4="","",IF(Inventory!$AJ2506&lt;Search!$F$4,"",1))</f>
        <v/>
      </c>
      <c r="H2506" s="9" t="str">
        <f>IF(Search!$F$5="","",IF(Inventory!$AJ2506&gt;Search!$F$5,"",1))</f>
        <v/>
      </c>
      <c r="I2506" s="9" t="str">
        <f>IF(Search!$F$7="","",IF(Search!$F$8="",IF(ISNUMBER(SEARCH(Search!$F$7,$AL2506))=TRUE,1,""),""))</f>
        <v/>
      </c>
      <c r="J2506" s="9" t="str">
        <f>IF($AL2506=Search!$F$8,1,"")</f>
        <v/>
      </c>
      <c r="K2506" s="9" t="str">
        <f>IF(Search!$I$4="","",IF(COUNTA($AS2506)=1,IF(Search!$I$4="N","N",1),""))</f>
        <v/>
      </c>
      <c r="L2506" s="9" t="str">
        <f>IF(Search!$I$5="","",IF($AS2506="RC",1,""))</f>
        <v/>
      </c>
      <c r="M2506" s="9" t="str">
        <f>IF(Search!$I$6="","",IF($AS2506="RCP",1,""))</f>
        <v/>
      </c>
      <c r="N2506" s="9" t="str">
        <f>IF(Search!$I$8="","",IF(COUNTA($AT2506)=1,IF(Search!$I$8="N","N",1),""))</f>
        <v/>
      </c>
      <c r="O2506" s="9" t="str">
        <f>IF(Search!$L$4="","",IF(COUNTA($AU2506)=1,IF(Search!$L$4="N","N",1),""))</f>
        <v/>
      </c>
      <c r="P2506" s="9" t="str">
        <f>IF(Search!$L$5="","",IF(ISNUMBER(SEARCH("Jersey",$AU2506))=TRUE,IF(Search!$L$5="N","N",1),""))</f>
        <v/>
      </c>
      <c r="Q2506" s="9" t="str">
        <f>IF(Search!$L$6="","",IF(ISNUMBER(SEARCH("Patch",$AU2506))=TRUE,IF(Search!$L$6="N","N",1),""))</f>
        <v/>
      </c>
      <c r="R2506" s="9" t="str">
        <f>IF(Search!$L$7="","",IF(ISNUMBER(SEARCH("Shield",$AU2506))=TRUE,IF(Search!$L$7="N","N",1),""))</f>
        <v/>
      </c>
      <c r="S2506" s="9" t="str">
        <f>IF(Search!$L$8="","",IF(ISNUMBER(SEARCH("Stick",$AU2506))=TRUE,IF(Search!$L$8="N","N",1),""))</f>
        <v/>
      </c>
      <c r="T2506" s="9" t="str">
        <f>IF(Search!$O$4="","",IF(COUNTA($AW2506)=1,IF(Search!$O$4="N","N",1),""))</f>
        <v/>
      </c>
      <c r="U2506" s="9" t="str">
        <f>IF(Search!$O$5="","",IF($AW2506="","",IF($AW2506&lt;Search!$O$5,"",1)))</f>
        <v/>
      </c>
      <c r="V2506" s="9" t="str">
        <f>IF(Search!$O$6="","",IF($AW2506="","",IF($AW2506&gt;Search!$O$6,"",1)))</f>
        <v/>
      </c>
      <c r="W2506" s="9" t="str">
        <f>IF(Search!$U$4="","",IF($AX2506="","",1))</f>
        <v/>
      </c>
      <c r="X2506" s="9" t="str">
        <f>IF(Search!$U$5="","",IF(ISNUMBER(SEARCH(Search!$U$5,$AX2506))=TRUE,IF(Search!$U$5="N","N",1),""))</f>
        <v/>
      </c>
      <c r="Y2506" s="9" t="str">
        <f>IF(Search!$U$6="","",IF($AY2506&lt;Search!$U$6,"",1))</f>
        <v/>
      </c>
      <c r="Z2506" s="9" t="str">
        <f>IF(Search!$R$4="","",IF(Inventory!$BA2506&lt;Search!$R$4,"",1))</f>
        <v/>
      </c>
      <c r="AA2506" s="9" t="str">
        <f>IF(Search!$R$5="","",IF($BA2506&gt;Search!$R$5,"",1))</f>
        <v/>
      </c>
      <c r="AB2506" s="9" t="str">
        <f>IF(Search!$R$6="","",IF($BB2506&lt;Search!$R$6,"",1))</f>
        <v/>
      </c>
      <c r="AC2506" s="9" t="str">
        <f>IF(Search!$R$7="","",IF($BB2506&lt;Search!$R$7,"",1))</f>
        <v/>
      </c>
      <c r="AD2506" s="45" t="str">
        <f>IF(COUNTIF($A2506:$AC2506,"n")&gt;0,"",IF(SUM($A2506:$AC2506)=COUNTA(Search!$C$4:$C$8,Search!$F$4:$F$8,Search!$I$4:$I$6,Search!$I$8,Search!$L$4:$L$8,Search!$O$4:$O$8,Search!$R$4:$R$7,Search!$U$4:$U$7)-COUNTIF(Search!$C$4:$U$7,"n"),1+LARGE($AD$1:AD2505,1),""))</f>
        <v/>
      </c>
      <c r="AE2506" s="45" t="str">
        <f t="shared" si="124"/>
        <v/>
      </c>
      <c r="AF2506" s="45" t="str">
        <f>IF(AD2506="","",COUNTIF($AE$1:$AE2505,$AE2506)+RANK($AE2506,$AE$2:$AE$10540,1))</f>
        <v/>
      </c>
      <c r="AG2506" s="45" t="str">
        <f t="shared" si="125"/>
        <v/>
      </c>
      <c r="AH2506" s="45" t="str">
        <f>IF($AD2506="","",COUNTIF($AG$1:$AG2505,$AG2506)+RANK($AG2506,$AG$1:$AG$10539,0))</f>
        <v/>
      </c>
      <c r="AI2506" s="10" t="str">
        <f t="shared" si="126"/>
        <v>2015-16 Upper Deck #474 Brady Skjei YG NYR RC   /   $4</v>
      </c>
      <c r="AJ2506" s="11">
        <v>2015</v>
      </c>
      <c r="AK2506" s="17">
        <v>16</v>
      </c>
      <c r="AL2506" s="12" t="s">
        <v>7</v>
      </c>
      <c r="AM2506" s="10">
        <v>474</v>
      </c>
      <c r="AN2506" s="12" t="s">
        <v>2063</v>
      </c>
      <c r="AO2506" s="9" t="s">
        <v>1905</v>
      </c>
      <c r="AP2506" s="9"/>
      <c r="AQ2506" s="9"/>
      <c r="AR2506" s="14" t="s">
        <v>2481</v>
      </c>
      <c r="AS2506" s="9" t="s">
        <v>2</v>
      </c>
      <c r="AT2506" s="9"/>
      <c r="AU2506" s="9"/>
      <c r="AV2506" s="13"/>
      <c r="AW2506" s="13"/>
      <c r="AX2506" s="9"/>
      <c r="AY2506" s="9"/>
      <c r="AZ2506" s="9"/>
      <c r="BA2506" s="33">
        <v>4</v>
      </c>
      <c r="BB2506" s="33"/>
      <c r="BC2506" s="36">
        <v>42860</v>
      </c>
      <c r="BD2506" s="12" t="s">
        <v>1771</v>
      </c>
    </row>
    <row r="2507" spans="1:56" s="12" customFormat="1" x14ac:dyDescent="0.2">
      <c r="A2507" s="9" t="str">
        <f>IF(Search!$C$5="","",IF(COUNTA(Inventory!$AP2507)=1,1,""))</f>
        <v/>
      </c>
      <c r="B2507" s="9" t="str">
        <f>IF(Search!$C$4="","",IF(ISNUMBER(SEARCH(Search!$C$4,$AR2507))=TRUE,1,""))</f>
        <v/>
      </c>
      <c r="C2507" s="9" t="str">
        <f>IF(Search!$C$6="x",IF(COUNTA($AQ2507)=1,1,"N"),IF(COUNTA($AQ2507)=1,"N",""))</f>
        <v>N</v>
      </c>
      <c r="D2507" s="9" t="str">
        <f>IF(Search!$O$8="","",IF(ISNUMBER(SEARCH(Search!$O$8,$BD2507))=TRUE,1,""))</f>
        <v/>
      </c>
      <c r="E2507" s="9" t="str">
        <f>IF(Search!$C$7="","",IF(ISNUMBER(SEARCH(Search!$C$7,$AN2507))=TRUE,1,""))</f>
        <v/>
      </c>
      <c r="F2507" s="9" t="str">
        <f>IF(Search!$C$8="","",IF(ISNUMBER(SEARCH(Search!$C$8,$AO2507))=TRUE,1,""))</f>
        <v/>
      </c>
      <c r="G2507" s="9" t="str">
        <f>IF(Search!$F$4="","",IF(Inventory!$AJ2507&lt;Search!$F$4,"",1))</f>
        <v/>
      </c>
      <c r="H2507" s="9" t="str">
        <f>IF(Search!$F$5="","",IF(Inventory!$AJ2507&gt;Search!$F$5,"",1))</f>
        <v/>
      </c>
      <c r="I2507" s="9" t="str">
        <f>IF(Search!$F$7="","",IF(Search!$F$8="",IF(ISNUMBER(SEARCH(Search!$F$7,$AL2507))=TRUE,1,""),""))</f>
        <v/>
      </c>
      <c r="J2507" s="9" t="str">
        <f>IF($AL2507=Search!$F$8,1,"")</f>
        <v/>
      </c>
      <c r="K2507" s="9" t="str">
        <f>IF(Search!$I$4="","",IF(COUNTA($AS2507)=1,IF(Search!$I$4="N","N",1),""))</f>
        <v/>
      </c>
      <c r="L2507" s="9" t="str">
        <f>IF(Search!$I$5="","",IF($AS2507="RC",1,""))</f>
        <v/>
      </c>
      <c r="M2507" s="9" t="str">
        <f>IF(Search!$I$6="","",IF($AS2507="RCP",1,""))</f>
        <v/>
      </c>
      <c r="N2507" s="9" t="str">
        <f>IF(Search!$I$8="","",IF(COUNTA($AT2507)=1,IF(Search!$I$8="N","N",1),""))</f>
        <v/>
      </c>
      <c r="O2507" s="9" t="str">
        <f>IF(Search!$L$4="","",IF(COUNTA($AU2507)=1,IF(Search!$L$4="N","N",1),""))</f>
        <v/>
      </c>
      <c r="P2507" s="9" t="str">
        <f>IF(Search!$L$5="","",IF(ISNUMBER(SEARCH("Jersey",$AU2507))=TRUE,IF(Search!$L$5="N","N",1),""))</f>
        <v/>
      </c>
      <c r="Q2507" s="9" t="str">
        <f>IF(Search!$L$6="","",IF(ISNUMBER(SEARCH("Patch",$AU2507))=TRUE,IF(Search!$L$6="N","N",1),""))</f>
        <v/>
      </c>
      <c r="R2507" s="9" t="str">
        <f>IF(Search!$L$7="","",IF(ISNUMBER(SEARCH("Shield",$AU2507))=TRUE,IF(Search!$L$7="N","N",1),""))</f>
        <v/>
      </c>
      <c r="S2507" s="9" t="str">
        <f>IF(Search!$L$8="","",IF(ISNUMBER(SEARCH("Stick",$AU2507))=TRUE,IF(Search!$L$8="N","N",1),""))</f>
        <v/>
      </c>
      <c r="T2507" s="9" t="str">
        <f>IF(Search!$O$4="","",IF(COUNTA($AW2507)=1,IF(Search!$O$4="N","N",1),""))</f>
        <v/>
      </c>
      <c r="U2507" s="9" t="str">
        <f>IF(Search!$O$5="","",IF($AW2507="","",IF($AW2507&lt;Search!$O$5,"",1)))</f>
        <v/>
      </c>
      <c r="V2507" s="9" t="str">
        <f>IF(Search!$O$6="","",IF($AW2507="","",IF($AW2507&gt;Search!$O$6,"",1)))</f>
        <v/>
      </c>
      <c r="W2507" s="9" t="str">
        <f>IF(Search!$U$4="","",IF($AX2507="","",1))</f>
        <v/>
      </c>
      <c r="X2507" s="9" t="str">
        <f>IF(Search!$U$5="","",IF(ISNUMBER(SEARCH(Search!$U$5,$AX2507))=TRUE,IF(Search!$U$5="N","N",1),""))</f>
        <v/>
      </c>
      <c r="Y2507" s="9" t="str">
        <f>IF(Search!$U$6="","",IF($AY2507&lt;Search!$U$6,"",1))</f>
        <v/>
      </c>
      <c r="Z2507" s="9" t="str">
        <f>IF(Search!$R$4="","",IF(Inventory!$BA2507&lt;Search!$R$4,"",1))</f>
        <v/>
      </c>
      <c r="AA2507" s="9" t="str">
        <f>IF(Search!$R$5="","",IF($BA2507&gt;Search!$R$5,"",1))</f>
        <v/>
      </c>
      <c r="AB2507" s="9" t="str">
        <f>IF(Search!$R$6="","",IF($BB2507&lt;Search!$R$6,"",1))</f>
        <v/>
      </c>
      <c r="AC2507" s="9" t="str">
        <f>IF(Search!$R$7="","",IF($BB2507&lt;Search!$R$7,"",1))</f>
        <v/>
      </c>
      <c r="AD2507" s="45" t="str">
        <f>IF(COUNTIF($A2507:$AC2507,"n")&gt;0,"",IF(SUM($A2507:$AC2507)=COUNTA(Search!$C$4:$C$8,Search!$F$4:$F$8,Search!$I$4:$I$6,Search!$I$8,Search!$L$4:$L$8,Search!$O$4:$O$8,Search!$R$4:$R$7,Search!$U$4:$U$7)-COUNTIF(Search!$C$4:$U$7,"n"),1+LARGE($AD$1:AD2506,1),""))</f>
        <v/>
      </c>
      <c r="AE2507" s="45" t="str">
        <f t="shared" si="124"/>
        <v/>
      </c>
      <c r="AF2507" s="45" t="str">
        <f>IF(AD2507="","",COUNTIF($AE$1:$AE2506,$AE2507)+RANK($AE2507,$AE$2:$AE$10540,1))</f>
        <v/>
      </c>
      <c r="AG2507" s="45" t="str">
        <f t="shared" si="125"/>
        <v/>
      </c>
      <c r="AH2507" s="45" t="str">
        <f>IF($AD2507="","",COUNTIF($AG$1:$AG2506,$AG2507)+RANK($AG2507,$AG$1:$AG$10539,0))</f>
        <v/>
      </c>
      <c r="AI2507" s="10" t="str">
        <f t="shared" si="126"/>
        <v>2015-16 Upper Deck #475 Ryan Hartman YG  RC   /   $6</v>
      </c>
      <c r="AJ2507" s="11">
        <v>2015</v>
      </c>
      <c r="AK2507" s="17">
        <v>16</v>
      </c>
      <c r="AL2507" s="12" t="s">
        <v>7</v>
      </c>
      <c r="AM2507" s="10">
        <v>475</v>
      </c>
      <c r="AN2507" s="12" t="s">
        <v>2080</v>
      </c>
      <c r="AO2507" s="9"/>
      <c r="AP2507" s="9"/>
      <c r="AQ2507" s="9" t="s">
        <v>2543</v>
      </c>
      <c r="AR2507" s="14"/>
      <c r="AS2507" s="9" t="s">
        <v>2</v>
      </c>
      <c r="AT2507" s="9"/>
      <c r="AU2507" s="9"/>
      <c r="AV2507" s="13"/>
      <c r="AW2507" s="13"/>
      <c r="AX2507" s="9"/>
      <c r="AY2507" s="9"/>
      <c r="AZ2507" s="9"/>
      <c r="BA2507" s="33">
        <v>6</v>
      </c>
      <c r="BB2507" s="33"/>
      <c r="BC2507" s="36"/>
    </row>
    <row r="2508" spans="1:56" s="12" customFormat="1" x14ac:dyDescent="0.2">
      <c r="A2508" s="9" t="str">
        <f>IF(Search!$C$5="","",IF(COUNTA(Inventory!$AP2508)=1,1,""))</f>
        <v/>
      </c>
      <c r="B2508" s="9" t="str">
        <f>IF(Search!$C$4="","",IF(ISNUMBER(SEARCH(Search!$C$4,$AR2508))=TRUE,1,""))</f>
        <v/>
      </c>
      <c r="C2508" s="9" t="str">
        <f>IF(Search!$C$6="x",IF(COUNTA($AQ2508)=1,1,"N"),IF(COUNTA($AQ2508)=1,"N",""))</f>
        <v/>
      </c>
      <c r="D2508" s="9" t="str">
        <f>IF(Search!$O$8="","",IF(ISNUMBER(SEARCH(Search!$O$8,$BD2508))=TRUE,1,""))</f>
        <v/>
      </c>
      <c r="E2508" s="9" t="str">
        <f>IF(Search!$C$7="","",IF(ISNUMBER(SEARCH(Search!$C$7,$AN2508))=TRUE,1,""))</f>
        <v/>
      </c>
      <c r="F2508" s="9" t="str">
        <f>IF(Search!$C$8="","",IF(ISNUMBER(SEARCH(Search!$C$8,$AO2508))=TRUE,1,""))</f>
        <v/>
      </c>
      <c r="G2508" s="9" t="str">
        <f>IF(Search!$F$4="","",IF(Inventory!$AJ2508&lt;Search!$F$4,"",1))</f>
        <v/>
      </c>
      <c r="H2508" s="9" t="str">
        <f>IF(Search!$F$5="","",IF(Inventory!$AJ2508&gt;Search!$F$5,"",1))</f>
        <v/>
      </c>
      <c r="I2508" s="9" t="str">
        <f>IF(Search!$F$7="","",IF(Search!$F$8="",IF(ISNUMBER(SEARCH(Search!$F$7,$AL2508))=TRUE,1,""),""))</f>
        <v/>
      </c>
      <c r="J2508" s="9" t="str">
        <f>IF($AL2508=Search!$F$8,1,"")</f>
        <v/>
      </c>
      <c r="K2508" s="9" t="str">
        <f>IF(Search!$I$4="","",IF(COUNTA($AS2508)=1,IF(Search!$I$4="N","N",1),""))</f>
        <v/>
      </c>
      <c r="L2508" s="9" t="str">
        <f>IF(Search!$I$5="","",IF($AS2508="RC",1,""))</f>
        <v/>
      </c>
      <c r="M2508" s="9" t="str">
        <f>IF(Search!$I$6="","",IF($AS2508="RCP",1,""))</f>
        <v/>
      </c>
      <c r="N2508" s="9" t="str">
        <f>IF(Search!$I$8="","",IF(COUNTA($AT2508)=1,IF(Search!$I$8="N","N",1),""))</f>
        <v/>
      </c>
      <c r="O2508" s="9" t="str">
        <f>IF(Search!$L$4="","",IF(COUNTA($AU2508)=1,IF(Search!$L$4="N","N",1),""))</f>
        <v/>
      </c>
      <c r="P2508" s="9" t="str">
        <f>IF(Search!$L$5="","",IF(ISNUMBER(SEARCH("Jersey",$AU2508))=TRUE,IF(Search!$L$5="N","N",1),""))</f>
        <v/>
      </c>
      <c r="Q2508" s="9" t="str">
        <f>IF(Search!$L$6="","",IF(ISNUMBER(SEARCH("Patch",$AU2508))=TRUE,IF(Search!$L$6="N","N",1),""))</f>
        <v/>
      </c>
      <c r="R2508" s="9" t="str">
        <f>IF(Search!$L$7="","",IF(ISNUMBER(SEARCH("Shield",$AU2508))=TRUE,IF(Search!$L$7="N","N",1),""))</f>
        <v/>
      </c>
      <c r="S2508" s="9" t="str">
        <f>IF(Search!$L$8="","",IF(ISNUMBER(SEARCH("Stick",$AU2508))=TRUE,IF(Search!$L$8="N","N",1),""))</f>
        <v/>
      </c>
      <c r="T2508" s="9" t="str">
        <f>IF(Search!$O$4="","",IF(COUNTA($AW2508)=1,IF(Search!$O$4="N","N",1),""))</f>
        <v/>
      </c>
      <c r="U2508" s="9" t="str">
        <f>IF(Search!$O$5="","",IF($AW2508="","",IF($AW2508&lt;Search!$O$5,"",1)))</f>
        <v/>
      </c>
      <c r="V2508" s="9" t="str">
        <f>IF(Search!$O$6="","",IF($AW2508="","",IF($AW2508&gt;Search!$O$6,"",1)))</f>
        <v/>
      </c>
      <c r="W2508" s="9" t="str">
        <f>IF(Search!$U$4="","",IF($AX2508="","",1))</f>
        <v/>
      </c>
      <c r="X2508" s="9" t="str">
        <f>IF(Search!$U$5="","",IF(ISNUMBER(SEARCH(Search!$U$5,$AX2508))=TRUE,IF(Search!$U$5="N","N",1),""))</f>
        <v/>
      </c>
      <c r="Y2508" s="9" t="str">
        <f>IF(Search!$U$6="","",IF($AY2508&lt;Search!$U$6,"",1))</f>
        <v/>
      </c>
      <c r="Z2508" s="9" t="str">
        <f>IF(Search!$R$4="","",IF(Inventory!$BA2508&lt;Search!$R$4,"",1))</f>
        <v/>
      </c>
      <c r="AA2508" s="9" t="str">
        <f>IF(Search!$R$5="","",IF($BA2508&gt;Search!$R$5,"",1))</f>
        <v/>
      </c>
      <c r="AB2508" s="9" t="str">
        <f>IF(Search!$R$6="","",IF($BB2508&lt;Search!$R$6,"",1))</f>
        <v/>
      </c>
      <c r="AC2508" s="9" t="str">
        <f>IF(Search!$R$7="","",IF($BB2508&lt;Search!$R$7,"",1))</f>
        <v/>
      </c>
      <c r="AD2508" s="45" t="str">
        <f>IF(COUNTIF($A2508:$AC2508,"n")&gt;0,"",IF(SUM($A2508:$AC2508)=COUNTA(Search!$C$4:$C$8,Search!$F$4:$F$8,Search!$I$4:$I$6,Search!$I$8,Search!$L$4:$L$8,Search!$O$4:$O$8,Search!$R$4:$R$7,Search!$U$4:$U$7)-COUNTIF(Search!$C$4:$U$7,"n"),1+LARGE($AD$1:AD2507,1),""))</f>
        <v/>
      </c>
      <c r="AE2508" s="45" t="str">
        <f t="shared" si="124"/>
        <v/>
      </c>
      <c r="AF2508" s="45" t="str">
        <f>IF(AD2508="","",COUNTIF($AE$1:$AE2507,$AE2508)+RANK($AE2508,$AE$2:$AE$10540,1))</f>
        <v/>
      </c>
      <c r="AG2508" s="45" t="str">
        <f t="shared" si="125"/>
        <v/>
      </c>
      <c r="AH2508" s="45" t="str">
        <f>IF($AD2508="","",COUNTIF($AG$1:$AG2507,$AG2508)+RANK($AG2508,$AG$1:$AG$10539,0))</f>
        <v/>
      </c>
      <c r="AI2508" s="10" t="str">
        <f t="shared" si="126"/>
        <v>2015-16 Upper Deck #476 Max McCormick YG OTT RC   /   $4</v>
      </c>
      <c r="AJ2508" s="11">
        <v>2015</v>
      </c>
      <c r="AK2508" s="17">
        <v>16</v>
      </c>
      <c r="AL2508" s="12" t="s">
        <v>7</v>
      </c>
      <c r="AM2508" s="10">
        <v>476</v>
      </c>
      <c r="AN2508" s="12" t="s">
        <v>2064</v>
      </c>
      <c r="AO2508" s="9" t="s">
        <v>1945</v>
      </c>
      <c r="AP2508" s="9"/>
      <c r="AQ2508" s="9"/>
      <c r="AR2508" s="14" t="s">
        <v>2481</v>
      </c>
      <c r="AS2508" s="9" t="s">
        <v>2</v>
      </c>
      <c r="AT2508" s="9"/>
      <c r="AU2508" s="9"/>
      <c r="AV2508" s="13"/>
      <c r="AW2508" s="13"/>
      <c r="AX2508" s="9"/>
      <c r="AY2508" s="9"/>
      <c r="AZ2508" s="9"/>
      <c r="BA2508" s="33">
        <v>4</v>
      </c>
      <c r="BB2508" s="33"/>
      <c r="BC2508" s="36">
        <v>42860</v>
      </c>
      <c r="BD2508" s="12" t="s">
        <v>1771</v>
      </c>
    </row>
    <row r="2509" spans="1:56" s="12" customFormat="1" x14ac:dyDescent="0.2">
      <c r="A2509" s="9" t="str">
        <f>IF(Search!$C$5="","",IF(COUNTA(Inventory!$AP2509)=1,1,""))</f>
        <v/>
      </c>
      <c r="B2509" s="9" t="str">
        <f>IF(Search!$C$4="","",IF(ISNUMBER(SEARCH(Search!$C$4,$AR2509))=TRUE,1,""))</f>
        <v/>
      </c>
      <c r="C2509" s="9" t="str">
        <f>IF(Search!$C$6="x",IF(COUNTA($AQ2509)=1,1,"N"),IF(COUNTA($AQ2509)=1,"N",""))</f>
        <v>N</v>
      </c>
      <c r="D2509" s="9" t="str">
        <f>IF(Search!$O$8="","",IF(ISNUMBER(SEARCH(Search!$O$8,$BD2509))=TRUE,1,""))</f>
        <v/>
      </c>
      <c r="E2509" s="9" t="str">
        <f>IF(Search!$C$7="","",IF(ISNUMBER(SEARCH(Search!$C$7,$AN2509))=TRUE,1,""))</f>
        <v/>
      </c>
      <c r="F2509" s="9" t="str">
        <f>IF(Search!$C$8="","",IF(ISNUMBER(SEARCH(Search!$C$8,$AO2509))=TRUE,1,""))</f>
        <v/>
      </c>
      <c r="G2509" s="9" t="str">
        <f>IF(Search!$F$4="","",IF(Inventory!$AJ2509&lt;Search!$F$4,"",1))</f>
        <v/>
      </c>
      <c r="H2509" s="9" t="str">
        <f>IF(Search!$F$5="","",IF(Inventory!$AJ2509&gt;Search!$F$5,"",1))</f>
        <v/>
      </c>
      <c r="I2509" s="9" t="str">
        <f>IF(Search!$F$7="","",IF(Search!$F$8="",IF(ISNUMBER(SEARCH(Search!$F$7,$AL2509))=TRUE,1,""),""))</f>
        <v/>
      </c>
      <c r="J2509" s="9" t="str">
        <f>IF($AL2509=Search!$F$8,1,"")</f>
        <v/>
      </c>
      <c r="K2509" s="9" t="str">
        <f>IF(Search!$I$4="","",IF(COUNTA($AS2509)=1,IF(Search!$I$4="N","N",1),""))</f>
        <v/>
      </c>
      <c r="L2509" s="9" t="str">
        <f>IF(Search!$I$5="","",IF($AS2509="RC",1,""))</f>
        <v/>
      </c>
      <c r="M2509" s="9" t="str">
        <f>IF(Search!$I$6="","",IF($AS2509="RCP",1,""))</f>
        <v/>
      </c>
      <c r="N2509" s="9" t="str">
        <f>IF(Search!$I$8="","",IF(COUNTA($AT2509)=1,IF(Search!$I$8="N","N",1),""))</f>
        <v/>
      </c>
      <c r="O2509" s="9" t="str">
        <f>IF(Search!$L$4="","",IF(COUNTA($AU2509)=1,IF(Search!$L$4="N","N",1),""))</f>
        <v/>
      </c>
      <c r="P2509" s="9" t="str">
        <f>IF(Search!$L$5="","",IF(ISNUMBER(SEARCH("Jersey",$AU2509))=TRUE,IF(Search!$L$5="N","N",1),""))</f>
        <v/>
      </c>
      <c r="Q2509" s="9" t="str">
        <f>IF(Search!$L$6="","",IF(ISNUMBER(SEARCH("Patch",$AU2509))=TRUE,IF(Search!$L$6="N","N",1),""))</f>
        <v/>
      </c>
      <c r="R2509" s="9" t="str">
        <f>IF(Search!$L$7="","",IF(ISNUMBER(SEARCH("Shield",$AU2509))=TRUE,IF(Search!$L$7="N","N",1),""))</f>
        <v/>
      </c>
      <c r="S2509" s="9" t="str">
        <f>IF(Search!$L$8="","",IF(ISNUMBER(SEARCH("Stick",$AU2509))=TRUE,IF(Search!$L$8="N","N",1),""))</f>
        <v/>
      </c>
      <c r="T2509" s="9" t="str">
        <f>IF(Search!$O$4="","",IF(COUNTA($AW2509)=1,IF(Search!$O$4="N","N",1),""))</f>
        <v/>
      </c>
      <c r="U2509" s="9" t="str">
        <f>IF(Search!$O$5="","",IF($AW2509="","",IF($AW2509&lt;Search!$O$5,"",1)))</f>
        <v/>
      </c>
      <c r="V2509" s="9" t="str">
        <f>IF(Search!$O$6="","",IF($AW2509="","",IF($AW2509&gt;Search!$O$6,"",1)))</f>
        <v/>
      </c>
      <c r="W2509" s="9" t="str">
        <f>IF(Search!$U$4="","",IF($AX2509="","",1))</f>
        <v/>
      </c>
      <c r="X2509" s="9" t="str">
        <f>IF(Search!$U$5="","",IF(ISNUMBER(SEARCH(Search!$U$5,$AX2509))=TRUE,IF(Search!$U$5="N","N",1),""))</f>
        <v/>
      </c>
      <c r="Y2509" s="9" t="str">
        <f>IF(Search!$U$6="","",IF($AY2509&lt;Search!$U$6,"",1))</f>
        <v/>
      </c>
      <c r="Z2509" s="9" t="str">
        <f>IF(Search!$R$4="","",IF(Inventory!$BA2509&lt;Search!$R$4,"",1))</f>
        <v/>
      </c>
      <c r="AA2509" s="9" t="str">
        <f>IF(Search!$R$5="","",IF($BA2509&gt;Search!$R$5,"",1))</f>
        <v/>
      </c>
      <c r="AB2509" s="9" t="str">
        <f>IF(Search!$R$6="","",IF($BB2509&lt;Search!$R$6,"",1))</f>
        <v/>
      </c>
      <c r="AC2509" s="9" t="str">
        <f>IF(Search!$R$7="","",IF($BB2509&lt;Search!$R$7,"",1))</f>
        <v/>
      </c>
      <c r="AD2509" s="45" t="str">
        <f>IF(COUNTIF($A2509:$AC2509,"n")&gt;0,"",IF(SUM($A2509:$AC2509)=COUNTA(Search!$C$4:$C$8,Search!$F$4:$F$8,Search!$I$4:$I$6,Search!$I$8,Search!$L$4:$L$8,Search!$O$4:$O$8,Search!$R$4:$R$7,Search!$U$4:$U$7)-COUNTIF(Search!$C$4:$U$7,"n"),1+LARGE($AD$1:AD2508,1),""))</f>
        <v/>
      </c>
      <c r="AE2509" s="45" t="str">
        <f t="shared" si="124"/>
        <v/>
      </c>
      <c r="AF2509" s="45" t="str">
        <f>IF(AD2509="","",COUNTIF($AE$1:$AE2508,$AE2509)+RANK($AE2509,$AE$2:$AE$10540,1))</f>
        <v/>
      </c>
      <c r="AG2509" s="45" t="str">
        <f t="shared" si="125"/>
        <v/>
      </c>
      <c r="AH2509" s="45" t="str">
        <f>IF($AD2509="","",COUNTIF($AG$1:$AG2508,$AG2509)+RANK($AG2509,$AG$1:$AG$10539,0))</f>
        <v/>
      </c>
      <c r="AI2509" s="10" t="str">
        <f t="shared" si="126"/>
        <v>2015-16 Upper Deck #477 Vincent Hinostroza YG CHI RC   /   $4</v>
      </c>
      <c r="AJ2509" s="11">
        <v>2015</v>
      </c>
      <c r="AK2509" s="17">
        <v>16</v>
      </c>
      <c r="AL2509" s="12" t="s">
        <v>7</v>
      </c>
      <c r="AM2509" s="10">
        <v>477</v>
      </c>
      <c r="AN2509" s="12" t="s">
        <v>2609</v>
      </c>
      <c r="AO2509" s="9" t="s">
        <v>1917</v>
      </c>
      <c r="AP2509" s="9"/>
      <c r="AQ2509" s="9" t="s">
        <v>2543</v>
      </c>
      <c r="AR2509" s="14"/>
      <c r="AS2509" s="9" t="s">
        <v>2</v>
      </c>
      <c r="AT2509" s="9"/>
      <c r="AU2509" s="9"/>
      <c r="AV2509" s="13"/>
      <c r="AW2509" s="13"/>
      <c r="AX2509" s="9"/>
      <c r="AY2509" s="9"/>
      <c r="AZ2509" s="9"/>
      <c r="BA2509" s="33">
        <v>4</v>
      </c>
      <c r="BB2509" s="33"/>
      <c r="BC2509" s="36"/>
    </row>
    <row r="2510" spans="1:56" s="12" customFormat="1" x14ac:dyDescent="0.2">
      <c r="A2510" s="9" t="str">
        <f>IF(Search!$C$5="","",IF(COUNTA(Inventory!$AP2510)=1,1,""))</f>
        <v/>
      </c>
      <c r="B2510" s="9" t="str">
        <f>IF(Search!$C$4="","",IF(ISNUMBER(SEARCH(Search!$C$4,$AR2510))=TRUE,1,""))</f>
        <v/>
      </c>
      <c r="C2510" s="9" t="str">
        <f>IF(Search!$C$6="x",IF(COUNTA($AQ2510)=1,1,"N"),IF(COUNTA($AQ2510)=1,"N",""))</f>
        <v/>
      </c>
      <c r="D2510" s="9" t="str">
        <f>IF(Search!$O$8="","",IF(ISNUMBER(SEARCH(Search!$O$8,$BD2510))=TRUE,1,""))</f>
        <v/>
      </c>
      <c r="E2510" s="9" t="str">
        <f>IF(Search!$C$7="","",IF(ISNUMBER(SEARCH(Search!$C$7,$AN2510))=TRUE,1,""))</f>
        <v/>
      </c>
      <c r="F2510" s="9" t="str">
        <f>IF(Search!$C$8="","",IF(ISNUMBER(SEARCH(Search!$C$8,$AO2510))=TRUE,1,""))</f>
        <v/>
      </c>
      <c r="G2510" s="9" t="str">
        <f>IF(Search!$F$4="","",IF(Inventory!$AJ2510&lt;Search!$F$4,"",1))</f>
        <v/>
      </c>
      <c r="H2510" s="9" t="str">
        <f>IF(Search!$F$5="","",IF(Inventory!$AJ2510&gt;Search!$F$5,"",1))</f>
        <v/>
      </c>
      <c r="I2510" s="9" t="str">
        <f>IF(Search!$F$7="","",IF(Search!$F$8="",IF(ISNUMBER(SEARCH(Search!$F$7,$AL2510))=TRUE,1,""),""))</f>
        <v/>
      </c>
      <c r="J2510" s="9" t="str">
        <f>IF($AL2510=Search!$F$8,1,"")</f>
        <v/>
      </c>
      <c r="K2510" s="9" t="str">
        <f>IF(Search!$I$4="","",IF(COUNTA($AS2510)=1,IF(Search!$I$4="N","N",1),""))</f>
        <v/>
      </c>
      <c r="L2510" s="9" t="str">
        <f>IF(Search!$I$5="","",IF($AS2510="RC",1,""))</f>
        <v/>
      </c>
      <c r="M2510" s="9" t="str">
        <f>IF(Search!$I$6="","",IF($AS2510="RCP",1,""))</f>
        <v/>
      </c>
      <c r="N2510" s="9" t="str">
        <f>IF(Search!$I$8="","",IF(COUNTA($AT2510)=1,IF(Search!$I$8="N","N",1),""))</f>
        <v/>
      </c>
      <c r="O2510" s="9" t="str">
        <f>IF(Search!$L$4="","",IF(COUNTA($AU2510)=1,IF(Search!$L$4="N","N",1),""))</f>
        <v/>
      </c>
      <c r="P2510" s="9" t="str">
        <f>IF(Search!$L$5="","",IF(ISNUMBER(SEARCH("Jersey",$AU2510))=TRUE,IF(Search!$L$5="N","N",1),""))</f>
        <v/>
      </c>
      <c r="Q2510" s="9" t="str">
        <f>IF(Search!$L$6="","",IF(ISNUMBER(SEARCH("Patch",$AU2510))=TRUE,IF(Search!$L$6="N","N",1),""))</f>
        <v/>
      </c>
      <c r="R2510" s="9" t="str">
        <f>IF(Search!$L$7="","",IF(ISNUMBER(SEARCH("Shield",$AU2510))=TRUE,IF(Search!$L$7="N","N",1),""))</f>
        <v/>
      </c>
      <c r="S2510" s="9" t="str">
        <f>IF(Search!$L$8="","",IF(ISNUMBER(SEARCH("Stick",$AU2510))=TRUE,IF(Search!$L$8="N","N",1),""))</f>
        <v/>
      </c>
      <c r="T2510" s="9" t="str">
        <f>IF(Search!$O$4="","",IF(COUNTA($AW2510)=1,IF(Search!$O$4="N","N",1),""))</f>
        <v/>
      </c>
      <c r="U2510" s="9" t="str">
        <f>IF(Search!$O$5="","",IF($AW2510="","",IF($AW2510&lt;Search!$O$5,"",1)))</f>
        <v/>
      </c>
      <c r="V2510" s="9" t="str">
        <f>IF(Search!$O$6="","",IF($AW2510="","",IF($AW2510&gt;Search!$O$6,"",1)))</f>
        <v/>
      </c>
      <c r="W2510" s="9" t="str">
        <f>IF(Search!$U$4="","",IF($AX2510="","",1))</f>
        <v/>
      </c>
      <c r="X2510" s="9" t="str">
        <f>IF(Search!$U$5="","",IF(ISNUMBER(SEARCH(Search!$U$5,$AX2510))=TRUE,IF(Search!$U$5="N","N",1),""))</f>
        <v/>
      </c>
      <c r="Y2510" s="9" t="str">
        <f>IF(Search!$U$6="","",IF($AY2510&lt;Search!$U$6,"",1))</f>
        <v/>
      </c>
      <c r="Z2510" s="9" t="str">
        <f>IF(Search!$R$4="","",IF(Inventory!$BA2510&lt;Search!$R$4,"",1))</f>
        <v/>
      </c>
      <c r="AA2510" s="9" t="str">
        <f>IF(Search!$R$5="","",IF($BA2510&gt;Search!$R$5,"",1))</f>
        <v/>
      </c>
      <c r="AB2510" s="9" t="str">
        <f>IF(Search!$R$6="","",IF($BB2510&lt;Search!$R$6,"",1))</f>
        <v/>
      </c>
      <c r="AC2510" s="9" t="str">
        <f>IF(Search!$R$7="","",IF($BB2510&lt;Search!$R$7,"",1))</f>
        <v/>
      </c>
      <c r="AD2510" s="45" t="str">
        <f>IF(COUNTIF($A2510:$AC2510,"n")&gt;0,"",IF(SUM($A2510:$AC2510)=COUNTA(Search!$C$4:$C$8,Search!$F$4:$F$8,Search!$I$4:$I$6,Search!$I$8,Search!$L$4:$L$8,Search!$O$4:$O$8,Search!$R$4:$R$7,Search!$U$4:$U$7)-COUNTIF(Search!$C$4:$U$7,"n"),1+LARGE($AD$1:AD2509,1),""))</f>
        <v/>
      </c>
      <c r="AE2510" s="45" t="str">
        <f t="shared" si="124"/>
        <v/>
      </c>
      <c r="AF2510" s="45" t="str">
        <f>IF(AD2510="","",COUNTIF($AE$1:$AE2509,$AE2510)+RANK($AE2510,$AE$2:$AE$10540,1))</f>
        <v/>
      </c>
      <c r="AG2510" s="45" t="str">
        <f t="shared" si="125"/>
        <v/>
      </c>
      <c r="AH2510" s="45" t="str">
        <f>IF($AD2510="","",COUNTIF($AG$1:$AG2509,$AG2510)+RANK($AG2510,$AG$1:$AG$10539,0))</f>
        <v/>
      </c>
      <c r="AI2510" s="10" t="str">
        <f t="shared" si="126"/>
        <v>2015-16 Upper Deck #478 Taylor Leier YG PHI RC   /   $5</v>
      </c>
      <c r="AJ2510" s="11">
        <v>2015</v>
      </c>
      <c r="AK2510" s="17">
        <v>16</v>
      </c>
      <c r="AL2510" s="12" t="s">
        <v>7</v>
      </c>
      <c r="AM2510" s="10">
        <v>478</v>
      </c>
      <c r="AN2510" s="12" t="s">
        <v>2065</v>
      </c>
      <c r="AO2510" s="9" t="s">
        <v>1907</v>
      </c>
      <c r="AP2510" s="9"/>
      <c r="AQ2510" s="9"/>
      <c r="AR2510" s="14" t="s">
        <v>2481</v>
      </c>
      <c r="AS2510" s="9" t="s">
        <v>2</v>
      </c>
      <c r="AT2510" s="9"/>
      <c r="AU2510" s="9"/>
      <c r="AV2510" s="13"/>
      <c r="AW2510" s="13"/>
      <c r="AX2510" s="9"/>
      <c r="AY2510" s="9"/>
      <c r="AZ2510" s="9"/>
      <c r="BA2510" s="33">
        <v>5</v>
      </c>
      <c r="BB2510" s="33"/>
      <c r="BC2510" s="36">
        <v>42860</v>
      </c>
      <c r="BD2510" s="12" t="s">
        <v>1771</v>
      </c>
    </row>
    <row r="2511" spans="1:56" s="12" customFormat="1" x14ac:dyDescent="0.2">
      <c r="A2511" s="9" t="str">
        <f>IF(Search!$C$5="","",IF(COUNTA(Inventory!$AP2511)=1,1,""))</f>
        <v/>
      </c>
      <c r="B2511" s="9" t="str">
        <f>IF(Search!$C$4="","",IF(ISNUMBER(SEARCH(Search!$C$4,$AR2511))=TRUE,1,""))</f>
        <v/>
      </c>
      <c r="C2511" s="9" t="str">
        <f>IF(Search!$C$6="x",IF(COUNTA($AQ2511)=1,1,"N"),IF(COUNTA($AQ2511)=1,"N",""))</f>
        <v>N</v>
      </c>
      <c r="D2511" s="9" t="str">
        <f>IF(Search!$O$8="","",IF(ISNUMBER(SEARCH(Search!$O$8,$BD2511))=TRUE,1,""))</f>
        <v/>
      </c>
      <c r="E2511" s="9" t="str">
        <f>IF(Search!$C$7="","",IF(ISNUMBER(SEARCH(Search!$C$7,$AN2511))=TRUE,1,""))</f>
        <v/>
      </c>
      <c r="F2511" s="9" t="str">
        <f>IF(Search!$C$8="","",IF(ISNUMBER(SEARCH(Search!$C$8,$AO2511))=TRUE,1,""))</f>
        <v/>
      </c>
      <c r="G2511" s="9" t="str">
        <f>IF(Search!$F$4="","",IF(Inventory!$AJ2511&lt;Search!$F$4,"",1))</f>
        <v/>
      </c>
      <c r="H2511" s="9" t="str">
        <f>IF(Search!$F$5="","",IF(Inventory!$AJ2511&gt;Search!$F$5,"",1))</f>
        <v/>
      </c>
      <c r="I2511" s="9" t="str">
        <f>IF(Search!$F$7="","",IF(Search!$F$8="",IF(ISNUMBER(SEARCH(Search!$F$7,$AL2511))=TRUE,1,""),""))</f>
        <v/>
      </c>
      <c r="J2511" s="9" t="str">
        <f>IF($AL2511=Search!$F$8,1,"")</f>
        <v/>
      </c>
      <c r="K2511" s="9" t="str">
        <f>IF(Search!$I$4="","",IF(COUNTA($AS2511)=1,IF(Search!$I$4="N","N",1),""))</f>
        <v/>
      </c>
      <c r="L2511" s="9" t="str">
        <f>IF(Search!$I$5="","",IF($AS2511="RC",1,""))</f>
        <v/>
      </c>
      <c r="M2511" s="9" t="str">
        <f>IF(Search!$I$6="","",IF($AS2511="RCP",1,""))</f>
        <v/>
      </c>
      <c r="N2511" s="9" t="str">
        <f>IF(Search!$I$8="","",IF(COUNTA($AT2511)=1,IF(Search!$I$8="N","N",1),""))</f>
        <v/>
      </c>
      <c r="O2511" s="9" t="str">
        <f>IF(Search!$L$4="","",IF(COUNTA($AU2511)=1,IF(Search!$L$4="N","N",1),""))</f>
        <v/>
      </c>
      <c r="P2511" s="9" t="str">
        <f>IF(Search!$L$5="","",IF(ISNUMBER(SEARCH("Jersey",$AU2511))=TRUE,IF(Search!$L$5="N","N",1),""))</f>
        <v/>
      </c>
      <c r="Q2511" s="9" t="str">
        <f>IF(Search!$L$6="","",IF(ISNUMBER(SEARCH("Patch",$AU2511))=TRUE,IF(Search!$L$6="N","N",1),""))</f>
        <v/>
      </c>
      <c r="R2511" s="9" t="str">
        <f>IF(Search!$L$7="","",IF(ISNUMBER(SEARCH("Shield",$AU2511))=TRUE,IF(Search!$L$7="N","N",1),""))</f>
        <v/>
      </c>
      <c r="S2511" s="9" t="str">
        <f>IF(Search!$L$8="","",IF(ISNUMBER(SEARCH("Stick",$AU2511))=TRUE,IF(Search!$L$8="N","N",1),""))</f>
        <v/>
      </c>
      <c r="T2511" s="9" t="str">
        <f>IF(Search!$O$4="","",IF(COUNTA($AW2511)=1,IF(Search!$O$4="N","N",1),""))</f>
        <v/>
      </c>
      <c r="U2511" s="9" t="str">
        <f>IF(Search!$O$5="","",IF($AW2511="","",IF($AW2511&lt;Search!$O$5,"",1)))</f>
        <v/>
      </c>
      <c r="V2511" s="9" t="str">
        <f>IF(Search!$O$6="","",IF($AW2511="","",IF($AW2511&gt;Search!$O$6,"",1)))</f>
        <v/>
      </c>
      <c r="W2511" s="9" t="str">
        <f>IF(Search!$U$4="","",IF($AX2511="","",1))</f>
        <v/>
      </c>
      <c r="X2511" s="9" t="str">
        <f>IF(Search!$U$5="","",IF(ISNUMBER(SEARCH(Search!$U$5,$AX2511))=TRUE,IF(Search!$U$5="N","N",1),""))</f>
        <v/>
      </c>
      <c r="Y2511" s="9" t="str">
        <f>IF(Search!$U$6="","",IF($AY2511&lt;Search!$U$6,"",1))</f>
        <v/>
      </c>
      <c r="Z2511" s="9" t="str">
        <f>IF(Search!$R$4="","",IF(Inventory!$BA2511&lt;Search!$R$4,"",1))</f>
        <v/>
      </c>
      <c r="AA2511" s="9" t="str">
        <f>IF(Search!$R$5="","",IF($BA2511&gt;Search!$R$5,"",1))</f>
        <v/>
      </c>
      <c r="AB2511" s="9" t="str">
        <f>IF(Search!$R$6="","",IF($BB2511&lt;Search!$R$6,"",1))</f>
        <v/>
      </c>
      <c r="AC2511" s="9" t="str">
        <f>IF(Search!$R$7="","",IF($BB2511&lt;Search!$R$7,"",1))</f>
        <v/>
      </c>
      <c r="AD2511" s="45" t="str">
        <f>IF(COUNTIF($A2511:$AC2511,"n")&gt;0,"",IF(SUM($A2511:$AC2511)=COUNTA(Search!$C$4:$C$8,Search!$F$4:$F$8,Search!$I$4:$I$6,Search!$I$8,Search!$L$4:$L$8,Search!$O$4:$O$8,Search!$R$4:$R$7,Search!$U$4:$U$7)-COUNTIF(Search!$C$4:$U$7,"n"),1+LARGE($AD$1:AD2510,1),""))</f>
        <v/>
      </c>
      <c r="AE2511" s="45" t="str">
        <f t="shared" si="124"/>
        <v/>
      </c>
      <c r="AF2511" s="45" t="str">
        <f>IF(AD2511="","",COUNTIF($AE$1:$AE2510,$AE2511)+RANK($AE2511,$AE$2:$AE$10540,1))</f>
        <v/>
      </c>
      <c r="AG2511" s="45" t="str">
        <f t="shared" si="125"/>
        <v/>
      </c>
      <c r="AH2511" s="45" t="str">
        <f>IF($AD2511="","",COUNTIF($AG$1:$AG2510,$AG2511)+RANK($AG2511,$AG$1:$AG$10539,0))</f>
        <v/>
      </c>
      <c r="AI2511" s="10" t="str">
        <f t="shared" si="126"/>
        <v>2015-16 Upper Deck #479 Radek Faksa YG  RC   /   $4</v>
      </c>
      <c r="AJ2511" s="11">
        <v>2015</v>
      </c>
      <c r="AK2511" s="17">
        <v>16</v>
      </c>
      <c r="AL2511" s="12" t="s">
        <v>7</v>
      </c>
      <c r="AM2511" s="10">
        <v>479</v>
      </c>
      <c r="AN2511" s="12" t="s">
        <v>2610</v>
      </c>
      <c r="AO2511" s="9"/>
      <c r="AP2511" s="9"/>
      <c r="AQ2511" s="9" t="s">
        <v>2543</v>
      </c>
      <c r="AR2511" s="14"/>
      <c r="AS2511" s="9" t="s">
        <v>2</v>
      </c>
      <c r="AT2511" s="9"/>
      <c r="AU2511" s="9"/>
      <c r="AV2511" s="13"/>
      <c r="AW2511" s="13"/>
      <c r="AX2511" s="9"/>
      <c r="AY2511" s="9"/>
      <c r="AZ2511" s="9"/>
      <c r="BA2511" s="33">
        <v>4</v>
      </c>
      <c r="BB2511" s="33"/>
      <c r="BC2511" s="36"/>
    </row>
    <row r="2512" spans="1:56" s="12" customFormat="1" x14ac:dyDescent="0.2">
      <c r="A2512" s="9" t="str">
        <f>IF(Search!$C$5="","",IF(COUNTA(Inventory!$AP2512)=1,1,""))</f>
        <v/>
      </c>
      <c r="B2512" s="9" t="str">
        <f>IF(Search!$C$4="","",IF(ISNUMBER(SEARCH(Search!$C$4,$AR2512))=TRUE,1,""))</f>
        <v/>
      </c>
      <c r="C2512" s="9" t="str">
        <f>IF(Search!$C$6="x",IF(COUNTA($AQ2512)=1,1,"N"),IF(COUNTA($AQ2512)=1,"N",""))</f>
        <v/>
      </c>
      <c r="D2512" s="9" t="str">
        <f>IF(Search!$O$8="","",IF(ISNUMBER(SEARCH(Search!$O$8,$BD2512))=TRUE,1,""))</f>
        <v/>
      </c>
      <c r="E2512" s="9" t="str">
        <f>IF(Search!$C$7="","",IF(ISNUMBER(SEARCH(Search!$C$7,$AN2512))=TRUE,1,""))</f>
        <v/>
      </c>
      <c r="F2512" s="9" t="str">
        <f>IF(Search!$C$8="","",IF(ISNUMBER(SEARCH(Search!$C$8,$AO2512))=TRUE,1,""))</f>
        <v/>
      </c>
      <c r="G2512" s="9" t="str">
        <f>IF(Search!$F$4="","",IF(Inventory!$AJ2512&lt;Search!$F$4,"",1))</f>
        <v/>
      </c>
      <c r="H2512" s="9" t="str">
        <f>IF(Search!$F$5="","",IF(Inventory!$AJ2512&gt;Search!$F$5,"",1))</f>
        <v/>
      </c>
      <c r="I2512" s="9" t="str">
        <f>IF(Search!$F$7="","",IF(Search!$F$8="",IF(ISNUMBER(SEARCH(Search!$F$7,$AL2512))=TRUE,1,""),""))</f>
        <v/>
      </c>
      <c r="J2512" s="9" t="str">
        <f>IF($AL2512=Search!$F$8,1,"")</f>
        <v/>
      </c>
      <c r="K2512" s="9" t="str">
        <f>IF(Search!$I$4="","",IF(COUNTA($AS2512)=1,IF(Search!$I$4="N","N",1),""))</f>
        <v/>
      </c>
      <c r="L2512" s="9" t="str">
        <f>IF(Search!$I$5="","",IF($AS2512="RC",1,""))</f>
        <v/>
      </c>
      <c r="M2512" s="9" t="str">
        <f>IF(Search!$I$6="","",IF($AS2512="RCP",1,""))</f>
        <v/>
      </c>
      <c r="N2512" s="9" t="str">
        <f>IF(Search!$I$8="","",IF(COUNTA($AT2512)=1,IF(Search!$I$8="N","N",1),""))</f>
        <v/>
      </c>
      <c r="O2512" s="9" t="str">
        <f>IF(Search!$L$4="","",IF(COUNTA($AU2512)=1,IF(Search!$L$4="N","N",1),""))</f>
        <v/>
      </c>
      <c r="P2512" s="9" t="str">
        <f>IF(Search!$L$5="","",IF(ISNUMBER(SEARCH("Jersey",$AU2512))=TRUE,IF(Search!$L$5="N","N",1),""))</f>
        <v/>
      </c>
      <c r="Q2512" s="9" t="str">
        <f>IF(Search!$L$6="","",IF(ISNUMBER(SEARCH("Patch",$AU2512))=TRUE,IF(Search!$L$6="N","N",1),""))</f>
        <v/>
      </c>
      <c r="R2512" s="9" t="str">
        <f>IF(Search!$L$7="","",IF(ISNUMBER(SEARCH("Shield",$AU2512))=TRUE,IF(Search!$L$7="N","N",1),""))</f>
        <v/>
      </c>
      <c r="S2512" s="9" t="str">
        <f>IF(Search!$L$8="","",IF(ISNUMBER(SEARCH("Stick",$AU2512))=TRUE,IF(Search!$L$8="N","N",1),""))</f>
        <v/>
      </c>
      <c r="T2512" s="9" t="str">
        <f>IF(Search!$O$4="","",IF(COUNTA($AW2512)=1,IF(Search!$O$4="N","N",1),""))</f>
        <v/>
      </c>
      <c r="U2512" s="9" t="str">
        <f>IF(Search!$O$5="","",IF($AW2512="","",IF($AW2512&lt;Search!$O$5,"",1)))</f>
        <v/>
      </c>
      <c r="V2512" s="9" t="str">
        <f>IF(Search!$O$6="","",IF($AW2512="","",IF($AW2512&gt;Search!$O$6,"",1)))</f>
        <v/>
      </c>
      <c r="W2512" s="9" t="str">
        <f>IF(Search!$U$4="","",IF($AX2512="","",1))</f>
        <v/>
      </c>
      <c r="X2512" s="9" t="str">
        <f>IF(Search!$U$5="","",IF(ISNUMBER(SEARCH(Search!$U$5,$AX2512))=TRUE,IF(Search!$U$5="N","N",1),""))</f>
        <v/>
      </c>
      <c r="Y2512" s="9" t="str">
        <f>IF(Search!$U$6="","",IF($AY2512&lt;Search!$U$6,"",1))</f>
        <v/>
      </c>
      <c r="Z2512" s="9" t="str">
        <f>IF(Search!$R$4="","",IF(Inventory!$BA2512&lt;Search!$R$4,"",1))</f>
        <v/>
      </c>
      <c r="AA2512" s="9" t="str">
        <f>IF(Search!$R$5="","",IF($BA2512&gt;Search!$R$5,"",1))</f>
        <v/>
      </c>
      <c r="AB2512" s="9" t="str">
        <f>IF(Search!$R$6="","",IF($BB2512&lt;Search!$R$6,"",1))</f>
        <v/>
      </c>
      <c r="AC2512" s="9" t="str">
        <f>IF(Search!$R$7="","",IF($BB2512&lt;Search!$R$7,"",1))</f>
        <v/>
      </c>
      <c r="AD2512" s="45" t="str">
        <f>IF(COUNTIF($A2512:$AC2512,"n")&gt;0,"",IF(SUM($A2512:$AC2512)=COUNTA(Search!$C$4:$C$8,Search!$F$4:$F$8,Search!$I$4:$I$6,Search!$I$8,Search!$L$4:$L$8,Search!$O$4:$O$8,Search!$R$4:$R$7,Search!$U$4:$U$7)-COUNTIF(Search!$C$4:$U$7,"n"),1+LARGE($AD$1:AD2511,1),""))</f>
        <v/>
      </c>
      <c r="AE2512" s="45" t="str">
        <f t="shared" si="124"/>
        <v/>
      </c>
      <c r="AF2512" s="45" t="str">
        <f>IF(AD2512="","",COUNTIF($AE$1:$AE2511,$AE2512)+RANK($AE2512,$AE$2:$AE$10540,1))</f>
        <v/>
      </c>
      <c r="AG2512" s="45" t="str">
        <f t="shared" si="125"/>
        <v/>
      </c>
      <c r="AH2512" s="45" t="str">
        <f>IF($AD2512="","",COUNTIF($AG$1:$AG2511,$AG2512)+RANK($AG2512,$AG$1:$AG$10539,0))</f>
        <v/>
      </c>
      <c r="AI2512" s="10" t="str">
        <f t="shared" si="126"/>
        <v>2015-16 Upper Deck #480 Garret Sparks YG TOR RC   /   $8</v>
      </c>
      <c r="AJ2512" s="11">
        <v>2015</v>
      </c>
      <c r="AK2512" s="17">
        <v>16</v>
      </c>
      <c r="AL2512" s="12" t="s">
        <v>7</v>
      </c>
      <c r="AM2512" s="10">
        <v>480</v>
      </c>
      <c r="AN2512" s="12" t="s">
        <v>2066</v>
      </c>
      <c r="AO2512" s="9" t="s">
        <v>1904</v>
      </c>
      <c r="AP2512" s="9"/>
      <c r="AQ2512" s="9"/>
      <c r="AR2512" s="14" t="s">
        <v>2481</v>
      </c>
      <c r="AS2512" s="9" t="s">
        <v>2</v>
      </c>
      <c r="AT2512" s="9"/>
      <c r="AU2512" s="9"/>
      <c r="AV2512" s="13"/>
      <c r="AW2512" s="13"/>
      <c r="AX2512" s="9"/>
      <c r="AY2512" s="9"/>
      <c r="AZ2512" s="9"/>
      <c r="BA2512" s="33">
        <v>8</v>
      </c>
      <c r="BB2512" s="33"/>
      <c r="BC2512" s="36">
        <v>42860</v>
      </c>
      <c r="BD2512" s="12" t="s">
        <v>1771</v>
      </c>
    </row>
    <row r="2513" spans="1:56" s="12" customFormat="1" x14ac:dyDescent="0.2">
      <c r="A2513" s="9" t="str">
        <f>IF(Search!$C$5="","",IF(COUNTA(Inventory!$AP2513)=1,1,""))</f>
        <v/>
      </c>
      <c r="B2513" s="9" t="str">
        <f>IF(Search!$C$4="","",IF(ISNUMBER(SEARCH(Search!$C$4,$AR2513))=TRUE,1,""))</f>
        <v/>
      </c>
      <c r="C2513" s="9" t="str">
        <f>IF(Search!$C$6="x",IF(COUNTA($AQ2513)=1,1,"N"),IF(COUNTA($AQ2513)=1,"N",""))</f>
        <v/>
      </c>
      <c r="D2513" s="9" t="str">
        <f>IF(Search!$O$8="","",IF(ISNUMBER(SEARCH(Search!$O$8,$BD2513))=TRUE,1,""))</f>
        <v/>
      </c>
      <c r="E2513" s="9" t="str">
        <f>IF(Search!$C$7="","",IF(ISNUMBER(SEARCH(Search!$C$7,$AN2513))=TRUE,1,""))</f>
        <v/>
      </c>
      <c r="F2513" s="9" t="str">
        <f>IF(Search!$C$8="","",IF(ISNUMBER(SEARCH(Search!$C$8,$AO2513))=TRUE,1,""))</f>
        <v/>
      </c>
      <c r="G2513" s="9" t="str">
        <f>IF(Search!$F$4="","",IF(Inventory!$AJ2513&lt;Search!$F$4,"",1))</f>
        <v/>
      </c>
      <c r="H2513" s="9" t="str">
        <f>IF(Search!$F$5="","",IF(Inventory!$AJ2513&gt;Search!$F$5,"",1))</f>
        <v/>
      </c>
      <c r="I2513" s="9" t="str">
        <f>IF(Search!$F$7="","",IF(Search!$F$8="",IF(ISNUMBER(SEARCH(Search!$F$7,$AL2513))=TRUE,1,""),""))</f>
        <v/>
      </c>
      <c r="J2513" s="9" t="str">
        <f>IF($AL2513=Search!$F$8,1,"")</f>
        <v/>
      </c>
      <c r="K2513" s="9" t="str">
        <f>IF(Search!$I$4="","",IF(COUNTA($AS2513)=1,IF(Search!$I$4="N","N",1),""))</f>
        <v/>
      </c>
      <c r="L2513" s="9" t="str">
        <f>IF(Search!$I$5="","",IF($AS2513="RC",1,""))</f>
        <v/>
      </c>
      <c r="M2513" s="9" t="str">
        <f>IF(Search!$I$6="","",IF($AS2513="RCP",1,""))</f>
        <v/>
      </c>
      <c r="N2513" s="9" t="str">
        <f>IF(Search!$I$8="","",IF(COUNTA($AT2513)=1,IF(Search!$I$8="N","N",1),""))</f>
        <v/>
      </c>
      <c r="O2513" s="9" t="str">
        <f>IF(Search!$L$4="","",IF(COUNTA($AU2513)=1,IF(Search!$L$4="N","N",1),""))</f>
        <v/>
      </c>
      <c r="P2513" s="9" t="str">
        <f>IF(Search!$L$5="","",IF(ISNUMBER(SEARCH("Jersey",$AU2513))=TRUE,IF(Search!$L$5="N","N",1),""))</f>
        <v/>
      </c>
      <c r="Q2513" s="9" t="str">
        <f>IF(Search!$L$6="","",IF(ISNUMBER(SEARCH("Patch",$AU2513))=TRUE,IF(Search!$L$6="N","N",1),""))</f>
        <v/>
      </c>
      <c r="R2513" s="9" t="str">
        <f>IF(Search!$L$7="","",IF(ISNUMBER(SEARCH("Shield",$AU2513))=TRUE,IF(Search!$L$7="N","N",1),""))</f>
        <v/>
      </c>
      <c r="S2513" s="9" t="str">
        <f>IF(Search!$L$8="","",IF(ISNUMBER(SEARCH("Stick",$AU2513))=TRUE,IF(Search!$L$8="N","N",1),""))</f>
        <v/>
      </c>
      <c r="T2513" s="9" t="str">
        <f>IF(Search!$O$4="","",IF(COUNTA($AW2513)=1,IF(Search!$O$4="N","N",1),""))</f>
        <v/>
      </c>
      <c r="U2513" s="9" t="str">
        <f>IF(Search!$O$5="","",IF($AW2513="","",IF($AW2513&lt;Search!$O$5,"",1)))</f>
        <v/>
      </c>
      <c r="V2513" s="9" t="str">
        <f>IF(Search!$O$6="","",IF($AW2513="","",IF($AW2513&gt;Search!$O$6,"",1)))</f>
        <v/>
      </c>
      <c r="W2513" s="9" t="str">
        <f>IF(Search!$U$4="","",IF($AX2513="","",1))</f>
        <v/>
      </c>
      <c r="X2513" s="9" t="str">
        <f>IF(Search!$U$5="","",IF(ISNUMBER(SEARCH(Search!$U$5,$AX2513))=TRUE,IF(Search!$U$5="N","N",1),""))</f>
        <v/>
      </c>
      <c r="Y2513" s="9" t="str">
        <f>IF(Search!$U$6="","",IF($AY2513&lt;Search!$U$6,"",1))</f>
        <v/>
      </c>
      <c r="Z2513" s="9" t="str">
        <f>IF(Search!$R$4="","",IF(Inventory!$BA2513&lt;Search!$R$4,"",1))</f>
        <v/>
      </c>
      <c r="AA2513" s="9" t="str">
        <f>IF(Search!$R$5="","",IF($BA2513&gt;Search!$R$5,"",1))</f>
        <v/>
      </c>
      <c r="AB2513" s="9" t="str">
        <f>IF(Search!$R$6="","",IF($BB2513&lt;Search!$R$6,"",1))</f>
        <v/>
      </c>
      <c r="AC2513" s="9" t="str">
        <f>IF(Search!$R$7="","",IF($BB2513&lt;Search!$R$7,"",1))</f>
        <v/>
      </c>
      <c r="AD2513" s="45" t="str">
        <f>IF(COUNTIF($A2513:$AC2513,"n")&gt;0,"",IF(SUM($A2513:$AC2513)=COUNTA(Search!$C$4:$C$8,Search!$F$4:$F$8,Search!$I$4:$I$6,Search!$I$8,Search!$L$4:$L$8,Search!$O$4:$O$8,Search!$R$4:$R$7,Search!$U$4:$U$7)-COUNTIF(Search!$C$4:$U$7,"n"),1+LARGE($AD$1:AD2512,1),""))</f>
        <v/>
      </c>
      <c r="AE2513" s="45" t="str">
        <f t="shared" si="124"/>
        <v/>
      </c>
      <c r="AF2513" s="45" t="str">
        <f>IF(AD2513="","",COUNTIF($AE$1:$AE2512,$AE2513)+RANK($AE2513,$AE$2:$AE$10540,1))</f>
        <v/>
      </c>
      <c r="AG2513" s="45" t="str">
        <f t="shared" si="125"/>
        <v/>
      </c>
      <c r="AH2513" s="45" t="str">
        <f>IF($AD2513="","",COUNTIF($AG$1:$AG2512,$AG2513)+RANK($AG2513,$AG$1:$AG$10539,0))</f>
        <v/>
      </c>
      <c r="AI2513" s="10" t="str">
        <f t="shared" si="126"/>
        <v>2015-16 Upper Deck #481 Brendan Gaunce YG VAN RC   /   $6</v>
      </c>
      <c r="AJ2513" s="11">
        <v>2015</v>
      </c>
      <c r="AK2513" s="17">
        <v>16</v>
      </c>
      <c r="AL2513" s="12" t="s">
        <v>7</v>
      </c>
      <c r="AM2513" s="10">
        <v>481</v>
      </c>
      <c r="AN2513" s="12" t="s">
        <v>2067</v>
      </c>
      <c r="AO2513" s="9" t="s">
        <v>1951</v>
      </c>
      <c r="AP2513" s="9"/>
      <c r="AQ2513" s="9"/>
      <c r="AR2513" s="14" t="s">
        <v>2481</v>
      </c>
      <c r="AS2513" s="9" t="s">
        <v>2</v>
      </c>
      <c r="AT2513" s="9"/>
      <c r="AU2513" s="9"/>
      <c r="AV2513" s="13"/>
      <c r="AW2513" s="13"/>
      <c r="AX2513" s="9"/>
      <c r="AY2513" s="9"/>
      <c r="AZ2513" s="9"/>
      <c r="BA2513" s="33">
        <v>6</v>
      </c>
      <c r="BB2513" s="33"/>
      <c r="BC2513" s="36">
        <v>42860</v>
      </c>
      <c r="BD2513" s="12" t="s">
        <v>1771</v>
      </c>
    </row>
    <row r="2514" spans="1:56" s="12" customFormat="1" x14ac:dyDescent="0.2">
      <c r="A2514" s="9" t="str">
        <f>IF(Search!$C$5="","",IF(COUNTA(Inventory!$AP2514)=1,1,""))</f>
        <v/>
      </c>
      <c r="B2514" s="9" t="str">
        <f>IF(Search!$C$4="","",IF(ISNUMBER(SEARCH(Search!$C$4,$AR2514))=TRUE,1,""))</f>
        <v/>
      </c>
      <c r="C2514" s="9" t="str">
        <f>IF(Search!$C$6="x",IF(COUNTA($AQ2514)=1,1,"N"),IF(COUNTA($AQ2514)=1,"N",""))</f>
        <v/>
      </c>
      <c r="D2514" s="9" t="str">
        <f>IF(Search!$O$8="","",IF(ISNUMBER(SEARCH(Search!$O$8,$BD2514))=TRUE,1,""))</f>
        <v/>
      </c>
      <c r="E2514" s="9" t="str">
        <f>IF(Search!$C$7="","",IF(ISNUMBER(SEARCH(Search!$C$7,$AN2514))=TRUE,1,""))</f>
        <v/>
      </c>
      <c r="F2514" s="9" t="str">
        <f>IF(Search!$C$8="","",IF(ISNUMBER(SEARCH(Search!$C$8,$AO2514))=TRUE,1,""))</f>
        <v/>
      </c>
      <c r="G2514" s="9" t="str">
        <f>IF(Search!$F$4="","",IF(Inventory!$AJ2514&lt;Search!$F$4,"",1))</f>
        <v/>
      </c>
      <c r="H2514" s="9" t="str">
        <f>IF(Search!$F$5="","",IF(Inventory!$AJ2514&gt;Search!$F$5,"",1))</f>
        <v/>
      </c>
      <c r="I2514" s="9" t="str">
        <f>IF(Search!$F$7="","",IF(Search!$F$8="",IF(ISNUMBER(SEARCH(Search!$F$7,$AL2514))=TRUE,1,""),""))</f>
        <v/>
      </c>
      <c r="J2514" s="9" t="str">
        <f>IF($AL2514=Search!$F$8,1,"")</f>
        <v/>
      </c>
      <c r="K2514" s="9" t="str">
        <f>IF(Search!$I$4="","",IF(COUNTA($AS2514)=1,IF(Search!$I$4="N","N",1),""))</f>
        <v/>
      </c>
      <c r="L2514" s="9" t="str">
        <f>IF(Search!$I$5="","",IF($AS2514="RC",1,""))</f>
        <v/>
      </c>
      <c r="M2514" s="9" t="str">
        <f>IF(Search!$I$6="","",IF($AS2514="RCP",1,""))</f>
        <v/>
      </c>
      <c r="N2514" s="9" t="str">
        <f>IF(Search!$I$8="","",IF(COUNTA($AT2514)=1,IF(Search!$I$8="N","N",1),""))</f>
        <v/>
      </c>
      <c r="O2514" s="9" t="str">
        <f>IF(Search!$L$4="","",IF(COUNTA($AU2514)=1,IF(Search!$L$4="N","N",1),""))</f>
        <v/>
      </c>
      <c r="P2514" s="9" t="str">
        <f>IF(Search!$L$5="","",IF(ISNUMBER(SEARCH("Jersey",$AU2514))=TRUE,IF(Search!$L$5="N","N",1),""))</f>
        <v/>
      </c>
      <c r="Q2514" s="9" t="str">
        <f>IF(Search!$L$6="","",IF(ISNUMBER(SEARCH("Patch",$AU2514))=TRUE,IF(Search!$L$6="N","N",1),""))</f>
        <v/>
      </c>
      <c r="R2514" s="9" t="str">
        <f>IF(Search!$L$7="","",IF(ISNUMBER(SEARCH("Shield",$AU2514))=TRUE,IF(Search!$L$7="N","N",1),""))</f>
        <v/>
      </c>
      <c r="S2514" s="9" t="str">
        <f>IF(Search!$L$8="","",IF(ISNUMBER(SEARCH("Stick",$AU2514))=TRUE,IF(Search!$L$8="N","N",1),""))</f>
        <v/>
      </c>
      <c r="T2514" s="9" t="str">
        <f>IF(Search!$O$4="","",IF(COUNTA($AW2514)=1,IF(Search!$O$4="N","N",1),""))</f>
        <v/>
      </c>
      <c r="U2514" s="9" t="str">
        <f>IF(Search!$O$5="","",IF($AW2514="","",IF($AW2514&lt;Search!$O$5,"",1)))</f>
        <v/>
      </c>
      <c r="V2514" s="9" t="str">
        <f>IF(Search!$O$6="","",IF($AW2514="","",IF($AW2514&gt;Search!$O$6,"",1)))</f>
        <v/>
      </c>
      <c r="W2514" s="9" t="str">
        <f>IF(Search!$U$4="","",IF($AX2514="","",1))</f>
        <v/>
      </c>
      <c r="X2514" s="9" t="str">
        <f>IF(Search!$U$5="","",IF(ISNUMBER(SEARCH(Search!$U$5,$AX2514))=TRUE,IF(Search!$U$5="N","N",1),""))</f>
        <v/>
      </c>
      <c r="Y2514" s="9" t="str">
        <f>IF(Search!$U$6="","",IF($AY2514&lt;Search!$U$6,"",1))</f>
        <v/>
      </c>
      <c r="Z2514" s="9" t="str">
        <f>IF(Search!$R$4="","",IF(Inventory!$BA2514&lt;Search!$R$4,"",1))</f>
        <v/>
      </c>
      <c r="AA2514" s="9" t="str">
        <f>IF(Search!$R$5="","",IF($BA2514&gt;Search!$R$5,"",1))</f>
        <v/>
      </c>
      <c r="AB2514" s="9" t="str">
        <f>IF(Search!$R$6="","",IF($BB2514&lt;Search!$R$6,"",1))</f>
        <v/>
      </c>
      <c r="AC2514" s="9" t="str">
        <f>IF(Search!$R$7="","",IF($BB2514&lt;Search!$R$7,"",1))</f>
        <v/>
      </c>
      <c r="AD2514" s="45" t="str">
        <f>IF(COUNTIF($A2514:$AC2514,"n")&gt;0,"",IF(SUM($A2514:$AC2514)=COUNTA(Search!$C$4:$C$8,Search!$F$4:$F$8,Search!$I$4:$I$6,Search!$I$8,Search!$L$4:$L$8,Search!$O$4:$O$8,Search!$R$4:$R$7,Search!$U$4:$U$7)-COUNTIF(Search!$C$4:$U$7,"n"),1+LARGE($AD$1:AD2513,1),""))</f>
        <v/>
      </c>
      <c r="AE2514" s="45" t="str">
        <f t="shared" si="124"/>
        <v/>
      </c>
      <c r="AF2514" s="45" t="str">
        <f>IF(AD2514="","",COUNTIF($AE$1:$AE2513,$AE2514)+RANK($AE2514,$AE$2:$AE$10540,1))</f>
        <v/>
      </c>
      <c r="AG2514" s="45" t="str">
        <f t="shared" si="125"/>
        <v/>
      </c>
      <c r="AH2514" s="45" t="str">
        <f>IF($AD2514="","",COUNTIF($AG$1:$AG2513,$AG2514)+RANK($AG2514,$AG$1:$AG$10539,0))</f>
        <v/>
      </c>
      <c r="AI2514" s="10" t="str">
        <f t="shared" si="126"/>
        <v>2015-16 Upper Deck #482 Chris Driedger YG OTT RC   /   $4</v>
      </c>
      <c r="AJ2514" s="11">
        <v>2015</v>
      </c>
      <c r="AK2514" s="17">
        <v>16</v>
      </c>
      <c r="AL2514" s="12" t="s">
        <v>7</v>
      </c>
      <c r="AM2514" s="10">
        <v>482</v>
      </c>
      <c r="AN2514" s="12" t="s">
        <v>2068</v>
      </c>
      <c r="AO2514" s="9" t="s">
        <v>1945</v>
      </c>
      <c r="AP2514" s="9"/>
      <c r="AQ2514" s="9"/>
      <c r="AR2514" s="14" t="s">
        <v>2481</v>
      </c>
      <c r="AS2514" s="9" t="s">
        <v>2</v>
      </c>
      <c r="AT2514" s="9"/>
      <c r="AU2514" s="9"/>
      <c r="AV2514" s="13"/>
      <c r="AW2514" s="13"/>
      <c r="AX2514" s="9"/>
      <c r="AY2514" s="9"/>
      <c r="AZ2514" s="9"/>
      <c r="BA2514" s="33">
        <v>4</v>
      </c>
      <c r="BB2514" s="33"/>
      <c r="BC2514" s="36">
        <v>42860</v>
      </c>
      <c r="BD2514" s="12" t="s">
        <v>1771</v>
      </c>
    </row>
    <row r="2515" spans="1:56" s="12" customFormat="1" x14ac:dyDescent="0.2">
      <c r="A2515" s="9" t="str">
        <f>IF(Search!$C$5="","",IF(COUNTA(Inventory!$AP2515)=1,1,""))</f>
        <v/>
      </c>
      <c r="B2515" s="9" t="str">
        <f>IF(Search!$C$4="","",IF(ISNUMBER(SEARCH(Search!$C$4,$AR2515))=TRUE,1,""))</f>
        <v/>
      </c>
      <c r="C2515" s="9" t="str">
        <f>IF(Search!$C$6="x",IF(COUNTA($AQ2515)=1,1,"N"),IF(COUNTA($AQ2515)=1,"N",""))</f>
        <v>N</v>
      </c>
      <c r="D2515" s="9" t="str">
        <f>IF(Search!$O$8="","",IF(ISNUMBER(SEARCH(Search!$O$8,$BD2515))=TRUE,1,""))</f>
        <v/>
      </c>
      <c r="E2515" s="9" t="str">
        <f>IF(Search!$C$7="","",IF(ISNUMBER(SEARCH(Search!$C$7,$AN2515))=TRUE,1,""))</f>
        <v/>
      </c>
      <c r="F2515" s="9" t="str">
        <f>IF(Search!$C$8="","",IF(ISNUMBER(SEARCH(Search!$C$8,$AO2515))=TRUE,1,""))</f>
        <v/>
      </c>
      <c r="G2515" s="9" t="str">
        <f>IF(Search!$F$4="","",IF(Inventory!$AJ2515&lt;Search!$F$4,"",1))</f>
        <v/>
      </c>
      <c r="H2515" s="9" t="str">
        <f>IF(Search!$F$5="","",IF(Inventory!$AJ2515&gt;Search!$F$5,"",1))</f>
        <v/>
      </c>
      <c r="I2515" s="9" t="str">
        <f>IF(Search!$F$7="","",IF(Search!$F$8="",IF(ISNUMBER(SEARCH(Search!$F$7,$AL2515))=TRUE,1,""),""))</f>
        <v/>
      </c>
      <c r="J2515" s="9" t="str">
        <f>IF($AL2515=Search!$F$8,1,"")</f>
        <v/>
      </c>
      <c r="K2515" s="9" t="str">
        <f>IF(Search!$I$4="","",IF(COUNTA($AS2515)=1,IF(Search!$I$4="N","N",1),""))</f>
        <v/>
      </c>
      <c r="L2515" s="9" t="str">
        <f>IF(Search!$I$5="","",IF($AS2515="RC",1,""))</f>
        <v/>
      </c>
      <c r="M2515" s="9" t="str">
        <f>IF(Search!$I$6="","",IF($AS2515="RCP",1,""))</f>
        <v/>
      </c>
      <c r="N2515" s="9" t="str">
        <f>IF(Search!$I$8="","",IF(COUNTA($AT2515)=1,IF(Search!$I$8="N","N",1),""))</f>
        <v/>
      </c>
      <c r="O2515" s="9" t="str">
        <f>IF(Search!$L$4="","",IF(COUNTA($AU2515)=1,IF(Search!$L$4="N","N",1),""))</f>
        <v/>
      </c>
      <c r="P2515" s="9" t="str">
        <f>IF(Search!$L$5="","",IF(ISNUMBER(SEARCH("Jersey",$AU2515))=TRUE,IF(Search!$L$5="N","N",1),""))</f>
        <v/>
      </c>
      <c r="Q2515" s="9" t="str">
        <f>IF(Search!$L$6="","",IF(ISNUMBER(SEARCH("Patch",$AU2515))=TRUE,IF(Search!$L$6="N","N",1),""))</f>
        <v/>
      </c>
      <c r="R2515" s="9" t="str">
        <f>IF(Search!$L$7="","",IF(ISNUMBER(SEARCH("Shield",$AU2515))=TRUE,IF(Search!$L$7="N","N",1),""))</f>
        <v/>
      </c>
      <c r="S2515" s="9" t="str">
        <f>IF(Search!$L$8="","",IF(ISNUMBER(SEARCH("Stick",$AU2515))=TRUE,IF(Search!$L$8="N","N",1),""))</f>
        <v/>
      </c>
      <c r="T2515" s="9" t="str">
        <f>IF(Search!$O$4="","",IF(COUNTA($AW2515)=1,IF(Search!$O$4="N","N",1),""))</f>
        <v/>
      </c>
      <c r="U2515" s="9" t="str">
        <f>IF(Search!$O$5="","",IF($AW2515="","",IF($AW2515&lt;Search!$O$5,"",1)))</f>
        <v/>
      </c>
      <c r="V2515" s="9" t="str">
        <f>IF(Search!$O$6="","",IF($AW2515="","",IF($AW2515&gt;Search!$O$6,"",1)))</f>
        <v/>
      </c>
      <c r="W2515" s="9" t="str">
        <f>IF(Search!$U$4="","",IF($AX2515="","",1))</f>
        <v/>
      </c>
      <c r="X2515" s="9" t="str">
        <f>IF(Search!$U$5="","",IF(ISNUMBER(SEARCH(Search!$U$5,$AX2515))=TRUE,IF(Search!$U$5="N","N",1),""))</f>
        <v/>
      </c>
      <c r="Y2515" s="9" t="str">
        <f>IF(Search!$U$6="","",IF($AY2515&lt;Search!$U$6,"",1))</f>
        <v/>
      </c>
      <c r="Z2515" s="9" t="str">
        <f>IF(Search!$R$4="","",IF(Inventory!$BA2515&lt;Search!$R$4,"",1))</f>
        <v/>
      </c>
      <c r="AA2515" s="9" t="str">
        <f>IF(Search!$R$5="","",IF($BA2515&gt;Search!$R$5,"",1))</f>
        <v/>
      </c>
      <c r="AB2515" s="9" t="str">
        <f>IF(Search!$R$6="","",IF($BB2515&lt;Search!$R$6,"",1))</f>
        <v/>
      </c>
      <c r="AC2515" s="9" t="str">
        <f>IF(Search!$R$7="","",IF($BB2515&lt;Search!$R$7,"",1))</f>
        <v/>
      </c>
      <c r="AD2515" s="45" t="str">
        <f>IF(COUNTIF($A2515:$AC2515,"n")&gt;0,"",IF(SUM($A2515:$AC2515)=COUNTA(Search!$C$4:$C$8,Search!$F$4:$F$8,Search!$I$4:$I$6,Search!$I$8,Search!$L$4:$L$8,Search!$O$4:$O$8,Search!$R$4:$R$7,Search!$U$4:$U$7)-COUNTIF(Search!$C$4:$U$7,"n"),1+LARGE($AD$1:AD2514,1),""))</f>
        <v/>
      </c>
      <c r="AE2515" s="45" t="str">
        <f t="shared" si="124"/>
        <v/>
      </c>
      <c r="AF2515" s="45" t="str">
        <f>IF(AD2515="","",COUNTIF($AE$1:$AE2514,$AE2515)+RANK($AE2515,$AE$2:$AE$10540,1))</f>
        <v/>
      </c>
      <c r="AG2515" s="45" t="str">
        <f t="shared" si="125"/>
        <v/>
      </c>
      <c r="AH2515" s="45" t="str">
        <f>IF($AD2515="","",COUNTIF($AG$1:$AG2514,$AG2515)+RANK($AG2515,$AG$1:$AG$10539,0))</f>
        <v/>
      </c>
      <c r="AI2515" s="10" t="str">
        <f t="shared" si="126"/>
        <v>2015-16 Upper Deck #483 Joel Vermin YG  RC   /   $4</v>
      </c>
      <c r="AJ2515" s="11">
        <v>2015</v>
      </c>
      <c r="AK2515" s="17">
        <v>16</v>
      </c>
      <c r="AL2515" s="12" t="s">
        <v>7</v>
      </c>
      <c r="AM2515" s="10">
        <v>483</v>
      </c>
      <c r="AN2515" s="12" t="s">
        <v>2611</v>
      </c>
      <c r="AO2515" s="9"/>
      <c r="AP2515" s="9"/>
      <c r="AQ2515" s="9" t="s">
        <v>2543</v>
      </c>
      <c r="AR2515" s="14"/>
      <c r="AS2515" s="9" t="s">
        <v>2</v>
      </c>
      <c r="AT2515" s="9"/>
      <c r="AU2515" s="9"/>
      <c r="AV2515" s="13"/>
      <c r="AW2515" s="13"/>
      <c r="AX2515" s="9"/>
      <c r="AY2515" s="9"/>
      <c r="AZ2515" s="9"/>
      <c r="BA2515" s="33">
        <v>4</v>
      </c>
      <c r="BB2515" s="33"/>
      <c r="BC2515" s="36"/>
    </row>
    <row r="2516" spans="1:56" s="12" customFormat="1" x14ac:dyDescent="0.2">
      <c r="A2516" s="9" t="str">
        <f>IF(Search!$C$5="","",IF(COUNTA(Inventory!$AP2516)=1,1,""))</f>
        <v/>
      </c>
      <c r="B2516" s="9" t="str">
        <f>IF(Search!$C$4="","",IF(ISNUMBER(SEARCH(Search!$C$4,$AR2516))=TRUE,1,""))</f>
        <v/>
      </c>
      <c r="C2516" s="9" t="str">
        <f>IF(Search!$C$6="x",IF(COUNTA($AQ2516)=1,1,"N"),IF(COUNTA($AQ2516)=1,"N",""))</f>
        <v>N</v>
      </c>
      <c r="D2516" s="9" t="str">
        <f>IF(Search!$O$8="","",IF(ISNUMBER(SEARCH(Search!$O$8,$BD2516))=TRUE,1,""))</f>
        <v/>
      </c>
      <c r="E2516" s="9" t="str">
        <f>IF(Search!$C$7="","",IF(ISNUMBER(SEARCH(Search!$C$7,$AN2516))=TRUE,1,""))</f>
        <v/>
      </c>
      <c r="F2516" s="9" t="str">
        <f>IF(Search!$C$8="","",IF(ISNUMBER(SEARCH(Search!$C$8,$AO2516))=TRUE,1,""))</f>
        <v/>
      </c>
      <c r="G2516" s="9" t="str">
        <f>IF(Search!$F$4="","",IF(Inventory!$AJ2516&lt;Search!$F$4,"",1))</f>
        <v/>
      </c>
      <c r="H2516" s="9" t="str">
        <f>IF(Search!$F$5="","",IF(Inventory!$AJ2516&gt;Search!$F$5,"",1))</f>
        <v/>
      </c>
      <c r="I2516" s="9" t="str">
        <f>IF(Search!$F$7="","",IF(Search!$F$8="",IF(ISNUMBER(SEARCH(Search!$F$7,$AL2516))=TRUE,1,""),""))</f>
        <v/>
      </c>
      <c r="J2516" s="9" t="str">
        <f>IF($AL2516=Search!$F$8,1,"")</f>
        <v/>
      </c>
      <c r="K2516" s="9" t="str">
        <f>IF(Search!$I$4="","",IF(COUNTA($AS2516)=1,IF(Search!$I$4="N","N",1),""))</f>
        <v/>
      </c>
      <c r="L2516" s="9" t="str">
        <f>IF(Search!$I$5="","",IF($AS2516="RC",1,""))</f>
        <v/>
      </c>
      <c r="M2516" s="9" t="str">
        <f>IF(Search!$I$6="","",IF($AS2516="RCP",1,""))</f>
        <v/>
      </c>
      <c r="N2516" s="9" t="str">
        <f>IF(Search!$I$8="","",IF(COUNTA($AT2516)=1,IF(Search!$I$8="N","N",1),""))</f>
        <v/>
      </c>
      <c r="O2516" s="9" t="str">
        <f>IF(Search!$L$4="","",IF(COUNTA($AU2516)=1,IF(Search!$L$4="N","N",1),""))</f>
        <v/>
      </c>
      <c r="P2516" s="9" t="str">
        <f>IF(Search!$L$5="","",IF(ISNUMBER(SEARCH("Jersey",$AU2516))=TRUE,IF(Search!$L$5="N","N",1),""))</f>
        <v/>
      </c>
      <c r="Q2516" s="9" t="str">
        <f>IF(Search!$L$6="","",IF(ISNUMBER(SEARCH("Patch",$AU2516))=TRUE,IF(Search!$L$6="N","N",1),""))</f>
        <v/>
      </c>
      <c r="R2516" s="9" t="str">
        <f>IF(Search!$L$7="","",IF(ISNUMBER(SEARCH("Shield",$AU2516))=TRUE,IF(Search!$L$7="N","N",1),""))</f>
        <v/>
      </c>
      <c r="S2516" s="9" t="str">
        <f>IF(Search!$L$8="","",IF(ISNUMBER(SEARCH("Stick",$AU2516))=TRUE,IF(Search!$L$8="N","N",1),""))</f>
        <v/>
      </c>
      <c r="T2516" s="9" t="str">
        <f>IF(Search!$O$4="","",IF(COUNTA($AW2516)=1,IF(Search!$O$4="N","N",1),""))</f>
        <v/>
      </c>
      <c r="U2516" s="9" t="str">
        <f>IF(Search!$O$5="","",IF($AW2516="","",IF($AW2516&lt;Search!$O$5,"",1)))</f>
        <v/>
      </c>
      <c r="V2516" s="9" t="str">
        <f>IF(Search!$O$6="","",IF($AW2516="","",IF($AW2516&gt;Search!$O$6,"",1)))</f>
        <v/>
      </c>
      <c r="W2516" s="9" t="str">
        <f>IF(Search!$U$4="","",IF($AX2516="","",1))</f>
        <v/>
      </c>
      <c r="X2516" s="9" t="str">
        <f>IF(Search!$U$5="","",IF(ISNUMBER(SEARCH(Search!$U$5,$AX2516))=TRUE,IF(Search!$U$5="N","N",1),""))</f>
        <v/>
      </c>
      <c r="Y2516" s="9" t="str">
        <f>IF(Search!$U$6="","",IF($AY2516&lt;Search!$U$6,"",1))</f>
        <v/>
      </c>
      <c r="Z2516" s="9" t="str">
        <f>IF(Search!$R$4="","",IF(Inventory!$BA2516&lt;Search!$R$4,"",1))</f>
        <v/>
      </c>
      <c r="AA2516" s="9" t="str">
        <f>IF(Search!$R$5="","",IF($BA2516&gt;Search!$R$5,"",1))</f>
        <v/>
      </c>
      <c r="AB2516" s="9" t="str">
        <f>IF(Search!$R$6="","",IF($BB2516&lt;Search!$R$6,"",1))</f>
        <v/>
      </c>
      <c r="AC2516" s="9" t="str">
        <f>IF(Search!$R$7="","",IF($BB2516&lt;Search!$R$7,"",1))</f>
        <v/>
      </c>
      <c r="AD2516" s="45" t="str">
        <f>IF(COUNTIF($A2516:$AC2516,"n")&gt;0,"",IF(SUM($A2516:$AC2516)=COUNTA(Search!$C$4:$C$8,Search!$F$4:$F$8,Search!$I$4:$I$6,Search!$I$8,Search!$L$4:$L$8,Search!$O$4:$O$8,Search!$R$4:$R$7,Search!$U$4:$U$7)-COUNTIF(Search!$C$4:$U$7,"n"),1+LARGE($AD$1:AD2515,1),""))</f>
        <v/>
      </c>
      <c r="AE2516" s="45" t="str">
        <f t="shared" si="124"/>
        <v/>
      </c>
      <c r="AF2516" s="45" t="str">
        <f>IF(AD2516="","",COUNTIF($AE$1:$AE2515,$AE2516)+RANK($AE2516,$AE$2:$AE$10540,1))</f>
        <v/>
      </c>
      <c r="AG2516" s="45" t="str">
        <f t="shared" si="125"/>
        <v/>
      </c>
      <c r="AH2516" s="45" t="str">
        <f>IF($AD2516="","",COUNTIF($AG$1:$AG2515,$AG2516)+RANK($AG2516,$AG$1:$AG$10539,0))</f>
        <v/>
      </c>
      <c r="AI2516" s="10" t="str">
        <f t="shared" si="126"/>
        <v>2015-16 Upper Deck #484 Chandler Stephenson YG  RC   /   $4</v>
      </c>
      <c r="AJ2516" s="11">
        <v>2015</v>
      </c>
      <c r="AK2516" s="17">
        <v>16</v>
      </c>
      <c r="AL2516" s="12" t="s">
        <v>7</v>
      </c>
      <c r="AM2516" s="10">
        <v>484</v>
      </c>
      <c r="AN2516" s="12" t="s">
        <v>2612</v>
      </c>
      <c r="AO2516" s="9"/>
      <c r="AP2516" s="9"/>
      <c r="AQ2516" s="9" t="s">
        <v>2543</v>
      </c>
      <c r="AR2516" s="14"/>
      <c r="AS2516" s="9" t="s">
        <v>2</v>
      </c>
      <c r="AT2516" s="9"/>
      <c r="AU2516" s="9"/>
      <c r="AV2516" s="13"/>
      <c r="AW2516" s="13"/>
      <c r="AX2516" s="9"/>
      <c r="AY2516" s="9"/>
      <c r="AZ2516" s="9"/>
      <c r="BA2516" s="33">
        <v>4</v>
      </c>
      <c r="BB2516" s="33"/>
      <c r="BC2516" s="36"/>
    </row>
    <row r="2517" spans="1:56" s="12" customFormat="1" x14ac:dyDescent="0.2">
      <c r="A2517" s="9" t="str">
        <f>IF(Search!$C$5="","",IF(COUNTA(Inventory!$AP2517)=1,1,""))</f>
        <v/>
      </c>
      <c r="B2517" s="9" t="str">
        <f>IF(Search!$C$4="","",IF(ISNUMBER(SEARCH(Search!$C$4,$AR2517))=TRUE,1,""))</f>
        <v/>
      </c>
      <c r="C2517" s="9" t="str">
        <f>IF(Search!$C$6="x",IF(COUNTA($AQ2517)=1,1,"N"),IF(COUNTA($AQ2517)=1,"N",""))</f>
        <v/>
      </c>
      <c r="D2517" s="9" t="str">
        <f>IF(Search!$O$8="","",IF(ISNUMBER(SEARCH(Search!$O$8,$BD2517))=TRUE,1,""))</f>
        <v/>
      </c>
      <c r="E2517" s="9" t="str">
        <f>IF(Search!$C$7="","",IF(ISNUMBER(SEARCH(Search!$C$7,$AN2517))=TRUE,1,""))</f>
        <v/>
      </c>
      <c r="F2517" s="9" t="str">
        <f>IF(Search!$C$8="","",IF(ISNUMBER(SEARCH(Search!$C$8,$AO2517))=TRUE,1,""))</f>
        <v/>
      </c>
      <c r="G2517" s="9" t="str">
        <f>IF(Search!$F$4="","",IF(Inventory!$AJ2517&lt;Search!$F$4,"",1))</f>
        <v/>
      </c>
      <c r="H2517" s="9" t="str">
        <f>IF(Search!$F$5="","",IF(Inventory!$AJ2517&gt;Search!$F$5,"",1))</f>
        <v/>
      </c>
      <c r="I2517" s="9" t="str">
        <f>IF(Search!$F$7="","",IF(Search!$F$8="",IF(ISNUMBER(SEARCH(Search!$F$7,$AL2517))=TRUE,1,""),""))</f>
        <v/>
      </c>
      <c r="J2517" s="9" t="str">
        <f>IF($AL2517=Search!$F$8,1,"")</f>
        <v/>
      </c>
      <c r="K2517" s="9" t="str">
        <f>IF(Search!$I$4="","",IF(COUNTA($AS2517)=1,IF(Search!$I$4="N","N",1),""))</f>
        <v/>
      </c>
      <c r="L2517" s="9" t="str">
        <f>IF(Search!$I$5="","",IF($AS2517="RC",1,""))</f>
        <v/>
      </c>
      <c r="M2517" s="9" t="str">
        <f>IF(Search!$I$6="","",IF($AS2517="RCP",1,""))</f>
        <v/>
      </c>
      <c r="N2517" s="9" t="str">
        <f>IF(Search!$I$8="","",IF(COUNTA($AT2517)=1,IF(Search!$I$8="N","N",1),""))</f>
        <v/>
      </c>
      <c r="O2517" s="9" t="str">
        <f>IF(Search!$L$4="","",IF(COUNTA($AU2517)=1,IF(Search!$L$4="N","N",1),""))</f>
        <v/>
      </c>
      <c r="P2517" s="9" t="str">
        <f>IF(Search!$L$5="","",IF(ISNUMBER(SEARCH("Jersey",$AU2517))=TRUE,IF(Search!$L$5="N","N",1),""))</f>
        <v/>
      </c>
      <c r="Q2517" s="9" t="str">
        <f>IF(Search!$L$6="","",IF(ISNUMBER(SEARCH("Patch",$AU2517))=TRUE,IF(Search!$L$6="N","N",1),""))</f>
        <v/>
      </c>
      <c r="R2517" s="9" t="str">
        <f>IF(Search!$L$7="","",IF(ISNUMBER(SEARCH("Shield",$AU2517))=TRUE,IF(Search!$L$7="N","N",1),""))</f>
        <v/>
      </c>
      <c r="S2517" s="9" t="str">
        <f>IF(Search!$L$8="","",IF(ISNUMBER(SEARCH("Stick",$AU2517))=TRUE,IF(Search!$L$8="N","N",1),""))</f>
        <v/>
      </c>
      <c r="T2517" s="9" t="str">
        <f>IF(Search!$O$4="","",IF(COUNTA($AW2517)=1,IF(Search!$O$4="N","N",1),""))</f>
        <v/>
      </c>
      <c r="U2517" s="9" t="str">
        <f>IF(Search!$O$5="","",IF($AW2517="","",IF($AW2517&lt;Search!$O$5,"",1)))</f>
        <v/>
      </c>
      <c r="V2517" s="9" t="str">
        <f>IF(Search!$O$6="","",IF($AW2517="","",IF($AW2517&gt;Search!$O$6,"",1)))</f>
        <v/>
      </c>
      <c r="W2517" s="9" t="str">
        <f>IF(Search!$U$4="","",IF($AX2517="","",1))</f>
        <v/>
      </c>
      <c r="X2517" s="9" t="str">
        <f>IF(Search!$U$5="","",IF(ISNUMBER(SEARCH(Search!$U$5,$AX2517))=TRUE,IF(Search!$U$5="N","N",1),""))</f>
        <v/>
      </c>
      <c r="Y2517" s="9" t="str">
        <f>IF(Search!$U$6="","",IF($AY2517&lt;Search!$U$6,"",1))</f>
        <v/>
      </c>
      <c r="Z2517" s="9" t="str">
        <f>IF(Search!$R$4="","",IF(Inventory!$BA2517&lt;Search!$R$4,"",1))</f>
        <v/>
      </c>
      <c r="AA2517" s="9" t="str">
        <f>IF(Search!$R$5="","",IF($BA2517&gt;Search!$R$5,"",1))</f>
        <v/>
      </c>
      <c r="AB2517" s="9" t="str">
        <f>IF(Search!$R$6="","",IF($BB2517&lt;Search!$R$6,"",1))</f>
        <v/>
      </c>
      <c r="AC2517" s="9" t="str">
        <f>IF(Search!$R$7="","",IF($BB2517&lt;Search!$R$7,"",1))</f>
        <v/>
      </c>
      <c r="AD2517" s="45" t="str">
        <f>IF(COUNTIF($A2517:$AC2517,"n")&gt;0,"",IF(SUM($A2517:$AC2517)=COUNTA(Search!$C$4:$C$8,Search!$F$4:$F$8,Search!$I$4:$I$6,Search!$I$8,Search!$L$4:$L$8,Search!$O$4:$O$8,Search!$R$4:$R$7,Search!$U$4:$U$7)-COUNTIF(Search!$C$4:$U$7,"n"),1+LARGE($AD$1:AD2516,1),""))</f>
        <v/>
      </c>
      <c r="AE2517" s="45" t="str">
        <f t="shared" si="124"/>
        <v/>
      </c>
      <c r="AF2517" s="45" t="str">
        <f>IF(AD2517="","",COUNTIF($AE$1:$AE2516,$AE2517)+RANK($AE2517,$AE$2:$AE$10540,1))</f>
        <v/>
      </c>
      <c r="AG2517" s="45" t="str">
        <f t="shared" si="125"/>
        <v/>
      </c>
      <c r="AH2517" s="45" t="str">
        <f>IF($AD2517="","",COUNTIF($AG$1:$AG2516,$AG2517)+RANK($AG2517,$AG$1:$AG$10539,0))</f>
        <v/>
      </c>
      <c r="AI2517" s="10" t="str">
        <f t="shared" si="126"/>
        <v>2015-16 Upper Deck #485 David Musil YG EDM RC   /   $5</v>
      </c>
      <c r="AJ2517" s="11">
        <v>2015</v>
      </c>
      <c r="AK2517" s="17">
        <v>16</v>
      </c>
      <c r="AL2517" s="12" t="s">
        <v>7</v>
      </c>
      <c r="AM2517" s="10">
        <v>485</v>
      </c>
      <c r="AN2517" s="12" t="s">
        <v>2069</v>
      </c>
      <c r="AO2517" s="9" t="s">
        <v>1909</v>
      </c>
      <c r="AP2517" s="9"/>
      <c r="AQ2517" s="9"/>
      <c r="AR2517" s="14" t="s">
        <v>2481</v>
      </c>
      <c r="AS2517" s="9" t="s">
        <v>2</v>
      </c>
      <c r="AT2517" s="9"/>
      <c r="AU2517" s="9"/>
      <c r="AV2517" s="13"/>
      <c r="AW2517" s="13"/>
      <c r="AX2517" s="9"/>
      <c r="AY2517" s="9"/>
      <c r="AZ2517" s="9"/>
      <c r="BA2517" s="33">
        <v>5</v>
      </c>
      <c r="BB2517" s="33"/>
      <c r="BC2517" s="36">
        <v>42860</v>
      </c>
      <c r="BD2517" s="12" t="s">
        <v>1771</v>
      </c>
    </row>
    <row r="2518" spans="1:56" s="12" customFormat="1" x14ac:dyDescent="0.2">
      <c r="A2518" s="9" t="str">
        <f>IF(Search!$C$5="","",IF(COUNTA(Inventory!$AP2518)=1,1,""))</f>
        <v/>
      </c>
      <c r="B2518" s="9" t="str">
        <f>IF(Search!$C$4="","",IF(ISNUMBER(SEARCH(Search!$C$4,$AR2518))=TRUE,1,""))</f>
        <v/>
      </c>
      <c r="C2518" s="9" t="str">
        <f>IF(Search!$C$6="x",IF(COUNTA($AQ2518)=1,1,"N"),IF(COUNTA($AQ2518)=1,"N",""))</f>
        <v/>
      </c>
      <c r="D2518" s="9" t="str">
        <f>IF(Search!$O$8="","",IF(ISNUMBER(SEARCH(Search!$O$8,$BD2518))=TRUE,1,""))</f>
        <v/>
      </c>
      <c r="E2518" s="9" t="str">
        <f>IF(Search!$C$7="","",IF(ISNUMBER(SEARCH(Search!$C$7,$AN2518))=TRUE,1,""))</f>
        <v/>
      </c>
      <c r="F2518" s="9" t="str">
        <f>IF(Search!$C$8="","",IF(ISNUMBER(SEARCH(Search!$C$8,$AO2518))=TRUE,1,""))</f>
        <v/>
      </c>
      <c r="G2518" s="9" t="str">
        <f>IF(Search!$F$4="","",IF(Inventory!$AJ2518&lt;Search!$F$4,"",1))</f>
        <v/>
      </c>
      <c r="H2518" s="9" t="str">
        <f>IF(Search!$F$5="","",IF(Inventory!$AJ2518&gt;Search!$F$5,"",1))</f>
        <v/>
      </c>
      <c r="I2518" s="9" t="str">
        <f>IF(Search!$F$7="","",IF(Search!$F$8="",IF(ISNUMBER(SEARCH(Search!$F$7,$AL2518))=TRUE,1,""),""))</f>
        <v/>
      </c>
      <c r="J2518" s="9" t="str">
        <f>IF($AL2518=Search!$F$8,1,"")</f>
        <v/>
      </c>
      <c r="K2518" s="9" t="str">
        <f>IF(Search!$I$4="","",IF(COUNTA($AS2518)=1,IF(Search!$I$4="N","N",1),""))</f>
        <v/>
      </c>
      <c r="L2518" s="9" t="str">
        <f>IF(Search!$I$5="","",IF($AS2518="RC",1,""))</f>
        <v/>
      </c>
      <c r="M2518" s="9" t="str">
        <f>IF(Search!$I$6="","",IF($AS2518="RCP",1,""))</f>
        <v/>
      </c>
      <c r="N2518" s="9" t="str">
        <f>IF(Search!$I$8="","",IF(COUNTA($AT2518)=1,IF(Search!$I$8="N","N",1),""))</f>
        <v/>
      </c>
      <c r="O2518" s="9" t="str">
        <f>IF(Search!$L$4="","",IF(COUNTA($AU2518)=1,IF(Search!$L$4="N","N",1),""))</f>
        <v/>
      </c>
      <c r="P2518" s="9" t="str">
        <f>IF(Search!$L$5="","",IF(ISNUMBER(SEARCH("Jersey",$AU2518))=TRUE,IF(Search!$L$5="N","N",1),""))</f>
        <v/>
      </c>
      <c r="Q2518" s="9" t="str">
        <f>IF(Search!$L$6="","",IF(ISNUMBER(SEARCH("Patch",$AU2518))=TRUE,IF(Search!$L$6="N","N",1),""))</f>
        <v/>
      </c>
      <c r="R2518" s="9" t="str">
        <f>IF(Search!$L$7="","",IF(ISNUMBER(SEARCH("Shield",$AU2518))=TRUE,IF(Search!$L$7="N","N",1),""))</f>
        <v/>
      </c>
      <c r="S2518" s="9" t="str">
        <f>IF(Search!$L$8="","",IF(ISNUMBER(SEARCH("Stick",$AU2518))=TRUE,IF(Search!$L$8="N","N",1),""))</f>
        <v/>
      </c>
      <c r="T2518" s="9" t="str">
        <f>IF(Search!$O$4="","",IF(COUNTA($AW2518)=1,IF(Search!$O$4="N","N",1),""))</f>
        <v/>
      </c>
      <c r="U2518" s="9" t="str">
        <f>IF(Search!$O$5="","",IF($AW2518="","",IF($AW2518&lt;Search!$O$5,"",1)))</f>
        <v/>
      </c>
      <c r="V2518" s="9" t="str">
        <f>IF(Search!$O$6="","",IF($AW2518="","",IF($AW2518&gt;Search!$O$6,"",1)))</f>
        <v/>
      </c>
      <c r="W2518" s="9" t="str">
        <f>IF(Search!$U$4="","",IF($AX2518="","",1))</f>
        <v/>
      </c>
      <c r="X2518" s="9" t="str">
        <f>IF(Search!$U$5="","",IF(ISNUMBER(SEARCH(Search!$U$5,$AX2518))=TRUE,IF(Search!$U$5="N","N",1),""))</f>
        <v/>
      </c>
      <c r="Y2518" s="9" t="str">
        <f>IF(Search!$U$6="","",IF($AY2518&lt;Search!$U$6,"",1))</f>
        <v/>
      </c>
      <c r="Z2518" s="9" t="str">
        <f>IF(Search!$R$4="","",IF(Inventory!$BA2518&lt;Search!$R$4,"",1))</f>
        <v/>
      </c>
      <c r="AA2518" s="9" t="str">
        <f>IF(Search!$R$5="","",IF($BA2518&gt;Search!$R$5,"",1))</f>
        <v/>
      </c>
      <c r="AB2518" s="9" t="str">
        <f>IF(Search!$R$6="","",IF($BB2518&lt;Search!$R$6,"",1))</f>
        <v/>
      </c>
      <c r="AC2518" s="9" t="str">
        <f>IF(Search!$R$7="","",IF($BB2518&lt;Search!$R$7,"",1))</f>
        <v/>
      </c>
      <c r="AD2518" s="45" t="str">
        <f>IF(COUNTIF($A2518:$AC2518,"n")&gt;0,"",IF(SUM($A2518:$AC2518)=COUNTA(Search!$C$4:$C$8,Search!$F$4:$F$8,Search!$I$4:$I$6,Search!$I$8,Search!$L$4:$L$8,Search!$O$4:$O$8,Search!$R$4:$R$7,Search!$U$4:$U$7)-COUNTIF(Search!$C$4:$U$7,"n"),1+LARGE($AD$1:AD2517,1),""))</f>
        <v/>
      </c>
      <c r="AE2518" s="45" t="str">
        <f t="shared" si="124"/>
        <v/>
      </c>
      <c r="AF2518" s="45" t="str">
        <f>IF(AD2518="","",COUNTIF($AE$1:$AE2517,$AE2518)+RANK($AE2518,$AE$2:$AE$10540,1))</f>
        <v/>
      </c>
      <c r="AG2518" s="45" t="str">
        <f t="shared" si="125"/>
        <v/>
      </c>
      <c r="AH2518" s="45" t="str">
        <f>IF($AD2518="","",COUNTIF($AG$1:$AG2517,$AG2518)+RANK($AG2518,$AG$1:$AG$10539,0))</f>
        <v/>
      </c>
      <c r="AI2518" s="10" t="str">
        <f t="shared" si="126"/>
        <v>2015-16 Upper Deck #486 Gustav Olofsson YG MIN RC   /   $5</v>
      </c>
      <c r="AJ2518" s="11">
        <v>2015</v>
      </c>
      <c r="AK2518" s="17">
        <v>16</v>
      </c>
      <c r="AL2518" s="12" t="s">
        <v>7</v>
      </c>
      <c r="AM2518" s="10">
        <v>486</v>
      </c>
      <c r="AN2518" s="12" t="s">
        <v>2070</v>
      </c>
      <c r="AO2518" s="9" t="s">
        <v>1950</v>
      </c>
      <c r="AP2518" s="9"/>
      <c r="AQ2518" s="9"/>
      <c r="AR2518" s="14" t="s">
        <v>2481</v>
      </c>
      <c r="AS2518" s="9" t="s">
        <v>2</v>
      </c>
      <c r="AT2518" s="9"/>
      <c r="AU2518" s="9"/>
      <c r="AV2518" s="13"/>
      <c r="AW2518" s="13"/>
      <c r="AX2518" s="9"/>
      <c r="AY2518" s="9"/>
      <c r="AZ2518" s="9"/>
      <c r="BA2518" s="33">
        <v>5</v>
      </c>
      <c r="BB2518" s="33"/>
      <c r="BC2518" s="36">
        <v>42860</v>
      </c>
      <c r="BD2518" s="12" t="s">
        <v>1771</v>
      </c>
    </row>
    <row r="2519" spans="1:56" s="12" customFormat="1" x14ac:dyDescent="0.2">
      <c r="A2519" s="9">
        <f>IF(Search!$C$5="","",IF(COUNTA(Inventory!$AP2519)=1,1,""))</f>
        <v>1</v>
      </c>
      <c r="B2519" s="9" t="str">
        <f>IF(Search!$C$4="","",IF(ISNUMBER(SEARCH(Search!$C$4,$AR2519))=TRUE,1,""))</f>
        <v/>
      </c>
      <c r="C2519" s="9" t="str">
        <f>IF(Search!$C$6="x",IF(COUNTA($AQ2519)=1,1,"N"),IF(COUNTA($AQ2519)=1,"N",""))</f>
        <v/>
      </c>
      <c r="D2519" s="9" t="str">
        <f>IF(Search!$O$8="","",IF(ISNUMBER(SEARCH(Search!$O$8,$BD2519))=TRUE,1,""))</f>
        <v/>
      </c>
      <c r="E2519" s="9" t="str">
        <f>IF(Search!$C$7="","",IF(ISNUMBER(SEARCH(Search!$C$7,$AN2519))=TRUE,1,""))</f>
        <v/>
      </c>
      <c r="F2519" s="9" t="str">
        <f>IF(Search!$C$8="","",IF(ISNUMBER(SEARCH(Search!$C$8,$AO2519))=TRUE,1,""))</f>
        <v/>
      </c>
      <c r="G2519" s="9" t="str">
        <f>IF(Search!$F$4="","",IF(Inventory!$AJ2519&lt;Search!$F$4,"",1))</f>
        <v/>
      </c>
      <c r="H2519" s="9" t="str">
        <f>IF(Search!$F$5="","",IF(Inventory!$AJ2519&gt;Search!$F$5,"",1))</f>
        <v/>
      </c>
      <c r="I2519" s="9" t="str">
        <f>IF(Search!$F$7="","",IF(Search!$F$8="",IF(ISNUMBER(SEARCH(Search!$F$7,$AL2519))=TRUE,1,""),""))</f>
        <v/>
      </c>
      <c r="J2519" s="9" t="str">
        <f>IF($AL2519=Search!$F$8,1,"")</f>
        <v/>
      </c>
      <c r="K2519" s="9" t="str">
        <f>IF(Search!$I$4="","",IF(COUNTA($AS2519)=1,IF(Search!$I$4="N","N",1),""))</f>
        <v/>
      </c>
      <c r="L2519" s="9" t="str">
        <f>IF(Search!$I$5="","",IF($AS2519="RC",1,""))</f>
        <v/>
      </c>
      <c r="M2519" s="9" t="str">
        <f>IF(Search!$I$6="","",IF($AS2519="RCP",1,""))</f>
        <v/>
      </c>
      <c r="N2519" s="9" t="str">
        <f>IF(Search!$I$8="","",IF(COUNTA($AT2519)=1,IF(Search!$I$8="N","N",1),""))</f>
        <v/>
      </c>
      <c r="O2519" s="9" t="str">
        <f>IF(Search!$L$4="","",IF(COUNTA($AU2519)=1,IF(Search!$L$4="N","N",1),""))</f>
        <v/>
      </c>
      <c r="P2519" s="9" t="str">
        <f>IF(Search!$L$5="","",IF(ISNUMBER(SEARCH("Jersey",$AU2519))=TRUE,IF(Search!$L$5="N","N",1),""))</f>
        <v/>
      </c>
      <c r="Q2519" s="9" t="str">
        <f>IF(Search!$L$6="","",IF(ISNUMBER(SEARCH("Patch",$AU2519))=TRUE,IF(Search!$L$6="N","N",1),""))</f>
        <v/>
      </c>
      <c r="R2519" s="9" t="str">
        <f>IF(Search!$L$7="","",IF(ISNUMBER(SEARCH("Shield",$AU2519))=TRUE,IF(Search!$L$7="N","N",1),""))</f>
        <v/>
      </c>
      <c r="S2519" s="9" t="str">
        <f>IF(Search!$L$8="","",IF(ISNUMBER(SEARCH("Stick",$AU2519))=TRUE,IF(Search!$L$8="N","N",1),""))</f>
        <v/>
      </c>
      <c r="T2519" s="9" t="str">
        <f>IF(Search!$O$4="","",IF(COUNTA($AW2519)=1,IF(Search!$O$4="N","N",1),""))</f>
        <v/>
      </c>
      <c r="U2519" s="9" t="str">
        <f>IF(Search!$O$5="","",IF($AW2519="","",IF($AW2519&lt;Search!$O$5,"",1)))</f>
        <v/>
      </c>
      <c r="V2519" s="9" t="str">
        <f>IF(Search!$O$6="","",IF($AW2519="","",IF($AW2519&gt;Search!$O$6,"",1)))</f>
        <v/>
      </c>
      <c r="W2519" s="9" t="str">
        <f>IF(Search!$U$4="","",IF($AX2519="","",1))</f>
        <v/>
      </c>
      <c r="X2519" s="9" t="str">
        <f>IF(Search!$U$5="","",IF(ISNUMBER(SEARCH(Search!$U$5,$AX2519))=TRUE,IF(Search!$U$5="N","N",1),""))</f>
        <v/>
      </c>
      <c r="Y2519" s="9" t="str">
        <f>IF(Search!$U$6="","",IF($AY2519&lt;Search!$U$6,"",1))</f>
        <v/>
      </c>
      <c r="Z2519" s="9" t="str">
        <f>IF(Search!$R$4="","",IF(Inventory!$BA2519&lt;Search!$R$4,"",1))</f>
        <v/>
      </c>
      <c r="AA2519" s="9" t="str">
        <f>IF(Search!$R$5="","",IF($BA2519&gt;Search!$R$5,"",1))</f>
        <v/>
      </c>
      <c r="AB2519" s="9" t="str">
        <f>IF(Search!$R$6="","",IF($BB2519&lt;Search!$R$6,"",1))</f>
        <v/>
      </c>
      <c r="AC2519" s="9" t="str">
        <f>IF(Search!$R$7="","",IF($BB2519&lt;Search!$R$7,"",1))</f>
        <v/>
      </c>
      <c r="AD2519" s="45">
        <f>IF(COUNTIF($A2519:$AC2519,"n")&gt;0,"",IF(SUM($A2519:$AC2519)=COUNTA(Search!$C$4:$C$8,Search!$F$4:$F$8,Search!$I$4:$I$6,Search!$I$8,Search!$L$4:$L$8,Search!$O$4:$O$8,Search!$R$4:$R$7,Search!$U$4:$U$7)-COUNTIF(Search!$C$4:$U$7,"n"),1+LARGE($AD$1:AD2518,1),""))</f>
        <v>385</v>
      </c>
      <c r="AE2519" s="45">
        <f t="shared" si="124"/>
        <v>937</v>
      </c>
      <c r="AF2519" s="45">
        <f>IF(AD2519="","",COUNTIF($AE$1:$AE2518,$AE2519)+RANK($AE2519,$AE$2:$AE$10540,1))</f>
        <v>150</v>
      </c>
      <c r="AG2519" s="45">
        <f t="shared" si="125"/>
        <v>391</v>
      </c>
      <c r="AH2519" s="45">
        <f>IF($AD2519="","",COUNTIF($AG$1:$AG2518,$AG2519)+RANK($AG2519,$AG$1:$AG$10539,0))</f>
        <v>53</v>
      </c>
      <c r="AI2519" s="10" t="str">
        <f t="shared" si="126"/>
        <v>2015-16 Upper Deck #486 Gustav Olofsson YG MIN RC   /   $5</v>
      </c>
      <c r="AJ2519" s="11">
        <v>2015</v>
      </c>
      <c r="AK2519" s="17">
        <v>16</v>
      </c>
      <c r="AL2519" s="12" t="s">
        <v>7</v>
      </c>
      <c r="AM2519" s="10">
        <v>486</v>
      </c>
      <c r="AN2519" s="12" t="s">
        <v>2070</v>
      </c>
      <c r="AO2519" s="9" t="s">
        <v>1950</v>
      </c>
      <c r="AP2519" s="9" t="s">
        <v>1902</v>
      </c>
      <c r="AQ2519" s="9"/>
      <c r="AR2519" s="14"/>
      <c r="AS2519" s="9" t="s">
        <v>2</v>
      </c>
      <c r="AT2519" s="9"/>
      <c r="AU2519" s="9"/>
      <c r="AV2519" s="13"/>
      <c r="AW2519" s="13"/>
      <c r="AX2519" s="9"/>
      <c r="AY2519" s="9"/>
      <c r="AZ2519" s="9"/>
      <c r="BA2519" s="33">
        <v>5</v>
      </c>
      <c r="BB2519" s="33"/>
      <c r="BC2519" s="36">
        <v>42860</v>
      </c>
      <c r="BD2519" s="12" t="s">
        <v>1772</v>
      </c>
    </row>
    <row r="2520" spans="1:56" s="12" customFormat="1" x14ac:dyDescent="0.2">
      <c r="A2520" s="9" t="str">
        <f>IF(Search!$C$5="","",IF(COUNTA(Inventory!$AP2520)=1,1,""))</f>
        <v/>
      </c>
      <c r="B2520" s="9" t="str">
        <f>IF(Search!$C$4="","",IF(ISNUMBER(SEARCH(Search!$C$4,$AR2520))=TRUE,1,""))</f>
        <v/>
      </c>
      <c r="C2520" s="9" t="str">
        <f>IF(Search!$C$6="x",IF(COUNTA($AQ2520)=1,1,"N"),IF(COUNTA($AQ2520)=1,"N",""))</f>
        <v/>
      </c>
      <c r="D2520" s="9" t="str">
        <f>IF(Search!$O$8="","",IF(ISNUMBER(SEARCH(Search!$O$8,$BD2520))=TRUE,1,""))</f>
        <v/>
      </c>
      <c r="E2520" s="9" t="str">
        <f>IF(Search!$C$7="","",IF(ISNUMBER(SEARCH(Search!$C$7,$AN2520))=TRUE,1,""))</f>
        <v/>
      </c>
      <c r="F2520" s="9" t="str">
        <f>IF(Search!$C$8="","",IF(ISNUMBER(SEARCH(Search!$C$8,$AO2520))=TRUE,1,""))</f>
        <v/>
      </c>
      <c r="G2520" s="9" t="str">
        <f>IF(Search!$F$4="","",IF(Inventory!$AJ2520&lt;Search!$F$4,"",1))</f>
        <v/>
      </c>
      <c r="H2520" s="9" t="str">
        <f>IF(Search!$F$5="","",IF(Inventory!$AJ2520&gt;Search!$F$5,"",1))</f>
        <v/>
      </c>
      <c r="I2520" s="9" t="str">
        <f>IF(Search!$F$7="","",IF(Search!$F$8="",IF(ISNUMBER(SEARCH(Search!$F$7,$AL2520))=TRUE,1,""),""))</f>
        <v/>
      </c>
      <c r="J2520" s="9" t="str">
        <f>IF($AL2520=Search!$F$8,1,"")</f>
        <v/>
      </c>
      <c r="K2520" s="9" t="str">
        <f>IF(Search!$I$4="","",IF(COUNTA($AS2520)=1,IF(Search!$I$4="N","N",1),""))</f>
        <v/>
      </c>
      <c r="L2520" s="9" t="str">
        <f>IF(Search!$I$5="","",IF($AS2520="RC",1,""))</f>
        <v/>
      </c>
      <c r="M2520" s="9" t="str">
        <f>IF(Search!$I$6="","",IF($AS2520="RCP",1,""))</f>
        <v/>
      </c>
      <c r="N2520" s="9" t="str">
        <f>IF(Search!$I$8="","",IF(COUNTA($AT2520)=1,IF(Search!$I$8="N","N",1),""))</f>
        <v/>
      </c>
      <c r="O2520" s="9" t="str">
        <f>IF(Search!$L$4="","",IF(COUNTA($AU2520)=1,IF(Search!$L$4="N","N",1),""))</f>
        <v/>
      </c>
      <c r="P2520" s="9" t="str">
        <f>IF(Search!$L$5="","",IF(ISNUMBER(SEARCH("Jersey",$AU2520))=TRUE,IF(Search!$L$5="N","N",1),""))</f>
        <v/>
      </c>
      <c r="Q2520" s="9" t="str">
        <f>IF(Search!$L$6="","",IF(ISNUMBER(SEARCH("Patch",$AU2520))=TRUE,IF(Search!$L$6="N","N",1),""))</f>
        <v/>
      </c>
      <c r="R2520" s="9" t="str">
        <f>IF(Search!$L$7="","",IF(ISNUMBER(SEARCH("Shield",$AU2520))=TRUE,IF(Search!$L$7="N","N",1),""))</f>
        <v/>
      </c>
      <c r="S2520" s="9" t="str">
        <f>IF(Search!$L$8="","",IF(ISNUMBER(SEARCH("Stick",$AU2520))=TRUE,IF(Search!$L$8="N","N",1),""))</f>
        <v/>
      </c>
      <c r="T2520" s="9" t="str">
        <f>IF(Search!$O$4="","",IF(COUNTA($AW2520)=1,IF(Search!$O$4="N","N",1),""))</f>
        <v/>
      </c>
      <c r="U2520" s="9" t="str">
        <f>IF(Search!$O$5="","",IF($AW2520="","",IF($AW2520&lt;Search!$O$5,"",1)))</f>
        <v/>
      </c>
      <c r="V2520" s="9" t="str">
        <f>IF(Search!$O$6="","",IF($AW2520="","",IF($AW2520&gt;Search!$O$6,"",1)))</f>
        <v/>
      </c>
      <c r="W2520" s="9" t="str">
        <f>IF(Search!$U$4="","",IF($AX2520="","",1))</f>
        <v/>
      </c>
      <c r="X2520" s="9" t="str">
        <f>IF(Search!$U$5="","",IF(ISNUMBER(SEARCH(Search!$U$5,$AX2520))=TRUE,IF(Search!$U$5="N","N",1),""))</f>
        <v/>
      </c>
      <c r="Y2520" s="9" t="str">
        <f>IF(Search!$U$6="","",IF($AY2520&lt;Search!$U$6,"",1))</f>
        <v/>
      </c>
      <c r="Z2520" s="9" t="str">
        <f>IF(Search!$R$4="","",IF(Inventory!$BA2520&lt;Search!$R$4,"",1))</f>
        <v/>
      </c>
      <c r="AA2520" s="9" t="str">
        <f>IF(Search!$R$5="","",IF($BA2520&gt;Search!$R$5,"",1))</f>
        <v/>
      </c>
      <c r="AB2520" s="9" t="str">
        <f>IF(Search!$R$6="","",IF($BB2520&lt;Search!$R$6,"",1))</f>
        <v/>
      </c>
      <c r="AC2520" s="9" t="str">
        <f>IF(Search!$R$7="","",IF($BB2520&lt;Search!$R$7,"",1))</f>
        <v/>
      </c>
      <c r="AD2520" s="45" t="str">
        <f>IF(COUNTIF($A2520:$AC2520,"n")&gt;0,"",IF(SUM($A2520:$AC2520)=COUNTA(Search!$C$4:$C$8,Search!$F$4:$F$8,Search!$I$4:$I$6,Search!$I$8,Search!$L$4:$L$8,Search!$O$4:$O$8,Search!$R$4:$R$7,Search!$U$4:$U$7)-COUNTIF(Search!$C$4:$U$7,"n"),1+LARGE($AD$1:AD2519,1),""))</f>
        <v/>
      </c>
      <c r="AE2520" s="45" t="str">
        <f t="shared" si="124"/>
        <v/>
      </c>
      <c r="AF2520" s="45" t="str">
        <f>IF(AD2520="","",COUNTIF($AE$1:$AE2519,$AE2520)+RANK($AE2520,$AE$2:$AE$10540,1))</f>
        <v/>
      </c>
      <c r="AG2520" s="45" t="str">
        <f t="shared" si="125"/>
        <v/>
      </c>
      <c r="AH2520" s="45" t="str">
        <f>IF($AD2520="","",COUNTIF($AG$1:$AG2519,$AG2520)+RANK($AG2520,$AG$1:$AG$10539,0))</f>
        <v/>
      </c>
      <c r="AI2520" s="10" t="str">
        <f t="shared" si="126"/>
        <v>2015-16 Upper Deck #487 Brett Pesce YG CAR RC   /   $4</v>
      </c>
      <c r="AJ2520" s="11">
        <v>2015</v>
      </c>
      <c r="AK2520" s="17">
        <v>16</v>
      </c>
      <c r="AL2520" s="12" t="s">
        <v>7</v>
      </c>
      <c r="AM2520" s="10">
        <v>487</v>
      </c>
      <c r="AN2520" s="12" t="s">
        <v>2071</v>
      </c>
      <c r="AO2520" s="9" t="s">
        <v>1921</v>
      </c>
      <c r="AP2520" s="9"/>
      <c r="AQ2520" s="9"/>
      <c r="AR2520" s="14" t="s">
        <v>2481</v>
      </c>
      <c r="AS2520" s="9" t="s">
        <v>2</v>
      </c>
      <c r="AT2520" s="9"/>
      <c r="AU2520" s="9"/>
      <c r="AV2520" s="13"/>
      <c r="AW2520" s="13"/>
      <c r="AX2520" s="9"/>
      <c r="AY2520" s="9"/>
      <c r="AZ2520" s="9"/>
      <c r="BA2520" s="33">
        <v>4</v>
      </c>
      <c r="BB2520" s="33"/>
      <c r="BC2520" s="36">
        <v>42860</v>
      </c>
      <c r="BD2520" s="12" t="s">
        <v>1771</v>
      </c>
    </row>
    <row r="2521" spans="1:56" s="12" customFormat="1" x14ac:dyDescent="0.2">
      <c r="A2521" s="9" t="str">
        <f>IF(Search!$C$5="","",IF(COUNTA(Inventory!$AP2521)=1,1,""))</f>
        <v/>
      </c>
      <c r="B2521" s="9" t="str">
        <f>IF(Search!$C$4="","",IF(ISNUMBER(SEARCH(Search!$C$4,$AR2521))=TRUE,1,""))</f>
        <v/>
      </c>
      <c r="C2521" s="9" t="str">
        <f>IF(Search!$C$6="x",IF(COUNTA($AQ2521)=1,1,"N"),IF(COUNTA($AQ2521)=1,"N",""))</f>
        <v/>
      </c>
      <c r="D2521" s="9" t="str">
        <f>IF(Search!$O$8="","",IF(ISNUMBER(SEARCH(Search!$O$8,$BD2521))=TRUE,1,""))</f>
        <v/>
      </c>
      <c r="E2521" s="9" t="str">
        <f>IF(Search!$C$7="","",IF(ISNUMBER(SEARCH(Search!$C$7,$AN2521))=TRUE,1,""))</f>
        <v/>
      </c>
      <c r="F2521" s="9" t="str">
        <f>IF(Search!$C$8="","",IF(ISNUMBER(SEARCH(Search!$C$8,$AO2521))=TRUE,1,""))</f>
        <v/>
      </c>
      <c r="G2521" s="9" t="str">
        <f>IF(Search!$F$4="","",IF(Inventory!$AJ2521&lt;Search!$F$4,"",1))</f>
        <v/>
      </c>
      <c r="H2521" s="9" t="str">
        <f>IF(Search!$F$5="","",IF(Inventory!$AJ2521&gt;Search!$F$5,"",1))</f>
        <v/>
      </c>
      <c r="I2521" s="9" t="str">
        <f>IF(Search!$F$7="","",IF(Search!$F$8="",IF(ISNUMBER(SEARCH(Search!$F$7,$AL2521))=TRUE,1,""),""))</f>
        <v/>
      </c>
      <c r="J2521" s="9" t="str">
        <f>IF($AL2521=Search!$F$8,1,"")</f>
        <v/>
      </c>
      <c r="K2521" s="9" t="str">
        <f>IF(Search!$I$4="","",IF(COUNTA($AS2521)=1,IF(Search!$I$4="N","N",1),""))</f>
        <v/>
      </c>
      <c r="L2521" s="9" t="str">
        <f>IF(Search!$I$5="","",IF($AS2521="RC",1,""))</f>
        <v/>
      </c>
      <c r="M2521" s="9" t="str">
        <f>IF(Search!$I$6="","",IF($AS2521="RCP",1,""))</f>
        <v/>
      </c>
      <c r="N2521" s="9" t="str">
        <f>IF(Search!$I$8="","",IF(COUNTA($AT2521)=1,IF(Search!$I$8="N","N",1),""))</f>
        <v/>
      </c>
      <c r="O2521" s="9" t="str">
        <f>IF(Search!$L$4="","",IF(COUNTA($AU2521)=1,IF(Search!$L$4="N","N",1),""))</f>
        <v/>
      </c>
      <c r="P2521" s="9" t="str">
        <f>IF(Search!$L$5="","",IF(ISNUMBER(SEARCH("Jersey",$AU2521))=TRUE,IF(Search!$L$5="N","N",1),""))</f>
        <v/>
      </c>
      <c r="Q2521" s="9" t="str">
        <f>IF(Search!$L$6="","",IF(ISNUMBER(SEARCH("Patch",$AU2521))=TRUE,IF(Search!$L$6="N","N",1),""))</f>
        <v/>
      </c>
      <c r="R2521" s="9" t="str">
        <f>IF(Search!$L$7="","",IF(ISNUMBER(SEARCH("Shield",$AU2521))=TRUE,IF(Search!$L$7="N","N",1),""))</f>
        <v/>
      </c>
      <c r="S2521" s="9" t="str">
        <f>IF(Search!$L$8="","",IF(ISNUMBER(SEARCH("Stick",$AU2521))=TRUE,IF(Search!$L$8="N","N",1),""))</f>
        <v/>
      </c>
      <c r="T2521" s="9" t="str">
        <f>IF(Search!$O$4="","",IF(COUNTA($AW2521)=1,IF(Search!$O$4="N","N",1),""))</f>
        <v/>
      </c>
      <c r="U2521" s="9" t="str">
        <f>IF(Search!$O$5="","",IF($AW2521="","",IF($AW2521&lt;Search!$O$5,"",1)))</f>
        <v/>
      </c>
      <c r="V2521" s="9" t="str">
        <f>IF(Search!$O$6="","",IF($AW2521="","",IF($AW2521&gt;Search!$O$6,"",1)))</f>
        <v/>
      </c>
      <c r="W2521" s="9" t="str">
        <f>IF(Search!$U$4="","",IF($AX2521="","",1))</f>
        <v/>
      </c>
      <c r="X2521" s="9" t="str">
        <f>IF(Search!$U$5="","",IF(ISNUMBER(SEARCH(Search!$U$5,$AX2521))=TRUE,IF(Search!$U$5="N","N",1),""))</f>
        <v/>
      </c>
      <c r="Y2521" s="9" t="str">
        <f>IF(Search!$U$6="","",IF($AY2521&lt;Search!$U$6,"",1))</f>
        <v/>
      </c>
      <c r="Z2521" s="9" t="str">
        <f>IF(Search!$R$4="","",IF(Inventory!$BA2521&lt;Search!$R$4,"",1))</f>
        <v/>
      </c>
      <c r="AA2521" s="9" t="str">
        <f>IF(Search!$R$5="","",IF($BA2521&gt;Search!$R$5,"",1))</f>
        <v/>
      </c>
      <c r="AB2521" s="9" t="str">
        <f>IF(Search!$R$6="","",IF($BB2521&lt;Search!$R$6,"",1))</f>
        <v/>
      </c>
      <c r="AC2521" s="9" t="str">
        <f>IF(Search!$R$7="","",IF($BB2521&lt;Search!$R$7,"",1))</f>
        <v/>
      </c>
      <c r="AD2521" s="45" t="str">
        <f>IF(COUNTIF($A2521:$AC2521,"n")&gt;0,"",IF(SUM($A2521:$AC2521)=COUNTA(Search!$C$4:$C$8,Search!$F$4:$F$8,Search!$I$4:$I$6,Search!$I$8,Search!$L$4:$L$8,Search!$O$4:$O$8,Search!$R$4:$R$7,Search!$U$4:$U$7)-COUNTIF(Search!$C$4:$U$7,"n"),1+LARGE($AD$1:AD2520,1),""))</f>
        <v/>
      </c>
      <c r="AE2521" s="45" t="str">
        <f t="shared" si="124"/>
        <v/>
      </c>
      <c r="AF2521" s="45" t="str">
        <f>IF(AD2521="","",COUNTIF($AE$1:$AE2520,$AE2521)+RANK($AE2521,$AE$2:$AE$10540,1))</f>
        <v/>
      </c>
      <c r="AG2521" s="45" t="str">
        <f t="shared" si="125"/>
        <v/>
      </c>
      <c r="AH2521" s="45" t="str">
        <f>IF($AD2521="","",COUNTIF($AG$1:$AG2520,$AG2521)+RANK($AG2521,$AG$1:$AG$10539,0))</f>
        <v/>
      </c>
      <c r="AI2521" s="10" t="str">
        <f t="shared" si="126"/>
        <v>2015-16 Upper Deck #488 Anthony Stolarz YG PHI RC   /   $5</v>
      </c>
      <c r="AJ2521" s="11">
        <v>2015</v>
      </c>
      <c r="AK2521" s="17">
        <v>16</v>
      </c>
      <c r="AL2521" s="12" t="s">
        <v>7</v>
      </c>
      <c r="AM2521" s="10">
        <v>488</v>
      </c>
      <c r="AN2521" s="12" t="s">
        <v>2072</v>
      </c>
      <c r="AO2521" s="9" t="s">
        <v>1907</v>
      </c>
      <c r="AP2521" s="9"/>
      <c r="AQ2521" s="9"/>
      <c r="AR2521" s="14" t="s">
        <v>2481</v>
      </c>
      <c r="AS2521" s="9" t="s">
        <v>2</v>
      </c>
      <c r="AT2521" s="9"/>
      <c r="AU2521" s="9"/>
      <c r="AV2521" s="13"/>
      <c r="AW2521" s="13"/>
      <c r="AX2521" s="9"/>
      <c r="AY2521" s="9"/>
      <c r="AZ2521" s="9"/>
      <c r="BA2521" s="33">
        <v>5</v>
      </c>
      <c r="BB2521" s="33"/>
      <c r="BC2521" s="36">
        <v>42860</v>
      </c>
      <c r="BD2521" s="12" t="s">
        <v>1771</v>
      </c>
    </row>
    <row r="2522" spans="1:56" s="12" customFormat="1" x14ac:dyDescent="0.2">
      <c r="A2522" s="9" t="str">
        <f>IF(Search!$C$5="","",IF(COUNTA(Inventory!$AP2522)=1,1,""))</f>
        <v/>
      </c>
      <c r="B2522" s="9" t="str">
        <f>IF(Search!$C$4="","",IF(ISNUMBER(SEARCH(Search!$C$4,$AR2522))=TRUE,1,""))</f>
        <v/>
      </c>
      <c r="C2522" s="9" t="str">
        <f>IF(Search!$C$6="x",IF(COUNTA($AQ2522)=1,1,"N"),IF(COUNTA($AQ2522)=1,"N",""))</f>
        <v>N</v>
      </c>
      <c r="D2522" s="9" t="str">
        <f>IF(Search!$O$8="","",IF(ISNUMBER(SEARCH(Search!$O$8,$BD2522))=TRUE,1,""))</f>
        <v/>
      </c>
      <c r="E2522" s="9" t="str">
        <f>IF(Search!$C$7="","",IF(ISNUMBER(SEARCH(Search!$C$7,$AN2522))=TRUE,1,""))</f>
        <v/>
      </c>
      <c r="F2522" s="9" t="str">
        <f>IF(Search!$C$8="","",IF(ISNUMBER(SEARCH(Search!$C$8,$AO2522))=TRUE,1,""))</f>
        <v/>
      </c>
      <c r="G2522" s="9" t="str">
        <f>IF(Search!$F$4="","",IF(Inventory!$AJ2522&lt;Search!$F$4,"",1))</f>
        <v/>
      </c>
      <c r="H2522" s="9" t="str">
        <f>IF(Search!$F$5="","",IF(Inventory!$AJ2522&gt;Search!$F$5,"",1))</f>
        <v/>
      </c>
      <c r="I2522" s="9" t="str">
        <f>IF(Search!$F$7="","",IF(Search!$F$8="",IF(ISNUMBER(SEARCH(Search!$F$7,$AL2522))=TRUE,1,""),""))</f>
        <v/>
      </c>
      <c r="J2522" s="9" t="str">
        <f>IF($AL2522=Search!$F$8,1,"")</f>
        <v/>
      </c>
      <c r="K2522" s="9" t="str">
        <f>IF(Search!$I$4="","",IF(COUNTA($AS2522)=1,IF(Search!$I$4="N","N",1),""))</f>
        <v/>
      </c>
      <c r="L2522" s="9" t="str">
        <f>IF(Search!$I$5="","",IF($AS2522="RC",1,""))</f>
        <v/>
      </c>
      <c r="M2522" s="9" t="str">
        <f>IF(Search!$I$6="","",IF($AS2522="RCP",1,""))</f>
        <v/>
      </c>
      <c r="N2522" s="9" t="str">
        <f>IF(Search!$I$8="","",IF(COUNTA($AT2522)=1,IF(Search!$I$8="N","N",1),""))</f>
        <v/>
      </c>
      <c r="O2522" s="9" t="str">
        <f>IF(Search!$L$4="","",IF(COUNTA($AU2522)=1,IF(Search!$L$4="N","N",1),""))</f>
        <v/>
      </c>
      <c r="P2522" s="9" t="str">
        <f>IF(Search!$L$5="","",IF(ISNUMBER(SEARCH("Jersey",$AU2522))=TRUE,IF(Search!$L$5="N","N",1),""))</f>
        <v/>
      </c>
      <c r="Q2522" s="9" t="str">
        <f>IF(Search!$L$6="","",IF(ISNUMBER(SEARCH("Patch",$AU2522))=TRUE,IF(Search!$L$6="N","N",1),""))</f>
        <v/>
      </c>
      <c r="R2522" s="9" t="str">
        <f>IF(Search!$L$7="","",IF(ISNUMBER(SEARCH("Shield",$AU2522))=TRUE,IF(Search!$L$7="N","N",1),""))</f>
        <v/>
      </c>
      <c r="S2522" s="9" t="str">
        <f>IF(Search!$L$8="","",IF(ISNUMBER(SEARCH("Stick",$AU2522))=TRUE,IF(Search!$L$8="N","N",1),""))</f>
        <v/>
      </c>
      <c r="T2522" s="9" t="str">
        <f>IF(Search!$O$4="","",IF(COUNTA($AW2522)=1,IF(Search!$O$4="N","N",1),""))</f>
        <v/>
      </c>
      <c r="U2522" s="9" t="str">
        <f>IF(Search!$O$5="","",IF($AW2522="","",IF($AW2522&lt;Search!$O$5,"",1)))</f>
        <v/>
      </c>
      <c r="V2522" s="9" t="str">
        <f>IF(Search!$O$6="","",IF($AW2522="","",IF($AW2522&gt;Search!$O$6,"",1)))</f>
        <v/>
      </c>
      <c r="W2522" s="9" t="str">
        <f>IF(Search!$U$4="","",IF($AX2522="","",1))</f>
        <v/>
      </c>
      <c r="X2522" s="9" t="str">
        <f>IF(Search!$U$5="","",IF(ISNUMBER(SEARCH(Search!$U$5,$AX2522))=TRUE,IF(Search!$U$5="N","N",1),""))</f>
        <v/>
      </c>
      <c r="Y2522" s="9" t="str">
        <f>IF(Search!$U$6="","",IF($AY2522&lt;Search!$U$6,"",1))</f>
        <v/>
      </c>
      <c r="Z2522" s="9" t="str">
        <f>IF(Search!$R$4="","",IF(Inventory!$BA2522&lt;Search!$R$4,"",1))</f>
        <v/>
      </c>
      <c r="AA2522" s="9" t="str">
        <f>IF(Search!$R$5="","",IF($BA2522&gt;Search!$R$5,"",1))</f>
        <v/>
      </c>
      <c r="AB2522" s="9" t="str">
        <f>IF(Search!$R$6="","",IF($BB2522&lt;Search!$R$6,"",1))</f>
        <v/>
      </c>
      <c r="AC2522" s="9" t="str">
        <f>IF(Search!$R$7="","",IF($BB2522&lt;Search!$R$7,"",1))</f>
        <v/>
      </c>
      <c r="AD2522" s="45" t="str">
        <f>IF(COUNTIF($A2522:$AC2522,"n")&gt;0,"",IF(SUM($A2522:$AC2522)=COUNTA(Search!$C$4:$C$8,Search!$F$4:$F$8,Search!$I$4:$I$6,Search!$I$8,Search!$L$4:$L$8,Search!$O$4:$O$8,Search!$R$4:$R$7,Search!$U$4:$U$7)-COUNTIF(Search!$C$4:$U$7,"n"),1+LARGE($AD$1:AD2521,1),""))</f>
        <v/>
      </c>
      <c r="AE2522" s="45" t="str">
        <f t="shared" si="124"/>
        <v/>
      </c>
      <c r="AF2522" s="45" t="str">
        <f>IF(AD2522="","",COUNTIF($AE$1:$AE2521,$AE2522)+RANK($AE2522,$AE$2:$AE$10540,1))</f>
        <v/>
      </c>
      <c r="AG2522" s="45" t="str">
        <f t="shared" si="125"/>
        <v/>
      </c>
      <c r="AH2522" s="45" t="str">
        <f>IF($AD2522="","",COUNTIF($AG$1:$AG2521,$AG2522)+RANK($AG2522,$AG$1:$AG$10539,0))</f>
        <v/>
      </c>
      <c r="AI2522" s="10" t="str">
        <f t="shared" si="126"/>
        <v>2015-16 Upper Deck #489 Devin Shore YG  RC   /   $4</v>
      </c>
      <c r="AJ2522" s="11">
        <v>2015</v>
      </c>
      <c r="AK2522" s="17">
        <v>16</v>
      </c>
      <c r="AL2522" s="12" t="s">
        <v>7</v>
      </c>
      <c r="AM2522" s="10">
        <v>489</v>
      </c>
      <c r="AN2522" s="12" t="s">
        <v>2613</v>
      </c>
      <c r="AO2522" s="9"/>
      <c r="AP2522" s="9"/>
      <c r="AQ2522" s="9" t="s">
        <v>2543</v>
      </c>
      <c r="AR2522" s="14"/>
      <c r="AS2522" s="9" t="s">
        <v>2</v>
      </c>
      <c r="AT2522" s="9"/>
      <c r="AU2522" s="9"/>
      <c r="AV2522" s="13"/>
      <c r="AW2522" s="13"/>
      <c r="AX2522" s="9"/>
      <c r="AY2522" s="9"/>
      <c r="AZ2522" s="9"/>
      <c r="BA2522" s="33">
        <v>4</v>
      </c>
      <c r="BB2522" s="33"/>
      <c r="BC2522" s="36"/>
    </row>
    <row r="2523" spans="1:56" s="12" customFormat="1" x14ac:dyDescent="0.2">
      <c r="A2523" s="9" t="str">
        <f>IF(Search!$C$5="","",IF(COUNTA(Inventory!$AP2523)=1,1,""))</f>
        <v/>
      </c>
      <c r="B2523" s="9" t="str">
        <f>IF(Search!$C$4="","",IF(ISNUMBER(SEARCH(Search!$C$4,$AR2523))=TRUE,1,""))</f>
        <v/>
      </c>
      <c r="C2523" s="9" t="str">
        <f>IF(Search!$C$6="x",IF(COUNTA($AQ2523)=1,1,"N"),IF(COUNTA($AQ2523)=1,"N",""))</f>
        <v/>
      </c>
      <c r="D2523" s="9" t="str">
        <f>IF(Search!$O$8="","",IF(ISNUMBER(SEARCH(Search!$O$8,$BD2523))=TRUE,1,""))</f>
        <v/>
      </c>
      <c r="E2523" s="9" t="str">
        <f>IF(Search!$C$7="","",IF(ISNUMBER(SEARCH(Search!$C$7,$AN2523))=TRUE,1,""))</f>
        <v/>
      </c>
      <c r="F2523" s="9" t="str">
        <f>IF(Search!$C$8="","",IF(ISNUMBER(SEARCH(Search!$C$8,$AO2523))=TRUE,1,""))</f>
        <v/>
      </c>
      <c r="G2523" s="9" t="str">
        <f>IF(Search!$F$4="","",IF(Inventory!$AJ2523&lt;Search!$F$4,"",1))</f>
        <v/>
      </c>
      <c r="H2523" s="9" t="str">
        <f>IF(Search!$F$5="","",IF(Inventory!$AJ2523&gt;Search!$F$5,"",1))</f>
        <v/>
      </c>
      <c r="I2523" s="9" t="str">
        <f>IF(Search!$F$7="","",IF(Search!$F$8="",IF(ISNUMBER(SEARCH(Search!$F$7,$AL2523))=TRUE,1,""),""))</f>
        <v/>
      </c>
      <c r="J2523" s="9" t="str">
        <f>IF($AL2523=Search!$F$8,1,"")</f>
        <v/>
      </c>
      <c r="K2523" s="9" t="str">
        <f>IF(Search!$I$4="","",IF(COUNTA($AS2523)=1,IF(Search!$I$4="N","N",1),""))</f>
        <v/>
      </c>
      <c r="L2523" s="9" t="str">
        <f>IF(Search!$I$5="","",IF($AS2523="RC",1,""))</f>
        <v/>
      </c>
      <c r="M2523" s="9" t="str">
        <f>IF(Search!$I$6="","",IF($AS2523="RCP",1,""))</f>
        <v/>
      </c>
      <c r="N2523" s="9" t="str">
        <f>IF(Search!$I$8="","",IF(COUNTA($AT2523)=1,IF(Search!$I$8="N","N",1),""))</f>
        <v/>
      </c>
      <c r="O2523" s="9" t="str">
        <f>IF(Search!$L$4="","",IF(COUNTA($AU2523)=1,IF(Search!$L$4="N","N",1),""))</f>
        <v/>
      </c>
      <c r="P2523" s="9" t="str">
        <f>IF(Search!$L$5="","",IF(ISNUMBER(SEARCH("Jersey",$AU2523))=TRUE,IF(Search!$L$5="N","N",1),""))</f>
        <v/>
      </c>
      <c r="Q2523" s="9" t="str">
        <f>IF(Search!$L$6="","",IF(ISNUMBER(SEARCH("Patch",$AU2523))=TRUE,IF(Search!$L$6="N","N",1),""))</f>
        <v/>
      </c>
      <c r="R2523" s="9" t="str">
        <f>IF(Search!$L$7="","",IF(ISNUMBER(SEARCH("Shield",$AU2523))=TRUE,IF(Search!$L$7="N","N",1),""))</f>
        <v/>
      </c>
      <c r="S2523" s="9" t="str">
        <f>IF(Search!$L$8="","",IF(ISNUMBER(SEARCH("Stick",$AU2523))=TRUE,IF(Search!$L$8="N","N",1),""))</f>
        <v/>
      </c>
      <c r="T2523" s="9" t="str">
        <f>IF(Search!$O$4="","",IF(COUNTA($AW2523)=1,IF(Search!$O$4="N","N",1),""))</f>
        <v/>
      </c>
      <c r="U2523" s="9" t="str">
        <f>IF(Search!$O$5="","",IF($AW2523="","",IF($AW2523&lt;Search!$O$5,"",1)))</f>
        <v/>
      </c>
      <c r="V2523" s="9" t="str">
        <f>IF(Search!$O$6="","",IF($AW2523="","",IF($AW2523&gt;Search!$O$6,"",1)))</f>
        <v/>
      </c>
      <c r="W2523" s="9" t="str">
        <f>IF(Search!$U$4="","",IF($AX2523="","",1))</f>
        <v/>
      </c>
      <c r="X2523" s="9" t="str">
        <f>IF(Search!$U$5="","",IF(ISNUMBER(SEARCH(Search!$U$5,$AX2523))=TRUE,IF(Search!$U$5="N","N",1),""))</f>
        <v/>
      </c>
      <c r="Y2523" s="9" t="str">
        <f>IF(Search!$U$6="","",IF($AY2523&lt;Search!$U$6,"",1))</f>
        <v/>
      </c>
      <c r="Z2523" s="9" t="str">
        <f>IF(Search!$R$4="","",IF(Inventory!$BA2523&lt;Search!$R$4,"",1))</f>
        <v/>
      </c>
      <c r="AA2523" s="9" t="str">
        <f>IF(Search!$R$5="","",IF($BA2523&gt;Search!$R$5,"",1))</f>
        <v/>
      </c>
      <c r="AB2523" s="9" t="str">
        <f>IF(Search!$R$6="","",IF($BB2523&lt;Search!$R$6,"",1))</f>
        <v/>
      </c>
      <c r="AC2523" s="9" t="str">
        <f>IF(Search!$R$7="","",IF($BB2523&lt;Search!$R$7,"",1))</f>
        <v/>
      </c>
      <c r="AD2523" s="45" t="str">
        <f>IF(COUNTIF($A2523:$AC2523,"n")&gt;0,"",IF(SUM($A2523:$AC2523)=COUNTA(Search!$C$4:$C$8,Search!$F$4:$F$8,Search!$I$4:$I$6,Search!$I$8,Search!$L$4:$L$8,Search!$O$4:$O$8,Search!$R$4:$R$7,Search!$U$4:$U$7)-COUNTIF(Search!$C$4:$U$7,"n"),1+LARGE($AD$1:AD2522,1),""))</f>
        <v/>
      </c>
      <c r="AE2523" s="45" t="str">
        <f t="shared" si="124"/>
        <v/>
      </c>
      <c r="AF2523" s="45" t="str">
        <f>IF(AD2523="","",COUNTIF($AE$1:$AE2522,$AE2523)+RANK($AE2523,$AE$2:$AE$10540,1))</f>
        <v/>
      </c>
      <c r="AG2523" s="45" t="str">
        <f t="shared" si="125"/>
        <v/>
      </c>
      <c r="AH2523" s="45" t="str">
        <f>IF($AD2523="","",COUNTIF($AG$1:$AG2522,$AG2523)+RANK($AG2523,$AG$1:$AG$10539,0))</f>
        <v/>
      </c>
      <c r="AI2523" s="10" t="str">
        <f t="shared" si="126"/>
        <v>2015-16 Upper Deck #490 Petr Straka YG PHI RC   /   $5</v>
      </c>
      <c r="AJ2523" s="11">
        <v>2015</v>
      </c>
      <c r="AK2523" s="17">
        <v>16</v>
      </c>
      <c r="AL2523" s="12" t="s">
        <v>7</v>
      </c>
      <c r="AM2523" s="10">
        <v>490</v>
      </c>
      <c r="AN2523" s="12" t="s">
        <v>2073</v>
      </c>
      <c r="AO2523" s="9" t="s">
        <v>1907</v>
      </c>
      <c r="AP2523" s="9"/>
      <c r="AQ2523" s="9"/>
      <c r="AR2523" s="14" t="s">
        <v>2481</v>
      </c>
      <c r="AS2523" s="9" t="s">
        <v>2</v>
      </c>
      <c r="AT2523" s="9"/>
      <c r="AU2523" s="9"/>
      <c r="AV2523" s="13"/>
      <c r="AW2523" s="13"/>
      <c r="AX2523" s="9"/>
      <c r="AY2523" s="9"/>
      <c r="AZ2523" s="9"/>
      <c r="BA2523" s="33">
        <v>5</v>
      </c>
      <c r="BB2523" s="33"/>
      <c r="BC2523" s="36">
        <v>42860</v>
      </c>
      <c r="BD2523" s="12" t="s">
        <v>1771</v>
      </c>
    </row>
    <row r="2524" spans="1:56" s="12" customFormat="1" x14ac:dyDescent="0.2">
      <c r="A2524" s="9" t="str">
        <f>IF(Search!$C$5="","",IF(COUNTA(Inventory!$AP2524)=1,1,""))</f>
        <v/>
      </c>
      <c r="B2524" s="9" t="str">
        <f>IF(Search!$C$4="","",IF(ISNUMBER(SEARCH(Search!$C$4,$AR2524))=TRUE,1,""))</f>
        <v/>
      </c>
      <c r="C2524" s="9" t="str">
        <f>IF(Search!$C$6="x",IF(COUNTA($AQ2524)=1,1,"N"),IF(COUNTA($AQ2524)=1,"N",""))</f>
        <v>N</v>
      </c>
      <c r="D2524" s="9" t="str">
        <f>IF(Search!$O$8="","",IF(ISNUMBER(SEARCH(Search!$O$8,$BD2524))=TRUE,1,""))</f>
        <v/>
      </c>
      <c r="E2524" s="9" t="str">
        <f>IF(Search!$C$7="","",IF(ISNUMBER(SEARCH(Search!$C$7,$AN2524))=TRUE,1,""))</f>
        <v/>
      </c>
      <c r="F2524" s="9" t="str">
        <f>IF(Search!$C$8="","",IF(ISNUMBER(SEARCH(Search!$C$8,$AO2524))=TRUE,1,""))</f>
        <v/>
      </c>
      <c r="G2524" s="9" t="str">
        <f>IF(Search!$F$4="","",IF(Inventory!$AJ2524&lt;Search!$F$4,"",1))</f>
        <v/>
      </c>
      <c r="H2524" s="9" t="str">
        <f>IF(Search!$F$5="","",IF(Inventory!$AJ2524&gt;Search!$F$5,"",1))</f>
        <v/>
      </c>
      <c r="I2524" s="9" t="str">
        <f>IF(Search!$F$7="","",IF(Search!$F$8="",IF(ISNUMBER(SEARCH(Search!$F$7,$AL2524))=TRUE,1,""),""))</f>
        <v/>
      </c>
      <c r="J2524" s="9" t="str">
        <f>IF($AL2524=Search!$F$8,1,"")</f>
        <v/>
      </c>
      <c r="K2524" s="9" t="str">
        <f>IF(Search!$I$4="","",IF(COUNTA($AS2524)=1,IF(Search!$I$4="N","N",1),""))</f>
        <v/>
      </c>
      <c r="L2524" s="9" t="str">
        <f>IF(Search!$I$5="","",IF($AS2524="RC",1,""))</f>
        <v/>
      </c>
      <c r="M2524" s="9" t="str">
        <f>IF(Search!$I$6="","",IF($AS2524="RCP",1,""))</f>
        <v/>
      </c>
      <c r="N2524" s="9" t="str">
        <f>IF(Search!$I$8="","",IF(COUNTA($AT2524)=1,IF(Search!$I$8="N","N",1),""))</f>
        <v/>
      </c>
      <c r="O2524" s="9" t="str">
        <f>IF(Search!$L$4="","",IF(COUNTA($AU2524)=1,IF(Search!$L$4="N","N",1),""))</f>
        <v/>
      </c>
      <c r="P2524" s="9" t="str">
        <f>IF(Search!$L$5="","",IF(ISNUMBER(SEARCH("Jersey",$AU2524))=TRUE,IF(Search!$L$5="N","N",1),""))</f>
        <v/>
      </c>
      <c r="Q2524" s="9" t="str">
        <f>IF(Search!$L$6="","",IF(ISNUMBER(SEARCH("Patch",$AU2524))=TRUE,IF(Search!$L$6="N","N",1),""))</f>
        <v/>
      </c>
      <c r="R2524" s="9" t="str">
        <f>IF(Search!$L$7="","",IF(ISNUMBER(SEARCH("Shield",$AU2524))=TRUE,IF(Search!$L$7="N","N",1),""))</f>
        <v/>
      </c>
      <c r="S2524" s="9" t="str">
        <f>IF(Search!$L$8="","",IF(ISNUMBER(SEARCH("Stick",$AU2524))=TRUE,IF(Search!$L$8="N","N",1),""))</f>
        <v/>
      </c>
      <c r="T2524" s="9" t="str">
        <f>IF(Search!$O$4="","",IF(COUNTA($AW2524)=1,IF(Search!$O$4="N","N",1),""))</f>
        <v/>
      </c>
      <c r="U2524" s="9" t="str">
        <f>IF(Search!$O$5="","",IF($AW2524="","",IF($AW2524&lt;Search!$O$5,"",1)))</f>
        <v/>
      </c>
      <c r="V2524" s="9" t="str">
        <f>IF(Search!$O$6="","",IF($AW2524="","",IF($AW2524&gt;Search!$O$6,"",1)))</f>
        <v/>
      </c>
      <c r="W2524" s="9" t="str">
        <f>IF(Search!$U$4="","",IF($AX2524="","",1))</f>
        <v/>
      </c>
      <c r="X2524" s="9" t="str">
        <f>IF(Search!$U$5="","",IF(ISNUMBER(SEARCH(Search!$U$5,$AX2524))=TRUE,IF(Search!$U$5="N","N",1),""))</f>
        <v/>
      </c>
      <c r="Y2524" s="9" t="str">
        <f>IF(Search!$U$6="","",IF($AY2524&lt;Search!$U$6,"",1))</f>
        <v/>
      </c>
      <c r="Z2524" s="9" t="str">
        <f>IF(Search!$R$4="","",IF(Inventory!$BA2524&lt;Search!$R$4,"",1))</f>
        <v/>
      </c>
      <c r="AA2524" s="9" t="str">
        <f>IF(Search!$R$5="","",IF($BA2524&gt;Search!$R$5,"",1))</f>
        <v/>
      </c>
      <c r="AB2524" s="9" t="str">
        <f>IF(Search!$R$6="","",IF($BB2524&lt;Search!$R$6,"",1))</f>
        <v/>
      </c>
      <c r="AC2524" s="9" t="str">
        <f>IF(Search!$R$7="","",IF($BB2524&lt;Search!$R$7,"",1))</f>
        <v/>
      </c>
      <c r="AD2524" s="45" t="str">
        <f>IF(COUNTIF($A2524:$AC2524,"n")&gt;0,"",IF(SUM($A2524:$AC2524)=COUNTA(Search!$C$4:$C$8,Search!$F$4:$F$8,Search!$I$4:$I$6,Search!$I$8,Search!$L$4:$L$8,Search!$O$4:$O$8,Search!$R$4:$R$7,Search!$U$4:$U$7)-COUNTIF(Search!$C$4:$U$7,"n"),1+LARGE($AD$1:AD2523,1),""))</f>
        <v/>
      </c>
      <c r="AE2524" s="45" t="str">
        <f t="shared" si="124"/>
        <v/>
      </c>
      <c r="AF2524" s="45" t="str">
        <f>IF(AD2524="","",COUNTIF($AE$1:$AE2523,$AE2524)+RANK($AE2524,$AE$2:$AE$10540,1))</f>
        <v/>
      </c>
      <c r="AG2524" s="45" t="str">
        <f t="shared" si="125"/>
        <v/>
      </c>
      <c r="AH2524" s="45" t="str">
        <f>IF($AD2524="","",COUNTIF($AG$1:$AG2523,$AG2524)+RANK($AG2524,$AG$1:$AG$10539,0))</f>
        <v/>
      </c>
      <c r="AI2524" s="10" t="str">
        <f t="shared" si="126"/>
        <v>2015-16 Upper Deck #491 Mike McCarron YG  RC   /   $4</v>
      </c>
      <c r="AJ2524" s="11">
        <v>2015</v>
      </c>
      <c r="AK2524" s="17">
        <v>16</v>
      </c>
      <c r="AL2524" s="12" t="s">
        <v>7</v>
      </c>
      <c r="AM2524" s="10">
        <v>491</v>
      </c>
      <c r="AN2524" s="12" t="s">
        <v>2614</v>
      </c>
      <c r="AO2524" s="9"/>
      <c r="AP2524" s="9"/>
      <c r="AQ2524" s="9" t="s">
        <v>2543</v>
      </c>
      <c r="AR2524" s="14"/>
      <c r="AS2524" s="9" t="s">
        <v>2</v>
      </c>
      <c r="AT2524" s="9"/>
      <c r="AU2524" s="9"/>
      <c r="AV2524" s="13"/>
      <c r="AW2524" s="13"/>
      <c r="AX2524" s="9"/>
      <c r="AY2524" s="9"/>
      <c r="AZ2524" s="9"/>
      <c r="BA2524" s="33">
        <v>4</v>
      </c>
      <c r="BB2524" s="33"/>
      <c r="BC2524" s="36"/>
    </row>
    <row r="2525" spans="1:56" s="12" customFormat="1" x14ac:dyDescent="0.2">
      <c r="A2525" s="9" t="str">
        <f>IF(Search!$C$5="","",IF(COUNTA(Inventory!$AP2525)=1,1,""))</f>
        <v/>
      </c>
      <c r="B2525" s="9" t="str">
        <f>IF(Search!$C$4="","",IF(ISNUMBER(SEARCH(Search!$C$4,$AR2525))=TRUE,1,""))</f>
        <v/>
      </c>
      <c r="C2525" s="9" t="str">
        <f>IF(Search!$C$6="x",IF(COUNTA($AQ2525)=1,1,"N"),IF(COUNTA($AQ2525)=1,"N",""))</f>
        <v/>
      </c>
      <c r="D2525" s="9" t="str">
        <f>IF(Search!$O$8="","",IF(ISNUMBER(SEARCH(Search!$O$8,$BD2525))=TRUE,1,""))</f>
        <v/>
      </c>
      <c r="E2525" s="9" t="str">
        <f>IF(Search!$C$7="","",IF(ISNUMBER(SEARCH(Search!$C$7,$AN2525))=TRUE,1,""))</f>
        <v/>
      </c>
      <c r="F2525" s="9" t="str">
        <f>IF(Search!$C$8="","",IF(ISNUMBER(SEARCH(Search!$C$8,$AO2525))=TRUE,1,""))</f>
        <v/>
      </c>
      <c r="G2525" s="9" t="str">
        <f>IF(Search!$F$4="","",IF(Inventory!$AJ2525&lt;Search!$F$4,"",1))</f>
        <v/>
      </c>
      <c r="H2525" s="9" t="str">
        <f>IF(Search!$F$5="","",IF(Inventory!$AJ2525&gt;Search!$F$5,"",1))</f>
        <v/>
      </c>
      <c r="I2525" s="9" t="str">
        <f>IF(Search!$F$7="","",IF(Search!$F$8="",IF(ISNUMBER(SEARCH(Search!$F$7,$AL2525))=TRUE,1,""),""))</f>
        <v/>
      </c>
      <c r="J2525" s="9" t="str">
        <f>IF($AL2525=Search!$F$8,1,"")</f>
        <v/>
      </c>
      <c r="K2525" s="9" t="str">
        <f>IF(Search!$I$4="","",IF(COUNTA($AS2525)=1,IF(Search!$I$4="N","N",1),""))</f>
        <v/>
      </c>
      <c r="L2525" s="9" t="str">
        <f>IF(Search!$I$5="","",IF($AS2525="RC",1,""))</f>
        <v/>
      </c>
      <c r="M2525" s="9" t="str">
        <f>IF(Search!$I$6="","",IF($AS2525="RCP",1,""))</f>
        <v/>
      </c>
      <c r="N2525" s="9" t="str">
        <f>IF(Search!$I$8="","",IF(COUNTA($AT2525)=1,IF(Search!$I$8="N","N",1),""))</f>
        <v/>
      </c>
      <c r="O2525" s="9" t="str">
        <f>IF(Search!$L$4="","",IF(COUNTA($AU2525)=1,IF(Search!$L$4="N","N",1),""))</f>
        <v/>
      </c>
      <c r="P2525" s="9" t="str">
        <f>IF(Search!$L$5="","",IF(ISNUMBER(SEARCH("Jersey",$AU2525))=TRUE,IF(Search!$L$5="N","N",1),""))</f>
        <v/>
      </c>
      <c r="Q2525" s="9" t="str">
        <f>IF(Search!$L$6="","",IF(ISNUMBER(SEARCH("Patch",$AU2525))=TRUE,IF(Search!$L$6="N","N",1),""))</f>
        <v/>
      </c>
      <c r="R2525" s="9" t="str">
        <f>IF(Search!$L$7="","",IF(ISNUMBER(SEARCH("Shield",$AU2525))=TRUE,IF(Search!$L$7="N","N",1),""))</f>
        <v/>
      </c>
      <c r="S2525" s="9" t="str">
        <f>IF(Search!$L$8="","",IF(ISNUMBER(SEARCH("Stick",$AU2525))=TRUE,IF(Search!$L$8="N","N",1),""))</f>
        <v/>
      </c>
      <c r="T2525" s="9" t="str">
        <f>IF(Search!$O$4="","",IF(COUNTA($AW2525)=1,IF(Search!$O$4="N","N",1),""))</f>
        <v/>
      </c>
      <c r="U2525" s="9" t="str">
        <f>IF(Search!$O$5="","",IF($AW2525="","",IF($AW2525&lt;Search!$O$5,"",1)))</f>
        <v/>
      </c>
      <c r="V2525" s="9" t="str">
        <f>IF(Search!$O$6="","",IF($AW2525="","",IF($AW2525&gt;Search!$O$6,"",1)))</f>
        <v/>
      </c>
      <c r="W2525" s="9" t="str">
        <f>IF(Search!$U$4="","",IF($AX2525="","",1))</f>
        <v/>
      </c>
      <c r="X2525" s="9" t="str">
        <f>IF(Search!$U$5="","",IF(ISNUMBER(SEARCH(Search!$U$5,$AX2525))=TRUE,IF(Search!$U$5="N","N",1),""))</f>
        <v/>
      </c>
      <c r="Y2525" s="9" t="str">
        <f>IF(Search!$U$6="","",IF($AY2525&lt;Search!$U$6,"",1))</f>
        <v/>
      </c>
      <c r="Z2525" s="9" t="str">
        <f>IF(Search!$R$4="","",IF(Inventory!$BA2525&lt;Search!$R$4,"",1))</f>
        <v/>
      </c>
      <c r="AA2525" s="9" t="str">
        <f>IF(Search!$R$5="","",IF($BA2525&gt;Search!$R$5,"",1))</f>
        <v/>
      </c>
      <c r="AB2525" s="9" t="str">
        <f>IF(Search!$R$6="","",IF($BB2525&lt;Search!$R$6,"",1))</f>
        <v/>
      </c>
      <c r="AC2525" s="9" t="str">
        <f>IF(Search!$R$7="","",IF($BB2525&lt;Search!$R$7,"",1))</f>
        <v/>
      </c>
      <c r="AD2525" s="45" t="str">
        <f>IF(COUNTIF($A2525:$AC2525,"n")&gt;0,"",IF(SUM($A2525:$AC2525)=COUNTA(Search!$C$4:$C$8,Search!$F$4:$F$8,Search!$I$4:$I$6,Search!$I$8,Search!$L$4:$L$8,Search!$O$4:$O$8,Search!$R$4:$R$7,Search!$U$4:$U$7)-COUNTIF(Search!$C$4:$U$7,"n"),1+LARGE($AD$1:AD2524,1),""))</f>
        <v/>
      </c>
      <c r="AE2525" s="45" t="str">
        <f t="shared" si="124"/>
        <v/>
      </c>
      <c r="AF2525" s="45" t="str">
        <f>IF(AD2525="","",COUNTIF($AE$1:$AE2524,$AE2525)+RANK($AE2525,$AE$2:$AE$10540,1))</f>
        <v/>
      </c>
      <c r="AG2525" s="45" t="str">
        <f t="shared" si="125"/>
        <v/>
      </c>
      <c r="AH2525" s="45" t="str">
        <f>IF($AD2525="","",COUNTIF($AG$1:$AG2524,$AG2525)+RANK($AG2525,$AG$1:$AG$10539,0))</f>
        <v/>
      </c>
      <c r="AI2525" s="10" t="str">
        <f t="shared" si="126"/>
        <v>2015-16 Upper Deck #492 Raman Hrabarenka YG NJD RC   /   $4</v>
      </c>
      <c r="AJ2525" s="11">
        <v>2015</v>
      </c>
      <c r="AK2525" s="17">
        <v>16</v>
      </c>
      <c r="AL2525" s="12" t="s">
        <v>7</v>
      </c>
      <c r="AM2525" s="10">
        <v>492</v>
      </c>
      <c r="AN2525" s="12" t="s">
        <v>2074</v>
      </c>
      <c r="AO2525" s="9" t="s">
        <v>1947</v>
      </c>
      <c r="AP2525" s="9"/>
      <c r="AQ2525" s="9"/>
      <c r="AR2525" s="14" t="s">
        <v>2481</v>
      </c>
      <c r="AS2525" s="9" t="s">
        <v>2</v>
      </c>
      <c r="AT2525" s="9"/>
      <c r="AU2525" s="9"/>
      <c r="AV2525" s="13"/>
      <c r="AW2525" s="13"/>
      <c r="AX2525" s="9"/>
      <c r="AY2525" s="9"/>
      <c r="AZ2525" s="9"/>
      <c r="BA2525" s="33">
        <v>4</v>
      </c>
      <c r="BB2525" s="33"/>
      <c r="BC2525" s="36">
        <v>42860</v>
      </c>
      <c r="BD2525" s="12" t="s">
        <v>1771</v>
      </c>
    </row>
    <row r="2526" spans="1:56" s="12" customFormat="1" x14ac:dyDescent="0.2">
      <c r="A2526" s="9" t="str">
        <f>IF(Search!$C$5="","",IF(COUNTA(Inventory!$AP2526)=1,1,""))</f>
        <v/>
      </c>
      <c r="B2526" s="9" t="str">
        <f>IF(Search!$C$4="","",IF(ISNUMBER(SEARCH(Search!$C$4,$AR2526))=TRUE,1,""))</f>
        <v/>
      </c>
      <c r="C2526" s="9" t="str">
        <f>IF(Search!$C$6="x",IF(COUNTA($AQ2526)=1,1,"N"),IF(COUNTA($AQ2526)=1,"N",""))</f>
        <v>N</v>
      </c>
      <c r="D2526" s="9" t="str">
        <f>IF(Search!$O$8="","",IF(ISNUMBER(SEARCH(Search!$O$8,$BD2526))=TRUE,1,""))</f>
        <v/>
      </c>
      <c r="E2526" s="9" t="str">
        <f>IF(Search!$C$7="","",IF(ISNUMBER(SEARCH(Search!$C$7,$AN2526))=TRUE,1,""))</f>
        <v/>
      </c>
      <c r="F2526" s="9" t="str">
        <f>IF(Search!$C$8="","",IF(ISNUMBER(SEARCH(Search!$C$8,$AO2526))=TRUE,1,""))</f>
        <v/>
      </c>
      <c r="G2526" s="9" t="str">
        <f>IF(Search!$F$4="","",IF(Inventory!$AJ2526&lt;Search!$F$4,"",1))</f>
        <v/>
      </c>
      <c r="H2526" s="9" t="str">
        <f>IF(Search!$F$5="","",IF(Inventory!$AJ2526&gt;Search!$F$5,"",1))</f>
        <v/>
      </c>
      <c r="I2526" s="9" t="str">
        <f>IF(Search!$F$7="","",IF(Search!$F$8="",IF(ISNUMBER(SEARCH(Search!$F$7,$AL2526))=TRUE,1,""),""))</f>
        <v/>
      </c>
      <c r="J2526" s="9" t="str">
        <f>IF($AL2526=Search!$F$8,1,"")</f>
        <v/>
      </c>
      <c r="K2526" s="9" t="str">
        <f>IF(Search!$I$4="","",IF(COUNTA($AS2526)=1,IF(Search!$I$4="N","N",1),""))</f>
        <v/>
      </c>
      <c r="L2526" s="9" t="str">
        <f>IF(Search!$I$5="","",IF($AS2526="RC",1,""))</f>
        <v/>
      </c>
      <c r="M2526" s="9" t="str">
        <f>IF(Search!$I$6="","",IF($AS2526="RCP",1,""))</f>
        <v/>
      </c>
      <c r="N2526" s="9" t="str">
        <f>IF(Search!$I$8="","",IF(COUNTA($AT2526)=1,IF(Search!$I$8="N","N",1),""))</f>
        <v/>
      </c>
      <c r="O2526" s="9" t="str">
        <f>IF(Search!$L$4="","",IF(COUNTA($AU2526)=1,IF(Search!$L$4="N","N",1),""))</f>
        <v/>
      </c>
      <c r="P2526" s="9" t="str">
        <f>IF(Search!$L$5="","",IF(ISNUMBER(SEARCH("Jersey",$AU2526))=TRUE,IF(Search!$L$5="N","N",1),""))</f>
        <v/>
      </c>
      <c r="Q2526" s="9" t="str">
        <f>IF(Search!$L$6="","",IF(ISNUMBER(SEARCH("Patch",$AU2526))=TRUE,IF(Search!$L$6="N","N",1),""))</f>
        <v/>
      </c>
      <c r="R2526" s="9" t="str">
        <f>IF(Search!$L$7="","",IF(ISNUMBER(SEARCH("Shield",$AU2526))=TRUE,IF(Search!$L$7="N","N",1),""))</f>
        <v/>
      </c>
      <c r="S2526" s="9" t="str">
        <f>IF(Search!$L$8="","",IF(ISNUMBER(SEARCH("Stick",$AU2526))=TRUE,IF(Search!$L$8="N","N",1),""))</f>
        <v/>
      </c>
      <c r="T2526" s="9" t="str">
        <f>IF(Search!$O$4="","",IF(COUNTA($AW2526)=1,IF(Search!$O$4="N","N",1),""))</f>
        <v/>
      </c>
      <c r="U2526" s="9" t="str">
        <f>IF(Search!$O$5="","",IF($AW2526="","",IF($AW2526&lt;Search!$O$5,"",1)))</f>
        <v/>
      </c>
      <c r="V2526" s="9" t="str">
        <f>IF(Search!$O$6="","",IF($AW2526="","",IF($AW2526&gt;Search!$O$6,"",1)))</f>
        <v/>
      </c>
      <c r="W2526" s="9" t="str">
        <f>IF(Search!$U$4="","",IF($AX2526="","",1))</f>
        <v/>
      </c>
      <c r="X2526" s="9" t="str">
        <f>IF(Search!$U$5="","",IF(ISNUMBER(SEARCH(Search!$U$5,$AX2526))=TRUE,IF(Search!$U$5="N","N",1),""))</f>
        <v/>
      </c>
      <c r="Y2526" s="9" t="str">
        <f>IF(Search!$U$6="","",IF($AY2526&lt;Search!$U$6,"",1))</f>
        <v/>
      </c>
      <c r="Z2526" s="9" t="str">
        <f>IF(Search!$R$4="","",IF(Inventory!$BA2526&lt;Search!$R$4,"",1))</f>
        <v/>
      </c>
      <c r="AA2526" s="9" t="str">
        <f>IF(Search!$R$5="","",IF($BA2526&gt;Search!$R$5,"",1))</f>
        <v/>
      </c>
      <c r="AB2526" s="9" t="str">
        <f>IF(Search!$R$6="","",IF($BB2526&lt;Search!$R$6,"",1))</f>
        <v/>
      </c>
      <c r="AC2526" s="9" t="str">
        <f>IF(Search!$R$7="","",IF($BB2526&lt;Search!$R$7,"",1))</f>
        <v/>
      </c>
      <c r="AD2526" s="45" t="str">
        <f>IF(COUNTIF($A2526:$AC2526,"n")&gt;0,"",IF(SUM($A2526:$AC2526)=COUNTA(Search!$C$4:$C$8,Search!$F$4:$F$8,Search!$I$4:$I$6,Search!$I$8,Search!$L$4:$L$8,Search!$O$4:$O$8,Search!$R$4:$R$7,Search!$U$4:$U$7)-COUNTIF(Search!$C$4:$U$7,"n"),1+LARGE($AD$1:AD2525,1),""))</f>
        <v/>
      </c>
      <c r="AE2526" s="45" t="str">
        <f t="shared" si="124"/>
        <v/>
      </c>
      <c r="AF2526" s="45" t="str">
        <f>IF(AD2526="","",COUNTIF($AE$1:$AE2525,$AE2526)+RANK($AE2526,$AE$2:$AE$10540,1))</f>
        <v/>
      </c>
      <c r="AG2526" s="45" t="str">
        <f t="shared" si="125"/>
        <v/>
      </c>
      <c r="AH2526" s="45" t="str">
        <f>IF($AD2526="","",COUNTIF($AG$1:$AG2525,$AG2526)+RANK($AG2526,$AG$1:$AG$10539,0))</f>
        <v/>
      </c>
      <c r="AI2526" s="10" t="str">
        <f t="shared" si="126"/>
        <v>2015-16 Upper Deck #493 Markus Hannikainen YG  RC   /   $4</v>
      </c>
      <c r="AJ2526" s="11">
        <v>2015</v>
      </c>
      <c r="AK2526" s="17">
        <v>16</v>
      </c>
      <c r="AL2526" s="12" t="s">
        <v>7</v>
      </c>
      <c r="AM2526" s="10">
        <v>493</v>
      </c>
      <c r="AN2526" s="12" t="s">
        <v>2615</v>
      </c>
      <c r="AO2526" s="9"/>
      <c r="AP2526" s="9"/>
      <c r="AQ2526" s="9" t="s">
        <v>2543</v>
      </c>
      <c r="AR2526" s="14"/>
      <c r="AS2526" s="9" t="s">
        <v>2</v>
      </c>
      <c r="AT2526" s="9"/>
      <c r="AU2526" s="9"/>
      <c r="AV2526" s="13"/>
      <c r="AW2526" s="13"/>
      <c r="AX2526" s="9"/>
      <c r="AY2526" s="9"/>
      <c r="AZ2526" s="9"/>
      <c r="BA2526" s="33">
        <v>4</v>
      </c>
      <c r="BB2526" s="33"/>
      <c r="BC2526" s="36"/>
    </row>
    <row r="2527" spans="1:56" s="12" customFormat="1" x14ac:dyDescent="0.2">
      <c r="A2527" s="9" t="str">
        <f>IF(Search!$C$5="","",IF(COUNTA(Inventory!$AP2527)=1,1,""))</f>
        <v/>
      </c>
      <c r="B2527" s="9" t="str">
        <f>IF(Search!$C$4="","",IF(ISNUMBER(SEARCH(Search!$C$4,$AR2527))=TRUE,1,""))</f>
        <v/>
      </c>
      <c r="C2527" s="9" t="str">
        <f>IF(Search!$C$6="x",IF(COUNTA($AQ2527)=1,1,"N"),IF(COUNTA($AQ2527)=1,"N",""))</f>
        <v/>
      </c>
      <c r="D2527" s="9" t="str">
        <f>IF(Search!$O$8="","",IF(ISNUMBER(SEARCH(Search!$O$8,$BD2527))=TRUE,1,""))</f>
        <v/>
      </c>
      <c r="E2527" s="9" t="str">
        <f>IF(Search!$C$7="","",IF(ISNUMBER(SEARCH(Search!$C$7,$AN2527))=TRUE,1,""))</f>
        <v/>
      </c>
      <c r="F2527" s="9" t="str">
        <f>IF(Search!$C$8="","",IF(ISNUMBER(SEARCH(Search!$C$8,$AO2527))=TRUE,1,""))</f>
        <v/>
      </c>
      <c r="G2527" s="9" t="str">
        <f>IF(Search!$F$4="","",IF(Inventory!$AJ2527&lt;Search!$F$4,"",1))</f>
        <v/>
      </c>
      <c r="H2527" s="9" t="str">
        <f>IF(Search!$F$5="","",IF(Inventory!$AJ2527&gt;Search!$F$5,"",1))</f>
        <v/>
      </c>
      <c r="I2527" s="9" t="str">
        <f>IF(Search!$F$7="","",IF(Search!$F$8="",IF(ISNUMBER(SEARCH(Search!$F$7,$AL2527))=TRUE,1,""),""))</f>
        <v/>
      </c>
      <c r="J2527" s="9" t="str">
        <f>IF($AL2527=Search!$F$8,1,"")</f>
        <v/>
      </c>
      <c r="K2527" s="9" t="str">
        <f>IF(Search!$I$4="","",IF(COUNTA($AS2527)=1,IF(Search!$I$4="N","N",1),""))</f>
        <v/>
      </c>
      <c r="L2527" s="9" t="str">
        <f>IF(Search!$I$5="","",IF($AS2527="RC",1,""))</f>
        <v/>
      </c>
      <c r="M2527" s="9" t="str">
        <f>IF(Search!$I$6="","",IF($AS2527="RCP",1,""))</f>
        <v/>
      </c>
      <c r="N2527" s="9" t="str">
        <f>IF(Search!$I$8="","",IF(COUNTA($AT2527)=1,IF(Search!$I$8="N","N",1),""))</f>
        <v/>
      </c>
      <c r="O2527" s="9" t="str">
        <f>IF(Search!$L$4="","",IF(COUNTA($AU2527)=1,IF(Search!$L$4="N","N",1),""))</f>
        <v/>
      </c>
      <c r="P2527" s="9" t="str">
        <f>IF(Search!$L$5="","",IF(ISNUMBER(SEARCH("Jersey",$AU2527))=TRUE,IF(Search!$L$5="N","N",1),""))</f>
        <v/>
      </c>
      <c r="Q2527" s="9" t="str">
        <f>IF(Search!$L$6="","",IF(ISNUMBER(SEARCH("Patch",$AU2527))=TRUE,IF(Search!$L$6="N","N",1),""))</f>
        <v/>
      </c>
      <c r="R2527" s="9" t="str">
        <f>IF(Search!$L$7="","",IF(ISNUMBER(SEARCH("Shield",$AU2527))=TRUE,IF(Search!$L$7="N","N",1),""))</f>
        <v/>
      </c>
      <c r="S2527" s="9" t="str">
        <f>IF(Search!$L$8="","",IF(ISNUMBER(SEARCH("Stick",$AU2527))=TRUE,IF(Search!$L$8="N","N",1),""))</f>
        <v/>
      </c>
      <c r="T2527" s="9" t="str">
        <f>IF(Search!$O$4="","",IF(COUNTA($AW2527)=1,IF(Search!$O$4="N","N",1),""))</f>
        <v/>
      </c>
      <c r="U2527" s="9" t="str">
        <f>IF(Search!$O$5="","",IF($AW2527="","",IF($AW2527&lt;Search!$O$5,"",1)))</f>
        <v/>
      </c>
      <c r="V2527" s="9" t="str">
        <f>IF(Search!$O$6="","",IF($AW2527="","",IF($AW2527&gt;Search!$O$6,"",1)))</f>
        <v/>
      </c>
      <c r="W2527" s="9" t="str">
        <f>IF(Search!$U$4="","",IF($AX2527="","",1))</f>
        <v/>
      </c>
      <c r="X2527" s="9" t="str">
        <f>IF(Search!$U$5="","",IF(ISNUMBER(SEARCH(Search!$U$5,$AX2527))=TRUE,IF(Search!$U$5="N","N",1),""))</f>
        <v/>
      </c>
      <c r="Y2527" s="9" t="str">
        <f>IF(Search!$U$6="","",IF($AY2527&lt;Search!$U$6,"",1))</f>
        <v/>
      </c>
      <c r="Z2527" s="9" t="str">
        <f>IF(Search!$R$4="","",IF(Inventory!$BA2527&lt;Search!$R$4,"",1))</f>
        <v/>
      </c>
      <c r="AA2527" s="9" t="str">
        <f>IF(Search!$R$5="","",IF($BA2527&gt;Search!$R$5,"",1))</f>
        <v/>
      </c>
      <c r="AB2527" s="9" t="str">
        <f>IF(Search!$R$6="","",IF($BB2527&lt;Search!$R$6,"",1))</f>
        <v/>
      </c>
      <c r="AC2527" s="9" t="str">
        <f>IF(Search!$R$7="","",IF($BB2527&lt;Search!$R$7,"",1))</f>
        <v/>
      </c>
      <c r="AD2527" s="45" t="str">
        <f>IF(COUNTIF($A2527:$AC2527,"n")&gt;0,"",IF(SUM($A2527:$AC2527)=COUNTA(Search!$C$4:$C$8,Search!$F$4:$F$8,Search!$I$4:$I$6,Search!$I$8,Search!$L$4:$L$8,Search!$O$4:$O$8,Search!$R$4:$R$7,Search!$U$4:$U$7)-COUNTIF(Search!$C$4:$U$7,"n"),1+LARGE($AD$1:AD2526,1),""))</f>
        <v/>
      </c>
      <c r="AE2527" s="45" t="str">
        <f t="shared" si="124"/>
        <v/>
      </c>
      <c r="AF2527" s="45" t="str">
        <f>IF(AD2527="","",COUNTIF($AE$1:$AE2526,$AE2527)+RANK($AE2527,$AE$2:$AE$10540,1))</f>
        <v/>
      </c>
      <c r="AG2527" s="45" t="str">
        <f t="shared" si="125"/>
        <v/>
      </c>
      <c r="AH2527" s="45" t="str">
        <f>IF($AD2527="","",COUNTIF($AG$1:$AG2526,$AG2527)+RANK($AG2527,$AG$1:$AG$10539,0))</f>
        <v/>
      </c>
      <c r="AI2527" s="10" t="str">
        <f t="shared" si="126"/>
        <v>2015-16 Upper Deck #494 Sam Brittain YG FLA RC   /   $4</v>
      </c>
      <c r="AJ2527" s="11">
        <v>2015</v>
      </c>
      <c r="AK2527" s="17">
        <v>16</v>
      </c>
      <c r="AL2527" s="12" t="s">
        <v>7</v>
      </c>
      <c r="AM2527" s="10">
        <v>494</v>
      </c>
      <c r="AN2527" s="12" t="s">
        <v>2075</v>
      </c>
      <c r="AO2527" s="9" t="s">
        <v>1927</v>
      </c>
      <c r="AP2527" s="9"/>
      <c r="AQ2527" s="9"/>
      <c r="AR2527" s="14" t="s">
        <v>2481</v>
      </c>
      <c r="AS2527" s="9" t="s">
        <v>2</v>
      </c>
      <c r="AT2527" s="9"/>
      <c r="AU2527" s="9"/>
      <c r="AV2527" s="13"/>
      <c r="AW2527" s="13"/>
      <c r="AX2527" s="9"/>
      <c r="AY2527" s="9"/>
      <c r="AZ2527" s="9"/>
      <c r="BA2527" s="33">
        <v>4</v>
      </c>
      <c r="BB2527" s="33"/>
      <c r="BC2527" s="36">
        <v>42860</v>
      </c>
      <c r="BD2527" s="12" t="s">
        <v>1771</v>
      </c>
    </row>
    <row r="2528" spans="1:56" s="12" customFormat="1" x14ac:dyDescent="0.2">
      <c r="A2528" s="9" t="str">
        <f>IF(Search!$C$5="","",IF(COUNTA(Inventory!$AP2528)=1,1,""))</f>
        <v/>
      </c>
      <c r="B2528" s="9" t="str">
        <f>IF(Search!$C$4="","",IF(ISNUMBER(SEARCH(Search!$C$4,$AR2528))=TRUE,1,""))</f>
        <v/>
      </c>
      <c r="C2528" s="9" t="str">
        <f>IF(Search!$C$6="x",IF(COUNTA($AQ2528)=1,1,"N"),IF(COUNTA($AQ2528)=1,"N",""))</f>
        <v>N</v>
      </c>
      <c r="D2528" s="9" t="str">
        <f>IF(Search!$O$8="","",IF(ISNUMBER(SEARCH(Search!$O$8,$BD2528))=TRUE,1,""))</f>
        <v/>
      </c>
      <c r="E2528" s="9" t="str">
        <f>IF(Search!$C$7="","",IF(ISNUMBER(SEARCH(Search!$C$7,$AN2528))=TRUE,1,""))</f>
        <v/>
      </c>
      <c r="F2528" s="9" t="str">
        <f>IF(Search!$C$8="","",IF(ISNUMBER(SEARCH(Search!$C$8,$AO2528))=TRUE,1,""))</f>
        <v/>
      </c>
      <c r="G2528" s="9" t="str">
        <f>IF(Search!$F$4="","",IF(Inventory!$AJ2528&lt;Search!$F$4,"",1))</f>
        <v/>
      </c>
      <c r="H2528" s="9" t="str">
        <f>IF(Search!$F$5="","",IF(Inventory!$AJ2528&gt;Search!$F$5,"",1))</f>
        <v/>
      </c>
      <c r="I2528" s="9" t="str">
        <f>IF(Search!$F$7="","",IF(Search!$F$8="",IF(ISNUMBER(SEARCH(Search!$F$7,$AL2528))=TRUE,1,""),""))</f>
        <v/>
      </c>
      <c r="J2528" s="9" t="str">
        <f>IF($AL2528=Search!$F$8,1,"")</f>
        <v/>
      </c>
      <c r="K2528" s="9" t="str">
        <f>IF(Search!$I$4="","",IF(COUNTA($AS2528)=1,IF(Search!$I$4="N","N",1),""))</f>
        <v/>
      </c>
      <c r="L2528" s="9" t="str">
        <f>IF(Search!$I$5="","",IF($AS2528="RC",1,""))</f>
        <v/>
      </c>
      <c r="M2528" s="9" t="str">
        <f>IF(Search!$I$6="","",IF($AS2528="RCP",1,""))</f>
        <v/>
      </c>
      <c r="N2528" s="9" t="str">
        <f>IF(Search!$I$8="","",IF(COUNTA($AT2528)=1,IF(Search!$I$8="N","N",1),""))</f>
        <v/>
      </c>
      <c r="O2528" s="9" t="str">
        <f>IF(Search!$L$4="","",IF(COUNTA($AU2528)=1,IF(Search!$L$4="N","N",1),""))</f>
        <v/>
      </c>
      <c r="P2528" s="9" t="str">
        <f>IF(Search!$L$5="","",IF(ISNUMBER(SEARCH("Jersey",$AU2528))=TRUE,IF(Search!$L$5="N","N",1),""))</f>
        <v/>
      </c>
      <c r="Q2528" s="9" t="str">
        <f>IF(Search!$L$6="","",IF(ISNUMBER(SEARCH("Patch",$AU2528))=TRUE,IF(Search!$L$6="N","N",1),""))</f>
        <v/>
      </c>
      <c r="R2528" s="9" t="str">
        <f>IF(Search!$L$7="","",IF(ISNUMBER(SEARCH("Shield",$AU2528))=TRUE,IF(Search!$L$7="N","N",1),""))</f>
        <v/>
      </c>
      <c r="S2528" s="9" t="str">
        <f>IF(Search!$L$8="","",IF(ISNUMBER(SEARCH("Stick",$AU2528))=TRUE,IF(Search!$L$8="N","N",1),""))</f>
        <v/>
      </c>
      <c r="T2528" s="9" t="str">
        <f>IF(Search!$O$4="","",IF(COUNTA($AW2528)=1,IF(Search!$O$4="N","N",1),""))</f>
        <v/>
      </c>
      <c r="U2528" s="9" t="str">
        <f>IF(Search!$O$5="","",IF($AW2528="","",IF($AW2528&lt;Search!$O$5,"",1)))</f>
        <v/>
      </c>
      <c r="V2528" s="9" t="str">
        <f>IF(Search!$O$6="","",IF($AW2528="","",IF($AW2528&gt;Search!$O$6,"",1)))</f>
        <v/>
      </c>
      <c r="W2528" s="9" t="str">
        <f>IF(Search!$U$4="","",IF($AX2528="","",1))</f>
        <v/>
      </c>
      <c r="X2528" s="9" t="str">
        <f>IF(Search!$U$5="","",IF(ISNUMBER(SEARCH(Search!$U$5,$AX2528))=TRUE,IF(Search!$U$5="N","N",1),""))</f>
        <v/>
      </c>
      <c r="Y2528" s="9" t="str">
        <f>IF(Search!$U$6="","",IF($AY2528&lt;Search!$U$6,"",1))</f>
        <v/>
      </c>
      <c r="Z2528" s="9" t="str">
        <f>IF(Search!$R$4="","",IF(Inventory!$BA2528&lt;Search!$R$4,"",1))</f>
        <v/>
      </c>
      <c r="AA2528" s="9" t="str">
        <f>IF(Search!$R$5="","",IF($BA2528&gt;Search!$R$5,"",1))</f>
        <v/>
      </c>
      <c r="AB2528" s="9" t="str">
        <f>IF(Search!$R$6="","",IF($BB2528&lt;Search!$R$6,"",1))</f>
        <v/>
      </c>
      <c r="AC2528" s="9" t="str">
        <f>IF(Search!$R$7="","",IF($BB2528&lt;Search!$R$7,"",1))</f>
        <v/>
      </c>
      <c r="AD2528" s="45" t="str">
        <f>IF(COUNTIF($A2528:$AC2528,"n")&gt;0,"",IF(SUM($A2528:$AC2528)=COUNTA(Search!$C$4:$C$8,Search!$F$4:$F$8,Search!$I$4:$I$6,Search!$I$8,Search!$L$4:$L$8,Search!$O$4:$O$8,Search!$R$4:$R$7,Search!$U$4:$U$7)-COUNTIF(Search!$C$4:$U$7,"n"),1+LARGE($AD$1:AD2527,1),""))</f>
        <v/>
      </c>
      <c r="AE2528" s="45" t="str">
        <f t="shared" si="124"/>
        <v/>
      </c>
      <c r="AF2528" s="45" t="str">
        <f>IF(AD2528="","",COUNTIF($AE$1:$AE2527,$AE2528)+RANK($AE2528,$AE$2:$AE$10540,1))</f>
        <v/>
      </c>
      <c r="AG2528" s="45" t="str">
        <f t="shared" si="125"/>
        <v/>
      </c>
      <c r="AH2528" s="45" t="str">
        <f>IF($AD2528="","",COUNTIF($AG$1:$AG2527,$AG2528)+RANK($AG2528,$AG$1:$AG$10539,0))</f>
        <v/>
      </c>
      <c r="AI2528" s="10" t="str">
        <f t="shared" si="126"/>
        <v>2015-16 Upper Deck #495 Shea Theodore YG  RC   /   $5</v>
      </c>
      <c r="AJ2528" s="11">
        <v>2015</v>
      </c>
      <c r="AK2528" s="17">
        <v>16</v>
      </c>
      <c r="AL2528" s="12" t="s">
        <v>7</v>
      </c>
      <c r="AM2528" s="10">
        <v>495</v>
      </c>
      <c r="AN2528" s="12" t="s">
        <v>2616</v>
      </c>
      <c r="AO2528" s="9"/>
      <c r="AP2528" s="9"/>
      <c r="AQ2528" s="9" t="s">
        <v>2543</v>
      </c>
      <c r="AR2528" s="14"/>
      <c r="AS2528" s="9" t="s">
        <v>2</v>
      </c>
      <c r="AT2528" s="9"/>
      <c r="AU2528" s="9"/>
      <c r="AV2528" s="13"/>
      <c r="AW2528" s="13"/>
      <c r="AX2528" s="9"/>
      <c r="AY2528" s="9"/>
      <c r="AZ2528" s="9"/>
      <c r="BA2528" s="33">
        <v>5</v>
      </c>
      <c r="BB2528" s="33"/>
      <c r="BC2528" s="36"/>
    </row>
    <row r="2529" spans="1:56" s="12" customFormat="1" x14ac:dyDescent="0.2">
      <c r="A2529" s="9" t="str">
        <f>IF(Search!$C$5="","",IF(COUNTA(Inventory!$AP2529)=1,1,""))</f>
        <v/>
      </c>
      <c r="B2529" s="9" t="str">
        <f>IF(Search!$C$4="","",IF(ISNUMBER(SEARCH(Search!$C$4,$AR2529))=TRUE,1,""))</f>
        <v/>
      </c>
      <c r="C2529" s="9" t="str">
        <f>IF(Search!$C$6="x",IF(COUNTA($AQ2529)=1,1,"N"),IF(COUNTA($AQ2529)=1,"N",""))</f>
        <v/>
      </c>
      <c r="D2529" s="9" t="str">
        <f>IF(Search!$O$8="","",IF(ISNUMBER(SEARCH(Search!$O$8,$BD2529))=TRUE,1,""))</f>
        <v/>
      </c>
      <c r="E2529" s="9" t="str">
        <f>IF(Search!$C$7="","",IF(ISNUMBER(SEARCH(Search!$C$7,$AN2529))=TRUE,1,""))</f>
        <v/>
      </c>
      <c r="F2529" s="9" t="str">
        <f>IF(Search!$C$8="","",IF(ISNUMBER(SEARCH(Search!$C$8,$AO2529))=TRUE,1,""))</f>
        <v/>
      </c>
      <c r="G2529" s="9" t="str">
        <f>IF(Search!$F$4="","",IF(Inventory!$AJ2529&lt;Search!$F$4,"",1))</f>
        <v/>
      </c>
      <c r="H2529" s="9" t="str">
        <f>IF(Search!$F$5="","",IF(Inventory!$AJ2529&gt;Search!$F$5,"",1))</f>
        <v/>
      </c>
      <c r="I2529" s="9" t="str">
        <f>IF(Search!$F$7="","",IF(Search!$F$8="",IF(ISNUMBER(SEARCH(Search!$F$7,$AL2529))=TRUE,1,""),""))</f>
        <v/>
      </c>
      <c r="J2529" s="9" t="str">
        <f>IF($AL2529=Search!$F$8,1,"")</f>
        <v/>
      </c>
      <c r="K2529" s="9" t="str">
        <f>IF(Search!$I$4="","",IF(COUNTA($AS2529)=1,IF(Search!$I$4="N","N",1),""))</f>
        <v/>
      </c>
      <c r="L2529" s="9" t="str">
        <f>IF(Search!$I$5="","",IF($AS2529="RC",1,""))</f>
        <v/>
      </c>
      <c r="M2529" s="9" t="str">
        <f>IF(Search!$I$6="","",IF($AS2529="RCP",1,""))</f>
        <v/>
      </c>
      <c r="N2529" s="9" t="str">
        <f>IF(Search!$I$8="","",IF(COUNTA($AT2529)=1,IF(Search!$I$8="N","N",1),""))</f>
        <v/>
      </c>
      <c r="O2529" s="9" t="str">
        <f>IF(Search!$L$4="","",IF(COUNTA($AU2529)=1,IF(Search!$L$4="N","N",1),""))</f>
        <v/>
      </c>
      <c r="P2529" s="9" t="str">
        <f>IF(Search!$L$5="","",IF(ISNUMBER(SEARCH("Jersey",$AU2529))=TRUE,IF(Search!$L$5="N","N",1),""))</f>
        <v/>
      </c>
      <c r="Q2529" s="9" t="str">
        <f>IF(Search!$L$6="","",IF(ISNUMBER(SEARCH("Patch",$AU2529))=TRUE,IF(Search!$L$6="N","N",1),""))</f>
        <v/>
      </c>
      <c r="R2529" s="9" t="str">
        <f>IF(Search!$L$7="","",IF(ISNUMBER(SEARCH("Shield",$AU2529))=TRUE,IF(Search!$L$7="N","N",1),""))</f>
        <v/>
      </c>
      <c r="S2529" s="9" t="str">
        <f>IF(Search!$L$8="","",IF(ISNUMBER(SEARCH("Stick",$AU2529))=TRUE,IF(Search!$L$8="N","N",1),""))</f>
        <v/>
      </c>
      <c r="T2529" s="9" t="str">
        <f>IF(Search!$O$4="","",IF(COUNTA($AW2529)=1,IF(Search!$O$4="N","N",1),""))</f>
        <v/>
      </c>
      <c r="U2529" s="9" t="str">
        <f>IF(Search!$O$5="","",IF($AW2529="","",IF($AW2529&lt;Search!$O$5,"",1)))</f>
        <v/>
      </c>
      <c r="V2529" s="9" t="str">
        <f>IF(Search!$O$6="","",IF($AW2529="","",IF($AW2529&gt;Search!$O$6,"",1)))</f>
        <v/>
      </c>
      <c r="W2529" s="9" t="str">
        <f>IF(Search!$U$4="","",IF($AX2529="","",1))</f>
        <v/>
      </c>
      <c r="X2529" s="9" t="str">
        <f>IF(Search!$U$5="","",IF(ISNUMBER(SEARCH(Search!$U$5,$AX2529))=TRUE,IF(Search!$U$5="N","N",1),""))</f>
        <v/>
      </c>
      <c r="Y2529" s="9" t="str">
        <f>IF(Search!$U$6="","",IF($AY2529&lt;Search!$U$6,"",1))</f>
        <v/>
      </c>
      <c r="Z2529" s="9" t="str">
        <f>IF(Search!$R$4="","",IF(Inventory!$BA2529&lt;Search!$R$4,"",1))</f>
        <v/>
      </c>
      <c r="AA2529" s="9" t="str">
        <f>IF(Search!$R$5="","",IF($BA2529&gt;Search!$R$5,"",1))</f>
        <v/>
      </c>
      <c r="AB2529" s="9" t="str">
        <f>IF(Search!$R$6="","",IF($BB2529&lt;Search!$R$6,"",1))</f>
        <v/>
      </c>
      <c r="AC2529" s="9" t="str">
        <f>IF(Search!$R$7="","",IF($BB2529&lt;Search!$R$7,"",1))</f>
        <v/>
      </c>
      <c r="AD2529" s="45" t="str">
        <f>IF(COUNTIF($A2529:$AC2529,"n")&gt;0,"",IF(SUM($A2529:$AC2529)=COUNTA(Search!$C$4:$C$8,Search!$F$4:$F$8,Search!$I$4:$I$6,Search!$I$8,Search!$L$4:$L$8,Search!$O$4:$O$8,Search!$R$4:$R$7,Search!$U$4:$U$7)-COUNTIF(Search!$C$4:$U$7,"n"),1+LARGE($AD$1:AD2528,1),""))</f>
        <v/>
      </c>
      <c r="AE2529" s="45" t="str">
        <f t="shared" si="124"/>
        <v/>
      </c>
      <c r="AF2529" s="45" t="str">
        <f>IF(AD2529="","",COUNTIF($AE$1:$AE2528,$AE2529)+RANK($AE2529,$AE$2:$AE$10540,1))</f>
        <v/>
      </c>
      <c r="AG2529" s="45" t="str">
        <f t="shared" si="125"/>
        <v/>
      </c>
      <c r="AH2529" s="45" t="str">
        <f>IF($AD2529="","",COUNTIF($AG$1:$AG2528,$AG2529)+RANK($AG2529,$AG$1:$AG$10539,0))</f>
        <v/>
      </c>
      <c r="AI2529" s="10" t="str">
        <f t="shared" si="126"/>
        <v>2015-16 Upper Deck #496 Nick Ritchie YG ANA RC   /   $5</v>
      </c>
      <c r="AJ2529" s="11">
        <v>2015</v>
      </c>
      <c r="AK2529" s="17">
        <v>16</v>
      </c>
      <c r="AL2529" s="12" t="s">
        <v>7</v>
      </c>
      <c r="AM2529" s="10">
        <v>496</v>
      </c>
      <c r="AN2529" s="12" t="s">
        <v>2076</v>
      </c>
      <c r="AO2529" s="9" t="s">
        <v>1915</v>
      </c>
      <c r="AP2529" s="9"/>
      <c r="AQ2529" s="9"/>
      <c r="AR2529" s="14" t="s">
        <v>2481</v>
      </c>
      <c r="AS2529" s="9" t="s">
        <v>2</v>
      </c>
      <c r="AT2529" s="9"/>
      <c r="AU2529" s="9"/>
      <c r="AV2529" s="13"/>
      <c r="AW2529" s="13"/>
      <c r="AX2529" s="9"/>
      <c r="AY2529" s="9"/>
      <c r="AZ2529" s="9"/>
      <c r="BA2529" s="33">
        <v>5</v>
      </c>
      <c r="BB2529" s="33"/>
      <c r="BC2529" s="36">
        <v>42860</v>
      </c>
      <c r="BD2529" s="12" t="s">
        <v>1771</v>
      </c>
    </row>
    <row r="2530" spans="1:56" s="12" customFormat="1" x14ac:dyDescent="0.2">
      <c r="A2530" s="9" t="str">
        <f>IF(Search!$C$5="","",IF(COUNTA(Inventory!$AP2530)=1,1,""))</f>
        <v/>
      </c>
      <c r="B2530" s="9" t="str">
        <f>IF(Search!$C$4="","",IF(ISNUMBER(SEARCH(Search!$C$4,$AR2530))=TRUE,1,""))</f>
        <v/>
      </c>
      <c r="C2530" s="9" t="str">
        <f>IF(Search!$C$6="x",IF(COUNTA($AQ2530)=1,1,"N"),IF(COUNTA($AQ2530)=1,"N",""))</f>
        <v/>
      </c>
      <c r="D2530" s="9" t="str">
        <f>IF(Search!$O$8="","",IF(ISNUMBER(SEARCH(Search!$O$8,$BD2530))=TRUE,1,""))</f>
        <v/>
      </c>
      <c r="E2530" s="9" t="str">
        <f>IF(Search!$C$7="","",IF(ISNUMBER(SEARCH(Search!$C$7,$AN2530))=TRUE,1,""))</f>
        <v/>
      </c>
      <c r="F2530" s="9" t="str">
        <f>IF(Search!$C$8="","",IF(ISNUMBER(SEARCH(Search!$C$8,$AO2530))=TRUE,1,""))</f>
        <v/>
      </c>
      <c r="G2530" s="9" t="str">
        <f>IF(Search!$F$4="","",IF(Inventory!$AJ2530&lt;Search!$F$4,"",1))</f>
        <v/>
      </c>
      <c r="H2530" s="9" t="str">
        <f>IF(Search!$F$5="","",IF(Inventory!$AJ2530&gt;Search!$F$5,"",1))</f>
        <v/>
      </c>
      <c r="I2530" s="9" t="str">
        <f>IF(Search!$F$7="","",IF(Search!$F$8="",IF(ISNUMBER(SEARCH(Search!$F$7,$AL2530))=TRUE,1,""),""))</f>
        <v/>
      </c>
      <c r="J2530" s="9" t="str">
        <f>IF($AL2530=Search!$F$8,1,"")</f>
        <v/>
      </c>
      <c r="K2530" s="9" t="str">
        <f>IF(Search!$I$4="","",IF(COUNTA($AS2530)=1,IF(Search!$I$4="N","N",1),""))</f>
        <v/>
      </c>
      <c r="L2530" s="9" t="str">
        <f>IF(Search!$I$5="","",IF($AS2530="RC",1,""))</f>
        <v/>
      </c>
      <c r="M2530" s="9" t="str">
        <f>IF(Search!$I$6="","",IF($AS2530="RCP",1,""))</f>
        <v/>
      </c>
      <c r="N2530" s="9" t="str">
        <f>IF(Search!$I$8="","",IF(COUNTA($AT2530)=1,IF(Search!$I$8="N","N",1),""))</f>
        <v/>
      </c>
      <c r="O2530" s="9" t="str">
        <f>IF(Search!$L$4="","",IF(COUNTA($AU2530)=1,IF(Search!$L$4="N","N",1),""))</f>
        <v/>
      </c>
      <c r="P2530" s="9" t="str">
        <f>IF(Search!$L$5="","",IF(ISNUMBER(SEARCH("Jersey",$AU2530))=TRUE,IF(Search!$L$5="N","N",1),""))</f>
        <v/>
      </c>
      <c r="Q2530" s="9" t="str">
        <f>IF(Search!$L$6="","",IF(ISNUMBER(SEARCH("Patch",$AU2530))=TRUE,IF(Search!$L$6="N","N",1),""))</f>
        <v/>
      </c>
      <c r="R2530" s="9" t="str">
        <f>IF(Search!$L$7="","",IF(ISNUMBER(SEARCH("Shield",$AU2530))=TRUE,IF(Search!$L$7="N","N",1),""))</f>
        <v/>
      </c>
      <c r="S2530" s="9" t="str">
        <f>IF(Search!$L$8="","",IF(ISNUMBER(SEARCH("Stick",$AU2530))=TRUE,IF(Search!$L$8="N","N",1),""))</f>
        <v/>
      </c>
      <c r="T2530" s="9" t="str">
        <f>IF(Search!$O$4="","",IF(COUNTA($AW2530)=1,IF(Search!$O$4="N","N",1),""))</f>
        <v/>
      </c>
      <c r="U2530" s="9" t="str">
        <f>IF(Search!$O$5="","",IF($AW2530="","",IF($AW2530&lt;Search!$O$5,"",1)))</f>
        <v/>
      </c>
      <c r="V2530" s="9" t="str">
        <f>IF(Search!$O$6="","",IF($AW2530="","",IF($AW2530&gt;Search!$O$6,"",1)))</f>
        <v/>
      </c>
      <c r="W2530" s="9" t="str">
        <f>IF(Search!$U$4="","",IF($AX2530="","",1))</f>
        <v/>
      </c>
      <c r="X2530" s="9" t="str">
        <f>IF(Search!$U$5="","",IF(ISNUMBER(SEARCH(Search!$U$5,$AX2530))=TRUE,IF(Search!$U$5="N","N",1),""))</f>
        <v/>
      </c>
      <c r="Y2530" s="9" t="str">
        <f>IF(Search!$U$6="","",IF($AY2530&lt;Search!$U$6,"",1))</f>
        <v/>
      </c>
      <c r="Z2530" s="9" t="str">
        <f>IF(Search!$R$4="","",IF(Inventory!$BA2530&lt;Search!$R$4,"",1))</f>
        <v/>
      </c>
      <c r="AA2530" s="9" t="str">
        <f>IF(Search!$R$5="","",IF($BA2530&gt;Search!$R$5,"",1))</f>
        <v/>
      </c>
      <c r="AB2530" s="9" t="str">
        <f>IF(Search!$R$6="","",IF($BB2530&lt;Search!$R$6,"",1))</f>
        <v/>
      </c>
      <c r="AC2530" s="9" t="str">
        <f>IF(Search!$R$7="","",IF($BB2530&lt;Search!$R$7,"",1))</f>
        <v/>
      </c>
      <c r="AD2530" s="45" t="str">
        <f>IF(COUNTIF($A2530:$AC2530,"n")&gt;0,"",IF(SUM($A2530:$AC2530)=COUNTA(Search!$C$4:$C$8,Search!$F$4:$F$8,Search!$I$4:$I$6,Search!$I$8,Search!$L$4:$L$8,Search!$O$4:$O$8,Search!$R$4:$R$7,Search!$U$4:$U$7)-COUNTIF(Search!$C$4:$U$7,"n"),1+LARGE($AD$1:AD2529,1),""))</f>
        <v/>
      </c>
      <c r="AE2530" s="45" t="str">
        <f t="shared" si="124"/>
        <v/>
      </c>
      <c r="AF2530" s="45" t="str">
        <f>IF(AD2530="","",COUNTIF($AE$1:$AE2529,$AE2530)+RANK($AE2530,$AE$2:$AE$10540,1))</f>
        <v/>
      </c>
      <c r="AG2530" s="45" t="str">
        <f t="shared" si="125"/>
        <v/>
      </c>
      <c r="AH2530" s="45" t="str">
        <f>IF($AD2530="","",COUNTIF($AG$1:$AG2529,$AG2530)+RANK($AG2530,$AG$1:$AG$10539,0))</f>
        <v/>
      </c>
      <c r="AI2530" s="10" t="str">
        <f t="shared" si="126"/>
        <v>2015-16 Upper Deck #497 Brock McGinn YG CAR RC   /   $5</v>
      </c>
      <c r="AJ2530" s="11">
        <v>2015</v>
      </c>
      <c r="AK2530" s="17">
        <v>16</v>
      </c>
      <c r="AL2530" s="12" t="s">
        <v>7</v>
      </c>
      <c r="AM2530" s="10">
        <v>497</v>
      </c>
      <c r="AN2530" s="12" t="s">
        <v>2077</v>
      </c>
      <c r="AO2530" s="9" t="s">
        <v>1921</v>
      </c>
      <c r="AP2530" s="9"/>
      <c r="AQ2530" s="9"/>
      <c r="AR2530" s="14" t="s">
        <v>2481</v>
      </c>
      <c r="AS2530" s="9" t="s">
        <v>2</v>
      </c>
      <c r="AT2530" s="9"/>
      <c r="AU2530" s="9"/>
      <c r="AV2530" s="13"/>
      <c r="AW2530" s="13"/>
      <c r="AX2530" s="9"/>
      <c r="AY2530" s="9"/>
      <c r="AZ2530" s="9"/>
      <c r="BA2530" s="33">
        <v>5</v>
      </c>
      <c r="BB2530" s="33"/>
      <c r="BC2530" s="36">
        <v>42860</v>
      </c>
      <c r="BD2530" s="12" t="s">
        <v>1771</v>
      </c>
    </row>
    <row r="2531" spans="1:56" s="12" customFormat="1" x14ac:dyDescent="0.2">
      <c r="A2531" s="9" t="str">
        <f>IF(Search!$C$5="","",IF(COUNTA(Inventory!$AP2531)=1,1,""))</f>
        <v/>
      </c>
      <c r="B2531" s="9" t="str">
        <f>IF(Search!$C$4="","",IF(ISNUMBER(SEARCH(Search!$C$4,$AR2531))=TRUE,1,""))</f>
        <v/>
      </c>
      <c r="C2531" s="9" t="str">
        <f>IF(Search!$C$6="x",IF(COUNTA($AQ2531)=1,1,"N"),IF(COUNTA($AQ2531)=1,"N",""))</f>
        <v/>
      </c>
      <c r="D2531" s="9" t="str">
        <f>IF(Search!$O$8="","",IF(ISNUMBER(SEARCH(Search!$O$8,$BD2531))=TRUE,1,""))</f>
        <v/>
      </c>
      <c r="E2531" s="9" t="str">
        <f>IF(Search!$C$7="","",IF(ISNUMBER(SEARCH(Search!$C$7,$AN2531))=TRUE,1,""))</f>
        <v/>
      </c>
      <c r="F2531" s="9" t="str">
        <f>IF(Search!$C$8="","",IF(ISNUMBER(SEARCH(Search!$C$8,$AO2531))=TRUE,1,""))</f>
        <v/>
      </c>
      <c r="G2531" s="9" t="str">
        <f>IF(Search!$F$4="","",IF(Inventory!$AJ2531&lt;Search!$F$4,"",1))</f>
        <v/>
      </c>
      <c r="H2531" s="9" t="str">
        <f>IF(Search!$F$5="","",IF(Inventory!$AJ2531&gt;Search!$F$5,"",1))</f>
        <v/>
      </c>
      <c r="I2531" s="9" t="str">
        <f>IF(Search!$F$7="","",IF(Search!$F$8="",IF(ISNUMBER(SEARCH(Search!$F$7,$AL2531))=TRUE,1,""),""))</f>
        <v/>
      </c>
      <c r="J2531" s="9" t="str">
        <f>IF($AL2531=Search!$F$8,1,"")</f>
        <v/>
      </c>
      <c r="K2531" s="9" t="str">
        <f>IF(Search!$I$4="","",IF(COUNTA($AS2531)=1,IF(Search!$I$4="N","N",1),""))</f>
        <v/>
      </c>
      <c r="L2531" s="9" t="str">
        <f>IF(Search!$I$5="","",IF($AS2531="RC",1,""))</f>
        <v/>
      </c>
      <c r="M2531" s="9" t="str">
        <f>IF(Search!$I$6="","",IF($AS2531="RCP",1,""))</f>
        <v/>
      </c>
      <c r="N2531" s="9" t="str">
        <f>IF(Search!$I$8="","",IF(COUNTA($AT2531)=1,IF(Search!$I$8="N","N",1),""))</f>
        <v/>
      </c>
      <c r="O2531" s="9" t="str">
        <f>IF(Search!$L$4="","",IF(COUNTA($AU2531)=1,IF(Search!$L$4="N","N",1),""))</f>
        <v/>
      </c>
      <c r="P2531" s="9" t="str">
        <f>IF(Search!$L$5="","",IF(ISNUMBER(SEARCH("Jersey",$AU2531))=TRUE,IF(Search!$L$5="N","N",1),""))</f>
        <v/>
      </c>
      <c r="Q2531" s="9" t="str">
        <f>IF(Search!$L$6="","",IF(ISNUMBER(SEARCH("Patch",$AU2531))=TRUE,IF(Search!$L$6="N","N",1),""))</f>
        <v/>
      </c>
      <c r="R2531" s="9" t="str">
        <f>IF(Search!$L$7="","",IF(ISNUMBER(SEARCH("Shield",$AU2531))=TRUE,IF(Search!$L$7="N","N",1),""))</f>
        <v/>
      </c>
      <c r="S2531" s="9" t="str">
        <f>IF(Search!$L$8="","",IF(ISNUMBER(SEARCH("Stick",$AU2531))=TRUE,IF(Search!$L$8="N","N",1),""))</f>
        <v/>
      </c>
      <c r="T2531" s="9" t="str">
        <f>IF(Search!$O$4="","",IF(COUNTA($AW2531)=1,IF(Search!$O$4="N","N",1),""))</f>
        <v/>
      </c>
      <c r="U2531" s="9" t="str">
        <f>IF(Search!$O$5="","",IF($AW2531="","",IF($AW2531&lt;Search!$O$5,"",1)))</f>
        <v/>
      </c>
      <c r="V2531" s="9" t="str">
        <f>IF(Search!$O$6="","",IF($AW2531="","",IF($AW2531&gt;Search!$O$6,"",1)))</f>
        <v/>
      </c>
      <c r="W2531" s="9" t="str">
        <f>IF(Search!$U$4="","",IF($AX2531="","",1))</f>
        <v/>
      </c>
      <c r="X2531" s="9" t="str">
        <f>IF(Search!$U$5="","",IF(ISNUMBER(SEARCH(Search!$U$5,$AX2531))=TRUE,IF(Search!$U$5="N","N",1),""))</f>
        <v/>
      </c>
      <c r="Y2531" s="9" t="str">
        <f>IF(Search!$U$6="","",IF($AY2531&lt;Search!$U$6,"",1))</f>
        <v/>
      </c>
      <c r="Z2531" s="9" t="str">
        <f>IF(Search!$R$4="","",IF(Inventory!$BA2531&lt;Search!$R$4,"",1))</f>
        <v/>
      </c>
      <c r="AA2531" s="9" t="str">
        <f>IF(Search!$R$5="","",IF($BA2531&gt;Search!$R$5,"",1))</f>
        <v/>
      </c>
      <c r="AB2531" s="9" t="str">
        <f>IF(Search!$R$6="","",IF($BB2531&lt;Search!$R$6,"",1))</f>
        <v/>
      </c>
      <c r="AC2531" s="9" t="str">
        <f>IF(Search!$R$7="","",IF($BB2531&lt;Search!$R$7,"",1))</f>
        <v/>
      </c>
      <c r="AD2531" s="45" t="str">
        <f>IF(COUNTIF($A2531:$AC2531,"n")&gt;0,"",IF(SUM($A2531:$AC2531)=COUNTA(Search!$C$4:$C$8,Search!$F$4:$F$8,Search!$I$4:$I$6,Search!$I$8,Search!$L$4:$L$8,Search!$O$4:$O$8,Search!$R$4:$R$7,Search!$U$4:$U$7)-COUNTIF(Search!$C$4:$U$7,"n"),1+LARGE($AD$1:AD2530,1),""))</f>
        <v/>
      </c>
      <c r="AE2531" s="45" t="str">
        <f t="shared" si="124"/>
        <v/>
      </c>
      <c r="AF2531" s="45" t="str">
        <f>IF(AD2531="","",COUNTIF($AE$1:$AE2530,$AE2531)+RANK($AE2531,$AE$2:$AE$10540,1))</f>
        <v/>
      </c>
      <c r="AG2531" s="45" t="str">
        <f t="shared" si="125"/>
        <v/>
      </c>
      <c r="AH2531" s="45" t="str">
        <f>IF($AD2531="","",COUNTIF($AG$1:$AG2530,$AG2531)+RANK($AG2531,$AG$1:$AG$10539,0))</f>
        <v/>
      </c>
      <c r="AI2531" s="10" t="str">
        <f t="shared" si="126"/>
        <v>2015-16 Upper Deck #498 Tyler Randell YG BOS RC   /   $5</v>
      </c>
      <c r="AJ2531" s="11">
        <v>2015</v>
      </c>
      <c r="AK2531" s="17">
        <v>16</v>
      </c>
      <c r="AL2531" s="12" t="s">
        <v>7</v>
      </c>
      <c r="AM2531" s="10">
        <v>498</v>
      </c>
      <c r="AN2531" s="12" t="s">
        <v>2078</v>
      </c>
      <c r="AO2531" s="9" t="s">
        <v>1923</v>
      </c>
      <c r="AP2531" s="9"/>
      <c r="AQ2531" s="9"/>
      <c r="AR2531" s="14" t="s">
        <v>2481</v>
      </c>
      <c r="AS2531" s="9" t="s">
        <v>2</v>
      </c>
      <c r="AT2531" s="9"/>
      <c r="AU2531" s="9"/>
      <c r="AV2531" s="13"/>
      <c r="AW2531" s="13"/>
      <c r="AX2531" s="9"/>
      <c r="AY2531" s="9"/>
      <c r="AZ2531" s="9"/>
      <c r="BA2531" s="33">
        <v>5</v>
      </c>
      <c r="BB2531" s="33"/>
      <c r="BC2531" s="36">
        <v>42860</v>
      </c>
      <c r="BD2531" s="12" t="s">
        <v>1771</v>
      </c>
    </row>
    <row r="2532" spans="1:56" s="12" customFormat="1" x14ac:dyDescent="0.2">
      <c r="A2532" s="9" t="str">
        <f>IF(Search!$C$5="","",IF(COUNTA(Inventory!$AP2532)=1,1,""))</f>
        <v/>
      </c>
      <c r="B2532" s="9" t="str">
        <f>IF(Search!$C$4="","",IF(ISNUMBER(SEARCH(Search!$C$4,$AR2532))=TRUE,1,""))</f>
        <v/>
      </c>
      <c r="C2532" s="9" t="str">
        <f>IF(Search!$C$6="x",IF(COUNTA($AQ2532)=1,1,"N"),IF(COUNTA($AQ2532)=1,"N",""))</f>
        <v/>
      </c>
      <c r="D2532" s="9" t="str">
        <f>IF(Search!$O$8="","",IF(ISNUMBER(SEARCH(Search!$O$8,$BD2532))=TRUE,1,""))</f>
        <v/>
      </c>
      <c r="E2532" s="9" t="str">
        <f>IF(Search!$C$7="","",IF(ISNUMBER(SEARCH(Search!$C$7,$AN2532))=TRUE,1,""))</f>
        <v/>
      </c>
      <c r="F2532" s="9" t="str">
        <f>IF(Search!$C$8="","",IF(ISNUMBER(SEARCH(Search!$C$8,$AO2532))=TRUE,1,""))</f>
        <v/>
      </c>
      <c r="G2532" s="9" t="str">
        <f>IF(Search!$F$4="","",IF(Inventory!$AJ2532&lt;Search!$F$4,"",1))</f>
        <v/>
      </c>
      <c r="H2532" s="9" t="str">
        <f>IF(Search!$F$5="","",IF(Inventory!$AJ2532&gt;Search!$F$5,"",1))</f>
        <v/>
      </c>
      <c r="I2532" s="9" t="str">
        <f>IF(Search!$F$7="","",IF(Search!$F$8="",IF(ISNUMBER(SEARCH(Search!$F$7,$AL2532))=TRUE,1,""),""))</f>
        <v/>
      </c>
      <c r="J2532" s="9" t="str">
        <f>IF($AL2532=Search!$F$8,1,"")</f>
        <v/>
      </c>
      <c r="K2532" s="9" t="str">
        <f>IF(Search!$I$4="","",IF(COUNTA($AS2532)=1,IF(Search!$I$4="N","N",1),""))</f>
        <v/>
      </c>
      <c r="L2532" s="9" t="str">
        <f>IF(Search!$I$5="","",IF($AS2532="RC",1,""))</f>
        <v/>
      </c>
      <c r="M2532" s="9" t="str">
        <f>IF(Search!$I$6="","",IF($AS2532="RCP",1,""))</f>
        <v/>
      </c>
      <c r="N2532" s="9" t="str">
        <f>IF(Search!$I$8="","",IF(COUNTA($AT2532)=1,IF(Search!$I$8="N","N",1),""))</f>
        <v/>
      </c>
      <c r="O2532" s="9" t="str">
        <f>IF(Search!$L$4="","",IF(COUNTA($AU2532)=1,IF(Search!$L$4="N","N",1),""))</f>
        <v/>
      </c>
      <c r="P2532" s="9" t="str">
        <f>IF(Search!$L$5="","",IF(ISNUMBER(SEARCH("Jersey",$AU2532))=TRUE,IF(Search!$L$5="N","N",1),""))</f>
        <v/>
      </c>
      <c r="Q2532" s="9" t="str">
        <f>IF(Search!$L$6="","",IF(ISNUMBER(SEARCH("Patch",$AU2532))=TRUE,IF(Search!$L$6="N","N",1),""))</f>
        <v/>
      </c>
      <c r="R2532" s="9" t="str">
        <f>IF(Search!$L$7="","",IF(ISNUMBER(SEARCH("Shield",$AU2532))=TRUE,IF(Search!$L$7="N","N",1),""))</f>
        <v/>
      </c>
      <c r="S2532" s="9" t="str">
        <f>IF(Search!$L$8="","",IF(ISNUMBER(SEARCH("Stick",$AU2532))=TRUE,IF(Search!$L$8="N","N",1),""))</f>
        <v/>
      </c>
      <c r="T2532" s="9" t="str">
        <f>IF(Search!$O$4="","",IF(COUNTA($AW2532)=1,IF(Search!$O$4="N","N",1),""))</f>
        <v/>
      </c>
      <c r="U2532" s="9" t="str">
        <f>IF(Search!$O$5="","",IF($AW2532="","",IF($AW2532&lt;Search!$O$5,"",1)))</f>
        <v/>
      </c>
      <c r="V2532" s="9" t="str">
        <f>IF(Search!$O$6="","",IF($AW2532="","",IF($AW2532&gt;Search!$O$6,"",1)))</f>
        <v/>
      </c>
      <c r="W2532" s="9" t="str">
        <f>IF(Search!$U$4="","",IF($AX2532="","",1))</f>
        <v/>
      </c>
      <c r="X2532" s="9" t="str">
        <f>IF(Search!$U$5="","",IF(ISNUMBER(SEARCH(Search!$U$5,$AX2532))=TRUE,IF(Search!$U$5="N","N",1),""))</f>
        <v/>
      </c>
      <c r="Y2532" s="9" t="str">
        <f>IF(Search!$U$6="","",IF($AY2532&lt;Search!$U$6,"",1))</f>
        <v/>
      </c>
      <c r="Z2532" s="9" t="str">
        <f>IF(Search!$R$4="","",IF(Inventory!$BA2532&lt;Search!$R$4,"",1))</f>
        <v/>
      </c>
      <c r="AA2532" s="9" t="str">
        <f>IF(Search!$R$5="","",IF($BA2532&gt;Search!$R$5,"",1))</f>
        <v/>
      </c>
      <c r="AB2532" s="9" t="str">
        <f>IF(Search!$R$6="","",IF($BB2532&lt;Search!$R$6,"",1))</f>
        <v/>
      </c>
      <c r="AC2532" s="9" t="str">
        <f>IF(Search!$R$7="","",IF($BB2532&lt;Search!$R$7,"",1))</f>
        <v/>
      </c>
      <c r="AD2532" s="45" t="str">
        <f>IF(COUNTIF($A2532:$AC2532,"n")&gt;0,"",IF(SUM($A2532:$AC2532)=COUNTA(Search!$C$4:$C$8,Search!$F$4:$F$8,Search!$I$4:$I$6,Search!$I$8,Search!$L$4:$L$8,Search!$O$4:$O$8,Search!$R$4:$R$7,Search!$U$4:$U$7)-COUNTIF(Search!$C$4:$U$7,"n"),1+LARGE($AD$1:AD2531,1),""))</f>
        <v/>
      </c>
      <c r="AE2532" s="45" t="str">
        <f t="shared" si="124"/>
        <v/>
      </c>
      <c r="AF2532" s="45" t="str">
        <f>IF(AD2532="","",COUNTIF($AE$1:$AE2531,$AE2532)+RANK($AE2532,$AE$2:$AE$10540,1))</f>
        <v/>
      </c>
      <c r="AG2532" s="45" t="str">
        <f t="shared" si="125"/>
        <v/>
      </c>
      <c r="AH2532" s="45" t="str">
        <f>IF($AD2532="","",COUNTIF($AG$1:$AG2531,$AG2532)+RANK($AG2532,$AG$1:$AG$10539,0))</f>
        <v/>
      </c>
      <c r="AI2532" s="10" t="str">
        <f t="shared" si="126"/>
        <v>2015-16 Upper Deck #499 Noah Hanifin YG CAR RC   /   $6</v>
      </c>
      <c r="AJ2532" s="11">
        <v>2015</v>
      </c>
      <c r="AK2532" s="17">
        <v>16</v>
      </c>
      <c r="AL2532" s="12" t="s">
        <v>7</v>
      </c>
      <c r="AM2532" s="10">
        <v>499</v>
      </c>
      <c r="AN2532" s="12" t="s">
        <v>2079</v>
      </c>
      <c r="AO2532" s="9" t="s">
        <v>1921</v>
      </c>
      <c r="AP2532" s="9"/>
      <c r="AQ2532" s="9"/>
      <c r="AR2532" s="14" t="s">
        <v>2481</v>
      </c>
      <c r="AS2532" s="9" t="s">
        <v>2</v>
      </c>
      <c r="AT2532" s="9"/>
      <c r="AU2532" s="9"/>
      <c r="AV2532" s="13"/>
      <c r="AW2532" s="13"/>
      <c r="AX2532" s="9"/>
      <c r="AY2532" s="9"/>
      <c r="AZ2532" s="9"/>
      <c r="BA2532" s="33">
        <v>6</v>
      </c>
      <c r="BB2532" s="33"/>
      <c r="BC2532" s="36">
        <v>42860</v>
      </c>
      <c r="BD2532" s="12" t="s">
        <v>1771</v>
      </c>
    </row>
    <row r="2533" spans="1:56" s="12" customFormat="1" x14ac:dyDescent="0.2">
      <c r="A2533" s="9" t="str">
        <f>IF(Search!$C$5="","",IF(COUNTA(Inventory!$AP2533)=1,1,""))</f>
        <v/>
      </c>
      <c r="B2533" s="9" t="str">
        <f>IF(Search!$C$4="","",IF(ISNUMBER(SEARCH(Search!$C$4,$AR2533))=TRUE,1,""))</f>
        <v/>
      </c>
      <c r="C2533" s="9" t="str">
        <f>IF(Search!$C$6="x",IF(COUNTA($AQ2533)=1,1,"N"),IF(COUNTA($AQ2533)=1,"N",""))</f>
        <v>N</v>
      </c>
      <c r="D2533" s="9" t="str">
        <f>IF(Search!$O$8="","",IF(ISNUMBER(SEARCH(Search!$O$8,$BD2533))=TRUE,1,""))</f>
        <v/>
      </c>
      <c r="E2533" s="9" t="str">
        <f>IF(Search!$C$7="","",IF(ISNUMBER(SEARCH(Search!$C$7,$AN2533))=TRUE,1,""))</f>
        <v/>
      </c>
      <c r="F2533" s="9" t="str">
        <f>IF(Search!$C$8="","",IF(ISNUMBER(SEARCH(Search!$C$8,$AO2533))=TRUE,1,""))</f>
        <v/>
      </c>
      <c r="G2533" s="9" t="str">
        <f>IF(Search!$F$4="","",IF(Inventory!$AJ2533&lt;Search!$F$4,"",1))</f>
        <v/>
      </c>
      <c r="H2533" s="9" t="str">
        <f>IF(Search!$F$5="","",IF(Inventory!$AJ2533&gt;Search!$F$5,"",1))</f>
        <v/>
      </c>
      <c r="I2533" s="9" t="str">
        <f>IF(Search!$F$7="","",IF(Search!$F$8="",IF(ISNUMBER(SEARCH(Search!$F$7,$AL2533))=TRUE,1,""),""))</f>
        <v/>
      </c>
      <c r="J2533" s="9" t="str">
        <f>IF($AL2533=Search!$F$8,1,"")</f>
        <v/>
      </c>
      <c r="K2533" s="9" t="str">
        <f>IF(Search!$I$4="","",IF(COUNTA($AS2533)=1,IF(Search!$I$4="N","N",1),""))</f>
        <v/>
      </c>
      <c r="L2533" s="9" t="str">
        <f>IF(Search!$I$5="","",IF($AS2533="RC",1,""))</f>
        <v/>
      </c>
      <c r="M2533" s="9" t="str">
        <f>IF(Search!$I$6="","",IF($AS2533="RCP",1,""))</f>
        <v/>
      </c>
      <c r="N2533" s="9" t="str">
        <f>IF(Search!$I$8="","",IF(COUNTA($AT2533)=1,IF(Search!$I$8="N","N",1),""))</f>
        <v/>
      </c>
      <c r="O2533" s="9" t="str">
        <f>IF(Search!$L$4="","",IF(COUNTA($AU2533)=1,IF(Search!$L$4="N","N",1),""))</f>
        <v/>
      </c>
      <c r="P2533" s="9" t="str">
        <f>IF(Search!$L$5="","",IF(ISNUMBER(SEARCH("Jersey",$AU2533))=TRUE,IF(Search!$L$5="N","N",1),""))</f>
        <v/>
      </c>
      <c r="Q2533" s="9" t="str">
        <f>IF(Search!$L$6="","",IF(ISNUMBER(SEARCH("Patch",$AU2533))=TRUE,IF(Search!$L$6="N","N",1),""))</f>
        <v/>
      </c>
      <c r="R2533" s="9" t="str">
        <f>IF(Search!$L$7="","",IF(ISNUMBER(SEARCH("Shield",$AU2533))=TRUE,IF(Search!$L$7="N","N",1),""))</f>
        <v/>
      </c>
      <c r="S2533" s="9" t="str">
        <f>IF(Search!$L$8="","",IF(ISNUMBER(SEARCH("Stick",$AU2533))=TRUE,IF(Search!$L$8="N","N",1),""))</f>
        <v/>
      </c>
      <c r="T2533" s="9" t="str">
        <f>IF(Search!$O$4="","",IF(COUNTA($AW2533)=1,IF(Search!$O$4="N","N",1),""))</f>
        <v/>
      </c>
      <c r="U2533" s="9" t="str">
        <f>IF(Search!$O$5="","",IF($AW2533="","",IF($AW2533&lt;Search!$O$5,"",1)))</f>
        <v/>
      </c>
      <c r="V2533" s="9" t="str">
        <f>IF(Search!$O$6="","",IF($AW2533="","",IF($AW2533&gt;Search!$O$6,"",1)))</f>
        <v/>
      </c>
      <c r="W2533" s="9" t="str">
        <f>IF(Search!$U$4="","",IF($AX2533="","",1))</f>
        <v/>
      </c>
      <c r="X2533" s="9" t="str">
        <f>IF(Search!$U$5="","",IF(ISNUMBER(SEARCH(Search!$U$5,$AX2533))=TRUE,IF(Search!$U$5="N","N",1),""))</f>
        <v/>
      </c>
      <c r="Y2533" s="9" t="str">
        <f>IF(Search!$U$6="","",IF($AY2533&lt;Search!$U$6,"",1))</f>
        <v/>
      </c>
      <c r="Z2533" s="9" t="str">
        <f>IF(Search!$R$4="","",IF(Inventory!$BA2533&lt;Search!$R$4,"",1))</f>
        <v/>
      </c>
      <c r="AA2533" s="9" t="str">
        <f>IF(Search!$R$5="","",IF($BA2533&gt;Search!$R$5,"",1))</f>
        <v/>
      </c>
      <c r="AB2533" s="9" t="str">
        <f>IF(Search!$R$6="","",IF($BB2533&lt;Search!$R$6,"",1))</f>
        <v/>
      </c>
      <c r="AC2533" s="9" t="str">
        <f>IF(Search!$R$7="","",IF($BB2533&lt;Search!$R$7,"",1))</f>
        <v/>
      </c>
      <c r="AD2533" s="45" t="str">
        <f>IF(COUNTIF($A2533:$AC2533,"n")&gt;0,"",IF(SUM($A2533:$AC2533)=COUNTA(Search!$C$4:$C$8,Search!$F$4:$F$8,Search!$I$4:$I$6,Search!$I$8,Search!$L$4:$L$8,Search!$O$4:$O$8,Search!$R$4:$R$7,Search!$U$4:$U$7)-COUNTIF(Search!$C$4:$U$7,"n"),1+LARGE($AD$1:AD2532,1),""))</f>
        <v/>
      </c>
      <c r="AE2533" s="45" t="str">
        <f t="shared" si="124"/>
        <v/>
      </c>
      <c r="AF2533" s="45" t="str">
        <f>IF(AD2533="","",COUNTIF($AE$1:$AE2532,$AE2533)+RANK($AE2533,$AE$2:$AE$10540,1))</f>
        <v/>
      </c>
      <c r="AG2533" s="45" t="str">
        <f t="shared" si="125"/>
        <v/>
      </c>
      <c r="AH2533" s="45" t="str">
        <f>IF($AD2533="","",COUNTIF($AG$1:$AG2532,$AG2533)+RANK($AG2533,$AG$1:$AG$10539,0))</f>
        <v/>
      </c>
      <c r="AI2533" s="10" t="str">
        <f t="shared" si="126"/>
        <v>2015-16 Upper Deck #500 Jack Eichel Zachary Fucale YG Checklist BUF MTL RC   /   $10</v>
      </c>
      <c r="AJ2533" s="11">
        <v>2015</v>
      </c>
      <c r="AK2533" s="17">
        <v>16</v>
      </c>
      <c r="AL2533" s="12" t="s">
        <v>7</v>
      </c>
      <c r="AM2533" s="10">
        <v>500</v>
      </c>
      <c r="AN2533" s="12" t="s">
        <v>2617</v>
      </c>
      <c r="AO2533" s="9" t="s">
        <v>2618</v>
      </c>
      <c r="AP2533" s="9"/>
      <c r="AQ2533" s="9" t="s">
        <v>2543</v>
      </c>
      <c r="AR2533" s="14"/>
      <c r="AS2533" s="9" t="s">
        <v>2</v>
      </c>
      <c r="AT2533" s="9"/>
      <c r="AU2533" s="9"/>
      <c r="AV2533" s="13"/>
      <c r="AW2533" s="13"/>
      <c r="AX2533" s="9"/>
      <c r="AY2533" s="9"/>
      <c r="AZ2533" s="9"/>
      <c r="BA2533" s="33">
        <v>10</v>
      </c>
      <c r="BB2533" s="33"/>
      <c r="BC2533" s="36"/>
    </row>
    <row r="2534" spans="1:56" s="12" customFormat="1" x14ac:dyDescent="0.2">
      <c r="A2534" s="9" t="str">
        <f>IF(Search!$C$5="","",IF(COUNTA(Inventory!$AP2534)=1,1,""))</f>
        <v/>
      </c>
      <c r="B2534" s="9" t="str">
        <f>IF(Search!$C$4="","",IF(ISNUMBER(SEARCH(Search!$C$4,$AR2534))=TRUE,1,""))</f>
        <v/>
      </c>
      <c r="C2534" s="9" t="str">
        <f>IF(Search!$C$6="x",IF(COUNTA($AQ2534)=1,1,"N"),IF(COUNTA($AQ2534)=1,"N",""))</f>
        <v/>
      </c>
      <c r="D2534" s="9" t="str">
        <f>IF(Search!$O$8="","",IF(ISNUMBER(SEARCH(Search!$O$8,$BD2534))=TRUE,1,""))</f>
        <v/>
      </c>
      <c r="E2534" s="9" t="str">
        <f>IF(Search!$C$7="","",IF(ISNUMBER(SEARCH(Search!$C$7,$AN2534))=TRUE,1,""))</f>
        <v/>
      </c>
      <c r="F2534" s="9" t="str">
        <f>IF(Search!$C$8="","",IF(ISNUMBER(SEARCH(Search!$C$8,$AO2534))=TRUE,1,""))</f>
        <v/>
      </c>
      <c r="G2534" s="9" t="str">
        <f>IF(Search!$F$4="","",IF(Inventory!$AJ2534&lt;Search!$F$4,"",1))</f>
        <v/>
      </c>
      <c r="H2534" s="9" t="str">
        <f>IF(Search!$F$5="","",IF(Inventory!$AJ2534&gt;Search!$F$5,"",1))</f>
        <v/>
      </c>
      <c r="I2534" s="9" t="str">
        <f>IF(Search!$F$7="","",IF(Search!$F$8="",IF(ISNUMBER(SEARCH(Search!$F$7,$AL2534))=TRUE,1,""),""))</f>
        <v/>
      </c>
      <c r="J2534" s="9" t="str">
        <f>IF($AL2534=Search!$F$8,1,"")</f>
        <v/>
      </c>
      <c r="K2534" s="9" t="str">
        <f>IF(Search!$I$4="","",IF(COUNTA($AS2534)=1,IF(Search!$I$4="N","N",1),""))</f>
        <v/>
      </c>
      <c r="L2534" s="9" t="str">
        <f>IF(Search!$I$5="","",IF($AS2534="RC",1,""))</f>
        <v/>
      </c>
      <c r="M2534" s="9" t="str">
        <f>IF(Search!$I$6="","",IF($AS2534="RCP",1,""))</f>
        <v/>
      </c>
      <c r="N2534" s="9" t="str">
        <f>IF(Search!$I$8="","",IF(COUNTA($AT2534)=1,IF(Search!$I$8="N","N",1),""))</f>
        <v/>
      </c>
      <c r="O2534" s="9" t="str">
        <f>IF(Search!$L$4="","",IF(COUNTA($AU2534)=1,IF(Search!$L$4="N","N",1),""))</f>
        <v/>
      </c>
      <c r="P2534" s="9" t="str">
        <f>IF(Search!$L$5="","",IF(ISNUMBER(SEARCH("Jersey",$AU2534))=TRUE,IF(Search!$L$5="N","N",1),""))</f>
        <v/>
      </c>
      <c r="Q2534" s="9" t="str">
        <f>IF(Search!$L$6="","",IF(ISNUMBER(SEARCH("Patch",$AU2534))=TRUE,IF(Search!$L$6="N","N",1),""))</f>
        <v/>
      </c>
      <c r="R2534" s="9" t="str">
        <f>IF(Search!$L$7="","",IF(ISNUMBER(SEARCH("Shield",$AU2534))=TRUE,IF(Search!$L$7="N","N",1),""))</f>
        <v/>
      </c>
      <c r="S2534" s="9" t="str">
        <f>IF(Search!$L$8="","",IF(ISNUMBER(SEARCH("Stick",$AU2534))=TRUE,IF(Search!$L$8="N","N",1),""))</f>
        <v/>
      </c>
      <c r="T2534" s="9" t="str">
        <f>IF(Search!$O$4="","",IF(COUNTA($AW2534)=1,IF(Search!$O$4="N","N",1),""))</f>
        <v/>
      </c>
      <c r="U2534" s="9" t="str">
        <f>IF(Search!$O$5="","",IF($AW2534="","",IF($AW2534&lt;Search!$O$5,"",1)))</f>
        <v/>
      </c>
      <c r="V2534" s="9" t="str">
        <f>IF(Search!$O$6="","",IF($AW2534="","",IF($AW2534&gt;Search!$O$6,"",1)))</f>
        <v/>
      </c>
      <c r="W2534" s="9" t="str">
        <f>IF(Search!$U$4="","",IF($AX2534="","",1))</f>
        <v/>
      </c>
      <c r="X2534" s="9" t="str">
        <f>IF(Search!$U$5="","",IF(ISNUMBER(SEARCH(Search!$U$5,$AX2534))=TRUE,IF(Search!$U$5="N","N",1),""))</f>
        <v/>
      </c>
      <c r="Y2534" s="9" t="str">
        <f>IF(Search!$U$6="","",IF($AY2534&lt;Search!$U$6,"",1))</f>
        <v/>
      </c>
      <c r="Z2534" s="9" t="str">
        <f>IF(Search!$R$4="","",IF(Inventory!$BA2534&lt;Search!$R$4,"",1))</f>
        <v/>
      </c>
      <c r="AA2534" s="9" t="str">
        <f>IF(Search!$R$5="","",IF($BA2534&gt;Search!$R$5,"",1))</f>
        <v/>
      </c>
      <c r="AB2534" s="9" t="str">
        <f>IF(Search!$R$6="","",IF($BB2534&lt;Search!$R$6,"",1))</f>
        <v/>
      </c>
      <c r="AC2534" s="9" t="str">
        <f>IF(Search!$R$7="","",IF($BB2534&lt;Search!$R$7,"",1))</f>
        <v/>
      </c>
      <c r="AD2534" s="45" t="str">
        <f>IF(COUNTIF($A2534:$AC2534,"n")&gt;0,"",IF(SUM($A2534:$AC2534)=COUNTA(Search!$C$4:$C$8,Search!$F$4:$F$8,Search!$I$4:$I$6,Search!$I$8,Search!$L$4:$L$8,Search!$O$4:$O$8,Search!$R$4:$R$7,Search!$U$4:$U$7)-COUNTIF(Search!$C$4:$U$7,"n"),1+LARGE($AD$1:AD2533,1),""))</f>
        <v/>
      </c>
      <c r="AE2534" s="45" t="str">
        <f t="shared" si="124"/>
        <v/>
      </c>
      <c r="AF2534" s="45" t="str">
        <f>IF(AD2534="","",COUNTIF($AE$1:$AE2533,$AE2534)+RANK($AE2534,$AE$2:$AE$10540,1))</f>
        <v/>
      </c>
      <c r="AG2534" s="45" t="str">
        <f t="shared" si="125"/>
        <v/>
      </c>
      <c r="AH2534" s="45" t="str">
        <f>IF($AD2534="","",COUNTIF($AG$1:$AG2533,$AG2534)+RANK($AG2534,$AG$1:$AG$10539,0))</f>
        <v/>
      </c>
      <c r="AI2534" s="10" t="str">
        <f t="shared" si="126"/>
        <v>2015-16 Upper Deck A Piece of History 1 000 Point Club #PCSL Steve Larmer CHI   Stick /   $60</v>
      </c>
      <c r="AJ2534" s="11">
        <v>2015</v>
      </c>
      <c r="AK2534" s="17">
        <v>16</v>
      </c>
      <c r="AL2534" s="12" t="s">
        <v>1694</v>
      </c>
      <c r="AM2534" s="10" t="s">
        <v>1695</v>
      </c>
      <c r="AN2534" s="12" t="s">
        <v>1696</v>
      </c>
      <c r="AO2534" s="9" t="s">
        <v>1917</v>
      </c>
      <c r="AP2534" s="9"/>
      <c r="AQ2534" s="9"/>
      <c r="AR2534" s="14" t="s">
        <v>2126</v>
      </c>
      <c r="AS2534" s="9"/>
      <c r="AT2534" s="9"/>
      <c r="AU2534" s="9" t="s">
        <v>1860</v>
      </c>
      <c r="AV2534" s="13"/>
      <c r="AW2534" s="13"/>
      <c r="AX2534" s="9"/>
      <c r="AY2534" s="9"/>
      <c r="AZ2534" s="9"/>
      <c r="BA2534" s="33">
        <v>60</v>
      </c>
      <c r="BB2534" s="33">
        <v>20</v>
      </c>
      <c r="BC2534" s="36">
        <v>42860</v>
      </c>
      <c r="BD2534" s="12" t="s">
        <v>1771</v>
      </c>
    </row>
    <row r="2535" spans="1:56" s="12" customFormat="1" x14ac:dyDescent="0.2">
      <c r="A2535" s="9" t="str">
        <f>IF(Search!$C$5="","",IF(COUNTA(Inventory!$AP2535)=1,1,""))</f>
        <v/>
      </c>
      <c r="B2535" s="9" t="str">
        <f>IF(Search!$C$4="","",IF(ISNUMBER(SEARCH(Search!$C$4,$AR2535))=TRUE,1,""))</f>
        <v/>
      </c>
      <c r="C2535" s="9" t="str">
        <f>IF(Search!$C$6="x",IF(COUNTA($AQ2535)=1,1,"N"),IF(COUNTA($AQ2535)=1,"N",""))</f>
        <v/>
      </c>
      <c r="D2535" s="9" t="str">
        <f>IF(Search!$O$8="","",IF(ISNUMBER(SEARCH(Search!$O$8,$BD2535))=TRUE,1,""))</f>
        <v/>
      </c>
      <c r="E2535" s="9" t="str">
        <f>IF(Search!$C$7="","",IF(ISNUMBER(SEARCH(Search!$C$7,$AN2535))=TRUE,1,""))</f>
        <v/>
      </c>
      <c r="F2535" s="9" t="str">
        <f>IF(Search!$C$8="","",IF(ISNUMBER(SEARCH(Search!$C$8,$AO2535))=TRUE,1,""))</f>
        <v/>
      </c>
      <c r="G2535" s="9" t="str">
        <f>IF(Search!$F$4="","",IF(Inventory!$AJ2535&lt;Search!$F$4,"",1))</f>
        <v/>
      </c>
      <c r="H2535" s="9" t="str">
        <f>IF(Search!$F$5="","",IF(Inventory!$AJ2535&gt;Search!$F$5,"",1))</f>
        <v/>
      </c>
      <c r="I2535" s="9" t="str">
        <f>IF(Search!$F$7="","",IF(Search!$F$8="",IF(ISNUMBER(SEARCH(Search!$F$7,$AL2535))=TRUE,1,""),""))</f>
        <v/>
      </c>
      <c r="J2535" s="9" t="str">
        <f>IF($AL2535=Search!$F$8,1,"")</f>
        <v/>
      </c>
      <c r="K2535" s="9" t="str">
        <f>IF(Search!$I$4="","",IF(COUNTA($AS2535)=1,IF(Search!$I$4="N","N",1),""))</f>
        <v/>
      </c>
      <c r="L2535" s="9" t="str">
        <f>IF(Search!$I$5="","",IF($AS2535="RC",1,""))</f>
        <v/>
      </c>
      <c r="M2535" s="9" t="str">
        <f>IF(Search!$I$6="","",IF($AS2535="RCP",1,""))</f>
        <v/>
      </c>
      <c r="N2535" s="9" t="str">
        <f>IF(Search!$I$8="","",IF(COUNTA($AT2535)=1,IF(Search!$I$8="N","N",1),""))</f>
        <v/>
      </c>
      <c r="O2535" s="9" t="str">
        <f>IF(Search!$L$4="","",IF(COUNTA($AU2535)=1,IF(Search!$L$4="N","N",1),""))</f>
        <v/>
      </c>
      <c r="P2535" s="9" t="str">
        <f>IF(Search!$L$5="","",IF(ISNUMBER(SEARCH("Jersey",$AU2535))=TRUE,IF(Search!$L$5="N","N",1),""))</f>
        <v/>
      </c>
      <c r="Q2535" s="9" t="str">
        <f>IF(Search!$L$6="","",IF(ISNUMBER(SEARCH("Patch",$AU2535))=TRUE,IF(Search!$L$6="N","N",1),""))</f>
        <v/>
      </c>
      <c r="R2535" s="9" t="str">
        <f>IF(Search!$L$7="","",IF(ISNUMBER(SEARCH("Shield",$AU2535))=TRUE,IF(Search!$L$7="N","N",1),""))</f>
        <v/>
      </c>
      <c r="S2535" s="9" t="str">
        <f>IF(Search!$L$8="","",IF(ISNUMBER(SEARCH("Stick",$AU2535))=TRUE,IF(Search!$L$8="N","N",1),""))</f>
        <v/>
      </c>
      <c r="T2535" s="9" t="str">
        <f>IF(Search!$O$4="","",IF(COUNTA($AW2535)=1,IF(Search!$O$4="N","N",1),""))</f>
        <v/>
      </c>
      <c r="U2535" s="9" t="str">
        <f>IF(Search!$O$5="","",IF($AW2535="","",IF($AW2535&lt;Search!$O$5,"",1)))</f>
        <v/>
      </c>
      <c r="V2535" s="9" t="str">
        <f>IF(Search!$O$6="","",IF($AW2535="","",IF($AW2535&gt;Search!$O$6,"",1)))</f>
        <v/>
      </c>
      <c r="W2535" s="9" t="str">
        <f>IF(Search!$U$4="","",IF($AX2535="","",1))</f>
        <v/>
      </c>
      <c r="X2535" s="9" t="str">
        <f>IF(Search!$U$5="","",IF(ISNUMBER(SEARCH(Search!$U$5,$AX2535))=TRUE,IF(Search!$U$5="N","N",1),""))</f>
        <v/>
      </c>
      <c r="Y2535" s="9" t="str">
        <f>IF(Search!$U$6="","",IF($AY2535&lt;Search!$U$6,"",1))</f>
        <v/>
      </c>
      <c r="Z2535" s="9" t="str">
        <f>IF(Search!$R$4="","",IF(Inventory!$BA2535&lt;Search!$R$4,"",1))</f>
        <v/>
      </c>
      <c r="AA2535" s="9" t="str">
        <f>IF(Search!$R$5="","",IF($BA2535&gt;Search!$R$5,"",1))</f>
        <v/>
      </c>
      <c r="AB2535" s="9" t="str">
        <f>IF(Search!$R$6="","",IF($BB2535&lt;Search!$R$6,"",1))</f>
        <v/>
      </c>
      <c r="AC2535" s="9" t="str">
        <f>IF(Search!$R$7="","",IF($BB2535&lt;Search!$R$7,"",1))</f>
        <v/>
      </c>
      <c r="AD2535" s="45" t="str">
        <f>IF(COUNTIF($A2535:$AC2535,"n")&gt;0,"",IF(SUM($A2535:$AC2535)=COUNTA(Search!$C$4:$C$8,Search!$F$4:$F$8,Search!$I$4:$I$6,Search!$I$8,Search!$L$4:$L$8,Search!$O$4:$O$8,Search!$R$4:$R$7,Search!$U$4:$U$7)-COUNTIF(Search!$C$4:$U$7,"n"),1+LARGE($AD$1:AD2534,1),""))</f>
        <v/>
      </c>
      <c r="AE2535" s="45" t="str">
        <f t="shared" si="124"/>
        <v/>
      </c>
      <c r="AF2535" s="45" t="str">
        <f>IF(AD2535="","",COUNTIF($AE$1:$AE2534,$AE2535)+RANK($AE2535,$AE$2:$AE$10540,1))</f>
        <v/>
      </c>
      <c r="AG2535" s="45" t="str">
        <f t="shared" si="125"/>
        <v/>
      </c>
      <c r="AH2535" s="45" t="str">
        <f>IF($AD2535="","",COUNTIF($AG$1:$AG2534,$AG2535)+RANK($AG2535,$AG$1:$AG$10539,0))</f>
        <v/>
      </c>
      <c r="AI2535" s="10" t="str">
        <f t="shared" si="126"/>
        <v>2015-16 Upper Deck Canvas #1 Corey Perry ANA    /   $2.5</v>
      </c>
      <c r="AJ2535" s="11">
        <v>2015</v>
      </c>
      <c r="AK2535" s="17">
        <v>16</v>
      </c>
      <c r="AL2535" s="12" t="s">
        <v>20</v>
      </c>
      <c r="AM2535" s="10">
        <v>1</v>
      </c>
      <c r="AN2535" s="12" t="s">
        <v>548</v>
      </c>
      <c r="AO2535" s="9" t="s">
        <v>1915</v>
      </c>
      <c r="AP2535" s="9"/>
      <c r="AQ2535" s="9"/>
      <c r="AR2535" s="14" t="s">
        <v>2129</v>
      </c>
      <c r="AS2535" s="9"/>
      <c r="AT2535" s="9"/>
      <c r="AU2535" s="9"/>
      <c r="AV2535" s="13"/>
      <c r="AW2535" s="13"/>
      <c r="AX2535" s="9"/>
      <c r="AY2535" s="9"/>
      <c r="AZ2535" s="9"/>
      <c r="BA2535" s="33">
        <v>2.5</v>
      </c>
      <c r="BB2535" s="33"/>
      <c r="BC2535" s="36">
        <v>42860</v>
      </c>
      <c r="BD2535" s="12" t="s">
        <v>1772</v>
      </c>
    </row>
    <row r="2536" spans="1:56" s="12" customFormat="1" x14ac:dyDescent="0.2">
      <c r="A2536" s="9" t="str">
        <f>IF(Search!$C$5="","",IF(COUNTA(Inventory!$AP2536)=1,1,""))</f>
        <v/>
      </c>
      <c r="B2536" s="9" t="str">
        <f>IF(Search!$C$4="","",IF(ISNUMBER(SEARCH(Search!$C$4,$AR2536))=TRUE,1,""))</f>
        <v/>
      </c>
      <c r="C2536" s="9" t="str">
        <f>IF(Search!$C$6="x",IF(COUNTA($AQ2536)=1,1,"N"),IF(COUNTA($AQ2536)=1,"N",""))</f>
        <v/>
      </c>
      <c r="D2536" s="9" t="str">
        <f>IF(Search!$O$8="","",IF(ISNUMBER(SEARCH(Search!$O$8,$BD2536))=TRUE,1,""))</f>
        <v/>
      </c>
      <c r="E2536" s="9" t="str">
        <f>IF(Search!$C$7="","",IF(ISNUMBER(SEARCH(Search!$C$7,$AN2536))=TRUE,1,""))</f>
        <v/>
      </c>
      <c r="F2536" s="9" t="str">
        <f>IF(Search!$C$8="","",IF(ISNUMBER(SEARCH(Search!$C$8,$AO2536))=TRUE,1,""))</f>
        <v/>
      </c>
      <c r="G2536" s="9" t="str">
        <f>IF(Search!$F$4="","",IF(Inventory!$AJ2536&lt;Search!$F$4,"",1))</f>
        <v/>
      </c>
      <c r="H2536" s="9" t="str">
        <f>IF(Search!$F$5="","",IF(Inventory!$AJ2536&gt;Search!$F$5,"",1))</f>
        <v/>
      </c>
      <c r="I2536" s="9" t="str">
        <f>IF(Search!$F$7="","",IF(Search!$F$8="",IF(ISNUMBER(SEARCH(Search!$F$7,$AL2536))=TRUE,1,""),""))</f>
        <v/>
      </c>
      <c r="J2536" s="9" t="str">
        <f>IF($AL2536=Search!$F$8,1,"")</f>
        <v/>
      </c>
      <c r="K2536" s="9" t="str">
        <f>IF(Search!$I$4="","",IF(COUNTA($AS2536)=1,IF(Search!$I$4="N","N",1),""))</f>
        <v/>
      </c>
      <c r="L2536" s="9" t="str">
        <f>IF(Search!$I$5="","",IF($AS2536="RC",1,""))</f>
        <v/>
      </c>
      <c r="M2536" s="9" t="str">
        <f>IF(Search!$I$6="","",IF($AS2536="RCP",1,""))</f>
        <v/>
      </c>
      <c r="N2536" s="9" t="str">
        <f>IF(Search!$I$8="","",IF(COUNTA($AT2536)=1,IF(Search!$I$8="N","N",1),""))</f>
        <v/>
      </c>
      <c r="O2536" s="9" t="str">
        <f>IF(Search!$L$4="","",IF(COUNTA($AU2536)=1,IF(Search!$L$4="N","N",1),""))</f>
        <v/>
      </c>
      <c r="P2536" s="9" t="str">
        <f>IF(Search!$L$5="","",IF(ISNUMBER(SEARCH("Jersey",$AU2536))=TRUE,IF(Search!$L$5="N","N",1),""))</f>
        <v/>
      </c>
      <c r="Q2536" s="9" t="str">
        <f>IF(Search!$L$6="","",IF(ISNUMBER(SEARCH("Patch",$AU2536))=TRUE,IF(Search!$L$6="N","N",1),""))</f>
        <v/>
      </c>
      <c r="R2536" s="9" t="str">
        <f>IF(Search!$L$7="","",IF(ISNUMBER(SEARCH("Shield",$AU2536))=TRUE,IF(Search!$L$7="N","N",1),""))</f>
        <v/>
      </c>
      <c r="S2536" s="9" t="str">
        <f>IF(Search!$L$8="","",IF(ISNUMBER(SEARCH("Stick",$AU2536))=TRUE,IF(Search!$L$8="N","N",1),""))</f>
        <v/>
      </c>
      <c r="T2536" s="9" t="str">
        <f>IF(Search!$O$4="","",IF(COUNTA($AW2536)=1,IF(Search!$O$4="N","N",1),""))</f>
        <v/>
      </c>
      <c r="U2536" s="9" t="str">
        <f>IF(Search!$O$5="","",IF($AW2536="","",IF($AW2536&lt;Search!$O$5,"",1)))</f>
        <v/>
      </c>
      <c r="V2536" s="9" t="str">
        <f>IF(Search!$O$6="","",IF($AW2536="","",IF($AW2536&gt;Search!$O$6,"",1)))</f>
        <v/>
      </c>
      <c r="W2536" s="9" t="str">
        <f>IF(Search!$U$4="","",IF($AX2536="","",1))</f>
        <v/>
      </c>
      <c r="X2536" s="9" t="str">
        <f>IF(Search!$U$5="","",IF(ISNUMBER(SEARCH(Search!$U$5,$AX2536))=TRUE,IF(Search!$U$5="N","N",1),""))</f>
        <v/>
      </c>
      <c r="Y2536" s="9" t="str">
        <f>IF(Search!$U$6="","",IF($AY2536&lt;Search!$U$6,"",1))</f>
        <v/>
      </c>
      <c r="Z2536" s="9" t="str">
        <f>IF(Search!$R$4="","",IF(Inventory!$BA2536&lt;Search!$R$4,"",1))</f>
        <v/>
      </c>
      <c r="AA2536" s="9" t="str">
        <f>IF(Search!$R$5="","",IF($BA2536&gt;Search!$R$5,"",1))</f>
        <v/>
      </c>
      <c r="AB2536" s="9" t="str">
        <f>IF(Search!$R$6="","",IF($BB2536&lt;Search!$R$6,"",1))</f>
        <v/>
      </c>
      <c r="AC2536" s="9" t="str">
        <f>IF(Search!$R$7="","",IF($BB2536&lt;Search!$R$7,"",1))</f>
        <v/>
      </c>
      <c r="AD2536" s="45" t="str">
        <f>IF(COUNTIF($A2536:$AC2536,"n")&gt;0,"",IF(SUM($A2536:$AC2536)=COUNTA(Search!$C$4:$C$8,Search!$F$4:$F$8,Search!$I$4:$I$6,Search!$I$8,Search!$L$4:$L$8,Search!$O$4:$O$8,Search!$R$4:$R$7,Search!$U$4:$U$7)-COUNTIF(Search!$C$4:$U$7,"n"),1+LARGE($AD$1:AD2535,1),""))</f>
        <v/>
      </c>
      <c r="AE2536" s="45" t="str">
        <f t="shared" si="124"/>
        <v/>
      </c>
      <c r="AF2536" s="45" t="str">
        <f>IF(AD2536="","",COUNTIF($AE$1:$AE2535,$AE2536)+RANK($AE2536,$AE$2:$AE$10540,1))</f>
        <v/>
      </c>
      <c r="AG2536" s="45" t="str">
        <f t="shared" si="125"/>
        <v/>
      </c>
      <c r="AH2536" s="45" t="str">
        <f>IF($AD2536="","",COUNTIF($AG$1:$AG2535,$AG2536)+RANK($AG2536,$AG$1:$AG$10539,0))</f>
        <v/>
      </c>
      <c r="AI2536" s="10" t="str">
        <f t="shared" si="126"/>
        <v>2015-16 Upper Deck Canvas #2 Cam Fowler ANA    /   $2</v>
      </c>
      <c r="AJ2536" s="11">
        <v>2015</v>
      </c>
      <c r="AK2536" s="17">
        <v>16</v>
      </c>
      <c r="AL2536" s="12" t="s">
        <v>20</v>
      </c>
      <c r="AM2536" s="10">
        <v>2</v>
      </c>
      <c r="AN2536" s="12" t="s">
        <v>1697</v>
      </c>
      <c r="AO2536" s="9" t="s">
        <v>1915</v>
      </c>
      <c r="AP2536" s="9"/>
      <c r="AQ2536" s="9"/>
      <c r="AR2536" s="14" t="s">
        <v>2129</v>
      </c>
      <c r="AS2536" s="9"/>
      <c r="AT2536" s="9"/>
      <c r="AU2536" s="9"/>
      <c r="AV2536" s="13"/>
      <c r="AW2536" s="13"/>
      <c r="AX2536" s="9"/>
      <c r="AY2536" s="9"/>
      <c r="AZ2536" s="9"/>
      <c r="BA2536" s="33">
        <v>2</v>
      </c>
      <c r="BB2536" s="33"/>
      <c r="BC2536" s="36">
        <v>42860</v>
      </c>
      <c r="BD2536" s="12" t="s">
        <v>1772</v>
      </c>
    </row>
    <row r="2537" spans="1:56" s="12" customFormat="1" x14ac:dyDescent="0.2">
      <c r="A2537" s="9" t="str">
        <f>IF(Search!$C$5="","",IF(COUNTA(Inventory!$AP2537)=1,1,""))</f>
        <v/>
      </c>
      <c r="B2537" s="9" t="str">
        <f>IF(Search!$C$4="","",IF(ISNUMBER(SEARCH(Search!$C$4,$AR2537))=TRUE,1,""))</f>
        <v/>
      </c>
      <c r="C2537" s="9" t="str">
        <f>IF(Search!$C$6="x",IF(COUNTA($AQ2537)=1,1,"N"),IF(COUNTA($AQ2537)=1,"N",""))</f>
        <v/>
      </c>
      <c r="D2537" s="9" t="str">
        <f>IF(Search!$O$8="","",IF(ISNUMBER(SEARCH(Search!$O$8,$BD2537))=TRUE,1,""))</f>
        <v/>
      </c>
      <c r="E2537" s="9" t="str">
        <f>IF(Search!$C$7="","",IF(ISNUMBER(SEARCH(Search!$C$7,$AN2537))=TRUE,1,""))</f>
        <v/>
      </c>
      <c r="F2537" s="9" t="str">
        <f>IF(Search!$C$8="","",IF(ISNUMBER(SEARCH(Search!$C$8,$AO2537))=TRUE,1,""))</f>
        <v/>
      </c>
      <c r="G2537" s="9" t="str">
        <f>IF(Search!$F$4="","",IF(Inventory!$AJ2537&lt;Search!$F$4,"",1))</f>
        <v/>
      </c>
      <c r="H2537" s="9" t="str">
        <f>IF(Search!$F$5="","",IF(Inventory!$AJ2537&gt;Search!$F$5,"",1))</f>
        <v/>
      </c>
      <c r="I2537" s="9" t="str">
        <f>IF(Search!$F$7="","",IF(Search!$F$8="",IF(ISNUMBER(SEARCH(Search!$F$7,$AL2537))=TRUE,1,""),""))</f>
        <v/>
      </c>
      <c r="J2537" s="9" t="str">
        <f>IF($AL2537=Search!$F$8,1,"")</f>
        <v/>
      </c>
      <c r="K2537" s="9" t="str">
        <f>IF(Search!$I$4="","",IF(COUNTA($AS2537)=1,IF(Search!$I$4="N","N",1),""))</f>
        <v/>
      </c>
      <c r="L2537" s="9" t="str">
        <f>IF(Search!$I$5="","",IF($AS2537="RC",1,""))</f>
        <v/>
      </c>
      <c r="M2537" s="9" t="str">
        <f>IF(Search!$I$6="","",IF($AS2537="RCP",1,""))</f>
        <v/>
      </c>
      <c r="N2537" s="9" t="str">
        <f>IF(Search!$I$8="","",IF(COUNTA($AT2537)=1,IF(Search!$I$8="N","N",1),""))</f>
        <v/>
      </c>
      <c r="O2537" s="9" t="str">
        <f>IF(Search!$L$4="","",IF(COUNTA($AU2537)=1,IF(Search!$L$4="N","N",1),""))</f>
        <v/>
      </c>
      <c r="P2537" s="9" t="str">
        <f>IF(Search!$L$5="","",IF(ISNUMBER(SEARCH("Jersey",$AU2537))=TRUE,IF(Search!$L$5="N","N",1),""))</f>
        <v/>
      </c>
      <c r="Q2537" s="9" t="str">
        <f>IF(Search!$L$6="","",IF(ISNUMBER(SEARCH("Patch",$AU2537))=TRUE,IF(Search!$L$6="N","N",1),""))</f>
        <v/>
      </c>
      <c r="R2537" s="9" t="str">
        <f>IF(Search!$L$7="","",IF(ISNUMBER(SEARCH("Shield",$AU2537))=TRUE,IF(Search!$L$7="N","N",1),""))</f>
        <v/>
      </c>
      <c r="S2537" s="9" t="str">
        <f>IF(Search!$L$8="","",IF(ISNUMBER(SEARCH("Stick",$AU2537))=TRUE,IF(Search!$L$8="N","N",1),""))</f>
        <v/>
      </c>
      <c r="T2537" s="9" t="str">
        <f>IF(Search!$O$4="","",IF(COUNTA($AW2537)=1,IF(Search!$O$4="N","N",1),""))</f>
        <v/>
      </c>
      <c r="U2537" s="9" t="str">
        <f>IF(Search!$O$5="","",IF($AW2537="","",IF($AW2537&lt;Search!$O$5,"",1)))</f>
        <v/>
      </c>
      <c r="V2537" s="9" t="str">
        <f>IF(Search!$O$6="","",IF($AW2537="","",IF($AW2537&gt;Search!$O$6,"",1)))</f>
        <v/>
      </c>
      <c r="W2537" s="9" t="str">
        <f>IF(Search!$U$4="","",IF($AX2537="","",1))</f>
        <v/>
      </c>
      <c r="X2537" s="9" t="str">
        <f>IF(Search!$U$5="","",IF(ISNUMBER(SEARCH(Search!$U$5,$AX2537))=TRUE,IF(Search!$U$5="N","N",1),""))</f>
        <v/>
      </c>
      <c r="Y2537" s="9" t="str">
        <f>IF(Search!$U$6="","",IF($AY2537&lt;Search!$U$6,"",1))</f>
        <v/>
      </c>
      <c r="Z2537" s="9" t="str">
        <f>IF(Search!$R$4="","",IF(Inventory!$BA2537&lt;Search!$R$4,"",1))</f>
        <v/>
      </c>
      <c r="AA2537" s="9" t="str">
        <f>IF(Search!$R$5="","",IF($BA2537&gt;Search!$R$5,"",1))</f>
        <v/>
      </c>
      <c r="AB2537" s="9" t="str">
        <f>IF(Search!$R$6="","",IF($BB2537&lt;Search!$R$6,"",1))</f>
        <v/>
      </c>
      <c r="AC2537" s="9" t="str">
        <f>IF(Search!$R$7="","",IF($BB2537&lt;Search!$R$7,"",1))</f>
        <v/>
      </c>
      <c r="AD2537" s="45" t="str">
        <f>IF(COUNTIF($A2537:$AC2537,"n")&gt;0,"",IF(SUM($A2537:$AC2537)=COUNTA(Search!$C$4:$C$8,Search!$F$4:$F$8,Search!$I$4:$I$6,Search!$I$8,Search!$L$4:$L$8,Search!$O$4:$O$8,Search!$R$4:$R$7,Search!$U$4:$U$7)-COUNTIF(Search!$C$4:$U$7,"n"),1+LARGE($AD$1:AD2536,1),""))</f>
        <v/>
      </c>
      <c r="AE2537" s="45" t="str">
        <f t="shared" si="124"/>
        <v/>
      </c>
      <c r="AF2537" s="45" t="str">
        <f>IF(AD2537="","",COUNTIF($AE$1:$AE2536,$AE2537)+RANK($AE2537,$AE$2:$AE$10540,1))</f>
        <v/>
      </c>
      <c r="AG2537" s="45" t="str">
        <f t="shared" si="125"/>
        <v/>
      </c>
      <c r="AH2537" s="45" t="str">
        <f>IF($AD2537="","",COUNTIF($AG$1:$AG2536,$AG2537)+RANK($AG2537,$AG$1:$AG$10539,0))</f>
        <v/>
      </c>
      <c r="AI2537" s="10" t="str">
        <f t="shared" si="126"/>
        <v>2015-16 Upper Deck Canvas #5 Mike Smith ARI    /   $2.5</v>
      </c>
      <c r="AJ2537" s="11">
        <v>2015</v>
      </c>
      <c r="AK2537" s="17">
        <v>16</v>
      </c>
      <c r="AL2537" s="12" t="s">
        <v>20</v>
      </c>
      <c r="AM2537" s="10">
        <v>5</v>
      </c>
      <c r="AN2537" s="12" t="s">
        <v>1648</v>
      </c>
      <c r="AO2537" s="9" t="s">
        <v>1953</v>
      </c>
      <c r="AP2537" s="9"/>
      <c r="AQ2537" s="9"/>
      <c r="AR2537" s="14" t="s">
        <v>2129</v>
      </c>
      <c r="AS2537" s="9"/>
      <c r="AT2537" s="9"/>
      <c r="AU2537" s="9"/>
      <c r="AV2537" s="13"/>
      <c r="AW2537" s="13"/>
      <c r="AX2537" s="9"/>
      <c r="AY2537" s="9"/>
      <c r="AZ2537" s="9"/>
      <c r="BA2537" s="33">
        <v>2.5</v>
      </c>
      <c r="BB2537" s="33"/>
      <c r="BC2537" s="36">
        <v>42860</v>
      </c>
      <c r="BD2537" s="12" t="s">
        <v>1771</v>
      </c>
    </row>
    <row r="2538" spans="1:56" s="12" customFormat="1" x14ac:dyDescent="0.2">
      <c r="A2538" s="9" t="str">
        <f>IF(Search!$C$5="","",IF(COUNTA(Inventory!$AP2538)=1,1,""))</f>
        <v/>
      </c>
      <c r="B2538" s="9" t="str">
        <f>IF(Search!$C$4="","",IF(ISNUMBER(SEARCH(Search!$C$4,$AR2538))=TRUE,1,""))</f>
        <v/>
      </c>
      <c r="C2538" s="9" t="str">
        <f>IF(Search!$C$6="x",IF(COUNTA($AQ2538)=1,1,"N"),IF(COUNTA($AQ2538)=1,"N",""))</f>
        <v/>
      </c>
      <c r="D2538" s="9" t="str">
        <f>IF(Search!$O$8="","",IF(ISNUMBER(SEARCH(Search!$O$8,$BD2538))=TRUE,1,""))</f>
        <v/>
      </c>
      <c r="E2538" s="9" t="str">
        <f>IF(Search!$C$7="","",IF(ISNUMBER(SEARCH(Search!$C$7,$AN2538))=TRUE,1,""))</f>
        <v/>
      </c>
      <c r="F2538" s="9" t="str">
        <f>IF(Search!$C$8="","",IF(ISNUMBER(SEARCH(Search!$C$8,$AO2538))=TRUE,1,""))</f>
        <v/>
      </c>
      <c r="G2538" s="9" t="str">
        <f>IF(Search!$F$4="","",IF(Inventory!$AJ2538&lt;Search!$F$4,"",1))</f>
        <v/>
      </c>
      <c r="H2538" s="9" t="str">
        <f>IF(Search!$F$5="","",IF(Inventory!$AJ2538&gt;Search!$F$5,"",1))</f>
        <v/>
      </c>
      <c r="I2538" s="9" t="str">
        <f>IF(Search!$F$7="","",IF(Search!$F$8="",IF(ISNUMBER(SEARCH(Search!$F$7,$AL2538))=TRUE,1,""),""))</f>
        <v/>
      </c>
      <c r="J2538" s="9" t="str">
        <f>IF($AL2538=Search!$F$8,1,"")</f>
        <v/>
      </c>
      <c r="K2538" s="9" t="str">
        <f>IF(Search!$I$4="","",IF(COUNTA($AS2538)=1,IF(Search!$I$4="N","N",1),""))</f>
        <v/>
      </c>
      <c r="L2538" s="9" t="str">
        <f>IF(Search!$I$5="","",IF($AS2538="RC",1,""))</f>
        <v/>
      </c>
      <c r="M2538" s="9" t="str">
        <f>IF(Search!$I$6="","",IF($AS2538="RCP",1,""))</f>
        <v/>
      </c>
      <c r="N2538" s="9" t="str">
        <f>IF(Search!$I$8="","",IF(COUNTA($AT2538)=1,IF(Search!$I$8="N","N",1),""))</f>
        <v/>
      </c>
      <c r="O2538" s="9" t="str">
        <f>IF(Search!$L$4="","",IF(COUNTA($AU2538)=1,IF(Search!$L$4="N","N",1),""))</f>
        <v/>
      </c>
      <c r="P2538" s="9" t="str">
        <f>IF(Search!$L$5="","",IF(ISNUMBER(SEARCH("Jersey",$AU2538))=TRUE,IF(Search!$L$5="N","N",1),""))</f>
        <v/>
      </c>
      <c r="Q2538" s="9" t="str">
        <f>IF(Search!$L$6="","",IF(ISNUMBER(SEARCH("Patch",$AU2538))=TRUE,IF(Search!$L$6="N","N",1),""))</f>
        <v/>
      </c>
      <c r="R2538" s="9" t="str">
        <f>IF(Search!$L$7="","",IF(ISNUMBER(SEARCH("Shield",$AU2538))=TRUE,IF(Search!$L$7="N","N",1),""))</f>
        <v/>
      </c>
      <c r="S2538" s="9" t="str">
        <f>IF(Search!$L$8="","",IF(ISNUMBER(SEARCH("Stick",$AU2538))=TRUE,IF(Search!$L$8="N","N",1),""))</f>
        <v/>
      </c>
      <c r="T2538" s="9" t="str">
        <f>IF(Search!$O$4="","",IF(COUNTA($AW2538)=1,IF(Search!$O$4="N","N",1),""))</f>
        <v/>
      </c>
      <c r="U2538" s="9" t="str">
        <f>IF(Search!$O$5="","",IF($AW2538="","",IF($AW2538&lt;Search!$O$5,"",1)))</f>
        <v/>
      </c>
      <c r="V2538" s="9" t="str">
        <f>IF(Search!$O$6="","",IF($AW2538="","",IF($AW2538&gt;Search!$O$6,"",1)))</f>
        <v/>
      </c>
      <c r="W2538" s="9" t="str">
        <f>IF(Search!$U$4="","",IF($AX2538="","",1))</f>
        <v/>
      </c>
      <c r="X2538" s="9" t="str">
        <f>IF(Search!$U$5="","",IF(ISNUMBER(SEARCH(Search!$U$5,$AX2538))=TRUE,IF(Search!$U$5="N","N",1),""))</f>
        <v/>
      </c>
      <c r="Y2538" s="9" t="str">
        <f>IF(Search!$U$6="","",IF($AY2538&lt;Search!$U$6,"",1))</f>
        <v/>
      </c>
      <c r="Z2538" s="9" t="str">
        <f>IF(Search!$R$4="","",IF(Inventory!$BA2538&lt;Search!$R$4,"",1))</f>
        <v/>
      </c>
      <c r="AA2538" s="9" t="str">
        <f>IF(Search!$R$5="","",IF($BA2538&gt;Search!$R$5,"",1))</f>
        <v/>
      </c>
      <c r="AB2538" s="9" t="str">
        <f>IF(Search!$R$6="","",IF($BB2538&lt;Search!$R$6,"",1))</f>
        <v/>
      </c>
      <c r="AC2538" s="9" t="str">
        <f>IF(Search!$R$7="","",IF($BB2538&lt;Search!$R$7,"",1))</f>
        <v/>
      </c>
      <c r="AD2538" s="45" t="str">
        <f>IF(COUNTIF($A2538:$AC2538,"n")&gt;0,"",IF(SUM($A2538:$AC2538)=COUNTA(Search!$C$4:$C$8,Search!$F$4:$F$8,Search!$I$4:$I$6,Search!$I$8,Search!$L$4:$L$8,Search!$O$4:$O$8,Search!$R$4:$R$7,Search!$U$4:$U$7)-COUNTIF(Search!$C$4:$U$7,"n"),1+LARGE($AD$1:AD2537,1),""))</f>
        <v/>
      </c>
      <c r="AE2538" s="45" t="str">
        <f t="shared" si="124"/>
        <v/>
      </c>
      <c r="AF2538" s="45" t="str">
        <f>IF(AD2538="","",COUNTIF($AE$1:$AE2537,$AE2538)+RANK($AE2538,$AE$2:$AE$10540,1))</f>
        <v/>
      </c>
      <c r="AG2538" s="45" t="str">
        <f t="shared" si="125"/>
        <v/>
      </c>
      <c r="AH2538" s="45" t="str">
        <f>IF($AD2538="","",COUNTIF($AG$1:$AG2537,$AG2538)+RANK($AG2538,$AG$1:$AG$10539,0))</f>
        <v/>
      </c>
      <c r="AI2538" s="10" t="str">
        <f t="shared" si="126"/>
        <v>2015-16 Upper Deck Canvas #12 Jiri Hudler CGY    /   $2</v>
      </c>
      <c r="AJ2538" s="11">
        <v>2015</v>
      </c>
      <c r="AK2538" s="17">
        <v>16</v>
      </c>
      <c r="AL2538" s="12" t="s">
        <v>20</v>
      </c>
      <c r="AM2538" s="10">
        <v>12</v>
      </c>
      <c r="AN2538" s="12" t="s">
        <v>1698</v>
      </c>
      <c r="AO2538" s="9" t="s">
        <v>1910</v>
      </c>
      <c r="AP2538" s="9"/>
      <c r="AQ2538" s="9"/>
      <c r="AR2538" s="14" t="s">
        <v>2129</v>
      </c>
      <c r="AS2538" s="9"/>
      <c r="AT2538" s="9"/>
      <c r="AU2538" s="9"/>
      <c r="AV2538" s="13"/>
      <c r="AW2538" s="13"/>
      <c r="AX2538" s="9"/>
      <c r="AY2538" s="9"/>
      <c r="AZ2538" s="9"/>
      <c r="BA2538" s="33">
        <v>2</v>
      </c>
      <c r="BB2538" s="33"/>
      <c r="BC2538" s="36">
        <v>42860</v>
      </c>
      <c r="BD2538" s="12" t="s">
        <v>1772</v>
      </c>
    </row>
    <row r="2539" spans="1:56" s="12" customFormat="1" x14ac:dyDescent="0.2">
      <c r="A2539" s="9" t="str">
        <f>IF(Search!$C$5="","",IF(COUNTA(Inventory!$AP2539)=1,1,""))</f>
        <v/>
      </c>
      <c r="B2539" s="9" t="str">
        <f>IF(Search!$C$4="","",IF(ISNUMBER(SEARCH(Search!$C$4,$AR2539))=TRUE,1,""))</f>
        <v/>
      </c>
      <c r="C2539" s="9" t="str">
        <f>IF(Search!$C$6="x",IF(COUNTA($AQ2539)=1,1,"N"),IF(COUNTA($AQ2539)=1,"N",""))</f>
        <v/>
      </c>
      <c r="D2539" s="9" t="str">
        <f>IF(Search!$O$8="","",IF(ISNUMBER(SEARCH(Search!$O$8,$BD2539))=TRUE,1,""))</f>
        <v/>
      </c>
      <c r="E2539" s="9" t="str">
        <f>IF(Search!$C$7="","",IF(ISNUMBER(SEARCH(Search!$C$7,$AN2539))=TRUE,1,""))</f>
        <v/>
      </c>
      <c r="F2539" s="9" t="str">
        <f>IF(Search!$C$8="","",IF(ISNUMBER(SEARCH(Search!$C$8,$AO2539))=TRUE,1,""))</f>
        <v/>
      </c>
      <c r="G2539" s="9" t="str">
        <f>IF(Search!$F$4="","",IF(Inventory!$AJ2539&lt;Search!$F$4,"",1))</f>
        <v/>
      </c>
      <c r="H2539" s="9" t="str">
        <f>IF(Search!$F$5="","",IF(Inventory!$AJ2539&gt;Search!$F$5,"",1))</f>
        <v/>
      </c>
      <c r="I2539" s="9" t="str">
        <f>IF(Search!$F$7="","",IF(Search!$F$8="",IF(ISNUMBER(SEARCH(Search!$F$7,$AL2539))=TRUE,1,""),""))</f>
        <v/>
      </c>
      <c r="J2539" s="9" t="str">
        <f>IF($AL2539=Search!$F$8,1,"")</f>
        <v/>
      </c>
      <c r="K2539" s="9" t="str">
        <f>IF(Search!$I$4="","",IF(COUNTA($AS2539)=1,IF(Search!$I$4="N","N",1),""))</f>
        <v/>
      </c>
      <c r="L2539" s="9" t="str">
        <f>IF(Search!$I$5="","",IF($AS2539="RC",1,""))</f>
        <v/>
      </c>
      <c r="M2539" s="9" t="str">
        <f>IF(Search!$I$6="","",IF($AS2539="RCP",1,""))</f>
        <v/>
      </c>
      <c r="N2539" s="9" t="str">
        <f>IF(Search!$I$8="","",IF(COUNTA($AT2539)=1,IF(Search!$I$8="N","N",1),""))</f>
        <v/>
      </c>
      <c r="O2539" s="9" t="str">
        <f>IF(Search!$L$4="","",IF(COUNTA($AU2539)=1,IF(Search!$L$4="N","N",1),""))</f>
        <v/>
      </c>
      <c r="P2539" s="9" t="str">
        <f>IF(Search!$L$5="","",IF(ISNUMBER(SEARCH("Jersey",$AU2539))=TRUE,IF(Search!$L$5="N","N",1),""))</f>
        <v/>
      </c>
      <c r="Q2539" s="9" t="str">
        <f>IF(Search!$L$6="","",IF(ISNUMBER(SEARCH("Patch",$AU2539))=TRUE,IF(Search!$L$6="N","N",1),""))</f>
        <v/>
      </c>
      <c r="R2539" s="9" t="str">
        <f>IF(Search!$L$7="","",IF(ISNUMBER(SEARCH("Shield",$AU2539))=TRUE,IF(Search!$L$7="N","N",1),""))</f>
        <v/>
      </c>
      <c r="S2539" s="9" t="str">
        <f>IF(Search!$L$8="","",IF(ISNUMBER(SEARCH("Stick",$AU2539))=TRUE,IF(Search!$L$8="N","N",1),""))</f>
        <v/>
      </c>
      <c r="T2539" s="9" t="str">
        <f>IF(Search!$O$4="","",IF(COUNTA($AW2539)=1,IF(Search!$O$4="N","N",1),""))</f>
        <v/>
      </c>
      <c r="U2539" s="9" t="str">
        <f>IF(Search!$O$5="","",IF($AW2539="","",IF($AW2539&lt;Search!$O$5,"",1)))</f>
        <v/>
      </c>
      <c r="V2539" s="9" t="str">
        <f>IF(Search!$O$6="","",IF($AW2539="","",IF($AW2539&gt;Search!$O$6,"",1)))</f>
        <v/>
      </c>
      <c r="W2539" s="9" t="str">
        <f>IF(Search!$U$4="","",IF($AX2539="","",1))</f>
        <v/>
      </c>
      <c r="X2539" s="9" t="str">
        <f>IF(Search!$U$5="","",IF(ISNUMBER(SEARCH(Search!$U$5,$AX2539))=TRUE,IF(Search!$U$5="N","N",1),""))</f>
        <v/>
      </c>
      <c r="Y2539" s="9" t="str">
        <f>IF(Search!$U$6="","",IF($AY2539&lt;Search!$U$6,"",1))</f>
        <v/>
      </c>
      <c r="Z2539" s="9" t="str">
        <f>IF(Search!$R$4="","",IF(Inventory!$BA2539&lt;Search!$R$4,"",1))</f>
        <v/>
      </c>
      <c r="AA2539" s="9" t="str">
        <f>IF(Search!$R$5="","",IF($BA2539&gt;Search!$R$5,"",1))</f>
        <v/>
      </c>
      <c r="AB2539" s="9" t="str">
        <f>IF(Search!$R$6="","",IF($BB2539&lt;Search!$R$6,"",1))</f>
        <v/>
      </c>
      <c r="AC2539" s="9" t="str">
        <f>IF(Search!$R$7="","",IF($BB2539&lt;Search!$R$7,"",1))</f>
        <v/>
      </c>
      <c r="AD2539" s="45" t="str">
        <f>IF(COUNTIF($A2539:$AC2539,"n")&gt;0,"",IF(SUM($A2539:$AC2539)=COUNTA(Search!$C$4:$C$8,Search!$F$4:$F$8,Search!$I$4:$I$6,Search!$I$8,Search!$L$4:$L$8,Search!$O$4:$O$8,Search!$R$4:$R$7,Search!$U$4:$U$7)-COUNTIF(Search!$C$4:$U$7,"n"),1+LARGE($AD$1:AD2538,1),""))</f>
        <v/>
      </c>
      <c r="AE2539" s="45" t="str">
        <f t="shared" si="124"/>
        <v/>
      </c>
      <c r="AF2539" s="45" t="str">
        <f>IF(AD2539="","",COUNTIF($AE$1:$AE2538,$AE2539)+RANK($AE2539,$AE$2:$AE$10540,1))</f>
        <v/>
      </c>
      <c r="AG2539" s="45" t="str">
        <f t="shared" si="125"/>
        <v/>
      </c>
      <c r="AH2539" s="45" t="str">
        <f>IF($AD2539="","",COUNTIF($AG$1:$AG2538,$AG2539)+RANK($AG2539,$AG$1:$AG$10539,0))</f>
        <v/>
      </c>
      <c r="AI2539" s="10" t="str">
        <f t="shared" si="126"/>
        <v>2015-16 Upper Deck Canvas #14 Jonas Hiller CGY    /   $2</v>
      </c>
      <c r="AJ2539" s="11">
        <v>2015</v>
      </c>
      <c r="AK2539" s="17">
        <v>16</v>
      </c>
      <c r="AL2539" s="12" t="s">
        <v>20</v>
      </c>
      <c r="AM2539" s="10">
        <v>14</v>
      </c>
      <c r="AN2539" s="12" t="s">
        <v>706</v>
      </c>
      <c r="AO2539" s="9" t="s">
        <v>1910</v>
      </c>
      <c r="AP2539" s="9"/>
      <c r="AQ2539" s="9"/>
      <c r="AR2539" s="14" t="s">
        <v>2129</v>
      </c>
      <c r="AS2539" s="9"/>
      <c r="AT2539" s="9"/>
      <c r="AU2539" s="9"/>
      <c r="AV2539" s="13"/>
      <c r="AW2539" s="13"/>
      <c r="AX2539" s="9"/>
      <c r="AY2539" s="9"/>
      <c r="AZ2539" s="9"/>
      <c r="BA2539" s="33">
        <v>2</v>
      </c>
      <c r="BB2539" s="33"/>
      <c r="BC2539" s="36">
        <v>42860</v>
      </c>
      <c r="BD2539" s="12" t="s">
        <v>1772</v>
      </c>
    </row>
    <row r="2540" spans="1:56" s="12" customFormat="1" x14ac:dyDescent="0.2">
      <c r="A2540" s="9" t="str">
        <f>IF(Search!$C$5="","",IF(COUNTA(Inventory!$AP2540)=1,1,""))</f>
        <v/>
      </c>
      <c r="B2540" s="9" t="str">
        <f>IF(Search!$C$4="","",IF(ISNUMBER(SEARCH(Search!$C$4,$AR2540))=TRUE,1,""))</f>
        <v/>
      </c>
      <c r="C2540" s="9" t="str">
        <f>IF(Search!$C$6="x",IF(COUNTA($AQ2540)=1,1,"N"),IF(COUNTA($AQ2540)=1,"N",""))</f>
        <v/>
      </c>
      <c r="D2540" s="9" t="str">
        <f>IF(Search!$O$8="","",IF(ISNUMBER(SEARCH(Search!$O$8,$BD2540))=TRUE,1,""))</f>
        <v/>
      </c>
      <c r="E2540" s="9" t="str">
        <f>IF(Search!$C$7="","",IF(ISNUMBER(SEARCH(Search!$C$7,$AN2540))=TRUE,1,""))</f>
        <v/>
      </c>
      <c r="F2540" s="9" t="str">
        <f>IF(Search!$C$8="","",IF(ISNUMBER(SEARCH(Search!$C$8,$AO2540))=TRUE,1,""))</f>
        <v/>
      </c>
      <c r="G2540" s="9" t="str">
        <f>IF(Search!$F$4="","",IF(Inventory!$AJ2540&lt;Search!$F$4,"",1))</f>
        <v/>
      </c>
      <c r="H2540" s="9" t="str">
        <f>IF(Search!$F$5="","",IF(Inventory!$AJ2540&gt;Search!$F$5,"",1))</f>
        <v/>
      </c>
      <c r="I2540" s="9" t="str">
        <f>IF(Search!$F$7="","",IF(Search!$F$8="",IF(ISNUMBER(SEARCH(Search!$F$7,$AL2540))=TRUE,1,""),""))</f>
        <v/>
      </c>
      <c r="J2540" s="9" t="str">
        <f>IF($AL2540=Search!$F$8,1,"")</f>
        <v/>
      </c>
      <c r="K2540" s="9" t="str">
        <f>IF(Search!$I$4="","",IF(COUNTA($AS2540)=1,IF(Search!$I$4="N","N",1),""))</f>
        <v/>
      </c>
      <c r="L2540" s="9" t="str">
        <f>IF(Search!$I$5="","",IF($AS2540="RC",1,""))</f>
        <v/>
      </c>
      <c r="M2540" s="9" t="str">
        <f>IF(Search!$I$6="","",IF($AS2540="RCP",1,""))</f>
        <v/>
      </c>
      <c r="N2540" s="9" t="str">
        <f>IF(Search!$I$8="","",IF(COUNTA($AT2540)=1,IF(Search!$I$8="N","N",1),""))</f>
        <v/>
      </c>
      <c r="O2540" s="9" t="str">
        <f>IF(Search!$L$4="","",IF(COUNTA($AU2540)=1,IF(Search!$L$4="N","N",1),""))</f>
        <v/>
      </c>
      <c r="P2540" s="9" t="str">
        <f>IF(Search!$L$5="","",IF(ISNUMBER(SEARCH("Jersey",$AU2540))=TRUE,IF(Search!$L$5="N","N",1),""))</f>
        <v/>
      </c>
      <c r="Q2540" s="9" t="str">
        <f>IF(Search!$L$6="","",IF(ISNUMBER(SEARCH("Patch",$AU2540))=TRUE,IF(Search!$L$6="N","N",1),""))</f>
        <v/>
      </c>
      <c r="R2540" s="9" t="str">
        <f>IF(Search!$L$7="","",IF(ISNUMBER(SEARCH("Shield",$AU2540))=TRUE,IF(Search!$L$7="N","N",1),""))</f>
        <v/>
      </c>
      <c r="S2540" s="9" t="str">
        <f>IF(Search!$L$8="","",IF(ISNUMBER(SEARCH("Stick",$AU2540))=TRUE,IF(Search!$L$8="N","N",1),""))</f>
        <v/>
      </c>
      <c r="T2540" s="9" t="str">
        <f>IF(Search!$O$4="","",IF(COUNTA($AW2540)=1,IF(Search!$O$4="N","N",1),""))</f>
        <v/>
      </c>
      <c r="U2540" s="9" t="str">
        <f>IF(Search!$O$5="","",IF($AW2540="","",IF($AW2540&lt;Search!$O$5,"",1)))</f>
        <v/>
      </c>
      <c r="V2540" s="9" t="str">
        <f>IF(Search!$O$6="","",IF($AW2540="","",IF($AW2540&gt;Search!$O$6,"",1)))</f>
        <v/>
      </c>
      <c r="W2540" s="9" t="str">
        <f>IF(Search!$U$4="","",IF($AX2540="","",1))</f>
        <v/>
      </c>
      <c r="X2540" s="9" t="str">
        <f>IF(Search!$U$5="","",IF(ISNUMBER(SEARCH(Search!$U$5,$AX2540))=TRUE,IF(Search!$U$5="N","N",1),""))</f>
        <v/>
      </c>
      <c r="Y2540" s="9" t="str">
        <f>IF(Search!$U$6="","",IF($AY2540&lt;Search!$U$6,"",1))</f>
        <v/>
      </c>
      <c r="Z2540" s="9" t="str">
        <f>IF(Search!$R$4="","",IF(Inventory!$BA2540&lt;Search!$R$4,"",1))</f>
        <v/>
      </c>
      <c r="AA2540" s="9" t="str">
        <f>IF(Search!$R$5="","",IF($BA2540&gt;Search!$R$5,"",1))</f>
        <v/>
      </c>
      <c r="AB2540" s="9" t="str">
        <f>IF(Search!$R$6="","",IF($BB2540&lt;Search!$R$6,"",1))</f>
        <v/>
      </c>
      <c r="AC2540" s="9" t="str">
        <f>IF(Search!$R$7="","",IF($BB2540&lt;Search!$R$7,"",1))</f>
        <v/>
      </c>
      <c r="AD2540" s="45" t="str">
        <f>IF(COUNTIF($A2540:$AC2540,"n")&gt;0,"",IF(SUM($A2540:$AC2540)=COUNTA(Search!$C$4:$C$8,Search!$F$4:$F$8,Search!$I$4:$I$6,Search!$I$8,Search!$L$4:$L$8,Search!$O$4:$O$8,Search!$R$4:$R$7,Search!$U$4:$U$7)-COUNTIF(Search!$C$4:$U$7,"n"),1+LARGE($AD$1:AD2539,1),""))</f>
        <v/>
      </c>
      <c r="AE2540" s="45" t="str">
        <f t="shared" si="124"/>
        <v/>
      </c>
      <c r="AF2540" s="45" t="str">
        <f>IF(AD2540="","",COUNTIF($AE$1:$AE2539,$AE2540)+RANK($AE2540,$AE$2:$AE$10540,1))</f>
        <v/>
      </c>
      <c r="AG2540" s="45" t="str">
        <f t="shared" si="125"/>
        <v/>
      </c>
      <c r="AH2540" s="45" t="str">
        <f>IF($AD2540="","",COUNTIF($AG$1:$AG2539,$AG2540)+RANK($AG2540,$AG$1:$AG$10539,0))</f>
        <v/>
      </c>
      <c r="AI2540" s="10" t="str">
        <f t="shared" si="126"/>
        <v>2015-16 Upper Deck Canvas #29 Henrik Zetterberg DET    /   $2.5</v>
      </c>
      <c r="AJ2540" s="11">
        <v>2015</v>
      </c>
      <c r="AK2540" s="17">
        <v>16</v>
      </c>
      <c r="AL2540" s="12" t="s">
        <v>20</v>
      </c>
      <c r="AM2540" s="10">
        <v>29</v>
      </c>
      <c r="AN2540" s="12" t="s">
        <v>915</v>
      </c>
      <c r="AO2540" s="9" t="s">
        <v>1920</v>
      </c>
      <c r="AP2540" s="9"/>
      <c r="AQ2540" s="9"/>
      <c r="AR2540" s="14" t="s">
        <v>2129</v>
      </c>
      <c r="AS2540" s="9"/>
      <c r="AT2540" s="9"/>
      <c r="AU2540" s="9"/>
      <c r="AV2540" s="13"/>
      <c r="AW2540" s="13"/>
      <c r="AX2540" s="9"/>
      <c r="AY2540" s="9"/>
      <c r="AZ2540" s="9"/>
      <c r="BA2540" s="33">
        <v>2.5</v>
      </c>
      <c r="BB2540" s="33"/>
      <c r="BC2540" s="36">
        <v>42860</v>
      </c>
      <c r="BD2540" s="12" t="s">
        <v>1771</v>
      </c>
    </row>
    <row r="2541" spans="1:56" s="12" customFormat="1" x14ac:dyDescent="0.2">
      <c r="A2541" s="9" t="str">
        <f>IF(Search!$C$5="","",IF(COUNTA(Inventory!$AP2541)=1,1,""))</f>
        <v/>
      </c>
      <c r="B2541" s="9" t="str">
        <f>IF(Search!$C$4="","",IF(ISNUMBER(SEARCH(Search!$C$4,$AR2541))=TRUE,1,""))</f>
        <v/>
      </c>
      <c r="C2541" s="9" t="str">
        <f>IF(Search!$C$6="x",IF(COUNTA($AQ2541)=1,1,"N"),IF(COUNTA($AQ2541)=1,"N",""))</f>
        <v/>
      </c>
      <c r="D2541" s="9" t="str">
        <f>IF(Search!$O$8="","",IF(ISNUMBER(SEARCH(Search!$O$8,$BD2541))=TRUE,1,""))</f>
        <v/>
      </c>
      <c r="E2541" s="9" t="str">
        <f>IF(Search!$C$7="","",IF(ISNUMBER(SEARCH(Search!$C$7,$AN2541))=TRUE,1,""))</f>
        <v/>
      </c>
      <c r="F2541" s="9" t="str">
        <f>IF(Search!$C$8="","",IF(ISNUMBER(SEARCH(Search!$C$8,$AO2541))=TRUE,1,""))</f>
        <v/>
      </c>
      <c r="G2541" s="9" t="str">
        <f>IF(Search!$F$4="","",IF(Inventory!$AJ2541&lt;Search!$F$4,"",1))</f>
        <v/>
      </c>
      <c r="H2541" s="9" t="str">
        <f>IF(Search!$F$5="","",IF(Inventory!$AJ2541&gt;Search!$F$5,"",1))</f>
        <v/>
      </c>
      <c r="I2541" s="9" t="str">
        <f>IF(Search!$F$7="","",IF(Search!$F$8="",IF(ISNUMBER(SEARCH(Search!$F$7,$AL2541))=TRUE,1,""),""))</f>
        <v/>
      </c>
      <c r="J2541" s="9" t="str">
        <f>IF($AL2541=Search!$F$8,1,"")</f>
        <v/>
      </c>
      <c r="K2541" s="9" t="str">
        <f>IF(Search!$I$4="","",IF(COUNTA($AS2541)=1,IF(Search!$I$4="N","N",1),""))</f>
        <v/>
      </c>
      <c r="L2541" s="9" t="str">
        <f>IF(Search!$I$5="","",IF($AS2541="RC",1,""))</f>
        <v/>
      </c>
      <c r="M2541" s="9" t="str">
        <f>IF(Search!$I$6="","",IF($AS2541="RCP",1,""))</f>
        <v/>
      </c>
      <c r="N2541" s="9" t="str">
        <f>IF(Search!$I$8="","",IF(COUNTA($AT2541)=1,IF(Search!$I$8="N","N",1),""))</f>
        <v/>
      </c>
      <c r="O2541" s="9" t="str">
        <f>IF(Search!$L$4="","",IF(COUNTA($AU2541)=1,IF(Search!$L$4="N","N",1),""))</f>
        <v/>
      </c>
      <c r="P2541" s="9" t="str">
        <f>IF(Search!$L$5="","",IF(ISNUMBER(SEARCH("Jersey",$AU2541))=TRUE,IF(Search!$L$5="N","N",1),""))</f>
        <v/>
      </c>
      <c r="Q2541" s="9" t="str">
        <f>IF(Search!$L$6="","",IF(ISNUMBER(SEARCH("Patch",$AU2541))=TRUE,IF(Search!$L$6="N","N",1),""))</f>
        <v/>
      </c>
      <c r="R2541" s="9" t="str">
        <f>IF(Search!$L$7="","",IF(ISNUMBER(SEARCH("Shield",$AU2541))=TRUE,IF(Search!$L$7="N","N",1),""))</f>
        <v/>
      </c>
      <c r="S2541" s="9" t="str">
        <f>IF(Search!$L$8="","",IF(ISNUMBER(SEARCH("Stick",$AU2541))=TRUE,IF(Search!$L$8="N","N",1),""))</f>
        <v/>
      </c>
      <c r="T2541" s="9" t="str">
        <f>IF(Search!$O$4="","",IF(COUNTA($AW2541)=1,IF(Search!$O$4="N","N",1),""))</f>
        <v/>
      </c>
      <c r="U2541" s="9" t="str">
        <f>IF(Search!$O$5="","",IF($AW2541="","",IF($AW2541&lt;Search!$O$5,"",1)))</f>
        <v/>
      </c>
      <c r="V2541" s="9" t="str">
        <f>IF(Search!$O$6="","",IF($AW2541="","",IF($AW2541&gt;Search!$O$6,"",1)))</f>
        <v/>
      </c>
      <c r="W2541" s="9" t="str">
        <f>IF(Search!$U$4="","",IF($AX2541="","",1))</f>
        <v/>
      </c>
      <c r="X2541" s="9" t="str">
        <f>IF(Search!$U$5="","",IF(ISNUMBER(SEARCH(Search!$U$5,$AX2541))=TRUE,IF(Search!$U$5="N","N",1),""))</f>
        <v/>
      </c>
      <c r="Y2541" s="9" t="str">
        <f>IF(Search!$U$6="","",IF($AY2541&lt;Search!$U$6,"",1))</f>
        <v/>
      </c>
      <c r="Z2541" s="9" t="str">
        <f>IF(Search!$R$4="","",IF(Inventory!$BA2541&lt;Search!$R$4,"",1))</f>
        <v/>
      </c>
      <c r="AA2541" s="9" t="str">
        <f>IF(Search!$R$5="","",IF($BA2541&gt;Search!$R$5,"",1))</f>
        <v/>
      </c>
      <c r="AB2541" s="9" t="str">
        <f>IF(Search!$R$6="","",IF($BB2541&lt;Search!$R$6,"",1))</f>
        <v/>
      </c>
      <c r="AC2541" s="9" t="str">
        <f>IF(Search!$R$7="","",IF($BB2541&lt;Search!$R$7,"",1))</f>
        <v/>
      </c>
      <c r="AD2541" s="45" t="str">
        <f>IF(COUNTIF($A2541:$AC2541,"n")&gt;0,"",IF(SUM($A2541:$AC2541)=COUNTA(Search!$C$4:$C$8,Search!$F$4:$F$8,Search!$I$4:$I$6,Search!$I$8,Search!$L$4:$L$8,Search!$O$4:$O$8,Search!$R$4:$R$7,Search!$U$4:$U$7)-COUNTIF(Search!$C$4:$U$7,"n"),1+LARGE($AD$1:AD2540,1),""))</f>
        <v/>
      </c>
      <c r="AE2541" s="45" t="str">
        <f t="shared" si="124"/>
        <v/>
      </c>
      <c r="AF2541" s="45" t="str">
        <f>IF(AD2541="","",COUNTIF($AE$1:$AE2540,$AE2541)+RANK($AE2541,$AE$2:$AE$10540,1))</f>
        <v/>
      </c>
      <c r="AG2541" s="45" t="str">
        <f t="shared" si="125"/>
        <v/>
      </c>
      <c r="AH2541" s="45" t="str">
        <f>IF($AD2541="","",COUNTIF($AG$1:$AG2540,$AG2541)+RANK($AG2541,$AG$1:$AG$10539,0))</f>
        <v/>
      </c>
      <c r="AI2541" s="10" t="str">
        <f t="shared" si="126"/>
        <v>2015-16 Upper Deck Canvas #43 Zach Parise MIN    /   $2</v>
      </c>
      <c r="AJ2541" s="11">
        <v>2015</v>
      </c>
      <c r="AK2541" s="17">
        <v>16</v>
      </c>
      <c r="AL2541" s="12" t="s">
        <v>20</v>
      </c>
      <c r="AM2541" s="10">
        <v>43</v>
      </c>
      <c r="AN2541" s="12" t="s">
        <v>1191</v>
      </c>
      <c r="AO2541" s="9" t="s">
        <v>1950</v>
      </c>
      <c r="AP2541" s="9"/>
      <c r="AQ2541" s="9"/>
      <c r="AR2541" s="14" t="s">
        <v>2129</v>
      </c>
      <c r="AS2541" s="9"/>
      <c r="AT2541" s="9"/>
      <c r="AU2541" s="9"/>
      <c r="AV2541" s="13"/>
      <c r="AW2541" s="13"/>
      <c r="AX2541" s="9"/>
      <c r="AY2541" s="9"/>
      <c r="AZ2541" s="9"/>
      <c r="BA2541" s="33">
        <v>2</v>
      </c>
      <c r="BB2541" s="33"/>
      <c r="BC2541" s="36">
        <v>42860</v>
      </c>
      <c r="BD2541" s="12" t="s">
        <v>1772</v>
      </c>
    </row>
    <row r="2542" spans="1:56" s="12" customFormat="1" x14ac:dyDescent="0.2">
      <c r="A2542" s="9" t="str">
        <f>IF(Search!$C$5="","",IF(COUNTA(Inventory!$AP2542)=1,1,""))</f>
        <v/>
      </c>
      <c r="B2542" s="9" t="str">
        <f>IF(Search!$C$4="","",IF(ISNUMBER(SEARCH(Search!$C$4,$AR2542))=TRUE,1,""))</f>
        <v/>
      </c>
      <c r="C2542" s="9" t="str">
        <f>IF(Search!$C$6="x",IF(COUNTA($AQ2542)=1,1,"N"),IF(COUNTA($AQ2542)=1,"N",""))</f>
        <v/>
      </c>
      <c r="D2542" s="9" t="str">
        <f>IF(Search!$O$8="","",IF(ISNUMBER(SEARCH(Search!$O$8,$BD2542))=TRUE,1,""))</f>
        <v/>
      </c>
      <c r="E2542" s="9" t="str">
        <f>IF(Search!$C$7="","",IF(ISNUMBER(SEARCH(Search!$C$7,$AN2542))=TRUE,1,""))</f>
        <v/>
      </c>
      <c r="F2542" s="9" t="str">
        <f>IF(Search!$C$8="","",IF(ISNUMBER(SEARCH(Search!$C$8,$AO2542))=TRUE,1,""))</f>
        <v/>
      </c>
      <c r="G2542" s="9" t="str">
        <f>IF(Search!$F$4="","",IF(Inventory!$AJ2542&lt;Search!$F$4,"",1))</f>
        <v/>
      </c>
      <c r="H2542" s="9" t="str">
        <f>IF(Search!$F$5="","",IF(Inventory!$AJ2542&gt;Search!$F$5,"",1))</f>
        <v/>
      </c>
      <c r="I2542" s="9" t="str">
        <f>IF(Search!$F$7="","",IF(Search!$F$8="",IF(ISNUMBER(SEARCH(Search!$F$7,$AL2542))=TRUE,1,""),""))</f>
        <v/>
      </c>
      <c r="J2542" s="9" t="str">
        <f>IF($AL2542=Search!$F$8,1,"")</f>
        <v/>
      </c>
      <c r="K2542" s="9" t="str">
        <f>IF(Search!$I$4="","",IF(COUNTA($AS2542)=1,IF(Search!$I$4="N","N",1),""))</f>
        <v/>
      </c>
      <c r="L2542" s="9" t="str">
        <f>IF(Search!$I$5="","",IF($AS2542="RC",1,""))</f>
        <v/>
      </c>
      <c r="M2542" s="9" t="str">
        <f>IF(Search!$I$6="","",IF($AS2542="RCP",1,""))</f>
        <v/>
      </c>
      <c r="N2542" s="9" t="str">
        <f>IF(Search!$I$8="","",IF(COUNTA($AT2542)=1,IF(Search!$I$8="N","N",1),""))</f>
        <v/>
      </c>
      <c r="O2542" s="9" t="str">
        <f>IF(Search!$L$4="","",IF(COUNTA($AU2542)=1,IF(Search!$L$4="N","N",1),""))</f>
        <v/>
      </c>
      <c r="P2542" s="9" t="str">
        <f>IF(Search!$L$5="","",IF(ISNUMBER(SEARCH("Jersey",$AU2542))=TRUE,IF(Search!$L$5="N","N",1),""))</f>
        <v/>
      </c>
      <c r="Q2542" s="9" t="str">
        <f>IF(Search!$L$6="","",IF(ISNUMBER(SEARCH("Patch",$AU2542))=TRUE,IF(Search!$L$6="N","N",1),""))</f>
        <v/>
      </c>
      <c r="R2542" s="9" t="str">
        <f>IF(Search!$L$7="","",IF(ISNUMBER(SEARCH("Shield",$AU2542))=TRUE,IF(Search!$L$7="N","N",1),""))</f>
        <v/>
      </c>
      <c r="S2542" s="9" t="str">
        <f>IF(Search!$L$8="","",IF(ISNUMBER(SEARCH("Stick",$AU2542))=TRUE,IF(Search!$L$8="N","N",1),""))</f>
        <v/>
      </c>
      <c r="T2542" s="9" t="str">
        <f>IF(Search!$O$4="","",IF(COUNTA($AW2542)=1,IF(Search!$O$4="N","N",1),""))</f>
        <v/>
      </c>
      <c r="U2542" s="9" t="str">
        <f>IF(Search!$O$5="","",IF($AW2542="","",IF($AW2542&lt;Search!$O$5,"",1)))</f>
        <v/>
      </c>
      <c r="V2542" s="9" t="str">
        <f>IF(Search!$O$6="","",IF($AW2542="","",IF($AW2542&gt;Search!$O$6,"",1)))</f>
        <v/>
      </c>
      <c r="W2542" s="9" t="str">
        <f>IF(Search!$U$4="","",IF($AX2542="","",1))</f>
        <v/>
      </c>
      <c r="X2542" s="9" t="str">
        <f>IF(Search!$U$5="","",IF(ISNUMBER(SEARCH(Search!$U$5,$AX2542))=TRUE,IF(Search!$U$5="N","N",1),""))</f>
        <v/>
      </c>
      <c r="Y2542" s="9" t="str">
        <f>IF(Search!$U$6="","",IF($AY2542&lt;Search!$U$6,"",1))</f>
        <v/>
      </c>
      <c r="Z2542" s="9" t="str">
        <f>IF(Search!$R$4="","",IF(Inventory!$BA2542&lt;Search!$R$4,"",1))</f>
        <v/>
      </c>
      <c r="AA2542" s="9" t="str">
        <f>IF(Search!$R$5="","",IF($BA2542&gt;Search!$R$5,"",1))</f>
        <v/>
      </c>
      <c r="AB2542" s="9" t="str">
        <f>IF(Search!$R$6="","",IF($BB2542&lt;Search!$R$6,"",1))</f>
        <v/>
      </c>
      <c r="AC2542" s="9" t="str">
        <f>IF(Search!$R$7="","",IF($BB2542&lt;Search!$R$7,"",1))</f>
        <v/>
      </c>
      <c r="AD2542" s="45" t="str">
        <f>IF(COUNTIF($A2542:$AC2542,"n")&gt;0,"",IF(SUM($A2542:$AC2542)=COUNTA(Search!$C$4:$C$8,Search!$F$4:$F$8,Search!$I$4:$I$6,Search!$I$8,Search!$L$4:$L$8,Search!$O$4:$O$8,Search!$R$4:$R$7,Search!$U$4:$U$7)-COUNTIF(Search!$C$4:$U$7,"n"),1+LARGE($AD$1:AD2541,1),""))</f>
        <v/>
      </c>
      <c r="AE2542" s="45" t="str">
        <f t="shared" si="124"/>
        <v/>
      </c>
      <c r="AF2542" s="45" t="str">
        <f>IF(AD2542="","",COUNTIF($AE$1:$AE2541,$AE2542)+RANK($AE2542,$AE$2:$AE$10540,1))</f>
        <v/>
      </c>
      <c r="AG2542" s="45" t="str">
        <f t="shared" si="125"/>
        <v/>
      </c>
      <c r="AH2542" s="45" t="str">
        <f>IF($AD2542="","",COUNTIF($AG$1:$AG2541,$AG2542)+RANK($AG2542,$AG$1:$AG$10539,0))</f>
        <v/>
      </c>
      <c r="AI2542" s="10" t="str">
        <f t="shared" si="126"/>
        <v>2015-16 Upper Deck Canvas #44 Carey Price MTL    /   $8</v>
      </c>
      <c r="AJ2542" s="11">
        <v>2015</v>
      </c>
      <c r="AK2542" s="17">
        <v>16</v>
      </c>
      <c r="AL2542" s="12" t="s">
        <v>20</v>
      </c>
      <c r="AM2542" s="10">
        <v>44</v>
      </c>
      <c r="AN2542" s="12" t="s">
        <v>705</v>
      </c>
      <c r="AO2542" s="9" t="s">
        <v>1911</v>
      </c>
      <c r="AP2542" s="9"/>
      <c r="AQ2542" s="9"/>
      <c r="AR2542" s="14" t="s">
        <v>2129</v>
      </c>
      <c r="AS2542" s="9"/>
      <c r="AT2542" s="9"/>
      <c r="AU2542" s="9"/>
      <c r="AV2542" s="13"/>
      <c r="AW2542" s="13"/>
      <c r="AX2542" s="9"/>
      <c r="AY2542" s="9"/>
      <c r="AZ2542" s="9"/>
      <c r="BA2542" s="33">
        <v>8</v>
      </c>
      <c r="BB2542" s="33"/>
      <c r="BC2542" s="36">
        <v>42860</v>
      </c>
      <c r="BD2542" s="12" t="s">
        <v>1772</v>
      </c>
    </row>
    <row r="2543" spans="1:56" s="12" customFormat="1" x14ac:dyDescent="0.2">
      <c r="A2543" s="9" t="str">
        <f>IF(Search!$C$5="","",IF(COUNTA(Inventory!$AP2543)=1,1,""))</f>
        <v/>
      </c>
      <c r="B2543" s="9" t="str">
        <f>IF(Search!$C$4="","",IF(ISNUMBER(SEARCH(Search!$C$4,$AR2543))=TRUE,1,""))</f>
        <v/>
      </c>
      <c r="C2543" s="9" t="str">
        <f>IF(Search!$C$6="x",IF(COUNTA($AQ2543)=1,1,"N"),IF(COUNTA($AQ2543)=1,"N",""))</f>
        <v/>
      </c>
      <c r="D2543" s="9" t="str">
        <f>IF(Search!$O$8="","",IF(ISNUMBER(SEARCH(Search!$O$8,$BD2543))=TRUE,1,""))</f>
        <v/>
      </c>
      <c r="E2543" s="9" t="str">
        <f>IF(Search!$C$7="","",IF(ISNUMBER(SEARCH(Search!$C$7,$AN2543))=TRUE,1,""))</f>
        <v/>
      </c>
      <c r="F2543" s="9" t="str">
        <f>IF(Search!$C$8="","",IF(ISNUMBER(SEARCH(Search!$C$8,$AO2543))=TRUE,1,""))</f>
        <v/>
      </c>
      <c r="G2543" s="9" t="str">
        <f>IF(Search!$F$4="","",IF(Inventory!$AJ2543&lt;Search!$F$4,"",1))</f>
        <v/>
      </c>
      <c r="H2543" s="9" t="str">
        <f>IF(Search!$F$5="","",IF(Inventory!$AJ2543&gt;Search!$F$5,"",1))</f>
        <v/>
      </c>
      <c r="I2543" s="9" t="str">
        <f>IF(Search!$F$7="","",IF(Search!$F$8="",IF(ISNUMBER(SEARCH(Search!$F$7,$AL2543))=TRUE,1,""),""))</f>
        <v/>
      </c>
      <c r="J2543" s="9" t="str">
        <f>IF($AL2543=Search!$F$8,1,"")</f>
        <v/>
      </c>
      <c r="K2543" s="9" t="str">
        <f>IF(Search!$I$4="","",IF(COUNTA($AS2543)=1,IF(Search!$I$4="N","N",1),""))</f>
        <v/>
      </c>
      <c r="L2543" s="9" t="str">
        <f>IF(Search!$I$5="","",IF($AS2543="RC",1,""))</f>
        <v/>
      </c>
      <c r="M2543" s="9" t="str">
        <f>IF(Search!$I$6="","",IF($AS2543="RCP",1,""))</f>
        <v/>
      </c>
      <c r="N2543" s="9" t="str">
        <f>IF(Search!$I$8="","",IF(COUNTA($AT2543)=1,IF(Search!$I$8="N","N",1),""))</f>
        <v/>
      </c>
      <c r="O2543" s="9" t="str">
        <f>IF(Search!$L$4="","",IF(COUNTA($AU2543)=1,IF(Search!$L$4="N","N",1),""))</f>
        <v/>
      </c>
      <c r="P2543" s="9" t="str">
        <f>IF(Search!$L$5="","",IF(ISNUMBER(SEARCH("Jersey",$AU2543))=TRUE,IF(Search!$L$5="N","N",1),""))</f>
        <v/>
      </c>
      <c r="Q2543" s="9" t="str">
        <f>IF(Search!$L$6="","",IF(ISNUMBER(SEARCH("Patch",$AU2543))=TRUE,IF(Search!$L$6="N","N",1),""))</f>
        <v/>
      </c>
      <c r="R2543" s="9" t="str">
        <f>IF(Search!$L$7="","",IF(ISNUMBER(SEARCH("Shield",$AU2543))=TRUE,IF(Search!$L$7="N","N",1),""))</f>
        <v/>
      </c>
      <c r="S2543" s="9" t="str">
        <f>IF(Search!$L$8="","",IF(ISNUMBER(SEARCH("Stick",$AU2543))=TRUE,IF(Search!$L$8="N","N",1),""))</f>
        <v/>
      </c>
      <c r="T2543" s="9" t="str">
        <f>IF(Search!$O$4="","",IF(COUNTA($AW2543)=1,IF(Search!$O$4="N","N",1),""))</f>
        <v/>
      </c>
      <c r="U2543" s="9" t="str">
        <f>IF(Search!$O$5="","",IF($AW2543="","",IF($AW2543&lt;Search!$O$5,"",1)))</f>
        <v/>
      </c>
      <c r="V2543" s="9" t="str">
        <f>IF(Search!$O$6="","",IF($AW2543="","",IF($AW2543&gt;Search!$O$6,"",1)))</f>
        <v/>
      </c>
      <c r="W2543" s="9" t="str">
        <f>IF(Search!$U$4="","",IF($AX2543="","",1))</f>
        <v/>
      </c>
      <c r="X2543" s="9" t="str">
        <f>IF(Search!$U$5="","",IF(ISNUMBER(SEARCH(Search!$U$5,$AX2543))=TRUE,IF(Search!$U$5="N","N",1),""))</f>
        <v/>
      </c>
      <c r="Y2543" s="9" t="str">
        <f>IF(Search!$U$6="","",IF($AY2543&lt;Search!$U$6,"",1))</f>
        <v/>
      </c>
      <c r="Z2543" s="9" t="str">
        <f>IF(Search!$R$4="","",IF(Inventory!$BA2543&lt;Search!$R$4,"",1))</f>
        <v/>
      </c>
      <c r="AA2543" s="9" t="str">
        <f>IF(Search!$R$5="","",IF($BA2543&gt;Search!$R$5,"",1))</f>
        <v/>
      </c>
      <c r="AB2543" s="9" t="str">
        <f>IF(Search!$R$6="","",IF($BB2543&lt;Search!$R$6,"",1))</f>
        <v/>
      </c>
      <c r="AC2543" s="9" t="str">
        <f>IF(Search!$R$7="","",IF($BB2543&lt;Search!$R$7,"",1))</f>
        <v/>
      </c>
      <c r="AD2543" s="45" t="str">
        <f>IF(COUNTIF($A2543:$AC2543,"n")&gt;0,"",IF(SUM($A2543:$AC2543)=COUNTA(Search!$C$4:$C$8,Search!$F$4:$F$8,Search!$I$4:$I$6,Search!$I$8,Search!$L$4:$L$8,Search!$O$4:$O$8,Search!$R$4:$R$7,Search!$U$4:$U$7)-COUNTIF(Search!$C$4:$U$7,"n"),1+LARGE($AD$1:AD2542,1),""))</f>
        <v/>
      </c>
      <c r="AE2543" s="45" t="str">
        <f t="shared" si="124"/>
        <v/>
      </c>
      <c r="AF2543" s="45" t="str">
        <f>IF(AD2543="","",COUNTIF($AE$1:$AE2542,$AE2543)+RANK($AE2543,$AE$2:$AE$10540,1))</f>
        <v/>
      </c>
      <c r="AG2543" s="45" t="str">
        <f t="shared" si="125"/>
        <v/>
      </c>
      <c r="AH2543" s="45" t="str">
        <f>IF($AD2543="","",COUNTIF($AG$1:$AG2542,$AG2543)+RANK($AG2543,$AG$1:$AG$10539,0))</f>
        <v/>
      </c>
      <c r="AI2543" s="10" t="str">
        <f t="shared" si="126"/>
        <v>2015-16 Upper Deck Canvas #57 Ryan Strome NYI    /   $2</v>
      </c>
      <c r="AJ2543" s="11">
        <v>2015</v>
      </c>
      <c r="AK2543" s="17">
        <v>16</v>
      </c>
      <c r="AL2543" s="12" t="s">
        <v>20</v>
      </c>
      <c r="AM2543" s="10">
        <v>57</v>
      </c>
      <c r="AN2543" s="12" t="s">
        <v>1747</v>
      </c>
      <c r="AO2543" s="9" t="s">
        <v>1914</v>
      </c>
      <c r="AP2543" s="9"/>
      <c r="AQ2543" s="9"/>
      <c r="AR2543" s="14" t="s">
        <v>2129</v>
      </c>
      <c r="AS2543" s="9"/>
      <c r="AT2543" s="9"/>
      <c r="AU2543" s="9"/>
      <c r="AV2543" s="13"/>
      <c r="AW2543" s="13"/>
      <c r="AX2543" s="9"/>
      <c r="AY2543" s="9"/>
      <c r="AZ2543" s="9"/>
      <c r="BA2543" s="33">
        <v>2</v>
      </c>
      <c r="BB2543" s="33"/>
      <c r="BC2543" s="36">
        <v>42860</v>
      </c>
      <c r="BD2543" s="12" t="s">
        <v>1772</v>
      </c>
    </row>
    <row r="2544" spans="1:56" s="12" customFormat="1" x14ac:dyDescent="0.2">
      <c r="A2544" s="9" t="str">
        <f>IF(Search!$C$5="","",IF(COUNTA(Inventory!$AP2544)=1,1,""))</f>
        <v/>
      </c>
      <c r="B2544" s="9" t="str">
        <f>IF(Search!$C$4="","",IF(ISNUMBER(SEARCH(Search!$C$4,$AR2544))=TRUE,1,""))</f>
        <v/>
      </c>
      <c r="C2544" s="9" t="str">
        <f>IF(Search!$C$6="x",IF(COUNTA($AQ2544)=1,1,"N"),IF(COUNTA($AQ2544)=1,"N",""))</f>
        <v/>
      </c>
      <c r="D2544" s="9" t="str">
        <f>IF(Search!$O$8="","",IF(ISNUMBER(SEARCH(Search!$O$8,$BD2544))=TRUE,1,""))</f>
        <v/>
      </c>
      <c r="E2544" s="9" t="str">
        <f>IF(Search!$C$7="","",IF(ISNUMBER(SEARCH(Search!$C$7,$AN2544))=TRUE,1,""))</f>
        <v/>
      </c>
      <c r="F2544" s="9" t="str">
        <f>IF(Search!$C$8="","",IF(ISNUMBER(SEARCH(Search!$C$8,$AO2544))=TRUE,1,""))</f>
        <v/>
      </c>
      <c r="G2544" s="9" t="str">
        <f>IF(Search!$F$4="","",IF(Inventory!$AJ2544&lt;Search!$F$4,"",1))</f>
        <v/>
      </c>
      <c r="H2544" s="9" t="str">
        <f>IF(Search!$F$5="","",IF(Inventory!$AJ2544&gt;Search!$F$5,"",1))</f>
        <v/>
      </c>
      <c r="I2544" s="9" t="str">
        <f>IF(Search!$F$7="","",IF(Search!$F$8="",IF(ISNUMBER(SEARCH(Search!$F$7,$AL2544))=TRUE,1,""),""))</f>
        <v/>
      </c>
      <c r="J2544" s="9" t="str">
        <f>IF($AL2544=Search!$F$8,1,"")</f>
        <v/>
      </c>
      <c r="K2544" s="9" t="str">
        <f>IF(Search!$I$4="","",IF(COUNTA($AS2544)=1,IF(Search!$I$4="N","N",1),""))</f>
        <v/>
      </c>
      <c r="L2544" s="9" t="str">
        <f>IF(Search!$I$5="","",IF($AS2544="RC",1,""))</f>
        <v/>
      </c>
      <c r="M2544" s="9" t="str">
        <f>IF(Search!$I$6="","",IF($AS2544="RCP",1,""))</f>
        <v/>
      </c>
      <c r="N2544" s="9" t="str">
        <f>IF(Search!$I$8="","",IF(COUNTA($AT2544)=1,IF(Search!$I$8="N","N",1),""))</f>
        <v/>
      </c>
      <c r="O2544" s="9" t="str">
        <f>IF(Search!$L$4="","",IF(COUNTA($AU2544)=1,IF(Search!$L$4="N","N",1),""))</f>
        <v/>
      </c>
      <c r="P2544" s="9" t="str">
        <f>IF(Search!$L$5="","",IF(ISNUMBER(SEARCH("Jersey",$AU2544))=TRUE,IF(Search!$L$5="N","N",1),""))</f>
        <v/>
      </c>
      <c r="Q2544" s="9" t="str">
        <f>IF(Search!$L$6="","",IF(ISNUMBER(SEARCH("Patch",$AU2544))=TRUE,IF(Search!$L$6="N","N",1),""))</f>
        <v/>
      </c>
      <c r="R2544" s="9" t="str">
        <f>IF(Search!$L$7="","",IF(ISNUMBER(SEARCH("Shield",$AU2544))=TRUE,IF(Search!$L$7="N","N",1),""))</f>
        <v/>
      </c>
      <c r="S2544" s="9" t="str">
        <f>IF(Search!$L$8="","",IF(ISNUMBER(SEARCH("Stick",$AU2544))=TRUE,IF(Search!$L$8="N","N",1),""))</f>
        <v/>
      </c>
      <c r="T2544" s="9" t="str">
        <f>IF(Search!$O$4="","",IF(COUNTA($AW2544)=1,IF(Search!$O$4="N","N",1),""))</f>
        <v/>
      </c>
      <c r="U2544" s="9" t="str">
        <f>IF(Search!$O$5="","",IF($AW2544="","",IF($AW2544&lt;Search!$O$5,"",1)))</f>
        <v/>
      </c>
      <c r="V2544" s="9" t="str">
        <f>IF(Search!$O$6="","",IF($AW2544="","",IF($AW2544&gt;Search!$O$6,"",1)))</f>
        <v/>
      </c>
      <c r="W2544" s="9" t="str">
        <f>IF(Search!$U$4="","",IF($AX2544="","",1))</f>
        <v/>
      </c>
      <c r="X2544" s="9" t="str">
        <f>IF(Search!$U$5="","",IF(ISNUMBER(SEARCH(Search!$U$5,$AX2544))=TRUE,IF(Search!$U$5="N","N",1),""))</f>
        <v/>
      </c>
      <c r="Y2544" s="9" t="str">
        <f>IF(Search!$U$6="","",IF($AY2544&lt;Search!$U$6,"",1))</f>
        <v/>
      </c>
      <c r="Z2544" s="9" t="str">
        <f>IF(Search!$R$4="","",IF(Inventory!$BA2544&lt;Search!$R$4,"",1))</f>
        <v/>
      </c>
      <c r="AA2544" s="9" t="str">
        <f>IF(Search!$R$5="","",IF($BA2544&gt;Search!$R$5,"",1))</f>
        <v/>
      </c>
      <c r="AB2544" s="9" t="str">
        <f>IF(Search!$R$6="","",IF($BB2544&lt;Search!$R$6,"",1))</f>
        <v/>
      </c>
      <c r="AC2544" s="9" t="str">
        <f>IF(Search!$R$7="","",IF($BB2544&lt;Search!$R$7,"",1))</f>
        <v/>
      </c>
      <c r="AD2544" s="45" t="str">
        <f>IF(COUNTIF($A2544:$AC2544,"n")&gt;0,"",IF(SUM($A2544:$AC2544)=COUNTA(Search!$C$4:$C$8,Search!$F$4:$F$8,Search!$I$4:$I$6,Search!$I$8,Search!$L$4:$L$8,Search!$O$4:$O$8,Search!$R$4:$R$7,Search!$U$4:$U$7)-COUNTIF(Search!$C$4:$U$7,"n"),1+LARGE($AD$1:AD2543,1),""))</f>
        <v/>
      </c>
      <c r="AE2544" s="45" t="str">
        <f t="shared" si="124"/>
        <v/>
      </c>
      <c r="AF2544" s="45" t="str">
        <f>IF(AD2544="","",COUNTIF($AE$1:$AE2543,$AE2544)+RANK($AE2544,$AE$2:$AE$10540,1))</f>
        <v/>
      </c>
      <c r="AG2544" s="45" t="str">
        <f t="shared" si="125"/>
        <v/>
      </c>
      <c r="AH2544" s="45" t="str">
        <f>IF($AD2544="","",COUNTIF($AG$1:$AG2543,$AG2544)+RANK($AG2544,$AG$1:$AG$10539,0))</f>
        <v/>
      </c>
      <c r="AI2544" s="10" t="str">
        <f t="shared" si="126"/>
        <v>2015-16 Upper Deck Canvas #59 Derick Brassard NYR    /   $2</v>
      </c>
      <c r="AJ2544" s="11">
        <v>2015</v>
      </c>
      <c r="AK2544" s="17">
        <v>16</v>
      </c>
      <c r="AL2544" s="12" t="s">
        <v>20</v>
      </c>
      <c r="AM2544" s="10">
        <v>59</v>
      </c>
      <c r="AN2544" s="12" t="s">
        <v>1194</v>
      </c>
      <c r="AO2544" s="9" t="s">
        <v>1905</v>
      </c>
      <c r="AP2544" s="9"/>
      <c r="AQ2544" s="9"/>
      <c r="AR2544" s="14" t="s">
        <v>2129</v>
      </c>
      <c r="AS2544" s="9"/>
      <c r="AT2544" s="9"/>
      <c r="AU2544" s="9"/>
      <c r="AV2544" s="13"/>
      <c r="AW2544" s="13"/>
      <c r="AX2544" s="9"/>
      <c r="AY2544" s="9"/>
      <c r="AZ2544" s="9"/>
      <c r="BA2544" s="33">
        <v>2</v>
      </c>
      <c r="BB2544" s="33"/>
      <c r="BC2544" s="36">
        <v>42860</v>
      </c>
      <c r="BD2544" s="12" t="s">
        <v>1772</v>
      </c>
    </row>
    <row r="2545" spans="1:56" s="12" customFormat="1" x14ac:dyDescent="0.2">
      <c r="A2545" s="9" t="str">
        <f>IF(Search!$C$5="","",IF(COUNTA(Inventory!$AP2545)=1,1,""))</f>
        <v/>
      </c>
      <c r="B2545" s="9" t="str">
        <f>IF(Search!$C$4="","",IF(ISNUMBER(SEARCH(Search!$C$4,$AR2545))=TRUE,1,""))</f>
        <v/>
      </c>
      <c r="C2545" s="9" t="str">
        <f>IF(Search!$C$6="x",IF(COUNTA($AQ2545)=1,1,"N"),IF(COUNTA($AQ2545)=1,"N",""))</f>
        <v/>
      </c>
      <c r="D2545" s="9" t="str">
        <f>IF(Search!$O$8="","",IF(ISNUMBER(SEARCH(Search!$O$8,$BD2545))=TRUE,1,""))</f>
        <v/>
      </c>
      <c r="E2545" s="9" t="str">
        <f>IF(Search!$C$7="","",IF(ISNUMBER(SEARCH(Search!$C$7,$AN2545))=TRUE,1,""))</f>
        <v/>
      </c>
      <c r="F2545" s="9" t="str">
        <f>IF(Search!$C$8="","",IF(ISNUMBER(SEARCH(Search!$C$8,$AO2545))=TRUE,1,""))</f>
        <v/>
      </c>
      <c r="G2545" s="9" t="str">
        <f>IF(Search!$F$4="","",IF(Inventory!$AJ2545&lt;Search!$F$4,"",1))</f>
        <v/>
      </c>
      <c r="H2545" s="9" t="str">
        <f>IF(Search!$F$5="","",IF(Inventory!$AJ2545&gt;Search!$F$5,"",1))</f>
        <v/>
      </c>
      <c r="I2545" s="9" t="str">
        <f>IF(Search!$F$7="","",IF(Search!$F$8="",IF(ISNUMBER(SEARCH(Search!$F$7,$AL2545))=TRUE,1,""),""))</f>
        <v/>
      </c>
      <c r="J2545" s="9" t="str">
        <f>IF($AL2545=Search!$F$8,1,"")</f>
        <v/>
      </c>
      <c r="K2545" s="9" t="str">
        <f>IF(Search!$I$4="","",IF(COUNTA($AS2545)=1,IF(Search!$I$4="N","N",1),""))</f>
        <v/>
      </c>
      <c r="L2545" s="9" t="str">
        <f>IF(Search!$I$5="","",IF($AS2545="RC",1,""))</f>
        <v/>
      </c>
      <c r="M2545" s="9" t="str">
        <f>IF(Search!$I$6="","",IF($AS2545="RCP",1,""))</f>
        <v/>
      </c>
      <c r="N2545" s="9" t="str">
        <f>IF(Search!$I$8="","",IF(COUNTA($AT2545)=1,IF(Search!$I$8="N","N",1),""))</f>
        <v/>
      </c>
      <c r="O2545" s="9" t="str">
        <f>IF(Search!$L$4="","",IF(COUNTA($AU2545)=1,IF(Search!$L$4="N","N",1),""))</f>
        <v/>
      </c>
      <c r="P2545" s="9" t="str">
        <f>IF(Search!$L$5="","",IF(ISNUMBER(SEARCH("Jersey",$AU2545))=TRUE,IF(Search!$L$5="N","N",1),""))</f>
        <v/>
      </c>
      <c r="Q2545" s="9" t="str">
        <f>IF(Search!$L$6="","",IF(ISNUMBER(SEARCH("Patch",$AU2545))=TRUE,IF(Search!$L$6="N","N",1),""))</f>
        <v/>
      </c>
      <c r="R2545" s="9" t="str">
        <f>IF(Search!$L$7="","",IF(ISNUMBER(SEARCH("Shield",$AU2545))=TRUE,IF(Search!$L$7="N","N",1),""))</f>
        <v/>
      </c>
      <c r="S2545" s="9" t="str">
        <f>IF(Search!$L$8="","",IF(ISNUMBER(SEARCH("Stick",$AU2545))=TRUE,IF(Search!$L$8="N","N",1),""))</f>
        <v/>
      </c>
      <c r="T2545" s="9" t="str">
        <f>IF(Search!$O$4="","",IF(COUNTA($AW2545)=1,IF(Search!$O$4="N","N",1),""))</f>
        <v/>
      </c>
      <c r="U2545" s="9" t="str">
        <f>IF(Search!$O$5="","",IF($AW2545="","",IF($AW2545&lt;Search!$O$5,"",1)))</f>
        <v/>
      </c>
      <c r="V2545" s="9" t="str">
        <f>IF(Search!$O$6="","",IF($AW2545="","",IF($AW2545&gt;Search!$O$6,"",1)))</f>
        <v/>
      </c>
      <c r="W2545" s="9" t="str">
        <f>IF(Search!$U$4="","",IF($AX2545="","",1))</f>
        <v/>
      </c>
      <c r="X2545" s="9" t="str">
        <f>IF(Search!$U$5="","",IF(ISNUMBER(SEARCH(Search!$U$5,$AX2545))=TRUE,IF(Search!$U$5="N","N",1),""))</f>
        <v/>
      </c>
      <c r="Y2545" s="9" t="str">
        <f>IF(Search!$U$6="","",IF($AY2545&lt;Search!$U$6,"",1))</f>
        <v/>
      </c>
      <c r="Z2545" s="9" t="str">
        <f>IF(Search!$R$4="","",IF(Inventory!$BA2545&lt;Search!$R$4,"",1))</f>
        <v/>
      </c>
      <c r="AA2545" s="9" t="str">
        <f>IF(Search!$R$5="","",IF($BA2545&gt;Search!$R$5,"",1))</f>
        <v/>
      </c>
      <c r="AB2545" s="9" t="str">
        <f>IF(Search!$R$6="","",IF($BB2545&lt;Search!$R$6,"",1))</f>
        <v/>
      </c>
      <c r="AC2545" s="9" t="str">
        <f>IF(Search!$R$7="","",IF($BB2545&lt;Search!$R$7,"",1))</f>
        <v/>
      </c>
      <c r="AD2545" s="45" t="str">
        <f>IF(COUNTIF($A2545:$AC2545,"n")&gt;0,"",IF(SUM($A2545:$AC2545)=COUNTA(Search!$C$4:$C$8,Search!$F$4:$F$8,Search!$I$4:$I$6,Search!$I$8,Search!$L$4:$L$8,Search!$O$4:$O$8,Search!$R$4:$R$7,Search!$U$4:$U$7)-COUNTIF(Search!$C$4:$U$7,"n"),1+LARGE($AD$1:AD2544,1),""))</f>
        <v/>
      </c>
      <c r="AE2545" s="45" t="str">
        <f t="shared" si="124"/>
        <v/>
      </c>
      <c r="AF2545" s="45" t="str">
        <f>IF(AD2545="","",COUNTIF($AE$1:$AE2544,$AE2545)+RANK($AE2545,$AE$2:$AE$10540,1))</f>
        <v/>
      </c>
      <c r="AG2545" s="45" t="str">
        <f t="shared" si="125"/>
        <v/>
      </c>
      <c r="AH2545" s="45" t="str">
        <f>IF($AD2545="","",COUNTIF($AG$1:$AG2544,$AG2545)+RANK($AG2545,$AG$1:$AG$10539,0))</f>
        <v/>
      </c>
      <c r="AI2545" s="10" t="str">
        <f t="shared" si="126"/>
        <v>2015-16 Upper Deck Canvas #67 Matt Read PHI    /   $1.5</v>
      </c>
      <c r="AJ2545" s="11">
        <v>2015</v>
      </c>
      <c r="AK2545" s="17">
        <v>16</v>
      </c>
      <c r="AL2545" s="12" t="s">
        <v>20</v>
      </c>
      <c r="AM2545" s="10">
        <v>67</v>
      </c>
      <c r="AN2545" s="12" t="s">
        <v>1699</v>
      </c>
      <c r="AO2545" s="9" t="s">
        <v>1907</v>
      </c>
      <c r="AP2545" s="9"/>
      <c r="AQ2545" s="9"/>
      <c r="AR2545" s="14" t="s">
        <v>2129</v>
      </c>
      <c r="AS2545" s="9"/>
      <c r="AT2545" s="9"/>
      <c r="AU2545" s="9"/>
      <c r="AV2545" s="13"/>
      <c r="AW2545" s="13"/>
      <c r="AX2545" s="9"/>
      <c r="AY2545" s="9"/>
      <c r="AZ2545" s="9"/>
      <c r="BA2545" s="33">
        <v>1.5</v>
      </c>
      <c r="BB2545" s="33"/>
      <c r="BC2545" s="36">
        <v>42860</v>
      </c>
      <c r="BD2545" s="12" t="s">
        <v>1772</v>
      </c>
    </row>
    <row r="2546" spans="1:56" s="12" customFormat="1" x14ac:dyDescent="0.2">
      <c r="A2546" s="9" t="str">
        <f>IF(Search!$C$5="","",IF(COUNTA(Inventory!$AP2546)=1,1,""))</f>
        <v/>
      </c>
      <c r="B2546" s="9" t="str">
        <f>IF(Search!$C$4="","",IF(ISNUMBER(SEARCH(Search!$C$4,$AR2546))=TRUE,1,""))</f>
        <v/>
      </c>
      <c r="C2546" s="9" t="str">
        <f>IF(Search!$C$6="x",IF(COUNTA($AQ2546)=1,1,"N"),IF(COUNTA($AQ2546)=1,"N",""))</f>
        <v/>
      </c>
      <c r="D2546" s="9" t="str">
        <f>IF(Search!$O$8="","",IF(ISNUMBER(SEARCH(Search!$O$8,$BD2546))=TRUE,1,""))</f>
        <v/>
      </c>
      <c r="E2546" s="9" t="str">
        <f>IF(Search!$C$7="","",IF(ISNUMBER(SEARCH(Search!$C$7,$AN2546))=TRUE,1,""))</f>
        <v/>
      </c>
      <c r="F2546" s="9" t="str">
        <f>IF(Search!$C$8="","",IF(ISNUMBER(SEARCH(Search!$C$8,$AO2546))=TRUE,1,""))</f>
        <v/>
      </c>
      <c r="G2546" s="9" t="str">
        <f>IF(Search!$F$4="","",IF(Inventory!$AJ2546&lt;Search!$F$4,"",1))</f>
        <v/>
      </c>
      <c r="H2546" s="9" t="str">
        <f>IF(Search!$F$5="","",IF(Inventory!$AJ2546&gt;Search!$F$5,"",1))</f>
        <v/>
      </c>
      <c r="I2546" s="9" t="str">
        <f>IF(Search!$F$7="","",IF(Search!$F$8="",IF(ISNUMBER(SEARCH(Search!$F$7,$AL2546))=TRUE,1,""),""))</f>
        <v/>
      </c>
      <c r="J2546" s="9" t="str">
        <f>IF($AL2546=Search!$F$8,1,"")</f>
        <v/>
      </c>
      <c r="K2546" s="9" t="str">
        <f>IF(Search!$I$4="","",IF(COUNTA($AS2546)=1,IF(Search!$I$4="N","N",1),""))</f>
        <v/>
      </c>
      <c r="L2546" s="9" t="str">
        <f>IF(Search!$I$5="","",IF($AS2546="RC",1,""))</f>
        <v/>
      </c>
      <c r="M2546" s="9" t="str">
        <f>IF(Search!$I$6="","",IF($AS2546="RCP",1,""))</f>
        <v/>
      </c>
      <c r="N2546" s="9" t="str">
        <f>IF(Search!$I$8="","",IF(COUNTA($AT2546)=1,IF(Search!$I$8="N","N",1),""))</f>
        <v/>
      </c>
      <c r="O2546" s="9" t="str">
        <f>IF(Search!$L$4="","",IF(COUNTA($AU2546)=1,IF(Search!$L$4="N","N",1),""))</f>
        <v/>
      </c>
      <c r="P2546" s="9" t="str">
        <f>IF(Search!$L$5="","",IF(ISNUMBER(SEARCH("Jersey",$AU2546))=TRUE,IF(Search!$L$5="N","N",1),""))</f>
        <v/>
      </c>
      <c r="Q2546" s="9" t="str">
        <f>IF(Search!$L$6="","",IF(ISNUMBER(SEARCH("Patch",$AU2546))=TRUE,IF(Search!$L$6="N","N",1),""))</f>
        <v/>
      </c>
      <c r="R2546" s="9" t="str">
        <f>IF(Search!$L$7="","",IF(ISNUMBER(SEARCH("Shield",$AU2546))=TRUE,IF(Search!$L$7="N","N",1),""))</f>
        <v/>
      </c>
      <c r="S2546" s="9" t="str">
        <f>IF(Search!$L$8="","",IF(ISNUMBER(SEARCH("Stick",$AU2546))=TRUE,IF(Search!$L$8="N","N",1),""))</f>
        <v/>
      </c>
      <c r="T2546" s="9" t="str">
        <f>IF(Search!$O$4="","",IF(COUNTA($AW2546)=1,IF(Search!$O$4="N","N",1),""))</f>
        <v/>
      </c>
      <c r="U2546" s="9" t="str">
        <f>IF(Search!$O$5="","",IF($AW2546="","",IF($AW2546&lt;Search!$O$5,"",1)))</f>
        <v/>
      </c>
      <c r="V2546" s="9" t="str">
        <f>IF(Search!$O$6="","",IF($AW2546="","",IF($AW2546&gt;Search!$O$6,"",1)))</f>
        <v/>
      </c>
      <c r="W2546" s="9" t="str">
        <f>IF(Search!$U$4="","",IF($AX2546="","",1))</f>
        <v/>
      </c>
      <c r="X2546" s="9" t="str">
        <f>IF(Search!$U$5="","",IF(ISNUMBER(SEARCH(Search!$U$5,$AX2546))=TRUE,IF(Search!$U$5="N","N",1),""))</f>
        <v/>
      </c>
      <c r="Y2546" s="9" t="str">
        <f>IF(Search!$U$6="","",IF($AY2546&lt;Search!$U$6,"",1))</f>
        <v/>
      </c>
      <c r="Z2546" s="9" t="str">
        <f>IF(Search!$R$4="","",IF(Inventory!$BA2546&lt;Search!$R$4,"",1))</f>
        <v/>
      </c>
      <c r="AA2546" s="9" t="str">
        <f>IF(Search!$R$5="","",IF($BA2546&gt;Search!$R$5,"",1))</f>
        <v/>
      </c>
      <c r="AB2546" s="9" t="str">
        <f>IF(Search!$R$6="","",IF($BB2546&lt;Search!$R$6,"",1))</f>
        <v/>
      </c>
      <c r="AC2546" s="9" t="str">
        <f>IF(Search!$R$7="","",IF($BB2546&lt;Search!$R$7,"",1))</f>
        <v/>
      </c>
      <c r="AD2546" s="45" t="str">
        <f>IF(COUNTIF($A2546:$AC2546,"n")&gt;0,"",IF(SUM($A2546:$AC2546)=COUNTA(Search!$C$4:$C$8,Search!$F$4:$F$8,Search!$I$4:$I$6,Search!$I$8,Search!$L$4:$L$8,Search!$O$4:$O$8,Search!$R$4:$R$7,Search!$U$4:$U$7)-COUNTIF(Search!$C$4:$U$7,"n"),1+LARGE($AD$1:AD2545,1),""))</f>
        <v/>
      </c>
      <c r="AE2546" s="45" t="str">
        <f t="shared" si="124"/>
        <v/>
      </c>
      <c r="AF2546" s="45" t="str">
        <f>IF(AD2546="","",COUNTIF($AE$1:$AE2545,$AE2546)+RANK($AE2546,$AE$2:$AE$10540,1))</f>
        <v/>
      </c>
      <c r="AG2546" s="45" t="str">
        <f t="shared" si="125"/>
        <v/>
      </c>
      <c r="AH2546" s="45" t="str">
        <f>IF($AD2546="","",COUNTIF($AG$1:$AG2545,$AG2546)+RANK($AG2546,$AG$1:$AG$10539,0))</f>
        <v/>
      </c>
      <c r="AI2546" s="10" t="str">
        <f t="shared" si="126"/>
        <v>2015-16 Upper Deck Canvas #82 Nazem Kadri TOR    /   $1.5</v>
      </c>
      <c r="AJ2546" s="11">
        <v>2015</v>
      </c>
      <c r="AK2546" s="17">
        <v>16</v>
      </c>
      <c r="AL2546" s="12" t="s">
        <v>20</v>
      </c>
      <c r="AM2546" s="10">
        <v>82</v>
      </c>
      <c r="AN2546" s="12" t="s">
        <v>1079</v>
      </c>
      <c r="AO2546" s="9" t="s">
        <v>1904</v>
      </c>
      <c r="AP2546" s="9"/>
      <c r="AQ2546" s="9"/>
      <c r="AR2546" s="14" t="s">
        <v>2129</v>
      </c>
      <c r="AS2546" s="9"/>
      <c r="AT2546" s="9"/>
      <c r="AU2546" s="9"/>
      <c r="AV2546" s="13"/>
      <c r="AW2546" s="13"/>
      <c r="AX2546" s="9"/>
      <c r="AY2546" s="9"/>
      <c r="AZ2546" s="9"/>
      <c r="BA2546" s="33">
        <v>1.5</v>
      </c>
      <c r="BB2546" s="33"/>
      <c r="BC2546" s="36">
        <v>42860</v>
      </c>
      <c r="BD2546" s="12" t="s">
        <v>1772</v>
      </c>
    </row>
    <row r="2547" spans="1:56" s="12" customFormat="1" x14ac:dyDescent="0.2">
      <c r="A2547" s="9" t="str">
        <f>IF(Search!$C$5="","",IF(COUNTA(Inventory!$AP2547)=1,1,""))</f>
        <v/>
      </c>
      <c r="B2547" s="9" t="str">
        <f>IF(Search!$C$4="","",IF(ISNUMBER(SEARCH(Search!$C$4,$AR2547))=TRUE,1,""))</f>
        <v/>
      </c>
      <c r="C2547" s="9" t="str">
        <f>IF(Search!$C$6="x",IF(COUNTA($AQ2547)=1,1,"N"),IF(COUNTA($AQ2547)=1,"N",""))</f>
        <v/>
      </c>
      <c r="D2547" s="9" t="str">
        <f>IF(Search!$O$8="","",IF(ISNUMBER(SEARCH(Search!$O$8,$BD2547))=TRUE,1,""))</f>
        <v/>
      </c>
      <c r="E2547" s="9" t="str">
        <f>IF(Search!$C$7="","",IF(ISNUMBER(SEARCH(Search!$C$7,$AN2547))=TRUE,1,""))</f>
        <v/>
      </c>
      <c r="F2547" s="9" t="str">
        <f>IF(Search!$C$8="","",IF(ISNUMBER(SEARCH(Search!$C$8,$AO2547))=TRUE,1,""))</f>
        <v/>
      </c>
      <c r="G2547" s="9" t="str">
        <f>IF(Search!$F$4="","",IF(Inventory!$AJ2547&lt;Search!$F$4,"",1))</f>
        <v/>
      </c>
      <c r="H2547" s="9" t="str">
        <f>IF(Search!$F$5="","",IF(Inventory!$AJ2547&gt;Search!$F$5,"",1))</f>
        <v/>
      </c>
      <c r="I2547" s="9" t="str">
        <f>IF(Search!$F$7="","",IF(Search!$F$8="",IF(ISNUMBER(SEARCH(Search!$F$7,$AL2547))=TRUE,1,""),""))</f>
        <v/>
      </c>
      <c r="J2547" s="9" t="str">
        <f>IF($AL2547=Search!$F$8,1,"")</f>
        <v/>
      </c>
      <c r="K2547" s="9" t="str">
        <f>IF(Search!$I$4="","",IF(COUNTA($AS2547)=1,IF(Search!$I$4="N","N",1),""))</f>
        <v/>
      </c>
      <c r="L2547" s="9" t="str">
        <f>IF(Search!$I$5="","",IF($AS2547="RC",1,""))</f>
        <v/>
      </c>
      <c r="M2547" s="9" t="str">
        <f>IF(Search!$I$6="","",IF($AS2547="RCP",1,""))</f>
        <v/>
      </c>
      <c r="N2547" s="9" t="str">
        <f>IF(Search!$I$8="","",IF(COUNTA($AT2547)=1,IF(Search!$I$8="N","N",1),""))</f>
        <v/>
      </c>
      <c r="O2547" s="9" t="str">
        <f>IF(Search!$L$4="","",IF(COUNTA($AU2547)=1,IF(Search!$L$4="N","N",1),""))</f>
        <v/>
      </c>
      <c r="P2547" s="9" t="str">
        <f>IF(Search!$L$5="","",IF(ISNUMBER(SEARCH("Jersey",$AU2547))=TRUE,IF(Search!$L$5="N","N",1),""))</f>
        <v/>
      </c>
      <c r="Q2547" s="9" t="str">
        <f>IF(Search!$L$6="","",IF(ISNUMBER(SEARCH("Patch",$AU2547))=TRUE,IF(Search!$L$6="N","N",1),""))</f>
        <v/>
      </c>
      <c r="R2547" s="9" t="str">
        <f>IF(Search!$L$7="","",IF(ISNUMBER(SEARCH("Shield",$AU2547))=TRUE,IF(Search!$L$7="N","N",1),""))</f>
        <v/>
      </c>
      <c r="S2547" s="9" t="str">
        <f>IF(Search!$L$8="","",IF(ISNUMBER(SEARCH("Stick",$AU2547))=TRUE,IF(Search!$L$8="N","N",1),""))</f>
        <v/>
      </c>
      <c r="T2547" s="9" t="str">
        <f>IF(Search!$O$4="","",IF(COUNTA($AW2547)=1,IF(Search!$O$4="N","N",1),""))</f>
        <v/>
      </c>
      <c r="U2547" s="9" t="str">
        <f>IF(Search!$O$5="","",IF($AW2547="","",IF($AW2547&lt;Search!$O$5,"",1)))</f>
        <v/>
      </c>
      <c r="V2547" s="9" t="str">
        <f>IF(Search!$O$6="","",IF($AW2547="","",IF($AW2547&gt;Search!$O$6,"",1)))</f>
        <v/>
      </c>
      <c r="W2547" s="9" t="str">
        <f>IF(Search!$U$4="","",IF($AX2547="","",1))</f>
        <v/>
      </c>
      <c r="X2547" s="9" t="str">
        <f>IF(Search!$U$5="","",IF(ISNUMBER(SEARCH(Search!$U$5,$AX2547))=TRUE,IF(Search!$U$5="N","N",1),""))</f>
        <v/>
      </c>
      <c r="Y2547" s="9" t="str">
        <f>IF(Search!$U$6="","",IF($AY2547&lt;Search!$U$6,"",1))</f>
        <v/>
      </c>
      <c r="Z2547" s="9" t="str">
        <f>IF(Search!$R$4="","",IF(Inventory!$BA2547&lt;Search!$R$4,"",1))</f>
        <v/>
      </c>
      <c r="AA2547" s="9" t="str">
        <f>IF(Search!$R$5="","",IF($BA2547&gt;Search!$R$5,"",1))</f>
        <v/>
      </c>
      <c r="AB2547" s="9" t="str">
        <f>IF(Search!$R$6="","",IF($BB2547&lt;Search!$R$6,"",1))</f>
        <v/>
      </c>
      <c r="AC2547" s="9" t="str">
        <f>IF(Search!$R$7="","",IF($BB2547&lt;Search!$R$7,"",1))</f>
        <v/>
      </c>
      <c r="AD2547" s="45" t="str">
        <f>IF(COUNTIF($A2547:$AC2547,"n")&gt;0,"",IF(SUM($A2547:$AC2547)=COUNTA(Search!$C$4:$C$8,Search!$F$4:$F$8,Search!$I$4:$I$6,Search!$I$8,Search!$L$4:$L$8,Search!$O$4:$O$8,Search!$R$4:$R$7,Search!$U$4:$U$7)-COUNTIF(Search!$C$4:$U$7,"n"),1+LARGE($AD$1:AD2546,1),""))</f>
        <v/>
      </c>
      <c r="AE2547" s="45" t="str">
        <f t="shared" si="124"/>
        <v/>
      </c>
      <c r="AF2547" s="45" t="str">
        <f>IF(AD2547="","",COUNTIF($AE$1:$AE2546,$AE2547)+RANK($AE2547,$AE$2:$AE$10540,1))</f>
        <v/>
      </c>
      <c r="AG2547" s="45" t="str">
        <f t="shared" si="125"/>
        <v/>
      </c>
      <c r="AH2547" s="45" t="str">
        <f>IF($AD2547="","",COUNTIF($AG$1:$AG2546,$AG2547)+RANK($AG2547,$AG$1:$AG$10539,0))</f>
        <v/>
      </c>
      <c r="AI2547" s="10" t="str">
        <f t="shared" si="126"/>
        <v>2015-16 Upper Deck Canvas #83 Morgan Rielly TOR    /   $2</v>
      </c>
      <c r="AJ2547" s="11">
        <v>2015</v>
      </c>
      <c r="AK2547" s="17">
        <v>16</v>
      </c>
      <c r="AL2547" s="12" t="s">
        <v>20</v>
      </c>
      <c r="AM2547" s="10">
        <v>83</v>
      </c>
      <c r="AN2547" s="12" t="s">
        <v>1449</v>
      </c>
      <c r="AO2547" s="9" t="s">
        <v>1904</v>
      </c>
      <c r="AP2547" s="9"/>
      <c r="AQ2547" s="9"/>
      <c r="AR2547" s="14" t="s">
        <v>2129</v>
      </c>
      <c r="AS2547" s="9"/>
      <c r="AT2547" s="9"/>
      <c r="AU2547" s="9"/>
      <c r="AV2547" s="13"/>
      <c r="AW2547" s="13"/>
      <c r="AX2547" s="9"/>
      <c r="AY2547" s="9"/>
      <c r="AZ2547" s="9"/>
      <c r="BA2547" s="33">
        <v>2</v>
      </c>
      <c r="BB2547" s="33"/>
      <c r="BC2547" s="36">
        <v>42860</v>
      </c>
      <c r="BD2547" s="12" t="s">
        <v>1771</v>
      </c>
    </row>
    <row r="2548" spans="1:56" s="12" customFormat="1" x14ac:dyDescent="0.2">
      <c r="A2548" s="9" t="str">
        <f>IF(Search!$C$5="","",IF(COUNTA(Inventory!$AP2548)=1,1,""))</f>
        <v/>
      </c>
      <c r="B2548" s="9" t="str">
        <f>IF(Search!$C$4="","",IF(ISNUMBER(SEARCH(Search!$C$4,$AR2548))=TRUE,1,""))</f>
        <v/>
      </c>
      <c r="C2548" s="9" t="str">
        <f>IF(Search!$C$6="x",IF(COUNTA($AQ2548)=1,1,"N"),IF(COUNTA($AQ2548)=1,"N",""))</f>
        <v/>
      </c>
      <c r="D2548" s="9" t="str">
        <f>IF(Search!$O$8="","",IF(ISNUMBER(SEARCH(Search!$O$8,$BD2548))=TRUE,1,""))</f>
        <v/>
      </c>
      <c r="E2548" s="9" t="str">
        <f>IF(Search!$C$7="","",IF(ISNUMBER(SEARCH(Search!$C$7,$AN2548))=TRUE,1,""))</f>
        <v/>
      </c>
      <c r="F2548" s="9" t="str">
        <f>IF(Search!$C$8="","",IF(ISNUMBER(SEARCH(Search!$C$8,$AO2548))=TRUE,1,""))</f>
        <v/>
      </c>
      <c r="G2548" s="9" t="str">
        <f>IF(Search!$F$4="","",IF(Inventory!$AJ2548&lt;Search!$F$4,"",1))</f>
        <v/>
      </c>
      <c r="H2548" s="9" t="str">
        <f>IF(Search!$F$5="","",IF(Inventory!$AJ2548&gt;Search!$F$5,"",1))</f>
        <v/>
      </c>
      <c r="I2548" s="9" t="str">
        <f>IF(Search!$F$7="","",IF(Search!$F$8="",IF(ISNUMBER(SEARCH(Search!$F$7,$AL2548))=TRUE,1,""),""))</f>
        <v/>
      </c>
      <c r="J2548" s="9" t="str">
        <f>IF($AL2548=Search!$F$8,1,"")</f>
        <v/>
      </c>
      <c r="K2548" s="9" t="str">
        <f>IF(Search!$I$4="","",IF(COUNTA($AS2548)=1,IF(Search!$I$4="N","N",1),""))</f>
        <v/>
      </c>
      <c r="L2548" s="9" t="str">
        <f>IF(Search!$I$5="","",IF($AS2548="RC",1,""))</f>
        <v/>
      </c>
      <c r="M2548" s="9" t="str">
        <f>IF(Search!$I$6="","",IF($AS2548="RCP",1,""))</f>
        <v/>
      </c>
      <c r="N2548" s="9" t="str">
        <f>IF(Search!$I$8="","",IF(COUNTA($AT2548)=1,IF(Search!$I$8="N","N",1),""))</f>
        <v/>
      </c>
      <c r="O2548" s="9" t="str">
        <f>IF(Search!$L$4="","",IF(COUNTA($AU2548)=1,IF(Search!$L$4="N","N",1),""))</f>
        <v/>
      </c>
      <c r="P2548" s="9" t="str">
        <f>IF(Search!$L$5="","",IF(ISNUMBER(SEARCH("Jersey",$AU2548))=TRUE,IF(Search!$L$5="N","N",1),""))</f>
        <v/>
      </c>
      <c r="Q2548" s="9" t="str">
        <f>IF(Search!$L$6="","",IF(ISNUMBER(SEARCH("Patch",$AU2548))=TRUE,IF(Search!$L$6="N","N",1),""))</f>
        <v/>
      </c>
      <c r="R2548" s="9" t="str">
        <f>IF(Search!$L$7="","",IF(ISNUMBER(SEARCH("Shield",$AU2548))=TRUE,IF(Search!$L$7="N","N",1),""))</f>
        <v/>
      </c>
      <c r="S2548" s="9" t="str">
        <f>IF(Search!$L$8="","",IF(ISNUMBER(SEARCH("Stick",$AU2548))=TRUE,IF(Search!$L$8="N","N",1),""))</f>
        <v/>
      </c>
      <c r="T2548" s="9" t="str">
        <f>IF(Search!$O$4="","",IF(COUNTA($AW2548)=1,IF(Search!$O$4="N","N",1),""))</f>
        <v/>
      </c>
      <c r="U2548" s="9" t="str">
        <f>IF(Search!$O$5="","",IF($AW2548="","",IF($AW2548&lt;Search!$O$5,"",1)))</f>
        <v/>
      </c>
      <c r="V2548" s="9" t="str">
        <f>IF(Search!$O$6="","",IF($AW2548="","",IF($AW2548&gt;Search!$O$6,"",1)))</f>
        <v/>
      </c>
      <c r="W2548" s="9" t="str">
        <f>IF(Search!$U$4="","",IF($AX2548="","",1))</f>
        <v/>
      </c>
      <c r="X2548" s="9" t="str">
        <f>IF(Search!$U$5="","",IF(ISNUMBER(SEARCH(Search!$U$5,$AX2548))=TRUE,IF(Search!$U$5="N","N",1),""))</f>
        <v/>
      </c>
      <c r="Y2548" s="9" t="str">
        <f>IF(Search!$U$6="","",IF($AY2548&lt;Search!$U$6,"",1))</f>
        <v/>
      </c>
      <c r="Z2548" s="9" t="str">
        <f>IF(Search!$R$4="","",IF(Inventory!$BA2548&lt;Search!$R$4,"",1))</f>
        <v/>
      </c>
      <c r="AA2548" s="9" t="str">
        <f>IF(Search!$R$5="","",IF($BA2548&gt;Search!$R$5,"",1))</f>
        <v/>
      </c>
      <c r="AB2548" s="9" t="str">
        <f>IF(Search!$R$6="","",IF($BB2548&lt;Search!$R$6,"",1))</f>
        <v/>
      </c>
      <c r="AC2548" s="9" t="str">
        <f>IF(Search!$R$7="","",IF($BB2548&lt;Search!$R$7,"",1))</f>
        <v/>
      </c>
      <c r="AD2548" s="45" t="str">
        <f>IF(COUNTIF($A2548:$AC2548,"n")&gt;0,"",IF(SUM($A2548:$AC2548)=COUNTA(Search!$C$4:$C$8,Search!$F$4:$F$8,Search!$I$4:$I$6,Search!$I$8,Search!$L$4:$L$8,Search!$O$4:$O$8,Search!$R$4:$R$7,Search!$U$4:$U$7)-COUNTIF(Search!$C$4:$U$7,"n"),1+LARGE($AD$1:AD2547,1),""))</f>
        <v/>
      </c>
      <c r="AE2548" s="45" t="str">
        <f t="shared" si="124"/>
        <v/>
      </c>
      <c r="AF2548" s="45" t="str">
        <f>IF(AD2548="","",COUNTIF($AE$1:$AE2547,$AE2548)+RANK($AE2548,$AE$2:$AE$10540,1))</f>
        <v/>
      </c>
      <c r="AG2548" s="45" t="str">
        <f t="shared" si="125"/>
        <v/>
      </c>
      <c r="AH2548" s="45" t="str">
        <f>IF($AD2548="","",COUNTIF($AG$1:$AG2547,$AG2548)+RANK($AG2548,$AG$1:$AG$10539,0))</f>
        <v/>
      </c>
      <c r="AI2548" s="10" t="str">
        <f t="shared" si="126"/>
        <v>2015-16 Upper Deck Canvas #88 Ondrej Pavelec WIN    /   $2.5</v>
      </c>
      <c r="AJ2548" s="11">
        <v>2015</v>
      </c>
      <c r="AK2548" s="17">
        <v>16</v>
      </c>
      <c r="AL2548" s="12" t="s">
        <v>20</v>
      </c>
      <c r="AM2548" s="10">
        <v>88</v>
      </c>
      <c r="AN2548" s="12" t="s">
        <v>1748</v>
      </c>
      <c r="AO2548" s="9" t="s">
        <v>2142</v>
      </c>
      <c r="AP2548" s="9"/>
      <c r="AQ2548" s="9"/>
      <c r="AR2548" s="14" t="s">
        <v>2129</v>
      </c>
      <c r="AS2548" s="9"/>
      <c r="AT2548" s="9"/>
      <c r="AU2548" s="9"/>
      <c r="AV2548" s="13"/>
      <c r="AW2548" s="13"/>
      <c r="AX2548" s="9"/>
      <c r="AY2548" s="9"/>
      <c r="AZ2548" s="9"/>
      <c r="BA2548" s="33">
        <v>2.5</v>
      </c>
      <c r="BB2548" s="33"/>
      <c r="BC2548" s="36">
        <v>42860</v>
      </c>
      <c r="BD2548" s="12" t="s">
        <v>1772</v>
      </c>
    </row>
    <row r="2549" spans="1:56" s="12" customFormat="1" x14ac:dyDescent="0.2">
      <c r="A2549" s="9" t="str">
        <f>IF(Search!$C$5="","",IF(COUNTA(Inventory!$AP2549)=1,1,""))</f>
        <v/>
      </c>
      <c r="B2549" s="9" t="str">
        <f>IF(Search!$C$4="","",IF(ISNUMBER(SEARCH(Search!$C$4,$AR2549))=TRUE,1,""))</f>
        <v/>
      </c>
      <c r="C2549" s="9" t="str">
        <f>IF(Search!$C$6="x",IF(COUNTA($AQ2549)=1,1,"N"),IF(COUNTA($AQ2549)=1,"N",""))</f>
        <v/>
      </c>
      <c r="D2549" s="9" t="str">
        <f>IF(Search!$O$8="","",IF(ISNUMBER(SEARCH(Search!$O$8,$BD2549))=TRUE,1,""))</f>
        <v/>
      </c>
      <c r="E2549" s="9" t="str">
        <f>IF(Search!$C$7="","",IF(ISNUMBER(SEARCH(Search!$C$7,$AN2549))=TRUE,1,""))</f>
        <v/>
      </c>
      <c r="F2549" s="9" t="str">
        <f>IF(Search!$C$8="","",IF(ISNUMBER(SEARCH(Search!$C$8,$AO2549))=TRUE,1,""))</f>
        <v/>
      </c>
      <c r="G2549" s="9" t="str">
        <f>IF(Search!$F$4="","",IF(Inventory!$AJ2549&lt;Search!$F$4,"",1))</f>
        <v/>
      </c>
      <c r="H2549" s="9" t="str">
        <f>IF(Search!$F$5="","",IF(Inventory!$AJ2549&gt;Search!$F$5,"",1))</f>
        <v/>
      </c>
      <c r="I2549" s="9" t="str">
        <f>IF(Search!$F$7="","",IF(Search!$F$8="",IF(ISNUMBER(SEARCH(Search!$F$7,$AL2549))=TRUE,1,""),""))</f>
        <v/>
      </c>
      <c r="J2549" s="9" t="str">
        <f>IF($AL2549=Search!$F$8,1,"")</f>
        <v/>
      </c>
      <c r="K2549" s="9" t="str">
        <f>IF(Search!$I$4="","",IF(COUNTA($AS2549)=1,IF(Search!$I$4="N","N",1),""))</f>
        <v/>
      </c>
      <c r="L2549" s="9" t="str">
        <f>IF(Search!$I$5="","",IF($AS2549="RC",1,""))</f>
        <v/>
      </c>
      <c r="M2549" s="9" t="str">
        <f>IF(Search!$I$6="","",IF($AS2549="RCP",1,""))</f>
        <v/>
      </c>
      <c r="N2549" s="9" t="str">
        <f>IF(Search!$I$8="","",IF(COUNTA($AT2549)=1,IF(Search!$I$8="N","N",1),""))</f>
        <v/>
      </c>
      <c r="O2549" s="9" t="str">
        <f>IF(Search!$L$4="","",IF(COUNTA($AU2549)=1,IF(Search!$L$4="N","N",1),""))</f>
        <v/>
      </c>
      <c r="P2549" s="9" t="str">
        <f>IF(Search!$L$5="","",IF(ISNUMBER(SEARCH("Jersey",$AU2549))=TRUE,IF(Search!$L$5="N","N",1),""))</f>
        <v/>
      </c>
      <c r="Q2549" s="9" t="str">
        <f>IF(Search!$L$6="","",IF(ISNUMBER(SEARCH("Patch",$AU2549))=TRUE,IF(Search!$L$6="N","N",1),""))</f>
        <v/>
      </c>
      <c r="R2549" s="9" t="str">
        <f>IF(Search!$L$7="","",IF(ISNUMBER(SEARCH("Shield",$AU2549))=TRUE,IF(Search!$L$7="N","N",1),""))</f>
        <v/>
      </c>
      <c r="S2549" s="9" t="str">
        <f>IF(Search!$L$8="","",IF(ISNUMBER(SEARCH("Stick",$AU2549))=TRUE,IF(Search!$L$8="N","N",1),""))</f>
        <v/>
      </c>
      <c r="T2549" s="9" t="str">
        <f>IF(Search!$O$4="","",IF(COUNTA($AW2549)=1,IF(Search!$O$4="N","N",1),""))</f>
        <v/>
      </c>
      <c r="U2549" s="9" t="str">
        <f>IF(Search!$O$5="","",IF($AW2549="","",IF($AW2549&lt;Search!$O$5,"",1)))</f>
        <v/>
      </c>
      <c r="V2549" s="9" t="str">
        <f>IF(Search!$O$6="","",IF($AW2549="","",IF($AW2549&gt;Search!$O$6,"",1)))</f>
        <v/>
      </c>
      <c r="W2549" s="9" t="str">
        <f>IF(Search!$U$4="","",IF($AX2549="","",1))</f>
        <v/>
      </c>
      <c r="X2549" s="9" t="str">
        <f>IF(Search!$U$5="","",IF(ISNUMBER(SEARCH(Search!$U$5,$AX2549))=TRUE,IF(Search!$U$5="N","N",1),""))</f>
        <v/>
      </c>
      <c r="Y2549" s="9" t="str">
        <f>IF(Search!$U$6="","",IF($AY2549&lt;Search!$U$6,"",1))</f>
        <v/>
      </c>
      <c r="Z2549" s="9" t="str">
        <f>IF(Search!$R$4="","",IF(Inventory!$BA2549&lt;Search!$R$4,"",1))</f>
        <v/>
      </c>
      <c r="AA2549" s="9" t="str">
        <f>IF(Search!$R$5="","",IF($BA2549&gt;Search!$R$5,"",1))</f>
        <v/>
      </c>
      <c r="AB2549" s="9" t="str">
        <f>IF(Search!$R$6="","",IF($BB2549&lt;Search!$R$6,"",1))</f>
        <v/>
      </c>
      <c r="AC2549" s="9" t="str">
        <f>IF(Search!$R$7="","",IF($BB2549&lt;Search!$R$7,"",1))</f>
        <v/>
      </c>
      <c r="AD2549" s="45" t="str">
        <f>IF(COUNTIF($A2549:$AC2549,"n")&gt;0,"",IF(SUM($A2549:$AC2549)=COUNTA(Search!$C$4:$C$8,Search!$F$4:$F$8,Search!$I$4:$I$6,Search!$I$8,Search!$L$4:$L$8,Search!$O$4:$O$8,Search!$R$4:$R$7,Search!$U$4:$U$7)-COUNTIF(Search!$C$4:$U$7,"n"),1+LARGE($AD$1:AD2548,1),""))</f>
        <v/>
      </c>
      <c r="AE2549" s="45" t="str">
        <f t="shared" si="124"/>
        <v/>
      </c>
      <c r="AF2549" s="45" t="str">
        <f>IF(AD2549="","",COUNTIF($AE$1:$AE2548,$AE2549)+RANK($AE2549,$AE$2:$AE$10540,1))</f>
        <v/>
      </c>
      <c r="AG2549" s="45" t="str">
        <f t="shared" si="125"/>
        <v/>
      </c>
      <c r="AH2549" s="45" t="str">
        <f>IF($AD2549="","",COUNTIF($AG$1:$AG2548,$AG2549)+RANK($AG2549,$AG$1:$AG$10539,0))</f>
        <v/>
      </c>
      <c r="AI2549" s="10" t="str">
        <f t="shared" si="126"/>
        <v>2015-16 Upper Deck Canvas #89 Blake Wheeler WIN    /   $2.5</v>
      </c>
      <c r="AJ2549" s="11">
        <v>2015</v>
      </c>
      <c r="AK2549" s="17">
        <v>16</v>
      </c>
      <c r="AL2549" s="12" t="s">
        <v>20</v>
      </c>
      <c r="AM2549" s="10">
        <v>89</v>
      </c>
      <c r="AN2549" s="12" t="s">
        <v>1749</v>
      </c>
      <c r="AO2549" s="9" t="s">
        <v>2142</v>
      </c>
      <c r="AP2549" s="9"/>
      <c r="AQ2549" s="9"/>
      <c r="AR2549" s="14" t="s">
        <v>2129</v>
      </c>
      <c r="AS2549" s="9"/>
      <c r="AT2549" s="9"/>
      <c r="AU2549" s="9"/>
      <c r="AV2549" s="13"/>
      <c r="AW2549" s="13"/>
      <c r="AX2549" s="9"/>
      <c r="AY2549" s="9"/>
      <c r="AZ2549" s="9"/>
      <c r="BA2549" s="33">
        <v>2.5</v>
      </c>
      <c r="BB2549" s="33"/>
      <c r="BC2549" s="36">
        <v>42860</v>
      </c>
      <c r="BD2549" s="12" t="s">
        <v>1772</v>
      </c>
    </row>
    <row r="2550" spans="1:56" s="12" customFormat="1" x14ac:dyDescent="0.2">
      <c r="A2550" s="9" t="str">
        <f>IF(Search!$C$5="","",IF(COUNTA(Inventory!$AP2550)=1,1,""))</f>
        <v/>
      </c>
      <c r="B2550" s="9" t="str">
        <f>IF(Search!$C$4="","",IF(ISNUMBER(SEARCH(Search!$C$4,$AR2550))=TRUE,1,""))</f>
        <v/>
      </c>
      <c r="C2550" s="9" t="str">
        <f>IF(Search!$C$6="x",IF(COUNTA($AQ2550)=1,1,"N"),IF(COUNTA($AQ2550)=1,"N",""))</f>
        <v/>
      </c>
      <c r="D2550" s="9" t="str">
        <f>IF(Search!$O$8="","",IF(ISNUMBER(SEARCH(Search!$O$8,$BD2550))=TRUE,1,""))</f>
        <v/>
      </c>
      <c r="E2550" s="9" t="str">
        <f>IF(Search!$C$7="","",IF(ISNUMBER(SEARCH(Search!$C$7,$AN2550))=TRUE,1,""))</f>
        <v/>
      </c>
      <c r="F2550" s="9" t="str">
        <f>IF(Search!$C$8="","",IF(ISNUMBER(SEARCH(Search!$C$8,$AO2550))=TRUE,1,""))</f>
        <v/>
      </c>
      <c r="G2550" s="9" t="str">
        <f>IF(Search!$F$4="","",IF(Inventory!$AJ2550&lt;Search!$F$4,"",1))</f>
        <v/>
      </c>
      <c r="H2550" s="9" t="str">
        <f>IF(Search!$F$5="","",IF(Inventory!$AJ2550&gt;Search!$F$5,"",1))</f>
        <v/>
      </c>
      <c r="I2550" s="9" t="str">
        <f>IF(Search!$F$7="","",IF(Search!$F$8="",IF(ISNUMBER(SEARCH(Search!$F$7,$AL2550))=TRUE,1,""),""))</f>
        <v/>
      </c>
      <c r="J2550" s="9" t="str">
        <f>IF($AL2550=Search!$F$8,1,"")</f>
        <v/>
      </c>
      <c r="K2550" s="9" t="str">
        <f>IF(Search!$I$4="","",IF(COUNTA($AS2550)=1,IF(Search!$I$4="N","N",1),""))</f>
        <v/>
      </c>
      <c r="L2550" s="9" t="str">
        <f>IF(Search!$I$5="","",IF($AS2550="RC",1,""))</f>
        <v/>
      </c>
      <c r="M2550" s="9" t="str">
        <f>IF(Search!$I$6="","",IF($AS2550="RCP",1,""))</f>
        <v/>
      </c>
      <c r="N2550" s="9" t="str">
        <f>IF(Search!$I$8="","",IF(COUNTA($AT2550)=1,IF(Search!$I$8="N","N",1),""))</f>
        <v/>
      </c>
      <c r="O2550" s="9" t="str">
        <f>IF(Search!$L$4="","",IF(COUNTA($AU2550)=1,IF(Search!$L$4="N","N",1),""))</f>
        <v/>
      </c>
      <c r="P2550" s="9" t="str">
        <f>IF(Search!$L$5="","",IF(ISNUMBER(SEARCH("Jersey",$AU2550))=TRUE,IF(Search!$L$5="N","N",1),""))</f>
        <v/>
      </c>
      <c r="Q2550" s="9" t="str">
        <f>IF(Search!$L$6="","",IF(ISNUMBER(SEARCH("Patch",$AU2550))=TRUE,IF(Search!$L$6="N","N",1),""))</f>
        <v/>
      </c>
      <c r="R2550" s="9" t="str">
        <f>IF(Search!$L$7="","",IF(ISNUMBER(SEARCH("Shield",$AU2550))=TRUE,IF(Search!$L$7="N","N",1),""))</f>
        <v/>
      </c>
      <c r="S2550" s="9" t="str">
        <f>IF(Search!$L$8="","",IF(ISNUMBER(SEARCH("Stick",$AU2550))=TRUE,IF(Search!$L$8="N","N",1),""))</f>
        <v/>
      </c>
      <c r="T2550" s="9" t="str">
        <f>IF(Search!$O$4="","",IF(COUNTA($AW2550)=1,IF(Search!$O$4="N","N",1),""))</f>
        <v/>
      </c>
      <c r="U2550" s="9" t="str">
        <f>IF(Search!$O$5="","",IF($AW2550="","",IF($AW2550&lt;Search!$O$5,"",1)))</f>
        <v/>
      </c>
      <c r="V2550" s="9" t="str">
        <f>IF(Search!$O$6="","",IF($AW2550="","",IF($AW2550&gt;Search!$O$6,"",1)))</f>
        <v/>
      </c>
      <c r="W2550" s="9" t="str">
        <f>IF(Search!$U$4="","",IF($AX2550="","",1))</f>
        <v/>
      </c>
      <c r="X2550" s="9" t="str">
        <f>IF(Search!$U$5="","",IF(ISNUMBER(SEARCH(Search!$U$5,$AX2550))=TRUE,IF(Search!$U$5="N","N",1),""))</f>
        <v/>
      </c>
      <c r="Y2550" s="9" t="str">
        <f>IF(Search!$U$6="","",IF($AY2550&lt;Search!$U$6,"",1))</f>
        <v/>
      </c>
      <c r="Z2550" s="9" t="str">
        <f>IF(Search!$R$4="","",IF(Inventory!$BA2550&lt;Search!$R$4,"",1))</f>
        <v/>
      </c>
      <c r="AA2550" s="9" t="str">
        <f>IF(Search!$R$5="","",IF($BA2550&gt;Search!$R$5,"",1))</f>
        <v/>
      </c>
      <c r="AB2550" s="9" t="str">
        <f>IF(Search!$R$6="","",IF($BB2550&lt;Search!$R$6,"",1))</f>
        <v/>
      </c>
      <c r="AC2550" s="9" t="str">
        <f>IF(Search!$R$7="","",IF($BB2550&lt;Search!$R$7,"",1))</f>
        <v/>
      </c>
      <c r="AD2550" s="45" t="str">
        <f>IF(COUNTIF($A2550:$AC2550,"n")&gt;0,"",IF(SUM($A2550:$AC2550)=COUNTA(Search!$C$4:$C$8,Search!$F$4:$F$8,Search!$I$4:$I$6,Search!$I$8,Search!$L$4:$L$8,Search!$O$4:$O$8,Search!$R$4:$R$7,Search!$U$4:$U$7)-COUNTIF(Search!$C$4:$U$7,"n"),1+LARGE($AD$1:AD2549,1),""))</f>
        <v/>
      </c>
      <c r="AE2550" s="45" t="str">
        <f t="shared" si="124"/>
        <v/>
      </c>
      <c r="AF2550" s="45" t="str">
        <f>IF(AD2550="","",COUNTIF($AE$1:$AE2549,$AE2550)+RANK($AE2550,$AE$2:$AE$10540,1))</f>
        <v/>
      </c>
      <c r="AG2550" s="45" t="str">
        <f t="shared" si="125"/>
        <v/>
      </c>
      <c r="AH2550" s="45" t="str">
        <f>IF($AD2550="","",COUNTIF($AG$1:$AG2549,$AG2550)+RANK($AG2550,$AG$1:$AG$10539,0))</f>
        <v/>
      </c>
      <c r="AI2550" s="10" t="str">
        <f t="shared" si="126"/>
        <v>2015-16 Upper Deck Canvas #96 Max Domi YG ARI RCP   /   $20</v>
      </c>
      <c r="AJ2550" s="11">
        <v>2015</v>
      </c>
      <c r="AK2550" s="17">
        <v>16</v>
      </c>
      <c r="AL2550" s="12" t="s">
        <v>20</v>
      </c>
      <c r="AM2550" s="10">
        <v>96</v>
      </c>
      <c r="AN2550" s="12" t="s">
        <v>2000</v>
      </c>
      <c r="AO2550" s="9" t="s">
        <v>1953</v>
      </c>
      <c r="AP2550" s="9"/>
      <c r="AQ2550" s="9"/>
      <c r="AR2550" s="14" t="s">
        <v>2129</v>
      </c>
      <c r="AS2550" s="9" t="s">
        <v>1944</v>
      </c>
      <c r="AT2550" s="9"/>
      <c r="AU2550" s="9"/>
      <c r="AV2550" s="13"/>
      <c r="AW2550" s="13"/>
      <c r="AX2550" s="9"/>
      <c r="AY2550" s="9"/>
      <c r="AZ2550" s="9"/>
      <c r="BA2550" s="33">
        <v>20</v>
      </c>
      <c r="BB2550" s="33"/>
      <c r="BC2550" s="36">
        <v>42860</v>
      </c>
      <c r="BD2550" s="12" t="s">
        <v>1771</v>
      </c>
    </row>
    <row r="2551" spans="1:56" s="12" customFormat="1" x14ac:dyDescent="0.2">
      <c r="A2551" s="9" t="str">
        <f>IF(Search!$C$5="","",IF(COUNTA(Inventory!$AP2551)=1,1,""))</f>
        <v/>
      </c>
      <c r="B2551" s="9" t="str">
        <f>IF(Search!$C$4="","",IF(ISNUMBER(SEARCH(Search!$C$4,$AR2551))=TRUE,1,""))</f>
        <v/>
      </c>
      <c r="C2551" s="9" t="str">
        <f>IF(Search!$C$6="x",IF(COUNTA($AQ2551)=1,1,"N"),IF(COUNTA($AQ2551)=1,"N",""))</f>
        <v/>
      </c>
      <c r="D2551" s="9" t="str">
        <f>IF(Search!$O$8="","",IF(ISNUMBER(SEARCH(Search!$O$8,$BD2551))=TRUE,1,""))</f>
        <v/>
      </c>
      <c r="E2551" s="9" t="str">
        <f>IF(Search!$C$7="","",IF(ISNUMBER(SEARCH(Search!$C$7,$AN2551))=TRUE,1,""))</f>
        <v/>
      </c>
      <c r="F2551" s="9" t="str">
        <f>IF(Search!$C$8="","",IF(ISNUMBER(SEARCH(Search!$C$8,$AO2551))=TRUE,1,""))</f>
        <v/>
      </c>
      <c r="G2551" s="9" t="str">
        <f>IF(Search!$F$4="","",IF(Inventory!$AJ2551&lt;Search!$F$4,"",1))</f>
        <v/>
      </c>
      <c r="H2551" s="9" t="str">
        <f>IF(Search!$F$5="","",IF(Inventory!$AJ2551&gt;Search!$F$5,"",1))</f>
        <v/>
      </c>
      <c r="I2551" s="9" t="str">
        <f>IF(Search!$F$7="","",IF(Search!$F$8="",IF(ISNUMBER(SEARCH(Search!$F$7,$AL2551))=TRUE,1,""),""))</f>
        <v/>
      </c>
      <c r="J2551" s="9" t="str">
        <f>IF($AL2551=Search!$F$8,1,"")</f>
        <v/>
      </c>
      <c r="K2551" s="9" t="str">
        <f>IF(Search!$I$4="","",IF(COUNTA($AS2551)=1,IF(Search!$I$4="N","N",1),""))</f>
        <v/>
      </c>
      <c r="L2551" s="9" t="str">
        <f>IF(Search!$I$5="","",IF($AS2551="RC",1,""))</f>
        <v/>
      </c>
      <c r="M2551" s="9" t="str">
        <f>IF(Search!$I$6="","",IF($AS2551="RCP",1,""))</f>
        <v/>
      </c>
      <c r="N2551" s="9" t="str">
        <f>IF(Search!$I$8="","",IF(COUNTA($AT2551)=1,IF(Search!$I$8="N","N",1),""))</f>
        <v/>
      </c>
      <c r="O2551" s="9" t="str">
        <f>IF(Search!$L$4="","",IF(COUNTA($AU2551)=1,IF(Search!$L$4="N","N",1),""))</f>
        <v/>
      </c>
      <c r="P2551" s="9" t="str">
        <f>IF(Search!$L$5="","",IF(ISNUMBER(SEARCH("Jersey",$AU2551))=TRUE,IF(Search!$L$5="N","N",1),""))</f>
        <v/>
      </c>
      <c r="Q2551" s="9" t="str">
        <f>IF(Search!$L$6="","",IF(ISNUMBER(SEARCH("Patch",$AU2551))=TRUE,IF(Search!$L$6="N","N",1),""))</f>
        <v/>
      </c>
      <c r="R2551" s="9" t="str">
        <f>IF(Search!$L$7="","",IF(ISNUMBER(SEARCH("Shield",$AU2551))=TRUE,IF(Search!$L$7="N","N",1),""))</f>
        <v/>
      </c>
      <c r="S2551" s="9" t="str">
        <f>IF(Search!$L$8="","",IF(ISNUMBER(SEARCH("Stick",$AU2551))=TRUE,IF(Search!$L$8="N","N",1),""))</f>
        <v/>
      </c>
      <c r="T2551" s="9" t="str">
        <f>IF(Search!$O$4="","",IF(COUNTA($AW2551)=1,IF(Search!$O$4="N","N",1),""))</f>
        <v/>
      </c>
      <c r="U2551" s="9" t="str">
        <f>IF(Search!$O$5="","",IF($AW2551="","",IF($AW2551&lt;Search!$O$5,"",1)))</f>
        <v/>
      </c>
      <c r="V2551" s="9" t="str">
        <f>IF(Search!$O$6="","",IF($AW2551="","",IF($AW2551&gt;Search!$O$6,"",1)))</f>
        <v/>
      </c>
      <c r="W2551" s="9" t="str">
        <f>IF(Search!$U$4="","",IF($AX2551="","",1))</f>
        <v/>
      </c>
      <c r="X2551" s="9" t="str">
        <f>IF(Search!$U$5="","",IF(ISNUMBER(SEARCH(Search!$U$5,$AX2551))=TRUE,IF(Search!$U$5="N","N",1),""))</f>
        <v/>
      </c>
      <c r="Y2551" s="9" t="str">
        <f>IF(Search!$U$6="","",IF($AY2551&lt;Search!$U$6,"",1))</f>
        <v/>
      </c>
      <c r="Z2551" s="9" t="str">
        <f>IF(Search!$R$4="","",IF(Inventory!$BA2551&lt;Search!$R$4,"",1))</f>
        <v/>
      </c>
      <c r="AA2551" s="9" t="str">
        <f>IF(Search!$R$5="","",IF($BA2551&gt;Search!$R$5,"",1))</f>
        <v/>
      </c>
      <c r="AB2551" s="9" t="str">
        <f>IF(Search!$R$6="","",IF($BB2551&lt;Search!$R$6,"",1))</f>
        <v/>
      </c>
      <c r="AC2551" s="9" t="str">
        <f>IF(Search!$R$7="","",IF($BB2551&lt;Search!$R$7,"",1))</f>
        <v/>
      </c>
      <c r="AD2551" s="45" t="str">
        <f>IF(COUNTIF($A2551:$AC2551,"n")&gt;0,"",IF(SUM($A2551:$AC2551)=COUNTA(Search!$C$4:$C$8,Search!$F$4:$F$8,Search!$I$4:$I$6,Search!$I$8,Search!$L$4:$L$8,Search!$O$4:$O$8,Search!$R$4:$R$7,Search!$U$4:$U$7)-COUNTIF(Search!$C$4:$U$7,"n"),1+LARGE($AD$1:AD2550,1),""))</f>
        <v/>
      </c>
      <c r="AE2551" s="45" t="str">
        <f t="shared" si="124"/>
        <v/>
      </c>
      <c r="AF2551" s="45" t="str">
        <f>IF(AD2551="","",COUNTIF($AE$1:$AE2550,$AE2551)+RANK($AE2551,$AE$2:$AE$10540,1))</f>
        <v/>
      </c>
      <c r="AG2551" s="45" t="str">
        <f t="shared" si="125"/>
        <v/>
      </c>
      <c r="AH2551" s="45" t="str">
        <f>IF($AD2551="","",COUNTIF($AG$1:$AG2550,$AG2551)+RANK($AG2551,$AG$1:$AG$10539,0))</f>
        <v/>
      </c>
      <c r="AI2551" s="10" t="str">
        <f t="shared" si="126"/>
        <v>2015-16 Upper Deck Canvas #97 Kevin Fiala YG NAS RCP   /   $10</v>
      </c>
      <c r="AJ2551" s="11">
        <v>2015</v>
      </c>
      <c r="AK2551" s="17">
        <v>16</v>
      </c>
      <c r="AL2551" s="12" t="s">
        <v>20</v>
      </c>
      <c r="AM2551" s="10">
        <v>97</v>
      </c>
      <c r="AN2551" s="12" t="s">
        <v>2004</v>
      </c>
      <c r="AO2551" s="9" t="s">
        <v>1948</v>
      </c>
      <c r="AP2551" s="9"/>
      <c r="AQ2551" s="9"/>
      <c r="AR2551" s="14" t="s">
        <v>2129</v>
      </c>
      <c r="AS2551" s="9" t="s">
        <v>1944</v>
      </c>
      <c r="AT2551" s="9"/>
      <c r="AU2551" s="9"/>
      <c r="AV2551" s="13"/>
      <c r="AW2551" s="13"/>
      <c r="AX2551" s="9"/>
      <c r="AY2551" s="9"/>
      <c r="AZ2551" s="9"/>
      <c r="BA2551" s="33">
        <v>10</v>
      </c>
      <c r="BB2551" s="33"/>
      <c r="BC2551" s="36">
        <v>42860</v>
      </c>
      <c r="BD2551" s="12" t="s">
        <v>1771</v>
      </c>
    </row>
    <row r="2552" spans="1:56" s="12" customFormat="1" x14ac:dyDescent="0.2">
      <c r="A2552" s="9" t="str">
        <f>IF(Search!$C$5="","",IF(COUNTA(Inventory!$AP2552)=1,1,""))</f>
        <v/>
      </c>
      <c r="B2552" s="9" t="str">
        <f>IF(Search!$C$4="","",IF(ISNUMBER(SEARCH(Search!$C$4,$AR2552))=TRUE,1,""))</f>
        <v/>
      </c>
      <c r="C2552" s="9" t="str">
        <f>IF(Search!$C$6="x",IF(COUNTA($AQ2552)=1,1,"N"),IF(COUNTA($AQ2552)=1,"N",""))</f>
        <v/>
      </c>
      <c r="D2552" s="9" t="str">
        <f>IF(Search!$O$8="","",IF(ISNUMBER(SEARCH(Search!$O$8,$BD2552))=TRUE,1,""))</f>
        <v/>
      </c>
      <c r="E2552" s="9" t="str">
        <f>IF(Search!$C$7="","",IF(ISNUMBER(SEARCH(Search!$C$7,$AN2552))=TRUE,1,""))</f>
        <v/>
      </c>
      <c r="F2552" s="9" t="str">
        <f>IF(Search!$C$8="","",IF(ISNUMBER(SEARCH(Search!$C$8,$AO2552))=TRUE,1,""))</f>
        <v/>
      </c>
      <c r="G2552" s="9" t="str">
        <f>IF(Search!$F$4="","",IF(Inventory!$AJ2552&lt;Search!$F$4,"",1))</f>
        <v/>
      </c>
      <c r="H2552" s="9" t="str">
        <f>IF(Search!$F$5="","",IF(Inventory!$AJ2552&gt;Search!$F$5,"",1))</f>
        <v/>
      </c>
      <c r="I2552" s="9" t="str">
        <f>IF(Search!$F$7="","",IF(Search!$F$8="",IF(ISNUMBER(SEARCH(Search!$F$7,$AL2552))=TRUE,1,""),""))</f>
        <v/>
      </c>
      <c r="J2552" s="9" t="str">
        <f>IF($AL2552=Search!$F$8,1,"")</f>
        <v/>
      </c>
      <c r="K2552" s="9" t="str">
        <f>IF(Search!$I$4="","",IF(COUNTA($AS2552)=1,IF(Search!$I$4="N","N",1),""))</f>
        <v/>
      </c>
      <c r="L2552" s="9" t="str">
        <f>IF(Search!$I$5="","",IF($AS2552="RC",1,""))</f>
        <v/>
      </c>
      <c r="M2552" s="9" t="str">
        <f>IF(Search!$I$6="","",IF($AS2552="RCP",1,""))</f>
        <v/>
      </c>
      <c r="N2552" s="9" t="str">
        <f>IF(Search!$I$8="","",IF(COUNTA($AT2552)=1,IF(Search!$I$8="N","N",1),""))</f>
        <v/>
      </c>
      <c r="O2552" s="9" t="str">
        <f>IF(Search!$L$4="","",IF(COUNTA($AU2552)=1,IF(Search!$L$4="N","N",1),""))</f>
        <v/>
      </c>
      <c r="P2552" s="9" t="str">
        <f>IF(Search!$L$5="","",IF(ISNUMBER(SEARCH("Jersey",$AU2552))=TRUE,IF(Search!$L$5="N","N",1),""))</f>
        <v/>
      </c>
      <c r="Q2552" s="9" t="str">
        <f>IF(Search!$L$6="","",IF(ISNUMBER(SEARCH("Patch",$AU2552))=TRUE,IF(Search!$L$6="N","N",1),""))</f>
        <v/>
      </c>
      <c r="R2552" s="9" t="str">
        <f>IF(Search!$L$7="","",IF(ISNUMBER(SEARCH("Shield",$AU2552))=TRUE,IF(Search!$L$7="N","N",1),""))</f>
        <v/>
      </c>
      <c r="S2552" s="9" t="str">
        <f>IF(Search!$L$8="","",IF(ISNUMBER(SEARCH("Stick",$AU2552))=TRUE,IF(Search!$L$8="N","N",1),""))</f>
        <v/>
      </c>
      <c r="T2552" s="9" t="str">
        <f>IF(Search!$O$4="","",IF(COUNTA($AW2552)=1,IF(Search!$O$4="N","N",1),""))</f>
        <v/>
      </c>
      <c r="U2552" s="9" t="str">
        <f>IF(Search!$O$5="","",IF($AW2552="","",IF($AW2552&lt;Search!$O$5,"",1)))</f>
        <v/>
      </c>
      <c r="V2552" s="9" t="str">
        <f>IF(Search!$O$6="","",IF($AW2552="","",IF($AW2552&gt;Search!$O$6,"",1)))</f>
        <v/>
      </c>
      <c r="W2552" s="9" t="str">
        <f>IF(Search!$U$4="","",IF($AX2552="","",1))</f>
        <v/>
      </c>
      <c r="X2552" s="9" t="str">
        <f>IF(Search!$U$5="","",IF(ISNUMBER(SEARCH(Search!$U$5,$AX2552))=TRUE,IF(Search!$U$5="N","N",1),""))</f>
        <v/>
      </c>
      <c r="Y2552" s="9" t="str">
        <f>IF(Search!$U$6="","",IF($AY2552&lt;Search!$U$6,"",1))</f>
        <v/>
      </c>
      <c r="Z2552" s="9" t="str">
        <f>IF(Search!$R$4="","",IF(Inventory!$BA2552&lt;Search!$R$4,"",1))</f>
        <v/>
      </c>
      <c r="AA2552" s="9" t="str">
        <f>IF(Search!$R$5="","",IF($BA2552&gt;Search!$R$5,"",1))</f>
        <v/>
      </c>
      <c r="AB2552" s="9" t="str">
        <f>IF(Search!$R$6="","",IF($BB2552&lt;Search!$R$6,"",1))</f>
        <v/>
      </c>
      <c r="AC2552" s="9" t="str">
        <f>IF(Search!$R$7="","",IF($BB2552&lt;Search!$R$7,"",1))</f>
        <v/>
      </c>
      <c r="AD2552" s="45" t="str">
        <f>IF(COUNTIF($A2552:$AC2552,"n")&gt;0,"",IF(SUM($A2552:$AC2552)=COUNTA(Search!$C$4:$C$8,Search!$F$4:$F$8,Search!$I$4:$I$6,Search!$I$8,Search!$L$4:$L$8,Search!$O$4:$O$8,Search!$R$4:$R$7,Search!$U$4:$U$7)-COUNTIF(Search!$C$4:$U$7,"n"),1+LARGE($AD$1:AD2551,1),""))</f>
        <v/>
      </c>
      <c r="AE2552" s="45" t="str">
        <f t="shared" si="124"/>
        <v/>
      </c>
      <c r="AF2552" s="45" t="str">
        <f>IF(AD2552="","",COUNTIF($AE$1:$AE2551,$AE2552)+RANK($AE2552,$AE$2:$AE$10540,1))</f>
        <v/>
      </c>
      <c r="AG2552" s="45" t="str">
        <f t="shared" si="125"/>
        <v/>
      </c>
      <c r="AH2552" s="45" t="str">
        <f>IF($AD2552="","",COUNTIF($AG$1:$AG2551,$AG2552)+RANK($AG2552,$AG$1:$AG$10539,0))</f>
        <v/>
      </c>
      <c r="AI2552" s="10" t="str">
        <f t="shared" si="126"/>
        <v>2015-16 Upper Deck Canvas #103 Colin Miller YG BOS RCP   /   $8</v>
      </c>
      <c r="AJ2552" s="11">
        <v>2015</v>
      </c>
      <c r="AK2552" s="17">
        <v>16</v>
      </c>
      <c r="AL2552" s="12" t="s">
        <v>20</v>
      </c>
      <c r="AM2552" s="10">
        <v>103</v>
      </c>
      <c r="AN2552" s="12" t="s">
        <v>2043</v>
      </c>
      <c r="AO2552" s="9" t="s">
        <v>1923</v>
      </c>
      <c r="AP2552" s="9"/>
      <c r="AQ2552" s="9"/>
      <c r="AR2552" s="14" t="s">
        <v>2129</v>
      </c>
      <c r="AS2552" s="9" t="s">
        <v>1944</v>
      </c>
      <c r="AT2552" s="9"/>
      <c r="AU2552" s="9"/>
      <c r="AV2552" s="13"/>
      <c r="AW2552" s="13"/>
      <c r="AX2552" s="9"/>
      <c r="AY2552" s="9"/>
      <c r="AZ2552" s="9"/>
      <c r="BA2552" s="33">
        <v>8</v>
      </c>
      <c r="BB2552" s="33"/>
      <c r="BC2552" s="36">
        <v>42860</v>
      </c>
      <c r="BD2552" s="12" t="s">
        <v>1771</v>
      </c>
    </row>
    <row r="2553" spans="1:56" s="12" customFormat="1" x14ac:dyDescent="0.2">
      <c r="A2553" s="9" t="str">
        <f>IF(Search!$C$5="","",IF(COUNTA(Inventory!$AP2553)=1,1,""))</f>
        <v/>
      </c>
      <c r="B2553" s="9" t="str">
        <f>IF(Search!$C$4="","",IF(ISNUMBER(SEARCH(Search!$C$4,$AR2553))=TRUE,1,""))</f>
        <v/>
      </c>
      <c r="C2553" s="9" t="str">
        <f>IF(Search!$C$6="x",IF(COUNTA($AQ2553)=1,1,"N"),IF(COUNTA($AQ2553)=1,"N",""))</f>
        <v/>
      </c>
      <c r="D2553" s="9" t="str">
        <f>IF(Search!$O$8="","",IF(ISNUMBER(SEARCH(Search!$O$8,$BD2553))=TRUE,1,""))</f>
        <v/>
      </c>
      <c r="E2553" s="9" t="str">
        <f>IF(Search!$C$7="","",IF(ISNUMBER(SEARCH(Search!$C$7,$AN2553))=TRUE,1,""))</f>
        <v/>
      </c>
      <c r="F2553" s="9" t="str">
        <f>IF(Search!$C$8="","",IF(ISNUMBER(SEARCH(Search!$C$8,$AO2553))=TRUE,1,""))</f>
        <v/>
      </c>
      <c r="G2553" s="9" t="str">
        <f>IF(Search!$F$4="","",IF(Inventory!$AJ2553&lt;Search!$F$4,"",1))</f>
        <v/>
      </c>
      <c r="H2553" s="9" t="str">
        <f>IF(Search!$F$5="","",IF(Inventory!$AJ2553&gt;Search!$F$5,"",1))</f>
        <v/>
      </c>
      <c r="I2553" s="9" t="str">
        <f>IF(Search!$F$7="","",IF(Search!$F$8="",IF(ISNUMBER(SEARCH(Search!$F$7,$AL2553))=TRUE,1,""),""))</f>
        <v/>
      </c>
      <c r="J2553" s="9" t="str">
        <f>IF($AL2553=Search!$F$8,1,"")</f>
        <v/>
      </c>
      <c r="K2553" s="9" t="str">
        <f>IF(Search!$I$4="","",IF(COUNTA($AS2553)=1,IF(Search!$I$4="N","N",1),""))</f>
        <v/>
      </c>
      <c r="L2553" s="9" t="str">
        <f>IF(Search!$I$5="","",IF($AS2553="RC",1,""))</f>
        <v/>
      </c>
      <c r="M2553" s="9" t="str">
        <f>IF(Search!$I$6="","",IF($AS2553="RCP",1,""))</f>
        <v/>
      </c>
      <c r="N2553" s="9" t="str">
        <f>IF(Search!$I$8="","",IF(COUNTA($AT2553)=1,IF(Search!$I$8="N","N",1),""))</f>
        <v/>
      </c>
      <c r="O2553" s="9" t="str">
        <f>IF(Search!$L$4="","",IF(COUNTA($AU2553)=1,IF(Search!$L$4="N","N",1),""))</f>
        <v/>
      </c>
      <c r="P2553" s="9" t="str">
        <f>IF(Search!$L$5="","",IF(ISNUMBER(SEARCH("Jersey",$AU2553))=TRUE,IF(Search!$L$5="N","N",1),""))</f>
        <v/>
      </c>
      <c r="Q2553" s="9" t="str">
        <f>IF(Search!$L$6="","",IF(ISNUMBER(SEARCH("Patch",$AU2553))=TRUE,IF(Search!$L$6="N","N",1),""))</f>
        <v/>
      </c>
      <c r="R2553" s="9" t="str">
        <f>IF(Search!$L$7="","",IF(ISNUMBER(SEARCH("Shield",$AU2553))=TRUE,IF(Search!$L$7="N","N",1),""))</f>
        <v/>
      </c>
      <c r="S2553" s="9" t="str">
        <f>IF(Search!$L$8="","",IF(ISNUMBER(SEARCH("Stick",$AU2553))=TRUE,IF(Search!$L$8="N","N",1),""))</f>
        <v/>
      </c>
      <c r="T2553" s="9" t="str">
        <f>IF(Search!$O$4="","",IF(COUNTA($AW2553)=1,IF(Search!$O$4="N","N",1),""))</f>
        <v/>
      </c>
      <c r="U2553" s="9" t="str">
        <f>IF(Search!$O$5="","",IF($AW2553="","",IF($AW2553&lt;Search!$O$5,"",1)))</f>
        <v/>
      </c>
      <c r="V2553" s="9" t="str">
        <f>IF(Search!$O$6="","",IF($AW2553="","",IF($AW2553&gt;Search!$O$6,"",1)))</f>
        <v/>
      </c>
      <c r="W2553" s="9" t="str">
        <f>IF(Search!$U$4="","",IF($AX2553="","",1))</f>
        <v/>
      </c>
      <c r="X2553" s="9" t="str">
        <f>IF(Search!$U$5="","",IF(ISNUMBER(SEARCH(Search!$U$5,$AX2553))=TRUE,IF(Search!$U$5="N","N",1),""))</f>
        <v/>
      </c>
      <c r="Y2553" s="9" t="str">
        <f>IF(Search!$U$6="","",IF($AY2553&lt;Search!$U$6,"",1))</f>
        <v/>
      </c>
      <c r="Z2553" s="9" t="str">
        <f>IF(Search!$R$4="","",IF(Inventory!$BA2553&lt;Search!$R$4,"",1))</f>
        <v/>
      </c>
      <c r="AA2553" s="9" t="str">
        <f>IF(Search!$R$5="","",IF($BA2553&gt;Search!$R$5,"",1))</f>
        <v/>
      </c>
      <c r="AB2553" s="9" t="str">
        <f>IF(Search!$R$6="","",IF($BB2553&lt;Search!$R$6,"",1))</f>
        <v/>
      </c>
      <c r="AC2553" s="9" t="str">
        <f>IF(Search!$R$7="","",IF($BB2553&lt;Search!$R$7,"",1))</f>
        <v/>
      </c>
      <c r="AD2553" s="45" t="str">
        <f>IF(COUNTIF($A2553:$AC2553,"n")&gt;0,"",IF(SUM($A2553:$AC2553)=COUNTA(Search!$C$4:$C$8,Search!$F$4:$F$8,Search!$I$4:$I$6,Search!$I$8,Search!$L$4:$L$8,Search!$O$4:$O$8,Search!$R$4:$R$7,Search!$U$4:$U$7)-COUNTIF(Search!$C$4:$U$7,"n"),1+LARGE($AD$1:AD2552,1),""))</f>
        <v/>
      </c>
      <c r="AE2553" s="45" t="str">
        <f t="shared" si="124"/>
        <v/>
      </c>
      <c r="AF2553" s="45" t="str">
        <f>IF(AD2553="","",COUNTIF($AE$1:$AE2552,$AE2553)+RANK($AE2553,$AE$2:$AE$10540,1))</f>
        <v/>
      </c>
      <c r="AG2553" s="45" t="str">
        <f t="shared" si="125"/>
        <v/>
      </c>
      <c r="AH2553" s="45" t="str">
        <f>IF($AD2553="","",COUNTIF($AG$1:$AG2552,$AG2553)+RANK($AG2553,$AG$1:$AG$10539,0))</f>
        <v/>
      </c>
      <c r="AI2553" s="10" t="str">
        <f t="shared" si="126"/>
        <v>2015-16 Upper Deck Canvas #115 Oscar Lindberg YG NYR RCP   /   $10</v>
      </c>
      <c r="AJ2553" s="11">
        <v>2015</v>
      </c>
      <c r="AK2553" s="17">
        <v>16</v>
      </c>
      <c r="AL2553" s="12" t="s">
        <v>20</v>
      </c>
      <c r="AM2553" s="10">
        <v>115</v>
      </c>
      <c r="AN2553" s="12" t="s">
        <v>2030</v>
      </c>
      <c r="AO2553" s="9" t="s">
        <v>1905</v>
      </c>
      <c r="AP2553" s="9"/>
      <c r="AQ2553" s="9"/>
      <c r="AR2553" s="14" t="s">
        <v>2129</v>
      </c>
      <c r="AS2553" s="9" t="s">
        <v>1944</v>
      </c>
      <c r="AT2553" s="9"/>
      <c r="AU2553" s="9"/>
      <c r="AV2553" s="13"/>
      <c r="AW2553" s="13"/>
      <c r="AX2553" s="9"/>
      <c r="AY2553" s="9"/>
      <c r="AZ2553" s="9"/>
      <c r="BA2553" s="33">
        <v>10</v>
      </c>
      <c r="BB2553" s="33"/>
      <c r="BC2553" s="36">
        <v>42860</v>
      </c>
      <c r="BD2553" s="12" t="s">
        <v>1771</v>
      </c>
    </row>
    <row r="2554" spans="1:56" s="12" customFormat="1" x14ac:dyDescent="0.2">
      <c r="A2554" s="9" t="str">
        <f>IF(Search!$C$5="","",IF(COUNTA(Inventory!$AP2554)=1,1,""))</f>
        <v/>
      </c>
      <c r="B2554" s="9" t="str">
        <f>IF(Search!$C$4="","",IF(ISNUMBER(SEARCH(Search!$C$4,$AR2554))=TRUE,1,""))</f>
        <v/>
      </c>
      <c r="C2554" s="9" t="str">
        <f>IF(Search!$C$6="x",IF(COUNTA($AQ2554)=1,1,"N"),IF(COUNTA($AQ2554)=1,"N",""))</f>
        <v/>
      </c>
      <c r="D2554" s="9" t="str">
        <f>IF(Search!$O$8="","",IF(ISNUMBER(SEARCH(Search!$O$8,$BD2554))=TRUE,1,""))</f>
        <v/>
      </c>
      <c r="E2554" s="9" t="str">
        <f>IF(Search!$C$7="","",IF(ISNUMBER(SEARCH(Search!$C$7,$AN2554))=TRUE,1,""))</f>
        <v/>
      </c>
      <c r="F2554" s="9" t="str">
        <f>IF(Search!$C$8="","",IF(ISNUMBER(SEARCH(Search!$C$8,$AO2554))=TRUE,1,""))</f>
        <v/>
      </c>
      <c r="G2554" s="9" t="str">
        <f>IF(Search!$F$4="","",IF(Inventory!$AJ2554&lt;Search!$F$4,"",1))</f>
        <v/>
      </c>
      <c r="H2554" s="9" t="str">
        <f>IF(Search!$F$5="","",IF(Inventory!$AJ2554&gt;Search!$F$5,"",1))</f>
        <v/>
      </c>
      <c r="I2554" s="9" t="str">
        <f>IF(Search!$F$7="","",IF(Search!$F$8="",IF(ISNUMBER(SEARCH(Search!$F$7,$AL2554))=TRUE,1,""),""))</f>
        <v/>
      </c>
      <c r="J2554" s="9" t="str">
        <f>IF($AL2554=Search!$F$8,1,"")</f>
        <v/>
      </c>
      <c r="K2554" s="9" t="str">
        <f>IF(Search!$I$4="","",IF(COUNTA($AS2554)=1,IF(Search!$I$4="N","N",1),""))</f>
        <v/>
      </c>
      <c r="L2554" s="9" t="str">
        <f>IF(Search!$I$5="","",IF($AS2554="RC",1,""))</f>
        <v/>
      </c>
      <c r="M2554" s="9" t="str">
        <f>IF(Search!$I$6="","",IF($AS2554="RCP",1,""))</f>
        <v/>
      </c>
      <c r="N2554" s="9" t="str">
        <f>IF(Search!$I$8="","",IF(COUNTA($AT2554)=1,IF(Search!$I$8="N","N",1),""))</f>
        <v/>
      </c>
      <c r="O2554" s="9" t="str">
        <f>IF(Search!$L$4="","",IF(COUNTA($AU2554)=1,IF(Search!$L$4="N","N",1),""))</f>
        <v/>
      </c>
      <c r="P2554" s="9" t="str">
        <f>IF(Search!$L$5="","",IF(ISNUMBER(SEARCH("Jersey",$AU2554))=TRUE,IF(Search!$L$5="N","N",1),""))</f>
        <v/>
      </c>
      <c r="Q2554" s="9" t="str">
        <f>IF(Search!$L$6="","",IF(ISNUMBER(SEARCH("Patch",$AU2554))=TRUE,IF(Search!$L$6="N","N",1),""))</f>
        <v/>
      </c>
      <c r="R2554" s="9" t="str">
        <f>IF(Search!$L$7="","",IF(ISNUMBER(SEARCH("Shield",$AU2554))=TRUE,IF(Search!$L$7="N","N",1),""))</f>
        <v/>
      </c>
      <c r="S2554" s="9" t="str">
        <f>IF(Search!$L$8="","",IF(ISNUMBER(SEARCH("Stick",$AU2554))=TRUE,IF(Search!$L$8="N","N",1),""))</f>
        <v/>
      </c>
      <c r="T2554" s="9" t="str">
        <f>IF(Search!$O$4="","",IF(COUNTA($AW2554)=1,IF(Search!$O$4="N","N",1),""))</f>
        <v/>
      </c>
      <c r="U2554" s="9" t="str">
        <f>IF(Search!$O$5="","",IF($AW2554="","",IF($AW2554&lt;Search!$O$5,"",1)))</f>
        <v/>
      </c>
      <c r="V2554" s="9" t="str">
        <f>IF(Search!$O$6="","",IF($AW2554="","",IF($AW2554&gt;Search!$O$6,"",1)))</f>
        <v/>
      </c>
      <c r="W2554" s="9" t="str">
        <f>IF(Search!$U$4="","",IF($AX2554="","",1))</f>
        <v/>
      </c>
      <c r="X2554" s="9" t="str">
        <f>IF(Search!$U$5="","",IF(ISNUMBER(SEARCH(Search!$U$5,$AX2554))=TRUE,IF(Search!$U$5="N","N",1),""))</f>
        <v/>
      </c>
      <c r="Y2554" s="9" t="str">
        <f>IF(Search!$U$6="","",IF($AY2554&lt;Search!$U$6,"",1))</f>
        <v/>
      </c>
      <c r="Z2554" s="9" t="str">
        <f>IF(Search!$R$4="","",IF(Inventory!$BA2554&lt;Search!$R$4,"",1))</f>
        <v/>
      </c>
      <c r="AA2554" s="9" t="str">
        <f>IF(Search!$R$5="","",IF($BA2554&gt;Search!$R$5,"",1))</f>
        <v/>
      </c>
      <c r="AB2554" s="9" t="str">
        <f>IF(Search!$R$6="","",IF($BB2554&lt;Search!$R$6,"",1))</f>
        <v/>
      </c>
      <c r="AC2554" s="9" t="str">
        <f>IF(Search!$R$7="","",IF($BB2554&lt;Search!$R$7,"",1))</f>
        <v/>
      </c>
      <c r="AD2554" s="45" t="str">
        <f>IF(COUNTIF($A2554:$AC2554,"n")&gt;0,"",IF(SUM($A2554:$AC2554)=COUNTA(Search!$C$4:$C$8,Search!$F$4:$F$8,Search!$I$4:$I$6,Search!$I$8,Search!$L$4:$L$8,Search!$O$4:$O$8,Search!$R$4:$R$7,Search!$U$4:$U$7)-COUNTIF(Search!$C$4:$U$7,"n"),1+LARGE($AD$1:AD2553,1),""))</f>
        <v/>
      </c>
      <c r="AE2554" s="45" t="str">
        <f t="shared" si="124"/>
        <v/>
      </c>
      <c r="AF2554" s="45" t="str">
        <f>IF(AD2554="","",COUNTIF($AE$1:$AE2553,$AE2554)+RANK($AE2554,$AE$2:$AE$10540,1))</f>
        <v/>
      </c>
      <c r="AG2554" s="45" t="str">
        <f t="shared" si="125"/>
        <v/>
      </c>
      <c r="AH2554" s="45" t="str">
        <f>IF($AD2554="","",COUNTIF($AG$1:$AG2553,$AG2554)+RANK($AG2554,$AG$1:$AG$10539,0))</f>
        <v/>
      </c>
      <c r="AI2554" s="10" t="str">
        <f t="shared" si="126"/>
        <v>2015-16 Upper Deck Canvas #121 Ryan Getzlaf ANA    /   $2.5</v>
      </c>
      <c r="AJ2554" s="11">
        <v>2015</v>
      </c>
      <c r="AK2554" s="17">
        <v>16</v>
      </c>
      <c r="AL2554" s="12" t="s">
        <v>20</v>
      </c>
      <c r="AM2554" s="10">
        <v>121</v>
      </c>
      <c r="AN2554" s="12" t="s">
        <v>551</v>
      </c>
      <c r="AO2554" s="9" t="s">
        <v>1915</v>
      </c>
      <c r="AP2554" s="9"/>
      <c r="AQ2554" s="9"/>
      <c r="AR2554" s="14" t="s">
        <v>2129</v>
      </c>
      <c r="AS2554" s="9"/>
      <c r="AT2554" s="9"/>
      <c r="AU2554" s="9"/>
      <c r="AV2554" s="13"/>
      <c r="AW2554" s="13"/>
      <c r="AX2554" s="9"/>
      <c r="AY2554" s="9"/>
      <c r="AZ2554" s="9"/>
      <c r="BA2554" s="33">
        <v>2.5</v>
      </c>
      <c r="BB2554" s="33"/>
      <c r="BC2554" s="36">
        <v>42860</v>
      </c>
      <c r="BD2554" s="12" t="s">
        <v>1772</v>
      </c>
    </row>
    <row r="2555" spans="1:56" s="12" customFormat="1" x14ac:dyDescent="0.2">
      <c r="A2555" s="9" t="str">
        <f>IF(Search!$C$5="","",IF(COUNTA(Inventory!$AP2555)=1,1,""))</f>
        <v/>
      </c>
      <c r="B2555" s="9" t="str">
        <f>IF(Search!$C$4="","",IF(ISNUMBER(SEARCH(Search!$C$4,$AR2555))=TRUE,1,""))</f>
        <v/>
      </c>
      <c r="C2555" s="9" t="str">
        <f>IF(Search!$C$6="x",IF(COUNTA($AQ2555)=1,1,"N"),IF(COUNTA($AQ2555)=1,"N",""))</f>
        <v/>
      </c>
      <c r="D2555" s="9" t="str">
        <f>IF(Search!$O$8="","",IF(ISNUMBER(SEARCH(Search!$O$8,$BD2555))=TRUE,1,""))</f>
        <v/>
      </c>
      <c r="E2555" s="9" t="str">
        <f>IF(Search!$C$7="","",IF(ISNUMBER(SEARCH(Search!$C$7,$AN2555))=TRUE,1,""))</f>
        <v/>
      </c>
      <c r="F2555" s="9" t="str">
        <f>IF(Search!$C$8="","",IF(ISNUMBER(SEARCH(Search!$C$8,$AO2555))=TRUE,1,""))</f>
        <v/>
      </c>
      <c r="G2555" s="9" t="str">
        <f>IF(Search!$F$4="","",IF(Inventory!$AJ2555&lt;Search!$F$4,"",1))</f>
        <v/>
      </c>
      <c r="H2555" s="9" t="str">
        <f>IF(Search!$F$5="","",IF(Inventory!$AJ2555&gt;Search!$F$5,"",1))</f>
        <v/>
      </c>
      <c r="I2555" s="9" t="str">
        <f>IF(Search!$F$7="","",IF(Search!$F$8="",IF(ISNUMBER(SEARCH(Search!$F$7,$AL2555))=TRUE,1,""),""))</f>
        <v/>
      </c>
      <c r="J2555" s="9" t="str">
        <f>IF($AL2555=Search!$F$8,1,"")</f>
        <v/>
      </c>
      <c r="K2555" s="9" t="str">
        <f>IF(Search!$I$4="","",IF(COUNTA($AS2555)=1,IF(Search!$I$4="N","N",1),""))</f>
        <v/>
      </c>
      <c r="L2555" s="9" t="str">
        <f>IF(Search!$I$5="","",IF($AS2555="RC",1,""))</f>
        <v/>
      </c>
      <c r="M2555" s="9" t="str">
        <f>IF(Search!$I$6="","",IF($AS2555="RCP",1,""))</f>
        <v/>
      </c>
      <c r="N2555" s="9" t="str">
        <f>IF(Search!$I$8="","",IF(COUNTA($AT2555)=1,IF(Search!$I$8="N","N",1),""))</f>
        <v/>
      </c>
      <c r="O2555" s="9" t="str">
        <f>IF(Search!$L$4="","",IF(COUNTA($AU2555)=1,IF(Search!$L$4="N","N",1),""))</f>
        <v/>
      </c>
      <c r="P2555" s="9" t="str">
        <f>IF(Search!$L$5="","",IF(ISNUMBER(SEARCH("Jersey",$AU2555))=TRUE,IF(Search!$L$5="N","N",1),""))</f>
        <v/>
      </c>
      <c r="Q2555" s="9" t="str">
        <f>IF(Search!$L$6="","",IF(ISNUMBER(SEARCH("Patch",$AU2555))=TRUE,IF(Search!$L$6="N","N",1),""))</f>
        <v/>
      </c>
      <c r="R2555" s="9" t="str">
        <f>IF(Search!$L$7="","",IF(ISNUMBER(SEARCH("Shield",$AU2555))=TRUE,IF(Search!$L$7="N","N",1),""))</f>
        <v/>
      </c>
      <c r="S2555" s="9" t="str">
        <f>IF(Search!$L$8="","",IF(ISNUMBER(SEARCH("Stick",$AU2555))=TRUE,IF(Search!$L$8="N","N",1),""))</f>
        <v/>
      </c>
      <c r="T2555" s="9" t="str">
        <f>IF(Search!$O$4="","",IF(COUNTA($AW2555)=1,IF(Search!$O$4="N","N",1),""))</f>
        <v/>
      </c>
      <c r="U2555" s="9" t="str">
        <f>IF(Search!$O$5="","",IF($AW2555="","",IF($AW2555&lt;Search!$O$5,"",1)))</f>
        <v/>
      </c>
      <c r="V2555" s="9" t="str">
        <f>IF(Search!$O$6="","",IF($AW2555="","",IF($AW2555&gt;Search!$O$6,"",1)))</f>
        <v/>
      </c>
      <c r="W2555" s="9" t="str">
        <f>IF(Search!$U$4="","",IF($AX2555="","",1))</f>
        <v/>
      </c>
      <c r="X2555" s="9" t="str">
        <f>IF(Search!$U$5="","",IF(ISNUMBER(SEARCH(Search!$U$5,$AX2555))=TRUE,IF(Search!$U$5="N","N",1),""))</f>
        <v/>
      </c>
      <c r="Y2555" s="9" t="str">
        <f>IF(Search!$U$6="","",IF($AY2555&lt;Search!$U$6,"",1))</f>
        <v/>
      </c>
      <c r="Z2555" s="9" t="str">
        <f>IF(Search!$R$4="","",IF(Inventory!$BA2555&lt;Search!$R$4,"",1))</f>
        <v/>
      </c>
      <c r="AA2555" s="9" t="str">
        <f>IF(Search!$R$5="","",IF($BA2555&gt;Search!$R$5,"",1))</f>
        <v/>
      </c>
      <c r="AB2555" s="9" t="str">
        <f>IF(Search!$R$6="","",IF($BB2555&lt;Search!$R$6,"",1))</f>
        <v/>
      </c>
      <c r="AC2555" s="9" t="str">
        <f>IF(Search!$R$7="","",IF($BB2555&lt;Search!$R$7,"",1))</f>
        <v/>
      </c>
      <c r="AD2555" s="45" t="str">
        <f>IF(COUNTIF($A2555:$AC2555,"n")&gt;0,"",IF(SUM($A2555:$AC2555)=COUNTA(Search!$C$4:$C$8,Search!$F$4:$F$8,Search!$I$4:$I$6,Search!$I$8,Search!$L$4:$L$8,Search!$O$4:$O$8,Search!$R$4:$R$7,Search!$U$4:$U$7)-COUNTIF(Search!$C$4:$U$7,"n"),1+LARGE($AD$1:AD2554,1),""))</f>
        <v/>
      </c>
      <c r="AE2555" s="45" t="str">
        <f t="shared" si="124"/>
        <v/>
      </c>
      <c r="AF2555" s="45" t="str">
        <f>IF(AD2555="","",COUNTIF($AE$1:$AE2554,$AE2555)+RANK($AE2555,$AE$2:$AE$10540,1))</f>
        <v/>
      </c>
      <c r="AG2555" s="45" t="str">
        <f t="shared" si="125"/>
        <v/>
      </c>
      <c r="AH2555" s="45" t="str">
        <f>IF($AD2555="","",COUNTIF($AG$1:$AG2554,$AG2555)+RANK($AG2555,$AG$1:$AG$10539,0))</f>
        <v/>
      </c>
      <c r="AI2555" s="10" t="str">
        <f t="shared" si="126"/>
        <v>2015-16 Upper Deck Canvas #122 Frederik Andersen ANA    /   $2</v>
      </c>
      <c r="AJ2555" s="11">
        <v>2015</v>
      </c>
      <c r="AK2555" s="17">
        <v>16</v>
      </c>
      <c r="AL2555" s="12" t="s">
        <v>20</v>
      </c>
      <c r="AM2555" s="10">
        <v>122</v>
      </c>
      <c r="AN2555" s="12" t="s">
        <v>1584</v>
      </c>
      <c r="AO2555" s="9" t="s">
        <v>1915</v>
      </c>
      <c r="AP2555" s="9"/>
      <c r="AQ2555" s="9"/>
      <c r="AR2555" s="14" t="s">
        <v>2129</v>
      </c>
      <c r="AS2555" s="9"/>
      <c r="AT2555" s="9"/>
      <c r="AU2555" s="9"/>
      <c r="AV2555" s="13"/>
      <c r="AW2555" s="13"/>
      <c r="AX2555" s="9"/>
      <c r="AY2555" s="9"/>
      <c r="AZ2555" s="9"/>
      <c r="BA2555" s="33">
        <v>2</v>
      </c>
      <c r="BB2555" s="33"/>
      <c r="BC2555" s="36">
        <v>42860</v>
      </c>
      <c r="BD2555" s="12" t="s">
        <v>1772</v>
      </c>
    </row>
    <row r="2556" spans="1:56" s="12" customFormat="1" x14ac:dyDescent="0.2">
      <c r="A2556" s="9" t="str">
        <f>IF(Search!$C$5="","",IF(COUNTA(Inventory!$AP2556)=1,1,""))</f>
        <v/>
      </c>
      <c r="B2556" s="9" t="str">
        <f>IF(Search!$C$4="","",IF(ISNUMBER(SEARCH(Search!$C$4,$AR2556))=TRUE,1,""))</f>
        <v/>
      </c>
      <c r="C2556" s="9" t="str">
        <f>IF(Search!$C$6="x",IF(COUNTA($AQ2556)=1,1,"N"),IF(COUNTA($AQ2556)=1,"N",""))</f>
        <v/>
      </c>
      <c r="D2556" s="9" t="str">
        <f>IF(Search!$O$8="","",IF(ISNUMBER(SEARCH(Search!$O$8,$BD2556))=TRUE,1,""))</f>
        <v/>
      </c>
      <c r="E2556" s="9" t="str">
        <f>IF(Search!$C$7="","",IF(ISNUMBER(SEARCH(Search!$C$7,$AN2556))=TRUE,1,""))</f>
        <v/>
      </c>
      <c r="F2556" s="9" t="str">
        <f>IF(Search!$C$8="","",IF(ISNUMBER(SEARCH(Search!$C$8,$AO2556))=TRUE,1,""))</f>
        <v/>
      </c>
      <c r="G2556" s="9" t="str">
        <f>IF(Search!$F$4="","",IF(Inventory!$AJ2556&lt;Search!$F$4,"",1))</f>
        <v/>
      </c>
      <c r="H2556" s="9" t="str">
        <f>IF(Search!$F$5="","",IF(Inventory!$AJ2556&gt;Search!$F$5,"",1))</f>
        <v/>
      </c>
      <c r="I2556" s="9" t="str">
        <f>IF(Search!$F$7="","",IF(Search!$F$8="",IF(ISNUMBER(SEARCH(Search!$F$7,$AL2556))=TRUE,1,""),""))</f>
        <v/>
      </c>
      <c r="J2556" s="9" t="str">
        <f>IF($AL2556=Search!$F$8,1,"")</f>
        <v/>
      </c>
      <c r="K2556" s="9" t="str">
        <f>IF(Search!$I$4="","",IF(COUNTA($AS2556)=1,IF(Search!$I$4="N","N",1),""))</f>
        <v/>
      </c>
      <c r="L2556" s="9" t="str">
        <f>IF(Search!$I$5="","",IF($AS2556="RC",1,""))</f>
        <v/>
      </c>
      <c r="M2556" s="9" t="str">
        <f>IF(Search!$I$6="","",IF($AS2556="RCP",1,""))</f>
        <v/>
      </c>
      <c r="N2556" s="9" t="str">
        <f>IF(Search!$I$8="","",IF(COUNTA($AT2556)=1,IF(Search!$I$8="N","N",1),""))</f>
        <v/>
      </c>
      <c r="O2556" s="9" t="str">
        <f>IF(Search!$L$4="","",IF(COUNTA($AU2556)=1,IF(Search!$L$4="N","N",1),""))</f>
        <v/>
      </c>
      <c r="P2556" s="9" t="str">
        <f>IF(Search!$L$5="","",IF(ISNUMBER(SEARCH("Jersey",$AU2556))=TRUE,IF(Search!$L$5="N","N",1),""))</f>
        <v/>
      </c>
      <c r="Q2556" s="9" t="str">
        <f>IF(Search!$L$6="","",IF(ISNUMBER(SEARCH("Patch",$AU2556))=TRUE,IF(Search!$L$6="N","N",1),""))</f>
        <v/>
      </c>
      <c r="R2556" s="9" t="str">
        <f>IF(Search!$L$7="","",IF(ISNUMBER(SEARCH("Shield",$AU2556))=TRUE,IF(Search!$L$7="N","N",1),""))</f>
        <v/>
      </c>
      <c r="S2556" s="9" t="str">
        <f>IF(Search!$L$8="","",IF(ISNUMBER(SEARCH("Stick",$AU2556))=TRUE,IF(Search!$L$8="N","N",1),""))</f>
        <v/>
      </c>
      <c r="T2556" s="9" t="str">
        <f>IF(Search!$O$4="","",IF(COUNTA($AW2556)=1,IF(Search!$O$4="N","N",1),""))</f>
        <v/>
      </c>
      <c r="U2556" s="9" t="str">
        <f>IF(Search!$O$5="","",IF($AW2556="","",IF($AW2556&lt;Search!$O$5,"",1)))</f>
        <v/>
      </c>
      <c r="V2556" s="9" t="str">
        <f>IF(Search!$O$6="","",IF($AW2556="","",IF($AW2556&gt;Search!$O$6,"",1)))</f>
        <v/>
      </c>
      <c r="W2556" s="9" t="str">
        <f>IF(Search!$U$4="","",IF($AX2556="","",1))</f>
        <v/>
      </c>
      <c r="X2556" s="9" t="str">
        <f>IF(Search!$U$5="","",IF(ISNUMBER(SEARCH(Search!$U$5,$AX2556))=TRUE,IF(Search!$U$5="N","N",1),""))</f>
        <v/>
      </c>
      <c r="Y2556" s="9" t="str">
        <f>IF(Search!$U$6="","",IF($AY2556&lt;Search!$U$6,"",1))</f>
        <v/>
      </c>
      <c r="Z2556" s="9" t="str">
        <f>IF(Search!$R$4="","",IF(Inventory!$BA2556&lt;Search!$R$4,"",1))</f>
        <v/>
      </c>
      <c r="AA2556" s="9" t="str">
        <f>IF(Search!$R$5="","",IF($BA2556&gt;Search!$R$5,"",1))</f>
        <v/>
      </c>
      <c r="AB2556" s="9" t="str">
        <f>IF(Search!$R$6="","",IF($BB2556&lt;Search!$R$6,"",1))</f>
        <v/>
      </c>
      <c r="AC2556" s="9" t="str">
        <f>IF(Search!$R$7="","",IF($BB2556&lt;Search!$R$7,"",1))</f>
        <v/>
      </c>
      <c r="AD2556" s="45" t="str">
        <f>IF(COUNTIF($A2556:$AC2556,"n")&gt;0,"",IF(SUM($A2556:$AC2556)=COUNTA(Search!$C$4:$C$8,Search!$F$4:$F$8,Search!$I$4:$I$6,Search!$I$8,Search!$L$4:$L$8,Search!$O$4:$O$8,Search!$R$4:$R$7,Search!$U$4:$U$7)-COUNTIF(Search!$C$4:$U$7,"n"),1+LARGE($AD$1:AD2555,1),""))</f>
        <v/>
      </c>
      <c r="AE2556" s="45" t="str">
        <f t="shared" si="124"/>
        <v/>
      </c>
      <c r="AF2556" s="45" t="str">
        <f>IF(AD2556="","",COUNTIF($AE$1:$AE2555,$AE2556)+RANK($AE2556,$AE$2:$AE$10540,1))</f>
        <v/>
      </c>
      <c r="AG2556" s="45" t="str">
        <f t="shared" si="125"/>
        <v/>
      </c>
      <c r="AH2556" s="45" t="str">
        <f>IF($AD2556="","",COUNTIF($AG$1:$AG2555,$AG2556)+RANK($AG2556,$AG$1:$AG$10539,0))</f>
        <v/>
      </c>
      <c r="AI2556" s="10" t="str">
        <f t="shared" si="126"/>
        <v>2015-16 Upper Deck Canvas #123 Sami Vatanen ANA    /   $1.5</v>
      </c>
      <c r="AJ2556" s="11">
        <v>2015</v>
      </c>
      <c r="AK2556" s="17">
        <v>16</v>
      </c>
      <c r="AL2556" s="12" t="s">
        <v>20</v>
      </c>
      <c r="AM2556" s="10">
        <v>123</v>
      </c>
      <c r="AN2556" s="12" t="s">
        <v>1541</v>
      </c>
      <c r="AO2556" s="9" t="s">
        <v>1915</v>
      </c>
      <c r="AP2556" s="9"/>
      <c r="AQ2556" s="9"/>
      <c r="AR2556" s="14" t="s">
        <v>2129</v>
      </c>
      <c r="AS2556" s="9"/>
      <c r="AT2556" s="9"/>
      <c r="AU2556" s="9"/>
      <c r="AV2556" s="13"/>
      <c r="AW2556" s="13"/>
      <c r="AX2556" s="9"/>
      <c r="AY2556" s="9"/>
      <c r="AZ2556" s="9"/>
      <c r="BA2556" s="33">
        <v>1.5</v>
      </c>
      <c r="BB2556" s="33"/>
      <c r="BC2556" s="36">
        <v>42860</v>
      </c>
      <c r="BD2556" s="12" t="s">
        <v>1772</v>
      </c>
    </row>
    <row r="2557" spans="1:56" s="12" customFormat="1" x14ac:dyDescent="0.2">
      <c r="A2557" s="9" t="str">
        <f>IF(Search!$C$5="","",IF(COUNTA(Inventory!$AP2557)=1,1,""))</f>
        <v/>
      </c>
      <c r="B2557" s="9" t="str">
        <f>IF(Search!$C$4="","",IF(ISNUMBER(SEARCH(Search!$C$4,$AR2557))=TRUE,1,""))</f>
        <v/>
      </c>
      <c r="C2557" s="9" t="str">
        <f>IF(Search!$C$6="x",IF(COUNTA($AQ2557)=1,1,"N"),IF(COUNTA($AQ2557)=1,"N",""))</f>
        <v/>
      </c>
      <c r="D2557" s="9" t="str">
        <f>IF(Search!$O$8="","",IF(ISNUMBER(SEARCH(Search!$O$8,$BD2557))=TRUE,1,""))</f>
        <v/>
      </c>
      <c r="E2557" s="9" t="str">
        <f>IF(Search!$C$7="","",IF(ISNUMBER(SEARCH(Search!$C$7,$AN2557))=TRUE,1,""))</f>
        <v/>
      </c>
      <c r="F2557" s="9" t="str">
        <f>IF(Search!$C$8="","",IF(ISNUMBER(SEARCH(Search!$C$8,$AO2557))=TRUE,1,""))</f>
        <v/>
      </c>
      <c r="G2557" s="9" t="str">
        <f>IF(Search!$F$4="","",IF(Inventory!$AJ2557&lt;Search!$F$4,"",1))</f>
        <v/>
      </c>
      <c r="H2557" s="9" t="str">
        <f>IF(Search!$F$5="","",IF(Inventory!$AJ2557&gt;Search!$F$5,"",1))</f>
        <v/>
      </c>
      <c r="I2557" s="9" t="str">
        <f>IF(Search!$F$7="","",IF(Search!$F$8="",IF(ISNUMBER(SEARCH(Search!$F$7,$AL2557))=TRUE,1,""),""))</f>
        <v/>
      </c>
      <c r="J2557" s="9" t="str">
        <f>IF($AL2557=Search!$F$8,1,"")</f>
        <v/>
      </c>
      <c r="K2557" s="9" t="str">
        <f>IF(Search!$I$4="","",IF(COUNTA($AS2557)=1,IF(Search!$I$4="N","N",1),""))</f>
        <v/>
      </c>
      <c r="L2557" s="9" t="str">
        <f>IF(Search!$I$5="","",IF($AS2557="RC",1,""))</f>
        <v/>
      </c>
      <c r="M2557" s="9" t="str">
        <f>IF(Search!$I$6="","",IF($AS2557="RCP",1,""))</f>
        <v/>
      </c>
      <c r="N2557" s="9" t="str">
        <f>IF(Search!$I$8="","",IF(COUNTA($AT2557)=1,IF(Search!$I$8="N","N",1),""))</f>
        <v/>
      </c>
      <c r="O2557" s="9" t="str">
        <f>IF(Search!$L$4="","",IF(COUNTA($AU2557)=1,IF(Search!$L$4="N","N",1),""))</f>
        <v/>
      </c>
      <c r="P2557" s="9" t="str">
        <f>IF(Search!$L$5="","",IF(ISNUMBER(SEARCH("Jersey",$AU2557))=TRUE,IF(Search!$L$5="N","N",1),""))</f>
        <v/>
      </c>
      <c r="Q2557" s="9" t="str">
        <f>IF(Search!$L$6="","",IF(ISNUMBER(SEARCH("Patch",$AU2557))=TRUE,IF(Search!$L$6="N","N",1),""))</f>
        <v/>
      </c>
      <c r="R2557" s="9" t="str">
        <f>IF(Search!$L$7="","",IF(ISNUMBER(SEARCH("Shield",$AU2557))=TRUE,IF(Search!$L$7="N","N",1),""))</f>
        <v/>
      </c>
      <c r="S2557" s="9" t="str">
        <f>IF(Search!$L$8="","",IF(ISNUMBER(SEARCH("Stick",$AU2557))=TRUE,IF(Search!$L$8="N","N",1),""))</f>
        <v/>
      </c>
      <c r="T2557" s="9" t="str">
        <f>IF(Search!$O$4="","",IF(COUNTA($AW2557)=1,IF(Search!$O$4="N","N",1),""))</f>
        <v/>
      </c>
      <c r="U2557" s="9" t="str">
        <f>IF(Search!$O$5="","",IF($AW2557="","",IF($AW2557&lt;Search!$O$5,"",1)))</f>
        <v/>
      </c>
      <c r="V2557" s="9" t="str">
        <f>IF(Search!$O$6="","",IF($AW2557="","",IF($AW2557&gt;Search!$O$6,"",1)))</f>
        <v/>
      </c>
      <c r="W2557" s="9" t="str">
        <f>IF(Search!$U$4="","",IF($AX2557="","",1))</f>
        <v/>
      </c>
      <c r="X2557" s="9" t="str">
        <f>IF(Search!$U$5="","",IF(ISNUMBER(SEARCH(Search!$U$5,$AX2557))=TRUE,IF(Search!$U$5="N","N",1),""))</f>
        <v/>
      </c>
      <c r="Y2557" s="9" t="str">
        <f>IF(Search!$U$6="","",IF($AY2557&lt;Search!$U$6,"",1))</f>
        <v/>
      </c>
      <c r="Z2557" s="9" t="str">
        <f>IF(Search!$R$4="","",IF(Inventory!$BA2557&lt;Search!$R$4,"",1))</f>
        <v/>
      </c>
      <c r="AA2557" s="9" t="str">
        <f>IF(Search!$R$5="","",IF($BA2557&gt;Search!$R$5,"",1))</f>
        <v/>
      </c>
      <c r="AB2557" s="9" t="str">
        <f>IF(Search!$R$6="","",IF($BB2557&lt;Search!$R$6,"",1))</f>
        <v/>
      </c>
      <c r="AC2557" s="9" t="str">
        <f>IF(Search!$R$7="","",IF($BB2557&lt;Search!$R$7,"",1))</f>
        <v/>
      </c>
      <c r="AD2557" s="45" t="str">
        <f>IF(COUNTIF($A2557:$AC2557,"n")&gt;0,"",IF(SUM($A2557:$AC2557)=COUNTA(Search!$C$4:$C$8,Search!$F$4:$F$8,Search!$I$4:$I$6,Search!$I$8,Search!$L$4:$L$8,Search!$O$4:$O$8,Search!$R$4:$R$7,Search!$U$4:$U$7)-COUNTIF(Search!$C$4:$U$7,"n"),1+LARGE($AD$1:AD2556,1),""))</f>
        <v/>
      </c>
      <c r="AE2557" s="45" t="str">
        <f t="shared" si="124"/>
        <v/>
      </c>
      <c r="AF2557" s="45" t="str">
        <f>IF(AD2557="","",COUNTIF($AE$1:$AE2556,$AE2557)+RANK($AE2557,$AE$2:$AE$10540,1))</f>
        <v/>
      </c>
      <c r="AG2557" s="45" t="str">
        <f t="shared" si="125"/>
        <v/>
      </c>
      <c r="AH2557" s="45" t="str">
        <f>IF($AD2557="","",COUNTIF($AG$1:$AG2556,$AG2557)+RANK($AG2557,$AG$1:$AG$10539,0))</f>
        <v/>
      </c>
      <c r="AI2557" s="10" t="str">
        <f t="shared" si="126"/>
        <v>2015-16 Upper Deck Canvas #124 Shane Doan ARI    /   $2</v>
      </c>
      <c r="AJ2557" s="11">
        <v>2015</v>
      </c>
      <c r="AK2557" s="17">
        <v>16</v>
      </c>
      <c r="AL2557" s="12" t="s">
        <v>20</v>
      </c>
      <c r="AM2557" s="10">
        <v>124</v>
      </c>
      <c r="AN2557" s="12" t="s">
        <v>329</v>
      </c>
      <c r="AO2557" s="9" t="s">
        <v>1953</v>
      </c>
      <c r="AP2557" s="9"/>
      <c r="AQ2557" s="9"/>
      <c r="AR2557" s="14" t="s">
        <v>2129</v>
      </c>
      <c r="AS2557" s="9"/>
      <c r="AT2557" s="9"/>
      <c r="AU2557" s="9"/>
      <c r="AV2557" s="13"/>
      <c r="AW2557" s="13"/>
      <c r="AX2557" s="9"/>
      <c r="AY2557" s="9"/>
      <c r="AZ2557" s="9"/>
      <c r="BA2557" s="33">
        <v>2</v>
      </c>
      <c r="BB2557" s="33"/>
      <c r="BC2557" s="36">
        <v>42860</v>
      </c>
      <c r="BD2557" s="12" t="s">
        <v>1772</v>
      </c>
    </row>
    <row r="2558" spans="1:56" s="12" customFormat="1" x14ac:dyDescent="0.2">
      <c r="A2558" s="9" t="str">
        <f>IF(Search!$C$5="","",IF(COUNTA(Inventory!$AP2558)=1,1,""))</f>
        <v/>
      </c>
      <c r="B2558" s="9" t="str">
        <f>IF(Search!$C$4="","",IF(ISNUMBER(SEARCH(Search!$C$4,$AR2558))=TRUE,1,""))</f>
        <v/>
      </c>
      <c r="C2558" s="9" t="str">
        <f>IF(Search!$C$6="x",IF(COUNTA($AQ2558)=1,1,"N"),IF(COUNTA($AQ2558)=1,"N",""))</f>
        <v/>
      </c>
      <c r="D2558" s="9" t="str">
        <f>IF(Search!$O$8="","",IF(ISNUMBER(SEARCH(Search!$O$8,$BD2558))=TRUE,1,""))</f>
        <v/>
      </c>
      <c r="E2558" s="9" t="str">
        <f>IF(Search!$C$7="","",IF(ISNUMBER(SEARCH(Search!$C$7,$AN2558))=TRUE,1,""))</f>
        <v/>
      </c>
      <c r="F2558" s="9" t="str">
        <f>IF(Search!$C$8="","",IF(ISNUMBER(SEARCH(Search!$C$8,$AO2558))=TRUE,1,""))</f>
        <v/>
      </c>
      <c r="G2558" s="9" t="str">
        <f>IF(Search!$F$4="","",IF(Inventory!$AJ2558&lt;Search!$F$4,"",1))</f>
        <v/>
      </c>
      <c r="H2558" s="9" t="str">
        <f>IF(Search!$F$5="","",IF(Inventory!$AJ2558&gt;Search!$F$5,"",1))</f>
        <v/>
      </c>
      <c r="I2558" s="9" t="str">
        <f>IF(Search!$F$7="","",IF(Search!$F$8="",IF(ISNUMBER(SEARCH(Search!$F$7,$AL2558))=TRUE,1,""),""))</f>
        <v/>
      </c>
      <c r="J2558" s="9" t="str">
        <f>IF($AL2558=Search!$F$8,1,"")</f>
        <v/>
      </c>
      <c r="K2558" s="9" t="str">
        <f>IF(Search!$I$4="","",IF(COUNTA($AS2558)=1,IF(Search!$I$4="N","N",1),""))</f>
        <v/>
      </c>
      <c r="L2558" s="9" t="str">
        <f>IF(Search!$I$5="","",IF($AS2558="RC",1,""))</f>
        <v/>
      </c>
      <c r="M2558" s="9" t="str">
        <f>IF(Search!$I$6="","",IF($AS2558="RCP",1,""))</f>
        <v/>
      </c>
      <c r="N2558" s="9" t="str">
        <f>IF(Search!$I$8="","",IF(COUNTA($AT2558)=1,IF(Search!$I$8="N","N",1),""))</f>
        <v/>
      </c>
      <c r="O2558" s="9" t="str">
        <f>IF(Search!$L$4="","",IF(COUNTA($AU2558)=1,IF(Search!$L$4="N","N",1),""))</f>
        <v/>
      </c>
      <c r="P2558" s="9" t="str">
        <f>IF(Search!$L$5="","",IF(ISNUMBER(SEARCH("Jersey",$AU2558))=TRUE,IF(Search!$L$5="N","N",1),""))</f>
        <v/>
      </c>
      <c r="Q2558" s="9" t="str">
        <f>IF(Search!$L$6="","",IF(ISNUMBER(SEARCH("Patch",$AU2558))=TRUE,IF(Search!$L$6="N","N",1),""))</f>
        <v/>
      </c>
      <c r="R2558" s="9" t="str">
        <f>IF(Search!$L$7="","",IF(ISNUMBER(SEARCH("Shield",$AU2558))=TRUE,IF(Search!$L$7="N","N",1),""))</f>
        <v/>
      </c>
      <c r="S2558" s="9" t="str">
        <f>IF(Search!$L$8="","",IF(ISNUMBER(SEARCH("Stick",$AU2558))=TRUE,IF(Search!$L$8="N","N",1),""))</f>
        <v/>
      </c>
      <c r="T2558" s="9" t="str">
        <f>IF(Search!$O$4="","",IF(COUNTA($AW2558)=1,IF(Search!$O$4="N","N",1),""))</f>
        <v/>
      </c>
      <c r="U2558" s="9" t="str">
        <f>IF(Search!$O$5="","",IF($AW2558="","",IF($AW2558&lt;Search!$O$5,"",1)))</f>
        <v/>
      </c>
      <c r="V2558" s="9" t="str">
        <f>IF(Search!$O$6="","",IF($AW2558="","",IF($AW2558&gt;Search!$O$6,"",1)))</f>
        <v/>
      </c>
      <c r="W2558" s="9" t="str">
        <f>IF(Search!$U$4="","",IF($AX2558="","",1))</f>
        <v/>
      </c>
      <c r="X2558" s="9" t="str">
        <f>IF(Search!$U$5="","",IF(ISNUMBER(SEARCH(Search!$U$5,$AX2558))=TRUE,IF(Search!$U$5="N","N",1),""))</f>
        <v/>
      </c>
      <c r="Y2558" s="9" t="str">
        <f>IF(Search!$U$6="","",IF($AY2558&lt;Search!$U$6,"",1))</f>
        <v/>
      </c>
      <c r="Z2558" s="9" t="str">
        <f>IF(Search!$R$4="","",IF(Inventory!$BA2558&lt;Search!$R$4,"",1))</f>
        <v/>
      </c>
      <c r="AA2558" s="9" t="str">
        <f>IF(Search!$R$5="","",IF($BA2558&gt;Search!$R$5,"",1))</f>
        <v/>
      </c>
      <c r="AB2558" s="9" t="str">
        <f>IF(Search!$R$6="","",IF($BB2558&lt;Search!$R$6,"",1))</f>
        <v/>
      </c>
      <c r="AC2558" s="9" t="str">
        <f>IF(Search!$R$7="","",IF($BB2558&lt;Search!$R$7,"",1))</f>
        <v/>
      </c>
      <c r="AD2558" s="45" t="str">
        <f>IF(COUNTIF($A2558:$AC2558,"n")&gt;0,"",IF(SUM($A2558:$AC2558)=COUNTA(Search!$C$4:$C$8,Search!$F$4:$F$8,Search!$I$4:$I$6,Search!$I$8,Search!$L$4:$L$8,Search!$O$4:$O$8,Search!$R$4:$R$7,Search!$U$4:$U$7)-COUNTIF(Search!$C$4:$U$7,"n"),1+LARGE($AD$1:AD2557,1),""))</f>
        <v/>
      </c>
      <c r="AE2558" s="45" t="str">
        <f t="shared" si="124"/>
        <v/>
      </c>
      <c r="AF2558" s="45" t="str">
        <f>IF(AD2558="","",COUNTIF($AE$1:$AE2557,$AE2558)+RANK($AE2558,$AE$2:$AE$10540,1))</f>
        <v/>
      </c>
      <c r="AG2558" s="45" t="str">
        <f t="shared" si="125"/>
        <v/>
      </c>
      <c r="AH2558" s="45" t="str">
        <f>IF($AD2558="","",COUNTIF($AG$1:$AG2557,$AG2558)+RANK($AG2558,$AG$1:$AG$10539,0))</f>
        <v/>
      </c>
      <c r="AI2558" s="10" t="str">
        <f t="shared" si="126"/>
        <v>2015-16 Upper Deck Canvas #125 Mikkel Boedker ARI    /   $1.5</v>
      </c>
      <c r="AJ2558" s="11">
        <v>2015</v>
      </c>
      <c r="AK2558" s="17">
        <v>16</v>
      </c>
      <c r="AL2558" s="12" t="s">
        <v>20</v>
      </c>
      <c r="AM2558" s="10">
        <v>125</v>
      </c>
      <c r="AN2558" s="12" t="s">
        <v>1700</v>
      </c>
      <c r="AO2558" s="9" t="s">
        <v>1953</v>
      </c>
      <c r="AP2558" s="9"/>
      <c r="AQ2558" s="9"/>
      <c r="AR2558" s="14" t="s">
        <v>2129</v>
      </c>
      <c r="AS2558" s="9"/>
      <c r="AT2558" s="9"/>
      <c r="AU2558" s="9"/>
      <c r="AV2558" s="13"/>
      <c r="AW2558" s="13"/>
      <c r="AX2558" s="9"/>
      <c r="AY2558" s="9"/>
      <c r="AZ2558" s="9"/>
      <c r="BA2558" s="33">
        <v>1.5</v>
      </c>
      <c r="BB2558" s="33"/>
      <c r="BC2558" s="36">
        <v>42860</v>
      </c>
      <c r="BD2558" s="12" t="s">
        <v>1771</v>
      </c>
    </row>
    <row r="2559" spans="1:56" s="12" customFormat="1" x14ac:dyDescent="0.2">
      <c r="A2559" s="9" t="str">
        <f>IF(Search!$C$5="","",IF(COUNTA(Inventory!$AP2559)=1,1,""))</f>
        <v/>
      </c>
      <c r="B2559" s="9" t="str">
        <f>IF(Search!$C$4="","",IF(ISNUMBER(SEARCH(Search!$C$4,$AR2559))=TRUE,1,""))</f>
        <v/>
      </c>
      <c r="C2559" s="9" t="str">
        <f>IF(Search!$C$6="x",IF(COUNTA($AQ2559)=1,1,"N"),IF(COUNTA($AQ2559)=1,"N",""))</f>
        <v/>
      </c>
      <c r="D2559" s="9" t="str">
        <f>IF(Search!$O$8="","",IF(ISNUMBER(SEARCH(Search!$O$8,$BD2559))=TRUE,1,""))</f>
        <v/>
      </c>
      <c r="E2559" s="9" t="str">
        <f>IF(Search!$C$7="","",IF(ISNUMBER(SEARCH(Search!$C$7,$AN2559))=TRUE,1,""))</f>
        <v/>
      </c>
      <c r="F2559" s="9" t="str">
        <f>IF(Search!$C$8="","",IF(ISNUMBER(SEARCH(Search!$C$8,$AO2559))=TRUE,1,""))</f>
        <v/>
      </c>
      <c r="G2559" s="9" t="str">
        <f>IF(Search!$F$4="","",IF(Inventory!$AJ2559&lt;Search!$F$4,"",1))</f>
        <v/>
      </c>
      <c r="H2559" s="9" t="str">
        <f>IF(Search!$F$5="","",IF(Inventory!$AJ2559&gt;Search!$F$5,"",1))</f>
        <v/>
      </c>
      <c r="I2559" s="9" t="str">
        <f>IF(Search!$F$7="","",IF(Search!$F$8="",IF(ISNUMBER(SEARCH(Search!$F$7,$AL2559))=TRUE,1,""),""))</f>
        <v/>
      </c>
      <c r="J2559" s="9" t="str">
        <f>IF($AL2559=Search!$F$8,1,"")</f>
        <v/>
      </c>
      <c r="K2559" s="9" t="str">
        <f>IF(Search!$I$4="","",IF(COUNTA($AS2559)=1,IF(Search!$I$4="N","N",1),""))</f>
        <v/>
      </c>
      <c r="L2559" s="9" t="str">
        <f>IF(Search!$I$5="","",IF($AS2559="RC",1,""))</f>
        <v/>
      </c>
      <c r="M2559" s="9" t="str">
        <f>IF(Search!$I$6="","",IF($AS2559="RCP",1,""))</f>
        <v/>
      </c>
      <c r="N2559" s="9" t="str">
        <f>IF(Search!$I$8="","",IF(COUNTA($AT2559)=1,IF(Search!$I$8="N","N",1),""))</f>
        <v/>
      </c>
      <c r="O2559" s="9" t="str">
        <f>IF(Search!$L$4="","",IF(COUNTA($AU2559)=1,IF(Search!$L$4="N","N",1),""))</f>
        <v/>
      </c>
      <c r="P2559" s="9" t="str">
        <f>IF(Search!$L$5="","",IF(ISNUMBER(SEARCH("Jersey",$AU2559))=TRUE,IF(Search!$L$5="N","N",1),""))</f>
        <v/>
      </c>
      <c r="Q2559" s="9" t="str">
        <f>IF(Search!$L$6="","",IF(ISNUMBER(SEARCH("Patch",$AU2559))=TRUE,IF(Search!$L$6="N","N",1),""))</f>
        <v/>
      </c>
      <c r="R2559" s="9" t="str">
        <f>IF(Search!$L$7="","",IF(ISNUMBER(SEARCH("Shield",$AU2559))=TRUE,IF(Search!$L$7="N","N",1),""))</f>
        <v/>
      </c>
      <c r="S2559" s="9" t="str">
        <f>IF(Search!$L$8="","",IF(ISNUMBER(SEARCH("Stick",$AU2559))=TRUE,IF(Search!$L$8="N","N",1),""))</f>
        <v/>
      </c>
      <c r="T2559" s="9" t="str">
        <f>IF(Search!$O$4="","",IF(COUNTA($AW2559)=1,IF(Search!$O$4="N","N",1),""))</f>
        <v/>
      </c>
      <c r="U2559" s="9" t="str">
        <f>IF(Search!$O$5="","",IF($AW2559="","",IF($AW2559&lt;Search!$O$5,"",1)))</f>
        <v/>
      </c>
      <c r="V2559" s="9" t="str">
        <f>IF(Search!$O$6="","",IF($AW2559="","",IF($AW2559&gt;Search!$O$6,"",1)))</f>
        <v/>
      </c>
      <c r="W2559" s="9" t="str">
        <f>IF(Search!$U$4="","",IF($AX2559="","",1))</f>
        <v/>
      </c>
      <c r="X2559" s="9" t="str">
        <f>IF(Search!$U$5="","",IF(ISNUMBER(SEARCH(Search!$U$5,$AX2559))=TRUE,IF(Search!$U$5="N","N",1),""))</f>
        <v/>
      </c>
      <c r="Y2559" s="9" t="str">
        <f>IF(Search!$U$6="","",IF($AY2559&lt;Search!$U$6,"",1))</f>
        <v/>
      </c>
      <c r="Z2559" s="9" t="str">
        <f>IF(Search!$R$4="","",IF(Inventory!$BA2559&lt;Search!$R$4,"",1))</f>
        <v/>
      </c>
      <c r="AA2559" s="9" t="str">
        <f>IF(Search!$R$5="","",IF($BA2559&gt;Search!$R$5,"",1))</f>
        <v/>
      </c>
      <c r="AB2559" s="9" t="str">
        <f>IF(Search!$R$6="","",IF($BB2559&lt;Search!$R$6,"",1))</f>
        <v/>
      </c>
      <c r="AC2559" s="9" t="str">
        <f>IF(Search!$R$7="","",IF($BB2559&lt;Search!$R$7,"",1))</f>
        <v/>
      </c>
      <c r="AD2559" s="45" t="str">
        <f>IF(COUNTIF($A2559:$AC2559,"n")&gt;0,"",IF(SUM($A2559:$AC2559)=COUNTA(Search!$C$4:$C$8,Search!$F$4:$F$8,Search!$I$4:$I$6,Search!$I$8,Search!$L$4:$L$8,Search!$O$4:$O$8,Search!$R$4:$R$7,Search!$U$4:$U$7)-COUNTIF(Search!$C$4:$U$7,"n"),1+LARGE($AD$1:AD2558,1),""))</f>
        <v/>
      </c>
      <c r="AE2559" s="45" t="str">
        <f t="shared" si="124"/>
        <v/>
      </c>
      <c r="AF2559" s="45" t="str">
        <f>IF(AD2559="","",COUNTIF($AE$1:$AE2558,$AE2559)+RANK($AE2559,$AE$2:$AE$10540,1))</f>
        <v/>
      </c>
      <c r="AG2559" s="45" t="str">
        <f t="shared" si="125"/>
        <v/>
      </c>
      <c r="AH2559" s="45" t="str">
        <f>IF($AD2559="","",COUNTIF($AG$1:$AG2558,$AG2559)+RANK($AG2559,$AG$1:$AG$10539,0))</f>
        <v/>
      </c>
      <c r="AI2559" s="10" t="str">
        <f t="shared" si="126"/>
        <v>2015-16 Upper Deck Canvas #126 Patrice Bergeron BOS    /   $2.5</v>
      </c>
      <c r="AJ2559" s="11">
        <v>2015</v>
      </c>
      <c r="AK2559" s="17">
        <v>16</v>
      </c>
      <c r="AL2559" s="12" t="s">
        <v>20</v>
      </c>
      <c r="AM2559" s="10">
        <v>126</v>
      </c>
      <c r="AN2559" s="12" t="s">
        <v>540</v>
      </c>
      <c r="AO2559" s="9" t="s">
        <v>1923</v>
      </c>
      <c r="AP2559" s="9"/>
      <c r="AQ2559" s="9"/>
      <c r="AR2559" s="14" t="s">
        <v>2129</v>
      </c>
      <c r="AS2559" s="9"/>
      <c r="AT2559" s="9"/>
      <c r="AU2559" s="9"/>
      <c r="AV2559" s="13"/>
      <c r="AW2559" s="13"/>
      <c r="AX2559" s="9"/>
      <c r="AY2559" s="9"/>
      <c r="AZ2559" s="9"/>
      <c r="BA2559" s="33">
        <v>2.5</v>
      </c>
      <c r="BB2559" s="33"/>
      <c r="BC2559" s="36">
        <v>42860</v>
      </c>
      <c r="BD2559" s="12" t="s">
        <v>1772</v>
      </c>
    </row>
    <row r="2560" spans="1:56" s="12" customFormat="1" x14ac:dyDescent="0.2">
      <c r="A2560" s="9" t="str">
        <f>IF(Search!$C$5="","",IF(COUNTA(Inventory!$AP2560)=1,1,""))</f>
        <v/>
      </c>
      <c r="B2560" s="9" t="str">
        <f>IF(Search!$C$4="","",IF(ISNUMBER(SEARCH(Search!$C$4,$AR2560))=TRUE,1,""))</f>
        <v/>
      </c>
      <c r="C2560" s="9" t="str">
        <f>IF(Search!$C$6="x",IF(COUNTA($AQ2560)=1,1,"N"),IF(COUNTA($AQ2560)=1,"N",""))</f>
        <v/>
      </c>
      <c r="D2560" s="9" t="str">
        <f>IF(Search!$O$8="","",IF(ISNUMBER(SEARCH(Search!$O$8,$BD2560))=TRUE,1,""))</f>
        <v/>
      </c>
      <c r="E2560" s="9" t="str">
        <f>IF(Search!$C$7="","",IF(ISNUMBER(SEARCH(Search!$C$7,$AN2560))=TRUE,1,""))</f>
        <v/>
      </c>
      <c r="F2560" s="9" t="str">
        <f>IF(Search!$C$8="","",IF(ISNUMBER(SEARCH(Search!$C$8,$AO2560))=TRUE,1,""))</f>
        <v/>
      </c>
      <c r="G2560" s="9" t="str">
        <f>IF(Search!$F$4="","",IF(Inventory!$AJ2560&lt;Search!$F$4,"",1))</f>
        <v/>
      </c>
      <c r="H2560" s="9" t="str">
        <f>IF(Search!$F$5="","",IF(Inventory!$AJ2560&gt;Search!$F$5,"",1))</f>
        <v/>
      </c>
      <c r="I2560" s="9" t="str">
        <f>IF(Search!$F$7="","",IF(Search!$F$8="",IF(ISNUMBER(SEARCH(Search!$F$7,$AL2560))=TRUE,1,""),""))</f>
        <v/>
      </c>
      <c r="J2560" s="9" t="str">
        <f>IF($AL2560=Search!$F$8,1,"")</f>
        <v/>
      </c>
      <c r="K2560" s="9" t="str">
        <f>IF(Search!$I$4="","",IF(COUNTA($AS2560)=1,IF(Search!$I$4="N","N",1),""))</f>
        <v/>
      </c>
      <c r="L2560" s="9" t="str">
        <f>IF(Search!$I$5="","",IF($AS2560="RC",1,""))</f>
        <v/>
      </c>
      <c r="M2560" s="9" t="str">
        <f>IF(Search!$I$6="","",IF($AS2560="RCP",1,""))</f>
        <v/>
      </c>
      <c r="N2560" s="9" t="str">
        <f>IF(Search!$I$8="","",IF(COUNTA($AT2560)=1,IF(Search!$I$8="N","N",1),""))</f>
        <v/>
      </c>
      <c r="O2560" s="9" t="str">
        <f>IF(Search!$L$4="","",IF(COUNTA($AU2560)=1,IF(Search!$L$4="N","N",1),""))</f>
        <v/>
      </c>
      <c r="P2560" s="9" t="str">
        <f>IF(Search!$L$5="","",IF(ISNUMBER(SEARCH("Jersey",$AU2560))=TRUE,IF(Search!$L$5="N","N",1),""))</f>
        <v/>
      </c>
      <c r="Q2560" s="9" t="str">
        <f>IF(Search!$L$6="","",IF(ISNUMBER(SEARCH("Patch",$AU2560))=TRUE,IF(Search!$L$6="N","N",1),""))</f>
        <v/>
      </c>
      <c r="R2560" s="9" t="str">
        <f>IF(Search!$L$7="","",IF(ISNUMBER(SEARCH("Shield",$AU2560))=TRUE,IF(Search!$L$7="N","N",1),""))</f>
        <v/>
      </c>
      <c r="S2560" s="9" t="str">
        <f>IF(Search!$L$8="","",IF(ISNUMBER(SEARCH("Stick",$AU2560))=TRUE,IF(Search!$L$8="N","N",1),""))</f>
        <v/>
      </c>
      <c r="T2560" s="9" t="str">
        <f>IF(Search!$O$4="","",IF(COUNTA($AW2560)=1,IF(Search!$O$4="N","N",1),""))</f>
        <v/>
      </c>
      <c r="U2560" s="9" t="str">
        <f>IF(Search!$O$5="","",IF($AW2560="","",IF($AW2560&lt;Search!$O$5,"",1)))</f>
        <v/>
      </c>
      <c r="V2560" s="9" t="str">
        <f>IF(Search!$O$6="","",IF($AW2560="","",IF($AW2560&gt;Search!$O$6,"",1)))</f>
        <v/>
      </c>
      <c r="W2560" s="9" t="str">
        <f>IF(Search!$U$4="","",IF($AX2560="","",1))</f>
        <v/>
      </c>
      <c r="X2560" s="9" t="str">
        <f>IF(Search!$U$5="","",IF(ISNUMBER(SEARCH(Search!$U$5,$AX2560))=TRUE,IF(Search!$U$5="N","N",1),""))</f>
        <v/>
      </c>
      <c r="Y2560" s="9" t="str">
        <f>IF(Search!$U$6="","",IF($AY2560&lt;Search!$U$6,"",1))</f>
        <v/>
      </c>
      <c r="Z2560" s="9" t="str">
        <f>IF(Search!$R$4="","",IF(Inventory!$BA2560&lt;Search!$R$4,"",1))</f>
        <v/>
      </c>
      <c r="AA2560" s="9" t="str">
        <f>IF(Search!$R$5="","",IF($BA2560&gt;Search!$R$5,"",1))</f>
        <v/>
      </c>
      <c r="AB2560" s="9" t="str">
        <f>IF(Search!$R$6="","",IF($BB2560&lt;Search!$R$6,"",1))</f>
        <v/>
      </c>
      <c r="AC2560" s="9" t="str">
        <f>IF(Search!$R$7="","",IF($BB2560&lt;Search!$R$7,"",1))</f>
        <v/>
      </c>
      <c r="AD2560" s="45" t="str">
        <f>IF(COUNTIF($A2560:$AC2560,"n")&gt;0,"",IF(SUM($A2560:$AC2560)=COUNTA(Search!$C$4:$C$8,Search!$F$4:$F$8,Search!$I$4:$I$6,Search!$I$8,Search!$L$4:$L$8,Search!$O$4:$O$8,Search!$R$4:$R$7,Search!$U$4:$U$7)-COUNTIF(Search!$C$4:$U$7,"n"),1+LARGE($AD$1:AD2559,1),""))</f>
        <v/>
      </c>
      <c r="AE2560" s="45" t="str">
        <f t="shared" si="124"/>
        <v/>
      </c>
      <c r="AF2560" s="45" t="str">
        <f>IF(AD2560="","",COUNTIF($AE$1:$AE2559,$AE2560)+RANK($AE2560,$AE$2:$AE$10540,1))</f>
        <v/>
      </c>
      <c r="AG2560" s="45" t="str">
        <f t="shared" si="125"/>
        <v/>
      </c>
      <c r="AH2560" s="45" t="str">
        <f>IF($AD2560="","",COUNTIF($AG$1:$AG2559,$AG2560)+RANK($AG2560,$AG$1:$AG$10539,0))</f>
        <v/>
      </c>
      <c r="AI2560" s="10" t="str">
        <f t="shared" si="126"/>
        <v>2015-16 Upper Deck Canvas #127 Zdeno Chara BOS    /   $2.5</v>
      </c>
      <c r="AJ2560" s="11">
        <v>2015</v>
      </c>
      <c r="AK2560" s="17">
        <v>16</v>
      </c>
      <c r="AL2560" s="12" t="s">
        <v>20</v>
      </c>
      <c r="AM2560" s="10">
        <v>127</v>
      </c>
      <c r="AN2560" s="12" t="s">
        <v>1702</v>
      </c>
      <c r="AO2560" s="9" t="s">
        <v>1923</v>
      </c>
      <c r="AP2560" s="9"/>
      <c r="AQ2560" s="9"/>
      <c r="AR2560" s="14" t="s">
        <v>2129</v>
      </c>
      <c r="AS2560" s="9"/>
      <c r="AT2560" s="9"/>
      <c r="AU2560" s="9"/>
      <c r="AV2560" s="13"/>
      <c r="AW2560" s="13"/>
      <c r="AX2560" s="9"/>
      <c r="AY2560" s="9"/>
      <c r="AZ2560" s="9"/>
      <c r="BA2560" s="33">
        <v>2.5</v>
      </c>
      <c r="BB2560" s="33"/>
      <c r="BC2560" s="36">
        <v>42860</v>
      </c>
      <c r="BD2560" s="12" t="s">
        <v>1772</v>
      </c>
    </row>
    <row r="2561" spans="1:56" s="12" customFormat="1" x14ac:dyDescent="0.2">
      <c r="A2561" s="9" t="str">
        <f>IF(Search!$C$5="","",IF(COUNTA(Inventory!$AP2561)=1,1,""))</f>
        <v/>
      </c>
      <c r="B2561" s="9" t="str">
        <f>IF(Search!$C$4="","",IF(ISNUMBER(SEARCH(Search!$C$4,$AR2561))=TRUE,1,""))</f>
        <v/>
      </c>
      <c r="C2561" s="9" t="str">
        <f>IF(Search!$C$6="x",IF(COUNTA($AQ2561)=1,1,"N"),IF(COUNTA($AQ2561)=1,"N",""))</f>
        <v/>
      </c>
      <c r="D2561" s="9" t="str">
        <f>IF(Search!$O$8="","",IF(ISNUMBER(SEARCH(Search!$O$8,$BD2561))=TRUE,1,""))</f>
        <v/>
      </c>
      <c r="E2561" s="9" t="str">
        <f>IF(Search!$C$7="","",IF(ISNUMBER(SEARCH(Search!$C$7,$AN2561))=TRUE,1,""))</f>
        <v/>
      </c>
      <c r="F2561" s="9" t="str">
        <f>IF(Search!$C$8="","",IF(ISNUMBER(SEARCH(Search!$C$8,$AO2561))=TRUE,1,""))</f>
        <v/>
      </c>
      <c r="G2561" s="9" t="str">
        <f>IF(Search!$F$4="","",IF(Inventory!$AJ2561&lt;Search!$F$4,"",1))</f>
        <v/>
      </c>
      <c r="H2561" s="9" t="str">
        <f>IF(Search!$F$5="","",IF(Inventory!$AJ2561&gt;Search!$F$5,"",1))</f>
        <v/>
      </c>
      <c r="I2561" s="9" t="str">
        <f>IF(Search!$F$7="","",IF(Search!$F$8="",IF(ISNUMBER(SEARCH(Search!$F$7,$AL2561))=TRUE,1,""),""))</f>
        <v/>
      </c>
      <c r="J2561" s="9" t="str">
        <f>IF($AL2561=Search!$F$8,1,"")</f>
        <v/>
      </c>
      <c r="K2561" s="9" t="str">
        <f>IF(Search!$I$4="","",IF(COUNTA($AS2561)=1,IF(Search!$I$4="N","N",1),""))</f>
        <v/>
      </c>
      <c r="L2561" s="9" t="str">
        <f>IF(Search!$I$5="","",IF($AS2561="RC",1,""))</f>
        <v/>
      </c>
      <c r="M2561" s="9" t="str">
        <f>IF(Search!$I$6="","",IF($AS2561="RCP",1,""))</f>
        <v/>
      </c>
      <c r="N2561" s="9" t="str">
        <f>IF(Search!$I$8="","",IF(COUNTA($AT2561)=1,IF(Search!$I$8="N","N",1),""))</f>
        <v/>
      </c>
      <c r="O2561" s="9" t="str">
        <f>IF(Search!$L$4="","",IF(COUNTA($AU2561)=1,IF(Search!$L$4="N","N",1),""))</f>
        <v/>
      </c>
      <c r="P2561" s="9" t="str">
        <f>IF(Search!$L$5="","",IF(ISNUMBER(SEARCH("Jersey",$AU2561))=TRUE,IF(Search!$L$5="N","N",1),""))</f>
        <v/>
      </c>
      <c r="Q2561" s="9" t="str">
        <f>IF(Search!$L$6="","",IF(ISNUMBER(SEARCH("Patch",$AU2561))=TRUE,IF(Search!$L$6="N","N",1),""))</f>
        <v/>
      </c>
      <c r="R2561" s="9" t="str">
        <f>IF(Search!$L$7="","",IF(ISNUMBER(SEARCH("Shield",$AU2561))=TRUE,IF(Search!$L$7="N","N",1),""))</f>
        <v/>
      </c>
      <c r="S2561" s="9" t="str">
        <f>IF(Search!$L$8="","",IF(ISNUMBER(SEARCH("Stick",$AU2561))=TRUE,IF(Search!$L$8="N","N",1),""))</f>
        <v/>
      </c>
      <c r="T2561" s="9" t="str">
        <f>IF(Search!$O$4="","",IF(COUNTA($AW2561)=1,IF(Search!$O$4="N","N",1),""))</f>
        <v/>
      </c>
      <c r="U2561" s="9" t="str">
        <f>IF(Search!$O$5="","",IF($AW2561="","",IF($AW2561&lt;Search!$O$5,"",1)))</f>
        <v/>
      </c>
      <c r="V2561" s="9" t="str">
        <f>IF(Search!$O$6="","",IF($AW2561="","",IF($AW2561&gt;Search!$O$6,"",1)))</f>
        <v/>
      </c>
      <c r="W2561" s="9" t="str">
        <f>IF(Search!$U$4="","",IF($AX2561="","",1))</f>
        <v/>
      </c>
      <c r="X2561" s="9" t="str">
        <f>IF(Search!$U$5="","",IF(ISNUMBER(SEARCH(Search!$U$5,$AX2561))=TRUE,IF(Search!$U$5="N","N",1),""))</f>
        <v/>
      </c>
      <c r="Y2561" s="9" t="str">
        <f>IF(Search!$U$6="","",IF($AY2561&lt;Search!$U$6,"",1))</f>
        <v/>
      </c>
      <c r="Z2561" s="9" t="str">
        <f>IF(Search!$R$4="","",IF(Inventory!$BA2561&lt;Search!$R$4,"",1))</f>
        <v/>
      </c>
      <c r="AA2561" s="9" t="str">
        <f>IF(Search!$R$5="","",IF($BA2561&gt;Search!$R$5,"",1))</f>
        <v/>
      </c>
      <c r="AB2561" s="9" t="str">
        <f>IF(Search!$R$6="","",IF($BB2561&lt;Search!$R$6,"",1))</f>
        <v/>
      </c>
      <c r="AC2561" s="9" t="str">
        <f>IF(Search!$R$7="","",IF($BB2561&lt;Search!$R$7,"",1))</f>
        <v/>
      </c>
      <c r="AD2561" s="45" t="str">
        <f>IF(COUNTIF($A2561:$AC2561,"n")&gt;0,"",IF(SUM($A2561:$AC2561)=COUNTA(Search!$C$4:$C$8,Search!$F$4:$F$8,Search!$I$4:$I$6,Search!$I$8,Search!$L$4:$L$8,Search!$O$4:$O$8,Search!$R$4:$R$7,Search!$U$4:$U$7)-COUNTIF(Search!$C$4:$U$7,"n"),1+LARGE($AD$1:AD2560,1),""))</f>
        <v/>
      </c>
      <c r="AE2561" s="45" t="str">
        <f t="shared" si="124"/>
        <v/>
      </c>
      <c r="AF2561" s="45" t="str">
        <f>IF(AD2561="","",COUNTIF($AE$1:$AE2560,$AE2561)+RANK($AE2561,$AE$2:$AE$10540,1))</f>
        <v/>
      </c>
      <c r="AG2561" s="45" t="str">
        <f t="shared" si="125"/>
        <v/>
      </c>
      <c r="AH2561" s="45" t="str">
        <f>IF($AD2561="","",COUNTIF($AG$1:$AG2560,$AG2561)+RANK($AG2561,$AG$1:$AG$10539,0))</f>
        <v/>
      </c>
      <c r="AI2561" s="10" t="str">
        <f t="shared" si="126"/>
        <v>2015-16 Upper Deck Canvas #128 David Krejci BOS    /   $2</v>
      </c>
      <c r="AJ2561" s="11">
        <v>2015</v>
      </c>
      <c r="AK2561" s="17">
        <v>16</v>
      </c>
      <c r="AL2561" s="12" t="s">
        <v>20</v>
      </c>
      <c r="AM2561" s="10">
        <v>128</v>
      </c>
      <c r="AN2561" s="12" t="s">
        <v>1701</v>
      </c>
      <c r="AO2561" s="9" t="s">
        <v>1923</v>
      </c>
      <c r="AP2561" s="9"/>
      <c r="AQ2561" s="9"/>
      <c r="AR2561" s="14" t="s">
        <v>2129</v>
      </c>
      <c r="AS2561" s="9"/>
      <c r="AT2561" s="9"/>
      <c r="AU2561" s="9"/>
      <c r="AV2561" s="13"/>
      <c r="AW2561" s="13"/>
      <c r="AX2561" s="9"/>
      <c r="AY2561" s="9"/>
      <c r="AZ2561" s="9"/>
      <c r="BA2561" s="33">
        <v>2</v>
      </c>
      <c r="BB2561" s="33"/>
      <c r="BC2561" s="36">
        <v>42860</v>
      </c>
      <c r="BD2561" s="12" t="s">
        <v>1772</v>
      </c>
    </row>
    <row r="2562" spans="1:56" s="12" customFormat="1" x14ac:dyDescent="0.2">
      <c r="A2562" s="9" t="str">
        <f>IF(Search!$C$5="","",IF(COUNTA(Inventory!$AP2562)=1,1,""))</f>
        <v/>
      </c>
      <c r="B2562" s="9" t="str">
        <f>IF(Search!$C$4="","",IF(ISNUMBER(SEARCH(Search!$C$4,$AR2562))=TRUE,1,""))</f>
        <v/>
      </c>
      <c r="C2562" s="9" t="str">
        <f>IF(Search!$C$6="x",IF(COUNTA($AQ2562)=1,1,"N"),IF(COUNTA($AQ2562)=1,"N",""))</f>
        <v/>
      </c>
      <c r="D2562" s="9" t="str">
        <f>IF(Search!$O$8="","",IF(ISNUMBER(SEARCH(Search!$O$8,$BD2562))=TRUE,1,""))</f>
        <v/>
      </c>
      <c r="E2562" s="9" t="str">
        <f>IF(Search!$C$7="","",IF(ISNUMBER(SEARCH(Search!$C$7,$AN2562))=TRUE,1,""))</f>
        <v/>
      </c>
      <c r="F2562" s="9" t="str">
        <f>IF(Search!$C$8="","",IF(ISNUMBER(SEARCH(Search!$C$8,$AO2562))=TRUE,1,""))</f>
        <v/>
      </c>
      <c r="G2562" s="9" t="str">
        <f>IF(Search!$F$4="","",IF(Inventory!$AJ2562&lt;Search!$F$4,"",1))</f>
        <v/>
      </c>
      <c r="H2562" s="9" t="str">
        <f>IF(Search!$F$5="","",IF(Inventory!$AJ2562&gt;Search!$F$5,"",1))</f>
        <v/>
      </c>
      <c r="I2562" s="9" t="str">
        <f>IF(Search!$F$7="","",IF(Search!$F$8="",IF(ISNUMBER(SEARCH(Search!$F$7,$AL2562))=TRUE,1,""),""))</f>
        <v/>
      </c>
      <c r="J2562" s="9" t="str">
        <f>IF($AL2562=Search!$F$8,1,"")</f>
        <v/>
      </c>
      <c r="K2562" s="9" t="str">
        <f>IF(Search!$I$4="","",IF(COUNTA($AS2562)=1,IF(Search!$I$4="N","N",1),""))</f>
        <v/>
      </c>
      <c r="L2562" s="9" t="str">
        <f>IF(Search!$I$5="","",IF($AS2562="RC",1,""))</f>
        <v/>
      </c>
      <c r="M2562" s="9" t="str">
        <f>IF(Search!$I$6="","",IF($AS2562="RCP",1,""))</f>
        <v/>
      </c>
      <c r="N2562" s="9" t="str">
        <f>IF(Search!$I$8="","",IF(COUNTA($AT2562)=1,IF(Search!$I$8="N","N",1),""))</f>
        <v/>
      </c>
      <c r="O2562" s="9" t="str">
        <f>IF(Search!$L$4="","",IF(COUNTA($AU2562)=1,IF(Search!$L$4="N","N",1),""))</f>
        <v/>
      </c>
      <c r="P2562" s="9" t="str">
        <f>IF(Search!$L$5="","",IF(ISNUMBER(SEARCH("Jersey",$AU2562))=TRUE,IF(Search!$L$5="N","N",1),""))</f>
        <v/>
      </c>
      <c r="Q2562" s="9" t="str">
        <f>IF(Search!$L$6="","",IF(ISNUMBER(SEARCH("Patch",$AU2562))=TRUE,IF(Search!$L$6="N","N",1),""))</f>
        <v/>
      </c>
      <c r="R2562" s="9" t="str">
        <f>IF(Search!$L$7="","",IF(ISNUMBER(SEARCH("Shield",$AU2562))=TRUE,IF(Search!$L$7="N","N",1),""))</f>
        <v/>
      </c>
      <c r="S2562" s="9" t="str">
        <f>IF(Search!$L$8="","",IF(ISNUMBER(SEARCH("Stick",$AU2562))=TRUE,IF(Search!$L$8="N","N",1),""))</f>
        <v/>
      </c>
      <c r="T2562" s="9" t="str">
        <f>IF(Search!$O$4="","",IF(COUNTA($AW2562)=1,IF(Search!$O$4="N","N",1),""))</f>
        <v/>
      </c>
      <c r="U2562" s="9" t="str">
        <f>IF(Search!$O$5="","",IF($AW2562="","",IF($AW2562&lt;Search!$O$5,"",1)))</f>
        <v/>
      </c>
      <c r="V2562" s="9" t="str">
        <f>IF(Search!$O$6="","",IF($AW2562="","",IF($AW2562&gt;Search!$O$6,"",1)))</f>
        <v/>
      </c>
      <c r="W2562" s="9" t="str">
        <f>IF(Search!$U$4="","",IF($AX2562="","",1))</f>
        <v/>
      </c>
      <c r="X2562" s="9" t="str">
        <f>IF(Search!$U$5="","",IF(ISNUMBER(SEARCH(Search!$U$5,$AX2562))=TRUE,IF(Search!$U$5="N","N",1),""))</f>
        <v/>
      </c>
      <c r="Y2562" s="9" t="str">
        <f>IF(Search!$U$6="","",IF($AY2562&lt;Search!$U$6,"",1))</f>
        <v/>
      </c>
      <c r="Z2562" s="9" t="str">
        <f>IF(Search!$R$4="","",IF(Inventory!$BA2562&lt;Search!$R$4,"",1))</f>
        <v/>
      </c>
      <c r="AA2562" s="9" t="str">
        <f>IF(Search!$R$5="","",IF($BA2562&gt;Search!$R$5,"",1))</f>
        <v/>
      </c>
      <c r="AB2562" s="9" t="str">
        <f>IF(Search!$R$6="","",IF($BB2562&lt;Search!$R$6,"",1))</f>
        <v/>
      </c>
      <c r="AC2562" s="9" t="str">
        <f>IF(Search!$R$7="","",IF($BB2562&lt;Search!$R$7,"",1))</f>
        <v/>
      </c>
      <c r="AD2562" s="45" t="str">
        <f>IF(COUNTIF($A2562:$AC2562,"n")&gt;0,"",IF(SUM($A2562:$AC2562)=COUNTA(Search!$C$4:$C$8,Search!$F$4:$F$8,Search!$I$4:$I$6,Search!$I$8,Search!$L$4:$L$8,Search!$O$4:$O$8,Search!$R$4:$R$7,Search!$U$4:$U$7)-COUNTIF(Search!$C$4:$U$7,"n"),1+LARGE($AD$1:AD2561,1),""))</f>
        <v/>
      </c>
      <c r="AE2562" s="45" t="str">
        <f t="shared" si="124"/>
        <v/>
      </c>
      <c r="AF2562" s="45" t="str">
        <f>IF(AD2562="","",COUNTIF($AE$1:$AE2561,$AE2562)+RANK($AE2562,$AE$2:$AE$10540,1))</f>
        <v/>
      </c>
      <c r="AG2562" s="45" t="str">
        <f t="shared" si="125"/>
        <v/>
      </c>
      <c r="AH2562" s="45" t="str">
        <f>IF($AD2562="","",COUNTIF($AG$1:$AG2561,$AG2562)+RANK($AG2562,$AG$1:$AG$10539,0))</f>
        <v/>
      </c>
      <c r="AI2562" s="10" t="str">
        <f t="shared" si="126"/>
        <v>2015-16 Upper Deck Canvas #129 Ryan O'Reilly BUF    /   $2.5</v>
      </c>
      <c r="AJ2562" s="11">
        <v>2015</v>
      </c>
      <c r="AK2562" s="17">
        <v>16</v>
      </c>
      <c r="AL2562" s="12" t="s">
        <v>20</v>
      </c>
      <c r="AM2562" s="10">
        <v>129</v>
      </c>
      <c r="AN2562" s="12" t="s">
        <v>1703</v>
      </c>
      <c r="AO2562" s="9" t="s">
        <v>1918</v>
      </c>
      <c r="AP2562" s="9"/>
      <c r="AQ2562" s="9"/>
      <c r="AR2562" s="14" t="s">
        <v>2129</v>
      </c>
      <c r="AS2562" s="9"/>
      <c r="AT2562" s="9"/>
      <c r="AU2562" s="9"/>
      <c r="AV2562" s="13"/>
      <c r="AW2562" s="13"/>
      <c r="AX2562" s="9"/>
      <c r="AY2562" s="9"/>
      <c r="AZ2562" s="9"/>
      <c r="BA2562" s="33">
        <v>2.5</v>
      </c>
      <c r="BB2562" s="33"/>
      <c r="BC2562" s="36">
        <v>42860</v>
      </c>
      <c r="BD2562" s="12" t="s">
        <v>1772</v>
      </c>
    </row>
    <row r="2563" spans="1:56" s="12" customFormat="1" x14ac:dyDescent="0.2">
      <c r="A2563" s="9" t="str">
        <f>IF(Search!$C$5="","",IF(COUNTA(Inventory!$AP2563)=1,1,""))</f>
        <v/>
      </c>
      <c r="B2563" s="9" t="str">
        <f>IF(Search!$C$4="","",IF(ISNUMBER(SEARCH(Search!$C$4,$AR2563))=TRUE,1,""))</f>
        <v/>
      </c>
      <c r="C2563" s="9" t="str">
        <f>IF(Search!$C$6="x",IF(COUNTA($AQ2563)=1,1,"N"),IF(COUNTA($AQ2563)=1,"N",""))</f>
        <v/>
      </c>
      <c r="D2563" s="9" t="str">
        <f>IF(Search!$O$8="","",IF(ISNUMBER(SEARCH(Search!$O$8,$BD2563))=TRUE,1,""))</f>
        <v/>
      </c>
      <c r="E2563" s="9" t="str">
        <f>IF(Search!$C$7="","",IF(ISNUMBER(SEARCH(Search!$C$7,$AN2563))=TRUE,1,""))</f>
        <v/>
      </c>
      <c r="F2563" s="9" t="str">
        <f>IF(Search!$C$8="","",IF(ISNUMBER(SEARCH(Search!$C$8,$AO2563))=TRUE,1,""))</f>
        <v/>
      </c>
      <c r="G2563" s="9" t="str">
        <f>IF(Search!$F$4="","",IF(Inventory!$AJ2563&lt;Search!$F$4,"",1))</f>
        <v/>
      </c>
      <c r="H2563" s="9" t="str">
        <f>IF(Search!$F$5="","",IF(Inventory!$AJ2563&gt;Search!$F$5,"",1))</f>
        <v/>
      </c>
      <c r="I2563" s="9" t="str">
        <f>IF(Search!$F$7="","",IF(Search!$F$8="",IF(ISNUMBER(SEARCH(Search!$F$7,$AL2563))=TRUE,1,""),""))</f>
        <v/>
      </c>
      <c r="J2563" s="9" t="str">
        <f>IF($AL2563=Search!$F$8,1,"")</f>
        <v/>
      </c>
      <c r="K2563" s="9" t="str">
        <f>IF(Search!$I$4="","",IF(COUNTA($AS2563)=1,IF(Search!$I$4="N","N",1),""))</f>
        <v/>
      </c>
      <c r="L2563" s="9" t="str">
        <f>IF(Search!$I$5="","",IF($AS2563="RC",1,""))</f>
        <v/>
      </c>
      <c r="M2563" s="9" t="str">
        <f>IF(Search!$I$6="","",IF($AS2563="RCP",1,""))</f>
        <v/>
      </c>
      <c r="N2563" s="9" t="str">
        <f>IF(Search!$I$8="","",IF(COUNTA($AT2563)=1,IF(Search!$I$8="N","N",1),""))</f>
        <v/>
      </c>
      <c r="O2563" s="9" t="str">
        <f>IF(Search!$L$4="","",IF(COUNTA($AU2563)=1,IF(Search!$L$4="N","N",1),""))</f>
        <v/>
      </c>
      <c r="P2563" s="9" t="str">
        <f>IF(Search!$L$5="","",IF(ISNUMBER(SEARCH("Jersey",$AU2563))=TRUE,IF(Search!$L$5="N","N",1),""))</f>
        <v/>
      </c>
      <c r="Q2563" s="9" t="str">
        <f>IF(Search!$L$6="","",IF(ISNUMBER(SEARCH("Patch",$AU2563))=TRUE,IF(Search!$L$6="N","N",1),""))</f>
        <v/>
      </c>
      <c r="R2563" s="9" t="str">
        <f>IF(Search!$L$7="","",IF(ISNUMBER(SEARCH("Shield",$AU2563))=TRUE,IF(Search!$L$7="N","N",1),""))</f>
        <v/>
      </c>
      <c r="S2563" s="9" t="str">
        <f>IF(Search!$L$8="","",IF(ISNUMBER(SEARCH("Stick",$AU2563))=TRUE,IF(Search!$L$8="N","N",1),""))</f>
        <v/>
      </c>
      <c r="T2563" s="9" t="str">
        <f>IF(Search!$O$4="","",IF(COUNTA($AW2563)=1,IF(Search!$O$4="N","N",1),""))</f>
        <v/>
      </c>
      <c r="U2563" s="9" t="str">
        <f>IF(Search!$O$5="","",IF($AW2563="","",IF($AW2563&lt;Search!$O$5,"",1)))</f>
        <v/>
      </c>
      <c r="V2563" s="9" t="str">
        <f>IF(Search!$O$6="","",IF($AW2563="","",IF($AW2563&gt;Search!$O$6,"",1)))</f>
        <v/>
      </c>
      <c r="W2563" s="9" t="str">
        <f>IF(Search!$U$4="","",IF($AX2563="","",1))</f>
        <v/>
      </c>
      <c r="X2563" s="9" t="str">
        <f>IF(Search!$U$5="","",IF(ISNUMBER(SEARCH(Search!$U$5,$AX2563))=TRUE,IF(Search!$U$5="N","N",1),""))</f>
        <v/>
      </c>
      <c r="Y2563" s="9" t="str">
        <f>IF(Search!$U$6="","",IF($AY2563&lt;Search!$U$6,"",1))</f>
        <v/>
      </c>
      <c r="Z2563" s="9" t="str">
        <f>IF(Search!$R$4="","",IF(Inventory!$BA2563&lt;Search!$R$4,"",1))</f>
        <v/>
      </c>
      <c r="AA2563" s="9" t="str">
        <f>IF(Search!$R$5="","",IF($BA2563&gt;Search!$R$5,"",1))</f>
        <v/>
      </c>
      <c r="AB2563" s="9" t="str">
        <f>IF(Search!$R$6="","",IF($BB2563&lt;Search!$R$6,"",1))</f>
        <v/>
      </c>
      <c r="AC2563" s="9" t="str">
        <f>IF(Search!$R$7="","",IF($BB2563&lt;Search!$R$7,"",1))</f>
        <v/>
      </c>
      <c r="AD2563" s="45" t="str">
        <f>IF(COUNTIF($A2563:$AC2563,"n")&gt;0,"",IF(SUM($A2563:$AC2563)=COUNTA(Search!$C$4:$C$8,Search!$F$4:$F$8,Search!$I$4:$I$6,Search!$I$8,Search!$L$4:$L$8,Search!$O$4:$O$8,Search!$R$4:$R$7,Search!$U$4:$U$7)-COUNTIF(Search!$C$4:$U$7,"n"),1+LARGE($AD$1:AD2562,1),""))</f>
        <v/>
      </c>
      <c r="AE2563" s="45" t="str">
        <f t="shared" si="124"/>
        <v/>
      </c>
      <c r="AF2563" s="45" t="str">
        <f>IF(AD2563="","",COUNTIF($AE$1:$AE2562,$AE2563)+RANK($AE2563,$AE$2:$AE$10540,1))</f>
        <v/>
      </c>
      <c r="AG2563" s="45" t="str">
        <f t="shared" si="125"/>
        <v/>
      </c>
      <c r="AH2563" s="45" t="str">
        <f>IF($AD2563="","",COUNTIF($AG$1:$AG2562,$AG2563)+RANK($AG2563,$AG$1:$AG$10539,0))</f>
        <v/>
      </c>
      <c r="AI2563" s="10" t="str">
        <f t="shared" si="126"/>
        <v>2015-16 Upper Deck Canvas #130 Evander Kane BUF    /   $2.5</v>
      </c>
      <c r="AJ2563" s="11">
        <v>2015</v>
      </c>
      <c r="AK2563" s="17">
        <v>16</v>
      </c>
      <c r="AL2563" s="12" t="s">
        <v>20</v>
      </c>
      <c r="AM2563" s="10">
        <v>130</v>
      </c>
      <c r="AN2563" s="12" t="s">
        <v>1704</v>
      </c>
      <c r="AO2563" s="9" t="s">
        <v>1918</v>
      </c>
      <c r="AP2563" s="9"/>
      <c r="AQ2563" s="9"/>
      <c r="AR2563" s="14" t="s">
        <v>2129</v>
      </c>
      <c r="AS2563" s="9"/>
      <c r="AT2563" s="9"/>
      <c r="AU2563" s="9"/>
      <c r="AV2563" s="13"/>
      <c r="AW2563" s="13"/>
      <c r="AX2563" s="9"/>
      <c r="AY2563" s="9"/>
      <c r="AZ2563" s="9"/>
      <c r="BA2563" s="33">
        <v>2.5</v>
      </c>
      <c r="BB2563" s="33"/>
      <c r="BC2563" s="36">
        <v>42860</v>
      </c>
      <c r="BD2563" s="12" t="s">
        <v>1772</v>
      </c>
    </row>
    <row r="2564" spans="1:56" s="12" customFormat="1" x14ac:dyDescent="0.2">
      <c r="A2564" s="9" t="str">
        <f>IF(Search!$C$5="","",IF(COUNTA(Inventory!$AP2564)=1,1,""))</f>
        <v/>
      </c>
      <c r="B2564" s="9" t="str">
        <f>IF(Search!$C$4="","",IF(ISNUMBER(SEARCH(Search!$C$4,$AR2564))=TRUE,1,""))</f>
        <v/>
      </c>
      <c r="C2564" s="9" t="str">
        <f>IF(Search!$C$6="x",IF(COUNTA($AQ2564)=1,1,"N"),IF(COUNTA($AQ2564)=1,"N",""))</f>
        <v/>
      </c>
      <c r="D2564" s="9" t="str">
        <f>IF(Search!$O$8="","",IF(ISNUMBER(SEARCH(Search!$O$8,$BD2564))=TRUE,1,""))</f>
        <v/>
      </c>
      <c r="E2564" s="9" t="str">
        <f>IF(Search!$C$7="","",IF(ISNUMBER(SEARCH(Search!$C$7,$AN2564))=TRUE,1,""))</f>
        <v/>
      </c>
      <c r="F2564" s="9" t="str">
        <f>IF(Search!$C$8="","",IF(ISNUMBER(SEARCH(Search!$C$8,$AO2564))=TRUE,1,""))</f>
        <v/>
      </c>
      <c r="G2564" s="9" t="str">
        <f>IF(Search!$F$4="","",IF(Inventory!$AJ2564&lt;Search!$F$4,"",1))</f>
        <v/>
      </c>
      <c r="H2564" s="9" t="str">
        <f>IF(Search!$F$5="","",IF(Inventory!$AJ2564&gt;Search!$F$5,"",1))</f>
        <v/>
      </c>
      <c r="I2564" s="9" t="str">
        <f>IF(Search!$F$7="","",IF(Search!$F$8="",IF(ISNUMBER(SEARCH(Search!$F$7,$AL2564))=TRUE,1,""),""))</f>
        <v/>
      </c>
      <c r="J2564" s="9" t="str">
        <f>IF($AL2564=Search!$F$8,1,"")</f>
        <v/>
      </c>
      <c r="K2564" s="9" t="str">
        <f>IF(Search!$I$4="","",IF(COUNTA($AS2564)=1,IF(Search!$I$4="N","N",1),""))</f>
        <v/>
      </c>
      <c r="L2564" s="9" t="str">
        <f>IF(Search!$I$5="","",IF($AS2564="RC",1,""))</f>
        <v/>
      </c>
      <c r="M2564" s="9" t="str">
        <f>IF(Search!$I$6="","",IF($AS2564="RCP",1,""))</f>
        <v/>
      </c>
      <c r="N2564" s="9" t="str">
        <f>IF(Search!$I$8="","",IF(COUNTA($AT2564)=1,IF(Search!$I$8="N","N",1),""))</f>
        <v/>
      </c>
      <c r="O2564" s="9" t="str">
        <f>IF(Search!$L$4="","",IF(COUNTA($AU2564)=1,IF(Search!$L$4="N","N",1),""))</f>
        <v/>
      </c>
      <c r="P2564" s="9" t="str">
        <f>IF(Search!$L$5="","",IF(ISNUMBER(SEARCH("Jersey",$AU2564))=TRUE,IF(Search!$L$5="N","N",1),""))</f>
        <v/>
      </c>
      <c r="Q2564" s="9" t="str">
        <f>IF(Search!$L$6="","",IF(ISNUMBER(SEARCH("Patch",$AU2564))=TRUE,IF(Search!$L$6="N","N",1),""))</f>
        <v/>
      </c>
      <c r="R2564" s="9" t="str">
        <f>IF(Search!$L$7="","",IF(ISNUMBER(SEARCH("Shield",$AU2564))=TRUE,IF(Search!$L$7="N","N",1),""))</f>
        <v/>
      </c>
      <c r="S2564" s="9" t="str">
        <f>IF(Search!$L$8="","",IF(ISNUMBER(SEARCH("Stick",$AU2564))=TRUE,IF(Search!$L$8="N","N",1),""))</f>
        <v/>
      </c>
      <c r="T2564" s="9" t="str">
        <f>IF(Search!$O$4="","",IF(COUNTA($AW2564)=1,IF(Search!$O$4="N","N",1),""))</f>
        <v/>
      </c>
      <c r="U2564" s="9" t="str">
        <f>IF(Search!$O$5="","",IF($AW2564="","",IF($AW2564&lt;Search!$O$5,"",1)))</f>
        <v/>
      </c>
      <c r="V2564" s="9" t="str">
        <f>IF(Search!$O$6="","",IF($AW2564="","",IF($AW2564&gt;Search!$O$6,"",1)))</f>
        <v/>
      </c>
      <c r="W2564" s="9" t="str">
        <f>IF(Search!$U$4="","",IF($AX2564="","",1))</f>
        <v/>
      </c>
      <c r="X2564" s="9" t="str">
        <f>IF(Search!$U$5="","",IF(ISNUMBER(SEARCH(Search!$U$5,$AX2564))=TRUE,IF(Search!$U$5="N","N",1),""))</f>
        <v/>
      </c>
      <c r="Y2564" s="9" t="str">
        <f>IF(Search!$U$6="","",IF($AY2564&lt;Search!$U$6,"",1))</f>
        <v/>
      </c>
      <c r="Z2564" s="9" t="str">
        <f>IF(Search!$R$4="","",IF(Inventory!$BA2564&lt;Search!$R$4,"",1))</f>
        <v/>
      </c>
      <c r="AA2564" s="9" t="str">
        <f>IF(Search!$R$5="","",IF($BA2564&gt;Search!$R$5,"",1))</f>
        <v/>
      </c>
      <c r="AB2564" s="9" t="str">
        <f>IF(Search!$R$6="","",IF($BB2564&lt;Search!$R$6,"",1))</f>
        <v/>
      </c>
      <c r="AC2564" s="9" t="str">
        <f>IF(Search!$R$7="","",IF($BB2564&lt;Search!$R$7,"",1))</f>
        <v/>
      </c>
      <c r="AD2564" s="45" t="str">
        <f>IF(COUNTIF($A2564:$AC2564,"n")&gt;0,"",IF(SUM($A2564:$AC2564)=COUNTA(Search!$C$4:$C$8,Search!$F$4:$F$8,Search!$I$4:$I$6,Search!$I$8,Search!$L$4:$L$8,Search!$O$4:$O$8,Search!$R$4:$R$7,Search!$U$4:$U$7)-COUNTIF(Search!$C$4:$U$7,"n"),1+LARGE($AD$1:AD2563,1),""))</f>
        <v/>
      </c>
      <c r="AE2564" s="45" t="str">
        <f t="shared" ref="AE2564:AE2627" si="127">IF(AD2564="","",COUNTIF($AN$2:$AN$10540,"&lt;="&amp;AN2564))</f>
        <v/>
      </c>
      <c r="AF2564" s="45" t="str">
        <f>IF(AD2564="","",COUNTIF($AE$1:$AE2563,$AE2564)+RANK($AE2564,$AE$2:$AE$10540,1))</f>
        <v/>
      </c>
      <c r="AG2564" s="45" t="str">
        <f t="shared" ref="AG2564:AG2627" si="128">IF($AD2564="","",COUNTIF($BA$2:$BA$10540,"&lt;="&amp;$BA2564))</f>
        <v/>
      </c>
      <c r="AH2564" s="45" t="str">
        <f>IF($AD2564="","",COUNTIF($AG$1:$AG2563,$AG2564)+RANK($AG2564,$AG$1:$AG$10539,0))</f>
        <v/>
      </c>
      <c r="AI2564" s="10" t="str">
        <f t="shared" si="126"/>
        <v>2015-16 Upper Deck Canvas #131 Matt Moulson BUF    /   $2</v>
      </c>
      <c r="AJ2564" s="11">
        <v>2015</v>
      </c>
      <c r="AK2564" s="17">
        <v>16</v>
      </c>
      <c r="AL2564" s="12" t="s">
        <v>20</v>
      </c>
      <c r="AM2564" s="10">
        <v>131</v>
      </c>
      <c r="AN2564" s="12" t="s">
        <v>1705</v>
      </c>
      <c r="AO2564" s="9" t="s">
        <v>1918</v>
      </c>
      <c r="AP2564" s="9"/>
      <c r="AQ2564" s="9"/>
      <c r="AR2564" s="14" t="s">
        <v>2129</v>
      </c>
      <c r="AS2564" s="9"/>
      <c r="AT2564" s="9"/>
      <c r="AU2564" s="9"/>
      <c r="AV2564" s="13"/>
      <c r="AW2564" s="13"/>
      <c r="AX2564" s="9"/>
      <c r="AY2564" s="9"/>
      <c r="AZ2564" s="9"/>
      <c r="BA2564" s="33">
        <v>2</v>
      </c>
      <c r="BB2564" s="33"/>
      <c r="BC2564" s="36">
        <v>42860</v>
      </c>
      <c r="BD2564" s="12" t="s">
        <v>1772</v>
      </c>
    </row>
    <row r="2565" spans="1:56" s="12" customFormat="1" x14ac:dyDescent="0.2">
      <c r="A2565" s="9" t="str">
        <f>IF(Search!$C$5="","",IF(COUNTA(Inventory!$AP2565)=1,1,""))</f>
        <v/>
      </c>
      <c r="B2565" s="9" t="str">
        <f>IF(Search!$C$4="","",IF(ISNUMBER(SEARCH(Search!$C$4,$AR2565))=TRUE,1,""))</f>
        <v/>
      </c>
      <c r="C2565" s="9" t="str">
        <f>IF(Search!$C$6="x",IF(COUNTA($AQ2565)=1,1,"N"),IF(COUNTA($AQ2565)=1,"N",""))</f>
        <v/>
      </c>
      <c r="D2565" s="9" t="str">
        <f>IF(Search!$O$8="","",IF(ISNUMBER(SEARCH(Search!$O$8,$BD2565))=TRUE,1,""))</f>
        <v/>
      </c>
      <c r="E2565" s="9" t="str">
        <f>IF(Search!$C$7="","",IF(ISNUMBER(SEARCH(Search!$C$7,$AN2565))=TRUE,1,""))</f>
        <v/>
      </c>
      <c r="F2565" s="9" t="str">
        <f>IF(Search!$C$8="","",IF(ISNUMBER(SEARCH(Search!$C$8,$AO2565))=TRUE,1,""))</f>
        <v/>
      </c>
      <c r="G2565" s="9" t="str">
        <f>IF(Search!$F$4="","",IF(Inventory!$AJ2565&lt;Search!$F$4,"",1))</f>
        <v/>
      </c>
      <c r="H2565" s="9" t="str">
        <f>IF(Search!$F$5="","",IF(Inventory!$AJ2565&gt;Search!$F$5,"",1))</f>
        <v/>
      </c>
      <c r="I2565" s="9" t="str">
        <f>IF(Search!$F$7="","",IF(Search!$F$8="",IF(ISNUMBER(SEARCH(Search!$F$7,$AL2565))=TRUE,1,""),""))</f>
        <v/>
      </c>
      <c r="J2565" s="9" t="str">
        <f>IF($AL2565=Search!$F$8,1,"")</f>
        <v/>
      </c>
      <c r="K2565" s="9" t="str">
        <f>IF(Search!$I$4="","",IF(COUNTA($AS2565)=1,IF(Search!$I$4="N","N",1),""))</f>
        <v/>
      </c>
      <c r="L2565" s="9" t="str">
        <f>IF(Search!$I$5="","",IF($AS2565="RC",1,""))</f>
        <v/>
      </c>
      <c r="M2565" s="9" t="str">
        <f>IF(Search!$I$6="","",IF($AS2565="RCP",1,""))</f>
        <v/>
      </c>
      <c r="N2565" s="9" t="str">
        <f>IF(Search!$I$8="","",IF(COUNTA($AT2565)=1,IF(Search!$I$8="N","N",1),""))</f>
        <v/>
      </c>
      <c r="O2565" s="9" t="str">
        <f>IF(Search!$L$4="","",IF(COUNTA($AU2565)=1,IF(Search!$L$4="N","N",1),""))</f>
        <v/>
      </c>
      <c r="P2565" s="9" t="str">
        <f>IF(Search!$L$5="","",IF(ISNUMBER(SEARCH("Jersey",$AU2565))=TRUE,IF(Search!$L$5="N","N",1),""))</f>
        <v/>
      </c>
      <c r="Q2565" s="9" t="str">
        <f>IF(Search!$L$6="","",IF(ISNUMBER(SEARCH("Patch",$AU2565))=TRUE,IF(Search!$L$6="N","N",1),""))</f>
        <v/>
      </c>
      <c r="R2565" s="9" t="str">
        <f>IF(Search!$L$7="","",IF(ISNUMBER(SEARCH("Shield",$AU2565))=TRUE,IF(Search!$L$7="N","N",1),""))</f>
        <v/>
      </c>
      <c r="S2565" s="9" t="str">
        <f>IF(Search!$L$8="","",IF(ISNUMBER(SEARCH("Stick",$AU2565))=TRUE,IF(Search!$L$8="N","N",1),""))</f>
        <v/>
      </c>
      <c r="T2565" s="9" t="str">
        <f>IF(Search!$O$4="","",IF(COUNTA($AW2565)=1,IF(Search!$O$4="N","N",1),""))</f>
        <v/>
      </c>
      <c r="U2565" s="9" t="str">
        <f>IF(Search!$O$5="","",IF($AW2565="","",IF($AW2565&lt;Search!$O$5,"",1)))</f>
        <v/>
      </c>
      <c r="V2565" s="9" t="str">
        <f>IF(Search!$O$6="","",IF($AW2565="","",IF($AW2565&gt;Search!$O$6,"",1)))</f>
        <v/>
      </c>
      <c r="W2565" s="9" t="str">
        <f>IF(Search!$U$4="","",IF($AX2565="","",1))</f>
        <v/>
      </c>
      <c r="X2565" s="9" t="str">
        <f>IF(Search!$U$5="","",IF(ISNUMBER(SEARCH(Search!$U$5,$AX2565))=TRUE,IF(Search!$U$5="N","N",1),""))</f>
        <v/>
      </c>
      <c r="Y2565" s="9" t="str">
        <f>IF(Search!$U$6="","",IF($AY2565&lt;Search!$U$6,"",1))</f>
        <v/>
      </c>
      <c r="Z2565" s="9" t="str">
        <f>IF(Search!$R$4="","",IF(Inventory!$BA2565&lt;Search!$R$4,"",1))</f>
        <v/>
      </c>
      <c r="AA2565" s="9" t="str">
        <f>IF(Search!$R$5="","",IF($BA2565&gt;Search!$R$5,"",1))</f>
        <v/>
      </c>
      <c r="AB2565" s="9" t="str">
        <f>IF(Search!$R$6="","",IF($BB2565&lt;Search!$R$6,"",1))</f>
        <v/>
      </c>
      <c r="AC2565" s="9" t="str">
        <f>IF(Search!$R$7="","",IF($BB2565&lt;Search!$R$7,"",1))</f>
        <v/>
      </c>
      <c r="AD2565" s="45" t="str">
        <f>IF(COUNTIF($A2565:$AC2565,"n")&gt;0,"",IF(SUM($A2565:$AC2565)=COUNTA(Search!$C$4:$C$8,Search!$F$4:$F$8,Search!$I$4:$I$6,Search!$I$8,Search!$L$4:$L$8,Search!$O$4:$O$8,Search!$R$4:$R$7,Search!$U$4:$U$7)-COUNTIF(Search!$C$4:$U$7,"n"),1+LARGE($AD$1:AD2564,1),""))</f>
        <v/>
      </c>
      <c r="AE2565" s="45" t="str">
        <f t="shared" si="127"/>
        <v/>
      </c>
      <c r="AF2565" s="45" t="str">
        <f>IF(AD2565="","",COUNTIF($AE$1:$AE2564,$AE2565)+RANK($AE2565,$AE$2:$AE$10540,1))</f>
        <v/>
      </c>
      <c r="AG2565" s="45" t="str">
        <f t="shared" si="128"/>
        <v/>
      </c>
      <c r="AH2565" s="45" t="str">
        <f>IF($AD2565="","",COUNTIF($AG$1:$AG2564,$AG2565)+RANK($AG2565,$AG$1:$AG$10539,0))</f>
        <v/>
      </c>
      <c r="AI2565" s="10" t="str">
        <f t="shared" si="126"/>
        <v>2015-16 Upper Deck Canvas #132 Mark Giordano CGY    /   $2.5</v>
      </c>
      <c r="AJ2565" s="11">
        <v>2015</v>
      </c>
      <c r="AK2565" s="17">
        <v>16</v>
      </c>
      <c r="AL2565" s="12" t="s">
        <v>20</v>
      </c>
      <c r="AM2565" s="10">
        <v>132</v>
      </c>
      <c r="AN2565" s="12" t="s">
        <v>1706</v>
      </c>
      <c r="AO2565" s="9" t="s">
        <v>1910</v>
      </c>
      <c r="AP2565" s="9"/>
      <c r="AQ2565" s="9"/>
      <c r="AR2565" s="14" t="s">
        <v>2129</v>
      </c>
      <c r="AS2565" s="9"/>
      <c r="AT2565" s="9"/>
      <c r="AU2565" s="9"/>
      <c r="AV2565" s="13"/>
      <c r="AW2565" s="13"/>
      <c r="AX2565" s="9"/>
      <c r="AY2565" s="9"/>
      <c r="AZ2565" s="9"/>
      <c r="BA2565" s="33">
        <v>2.5</v>
      </c>
      <c r="BB2565" s="33"/>
      <c r="BC2565" s="36">
        <v>42860</v>
      </c>
      <c r="BD2565" s="12" t="s">
        <v>1772</v>
      </c>
    </row>
    <row r="2566" spans="1:56" s="12" customFormat="1" x14ac:dyDescent="0.2">
      <c r="A2566" s="9" t="str">
        <f>IF(Search!$C$5="","",IF(COUNTA(Inventory!$AP2566)=1,1,""))</f>
        <v/>
      </c>
      <c r="B2566" s="9" t="str">
        <f>IF(Search!$C$4="","",IF(ISNUMBER(SEARCH(Search!$C$4,$AR2566))=TRUE,1,""))</f>
        <v/>
      </c>
      <c r="C2566" s="9" t="str">
        <f>IF(Search!$C$6="x",IF(COUNTA($AQ2566)=1,1,"N"),IF(COUNTA($AQ2566)=1,"N",""))</f>
        <v/>
      </c>
      <c r="D2566" s="9" t="str">
        <f>IF(Search!$O$8="","",IF(ISNUMBER(SEARCH(Search!$O$8,$BD2566))=TRUE,1,""))</f>
        <v/>
      </c>
      <c r="E2566" s="9" t="str">
        <f>IF(Search!$C$7="","",IF(ISNUMBER(SEARCH(Search!$C$7,$AN2566))=TRUE,1,""))</f>
        <v/>
      </c>
      <c r="F2566" s="9" t="str">
        <f>IF(Search!$C$8="","",IF(ISNUMBER(SEARCH(Search!$C$8,$AO2566))=TRUE,1,""))</f>
        <v/>
      </c>
      <c r="G2566" s="9" t="str">
        <f>IF(Search!$F$4="","",IF(Inventory!$AJ2566&lt;Search!$F$4,"",1))</f>
        <v/>
      </c>
      <c r="H2566" s="9" t="str">
        <f>IF(Search!$F$5="","",IF(Inventory!$AJ2566&gt;Search!$F$5,"",1))</f>
        <v/>
      </c>
      <c r="I2566" s="9" t="str">
        <f>IF(Search!$F$7="","",IF(Search!$F$8="",IF(ISNUMBER(SEARCH(Search!$F$7,$AL2566))=TRUE,1,""),""))</f>
        <v/>
      </c>
      <c r="J2566" s="9" t="str">
        <f>IF($AL2566=Search!$F$8,1,"")</f>
        <v/>
      </c>
      <c r="K2566" s="9" t="str">
        <f>IF(Search!$I$4="","",IF(COUNTA($AS2566)=1,IF(Search!$I$4="N","N",1),""))</f>
        <v/>
      </c>
      <c r="L2566" s="9" t="str">
        <f>IF(Search!$I$5="","",IF($AS2566="RC",1,""))</f>
        <v/>
      </c>
      <c r="M2566" s="9" t="str">
        <f>IF(Search!$I$6="","",IF($AS2566="RCP",1,""))</f>
        <v/>
      </c>
      <c r="N2566" s="9" t="str">
        <f>IF(Search!$I$8="","",IF(COUNTA($AT2566)=1,IF(Search!$I$8="N","N",1),""))</f>
        <v/>
      </c>
      <c r="O2566" s="9" t="str">
        <f>IF(Search!$L$4="","",IF(COUNTA($AU2566)=1,IF(Search!$L$4="N","N",1),""))</f>
        <v/>
      </c>
      <c r="P2566" s="9" t="str">
        <f>IF(Search!$L$5="","",IF(ISNUMBER(SEARCH("Jersey",$AU2566))=TRUE,IF(Search!$L$5="N","N",1),""))</f>
        <v/>
      </c>
      <c r="Q2566" s="9" t="str">
        <f>IF(Search!$L$6="","",IF(ISNUMBER(SEARCH("Patch",$AU2566))=TRUE,IF(Search!$L$6="N","N",1),""))</f>
        <v/>
      </c>
      <c r="R2566" s="9" t="str">
        <f>IF(Search!$L$7="","",IF(ISNUMBER(SEARCH("Shield",$AU2566))=TRUE,IF(Search!$L$7="N","N",1),""))</f>
        <v/>
      </c>
      <c r="S2566" s="9" t="str">
        <f>IF(Search!$L$8="","",IF(ISNUMBER(SEARCH("Stick",$AU2566))=TRUE,IF(Search!$L$8="N","N",1),""))</f>
        <v/>
      </c>
      <c r="T2566" s="9" t="str">
        <f>IF(Search!$O$4="","",IF(COUNTA($AW2566)=1,IF(Search!$O$4="N","N",1),""))</f>
        <v/>
      </c>
      <c r="U2566" s="9" t="str">
        <f>IF(Search!$O$5="","",IF($AW2566="","",IF($AW2566&lt;Search!$O$5,"",1)))</f>
        <v/>
      </c>
      <c r="V2566" s="9" t="str">
        <f>IF(Search!$O$6="","",IF($AW2566="","",IF($AW2566&gt;Search!$O$6,"",1)))</f>
        <v/>
      </c>
      <c r="W2566" s="9" t="str">
        <f>IF(Search!$U$4="","",IF($AX2566="","",1))</f>
        <v/>
      </c>
      <c r="X2566" s="9" t="str">
        <f>IF(Search!$U$5="","",IF(ISNUMBER(SEARCH(Search!$U$5,$AX2566))=TRUE,IF(Search!$U$5="N","N",1),""))</f>
        <v/>
      </c>
      <c r="Y2566" s="9" t="str">
        <f>IF(Search!$U$6="","",IF($AY2566&lt;Search!$U$6,"",1))</f>
        <v/>
      </c>
      <c r="Z2566" s="9" t="str">
        <f>IF(Search!$R$4="","",IF(Inventory!$BA2566&lt;Search!$R$4,"",1))</f>
        <v/>
      </c>
      <c r="AA2566" s="9" t="str">
        <f>IF(Search!$R$5="","",IF($BA2566&gt;Search!$R$5,"",1))</f>
        <v/>
      </c>
      <c r="AB2566" s="9" t="str">
        <f>IF(Search!$R$6="","",IF($BB2566&lt;Search!$R$6,"",1))</f>
        <v/>
      </c>
      <c r="AC2566" s="9" t="str">
        <f>IF(Search!$R$7="","",IF($BB2566&lt;Search!$R$7,"",1))</f>
        <v/>
      </c>
      <c r="AD2566" s="45" t="str">
        <f>IF(COUNTIF($A2566:$AC2566,"n")&gt;0,"",IF(SUM($A2566:$AC2566)=COUNTA(Search!$C$4:$C$8,Search!$F$4:$F$8,Search!$I$4:$I$6,Search!$I$8,Search!$L$4:$L$8,Search!$O$4:$O$8,Search!$R$4:$R$7,Search!$U$4:$U$7)-COUNTIF(Search!$C$4:$U$7,"n"),1+LARGE($AD$1:AD2565,1),""))</f>
        <v/>
      </c>
      <c r="AE2566" s="45" t="str">
        <f t="shared" si="127"/>
        <v/>
      </c>
      <c r="AF2566" s="45" t="str">
        <f>IF(AD2566="","",COUNTIF($AE$1:$AE2565,$AE2566)+RANK($AE2566,$AE$2:$AE$10540,1))</f>
        <v/>
      </c>
      <c r="AG2566" s="45" t="str">
        <f t="shared" si="128"/>
        <v/>
      </c>
      <c r="AH2566" s="45" t="str">
        <f>IF($AD2566="","",COUNTIF($AG$1:$AG2565,$AG2566)+RANK($AG2566,$AG$1:$AG$10539,0))</f>
        <v/>
      </c>
      <c r="AI2566" s="10" t="str">
        <f t="shared" si="126"/>
        <v>2015-16 Upper Deck Canvas #133 Johnny Gaudreau CGY    /   $2.5</v>
      </c>
      <c r="AJ2566" s="11">
        <v>2015</v>
      </c>
      <c r="AK2566" s="17">
        <v>16</v>
      </c>
      <c r="AL2566" s="12" t="s">
        <v>20</v>
      </c>
      <c r="AM2566" s="10">
        <v>133</v>
      </c>
      <c r="AN2566" s="12" t="s">
        <v>1707</v>
      </c>
      <c r="AO2566" s="9" t="s">
        <v>1910</v>
      </c>
      <c r="AP2566" s="9"/>
      <c r="AQ2566" s="9"/>
      <c r="AR2566" s="14" t="s">
        <v>2129</v>
      </c>
      <c r="AS2566" s="9"/>
      <c r="AT2566" s="9"/>
      <c r="AU2566" s="9"/>
      <c r="AV2566" s="13"/>
      <c r="AW2566" s="13"/>
      <c r="AX2566" s="9"/>
      <c r="AY2566" s="9"/>
      <c r="AZ2566" s="9"/>
      <c r="BA2566" s="33">
        <v>2.5</v>
      </c>
      <c r="BB2566" s="33"/>
      <c r="BC2566" s="36">
        <v>42860</v>
      </c>
      <c r="BD2566" s="12" t="s">
        <v>1772</v>
      </c>
    </row>
    <row r="2567" spans="1:56" s="12" customFormat="1" x14ac:dyDescent="0.2">
      <c r="A2567" s="9" t="str">
        <f>IF(Search!$C$5="","",IF(COUNTA(Inventory!$AP2567)=1,1,""))</f>
        <v/>
      </c>
      <c r="B2567" s="9" t="str">
        <f>IF(Search!$C$4="","",IF(ISNUMBER(SEARCH(Search!$C$4,$AR2567))=TRUE,1,""))</f>
        <v/>
      </c>
      <c r="C2567" s="9" t="str">
        <f>IF(Search!$C$6="x",IF(COUNTA($AQ2567)=1,1,"N"),IF(COUNTA($AQ2567)=1,"N",""))</f>
        <v/>
      </c>
      <c r="D2567" s="9" t="str">
        <f>IF(Search!$O$8="","",IF(ISNUMBER(SEARCH(Search!$O$8,$BD2567))=TRUE,1,""))</f>
        <v/>
      </c>
      <c r="E2567" s="9" t="str">
        <f>IF(Search!$C$7="","",IF(ISNUMBER(SEARCH(Search!$C$7,$AN2567))=TRUE,1,""))</f>
        <v/>
      </c>
      <c r="F2567" s="9" t="str">
        <f>IF(Search!$C$8="","",IF(ISNUMBER(SEARCH(Search!$C$8,$AO2567))=TRUE,1,""))</f>
        <v/>
      </c>
      <c r="G2567" s="9" t="str">
        <f>IF(Search!$F$4="","",IF(Inventory!$AJ2567&lt;Search!$F$4,"",1))</f>
        <v/>
      </c>
      <c r="H2567" s="9" t="str">
        <f>IF(Search!$F$5="","",IF(Inventory!$AJ2567&gt;Search!$F$5,"",1))</f>
        <v/>
      </c>
      <c r="I2567" s="9" t="str">
        <f>IF(Search!$F$7="","",IF(Search!$F$8="",IF(ISNUMBER(SEARCH(Search!$F$7,$AL2567))=TRUE,1,""),""))</f>
        <v/>
      </c>
      <c r="J2567" s="9" t="str">
        <f>IF($AL2567=Search!$F$8,1,"")</f>
        <v/>
      </c>
      <c r="K2567" s="9" t="str">
        <f>IF(Search!$I$4="","",IF(COUNTA($AS2567)=1,IF(Search!$I$4="N","N",1),""))</f>
        <v/>
      </c>
      <c r="L2567" s="9" t="str">
        <f>IF(Search!$I$5="","",IF($AS2567="RC",1,""))</f>
        <v/>
      </c>
      <c r="M2567" s="9" t="str">
        <f>IF(Search!$I$6="","",IF($AS2567="RCP",1,""))</f>
        <v/>
      </c>
      <c r="N2567" s="9" t="str">
        <f>IF(Search!$I$8="","",IF(COUNTA($AT2567)=1,IF(Search!$I$8="N","N",1),""))</f>
        <v/>
      </c>
      <c r="O2567" s="9" t="str">
        <f>IF(Search!$L$4="","",IF(COUNTA($AU2567)=1,IF(Search!$L$4="N","N",1),""))</f>
        <v/>
      </c>
      <c r="P2567" s="9" t="str">
        <f>IF(Search!$L$5="","",IF(ISNUMBER(SEARCH("Jersey",$AU2567))=TRUE,IF(Search!$L$5="N","N",1),""))</f>
        <v/>
      </c>
      <c r="Q2567" s="9" t="str">
        <f>IF(Search!$L$6="","",IF(ISNUMBER(SEARCH("Patch",$AU2567))=TRUE,IF(Search!$L$6="N","N",1),""))</f>
        <v/>
      </c>
      <c r="R2567" s="9" t="str">
        <f>IF(Search!$L$7="","",IF(ISNUMBER(SEARCH("Shield",$AU2567))=TRUE,IF(Search!$L$7="N","N",1),""))</f>
        <v/>
      </c>
      <c r="S2567" s="9" t="str">
        <f>IF(Search!$L$8="","",IF(ISNUMBER(SEARCH("Stick",$AU2567))=TRUE,IF(Search!$L$8="N","N",1),""))</f>
        <v/>
      </c>
      <c r="T2567" s="9" t="str">
        <f>IF(Search!$O$4="","",IF(COUNTA($AW2567)=1,IF(Search!$O$4="N","N",1),""))</f>
        <v/>
      </c>
      <c r="U2567" s="9" t="str">
        <f>IF(Search!$O$5="","",IF($AW2567="","",IF($AW2567&lt;Search!$O$5,"",1)))</f>
        <v/>
      </c>
      <c r="V2567" s="9" t="str">
        <f>IF(Search!$O$6="","",IF($AW2567="","",IF($AW2567&gt;Search!$O$6,"",1)))</f>
        <v/>
      </c>
      <c r="W2567" s="9" t="str">
        <f>IF(Search!$U$4="","",IF($AX2567="","",1))</f>
        <v/>
      </c>
      <c r="X2567" s="9" t="str">
        <f>IF(Search!$U$5="","",IF(ISNUMBER(SEARCH(Search!$U$5,$AX2567))=TRUE,IF(Search!$U$5="N","N",1),""))</f>
        <v/>
      </c>
      <c r="Y2567" s="9" t="str">
        <f>IF(Search!$U$6="","",IF($AY2567&lt;Search!$U$6,"",1))</f>
        <v/>
      </c>
      <c r="Z2567" s="9" t="str">
        <f>IF(Search!$R$4="","",IF(Inventory!$BA2567&lt;Search!$R$4,"",1))</f>
        <v/>
      </c>
      <c r="AA2567" s="9" t="str">
        <f>IF(Search!$R$5="","",IF($BA2567&gt;Search!$R$5,"",1))</f>
        <v/>
      </c>
      <c r="AB2567" s="9" t="str">
        <f>IF(Search!$R$6="","",IF($BB2567&lt;Search!$R$6,"",1))</f>
        <v/>
      </c>
      <c r="AC2567" s="9" t="str">
        <f>IF(Search!$R$7="","",IF($BB2567&lt;Search!$R$7,"",1))</f>
        <v/>
      </c>
      <c r="AD2567" s="45" t="str">
        <f>IF(COUNTIF($A2567:$AC2567,"n")&gt;0,"",IF(SUM($A2567:$AC2567)=COUNTA(Search!$C$4:$C$8,Search!$F$4:$F$8,Search!$I$4:$I$6,Search!$I$8,Search!$L$4:$L$8,Search!$O$4:$O$8,Search!$R$4:$R$7,Search!$U$4:$U$7)-COUNTIF(Search!$C$4:$U$7,"n"),1+LARGE($AD$1:AD2566,1),""))</f>
        <v/>
      </c>
      <c r="AE2567" s="45" t="str">
        <f t="shared" si="127"/>
        <v/>
      </c>
      <c r="AF2567" s="45" t="str">
        <f>IF(AD2567="","",COUNTIF($AE$1:$AE2566,$AE2567)+RANK($AE2567,$AE$2:$AE$10540,1))</f>
        <v/>
      </c>
      <c r="AG2567" s="45" t="str">
        <f t="shared" si="128"/>
        <v/>
      </c>
      <c r="AH2567" s="45" t="str">
        <f>IF($AD2567="","",COUNTIF($AG$1:$AG2566,$AG2567)+RANK($AG2567,$AG$1:$AG$10539,0))</f>
        <v/>
      </c>
      <c r="AI2567" s="10" t="str">
        <f t="shared" ref="AI2567:AI2630" si="129">CONCATENATE(AJ2567,"-",AK2567," ",AL2567," #",AM2567," ",AN2567," ",AO2567," ",AS2567," ",AT2567," ",AU2567," ",AV2567,"/",AW2567," ",AX2567," ",AY2567,AZ2567," $",BA2567)</f>
        <v>2015-16 Upper Deck Canvas #134 Michael Frolik CGY    /   $1.5</v>
      </c>
      <c r="AJ2567" s="11">
        <v>2015</v>
      </c>
      <c r="AK2567" s="17">
        <v>16</v>
      </c>
      <c r="AL2567" s="12" t="s">
        <v>20</v>
      </c>
      <c r="AM2567" s="10">
        <v>134</v>
      </c>
      <c r="AN2567" s="12" t="s">
        <v>1709</v>
      </c>
      <c r="AO2567" s="9" t="s">
        <v>1910</v>
      </c>
      <c r="AP2567" s="9"/>
      <c r="AQ2567" s="9"/>
      <c r="AR2567" s="14" t="s">
        <v>2129</v>
      </c>
      <c r="AS2567" s="9"/>
      <c r="AT2567" s="9"/>
      <c r="AU2567" s="9"/>
      <c r="AV2567" s="13"/>
      <c r="AW2567" s="13"/>
      <c r="AX2567" s="9"/>
      <c r="AY2567" s="9"/>
      <c r="AZ2567" s="9"/>
      <c r="BA2567" s="33">
        <v>1.5</v>
      </c>
      <c r="BB2567" s="33"/>
      <c r="BC2567" s="36">
        <v>42860</v>
      </c>
      <c r="BD2567" s="12" t="s">
        <v>1772</v>
      </c>
    </row>
    <row r="2568" spans="1:56" s="12" customFormat="1" x14ac:dyDescent="0.2">
      <c r="A2568" s="9" t="str">
        <f>IF(Search!$C$5="","",IF(COUNTA(Inventory!$AP2568)=1,1,""))</f>
        <v/>
      </c>
      <c r="B2568" s="9" t="str">
        <f>IF(Search!$C$4="","",IF(ISNUMBER(SEARCH(Search!$C$4,$AR2568))=TRUE,1,""))</f>
        <v/>
      </c>
      <c r="C2568" s="9" t="str">
        <f>IF(Search!$C$6="x",IF(COUNTA($AQ2568)=1,1,"N"),IF(COUNTA($AQ2568)=1,"N",""))</f>
        <v/>
      </c>
      <c r="D2568" s="9" t="str">
        <f>IF(Search!$O$8="","",IF(ISNUMBER(SEARCH(Search!$O$8,$BD2568))=TRUE,1,""))</f>
        <v/>
      </c>
      <c r="E2568" s="9" t="str">
        <f>IF(Search!$C$7="","",IF(ISNUMBER(SEARCH(Search!$C$7,$AN2568))=TRUE,1,""))</f>
        <v/>
      </c>
      <c r="F2568" s="9" t="str">
        <f>IF(Search!$C$8="","",IF(ISNUMBER(SEARCH(Search!$C$8,$AO2568))=TRUE,1,""))</f>
        <v/>
      </c>
      <c r="G2568" s="9" t="str">
        <f>IF(Search!$F$4="","",IF(Inventory!$AJ2568&lt;Search!$F$4,"",1))</f>
        <v/>
      </c>
      <c r="H2568" s="9" t="str">
        <f>IF(Search!$F$5="","",IF(Inventory!$AJ2568&gt;Search!$F$5,"",1))</f>
        <v/>
      </c>
      <c r="I2568" s="9" t="str">
        <f>IF(Search!$F$7="","",IF(Search!$F$8="",IF(ISNUMBER(SEARCH(Search!$F$7,$AL2568))=TRUE,1,""),""))</f>
        <v/>
      </c>
      <c r="J2568" s="9" t="str">
        <f>IF($AL2568=Search!$F$8,1,"")</f>
        <v/>
      </c>
      <c r="K2568" s="9" t="str">
        <f>IF(Search!$I$4="","",IF(COUNTA($AS2568)=1,IF(Search!$I$4="N","N",1),""))</f>
        <v/>
      </c>
      <c r="L2568" s="9" t="str">
        <f>IF(Search!$I$5="","",IF($AS2568="RC",1,""))</f>
        <v/>
      </c>
      <c r="M2568" s="9" t="str">
        <f>IF(Search!$I$6="","",IF($AS2568="RCP",1,""))</f>
        <v/>
      </c>
      <c r="N2568" s="9" t="str">
        <f>IF(Search!$I$8="","",IF(COUNTA($AT2568)=1,IF(Search!$I$8="N","N",1),""))</f>
        <v/>
      </c>
      <c r="O2568" s="9" t="str">
        <f>IF(Search!$L$4="","",IF(COUNTA($AU2568)=1,IF(Search!$L$4="N","N",1),""))</f>
        <v/>
      </c>
      <c r="P2568" s="9" t="str">
        <f>IF(Search!$L$5="","",IF(ISNUMBER(SEARCH("Jersey",$AU2568))=TRUE,IF(Search!$L$5="N","N",1),""))</f>
        <v/>
      </c>
      <c r="Q2568" s="9" t="str">
        <f>IF(Search!$L$6="","",IF(ISNUMBER(SEARCH("Patch",$AU2568))=TRUE,IF(Search!$L$6="N","N",1),""))</f>
        <v/>
      </c>
      <c r="R2568" s="9" t="str">
        <f>IF(Search!$L$7="","",IF(ISNUMBER(SEARCH("Shield",$AU2568))=TRUE,IF(Search!$L$7="N","N",1),""))</f>
        <v/>
      </c>
      <c r="S2568" s="9" t="str">
        <f>IF(Search!$L$8="","",IF(ISNUMBER(SEARCH("Stick",$AU2568))=TRUE,IF(Search!$L$8="N","N",1),""))</f>
        <v/>
      </c>
      <c r="T2568" s="9" t="str">
        <f>IF(Search!$O$4="","",IF(COUNTA($AW2568)=1,IF(Search!$O$4="N","N",1),""))</f>
        <v/>
      </c>
      <c r="U2568" s="9" t="str">
        <f>IF(Search!$O$5="","",IF($AW2568="","",IF($AW2568&lt;Search!$O$5,"",1)))</f>
        <v/>
      </c>
      <c r="V2568" s="9" t="str">
        <f>IF(Search!$O$6="","",IF($AW2568="","",IF($AW2568&gt;Search!$O$6,"",1)))</f>
        <v/>
      </c>
      <c r="W2568" s="9" t="str">
        <f>IF(Search!$U$4="","",IF($AX2568="","",1))</f>
        <v/>
      </c>
      <c r="X2568" s="9" t="str">
        <f>IF(Search!$U$5="","",IF(ISNUMBER(SEARCH(Search!$U$5,$AX2568))=TRUE,IF(Search!$U$5="N","N",1),""))</f>
        <v/>
      </c>
      <c r="Y2568" s="9" t="str">
        <f>IF(Search!$U$6="","",IF($AY2568&lt;Search!$U$6,"",1))</f>
        <v/>
      </c>
      <c r="Z2568" s="9" t="str">
        <f>IF(Search!$R$4="","",IF(Inventory!$BA2568&lt;Search!$R$4,"",1))</f>
        <v/>
      </c>
      <c r="AA2568" s="9" t="str">
        <f>IF(Search!$R$5="","",IF($BA2568&gt;Search!$R$5,"",1))</f>
        <v/>
      </c>
      <c r="AB2568" s="9" t="str">
        <f>IF(Search!$R$6="","",IF($BB2568&lt;Search!$R$6,"",1))</f>
        <v/>
      </c>
      <c r="AC2568" s="9" t="str">
        <f>IF(Search!$R$7="","",IF($BB2568&lt;Search!$R$7,"",1))</f>
        <v/>
      </c>
      <c r="AD2568" s="45" t="str">
        <f>IF(COUNTIF($A2568:$AC2568,"n")&gt;0,"",IF(SUM($A2568:$AC2568)=COUNTA(Search!$C$4:$C$8,Search!$F$4:$F$8,Search!$I$4:$I$6,Search!$I$8,Search!$L$4:$L$8,Search!$O$4:$O$8,Search!$R$4:$R$7,Search!$U$4:$U$7)-COUNTIF(Search!$C$4:$U$7,"n"),1+LARGE($AD$1:AD2567,1),""))</f>
        <v/>
      </c>
      <c r="AE2568" s="45" t="str">
        <f t="shared" si="127"/>
        <v/>
      </c>
      <c r="AF2568" s="45" t="str">
        <f>IF(AD2568="","",COUNTIF($AE$1:$AE2567,$AE2568)+RANK($AE2568,$AE$2:$AE$10540,1))</f>
        <v/>
      </c>
      <c r="AG2568" s="45" t="str">
        <f t="shared" si="128"/>
        <v/>
      </c>
      <c r="AH2568" s="45" t="str">
        <f>IF($AD2568="","",COUNTIF($AG$1:$AG2567,$AG2568)+RANK($AG2568,$AG$1:$AG$10539,0))</f>
        <v/>
      </c>
      <c r="AI2568" s="10" t="str">
        <f t="shared" si="129"/>
        <v>2015-16 Upper Deck Canvas #135 Eric Staal CAR    /   $2.5</v>
      </c>
      <c r="AJ2568" s="11">
        <v>2015</v>
      </c>
      <c r="AK2568" s="17">
        <v>16</v>
      </c>
      <c r="AL2568" s="12" t="s">
        <v>20</v>
      </c>
      <c r="AM2568" s="10">
        <v>135</v>
      </c>
      <c r="AN2568" s="12" t="s">
        <v>533</v>
      </c>
      <c r="AO2568" s="9" t="s">
        <v>1921</v>
      </c>
      <c r="AP2568" s="9"/>
      <c r="AQ2568" s="9"/>
      <c r="AR2568" s="14" t="s">
        <v>2129</v>
      </c>
      <c r="AS2568" s="9"/>
      <c r="AT2568" s="9"/>
      <c r="AU2568" s="9"/>
      <c r="AV2568" s="13"/>
      <c r="AW2568" s="13"/>
      <c r="AX2568" s="9"/>
      <c r="AY2568" s="9"/>
      <c r="AZ2568" s="9"/>
      <c r="BA2568" s="33">
        <v>2.5</v>
      </c>
      <c r="BB2568" s="33"/>
      <c r="BC2568" s="36">
        <v>42860</v>
      </c>
      <c r="BD2568" s="12" t="s">
        <v>1772</v>
      </c>
    </row>
    <row r="2569" spans="1:56" s="12" customFormat="1" x14ac:dyDescent="0.2">
      <c r="A2569" s="9" t="str">
        <f>IF(Search!$C$5="","",IF(COUNTA(Inventory!$AP2569)=1,1,""))</f>
        <v/>
      </c>
      <c r="B2569" s="9" t="str">
        <f>IF(Search!$C$4="","",IF(ISNUMBER(SEARCH(Search!$C$4,$AR2569))=TRUE,1,""))</f>
        <v/>
      </c>
      <c r="C2569" s="9" t="str">
        <f>IF(Search!$C$6="x",IF(COUNTA($AQ2569)=1,1,"N"),IF(COUNTA($AQ2569)=1,"N",""))</f>
        <v/>
      </c>
      <c r="D2569" s="9" t="str">
        <f>IF(Search!$O$8="","",IF(ISNUMBER(SEARCH(Search!$O$8,$BD2569))=TRUE,1,""))</f>
        <v/>
      </c>
      <c r="E2569" s="9" t="str">
        <f>IF(Search!$C$7="","",IF(ISNUMBER(SEARCH(Search!$C$7,$AN2569))=TRUE,1,""))</f>
        <v/>
      </c>
      <c r="F2569" s="9" t="str">
        <f>IF(Search!$C$8="","",IF(ISNUMBER(SEARCH(Search!$C$8,$AO2569))=TRUE,1,""))</f>
        <v/>
      </c>
      <c r="G2569" s="9" t="str">
        <f>IF(Search!$F$4="","",IF(Inventory!$AJ2569&lt;Search!$F$4,"",1))</f>
        <v/>
      </c>
      <c r="H2569" s="9" t="str">
        <f>IF(Search!$F$5="","",IF(Inventory!$AJ2569&gt;Search!$F$5,"",1))</f>
        <v/>
      </c>
      <c r="I2569" s="9" t="str">
        <f>IF(Search!$F$7="","",IF(Search!$F$8="",IF(ISNUMBER(SEARCH(Search!$F$7,$AL2569))=TRUE,1,""),""))</f>
        <v/>
      </c>
      <c r="J2569" s="9" t="str">
        <f>IF($AL2569=Search!$F$8,1,"")</f>
        <v/>
      </c>
      <c r="K2569" s="9" t="str">
        <f>IF(Search!$I$4="","",IF(COUNTA($AS2569)=1,IF(Search!$I$4="N","N",1),""))</f>
        <v/>
      </c>
      <c r="L2569" s="9" t="str">
        <f>IF(Search!$I$5="","",IF($AS2569="RC",1,""))</f>
        <v/>
      </c>
      <c r="M2569" s="9" t="str">
        <f>IF(Search!$I$6="","",IF($AS2569="RCP",1,""))</f>
        <v/>
      </c>
      <c r="N2569" s="9" t="str">
        <f>IF(Search!$I$8="","",IF(COUNTA($AT2569)=1,IF(Search!$I$8="N","N",1),""))</f>
        <v/>
      </c>
      <c r="O2569" s="9" t="str">
        <f>IF(Search!$L$4="","",IF(COUNTA($AU2569)=1,IF(Search!$L$4="N","N",1),""))</f>
        <v/>
      </c>
      <c r="P2569" s="9" t="str">
        <f>IF(Search!$L$5="","",IF(ISNUMBER(SEARCH("Jersey",$AU2569))=TRUE,IF(Search!$L$5="N","N",1),""))</f>
        <v/>
      </c>
      <c r="Q2569" s="9" t="str">
        <f>IF(Search!$L$6="","",IF(ISNUMBER(SEARCH("Patch",$AU2569))=TRUE,IF(Search!$L$6="N","N",1),""))</f>
        <v/>
      </c>
      <c r="R2569" s="9" t="str">
        <f>IF(Search!$L$7="","",IF(ISNUMBER(SEARCH("Shield",$AU2569))=TRUE,IF(Search!$L$7="N","N",1),""))</f>
        <v/>
      </c>
      <c r="S2569" s="9" t="str">
        <f>IF(Search!$L$8="","",IF(ISNUMBER(SEARCH("Stick",$AU2569))=TRUE,IF(Search!$L$8="N","N",1),""))</f>
        <v/>
      </c>
      <c r="T2569" s="9" t="str">
        <f>IF(Search!$O$4="","",IF(COUNTA($AW2569)=1,IF(Search!$O$4="N","N",1),""))</f>
        <v/>
      </c>
      <c r="U2569" s="9" t="str">
        <f>IF(Search!$O$5="","",IF($AW2569="","",IF($AW2569&lt;Search!$O$5,"",1)))</f>
        <v/>
      </c>
      <c r="V2569" s="9" t="str">
        <f>IF(Search!$O$6="","",IF($AW2569="","",IF($AW2569&gt;Search!$O$6,"",1)))</f>
        <v/>
      </c>
      <c r="W2569" s="9" t="str">
        <f>IF(Search!$U$4="","",IF($AX2569="","",1))</f>
        <v/>
      </c>
      <c r="X2569" s="9" t="str">
        <f>IF(Search!$U$5="","",IF(ISNUMBER(SEARCH(Search!$U$5,$AX2569))=TRUE,IF(Search!$U$5="N","N",1),""))</f>
        <v/>
      </c>
      <c r="Y2569" s="9" t="str">
        <f>IF(Search!$U$6="","",IF($AY2569&lt;Search!$U$6,"",1))</f>
        <v/>
      </c>
      <c r="Z2569" s="9" t="str">
        <f>IF(Search!$R$4="","",IF(Inventory!$BA2569&lt;Search!$R$4,"",1))</f>
        <v/>
      </c>
      <c r="AA2569" s="9" t="str">
        <f>IF(Search!$R$5="","",IF($BA2569&gt;Search!$R$5,"",1))</f>
        <v/>
      </c>
      <c r="AB2569" s="9" t="str">
        <f>IF(Search!$R$6="","",IF($BB2569&lt;Search!$R$6,"",1))</f>
        <v/>
      </c>
      <c r="AC2569" s="9" t="str">
        <f>IF(Search!$R$7="","",IF($BB2569&lt;Search!$R$7,"",1))</f>
        <v/>
      </c>
      <c r="AD2569" s="45" t="str">
        <f>IF(COUNTIF($A2569:$AC2569,"n")&gt;0,"",IF(SUM($A2569:$AC2569)=COUNTA(Search!$C$4:$C$8,Search!$F$4:$F$8,Search!$I$4:$I$6,Search!$I$8,Search!$L$4:$L$8,Search!$O$4:$O$8,Search!$R$4:$R$7,Search!$U$4:$U$7)-COUNTIF(Search!$C$4:$U$7,"n"),1+LARGE($AD$1:AD2568,1),""))</f>
        <v/>
      </c>
      <c r="AE2569" s="45" t="str">
        <f t="shared" si="127"/>
        <v/>
      </c>
      <c r="AF2569" s="45" t="str">
        <f>IF(AD2569="","",COUNTIF($AE$1:$AE2568,$AE2569)+RANK($AE2569,$AE$2:$AE$10540,1))</f>
        <v/>
      </c>
      <c r="AG2569" s="45" t="str">
        <f t="shared" si="128"/>
        <v/>
      </c>
      <c r="AH2569" s="45" t="str">
        <f>IF($AD2569="","",COUNTIF($AG$1:$AG2568,$AG2569)+RANK($AG2569,$AG$1:$AG$10539,0))</f>
        <v/>
      </c>
      <c r="AI2569" s="10" t="str">
        <f t="shared" si="129"/>
        <v>2015-16 Upper Deck Canvas #136 Victor Rask CAR    /   $1.5</v>
      </c>
      <c r="AJ2569" s="11">
        <v>2015</v>
      </c>
      <c r="AK2569" s="17">
        <v>16</v>
      </c>
      <c r="AL2569" s="12" t="s">
        <v>20</v>
      </c>
      <c r="AM2569" s="10">
        <v>136</v>
      </c>
      <c r="AN2569" s="12" t="s">
        <v>1708</v>
      </c>
      <c r="AO2569" s="9" t="s">
        <v>1921</v>
      </c>
      <c r="AP2569" s="9"/>
      <c r="AQ2569" s="9"/>
      <c r="AR2569" s="14" t="s">
        <v>2129</v>
      </c>
      <c r="AS2569" s="9"/>
      <c r="AT2569" s="9"/>
      <c r="AU2569" s="9"/>
      <c r="AV2569" s="13"/>
      <c r="AW2569" s="13"/>
      <c r="AX2569" s="9"/>
      <c r="AY2569" s="9"/>
      <c r="AZ2569" s="9"/>
      <c r="BA2569" s="33">
        <v>1.5</v>
      </c>
      <c r="BB2569" s="33"/>
      <c r="BC2569" s="36">
        <v>42860</v>
      </c>
      <c r="BD2569" s="12" t="s">
        <v>1772</v>
      </c>
    </row>
    <row r="2570" spans="1:56" s="12" customFormat="1" x14ac:dyDescent="0.2">
      <c r="A2570" s="9" t="str">
        <f>IF(Search!$C$5="","",IF(COUNTA(Inventory!$AP2570)=1,1,""))</f>
        <v/>
      </c>
      <c r="B2570" s="9" t="str">
        <f>IF(Search!$C$4="","",IF(ISNUMBER(SEARCH(Search!$C$4,$AR2570))=TRUE,1,""))</f>
        <v/>
      </c>
      <c r="C2570" s="9" t="str">
        <f>IF(Search!$C$6="x",IF(COUNTA($AQ2570)=1,1,"N"),IF(COUNTA($AQ2570)=1,"N",""))</f>
        <v/>
      </c>
      <c r="D2570" s="9" t="str">
        <f>IF(Search!$O$8="","",IF(ISNUMBER(SEARCH(Search!$O$8,$BD2570))=TRUE,1,""))</f>
        <v/>
      </c>
      <c r="E2570" s="9" t="str">
        <f>IF(Search!$C$7="","",IF(ISNUMBER(SEARCH(Search!$C$7,$AN2570))=TRUE,1,""))</f>
        <v/>
      </c>
      <c r="F2570" s="9" t="str">
        <f>IF(Search!$C$8="","",IF(ISNUMBER(SEARCH(Search!$C$8,$AO2570))=TRUE,1,""))</f>
        <v/>
      </c>
      <c r="G2570" s="9" t="str">
        <f>IF(Search!$F$4="","",IF(Inventory!$AJ2570&lt;Search!$F$4,"",1))</f>
        <v/>
      </c>
      <c r="H2570" s="9" t="str">
        <f>IF(Search!$F$5="","",IF(Inventory!$AJ2570&gt;Search!$F$5,"",1))</f>
        <v/>
      </c>
      <c r="I2570" s="9" t="str">
        <f>IF(Search!$F$7="","",IF(Search!$F$8="",IF(ISNUMBER(SEARCH(Search!$F$7,$AL2570))=TRUE,1,""),""))</f>
        <v/>
      </c>
      <c r="J2570" s="9" t="str">
        <f>IF($AL2570=Search!$F$8,1,"")</f>
        <v/>
      </c>
      <c r="K2570" s="9" t="str">
        <f>IF(Search!$I$4="","",IF(COUNTA($AS2570)=1,IF(Search!$I$4="N","N",1),""))</f>
        <v/>
      </c>
      <c r="L2570" s="9" t="str">
        <f>IF(Search!$I$5="","",IF($AS2570="RC",1,""))</f>
        <v/>
      </c>
      <c r="M2570" s="9" t="str">
        <f>IF(Search!$I$6="","",IF($AS2570="RCP",1,""))</f>
        <v/>
      </c>
      <c r="N2570" s="9" t="str">
        <f>IF(Search!$I$8="","",IF(COUNTA($AT2570)=1,IF(Search!$I$8="N","N",1),""))</f>
        <v/>
      </c>
      <c r="O2570" s="9" t="str">
        <f>IF(Search!$L$4="","",IF(COUNTA($AU2570)=1,IF(Search!$L$4="N","N",1),""))</f>
        <v/>
      </c>
      <c r="P2570" s="9" t="str">
        <f>IF(Search!$L$5="","",IF(ISNUMBER(SEARCH("Jersey",$AU2570))=TRUE,IF(Search!$L$5="N","N",1),""))</f>
        <v/>
      </c>
      <c r="Q2570" s="9" t="str">
        <f>IF(Search!$L$6="","",IF(ISNUMBER(SEARCH("Patch",$AU2570))=TRUE,IF(Search!$L$6="N","N",1),""))</f>
        <v/>
      </c>
      <c r="R2570" s="9" t="str">
        <f>IF(Search!$L$7="","",IF(ISNUMBER(SEARCH("Shield",$AU2570))=TRUE,IF(Search!$L$7="N","N",1),""))</f>
        <v/>
      </c>
      <c r="S2570" s="9" t="str">
        <f>IF(Search!$L$8="","",IF(ISNUMBER(SEARCH("Stick",$AU2570))=TRUE,IF(Search!$L$8="N","N",1),""))</f>
        <v/>
      </c>
      <c r="T2570" s="9" t="str">
        <f>IF(Search!$O$4="","",IF(COUNTA($AW2570)=1,IF(Search!$O$4="N","N",1),""))</f>
        <v/>
      </c>
      <c r="U2570" s="9" t="str">
        <f>IF(Search!$O$5="","",IF($AW2570="","",IF($AW2570&lt;Search!$O$5,"",1)))</f>
        <v/>
      </c>
      <c r="V2570" s="9" t="str">
        <f>IF(Search!$O$6="","",IF($AW2570="","",IF($AW2570&gt;Search!$O$6,"",1)))</f>
        <v/>
      </c>
      <c r="W2570" s="9" t="str">
        <f>IF(Search!$U$4="","",IF($AX2570="","",1))</f>
        <v/>
      </c>
      <c r="X2570" s="9" t="str">
        <f>IF(Search!$U$5="","",IF(ISNUMBER(SEARCH(Search!$U$5,$AX2570))=TRUE,IF(Search!$U$5="N","N",1),""))</f>
        <v/>
      </c>
      <c r="Y2570" s="9" t="str">
        <f>IF(Search!$U$6="","",IF($AY2570&lt;Search!$U$6,"",1))</f>
        <v/>
      </c>
      <c r="Z2570" s="9" t="str">
        <f>IF(Search!$R$4="","",IF(Inventory!$BA2570&lt;Search!$R$4,"",1))</f>
        <v/>
      </c>
      <c r="AA2570" s="9" t="str">
        <f>IF(Search!$R$5="","",IF($BA2570&gt;Search!$R$5,"",1))</f>
        <v/>
      </c>
      <c r="AB2570" s="9" t="str">
        <f>IF(Search!$R$6="","",IF($BB2570&lt;Search!$R$6,"",1))</f>
        <v/>
      </c>
      <c r="AC2570" s="9" t="str">
        <f>IF(Search!$R$7="","",IF($BB2570&lt;Search!$R$7,"",1))</f>
        <v/>
      </c>
      <c r="AD2570" s="45" t="str">
        <f>IF(COUNTIF($A2570:$AC2570,"n")&gt;0,"",IF(SUM($A2570:$AC2570)=COUNTA(Search!$C$4:$C$8,Search!$F$4:$F$8,Search!$I$4:$I$6,Search!$I$8,Search!$L$4:$L$8,Search!$O$4:$O$8,Search!$R$4:$R$7,Search!$U$4:$U$7)-COUNTIF(Search!$C$4:$U$7,"n"),1+LARGE($AD$1:AD2569,1),""))</f>
        <v/>
      </c>
      <c r="AE2570" s="45" t="str">
        <f t="shared" si="127"/>
        <v/>
      </c>
      <c r="AF2570" s="45" t="str">
        <f>IF(AD2570="","",COUNTIF($AE$1:$AE2569,$AE2570)+RANK($AE2570,$AE$2:$AE$10540,1))</f>
        <v/>
      </c>
      <c r="AG2570" s="45" t="str">
        <f t="shared" si="128"/>
        <v/>
      </c>
      <c r="AH2570" s="45" t="str">
        <f>IF($AD2570="","",COUNTIF($AG$1:$AG2569,$AG2570)+RANK($AG2570,$AG$1:$AG$10539,0))</f>
        <v/>
      </c>
      <c r="AI2570" s="10" t="str">
        <f t="shared" si="129"/>
        <v>2015-16 Upper Deck Canvas #137 Teuvo Teravainen CHI    /   $2.5</v>
      </c>
      <c r="AJ2570" s="11">
        <v>2015</v>
      </c>
      <c r="AK2570" s="17">
        <v>16</v>
      </c>
      <c r="AL2570" s="12" t="s">
        <v>20</v>
      </c>
      <c r="AM2570" s="10">
        <v>137</v>
      </c>
      <c r="AN2570" s="12" t="s">
        <v>1710</v>
      </c>
      <c r="AO2570" s="9" t="s">
        <v>1917</v>
      </c>
      <c r="AP2570" s="9"/>
      <c r="AQ2570" s="9"/>
      <c r="AR2570" s="14" t="s">
        <v>2129</v>
      </c>
      <c r="AS2570" s="9"/>
      <c r="AT2570" s="9"/>
      <c r="AU2570" s="9"/>
      <c r="AV2570" s="13"/>
      <c r="AW2570" s="13"/>
      <c r="AX2570" s="9"/>
      <c r="AY2570" s="9"/>
      <c r="AZ2570" s="9"/>
      <c r="BA2570" s="33">
        <v>2.5</v>
      </c>
      <c r="BB2570" s="33"/>
      <c r="BC2570" s="36">
        <v>42860</v>
      </c>
      <c r="BD2570" s="12" t="s">
        <v>1772</v>
      </c>
    </row>
    <row r="2571" spans="1:56" s="12" customFormat="1" x14ac:dyDescent="0.2">
      <c r="A2571" s="9" t="str">
        <f>IF(Search!$C$5="","",IF(COUNTA(Inventory!$AP2571)=1,1,""))</f>
        <v/>
      </c>
      <c r="B2571" s="9" t="str">
        <f>IF(Search!$C$4="","",IF(ISNUMBER(SEARCH(Search!$C$4,$AR2571))=TRUE,1,""))</f>
        <v/>
      </c>
      <c r="C2571" s="9" t="str">
        <f>IF(Search!$C$6="x",IF(COUNTA($AQ2571)=1,1,"N"),IF(COUNTA($AQ2571)=1,"N",""))</f>
        <v/>
      </c>
      <c r="D2571" s="9" t="str">
        <f>IF(Search!$O$8="","",IF(ISNUMBER(SEARCH(Search!$O$8,$BD2571))=TRUE,1,""))</f>
        <v/>
      </c>
      <c r="E2571" s="9" t="str">
        <f>IF(Search!$C$7="","",IF(ISNUMBER(SEARCH(Search!$C$7,$AN2571))=TRUE,1,""))</f>
        <v/>
      </c>
      <c r="F2571" s="9" t="str">
        <f>IF(Search!$C$8="","",IF(ISNUMBER(SEARCH(Search!$C$8,$AO2571))=TRUE,1,""))</f>
        <v/>
      </c>
      <c r="G2571" s="9" t="str">
        <f>IF(Search!$F$4="","",IF(Inventory!$AJ2571&lt;Search!$F$4,"",1))</f>
        <v/>
      </c>
      <c r="H2571" s="9" t="str">
        <f>IF(Search!$F$5="","",IF(Inventory!$AJ2571&gt;Search!$F$5,"",1))</f>
        <v/>
      </c>
      <c r="I2571" s="9" t="str">
        <f>IF(Search!$F$7="","",IF(Search!$F$8="",IF(ISNUMBER(SEARCH(Search!$F$7,$AL2571))=TRUE,1,""),""))</f>
        <v/>
      </c>
      <c r="J2571" s="9" t="str">
        <f>IF($AL2571=Search!$F$8,1,"")</f>
        <v/>
      </c>
      <c r="K2571" s="9" t="str">
        <f>IF(Search!$I$4="","",IF(COUNTA($AS2571)=1,IF(Search!$I$4="N","N",1),""))</f>
        <v/>
      </c>
      <c r="L2571" s="9" t="str">
        <f>IF(Search!$I$5="","",IF($AS2571="RC",1,""))</f>
        <v/>
      </c>
      <c r="M2571" s="9" t="str">
        <f>IF(Search!$I$6="","",IF($AS2571="RCP",1,""))</f>
        <v/>
      </c>
      <c r="N2571" s="9" t="str">
        <f>IF(Search!$I$8="","",IF(COUNTA($AT2571)=1,IF(Search!$I$8="N","N",1),""))</f>
        <v/>
      </c>
      <c r="O2571" s="9" t="str">
        <f>IF(Search!$L$4="","",IF(COUNTA($AU2571)=1,IF(Search!$L$4="N","N",1),""))</f>
        <v/>
      </c>
      <c r="P2571" s="9" t="str">
        <f>IF(Search!$L$5="","",IF(ISNUMBER(SEARCH("Jersey",$AU2571))=TRUE,IF(Search!$L$5="N","N",1),""))</f>
        <v/>
      </c>
      <c r="Q2571" s="9" t="str">
        <f>IF(Search!$L$6="","",IF(ISNUMBER(SEARCH("Patch",$AU2571))=TRUE,IF(Search!$L$6="N","N",1),""))</f>
        <v/>
      </c>
      <c r="R2571" s="9" t="str">
        <f>IF(Search!$L$7="","",IF(ISNUMBER(SEARCH("Shield",$AU2571))=TRUE,IF(Search!$L$7="N","N",1),""))</f>
        <v/>
      </c>
      <c r="S2571" s="9" t="str">
        <f>IF(Search!$L$8="","",IF(ISNUMBER(SEARCH("Stick",$AU2571))=TRUE,IF(Search!$L$8="N","N",1),""))</f>
        <v/>
      </c>
      <c r="T2571" s="9" t="str">
        <f>IF(Search!$O$4="","",IF(COUNTA($AW2571)=1,IF(Search!$O$4="N","N",1),""))</f>
        <v/>
      </c>
      <c r="U2571" s="9" t="str">
        <f>IF(Search!$O$5="","",IF($AW2571="","",IF($AW2571&lt;Search!$O$5,"",1)))</f>
        <v/>
      </c>
      <c r="V2571" s="9" t="str">
        <f>IF(Search!$O$6="","",IF($AW2571="","",IF($AW2571&gt;Search!$O$6,"",1)))</f>
        <v/>
      </c>
      <c r="W2571" s="9" t="str">
        <f>IF(Search!$U$4="","",IF($AX2571="","",1))</f>
        <v/>
      </c>
      <c r="X2571" s="9" t="str">
        <f>IF(Search!$U$5="","",IF(ISNUMBER(SEARCH(Search!$U$5,$AX2571))=TRUE,IF(Search!$U$5="N","N",1),""))</f>
        <v/>
      </c>
      <c r="Y2571" s="9" t="str">
        <f>IF(Search!$U$6="","",IF($AY2571&lt;Search!$U$6,"",1))</f>
        <v/>
      </c>
      <c r="Z2571" s="9" t="str">
        <f>IF(Search!$R$4="","",IF(Inventory!$BA2571&lt;Search!$R$4,"",1))</f>
        <v/>
      </c>
      <c r="AA2571" s="9" t="str">
        <f>IF(Search!$R$5="","",IF($BA2571&gt;Search!$R$5,"",1))</f>
        <v/>
      </c>
      <c r="AB2571" s="9" t="str">
        <f>IF(Search!$R$6="","",IF($BB2571&lt;Search!$R$6,"",1))</f>
        <v/>
      </c>
      <c r="AC2571" s="9" t="str">
        <f>IF(Search!$R$7="","",IF($BB2571&lt;Search!$R$7,"",1))</f>
        <v/>
      </c>
      <c r="AD2571" s="45" t="str">
        <f>IF(COUNTIF($A2571:$AC2571,"n")&gt;0,"",IF(SUM($A2571:$AC2571)=COUNTA(Search!$C$4:$C$8,Search!$F$4:$F$8,Search!$I$4:$I$6,Search!$I$8,Search!$L$4:$L$8,Search!$O$4:$O$8,Search!$R$4:$R$7,Search!$U$4:$U$7)-COUNTIF(Search!$C$4:$U$7,"n"),1+LARGE($AD$1:AD2570,1),""))</f>
        <v/>
      </c>
      <c r="AE2571" s="45" t="str">
        <f t="shared" si="127"/>
        <v/>
      </c>
      <c r="AF2571" s="45" t="str">
        <f>IF(AD2571="","",COUNTIF($AE$1:$AE2570,$AE2571)+RANK($AE2571,$AE$2:$AE$10540,1))</f>
        <v/>
      </c>
      <c r="AG2571" s="45" t="str">
        <f t="shared" si="128"/>
        <v/>
      </c>
      <c r="AH2571" s="45" t="str">
        <f>IF($AD2571="","",COUNTIF($AG$1:$AG2570,$AG2571)+RANK($AG2571,$AG$1:$AG$10539,0))</f>
        <v/>
      </c>
      <c r="AI2571" s="10" t="str">
        <f t="shared" si="129"/>
        <v>2015-16 Upper Deck Canvas #138 Patrick Kane CHI    /   $4</v>
      </c>
      <c r="AJ2571" s="11">
        <v>2015</v>
      </c>
      <c r="AK2571" s="17">
        <v>16</v>
      </c>
      <c r="AL2571" s="12" t="s">
        <v>20</v>
      </c>
      <c r="AM2571" s="10">
        <v>138</v>
      </c>
      <c r="AN2571" s="12" t="s">
        <v>1711</v>
      </c>
      <c r="AO2571" s="9" t="s">
        <v>1917</v>
      </c>
      <c r="AP2571" s="9"/>
      <c r="AQ2571" s="9"/>
      <c r="AR2571" s="14" t="s">
        <v>2129</v>
      </c>
      <c r="AS2571" s="9"/>
      <c r="AT2571" s="9"/>
      <c r="AU2571" s="9"/>
      <c r="AV2571" s="13"/>
      <c r="AW2571" s="13"/>
      <c r="AX2571" s="9"/>
      <c r="AY2571" s="9"/>
      <c r="AZ2571" s="9"/>
      <c r="BA2571" s="33">
        <v>4</v>
      </c>
      <c r="BB2571" s="33"/>
      <c r="BC2571" s="36">
        <v>42860</v>
      </c>
      <c r="BD2571" s="12" t="s">
        <v>1772</v>
      </c>
    </row>
    <row r="2572" spans="1:56" s="12" customFormat="1" x14ac:dyDescent="0.2">
      <c r="A2572" s="9" t="str">
        <f>IF(Search!$C$5="","",IF(COUNTA(Inventory!$AP2572)=1,1,""))</f>
        <v/>
      </c>
      <c r="B2572" s="9" t="str">
        <f>IF(Search!$C$4="","",IF(ISNUMBER(SEARCH(Search!$C$4,$AR2572))=TRUE,1,""))</f>
        <v/>
      </c>
      <c r="C2572" s="9" t="str">
        <f>IF(Search!$C$6="x",IF(COUNTA($AQ2572)=1,1,"N"),IF(COUNTA($AQ2572)=1,"N",""))</f>
        <v/>
      </c>
      <c r="D2572" s="9" t="str">
        <f>IF(Search!$O$8="","",IF(ISNUMBER(SEARCH(Search!$O$8,$BD2572))=TRUE,1,""))</f>
        <v/>
      </c>
      <c r="E2572" s="9" t="str">
        <f>IF(Search!$C$7="","",IF(ISNUMBER(SEARCH(Search!$C$7,$AN2572))=TRUE,1,""))</f>
        <v/>
      </c>
      <c r="F2572" s="9" t="str">
        <f>IF(Search!$C$8="","",IF(ISNUMBER(SEARCH(Search!$C$8,$AO2572))=TRUE,1,""))</f>
        <v/>
      </c>
      <c r="G2572" s="9" t="str">
        <f>IF(Search!$F$4="","",IF(Inventory!$AJ2572&lt;Search!$F$4,"",1))</f>
        <v/>
      </c>
      <c r="H2572" s="9" t="str">
        <f>IF(Search!$F$5="","",IF(Inventory!$AJ2572&gt;Search!$F$5,"",1))</f>
        <v/>
      </c>
      <c r="I2572" s="9" t="str">
        <f>IF(Search!$F$7="","",IF(Search!$F$8="",IF(ISNUMBER(SEARCH(Search!$F$7,$AL2572))=TRUE,1,""),""))</f>
        <v/>
      </c>
      <c r="J2572" s="9" t="str">
        <f>IF($AL2572=Search!$F$8,1,"")</f>
        <v/>
      </c>
      <c r="K2572" s="9" t="str">
        <f>IF(Search!$I$4="","",IF(COUNTA($AS2572)=1,IF(Search!$I$4="N","N",1),""))</f>
        <v/>
      </c>
      <c r="L2572" s="9" t="str">
        <f>IF(Search!$I$5="","",IF($AS2572="RC",1,""))</f>
        <v/>
      </c>
      <c r="M2572" s="9" t="str">
        <f>IF(Search!$I$6="","",IF($AS2572="RCP",1,""))</f>
        <v/>
      </c>
      <c r="N2572" s="9" t="str">
        <f>IF(Search!$I$8="","",IF(COUNTA($AT2572)=1,IF(Search!$I$8="N","N",1),""))</f>
        <v/>
      </c>
      <c r="O2572" s="9" t="str">
        <f>IF(Search!$L$4="","",IF(COUNTA($AU2572)=1,IF(Search!$L$4="N","N",1),""))</f>
        <v/>
      </c>
      <c r="P2572" s="9" t="str">
        <f>IF(Search!$L$5="","",IF(ISNUMBER(SEARCH("Jersey",$AU2572))=TRUE,IF(Search!$L$5="N","N",1),""))</f>
        <v/>
      </c>
      <c r="Q2572" s="9" t="str">
        <f>IF(Search!$L$6="","",IF(ISNUMBER(SEARCH("Patch",$AU2572))=TRUE,IF(Search!$L$6="N","N",1),""))</f>
        <v/>
      </c>
      <c r="R2572" s="9" t="str">
        <f>IF(Search!$L$7="","",IF(ISNUMBER(SEARCH("Shield",$AU2572))=TRUE,IF(Search!$L$7="N","N",1),""))</f>
        <v/>
      </c>
      <c r="S2572" s="9" t="str">
        <f>IF(Search!$L$8="","",IF(ISNUMBER(SEARCH("Stick",$AU2572))=TRUE,IF(Search!$L$8="N","N",1),""))</f>
        <v/>
      </c>
      <c r="T2572" s="9" t="str">
        <f>IF(Search!$O$4="","",IF(COUNTA($AW2572)=1,IF(Search!$O$4="N","N",1),""))</f>
        <v/>
      </c>
      <c r="U2572" s="9" t="str">
        <f>IF(Search!$O$5="","",IF($AW2572="","",IF($AW2572&lt;Search!$O$5,"",1)))</f>
        <v/>
      </c>
      <c r="V2572" s="9" t="str">
        <f>IF(Search!$O$6="","",IF($AW2572="","",IF($AW2572&gt;Search!$O$6,"",1)))</f>
        <v/>
      </c>
      <c r="W2572" s="9" t="str">
        <f>IF(Search!$U$4="","",IF($AX2572="","",1))</f>
        <v/>
      </c>
      <c r="X2572" s="9" t="str">
        <f>IF(Search!$U$5="","",IF(ISNUMBER(SEARCH(Search!$U$5,$AX2572))=TRUE,IF(Search!$U$5="N","N",1),""))</f>
        <v/>
      </c>
      <c r="Y2572" s="9" t="str">
        <f>IF(Search!$U$6="","",IF($AY2572&lt;Search!$U$6,"",1))</f>
        <v/>
      </c>
      <c r="Z2572" s="9" t="str">
        <f>IF(Search!$R$4="","",IF(Inventory!$BA2572&lt;Search!$R$4,"",1))</f>
        <v/>
      </c>
      <c r="AA2572" s="9" t="str">
        <f>IF(Search!$R$5="","",IF($BA2572&gt;Search!$R$5,"",1))</f>
        <v/>
      </c>
      <c r="AB2572" s="9" t="str">
        <f>IF(Search!$R$6="","",IF($BB2572&lt;Search!$R$6,"",1))</f>
        <v/>
      </c>
      <c r="AC2572" s="9" t="str">
        <f>IF(Search!$R$7="","",IF($BB2572&lt;Search!$R$7,"",1))</f>
        <v/>
      </c>
      <c r="AD2572" s="45" t="str">
        <f>IF(COUNTIF($A2572:$AC2572,"n")&gt;0,"",IF(SUM($A2572:$AC2572)=COUNTA(Search!$C$4:$C$8,Search!$F$4:$F$8,Search!$I$4:$I$6,Search!$I$8,Search!$L$4:$L$8,Search!$O$4:$O$8,Search!$R$4:$R$7,Search!$U$4:$U$7)-COUNTIF(Search!$C$4:$U$7,"n"),1+LARGE($AD$1:AD2571,1),""))</f>
        <v/>
      </c>
      <c r="AE2572" s="45" t="str">
        <f t="shared" si="127"/>
        <v/>
      </c>
      <c r="AF2572" s="45" t="str">
        <f>IF(AD2572="","",COUNTIF($AE$1:$AE2571,$AE2572)+RANK($AE2572,$AE$2:$AE$10540,1))</f>
        <v/>
      </c>
      <c r="AG2572" s="45" t="str">
        <f t="shared" si="128"/>
        <v/>
      </c>
      <c r="AH2572" s="45" t="str">
        <f>IF($AD2572="","",COUNTIF($AG$1:$AG2571,$AG2572)+RANK($AG2572,$AG$1:$AG$10539,0))</f>
        <v/>
      </c>
      <c r="AI2572" s="10" t="str">
        <f t="shared" si="129"/>
        <v>2015-16 Upper Deck Canvas #139 Brent Seabrook CHI    /   $2.5</v>
      </c>
      <c r="AJ2572" s="11">
        <v>2015</v>
      </c>
      <c r="AK2572" s="17">
        <v>16</v>
      </c>
      <c r="AL2572" s="12" t="s">
        <v>20</v>
      </c>
      <c r="AM2572" s="10">
        <v>139</v>
      </c>
      <c r="AN2572" s="12" t="s">
        <v>553</v>
      </c>
      <c r="AO2572" s="9" t="s">
        <v>1917</v>
      </c>
      <c r="AP2572" s="9"/>
      <c r="AQ2572" s="9"/>
      <c r="AR2572" s="14" t="s">
        <v>2129</v>
      </c>
      <c r="AS2572" s="9"/>
      <c r="AT2572" s="9"/>
      <c r="AU2572" s="9"/>
      <c r="AV2572" s="13"/>
      <c r="AW2572" s="13"/>
      <c r="AX2572" s="9"/>
      <c r="AY2572" s="9"/>
      <c r="AZ2572" s="9"/>
      <c r="BA2572" s="33">
        <v>2.5</v>
      </c>
      <c r="BB2572" s="33"/>
      <c r="BC2572" s="36">
        <v>42860</v>
      </c>
      <c r="BD2572" s="12" t="s">
        <v>1772</v>
      </c>
    </row>
    <row r="2573" spans="1:56" s="12" customFormat="1" x14ac:dyDescent="0.2">
      <c r="A2573" s="9" t="str">
        <f>IF(Search!$C$5="","",IF(COUNTA(Inventory!$AP2573)=1,1,""))</f>
        <v/>
      </c>
      <c r="B2573" s="9" t="str">
        <f>IF(Search!$C$4="","",IF(ISNUMBER(SEARCH(Search!$C$4,$AR2573))=TRUE,1,""))</f>
        <v/>
      </c>
      <c r="C2573" s="9" t="str">
        <f>IF(Search!$C$6="x",IF(COUNTA($AQ2573)=1,1,"N"),IF(COUNTA($AQ2573)=1,"N",""))</f>
        <v/>
      </c>
      <c r="D2573" s="9" t="str">
        <f>IF(Search!$O$8="","",IF(ISNUMBER(SEARCH(Search!$O$8,$BD2573))=TRUE,1,""))</f>
        <v/>
      </c>
      <c r="E2573" s="9" t="str">
        <f>IF(Search!$C$7="","",IF(ISNUMBER(SEARCH(Search!$C$7,$AN2573))=TRUE,1,""))</f>
        <v/>
      </c>
      <c r="F2573" s="9" t="str">
        <f>IF(Search!$C$8="","",IF(ISNUMBER(SEARCH(Search!$C$8,$AO2573))=TRUE,1,""))</f>
        <v/>
      </c>
      <c r="G2573" s="9" t="str">
        <f>IF(Search!$F$4="","",IF(Inventory!$AJ2573&lt;Search!$F$4,"",1))</f>
        <v/>
      </c>
      <c r="H2573" s="9" t="str">
        <f>IF(Search!$F$5="","",IF(Inventory!$AJ2573&gt;Search!$F$5,"",1))</f>
        <v/>
      </c>
      <c r="I2573" s="9" t="str">
        <f>IF(Search!$F$7="","",IF(Search!$F$8="",IF(ISNUMBER(SEARCH(Search!$F$7,$AL2573))=TRUE,1,""),""))</f>
        <v/>
      </c>
      <c r="J2573" s="9" t="str">
        <f>IF($AL2573=Search!$F$8,1,"")</f>
        <v/>
      </c>
      <c r="K2573" s="9" t="str">
        <f>IF(Search!$I$4="","",IF(COUNTA($AS2573)=1,IF(Search!$I$4="N","N",1),""))</f>
        <v/>
      </c>
      <c r="L2573" s="9" t="str">
        <f>IF(Search!$I$5="","",IF($AS2573="RC",1,""))</f>
        <v/>
      </c>
      <c r="M2573" s="9" t="str">
        <f>IF(Search!$I$6="","",IF($AS2573="RCP",1,""))</f>
        <v/>
      </c>
      <c r="N2573" s="9" t="str">
        <f>IF(Search!$I$8="","",IF(COUNTA($AT2573)=1,IF(Search!$I$8="N","N",1),""))</f>
        <v/>
      </c>
      <c r="O2573" s="9" t="str">
        <f>IF(Search!$L$4="","",IF(COUNTA($AU2573)=1,IF(Search!$L$4="N","N",1),""))</f>
        <v/>
      </c>
      <c r="P2573" s="9" t="str">
        <f>IF(Search!$L$5="","",IF(ISNUMBER(SEARCH("Jersey",$AU2573))=TRUE,IF(Search!$L$5="N","N",1),""))</f>
        <v/>
      </c>
      <c r="Q2573" s="9" t="str">
        <f>IF(Search!$L$6="","",IF(ISNUMBER(SEARCH("Patch",$AU2573))=TRUE,IF(Search!$L$6="N","N",1),""))</f>
        <v/>
      </c>
      <c r="R2573" s="9" t="str">
        <f>IF(Search!$L$7="","",IF(ISNUMBER(SEARCH("Shield",$AU2573))=TRUE,IF(Search!$L$7="N","N",1),""))</f>
        <v/>
      </c>
      <c r="S2573" s="9" t="str">
        <f>IF(Search!$L$8="","",IF(ISNUMBER(SEARCH("Stick",$AU2573))=TRUE,IF(Search!$L$8="N","N",1),""))</f>
        <v/>
      </c>
      <c r="T2573" s="9" t="str">
        <f>IF(Search!$O$4="","",IF(COUNTA($AW2573)=1,IF(Search!$O$4="N","N",1),""))</f>
        <v/>
      </c>
      <c r="U2573" s="9" t="str">
        <f>IF(Search!$O$5="","",IF($AW2573="","",IF($AW2573&lt;Search!$O$5,"",1)))</f>
        <v/>
      </c>
      <c r="V2573" s="9" t="str">
        <f>IF(Search!$O$6="","",IF($AW2573="","",IF($AW2573&gt;Search!$O$6,"",1)))</f>
        <v/>
      </c>
      <c r="W2573" s="9" t="str">
        <f>IF(Search!$U$4="","",IF($AX2573="","",1))</f>
        <v/>
      </c>
      <c r="X2573" s="9" t="str">
        <f>IF(Search!$U$5="","",IF(ISNUMBER(SEARCH(Search!$U$5,$AX2573))=TRUE,IF(Search!$U$5="N","N",1),""))</f>
        <v/>
      </c>
      <c r="Y2573" s="9" t="str">
        <f>IF(Search!$U$6="","",IF($AY2573&lt;Search!$U$6,"",1))</f>
        <v/>
      </c>
      <c r="Z2573" s="9" t="str">
        <f>IF(Search!$R$4="","",IF(Inventory!$BA2573&lt;Search!$R$4,"",1))</f>
        <v/>
      </c>
      <c r="AA2573" s="9" t="str">
        <f>IF(Search!$R$5="","",IF($BA2573&gt;Search!$R$5,"",1))</f>
        <v/>
      </c>
      <c r="AB2573" s="9" t="str">
        <f>IF(Search!$R$6="","",IF($BB2573&lt;Search!$R$6,"",1))</f>
        <v/>
      </c>
      <c r="AC2573" s="9" t="str">
        <f>IF(Search!$R$7="","",IF($BB2573&lt;Search!$R$7,"",1))</f>
        <v/>
      </c>
      <c r="AD2573" s="45" t="str">
        <f>IF(COUNTIF($A2573:$AC2573,"n")&gt;0,"",IF(SUM($A2573:$AC2573)=COUNTA(Search!$C$4:$C$8,Search!$F$4:$F$8,Search!$I$4:$I$6,Search!$I$8,Search!$L$4:$L$8,Search!$O$4:$O$8,Search!$R$4:$R$7,Search!$U$4:$U$7)-COUNTIF(Search!$C$4:$U$7,"n"),1+LARGE($AD$1:AD2572,1),""))</f>
        <v/>
      </c>
      <c r="AE2573" s="45" t="str">
        <f t="shared" si="127"/>
        <v/>
      </c>
      <c r="AF2573" s="45" t="str">
        <f>IF(AD2573="","",COUNTIF($AE$1:$AE2572,$AE2573)+RANK($AE2573,$AE$2:$AE$10540,1))</f>
        <v/>
      </c>
      <c r="AG2573" s="45" t="str">
        <f t="shared" si="128"/>
        <v/>
      </c>
      <c r="AH2573" s="45" t="str">
        <f>IF($AD2573="","",COUNTIF($AG$1:$AG2572,$AG2573)+RANK($AG2573,$AG$1:$AG$10539,0))</f>
        <v/>
      </c>
      <c r="AI2573" s="10" t="str">
        <f t="shared" si="129"/>
        <v>2015-16 Upper Deck Canvas #140 Gabriel Landeskog COL    /   $2.5</v>
      </c>
      <c r="AJ2573" s="11">
        <v>2015</v>
      </c>
      <c r="AK2573" s="17">
        <v>16</v>
      </c>
      <c r="AL2573" s="12" t="s">
        <v>20</v>
      </c>
      <c r="AM2573" s="10">
        <v>140</v>
      </c>
      <c r="AN2573" s="12" t="s">
        <v>1712</v>
      </c>
      <c r="AO2573" s="9" t="s">
        <v>1952</v>
      </c>
      <c r="AP2573" s="9"/>
      <c r="AQ2573" s="9"/>
      <c r="AR2573" s="14" t="s">
        <v>2129</v>
      </c>
      <c r="AS2573" s="9"/>
      <c r="AT2573" s="9"/>
      <c r="AU2573" s="9"/>
      <c r="AV2573" s="13"/>
      <c r="AW2573" s="13"/>
      <c r="AX2573" s="9"/>
      <c r="AY2573" s="9"/>
      <c r="AZ2573" s="9"/>
      <c r="BA2573" s="33">
        <v>2.5</v>
      </c>
      <c r="BB2573" s="33"/>
      <c r="BC2573" s="36">
        <v>42860</v>
      </c>
      <c r="BD2573" s="12" t="s">
        <v>1772</v>
      </c>
    </row>
    <row r="2574" spans="1:56" s="12" customFormat="1" x14ac:dyDescent="0.2">
      <c r="A2574" s="9" t="str">
        <f>IF(Search!$C$5="","",IF(COUNTA(Inventory!$AP2574)=1,1,""))</f>
        <v/>
      </c>
      <c r="B2574" s="9" t="str">
        <f>IF(Search!$C$4="","",IF(ISNUMBER(SEARCH(Search!$C$4,$AR2574))=TRUE,1,""))</f>
        <v/>
      </c>
      <c r="C2574" s="9" t="str">
        <f>IF(Search!$C$6="x",IF(COUNTA($AQ2574)=1,1,"N"),IF(COUNTA($AQ2574)=1,"N",""))</f>
        <v/>
      </c>
      <c r="D2574" s="9" t="str">
        <f>IF(Search!$O$8="","",IF(ISNUMBER(SEARCH(Search!$O$8,$BD2574))=TRUE,1,""))</f>
        <v/>
      </c>
      <c r="E2574" s="9" t="str">
        <f>IF(Search!$C$7="","",IF(ISNUMBER(SEARCH(Search!$C$7,$AN2574))=TRUE,1,""))</f>
        <v/>
      </c>
      <c r="F2574" s="9" t="str">
        <f>IF(Search!$C$8="","",IF(ISNUMBER(SEARCH(Search!$C$8,$AO2574))=TRUE,1,""))</f>
        <v/>
      </c>
      <c r="G2574" s="9" t="str">
        <f>IF(Search!$F$4="","",IF(Inventory!$AJ2574&lt;Search!$F$4,"",1))</f>
        <v/>
      </c>
      <c r="H2574" s="9" t="str">
        <f>IF(Search!$F$5="","",IF(Inventory!$AJ2574&gt;Search!$F$5,"",1))</f>
        <v/>
      </c>
      <c r="I2574" s="9" t="str">
        <f>IF(Search!$F$7="","",IF(Search!$F$8="",IF(ISNUMBER(SEARCH(Search!$F$7,$AL2574))=TRUE,1,""),""))</f>
        <v/>
      </c>
      <c r="J2574" s="9" t="str">
        <f>IF($AL2574=Search!$F$8,1,"")</f>
        <v/>
      </c>
      <c r="K2574" s="9" t="str">
        <f>IF(Search!$I$4="","",IF(COUNTA($AS2574)=1,IF(Search!$I$4="N","N",1),""))</f>
        <v/>
      </c>
      <c r="L2574" s="9" t="str">
        <f>IF(Search!$I$5="","",IF($AS2574="RC",1,""))</f>
        <v/>
      </c>
      <c r="M2574" s="9" t="str">
        <f>IF(Search!$I$6="","",IF($AS2574="RCP",1,""))</f>
        <v/>
      </c>
      <c r="N2574" s="9" t="str">
        <f>IF(Search!$I$8="","",IF(COUNTA($AT2574)=1,IF(Search!$I$8="N","N",1),""))</f>
        <v/>
      </c>
      <c r="O2574" s="9" t="str">
        <f>IF(Search!$L$4="","",IF(COUNTA($AU2574)=1,IF(Search!$L$4="N","N",1),""))</f>
        <v/>
      </c>
      <c r="P2574" s="9" t="str">
        <f>IF(Search!$L$5="","",IF(ISNUMBER(SEARCH("Jersey",$AU2574))=TRUE,IF(Search!$L$5="N","N",1),""))</f>
        <v/>
      </c>
      <c r="Q2574" s="9" t="str">
        <f>IF(Search!$L$6="","",IF(ISNUMBER(SEARCH("Patch",$AU2574))=TRUE,IF(Search!$L$6="N","N",1),""))</f>
        <v/>
      </c>
      <c r="R2574" s="9" t="str">
        <f>IF(Search!$L$7="","",IF(ISNUMBER(SEARCH("Shield",$AU2574))=TRUE,IF(Search!$L$7="N","N",1),""))</f>
        <v/>
      </c>
      <c r="S2574" s="9" t="str">
        <f>IF(Search!$L$8="","",IF(ISNUMBER(SEARCH("Stick",$AU2574))=TRUE,IF(Search!$L$8="N","N",1),""))</f>
        <v/>
      </c>
      <c r="T2574" s="9" t="str">
        <f>IF(Search!$O$4="","",IF(COUNTA($AW2574)=1,IF(Search!$O$4="N","N",1),""))</f>
        <v/>
      </c>
      <c r="U2574" s="9" t="str">
        <f>IF(Search!$O$5="","",IF($AW2574="","",IF($AW2574&lt;Search!$O$5,"",1)))</f>
        <v/>
      </c>
      <c r="V2574" s="9" t="str">
        <f>IF(Search!$O$6="","",IF($AW2574="","",IF($AW2574&gt;Search!$O$6,"",1)))</f>
        <v/>
      </c>
      <c r="W2574" s="9" t="str">
        <f>IF(Search!$U$4="","",IF($AX2574="","",1))</f>
        <v/>
      </c>
      <c r="X2574" s="9" t="str">
        <f>IF(Search!$U$5="","",IF(ISNUMBER(SEARCH(Search!$U$5,$AX2574))=TRUE,IF(Search!$U$5="N","N",1),""))</f>
        <v/>
      </c>
      <c r="Y2574" s="9" t="str">
        <f>IF(Search!$U$6="","",IF($AY2574&lt;Search!$U$6,"",1))</f>
        <v/>
      </c>
      <c r="Z2574" s="9" t="str">
        <f>IF(Search!$R$4="","",IF(Inventory!$BA2574&lt;Search!$R$4,"",1))</f>
        <v/>
      </c>
      <c r="AA2574" s="9" t="str">
        <f>IF(Search!$R$5="","",IF($BA2574&gt;Search!$R$5,"",1))</f>
        <v/>
      </c>
      <c r="AB2574" s="9" t="str">
        <f>IF(Search!$R$6="","",IF($BB2574&lt;Search!$R$6,"",1))</f>
        <v/>
      </c>
      <c r="AC2574" s="9" t="str">
        <f>IF(Search!$R$7="","",IF($BB2574&lt;Search!$R$7,"",1))</f>
        <v/>
      </c>
      <c r="AD2574" s="45" t="str">
        <f>IF(COUNTIF($A2574:$AC2574,"n")&gt;0,"",IF(SUM($A2574:$AC2574)=COUNTA(Search!$C$4:$C$8,Search!$F$4:$F$8,Search!$I$4:$I$6,Search!$I$8,Search!$L$4:$L$8,Search!$O$4:$O$8,Search!$R$4:$R$7,Search!$U$4:$U$7)-COUNTIF(Search!$C$4:$U$7,"n"),1+LARGE($AD$1:AD2573,1),""))</f>
        <v/>
      </c>
      <c r="AE2574" s="45" t="str">
        <f t="shared" si="127"/>
        <v/>
      </c>
      <c r="AF2574" s="45" t="str">
        <f>IF(AD2574="","",COUNTIF($AE$1:$AE2573,$AE2574)+RANK($AE2574,$AE$2:$AE$10540,1))</f>
        <v/>
      </c>
      <c r="AG2574" s="45" t="str">
        <f t="shared" si="128"/>
        <v/>
      </c>
      <c r="AH2574" s="45" t="str">
        <f>IF($AD2574="","",COUNTIF($AG$1:$AG2573,$AG2574)+RANK($AG2574,$AG$1:$AG$10539,0))</f>
        <v/>
      </c>
      <c r="AI2574" s="10" t="str">
        <f t="shared" si="129"/>
        <v>2015-16 Upper Deck Canvas #141 Jarome Iginla COL    /   $2.5</v>
      </c>
      <c r="AJ2574" s="11">
        <v>2015</v>
      </c>
      <c r="AK2574" s="17">
        <v>16</v>
      </c>
      <c r="AL2574" s="12" t="s">
        <v>20</v>
      </c>
      <c r="AM2574" s="10">
        <v>141</v>
      </c>
      <c r="AN2574" s="12" t="s">
        <v>275</v>
      </c>
      <c r="AO2574" s="9" t="s">
        <v>1952</v>
      </c>
      <c r="AP2574" s="9"/>
      <c r="AQ2574" s="9"/>
      <c r="AR2574" s="14" t="s">
        <v>2129</v>
      </c>
      <c r="AS2574" s="9"/>
      <c r="AT2574" s="9"/>
      <c r="AU2574" s="9"/>
      <c r="AV2574" s="13"/>
      <c r="AW2574" s="13"/>
      <c r="AX2574" s="9"/>
      <c r="AY2574" s="9"/>
      <c r="AZ2574" s="9"/>
      <c r="BA2574" s="33">
        <v>2.5</v>
      </c>
      <c r="BB2574" s="33"/>
      <c r="BC2574" s="36">
        <v>42860</v>
      </c>
      <c r="BD2574" s="12" t="s">
        <v>1772</v>
      </c>
    </row>
    <row r="2575" spans="1:56" s="12" customFormat="1" x14ac:dyDescent="0.2">
      <c r="A2575" s="9" t="str">
        <f>IF(Search!$C$5="","",IF(COUNTA(Inventory!$AP2575)=1,1,""))</f>
        <v/>
      </c>
      <c r="B2575" s="9" t="str">
        <f>IF(Search!$C$4="","",IF(ISNUMBER(SEARCH(Search!$C$4,$AR2575))=TRUE,1,""))</f>
        <v/>
      </c>
      <c r="C2575" s="9" t="str">
        <f>IF(Search!$C$6="x",IF(COUNTA($AQ2575)=1,1,"N"),IF(COUNTA($AQ2575)=1,"N",""))</f>
        <v/>
      </c>
      <c r="D2575" s="9" t="str">
        <f>IF(Search!$O$8="","",IF(ISNUMBER(SEARCH(Search!$O$8,$BD2575))=TRUE,1,""))</f>
        <v/>
      </c>
      <c r="E2575" s="9" t="str">
        <f>IF(Search!$C$7="","",IF(ISNUMBER(SEARCH(Search!$C$7,$AN2575))=TRUE,1,""))</f>
        <v/>
      </c>
      <c r="F2575" s="9" t="str">
        <f>IF(Search!$C$8="","",IF(ISNUMBER(SEARCH(Search!$C$8,$AO2575))=TRUE,1,""))</f>
        <v/>
      </c>
      <c r="G2575" s="9" t="str">
        <f>IF(Search!$F$4="","",IF(Inventory!$AJ2575&lt;Search!$F$4,"",1))</f>
        <v/>
      </c>
      <c r="H2575" s="9" t="str">
        <f>IF(Search!$F$5="","",IF(Inventory!$AJ2575&gt;Search!$F$5,"",1))</f>
        <v/>
      </c>
      <c r="I2575" s="9" t="str">
        <f>IF(Search!$F$7="","",IF(Search!$F$8="",IF(ISNUMBER(SEARCH(Search!$F$7,$AL2575))=TRUE,1,""),""))</f>
        <v/>
      </c>
      <c r="J2575" s="9" t="str">
        <f>IF($AL2575=Search!$F$8,1,"")</f>
        <v/>
      </c>
      <c r="K2575" s="9" t="str">
        <f>IF(Search!$I$4="","",IF(COUNTA($AS2575)=1,IF(Search!$I$4="N","N",1),""))</f>
        <v/>
      </c>
      <c r="L2575" s="9" t="str">
        <f>IF(Search!$I$5="","",IF($AS2575="RC",1,""))</f>
        <v/>
      </c>
      <c r="M2575" s="9" t="str">
        <f>IF(Search!$I$6="","",IF($AS2575="RCP",1,""))</f>
        <v/>
      </c>
      <c r="N2575" s="9" t="str">
        <f>IF(Search!$I$8="","",IF(COUNTA($AT2575)=1,IF(Search!$I$8="N","N",1),""))</f>
        <v/>
      </c>
      <c r="O2575" s="9" t="str">
        <f>IF(Search!$L$4="","",IF(COUNTA($AU2575)=1,IF(Search!$L$4="N","N",1),""))</f>
        <v/>
      </c>
      <c r="P2575" s="9" t="str">
        <f>IF(Search!$L$5="","",IF(ISNUMBER(SEARCH("Jersey",$AU2575))=TRUE,IF(Search!$L$5="N","N",1),""))</f>
        <v/>
      </c>
      <c r="Q2575" s="9" t="str">
        <f>IF(Search!$L$6="","",IF(ISNUMBER(SEARCH("Patch",$AU2575))=TRUE,IF(Search!$L$6="N","N",1),""))</f>
        <v/>
      </c>
      <c r="R2575" s="9" t="str">
        <f>IF(Search!$L$7="","",IF(ISNUMBER(SEARCH("Shield",$AU2575))=TRUE,IF(Search!$L$7="N","N",1),""))</f>
        <v/>
      </c>
      <c r="S2575" s="9" t="str">
        <f>IF(Search!$L$8="","",IF(ISNUMBER(SEARCH("Stick",$AU2575))=TRUE,IF(Search!$L$8="N","N",1),""))</f>
        <v/>
      </c>
      <c r="T2575" s="9" t="str">
        <f>IF(Search!$O$4="","",IF(COUNTA($AW2575)=1,IF(Search!$O$4="N","N",1),""))</f>
        <v/>
      </c>
      <c r="U2575" s="9" t="str">
        <f>IF(Search!$O$5="","",IF($AW2575="","",IF($AW2575&lt;Search!$O$5,"",1)))</f>
        <v/>
      </c>
      <c r="V2575" s="9" t="str">
        <f>IF(Search!$O$6="","",IF($AW2575="","",IF($AW2575&gt;Search!$O$6,"",1)))</f>
        <v/>
      </c>
      <c r="W2575" s="9" t="str">
        <f>IF(Search!$U$4="","",IF($AX2575="","",1))</f>
        <v/>
      </c>
      <c r="X2575" s="9" t="str">
        <f>IF(Search!$U$5="","",IF(ISNUMBER(SEARCH(Search!$U$5,$AX2575))=TRUE,IF(Search!$U$5="N","N",1),""))</f>
        <v/>
      </c>
      <c r="Y2575" s="9" t="str">
        <f>IF(Search!$U$6="","",IF($AY2575&lt;Search!$U$6,"",1))</f>
        <v/>
      </c>
      <c r="Z2575" s="9" t="str">
        <f>IF(Search!$R$4="","",IF(Inventory!$BA2575&lt;Search!$R$4,"",1))</f>
        <v/>
      </c>
      <c r="AA2575" s="9" t="str">
        <f>IF(Search!$R$5="","",IF($BA2575&gt;Search!$R$5,"",1))</f>
        <v/>
      </c>
      <c r="AB2575" s="9" t="str">
        <f>IF(Search!$R$6="","",IF($BB2575&lt;Search!$R$6,"",1))</f>
        <v/>
      </c>
      <c r="AC2575" s="9" t="str">
        <f>IF(Search!$R$7="","",IF($BB2575&lt;Search!$R$7,"",1))</f>
        <v/>
      </c>
      <c r="AD2575" s="45" t="str">
        <f>IF(COUNTIF($A2575:$AC2575,"n")&gt;0,"",IF(SUM($A2575:$AC2575)=COUNTA(Search!$C$4:$C$8,Search!$F$4:$F$8,Search!$I$4:$I$6,Search!$I$8,Search!$L$4:$L$8,Search!$O$4:$O$8,Search!$R$4:$R$7,Search!$U$4:$U$7)-COUNTIF(Search!$C$4:$U$7,"n"),1+LARGE($AD$1:AD2574,1),""))</f>
        <v/>
      </c>
      <c r="AE2575" s="45" t="str">
        <f t="shared" si="127"/>
        <v/>
      </c>
      <c r="AF2575" s="45" t="str">
        <f>IF(AD2575="","",COUNTIF($AE$1:$AE2574,$AE2575)+RANK($AE2575,$AE$2:$AE$10540,1))</f>
        <v/>
      </c>
      <c r="AG2575" s="45" t="str">
        <f t="shared" si="128"/>
        <v/>
      </c>
      <c r="AH2575" s="45" t="str">
        <f>IF($AD2575="","",COUNTIF($AG$1:$AG2574,$AG2575)+RANK($AG2575,$AG$1:$AG$10539,0))</f>
        <v/>
      </c>
      <c r="AI2575" s="10" t="str">
        <f t="shared" si="129"/>
        <v>2015-16 Upper Deck Canvas #142 Nathan MacKinnon COL    /   $2.5</v>
      </c>
      <c r="AJ2575" s="11">
        <v>2015</v>
      </c>
      <c r="AK2575" s="17">
        <v>16</v>
      </c>
      <c r="AL2575" s="12" t="s">
        <v>20</v>
      </c>
      <c r="AM2575" s="10">
        <v>142</v>
      </c>
      <c r="AN2575" s="12" t="s">
        <v>1713</v>
      </c>
      <c r="AO2575" s="9" t="s">
        <v>1952</v>
      </c>
      <c r="AP2575" s="9"/>
      <c r="AQ2575" s="9"/>
      <c r="AR2575" s="14" t="s">
        <v>2129</v>
      </c>
      <c r="AS2575" s="9"/>
      <c r="AT2575" s="9"/>
      <c r="AU2575" s="9"/>
      <c r="AV2575" s="13"/>
      <c r="AW2575" s="13"/>
      <c r="AX2575" s="9"/>
      <c r="AY2575" s="9"/>
      <c r="AZ2575" s="9"/>
      <c r="BA2575" s="33">
        <v>2.5</v>
      </c>
      <c r="BB2575" s="33"/>
      <c r="BC2575" s="36">
        <v>42860</v>
      </c>
      <c r="BD2575" s="12" t="s">
        <v>1772</v>
      </c>
    </row>
    <row r="2576" spans="1:56" s="12" customFormat="1" x14ac:dyDescent="0.2">
      <c r="A2576" s="9" t="str">
        <f>IF(Search!$C$5="","",IF(COUNTA(Inventory!$AP2576)=1,1,""))</f>
        <v/>
      </c>
      <c r="B2576" s="9" t="str">
        <f>IF(Search!$C$4="","",IF(ISNUMBER(SEARCH(Search!$C$4,$AR2576))=TRUE,1,""))</f>
        <v/>
      </c>
      <c r="C2576" s="9" t="str">
        <f>IF(Search!$C$6="x",IF(COUNTA($AQ2576)=1,1,"N"),IF(COUNTA($AQ2576)=1,"N",""))</f>
        <v/>
      </c>
      <c r="D2576" s="9" t="str">
        <f>IF(Search!$O$8="","",IF(ISNUMBER(SEARCH(Search!$O$8,$BD2576))=TRUE,1,""))</f>
        <v/>
      </c>
      <c r="E2576" s="9" t="str">
        <f>IF(Search!$C$7="","",IF(ISNUMBER(SEARCH(Search!$C$7,$AN2576))=TRUE,1,""))</f>
        <v/>
      </c>
      <c r="F2576" s="9" t="str">
        <f>IF(Search!$C$8="","",IF(ISNUMBER(SEARCH(Search!$C$8,$AO2576))=TRUE,1,""))</f>
        <v/>
      </c>
      <c r="G2576" s="9" t="str">
        <f>IF(Search!$F$4="","",IF(Inventory!$AJ2576&lt;Search!$F$4,"",1))</f>
        <v/>
      </c>
      <c r="H2576" s="9" t="str">
        <f>IF(Search!$F$5="","",IF(Inventory!$AJ2576&gt;Search!$F$5,"",1))</f>
        <v/>
      </c>
      <c r="I2576" s="9" t="str">
        <f>IF(Search!$F$7="","",IF(Search!$F$8="",IF(ISNUMBER(SEARCH(Search!$F$7,$AL2576))=TRUE,1,""),""))</f>
        <v/>
      </c>
      <c r="J2576" s="9" t="str">
        <f>IF($AL2576=Search!$F$8,1,"")</f>
        <v/>
      </c>
      <c r="K2576" s="9" t="str">
        <f>IF(Search!$I$4="","",IF(COUNTA($AS2576)=1,IF(Search!$I$4="N","N",1),""))</f>
        <v/>
      </c>
      <c r="L2576" s="9" t="str">
        <f>IF(Search!$I$5="","",IF($AS2576="RC",1,""))</f>
        <v/>
      </c>
      <c r="M2576" s="9" t="str">
        <f>IF(Search!$I$6="","",IF($AS2576="RCP",1,""))</f>
        <v/>
      </c>
      <c r="N2576" s="9" t="str">
        <f>IF(Search!$I$8="","",IF(COUNTA($AT2576)=1,IF(Search!$I$8="N","N",1),""))</f>
        <v/>
      </c>
      <c r="O2576" s="9" t="str">
        <f>IF(Search!$L$4="","",IF(COUNTA($AU2576)=1,IF(Search!$L$4="N","N",1),""))</f>
        <v/>
      </c>
      <c r="P2576" s="9" t="str">
        <f>IF(Search!$L$5="","",IF(ISNUMBER(SEARCH("Jersey",$AU2576))=TRUE,IF(Search!$L$5="N","N",1),""))</f>
        <v/>
      </c>
      <c r="Q2576" s="9" t="str">
        <f>IF(Search!$L$6="","",IF(ISNUMBER(SEARCH("Patch",$AU2576))=TRUE,IF(Search!$L$6="N","N",1),""))</f>
        <v/>
      </c>
      <c r="R2576" s="9" t="str">
        <f>IF(Search!$L$7="","",IF(ISNUMBER(SEARCH("Shield",$AU2576))=TRUE,IF(Search!$L$7="N","N",1),""))</f>
        <v/>
      </c>
      <c r="S2576" s="9" t="str">
        <f>IF(Search!$L$8="","",IF(ISNUMBER(SEARCH("Stick",$AU2576))=TRUE,IF(Search!$L$8="N","N",1),""))</f>
        <v/>
      </c>
      <c r="T2576" s="9" t="str">
        <f>IF(Search!$O$4="","",IF(COUNTA($AW2576)=1,IF(Search!$O$4="N","N",1),""))</f>
        <v/>
      </c>
      <c r="U2576" s="9" t="str">
        <f>IF(Search!$O$5="","",IF($AW2576="","",IF($AW2576&lt;Search!$O$5,"",1)))</f>
        <v/>
      </c>
      <c r="V2576" s="9" t="str">
        <f>IF(Search!$O$6="","",IF($AW2576="","",IF($AW2576&gt;Search!$O$6,"",1)))</f>
        <v/>
      </c>
      <c r="W2576" s="9" t="str">
        <f>IF(Search!$U$4="","",IF($AX2576="","",1))</f>
        <v/>
      </c>
      <c r="X2576" s="9" t="str">
        <f>IF(Search!$U$5="","",IF(ISNUMBER(SEARCH(Search!$U$5,$AX2576))=TRUE,IF(Search!$U$5="N","N",1),""))</f>
        <v/>
      </c>
      <c r="Y2576" s="9" t="str">
        <f>IF(Search!$U$6="","",IF($AY2576&lt;Search!$U$6,"",1))</f>
        <v/>
      </c>
      <c r="Z2576" s="9" t="str">
        <f>IF(Search!$R$4="","",IF(Inventory!$BA2576&lt;Search!$R$4,"",1))</f>
        <v/>
      </c>
      <c r="AA2576" s="9" t="str">
        <f>IF(Search!$R$5="","",IF($BA2576&gt;Search!$R$5,"",1))</f>
        <v/>
      </c>
      <c r="AB2576" s="9" t="str">
        <f>IF(Search!$R$6="","",IF($BB2576&lt;Search!$R$6,"",1))</f>
        <v/>
      </c>
      <c r="AC2576" s="9" t="str">
        <f>IF(Search!$R$7="","",IF($BB2576&lt;Search!$R$7,"",1))</f>
        <v/>
      </c>
      <c r="AD2576" s="45" t="str">
        <f>IF(COUNTIF($A2576:$AC2576,"n")&gt;0,"",IF(SUM($A2576:$AC2576)=COUNTA(Search!$C$4:$C$8,Search!$F$4:$F$8,Search!$I$4:$I$6,Search!$I$8,Search!$L$4:$L$8,Search!$O$4:$O$8,Search!$R$4:$R$7,Search!$U$4:$U$7)-COUNTIF(Search!$C$4:$U$7,"n"),1+LARGE($AD$1:AD2575,1),""))</f>
        <v/>
      </c>
      <c r="AE2576" s="45" t="str">
        <f t="shared" si="127"/>
        <v/>
      </c>
      <c r="AF2576" s="45" t="str">
        <f>IF(AD2576="","",COUNTIF($AE$1:$AE2575,$AE2576)+RANK($AE2576,$AE$2:$AE$10540,1))</f>
        <v/>
      </c>
      <c r="AG2576" s="45" t="str">
        <f t="shared" si="128"/>
        <v/>
      </c>
      <c r="AH2576" s="45" t="str">
        <f>IF($AD2576="","",COUNTIF($AG$1:$AG2575,$AG2576)+RANK($AG2576,$AG$1:$AG$10539,0))</f>
        <v/>
      </c>
      <c r="AI2576" s="10" t="str">
        <f t="shared" si="129"/>
        <v>2015-16 Upper Deck Canvas #143 Brandon Saad CBJ    /   $2.5</v>
      </c>
      <c r="AJ2576" s="11">
        <v>2015</v>
      </c>
      <c r="AK2576" s="17">
        <v>16</v>
      </c>
      <c r="AL2576" s="12" t="s">
        <v>20</v>
      </c>
      <c r="AM2576" s="10">
        <v>143</v>
      </c>
      <c r="AN2576" s="12" t="s">
        <v>28</v>
      </c>
      <c r="AO2576" s="9" t="s">
        <v>1926</v>
      </c>
      <c r="AP2576" s="9"/>
      <c r="AQ2576" s="9"/>
      <c r="AR2576" s="14" t="s">
        <v>2129</v>
      </c>
      <c r="AS2576" s="9"/>
      <c r="AT2576" s="9"/>
      <c r="AU2576" s="9"/>
      <c r="AV2576" s="13"/>
      <c r="AW2576" s="13"/>
      <c r="AX2576" s="9"/>
      <c r="AY2576" s="9"/>
      <c r="AZ2576" s="9"/>
      <c r="BA2576" s="33">
        <v>2.5</v>
      </c>
      <c r="BB2576" s="33"/>
      <c r="BC2576" s="36">
        <v>42860</v>
      </c>
      <c r="BD2576" s="12" t="s">
        <v>1772</v>
      </c>
    </row>
    <row r="2577" spans="1:56" s="12" customFormat="1" x14ac:dyDescent="0.2">
      <c r="A2577" s="9" t="str">
        <f>IF(Search!$C$5="","",IF(COUNTA(Inventory!$AP2577)=1,1,""))</f>
        <v/>
      </c>
      <c r="B2577" s="9" t="str">
        <f>IF(Search!$C$4="","",IF(ISNUMBER(SEARCH(Search!$C$4,$AR2577))=TRUE,1,""))</f>
        <v/>
      </c>
      <c r="C2577" s="9" t="str">
        <f>IF(Search!$C$6="x",IF(COUNTA($AQ2577)=1,1,"N"),IF(COUNTA($AQ2577)=1,"N",""))</f>
        <v/>
      </c>
      <c r="D2577" s="9" t="str">
        <f>IF(Search!$O$8="","",IF(ISNUMBER(SEARCH(Search!$O$8,$BD2577))=TRUE,1,""))</f>
        <v/>
      </c>
      <c r="E2577" s="9" t="str">
        <f>IF(Search!$C$7="","",IF(ISNUMBER(SEARCH(Search!$C$7,$AN2577))=TRUE,1,""))</f>
        <v/>
      </c>
      <c r="F2577" s="9" t="str">
        <f>IF(Search!$C$8="","",IF(ISNUMBER(SEARCH(Search!$C$8,$AO2577))=TRUE,1,""))</f>
        <v/>
      </c>
      <c r="G2577" s="9" t="str">
        <f>IF(Search!$F$4="","",IF(Inventory!$AJ2577&lt;Search!$F$4,"",1))</f>
        <v/>
      </c>
      <c r="H2577" s="9" t="str">
        <f>IF(Search!$F$5="","",IF(Inventory!$AJ2577&gt;Search!$F$5,"",1))</f>
        <v/>
      </c>
      <c r="I2577" s="9" t="str">
        <f>IF(Search!$F$7="","",IF(Search!$F$8="",IF(ISNUMBER(SEARCH(Search!$F$7,$AL2577))=TRUE,1,""),""))</f>
        <v/>
      </c>
      <c r="J2577" s="9" t="str">
        <f>IF($AL2577=Search!$F$8,1,"")</f>
        <v/>
      </c>
      <c r="K2577" s="9" t="str">
        <f>IF(Search!$I$4="","",IF(COUNTA($AS2577)=1,IF(Search!$I$4="N","N",1),""))</f>
        <v/>
      </c>
      <c r="L2577" s="9" t="str">
        <f>IF(Search!$I$5="","",IF($AS2577="RC",1,""))</f>
        <v/>
      </c>
      <c r="M2577" s="9" t="str">
        <f>IF(Search!$I$6="","",IF($AS2577="RCP",1,""))</f>
        <v/>
      </c>
      <c r="N2577" s="9" t="str">
        <f>IF(Search!$I$8="","",IF(COUNTA($AT2577)=1,IF(Search!$I$8="N","N",1),""))</f>
        <v/>
      </c>
      <c r="O2577" s="9" t="str">
        <f>IF(Search!$L$4="","",IF(COUNTA($AU2577)=1,IF(Search!$L$4="N","N",1),""))</f>
        <v/>
      </c>
      <c r="P2577" s="9" t="str">
        <f>IF(Search!$L$5="","",IF(ISNUMBER(SEARCH("Jersey",$AU2577))=TRUE,IF(Search!$L$5="N","N",1),""))</f>
        <v/>
      </c>
      <c r="Q2577" s="9" t="str">
        <f>IF(Search!$L$6="","",IF(ISNUMBER(SEARCH("Patch",$AU2577))=TRUE,IF(Search!$L$6="N","N",1),""))</f>
        <v/>
      </c>
      <c r="R2577" s="9" t="str">
        <f>IF(Search!$L$7="","",IF(ISNUMBER(SEARCH("Shield",$AU2577))=TRUE,IF(Search!$L$7="N","N",1),""))</f>
        <v/>
      </c>
      <c r="S2577" s="9" t="str">
        <f>IF(Search!$L$8="","",IF(ISNUMBER(SEARCH("Stick",$AU2577))=TRUE,IF(Search!$L$8="N","N",1),""))</f>
        <v/>
      </c>
      <c r="T2577" s="9" t="str">
        <f>IF(Search!$O$4="","",IF(COUNTA($AW2577)=1,IF(Search!$O$4="N","N",1),""))</f>
        <v/>
      </c>
      <c r="U2577" s="9" t="str">
        <f>IF(Search!$O$5="","",IF($AW2577="","",IF($AW2577&lt;Search!$O$5,"",1)))</f>
        <v/>
      </c>
      <c r="V2577" s="9" t="str">
        <f>IF(Search!$O$6="","",IF($AW2577="","",IF($AW2577&gt;Search!$O$6,"",1)))</f>
        <v/>
      </c>
      <c r="W2577" s="9" t="str">
        <f>IF(Search!$U$4="","",IF($AX2577="","",1))</f>
        <v/>
      </c>
      <c r="X2577" s="9" t="str">
        <f>IF(Search!$U$5="","",IF(ISNUMBER(SEARCH(Search!$U$5,$AX2577))=TRUE,IF(Search!$U$5="N","N",1),""))</f>
        <v/>
      </c>
      <c r="Y2577" s="9" t="str">
        <f>IF(Search!$U$6="","",IF($AY2577&lt;Search!$U$6,"",1))</f>
        <v/>
      </c>
      <c r="Z2577" s="9" t="str">
        <f>IF(Search!$R$4="","",IF(Inventory!$BA2577&lt;Search!$R$4,"",1))</f>
        <v/>
      </c>
      <c r="AA2577" s="9" t="str">
        <f>IF(Search!$R$5="","",IF($BA2577&gt;Search!$R$5,"",1))</f>
        <v/>
      </c>
      <c r="AB2577" s="9" t="str">
        <f>IF(Search!$R$6="","",IF($BB2577&lt;Search!$R$6,"",1))</f>
        <v/>
      </c>
      <c r="AC2577" s="9" t="str">
        <f>IF(Search!$R$7="","",IF($BB2577&lt;Search!$R$7,"",1))</f>
        <v/>
      </c>
      <c r="AD2577" s="45" t="str">
        <f>IF(COUNTIF($A2577:$AC2577,"n")&gt;0,"",IF(SUM($A2577:$AC2577)=COUNTA(Search!$C$4:$C$8,Search!$F$4:$F$8,Search!$I$4:$I$6,Search!$I$8,Search!$L$4:$L$8,Search!$O$4:$O$8,Search!$R$4:$R$7,Search!$U$4:$U$7)-COUNTIF(Search!$C$4:$U$7,"n"),1+LARGE($AD$1:AD2576,1),""))</f>
        <v/>
      </c>
      <c r="AE2577" s="45" t="str">
        <f t="shared" si="127"/>
        <v/>
      </c>
      <c r="AF2577" s="45" t="str">
        <f>IF(AD2577="","",COUNTIF($AE$1:$AE2576,$AE2577)+RANK($AE2577,$AE$2:$AE$10540,1))</f>
        <v/>
      </c>
      <c r="AG2577" s="45" t="str">
        <f t="shared" si="128"/>
        <v/>
      </c>
      <c r="AH2577" s="45" t="str">
        <f>IF($AD2577="","",COUNTIF($AG$1:$AG2576,$AG2577)+RANK($AG2577,$AG$1:$AG$10539,0))</f>
        <v/>
      </c>
      <c r="AI2577" s="10" t="str">
        <f t="shared" si="129"/>
        <v>2015-16 Upper Deck Canvas #144 Ryan Johansen CBJ    /   $2</v>
      </c>
      <c r="AJ2577" s="11">
        <v>2015</v>
      </c>
      <c r="AK2577" s="17">
        <v>16</v>
      </c>
      <c r="AL2577" s="12" t="s">
        <v>20</v>
      </c>
      <c r="AM2577" s="10">
        <v>144</v>
      </c>
      <c r="AN2577" s="12" t="s">
        <v>1714</v>
      </c>
      <c r="AO2577" s="9" t="s">
        <v>1926</v>
      </c>
      <c r="AP2577" s="9"/>
      <c r="AQ2577" s="9"/>
      <c r="AR2577" s="14" t="s">
        <v>2129</v>
      </c>
      <c r="AS2577" s="9"/>
      <c r="AT2577" s="9"/>
      <c r="AU2577" s="9"/>
      <c r="AV2577" s="13"/>
      <c r="AW2577" s="13"/>
      <c r="AX2577" s="9"/>
      <c r="AY2577" s="9"/>
      <c r="AZ2577" s="9"/>
      <c r="BA2577" s="33">
        <v>2</v>
      </c>
      <c r="BB2577" s="33"/>
      <c r="BC2577" s="36">
        <v>42860</v>
      </c>
      <c r="BD2577" s="12" t="s">
        <v>1772</v>
      </c>
    </row>
    <row r="2578" spans="1:56" s="12" customFormat="1" x14ac:dyDescent="0.2">
      <c r="A2578" s="9" t="str">
        <f>IF(Search!$C$5="","",IF(COUNTA(Inventory!$AP2578)=1,1,""))</f>
        <v/>
      </c>
      <c r="B2578" s="9" t="str">
        <f>IF(Search!$C$4="","",IF(ISNUMBER(SEARCH(Search!$C$4,$AR2578))=TRUE,1,""))</f>
        <v/>
      </c>
      <c r="C2578" s="9" t="str">
        <f>IF(Search!$C$6="x",IF(COUNTA($AQ2578)=1,1,"N"),IF(COUNTA($AQ2578)=1,"N",""))</f>
        <v/>
      </c>
      <c r="D2578" s="9" t="str">
        <f>IF(Search!$O$8="","",IF(ISNUMBER(SEARCH(Search!$O$8,$BD2578))=TRUE,1,""))</f>
        <v/>
      </c>
      <c r="E2578" s="9" t="str">
        <f>IF(Search!$C$7="","",IF(ISNUMBER(SEARCH(Search!$C$7,$AN2578))=TRUE,1,""))</f>
        <v/>
      </c>
      <c r="F2578" s="9" t="str">
        <f>IF(Search!$C$8="","",IF(ISNUMBER(SEARCH(Search!$C$8,$AO2578))=TRUE,1,""))</f>
        <v/>
      </c>
      <c r="G2578" s="9" t="str">
        <f>IF(Search!$F$4="","",IF(Inventory!$AJ2578&lt;Search!$F$4,"",1))</f>
        <v/>
      </c>
      <c r="H2578" s="9" t="str">
        <f>IF(Search!$F$5="","",IF(Inventory!$AJ2578&gt;Search!$F$5,"",1))</f>
        <v/>
      </c>
      <c r="I2578" s="9" t="str">
        <f>IF(Search!$F$7="","",IF(Search!$F$8="",IF(ISNUMBER(SEARCH(Search!$F$7,$AL2578))=TRUE,1,""),""))</f>
        <v/>
      </c>
      <c r="J2578" s="9" t="str">
        <f>IF($AL2578=Search!$F$8,1,"")</f>
        <v/>
      </c>
      <c r="K2578" s="9" t="str">
        <f>IF(Search!$I$4="","",IF(COUNTA($AS2578)=1,IF(Search!$I$4="N","N",1),""))</f>
        <v/>
      </c>
      <c r="L2578" s="9" t="str">
        <f>IF(Search!$I$5="","",IF($AS2578="RC",1,""))</f>
        <v/>
      </c>
      <c r="M2578" s="9" t="str">
        <f>IF(Search!$I$6="","",IF($AS2578="RCP",1,""))</f>
        <v/>
      </c>
      <c r="N2578" s="9" t="str">
        <f>IF(Search!$I$8="","",IF(COUNTA($AT2578)=1,IF(Search!$I$8="N","N",1),""))</f>
        <v/>
      </c>
      <c r="O2578" s="9" t="str">
        <f>IF(Search!$L$4="","",IF(COUNTA($AU2578)=1,IF(Search!$L$4="N","N",1),""))</f>
        <v/>
      </c>
      <c r="P2578" s="9" t="str">
        <f>IF(Search!$L$5="","",IF(ISNUMBER(SEARCH("Jersey",$AU2578))=TRUE,IF(Search!$L$5="N","N",1),""))</f>
        <v/>
      </c>
      <c r="Q2578" s="9" t="str">
        <f>IF(Search!$L$6="","",IF(ISNUMBER(SEARCH("Patch",$AU2578))=TRUE,IF(Search!$L$6="N","N",1),""))</f>
        <v/>
      </c>
      <c r="R2578" s="9" t="str">
        <f>IF(Search!$L$7="","",IF(ISNUMBER(SEARCH("Shield",$AU2578))=TRUE,IF(Search!$L$7="N","N",1),""))</f>
        <v/>
      </c>
      <c r="S2578" s="9" t="str">
        <f>IF(Search!$L$8="","",IF(ISNUMBER(SEARCH("Stick",$AU2578))=TRUE,IF(Search!$L$8="N","N",1),""))</f>
        <v/>
      </c>
      <c r="T2578" s="9" t="str">
        <f>IF(Search!$O$4="","",IF(COUNTA($AW2578)=1,IF(Search!$O$4="N","N",1),""))</f>
        <v/>
      </c>
      <c r="U2578" s="9" t="str">
        <f>IF(Search!$O$5="","",IF($AW2578="","",IF($AW2578&lt;Search!$O$5,"",1)))</f>
        <v/>
      </c>
      <c r="V2578" s="9" t="str">
        <f>IF(Search!$O$6="","",IF($AW2578="","",IF($AW2578&gt;Search!$O$6,"",1)))</f>
        <v/>
      </c>
      <c r="W2578" s="9" t="str">
        <f>IF(Search!$U$4="","",IF($AX2578="","",1))</f>
        <v/>
      </c>
      <c r="X2578" s="9" t="str">
        <f>IF(Search!$U$5="","",IF(ISNUMBER(SEARCH(Search!$U$5,$AX2578))=TRUE,IF(Search!$U$5="N","N",1),""))</f>
        <v/>
      </c>
      <c r="Y2578" s="9" t="str">
        <f>IF(Search!$U$6="","",IF($AY2578&lt;Search!$U$6,"",1))</f>
        <v/>
      </c>
      <c r="Z2578" s="9" t="str">
        <f>IF(Search!$R$4="","",IF(Inventory!$BA2578&lt;Search!$R$4,"",1))</f>
        <v/>
      </c>
      <c r="AA2578" s="9" t="str">
        <f>IF(Search!$R$5="","",IF($BA2578&gt;Search!$R$5,"",1))</f>
        <v/>
      </c>
      <c r="AB2578" s="9" t="str">
        <f>IF(Search!$R$6="","",IF($BB2578&lt;Search!$R$6,"",1))</f>
        <v/>
      </c>
      <c r="AC2578" s="9" t="str">
        <f>IF(Search!$R$7="","",IF($BB2578&lt;Search!$R$7,"",1))</f>
        <v/>
      </c>
      <c r="AD2578" s="45" t="str">
        <f>IF(COUNTIF($A2578:$AC2578,"n")&gt;0,"",IF(SUM($A2578:$AC2578)=COUNTA(Search!$C$4:$C$8,Search!$F$4:$F$8,Search!$I$4:$I$6,Search!$I$8,Search!$L$4:$L$8,Search!$O$4:$O$8,Search!$R$4:$R$7,Search!$U$4:$U$7)-COUNTIF(Search!$C$4:$U$7,"n"),1+LARGE($AD$1:AD2577,1),""))</f>
        <v/>
      </c>
      <c r="AE2578" s="45" t="str">
        <f t="shared" si="127"/>
        <v/>
      </c>
      <c r="AF2578" s="45" t="str">
        <f>IF(AD2578="","",COUNTIF($AE$1:$AE2577,$AE2578)+RANK($AE2578,$AE$2:$AE$10540,1))</f>
        <v/>
      </c>
      <c r="AG2578" s="45" t="str">
        <f t="shared" si="128"/>
        <v/>
      </c>
      <c r="AH2578" s="45" t="str">
        <f>IF($AD2578="","",COUNTIF($AG$1:$AG2577,$AG2578)+RANK($AG2578,$AG$1:$AG$10539,0))</f>
        <v/>
      </c>
      <c r="AI2578" s="10" t="str">
        <f t="shared" si="129"/>
        <v>2015-16 Upper Deck Canvas #145 Sergei Bobrovsky CBJ    /   $2.5</v>
      </c>
      <c r="AJ2578" s="11">
        <v>2015</v>
      </c>
      <c r="AK2578" s="17">
        <v>16</v>
      </c>
      <c r="AL2578" s="12" t="s">
        <v>20</v>
      </c>
      <c r="AM2578" s="10">
        <v>145</v>
      </c>
      <c r="AN2578" s="12" t="s">
        <v>1140</v>
      </c>
      <c r="AO2578" s="9" t="s">
        <v>1926</v>
      </c>
      <c r="AP2578" s="9"/>
      <c r="AQ2578" s="9"/>
      <c r="AR2578" s="14" t="s">
        <v>2129</v>
      </c>
      <c r="AS2578" s="9"/>
      <c r="AT2578" s="9"/>
      <c r="AU2578" s="9"/>
      <c r="AV2578" s="13"/>
      <c r="AW2578" s="13"/>
      <c r="AX2578" s="9"/>
      <c r="AY2578" s="9"/>
      <c r="AZ2578" s="9"/>
      <c r="BA2578" s="33">
        <v>2.5</v>
      </c>
      <c r="BB2578" s="33"/>
      <c r="BC2578" s="36">
        <v>42860</v>
      </c>
      <c r="BD2578" s="12" t="s">
        <v>1772</v>
      </c>
    </row>
    <row r="2579" spans="1:56" s="12" customFormat="1" x14ac:dyDescent="0.2">
      <c r="A2579" s="9" t="str">
        <f>IF(Search!$C$5="","",IF(COUNTA(Inventory!$AP2579)=1,1,""))</f>
        <v/>
      </c>
      <c r="B2579" s="9" t="str">
        <f>IF(Search!$C$4="","",IF(ISNUMBER(SEARCH(Search!$C$4,$AR2579))=TRUE,1,""))</f>
        <v/>
      </c>
      <c r="C2579" s="9" t="str">
        <f>IF(Search!$C$6="x",IF(COUNTA($AQ2579)=1,1,"N"),IF(COUNTA($AQ2579)=1,"N",""))</f>
        <v/>
      </c>
      <c r="D2579" s="9" t="str">
        <f>IF(Search!$O$8="","",IF(ISNUMBER(SEARCH(Search!$O$8,$BD2579))=TRUE,1,""))</f>
        <v/>
      </c>
      <c r="E2579" s="9" t="str">
        <f>IF(Search!$C$7="","",IF(ISNUMBER(SEARCH(Search!$C$7,$AN2579))=TRUE,1,""))</f>
        <v/>
      </c>
      <c r="F2579" s="9" t="str">
        <f>IF(Search!$C$8="","",IF(ISNUMBER(SEARCH(Search!$C$8,$AO2579))=TRUE,1,""))</f>
        <v/>
      </c>
      <c r="G2579" s="9" t="str">
        <f>IF(Search!$F$4="","",IF(Inventory!$AJ2579&lt;Search!$F$4,"",1))</f>
        <v/>
      </c>
      <c r="H2579" s="9" t="str">
        <f>IF(Search!$F$5="","",IF(Inventory!$AJ2579&gt;Search!$F$5,"",1))</f>
        <v/>
      </c>
      <c r="I2579" s="9" t="str">
        <f>IF(Search!$F$7="","",IF(Search!$F$8="",IF(ISNUMBER(SEARCH(Search!$F$7,$AL2579))=TRUE,1,""),""))</f>
        <v/>
      </c>
      <c r="J2579" s="9" t="str">
        <f>IF($AL2579=Search!$F$8,1,"")</f>
        <v/>
      </c>
      <c r="K2579" s="9" t="str">
        <f>IF(Search!$I$4="","",IF(COUNTA($AS2579)=1,IF(Search!$I$4="N","N",1),""))</f>
        <v/>
      </c>
      <c r="L2579" s="9" t="str">
        <f>IF(Search!$I$5="","",IF($AS2579="RC",1,""))</f>
        <v/>
      </c>
      <c r="M2579" s="9" t="str">
        <f>IF(Search!$I$6="","",IF($AS2579="RCP",1,""))</f>
        <v/>
      </c>
      <c r="N2579" s="9" t="str">
        <f>IF(Search!$I$8="","",IF(COUNTA($AT2579)=1,IF(Search!$I$8="N","N",1),""))</f>
        <v/>
      </c>
      <c r="O2579" s="9" t="str">
        <f>IF(Search!$L$4="","",IF(COUNTA($AU2579)=1,IF(Search!$L$4="N","N",1),""))</f>
        <v/>
      </c>
      <c r="P2579" s="9" t="str">
        <f>IF(Search!$L$5="","",IF(ISNUMBER(SEARCH("Jersey",$AU2579))=TRUE,IF(Search!$L$5="N","N",1),""))</f>
        <v/>
      </c>
      <c r="Q2579" s="9" t="str">
        <f>IF(Search!$L$6="","",IF(ISNUMBER(SEARCH("Patch",$AU2579))=TRUE,IF(Search!$L$6="N","N",1),""))</f>
        <v/>
      </c>
      <c r="R2579" s="9" t="str">
        <f>IF(Search!$L$7="","",IF(ISNUMBER(SEARCH("Shield",$AU2579))=TRUE,IF(Search!$L$7="N","N",1),""))</f>
        <v/>
      </c>
      <c r="S2579" s="9" t="str">
        <f>IF(Search!$L$8="","",IF(ISNUMBER(SEARCH("Stick",$AU2579))=TRUE,IF(Search!$L$8="N","N",1),""))</f>
        <v/>
      </c>
      <c r="T2579" s="9" t="str">
        <f>IF(Search!$O$4="","",IF(COUNTA($AW2579)=1,IF(Search!$O$4="N","N",1),""))</f>
        <v/>
      </c>
      <c r="U2579" s="9" t="str">
        <f>IF(Search!$O$5="","",IF($AW2579="","",IF($AW2579&lt;Search!$O$5,"",1)))</f>
        <v/>
      </c>
      <c r="V2579" s="9" t="str">
        <f>IF(Search!$O$6="","",IF($AW2579="","",IF($AW2579&gt;Search!$O$6,"",1)))</f>
        <v/>
      </c>
      <c r="W2579" s="9" t="str">
        <f>IF(Search!$U$4="","",IF($AX2579="","",1))</f>
        <v/>
      </c>
      <c r="X2579" s="9" t="str">
        <f>IF(Search!$U$5="","",IF(ISNUMBER(SEARCH(Search!$U$5,$AX2579))=TRUE,IF(Search!$U$5="N","N",1),""))</f>
        <v/>
      </c>
      <c r="Y2579" s="9" t="str">
        <f>IF(Search!$U$6="","",IF($AY2579&lt;Search!$U$6,"",1))</f>
        <v/>
      </c>
      <c r="Z2579" s="9" t="str">
        <f>IF(Search!$R$4="","",IF(Inventory!$BA2579&lt;Search!$R$4,"",1))</f>
        <v/>
      </c>
      <c r="AA2579" s="9" t="str">
        <f>IF(Search!$R$5="","",IF($BA2579&gt;Search!$R$5,"",1))</f>
        <v/>
      </c>
      <c r="AB2579" s="9" t="str">
        <f>IF(Search!$R$6="","",IF($BB2579&lt;Search!$R$6,"",1))</f>
        <v/>
      </c>
      <c r="AC2579" s="9" t="str">
        <f>IF(Search!$R$7="","",IF($BB2579&lt;Search!$R$7,"",1))</f>
        <v/>
      </c>
      <c r="AD2579" s="45" t="str">
        <f>IF(COUNTIF($A2579:$AC2579,"n")&gt;0,"",IF(SUM($A2579:$AC2579)=COUNTA(Search!$C$4:$C$8,Search!$F$4:$F$8,Search!$I$4:$I$6,Search!$I$8,Search!$L$4:$L$8,Search!$O$4:$O$8,Search!$R$4:$R$7,Search!$U$4:$U$7)-COUNTIF(Search!$C$4:$U$7,"n"),1+LARGE($AD$1:AD2578,1),""))</f>
        <v/>
      </c>
      <c r="AE2579" s="45" t="str">
        <f t="shared" si="127"/>
        <v/>
      </c>
      <c r="AF2579" s="45" t="str">
        <f>IF(AD2579="","",COUNTIF($AE$1:$AE2578,$AE2579)+RANK($AE2579,$AE$2:$AE$10540,1))</f>
        <v/>
      </c>
      <c r="AG2579" s="45" t="str">
        <f t="shared" si="128"/>
        <v/>
      </c>
      <c r="AH2579" s="45" t="str">
        <f>IF($AD2579="","",COUNTIF($AG$1:$AG2578,$AG2579)+RANK($AG2579,$AG$1:$AG$10539,0))</f>
        <v/>
      </c>
      <c r="AI2579" s="10" t="str">
        <f t="shared" si="129"/>
        <v>2015-16 Upper Deck Canvas #146 Patrick Sharp DAL    /   $2.5</v>
      </c>
      <c r="AJ2579" s="11">
        <v>2015</v>
      </c>
      <c r="AK2579" s="17">
        <v>16</v>
      </c>
      <c r="AL2579" s="12" t="s">
        <v>20</v>
      </c>
      <c r="AM2579" s="10">
        <v>146</v>
      </c>
      <c r="AN2579" s="12" t="s">
        <v>1601</v>
      </c>
      <c r="AO2579" s="9" t="s">
        <v>1949</v>
      </c>
      <c r="AP2579" s="9"/>
      <c r="AQ2579" s="9"/>
      <c r="AR2579" s="14" t="s">
        <v>2129</v>
      </c>
      <c r="AS2579" s="9"/>
      <c r="AT2579" s="9"/>
      <c r="AU2579" s="9"/>
      <c r="AV2579" s="13"/>
      <c r="AW2579" s="13"/>
      <c r="AX2579" s="9"/>
      <c r="AY2579" s="9"/>
      <c r="AZ2579" s="9"/>
      <c r="BA2579" s="33">
        <v>2.5</v>
      </c>
      <c r="BB2579" s="33"/>
      <c r="BC2579" s="36">
        <v>42860</v>
      </c>
      <c r="BD2579" s="12" t="s">
        <v>1772</v>
      </c>
    </row>
    <row r="2580" spans="1:56" s="12" customFormat="1" x14ac:dyDescent="0.2">
      <c r="A2580" s="9" t="str">
        <f>IF(Search!$C$5="","",IF(COUNTA(Inventory!$AP2580)=1,1,""))</f>
        <v/>
      </c>
      <c r="B2580" s="9" t="str">
        <f>IF(Search!$C$4="","",IF(ISNUMBER(SEARCH(Search!$C$4,$AR2580))=TRUE,1,""))</f>
        <v/>
      </c>
      <c r="C2580" s="9" t="str">
        <f>IF(Search!$C$6="x",IF(COUNTA($AQ2580)=1,1,"N"),IF(COUNTA($AQ2580)=1,"N",""))</f>
        <v/>
      </c>
      <c r="D2580" s="9" t="str">
        <f>IF(Search!$O$8="","",IF(ISNUMBER(SEARCH(Search!$O$8,$BD2580))=TRUE,1,""))</f>
        <v/>
      </c>
      <c r="E2580" s="9" t="str">
        <f>IF(Search!$C$7="","",IF(ISNUMBER(SEARCH(Search!$C$7,$AN2580))=TRUE,1,""))</f>
        <v/>
      </c>
      <c r="F2580" s="9" t="str">
        <f>IF(Search!$C$8="","",IF(ISNUMBER(SEARCH(Search!$C$8,$AO2580))=TRUE,1,""))</f>
        <v/>
      </c>
      <c r="G2580" s="9" t="str">
        <f>IF(Search!$F$4="","",IF(Inventory!$AJ2580&lt;Search!$F$4,"",1))</f>
        <v/>
      </c>
      <c r="H2580" s="9" t="str">
        <f>IF(Search!$F$5="","",IF(Inventory!$AJ2580&gt;Search!$F$5,"",1))</f>
        <v/>
      </c>
      <c r="I2580" s="9" t="str">
        <f>IF(Search!$F$7="","",IF(Search!$F$8="",IF(ISNUMBER(SEARCH(Search!$F$7,$AL2580))=TRUE,1,""),""))</f>
        <v/>
      </c>
      <c r="J2580" s="9" t="str">
        <f>IF($AL2580=Search!$F$8,1,"")</f>
        <v/>
      </c>
      <c r="K2580" s="9" t="str">
        <f>IF(Search!$I$4="","",IF(COUNTA($AS2580)=1,IF(Search!$I$4="N","N",1),""))</f>
        <v/>
      </c>
      <c r="L2580" s="9" t="str">
        <f>IF(Search!$I$5="","",IF($AS2580="RC",1,""))</f>
        <v/>
      </c>
      <c r="M2580" s="9" t="str">
        <f>IF(Search!$I$6="","",IF($AS2580="RCP",1,""))</f>
        <v/>
      </c>
      <c r="N2580" s="9" t="str">
        <f>IF(Search!$I$8="","",IF(COUNTA($AT2580)=1,IF(Search!$I$8="N","N",1),""))</f>
        <v/>
      </c>
      <c r="O2580" s="9" t="str">
        <f>IF(Search!$L$4="","",IF(COUNTA($AU2580)=1,IF(Search!$L$4="N","N",1),""))</f>
        <v/>
      </c>
      <c r="P2580" s="9" t="str">
        <f>IF(Search!$L$5="","",IF(ISNUMBER(SEARCH("Jersey",$AU2580))=TRUE,IF(Search!$L$5="N","N",1),""))</f>
        <v/>
      </c>
      <c r="Q2580" s="9" t="str">
        <f>IF(Search!$L$6="","",IF(ISNUMBER(SEARCH("Patch",$AU2580))=TRUE,IF(Search!$L$6="N","N",1),""))</f>
        <v/>
      </c>
      <c r="R2580" s="9" t="str">
        <f>IF(Search!$L$7="","",IF(ISNUMBER(SEARCH("Shield",$AU2580))=TRUE,IF(Search!$L$7="N","N",1),""))</f>
        <v/>
      </c>
      <c r="S2580" s="9" t="str">
        <f>IF(Search!$L$8="","",IF(ISNUMBER(SEARCH("Stick",$AU2580))=TRUE,IF(Search!$L$8="N","N",1),""))</f>
        <v/>
      </c>
      <c r="T2580" s="9" t="str">
        <f>IF(Search!$O$4="","",IF(COUNTA($AW2580)=1,IF(Search!$O$4="N","N",1),""))</f>
        <v/>
      </c>
      <c r="U2580" s="9" t="str">
        <f>IF(Search!$O$5="","",IF($AW2580="","",IF($AW2580&lt;Search!$O$5,"",1)))</f>
        <v/>
      </c>
      <c r="V2580" s="9" t="str">
        <f>IF(Search!$O$6="","",IF($AW2580="","",IF($AW2580&gt;Search!$O$6,"",1)))</f>
        <v/>
      </c>
      <c r="W2580" s="9" t="str">
        <f>IF(Search!$U$4="","",IF($AX2580="","",1))</f>
        <v/>
      </c>
      <c r="X2580" s="9" t="str">
        <f>IF(Search!$U$5="","",IF(ISNUMBER(SEARCH(Search!$U$5,$AX2580))=TRUE,IF(Search!$U$5="N","N",1),""))</f>
        <v/>
      </c>
      <c r="Y2580" s="9" t="str">
        <f>IF(Search!$U$6="","",IF($AY2580&lt;Search!$U$6,"",1))</f>
        <v/>
      </c>
      <c r="Z2580" s="9" t="str">
        <f>IF(Search!$R$4="","",IF(Inventory!$BA2580&lt;Search!$R$4,"",1))</f>
        <v/>
      </c>
      <c r="AA2580" s="9" t="str">
        <f>IF(Search!$R$5="","",IF($BA2580&gt;Search!$R$5,"",1))</f>
        <v/>
      </c>
      <c r="AB2580" s="9" t="str">
        <f>IF(Search!$R$6="","",IF($BB2580&lt;Search!$R$6,"",1))</f>
        <v/>
      </c>
      <c r="AC2580" s="9" t="str">
        <f>IF(Search!$R$7="","",IF($BB2580&lt;Search!$R$7,"",1))</f>
        <v/>
      </c>
      <c r="AD2580" s="45" t="str">
        <f>IF(COUNTIF($A2580:$AC2580,"n")&gt;0,"",IF(SUM($A2580:$AC2580)=COUNTA(Search!$C$4:$C$8,Search!$F$4:$F$8,Search!$I$4:$I$6,Search!$I$8,Search!$L$4:$L$8,Search!$O$4:$O$8,Search!$R$4:$R$7,Search!$U$4:$U$7)-COUNTIF(Search!$C$4:$U$7,"n"),1+LARGE($AD$1:AD2579,1),""))</f>
        <v/>
      </c>
      <c r="AE2580" s="45" t="str">
        <f t="shared" si="127"/>
        <v/>
      </c>
      <c r="AF2580" s="45" t="str">
        <f>IF(AD2580="","",COUNTIF($AE$1:$AE2579,$AE2580)+RANK($AE2580,$AE$2:$AE$10540,1))</f>
        <v/>
      </c>
      <c r="AG2580" s="45" t="str">
        <f t="shared" si="128"/>
        <v/>
      </c>
      <c r="AH2580" s="45" t="str">
        <f>IF($AD2580="","",COUNTIF($AG$1:$AG2579,$AG2580)+RANK($AG2580,$AG$1:$AG$10539,0))</f>
        <v/>
      </c>
      <c r="AI2580" s="10" t="str">
        <f t="shared" si="129"/>
        <v>2015-16 Upper Deck Canvas #147 John Klingberg DAL    /   $2</v>
      </c>
      <c r="AJ2580" s="11">
        <v>2015</v>
      </c>
      <c r="AK2580" s="17">
        <v>16</v>
      </c>
      <c r="AL2580" s="12" t="s">
        <v>20</v>
      </c>
      <c r="AM2580" s="10">
        <v>147</v>
      </c>
      <c r="AN2580" s="12" t="s">
        <v>1715</v>
      </c>
      <c r="AO2580" s="9" t="s">
        <v>1949</v>
      </c>
      <c r="AP2580" s="9"/>
      <c r="AQ2580" s="9"/>
      <c r="AR2580" s="14" t="s">
        <v>2129</v>
      </c>
      <c r="AS2580" s="9"/>
      <c r="AT2580" s="9"/>
      <c r="AU2580" s="9"/>
      <c r="AV2580" s="13"/>
      <c r="AW2580" s="13"/>
      <c r="AX2580" s="9"/>
      <c r="AY2580" s="9"/>
      <c r="AZ2580" s="9"/>
      <c r="BA2580" s="33">
        <v>2</v>
      </c>
      <c r="BB2580" s="33"/>
      <c r="BC2580" s="36">
        <v>42860</v>
      </c>
      <c r="BD2580" s="12" t="s">
        <v>1772</v>
      </c>
    </row>
    <row r="2581" spans="1:56" s="12" customFormat="1" x14ac:dyDescent="0.2">
      <c r="A2581" s="9" t="str">
        <f>IF(Search!$C$5="","",IF(COUNTA(Inventory!$AP2581)=1,1,""))</f>
        <v/>
      </c>
      <c r="B2581" s="9" t="str">
        <f>IF(Search!$C$4="","",IF(ISNUMBER(SEARCH(Search!$C$4,$AR2581))=TRUE,1,""))</f>
        <v/>
      </c>
      <c r="C2581" s="9" t="str">
        <f>IF(Search!$C$6="x",IF(COUNTA($AQ2581)=1,1,"N"),IF(COUNTA($AQ2581)=1,"N",""))</f>
        <v/>
      </c>
      <c r="D2581" s="9" t="str">
        <f>IF(Search!$O$8="","",IF(ISNUMBER(SEARCH(Search!$O$8,$BD2581))=TRUE,1,""))</f>
        <v/>
      </c>
      <c r="E2581" s="9" t="str">
        <f>IF(Search!$C$7="","",IF(ISNUMBER(SEARCH(Search!$C$7,$AN2581))=TRUE,1,""))</f>
        <v/>
      </c>
      <c r="F2581" s="9" t="str">
        <f>IF(Search!$C$8="","",IF(ISNUMBER(SEARCH(Search!$C$8,$AO2581))=TRUE,1,""))</f>
        <v/>
      </c>
      <c r="G2581" s="9" t="str">
        <f>IF(Search!$F$4="","",IF(Inventory!$AJ2581&lt;Search!$F$4,"",1))</f>
        <v/>
      </c>
      <c r="H2581" s="9" t="str">
        <f>IF(Search!$F$5="","",IF(Inventory!$AJ2581&gt;Search!$F$5,"",1))</f>
        <v/>
      </c>
      <c r="I2581" s="9" t="str">
        <f>IF(Search!$F$7="","",IF(Search!$F$8="",IF(ISNUMBER(SEARCH(Search!$F$7,$AL2581))=TRUE,1,""),""))</f>
        <v/>
      </c>
      <c r="J2581" s="9" t="str">
        <f>IF($AL2581=Search!$F$8,1,"")</f>
        <v/>
      </c>
      <c r="K2581" s="9" t="str">
        <f>IF(Search!$I$4="","",IF(COUNTA($AS2581)=1,IF(Search!$I$4="N","N",1),""))</f>
        <v/>
      </c>
      <c r="L2581" s="9" t="str">
        <f>IF(Search!$I$5="","",IF($AS2581="RC",1,""))</f>
        <v/>
      </c>
      <c r="M2581" s="9" t="str">
        <f>IF(Search!$I$6="","",IF($AS2581="RCP",1,""))</f>
        <v/>
      </c>
      <c r="N2581" s="9" t="str">
        <f>IF(Search!$I$8="","",IF(COUNTA($AT2581)=1,IF(Search!$I$8="N","N",1),""))</f>
        <v/>
      </c>
      <c r="O2581" s="9" t="str">
        <f>IF(Search!$L$4="","",IF(COUNTA($AU2581)=1,IF(Search!$L$4="N","N",1),""))</f>
        <v/>
      </c>
      <c r="P2581" s="9" t="str">
        <f>IF(Search!$L$5="","",IF(ISNUMBER(SEARCH("Jersey",$AU2581))=TRUE,IF(Search!$L$5="N","N",1),""))</f>
        <v/>
      </c>
      <c r="Q2581" s="9" t="str">
        <f>IF(Search!$L$6="","",IF(ISNUMBER(SEARCH("Patch",$AU2581))=TRUE,IF(Search!$L$6="N","N",1),""))</f>
        <v/>
      </c>
      <c r="R2581" s="9" t="str">
        <f>IF(Search!$L$7="","",IF(ISNUMBER(SEARCH("Shield",$AU2581))=TRUE,IF(Search!$L$7="N","N",1),""))</f>
        <v/>
      </c>
      <c r="S2581" s="9" t="str">
        <f>IF(Search!$L$8="","",IF(ISNUMBER(SEARCH("Stick",$AU2581))=TRUE,IF(Search!$L$8="N","N",1),""))</f>
        <v/>
      </c>
      <c r="T2581" s="9" t="str">
        <f>IF(Search!$O$4="","",IF(COUNTA($AW2581)=1,IF(Search!$O$4="N","N",1),""))</f>
        <v/>
      </c>
      <c r="U2581" s="9" t="str">
        <f>IF(Search!$O$5="","",IF($AW2581="","",IF($AW2581&lt;Search!$O$5,"",1)))</f>
        <v/>
      </c>
      <c r="V2581" s="9" t="str">
        <f>IF(Search!$O$6="","",IF($AW2581="","",IF($AW2581&gt;Search!$O$6,"",1)))</f>
        <v/>
      </c>
      <c r="W2581" s="9" t="str">
        <f>IF(Search!$U$4="","",IF($AX2581="","",1))</f>
        <v/>
      </c>
      <c r="X2581" s="9" t="str">
        <f>IF(Search!$U$5="","",IF(ISNUMBER(SEARCH(Search!$U$5,$AX2581))=TRUE,IF(Search!$U$5="N","N",1),""))</f>
        <v/>
      </c>
      <c r="Y2581" s="9" t="str">
        <f>IF(Search!$U$6="","",IF($AY2581&lt;Search!$U$6,"",1))</f>
        <v/>
      </c>
      <c r="Z2581" s="9" t="str">
        <f>IF(Search!$R$4="","",IF(Inventory!$BA2581&lt;Search!$R$4,"",1))</f>
        <v/>
      </c>
      <c r="AA2581" s="9" t="str">
        <f>IF(Search!$R$5="","",IF($BA2581&gt;Search!$R$5,"",1))</f>
        <v/>
      </c>
      <c r="AB2581" s="9" t="str">
        <f>IF(Search!$R$6="","",IF($BB2581&lt;Search!$R$6,"",1))</f>
        <v/>
      </c>
      <c r="AC2581" s="9" t="str">
        <f>IF(Search!$R$7="","",IF($BB2581&lt;Search!$R$7,"",1))</f>
        <v/>
      </c>
      <c r="AD2581" s="45" t="str">
        <f>IF(COUNTIF($A2581:$AC2581,"n")&gt;0,"",IF(SUM($A2581:$AC2581)=COUNTA(Search!$C$4:$C$8,Search!$F$4:$F$8,Search!$I$4:$I$6,Search!$I$8,Search!$L$4:$L$8,Search!$O$4:$O$8,Search!$R$4:$R$7,Search!$U$4:$U$7)-COUNTIF(Search!$C$4:$U$7,"n"),1+LARGE($AD$1:AD2580,1),""))</f>
        <v/>
      </c>
      <c r="AE2581" s="45" t="str">
        <f t="shared" si="127"/>
        <v/>
      </c>
      <c r="AF2581" s="45" t="str">
        <f>IF(AD2581="","",COUNTIF($AE$1:$AE2580,$AE2581)+RANK($AE2581,$AE$2:$AE$10540,1))</f>
        <v/>
      </c>
      <c r="AG2581" s="45" t="str">
        <f t="shared" si="128"/>
        <v/>
      </c>
      <c r="AH2581" s="45" t="str">
        <f>IF($AD2581="","",COUNTIF($AG$1:$AG2580,$AG2581)+RANK($AG2581,$AG$1:$AG$10539,0))</f>
        <v/>
      </c>
      <c r="AI2581" s="10" t="str">
        <f t="shared" si="129"/>
        <v>2015-16 Upper Deck Canvas #148 Tyler Seguin DAL    /   $2.5</v>
      </c>
      <c r="AJ2581" s="11">
        <v>2015</v>
      </c>
      <c r="AK2581" s="17">
        <v>16</v>
      </c>
      <c r="AL2581" s="12" t="s">
        <v>20</v>
      </c>
      <c r="AM2581" s="10">
        <v>148</v>
      </c>
      <c r="AN2581" s="12" t="s">
        <v>1716</v>
      </c>
      <c r="AO2581" s="9" t="s">
        <v>1949</v>
      </c>
      <c r="AP2581" s="9"/>
      <c r="AQ2581" s="9"/>
      <c r="AR2581" s="14" t="s">
        <v>2129</v>
      </c>
      <c r="AS2581" s="9"/>
      <c r="AT2581" s="9"/>
      <c r="AU2581" s="9"/>
      <c r="AV2581" s="13"/>
      <c r="AW2581" s="13"/>
      <c r="AX2581" s="9"/>
      <c r="AY2581" s="9"/>
      <c r="AZ2581" s="9"/>
      <c r="BA2581" s="33">
        <v>2.5</v>
      </c>
      <c r="BB2581" s="33"/>
      <c r="BC2581" s="36">
        <v>42860</v>
      </c>
      <c r="BD2581" s="12" t="s">
        <v>1772</v>
      </c>
    </row>
    <row r="2582" spans="1:56" s="12" customFormat="1" x14ac:dyDescent="0.2">
      <c r="A2582" s="9" t="str">
        <f>IF(Search!$C$5="","",IF(COUNTA(Inventory!$AP2582)=1,1,""))</f>
        <v/>
      </c>
      <c r="B2582" s="9" t="str">
        <f>IF(Search!$C$4="","",IF(ISNUMBER(SEARCH(Search!$C$4,$AR2582))=TRUE,1,""))</f>
        <v/>
      </c>
      <c r="C2582" s="9" t="str">
        <f>IF(Search!$C$6="x",IF(COUNTA($AQ2582)=1,1,"N"),IF(COUNTA($AQ2582)=1,"N",""))</f>
        <v/>
      </c>
      <c r="D2582" s="9" t="str">
        <f>IF(Search!$O$8="","",IF(ISNUMBER(SEARCH(Search!$O$8,$BD2582))=TRUE,1,""))</f>
        <v/>
      </c>
      <c r="E2582" s="9" t="str">
        <f>IF(Search!$C$7="","",IF(ISNUMBER(SEARCH(Search!$C$7,$AN2582))=TRUE,1,""))</f>
        <v/>
      </c>
      <c r="F2582" s="9" t="str">
        <f>IF(Search!$C$8="","",IF(ISNUMBER(SEARCH(Search!$C$8,$AO2582))=TRUE,1,""))</f>
        <v/>
      </c>
      <c r="G2582" s="9" t="str">
        <f>IF(Search!$F$4="","",IF(Inventory!$AJ2582&lt;Search!$F$4,"",1))</f>
        <v/>
      </c>
      <c r="H2582" s="9" t="str">
        <f>IF(Search!$F$5="","",IF(Inventory!$AJ2582&gt;Search!$F$5,"",1))</f>
        <v/>
      </c>
      <c r="I2582" s="9" t="str">
        <f>IF(Search!$F$7="","",IF(Search!$F$8="",IF(ISNUMBER(SEARCH(Search!$F$7,$AL2582))=TRUE,1,""),""))</f>
        <v/>
      </c>
      <c r="J2582" s="9" t="str">
        <f>IF($AL2582=Search!$F$8,1,"")</f>
        <v/>
      </c>
      <c r="K2582" s="9" t="str">
        <f>IF(Search!$I$4="","",IF(COUNTA($AS2582)=1,IF(Search!$I$4="N","N",1),""))</f>
        <v/>
      </c>
      <c r="L2582" s="9" t="str">
        <f>IF(Search!$I$5="","",IF($AS2582="RC",1,""))</f>
        <v/>
      </c>
      <c r="M2582" s="9" t="str">
        <f>IF(Search!$I$6="","",IF($AS2582="RCP",1,""))</f>
        <v/>
      </c>
      <c r="N2582" s="9" t="str">
        <f>IF(Search!$I$8="","",IF(COUNTA($AT2582)=1,IF(Search!$I$8="N","N",1),""))</f>
        <v/>
      </c>
      <c r="O2582" s="9" t="str">
        <f>IF(Search!$L$4="","",IF(COUNTA($AU2582)=1,IF(Search!$L$4="N","N",1),""))</f>
        <v/>
      </c>
      <c r="P2582" s="9" t="str">
        <f>IF(Search!$L$5="","",IF(ISNUMBER(SEARCH("Jersey",$AU2582))=TRUE,IF(Search!$L$5="N","N",1),""))</f>
        <v/>
      </c>
      <c r="Q2582" s="9" t="str">
        <f>IF(Search!$L$6="","",IF(ISNUMBER(SEARCH("Patch",$AU2582))=TRUE,IF(Search!$L$6="N","N",1),""))</f>
        <v/>
      </c>
      <c r="R2582" s="9" t="str">
        <f>IF(Search!$L$7="","",IF(ISNUMBER(SEARCH("Shield",$AU2582))=TRUE,IF(Search!$L$7="N","N",1),""))</f>
        <v/>
      </c>
      <c r="S2582" s="9" t="str">
        <f>IF(Search!$L$8="","",IF(ISNUMBER(SEARCH("Stick",$AU2582))=TRUE,IF(Search!$L$8="N","N",1),""))</f>
        <v/>
      </c>
      <c r="T2582" s="9" t="str">
        <f>IF(Search!$O$4="","",IF(COUNTA($AW2582)=1,IF(Search!$O$4="N","N",1),""))</f>
        <v/>
      </c>
      <c r="U2582" s="9" t="str">
        <f>IF(Search!$O$5="","",IF($AW2582="","",IF($AW2582&lt;Search!$O$5,"",1)))</f>
        <v/>
      </c>
      <c r="V2582" s="9" t="str">
        <f>IF(Search!$O$6="","",IF($AW2582="","",IF($AW2582&gt;Search!$O$6,"",1)))</f>
        <v/>
      </c>
      <c r="W2582" s="9" t="str">
        <f>IF(Search!$U$4="","",IF($AX2582="","",1))</f>
        <v/>
      </c>
      <c r="X2582" s="9" t="str">
        <f>IF(Search!$U$5="","",IF(ISNUMBER(SEARCH(Search!$U$5,$AX2582))=TRUE,IF(Search!$U$5="N","N",1),""))</f>
        <v/>
      </c>
      <c r="Y2582" s="9" t="str">
        <f>IF(Search!$U$6="","",IF($AY2582&lt;Search!$U$6,"",1))</f>
        <v/>
      </c>
      <c r="Z2582" s="9" t="str">
        <f>IF(Search!$R$4="","",IF(Inventory!$BA2582&lt;Search!$R$4,"",1))</f>
        <v/>
      </c>
      <c r="AA2582" s="9" t="str">
        <f>IF(Search!$R$5="","",IF($BA2582&gt;Search!$R$5,"",1))</f>
        <v/>
      </c>
      <c r="AB2582" s="9" t="str">
        <f>IF(Search!$R$6="","",IF($BB2582&lt;Search!$R$6,"",1))</f>
        <v/>
      </c>
      <c r="AC2582" s="9" t="str">
        <f>IF(Search!$R$7="","",IF($BB2582&lt;Search!$R$7,"",1))</f>
        <v/>
      </c>
      <c r="AD2582" s="45" t="str">
        <f>IF(COUNTIF($A2582:$AC2582,"n")&gt;0,"",IF(SUM($A2582:$AC2582)=COUNTA(Search!$C$4:$C$8,Search!$F$4:$F$8,Search!$I$4:$I$6,Search!$I$8,Search!$L$4:$L$8,Search!$O$4:$O$8,Search!$R$4:$R$7,Search!$U$4:$U$7)-COUNTIF(Search!$C$4:$U$7,"n"),1+LARGE($AD$1:AD2581,1),""))</f>
        <v/>
      </c>
      <c r="AE2582" s="45" t="str">
        <f t="shared" si="127"/>
        <v/>
      </c>
      <c r="AF2582" s="45" t="str">
        <f>IF(AD2582="","",COUNTIF($AE$1:$AE2581,$AE2582)+RANK($AE2582,$AE$2:$AE$10540,1))</f>
        <v/>
      </c>
      <c r="AG2582" s="45" t="str">
        <f t="shared" si="128"/>
        <v/>
      </c>
      <c r="AH2582" s="45" t="str">
        <f>IF($AD2582="","",COUNTIF($AG$1:$AG2581,$AG2582)+RANK($AG2582,$AG$1:$AG$10539,0))</f>
        <v/>
      </c>
      <c r="AI2582" s="10" t="str">
        <f t="shared" si="129"/>
        <v>2015-16 Upper Deck Canvas #149 Jason Spezza DAL    /   $2</v>
      </c>
      <c r="AJ2582" s="11">
        <v>2015</v>
      </c>
      <c r="AK2582" s="17">
        <v>16</v>
      </c>
      <c r="AL2582" s="12" t="s">
        <v>20</v>
      </c>
      <c r="AM2582" s="10">
        <v>149</v>
      </c>
      <c r="AN2582" s="12" t="s">
        <v>1174</v>
      </c>
      <c r="AO2582" s="9" t="s">
        <v>1949</v>
      </c>
      <c r="AP2582" s="9"/>
      <c r="AQ2582" s="9"/>
      <c r="AR2582" s="14" t="s">
        <v>2129</v>
      </c>
      <c r="AS2582" s="9"/>
      <c r="AT2582" s="9"/>
      <c r="AU2582" s="9"/>
      <c r="AV2582" s="13"/>
      <c r="AW2582" s="13"/>
      <c r="AX2582" s="9"/>
      <c r="AY2582" s="9"/>
      <c r="AZ2582" s="9"/>
      <c r="BA2582" s="33">
        <v>2</v>
      </c>
      <c r="BB2582" s="33"/>
      <c r="BC2582" s="36">
        <v>42860</v>
      </c>
      <c r="BD2582" s="12" t="s">
        <v>1772</v>
      </c>
    </row>
    <row r="2583" spans="1:56" s="12" customFormat="1" x14ac:dyDescent="0.2">
      <c r="A2583" s="9" t="str">
        <f>IF(Search!$C$5="","",IF(COUNTA(Inventory!$AP2583)=1,1,""))</f>
        <v/>
      </c>
      <c r="B2583" s="9" t="str">
        <f>IF(Search!$C$4="","",IF(ISNUMBER(SEARCH(Search!$C$4,$AR2583))=TRUE,1,""))</f>
        <v/>
      </c>
      <c r="C2583" s="9" t="str">
        <f>IF(Search!$C$6="x",IF(COUNTA($AQ2583)=1,1,"N"),IF(COUNTA($AQ2583)=1,"N",""))</f>
        <v/>
      </c>
      <c r="D2583" s="9" t="str">
        <f>IF(Search!$O$8="","",IF(ISNUMBER(SEARCH(Search!$O$8,$BD2583))=TRUE,1,""))</f>
        <v/>
      </c>
      <c r="E2583" s="9" t="str">
        <f>IF(Search!$C$7="","",IF(ISNUMBER(SEARCH(Search!$C$7,$AN2583))=TRUE,1,""))</f>
        <v/>
      </c>
      <c r="F2583" s="9" t="str">
        <f>IF(Search!$C$8="","",IF(ISNUMBER(SEARCH(Search!$C$8,$AO2583))=TRUE,1,""))</f>
        <v/>
      </c>
      <c r="G2583" s="9" t="str">
        <f>IF(Search!$F$4="","",IF(Inventory!$AJ2583&lt;Search!$F$4,"",1))</f>
        <v/>
      </c>
      <c r="H2583" s="9" t="str">
        <f>IF(Search!$F$5="","",IF(Inventory!$AJ2583&gt;Search!$F$5,"",1))</f>
        <v/>
      </c>
      <c r="I2583" s="9" t="str">
        <f>IF(Search!$F$7="","",IF(Search!$F$8="",IF(ISNUMBER(SEARCH(Search!$F$7,$AL2583))=TRUE,1,""),""))</f>
        <v/>
      </c>
      <c r="J2583" s="9" t="str">
        <f>IF($AL2583=Search!$F$8,1,"")</f>
        <v/>
      </c>
      <c r="K2583" s="9" t="str">
        <f>IF(Search!$I$4="","",IF(COUNTA($AS2583)=1,IF(Search!$I$4="N","N",1),""))</f>
        <v/>
      </c>
      <c r="L2583" s="9" t="str">
        <f>IF(Search!$I$5="","",IF($AS2583="RC",1,""))</f>
        <v/>
      </c>
      <c r="M2583" s="9" t="str">
        <f>IF(Search!$I$6="","",IF($AS2583="RCP",1,""))</f>
        <v/>
      </c>
      <c r="N2583" s="9" t="str">
        <f>IF(Search!$I$8="","",IF(COUNTA($AT2583)=1,IF(Search!$I$8="N","N",1),""))</f>
        <v/>
      </c>
      <c r="O2583" s="9" t="str">
        <f>IF(Search!$L$4="","",IF(COUNTA($AU2583)=1,IF(Search!$L$4="N","N",1),""))</f>
        <v/>
      </c>
      <c r="P2583" s="9" t="str">
        <f>IF(Search!$L$5="","",IF(ISNUMBER(SEARCH("Jersey",$AU2583))=TRUE,IF(Search!$L$5="N","N",1),""))</f>
        <v/>
      </c>
      <c r="Q2583" s="9" t="str">
        <f>IF(Search!$L$6="","",IF(ISNUMBER(SEARCH("Patch",$AU2583))=TRUE,IF(Search!$L$6="N","N",1),""))</f>
        <v/>
      </c>
      <c r="R2583" s="9" t="str">
        <f>IF(Search!$L$7="","",IF(ISNUMBER(SEARCH("Shield",$AU2583))=TRUE,IF(Search!$L$7="N","N",1),""))</f>
        <v/>
      </c>
      <c r="S2583" s="9" t="str">
        <f>IF(Search!$L$8="","",IF(ISNUMBER(SEARCH("Stick",$AU2583))=TRUE,IF(Search!$L$8="N","N",1),""))</f>
        <v/>
      </c>
      <c r="T2583" s="9" t="str">
        <f>IF(Search!$O$4="","",IF(COUNTA($AW2583)=1,IF(Search!$O$4="N","N",1),""))</f>
        <v/>
      </c>
      <c r="U2583" s="9" t="str">
        <f>IF(Search!$O$5="","",IF($AW2583="","",IF($AW2583&lt;Search!$O$5,"",1)))</f>
        <v/>
      </c>
      <c r="V2583" s="9" t="str">
        <f>IF(Search!$O$6="","",IF($AW2583="","",IF($AW2583&gt;Search!$O$6,"",1)))</f>
        <v/>
      </c>
      <c r="W2583" s="9" t="str">
        <f>IF(Search!$U$4="","",IF($AX2583="","",1))</f>
        <v/>
      </c>
      <c r="X2583" s="9" t="str">
        <f>IF(Search!$U$5="","",IF(ISNUMBER(SEARCH(Search!$U$5,$AX2583))=TRUE,IF(Search!$U$5="N","N",1),""))</f>
        <v/>
      </c>
      <c r="Y2583" s="9" t="str">
        <f>IF(Search!$U$6="","",IF($AY2583&lt;Search!$U$6,"",1))</f>
        <v/>
      </c>
      <c r="Z2583" s="9" t="str">
        <f>IF(Search!$R$4="","",IF(Inventory!$BA2583&lt;Search!$R$4,"",1))</f>
        <v/>
      </c>
      <c r="AA2583" s="9" t="str">
        <f>IF(Search!$R$5="","",IF($BA2583&gt;Search!$R$5,"",1))</f>
        <v/>
      </c>
      <c r="AB2583" s="9" t="str">
        <f>IF(Search!$R$6="","",IF($BB2583&lt;Search!$R$6,"",1))</f>
        <v/>
      </c>
      <c r="AC2583" s="9" t="str">
        <f>IF(Search!$R$7="","",IF($BB2583&lt;Search!$R$7,"",1))</f>
        <v/>
      </c>
      <c r="AD2583" s="45" t="str">
        <f>IF(COUNTIF($A2583:$AC2583,"n")&gt;0,"",IF(SUM($A2583:$AC2583)=COUNTA(Search!$C$4:$C$8,Search!$F$4:$F$8,Search!$I$4:$I$6,Search!$I$8,Search!$L$4:$L$8,Search!$O$4:$O$8,Search!$R$4:$R$7,Search!$U$4:$U$7)-COUNTIF(Search!$C$4:$U$7,"n"),1+LARGE($AD$1:AD2582,1),""))</f>
        <v/>
      </c>
      <c r="AE2583" s="45" t="str">
        <f t="shared" si="127"/>
        <v/>
      </c>
      <c r="AF2583" s="45" t="str">
        <f>IF(AD2583="","",COUNTIF($AE$1:$AE2582,$AE2583)+RANK($AE2583,$AE$2:$AE$10540,1))</f>
        <v/>
      </c>
      <c r="AG2583" s="45" t="str">
        <f t="shared" si="128"/>
        <v/>
      </c>
      <c r="AH2583" s="45" t="str">
        <f>IF($AD2583="","",COUNTIF($AG$1:$AG2582,$AG2583)+RANK($AG2583,$AG$1:$AG$10539,0))</f>
        <v/>
      </c>
      <c r="AI2583" s="10" t="str">
        <f t="shared" si="129"/>
        <v>2015-16 Upper Deck Canvas #150 Pavel Datsyuk DET    /   $2.5</v>
      </c>
      <c r="AJ2583" s="11">
        <v>2015</v>
      </c>
      <c r="AK2583" s="17">
        <v>16</v>
      </c>
      <c r="AL2583" s="12" t="s">
        <v>20</v>
      </c>
      <c r="AM2583" s="10">
        <v>150</v>
      </c>
      <c r="AN2583" s="12" t="s">
        <v>1600</v>
      </c>
      <c r="AO2583" s="9" t="s">
        <v>1920</v>
      </c>
      <c r="AP2583" s="9"/>
      <c r="AQ2583" s="9"/>
      <c r="AR2583" s="14" t="s">
        <v>2129</v>
      </c>
      <c r="AS2583" s="9"/>
      <c r="AT2583" s="9"/>
      <c r="AU2583" s="9"/>
      <c r="AV2583" s="13"/>
      <c r="AW2583" s="13"/>
      <c r="AX2583" s="9"/>
      <c r="AY2583" s="9"/>
      <c r="AZ2583" s="9"/>
      <c r="BA2583" s="33">
        <v>2.5</v>
      </c>
      <c r="BB2583" s="33"/>
      <c r="BC2583" s="36">
        <v>42860</v>
      </c>
      <c r="BD2583" s="12" t="s">
        <v>1772</v>
      </c>
    </row>
    <row r="2584" spans="1:56" s="12" customFormat="1" x14ac:dyDescent="0.2">
      <c r="A2584" s="9" t="str">
        <f>IF(Search!$C$5="","",IF(COUNTA(Inventory!$AP2584)=1,1,""))</f>
        <v/>
      </c>
      <c r="B2584" s="9" t="str">
        <f>IF(Search!$C$4="","",IF(ISNUMBER(SEARCH(Search!$C$4,$AR2584))=TRUE,1,""))</f>
        <v/>
      </c>
      <c r="C2584" s="9" t="str">
        <f>IF(Search!$C$6="x",IF(COUNTA($AQ2584)=1,1,"N"),IF(COUNTA($AQ2584)=1,"N",""))</f>
        <v/>
      </c>
      <c r="D2584" s="9" t="str">
        <f>IF(Search!$O$8="","",IF(ISNUMBER(SEARCH(Search!$O$8,$BD2584))=TRUE,1,""))</f>
        <v/>
      </c>
      <c r="E2584" s="9" t="str">
        <f>IF(Search!$C$7="","",IF(ISNUMBER(SEARCH(Search!$C$7,$AN2584))=TRUE,1,""))</f>
        <v/>
      </c>
      <c r="F2584" s="9" t="str">
        <f>IF(Search!$C$8="","",IF(ISNUMBER(SEARCH(Search!$C$8,$AO2584))=TRUE,1,""))</f>
        <v/>
      </c>
      <c r="G2584" s="9" t="str">
        <f>IF(Search!$F$4="","",IF(Inventory!$AJ2584&lt;Search!$F$4,"",1))</f>
        <v/>
      </c>
      <c r="H2584" s="9" t="str">
        <f>IF(Search!$F$5="","",IF(Inventory!$AJ2584&gt;Search!$F$5,"",1))</f>
        <v/>
      </c>
      <c r="I2584" s="9" t="str">
        <f>IF(Search!$F$7="","",IF(Search!$F$8="",IF(ISNUMBER(SEARCH(Search!$F$7,$AL2584))=TRUE,1,""),""))</f>
        <v/>
      </c>
      <c r="J2584" s="9" t="str">
        <f>IF($AL2584=Search!$F$8,1,"")</f>
        <v/>
      </c>
      <c r="K2584" s="9" t="str">
        <f>IF(Search!$I$4="","",IF(COUNTA($AS2584)=1,IF(Search!$I$4="N","N",1),""))</f>
        <v/>
      </c>
      <c r="L2584" s="9" t="str">
        <f>IF(Search!$I$5="","",IF($AS2584="RC",1,""))</f>
        <v/>
      </c>
      <c r="M2584" s="9" t="str">
        <f>IF(Search!$I$6="","",IF($AS2584="RCP",1,""))</f>
        <v/>
      </c>
      <c r="N2584" s="9" t="str">
        <f>IF(Search!$I$8="","",IF(COUNTA($AT2584)=1,IF(Search!$I$8="N","N",1),""))</f>
        <v/>
      </c>
      <c r="O2584" s="9" t="str">
        <f>IF(Search!$L$4="","",IF(COUNTA($AU2584)=1,IF(Search!$L$4="N","N",1),""))</f>
        <v/>
      </c>
      <c r="P2584" s="9" t="str">
        <f>IF(Search!$L$5="","",IF(ISNUMBER(SEARCH("Jersey",$AU2584))=TRUE,IF(Search!$L$5="N","N",1),""))</f>
        <v/>
      </c>
      <c r="Q2584" s="9" t="str">
        <f>IF(Search!$L$6="","",IF(ISNUMBER(SEARCH("Patch",$AU2584))=TRUE,IF(Search!$L$6="N","N",1),""))</f>
        <v/>
      </c>
      <c r="R2584" s="9" t="str">
        <f>IF(Search!$L$7="","",IF(ISNUMBER(SEARCH("Shield",$AU2584))=TRUE,IF(Search!$L$7="N","N",1),""))</f>
        <v/>
      </c>
      <c r="S2584" s="9" t="str">
        <f>IF(Search!$L$8="","",IF(ISNUMBER(SEARCH("Stick",$AU2584))=TRUE,IF(Search!$L$8="N","N",1),""))</f>
        <v/>
      </c>
      <c r="T2584" s="9" t="str">
        <f>IF(Search!$O$4="","",IF(COUNTA($AW2584)=1,IF(Search!$O$4="N","N",1),""))</f>
        <v/>
      </c>
      <c r="U2584" s="9" t="str">
        <f>IF(Search!$O$5="","",IF($AW2584="","",IF($AW2584&lt;Search!$O$5,"",1)))</f>
        <v/>
      </c>
      <c r="V2584" s="9" t="str">
        <f>IF(Search!$O$6="","",IF($AW2584="","",IF($AW2584&gt;Search!$O$6,"",1)))</f>
        <v/>
      </c>
      <c r="W2584" s="9" t="str">
        <f>IF(Search!$U$4="","",IF($AX2584="","",1))</f>
        <v/>
      </c>
      <c r="X2584" s="9" t="str">
        <f>IF(Search!$U$5="","",IF(ISNUMBER(SEARCH(Search!$U$5,$AX2584))=TRUE,IF(Search!$U$5="N","N",1),""))</f>
        <v/>
      </c>
      <c r="Y2584" s="9" t="str">
        <f>IF(Search!$U$6="","",IF($AY2584&lt;Search!$U$6,"",1))</f>
        <v/>
      </c>
      <c r="Z2584" s="9" t="str">
        <f>IF(Search!$R$4="","",IF(Inventory!$BA2584&lt;Search!$R$4,"",1))</f>
        <v/>
      </c>
      <c r="AA2584" s="9" t="str">
        <f>IF(Search!$R$5="","",IF($BA2584&gt;Search!$R$5,"",1))</f>
        <v/>
      </c>
      <c r="AB2584" s="9" t="str">
        <f>IF(Search!$R$6="","",IF($BB2584&lt;Search!$R$6,"",1))</f>
        <v/>
      </c>
      <c r="AC2584" s="9" t="str">
        <f>IF(Search!$R$7="","",IF($BB2584&lt;Search!$R$7,"",1))</f>
        <v/>
      </c>
      <c r="AD2584" s="45" t="str">
        <f>IF(COUNTIF($A2584:$AC2584,"n")&gt;0,"",IF(SUM($A2584:$AC2584)=COUNTA(Search!$C$4:$C$8,Search!$F$4:$F$8,Search!$I$4:$I$6,Search!$I$8,Search!$L$4:$L$8,Search!$O$4:$O$8,Search!$R$4:$R$7,Search!$U$4:$U$7)-COUNTIF(Search!$C$4:$U$7,"n"),1+LARGE($AD$1:AD2583,1),""))</f>
        <v/>
      </c>
      <c r="AE2584" s="45" t="str">
        <f t="shared" si="127"/>
        <v/>
      </c>
      <c r="AF2584" s="45" t="str">
        <f>IF(AD2584="","",COUNTIF($AE$1:$AE2583,$AE2584)+RANK($AE2584,$AE$2:$AE$10540,1))</f>
        <v/>
      </c>
      <c r="AG2584" s="45" t="str">
        <f t="shared" si="128"/>
        <v/>
      </c>
      <c r="AH2584" s="45" t="str">
        <f>IF($AD2584="","",COUNTIF($AG$1:$AG2583,$AG2584)+RANK($AG2584,$AG$1:$AG$10539,0))</f>
        <v/>
      </c>
      <c r="AI2584" s="10" t="str">
        <f t="shared" si="129"/>
        <v>2015-16 Upper Deck Canvas #151 Jim Howard DET    /   $2.5</v>
      </c>
      <c r="AJ2584" s="11">
        <v>2015</v>
      </c>
      <c r="AK2584" s="17">
        <v>16</v>
      </c>
      <c r="AL2584" s="12" t="s">
        <v>20</v>
      </c>
      <c r="AM2584" s="10">
        <v>151</v>
      </c>
      <c r="AN2584" s="12" t="s">
        <v>1717</v>
      </c>
      <c r="AO2584" s="9" t="s">
        <v>1920</v>
      </c>
      <c r="AP2584" s="9"/>
      <c r="AQ2584" s="9"/>
      <c r="AR2584" s="14" t="s">
        <v>2129</v>
      </c>
      <c r="AS2584" s="9"/>
      <c r="AT2584" s="9"/>
      <c r="AU2584" s="9"/>
      <c r="AV2584" s="13"/>
      <c r="AW2584" s="13"/>
      <c r="AX2584" s="9"/>
      <c r="AY2584" s="9"/>
      <c r="AZ2584" s="9"/>
      <c r="BA2584" s="33">
        <v>2.5</v>
      </c>
      <c r="BB2584" s="33"/>
      <c r="BC2584" s="36">
        <v>42860</v>
      </c>
      <c r="BD2584" s="12" t="s">
        <v>1772</v>
      </c>
    </row>
    <row r="2585" spans="1:56" s="12" customFormat="1" x14ac:dyDescent="0.2">
      <c r="A2585" s="9" t="str">
        <f>IF(Search!$C$5="","",IF(COUNTA(Inventory!$AP2585)=1,1,""))</f>
        <v/>
      </c>
      <c r="B2585" s="9" t="str">
        <f>IF(Search!$C$4="","",IF(ISNUMBER(SEARCH(Search!$C$4,$AR2585))=TRUE,1,""))</f>
        <v/>
      </c>
      <c r="C2585" s="9" t="str">
        <f>IF(Search!$C$6="x",IF(COUNTA($AQ2585)=1,1,"N"),IF(COUNTA($AQ2585)=1,"N",""))</f>
        <v/>
      </c>
      <c r="D2585" s="9" t="str">
        <f>IF(Search!$O$8="","",IF(ISNUMBER(SEARCH(Search!$O$8,$BD2585))=TRUE,1,""))</f>
        <v/>
      </c>
      <c r="E2585" s="9" t="str">
        <f>IF(Search!$C$7="","",IF(ISNUMBER(SEARCH(Search!$C$7,$AN2585))=TRUE,1,""))</f>
        <v/>
      </c>
      <c r="F2585" s="9" t="str">
        <f>IF(Search!$C$8="","",IF(ISNUMBER(SEARCH(Search!$C$8,$AO2585))=TRUE,1,""))</f>
        <v/>
      </c>
      <c r="G2585" s="9" t="str">
        <f>IF(Search!$F$4="","",IF(Inventory!$AJ2585&lt;Search!$F$4,"",1))</f>
        <v/>
      </c>
      <c r="H2585" s="9" t="str">
        <f>IF(Search!$F$5="","",IF(Inventory!$AJ2585&gt;Search!$F$5,"",1))</f>
        <v/>
      </c>
      <c r="I2585" s="9" t="str">
        <f>IF(Search!$F$7="","",IF(Search!$F$8="",IF(ISNUMBER(SEARCH(Search!$F$7,$AL2585))=TRUE,1,""),""))</f>
        <v/>
      </c>
      <c r="J2585" s="9" t="str">
        <f>IF($AL2585=Search!$F$8,1,"")</f>
        <v/>
      </c>
      <c r="K2585" s="9" t="str">
        <f>IF(Search!$I$4="","",IF(COUNTA($AS2585)=1,IF(Search!$I$4="N","N",1),""))</f>
        <v/>
      </c>
      <c r="L2585" s="9" t="str">
        <f>IF(Search!$I$5="","",IF($AS2585="RC",1,""))</f>
        <v/>
      </c>
      <c r="M2585" s="9" t="str">
        <f>IF(Search!$I$6="","",IF($AS2585="RCP",1,""))</f>
        <v/>
      </c>
      <c r="N2585" s="9" t="str">
        <f>IF(Search!$I$8="","",IF(COUNTA($AT2585)=1,IF(Search!$I$8="N","N",1),""))</f>
        <v/>
      </c>
      <c r="O2585" s="9" t="str">
        <f>IF(Search!$L$4="","",IF(COUNTA($AU2585)=1,IF(Search!$L$4="N","N",1),""))</f>
        <v/>
      </c>
      <c r="P2585" s="9" t="str">
        <f>IF(Search!$L$5="","",IF(ISNUMBER(SEARCH("Jersey",$AU2585))=TRUE,IF(Search!$L$5="N","N",1),""))</f>
        <v/>
      </c>
      <c r="Q2585" s="9" t="str">
        <f>IF(Search!$L$6="","",IF(ISNUMBER(SEARCH("Patch",$AU2585))=TRUE,IF(Search!$L$6="N","N",1),""))</f>
        <v/>
      </c>
      <c r="R2585" s="9" t="str">
        <f>IF(Search!$L$7="","",IF(ISNUMBER(SEARCH("Shield",$AU2585))=TRUE,IF(Search!$L$7="N","N",1),""))</f>
        <v/>
      </c>
      <c r="S2585" s="9" t="str">
        <f>IF(Search!$L$8="","",IF(ISNUMBER(SEARCH("Stick",$AU2585))=TRUE,IF(Search!$L$8="N","N",1),""))</f>
        <v/>
      </c>
      <c r="T2585" s="9" t="str">
        <f>IF(Search!$O$4="","",IF(COUNTA($AW2585)=1,IF(Search!$O$4="N","N",1),""))</f>
        <v/>
      </c>
      <c r="U2585" s="9" t="str">
        <f>IF(Search!$O$5="","",IF($AW2585="","",IF($AW2585&lt;Search!$O$5,"",1)))</f>
        <v/>
      </c>
      <c r="V2585" s="9" t="str">
        <f>IF(Search!$O$6="","",IF($AW2585="","",IF($AW2585&gt;Search!$O$6,"",1)))</f>
        <v/>
      </c>
      <c r="W2585" s="9" t="str">
        <f>IF(Search!$U$4="","",IF($AX2585="","",1))</f>
        <v/>
      </c>
      <c r="X2585" s="9" t="str">
        <f>IF(Search!$U$5="","",IF(ISNUMBER(SEARCH(Search!$U$5,$AX2585))=TRUE,IF(Search!$U$5="N","N",1),""))</f>
        <v/>
      </c>
      <c r="Y2585" s="9" t="str">
        <f>IF(Search!$U$6="","",IF($AY2585&lt;Search!$U$6,"",1))</f>
        <v/>
      </c>
      <c r="Z2585" s="9" t="str">
        <f>IF(Search!$R$4="","",IF(Inventory!$BA2585&lt;Search!$R$4,"",1))</f>
        <v/>
      </c>
      <c r="AA2585" s="9" t="str">
        <f>IF(Search!$R$5="","",IF($BA2585&gt;Search!$R$5,"",1))</f>
        <v/>
      </c>
      <c r="AB2585" s="9" t="str">
        <f>IF(Search!$R$6="","",IF($BB2585&lt;Search!$R$6,"",1))</f>
        <v/>
      </c>
      <c r="AC2585" s="9" t="str">
        <f>IF(Search!$R$7="","",IF($BB2585&lt;Search!$R$7,"",1))</f>
        <v/>
      </c>
      <c r="AD2585" s="45" t="str">
        <f>IF(COUNTIF($A2585:$AC2585,"n")&gt;0,"",IF(SUM($A2585:$AC2585)=COUNTA(Search!$C$4:$C$8,Search!$F$4:$F$8,Search!$I$4:$I$6,Search!$I$8,Search!$L$4:$L$8,Search!$O$4:$O$8,Search!$R$4:$R$7,Search!$U$4:$U$7)-COUNTIF(Search!$C$4:$U$7,"n"),1+LARGE($AD$1:AD2584,1),""))</f>
        <v/>
      </c>
      <c r="AE2585" s="45" t="str">
        <f t="shared" si="127"/>
        <v/>
      </c>
      <c r="AF2585" s="45" t="str">
        <f>IF(AD2585="","",COUNTIF($AE$1:$AE2584,$AE2585)+RANK($AE2585,$AE$2:$AE$10540,1))</f>
        <v/>
      </c>
      <c r="AG2585" s="45" t="str">
        <f t="shared" si="128"/>
        <v/>
      </c>
      <c r="AH2585" s="45" t="str">
        <f>IF($AD2585="","",COUNTIF($AG$1:$AG2584,$AG2585)+RANK($AG2585,$AG$1:$AG$10539,0))</f>
        <v/>
      </c>
      <c r="AI2585" s="10" t="str">
        <f t="shared" si="129"/>
        <v>2015-16 Upper Deck Canvas #152 Justin Abdelkader DET    /   $2</v>
      </c>
      <c r="AJ2585" s="11">
        <v>2015</v>
      </c>
      <c r="AK2585" s="17">
        <v>16</v>
      </c>
      <c r="AL2585" s="12" t="s">
        <v>20</v>
      </c>
      <c r="AM2585" s="10">
        <v>152</v>
      </c>
      <c r="AN2585" s="12" t="s">
        <v>1718</v>
      </c>
      <c r="AO2585" s="9" t="s">
        <v>1920</v>
      </c>
      <c r="AP2585" s="9"/>
      <c r="AQ2585" s="9"/>
      <c r="AR2585" s="14" t="s">
        <v>2129</v>
      </c>
      <c r="AS2585" s="9"/>
      <c r="AT2585" s="9"/>
      <c r="AU2585" s="9"/>
      <c r="AV2585" s="13"/>
      <c r="AW2585" s="13"/>
      <c r="AX2585" s="9"/>
      <c r="AY2585" s="9"/>
      <c r="AZ2585" s="9"/>
      <c r="BA2585" s="33">
        <v>2</v>
      </c>
      <c r="BB2585" s="33"/>
      <c r="BC2585" s="36">
        <v>42860</v>
      </c>
      <c r="BD2585" s="12" t="s">
        <v>1772</v>
      </c>
    </row>
    <row r="2586" spans="1:56" s="12" customFormat="1" x14ac:dyDescent="0.2">
      <c r="A2586" s="9" t="str">
        <f>IF(Search!$C$5="","",IF(COUNTA(Inventory!$AP2586)=1,1,""))</f>
        <v/>
      </c>
      <c r="B2586" s="9" t="str">
        <f>IF(Search!$C$4="","",IF(ISNUMBER(SEARCH(Search!$C$4,$AR2586))=TRUE,1,""))</f>
        <v/>
      </c>
      <c r="C2586" s="9" t="str">
        <f>IF(Search!$C$6="x",IF(COUNTA($AQ2586)=1,1,"N"),IF(COUNTA($AQ2586)=1,"N",""))</f>
        <v/>
      </c>
      <c r="D2586" s="9" t="str">
        <f>IF(Search!$O$8="","",IF(ISNUMBER(SEARCH(Search!$O$8,$BD2586))=TRUE,1,""))</f>
        <v/>
      </c>
      <c r="E2586" s="9" t="str">
        <f>IF(Search!$C$7="","",IF(ISNUMBER(SEARCH(Search!$C$7,$AN2586))=TRUE,1,""))</f>
        <v/>
      </c>
      <c r="F2586" s="9" t="str">
        <f>IF(Search!$C$8="","",IF(ISNUMBER(SEARCH(Search!$C$8,$AO2586))=TRUE,1,""))</f>
        <v/>
      </c>
      <c r="G2586" s="9" t="str">
        <f>IF(Search!$F$4="","",IF(Inventory!$AJ2586&lt;Search!$F$4,"",1))</f>
        <v/>
      </c>
      <c r="H2586" s="9" t="str">
        <f>IF(Search!$F$5="","",IF(Inventory!$AJ2586&gt;Search!$F$5,"",1))</f>
        <v/>
      </c>
      <c r="I2586" s="9" t="str">
        <f>IF(Search!$F$7="","",IF(Search!$F$8="",IF(ISNUMBER(SEARCH(Search!$F$7,$AL2586))=TRUE,1,""),""))</f>
        <v/>
      </c>
      <c r="J2586" s="9" t="str">
        <f>IF($AL2586=Search!$F$8,1,"")</f>
        <v/>
      </c>
      <c r="K2586" s="9" t="str">
        <f>IF(Search!$I$4="","",IF(COUNTA($AS2586)=1,IF(Search!$I$4="N","N",1),""))</f>
        <v/>
      </c>
      <c r="L2586" s="9" t="str">
        <f>IF(Search!$I$5="","",IF($AS2586="RC",1,""))</f>
        <v/>
      </c>
      <c r="M2586" s="9" t="str">
        <f>IF(Search!$I$6="","",IF($AS2586="RCP",1,""))</f>
        <v/>
      </c>
      <c r="N2586" s="9" t="str">
        <f>IF(Search!$I$8="","",IF(COUNTA($AT2586)=1,IF(Search!$I$8="N","N",1),""))</f>
        <v/>
      </c>
      <c r="O2586" s="9" t="str">
        <f>IF(Search!$L$4="","",IF(COUNTA($AU2586)=1,IF(Search!$L$4="N","N",1),""))</f>
        <v/>
      </c>
      <c r="P2586" s="9" t="str">
        <f>IF(Search!$L$5="","",IF(ISNUMBER(SEARCH("Jersey",$AU2586))=TRUE,IF(Search!$L$5="N","N",1),""))</f>
        <v/>
      </c>
      <c r="Q2586" s="9" t="str">
        <f>IF(Search!$L$6="","",IF(ISNUMBER(SEARCH("Patch",$AU2586))=TRUE,IF(Search!$L$6="N","N",1),""))</f>
        <v/>
      </c>
      <c r="R2586" s="9" t="str">
        <f>IF(Search!$L$7="","",IF(ISNUMBER(SEARCH("Shield",$AU2586))=TRUE,IF(Search!$L$7="N","N",1),""))</f>
        <v/>
      </c>
      <c r="S2586" s="9" t="str">
        <f>IF(Search!$L$8="","",IF(ISNUMBER(SEARCH("Stick",$AU2586))=TRUE,IF(Search!$L$8="N","N",1),""))</f>
        <v/>
      </c>
      <c r="T2586" s="9" t="str">
        <f>IF(Search!$O$4="","",IF(COUNTA($AW2586)=1,IF(Search!$O$4="N","N",1),""))</f>
        <v/>
      </c>
      <c r="U2586" s="9" t="str">
        <f>IF(Search!$O$5="","",IF($AW2586="","",IF($AW2586&lt;Search!$O$5,"",1)))</f>
        <v/>
      </c>
      <c r="V2586" s="9" t="str">
        <f>IF(Search!$O$6="","",IF($AW2586="","",IF($AW2586&gt;Search!$O$6,"",1)))</f>
        <v/>
      </c>
      <c r="W2586" s="9" t="str">
        <f>IF(Search!$U$4="","",IF($AX2586="","",1))</f>
        <v/>
      </c>
      <c r="X2586" s="9" t="str">
        <f>IF(Search!$U$5="","",IF(ISNUMBER(SEARCH(Search!$U$5,$AX2586))=TRUE,IF(Search!$U$5="N","N",1),""))</f>
        <v/>
      </c>
      <c r="Y2586" s="9" t="str">
        <f>IF(Search!$U$6="","",IF($AY2586&lt;Search!$U$6,"",1))</f>
        <v/>
      </c>
      <c r="Z2586" s="9" t="str">
        <f>IF(Search!$R$4="","",IF(Inventory!$BA2586&lt;Search!$R$4,"",1))</f>
        <v/>
      </c>
      <c r="AA2586" s="9" t="str">
        <f>IF(Search!$R$5="","",IF($BA2586&gt;Search!$R$5,"",1))</f>
        <v/>
      </c>
      <c r="AB2586" s="9" t="str">
        <f>IF(Search!$R$6="","",IF($BB2586&lt;Search!$R$6,"",1))</f>
        <v/>
      </c>
      <c r="AC2586" s="9" t="str">
        <f>IF(Search!$R$7="","",IF($BB2586&lt;Search!$R$7,"",1))</f>
        <v/>
      </c>
      <c r="AD2586" s="45" t="str">
        <f>IF(COUNTIF($A2586:$AC2586,"n")&gt;0,"",IF(SUM($A2586:$AC2586)=COUNTA(Search!$C$4:$C$8,Search!$F$4:$F$8,Search!$I$4:$I$6,Search!$I$8,Search!$L$4:$L$8,Search!$O$4:$O$8,Search!$R$4:$R$7,Search!$U$4:$U$7)-COUNTIF(Search!$C$4:$U$7,"n"),1+LARGE($AD$1:AD2585,1),""))</f>
        <v/>
      </c>
      <c r="AE2586" s="45" t="str">
        <f t="shared" si="127"/>
        <v/>
      </c>
      <c r="AF2586" s="45" t="str">
        <f>IF(AD2586="","",COUNTIF($AE$1:$AE2585,$AE2586)+RANK($AE2586,$AE$2:$AE$10540,1))</f>
        <v/>
      </c>
      <c r="AG2586" s="45" t="str">
        <f t="shared" si="128"/>
        <v/>
      </c>
      <c r="AH2586" s="45" t="str">
        <f>IF($AD2586="","",COUNTIF($AG$1:$AG2585,$AG2586)+RANK($AG2586,$AG$1:$AG$10539,0))</f>
        <v/>
      </c>
      <c r="AI2586" s="10" t="str">
        <f t="shared" si="129"/>
        <v>2015-16 Upper Deck Canvas #153 Teddy Purcell EDM    /   $2</v>
      </c>
      <c r="AJ2586" s="11">
        <v>2015</v>
      </c>
      <c r="AK2586" s="17">
        <v>16</v>
      </c>
      <c r="AL2586" s="12" t="s">
        <v>20</v>
      </c>
      <c r="AM2586" s="10">
        <v>153</v>
      </c>
      <c r="AN2586" s="12" t="s">
        <v>1719</v>
      </c>
      <c r="AO2586" s="9" t="s">
        <v>1909</v>
      </c>
      <c r="AP2586" s="9"/>
      <c r="AQ2586" s="9"/>
      <c r="AR2586" s="14" t="s">
        <v>2129</v>
      </c>
      <c r="AS2586" s="9"/>
      <c r="AT2586" s="9"/>
      <c r="AU2586" s="9"/>
      <c r="AV2586" s="13"/>
      <c r="AW2586" s="13"/>
      <c r="AX2586" s="9"/>
      <c r="AY2586" s="9"/>
      <c r="AZ2586" s="9"/>
      <c r="BA2586" s="33">
        <v>2</v>
      </c>
      <c r="BB2586" s="33"/>
      <c r="BC2586" s="36">
        <v>42860</v>
      </c>
      <c r="BD2586" s="12" t="s">
        <v>1771</v>
      </c>
    </row>
    <row r="2587" spans="1:56" s="12" customFormat="1" x14ac:dyDescent="0.2">
      <c r="A2587" s="9" t="str">
        <f>IF(Search!$C$5="","",IF(COUNTA(Inventory!$AP2587)=1,1,""))</f>
        <v/>
      </c>
      <c r="B2587" s="9" t="str">
        <f>IF(Search!$C$4="","",IF(ISNUMBER(SEARCH(Search!$C$4,$AR2587))=TRUE,1,""))</f>
        <v/>
      </c>
      <c r="C2587" s="9" t="str">
        <f>IF(Search!$C$6="x",IF(COUNTA($AQ2587)=1,1,"N"),IF(COUNTA($AQ2587)=1,"N",""))</f>
        <v/>
      </c>
      <c r="D2587" s="9" t="str">
        <f>IF(Search!$O$8="","",IF(ISNUMBER(SEARCH(Search!$O$8,$BD2587))=TRUE,1,""))</f>
        <v/>
      </c>
      <c r="E2587" s="9" t="str">
        <f>IF(Search!$C$7="","",IF(ISNUMBER(SEARCH(Search!$C$7,$AN2587))=TRUE,1,""))</f>
        <v/>
      </c>
      <c r="F2587" s="9" t="str">
        <f>IF(Search!$C$8="","",IF(ISNUMBER(SEARCH(Search!$C$8,$AO2587))=TRUE,1,""))</f>
        <v/>
      </c>
      <c r="G2587" s="9" t="str">
        <f>IF(Search!$F$4="","",IF(Inventory!$AJ2587&lt;Search!$F$4,"",1))</f>
        <v/>
      </c>
      <c r="H2587" s="9" t="str">
        <f>IF(Search!$F$5="","",IF(Inventory!$AJ2587&gt;Search!$F$5,"",1))</f>
        <v/>
      </c>
      <c r="I2587" s="9" t="str">
        <f>IF(Search!$F$7="","",IF(Search!$F$8="",IF(ISNUMBER(SEARCH(Search!$F$7,$AL2587))=TRUE,1,""),""))</f>
        <v/>
      </c>
      <c r="J2587" s="9" t="str">
        <f>IF($AL2587=Search!$F$8,1,"")</f>
        <v/>
      </c>
      <c r="K2587" s="9" t="str">
        <f>IF(Search!$I$4="","",IF(COUNTA($AS2587)=1,IF(Search!$I$4="N","N",1),""))</f>
        <v/>
      </c>
      <c r="L2587" s="9" t="str">
        <f>IF(Search!$I$5="","",IF($AS2587="RC",1,""))</f>
        <v/>
      </c>
      <c r="M2587" s="9" t="str">
        <f>IF(Search!$I$6="","",IF($AS2587="RCP",1,""))</f>
        <v/>
      </c>
      <c r="N2587" s="9" t="str">
        <f>IF(Search!$I$8="","",IF(COUNTA($AT2587)=1,IF(Search!$I$8="N","N",1),""))</f>
        <v/>
      </c>
      <c r="O2587" s="9" t="str">
        <f>IF(Search!$L$4="","",IF(COUNTA($AU2587)=1,IF(Search!$L$4="N","N",1),""))</f>
        <v/>
      </c>
      <c r="P2587" s="9" t="str">
        <f>IF(Search!$L$5="","",IF(ISNUMBER(SEARCH("Jersey",$AU2587))=TRUE,IF(Search!$L$5="N","N",1),""))</f>
        <v/>
      </c>
      <c r="Q2587" s="9" t="str">
        <f>IF(Search!$L$6="","",IF(ISNUMBER(SEARCH("Patch",$AU2587))=TRUE,IF(Search!$L$6="N","N",1),""))</f>
        <v/>
      </c>
      <c r="R2587" s="9" t="str">
        <f>IF(Search!$L$7="","",IF(ISNUMBER(SEARCH("Shield",$AU2587))=TRUE,IF(Search!$L$7="N","N",1),""))</f>
        <v/>
      </c>
      <c r="S2587" s="9" t="str">
        <f>IF(Search!$L$8="","",IF(ISNUMBER(SEARCH("Stick",$AU2587))=TRUE,IF(Search!$L$8="N","N",1),""))</f>
        <v/>
      </c>
      <c r="T2587" s="9" t="str">
        <f>IF(Search!$O$4="","",IF(COUNTA($AW2587)=1,IF(Search!$O$4="N","N",1),""))</f>
        <v/>
      </c>
      <c r="U2587" s="9" t="str">
        <f>IF(Search!$O$5="","",IF($AW2587="","",IF($AW2587&lt;Search!$O$5,"",1)))</f>
        <v/>
      </c>
      <c r="V2587" s="9" t="str">
        <f>IF(Search!$O$6="","",IF($AW2587="","",IF($AW2587&gt;Search!$O$6,"",1)))</f>
        <v/>
      </c>
      <c r="W2587" s="9" t="str">
        <f>IF(Search!$U$4="","",IF($AX2587="","",1))</f>
        <v/>
      </c>
      <c r="X2587" s="9" t="str">
        <f>IF(Search!$U$5="","",IF(ISNUMBER(SEARCH(Search!$U$5,$AX2587))=TRUE,IF(Search!$U$5="N","N",1),""))</f>
        <v/>
      </c>
      <c r="Y2587" s="9" t="str">
        <f>IF(Search!$U$6="","",IF($AY2587&lt;Search!$U$6,"",1))</f>
        <v/>
      </c>
      <c r="Z2587" s="9" t="str">
        <f>IF(Search!$R$4="","",IF(Inventory!$BA2587&lt;Search!$R$4,"",1))</f>
        <v/>
      </c>
      <c r="AA2587" s="9" t="str">
        <f>IF(Search!$R$5="","",IF($BA2587&gt;Search!$R$5,"",1))</f>
        <v/>
      </c>
      <c r="AB2587" s="9" t="str">
        <f>IF(Search!$R$6="","",IF($BB2587&lt;Search!$R$6,"",1))</f>
        <v/>
      </c>
      <c r="AC2587" s="9" t="str">
        <f>IF(Search!$R$7="","",IF($BB2587&lt;Search!$R$7,"",1))</f>
        <v/>
      </c>
      <c r="AD2587" s="45" t="str">
        <f>IF(COUNTIF($A2587:$AC2587,"n")&gt;0,"",IF(SUM($A2587:$AC2587)=COUNTA(Search!$C$4:$C$8,Search!$F$4:$F$8,Search!$I$4:$I$6,Search!$I$8,Search!$L$4:$L$8,Search!$O$4:$O$8,Search!$R$4:$R$7,Search!$U$4:$U$7)-COUNTIF(Search!$C$4:$U$7,"n"),1+LARGE($AD$1:AD2586,1),""))</f>
        <v/>
      </c>
      <c r="AE2587" s="45" t="str">
        <f t="shared" si="127"/>
        <v/>
      </c>
      <c r="AF2587" s="45" t="str">
        <f>IF(AD2587="","",COUNTIF($AE$1:$AE2586,$AE2587)+RANK($AE2587,$AE$2:$AE$10540,1))</f>
        <v/>
      </c>
      <c r="AG2587" s="45" t="str">
        <f t="shared" si="128"/>
        <v/>
      </c>
      <c r="AH2587" s="45" t="str">
        <f>IF($AD2587="","",COUNTIF($AG$1:$AG2586,$AG2587)+RANK($AG2587,$AG$1:$AG$10539,0))</f>
        <v/>
      </c>
      <c r="AI2587" s="10" t="str">
        <f t="shared" si="129"/>
        <v>2015-16 Upper Deck Canvas #154 Taylor Hall EDM    /   $2.5</v>
      </c>
      <c r="AJ2587" s="11">
        <v>2015</v>
      </c>
      <c r="AK2587" s="17">
        <v>16</v>
      </c>
      <c r="AL2587" s="12" t="s">
        <v>20</v>
      </c>
      <c r="AM2587" s="10">
        <v>154</v>
      </c>
      <c r="AN2587" s="12" t="s">
        <v>1720</v>
      </c>
      <c r="AO2587" s="9" t="s">
        <v>1909</v>
      </c>
      <c r="AP2587" s="9"/>
      <c r="AQ2587" s="9"/>
      <c r="AR2587" s="14" t="s">
        <v>2129</v>
      </c>
      <c r="AS2587" s="9"/>
      <c r="AT2587" s="9"/>
      <c r="AU2587" s="9"/>
      <c r="AV2587" s="13"/>
      <c r="AW2587" s="13"/>
      <c r="AX2587" s="9"/>
      <c r="AY2587" s="9"/>
      <c r="AZ2587" s="9"/>
      <c r="BA2587" s="33">
        <v>2.5</v>
      </c>
      <c r="BB2587" s="33"/>
      <c r="BC2587" s="36">
        <v>42860</v>
      </c>
      <c r="BD2587" s="12" t="s">
        <v>1772</v>
      </c>
    </row>
    <row r="2588" spans="1:56" s="12" customFormat="1" x14ac:dyDescent="0.2">
      <c r="A2588" s="9" t="str">
        <f>IF(Search!$C$5="","",IF(COUNTA(Inventory!$AP2588)=1,1,""))</f>
        <v/>
      </c>
      <c r="B2588" s="9" t="str">
        <f>IF(Search!$C$4="","",IF(ISNUMBER(SEARCH(Search!$C$4,$AR2588))=TRUE,1,""))</f>
        <v/>
      </c>
      <c r="C2588" s="9" t="str">
        <f>IF(Search!$C$6="x",IF(COUNTA($AQ2588)=1,1,"N"),IF(COUNTA($AQ2588)=1,"N",""))</f>
        <v/>
      </c>
      <c r="D2588" s="9" t="str">
        <f>IF(Search!$O$8="","",IF(ISNUMBER(SEARCH(Search!$O$8,$BD2588))=TRUE,1,""))</f>
        <v/>
      </c>
      <c r="E2588" s="9" t="str">
        <f>IF(Search!$C$7="","",IF(ISNUMBER(SEARCH(Search!$C$7,$AN2588))=TRUE,1,""))</f>
        <v/>
      </c>
      <c r="F2588" s="9" t="str">
        <f>IF(Search!$C$8="","",IF(ISNUMBER(SEARCH(Search!$C$8,$AO2588))=TRUE,1,""))</f>
        <v/>
      </c>
      <c r="G2588" s="9" t="str">
        <f>IF(Search!$F$4="","",IF(Inventory!$AJ2588&lt;Search!$F$4,"",1))</f>
        <v/>
      </c>
      <c r="H2588" s="9" t="str">
        <f>IF(Search!$F$5="","",IF(Inventory!$AJ2588&gt;Search!$F$5,"",1))</f>
        <v/>
      </c>
      <c r="I2588" s="9" t="str">
        <f>IF(Search!$F$7="","",IF(Search!$F$8="",IF(ISNUMBER(SEARCH(Search!$F$7,$AL2588))=TRUE,1,""),""))</f>
        <v/>
      </c>
      <c r="J2588" s="9" t="str">
        <f>IF($AL2588=Search!$F$8,1,"")</f>
        <v/>
      </c>
      <c r="K2588" s="9" t="str">
        <f>IF(Search!$I$4="","",IF(COUNTA($AS2588)=1,IF(Search!$I$4="N","N",1),""))</f>
        <v/>
      </c>
      <c r="L2588" s="9" t="str">
        <f>IF(Search!$I$5="","",IF($AS2588="RC",1,""))</f>
        <v/>
      </c>
      <c r="M2588" s="9" t="str">
        <f>IF(Search!$I$6="","",IF($AS2588="RCP",1,""))</f>
        <v/>
      </c>
      <c r="N2588" s="9" t="str">
        <f>IF(Search!$I$8="","",IF(COUNTA($AT2588)=1,IF(Search!$I$8="N","N",1),""))</f>
        <v/>
      </c>
      <c r="O2588" s="9" t="str">
        <f>IF(Search!$L$4="","",IF(COUNTA($AU2588)=1,IF(Search!$L$4="N","N",1),""))</f>
        <v/>
      </c>
      <c r="P2588" s="9" t="str">
        <f>IF(Search!$L$5="","",IF(ISNUMBER(SEARCH("Jersey",$AU2588))=TRUE,IF(Search!$L$5="N","N",1),""))</f>
        <v/>
      </c>
      <c r="Q2588" s="9" t="str">
        <f>IF(Search!$L$6="","",IF(ISNUMBER(SEARCH("Patch",$AU2588))=TRUE,IF(Search!$L$6="N","N",1),""))</f>
        <v/>
      </c>
      <c r="R2588" s="9" t="str">
        <f>IF(Search!$L$7="","",IF(ISNUMBER(SEARCH("Shield",$AU2588))=TRUE,IF(Search!$L$7="N","N",1),""))</f>
        <v/>
      </c>
      <c r="S2588" s="9" t="str">
        <f>IF(Search!$L$8="","",IF(ISNUMBER(SEARCH("Stick",$AU2588))=TRUE,IF(Search!$L$8="N","N",1),""))</f>
        <v/>
      </c>
      <c r="T2588" s="9" t="str">
        <f>IF(Search!$O$4="","",IF(COUNTA($AW2588)=1,IF(Search!$O$4="N","N",1),""))</f>
        <v/>
      </c>
      <c r="U2588" s="9" t="str">
        <f>IF(Search!$O$5="","",IF($AW2588="","",IF($AW2588&lt;Search!$O$5,"",1)))</f>
        <v/>
      </c>
      <c r="V2588" s="9" t="str">
        <f>IF(Search!$O$6="","",IF($AW2588="","",IF($AW2588&gt;Search!$O$6,"",1)))</f>
        <v/>
      </c>
      <c r="W2588" s="9" t="str">
        <f>IF(Search!$U$4="","",IF($AX2588="","",1))</f>
        <v/>
      </c>
      <c r="X2588" s="9" t="str">
        <f>IF(Search!$U$5="","",IF(ISNUMBER(SEARCH(Search!$U$5,$AX2588))=TRUE,IF(Search!$U$5="N","N",1),""))</f>
        <v/>
      </c>
      <c r="Y2588" s="9" t="str">
        <f>IF(Search!$U$6="","",IF($AY2588&lt;Search!$U$6,"",1))</f>
        <v/>
      </c>
      <c r="Z2588" s="9" t="str">
        <f>IF(Search!$R$4="","",IF(Inventory!$BA2588&lt;Search!$R$4,"",1))</f>
        <v/>
      </c>
      <c r="AA2588" s="9" t="str">
        <f>IF(Search!$R$5="","",IF($BA2588&gt;Search!$R$5,"",1))</f>
        <v/>
      </c>
      <c r="AB2588" s="9" t="str">
        <f>IF(Search!$R$6="","",IF($BB2588&lt;Search!$R$6,"",1))</f>
        <v/>
      </c>
      <c r="AC2588" s="9" t="str">
        <f>IF(Search!$R$7="","",IF($BB2588&lt;Search!$R$7,"",1))</f>
        <v/>
      </c>
      <c r="AD2588" s="45" t="str">
        <f>IF(COUNTIF($A2588:$AC2588,"n")&gt;0,"",IF(SUM($A2588:$AC2588)=COUNTA(Search!$C$4:$C$8,Search!$F$4:$F$8,Search!$I$4:$I$6,Search!$I$8,Search!$L$4:$L$8,Search!$O$4:$O$8,Search!$R$4:$R$7,Search!$U$4:$U$7)-COUNTIF(Search!$C$4:$U$7,"n"),1+LARGE($AD$1:AD2587,1),""))</f>
        <v/>
      </c>
      <c r="AE2588" s="45" t="str">
        <f t="shared" si="127"/>
        <v/>
      </c>
      <c r="AF2588" s="45" t="str">
        <f>IF(AD2588="","",COUNTIF($AE$1:$AE2587,$AE2588)+RANK($AE2588,$AE$2:$AE$10540,1))</f>
        <v/>
      </c>
      <c r="AG2588" s="45" t="str">
        <f t="shared" si="128"/>
        <v/>
      </c>
      <c r="AH2588" s="45" t="str">
        <f>IF($AD2588="","",COUNTIF($AG$1:$AG2587,$AG2588)+RANK($AG2588,$AG$1:$AG$10539,0))</f>
        <v/>
      </c>
      <c r="AI2588" s="10" t="str">
        <f t="shared" si="129"/>
        <v>2015-16 Upper Deck Canvas #155 Nail Yakupov EDM    /   $2.5</v>
      </c>
      <c r="AJ2588" s="11">
        <v>2015</v>
      </c>
      <c r="AK2588" s="17">
        <v>16</v>
      </c>
      <c r="AL2588" s="12" t="s">
        <v>20</v>
      </c>
      <c r="AM2588" s="10">
        <v>155</v>
      </c>
      <c r="AN2588" s="12" t="s">
        <v>1451</v>
      </c>
      <c r="AO2588" s="9" t="s">
        <v>1909</v>
      </c>
      <c r="AP2588" s="9"/>
      <c r="AQ2588" s="9"/>
      <c r="AR2588" s="14" t="s">
        <v>2129</v>
      </c>
      <c r="AS2588" s="9"/>
      <c r="AT2588" s="9"/>
      <c r="AU2588" s="9"/>
      <c r="AV2588" s="13"/>
      <c r="AW2588" s="13"/>
      <c r="AX2588" s="9"/>
      <c r="AY2588" s="9"/>
      <c r="AZ2588" s="9"/>
      <c r="BA2588" s="33">
        <v>2.5</v>
      </c>
      <c r="BB2588" s="33"/>
      <c r="BC2588" s="36">
        <v>42860</v>
      </c>
      <c r="BD2588" s="12" t="s">
        <v>1772</v>
      </c>
    </row>
    <row r="2589" spans="1:56" s="12" customFormat="1" x14ac:dyDescent="0.2">
      <c r="A2589" s="9" t="str">
        <f>IF(Search!$C$5="","",IF(COUNTA(Inventory!$AP2589)=1,1,""))</f>
        <v/>
      </c>
      <c r="B2589" s="9" t="str">
        <f>IF(Search!$C$4="","",IF(ISNUMBER(SEARCH(Search!$C$4,$AR2589))=TRUE,1,""))</f>
        <v/>
      </c>
      <c r="C2589" s="9" t="str">
        <f>IF(Search!$C$6="x",IF(COUNTA($AQ2589)=1,1,"N"),IF(COUNTA($AQ2589)=1,"N",""))</f>
        <v/>
      </c>
      <c r="D2589" s="9" t="str">
        <f>IF(Search!$O$8="","",IF(ISNUMBER(SEARCH(Search!$O$8,$BD2589))=TRUE,1,""))</f>
        <v/>
      </c>
      <c r="E2589" s="9" t="str">
        <f>IF(Search!$C$7="","",IF(ISNUMBER(SEARCH(Search!$C$7,$AN2589))=TRUE,1,""))</f>
        <v/>
      </c>
      <c r="F2589" s="9" t="str">
        <f>IF(Search!$C$8="","",IF(ISNUMBER(SEARCH(Search!$C$8,$AO2589))=TRUE,1,""))</f>
        <v/>
      </c>
      <c r="G2589" s="9" t="str">
        <f>IF(Search!$F$4="","",IF(Inventory!$AJ2589&lt;Search!$F$4,"",1))</f>
        <v/>
      </c>
      <c r="H2589" s="9" t="str">
        <f>IF(Search!$F$5="","",IF(Inventory!$AJ2589&gt;Search!$F$5,"",1))</f>
        <v/>
      </c>
      <c r="I2589" s="9" t="str">
        <f>IF(Search!$F$7="","",IF(Search!$F$8="",IF(ISNUMBER(SEARCH(Search!$F$7,$AL2589))=TRUE,1,""),""))</f>
        <v/>
      </c>
      <c r="J2589" s="9" t="str">
        <f>IF($AL2589=Search!$F$8,1,"")</f>
        <v/>
      </c>
      <c r="K2589" s="9" t="str">
        <f>IF(Search!$I$4="","",IF(COUNTA($AS2589)=1,IF(Search!$I$4="N","N",1),""))</f>
        <v/>
      </c>
      <c r="L2589" s="9" t="str">
        <f>IF(Search!$I$5="","",IF($AS2589="RC",1,""))</f>
        <v/>
      </c>
      <c r="M2589" s="9" t="str">
        <f>IF(Search!$I$6="","",IF($AS2589="RCP",1,""))</f>
        <v/>
      </c>
      <c r="N2589" s="9" t="str">
        <f>IF(Search!$I$8="","",IF(COUNTA($AT2589)=1,IF(Search!$I$8="N","N",1),""))</f>
        <v/>
      </c>
      <c r="O2589" s="9" t="str">
        <f>IF(Search!$L$4="","",IF(COUNTA($AU2589)=1,IF(Search!$L$4="N","N",1),""))</f>
        <v/>
      </c>
      <c r="P2589" s="9" t="str">
        <f>IF(Search!$L$5="","",IF(ISNUMBER(SEARCH("Jersey",$AU2589))=TRUE,IF(Search!$L$5="N","N",1),""))</f>
        <v/>
      </c>
      <c r="Q2589" s="9" t="str">
        <f>IF(Search!$L$6="","",IF(ISNUMBER(SEARCH("Patch",$AU2589))=TRUE,IF(Search!$L$6="N","N",1),""))</f>
        <v/>
      </c>
      <c r="R2589" s="9" t="str">
        <f>IF(Search!$L$7="","",IF(ISNUMBER(SEARCH("Shield",$AU2589))=TRUE,IF(Search!$L$7="N","N",1),""))</f>
        <v/>
      </c>
      <c r="S2589" s="9" t="str">
        <f>IF(Search!$L$8="","",IF(ISNUMBER(SEARCH("Stick",$AU2589))=TRUE,IF(Search!$L$8="N","N",1),""))</f>
        <v/>
      </c>
      <c r="T2589" s="9" t="str">
        <f>IF(Search!$O$4="","",IF(COUNTA($AW2589)=1,IF(Search!$O$4="N","N",1),""))</f>
        <v/>
      </c>
      <c r="U2589" s="9" t="str">
        <f>IF(Search!$O$5="","",IF($AW2589="","",IF($AW2589&lt;Search!$O$5,"",1)))</f>
        <v/>
      </c>
      <c r="V2589" s="9" t="str">
        <f>IF(Search!$O$6="","",IF($AW2589="","",IF($AW2589&gt;Search!$O$6,"",1)))</f>
        <v/>
      </c>
      <c r="W2589" s="9" t="str">
        <f>IF(Search!$U$4="","",IF($AX2589="","",1))</f>
        <v/>
      </c>
      <c r="X2589" s="9" t="str">
        <f>IF(Search!$U$5="","",IF(ISNUMBER(SEARCH(Search!$U$5,$AX2589))=TRUE,IF(Search!$U$5="N","N",1),""))</f>
        <v/>
      </c>
      <c r="Y2589" s="9" t="str">
        <f>IF(Search!$U$6="","",IF($AY2589&lt;Search!$U$6,"",1))</f>
        <v/>
      </c>
      <c r="Z2589" s="9" t="str">
        <f>IF(Search!$R$4="","",IF(Inventory!$BA2589&lt;Search!$R$4,"",1))</f>
        <v/>
      </c>
      <c r="AA2589" s="9" t="str">
        <f>IF(Search!$R$5="","",IF($BA2589&gt;Search!$R$5,"",1))</f>
        <v/>
      </c>
      <c r="AB2589" s="9" t="str">
        <f>IF(Search!$R$6="","",IF($BB2589&lt;Search!$R$6,"",1))</f>
        <v/>
      </c>
      <c r="AC2589" s="9" t="str">
        <f>IF(Search!$R$7="","",IF($BB2589&lt;Search!$R$7,"",1))</f>
        <v/>
      </c>
      <c r="AD2589" s="45" t="str">
        <f>IF(COUNTIF($A2589:$AC2589,"n")&gt;0,"",IF(SUM($A2589:$AC2589)=COUNTA(Search!$C$4:$C$8,Search!$F$4:$F$8,Search!$I$4:$I$6,Search!$I$8,Search!$L$4:$L$8,Search!$O$4:$O$8,Search!$R$4:$R$7,Search!$U$4:$U$7)-COUNTIF(Search!$C$4:$U$7,"n"),1+LARGE($AD$1:AD2588,1),""))</f>
        <v/>
      </c>
      <c r="AE2589" s="45" t="str">
        <f t="shared" si="127"/>
        <v/>
      </c>
      <c r="AF2589" s="45" t="str">
        <f>IF(AD2589="","",COUNTIF($AE$1:$AE2588,$AE2589)+RANK($AE2589,$AE$2:$AE$10540,1))</f>
        <v/>
      </c>
      <c r="AG2589" s="45" t="str">
        <f t="shared" si="128"/>
        <v/>
      </c>
      <c r="AH2589" s="45" t="str">
        <f>IF($AD2589="","",COUNTIF($AG$1:$AG2588,$AG2589)+RANK($AG2589,$AG$1:$AG$10539,0))</f>
        <v/>
      </c>
      <c r="AI2589" s="10" t="str">
        <f t="shared" si="129"/>
        <v>2015-16 Upper Deck Canvas #156 Nick Bjugstad FLA    /   $2</v>
      </c>
      <c r="AJ2589" s="11">
        <v>2015</v>
      </c>
      <c r="AK2589" s="17">
        <v>16</v>
      </c>
      <c r="AL2589" s="12" t="s">
        <v>20</v>
      </c>
      <c r="AM2589" s="10">
        <v>156</v>
      </c>
      <c r="AN2589" s="12" t="s">
        <v>1490</v>
      </c>
      <c r="AO2589" s="9" t="s">
        <v>1927</v>
      </c>
      <c r="AP2589" s="9"/>
      <c r="AQ2589" s="9"/>
      <c r="AR2589" s="14" t="s">
        <v>2129</v>
      </c>
      <c r="AS2589" s="9"/>
      <c r="AT2589" s="9"/>
      <c r="AU2589" s="9"/>
      <c r="AV2589" s="13"/>
      <c r="AW2589" s="13"/>
      <c r="AX2589" s="9"/>
      <c r="AY2589" s="9"/>
      <c r="AZ2589" s="9"/>
      <c r="BA2589" s="33">
        <v>2</v>
      </c>
      <c r="BB2589" s="33"/>
      <c r="BC2589" s="36">
        <v>42860</v>
      </c>
      <c r="BD2589" s="12" t="s">
        <v>1772</v>
      </c>
    </row>
    <row r="2590" spans="1:56" s="12" customFormat="1" x14ac:dyDescent="0.2">
      <c r="A2590" s="9" t="str">
        <f>IF(Search!$C$5="","",IF(COUNTA(Inventory!$AP2590)=1,1,""))</f>
        <v/>
      </c>
      <c r="B2590" s="9" t="str">
        <f>IF(Search!$C$4="","",IF(ISNUMBER(SEARCH(Search!$C$4,$AR2590))=TRUE,1,""))</f>
        <v/>
      </c>
      <c r="C2590" s="9" t="str">
        <f>IF(Search!$C$6="x",IF(COUNTA($AQ2590)=1,1,"N"),IF(COUNTA($AQ2590)=1,"N",""))</f>
        <v/>
      </c>
      <c r="D2590" s="9" t="str">
        <f>IF(Search!$O$8="","",IF(ISNUMBER(SEARCH(Search!$O$8,$BD2590))=TRUE,1,""))</f>
        <v/>
      </c>
      <c r="E2590" s="9" t="str">
        <f>IF(Search!$C$7="","",IF(ISNUMBER(SEARCH(Search!$C$7,$AN2590))=TRUE,1,""))</f>
        <v/>
      </c>
      <c r="F2590" s="9" t="str">
        <f>IF(Search!$C$8="","",IF(ISNUMBER(SEARCH(Search!$C$8,$AO2590))=TRUE,1,""))</f>
        <v/>
      </c>
      <c r="G2590" s="9" t="str">
        <f>IF(Search!$F$4="","",IF(Inventory!$AJ2590&lt;Search!$F$4,"",1))</f>
        <v/>
      </c>
      <c r="H2590" s="9" t="str">
        <f>IF(Search!$F$5="","",IF(Inventory!$AJ2590&gt;Search!$F$5,"",1))</f>
        <v/>
      </c>
      <c r="I2590" s="9" t="str">
        <f>IF(Search!$F$7="","",IF(Search!$F$8="",IF(ISNUMBER(SEARCH(Search!$F$7,$AL2590))=TRUE,1,""),""))</f>
        <v/>
      </c>
      <c r="J2590" s="9" t="str">
        <f>IF($AL2590=Search!$F$8,1,"")</f>
        <v/>
      </c>
      <c r="K2590" s="9" t="str">
        <f>IF(Search!$I$4="","",IF(COUNTA($AS2590)=1,IF(Search!$I$4="N","N",1),""))</f>
        <v/>
      </c>
      <c r="L2590" s="9" t="str">
        <f>IF(Search!$I$5="","",IF($AS2590="RC",1,""))</f>
        <v/>
      </c>
      <c r="M2590" s="9" t="str">
        <f>IF(Search!$I$6="","",IF($AS2590="RCP",1,""))</f>
        <v/>
      </c>
      <c r="N2590" s="9" t="str">
        <f>IF(Search!$I$8="","",IF(COUNTA($AT2590)=1,IF(Search!$I$8="N","N",1),""))</f>
        <v/>
      </c>
      <c r="O2590" s="9" t="str">
        <f>IF(Search!$L$4="","",IF(COUNTA($AU2590)=1,IF(Search!$L$4="N","N",1),""))</f>
        <v/>
      </c>
      <c r="P2590" s="9" t="str">
        <f>IF(Search!$L$5="","",IF(ISNUMBER(SEARCH("Jersey",$AU2590))=TRUE,IF(Search!$L$5="N","N",1),""))</f>
        <v/>
      </c>
      <c r="Q2590" s="9" t="str">
        <f>IF(Search!$L$6="","",IF(ISNUMBER(SEARCH("Patch",$AU2590))=TRUE,IF(Search!$L$6="N","N",1),""))</f>
        <v/>
      </c>
      <c r="R2590" s="9" t="str">
        <f>IF(Search!$L$7="","",IF(ISNUMBER(SEARCH("Shield",$AU2590))=TRUE,IF(Search!$L$7="N","N",1),""))</f>
        <v/>
      </c>
      <c r="S2590" s="9" t="str">
        <f>IF(Search!$L$8="","",IF(ISNUMBER(SEARCH("Stick",$AU2590))=TRUE,IF(Search!$L$8="N","N",1),""))</f>
        <v/>
      </c>
      <c r="T2590" s="9" t="str">
        <f>IF(Search!$O$4="","",IF(COUNTA($AW2590)=1,IF(Search!$O$4="N","N",1),""))</f>
        <v/>
      </c>
      <c r="U2590" s="9" t="str">
        <f>IF(Search!$O$5="","",IF($AW2590="","",IF($AW2590&lt;Search!$O$5,"",1)))</f>
        <v/>
      </c>
      <c r="V2590" s="9" t="str">
        <f>IF(Search!$O$6="","",IF($AW2590="","",IF($AW2590&gt;Search!$O$6,"",1)))</f>
        <v/>
      </c>
      <c r="W2590" s="9" t="str">
        <f>IF(Search!$U$4="","",IF($AX2590="","",1))</f>
        <v/>
      </c>
      <c r="X2590" s="9" t="str">
        <f>IF(Search!$U$5="","",IF(ISNUMBER(SEARCH(Search!$U$5,$AX2590))=TRUE,IF(Search!$U$5="N","N",1),""))</f>
        <v/>
      </c>
      <c r="Y2590" s="9" t="str">
        <f>IF(Search!$U$6="","",IF($AY2590&lt;Search!$U$6,"",1))</f>
        <v/>
      </c>
      <c r="Z2590" s="9" t="str">
        <f>IF(Search!$R$4="","",IF(Inventory!$BA2590&lt;Search!$R$4,"",1))</f>
        <v/>
      </c>
      <c r="AA2590" s="9" t="str">
        <f>IF(Search!$R$5="","",IF($BA2590&gt;Search!$R$5,"",1))</f>
        <v/>
      </c>
      <c r="AB2590" s="9" t="str">
        <f>IF(Search!$R$6="","",IF($BB2590&lt;Search!$R$6,"",1))</f>
        <v/>
      </c>
      <c r="AC2590" s="9" t="str">
        <f>IF(Search!$R$7="","",IF($BB2590&lt;Search!$R$7,"",1))</f>
        <v/>
      </c>
      <c r="AD2590" s="45" t="str">
        <f>IF(COUNTIF($A2590:$AC2590,"n")&gt;0,"",IF(SUM($A2590:$AC2590)=COUNTA(Search!$C$4:$C$8,Search!$F$4:$F$8,Search!$I$4:$I$6,Search!$I$8,Search!$L$4:$L$8,Search!$O$4:$O$8,Search!$R$4:$R$7,Search!$U$4:$U$7)-COUNTIF(Search!$C$4:$U$7,"n"),1+LARGE($AD$1:AD2589,1),""))</f>
        <v/>
      </c>
      <c r="AE2590" s="45" t="str">
        <f t="shared" si="127"/>
        <v/>
      </c>
      <c r="AF2590" s="45" t="str">
        <f>IF(AD2590="","",COUNTIF($AE$1:$AE2589,$AE2590)+RANK($AE2590,$AE$2:$AE$10540,1))</f>
        <v/>
      </c>
      <c r="AG2590" s="45" t="str">
        <f t="shared" si="128"/>
        <v/>
      </c>
      <c r="AH2590" s="45" t="str">
        <f>IF($AD2590="","",COUNTIF($AG$1:$AG2589,$AG2590)+RANK($AG2590,$AG$1:$AG$10539,0))</f>
        <v/>
      </c>
      <c r="AI2590" s="10" t="str">
        <f t="shared" si="129"/>
        <v>2015-16 Upper Deck Canvas #157 Jaromir Jagr FLA    /   $5</v>
      </c>
      <c r="AJ2590" s="11">
        <v>2015</v>
      </c>
      <c r="AK2590" s="17">
        <v>16</v>
      </c>
      <c r="AL2590" s="12" t="s">
        <v>20</v>
      </c>
      <c r="AM2590" s="10">
        <v>157</v>
      </c>
      <c r="AN2590" s="12" t="s">
        <v>229</v>
      </c>
      <c r="AO2590" s="9" t="s">
        <v>1927</v>
      </c>
      <c r="AP2590" s="9"/>
      <c r="AQ2590" s="9"/>
      <c r="AR2590" s="14" t="s">
        <v>2129</v>
      </c>
      <c r="AS2590" s="9"/>
      <c r="AT2590" s="9"/>
      <c r="AU2590" s="9"/>
      <c r="AV2590" s="13"/>
      <c r="AW2590" s="13"/>
      <c r="AX2590" s="9"/>
      <c r="AY2590" s="9"/>
      <c r="AZ2590" s="9"/>
      <c r="BA2590" s="33">
        <v>5</v>
      </c>
      <c r="BB2590" s="33"/>
      <c r="BC2590" s="36">
        <v>42860</v>
      </c>
      <c r="BD2590" s="12" t="s">
        <v>1772</v>
      </c>
    </row>
    <row r="2591" spans="1:56" s="12" customFormat="1" x14ac:dyDescent="0.2">
      <c r="A2591" s="9" t="str">
        <f>IF(Search!$C$5="","",IF(COUNTA(Inventory!$AP2591)=1,1,""))</f>
        <v/>
      </c>
      <c r="B2591" s="9" t="str">
        <f>IF(Search!$C$4="","",IF(ISNUMBER(SEARCH(Search!$C$4,$AR2591))=TRUE,1,""))</f>
        <v/>
      </c>
      <c r="C2591" s="9" t="str">
        <f>IF(Search!$C$6="x",IF(COUNTA($AQ2591)=1,1,"N"),IF(COUNTA($AQ2591)=1,"N",""))</f>
        <v/>
      </c>
      <c r="D2591" s="9" t="str">
        <f>IF(Search!$O$8="","",IF(ISNUMBER(SEARCH(Search!$O$8,$BD2591))=TRUE,1,""))</f>
        <v/>
      </c>
      <c r="E2591" s="9" t="str">
        <f>IF(Search!$C$7="","",IF(ISNUMBER(SEARCH(Search!$C$7,$AN2591))=TRUE,1,""))</f>
        <v/>
      </c>
      <c r="F2591" s="9" t="str">
        <f>IF(Search!$C$8="","",IF(ISNUMBER(SEARCH(Search!$C$8,$AO2591))=TRUE,1,""))</f>
        <v/>
      </c>
      <c r="G2591" s="9" t="str">
        <f>IF(Search!$F$4="","",IF(Inventory!$AJ2591&lt;Search!$F$4,"",1))</f>
        <v/>
      </c>
      <c r="H2591" s="9" t="str">
        <f>IF(Search!$F$5="","",IF(Inventory!$AJ2591&gt;Search!$F$5,"",1))</f>
        <v/>
      </c>
      <c r="I2591" s="9" t="str">
        <f>IF(Search!$F$7="","",IF(Search!$F$8="",IF(ISNUMBER(SEARCH(Search!$F$7,$AL2591))=TRUE,1,""),""))</f>
        <v/>
      </c>
      <c r="J2591" s="9" t="str">
        <f>IF($AL2591=Search!$F$8,1,"")</f>
        <v/>
      </c>
      <c r="K2591" s="9" t="str">
        <f>IF(Search!$I$4="","",IF(COUNTA($AS2591)=1,IF(Search!$I$4="N","N",1),""))</f>
        <v/>
      </c>
      <c r="L2591" s="9" t="str">
        <f>IF(Search!$I$5="","",IF($AS2591="RC",1,""))</f>
        <v/>
      </c>
      <c r="M2591" s="9" t="str">
        <f>IF(Search!$I$6="","",IF($AS2591="RCP",1,""))</f>
        <v/>
      </c>
      <c r="N2591" s="9" t="str">
        <f>IF(Search!$I$8="","",IF(COUNTA($AT2591)=1,IF(Search!$I$8="N","N",1),""))</f>
        <v/>
      </c>
      <c r="O2591" s="9" t="str">
        <f>IF(Search!$L$4="","",IF(COUNTA($AU2591)=1,IF(Search!$L$4="N","N",1),""))</f>
        <v/>
      </c>
      <c r="P2591" s="9" t="str">
        <f>IF(Search!$L$5="","",IF(ISNUMBER(SEARCH("Jersey",$AU2591))=TRUE,IF(Search!$L$5="N","N",1),""))</f>
        <v/>
      </c>
      <c r="Q2591" s="9" t="str">
        <f>IF(Search!$L$6="","",IF(ISNUMBER(SEARCH("Patch",$AU2591))=TRUE,IF(Search!$L$6="N","N",1),""))</f>
        <v/>
      </c>
      <c r="R2591" s="9" t="str">
        <f>IF(Search!$L$7="","",IF(ISNUMBER(SEARCH("Shield",$AU2591))=TRUE,IF(Search!$L$7="N","N",1),""))</f>
        <v/>
      </c>
      <c r="S2591" s="9" t="str">
        <f>IF(Search!$L$8="","",IF(ISNUMBER(SEARCH("Stick",$AU2591))=TRUE,IF(Search!$L$8="N","N",1),""))</f>
        <v/>
      </c>
      <c r="T2591" s="9" t="str">
        <f>IF(Search!$O$4="","",IF(COUNTA($AW2591)=1,IF(Search!$O$4="N","N",1),""))</f>
        <v/>
      </c>
      <c r="U2591" s="9" t="str">
        <f>IF(Search!$O$5="","",IF($AW2591="","",IF($AW2591&lt;Search!$O$5,"",1)))</f>
        <v/>
      </c>
      <c r="V2591" s="9" t="str">
        <f>IF(Search!$O$6="","",IF($AW2591="","",IF($AW2591&gt;Search!$O$6,"",1)))</f>
        <v/>
      </c>
      <c r="W2591" s="9" t="str">
        <f>IF(Search!$U$4="","",IF($AX2591="","",1))</f>
        <v/>
      </c>
      <c r="X2591" s="9" t="str">
        <f>IF(Search!$U$5="","",IF(ISNUMBER(SEARCH(Search!$U$5,$AX2591))=TRUE,IF(Search!$U$5="N","N",1),""))</f>
        <v/>
      </c>
      <c r="Y2591" s="9" t="str">
        <f>IF(Search!$U$6="","",IF($AY2591&lt;Search!$U$6,"",1))</f>
        <v/>
      </c>
      <c r="Z2591" s="9" t="str">
        <f>IF(Search!$R$4="","",IF(Inventory!$BA2591&lt;Search!$R$4,"",1))</f>
        <v/>
      </c>
      <c r="AA2591" s="9" t="str">
        <f>IF(Search!$R$5="","",IF($BA2591&gt;Search!$R$5,"",1))</f>
        <v/>
      </c>
      <c r="AB2591" s="9" t="str">
        <f>IF(Search!$R$6="","",IF($BB2591&lt;Search!$R$6,"",1))</f>
        <v/>
      </c>
      <c r="AC2591" s="9" t="str">
        <f>IF(Search!$R$7="","",IF($BB2591&lt;Search!$R$7,"",1))</f>
        <v/>
      </c>
      <c r="AD2591" s="45" t="str">
        <f>IF(COUNTIF($A2591:$AC2591,"n")&gt;0,"",IF(SUM($A2591:$AC2591)=COUNTA(Search!$C$4:$C$8,Search!$F$4:$F$8,Search!$I$4:$I$6,Search!$I$8,Search!$L$4:$L$8,Search!$O$4:$O$8,Search!$R$4:$R$7,Search!$U$4:$U$7)-COUNTIF(Search!$C$4:$U$7,"n"),1+LARGE($AD$1:AD2590,1),""))</f>
        <v/>
      </c>
      <c r="AE2591" s="45" t="str">
        <f t="shared" si="127"/>
        <v/>
      </c>
      <c r="AF2591" s="45" t="str">
        <f>IF(AD2591="","",COUNTIF($AE$1:$AE2590,$AE2591)+RANK($AE2591,$AE$2:$AE$10540,1))</f>
        <v/>
      </c>
      <c r="AG2591" s="45" t="str">
        <f t="shared" si="128"/>
        <v/>
      </c>
      <c r="AH2591" s="45" t="str">
        <f>IF($AD2591="","",COUNTIF($AG$1:$AG2590,$AG2591)+RANK($AG2591,$AG$1:$AG$10539,0))</f>
        <v/>
      </c>
      <c r="AI2591" s="10" t="str">
        <f t="shared" si="129"/>
        <v>2015-16 Upper Deck Canvas #158 Jonathan Huberdeau FLA    /   $2.5</v>
      </c>
      <c r="AJ2591" s="11">
        <v>2015</v>
      </c>
      <c r="AK2591" s="17">
        <v>16</v>
      </c>
      <c r="AL2591" s="12" t="s">
        <v>20</v>
      </c>
      <c r="AM2591" s="10">
        <v>158</v>
      </c>
      <c r="AN2591" s="12" t="s">
        <v>1469</v>
      </c>
      <c r="AO2591" s="9" t="s">
        <v>1927</v>
      </c>
      <c r="AP2591" s="9"/>
      <c r="AQ2591" s="9"/>
      <c r="AR2591" s="14" t="s">
        <v>2129</v>
      </c>
      <c r="AS2591" s="9"/>
      <c r="AT2591" s="9"/>
      <c r="AU2591" s="9"/>
      <c r="AV2591" s="13"/>
      <c r="AW2591" s="13"/>
      <c r="AX2591" s="9"/>
      <c r="AY2591" s="9"/>
      <c r="AZ2591" s="9"/>
      <c r="BA2591" s="33">
        <v>2.5</v>
      </c>
      <c r="BB2591" s="33"/>
      <c r="BC2591" s="36">
        <v>42860</v>
      </c>
      <c r="BD2591" s="12" t="s">
        <v>1772</v>
      </c>
    </row>
    <row r="2592" spans="1:56" s="12" customFormat="1" x14ac:dyDescent="0.2">
      <c r="A2592" s="9" t="str">
        <f>IF(Search!$C$5="","",IF(COUNTA(Inventory!$AP2592)=1,1,""))</f>
        <v/>
      </c>
      <c r="B2592" s="9" t="str">
        <f>IF(Search!$C$4="","",IF(ISNUMBER(SEARCH(Search!$C$4,$AR2592))=TRUE,1,""))</f>
        <v/>
      </c>
      <c r="C2592" s="9" t="str">
        <f>IF(Search!$C$6="x",IF(COUNTA($AQ2592)=1,1,"N"),IF(COUNTA($AQ2592)=1,"N",""))</f>
        <v/>
      </c>
      <c r="D2592" s="9" t="str">
        <f>IF(Search!$O$8="","",IF(ISNUMBER(SEARCH(Search!$O$8,$BD2592))=TRUE,1,""))</f>
        <v/>
      </c>
      <c r="E2592" s="9" t="str">
        <f>IF(Search!$C$7="","",IF(ISNUMBER(SEARCH(Search!$C$7,$AN2592))=TRUE,1,""))</f>
        <v/>
      </c>
      <c r="F2592" s="9" t="str">
        <f>IF(Search!$C$8="","",IF(ISNUMBER(SEARCH(Search!$C$8,$AO2592))=TRUE,1,""))</f>
        <v/>
      </c>
      <c r="G2592" s="9" t="str">
        <f>IF(Search!$F$4="","",IF(Inventory!$AJ2592&lt;Search!$F$4,"",1))</f>
        <v/>
      </c>
      <c r="H2592" s="9" t="str">
        <f>IF(Search!$F$5="","",IF(Inventory!$AJ2592&gt;Search!$F$5,"",1))</f>
        <v/>
      </c>
      <c r="I2592" s="9" t="str">
        <f>IF(Search!$F$7="","",IF(Search!$F$8="",IF(ISNUMBER(SEARCH(Search!$F$7,$AL2592))=TRUE,1,""),""))</f>
        <v/>
      </c>
      <c r="J2592" s="9" t="str">
        <f>IF($AL2592=Search!$F$8,1,"")</f>
        <v/>
      </c>
      <c r="K2592" s="9" t="str">
        <f>IF(Search!$I$4="","",IF(COUNTA($AS2592)=1,IF(Search!$I$4="N","N",1),""))</f>
        <v/>
      </c>
      <c r="L2592" s="9" t="str">
        <f>IF(Search!$I$5="","",IF($AS2592="RC",1,""))</f>
        <v/>
      </c>
      <c r="M2592" s="9" t="str">
        <f>IF(Search!$I$6="","",IF($AS2592="RCP",1,""))</f>
        <v/>
      </c>
      <c r="N2592" s="9" t="str">
        <f>IF(Search!$I$8="","",IF(COUNTA($AT2592)=1,IF(Search!$I$8="N","N",1),""))</f>
        <v/>
      </c>
      <c r="O2592" s="9" t="str">
        <f>IF(Search!$L$4="","",IF(COUNTA($AU2592)=1,IF(Search!$L$4="N","N",1),""))</f>
        <v/>
      </c>
      <c r="P2592" s="9" t="str">
        <f>IF(Search!$L$5="","",IF(ISNUMBER(SEARCH("Jersey",$AU2592))=TRUE,IF(Search!$L$5="N","N",1),""))</f>
        <v/>
      </c>
      <c r="Q2592" s="9" t="str">
        <f>IF(Search!$L$6="","",IF(ISNUMBER(SEARCH("Patch",$AU2592))=TRUE,IF(Search!$L$6="N","N",1),""))</f>
        <v/>
      </c>
      <c r="R2592" s="9" t="str">
        <f>IF(Search!$L$7="","",IF(ISNUMBER(SEARCH("Shield",$AU2592))=TRUE,IF(Search!$L$7="N","N",1),""))</f>
        <v/>
      </c>
      <c r="S2592" s="9" t="str">
        <f>IF(Search!$L$8="","",IF(ISNUMBER(SEARCH("Stick",$AU2592))=TRUE,IF(Search!$L$8="N","N",1),""))</f>
        <v/>
      </c>
      <c r="T2592" s="9" t="str">
        <f>IF(Search!$O$4="","",IF(COUNTA($AW2592)=1,IF(Search!$O$4="N","N",1),""))</f>
        <v/>
      </c>
      <c r="U2592" s="9" t="str">
        <f>IF(Search!$O$5="","",IF($AW2592="","",IF($AW2592&lt;Search!$O$5,"",1)))</f>
        <v/>
      </c>
      <c r="V2592" s="9" t="str">
        <f>IF(Search!$O$6="","",IF($AW2592="","",IF($AW2592&gt;Search!$O$6,"",1)))</f>
        <v/>
      </c>
      <c r="W2592" s="9" t="str">
        <f>IF(Search!$U$4="","",IF($AX2592="","",1))</f>
        <v/>
      </c>
      <c r="X2592" s="9" t="str">
        <f>IF(Search!$U$5="","",IF(ISNUMBER(SEARCH(Search!$U$5,$AX2592))=TRUE,IF(Search!$U$5="N","N",1),""))</f>
        <v/>
      </c>
      <c r="Y2592" s="9" t="str">
        <f>IF(Search!$U$6="","",IF($AY2592&lt;Search!$U$6,"",1))</f>
        <v/>
      </c>
      <c r="Z2592" s="9" t="str">
        <f>IF(Search!$R$4="","",IF(Inventory!$BA2592&lt;Search!$R$4,"",1))</f>
        <v/>
      </c>
      <c r="AA2592" s="9" t="str">
        <f>IF(Search!$R$5="","",IF($BA2592&gt;Search!$R$5,"",1))</f>
        <v/>
      </c>
      <c r="AB2592" s="9" t="str">
        <f>IF(Search!$R$6="","",IF($BB2592&lt;Search!$R$6,"",1))</f>
        <v/>
      </c>
      <c r="AC2592" s="9" t="str">
        <f>IF(Search!$R$7="","",IF($BB2592&lt;Search!$R$7,"",1))</f>
        <v/>
      </c>
      <c r="AD2592" s="45" t="str">
        <f>IF(COUNTIF($A2592:$AC2592,"n")&gt;0,"",IF(SUM($A2592:$AC2592)=COUNTA(Search!$C$4:$C$8,Search!$F$4:$F$8,Search!$I$4:$I$6,Search!$I$8,Search!$L$4:$L$8,Search!$O$4:$O$8,Search!$R$4:$R$7,Search!$U$4:$U$7)-COUNTIF(Search!$C$4:$U$7,"n"),1+LARGE($AD$1:AD2591,1),""))</f>
        <v/>
      </c>
      <c r="AE2592" s="45" t="str">
        <f t="shared" si="127"/>
        <v/>
      </c>
      <c r="AF2592" s="45" t="str">
        <f>IF(AD2592="","",COUNTIF($AE$1:$AE2591,$AE2592)+RANK($AE2592,$AE$2:$AE$10540,1))</f>
        <v/>
      </c>
      <c r="AG2592" s="45" t="str">
        <f t="shared" si="128"/>
        <v/>
      </c>
      <c r="AH2592" s="45" t="str">
        <f>IF($AD2592="","",COUNTIF($AG$1:$AG2591,$AG2592)+RANK($AG2592,$AG$1:$AG$10539,0))</f>
        <v/>
      </c>
      <c r="AI2592" s="10" t="str">
        <f t="shared" si="129"/>
        <v>2015-16 Upper Deck Canvas #159 Milan Lucic LAK    /   $2</v>
      </c>
      <c r="AJ2592" s="11">
        <v>2015</v>
      </c>
      <c r="AK2592" s="17">
        <v>16</v>
      </c>
      <c r="AL2592" s="12" t="s">
        <v>20</v>
      </c>
      <c r="AM2592" s="10">
        <v>159</v>
      </c>
      <c r="AN2592" s="12" t="s">
        <v>714</v>
      </c>
      <c r="AO2592" s="29" t="s">
        <v>1924</v>
      </c>
      <c r="AP2592" s="9"/>
      <c r="AQ2592" s="9"/>
      <c r="AR2592" s="14" t="s">
        <v>2129</v>
      </c>
      <c r="AS2592" s="9"/>
      <c r="AT2592" s="9"/>
      <c r="AU2592" s="9"/>
      <c r="AV2592" s="13"/>
      <c r="AW2592" s="13"/>
      <c r="AX2592" s="9"/>
      <c r="AY2592" s="9"/>
      <c r="AZ2592" s="9"/>
      <c r="BA2592" s="33">
        <v>2</v>
      </c>
      <c r="BB2592" s="33"/>
      <c r="BC2592" s="36">
        <v>42860</v>
      </c>
      <c r="BD2592" s="12" t="s">
        <v>1771</v>
      </c>
    </row>
    <row r="2593" spans="1:56" s="12" customFormat="1" x14ac:dyDescent="0.2">
      <c r="A2593" s="9" t="str">
        <f>IF(Search!$C$5="","",IF(COUNTA(Inventory!$AP2593)=1,1,""))</f>
        <v/>
      </c>
      <c r="B2593" s="9" t="str">
        <f>IF(Search!$C$4="","",IF(ISNUMBER(SEARCH(Search!$C$4,$AR2593))=TRUE,1,""))</f>
        <v/>
      </c>
      <c r="C2593" s="9" t="str">
        <f>IF(Search!$C$6="x",IF(COUNTA($AQ2593)=1,1,"N"),IF(COUNTA($AQ2593)=1,"N",""))</f>
        <v/>
      </c>
      <c r="D2593" s="9" t="str">
        <f>IF(Search!$O$8="","",IF(ISNUMBER(SEARCH(Search!$O$8,$BD2593))=TRUE,1,""))</f>
        <v/>
      </c>
      <c r="E2593" s="9" t="str">
        <f>IF(Search!$C$7="","",IF(ISNUMBER(SEARCH(Search!$C$7,$AN2593))=TRUE,1,""))</f>
        <v/>
      </c>
      <c r="F2593" s="9" t="str">
        <f>IF(Search!$C$8="","",IF(ISNUMBER(SEARCH(Search!$C$8,$AO2593))=TRUE,1,""))</f>
        <v/>
      </c>
      <c r="G2593" s="9" t="str">
        <f>IF(Search!$F$4="","",IF(Inventory!$AJ2593&lt;Search!$F$4,"",1))</f>
        <v/>
      </c>
      <c r="H2593" s="9" t="str">
        <f>IF(Search!$F$5="","",IF(Inventory!$AJ2593&gt;Search!$F$5,"",1))</f>
        <v/>
      </c>
      <c r="I2593" s="9" t="str">
        <f>IF(Search!$F$7="","",IF(Search!$F$8="",IF(ISNUMBER(SEARCH(Search!$F$7,$AL2593))=TRUE,1,""),""))</f>
        <v/>
      </c>
      <c r="J2593" s="9" t="str">
        <f>IF($AL2593=Search!$F$8,1,"")</f>
        <v/>
      </c>
      <c r="K2593" s="9" t="str">
        <f>IF(Search!$I$4="","",IF(COUNTA($AS2593)=1,IF(Search!$I$4="N","N",1),""))</f>
        <v/>
      </c>
      <c r="L2593" s="9" t="str">
        <f>IF(Search!$I$5="","",IF($AS2593="RC",1,""))</f>
        <v/>
      </c>
      <c r="M2593" s="9" t="str">
        <f>IF(Search!$I$6="","",IF($AS2593="RCP",1,""))</f>
        <v/>
      </c>
      <c r="N2593" s="9" t="str">
        <f>IF(Search!$I$8="","",IF(COUNTA($AT2593)=1,IF(Search!$I$8="N","N",1),""))</f>
        <v/>
      </c>
      <c r="O2593" s="9" t="str">
        <f>IF(Search!$L$4="","",IF(COUNTA($AU2593)=1,IF(Search!$L$4="N","N",1),""))</f>
        <v/>
      </c>
      <c r="P2593" s="9" t="str">
        <f>IF(Search!$L$5="","",IF(ISNUMBER(SEARCH("Jersey",$AU2593))=TRUE,IF(Search!$L$5="N","N",1),""))</f>
        <v/>
      </c>
      <c r="Q2593" s="9" t="str">
        <f>IF(Search!$L$6="","",IF(ISNUMBER(SEARCH("Patch",$AU2593))=TRUE,IF(Search!$L$6="N","N",1),""))</f>
        <v/>
      </c>
      <c r="R2593" s="9" t="str">
        <f>IF(Search!$L$7="","",IF(ISNUMBER(SEARCH("Shield",$AU2593))=TRUE,IF(Search!$L$7="N","N",1),""))</f>
        <v/>
      </c>
      <c r="S2593" s="9" t="str">
        <f>IF(Search!$L$8="","",IF(ISNUMBER(SEARCH("Stick",$AU2593))=TRUE,IF(Search!$L$8="N","N",1),""))</f>
        <v/>
      </c>
      <c r="T2593" s="9" t="str">
        <f>IF(Search!$O$4="","",IF(COUNTA($AW2593)=1,IF(Search!$O$4="N","N",1),""))</f>
        <v/>
      </c>
      <c r="U2593" s="9" t="str">
        <f>IF(Search!$O$5="","",IF($AW2593="","",IF($AW2593&lt;Search!$O$5,"",1)))</f>
        <v/>
      </c>
      <c r="V2593" s="9" t="str">
        <f>IF(Search!$O$6="","",IF($AW2593="","",IF($AW2593&gt;Search!$O$6,"",1)))</f>
        <v/>
      </c>
      <c r="W2593" s="9" t="str">
        <f>IF(Search!$U$4="","",IF($AX2593="","",1))</f>
        <v/>
      </c>
      <c r="X2593" s="9" t="str">
        <f>IF(Search!$U$5="","",IF(ISNUMBER(SEARCH(Search!$U$5,$AX2593))=TRUE,IF(Search!$U$5="N","N",1),""))</f>
        <v/>
      </c>
      <c r="Y2593" s="9" t="str">
        <f>IF(Search!$U$6="","",IF($AY2593&lt;Search!$U$6,"",1))</f>
        <v/>
      </c>
      <c r="Z2593" s="9" t="str">
        <f>IF(Search!$R$4="","",IF(Inventory!$BA2593&lt;Search!$R$4,"",1))</f>
        <v/>
      </c>
      <c r="AA2593" s="9" t="str">
        <f>IF(Search!$R$5="","",IF($BA2593&gt;Search!$R$5,"",1))</f>
        <v/>
      </c>
      <c r="AB2593" s="9" t="str">
        <f>IF(Search!$R$6="","",IF($BB2593&lt;Search!$R$6,"",1))</f>
        <v/>
      </c>
      <c r="AC2593" s="9" t="str">
        <f>IF(Search!$R$7="","",IF($BB2593&lt;Search!$R$7,"",1))</f>
        <v/>
      </c>
      <c r="AD2593" s="45" t="str">
        <f>IF(COUNTIF($A2593:$AC2593,"n")&gt;0,"",IF(SUM($A2593:$AC2593)=COUNTA(Search!$C$4:$C$8,Search!$F$4:$F$8,Search!$I$4:$I$6,Search!$I$8,Search!$L$4:$L$8,Search!$O$4:$O$8,Search!$R$4:$R$7,Search!$U$4:$U$7)-COUNTIF(Search!$C$4:$U$7,"n"),1+LARGE($AD$1:AD2592,1),""))</f>
        <v/>
      </c>
      <c r="AE2593" s="45" t="str">
        <f t="shared" si="127"/>
        <v/>
      </c>
      <c r="AF2593" s="45" t="str">
        <f>IF(AD2593="","",COUNTIF($AE$1:$AE2592,$AE2593)+RANK($AE2593,$AE$2:$AE$10540,1))</f>
        <v/>
      </c>
      <c r="AG2593" s="45" t="str">
        <f t="shared" si="128"/>
        <v/>
      </c>
      <c r="AH2593" s="45" t="str">
        <f>IF($AD2593="","",COUNTIF($AG$1:$AG2592,$AG2593)+RANK($AG2593,$AG$1:$AG$10539,0))</f>
        <v/>
      </c>
      <c r="AI2593" s="10" t="str">
        <f t="shared" si="129"/>
        <v>2015-16 Upper Deck Canvas #160 Drew Doughty LAK    /   $2.5</v>
      </c>
      <c r="AJ2593" s="11">
        <v>2015</v>
      </c>
      <c r="AK2593" s="17">
        <v>16</v>
      </c>
      <c r="AL2593" s="12" t="s">
        <v>20</v>
      </c>
      <c r="AM2593" s="10">
        <v>160</v>
      </c>
      <c r="AN2593" s="12" t="s">
        <v>850</v>
      </c>
      <c r="AO2593" s="29" t="s">
        <v>1924</v>
      </c>
      <c r="AP2593" s="9"/>
      <c r="AQ2593" s="9"/>
      <c r="AR2593" s="14" t="s">
        <v>2129</v>
      </c>
      <c r="AS2593" s="9"/>
      <c r="AT2593" s="9"/>
      <c r="AU2593" s="9"/>
      <c r="AV2593" s="13"/>
      <c r="AW2593" s="13"/>
      <c r="AX2593" s="9"/>
      <c r="AY2593" s="9"/>
      <c r="AZ2593" s="9"/>
      <c r="BA2593" s="33">
        <v>2.5</v>
      </c>
      <c r="BB2593" s="33"/>
      <c r="BC2593" s="36">
        <v>42860</v>
      </c>
      <c r="BD2593" s="12" t="s">
        <v>1772</v>
      </c>
    </row>
    <row r="2594" spans="1:56" s="12" customFormat="1" x14ac:dyDescent="0.2">
      <c r="A2594" s="9" t="str">
        <f>IF(Search!$C$5="","",IF(COUNTA(Inventory!$AP2594)=1,1,""))</f>
        <v/>
      </c>
      <c r="B2594" s="9" t="str">
        <f>IF(Search!$C$4="","",IF(ISNUMBER(SEARCH(Search!$C$4,$AR2594))=TRUE,1,""))</f>
        <v/>
      </c>
      <c r="C2594" s="9" t="str">
        <f>IF(Search!$C$6="x",IF(COUNTA($AQ2594)=1,1,"N"),IF(COUNTA($AQ2594)=1,"N",""))</f>
        <v/>
      </c>
      <c r="D2594" s="9" t="str">
        <f>IF(Search!$O$8="","",IF(ISNUMBER(SEARCH(Search!$O$8,$BD2594))=TRUE,1,""))</f>
        <v/>
      </c>
      <c r="E2594" s="9" t="str">
        <f>IF(Search!$C$7="","",IF(ISNUMBER(SEARCH(Search!$C$7,$AN2594))=TRUE,1,""))</f>
        <v/>
      </c>
      <c r="F2594" s="9" t="str">
        <f>IF(Search!$C$8="","",IF(ISNUMBER(SEARCH(Search!$C$8,$AO2594))=TRUE,1,""))</f>
        <v/>
      </c>
      <c r="G2594" s="9" t="str">
        <f>IF(Search!$F$4="","",IF(Inventory!$AJ2594&lt;Search!$F$4,"",1))</f>
        <v/>
      </c>
      <c r="H2594" s="9" t="str">
        <f>IF(Search!$F$5="","",IF(Inventory!$AJ2594&gt;Search!$F$5,"",1))</f>
        <v/>
      </c>
      <c r="I2594" s="9" t="str">
        <f>IF(Search!$F$7="","",IF(Search!$F$8="",IF(ISNUMBER(SEARCH(Search!$F$7,$AL2594))=TRUE,1,""),""))</f>
        <v/>
      </c>
      <c r="J2594" s="9" t="str">
        <f>IF($AL2594=Search!$F$8,1,"")</f>
        <v/>
      </c>
      <c r="K2594" s="9" t="str">
        <f>IF(Search!$I$4="","",IF(COUNTA($AS2594)=1,IF(Search!$I$4="N","N",1),""))</f>
        <v/>
      </c>
      <c r="L2594" s="9" t="str">
        <f>IF(Search!$I$5="","",IF($AS2594="RC",1,""))</f>
        <v/>
      </c>
      <c r="M2594" s="9" t="str">
        <f>IF(Search!$I$6="","",IF($AS2594="RCP",1,""))</f>
        <v/>
      </c>
      <c r="N2594" s="9" t="str">
        <f>IF(Search!$I$8="","",IF(COUNTA($AT2594)=1,IF(Search!$I$8="N","N",1),""))</f>
        <v/>
      </c>
      <c r="O2594" s="9" t="str">
        <f>IF(Search!$L$4="","",IF(COUNTA($AU2594)=1,IF(Search!$L$4="N","N",1),""))</f>
        <v/>
      </c>
      <c r="P2594" s="9" t="str">
        <f>IF(Search!$L$5="","",IF(ISNUMBER(SEARCH("Jersey",$AU2594))=TRUE,IF(Search!$L$5="N","N",1),""))</f>
        <v/>
      </c>
      <c r="Q2594" s="9" t="str">
        <f>IF(Search!$L$6="","",IF(ISNUMBER(SEARCH("Patch",$AU2594))=TRUE,IF(Search!$L$6="N","N",1),""))</f>
        <v/>
      </c>
      <c r="R2594" s="9" t="str">
        <f>IF(Search!$L$7="","",IF(ISNUMBER(SEARCH("Shield",$AU2594))=TRUE,IF(Search!$L$7="N","N",1),""))</f>
        <v/>
      </c>
      <c r="S2594" s="9" t="str">
        <f>IF(Search!$L$8="","",IF(ISNUMBER(SEARCH("Stick",$AU2594))=TRUE,IF(Search!$L$8="N","N",1),""))</f>
        <v/>
      </c>
      <c r="T2594" s="9" t="str">
        <f>IF(Search!$O$4="","",IF(COUNTA($AW2594)=1,IF(Search!$O$4="N","N",1),""))</f>
        <v/>
      </c>
      <c r="U2594" s="9" t="str">
        <f>IF(Search!$O$5="","",IF($AW2594="","",IF($AW2594&lt;Search!$O$5,"",1)))</f>
        <v/>
      </c>
      <c r="V2594" s="9" t="str">
        <f>IF(Search!$O$6="","",IF($AW2594="","",IF($AW2594&gt;Search!$O$6,"",1)))</f>
        <v/>
      </c>
      <c r="W2594" s="9" t="str">
        <f>IF(Search!$U$4="","",IF($AX2594="","",1))</f>
        <v/>
      </c>
      <c r="X2594" s="9" t="str">
        <f>IF(Search!$U$5="","",IF(ISNUMBER(SEARCH(Search!$U$5,$AX2594))=TRUE,IF(Search!$U$5="N","N",1),""))</f>
        <v/>
      </c>
      <c r="Y2594" s="9" t="str">
        <f>IF(Search!$U$6="","",IF($AY2594&lt;Search!$U$6,"",1))</f>
        <v/>
      </c>
      <c r="Z2594" s="9" t="str">
        <f>IF(Search!$R$4="","",IF(Inventory!$BA2594&lt;Search!$R$4,"",1))</f>
        <v/>
      </c>
      <c r="AA2594" s="9" t="str">
        <f>IF(Search!$R$5="","",IF($BA2594&gt;Search!$R$5,"",1))</f>
        <v/>
      </c>
      <c r="AB2594" s="9" t="str">
        <f>IF(Search!$R$6="","",IF($BB2594&lt;Search!$R$6,"",1))</f>
        <v/>
      </c>
      <c r="AC2594" s="9" t="str">
        <f>IF(Search!$R$7="","",IF($BB2594&lt;Search!$R$7,"",1))</f>
        <v/>
      </c>
      <c r="AD2594" s="45" t="str">
        <f>IF(COUNTIF($A2594:$AC2594,"n")&gt;0,"",IF(SUM($A2594:$AC2594)=COUNTA(Search!$C$4:$C$8,Search!$F$4:$F$8,Search!$I$4:$I$6,Search!$I$8,Search!$L$4:$L$8,Search!$O$4:$O$8,Search!$R$4:$R$7,Search!$U$4:$U$7)-COUNTIF(Search!$C$4:$U$7,"n"),1+LARGE($AD$1:AD2593,1),""))</f>
        <v/>
      </c>
      <c r="AE2594" s="45" t="str">
        <f t="shared" si="127"/>
        <v/>
      </c>
      <c r="AF2594" s="45" t="str">
        <f>IF(AD2594="","",COUNTIF($AE$1:$AE2593,$AE2594)+RANK($AE2594,$AE$2:$AE$10540,1))</f>
        <v/>
      </c>
      <c r="AG2594" s="45" t="str">
        <f t="shared" si="128"/>
        <v/>
      </c>
      <c r="AH2594" s="45" t="str">
        <f>IF($AD2594="","",COUNTIF($AG$1:$AG2593,$AG2594)+RANK($AG2594,$AG$1:$AG$10539,0))</f>
        <v/>
      </c>
      <c r="AI2594" s="10" t="str">
        <f t="shared" si="129"/>
        <v>2015-16 Upper Deck Canvas #161 Anze Kopitar LAK    /   $3</v>
      </c>
      <c r="AJ2594" s="11">
        <v>2015</v>
      </c>
      <c r="AK2594" s="17">
        <v>16</v>
      </c>
      <c r="AL2594" s="12" t="s">
        <v>20</v>
      </c>
      <c r="AM2594" s="10">
        <v>161</v>
      </c>
      <c r="AN2594" s="12" t="s">
        <v>1182</v>
      </c>
      <c r="AO2594" s="29" t="s">
        <v>1924</v>
      </c>
      <c r="AP2594" s="9"/>
      <c r="AQ2594" s="9"/>
      <c r="AR2594" s="14" t="s">
        <v>2129</v>
      </c>
      <c r="AS2594" s="9"/>
      <c r="AT2594" s="9"/>
      <c r="AU2594" s="9"/>
      <c r="AV2594" s="13"/>
      <c r="AW2594" s="13"/>
      <c r="AX2594" s="9"/>
      <c r="AY2594" s="9"/>
      <c r="AZ2594" s="9"/>
      <c r="BA2594" s="33">
        <v>3</v>
      </c>
      <c r="BB2594" s="33"/>
      <c r="BC2594" s="36">
        <v>42860</v>
      </c>
      <c r="BD2594" s="12" t="s">
        <v>1772</v>
      </c>
    </row>
    <row r="2595" spans="1:56" s="12" customFormat="1" x14ac:dyDescent="0.2">
      <c r="A2595" s="9" t="str">
        <f>IF(Search!$C$5="","",IF(COUNTA(Inventory!$AP2595)=1,1,""))</f>
        <v/>
      </c>
      <c r="B2595" s="9" t="str">
        <f>IF(Search!$C$4="","",IF(ISNUMBER(SEARCH(Search!$C$4,$AR2595))=TRUE,1,""))</f>
        <v/>
      </c>
      <c r="C2595" s="9" t="str">
        <f>IF(Search!$C$6="x",IF(COUNTA($AQ2595)=1,1,"N"),IF(COUNTA($AQ2595)=1,"N",""))</f>
        <v/>
      </c>
      <c r="D2595" s="9" t="str">
        <f>IF(Search!$O$8="","",IF(ISNUMBER(SEARCH(Search!$O$8,$BD2595))=TRUE,1,""))</f>
        <v/>
      </c>
      <c r="E2595" s="9" t="str">
        <f>IF(Search!$C$7="","",IF(ISNUMBER(SEARCH(Search!$C$7,$AN2595))=TRUE,1,""))</f>
        <v/>
      </c>
      <c r="F2595" s="9" t="str">
        <f>IF(Search!$C$8="","",IF(ISNUMBER(SEARCH(Search!$C$8,$AO2595))=TRUE,1,""))</f>
        <v/>
      </c>
      <c r="G2595" s="9" t="str">
        <f>IF(Search!$F$4="","",IF(Inventory!$AJ2595&lt;Search!$F$4,"",1))</f>
        <v/>
      </c>
      <c r="H2595" s="9" t="str">
        <f>IF(Search!$F$5="","",IF(Inventory!$AJ2595&gt;Search!$F$5,"",1))</f>
        <v/>
      </c>
      <c r="I2595" s="9" t="str">
        <f>IF(Search!$F$7="","",IF(Search!$F$8="",IF(ISNUMBER(SEARCH(Search!$F$7,$AL2595))=TRUE,1,""),""))</f>
        <v/>
      </c>
      <c r="J2595" s="9" t="str">
        <f>IF($AL2595=Search!$F$8,1,"")</f>
        <v/>
      </c>
      <c r="K2595" s="9" t="str">
        <f>IF(Search!$I$4="","",IF(COUNTA($AS2595)=1,IF(Search!$I$4="N","N",1),""))</f>
        <v/>
      </c>
      <c r="L2595" s="9" t="str">
        <f>IF(Search!$I$5="","",IF($AS2595="RC",1,""))</f>
        <v/>
      </c>
      <c r="M2595" s="9" t="str">
        <f>IF(Search!$I$6="","",IF($AS2595="RCP",1,""))</f>
        <v/>
      </c>
      <c r="N2595" s="9" t="str">
        <f>IF(Search!$I$8="","",IF(COUNTA($AT2595)=1,IF(Search!$I$8="N","N",1),""))</f>
        <v/>
      </c>
      <c r="O2595" s="9" t="str">
        <f>IF(Search!$L$4="","",IF(COUNTA($AU2595)=1,IF(Search!$L$4="N","N",1),""))</f>
        <v/>
      </c>
      <c r="P2595" s="9" t="str">
        <f>IF(Search!$L$5="","",IF(ISNUMBER(SEARCH("Jersey",$AU2595))=TRUE,IF(Search!$L$5="N","N",1),""))</f>
        <v/>
      </c>
      <c r="Q2595" s="9" t="str">
        <f>IF(Search!$L$6="","",IF(ISNUMBER(SEARCH("Patch",$AU2595))=TRUE,IF(Search!$L$6="N","N",1),""))</f>
        <v/>
      </c>
      <c r="R2595" s="9" t="str">
        <f>IF(Search!$L$7="","",IF(ISNUMBER(SEARCH("Shield",$AU2595))=TRUE,IF(Search!$L$7="N","N",1),""))</f>
        <v/>
      </c>
      <c r="S2595" s="9" t="str">
        <f>IF(Search!$L$8="","",IF(ISNUMBER(SEARCH("Stick",$AU2595))=TRUE,IF(Search!$L$8="N","N",1),""))</f>
        <v/>
      </c>
      <c r="T2595" s="9" t="str">
        <f>IF(Search!$O$4="","",IF(COUNTA($AW2595)=1,IF(Search!$O$4="N","N",1),""))</f>
        <v/>
      </c>
      <c r="U2595" s="9" t="str">
        <f>IF(Search!$O$5="","",IF($AW2595="","",IF($AW2595&lt;Search!$O$5,"",1)))</f>
        <v/>
      </c>
      <c r="V2595" s="9" t="str">
        <f>IF(Search!$O$6="","",IF($AW2595="","",IF($AW2595&gt;Search!$O$6,"",1)))</f>
        <v/>
      </c>
      <c r="W2595" s="9" t="str">
        <f>IF(Search!$U$4="","",IF($AX2595="","",1))</f>
        <v/>
      </c>
      <c r="X2595" s="9" t="str">
        <f>IF(Search!$U$5="","",IF(ISNUMBER(SEARCH(Search!$U$5,$AX2595))=TRUE,IF(Search!$U$5="N","N",1),""))</f>
        <v/>
      </c>
      <c r="Y2595" s="9" t="str">
        <f>IF(Search!$U$6="","",IF($AY2595&lt;Search!$U$6,"",1))</f>
        <v/>
      </c>
      <c r="Z2595" s="9" t="str">
        <f>IF(Search!$R$4="","",IF(Inventory!$BA2595&lt;Search!$R$4,"",1))</f>
        <v/>
      </c>
      <c r="AA2595" s="9" t="str">
        <f>IF(Search!$R$5="","",IF($BA2595&gt;Search!$R$5,"",1))</f>
        <v/>
      </c>
      <c r="AB2595" s="9" t="str">
        <f>IF(Search!$R$6="","",IF($BB2595&lt;Search!$R$6,"",1))</f>
        <v/>
      </c>
      <c r="AC2595" s="9" t="str">
        <f>IF(Search!$R$7="","",IF($BB2595&lt;Search!$R$7,"",1))</f>
        <v/>
      </c>
      <c r="AD2595" s="45" t="str">
        <f>IF(COUNTIF($A2595:$AC2595,"n")&gt;0,"",IF(SUM($A2595:$AC2595)=COUNTA(Search!$C$4:$C$8,Search!$F$4:$F$8,Search!$I$4:$I$6,Search!$I$8,Search!$L$4:$L$8,Search!$O$4:$O$8,Search!$R$4:$R$7,Search!$U$4:$U$7)-COUNTIF(Search!$C$4:$U$7,"n"),1+LARGE($AD$1:AD2594,1),""))</f>
        <v/>
      </c>
      <c r="AE2595" s="45" t="str">
        <f t="shared" si="127"/>
        <v/>
      </c>
      <c r="AF2595" s="45" t="str">
        <f>IF(AD2595="","",COUNTIF($AE$1:$AE2594,$AE2595)+RANK($AE2595,$AE$2:$AE$10540,1))</f>
        <v/>
      </c>
      <c r="AG2595" s="45" t="str">
        <f t="shared" si="128"/>
        <v/>
      </c>
      <c r="AH2595" s="45" t="str">
        <f>IF($AD2595="","",COUNTIF($AG$1:$AG2594,$AG2595)+RANK($AG2595,$AG$1:$AG$10539,0))</f>
        <v/>
      </c>
      <c r="AI2595" s="10" t="str">
        <f t="shared" si="129"/>
        <v>2015-16 Upper Deck Canvas #162 Mikael Granlund MIN    /   $2</v>
      </c>
      <c r="AJ2595" s="11">
        <v>2015</v>
      </c>
      <c r="AK2595" s="17">
        <v>16</v>
      </c>
      <c r="AL2595" s="12" t="s">
        <v>20</v>
      </c>
      <c r="AM2595" s="10">
        <v>162</v>
      </c>
      <c r="AN2595" s="12" t="s">
        <v>1487</v>
      </c>
      <c r="AO2595" s="9" t="s">
        <v>1950</v>
      </c>
      <c r="AP2595" s="9"/>
      <c r="AQ2595" s="9"/>
      <c r="AR2595" s="14" t="s">
        <v>2129</v>
      </c>
      <c r="AS2595" s="9"/>
      <c r="AT2595" s="9"/>
      <c r="AU2595" s="9"/>
      <c r="AV2595" s="13"/>
      <c r="AW2595" s="13"/>
      <c r="AX2595" s="9"/>
      <c r="AY2595" s="9"/>
      <c r="AZ2595" s="9"/>
      <c r="BA2595" s="33">
        <v>2</v>
      </c>
      <c r="BB2595" s="33"/>
      <c r="BC2595" s="36">
        <v>42860</v>
      </c>
      <c r="BD2595" s="12" t="s">
        <v>1772</v>
      </c>
    </row>
    <row r="2596" spans="1:56" s="12" customFormat="1" x14ac:dyDescent="0.2">
      <c r="A2596" s="9" t="str">
        <f>IF(Search!$C$5="","",IF(COUNTA(Inventory!$AP2596)=1,1,""))</f>
        <v/>
      </c>
      <c r="B2596" s="9" t="str">
        <f>IF(Search!$C$4="","",IF(ISNUMBER(SEARCH(Search!$C$4,$AR2596))=TRUE,1,""))</f>
        <v/>
      </c>
      <c r="C2596" s="9" t="str">
        <f>IF(Search!$C$6="x",IF(COUNTA($AQ2596)=1,1,"N"),IF(COUNTA($AQ2596)=1,"N",""))</f>
        <v/>
      </c>
      <c r="D2596" s="9" t="str">
        <f>IF(Search!$O$8="","",IF(ISNUMBER(SEARCH(Search!$O$8,$BD2596))=TRUE,1,""))</f>
        <v/>
      </c>
      <c r="E2596" s="9" t="str">
        <f>IF(Search!$C$7="","",IF(ISNUMBER(SEARCH(Search!$C$7,$AN2596))=TRUE,1,""))</f>
        <v/>
      </c>
      <c r="F2596" s="9" t="str">
        <f>IF(Search!$C$8="","",IF(ISNUMBER(SEARCH(Search!$C$8,$AO2596))=TRUE,1,""))</f>
        <v/>
      </c>
      <c r="G2596" s="9" t="str">
        <f>IF(Search!$F$4="","",IF(Inventory!$AJ2596&lt;Search!$F$4,"",1))</f>
        <v/>
      </c>
      <c r="H2596" s="9" t="str">
        <f>IF(Search!$F$5="","",IF(Inventory!$AJ2596&gt;Search!$F$5,"",1))</f>
        <v/>
      </c>
      <c r="I2596" s="9" t="str">
        <f>IF(Search!$F$7="","",IF(Search!$F$8="",IF(ISNUMBER(SEARCH(Search!$F$7,$AL2596))=TRUE,1,""),""))</f>
        <v/>
      </c>
      <c r="J2596" s="9" t="str">
        <f>IF($AL2596=Search!$F$8,1,"")</f>
        <v/>
      </c>
      <c r="K2596" s="9" t="str">
        <f>IF(Search!$I$4="","",IF(COUNTA($AS2596)=1,IF(Search!$I$4="N","N",1),""))</f>
        <v/>
      </c>
      <c r="L2596" s="9" t="str">
        <f>IF(Search!$I$5="","",IF($AS2596="RC",1,""))</f>
        <v/>
      </c>
      <c r="M2596" s="9" t="str">
        <f>IF(Search!$I$6="","",IF($AS2596="RCP",1,""))</f>
        <v/>
      </c>
      <c r="N2596" s="9" t="str">
        <f>IF(Search!$I$8="","",IF(COUNTA($AT2596)=1,IF(Search!$I$8="N","N",1),""))</f>
        <v/>
      </c>
      <c r="O2596" s="9" t="str">
        <f>IF(Search!$L$4="","",IF(COUNTA($AU2596)=1,IF(Search!$L$4="N","N",1),""))</f>
        <v/>
      </c>
      <c r="P2596" s="9" t="str">
        <f>IF(Search!$L$5="","",IF(ISNUMBER(SEARCH("Jersey",$AU2596))=TRUE,IF(Search!$L$5="N","N",1),""))</f>
        <v/>
      </c>
      <c r="Q2596" s="9" t="str">
        <f>IF(Search!$L$6="","",IF(ISNUMBER(SEARCH("Patch",$AU2596))=TRUE,IF(Search!$L$6="N","N",1),""))</f>
        <v/>
      </c>
      <c r="R2596" s="9" t="str">
        <f>IF(Search!$L$7="","",IF(ISNUMBER(SEARCH("Shield",$AU2596))=TRUE,IF(Search!$L$7="N","N",1),""))</f>
        <v/>
      </c>
      <c r="S2596" s="9" t="str">
        <f>IF(Search!$L$8="","",IF(ISNUMBER(SEARCH("Stick",$AU2596))=TRUE,IF(Search!$L$8="N","N",1),""))</f>
        <v/>
      </c>
      <c r="T2596" s="9" t="str">
        <f>IF(Search!$O$4="","",IF(COUNTA($AW2596)=1,IF(Search!$O$4="N","N",1),""))</f>
        <v/>
      </c>
      <c r="U2596" s="9" t="str">
        <f>IF(Search!$O$5="","",IF($AW2596="","",IF($AW2596&lt;Search!$O$5,"",1)))</f>
        <v/>
      </c>
      <c r="V2596" s="9" t="str">
        <f>IF(Search!$O$6="","",IF($AW2596="","",IF($AW2596&gt;Search!$O$6,"",1)))</f>
        <v/>
      </c>
      <c r="W2596" s="9" t="str">
        <f>IF(Search!$U$4="","",IF($AX2596="","",1))</f>
        <v/>
      </c>
      <c r="X2596" s="9" t="str">
        <f>IF(Search!$U$5="","",IF(ISNUMBER(SEARCH(Search!$U$5,$AX2596))=TRUE,IF(Search!$U$5="N","N",1),""))</f>
        <v/>
      </c>
      <c r="Y2596" s="9" t="str">
        <f>IF(Search!$U$6="","",IF($AY2596&lt;Search!$U$6,"",1))</f>
        <v/>
      </c>
      <c r="Z2596" s="9" t="str">
        <f>IF(Search!$R$4="","",IF(Inventory!$BA2596&lt;Search!$R$4,"",1))</f>
        <v/>
      </c>
      <c r="AA2596" s="9" t="str">
        <f>IF(Search!$R$5="","",IF($BA2596&gt;Search!$R$5,"",1))</f>
        <v/>
      </c>
      <c r="AB2596" s="9" t="str">
        <f>IF(Search!$R$6="","",IF($BB2596&lt;Search!$R$6,"",1))</f>
        <v/>
      </c>
      <c r="AC2596" s="9" t="str">
        <f>IF(Search!$R$7="","",IF($BB2596&lt;Search!$R$7,"",1))</f>
        <v/>
      </c>
      <c r="AD2596" s="45" t="str">
        <f>IF(COUNTIF($A2596:$AC2596,"n")&gt;0,"",IF(SUM($A2596:$AC2596)=COUNTA(Search!$C$4:$C$8,Search!$F$4:$F$8,Search!$I$4:$I$6,Search!$I$8,Search!$L$4:$L$8,Search!$O$4:$O$8,Search!$R$4:$R$7,Search!$U$4:$U$7)-COUNTIF(Search!$C$4:$U$7,"n"),1+LARGE($AD$1:AD2595,1),""))</f>
        <v/>
      </c>
      <c r="AE2596" s="45" t="str">
        <f t="shared" si="127"/>
        <v/>
      </c>
      <c r="AF2596" s="45" t="str">
        <f>IF(AD2596="","",COUNTIF($AE$1:$AE2595,$AE2596)+RANK($AE2596,$AE$2:$AE$10540,1))</f>
        <v/>
      </c>
      <c r="AG2596" s="45" t="str">
        <f t="shared" si="128"/>
        <v/>
      </c>
      <c r="AH2596" s="45" t="str">
        <f>IF($AD2596="","",COUNTIF($AG$1:$AG2595,$AG2596)+RANK($AG2596,$AG$1:$AG$10539,0))</f>
        <v/>
      </c>
      <c r="AI2596" s="10" t="str">
        <f t="shared" si="129"/>
        <v>2015-16 Upper Deck Canvas #163 Devan Dubnyk MIN    /   $2.5</v>
      </c>
      <c r="AJ2596" s="11">
        <v>2015</v>
      </c>
      <c r="AK2596" s="17">
        <v>16</v>
      </c>
      <c r="AL2596" s="12" t="s">
        <v>20</v>
      </c>
      <c r="AM2596" s="10">
        <v>163</v>
      </c>
      <c r="AN2596" s="12" t="s">
        <v>1721</v>
      </c>
      <c r="AO2596" s="9" t="s">
        <v>1950</v>
      </c>
      <c r="AP2596" s="9"/>
      <c r="AQ2596" s="9"/>
      <c r="AR2596" s="14" t="s">
        <v>2129</v>
      </c>
      <c r="AS2596" s="9"/>
      <c r="AT2596" s="9"/>
      <c r="AU2596" s="9"/>
      <c r="AV2596" s="13"/>
      <c r="AW2596" s="13"/>
      <c r="AX2596" s="9"/>
      <c r="AY2596" s="9"/>
      <c r="AZ2596" s="9"/>
      <c r="BA2596" s="33">
        <v>2.5</v>
      </c>
      <c r="BB2596" s="33"/>
      <c r="BC2596" s="36">
        <v>42860</v>
      </c>
      <c r="BD2596" s="12" t="s">
        <v>1771</v>
      </c>
    </row>
    <row r="2597" spans="1:56" s="12" customFormat="1" x14ac:dyDescent="0.2">
      <c r="A2597" s="9" t="str">
        <f>IF(Search!$C$5="","",IF(COUNTA(Inventory!$AP2597)=1,1,""))</f>
        <v/>
      </c>
      <c r="B2597" s="9" t="str">
        <f>IF(Search!$C$4="","",IF(ISNUMBER(SEARCH(Search!$C$4,$AR2597))=TRUE,1,""))</f>
        <v/>
      </c>
      <c r="C2597" s="9" t="str">
        <f>IF(Search!$C$6="x",IF(COUNTA($AQ2597)=1,1,"N"),IF(COUNTA($AQ2597)=1,"N",""))</f>
        <v/>
      </c>
      <c r="D2597" s="9" t="str">
        <f>IF(Search!$O$8="","",IF(ISNUMBER(SEARCH(Search!$O$8,$BD2597))=TRUE,1,""))</f>
        <v/>
      </c>
      <c r="E2597" s="9" t="str">
        <f>IF(Search!$C$7="","",IF(ISNUMBER(SEARCH(Search!$C$7,$AN2597))=TRUE,1,""))</f>
        <v/>
      </c>
      <c r="F2597" s="9" t="str">
        <f>IF(Search!$C$8="","",IF(ISNUMBER(SEARCH(Search!$C$8,$AO2597))=TRUE,1,""))</f>
        <v/>
      </c>
      <c r="G2597" s="9" t="str">
        <f>IF(Search!$F$4="","",IF(Inventory!$AJ2597&lt;Search!$F$4,"",1))</f>
        <v/>
      </c>
      <c r="H2597" s="9" t="str">
        <f>IF(Search!$F$5="","",IF(Inventory!$AJ2597&gt;Search!$F$5,"",1))</f>
        <v/>
      </c>
      <c r="I2597" s="9" t="str">
        <f>IF(Search!$F$7="","",IF(Search!$F$8="",IF(ISNUMBER(SEARCH(Search!$F$7,$AL2597))=TRUE,1,""),""))</f>
        <v/>
      </c>
      <c r="J2597" s="9" t="str">
        <f>IF($AL2597=Search!$F$8,1,"")</f>
        <v/>
      </c>
      <c r="K2597" s="9" t="str">
        <f>IF(Search!$I$4="","",IF(COUNTA($AS2597)=1,IF(Search!$I$4="N","N",1),""))</f>
        <v/>
      </c>
      <c r="L2597" s="9" t="str">
        <f>IF(Search!$I$5="","",IF($AS2597="RC",1,""))</f>
        <v/>
      </c>
      <c r="M2597" s="9" t="str">
        <f>IF(Search!$I$6="","",IF($AS2597="RCP",1,""))</f>
        <v/>
      </c>
      <c r="N2597" s="9" t="str">
        <f>IF(Search!$I$8="","",IF(COUNTA($AT2597)=1,IF(Search!$I$8="N","N",1),""))</f>
        <v/>
      </c>
      <c r="O2597" s="9" t="str">
        <f>IF(Search!$L$4="","",IF(COUNTA($AU2597)=1,IF(Search!$L$4="N","N",1),""))</f>
        <v/>
      </c>
      <c r="P2597" s="9" t="str">
        <f>IF(Search!$L$5="","",IF(ISNUMBER(SEARCH("Jersey",$AU2597))=TRUE,IF(Search!$L$5="N","N",1),""))</f>
        <v/>
      </c>
      <c r="Q2597" s="9" t="str">
        <f>IF(Search!$L$6="","",IF(ISNUMBER(SEARCH("Patch",$AU2597))=TRUE,IF(Search!$L$6="N","N",1),""))</f>
        <v/>
      </c>
      <c r="R2597" s="9" t="str">
        <f>IF(Search!$L$7="","",IF(ISNUMBER(SEARCH("Shield",$AU2597))=TRUE,IF(Search!$L$7="N","N",1),""))</f>
        <v/>
      </c>
      <c r="S2597" s="9" t="str">
        <f>IF(Search!$L$8="","",IF(ISNUMBER(SEARCH("Stick",$AU2597))=TRUE,IF(Search!$L$8="N","N",1),""))</f>
        <v/>
      </c>
      <c r="T2597" s="9" t="str">
        <f>IF(Search!$O$4="","",IF(COUNTA($AW2597)=1,IF(Search!$O$4="N","N",1),""))</f>
        <v/>
      </c>
      <c r="U2597" s="9" t="str">
        <f>IF(Search!$O$5="","",IF($AW2597="","",IF($AW2597&lt;Search!$O$5,"",1)))</f>
        <v/>
      </c>
      <c r="V2597" s="9" t="str">
        <f>IF(Search!$O$6="","",IF($AW2597="","",IF($AW2597&gt;Search!$O$6,"",1)))</f>
        <v/>
      </c>
      <c r="W2597" s="9" t="str">
        <f>IF(Search!$U$4="","",IF($AX2597="","",1))</f>
        <v/>
      </c>
      <c r="X2597" s="9" t="str">
        <f>IF(Search!$U$5="","",IF(ISNUMBER(SEARCH(Search!$U$5,$AX2597))=TRUE,IF(Search!$U$5="N","N",1),""))</f>
        <v/>
      </c>
      <c r="Y2597" s="9" t="str">
        <f>IF(Search!$U$6="","",IF($AY2597&lt;Search!$U$6,"",1))</f>
        <v/>
      </c>
      <c r="Z2597" s="9" t="str">
        <f>IF(Search!$R$4="","",IF(Inventory!$BA2597&lt;Search!$R$4,"",1))</f>
        <v/>
      </c>
      <c r="AA2597" s="9" t="str">
        <f>IF(Search!$R$5="","",IF($BA2597&gt;Search!$R$5,"",1))</f>
        <v/>
      </c>
      <c r="AB2597" s="9" t="str">
        <f>IF(Search!$R$6="","",IF($BB2597&lt;Search!$R$6,"",1))</f>
        <v/>
      </c>
      <c r="AC2597" s="9" t="str">
        <f>IF(Search!$R$7="","",IF($BB2597&lt;Search!$R$7,"",1))</f>
        <v/>
      </c>
      <c r="AD2597" s="45" t="str">
        <f>IF(COUNTIF($A2597:$AC2597,"n")&gt;0,"",IF(SUM($A2597:$AC2597)=COUNTA(Search!$C$4:$C$8,Search!$F$4:$F$8,Search!$I$4:$I$6,Search!$I$8,Search!$L$4:$L$8,Search!$O$4:$O$8,Search!$R$4:$R$7,Search!$U$4:$U$7)-COUNTIF(Search!$C$4:$U$7,"n"),1+LARGE($AD$1:AD2596,1),""))</f>
        <v/>
      </c>
      <c r="AE2597" s="45" t="str">
        <f t="shared" si="127"/>
        <v/>
      </c>
      <c r="AF2597" s="45" t="str">
        <f>IF(AD2597="","",COUNTIF($AE$1:$AE2596,$AE2597)+RANK($AE2597,$AE$2:$AE$10540,1))</f>
        <v/>
      </c>
      <c r="AG2597" s="45" t="str">
        <f t="shared" si="128"/>
        <v/>
      </c>
      <c r="AH2597" s="45" t="str">
        <f>IF($AD2597="","",COUNTIF($AG$1:$AG2596,$AG2597)+RANK($AG2597,$AG$1:$AG$10539,0))</f>
        <v/>
      </c>
      <c r="AI2597" s="10" t="str">
        <f t="shared" si="129"/>
        <v>2015-16 Upper Deck Canvas #164 Mikko Koivu MIN    /   $2</v>
      </c>
      <c r="AJ2597" s="11">
        <v>2015</v>
      </c>
      <c r="AK2597" s="17">
        <v>16</v>
      </c>
      <c r="AL2597" s="12" t="s">
        <v>20</v>
      </c>
      <c r="AM2597" s="10">
        <v>164</v>
      </c>
      <c r="AN2597" s="12" t="s">
        <v>1156</v>
      </c>
      <c r="AO2597" s="9" t="s">
        <v>1950</v>
      </c>
      <c r="AP2597" s="9"/>
      <c r="AQ2597" s="9"/>
      <c r="AR2597" s="14" t="s">
        <v>2129</v>
      </c>
      <c r="AS2597" s="9"/>
      <c r="AT2597" s="9"/>
      <c r="AU2597" s="9"/>
      <c r="AV2597" s="13"/>
      <c r="AW2597" s="13"/>
      <c r="AX2597" s="9"/>
      <c r="AY2597" s="9"/>
      <c r="AZ2597" s="9"/>
      <c r="BA2597" s="33">
        <v>2</v>
      </c>
      <c r="BB2597" s="33"/>
      <c r="BC2597" s="36">
        <v>42860</v>
      </c>
      <c r="BD2597" s="12" t="s">
        <v>1772</v>
      </c>
    </row>
    <row r="2598" spans="1:56" s="12" customFormat="1" x14ac:dyDescent="0.2">
      <c r="A2598" s="9" t="str">
        <f>IF(Search!$C$5="","",IF(COUNTA(Inventory!$AP2598)=1,1,""))</f>
        <v/>
      </c>
      <c r="B2598" s="9" t="str">
        <f>IF(Search!$C$4="","",IF(ISNUMBER(SEARCH(Search!$C$4,$AR2598))=TRUE,1,""))</f>
        <v/>
      </c>
      <c r="C2598" s="9" t="str">
        <f>IF(Search!$C$6="x",IF(COUNTA($AQ2598)=1,1,"N"),IF(COUNTA($AQ2598)=1,"N",""))</f>
        <v/>
      </c>
      <c r="D2598" s="9" t="str">
        <f>IF(Search!$O$8="","",IF(ISNUMBER(SEARCH(Search!$O$8,$BD2598))=TRUE,1,""))</f>
        <v/>
      </c>
      <c r="E2598" s="9" t="str">
        <f>IF(Search!$C$7="","",IF(ISNUMBER(SEARCH(Search!$C$7,$AN2598))=TRUE,1,""))</f>
        <v/>
      </c>
      <c r="F2598" s="9" t="str">
        <f>IF(Search!$C$8="","",IF(ISNUMBER(SEARCH(Search!$C$8,$AO2598))=TRUE,1,""))</f>
        <v/>
      </c>
      <c r="G2598" s="9" t="str">
        <f>IF(Search!$F$4="","",IF(Inventory!$AJ2598&lt;Search!$F$4,"",1))</f>
        <v/>
      </c>
      <c r="H2598" s="9" t="str">
        <f>IF(Search!$F$5="","",IF(Inventory!$AJ2598&gt;Search!$F$5,"",1))</f>
        <v/>
      </c>
      <c r="I2598" s="9" t="str">
        <f>IF(Search!$F$7="","",IF(Search!$F$8="",IF(ISNUMBER(SEARCH(Search!$F$7,$AL2598))=TRUE,1,""),""))</f>
        <v/>
      </c>
      <c r="J2598" s="9" t="str">
        <f>IF($AL2598=Search!$F$8,1,"")</f>
        <v/>
      </c>
      <c r="K2598" s="9" t="str">
        <f>IF(Search!$I$4="","",IF(COUNTA($AS2598)=1,IF(Search!$I$4="N","N",1),""))</f>
        <v/>
      </c>
      <c r="L2598" s="9" t="str">
        <f>IF(Search!$I$5="","",IF($AS2598="RC",1,""))</f>
        <v/>
      </c>
      <c r="M2598" s="9" t="str">
        <f>IF(Search!$I$6="","",IF($AS2598="RCP",1,""))</f>
        <v/>
      </c>
      <c r="N2598" s="9" t="str">
        <f>IF(Search!$I$8="","",IF(COUNTA($AT2598)=1,IF(Search!$I$8="N","N",1),""))</f>
        <v/>
      </c>
      <c r="O2598" s="9" t="str">
        <f>IF(Search!$L$4="","",IF(COUNTA($AU2598)=1,IF(Search!$L$4="N","N",1),""))</f>
        <v/>
      </c>
      <c r="P2598" s="9" t="str">
        <f>IF(Search!$L$5="","",IF(ISNUMBER(SEARCH("Jersey",$AU2598))=TRUE,IF(Search!$L$5="N","N",1),""))</f>
        <v/>
      </c>
      <c r="Q2598" s="9" t="str">
        <f>IF(Search!$L$6="","",IF(ISNUMBER(SEARCH("Patch",$AU2598))=TRUE,IF(Search!$L$6="N","N",1),""))</f>
        <v/>
      </c>
      <c r="R2598" s="9" t="str">
        <f>IF(Search!$L$7="","",IF(ISNUMBER(SEARCH("Shield",$AU2598))=TRUE,IF(Search!$L$7="N","N",1),""))</f>
        <v/>
      </c>
      <c r="S2598" s="9" t="str">
        <f>IF(Search!$L$8="","",IF(ISNUMBER(SEARCH("Stick",$AU2598))=TRUE,IF(Search!$L$8="N","N",1),""))</f>
        <v/>
      </c>
      <c r="T2598" s="9" t="str">
        <f>IF(Search!$O$4="","",IF(COUNTA($AW2598)=1,IF(Search!$O$4="N","N",1),""))</f>
        <v/>
      </c>
      <c r="U2598" s="9" t="str">
        <f>IF(Search!$O$5="","",IF($AW2598="","",IF($AW2598&lt;Search!$O$5,"",1)))</f>
        <v/>
      </c>
      <c r="V2598" s="9" t="str">
        <f>IF(Search!$O$6="","",IF($AW2598="","",IF($AW2598&gt;Search!$O$6,"",1)))</f>
        <v/>
      </c>
      <c r="W2598" s="9" t="str">
        <f>IF(Search!$U$4="","",IF($AX2598="","",1))</f>
        <v/>
      </c>
      <c r="X2598" s="9" t="str">
        <f>IF(Search!$U$5="","",IF(ISNUMBER(SEARCH(Search!$U$5,$AX2598))=TRUE,IF(Search!$U$5="N","N",1),""))</f>
        <v/>
      </c>
      <c r="Y2598" s="9" t="str">
        <f>IF(Search!$U$6="","",IF($AY2598&lt;Search!$U$6,"",1))</f>
        <v/>
      </c>
      <c r="Z2598" s="9" t="str">
        <f>IF(Search!$R$4="","",IF(Inventory!$BA2598&lt;Search!$R$4,"",1))</f>
        <v/>
      </c>
      <c r="AA2598" s="9" t="str">
        <f>IF(Search!$R$5="","",IF($BA2598&gt;Search!$R$5,"",1))</f>
        <v/>
      </c>
      <c r="AB2598" s="9" t="str">
        <f>IF(Search!$R$6="","",IF($BB2598&lt;Search!$R$6,"",1))</f>
        <v/>
      </c>
      <c r="AC2598" s="9" t="str">
        <f>IF(Search!$R$7="","",IF($BB2598&lt;Search!$R$7,"",1))</f>
        <v/>
      </c>
      <c r="AD2598" s="45" t="str">
        <f>IF(COUNTIF($A2598:$AC2598,"n")&gt;0,"",IF(SUM($A2598:$AC2598)=COUNTA(Search!$C$4:$C$8,Search!$F$4:$F$8,Search!$I$4:$I$6,Search!$I$8,Search!$L$4:$L$8,Search!$O$4:$O$8,Search!$R$4:$R$7,Search!$U$4:$U$7)-COUNTIF(Search!$C$4:$U$7,"n"),1+LARGE($AD$1:AD2597,1),""))</f>
        <v/>
      </c>
      <c r="AE2598" s="45" t="str">
        <f t="shared" si="127"/>
        <v/>
      </c>
      <c r="AF2598" s="45" t="str">
        <f>IF(AD2598="","",COUNTIF($AE$1:$AE2597,$AE2598)+RANK($AE2598,$AE$2:$AE$10540,1))</f>
        <v/>
      </c>
      <c r="AG2598" s="45" t="str">
        <f t="shared" si="128"/>
        <v/>
      </c>
      <c r="AH2598" s="45" t="str">
        <f>IF($AD2598="","",COUNTIF($AG$1:$AG2597,$AG2598)+RANK($AG2598,$AG$1:$AG$10539,0))</f>
        <v/>
      </c>
      <c r="AI2598" s="10" t="str">
        <f t="shared" si="129"/>
        <v>2015-16 Upper Deck Canvas #165 Jason Pominville MIN    /   $2</v>
      </c>
      <c r="AJ2598" s="11">
        <v>2015</v>
      </c>
      <c r="AK2598" s="17">
        <v>16</v>
      </c>
      <c r="AL2598" s="12" t="s">
        <v>20</v>
      </c>
      <c r="AM2598" s="10">
        <v>165</v>
      </c>
      <c r="AN2598" s="12" t="s">
        <v>1722</v>
      </c>
      <c r="AO2598" s="9" t="s">
        <v>1950</v>
      </c>
      <c r="AP2598" s="9"/>
      <c r="AQ2598" s="9"/>
      <c r="AR2598" s="14" t="s">
        <v>2129</v>
      </c>
      <c r="AS2598" s="9"/>
      <c r="AT2598" s="9"/>
      <c r="AU2598" s="9"/>
      <c r="AV2598" s="13"/>
      <c r="AW2598" s="13"/>
      <c r="AX2598" s="9"/>
      <c r="AY2598" s="9"/>
      <c r="AZ2598" s="9"/>
      <c r="BA2598" s="33">
        <v>2</v>
      </c>
      <c r="BB2598" s="33"/>
      <c r="BC2598" s="36">
        <v>42860</v>
      </c>
      <c r="BD2598" s="12" t="s">
        <v>1772</v>
      </c>
    </row>
    <row r="2599" spans="1:56" s="12" customFormat="1" x14ac:dyDescent="0.2">
      <c r="A2599" s="9" t="str">
        <f>IF(Search!$C$5="","",IF(COUNTA(Inventory!$AP2599)=1,1,""))</f>
        <v/>
      </c>
      <c r="B2599" s="9" t="str">
        <f>IF(Search!$C$4="","",IF(ISNUMBER(SEARCH(Search!$C$4,$AR2599))=TRUE,1,""))</f>
        <v/>
      </c>
      <c r="C2599" s="9" t="str">
        <f>IF(Search!$C$6="x",IF(COUNTA($AQ2599)=1,1,"N"),IF(COUNTA($AQ2599)=1,"N",""))</f>
        <v/>
      </c>
      <c r="D2599" s="9" t="str">
        <f>IF(Search!$O$8="","",IF(ISNUMBER(SEARCH(Search!$O$8,$BD2599))=TRUE,1,""))</f>
        <v/>
      </c>
      <c r="E2599" s="9" t="str">
        <f>IF(Search!$C$7="","",IF(ISNUMBER(SEARCH(Search!$C$7,$AN2599))=TRUE,1,""))</f>
        <v/>
      </c>
      <c r="F2599" s="9" t="str">
        <f>IF(Search!$C$8="","",IF(ISNUMBER(SEARCH(Search!$C$8,$AO2599))=TRUE,1,""))</f>
        <v/>
      </c>
      <c r="G2599" s="9" t="str">
        <f>IF(Search!$F$4="","",IF(Inventory!$AJ2599&lt;Search!$F$4,"",1))</f>
        <v/>
      </c>
      <c r="H2599" s="9" t="str">
        <f>IF(Search!$F$5="","",IF(Inventory!$AJ2599&gt;Search!$F$5,"",1))</f>
        <v/>
      </c>
      <c r="I2599" s="9" t="str">
        <f>IF(Search!$F$7="","",IF(Search!$F$8="",IF(ISNUMBER(SEARCH(Search!$F$7,$AL2599))=TRUE,1,""),""))</f>
        <v/>
      </c>
      <c r="J2599" s="9" t="str">
        <f>IF($AL2599=Search!$F$8,1,"")</f>
        <v/>
      </c>
      <c r="K2599" s="9" t="str">
        <f>IF(Search!$I$4="","",IF(COUNTA($AS2599)=1,IF(Search!$I$4="N","N",1),""))</f>
        <v/>
      </c>
      <c r="L2599" s="9" t="str">
        <f>IF(Search!$I$5="","",IF($AS2599="RC",1,""))</f>
        <v/>
      </c>
      <c r="M2599" s="9" t="str">
        <f>IF(Search!$I$6="","",IF($AS2599="RCP",1,""))</f>
        <v/>
      </c>
      <c r="N2599" s="9" t="str">
        <f>IF(Search!$I$8="","",IF(COUNTA($AT2599)=1,IF(Search!$I$8="N","N",1),""))</f>
        <v/>
      </c>
      <c r="O2599" s="9" t="str">
        <f>IF(Search!$L$4="","",IF(COUNTA($AU2599)=1,IF(Search!$L$4="N","N",1),""))</f>
        <v/>
      </c>
      <c r="P2599" s="9" t="str">
        <f>IF(Search!$L$5="","",IF(ISNUMBER(SEARCH("Jersey",$AU2599))=TRUE,IF(Search!$L$5="N","N",1),""))</f>
        <v/>
      </c>
      <c r="Q2599" s="9" t="str">
        <f>IF(Search!$L$6="","",IF(ISNUMBER(SEARCH("Patch",$AU2599))=TRUE,IF(Search!$L$6="N","N",1),""))</f>
        <v/>
      </c>
      <c r="R2599" s="9" t="str">
        <f>IF(Search!$L$7="","",IF(ISNUMBER(SEARCH("Shield",$AU2599))=TRUE,IF(Search!$L$7="N","N",1),""))</f>
        <v/>
      </c>
      <c r="S2599" s="9" t="str">
        <f>IF(Search!$L$8="","",IF(ISNUMBER(SEARCH("Stick",$AU2599))=TRUE,IF(Search!$L$8="N","N",1),""))</f>
        <v/>
      </c>
      <c r="T2599" s="9" t="str">
        <f>IF(Search!$O$4="","",IF(COUNTA($AW2599)=1,IF(Search!$O$4="N","N",1),""))</f>
        <v/>
      </c>
      <c r="U2599" s="9" t="str">
        <f>IF(Search!$O$5="","",IF($AW2599="","",IF($AW2599&lt;Search!$O$5,"",1)))</f>
        <v/>
      </c>
      <c r="V2599" s="9" t="str">
        <f>IF(Search!$O$6="","",IF($AW2599="","",IF($AW2599&gt;Search!$O$6,"",1)))</f>
        <v/>
      </c>
      <c r="W2599" s="9" t="str">
        <f>IF(Search!$U$4="","",IF($AX2599="","",1))</f>
        <v/>
      </c>
      <c r="X2599" s="9" t="str">
        <f>IF(Search!$U$5="","",IF(ISNUMBER(SEARCH(Search!$U$5,$AX2599))=TRUE,IF(Search!$U$5="N","N",1),""))</f>
        <v/>
      </c>
      <c r="Y2599" s="9" t="str">
        <f>IF(Search!$U$6="","",IF($AY2599&lt;Search!$U$6,"",1))</f>
        <v/>
      </c>
      <c r="Z2599" s="9" t="str">
        <f>IF(Search!$R$4="","",IF(Inventory!$BA2599&lt;Search!$R$4,"",1))</f>
        <v/>
      </c>
      <c r="AA2599" s="9" t="str">
        <f>IF(Search!$R$5="","",IF($BA2599&gt;Search!$R$5,"",1))</f>
        <v/>
      </c>
      <c r="AB2599" s="9" t="str">
        <f>IF(Search!$R$6="","",IF($BB2599&lt;Search!$R$6,"",1))</f>
        <v/>
      </c>
      <c r="AC2599" s="9" t="str">
        <f>IF(Search!$R$7="","",IF($BB2599&lt;Search!$R$7,"",1))</f>
        <v/>
      </c>
      <c r="AD2599" s="45" t="str">
        <f>IF(COUNTIF($A2599:$AC2599,"n")&gt;0,"",IF(SUM($A2599:$AC2599)=COUNTA(Search!$C$4:$C$8,Search!$F$4:$F$8,Search!$I$4:$I$6,Search!$I$8,Search!$L$4:$L$8,Search!$O$4:$O$8,Search!$R$4:$R$7,Search!$U$4:$U$7)-COUNTIF(Search!$C$4:$U$7,"n"),1+LARGE($AD$1:AD2598,1),""))</f>
        <v/>
      </c>
      <c r="AE2599" s="45" t="str">
        <f t="shared" si="127"/>
        <v/>
      </c>
      <c r="AF2599" s="45" t="str">
        <f>IF(AD2599="","",COUNTIF($AE$1:$AE2598,$AE2599)+RANK($AE2599,$AE$2:$AE$10540,1))</f>
        <v/>
      </c>
      <c r="AG2599" s="45" t="str">
        <f t="shared" si="128"/>
        <v/>
      </c>
      <c r="AH2599" s="45" t="str">
        <f>IF($AD2599="","",COUNTIF($AG$1:$AG2598,$AG2599)+RANK($AG2599,$AG$1:$AG$10539,0))</f>
        <v/>
      </c>
      <c r="AI2599" s="10" t="str">
        <f t="shared" si="129"/>
        <v>2015-16 Upper Deck Canvas #166 P.K. Subban MTL    /   $2.5</v>
      </c>
      <c r="AJ2599" s="11">
        <v>2015</v>
      </c>
      <c r="AK2599" s="17">
        <v>16</v>
      </c>
      <c r="AL2599" s="12" t="s">
        <v>20</v>
      </c>
      <c r="AM2599" s="10">
        <v>166</v>
      </c>
      <c r="AN2599" s="12" t="s">
        <v>1417</v>
      </c>
      <c r="AO2599" s="9" t="s">
        <v>1911</v>
      </c>
      <c r="AP2599" s="9"/>
      <c r="AQ2599" s="9"/>
      <c r="AR2599" s="14" t="s">
        <v>2129</v>
      </c>
      <c r="AS2599" s="9"/>
      <c r="AT2599" s="9"/>
      <c r="AU2599" s="9"/>
      <c r="AV2599" s="13"/>
      <c r="AW2599" s="13"/>
      <c r="AX2599" s="9"/>
      <c r="AY2599" s="9"/>
      <c r="AZ2599" s="9"/>
      <c r="BA2599" s="33">
        <v>2.5</v>
      </c>
      <c r="BB2599" s="33"/>
      <c r="BC2599" s="36">
        <v>42860</v>
      </c>
      <c r="BD2599" s="12" t="s">
        <v>1772</v>
      </c>
    </row>
    <row r="2600" spans="1:56" s="12" customFormat="1" x14ac:dyDescent="0.2">
      <c r="A2600" s="9" t="str">
        <f>IF(Search!$C$5="","",IF(COUNTA(Inventory!$AP2600)=1,1,""))</f>
        <v/>
      </c>
      <c r="B2600" s="9" t="str">
        <f>IF(Search!$C$4="","",IF(ISNUMBER(SEARCH(Search!$C$4,$AR2600))=TRUE,1,""))</f>
        <v/>
      </c>
      <c r="C2600" s="9" t="str">
        <f>IF(Search!$C$6="x",IF(COUNTA($AQ2600)=1,1,"N"),IF(COUNTA($AQ2600)=1,"N",""))</f>
        <v/>
      </c>
      <c r="D2600" s="9" t="str">
        <f>IF(Search!$O$8="","",IF(ISNUMBER(SEARCH(Search!$O$8,$BD2600))=TRUE,1,""))</f>
        <v/>
      </c>
      <c r="E2600" s="9" t="str">
        <f>IF(Search!$C$7="","",IF(ISNUMBER(SEARCH(Search!$C$7,$AN2600))=TRUE,1,""))</f>
        <v/>
      </c>
      <c r="F2600" s="9" t="str">
        <f>IF(Search!$C$8="","",IF(ISNUMBER(SEARCH(Search!$C$8,$AO2600))=TRUE,1,""))</f>
        <v/>
      </c>
      <c r="G2600" s="9" t="str">
        <f>IF(Search!$F$4="","",IF(Inventory!$AJ2600&lt;Search!$F$4,"",1))</f>
        <v/>
      </c>
      <c r="H2600" s="9" t="str">
        <f>IF(Search!$F$5="","",IF(Inventory!$AJ2600&gt;Search!$F$5,"",1))</f>
        <v/>
      </c>
      <c r="I2600" s="9" t="str">
        <f>IF(Search!$F$7="","",IF(Search!$F$8="",IF(ISNUMBER(SEARCH(Search!$F$7,$AL2600))=TRUE,1,""),""))</f>
        <v/>
      </c>
      <c r="J2600" s="9" t="str">
        <f>IF($AL2600=Search!$F$8,1,"")</f>
        <v/>
      </c>
      <c r="K2600" s="9" t="str">
        <f>IF(Search!$I$4="","",IF(COUNTA($AS2600)=1,IF(Search!$I$4="N","N",1),""))</f>
        <v/>
      </c>
      <c r="L2600" s="9" t="str">
        <f>IF(Search!$I$5="","",IF($AS2600="RC",1,""))</f>
        <v/>
      </c>
      <c r="M2600" s="9" t="str">
        <f>IF(Search!$I$6="","",IF($AS2600="RCP",1,""))</f>
        <v/>
      </c>
      <c r="N2600" s="9" t="str">
        <f>IF(Search!$I$8="","",IF(COUNTA($AT2600)=1,IF(Search!$I$8="N","N",1),""))</f>
        <v/>
      </c>
      <c r="O2600" s="9" t="str">
        <f>IF(Search!$L$4="","",IF(COUNTA($AU2600)=1,IF(Search!$L$4="N","N",1),""))</f>
        <v/>
      </c>
      <c r="P2600" s="9" t="str">
        <f>IF(Search!$L$5="","",IF(ISNUMBER(SEARCH("Jersey",$AU2600))=TRUE,IF(Search!$L$5="N","N",1),""))</f>
        <v/>
      </c>
      <c r="Q2600" s="9" t="str">
        <f>IF(Search!$L$6="","",IF(ISNUMBER(SEARCH("Patch",$AU2600))=TRUE,IF(Search!$L$6="N","N",1),""))</f>
        <v/>
      </c>
      <c r="R2600" s="9" t="str">
        <f>IF(Search!$L$7="","",IF(ISNUMBER(SEARCH("Shield",$AU2600))=TRUE,IF(Search!$L$7="N","N",1),""))</f>
        <v/>
      </c>
      <c r="S2600" s="9" t="str">
        <f>IF(Search!$L$8="","",IF(ISNUMBER(SEARCH("Stick",$AU2600))=TRUE,IF(Search!$L$8="N","N",1),""))</f>
        <v/>
      </c>
      <c r="T2600" s="9" t="str">
        <f>IF(Search!$O$4="","",IF(COUNTA($AW2600)=1,IF(Search!$O$4="N","N",1),""))</f>
        <v/>
      </c>
      <c r="U2600" s="9" t="str">
        <f>IF(Search!$O$5="","",IF($AW2600="","",IF($AW2600&lt;Search!$O$5,"",1)))</f>
        <v/>
      </c>
      <c r="V2600" s="9" t="str">
        <f>IF(Search!$O$6="","",IF($AW2600="","",IF($AW2600&gt;Search!$O$6,"",1)))</f>
        <v/>
      </c>
      <c r="W2600" s="9" t="str">
        <f>IF(Search!$U$4="","",IF($AX2600="","",1))</f>
        <v/>
      </c>
      <c r="X2600" s="9" t="str">
        <f>IF(Search!$U$5="","",IF(ISNUMBER(SEARCH(Search!$U$5,$AX2600))=TRUE,IF(Search!$U$5="N","N",1),""))</f>
        <v/>
      </c>
      <c r="Y2600" s="9" t="str">
        <f>IF(Search!$U$6="","",IF($AY2600&lt;Search!$U$6,"",1))</f>
        <v/>
      </c>
      <c r="Z2600" s="9" t="str">
        <f>IF(Search!$R$4="","",IF(Inventory!$BA2600&lt;Search!$R$4,"",1))</f>
        <v/>
      </c>
      <c r="AA2600" s="9" t="str">
        <f>IF(Search!$R$5="","",IF($BA2600&gt;Search!$R$5,"",1))</f>
        <v/>
      </c>
      <c r="AB2600" s="9" t="str">
        <f>IF(Search!$R$6="","",IF($BB2600&lt;Search!$R$6,"",1))</f>
        <v/>
      </c>
      <c r="AC2600" s="9" t="str">
        <f>IF(Search!$R$7="","",IF($BB2600&lt;Search!$R$7,"",1))</f>
        <v/>
      </c>
      <c r="AD2600" s="45" t="str">
        <f>IF(COUNTIF($A2600:$AC2600,"n")&gt;0,"",IF(SUM($A2600:$AC2600)=COUNTA(Search!$C$4:$C$8,Search!$F$4:$F$8,Search!$I$4:$I$6,Search!$I$8,Search!$L$4:$L$8,Search!$O$4:$O$8,Search!$R$4:$R$7,Search!$U$4:$U$7)-COUNTIF(Search!$C$4:$U$7,"n"),1+LARGE($AD$1:AD2599,1),""))</f>
        <v/>
      </c>
      <c r="AE2600" s="45" t="str">
        <f t="shared" si="127"/>
        <v/>
      </c>
      <c r="AF2600" s="45" t="str">
        <f>IF(AD2600="","",COUNTIF($AE$1:$AE2599,$AE2600)+RANK($AE2600,$AE$2:$AE$10540,1))</f>
        <v/>
      </c>
      <c r="AG2600" s="45" t="str">
        <f t="shared" si="128"/>
        <v/>
      </c>
      <c r="AH2600" s="45" t="str">
        <f>IF($AD2600="","",COUNTIF($AG$1:$AG2599,$AG2600)+RANK($AG2600,$AG$1:$AG$10539,0))</f>
        <v/>
      </c>
      <c r="AI2600" s="10" t="str">
        <f t="shared" si="129"/>
        <v>2015-16 Upper Deck Canvas #167 Brendan Gallagher MTL    /   $3</v>
      </c>
      <c r="AJ2600" s="11">
        <v>2015</v>
      </c>
      <c r="AK2600" s="17">
        <v>16</v>
      </c>
      <c r="AL2600" s="12" t="s">
        <v>20</v>
      </c>
      <c r="AM2600" s="10">
        <v>167</v>
      </c>
      <c r="AN2600" s="12" t="s">
        <v>1535</v>
      </c>
      <c r="AO2600" s="9" t="s">
        <v>1911</v>
      </c>
      <c r="AP2600" s="9"/>
      <c r="AQ2600" s="9"/>
      <c r="AR2600" s="14" t="s">
        <v>2129</v>
      </c>
      <c r="AS2600" s="9"/>
      <c r="AT2600" s="9"/>
      <c r="AU2600" s="9"/>
      <c r="AV2600" s="13"/>
      <c r="AW2600" s="13"/>
      <c r="AX2600" s="9"/>
      <c r="AY2600" s="9"/>
      <c r="AZ2600" s="9"/>
      <c r="BA2600" s="33">
        <v>3</v>
      </c>
      <c r="BB2600" s="33"/>
      <c r="BC2600" s="36">
        <v>42860</v>
      </c>
      <c r="BD2600" s="12" t="s">
        <v>1772</v>
      </c>
    </row>
    <row r="2601" spans="1:56" s="12" customFormat="1" x14ac:dyDescent="0.2">
      <c r="A2601" s="9" t="str">
        <f>IF(Search!$C$5="","",IF(COUNTA(Inventory!$AP2601)=1,1,""))</f>
        <v/>
      </c>
      <c r="B2601" s="9" t="str">
        <f>IF(Search!$C$4="","",IF(ISNUMBER(SEARCH(Search!$C$4,$AR2601))=TRUE,1,""))</f>
        <v/>
      </c>
      <c r="C2601" s="9" t="str">
        <f>IF(Search!$C$6="x",IF(COUNTA($AQ2601)=1,1,"N"),IF(COUNTA($AQ2601)=1,"N",""))</f>
        <v/>
      </c>
      <c r="D2601" s="9" t="str">
        <f>IF(Search!$O$8="","",IF(ISNUMBER(SEARCH(Search!$O$8,$BD2601))=TRUE,1,""))</f>
        <v/>
      </c>
      <c r="E2601" s="9" t="str">
        <f>IF(Search!$C$7="","",IF(ISNUMBER(SEARCH(Search!$C$7,$AN2601))=TRUE,1,""))</f>
        <v/>
      </c>
      <c r="F2601" s="9" t="str">
        <f>IF(Search!$C$8="","",IF(ISNUMBER(SEARCH(Search!$C$8,$AO2601))=TRUE,1,""))</f>
        <v/>
      </c>
      <c r="G2601" s="9" t="str">
        <f>IF(Search!$F$4="","",IF(Inventory!$AJ2601&lt;Search!$F$4,"",1))</f>
        <v/>
      </c>
      <c r="H2601" s="9" t="str">
        <f>IF(Search!$F$5="","",IF(Inventory!$AJ2601&gt;Search!$F$5,"",1))</f>
        <v/>
      </c>
      <c r="I2601" s="9" t="str">
        <f>IF(Search!$F$7="","",IF(Search!$F$8="",IF(ISNUMBER(SEARCH(Search!$F$7,$AL2601))=TRUE,1,""),""))</f>
        <v/>
      </c>
      <c r="J2601" s="9" t="str">
        <f>IF($AL2601=Search!$F$8,1,"")</f>
        <v/>
      </c>
      <c r="K2601" s="9" t="str">
        <f>IF(Search!$I$4="","",IF(COUNTA($AS2601)=1,IF(Search!$I$4="N","N",1),""))</f>
        <v/>
      </c>
      <c r="L2601" s="9" t="str">
        <f>IF(Search!$I$5="","",IF($AS2601="RC",1,""))</f>
        <v/>
      </c>
      <c r="M2601" s="9" t="str">
        <f>IF(Search!$I$6="","",IF($AS2601="RCP",1,""))</f>
        <v/>
      </c>
      <c r="N2601" s="9" t="str">
        <f>IF(Search!$I$8="","",IF(COUNTA($AT2601)=1,IF(Search!$I$8="N","N",1),""))</f>
        <v/>
      </c>
      <c r="O2601" s="9" t="str">
        <f>IF(Search!$L$4="","",IF(COUNTA($AU2601)=1,IF(Search!$L$4="N","N",1),""))</f>
        <v/>
      </c>
      <c r="P2601" s="9" t="str">
        <f>IF(Search!$L$5="","",IF(ISNUMBER(SEARCH("Jersey",$AU2601))=TRUE,IF(Search!$L$5="N","N",1),""))</f>
        <v/>
      </c>
      <c r="Q2601" s="9" t="str">
        <f>IF(Search!$L$6="","",IF(ISNUMBER(SEARCH("Patch",$AU2601))=TRUE,IF(Search!$L$6="N","N",1),""))</f>
        <v/>
      </c>
      <c r="R2601" s="9" t="str">
        <f>IF(Search!$L$7="","",IF(ISNUMBER(SEARCH("Shield",$AU2601))=TRUE,IF(Search!$L$7="N","N",1),""))</f>
        <v/>
      </c>
      <c r="S2601" s="9" t="str">
        <f>IF(Search!$L$8="","",IF(ISNUMBER(SEARCH("Stick",$AU2601))=TRUE,IF(Search!$L$8="N","N",1),""))</f>
        <v/>
      </c>
      <c r="T2601" s="9" t="str">
        <f>IF(Search!$O$4="","",IF(COUNTA($AW2601)=1,IF(Search!$O$4="N","N",1),""))</f>
        <v/>
      </c>
      <c r="U2601" s="9" t="str">
        <f>IF(Search!$O$5="","",IF($AW2601="","",IF($AW2601&lt;Search!$O$5,"",1)))</f>
        <v/>
      </c>
      <c r="V2601" s="9" t="str">
        <f>IF(Search!$O$6="","",IF($AW2601="","",IF($AW2601&gt;Search!$O$6,"",1)))</f>
        <v/>
      </c>
      <c r="W2601" s="9" t="str">
        <f>IF(Search!$U$4="","",IF($AX2601="","",1))</f>
        <v/>
      </c>
      <c r="X2601" s="9" t="str">
        <f>IF(Search!$U$5="","",IF(ISNUMBER(SEARCH(Search!$U$5,$AX2601))=TRUE,IF(Search!$U$5="N","N",1),""))</f>
        <v/>
      </c>
      <c r="Y2601" s="9" t="str">
        <f>IF(Search!$U$6="","",IF($AY2601&lt;Search!$U$6,"",1))</f>
        <v/>
      </c>
      <c r="Z2601" s="9" t="str">
        <f>IF(Search!$R$4="","",IF(Inventory!$BA2601&lt;Search!$R$4,"",1))</f>
        <v/>
      </c>
      <c r="AA2601" s="9" t="str">
        <f>IF(Search!$R$5="","",IF($BA2601&gt;Search!$R$5,"",1))</f>
        <v/>
      </c>
      <c r="AB2601" s="9" t="str">
        <f>IF(Search!$R$6="","",IF($BB2601&lt;Search!$R$6,"",1))</f>
        <v/>
      </c>
      <c r="AC2601" s="9" t="str">
        <f>IF(Search!$R$7="","",IF($BB2601&lt;Search!$R$7,"",1))</f>
        <v/>
      </c>
      <c r="AD2601" s="45" t="str">
        <f>IF(COUNTIF($A2601:$AC2601,"n")&gt;0,"",IF(SUM($A2601:$AC2601)=COUNTA(Search!$C$4:$C$8,Search!$F$4:$F$8,Search!$I$4:$I$6,Search!$I$8,Search!$L$4:$L$8,Search!$O$4:$O$8,Search!$R$4:$R$7,Search!$U$4:$U$7)-COUNTIF(Search!$C$4:$U$7,"n"),1+LARGE($AD$1:AD2600,1),""))</f>
        <v/>
      </c>
      <c r="AE2601" s="45" t="str">
        <f t="shared" si="127"/>
        <v/>
      </c>
      <c r="AF2601" s="45" t="str">
        <f>IF(AD2601="","",COUNTIF($AE$1:$AE2600,$AE2601)+RANK($AE2601,$AE$2:$AE$10540,1))</f>
        <v/>
      </c>
      <c r="AG2601" s="45" t="str">
        <f t="shared" si="128"/>
        <v/>
      </c>
      <c r="AH2601" s="45" t="str">
        <f>IF($AD2601="","",COUNTIF($AG$1:$AG2600,$AG2601)+RANK($AG2601,$AG$1:$AG$10539,0))</f>
        <v/>
      </c>
      <c r="AI2601" s="10" t="str">
        <f t="shared" si="129"/>
        <v>2015-16 Upper Deck Canvas #168 Tomas Plekanec MTL    /   $2.5</v>
      </c>
      <c r="AJ2601" s="11">
        <v>2015</v>
      </c>
      <c r="AK2601" s="17">
        <v>16</v>
      </c>
      <c r="AL2601" s="12" t="s">
        <v>20</v>
      </c>
      <c r="AM2601" s="10">
        <v>168</v>
      </c>
      <c r="AN2601" s="12" t="s">
        <v>1723</v>
      </c>
      <c r="AO2601" s="9" t="s">
        <v>1911</v>
      </c>
      <c r="AP2601" s="9"/>
      <c r="AQ2601" s="9"/>
      <c r="AR2601" s="14" t="s">
        <v>2129</v>
      </c>
      <c r="AS2601" s="9"/>
      <c r="AT2601" s="9"/>
      <c r="AU2601" s="9"/>
      <c r="AV2601" s="13"/>
      <c r="AW2601" s="13"/>
      <c r="AX2601" s="9"/>
      <c r="AY2601" s="9"/>
      <c r="AZ2601" s="9"/>
      <c r="BA2601" s="33">
        <v>2.5</v>
      </c>
      <c r="BB2601" s="33"/>
      <c r="BC2601" s="36">
        <v>42860</v>
      </c>
      <c r="BD2601" s="12" t="s">
        <v>1772</v>
      </c>
    </row>
    <row r="2602" spans="1:56" s="12" customFormat="1" x14ac:dyDescent="0.2">
      <c r="A2602" s="9" t="str">
        <f>IF(Search!$C$5="","",IF(COUNTA(Inventory!$AP2602)=1,1,""))</f>
        <v/>
      </c>
      <c r="B2602" s="9" t="str">
        <f>IF(Search!$C$4="","",IF(ISNUMBER(SEARCH(Search!$C$4,$AR2602))=TRUE,1,""))</f>
        <v/>
      </c>
      <c r="C2602" s="9" t="str">
        <f>IF(Search!$C$6="x",IF(COUNTA($AQ2602)=1,1,"N"),IF(COUNTA($AQ2602)=1,"N",""))</f>
        <v/>
      </c>
      <c r="D2602" s="9" t="str">
        <f>IF(Search!$O$8="","",IF(ISNUMBER(SEARCH(Search!$O$8,$BD2602))=TRUE,1,""))</f>
        <v/>
      </c>
      <c r="E2602" s="9" t="str">
        <f>IF(Search!$C$7="","",IF(ISNUMBER(SEARCH(Search!$C$7,$AN2602))=TRUE,1,""))</f>
        <v/>
      </c>
      <c r="F2602" s="9" t="str">
        <f>IF(Search!$C$8="","",IF(ISNUMBER(SEARCH(Search!$C$8,$AO2602))=TRUE,1,""))</f>
        <v/>
      </c>
      <c r="G2602" s="9" t="str">
        <f>IF(Search!$F$4="","",IF(Inventory!$AJ2602&lt;Search!$F$4,"",1))</f>
        <v/>
      </c>
      <c r="H2602" s="9" t="str">
        <f>IF(Search!$F$5="","",IF(Inventory!$AJ2602&gt;Search!$F$5,"",1))</f>
        <v/>
      </c>
      <c r="I2602" s="9" t="str">
        <f>IF(Search!$F$7="","",IF(Search!$F$8="",IF(ISNUMBER(SEARCH(Search!$F$7,$AL2602))=TRUE,1,""),""))</f>
        <v/>
      </c>
      <c r="J2602" s="9" t="str">
        <f>IF($AL2602=Search!$F$8,1,"")</f>
        <v/>
      </c>
      <c r="K2602" s="9" t="str">
        <f>IF(Search!$I$4="","",IF(COUNTA($AS2602)=1,IF(Search!$I$4="N","N",1),""))</f>
        <v/>
      </c>
      <c r="L2602" s="9" t="str">
        <f>IF(Search!$I$5="","",IF($AS2602="RC",1,""))</f>
        <v/>
      </c>
      <c r="M2602" s="9" t="str">
        <f>IF(Search!$I$6="","",IF($AS2602="RCP",1,""))</f>
        <v/>
      </c>
      <c r="N2602" s="9" t="str">
        <f>IF(Search!$I$8="","",IF(COUNTA($AT2602)=1,IF(Search!$I$8="N","N",1),""))</f>
        <v/>
      </c>
      <c r="O2602" s="9" t="str">
        <f>IF(Search!$L$4="","",IF(COUNTA($AU2602)=1,IF(Search!$L$4="N","N",1),""))</f>
        <v/>
      </c>
      <c r="P2602" s="9" t="str">
        <f>IF(Search!$L$5="","",IF(ISNUMBER(SEARCH("Jersey",$AU2602))=TRUE,IF(Search!$L$5="N","N",1),""))</f>
        <v/>
      </c>
      <c r="Q2602" s="9" t="str">
        <f>IF(Search!$L$6="","",IF(ISNUMBER(SEARCH("Patch",$AU2602))=TRUE,IF(Search!$L$6="N","N",1),""))</f>
        <v/>
      </c>
      <c r="R2602" s="9" t="str">
        <f>IF(Search!$L$7="","",IF(ISNUMBER(SEARCH("Shield",$AU2602))=TRUE,IF(Search!$L$7="N","N",1),""))</f>
        <v/>
      </c>
      <c r="S2602" s="9" t="str">
        <f>IF(Search!$L$8="","",IF(ISNUMBER(SEARCH("Stick",$AU2602))=TRUE,IF(Search!$L$8="N","N",1),""))</f>
        <v/>
      </c>
      <c r="T2602" s="9" t="str">
        <f>IF(Search!$O$4="","",IF(COUNTA($AW2602)=1,IF(Search!$O$4="N","N",1),""))</f>
        <v/>
      </c>
      <c r="U2602" s="9" t="str">
        <f>IF(Search!$O$5="","",IF($AW2602="","",IF($AW2602&lt;Search!$O$5,"",1)))</f>
        <v/>
      </c>
      <c r="V2602" s="9" t="str">
        <f>IF(Search!$O$6="","",IF($AW2602="","",IF($AW2602&gt;Search!$O$6,"",1)))</f>
        <v/>
      </c>
      <c r="W2602" s="9" t="str">
        <f>IF(Search!$U$4="","",IF($AX2602="","",1))</f>
        <v/>
      </c>
      <c r="X2602" s="9" t="str">
        <f>IF(Search!$U$5="","",IF(ISNUMBER(SEARCH(Search!$U$5,$AX2602))=TRUE,IF(Search!$U$5="N","N",1),""))</f>
        <v/>
      </c>
      <c r="Y2602" s="9" t="str">
        <f>IF(Search!$U$6="","",IF($AY2602&lt;Search!$U$6,"",1))</f>
        <v/>
      </c>
      <c r="Z2602" s="9" t="str">
        <f>IF(Search!$R$4="","",IF(Inventory!$BA2602&lt;Search!$R$4,"",1))</f>
        <v/>
      </c>
      <c r="AA2602" s="9" t="str">
        <f>IF(Search!$R$5="","",IF($BA2602&gt;Search!$R$5,"",1))</f>
        <v/>
      </c>
      <c r="AB2602" s="9" t="str">
        <f>IF(Search!$R$6="","",IF($BB2602&lt;Search!$R$6,"",1))</f>
        <v/>
      </c>
      <c r="AC2602" s="9" t="str">
        <f>IF(Search!$R$7="","",IF($BB2602&lt;Search!$R$7,"",1))</f>
        <v/>
      </c>
      <c r="AD2602" s="45" t="str">
        <f>IF(COUNTIF($A2602:$AC2602,"n")&gt;0,"",IF(SUM($A2602:$AC2602)=COUNTA(Search!$C$4:$C$8,Search!$F$4:$F$8,Search!$I$4:$I$6,Search!$I$8,Search!$L$4:$L$8,Search!$O$4:$O$8,Search!$R$4:$R$7,Search!$U$4:$U$7)-COUNTIF(Search!$C$4:$U$7,"n"),1+LARGE($AD$1:AD2601,1),""))</f>
        <v/>
      </c>
      <c r="AE2602" s="45" t="str">
        <f t="shared" si="127"/>
        <v/>
      </c>
      <c r="AF2602" s="45" t="str">
        <f>IF(AD2602="","",COUNTIF($AE$1:$AE2601,$AE2602)+RANK($AE2602,$AE$2:$AE$10540,1))</f>
        <v/>
      </c>
      <c r="AG2602" s="45" t="str">
        <f t="shared" si="128"/>
        <v/>
      </c>
      <c r="AH2602" s="45" t="str">
        <f>IF($AD2602="","",COUNTIF($AG$1:$AG2601,$AG2602)+RANK($AG2602,$AG$1:$AG$10539,0))</f>
        <v/>
      </c>
      <c r="AI2602" s="10" t="str">
        <f t="shared" si="129"/>
        <v>2015-16 Upper Deck Canvas #169 Roman Josi NAS    /   $2</v>
      </c>
      <c r="AJ2602" s="11">
        <v>2015</v>
      </c>
      <c r="AK2602" s="17">
        <v>16</v>
      </c>
      <c r="AL2602" s="12" t="s">
        <v>20</v>
      </c>
      <c r="AM2602" s="10">
        <v>169</v>
      </c>
      <c r="AN2602" s="12" t="s">
        <v>1724</v>
      </c>
      <c r="AO2602" s="9" t="s">
        <v>1948</v>
      </c>
      <c r="AP2602" s="9"/>
      <c r="AQ2602" s="9"/>
      <c r="AR2602" s="14" t="s">
        <v>2129</v>
      </c>
      <c r="AS2602" s="9"/>
      <c r="AT2602" s="9"/>
      <c r="AU2602" s="9"/>
      <c r="AV2602" s="13"/>
      <c r="AW2602" s="13"/>
      <c r="AX2602" s="9"/>
      <c r="AY2602" s="9"/>
      <c r="AZ2602" s="9"/>
      <c r="BA2602" s="33">
        <v>2</v>
      </c>
      <c r="BB2602" s="33"/>
      <c r="BC2602" s="36">
        <v>42860</v>
      </c>
      <c r="BD2602" s="12" t="s">
        <v>1771</v>
      </c>
    </row>
    <row r="2603" spans="1:56" s="12" customFormat="1" x14ac:dyDescent="0.2">
      <c r="A2603" s="9" t="str">
        <f>IF(Search!$C$5="","",IF(COUNTA(Inventory!$AP2603)=1,1,""))</f>
        <v/>
      </c>
      <c r="B2603" s="9" t="str">
        <f>IF(Search!$C$4="","",IF(ISNUMBER(SEARCH(Search!$C$4,$AR2603))=TRUE,1,""))</f>
        <v/>
      </c>
      <c r="C2603" s="9" t="str">
        <f>IF(Search!$C$6="x",IF(COUNTA($AQ2603)=1,1,"N"),IF(COUNTA($AQ2603)=1,"N",""))</f>
        <v/>
      </c>
      <c r="D2603" s="9" t="str">
        <f>IF(Search!$O$8="","",IF(ISNUMBER(SEARCH(Search!$O$8,$BD2603))=TRUE,1,""))</f>
        <v/>
      </c>
      <c r="E2603" s="9" t="str">
        <f>IF(Search!$C$7="","",IF(ISNUMBER(SEARCH(Search!$C$7,$AN2603))=TRUE,1,""))</f>
        <v/>
      </c>
      <c r="F2603" s="9" t="str">
        <f>IF(Search!$C$8="","",IF(ISNUMBER(SEARCH(Search!$C$8,$AO2603))=TRUE,1,""))</f>
        <v/>
      </c>
      <c r="G2603" s="9" t="str">
        <f>IF(Search!$F$4="","",IF(Inventory!$AJ2603&lt;Search!$F$4,"",1))</f>
        <v/>
      </c>
      <c r="H2603" s="9" t="str">
        <f>IF(Search!$F$5="","",IF(Inventory!$AJ2603&gt;Search!$F$5,"",1))</f>
        <v/>
      </c>
      <c r="I2603" s="9" t="str">
        <f>IF(Search!$F$7="","",IF(Search!$F$8="",IF(ISNUMBER(SEARCH(Search!$F$7,$AL2603))=TRUE,1,""),""))</f>
        <v/>
      </c>
      <c r="J2603" s="9" t="str">
        <f>IF($AL2603=Search!$F$8,1,"")</f>
        <v/>
      </c>
      <c r="K2603" s="9" t="str">
        <f>IF(Search!$I$4="","",IF(COUNTA($AS2603)=1,IF(Search!$I$4="N","N",1),""))</f>
        <v/>
      </c>
      <c r="L2603" s="9" t="str">
        <f>IF(Search!$I$5="","",IF($AS2603="RC",1,""))</f>
        <v/>
      </c>
      <c r="M2603" s="9" t="str">
        <f>IF(Search!$I$6="","",IF($AS2603="RCP",1,""))</f>
        <v/>
      </c>
      <c r="N2603" s="9" t="str">
        <f>IF(Search!$I$8="","",IF(COUNTA($AT2603)=1,IF(Search!$I$8="N","N",1),""))</f>
        <v/>
      </c>
      <c r="O2603" s="9" t="str">
        <f>IF(Search!$L$4="","",IF(COUNTA($AU2603)=1,IF(Search!$L$4="N","N",1),""))</f>
        <v/>
      </c>
      <c r="P2603" s="9" t="str">
        <f>IF(Search!$L$5="","",IF(ISNUMBER(SEARCH("Jersey",$AU2603))=TRUE,IF(Search!$L$5="N","N",1),""))</f>
        <v/>
      </c>
      <c r="Q2603" s="9" t="str">
        <f>IF(Search!$L$6="","",IF(ISNUMBER(SEARCH("Patch",$AU2603))=TRUE,IF(Search!$L$6="N","N",1),""))</f>
        <v/>
      </c>
      <c r="R2603" s="9" t="str">
        <f>IF(Search!$L$7="","",IF(ISNUMBER(SEARCH("Shield",$AU2603))=TRUE,IF(Search!$L$7="N","N",1),""))</f>
        <v/>
      </c>
      <c r="S2603" s="9" t="str">
        <f>IF(Search!$L$8="","",IF(ISNUMBER(SEARCH("Stick",$AU2603))=TRUE,IF(Search!$L$8="N","N",1),""))</f>
        <v/>
      </c>
      <c r="T2603" s="9" t="str">
        <f>IF(Search!$O$4="","",IF(COUNTA($AW2603)=1,IF(Search!$O$4="N","N",1),""))</f>
        <v/>
      </c>
      <c r="U2603" s="9" t="str">
        <f>IF(Search!$O$5="","",IF($AW2603="","",IF($AW2603&lt;Search!$O$5,"",1)))</f>
        <v/>
      </c>
      <c r="V2603" s="9" t="str">
        <f>IF(Search!$O$6="","",IF($AW2603="","",IF($AW2603&gt;Search!$O$6,"",1)))</f>
        <v/>
      </c>
      <c r="W2603" s="9" t="str">
        <f>IF(Search!$U$4="","",IF($AX2603="","",1))</f>
        <v/>
      </c>
      <c r="X2603" s="9" t="str">
        <f>IF(Search!$U$5="","",IF(ISNUMBER(SEARCH(Search!$U$5,$AX2603))=TRUE,IF(Search!$U$5="N","N",1),""))</f>
        <v/>
      </c>
      <c r="Y2603" s="9" t="str">
        <f>IF(Search!$U$6="","",IF($AY2603&lt;Search!$U$6,"",1))</f>
        <v/>
      </c>
      <c r="Z2603" s="9" t="str">
        <f>IF(Search!$R$4="","",IF(Inventory!$BA2603&lt;Search!$R$4,"",1))</f>
        <v/>
      </c>
      <c r="AA2603" s="9" t="str">
        <f>IF(Search!$R$5="","",IF($BA2603&gt;Search!$R$5,"",1))</f>
        <v/>
      </c>
      <c r="AB2603" s="9" t="str">
        <f>IF(Search!$R$6="","",IF($BB2603&lt;Search!$R$6,"",1))</f>
        <v/>
      </c>
      <c r="AC2603" s="9" t="str">
        <f>IF(Search!$R$7="","",IF($BB2603&lt;Search!$R$7,"",1))</f>
        <v/>
      </c>
      <c r="AD2603" s="45" t="str">
        <f>IF(COUNTIF($A2603:$AC2603,"n")&gt;0,"",IF(SUM($A2603:$AC2603)=COUNTA(Search!$C$4:$C$8,Search!$F$4:$F$8,Search!$I$4:$I$6,Search!$I$8,Search!$L$4:$L$8,Search!$O$4:$O$8,Search!$R$4:$R$7,Search!$U$4:$U$7)-COUNTIF(Search!$C$4:$U$7,"n"),1+LARGE($AD$1:AD2602,1),""))</f>
        <v/>
      </c>
      <c r="AE2603" s="45" t="str">
        <f t="shared" si="127"/>
        <v/>
      </c>
      <c r="AF2603" s="45" t="str">
        <f>IF(AD2603="","",COUNTIF($AE$1:$AE2602,$AE2603)+RANK($AE2603,$AE$2:$AE$10540,1))</f>
        <v/>
      </c>
      <c r="AG2603" s="45" t="str">
        <f t="shared" si="128"/>
        <v/>
      </c>
      <c r="AH2603" s="45" t="str">
        <f>IF($AD2603="","",COUNTIF($AG$1:$AG2602,$AG2603)+RANK($AG2603,$AG$1:$AG$10539,0))</f>
        <v/>
      </c>
      <c r="AI2603" s="10" t="str">
        <f t="shared" si="129"/>
        <v>2015-16 Upper Deck Canvas #170 Mike Ribeiro NAS    /   $2</v>
      </c>
      <c r="AJ2603" s="11">
        <v>2015</v>
      </c>
      <c r="AK2603" s="17">
        <v>16</v>
      </c>
      <c r="AL2603" s="12" t="s">
        <v>20</v>
      </c>
      <c r="AM2603" s="10">
        <v>170</v>
      </c>
      <c r="AN2603" s="12" t="s">
        <v>1725</v>
      </c>
      <c r="AO2603" s="9" t="s">
        <v>1948</v>
      </c>
      <c r="AP2603" s="9"/>
      <c r="AQ2603" s="9"/>
      <c r="AR2603" s="14" t="s">
        <v>2129</v>
      </c>
      <c r="AS2603" s="9"/>
      <c r="AT2603" s="9"/>
      <c r="AU2603" s="9"/>
      <c r="AV2603" s="13"/>
      <c r="AW2603" s="13"/>
      <c r="AX2603" s="9"/>
      <c r="AY2603" s="9"/>
      <c r="AZ2603" s="9"/>
      <c r="BA2603" s="33">
        <v>2</v>
      </c>
      <c r="BB2603" s="33"/>
      <c r="BC2603" s="36">
        <v>42860</v>
      </c>
      <c r="BD2603" s="12" t="s">
        <v>1772</v>
      </c>
    </row>
    <row r="2604" spans="1:56" s="12" customFormat="1" x14ac:dyDescent="0.2">
      <c r="A2604" s="9" t="str">
        <f>IF(Search!$C$5="","",IF(COUNTA(Inventory!$AP2604)=1,1,""))</f>
        <v/>
      </c>
      <c r="B2604" s="9" t="str">
        <f>IF(Search!$C$4="","",IF(ISNUMBER(SEARCH(Search!$C$4,$AR2604))=TRUE,1,""))</f>
        <v/>
      </c>
      <c r="C2604" s="9" t="str">
        <f>IF(Search!$C$6="x",IF(COUNTA($AQ2604)=1,1,"N"),IF(COUNTA($AQ2604)=1,"N",""))</f>
        <v/>
      </c>
      <c r="D2604" s="9" t="str">
        <f>IF(Search!$O$8="","",IF(ISNUMBER(SEARCH(Search!$O$8,$BD2604))=TRUE,1,""))</f>
        <v/>
      </c>
      <c r="E2604" s="9" t="str">
        <f>IF(Search!$C$7="","",IF(ISNUMBER(SEARCH(Search!$C$7,$AN2604))=TRUE,1,""))</f>
        <v/>
      </c>
      <c r="F2604" s="9" t="str">
        <f>IF(Search!$C$8="","",IF(ISNUMBER(SEARCH(Search!$C$8,$AO2604))=TRUE,1,""))</f>
        <v/>
      </c>
      <c r="G2604" s="9" t="str">
        <f>IF(Search!$F$4="","",IF(Inventory!$AJ2604&lt;Search!$F$4,"",1))</f>
        <v/>
      </c>
      <c r="H2604" s="9" t="str">
        <f>IF(Search!$F$5="","",IF(Inventory!$AJ2604&gt;Search!$F$5,"",1))</f>
        <v/>
      </c>
      <c r="I2604" s="9" t="str">
        <f>IF(Search!$F$7="","",IF(Search!$F$8="",IF(ISNUMBER(SEARCH(Search!$F$7,$AL2604))=TRUE,1,""),""))</f>
        <v/>
      </c>
      <c r="J2604" s="9" t="str">
        <f>IF($AL2604=Search!$F$8,1,"")</f>
        <v/>
      </c>
      <c r="K2604" s="9" t="str">
        <f>IF(Search!$I$4="","",IF(COUNTA($AS2604)=1,IF(Search!$I$4="N","N",1),""))</f>
        <v/>
      </c>
      <c r="L2604" s="9" t="str">
        <f>IF(Search!$I$5="","",IF($AS2604="RC",1,""))</f>
        <v/>
      </c>
      <c r="M2604" s="9" t="str">
        <f>IF(Search!$I$6="","",IF($AS2604="RCP",1,""))</f>
        <v/>
      </c>
      <c r="N2604" s="9" t="str">
        <f>IF(Search!$I$8="","",IF(COUNTA($AT2604)=1,IF(Search!$I$8="N","N",1),""))</f>
        <v/>
      </c>
      <c r="O2604" s="9" t="str">
        <f>IF(Search!$L$4="","",IF(COUNTA($AU2604)=1,IF(Search!$L$4="N","N",1),""))</f>
        <v/>
      </c>
      <c r="P2604" s="9" t="str">
        <f>IF(Search!$L$5="","",IF(ISNUMBER(SEARCH("Jersey",$AU2604))=TRUE,IF(Search!$L$5="N","N",1),""))</f>
        <v/>
      </c>
      <c r="Q2604" s="9" t="str">
        <f>IF(Search!$L$6="","",IF(ISNUMBER(SEARCH("Patch",$AU2604))=TRUE,IF(Search!$L$6="N","N",1),""))</f>
        <v/>
      </c>
      <c r="R2604" s="9" t="str">
        <f>IF(Search!$L$7="","",IF(ISNUMBER(SEARCH("Shield",$AU2604))=TRUE,IF(Search!$L$7="N","N",1),""))</f>
        <v/>
      </c>
      <c r="S2604" s="9" t="str">
        <f>IF(Search!$L$8="","",IF(ISNUMBER(SEARCH("Stick",$AU2604))=TRUE,IF(Search!$L$8="N","N",1),""))</f>
        <v/>
      </c>
      <c r="T2604" s="9" t="str">
        <f>IF(Search!$O$4="","",IF(COUNTA($AW2604)=1,IF(Search!$O$4="N","N",1),""))</f>
        <v/>
      </c>
      <c r="U2604" s="9" t="str">
        <f>IF(Search!$O$5="","",IF($AW2604="","",IF($AW2604&lt;Search!$O$5,"",1)))</f>
        <v/>
      </c>
      <c r="V2604" s="9" t="str">
        <f>IF(Search!$O$6="","",IF($AW2604="","",IF($AW2604&gt;Search!$O$6,"",1)))</f>
        <v/>
      </c>
      <c r="W2604" s="9" t="str">
        <f>IF(Search!$U$4="","",IF($AX2604="","",1))</f>
        <v/>
      </c>
      <c r="X2604" s="9" t="str">
        <f>IF(Search!$U$5="","",IF(ISNUMBER(SEARCH(Search!$U$5,$AX2604))=TRUE,IF(Search!$U$5="N","N",1),""))</f>
        <v/>
      </c>
      <c r="Y2604" s="9" t="str">
        <f>IF(Search!$U$6="","",IF($AY2604&lt;Search!$U$6,"",1))</f>
        <v/>
      </c>
      <c r="Z2604" s="9" t="str">
        <f>IF(Search!$R$4="","",IF(Inventory!$BA2604&lt;Search!$R$4,"",1))</f>
        <v/>
      </c>
      <c r="AA2604" s="9" t="str">
        <f>IF(Search!$R$5="","",IF($BA2604&gt;Search!$R$5,"",1))</f>
        <v/>
      </c>
      <c r="AB2604" s="9" t="str">
        <f>IF(Search!$R$6="","",IF($BB2604&lt;Search!$R$6,"",1))</f>
        <v/>
      </c>
      <c r="AC2604" s="9" t="str">
        <f>IF(Search!$R$7="","",IF($BB2604&lt;Search!$R$7,"",1))</f>
        <v/>
      </c>
      <c r="AD2604" s="45" t="str">
        <f>IF(COUNTIF($A2604:$AC2604,"n")&gt;0,"",IF(SUM($A2604:$AC2604)=COUNTA(Search!$C$4:$C$8,Search!$F$4:$F$8,Search!$I$4:$I$6,Search!$I$8,Search!$L$4:$L$8,Search!$O$4:$O$8,Search!$R$4:$R$7,Search!$U$4:$U$7)-COUNTIF(Search!$C$4:$U$7,"n"),1+LARGE($AD$1:AD2603,1),""))</f>
        <v/>
      </c>
      <c r="AE2604" s="45" t="str">
        <f t="shared" si="127"/>
        <v/>
      </c>
      <c r="AF2604" s="45" t="str">
        <f>IF(AD2604="","",COUNTIF($AE$1:$AE2603,$AE2604)+RANK($AE2604,$AE$2:$AE$10540,1))</f>
        <v/>
      </c>
      <c r="AG2604" s="45" t="str">
        <f t="shared" si="128"/>
        <v/>
      </c>
      <c r="AH2604" s="45" t="str">
        <f>IF($AD2604="","",COUNTIF($AG$1:$AG2603,$AG2604)+RANK($AG2604,$AG$1:$AG$10539,0))</f>
        <v/>
      </c>
      <c r="AI2604" s="10" t="str">
        <f t="shared" si="129"/>
        <v>2015-16 Upper Deck Canvas #171 James Neal NAS    /   $2.5</v>
      </c>
      <c r="AJ2604" s="11">
        <v>2015</v>
      </c>
      <c r="AK2604" s="17">
        <v>16</v>
      </c>
      <c r="AL2604" s="12" t="s">
        <v>20</v>
      </c>
      <c r="AM2604" s="10">
        <v>171</v>
      </c>
      <c r="AN2604" s="12" t="s">
        <v>1726</v>
      </c>
      <c r="AO2604" s="9" t="s">
        <v>1948</v>
      </c>
      <c r="AP2604" s="9"/>
      <c r="AQ2604" s="9"/>
      <c r="AR2604" s="14" t="s">
        <v>2129</v>
      </c>
      <c r="AS2604" s="9"/>
      <c r="AT2604" s="9"/>
      <c r="AU2604" s="9"/>
      <c r="AV2604" s="13"/>
      <c r="AW2604" s="13"/>
      <c r="AX2604" s="9"/>
      <c r="AY2604" s="9"/>
      <c r="AZ2604" s="9"/>
      <c r="BA2604" s="33">
        <v>2.5</v>
      </c>
      <c r="BB2604" s="33"/>
      <c r="BC2604" s="36">
        <v>42860</v>
      </c>
      <c r="BD2604" s="12" t="s">
        <v>1772</v>
      </c>
    </row>
    <row r="2605" spans="1:56" s="12" customFormat="1" x14ac:dyDescent="0.2">
      <c r="A2605" s="9" t="str">
        <f>IF(Search!$C$5="","",IF(COUNTA(Inventory!$AP2605)=1,1,""))</f>
        <v/>
      </c>
      <c r="B2605" s="9" t="str">
        <f>IF(Search!$C$4="","",IF(ISNUMBER(SEARCH(Search!$C$4,$AR2605))=TRUE,1,""))</f>
        <v/>
      </c>
      <c r="C2605" s="9" t="str">
        <f>IF(Search!$C$6="x",IF(COUNTA($AQ2605)=1,1,"N"),IF(COUNTA($AQ2605)=1,"N",""))</f>
        <v/>
      </c>
      <c r="D2605" s="9" t="str">
        <f>IF(Search!$O$8="","",IF(ISNUMBER(SEARCH(Search!$O$8,$BD2605))=TRUE,1,""))</f>
        <v/>
      </c>
      <c r="E2605" s="9" t="str">
        <f>IF(Search!$C$7="","",IF(ISNUMBER(SEARCH(Search!$C$7,$AN2605))=TRUE,1,""))</f>
        <v/>
      </c>
      <c r="F2605" s="9" t="str">
        <f>IF(Search!$C$8="","",IF(ISNUMBER(SEARCH(Search!$C$8,$AO2605))=TRUE,1,""))</f>
        <v/>
      </c>
      <c r="G2605" s="9" t="str">
        <f>IF(Search!$F$4="","",IF(Inventory!$AJ2605&lt;Search!$F$4,"",1))</f>
        <v/>
      </c>
      <c r="H2605" s="9" t="str">
        <f>IF(Search!$F$5="","",IF(Inventory!$AJ2605&gt;Search!$F$5,"",1))</f>
        <v/>
      </c>
      <c r="I2605" s="9" t="str">
        <f>IF(Search!$F$7="","",IF(Search!$F$8="",IF(ISNUMBER(SEARCH(Search!$F$7,$AL2605))=TRUE,1,""),""))</f>
        <v/>
      </c>
      <c r="J2605" s="9" t="str">
        <f>IF($AL2605=Search!$F$8,1,"")</f>
        <v/>
      </c>
      <c r="K2605" s="9" t="str">
        <f>IF(Search!$I$4="","",IF(COUNTA($AS2605)=1,IF(Search!$I$4="N","N",1),""))</f>
        <v/>
      </c>
      <c r="L2605" s="9" t="str">
        <f>IF(Search!$I$5="","",IF($AS2605="RC",1,""))</f>
        <v/>
      </c>
      <c r="M2605" s="9" t="str">
        <f>IF(Search!$I$6="","",IF($AS2605="RCP",1,""))</f>
        <v/>
      </c>
      <c r="N2605" s="9" t="str">
        <f>IF(Search!$I$8="","",IF(COUNTA($AT2605)=1,IF(Search!$I$8="N","N",1),""))</f>
        <v/>
      </c>
      <c r="O2605" s="9" t="str">
        <f>IF(Search!$L$4="","",IF(COUNTA($AU2605)=1,IF(Search!$L$4="N","N",1),""))</f>
        <v/>
      </c>
      <c r="P2605" s="9" t="str">
        <f>IF(Search!$L$5="","",IF(ISNUMBER(SEARCH("Jersey",$AU2605))=TRUE,IF(Search!$L$5="N","N",1),""))</f>
        <v/>
      </c>
      <c r="Q2605" s="9" t="str">
        <f>IF(Search!$L$6="","",IF(ISNUMBER(SEARCH("Patch",$AU2605))=TRUE,IF(Search!$L$6="N","N",1),""))</f>
        <v/>
      </c>
      <c r="R2605" s="9" t="str">
        <f>IF(Search!$L$7="","",IF(ISNUMBER(SEARCH("Shield",$AU2605))=TRUE,IF(Search!$L$7="N","N",1),""))</f>
        <v/>
      </c>
      <c r="S2605" s="9" t="str">
        <f>IF(Search!$L$8="","",IF(ISNUMBER(SEARCH("Stick",$AU2605))=TRUE,IF(Search!$L$8="N","N",1),""))</f>
        <v/>
      </c>
      <c r="T2605" s="9" t="str">
        <f>IF(Search!$O$4="","",IF(COUNTA($AW2605)=1,IF(Search!$O$4="N","N",1),""))</f>
        <v/>
      </c>
      <c r="U2605" s="9" t="str">
        <f>IF(Search!$O$5="","",IF($AW2605="","",IF($AW2605&lt;Search!$O$5,"",1)))</f>
        <v/>
      </c>
      <c r="V2605" s="9" t="str">
        <f>IF(Search!$O$6="","",IF($AW2605="","",IF($AW2605&gt;Search!$O$6,"",1)))</f>
        <v/>
      </c>
      <c r="W2605" s="9" t="str">
        <f>IF(Search!$U$4="","",IF($AX2605="","",1))</f>
        <v/>
      </c>
      <c r="X2605" s="9" t="str">
        <f>IF(Search!$U$5="","",IF(ISNUMBER(SEARCH(Search!$U$5,$AX2605))=TRUE,IF(Search!$U$5="N","N",1),""))</f>
        <v/>
      </c>
      <c r="Y2605" s="9" t="str">
        <f>IF(Search!$U$6="","",IF($AY2605&lt;Search!$U$6,"",1))</f>
        <v/>
      </c>
      <c r="Z2605" s="9" t="str">
        <f>IF(Search!$R$4="","",IF(Inventory!$BA2605&lt;Search!$R$4,"",1))</f>
        <v/>
      </c>
      <c r="AA2605" s="9" t="str">
        <f>IF(Search!$R$5="","",IF($BA2605&gt;Search!$R$5,"",1))</f>
        <v/>
      </c>
      <c r="AB2605" s="9" t="str">
        <f>IF(Search!$R$6="","",IF($BB2605&lt;Search!$R$6,"",1))</f>
        <v/>
      </c>
      <c r="AC2605" s="9" t="str">
        <f>IF(Search!$R$7="","",IF($BB2605&lt;Search!$R$7,"",1))</f>
        <v/>
      </c>
      <c r="AD2605" s="45" t="str">
        <f>IF(COUNTIF($A2605:$AC2605,"n")&gt;0,"",IF(SUM($A2605:$AC2605)=COUNTA(Search!$C$4:$C$8,Search!$F$4:$F$8,Search!$I$4:$I$6,Search!$I$8,Search!$L$4:$L$8,Search!$O$4:$O$8,Search!$R$4:$R$7,Search!$U$4:$U$7)-COUNTIF(Search!$C$4:$U$7,"n"),1+LARGE($AD$1:AD2604,1),""))</f>
        <v/>
      </c>
      <c r="AE2605" s="45" t="str">
        <f t="shared" si="127"/>
        <v/>
      </c>
      <c r="AF2605" s="45" t="str">
        <f>IF(AD2605="","",COUNTIF($AE$1:$AE2604,$AE2605)+RANK($AE2605,$AE$2:$AE$10540,1))</f>
        <v/>
      </c>
      <c r="AG2605" s="45" t="str">
        <f t="shared" si="128"/>
        <v/>
      </c>
      <c r="AH2605" s="45" t="str">
        <f>IF($AD2605="","",COUNTIF($AG$1:$AG2604,$AG2605)+RANK($AG2605,$AG$1:$AG$10539,0))</f>
        <v/>
      </c>
      <c r="AI2605" s="10" t="str">
        <f t="shared" si="129"/>
        <v>2015-16 Upper Deck Canvas #172 Lee Stempniak NJD    /   $1.5</v>
      </c>
      <c r="AJ2605" s="11">
        <v>2015</v>
      </c>
      <c r="AK2605" s="17">
        <v>16</v>
      </c>
      <c r="AL2605" s="12" t="s">
        <v>20</v>
      </c>
      <c r="AM2605" s="10">
        <v>172</v>
      </c>
      <c r="AN2605" s="12" t="s">
        <v>557</v>
      </c>
      <c r="AO2605" s="9" t="s">
        <v>1947</v>
      </c>
      <c r="AP2605" s="9"/>
      <c r="AQ2605" s="9"/>
      <c r="AR2605" s="14" t="s">
        <v>2129</v>
      </c>
      <c r="AS2605" s="9"/>
      <c r="AT2605" s="9"/>
      <c r="AU2605" s="9"/>
      <c r="AV2605" s="13"/>
      <c r="AW2605" s="13"/>
      <c r="AX2605" s="9"/>
      <c r="AY2605" s="9"/>
      <c r="AZ2605" s="9"/>
      <c r="BA2605" s="33">
        <v>1.5</v>
      </c>
      <c r="BB2605" s="33"/>
      <c r="BC2605" s="36">
        <v>42860</v>
      </c>
      <c r="BD2605" s="12" t="s">
        <v>1772</v>
      </c>
    </row>
    <row r="2606" spans="1:56" s="12" customFormat="1" x14ac:dyDescent="0.2">
      <c r="A2606" s="9" t="str">
        <f>IF(Search!$C$5="","",IF(COUNTA(Inventory!$AP2606)=1,1,""))</f>
        <v/>
      </c>
      <c r="B2606" s="9" t="str">
        <f>IF(Search!$C$4="","",IF(ISNUMBER(SEARCH(Search!$C$4,$AR2606))=TRUE,1,""))</f>
        <v/>
      </c>
      <c r="C2606" s="9" t="str">
        <f>IF(Search!$C$6="x",IF(COUNTA($AQ2606)=1,1,"N"),IF(COUNTA($AQ2606)=1,"N",""))</f>
        <v/>
      </c>
      <c r="D2606" s="9" t="str">
        <f>IF(Search!$O$8="","",IF(ISNUMBER(SEARCH(Search!$O$8,$BD2606))=TRUE,1,""))</f>
        <v/>
      </c>
      <c r="E2606" s="9" t="str">
        <f>IF(Search!$C$7="","",IF(ISNUMBER(SEARCH(Search!$C$7,$AN2606))=TRUE,1,""))</f>
        <v/>
      </c>
      <c r="F2606" s="9" t="str">
        <f>IF(Search!$C$8="","",IF(ISNUMBER(SEARCH(Search!$C$8,$AO2606))=TRUE,1,""))</f>
        <v/>
      </c>
      <c r="G2606" s="9" t="str">
        <f>IF(Search!$F$4="","",IF(Inventory!$AJ2606&lt;Search!$F$4,"",1))</f>
        <v/>
      </c>
      <c r="H2606" s="9" t="str">
        <f>IF(Search!$F$5="","",IF(Inventory!$AJ2606&gt;Search!$F$5,"",1))</f>
        <v/>
      </c>
      <c r="I2606" s="9" t="str">
        <f>IF(Search!$F$7="","",IF(Search!$F$8="",IF(ISNUMBER(SEARCH(Search!$F$7,$AL2606))=TRUE,1,""),""))</f>
        <v/>
      </c>
      <c r="J2606" s="9" t="str">
        <f>IF($AL2606=Search!$F$8,1,"")</f>
        <v/>
      </c>
      <c r="K2606" s="9" t="str">
        <f>IF(Search!$I$4="","",IF(COUNTA($AS2606)=1,IF(Search!$I$4="N","N",1),""))</f>
        <v/>
      </c>
      <c r="L2606" s="9" t="str">
        <f>IF(Search!$I$5="","",IF($AS2606="RC",1,""))</f>
        <v/>
      </c>
      <c r="M2606" s="9" t="str">
        <f>IF(Search!$I$6="","",IF($AS2606="RCP",1,""))</f>
        <v/>
      </c>
      <c r="N2606" s="9" t="str">
        <f>IF(Search!$I$8="","",IF(COUNTA($AT2606)=1,IF(Search!$I$8="N","N",1),""))</f>
        <v/>
      </c>
      <c r="O2606" s="9" t="str">
        <f>IF(Search!$L$4="","",IF(COUNTA($AU2606)=1,IF(Search!$L$4="N","N",1),""))</f>
        <v/>
      </c>
      <c r="P2606" s="9" t="str">
        <f>IF(Search!$L$5="","",IF(ISNUMBER(SEARCH("Jersey",$AU2606))=TRUE,IF(Search!$L$5="N","N",1),""))</f>
        <v/>
      </c>
      <c r="Q2606" s="9" t="str">
        <f>IF(Search!$L$6="","",IF(ISNUMBER(SEARCH("Patch",$AU2606))=TRUE,IF(Search!$L$6="N","N",1),""))</f>
        <v/>
      </c>
      <c r="R2606" s="9" t="str">
        <f>IF(Search!$L$7="","",IF(ISNUMBER(SEARCH("Shield",$AU2606))=TRUE,IF(Search!$L$7="N","N",1),""))</f>
        <v/>
      </c>
      <c r="S2606" s="9" t="str">
        <f>IF(Search!$L$8="","",IF(ISNUMBER(SEARCH("Stick",$AU2606))=TRUE,IF(Search!$L$8="N","N",1),""))</f>
        <v/>
      </c>
      <c r="T2606" s="9" t="str">
        <f>IF(Search!$O$4="","",IF(COUNTA($AW2606)=1,IF(Search!$O$4="N","N",1),""))</f>
        <v/>
      </c>
      <c r="U2606" s="9" t="str">
        <f>IF(Search!$O$5="","",IF($AW2606="","",IF($AW2606&lt;Search!$O$5,"",1)))</f>
        <v/>
      </c>
      <c r="V2606" s="9" t="str">
        <f>IF(Search!$O$6="","",IF($AW2606="","",IF($AW2606&gt;Search!$O$6,"",1)))</f>
        <v/>
      </c>
      <c r="W2606" s="9" t="str">
        <f>IF(Search!$U$4="","",IF($AX2606="","",1))</f>
        <v/>
      </c>
      <c r="X2606" s="9" t="str">
        <f>IF(Search!$U$5="","",IF(ISNUMBER(SEARCH(Search!$U$5,$AX2606))=TRUE,IF(Search!$U$5="N","N",1),""))</f>
        <v/>
      </c>
      <c r="Y2606" s="9" t="str">
        <f>IF(Search!$U$6="","",IF($AY2606&lt;Search!$U$6,"",1))</f>
        <v/>
      </c>
      <c r="Z2606" s="9" t="str">
        <f>IF(Search!$R$4="","",IF(Inventory!$BA2606&lt;Search!$R$4,"",1))</f>
        <v/>
      </c>
      <c r="AA2606" s="9" t="str">
        <f>IF(Search!$R$5="","",IF($BA2606&gt;Search!$R$5,"",1))</f>
        <v/>
      </c>
      <c r="AB2606" s="9" t="str">
        <f>IF(Search!$R$6="","",IF($BB2606&lt;Search!$R$6,"",1))</f>
        <v/>
      </c>
      <c r="AC2606" s="9" t="str">
        <f>IF(Search!$R$7="","",IF($BB2606&lt;Search!$R$7,"",1))</f>
        <v/>
      </c>
      <c r="AD2606" s="45" t="str">
        <f>IF(COUNTIF($A2606:$AC2606,"n")&gt;0,"",IF(SUM($A2606:$AC2606)=COUNTA(Search!$C$4:$C$8,Search!$F$4:$F$8,Search!$I$4:$I$6,Search!$I$8,Search!$L$4:$L$8,Search!$O$4:$O$8,Search!$R$4:$R$7,Search!$U$4:$U$7)-COUNTIF(Search!$C$4:$U$7,"n"),1+LARGE($AD$1:AD2605,1),""))</f>
        <v/>
      </c>
      <c r="AE2606" s="45" t="str">
        <f t="shared" si="127"/>
        <v/>
      </c>
      <c r="AF2606" s="45" t="str">
        <f>IF(AD2606="","",COUNTIF($AE$1:$AE2605,$AE2606)+RANK($AE2606,$AE$2:$AE$10540,1))</f>
        <v/>
      </c>
      <c r="AG2606" s="45" t="str">
        <f t="shared" si="128"/>
        <v/>
      </c>
      <c r="AH2606" s="45" t="str">
        <f>IF($AD2606="","",COUNTIF($AG$1:$AG2605,$AG2606)+RANK($AG2606,$AG$1:$AG$10539,0))</f>
        <v/>
      </c>
      <c r="AI2606" s="10" t="str">
        <f t="shared" si="129"/>
        <v>2015-16 Upper Deck Canvas #173 Travis Zajac NJD    /   $1.5</v>
      </c>
      <c r="AJ2606" s="11">
        <v>2015</v>
      </c>
      <c r="AK2606" s="17">
        <v>16</v>
      </c>
      <c r="AL2606" s="12" t="s">
        <v>20</v>
      </c>
      <c r="AM2606" s="10">
        <v>173</v>
      </c>
      <c r="AN2606" s="12" t="s">
        <v>1727</v>
      </c>
      <c r="AO2606" s="9" t="s">
        <v>1947</v>
      </c>
      <c r="AP2606" s="9"/>
      <c r="AQ2606" s="9"/>
      <c r="AR2606" s="14" t="s">
        <v>2129</v>
      </c>
      <c r="AS2606" s="9"/>
      <c r="AT2606" s="9"/>
      <c r="AU2606" s="9"/>
      <c r="AV2606" s="13"/>
      <c r="AW2606" s="13"/>
      <c r="AX2606" s="9"/>
      <c r="AY2606" s="9"/>
      <c r="AZ2606" s="9"/>
      <c r="BA2606" s="33">
        <v>1.5</v>
      </c>
      <c r="BB2606" s="33"/>
      <c r="BC2606" s="36">
        <v>42860</v>
      </c>
      <c r="BD2606" s="12" t="s">
        <v>1772</v>
      </c>
    </row>
    <row r="2607" spans="1:56" s="12" customFormat="1" x14ac:dyDescent="0.2">
      <c r="A2607" s="9" t="str">
        <f>IF(Search!$C$5="","",IF(COUNTA(Inventory!$AP2607)=1,1,""))</f>
        <v/>
      </c>
      <c r="B2607" s="9" t="str">
        <f>IF(Search!$C$4="","",IF(ISNUMBER(SEARCH(Search!$C$4,$AR2607))=TRUE,1,""))</f>
        <v/>
      </c>
      <c r="C2607" s="9" t="str">
        <f>IF(Search!$C$6="x",IF(COUNTA($AQ2607)=1,1,"N"),IF(COUNTA($AQ2607)=1,"N",""))</f>
        <v/>
      </c>
      <c r="D2607" s="9" t="str">
        <f>IF(Search!$O$8="","",IF(ISNUMBER(SEARCH(Search!$O$8,$BD2607))=TRUE,1,""))</f>
        <v/>
      </c>
      <c r="E2607" s="9" t="str">
        <f>IF(Search!$C$7="","",IF(ISNUMBER(SEARCH(Search!$C$7,$AN2607))=TRUE,1,""))</f>
        <v/>
      </c>
      <c r="F2607" s="9" t="str">
        <f>IF(Search!$C$8="","",IF(ISNUMBER(SEARCH(Search!$C$8,$AO2607))=TRUE,1,""))</f>
        <v/>
      </c>
      <c r="G2607" s="9" t="str">
        <f>IF(Search!$F$4="","",IF(Inventory!$AJ2607&lt;Search!$F$4,"",1))</f>
        <v/>
      </c>
      <c r="H2607" s="9" t="str">
        <f>IF(Search!$F$5="","",IF(Inventory!$AJ2607&gt;Search!$F$5,"",1))</f>
        <v/>
      </c>
      <c r="I2607" s="9" t="str">
        <f>IF(Search!$F$7="","",IF(Search!$F$8="",IF(ISNUMBER(SEARCH(Search!$F$7,$AL2607))=TRUE,1,""),""))</f>
        <v/>
      </c>
      <c r="J2607" s="9" t="str">
        <f>IF($AL2607=Search!$F$8,1,"")</f>
        <v/>
      </c>
      <c r="K2607" s="9" t="str">
        <f>IF(Search!$I$4="","",IF(COUNTA($AS2607)=1,IF(Search!$I$4="N","N",1),""))</f>
        <v/>
      </c>
      <c r="L2607" s="9" t="str">
        <f>IF(Search!$I$5="","",IF($AS2607="RC",1,""))</f>
        <v/>
      </c>
      <c r="M2607" s="9" t="str">
        <f>IF(Search!$I$6="","",IF($AS2607="RCP",1,""))</f>
        <v/>
      </c>
      <c r="N2607" s="9" t="str">
        <f>IF(Search!$I$8="","",IF(COUNTA($AT2607)=1,IF(Search!$I$8="N","N",1),""))</f>
        <v/>
      </c>
      <c r="O2607" s="9" t="str">
        <f>IF(Search!$L$4="","",IF(COUNTA($AU2607)=1,IF(Search!$L$4="N","N",1),""))</f>
        <v/>
      </c>
      <c r="P2607" s="9" t="str">
        <f>IF(Search!$L$5="","",IF(ISNUMBER(SEARCH("Jersey",$AU2607))=TRUE,IF(Search!$L$5="N","N",1),""))</f>
        <v/>
      </c>
      <c r="Q2607" s="9" t="str">
        <f>IF(Search!$L$6="","",IF(ISNUMBER(SEARCH("Patch",$AU2607))=TRUE,IF(Search!$L$6="N","N",1),""))</f>
        <v/>
      </c>
      <c r="R2607" s="9" t="str">
        <f>IF(Search!$L$7="","",IF(ISNUMBER(SEARCH("Shield",$AU2607))=TRUE,IF(Search!$L$7="N","N",1),""))</f>
        <v/>
      </c>
      <c r="S2607" s="9" t="str">
        <f>IF(Search!$L$8="","",IF(ISNUMBER(SEARCH("Stick",$AU2607))=TRUE,IF(Search!$L$8="N","N",1),""))</f>
        <v/>
      </c>
      <c r="T2607" s="9" t="str">
        <f>IF(Search!$O$4="","",IF(COUNTA($AW2607)=1,IF(Search!$O$4="N","N",1),""))</f>
        <v/>
      </c>
      <c r="U2607" s="9" t="str">
        <f>IF(Search!$O$5="","",IF($AW2607="","",IF($AW2607&lt;Search!$O$5,"",1)))</f>
        <v/>
      </c>
      <c r="V2607" s="9" t="str">
        <f>IF(Search!$O$6="","",IF($AW2607="","",IF($AW2607&gt;Search!$O$6,"",1)))</f>
        <v/>
      </c>
      <c r="W2607" s="9" t="str">
        <f>IF(Search!$U$4="","",IF($AX2607="","",1))</f>
        <v/>
      </c>
      <c r="X2607" s="9" t="str">
        <f>IF(Search!$U$5="","",IF(ISNUMBER(SEARCH(Search!$U$5,$AX2607))=TRUE,IF(Search!$U$5="N","N",1),""))</f>
        <v/>
      </c>
      <c r="Y2607" s="9" t="str">
        <f>IF(Search!$U$6="","",IF($AY2607&lt;Search!$U$6,"",1))</f>
        <v/>
      </c>
      <c r="Z2607" s="9" t="str">
        <f>IF(Search!$R$4="","",IF(Inventory!$BA2607&lt;Search!$R$4,"",1))</f>
        <v/>
      </c>
      <c r="AA2607" s="9" t="str">
        <f>IF(Search!$R$5="","",IF($BA2607&gt;Search!$R$5,"",1))</f>
        <v/>
      </c>
      <c r="AB2607" s="9" t="str">
        <f>IF(Search!$R$6="","",IF($BB2607&lt;Search!$R$6,"",1))</f>
        <v/>
      </c>
      <c r="AC2607" s="9" t="str">
        <f>IF(Search!$R$7="","",IF($BB2607&lt;Search!$R$7,"",1))</f>
        <v/>
      </c>
      <c r="AD2607" s="45" t="str">
        <f>IF(COUNTIF($A2607:$AC2607,"n")&gt;0,"",IF(SUM($A2607:$AC2607)=COUNTA(Search!$C$4:$C$8,Search!$F$4:$F$8,Search!$I$4:$I$6,Search!$I$8,Search!$L$4:$L$8,Search!$O$4:$O$8,Search!$R$4:$R$7,Search!$U$4:$U$7)-COUNTIF(Search!$C$4:$U$7,"n"),1+LARGE($AD$1:AD2606,1),""))</f>
        <v/>
      </c>
      <c r="AE2607" s="45" t="str">
        <f t="shared" si="127"/>
        <v/>
      </c>
      <c r="AF2607" s="45" t="str">
        <f>IF(AD2607="","",COUNTIF($AE$1:$AE2606,$AE2607)+RANK($AE2607,$AE$2:$AE$10540,1))</f>
        <v/>
      </c>
      <c r="AG2607" s="45" t="str">
        <f t="shared" si="128"/>
        <v/>
      </c>
      <c r="AH2607" s="45" t="str">
        <f>IF($AD2607="","",COUNTIF($AG$1:$AG2606,$AG2607)+RANK($AG2607,$AG$1:$AG$10539,0))</f>
        <v/>
      </c>
      <c r="AI2607" s="10" t="str">
        <f t="shared" si="129"/>
        <v>2015-16 Upper Deck Canvas #174 Nick Leddy NYI    /   $1.5</v>
      </c>
      <c r="AJ2607" s="11">
        <v>2015</v>
      </c>
      <c r="AK2607" s="17">
        <v>16</v>
      </c>
      <c r="AL2607" s="12" t="s">
        <v>20</v>
      </c>
      <c r="AM2607" s="10">
        <v>174</v>
      </c>
      <c r="AN2607" s="12" t="s">
        <v>1728</v>
      </c>
      <c r="AO2607" s="9" t="s">
        <v>1914</v>
      </c>
      <c r="AP2607" s="9"/>
      <c r="AQ2607" s="9"/>
      <c r="AR2607" s="14" t="s">
        <v>2129</v>
      </c>
      <c r="AS2607" s="9"/>
      <c r="AT2607" s="9"/>
      <c r="AU2607" s="9"/>
      <c r="AV2607" s="13"/>
      <c r="AW2607" s="13"/>
      <c r="AX2607" s="9"/>
      <c r="AY2607" s="9"/>
      <c r="AZ2607" s="9"/>
      <c r="BA2607" s="33">
        <v>1.5</v>
      </c>
      <c r="BB2607" s="33"/>
      <c r="BC2607" s="36">
        <v>42860</v>
      </c>
      <c r="BD2607" s="12" t="s">
        <v>1772</v>
      </c>
    </row>
    <row r="2608" spans="1:56" s="12" customFormat="1" x14ac:dyDescent="0.2">
      <c r="A2608" s="9" t="str">
        <f>IF(Search!$C$5="","",IF(COUNTA(Inventory!$AP2608)=1,1,""))</f>
        <v/>
      </c>
      <c r="B2608" s="9" t="str">
        <f>IF(Search!$C$4="","",IF(ISNUMBER(SEARCH(Search!$C$4,$AR2608))=TRUE,1,""))</f>
        <v/>
      </c>
      <c r="C2608" s="9" t="str">
        <f>IF(Search!$C$6="x",IF(COUNTA($AQ2608)=1,1,"N"),IF(COUNTA($AQ2608)=1,"N",""))</f>
        <v/>
      </c>
      <c r="D2608" s="9" t="str">
        <f>IF(Search!$O$8="","",IF(ISNUMBER(SEARCH(Search!$O$8,$BD2608))=TRUE,1,""))</f>
        <v/>
      </c>
      <c r="E2608" s="9" t="str">
        <f>IF(Search!$C$7="","",IF(ISNUMBER(SEARCH(Search!$C$7,$AN2608))=TRUE,1,""))</f>
        <v/>
      </c>
      <c r="F2608" s="9" t="str">
        <f>IF(Search!$C$8="","",IF(ISNUMBER(SEARCH(Search!$C$8,$AO2608))=TRUE,1,""))</f>
        <v/>
      </c>
      <c r="G2608" s="9" t="str">
        <f>IF(Search!$F$4="","",IF(Inventory!$AJ2608&lt;Search!$F$4,"",1))</f>
        <v/>
      </c>
      <c r="H2608" s="9" t="str">
        <f>IF(Search!$F$5="","",IF(Inventory!$AJ2608&gt;Search!$F$5,"",1))</f>
        <v/>
      </c>
      <c r="I2608" s="9" t="str">
        <f>IF(Search!$F$7="","",IF(Search!$F$8="",IF(ISNUMBER(SEARCH(Search!$F$7,$AL2608))=TRUE,1,""),""))</f>
        <v/>
      </c>
      <c r="J2608" s="9" t="str">
        <f>IF($AL2608=Search!$F$8,1,"")</f>
        <v/>
      </c>
      <c r="K2608" s="9" t="str">
        <f>IF(Search!$I$4="","",IF(COUNTA($AS2608)=1,IF(Search!$I$4="N","N",1),""))</f>
        <v/>
      </c>
      <c r="L2608" s="9" t="str">
        <f>IF(Search!$I$5="","",IF($AS2608="RC",1,""))</f>
        <v/>
      </c>
      <c r="M2608" s="9" t="str">
        <f>IF(Search!$I$6="","",IF($AS2608="RCP",1,""))</f>
        <v/>
      </c>
      <c r="N2608" s="9" t="str">
        <f>IF(Search!$I$8="","",IF(COUNTA($AT2608)=1,IF(Search!$I$8="N","N",1),""))</f>
        <v/>
      </c>
      <c r="O2608" s="9" t="str">
        <f>IF(Search!$L$4="","",IF(COUNTA($AU2608)=1,IF(Search!$L$4="N","N",1),""))</f>
        <v/>
      </c>
      <c r="P2608" s="9" t="str">
        <f>IF(Search!$L$5="","",IF(ISNUMBER(SEARCH("Jersey",$AU2608))=TRUE,IF(Search!$L$5="N","N",1),""))</f>
        <v/>
      </c>
      <c r="Q2608" s="9" t="str">
        <f>IF(Search!$L$6="","",IF(ISNUMBER(SEARCH("Patch",$AU2608))=TRUE,IF(Search!$L$6="N","N",1),""))</f>
        <v/>
      </c>
      <c r="R2608" s="9" t="str">
        <f>IF(Search!$L$7="","",IF(ISNUMBER(SEARCH("Shield",$AU2608))=TRUE,IF(Search!$L$7="N","N",1),""))</f>
        <v/>
      </c>
      <c r="S2608" s="9" t="str">
        <f>IF(Search!$L$8="","",IF(ISNUMBER(SEARCH("Stick",$AU2608))=TRUE,IF(Search!$L$8="N","N",1),""))</f>
        <v/>
      </c>
      <c r="T2608" s="9" t="str">
        <f>IF(Search!$O$4="","",IF(COUNTA($AW2608)=1,IF(Search!$O$4="N","N",1),""))</f>
        <v/>
      </c>
      <c r="U2608" s="9" t="str">
        <f>IF(Search!$O$5="","",IF($AW2608="","",IF($AW2608&lt;Search!$O$5,"",1)))</f>
        <v/>
      </c>
      <c r="V2608" s="9" t="str">
        <f>IF(Search!$O$6="","",IF($AW2608="","",IF($AW2608&gt;Search!$O$6,"",1)))</f>
        <v/>
      </c>
      <c r="W2608" s="9" t="str">
        <f>IF(Search!$U$4="","",IF($AX2608="","",1))</f>
        <v/>
      </c>
      <c r="X2608" s="9" t="str">
        <f>IF(Search!$U$5="","",IF(ISNUMBER(SEARCH(Search!$U$5,$AX2608))=TRUE,IF(Search!$U$5="N","N",1),""))</f>
        <v/>
      </c>
      <c r="Y2608" s="9" t="str">
        <f>IF(Search!$U$6="","",IF($AY2608&lt;Search!$U$6,"",1))</f>
        <v/>
      </c>
      <c r="Z2608" s="9" t="str">
        <f>IF(Search!$R$4="","",IF(Inventory!$BA2608&lt;Search!$R$4,"",1))</f>
        <v/>
      </c>
      <c r="AA2608" s="9" t="str">
        <f>IF(Search!$R$5="","",IF($BA2608&gt;Search!$R$5,"",1))</f>
        <v/>
      </c>
      <c r="AB2608" s="9" t="str">
        <f>IF(Search!$R$6="","",IF($BB2608&lt;Search!$R$6,"",1))</f>
        <v/>
      </c>
      <c r="AC2608" s="9" t="str">
        <f>IF(Search!$R$7="","",IF($BB2608&lt;Search!$R$7,"",1))</f>
        <v/>
      </c>
      <c r="AD2608" s="45" t="str">
        <f>IF(COUNTIF($A2608:$AC2608,"n")&gt;0,"",IF(SUM($A2608:$AC2608)=COUNTA(Search!$C$4:$C$8,Search!$F$4:$F$8,Search!$I$4:$I$6,Search!$I$8,Search!$L$4:$L$8,Search!$O$4:$O$8,Search!$R$4:$R$7,Search!$U$4:$U$7)-COUNTIF(Search!$C$4:$U$7,"n"),1+LARGE($AD$1:AD2607,1),""))</f>
        <v/>
      </c>
      <c r="AE2608" s="45" t="str">
        <f t="shared" si="127"/>
        <v/>
      </c>
      <c r="AF2608" s="45" t="str">
        <f>IF(AD2608="","",COUNTIF($AE$1:$AE2607,$AE2608)+RANK($AE2608,$AE$2:$AE$10540,1))</f>
        <v/>
      </c>
      <c r="AG2608" s="45" t="str">
        <f t="shared" si="128"/>
        <v/>
      </c>
      <c r="AH2608" s="45" t="str">
        <f>IF($AD2608="","",COUNTIF($AG$1:$AG2607,$AG2608)+RANK($AG2608,$AG$1:$AG$10539,0))</f>
        <v/>
      </c>
      <c r="AI2608" s="10" t="str">
        <f t="shared" si="129"/>
        <v>2015-16 Upper Deck Canvas #175 Kyle Okposo NYI    /   $2</v>
      </c>
      <c r="AJ2608" s="11">
        <v>2015</v>
      </c>
      <c r="AK2608" s="17">
        <v>16</v>
      </c>
      <c r="AL2608" s="12" t="s">
        <v>20</v>
      </c>
      <c r="AM2608" s="10">
        <v>175</v>
      </c>
      <c r="AN2608" s="12" t="s">
        <v>1729</v>
      </c>
      <c r="AO2608" s="9" t="s">
        <v>1914</v>
      </c>
      <c r="AP2608" s="9"/>
      <c r="AQ2608" s="9"/>
      <c r="AR2608" s="14" t="s">
        <v>2129</v>
      </c>
      <c r="AS2608" s="9"/>
      <c r="AT2608" s="9"/>
      <c r="AU2608" s="9"/>
      <c r="AV2608" s="13"/>
      <c r="AW2608" s="13"/>
      <c r="AX2608" s="9"/>
      <c r="AY2608" s="9"/>
      <c r="AZ2608" s="9"/>
      <c r="BA2608" s="33">
        <v>2</v>
      </c>
      <c r="BB2608" s="33"/>
      <c r="BC2608" s="36">
        <v>42860</v>
      </c>
      <c r="BD2608" s="12" t="s">
        <v>1772</v>
      </c>
    </row>
    <row r="2609" spans="1:56" s="12" customFormat="1" x14ac:dyDescent="0.2">
      <c r="A2609" s="9" t="str">
        <f>IF(Search!$C$5="","",IF(COUNTA(Inventory!$AP2609)=1,1,""))</f>
        <v/>
      </c>
      <c r="B2609" s="9" t="str">
        <f>IF(Search!$C$4="","",IF(ISNUMBER(SEARCH(Search!$C$4,$AR2609))=TRUE,1,""))</f>
        <v/>
      </c>
      <c r="C2609" s="9" t="str">
        <f>IF(Search!$C$6="x",IF(COUNTA($AQ2609)=1,1,"N"),IF(COUNTA($AQ2609)=1,"N",""))</f>
        <v/>
      </c>
      <c r="D2609" s="9" t="str">
        <f>IF(Search!$O$8="","",IF(ISNUMBER(SEARCH(Search!$O$8,$BD2609))=TRUE,1,""))</f>
        <v/>
      </c>
      <c r="E2609" s="9" t="str">
        <f>IF(Search!$C$7="","",IF(ISNUMBER(SEARCH(Search!$C$7,$AN2609))=TRUE,1,""))</f>
        <v/>
      </c>
      <c r="F2609" s="9" t="str">
        <f>IF(Search!$C$8="","",IF(ISNUMBER(SEARCH(Search!$C$8,$AO2609))=TRUE,1,""))</f>
        <v/>
      </c>
      <c r="G2609" s="9" t="str">
        <f>IF(Search!$F$4="","",IF(Inventory!$AJ2609&lt;Search!$F$4,"",1))</f>
        <v/>
      </c>
      <c r="H2609" s="9" t="str">
        <f>IF(Search!$F$5="","",IF(Inventory!$AJ2609&gt;Search!$F$5,"",1))</f>
        <v/>
      </c>
      <c r="I2609" s="9" t="str">
        <f>IF(Search!$F$7="","",IF(Search!$F$8="",IF(ISNUMBER(SEARCH(Search!$F$7,$AL2609))=TRUE,1,""),""))</f>
        <v/>
      </c>
      <c r="J2609" s="9" t="str">
        <f>IF($AL2609=Search!$F$8,1,"")</f>
        <v/>
      </c>
      <c r="K2609" s="9" t="str">
        <f>IF(Search!$I$4="","",IF(COUNTA($AS2609)=1,IF(Search!$I$4="N","N",1),""))</f>
        <v/>
      </c>
      <c r="L2609" s="9" t="str">
        <f>IF(Search!$I$5="","",IF($AS2609="RC",1,""))</f>
        <v/>
      </c>
      <c r="M2609" s="9" t="str">
        <f>IF(Search!$I$6="","",IF($AS2609="RCP",1,""))</f>
        <v/>
      </c>
      <c r="N2609" s="9" t="str">
        <f>IF(Search!$I$8="","",IF(COUNTA($AT2609)=1,IF(Search!$I$8="N","N",1),""))</f>
        <v/>
      </c>
      <c r="O2609" s="9" t="str">
        <f>IF(Search!$L$4="","",IF(COUNTA($AU2609)=1,IF(Search!$L$4="N","N",1),""))</f>
        <v/>
      </c>
      <c r="P2609" s="9" t="str">
        <f>IF(Search!$L$5="","",IF(ISNUMBER(SEARCH("Jersey",$AU2609))=TRUE,IF(Search!$L$5="N","N",1),""))</f>
        <v/>
      </c>
      <c r="Q2609" s="9" t="str">
        <f>IF(Search!$L$6="","",IF(ISNUMBER(SEARCH("Patch",$AU2609))=TRUE,IF(Search!$L$6="N","N",1),""))</f>
        <v/>
      </c>
      <c r="R2609" s="9" t="str">
        <f>IF(Search!$L$7="","",IF(ISNUMBER(SEARCH("Shield",$AU2609))=TRUE,IF(Search!$L$7="N","N",1),""))</f>
        <v/>
      </c>
      <c r="S2609" s="9" t="str">
        <f>IF(Search!$L$8="","",IF(ISNUMBER(SEARCH("Stick",$AU2609))=TRUE,IF(Search!$L$8="N","N",1),""))</f>
        <v/>
      </c>
      <c r="T2609" s="9" t="str">
        <f>IF(Search!$O$4="","",IF(COUNTA($AW2609)=1,IF(Search!$O$4="N","N",1),""))</f>
        <v/>
      </c>
      <c r="U2609" s="9" t="str">
        <f>IF(Search!$O$5="","",IF($AW2609="","",IF($AW2609&lt;Search!$O$5,"",1)))</f>
        <v/>
      </c>
      <c r="V2609" s="9" t="str">
        <f>IF(Search!$O$6="","",IF($AW2609="","",IF($AW2609&gt;Search!$O$6,"",1)))</f>
        <v/>
      </c>
      <c r="W2609" s="9" t="str">
        <f>IF(Search!$U$4="","",IF($AX2609="","",1))</f>
        <v/>
      </c>
      <c r="X2609" s="9" t="str">
        <f>IF(Search!$U$5="","",IF(ISNUMBER(SEARCH(Search!$U$5,$AX2609))=TRUE,IF(Search!$U$5="N","N",1),""))</f>
        <v/>
      </c>
      <c r="Y2609" s="9" t="str">
        <f>IF(Search!$U$6="","",IF($AY2609&lt;Search!$U$6,"",1))</f>
        <v/>
      </c>
      <c r="Z2609" s="9" t="str">
        <f>IF(Search!$R$4="","",IF(Inventory!$BA2609&lt;Search!$R$4,"",1))</f>
        <v/>
      </c>
      <c r="AA2609" s="9" t="str">
        <f>IF(Search!$R$5="","",IF($BA2609&gt;Search!$R$5,"",1))</f>
        <v/>
      </c>
      <c r="AB2609" s="9" t="str">
        <f>IF(Search!$R$6="","",IF($BB2609&lt;Search!$R$6,"",1))</f>
        <v/>
      </c>
      <c r="AC2609" s="9" t="str">
        <f>IF(Search!$R$7="","",IF($BB2609&lt;Search!$R$7,"",1))</f>
        <v/>
      </c>
      <c r="AD2609" s="45" t="str">
        <f>IF(COUNTIF($A2609:$AC2609,"n")&gt;0,"",IF(SUM($A2609:$AC2609)=COUNTA(Search!$C$4:$C$8,Search!$F$4:$F$8,Search!$I$4:$I$6,Search!$I$8,Search!$L$4:$L$8,Search!$O$4:$O$8,Search!$R$4:$R$7,Search!$U$4:$U$7)-COUNTIF(Search!$C$4:$U$7,"n"),1+LARGE($AD$1:AD2608,1),""))</f>
        <v/>
      </c>
      <c r="AE2609" s="45" t="str">
        <f t="shared" si="127"/>
        <v/>
      </c>
      <c r="AF2609" s="45" t="str">
        <f>IF(AD2609="","",COUNTIF($AE$1:$AE2608,$AE2609)+RANK($AE2609,$AE$2:$AE$10540,1))</f>
        <v/>
      </c>
      <c r="AG2609" s="45" t="str">
        <f t="shared" si="128"/>
        <v/>
      </c>
      <c r="AH2609" s="45" t="str">
        <f>IF($AD2609="","",COUNTIF($AG$1:$AG2608,$AG2609)+RANK($AG2609,$AG$1:$AG$10539,0))</f>
        <v/>
      </c>
      <c r="AI2609" s="10" t="str">
        <f t="shared" si="129"/>
        <v>2015-16 Upper Deck Canvas #176 Anders Lee NYI    /   $2.5</v>
      </c>
      <c r="AJ2609" s="11">
        <v>2015</v>
      </c>
      <c r="AK2609" s="17">
        <v>16</v>
      </c>
      <c r="AL2609" s="12" t="s">
        <v>20</v>
      </c>
      <c r="AM2609" s="10">
        <v>176</v>
      </c>
      <c r="AN2609" s="12" t="s">
        <v>1508</v>
      </c>
      <c r="AO2609" s="9" t="s">
        <v>1914</v>
      </c>
      <c r="AP2609" s="9"/>
      <c r="AQ2609" s="9"/>
      <c r="AR2609" s="14" t="s">
        <v>2129</v>
      </c>
      <c r="AS2609" s="9"/>
      <c r="AT2609" s="9"/>
      <c r="AU2609" s="9"/>
      <c r="AV2609" s="13"/>
      <c r="AW2609" s="13"/>
      <c r="AX2609" s="9"/>
      <c r="AY2609" s="9"/>
      <c r="AZ2609" s="9"/>
      <c r="BA2609" s="33">
        <v>2.5</v>
      </c>
      <c r="BB2609" s="33"/>
      <c r="BC2609" s="36">
        <v>42860</v>
      </c>
      <c r="BD2609" s="12" t="s">
        <v>1771</v>
      </c>
    </row>
    <row r="2610" spans="1:56" s="12" customFormat="1" x14ac:dyDescent="0.2">
      <c r="A2610" s="9" t="str">
        <f>IF(Search!$C$5="","",IF(COUNTA(Inventory!$AP2610)=1,1,""))</f>
        <v/>
      </c>
      <c r="B2610" s="9" t="str">
        <f>IF(Search!$C$4="","",IF(ISNUMBER(SEARCH(Search!$C$4,$AR2610))=TRUE,1,""))</f>
        <v/>
      </c>
      <c r="C2610" s="9" t="str">
        <f>IF(Search!$C$6="x",IF(COUNTA($AQ2610)=1,1,"N"),IF(COUNTA($AQ2610)=1,"N",""))</f>
        <v/>
      </c>
      <c r="D2610" s="9" t="str">
        <f>IF(Search!$O$8="","",IF(ISNUMBER(SEARCH(Search!$O$8,$BD2610))=TRUE,1,""))</f>
        <v/>
      </c>
      <c r="E2610" s="9" t="str">
        <f>IF(Search!$C$7="","",IF(ISNUMBER(SEARCH(Search!$C$7,$AN2610))=TRUE,1,""))</f>
        <v/>
      </c>
      <c r="F2610" s="9" t="str">
        <f>IF(Search!$C$8="","",IF(ISNUMBER(SEARCH(Search!$C$8,$AO2610))=TRUE,1,""))</f>
        <v/>
      </c>
      <c r="G2610" s="9" t="str">
        <f>IF(Search!$F$4="","",IF(Inventory!$AJ2610&lt;Search!$F$4,"",1))</f>
        <v/>
      </c>
      <c r="H2610" s="9" t="str">
        <f>IF(Search!$F$5="","",IF(Inventory!$AJ2610&gt;Search!$F$5,"",1))</f>
        <v/>
      </c>
      <c r="I2610" s="9" t="str">
        <f>IF(Search!$F$7="","",IF(Search!$F$8="",IF(ISNUMBER(SEARCH(Search!$F$7,$AL2610))=TRUE,1,""),""))</f>
        <v/>
      </c>
      <c r="J2610" s="9" t="str">
        <f>IF($AL2610=Search!$F$8,1,"")</f>
        <v/>
      </c>
      <c r="K2610" s="9" t="str">
        <f>IF(Search!$I$4="","",IF(COUNTA($AS2610)=1,IF(Search!$I$4="N","N",1),""))</f>
        <v/>
      </c>
      <c r="L2610" s="9" t="str">
        <f>IF(Search!$I$5="","",IF($AS2610="RC",1,""))</f>
        <v/>
      </c>
      <c r="M2610" s="9" t="str">
        <f>IF(Search!$I$6="","",IF($AS2610="RCP",1,""))</f>
        <v/>
      </c>
      <c r="N2610" s="9" t="str">
        <f>IF(Search!$I$8="","",IF(COUNTA($AT2610)=1,IF(Search!$I$8="N","N",1),""))</f>
        <v/>
      </c>
      <c r="O2610" s="9" t="str">
        <f>IF(Search!$L$4="","",IF(COUNTA($AU2610)=1,IF(Search!$L$4="N","N",1),""))</f>
        <v/>
      </c>
      <c r="P2610" s="9" t="str">
        <f>IF(Search!$L$5="","",IF(ISNUMBER(SEARCH("Jersey",$AU2610))=TRUE,IF(Search!$L$5="N","N",1),""))</f>
        <v/>
      </c>
      <c r="Q2610" s="9" t="str">
        <f>IF(Search!$L$6="","",IF(ISNUMBER(SEARCH("Patch",$AU2610))=TRUE,IF(Search!$L$6="N","N",1),""))</f>
        <v/>
      </c>
      <c r="R2610" s="9" t="str">
        <f>IF(Search!$L$7="","",IF(ISNUMBER(SEARCH("Shield",$AU2610))=TRUE,IF(Search!$L$7="N","N",1),""))</f>
        <v/>
      </c>
      <c r="S2610" s="9" t="str">
        <f>IF(Search!$L$8="","",IF(ISNUMBER(SEARCH("Stick",$AU2610))=TRUE,IF(Search!$L$8="N","N",1),""))</f>
        <v/>
      </c>
      <c r="T2610" s="9" t="str">
        <f>IF(Search!$O$4="","",IF(COUNTA($AW2610)=1,IF(Search!$O$4="N","N",1),""))</f>
        <v/>
      </c>
      <c r="U2610" s="9" t="str">
        <f>IF(Search!$O$5="","",IF($AW2610="","",IF($AW2610&lt;Search!$O$5,"",1)))</f>
        <v/>
      </c>
      <c r="V2610" s="9" t="str">
        <f>IF(Search!$O$6="","",IF($AW2610="","",IF($AW2610&gt;Search!$O$6,"",1)))</f>
        <v/>
      </c>
      <c r="W2610" s="9" t="str">
        <f>IF(Search!$U$4="","",IF($AX2610="","",1))</f>
        <v/>
      </c>
      <c r="X2610" s="9" t="str">
        <f>IF(Search!$U$5="","",IF(ISNUMBER(SEARCH(Search!$U$5,$AX2610))=TRUE,IF(Search!$U$5="N","N",1),""))</f>
        <v/>
      </c>
      <c r="Y2610" s="9" t="str">
        <f>IF(Search!$U$6="","",IF($AY2610&lt;Search!$U$6,"",1))</f>
        <v/>
      </c>
      <c r="Z2610" s="9" t="str">
        <f>IF(Search!$R$4="","",IF(Inventory!$BA2610&lt;Search!$R$4,"",1))</f>
        <v/>
      </c>
      <c r="AA2610" s="9" t="str">
        <f>IF(Search!$R$5="","",IF($BA2610&gt;Search!$R$5,"",1))</f>
        <v/>
      </c>
      <c r="AB2610" s="9" t="str">
        <f>IF(Search!$R$6="","",IF($BB2610&lt;Search!$R$6,"",1))</f>
        <v/>
      </c>
      <c r="AC2610" s="9" t="str">
        <f>IF(Search!$R$7="","",IF($BB2610&lt;Search!$R$7,"",1))</f>
        <v/>
      </c>
      <c r="AD2610" s="45" t="str">
        <f>IF(COUNTIF($A2610:$AC2610,"n")&gt;0,"",IF(SUM($A2610:$AC2610)=COUNTA(Search!$C$4:$C$8,Search!$F$4:$F$8,Search!$I$4:$I$6,Search!$I$8,Search!$L$4:$L$8,Search!$O$4:$O$8,Search!$R$4:$R$7,Search!$U$4:$U$7)-COUNTIF(Search!$C$4:$U$7,"n"),1+LARGE($AD$1:AD2609,1),""))</f>
        <v/>
      </c>
      <c r="AE2610" s="45" t="str">
        <f t="shared" si="127"/>
        <v/>
      </c>
      <c r="AF2610" s="45" t="str">
        <f>IF(AD2610="","",COUNTIF($AE$1:$AE2609,$AE2610)+RANK($AE2610,$AE$2:$AE$10540,1))</f>
        <v/>
      </c>
      <c r="AG2610" s="45" t="str">
        <f t="shared" si="128"/>
        <v/>
      </c>
      <c r="AH2610" s="45" t="str">
        <f>IF($AD2610="","",COUNTIF($AG$1:$AG2609,$AG2610)+RANK($AG2610,$AG$1:$AG$10539,0))</f>
        <v/>
      </c>
      <c r="AI2610" s="10" t="str">
        <f t="shared" si="129"/>
        <v>2015-16 Upper Deck Canvas #177 Henrik Lundqvist NYR    /   $3</v>
      </c>
      <c r="AJ2610" s="11">
        <v>2015</v>
      </c>
      <c r="AK2610" s="17">
        <v>16</v>
      </c>
      <c r="AL2610" s="12" t="s">
        <v>20</v>
      </c>
      <c r="AM2610" s="10">
        <v>177</v>
      </c>
      <c r="AN2610" s="12" t="s">
        <v>1169</v>
      </c>
      <c r="AO2610" s="9" t="s">
        <v>1905</v>
      </c>
      <c r="AP2610" s="9"/>
      <c r="AQ2610" s="9"/>
      <c r="AR2610" s="14" t="s">
        <v>2129</v>
      </c>
      <c r="AS2610" s="9"/>
      <c r="AT2610" s="9"/>
      <c r="AU2610" s="9"/>
      <c r="AV2610" s="13"/>
      <c r="AW2610" s="13"/>
      <c r="AX2610" s="9"/>
      <c r="AY2610" s="9"/>
      <c r="AZ2610" s="9"/>
      <c r="BA2610" s="33">
        <v>3</v>
      </c>
      <c r="BB2610" s="33"/>
      <c r="BC2610" s="36">
        <v>42860</v>
      </c>
      <c r="BD2610" s="12" t="s">
        <v>1772</v>
      </c>
    </row>
    <row r="2611" spans="1:56" s="12" customFormat="1" x14ac:dyDescent="0.2">
      <c r="A2611" s="9" t="str">
        <f>IF(Search!$C$5="","",IF(COUNTA(Inventory!$AP2611)=1,1,""))</f>
        <v/>
      </c>
      <c r="B2611" s="9" t="str">
        <f>IF(Search!$C$4="","",IF(ISNUMBER(SEARCH(Search!$C$4,$AR2611))=TRUE,1,""))</f>
        <v/>
      </c>
      <c r="C2611" s="9" t="str">
        <f>IF(Search!$C$6="x",IF(COUNTA($AQ2611)=1,1,"N"),IF(COUNTA($AQ2611)=1,"N",""))</f>
        <v/>
      </c>
      <c r="D2611" s="9" t="str">
        <f>IF(Search!$O$8="","",IF(ISNUMBER(SEARCH(Search!$O$8,$BD2611))=TRUE,1,""))</f>
        <v/>
      </c>
      <c r="E2611" s="9" t="str">
        <f>IF(Search!$C$7="","",IF(ISNUMBER(SEARCH(Search!$C$7,$AN2611))=TRUE,1,""))</f>
        <v/>
      </c>
      <c r="F2611" s="9" t="str">
        <f>IF(Search!$C$8="","",IF(ISNUMBER(SEARCH(Search!$C$8,$AO2611))=TRUE,1,""))</f>
        <v/>
      </c>
      <c r="G2611" s="9" t="str">
        <f>IF(Search!$F$4="","",IF(Inventory!$AJ2611&lt;Search!$F$4,"",1))</f>
        <v/>
      </c>
      <c r="H2611" s="9" t="str">
        <f>IF(Search!$F$5="","",IF(Inventory!$AJ2611&gt;Search!$F$5,"",1))</f>
        <v/>
      </c>
      <c r="I2611" s="9" t="str">
        <f>IF(Search!$F$7="","",IF(Search!$F$8="",IF(ISNUMBER(SEARCH(Search!$F$7,$AL2611))=TRUE,1,""),""))</f>
        <v/>
      </c>
      <c r="J2611" s="9" t="str">
        <f>IF($AL2611=Search!$F$8,1,"")</f>
        <v/>
      </c>
      <c r="K2611" s="9" t="str">
        <f>IF(Search!$I$4="","",IF(COUNTA($AS2611)=1,IF(Search!$I$4="N","N",1),""))</f>
        <v/>
      </c>
      <c r="L2611" s="9" t="str">
        <f>IF(Search!$I$5="","",IF($AS2611="RC",1,""))</f>
        <v/>
      </c>
      <c r="M2611" s="9" t="str">
        <f>IF(Search!$I$6="","",IF($AS2611="RCP",1,""))</f>
        <v/>
      </c>
      <c r="N2611" s="9" t="str">
        <f>IF(Search!$I$8="","",IF(COUNTA($AT2611)=1,IF(Search!$I$8="N","N",1),""))</f>
        <v/>
      </c>
      <c r="O2611" s="9" t="str">
        <f>IF(Search!$L$4="","",IF(COUNTA($AU2611)=1,IF(Search!$L$4="N","N",1),""))</f>
        <v/>
      </c>
      <c r="P2611" s="9" t="str">
        <f>IF(Search!$L$5="","",IF(ISNUMBER(SEARCH("Jersey",$AU2611))=TRUE,IF(Search!$L$5="N","N",1),""))</f>
        <v/>
      </c>
      <c r="Q2611" s="9" t="str">
        <f>IF(Search!$L$6="","",IF(ISNUMBER(SEARCH("Patch",$AU2611))=TRUE,IF(Search!$L$6="N","N",1),""))</f>
        <v/>
      </c>
      <c r="R2611" s="9" t="str">
        <f>IF(Search!$L$7="","",IF(ISNUMBER(SEARCH("Shield",$AU2611))=TRUE,IF(Search!$L$7="N","N",1),""))</f>
        <v/>
      </c>
      <c r="S2611" s="9" t="str">
        <f>IF(Search!$L$8="","",IF(ISNUMBER(SEARCH("Stick",$AU2611))=TRUE,IF(Search!$L$8="N","N",1),""))</f>
        <v/>
      </c>
      <c r="T2611" s="9" t="str">
        <f>IF(Search!$O$4="","",IF(COUNTA($AW2611)=1,IF(Search!$O$4="N","N",1),""))</f>
        <v/>
      </c>
      <c r="U2611" s="9" t="str">
        <f>IF(Search!$O$5="","",IF($AW2611="","",IF($AW2611&lt;Search!$O$5,"",1)))</f>
        <v/>
      </c>
      <c r="V2611" s="9" t="str">
        <f>IF(Search!$O$6="","",IF($AW2611="","",IF($AW2611&gt;Search!$O$6,"",1)))</f>
        <v/>
      </c>
      <c r="W2611" s="9" t="str">
        <f>IF(Search!$U$4="","",IF($AX2611="","",1))</f>
        <v/>
      </c>
      <c r="X2611" s="9" t="str">
        <f>IF(Search!$U$5="","",IF(ISNUMBER(SEARCH(Search!$U$5,$AX2611))=TRUE,IF(Search!$U$5="N","N",1),""))</f>
        <v/>
      </c>
      <c r="Y2611" s="9" t="str">
        <f>IF(Search!$U$6="","",IF($AY2611&lt;Search!$U$6,"",1))</f>
        <v/>
      </c>
      <c r="Z2611" s="9" t="str">
        <f>IF(Search!$R$4="","",IF(Inventory!$BA2611&lt;Search!$R$4,"",1))</f>
        <v/>
      </c>
      <c r="AA2611" s="9" t="str">
        <f>IF(Search!$R$5="","",IF($BA2611&gt;Search!$R$5,"",1))</f>
        <v/>
      </c>
      <c r="AB2611" s="9" t="str">
        <f>IF(Search!$R$6="","",IF($BB2611&lt;Search!$R$6,"",1))</f>
        <v/>
      </c>
      <c r="AC2611" s="9" t="str">
        <f>IF(Search!$R$7="","",IF($BB2611&lt;Search!$R$7,"",1))</f>
        <v/>
      </c>
      <c r="AD2611" s="45" t="str">
        <f>IF(COUNTIF($A2611:$AC2611,"n")&gt;0,"",IF(SUM($A2611:$AC2611)=COUNTA(Search!$C$4:$C$8,Search!$F$4:$F$8,Search!$I$4:$I$6,Search!$I$8,Search!$L$4:$L$8,Search!$O$4:$O$8,Search!$R$4:$R$7,Search!$U$4:$U$7)-COUNTIF(Search!$C$4:$U$7,"n"),1+LARGE($AD$1:AD2610,1),""))</f>
        <v/>
      </c>
      <c r="AE2611" s="45" t="str">
        <f t="shared" si="127"/>
        <v/>
      </c>
      <c r="AF2611" s="45" t="str">
        <f>IF(AD2611="","",COUNTIF($AE$1:$AE2610,$AE2611)+RANK($AE2611,$AE$2:$AE$10540,1))</f>
        <v/>
      </c>
      <c r="AG2611" s="45" t="str">
        <f t="shared" si="128"/>
        <v/>
      </c>
      <c r="AH2611" s="45" t="str">
        <f>IF($AD2611="","",COUNTIF($AG$1:$AG2610,$AG2611)+RANK($AG2611,$AG$1:$AG$10539,0))</f>
        <v/>
      </c>
      <c r="AI2611" s="10" t="str">
        <f t="shared" si="129"/>
        <v>2015-16 Upper Deck Canvas #178 Ryan McDonagh NYR    /   $2</v>
      </c>
      <c r="AJ2611" s="11">
        <v>2015</v>
      </c>
      <c r="AK2611" s="17">
        <v>16</v>
      </c>
      <c r="AL2611" s="12" t="s">
        <v>20</v>
      </c>
      <c r="AM2611" s="10">
        <v>178</v>
      </c>
      <c r="AN2611" s="12" t="s">
        <v>1730</v>
      </c>
      <c r="AO2611" s="9" t="s">
        <v>1905</v>
      </c>
      <c r="AP2611" s="9"/>
      <c r="AQ2611" s="9"/>
      <c r="AR2611" s="14" t="s">
        <v>2129</v>
      </c>
      <c r="AS2611" s="9"/>
      <c r="AT2611" s="9"/>
      <c r="AU2611" s="9"/>
      <c r="AV2611" s="13"/>
      <c r="AW2611" s="13"/>
      <c r="AX2611" s="9"/>
      <c r="AY2611" s="9"/>
      <c r="AZ2611" s="9"/>
      <c r="BA2611" s="33">
        <v>2</v>
      </c>
      <c r="BB2611" s="33"/>
      <c r="BC2611" s="36">
        <v>42860</v>
      </c>
      <c r="BD2611" s="12" t="s">
        <v>1772</v>
      </c>
    </row>
    <row r="2612" spans="1:56" s="12" customFormat="1" x14ac:dyDescent="0.2">
      <c r="A2612" s="9" t="str">
        <f>IF(Search!$C$5="","",IF(COUNTA(Inventory!$AP2612)=1,1,""))</f>
        <v/>
      </c>
      <c r="B2612" s="9" t="str">
        <f>IF(Search!$C$4="","",IF(ISNUMBER(SEARCH(Search!$C$4,$AR2612))=TRUE,1,""))</f>
        <v/>
      </c>
      <c r="C2612" s="9" t="str">
        <f>IF(Search!$C$6="x",IF(COUNTA($AQ2612)=1,1,"N"),IF(COUNTA($AQ2612)=1,"N",""))</f>
        <v/>
      </c>
      <c r="D2612" s="9" t="str">
        <f>IF(Search!$O$8="","",IF(ISNUMBER(SEARCH(Search!$O$8,$BD2612))=TRUE,1,""))</f>
        <v/>
      </c>
      <c r="E2612" s="9" t="str">
        <f>IF(Search!$C$7="","",IF(ISNUMBER(SEARCH(Search!$C$7,$AN2612))=TRUE,1,""))</f>
        <v/>
      </c>
      <c r="F2612" s="9" t="str">
        <f>IF(Search!$C$8="","",IF(ISNUMBER(SEARCH(Search!$C$8,$AO2612))=TRUE,1,""))</f>
        <v/>
      </c>
      <c r="G2612" s="9" t="str">
        <f>IF(Search!$F$4="","",IF(Inventory!$AJ2612&lt;Search!$F$4,"",1))</f>
        <v/>
      </c>
      <c r="H2612" s="9" t="str">
        <f>IF(Search!$F$5="","",IF(Inventory!$AJ2612&gt;Search!$F$5,"",1))</f>
        <v/>
      </c>
      <c r="I2612" s="9" t="str">
        <f>IF(Search!$F$7="","",IF(Search!$F$8="",IF(ISNUMBER(SEARCH(Search!$F$7,$AL2612))=TRUE,1,""),""))</f>
        <v/>
      </c>
      <c r="J2612" s="9" t="str">
        <f>IF($AL2612=Search!$F$8,1,"")</f>
        <v/>
      </c>
      <c r="K2612" s="9" t="str">
        <f>IF(Search!$I$4="","",IF(COUNTA($AS2612)=1,IF(Search!$I$4="N","N",1),""))</f>
        <v/>
      </c>
      <c r="L2612" s="9" t="str">
        <f>IF(Search!$I$5="","",IF($AS2612="RC",1,""))</f>
        <v/>
      </c>
      <c r="M2612" s="9" t="str">
        <f>IF(Search!$I$6="","",IF($AS2612="RCP",1,""))</f>
        <v/>
      </c>
      <c r="N2612" s="9" t="str">
        <f>IF(Search!$I$8="","",IF(COUNTA($AT2612)=1,IF(Search!$I$8="N","N",1),""))</f>
        <v/>
      </c>
      <c r="O2612" s="9" t="str">
        <f>IF(Search!$L$4="","",IF(COUNTA($AU2612)=1,IF(Search!$L$4="N","N",1),""))</f>
        <v/>
      </c>
      <c r="P2612" s="9" t="str">
        <f>IF(Search!$L$5="","",IF(ISNUMBER(SEARCH("Jersey",$AU2612))=TRUE,IF(Search!$L$5="N","N",1),""))</f>
        <v/>
      </c>
      <c r="Q2612" s="9" t="str">
        <f>IF(Search!$L$6="","",IF(ISNUMBER(SEARCH("Patch",$AU2612))=TRUE,IF(Search!$L$6="N","N",1),""))</f>
        <v/>
      </c>
      <c r="R2612" s="9" t="str">
        <f>IF(Search!$L$7="","",IF(ISNUMBER(SEARCH("Shield",$AU2612))=TRUE,IF(Search!$L$7="N","N",1),""))</f>
        <v/>
      </c>
      <c r="S2612" s="9" t="str">
        <f>IF(Search!$L$8="","",IF(ISNUMBER(SEARCH("Stick",$AU2612))=TRUE,IF(Search!$L$8="N","N",1),""))</f>
        <v/>
      </c>
      <c r="T2612" s="9" t="str">
        <f>IF(Search!$O$4="","",IF(COUNTA($AW2612)=1,IF(Search!$O$4="N","N",1),""))</f>
        <v/>
      </c>
      <c r="U2612" s="9" t="str">
        <f>IF(Search!$O$5="","",IF($AW2612="","",IF($AW2612&lt;Search!$O$5,"",1)))</f>
        <v/>
      </c>
      <c r="V2612" s="9" t="str">
        <f>IF(Search!$O$6="","",IF($AW2612="","",IF($AW2612&gt;Search!$O$6,"",1)))</f>
        <v/>
      </c>
      <c r="W2612" s="9" t="str">
        <f>IF(Search!$U$4="","",IF($AX2612="","",1))</f>
        <v/>
      </c>
      <c r="X2612" s="9" t="str">
        <f>IF(Search!$U$5="","",IF(ISNUMBER(SEARCH(Search!$U$5,$AX2612))=TRUE,IF(Search!$U$5="N","N",1),""))</f>
        <v/>
      </c>
      <c r="Y2612" s="9" t="str">
        <f>IF(Search!$U$6="","",IF($AY2612&lt;Search!$U$6,"",1))</f>
        <v/>
      </c>
      <c r="Z2612" s="9" t="str">
        <f>IF(Search!$R$4="","",IF(Inventory!$BA2612&lt;Search!$R$4,"",1))</f>
        <v/>
      </c>
      <c r="AA2612" s="9" t="str">
        <f>IF(Search!$R$5="","",IF($BA2612&gt;Search!$R$5,"",1))</f>
        <v/>
      </c>
      <c r="AB2612" s="9" t="str">
        <f>IF(Search!$R$6="","",IF($BB2612&lt;Search!$R$6,"",1))</f>
        <v/>
      </c>
      <c r="AC2612" s="9" t="str">
        <f>IF(Search!$R$7="","",IF($BB2612&lt;Search!$R$7,"",1))</f>
        <v/>
      </c>
      <c r="AD2612" s="45" t="str">
        <f>IF(COUNTIF($A2612:$AC2612,"n")&gt;0,"",IF(SUM($A2612:$AC2612)=COUNTA(Search!$C$4:$C$8,Search!$F$4:$F$8,Search!$I$4:$I$6,Search!$I$8,Search!$L$4:$L$8,Search!$O$4:$O$8,Search!$R$4:$R$7,Search!$U$4:$U$7)-COUNTIF(Search!$C$4:$U$7,"n"),1+LARGE($AD$1:AD2611,1),""))</f>
        <v/>
      </c>
      <c r="AE2612" s="45" t="str">
        <f t="shared" si="127"/>
        <v/>
      </c>
      <c r="AF2612" s="45" t="str">
        <f>IF(AD2612="","",COUNTIF($AE$1:$AE2611,$AE2612)+RANK($AE2612,$AE$2:$AE$10540,1))</f>
        <v/>
      </c>
      <c r="AG2612" s="45" t="str">
        <f t="shared" si="128"/>
        <v/>
      </c>
      <c r="AH2612" s="45" t="str">
        <f>IF($AD2612="","",COUNTIF($AG$1:$AG2611,$AG2612)+RANK($AG2612,$AG$1:$AG$10539,0))</f>
        <v/>
      </c>
      <c r="AI2612" s="10" t="str">
        <f t="shared" si="129"/>
        <v>2015-16 Upper Deck Canvas #179 Derek Stepan NYR    /   $2.5</v>
      </c>
      <c r="AJ2612" s="11">
        <v>2015</v>
      </c>
      <c r="AK2612" s="17">
        <v>16</v>
      </c>
      <c r="AL2612" s="12" t="s">
        <v>20</v>
      </c>
      <c r="AM2612" s="10">
        <v>179</v>
      </c>
      <c r="AN2612" s="12" t="s">
        <v>1731</v>
      </c>
      <c r="AO2612" s="9" t="s">
        <v>1905</v>
      </c>
      <c r="AP2612" s="9"/>
      <c r="AQ2612" s="9"/>
      <c r="AR2612" s="14" t="s">
        <v>2129</v>
      </c>
      <c r="AS2612" s="9"/>
      <c r="AT2612" s="9"/>
      <c r="AU2612" s="9"/>
      <c r="AV2612" s="13"/>
      <c r="AW2612" s="13"/>
      <c r="AX2612" s="9"/>
      <c r="AY2612" s="9"/>
      <c r="AZ2612" s="9"/>
      <c r="BA2612" s="33">
        <v>2.5</v>
      </c>
      <c r="BB2612" s="33"/>
      <c r="BC2612" s="36">
        <v>42860</v>
      </c>
      <c r="BD2612" s="12" t="s">
        <v>1771</v>
      </c>
    </row>
    <row r="2613" spans="1:56" s="12" customFormat="1" x14ac:dyDescent="0.2">
      <c r="A2613" s="9" t="str">
        <f>IF(Search!$C$5="","",IF(COUNTA(Inventory!$AP2613)=1,1,""))</f>
        <v/>
      </c>
      <c r="B2613" s="9" t="str">
        <f>IF(Search!$C$4="","",IF(ISNUMBER(SEARCH(Search!$C$4,$AR2613))=TRUE,1,""))</f>
        <v/>
      </c>
      <c r="C2613" s="9" t="str">
        <f>IF(Search!$C$6="x",IF(COUNTA($AQ2613)=1,1,"N"),IF(COUNTA($AQ2613)=1,"N",""))</f>
        <v/>
      </c>
      <c r="D2613" s="9" t="str">
        <f>IF(Search!$O$8="","",IF(ISNUMBER(SEARCH(Search!$O$8,$BD2613))=TRUE,1,""))</f>
        <v/>
      </c>
      <c r="E2613" s="9" t="str">
        <f>IF(Search!$C$7="","",IF(ISNUMBER(SEARCH(Search!$C$7,$AN2613))=TRUE,1,""))</f>
        <v/>
      </c>
      <c r="F2613" s="9" t="str">
        <f>IF(Search!$C$8="","",IF(ISNUMBER(SEARCH(Search!$C$8,$AO2613))=TRUE,1,""))</f>
        <v/>
      </c>
      <c r="G2613" s="9" t="str">
        <f>IF(Search!$F$4="","",IF(Inventory!$AJ2613&lt;Search!$F$4,"",1))</f>
        <v/>
      </c>
      <c r="H2613" s="9" t="str">
        <f>IF(Search!$F$5="","",IF(Inventory!$AJ2613&gt;Search!$F$5,"",1))</f>
        <v/>
      </c>
      <c r="I2613" s="9" t="str">
        <f>IF(Search!$F$7="","",IF(Search!$F$8="",IF(ISNUMBER(SEARCH(Search!$F$7,$AL2613))=TRUE,1,""),""))</f>
        <v/>
      </c>
      <c r="J2613" s="9" t="str">
        <f>IF($AL2613=Search!$F$8,1,"")</f>
        <v/>
      </c>
      <c r="K2613" s="9" t="str">
        <f>IF(Search!$I$4="","",IF(COUNTA($AS2613)=1,IF(Search!$I$4="N","N",1),""))</f>
        <v/>
      </c>
      <c r="L2613" s="9" t="str">
        <f>IF(Search!$I$5="","",IF($AS2613="RC",1,""))</f>
        <v/>
      </c>
      <c r="M2613" s="9" t="str">
        <f>IF(Search!$I$6="","",IF($AS2613="RCP",1,""))</f>
        <v/>
      </c>
      <c r="N2613" s="9" t="str">
        <f>IF(Search!$I$8="","",IF(COUNTA($AT2613)=1,IF(Search!$I$8="N","N",1),""))</f>
        <v/>
      </c>
      <c r="O2613" s="9" t="str">
        <f>IF(Search!$L$4="","",IF(COUNTA($AU2613)=1,IF(Search!$L$4="N","N",1),""))</f>
        <v/>
      </c>
      <c r="P2613" s="9" t="str">
        <f>IF(Search!$L$5="","",IF(ISNUMBER(SEARCH("Jersey",$AU2613))=TRUE,IF(Search!$L$5="N","N",1),""))</f>
        <v/>
      </c>
      <c r="Q2613" s="9" t="str">
        <f>IF(Search!$L$6="","",IF(ISNUMBER(SEARCH("Patch",$AU2613))=TRUE,IF(Search!$L$6="N","N",1),""))</f>
        <v/>
      </c>
      <c r="R2613" s="9" t="str">
        <f>IF(Search!$L$7="","",IF(ISNUMBER(SEARCH("Shield",$AU2613))=TRUE,IF(Search!$L$7="N","N",1),""))</f>
        <v/>
      </c>
      <c r="S2613" s="9" t="str">
        <f>IF(Search!$L$8="","",IF(ISNUMBER(SEARCH("Stick",$AU2613))=TRUE,IF(Search!$L$8="N","N",1),""))</f>
        <v/>
      </c>
      <c r="T2613" s="9" t="str">
        <f>IF(Search!$O$4="","",IF(COUNTA($AW2613)=1,IF(Search!$O$4="N","N",1),""))</f>
        <v/>
      </c>
      <c r="U2613" s="9" t="str">
        <f>IF(Search!$O$5="","",IF($AW2613="","",IF($AW2613&lt;Search!$O$5,"",1)))</f>
        <v/>
      </c>
      <c r="V2613" s="9" t="str">
        <f>IF(Search!$O$6="","",IF($AW2613="","",IF($AW2613&gt;Search!$O$6,"",1)))</f>
        <v/>
      </c>
      <c r="W2613" s="9" t="str">
        <f>IF(Search!$U$4="","",IF($AX2613="","",1))</f>
        <v/>
      </c>
      <c r="X2613" s="9" t="str">
        <f>IF(Search!$U$5="","",IF(ISNUMBER(SEARCH(Search!$U$5,$AX2613))=TRUE,IF(Search!$U$5="N","N",1),""))</f>
        <v/>
      </c>
      <c r="Y2613" s="9" t="str">
        <f>IF(Search!$U$6="","",IF($AY2613&lt;Search!$U$6,"",1))</f>
        <v/>
      </c>
      <c r="Z2613" s="9" t="str">
        <f>IF(Search!$R$4="","",IF(Inventory!$BA2613&lt;Search!$R$4,"",1))</f>
        <v/>
      </c>
      <c r="AA2613" s="9" t="str">
        <f>IF(Search!$R$5="","",IF($BA2613&gt;Search!$R$5,"",1))</f>
        <v/>
      </c>
      <c r="AB2613" s="9" t="str">
        <f>IF(Search!$R$6="","",IF($BB2613&lt;Search!$R$6,"",1))</f>
        <v/>
      </c>
      <c r="AC2613" s="9" t="str">
        <f>IF(Search!$R$7="","",IF($BB2613&lt;Search!$R$7,"",1))</f>
        <v/>
      </c>
      <c r="AD2613" s="45" t="str">
        <f>IF(COUNTIF($A2613:$AC2613,"n")&gt;0,"",IF(SUM($A2613:$AC2613)=COUNTA(Search!$C$4:$C$8,Search!$F$4:$F$8,Search!$I$4:$I$6,Search!$I$8,Search!$L$4:$L$8,Search!$O$4:$O$8,Search!$R$4:$R$7,Search!$U$4:$U$7)-COUNTIF(Search!$C$4:$U$7,"n"),1+LARGE($AD$1:AD2612,1),""))</f>
        <v/>
      </c>
      <c r="AE2613" s="45" t="str">
        <f t="shared" si="127"/>
        <v/>
      </c>
      <c r="AF2613" s="45" t="str">
        <f>IF(AD2613="","",COUNTIF($AE$1:$AE2612,$AE2613)+RANK($AE2613,$AE$2:$AE$10540,1))</f>
        <v/>
      </c>
      <c r="AG2613" s="45" t="str">
        <f t="shared" si="128"/>
        <v/>
      </c>
      <c r="AH2613" s="45" t="str">
        <f>IF($AD2613="","",COUNTIF($AG$1:$AG2612,$AG2613)+RANK($AG2613,$AG$1:$AG$10539,0))</f>
        <v/>
      </c>
      <c r="AI2613" s="10" t="str">
        <f t="shared" si="129"/>
        <v>2015-16 Upper Deck Canvas #180 Mike Hoffman OTT    /   $2.5</v>
      </c>
      <c r="AJ2613" s="11">
        <v>2015</v>
      </c>
      <c r="AK2613" s="17">
        <v>16</v>
      </c>
      <c r="AL2613" s="12" t="s">
        <v>20</v>
      </c>
      <c r="AM2613" s="10">
        <v>180</v>
      </c>
      <c r="AN2613" s="12" t="s">
        <v>1732</v>
      </c>
      <c r="AO2613" s="9" t="s">
        <v>1945</v>
      </c>
      <c r="AP2613" s="9"/>
      <c r="AQ2613" s="9"/>
      <c r="AR2613" s="14" t="s">
        <v>2129</v>
      </c>
      <c r="AS2613" s="9"/>
      <c r="AT2613" s="9"/>
      <c r="AU2613" s="9"/>
      <c r="AV2613" s="13"/>
      <c r="AW2613" s="13"/>
      <c r="AX2613" s="9"/>
      <c r="AY2613" s="9"/>
      <c r="AZ2613" s="9"/>
      <c r="BA2613" s="33">
        <v>2.5</v>
      </c>
      <c r="BB2613" s="33"/>
      <c r="BC2613" s="36">
        <v>42860</v>
      </c>
      <c r="BD2613" s="12" t="s">
        <v>1772</v>
      </c>
    </row>
    <row r="2614" spans="1:56" s="12" customFormat="1" x14ac:dyDescent="0.2">
      <c r="A2614" s="9" t="str">
        <f>IF(Search!$C$5="","",IF(COUNTA(Inventory!$AP2614)=1,1,""))</f>
        <v/>
      </c>
      <c r="B2614" s="9" t="str">
        <f>IF(Search!$C$4="","",IF(ISNUMBER(SEARCH(Search!$C$4,$AR2614))=TRUE,1,""))</f>
        <v/>
      </c>
      <c r="C2614" s="9" t="str">
        <f>IF(Search!$C$6="x",IF(COUNTA($AQ2614)=1,1,"N"),IF(COUNTA($AQ2614)=1,"N",""))</f>
        <v/>
      </c>
      <c r="D2614" s="9" t="str">
        <f>IF(Search!$O$8="","",IF(ISNUMBER(SEARCH(Search!$O$8,$BD2614))=TRUE,1,""))</f>
        <v/>
      </c>
      <c r="E2614" s="9" t="str">
        <f>IF(Search!$C$7="","",IF(ISNUMBER(SEARCH(Search!$C$7,$AN2614))=TRUE,1,""))</f>
        <v/>
      </c>
      <c r="F2614" s="9" t="str">
        <f>IF(Search!$C$8="","",IF(ISNUMBER(SEARCH(Search!$C$8,$AO2614))=TRUE,1,""))</f>
        <v/>
      </c>
      <c r="G2614" s="9" t="str">
        <f>IF(Search!$F$4="","",IF(Inventory!$AJ2614&lt;Search!$F$4,"",1))</f>
        <v/>
      </c>
      <c r="H2614" s="9" t="str">
        <f>IF(Search!$F$5="","",IF(Inventory!$AJ2614&gt;Search!$F$5,"",1))</f>
        <v/>
      </c>
      <c r="I2614" s="9" t="str">
        <f>IF(Search!$F$7="","",IF(Search!$F$8="",IF(ISNUMBER(SEARCH(Search!$F$7,$AL2614))=TRUE,1,""),""))</f>
        <v/>
      </c>
      <c r="J2614" s="9" t="str">
        <f>IF($AL2614=Search!$F$8,1,"")</f>
        <v/>
      </c>
      <c r="K2614" s="9" t="str">
        <f>IF(Search!$I$4="","",IF(COUNTA($AS2614)=1,IF(Search!$I$4="N","N",1),""))</f>
        <v/>
      </c>
      <c r="L2614" s="9" t="str">
        <f>IF(Search!$I$5="","",IF($AS2614="RC",1,""))</f>
        <v/>
      </c>
      <c r="M2614" s="9" t="str">
        <f>IF(Search!$I$6="","",IF($AS2614="RCP",1,""))</f>
        <v/>
      </c>
      <c r="N2614" s="9" t="str">
        <f>IF(Search!$I$8="","",IF(COUNTA($AT2614)=1,IF(Search!$I$8="N","N",1),""))</f>
        <v/>
      </c>
      <c r="O2614" s="9" t="str">
        <f>IF(Search!$L$4="","",IF(COUNTA($AU2614)=1,IF(Search!$L$4="N","N",1),""))</f>
        <v/>
      </c>
      <c r="P2614" s="9" t="str">
        <f>IF(Search!$L$5="","",IF(ISNUMBER(SEARCH("Jersey",$AU2614))=TRUE,IF(Search!$L$5="N","N",1),""))</f>
        <v/>
      </c>
      <c r="Q2614" s="9" t="str">
        <f>IF(Search!$L$6="","",IF(ISNUMBER(SEARCH("Patch",$AU2614))=TRUE,IF(Search!$L$6="N","N",1),""))</f>
        <v/>
      </c>
      <c r="R2614" s="9" t="str">
        <f>IF(Search!$L$7="","",IF(ISNUMBER(SEARCH("Shield",$AU2614))=TRUE,IF(Search!$L$7="N","N",1),""))</f>
        <v/>
      </c>
      <c r="S2614" s="9" t="str">
        <f>IF(Search!$L$8="","",IF(ISNUMBER(SEARCH("Stick",$AU2614))=TRUE,IF(Search!$L$8="N","N",1),""))</f>
        <v/>
      </c>
      <c r="T2614" s="9" t="str">
        <f>IF(Search!$O$4="","",IF(COUNTA($AW2614)=1,IF(Search!$O$4="N","N",1),""))</f>
        <v/>
      </c>
      <c r="U2614" s="9" t="str">
        <f>IF(Search!$O$5="","",IF($AW2614="","",IF($AW2614&lt;Search!$O$5,"",1)))</f>
        <v/>
      </c>
      <c r="V2614" s="9" t="str">
        <f>IF(Search!$O$6="","",IF($AW2614="","",IF($AW2614&gt;Search!$O$6,"",1)))</f>
        <v/>
      </c>
      <c r="W2614" s="9" t="str">
        <f>IF(Search!$U$4="","",IF($AX2614="","",1))</f>
        <v/>
      </c>
      <c r="X2614" s="9" t="str">
        <f>IF(Search!$U$5="","",IF(ISNUMBER(SEARCH(Search!$U$5,$AX2614))=TRUE,IF(Search!$U$5="N","N",1),""))</f>
        <v/>
      </c>
      <c r="Y2614" s="9" t="str">
        <f>IF(Search!$U$6="","",IF($AY2614&lt;Search!$U$6,"",1))</f>
        <v/>
      </c>
      <c r="Z2614" s="9" t="str">
        <f>IF(Search!$R$4="","",IF(Inventory!$BA2614&lt;Search!$R$4,"",1))</f>
        <v/>
      </c>
      <c r="AA2614" s="9" t="str">
        <f>IF(Search!$R$5="","",IF($BA2614&gt;Search!$R$5,"",1))</f>
        <v/>
      </c>
      <c r="AB2614" s="9" t="str">
        <f>IF(Search!$R$6="","",IF($BB2614&lt;Search!$R$6,"",1))</f>
        <v/>
      </c>
      <c r="AC2614" s="9" t="str">
        <f>IF(Search!$R$7="","",IF($BB2614&lt;Search!$R$7,"",1))</f>
        <v/>
      </c>
      <c r="AD2614" s="45" t="str">
        <f>IF(COUNTIF($A2614:$AC2614,"n")&gt;0,"",IF(SUM($A2614:$AC2614)=COUNTA(Search!$C$4:$C$8,Search!$F$4:$F$8,Search!$I$4:$I$6,Search!$I$8,Search!$L$4:$L$8,Search!$O$4:$O$8,Search!$R$4:$R$7,Search!$U$4:$U$7)-COUNTIF(Search!$C$4:$U$7,"n"),1+LARGE($AD$1:AD2613,1),""))</f>
        <v/>
      </c>
      <c r="AE2614" s="45" t="str">
        <f t="shared" si="127"/>
        <v/>
      </c>
      <c r="AF2614" s="45" t="str">
        <f>IF(AD2614="","",COUNTIF($AE$1:$AE2613,$AE2614)+RANK($AE2614,$AE$2:$AE$10540,1))</f>
        <v/>
      </c>
      <c r="AG2614" s="45" t="str">
        <f t="shared" si="128"/>
        <v/>
      </c>
      <c r="AH2614" s="45" t="str">
        <f>IF($AD2614="","",COUNTIF($AG$1:$AG2613,$AG2614)+RANK($AG2614,$AG$1:$AG$10539,0))</f>
        <v/>
      </c>
      <c r="AI2614" s="10" t="str">
        <f t="shared" si="129"/>
        <v>2015-16 Upper Deck Canvas #181 Mark Stone OTT    /   $2</v>
      </c>
      <c r="AJ2614" s="11">
        <v>2015</v>
      </c>
      <c r="AK2614" s="17">
        <v>16</v>
      </c>
      <c r="AL2614" s="12" t="s">
        <v>20</v>
      </c>
      <c r="AM2614" s="10">
        <v>181</v>
      </c>
      <c r="AN2614" s="12" t="s">
        <v>1663</v>
      </c>
      <c r="AO2614" s="9" t="s">
        <v>1945</v>
      </c>
      <c r="AP2614" s="9"/>
      <c r="AQ2614" s="9"/>
      <c r="AR2614" s="14" t="s">
        <v>2129</v>
      </c>
      <c r="AS2614" s="9"/>
      <c r="AT2614" s="9"/>
      <c r="AU2614" s="9"/>
      <c r="AV2614" s="13"/>
      <c r="AW2614" s="13"/>
      <c r="AX2614" s="9"/>
      <c r="AY2614" s="9"/>
      <c r="AZ2614" s="9"/>
      <c r="BA2614" s="33">
        <v>2</v>
      </c>
      <c r="BB2614" s="33"/>
      <c r="BC2614" s="36">
        <v>42860</v>
      </c>
      <c r="BD2614" s="12" t="s">
        <v>1772</v>
      </c>
    </row>
    <row r="2615" spans="1:56" s="12" customFormat="1" x14ac:dyDescent="0.2">
      <c r="A2615" s="9" t="str">
        <f>IF(Search!$C$5="","",IF(COUNTA(Inventory!$AP2615)=1,1,""))</f>
        <v/>
      </c>
      <c r="B2615" s="9" t="str">
        <f>IF(Search!$C$4="","",IF(ISNUMBER(SEARCH(Search!$C$4,$AR2615))=TRUE,1,""))</f>
        <v/>
      </c>
      <c r="C2615" s="9" t="str">
        <f>IF(Search!$C$6="x",IF(COUNTA($AQ2615)=1,1,"N"),IF(COUNTA($AQ2615)=1,"N",""))</f>
        <v/>
      </c>
      <c r="D2615" s="9" t="str">
        <f>IF(Search!$O$8="","",IF(ISNUMBER(SEARCH(Search!$O$8,$BD2615))=TRUE,1,""))</f>
        <v/>
      </c>
      <c r="E2615" s="9" t="str">
        <f>IF(Search!$C$7="","",IF(ISNUMBER(SEARCH(Search!$C$7,$AN2615))=TRUE,1,""))</f>
        <v/>
      </c>
      <c r="F2615" s="9" t="str">
        <f>IF(Search!$C$8="","",IF(ISNUMBER(SEARCH(Search!$C$8,$AO2615))=TRUE,1,""))</f>
        <v/>
      </c>
      <c r="G2615" s="9" t="str">
        <f>IF(Search!$F$4="","",IF(Inventory!$AJ2615&lt;Search!$F$4,"",1))</f>
        <v/>
      </c>
      <c r="H2615" s="9" t="str">
        <f>IF(Search!$F$5="","",IF(Inventory!$AJ2615&gt;Search!$F$5,"",1))</f>
        <v/>
      </c>
      <c r="I2615" s="9" t="str">
        <f>IF(Search!$F$7="","",IF(Search!$F$8="",IF(ISNUMBER(SEARCH(Search!$F$7,$AL2615))=TRUE,1,""),""))</f>
        <v/>
      </c>
      <c r="J2615" s="9" t="str">
        <f>IF($AL2615=Search!$F$8,1,"")</f>
        <v/>
      </c>
      <c r="K2615" s="9" t="str">
        <f>IF(Search!$I$4="","",IF(COUNTA($AS2615)=1,IF(Search!$I$4="N","N",1),""))</f>
        <v/>
      </c>
      <c r="L2615" s="9" t="str">
        <f>IF(Search!$I$5="","",IF($AS2615="RC",1,""))</f>
        <v/>
      </c>
      <c r="M2615" s="9" t="str">
        <f>IF(Search!$I$6="","",IF($AS2615="RCP",1,""))</f>
        <v/>
      </c>
      <c r="N2615" s="9" t="str">
        <f>IF(Search!$I$8="","",IF(COUNTA($AT2615)=1,IF(Search!$I$8="N","N",1),""))</f>
        <v/>
      </c>
      <c r="O2615" s="9" t="str">
        <f>IF(Search!$L$4="","",IF(COUNTA($AU2615)=1,IF(Search!$L$4="N","N",1),""))</f>
        <v/>
      </c>
      <c r="P2615" s="9" t="str">
        <f>IF(Search!$L$5="","",IF(ISNUMBER(SEARCH("Jersey",$AU2615))=TRUE,IF(Search!$L$5="N","N",1),""))</f>
        <v/>
      </c>
      <c r="Q2615" s="9" t="str">
        <f>IF(Search!$L$6="","",IF(ISNUMBER(SEARCH("Patch",$AU2615))=TRUE,IF(Search!$L$6="N","N",1),""))</f>
        <v/>
      </c>
      <c r="R2615" s="9" t="str">
        <f>IF(Search!$L$7="","",IF(ISNUMBER(SEARCH("Shield",$AU2615))=TRUE,IF(Search!$L$7="N","N",1),""))</f>
        <v/>
      </c>
      <c r="S2615" s="9" t="str">
        <f>IF(Search!$L$8="","",IF(ISNUMBER(SEARCH("Stick",$AU2615))=TRUE,IF(Search!$L$8="N","N",1),""))</f>
        <v/>
      </c>
      <c r="T2615" s="9" t="str">
        <f>IF(Search!$O$4="","",IF(COUNTA($AW2615)=1,IF(Search!$O$4="N","N",1),""))</f>
        <v/>
      </c>
      <c r="U2615" s="9" t="str">
        <f>IF(Search!$O$5="","",IF($AW2615="","",IF($AW2615&lt;Search!$O$5,"",1)))</f>
        <v/>
      </c>
      <c r="V2615" s="9" t="str">
        <f>IF(Search!$O$6="","",IF($AW2615="","",IF($AW2615&gt;Search!$O$6,"",1)))</f>
        <v/>
      </c>
      <c r="W2615" s="9" t="str">
        <f>IF(Search!$U$4="","",IF($AX2615="","",1))</f>
        <v/>
      </c>
      <c r="X2615" s="9" t="str">
        <f>IF(Search!$U$5="","",IF(ISNUMBER(SEARCH(Search!$U$5,$AX2615))=TRUE,IF(Search!$U$5="N","N",1),""))</f>
        <v/>
      </c>
      <c r="Y2615" s="9" t="str">
        <f>IF(Search!$U$6="","",IF($AY2615&lt;Search!$U$6,"",1))</f>
        <v/>
      </c>
      <c r="Z2615" s="9" t="str">
        <f>IF(Search!$R$4="","",IF(Inventory!$BA2615&lt;Search!$R$4,"",1))</f>
        <v/>
      </c>
      <c r="AA2615" s="9" t="str">
        <f>IF(Search!$R$5="","",IF($BA2615&gt;Search!$R$5,"",1))</f>
        <v/>
      </c>
      <c r="AB2615" s="9" t="str">
        <f>IF(Search!$R$6="","",IF($BB2615&lt;Search!$R$6,"",1))</f>
        <v/>
      </c>
      <c r="AC2615" s="9" t="str">
        <f>IF(Search!$R$7="","",IF($BB2615&lt;Search!$R$7,"",1))</f>
        <v/>
      </c>
      <c r="AD2615" s="45" t="str">
        <f>IF(COUNTIF($A2615:$AC2615,"n")&gt;0,"",IF(SUM($A2615:$AC2615)=COUNTA(Search!$C$4:$C$8,Search!$F$4:$F$8,Search!$I$4:$I$6,Search!$I$8,Search!$L$4:$L$8,Search!$O$4:$O$8,Search!$R$4:$R$7,Search!$U$4:$U$7)-COUNTIF(Search!$C$4:$U$7,"n"),1+LARGE($AD$1:AD2614,1),""))</f>
        <v/>
      </c>
      <c r="AE2615" s="45" t="str">
        <f t="shared" si="127"/>
        <v/>
      </c>
      <c r="AF2615" s="45" t="str">
        <f>IF(AD2615="","",COUNTIF($AE$1:$AE2614,$AE2615)+RANK($AE2615,$AE$2:$AE$10540,1))</f>
        <v/>
      </c>
      <c r="AG2615" s="45" t="str">
        <f t="shared" si="128"/>
        <v/>
      </c>
      <c r="AH2615" s="45" t="str">
        <f>IF($AD2615="","",COUNTIF($AG$1:$AG2614,$AG2615)+RANK($AG2615,$AG$1:$AG$10539,0))</f>
        <v/>
      </c>
      <c r="AI2615" s="10" t="str">
        <f t="shared" si="129"/>
        <v>2015-16 Upper Deck Canvas #182 Bobby Ryan OTT    /   $2</v>
      </c>
      <c r="AJ2615" s="11">
        <v>2015</v>
      </c>
      <c r="AK2615" s="17">
        <v>16</v>
      </c>
      <c r="AL2615" s="12" t="s">
        <v>20</v>
      </c>
      <c r="AM2615" s="10">
        <v>182</v>
      </c>
      <c r="AN2615" s="12" t="s">
        <v>1607</v>
      </c>
      <c r="AO2615" s="9" t="s">
        <v>1945</v>
      </c>
      <c r="AP2615" s="9"/>
      <c r="AQ2615" s="9"/>
      <c r="AR2615" s="14" t="s">
        <v>2129</v>
      </c>
      <c r="AS2615" s="9"/>
      <c r="AT2615" s="9"/>
      <c r="AU2615" s="9"/>
      <c r="AV2615" s="13"/>
      <c r="AW2615" s="13"/>
      <c r="AX2615" s="9"/>
      <c r="AY2615" s="9"/>
      <c r="AZ2615" s="9"/>
      <c r="BA2615" s="33">
        <v>2</v>
      </c>
      <c r="BB2615" s="33"/>
      <c r="BC2615" s="36">
        <v>42860</v>
      </c>
      <c r="BD2615" s="12" t="s">
        <v>1772</v>
      </c>
    </row>
    <row r="2616" spans="1:56" s="12" customFormat="1" x14ac:dyDescent="0.2">
      <c r="A2616" s="9" t="str">
        <f>IF(Search!$C$5="","",IF(COUNTA(Inventory!$AP2616)=1,1,""))</f>
        <v/>
      </c>
      <c r="B2616" s="9" t="str">
        <f>IF(Search!$C$4="","",IF(ISNUMBER(SEARCH(Search!$C$4,$AR2616))=TRUE,1,""))</f>
        <v/>
      </c>
      <c r="C2616" s="9" t="str">
        <f>IF(Search!$C$6="x",IF(COUNTA($AQ2616)=1,1,"N"),IF(COUNTA($AQ2616)=1,"N",""))</f>
        <v/>
      </c>
      <c r="D2616" s="9" t="str">
        <f>IF(Search!$O$8="","",IF(ISNUMBER(SEARCH(Search!$O$8,$BD2616))=TRUE,1,""))</f>
        <v/>
      </c>
      <c r="E2616" s="9" t="str">
        <f>IF(Search!$C$7="","",IF(ISNUMBER(SEARCH(Search!$C$7,$AN2616))=TRUE,1,""))</f>
        <v/>
      </c>
      <c r="F2616" s="9" t="str">
        <f>IF(Search!$C$8="","",IF(ISNUMBER(SEARCH(Search!$C$8,$AO2616))=TRUE,1,""))</f>
        <v/>
      </c>
      <c r="G2616" s="9" t="str">
        <f>IF(Search!$F$4="","",IF(Inventory!$AJ2616&lt;Search!$F$4,"",1))</f>
        <v/>
      </c>
      <c r="H2616" s="9" t="str">
        <f>IF(Search!$F$5="","",IF(Inventory!$AJ2616&gt;Search!$F$5,"",1))</f>
        <v/>
      </c>
      <c r="I2616" s="9" t="str">
        <f>IF(Search!$F$7="","",IF(Search!$F$8="",IF(ISNUMBER(SEARCH(Search!$F$7,$AL2616))=TRUE,1,""),""))</f>
        <v/>
      </c>
      <c r="J2616" s="9" t="str">
        <f>IF($AL2616=Search!$F$8,1,"")</f>
        <v/>
      </c>
      <c r="K2616" s="9" t="str">
        <f>IF(Search!$I$4="","",IF(COUNTA($AS2616)=1,IF(Search!$I$4="N","N",1),""))</f>
        <v/>
      </c>
      <c r="L2616" s="9" t="str">
        <f>IF(Search!$I$5="","",IF($AS2616="RC",1,""))</f>
        <v/>
      </c>
      <c r="M2616" s="9" t="str">
        <f>IF(Search!$I$6="","",IF($AS2616="RCP",1,""))</f>
        <v/>
      </c>
      <c r="N2616" s="9" t="str">
        <f>IF(Search!$I$8="","",IF(COUNTA($AT2616)=1,IF(Search!$I$8="N","N",1),""))</f>
        <v/>
      </c>
      <c r="O2616" s="9" t="str">
        <f>IF(Search!$L$4="","",IF(COUNTA($AU2616)=1,IF(Search!$L$4="N","N",1),""))</f>
        <v/>
      </c>
      <c r="P2616" s="9" t="str">
        <f>IF(Search!$L$5="","",IF(ISNUMBER(SEARCH("Jersey",$AU2616))=TRUE,IF(Search!$L$5="N","N",1),""))</f>
        <v/>
      </c>
      <c r="Q2616" s="9" t="str">
        <f>IF(Search!$L$6="","",IF(ISNUMBER(SEARCH("Patch",$AU2616))=TRUE,IF(Search!$L$6="N","N",1),""))</f>
        <v/>
      </c>
      <c r="R2616" s="9" t="str">
        <f>IF(Search!$L$7="","",IF(ISNUMBER(SEARCH("Shield",$AU2616))=TRUE,IF(Search!$L$7="N","N",1),""))</f>
        <v/>
      </c>
      <c r="S2616" s="9" t="str">
        <f>IF(Search!$L$8="","",IF(ISNUMBER(SEARCH("Stick",$AU2616))=TRUE,IF(Search!$L$8="N","N",1),""))</f>
        <v/>
      </c>
      <c r="T2616" s="9" t="str">
        <f>IF(Search!$O$4="","",IF(COUNTA($AW2616)=1,IF(Search!$O$4="N","N",1),""))</f>
        <v/>
      </c>
      <c r="U2616" s="9" t="str">
        <f>IF(Search!$O$5="","",IF($AW2616="","",IF($AW2616&lt;Search!$O$5,"",1)))</f>
        <v/>
      </c>
      <c r="V2616" s="9" t="str">
        <f>IF(Search!$O$6="","",IF($AW2616="","",IF($AW2616&gt;Search!$O$6,"",1)))</f>
        <v/>
      </c>
      <c r="W2616" s="9" t="str">
        <f>IF(Search!$U$4="","",IF($AX2616="","",1))</f>
        <v/>
      </c>
      <c r="X2616" s="9" t="str">
        <f>IF(Search!$U$5="","",IF(ISNUMBER(SEARCH(Search!$U$5,$AX2616))=TRUE,IF(Search!$U$5="N","N",1),""))</f>
        <v/>
      </c>
      <c r="Y2616" s="9" t="str">
        <f>IF(Search!$U$6="","",IF($AY2616&lt;Search!$U$6,"",1))</f>
        <v/>
      </c>
      <c r="Z2616" s="9" t="str">
        <f>IF(Search!$R$4="","",IF(Inventory!$BA2616&lt;Search!$R$4,"",1))</f>
        <v/>
      </c>
      <c r="AA2616" s="9" t="str">
        <f>IF(Search!$R$5="","",IF($BA2616&gt;Search!$R$5,"",1))</f>
        <v/>
      </c>
      <c r="AB2616" s="9" t="str">
        <f>IF(Search!$R$6="","",IF($BB2616&lt;Search!$R$6,"",1))</f>
        <v/>
      </c>
      <c r="AC2616" s="9" t="str">
        <f>IF(Search!$R$7="","",IF($BB2616&lt;Search!$R$7,"",1))</f>
        <v/>
      </c>
      <c r="AD2616" s="45" t="str">
        <f>IF(COUNTIF($A2616:$AC2616,"n")&gt;0,"",IF(SUM($A2616:$AC2616)=COUNTA(Search!$C$4:$C$8,Search!$F$4:$F$8,Search!$I$4:$I$6,Search!$I$8,Search!$L$4:$L$8,Search!$O$4:$O$8,Search!$R$4:$R$7,Search!$U$4:$U$7)-COUNTIF(Search!$C$4:$U$7,"n"),1+LARGE($AD$1:AD2615,1),""))</f>
        <v/>
      </c>
      <c r="AE2616" s="45" t="str">
        <f t="shared" si="127"/>
        <v/>
      </c>
      <c r="AF2616" s="45" t="str">
        <f>IF(AD2616="","",COUNTIF($AE$1:$AE2615,$AE2616)+RANK($AE2616,$AE$2:$AE$10540,1))</f>
        <v/>
      </c>
      <c r="AG2616" s="45" t="str">
        <f t="shared" si="128"/>
        <v/>
      </c>
      <c r="AH2616" s="45" t="str">
        <f>IF($AD2616="","",COUNTIF($AG$1:$AG2615,$AG2616)+RANK($AG2616,$AG$1:$AG$10539,0))</f>
        <v/>
      </c>
      <c r="AI2616" s="10" t="str">
        <f t="shared" si="129"/>
        <v>2015-16 Upper Deck Canvas #183 Andrew Hammond OTT    /   $2.5</v>
      </c>
      <c r="AJ2616" s="11">
        <v>2015</v>
      </c>
      <c r="AK2616" s="17">
        <v>16</v>
      </c>
      <c r="AL2616" s="12" t="s">
        <v>20</v>
      </c>
      <c r="AM2616" s="10">
        <v>183</v>
      </c>
      <c r="AN2616" s="12" t="s">
        <v>1733</v>
      </c>
      <c r="AO2616" s="9" t="s">
        <v>1945</v>
      </c>
      <c r="AP2616" s="9"/>
      <c r="AQ2616" s="9"/>
      <c r="AR2616" s="14" t="s">
        <v>2129</v>
      </c>
      <c r="AS2616" s="9"/>
      <c r="AT2616" s="9"/>
      <c r="AU2616" s="9"/>
      <c r="AV2616" s="13"/>
      <c r="AW2616" s="13"/>
      <c r="AX2616" s="9"/>
      <c r="AY2616" s="9"/>
      <c r="AZ2616" s="9"/>
      <c r="BA2616" s="33">
        <v>2.5</v>
      </c>
      <c r="BB2616" s="33"/>
      <c r="BC2616" s="36">
        <v>42860</v>
      </c>
      <c r="BD2616" s="12" t="s">
        <v>1772</v>
      </c>
    </row>
    <row r="2617" spans="1:56" s="12" customFormat="1" x14ac:dyDescent="0.2">
      <c r="A2617" s="9" t="str">
        <f>IF(Search!$C$5="","",IF(COUNTA(Inventory!$AP2617)=1,1,""))</f>
        <v/>
      </c>
      <c r="B2617" s="9" t="str">
        <f>IF(Search!$C$4="","",IF(ISNUMBER(SEARCH(Search!$C$4,$AR2617))=TRUE,1,""))</f>
        <v/>
      </c>
      <c r="C2617" s="9" t="str">
        <f>IF(Search!$C$6="x",IF(COUNTA($AQ2617)=1,1,"N"),IF(COUNTA($AQ2617)=1,"N",""))</f>
        <v/>
      </c>
      <c r="D2617" s="9" t="str">
        <f>IF(Search!$O$8="","",IF(ISNUMBER(SEARCH(Search!$O$8,$BD2617))=TRUE,1,""))</f>
        <v/>
      </c>
      <c r="E2617" s="9" t="str">
        <f>IF(Search!$C$7="","",IF(ISNUMBER(SEARCH(Search!$C$7,$AN2617))=TRUE,1,""))</f>
        <v/>
      </c>
      <c r="F2617" s="9" t="str">
        <f>IF(Search!$C$8="","",IF(ISNUMBER(SEARCH(Search!$C$8,$AO2617))=TRUE,1,""))</f>
        <v/>
      </c>
      <c r="G2617" s="9" t="str">
        <f>IF(Search!$F$4="","",IF(Inventory!$AJ2617&lt;Search!$F$4,"",1))</f>
        <v/>
      </c>
      <c r="H2617" s="9" t="str">
        <f>IF(Search!$F$5="","",IF(Inventory!$AJ2617&gt;Search!$F$5,"",1))</f>
        <v/>
      </c>
      <c r="I2617" s="9" t="str">
        <f>IF(Search!$F$7="","",IF(Search!$F$8="",IF(ISNUMBER(SEARCH(Search!$F$7,$AL2617))=TRUE,1,""),""))</f>
        <v/>
      </c>
      <c r="J2617" s="9" t="str">
        <f>IF($AL2617=Search!$F$8,1,"")</f>
        <v/>
      </c>
      <c r="K2617" s="9" t="str">
        <f>IF(Search!$I$4="","",IF(COUNTA($AS2617)=1,IF(Search!$I$4="N","N",1),""))</f>
        <v/>
      </c>
      <c r="L2617" s="9" t="str">
        <f>IF(Search!$I$5="","",IF($AS2617="RC",1,""))</f>
        <v/>
      </c>
      <c r="M2617" s="9" t="str">
        <f>IF(Search!$I$6="","",IF($AS2617="RCP",1,""))</f>
        <v/>
      </c>
      <c r="N2617" s="9" t="str">
        <f>IF(Search!$I$8="","",IF(COUNTA($AT2617)=1,IF(Search!$I$8="N","N",1),""))</f>
        <v/>
      </c>
      <c r="O2617" s="9" t="str">
        <f>IF(Search!$L$4="","",IF(COUNTA($AU2617)=1,IF(Search!$L$4="N","N",1),""))</f>
        <v/>
      </c>
      <c r="P2617" s="9" t="str">
        <f>IF(Search!$L$5="","",IF(ISNUMBER(SEARCH("Jersey",$AU2617))=TRUE,IF(Search!$L$5="N","N",1),""))</f>
        <v/>
      </c>
      <c r="Q2617" s="9" t="str">
        <f>IF(Search!$L$6="","",IF(ISNUMBER(SEARCH("Patch",$AU2617))=TRUE,IF(Search!$L$6="N","N",1),""))</f>
        <v/>
      </c>
      <c r="R2617" s="9" t="str">
        <f>IF(Search!$L$7="","",IF(ISNUMBER(SEARCH("Shield",$AU2617))=TRUE,IF(Search!$L$7="N","N",1),""))</f>
        <v/>
      </c>
      <c r="S2617" s="9" t="str">
        <f>IF(Search!$L$8="","",IF(ISNUMBER(SEARCH("Stick",$AU2617))=TRUE,IF(Search!$L$8="N","N",1),""))</f>
        <v/>
      </c>
      <c r="T2617" s="9" t="str">
        <f>IF(Search!$O$4="","",IF(COUNTA($AW2617)=1,IF(Search!$O$4="N","N",1),""))</f>
        <v/>
      </c>
      <c r="U2617" s="9" t="str">
        <f>IF(Search!$O$5="","",IF($AW2617="","",IF($AW2617&lt;Search!$O$5,"",1)))</f>
        <v/>
      </c>
      <c r="V2617" s="9" t="str">
        <f>IF(Search!$O$6="","",IF($AW2617="","",IF($AW2617&gt;Search!$O$6,"",1)))</f>
        <v/>
      </c>
      <c r="W2617" s="9" t="str">
        <f>IF(Search!$U$4="","",IF($AX2617="","",1))</f>
        <v/>
      </c>
      <c r="X2617" s="9" t="str">
        <f>IF(Search!$U$5="","",IF(ISNUMBER(SEARCH(Search!$U$5,$AX2617))=TRUE,IF(Search!$U$5="N","N",1),""))</f>
        <v/>
      </c>
      <c r="Y2617" s="9" t="str">
        <f>IF(Search!$U$6="","",IF($AY2617&lt;Search!$U$6,"",1))</f>
        <v/>
      </c>
      <c r="Z2617" s="9" t="str">
        <f>IF(Search!$R$4="","",IF(Inventory!$BA2617&lt;Search!$R$4,"",1))</f>
        <v/>
      </c>
      <c r="AA2617" s="9" t="str">
        <f>IF(Search!$R$5="","",IF($BA2617&gt;Search!$R$5,"",1))</f>
        <v/>
      </c>
      <c r="AB2617" s="9" t="str">
        <f>IF(Search!$R$6="","",IF($BB2617&lt;Search!$R$6,"",1))</f>
        <v/>
      </c>
      <c r="AC2617" s="9" t="str">
        <f>IF(Search!$R$7="","",IF($BB2617&lt;Search!$R$7,"",1))</f>
        <v/>
      </c>
      <c r="AD2617" s="45" t="str">
        <f>IF(COUNTIF($A2617:$AC2617,"n")&gt;0,"",IF(SUM($A2617:$AC2617)=COUNTA(Search!$C$4:$C$8,Search!$F$4:$F$8,Search!$I$4:$I$6,Search!$I$8,Search!$L$4:$L$8,Search!$O$4:$O$8,Search!$R$4:$R$7,Search!$U$4:$U$7)-COUNTIF(Search!$C$4:$U$7,"n"),1+LARGE($AD$1:AD2616,1),""))</f>
        <v/>
      </c>
      <c r="AE2617" s="45" t="str">
        <f t="shared" si="127"/>
        <v/>
      </c>
      <c r="AF2617" s="45" t="str">
        <f>IF(AD2617="","",COUNTIF($AE$1:$AE2616,$AE2617)+RANK($AE2617,$AE$2:$AE$10540,1))</f>
        <v/>
      </c>
      <c r="AG2617" s="45" t="str">
        <f t="shared" si="128"/>
        <v/>
      </c>
      <c r="AH2617" s="45" t="str">
        <f>IF($AD2617="","",COUNTIF($AG$1:$AG2616,$AG2617)+RANK($AG2617,$AG$1:$AG$10539,0))</f>
        <v/>
      </c>
      <c r="AI2617" s="10" t="str">
        <f t="shared" si="129"/>
        <v>2015-16 Upper Deck Canvas #184 Jakub Voracek PHI    /   $2.5</v>
      </c>
      <c r="AJ2617" s="11">
        <v>2015</v>
      </c>
      <c r="AK2617" s="17">
        <v>16</v>
      </c>
      <c r="AL2617" s="12" t="s">
        <v>20</v>
      </c>
      <c r="AM2617" s="10">
        <v>184</v>
      </c>
      <c r="AN2617" s="12" t="s">
        <v>1734</v>
      </c>
      <c r="AO2617" s="9" t="s">
        <v>1907</v>
      </c>
      <c r="AP2617" s="9"/>
      <c r="AQ2617" s="9"/>
      <c r="AR2617" s="14" t="s">
        <v>2129</v>
      </c>
      <c r="AS2617" s="9"/>
      <c r="AT2617" s="9"/>
      <c r="AU2617" s="9"/>
      <c r="AV2617" s="13"/>
      <c r="AW2617" s="13"/>
      <c r="AX2617" s="9"/>
      <c r="AY2617" s="9"/>
      <c r="AZ2617" s="9"/>
      <c r="BA2617" s="33">
        <v>2.5</v>
      </c>
      <c r="BB2617" s="33"/>
      <c r="BC2617" s="36">
        <v>42860</v>
      </c>
      <c r="BD2617" s="12" t="s">
        <v>1772</v>
      </c>
    </row>
    <row r="2618" spans="1:56" s="12" customFormat="1" x14ac:dyDescent="0.2">
      <c r="A2618" s="9" t="str">
        <f>IF(Search!$C$5="","",IF(COUNTA(Inventory!$AP2618)=1,1,""))</f>
        <v/>
      </c>
      <c r="B2618" s="9" t="str">
        <f>IF(Search!$C$4="","",IF(ISNUMBER(SEARCH(Search!$C$4,$AR2618))=TRUE,1,""))</f>
        <v/>
      </c>
      <c r="C2618" s="9" t="str">
        <f>IF(Search!$C$6="x",IF(COUNTA($AQ2618)=1,1,"N"),IF(COUNTA($AQ2618)=1,"N",""))</f>
        <v/>
      </c>
      <c r="D2618" s="9" t="str">
        <f>IF(Search!$O$8="","",IF(ISNUMBER(SEARCH(Search!$O$8,$BD2618))=TRUE,1,""))</f>
        <v/>
      </c>
      <c r="E2618" s="9" t="str">
        <f>IF(Search!$C$7="","",IF(ISNUMBER(SEARCH(Search!$C$7,$AN2618))=TRUE,1,""))</f>
        <v/>
      </c>
      <c r="F2618" s="9" t="str">
        <f>IF(Search!$C$8="","",IF(ISNUMBER(SEARCH(Search!$C$8,$AO2618))=TRUE,1,""))</f>
        <v/>
      </c>
      <c r="G2618" s="9" t="str">
        <f>IF(Search!$F$4="","",IF(Inventory!$AJ2618&lt;Search!$F$4,"",1))</f>
        <v/>
      </c>
      <c r="H2618" s="9" t="str">
        <f>IF(Search!$F$5="","",IF(Inventory!$AJ2618&gt;Search!$F$5,"",1))</f>
        <v/>
      </c>
      <c r="I2618" s="9" t="str">
        <f>IF(Search!$F$7="","",IF(Search!$F$8="",IF(ISNUMBER(SEARCH(Search!$F$7,$AL2618))=TRUE,1,""),""))</f>
        <v/>
      </c>
      <c r="J2618" s="9" t="str">
        <f>IF($AL2618=Search!$F$8,1,"")</f>
        <v/>
      </c>
      <c r="K2618" s="9" t="str">
        <f>IF(Search!$I$4="","",IF(COUNTA($AS2618)=1,IF(Search!$I$4="N","N",1),""))</f>
        <v/>
      </c>
      <c r="L2618" s="9" t="str">
        <f>IF(Search!$I$5="","",IF($AS2618="RC",1,""))</f>
        <v/>
      </c>
      <c r="M2618" s="9" t="str">
        <f>IF(Search!$I$6="","",IF($AS2618="RCP",1,""))</f>
        <v/>
      </c>
      <c r="N2618" s="9" t="str">
        <f>IF(Search!$I$8="","",IF(COUNTA($AT2618)=1,IF(Search!$I$8="N","N",1),""))</f>
        <v/>
      </c>
      <c r="O2618" s="9" t="str">
        <f>IF(Search!$L$4="","",IF(COUNTA($AU2618)=1,IF(Search!$L$4="N","N",1),""))</f>
        <v/>
      </c>
      <c r="P2618" s="9" t="str">
        <f>IF(Search!$L$5="","",IF(ISNUMBER(SEARCH("Jersey",$AU2618))=TRUE,IF(Search!$L$5="N","N",1),""))</f>
        <v/>
      </c>
      <c r="Q2618" s="9" t="str">
        <f>IF(Search!$L$6="","",IF(ISNUMBER(SEARCH("Patch",$AU2618))=TRUE,IF(Search!$L$6="N","N",1),""))</f>
        <v/>
      </c>
      <c r="R2618" s="9" t="str">
        <f>IF(Search!$L$7="","",IF(ISNUMBER(SEARCH("Shield",$AU2618))=TRUE,IF(Search!$L$7="N","N",1),""))</f>
        <v/>
      </c>
      <c r="S2618" s="9" t="str">
        <f>IF(Search!$L$8="","",IF(ISNUMBER(SEARCH("Stick",$AU2618))=TRUE,IF(Search!$L$8="N","N",1),""))</f>
        <v/>
      </c>
      <c r="T2618" s="9" t="str">
        <f>IF(Search!$O$4="","",IF(COUNTA($AW2618)=1,IF(Search!$O$4="N","N",1),""))</f>
        <v/>
      </c>
      <c r="U2618" s="9" t="str">
        <f>IF(Search!$O$5="","",IF($AW2618="","",IF($AW2618&lt;Search!$O$5,"",1)))</f>
        <v/>
      </c>
      <c r="V2618" s="9" t="str">
        <f>IF(Search!$O$6="","",IF($AW2618="","",IF($AW2618&gt;Search!$O$6,"",1)))</f>
        <v/>
      </c>
      <c r="W2618" s="9" t="str">
        <f>IF(Search!$U$4="","",IF($AX2618="","",1))</f>
        <v/>
      </c>
      <c r="X2618" s="9" t="str">
        <f>IF(Search!$U$5="","",IF(ISNUMBER(SEARCH(Search!$U$5,$AX2618))=TRUE,IF(Search!$U$5="N","N",1),""))</f>
        <v/>
      </c>
      <c r="Y2618" s="9" t="str">
        <f>IF(Search!$U$6="","",IF($AY2618&lt;Search!$U$6,"",1))</f>
        <v/>
      </c>
      <c r="Z2618" s="9" t="str">
        <f>IF(Search!$R$4="","",IF(Inventory!$BA2618&lt;Search!$R$4,"",1))</f>
        <v/>
      </c>
      <c r="AA2618" s="9" t="str">
        <f>IF(Search!$R$5="","",IF($BA2618&gt;Search!$R$5,"",1))</f>
        <v/>
      </c>
      <c r="AB2618" s="9" t="str">
        <f>IF(Search!$R$6="","",IF($BB2618&lt;Search!$R$6,"",1))</f>
        <v/>
      </c>
      <c r="AC2618" s="9" t="str">
        <f>IF(Search!$R$7="","",IF($BB2618&lt;Search!$R$7,"",1))</f>
        <v/>
      </c>
      <c r="AD2618" s="45" t="str">
        <f>IF(COUNTIF($A2618:$AC2618,"n")&gt;0,"",IF(SUM($A2618:$AC2618)=COUNTA(Search!$C$4:$C$8,Search!$F$4:$F$8,Search!$I$4:$I$6,Search!$I$8,Search!$L$4:$L$8,Search!$O$4:$O$8,Search!$R$4:$R$7,Search!$U$4:$U$7)-COUNTIF(Search!$C$4:$U$7,"n"),1+LARGE($AD$1:AD2617,1),""))</f>
        <v/>
      </c>
      <c r="AE2618" s="45" t="str">
        <f t="shared" si="127"/>
        <v/>
      </c>
      <c r="AF2618" s="45" t="str">
        <f>IF(AD2618="","",COUNTIF($AE$1:$AE2617,$AE2618)+RANK($AE2618,$AE$2:$AE$10540,1))</f>
        <v/>
      </c>
      <c r="AG2618" s="45" t="str">
        <f t="shared" si="128"/>
        <v/>
      </c>
      <c r="AH2618" s="45" t="str">
        <f>IF($AD2618="","",COUNTIF($AG$1:$AG2617,$AG2618)+RANK($AG2618,$AG$1:$AG$10539,0))</f>
        <v/>
      </c>
      <c r="AI2618" s="10" t="str">
        <f t="shared" si="129"/>
        <v>2015-16 Upper Deck Canvas #185 Steve Mason PHI    /   $2.5</v>
      </c>
      <c r="AJ2618" s="11">
        <v>2015</v>
      </c>
      <c r="AK2618" s="17">
        <v>16</v>
      </c>
      <c r="AL2618" s="12" t="s">
        <v>20</v>
      </c>
      <c r="AM2618" s="10">
        <v>185</v>
      </c>
      <c r="AN2618" s="12" t="s">
        <v>849</v>
      </c>
      <c r="AO2618" s="9" t="s">
        <v>1907</v>
      </c>
      <c r="AP2618" s="9"/>
      <c r="AQ2618" s="9"/>
      <c r="AR2618" s="14" t="s">
        <v>2129</v>
      </c>
      <c r="AS2618" s="9"/>
      <c r="AT2618" s="9"/>
      <c r="AU2618" s="9"/>
      <c r="AV2618" s="13"/>
      <c r="AW2618" s="13"/>
      <c r="AX2618" s="9"/>
      <c r="AY2618" s="9"/>
      <c r="AZ2618" s="9"/>
      <c r="BA2618" s="33">
        <v>2.5</v>
      </c>
      <c r="BB2618" s="33"/>
      <c r="BC2618" s="36">
        <v>42860</v>
      </c>
      <c r="BD2618" s="12" t="s">
        <v>1772</v>
      </c>
    </row>
    <row r="2619" spans="1:56" s="12" customFormat="1" x14ac:dyDescent="0.2">
      <c r="A2619" s="9" t="str">
        <f>IF(Search!$C$5="","",IF(COUNTA(Inventory!$AP2619)=1,1,""))</f>
        <v/>
      </c>
      <c r="B2619" s="9" t="str">
        <f>IF(Search!$C$4="","",IF(ISNUMBER(SEARCH(Search!$C$4,$AR2619))=TRUE,1,""))</f>
        <v/>
      </c>
      <c r="C2619" s="9" t="str">
        <f>IF(Search!$C$6="x",IF(COUNTA($AQ2619)=1,1,"N"),IF(COUNTA($AQ2619)=1,"N",""))</f>
        <v/>
      </c>
      <c r="D2619" s="9" t="str">
        <f>IF(Search!$O$8="","",IF(ISNUMBER(SEARCH(Search!$O$8,$BD2619))=TRUE,1,""))</f>
        <v/>
      </c>
      <c r="E2619" s="9" t="str">
        <f>IF(Search!$C$7="","",IF(ISNUMBER(SEARCH(Search!$C$7,$AN2619))=TRUE,1,""))</f>
        <v/>
      </c>
      <c r="F2619" s="9" t="str">
        <f>IF(Search!$C$8="","",IF(ISNUMBER(SEARCH(Search!$C$8,$AO2619))=TRUE,1,""))</f>
        <v/>
      </c>
      <c r="G2619" s="9" t="str">
        <f>IF(Search!$F$4="","",IF(Inventory!$AJ2619&lt;Search!$F$4,"",1))</f>
        <v/>
      </c>
      <c r="H2619" s="9" t="str">
        <f>IF(Search!$F$5="","",IF(Inventory!$AJ2619&gt;Search!$F$5,"",1))</f>
        <v/>
      </c>
      <c r="I2619" s="9" t="str">
        <f>IF(Search!$F$7="","",IF(Search!$F$8="",IF(ISNUMBER(SEARCH(Search!$F$7,$AL2619))=TRUE,1,""),""))</f>
        <v/>
      </c>
      <c r="J2619" s="9" t="str">
        <f>IF($AL2619=Search!$F$8,1,"")</f>
        <v/>
      </c>
      <c r="K2619" s="9" t="str">
        <f>IF(Search!$I$4="","",IF(COUNTA($AS2619)=1,IF(Search!$I$4="N","N",1),""))</f>
        <v/>
      </c>
      <c r="L2619" s="9" t="str">
        <f>IF(Search!$I$5="","",IF($AS2619="RC",1,""))</f>
        <v/>
      </c>
      <c r="M2619" s="9" t="str">
        <f>IF(Search!$I$6="","",IF($AS2619="RCP",1,""))</f>
        <v/>
      </c>
      <c r="N2619" s="9" t="str">
        <f>IF(Search!$I$8="","",IF(COUNTA($AT2619)=1,IF(Search!$I$8="N","N",1),""))</f>
        <v/>
      </c>
      <c r="O2619" s="9" t="str">
        <f>IF(Search!$L$4="","",IF(COUNTA($AU2619)=1,IF(Search!$L$4="N","N",1),""))</f>
        <v/>
      </c>
      <c r="P2619" s="9" t="str">
        <f>IF(Search!$L$5="","",IF(ISNUMBER(SEARCH("Jersey",$AU2619))=TRUE,IF(Search!$L$5="N","N",1),""))</f>
        <v/>
      </c>
      <c r="Q2619" s="9" t="str">
        <f>IF(Search!$L$6="","",IF(ISNUMBER(SEARCH("Patch",$AU2619))=TRUE,IF(Search!$L$6="N","N",1),""))</f>
        <v/>
      </c>
      <c r="R2619" s="9" t="str">
        <f>IF(Search!$L$7="","",IF(ISNUMBER(SEARCH("Shield",$AU2619))=TRUE,IF(Search!$L$7="N","N",1),""))</f>
        <v/>
      </c>
      <c r="S2619" s="9" t="str">
        <f>IF(Search!$L$8="","",IF(ISNUMBER(SEARCH("Stick",$AU2619))=TRUE,IF(Search!$L$8="N","N",1),""))</f>
        <v/>
      </c>
      <c r="T2619" s="9" t="str">
        <f>IF(Search!$O$4="","",IF(COUNTA($AW2619)=1,IF(Search!$O$4="N","N",1),""))</f>
        <v/>
      </c>
      <c r="U2619" s="9" t="str">
        <f>IF(Search!$O$5="","",IF($AW2619="","",IF($AW2619&lt;Search!$O$5,"",1)))</f>
        <v/>
      </c>
      <c r="V2619" s="9" t="str">
        <f>IF(Search!$O$6="","",IF($AW2619="","",IF($AW2619&gt;Search!$O$6,"",1)))</f>
        <v/>
      </c>
      <c r="W2619" s="9" t="str">
        <f>IF(Search!$U$4="","",IF($AX2619="","",1))</f>
        <v/>
      </c>
      <c r="X2619" s="9" t="str">
        <f>IF(Search!$U$5="","",IF(ISNUMBER(SEARCH(Search!$U$5,$AX2619))=TRUE,IF(Search!$U$5="N","N",1),""))</f>
        <v/>
      </c>
      <c r="Y2619" s="9" t="str">
        <f>IF(Search!$U$6="","",IF($AY2619&lt;Search!$U$6,"",1))</f>
        <v/>
      </c>
      <c r="Z2619" s="9" t="str">
        <f>IF(Search!$R$4="","",IF(Inventory!$BA2619&lt;Search!$R$4,"",1))</f>
        <v/>
      </c>
      <c r="AA2619" s="9" t="str">
        <f>IF(Search!$R$5="","",IF($BA2619&gt;Search!$R$5,"",1))</f>
        <v/>
      </c>
      <c r="AB2619" s="9" t="str">
        <f>IF(Search!$R$6="","",IF($BB2619&lt;Search!$R$6,"",1))</f>
        <v/>
      </c>
      <c r="AC2619" s="9" t="str">
        <f>IF(Search!$R$7="","",IF($BB2619&lt;Search!$R$7,"",1))</f>
        <v/>
      </c>
      <c r="AD2619" s="45" t="str">
        <f>IF(COUNTIF($A2619:$AC2619,"n")&gt;0,"",IF(SUM($A2619:$AC2619)=COUNTA(Search!$C$4:$C$8,Search!$F$4:$F$8,Search!$I$4:$I$6,Search!$I$8,Search!$L$4:$L$8,Search!$O$4:$O$8,Search!$R$4:$R$7,Search!$U$4:$U$7)-COUNTIF(Search!$C$4:$U$7,"n"),1+LARGE($AD$1:AD2618,1),""))</f>
        <v/>
      </c>
      <c r="AE2619" s="45" t="str">
        <f t="shared" si="127"/>
        <v/>
      </c>
      <c r="AF2619" s="45" t="str">
        <f>IF(AD2619="","",COUNTIF($AE$1:$AE2618,$AE2619)+RANK($AE2619,$AE$2:$AE$10540,1))</f>
        <v/>
      </c>
      <c r="AG2619" s="45" t="str">
        <f t="shared" si="128"/>
        <v/>
      </c>
      <c r="AH2619" s="45" t="str">
        <f>IF($AD2619="","",COUNTIF($AG$1:$AG2618,$AG2619)+RANK($AG2619,$AG$1:$AG$10539,0))</f>
        <v/>
      </c>
      <c r="AI2619" s="10" t="str">
        <f t="shared" si="129"/>
        <v>2015-16 Upper Deck Canvas #186 Marc-Andre Fleury PIT    /   $3</v>
      </c>
      <c r="AJ2619" s="11">
        <v>2015</v>
      </c>
      <c r="AK2619" s="17">
        <v>16</v>
      </c>
      <c r="AL2619" s="12" t="s">
        <v>20</v>
      </c>
      <c r="AM2619" s="10">
        <v>186</v>
      </c>
      <c r="AN2619" s="12" t="s">
        <v>534</v>
      </c>
      <c r="AO2619" s="9" t="s">
        <v>1916</v>
      </c>
      <c r="AP2619" s="9"/>
      <c r="AQ2619" s="9"/>
      <c r="AR2619" s="14" t="s">
        <v>2129</v>
      </c>
      <c r="AS2619" s="9"/>
      <c r="AT2619" s="9"/>
      <c r="AU2619" s="9"/>
      <c r="AV2619" s="13"/>
      <c r="AW2619" s="13"/>
      <c r="AX2619" s="9"/>
      <c r="AY2619" s="9"/>
      <c r="AZ2619" s="9"/>
      <c r="BA2619" s="33">
        <v>3</v>
      </c>
      <c r="BB2619" s="33"/>
      <c r="BC2619" s="36">
        <v>42860</v>
      </c>
      <c r="BD2619" s="12" t="s">
        <v>1772</v>
      </c>
    </row>
    <row r="2620" spans="1:56" s="12" customFormat="1" x14ac:dyDescent="0.2">
      <c r="A2620" s="9" t="str">
        <f>IF(Search!$C$5="","",IF(COUNTA(Inventory!$AP2620)=1,1,""))</f>
        <v/>
      </c>
      <c r="B2620" s="9" t="str">
        <f>IF(Search!$C$4="","",IF(ISNUMBER(SEARCH(Search!$C$4,$AR2620))=TRUE,1,""))</f>
        <v/>
      </c>
      <c r="C2620" s="9" t="str">
        <f>IF(Search!$C$6="x",IF(COUNTA($AQ2620)=1,1,"N"),IF(COUNTA($AQ2620)=1,"N",""))</f>
        <v/>
      </c>
      <c r="D2620" s="9" t="str">
        <f>IF(Search!$O$8="","",IF(ISNUMBER(SEARCH(Search!$O$8,$BD2620))=TRUE,1,""))</f>
        <v/>
      </c>
      <c r="E2620" s="9" t="str">
        <f>IF(Search!$C$7="","",IF(ISNUMBER(SEARCH(Search!$C$7,$AN2620))=TRUE,1,""))</f>
        <v/>
      </c>
      <c r="F2620" s="9" t="str">
        <f>IF(Search!$C$8="","",IF(ISNUMBER(SEARCH(Search!$C$8,$AO2620))=TRUE,1,""))</f>
        <v/>
      </c>
      <c r="G2620" s="9" t="str">
        <f>IF(Search!$F$4="","",IF(Inventory!$AJ2620&lt;Search!$F$4,"",1))</f>
        <v/>
      </c>
      <c r="H2620" s="9" t="str">
        <f>IF(Search!$F$5="","",IF(Inventory!$AJ2620&gt;Search!$F$5,"",1))</f>
        <v/>
      </c>
      <c r="I2620" s="9" t="str">
        <f>IF(Search!$F$7="","",IF(Search!$F$8="",IF(ISNUMBER(SEARCH(Search!$F$7,$AL2620))=TRUE,1,""),""))</f>
        <v/>
      </c>
      <c r="J2620" s="9" t="str">
        <f>IF($AL2620=Search!$F$8,1,"")</f>
        <v/>
      </c>
      <c r="K2620" s="9" t="str">
        <f>IF(Search!$I$4="","",IF(COUNTA($AS2620)=1,IF(Search!$I$4="N","N",1),""))</f>
        <v/>
      </c>
      <c r="L2620" s="9" t="str">
        <f>IF(Search!$I$5="","",IF($AS2620="RC",1,""))</f>
        <v/>
      </c>
      <c r="M2620" s="9" t="str">
        <f>IF(Search!$I$6="","",IF($AS2620="RCP",1,""))</f>
        <v/>
      </c>
      <c r="N2620" s="9" t="str">
        <f>IF(Search!$I$8="","",IF(COUNTA($AT2620)=1,IF(Search!$I$8="N","N",1),""))</f>
        <v/>
      </c>
      <c r="O2620" s="9" t="str">
        <f>IF(Search!$L$4="","",IF(COUNTA($AU2620)=1,IF(Search!$L$4="N","N",1),""))</f>
        <v/>
      </c>
      <c r="P2620" s="9" t="str">
        <f>IF(Search!$L$5="","",IF(ISNUMBER(SEARCH("Jersey",$AU2620))=TRUE,IF(Search!$L$5="N","N",1),""))</f>
        <v/>
      </c>
      <c r="Q2620" s="9" t="str">
        <f>IF(Search!$L$6="","",IF(ISNUMBER(SEARCH("Patch",$AU2620))=TRUE,IF(Search!$L$6="N","N",1),""))</f>
        <v/>
      </c>
      <c r="R2620" s="9" t="str">
        <f>IF(Search!$L$7="","",IF(ISNUMBER(SEARCH("Shield",$AU2620))=TRUE,IF(Search!$L$7="N","N",1),""))</f>
        <v/>
      </c>
      <c r="S2620" s="9" t="str">
        <f>IF(Search!$L$8="","",IF(ISNUMBER(SEARCH("Stick",$AU2620))=TRUE,IF(Search!$L$8="N","N",1),""))</f>
        <v/>
      </c>
      <c r="T2620" s="9" t="str">
        <f>IF(Search!$O$4="","",IF(COUNTA($AW2620)=1,IF(Search!$O$4="N","N",1),""))</f>
        <v/>
      </c>
      <c r="U2620" s="9" t="str">
        <f>IF(Search!$O$5="","",IF($AW2620="","",IF($AW2620&lt;Search!$O$5,"",1)))</f>
        <v/>
      </c>
      <c r="V2620" s="9" t="str">
        <f>IF(Search!$O$6="","",IF($AW2620="","",IF($AW2620&gt;Search!$O$6,"",1)))</f>
        <v/>
      </c>
      <c r="W2620" s="9" t="str">
        <f>IF(Search!$U$4="","",IF($AX2620="","",1))</f>
        <v/>
      </c>
      <c r="X2620" s="9" t="str">
        <f>IF(Search!$U$5="","",IF(ISNUMBER(SEARCH(Search!$U$5,$AX2620))=TRUE,IF(Search!$U$5="N","N",1),""))</f>
        <v/>
      </c>
      <c r="Y2620" s="9" t="str">
        <f>IF(Search!$U$6="","",IF($AY2620&lt;Search!$U$6,"",1))</f>
        <v/>
      </c>
      <c r="Z2620" s="9" t="str">
        <f>IF(Search!$R$4="","",IF(Inventory!$BA2620&lt;Search!$R$4,"",1))</f>
        <v/>
      </c>
      <c r="AA2620" s="9" t="str">
        <f>IF(Search!$R$5="","",IF($BA2620&gt;Search!$R$5,"",1))</f>
        <v/>
      </c>
      <c r="AB2620" s="9" t="str">
        <f>IF(Search!$R$6="","",IF($BB2620&lt;Search!$R$6,"",1))</f>
        <v/>
      </c>
      <c r="AC2620" s="9" t="str">
        <f>IF(Search!$R$7="","",IF($BB2620&lt;Search!$R$7,"",1))</f>
        <v/>
      </c>
      <c r="AD2620" s="45" t="str">
        <f>IF(COUNTIF($A2620:$AC2620,"n")&gt;0,"",IF(SUM($A2620:$AC2620)=COUNTA(Search!$C$4:$C$8,Search!$F$4:$F$8,Search!$I$4:$I$6,Search!$I$8,Search!$L$4:$L$8,Search!$O$4:$O$8,Search!$R$4:$R$7,Search!$U$4:$U$7)-COUNTIF(Search!$C$4:$U$7,"n"),1+LARGE($AD$1:AD2619,1),""))</f>
        <v/>
      </c>
      <c r="AE2620" s="45" t="str">
        <f t="shared" si="127"/>
        <v/>
      </c>
      <c r="AF2620" s="45" t="str">
        <f>IF(AD2620="","",COUNTIF($AE$1:$AE2619,$AE2620)+RANK($AE2620,$AE$2:$AE$10540,1))</f>
        <v/>
      </c>
      <c r="AG2620" s="45" t="str">
        <f t="shared" si="128"/>
        <v/>
      </c>
      <c r="AH2620" s="45" t="str">
        <f>IF($AD2620="","",COUNTIF($AG$1:$AG2619,$AG2620)+RANK($AG2620,$AG$1:$AG$10539,0))</f>
        <v/>
      </c>
      <c r="AI2620" s="10" t="str">
        <f t="shared" si="129"/>
        <v>2015-16 Upper Deck Canvas #187 Evgeni Malkin PIT    /   $4</v>
      </c>
      <c r="AJ2620" s="11">
        <v>2015</v>
      </c>
      <c r="AK2620" s="17">
        <v>16</v>
      </c>
      <c r="AL2620" s="12" t="s">
        <v>20</v>
      </c>
      <c r="AM2620" s="10">
        <v>187</v>
      </c>
      <c r="AN2620" s="12" t="s">
        <v>655</v>
      </c>
      <c r="AO2620" s="9" t="s">
        <v>1916</v>
      </c>
      <c r="AP2620" s="9"/>
      <c r="AQ2620" s="9"/>
      <c r="AR2620" s="14" t="s">
        <v>2129</v>
      </c>
      <c r="AS2620" s="9"/>
      <c r="AT2620" s="9"/>
      <c r="AU2620" s="9"/>
      <c r="AV2620" s="13"/>
      <c r="AW2620" s="13"/>
      <c r="AX2620" s="9"/>
      <c r="AY2620" s="9"/>
      <c r="AZ2620" s="9"/>
      <c r="BA2620" s="33">
        <v>4</v>
      </c>
      <c r="BB2620" s="33"/>
      <c r="BC2620" s="36">
        <v>42860</v>
      </c>
      <c r="BD2620" s="12" t="s">
        <v>1772</v>
      </c>
    </row>
    <row r="2621" spans="1:56" s="12" customFormat="1" x14ac:dyDescent="0.2">
      <c r="A2621" s="9" t="str">
        <f>IF(Search!$C$5="","",IF(COUNTA(Inventory!$AP2621)=1,1,""))</f>
        <v/>
      </c>
      <c r="B2621" s="9" t="str">
        <f>IF(Search!$C$4="","",IF(ISNUMBER(SEARCH(Search!$C$4,$AR2621))=TRUE,1,""))</f>
        <v/>
      </c>
      <c r="C2621" s="9" t="str">
        <f>IF(Search!$C$6="x",IF(COUNTA($AQ2621)=1,1,"N"),IF(COUNTA($AQ2621)=1,"N",""))</f>
        <v/>
      </c>
      <c r="D2621" s="9" t="str">
        <f>IF(Search!$O$8="","",IF(ISNUMBER(SEARCH(Search!$O$8,$BD2621))=TRUE,1,""))</f>
        <v/>
      </c>
      <c r="E2621" s="9" t="str">
        <f>IF(Search!$C$7="","",IF(ISNUMBER(SEARCH(Search!$C$7,$AN2621))=TRUE,1,""))</f>
        <v/>
      </c>
      <c r="F2621" s="9" t="str">
        <f>IF(Search!$C$8="","",IF(ISNUMBER(SEARCH(Search!$C$8,$AO2621))=TRUE,1,""))</f>
        <v/>
      </c>
      <c r="G2621" s="9" t="str">
        <f>IF(Search!$F$4="","",IF(Inventory!$AJ2621&lt;Search!$F$4,"",1))</f>
        <v/>
      </c>
      <c r="H2621" s="9" t="str">
        <f>IF(Search!$F$5="","",IF(Inventory!$AJ2621&gt;Search!$F$5,"",1))</f>
        <v/>
      </c>
      <c r="I2621" s="9" t="str">
        <f>IF(Search!$F$7="","",IF(Search!$F$8="",IF(ISNUMBER(SEARCH(Search!$F$7,$AL2621))=TRUE,1,""),""))</f>
        <v/>
      </c>
      <c r="J2621" s="9" t="str">
        <f>IF($AL2621=Search!$F$8,1,"")</f>
        <v/>
      </c>
      <c r="K2621" s="9" t="str">
        <f>IF(Search!$I$4="","",IF(COUNTA($AS2621)=1,IF(Search!$I$4="N","N",1),""))</f>
        <v/>
      </c>
      <c r="L2621" s="9" t="str">
        <f>IF(Search!$I$5="","",IF($AS2621="RC",1,""))</f>
        <v/>
      </c>
      <c r="M2621" s="9" t="str">
        <f>IF(Search!$I$6="","",IF($AS2621="RCP",1,""))</f>
        <v/>
      </c>
      <c r="N2621" s="9" t="str">
        <f>IF(Search!$I$8="","",IF(COUNTA($AT2621)=1,IF(Search!$I$8="N","N",1),""))</f>
        <v/>
      </c>
      <c r="O2621" s="9" t="str">
        <f>IF(Search!$L$4="","",IF(COUNTA($AU2621)=1,IF(Search!$L$4="N","N",1),""))</f>
        <v/>
      </c>
      <c r="P2621" s="9" t="str">
        <f>IF(Search!$L$5="","",IF(ISNUMBER(SEARCH("Jersey",$AU2621))=TRUE,IF(Search!$L$5="N","N",1),""))</f>
        <v/>
      </c>
      <c r="Q2621" s="9" t="str">
        <f>IF(Search!$L$6="","",IF(ISNUMBER(SEARCH("Patch",$AU2621))=TRUE,IF(Search!$L$6="N","N",1),""))</f>
        <v/>
      </c>
      <c r="R2621" s="9" t="str">
        <f>IF(Search!$L$7="","",IF(ISNUMBER(SEARCH("Shield",$AU2621))=TRUE,IF(Search!$L$7="N","N",1),""))</f>
        <v/>
      </c>
      <c r="S2621" s="9" t="str">
        <f>IF(Search!$L$8="","",IF(ISNUMBER(SEARCH("Stick",$AU2621))=TRUE,IF(Search!$L$8="N","N",1),""))</f>
        <v/>
      </c>
      <c r="T2621" s="9" t="str">
        <f>IF(Search!$O$4="","",IF(COUNTA($AW2621)=1,IF(Search!$O$4="N","N",1),""))</f>
        <v/>
      </c>
      <c r="U2621" s="9" t="str">
        <f>IF(Search!$O$5="","",IF($AW2621="","",IF($AW2621&lt;Search!$O$5,"",1)))</f>
        <v/>
      </c>
      <c r="V2621" s="9" t="str">
        <f>IF(Search!$O$6="","",IF($AW2621="","",IF($AW2621&gt;Search!$O$6,"",1)))</f>
        <v/>
      </c>
      <c r="W2621" s="9" t="str">
        <f>IF(Search!$U$4="","",IF($AX2621="","",1))</f>
        <v/>
      </c>
      <c r="X2621" s="9" t="str">
        <f>IF(Search!$U$5="","",IF(ISNUMBER(SEARCH(Search!$U$5,$AX2621))=TRUE,IF(Search!$U$5="N","N",1),""))</f>
        <v/>
      </c>
      <c r="Y2621" s="9" t="str">
        <f>IF(Search!$U$6="","",IF($AY2621&lt;Search!$U$6,"",1))</f>
        <v/>
      </c>
      <c r="Z2621" s="9" t="str">
        <f>IF(Search!$R$4="","",IF(Inventory!$BA2621&lt;Search!$R$4,"",1))</f>
        <v/>
      </c>
      <c r="AA2621" s="9" t="str">
        <f>IF(Search!$R$5="","",IF($BA2621&gt;Search!$R$5,"",1))</f>
        <v/>
      </c>
      <c r="AB2621" s="9" t="str">
        <f>IF(Search!$R$6="","",IF($BB2621&lt;Search!$R$6,"",1))</f>
        <v/>
      </c>
      <c r="AC2621" s="9" t="str">
        <f>IF(Search!$R$7="","",IF($BB2621&lt;Search!$R$7,"",1))</f>
        <v/>
      </c>
      <c r="AD2621" s="45" t="str">
        <f>IF(COUNTIF($A2621:$AC2621,"n")&gt;0,"",IF(SUM($A2621:$AC2621)=COUNTA(Search!$C$4:$C$8,Search!$F$4:$F$8,Search!$I$4:$I$6,Search!$I$8,Search!$L$4:$L$8,Search!$O$4:$O$8,Search!$R$4:$R$7,Search!$U$4:$U$7)-COUNTIF(Search!$C$4:$U$7,"n"),1+LARGE($AD$1:AD2620,1),""))</f>
        <v/>
      </c>
      <c r="AE2621" s="45" t="str">
        <f t="shared" si="127"/>
        <v/>
      </c>
      <c r="AF2621" s="45" t="str">
        <f>IF(AD2621="","",COUNTIF($AE$1:$AE2620,$AE2621)+RANK($AE2621,$AE$2:$AE$10540,1))</f>
        <v/>
      </c>
      <c r="AG2621" s="45" t="str">
        <f t="shared" si="128"/>
        <v/>
      </c>
      <c r="AH2621" s="45" t="str">
        <f>IF($AD2621="","",COUNTIF($AG$1:$AG2620,$AG2621)+RANK($AG2621,$AG$1:$AG$10539,0))</f>
        <v/>
      </c>
      <c r="AI2621" s="10" t="str">
        <f t="shared" si="129"/>
        <v>2015-16 Upper Deck Canvas #188 Phil Kessel PIT    /   $2.5</v>
      </c>
      <c r="AJ2621" s="11">
        <v>2015</v>
      </c>
      <c r="AK2621" s="17">
        <v>16</v>
      </c>
      <c r="AL2621" s="12" t="s">
        <v>20</v>
      </c>
      <c r="AM2621" s="10">
        <v>188</v>
      </c>
      <c r="AN2621" s="12" t="s">
        <v>649</v>
      </c>
      <c r="AO2621" s="9" t="s">
        <v>1916</v>
      </c>
      <c r="AP2621" s="9"/>
      <c r="AQ2621" s="9"/>
      <c r="AR2621" s="14" t="s">
        <v>2129</v>
      </c>
      <c r="AS2621" s="9"/>
      <c r="AT2621" s="9"/>
      <c r="AU2621" s="9"/>
      <c r="AV2621" s="13"/>
      <c r="AW2621" s="13"/>
      <c r="AX2621" s="9"/>
      <c r="AY2621" s="9"/>
      <c r="AZ2621" s="9"/>
      <c r="BA2621" s="33">
        <v>2.5</v>
      </c>
      <c r="BB2621" s="33"/>
      <c r="BC2621" s="36">
        <v>42860</v>
      </c>
      <c r="BD2621" s="12" t="s">
        <v>1772</v>
      </c>
    </row>
    <row r="2622" spans="1:56" s="12" customFormat="1" x14ac:dyDescent="0.2">
      <c r="A2622" s="9" t="str">
        <f>IF(Search!$C$5="","",IF(COUNTA(Inventory!$AP2622)=1,1,""))</f>
        <v/>
      </c>
      <c r="B2622" s="9" t="str">
        <f>IF(Search!$C$4="","",IF(ISNUMBER(SEARCH(Search!$C$4,$AR2622))=TRUE,1,""))</f>
        <v/>
      </c>
      <c r="C2622" s="9" t="str">
        <f>IF(Search!$C$6="x",IF(COUNTA($AQ2622)=1,1,"N"),IF(COUNTA($AQ2622)=1,"N",""))</f>
        <v/>
      </c>
      <c r="D2622" s="9" t="str">
        <f>IF(Search!$O$8="","",IF(ISNUMBER(SEARCH(Search!$O$8,$BD2622))=TRUE,1,""))</f>
        <v/>
      </c>
      <c r="E2622" s="9" t="str">
        <f>IF(Search!$C$7="","",IF(ISNUMBER(SEARCH(Search!$C$7,$AN2622))=TRUE,1,""))</f>
        <v/>
      </c>
      <c r="F2622" s="9" t="str">
        <f>IF(Search!$C$8="","",IF(ISNUMBER(SEARCH(Search!$C$8,$AO2622))=TRUE,1,""))</f>
        <v/>
      </c>
      <c r="G2622" s="9" t="str">
        <f>IF(Search!$F$4="","",IF(Inventory!$AJ2622&lt;Search!$F$4,"",1))</f>
        <v/>
      </c>
      <c r="H2622" s="9" t="str">
        <f>IF(Search!$F$5="","",IF(Inventory!$AJ2622&gt;Search!$F$5,"",1))</f>
        <v/>
      </c>
      <c r="I2622" s="9" t="str">
        <f>IF(Search!$F$7="","",IF(Search!$F$8="",IF(ISNUMBER(SEARCH(Search!$F$7,$AL2622))=TRUE,1,""),""))</f>
        <v/>
      </c>
      <c r="J2622" s="9" t="str">
        <f>IF($AL2622=Search!$F$8,1,"")</f>
        <v/>
      </c>
      <c r="K2622" s="9" t="str">
        <f>IF(Search!$I$4="","",IF(COUNTA($AS2622)=1,IF(Search!$I$4="N","N",1),""))</f>
        <v/>
      </c>
      <c r="L2622" s="9" t="str">
        <f>IF(Search!$I$5="","",IF($AS2622="RC",1,""))</f>
        <v/>
      </c>
      <c r="M2622" s="9" t="str">
        <f>IF(Search!$I$6="","",IF($AS2622="RCP",1,""))</f>
        <v/>
      </c>
      <c r="N2622" s="9" t="str">
        <f>IF(Search!$I$8="","",IF(COUNTA($AT2622)=1,IF(Search!$I$8="N","N",1),""))</f>
        <v/>
      </c>
      <c r="O2622" s="9" t="str">
        <f>IF(Search!$L$4="","",IF(COUNTA($AU2622)=1,IF(Search!$L$4="N","N",1),""))</f>
        <v/>
      </c>
      <c r="P2622" s="9" t="str">
        <f>IF(Search!$L$5="","",IF(ISNUMBER(SEARCH("Jersey",$AU2622))=TRUE,IF(Search!$L$5="N","N",1),""))</f>
        <v/>
      </c>
      <c r="Q2622" s="9" t="str">
        <f>IF(Search!$L$6="","",IF(ISNUMBER(SEARCH("Patch",$AU2622))=TRUE,IF(Search!$L$6="N","N",1),""))</f>
        <v/>
      </c>
      <c r="R2622" s="9" t="str">
        <f>IF(Search!$L$7="","",IF(ISNUMBER(SEARCH("Shield",$AU2622))=TRUE,IF(Search!$L$7="N","N",1),""))</f>
        <v/>
      </c>
      <c r="S2622" s="9" t="str">
        <f>IF(Search!$L$8="","",IF(ISNUMBER(SEARCH("Stick",$AU2622))=TRUE,IF(Search!$L$8="N","N",1),""))</f>
        <v/>
      </c>
      <c r="T2622" s="9" t="str">
        <f>IF(Search!$O$4="","",IF(COUNTA($AW2622)=1,IF(Search!$O$4="N","N",1),""))</f>
        <v/>
      </c>
      <c r="U2622" s="9" t="str">
        <f>IF(Search!$O$5="","",IF($AW2622="","",IF($AW2622&lt;Search!$O$5,"",1)))</f>
        <v/>
      </c>
      <c r="V2622" s="9" t="str">
        <f>IF(Search!$O$6="","",IF($AW2622="","",IF($AW2622&gt;Search!$O$6,"",1)))</f>
        <v/>
      </c>
      <c r="W2622" s="9" t="str">
        <f>IF(Search!$U$4="","",IF($AX2622="","",1))</f>
        <v/>
      </c>
      <c r="X2622" s="9" t="str">
        <f>IF(Search!$U$5="","",IF(ISNUMBER(SEARCH(Search!$U$5,$AX2622))=TRUE,IF(Search!$U$5="N","N",1),""))</f>
        <v/>
      </c>
      <c r="Y2622" s="9" t="str">
        <f>IF(Search!$U$6="","",IF($AY2622&lt;Search!$U$6,"",1))</f>
        <v/>
      </c>
      <c r="Z2622" s="9" t="str">
        <f>IF(Search!$R$4="","",IF(Inventory!$BA2622&lt;Search!$R$4,"",1))</f>
        <v/>
      </c>
      <c r="AA2622" s="9" t="str">
        <f>IF(Search!$R$5="","",IF($BA2622&gt;Search!$R$5,"",1))</f>
        <v/>
      </c>
      <c r="AB2622" s="9" t="str">
        <f>IF(Search!$R$6="","",IF($BB2622&lt;Search!$R$6,"",1))</f>
        <v/>
      </c>
      <c r="AC2622" s="9" t="str">
        <f>IF(Search!$R$7="","",IF($BB2622&lt;Search!$R$7,"",1))</f>
        <v/>
      </c>
      <c r="AD2622" s="45" t="str">
        <f>IF(COUNTIF($A2622:$AC2622,"n")&gt;0,"",IF(SUM($A2622:$AC2622)=COUNTA(Search!$C$4:$C$8,Search!$F$4:$F$8,Search!$I$4:$I$6,Search!$I$8,Search!$L$4:$L$8,Search!$O$4:$O$8,Search!$R$4:$R$7,Search!$U$4:$U$7)-COUNTIF(Search!$C$4:$U$7,"n"),1+LARGE($AD$1:AD2621,1),""))</f>
        <v/>
      </c>
      <c r="AE2622" s="45" t="str">
        <f t="shared" si="127"/>
        <v/>
      </c>
      <c r="AF2622" s="45" t="str">
        <f>IF(AD2622="","",COUNTIF($AE$1:$AE2621,$AE2622)+RANK($AE2622,$AE$2:$AE$10540,1))</f>
        <v/>
      </c>
      <c r="AG2622" s="45" t="str">
        <f t="shared" si="128"/>
        <v/>
      </c>
      <c r="AH2622" s="45" t="str">
        <f>IF($AD2622="","",COUNTIF($AG$1:$AG2621,$AG2622)+RANK($AG2622,$AG$1:$AG$10539,0))</f>
        <v/>
      </c>
      <c r="AI2622" s="10" t="str">
        <f t="shared" si="129"/>
        <v>2015-16 Upper Deck Canvas #189 Joe Thornton SJS    /   $2.5</v>
      </c>
      <c r="AJ2622" s="11">
        <v>2015</v>
      </c>
      <c r="AK2622" s="17">
        <v>16</v>
      </c>
      <c r="AL2622" s="12" t="s">
        <v>20</v>
      </c>
      <c r="AM2622" s="10">
        <v>189</v>
      </c>
      <c r="AN2622" s="12" t="s">
        <v>421</v>
      </c>
      <c r="AO2622" s="9" t="s">
        <v>1928</v>
      </c>
      <c r="AP2622" s="9"/>
      <c r="AQ2622" s="9"/>
      <c r="AR2622" s="14" t="s">
        <v>2129</v>
      </c>
      <c r="AS2622" s="9"/>
      <c r="AT2622" s="9"/>
      <c r="AU2622" s="9"/>
      <c r="AV2622" s="13"/>
      <c r="AW2622" s="13"/>
      <c r="AX2622" s="9"/>
      <c r="AY2622" s="9"/>
      <c r="AZ2622" s="9"/>
      <c r="BA2622" s="33">
        <v>2.5</v>
      </c>
      <c r="BB2622" s="33"/>
      <c r="BC2622" s="36">
        <v>42860</v>
      </c>
      <c r="BD2622" s="12" t="s">
        <v>1772</v>
      </c>
    </row>
    <row r="2623" spans="1:56" s="12" customFormat="1" x14ac:dyDescent="0.2">
      <c r="A2623" s="9" t="str">
        <f>IF(Search!$C$5="","",IF(COUNTA(Inventory!$AP2623)=1,1,""))</f>
        <v/>
      </c>
      <c r="B2623" s="9" t="str">
        <f>IF(Search!$C$4="","",IF(ISNUMBER(SEARCH(Search!$C$4,$AR2623))=TRUE,1,""))</f>
        <v/>
      </c>
      <c r="C2623" s="9" t="str">
        <f>IF(Search!$C$6="x",IF(COUNTA($AQ2623)=1,1,"N"),IF(COUNTA($AQ2623)=1,"N",""))</f>
        <v/>
      </c>
      <c r="D2623" s="9" t="str">
        <f>IF(Search!$O$8="","",IF(ISNUMBER(SEARCH(Search!$O$8,$BD2623))=TRUE,1,""))</f>
        <v/>
      </c>
      <c r="E2623" s="9" t="str">
        <f>IF(Search!$C$7="","",IF(ISNUMBER(SEARCH(Search!$C$7,$AN2623))=TRUE,1,""))</f>
        <v/>
      </c>
      <c r="F2623" s="9" t="str">
        <f>IF(Search!$C$8="","",IF(ISNUMBER(SEARCH(Search!$C$8,$AO2623))=TRUE,1,""))</f>
        <v/>
      </c>
      <c r="G2623" s="9" t="str">
        <f>IF(Search!$F$4="","",IF(Inventory!$AJ2623&lt;Search!$F$4,"",1))</f>
        <v/>
      </c>
      <c r="H2623" s="9" t="str">
        <f>IF(Search!$F$5="","",IF(Inventory!$AJ2623&gt;Search!$F$5,"",1))</f>
        <v/>
      </c>
      <c r="I2623" s="9" t="str">
        <f>IF(Search!$F$7="","",IF(Search!$F$8="",IF(ISNUMBER(SEARCH(Search!$F$7,$AL2623))=TRUE,1,""),""))</f>
        <v/>
      </c>
      <c r="J2623" s="9" t="str">
        <f>IF($AL2623=Search!$F$8,1,"")</f>
        <v/>
      </c>
      <c r="K2623" s="9" t="str">
        <f>IF(Search!$I$4="","",IF(COUNTA($AS2623)=1,IF(Search!$I$4="N","N",1),""))</f>
        <v/>
      </c>
      <c r="L2623" s="9" t="str">
        <f>IF(Search!$I$5="","",IF($AS2623="RC",1,""))</f>
        <v/>
      </c>
      <c r="M2623" s="9" t="str">
        <f>IF(Search!$I$6="","",IF($AS2623="RCP",1,""))</f>
        <v/>
      </c>
      <c r="N2623" s="9" t="str">
        <f>IF(Search!$I$8="","",IF(COUNTA($AT2623)=1,IF(Search!$I$8="N","N",1),""))</f>
        <v/>
      </c>
      <c r="O2623" s="9" t="str">
        <f>IF(Search!$L$4="","",IF(COUNTA($AU2623)=1,IF(Search!$L$4="N","N",1),""))</f>
        <v/>
      </c>
      <c r="P2623" s="9" t="str">
        <f>IF(Search!$L$5="","",IF(ISNUMBER(SEARCH("Jersey",$AU2623))=TRUE,IF(Search!$L$5="N","N",1),""))</f>
        <v/>
      </c>
      <c r="Q2623" s="9" t="str">
        <f>IF(Search!$L$6="","",IF(ISNUMBER(SEARCH("Patch",$AU2623))=TRUE,IF(Search!$L$6="N","N",1),""))</f>
        <v/>
      </c>
      <c r="R2623" s="9" t="str">
        <f>IF(Search!$L$7="","",IF(ISNUMBER(SEARCH("Shield",$AU2623))=TRUE,IF(Search!$L$7="N","N",1),""))</f>
        <v/>
      </c>
      <c r="S2623" s="9" t="str">
        <f>IF(Search!$L$8="","",IF(ISNUMBER(SEARCH("Stick",$AU2623))=TRUE,IF(Search!$L$8="N","N",1),""))</f>
        <v/>
      </c>
      <c r="T2623" s="9" t="str">
        <f>IF(Search!$O$4="","",IF(COUNTA($AW2623)=1,IF(Search!$O$4="N","N",1),""))</f>
        <v/>
      </c>
      <c r="U2623" s="9" t="str">
        <f>IF(Search!$O$5="","",IF($AW2623="","",IF($AW2623&lt;Search!$O$5,"",1)))</f>
        <v/>
      </c>
      <c r="V2623" s="9" t="str">
        <f>IF(Search!$O$6="","",IF($AW2623="","",IF($AW2623&gt;Search!$O$6,"",1)))</f>
        <v/>
      </c>
      <c r="W2623" s="9" t="str">
        <f>IF(Search!$U$4="","",IF($AX2623="","",1))</f>
        <v/>
      </c>
      <c r="X2623" s="9" t="str">
        <f>IF(Search!$U$5="","",IF(ISNUMBER(SEARCH(Search!$U$5,$AX2623))=TRUE,IF(Search!$U$5="N","N",1),""))</f>
        <v/>
      </c>
      <c r="Y2623" s="9" t="str">
        <f>IF(Search!$U$6="","",IF($AY2623&lt;Search!$U$6,"",1))</f>
        <v/>
      </c>
      <c r="Z2623" s="9" t="str">
        <f>IF(Search!$R$4="","",IF(Inventory!$BA2623&lt;Search!$R$4,"",1))</f>
        <v/>
      </c>
      <c r="AA2623" s="9" t="str">
        <f>IF(Search!$R$5="","",IF($BA2623&gt;Search!$R$5,"",1))</f>
        <v/>
      </c>
      <c r="AB2623" s="9" t="str">
        <f>IF(Search!$R$6="","",IF($BB2623&lt;Search!$R$6,"",1))</f>
        <v/>
      </c>
      <c r="AC2623" s="9" t="str">
        <f>IF(Search!$R$7="","",IF($BB2623&lt;Search!$R$7,"",1))</f>
        <v/>
      </c>
      <c r="AD2623" s="45" t="str">
        <f>IF(COUNTIF($A2623:$AC2623,"n")&gt;0,"",IF(SUM($A2623:$AC2623)=COUNTA(Search!$C$4:$C$8,Search!$F$4:$F$8,Search!$I$4:$I$6,Search!$I$8,Search!$L$4:$L$8,Search!$O$4:$O$8,Search!$R$4:$R$7,Search!$U$4:$U$7)-COUNTIF(Search!$C$4:$U$7,"n"),1+LARGE($AD$1:AD2622,1),""))</f>
        <v/>
      </c>
      <c r="AE2623" s="45" t="str">
        <f t="shared" si="127"/>
        <v/>
      </c>
      <c r="AF2623" s="45" t="str">
        <f>IF(AD2623="","",COUNTIF($AE$1:$AE2622,$AE2623)+RANK($AE2623,$AE$2:$AE$10540,1))</f>
        <v/>
      </c>
      <c r="AG2623" s="45" t="str">
        <f t="shared" si="128"/>
        <v/>
      </c>
      <c r="AH2623" s="45" t="str">
        <f>IF($AD2623="","",COUNTIF($AG$1:$AG2622,$AG2623)+RANK($AG2623,$AG$1:$AG$10539,0))</f>
        <v/>
      </c>
      <c r="AI2623" s="10" t="str">
        <f t="shared" si="129"/>
        <v>2015-16 Upper Deck Canvas #190 Joe Pavelski SJS    /   $2.5</v>
      </c>
      <c r="AJ2623" s="11">
        <v>2015</v>
      </c>
      <c r="AK2623" s="17">
        <v>16</v>
      </c>
      <c r="AL2623" s="12" t="s">
        <v>20</v>
      </c>
      <c r="AM2623" s="10">
        <v>190</v>
      </c>
      <c r="AN2623" s="12" t="s">
        <v>1158</v>
      </c>
      <c r="AO2623" s="9" t="s">
        <v>1928</v>
      </c>
      <c r="AP2623" s="9"/>
      <c r="AQ2623" s="9"/>
      <c r="AR2623" s="14" t="s">
        <v>2129</v>
      </c>
      <c r="AS2623" s="9"/>
      <c r="AT2623" s="9"/>
      <c r="AU2623" s="9"/>
      <c r="AV2623" s="13"/>
      <c r="AW2623" s="13"/>
      <c r="AX2623" s="9"/>
      <c r="AY2623" s="9"/>
      <c r="AZ2623" s="9"/>
      <c r="BA2623" s="33">
        <v>2.5</v>
      </c>
      <c r="BB2623" s="33"/>
      <c r="BC2623" s="36">
        <v>42860</v>
      </c>
      <c r="BD2623" s="12" t="s">
        <v>1772</v>
      </c>
    </row>
    <row r="2624" spans="1:56" s="12" customFormat="1" x14ac:dyDescent="0.2">
      <c r="A2624" s="9" t="str">
        <f>IF(Search!$C$5="","",IF(COUNTA(Inventory!$AP2624)=1,1,""))</f>
        <v/>
      </c>
      <c r="B2624" s="9" t="str">
        <f>IF(Search!$C$4="","",IF(ISNUMBER(SEARCH(Search!$C$4,$AR2624))=TRUE,1,""))</f>
        <v/>
      </c>
      <c r="C2624" s="9" t="str">
        <f>IF(Search!$C$6="x",IF(COUNTA($AQ2624)=1,1,"N"),IF(COUNTA($AQ2624)=1,"N",""))</f>
        <v/>
      </c>
      <c r="D2624" s="9" t="str">
        <f>IF(Search!$O$8="","",IF(ISNUMBER(SEARCH(Search!$O$8,$BD2624))=TRUE,1,""))</f>
        <v/>
      </c>
      <c r="E2624" s="9" t="str">
        <f>IF(Search!$C$7="","",IF(ISNUMBER(SEARCH(Search!$C$7,$AN2624))=TRUE,1,""))</f>
        <v/>
      </c>
      <c r="F2624" s="9" t="str">
        <f>IF(Search!$C$8="","",IF(ISNUMBER(SEARCH(Search!$C$8,$AO2624))=TRUE,1,""))</f>
        <v/>
      </c>
      <c r="G2624" s="9" t="str">
        <f>IF(Search!$F$4="","",IF(Inventory!$AJ2624&lt;Search!$F$4,"",1))</f>
        <v/>
      </c>
      <c r="H2624" s="9" t="str">
        <f>IF(Search!$F$5="","",IF(Inventory!$AJ2624&gt;Search!$F$5,"",1))</f>
        <v/>
      </c>
      <c r="I2624" s="9" t="str">
        <f>IF(Search!$F$7="","",IF(Search!$F$8="",IF(ISNUMBER(SEARCH(Search!$F$7,$AL2624))=TRUE,1,""),""))</f>
        <v/>
      </c>
      <c r="J2624" s="9" t="str">
        <f>IF($AL2624=Search!$F$8,1,"")</f>
        <v/>
      </c>
      <c r="K2624" s="9" t="str">
        <f>IF(Search!$I$4="","",IF(COUNTA($AS2624)=1,IF(Search!$I$4="N","N",1),""))</f>
        <v/>
      </c>
      <c r="L2624" s="9" t="str">
        <f>IF(Search!$I$5="","",IF($AS2624="RC",1,""))</f>
        <v/>
      </c>
      <c r="M2624" s="9" t="str">
        <f>IF(Search!$I$6="","",IF($AS2624="RCP",1,""))</f>
        <v/>
      </c>
      <c r="N2624" s="9" t="str">
        <f>IF(Search!$I$8="","",IF(COUNTA($AT2624)=1,IF(Search!$I$8="N","N",1),""))</f>
        <v/>
      </c>
      <c r="O2624" s="9" t="str">
        <f>IF(Search!$L$4="","",IF(COUNTA($AU2624)=1,IF(Search!$L$4="N","N",1),""))</f>
        <v/>
      </c>
      <c r="P2624" s="9" t="str">
        <f>IF(Search!$L$5="","",IF(ISNUMBER(SEARCH("Jersey",$AU2624))=TRUE,IF(Search!$L$5="N","N",1),""))</f>
        <v/>
      </c>
      <c r="Q2624" s="9" t="str">
        <f>IF(Search!$L$6="","",IF(ISNUMBER(SEARCH("Patch",$AU2624))=TRUE,IF(Search!$L$6="N","N",1),""))</f>
        <v/>
      </c>
      <c r="R2624" s="9" t="str">
        <f>IF(Search!$L$7="","",IF(ISNUMBER(SEARCH("Shield",$AU2624))=TRUE,IF(Search!$L$7="N","N",1),""))</f>
        <v/>
      </c>
      <c r="S2624" s="9" t="str">
        <f>IF(Search!$L$8="","",IF(ISNUMBER(SEARCH("Stick",$AU2624))=TRUE,IF(Search!$L$8="N","N",1),""))</f>
        <v/>
      </c>
      <c r="T2624" s="9" t="str">
        <f>IF(Search!$O$4="","",IF(COUNTA($AW2624)=1,IF(Search!$O$4="N","N",1),""))</f>
        <v/>
      </c>
      <c r="U2624" s="9" t="str">
        <f>IF(Search!$O$5="","",IF($AW2624="","",IF($AW2624&lt;Search!$O$5,"",1)))</f>
        <v/>
      </c>
      <c r="V2624" s="9" t="str">
        <f>IF(Search!$O$6="","",IF($AW2624="","",IF($AW2624&gt;Search!$O$6,"",1)))</f>
        <v/>
      </c>
      <c r="W2624" s="9" t="str">
        <f>IF(Search!$U$4="","",IF($AX2624="","",1))</f>
        <v/>
      </c>
      <c r="X2624" s="9" t="str">
        <f>IF(Search!$U$5="","",IF(ISNUMBER(SEARCH(Search!$U$5,$AX2624))=TRUE,IF(Search!$U$5="N","N",1),""))</f>
        <v/>
      </c>
      <c r="Y2624" s="9" t="str">
        <f>IF(Search!$U$6="","",IF($AY2624&lt;Search!$U$6,"",1))</f>
        <v/>
      </c>
      <c r="Z2624" s="9" t="str">
        <f>IF(Search!$R$4="","",IF(Inventory!$BA2624&lt;Search!$R$4,"",1))</f>
        <v/>
      </c>
      <c r="AA2624" s="9" t="str">
        <f>IF(Search!$R$5="","",IF($BA2624&gt;Search!$R$5,"",1))</f>
        <v/>
      </c>
      <c r="AB2624" s="9" t="str">
        <f>IF(Search!$R$6="","",IF($BB2624&lt;Search!$R$6,"",1))</f>
        <v/>
      </c>
      <c r="AC2624" s="9" t="str">
        <f>IF(Search!$R$7="","",IF($BB2624&lt;Search!$R$7,"",1))</f>
        <v/>
      </c>
      <c r="AD2624" s="45" t="str">
        <f>IF(COUNTIF($A2624:$AC2624,"n")&gt;0,"",IF(SUM($A2624:$AC2624)=COUNTA(Search!$C$4:$C$8,Search!$F$4:$F$8,Search!$I$4:$I$6,Search!$I$8,Search!$L$4:$L$8,Search!$O$4:$O$8,Search!$R$4:$R$7,Search!$U$4:$U$7)-COUNTIF(Search!$C$4:$U$7,"n"),1+LARGE($AD$1:AD2623,1),""))</f>
        <v/>
      </c>
      <c r="AE2624" s="45" t="str">
        <f t="shared" si="127"/>
        <v/>
      </c>
      <c r="AF2624" s="45" t="str">
        <f>IF(AD2624="","",COUNTIF($AE$1:$AE2623,$AE2624)+RANK($AE2624,$AE$2:$AE$10540,1))</f>
        <v/>
      </c>
      <c r="AG2624" s="45" t="str">
        <f t="shared" si="128"/>
        <v/>
      </c>
      <c r="AH2624" s="45" t="str">
        <f>IF($AD2624="","",COUNTIF($AG$1:$AG2623,$AG2624)+RANK($AG2624,$AG$1:$AG$10539,0))</f>
        <v/>
      </c>
      <c r="AI2624" s="10" t="str">
        <f t="shared" si="129"/>
        <v>2015-16 Upper Deck Canvas #191 Brian Elliott STL    /   $2</v>
      </c>
      <c r="AJ2624" s="11">
        <v>2015</v>
      </c>
      <c r="AK2624" s="17">
        <v>16</v>
      </c>
      <c r="AL2624" s="12" t="s">
        <v>20</v>
      </c>
      <c r="AM2624" s="10">
        <v>191</v>
      </c>
      <c r="AN2624" s="12" t="s">
        <v>711</v>
      </c>
      <c r="AO2624" s="9" t="s">
        <v>1922</v>
      </c>
      <c r="AP2624" s="9"/>
      <c r="AQ2624" s="9"/>
      <c r="AR2624" s="14" t="s">
        <v>2129</v>
      </c>
      <c r="AS2624" s="9"/>
      <c r="AT2624" s="9"/>
      <c r="AU2624" s="9"/>
      <c r="AV2624" s="13"/>
      <c r="AW2624" s="13"/>
      <c r="AX2624" s="9"/>
      <c r="AY2624" s="9"/>
      <c r="AZ2624" s="9"/>
      <c r="BA2624" s="33">
        <v>2</v>
      </c>
      <c r="BB2624" s="33"/>
      <c r="BC2624" s="36">
        <v>42860</v>
      </c>
      <c r="BD2624" s="12" t="s">
        <v>1772</v>
      </c>
    </row>
    <row r="2625" spans="1:56" s="12" customFormat="1" x14ac:dyDescent="0.2">
      <c r="A2625" s="9" t="str">
        <f>IF(Search!$C$5="","",IF(COUNTA(Inventory!$AP2625)=1,1,""))</f>
        <v/>
      </c>
      <c r="B2625" s="9" t="str">
        <f>IF(Search!$C$4="","",IF(ISNUMBER(SEARCH(Search!$C$4,$AR2625))=TRUE,1,""))</f>
        <v/>
      </c>
      <c r="C2625" s="9" t="str">
        <f>IF(Search!$C$6="x",IF(COUNTA($AQ2625)=1,1,"N"),IF(COUNTA($AQ2625)=1,"N",""))</f>
        <v/>
      </c>
      <c r="D2625" s="9" t="str">
        <f>IF(Search!$O$8="","",IF(ISNUMBER(SEARCH(Search!$O$8,$BD2625))=TRUE,1,""))</f>
        <v/>
      </c>
      <c r="E2625" s="9" t="str">
        <f>IF(Search!$C$7="","",IF(ISNUMBER(SEARCH(Search!$C$7,$AN2625))=TRUE,1,""))</f>
        <v/>
      </c>
      <c r="F2625" s="9" t="str">
        <f>IF(Search!$C$8="","",IF(ISNUMBER(SEARCH(Search!$C$8,$AO2625))=TRUE,1,""))</f>
        <v/>
      </c>
      <c r="G2625" s="9" t="str">
        <f>IF(Search!$F$4="","",IF(Inventory!$AJ2625&lt;Search!$F$4,"",1))</f>
        <v/>
      </c>
      <c r="H2625" s="9" t="str">
        <f>IF(Search!$F$5="","",IF(Inventory!$AJ2625&gt;Search!$F$5,"",1))</f>
        <v/>
      </c>
      <c r="I2625" s="9" t="str">
        <f>IF(Search!$F$7="","",IF(Search!$F$8="",IF(ISNUMBER(SEARCH(Search!$F$7,$AL2625))=TRUE,1,""),""))</f>
        <v/>
      </c>
      <c r="J2625" s="9" t="str">
        <f>IF($AL2625=Search!$F$8,1,"")</f>
        <v/>
      </c>
      <c r="K2625" s="9" t="str">
        <f>IF(Search!$I$4="","",IF(COUNTA($AS2625)=1,IF(Search!$I$4="N","N",1),""))</f>
        <v/>
      </c>
      <c r="L2625" s="9" t="str">
        <f>IF(Search!$I$5="","",IF($AS2625="RC",1,""))</f>
        <v/>
      </c>
      <c r="M2625" s="9" t="str">
        <f>IF(Search!$I$6="","",IF($AS2625="RCP",1,""))</f>
        <v/>
      </c>
      <c r="N2625" s="9" t="str">
        <f>IF(Search!$I$8="","",IF(COUNTA($AT2625)=1,IF(Search!$I$8="N","N",1),""))</f>
        <v/>
      </c>
      <c r="O2625" s="9" t="str">
        <f>IF(Search!$L$4="","",IF(COUNTA($AU2625)=1,IF(Search!$L$4="N","N",1),""))</f>
        <v/>
      </c>
      <c r="P2625" s="9" t="str">
        <f>IF(Search!$L$5="","",IF(ISNUMBER(SEARCH("Jersey",$AU2625))=TRUE,IF(Search!$L$5="N","N",1),""))</f>
        <v/>
      </c>
      <c r="Q2625" s="9" t="str">
        <f>IF(Search!$L$6="","",IF(ISNUMBER(SEARCH("Patch",$AU2625))=TRUE,IF(Search!$L$6="N","N",1),""))</f>
        <v/>
      </c>
      <c r="R2625" s="9" t="str">
        <f>IF(Search!$L$7="","",IF(ISNUMBER(SEARCH("Shield",$AU2625))=TRUE,IF(Search!$L$7="N","N",1),""))</f>
        <v/>
      </c>
      <c r="S2625" s="9" t="str">
        <f>IF(Search!$L$8="","",IF(ISNUMBER(SEARCH("Stick",$AU2625))=TRUE,IF(Search!$L$8="N","N",1),""))</f>
        <v/>
      </c>
      <c r="T2625" s="9" t="str">
        <f>IF(Search!$O$4="","",IF(COUNTA($AW2625)=1,IF(Search!$O$4="N","N",1),""))</f>
        <v/>
      </c>
      <c r="U2625" s="9" t="str">
        <f>IF(Search!$O$5="","",IF($AW2625="","",IF($AW2625&lt;Search!$O$5,"",1)))</f>
        <v/>
      </c>
      <c r="V2625" s="9" t="str">
        <f>IF(Search!$O$6="","",IF($AW2625="","",IF($AW2625&gt;Search!$O$6,"",1)))</f>
        <v/>
      </c>
      <c r="W2625" s="9" t="str">
        <f>IF(Search!$U$4="","",IF($AX2625="","",1))</f>
        <v/>
      </c>
      <c r="X2625" s="9" t="str">
        <f>IF(Search!$U$5="","",IF(ISNUMBER(SEARCH(Search!$U$5,$AX2625))=TRUE,IF(Search!$U$5="N","N",1),""))</f>
        <v/>
      </c>
      <c r="Y2625" s="9" t="str">
        <f>IF(Search!$U$6="","",IF($AY2625&lt;Search!$U$6,"",1))</f>
        <v/>
      </c>
      <c r="Z2625" s="9" t="str">
        <f>IF(Search!$R$4="","",IF(Inventory!$BA2625&lt;Search!$R$4,"",1))</f>
        <v/>
      </c>
      <c r="AA2625" s="9" t="str">
        <f>IF(Search!$R$5="","",IF($BA2625&gt;Search!$R$5,"",1))</f>
        <v/>
      </c>
      <c r="AB2625" s="9" t="str">
        <f>IF(Search!$R$6="","",IF($BB2625&lt;Search!$R$6,"",1))</f>
        <v/>
      </c>
      <c r="AC2625" s="9" t="str">
        <f>IF(Search!$R$7="","",IF($BB2625&lt;Search!$R$7,"",1))</f>
        <v/>
      </c>
      <c r="AD2625" s="45" t="str">
        <f>IF(COUNTIF($A2625:$AC2625,"n")&gt;0,"",IF(SUM($A2625:$AC2625)=COUNTA(Search!$C$4:$C$8,Search!$F$4:$F$8,Search!$I$4:$I$6,Search!$I$8,Search!$L$4:$L$8,Search!$O$4:$O$8,Search!$R$4:$R$7,Search!$U$4:$U$7)-COUNTIF(Search!$C$4:$U$7,"n"),1+LARGE($AD$1:AD2624,1),""))</f>
        <v/>
      </c>
      <c r="AE2625" s="45" t="str">
        <f t="shared" si="127"/>
        <v/>
      </c>
      <c r="AF2625" s="45" t="str">
        <f>IF(AD2625="","",COUNTIF($AE$1:$AE2624,$AE2625)+RANK($AE2625,$AE$2:$AE$10540,1))</f>
        <v/>
      </c>
      <c r="AG2625" s="45" t="str">
        <f t="shared" si="128"/>
        <v/>
      </c>
      <c r="AH2625" s="45" t="str">
        <f>IF($AD2625="","",COUNTIF($AG$1:$AG2624,$AG2625)+RANK($AG2625,$AG$1:$AG$10539,0))</f>
        <v/>
      </c>
      <c r="AI2625" s="10" t="str">
        <f t="shared" si="129"/>
        <v>2015-16 Upper Deck Canvas #192 Vladimir Tarasenko STL    /   $2.5</v>
      </c>
      <c r="AJ2625" s="11">
        <v>2015</v>
      </c>
      <c r="AK2625" s="17">
        <v>16</v>
      </c>
      <c r="AL2625" s="12" t="s">
        <v>20</v>
      </c>
      <c r="AM2625" s="10">
        <v>192</v>
      </c>
      <c r="AN2625" s="12" t="s">
        <v>1593</v>
      </c>
      <c r="AO2625" s="9" t="s">
        <v>1922</v>
      </c>
      <c r="AP2625" s="9"/>
      <c r="AQ2625" s="9"/>
      <c r="AR2625" s="14" t="s">
        <v>2129</v>
      </c>
      <c r="AS2625" s="9"/>
      <c r="AT2625" s="9"/>
      <c r="AU2625" s="9"/>
      <c r="AV2625" s="13"/>
      <c r="AW2625" s="13"/>
      <c r="AX2625" s="9"/>
      <c r="AY2625" s="9"/>
      <c r="AZ2625" s="9"/>
      <c r="BA2625" s="33">
        <v>2.5</v>
      </c>
      <c r="BB2625" s="33"/>
      <c r="BC2625" s="36">
        <v>42860</v>
      </c>
      <c r="BD2625" s="12" t="s">
        <v>1772</v>
      </c>
    </row>
    <row r="2626" spans="1:56" s="12" customFormat="1" x14ac:dyDescent="0.2">
      <c r="A2626" s="9" t="str">
        <f>IF(Search!$C$5="","",IF(COUNTA(Inventory!$AP2626)=1,1,""))</f>
        <v/>
      </c>
      <c r="B2626" s="9" t="str">
        <f>IF(Search!$C$4="","",IF(ISNUMBER(SEARCH(Search!$C$4,$AR2626))=TRUE,1,""))</f>
        <v/>
      </c>
      <c r="C2626" s="9" t="str">
        <f>IF(Search!$C$6="x",IF(COUNTA($AQ2626)=1,1,"N"),IF(COUNTA($AQ2626)=1,"N",""))</f>
        <v/>
      </c>
      <c r="D2626" s="9" t="str">
        <f>IF(Search!$O$8="","",IF(ISNUMBER(SEARCH(Search!$O$8,$BD2626))=TRUE,1,""))</f>
        <v/>
      </c>
      <c r="E2626" s="9" t="str">
        <f>IF(Search!$C$7="","",IF(ISNUMBER(SEARCH(Search!$C$7,$AN2626))=TRUE,1,""))</f>
        <v/>
      </c>
      <c r="F2626" s="9" t="str">
        <f>IF(Search!$C$8="","",IF(ISNUMBER(SEARCH(Search!$C$8,$AO2626))=TRUE,1,""))</f>
        <v/>
      </c>
      <c r="G2626" s="9" t="str">
        <f>IF(Search!$F$4="","",IF(Inventory!$AJ2626&lt;Search!$F$4,"",1))</f>
        <v/>
      </c>
      <c r="H2626" s="9" t="str">
        <f>IF(Search!$F$5="","",IF(Inventory!$AJ2626&gt;Search!$F$5,"",1))</f>
        <v/>
      </c>
      <c r="I2626" s="9" t="str">
        <f>IF(Search!$F$7="","",IF(Search!$F$8="",IF(ISNUMBER(SEARCH(Search!$F$7,$AL2626))=TRUE,1,""),""))</f>
        <v/>
      </c>
      <c r="J2626" s="9" t="str">
        <f>IF($AL2626=Search!$F$8,1,"")</f>
        <v/>
      </c>
      <c r="K2626" s="9" t="str">
        <f>IF(Search!$I$4="","",IF(COUNTA($AS2626)=1,IF(Search!$I$4="N","N",1),""))</f>
        <v/>
      </c>
      <c r="L2626" s="9" t="str">
        <f>IF(Search!$I$5="","",IF($AS2626="RC",1,""))</f>
        <v/>
      </c>
      <c r="M2626" s="9" t="str">
        <f>IF(Search!$I$6="","",IF($AS2626="RCP",1,""))</f>
        <v/>
      </c>
      <c r="N2626" s="9" t="str">
        <f>IF(Search!$I$8="","",IF(COUNTA($AT2626)=1,IF(Search!$I$8="N","N",1),""))</f>
        <v/>
      </c>
      <c r="O2626" s="9" t="str">
        <f>IF(Search!$L$4="","",IF(COUNTA($AU2626)=1,IF(Search!$L$4="N","N",1),""))</f>
        <v/>
      </c>
      <c r="P2626" s="9" t="str">
        <f>IF(Search!$L$5="","",IF(ISNUMBER(SEARCH("Jersey",$AU2626))=TRUE,IF(Search!$L$5="N","N",1),""))</f>
        <v/>
      </c>
      <c r="Q2626" s="9" t="str">
        <f>IF(Search!$L$6="","",IF(ISNUMBER(SEARCH("Patch",$AU2626))=TRUE,IF(Search!$L$6="N","N",1),""))</f>
        <v/>
      </c>
      <c r="R2626" s="9" t="str">
        <f>IF(Search!$L$7="","",IF(ISNUMBER(SEARCH("Shield",$AU2626))=TRUE,IF(Search!$L$7="N","N",1),""))</f>
        <v/>
      </c>
      <c r="S2626" s="9" t="str">
        <f>IF(Search!$L$8="","",IF(ISNUMBER(SEARCH("Stick",$AU2626))=TRUE,IF(Search!$L$8="N","N",1),""))</f>
        <v/>
      </c>
      <c r="T2626" s="9" t="str">
        <f>IF(Search!$O$4="","",IF(COUNTA($AW2626)=1,IF(Search!$O$4="N","N",1),""))</f>
        <v/>
      </c>
      <c r="U2626" s="9" t="str">
        <f>IF(Search!$O$5="","",IF($AW2626="","",IF($AW2626&lt;Search!$O$5,"",1)))</f>
        <v/>
      </c>
      <c r="V2626" s="9" t="str">
        <f>IF(Search!$O$6="","",IF($AW2626="","",IF($AW2626&gt;Search!$O$6,"",1)))</f>
        <v/>
      </c>
      <c r="W2626" s="9" t="str">
        <f>IF(Search!$U$4="","",IF($AX2626="","",1))</f>
        <v/>
      </c>
      <c r="X2626" s="9" t="str">
        <f>IF(Search!$U$5="","",IF(ISNUMBER(SEARCH(Search!$U$5,$AX2626))=TRUE,IF(Search!$U$5="N","N",1),""))</f>
        <v/>
      </c>
      <c r="Y2626" s="9" t="str">
        <f>IF(Search!$U$6="","",IF($AY2626&lt;Search!$U$6,"",1))</f>
        <v/>
      </c>
      <c r="Z2626" s="9" t="str">
        <f>IF(Search!$R$4="","",IF(Inventory!$BA2626&lt;Search!$R$4,"",1))</f>
        <v/>
      </c>
      <c r="AA2626" s="9" t="str">
        <f>IF(Search!$R$5="","",IF($BA2626&gt;Search!$R$5,"",1))</f>
        <v/>
      </c>
      <c r="AB2626" s="9" t="str">
        <f>IF(Search!$R$6="","",IF($BB2626&lt;Search!$R$6,"",1))</f>
        <v/>
      </c>
      <c r="AC2626" s="9" t="str">
        <f>IF(Search!$R$7="","",IF($BB2626&lt;Search!$R$7,"",1))</f>
        <v/>
      </c>
      <c r="AD2626" s="45" t="str">
        <f>IF(COUNTIF($A2626:$AC2626,"n")&gt;0,"",IF(SUM($A2626:$AC2626)=COUNTA(Search!$C$4:$C$8,Search!$F$4:$F$8,Search!$I$4:$I$6,Search!$I$8,Search!$L$4:$L$8,Search!$O$4:$O$8,Search!$R$4:$R$7,Search!$U$4:$U$7)-COUNTIF(Search!$C$4:$U$7,"n"),1+LARGE($AD$1:AD2625,1),""))</f>
        <v/>
      </c>
      <c r="AE2626" s="45" t="str">
        <f t="shared" si="127"/>
        <v/>
      </c>
      <c r="AF2626" s="45" t="str">
        <f>IF(AD2626="","",COUNTIF($AE$1:$AE2625,$AE2626)+RANK($AE2626,$AE$2:$AE$10540,1))</f>
        <v/>
      </c>
      <c r="AG2626" s="45" t="str">
        <f t="shared" si="128"/>
        <v/>
      </c>
      <c r="AH2626" s="45" t="str">
        <f>IF($AD2626="","",COUNTIF($AG$1:$AG2625,$AG2626)+RANK($AG2626,$AG$1:$AG$10539,0))</f>
        <v/>
      </c>
      <c r="AI2626" s="10" t="str">
        <f t="shared" si="129"/>
        <v>2015-16 Upper Deck Canvas #193 Paul Stastny STL    /   $2</v>
      </c>
      <c r="AJ2626" s="11">
        <v>2015</v>
      </c>
      <c r="AK2626" s="17">
        <v>16</v>
      </c>
      <c r="AL2626" s="12" t="s">
        <v>20</v>
      </c>
      <c r="AM2626" s="10">
        <v>193</v>
      </c>
      <c r="AN2626" s="12" t="s">
        <v>1735</v>
      </c>
      <c r="AO2626" s="9" t="s">
        <v>1922</v>
      </c>
      <c r="AP2626" s="9"/>
      <c r="AQ2626" s="9"/>
      <c r="AR2626" s="14" t="s">
        <v>2129</v>
      </c>
      <c r="AS2626" s="9"/>
      <c r="AT2626" s="9"/>
      <c r="AU2626" s="9"/>
      <c r="AV2626" s="13"/>
      <c r="AW2626" s="13"/>
      <c r="AX2626" s="9"/>
      <c r="AY2626" s="9"/>
      <c r="AZ2626" s="9"/>
      <c r="BA2626" s="33">
        <v>2</v>
      </c>
      <c r="BB2626" s="33"/>
      <c r="BC2626" s="36">
        <v>42860</v>
      </c>
      <c r="BD2626" s="12" t="s">
        <v>1772</v>
      </c>
    </row>
    <row r="2627" spans="1:56" s="12" customFormat="1" x14ac:dyDescent="0.2">
      <c r="A2627" s="9" t="str">
        <f>IF(Search!$C$5="","",IF(COUNTA(Inventory!$AP2627)=1,1,""))</f>
        <v/>
      </c>
      <c r="B2627" s="9" t="str">
        <f>IF(Search!$C$4="","",IF(ISNUMBER(SEARCH(Search!$C$4,$AR2627))=TRUE,1,""))</f>
        <v/>
      </c>
      <c r="C2627" s="9" t="str">
        <f>IF(Search!$C$6="x",IF(COUNTA($AQ2627)=1,1,"N"),IF(COUNTA($AQ2627)=1,"N",""))</f>
        <v/>
      </c>
      <c r="D2627" s="9" t="str">
        <f>IF(Search!$O$8="","",IF(ISNUMBER(SEARCH(Search!$O$8,$BD2627))=TRUE,1,""))</f>
        <v/>
      </c>
      <c r="E2627" s="9" t="str">
        <f>IF(Search!$C$7="","",IF(ISNUMBER(SEARCH(Search!$C$7,$AN2627))=TRUE,1,""))</f>
        <v/>
      </c>
      <c r="F2627" s="9" t="str">
        <f>IF(Search!$C$8="","",IF(ISNUMBER(SEARCH(Search!$C$8,$AO2627))=TRUE,1,""))</f>
        <v/>
      </c>
      <c r="G2627" s="9" t="str">
        <f>IF(Search!$F$4="","",IF(Inventory!$AJ2627&lt;Search!$F$4,"",1))</f>
        <v/>
      </c>
      <c r="H2627" s="9" t="str">
        <f>IF(Search!$F$5="","",IF(Inventory!$AJ2627&gt;Search!$F$5,"",1))</f>
        <v/>
      </c>
      <c r="I2627" s="9" t="str">
        <f>IF(Search!$F$7="","",IF(Search!$F$8="",IF(ISNUMBER(SEARCH(Search!$F$7,$AL2627))=TRUE,1,""),""))</f>
        <v/>
      </c>
      <c r="J2627" s="9" t="str">
        <f>IF($AL2627=Search!$F$8,1,"")</f>
        <v/>
      </c>
      <c r="K2627" s="9" t="str">
        <f>IF(Search!$I$4="","",IF(COUNTA($AS2627)=1,IF(Search!$I$4="N","N",1),""))</f>
        <v/>
      </c>
      <c r="L2627" s="9" t="str">
        <f>IF(Search!$I$5="","",IF($AS2627="RC",1,""))</f>
        <v/>
      </c>
      <c r="M2627" s="9" t="str">
        <f>IF(Search!$I$6="","",IF($AS2627="RCP",1,""))</f>
        <v/>
      </c>
      <c r="N2627" s="9" t="str">
        <f>IF(Search!$I$8="","",IF(COUNTA($AT2627)=1,IF(Search!$I$8="N","N",1),""))</f>
        <v/>
      </c>
      <c r="O2627" s="9" t="str">
        <f>IF(Search!$L$4="","",IF(COUNTA($AU2627)=1,IF(Search!$L$4="N","N",1),""))</f>
        <v/>
      </c>
      <c r="P2627" s="9" t="str">
        <f>IF(Search!$L$5="","",IF(ISNUMBER(SEARCH("Jersey",$AU2627))=TRUE,IF(Search!$L$5="N","N",1),""))</f>
        <v/>
      </c>
      <c r="Q2627" s="9" t="str">
        <f>IF(Search!$L$6="","",IF(ISNUMBER(SEARCH("Patch",$AU2627))=TRUE,IF(Search!$L$6="N","N",1),""))</f>
        <v/>
      </c>
      <c r="R2627" s="9" t="str">
        <f>IF(Search!$L$7="","",IF(ISNUMBER(SEARCH("Shield",$AU2627))=TRUE,IF(Search!$L$7="N","N",1),""))</f>
        <v/>
      </c>
      <c r="S2627" s="9" t="str">
        <f>IF(Search!$L$8="","",IF(ISNUMBER(SEARCH("Stick",$AU2627))=TRUE,IF(Search!$L$8="N","N",1),""))</f>
        <v/>
      </c>
      <c r="T2627" s="9" t="str">
        <f>IF(Search!$O$4="","",IF(COUNTA($AW2627)=1,IF(Search!$O$4="N","N",1),""))</f>
        <v/>
      </c>
      <c r="U2627" s="9" t="str">
        <f>IF(Search!$O$5="","",IF($AW2627="","",IF($AW2627&lt;Search!$O$5,"",1)))</f>
        <v/>
      </c>
      <c r="V2627" s="9" t="str">
        <f>IF(Search!$O$6="","",IF($AW2627="","",IF($AW2627&gt;Search!$O$6,"",1)))</f>
        <v/>
      </c>
      <c r="W2627" s="9" t="str">
        <f>IF(Search!$U$4="","",IF($AX2627="","",1))</f>
        <v/>
      </c>
      <c r="X2627" s="9" t="str">
        <f>IF(Search!$U$5="","",IF(ISNUMBER(SEARCH(Search!$U$5,$AX2627))=TRUE,IF(Search!$U$5="N","N",1),""))</f>
        <v/>
      </c>
      <c r="Y2627" s="9" t="str">
        <f>IF(Search!$U$6="","",IF($AY2627&lt;Search!$U$6,"",1))</f>
        <v/>
      </c>
      <c r="Z2627" s="9" t="str">
        <f>IF(Search!$R$4="","",IF(Inventory!$BA2627&lt;Search!$R$4,"",1))</f>
        <v/>
      </c>
      <c r="AA2627" s="9" t="str">
        <f>IF(Search!$R$5="","",IF($BA2627&gt;Search!$R$5,"",1))</f>
        <v/>
      </c>
      <c r="AB2627" s="9" t="str">
        <f>IF(Search!$R$6="","",IF($BB2627&lt;Search!$R$6,"",1))</f>
        <v/>
      </c>
      <c r="AC2627" s="9" t="str">
        <f>IF(Search!$R$7="","",IF($BB2627&lt;Search!$R$7,"",1))</f>
        <v/>
      </c>
      <c r="AD2627" s="45" t="str">
        <f>IF(COUNTIF($A2627:$AC2627,"n")&gt;0,"",IF(SUM($A2627:$AC2627)=COUNTA(Search!$C$4:$C$8,Search!$F$4:$F$8,Search!$I$4:$I$6,Search!$I$8,Search!$L$4:$L$8,Search!$O$4:$O$8,Search!$R$4:$R$7,Search!$U$4:$U$7)-COUNTIF(Search!$C$4:$U$7,"n"),1+LARGE($AD$1:AD2626,1),""))</f>
        <v/>
      </c>
      <c r="AE2627" s="45" t="str">
        <f t="shared" si="127"/>
        <v/>
      </c>
      <c r="AF2627" s="45" t="str">
        <f>IF(AD2627="","",COUNTIF($AE$1:$AE2626,$AE2627)+RANK($AE2627,$AE$2:$AE$10540,1))</f>
        <v/>
      </c>
      <c r="AG2627" s="45" t="str">
        <f t="shared" si="128"/>
        <v/>
      </c>
      <c r="AH2627" s="45" t="str">
        <f>IF($AD2627="","",COUNTIF($AG$1:$AG2626,$AG2627)+RANK($AG2627,$AG$1:$AG$10539,0))</f>
        <v/>
      </c>
      <c r="AI2627" s="10" t="str">
        <f t="shared" si="129"/>
        <v>2015-16 Upper Deck Canvas #194 Ryan Callahan TBL    /   $2.5</v>
      </c>
      <c r="AJ2627" s="11">
        <v>2015</v>
      </c>
      <c r="AK2627" s="17">
        <v>16</v>
      </c>
      <c r="AL2627" s="12" t="s">
        <v>20</v>
      </c>
      <c r="AM2627" s="10">
        <v>194</v>
      </c>
      <c r="AN2627" s="12" t="s">
        <v>1597</v>
      </c>
      <c r="AO2627" s="9" t="s">
        <v>1925</v>
      </c>
      <c r="AP2627" s="9"/>
      <c r="AQ2627" s="9"/>
      <c r="AR2627" s="14" t="s">
        <v>2129</v>
      </c>
      <c r="AS2627" s="9"/>
      <c r="AT2627" s="9"/>
      <c r="AU2627" s="9"/>
      <c r="AV2627" s="13"/>
      <c r="AW2627" s="13"/>
      <c r="AX2627" s="9"/>
      <c r="AY2627" s="9"/>
      <c r="AZ2627" s="9"/>
      <c r="BA2627" s="33">
        <v>2.5</v>
      </c>
      <c r="BB2627" s="33"/>
      <c r="BC2627" s="36">
        <v>42860</v>
      </c>
      <c r="BD2627" s="12" t="s">
        <v>1772</v>
      </c>
    </row>
    <row r="2628" spans="1:56" s="12" customFormat="1" x14ac:dyDescent="0.2">
      <c r="A2628" s="9" t="str">
        <f>IF(Search!$C$5="","",IF(COUNTA(Inventory!$AP2628)=1,1,""))</f>
        <v/>
      </c>
      <c r="B2628" s="9" t="str">
        <f>IF(Search!$C$4="","",IF(ISNUMBER(SEARCH(Search!$C$4,$AR2628))=TRUE,1,""))</f>
        <v/>
      </c>
      <c r="C2628" s="9" t="str">
        <f>IF(Search!$C$6="x",IF(COUNTA($AQ2628)=1,1,"N"),IF(COUNTA($AQ2628)=1,"N",""))</f>
        <v/>
      </c>
      <c r="D2628" s="9" t="str">
        <f>IF(Search!$O$8="","",IF(ISNUMBER(SEARCH(Search!$O$8,$BD2628))=TRUE,1,""))</f>
        <v/>
      </c>
      <c r="E2628" s="9" t="str">
        <f>IF(Search!$C$7="","",IF(ISNUMBER(SEARCH(Search!$C$7,$AN2628))=TRUE,1,""))</f>
        <v/>
      </c>
      <c r="F2628" s="9" t="str">
        <f>IF(Search!$C$8="","",IF(ISNUMBER(SEARCH(Search!$C$8,$AO2628))=TRUE,1,""))</f>
        <v/>
      </c>
      <c r="G2628" s="9" t="str">
        <f>IF(Search!$F$4="","",IF(Inventory!$AJ2628&lt;Search!$F$4,"",1))</f>
        <v/>
      </c>
      <c r="H2628" s="9" t="str">
        <f>IF(Search!$F$5="","",IF(Inventory!$AJ2628&gt;Search!$F$5,"",1))</f>
        <v/>
      </c>
      <c r="I2628" s="9" t="str">
        <f>IF(Search!$F$7="","",IF(Search!$F$8="",IF(ISNUMBER(SEARCH(Search!$F$7,$AL2628))=TRUE,1,""),""))</f>
        <v/>
      </c>
      <c r="J2628" s="9" t="str">
        <f>IF($AL2628=Search!$F$8,1,"")</f>
        <v/>
      </c>
      <c r="K2628" s="9" t="str">
        <f>IF(Search!$I$4="","",IF(COUNTA($AS2628)=1,IF(Search!$I$4="N","N",1),""))</f>
        <v/>
      </c>
      <c r="L2628" s="9" t="str">
        <f>IF(Search!$I$5="","",IF($AS2628="RC",1,""))</f>
        <v/>
      </c>
      <c r="M2628" s="9" t="str">
        <f>IF(Search!$I$6="","",IF($AS2628="RCP",1,""))</f>
        <v/>
      </c>
      <c r="N2628" s="9" t="str">
        <f>IF(Search!$I$8="","",IF(COUNTA($AT2628)=1,IF(Search!$I$8="N","N",1),""))</f>
        <v/>
      </c>
      <c r="O2628" s="9" t="str">
        <f>IF(Search!$L$4="","",IF(COUNTA($AU2628)=1,IF(Search!$L$4="N","N",1),""))</f>
        <v/>
      </c>
      <c r="P2628" s="9" t="str">
        <f>IF(Search!$L$5="","",IF(ISNUMBER(SEARCH("Jersey",$AU2628))=TRUE,IF(Search!$L$5="N","N",1),""))</f>
        <v/>
      </c>
      <c r="Q2628" s="9" t="str">
        <f>IF(Search!$L$6="","",IF(ISNUMBER(SEARCH("Patch",$AU2628))=TRUE,IF(Search!$L$6="N","N",1),""))</f>
        <v/>
      </c>
      <c r="R2628" s="9" t="str">
        <f>IF(Search!$L$7="","",IF(ISNUMBER(SEARCH("Shield",$AU2628))=TRUE,IF(Search!$L$7="N","N",1),""))</f>
        <v/>
      </c>
      <c r="S2628" s="9" t="str">
        <f>IF(Search!$L$8="","",IF(ISNUMBER(SEARCH("Stick",$AU2628))=TRUE,IF(Search!$L$8="N","N",1),""))</f>
        <v/>
      </c>
      <c r="T2628" s="9" t="str">
        <f>IF(Search!$O$4="","",IF(COUNTA($AW2628)=1,IF(Search!$O$4="N","N",1),""))</f>
        <v/>
      </c>
      <c r="U2628" s="9" t="str">
        <f>IF(Search!$O$5="","",IF($AW2628="","",IF($AW2628&lt;Search!$O$5,"",1)))</f>
        <v/>
      </c>
      <c r="V2628" s="9" t="str">
        <f>IF(Search!$O$6="","",IF($AW2628="","",IF($AW2628&gt;Search!$O$6,"",1)))</f>
        <v/>
      </c>
      <c r="W2628" s="9" t="str">
        <f>IF(Search!$U$4="","",IF($AX2628="","",1))</f>
        <v/>
      </c>
      <c r="X2628" s="9" t="str">
        <f>IF(Search!$U$5="","",IF(ISNUMBER(SEARCH(Search!$U$5,$AX2628))=TRUE,IF(Search!$U$5="N","N",1),""))</f>
        <v/>
      </c>
      <c r="Y2628" s="9" t="str">
        <f>IF(Search!$U$6="","",IF($AY2628&lt;Search!$U$6,"",1))</f>
        <v/>
      </c>
      <c r="Z2628" s="9" t="str">
        <f>IF(Search!$R$4="","",IF(Inventory!$BA2628&lt;Search!$R$4,"",1))</f>
        <v/>
      </c>
      <c r="AA2628" s="9" t="str">
        <f>IF(Search!$R$5="","",IF($BA2628&gt;Search!$R$5,"",1))</f>
        <v/>
      </c>
      <c r="AB2628" s="9" t="str">
        <f>IF(Search!$R$6="","",IF($BB2628&lt;Search!$R$6,"",1))</f>
        <v/>
      </c>
      <c r="AC2628" s="9" t="str">
        <f>IF(Search!$R$7="","",IF($BB2628&lt;Search!$R$7,"",1))</f>
        <v/>
      </c>
      <c r="AD2628" s="45" t="str">
        <f>IF(COUNTIF($A2628:$AC2628,"n")&gt;0,"",IF(SUM($A2628:$AC2628)=COUNTA(Search!$C$4:$C$8,Search!$F$4:$F$8,Search!$I$4:$I$6,Search!$I$8,Search!$L$4:$L$8,Search!$O$4:$O$8,Search!$R$4:$R$7,Search!$U$4:$U$7)-COUNTIF(Search!$C$4:$U$7,"n"),1+LARGE($AD$1:AD2627,1),""))</f>
        <v/>
      </c>
      <c r="AE2628" s="45" t="str">
        <f t="shared" ref="AE2628:AE2691" si="130">IF(AD2628="","",COUNTIF($AN$2:$AN$10540,"&lt;="&amp;AN2628))</f>
        <v/>
      </c>
      <c r="AF2628" s="45" t="str">
        <f>IF(AD2628="","",COUNTIF($AE$1:$AE2627,$AE2628)+RANK($AE2628,$AE$2:$AE$10540,1))</f>
        <v/>
      </c>
      <c r="AG2628" s="45" t="str">
        <f t="shared" ref="AG2628:AG2691" si="131">IF($AD2628="","",COUNTIF($BA$2:$BA$10540,"&lt;="&amp;$BA2628))</f>
        <v/>
      </c>
      <c r="AH2628" s="45" t="str">
        <f>IF($AD2628="","",COUNTIF($AG$1:$AG2627,$AG2628)+RANK($AG2628,$AG$1:$AG$10539,0))</f>
        <v/>
      </c>
      <c r="AI2628" s="10" t="str">
        <f t="shared" si="129"/>
        <v>2015-16 Upper Deck Canvas #195 Ben Bishop TBL    /   $2</v>
      </c>
      <c r="AJ2628" s="11">
        <v>2015</v>
      </c>
      <c r="AK2628" s="17">
        <v>16</v>
      </c>
      <c r="AL2628" s="12" t="s">
        <v>20</v>
      </c>
      <c r="AM2628" s="10">
        <v>195</v>
      </c>
      <c r="AN2628" s="12" t="s">
        <v>1736</v>
      </c>
      <c r="AO2628" s="9" t="s">
        <v>1925</v>
      </c>
      <c r="AP2628" s="9"/>
      <c r="AQ2628" s="9"/>
      <c r="AR2628" s="14" t="s">
        <v>2129</v>
      </c>
      <c r="AS2628" s="9"/>
      <c r="AT2628" s="9"/>
      <c r="AU2628" s="9"/>
      <c r="AV2628" s="13"/>
      <c r="AW2628" s="13"/>
      <c r="AX2628" s="9"/>
      <c r="AY2628" s="9"/>
      <c r="AZ2628" s="9"/>
      <c r="BA2628" s="33">
        <v>2</v>
      </c>
      <c r="BB2628" s="33"/>
      <c r="BC2628" s="36">
        <v>42860</v>
      </c>
      <c r="BD2628" s="12" t="s">
        <v>1772</v>
      </c>
    </row>
    <row r="2629" spans="1:56" s="12" customFormat="1" x14ac:dyDescent="0.2">
      <c r="A2629" s="9" t="str">
        <f>IF(Search!$C$5="","",IF(COUNTA(Inventory!$AP2629)=1,1,""))</f>
        <v/>
      </c>
      <c r="B2629" s="9" t="str">
        <f>IF(Search!$C$4="","",IF(ISNUMBER(SEARCH(Search!$C$4,$AR2629))=TRUE,1,""))</f>
        <v/>
      </c>
      <c r="C2629" s="9" t="str">
        <f>IF(Search!$C$6="x",IF(COUNTA($AQ2629)=1,1,"N"),IF(COUNTA($AQ2629)=1,"N",""))</f>
        <v/>
      </c>
      <c r="D2629" s="9" t="str">
        <f>IF(Search!$O$8="","",IF(ISNUMBER(SEARCH(Search!$O$8,$BD2629))=TRUE,1,""))</f>
        <v/>
      </c>
      <c r="E2629" s="9" t="str">
        <f>IF(Search!$C$7="","",IF(ISNUMBER(SEARCH(Search!$C$7,$AN2629))=TRUE,1,""))</f>
        <v/>
      </c>
      <c r="F2629" s="9" t="str">
        <f>IF(Search!$C$8="","",IF(ISNUMBER(SEARCH(Search!$C$8,$AO2629))=TRUE,1,""))</f>
        <v/>
      </c>
      <c r="G2629" s="9" t="str">
        <f>IF(Search!$F$4="","",IF(Inventory!$AJ2629&lt;Search!$F$4,"",1))</f>
        <v/>
      </c>
      <c r="H2629" s="9" t="str">
        <f>IF(Search!$F$5="","",IF(Inventory!$AJ2629&gt;Search!$F$5,"",1))</f>
        <v/>
      </c>
      <c r="I2629" s="9" t="str">
        <f>IF(Search!$F$7="","",IF(Search!$F$8="",IF(ISNUMBER(SEARCH(Search!$F$7,$AL2629))=TRUE,1,""),""))</f>
        <v/>
      </c>
      <c r="J2629" s="9" t="str">
        <f>IF($AL2629=Search!$F$8,1,"")</f>
        <v/>
      </c>
      <c r="K2629" s="9" t="str">
        <f>IF(Search!$I$4="","",IF(COUNTA($AS2629)=1,IF(Search!$I$4="N","N",1),""))</f>
        <v/>
      </c>
      <c r="L2629" s="9" t="str">
        <f>IF(Search!$I$5="","",IF($AS2629="RC",1,""))</f>
        <v/>
      </c>
      <c r="M2629" s="9" t="str">
        <f>IF(Search!$I$6="","",IF($AS2629="RCP",1,""))</f>
        <v/>
      </c>
      <c r="N2629" s="9" t="str">
        <f>IF(Search!$I$8="","",IF(COUNTA($AT2629)=1,IF(Search!$I$8="N","N",1),""))</f>
        <v/>
      </c>
      <c r="O2629" s="9" t="str">
        <f>IF(Search!$L$4="","",IF(COUNTA($AU2629)=1,IF(Search!$L$4="N","N",1),""))</f>
        <v/>
      </c>
      <c r="P2629" s="9" t="str">
        <f>IF(Search!$L$5="","",IF(ISNUMBER(SEARCH("Jersey",$AU2629))=TRUE,IF(Search!$L$5="N","N",1),""))</f>
        <v/>
      </c>
      <c r="Q2629" s="9" t="str">
        <f>IF(Search!$L$6="","",IF(ISNUMBER(SEARCH("Patch",$AU2629))=TRUE,IF(Search!$L$6="N","N",1),""))</f>
        <v/>
      </c>
      <c r="R2629" s="9" t="str">
        <f>IF(Search!$L$7="","",IF(ISNUMBER(SEARCH("Shield",$AU2629))=TRUE,IF(Search!$L$7="N","N",1),""))</f>
        <v/>
      </c>
      <c r="S2629" s="9" t="str">
        <f>IF(Search!$L$8="","",IF(ISNUMBER(SEARCH("Stick",$AU2629))=TRUE,IF(Search!$L$8="N","N",1),""))</f>
        <v/>
      </c>
      <c r="T2629" s="9" t="str">
        <f>IF(Search!$O$4="","",IF(COUNTA($AW2629)=1,IF(Search!$O$4="N","N",1),""))</f>
        <v/>
      </c>
      <c r="U2629" s="9" t="str">
        <f>IF(Search!$O$5="","",IF($AW2629="","",IF($AW2629&lt;Search!$O$5,"",1)))</f>
        <v/>
      </c>
      <c r="V2629" s="9" t="str">
        <f>IF(Search!$O$6="","",IF($AW2629="","",IF($AW2629&gt;Search!$O$6,"",1)))</f>
        <v/>
      </c>
      <c r="W2629" s="9" t="str">
        <f>IF(Search!$U$4="","",IF($AX2629="","",1))</f>
        <v/>
      </c>
      <c r="X2629" s="9" t="str">
        <f>IF(Search!$U$5="","",IF(ISNUMBER(SEARCH(Search!$U$5,$AX2629))=TRUE,IF(Search!$U$5="N","N",1),""))</f>
        <v/>
      </c>
      <c r="Y2629" s="9" t="str">
        <f>IF(Search!$U$6="","",IF($AY2629&lt;Search!$U$6,"",1))</f>
        <v/>
      </c>
      <c r="Z2629" s="9" t="str">
        <f>IF(Search!$R$4="","",IF(Inventory!$BA2629&lt;Search!$R$4,"",1))</f>
        <v/>
      </c>
      <c r="AA2629" s="9" t="str">
        <f>IF(Search!$R$5="","",IF($BA2629&gt;Search!$R$5,"",1))</f>
        <v/>
      </c>
      <c r="AB2629" s="9" t="str">
        <f>IF(Search!$R$6="","",IF($BB2629&lt;Search!$R$6,"",1))</f>
        <v/>
      </c>
      <c r="AC2629" s="9" t="str">
        <f>IF(Search!$R$7="","",IF($BB2629&lt;Search!$R$7,"",1))</f>
        <v/>
      </c>
      <c r="AD2629" s="45" t="str">
        <f>IF(COUNTIF($A2629:$AC2629,"n")&gt;0,"",IF(SUM($A2629:$AC2629)=COUNTA(Search!$C$4:$C$8,Search!$F$4:$F$8,Search!$I$4:$I$6,Search!$I$8,Search!$L$4:$L$8,Search!$O$4:$O$8,Search!$R$4:$R$7,Search!$U$4:$U$7)-COUNTIF(Search!$C$4:$U$7,"n"),1+LARGE($AD$1:AD2628,1),""))</f>
        <v/>
      </c>
      <c r="AE2629" s="45" t="str">
        <f t="shared" si="130"/>
        <v/>
      </c>
      <c r="AF2629" s="45" t="str">
        <f>IF(AD2629="","",COUNTIF($AE$1:$AE2628,$AE2629)+RANK($AE2629,$AE$2:$AE$10540,1))</f>
        <v/>
      </c>
      <c r="AG2629" s="45" t="str">
        <f t="shared" si="131"/>
        <v/>
      </c>
      <c r="AH2629" s="45" t="str">
        <f>IF($AD2629="","",COUNTIF($AG$1:$AG2628,$AG2629)+RANK($AG2629,$AG$1:$AG$10539,0))</f>
        <v/>
      </c>
      <c r="AI2629" s="10" t="str">
        <f t="shared" si="129"/>
        <v>2015-16 Upper Deck Canvas #196 Tyler Johnson TBL    /   $2</v>
      </c>
      <c r="AJ2629" s="11">
        <v>2015</v>
      </c>
      <c r="AK2629" s="17">
        <v>16</v>
      </c>
      <c r="AL2629" s="12" t="s">
        <v>20</v>
      </c>
      <c r="AM2629" s="10">
        <v>196</v>
      </c>
      <c r="AN2629" s="12" t="s">
        <v>1472</v>
      </c>
      <c r="AO2629" s="9" t="s">
        <v>1925</v>
      </c>
      <c r="AP2629" s="9"/>
      <c r="AQ2629" s="9"/>
      <c r="AR2629" s="14" t="s">
        <v>2129</v>
      </c>
      <c r="AS2629" s="9"/>
      <c r="AT2629" s="9"/>
      <c r="AU2629" s="9"/>
      <c r="AV2629" s="13"/>
      <c r="AW2629" s="13"/>
      <c r="AX2629" s="9"/>
      <c r="AY2629" s="9"/>
      <c r="AZ2629" s="9"/>
      <c r="BA2629" s="33">
        <v>2</v>
      </c>
      <c r="BB2629" s="33"/>
      <c r="BC2629" s="36">
        <v>42860</v>
      </c>
      <c r="BD2629" s="12" t="s">
        <v>1772</v>
      </c>
    </row>
    <row r="2630" spans="1:56" s="12" customFormat="1" x14ac:dyDescent="0.2">
      <c r="A2630" s="9" t="str">
        <f>IF(Search!$C$5="","",IF(COUNTA(Inventory!$AP2630)=1,1,""))</f>
        <v/>
      </c>
      <c r="B2630" s="9" t="str">
        <f>IF(Search!$C$4="","",IF(ISNUMBER(SEARCH(Search!$C$4,$AR2630))=TRUE,1,""))</f>
        <v/>
      </c>
      <c r="C2630" s="9" t="str">
        <f>IF(Search!$C$6="x",IF(COUNTA($AQ2630)=1,1,"N"),IF(COUNTA($AQ2630)=1,"N",""))</f>
        <v/>
      </c>
      <c r="D2630" s="9" t="str">
        <f>IF(Search!$O$8="","",IF(ISNUMBER(SEARCH(Search!$O$8,$BD2630))=TRUE,1,""))</f>
        <v/>
      </c>
      <c r="E2630" s="9" t="str">
        <f>IF(Search!$C$7="","",IF(ISNUMBER(SEARCH(Search!$C$7,$AN2630))=TRUE,1,""))</f>
        <v/>
      </c>
      <c r="F2630" s="9" t="str">
        <f>IF(Search!$C$8="","",IF(ISNUMBER(SEARCH(Search!$C$8,$AO2630))=TRUE,1,""))</f>
        <v/>
      </c>
      <c r="G2630" s="9" t="str">
        <f>IF(Search!$F$4="","",IF(Inventory!$AJ2630&lt;Search!$F$4,"",1))</f>
        <v/>
      </c>
      <c r="H2630" s="9" t="str">
        <f>IF(Search!$F$5="","",IF(Inventory!$AJ2630&gt;Search!$F$5,"",1))</f>
        <v/>
      </c>
      <c r="I2630" s="9" t="str">
        <f>IF(Search!$F$7="","",IF(Search!$F$8="",IF(ISNUMBER(SEARCH(Search!$F$7,$AL2630))=TRUE,1,""),""))</f>
        <v/>
      </c>
      <c r="J2630" s="9" t="str">
        <f>IF($AL2630=Search!$F$8,1,"")</f>
        <v/>
      </c>
      <c r="K2630" s="9" t="str">
        <f>IF(Search!$I$4="","",IF(COUNTA($AS2630)=1,IF(Search!$I$4="N","N",1),""))</f>
        <v/>
      </c>
      <c r="L2630" s="9" t="str">
        <f>IF(Search!$I$5="","",IF($AS2630="RC",1,""))</f>
        <v/>
      </c>
      <c r="M2630" s="9" t="str">
        <f>IF(Search!$I$6="","",IF($AS2630="RCP",1,""))</f>
        <v/>
      </c>
      <c r="N2630" s="9" t="str">
        <f>IF(Search!$I$8="","",IF(COUNTA($AT2630)=1,IF(Search!$I$8="N","N",1),""))</f>
        <v/>
      </c>
      <c r="O2630" s="9" t="str">
        <f>IF(Search!$L$4="","",IF(COUNTA($AU2630)=1,IF(Search!$L$4="N","N",1),""))</f>
        <v/>
      </c>
      <c r="P2630" s="9" t="str">
        <f>IF(Search!$L$5="","",IF(ISNUMBER(SEARCH("Jersey",$AU2630))=TRUE,IF(Search!$L$5="N","N",1),""))</f>
        <v/>
      </c>
      <c r="Q2630" s="9" t="str">
        <f>IF(Search!$L$6="","",IF(ISNUMBER(SEARCH("Patch",$AU2630))=TRUE,IF(Search!$L$6="N","N",1),""))</f>
        <v/>
      </c>
      <c r="R2630" s="9" t="str">
        <f>IF(Search!$L$7="","",IF(ISNUMBER(SEARCH("Shield",$AU2630))=TRUE,IF(Search!$L$7="N","N",1),""))</f>
        <v/>
      </c>
      <c r="S2630" s="9" t="str">
        <f>IF(Search!$L$8="","",IF(ISNUMBER(SEARCH("Stick",$AU2630))=TRUE,IF(Search!$L$8="N","N",1),""))</f>
        <v/>
      </c>
      <c r="T2630" s="9" t="str">
        <f>IF(Search!$O$4="","",IF(COUNTA($AW2630)=1,IF(Search!$O$4="N","N",1),""))</f>
        <v/>
      </c>
      <c r="U2630" s="9" t="str">
        <f>IF(Search!$O$5="","",IF($AW2630="","",IF($AW2630&lt;Search!$O$5,"",1)))</f>
        <v/>
      </c>
      <c r="V2630" s="9" t="str">
        <f>IF(Search!$O$6="","",IF($AW2630="","",IF($AW2630&gt;Search!$O$6,"",1)))</f>
        <v/>
      </c>
      <c r="W2630" s="9" t="str">
        <f>IF(Search!$U$4="","",IF($AX2630="","",1))</f>
        <v/>
      </c>
      <c r="X2630" s="9" t="str">
        <f>IF(Search!$U$5="","",IF(ISNUMBER(SEARCH(Search!$U$5,$AX2630))=TRUE,IF(Search!$U$5="N","N",1),""))</f>
        <v/>
      </c>
      <c r="Y2630" s="9" t="str">
        <f>IF(Search!$U$6="","",IF($AY2630&lt;Search!$U$6,"",1))</f>
        <v/>
      </c>
      <c r="Z2630" s="9" t="str">
        <f>IF(Search!$R$4="","",IF(Inventory!$BA2630&lt;Search!$R$4,"",1))</f>
        <v/>
      </c>
      <c r="AA2630" s="9" t="str">
        <f>IF(Search!$R$5="","",IF($BA2630&gt;Search!$R$5,"",1))</f>
        <v/>
      </c>
      <c r="AB2630" s="9" t="str">
        <f>IF(Search!$R$6="","",IF($BB2630&lt;Search!$R$6,"",1))</f>
        <v/>
      </c>
      <c r="AC2630" s="9" t="str">
        <f>IF(Search!$R$7="","",IF($BB2630&lt;Search!$R$7,"",1))</f>
        <v/>
      </c>
      <c r="AD2630" s="45" t="str">
        <f>IF(COUNTIF($A2630:$AC2630,"n")&gt;0,"",IF(SUM($A2630:$AC2630)=COUNTA(Search!$C$4:$C$8,Search!$F$4:$F$8,Search!$I$4:$I$6,Search!$I$8,Search!$L$4:$L$8,Search!$O$4:$O$8,Search!$R$4:$R$7,Search!$U$4:$U$7)-COUNTIF(Search!$C$4:$U$7,"n"),1+LARGE($AD$1:AD2629,1),""))</f>
        <v/>
      </c>
      <c r="AE2630" s="45" t="str">
        <f t="shared" si="130"/>
        <v/>
      </c>
      <c r="AF2630" s="45" t="str">
        <f>IF(AD2630="","",COUNTIF($AE$1:$AE2629,$AE2630)+RANK($AE2630,$AE$2:$AE$10540,1))</f>
        <v/>
      </c>
      <c r="AG2630" s="45" t="str">
        <f t="shared" si="131"/>
        <v/>
      </c>
      <c r="AH2630" s="45" t="str">
        <f>IF($AD2630="","",COUNTIF($AG$1:$AG2629,$AG2630)+RANK($AG2630,$AG$1:$AG$10539,0))</f>
        <v/>
      </c>
      <c r="AI2630" s="10" t="str">
        <f t="shared" si="129"/>
        <v>2015-16 Upper Deck Canvas #197 Dion Phaneuf TOR    /   $2.5</v>
      </c>
      <c r="AJ2630" s="11">
        <v>2015</v>
      </c>
      <c r="AK2630" s="17">
        <v>16</v>
      </c>
      <c r="AL2630" s="12" t="s">
        <v>20</v>
      </c>
      <c r="AM2630" s="10">
        <v>197</v>
      </c>
      <c r="AN2630" s="12" t="s">
        <v>552</v>
      </c>
      <c r="AO2630" s="9" t="s">
        <v>1904</v>
      </c>
      <c r="AP2630" s="9"/>
      <c r="AQ2630" s="9"/>
      <c r="AR2630" s="14" t="s">
        <v>2129</v>
      </c>
      <c r="AS2630" s="9"/>
      <c r="AT2630" s="9"/>
      <c r="AU2630" s="9"/>
      <c r="AV2630" s="13"/>
      <c r="AW2630" s="13"/>
      <c r="AX2630" s="9"/>
      <c r="AY2630" s="9"/>
      <c r="AZ2630" s="9"/>
      <c r="BA2630" s="33">
        <v>2.5</v>
      </c>
      <c r="BB2630" s="33"/>
      <c r="BC2630" s="36">
        <v>42860</v>
      </c>
      <c r="BD2630" s="12" t="s">
        <v>1772</v>
      </c>
    </row>
    <row r="2631" spans="1:56" s="12" customFormat="1" x14ac:dyDescent="0.2">
      <c r="A2631" s="9" t="str">
        <f>IF(Search!$C$5="","",IF(COUNTA(Inventory!$AP2631)=1,1,""))</f>
        <v/>
      </c>
      <c r="B2631" s="9" t="str">
        <f>IF(Search!$C$4="","",IF(ISNUMBER(SEARCH(Search!$C$4,$AR2631))=TRUE,1,""))</f>
        <v/>
      </c>
      <c r="C2631" s="9" t="str">
        <f>IF(Search!$C$6="x",IF(COUNTA($AQ2631)=1,1,"N"),IF(COUNTA($AQ2631)=1,"N",""))</f>
        <v/>
      </c>
      <c r="D2631" s="9" t="str">
        <f>IF(Search!$O$8="","",IF(ISNUMBER(SEARCH(Search!$O$8,$BD2631))=TRUE,1,""))</f>
        <v/>
      </c>
      <c r="E2631" s="9" t="str">
        <f>IF(Search!$C$7="","",IF(ISNUMBER(SEARCH(Search!$C$7,$AN2631))=TRUE,1,""))</f>
        <v/>
      </c>
      <c r="F2631" s="9" t="str">
        <f>IF(Search!$C$8="","",IF(ISNUMBER(SEARCH(Search!$C$8,$AO2631))=TRUE,1,""))</f>
        <v/>
      </c>
      <c r="G2631" s="9" t="str">
        <f>IF(Search!$F$4="","",IF(Inventory!$AJ2631&lt;Search!$F$4,"",1))</f>
        <v/>
      </c>
      <c r="H2631" s="9" t="str">
        <f>IF(Search!$F$5="","",IF(Inventory!$AJ2631&gt;Search!$F$5,"",1))</f>
        <v/>
      </c>
      <c r="I2631" s="9" t="str">
        <f>IF(Search!$F$7="","",IF(Search!$F$8="",IF(ISNUMBER(SEARCH(Search!$F$7,$AL2631))=TRUE,1,""),""))</f>
        <v/>
      </c>
      <c r="J2631" s="9" t="str">
        <f>IF($AL2631=Search!$F$8,1,"")</f>
        <v/>
      </c>
      <c r="K2631" s="9" t="str">
        <f>IF(Search!$I$4="","",IF(COUNTA($AS2631)=1,IF(Search!$I$4="N","N",1),""))</f>
        <v/>
      </c>
      <c r="L2631" s="9" t="str">
        <f>IF(Search!$I$5="","",IF($AS2631="RC",1,""))</f>
        <v/>
      </c>
      <c r="M2631" s="9" t="str">
        <f>IF(Search!$I$6="","",IF($AS2631="RCP",1,""))</f>
        <v/>
      </c>
      <c r="N2631" s="9" t="str">
        <f>IF(Search!$I$8="","",IF(COUNTA($AT2631)=1,IF(Search!$I$8="N","N",1),""))</f>
        <v/>
      </c>
      <c r="O2631" s="9" t="str">
        <f>IF(Search!$L$4="","",IF(COUNTA($AU2631)=1,IF(Search!$L$4="N","N",1),""))</f>
        <v/>
      </c>
      <c r="P2631" s="9" t="str">
        <f>IF(Search!$L$5="","",IF(ISNUMBER(SEARCH("Jersey",$AU2631))=TRUE,IF(Search!$L$5="N","N",1),""))</f>
        <v/>
      </c>
      <c r="Q2631" s="9" t="str">
        <f>IF(Search!$L$6="","",IF(ISNUMBER(SEARCH("Patch",$AU2631))=TRUE,IF(Search!$L$6="N","N",1),""))</f>
        <v/>
      </c>
      <c r="R2631" s="9" t="str">
        <f>IF(Search!$L$7="","",IF(ISNUMBER(SEARCH("Shield",$AU2631))=TRUE,IF(Search!$L$7="N","N",1),""))</f>
        <v/>
      </c>
      <c r="S2631" s="9" t="str">
        <f>IF(Search!$L$8="","",IF(ISNUMBER(SEARCH("Stick",$AU2631))=TRUE,IF(Search!$L$8="N","N",1),""))</f>
        <v/>
      </c>
      <c r="T2631" s="9" t="str">
        <f>IF(Search!$O$4="","",IF(COUNTA($AW2631)=1,IF(Search!$O$4="N","N",1),""))</f>
        <v/>
      </c>
      <c r="U2631" s="9" t="str">
        <f>IF(Search!$O$5="","",IF($AW2631="","",IF($AW2631&lt;Search!$O$5,"",1)))</f>
        <v/>
      </c>
      <c r="V2631" s="9" t="str">
        <f>IF(Search!$O$6="","",IF($AW2631="","",IF($AW2631&gt;Search!$O$6,"",1)))</f>
        <v/>
      </c>
      <c r="W2631" s="9" t="str">
        <f>IF(Search!$U$4="","",IF($AX2631="","",1))</f>
        <v/>
      </c>
      <c r="X2631" s="9" t="str">
        <f>IF(Search!$U$5="","",IF(ISNUMBER(SEARCH(Search!$U$5,$AX2631))=TRUE,IF(Search!$U$5="N","N",1),""))</f>
        <v/>
      </c>
      <c r="Y2631" s="9" t="str">
        <f>IF(Search!$U$6="","",IF($AY2631&lt;Search!$U$6,"",1))</f>
        <v/>
      </c>
      <c r="Z2631" s="9" t="str">
        <f>IF(Search!$R$4="","",IF(Inventory!$BA2631&lt;Search!$R$4,"",1))</f>
        <v/>
      </c>
      <c r="AA2631" s="9" t="str">
        <f>IF(Search!$R$5="","",IF($BA2631&gt;Search!$R$5,"",1))</f>
        <v/>
      </c>
      <c r="AB2631" s="9" t="str">
        <f>IF(Search!$R$6="","",IF($BB2631&lt;Search!$R$6,"",1))</f>
        <v/>
      </c>
      <c r="AC2631" s="9" t="str">
        <f>IF(Search!$R$7="","",IF($BB2631&lt;Search!$R$7,"",1))</f>
        <v/>
      </c>
      <c r="AD2631" s="45" t="str">
        <f>IF(COUNTIF($A2631:$AC2631,"n")&gt;0,"",IF(SUM($A2631:$AC2631)=COUNTA(Search!$C$4:$C$8,Search!$F$4:$F$8,Search!$I$4:$I$6,Search!$I$8,Search!$L$4:$L$8,Search!$O$4:$O$8,Search!$R$4:$R$7,Search!$U$4:$U$7)-COUNTIF(Search!$C$4:$U$7,"n"),1+LARGE($AD$1:AD2630,1),""))</f>
        <v/>
      </c>
      <c r="AE2631" s="45" t="str">
        <f t="shared" si="130"/>
        <v/>
      </c>
      <c r="AF2631" s="45" t="str">
        <f>IF(AD2631="","",COUNTIF($AE$1:$AE2630,$AE2631)+RANK($AE2631,$AE$2:$AE$10540,1))</f>
        <v/>
      </c>
      <c r="AG2631" s="45" t="str">
        <f t="shared" si="131"/>
        <v/>
      </c>
      <c r="AH2631" s="45" t="str">
        <f>IF($AD2631="","",COUNTIF($AG$1:$AG2630,$AG2631)+RANK($AG2631,$AG$1:$AG$10539,0))</f>
        <v/>
      </c>
      <c r="AI2631" s="10" t="str">
        <f t="shared" ref="AI2631:AI2694" si="132">CONCATENATE(AJ2631,"-",AK2631," ",AL2631," #",AM2631," ",AN2631," ",AO2631," ",AS2631," ",AT2631," ",AU2631," ",AV2631,"/",AW2631," ",AX2631," ",AY2631,AZ2631," $",BA2631)</f>
        <v>2015-16 Upper Deck Canvas #198 Tyler Bozak TOR    /   $2</v>
      </c>
      <c r="AJ2631" s="11">
        <v>2015</v>
      </c>
      <c r="AK2631" s="17">
        <v>16</v>
      </c>
      <c r="AL2631" s="12" t="s">
        <v>20</v>
      </c>
      <c r="AM2631" s="10">
        <v>198</v>
      </c>
      <c r="AN2631" s="12" t="s">
        <v>716</v>
      </c>
      <c r="AO2631" s="9" t="s">
        <v>1904</v>
      </c>
      <c r="AP2631" s="9"/>
      <c r="AQ2631" s="9"/>
      <c r="AR2631" s="14" t="s">
        <v>2129</v>
      </c>
      <c r="AS2631" s="9"/>
      <c r="AT2631" s="9"/>
      <c r="AU2631" s="9"/>
      <c r="AV2631" s="13"/>
      <c r="AW2631" s="13"/>
      <c r="AX2631" s="9"/>
      <c r="AY2631" s="9"/>
      <c r="AZ2631" s="9"/>
      <c r="BA2631" s="33">
        <v>2</v>
      </c>
      <c r="BB2631" s="33"/>
      <c r="BC2631" s="36">
        <v>42860</v>
      </c>
      <c r="BD2631" s="12" t="s">
        <v>1772</v>
      </c>
    </row>
    <row r="2632" spans="1:56" s="12" customFormat="1" x14ac:dyDescent="0.2">
      <c r="A2632" s="9" t="str">
        <f>IF(Search!$C$5="","",IF(COUNTA(Inventory!$AP2632)=1,1,""))</f>
        <v/>
      </c>
      <c r="B2632" s="9" t="str">
        <f>IF(Search!$C$4="","",IF(ISNUMBER(SEARCH(Search!$C$4,$AR2632))=TRUE,1,""))</f>
        <v/>
      </c>
      <c r="C2632" s="9" t="str">
        <f>IF(Search!$C$6="x",IF(COUNTA($AQ2632)=1,1,"N"),IF(COUNTA($AQ2632)=1,"N",""))</f>
        <v/>
      </c>
      <c r="D2632" s="9" t="str">
        <f>IF(Search!$O$8="","",IF(ISNUMBER(SEARCH(Search!$O$8,$BD2632))=TRUE,1,""))</f>
        <v/>
      </c>
      <c r="E2632" s="9" t="str">
        <f>IF(Search!$C$7="","",IF(ISNUMBER(SEARCH(Search!$C$7,$AN2632))=TRUE,1,""))</f>
        <v/>
      </c>
      <c r="F2632" s="9" t="str">
        <f>IF(Search!$C$8="","",IF(ISNUMBER(SEARCH(Search!$C$8,$AO2632))=TRUE,1,""))</f>
        <v/>
      </c>
      <c r="G2632" s="9" t="str">
        <f>IF(Search!$F$4="","",IF(Inventory!$AJ2632&lt;Search!$F$4,"",1))</f>
        <v/>
      </c>
      <c r="H2632" s="9" t="str">
        <f>IF(Search!$F$5="","",IF(Inventory!$AJ2632&gt;Search!$F$5,"",1))</f>
        <v/>
      </c>
      <c r="I2632" s="9" t="str">
        <f>IF(Search!$F$7="","",IF(Search!$F$8="",IF(ISNUMBER(SEARCH(Search!$F$7,$AL2632))=TRUE,1,""),""))</f>
        <v/>
      </c>
      <c r="J2632" s="9" t="str">
        <f>IF($AL2632=Search!$F$8,1,"")</f>
        <v/>
      </c>
      <c r="K2632" s="9" t="str">
        <f>IF(Search!$I$4="","",IF(COUNTA($AS2632)=1,IF(Search!$I$4="N","N",1),""))</f>
        <v/>
      </c>
      <c r="L2632" s="9" t="str">
        <f>IF(Search!$I$5="","",IF($AS2632="RC",1,""))</f>
        <v/>
      </c>
      <c r="M2632" s="9" t="str">
        <f>IF(Search!$I$6="","",IF($AS2632="RCP",1,""))</f>
        <v/>
      </c>
      <c r="N2632" s="9" t="str">
        <f>IF(Search!$I$8="","",IF(COUNTA($AT2632)=1,IF(Search!$I$8="N","N",1),""))</f>
        <v/>
      </c>
      <c r="O2632" s="9" t="str">
        <f>IF(Search!$L$4="","",IF(COUNTA($AU2632)=1,IF(Search!$L$4="N","N",1),""))</f>
        <v/>
      </c>
      <c r="P2632" s="9" t="str">
        <f>IF(Search!$L$5="","",IF(ISNUMBER(SEARCH("Jersey",$AU2632))=TRUE,IF(Search!$L$5="N","N",1),""))</f>
        <v/>
      </c>
      <c r="Q2632" s="9" t="str">
        <f>IF(Search!$L$6="","",IF(ISNUMBER(SEARCH("Patch",$AU2632))=TRUE,IF(Search!$L$6="N","N",1),""))</f>
        <v/>
      </c>
      <c r="R2632" s="9" t="str">
        <f>IF(Search!$L$7="","",IF(ISNUMBER(SEARCH("Shield",$AU2632))=TRUE,IF(Search!$L$7="N","N",1),""))</f>
        <v/>
      </c>
      <c r="S2632" s="9" t="str">
        <f>IF(Search!$L$8="","",IF(ISNUMBER(SEARCH("Stick",$AU2632))=TRUE,IF(Search!$L$8="N","N",1),""))</f>
        <v/>
      </c>
      <c r="T2632" s="9" t="str">
        <f>IF(Search!$O$4="","",IF(COUNTA($AW2632)=1,IF(Search!$O$4="N","N",1),""))</f>
        <v/>
      </c>
      <c r="U2632" s="9" t="str">
        <f>IF(Search!$O$5="","",IF($AW2632="","",IF($AW2632&lt;Search!$O$5,"",1)))</f>
        <v/>
      </c>
      <c r="V2632" s="9" t="str">
        <f>IF(Search!$O$6="","",IF($AW2632="","",IF($AW2632&gt;Search!$O$6,"",1)))</f>
        <v/>
      </c>
      <c r="W2632" s="9" t="str">
        <f>IF(Search!$U$4="","",IF($AX2632="","",1))</f>
        <v/>
      </c>
      <c r="X2632" s="9" t="str">
        <f>IF(Search!$U$5="","",IF(ISNUMBER(SEARCH(Search!$U$5,$AX2632))=TRUE,IF(Search!$U$5="N","N",1),""))</f>
        <v/>
      </c>
      <c r="Y2632" s="9" t="str">
        <f>IF(Search!$U$6="","",IF($AY2632&lt;Search!$U$6,"",1))</f>
        <v/>
      </c>
      <c r="Z2632" s="9" t="str">
        <f>IF(Search!$R$4="","",IF(Inventory!$BA2632&lt;Search!$R$4,"",1))</f>
        <v/>
      </c>
      <c r="AA2632" s="9" t="str">
        <f>IF(Search!$R$5="","",IF($BA2632&gt;Search!$R$5,"",1))</f>
        <v/>
      </c>
      <c r="AB2632" s="9" t="str">
        <f>IF(Search!$R$6="","",IF($BB2632&lt;Search!$R$6,"",1))</f>
        <v/>
      </c>
      <c r="AC2632" s="9" t="str">
        <f>IF(Search!$R$7="","",IF($BB2632&lt;Search!$R$7,"",1))</f>
        <v/>
      </c>
      <c r="AD2632" s="45" t="str">
        <f>IF(COUNTIF($A2632:$AC2632,"n")&gt;0,"",IF(SUM($A2632:$AC2632)=COUNTA(Search!$C$4:$C$8,Search!$F$4:$F$8,Search!$I$4:$I$6,Search!$I$8,Search!$L$4:$L$8,Search!$O$4:$O$8,Search!$R$4:$R$7,Search!$U$4:$U$7)-COUNTIF(Search!$C$4:$U$7,"n"),1+LARGE($AD$1:AD2631,1),""))</f>
        <v/>
      </c>
      <c r="AE2632" s="45" t="str">
        <f t="shared" si="130"/>
        <v/>
      </c>
      <c r="AF2632" s="45" t="str">
        <f>IF(AD2632="","",COUNTIF($AE$1:$AE2631,$AE2632)+RANK($AE2632,$AE$2:$AE$10540,1))</f>
        <v/>
      </c>
      <c r="AG2632" s="45" t="str">
        <f t="shared" si="131"/>
        <v/>
      </c>
      <c r="AH2632" s="45" t="str">
        <f>IF($AD2632="","",COUNTIF($AG$1:$AG2631,$AG2632)+RANK($AG2632,$AG$1:$AG$10539,0))</f>
        <v/>
      </c>
      <c r="AI2632" s="10" t="str">
        <f t="shared" si="132"/>
        <v>2015-16 Upper Deck Canvas #199 Jonathan Bernier TOR    /   $2.5</v>
      </c>
      <c r="AJ2632" s="11">
        <v>2015</v>
      </c>
      <c r="AK2632" s="17">
        <v>16</v>
      </c>
      <c r="AL2632" s="12" t="s">
        <v>20</v>
      </c>
      <c r="AM2632" s="10">
        <v>199</v>
      </c>
      <c r="AN2632" s="12" t="s">
        <v>699</v>
      </c>
      <c r="AO2632" s="9" t="s">
        <v>1904</v>
      </c>
      <c r="AP2632" s="9"/>
      <c r="AQ2632" s="9"/>
      <c r="AR2632" s="14" t="s">
        <v>2129</v>
      </c>
      <c r="AS2632" s="9"/>
      <c r="AT2632" s="9"/>
      <c r="AU2632" s="9"/>
      <c r="AV2632" s="13"/>
      <c r="AW2632" s="13"/>
      <c r="AX2632" s="9"/>
      <c r="AY2632" s="9"/>
      <c r="AZ2632" s="9"/>
      <c r="BA2632" s="33">
        <v>2.5</v>
      </c>
      <c r="BB2632" s="33"/>
      <c r="BC2632" s="36">
        <v>42860</v>
      </c>
      <c r="BD2632" s="12" t="s">
        <v>1772</v>
      </c>
    </row>
    <row r="2633" spans="1:56" s="12" customFormat="1" x14ac:dyDescent="0.2">
      <c r="A2633" s="9" t="str">
        <f>IF(Search!$C$5="","",IF(COUNTA(Inventory!$AP2633)=1,1,""))</f>
        <v/>
      </c>
      <c r="B2633" s="9" t="str">
        <f>IF(Search!$C$4="","",IF(ISNUMBER(SEARCH(Search!$C$4,$AR2633))=TRUE,1,""))</f>
        <v/>
      </c>
      <c r="C2633" s="9" t="str">
        <f>IF(Search!$C$6="x",IF(COUNTA($AQ2633)=1,1,"N"),IF(COUNTA($AQ2633)=1,"N",""))</f>
        <v/>
      </c>
      <c r="D2633" s="9" t="str">
        <f>IF(Search!$O$8="","",IF(ISNUMBER(SEARCH(Search!$O$8,$BD2633))=TRUE,1,""))</f>
        <v/>
      </c>
      <c r="E2633" s="9" t="str">
        <f>IF(Search!$C$7="","",IF(ISNUMBER(SEARCH(Search!$C$7,$AN2633))=TRUE,1,""))</f>
        <v/>
      </c>
      <c r="F2633" s="9" t="str">
        <f>IF(Search!$C$8="","",IF(ISNUMBER(SEARCH(Search!$C$8,$AO2633))=TRUE,1,""))</f>
        <v/>
      </c>
      <c r="G2633" s="9" t="str">
        <f>IF(Search!$F$4="","",IF(Inventory!$AJ2633&lt;Search!$F$4,"",1))</f>
        <v/>
      </c>
      <c r="H2633" s="9" t="str">
        <f>IF(Search!$F$5="","",IF(Inventory!$AJ2633&gt;Search!$F$5,"",1))</f>
        <v/>
      </c>
      <c r="I2633" s="9" t="str">
        <f>IF(Search!$F$7="","",IF(Search!$F$8="",IF(ISNUMBER(SEARCH(Search!$F$7,$AL2633))=TRUE,1,""),""))</f>
        <v/>
      </c>
      <c r="J2633" s="9" t="str">
        <f>IF($AL2633=Search!$F$8,1,"")</f>
        <v/>
      </c>
      <c r="K2633" s="9" t="str">
        <f>IF(Search!$I$4="","",IF(COUNTA($AS2633)=1,IF(Search!$I$4="N","N",1),""))</f>
        <v/>
      </c>
      <c r="L2633" s="9" t="str">
        <f>IF(Search!$I$5="","",IF($AS2633="RC",1,""))</f>
        <v/>
      </c>
      <c r="M2633" s="9" t="str">
        <f>IF(Search!$I$6="","",IF($AS2633="RCP",1,""))</f>
        <v/>
      </c>
      <c r="N2633" s="9" t="str">
        <f>IF(Search!$I$8="","",IF(COUNTA($AT2633)=1,IF(Search!$I$8="N","N",1),""))</f>
        <v/>
      </c>
      <c r="O2633" s="9" t="str">
        <f>IF(Search!$L$4="","",IF(COUNTA($AU2633)=1,IF(Search!$L$4="N","N",1),""))</f>
        <v/>
      </c>
      <c r="P2633" s="9" t="str">
        <f>IF(Search!$L$5="","",IF(ISNUMBER(SEARCH("Jersey",$AU2633))=TRUE,IF(Search!$L$5="N","N",1),""))</f>
        <v/>
      </c>
      <c r="Q2633" s="9" t="str">
        <f>IF(Search!$L$6="","",IF(ISNUMBER(SEARCH("Patch",$AU2633))=TRUE,IF(Search!$L$6="N","N",1),""))</f>
        <v/>
      </c>
      <c r="R2633" s="9" t="str">
        <f>IF(Search!$L$7="","",IF(ISNUMBER(SEARCH("Shield",$AU2633))=TRUE,IF(Search!$L$7="N","N",1),""))</f>
        <v/>
      </c>
      <c r="S2633" s="9" t="str">
        <f>IF(Search!$L$8="","",IF(ISNUMBER(SEARCH("Stick",$AU2633))=TRUE,IF(Search!$L$8="N","N",1),""))</f>
        <v/>
      </c>
      <c r="T2633" s="9" t="str">
        <f>IF(Search!$O$4="","",IF(COUNTA($AW2633)=1,IF(Search!$O$4="N","N",1),""))</f>
        <v/>
      </c>
      <c r="U2633" s="9" t="str">
        <f>IF(Search!$O$5="","",IF($AW2633="","",IF($AW2633&lt;Search!$O$5,"",1)))</f>
        <v/>
      </c>
      <c r="V2633" s="9" t="str">
        <f>IF(Search!$O$6="","",IF($AW2633="","",IF($AW2633&gt;Search!$O$6,"",1)))</f>
        <v/>
      </c>
      <c r="W2633" s="9" t="str">
        <f>IF(Search!$U$4="","",IF($AX2633="","",1))</f>
        <v/>
      </c>
      <c r="X2633" s="9" t="str">
        <f>IF(Search!$U$5="","",IF(ISNUMBER(SEARCH(Search!$U$5,$AX2633))=TRUE,IF(Search!$U$5="N","N",1),""))</f>
        <v/>
      </c>
      <c r="Y2633" s="9" t="str">
        <f>IF(Search!$U$6="","",IF($AY2633&lt;Search!$U$6,"",1))</f>
        <v/>
      </c>
      <c r="Z2633" s="9" t="str">
        <f>IF(Search!$R$4="","",IF(Inventory!$BA2633&lt;Search!$R$4,"",1))</f>
        <v/>
      </c>
      <c r="AA2633" s="9" t="str">
        <f>IF(Search!$R$5="","",IF($BA2633&gt;Search!$R$5,"",1))</f>
        <v/>
      </c>
      <c r="AB2633" s="9" t="str">
        <f>IF(Search!$R$6="","",IF($BB2633&lt;Search!$R$6,"",1))</f>
        <v/>
      </c>
      <c r="AC2633" s="9" t="str">
        <f>IF(Search!$R$7="","",IF($BB2633&lt;Search!$R$7,"",1))</f>
        <v/>
      </c>
      <c r="AD2633" s="45" t="str">
        <f>IF(COUNTIF($A2633:$AC2633,"n")&gt;0,"",IF(SUM($A2633:$AC2633)=COUNTA(Search!$C$4:$C$8,Search!$F$4:$F$8,Search!$I$4:$I$6,Search!$I$8,Search!$L$4:$L$8,Search!$O$4:$O$8,Search!$R$4:$R$7,Search!$U$4:$U$7)-COUNTIF(Search!$C$4:$U$7,"n"),1+LARGE($AD$1:AD2632,1),""))</f>
        <v/>
      </c>
      <c r="AE2633" s="45" t="str">
        <f t="shared" si="130"/>
        <v/>
      </c>
      <c r="AF2633" s="45" t="str">
        <f>IF(AD2633="","",COUNTIF($AE$1:$AE2632,$AE2633)+RANK($AE2633,$AE$2:$AE$10540,1))</f>
        <v/>
      </c>
      <c r="AG2633" s="45" t="str">
        <f t="shared" si="131"/>
        <v/>
      </c>
      <c r="AH2633" s="45" t="str">
        <f>IF($AD2633="","",COUNTIF($AG$1:$AG2632,$AG2633)+RANK($AG2633,$AG$1:$AG$10539,0))</f>
        <v/>
      </c>
      <c r="AI2633" s="10" t="str">
        <f t="shared" si="132"/>
        <v>2015-16 Upper Deck Canvas #200 Alexandre Burrows VAN    /   $2</v>
      </c>
      <c r="AJ2633" s="11">
        <v>2015</v>
      </c>
      <c r="AK2633" s="17">
        <v>16</v>
      </c>
      <c r="AL2633" s="12" t="s">
        <v>20</v>
      </c>
      <c r="AM2633" s="10">
        <v>200</v>
      </c>
      <c r="AN2633" s="12" t="s">
        <v>1665</v>
      </c>
      <c r="AO2633" s="9" t="s">
        <v>1951</v>
      </c>
      <c r="AP2633" s="9"/>
      <c r="AQ2633" s="9"/>
      <c r="AR2633" s="14" t="s">
        <v>2129</v>
      </c>
      <c r="AS2633" s="9"/>
      <c r="AT2633" s="9"/>
      <c r="AU2633" s="9"/>
      <c r="AV2633" s="13"/>
      <c r="AW2633" s="13"/>
      <c r="AX2633" s="9"/>
      <c r="AY2633" s="9"/>
      <c r="AZ2633" s="9"/>
      <c r="BA2633" s="33">
        <v>2</v>
      </c>
      <c r="BB2633" s="33"/>
      <c r="BC2633" s="36">
        <v>42860</v>
      </c>
      <c r="BD2633" s="12" t="s">
        <v>1772</v>
      </c>
    </row>
    <row r="2634" spans="1:56" s="12" customFormat="1" x14ac:dyDescent="0.2">
      <c r="A2634" s="9" t="str">
        <f>IF(Search!$C$5="","",IF(COUNTA(Inventory!$AP2634)=1,1,""))</f>
        <v/>
      </c>
      <c r="B2634" s="9" t="str">
        <f>IF(Search!$C$4="","",IF(ISNUMBER(SEARCH(Search!$C$4,$AR2634))=TRUE,1,""))</f>
        <v/>
      </c>
      <c r="C2634" s="9" t="str">
        <f>IF(Search!$C$6="x",IF(COUNTA($AQ2634)=1,1,"N"),IF(COUNTA($AQ2634)=1,"N",""))</f>
        <v/>
      </c>
      <c r="D2634" s="9" t="str">
        <f>IF(Search!$O$8="","",IF(ISNUMBER(SEARCH(Search!$O$8,$BD2634))=TRUE,1,""))</f>
        <v/>
      </c>
      <c r="E2634" s="9" t="str">
        <f>IF(Search!$C$7="","",IF(ISNUMBER(SEARCH(Search!$C$7,$AN2634))=TRUE,1,""))</f>
        <v/>
      </c>
      <c r="F2634" s="9" t="str">
        <f>IF(Search!$C$8="","",IF(ISNUMBER(SEARCH(Search!$C$8,$AO2634))=TRUE,1,""))</f>
        <v/>
      </c>
      <c r="G2634" s="9" t="str">
        <f>IF(Search!$F$4="","",IF(Inventory!$AJ2634&lt;Search!$F$4,"",1))</f>
        <v/>
      </c>
      <c r="H2634" s="9" t="str">
        <f>IF(Search!$F$5="","",IF(Inventory!$AJ2634&gt;Search!$F$5,"",1))</f>
        <v/>
      </c>
      <c r="I2634" s="9" t="str">
        <f>IF(Search!$F$7="","",IF(Search!$F$8="",IF(ISNUMBER(SEARCH(Search!$F$7,$AL2634))=TRUE,1,""),""))</f>
        <v/>
      </c>
      <c r="J2634" s="9" t="str">
        <f>IF($AL2634=Search!$F$8,1,"")</f>
        <v/>
      </c>
      <c r="K2634" s="9" t="str">
        <f>IF(Search!$I$4="","",IF(COUNTA($AS2634)=1,IF(Search!$I$4="N","N",1),""))</f>
        <v/>
      </c>
      <c r="L2634" s="9" t="str">
        <f>IF(Search!$I$5="","",IF($AS2634="RC",1,""))</f>
        <v/>
      </c>
      <c r="M2634" s="9" t="str">
        <f>IF(Search!$I$6="","",IF($AS2634="RCP",1,""))</f>
        <v/>
      </c>
      <c r="N2634" s="9" t="str">
        <f>IF(Search!$I$8="","",IF(COUNTA($AT2634)=1,IF(Search!$I$8="N","N",1),""))</f>
        <v/>
      </c>
      <c r="O2634" s="9" t="str">
        <f>IF(Search!$L$4="","",IF(COUNTA($AU2634)=1,IF(Search!$L$4="N","N",1),""))</f>
        <v/>
      </c>
      <c r="P2634" s="9" t="str">
        <f>IF(Search!$L$5="","",IF(ISNUMBER(SEARCH("Jersey",$AU2634))=TRUE,IF(Search!$L$5="N","N",1),""))</f>
        <v/>
      </c>
      <c r="Q2634" s="9" t="str">
        <f>IF(Search!$L$6="","",IF(ISNUMBER(SEARCH("Patch",$AU2634))=TRUE,IF(Search!$L$6="N","N",1),""))</f>
        <v/>
      </c>
      <c r="R2634" s="9" t="str">
        <f>IF(Search!$L$7="","",IF(ISNUMBER(SEARCH("Shield",$AU2634))=TRUE,IF(Search!$L$7="N","N",1),""))</f>
        <v/>
      </c>
      <c r="S2634" s="9" t="str">
        <f>IF(Search!$L$8="","",IF(ISNUMBER(SEARCH("Stick",$AU2634))=TRUE,IF(Search!$L$8="N","N",1),""))</f>
        <v/>
      </c>
      <c r="T2634" s="9" t="str">
        <f>IF(Search!$O$4="","",IF(COUNTA($AW2634)=1,IF(Search!$O$4="N","N",1),""))</f>
        <v/>
      </c>
      <c r="U2634" s="9" t="str">
        <f>IF(Search!$O$5="","",IF($AW2634="","",IF($AW2634&lt;Search!$O$5,"",1)))</f>
        <v/>
      </c>
      <c r="V2634" s="9" t="str">
        <f>IF(Search!$O$6="","",IF($AW2634="","",IF($AW2634&gt;Search!$O$6,"",1)))</f>
        <v/>
      </c>
      <c r="W2634" s="9" t="str">
        <f>IF(Search!$U$4="","",IF($AX2634="","",1))</f>
        <v/>
      </c>
      <c r="X2634" s="9" t="str">
        <f>IF(Search!$U$5="","",IF(ISNUMBER(SEARCH(Search!$U$5,$AX2634))=TRUE,IF(Search!$U$5="N","N",1),""))</f>
        <v/>
      </c>
      <c r="Y2634" s="9" t="str">
        <f>IF(Search!$U$6="","",IF($AY2634&lt;Search!$U$6,"",1))</f>
        <v/>
      </c>
      <c r="Z2634" s="9" t="str">
        <f>IF(Search!$R$4="","",IF(Inventory!$BA2634&lt;Search!$R$4,"",1))</f>
        <v/>
      </c>
      <c r="AA2634" s="9" t="str">
        <f>IF(Search!$R$5="","",IF($BA2634&gt;Search!$R$5,"",1))</f>
        <v/>
      </c>
      <c r="AB2634" s="9" t="str">
        <f>IF(Search!$R$6="","",IF($BB2634&lt;Search!$R$6,"",1))</f>
        <v/>
      </c>
      <c r="AC2634" s="9" t="str">
        <f>IF(Search!$R$7="","",IF($BB2634&lt;Search!$R$7,"",1))</f>
        <v/>
      </c>
      <c r="AD2634" s="45" t="str">
        <f>IF(COUNTIF($A2634:$AC2634,"n")&gt;0,"",IF(SUM($A2634:$AC2634)=COUNTA(Search!$C$4:$C$8,Search!$F$4:$F$8,Search!$I$4:$I$6,Search!$I$8,Search!$L$4:$L$8,Search!$O$4:$O$8,Search!$R$4:$R$7,Search!$U$4:$U$7)-COUNTIF(Search!$C$4:$U$7,"n"),1+LARGE($AD$1:AD2633,1),""))</f>
        <v/>
      </c>
      <c r="AE2634" s="45" t="str">
        <f t="shared" si="130"/>
        <v/>
      </c>
      <c r="AF2634" s="45" t="str">
        <f>IF(AD2634="","",COUNTIF($AE$1:$AE2633,$AE2634)+RANK($AE2634,$AE$2:$AE$10540,1))</f>
        <v/>
      </c>
      <c r="AG2634" s="45" t="str">
        <f t="shared" si="131"/>
        <v/>
      </c>
      <c r="AH2634" s="45" t="str">
        <f>IF($AD2634="","",COUNTIF($AG$1:$AG2633,$AG2634)+RANK($AG2634,$AG$1:$AG$10539,0))</f>
        <v/>
      </c>
      <c r="AI2634" s="10" t="str">
        <f t="shared" si="132"/>
        <v>2015-16 Upper Deck Canvas #201 Radim Vrbata VAN    /   $2</v>
      </c>
      <c r="AJ2634" s="11">
        <v>2015</v>
      </c>
      <c r="AK2634" s="17">
        <v>16</v>
      </c>
      <c r="AL2634" s="12" t="s">
        <v>20</v>
      </c>
      <c r="AM2634" s="10">
        <v>201</v>
      </c>
      <c r="AN2634" s="12" t="s">
        <v>1737</v>
      </c>
      <c r="AO2634" s="9" t="s">
        <v>1951</v>
      </c>
      <c r="AP2634" s="9"/>
      <c r="AQ2634" s="9"/>
      <c r="AR2634" s="14" t="s">
        <v>2129</v>
      </c>
      <c r="AS2634" s="9"/>
      <c r="AT2634" s="9"/>
      <c r="AU2634" s="9"/>
      <c r="AV2634" s="13"/>
      <c r="AW2634" s="13"/>
      <c r="AX2634" s="9"/>
      <c r="AY2634" s="9"/>
      <c r="AZ2634" s="9"/>
      <c r="BA2634" s="33">
        <v>2</v>
      </c>
      <c r="BB2634" s="33"/>
      <c r="BC2634" s="36">
        <v>42860</v>
      </c>
      <c r="BD2634" s="12" t="s">
        <v>1772</v>
      </c>
    </row>
    <row r="2635" spans="1:56" s="12" customFormat="1" x14ac:dyDescent="0.2">
      <c r="A2635" s="9" t="str">
        <f>IF(Search!$C$5="","",IF(COUNTA(Inventory!$AP2635)=1,1,""))</f>
        <v/>
      </c>
      <c r="B2635" s="9" t="str">
        <f>IF(Search!$C$4="","",IF(ISNUMBER(SEARCH(Search!$C$4,$AR2635))=TRUE,1,""))</f>
        <v/>
      </c>
      <c r="C2635" s="9" t="str">
        <f>IF(Search!$C$6="x",IF(COUNTA($AQ2635)=1,1,"N"),IF(COUNTA($AQ2635)=1,"N",""))</f>
        <v/>
      </c>
      <c r="D2635" s="9" t="str">
        <f>IF(Search!$O$8="","",IF(ISNUMBER(SEARCH(Search!$O$8,$BD2635))=TRUE,1,""))</f>
        <v/>
      </c>
      <c r="E2635" s="9" t="str">
        <f>IF(Search!$C$7="","",IF(ISNUMBER(SEARCH(Search!$C$7,$AN2635))=TRUE,1,""))</f>
        <v/>
      </c>
      <c r="F2635" s="9" t="str">
        <f>IF(Search!$C$8="","",IF(ISNUMBER(SEARCH(Search!$C$8,$AO2635))=TRUE,1,""))</f>
        <v/>
      </c>
      <c r="G2635" s="9" t="str">
        <f>IF(Search!$F$4="","",IF(Inventory!$AJ2635&lt;Search!$F$4,"",1))</f>
        <v/>
      </c>
      <c r="H2635" s="9" t="str">
        <f>IF(Search!$F$5="","",IF(Inventory!$AJ2635&gt;Search!$F$5,"",1))</f>
        <v/>
      </c>
      <c r="I2635" s="9" t="str">
        <f>IF(Search!$F$7="","",IF(Search!$F$8="",IF(ISNUMBER(SEARCH(Search!$F$7,$AL2635))=TRUE,1,""),""))</f>
        <v/>
      </c>
      <c r="J2635" s="9" t="str">
        <f>IF($AL2635=Search!$F$8,1,"")</f>
        <v/>
      </c>
      <c r="K2635" s="9" t="str">
        <f>IF(Search!$I$4="","",IF(COUNTA($AS2635)=1,IF(Search!$I$4="N","N",1),""))</f>
        <v/>
      </c>
      <c r="L2635" s="9" t="str">
        <f>IF(Search!$I$5="","",IF($AS2635="RC",1,""))</f>
        <v/>
      </c>
      <c r="M2635" s="9" t="str">
        <f>IF(Search!$I$6="","",IF($AS2635="RCP",1,""))</f>
        <v/>
      </c>
      <c r="N2635" s="9" t="str">
        <f>IF(Search!$I$8="","",IF(COUNTA($AT2635)=1,IF(Search!$I$8="N","N",1),""))</f>
        <v/>
      </c>
      <c r="O2635" s="9" t="str">
        <f>IF(Search!$L$4="","",IF(COUNTA($AU2635)=1,IF(Search!$L$4="N","N",1),""))</f>
        <v/>
      </c>
      <c r="P2635" s="9" t="str">
        <f>IF(Search!$L$5="","",IF(ISNUMBER(SEARCH("Jersey",$AU2635))=TRUE,IF(Search!$L$5="N","N",1),""))</f>
        <v/>
      </c>
      <c r="Q2635" s="9" t="str">
        <f>IF(Search!$L$6="","",IF(ISNUMBER(SEARCH("Patch",$AU2635))=TRUE,IF(Search!$L$6="N","N",1),""))</f>
        <v/>
      </c>
      <c r="R2635" s="9" t="str">
        <f>IF(Search!$L$7="","",IF(ISNUMBER(SEARCH("Shield",$AU2635))=TRUE,IF(Search!$L$7="N","N",1),""))</f>
        <v/>
      </c>
      <c r="S2635" s="9" t="str">
        <f>IF(Search!$L$8="","",IF(ISNUMBER(SEARCH("Stick",$AU2635))=TRUE,IF(Search!$L$8="N","N",1),""))</f>
        <v/>
      </c>
      <c r="T2635" s="9" t="str">
        <f>IF(Search!$O$4="","",IF(COUNTA($AW2635)=1,IF(Search!$O$4="N","N",1),""))</f>
        <v/>
      </c>
      <c r="U2635" s="9" t="str">
        <f>IF(Search!$O$5="","",IF($AW2635="","",IF($AW2635&lt;Search!$O$5,"",1)))</f>
        <v/>
      </c>
      <c r="V2635" s="9" t="str">
        <f>IF(Search!$O$6="","",IF($AW2635="","",IF($AW2635&gt;Search!$O$6,"",1)))</f>
        <v/>
      </c>
      <c r="W2635" s="9" t="str">
        <f>IF(Search!$U$4="","",IF($AX2635="","",1))</f>
        <v/>
      </c>
      <c r="X2635" s="9" t="str">
        <f>IF(Search!$U$5="","",IF(ISNUMBER(SEARCH(Search!$U$5,$AX2635))=TRUE,IF(Search!$U$5="N","N",1),""))</f>
        <v/>
      </c>
      <c r="Y2635" s="9" t="str">
        <f>IF(Search!$U$6="","",IF($AY2635&lt;Search!$U$6,"",1))</f>
        <v/>
      </c>
      <c r="Z2635" s="9" t="str">
        <f>IF(Search!$R$4="","",IF(Inventory!$BA2635&lt;Search!$R$4,"",1))</f>
        <v/>
      </c>
      <c r="AA2635" s="9" t="str">
        <f>IF(Search!$R$5="","",IF($BA2635&gt;Search!$R$5,"",1))</f>
        <v/>
      </c>
      <c r="AB2635" s="9" t="str">
        <f>IF(Search!$R$6="","",IF($BB2635&lt;Search!$R$6,"",1))</f>
        <v/>
      </c>
      <c r="AC2635" s="9" t="str">
        <f>IF(Search!$R$7="","",IF($BB2635&lt;Search!$R$7,"",1))</f>
        <v/>
      </c>
      <c r="AD2635" s="45" t="str">
        <f>IF(COUNTIF($A2635:$AC2635,"n")&gt;0,"",IF(SUM($A2635:$AC2635)=COUNTA(Search!$C$4:$C$8,Search!$F$4:$F$8,Search!$I$4:$I$6,Search!$I$8,Search!$L$4:$L$8,Search!$O$4:$O$8,Search!$R$4:$R$7,Search!$U$4:$U$7)-COUNTIF(Search!$C$4:$U$7,"n"),1+LARGE($AD$1:AD2634,1),""))</f>
        <v/>
      </c>
      <c r="AE2635" s="45" t="str">
        <f t="shared" si="130"/>
        <v/>
      </c>
      <c r="AF2635" s="45" t="str">
        <f>IF(AD2635="","",COUNTIF($AE$1:$AE2634,$AE2635)+RANK($AE2635,$AE$2:$AE$10540,1))</f>
        <v/>
      </c>
      <c r="AG2635" s="45" t="str">
        <f t="shared" si="131"/>
        <v/>
      </c>
      <c r="AH2635" s="45" t="str">
        <f>IF($AD2635="","",COUNTIF($AG$1:$AG2634,$AG2635)+RANK($AG2635,$AG$1:$AG$10539,0))</f>
        <v/>
      </c>
      <c r="AI2635" s="10" t="str">
        <f t="shared" si="132"/>
        <v>2015-16 Upper Deck Canvas #202 Daniel Sedin VAN    /   $2</v>
      </c>
      <c r="AJ2635" s="11">
        <v>2015</v>
      </c>
      <c r="AK2635" s="17">
        <v>16</v>
      </c>
      <c r="AL2635" s="12" t="s">
        <v>20</v>
      </c>
      <c r="AM2635" s="10">
        <v>202</v>
      </c>
      <c r="AN2635" s="12" t="s">
        <v>1738</v>
      </c>
      <c r="AO2635" s="9" t="s">
        <v>1951</v>
      </c>
      <c r="AP2635" s="9"/>
      <c r="AQ2635" s="9"/>
      <c r="AR2635" s="14" t="s">
        <v>2129</v>
      </c>
      <c r="AS2635" s="9"/>
      <c r="AT2635" s="9"/>
      <c r="AU2635" s="9"/>
      <c r="AV2635" s="13"/>
      <c r="AW2635" s="13"/>
      <c r="AX2635" s="9"/>
      <c r="AY2635" s="9"/>
      <c r="AZ2635" s="9"/>
      <c r="BA2635" s="33">
        <v>2</v>
      </c>
      <c r="BB2635" s="33"/>
      <c r="BC2635" s="36">
        <v>42860</v>
      </c>
      <c r="BD2635" s="12" t="s">
        <v>1772</v>
      </c>
    </row>
    <row r="2636" spans="1:56" s="12" customFormat="1" x14ac:dyDescent="0.2">
      <c r="A2636" s="9" t="str">
        <f>IF(Search!$C$5="","",IF(COUNTA(Inventory!$AP2636)=1,1,""))</f>
        <v/>
      </c>
      <c r="B2636" s="9" t="str">
        <f>IF(Search!$C$4="","",IF(ISNUMBER(SEARCH(Search!$C$4,$AR2636))=TRUE,1,""))</f>
        <v/>
      </c>
      <c r="C2636" s="9" t="str">
        <f>IF(Search!$C$6="x",IF(COUNTA($AQ2636)=1,1,"N"),IF(COUNTA($AQ2636)=1,"N",""))</f>
        <v/>
      </c>
      <c r="D2636" s="9" t="str">
        <f>IF(Search!$O$8="","",IF(ISNUMBER(SEARCH(Search!$O$8,$BD2636))=TRUE,1,""))</f>
        <v/>
      </c>
      <c r="E2636" s="9" t="str">
        <f>IF(Search!$C$7="","",IF(ISNUMBER(SEARCH(Search!$C$7,$AN2636))=TRUE,1,""))</f>
        <v/>
      </c>
      <c r="F2636" s="9" t="str">
        <f>IF(Search!$C$8="","",IF(ISNUMBER(SEARCH(Search!$C$8,$AO2636))=TRUE,1,""))</f>
        <v/>
      </c>
      <c r="G2636" s="9" t="str">
        <f>IF(Search!$F$4="","",IF(Inventory!$AJ2636&lt;Search!$F$4,"",1))</f>
        <v/>
      </c>
      <c r="H2636" s="9" t="str">
        <f>IF(Search!$F$5="","",IF(Inventory!$AJ2636&gt;Search!$F$5,"",1))</f>
        <v/>
      </c>
      <c r="I2636" s="9" t="str">
        <f>IF(Search!$F$7="","",IF(Search!$F$8="",IF(ISNUMBER(SEARCH(Search!$F$7,$AL2636))=TRUE,1,""),""))</f>
        <v/>
      </c>
      <c r="J2636" s="9" t="str">
        <f>IF($AL2636=Search!$F$8,1,"")</f>
        <v/>
      </c>
      <c r="K2636" s="9" t="str">
        <f>IF(Search!$I$4="","",IF(COUNTA($AS2636)=1,IF(Search!$I$4="N","N",1),""))</f>
        <v/>
      </c>
      <c r="L2636" s="9" t="str">
        <f>IF(Search!$I$5="","",IF($AS2636="RC",1,""))</f>
        <v/>
      </c>
      <c r="M2636" s="9" t="str">
        <f>IF(Search!$I$6="","",IF($AS2636="RCP",1,""))</f>
        <v/>
      </c>
      <c r="N2636" s="9" t="str">
        <f>IF(Search!$I$8="","",IF(COUNTA($AT2636)=1,IF(Search!$I$8="N","N",1),""))</f>
        <v/>
      </c>
      <c r="O2636" s="9" t="str">
        <f>IF(Search!$L$4="","",IF(COUNTA($AU2636)=1,IF(Search!$L$4="N","N",1),""))</f>
        <v/>
      </c>
      <c r="P2636" s="9" t="str">
        <f>IF(Search!$L$5="","",IF(ISNUMBER(SEARCH("Jersey",$AU2636))=TRUE,IF(Search!$L$5="N","N",1),""))</f>
        <v/>
      </c>
      <c r="Q2636" s="9" t="str">
        <f>IF(Search!$L$6="","",IF(ISNUMBER(SEARCH("Patch",$AU2636))=TRUE,IF(Search!$L$6="N","N",1),""))</f>
        <v/>
      </c>
      <c r="R2636" s="9" t="str">
        <f>IF(Search!$L$7="","",IF(ISNUMBER(SEARCH("Shield",$AU2636))=TRUE,IF(Search!$L$7="N","N",1),""))</f>
        <v/>
      </c>
      <c r="S2636" s="9" t="str">
        <f>IF(Search!$L$8="","",IF(ISNUMBER(SEARCH("Stick",$AU2636))=TRUE,IF(Search!$L$8="N","N",1),""))</f>
        <v/>
      </c>
      <c r="T2636" s="9" t="str">
        <f>IF(Search!$O$4="","",IF(COUNTA($AW2636)=1,IF(Search!$O$4="N","N",1),""))</f>
        <v/>
      </c>
      <c r="U2636" s="9" t="str">
        <f>IF(Search!$O$5="","",IF($AW2636="","",IF($AW2636&lt;Search!$O$5,"",1)))</f>
        <v/>
      </c>
      <c r="V2636" s="9" t="str">
        <f>IF(Search!$O$6="","",IF($AW2636="","",IF($AW2636&gt;Search!$O$6,"",1)))</f>
        <v/>
      </c>
      <c r="W2636" s="9" t="str">
        <f>IF(Search!$U$4="","",IF($AX2636="","",1))</f>
        <v/>
      </c>
      <c r="X2636" s="9" t="str">
        <f>IF(Search!$U$5="","",IF(ISNUMBER(SEARCH(Search!$U$5,$AX2636))=TRUE,IF(Search!$U$5="N","N",1),""))</f>
        <v/>
      </c>
      <c r="Y2636" s="9" t="str">
        <f>IF(Search!$U$6="","",IF($AY2636&lt;Search!$U$6,"",1))</f>
        <v/>
      </c>
      <c r="Z2636" s="9" t="str">
        <f>IF(Search!$R$4="","",IF(Inventory!$BA2636&lt;Search!$R$4,"",1))</f>
        <v/>
      </c>
      <c r="AA2636" s="9" t="str">
        <f>IF(Search!$R$5="","",IF($BA2636&gt;Search!$R$5,"",1))</f>
        <v/>
      </c>
      <c r="AB2636" s="9" t="str">
        <f>IF(Search!$R$6="","",IF($BB2636&lt;Search!$R$6,"",1))</f>
        <v/>
      </c>
      <c r="AC2636" s="9" t="str">
        <f>IF(Search!$R$7="","",IF($BB2636&lt;Search!$R$7,"",1))</f>
        <v/>
      </c>
      <c r="AD2636" s="45" t="str">
        <f>IF(COUNTIF($A2636:$AC2636,"n")&gt;0,"",IF(SUM($A2636:$AC2636)=COUNTA(Search!$C$4:$C$8,Search!$F$4:$F$8,Search!$I$4:$I$6,Search!$I$8,Search!$L$4:$L$8,Search!$O$4:$O$8,Search!$R$4:$R$7,Search!$U$4:$U$7)-COUNTIF(Search!$C$4:$U$7,"n"),1+LARGE($AD$1:AD2635,1),""))</f>
        <v/>
      </c>
      <c r="AE2636" s="45" t="str">
        <f t="shared" si="130"/>
        <v/>
      </c>
      <c r="AF2636" s="45" t="str">
        <f>IF(AD2636="","",COUNTIF($AE$1:$AE2635,$AE2636)+RANK($AE2636,$AE$2:$AE$10540,1))</f>
        <v/>
      </c>
      <c r="AG2636" s="45" t="str">
        <f t="shared" si="131"/>
        <v/>
      </c>
      <c r="AH2636" s="45" t="str">
        <f>IF($AD2636="","",COUNTIF($AG$1:$AG2635,$AG2636)+RANK($AG2636,$AG$1:$AG$10539,0))</f>
        <v/>
      </c>
      <c r="AI2636" s="10" t="str">
        <f t="shared" si="132"/>
        <v>2015-16 Upper Deck Canvas #203 Alexander Ovechkin WAS    /   $4</v>
      </c>
      <c r="AJ2636" s="11">
        <v>2015</v>
      </c>
      <c r="AK2636" s="17">
        <v>16</v>
      </c>
      <c r="AL2636" s="12" t="s">
        <v>20</v>
      </c>
      <c r="AM2636" s="10">
        <v>203</v>
      </c>
      <c r="AN2636" s="12" t="s">
        <v>1555</v>
      </c>
      <c r="AO2636" s="9" t="s">
        <v>1946</v>
      </c>
      <c r="AP2636" s="9"/>
      <c r="AQ2636" s="9"/>
      <c r="AR2636" s="14" t="s">
        <v>2129</v>
      </c>
      <c r="AS2636" s="9"/>
      <c r="AT2636" s="9"/>
      <c r="AU2636" s="9"/>
      <c r="AV2636" s="13"/>
      <c r="AW2636" s="13"/>
      <c r="AX2636" s="9"/>
      <c r="AY2636" s="9"/>
      <c r="AZ2636" s="9"/>
      <c r="BA2636" s="33">
        <v>4</v>
      </c>
      <c r="BB2636" s="33"/>
      <c r="BC2636" s="36">
        <v>42860</v>
      </c>
      <c r="BD2636" s="12" t="s">
        <v>1772</v>
      </c>
    </row>
    <row r="2637" spans="1:56" s="12" customFormat="1" x14ac:dyDescent="0.2">
      <c r="A2637" s="9" t="str">
        <f>IF(Search!$C$5="","",IF(COUNTA(Inventory!$AP2637)=1,1,""))</f>
        <v/>
      </c>
      <c r="B2637" s="9" t="str">
        <f>IF(Search!$C$4="","",IF(ISNUMBER(SEARCH(Search!$C$4,$AR2637))=TRUE,1,""))</f>
        <v/>
      </c>
      <c r="C2637" s="9" t="str">
        <f>IF(Search!$C$6="x",IF(COUNTA($AQ2637)=1,1,"N"),IF(COUNTA($AQ2637)=1,"N",""))</f>
        <v/>
      </c>
      <c r="D2637" s="9" t="str">
        <f>IF(Search!$O$8="","",IF(ISNUMBER(SEARCH(Search!$O$8,$BD2637))=TRUE,1,""))</f>
        <v/>
      </c>
      <c r="E2637" s="9" t="str">
        <f>IF(Search!$C$7="","",IF(ISNUMBER(SEARCH(Search!$C$7,$AN2637))=TRUE,1,""))</f>
        <v/>
      </c>
      <c r="F2637" s="9" t="str">
        <f>IF(Search!$C$8="","",IF(ISNUMBER(SEARCH(Search!$C$8,$AO2637))=TRUE,1,""))</f>
        <v/>
      </c>
      <c r="G2637" s="9" t="str">
        <f>IF(Search!$F$4="","",IF(Inventory!$AJ2637&lt;Search!$F$4,"",1))</f>
        <v/>
      </c>
      <c r="H2637" s="9" t="str">
        <f>IF(Search!$F$5="","",IF(Inventory!$AJ2637&gt;Search!$F$5,"",1))</f>
        <v/>
      </c>
      <c r="I2637" s="9" t="str">
        <f>IF(Search!$F$7="","",IF(Search!$F$8="",IF(ISNUMBER(SEARCH(Search!$F$7,$AL2637))=TRUE,1,""),""))</f>
        <v/>
      </c>
      <c r="J2637" s="9" t="str">
        <f>IF($AL2637=Search!$F$8,1,"")</f>
        <v/>
      </c>
      <c r="K2637" s="9" t="str">
        <f>IF(Search!$I$4="","",IF(COUNTA($AS2637)=1,IF(Search!$I$4="N","N",1),""))</f>
        <v/>
      </c>
      <c r="L2637" s="9" t="str">
        <f>IF(Search!$I$5="","",IF($AS2637="RC",1,""))</f>
        <v/>
      </c>
      <c r="M2637" s="9" t="str">
        <f>IF(Search!$I$6="","",IF($AS2637="RCP",1,""))</f>
        <v/>
      </c>
      <c r="N2637" s="9" t="str">
        <f>IF(Search!$I$8="","",IF(COUNTA($AT2637)=1,IF(Search!$I$8="N","N",1),""))</f>
        <v/>
      </c>
      <c r="O2637" s="9" t="str">
        <f>IF(Search!$L$4="","",IF(COUNTA($AU2637)=1,IF(Search!$L$4="N","N",1),""))</f>
        <v/>
      </c>
      <c r="P2637" s="9" t="str">
        <f>IF(Search!$L$5="","",IF(ISNUMBER(SEARCH("Jersey",$AU2637))=TRUE,IF(Search!$L$5="N","N",1),""))</f>
        <v/>
      </c>
      <c r="Q2637" s="9" t="str">
        <f>IF(Search!$L$6="","",IF(ISNUMBER(SEARCH("Patch",$AU2637))=TRUE,IF(Search!$L$6="N","N",1),""))</f>
        <v/>
      </c>
      <c r="R2637" s="9" t="str">
        <f>IF(Search!$L$7="","",IF(ISNUMBER(SEARCH("Shield",$AU2637))=TRUE,IF(Search!$L$7="N","N",1),""))</f>
        <v/>
      </c>
      <c r="S2637" s="9" t="str">
        <f>IF(Search!$L$8="","",IF(ISNUMBER(SEARCH("Stick",$AU2637))=TRUE,IF(Search!$L$8="N","N",1),""))</f>
        <v/>
      </c>
      <c r="T2637" s="9" t="str">
        <f>IF(Search!$O$4="","",IF(COUNTA($AW2637)=1,IF(Search!$O$4="N","N",1),""))</f>
        <v/>
      </c>
      <c r="U2637" s="9" t="str">
        <f>IF(Search!$O$5="","",IF($AW2637="","",IF($AW2637&lt;Search!$O$5,"",1)))</f>
        <v/>
      </c>
      <c r="V2637" s="9" t="str">
        <f>IF(Search!$O$6="","",IF($AW2637="","",IF($AW2637&gt;Search!$O$6,"",1)))</f>
        <v/>
      </c>
      <c r="W2637" s="9" t="str">
        <f>IF(Search!$U$4="","",IF($AX2637="","",1))</f>
        <v/>
      </c>
      <c r="X2637" s="9" t="str">
        <f>IF(Search!$U$5="","",IF(ISNUMBER(SEARCH(Search!$U$5,$AX2637))=TRUE,IF(Search!$U$5="N","N",1),""))</f>
        <v/>
      </c>
      <c r="Y2637" s="9" t="str">
        <f>IF(Search!$U$6="","",IF($AY2637&lt;Search!$U$6,"",1))</f>
        <v/>
      </c>
      <c r="Z2637" s="9" t="str">
        <f>IF(Search!$R$4="","",IF(Inventory!$BA2637&lt;Search!$R$4,"",1))</f>
        <v/>
      </c>
      <c r="AA2637" s="9" t="str">
        <f>IF(Search!$R$5="","",IF($BA2637&gt;Search!$R$5,"",1))</f>
        <v/>
      </c>
      <c r="AB2637" s="9" t="str">
        <f>IF(Search!$R$6="","",IF($BB2637&lt;Search!$R$6,"",1))</f>
        <v/>
      </c>
      <c r="AC2637" s="9" t="str">
        <f>IF(Search!$R$7="","",IF($BB2637&lt;Search!$R$7,"",1))</f>
        <v/>
      </c>
      <c r="AD2637" s="45" t="str">
        <f>IF(COUNTIF($A2637:$AC2637,"n")&gt;0,"",IF(SUM($A2637:$AC2637)=COUNTA(Search!$C$4:$C$8,Search!$F$4:$F$8,Search!$I$4:$I$6,Search!$I$8,Search!$L$4:$L$8,Search!$O$4:$O$8,Search!$R$4:$R$7,Search!$U$4:$U$7)-COUNTIF(Search!$C$4:$U$7,"n"),1+LARGE($AD$1:AD2636,1),""))</f>
        <v/>
      </c>
      <c r="AE2637" s="45" t="str">
        <f t="shared" si="130"/>
        <v/>
      </c>
      <c r="AF2637" s="45" t="str">
        <f>IF(AD2637="","",COUNTIF($AE$1:$AE2636,$AE2637)+RANK($AE2637,$AE$2:$AE$10540,1))</f>
        <v/>
      </c>
      <c r="AG2637" s="45" t="str">
        <f t="shared" si="131"/>
        <v/>
      </c>
      <c r="AH2637" s="45" t="str">
        <f>IF($AD2637="","",COUNTIF($AG$1:$AG2636,$AG2637)+RANK($AG2637,$AG$1:$AG$10539,0))</f>
        <v/>
      </c>
      <c r="AI2637" s="10" t="str">
        <f t="shared" si="132"/>
        <v>2015-16 Upper Deck Canvas #204 Andre Burakovsky WAS    /   $2.5</v>
      </c>
      <c r="AJ2637" s="11">
        <v>2015</v>
      </c>
      <c r="AK2637" s="17">
        <v>16</v>
      </c>
      <c r="AL2637" s="12" t="s">
        <v>20</v>
      </c>
      <c r="AM2637" s="10">
        <v>204</v>
      </c>
      <c r="AN2637" s="12" t="s">
        <v>1739</v>
      </c>
      <c r="AO2637" s="9" t="s">
        <v>1946</v>
      </c>
      <c r="AP2637" s="9"/>
      <c r="AQ2637" s="9"/>
      <c r="AR2637" s="14" t="s">
        <v>2129</v>
      </c>
      <c r="AS2637" s="9"/>
      <c r="AT2637" s="9"/>
      <c r="AU2637" s="9"/>
      <c r="AV2637" s="13"/>
      <c r="AW2637" s="13"/>
      <c r="AX2637" s="9"/>
      <c r="AY2637" s="9"/>
      <c r="AZ2637" s="9"/>
      <c r="BA2637" s="33">
        <v>2.5</v>
      </c>
      <c r="BB2637" s="33"/>
      <c r="BC2637" s="36">
        <v>42860</v>
      </c>
      <c r="BD2637" s="12" t="s">
        <v>1772</v>
      </c>
    </row>
    <row r="2638" spans="1:56" s="12" customFormat="1" x14ac:dyDescent="0.2">
      <c r="A2638" s="9" t="str">
        <f>IF(Search!$C$5="","",IF(COUNTA(Inventory!$AP2638)=1,1,""))</f>
        <v/>
      </c>
      <c r="B2638" s="9" t="str">
        <f>IF(Search!$C$4="","",IF(ISNUMBER(SEARCH(Search!$C$4,$AR2638))=TRUE,1,""))</f>
        <v/>
      </c>
      <c r="C2638" s="9" t="str">
        <f>IF(Search!$C$6="x",IF(COUNTA($AQ2638)=1,1,"N"),IF(COUNTA($AQ2638)=1,"N",""))</f>
        <v/>
      </c>
      <c r="D2638" s="9" t="str">
        <f>IF(Search!$O$8="","",IF(ISNUMBER(SEARCH(Search!$O$8,$BD2638))=TRUE,1,""))</f>
        <v/>
      </c>
      <c r="E2638" s="9" t="str">
        <f>IF(Search!$C$7="","",IF(ISNUMBER(SEARCH(Search!$C$7,$AN2638))=TRUE,1,""))</f>
        <v/>
      </c>
      <c r="F2638" s="9" t="str">
        <f>IF(Search!$C$8="","",IF(ISNUMBER(SEARCH(Search!$C$8,$AO2638))=TRUE,1,""))</f>
        <v/>
      </c>
      <c r="G2638" s="9" t="str">
        <f>IF(Search!$F$4="","",IF(Inventory!$AJ2638&lt;Search!$F$4,"",1))</f>
        <v/>
      </c>
      <c r="H2638" s="9" t="str">
        <f>IF(Search!$F$5="","",IF(Inventory!$AJ2638&gt;Search!$F$5,"",1))</f>
        <v/>
      </c>
      <c r="I2638" s="9" t="str">
        <f>IF(Search!$F$7="","",IF(Search!$F$8="",IF(ISNUMBER(SEARCH(Search!$F$7,$AL2638))=TRUE,1,""),""))</f>
        <v/>
      </c>
      <c r="J2638" s="9" t="str">
        <f>IF($AL2638=Search!$F$8,1,"")</f>
        <v/>
      </c>
      <c r="K2638" s="9" t="str">
        <f>IF(Search!$I$4="","",IF(COUNTA($AS2638)=1,IF(Search!$I$4="N","N",1),""))</f>
        <v/>
      </c>
      <c r="L2638" s="9" t="str">
        <f>IF(Search!$I$5="","",IF($AS2638="RC",1,""))</f>
        <v/>
      </c>
      <c r="M2638" s="9" t="str">
        <f>IF(Search!$I$6="","",IF($AS2638="RCP",1,""))</f>
        <v/>
      </c>
      <c r="N2638" s="9" t="str">
        <f>IF(Search!$I$8="","",IF(COUNTA($AT2638)=1,IF(Search!$I$8="N","N",1),""))</f>
        <v/>
      </c>
      <c r="O2638" s="9" t="str">
        <f>IF(Search!$L$4="","",IF(COUNTA($AU2638)=1,IF(Search!$L$4="N","N",1),""))</f>
        <v/>
      </c>
      <c r="P2638" s="9" t="str">
        <f>IF(Search!$L$5="","",IF(ISNUMBER(SEARCH("Jersey",$AU2638))=TRUE,IF(Search!$L$5="N","N",1),""))</f>
        <v/>
      </c>
      <c r="Q2638" s="9" t="str">
        <f>IF(Search!$L$6="","",IF(ISNUMBER(SEARCH("Patch",$AU2638))=TRUE,IF(Search!$L$6="N","N",1),""))</f>
        <v/>
      </c>
      <c r="R2638" s="9" t="str">
        <f>IF(Search!$L$7="","",IF(ISNUMBER(SEARCH("Shield",$AU2638))=TRUE,IF(Search!$L$7="N","N",1),""))</f>
        <v/>
      </c>
      <c r="S2638" s="9" t="str">
        <f>IF(Search!$L$8="","",IF(ISNUMBER(SEARCH("Stick",$AU2638))=TRUE,IF(Search!$L$8="N","N",1),""))</f>
        <v/>
      </c>
      <c r="T2638" s="9" t="str">
        <f>IF(Search!$O$4="","",IF(COUNTA($AW2638)=1,IF(Search!$O$4="N","N",1),""))</f>
        <v/>
      </c>
      <c r="U2638" s="9" t="str">
        <f>IF(Search!$O$5="","",IF($AW2638="","",IF($AW2638&lt;Search!$O$5,"",1)))</f>
        <v/>
      </c>
      <c r="V2638" s="9" t="str">
        <f>IF(Search!$O$6="","",IF($AW2638="","",IF($AW2638&gt;Search!$O$6,"",1)))</f>
        <v/>
      </c>
      <c r="W2638" s="9" t="str">
        <f>IF(Search!$U$4="","",IF($AX2638="","",1))</f>
        <v/>
      </c>
      <c r="X2638" s="9" t="str">
        <f>IF(Search!$U$5="","",IF(ISNUMBER(SEARCH(Search!$U$5,$AX2638))=TRUE,IF(Search!$U$5="N","N",1),""))</f>
        <v/>
      </c>
      <c r="Y2638" s="9" t="str">
        <f>IF(Search!$U$6="","",IF($AY2638&lt;Search!$U$6,"",1))</f>
        <v/>
      </c>
      <c r="Z2638" s="9" t="str">
        <f>IF(Search!$R$4="","",IF(Inventory!$BA2638&lt;Search!$R$4,"",1))</f>
        <v/>
      </c>
      <c r="AA2638" s="9" t="str">
        <f>IF(Search!$R$5="","",IF($BA2638&gt;Search!$R$5,"",1))</f>
        <v/>
      </c>
      <c r="AB2638" s="9" t="str">
        <f>IF(Search!$R$6="","",IF($BB2638&lt;Search!$R$6,"",1))</f>
        <v/>
      </c>
      <c r="AC2638" s="9" t="str">
        <f>IF(Search!$R$7="","",IF($BB2638&lt;Search!$R$7,"",1))</f>
        <v/>
      </c>
      <c r="AD2638" s="45" t="str">
        <f>IF(COUNTIF($A2638:$AC2638,"n")&gt;0,"",IF(SUM($A2638:$AC2638)=COUNTA(Search!$C$4:$C$8,Search!$F$4:$F$8,Search!$I$4:$I$6,Search!$I$8,Search!$L$4:$L$8,Search!$O$4:$O$8,Search!$R$4:$R$7,Search!$U$4:$U$7)-COUNTIF(Search!$C$4:$U$7,"n"),1+LARGE($AD$1:AD2637,1),""))</f>
        <v/>
      </c>
      <c r="AE2638" s="45" t="str">
        <f t="shared" si="130"/>
        <v/>
      </c>
      <c r="AF2638" s="45" t="str">
        <f>IF(AD2638="","",COUNTIF($AE$1:$AE2637,$AE2638)+RANK($AE2638,$AE$2:$AE$10540,1))</f>
        <v/>
      </c>
      <c r="AG2638" s="45" t="str">
        <f t="shared" si="131"/>
        <v/>
      </c>
      <c r="AH2638" s="45" t="str">
        <f>IF($AD2638="","",COUNTIF($AG$1:$AG2637,$AG2638)+RANK($AG2638,$AG$1:$AG$10539,0))</f>
        <v/>
      </c>
      <c r="AI2638" s="10" t="str">
        <f t="shared" si="132"/>
        <v>2015-16 Upper Deck Canvas #205 T.J. Oshie WAS    /   $2</v>
      </c>
      <c r="AJ2638" s="11">
        <v>2015</v>
      </c>
      <c r="AK2638" s="17">
        <v>16</v>
      </c>
      <c r="AL2638" s="12" t="s">
        <v>20</v>
      </c>
      <c r="AM2638" s="10">
        <v>205</v>
      </c>
      <c r="AN2638" s="12" t="s">
        <v>1740</v>
      </c>
      <c r="AO2638" s="9" t="s">
        <v>1946</v>
      </c>
      <c r="AP2638" s="9"/>
      <c r="AQ2638" s="9"/>
      <c r="AR2638" s="14" t="s">
        <v>2129</v>
      </c>
      <c r="AS2638" s="9"/>
      <c r="AT2638" s="9"/>
      <c r="AU2638" s="9"/>
      <c r="AV2638" s="13"/>
      <c r="AW2638" s="13"/>
      <c r="AX2638" s="9"/>
      <c r="AY2638" s="9"/>
      <c r="AZ2638" s="9"/>
      <c r="BA2638" s="33">
        <v>2</v>
      </c>
      <c r="BB2638" s="33"/>
      <c r="BC2638" s="36">
        <v>42860</v>
      </c>
      <c r="BD2638" s="12" t="s">
        <v>1772</v>
      </c>
    </row>
    <row r="2639" spans="1:56" s="12" customFormat="1" x14ac:dyDescent="0.2">
      <c r="A2639" s="9" t="str">
        <f>IF(Search!$C$5="","",IF(COUNTA(Inventory!$AP2639)=1,1,""))</f>
        <v/>
      </c>
      <c r="B2639" s="9" t="str">
        <f>IF(Search!$C$4="","",IF(ISNUMBER(SEARCH(Search!$C$4,$AR2639))=TRUE,1,""))</f>
        <v/>
      </c>
      <c r="C2639" s="9" t="str">
        <f>IF(Search!$C$6="x",IF(COUNTA($AQ2639)=1,1,"N"),IF(COUNTA($AQ2639)=1,"N",""))</f>
        <v/>
      </c>
      <c r="D2639" s="9" t="str">
        <f>IF(Search!$O$8="","",IF(ISNUMBER(SEARCH(Search!$O$8,$BD2639))=TRUE,1,""))</f>
        <v/>
      </c>
      <c r="E2639" s="9" t="str">
        <f>IF(Search!$C$7="","",IF(ISNUMBER(SEARCH(Search!$C$7,$AN2639))=TRUE,1,""))</f>
        <v/>
      </c>
      <c r="F2639" s="9" t="str">
        <f>IF(Search!$C$8="","",IF(ISNUMBER(SEARCH(Search!$C$8,$AO2639))=TRUE,1,""))</f>
        <v/>
      </c>
      <c r="G2639" s="9" t="str">
        <f>IF(Search!$F$4="","",IF(Inventory!$AJ2639&lt;Search!$F$4,"",1))</f>
        <v/>
      </c>
      <c r="H2639" s="9" t="str">
        <f>IF(Search!$F$5="","",IF(Inventory!$AJ2639&gt;Search!$F$5,"",1))</f>
        <v/>
      </c>
      <c r="I2639" s="9" t="str">
        <f>IF(Search!$F$7="","",IF(Search!$F$8="",IF(ISNUMBER(SEARCH(Search!$F$7,$AL2639))=TRUE,1,""),""))</f>
        <v/>
      </c>
      <c r="J2639" s="9" t="str">
        <f>IF($AL2639=Search!$F$8,1,"")</f>
        <v/>
      </c>
      <c r="K2639" s="9" t="str">
        <f>IF(Search!$I$4="","",IF(COUNTA($AS2639)=1,IF(Search!$I$4="N","N",1),""))</f>
        <v/>
      </c>
      <c r="L2639" s="9" t="str">
        <f>IF(Search!$I$5="","",IF($AS2639="RC",1,""))</f>
        <v/>
      </c>
      <c r="M2639" s="9" t="str">
        <f>IF(Search!$I$6="","",IF($AS2639="RCP",1,""))</f>
        <v/>
      </c>
      <c r="N2639" s="9" t="str">
        <f>IF(Search!$I$8="","",IF(COUNTA($AT2639)=1,IF(Search!$I$8="N","N",1),""))</f>
        <v/>
      </c>
      <c r="O2639" s="9" t="str">
        <f>IF(Search!$L$4="","",IF(COUNTA($AU2639)=1,IF(Search!$L$4="N","N",1),""))</f>
        <v/>
      </c>
      <c r="P2639" s="9" t="str">
        <f>IF(Search!$L$5="","",IF(ISNUMBER(SEARCH("Jersey",$AU2639))=TRUE,IF(Search!$L$5="N","N",1),""))</f>
        <v/>
      </c>
      <c r="Q2639" s="9" t="str">
        <f>IF(Search!$L$6="","",IF(ISNUMBER(SEARCH("Patch",$AU2639))=TRUE,IF(Search!$L$6="N","N",1),""))</f>
        <v/>
      </c>
      <c r="R2639" s="9" t="str">
        <f>IF(Search!$L$7="","",IF(ISNUMBER(SEARCH("Shield",$AU2639))=TRUE,IF(Search!$L$7="N","N",1),""))</f>
        <v/>
      </c>
      <c r="S2639" s="9" t="str">
        <f>IF(Search!$L$8="","",IF(ISNUMBER(SEARCH("Stick",$AU2639))=TRUE,IF(Search!$L$8="N","N",1),""))</f>
        <v/>
      </c>
      <c r="T2639" s="9" t="str">
        <f>IF(Search!$O$4="","",IF(COUNTA($AW2639)=1,IF(Search!$O$4="N","N",1),""))</f>
        <v/>
      </c>
      <c r="U2639" s="9" t="str">
        <f>IF(Search!$O$5="","",IF($AW2639="","",IF($AW2639&lt;Search!$O$5,"",1)))</f>
        <v/>
      </c>
      <c r="V2639" s="9" t="str">
        <f>IF(Search!$O$6="","",IF($AW2639="","",IF($AW2639&gt;Search!$O$6,"",1)))</f>
        <v/>
      </c>
      <c r="W2639" s="9" t="str">
        <f>IF(Search!$U$4="","",IF($AX2639="","",1))</f>
        <v/>
      </c>
      <c r="X2639" s="9" t="str">
        <f>IF(Search!$U$5="","",IF(ISNUMBER(SEARCH(Search!$U$5,$AX2639))=TRUE,IF(Search!$U$5="N","N",1),""))</f>
        <v/>
      </c>
      <c r="Y2639" s="9" t="str">
        <f>IF(Search!$U$6="","",IF($AY2639&lt;Search!$U$6,"",1))</f>
        <v/>
      </c>
      <c r="Z2639" s="9" t="str">
        <f>IF(Search!$R$4="","",IF(Inventory!$BA2639&lt;Search!$R$4,"",1))</f>
        <v/>
      </c>
      <c r="AA2639" s="9" t="str">
        <f>IF(Search!$R$5="","",IF($BA2639&gt;Search!$R$5,"",1))</f>
        <v/>
      </c>
      <c r="AB2639" s="9" t="str">
        <f>IF(Search!$R$6="","",IF($BB2639&lt;Search!$R$6,"",1))</f>
        <v/>
      </c>
      <c r="AC2639" s="9" t="str">
        <f>IF(Search!$R$7="","",IF($BB2639&lt;Search!$R$7,"",1))</f>
        <v/>
      </c>
      <c r="AD2639" s="45" t="str">
        <f>IF(COUNTIF($A2639:$AC2639,"n")&gt;0,"",IF(SUM($A2639:$AC2639)=COUNTA(Search!$C$4:$C$8,Search!$F$4:$F$8,Search!$I$4:$I$6,Search!$I$8,Search!$L$4:$L$8,Search!$O$4:$O$8,Search!$R$4:$R$7,Search!$U$4:$U$7)-COUNTIF(Search!$C$4:$U$7,"n"),1+LARGE($AD$1:AD2638,1),""))</f>
        <v/>
      </c>
      <c r="AE2639" s="45" t="str">
        <f t="shared" si="130"/>
        <v/>
      </c>
      <c r="AF2639" s="45" t="str">
        <f>IF(AD2639="","",COUNTIF($AE$1:$AE2638,$AE2639)+RANK($AE2639,$AE$2:$AE$10540,1))</f>
        <v/>
      </c>
      <c r="AG2639" s="45" t="str">
        <f t="shared" si="131"/>
        <v/>
      </c>
      <c r="AH2639" s="45" t="str">
        <f>IF($AD2639="","",COUNTIF($AG$1:$AG2638,$AG2639)+RANK($AG2639,$AG$1:$AG$10539,0))</f>
        <v/>
      </c>
      <c r="AI2639" s="10" t="str">
        <f t="shared" si="132"/>
        <v>2015-16 Upper Deck Canvas #206 Braden Holtby WAS    /   $2.5</v>
      </c>
      <c r="AJ2639" s="11">
        <v>2015</v>
      </c>
      <c r="AK2639" s="17">
        <v>16</v>
      </c>
      <c r="AL2639" s="12" t="s">
        <v>20</v>
      </c>
      <c r="AM2639" s="10">
        <v>206</v>
      </c>
      <c r="AN2639" s="12" t="s">
        <v>1741</v>
      </c>
      <c r="AO2639" s="9" t="s">
        <v>1946</v>
      </c>
      <c r="AP2639" s="9"/>
      <c r="AQ2639" s="9"/>
      <c r="AR2639" s="14" t="s">
        <v>2129</v>
      </c>
      <c r="AS2639" s="9"/>
      <c r="AT2639" s="9"/>
      <c r="AU2639" s="9"/>
      <c r="AV2639" s="13"/>
      <c r="AW2639" s="13"/>
      <c r="AX2639" s="9"/>
      <c r="AY2639" s="9"/>
      <c r="AZ2639" s="9"/>
      <c r="BA2639" s="33">
        <v>2.5</v>
      </c>
      <c r="BB2639" s="33"/>
      <c r="BC2639" s="36">
        <v>42860</v>
      </c>
      <c r="BD2639" s="12" t="s">
        <v>1772</v>
      </c>
    </row>
    <row r="2640" spans="1:56" s="12" customFormat="1" x14ac:dyDescent="0.2">
      <c r="A2640" s="9" t="str">
        <f>IF(Search!$C$5="","",IF(COUNTA(Inventory!$AP2640)=1,1,""))</f>
        <v/>
      </c>
      <c r="B2640" s="9" t="str">
        <f>IF(Search!$C$4="","",IF(ISNUMBER(SEARCH(Search!$C$4,$AR2640))=TRUE,1,""))</f>
        <v/>
      </c>
      <c r="C2640" s="9" t="str">
        <f>IF(Search!$C$6="x",IF(COUNTA($AQ2640)=1,1,"N"),IF(COUNTA($AQ2640)=1,"N",""))</f>
        <v/>
      </c>
      <c r="D2640" s="9" t="str">
        <f>IF(Search!$O$8="","",IF(ISNUMBER(SEARCH(Search!$O$8,$BD2640))=TRUE,1,""))</f>
        <v/>
      </c>
      <c r="E2640" s="9" t="str">
        <f>IF(Search!$C$7="","",IF(ISNUMBER(SEARCH(Search!$C$7,$AN2640))=TRUE,1,""))</f>
        <v/>
      </c>
      <c r="F2640" s="9" t="str">
        <f>IF(Search!$C$8="","",IF(ISNUMBER(SEARCH(Search!$C$8,$AO2640))=TRUE,1,""))</f>
        <v/>
      </c>
      <c r="G2640" s="9" t="str">
        <f>IF(Search!$F$4="","",IF(Inventory!$AJ2640&lt;Search!$F$4,"",1))</f>
        <v/>
      </c>
      <c r="H2640" s="9" t="str">
        <f>IF(Search!$F$5="","",IF(Inventory!$AJ2640&gt;Search!$F$5,"",1))</f>
        <v/>
      </c>
      <c r="I2640" s="9" t="str">
        <f>IF(Search!$F$7="","",IF(Search!$F$8="",IF(ISNUMBER(SEARCH(Search!$F$7,$AL2640))=TRUE,1,""),""))</f>
        <v/>
      </c>
      <c r="J2640" s="9" t="str">
        <f>IF($AL2640=Search!$F$8,1,"")</f>
        <v/>
      </c>
      <c r="K2640" s="9" t="str">
        <f>IF(Search!$I$4="","",IF(COUNTA($AS2640)=1,IF(Search!$I$4="N","N",1),""))</f>
        <v/>
      </c>
      <c r="L2640" s="9" t="str">
        <f>IF(Search!$I$5="","",IF($AS2640="RC",1,""))</f>
        <v/>
      </c>
      <c r="M2640" s="9" t="str">
        <f>IF(Search!$I$6="","",IF($AS2640="RCP",1,""))</f>
        <v/>
      </c>
      <c r="N2640" s="9" t="str">
        <f>IF(Search!$I$8="","",IF(COUNTA($AT2640)=1,IF(Search!$I$8="N","N",1),""))</f>
        <v/>
      </c>
      <c r="O2640" s="9" t="str">
        <f>IF(Search!$L$4="","",IF(COUNTA($AU2640)=1,IF(Search!$L$4="N","N",1),""))</f>
        <v/>
      </c>
      <c r="P2640" s="9" t="str">
        <f>IF(Search!$L$5="","",IF(ISNUMBER(SEARCH("Jersey",$AU2640))=TRUE,IF(Search!$L$5="N","N",1),""))</f>
        <v/>
      </c>
      <c r="Q2640" s="9" t="str">
        <f>IF(Search!$L$6="","",IF(ISNUMBER(SEARCH("Patch",$AU2640))=TRUE,IF(Search!$L$6="N","N",1),""))</f>
        <v/>
      </c>
      <c r="R2640" s="9" t="str">
        <f>IF(Search!$L$7="","",IF(ISNUMBER(SEARCH("Shield",$AU2640))=TRUE,IF(Search!$L$7="N","N",1),""))</f>
        <v/>
      </c>
      <c r="S2640" s="9" t="str">
        <f>IF(Search!$L$8="","",IF(ISNUMBER(SEARCH("Stick",$AU2640))=TRUE,IF(Search!$L$8="N","N",1),""))</f>
        <v/>
      </c>
      <c r="T2640" s="9" t="str">
        <f>IF(Search!$O$4="","",IF(COUNTA($AW2640)=1,IF(Search!$O$4="N","N",1),""))</f>
        <v/>
      </c>
      <c r="U2640" s="9" t="str">
        <f>IF(Search!$O$5="","",IF($AW2640="","",IF($AW2640&lt;Search!$O$5,"",1)))</f>
        <v/>
      </c>
      <c r="V2640" s="9" t="str">
        <f>IF(Search!$O$6="","",IF($AW2640="","",IF($AW2640&gt;Search!$O$6,"",1)))</f>
        <v/>
      </c>
      <c r="W2640" s="9" t="str">
        <f>IF(Search!$U$4="","",IF($AX2640="","",1))</f>
        <v/>
      </c>
      <c r="X2640" s="9" t="str">
        <f>IF(Search!$U$5="","",IF(ISNUMBER(SEARCH(Search!$U$5,$AX2640))=TRUE,IF(Search!$U$5="N","N",1),""))</f>
        <v/>
      </c>
      <c r="Y2640" s="9" t="str">
        <f>IF(Search!$U$6="","",IF($AY2640&lt;Search!$U$6,"",1))</f>
        <v/>
      </c>
      <c r="Z2640" s="9" t="str">
        <f>IF(Search!$R$4="","",IF(Inventory!$BA2640&lt;Search!$R$4,"",1))</f>
        <v/>
      </c>
      <c r="AA2640" s="9" t="str">
        <f>IF(Search!$R$5="","",IF($BA2640&gt;Search!$R$5,"",1))</f>
        <v/>
      </c>
      <c r="AB2640" s="9" t="str">
        <f>IF(Search!$R$6="","",IF($BB2640&lt;Search!$R$6,"",1))</f>
        <v/>
      </c>
      <c r="AC2640" s="9" t="str">
        <f>IF(Search!$R$7="","",IF($BB2640&lt;Search!$R$7,"",1))</f>
        <v/>
      </c>
      <c r="AD2640" s="45" t="str">
        <f>IF(COUNTIF($A2640:$AC2640,"n")&gt;0,"",IF(SUM($A2640:$AC2640)=COUNTA(Search!$C$4:$C$8,Search!$F$4:$F$8,Search!$I$4:$I$6,Search!$I$8,Search!$L$4:$L$8,Search!$O$4:$O$8,Search!$R$4:$R$7,Search!$U$4:$U$7)-COUNTIF(Search!$C$4:$U$7,"n"),1+LARGE($AD$1:AD2639,1),""))</f>
        <v/>
      </c>
      <c r="AE2640" s="45" t="str">
        <f t="shared" si="130"/>
        <v/>
      </c>
      <c r="AF2640" s="45" t="str">
        <f>IF(AD2640="","",COUNTIF($AE$1:$AE2639,$AE2640)+RANK($AE2640,$AE$2:$AE$10540,1))</f>
        <v/>
      </c>
      <c r="AG2640" s="45" t="str">
        <f t="shared" si="131"/>
        <v/>
      </c>
      <c r="AH2640" s="45" t="str">
        <f>IF($AD2640="","",COUNTIF($AG$1:$AG2639,$AG2640)+RANK($AG2640,$AG$1:$AG$10539,0))</f>
        <v/>
      </c>
      <c r="AI2640" s="10" t="str">
        <f t="shared" si="132"/>
        <v>2015-16 Upper Deck Canvas #207 Andrew Ladd WPG    /   $2.5</v>
      </c>
      <c r="AJ2640" s="11">
        <v>2015</v>
      </c>
      <c r="AK2640" s="17">
        <v>16</v>
      </c>
      <c r="AL2640" s="12" t="s">
        <v>20</v>
      </c>
      <c r="AM2640" s="10">
        <v>207</v>
      </c>
      <c r="AN2640" s="12" t="s">
        <v>1742</v>
      </c>
      <c r="AO2640" s="9" t="s">
        <v>1908</v>
      </c>
      <c r="AP2640" s="9"/>
      <c r="AQ2640" s="9"/>
      <c r="AR2640" s="14" t="s">
        <v>2129</v>
      </c>
      <c r="AS2640" s="9"/>
      <c r="AT2640" s="9"/>
      <c r="AU2640" s="9"/>
      <c r="AV2640" s="13"/>
      <c r="AW2640" s="13"/>
      <c r="AX2640" s="9"/>
      <c r="AY2640" s="9"/>
      <c r="AZ2640" s="9"/>
      <c r="BA2640" s="33">
        <v>2.5</v>
      </c>
      <c r="BB2640" s="33"/>
      <c r="BC2640" s="36">
        <v>42860</v>
      </c>
      <c r="BD2640" s="12" t="s">
        <v>1772</v>
      </c>
    </row>
    <row r="2641" spans="1:56" s="12" customFormat="1" x14ac:dyDescent="0.2">
      <c r="A2641" s="9" t="str">
        <f>IF(Search!$C$5="","",IF(COUNTA(Inventory!$AP2641)=1,1,""))</f>
        <v/>
      </c>
      <c r="B2641" s="9" t="str">
        <f>IF(Search!$C$4="","",IF(ISNUMBER(SEARCH(Search!$C$4,$AR2641))=TRUE,1,""))</f>
        <v/>
      </c>
      <c r="C2641" s="9" t="str">
        <f>IF(Search!$C$6="x",IF(COUNTA($AQ2641)=1,1,"N"),IF(COUNTA($AQ2641)=1,"N",""))</f>
        <v/>
      </c>
      <c r="D2641" s="9" t="str">
        <f>IF(Search!$O$8="","",IF(ISNUMBER(SEARCH(Search!$O$8,$BD2641))=TRUE,1,""))</f>
        <v/>
      </c>
      <c r="E2641" s="9" t="str">
        <f>IF(Search!$C$7="","",IF(ISNUMBER(SEARCH(Search!$C$7,$AN2641))=TRUE,1,""))</f>
        <v/>
      </c>
      <c r="F2641" s="9" t="str">
        <f>IF(Search!$C$8="","",IF(ISNUMBER(SEARCH(Search!$C$8,$AO2641))=TRUE,1,""))</f>
        <v/>
      </c>
      <c r="G2641" s="9" t="str">
        <f>IF(Search!$F$4="","",IF(Inventory!$AJ2641&lt;Search!$F$4,"",1))</f>
        <v/>
      </c>
      <c r="H2641" s="9" t="str">
        <f>IF(Search!$F$5="","",IF(Inventory!$AJ2641&gt;Search!$F$5,"",1))</f>
        <v/>
      </c>
      <c r="I2641" s="9" t="str">
        <f>IF(Search!$F$7="","",IF(Search!$F$8="",IF(ISNUMBER(SEARCH(Search!$F$7,$AL2641))=TRUE,1,""),""))</f>
        <v/>
      </c>
      <c r="J2641" s="9" t="str">
        <f>IF($AL2641=Search!$F$8,1,"")</f>
        <v/>
      </c>
      <c r="K2641" s="9" t="str">
        <f>IF(Search!$I$4="","",IF(COUNTA($AS2641)=1,IF(Search!$I$4="N","N",1),""))</f>
        <v/>
      </c>
      <c r="L2641" s="9" t="str">
        <f>IF(Search!$I$5="","",IF($AS2641="RC",1,""))</f>
        <v/>
      </c>
      <c r="M2641" s="9" t="str">
        <f>IF(Search!$I$6="","",IF($AS2641="RCP",1,""))</f>
        <v/>
      </c>
      <c r="N2641" s="9" t="str">
        <f>IF(Search!$I$8="","",IF(COUNTA($AT2641)=1,IF(Search!$I$8="N","N",1),""))</f>
        <v/>
      </c>
      <c r="O2641" s="9" t="str">
        <f>IF(Search!$L$4="","",IF(COUNTA($AU2641)=1,IF(Search!$L$4="N","N",1),""))</f>
        <v/>
      </c>
      <c r="P2641" s="9" t="str">
        <f>IF(Search!$L$5="","",IF(ISNUMBER(SEARCH("Jersey",$AU2641))=TRUE,IF(Search!$L$5="N","N",1),""))</f>
        <v/>
      </c>
      <c r="Q2641" s="9" t="str">
        <f>IF(Search!$L$6="","",IF(ISNUMBER(SEARCH("Patch",$AU2641))=TRUE,IF(Search!$L$6="N","N",1),""))</f>
        <v/>
      </c>
      <c r="R2641" s="9" t="str">
        <f>IF(Search!$L$7="","",IF(ISNUMBER(SEARCH("Shield",$AU2641))=TRUE,IF(Search!$L$7="N","N",1),""))</f>
        <v/>
      </c>
      <c r="S2641" s="9" t="str">
        <f>IF(Search!$L$8="","",IF(ISNUMBER(SEARCH("Stick",$AU2641))=TRUE,IF(Search!$L$8="N","N",1),""))</f>
        <v/>
      </c>
      <c r="T2641" s="9" t="str">
        <f>IF(Search!$O$4="","",IF(COUNTA($AW2641)=1,IF(Search!$O$4="N","N",1),""))</f>
        <v/>
      </c>
      <c r="U2641" s="9" t="str">
        <f>IF(Search!$O$5="","",IF($AW2641="","",IF($AW2641&lt;Search!$O$5,"",1)))</f>
        <v/>
      </c>
      <c r="V2641" s="9" t="str">
        <f>IF(Search!$O$6="","",IF($AW2641="","",IF($AW2641&gt;Search!$O$6,"",1)))</f>
        <v/>
      </c>
      <c r="W2641" s="9" t="str">
        <f>IF(Search!$U$4="","",IF($AX2641="","",1))</f>
        <v/>
      </c>
      <c r="X2641" s="9" t="str">
        <f>IF(Search!$U$5="","",IF(ISNUMBER(SEARCH(Search!$U$5,$AX2641))=TRUE,IF(Search!$U$5="N","N",1),""))</f>
        <v/>
      </c>
      <c r="Y2641" s="9" t="str">
        <f>IF(Search!$U$6="","",IF($AY2641&lt;Search!$U$6,"",1))</f>
        <v/>
      </c>
      <c r="Z2641" s="9" t="str">
        <f>IF(Search!$R$4="","",IF(Inventory!$BA2641&lt;Search!$R$4,"",1))</f>
        <v/>
      </c>
      <c r="AA2641" s="9" t="str">
        <f>IF(Search!$R$5="","",IF($BA2641&gt;Search!$R$5,"",1))</f>
        <v/>
      </c>
      <c r="AB2641" s="9" t="str">
        <f>IF(Search!$R$6="","",IF($BB2641&lt;Search!$R$6,"",1))</f>
        <v/>
      </c>
      <c r="AC2641" s="9" t="str">
        <f>IF(Search!$R$7="","",IF($BB2641&lt;Search!$R$7,"",1))</f>
        <v/>
      </c>
      <c r="AD2641" s="45" t="str">
        <f>IF(COUNTIF($A2641:$AC2641,"n")&gt;0,"",IF(SUM($A2641:$AC2641)=COUNTA(Search!$C$4:$C$8,Search!$F$4:$F$8,Search!$I$4:$I$6,Search!$I$8,Search!$L$4:$L$8,Search!$O$4:$O$8,Search!$R$4:$R$7,Search!$U$4:$U$7)-COUNTIF(Search!$C$4:$U$7,"n"),1+LARGE($AD$1:AD2640,1),""))</f>
        <v/>
      </c>
      <c r="AE2641" s="45" t="str">
        <f t="shared" si="130"/>
        <v/>
      </c>
      <c r="AF2641" s="45" t="str">
        <f>IF(AD2641="","",COUNTIF($AE$1:$AE2640,$AE2641)+RANK($AE2641,$AE$2:$AE$10540,1))</f>
        <v/>
      </c>
      <c r="AG2641" s="45" t="str">
        <f t="shared" si="131"/>
        <v/>
      </c>
      <c r="AH2641" s="45" t="str">
        <f>IF($AD2641="","",COUNTIF($AG$1:$AG2640,$AG2641)+RANK($AG2641,$AG$1:$AG$10539,0))</f>
        <v/>
      </c>
      <c r="AI2641" s="10" t="str">
        <f t="shared" si="132"/>
        <v>2015-16 Upper Deck Canvas #208 Bryan Little WPG    /   $2</v>
      </c>
      <c r="AJ2641" s="11">
        <v>2015</v>
      </c>
      <c r="AK2641" s="17">
        <v>16</v>
      </c>
      <c r="AL2641" s="12" t="s">
        <v>20</v>
      </c>
      <c r="AM2641" s="10">
        <v>208</v>
      </c>
      <c r="AN2641" s="12" t="s">
        <v>684</v>
      </c>
      <c r="AO2641" s="9" t="s">
        <v>1908</v>
      </c>
      <c r="AP2641" s="9"/>
      <c r="AQ2641" s="9"/>
      <c r="AR2641" s="14" t="s">
        <v>2129</v>
      </c>
      <c r="AS2641" s="9"/>
      <c r="AT2641" s="9"/>
      <c r="AU2641" s="9"/>
      <c r="AV2641" s="13"/>
      <c r="AW2641" s="13"/>
      <c r="AX2641" s="9"/>
      <c r="AY2641" s="9"/>
      <c r="AZ2641" s="9"/>
      <c r="BA2641" s="33">
        <v>2</v>
      </c>
      <c r="BB2641" s="33"/>
      <c r="BC2641" s="36">
        <v>42860</v>
      </c>
      <c r="BD2641" s="12" t="s">
        <v>1772</v>
      </c>
    </row>
    <row r="2642" spans="1:56" s="12" customFormat="1" x14ac:dyDescent="0.2">
      <c r="A2642" s="9" t="str">
        <f>IF(Search!$C$5="","",IF(COUNTA(Inventory!$AP2642)=1,1,""))</f>
        <v/>
      </c>
      <c r="B2642" s="9" t="str">
        <f>IF(Search!$C$4="","",IF(ISNUMBER(SEARCH(Search!$C$4,$AR2642))=TRUE,1,""))</f>
        <v/>
      </c>
      <c r="C2642" s="9" t="str">
        <f>IF(Search!$C$6="x",IF(COUNTA($AQ2642)=1,1,"N"),IF(COUNTA($AQ2642)=1,"N",""))</f>
        <v/>
      </c>
      <c r="D2642" s="9" t="str">
        <f>IF(Search!$O$8="","",IF(ISNUMBER(SEARCH(Search!$O$8,$BD2642))=TRUE,1,""))</f>
        <v/>
      </c>
      <c r="E2642" s="9" t="str">
        <f>IF(Search!$C$7="","",IF(ISNUMBER(SEARCH(Search!$C$7,$AN2642))=TRUE,1,""))</f>
        <v/>
      </c>
      <c r="F2642" s="9" t="str">
        <f>IF(Search!$C$8="","",IF(ISNUMBER(SEARCH(Search!$C$8,$AO2642))=TRUE,1,""))</f>
        <v/>
      </c>
      <c r="G2642" s="9" t="str">
        <f>IF(Search!$F$4="","",IF(Inventory!$AJ2642&lt;Search!$F$4,"",1))</f>
        <v/>
      </c>
      <c r="H2642" s="9" t="str">
        <f>IF(Search!$F$5="","",IF(Inventory!$AJ2642&gt;Search!$F$5,"",1))</f>
        <v/>
      </c>
      <c r="I2642" s="9" t="str">
        <f>IF(Search!$F$7="","",IF(Search!$F$8="",IF(ISNUMBER(SEARCH(Search!$F$7,$AL2642))=TRUE,1,""),""))</f>
        <v/>
      </c>
      <c r="J2642" s="9" t="str">
        <f>IF($AL2642=Search!$F$8,1,"")</f>
        <v/>
      </c>
      <c r="K2642" s="9" t="str">
        <f>IF(Search!$I$4="","",IF(COUNTA($AS2642)=1,IF(Search!$I$4="N","N",1),""))</f>
        <v/>
      </c>
      <c r="L2642" s="9" t="str">
        <f>IF(Search!$I$5="","",IF($AS2642="RC",1,""))</f>
        <v/>
      </c>
      <c r="M2642" s="9" t="str">
        <f>IF(Search!$I$6="","",IF($AS2642="RCP",1,""))</f>
        <v/>
      </c>
      <c r="N2642" s="9" t="str">
        <f>IF(Search!$I$8="","",IF(COUNTA($AT2642)=1,IF(Search!$I$8="N","N",1),""))</f>
        <v/>
      </c>
      <c r="O2642" s="9" t="str">
        <f>IF(Search!$L$4="","",IF(COUNTA($AU2642)=1,IF(Search!$L$4="N","N",1),""))</f>
        <v/>
      </c>
      <c r="P2642" s="9" t="str">
        <f>IF(Search!$L$5="","",IF(ISNUMBER(SEARCH("Jersey",$AU2642))=TRUE,IF(Search!$L$5="N","N",1),""))</f>
        <v/>
      </c>
      <c r="Q2642" s="9" t="str">
        <f>IF(Search!$L$6="","",IF(ISNUMBER(SEARCH("Patch",$AU2642))=TRUE,IF(Search!$L$6="N","N",1),""))</f>
        <v/>
      </c>
      <c r="R2642" s="9" t="str">
        <f>IF(Search!$L$7="","",IF(ISNUMBER(SEARCH("Shield",$AU2642))=TRUE,IF(Search!$L$7="N","N",1),""))</f>
        <v/>
      </c>
      <c r="S2642" s="9" t="str">
        <f>IF(Search!$L$8="","",IF(ISNUMBER(SEARCH("Stick",$AU2642))=TRUE,IF(Search!$L$8="N","N",1),""))</f>
        <v/>
      </c>
      <c r="T2642" s="9" t="str">
        <f>IF(Search!$O$4="","",IF(COUNTA($AW2642)=1,IF(Search!$O$4="N","N",1),""))</f>
        <v/>
      </c>
      <c r="U2642" s="9" t="str">
        <f>IF(Search!$O$5="","",IF($AW2642="","",IF($AW2642&lt;Search!$O$5,"",1)))</f>
        <v/>
      </c>
      <c r="V2642" s="9" t="str">
        <f>IF(Search!$O$6="","",IF($AW2642="","",IF($AW2642&gt;Search!$O$6,"",1)))</f>
        <v/>
      </c>
      <c r="W2642" s="9" t="str">
        <f>IF(Search!$U$4="","",IF($AX2642="","",1))</f>
        <v/>
      </c>
      <c r="X2642" s="9" t="str">
        <f>IF(Search!$U$5="","",IF(ISNUMBER(SEARCH(Search!$U$5,$AX2642))=TRUE,IF(Search!$U$5="N","N",1),""))</f>
        <v/>
      </c>
      <c r="Y2642" s="9" t="str">
        <f>IF(Search!$U$6="","",IF($AY2642&lt;Search!$U$6,"",1))</f>
        <v/>
      </c>
      <c r="Z2642" s="9" t="str">
        <f>IF(Search!$R$4="","",IF(Inventory!$BA2642&lt;Search!$R$4,"",1))</f>
        <v/>
      </c>
      <c r="AA2642" s="9" t="str">
        <f>IF(Search!$R$5="","",IF($BA2642&gt;Search!$R$5,"",1))</f>
        <v/>
      </c>
      <c r="AB2642" s="9" t="str">
        <f>IF(Search!$R$6="","",IF($BB2642&lt;Search!$R$6,"",1))</f>
        <v/>
      </c>
      <c r="AC2642" s="9" t="str">
        <f>IF(Search!$R$7="","",IF($BB2642&lt;Search!$R$7,"",1))</f>
        <v/>
      </c>
      <c r="AD2642" s="45" t="str">
        <f>IF(COUNTIF($A2642:$AC2642,"n")&gt;0,"",IF(SUM($A2642:$AC2642)=COUNTA(Search!$C$4:$C$8,Search!$F$4:$F$8,Search!$I$4:$I$6,Search!$I$8,Search!$L$4:$L$8,Search!$O$4:$O$8,Search!$R$4:$R$7,Search!$U$4:$U$7)-COUNTIF(Search!$C$4:$U$7,"n"),1+LARGE($AD$1:AD2641,1),""))</f>
        <v/>
      </c>
      <c r="AE2642" s="45" t="str">
        <f t="shared" si="130"/>
        <v/>
      </c>
      <c r="AF2642" s="45" t="str">
        <f>IF(AD2642="","",COUNTIF($AE$1:$AE2641,$AE2642)+RANK($AE2642,$AE$2:$AE$10540,1))</f>
        <v/>
      </c>
      <c r="AG2642" s="45" t="str">
        <f t="shared" si="131"/>
        <v/>
      </c>
      <c r="AH2642" s="45" t="str">
        <f>IF($AD2642="","",COUNTIF($AG$1:$AG2641,$AG2642)+RANK($AG2642,$AG$1:$AG$10539,0))</f>
        <v/>
      </c>
      <c r="AI2642" s="10" t="str">
        <f t="shared" si="132"/>
        <v>2015-16 Upper Deck Canvas #209 Dustin Byfuglien WPG    /   $2</v>
      </c>
      <c r="AJ2642" s="11">
        <v>2015</v>
      </c>
      <c r="AK2642" s="17">
        <v>16</v>
      </c>
      <c r="AL2642" s="12" t="s">
        <v>20</v>
      </c>
      <c r="AM2642" s="10">
        <v>209</v>
      </c>
      <c r="AN2642" s="12" t="s">
        <v>29</v>
      </c>
      <c r="AO2642" s="9" t="s">
        <v>1908</v>
      </c>
      <c r="AP2642" s="9"/>
      <c r="AQ2642" s="9"/>
      <c r="AR2642" s="14" t="s">
        <v>2129</v>
      </c>
      <c r="AS2642" s="9"/>
      <c r="AT2642" s="9"/>
      <c r="AU2642" s="9"/>
      <c r="AV2642" s="13"/>
      <c r="AW2642" s="13"/>
      <c r="AX2642" s="9"/>
      <c r="AY2642" s="9"/>
      <c r="AZ2642" s="9"/>
      <c r="BA2642" s="33">
        <v>2</v>
      </c>
      <c r="BB2642" s="33"/>
      <c r="BC2642" s="36">
        <v>42860</v>
      </c>
      <c r="BD2642" s="12" t="s">
        <v>1772</v>
      </c>
    </row>
    <row r="2643" spans="1:56" s="12" customFormat="1" x14ac:dyDescent="0.2">
      <c r="A2643" s="9" t="str">
        <f>IF(Search!$C$5="","",IF(COUNTA(Inventory!$AP2643)=1,1,""))</f>
        <v/>
      </c>
      <c r="B2643" s="9" t="str">
        <f>IF(Search!$C$4="","",IF(ISNUMBER(SEARCH(Search!$C$4,$AR2643))=TRUE,1,""))</f>
        <v/>
      </c>
      <c r="C2643" s="9" t="str">
        <f>IF(Search!$C$6="x",IF(COUNTA($AQ2643)=1,1,"N"),IF(COUNTA($AQ2643)=1,"N",""))</f>
        <v/>
      </c>
      <c r="D2643" s="9" t="str">
        <f>IF(Search!$O$8="","",IF(ISNUMBER(SEARCH(Search!$O$8,$BD2643))=TRUE,1,""))</f>
        <v/>
      </c>
      <c r="E2643" s="9" t="str">
        <f>IF(Search!$C$7="","",IF(ISNUMBER(SEARCH(Search!$C$7,$AN2643))=TRUE,1,""))</f>
        <v/>
      </c>
      <c r="F2643" s="9" t="str">
        <f>IF(Search!$C$8="","",IF(ISNUMBER(SEARCH(Search!$C$8,$AO2643))=TRUE,1,""))</f>
        <v/>
      </c>
      <c r="G2643" s="9" t="str">
        <f>IF(Search!$F$4="","",IF(Inventory!$AJ2643&lt;Search!$F$4,"",1))</f>
        <v/>
      </c>
      <c r="H2643" s="9" t="str">
        <f>IF(Search!$F$5="","",IF(Inventory!$AJ2643&gt;Search!$F$5,"",1))</f>
        <v/>
      </c>
      <c r="I2643" s="9" t="str">
        <f>IF(Search!$F$7="","",IF(Search!$F$8="",IF(ISNUMBER(SEARCH(Search!$F$7,$AL2643))=TRUE,1,""),""))</f>
        <v/>
      </c>
      <c r="J2643" s="9" t="str">
        <f>IF($AL2643=Search!$F$8,1,"")</f>
        <v/>
      </c>
      <c r="K2643" s="9" t="str">
        <f>IF(Search!$I$4="","",IF(COUNTA($AS2643)=1,IF(Search!$I$4="N","N",1),""))</f>
        <v/>
      </c>
      <c r="L2643" s="9" t="str">
        <f>IF(Search!$I$5="","",IF($AS2643="RC",1,""))</f>
        <v/>
      </c>
      <c r="M2643" s="9" t="str">
        <f>IF(Search!$I$6="","",IF($AS2643="RCP",1,""))</f>
        <v/>
      </c>
      <c r="N2643" s="9" t="str">
        <f>IF(Search!$I$8="","",IF(COUNTA($AT2643)=1,IF(Search!$I$8="N","N",1),""))</f>
        <v/>
      </c>
      <c r="O2643" s="9" t="str">
        <f>IF(Search!$L$4="","",IF(COUNTA($AU2643)=1,IF(Search!$L$4="N","N",1),""))</f>
        <v/>
      </c>
      <c r="P2643" s="9" t="str">
        <f>IF(Search!$L$5="","",IF(ISNUMBER(SEARCH("Jersey",$AU2643))=TRUE,IF(Search!$L$5="N","N",1),""))</f>
        <v/>
      </c>
      <c r="Q2643" s="9" t="str">
        <f>IF(Search!$L$6="","",IF(ISNUMBER(SEARCH("Patch",$AU2643))=TRUE,IF(Search!$L$6="N","N",1),""))</f>
        <v/>
      </c>
      <c r="R2643" s="9" t="str">
        <f>IF(Search!$L$7="","",IF(ISNUMBER(SEARCH("Shield",$AU2643))=TRUE,IF(Search!$L$7="N","N",1),""))</f>
        <v/>
      </c>
      <c r="S2643" s="9" t="str">
        <f>IF(Search!$L$8="","",IF(ISNUMBER(SEARCH("Stick",$AU2643))=TRUE,IF(Search!$L$8="N","N",1),""))</f>
        <v/>
      </c>
      <c r="T2643" s="9" t="str">
        <f>IF(Search!$O$4="","",IF(COUNTA($AW2643)=1,IF(Search!$O$4="N","N",1),""))</f>
        <v/>
      </c>
      <c r="U2643" s="9" t="str">
        <f>IF(Search!$O$5="","",IF($AW2643="","",IF($AW2643&lt;Search!$O$5,"",1)))</f>
        <v/>
      </c>
      <c r="V2643" s="9" t="str">
        <f>IF(Search!$O$6="","",IF($AW2643="","",IF($AW2643&gt;Search!$O$6,"",1)))</f>
        <v/>
      </c>
      <c r="W2643" s="9" t="str">
        <f>IF(Search!$U$4="","",IF($AX2643="","",1))</f>
        <v/>
      </c>
      <c r="X2643" s="9" t="str">
        <f>IF(Search!$U$5="","",IF(ISNUMBER(SEARCH(Search!$U$5,$AX2643))=TRUE,IF(Search!$U$5="N","N",1),""))</f>
        <v/>
      </c>
      <c r="Y2643" s="9" t="str">
        <f>IF(Search!$U$6="","",IF($AY2643&lt;Search!$U$6,"",1))</f>
        <v/>
      </c>
      <c r="Z2643" s="9" t="str">
        <f>IF(Search!$R$4="","",IF(Inventory!$BA2643&lt;Search!$R$4,"",1))</f>
        <v/>
      </c>
      <c r="AA2643" s="9" t="str">
        <f>IF(Search!$R$5="","",IF($BA2643&gt;Search!$R$5,"",1))</f>
        <v/>
      </c>
      <c r="AB2643" s="9" t="str">
        <f>IF(Search!$R$6="","",IF($BB2643&lt;Search!$R$6,"",1))</f>
        <v/>
      </c>
      <c r="AC2643" s="9" t="str">
        <f>IF(Search!$R$7="","",IF($BB2643&lt;Search!$R$7,"",1))</f>
        <v/>
      </c>
      <c r="AD2643" s="45" t="str">
        <f>IF(COUNTIF($A2643:$AC2643,"n")&gt;0,"",IF(SUM($A2643:$AC2643)=COUNTA(Search!$C$4:$C$8,Search!$F$4:$F$8,Search!$I$4:$I$6,Search!$I$8,Search!$L$4:$L$8,Search!$O$4:$O$8,Search!$R$4:$R$7,Search!$U$4:$U$7)-COUNTIF(Search!$C$4:$U$7,"n"),1+LARGE($AD$1:AD2642,1),""))</f>
        <v/>
      </c>
      <c r="AE2643" s="45" t="str">
        <f t="shared" si="130"/>
        <v/>
      </c>
      <c r="AF2643" s="45" t="str">
        <f>IF(AD2643="","",COUNTIF($AE$1:$AE2642,$AE2643)+RANK($AE2643,$AE$2:$AE$10540,1))</f>
        <v/>
      </c>
      <c r="AG2643" s="45" t="str">
        <f t="shared" si="131"/>
        <v/>
      </c>
      <c r="AH2643" s="45" t="str">
        <f>IF($AD2643="","",COUNTIF($AG$1:$AG2642,$AG2643)+RANK($AG2643,$AG$1:$AG$10539,0))</f>
        <v/>
      </c>
      <c r="AI2643" s="10" t="str">
        <f t="shared" si="132"/>
        <v>2015-16 Upper Deck Canvas #210 P.K. Subban/Patrick Kane MTL/CHI    /   $2.5</v>
      </c>
      <c r="AJ2643" s="11">
        <v>2015</v>
      </c>
      <c r="AK2643" s="17">
        <v>16</v>
      </c>
      <c r="AL2643" s="12" t="s">
        <v>20</v>
      </c>
      <c r="AM2643" s="10">
        <v>210</v>
      </c>
      <c r="AN2643" s="12" t="s">
        <v>1743</v>
      </c>
      <c r="AO2643" s="9" t="s">
        <v>2141</v>
      </c>
      <c r="AP2643" s="9"/>
      <c r="AQ2643" s="9"/>
      <c r="AR2643" s="14" t="s">
        <v>2129</v>
      </c>
      <c r="AS2643" s="9"/>
      <c r="AT2643" s="9"/>
      <c r="AU2643" s="9"/>
      <c r="AV2643" s="13"/>
      <c r="AW2643" s="13"/>
      <c r="AX2643" s="9"/>
      <c r="AY2643" s="9"/>
      <c r="AZ2643" s="9"/>
      <c r="BA2643" s="33">
        <v>2.5</v>
      </c>
      <c r="BB2643" s="33"/>
      <c r="BC2643" s="36">
        <v>42860</v>
      </c>
      <c r="BD2643" s="12" t="s">
        <v>1772</v>
      </c>
    </row>
    <row r="2644" spans="1:56" s="12" customFormat="1" x14ac:dyDescent="0.2">
      <c r="A2644" s="9" t="str">
        <f>IF(Search!$C$5="","",IF(COUNTA(Inventory!$AP2644)=1,1,""))</f>
        <v/>
      </c>
      <c r="B2644" s="9" t="str">
        <f>IF(Search!$C$4="","",IF(ISNUMBER(SEARCH(Search!$C$4,$AR2644))=TRUE,1,""))</f>
        <v/>
      </c>
      <c r="C2644" s="9" t="str">
        <f>IF(Search!$C$6="x",IF(COUNTA($AQ2644)=1,1,"N"),IF(COUNTA($AQ2644)=1,"N",""))</f>
        <v/>
      </c>
      <c r="D2644" s="9" t="str">
        <f>IF(Search!$O$8="","",IF(ISNUMBER(SEARCH(Search!$O$8,$BD2644))=TRUE,1,""))</f>
        <v/>
      </c>
      <c r="E2644" s="9" t="str">
        <f>IF(Search!$C$7="","",IF(ISNUMBER(SEARCH(Search!$C$7,$AN2644))=TRUE,1,""))</f>
        <v/>
      </c>
      <c r="F2644" s="9" t="str">
        <f>IF(Search!$C$8="","",IF(ISNUMBER(SEARCH(Search!$C$8,$AO2644))=TRUE,1,""))</f>
        <v/>
      </c>
      <c r="G2644" s="9" t="str">
        <f>IF(Search!$F$4="","",IF(Inventory!$AJ2644&lt;Search!$F$4,"",1))</f>
        <v/>
      </c>
      <c r="H2644" s="9" t="str">
        <f>IF(Search!$F$5="","",IF(Inventory!$AJ2644&gt;Search!$F$5,"",1))</f>
        <v/>
      </c>
      <c r="I2644" s="9" t="str">
        <f>IF(Search!$F$7="","",IF(Search!$F$8="",IF(ISNUMBER(SEARCH(Search!$F$7,$AL2644))=TRUE,1,""),""))</f>
        <v/>
      </c>
      <c r="J2644" s="9" t="str">
        <f>IF($AL2644=Search!$F$8,1,"")</f>
        <v/>
      </c>
      <c r="K2644" s="9" t="str">
        <f>IF(Search!$I$4="","",IF(COUNTA($AS2644)=1,IF(Search!$I$4="N","N",1),""))</f>
        <v/>
      </c>
      <c r="L2644" s="9" t="str">
        <f>IF(Search!$I$5="","",IF($AS2644="RC",1,""))</f>
        <v/>
      </c>
      <c r="M2644" s="9" t="str">
        <f>IF(Search!$I$6="","",IF($AS2644="RCP",1,""))</f>
        <v/>
      </c>
      <c r="N2644" s="9" t="str">
        <f>IF(Search!$I$8="","",IF(COUNTA($AT2644)=1,IF(Search!$I$8="N","N",1),""))</f>
        <v/>
      </c>
      <c r="O2644" s="9" t="str">
        <f>IF(Search!$L$4="","",IF(COUNTA($AU2644)=1,IF(Search!$L$4="N","N",1),""))</f>
        <v/>
      </c>
      <c r="P2644" s="9" t="str">
        <f>IF(Search!$L$5="","",IF(ISNUMBER(SEARCH("Jersey",$AU2644))=TRUE,IF(Search!$L$5="N","N",1),""))</f>
        <v/>
      </c>
      <c r="Q2644" s="9" t="str">
        <f>IF(Search!$L$6="","",IF(ISNUMBER(SEARCH("Patch",$AU2644))=TRUE,IF(Search!$L$6="N","N",1),""))</f>
        <v/>
      </c>
      <c r="R2644" s="9" t="str">
        <f>IF(Search!$L$7="","",IF(ISNUMBER(SEARCH("Shield",$AU2644))=TRUE,IF(Search!$L$7="N","N",1),""))</f>
        <v/>
      </c>
      <c r="S2644" s="9" t="str">
        <f>IF(Search!$L$8="","",IF(ISNUMBER(SEARCH("Stick",$AU2644))=TRUE,IF(Search!$L$8="N","N",1),""))</f>
        <v/>
      </c>
      <c r="T2644" s="9" t="str">
        <f>IF(Search!$O$4="","",IF(COUNTA($AW2644)=1,IF(Search!$O$4="N","N",1),""))</f>
        <v/>
      </c>
      <c r="U2644" s="9" t="str">
        <f>IF(Search!$O$5="","",IF($AW2644="","",IF($AW2644&lt;Search!$O$5,"",1)))</f>
        <v/>
      </c>
      <c r="V2644" s="9" t="str">
        <f>IF(Search!$O$6="","",IF($AW2644="","",IF($AW2644&gt;Search!$O$6,"",1)))</f>
        <v/>
      </c>
      <c r="W2644" s="9" t="str">
        <f>IF(Search!$U$4="","",IF($AX2644="","",1))</f>
        <v/>
      </c>
      <c r="X2644" s="9" t="str">
        <f>IF(Search!$U$5="","",IF(ISNUMBER(SEARCH(Search!$U$5,$AX2644))=TRUE,IF(Search!$U$5="N","N",1),""))</f>
        <v/>
      </c>
      <c r="Y2644" s="9" t="str">
        <f>IF(Search!$U$6="","",IF($AY2644&lt;Search!$U$6,"",1))</f>
        <v/>
      </c>
      <c r="Z2644" s="9" t="str">
        <f>IF(Search!$R$4="","",IF(Inventory!$BA2644&lt;Search!$R$4,"",1))</f>
        <v/>
      </c>
      <c r="AA2644" s="9" t="str">
        <f>IF(Search!$R$5="","",IF($BA2644&gt;Search!$R$5,"",1))</f>
        <v/>
      </c>
      <c r="AB2644" s="9" t="str">
        <f>IF(Search!$R$6="","",IF($BB2644&lt;Search!$R$6,"",1))</f>
        <v/>
      </c>
      <c r="AC2644" s="9" t="str">
        <f>IF(Search!$R$7="","",IF($BB2644&lt;Search!$R$7,"",1))</f>
        <v/>
      </c>
      <c r="AD2644" s="45" t="str">
        <f>IF(COUNTIF($A2644:$AC2644,"n")&gt;0,"",IF(SUM($A2644:$AC2644)=COUNTA(Search!$C$4:$C$8,Search!$F$4:$F$8,Search!$I$4:$I$6,Search!$I$8,Search!$L$4:$L$8,Search!$O$4:$O$8,Search!$R$4:$R$7,Search!$U$4:$U$7)-COUNTIF(Search!$C$4:$U$7,"n"),1+LARGE($AD$1:AD2643,1),""))</f>
        <v/>
      </c>
      <c r="AE2644" s="45" t="str">
        <f t="shared" si="130"/>
        <v/>
      </c>
      <c r="AF2644" s="45" t="str">
        <f>IF(AD2644="","",COUNTIF($AE$1:$AE2643,$AE2644)+RANK($AE2644,$AE$2:$AE$10540,1))</f>
        <v/>
      </c>
      <c r="AG2644" s="45" t="str">
        <f t="shared" si="131"/>
        <v/>
      </c>
      <c r="AH2644" s="45" t="str">
        <f>IF($AD2644="","",COUNTIF($AG$1:$AG2643,$AG2644)+RANK($AG2644,$AG$1:$AG$10539,0))</f>
        <v/>
      </c>
      <c r="AI2644" s="10" t="str">
        <f t="shared" si="132"/>
        <v>2015-16 Upper Deck Canvas #219 Juuse Saros YG NAS RCP   /   $10</v>
      </c>
      <c r="AJ2644" s="11">
        <v>2015</v>
      </c>
      <c r="AK2644" s="17">
        <v>16</v>
      </c>
      <c r="AL2644" s="12" t="s">
        <v>20</v>
      </c>
      <c r="AM2644" s="10">
        <v>219</v>
      </c>
      <c r="AN2644" s="12" t="s">
        <v>2054</v>
      </c>
      <c r="AO2644" s="9" t="s">
        <v>1948</v>
      </c>
      <c r="AP2644" s="9"/>
      <c r="AQ2644" s="9"/>
      <c r="AR2644" s="14" t="s">
        <v>2129</v>
      </c>
      <c r="AS2644" s="9" t="s">
        <v>1944</v>
      </c>
      <c r="AT2644" s="9"/>
      <c r="AU2644" s="9"/>
      <c r="AV2644" s="13"/>
      <c r="AW2644" s="13"/>
      <c r="AX2644" s="9"/>
      <c r="AY2644" s="9"/>
      <c r="AZ2644" s="9"/>
      <c r="BA2644" s="33">
        <v>10</v>
      </c>
      <c r="BB2644" s="33"/>
      <c r="BC2644" s="36">
        <v>42860</v>
      </c>
      <c r="BD2644" s="12" t="s">
        <v>1771</v>
      </c>
    </row>
    <row r="2645" spans="1:56" s="12" customFormat="1" x14ac:dyDescent="0.2">
      <c r="A2645" s="9" t="str">
        <f>IF(Search!$C$5="","",IF(COUNTA(Inventory!$AP2645)=1,1,""))</f>
        <v/>
      </c>
      <c r="B2645" s="9" t="str">
        <f>IF(Search!$C$4="","",IF(ISNUMBER(SEARCH(Search!$C$4,$AR2645))=TRUE,1,""))</f>
        <v/>
      </c>
      <c r="C2645" s="9" t="str">
        <f>IF(Search!$C$6="x",IF(COUNTA($AQ2645)=1,1,"N"),IF(COUNTA($AQ2645)=1,"N",""))</f>
        <v/>
      </c>
      <c r="D2645" s="9" t="str">
        <f>IF(Search!$O$8="","",IF(ISNUMBER(SEARCH(Search!$O$8,$BD2645))=TRUE,1,""))</f>
        <v/>
      </c>
      <c r="E2645" s="9" t="str">
        <f>IF(Search!$C$7="","",IF(ISNUMBER(SEARCH(Search!$C$7,$AN2645))=TRUE,1,""))</f>
        <v/>
      </c>
      <c r="F2645" s="9" t="str">
        <f>IF(Search!$C$8="","",IF(ISNUMBER(SEARCH(Search!$C$8,$AO2645))=TRUE,1,""))</f>
        <v/>
      </c>
      <c r="G2645" s="9" t="str">
        <f>IF(Search!$F$4="","",IF(Inventory!$AJ2645&lt;Search!$F$4,"",1))</f>
        <v/>
      </c>
      <c r="H2645" s="9" t="str">
        <f>IF(Search!$F$5="","",IF(Inventory!$AJ2645&gt;Search!$F$5,"",1))</f>
        <v/>
      </c>
      <c r="I2645" s="9" t="str">
        <f>IF(Search!$F$7="","",IF(Search!$F$8="",IF(ISNUMBER(SEARCH(Search!$F$7,$AL2645))=TRUE,1,""),""))</f>
        <v/>
      </c>
      <c r="J2645" s="9" t="str">
        <f>IF($AL2645=Search!$F$8,1,"")</f>
        <v/>
      </c>
      <c r="K2645" s="9" t="str">
        <f>IF(Search!$I$4="","",IF(COUNTA($AS2645)=1,IF(Search!$I$4="N","N",1),""))</f>
        <v/>
      </c>
      <c r="L2645" s="9" t="str">
        <f>IF(Search!$I$5="","",IF($AS2645="RC",1,""))</f>
        <v/>
      </c>
      <c r="M2645" s="9" t="str">
        <f>IF(Search!$I$6="","",IF($AS2645="RCP",1,""))</f>
        <v/>
      </c>
      <c r="N2645" s="9" t="str">
        <f>IF(Search!$I$8="","",IF(COUNTA($AT2645)=1,IF(Search!$I$8="N","N",1),""))</f>
        <v/>
      </c>
      <c r="O2645" s="9" t="str">
        <f>IF(Search!$L$4="","",IF(COUNTA($AU2645)=1,IF(Search!$L$4="N","N",1),""))</f>
        <v/>
      </c>
      <c r="P2645" s="9" t="str">
        <f>IF(Search!$L$5="","",IF(ISNUMBER(SEARCH("Jersey",$AU2645))=TRUE,IF(Search!$L$5="N","N",1),""))</f>
        <v/>
      </c>
      <c r="Q2645" s="9" t="str">
        <f>IF(Search!$L$6="","",IF(ISNUMBER(SEARCH("Patch",$AU2645))=TRUE,IF(Search!$L$6="N","N",1),""))</f>
        <v/>
      </c>
      <c r="R2645" s="9" t="str">
        <f>IF(Search!$L$7="","",IF(ISNUMBER(SEARCH("Shield",$AU2645))=TRUE,IF(Search!$L$7="N","N",1),""))</f>
        <v/>
      </c>
      <c r="S2645" s="9" t="str">
        <f>IF(Search!$L$8="","",IF(ISNUMBER(SEARCH("Stick",$AU2645))=TRUE,IF(Search!$L$8="N","N",1),""))</f>
        <v/>
      </c>
      <c r="T2645" s="9" t="str">
        <f>IF(Search!$O$4="","",IF(COUNTA($AW2645)=1,IF(Search!$O$4="N","N",1),""))</f>
        <v/>
      </c>
      <c r="U2645" s="9" t="str">
        <f>IF(Search!$O$5="","",IF($AW2645="","",IF($AW2645&lt;Search!$O$5,"",1)))</f>
        <v/>
      </c>
      <c r="V2645" s="9" t="str">
        <f>IF(Search!$O$6="","",IF($AW2645="","",IF($AW2645&gt;Search!$O$6,"",1)))</f>
        <v/>
      </c>
      <c r="W2645" s="9" t="str">
        <f>IF(Search!$U$4="","",IF($AX2645="","",1))</f>
        <v/>
      </c>
      <c r="X2645" s="9" t="str">
        <f>IF(Search!$U$5="","",IF(ISNUMBER(SEARCH(Search!$U$5,$AX2645))=TRUE,IF(Search!$U$5="N","N",1),""))</f>
        <v/>
      </c>
      <c r="Y2645" s="9" t="str">
        <f>IF(Search!$U$6="","",IF($AY2645&lt;Search!$U$6,"",1))</f>
        <v/>
      </c>
      <c r="Z2645" s="9" t="str">
        <f>IF(Search!$R$4="","",IF(Inventory!$BA2645&lt;Search!$R$4,"",1))</f>
        <v/>
      </c>
      <c r="AA2645" s="9" t="str">
        <f>IF(Search!$R$5="","",IF($BA2645&gt;Search!$R$5,"",1))</f>
        <v/>
      </c>
      <c r="AB2645" s="9" t="str">
        <f>IF(Search!$R$6="","",IF($BB2645&lt;Search!$R$6,"",1))</f>
        <v/>
      </c>
      <c r="AC2645" s="9" t="str">
        <f>IF(Search!$R$7="","",IF($BB2645&lt;Search!$R$7,"",1))</f>
        <v/>
      </c>
      <c r="AD2645" s="45" t="str">
        <f>IF(COUNTIF($A2645:$AC2645,"n")&gt;0,"",IF(SUM($A2645:$AC2645)=COUNTA(Search!$C$4:$C$8,Search!$F$4:$F$8,Search!$I$4:$I$6,Search!$I$8,Search!$L$4:$L$8,Search!$O$4:$O$8,Search!$R$4:$R$7,Search!$U$4:$U$7)-COUNTIF(Search!$C$4:$U$7,"n"),1+LARGE($AD$1:AD2644,1),""))</f>
        <v/>
      </c>
      <c r="AE2645" s="45" t="str">
        <f t="shared" si="130"/>
        <v/>
      </c>
      <c r="AF2645" s="45" t="str">
        <f>IF(AD2645="","",COUNTIF($AE$1:$AE2644,$AE2645)+RANK($AE2645,$AE$2:$AE$10540,1))</f>
        <v/>
      </c>
      <c r="AG2645" s="45" t="str">
        <f t="shared" si="131"/>
        <v/>
      </c>
      <c r="AH2645" s="45" t="str">
        <f>IF($AD2645="","",COUNTIF($AG$1:$AG2644,$AG2645)+RANK($AG2645,$AG$1:$AG$10539,0))</f>
        <v/>
      </c>
      <c r="AI2645" s="10" t="str">
        <f t="shared" si="132"/>
        <v>2015-16 Upper Deck Canvas #224 Hunter Shinkaruk YG VAN RCP   /   $10</v>
      </c>
      <c r="AJ2645" s="11">
        <v>2015</v>
      </c>
      <c r="AK2645" s="17">
        <v>16</v>
      </c>
      <c r="AL2645" s="12" t="s">
        <v>20</v>
      </c>
      <c r="AM2645" s="10">
        <v>224</v>
      </c>
      <c r="AN2645" s="12" t="s">
        <v>2052</v>
      </c>
      <c r="AO2645" s="9" t="s">
        <v>1951</v>
      </c>
      <c r="AP2645" s="9"/>
      <c r="AQ2645" s="9"/>
      <c r="AR2645" s="14" t="s">
        <v>2129</v>
      </c>
      <c r="AS2645" s="9" t="s">
        <v>1944</v>
      </c>
      <c r="AT2645" s="9"/>
      <c r="AU2645" s="9"/>
      <c r="AV2645" s="13"/>
      <c r="AW2645" s="13"/>
      <c r="AX2645" s="9"/>
      <c r="AY2645" s="9"/>
      <c r="AZ2645" s="9"/>
      <c r="BA2645" s="33">
        <v>10</v>
      </c>
      <c r="BB2645" s="33"/>
      <c r="BC2645" s="36">
        <v>42860</v>
      </c>
      <c r="BD2645" s="12" t="s">
        <v>1771</v>
      </c>
    </row>
    <row r="2646" spans="1:56" s="12" customFormat="1" x14ac:dyDescent="0.2">
      <c r="A2646" s="9" t="str">
        <f>IF(Search!$C$5="","",IF(COUNTA(Inventory!$AP2646)=1,1,""))</f>
        <v/>
      </c>
      <c r="B2646" s="9" t="str">
        <f>IF(Search!$C$4="","",IF(ISNUMBER(SEARCH(Search!$C$4,$AR2646))=TRUE,1,""))</f>
        <v/>
      </c>
      <c r="C2646" s="9" t="str">
        <f>IF(Search!$C$6="x",IF(COUNTA($AQ2646)=1,1,"N"),IF(COUNTA($AQ2646)=1,"N",""))</f>
        <v/>
      </c>
      <c r="D2646" s="9" t="str">
        <f>IF(Search!$O$8="","",IF(ISNUMBER(SEARCH(Search!$O$8,$BD2646))=TRUE,1,""))</f>
        <v/>
      </c>
      <c r="E2646" s="9" t="str">
        <f>IF(Search!$C$7="","",IF(ISNUMBER(SEARCH(Search!$C$7,$AN2646))=TRUE,1,""))</f>
        <v/>
      </c>
      <c r="F2646" s="9" t="str">
        <f>IF(Search!$C$8="","",IF(ISNUMBER(SEARCH(Search!$C$8,$AO2646))=TRUE,1,""))</f>
        <v/>
      </c>
      <c r="G2646" s="9" t="str">
        <f>IF(Search!$F$4="","",IF(Inventory!$AJ2646&lt;Search!$F$4,"",1))</f>
        <v/>
      </c>
      <c r="H2646" s="9" t="str">
        <f>IF(Search!$F$5="","",IF(Inventory!$AJ2646&gt;Search!$F$5,"",1))</f>
        <v/>
      </c>
      <c r="I2646" s="9" t="str">
        <f>IF(Search!$F$7="","",IF(Search!$F$8="",IF(ISNUMBER(SEARCH(Search!$F$7,$AL2646))=TRUE,1,""),""))</f>
        <v/>
      </c>
      <c r="J2646" s="9" t="str">
        <f>IF($AL2646=Search!$F$8,1,"")</f>
        <v/>
      </c>
      <c r="K2646" s="9" t="str">
        <f>IF(Search!$I$4="","",IF(COUNTA($AS2646)=1,IF(Search!$I$4="N","N",1),""))</f>
        <v/>
      </c>
      <c r="L2646" s="9" t="str">
        <f>IF(Search!$I$5="","",IF($AS2646="RC",1,""))</f>
        <v/>
      </c>
      <c r="M2646" s="9" t="str">
        <f>IF(Search!$I$6="","",IF($AS2646="RCP",1,""))</f>
        <v/>
      </c>
      <c r="N2646" s="9" t="str">
        <f>IF(Search!$I$8="","",IF(COUNTA($AT2646)=1,IF(Search!$I$8="N","N",1),""))</f>
        <v/>
      </c>
      <c r="O2646" s="9" t="str">
        <f>IF(Search!$L$4="","",IF(COUNTA($AU2646)=1,IF(Search!$L$4="N","N",1),""))</f>
        <v/>
      </c>
      <c r="P2646" s="9" t="str">
        <f>IF(Search!$L$5="","",IF(ISNUMBER(SEARCH("Jersey",$AU2646))=TRUE,IF(Search!$L$5="N","N",1),""))</f>
        <v/>
      </c>
      <c r="Q2646" s="9" t="str">
        <f>IF(Search!$L$6="","",IF(ISNUMBER(SEARCH("Patch",$AU2646))=TRUE,IF(Search!$L$6="N","N",1),""))</f>
        <v/>
      </c>
      <c r="R2646" s="9" t="str">
        <f>IF(Search!$L$7="","",IF(ISNUMBER(SEARCH("Shield",$AU2646))=TRUE,IF(Search!$L$7="N","N",1),""))</f>
        <v/>
      </c>
      <c r="S2646" s="9" t="str">
        <f>IF(Search!$L$8="","",IF(ISNUMBER(SEARCH("Stick",$AU2646))=TRUE,IF(Search!$L$8="N","N",1),""))</f>
        <v/>
      </c>
      <c r="T2646" s="9" t="str">
        <f>IF(Search!$O$4="","",IF(COUNTA($AW2646)=1,IF(Search!$O$4="N","N",1),""))</f>
        <v/>
      </c>
      <c r="U2646" s="9" t="str">
        <f>IF(Search!$O$5="","",IF($AW2646="","",IF($AW2646&lt;Search!$O$5,"",1)))</f>
        <v/>
      </c>
      <c r="V2646" s="9" t="str">
        <f>IF(Search!$O$6="","",IF($AW2646="","",IF($AW2646&gt;Search!$O$6,"",1)))</f>
        <v/>
      </c>
      <c r="W2646" s="9" t="str">
        <f>IF(Search!$U$4="","",IF($AX2646="","",1))</f>
        <v/>
      </c>
      <c r="X2646" s="9" t="str">
        <f>IF(Search!$U$5="","",IF(ISNUMBER(SEARCH(Search!$U$5,$AX2646))=TRUE,IF(Search!$U$5="N","N",1),""))</f>
        <v/>
      </c>
      <c r="Y2646" s="9" t="str">
        <f>IF(Search!$U$6="","",IF($AY2646&lt;Search!$U$6,"",1))</f>
        <v/>
      </c>
      <c r="Z2646" s="9" t="str">
        <f>IF(Search!$R$4="","",IF(Inventory!$BA2646&lt;Search!$R$4,"",1))</f>
        <v/>
      </c>
      <c r="AA2646" s="9" t="str">
        <f>IF(Search!$R$5="","",IF($BA2646&gt;Search!$R$5,"",1))</f>
        <v/>
      </c>
      <c r="AB2646" s="9" t="str">
        <f>IF(Search!$R$6="","",IF($BB2646&lt;Search!$R$6,"",1))</f>
        <v/>
      </c>
      <c r="AC2646" s="9" t="str">
        <f>IF(Search!$R$7="","",IF($BB2646&lt;Search!$R$7,"",1))</f>
        <v/>
      </c>
      <c r="AD2646" s="45" t="str">
        <f>IF(COUNTIF($A2646:$AC2646,"n")&gt;0,"",IF(SUM($A2646:$AC2646)=COUNTA(Search!$C$4:$C$8,Search!$F$4:$F$8,Search!$I$4:$I$6,Search!$I$8,Search!$L$4:$L$8,Search!$O$4:$O$8,Search!$R$4:$R$7,Search!$U$4:$U$7)-COUNTIF(Search!$C$4:$U$7,"n"),1+LARGE($AD$1:AD2645,1),""))</f>
        <v/>
      </c>
      <c r="AE2646" s="45" t="str">
        <f t="shared" si="130"/>
        <v/>
      </c>
      <c r="AF2646" s="45" t="str">
        <f>IF(AD2646="","",COUNTIF($AE$1:$AE2645,$AE2646)+RANK($AE2646,$AE$2:$AE$10540,1))</f>
        <v/>
      </c>
      <c r="AG2646" s="45" t="str">
        <f t="shared" si="131"/>
        <v/>
      </c>
      <c r="AH2646" s="45" t="str">
        <f>IF($AD2646="","",COUNTIF($AG$1:$AG2645,$AG2646)+RANK($AG2646,$AG$1:$AG$10539,0))</f>
        <v/>
      </c>
      <c r="AI2646" s="10" t="str">
        <f t="shared" si="132"/>
        <v>2015-16 Upper Deck Canvas #225 Nick Cousins YG PHI RCP   /   $8</v>
      </c>
      <c r="AJ2646" s="11">
        <v>2015</v>
      </c>
      <c r="AK2646" s="17">
        <v>16</v>
      </c>
      <c r="AL2646" s="12" t="s">
        <v>20</v>
      </c>
      <c r="AM2646" s="10">
        <v>225</v>
      </c>
      <c r="AN2646" s="12" t="s">
        <v>2005</v>
      </c>
      <c r="AO2646" s="9" t="s">
        <v>1907</v>
      </c>
      <c r="AP2646" s="9"/>
      <c r="AQ2646" s="9"/>
      <c r="AR2646" s="14" t="s">
        <v>2129</v>
      </c>
      <c r="AS2646" s="9" t="s">
        <v>1944</v>
      </c>
      <c r="AT2646" s="9"/>
      <c r="AU2646" s="9"/>
      <c r="AV2646" s="13"/>
      <c r="AW2646" s="13"/>
      <c r="AX2646" s="9"/>
      <c r="AY2646" s="9"/>
      <c r="AZ2646" s="9"/>
      <c r="BA2646" s="33">
        <v>8</v>
      </c>
      <c r="BB2646" s="33"/>
      <c r="BC2646" s="36">
        <v>42860</v>
      </c>
      <c r="BD2646" s="12" t="s">
        <v>1771</v>
      </c>
    </row>
    <row r="2647" spans="1:56" s="12" customFormat="1" x14ac:dyDescent="0.2">
      <c r="A2647" s="9" t="str">
        <f>IF(Search!$C$5="","",IF(COUNTA(Inventory!$AP2647)=1,1,""))</f>
        <v/>
      </c>
      <c r="B2647" s="9" t="str">
        <f>IF(Search!$C$4="","",IF(ISNUMBER(SEARCH(Search!$C$4,$AR2647))=TRUE,1,""))</f>
        <v/>
      </c>
      <c r="C2647" s="9" t="str">
        <f>IF(Search!$C$6="x",IF(COUNTA($AQ2647)=1,1,"N"),IF(COUNTA($AQ2647)=1,"N",""))</f>
        <v/>
      </c>
      <c r="D2647" s="9" t="str">
        <f>IF(Search!$O$8="","",IF(ISNUMBER(SEARCH(Search!$O$8,$BD2647))=TRUE,1,""))</f>
        <v/>
      </c>
      <c r="E2647" s="9" t="str">
        <f>IF(Search!$C$7="","",IF(ISNUMBER(SEARCH(Search!$C$7,$AN2647))=TRUE,1,""))</f>
        <v/>
      </c>
      <c r="F2647" s="9" t="str">
        <f>IF(Search!$C$8="","",IF(ISNUMBER(SEARCH(Search!$C$8,$AO2647))=TRUE,1,""))</f>
        <v/>
      </c>
      <c r="G2647" s="9" t="str">
        <f>IF(Search!$F$4="","",IF(Inventory!$AJ2647&lt;Search!$F$4,"",1))</f>
        <v/>
      </c>
      <c r="H2647" s="9" t="str">
        <f>IF(Search!$F$5="","",IF(Inventory!$AJ2647&gt;Search!$F$5,"",1))</f>
        <v/>
      </c>
      <c r="I2647" s="9" t="str">
        <f>IF(Search!$F$7="","",IF(Search!$F$8="",IF(ISNUMBER(SEARCH(Search!$F$7,$AL2647))=TRUE,1,""),""))</f>
        <v/>
      </c>
      <c r="J2647" s="9" t="str">
        <f>IF($AL2647=Search!$F$8,1,"")</f>
        <v/>
      </c>
      <c r="K2647" s="9" t="str">
        <f>IF(Search!$I$4="","",IF(COUNTA($AS2647)=1,IF(Search!$I$4="N","N",1),""))</f>
        <v/>
      </c>
      <c r="L2647" s="9" t="str">
        <f>IF(Search!$I$5="","",IF($AS2647="RC",1,""))</f>
        <v/>
      </c>
      <c r="M2647" s="9" t="str">
        <f>IF(Search!$I$6="","",IF($AS2647="RCP",1,""))</f>
        <v/>
      </c>
      <c r="N2647" s="9" t="str">
        <f>IF(Search!$I$8="","",IF(COUNTA($AT2647)=1,IF(Search!$I$8="N","N",1),""))</f>
        <v/>
      </c>
      <c r="O2647" s="9" t="str">
        <f>IF(Search!$L$4="","",IF(COUNTA($AU2647)=1,IF(Search!$L$4="N","N",1),""))</f>
        <v/>
      </c>
      <c r="P2647" s="9" t="str">
        <f>IF(Search!$L$5="","",IF(ISNUMBER(SEARCH("Jersey",$AU2647))=TRUE,IF(Search!$L$5="N","N",1),""))</f>
        <v/>
      </c>
      <c r="Q2647" s="9" t="str">
        <f>IF(Search!$L$6="","",IF(ISNUMBER(SEARCH("Patch",$AU2647))=TRUE,IF(Search!$L$6="N","N",1),""))</f>
        <v/>
      </c>
      <c r="R2647" s="9" t="str">
        <f>IF(Search!$L$7="","",IF(ISNUMBER(SEARCH("Shield",$AU2647))=TRUE,IF(Search!$L$7="N","N",1),""))</f>
        <v/>
      </c>
      <c r="S2647" s="9" t="str">
        <f>IF(Search!$L$8="","",IF(ISNUMBER(SEARCH("Stick",$AU2647))=TRUE,IF(Search!$L$8="N","N",1),""))</f>
        <v/>
      </c>
      <c r="T2647" s="9" t="str">
        <f>IF(Search!$O$4="","",IF(COUNTA($AW2647)=1,IF(Search!$O$4="N","N",1),""))</f>
        <v/>
      </c>
      <c r="U2647" s="9" t="str">
        <f>IF(Search!$O$5="","",IF($AW2647="","",IF($AW2647&lt;Search!$O$5,"",1)))</f>
        <v/>
      </c>
      <c r="V2647" s="9" t="str">
        <f>IF(Search!$O$6="","",IF($AW2647="","",IF($AW2647&gt;Search!$O$6,"",1)))</f>
        <v/>
      </c>
      <c r="W2647" s="9" t="str">
        <f>IF(Search!$U$4="","",IF($AX2647="","",1))</f>
        <v/>
      </c>
      <c r="X2647" s="9" t="str">
        <f>IF(Search!$U$5="","",IF(ISNUMBER(SEARCH(Search!$U$5,$AX2647))=TRUE,IF(Search!$U$5="N","N",1),""))</f>
        <v/>
      </c>
      <c r="Y2647" s="9" t="str">
        <f>IF(Search!$U$6="","",IF($AY2647&lt;Search!$U$6,"",1))</f>
        <v/>
      </c>
      <c r="Z2647" s="9" t="str">
        <f>IF(Search!$R$4="","",IF(Inventory!$BA2647&lt;Search!$R$4,"",1))</f>
        <v/>
      </c>
      <c r="AA2647" s="9" t="str">
        <f>IF(Search!$R$5="","",IF($BA2647&gt;Search!$R$5,"",1))</f>
        <v/>
      </c>
      <c r="AB2647" s="9" t="str">
        <f>IF(Search!$R$6="","",IF($BB2647&lt;Search!$R$6,"",1))</f>
        <v/>
      </c>
      <c r="AC2647" s="9" t="str">
        <f>IF(Search!$R$7="","",IF($BB2647&lt;Search!$R$7,"",1))</f>
        <v/>
      </c>
      <c r="AD2647" s="45" t="str">
        <f>IF(COUNTIF($A2647:$AC2647,"n")&gt;0,"",IF(SUM($A2647:$AC2647)=COUNTA(Search!$C$4:$C$8,Search!$F$4:$F$8,Search!$I$4:$I$6,Search!$I$8,Search!$L$4:$L$8,Search!$O$4:$O$8,Search!$R$4:$R$7,Search!$U$4:$U$7)-COUNTIF(Search!$C$4:$U$7,"n"),1+LARGE($AD$1:AD2646,1),""))</f>
        <v/>
      </c>
      <c r="AE2647" s="45" t="str">
        <f t="shared" si="130"/>
        <v/>
      </c>
      <c r="AF2647" s="45" t="str">
        <f>IF(AD2647="","",COUNTIF($AE$1:$AE2646,$AE2647)+RANK($AE2647,$AE$2:$AE$10540,1))</f>
        <v/>
      </c>
      <c r="AG2647" s="45" t="str">
        <f t="shared" si="131"/>
        <v/>
      </c>
      <c r="AH2647" s="45" t="str">
        <f>IF($AD2647="","",COUNTIF($AG$1:$AG2646,$AG2647)+RANK($AG2647,$AG$1:$AG$10539,0))</f>
        <v/>
      </c>
      <c r="AI2647" s="10" t="str">
        <f t="shared" si="132"/>
        <v>2015-16 Upper Deck Canvas #231 Jaccob Slavin YG CAR RCP   /   $8</v>
      </c>
      <c r="AJ2647" s="11">
        <v>2015</v>
      </c>
      <c r="AK2647" s="17">
        <v>16</v>
      </c>
      <c r="AL2647" s="12" t="s">
        <v>20</v>
      </c>
      <c r="AM2647" s="10">
        <v>231</v>
      </c>
      <c r="AN2647" s="12" t="s">
        <v>2059</v>
      </c>
      <c r="AO2647" s="9" t="s">
        <v>1921</v>
      </c>
      <c r="AP2647" s="9"/>
      <c r="AQ2647" s="9"/>
      <c r="AR2647" s="14" t="s">
        <v>2129</v>
      </c>
      <c r="AS2647" s="9" t="s">
        <v>1944</v>
      </c>
      <c r="AT2647" s="9"/>
      <c r="AU2647" s="9"/>
      <c r="AV2647" s="13"/>
      <c r="AW2647" s="13"/>
      <c r="AX2647" s="9"/>
      <c r="AY2647" s="9"/>
      <c r="AZ2647" s="9"/>
      <c r="BA2647" s="33">
        <v>8</v>
      </c>
      <c r="BB2647" s="33"/>
      <c r="BC2647" s="36">
        <v>42860</v>
      </c>
      <c r="BD2647" s="12" t="s">
        <v>1771</v>
      </c>
    </row>
    <row r="2648" spans="1:56" s="12" customFormat="1" x14ac:dyDescent="0.2">
      <c r="A2648" s="9" t="str">
        <f>IF(Search!$C$5="","",IF(COUNTA(Inventory!$AP2648)=1,1,""))</f>
        <v/>
      </c>
      <c r="B2648" s="9" t="str">
        <f>IF(Search!$C$4="","",IF(ISNUMBER(SEARCH(Search!$C$4,$AR2648))=TRUE,1,""))</f>
        <v/>
      </c>
      <c r="C2648" s="9" t="str">
        <f>IF(Search!$C$6="x",IF(COUNTA($AQ2648)=1,1,"N"),IF(COUNTA($AQ2648)=1,"N",""))</f>
        <v/>
      </c>
      <c r="D2648" s="9" t="str">
        <f>IF(Search!$O$8="","",IF(ISNUMBER(SEARCH(Search!$O$8,$BD2648))=TRUE,1,""))</f>
        <v/>
      </c>
      <c r="E2648" s="9" t="str">
        <f>IF(Search!$C$7="","",IF(ISNUMBER(SEARCH(Search!$C$7,$AN2648))=TRUE,1,""))</f>
        <v/>
      </c>
      <c r="F2648" s="9" t="str">
        <f>IF(Search!$C$8="","",IF(ISNUMBER(SEARCH(Search!$C$8,$AO2648))=TRUE,1,""))</f>
        <v/>
      </c>
      <c r="G2648" s="9" t="str">
        <f>IF(Search!$F$4="","",IF(Inventory!$AJ2648&lt;Search!$F$4,"",1))</f>
        <v/>
      </c>
      <c r="H2648" s="9" t="str">
        <f>IF(Search!$F$5="","",IF(Inventory!$AJ2648&gt;Search!$F$5,"",1))</f>
        <v/>
      </c>
      <c r="I2648" s="9" t="str">
        <f>IF(Search!$F$7="","",IF(Search!$F$8="",IF(ISNUMBER(SEARCH(Search!$F$7,$AL2648))=TRUE,1,""),""))</f>
        <v/>
      </c>
      <c r="J2648" s="9" t="str">
        <f>IF($AL2648=Search!$F$8,1,"")</f>
        <v/>
      </c>
      <c r="K2648" s="9" t="str">
        <f>IF(Search!$I$4="","",IF(COUNTA($AS2648)=1,IF(Search!$I$4="N","N",1),""))</f>
        <v/>
      </c>
      <c r="L2648" s="9" t="str">
        <f>IF(Search!$I$5="","",IF($AS2648="RC",1,""))</f>
        <v/>
      </c>
      <c r="M2648" s="9" t="str">
        <f>IF(Search!$I$6="","",IF($AS2648="RCP",1,""))</f>
        <v/>
      </c>
      <c r="N2648" s="9" t="str">
        <f>IF(Search!$I$8="","",IF(COUNTA($AT2648)=1,IF(Search!$I$8="N","N",1),""))</f>
        <v/>
      </c>
      <c r="O2648" s="9" t="str">
        <f>IF(Search!$L$4="","",IF(COUNTA($AU2648)=1,IF(Search!$L$4="N","N",1),""))</f>
        <v/>
      </c>
      <c r="P2648" s="9" t="str">
        <f>IF(Search!$L$5="","",IF(ISNUMBER(SEARCH("Jersey",$AU2648))=TRUE,IF(Search!$L$5="N","N",1),""))</f>
        <v/>
      </c>
      <c r="Q2648" s="9" t="str">
        <f>IF(Search!$L$6="","",IF(ISNUMBER(SEARCH("Patch",$AU2648))=TRUE,IF(Search!$L$6="N","N",1),""))</f>
        <v/>
      </c>
      <c r="R2648" s="9" t="str">
        <f>IF(Search!$L$7="","",IF(ISNUMBER(SEARCH("Shield",$AU2648))=TRUE,IF(Search!$L$7="N","N",1),""))</f>
        <v/>
      </c>
      <c r="S2648" s="9" t="str">
        <f>IF(Search!$L$8="","",IF(ISNUMBER(SEARCH("Stick",$AU2648))=TRUE,IF(Search!$L$8="N","N",1),""))</f>
        <v/>
      </c>
      <c r="T2648" s="9" t="str">
        <f>IF(Search!$O$4="","",IF(COUNTA($AW2648)=1,IF(Search!$O$4="N","N",1),""))</f>
        <v/>
      </c>
      <c r="U2648" s="9" t="str">
        <f>IF(Search!$O$5="","",IF($AW2648="","",IF($AW2648&lt;Search!$O$5,"",1)))</f>
        <v/>
      </c>
      <c r="V2648" s="9" t="str">
        <f>IF(Search!$O$6="","",IF($AW2648="","",IF($AW2648&gt;Search!$O$6,"",1)))</f>
        <v/>
      </c>
      <c r="W2648" s="9" t="str">
        <f>IF(Search!$U$4="","",IF($AX2648="","",1))</f>
        <v/>
      </c>
      <c r="X2648" s="9" t="str">
        <f>IF(Search!$U$5="","",IF(ISNUMBER(SEARCH(Search!$U$5,$AX2648))=TRUE,IF(Search!$U$5="N","N",1),""))</f>
        <v/>
      </c>
      <c r="Y2648" s="9" t="str">
        <f>IF(Search!$U$6="","",IF($AY2648&lt;Search!$U$6,"",1))</f>
        <v/>
      </c>
      <c r="Z2648" s="9" t="str">
        <f>IF(Search!$R$4="","",IF(Inventory!$BA2648&lt;Search!$R$4,"",1))</f>
        <v/>
      </c>
      <c r="AA2648" s="9" t="str">
        <f>IF(Search!$R$5="","",IF($BA2648&gt;Search!$R$5,"",1))</f>
        <v/>
      </c>
      <c r="AB2648" s="9" t="str">
        <f>IF(Search!$R$6="","",IF($BB2648&lt;Search!$R$6,"",1))</f>
        <v/>
      </c>
      <c r="AC2648" s="9" t="str">
        <f>IF(Search!$R$7="","",IF($BB2648&lt;Search!$R$7,"",1))</f>
        <v/>
      </c>
      <c r="AD2648" s="45" t="str">
        <f>IF(COUNTIF($A2648:$AC2648,"n")&gt;0,"",IF(SUM($A2648:$AC2648)=COUNTA(Search!$C$4:$C$8,Search!$F$4:$F$8,Search!$I$4:$I$6,Search!$I$8,Search!$L$4:$L$8,Search!$O$4:$O$8,Search!$R$4:$R$7,Search!$U$4:$U$7)-COUNTIF(Search!$C$4:$U$7,"n"),1+LARGE($AD$1:AD2647,1),""))</f>
        <v/>
      </c>
      <c r="AE2648" s="45" t="str">
        <f t="shared" si="130"/>
        <v/>
      </c>
      <c r="AF2648" s="45" t="str">
        <f>IF(AD2648="","",COUNTIF($AE$1:$AE2647,$AE2648)+RANK($AE2648,$AE$2:$AE$10540,1))</f>
        <v/>
      </c>
      <c r="AG2648" s="45" t="str">
        <f t="shared" si="131"/>
        <v/>
      </c>
      <c r="AH2648" s="45" t="str">
        <f>IF($AD2648="","",COUNTIF($AG$1:$AG2647,$AG2648)+RANK($AG2648,$AG$1:$AG$10539,0))</f>
        <v/>
      </c>
      <c r="AI2648" s="10" t="str">
        <f t="shared" si="132"/>
        <v>2015-16 Upper Deck Canvas #232 Shane Prince YG OTT RCP   /   $8</v>
      </c>
      <c r="AJ2648" s="11">
        <v>2015</v>
      </c>
      <c r="AK2648" s="17">
        <v>16</v>
      </c>
      <c r="AL2648" s="12" t="s">
        <v>20</v>
      </c>
      <c r="AM2648" s="10">
        <v>232</v>
      </c>
      <c r="AN2648" s="12" t="s">
        <v>2014</v>
      </c>
      <c r="AO2648" s="9" t="s">
        <v>1945</v>
      </c>
      <c r="AP2648" s="9"/>
      <c r="AQ2648" s="9"/>
      <c r="AR2648" s="14" t="s">
        <v>2129</v>
      </c>
      <c r="AS2648" s="9" t="s">
        <v>1944</v>
      </c>
      <c r="AT2648" s="9"/>
      <c r="AU2648" s="9"/>
      <c r="AV2648" s="13"/>
      <c r="AW2648" s="13"/>
      <c r="AX2648" s="9"/>
      <c r="AY2648" s="9"/>
      <c r="AZ2648" s="9"/>
      <c r="BA2648" s="33">
        <v>8</v>
      </c>
      <c r="BB2648" s="33"/>
      <c r="BC2648" s="36">
        <v>42860</v>
      </c>
      <c r="BD2648" s="12" t="s">
        <v>1771</v>
      </c>
    </row>
    <row r="2649" spans="1:56" s="12" customFormat="1" x14ac:dyDescent="0.2">
      <c r="A2649" s="9" t="str">
        <f>IF(Search!$C$5="","",IF(COUNTA(Inventory!$AP2649)=1,1,""))</f>
        <v/>
      </c>
      <c r="B2649" s="9" t="str">
        <f>IF(Search!$C$4="","",IF(ISNUMBER(SEARCH(Search!$C$4,$AR2649))=TRUE,1,""))</f>
        <v/>
      </c>
      <c r="C2649" s="9" t="str">
        <f>IF(Search!$C$6="x",IF(COUNTA($AQ2649)=1,1,"N"),IF(COUNTA($AQ2649)=1,"N",""))</f>
        <v/>
      </c>
      <c r="D2649" s="9" t="str">
        <f>IF(Search!$O$8="","",IF(ISNUMBER(SEARCH(Search!$O$8,$BD2649))=TRUE,1,""))</f>
        <v/>
      </c>
      <c r="E2649" s="9" t="str">
        <f>IF(Search!$C$7="","",IF(ISNUMBER(SEARCH(Search!$C$7,$AN2649))=TRUE,1,""))</f>
        <v/>
      </c>
      <c r="F2649" s="9" t="str">
        <f>IF(Search!$C$8="","",IF(ISNUMBER(SEARCH(Search!$C$8,$AO2649))=TRUE,1,""))</f>
        <v/>
      </c>
      <c r="G2649" s="9" t="str">
        <f>IF(Search!$F$4="","",IF(Inventory!$AJ2649&lt;Search!$F$4,"",1))</f>
        <v/>
      </c>
      <c r="H2649" s="9" t="str">
        <f>IF(Search!$F$5="","",IF(Inventory!$AJ2649&gt;Search!$F$5,"",1))</f>
        <v/>
      </c>
      <c r="I2649" s="9" t="str">
        <f>IF(Search!$F$7="","",IF(Search!$F$8="",IF(ISNUMBER(SEARCH(Search!$F$7,$AL2649))=TRUE,1,""),""))</f>
        <v/>
      </c>
      <c r="J2649" s="9" t="str">
        <f>IF($AL2649=Search!$F$8,1,"")</f>
        <v/>
      </c>
      <c r="K2649" s="9" t="str">
        <f>IF(Search!$I$4="","",IF(COUNTA($AS2649)=1,IF(Search!$I$4="N","N",1),""))</f>
        <v/>
      </c>
      <c r="L2649" s="9" t="str">
        <f>IF(Search!$I$5="","",IF($AS2649="RC",1,""))</f>
        <v/>
      </c>
      <c r="M2649" s="9" t="str">
        <f>IF(Search!$I$6="","",IF($AS2649="RCP",1,""))</f>
        <v/>
      </c>
      <c r="N2649" s="9" t="str">
        <f>IF(Search!$I$8="","",IF(COUNTA($AT2649)=1,IF(Search!$I$8="N","N",1),""))</f>
        <v/>
      </c>
      <c r="O2649" s="9" t="str">
        <f>IF(Search!$L$4="","",IF(COUNTA($AU2649)=1,IF(Search!$L$4="N","N",1),""))</f>
        <v/>
      </c>
      <c r="P2649" s="9" t="str">
        <f>IF(Search!$L$5="","",IF(ISNUMBER(SEARCH("Jersey",$AU2649))=TRUE,IF(Search!$L$5="N","N",1),""))</f>
        <v/>
      </c>
      <c r="Q2649" s="9" t="str">
        <f>IF(Search!$L$6="","",IF(ISNUMBER(SEARCH("Patch",$AU2649))=TRUE,IF(Search!$L$6="N","N",1),""))</f>
        <v/>
      </c>
      <c r="R2649" s="9" t="str">
        <f>IF(Search!$L$7="","",IF(ISNUMBER(SEARCH("Shield",$AU2649))=TRUE,IF(Search!$L$7="N","N",1),""))</f>
        <v/>
      </c>
      <c r="S2649" s="9" t="str">
        <f>IF(Search!$L$8="","",IF(ISNUMBER(SEARCH("Stick",$AU2649))=TRUE,IF(Search!$L$8="N","N",1),""))</f>
        <v/>
      </c>
      <c r="T2649" s="9" t="str">
        <f>IF(Search!$O$4="","",IF(COUNTA($AW2649)=1,IF(Search!$O$4="N","N",1),""))</f>
        <v/>
      </c>
      <c r="U2649" s="9" t="str">
        <f>IF(Search!$O$5="","",IF($AW2649="","",IF($AW2649&lt;Search!$O$5,"",1)))</f>
        <v/>
      </c>
      <c r="V2649" s="9" t="str">
        <f>IF(Search!$O$6="","",IF($AW2649="","",IF($AW2649&gt;Search!$O$6,"",1)))</f>
        <v/>
      </c>
      <c r="W2649" s="9" t="str">
        <f>IF(Search!$U$4="","",IF($AX2649="","",1))</f>
        <v/>
      </c>
      <c r="X2649" s="9" t="str">
        <f>IF(Search!$U$5="","",IF(ISNUMBER(SEARCH(Search!$U$5,$AX2649))=TRUE,IF(Search!$U$5="N","N",1),""))</f>
        <v/>
      </c>
      <c r="Y2649" s="9" t="str">
        <f>IF(Search!$U$6="","",IF($AY2649&lt;Search!$U$6,"",1))</f>
        <v/>
      </c>
      <c r="Z2649" s="9" t="str">
        <f>IF(Search!$R$4="","",IF(Inventory!$BA2649&lt;Search!$R$4,"",1))</f>
        <v/>
      </c>
      <c r="AA2649" s="9" t="str">
        <f>IF(Search!$R$5="","",IF($BA2649&gt;Search!$R$5,"",1))</f>
        <v/>
      </c>
      <c r="AB2649" s="9" t="str">
        <f>IF(Search!$R$6="","",IF($BB2649&lt;Search!$R$6,"",1))</f>
        <v/>
      </c>
      <c r="AC2649" s="9" t="str">
        <f>IF(Search!$R$7="","",IF($BB2649&lt;Search!$R$7,"",1))</f>
        <v/>
      </c>
      <c r="AD2649" s="45" t="str">
        <f>IF(COUNTIF($A2649:$AC2649,"n")&gt;0,"",IF(SUM($A2649:$AC2649)=COUNTA(Search!$C$4:$C$8,Search!$F$4:$F$8,Search!$I$4:$I$6,Search!$I$8,Search!$L$4:$L$8,Search!$O$4:$O$8,Search!$R$4:$R$7,Search!$U$4:$U$7)-COUNTIF(Search!$C$4:$U$7,"n"),1+LARGE($AD$1:AD2648,1),""))</f>
        <v/>
      </c>
      <c r="AE2649" s="45" t="str">
        <f t="shared" si="130"/>
        <v/>
      </c>
      <c r="AF2649" s="45" t="str">
        <f>IF(AD2649="","",COUNTIF($AE$1:$AE2648,$AE2649)+RANK($AE2649,$AE$2:$AE$10540,1))</f>
        <v/>
      </c>
      <c r="AG2649" s="45" t="str">
        <f t="shared" si="131"/>
        <v/>
      </c>
      <c r="AH2649" s="45" t="str">
        <f>IF($AD2649="","",COUNTIF($AG$1:$AG2648,$AG2649)+RANK($AG2649,$AG$1:$AG$10539,0))</f>
        <v/>
      </c>
      <c r="AI2649" s="10" t="str">
        <f t="shared" si="132"/>
        <v>2015-16 Upper Deck Canvas #233 Ryan Hartman YG CHI RCP   /   $12</v>
      </c>
      <c r="AJ2649" s="11">
        <v>2015</v>
      </c>
      <c r="AK2649" s="17">
        <v>16</v>
      </c>
      <c r="AL2649" s="12" t="s">
        <v>20</v>
      </c>
      <c r="AM2649" s="10">
        <v>233</v>
      </c>
      <c r="AN2649" s="12" t="s">
        <v>2080</v>
      </c>
      <c r="AO2649" s="9" t="s">
        <v>1917</v>
      </c>
      <c r="AP2649" s="9"/>
      <c r="AQ2649" s="9"/>
      <c r="AR2649" s="14" t="s">
        <v>2129</v>
      </c>
      <c r="AS2649" s="9" t="s">
        <v>1944</v>
      </c>
      <c r="AT2649" s="9"/>
      <c r="AU2649" s="9"/>
      <c r="AV2649" s="13"/>
      <c r="AW2649" s="13"/>
      <c r="AX2649" s="9"/>
      <c r="AY2649" s="9"/>
      <c r="AZ2649" s="9"/>
      <c r="BA2649" s="33">
        <v>12</v>
      </c>
      <c r="BB2649" s="33"/>
      <c r="BC2649" s="36">
        <v>42860</v>
      </c>
      <c r="BD2649" s="12" t="s">
        <v>1771</v>
      </c>
    </row>
    <row r="2650" spans="1:56" s="12" customFormat="1" x14ac:dyDescent="0.2">
      <c r="A2650" s="9" t="str">
        <f>IF(Search!$C$5="","",IF(COUNTA(Inventory!$AP2650)=1,1,""))</f>
        <v/>
      </c>
      <c r="B2650" s="9" t="str">
        <f>IF(Search!$C$4="","",IF(ISNUMBER(SEARCH(Search!$C$4,$AR2650))=TRUE,1,""))</f>
        <v/>
      </c>
      <c r="C2650" s="9" t="str">
        <f>IF(Search!$C$6="x",IF(COUNTA($AQ2650)=1,1,"N"),IF(COUNTA($AQ2650)=1,"N",""))</f>
        <v/>
      </c>
      <c r="D2650" s="9" t="str">
        <f>IF(Search!$O$8="","",IF(ISNUMBER(SEARCH(Search!$O$8,$BD2650))=TRUE,1,""))</f>
        <v/>
      </c>
      <c r="E2650" s="9" t="str">
        <f>IF(Search!$C$7="","",IF(ISNUMBER(SEARCH(Search!$C$7,$AN2650))=TRUE,1,""))</f>
        <v/>
      </c>
      <c r="F2650" s="9" t="str">
        <f>IF(Search!$C$8="","",IF(ISNUMBER(SEARCH(Search!$C$8,$AO2650))=TRUE,1,""))</f>
        <v/>
      </c>
      <c r="G2650" s="9" t="str">
        <f>IF(Search!$F$4="","",IF(Inventory!$AJ2650&lt;Search!$F$4,"",1))</f>
        <v/>
      </c>
      <c r="H2650" s="9" t="str">
        <f>IF(Search!$F$5="","",IF(Inventory!$AJ2650&gt;Search!$F$5,"",1))</f>
        <v/>
      </c>
      <c r="I2650" s="9" t="str">
        <f>IF(Search!$F$7="","",IF(Search!$F$8="",IF(ISNUMBER(SEARCH(Search!$F$7,$AL2650))=TRUE,1,""),""))</f>
        <v/>
      </c>
      <c r="J2650" s="9" t="str">
        <f>IF($AL2650=Search!$F$8,1,"")</f>
        <v/>
      </c>
      <c r="K2650" s="9" t="str">
        <f>IF(Search!$I$4="","",IF(COUNTA($AS2650)=1,IF(Search!$I$4="N","N",1),""))</f>
        <v/>
      </c>
      <c r="L2650" s="9" t="str">
        <f>IF(Search!$I$5="","",IF($AS2650="RC",1,""))</f>
        <v/>
      </c>
      <c r="M2650" s="9" t="str">
        <f>IF(Search!$I$6="","",IF($AS2650="RCP",1,""))</f>
        <v/>
      </c>
      <c r="N2650" s="9" t="str">
        <f>IF(Search!$I$8="","",IF(COUNTA($AT2650)=1,IF(Search!$I$8="N","N",1),""))</f>
        <v/>
      </c>
      <c r="O2650" s="9" t="str">
        <f>IF(Search!$L$4="","",IF(COUNTA($AU2650)=1,IF(Search!$L$4="N","N",1),""))</f>
        <v/>
      </c>
      <c r="P2650" s="9" t="str">
        <f>IF(Search!$L$5="","",IF(ISNUMBER(SEARCH("Jersey",$AU2650))=TRUE,IF(Search!$L$5="N","N",1),""))</f>
        <v/>
      </c>
      <c r="Q2650" s="9" t="str">
        <f>IF(Search!$L$6="","",IF(ISNUMBER(SEARCH("Patch",$AU2650))=TRUE,IF(Search!$L$6="N","N",1),""))</f>
        <v/>
      </c>
      <c r="R2650" s="9" t="str">
        <f>IF(Search!$L$7="","",IF(ISNUMBER(SEARCH("Shield",$AU2650))=TRUE,IF(Search!$L$7="N","N",1),""))</f>
        <v/>
      </c>
      <c r="S2650" s="9" t="str">
        <f>IF(Search!$L$8="","",IF(ISNUMBER(SEARCH("Stick",$AU2650))=TRUE,IF(Search!$L$8="N","N",1),""))</f>
        <v/>
      </c>
      <c r="T2650" s="9" t="str">
        <f>IF(Search!$O$4="","",IF(COUNTA($AW2650)=1,IF(Search!$O$4="N","N",1),""))</f>
        <v/>
      </c>
      <c r="U2650" s="9" t="str">
        <f>IF(Search!$O$5="","",IF($AW2650="","",IF($AW2650&lt;Search!$O$5,"",1)))</f>
        <v/>
      </c>
      <c r="V2650" s="9" t="str">
        <f>IF(Search!$O$6="","",IF($AW2650="","",IF($AW2650&gt;Search!$O$6,"",1)))</f>
        <v/>
      </c>
      <c r="W2650" s="9" t="str">
        <f>IF(Search!$U$4="","",IF($AX2650="","",1))</f>
        <v/>
      </c>
      <c r="X2650" s="9" t="str">
        <f>IF(Search!$U$5="","",IF(ISNUMBER(SEARCH(Search!$U$5,$AX2650))=TRUE,IF(Search!$U$5="N","N",1),""))</f>
        <v/>
      </c>
      <c r="Y2650" s="9" t="str">
        <f>IF(Search!$U$6="","",IF($AY2650&lt;Search!$U$6,"",1))</f>
        <v/>
      </c>
      <c r="Z2650" s="9" t="str">
        <f>IF(Search!$R$4="","",IF(Inventory!$BA2650&lt;Search!$R$4,"",1))</f>
        <v/>
      </c>
      <c r="AA2650" s="9" t="str">
        <f>IF(Search!$R$5="","",IF($BA2650&gt;Search!$R$5,"",1))</f>
        <v/>
      </c>
      <c r="AB2650" s="9" t="str">
        <f>IF(Search!$R$6="","",IF($BB2650&lt;Search!$R$6,"",1))</f>
        <v/>
      </c>
      <c r="AC2650" s="9" t="str">
        <f>IF(Search!$R$7="","",IF($BB2650&lt;Search!$R$7,"",1))</f>
        <v/>
      </c>
      <c r="AD2650" s="45" t="str">
        <f>IF(COUNTIF($A2650:$AC2650,"n")&gt;0,"",IF(SUM($A2650:$AC2650)=COUNTA(Search!$C$4:$C$8,Search!$F$4:$F$8,Search!$I$4:$I$6,Search!$I$8,Search!$L$4:$L$8,Search!$O$4:$O$8,Search!$R$4:$R$7,Search!$U$4:$U$7)-COUNTIF(Search!$C$4:$U$7,"n"),1+LARGE($AD$1:AD2649,1),""))</f>
        <v/>
      </c>
      <c r="AE2650" s="45" t="str">
        <f t="shared" si="130"/>
        <v/>
      </c>
      <c r="AF2650" s="45" t="str">
        <f>IF(AD2650="","",COUNTIF($AE$1:$AE2649,$AE2650)+RANK($AE2650,$AE$2:$AE$10540,1))</f>
        <v/>
      </c>
      <c r="AG2650" s="45" t="str">
        <f t="shared" si="131"/>
        <v/>
      </c>
      <c r="AH2650" s="45" t="str">
        <f>IF($AD2650="","",COUNTIF($AG$1:$AG2649,$AG2650)+RANK($AG2650,$AG$1:$AG$10539,0))</f>
        <v/>
      </c>
      <c r="AI2650" s="10" t="str">
        <f t="shared" si="132"/>
        <v>2015-16 Upper Deck Canvas #235 Gustav Olofsson YG MIN RCP   /   $10</v>
      </c>
      <c r="AJ2650" s="11">
        <v>2015</v>
      </c>
      <c r="AK2650" s="17">
        <v>16</v>
      </c>
      <c r="AL2650" s="12" t="s">
        <v>20</v>
      </c>
      <c r="AM2650" s="10">
        <v>235</v>
      </c>
      <c r="AN2650" s="12" t="s">
        <v>2070</v>
      </c>
      <c r="AO2650" s="9" t="s">
        <v>1950</v>
      </c>
      <c r="AP2650" s="9"/>
      <c r="AQ2650" s="9"/>
      <c r="AR2650" s="14" t="s">
        <v>2129</v>
      </c>
      <c r="AS2650" s="9" t="s">
        <v>1944</v>
      </c>
      <c r="AT2650" s="9"/>
      <c r="AU2650" s="9"/>
      <c r="AV2650" s="13"/>
      <c r="AW2650" s="13"/>
      <c r="AX2650" s="9"/>
      <c r="AY2650" s="9"/>
      <c r="AZ2650" s="9"/>
      <c r="BA2650" s="33">
        <v>10</v>
      </c>
      <c r="BB2650" s="33"/>
      <c r="BC2650" s="36">
        <v>42860</v>
      </c>
      <c r="BD2650" s="12" t="s">
        <v>1771</v>
      </c>
    </row>
    <row r="2651" spans="1:56" s="12" customFormat="1" x14ac:dyDescent="0.2">
      <c r="A2651" s="9" t="str">
        <f>IF(Search!$C$5="","",IF(COUNTA(Inventory!$AP2651)=1,1,""))</f>
        <v/>
      </c>
      <c r="B2651" s="9" t="str">
        <f>IF(Search!$C$4="","",IF(ISNUMBER(SEARCH(Search!$C$4,$AR2651))=TRUE,1,""))</f>
        <v/>
      </c>
      <c r="C2651" s="9" t="str">
        <f>IF(Search!$C$6="x",IF(COUNTA($AQ2651)=1,1,"N"),IF(COUNTA($AQ2651)=1,"N",""))</f>
        <v/>
      </c>
      <c r="D2651" s="9" t="str">
        <f>IF(Search!$O$8="","",IF(ISNUMBER(SEARCH(Search!$O$8,$BD2651))=TRUE,1,""))</f>
        <v/>
      </c>
      <c r="E2651" s="9" t="str">
        <f>IF(Search!$C$7="","",IF(ISNUMBER(SEARCH(Search!$C$7,$AN2651))=TRUE,1,""))</f>
        <v/>
      </c>
      <c r="F2651" s="9" t="str">
        <f>IF(Search!$C$8="","",IF(ISNUMBER(SEARCH(Search!$C$8,$AO2651))=TRUE,1,""))</f>
        <v/>
      </c>
      <c r="G2651" s="9" t="str">
        <f>IF(Search!$F$4="","",IF(Inventory!$AJ2651&lt;Search!$F$4,"",1))</f>
        <v/>
      </c>
      <c r="H2651" s="9" t="str">
        <f>IF(Search!$F$5="","",IF(Inventory!$AJ2651&gt;Search!$F$5,"",1))</f>
        <v/>
      </c>
      <c r="I2651" s="9" t="str">
        <f>IF(Search!$F$7="","",IF(Search!$F$8="",IF(ISNUMBER(SEARCH(Search!$F$7,$AL2651))=TRUE,1,""),""))</f>
        <v/>
      </c>
      <c r="J2651" s="9" t="str">
        <f>IF($AL2651=Search!$F$8,1,"")</f>
        <v/>
      </c>
      <c r="K2651" s="9" t="str">
        <f>IF(Search!$I$4="","",IF(COUNTA($AS2651)=1,IF(Search!$I$4="N","N",1),""))</f>
        <v/>
      </c>
      <c r="L2651" s="9" t="str">
        <f>IF(Search!$I$5="","",IF($AS2651="RC",1,""))</f>
        <v/>
      </c>
      <c r="M2651" s="9" t="str">
        <f>IF(Search!$I$6="","",IF($AS2651="RCP",1,""))</f>
        <v/>
      </c>
      <c r="N2651" s="9" t="str">
        <f>IF(Search!$I$8="","",IF(COUNTA($AT2651)=1,IF(Search!$I$8="N","N",1),""))</f>
        <v/>
      </c>
      <c r="O2651" s="9" t="str">
        <f>IF(Search!$L$4="","",IF(COUNTA($AU2651)=1,IF(Search!$L$4="N","N",1),""))</f>
        <v/>
      </c>
      <c r="P2651" s="9" t="str">
        <f>IF(Search!$L$5="","",IF(ISNUMBER(SEARCH("Jersey",$AU2651))=TRUE,IF(Search!$L$5="N","N",1),""))</f>
        <v/>
      </c>
      <c r="Q2651" s="9" t="str">
        <f>IF(Search!$L$6="","",IF(ISNUMBER(SEARCH("Patch",$AU2651))=TRUE,IF(Search!$L$6="N","N",1),""))</f>
        <v/>
      </c>
      <c r="R2651" s="9" t="str">
        <f>IF(Search!$L$7="","",IF(ISNUMBER(SEARCH("Shield",$AU2651))=TRUE,IF(Search!$L$7="N","N",1),""))</f>
        <v/>
      </c>
      <c r="S2651" s="9" t="str">
        <f>IF(Search!$L$8="","",IF(ISNUMBER(SEARCH("Stick",$AU2651))=TRUE,IF(Search!$L$8="N","N",1),""))</f>
        <v/>
      </c>
      <c r="T2651" s="9" t="str">
        <f>IF(Search!$O$4="","",IF(COUNTA($AW2651)=1,IF(Search!$O$4="N","N",1),""))</f>
        <v/>
      </c>
      <c r="U2651" s="9" t="str">
        <f>IF(Search!$O$5="","",IF($AW2651="","",IF($AW2651&lt;Search!$O$5,"",1)))</f>
        <v/>
      </c>
      <c r="V2651" s="9" t="str">
        <f>IF(Search!$O$6="","",IF($AW2651="","",IF($AW2651&gt;Search!$O$6,"",1)))</f>
        <v/>
      </c>
      <c r="W2651" s="9" t="str">
        <f>IF(Search!$U$4="","",IF($AX2651="","",1))</f>
        <v/>
      </c>
      <c r="X2651" s="9" t="str">
        <f>IF(Search!$U$5="","",IF(ISNUMBER(SEARCH(Search!$U$5,$AX2651))=TRUE,IF(Search!$U$5="N","N",1),""))</f>
        <v/>
      </c>
      <c r="Y2651" s="9" t="str">
        <f>IF(Search!$U$6="","",IF($AY2651&lt;Search!$U$6,"",1))</f>
        <v/>
      </c>
      <c r="Z2651" s="9" t="str">
        <f>IF(Search!$R$4="","",IF(Inventory!$BA2651&lt;Search!$R$4,"",1))</f>
        <v/>
      </c>
      <c r="AA2651" s="9" t="str">
        <f>IF(Search!$R$5="","",IF($BA2651&gt;Search!$R$5,"",1))</f>
        <v/>
      </c>
      <c r="AB2651" s="9" t="str">
        <f>IF(Search!$R$6="","",IF($BB2651&lt;Search!$R$6,"",1))</f>
        <v/>
      </c>
      <c r="AC2651" s="9" t="str">
        <f>IF(Search!$R$7="","",IF($BB2651&lt;Search!$R$7,"",1))</f>
        <v/>
      </c>
      <c r="AD2651" s="45" t="str">
        <f>IF(COUNTIF($A2651:$AC2651,"n")&gt;0,"",IF(SUM($A2651:$AC2651)=COUNTA(Search!$C$4:$C$8,Search!$F$4:$F$8,Search!$I$4:$I$6,Search!$I$8,Search!$L$4:$L$8,Search!$O$4:$O$8,Search!$R$4:$R$7,Search!$U$4:$U$7)-COUNTIF(Search!$C$4:$U$7,"n"),1+LARGE($AD$1:AD2650,1),""))</f>
        <v/>
      </c>
      <c r="AE2651" s="45" t="str">
        <f t="shared" si="130"/>
        <v/>
      </c>
      <c r="AF2651" s="45" t="str">
        <f>IF(AD2651="","",COUNTIF($AE$1:$AE2650,$AE2651)+RANK($AE2651,$AE$2:$AE$10540,1))</f>
        <v/>
      </c>
      <c r="AG2651" s="45" t="str">
        <f t="shared" si="131"/>
        <v/>
      </c>
      <c r="AH2651" s="45" t="str">
        <f>IF($AD2651="","",COUNTIF($AG$1:$AG2650,$AG2651)+RANK($AG2651,$AG$1:$AG$10539,0))</f>
        <v/>
      </c>
      <c r="AI2651" s="10" t="str">
        <f t="shared" si="132"/>
        <v>2015-16 Upper Deck Canvas #256 Charles Hudon POE CAN    /   $20</v>
      </c>
      <c r="AJ2651" s="11">
        <v>2015</v>
      </c>
      <c r="AK2651" s="17">
        <v>16</v>
      </c>
      <c r="AL2651" s="12" t="s">
        <v>20</v>
      </c>
      <c r="AM2651" s="10">
        <v>256</v>
      </c>
      <c r="AN2651" s="12" t="s">
        <v>2081</v>
      </c>
      <c r="AO2651" s="9" t="s">
        <v>1913</v>
      </c>
      <c r="AP2651" s="9"/>
      <c r="AQ2651" s="9"/>
      <c r="AR2651" s="14" t="s">
        <v>2129</v>
      </c>
      <c r="AS2651" s="9"/>
      <c r="AT2651" s="9"/>
      <c r="AU2651" s="9"/>
      <c r="AV2651" s="13"/>
      <c r="AW2651" s="13"/>
      <c r="AX2651" s="9"/>
      <c r="AY2651" s="9"/>
      <c r="AZ2651" s="9"/>
      <c r="BA2651" s="33">
        <v>20</v>
      </c>
      <c r="BB2651" s="33"/>
      <c r="BC2651" s="36">
        <v>42860</v>
      </c>
      <c r="BD2651" s="12" t="s">
        <v>1771</v>
      </c>
    </row>
    <row r="2652" spans="1:56" s="12" customFormat="1" x14ac:dyDescent="0.2">
      <c r="A2652" s="9" t="str">
        <f>IF(Search!$C$5="","",IF(COUNTA(Inventory!$AP2652)=1,1,""))</f>
        <v/>
      </c>
      <c r="B2652" s="9" t="str">
        <f>IF(Search!$C$4="","",IF(ISNUMBER(SEARCH(Search!$C$4,$AR2652))=TRUE,1,""))</f>
        <v/>
      </c>
      <c r="C2652" s="9" t="str">
        <f>IF(Search!$C$6="x",IF(COUNTA($AQ2652)=1,1,"N"),IF(COUNTA($AQ2652)=1,"N",""))</f>
        <v/>
      </c>
      <c r="D2652" s="9" t="str">
        <f>IF(Search!$O$8="","",IF(ISNUMBER(SEARCH(Search!$O$8,$BD2652))=TRUE,1,""))</f>
        <v/>
      </c>
      <c r="E2652" s="9" t="str">
        <f>IF(Search!$C$7="","",IF(ISNUMBER(SEARCH(Search!$C$7,$AN2652))=TRUE,1,""))</f>
        <v/>
      </c>
      <c r="F2652" s="9" t="str">
        <f>IF(Search!$C$8="","",IF(ISNUMBER(SEARCH(Search!$C$8,$AO2652))=TRUE,1,""))</f>
        <v/>
      </c>
      <c r="G2652" s="9" t="str">
        <f>IF(Search!$F$4="","",IF(Inventory!$AJ2652&lt;Search!$F$4,"",1))</f>
        <v/>
      </c>
      <c r="H2652" s="9" t="str">
        <f>IF(Search!$F$5="","",IF(Inventory!$AJ2652&gt;Search!$F$5,"",1))</f>
        <v/>
      </c>
      <c r="I2652" s="9" t="str">
        <f>IF(Search!$F$7="","",IF(Search!$F$8="",IF(ISNUMBER(SEARCH(Search!$F$7,$AL2652))=TRUE,1,""),""))</f>
        <v/>
      </c>
      <c r="J2652" s="9" t="str">
        <f>IF($AL2652=Search!$F$8,1,"")</f>
        <v/>
      </c>
      <c r="K2652" s="9" t="str">
        <f>IF(Search!$I$4="","",IF(COUNTA($AS2652)=1,IF(Search!$I$4="N","N",1),""))</f>
        <v/>
      </c>
      <c r="L2652" s="9" t="str">
        <f>IF(Search!$I$5="","",IF($AS2652="RC",1,""))</f>
        <v/>
      </c>
      <c r="M2652" s="9" t="str">
        <f>IF(Search!$I$6="","",IF($AS2652="RCP",1,""))</f>
        <v/>
      </c>
      <c r="N2652" s="9" t="str">
        <f>IF(Search!$I$8="","",IF(COUNTA($AT2652)=1,IF(Search!$I$8="N","N",1),""))</f>
        <v/>
      </c>
      <c r="O2652" s="9" t="str">
        <f>IF(Search!$L$4="","",IF(COUNTA($AU2652)=1,IF(Search!$L$4="N","N",1),""))</f>
        <v/>
      </c>
      <c r="P2652" s="9" t="str">
        <f>IF(Search!$L$5="","",IF(ISNUMBER(SEARCH("Jersey",$AU2652))=TRUE,IF(Search!$L$5="N","N",1),""))</f>
        <v/>
      </c>
      <c r="Q2652" s="9" t="str">
        <f>IF(Search!$L$6="","",IF(ISNUMBER(SEARCH("Patch",$AU2652))=TRUE,IF(Search!$L$6="N","N",1),""))</f>
        <v/>
      </c>
      <c r="R2652" s="9" t="str">
        <f>IF(Search!$L$7="","",IF(ISNUMBER(SEARCH("Shield",$AU2652))=TRUE,IF(Search!$L$7="N","N",1),""))</f>
        <v/>
      </c>
      <c r="S2652" s="9" t="str">
        <f>IF(Search!$L$8="","",IF(ISNUMBER(SEARCH("Stick",$AU2652))=TRUE,IF(Search!$L$8="N","N",1),""))</f>
        <v/>
      </c>
      <c r="T2652" s="9" t="str">
        <f>IF(Search!$O$4="","",IF(COUNTA($AW2652)=1,IF(Search!$O$4="N","N",1),""))</f>
        <v/>
      </c>
      <c r="U2652" s="9" t="str">
        <f>IF(Search!$O$5="","",IF($AW2652="","",IF($AW2652&lt;Search!$O$5,"",1)))</f>
        <v/>
      </c>
      <c r="V2652" s="9" t="str">
        <f>IF(Search!$O$6="","",IF($AW2652="","",IF($AW2652&gt;Search!$O$6,"",1)))</f>
        <v/>
      </c>
      <c r="W2652" s="9" t="str">
        <f>IF(Search!$U$4="","",IF($AX2652="","",1))</f>
        <v/>
      </c>
      <c r="X2652" s="9" t="str">
        <f>IF(Search!$U$5="","",IF(ISNUMBER(SEARCH(Search!$U$5,$AX2652))=TRUE,IF(Search!$U$5="N","N",1),""))</f>
        <v/>
      </c>
      <c r="Y2652" s="9" t="str">
        <f>IF(Search!$U$6="","",IF($AY2652&lt;Search!$U$6,"",1))</f>
        <v/>
      </c>
      <c r="Z2652" s="9" t="str">
        <f>IF(Search!$R$4="","",IF(Inventory!$BA2652&lt;Search!$R$4,"",1))</f>
        <v/>
      </c>
      <c r="AA2652" s="9" t="str">
        <f>IF(Search!$R$5="","",IF($BA2652&gt;Search!$R$5,"",1))</f>
        <v/>
      </c>
      <c r="AB2652" s="9" t="str">
        <f>IF(Search!$R$6="","",IF($BB2652&lt;Search!$R$6,"",1))</f>
        <v/>
      </c>
      <c r="AC2652" s="9" t="str">
        <f>IF(Search!$R$7="","",IF($BB2652&lt;Search!$R$7,"",1))</f>
        <v/>
      </c>
      <c r="AD2652" s="45" t="str">
        <f>IF(COUNTIF($A2652:$AC2652,"n")&gt;0,"",IF(SUM($A2652:$AC2652)=COUNTA(Search!$C$4:$C$8,Search!$F$4:$F$8,Search!$I$4:$I$6,Search!$I$8,Search!$L$4:$L$8,Search!$O$4:$O$8,Search!$R$4:$R$7,Search!$U$4:$U$7)-COUNTIF(Search!$C$4:$U$7,"n"),1+LARGE($AD$1:AD2651,1),""))</f>
        <v/>
      </c>
      <c r="AE2652" s="45" t="str">
        <f t="shared" si="130"/>
        <v/>
      </c>
      <c r="AF2652" s="45" t="str">
        <f>IF(AD2652="","",COUNTIF($AE$1:$AE2651,$AE2652)+RANK($AE2652,$AE$2:$AE$10540,1))</f>
        <v/>
      </c>
      <c r="AG2652" s="45" t="str">
        <f t="shared" si="131"/>
        <v/>
      </c>
      <c r="AH2652" s="45" t="str">
        <f>IF($AD2652="","",COUNTIF($AG$1:$AG2651,$AG2652)+RANK($AG2652,$AG$1:$AG$10539,0))</f>
        <v/>
      </c>
      <c r="AI2652" s="10" t="str">
        <f t="shared" si="132"/>
        <v>2015-16 Upper Deck Canvas #257 Sam Bennett POE CAN    /   $40</v>
      </c>
      <c r="AJ2652" s="11">
        <v>2015</v>
      </c>
      <c r="AK2652" s="17">
        <v>16</v>
      </c>
      <c r="AL2652" s="12" t="s">
        <v>20</v>
      </c>
      <c r="AM2652" s="10">
        <v>257</v>
      </c>
      <c r="AN2652" s="12" t="s">
        <v>2082</v>
      </c>
      <c r="AO2652" s="9" t="s">
        <v>1913</v>
      </c>
      <c r="AP2652" s="9"/>
      <c r="AQ2652" s="9"/>
      <c r="AR2652" s="14" t="s">
        <v>2129</v>
      </c>
      <c r="AS2652" s="9"/>
      <c r="AT2652" s="9"/>
      <c r="AU2652" s="9"/>
      <c r="AV2652" s="13"/>
      <c r="AW2652" s="13"/>
      <c r="AX2652" s="9"/>
      <c r="AY2652" s="9"/>
      <c r="AZ2652" s="9"/>
      <c r="BA2652" s="33">
        <v>40</v>
      </c>
      <c r="BB2652" s="33"/>
      <c r="BC2652" s="36">
        <v>42860</v>
      </c>
      <c r="BD2652" s="12" t="s">
        <v>1771</v>
      </c>
    </row>
    <row r="2653" spans="1:56" s="12" customFormat="1" x14ac:dyDescent="0.2">
      <c r="A2653" s="9" t="str">
        <f>IF(Search!$C$5="","",IF(COUNTA(Inventory!$AP2653)=1,1,""))</f>
        <v/>
      </c>
      <c r="B2653" s="9" t="str">
        <f>IF(Search!$C$4="","",IF(ISNUMBER(SEARCH(Search!$C$4,$AR2653))=TRUE,1,""))</f>
        <v/>
      </c>
      <c r="C2653" s="9" t="str">
        <f>IF(Search!$C$6="x",IF(COUNTA($AQ2653)=1,1,"N"),IF(COUNTA($AQ2653)=1,"N",""))</f>
        <v/>
      </c>
      <c r="D2653" s="9" t="str">
        <f>IF(Search!$O$8="","",IF(ISNUMBER(SEARCH(Search!$O$8,$BD2653))=TRUE,1,""))</f>
        <v/>
      </c>
      <c r="E2653" s="9" t="str">
        <f>IF(Search!$C$7="","",IF(ISNUMBER(SEARCH(Search!$C$7,$AN2653))=TRUE,1,""))</f>
        <v/>
      </c>
      <c r="F2653" s="9" t="str">
        <f>IF(Search!$C$8="","",IF(ISNUMBER(SEARCH(Search!$C$8,$AO2653))=TRUE,1,""))</f>
        <v/>
      </c>
      <c r="G2653" s="9" t="str">
        <f>IF(Search!$F$4="","",IF(Inventory!$AJ2653&lt;Search!$F$4,"",1))</f>
        <v/>
      </c>
      <c r="H2653" s="9" t="str">
        <f>IF(Search!$F$5="","",IF(Inventory!$AJ2653&gt;Search!$F$5,"",1))</f>
        <v/>
      </c>
      <c r="I2653" s="9" t="str">
        <f>IF(Search!$F$7="","",IF(Search!$F$8="",IF(ISNUMBER(SEARCH(Search!$F$7,$AL2653))=TRUE,1,""),""))</f>
        <v/>
      </c>
      <c r="J2653" s="9" t="str">
        <f>IF($AL2653=Search!$F$8,1,"")</f>
        <v/>
      </c>
      <c r="K2653" s="9" t="str">
        <f>IF(Search!$I$4="","",IF(COUNTA($AS2653)=1,IF(Search!$I$4="N","N",1),""))</f>
        <v/>
      </c>
      <c r="L2653" s="9" t="str">
        <f>IF(Search!$I$5="","",IF($AS2653="RC",1,""))</f>
        <v/>
      </c>
      <c r="M2653" s="9" t="str">
        <f>IF(Search!$I$6="","",IF($AS2653="RCP",1,""))</f>
        <v/>
      </c>
      <c r="N2653" s="9" t="str">
        <f>IF(Search!$I$8="","",IF(COUNTA($AT2653)=1,IF(Search!$I$8="N","N",1),""))</f>
        <v/>
      </c>
      <c r="O2653" s="9" t="str">
        <f>IF(Search!$L$4="","",IF(COUNTA($AU2653)=1,IF(Search!$L$4="N","N",1),""))</f>
        <v/>
      </c>
      <c r="P2653" s="9" t="str">
        <f>IF(Search!$L$5="","",IF(ISNUMBER(SEARCH("Jersey",$AU2653))=TRUE,IF(Search!$L$5="N","N",1),""))</f>
        <v/>
      </c>
      <c r="Q2653" s="9" t="str">
        <f>IF(Search!$L$6="","",IF(ISNUMBER(SEARCH("Patch",$AU2653))=TRUE,IF(Search!$L$6="N","N",1),""))</f>
        <v/>
      </c>
      <c r="R2653" s="9" t="str">
        <f>IF(Search!$L$7="","",IF(ISNUMBER(SEARCH("Shield",$AU2653))=TRUE,IF(Search!$L$7="N","N",1),""))</f>
        <v/>
      </c>
      <c r="S2653" s="9" t="str">
        <f>IF(Search!$L$8="","",IF(ISNUMBER(SEARCH("Stick",$AU2653))=TRUE,IF(Search!$L$8="N","N",1),""))</f>
        <v/>
      </c>
      <c r="T2653" s="9" t="str">
        <f>IF(Search!$O$4="","",IF(COUNTA($AW2653)=1,IF(Search!$O$4="N","N",1),""))</f>
        <v/>
      </c>
      <c r="U2653" s="9" t="str">
        <f>IF(Search!$O$5="","",IF($AW2653="","",IF($AW2653&lt;Search!$O$5,"",1)))</f>
        <v/>
      </c>
      <c r="V2653" s="9" t="str">
        <f>IF(Search!$O$6="","",IF($AW2653="","",IF($AW2653&gt;Search!$O$6,"",1)))</f>
        <v/>
      </c>
      <c r="W2653" s="9" t="str">
        <f>IF(Search!$U$4="","",IF($AX2653="","",1))</f>
        <v/>
      </c>
      <c r="X2653" s="9" t="str">
        <f>IF(Search!$U$5="","",IF(ISNUMBER(SEARCH(Search!$U$5,$AX2653))=TRUE,IF(Search!$U$5="N","N",1),""))</f>
        <v/>
      </c>
      <c r="Y2653" s="9" t="str">
        <f>IF(Search!$U$6="","",IF($AY2653&lt;Search!$U$6,"",1))</f>
        <v/>
      </c>
      <c r="Z2653" s="9" t="str">
        <f>IF(Search!$R$4="","",IF(Inventory!$BA2653&lt;Search!$R$4,"",1))</f>
        <v/>
      </c>
      <c r="AA2653" s="9" t="str">
        <f>IF(Search!$R$5="","",IF($BA2653&gt;Search!$R$5,"",1))</f>
        <v/>
      </c>
      <c r="AB2653" s="9" t="str">
        <f>IF(Search!$R$6="","",IF($BB2653&lt;Search!$R$6,"",1))</f>
        <v/>
      </c>
      <c r="AC2653" s="9" t="str">
        <f>IF(Search!$R$7="","",IF($BB2653&lt;Search!$R$7,"",1))</f>
        <v/>
      </c>
      <c r="AD2653" s="45" t="str">
        <f>IF(COUNTIF($A2653:$AC2653,"n")&gt;0,"",IF(SUM($A2653:$AC2653)=COUNTA(Search!$C$4:$C$8,Search!$F$4:$F$8,Search!$I$4:$I$6,Search!$I$8,Search!$L$4:$L$8,Search!$O$4:$O$8,Search!$R$4:$R$7,Search!$U$4:$U$7)-COUNTIF(Search!$C$4:$U$7,"n"),1+LARGE($AD$1:AD2652,1),""))</f>
        <v/>
      </c>
      <c r="AE2653" s="45" t="str">
        <f t="shared" si="130"/>
        <v/>
      </c>
      <c r="AF2653" s="45" t="str">
        <f>IF(AD2653="","",COUNTIF($AE$1:$AE2652,$AE2653)+RANK($AE2653,$AE$2:$AE$10540,1))</f>
        <v/>
      </c>
      <c r="AG2653" s="45" t="str">
        <f t="shared" si="131"/>
        <v/>
      </c>
      <c r="AH2653" s="45" t="str">
        <f>IF($AD2653="","",COUNTIF($AG$1:$AG2652,$AG2653)+RANK($AG2653,$AG$1:$AG$10539,0))</f>
        <v/>
      </c>
      <c r="AI2653" s="10" t="str">
        <f t="shared" si="132"/>
        <v>2015-16 Upper Deck Canvas #258 Malcolm Subban POE CAN    /   $40</v>
      </c>
      <c r="AJ2653" s="11">
        <v>2015</v>
      </c>
      <c r="AK2653" s="17">
        <v>16</v>
      </c>
      <c r="AL2653" s="12" t="s">
        <v>20</v>
      </c>
      <c r="AM2653" s="10">
        <v>258</v>
      </c>
      <c r="AN2653" s="12" t="s">
        <v>2083</v>
      </c>
      <c r="AO2653" s="9" t="s">
        <v>1913</v>
      </c>
      <c r="AP2653" s="9"/>
      <c r="AQ2653" s="9"/>
      <c r="AR2653" s="14" t="s">
        <v>2129</v>
      </c>
      <c r="AS2653" s="9"/>
      <c r="AT2653" s="9"/>
      <c r="AU2653" s="9"/>
      <c r="AV2653" s="13"/>
      <c r="AW2653" s="13"/>
      <c r="AX2653" s="9"/>
      <c r="AY2653" s="9"/>
      <c r="AZ2653" s="9"/>
      <c r="BA2653" s="33">
        <v>40</v>
      </c>
      <c r="BB2653" s="33"/>
      <c r="BC2653" s="36">
        <v>42860</v>
      </c>
      <c r="BD2653" s="12" t="s">
        <v>1771</v>
      </c>
    </row>
    <row r="2654" spans="1:56" s="12" customFormat="1" x14ac:dyDescent="0.2">
      <c r="A2654" s="9" t="str">
        <f>IF(Search!$C$5="","",IF(COUNTA(Inventory!$AP2654)=1,1,""))</f>
        <v/>
      </c>
      <c r="B2654" s="9" t="str">
        <f>IF(Search!$C$4="","",IF(ISNUMBER(SEARCH(Search!$C$4,$AR2654))=TRUE,1,""))</f>
        <v/>
      </c>
      <c r="C2654" s="9" t="str">
        <f>IF(Search!$C$6="x",IF(COUNTA($AQ2654)=1,1,"N"),IF(COUNTA($AQ2654)=1,"N",""))</f>
        <v/>
      </c>
      <c r="D2654" s="9" t="str">
        <f>IF(Search!$O$8="","",IF(ISNUMBER(SEARCH(Search!$O$8,$BD2654))=TRUE,1,""))</f>
        <v/>
      </c>
      <c r="E2654" s="9" t="str">
        <f>IF(Search!$C$7="","",IF(ISNUMBER(SEARCH(Search!$C$7,$AN2654))=TRUE,1,""))</f>
        <v/>
      </c>
      <c r="F2654" s="9" t="str">
        <f>IF(Search!$C$8="","",IF(ISNUMBER(SEARCH(Search!$C$8,$AO2654))=TRUE,1,""))</f>
        <v/>
      </c>
      <c r="G2654" s="9" t="str">
        <f>IF(Search!$F$4="","",IF(Inventory!$AJ2654&lt;Search!$F$4,"",1))</f>
        <v/>
      </c>
      <c r="H2654" s="9" t="str">
        <f>IF(Search!$F$5="","",IF(Inventory!$AJ2654&gt;Search!$F$5,"",1))</f>
        <v/>
      </c>
      <c r="I2654" s="9" t="str">
        <f>IF(Search!$F$7="","",IF(Search!$F$8="",IF(ISNUMBER(SEARCH(Search!$F$7,$AL2654))=TRUE,1,""),""))</f>
        <v/>
      </c>
      <c r="J2654" s="9" t="str">
        <f>IF($AL2654=Search!$F$8,1,"")</f>
        <v/>
      </c>
      <c r="K2654" s="9" t="str">
        <f>IF(Search!$I$4="","",IF(COUNTA($AS2654)=1,IF(Search!$I$4="N","N",1),""))</f>
        <v/>
      </c>
      <c r="L2654" s="9" t="str">
        <f>IF(Search!$I$5="","",IF($AS2654="RC",1,""))</f>
        <v/>
      </c>
      <c r="M2654" s="9" t="str">
        <f>IF(Search!$I$6="","",IF($AS2654="RCP",1,""))</f>
        <v/>
      </c>
      <c r="N2654" s="9" t="str">
        <f>IF(Search!$I$8="","",IF(COUNTA($AT2654)=1,IF(Search!$I$8="N","N",1),""))</f>
        <v/>
      </c>
      <c r="O2654" s="9" t="str">
        <f>IF(Search!$L$4="","",IF(COUNTA($AU2654)=1,IF(Search!$L$4="N","N",1),""))</f>
        <v/>
      </c>
      <c r="P2654" s="9" t="str">
        <f>IF(Search!$L$5="","",IF(ISNUMBER(SEARCH("Jersey",$AU2654))=TRUE,IF(Search!$L$5="N","N",1),""))</f>
        <v/>
      </c>
      <c r="Q2654" s="9" t="str">
        <f>IF(Search!$L$6="","",IF(ISNUMBER(SEARCH("Patch",$AU2654))=TRUE,IF(Search!$L$6="N","N",1),""))</f>
        <v/>
      </c>
      <c r="R2654" s="9" t="str">
        <f>IF(Search!$L$7="","",IF(ISNUMBER(SEARCH("Shield",$AU2654))=TRUE,IF(Search!$L$7="N","N",1),""))</f>
        <v/>
      </c>
      <c r="S2654" s="9" t="str">
        <f>IF(Search!$L$8="","",IF(ISNUMBER(SEARCH("Stick",$AU2654))=TRUE,IF(Search!$L$8="N","N",1),""))</f>
        <v/>
      </c>
      <c r="T2654" s="9" t="str">
        <f>IF(Search!$O$4="","",IF(COUNTA($AW2654)=1,IF(Search!$O$4="N","N",1),""))</f>
        <v/>
      </c>
      <c r="U2654" s="9" t="str">
        <f>IF(Search!$O$5="","",IF($AW2654="","",IF($AW2654&lt;Search!$O$5,"",1)))</f>
        <v/>
      </c>
      <c r="V2654" s="9" t="str">
        <f>IF(Search!$O$6="","",IF($AW2654="","",IF($AW2654&gt;Search!$O$6,"",1)))</f>
        <v/>
      </c>
      <c r="W2654" s="9" t="str">
        <f>IF(Search!$U$4="","",IF($AX2654="","",1))</f>
        <v/>
      </c>
      <c r="X2654" s="9" t="str">
        <f>IF(Search!$U$5="","",IF(ISNUMBER(SEARCH(Search!$U$5,$AX2654))=TRUE,IF(Search!$U$5="N","N",1),""))</f>
        <v/>
      </c>
      <c r="Y2654" s="9" t="str">
        <f>IF(Search!$U$6="","",IF($AY2654&lt;Search!$U$6,"",1))</f>
        <v/>
      </c>
      <c r="Z2654" s="9" t="str">
        <f>IF(Search!$R$4="","",IF(Inventory!$BA2654&lt;Search!$R$4,"",1))</f>
        <v/>
      </c>
      <c r="AA2654" s="9" t="str">
        <f>IF(Search!$R$5="","",IF($BA2654&gt;Search!$R$5,"",1))</f>
        <v/>
      </c>
      <c r="AB2654" s="9" t="str">
        <f>IF(Search!$R$6="","",IF($BB2654&lt;Search!$R$6,"",1))</f>
        <v/>
      </c>
      <c r="AC2654" s="9" t="str">
        <f>IF(Search!$R$7="","",IF($BB2654&lt;Search!$R$7,"",1))</f>
        <v/>
      </c>
      <c r="AD2654" s="45" t="str">
        <f>IF(COUNTIF($A2654:$AC2654,"n")&gt;0,"",IF(SUM($A2654:$AC2654)=COUNTA(Search!$C$4:$C$8,Search!$F$4:$F$8,Search!$I$4:$I$6,Search!$I$8,Search!$L$4:$L$8,Search!$O$4:$O$8,Search!$R$4:$R$7,Search!$U$4:$U$7)-COUNTIF(Search!$C$4:$U$7,"n"),1+LARGE($AD$1:AD2653,1),""))</f>
        <v/>
      </c>
      <c r="AE2654" s="45" t="str">
        <f t="shared" si="130"/>
        <v/>
      </c>
      <c r="AF2654" s="45" t="str">
        <f>IF(AD2654="","",COUNTIF($AE$1:$AE2653,$AE2654)+RANK($AE2654,$AE$2:$AE$10540,1))</f>
        <v/>
      </c>
      <c r="AG2654" s="45" t="str">
        <f t="shared" si="131"/>
        <v/>
      </c>
      <c r="AH2654" s="45" t="str">
        <f>IF($AD2654="","",COUNTIF($AG$1:$AG2653,$AG2654)+RANK($AG2654,$AG$1:$AG$10539,0))</f>
        <v/>
      </c>
      <c r="AI2654" s="10" t="str">
        <f t="shared" si="132"/>
        <v>2015-16 Upper Deck Canvas #259 Hunter Shinkaruk POE CAN    /   $20</v>
      </c>
      <c r="AJ2654" s="11">
        <v>2015</v>
      </c>
      <c r="AK2654" s="17">
        <v>16</v>
      </c>
      <c r="AL2654" s="12" t="s">
        <v>20</v>
      </c>
      <c r="AM2654" s="10">
        <v>259</v>
      </c>
      <c r="AN2654" s="12" t="s">
        <v>2084</v>
      </c>
      <c r="AO2654" s="9" t="s">
        <v>1913</v>
      </c>
      <c r="AP2654" s="9"/>
      <c r="AQ2654" s="9"/>
      <c r="AR2654" s="14" t="s">
        <v>2129</v>
      </c>
      <c r="AS2654" s="9"/>
      <c r="AT2654" s="9"/>
      <c r="AU2654" s="9"/>
      <c r="AV2654" s="13"/>
      <c r="AW2654" s="13"/>
      <c r="AX2654" s="9"/>
      <c r="AY2654" s="9"/>
      <c r="AZ2654" s="9"/>
      <c r="BA2654" s="33">
        <v>20</v>
      </c>
      <c r="BB2654" s="33"/>
      <c r="BC2654" s="36">
        <v>42860</v>
      </c>
      <c r="BD2654" s="12" t="s">
        <v>1771</v>
      </c>
    </row>
    <row r="2655" spans="1:56" s="12" customFormat="1" x14ac:dyDescent="0.2">
      <c r="A2655" s="9" t="str">
        <f>IF(Search!$C$5="","",IF(COUNTA(Inventory!$AP2655)=1,1,""))</f>
        <v/>
      </c>
      <c r="B2655" s="9" t="str">
        <f>IF(Search!$C$4="","",IF(ISNUMBER(SEARCH(Search!$C$4,$AR2655))=TRUE,1,""))</f>
        <v/>
      </c>
      <c r="C2655" s="9" t="str">
        <f>IF(Search!$C$6="x",IF(COUNTA($AQ2655)=1,1,"N"),IF(COUNTA($AQ2655)=1,"N",""))</f>
        <v/>
      </c>
      <c r="D2655" s="9" t="str">
        <f>IF(Search!$O$8="","",IF(ISNUMBER(SEARCH(Search!$O$8,$BD2655))=TRUE,1,""))</f>
        <v/>
      </c>
      <c r="E2655" s="9" t="str">
        <f>IF(Search!$C$7="","",IF(ISNUMBER(SEARCH(Search!$C$7,$AN2655))=TRUE,1,""))</f>
        <v/>
      </c>
      <c r="F2655" s="9" t="str">
        <f>IF(Search!$C$8="","",IF(ISNUMBER(SEARCH(Search!$C$8,$AO2655))=TRUE,1,""))</f>
        <v/>
      </c>
      <c r="G2655" s="9" t="str">
        <f>IF(Search!$F$4="","",IF(Inventory!$AJ2655&lt;Search!$F$4,"",1))</f>
        <v/>
      </c>
      <c r="H2655" s="9" t="str">
        <f>IF(Search!$F$5="","",IF(Inventory!$AJ2655&gt;Search!$F$5,"",1))</f>
        <v/>
      </c>
      <c r="I2655" s="9" t="str">
        <f>IF(Search!$F$7="","",IF(Search!$F$8="",IF(ISNUMBER(SEARCH(Search!$F$7,$AL2655))=TRUE,1,""),""))</f>
        <v/>
      </c>
      <c r="J2655" s="9" t="str">
        <f>IF($AL2655=Search!$F$8,1,"")</f>
        <v/>
      </c>
      <c r="K2655" s="9" t="str">
        <f>IF(Search!$I$4="","",IF(COUNTA($AS2655)=1,IF(Search!$I$4="N","N",1),""))</f>
        <v/>
      </c>
      <c r="L2655" s="9" t="str">
        <f>IF(Search!$I$5="","",IF($AS2655="RC",1,""))</f>
        <v/>
      </c>
      <c r="M2655" s="9" t="str">
        <f>IF(Search!$I$6="","",IF($AS2655="RCP",1,""))</f>
        <v/>
      </c>
      <c r="N2655" s="9" t="str">
        <f>IF(Search!$I$8="","",IF(COUNTA($AT2655)=1,IF(Search!$I$8="N","N",1),""))</f>
        <v/>
      </c>
      <c r="O2655" s="9" t="str">
        <f>IF(Search!$L$4="","",IF(COUNTA($AU2655)=1,IF(Search!$L$4="N","N",1),""))</f>
        <v/>
      </c>
      <c r="P2655" s="9" t="str">
        <f>IF(Search!$L$5="","",IF(ISNUMBER(SEARCH("Jersey",$AU2655))=TRUE,IF(Search!$L$5="N","N",1),""))</f>
        <v/>
      </c>
      <c r="Q2655" s="9" t="str">
        <f>IF(Search!$L$6="","",IF(ISNUMBER(SEARCH("Patch",$AU2655))=TRUE,IF(Search!$L$6="N","N",1),""))</f>
        <v/>
      </c>
      <c r="R2655" s="9" t="str">
        <f>IF(Search!$L$7="","",IF(ISNUMBER(SEARCH("Shield",$AU2655))=TRUE,IF(Search!$L$7="N","N",1),""))</f>
        <v/>
      </c>
      <c r="S2655" s="9" t="str">
        <f>IF(Search!$L$8="","",IF(ISNUMBER(SEARCH("Stick",$AU2655))=TRUE,IF(Search!$L$8="N","N",1),""))</f>
        <v/>
      </c>
      <c r="T2655" s="9" t="str">
        <f>IF(Search!$O$4="","",IF(COUNTA($AW2655)=1,IF(Search!$O$4="N","N",1),""))</f>
        <v/>
      </c>
      <c r="U2655" s="9" t="str">
        <f>IF(Search!$O$5="","",IF($AW2655="","",IF($AW2655&lt;Search!$O$5,"",1)))</f>
        <v/>
      </c>
      <c r="V2655" s="9" t="str">
        <f>IF(Search!$O$6="","",IF($AW2655="","",IF($AW2655&gt;Search!$O$6,"",1)))</f>
        <v/>
      </c>
      <c r="W2655" s="9" t="str">
        <f>IF(Search!$U$4="","",IF($AX2655="","",1))</f>
        <v/>
      </c>
      <c r="X2655" s="9" t="str">
        <f>IF(Search!$U$5="","",IF(ISNUMBER(SEARCH(Search!$U$5,$AX2655))=TRUE,IF(Search!$U$5="N","N",1),""))</f>
        <v/>
      </c>
      <c r="Y2655" s="9" t="str">
        <f>IF(Search!$U$6="","",IF($AY2655&lt;Search!$U$6,"",1))</f>
        <v/>
      </c>
      <c r="Z2655" s="9" t="str">
        <f>IF(Search!$R$4="","",IF(Inventory!$BA2655&lt;Search!$R$4,"",1))</f>
        <v/>
      </c>
      <c r="AA2655" s="9" t="str">
        <f>IF(Search!$R$5="","",IF($BA2655&gt;Search!$R$5,"",1))</f>
        <v/>
      </c>
      <c r="AB2655" s="9" t="str">
        <f>IF(Search!$R$6="","",IF($BB2655&lt;Search!$R$6,"",1))</f>
        <v/>
      </c>
      <c r="AC2655" s="9" t="str">
        <f>IF(Search!$R$7="","",IF($BB2655&lt;Search!$R$7,"",1))</f>
        <v/>
      </c>
      <c r="AD2655" s="45" t="str">
        <f>IF(COUNTIF($A2655:$AC2655,"n")&gt;0,"",IF(SUM($A2655:$AC2655)=COUNTA(Search!$C$4:$C$8,Search!$F$4:$F$8,Search!$I$4:$I$6,Search!$I$8,Search!$L$4:$L$8,Search!$O$4:$O$8,Search!$R$4:$R$7,Search!$U$4:$U$7)-COUNTIF(Search!$C$4:$U$7,"n"),1+LARGE($AD$1:AD2654,1),""))</f>
        <v/>
      </c>
      <c r="AE2655" s="45" t="str">
        <f t="shared" si="130"/>
        <v/>
      </c>
      <c r="AF2655" s="45" t="str">
        <f>IF(AD2655="","",COUNTIF($AE$1:$AE2654,$AE2655)+RANK($AE2655,$AE$2:$AE$10540,1))</f>
        <v/>
      </c>
      <c r="AG2655" s="45" t="str">
        <f t="shared" si="131"/>
        <v/>
      </c>
      <c r="AH2655" s="45" t="str">
        <f>IF($AD2655="","",COUNTIF($AG$1:$AG2654,$AG2655)+RANK($AG2655,$AG$1:$AG$10539,0))</f>
        <v/>
      </c>
      <c r="AI2655" s="10" t="str">
        <f t="shared" si="132"/>
        <v>2015-16 Upper Deck Canvas #260 Max Domi POE CAN    /   $40</v>
      </c>
      <c r="AJ2655" s="11">
        <v>2015</v>
      </c>
      <c r="AK2655" s="17">
        <v>16</v>
      </c>
      <c r="AL2655" s="12" t="s">
        <v>20</v>
      </c>
      <c r="AM2655" s="10">
        <v>260</v>
      </c>
      <c r="AN2655" s="12" t="s">
        <v>2085</v>
      </c>
      <c r="AO2655" s="9" t="s">
        <v>1913</v>
      </c>
      <c r="AP2655" s="9"/>
      <c r="AQ2655" s="9"/>
      <c r="AR2655" s="14" t="s">
        <v>2129</v>
      </c>
      <c r="AS2655" s="9"/>
      <c r="AT2655" s="9"/>
      <c r="AU2655" s="9"/>
      <c r="AV2655" s="13"/>
      <c r="AW2655" s="13"/>
      <c r="AX2655" s="9"/>
      <c r="AY2655" s="9"/>
      <c r="AZ2655" s="9"/>
      <c r="BA2655" s="33">
        <v>40</v>
      </c>
      <c r="BB2655" s="33"/>
      <c r="BC2655" s="36">
        <v>42860</v>
      </c>
      <c r="BD2655" s="12" t="s">
        <v>1771</v>
      </c>
    </row>
    <row r="2656" spans="1:56" s="12" customFormat="1" x14ac:dyDescent="0.2">
      <c r="A2656" s="9" t="str">
        <f>IF(Search!$C$5="","",IF(COUNTA(Inventory!$AP2656)=1,1,""))</f>
        <v/>
      </c>
      <c r="B2656" s="9" t="str">
        <f>IF(Search!$C$4="","",IF(ISNUMBER(SEARCH(Search!$C$4,$AR2656))=TRUE,1,""))</f>
        <v/>
      </c>
      <c r="C2656" s="9" t="str">
        <f>IF(Search!$C$6="x",IF(COUNTA($AQ2656)=1,1,"N"),IF(COUNTA($AQ2656)=1,"N",""))</f>
        <v/>
      </c>
      <c r="D2656" s="9" t="str">
        <f>IF(Search!$O$8="","",IF(ISNUMBER(SEARCH(Search!$O$8,$BD2656))=TRUE,1,""))</f>
        <v/>
      </c>
      <c r="E2656" s="9" t="str">
        <f>IF(Search!$C$7="","",IF(ISNUMBER(SEARCH(Search!$C$7,$AN2656))=TRUE,1,""))</f>
        <v/>
      </c>
      <c r="F2656" s="9" t="str">
        <f>IF(Search!$C$8="","",IF(ISNUMBER(SEARCH(Search!$C$8,$AO2656))=TRUE,1,""))</f>
        <v/>
      </c>
      <c r="G2656" s="9" t="str">
        <f>IF(Search!$F$4="","",IF(Inventory!$AJ2656&lt;Search!$F$4,"",1))</f>
        <v/>
      </c>
      <c r="H2656" s="9" t="str">
        <f>IF(Search!$F$5="","",IF(Inventory!$AJ2656&gt;Search!$F$5,"",1))</f>
        <v/>
      </c>
      <c r="I2656" s="9" t="str">
        <f>IF(Search!$F$7="","",IF(Search!$F$8="",IF(ISNUMBER(SEARCH(Search!$F$7,$AL2656))=TRUE,1,""),""))</f>
        <v/>
      </c>
      <c r="J2656" s="9" t="str">
        <f>IF($AL2656=Search!$F$8,1,"")</f>
        <v/>
      </c>
      <c r="K2656" s="9" t="str">
        <f>IF(Search!$I$4="","",IF(COUNTA($AS2656)=1,IF(Search!$I$4="N","N",1),""))</f>
        <v/>
      </c>
      <c r="L2656" s="9" t="str">
        <f>IF(Search!$I$5="","",IF($AS2656="RC",1,""))</f>
        <v/>
      </c>
      <c r="M2656" s="9" t="str">
        <f>IF(Search!$I$6="","",IF($AS2656="RCP",1,""))</f>
        <v/>
      </c>
      <c r="N2656" s="9" t="str">
        <f>IF(Search!$I$8="","",IF(COUNTA($AT2656)=1,IF(Search!$I$8="N","N",1),""))</f>
        <v/>
      </c>
      <c r="O2656" s="9" t="str">
        <f>IF(Search!$L$4="","",IF(COUNTA($AU2656)=1,IF(Search!$L$4="N","N",1),""))</f>
        <v/>
      </c>
      <c r="P2656" s="9" t="str">
        <f>IF(Search!$L$5="","",IF(ISNUMBER(SEARCH("Jersey",$AU2656))=TRUE,IF(Search!$L$5="N","N",1),""))</f>
        <v/>
      </c>
      <c r="Q2656" s="9" t="str">
        <f>IF(Search!$L$6="","",IF(ISNUMBER(SEARCH("Patch",$AU2656))=TRUE,IF(Search!$L$6="N","N",1),""))</f>
        <v/>
      </c>
      <c r="R2656" s="9" t="str">
        <f>IF(Search!$L$7="","",IF(ISNUMBER(SEARCH("Shield",$AU2656))=TRUE,IF(Search!$L$7="N","N",1),""))</f>
        <v/>
      </c>
      <c r="S2656" s="9" t="str">
        <f>IF(Search!$L$8="","",IF(ISNUMBER(SEARCH("Stick",$AU2656))=TRUE,IF(Search!$L$8="N","N",1),""))</f>
        <v/>
      </c>
      <c r="T2656" s="9" t="str">
        <f>IF(Search!$O$4="","",IF(COUNTA($AW2656)=1,IF(Search!$O$4="N","N",1),""))</f>
        <v/>
      </c>
      <c r="U2656" s="9" t="str">
        <f>IF(Search!$O$5="","",IF($AW2656="","",IF($AW2656&lt;Search!$O$5,"",1)))</f>
        <v/>
      </c>
      <c r="V2656" s="9" t="str">
        <f>IF(Search!$O$6="","",IF($AW2656="","",IF($AW2656&gt;Search!$O$6,"",1)))</f>
        <v/>
      </c>
      <c r="W2656" s="9" t="str">
        <f>IF(Search!$U$4="","",IF($AX2656="","",1))</f>
        <v/>
      </c>
      <c r="X2656" s="9" t="str">
        <f>IF(Search!$U$5="","",IF(ISNUMBER(SEARCH(Search!$U$5,$AX2656))=TRUE,IF(Search!$U$5="N","N",1),""))</f>
        <v/>
      </c>
      <c r="Y2656" s="9" t="str">
        <f>IF(Search!$U$6="","",IF($AY2656&lt;Search!$U$6,"",1))</f>
        <v/>
      </c>
      <c r="Z2656" s="9" t="str">
        <f>IF(Search!$R$4="","",IF(Inventory!$BA2656&lt;Search!$R$4,"",1))</f>
        <v/>
      </c>
      <c r="AA2656" s="9" t="str">
        <f>IF(Search!$R$5="","",IF($BA2656&gt;Search!$R$5,"",1))</f>
        <v/>
      </c>
      <c r="AB2656" s="9" t="str">
        <f>IF(Search!$R$6="","",IF($BB2656&lt;Search!$R$6,"",1))</f>
        <v/>
      </c>
      <c r="AC2656" s="9" t="str">
        <f>IF(Search!$R$7="","",IF($BB2656&lt;Search!$R$7,"",1))</f>
        <v/>
      </c>
      <c r="AD2656" s="45" t="str">
        <f>IF(COUNTIF($A2656:$AC2656,"n")&gt;0,"",IF(SUM($A2656:$AC2656)=COUNTA(Search!$C$4:$C$8,Search!$F$4:$F$8,Search!$I$4:$I$6,Search!$I$8,Search!$L$4:$L$8,Search!$O$4:$O$8,Search!$R$4:$R$7,Search!$U$4:$U$7)-COUNTIF(Search!$C$4:$U$7,"n"),1+LARGE($AD$1:AD2655,1),""))</f>
        <v/>
      </c>
      <c r="AE2656" s="45" t="str">
        <f t="shared" si="130"/>
        <v/>
      </c>
      <c r="AF2656" s="45" t="str">
        <f>IF(AD2656="","",COUNTIF($AE$1:$AE2655,$AE2656)+RANK($AE2656,$AE$2:$AE$10540,1))</f>
        <v/>
      </c>
      <c r="AG2656" s="45" t="str">
        <f t="shared" si="131"/>
        <v/>
      </c>
      <c r="AH2656" s="45" t="str">
        <f>IF($AD2656="","",COUNTIF($AG$1:$AG2655,$AG2656)+RANK($AG2656,$AG$1:$AG$10539,0))</f>
        <v/>
      </c>
      <c r="AI2656" s="10" t="str">
        <f t="shared" si="132"/>
        <v>2015-16 Upper Deck Canvas #262 Slater Koekkoek POE CAN    /   $15</v>
      </c>
      <c r="AJ2656" s="11">
        <v>2015</v>
      </c>
      <c r="AK2656" s="17">
        <v>16</v>
      </c>
      <c r="AL2656" s="12" t="s">
        <v>20</v>
      </c>
      <c r="AM2656" s="10">
        <v>262</v>
      </c>
      <c r="AN2656" s="12" t="s">
        <v>2086</v>
      </c>
      <c r="AO2656" s="9" t="s">
        <v>1913</v>
      </c>
      <c r="AP2656" s="9"/>
      <c r="AQ2656" s="9"/>
      <c r="AR2656" s="14" t="s">
        <v>2129</v>
      </c>
      <c r="AS2656" s="9"/>
      <c r="AT2656" s="9"/>
      <c r="AU2656" s="9"/>
      <c r="AV2656" s="13"/>
      <c r="AW2656" s="13"/>
      <c r="AX2656" s="9"/>
      <c r="AY2656" s="9"/>
      <c r="AZ2656" s="9"/>
      <c r="BA2656" s="33">
        <v>15</v>
      </c>
      <c r="BB2656" s="33"/>
      <c r="BC2656" s="36">
        <v>42860</v>
      </c>
      <c r="BD2656" s="12" t="s">
        <v>1771</v>
      </c>
    </row>
    <row r="2657" spans="1:56" s="12" customFormat="1" x14ac:dyDescent="0.2">
      <c r="A2657" s="9" t="str">
        <f>IF(Search!$C$5="","",IF(COUNTA(Inventory!$AP2657)=1,1,""))</f>
        <v/>
      </c>
      <c r="B2657" s="9" t="str">
        <f>IF(Search!$C$4="","",IF(ISNUMBER(SEARCH(Search!$C$4,$AR2657))=TRUE,1,""))</f>
        <v/>
      </c>
      <c r="C2657" s="9" t="str">
        <f>IF(Search!$C$6="x",IF(COUNTA($AQ2657)=1,1,"N"),IF(COUNTA($AQ2657)=1,"N",""))</f>
        <v/>
      </c>
      <c r="D2657" s="9" t="str">
        <f>IF(Search!$O$8="","",IF(ISNUMBER(SEARCH(Search!$O$8,$BD2657))=TRUE,1,""))</f>
        <v/>
      </c>
      <c r="E2657" s="9" t="str">
        <f>IF(Search!$C$7="","",IF(ISNUMBER(SEARCH(Search!$C$7,$AN2657))=TRUE,1,""))</f>
        <v/>
      </c>
      <c r="F2657" s="9" t="str">
        <f>IF(Search!$C$8="","",IF(ISNUMBER(SEARCH(Search!$C$8,$AO2657))=TRUE,1,""))</f>
        <v/>
      </c>
      <c r="G2657" s="9" t="str">
        <f>IF(Search!$F$4="","",IF(Inventory!$AJ2657&lt;Search!$F$4,"",1))</f>
        <v/>
      </c>
      <c r="H2657" s="9" t="str">
        <f>IF(Search!$F$5="","",IF(Inventory!$AJ2657&gt;Search!$F$5,"",1))</f>
        <v/>
      </c>
      <c r="I2657" s="9" t="str">
        <f>IF(Search!$F$7="","",IF(Search!$F$8="",IF(ISNUMBER(SEARCH(Search!$F$7,$AL2657))=TRUE,1,""),""))</f>
        <v/>
      </c>
      <c r="J2657" s="9" t="str">
        <f>IF($AL2657=Search!$F$8,1,"")</f>
        <v/>
      </c>
      <c r="K2657" s="9" t="str">
        <f>IF(Search!$I$4="","",IF(COUNTA($AS2657)=1,IF(Search!$I$4="N","N",1),""))</f>
        <v/>
      </c>
      <c r="L2657" s="9" t="str">
        <f>IF(Search!$I$5="","",IF($AS2657="RC",1,""))</f>
        <v/>
      </c>
      <c r="M2657" s="9" t="str">
        <f>IF(Search!$I$6="","",IF($AS2657="RCP",1,""))</f>
        <v/>
      </c>
      <c r="N2657" s="9" t="str">
        <f>IF(Search!$I$8="","",IF(COUNTA($AT2657)=1,IF(Search!$I$8="N","N",1),""))</f>
        <v/>
      </c>
      <c r="O2657" s="9" t="str">
        <f>IF(Search!$L$4="","",IF(COUNTA($AU2657)=1,IF(Search!$L$4="N","N",1),""))</f>
        <v/>
      </c>
      <c r="P2657" s="9" t="str">
        <f>IF(Search!$L$5="","",IF(ISNUMBER(SEARCH("Jersey",$AU2657))=TRUE,IF(Search!$L$5="N","N",1),""))</f>
        <v/>
      </c>
      <c r="Q2657" s="9" t="str">
        <f>IF(Search!$L$6="","",IF(ISNUMBER(SEARCH("Patch",$AU2657))=TRUE,IF(Search!$L$6="N","N",1),""))</f>
        <v/>
      </c>
      <c r="R2657" s="9" t="str">
        <f>IF(Search!$L$7="","",IF(ISNUMBER(SEARCH("Shield",$AU2657))=TRUE,IF(Search!$L$7="N","N",1),""))</f>
        <v/>
      </c>
      <c r="S2657" s="9" t="str">
        <f>IF(Search!$L$8="","",IF(ISNUMBER(SEARCH("Stick",$AU2657))=TRUE,IF(Search!$L$8="N","N",1),""))</f>
        <v/>
      </c>
      <c r="T2657" s="9" t="str">
        <f>IF(Search!$O$4="","",IF(COUNTA($AW2657)=1,IF(Search!$O$4="N","N",1),""))</f>
        <v/>
      </c>
      <c r="U2657" s="9" t="str">
        <f>IF(Search!$O$5="","",IF($AW2657="","",IF($AW2657&lt;Search!$O$5,"",1)))</f>
        <v/>
      </c>
      <c r="V2657" s="9" t="str">
        <f>IF(Search!$O$6="","",IF($AW2657="","",IF($AW2657&gt;Search!$O$6,"",1)))</f>
        <v/>
      </c>
      <c r="W2657" s="9" t="str">
        <f>IF(Search!$U$4="","",IF($AX2657="","",1))</f>
        <v/>
      </c>
      <c r="X2657" s="9" t="str">
        <f>IF(Search!$U$5="","",IF(ISNUMBER(SEARCH(Search!$U$5,$AX2657))=TRUE,IF(Search!$U$5="N","N",1),""))</f>
        <v/>
      </c>
      <c r="Y2657" s="9" t="str">
        <f>IF(Search!$U$6="","",IF($AY2657&lt;Search!$U$6,"",1))</f>
        <v/>
      </c>
      <c r="Z2657" s="9" t="str">
        <f>IF(Search!$R$4="","",IF(Inventory!$BA2657&lt;Search!$R$4,"",1))</f>
        <v/>
      </c>
      <c r="AA2657" s="9" t="str">
        <f>IF(Search!$R$5="","",IF($BA2657&gt;Search!$R$5,"",1))</f>
        <v/>
      </c>
      <c r="AB2657" s="9" t="str">
        <f>IF(Search!$R$6="","",IF($BB2657&lt;Search!$R$6,"",1))</f>
        <v/>
      </c>
      <c r="AC2657" s="9" t="str">
        <f>IF(Search!$R$7="","",IF($BB2657&lt;Search!$R$7,"",1))</f>
        <v/>
      </c>
      <c r="AD2657" s="45" t="str">
        <f>IF(COUNTIF($A2657:$AC2657,"n")&gt;0,"",IF(SUM($A2657:$AC2657)=COUNTA(Search!$C$4:$C$8,Search!$F$4:$F$8,Search!$I$4:$I$6,Search!$I$8,Search!$L$4:$L$8,Search!$O$4:$O$8,Search!$R$4:$R$7,Search!$U$4:$U$7)-COUNTIF(Search!$C$4:$U$7,"n"),1+LARGE($AD$1:AD2656,1),""))</f>
        <v/>
      </c>
      <c r="AE2657" s="45" t="str">
        <f t="shared" si="130"/>
        <v/>
      </c>
      <c r="AF2657" s="45" t="str">
        <f>IF(AD2657="","",COUNTIF($AE$1:$AE2656,$AE2657)+RANK($AE2657,$AE$2:$AE$10540,1))</f>
        <v/>
      </c>
      <c r="AG2657" s="45" t="str">
        <f t="shared" si="131"/>
        <v/>
      </c>
      <c r="AH2657" s="45" t="str">
        <f>IF($AD2657="","",COUNTIF($AG$1:$AG2656,$AG2657)+RANK($AG2657,$AG$1:$AG$10539,0))</f>
        <v/>
      </c>
      <c r="AI2657" s="10" t="str">
        <f t="shared" si="132"/>
        <v>2015-16 Upper Deck Canvas #263 Nicolas Petan POE CAN    /   $20</v>
      </c>
      <c r="AJ2657" s="11">
        <v>2015</v>
      </c>
      <c r="AK2657" s="17">
        <v>16</v>
      </c>
      <c r="AL2657" s="12" t="s">
        <v>20</v>
      </c>
      <c r="AM2657" s="10">
        <v>263</v>
      </c>
      <c r="AN2657" s="12" t="s">
        <v>2087</v>
      </c>
      <c r="AO2657" s="9" t="s">
        <v>1913</v>
      </c>
      <c r="AP2657" s="9"/>
      <c r="AQ2657" s="9"/>
      <c r="AR2657" s="14" t="s">
        <v>2129</v>
      </c>
      <c r="AS2657" s="9"/>
      <c r="AT2657" s="9"/>
      <c r="AU2657" s="9"/>
      <c r="AV2657" s="13"/>
      <c r="AW2657" s="13"/>
      <c r="AX2657" s="9"/>
      <c r="AY2657" s="9"/>
      <c r="AZ2657" s="9"/>
      <c r="BA2657" s="33">
        <v>20</v>
      </c>
      <c r="BB2657" s="33"/>
      <c r="BC2657" s="36">
        <v>42860</v>
      </c>
      <c r="BD2657" s="12" t="s">
        <v>1771</v>
      </c>
    </row>
    <row r="2658" spans="1:56" s="12" customFormat="1" x14ac:dyDescent="0.2">
      <c r="A2658" s="9" t="str">
        <f>IF(Search!$C$5="","",IF(COUNTA(Inventory!$AP2658)=1,1,""))</f>
        <v/>
      </c>
      <c r="B2658" s="9" t="str">
        <f>IF(Search!$C$4="","",IF(ISNUMBER(SEARCH(Search!$C$4,$AR2658))=TRUE,1,""))</f>
        <v/>
      </c>
      <c r="C2658" s="9" t="str">
        <f>IF(Search!$C$6="x",IF(COUNTA($AQ2658)=1,1,"N"),IF(COUNTA($AQ2658)=1,"N",""))</f>
        <v/>
      </c>
      <c r="D2658" s="9" t="str">
        <f>IF(Search!$O$8="","",IF(ISNUMBER(SEARCH(Search!$O$8,$BD2658))=TRUE,1,""))</f>
        <v/>
      </c>
      <c r="E2658" s="9" t="str">
        <f>IF(Search!$C$7="","",IF(ISNUMBER(SEARCH(Search!$C$7,$AN2658))=TRUE,1,""))</f>
        <v/>
      </c>
      <c r="F2658" s="9" t="str">
        <f>IF(Search!$C$8="","",IF(ISNUMBER(SEARCH(Search!$C$8,$AO2658))=TRUE,1,""))</f>
        <v/>
      </c>
      <c r="G2658" s="9" t="str">
        <f>IF(Search!$F$4="","",IF(Inventory!$AJ2658&lt;Search!$F$4,"",1))</f>
        <v/>
      </c>
      <c r="H2658" s="9" t="str">
        <f>IF(Search!$F$5="","",IF(Inventory!$AJ2658&gt;Search!$F$5,"",1))</f>
        <v/>
      </c>
      <c r="I2658" s="9" t="str">
        <f>IF(Search!$F$7="","",IF(Search!$F$8="",IF(ISNUMBER(SEARCH(Search!$F$7,$AL2658))=TRUE,1,""),""))</f>
        <v/>
      </c>
      <c r="J2658" s="9" t="str">
        <f>IF($AL2658=Search!$F$8,1,"")</f>
        <v/>
      </c>
      <c r="K2658" s="9" t="str">
        <f>IF(Search!$I$4="","",IF(COUNTA($AS2658)=1,IF(Search!$I$4="N","N",1),""))</f>
        <v/>
      </c>
      <c r="L2658" s="9" t="str">
        <f>IF(Search!$I$5="","",IF($AS2658="RC",1,""))</f>
        <v/>
      </c>
      <c r="M2658" s="9" t="str">
        <f>IF(Search!$I$6="","",IF($AS2658="RCP",1,""))</f>
        <v/>
      </c>
      <c r="N2658" s="9" t="str">
        <f>IF(Search!$I$8="","",IF(COUNTA($AT2658)=1,IF(Search!$I$8="N","N",1),""))</f>
        <v/>
      </c>
      <c r="O2658" s="9" t="str">
        <f>IF(Search!$L$4="","",IF(COUNTA($AU2658)=1,IF(Search!$L$4="N","N",1),""))</f>
        <v/>
      </c>
      <c r="P2658" s="9" t="str">
        <f>IF(Search!$L$5="","",IF(ISNUMBER(SEARCH("Jersey",$AU2658))=TRUE,IF(Search!$L$5="N","N",1),""))</f>
        <v/>
      </c>
      <c r="Q2658" s="9" t="str">
        <f>IF(Search!$L$6="","",IF(ISNUMBER(SEARCH("Patch",$AU2658))=TRUE,IF(Search!$L$6="N","N",1),""))</f>
        <v/>
      </c>
      <c r="R2658" s="9" t="str">
        <f>IF(Search!$L$7="","",IF(ISNUMBER(SEARCH("Shield",$AU2658))=TRUE,IF(Search!$L$7="N","N",1),""))</f>
        <v/>
      </c>
      <c r="S2658" s="9" t="str">
        <f>IF(Search!$L$8="","",IF(ISNUMBER(SEARCH("Stick",$AU2658))=TRUE,IF(Search!$L$8="N","N",1),""))</f>
        <v/>
      </c>
      <c r="T2658" s="9" t="str">
        <f>IF(Search!$O$4="","",IF(COUNTA($AW2658)=1,IF(Search!$O$4="N","N",1),""))</f>
        <v/>
      </c>
      <c r="U2658" s="9" t="str">
        <f>IF(Search!$O$5="","",IF($AW2658="","",IF($AW2658&lt;Search!$O$5,"",1)))</f>
        <v/>
      </c>
      <c r="V2658" s="9" t="str">
        <f>IF(Search!$O$6="","",IF($AW2658="","",IF($AW2658&gt;Search!$O$6,"",1)))</f>
        <v/>
      </c>
      <c r="W2658" s="9" t="str">
        <f>IF(Search!$U$4="","",IF($AX2658="","",1))</f>
        <v/>
      </c>
      <c r="X2658" s="9" t="str">
        <f>IF(Search!$U$5="","",IF(ISNUMBER(SEARCH(Search!$U$5,$AX2658))=TRUE,IF(Search!$U$5="N","N",1),""))</f>
        <v/>
      </c>
      <c r="Y2658" s="9" t="str">
        <f>IF(Search!$U$6="","",IF($AY2658&lt;Search!$U$6,"",1))</f>
        <v/>
      </c>
      <c r="Z2658" s="9" t="str">
        <f>IF(Search!$R$4="","",IF(Inventory!$BA2658&lt;Search!$R$4,"",1))</f>
        <v/>
      </c>
      <c r="AA2658" s="9" t="str">
        <f>IF(Search!$R$5="","",IF($BA2658&gt;Search!$R$5,"",1))</f>
        <v/>
      </c>
      <c r="AB2658" s="9" t="str">
        <f>IF(Search!$R$6="","",IF($BB2658&lt;Search!$R$6,"",1))</f>
        <v/>
      </c>
      <c r="AC2658" s="9" t="str">
        <f>IF(Search!$R$7="","",IF($BB2658&lt;Search!$R$7,"",1))</f>
        <v/>
      </c>
      <c r="AD2658" s="45" t="str">
        <f>IF(COUNTIF($A2658:$AC2658,"n")&gt;0,"",IF(SUM($A2658:$AC2658)=COUNTA(Search!$C$4:$C$8,Search!$F$4:$F$8,Search!$I$4:$I$6,Search!$I$8,Search!$L$4:$L$8,Search!$O$4:$O$8,Search!$R$4:$R$7,Search!$U$4:$U$7)-COUNTIF(Search!$C$4:$U$7,"n"),1+LARGE($AD$1:AD2657,1),""))</f>
        <v/>
      </c>
      <c r="AE2658" s="45" t="str">
        <f t="shared" si="130"/>
        <v/>
      </c>
      <c r="AF2658" s="45" t="str">
        <f>IF(AD2658="","",COUNTIF($AE$1:$AE2657,$AE2658)+RANK($AE2658,$AE$2:$AE$10540,1))</f>
        <v/>
      </c>
      <c r="AG2658" s="45" t="str">
        <f t="shared" si="131"/>
        <v/>
      </c>
      <c r="AH2658" s="45" t="str">
        <f>IF($AD2658="","",COUNTIF($AG$1:$AG2657,$AG2658)+RANK($AG2658,$AG$1:$AG$10539,0))</f>
        <v/>
      </c>
      <c r="AI2658" s="10" t="str">
        <f t="shared" si="132"/>
        <v>2015-16 Upper Deck Canvas #264 Josh Anderson POE CAN    /   $25</v>
      </c>
      <c r="AJ2658" s="11">
        <v>2015</v>
      </c>
      <c r="AK2658" s="17">
        <v>16</v>
      </c>
      <c r="AL2658" s="12" t="s">
        <v>20</v>
      </c>
      <c r="AM2658" s="10">
        <v>264</v>
      </c>
      <c r="AN2658" s="12" t="s">
        <v>2088</v>
      </c>
      <c r="AO2658" s="9" t="s">
        <v>1913</v>
      </c>
      <c r="AP2658" s="9"/>
      <c r="AQ2658" s="9"/>
      <c r="AR2658" s="14" t="s">
        <v>2129</v>
      </c>
      <c r="AS2658" s="9"/>
      <c r="AT2658" s="9"/>
      <c r="AU2658" s="9"/>
      <c r="AV2658" s="13"/>
      <c r="AW2658" s="13"/>
      <c r="AX2658" s="9"/>
      <c r="AY2658" s="9"/>
      <c r="AZ2658" s="9"/>
      <c r="BA2658" s="33">
        <v>25</v>
      </c>
      <c r="BB2658" s="33"/>
      <c r="BC2658" s="36">
        <v>42860</v>
      </c>
      <c r="BD2658" s="12" t="s">
        <v>1771</v>
      </c>
    </row>
    <row r="2659" spans="1:56" s="12" customFormat="1" x14ac:dyDescent="0.2">
      <c r="A2659" s="9" t="str">
        <f>IF(Search!$C$5="","",IF(COUNTA(Inventory!$AP2659)=1,1,""))</f>
        <v/>
      </c>
      <c r="B2659" s="9" t="str">
        <f>IF(Search!$C$4="","",IF(ISNUMBER(SEARCH(Search!$C$4,$AR2659))=TRUE,1,""))</f>
        <v/>
      </c>
      <c r="C2659" s="9" t="str">
        <f>IF(Search!$C$6="x",IF(COUNTA($AQ2659)=1,1,"N"),IF(COUNTA($AQ2659)=1,"N",""))</f>
        <v/>
      </c>
      <c r="D2659" s="9" t="str">
        <f>IF(Search!$O$8="","",IF(ISNUMBER(SEARCH(Search!$O$8,$BD2659))=TRUE,1,""))</f>
        <v/>
      </c>
      <c r="E2659" s="9" t="str">
        <f>IF(Search!$C$7="","",IF(ISNUMBER(SEARCH(Search!$C$7,$AN2659))=TRUE,1,""))</f>
        <v/>
      </c>
      <c r="F2659" s="9" t="str">
        <f>IF(Search!$C$8="","",IF(ISNUMBER(SEARCH(Search!$C$8,$AO2659))=TRUE,1,""))</f>
        <v/>
      </c>
      <c r="G2659" s="9" t="str">
        <f>IF(Search!$F$4="","",IF(Inventory!$AJ2659&lt;Search!$F$4,"",1))</f>
        <v/>
      </c>
      <c r="H2659" s="9" t="str">
        <f>IF(Search!$F$5="","",IF(Inventory!$AJ2659&gt;Search!$F$5,"",1))</f>
        <v/>
      </c>
      <c r="I2659" s="9" t="str">
        <f>IF(Search!$F$7="","",IF(Search!$F$8="",IF(ISNUMBER(SEARCH(Search!$F$7,$AL2659))=TRUE,1,""),""))</f>
        <v/>
      </c>
      <c r="J2659" s="9" t="str">
        <f>IF($AL2659=Search!$F$8,1,"")</f>
        <v/>
      </c>
      <c r="K2659" s="9" t="str">
        <f>IF(Search!$I$4="","",IF(COUNTA($AS2659)=1,IF(Search!$I$4="N","N",1),""))</f>
        <v/>
      </c>
      <c r="L2659" s="9" t="str">
        <f>IF(Search!$I$5="","",IF($AS2659="RC",1,""))</f>
        <v/>
      </c>
      <c r="M2659" s="9" t="str">
        <f>IF(Search!$I$6="","",IF($AS2659="RCP",1,""))</f>
        <v/>
      </c>
      <c r="N2659" s="9" t="str">
        <f>IF(Search!$I$8="","",IF(COUNTA($AT2659)=1,IF(Search!$I$8="N","N",1),""))</f>
        <v/>
      </c>
      <c r="O2659" s="9" t="str">
        <f>IF(Search!$L$4="","",IF(COUNTA($AU2659)=1,IF(Search!$L$4="N","N",1),""))</f>
        <v/>
      </c>
      <c r="P2659" s="9" t="str">
        <f>IF(Search!$L$5="","",IF(ISNUMBER(SEARCH("Jersey",$AU2659))=TRUE,IF(Search!$L$5="N","N",1),""))</f>
        <v/>
      </c>
      <c r="Q2659" s="9" t="str">
        <f>IF(Search!$L$6="","",IF(ISNUMBER(SEARCH("Patch",$AU2659))=TRUE,IF(Search!$L$6="N","N",1),""))</f>
        <v/>
      </c>
      <c r="R2659" s="9" t="str">
        <f>IF(Search!$L$7="","",IF(ISNUMBER(SEARCH("Shield",$AU2659))=TRUE,IF(Search!$L$7="N","N",1),""))</f>
        <v/>
      </c>
      <c r="S2659" s="9" t="str">
        <f>IF(Search!$L$8="","",IF(ISNUMBER(SEARCH("Stick",$AU2659))=TRUE,IF(Search!$L$8="N","N",1),""))</f>
        <v/>
      </c>
      <c r="T2659" s="9" t="str">
        <f>IF(Search!$O$4="","",IF(COUNTA($AW2659)=1,IF(Search!$O$4="N","N",1),""))</f>
        <v/>
      </c>
      <c r="U2659" s="9" t="str">
        <f>IF(Search!$O$5="","",IF($AW2659="","",IF($AW2659&lt;Search!$O$5,"",1)))</f>
        <v/>
      </c>
      <c r="V2659" s="9" t="str">
        <f>IF(Search!$O$6="","",IF($AW2659="","",IF($AW2659&gt;Search!$O$6,"",1)))</f>
        <v/>
      </c>
      <c r="W2659" s="9" t="str">
        <f>IF(Search!$U$4="","",IF($AX2659="","",1))</f>
        <v/>
      </c>
      <c r="X2659" s="9" t="str">
        <f>IF(Search!$U$5="","",IF(ISNUMBER(SEARCH(Search!$U$5,$AX2659))=TRUE,IF(Search!$U$5="N","N",1),""))</f>
        <v/>
      </c>
      <c r="Y2659" s="9" t="str">
        <f>IF(Search!$U$6="","",IF($AY2659&lt;Search!$U$6,"",1))</f>
        <v/>
      </c>
      <c r="Z2659" s="9" t="str">
        <f>IF(Search!$R$4="","",IF(Inventory!$BA2659&lt;Search!$R$4,"",1))</f>
        <v/>
      </c>
      <c r="AA2659" s="9" t="str">
        <f>IF(Search!$R$5="","",IF($BA2659&gt;Search!$R$5,"",1))</f>
        <v/>
      </c>
      <c r="AB2659" s="9" t="str">
        <f>IF(Search!$R$6="","",IF($BB2659&lt;Search!$R$6,"",1))</f>
        <v/>
      </c>
      <c r="AC2659" s="9" t="str">
        <f>IF(Search!$R$7="","",IF($BB2659&lt;Search!$R$7,"",1))</f>
        <v/>
      </c>
      <c r="AD2659" s="45" t="str">
        <f>IF(COUNTIF($A2659:$AC2659,"n")&gt;0,"",IF(SUM($A2659:$AC2659)=COUNTA(Search!$C$4:$C$8,Search!$F$4:$F$8,Search!$I$4:$I$6,Search!$I$8,Search!$L$4:$L$8,Search!$O$4:$O$8,Search!$R$4:$R$7,Search!$U$4:$U$7)-COUNTIF(Search!$C$4:$U$7,"n"),1+LARGE($AD$1:AD2658,1),""))</f>
        <v/>
      </c>
      <c r="AE2659" s="45" t="str">
        <f t="shared" si="130"/>
        <v/>
      </c>
      <c r="AF2659" s="45" t="str">
        <f>IF(AD2659="","",COUNTIF($AE$1:$AE2658,$AE2659)+RANK($AE2659,$AE$2:$AE$10540,1))</f>
        <v/>
      </c>
      <c r="AG2659" s="45" t="str">
        <f t="shared" si="131"/>
        <v/>
      </c>
      <c r="AH2659" s="45" t="str">
        <f>IF($AD2659="","",COUNTIF($AG$1:$AG2658,$AG2659)+RANK($AG2659,$AG$1:$AG$10539,0))</f>
        <v/>
      </c>
      <c r="AI2659" s="10" t="str">
        <f t="shared" si="132"/>
        <v>2015-16 Upper Deck Canvas #266 Zachary Fucale POE CAN    /   $25</v>
      </c>
      <c r="AJ2659" s="11">
        <v>2015</v>
      </c>
      <c r="AK2659" s="17">
        <v>16</v>
      </c>
      <c r="AL2659" s="12" t="s">
        <v>20</v>
      </c>
      <c r="AM2659" s="10">
        <v>266</v>
      </c>
      <c r="AN2659" s="12" t="s">
        <v>2089</v>
      </c>
      <c r="AO2659" s="9" t="s">
        <v>1913</v>
      </c>
      <c r="AP2659" s="9"/>
      <c r="AQ2659" s="9"/>
      <c r="AR2659" s="14" t="s">
        <v>2129</v>
      </c>
      <c r="AS2659" s="9"/>
      <c r="AT2659" s="9"/>
      <c r="AU2659" s="9"/>
      <c r="AV2659" s="13"/>
      <c r="AW2659" s="13"/>
      <c r="AX2659" s="9"/>
      <c r="AY2659" s="9"/>
      <c r="AZ2659" s="9"/>
      <c r="BA2659" s="33">
        <v>25</v>
      </c>
      <c r="BB2659" s="33"/>
      <c r="BC2659" s="36">
        <v>42860</v>
      </c>
      <c r="BD2659" s="12" t="s">
        <v>1771</v>
      </c>
    </row>
    <row r="2660" spans="1:56" s="12" customFormat="1" x14ac:dyDescent="0.2">
      <c r="A2660" s="9" t="str">
        <f>IF(Search!$C$5="","",IF(COUNTA(Inventory!$AP2660)=1,1,""))</f>
        <v/>
      </c>
      <c r="B2660" s="9" t="str">
        <f>IF(Search!$C$4="","",IF(ISNUMBER(SEARCH(Search!$C$4,$AR2660))=TRUE,1,""))</f>
        <v/>
      </c>
      <c r="C2660" s="9" t="str">
        <f>IF(Search!$C$6="x",IF(COUNTA($AQ2660)=1,1,"N"),IF(COUNTA($AQ2660)=1,"N",""))</f>
        <v/>
      </c>
      <c r="D2660" s="9" t="str">
        <f>IF(Search!$O$8="","",IF(ISNUMBER(SEARCH(Search!$O$8,$BD2660))=TRUE,1,""))</f>
        <v/>
      </c>
      <c r="E2660" s="9" t="str">
        <f>IF(Search!$C$7="","",IF(ISNUMBER(SEARCH(Search!$C$7,$AN2660))=TRUE,1,""))</f>
        <v/>
      </c>
      <c r="F2660" s="9" t="str">
        <f>IF(Search!$C$8="","",IF(ISNUMBER(SEARCH(Search!$C$8,$AO2660))=TRUE,1,""))</f>
        <v/>
      </c>
      <c r="G2660" s="9" t="str">
        <f>IF(Search!$F$4="","",IF(Inventory!$AJ2660&lt;Search!$F$4,"",1))</f>
        <v/>
      </c>
      <c r="H2660" s="9" t="str">
        <f>IF(Search!$F$5="","",IF(Inventory!$AJ2660&gt;Search!$F$5,"",1))</f>
        <v/>
      </c>
      <c r="I2660" s="9" t="str">
        <f>IF(Search!$F$7="","",IF(Search!$F$8="",IF(ISNUMBER(SEARCH(Search!$F$7,$AL2660))=TRUE,1,""),""))</f>
        <v/>
      </c>
      <c r="J2660" s="9" t="str">
        <f>IF($AL2660=Search!$F$8,1,"")</f>
        <v/>
      </c>
      <c r="K2660" s="9" t="str">
        <f>IF(Search!$I$4="","",IF(COUNTA($AS2660)=1,IF(Search!$I$4="N","N",1),""))</f>
        <v/>
      </c>
      <c r="L2660" s="9" t="str">
        <f>IF(Search!$I$5="","",IF($AS2660="RC",1,""))</f>
        <v/>
      </c>
      <c r="M2660" s="9" t="str">
        <f>IF(Search!$I$6="","",IF($AS2660="RCP",1,""))</f>
        <v/>
      </c>
      <c r="N2660" s="9" t="str">
        <f>IF(Search!$I$8="","",IF(COUNTA($AT2660)=1,IF(Search!$I$8="N","N",1),""))</f>
        <v/>
      </c>
      <c r="O2660" s="9" t="str">
        <f>IF(Search!$L$4="","",IF(COUNTA($AU2660)=1,IF(Search!$L$4="N","N",1),""))</f>
        <v/>
      </c>
      <c r="P2660" s="9" t="str">
        <f>IF(Search!$L$5="","",IF(ISNUMBER(SEARCH("Jersey",$AU2660))=TRUE,IF(Search!$L$5="N","N",1),""))</f>
        <v/>
      </c>
      <c r="Q2660" s="9" t="str">
        <f>IF(Search!$L$6="","",IF(ISNUMBER(SEARCH("Patch",$AU2660))=TRUE,IF(Search!$L$6="N","N",1),""))</f>
        <v/>
      </c>
      <c r="R2660" s="9" t="str">
        <f>IF(Search!$L$7="","",IF(ISNUMBER(SEARCH("Shield",$AU2660))=TRUE,IF(Search!$L$7="N","N",1),""))</f>
        <v/>
      </c>
      <c r="S2660" s="9" t="str">
        <f>IF(Search!$L$8="","",IF(ISNUMBER(SEARCH("Stick",$AU2660))=TRUE,IF(Search!$L$8="N","N",1),""))</f>
        <v/>
      </c>
      <c r="T2660" s="9" t="str">
        <f>IF(Search!$O$4="","",IF(COUNTA($AW2660)=1,IF(Search!$O$4="N","N",1),""))</f>
        <v/>
      </c>
      <c r="U2660" s="9" t="str">
        <f>IF(Search!$O$5="","",IF($AW2660="","",IF($AW2660&lt;Search!$O$5,"",1)))</f>
        <v/>
      </c>
      <c r="V2660" s="9" t="str">
        <f>IF(Search!$O$6="","",IF($AW2660="","",IF($AW2660&gt;Search!$O$6,"",1)))</f>
        <v/>
      </c>
      <c r="W2660" s="9" t="str">
        <f>IF(Search!$U$4="","",IF($AX2660="","",1))</f>
        <v/>
      </c>
      <c r="X2660" s="9" t="str">
        <f>IF(Search!$U$5="","",IF(ISNUMBER(SEARCH(Search!$U$5,$AX2660))=TRUE,IF(Search!$U$5="N","N",1),""))</f>
        <v/>
      </c>
      <c r="Y2660" s="9" t="str">
        <f>IF(Search!$U$6="","",IF($AY2660&lt;Search!$U$6,"",1))</f>
        <v/>
      </c>
      <c r="Z2660" s="9" t="str">
        <f>IF(Search!$R$4="","",IF(Inventory!$BA2660&lt;Search!$R$4,"",1))</f>
        <v/>
      </c>
      <c r="AA2660" s="9" t="str">
        <f>IF(Search!$R$5="","",IF($BA2660&gt;Search!$R$5,"",1))</f>
        <v/>
      </c>
      <c r="AB2660" s="9" t="str">
        <f>IF(Search!$R$6="","",IF($BB2660&lt;Search!$R$6,"",1))</f>
        <v/>
      </c>
      <c r="AC2660" s="9" t="str">
        <f>IF(Search!$R$7="","",IF($BB2660&lt;Search!$R$7,"",1))</f>
        <v/>
      </c>
      <c r="AD2660" s="45" t="str">
        <f>IF(COUNTIF($A2660:$AC2660,"n")&gt;0,"",IF(SUM($A2660:$AC2660)=COUNTA(Search!$C$4:$C$8,Search!$F$4:$F$8,Search!$I$4:$I$6,Search!$I$8,Search!$L$4:$L$8,Search!$O$4:$O$8,Search!$R$4:$R$7,Search!$U$4:$U$7)-COUNTIF(Search!$C$4:$U$7,"n"),1+LARGE($AD$1:AD2659,1),""))</f>
        <v/>
      </c>
      <c r="AE2660" s="45" t="str">
        <f t="shared" si="130"/>
        <v/>
      </c>
      <c r="AF2660" s="45" t="str">
        <f>IF(AD2660="","",COUNTIF($AE$1:$AE2659,$AE2660)+RANK($AE2660,$AE$2:$AE$10540,1))</f>
        <v/>
      </c>
      <c r="AG2660" s="45" t="str">
        <f t="shared" si="131"/>
        <v/>
      </c>
      <c r="AH2660" s="45" t="str">
        <f>IF($AD2660="","",COUNTIF($AG$1:$AG2659,$AG2660)+RANK($AG2660,$AG$1:$AG$10539,0))</f>
        <v/>
      </c>
      <c r="AI2660" s="10" t="str">
        <f t="shared" si="132"/>
        <v>2015-16 Upper Deck Canvas #269 Brendan Gaunce POE CAN    /   $25</v>
      </c>
      <c r="AJ2660" s="11">
        <v>2015</v>
      </c>
      <c r="AK2660" s="17">
        <v>16</v>
      </c>
      <c r="AL2660" s="12" t="s">
        <v>20</v>
      </c>
      <c r="AM2660" s="10">
        <v>269</v>
      </c>
      <c r="AN2660" s="12" t="s">
        <v>2090</v>
      </c>
      <c r="AO2660" s="9" t="s">
        <v>1913</v>
      </c>
      <c r="AP2660" s="9"/>
      <c r="AQ2660" s="9"/>
      <c r="AR2660" s="14" t="s">
        <v>2129</v>
      </c>
      <c r="AS2660" s="9"/>
      <c r="AT2660" s="9"/>
      <c r="AU2660" s="9"/>
      <c r="AV2660" s="13"/>
      <c r="AW2660" s="13"/>
      <c r="AX2660" s="9"/>
      <c r="AY2660" s="9"/>
      <c r="AZ2660" s="9"/>
      <c r="BA2660" s="33">
        <v>25</v>
      </c>
      <c r="BB2660" s="33"/>
      <c r="BC2660" s="36">
        <v>42860</v>
      </c>
      <c r="BD2660" s="12" t="s">
        <v>1771</v>
      </c>
    </row>
    <row r="2661" spans="1:56" s="12" customFormat="1" x14ac:dyDescent="0.2">
      <c r="A2661" s="9" t="str">
        <f>IF(Search!$C$5="","",IF(COUNTA(Inventory!$AP2661)=1,1,""))</f>
        <v/>
      </c>
      <c r="B2661" s="9" t="str">
        <f>IF(Search!$C$4="","",IF(ISNUMBER(SEARCH(Search!$C$4,$AR2661))=TRUE,1,""))</f>
        <v/>
      </c>
      <c r="C2661" s="9" t="str">
        <f>IF(Search!$C$6="x",IF(COUNTA($AQ2661)=1,1,"N"),IF(COUNTA($AQ2661)=1,"N",""))</f>
        <v/>
      </c>
      <c r="D2661" s="9" t="str">
        <f>IF(Search!$O$8="","",IF(ISNUMBER(SEARCH(Search!$O$8,$BD2661))=TRUE,1,""))</f>
        <v/>
      </c>
      <c r="E2661" s="9" t="str">
        <f>IF(Search!$C$7="","",IF(ISNUMBER(SEARCH(Search!$C$7,$AN2661))=TRUE,1,""))</f>
        <v/>
      </c>
      <c r="F2661" s="9" t="str">
        <f>IF(Search!$C$8="","",IF(ISNUMBER(SEARCH(Search!$C$8,$AO2661))=TRUE,1,""))</f>
        <v/>
      </c>
      <c r="G2661" s="9" t="str">
        <f>IF(Search!$F$4="","",IF(Inventory!$AJ2661&lt;Search!$F$4,"",1))</f>
        <v/>
      </c>
      <c r="H2661" s="9" t="str">
        <f>IF(Search!$F$5="","",IF(Inventory!$AJ2661&gt;Search!$F$5,"",1))</f>
        <v/>
      </c>
      <c r="I2661" s="9" t="str">
        <f>IF(Search!$F$7="","",IF(Search!$F$8="",IF(ISNUMBER(SEARCH(Search!$F$7,$AL2661))=TRUE,1,""),""))</f>
        <v/>
      </c>
      <c r="J2661" s="9" t="str">
        <f>IF($AL2661=Search!$F$8,1,"")</f>
        <v/>
      </c>
      <c r="K2661" s="9" t="str">
        <f>IF(Search!$I$4="","",IF(COUNTA($AS2661)=1,IF(Search!$I$4="N","N",1),""))</f>
        <v/>
      </c>
      <c r="L2661" s="9" t="str">
        <f>IF(Search!$I$5="","",IF($AS2661="RC",1,""))</f>
        <v/>
      </c>
      <c r="M2661" s="9" t="str">
        <f>IF(Search!$I$6="","",IF($AS2661="RCP",1,""))</f>
        <v/>
      </c>
      <c r="N2661" s="9" t="str">
        <f>IF(Search!$I$8="","",IF(COUNTA($AT2661)=1,IF(Search!$I$8="N","N",1),""))</f>
        <v/>
      </c>
      <c r="O2661" s="9" t="str">
        <f>IF(Search!$L$4="","",IF(COUNTA($AU2661)=1,IF(Search!$L$4="N","N",1),""))</f>
        <v/>
      </c>
      <c r="P2661" s="9" t="str">
        <f>IF(Search!$L$5="","",IF(ISNUMBER(SEARCH("Jersey",$AU2661))=TRUE,IF(Search!$L$5="N","N",1),""))</f>
        <v/>
      </c>
      <c r="Q2661" s="9" t="str">
        <f>IF(Search!$L$6="","",IF(ISNUMBER(SEARCH("Patch",$AU2661))=TRUE,IF(Search!$L$6="N","N",1),""))</f>
        <v/>
      </c>
      <c r="R2661" s="9" t="str">
        <f>IF(Search!$L$7="","",IF(ISNUMBER(SEARCH("Shield",$AU2661))=TRUE,IF(Search!$L$7="N","N",1),""))</f>
        <v/>
      </c>
      <c r="S2661" s="9" t="str">
        <f>IF(Search!$L$8="","",IF(ISNUMBER(SEARCH("Stick",$AU2661))=TRUE,IF(Search!$L$8="N","N",1),""))</f>
        <v/>
      </c>
      <c r="T2661" s="9" t="str">
        <f>IF(Search!$O$4="","",IF(COUNTA($AW2661)=1,IF(Search!$O$4="N","N",1),""))</f>
        <v/>
      </c>
      <c r="U2661" s="9" t="str">
        <f>IF(Search!$O$5="","",IF($AW2661="","",IF($AW2661&lt;Search!$O$5,"",1)))</f>
        <v/>
      </c>
      <c r="V2661" s="9" t="str">
        <f>IF(Search!$O$6="","",IF($AW2661="","",IF($AW2661&gt;Search!$O$6,"",1)))</f>
        <v/>
      </c>
      <c r="W2661" s="9" t="str">
        <f>IF(Search!$U$4="","",IF($AX2661="","",1))</f>
        <v/>
      </c>
      <c r="X2661" s="9" t="str">
        <f>IF(Search!$U$5="","",IF(ISNUMBER(SEARCH(Search!$U$5,$AX2661))=TRUE,IF(Search!$U$5="N","N",1),""))</f>
        <v/>
      </c>
      <c r="Y2661" s="9" t="str">
        <f>IF(Search!$U$6="","",IF($AY2661&lt;Search!$U$6,"",1))</f>
        <v/>
      </c>
      <c r="Z2661" s="9" t="str">
        <f>IF(Search!$R$4="","",IF(Inventory!$BA2661&lt;Search!$R$4,"",1))</f>
        <v/>
      </c>
      <c r="AA2661" s="9" t="str">
        <f>IF(Search!$R$5="","",IF($BA2661&gt;Search!$R$5,"",1))</f>
        <v/>
      </c>
      <c r="AB2661" s="9" t="str">
        <f>IF(Search!$R$6="","",IF($BB2661&lt;Search!$R$6,"",1))</f>
        <v/>
      </c>
      <c r="AC2661" s="9" t="str">
        <f>IF(Search!$R$7="","",IF($BB2661&lt;Search!$R$7,"",1))</f>
        <v/>
      </c>
      <c r="AD2661" s="45" t="str">
        <f>IF(COUNTIF($A2661:$AC2661,"n")&gt;0,"",IF(SUM($A2661:$AC2661)=COUNTA(Search!$C$4:$C$8,Search!$F$4:$F$8,Search!$I$4:$I$6,Search!$I$8,Search!$L$4:$L$8,Search!$O$4:$O$8,Search!$R$4:$R$7,Search!$U$4:$U$7)-COUNTIF(Search!$C$4:$U$7,"n"),1+LARGE($AD$1:AD2660,1),""))</f>
        <v/>
      </c>
      <c r="AE2661" s="45" t="str">
        <f t="shared" si="130"/>
        <v/>
      </c>
      <c r="AF2661" s="45" t="str">
        <f>IF(AD2661="","",COUNTIF($AE$1:$AE2660,$AE2661)+RANK($AE2661,$AE$2:$AE$10540,1))</f>
        <v/>
      </c>
      <c r="AG2661" s="45" t="str">
        <f t="shared" si="131"/>
        <v/>
      </c>
      <c r="AH2661" s="45" t="str">
        <f>IF($AD2661="","",COUNTIF($AG$1:$AG2660,$AG2661)+RANK($AG2661,$AG$1:$AG$10539,0))</f>
        <v/>
      </c>
      <c r="AI2661" s="10" t="str">
        <f t="shared" si="132"/>
        <v>2015-16 Upper Deck Canvas #270 Connor McDavid POE CAN    /   $300</v>
      </c>
      <c r="AJ2661" s="11">
        <v>2015</v>
      </c>
      <c r="AK2661" s="17">
        <v>16</v>
      </c>
      <c r="AL2661" s="12" t="s">
        <v>20</v>
      </c>
      <c r="AM2661" s="10">
        <v>270</v>
      </c>
      <c r="AN2661" s="12" t="s">
        <v>2091</v>
      </c>
      <c r="AO2661" s="9" t="s">
        <v>1913</v>
      </c>
      <c r="AP2661" s="9"/>
      <c r="AQ2661" s="9"/>
      <c r="AR2661" s="14" t="s">
        <v>2129</v>
      </c>
      <c r="AS2661" s="9"/>
      <c r="AT2661" s="9"/>
      <c r="AU2661" s="9"/>
      <c r="AV2661" s="13"/>
      <c r="AW2661" s="13"/>
      <c r="AX2661" s="9"/>
      <c r="AY2661" s="9"/>
      <c r="AZ2661" s="9"/>
      <c r="BA2661" s="33">
        <v>300</v>
      </c>
      <c r="BB2661" s="33">
        <v>160</v>
      </c>
      <c r="BC2661" s="36">
        <v>42860</v>
      </c>
      <c r="BD2661" s="12" t="s">
        <v>1771</v>
      </c>
    </row>
    <row r="2662" spans="1:56" s="12" customFormat="1" x14ac:dyDescent="0.2">
      <c r="A2662" s="9">
        <f>IF(Search!$C$5="","",IF(COUNTA(Inventory!$AP2662)=1,1,""))</f>
        <v>1</v>
      </c>
      <c r="B2662" s="9" t="str">
        <f>IF(Search!$C$4="","",IF(ISNUMBER(SEARCH(Search!$C$4,$AR2662))=TRUE,1,""))</f>
        <v/>
      </c>
      <c r="C2662" s="9" t="str">
        <f>IF(Search!$C$6="x",IF(COUNTA($AQ2662)=1,1,"N"),IF(COUNTA($AQ2662)=1,"N",""))</f>
        <v/>
      </c>
      <c r="D2662" s="9" t="str">
        <f>IF(Search!$O$8="","",IF(ISNUMBER(SEARCH(Search!$O$8,$BD2662))=TRUE,1,""))</f>
        <v/>
      </c>
      <c r="E2662" s="9" t="str">
        <f>IF(Search!$C$7="","",IF(ISNUMBER(SEARCH(Search!$C$7,$AN2662))=TRUE,1,""))</f>
        <v/>
      </c>
      <c r="F2662" s="9" t="str">
        <f>IF(Search!$C$8="","",IF(ISNUMBER(SEARCH(Search!$C$8,$AO2662))=TRUE,1,""))</f>
        <v/>
      </c>
      <c r="G2662" s="9" t="str">
        <f>IF(Search!$F$4="","",IF(Inventory!$AJ2662&lt;Search!$F$4,"",1))</f>
        <v/>
      </c>
      <c r="H2662" s="9" t="str">
        <f>IF(Search!$F$5="","",IF(Inventory!$AJ2662&gt;Search!$F$5,"",1))</f>
        <v/>
      </c>
      <c r="I2662" s="9" t="str">
        <f>IF(Search!$F$7="","",IF(Search!$F$8="",IF(ISNUMBER(SEARCH(Search!$F$7,$AL2662))=TRUE,1,""),""))</f>
        <v/>
      </c>
      <c r="J2662" s="9" t="str">
        <f>IF($AL2662=Search!$F$8,1,"")</f>
        <v/>
      </c>
      <c r="K2662" s="9" t="str">
        <f>IF(Search!$I$4="","",IF(COUNTA($AS2662)=1,IF(Search!$I$4="N","N",1),""))</f>
        <v/>
      </c>
      <c r="L2662" s="9" t="str">
        <f>IF(Search!$I$5="","",IF($AS2662="RC",1,""))</f>
        <v/>
      </c>
      <c r="M2662" s="9" t="str">
        <f>IF(Search!$I$6="","",IF($AS2662="RCP",1,""))</f>
        <v/>
      </c>
      <c r="N2662" s="9" t="str">
        <f>IF(Search!$I$8="","",IF(COUNTA($AT2662)=1,IF(Search!$I$8="N","N",1),""))</f>
        <v/>
      </c>
      <c r="O2662" s="9" t="str">
        <f>IF(Search!$L$4="","",IF(COUNTA($AU2662)=1,IF(Search!$L$4="N","N",1),""))</f>
        <v/>
      </c>
      <c r="P2662" s="9" t="str">
        <f>IF(Search!$L$5="","",IF(ISNUMBER(SEARCH("Jersey",$AU2662))=TRUE,IF(Search!$L$5="N","N",1),""))</f>
        <v/>
      </c>
      <c r="Q2662" s="9" t="str">
        <f>IF(Search!$L$6="","",IF(ISNUMBER(SEARCH("Patch",$AU2662))=TRUE,IF(Search!$L$6="N","N",1),""))</f>
        <v/>
      </c>
      <c r="R2662" s="9" t="str">
        <f>IF(Search!$L$7="","",IF(ISNUMBER(SEARCH("Shield",$AU2662))=TRUE,IF(Search!$L$7="N","N",1),""))</f>
        <v/>
      </c>
      <c r="S2662" s="9" t="str">
        <f>IF(Search!$L$8="","",IF(ISNUMBER(SEARCH("Stick",$AU2662))=TRUE,IF(Search!$L$8="N","N",1),""))</f>
        <v/>
      </c>
      <c r="T2662" s="9" t="str">
        <f>IF(Search!$O$4="","",IF(COUNTA($AW2662)=1,IF(Search!$O$4="N","N",1),""))</f>
        <v/>
      </c>
      <c r="U2662" s="9" t="str">
        <f>IF(Search!$O$5="","",IF($AW2662="","",IF($AW2662&lt;Search!$O$5,"",1)))</f>
        <v/>
      </c>
      <c r="V2662" s="9" t="str">
        <f>IF(Search!$O$6="","",IF($AW2662="","",IF($AW2662&gt;Search!$O$6,"",1)))</f>
        <v/>
      </c>
      <c r="W2662" s="9" t="str">
        <f>IF(Search!$U$4="","",IF($AX2662="","",1))</f>
        <v/>
      </c>
      <c r="X2662" s="9" t="str">
        <f>IF(Search!$U$5="","",IF(ISNUMBER(SEARCH(Search!$U$5,$AX2662))=TRUE,IF(Search!$U$5="N","N",1),""))</f>
        <v/>
      </c>
      <c r="Y2662" s="9" t="str">
        <f>IF(Search!$U$6="","",IF($AY2662&lt;Search!$U$6,"",1))</f>
        <v/>
      </c>
      <c r="Z2662" s="9" t="str">
        <f>IF(Search!$R$4="","",IF(Inventory!$BA2662&lt;Search!$R$4,"",1))</f>
        <v/>
      </c>
      <c r="AA2662" s="9" t="str">
        <f>IF(Search!$R$5="","",IF($BA2662&gt;Search!$R$5,"",1))</f>
        <v/>
      </c>
      <c r="AB2662" s="9" t="str">
        <f>IF(Search!$R$6="","",IF($BB2662&lt;Search!$R$6,"",1))</f>
        <v/>
      </c>
      <c r="AC2662" s="9" t="str">
        <f>IF(Search!$R$7="","",IF($BB2662&lt;Search!$R$7,"",1))</f>
        <v/>
      </c>
      <c r="AD2662" s="45">
        <f>IF(COUNTIF($A2662:$AC2662,"n")&gt;0,"",IF(SUM($A2662:$AC2662)=COUNTA(Search!$C$4:$C$8,Search!$F$4:$F$8,Search!$I$4:$I$6,Search!$I$8,Search!$L$4:$L$8,Search!$O$4:$O$8,Search!$R$4:$R$7,Search!$U$4:$U$7)-COUNTIF(Search!$C$4:$U$7,"n"),1+LARGE($AD$1:AD2661,1),""))</f>
        <v>386</v>
      </c>
      <c r="AE2662" s="45">
        <f t="shared" si="130"/>
        <v>2213</v>
      </c>
      <c r="AF2662" s="45">
        <f>IF(AD2662="","",COUNTIF($AE$1:$AE2661,$AE2662)+RANK($AE2662,$AE$2:$AE$10540,1))</f>
        <v>415</v>
      </c>
      <c r="AG2662" s="45">
        <f t="shared" si="131"/>
        <v>0</v>
      </c>
      <c r="AH2662" s="45">
        <f>IF($AD2662="","",COUNTIF($AG$1:$AG2661,$AG2662)+RANK($AG2662,$AG$1:$AG$10539,0))</f>
        <v>469</v>
      </c>
      <c r="AI2662" s="10" t="str">
        <f t="shared" si="132"/>
        <v>2015-16 Upper Deck Code To Greatness #13 Ryan Getzlaf ANA    /   $</v>
      </c>
      <c r="AJ2662" s="11">
        <v>2015</v>
      </c>
      <c r="AK2662" s="17">
        <v>16</v>
      </c>
      <c r="AL2662" s="12" t="s">
        <v>2623</v>
      </c>
      <c r="AM2662" s="10">
        <v>13</v>
      </c>
      <c r="AN2662" s="15" t="s">
        <v>551</v>
      </c>
      <c r="AO2662" s="14" t="s">
        <v>1915</v>
      </c>
      <c r="AP2662" s="14" t="s">
        <v>1902</v>
      </c>
      <c r="AQ2662" s="14"/>
      <c r="AR2662" s="14"/>
      <c r="AS2662" s="9"/>
      <c r="AT2662" s="9"/>
      <c r="AU2662" s="9"/>
      <c r="AV2662" s="13"/>
      <c r="AW2662" s="13"/>
      <c r="AX2662" s="9"/>
      <c r="AY2662" s="9"/>
      <c r="AZ2662" s="9"/>
      <c r="BA2662" s="33"/>
      <c r="BB2662" s="33"/>
      <c r="BC2662" s="36"/>
      <c r="BD2662" s="12" t="s">
        <v>1772</v>
      </c>
    </row>
    <row r="2663" spans="1:56" s="12" customFormat="1" x14ac:dyDescent="0.2">
      <c r="A2663" s="9">
        <f>IF(Search!$C$5="","",IF(COUNTA(Inventory!$AP2663)=1,1,""))</f>
        <v>1</v>
      </c>
      <c r="B2663" s="9" t="str">
        <f>IF(Search!$C$4="","",IF(ISNUMBER(SEARCH(Search!$C$4,$AR2663))=TRUE,1,""))</f>
        <v/>
      </c>
      <c r="C2663" s="9" t="str">
        <f>IF(Search!$C$6="x",IF(COUNTA($AQ2663)=1,1,"N"),IF(COUNTA($AQ2663)=1,"N",""))</f>
        <v/>
      </c>
      <c r="D2663" s="9" t="str">
        <f>IF(Search!$O$8="","",IF(ISNUMBER(SEARCH(Search!$O$8,$BD2663))=TRUE,1,""))</f>
        <v/>
      </c>
      <c r="E2663" s="9" t="str">
        <f>IF(Search!$C$7="","",IF(ISNUMBER(SEARCH(Search!$C$7,$AN2663))=TRUE,1,""))</f>
        <v/>
      </c>
      <c r="F2663" s="9" t="str">
        <f>IF(Search!$C$8="","",IF(ISNUMBER(SEARCH(Search!$C$8,$AO2663))=TRUE,1,""))</f>
        <v/>
      </c>
      <c r="G2663" s="9" t="str">
        <f>IF(Search!$F$4="","",IF(Inventory!$AJ2663&lt;Search!$F$4,"",1))</f>
        <v/>
      </c>
      <c r="H2663" s="9" t="str">
        <f>IF(Search!$F$5="","",IF(Inventory!$AJ2663&gt;Search!$F$5,"",1))</f>
        <v/>
      </c>
      <c r="I2663" s="9" t="str">
        <f>IF(Search!$F$7="","",IF(Search!$F$8="",IF(ISNUMBER(SEARCH(Search!$F$7,$AL2663))=TRUE,1,""),""))</f>
        <v/>
      </c>
      <c r="J2663" s="9" t="str">
        <f>IF($AL2663=Search!$F$8,1,"")</f>
        <v/>
      </c>
      <c r="K2663" s="9" t="str">
        <f>IF(Search!$I$4="","",IF(COUNTA($AS2663)=1,IF(Search!$I$4="N","N",1),""))</f>
        <v/>
      </c>
      <c r="L2663" s="9" t="str">
        <f>IF(Search!$I$5="","",IF($AS2663="RC",1,""))</f>
        <v/>
      </c>
      <c r="M2663" s="9" t="str">
        <f>IF(Search!$I$6="","",IF($AS2663="RCP",1,""))</f>
        <v/>
      </c>
      <c r="N2663" s="9" t="str">
        <f>IF(Search!$I$8="","",IF(COUNTA($AT2663)=1,IF(Search!$I$8="N","N",1),""))</f>
        <v/>
      </c>
      <c r="O2663" s="9" t="str">
        <f>IF(Search!$L$4="","",IF(COUNTA($AU2663)=1,IF(Search!$L$4="N","N",1),""))</f>
        <v/>
      </c>
      <c r="P2663" s="9" t="str">
        <f>IF(Search!$L$5="","",IF(ISNUMBER(SEARCH("Jersey",$AU2663))=TRUE,IF(Search!$L$5="N","N",1),""))</f>
        <v/>
      </c>
      <c r="Q2663" s="9" t="str">
        <f>IF(Search!$L$6="","",IF(ISNUMBER(SEARCH("Patch",$AU2663))=TRUE,IF(Search!$L$6="N","N",1),""))</f>
        <v/>
      </c>
      <c r="R2663" s="9" t="str">
        <f>IF(Search!$L$7="","",IF(ISNUMBER(SEARCH("Shield",$AU2663))=TRUE,IF(Search!$L$7="N","N",1),""))</f>
        <v/>
      </c>
      <c r="S2663" s="9" t="str">
        <f>IF(Search!$L$8="","",IF(ISNUMBER(SEARCH("Stick",$AU2663))=TRUE,IF(Search!$L$8="N","N",1),""))</f>
        <v/>
      </c>
      <c r="T2663" s="9" t="str">
        <f>IF(Search!$O$4="","",IF(COUNTA($AW2663)=1,IF(Search!$O$4="N","N",1),""))</f>
        <v/>
      </c>
      <c r="U2663" s="9" t="str">
        <f>IF(Search!$O$5="","",IF($AW2663="","",IF($AW2663&lt;Search!$O$5,"",1)))</f>
        <v/>
      </c>
      <c r="V2663" s="9" t="str">
        <f>IF(Search!$O$6="","",IF($AW2663="","",IF($AW2663&gt;Search!$O$6,"",1)))</f>
        <v/>
      </c>
      <c r="W2663" s="9" t="str">
        <f>IF(Search!$U$4="","",IF($AX2663="","",1))</f>
        <v/>
      </c>
      <c r="X2663" s="9" t="str">
        <f>IF(Search!$U$5="","",IF(ISNUMBER(SEARCH(Search!$U$5,$AX2663))=TRUE,IF(Search!$U$5="N","N",1),""))</f>
        <v/>
      </c>
      <c r="Y2663" s="9" t="str">
        <f>IF(Search!$U$6="","",IF($AY2663&lt;Search!$U$6,"",1))</f>
        <v/>
      </c>
      <c r="Z2663" s="9" t="str">
        <f>IF(Search!$R$4="","",IF(Inventory!$BA2663&lt;Search!$R$4,"",1))</f>
        <v/>
      </c>
      <c r="AA2663" s="9" t="str">
        <f>IF(Search!$R$5="","",IF($BA2663&gt;Search!$R$5,"",1))</f>
        <v/>
      </c>
      <c r="AB2663" s="9" t="str">
        <f>IF(Search!$R$6="","",IF($BB2663&lt;Search!$R$6,"",1))</f>
        <v/>
      </c>
      <c r="AC2663" s="9" t="str">
        <f>IF(Search!$R$7="","",IF($BB2663&lt;Search!$R$7,"",1))</f>
        <v/>
      </c>
      <c r="AD2663" s="45">
        <f>IF(COUNTIF($A2663:$AC2663,"n")&gt;0,"",IF(SUM($A2663:$AC2663)=COUNTA(Search!$C$4:$C$8,Search!$F$4:$F$8,Search!$I$4:$I$6,Search!$I$8,Search!$L$4:$L$8,Search!$O$4:$O$8,Search!$R$4:$R$7,Search!$U$4:$U$7)-COUNTIF(Search!$C$4:$U$7,"n"),1+LARGE($AD$1:AD2662,1),""))</f>
        <v>387</v>
      </c>
      <c r="AE2663" s="45">
        <f t="shared" si="130"/>
        <v>2409</v>
      </c>
      <c r="AF2663" s="45">
        <f>IF(AD2663="","",COUNTIF($AE$1:$AE2662,$AE2663)+RANK($AE2663,$AE$2:$AE$10540,1))</f>
        <v>451</v>
      </c>
      <c r="AG2663" s="45">
        <f t="shared" si="131"/>
        <v>0</v>
      </c>
      <c r="AH2663" s="45">
        <f>IF($AD2663="","",COUNTIF($AG$1:$AG2662,$AG2663)+RANK($AG2663,$AG$1:$AG$10539,0))</f>
        <v>470</v>
      </c>
      <c r="AI2663" s="10" t="str">
        <f t="shared" si="132"/>
        <v>2015-16 Upper Deck Code To Greatness #15 Steven Stamkos TBL    /   $</v>
      </c>
      <c r="AJ2663" s="11">
        <v>2015</v>
      </c>
      <c r="AK2663" s="17">
        <v>16</v>
      </c>
      <c r="AL2663" s="12" t="s">
        <v>2623</v>
      </c>
      <c r="AM2663" s="10">
        <v>15</v>
      </c>
      <c r="AN2663" s="15" t="s">
        <v>1647</v>
      </c>
      <c r="AO2663" s="14" t="s">
        <v>1925</v>
      </c>
      <c r="AP2663" s="14" t="s">
        <v>1902</v>
      </c>
      <c r="AQ2663" s="14"/>
      <c r="AR2663" s="14"/>
      <c r="AS2663" s="9"/>
      <c r="AT2663" s="9"/>
      <c r="AU2663" s="9"/>
      <c r="AV2663" s="13"/>
      <c r="AW2663" s="13"/>
      <c r="AX2663" s="9"/>
      <c r="AY2663" s="9"/>
      <c r="AZ2663" s="9"/>
      <c r="BA2663" s="33"/>
      <c r="BB2663" s="33"/>
      <c r="BC2663" s="36"/>
      <c r="BD2663" s="12" t="s">
        <v>1772</v>
      </c>
    </row>
    <row r="2664" spans="1:56" s="12" customFormat="1" x14ac:dyDescent="0.2">
      <c r="A2664" s="9">
        <f>IF(Search!$C$5="","",IF(COUNTA(Inventory!$AP2664)=1,1,""))</f>
        <v>1</v>
      </c>
      <c r="B2664" s="9" t="str">
        <f>IF(Search!$C$4="","",IF(ISNUMBER(SEARCH(Search!$C$4,$AR2664))=TRUE,1,""))</f>
        <v/>
      </c>
      <c r="C2664" s="9" t="str">
        <f>IF(Search!$C$6="x",IF(COUNTA($AQ2664)=1,1,"N"),IF(COUNTA($AQ2664)=1,"N",""))</f>
        <v/>
      </c>
      <c r="D2664" s="9" t="str">
        <f>IF(Search!$O$8="","",IF(ISNUMBER(SEARCH(Search!$O$8,$BD2664))=TRUE,1,""))</f>
        <v/>
      </c>
      <c r="E2664" s="9" t="str">
        <f>IF(Search!$C$7="","",IF(ISNUMBER(SEARCH(Search!$C$7,$AN2664))=TRUE,1,""))</f>
        <v/>
      </c>
      <c r="F2664" s="9" t="str">
        <f>IF(Search!$C$8="","",IF(ISNUMBER(SEARCH(Search!$C$8,$AO2664))=TRUE,1,""))</f>
        <v/>
      </c>
      <c r="G2664" s="9" t="str">
        <f>IF(Search!$F$4="","",IF(Inventory!$AJ2664&lt;Search!$F$4,"",1))</f>
        <v/>
      </c>
      <c r="H2664" s="9" t="str">
        <f>IF(Search!$F$5="","",IF(Inventory!$AJ2664&gt;Search!$F$5,"",1))</f>
        <v/>
      </c>
      <c r="I2664" s="9" t="str">
        <f>IF(Search!$F$7="","",IF(Search!$F$8="",IF(ISNUMBER(SEARCH(Search!$F$7,$AL2664))=TRUE,1,""),""))</f>
        <v/>
      </c>
      <c r="J2664" s="9" t="str">
        <f>IF($AL2664=Search!$F$8,1,"")</f>
        <v/>
      </c>
      <c r="K2664" s="9" t="str">
        <f>IF(Search!$I$4="","",IF(COUNTA($AS2664)=1,IF(Search!$I$4="N","N",1),""))</f>
        <v/>
      </c>
      <c r="L2664" s="9" t="str">
        <f>IF(Search!$I$5="","",IF($AS2664="RC",1,""))</f>
        <v/>
      </c>
      <c r="M2664" s="9" t="str">
        <f>IF(Search!$I$6="","",IF($AS2664="RCP",1,""))</f>
        <v/>
      </c>
      <c r="N2664" s="9" t="str">
        <f>IF(Search!$I$8="","",IF(COUNTA($AT2664)=1,IF(Search!$I$8="N","N",1),""))</f>
        <v/>
      </c>
      <c r="O2664" s="9" t="str">
        <f>IF(Search!$L$4="","",IF(COUNTA($AU2664)=1,IF(Search!$L$4="N","N",1),""))</f>
        <v/>
      </c>
      <c r="P2664" s="9" t="str">
        <f>IF(Search!$L$5="","",IF(ISNUMBER(SEARCH("Jersey",$AU2664))=TRUE,IF(Search!$L$5="N","N",1),""))</f>
        <v/>
      </c>
      <c r="Q2664" s="9" t="str">
        <f>IF(Search!$L$6="","",IF(ISNUMBER(SEARCH("Patch",$AU2664))=TRUE,IF(Search!$L$6="N","N",1),""))</f>
        <v/>
      </c>
      <c r="R2664" s="9" t="str">
        <f>IF(Search!$L$7="","",IF(ISNUMBER(SEARCH("Shield",$AU2664))=TRUE,IF(Search!$L$7="N","N",1),""))</f>
        <v/>
      </c>
      <c r="S2664" s="9" t="str">
        <f>IF(Search!$L$8="","",IF(ISNUMBER(SEARCH("Stick",$AU2664))=TRUE,IF(Search!$L$8="N","N",1),""))</f>
        <v/>
      </c>
      <c r="T2664" s="9" t="str">
        <f>IF(Search!$O$4="","",IF(COUNTA($AW2664)=1,IF(Search!$O$4="N","N",1),""))</f>
        <v/>
      </c>
      <c r="U2664" s="9" t="str">
        <f>IF(Search!$O$5="","",IF($AW2664="","",IF($AW2664&lt;Search!$O$5,"",1)))</f>
        <v/>
      </c>
      <c r="V2664" s="9" t="str">
        <f>IF(Search!$O$6="","",IF($AW2664="","",IF($AW2664&gt;Search!$O$6,"",1)))</f>
        <v/>
      </c>
      <c r="W2664" s="9" t="str">
        <f>IF(Search!$U$4="","",IF($AX2664="","",1))</f>
        <v/>
      </c>
      <c r="X2664" s="9" t="str">
        <f>IF(Search!$U$5="","",IF(ISNUMBER(SEARCH(Search!$U$5,$AX2664))=TRUE,IF(Search!$U$5="N","N",1),""))</f>
        <v/>
      </c>
      <c r="Y2664" s="9" t="str">
        <f>IF(Search!$U$6="","",IF($AY2664&lt;Search!$U$6,"",1))</f>
        <v/>
      </c>
      <c r="Z2664" s="9" t="str">
        <f>IF(Search!$R$4="","",IF(Inventory!$BA2664&lt;Search!$R$4,"",1))</f>
        <v/>
      </c>
      <c r="AA2664" s="9" t="str">
        <f>IF(Search!$R$5="","",IF($BA2664&gt;Search!$R$5,"",1))</f>
        <v/>
      </c>
      <c r="AB2664" s="9" t="str">
        <f>IF(Search!$R$6="","",IF($BB2664&lt;Search!$R$6,"",1))</f>
        <v/>
      </c>
      <c r="AC2664" s="9" t="str">
        <f>IF(Search!$R$7="","",IF($BB2664&lt;Search!$R$7,"",1))</f>
        <v/>
      </c>
      <c r="AD2664" s="45">
        <f>IF(COUNTIF($A2664:$AC2664,"n")&gt;0,"",IF(SUM($A2664:$AC2664)=COUNTA(Search!$C$4:$C$8,Search!$F$4:$F$8,Search!$I$4:$I$6,Search!$I$8,Search!$L$4:$L$8,Search!$O$4:$O$8,Search!$R$4:$R$7,Search!$U$4:$U$7)-COUNTIF(Search!$C$4:$U$7,"n"),1+LARGE($AD$1:AD2663,1),""))</f>
        <v>388</v>
      </c>
      <c r="AE2664" s="45">
        <f t="shared" si="130"/>
        <v>953</v>
      </c>
      <c r="AF2664" s="45">
        <f>IF(AD2664="","",COUNTIF($AE$1:$AE2663,$AE2664)+RANK($AE2664,$AE$2:$AE$10540,1))</f>
        <v>154</v>
      </c>
      <c r="AG2664" s="45">
        <f t="shared" si="131"/>
        <v>0</v>
      </c>
      <c r="AH2664" s="45">
        <f>IF($AD2664="","",COUNTIF($AG$1:$AG2663,$AG2664)+RANK($AG2664,$AG$1:$AG$10539,0))</f>
        <v>471</v>
      </c>
      <c r="AI2664" s="10" t="str">
        <f t="shared" si="132"/>
        <v>2015-16 Upper Deck Code To Greatness #18 Henrik Zetterberg DET    /   $</v>
      </c>
      <c r="AJ2664" s="11">
        <v>2015</v>
      </c>
      <c r="AK2664" s="17">
        <v>16</v>
      </c>
      <c r="AL2664" s="12" t="s">
        <v>2623</v>
      </c>
      <c r="AM2664" s="10">
        <v>18</v>
      </c>
      <c r="AN2664" s="15" t="s">
        <v>915</v>
      </c>
      <c r="AO2664" s="14" t="s">
        <v>1920</v>
      </c>
      <c r="AP2664" s="14" t="s">
        <v>1902</v>
      </c>
      <c r="AQ2664" s="14"/>
      <c r="AR2664" s="14"/>
      <c r="AS2664" s="9"/>
      <c r="AT2664" s="9"/>
      <c r="AU2664" s="9"/>
      <c r="AV2664" s="13"/>
      <c r="AW2664" s="13"/>
      <c r="AX2664" s="9"/>
      <c r="AY2664" s="9"/>
      <c r="AZ2664" s="9"/>
      <c r="BA2664" s="33"/>
      <c r="BB2664" s="33"/>
      <c r="BC2664" s="36"/>
      <c r="BD2664" s="12" t="s">
        <v>1772</v>
      </c>
    </row>
    <row r="2665" spans="1:56" s="12" customFormat="1" x14ac:dyDescent="0.2">
      <c r="A2665" s="9">
        <f>IF(Search!$C$5="","",IF(COUNTA(Inventory!$AP2665)=1,1,""))</f>
        <v>1</v>
      </c>
      <c r="B2665" s="9" t="str">
        <f>IF(Search!$C$4="","",IF(ISNUMBER(SEARCH(Search!$C$4,$AR2665))=TRUE,1,""))</f>
        <v/>
      </c>
      <c r="C2665" s="9" t="str">
        <f>IF(Search!$C$6="x",IF(COUNTA($AQ2665)=1,1,"N"),IF(COUNTA($AQ2665)=1,"N",""))</f>
        <v/>
      </c>
      <c r="D2665" s="9" t="str">
        <f>IF(Search!$O$8="","",IF(ISNUMBER(SEARCH(Search!$O$8,$BD2665))=TRUE,1,""))</f>
        <v/>
      </c>
      <c r="E2665" s="9" t="str">
        <f>IF(Search!$C$7="","",IF(ISNUMBER(SEARCH(Search!$C$7,$AN2665))=TRUE,1,""))</f>
        <v/>
      </c>
      <c r="F2665" s="9" t="str">
        <f>IF(Search!$C$8="","",IF(ISNUMBER(SEARCH(Search!$C$8,$AO2665))=TRUE,1,""))</f>
        <v/>
      </c>
      <c r="G2665" s="9" t="str">
        <f>IF(Search!$F$4="","",IF(Inventory!$AJ2665&lt;Search!$F$4,"",1))</f>
        <v/>
      </c>
      <c r="H2665" s="9" t="str">
        <f>IF(Search!$F$5="","",IF(Inventory!$AJ2665&gt;Search!$F$5,"",1))</f>
        <v/>
      </c>
      <c r="I2665" s="9" t="str">
        <f>IF(Search!$F$7="","",IF(Search!$F$8="",IF(ISNUMBER(SEARCH(Search!$F$7,$AL2665))=TRUE,1,""),""))</f>
        <v/>
      </c>
      <c r="J2665" s="9" t="str">
        <f>IF($AL2665=Search!$F$8,1,"")</f>
        <v/>
      </c>
      <c r="K2665" s="9" t="str">
        <f>IF(Search!$I$4="","",IF(COUNTA($AS2665)=1,IF(Search!$I$4="N","N",1),""))</f>
        <v/>
      </c>
      <c r="L2665" s="9" t="str">
        <f>IF(Search!$I$5="","",IF($AS2665="RC",1,""))</f>
        <v/>
      </c>
      <c r="M2665" s="9" t="str">
        <f>IF(Search!$I$6="","",IF($AS2665="RCP",1,""))</f>
        <v/>
      </c>
      <c r="N2665" s="9" t="str">
        <f>IF(Search!$I$8="","",IF(COUNTA($AT2665)=1,IF(Search!$I$8="N","N",1),""))</f>
        <v/>
      </c>
      <c r="O2665" s="9" t="str">
        <f>IF(Search!$L$4="","",IF(COUNTA($AU2665)=1,IF(Search!$L$4="N","N",1),""))</f>
        <v/>
      </c>
      <c r="P2665" s="9" t="str">
        <f>IF(Search!$L$5="","",IF(ISNUMBER(SEARCH("Jersey",$AU2665))=TRUE,IF(Search!$L$5="N","N",1),""))</f>
        <v/>
      </c>
      <c r="Q2665" s="9" t="str">
        <f>IF(Search!$L$6="","",IF(ISNUMBER(SEARCH("Patch",$AU2665))=TRUE,IF(Search!$L$6="N","N",1),""))</f>
        <v/>
      </c>
      <c r="R2665" s="9" t="str">
        <f>IF(Search!$L$7="","",IF(ISNUMBER(SEARCH("Shield",$AU2665))=TRUE,IF(Search!$L$7="N","N",1),""))</f>
        <v/>
      </c>
      <c r="S2665" s="9" t="str">
        <f>IF(Search!$L$8="","",IF(ISNUMBER(SEARCH("Stick",$AU2665))=TRUE,IF(Search!$L$8="N","N",1),""))</f>
        <v/>
      </c>
      <c r="T2665" s="9" t="str">
        <f>IF(Search!$O$4="","",IF(COUNTA($AW2665)=1,IF(Search!$O$4="N","N",1),""))</f>
        <v/>
      </c>
      <c r="U2665" s="9" t="str">
        <f>IF(Search!$O$5="","",IF($AW2665="","",IF($AW2665&lt;Search!$O$5,"",1)))</f>
        <v/>
      </c>
      <c r="V2665" s="9" t="str">
        <f>IF(Search!$O$6="","",IF($AW2665="","",IF($AW2665&gt;Search!$O$6,"",1)))</f>
        <v/>
      </c>
      <c r="W2665" s="9" t="str">
        <f>IF(Search!$U$4="","",IF($AX2665="","",1))</f>
        <v/>
      </c>
      <c r="X2665" s="9" t="str">
        <f>IF(Search!$U$5="","",IF(ISNUMBER(SEARCH(Search!$U$5,$AX2665))=TRUE,IF(Search!$U$5="N","N",1),""))</f>
        <v/>
      </c>
      <c r="Y2665" s="9" t="str">
        <f>IF(Search!$U$6="","",IF($AY2665&lt;Search!$U$6,"",1))</f>
        <v/>
      </c>
      <c r="Z2665" s="9" t="str">
        <f>IF(Search!$R$4="","",IF(Inventory!$BA2665&lt;Search!$R$4,"",1))</f>
        <v/>
      </c>
      <c r="AA2665" s="9" t="str">
        <f>IF(Search!$R$5="","",IF($BA2665&gt;Search!$R$5,"",1))</f>
        <v/>
      </c>
      <c r="AB2665" s="9" t="str">
        <f>IF(Search!$R$6="","",IF($BB2665&lt;Search!$R$6,"",1))</f>
        <v/>
      </c>
      <c r="AC2665" s="9" t="str">
        <f>IF(Search!$R$7="","",IF($BB2665&lt;Search!$R$7,"",1))</f>
        <v/>
      </c>
      <c r="AD2665" s="45">
        <f>IF(COUNTIF($A2665:$AC2665,"n")&gt;0,"",IF(SUM($A2665:$AC2665)=COUNTA(Search!$C$4:$C$8,Search!$F$4:$F$8,Search!$I$4:$I$6,Search!$I$8,Search!$L$4:$L$8,Search!$O$4:$O$8,Search!$R$4:$R$7,Search!$U$4:$U$7)-COUNTIF(Search!$C$4:$U$7,"n"),1+LARGE($AD$1:AD2664,1),""))</f>
        <v>389</v>
      </c>
      <c r="AE2665" s="45">
        <f t="shared" si="130"/>
        <v>2090</v>
      </c>
      <c r="AF2665" s="45">
        <f>IF(AD2665="","",COUNTIF($AE$1:$AE2664,$AE2665)+RANK($AE2665,$AE$2:$AE$10540,1))</f>
        <v>395</v>
      </c>
      <c r="AG2665" s="45">
        <f t="shared" si="131"/>
        <v>0</v>
      </c>
      <c r="AH2665" s="45">
        <f>IF($AD2665="","",COUNTIF($AG$1:$AG2664,$AG2665)+RANK($AG2665,$AG$1:$AG$10539,0))</f>
        <v>472</v>
      </c>
      <c r="AI2665" s="10" t="str">
        <f t="shared" si="132"/>
        <v>2015-16 Upper Deck Code To Greatness #22 Ray Bourque BOS    /   $</v>
      </c>
      <c r="AJ2665" s="11">
        <v>2015</v>
      </c>
      <c r="AK2665" s="17">
        <v>16</v>
      </c>
      <c r="AL2665" s="12" t="s">
        <v>2623</v>
      </c>
      <c r="AM2665" s="10">
        <v>22</v>
      </c>
      <c r="AN2665" s="15" t="s">
        <v>429</v>
      </c>
      <c r="AO2665" s="14" t="s">
        <v>1923</v>
      </c>
      <c r="AP2665" s="14" t="s">
        <v>1902</v>
      </c>
      <c r="AQ2665" s="14"/>
      <c r="AR2665" s="14"/>
      <c r="AS2665" s="9"/>
      <c r="AT2665" s="9"/>
      <c r="AU2665" s="9"/>
      <c r="AV2665" s="13"/>
      <c r="AW2665" s="13"/>
      <c r="AX2665" s="9"/>
      <c r="AY2665" s="9"/>
      <c r="AZ2665" s="9"/>
      <c r="BA2665" s="33"/>
      <c r="BB2665" s="33"/>
      <c r="BC2665" s="36"/>
      <c r="BD2665" s="12" t="s">
        <v>1772</v>
      </c>
    </row>
    <row r="2666" spans="1:56" s="12" customFormat="1" x14ac:dyDescent="0.2">
      <c r="A2666" s="9">
        <f>IF(Search!$C$5="","",IF(COUNTA(Inventory!$AP2666)=1,1,""))</f>
        <v>1</v>
      </c>
      <c r="B2666" s="9" t="str">
        <f>IF(Search!$C$4="","",IF(ISNUMBER(SEARCH(Search!$C$4,$AR2666))=TRUE,1,""))</f>
        <v/>
      </c>
      <c r="C2666" s="9" t="str">
        <f>IF(Search!$C$6="x",IF(COUNTA($AQ2666)=1,1,"N"),IF(COUNTA($AQ2666)=1,"N",""))</f>
        <v/>
      </c>
      <c r="D2666" s="9" t="str">
        <f>IF(Search!$O$8="","",IF(ISNUMBER(SEARCH(Search!$O$8,$BD2666))=TRUE,1,""))</f>
        <v/>
      </c>
      <c r="E2666" s="9" t="str">
        <f>IF(Search!$C$7="","",IF(ISNUMBER(SEARCH(Search!$C$7,$AN2666))=TRUE,1,""))</f>
        <v/>
      </c>
      <c r="F2666" s="9" t="str">
        <f>IF(Search!$C$8="","",IF(ISNUMBER(SEARCH(Search!$C$8,$AO2666))=TRUE,1,""))</f>
        <v/>
      </c>
      <c r="G2666" s="9" t="str">
        <f>IF(Search!$F$4="","",IF(Inventory!$AJ2666&lt;Search!$F$4,"",1))</f>
        <v/>
      </c>
      <c r="H2666" s="9" t="str">
        <f>IF(Search!$F$5="","",IF(Inventory!$AJ2666&gt;Search!$F$5,"",1))</f>
        <v/>
      </c>
      <c r="I2666" s="9" t="str">
        <f>IF(Search!$F$7="","",IF(Search!$F$8="",IF(ISNUMBER(SEARCH(Search!$F$7,$AL2666))=TRUE,1,""),""))</f>
        <v/>
      </c>
      <c r="J2666" s="9" t="str">
        <f>IF($AL2666=Search!$F$8,1,"")</f>
        <v/>
      </c>
      <c r="K2666" s="9" t="str">
        <f>IF(Search!$I$4="","",IF(COUNTA($AS2666)=1,IF(Search!$I$4="N","N",1),""))</f>
        <v/>
      </c>
      <c r="L2666" s="9" t="str">
        <f>IF(Search!$I$5="","",IF($AS2666="RC",1,""))</f>
        <v/>
      </c>
      <c r="M2666" s="9" t="str">
        <f>IF(Search!$I$6="","",IF($AS2666="RCP",1,""))</f>
        <v/>
      </c>
      <c r="N2666" s="9" t="str">
        <f>IF(Search!$I$8="","",IF(COUNTA($AT2666)=1,IF(Search!$I$8="N","N",1),""))</f>
        <v/>
      </c>
      <c r="O2666" s="9" t="str">
        <f>IF(Search!$L$4="","",IF(COUNTA($AU2666)=1,IF(Search!$L$4="N","N",1),""))</f>
        <v/>
      </c>
      <c r="P2666" s="9" t="str">
        <f>IF(Search!$L$5="","",IF(ISNUMBER(SEARCH("Jersey",$AU2666))=TRUE,IF(Search!$L$5="N","N",1),""))</f>
        <v/>
      </c>
      <c r="Q2666" s="9" t="str">
        <f>IF(Search!$L$6="","",IF(ISNUMBER(SEARCH("Patch",$AU2666))=TRUE,IF(Search!$L$6="N","N",1),""))</f>
        <v/>
      </c>
      <c r="R2666" s="9" t="str">
        <f>IF(Search!$L$7="","",IF(ISNUMBER(SEARCH("Shield",$AU2666))=TRUE,IF(Search!$L$7="N","N",1),""))</f>
        <v/>
      </c>
      <c r="S2666" s="9" t="str">
        <f>IF(Search!$L$8="","",IF(ISNUMBER(SEARCH("Stick",$AU2666))=TRUE,IF(Search!$L$8="N","N",1),""))</f>
        <v/>
      </c>
      <c r="T2666" s="9" t="str">
        <f>IF(Search!$O$4="","",IF(COUNTA($AW2666)=1,IF(Search!$O$4="N","N",1),""))</f>
        <v/>
      </c>
      <c r="U2666" s="9" t="str">
        <f>IF(Search!$O$5="","",IF($AW2666="","",IF($AW2666&lt;Search!$O$5,"",1)))</f>
        <v/>
      </c>
      <c r="V2666" s="9" t="str">
        <f>IF(Search!$O$6="","",IF($AW2666="","",IF($AW2666&gt;Search!$O$6,"",1)))</f>
        <v/>
      </c>
      <c r="W2666" s="9" t="str">
        <f>IF(Search!$U$4="","",IF($AX2666="","",1))</f>
        <v/>
      </c>
      <c r="X2666" s="9" t="str">
        <f>IF(Search!$U$5="","",IF(ISNUMBER(SEARCH(Search!$U$5,$AX2666))=TRUE,IF(Search!$U$5="N","N",1),""))</f>
        <v/>
      </c>
      <c r="Y2666" s="9" t="str">
        <f>IF(Search!$U$6="","",IF($AY2666&lt;Search!$U$6,"",1))</f>
        <v/>
      </c>
      <c r="Z2666" s="9" t="str">
        <f>IF(Search!$R$4="","",IF(Inventory!$BA2666&lt;Search!$R$4,"",1))</f>
        <v/>
      </c>
      <c r="AA2666" s="9" t="str">
        <f>IF(Search!$R$5="","",IF($BA2666&gt;Search!$R$5,"",1))</f>
        <v/>
      </c>
      <c r="AB2666" s="9" t="str">
        <f>IF(Search!$R$6="","",IF($BB2666&lt;Search!$R$6,"",1))</f>
        <v/>
      </c>
      <c r="AC2666" s="9" t="str">
        <f>IF(Search!$R$7="","",IF($BB2666&lt;Search!$R$7,"",1))</f>
        <v/>
      </c>
      <c r="AD2666" s="45">
        <f>IF(COUNTIF($A2666:$AC2666,"n")&gt;0,"",IF(SUM($A2666:$AC2666)=COUNTA(Search!$C$4:$C$8,Search!$F$4:$F$8,Search!$I$4:$I$6,Search!$I$8,Search!$L$4:$L$8,Search!$O$4:$O$8,Search!$R$4:$R$7,Search!$U$4:$U$7)-COUNTIF(Search!$C$4:$U$7,"n"),1+LARGE($AD$1:AD2665,1),""))</f>
        <v>390</v>
      </c>
      <c r="AE2666" s="45">
        <f t="shared" si="130"/>
        <v>1445</v>
      </c>
      <c r="AF2666" s="45">
        <f>IF(AD2666="","",COUNTIF($AE$1:$AE2665,$AE2666)+RANK($AE2666,$AE$2:$AE$10540,1))</f>
        <v>261</v>
      </c>
      <c r="AG2666" s="45">
        <f t="shared" si="131"/>
        <v>739</v>
      </c>
      <c r="AH2666" s="45">
        <f>IF($AD2666="","",COUNTIF($AG$1:$AG2665,$AG2666)+RANK($AG2666,$AG$1:$AG$10539,0))</f>
        <v>4</v>
      </c>
      <c r="AI2666" s="10" t="str">
        <f t="shared" si="132"/>
        <v>2015-16 Upper Deck Exclusives #211 Malcolm Subban YG BOS RCP   081/100   $60</v>
      </c>
      <c r="AJ2666" s="11">
        <v>2015</v>
      </c>
      <c r="AK2666" s="17">
        <v>16</v>
      </c>
      <c r="AL2666" s="12" t="s">
        <v>514</v>
      </c>
      <c r="AM2666" s="10">
        <v>211</v>
      </c>
      <c r="AN2666" s="15" t="s">
        <v>2007</v>
      </c>
      <c r="AO2666" s="14" t="s">
        <v>1923</v>
      </c>
      <c r="AP2666" s="14" t="s">
        <v>1902</v>
      </c>
      <c r="AQ2666" s="14"/>
      <c r="AR2666" s="14"/>
      <c r="AS2666" s="9" t="s">
        <v>1944</v>
      </c>
      <c r="AT2666" s="9"/>
      <c r="AU2666" s="9"/>
      <c r="AV2666" s="13" t="s">
        <v>1881</v>
      </c>
      <c r="AW2666" s="13">
        <v>100</v>
      </c>
      <c r="AX2666" s="9"/>
      <c r="AY2666" s="9"/>
      <c r="AZ2666" s="9"/>
      <c r="BA2666" s="33">
        <v>60</v>
      </c>
      <c r="BB2666" s="33">
        <v>20</v>
      </c>
      <c r="BC2666" s="36">
        <v>42860</v>
      </c>
      <c r="BD2666" s="12" t="s">
        <v>1771</v>
      </c>
    </row>
    <row r="2667" spans="1:56" s="12" customFormat="1" x14ac:dyDescent="0.2">
      <c r="A2667" s="9">
        <f>IF(Search!$C$5="","",IF(COUNTA(Inventory!$AP2667)=1,1,""))</f>
        <v>1</v>
      </c>
      <c r="B2667" s="9" t="str">
        <f>IF(Search!$C$4="","",IF(ISNUMBER(SEARCH(Search!$C$4,$AR2667))=TRUE,1,""))</f>
        <v/>
      </c>
      <c r="C2667" s="9" t="str">
        <f>IF(Search!$C$6="x",IF(COUNTA($AQ2667)=1,1,"N"),IF(COUNTA($AQ2667)=1,"N",""))</f>
        <v/>
      </c>
      <c r="D2667" s="9" t="str">
        <f>IF(Search!$O$8="","",IF(ISNUMBER(SEARCH(Search!$O$8,$BD2667))=TRUE,1,""))</f>
        <v/>
      </c>
      <c r="E2667" s="9" t="str">
        <f>IF(Search!$C$7="","",IF(ISNUMBER(SEARCH(Search!$C$7,$AN2667))=TRUE,1,""))</f>
        <v/>
      </c>
      <c r="F2667" s="9" t="str">
        <f>IF(Search!$C$8="","",IF(ISNUMBER(SEARCH(Search!$C$8,$AO2667))=TRUE,1,""))</f>
        <v/>
      </c>
      <c r="G2667" s="9" t="str">
        <f>IF(Search!$F$4="","",IF(Inventory!$AJ2667&lt;Search!$F$4,"",1))</f>
        <v/>
      </c>
      <c r="H2667" s="9" t="str">
        <f>IF(Search!$F$5="","",IF(Inventory!$AJ2667&gt;Search!$F$5,"",1))</f>
        <v/>
      </c>
      <c r="I2667" s="9" t="str">
        <f>IF(Search!$F$7="","",IF(Search!$F$8="",IF(ISNUMBER(SEARCH(Search!$F$7,$AL2667))=TRUE,1,""),""))</f>
        <v/>
      </c>
      <c r="J2667" s="9" t="str">
        <f>IF($AL2667=Search!$F$8,1,"")</f>
        <v/>
      </c>
      <c r="K2667" s="9" t="str">
        <f>IF(Search!$I$4="","",IF(COUNTA($AS2667)=1,IF(Search!$I$4="N","N",1),""))</f>
        <v/>
      </c>
      <c r="L2667" s="9" t="str">
        <f>IF(Search!$I$5="","",IF($AS2667="RC",1,""))</f>
        <v/>
      </c>
      <c r="M2667" s="9" t="str">
        <f>IF(Search!$I$6="","",IF($AS2667="RCP",1,""))</f>
        <v/>
      </c>
      <c r="N2667" s="9" t="str">
        <f>IF(Search!$I$8="","",IF(COUNTA($AT2667)=1,IF(Search!$I$8="N","N",1),""))</f>
        <v/>
      </c>
      <c r="O2667" s="9" t="str">
        <f>IF(Search!$L$4="","",IF(COUNTA($AU2667)=1,IF(Search!$L$4="N","N",1),""))</f>
        <v/>
      </c>
      <c r="P2667" s="9" t="str">
        <f>IF(Search!$L$5="","",IF(ISNUMBER(SEARCH("Jersey",$AU2667))=TRUE,IF(Search!$L$5="N","N",1),""))</f>
        <v/>
      </c>
      <c r="Q2667" s="9" t="str">
        <f>IF(Search!$L$6="","",IF(ISNUMBER(SEARCH("Patch",$AU2667))=TRUE,IF(Search!$L$6="N","N",1),""))</f>
        <v/>
      </c>
      <c r="R2667" s="9" t="str">
        <f>IF(Search!$L$7="","",IF(ISNUMBER(SEARCH("Shield",$AU2667))=TRUE,IF(Search!$L$7="N","N",1),""))</f>
        <v/>
      </c>
      <c r="S2667" s="9" t="str">
        <f>IF(Search!$L$8="","",IF(ISNUMBER(SEARCH("Stick",$AU2667))=TRUE,IF(Search!$L$8="N","N",1),""))</f>
        <v/>
      </c>
      <c r="T2667" s="9" t="str">
        <f>IF(Search!$O$4="","",IF(COUNTA($AW2667)=1,IF(Search!$O$4="N","N",1),""))</f>
        <v/>
      </c>
      <c r="U2667" s="9" t="str">
        <f>IF(Search!$O$5="","",IF($AW2667="","",IF($AW2667&lt;Search!$O$5,"",1)))</f>
        <v/>
      </c>
      <c r="V2667" s="9" t="str">
        <f>IF(Search!$O$6="","",IF($AW2667="","",IF($AW2667&gt;Search!$O$6,"",1)))</f>
        <v/>
      </c>
      <c r="W2667" s="9" t="str">
        <f>IF(Search!$U$4="","",IF($AX2667="","",1))</f>
        <v/>
      </c>
      <c r="X2667" s="9" t="str">
        <f>IF(Search!$U$5="","",IF(ISNUMBER(SEARCH(Search!$U$5,$AX2667))=TRUE,IF(Search!$U$5="N","N",1),""))</f>
        <v/>
      </c>
      <c r="Y2667" s="9" t="str">
        <f>IF(Search!$U$6="","",IF($AY2667&lt;Search!$U$6,"",1))</f>
        <v/>
      </c>
      <c r="Z2667" s="9" t="str">
        <f>IF(Search!$R$4="","",IF(Inventory!$BA2667&lt;Search!$R$4,"",1))</f>
        <v/>
      </c>
      <c r="AA2667" s="9" t="str">
        <f>IF(Search!$R$5="","",IF($BA2667&gt;Search!$R$5,"",1))</f>
        <v/>
      </c>
      <c r="AB2667" s="9" t="str">
        <f>IF(Search!$R$6="","",IF($BB2667&lt;Search!$R$6,"",1))</f>
        <v/>
      </c>
      <c r="AC2667" s="9" t="str">
        <f>IF(Search!$R$7="","",IF($BB2667&lt;Search!$R$7,"",1))</f>
        <v/>
      </c>
      <c r="AD2667" s="45">
        <f>IF(COUNTIF($A2667:$AC2667,"n")&gt;0,"",IF(SUM($A2667:$AC2667)=COUNTA(Search!$C$4:$C$8,Search!$F$4:$F$8,Search!$I$4:$I$6,Search!$I$8,Search!$L$4:$L$8,Search!$O$4:$O$8,Search!$R$4:$R$7,Search!$U$4:$U$7)-COUNTIF(Search!$C$4:$U$7,"n"),1+LARGE($AD$1:AD2666,1),""))</f>
        <v>391</v>
      </c>
      <c r="AE2667" s="45">
        <f t="shared" si="130"/>
        <v>1921</v>
      </c>
      <c r="AF2667" s="45">
        <f>IF(AD2667="","",COUNTIF($AE$1:$AE2666,$AE2667)+RANK($AE2667,$AE$2:$AE$10540,1))</f>
        <v>362</v>
      </c>
      <c r="AG2667" s="45">
        <f t="shared" si="131"/>
        <v>751</v>
      </c>
      <c r="AH2667" s="45">
        <f>IF($AD2667="","",COUNTIF($AG$1:$AG2666,$AG2667)+RANK($AG2667,$AG$1:$AG$10539,0))</f>
        <v>2</v>
      </c>
      <c r="AI2667" s="10" t="str">
        <f t="shared" si="132"/>
        <v>2015-16 Upper Deck Exclusives #223 Nikolai Ehlers YG WPG RCP   049/100   $120</v>
      </c>
      <c r="AJ2667" s="11">
        <v>2015</v>
      </c>
      <c r="AK2667" s="17">
        <v>16</v>
      </c>
      <c r="AL2667" s="12" t="s">
        <v>514</v>
      </c>
      <c r="AM2667" s="10">
        <v>223</v>
      </c>
      <c r="AN2667" s="15" t="s">
        <v>2092</v>
      </c>
      <c r="AO2667" s="14" t="s">
        <v>1908</v>
      </c>
      <c r="AP2667" s="14" t="s">
        <v>1902</v>
      </c>
      <c r="AQ2667" s="14"/>
      <c r="AR2667" s="14"/>
      <c r="AS2667" s="9" t="s">
        <v>1944</v>
      </c>
      <c r="AT2667" s="9"/>
      <c r="AU2667" s="9"/>
      <c r="AV2667" s="13" t="s">
        <v>1876</v>
      </c>
      <c r="AW2667" s="13">
        <v>100</v>
      </c>
      <c r="AX2667" s="9"/>
      <c r="AY2667" s="9"/>
      <c r="AZ2667" s="9"/>
      <c r="BA2667" s="33">
        <v>120</v>
      </c>
      <c r="BB2667" s="33">
        <v>100</v>
      </c>
      <c r="BC2667" s="36">
        <v>42860</v>
      </c>
      <c r="BD2667" s="12" t="s">
        <v>1771</v>
      </c>
    </row>
    <row r="2668" spans="1:56" s="12" customFormat="1" x14ac:dyDescent="0.2">
      <c r="A2668" s="9">
        <f>IF(Search!$C$5="","",IF(COUNTA(Inventory!$AP2668)=1,1,""))</f>
        <v>1</v>
      </c>
      <c r="B2668" s="9" t="str">
        <f>IF(Search!$C$4="","",IF(ISNUMBER(SEARCH(Search!$C$4,$AR2668))=TRUE,1,""))</f>
        <v/>
      </c>
      <c r="C2668" s="9" t="str">
        <f>IF(Search!$C$6="x",IF(COUNTA($AQ2668)=1,1,"N"),IF(COUNTA($AQ2668)=1,"N",""))</f>
        <v/>
      </c>
      <c r="D2668" s="9" t="str">
        <f>IF(Search!$O$8="","",IF(ISNUMBER(SEARCH(Search!$O$8,$BD2668))=TRUE,1,""))</f>
        <v/>
      </c>
      <c r="E2668" s="9" t="str">
        <f>IF(Search!$C$7="","",IF(ISNUMBER(SEARCH(Search!$C$7,$AN2668))=TRUE,1,""))</f>
        <v/>
      </c>
      <c r="F2668" s="9" t="str">
        <f>IF(Search!$C$8="","",IF(ISNUMBER(SEARCH(Search!$C$8,$AO2668))=TRUE,1,""))</f>
        <v/>
      </c>
      <c r="G2668" s="9" t="str">
        <f>IF(Search!$F$4="","",IF(Inventory!$AJ2668&lt;Search!$F$4,"",1))</f>
        <v/>
      </c>
      <c r="H2668" s="9" t="str">
        <f>IF(Search!$F$5="","",IF(Inventory!$AJ2668&gt;Search!$F$5,"",1))</f>
        <v/>
      </c>
      <c r="I2668" s="9" t="str">
        <f>IF(Search!$F$7="","",IF(Search!$F$8="",IF(ISNUMBER(SEARCH(Search!$F$7,$AL2668))=TRUE,1,""),""))</f>
        <v/>
      </c>
      <c r="J2668" s="9" t="str">
        <f>IF($AL2668=Search!$F$8,1,"")</f>
        <v/>
      </c>
      <c r="K2668" s="9" t="str">
        <f>IF(Search!$I$4="","",IF(COUNTA($AS2668)=1,IF(Search!$I$4="N","N",1),""))</f>
        <v/>
      </c>
      <c r="L2668" s="9" t="str">
        <f>IF(Search!$I$5="","",IF($AS2668="RC",1,""))</f>
        <v/>
      </c>
      <c r="M2668" s="9" t="str">
        <f>IF(Search!$I$6="","",IF($AS2668="RCP",1,""))</f>
        <v/>
      </c>
      <c r="N2668" s="9" t="str">
        <f>IF(Search!$I$8="","",IF(COUNTA($AT2668)=1,IF(Search!$I$8="N","N",1),""))</f>
        <v/>
      </c>
      <c r="O2668" s="9" t="str">
        <f>IF(Search!$L$4="","",IF(COUNTA($AU2668)=1,IF(Search!$L$4="N","N",1),""))</f>
        <v/>
      </c>
      <c r="P2668" s="9" t="str">
        <f>IF(Search!$L$5="","",IF(ISNUMBER(SEARCH("Jersey",$AU2668))=TRUE,IF(Search!$L$5="N","N",1),""))</f>
        <v/>
      </c>
      <c r="Q2668" s="9" t="str">
        <f>IF(Search!$L$6="","",IF(ISNUMBER(SEARCH("Patch",$AU2668))=TRUE,IF(Search!$L$6="N","N",1),""))</f>
        <v/>
      </c>
      <c r="R2668" s="9" t="str">
        <f>IF(Search!$L$7="","",IF(ISNUMBER(SEARCH("Shield",$AU2668))=TRUE,IF(Search!$L$7="N","N",1),""))</f>
        <v/>
      </c>
      <c r="S2668" s="9" t="str">
        <f>IF(Search!$L$8="","",IF(ISNUMBER(SEARCH("Stick",$AU2668))=TRUE,IF(Search!$L$8="N","N",1),""))</f>
        <v/>
      </c>
      <c r="T2668" s="9" t="str">
        <f>IF(Search!$O$4="","",IF(COUNTA($AW2668)=1,IF(Search!$O$4="N","N",1),""))</f>
        <v/>
      </c>
      <c r="U2668" s="9" t="str">
        <f>IF(Search!$O$5="","",IF($AW2668="","",IF($AW2668&lt;Search!$O$5,"",1)))</f>
        <v/>
      </c>
      <c r="V2668" s="9" t="str">
        <f>IF(Search!$O$6="","",IF($AW2668="","",IF($AW2668&gt;Search!$O$6,"",1)))</f>
        <v/>
      </c>
      <c r="W2668" s="9" t="str">
        <f>IF(Search!$U$4="","",IF($AX2668="","",1))</f>
        <v/>
      </c>
      <c r="X2668" s="9" t="str">
        <f>IF(Search!$U$5="","",IF(ISNUMBER(SEARCH(Search!$U$5,$AX2668))=TRUE,IF(Search!$U$5="N","N",1),""))</f>
        <v/>
      </c>
      <c r="Y2668" s="9" t="str">
        <f>IF(Search!$U$6="","",IF($AY2668&lt;Search!$U$6,"",1))</f>
        <v/>
      </c>
      <c r="Z2668" s="9" t="str">
        <f>IF(Search!$R$4="","",IF(Inventory!$BA2668&lt;Search!$R$4,"",1))</f>
        <v/>
      </c>
      <c r="AA2668" s="9" t="str">
        <f>IF(Search!$R$5="","",IF($BA2668&gt;Search!$R$5,"",1))</f>
        <v/>
      </c>
      <c r="AB2668" s="9" t="str">
        <f>IF(Search!$R$6="","",IF($BB2668&lt;Search!$R$6,"",1))</f>
        <v/>
      </c>
      <c r="AC2668" s="9" t="str">
        <f>IF(Search!$R$7="","",IF($BB2668&lt;Search!$R$7,"",1))</f>
        <v/>
      </c>
      <c r="AD2668" s="45">
        <f>IF(COUNTIF($A2668:$AC2668,"n")&gt;0,"",IF(SUM($A2668:$AC2668)=COUNTA(Search!$C$4:$C$8,Search!$F$4:$F$8,Search!$I$4:$I$6,Search!$I$8,Search!$L$4:$L$8,Search!$O$4:$O$8,Search!$R$4:$R$7,Search!$U$4:$U$7)-COUNTIF(Search!$C$4:$U$7,"n"),1+LARGE($AD$1:AD2667,1),""))</f>
        <v>392</v>
      </c>
      <c r="AE2668" s="45">
        <f t="shared" si="130"/>
        <v>102</v>
      </c>
      <c r="AF2668" s="45">
        <f>IF(AD2668="","",COUNTIF($AE$1:$AE2667,$AE2668)+RANK($AE2668,$AE$2:$AE$10540,1))</f>
        <v>17</v>
      </c>
      <c r="AG2668" s="45">
        <f t="shared" si="131"/>
        <v>630</v>
      </c>
      <c r="AH2668" s="45">
        <f>IF($AD2668="","",COUNTIF($AG$1:$AG2667,$AG2668)+RANK($AG2668,$AG$1:$AG$10539,0))</f>
        <v>25</v>
      </c>
      <c r="AI2668" s="10" t="str">
        <f t="shared" si="132"/>
        <v>2015-16 Upper Deck Exclusives #441 Andre Burakovsky WAS    094/100   $10</v>
      </c>
      <c r="AJ2668" s="11">
        <v>2015</v>
      </c>
      <c r="AK2668" s="17">
        <v>16</v>
      </c>
      <c r="AL2668" s="12" t="s">
        <v>514</v>
      </c>
      <c r="AM2668" s="10">
        <v>441</v>
      </c>
      <c r="AN2668" s="15" t="s">
        <v>1739</v>
      </c>
      <c r="AO2668" s="14" t="s">
        <v>1946</v>
      </c>
      <c r="AP2668" s="14" t="s">
        <v>1902</v>
      </c>
      <c r="AQ2668" s="14"/>
      <c r="AR2668" s="14"/>
      <c r="AS2668" s="9"/>
      <c r="AT2668" s="9"/>
      <c r="AU2668" s="9"/>
      <c r="AV2668" s="43" t="s">
        <v>1883</v>
      </c>
      <c r="AW2668" s="13">
        <v>100</v>
      </c>
      <c r="AX2668" s="9"/>
      <c r="AY2668" s="9"/>
      <c r="AZ2668" s="9"/>
      <c r="BA2668" s="33">
        <v>10</v>
      </c>
      <c r="BB2668" s="33"/>
      <c r="BC2668" s="36"/>
      <c r="BD2668" s="12" t="s">
        <v>2511</v>
      </c>
    </row>
    <row r="2669" spans="1:56" s="12" customFormat="1" x14ac:dyDescent="0.2">
      <c r="A2669" s="9" t="str">
        <f>IF(Search!$C$5="","",IF(COUNTA(Inventory!$AP2669)=1,1,""))</f>
        <v/>
      </c>
      <c r="B2669" s="9" t="str">
        <f>IF(Search!$C$4="","",IF(ISNUMBER(SEARCH(Search!$C$4,$AR2669))=TRUE,1,""))</f>
        <v/>
      </c>
      <c r="C2669" s="9" t="str">
        <f>IF(Search!$C$6="x",IF(COUNTA($AQ2669)=1,1,"N"),IF(COUNTA($AQ2669)=1,"N",""))</f>
        <v/>
      </c>
      <c r="D2669" s="9" t="str">
        <f>IF(Search!$O$8="","",IF(ISNUMBER(SEARCH(Search!$O$8,$BD2669))=TRUE,1,""))</f>
        <v/>
      </c>
      <c r="E2669" s="9" t="str">
        <f>IF(Search!$C$7="","",IF(ISNUMBER(SEARCH(Search!$C$7,$AN2669))=TRUE,1,""))</f>
        <v/>
      </c>
      <c r="F2669" s="9" t="str">
        <f>IF(Search!$C$8="","",IF(ISNUMBER(SEARCH(Search!$C$8,$AO2669))=TRUE,1,""))</f>
        <v/>
      </c>
      <c r="G2669" s="9" t="str">
        <f>IF(Search!$F$4="","",IF(Inventory!$AJ2669&lt;Search!$F$4,"",1))</f>
        <v/>
      </c>
      <c r="H2669" s="9" t="str">
        <f>IF(Search!$F$5="","",IF(Inventory!$AJ2669&gt;Search!$F$5,"",1))</f>
        <v/>
      </c>
      <c r="I2669" s="9" t="str">
        <f>IF(Search!$F$7="","",IF(Search!$F$8="",IF(ISNUMBER(SEARCH(Search!$F$7,$AL2669))=TRUE,1,""),""))</f>
        <v/>
      </c>
      <c r="J2669" s="9" t="str">
        <f>IF($AL2669=Search!$F$8,1,"")</f>
        <v/>
      </c>
      <c r="K2669" s="9" t="str">
        <f>IF(Search!$I$4="","",IF(COUNTA($AS2669)=1,IF(Search!$I$4="N","N",1),""))</f>
        <v/>
      </c>
      <c r="L2669" s="9" t="str">
        <f>IF(Search!$I$5="","",IF($AS2669="RC",1,""))</f>
        <v/>
      </c>
      <c r="M2669" s="9" t="str">
        <f>IF(Search!$I$6="","",IF($AS2669="RCP",1,""))</f>
        <v/>
      </c>
      <c r="N2669" s="9" t="str">
        <f>IF(Search!$I$8="","",IF(COUNTA($AT2669)=1,IF(Search!$I$8="N","N",1),""))</f>
        <v/>
      </c>
      <c r="O2669" s="9" t="str">
        <f>IF(Search!$L$4="","",IF(COUNTA($AU2669)=1,IF(Search!$L$4="N","N",1),""))</f>
        <v/>
      </c>
      <c r="P2669" s="9" t="str">
        <f>IF(Search!$L$5="","",IF(ISNUMBER(SEARCH("Jersey",$AU2669))=TRUE,IF(Search!$L$5="N","N",1),""))</f>
        <v/>
      </c>
      <c r="Q2669" s="9" t="str">
        <f>IF(Search!$L$6="","",IF(ISNUMBER(SEARCH("Patch",$AU2669))=TRUE,IF(Search!$L$6="N","N",1),""))</f>
        <v/>
      </c>
      <c r="R2669" s="9" t="str">
        <f>IF(Search!$L$7="","",IF(ISNUMBER(SEARCH("Shield",$AU2669))=TRUE,IF(Search!$L$7="N","N",1),""))</f>
        <v/>
      </c>
      <c r="S2669" s="9" t="str">
        <f>IF(Search!$L$8="","",IF(ISNUMBER(SEARCH("Stick",$AU2669))=TRUE,IF(Search!$L$8="N","N",1),""))</f>
        <v/>
      </c>
      <c r="T2669" s="9" t="str">
        <f>IF(Search!$O$4="","",IF(COUNTA($AW2669)=1,IF(Search!$O$4="N","N",1),""))</f>
        <v/>
      </c>
      <c r="U2669" s="9" t="str">
        <f>IF(Search!$O$5="","",IF($AW2669="","",IF($AW2669&lt;Search!$O$5,"",1)))</f>
        <v/>
      </c>
      <c r="V2669" s="9" t="str">
        <f>IF(Search!$O$6="","",IF($AW2669="","",IF($AW2669&gt;Search!$O$6,"",1)))</f>
        <v/>
      </c>
      <c r="W2669" s="9" t="str">
        <f>IF(Search!$U$4="","",IF($AX2669="","",1))</f>
        <v/>
      </c>
      <c r="X2669" s="9" t="str">
        <f>IF(Search!$U$5="","",IF(ISNUMBER(SEARCH(Search!$U$5,$AX2669))=TRUE,IF(Search!$U$5="N","N",1),""))</f>
        <v/>
      </c>
      <c r="Y2669" s="9" t="str">
        <f>IF(Search!$U$6="","",IF($AY2669&lt;Search!$U$6,"",1))</f>
        <v/>
      </c>
      <c r="Z2669" s="9" t="str">
        <f>IF(Search!$R$4="","",IF(Inventory!$BA2669&lt;Search!$R$4,"",1))</f>
        <v/>
      </c>
      <c r="AA2669" s="9" t="str">
        <f>IF(Search!$R$5="","",IF($BA2669&gt;Search!$R$5,"",1))</f>
        <v/>
      </c>
      <c r="AB2669" s="9" t="str">
        <f>IF(Search!$R$6="","",IF($BB2669&lt;Search!$R$6,"",1))</f>
        <v/>
      </c>
      <c r="AC2669" s="9" t="str">
        <f>IF(Search!$R$7="","",IF($BB2669&lt;Search!$R$7,"",1))</f>
        <v/>
      </c>
      <c r="AD2669" s="45" t="str">
        <f>IF(COUNTIF($A2669:$AC2669,"n")&gt;0,"",IF(SUM($A2669:$AC2669)=COUNTA(Search!$C$4:$C$8,Search!$F$4:$F$8,Search!$I$4:$I$6,Search!$I$8,Search!$L$4:$L$8,Search!$O$4:$O$8,Search!$R$4:$R$7,Search!$U$4:$U$7)-COUNTIF(Search!$C$4:$U$7,"n"),1+LARGE($AD$1:AD2668,1),""))</f>
        <v/>
      </c>
      <c r="AE2669" s="45" t="str">
        <f t="shared" si="130"/>
        <v/>
      </c>
      <c r="AF2669" s="45" t="str">
        <f>IF(AD2669="","",COUNTIF($AE$1:$AE2668,$AE2669)+RANK($AE2669,$AE$2:$AE$10540,1))</f>
        <v/>
      </c>
      <c r="AG2669" s="45" t="str">
        <f t="shared" si="131"/>
        <v/>
      </c>
      <c r="AH2669" s="45" t="str">
        <f>IF($AD2669="","",COUNTIF($AG$1:$AG2668,$AG2669)+RANK($AG2669,$AG$1:$AG$10539,0))</f>
        <v/>
      </c>
      <c r="AI2669" s="10" t="str">
        <f t="shared" si="132"/>
        <v>2015-16 Upper Deck Game Jersey #GJ-BI Ben Bishop TBL   Jersey /   $6</v>
      </c>
      <c r="AJ2669" s="11">
        <v>2015</v>
      </c>
      <c r="AK2669" s="17">
        <v>16</v>
      </c>
      <c r="AL2669" s="12" t="s">
        <v>1308</v>
      </c>
      <c r="AM2669" s="10" t="s">
        <v>1769</v>
      </c>
      <c r="AN2669" s="15" t="s">
        <v>1736</v>
      </c>
      <c r="AO2669" s="14" t="s">
        <v>1925</v>
      </c>
      <c r="AP2669" s="14"/>
      <c r="AQ2669" s="14"/>
      <c r="AR2669" s="14" t="s">
        <v>2126</v>
      </c>
      <c r="AS2669" s="9"/>
      <c r="AT2669" s="9"/>
      <c r="AU2669" s="9" t="s">
        <v>18</v>
      </c>
      <c r="AV2669" s="13"/>
      <c r="AW2669" s="13"/>
      <c r="AX2669" s="9"/>
      <c r="AY2669" s="9"/>
      <c r="AZ2669" s="9"/>
      <c r="BA2669" s="33">
        <v>6</v>
      </c>
      <c r="BB2669" s="33"/>
      <c r="BC2669" s="36">
        <v>42860</v>
      </c>
      <c r="BD2669" s="12" t="s">
        <v>1771</v>
      </c>
    </row>
    <row r="2670" spans="1:56" s="12" customFormat="1" x14ac:dyDescent="0.2">
      <c r="A2670" s="9" t="str">
        <f>IF(Search!$C$5="","",IF(COUNTA(Inventory!$AP2670)=1,1,""))</f>
        <v/>
      </c>
      <c r="B2670" s="9" t="str">
        <f>IF(Search!$C$4="","",IF(ISNUMBER(SEARCH(Search!$C$4,$AR2670))=TRUE,1,""))</f>
        <v/>
      </c>
      <c r="C2670" s="9" t="str">
        <f>IF(Search!$C$6="x",IF(COUNTA($AQ2670)=1,1,"N"),IF(COUNTA($AQ2670)=1,"N",""))</f>
        <v/>
      </c>
      <c r="D2670" s="9" t="str">
        <f>IF(Search!$O$8="","",IF(ISNUMBER(SEARCH(Search!$O$8,$BD2670))=TRUE,1,""))</f>
        <v/>
      </c>
      <c r="E2670" s="9" t="str">
        <f>IF(Search!$C$7="","",IF(ISNUMBER(SEARCH(Search!$C$7,$AN2670))=TRUE,1,""))</f>
        <v/>
      </c>
      <c r="F2670" s="9" t="str">
        <f>IF(Search!$C$8="","",IF(ISNUMBER(SEARCH(Search!$C$8,$AO2670))=TRUE,1,""))</f>
        <v/>
      </c>
      <c r="G2670" s="9" t="str">
        <f>IF(Search!$F$4="","",IF(Inventory!$AJ2670&lt;Search!$F$4,"",1))</f>
        <v/>
      </c>
      <c r="H2670" s="9" t="str">
        <f>IF(Search!$F$5="","",IF(Inventory!$AJ2670&gt;Search!$F$5,"",1))</f>
        <v/>
      </c>
      <c r="I2670" s="9" t="str">
        <f>IF(Search!$F$7="","",IF(Search!$F$8="",IF(ISNUMBER(SEARCH(Search!$F$7,$AL2670))=TRUE,1,""),""))</f>
        <v/>
      </c>
      <c r="J2670" s="9" t="str">
        <f>IF($AL2670=Search!$F$8,1,"")</f>
        <v/>
      </c>
      <c r="K2670" s="9" t="str">
        <f>IF(Search!$I$4="","",IF(COUNTA($AS2670)=1,IF(Search!$I$4="N","N",1),""))</f>
        <v/>
      </c>
      <c r="L2670" s="9" t="str">
        <f>IF(Search!$I$5="","",IF($AS2670="RC",1,""))</f>
        <v/>
      </c>
      <c r="M2670" s="9" t="str">
        <f>IF(Search!$I$6="","",IF($AS2670="RCP",1,""))</f>
        <v/>
      </c>
      <c r="N2670" s="9" t="str">
        <f>IF(Search!$I$8="","",IF(COUNTA($AT2670)=1,IF(Search!$I$8="N","N",1),""))</f>
        <v/>
      </c>
      <c r="O2670" s="9" t="str">
        <f>IF(Search!$L$4="","",IF(COUNTA($AU2670)=1,IF(Search!$L$4="N","N",1),""))</f>
        <v/>
      </c>
      <c r="P2670" s="9" t="str">
        <f>IF(Search!$L$5="","",IF(ISNUMBER(SEARCH("Jersey",$AU2670))=TRUE,IF(Search!$L$5="N","N",1),""))</f>
        <v/>
      </c>
      <c r="Q2670" s="9" t="str">
        <f>IF(Search!$L$6="","",IF(ISNUMBER(SEARCH("Patch",$AU2670))=TRUE,IF(Search!$L$6="N","N",1),""))</f>
        <v/>
      </c>
      <c r="R2670" s="9" t="str">
        <f>IF(Search!$L$7="","",IF(ISNUMBER(SEARCH("Shield",$AU2670))=TRUE,IF(Search!$L$7="N","N",1),""))</f>
        <v/>
      </c>
      <c r="S2670" s="9" t="str">
        <f>IF(Search!$L$8="","",IF(ISNUMBER(SEARCH("Stick",$AU2670))=TRUE,IF(Search!$L$8="N","N",1),""))</f>
        <v/>
      </c>
      <c r="T2670" s="9" t="str">
        <f>IF(Search!$O$4="","",IF(COUNTA($AW2670)=1,IF(Search!$O$4="N","N",1),""))</f>
        <v/>
      </c>
      <c r="U2670" s="9" t="str">
        <f>IF(Search!$O$5="","",IF($AW2670="","",IF($AW2670&lt;Search!$O$5,"",1)))</f>
        <v/>
      </c>
      <c r="V2670" s="9" t="str">
        <f>IF(Search!$O$6="","",IF($AW2670="","",IF($AW2670&gt;Search!$O$6,"",1)))</f>
        <v/>
      </c>
      <c r="W2670" s="9" t="str">
        <f>IF(Search!$U$4="","",IF($AX2670="","",1))</f>
        <v/>
      </c>
      <c r="X2670" s="9" t="str">
        <f>IF(Search!$U$5="","",IF(ISNUMBER(SEARCH(Search!$U$5,$AX2670))=TRUE,IF(Search!$U$5="N","N",1),""))</f>
        <v/>
      </c>
      <c r="Y2670" s="9" t="str">
        <f>IF(Search!$U$6="","",IF($AY2670&lt;Search!$U$6,"",1))</f>
        <v/>
      </c>
      <c r="Z2670" s="9" t="str">
        <f>IF(Search!$R$4="","",IF(Inventory!$BA2670&lt;Search!$R$4,"",1))</f>
        <v/>
      </c>
      <c r="AA2670" s="9" t="str">
        <f>IF(Search!$R$5="","",IF($BA2670&gt;Search!$R$5,"",1))</f>
        <v/>
      </c>
      <c r="AB2670" s="9" t="str">
        <f>IF(Search!$R$6="","",IF($BB2670&lt;Search!$R$6,"",1))</f>
        <v/>
      </c>
      <c r="AC2670" s="9" t="str">
        <f>IF(Search!$R$7="","",IF($BB2670&lt;Search!$R$7,"",1))</f>
        <v/>
      </c>
      <c r="AD2670" s="45" t="str">
        <f>IF(COUNTIF($A2670:$AC2670,"n")&gt;0,"",IF(SUM($A2670:$AC2670)=COUNTA(Search!$C$4:$C$8,Search!$F$4:$F$8,Search!$I$4:$I$6,Search!$I$8,Search!$L$4:$L$8,Search!$O$4:$O$8,Search!$R$4:$R$7,Search!$U$4:$U$7)-COUNTIF(Search!$C$4:$U$7,"n"),1+LARGE($AD$1:AD2669,1),""))</f>
        <v/>
      </c>
      <c r="AE2670" s="45" t="str">
        <f t="shared" si="130"/>
        <v/>
      </c>
      <c r="AF2670" s="45" t="str">
        <f>IF(AD2670="","",COUNTIF($AE$1:$AE2669,$AE2670)+RANK($AE2670,$AE$2:$AE$10540,1))</f>
        <v/>
      </c>
      <c r="AG2670" s="45" t="str">
        <f t="shared" si="131"/>
        <v/>
      </c>
      <c r="AH2670" s="45" t="str">
        <f>IF($AD2670="","",COUNTIF($AG$1:$AG2669,$AG2670)+RANK($AG2670,$AG$1:$AG$10539,0))</f>
        <v/>
      </c>
      <c r="AI2670" s="10" t="str">
        <f t="shared" si="132"/>
        <v>2015-16 Upper Deck Game Jersey #GJ-JB Jonathan Bernier TOR   Jersey /   $8</v>
      </c>
      <c r="AJ2670" s="11">
        <v>2015</v>
      </c>
      <c r="AK2670" s="17">
        <v>16</v>
      </c>
      <c r="AL2670" s="12" t="s">
        <v>1308</v>
      </c>
      <c r="AM2670" s="10" t="s">
        <v>1768</v>
      </c>
      <c r="AN2670" s="15" t="s">
        <v>699</v>
      </c>
      <c r="AO2670" s="14" t="s">
        <v>1904</v>
      </c>
      <c r="AP2670" s="14"/>
      <c r="AQ2670" s="14"/>
      <c r="AR2670" s="14" t="s">
        <v>2126</v>
      </c>
      <c r="AS2670" s="9"/>
      <c r="AT2670" s="9"/>
      <c r="AU2670" s="9" t="s">
        <v>18</v>
      </c>
      <c r="AV2670" s="13"/>
      <c r="AW2670" s="13"/>
      <c r="AX2670" s="9"/>
      <c r="AY2670" s="9"/>
      <c r="AZ2670" s="9"/>
      <c r="BA2670" s="33">
        <v>8</v>
      </c>
      <c r="BB2670" s="33"/>
      <c r="BC2670" s="36">
        <v>42860</v>
      </c>
      <c r="BD2670" s="12" t="s">
        <v>1771</v>
      </c>
    </row>
    <row r="2671" spans="1:56" s="12" customFormat="1" x14ac:dyDescent="0.2">
      <c r="A2671" s="9" t="str">
        <f>IF(Search!$C$5="","",IF(COUNTA(Inventory!$AP2671)=1,1,""))</f>
        <v/>
      </c>
      <c r="B2671" s="9" t="str">
        <f>IF(Search!$C$4="","",IF(ISNUMBER(SEARCH(Search!$C$4,$AR2671))=TRUE,1,""))</f>
        <v/>
      </c>
      <c r="C2671" s="9" t="str">
        <f>IF(Search!$C$6="x",IF(COUNTA($AQ2671)=1,1,"N"),IF(COUNTA($AQ2671)=1,"N",""))</f>
        <v/>
      </c>
      <c r="D2671" s="9" t="str">
        <f>IF(Search!$O$8="","",IF(ISNUMBER(SEARCH(Search!$O$8,$BD2671))=TRUE,1,""))</f>
        <v/>
      </c>
      <c r="E2671" s="9" t="str">
        <f>IF(Search!$C$7="","",IF(ISNUMBER(SEARCH(Search!$C$7,$AN2671))=TRUE,1,""))</f>
        <v/>
      </c>
      <c r="F2671" s="9" t="str">
        <f>IF(Search!$C$8="","",IF(ISNUMBER(SEARCH(Search!$C$8,$AO2671))=TRUE,1,""))</f>
        <v/>
      </c>
      <c r="G2671" s="9" t="str">
        <f>IF(Search!$F$4="","",IF(Inventory!$AJ2671&lt;Search!$F$4,"",1))</f>
        <v/>
      </c>
      <c r="H2671" s="9" t="str">
        <f>IF(Search!$F$5="","",IF(Inventory!$AJ2671&gt;Search!$F$5,"",1))</f>
        <v/>
      </c>
      <c r="I2671" s="9" t="str">
        <f>IF(Search!$F$7="","",IF(Search!$F$8="",IF(ISNUMBER(SEARCH(Search!$F$7,$AL2671))=TRUE,1,""),""))</f>
        <v/>
      </c>
      <c r="J2671" s="9" t="str">
        <f>IF($AL2671=Search!$F$8,1,"")</f>
        <v/>
      </c>
      <c r="K2671" s="9" t="str">
        <f>IF(Search!$I$4="","",IF(COUNTA($AS2671)=1,IF(Search!$I$4="N","N",1),""))</f>
        <v/>
      </c>
      <c r="L2671" s="9" t="str">
        <f>IF(Search!$I$5="","",IF($AS2671="RC",1,""))</f>
        <v/>
      </c>
      <c r="M2671" s="9" t="str">
        <f>IF(Search!$I$6="","",IF($AS2671="RCP",1,""))</f>
        <v/>
      </c>
      <c r="N2671" s="9" t="str">
        <f>IF(Search!$I$8="","",IF(COUNTA($AT2671)=1,IF(Search!$I$8="N","N",1),""))</f>
        <v/>
      </c>
      <c r="O2671" s="9" t="str">
        <f>IF(Search!$L$4="","",IF(COUNTA($AU2671)=1,IF(Search!$L$4="N","N",1),""))</f>
        <v/>
      </c>
      <c r="P2671" s="9" t="str">
        <f>IF(Search!$L$5="","",IF(ISNUMBER(SEARCH("Jersey",$AU2671))=TRUE,IF(Search!$L$5="N","N",1),""))</f>
        <v/>
      </c>
      <c r="Q2671" s="9" t="str">
        <f>IF(Search!$L$6="","",IF(ISNUMBER(SEARCH("Patch",$AU2671))=TRUE,IF(Search!$L$6="N","N",1),""))</f>
        <v/>
      </c>
      <c r="R2671" s="9" t="str">
        <f>IF(Search!$L$7="","",IF(ISNUMBER(SEARCH("Shield",$AU2671))=TRUE,IF(Search!$L$7="N","N",1),""))</f>
        <v/>
      </c>
      <c r="S2671" s="9" t="str">
        <f>IF(Search!$L$8="","",IF(ISNUMBER(SEARCH("Stick",$AU2671))=TRUE,IF(Search!$L$8="N","N",1),""))</f>
        <v/>
      </c>
      <c r="T2671" s="9" t="str">
        <f>IF(Search!$O$4="","",IF(COUNTA($AW2671)=1,IF(Search!$O$4="N","N",1),""))</f>
        <v/>
      </c>
      <c r="U2671" s="9" t="str">
        <f>IF(Search!$O$5="","",IF($AW2671="","",IF($AW2671&lt;Search!$O$5,"",1)))</f>
        <v/>
      </c>
      <c r="V2671" s="9" t="str">
        <f>IF(Search!$O$6="","",IF($AW2671="","",IF($AW2671&gt;Search!$O$6,"",1)))</f>
        <v/>
      </c>
      <c r="W2671" s="9" t="str">
        <f>IF(Search!$U$4="","",IF($AX2671="","",1))</f>
        <v/>
      </c>
      <c r="X2671" s="9" t="str">
        <f>IF(Search!$U$5="","",IF(ISNUMBER(SEARCH(Search!$U$5,$AX2671))=TRUE,IF(Search!$U$5="N","N",1),""))</f>
        <v/>
      </c>
      <c r="Y2671" s="9" t="str">
        <f>IF(Search!$U$6="","",IF($AY2671&lt;Search!$U$6,"",1))</f>
        <v/>
      </c>
      <c r="Z2671" s="9" t="str">
        <f>IF(Search!$R$4="","",IF(Inventory!$BA2671&lt;Search!$R$4,"",1))</f>
        <v/>
      </c>
      <c r="AA2671" s="9" t="str">
        <f>IF(Search!$R$5="","",IF($BA2671&gt;Search!$R$5,"",1))</f>
        <v/>
      </c>
      <c r="AB2671" s="9" t="str">
        <f>IF(Search!$R$6="","",IF($BB2671&lt;Search!$R$6,"",1))</f>
        <v/>
      </c>
      <c r="AC2671" s="9" t="str">
        <f>IF(Search!$R$7="","",IF($BB2671&lt;Search!$R$7,"",1))</f>
        <v/>
      </c>
      <c r="AD2671" s="45" t="str">
        <f>IF(COUNTIF($A2671:$AC2671,"n")&gt;0,"",IF(SUM($A2671:$AC2671)=COUNTA(Search!$C$4:$C$8,Search!$F$4:$F$8,Search!$I$4:$I$6,Search!$I$8,Search!$L$4:$L$8,Search!$O$4:$O$8,Search!$R$4:$R$7,Search!$U$4:$U$7)-COUNTIF(Search!$C$4:$U$7,"n"),1+LARGE($AD$1:AD2670,1),""))</f>
        <v/>
      </c>
      <c r="AE2671" s="45" t="str">
        <f t="shared" si="130"/>
        <v/>
      </c>
      <c r="AF2671" s="45" t="str">
        <f>IF(AD2671="","",COUNTIF($AE$1:$AE2670,$AE2671)+RANK($AE2671,$AE$2:$AE$10540,1))</f>
        <v/>
      </c>
      <c r="AG2671" s="45" t="str">
        <f t="shared" si="131"/>
        <v/>
      </c>
      <c r="AH2671" s="45" t="str">
        <f>IF($AD2671="","",COUNTIF($AG$1:$AG2670,$AG2671)+RANK($AG2671,$AG$1:$AG$10539,0))</f>
        <v/>
      </c>
      <c r="AI2671" s="10" t="str">
        <f t="shared" si="132"/>
        <v>2015-16 Upper Deck Game Jersey #GJ-JQ Jonathan Quick LAK   Jersey /   $8</v>
      </c>
      <c r="AJ2671" s="11">
        <v>2015</v>
      </c>
      <c r="AK2671" s="17">
        <v>16</v>
      </c>
      <c r="AL2671" s="12" t="s">
        <v>1308</v>
      </c>
      <c r="AM2671" s="10" t="s">
        <v>1767</v>
      </c>
      <c r="AN2671" s="15" t="s">
        <v>1562</v>
      </c>
      <c r="AO2671" s="14" t="s">
        <v>1924</v>
      </c>
      <c r="AP2671" s="14"/>
      <c r="AQ2671" s="14"/>
      <c r="AR2671" s="14" t="s">
        <v>2126</v>
      </c>
      <c r="AS2671" s="9"/>
      <c r="AT2671" s="9"/>
      <c r="AU2671" s="9" t="s">
        <v>18</v>
      </c>
      <c r="AV2671" s="13"/>
      <c r="AW2671" s="13"/>
      <c r="AX2671" s="9"/>
      <c r="AY2671" s="9"/>
      <c r="AZ2671" s="9"/>
      <c r="BA2671" s="33">
        <v>8</v>
      </c>
      <c r="BB2671" s="33"/>
      <c r="BC2671" s="36">
        <v>42860</v>
      </c>
      <c r="BD2671" s="12" t="s">
        <v>1771</v>
      </c>
    </row>
    <row r="2672" spans="1:56" s="12" customFormat="1" x14ac:dyDescent="0.2">
      <c r="A2672" s="9" t="str">
        <f>IF(Search!$C$5="","",IF(COUNTA(Inventory!$AP2672)=1,1,""))</f>
        <v/>
      </c>
      <c r="B2672" s="9" t="str">
        <f>IF(Search!$C$4="","",IF(ISNUMBER(SEARCH(Search!$C$4,$AR2672))=TRUE,1,""))</f>
        <v/>
      </c>
      <c r="C2672" s="9" t="str">
        <f>IF(Search!$C$6="x",IF(COUNTA($AQ2672)=1,1,"N"),IF(COUNTA($AQ2672)=1,"N",""))</f>
        <v/>
      </c>
      <c r="D2672" s="9" t="str">
        <f>IF(Search!$O$8="","",IF(ISNUMBER(SEARCH(Search!$O$8,$BD2672))=TRUE,1,""))</f>
        <v/>
      </c>
      <c r="E2672" s="9" t="str">
        <f>IF(Search!$C$7="","",IF(ISNUMBER(SEARCH(Search!$C$7,$AN2672))=TRUE,1,""))</f>
        <v/>
      </c>
      <c r="F2672" s="9" t="str">
        <f>IF(Search!$C$8="","",IF(ISNUMBER(SEARCH(Search!$C$8,$AO2672))=TRUE,1,""))</f>
        <v/>
      </c>
      <c r="G2672" s="9" t="str">
        <f>IF(Search!$F$4="","",IF(Inventory!$AJ2672&lt;Search!$F$4,"",1))</f>
        <v/>
      </c>
      <c r="H2672" s="9" t="str">
        <f>IF(Search!$F$5="","",IF(Inventory!$AJ2672&gt;Search!$F$5,"",1))</f>
        <v/>
      </c>
      <c r="I2672" s="9" t="str">
        <f>IF(Search!$F$7="","",IF(Search!$F$8="",IF(ISNUMBER(SEARCH(Search!$F$7,$AL2672))=TRUE,1,""),""))</f>
        <v/>
      </c>
      <c r="J2672" s="9" t="str">
        <f>IF($AL2672=Search!$F$8,1,"")</f>
        <v/>
      </c>
      <c r="K2672" s="9" t="str">
        <f>IF(Search!$I$4="","",IF(COUNTA($AS2672)=1,IF(Search!$I$4="N","N",1),""))</f>
        <v/>
      </c>
      <c r="L2672" s="9" t="str">
        <f>IF(Search!$I$5="","",IF($AS2672="RC",1,""))</f>
        <v/>
      </c>
      <c r="M2672" s="9" t="str">
        <f>IF(Search!$I$6="","",IF($AS2672="RCP",1,""))</f>
        <v/>
      </c>
      <c r="N2672" s="9" t="str">
        <f>IF(Search!$I$8="","",IF(COUNTA($AT2672)=1,IF(Search!$I$8="N","N",1),""))</f>
        <v/>
      </c>
      <c r="O2672" s="9" t="str">
        <f>IF(Search!$L$4="","",IF(COUNTA($AU2672)=1,IF(Search!$L$4="N","N",1),""))</f>
        <v/>
      </c>
      <c r="P2672" s="9" t="str">
        <f>IF(Search!$L$5="","",IF(ISNUMBER(SEARCH("Jersey",$AU2672))=TRUE,IF(Search!$L$5="N","N",1),""))</f>
        <v/>
      </c>
      <c r="Q2672" s="9" t="str">
        <f>IF(Search!$L$6="","",IF(ISNUMBER(SEARCH("Patch",$AU2672))=TRUE,IF(Search!$L$6="N","N",1),""))</f>
        <v/>
      </c>
      <c r="R2672" s="9" t="str">
        <f>IF(Search!$L$7="","",IF(ISNUMBER(SEARCH("Shield",$AU2672))=TRUE,IF(Search!$L$7="N","N",1),""))</f>
        <v/>
      </c>
      <c r="S2672" s="9" t="str">
        <f>IF(Search!$L$8="","",IF(ISNUMBER(SEARCH("Stick",$AU2672))=TRUE,IF(Search!$L$8="N","N",1),""))</f>
        <v/>
      </c>
      <c r="T2672" s="9" t="str">
        <f>IF(Search!$O$4="","",IF(COUNTA($AW2672)=1,IF(Search!$O$4="N","N",1),""))</f>
        <v/>
      </c>
      <c r="U2672" s="9" t="str">
        <f>IF(Search!$O$5="","",IF($AW2672="","",IF($AW2672&lt;Search!$O$5,"",1)))</f>
        <v/>
      </c>
      <c r="V2672" s="9" t="str">
        <f>IF(Search!$O$6="","",IF($AW2672="","",IF($AW2672&gt;Search!$O$6,"",1)))</f>
        <v/>
      </c>
      <c r="W2672" s="9" t="str">
        <f>IF(Search!$U$4="","",IF($AX2672="","",1))</f>
        <v/>
      </c>
      <c r="X2672" s="9" t="str">
        <f>IF(Search!$U$5="","",IF(ISNUMBER(SEARCH(Search!$U$5,$AX2672))=TRUE,IF(Search!$U$5="N","N",1),""))</f>
        <v/>
      </c>
      <c r="Y2672" s="9" t="str">
        <f>IF(Search!$U$6="","",IF($AY2672&lt;Search!$U$6,"",1))</f>
        <v/>
      </c>
      <c r="Z2672" s="9" t="str">
        <f>IF(Search!$R$4="","",IF(Inventory!$BA2672&lt;Search!$R$4,"",1))</f>
        <v/>
      </c>
      <c r="AA2672" s="9" t="str">
        <f>IF(Search!$R$5="","",IF($BA2672&gt;Search!$R$5,"",1))</f>
        <v/>
      </c>
      <c r="AB2672" s="9" t="str">
        <f>IF(Search!$R$6="","",IF($BB2672&lt;Search!$R$6,"",1))</f>
        <v/>
      </c>
      <c r="AC2672" s="9" t="str">
        <f>IF(Search!$R$7="","",IF($BB2672&lt;Search!$R$7,"",1))</f>
        <v/>
      </c>
      <c r="AD2672" s="45" t="str">
        <f>IF(COUNTIF($A2672:$AC2672,"n")&gt;0,"",IF(SUM($A2672:$AC2672)=COUNTA(Search!$C$4:$C$8,Search!$F$4:$F$8,Search!$I$4:$I$6,Search!$I$8,Search!$L$4:$L$8,Search!$O$4:$O$8,Search!$R$4:$R$7,Search!$U$4:$U$7)-COUNTIF(Search!$C$4:$U$7,"n"),1+LARGE($AD$1:AD2671,1),""))</f>
        <v/>
      </c>
      <c r="AE2672" s="45" t="str">
        <f t="shared" si="130"/>
        <v/>
      </c>
      <c r="AF2672" s="45" t="str">
        <f>IF(AD2672="","",COUNTIF($AE$1:$AE2671,$AE2672)+RANK($AE2672,$AE$2:$AE$10540,1))</f>
        <v/>
      </c>
      <c r="AG2672" s="45" t="str">
        <f t="shared" si="131"/>
        <v/>
      </c>
      <c r="AH2672" s="45" t="str">
        <f>IF($AD2672="","",COUNTIF($AG$1:$AG2671,$AG2672)+RANK($AG2672,$AG$1:$AG$10539,0))</f>
        <v/>
      </c>
      <c r="AI2672" s="10" t="str">
        <f t="shared" si="132"/>
        <v>2015-16 Upper Deck Game Jersey #GJ-PS P.K. Subban MTL   Jersey /   $10</v>
      </c>
      <c r="AJ2672" s="11">
        <v>2015</v>
      </c>
      <c r="AK2672" s="17">
        <v>16</v>
      </c>
      <c r="AL2672" s="12" t="s">
        <v>1308</v>
      </c>
      <c r="AM2672" s="10" t="s">
        <v>1766</v>
      </c>
      <c r="AN2672" s="15" t="s">
        <v>1417</v>
      </c>
      <c r="AO2672" s="14" t="s">
        <v>1911</v>
      </c>
      <c r="AP2672" s="14"/>
      <c r="AQ2672" s="14"/>
      <c r="AR2672" s="14" t="s">
        <v>2126</v>
      </c>
      <c r="AS2672" s="9"/>
      <c r="AT2672" s="9"/>
      <c r="AU2672" s="9" t="s">
        <v>18</v>
      </c>
      <c r="AV2672" s="13"/>
      <c r="AW2672" s="13"/>
      <c r="AX2672" s="9"/>
      <c r="AY2672" s="9"/>
      <c r="AZ2672" s="9"/>
      <c r="BA2672" s="33">
        <v>10</v>
      </c>
      <c r="BB2672" s="33"/>
      <c r="BC2672" s="36">
        <v>42860</v>
      </c>
      <c r="BD2672" s="12" t="s">
        <v>1771</v>
      </c>
    </row>
    <row r="2673" spans="1:56" s="12" customFormat="1" x14ac:dyDescent="0.2">
      <c r="A2673" s="9" t="str">
        <f>IF(Search!$C$5="","",IF(COUNTA(Inventory!$AP2673)=1,1,""))</f>
        <v/>
      </c>
      <c r="B2673" s="9" t="str">
        <f>IF(Search!$C$4="","",IF(ISNUMBER(SEARCH(Search!$C$4,$AR2673))=TRUE,1,""))</f>
        <v/>
      </c>
      <c r="C2673" s="9" t="str">
        <f>IF(Search!$C$6="x",IF(COUNTA($AQ2673)=1,1,"N"),IF(COUNTA($AQ2673)=1,"N",""))</f>
        <v/>
      </c>
      <c r="D2673" s="9" t="str">
        <f>IF(Search!$O$8="","",IF(ISNUMBER(SEARCH(Search!$O$8,$BD2673))=TRUE,1,""))</f>
        <v/>
      </c>
      <c r="E2673" s="9" t="str">
        <f>IF(Search!$C$7="","",IF(ISNUMBER(SEARCH(Search!$C$7,$AN2673))=TRUE,1,""))</f>
        <v/>
      </c>
      <c r="F2673" s="9" t="str">
        <f>IF(Search!$C$8="","",IF(ISNUMBER(SEARCH(Search!$C$8,$AO2673))=TRUE,1,""))</f>
        <v/>
      </c>
      <c r="G2673" s="9" t="str">
        <f>IF(Search!$F$4="","",IF(Inventory!$AJ2673&lt;Search!$F$4,"",1))</f>
        <v/>
      </c>
      <c r="H2673" s="9" t="str">
        <f>IF(Search!$F$5="","",IF(Inventory!$AJ2673&gt;Search!$F$5,"",1))</f>
        <v/>
      </c>
      <c r="I2673" s="9" t="str">
        <f>IF(Search!$F$7="","",IF(Search!$F$8="",IF(ISNUMBER(SEARCH(Search!$F$7,$AL2673))=TRUE,1,""),""))</f>
        <v/>
      </c>
      <c r="J2673" s="9" t="str">
        <f>IF($AL2673=Search!$F$8,1,"")</f>
        <v/>
      </c>
      <c r="K2673" s="9" t="str">
        <f>IF(Search!$I$4="","",IF(COUNTA($AS2673)=1,IF(Search!$I$4="N","N",1),""))</f>
        <v/>
      </c>
      <c r="L2673" s="9" t="str">
        <f>IF(Search!$I$5="","",IF($AS2673="RC",1,""))</f>
        <v/>
      </c>
      <c r="M2673" s="9" t="str">
        <f>IF(Search!$I$6="","",IF($AS2673="RCP",1,""))</f>
        <v/>
      </c>
      <c r="N2673" s="9" t="str">
        <f>IF(Search!$I$8="","",IF(COUNTA($AT2673)=1,IF(Search!$I$8="N","N",1),""))</f>
        <v/>
      </c>
      <c r="O2673" s="9" t="str">
        <f>IF(Search!$L$4="","",IF(COUNTA($AU2673)=1,IF(Search!$L$4="N","N",1),""))</f>
        <v/>
      </c>
      <c r="P2673" s="9" t="str">
        <f>IF(Search!$L$5="","",IF(ISNUMBER(SEARCH("Jersey",$AU2673))=TRUE,IF(Search!$L$5="N","N",1),""))</f>
        <v/>
      </c>
      <c r="Q2673" s="9" t="str">
        <f>IF(Search!$L$6="","",IF(ISNUMBER(SEARCH("Patch",$AU2673))=TRUE,IF(Search!$L$6="N","N",1),""))</f>
        <v/>
      </c>
      <c r="R2673" s="9" t="str">
        <f>IF(Search!$L$7="","",IF(ISNUMBER(SEARCH("Shield",$AU2673))=TRUE,IF(Search!$L$7="N","N",1),""))</f>
        <v/>
      </c>
      <c r="S2673" s="9" t="str">
        <f>IF(Search!$L$8="","",IF(ISNUMBER(SEARCH("Stick",$AU2673))=TRUE,IF(Search!$L$8="N","N",1),""))</f>
        <v/>
      </c>
      <c r="T2673" s="9" t="str">
        <f>IF(Search!$O$4="","",IF(COUNTA($AW2673)=1,IF(Search!$O$4="N","N",1),""))</f>
        <v/>
      </c>
      <c r="U2673" s="9" t="str">
        <f>IF(Search!$O$5="","",IF($AW2673="","",IF($AW2673&lt;Search!$O$5,"",1)))</f>
        <v/>
      </c>
      <c r="V2673" s="9" t="str">
        <f>IF(Search!$O$6="","",IF($AW2673="","",IF($AW2673&gt;Search!$O$6,"",1)))</f>
        <v/>
      </c>
      <c r="W2673" s="9" t="str">
        <f>IF(Search!$U$4="","",IF($AX2673="","",1))</f>
        <v/>
      </c>
      <c r="X2673" s="9" t="str">
        <f>IF(Search!$U$5="","",IF(ISNUMBER(SEARCH(Search!$U$5,$AX2673))=TRUE,IF(Search!$U$5="N","N",1),""))</f>
        <v/>
      </c>
      <c r="Y2673" s="9" t="str">
        <f>IF(Search!$U$6="","",IF($AY2673&lt;Search!$U$6,"",1))</f>
        <v/>
      </c>
      <c r="Z2673" s="9" t="str">
        <f>IF(Search!$R$4="","",IF(Inventory!$BA2673&lt;Search!$R$4,"",1))</f>
        <v/>
      </c>
      <c r="AA2673" s="9" t="str">
        <f>IF(Search!$R$5="","",IF($BA2673&gt;Search!$R$5,"",1))</f>
        <v/>
      </c>
      <c r="AB2673" s="9" t="str">
        <f>IF(Search!$R$6="","",IF($BB2673&lt;Search!$R$6,"",1))</f>
        <v/>
      </c>
      <c r="AC2673" s="9" t="str">
        <f>IF(Search!$R$7="","",IF($BB2673&lt;Search!$R$7,"",1))</f>
        <v/>
      </c>
      <c r="AD2673" s="45" t="str">
        <f>IF(COUNTIF($A2673:$AC2673,"n")&gt;0,"",IF(SUM($A2673:$AC2673)=COUNTA(Search!$C$4:$C$8,Search!$F$4:$F$8,Search!$I$4:$I$6,Search!$I$8,Search!$L$4:$L$8,Search!$O$4:$O$8,Search!$R$4:$R$7,Search!$U$4:$U$7)-COUNTIF(Search!$C$4:$U$7,"n"),1+LARGE($AD$1:AD2672,1),""))</f>
        <v/>
      </c>
      <c r="AE2673" s="45" t="str">
        <f t="shared" si="130"/>
        <v/>
      </c>
      <c r="AF2673" s="45" t="str">
        <f>IF(AD2673="","",COUNTIF($AE$1:$AE2672,$AE2673)+RANK($AE2673,$AE$2:$AE$10540,1))</f>
        <v/>
      </c>
      <c r="AG2673" s="45" t="str">
        <f t="shared" si="131"/>
        <v/>
      </c>
      <c r="AH2673" s="45" t="str">
        <f>IF($AD2673="","",COUNTIF($AG$1:$AG2672,$AG2673)+RANK($AG2673,$AG$1:$AG$10539,0))</f>
        <v/>
      </c>
      <c r="AI2673" s="10" t="str">
        <f t="shared" si="132"/>
        <v>2015-16 Upper Deck Game Jersey #GJ-SJ Seth Jones NAS   Jersey /   $6</v>
      </c>
      <c r="AJ2673" s="11">
        <v>2015</v>
      </c>
      <c r="AK2673" s="17">
        <v>16</v>
      </c>
      <c r="AL2673" s="12" t="s">
        <v>1308</v>
      </c>
      <c r="AM2673" s="10" t="s">
        <v>1765</v>
      </c>
      <c r="AN2673" s="15" t="s">
        <v>31</v>
      </c>
      <c r="AO2673" s="14" t="s">
        <v>1948</v>
      </c>
      <c r="AP2673" s="14"/>
      <c r="AQ2673" s="14"/>
      <c r="AR2673" s="14" t="s">
        <v>2126</v>
      </c>
      <c r="AS2673" s="9"/>
      <c r="AT2673" s="9"/>
      <c r="AU2673" s="9" t="s">
        <v>18</v>
      </c>
      <c r="AV2673" s="13"/>
      <c r="AW2673" s="13"/>
      <c r="AX2673" s="9"/>
      <c r="AY2673" s="9"/>
      <c r="AZ2673" s="9"/>
      <c r="BA2673" s="33">
        <v>6</v>
      </c>
      <c r="BB2673" s="33"/>
      <c r="BC2673" s="36">
        <v>42860</v>
      </c>
      <c r="BD2673" s="12" t="s">
        <v>1771</v>
      </c>
    </row>
    <row r="2674" spans="1:56" s="12" customFormat="1" x14ac:dyDescent="0.2">
      <c r="A2674" s="9" t="str">
        <f>IF(Search!$C$5="","",IF(COUNTA(Inventory!$AP2674)=1,1,""))</f>
        <v/>
      </c>
      <c r="B2674" s="9" t="str">
        <f>IF(Search!$C$4="","",IF(ISNUMBER(SEARCH(Search!$C$4,$AR2674))=TRUE,1,""))</f>
        <v/>
      </c>
      <c r="C2674" s="9" t="str">
        <f>IF(Search!$C$6="x",IF(COUNTA($AQ2674)=1,1,"N"),IF(COUNTA($AQ2674)=1,"N",""))</f>
        <v/>
      </c>
      <c r="D2674" s="9" t="str">
        <f>IF(Search!$O$8="","",IF(ISNUMBER(SEARCH(Search!$O$8,$BD2674))=TRUE,1,""))</f>
        <v/>
      </c>
      <c r="E2674" s="9" t="str">
        <f>IF(Search!$C$7="","",IF(ISNUMBER(SEARCH(Search!$C$7,$AN2674))=TRUE,1,""))</f>
        <v/>
      </c>
      <c r="F2674" s="9" t="str">
        <f>IF(Search!$C$8="","",IF(ISNUMBER(SEARCH(Search!$C$8,$AO2674))=TRUE,1,""))</f>
        <v/>
      </c>
      <c r="G2674" s="9" t="str">
        <f>IF(Search!$F$4="","",IF(Inventory!$AJ2674&lt;Search!$F$4,"",1))</f>
        <v/>
      </c>
      <c r="H2674" s="9" t="str">
        <f>IF(Search!$F$5="","",IF(Inventory!$AJ2674&gt;Search!$F$5,"",1))</f>
        <v/>
      </c>
      <c r="I2674" s="9" t="str">
        <f>IF(Search!$F$7="","",IF(Search!$F$8="",IF(ISNUMBER(SEARCH(Search!$F$7,$AL2674))=TRUE,1,""),""))</f>
        <v/>
      </c>
      <c r="J2674" s="9" t="str">
        <f>IF($AL2674=Search!$F$8,1,"")</f>
        <v/>
      </c>
      <c r="K2674" s="9" t="str">
        <f>IF(Search!$I$4="","",IF(COUNTA($AS2674)=1,IF(Search!$I$4="N","N",1),""))</f>
        <v/>
      </c>
      <c r="L2674" s="9" t="str">
        <f>IF(Search!$I$5="","",IF($AS2674="RC",1,""))</f>
        <v/>
      </c>
      <c r="M2674" s="9" t="str">
        <f>IF(Search!$I$6="","",IF($AS2674="RCP",1,""))</f>
        <v/>
      </c>
      <c r="N2674" s="9" t="str">
        <f>IF(Search!$I$8="","",IF(COUNTA($AT2674)=1,IF(Search!$I$8="N","N",1),""))</f>
        <v/>
      </c>
      <c r="O2674" s="9" t="str">
        <f>IF(Search!$L$4="","",IF(COUNTA($AU2674)=1,IF(Search!$L$4="N","N",1),""))</f>
        <v/>
      </c>
      <c r="P2674" s="9" t="str">
        <f>IF(Search!$L$5="","",IF(ISNUMBER(SEARCH("Jersey",$AU2674))=TRUE,IF(Search!$L$5="N","N",1),""))</f>
        <v/>
      </c>
      <c r="Q2674" s="9" t="str">
        <f>IF(Search!$L$6="","",IF(ISNUMBER(SEARCH("Patch",$AU2674))=TRUE,IF(Search!$L$6="N","N",1),""))</f>
        <v/>
      </c>
      <c r="R2674" s="9" t="str">
        <f>IF(Search!$L$7="","",IF(ISNUMBER(SEARCH("Shield",$AU2674))=TRUE,IF(Search!$L$7="N","N",1),""))</f>
        <v/>
      </c>
      <c r="S2674" s="9" t="str">
        <f>IF(Search!$L$8="","",IF(ISNUMBER(SEARCH("Stick",$AU2674))=TRUE,IF(Search!$L$8="N","N",1),""))</f>
        <v/>
      </c>
      <c r="T2674" s="9" t="str">
        <f>IF(Search!$O$4="","",IF(COUNTA($AW2674)=1,IF(Search!$O$4="N","N",1),""))</f>
        <v/>
      </c>
      <c r="U2674" s="9" t="str">
        <f>IF(Search!$O$5="","",IF($AW2674="","",IF($AW2674&lt;Search!$O$5,"",1)))</f>
        <v/>
      </c>
      <c r="V2674" s="9" t="str">
        <f>IF(Search!$O$6="","",IF($AW2674="","",IF($AW2674&gt;Search!$O$6,"",1)))</f>
        <v/>
      </c>
      <c r="W2674" s="9" t="str">
        <f>IF(Search!$U$4="","",IF($AX2674="","",1))</f>
        <v/>
      </c>
      <c r="X2674" s="9" t="str">
        <f>IF(Search!$U$5="","",IF(ISNUMBER(SEARCH(Search!$U$5,$AX2674))=TRUE,IF(Search!$U$5="N","N",1),""))</f>
        <v/>
      </c>
      <c r="Y2674" s="9" t="str">
        <f>IF(Search!$U$6="","",IF($AY2674&lt;Search!$U$6,"",1))</f>
        <v/>
      </c>
      <c r="Z2674" s="9" t="str">
        <f>IF(Search!$R$4="","",IF(Inventory!$BA2674&lt;Search!$R$4,"",1))</f>
        <v/>
      </c>
      <c r="AA2674" s="9" t="str">
        <f>IF(Search!$R$5="","",IF($BA2674&gt;Search!$R$5,"",1))</f>
        <v/>
      </c>
      <c r="AB2674" s="9" t="str">
        <f>IF(Search!$R$6="","",IF($BB2674&lt;Search!$R$6,"",1))</f>
        <v/>
      </c>
      <c r="AC2674" s="9" t="str">
        <f>IF(Search!$R$7="","",IF($BB2674&lt;Search!$R$7,"",1))</f>
        <v/>
      </c>
      <c r="AD2674" s="45" t="str">
        <f>IF(COUNTIF($A2674:$AC2674,"n")&gt;0,"",IF(SUM($A2674:$AC2674)=COUNTA(Search!$C$4:$C$8,Search!$F$4:$F$8,Search!$I$4:$I$6,Search!$I$8,Search!$L$4:$L$8,Search!$O$4:$O$8,Search!$R$4:$R$7,Search!$U$4:$U$7)-COUNTIF(Search!$C$4:$U$7,"n"),1+LARGE($AD$1:AD2673,1),""))</f>
        <v/>
      </c>
      <c r="AE2674" s="45" t="str">
        <f t="shared" si="130"/>
        <v/>
      </c>
      <c r="AF2674" s="45" t="str">
        <f>IF(AD2674="","",COUNTIF($AE$1:$AE2673,$AE2674)+RANK($AE2674,$AE$2:$AE$10540,1))</f>
        <v/>
      </c>
      <c r="AG2674" s="45" t="str">
        <f t="shared" si="131"/>
        <v/>
      </c>
      <c r="AH2674" s="45" t="str">
        <f>IF($AD2674="","",COUNTIF($AG$1:$AG2673,$AG2674)+RANK($AG2674,$AG$1:$AG$10539,0))</f>
        <v/>
      </c>
      <c r="AI2674" s="10" t="str">
        <f t="shared" si="132"/>
        <v>2015-16 Upper Deck Game Jersey #GJ-SV Semyon Varlamov COL   Jersey /   $6</v>
      </c>
      <c r="AJ2674" s="11">
        <v>2015</v>
      </c>
      <c r="AK2674" s="17">
        <v>16</v>
      </c>
      <c r="AL2674" s="12" t="s">
        <v>1308</v>
      </c>
      <c r="AM2674" s="10" t="s">
        <v>1763</v>
      </c>
      <c r="AN2674" s="15" t="s">
        <v>1764</v>
      </c>
      <c r="AO2674" s="14" t="s">
        <v>1952</v>
      </c>
      <c r="AP2674" s="14"/>
      <c r="AQ2674" s="14"/>
      <c r="AR2674" s="14" t="s">
        <v>2126</v>
      </c>
      <c r="AS2674" s="9"/>
      <c r="AT2674" s="9"/>
      <c r="AU2674" s="9" t="s">
        <v>18</v>
      </c>
      <c r="AV2674" s="13"/>
      <c r="AW2674" s="13"/>
      <c r="AX2674" s="9"/>
      <c r="AY2674" s="9"/>
      <c r="AZ2674" s="9"/>
      <c r="BA2674" s="33">
        <v>6</v>
      </c>
      <c r="BB2674" s="33"/>
      <c r="BC2674" s="36">
        <v>42860</v>
      </c>
      <c r="BD2674" s="12" t="s">
        <v>1771</v>
      </c>
    </row>
    <row r="2675" spans="1:56" s="12" customFormat="1" x14ac:dyDescent="0.2">
      <c r="A2675" s="9" t="str">
        <f>IF(Search!$C$5="","",IF(COUNTA(Inventory!$AP2675)=1,1,""))</f>
        <v/>
      </c>
      <c r="B2675" s="9" t="str">
        <f>IF(Search!$C$4="","",IF(ISNUMBER(SEARCH(Search!$C$4,$AR2675))=TRUE,1,""))</f>
        <v/>
      </c>
      <c r="C2675" s="9" t="str">
        <f>IF(Search!$C$6="x",IF(COUNTA($AQ2675)=1,1,"N"),IF(COUNTA($AQ2675)=1,"N",""))</f>
        <v/>
      </c>
      <c r="D2675" s="9" t="str">
        <f>IF(Search!$O$8="","",IF(ISNUMBER(SEARCH(Search!$O$8,$BD2675))=TRUE,1,""))</f>
        <v/>
      </c>
      <c r="E2675" s="9" t="str">
        <f>IF(Search!$C$7="","",IF(ISNUMBER(SEARCH(Search!$C$7,$AN2675))=TRUE,1,""))</f>
        <v/>
      </c>
      <c r="F2675" s="9" t="str">
        <f>IF(Search!$C$8="","",IF(ISNUMBER(SEARCH(Search!$C$8,$AO2675))=TRUE,1,""))</f>
        <v/>
      </c>
      <c r="G2675" s="9" t="str">
        <f>IF(Search!$F$4="","",IF(Inventory!$AJ2675&lt;Search!$F$4,"",1))</f>
        <v/>
      </c>
      <c r="H2675" s="9" t="str">
        <f>IF(Search!$F$5="","",IF(Inventory!$AJ2675&gt;Search!$F$5,"",1))</f>
        <v/>
      </c>
      <c r="I2675" s="9" t="str">
        <f>IF(Search!$F$7="","",IF(Search!$F$8="",IF(ISNUMBER(SEARCH(Search!$F$7,$AL2675))=TRUE,1,""),""))</f>
        <v/>
      </c>
      <c r="J2675" s="9" t="str">
        <f>IF($AL2675=Search!$F$8,1,"")</f>
        <v/>
      </c>
      <c r="K2675" s="9" t="str">
        <f>IF(Search!$I$4="","",IF(COUNTA($AS2675)=1,IF(Search!$I$4="N","N",1),""))</f>
        <v/>
      </c>
      <c r="L2675" s="9" t="str">
        <f>IF(Search!$I$5="","",IF($AS2675="RC",1,""))</f>
        <v/>
      </c>
      <c r="M2675" s="9" t="str">
        <f>IF(Search!$I$6="","",IF($AS2675="RCP",1,""))</f>
        <v/>
      </c>
      <c r="N2675" s="9" t="str">
        <f>IF(Search!$I$8="","",IF(COUNTA($AT2675)=1,IF(Search!$I$8="N","N",1),""))</f>
        <v/>
      </c>
      <c r="O2675" s="9" t="str">
        <f>IF(Search!$L$4="","",IF(COUNTA($AU2675)=1,IF(Search!$L$4="N","N",1),""))</f>
        <v/>
      </c>
      <c r="P2675" s="9" t="str">
        <f>IF(Search!$L$5="","",IF(ISNUMBER(SEARCH("Jersey",$AU2675))=TRUE,IF(Search!$L$5="N","N",1),""))</f>
        <v/>
      </c>
      <c r="Q2675" s="9" t="str">
        <f>IF(Search!$L$6="","",IF(ISNUMBER(SEARCH("Patch",$AU2675))=TRUE,IF(Search!$L$6="N","N",1),""))</f>
        <v/>
      </c>
      <c r="R2675" s="9" t="str">
        <f>IF(Search!$L$7="","",IF(ISNUMBER(SEARCH("Shield",$AU2675))=TRUE,IF(Search!$L$7="N","N",1),""))</f>
        <v/>
      </c>
      <c r="S2675" s="9" t="str">
        <f>IF(Search!$L$8="","",IF(ISNUMBER(SEARCH("Stick",$AU2675))=TRUE,IF(Search!$L$8="N","N",1),""))</f>
        <v/>
      </c>
      <c r="T2675" s="9" t="str">
        <f>IF(Search!$O$4="","",IF(COUNTA($AW2675)=1,IF(Search!$O$4="N","N",1),""))</f>
        <v/>
      </c>
      <c r="U2675" s="9" t="str">
        <f>IF(Search!$O$5="","",IF($AW2675="","",IF($AW2675&lt;Search!$O$5,"",1)))</f>
        <v/>
      </c>
      <c r="V2675" s="9" t="str">
        <f>IF(Search!$O$6="","",IF($AW2675="","",IF($AW2675&gt;Search!$O$6,"",1)))</f>
        <v/>
      </c>
      <c r="W2675" s="9" t="str">
        <f>IF(Search!$U$4="","",IF($AX2675="","",1))</f>
        <v/>
      </c>
      <c r="X2675" s="9" t="str">
        <f>IF(Search!$U$5="","",IF(ISNUMBER(SEARCH(Search!$U$5,$AX2675))=TRUE,IF(Search!$U$5="N","N",1),""))</f>
        <v/>
      </c>
      <c r="Y2675" s="9" t="str">
        <f>IF(Search!$U$6="","",IF($AY2675&lt;Search!$U$6,"",1))</f>
        <v/>
      </c>
      <c r="Z2675" s="9" t="str">
        <f>IF(Search!$R$4="","",IF(Inventory!$BA2675&lt;Search!$R$4,"",1))</f>
        <v/>
      </c>
      <c r="AA2675" s="9" t="str">
        <f>IF(Search!$R$5="","",IF($BA2675&gt;Search!$R$5,"",1))</f>
        <v/>
      </c>
      <c r="AB2675" s="9" t="str">
        <f>IF(Search!$R$6="","",IF($BB2675&lt;Search!$R$6,"",1))</f>
        <v/>
      </c>
      <c r="AC2675" s="9" t="str">
        <f>IF(Search!$R$7="","",IF($BB2675&lt;Search!$R$7,"",1))</f>
        <v/>
      </c>
      <c r="AD2675" s="45" t="str">
        <f>IF(COUNTIF($A2675:$AC2675,"n")&gt;0,"",IF(SUM($A2675:$AC2675)=COUNTA(Search!$C$4:$C$8,Search!$F$4:$F$8,Search!$I$4:$I$6,Search!$I$8,Search!$L$4:$L$8,Search!$O$4:$O$8,Search!$R$4:$R$7,Search!$U$4:$U$7)-COUNTIF(Search!$C$4:$U$7,"n"),1+LARGE($AD$1:AD2674,1),""))</f>
        <v/>
      </c>
      <c r="AE2675" s="45" t="str">
        <f t="shared" si="130"/>
        <v/>
      </c>
      <c r="AF2675" s="45" t="str">
        <f>IF(AD2675="","",COUNTIF($AE$1:$AE2674,$AE2675)+RANK($AE2675,$AE$2:$AE$10540,1))</f>
        <v/>
      </c>
      <c r="AG2675" s="45" t="str">
        <f t="shared" si="131"/>
        <v/>
      </c>
      <c r="AH2675" s="45" t="str">
        <f>IF($AD2675="","",COUNTIF($AG$1:$AG2674,$AG2675)+RANK($AG2675,$AG$1:$AG$10539,0))</f>
        <v/>
      </c>
      <c r="AI2675" s="10" t="str">
        <f t="shared" si="132"/>
        <v>2015-16 Upper Deck Game Jersey #GJ-VH Victor Hedman TBL   Jersey /   $8</v>
      </c>
      <c r="AJ2675" s="11">
        <v>2015</v>
      </c>
      <c r="AK2675" s="17">
        <v>16</v>
      </c>
      <c r="AL2675" s="12" t="s">
        <v>1308</v>
      </c>
      <c r="AM2675" s="10" t="s">
        <v>1761</v>
      </c>
      <c r="AN2675" s="15" t="s">
        <v>1762</v>
      </c>
      <c r="AO2675" s="14" t="s">
        <v>1925</v>
      </c>
      <c r="AP2675" s="14"/>
      <c r="AQ2675" s="14"/>
      <c r="AR2675" s="14" t="s">
        <v>2126</v>
      </c>
      <c r="AS2675" s="9"/>
      <c r="AT2675" s="9"/>
      <c r="AU2675" s="9" t="s">
        <v>18</v>
      </c>
      <c r="AV2675" s="13"/>
      <c r="AW2675" s="13"/>
      <c r="AX2675" s="9"/>
      <c r="AY2675" s="9"/>
      <c r="AZ2675" s="9"/>
      <c r="BA2675" s="33">
        <v>8</v>
      </c>
      <c r="BB2675" s="33"/>
      <c r="BC2675" s="36">
        <v>42860</v>
      </c>
      <c r="BD2675" s="12" t="s">
        <v>1771</v>
      </c>
    </row>
    <row r="2676" spans="1:56" s="12" customFormat="1" x14ac:dyDescent="0.2">
      <c r="A2676" s="9">
        <f>IF(Search!$C$5="","",IF(COUNTA(Inventory!$AP2676)=1,1,""))</f>
        <v>1</v>
      </c>
      <c r="B2676" s="9" t="str">
        <f>IF(Search!$C$4="","",IF(ISNUMBER(SEARCH(Search!$C$4,$AR2676))=TRUE,1,""))</f>
        <v/>
      </c>
      <c r="C2676" s="9" t="str">
        <f>IF(Search!$C$6="x",IF(COUNTA($AQ2676)=1,1,"N"),IF(COUNTA($AQ2676)=1,"N",""))</f>
        <v/>
      </c>
      <c r="D2676" s="9" t="str">
        <f>IF(Search!$O$8="","",IF(ISNUMBER(SEARCH(Search!$O$8,$BD2676))=TRUE,1,""))</f>
        <v/>
      </c>
      <c r="E2676" s="9" t="str">
        <f>IF(Search!$C$7="","",IF(ISNUMBER(SEARCH(Search!$C$7,$AN2676))=TRUE,1,""))</f>
        <v/>
      </c>
      <c r="F2676" s="9" t="str">
        <f>IF(Search!$C$8="","",IF(ISNUMBER(SEARCH(Search!$C$8,$AO2676))=TRUE,1,""))</f>
        <v/>
      </c>
      <c r="G2676" s="9" t="str">
        <f>IF(Search!$F$4="","",IF(Inventory!$AJ2676&lt;Search!$F$4,"",1))</f>
        <v/>
      </c>
      <c r="H2676" s="9" t="str">
        <f>IF(Search!$F$5="","",IF(Inventory!$AJ2676&gt;Search!$F$5,"",1))</f>
        <v/>
      </c>
      <c r="I2676" s="9" t="str">
        <f>IF(Search!$F$7="","",IF(Search!$F$8="",IF(ISNUMBER(SEARCH(Search!$F$7,$AL2676))=TRUE,1,""),""))</f>
        <v/>
      </c>
      <c r="J2676" s="9" t="str">
        <f>IF($AL2676=Search!$F$8,1,"")</f>
        <v/>
      </c>
      <c r="K2676" s="9" t="str">
        <f>IF(Search!$I$4="","",IF(COUNTA($AS2676)=1,IF(Search!$I$4="N","N",1),""))</f>
        <v/>
      </c>
      <c r="L2676" s="9" t="str">
        <f>IF(Search!$I$5="","",IF($AS2676="RC",1,""))</f>
        <v/>
      </c>
      <c r="M2676" s="9" t="str">
        <f>IF(Search!$I$6="","",IF($AS2676="RCP",1,""))</f>
        <v/>
      </c>
      <c r="N2676" s="9" t="str">
        <f>IF(Search!$I$8="","",IF(COUNTA($AT2676)=1,IF(Search!$I$8="N","N",1),""))</f>
        <v/>
      </c>
      <c r="O2676" s="9" t="str">
        <f>IF(Search!$L$4="","",IF(COUNTA($AU2676)=1,IF(Search!$L$4="N","N",1),""))</f>
        <v/>
      </c>
      <c r="P2676" s="9" t="str">
        <f>IF(Search!$L$5="","",IF(ISNUMBER(SEARCH("Jersey",$AU2676))=TRUE,IF(Search!$L$5="N","N",1),""))</f>
        <v/>
      </c>
      <c r="Q2676" s="9" t="str">
        <f>IF(Search!$L$6="","",IF(ISNUMBER(SEARCH("Patch",$AU2676))=TRUE,IF(Search!$L$6="N","N",1),""))</f>
        <v/>
      </c>
      <c r="R2676" s="9" t="str">
        <f>IF(Search!$L$7="","",IF(ISNUMBER(SEARCH("Shield",$AU2676))=TRUE,IF(Search!$L$7="N","N",1),""))</f>
        <v/>
      </c>
      <c r="S2676" s="9" t="str">
        <f>IF(Search!$L$8="","",IF(ISNUMBER(SEARCH("Stick",$AU2676))=TRUE,IF(Search!$L$8="N","N",1),""))</f>
        <v/>
      </c>
      <c r="T2676" s="9" t="str">
        <f>IF(Search!$O$4="","",IF(COUNTA($AW2676)=1,IF(Search!$O$4="N","N",1),""))</f>
        <v/>
      </c>
      <c r="U2676" s="9" t="str">
        <f>IF(Search!$O$5="","",IF($AW2676="","",IF($AW2676&lt;Search!$O$5,"",1)))</f>
        <v/>
      </c>
      <c r="V2676" s="9" t="str">
        <f>IF(Search!$O$6="","",IF($AW2676="","",IF($AW2676&gt;Search!$O$6,"",1)))</f>
        <v/>
      </c>
      <c r="W2676" s="9" t="str">
        <f>IF(Search!$U$4="","",IF($AX2676="","",1))</f>
        <v/>
      </c>
      <c r="X2676" s="9" t="str">
        <f>IF(Search!$U$5="","",IF(ISNUMBER(SEARCH(Search!$U$5,$AX2676))=TRUE,IF(Search!$U$5="N","N",1),""))</f>
        <v/>
      </c>
      <c r="Y2676" s="9" t="str">
        <f>IF(Search!$U$6="","",IF($AY2676&lt;Search!$U$6,"",1))</f>
        <v/>
      </c>
      <c r="Z2676" s="9" t="str">
        <f>IF(Search!$R$4="","",IF(Inventory!$BA2676&lt;Search!$R$4,"",1))</f>
        <v/>
      </c>
      <c r="AA2676" s="9" t="str">
        <f>IF(Search!$R$5="","",IF($BA2676&gt;Search!$R$5,"",1))</f>
        <v/>
      </c>
      <c r="AB2676" s="9" t="str">
        <f>IF(Search!$R$6="","",IF($BB2676&lt;Search!$R$6,"",1))</f>
        <v/>
      </c>
      <c r="AC2676" s="9" t="str">
        <f>IF(Search!$R$7="","",IF($BB2676&lt;Search!$R$7,"",1))</f>
        <v/>
      </c>
      <c r="AD2676" s="45">
        <f>IF(COUNTIF($A2676:$AC2676,"n")&gt;0,"",IF(SUM($A2676:$AC2676)=COUNTA(Search!$C$4:$C$8,Search!$F$4:$F$8,Search!$I$4:$I$6,Search!$I$8,Search!$L$4:$L$8,Search!$O$4:$O$8,Search!$R$4:$R$7,Search!$U$4:$U$7)-COUNTIF(Search!$C$4:$U$7,"n"),1+LARGE($AD$1:AD2675,1),""))</f>
        <v>393</v>
      </c>
      <c r="AE2676" s="45">
        <f t="shared" si="130"/>
        <v>2689</v>
      </c>
      <c r="AF2676" s="45">
        <f>IF(AD2676="","",COUNTIF($AE$1:$AE2675,$AE2676)+RANK($AE2676,$AE$2:$AE$10540,1))</f>
        <v>483</v>
      </c>
      <c r="AG2676" s="45">
        <f t="shared" si="131"/>
        <v>0</v>
      </c>
      <c r="AH2676" s="45">
        <f>IF($AD2676="","",COUNTIF($AG$1:$AG2675,$AG2676)+RANK($AG2676,$AG$1:$AG$10539,0))</f>
        <v>473</v>
      </c>
      <c r="AI2676" s="10" t="str">
        <f t="shared" si="132"/>
        <v>2015-16 Upper Deck Instant Impressions #4 Vladimir Tarasenko STL    /   $</v>
      </c>
      <c r="AJ2676" s="11">
        <v>2015</v>
      </c>
      <c r="AK2676" s="17">
        <v>16</v>
      </c>
      <c r="AL2676" s="12" t="s">
        <v>2624</v>
      </c>
      <c r="AM2676" s="10">
        <v>4</v>
      </c>
      <c r="AN2676" s="15" t="s">
        <v>1593</v>
      </c>
      <c r="AO2676" s="14" t="s">
        <v>1922</v>
      </c>
      <c r="AP2676" s="14" t="s">
        <v>1902</v>
      </c>
      <c r="AQ2676" s="14"/>
      <c r="AR2676" s="14"/>
      <c r="AS2676" s="9"/>
      <c r="AT2676" s="9"/>
      <c r="AU2676" s="9"/>
      <c r="AV2676" s="13"/>
      <c r="AW2676" s="13"/>
      <c r="AX2676" s="9"/>
      <c r="AY2676" s="9"/>
      <c r="AZ2676" s="9"/>
      <c r="BA2676" s="33"/>
      <c r="BB2676" s="33"/>
      <c r="BC2676" s="36"/>
      <c r="BD2676" s="12" t="s">
        <v>1772</v>
      </c>
    </row>
    <row r="2677" spans="1:56" s="12" customFormat="1" x14ac:dyDescent="0.2">
      <c r="A2677" s="9">
        <f>IF(Search!$C$5="","",IF(COUNTA(Inventory!$AP2677)=1,1,""))</f>
        <v>1</v>
      </c>
      <c r="B2677" s="9" t="str">
        <f>IF(Search!$C$4="","",IF(ISNUMBER(SEARCH(Search!$C$4,$AR2677))=TRUE,1,""))</f>
        <v/>
      </c>
      <c r="C2677" s="9" t="str">
        <f>IF(Search!$C$6="x",IF(COUNTA($AQ2677)=1,1,"N"),IF(COUNTA($AQ2677)=1,"N",""))</f>
        <v/>
      </c>
      <c r="D2677" s="9" t="str">
        <f>IF(Search!$O$8="","",IF(ISNUMBER(SEARCH(Search!$O$8,$BD2677))=TRUE,1,""))</f>
        <v/>
      </c>
      <c r="E2677" s="9" t="str">
        <f>IF(Search!$C$7="","",IF(ISNUMBER(SEARCH(Search!$C$7,$AN2677))=TRUE,1,""))</f>
        <v/>
      </c>
      <c r="F2677" s="9" t="str">
        <f>IF(Search!$C$8="","",IF(ISNUMBER(SEARCH(Search!$C$8,$AO2677))=TRUE,1,""))</f>
        <v/>
      </c>
      <c r="G2677" s="9" t="str">
        <f>IF(Search!$F$4="","",IF(Inventory!$AJ2677&lt;Search!$F$4,"",1))</f>
        <v/>
      </c>
      <c r="H2677" s="9" t="str">
        <f>IF(Search!$F$5="","",IF(Inventory!$AJ2677&gt;Search!$F$5,"",1))</f>
        <v/>
      </c>
      <c r="I2677" s="9" t="str">
        <f>IF(Search!$F$7="","",IF(Search!$F$8="",IF(ISNUMBER(SEARCH(Search!$F$7,$AL2677))=TRUE,1,""),""))</f>
        <v/>
      </c>
      <c r="J2677" s="9" t="str">
        <f>IF($AL2677=Search!$F$8,1,"")</f>
        <v/>
      </c>
      <c r="K2677" s="9" t="str">
        <f>IF(Search!$I$4="","",IF(COUNTA($AS2677)=1,IF(Search!$I$4="N","N",1),""))</f>
        <v/>
      </c>
      <c r="L2677" s="9" t="str">
        <f>IF(Search!$I$5="","",IF($AS2677="RC",1,""))</f>
        <v/>
      </c>
      <c r="M2677" s="9" t="str">
        <f>IF(Search!$I$6="","",IF($AS2677="RCP",1,""))</f>
        <v/>
      </c>
      <c r="N2677" s="9" t="str">
        <f>IF(Search!$I$8="","",IF(COUNTA($AT2677)=1,IF(Search!$I$8="N","N",1),""))</f>
        <v/>
      </c>
      <c r="O2677" s="9" t="str">
        <f>IF(Search!$L$4="","",IF(COUNTA($AU2677)=1,IF(Search!$L$4="N","N",1),""))</f>
        <v/>
      </c>
      <c r="P2677" s="9" t="str">
        <f>IF(Search!$L$5="","",IF(ISNUMBER(SEARCH("Jersey",$AU2677))=TRUE,IF(Search!$L$5="N","N",1),""))</f>
        <v/>
      </c>
      <c r="Q2677" s="9" t="str">
        <f>IF(Search!$L$6="","",IF(ISNUMBER(SEARCH("Patch",$AU2677))=TRUE,IF(Search!$L$6="N","N",1),""))</f>
        <v/>
      </c>
      <c r="R2677" s="9" t="str">
        <f>IF(Search!$L$7="","",IF(ISNUMBER(SEARCH("Shield",$AU2677))=TRUE,IF(Search!$L$7="N","N",1),""))</f>
        <v/>
      </c>
      <c r="S2677" s="9" t="str">
        <f>IF(Search!$L$8="","",IF(ISNUMBER(SEARCH("Stick",$AU2677))=TRUE,IF(Search!$L$8="N","N",1),""))</f>
        <v/>
      </c>
      <c r="T2677" s="9" t="str">
        <f>IF(Search!$O$4="","",IF(COUNTA($AW2677)=1,IF(Search!$O$4="N","N",1),""))</f>
        <v/>
      </c>
      <c r="U2677" s="9" t="str">
        <f>IF(Search!$O$5="","",IF($AW2677="","",IF($AW2677&lt;Search!$O$5,"",1)))</f>
        <v/>
      </c>
      <c r="V2677" s="9" t="str">
        <f>IF(Search!$O$6="","",IF($AW2677="","",IF($AW2677&gt;Search!$O$6,"",1)))</f>
        <v/>
      </c>
      <c r="W2677" s="9" t="str">
        <f>IF(Search!$U$4="","",IF($AX2677="","",1))</f>
        <v/>
      </c>
      <c r="X2677" s="9" t="str">
        <f>IF(Search!$U$5="","",IF(ISNUMBER(SEARCH(Search!$U$5,$AX2677))=TRUE,IF(Search!$U$5="N","N",1),""))</f>
        <v/>
      </c>
      <c r="Y2677" s="9" t="str">
        <f>IF(Search!$U$6="","",IF($AY2677&lt;Search!$U$6,"",1))</f>
        <v/>
      </c>
      <c r="Z2677" s="9" t="str">
        <f>IF(Search!$R$4="","",IF(Inventory!$BA2677&lt;Search!$R$4,"",1))</f>
        <v/>
      </c>
      <c r="AA2677" s="9" t="str">
        <f>IF(Search!$R$5="","",IF($BA2677&gt;Search!$R$5,"",1))</f>
        <v/>
      </c>
      <c r="AB2677" s="9" t="str">
        <f>IF(Search!$R$6="","",IF($BB2677&lt;Search!$R$6,"",1))</f>
        <v/>
      </c>
      <c r="AC2677" s="9" t="str">
        <f>IF(Search!$R$7="","",IF($BB2677&lt;Search!$R$7,"",1))</f>
        <v/>
      </c>
      <c r="AD2677" s="45">
        <f>IF(COUNTIF($A2677:$AC2677,"n")&gt;0,"",IF(SUM($A2677:$AC2677)=COUNTA(Search!$C$4:$C$8,Search!$F$4:$F$8,Search!$I$4:$I$6,Search!$I$8,Search!$L$4:$L$8,Search!$O$4:$O$8,Search!$R$4:$R$7,Search!$U$4:$U$7)-COUNTIF(Search!$C$4:$U$7,"n"),1+LARGE($AD$1:AD2676,1),""))</f>
        <v>394</v>
      </c>
      <c r="AE2677" s="45">
        <f t="shared" si="130"/>
        <v>1278</v>
      </c>
      <c r="AF2677" s="45">
        <f>IF(AD2677="","",COUNTIF($AE$1:$AE2676,$AE2677)+RANK($AE2677,$AE$2:$AE$10540,1))</f>
        <v>228</v>
      </c>
      <c r="AG2677" s="45">
        <f t="shared" si="131"/>
        <v>0</v>
      </c>
      <c r="AH2677" s="45">
        <f>IF($AD2677="","",COUNTIF($AG$1:$AG2676,$AG2677)+RANK($AG2677,$AG$1:$AG$10539,0))</f>
        <v>474</v>
      </c>
      <c r="AI2677" s="10" t="str">
        <f t="shared" si="132"/>
        <v>2015-16 Upper Deck Instant Impressions #5 Jonathan Drouin TBL    /   $</v>
      </c>
      <c r="AJ2677" s="11">
        <v>2015</v>
      </c>
      <c r="AK2677" s="17">
        <v>16</v>
      </c>
      <c r="AL2677" s="12" t="s">
        <v>2624</v>
      </c>
      <c r="AM2677" s="10">
        <v>5</v>
      </c>
      <c r="AN2677" s="15" t="s">
        <v>2625</v>
      </c>
      <c r="AO2677" s="14" t="s">
        <v>1925</v>
      </c>
      <c r="AP2677" s="14" t="s">
        <v>1902</v>
      </c>
      <c r="AQ2677" s="14"/>
      <c r="AR2677" s="14"/>
      <c r="AS2677" s="9"/>
      <c r="AT2677" s="9"/>
      <c r="AU2677" s="9"/>
      <c r="AV2677" s="13"/>
      <c r="AW2677" s="13"/>
      <c r="AX2677" s="9"/>
      <c r="AY2677" s="9"/>
      <c r="AZ2677" s="9"/>
      <c r="BA2677" s="33"/>
      <c r="BB2677" s="33"/>
      <c r="BC2677" s="36"/>
      <c r="BD2677" s="12" t="s">
        <v>1772</v>
      </c>
    </row>
    <row r="2678" spans="1:56" s="12" customFormat="1" x14ac:dyDescent="0.2">
      <c r="A2678" s="9">
        <f>IF(Search!$C$5="","",IF(COUNTA(Inventory!$AP2678)=1,1,""))</f>
        <v>1</v>
      </c>
      <c r="B2678" s="9" t="str">
        <f>IF(Search!$C$4="","",IF(ISNUMBER(SEARCH(Search!$C$4,$AR2678))=TRUE,1,""))</f>
        <v/>
      </c>
      <c r="C2678" s="9" t="str">
        <f>IF(Search!$C$6="x",IF(COUNTA($AQ2678)=1,1,"N"),IF(COUNTA($AQ2678)=1,"N",""))</f>
        <v/>
      </c>
      <c r="D2678" s="9" t="str">
        <f>IF(Search!$O$8="","",IF(ISNUMBER(SEARCH(Search!$O$8,$BD2678))=TRUE,1,""))</f>
        <v/>
      </c>
      <c r="E2678" s="9" t="str">
        <f>IF(Search!$C$7="","",IF(ISNUMBER(SEARCH(Search!$C$7,$AN2678))=TRUE,1,""))</f>
        <v/>
      </c>
      <c r="F2678" s="9" t="str">
        <f>IF(Search!$C$8="","",IF(ISNUMBER(SEARCH(Search!$C$8,$AO2678))=TRUE,1,""))</f>
        <v/>
      </c>
      <c r="G2678" s="9" t="str">
        <f>IF(Search!$F$4="","",IF(Inventory!$AJ2678&lt;Search!$F$4,"",1))</f>
        <v/>
      </c>
      <c r="H2678" s="9" t="str">
        <f>IF(Search!$F$5="","",IF(Inventory!$AJ2678&gt;Search!$F$5,"",1))</f>
        <v/>
      </c>
      <c r="I2678" s="9" t="str">
        <f>IF(Search!$F$7="","",IF(Search!$F$8="",IF(ISNUMBER(SEARCH(Search!$F$7,$AL2678))=TRUE,1,""),""))</f>
        <v/>
      </c>
      <c r="J2678" s="9" t="str">
        <f>IF($AL2678=Search!$F$8,1,"")</f>
        <v/>
      </c>
      <c r="K2678" s="9" t="str">
        <f>IF(Search!$I$4="","",IF(COUNTA($AS2678)=1,IF(Search!$I$4="N","N",1),""))</f>
        <v/>
      </c>
      <c r="L2678" s="9" t="str">
        <f>IF(Search!$I$5="","",IF($AS2678="RC",1,""))</f>
        <v/>
      </c>
      <c r="M2678" s="9" t="str">
        <f>IF(Search!$I$6="","",IF($AS2678="RCP",1,""))</f>
        <v/>
      </c>
      <c r="N2678" s="9" t="str">
        <f>IF(Search!$I$8="","",IF(COUNTA($AT2678)=1,IF(Search!$I$8="N","N",1),""))</f>
        <v/>
      </c>
      <c r="O2678" s="9" t="str">
        <f>IF(Search!$L$4="","",IF(COUNTA($AU2678)=1,IF(Search!$L$4="N","N",1),""))</f>
        <v/>
      </c>
      <c r="P2678" s="9" t="str">
        <f>IF(Search!$L$5="","",IF(ISNUMBER(SEARCH("Jersey",$AU2678))=TRUE,IF(Search!$L$5="N","N",1),""))</f>
        <v/>
      </c>
      <c r="Q2678" s="9" t="str">
        <f>IF(Search!$L$6="","",IF(ISNUMBER(SEARCH("Patch",$AU2678))=TRUE,IF(Search!$L$6="N","N",1),""))</f>
        <v/>
      </c>
      <c r="R2678" s="9" t="str">
        <f>IF(Search!$L$7="","",IF(ISNUMBER(SEARCH("Shield",$AU2678))=TRUE,IF(Search!$L$7="N","N",1),""))</f>
        <v/>
      </c>
      <c r="S2678" s="9" t="str">
        <f>IF(Search!$L$8="","",IF(ISNUMBER(SEARCH("Stick",$AU2678))=TRUE,IF(Search!$L$8="N","N",1),""))</f>
        <v/>
      </c>
      <c r="T2678" s="9" t="str">
        <f>IF(Search!$O$4="","",IF(COUNTA($AW2678)=1,IF(Search!$O$4="N","N",1),""))</f>
        <v/>
      </c>
      <c r="U2678" s="9" t="str">
        <f>IF(Search!$O$5="","",IF($AW2678="","",IF($AW2678&lt;Search!$O$5,"",1)))</f>
        <v/>
      </c>
      <c r="V2678" s="9" t="str">
        <f>IF(Search!$O$6="","",IF($AW2678="","",IF($AW2678&gt;Search!$O$6,"",1)))</f>
        <v/>
      </c>
      <c r="W2678" s="9" t="str">
        <f>IF(Search!$U$4="","",IF($AX2678="","",1))</f>
        <v/>
      </c>
      <c r="X2678" s="9" t="str">
        <f>IF(Search!$U$5="","",IF(ISNUMBER(SEARCH(Search!$U$5,$AX2678))=TRUE,IF(Search!$U$5="N","N",1),""))</f>
        <v/>
      </c>
      <c r="Y2678" s="9" t="str">
        <f>IF(Search!$U$6="","",IF($AY2678&lt;Search!$U$6,"",1))</f>
        <v/>
      </c>
      <c r="Z2678" s="9" t="str">
        <f>IF(Search!$R$4="","",IF(Inventory!$BA2678&lt;Search!$R$4,"",1))</f>
        <v/>
      </c>
      <c r="AA2678" s="9" t="str">
        <f>IF(Search!$R$5="","",IF($BA2678&gt;Search!$R$5,"",1))</f>
        <v/>
      </c>
      <c r="AB2678" s="9" t="str">
        <f>IF(Search!$R$6="","",IF($BB2678&lt;Search!$R$6,"",1))</f>
        <v/>
      </c>
      <c r="AC2678" s="9" t="str">
        <f>IF(Search!$R$7="","",IF($BB2678&lt;Search!$R$7,"",1))</f>
        <v/>
      </c>
      <c r="AD2678" s="45">
        <f>IF(COUNTIF($A2678:$AC2678,"n")&gt;0,"",IF(SUM($A2678:$AC2678)=COUNTA(Search!$C$4:$C$8,Search!$F$4:$F$8,Search!$I$4:$I$6,Search!$I$8,Search!$L$4:$L$8,Search!$O$4:$O$8,Search!$R$4:$R$7,Search!$U$4:$U$7)-COUNTIF(Search!$C$4:$U$7,"n"),1+LARGE($AD$1:AD2677,1),""))</f>
        <v>395</v>
      </c>
      <c r="AE2678" s="45">
        <f t="shared" si="130"/>
        <v>1285</v>
      </c>
      <c r="AF2678" s="45">
        <f>IF(AD2678="","",COUNTIF($AE$1:$AE2677,$AE2678)+RANK($AE2678,$AE$2:$AE$10540,1))</f>
        <v>233</v>
      </c>
      <c r="AG2678" s="45">
        <f t="shared" si="131"/>
        <v>0</v>
      </c>
      <c r="AH2678" s="45">
        <f>IF($AD2678="","",COUNTIF($AG$1:$AG2677,$AG2678)+RANK($AG2678,$AG$1:$AG$10539,0))</f>
        <v>475</v>
      </c>
      <c r="AI2678" s="10" t="str">
        <f t="shared" si="132"/>
        <v>2015-16 Upper Deck Instant Impressions #10 Jonathan Huberdeau FLA    /   $</v>
      </c>
      <c r="AJ2678" s="11">
        <v>2015</v>
      </c>
      <c r="AK2678" s="17">
        <v>16</v>
      </c>
      <c r="AL2678" s="12" t="s">
        <v>2624</v>
      </c>
      <c r="AM2678" s="10">
        <v>10</v>
      </c>
      <c r="AN2678" s="15" t="s">
        <v>1469</v>
      </c>
      <c r="AO2678" s="14" t="s">
        <v>1927</v>
      </c>
      <c r="AP2678" s="14" t="s">
        <v>1902</v>
      </c>
      <c r="AQ2678" s="14"/>
      <c r="AR2678" s="14"/>
      <c r="AS2678" s="9"/>
      <c r="AT2678" s="9"/>
      <c r="AU2678" s="9"/>
      <c r="AV2678" s="13"/>
      <c r="AW2678" s="13"/>
      <c r="AX2678" s="9"/>
      <c r="AY2678" s="9"/>
      <c r="AZ2678" s="9"/>
      <c r="BA2678" s="33"/>
      <c r="BB2678" s="33"/>
      <c r="BC2678" s="36"/>
      <c r="BD2678" s="12" t="s">
        <v>1772</v>
      </c>
    </row>
    <row r="2679" spans="1:56" s="12" customFormat="1" x14ac:dyDescent="0.2">
      <c r="A2679" s="9">
        <f>IF(Search!$C$5="","",IF(COUNTA(Inventory!$AP2679)=1,1,""))</f>
        <v>1</v>
      </c>
      <c r="B2679" s="9" t="str">
        <f>IF(Search!$C$4="","",IF(ISNUMBER(SEARCH(Search!$C$4,$AR2679))=TRUE,1,""))</f>
        <v/>
      </c>
      <c r="C2679" s="9" t="str">
        <f>IF(Search!$C$6="x",IF(COUNTA($AQ2679)=1,1,"N"),IF(COUNTA($AQ2679)=1,"N",""))</f>
        <v/>
      </c>
      <c r="D2679" s="9" t="str">
        <f>IF(Search!$O$8="","",IF(ISNUMBER(SEARCH(Search!$O$8,$BD2679))=TRUE,1,""))</f>
        <v/>
      </c>
      <c r="E2679" s="9" t="str">
        <f>IF(Search!$C$7="","",IF(ISNUMBER(SEARCH(Search!$C$7,$AN2679))=TRUE,1,""))</f>
        <v/>
      </c>
      <c r="F2679" s="9" t="str">
        <f>IF(Search!$C$8="","",IF(ISNUMBER(SEARCH(Search!$C$8,$AO2679))=TRUE,1,""))</f>
        <v/>
      </c>
      <c r="G2679" s="9" t="str">
        <f>IF(Search!$F$4="","",IF(Inventory!$AJ2679&lt;Search!$F$4,"",1))</f>
        <v/>
      </c>
      <c r="H2679" s="9" t="str">
        <f>IF(Search!$F$5="","",IF(Inventory!$AJ2679&gt;Search!$F$5,"",1))</f>
        <v/>
      </c>
      <c r="I2679" s="9" t="str">
        <f>IF(Search!$F$7="","",IF(Search!$F$8="",IF(ISNUMBER(SEARCH(Search!$F$7,$AL2679))=TRUE,1,""),""))</f>
        <v/>
      </c>
      <c r="J2679" s="9" t="str">
        <f>IF($AL2679=Search!$F$8,1,"")</f>
        <v/>
      </c>
      <c r="K2679" s="9" t="str">
        <f>IF(Search!$I$4="","",IF(COUNTA($AS2679)=1,IF(Search!$I$4="N","N",1),""))</f>
        <v/>
      </c>
      <c r="L2679" s="9" t="str">
        <f>IF(Search!$I$5="","",IF($AS2679="RC",1,""))</f>
        <v/>
      </c>
      <c r="M2679" s="9" t="str">
        <f>IF(Search!$I$6="","",IF($AS2679="RCP",1,""))</f>
        <v/>
      </c>
      <c r="N2679" s="9" t="str">
        <f>IF(Search!$I$8="","",IF(COUNTA($AT2679)=1,IF(Search!$I$8="N","N",1),""))</f>
        <v/>
      </c>
      <c r="O2679" s="9" t="str">
        <f>IF(Search!$L$4="","",IF(COUNTA($AU2679)=1,IF(Search!$L$4="N","N",1),""))</f>
        <v/>
      </c>
      <c r="P2679" s="9" t="str">
        <f>IF(Search!$L$5="","",IF(ISNUMBER(SEARCH("Jersey",$AU2679))=TRUE,IF(Search!$L$5="N","N",1),""))</f>
        <v/>
      </c>
      <c r="Q2679" s="9" t="str">
        <f>IF(Search!$L$6="","",IF(ISNUMBER(SEARCH("Patch",$AU2679))=TRUE,IF(Search!$L$6="N","N",1),""))</f>
        <v/>
      </c>
      <c r="R2679" s="9" t="str">
        <f>IF(Search!$L$7="","",IF(ISNUMBER(SEARCH("Shield",$AU2679))=TRUE,IF(Search!$L$7="N","N",1),""))</f>
        <v/>
      </c>
      <c r="S2679" s="9" t="str">
        <f>IF(Search!$L$8="","",IF(ISNUMBER(SEARCH("Stick",$AU2679))=TRUE,IF(Search!$L$8="N","N",1),""))</f>
        <v/>
      </c>
      <c r="T2679" s="9" t="str">
        <f>IF(Search!$O$4="","",IF(COUNTA($AW2679)=1,IF(Search!$O$4="N","N",1),""))</f>
        <v/>
      </c>
      <c r="U2679" s="9" t="str">
        <f>IF(Search!$O$5="","",IF($AW2679="","",IF($AW2679&lt;Search!$O$5,"",1)))</f>
        <v/>
      </c>
      <c r="V2679" s="9" t="str">
        <f>IF(Search!$O$6="","",IF($AW2679="","",IF($AW2679&gt;Search!$O$6,"",1)))</f>
        <v/>
      </c>
      <c r="W2679" s="9" t="str">
        <f>IF(Search!$U$4="","",IF($AX2679="","",1))</f>
        <v/>
      </c>
      <c r="X2679" s="9" t="str">
        <f>IF(Search!$U$5="","",IF(ISNUMBER(SEARCH(Search!$U$5,$AX2679))=TRUE,IF(Search!$U$5="N","N",1),""))</f>
        <v/>
      </c>
      <c r="Y2679" s="9" t="str">
        <f>IF(Search!$U$6="","",IF($AY2679&lt;Search!$U$6,"",1))</f>
        <v/>
      </c>
      <c r="Z2679" s="9" t="str">
        <f>IF(Search!$R$4="","",IF(Inventory!$BA2679&lt;Search!$R$4,"",1))</f>
        <v/>
      </c>
      <c r="AA2679" s="9" t="str">
        <f>IF(Search!$R$5="","",IF($BA2679&gt;Search!$R$5,"",1))</f>
        <v/>
      </c>
      <c r="AB2679" s="9" t="str">
        <f>IF(Search!$R$6="","",IF($BB2679&lt;Search!$R$6,"",1))</f>
        <v/>
      </c>
      <c r="AC2679" s="9" t="str">
        <f>IF(Search!$R$7="","",IF($BB2679&lt;Search!$R$7,"",1))</f>
        <v/>
      </c>
      <c r="AD2679" s="45">
        <f>IF(COUNTIF($A2679:$AC2679,"n")&gt;0,"",IF(SUM($A2679:$AC2679)=COUNTA(Search!$C$4:$C$8,Search!$F$4:$F$8,Search!$I$4:$I$6,Search!$I$8,Search!$L$4:$L$8,Search!$O$4:$O$8,Search!$R$4:$R$7,Search!$U$4:$U$7)-COUNTIF(Search!$C$4:$U$7,"n"),1+LARGE($AD$1:AD2678,1),""))</f>
        <v>396</v>
      </c>
      <c r="AE2679" s="45">
        <f t="shared" si="130"/>
        <v>2765</v>
      </c>
      <c r="AF2679" s="45">
        <f>IF(AD2679="","",COUNTIF($AE$1:$AE2678,$AE2679)+RANK($AE2679,$AE$2:$AE$10540,1))</f>
        <v>494</v>
      </c>
      <c r="AG2679" s="45">
        <f t="shared" si="131"/>
        <v>0</v>
      </c>
      <c r="AH2679" s="45">
        <f>IF($AD2679="","",COUNTIF($AG$1:$AG2678,$AG2679)+RANK($AG2679,$AG$1:$AG$10539,0))</f>
        <v>476</v>
      </c>
      <c r="AI2679" s="10" t="str">
        <f t="shared" si="132"/>
        <v>2015-16 Upper Deck Instant Impressions #14 Zemgus Girgensons BUF    /   $</v>
      </c>
      <c r="AJ2679" s="11">
        <v>2015</v>
      </c>
      <c r="AK2679" s="17">
        <v>16</v>
      </c>
      <c r="AL2679" s="12" t="s">
        <v>2624</v>
      </c>
      <c r="AM2679" s="10">
        <v>14</v>
      </c>
      <c r="AN2679" s="15" t="s">
        <v>2626</v>
      </c>
      <c r="AO2679" s="14" t="s">
        <v>1918</v>
      </c>
      <c r="AP2679" s="14" t="s">
        <v>1902</v>
      </c>
      <c r="AQ2679" s="14"/>
      <c r="AR2679" s="14"/>
      <c r="AS2679" s="9"/>
      <c r="AT2679" s="9"/>
      <c r="AU2679" s="9"/>
      <c r="AV2679" s="13"/>
      <c r="AW2679" s="13"/>
      <c r="AX2679" s="9"/>
      <c r="AY2679" s="9"/>
      <c r="AZ2679" s="9"/>
      <c r="BA2679" s="33"/>
      <c r="BB2679" s="33"/>
      <c r="BC2679" s="36"/>
      <c r="BD2679" s="12" t="s">
        <v>1772</v>
      </c>
    </row>
    <row r="2680" spans="1:56" s="12" customFormat="1" x14ac:dyDescent="0.2">
      <c r="A2680" s="9">
        <f>IF(Search!$C$5="","",IF(COUNTA(Inventory!$AP2680)=1,1,""))</f>
        <v>1</v>
      </c>
      <c r="B2680" s="9" t="str">
        <f>IF(Search!$C$4="","",IF(ISNUMBER(SEARCH(Search!$C$4,$AR2680))=TRUE,1,""))</f>
        <v/>
      </c>
      <c r="C2680" s="9" t="str">
        <f>IF(Search!$C$6="x",IF(COUNTA($AQ2680)=1,1,"N"),IF(COUNTA($AQ2680)=1,"N",""))</f>
        <v/>
      </c>
      <c r="D2680" s="9" t="str">
        <f>IF(Search!$O$8="","",IF(ISNUMBER(SEARCH(Search!$O$8,$BD2680))=TRUE,1,""))</f>
        <v/>
      </c>
      <c r="E2680" s="9" t="str">
        <f>IF(Search!$C$7="","",IF(ISNUMBER(SEARCH(Search!$C$7,$AN2680))=TRUE,1,""))</f>
        <v/>
      </c>
      <c r="F2680" s="9" t="str">
        <f>IF(Search!$C$8="","",IF(ISNUMBER(SEARCH(Search!$C$8,$AO2680))=TRUE,1,""))</f>
        <v/>
      </c>
      <c r="G2680" s="9" t="str">
        <f>IF(Search!$F$4="","",IF(Inventory!$AJ2680&lt;Search!$F$4,"",1))</f>
        <v/>
      </c>
      <c r="H2680" s="9" t="str">
        <f>IF(Search!$F$5="","",IF(Inventory!$AJ2680&gt;Search!$F$5,"",1))</f>
        <v/>
      </c>
      <c r="I2680" s="9" t="str">
        <f>IF(Search!$F$7="","",IF(Search!$F$8="",IF(ISNUMBER(SEARCH(Search!$F$7,$AL2680))=TRUE,1,""),""))</f>
        <v/>
      </c>
      <c r="J2680" s="9" t="str">
        <f>IF($AL2680=Search!$F$8,1,"")</f>
        <v/>
      </c>
      <c r="K2680" s="9" t="str">
        <f>IF(Search!$I$4="","",IF(COUNTA($AS2680)=1,IF(Search!$I$4="N","N",1),""))</f>
        <v/>
      </c>
      <c r="L2680" s="9" t="str">
        <f>IF(Search!$I$5="","",IF($AS2680="RC",1,""))</f>
        <v/>
      </c>
      <c r="M2680" s="9" t="str">
        <f>IF(Search!$I$6="","",IF($AS2680="RCP",1,""))</f>
        <v/>
      </c>
      <c r="N2680" s="9" t="str">
        <f>IF(Search!$I$8="","",IF(COUNTA($AT2680)=1,IF(Search!$I$8="N","N",1),""))</f>
        <v/>
      </c>
      <c r="O2680" s="9" t="str">
        <f>IF(Search!$L$4="","",IF(COUNTA($AU2680)=1,IF(Search!$L$4="N","N",1),""))</f>
        <v/>
      </c>
      <c r="P2680" s="9" t="str">
        <f>IF(Search!$L$5="","",IF(ISNUMBER(SEARCH("Jersey",$AU2680))=TRUE,IF(Search!$L$5="N","N",1),""))</f>
        <v/>
      </c>
      <c r="Q2680" s="9" t="str">
        <f>IF(Search!$L$6="","",IF(ISNUMBER(SEARCH("Patch",$AU2680))=TRUE,IF(Search!$L$6="N","N",1),""))</f>
        <v/>
      </c>
      <c r="R2680" s="9" t="str">
        <f>IF(Search!$L$7="","",IF(ISNUMBER(SEARCH("Shield",$AU2680))=TRUE,IF(Search!$L$7="N","N",1),""))</f>
        <v/>
      </c>
      <c r="S2680" s="9" t="str">
        <f>IF(Search!$L$8="","",IF(ISNUMBER(SEARCH("Stick",$AU2680))=TRUE,IF(Search!$L$8="N","N",1),""))</f>
        <v/>
      </c>
      <c r="T2680" s="9" t="str">
        <f>IF(Search!$O$4="","",IF(COUNTA($AW2680)=1,IF(Search!$O$4="N","N",1),""))</f>
        <v/>
      </c>
      <c r="U2680" s="9" t="str">
        <f>IF(Search!$O$5="","",IF($AW2680="","",IF($AW2680&lt;Search!$O$5,"",1)))</f>
        <v/>
      </c>
      <c r="V2680" s="9" t="str">
        <f>IF(Search!$O$6="","",IF($AW2680="","",IF($AW2680&gt;Search!$O$6,"",1)))</f>
        <v/>
      </c>
      <c r="W2680" s="9" t="str">
        <f>IF(Search!$U$4="","",IF($AX2680="","",1))</f>
        <v/>
      </c>
      <c r="X2680" s="9" t="str">
        <f>IF(Search!$U$5="","",IF(ISNUMBER(SEARCH(Search!$U$5,$AX2680))=TRUE,IF(Search!$U$5="N","N",1),""))</f>
        <v/>
      </c>
      <c r="Y2680" s="9" t="str">
        <f>IF(Search!$U$6="","",IF($AY2680&lt;Search!$U$6,"",1))</f>
        <v/>
      </c>
      <c r="Z2680" s="9" t="str">
        <f>IF(Search!$R$4="","",IF(Inventory!$BA2680&lt;Search!$R$4,"",1))</f>
        <v/>
      </c>
      <c r="AA2680" s="9" t="str">
        <f>IF(Search!$R$5="","",IF($BA2680&gt;Search!$R$5,"",1))</f>
        <v/>
      </c>
      <c r="AB2680" s="9" t="str">
        <f>IF(Search!$R$6="","",IF($BB2680&lt;Search!$R$6,"",1))</f>
        <v/>
      </c>
      <c r="AC2680" s="9" t="str">
        <f>IF(Search!$R$7="","",IF($BB2680&lt;Search!$R$7,"",1))</f>
        <v/>
      </c>
      <c r="AD2680" s="45">
        <f>IF(COUNTIF($A2680:$AC2680,"n")&gt;0,"",IF(SUM($A2680:$AC2680)=COUNTA(Search!$C$4:$C$8,Search!$F$4:$F$8,Search!$I$4:$I$6,Search!$I$8,Search!$L$4:$L$8,Search!$O$4:$O$8,Search!$R$4:$R$7,Search!$U$4:$U$7)-COUNTIF(Search!$C$4:$U$7,"n"),1+LARGE($AD$1:AD2679,1),""))</f>
        <v>397</v>
      </c>
      <c r="AE2680" s="45">
        <f t="shared" si="130"/>
        <v>1357</v>
      </c>
      <c r="AF2680" s="45">
        <f>IF(AD2680="","",COUNTIF($AE$1:$AE2679,$AE2680)+RANK($AE2680,$AE$2:$AE$10540,1))</f>
        <v>251</v>
      </c>
      <c r="AG2680" s="45">
        <f t="shared" si="131"/>
        <v>0</v>
      </c>
      <c r="AH2680" s="45">
        <f>IF($AD2680="","",COUNTIF($AG$1:$AG2679,$AG2680)+RANK($AG2680,$AG$1:$AG$10539,0))</f>
        <v>477</v>
      </c>
      <c r="AI2680" s="10" t="str">
        <f t="shared" si="132"/>
        <v>2015-16 Upper Deck Instant Impressions #16 Kevin Hayes NYR    /   $</v>
      </c>
      <c r="AJ2680" s="11">
        <v>2015</v>
      </c>
      <c r="AK2680" s="17">
        <v>16</v>
      </c>
      <c r="AL2680" s="12" t="s">
        <v>2624</v>
      </c>
      <c r="AM2680" s="10">
        <v>16</v>
      </c>
      <c r="AN2680" s="15" t="s">
        <v>2627</v>
      </c>
      <c r="AO2680" s="14" t="s">
        <v>1905</v>
      </c>
      <c r="AP2680" s="14" t="s">
        <v>1902</v>
      </c>
      <c r="AQ2680" s="14"/>
      <c r="AR2680" s="14"/>
      <c r="AS2680" s="9"/>
      <c r="AT2680" s="9"/>
      <c r="AU2680" s="9"/>
      <c r="AV2680" s="13"/>
      <c r="AW2680" s="13"/>
      <c r="AX2680" s="9"/>
      <c r="AY2680" s="9"/>
      <c r="AZ2680" s="9"/>
      <c r="BA2680" s="33"/>
      <c r="BB2680" s="33"/>
      <c r="BC2680" s="36"/>
      <c r="BD2680" s="12" t="s">
        <v>1772</v>
      </c>
    </row>
    <row r="2681" spans="1:56" s="12" customFormat="1" x14ac:dyDescent="0.2">
      <c r="A2681" s="9">
        <f>IF(Search!$C$5="","",IF(COUNTA(Inventory!$AP2681)=1,1,""))</f>
        <v>1</v>
      </c>
      <c r="B2681" s="9" t="str">
        <f>IF(Search!$C$4="","",IF(ISNUMBER(SEARCH(Search!$C$4,$AR2681))=TRUE,1,""))</f>
        <v/>
      </c>
      <c r="C2681" s="9" t="str">
        <f>IF(Search!$C$6="x",IF(COUNTA($AQ2681)=1,1,"N"),IF(COUNTA($AQ2681)=1,"N",""))</f>
        <v/>
      </c>
      <c r="D2681" s="9" t="str">
        <f>IF(Search!$O$8="","",IF(ISNUMBER(SEARCH(Search!$O$8,$BD2681))=TRUE,1,""))</f>
        <v/>
      </c>
      <c r="E2681" s="9" t="str">
        <f>IF(Search!$C$7="","",IF(ISNUMBER(SEARCH(Search!$C$7,$AN2681))=TRUE,1,""))</f>
        <v/>
      </c>
      <c r="F2681" s="9" t="str">
        <f>IF(Search!$C$8="","",IF(ISNUMBER(SEARCH(Search!$C$8,$AO2681))=TRUE,1,""))</f>
        <v/>
      </c>
      <c r="G2681" s="9" t="str">
        <f>IF(Search!$F$4="","",IF(Inventory!$AJ2681&lt;Search!$F$4,"",1))</f>
        <v/>
      </c>
      <c r="H2681" s="9" t="str">
        <f>IF(Search!$F$5="","",IF(Inventory!$AJ2681&gt;Search!$F$5,"",1))</f>
        <v/>
      </c>
      <c r="I2681" s="9" t="str">
        <f>IF(Search!$F$7="","",IF(Search!$F$8="",IF(ISNUMBER(SEARCH(Search!$F$7,$AL2681))=TRUE,1,""),""))</f>
        <v/>
      </c>
      <c r="J2681" s="9" t="str">
        <f>IF($AL2681=Search!$F$8,1,"")</f>
        <v/>
      </c>
      <c r="K2681" s="9" t="str">
        <f>IF(Search!$I$4="","",IF(COUNTA($AS2681)=1,IF(Search!$I$4="N","N",1),""))</f>
        <v/>
      </c>
      <c r="L2681" s="9" t="str">
        <f>IF(Search!$I$5="","",IF($AS2681="RC",1,""))</f>
        <v/>
      </c>
      <c r="M2681" s="9" t="str">
        <f>IF(Search!$I$6="","",IF($AS2681="RCP",1,""))</f>
        <v/>
      </c>
      <c r="N2681" s="9" t="str">
        <f>IF(Search!$I$8="","",IF(COUNTA($AT2681)=1,IF(Search!$I$8="N","N",1),""))</f>
        <v/>
      </c>
      <c r="O2681" s="9" t="str">
        <f>IF(Search!$L$4="","",IF(COUNTA($AU2681)=1,IF(Search!$L$4="N","N",1),""))</f>
        <v/>
      </c>
      <c r="P2681" s="9" t="str">
        <f>IF(Search!$L$5="","",IF(ISNUMBER(SEARCH("Jersey",$AU2681))=TRUE,IF(Search!$L$5="N","N",1),""))</f>
        <v/>
      </c>
      <c r="Q2681" s="9" t="str">
        <f>IF(Search!$L$6="","",IF(ISNUMBER(SEARCH("Patch",$AU2681))=TRUE,IF(Search!$L$6="N","N",1),""))</f>
        <v/>
      </c>
      <c r="R2681" s="9" t="str">
        <f>IF(Search!$L$7="","",IF(ISNUMBER(SEARCH("Shield",$AU2681))=TRUE,IF(Search!$L$7="N","N",1),""))</f>
        <v/>
      </c>
      <c r="S2681" s="9" t="str">
        <f>IF(Search!$L$8="","",IF(ISNUMBER(SEARCH("Stick",$AU2681))=TRUE,IF(Search!$L$8="N","N",1),""))</f>
        <v/>
      </c>
      <c r="T2681" s="9" t="str">
        <f>IF(Search!$O$4="","",IF(COUNTA($AW2681)=1,IF(Search!$O$4="N","N",1),""))</f>
        <v/>
      </c>
      <c r="U2681" s="9" t="str">
        <f>IF(Search!$O$5="","",IF($AW2681="","",IF($AW2681&lt;Search!$O$5,"",1)))</f>
        <v/>
      </c>
      <c r="V2681" s="9" t="str">
        <f>IF(Search!$O$6="","",IF($AW2681="","",IF($AW2681&gt;Search!$O$6,"",1)))</f>
        <v/>
      </c>
      <c r="W2681" s="9" t="str">
        <f>IF(Search!$U$4="","",IF($AX2681="","",1))</f>
        <v/>
      </c>
      <c r="X2681" s="9" t="str">
        <f>IF(Search!$U$5="","",IF(ISNUMBER(SEARCH(Search!$U$5,$AX2681))=TRUE,IF(Search!$U$5="N","N",1),""))</f>
        <v/>
      </c>
      <c r="Y2681" s="9" t="str">
        <f>IF(Search!$U$6="","",IF($AY2681&lt;Search!$U$6,"",1))</f>
        <v/>
      </c>
      <c r="Z2681" s="9" t="str">
        <f>IF(Search!$R$4="","",IF(Inventory!$BA2681&lt;Search!$R$4,"",1))</f>
        <v/>
      </c>
      <c r="AA2681" s="9" t="str">
        <f>IF(Search!$R$5="","",IF($BA2681&gt;Search!$R$5,"",1))</f>
        <v/>
      </c>
      <c r="AB2681" s="9" t="str">
        <f>IF(Search!$R$6="","",IF($BB2681&lt;Search!$R$6,"",1))</f>
        <v/>
      </c>
      <c r="AC2681" s="9" t="str">
        <f>IF(Search!$R$7="","",IF($BB2681&lt;Search!$R$7,"",1))</f>
        <v/>
      </c>
      <c r="AD2681" s="45">
        <f>IF(COUNTIF($A2681:$AC2681,"n")&gt;0,"",IF(SUM($A2681:$AC2681)=COUNTA(Search!$C$4:$C$8,Search!$F$4:$F$8,Search!$I$4:$I$6,Search!$I$8,Search!$L$4:$L$8,Search!$O$4:$O$8,Search!$R$4:$R$7,Search!$U$4:$U$7)-COUNTIF(Search!$C$4:$U$7,"n"),1+LARGE($AD$1:AD2680,1),""))</f>
        <v>398</v>
      </c>
      <c r="AE2681" s="45">
        <f t="shared" si="130"/>
        <v>1848</v>
      </c>
      <c r="AF2681" s="45">
        <f>IF(AD2681="","",COUNTIF($AE$1:$AE2680,$AE2681)+RANK($AE2681,$AE$2:$AE$10540,1))</f>
        <v>338</v>
      </c>
      <c r="AG2681" s="45">
        <f t="shared" si="131"/>
        <v>0</v>
      </c>
      <c r="AH2681" s="45">
        <f>IF($AD2681="","",COUNTIF($AG$1:$AG2680,$AG2681)+RANK($AG2681,$AG$1:$AG$10539,0))</f>
        <v>478</v>
      </c>
      <c r="AI2681" s="10" t="str">
        <f t="shared" si="132"/>
        <v>2015-16 Upper Deck Instant Impressions #19 Morgan Rielly TOR    /   $</v>
      </c>
      <c r="AJ2681" s="11">
        <v>2015</v>
      </c>
      <c r="AK2681" s="17">
        <v>16</v>
      </c>
      <c r="AL2681" s="12" t="s">
        <v>2624</v>
      </c>
      <c r="AM2681" s="10">
        <v>19</v>
      </c>
      <c r="AN2681" s="15" t="s">
        <v>1449</v>
      </c>
      <c r="AO2681" s="14" t="s">
        <v>1904</v>
      </c>
      <c r="AP2681" s="14" t="s">
        <v>1902</v>
      </c>
      <c r="AQ2681" s="14"/>
      <c r="AR2681" s="14"/>
      <c r="AS2681" s="9"/>
      <c r="AT2681" s="9"/>
      <c r="AU2681" s="9"/>
      <c r="AV2681" s="13"/>
      <c r="AW2681" s="13"/>
      <c r="AX2681" s="9"/>
      <c r="AY2681" s="9"/>
      <c r="AZ2681" s="9"/>
      <c r="BA2681" s="33"/>
      <c r="BB2681" s="33"/>
      <c r="BC2681" s="36"/>
      <c r="BD2681" s="12" t="s">
        <v>1772</v>
      </c>
    </row>
    <row r="2682" spans="1:56" s="12" customFormat="1" x14ac:dyDescent="0.2">
      <c r="A2682" s="9">
        <f>IF(Search!$C$5="","",IF(COUNTA(Inventory!$AP2682)=1,1,""))</f>
        <v>1</v>
      </c>
      <c r="B2682" s="9" t="str">
        <f>IF(Search!$C$4="","",IF(ISNUMBER(SEARCH(Search!$C$4,$AR2682))=TRUE,1,""))</f>
        <v/>
      </c>
      <c r="C2682" s="9" t="str">
        <f>IF(Search!$C$6="x",IF(COUNTA($AQ2682)=1,1,"N"),IF(COUNTA($AQ2682)=1,"N",""))</f>
        <v/>
      </c>
      <c r="D2682" s="9" t="str">
        <f>IF(Search!$O$8="","",IF(ISNUMBER(SEARCH(Search!$O$8,$BD2682))=TRUE,1,""))</f>
        <v/>
      </c>
      <c r="E2682" s="9" t="str">
        <f>IF(Search!$C$7="","",IF(ISNUMBER(SEARCH(Search!$C$7,$AN2682))=TRUE,1,""))</f>
        <v/>
      </c>
      <c r="F2682" s="9" t="str">
        <f>IF(Search!$C$8="","",IF(ISNUMBER(SEARCH(Search!$C$8,$AO2682))=TRUE,1,""))</f>
        <v/>
      </c>
      <c r="G2682" s="9" t="str">
        <f>IF(Search!$F$4="","",IF(Inventory!$AJ2682&lt;Search!$F$4,"",1))</f>
        <v/>
      </c>
      <c r="H2682" s="9" t="str">
        <f>IF(Search!$F$5="","",IF(Inventory!$AJ2682&gt;Search!$F$5,"",1))</f>
        <v/>
      </c>
      <c r="I2682" s="9" t="str">
        <f>IF(Search!$F$7="","",IF(Search!$F$8="",IF(ISNUMBER(SEARCH(Search!$F$7,$AL2682))=TRUE,1,""),""))</f>
        <v/>
      </c>
      <c r="J2682" s="9" t="str">
        <f>IF($AL2682=Search!$F$8,1,"")</f>
        <v/>
      </c>
      <c r="K2682" s="9" t="str">
        <f>IF(Search!$I$4="","",IF(COUNTA($AS2682)=1,IF(Search!$I$4="N","N",1),""))</f>
        <v/>
      </c>
      <c r="L2682" s="9" t="str">
        <f>IF(Search!$I$5="","",IF($AS2682="RC",1,""))</f>
        <v/>
      </c>
      <c r="M2682" s="9" t="str">
        <f>IF(Search!$I$6="","",IF($AS2682="RCP",1,""))</f>
        <v/>
      </c>
      <c r="N2682" s="9" t="str">
        <f>IF(Search!$I$8="","",IF(COUNTA($AT2682)=1,IF(Search!$I$8="N","N",1),""))</f>
        <v/>
      </c>
      <c r="O2682" s="9" t="str">
        <f>IF(Search!$L$4="","",IF(COUNTA($AU2682)=1,IF(Search!$L$4="N","N",1),""))</f>
        <v/>
      </c>
      <c r="P2682" s="9" t="str">
        <f>IF(Search!$L$5="","",IF(ISNUMBER(SEARCH("Jersey",$AU2682))=TRUE,IF(Search!$L$5="N","N",1),""))</f>
        <v/>
      </c>
      <c r="Q2682" s="9" t="str">
        <f>IF(Search!$L$6="","",IF(ISNUMBER(SEARCH("Patch",$AU2682))=TRUE,IF(Search!$L$6="N","N",1),""))</f>
        <v/>
      </c>
      <c r="R2682" s="9" t="str">
        <f>IF(Search!$L$7="","",IF(ISNUMBER(SEARCH("Shield",$AU2682))=TRUE,IF(Search!$L$7="N","N",1),""))</f>
        <v/>
      </c>
      <c r="S2682" s="9" t="str">
        <f>IF(Search!$L$8="","",IF(ISNUMBER(SEARCH("Stick",$AU2682))=TRUE,IF(Search!$L$8="N","N",1),""))</f>
        <v/>
      </c>
      <c r="T2682" s="9" t="str">
        <f>IF(Search!$O$4="","",IF(COUNTA($AW2682)=1,IF(Search!$O$4="N","N",1),""))</f>
        <v/>
      </c>
      <c r="U2682" s="9" t="str">
        <f>IF(Search!$O$5="","",IF($AW2682="","",IF($AW2682&lt;Search!$O$5,"",1)))</f>
        <v/>
      </c>
      <c r="V2682" s="9" t="str">
        <f>IF(Search!$O$6="","",IF($AW2682="","",IF($AW2682&gt;Search!$O$6,"",1)))</f>
        <v/>
      </c>
      <c r="W2682" s="9" t="str">
        <f>IF(Search!$U$4="","",IF($AX2682="","",1))</f>
        <v/>
      </c>
      <c r="X2682" s="9" t="str">
        <f>IF(Search!$U$5="","",IF(ISNUMBER(SEARCH(Search!$U$5,$AX2682))=TRUE,IF(Search!$U$5="N","N",1),""))</f>
        <v/>
      </c>
      <c r="Y2682" s="9" t="str">
        <f>IF(Search!$U$6="","",IF($AY2682&lt;Search!$U$6,"",1))</f>
        <v/>
      </c>
      <c r="Z2682" s="9" t="str">
        <f>IF(Search!$R$4="","",IF(Inventory!$BA2682&lt;Search!$R$4,"",1))</f>
        <v/>
      </c>
      <c r="AA2682" s="9" t="str">
        <f>IF(Search!$R$5="","",IF($BA2682&gt;Search!$R$5,"",1))</f>
        <v/>
      </c>
      <c r="AB2682" s="9" t="str">
        <f>IF(Search!$R$6="","",IF($BB2682&lt;Search!$R$6,"",1))</f>
        <v/>
      </c>
      <c r="AC2682" s="9" t="str">
        <f>IF(Search!$R$7="","",IF($BB2682&lt;Search!$R$7,"",1))</f>
        <v/>
      </c>
      <c r="AD2682" s="45">
        <f>IF(COUNTIF($A2682:$AC2682,"n")&gt;0,"",IF(SUM($A2682:$AC2682)=COUNTA(Search!$C$4:$C$8,Search!$F$4:$F$8,Search!$I$4:$I$6,Search!$I$8,Search!$L$4:$L$8,Search!$O$4:$O$8,Search!$R$4:$R$7,Search!$U$4:$U$7)-COUNTIF(Search!$C$4:$U$7,"n"),1+LARGE($AD$1:AD2681,1),""))</f>
        <v>399</v>
      </c>
      <c r="AE2682" s="45">
        <f t="shared" si="130"/>
        <v>1904</v>
      </c>
      <c r="AF2682" s="45">
        <f>IF(AD2682="","",COUNTIF($AE$1:$AE2681,$AE2682)+RANK($AE2682,$AE$2:$AE$10540,1))</f>
        <v>357</v>
      </c>
      <c r="AG2682" s="45">
        <f t="shared" si="131"/>
        <v>0</v>
      </c>
      <c r="AH2682" s="45">
        <f>IF($AD2682="","",COUNTIF($AG$1:$AG2681,$AG2682)+RANK($AG2682,$AG$1:$AG$10539,0))</f>
        <v>479</v>
      </c>
      <c r="AI2682" s="10" t="str">
        <f t="shared" si="132"/>
        <v>2015-16 Upper Deck Instant Impressions #24 Nikita Kucherov TBL    /   $</v>
      </c>
      <c r="AJ2682" s="11">
        <v>2015</v>
      </c>
      <c r="AK2682" s="17">
        <v>16</v>
      </c>
      <c r="AL2682" s="12" t="s">
        <v>2624</v>
      </c>
      <c r="AM2682" s="10">
        <v>24</v>
      </c>
      <c r="AN2682" s="15" t="s">
        <v>2628</v>
      </c>
      <c r="AO2682" s="14" t="s">
        <v>1925</v>
      </c>
      <c r="AP2682" s="14" t="s">
        <v>1902</v>
      </c>
      <c r="AQ2682" s="14"/>
      <c r="AR2682" s="14"/>
      <c r="AS2682" s="9"/>
      <c r="AT2682" s="9"/>
      <c r="AU2682" s="9"/>
      <c r="AV2682" s="13"/>
      <c r="AW2682" s="13"/>
      <c r="AX2682" s="9"/>
      <c r="AY2682" s="9"/>
      <c r="AZ2682" s="9"/>
      <c r="BA2682" s="33"/>
      <c r="BB2682" s="33"/>
      <c r="BC2682" s="36"/>
      <c r="BD2682" s="12" t="s">
        <v>1772</v>
      </c>
    </row>
    <row r="2683" spans="1:56" s="12" customFormat="1" x14ac:dyDescent="0.2">
      <c r="A2683" s="9">
        <f>IF(Search!$C$5="","",IF(COUNTA(Inventory!$AP2683)=1,1,""))</f>
        <v>1</v>
      </c>
      <c r="B2683" s="9" t="str">
        <f>IF(Search!$C$4="","",IF(ISNUMBER(SEARCH(Search!$C$4,$AR2683))=TRUE,1,""))</f>
        <v/>
      </c>
      <c r="C2683" s="9" t="str">
        <f>IF(Search!$C$6="x",IF(COUNTA($AQ2683)=1,1,"N"),IF(COUNTA($AQ2683)=1,"N",""))</f>
        <v/>
      </c>
      <c r="D2683" s="9" t="str">
        <f>IF(Search!$O$8="","",IF(ISNUMBER(SEARCH(Search!$O$8,$BD2683))=TRUE,1,""))</f>
        <v/>
      </c>
      <c r="E2683" s="9" t="str">
        <f>IF(Search!$C$7="","",IF(ISNUMBER(SEARCH(Search!$C$7,$AN2683))=TRUE,1,""))</f>
        <v/>
      </c>
      <c r="F2683" s="9" t="str">
        <f>IF(Search!$C$8="","",IF(ISNUMBER(SEARCH(Search!$C$8,$AO2683))=TRUE,1,""))</f>
        <v/>
      </c>
      <c r="G2683" s="9" t="str">
        <f>IF(Search!$F$4="","",IF(Inventory!$AJ2683&lt;Search!$F$4,"",1))</f>
        <v/>
      </c>
      <c r="H2683" s="9" t="str">
        <f>IF(Search!$F$5="","",IF(Inventory!$AJ2683&gt;Search!$F$5,"",1))</f>
        <v/>
      </c>
      <c r="I2683" s="9" t="str">
        <f>IF(Search!$F$7="","",IF(Search!$F$8="",IF(ISNUMBER(SEARCH(Search!$F$7,$AL2683))=TRUE,1,""),""))</f>
        <v/>
      </c>
      <c r="J2683" s="9" t="str">
        <f>IF($AL2683=Search!$F$8,1,"")</f>
        <v/>
      </c>
      <c r="K2683" s="9" t="str">
        <f>IF(Search!$I$4="","",IF(COUNTA($AS2683)=1,IF(Search!$I$4="N","N",1),""))</f>
        <v/>
      </c>
      <c r="L2683" s="9" t="str">
        <f>IF(Search!$I$5="","",IF($AS2683="RC",1,""))</f>
        <v/>
      </c>
      <c r="M2683" s="9" t="str">
        <f>IF(Search!$I$6="","",IF($AS2683="RCP",1,""))</f>
        <v/>
      </c>
      <c r="N2683" s="9" t="str">
        <f>IF(Search!$I$8="","",IF(COUNTA($AT2683)=1,IF(Search!$I$8="N","N",1),""))</f>
        <v/>
      </c>
      <c r="O2683" s="9" t="str">
        <f>IF(Search!$L$4="","",IF(COUNTA($AU2683)=1,IF(Search!$L$4="N","N",1),""))</f>
        <v/>
      </c>
      <c r="P2683" s="9" t="str">
        <f>IF(Search!$L$5="","",IF(ISNUMBER(SEARCH("Jersey",$AU2683))=TRUE,IF(Search!$L$5="N","N",1),""))</f>
        <v/>
      </c>
      <c r="Q2683" s="9" t="str">
        <f>IF(Search!$L$6="","",IF(ISNUMBER(SEARCH("Patch",$AU2683))=TRUE,IF(Search!$L$6="N","N",1),""))</f>
        <v/>
      </c>
      <c r="R2683" s="9" t="str">
        <f>IF(Search!$L$7="","",IF(ISNUMBER(SEARCH("Shield",$AU2683))=TRUE,IF(Search!$L$7="N","N",1),""))</f>
        <v/>
      </c>
      <c r="S2683" s="9" t="str">
        <f>IF(Search!$L$8="","",IF(ISNUMBER(SEARCH("Stick",$AU2683))=TRUE,IF(Search!$L$8="N","N",1),""))</f>
        <v/>
      </c>
      <c r="T2683" s="9" t="str">
        <f>IF(Search!$O$4="","",IF(COUNTA($AW2683)=1,IF(Search!$O$4="N","N",1),""))</f>
        <v/>
      </c>
      <c r="U2683" s="9" t="str">
        <f>IF(Search!$O$5="","",IF($AW2683="","",IF($AW2683&lt;Search!$O$5,"",1)))</f>
        <v/>
      </c>
      <c r="V2683" s="9" t="str">
        <f>IF(Search!$O$6="","",IF($AW2683="","",IF($AW2683&gt;Search!$O$6,"",1)))</f>
        <v/>
      </c>
      <c r="W2683" s="9" t="str">
        <f>IF(Search!$U$4="","",IF($AX2683="","",1))</f>
        <v/>
      </c>
      <c r="X2683" s="9" t="str">
        <f>IF(Search!$U$5="","",IF(ISNUMBER(SEARCH(Search!$U$5,$AX2683))=TRUE,IF(Search!$U$5="N","N",1),""))</f>
        <v/>
      </c>
      <c r="Y2683" s="9" t="str">
        <f>IF(Search!$U$6="","",IF($AY2683&lt;Search!$U$6,"",1))</f>
        <v/>
      </c>
      <c r="Z2683" s="9" t="str">
        <f>IF(Search!$R$4="","",IF(Inventory!$BA2683&lt;Search!$R$4,"",1))</f>
        <v/>
      </c>
      <c r="AA2683" s="9" t="str">
        <f>IF(Search!$R$5="","",IF($BA2683&gt;Search!$R$5,"",1))</f>
        <v/>
      </c>
      <c r="AB2683" s="9" t="str">
        <f>IF(Search!$R$6="","",IF($BB2683&lt;Search!$R$6,"",1))</f>
        <v/>
      </c>
      <c r="AC2683" s="9" t="str">
        <f>IF(Search!$R$7="","",IF($BB2683&lt;Search!$R$7,"",1))</f>
        <v/>
      </c>
      <c r="AD2683" s="45">
        <f>IF(COUNTIF($A2683:$AC2683,"n")&gt;0,"",IF(SUM($A2683:$AC2683)=COUNTA(Search!$C$4:$C$8,Search!$F$4:$F$8,Search!$I$4:$I$6,Search!$I$8,Search!$L$4:$L$8,Search!$O$4:$O$8,Search!$R$4:$R$7,Search!$U$4:$U$7)-COUNTIF(Search!$C$4:$U$7,"n"),1+LARGE($AD$1:AD2682,1),""))</f>
        <v>400</v>
      </c>
      <c r="AE2683" s="45">
        <f t="shared" si="130"/>
        <v>215</v>
      </c>
      <c r="AF2683" s="45">
        <f>IF(AD2683="","",COUNTIF($AE$1:$AE2682,$AE2683)+RANK($AE2683,$AE$2:$AE$10540,1))</f>
        <v>41</v>
      </c>
      <c r="AG2683" s="45">
        <f t="shared" si="131"/>
        <v>206</v>
      </c>
      <c r="AH2683" s="45">
        <f>IF($AD2683="","",COUNTIF($AG$1:$AG2682,$AG2683)+RANK($AG2683,$AG$1:$AG$10539,0))</f>
        <v>91</v>
      </c>
      <c r="AI2683" s="10" t="str">
        <f t="shared" si="132"/>
        <v>2015-16 Upper Deck Number Crunchers #NCBH Bobby Hull CHI    /   $3</v>
      </c>
      <c r="AJ2683" s="11">
        <v>2015</v>
      </c>
      <c r="AK2683" s="17">
        <v>16</v>
      </c>
      <c r="AL2683" s="12" t="s">
        <v>2639</v>
      </c>
      <c r="AM2683" s="10" t="s">
        <v>2640</v>
      </c>
      <c r="AN2683" s="15" t="s">
        <v>2641</v>
      </c>
      <c r="AO2683" s="14" t="s">
        <v>1917</v>
      </c>
      <c r="AP2683" s="14" t="s">
        <v>1902</v>
      </c>
      <c r="AQ2683" s="14"/>
      <c r="AR2683" s="14"/>
      <c r="AS2683" s="9"/>
      <c r="AT2683" s="9"/>
      <c r="AU2683" s="9"/>
      <c r="AV2683" s="43"/>
      <c r="AW2683" s="13"/>
      <c r="AX2683" s="9"/>
      <c r="AY2683" s="9"/>
      <c r="AZ2683" s="9"/>
      <c r="BA2683" s="33">
        <v>3</v>
      </c>
      <c r="BB2683" s="33"/>
      <c r="BC2683" s="36"/>
      <c r="BD2683" s="12" t="s">
        <v>2511</v>
      </c>
    </row>
    <row r="2684" spans="1:56" s="12" customFormat="1" x14ac:dyDescent="0.2">
      <c r="A2684" s="9">
        <f>IF(Search!$C$5="","",IF(COUNTA(Inventory!$AP2684)=1,1,""))</f>
        <v>1</v>
      </c>
      <c r="B2684" s="9" t="str">
        <f>IF(Search!$C$4="","",IF(ISNUMBER(SEARCH(Search!$C$4,$AR2684))=TRUE,1,""))</f>
        <v/>
      </c>
      <c r="C2684" s="9" t="str">
        <f>IF(Search!$C$6="x",IF(COUNTA($AQ2684)=1,1,"N"),IF(COUNTA($AQ2684)=1,"N",""))</f>
        <v/>
      </c>
      <c r="D2684" s="9" t="str">
        <f>IF(Search!$O$8="","",IF(ISNUMBER(SEARCH(Search!$O$8,$BD2684))=TRUE,1,""))</f>
        <v/>
      </c>
      <c r="E2684" s="9" t="str">
        <f>IF(Search!$C$7="","",IF(ISNUMBER(SEARCH(Search!$C$7,$AN2684))=TRUE,1,""))</f>
        <v/>
      </c>
      <c r="F2684" s="9" t="str">
        <f>IF(Search!$C$8="","",IF(ISNUMBER(SEARCH(Search!$C$8,$AO2684))=TRUE,1,""))</f>
        <v/>
      </c>
      <c r="G2684" s="9" t="str">
        <f>IF(Search!$F$4="","",IF(Inventory!$AJ2684&lt;Search!$F$4,"",1))</f>
        <v/>
      </c>
      <c r="H2684" s="9" t="str">
        <f>IF(Search!$F$5="","",IF(Inventory!$AJ2684&gt;Search!$F$5,"",1))</f>
        <v/>
      </c>
      <c r="I2684" s="9" t="str">
        <f>IF(Search!$F$7="","",IF(Search!$F$8="",IF(ISNUMBER(SEARCH(Search!$F$7,$AL2684))=TRUE,1,""),""))</f>
        <v/>
      </c>
      <c r="J2684" s="9" t="str">
        <f>IF($AL2684=Search!$F$8,1,"")</f>
        <v/>
      </c>
      <c r="K2684" s="9" t="str">
        <f>IF(Search!$I$4="","",IF(COUNTA($AS2684)=1,IF(Search!$I$4="N","N",1),""))</f>
        <v/>
      </c>
      <c r="L2684" s="9" t="str">
        <f>IF(Search!$I$5="","",IF($AS2684="RC",1,""))</f>
        <v/>
      </c>
      <c r="M2684" s="9" t="str">
        <f>IF(Search!$I$6="","",IF($AS2684="RCP",1,""))</f>
        <v/>
      </c>
      <c r="N2684" s="9" t="str">
        <f>IF(Search!$I$8="","",IF(COUNTA($AT2684)=1,IF(Search!$I$8="N","N",1),""))</f>
        <v/>
      </c>
      <c r="O2684" s="9" t="str">
        <f>IF(Search!$L$4="","",IF(COUNTA($AU2684)=1,IF(Search!$L$4="N","N",1),""))</f>
        <v/>
      </c>
      <c r="P2684" s="9" t="str">
        <f>IF(Search!$L$5="","",IF(ISNUMBER(SEARCH("Jersey",$AU2684))=TRUE,IF(Search!$L$5="N","N",1),""))</f>
        <v/>
      </c>
      <c r="Q2684" s="9" t="str">
        <f>IF(Search!$L$6="","",IF(ISNUMBER(SEARCH("Patch",$AU2684))=TRUE,IF(Search!$L$6="N","N",1),""))</f>
        <v/>
      </c>
      <c r="R2684" s="9" t="str">
        <f>IF(Search!$L$7="","",IF(ISNUMBER(SEARCH("Shield",$AU2684))=TRUE,IF(Search!$L$7="N","N",1),""))</f>
        <v/>
      </c>
      <c r="S2684" s="9" t="str">
        <f>IF(Search!$L$8="","",IF(ISNUMBER(SEARCH("Stick",$AU2684))=TRUE,IF(Search!$L$8="N","N",1),""))</f>
        <v/>
      </c>
      <c r="T2684" s="9" t="str">
        <f>IF(Search!$O$4="","",IF(COUNTA($AW2684)=1,IF(Search!$O$4="N","N",1),""))</f>
        <v/>
      </c>
      <c r="U2684" s="9" t="str">
        <f>IF(Search!$O$5="","",IF($AW2684="","",IF($AW2684&lt;Search!$O$5,"",1)))</f>
        <v/>
      </c>
      <c r="V2684" s="9" t="str">
        <f>IF(Search!$O$6="","",IF($AW2684="","",IF($AW2684&gt;Search!$O$6,"",1)))</f>
        <v/>
      </c>
      <c r="W2684" s="9" t="str">
        <f>IF(Search!$U$4="","",IF($AX2684="","",1))</f>
        <v/>
      </c>
      <c r="X2684" s="9" t="str">
        <f>IF(Search!$U$5="","",IF(ISNUMBER(SEARCH(Search!$U$5,$AX2684))=TRUE,IF(Search!$U$5="N","N",1),""))</f>
        <v/>
      </c>
      <c r="Y2684" s="9" t="str">
        <f>IF(Search!$U$6="","",IF($AY2684&lt;Search!$U$6,"",1))</f>
        <v/>
      </c>
      <c r="Z2684" s="9" t="str">
        <f>IF(Search!$R$4="","",IF(Inventory!$BA2684&lt;Search!$R$4,"",1))</f>
        <v/>
      </c>
      <c r="AA2684" s="9" t="str">
        <f>IF(Search!$R$5="","",IF($BA2684&gt;Search!$R$5,"",1))</f>
        <v/>
      </c>
      <c r="AB2684" s="9" t="str">
        <f>IF(Search!$R$6="","",IF($BB2684&lt;Search!$R$6,"",1))</f>
        <v/>
      </c>
      <c r="AC2684" s="9" t="str">
        <f>IF(Search!$R$7="","",IF($BB2684&lt;Search!$R$7,"",1))</f>
        <v/>
      </c>
      <c r="AD2684" s="45">
        <f>IF(COUNTIF($A2684:$AC2684,"n")&gt;0,"",IF(SUM($A2684:$AC2684)=COUNTA(Search!$C$4:$C$8,Search!$F$4:$F$8,Search!$I$4:$I$6,Search!$I$8,Search!$L$4:$L$8,Search!$O$4:$O$8,Search!$R$4:$R$7,Search!$U$4:$U$7)-COUNTIF(Search!$C$4:$U$7,"n"),1+LARGE($AD$1:AD2683,1),""))</f>
        <v>401</v>
      </c>
      <c r="AE2684" s="45">
        <f t="shared" si="130"/>
        <v>428</v>
      </c>
      <c r="AF2684" s="45">
        <f>IF(AD2684="","",COUNTIF($AE$1:$AE2683,$AE2684)+RANK($AE2684,$AE$2:$AE$10540,1))</f>
        <v>85</v>
      </c>
      <c r="AG2684" s="45">
        <f t="shared" si="131"/>
        <v>206</v>
      </c>
      <c r="AH2684" s="45">
        <f>IF($AD2684="","",COUNTIF($AG$1:$AG2683,$AG2684)+RANK($AG2684,$AG$1:$AG$10539,0))</f>
        <v>92</v>
      </c>
      <c r="AI2684" s="10" t="str">
        <f t="shared" si="132"/>
        <v>2015-16 Upper Deck Number Crunchers #NCCG Clauge Giroux PHI    /   $3</v>
      </c>
      <c r="AJ2684" s="11">
        <v>2015</v>
      </c>
      <c r="AK2684" s="17">
        <v>16</v>
      </c>
      <c r="AL2684" s="12" t="s">
        <v>2639</v>
      </c>
      <c r="AM2684" s="10" t="s">
        <v>2642</v>
      </c>
      <c r="AN2684" s="15" t="s">
        <v>2643</v>
      </c>
      <c r="AO2684" s="14" t="s">
        <v>1907</v>
      </c>
      <c r="AP2684" s="14" t="s">
        <v>1902</v>
      </c>
      <c r="AQ2684" s="14"/>
      <c r="AR2684" s="14"/>
      <c r="AS2684" s="9"/>
      <c r="AT2684" s="9"/>
      <c r="AU2684" s="9"/>
      <c r="AV2684" s="43"/>
      <c r="AW2684" s="13"/>
      <c r="AX2684" s="9"/>
      <c r="AY2684" s="9"/>
      <c r="AZ2684" s="9"/>
      <c r="BA2684" s="33">
        <v>3</v>
      </c>
      <c r="BB2684" s="33"/>
      <c r="BC2684" s="36"/>
      <c r="BD2684" s="12" t="s">
        <v>2511</v>
      </c>
    </row>
    <row r="2685" spans="1:56" s="12" customFormat="1" x14ac:dyDescent="0.2">
      <c r="A2685" s="9">
        <f>IF(Search!$C$5="","",IF(COUNTA(Inventory!$AP2685)=1,1,""))</f>
        <v>1</v>
      </c>
      <c r="B2685" s="9" t="str">
        <f>IF(Search!$C$4="","",IF(ISNUMBER(SEARCH(Search!$C$4,$AR2685))=TRUE,1,""))</f>
        <v/>
      </c>
      <c r="C2685" s="9" t="str">
        <f>IF(Search!$C$6="x",IF(COUNTA($AQ2685)=1,1,"N"),IF(COUNTA($AQ2685)=1,"N",""))</f>
        <v/>
      </c>
      <c r="D2685" s="9" t="str">
        <f>IF(Search!$O$8="","",IF(ISNUMBER(SEARCH(Search!$O$8,$BD2685))=TRUE,1,""))</f>
        <v/>
      </c>
      <c r="E2685" s="9" t="str">
        <f>IF(Search!$C$7="","",IF(ISNUMBER(SEARCH(Search!$C$7,$AN2685))=TRUE,1,""))</f>
        <v/>
      </c>
      <c r="F2685" s="9" t="str">
        <f>IF(Search!$C$8="","",IF(ISNUMBER(SEARCH(Search!$C$8,$AO2685))=TRUE,1,""))</f>
        <v/>
      </c>
      <c r="G2685" s="9" t="str">
        <f>IF(Search!$F$4="","",IF(Inventory!$AJ2685&lt;Search!$F$4,"",1))</f>
        <v/>
      </c>
      <c r="H2685" s="9" t="str">
        <f>IF(Search!$F$5="","",IF(Inventory!$AJ2685&gt;Search!$F$5,"",1))</f>
        <v/>
      </c>
      <c r="I2685" s="9" t="str">
        <f>IF(Search!$F$7="","",IF(Search!$F$8="",IF(ISNUMBER(SEARCH(Search!$F$7,$AL2685))=TRUE,1,""),""))</f>
        <v/>
      </c>
      <c r="J2685" s="9" t="str">
        <f>IF($AL2685=Search!$F$8,1,"")</f>
        <v/>
      </c>
      <c r="K2685" s="9" t="str">
        <f>IF(Search!$I$4="","",IF(COUNTA($AS2685)=1,IF(Search!$I$4="N","N",1),""))</f>
        <v/>
      </c>
      <c r="L2685" s="9" t="str">
        <f>IF(Search!$I$5="","",IF($AS2685="RC",1,""))</f>
        <v/>
      </c>
      <c r="M2685" s="9" t="str">
        <f>IF(Search!$I$6="","",IF($AS2685="RCP",1,""))</f>
        <v/>
      </c>
      <c r="N2685" s="9" t="str">
        <f>IF(Search!$I$8="","",IF(COUNTA($AT2685)=1,IF(Search!$I$8="N","N",1),""))</f>
        <v/>
      </c>
      <c r="O2685" s="9" t="str">
        <f>IF(Search!$L$4="","",IF(COUNTA($AU2685)=1,IF(Search!$L$4="N","N",1),""))</f>
        <v/>
      </c>
      <c r="P2685" s="9" t="str">
        <f>IF(Search!$L$5="","",IF(ISNUMBER(SEARCH("Jersey",$AU2685))=TRUE,IF(Search!$L$5="N","N",1),""))</f>
        <v/>
      </c>
      <c r="Q2685" s="9" t="str">
        <f>IF(Search!$L$6="","",IF(ISNUMBER(SEARCH("Patch",$AU2685))=TRUE,IF(Search!$L$6="N","N",1),""))</f>
        <v/>
      </c>
      <c r="R2685" s="9" t="str">
        <f>IF(Search!$L$7="","",IF(ISNUMBER(SEARCH("Shield",$AU2685))=TRUE,IF(Search!$L$7="N","N",1),""))</f>
        <v/>
      </c>
      <c r="S2685" s="9" t="str">
        <f>IF(Search!$L$8="","",IF(ISNUMBER(SEARCH("Stick",$AU2685))=TRUE,IF(Search!$L$8="N","N",1),""))</f>
        <v/>
      </c>
      <c r="T2685" s="9" t="str">
        <f>IF(Search!$O$4="","",IF(COUNTA($AW2685)=1,IF(Search!$O$4="N","N",1),""))</f>
        <v/>
      </c>
      <c r="U2685" s="9" t="str">
        <f>IF(Search!$O$5="","",IF($AW2685="","",IF($AW2685&lt;Search!$O$5,"",1)))</f>
        <v/>
      </c>
      <c r="V2685" s="9" t="str">
        <f>IF(Search!$O$6="","",IF($AW2685="","",IF($AW2685&gt;Search!$O$6,"",1)))</f>
        <v/>
      </c>
      <c r="W2685" s="9" t="str">
        <f>IF(Search!$U$4="","",IF($AX2685="","",1))</f>
        <v/>
      </c>
      <c r="X2685" s="9" t="str">
        <f>IF(Search!$U$5="","",IF(ISNUMBER(SEARCH(Search!$U$5,$AX2685))=TRUE,IF(Search!$U$5="N","N",1),""))</f>
        <v/>
      </c>
      <c r="Y2685" s="9" t="str">
        <f>IF(Search!$U$6="","",IF($AY2685&lt;Search!$U$6,"",1))</f>
        <v/>
      </c>
      <c r="Z2685" s="9" t="str">
        <f>IF(Search!$R$4="","",IF(Inventory!$BA2685&lt;Search!$R$4,"",1))</f>
        <v/>
      </c>
      <c r="AA2685" s="9" t="str">
        <f>IF(Search!$R$5="","",IF($BA2685&gt;Search!$R$5,"",1))</f>
        <v/>
      </c>
      <c r="AB2685" s="9" t="str">
        <f>IF(Search!$R$6="","",IF($BB2685&lt;Search!$R$6,"",1))</f>
        <v/>
      </c>
      <c r="AC2685" s="9" t="str">
        <f>IF(Search!$R$7="","",IF($BB2685&lt;Search!$R$7,"",1))</f>
        <v/>
      </c>
      <c r="AD2685" s="45">
        <f>IF(COUNTIF($A2685:$AC2685,"n")&gt;0,"",IF(SUM($A2685:$AC2685)=COUNTA(Search!$C$4:$C$8,Search!$F$4:$F$8,Search!$I$4:$I$6,Search!$I$8,Search!$L$4:$L$8,Search!$O$4:$O$8,Search!$R$4:$R$7,Search!$U$4:$U$7)-COUNTIF(Search!$C$4:$U$7,"n"),1+LARGE($AD$1:AD2684,1),""))</f>
        <v>402</v>
      </c>
      <c r="AE2685" s="45">
        <f t="shared" si="130"/>
        <v>1543</v>
      </c>
      <c r="AF2685" s="45">
        <f>IF(AD2685="","",COUNTIF($AE$1:$AE2684,$AE2685)+RANK($AE2685,$AE$2:$AE$10540,1))</f>
        <v>279</v>
      </c>
      <c r="AG2685" s="45">
        <f t="shared" si="131"/>
        <v>391</v>
      </c>
      <c r="AH2685" s="45">
        <f>IF($AD2685="","",COUNTIF($AG$1:$AG2684,$AG2685)+RANK($AG2685,$AG$1:$AG$10539,0))</f>
        <v>54</v>
      </c>
      <c r="AI2685" s="10" t="str">
        <f t="shared" si="132"/>
        <v>2015-16 Upper Deck Number Crunchers #NCMB Martin Brodeur NJD    /   $5</v>
      </c>
      <c r="AJ2685" s="11">
        <v>2015</v>
      </c>
      <c r="AK2685" s="17">
        <v>16</v>
      </c>
      <c r="AL2685" s="12" t="s">
        <v>2639</v>
      </c>
      <c r="AM2685" s="10" t="s">
        <v>2644</v>
      </c>
      <c r="AN2685" s="15" t="s">
        <v>220</v>
      </c>
      <c r="AO2685" s="14" t="s">
        <v>1947</v>
      </c>
      <c r="AP2685" s="14" t="s">
        <v>1902</v>
      </c>
      <c r="AQ2685" s="14"/>
      <c r="AR2685" s="14"/>
      <c r="AS2685" s="9"/>
      <c r="AT2685" s="9"/>
      <c r="AU2685" s="9"/>
      <c r="AV2685" s="43"/>
      <c r="AW2685" s="13"/>
      <c r="AX2685" s="9"/>
      <c r="AY2685" s="9"/>
      <c r="AZ2685" s="9"/>
      <c r="BA2685" s="33">
        <v>5</v>
      </c>
      <c r="BB2685" s="33"/>
      <c r="BC2685" s="36"/>
      <c r="BD2685" s="12" t="s">
        <v>2511</v>
      </c>
    </row>
    <row r="2686" spans="1:56" s="12" customFormat="1" x14ac:dyDescent="0.2">
      <c r="A2686" s="9">
        <f>IF(Search!$C$5="","",IF(COUNTA(Inventory!$AP2686)=1,1,""))</f>
        <v>1</v>
      </c>
      <c r="B2686" s="9" t="str">
        <f>IF(Search!$C$4="","",IF(ISNUMBER(SEARCH(Search!$C$4,$AR2686))=TRUE,1,""))</f>
        <v/>
      </c>
      <c r="C2686" s="9" t="str">
        <f>IF(Search!$C$6="x",IF(COUNTA($AQ2686)=1,1,"N"),IF(COUNTA($AQ2686)=1,"N",""))</f>
        <v/>
      </c>
      <c r="D2686" s="9" t="str">
        <f>IF(Search!$O$8="","",IF(ISNUMBER(SEARCH(Search!$O$8,$BD2686))=TRUE,1,""))</f>
        <v/>
      </c>
      <c r="E2686" s="9" t="str">
        <f>IF(Search!$C$7="","",IF(ISNUMBER(SEARCH(Search!$C$7,$AN2686))=TRUE,1,""))</f>
        <v/>
      </c>
      <c r="F2686" s="9" t="str">
        <f>IF(Search!$C$8="","",IF(ISNUMBER(SEARCH(Search!$C$8,$AO2686))=TRUE,1,""))</f>
        <v/>
      </c>
      <c r="G2686" s="9" t="str">
        <f>IF(Search!$F$4="","",IF(Inventory!$AJ2686&lt;Search!$F$4,"",1))</f>
        <v/>
      </c>
      <c r="H2686" s="9" t="str">
        <f>IF(Search!$F$5="","",IF(Inventory!$AJ2686&gt;Search!$F$5,"",1))</f>
        <v/>
      </c>
      <c r="I2686" s="9" t="str">
        <f>IF(Search!$F$7="","",IF(Search!$F$8="",IF(ISNUMBER(SEARCH(Search!$F$7,$AL2686))=TRUE,1,""),""))</f>
        <v/>
      </c>
      <c r="J2686" s="9" t="str">
        <f>IF($AL2686=Search!$F$8,1,"")</f>
        <v/>
      </c>
      <c r="K2686" s="9" t="str">
        <f>IF(Search!$I$4="","",IF(COUNTA($AS2686)=1,IF(Search!$I$4="N","N",1),""))</f>
        <v/>
      </c>
      <c r="L2686" s="9" t="str">
        <f>IF(Search!$I$5="","",IF($AS2686="RC",1,""))</f>
        <v/>
      </c>
      <c r="M2686" s="9" t="str">
        <f>IF(Search!$I$6="","",IF($AS2686="RCP",1,""))</f>
        <v/>
      </c>
      <c r="N2686" s="9" t="str">
        <f>IF(Search!$I$8="","",IF(COUNTA($AT2686)=1,IF(Search!$I$8="N","N",1),""))</f>
        <v/>
      </c>
      <c r="O2686" s="9" t="str">
        <f>IF(Search!$L$4="","",IF(COUNTA($AU2686)=1,IF(Search!$L$4="N","N",1),""))</f>
        <v/>
      </c>
      <c r="P2686" s="9" t="str">
        <f>IF(Search!$L$5="","",IF(ISNUMBER(SEARCH("Jersey",$AU2686))=TRUE,IF(Search!$L$5="N","N",1),""))</f>
        <v/>
      </c>
      <c r="Q2686" s="9" t="str">
        <f>IF(Search!$L$6="","",IF(ISNUMBER(SEARCH("Patch",$AU2686))=TRUE,IF(Search!$L$6="N","N",1),""))</f>
        <v/>
      </c>
      <c r="R2686" s="9" t="str">
        <f>IF(Search!$L$7="","",IF(ISNUMBER(SEARCH("Shield",$AU2686))=TRUE,IF(Search!$L$7="N","N",1),""))</f>
        <v/>
      </c>
      <c r="S2686" s="9" t="str">
        <f>IF(Search!$L$8="","",IF(ISNUMBER(SEARCH("Stick",$AU2686))=TRUE,IF(Search!$L$8="N","N",1),""))</f>
        <v/>
      </c>
      <c r="T2686" s="9" t="str">
        <f>IF(Search!$O$4="","",IF(COUNTA($AW2686)=1,IF(Search!$O$4="N","N",1),""))</f>
        <v/>
      </c>
      <c r="U2686" s="9" t="str">
        <f>IF(Search!$O$5="","",IF($AW2686="","",IF($AW2686&lt;Search!$O$5,"",1)))</f>
        <v/>
      </c>
      <c r="V2686" s="9" t="str">
        <f>IF(Search!$O$6="","",IF($AW2686="","",IF($AW2686&gt;Search!$O$6,"",1)))</f>
        <v/>
      </c>
      <c r="W2686" s="9" t="str">
        <f>IF(Search!$U$4="","",IF($AX2686="","",1))</f>
        <v/>
      </c>
      <c r="X2686" s="9" t="str">
        <f>IF(Search!$U$5="","",IF(ISNUMBER(SEARCH(Search!$U$5,$AX2686))=TRUE,IF(Search!$U$5="N","N",1),""))</f>
        <v/>
      </c>
      <c r="Y2686" s="9" t="str">
        <f>IF(Search!$U$6="","",IF($AY2686&lt;Search!$U$6,"",1))</f>
        <v/>
      </c>
      <c r="Z2686" s="9" t="str">
        <f>IF(Search!$R$4="","",IF(Inventory!$BA2686&lt;Search!$R$4,"",1))</f>
        <v/>
      </c>
      <c r="AA2686" s="9" t="str">
        <f>IF(Search!$R$5="","",IF($BA2686&gt;Search!$R$5,"",1))</f>
        <v/>
      </c>
      <c r="AB2686" s="9" t="str">
        <f>IF(Search!$R$6="","",IF($BB2686&lt;Search!$R$6,"",1))</f>
        <v/>
      </c>
      <c r="AC2686" s="9" t="str">
        <f>IF(Search!$R$7="","",IF($BB2686&lt;Search!$R$7,"",1))</f>
        <v/>
      </c>
      <c r="AD2686" s="45">
        <f>IF(COUNTIF($A2686:$AC2686,"n")&gt;0,"",IF(SUM($A2686:$AC2686)=COUNTA(Search!$C$4:$C$8,Search!$F$4:$F$8,Search!$I$4:$I$6,Search!$I$8,Search!$L$4:$L$8,Search!$O$4:$O$8,Search!$R$4:$R$7,Search!$U$4:$U$7)-COUNTIF(Search!$C$4:$U$7,"n"),1+LARGE($AD$1:AD2685,1),""))</f>
        <v>403</v>
      </c>
      <c r="AE2686" s="45">
        <f t="shared" si="130"/>
        <v>1543</v>
      </c>
      <c r="AF2686" s="45">
        <f>IF(AD2686="","",COUNTIF($AE$1:$AE2685,$AE2686)+RANK($AE2686,$AE$2:$AE$10540,1))</f>
        <v>280</v>
      </c>
      <c r="AG2686" s="45">
        <f t="shared" si="131"/>
        <v>391</v>
      </c>
      <c r="AH2686" s="45">
        <f>IF($AD2686="","",COUNTIF($AG$1:$AG2685,$AG2686)+RANK($AG2686,$AG$1:$AG$10539,0))</f>
        <v>55</v>
      </c>
      <c r="AI2686" s="10" t="str">
        <f t="shared" si="132"/>
        <v>2015-16 Upper Deck Number Crunchers #NCMB Martin Brodeur NJD    /   $5</v>
      </c>
      <c r="AJ2686" s="11">
        <v>2015</v>
      </c>
      <c r="AK2686" s="17">
        <v>16</v>
      </c>
      <c r="AL2686" s="12" t="s">
        <v>2639</v>
      </c>
      <c r="AM2686" s="10" t="s">
        <v>2644</v>
      </c>
      <c r="AN2686" s="15" t="s">
        <v>220</v>
      </c>
      <c r="AO2686" s="14" t="s">
        <v>1947</v>
      </c>
      <c r="AP2686" s="14" t="s">
        <v>1902</v>
      </c>
      <c r="AQ2686" s="14"/>
      <c r="AR2686" s="14"/>
      <c r="AS2686" s="9"/>
      <c r="AT2686" s="9"/>
      <c r="AU2686" s="9"/>
      <c r="AV2686" s="43"/>
      <c r="AW2686" s="13"/>
      <c r="AX2686" s="9"/>
      <c r="AY2686" s="9"/>
      <c r="AZ2686" s="9"/>
      <c r="BA2686" s="33">
        <v>5</v>
      </c>
      <c r="BB2686" s="33"/>
      <c r="BC2686" s="36"/>
      <c r="BD2686" s="12" t="s">
        <v>2511</v>
      </c>
    </row>
    <row r="2687" spans="1:56" s="12" customFormat="1" x14ac:dyDescent="0.2">
      <c r="A2687" s="9">
        <f>IF(Search!$C$5="","",IF(COUNTA(Inventory!$AP2687)=1,1,""))</f>
        <v>1</v>
      </c>
      <c r="B2687" s="9" t="str">
        <f>IF(Search!$C$4="","",IF(ISNUMBER(SEARCH(Search!$C$4,$AR2687))=TRUE,1,""))</f>
        <v/>
      </c>
      <c r="C2687" s="9" t="str">
        <f>IF(Search!$C$6="x",IF(COUNTA($AQ2687)=1,1,"N"),IF(COUNTA($AQ2687)=1,"N",""))</f>
        <v/>
      </c>
      <c r="D2687" s="9" t="str">
        <f>IF(Search!$O$8="","",IF(ISNUMBER(SEARCH(Search!$O$8,$BD2687))=TRUE,1,""))</f>
        <v/>
      </c>
      <c r="E2687" s="9" t="str">
        <f>IF(Search!$C$7="","",IF(ISNUMBER(SEARCH(Search!$C$7,$AN2687))=TRUE,1,""))</f>
        <v/>
      </c>
      <c r="F2687" s="9" t="str">
        <f>IF(Search!$C$8="","",IF(ISNUMBER(SEARCH(Search!$C$8,$AO2687))=TRUE,1,""))</f>
        <v/>
      </c>
      <c r="G2687" s="9" t="str">
        <f>IF(Search!$F$4="","",IF(Inventory!$AJ2687&lt;Search!$F$4,"",1))</f>
        <v/>
      </c>
      <c r="H2687" s="9" t="str">
        <f>IF(Search!$F$5="","",IF(Inventory!$AJ2687&gt;Search!$F$5,"",1))</f>
        <v/>
      </c>
      <c r="I2687" s="9" t="str">
        <f>IF(Search!$F$7="","",IF(Search!$F$8="",IF(ISNUMBER(SEARCH(Search!$F$7,$AL2687))=TRUE,1,""),""))</f>
        <v/>
      </c>
      <c r="J2687" s="9" t="str">
        <f>IF($AL2687=Search!$F$8,1,"")</f>
        <v/>
      </c>
      <c r="K2687" s="9" t="str">
        <f>IF(Search!$I$4="","",IF(COUNTA($AS2687)=1,IF(Search!$I$4="N","N",1),""))</f>
        <v/>
      </c>
      <c r="L2687" s="9" t="str">
        <f>IF(Search!$I$5="","",IF($AS2687="RC",1,""))</f>
        <v/>
      </c>
      <c r="M2687" s="9" t="str">
        <f>IF(Search!$I$6="","",IF($AS2687="RCP",1,""))</f>
        <v/>
      </c>
      <c r="N2687" s="9" t="str">
        <f>IF(Search!$I$8="","",IF(COUNTA($AT2687)=1,IF(Search!$I$8="N","N",1),""))</f>
        <v/>
      </c>
      <c r="O2687" s="9" t="str">
        <f>IF(Search!$L$4="","",IF(COUNTA($AU2687)=1,IF(Search!$L$4="N","N",1),""))</f>
        <v/>
      </c>
      <c r="P2687" s="9" t="str">
        <f>IF(Search!$L$5="","",IF(ISNUMBER(SEARCH("Jersey",$AU2687))=TRUE,IF(Search!$L$5="N","N",1),""))</f>
        <v/>
      </c>
      <c r="Q2687" s="9" t="str">
        <f>IF(Search!$L$6="","",IF(ISNUMBER(SEARCH("Patch",$AU2687))=TRUE,IF(Search!$L$6="N","N",1),""))</f>
        <v/>
      </c>
      <c r="R2687" s="9" t="str">
        <f>IF(Search!$L$7="","",IF(ISNUMBER(SEARCH("Shield",$AU2687))=TRUE,IF(Search!$L$7="N","N",1),""))</f>
        <v/>
      </c>
      <c r="S2687" s="9" t="str">
        <f>IF(Search!$L$8="","",IF(ISNUMBER(SEARCH("Stick",$AU2687))=TRUE,IF(Search!$L$8="N","N",1),""))</f>
        <v/>
      </c>
      <c r="T2687" s="9" t="str">
        <f>IF(Search!$O$4="","",IF(COUNTA($AW2687)=1,IF(Search!$O$4="N","N",1),""))</f>
        <v/>
      </c>
      <c r="U2687" s="9" t="str">
        <f>IF(Search!$O$5="","",IF($AW2687="","",IF($AW2687&lt;Search!$O$5,"",1)))</f>
        <v/>
      </c>
      <c r="V2687" s="9" t="str">
        <f>IF(Search!$O$6="","",IF($AW2687="","",IF($AW2687&gt;Search!$O$6,"",1)))</f>
        <v/>
      </c>
      <c r="W2687" s="9" t="str">
        <f>IF(Search!$U$4="","",IF($AX2687="","",1))</f>
        <v/>
      </c>
      <c r="X2687" s="9" t="str">
        <f>IF(Search!$U$5="","",IF(ISNUMBER(SEARCH(Search!$U$5,$AX2687))=TRUE,IF(Search!$U$5="N","N",1),""))</f>
        <v/>
      </c>
      <c r="Y2687" s="9" t="str">
        <f>IF(Search!$U$6="","",IF($AY2687&lt;Search!$U$6,"",1))</f>
        <v/>
      </c>
      <c r="Z2687" s="9" t="str">
        <f>IF(Search!$R$4="","",IF(Inventory!$BA2687&lt;Search!$R$4,"",1))</f>
        <v/>
      </c>
      <c r="AA2687" s="9" t="str">
        <f>IF(Search!$R$5="","",IF($BA2687&gt;Search!$R$5,"",1))</f>
        <v/>
      </c>
      <c r="AB2687" s="9" t="str">
        <f>IF(Search!$R$6="","",IF($BB2687&lt;Search!$R$6,"",1))</f>
        <v/>
      </c>
      <c r="AC2687" s="9" t="str">
        <f>IF(Search!$R$7="","",IF($BB2687&lt;Search!$R$7,"",1))</f>
        <v/>
      </c>
      <c r="AD2687" s="45">
        <f>IF(COUNTIF($A2687:$AC2687,"n")&gt;0,"",IF(SUM($A2687:$AC2687)=COUNTA(Search!$C$4:$C$8,Search!$F$4:$F$8,Search!$I$4:$I$6,Search!$I$8,Search!$L$4:$L$8,Search!$O$4:$O$8,Search!$R$4:$R$7,Search!$U$4:$U$7)-COUNTIF(Search!$C$4:$U$7,"n"),1+LARGE($AD$1:AD2686,1),""))</f>
        <v>404</v>
      </c>
      <c r="AE2687" s="45">
        <f t="shared" si="130"/>
        <v>2357</v>
      </c>
      <c r="AF2687" s="45">
        <f>IF(AD2687="","",COUNTIF($AE$1:$AE2686,$AE2687)+RANK($AE2687,$AE$2:$AE$10540,1))</f>
        <v>438</v>
      </c>
      <c r="AG2687" s="45">
        <f t="shared" si="131"/>
        <v>630</v>
      </c>
      <c r="AH2687" s="45">
        <f>IF($AD2687="","",COUNTIF($AG$1:$AG2686,$AG2687)+RANK($AG2687,$AG$1:$AG$10539,0))</f>
        <v>26</v>
      </c>
      <c r="AI2687" s="10" t="str">
        <f t="shared" si="132"/>
        <v>2015-16 Upper Deck Number Crunchers #NCSC Sidney Crosby PIT    /   $10</v>
      </c>
      <c r="AJ2687" s="11">
        <v>2015</v>
      </c>
      <c r="AK2687" s="17">
        <v>16</v>
      </c>
      <c r="AL2687" s="12" t="s">
        <v>2639</v>
      </c>
      <c r="AM2687" s="10" t="s">
        <v>2645</v>
      </c>
      <c r="AN2687" s="15" t="s">
        <v>596</v>
      </c>
      <c r="AO2687" s="14" t="s">
        <v>1916</v>
      </c>
      <c r="AP2687" s="14" t="s">
        <v>1902</v>
      </c>
      <c r="AQ2687" s="14"/>
      <c r="AR2687" s="14"/>
      <c r="AS2687" s="9"/>
      <c r="AT2687" s="9"/>
      <c r="AU2687" s="9"/>
      <c r="AV2687" s="43"/>
      <c r="AW2687" s="13"/>
      <c r="AX2687" s="9"/>
      <c r="AY2687" s="9"/>
      <c r="AZ2687" s="9"/>
      <c r="BA2687" s="33">
        <v>10</v>
      </c>
      <c r="BB2687" s="33"/>
      <c r="BC2687" s="36"/>
      <c r="BD2687" s="12" t="s">
        <v>2511</v>
      </c>
    </row>
    <row r="2688" spans="1:56" s="12" customFormat="1" x14ac:dyDescent="0.2">
      <c r="A2688" s="9">
        <f>IF(Search!$C$5="","",IF(COUNTA(Inventory!$AP2688)=1,1,""))</f>
        <v>1</v>
      </c>
      <c r="B2688" s="9" t="str">
        <f>IF(Search!$C$4="","",IF(ISNUMBER(SEARCH(Search!$C$4,$AR2688))=TRUE,1,""))</f>
        <v/>
      </c>
      <c r="C2688" s="9" t="str">
        <f>IF(Search!$C$6="x",IF(COUNTA($AQ2688)=1,1,"N"),IF(COUNTA($AQ2688)=1,"N",""))</f>
        <v/>
      </c>
      <c r="D2688" s="9" t="str">
        <f>IF(Search!$O$8="","",IF(ISNUMBER(SEARCH(Search!$O$8,$BD2688))=TRUE,1,""))</f>
        <v/>
      </c>
      <c r="E2688" s="9" t="str">
        <f>IF(Search!$C$7="","",IF(ISNUMBER(SEARCH(Search!$C$7,$AN2688))=TRUE,1,""))</f>
        <v/>
      </c>
      <c r="F2688" s="9" t="str">
        <f>IF(Search!$C$8="","",IF(ISNUMBER(SEARCH(Search!$C$8,$AO2688))=TRUE,1,""))</f>
        <v/>
      </c>
      <c r="G2688" s="9" t="str">
        <f>IF(Search!$F$4="","",IF(Inventory!$AJ2688&lt;Search!$F$4,"",1))</f>
        <v/>
      </c>
      <c r="H2688" s="9" t="str">
        <f>IF(Search!$F$5="","",IF(Inventory!$AJ2688&gt;Search!$F$5,"",1))</f>
        <v/>
      </c>
      <c r="I2688" s="9" t="str">
        <f>IF(Search!$F$7="","",IF(Search!$F$8="",IF(ISNUMBER(SEARCH(Search!$F$7,$AL2688))=TRUE,1,""),""))</f>
        <v/>
      </c>
      <c r="J2688" s="9" t="str">
        <f>IF($AL2688=Search!$F$8,1,"")</f>
        <v/>
      </c>
      <c r="K2688" s="9" t="str">
        <f>IF(Search!$I$4="","",IF(COUNTA($AS2688)=1,IF(Search!$I$4="N","N",1),""))</f>
        <v/>
      </c>
      <c r="L2688" s="9" t="str">
        <f>IF(Search!$I$5="","",IF($AS2688="RC",1,""))</f>
        <v/>
      </c>
      <c r="M2688" s="9" t="str">
        <f>IF(Search!$I$6="","",IF($AS2688="RCP",1,""))</f>
        <v/>
      </c>
      <c r="N2688" s="9" t="str">
        <f>IF(Search!$I$8="","",IF(COUNTA($AT2688)=1,IF(Search!$I$8="N","N",1),""))</f>
        <v/>
      </c>
      <c r="O2688" s="9" t="str">
        <f>IF(Search!$L$4="","",IF(COUNTA($AU2688)=1,IF(Search!$L$4="N","N",1),""))</f>
        <v/>
      </c>
      <c r="P2688" s="9" t="str">
        <f>IF(Search!$L$5="","",IF(ISNUMBER(SEARCH("Jersey",$AU2688))=TRUE,IF(Search!$L$5="N","N",1),""))</f>
        <v/>
      </c>
      <c r="Q2688" s="9" t="str">
        <f>IF(Search!$L$6="","",IF(ISNUMBER(SEARCH("Patch",$AU2688))=TRUE,IF(Search!$L$6="N","N",1),""))</f>
        <v/>
      </c>
      <c r="R2688" s="9" t="str">
        <f>IF(Search!$L$7="","",IF(ISNUMBER(SEARCH("Shield",$AU2688))=TRUE,IF(Search!$L$7="N","N",1),""))</f>
        <v/>
      </c>
      <c r="S2688" s="9" t="str">
        <f>IF(Search!$L$8="","",IF(ISNUMBER(SEARCH("Stick",$AU2688))=TRUE,IF(Search!$L$8="N","N",1),""))</f>
        <v/>
      </c>
      <c r="T2688" s="9" t="str">
        <f>IF(Search!$O$4="","",IF(COUNTA($AW2688)=1,IF(Search!$O$4="N","N",1),""))</f>
        <v/>
      </c>
      <c r="U2688" s="9" t="str">
        <f>IF(Search!$O$5="","",IF($AW2688="","",IF($AW2688&lt;Search!$O$5,"",1)))</f>
        <v/>
      </c>
      <c r="V2688" s="9" t="str">
        <f>IF(Search!$O$6="","",IF($AW2688="","",IF($AW2688&gt;Search!$O$6,"",1)))</f>
        <v/>
      </c>
      <c r="W2688" s="9" t="str">
        <f>IF(Search!$U$4="","",IF($AX2688="","",1))</f>
        <v/>
      </c>
      <c r="X2688" s="9" t="str">
        <f>IF(Search!$U$5="","",IF(ISNUMBER(SEARCH(Search!$U$5,$AX2688))=TRUE,IF(Search!$U$5="N","N",1),""))</f>
        <v/>
      </c>
      <c r="Y2688" s="9" t="str">
        <f>IF(Search!$U$6="","",IF($AY2688&lt;Search!$U$6,"",1))</f>
        <v/>
      </c>
      <c r="Z2688" s="9" t="str">
        <f>IF(Search!$R$4="","",IF(Inventory!$BA2688&lt;Search!$R$4,"",1))</f>
        <v/>
      </c>
      <c r="AA2688" s="9" t="str">
        <f>IF(Search!$R$5="","",IF($BA2688&gt;Search!$R$5,"",1))</f>
        <v/>
      </c>
      <c r="AB2688" s="9" t="str">
        <f>IF(Search!$R$6="","",IF($BB2688&lt;Search!$R$6,"",1))</f>
        <v/>
      </c>
      <c r="AC2688" s="9" t="str">
        <f>IF(Search!$R$7="","",IF($BB2688&lt;Search!$R$7,"",1))</f>
        <v/>
      </c>
      <c r="AD2688" s="45">
        <f>IF(COUNTIF($A2688:$AC2688,"n")&gt;0,"",IF(SUM($A2688:$AC2688)=COUNTA(Search!$C$4:$C$8,Search!$F$4:$F$8,Search!$I$4:$I$6,Search!$I$8,Search!$L$4:$L$8,Search!$O$4:$O$8,Search!$R$4:$R$7,Search!$U$4:$U$7)-COUNTIF(Search!$C$4:$U$7,"n"),1+LARGE($AD$1:AD2687,1),""))</f>
        <v>405</v>
      </c>
      <c r="AE2688" s="45">
        <f t="shared" si="130"/>
        <v>64</v>
      </c>
      <c r="AF2688" s="45">
        <f>IF(AD2688="","",COUNTIF($AE$1:$AE2687,$AE2688)+RANK($AE2688,$AE$2:$AE$10540,1))</f>
        <v>8</v>
      </c>
      <c r="AG2688" s="45">
        <f t="shared" si="131"/>
        <v>630</v>
      </c>
      <c r="AH2688" s="45">
        <f>IF($AD2688="","",COUNTIF($AG$1:$AG2687,$AG2688)+RANK($AG2688,$AG$1:$AG$10539,0))</f>
        <v>27</v>
      </c>
      <c r="AI2688" s="10" t="str">
        <f t="shared" si="132"/>
        <v>2015-16 Upper Deck One Timers #1TAO Alexander Ovechkin WAS    /   $10</v>
      </c>
      <c r="AJ2688" s="11">
        <v>2015</v>
      </c>
      <c r="AK2688" s="17">
        <v>16</v>
      </c>
      <c r="AL2688" s="12" t="s">
        <v>2646</v>
      </c>
      <c r="AM2688" s="10" t="s">
        <v>2647</v>
      </c>
      <c r="AN2688" s="15" t="s">
        <v>1555</v>
      </c>
      <c r="AO2688" s="14" t="s">
        <v>1946</v>
      </c>
      <c r="AP2688" s="14" t="s">
        <v>1902</v>
      </c>
      <c r="AQ2688" s="14"/>
      <c r="AR2688" s="14"/>
      <c r="AS2688" s="9"/>
      <c r="AT2688" s="9"/>
      <c r="AU2688" s="9"/>
      <c r="AV2688" s="43"/>
      <c r="AW2688" s="13"/>
      <c r="AX2688" s="9"/>
      <c r="AY2688" s="9"/>
      <c r="AZ2688" s="9"/>
      <c r="BA2688" s="33">
        <v>10</v>
      </c>
      <c r="BB2688" s="33"/>
      <c r="BC2688" s="36"/>
      <c r="BD2688" s="12" t="s">
        <v>2511</v>
      </c>
    </row>
    <row r="2689" spans="1:56" s="12" customFormat="1" x14ac:dyDescent="0.2">
      <c r="A2689" s="9">
        <f>IF(Search!$C$5="","",IF(COUNTA(Inventory!$AP2689)=1,1,""))</f>
        <v>1</v>
      </c>
      <c r="B2689" s="9" t="str">
        <f>IF(Search!$C$4="","",IF(ISNUMBER(SEARCH(Search!$C$4,$AR2689))=TRUE,1,""))</f>
        <v/>
      </c>
      <c r="C2689" s="9" t="str">
        <f>IF(Search!$C$6="x",IF(COUNTA($AQ2689)=1,1,"N"),IF(COUNTA($AQ2689)=1,"N",""))</f>
        <v/>
      </c>
      <c r="D2689" s="9" t="str">
        <f>IF(Search!$O$8="","",IF(ISNUMBER(SEARCH(Search!$O$8,$BD2689))=TRUE,1,""))</f>
        <v/>
      </c>
      <c r="E2689" s="9" t="str">
        <f>IF(Search!$C$7="","",IF(ISNUMBER(SEARCH(Search!$C$7,$AN2689))=TRUE,1,""))</f>
        <v/>
      </c>
      <c r="F2689" s="9" t="str">
        <f>IF(Search!$C$8="","",IF(ISNUMBER(SEARCH(Search!$C$8,$AO2689))=TRUE,1,""))</f>
        <v/>
      </c>
      <c r="G2689" s="9" t="str">
        <f>IF(Search!$F$4="","",IF(Inventory!$AJ2689&lt;Search!$F$4,"",1))</f>
        <v/>
      </c>
      <c r="H2689" s="9" t="str">
        <f>IF(Search!$F$5="","",IF(Inventory!$AJ2689&gt;Search!$F$5,"",1))</f>
        <v/>
      </c>
      <c r="I2689" s="9" t="str">
        <f>IF(Search!$F$7="","",IF(Search!$F$8="",IF(ISNUMBER(SEARCH(Search!$F$7,$AL2689))=TRUE,1,""),""))</f>
        <v/>
      </c>
      <c r="J2689" s="9" t="str">
        <f>IF($AL2689=Search!$F$8,1,"")</f>
        <v/>
      </c>
      <c r="K2689" s="9" t="str">
        <f>IF(Search!$I$4="","",IF(COUNTA($AS2689)=1,IF(Search!$I$4="N","N",1),""))</f>
        <v/>
      </c>
      <c r="L2689" s="9" t="str">
        <f>IF(Search!$I$5="","",IF($AS2689="RC",1,""))</f>
        <v/>
      </c>
      <c r="M2689" s="9" t="str">
        <f>IF(Search!$I$6="","",IF($AS2689="RCP",1,""))</f>
        <v/>
      </c>
      <c r="N2689" s="9" t="str">
        <f>IF(Search!$I$8="","",IF(COUNTA($AT2689)=1,IF(Search!$I$8="N","N",1),""))</f>
        <v/>
      </c>
      <c r="O2689" s="9" t="str">
        <f>IF(Search!$L$4="","",IF(COUNTA($AU2689)=1,IF(Search!$L$4="N","N",1),""))</f>
        <v/>
      </c>
      <c r="P2689" s="9" t="str">
        <f>IF(Search!$L$5="","",IF(ISNUMBER(SEARCH("Jersey",$AU2689))=TRUE,IF(Search!$L$5="N","N",1),""))</f>
        <v/>
      </c>
      <c r="Q2689" s="9" t="str">
        <f>IF(Search!$L$6="","",IF(ISNUMBER(SEARCH("Patch",$AU2689))=TRUE,IF(Search!$L$6="N","N",1),""))</f>
        <v/>
      </c>
      <c r="R2689" s="9" t="str">
        <f>IF(Search!$L$7="","",IF(ISNUMBER(SEARCH("Shield",$AU2689))=TRUE,IF(Search!$L$7="N","N",1),""))</f>
        <v/>
      </c>
      <c r="S2689" s="9" t="str">
        <f>IF(Search!$L$8="","",IF(ISNUMBER(SEARCH("Stick",$AU2689))=TRUE,IF(Search!$L$8="N","N",1),""))</f>
        <v/>
      </c>
      <c r="T2689" s="9" t="str">
        <f>IF(Search!$O$4="","",IF(COUNTA($AW2689)=1,IF(Search!$O$4="N","N",1),""))</f>
        <v/>
      </c>
      <c r="U2689" s="9" t="str">
        <f>IF(Search!$O$5="","",IF($AW2689="","",IF($AW2689&lt;Search!$O$5,"",1)))</f>
        <v/>
      </c>
      <c r="V2689" s="9" t="str">
        <f>IF(Search!$O$6="","",IF($AW2689="","",IF($AW2689&gt;Search!$O$6,"",1)))</f>
        <v/>
      </c>
      <c r="W2689" s="9" t="str">
        <f>IF(Search!$U$4="","",IF($AX2689="","",1))</f>
        <v/>
      </c>
      <c r="X2689" s="9" t="str">
        <f>IF(Search!$U$5="","",IF(ISNUMBER(SEARCH(Search!$U$5,$AX2689))=TRUE,IF(Search!$U$5="N","N",1),""))</f>
        <v/>
      </c>
      <c r="Y2689" s="9" t="str">
        <f>IF(Search!$U$6="","",IF($AY2689&lt;Search!$U$6,"",1))</f>
        <v/>
      </c>
      <c r="Z2689" s="9" t="str">
        <f>IF(Search!$R$4="","",IF(Inventory!$BA2689&lt;Search!$R$4,"",1))</f>
        <v/>
      </c>
      <c r="AA2689" s="9" t="str">
        <f>IF(Search!$R$5="","",IF($BA2689&gt;Search!$R$5,"",1))</f>
        <v/>
      </c>
      <c r="AB2689" s="9" t="str">
        <f>IF(Search!$R$6="","",IF($BB2689&lt;Search!$R$6,"",1))</f>
        <v/>
      </c>
      <c r="AC2689" s="9" t="str">
        <f>IF(Search!$R$7="","",IF($BB2689&lt;Search!$R$7,"",1))</f>
        <v/>
      </c>
      <c r="AD2689" s="45">
        <f>IF(COUNTIF($A2689:$AC2689,"n")&gt;0,"",IF(SUM($A2689:$AC2689)=COUNTA(Search!$C$4:$C$8,Search!$F$4:$F$8,Search!$I$4:$I$6,Search!$I$8,Search!$L$4:$L$8,Search!$O$4:$O$8,Search!$R$4:$R$7,Search!$U$4:$U$7)-COUNTIF(Search!$C$4:$U$7,"n"),1+LARGE($AD$1:AD2688,1),""))</f>
        <v>406</v>
      </c>
      <c r="AE2689" s="45">
        <f t="shared" si="130"/>
        <v>215</v>
      </c>
      <c r="AF2689" s="45">
        <f>IF(AD2689="","",COUNTIF($AE$1:$AE2688,$AE2689)+RANK($AE2689,$AE$2:$AE$10540,1))</f>
        <v>42</v>
      </c>
      <c r="AG2689" s="45">
        <f t="shared" si="131"/>
        <v>206</v>
      </c>
      <c r="AH2689" s="45">
        <f>IF($AD2689="","",COUNTIF($AG$1:$AG2688,$AG2689)+RANK($AG2689,$AG$1:$AG$10539,0))</f>
        <v>93</v>
      </c>
      <c r="AI2689" s="10" t="str">
        <f t="shared" si="132"/>
        <v>2015-16 Upper Deck One Timers #1TBH Bobby Hull CHI    /   $3</v>
      </c>
      <c r="AJ2689" s="11">
        <v>2015</v>
      </c>
      <c r="AK2689" s="17">
        <v>16</v>
      </c>
      <c r="AL2689" s="12" t="s">
        <v>2646</v>
      </c>
      <c r="AM2689" s="10" t="s">
        <v>2648</v>
      </c>
      <c r="AN2689" s="15" t="s">
        <v>2641</v>
      </c>
      <c r="AO2689" s="14" t="s">
        <v>1917</v>
      </c>
      <c r="AP2689" s="14" t="s">
        <v>1902</v>
      </c>
      <c r="AQ2689" s="14"/>
      <c r="AR2689" s="14"/>
      <c r="AS2689" s="9"/>
      <c r="AT2689" s="9"/>
      <c r="AU2689" s="9"/>
      <c r="AV2689" s="43"/>
      <c r="AW2689" s="13"/>
      <c r="AX2689" s="9"/>
      <c r="AY2689" s="9"/>
      <c r="AZ2689" s="9"/>
      <c r="BA2689" s="33">
        <v>3</v>
      </c>
      <c r="BB2689" s="33"/>
      <c r="BC2689" s="36"/>
      <c r="BD2689" s="12" t="s">
        <v>2511</v>
      </c>
    </row>
    <row r="2690" spans="1:56" s="12" customFormat="1" x14ac:dyDescent="0.2">
      <c r="A2690" s="9">
        <f>IF(Search!$C$5="","",IF(COUNTA(Inventory!$AP2690)=1,1,""))</f>
        <v>1</v>
      </c>
      <c r="B2690" s="9" t="str">
        <f>IF(Search!$C$4="","",IF(ISNUMBER(SEARCH(Search!$C$4,$AR2690))=TRUE,1,""))</f>
        <v/>
      </c>
      <c r="C2690" s="9" t="str">
        <f>IF(Search!$C$6="x",IF(COUNTA($AQ2690)=1,1,"N"),IF(COUNTA($AQ2690)=1,"N",""))</f>
        <v/>
      </c>
      <c r="D2690" s="9" t="str">
        <f>IF(Search!$O$8="","",IF(ISNUMBER(SEARCH(Search!$O$8,$BD2690))=TRUE,1,""))</f>
        <v/>
      </c>
      <c r="E2690" s="9" t="str">
        <f>IF(Search!$C$7="","",IF(ISNUMBER(SEARCH(Search!$C$7,$AN2690))=TRUE,1,""))</f>
        <v/>
      </c>
      <c r="F2690" s="9" t="str">
        <f>IF(Search!$C$8="","",IF(ISNUMBER(SEARCH(Search!$C$8,$AO2690))=TRUE,1,""))</f>
        <v/>
      </c>
      <c r="G2690" s="9" t="str">
        <f>IF(Search!$F$4="","",IF(Inventory!$AJ2690&lt;Search!$F$4,"",1))</f>
        <v/>
      </c>
      <c r="H2690" s="9" t="str">
        <f>IF(Search!$F$5="","",IF(Inventory!$AJ2690&gt;Search!$F$5,"",1))</f>
        <v/>
      </c>
      <c r="I2690" s="9" t="str">
        <f>IF(Search!$F$7="","",IF(Search!$F$8="",IF(ISNUMBER(SEARCH(Search!$F$7,$AL2690))=TRUE,1,""),""))</f>
        <v/>
      </c>
      <c r="J2690" s="9" t="str">
        <f>IF($AL2690=Search!$F$8,1,"")</f>
        <v/>
      </c>
      <c r="K2690" s="9" t="str">
        <f>IF(Search!$I$4="","",IF(COUNTA($AS2690)=1,IF(Search!$I$4="N","N",1),""))</f>
        <v/>
      </c>
      <c r="L2690" s="9" t="str">
        <f>IF(Search!$I$5="","",IF($AS2690="RC",1,""))</f>
        <v/>
      </c>
      <c r="M2690" s="9" t="str">
        <f>IF(Search!$I$6="","",IF($AS2690="RCP",1,""))</f>
        <v/>
      </c>
      <c r="N2690" s="9" t="str">
        <f>IF(Search!$I$8="","",IF(COUNTA($AT2690)=1,IF(Search!$I$8="N","N",1),""))</f>
        <v/>
      </c>
      <c r="O2690" s="9" t="str">
        <f>IF(Search!$L$4="","",IF(COUNTA($AU2690)=1,IF(Search!$L$4="N","N",1),""))</f>
        <v/>
      </c>
      <c r="P2690" s="9" t="str">
        <f>IF(Search!$L$5="","",IF(ISNUMBER(SEARCH("Jersey",$AU2690))=TRUE,IF(Search!$L$5="N","N",1),""))</f>
        <v/>
      </c>
      <c r="Q2690" s="9" t="str">
        <f>IF(Search!$L$6="","",IF(ISNUMBER(SEARCH("Patch",$AU2690))=TRUE,IF(Search!$L$6="N","N",1),""))</f>
        <v/>
      </c>
      <c r="R2690" s="9" t="str">
        <f>IF(Search!$L$7="","",IF(ISNUMBER(SEARCH("Shield",$AU2690))=TRUE,IF(Search!$L$7="N","N",1),""))</f>
        <v/>
      </c>
      <c r="S2690" s="9" t="str">
        <f>IF(Search!$L$8="","",IF(ISNUMBER(SEARCH("Stick",$AU2690))=TRUE,IF(Search!$L$8="N","N",1),""))</f>
        <v/>
      </c>
      <c r="T2690" s="9" t="str">
        <f>IF(Search!$O$4="","",IF(COUNTA($AW2690)=1,IF(Search!$O$4="N","N",1),""))</f>
        <v/>
      </c>
      <c r="U2690" s="9" t="str">
        <f>IF(Search!$O$5="","",IF($AW2690="","",IF($AW2690&lt;Search!$O$5,"",1)))</f>
        <v/>
      </c>
      <c r="V2690" s="9" t="str">
        <f>IF(Search!$O$6="","",IF($AW2690="","",IF($AW2690&gt;Search!$O$6,"",1)))</f>
        <v/>
      </c>
      <c r="W2690" s="9" t="str">
        <f>IF(Search!$U$4="","",IF($AX2690="","",1))</f>
        <v/>
      </c>
      <c r="X2690" s="9" t="str">
        <f>IF(Search!$U$5="","",IF(ISNUMBER(SEARCH(Search!$U$5,$AX2690))=TRUE,IF(Search!$U$5="N","N",1),""))</f>
        <v/>
      </c>
      <c r="Y2690" s="9" t="str">
        <f>IF(Search!$U$6="","",IF($AY2690&lt;Search!$U$6,"",1))</f>
        <v/>
      </c>
      <c r="Z2690" s="9" t="str">
        <f>IF(Search!$R$4="","",IF(Inventory!$BA2690&lt;Search!$R$4,"",1))</f>
        <v/>
      </c>
      <c r="AA2690" s="9" t="str">
        <f>IF(Search!$R$5="","",IF($BA2690&gt;Search!$R$5,"",1))</f>
        <v/>
      </c>
      <c r="AB2690" s="9" t="str">
        <f>IF(Search!$R$6="","",IF($BB2690&lt;Search!$R$6,"",1))</f>
        <v/>
      </c>
      <c r="AC2690" s="9" t="str">
        <f>IF(Search!$R$7="","",IF($BB2690&lt;Search!$R$7,"",1))</f>
        <v/>
      </c>
      <c r="AD2690" s="45">
        <f>IF(COUNTIF($A2690:$AC2690,"n")&gt;0,"",IF(SUM($A2690:$AC2690)=COUNTA(Search!$C$4:$C$8,Search!$F$4:$F$8,Search!$I$4:$I$6,Search!$I$8,Search!$L$4:$L$8,Search!$O$4:$O$8,Search!$R$4:$R$7,Search!$U$4:$U$7)-COUNTIF(Search!$C$4:$U$7,"n"),1+LARGE($AD$1:AD2689,1),""))</f>
        <v>407</v>
      </c>
      <c r="AE2690" s="45">
        <f t="shared" si="130"/>
        <v>1101</v>
      </c>
      <c r="AF2690" s="45">
        <f>IF(AD2690="","",COUNTIF($AE$1:$AE2689,$AE2690)+RANK($AE2690,$AE$2:$AE$10540,1))</f>
        <v>191</v>
      </c>
      <c r="AG2690" s="45">
        <f t="shared" si="131"/>
        <v>165</v>
      </c>
      <c r="AH2690" s="45">
        <f>IF($AD2690="","",COUNTIF($AG$1:$AG2689,$AG2690)+RANK($AG2690,$AG$1:$AG$10539,0))</f>
        <v>112</v>
      </c>
      <c r="AI2690" s="10" t="str">
        <f t="shared" si="132"/>
        <v>2015-16 Upper Deck One Timers #1TJS Jason Spezza DAL    /   $2.5</v>
      </c>
      <c r="AJ2690" s="11">
        <v>2015</v>
      </c>
      <c r="AK2690" s="17">
        <v>16</v>
      </c>
      <c r="AL2690" s="12" t="s">
        <v>2646</v>
      </c>
      <c r="AM2690" s="10" t="s">
        <v>2649</v>
      </c>
      <c r="AN2690" s="15" t="s">
        <v>1174</v>
      </c>
      <c r="AO2690" s="14" t="s">
        <v>1949</v>
      </c>
      <c r="AP2690" s="14" t="s">
        <v>1902</v>
      </c>
      <c r="AQ2690" s="14"/>
      <c r="AR2690" s="14"/>
      <c r="AS2690" s="9"/>
      <c r="AT2690" s="9"/>
      <c r="AU2690" s="9"/>
      <c r="AV2690" s="43"/>
      <c r="AW2690" s="13"/>
      <c r="AX2690" s="9"/>
      <c r="AY2690" s="9"/>
      <c r="AZ2690" s="9"/>
      <c r="BA2690" s="33">
        <v>2.5</v>
      </c>
      <c r="BB2690" s="33"/>
      <c r="BC2690" s="36"/>
      <c r="BD2690" s="12" t="s">
        <v>2511</v>
      </c>
    </row>
    <row r="2691" spans="1:56" s="12" customFormat="1" x14ac:dyDescent="0.2">
      <c r="A2691" s="9">
        <f>IF(Search!$C$5="","",IF(COUNTA(Inventory!$AP2691)=1,1,""))</f>
        <v>1</v>
      </c>
      <c r="B2691" s="9" t="str">
        <f>IF(Search!$C$4="","",IF(ISNUMBER(SEARCH(Search!$C$4,$AR2691))=TRUE,1,""))</f>
        <v/>
      </c>
      <c r="C2691" s="9" t="str">
        <f>IF(Search!$C$6="x",IF(COUNTA($AQ2691)=1,1,"N"),IF(COUNTA($AQ2691)=1,"N",""))</f>
        <v/>
      </c>
      <c r="D2691" s="9" t="str">
        <f>IF(Search!$O$8="","",IF(ISNUMBER(SEARCH(Search!$O$8,$BD2691))=TRUE,1,""))</f>
        <v/>
      </c>
      <c r="E2691" s="9" t="str">
        <f>IF(Search!$C$7="","",IF(ISNUMBER(SEARCH(Search!$C$7,$AN2691))=TRUE,1,""))</f>
        <v/>
      </c>
      <c r="F2691" s="9" t="str">
        <f>IF(Search!$C$8="","",IF(ISNUMBER(SEARCH(Search!$C$8,$AO2691))=TRUE,1,""))</f>
        <v/>
      </c>
      <c r="G2691" s="9" t="str">
        <f>IF(Search!$F$4="","",IF(Inventory!$AJ2691&lt;Search!$F$4,"",1))</f>
        <v/>
      </c>
      <c r="H2691" s="9" t="str">
        <f>IF(Search!$F$5="","",IF(Inventory!$AJ2691&gt;Search!$F$5,"",1))</f>
        <v/>
      </c>
      <c r="I2691" s="9" t="str">
        <f>IF(Search!$F$7="","",IF(Search!$F$8="",IF(ISNUMBER(SEARCH(Search!$F$7,$AL2691))=TRUE,1,""),""))</f>
        <v/>
      </c>
      <c r="J2691" s="9" t="str">
        <f>IF($AL2691=Search!$F$8,1,"")</f>
        <v/>
      </c>
      <c r="K2691" s="9" t="str">
        <f>IF(Search!$I$4="","",IF(COUNTA($AS2691)=1,IF(Search!$I$4="N","N",1),""))</f>
        <v/>
      </c>
      <c r="L2691" s="9" t="str">
        <f>IF(Search!$I$5="","",IF($AS2691="RC",1,""))</f>
        <v/>
      </c>
      <c r="M2691" s="9" t="str">
        <f>IF(Search!$I$6="","",IF($AS2691="RCP",1,""))</f>
        <v/>
      </c>
      <c r="N2691" s="9" t="str">
        <f>IF(Search!$I$8="","",IF(COUNTA($AT2691)=1,IF(Search!$I$8="N","N",1),""))</f>
        <v/>
      </c>
      <c r="O2691" s="9" t="str">
        <f>IF(Search!$L$4="","",IF(COUNTA($AU2691)=1,IF(Search!$L$4="N","N",1),""))</f>
        <v/>
      </c>
      <c r="P2691" s="9" t="str">
        <f>IF(Search!$L$5="","",IF(ISNUMBER(SEARCH("Jersey",$AU2691))=TRUE,IF(Search!$L$5="N","N",1),""))</f>
        <v/>
      </c>
      <c r="Q2691" s="9" t="str">
        <f>IF(Search!$L$6="","",IF(ISNUMBER(SEARCH("Patch",$AU2691))=TRUE,IF(Search!$L$6="N","N",1),""))</f>
        <v/>
      </c>
      <c r="R2691" s="9" t="str">
        <f>IF(Search!$L$7="","",IF(ISNUMBER(SEARCH("Shield",$AU2691))=TRUE,IF(Search!$L$7="N","N",1),""))</f>
        <v/>
      </c>
      <c r="S2691" s="9" t="str">
        <f>IF(Search!$L$8="","",IF(ISNUMBER(SEARCH("Stick",$AU2691))=TRUE,IF(Search!$L$8="N","N",1),""))</f>
        <v/>
      </c>
      <c r="T2691" s="9" t="str">
        <f>IF(Search!$O$4="","",IF(COUNTA($AW2691)=1,IF(Search!$O$4="N","N",1),""))</f>
        <v/>
      </c>
      <c r="U2691" s="9" t="str">
        <f>IF(Search!$O$5="","",IF($AW2691="","",IF($AW2691&lt;Search!$O$5,"",1)))</f>
        <v/>
      </c>
      <c r="V2691" s="9" t="str">
        <f>IF(Search!$O$6="","",IF($AW2691="","",IF($AW2691&gt;Search!$O$6,"",1)))</f>
        <v/>
      </c>
      <c r="W2691" s="9" t="str">
        <f>IF(Search!$U$4="","",IF($AX2691="","",1))</f>
        <v/>
      </c>
      <c r="X2691" s="9" t="str">
        <f>IF(Search!$U$5="","",IF(ISNUMBER(SEARCH(Search!$U$5,$AX2691))=TRUE,IF(Search!$U$5="N","N",1),""))</f>
        <v/>
      </c>
      <c r="Y2691" s="9" t="str">
        <f>IF(Search!$U$6="","",IF($AY2691&lt;Search!$U$6,"",1))</f>
        <v/>
      </c>
      <c r="Z2691" s="9" t="str">
        <f>IF(Search!$R$4="","",IF(Inventory!$BA2691&lt;Search!$R$4,"",1))</f>
        <v/>
      </c>
      <c r="AA2691" s="9" t="str">
        <f>IF(Search!$R$5="","",IF($BA2691&gt;Search!$R$5,"",1))</f>
        <v/>
      </c>
      <c r="AB2691" s="9" t="str">
        <f>IF(Search!$R$6="","",IF($BB2691&lt;Search!$R$6,"",1))</f>
        <v/>
      </c>
      <c r="AC2691" s="9" t="str">
        <f>IF(Search!$R$7="","",IF($BB2691&lt;Search!$R$7,"",1))</f>
        <v/>
      </c>
      <c r="AD2691" s="45">
        <f>IF(COUNTIF($A2691:$AC2691,"n")&gt;0,"",IF(SUM($A2691:$AC2691)=COUNTA(Search!$C$4:$C$8,Search!$F$4:$F$8,Search!$I$4:$I$6,Search!$I$8,Search!$L$4:$L$8,Search!$O$4:$O$8,Search!$R$4:$R$7,Search!$U$4:$U$7)-COUNTIF(Search!$C$4:$U$7,"n"),1+LARGE($AD$1:AD2690,1),""))</f>
        <v>408</v>
      </c>
      <c r="AE2691" s="45">
        <f t="shared" si="130"/>
        <v>1240</v>
      </c>
      <c r="AF2691" s="45">
        <f>IF(AD2691="","",COUNTIF($AE$1:$AE2690,$AE2691)+RANK($AE2691,$AE$2:$AE$10540,1))</f>
        <v>210</v>
      </c>
      <c r="AG2691" s="45">
        <f t="shared" si="131"/>
        <v>391</v>
      </c>
      <c r="AH2691" s="45">
        <f>IF($AD2691="","",COUNTIF($AG$1:$AG2690,$AG2691)+RANK($AG2691,$AG$1:$AG$10539,0))</f>
        <v>56</v>
      </c>
      <c r="AI2691" s="10" t="str">
        <f t="shared" si="132"/>
        <v>2015-16 Upper Deck One Timers #1TJT John Tavares NYI    /   $5</v>
      </c>
      <c r="AJ2691" s="11">
        <v>2015</v>
      </c>
      <c r="AK2691" s="17">
        <v>16</v>
      </c>
      <c r="AL2691" s="12" t="s">
        <v>2646</v>
      </c>
      <c r="AM2691" s="10" t="s">
        <v>2650</v>
      </c>
      <c r="AN2691" s="15" t="s">
        <v>26</v>
      </c>
      <c r="AO2691" s="14" t="s">
        <v>1914</v>
      </c>
      <c r="AP2691" s="14" t="s">
        <v>1902</v>
      </c>
      <c r="AQ2691" s="14"/>
      <c r="AR2691" s="14"/>
      <c r="AS2691" s="9"/>
      <c r="AT2691" s="9"/>
      <c r="AU2691" s="9"/>
      <c r="AV2691" s="43"/>
      <c r="AW2691" s="13"/>
      <c r="AX2691" s="9"/>
      <c r="AY2691" s="9"/>
      <c r="AZ2691" s="9"/>
      <c r="BA2691" s="33">
        <v>5</v>
      </c>
      <c r="BB2691" s="33"/>
      <c r="BC2691" s="36"/>
      <c r="BD2691" s="12" t="s">
        <v>2511</v>
      </c>
    </row>
    <row r="2692" spans="1:56" s="12" customFormat="1" x14ac:dyDescent="0.2">
      <c r="A2692" s="9">
        <f>IF(Search!$C$5="","",IF(COUNTA(Inventory!$AP2692)=1,1,""))</f>
        <v>1</v>
      </c>
      <c r="B2692" s="9" t="str">
        <f>IF(Search!$C$4="","",IF(ISNUMBER(SEARCH(Search!$C$4,$AR2692))=TRUE,1,""))</f>
        <v/>
      </c>
      <c r="C2692" s="9" t="str">
        <f>IF(Search!$C$6="x",IF(COUNTA($AQ2692)=1,1,"N"),IF(COUNTA($AQ2692)=1,"N",""))</f>
        <v/>
      </c>
      <c r="D2692" s="9" t="str">
        <f>IF(Search!$O$8="","",IF(ISNUMBER(SEARCH(Search!$O$8,$BD2692))=TRUE,1,""))</f>
        <v/>
      </c>
      <c r="E2692" s="9" t="str">
        <f>IF(Search!$C$7="","",IF(ISNUMBER(SEARCH(Search!$C$7,$AN2692))=TRUE,1,""))</f>
        <v/>
      </c>
      <c r="F2692" s="9" t="str">
        <f>IF(Search!$C$8="","",IF(ISNUMBER(SEARCH(Search!$C$8,$AO2692))=TRUE,1,""))</f>
        <v/>
      </c>
      <c r="G2692" s="9" t="str">
        <f>IF(Search!$F$4="","",IF(Inventory!$AJ2692&lt;Search!$F$4,"",1))</f>
        <v/>
      </c>
      <c r="H2692" s="9" t="str">
        <f>IF(Search!$F$5="","",IF(Inventory!$AJ2692&gt;Search!$F$5,"",1))</f>
        <v/>
      </c>
      <c r="I2692" s="9" t="str">
        <f>IF(Search!$F$7="","",IF(Search!$F$8="",IF(ISNUMBER(SEARCH(Search!$F$7,$AL2692))=TRUE,1,""),""))</f>
        <v/>
      </c>
      <c r="J2692" s="9" t="str">
        <f>IF($AL2692=Search!$F$8,1,"")</f>
        <v/>
      </c>
      <c r="K2692" s="9" t="str">
        <f>IF(Search!$I$4="","",IF(COUNTA($AS2692)=1,IF(Search!$I$4="N","N",1),""))</f>
        <v/>
      </c>
      <c r="L2692" s="9" t="str">
        <f>IF(Search!$I$5="","",IF($AS2692="RC",1,""))</f>
        <v/>
      </c>
      <c r="M2692" s="9" t="str">
        <f>IF(Search!$I$6="","",IF($AS2692="RCP",1,""))</f>
        <v/>
      </c>
      <c r="N2692" s="9" t="str">
        <f>IF(Search!$I$8="","",IF(COUNTA($AT2692)=1,IF(Search!$I$8="N","N",1),""))</f>
        <v/>
      </c>
      <c r="O2692" s="9" t="str">
        <f>IF(Search!$L$4="","",IF(COUNTA($AU2692)=1,IF(Search!$L$4="N","N",1),""))</f>
        <v/>
      </c>
      <c r="P2692" s="9" t="str">
        <f>IF(Search!$L$5="","",IF(ISNUMBER(SEARCH("Jersey",$AU2692))=TRUE,IF(Search!$L$5="N","N",1),""))</f>
        <v/>
      </c>
      <c r="Q2692" s="9" t="str">
        <f>IF(Search!$L$6="","",IF(ISNUMBER(SEARCH("Patch",$AU2692))=TRUE,IF(Search!$L$6="N","N",1),""))</f>
        <v/>
      </c>
      <c r="R2692" s="9" t="str">
        <f>IF(Search!$L$7="","",IF(ISNUMBER(SEARCH("Shield",$AU2692))=TRUE,IF(Search!$L$7="N","N",1),""))</f>
        <v/>
      </c>
      <c r="S2692" s="9" t="str">
        <f>IF(Search!$L$8="","",IF(ISNUMBER(SEARCH("Stick",$AU2692))=TRUE,IF(Search!$L$8="N","N",1),""))</f>
        <v/>
      </c>
      <c r="T2692" s="9" t="str">
        <f>IF(Search!$O$4="","",IF(COUNTA($AW2692)=1,IF(Search!$O$4="N","N",1),""))</f>
        <v/>
      </c>
      <c r="U2692" s="9" t="str">
        <f>IF(Search!$O$5="","",IF($AW2692="","",IF($AW2692&lt;Search!$O$5,"",1)))</f>
        <v/>
      </c>
      <c r="V2692" s="9" t="str">
        <f>IF(Search!$O$6="","",IF($AW2692="","",IF($AW2692&gt;Search!$O$6,"",1)))</f>
        <v/>
      </c>
      <c r="W2692" s="9" t="str">
        <f>IF(Search!$U$4="","",IF($AX2692="","",1))</f>
        <v/>
      </c>
      <c r="X2692" s="9" t="str">
        <f>IF(Search!$U$5="","",IF(ISNUMBER(SEARCH(Search!$U$5,$AX2692))=TRUE,IF(Search!$U$5="N","N",1),""))</f>
        <v/>
      </c>
      <c r="Y2692" s="9" t="str">
        <f>IF(Search!$U$6="","",IF($AY2692&lt;Search!$U$6,"",1))</f>
        <v/>
      </c>
      <c r="Z2692" s="9" t="str">
        <f>IF(Search!$R$4="","",IF(Inventory!$BA2692&lt;Search!$R$4,"",1))</f>
        <v/>
      </c>
      <c r="AA2692" s="9" t="str">
        <f>IF(Search!$R$5="","",IF($BA2692&gt;Search!$R$5,"",1))</f>
        <v/>
      </c>
      <c r="AB2692" s="9" t="str">
        <f>IF(Search!$R$6="","",IF($BB2692&lt;Search!$R$6,"",1))</f>
        <v/>
      </c>
      <c r="AC2692" s="9" t="str">
        <f>IF(Search!$R$7="","",IF($BB2692&lt;Search!$R$7,"",1))</f>
        <v/>
      </c>
      <c r="AD2692" s="45">
        <f>IF(COUNTIF($A2692:$AC2692,"n")&gt;0,"",IF(SUM($A2692:$AC2692)=COUNTA(Search!$C$4:$C$8,Search!$F$4:$F$8,Search!$I$4:$I$6,Search!$I$8,Search!$L$4:$L$8,Search!$O$4:$O$8,Search!$R$4:$R$7,Search!$U$4:$U$7)-COUNTIF(Search!$C$4:$U$7,"n"),1+LARGE($AD$1:AD2691,1),""))</f>
        <v>409</v>
      </c>
      <c r="AE2692" s="45">
        <f t="shared" ref="AE2692:AE2755" si="133">IF(AD2692="","",COUNTIF($AN$2:$AN$10540,"&lt;="&amp;AN2692))</f>
        <v>2357</v>
      </c>
      <c r="AF2692" s="45">
        <f>IF(AD2692="","",COUNTIF($AE$1:$AE2691,$AE2692)+RANK($AE2692,$AE$2:$AE$10540,1))</f>
        <v>439</v>
      </c>
      <c r="AG2692" s="45">
        <f t="shared" ref="AG2692:AG2755" si="134">IF($AD2692="","",COUNTIF($BA$2:$BA$10540,"&lt;="&amp;$BA2692))</f>
        <v>630</v>
      </c>
      <c r="AH2692" s="45">
        <f>IF($AD2692="","",COUNTIF($AG$1:$AG2691,$AG2692)+RANK($AG2692,$AG$1:$AG$10539,0))</f>
        <v>28</v>
      </c>
      <c r="AI2692" s="10" t="str">
        <f t="shared" si="132"/>
        <v>2015-16 Upper Deck One Timers #1TSC Sidney Crosby PIT    /   $10</v>
      </c>
      <c r="AJ2692" s="11">
        <v>2015</v>
      </c>
      <c r="AK2692" s="17">
        <v>16</v>
      </c>
      <c r="AL2692" s="12" t="s">
        <v>2646</v>
      </c>
      <c r="AM2692" s="10" t="s">
        <v>2651</v>
      </c>
      <c r="AN2692" s="15" t="s">
        <v>596</v>
      </c>
      <c r="AO2692" s="14" t="s">
        <v>1916</v>
      </c>
      <c r="AP2692" s="14" t="s">
        <v>1902</v>
      </c>
      <c r="AQ2692" s="14"/>
      <c r="AR2692" s="14"/>
      <c r="AS2692" s="9"/>
      <c r="AT2692" s="9"/>
      <c r="AU2692" s="9"/>
      <c r="AV2692" s="43"/>
      <c r="AW2692" s="13"/>
      <c r="AX2692" s="9"/>
      <c r="AY2692" s="9"/>
      <c r="AZ2692" s="9"/>
      <c r="BA2692" s="33">
        <v>10</v>
      </c>
      <c r="BB2692" s="33"/>
      <c r="BC2692" s="36"/>
      <c r="BD2692" s="12" t="s">
        <v>2511</v>
      </c>
    </row>
    <row r="2693" spans="1:56" s="12" customFormat="1" x14ac:dyDescent="0.2">
      <c r="A2693" s="9">
        <f>IF(Search!$C$5="","",IF(COUNTA(Inventory!$AP2693)=1,1,""))</f>
        <v>1</v>
      </c>
      <c r="B2693" s="9" t="str">
        <f>IF(Search!$C$4="","",IF(ISNUMBER(SEARCH(Search!$C$4,$AR2693))=TRUE,1,""))</f>
        <v/>
      </c>
      <c r="C2693" s="9" t="str">
        <f>IF(Search!$C$6="x",IF(COUNTA($AQ2693)=1,1,"N"),IF(COUNTA($AQ2693)=1,"N",""))</f>
        <v/>
      </c>
      <c r="D2693" s="9" t="str">
        <f>IF(Search!$O$8="","",IF(ISNUMBER(SEARCH(Search!$O$8,$BD2693))=TRUE,1,""))</f>
        <v/>
      </c>
      <c r="E2693" s="9" t="str">
        <f>IF(Search!$C$7="","",IF(ISNUMBER(SEARCH(Search!$C$7,$AN2693))=TRUE,1,""))</f>
        <v/>
      </c>
      <c r="F2693" s="9" t="str">
        <f>IF(Search!$C$8="","",IF(ISNUMBER(SEARCH(Search!$C$8,$AO2693))=TRUE,1,""))</f>
        <v/>
      </c>
      <c r="G2693" s="9" t="str">
        <f>IF(Search!$F$4="","",IF(Inventory!$AJ2693&lt;Search!$F$4,"",1))</f>
        <v/>
      </c>
      <c r="H2693" s="9" t="str">
        <f>IF(Search!$F$5="","",IF(Inventory!$AJ2693&gt;Search!$F$5,"",1))</f>
        <v/>
      </c>
      <c r="I2693" s="9" t="str">
        <f>IF(Search!$F$7="","",IF(Search!$F$8="",IF(ISNUMBER(SEARCH(Search!$F$7,$AL2693))=TRUE,1,""),""))</f>
        <v/>
      </c>
      <c r="J2693" s="9" t="str">
        <f>IF($AL2693=Search!$F$8,1,"")</f>
        <v/>
      </c>
      <c r="K2693" s="9" t="str">
        <f>IF(Search!$I$4="","",IF(COUNTA($AS2693)=1,IF(Search!$I$4="N","N",1),""))</f>
        <v/>
      </c>
      <c r="L2693" s="9" t="str">
        <f>IF(Search!$I$5="","",IF($AS2693="RC",1,""))</f>
        <v/>
      </c>
      <c r="M2693" s="9" t="str">
        <f>IF(Search!$I$6="","",IF($AS2693="RCP",1,""))</f>
        <v/>
      </c>
      <c r="N2693" s="9" t="str">
        <f>IF(Search!$I$8="","",IF(COUNTA($AT2693)=1,IF(Search!$I$8="N","N",1),""))</f>
        <v/>
      </c>
      <c r="O2693" s="9" t="str">
        <f>IF(Search!$L$4="","",IF(COUNTA($AU2693)=1,IF(Search!$L$4="N","N",1),""))</f>
        <v/>
      </c>
      <c r="P2693" s="9" t="str">
        <f>IF(Search!$L$5="","",IF(ISNUMBER(SEARCH("Jersey",$AU2693))=TRUE,IF(Search!$L$5="N","N",1),""))</f>
        <v/>
      </c>
      <c r="Q2693" s="9" t="str">
        <f>IF(Search!$L$6="","",IF(ISNUMBER(SEARCH("Patch",$AU2693))=TRUE,IF(Search!$L$6="N","N",1),""))</f>
        <v/>
      </c>
      <c r="R2693" s="9" t="str">
        <f>IF(Search!$L$7="","",IF(ISNUMBER(SEARCH("Shield",$AU2693))=TRUE,IF(Search!$L$7="N","N",1),""))</f>
        <v/>
      </c>
      <c r="S2693" s="9" t="str">
        <f>IF(Search!$L$8="","",IF(ISNUMBER(SEARCH("Stick",$AU2693))=TRUE,IF(Search!$L$8="N","N",1),""))</f>
        <v/>
      </c>
      <c r="T2693" s="9" t="str">
        <f>IF(Search!$O$4="","",IF(COUNTA($AW2693)=1,IF(Search!$O$4="N","N",1),""))</f>
        <v/>
      </c>
      <c r="U2693" s="9" t="str">
        <f>IF(Search!$O$5="","",IF($AW2693="","",IF($AW2693&lt;Search!$O$5,"",1)))</f>
        <v/>
      </c>
      <c r="V2693" s="9" t="str">
        <f>IF(Search!$O$6="","",IF($AW2693="","",IF($AW2693&gt;Search!$O$6,"",1)))</f>
        <v/>
      </c>
      <c r="W2693" s="9" t="str">
        <f>IF(Search!$U$4="","",IF($AX2693="","",1))</f>
        <v/>
      </c>
      <c r="X2693" s="9" t="str">
        <f>IF(Search!$U$5="","",IF(ISNUMBER(SEARCH(Search!$U$5,$AX2693))=TRUE,IF(Search!$U$5="N","N",1),""))</f>
        <v/>
      </c>
      <c r="Y2693" s="9" t="str">
        <f>IF(Search!$U$6="","",IF($AY2693&lt;Search!$U$6,"",1))</f>
        <v/>
      </c>
      <c r="Z2693" s="9" t="str">
        <f>IF(Search!$R$4="","",IF(Inventory!$BA2693&lt;Search!$R$4,"",1))</f>
        <v/>
      </c>
      <c r="AA2693" s="9" t="str">
        <f>IF(Search!$R$5="","",IF($BA2693&gt;Search!$R$5,"",1))</f>
        <v/>
      </c>
      <c r="AB2693" s="9" t="str">
        <f>IF(Search!$R$6="","",IF($BB2693&lt;Search!$R$6,"",1))</f>
        <v/>
      </c>
      <c r="AC2693" s="9" t="str">
        <f>IF(Search!$R$7="","",IF($BB2693&lt;Search!$R$7,"",1))</f>
        <v/>
      </c>
      <c r="AD2693" s="45">
        <f>IF(COUNTIF($A2693:$AC2693,"n")&gt;0,"",IF(SUM($A2693:$AC2693)=COUNTA(Search!$C$4:$C$8,Search!$F$4:$F$8,Search!$I$4:$I$6,Search!$I$8,Search!$L$4:$L$8,Search!$O$4:$O$8,Search!$R$4:$R$7,Search!$U$4:$U$7)-COUNTIF(Search!$C$4:$U$7,"n"),1+LARGE($AD$1:AD2692,1),""))</f>
        <v>410</v>
      </c>
      <c r="AE2693" s="45">
        <f t="shared" si="133"/>
        <v>64</v>
      </c>
      <c r="AF2693" s="45">
        <f>IF(AD2693="","",COUNTIF($AE$1:$AE2692,$AE2693)+RANK($AE2693,$AE$2:$AE$10540,1))</f>
        <v>9</v>
      </c>
      <c r="AG2693" s="45">
        <f t="shared" si="134"/>
        <v>0</v>
      </c>
      <c r="AH2693" s="45">
        <f>IF($AD2693="","",COUNTIF($AG$1:$AG2692,$AG2693)+RANK($AG2693,$AG$1:$AG$10539,0))</f>
        <v>480</v>
      </c>
      <c r="AI2693" s="10" t="str">
        <f t="shared" si="132"/>
        <v>2015-16 Upper Deck Portraits #1 Alexander Ovechkin WAS    /   $</v>
      </c>
      <c r="AJ2693" s="11">
        <v>2015</v>
      </c>
      <c r="AK2693" s="17">
        <v>16</v>
      </c>
      <c r="AL2693" s="12" t="s">
        <v>2630</v>
      </c>
      <c r="AM2693" s="10">
        <v>1</v>
      </c>
      <c r="AN2693" s="15" t="s">
        <v>1555</v>
      </c>
      <c r="AO2693" s="14" t="s">
        <v>1946</v>
      </c>
      <c r="AP2693" s="14" t="s">
        <v>1902</v>
      </c>
      <c r="AQ2693" s="14"/>
      <c r="AR2693" s="14"/>
      <c r="AS2693" s="9"/>
      <c r="AT2693" s="9"/>
      <c r="AU2693" s="9"/>
      <c r="AV2693" s="13"/>
      <c r="AW2693" s="13"/>
      <c r="AX2693" s="9"/>
      <c r="AY2693" s="9"/>
      <c r="AZ2693" s="9"/>
      <c r="BA2693" s="33"/>
      <c r="BB2693" s="33"/>
      <c r="BC2693" s="36"/>
      <c r="BD2693" s="12" t="s">
        <v>1772</v>
      </c>
    </row>
    <row r="2694" spans="1:56" s="12" customFormat="1" x14ac:dyDescent="0.2">
      <c r="A2694" s="9">
        <f>IF(Search!$C$5="","",IF(COUNTA(Inventory!$AP2694)=1,1,""))</f>
        <v>1</v>
      </c>
      <c r="B2694" s="9" t="str">
        <f>IF(Search!$C$4="","",IF(ISNUMBER(SEARCH(Search!$C$4,$AR2694))=TRUE,1,""))</f>
        <v/>
      </c>
      <c r="C2694" s="9" t="str">
        <f>IF(Search!$C$6="x",IF(COUNTA($AQ2694)=1,1,"N"),IF(COUNTA($AQ2694)=1,"N",""))</f>
        <v/>
      </c>
      <c r="D2694" s="9" t="str">
        <f>IF(Search!$O$8="","",IF(ISNUMBER(SEARCH(Search!$O$8,$BD2694))=TRUE,1,""))</f>
        <v/>
      </c>
      <c r="E2694" s="9" t="str">
        <f>IF(Search!$C$7="","",IF(ISNUMBER(SEARCH(Search!$C$7,$AN2694))=TRUE,1,""))</f>
        <v/>
      </c>
      <c r="F2694" s="9" t="str">
        <f>IF(Search!$C$8="","",IF(ISNUMBER(SEARCH(Search!$C$8,$AO2694))=TRUE,1,""))</f>
        <v/>
      </c>
      <c r="G2694" s="9" t="str">
        <f>IF(Search!$F$4="","",IF(Inventory!$AJ2694&lt;Search!$F$4,"",1))</f>
        <v/>
      </c>
      <c r="H2694" s="9" t="str">
        <f>IF(Search!$F$5="","",IF(Inventory!$AJ2694&gt;Search!$F$5,"",1))</f>
        <v/>
      </c>
      <c r="I2694" s="9" t="str">
        <f>IF(Search!$F$7="","",IF(Search!$F$8="",IF(ISNUMBER(SEARCH(Search!$F$7,$AL2694))=TRUE,1,""),""))</f>
        <v/>
      </c>
      <c r="J2694" s="9" t="str">
        <f>IF($AL2694=Search!$F$8,1,"")</f>
        <v/>
      </c>
      <c r="K2694" s="9" t="str">
        <f>IF(Search!$I$4="","",IF(COUNTA($AS2694)=1,IF(Search!$I$4="N","N",1),""))</f>
        <v/>
      </c>
      <c r="L2694" s="9" t="str">
        <f>IF(Search!$I$5="","",IF($AS2694="RC",1,""))</f>
        <v/>
      </c>
      <c r="M2694" s="9" t="str">
        <f>IF(Search!$I$6="","",IF($AS2694="RCP",1,""))</f>
        <v/>
      </c>
      <c r="N2694" s="9" t="str">
        <f>IF(Search!$I$8="","",IF(COUNTA($AT2694)=1,IF(Search!$I$8="N","N",1),""))</f>
        <v/>
      </c>
      <c r="O2694" s="9" t="str">
        <f>IF(Search!$L$4="","",IF(COUNTA($AU2694)=1,IF(Search!$L$4="N","N",1),""))</f>
        <v/>
      </c>
      <c r="P2694" s="9" t="str">
        <f>IF(Search!$L$5="","",IF(ISNUMBER(SEARCH("Jersey",$AU2694))=TRUE,IF(Search!$L$5="N","N",1),""))</f>
        <v/>
      </c>
      <c r="Q2694" s="9" t="str">
        <f>IF(Search!$L$6="","",IF(ISNUMBER(SEARCH("Patch",$AU2694))=TRUE,IF(Search!$L$6="N","N",1),""))</f>
        <v/>
      </c>
      <c r="R2694" s="9" t="str">
        <f>IF(Search!$L$7="","",IF(ISNUMBER(SEARCH("Shield",$AU2694))=TRUE,IF(Search!$L$7="N","N",1),""))</f>
        <v/>
      </c>
      <c r="S2694" s="9" t="str">
        <f>IF(Search!$L$8="","",IF(ISNUMBER(SEARCH("Stick",$AU2694))=TRUE,IF(Search!$L$8="N","N",1),""))</f>
        <v/>
      </c>
      <c r="T2694" s="9" t="str">
        <f>IF(Search!$O$4="","",IF(COUNTA($AW2694)=1,IF(Search!$O$4="N","N",1),""))</f>
        <v/>
      </c>
      <c r="U2694" s="9" t="str">
        <f>IF(Search!$O$5="","",IF($AW2694="","",IF($AW2694&lt;Search!$O$5,"",1)))</f>
        <v/>
      </c>
      <c r="V2694" s="9" t="str">
        <f>IF(Search!$O$6="","",IF($AW2694="","",IF($AW2694&gt;Search!$O$6,"",1)))</f>
        <v/>
      </c>
      <c r="W2694" s="9" t="str">
        <f>IF(Search!$U$4="","",IF($AX2694="","",1))</f>
        <v/>
      </c>
      <c r="X2694" s="9" t="str">
        <f>IF(Search!$U$5="","",IF(ISNUMBER(SEARCH(Search!$U$5,$AX2694))=TRUE,IF(Search!$U$5="N","N",1),""))</f>
        <v/>
      </c>
      <c r="Y2694" s="9" t="str">
        <f>IF(Search!$U$6="","",IF($AY2694&lt;Search!$U$6,"",1))</f>
        <v/>
      </c>
      <c r="Z2694" s="9" t="str">
        <f>IF(Search!$R$4="","",IF(Inventory!$BA2694&lt;Search!$R$4,"",1))</f>
        <v/>
      </c>
      <c r="AA2694" s="9" t="str">
        <f>IF(Search!$R$5="","",IF($BA2694&gt;Search!$R$5,"",1))</f>
        <v/>
      </c>
      <c r="AB2694" s="9" t="str">
        <f>IF(Search!$R$6="","",IF($BB2694&lt;Search!$R$6,"",1))</f>
        <v/>
      </c>
      <c r="AC2694" s="9" t="str">
        <f>IF(Search!$R$7="","",IF($BB2694&lt;Search!$R$7,"",1))</f>
        <v/>
      </c>
      <c r="AD2694" s="45">
        <f>IF(COUNTIF($A2694:$AC2694,"n")&gt;0,"",IF(SUM($A2694:$AC2694)=COUNTA(Search!$C$4:$C$8,Search!$F$4:$F$8,Search!$I$4:$I$6,Search!$I$8,Search!$L$4:$L$8,Search!$O$4:$O$8,Search!$R$4:$R$7,Search!$U$4:$U$7)-COUNTIF(Search!$C$4:$U$7,"n"),1+LARGE($AD$1:AD2693,1),""))</f>
        <v>411</v>
      </c>
      <c r="AE2694" s="45">
        <f t="shared" si="133"/>
        <v>462</v>
      </c>
      <c r="AF2694" s="45">
        <f>IF(AD2694="","",COUNTIF($AE$1:$AE2693,$AE2694)+RANK($AE2694,$AE$2:$AE$10540,1))</f>
        <v>94</v>
      </c>
      <c r="AG2694" s="45">
        <f t="shared" si="134"/>
        <v>0</v>
      </c>
      <c r="AH2694" s="45">
        <f>IF($AD2694="","",COUNTIF($AG$1:$AG2693,$AG2694)+RANK($AG2694,$AG$1:$AG$10539,0))</f>
        <v>481</v>
      </c>
      <c r="AI2694" s="10" t="str">
        <f t="shared" si="132"/>
        <v>2015-16 Upper Deck Portraits #6 Corey Crawford CHI    /   $</v>
      </c>
      <c r="AJ2694" s="11">
        <v>2015</v>
      </c>
      <c r="AK2694" s="17">
        <v>16</v>
      </c>
      <c r="AL2694" s="12" t="s">
        <v>2630</v>
      </c>
      <c r="AM2694" s="10">
        <v>6</v>
      </c>
      <c r="AN2694" s="15" t="s">
        <v>561</v>
      </c>
      <c r="AO2694" s="14" t="s">
        <v>1917</v>
      </c>
      <c r="AP2694" s="14" t="s">
        <v>1902</v>
      </c>
      <c r="AQ2694" s="14"/>
      <c r="AR2694" s="14"/>
      <c r="AS2694" s="9"/>
      <c r="AT2694" s="9"/>
      <c r="AU2694" s="9"/>
      <c r="AV2694" s="13"/>
      <c r="AW2694" s="13"/>
      <c r="AX2694" s="9"/>
      <c r="AY2694" s="9"/>
      <c r="AZ2694" s="9"/>
      <c r="BA2694" s="33"/>
      <c r="BB2694" s="33"/>
      <c r="BC2694" s="36"/>
      <c r="BD2694" s="12" t="s">
        <v>1772</v>
      </c>
    </row>
    <row r="2695" spans="1:56" s="12" customFormat="1" x14ac:dyDescent="0.2">
      <c r="A2695" s="9">
        <f>IF(Search!$C$5="","",IF(COUNTA(Inventory!$AP2695)=1,1,""))</f>
        <v>1</v>
      </c>
      <c r="B2695" s="9" t="str">
        <f>IF(Search!$C$4="","",IF(ISNUMBER(SEARCH(Search!$C$4,$AR2695))=TRUE,1,""))</f>
        <v/>
      </c>
      <c r="C2695" s="9" t="str">
        <f>IF(Search!$C$6="x",IF(COUNTA($AQ2695)=1,1,"N"),IF(COUNTA($AQ2695)=1,"N",""))</f>
        <v/>
      </c>
      <c r="D2695" s="9" t="str">
        <f>IF(Search!$O$8="","",IF(ISNUMBER(SEARCH(Search!$O$8,$BD2695))=TRUE,1,""))</f>
        <v/>
      </c>
      <c r="E2695" s="9" t="str">
        <f>IF(Search!$C$7="","",IF(ISNUMBER(SEARCH(Search!$C$7,$AN2695))=TRUE,1,""))</f>
        <v/>
      </c>
      <c r="F2695" s="9" t="str">
        <f>IF(Search!$C$8="","",IF(ISNUMBER(SEARCH(Search!$C$8,$AO2695))=TRUE,1,""))</f>
        <v/>
      </c>
      <c r="G2695" s="9" t="str">
        <f>IF(Search!$F$4="","",IF(Inventory!$AJ2695&lt;Search!$F$4,"",1))</f>
        <v/>
      </c>
      <c r="H2695" s="9" t="str">
        <f>IF(Search!$F$5="","",IF(Inventory!$AJ2695&gt;Search!$F$5,"",1))</f>
        <v/>
      </c>
      <c r="I2695" s="9" t="str">
        <f>IF(Search!$F$7="","",IF(Search!$F$8="",IF(ISNUMBER(SEARCH(Search!$F$7,$AL2695))=TRUE,1,""),""))</f>
        <v/>
      </c>
      <c r="J2695" s="9" t="str">
        <f>IF($AL2695=Search!$F$8,1,"")</f>
        <v/>
      </c>
      <c r="K2695" s="9" t="str">
        <f>IF(Search!$I$4="","",IF(COUNTA($AS2695)=1,IF(Search!$I$4="N","N",1),""))</f>
        <v/>
      </c>
      <c r="L2695" s="9" t="str">
        <f>IF(Search!$I$5="","",IF($AS2695="RC",1,""))</f>
        <v/>
      </c>
      <c r="M2695" s="9" t="str">
        <f>IF(Search!$I$6="","",IF($AS2695="RCP",1,""))</f>
        <v/>
      </c>
      <c r="N2695" s="9" t="str">
        <f>IF(Search!$I$8="","",IF(COUNTA($AT2695)=1,IF(Search!$I$8="N","N",1),""))</f>
        <v/>
      </c>
      <c r="O2695" s="9" t="str">
        <f>IF(Search!$L$4="","",IF(COUNTA($AU2695)=1,IF(Search!$L$4="N","N",1),""))</f>
        <v/>
      </c>
      <c r="P2695" s="9" t="str">
        <f>IF(Search!$L$5="","",IF(ISNUMBER(SEARCH("Jersey",$AU2695))=TRUE,IF(Search!$L$5="N","N",1),""))</f>
        <v/>
      </c>
      <c r="Q2695" s="9" t="str">
        <f>IF(Search!$L$6="","",IF(ISNUMBER(SEARCH("Patch",$AU2695))=TRUE,IF(Search!$L$6="N","N",1),""))</f>
        <v/>
      </c>
      <c r="R2695" s="9" t="str">
        <f>IF(Search!$L$7="","",IF(ISNUMBER(SEARCH("Shield",$AU2695))=TRUE,IF(Search!$L$7="N","N",1),""))</f>
        <v/>
      </c>
      <c r="S2695" s="9" t="str">
        <f>IF(Search!$L$8="","",IF(ISNUMBER(SEARCH("Stick",$AU2695))=TRUE,IF(Search!$L$8="N","N",1),""))</f>
        <v/>
      </c>
      <c r="T2695" s="9" t="str">
        <f>IF(Search!$O$4="","",IF(COUNTA($AW2695)=1,IF(Search!$O$4="N","N",1),""))</f>
        <v/>
      </c>
      <c r="U2695" s="9" t="str">
        <f>IF(Search!$O$5="","",IF($AW2695="","",IF($AW2695&lt;Search!$O$5,"",1)))</f>
        <v/>
      </c>
      <c r="V2695" s="9" t="str">
        <f>IF(Search!$O$6="","",IF($AW2695="","",IF($AW2695&gt;Search!$O$6,"",1)))</f>
        <v/>
      </c>
      <c r="W2695" s="9" t="str">
        <f>IF(Search!$U$4="","",IF($AX2695="","",1))</f>
        <v/>
      </c>
      <c r="X2695" s="9" t="str">
        <f>IF(Search!$U$5="","",IF(ISNUMBER(SEARCH(Search!$U$5,$AX2695))=TRUE,IF(Search!$U$5="N","N",1),""))</f>
        <v/>
      </c>
      <c r="Y2695" s="9" t="str">
        <f>IF(Search!$U$6="","",IF($AY2695&lt;Search!$U$6,"",1))</f>
        <v/>
      </c>
      <c r="Z2695" s="9" t="str">
        <f>IF(Search!$R$4="","",IF(Inventory!$BA2695&lt;Search!$R$4,"",1))</f>
        <v/>
      </c>
      <c r="AA2695" s="9" t="str">
        <f>IF(Search!$R$5="","",IF($BA2695&gt;Search!$R$5,"",1))</f>
        <v/>
      </c>
      <c r="AB2695" s="9" t="str">
        <f>IF(Search!$R$6="","",IF($BB2695&lt;Search!$R$6,"",1))</f>
        <v/>
      </c>
      <c r="AC2695" s="9" t="str">
        <f>IF(Search!$R$7="","",IF($BB2695&lt;Search!$R$7,"",1))</f>
        <v/>
      </c>
      <c r="AD2695" s="45">
        <f>IF(COUNTIF($A2695:$AC2695,"n")&gt;0,"",IF(SUM($A2695:$AC2695)=COUNTA(Search!$C$4:$C$8,Search!$F$4:$F$8,Search!$I$4:$I$6,Search!$I$8,Search!$L$4:$L$8,Search!$O$4:$O$8,Search!$R$4:$R$7,Search!$U$4:$U$7)-COUNTIF(Search!$C$4:$U$7,"n"),1+LARGE($AD$1:AD2694,1),""))</f>
        <v>412</v>
      </c>
      <c r="AE2695" s="45">
        <f t="shared" si="133"/>
        <v>945</v>
      </c>
      <c r="AF2695" s="45">
        <f>IF(AD2695="","",COUNTIF($AE$1:$AE2694,$AE2695)+RANK($AE2695,$AE$2:$AE$10540,1))</f>
        <v>152</v>
      </c>
      <c r="AG2695" s="45">
        <f t="shared" si="134"/>
        <v>0</v>
      </c>
      <c r="AH2695" s="45">
        <f>IF($AD2695="","",COUNTIF($AG$1:$AG2694,$AG2695)+RANK($AG2695,$AG$1:$AG$10539,0))</f>
        <v>482</v>
      </c>
      <c r="AI2695" s="10" t="str">
        <f t="shared" ref="AI2695:AI2758" si="135">CONCATENATE(AJ2695,"-",AK2695," ",AL2695," #",AM2695," ",AN2695," ",AO2695," ",AS2695," ",AT2695," ",AU2695," ",AV2695,"/",AW2695," ",AX2695," ",AY2695,AZ2695," $",BA2695)</f>
        <v>2015-16 Upper Deck Portraits #7 Henrik Lundqvist NYR    /   $</v>
      </c>
      <c r="AJ2695" s="11">
        <v>2015</v>
      </c>
      <c r="AK2695" s="17">
        <v>16</v>
      </c>
      <c r="AL2695" s="12" t="s">
        <v>2630</v>
      </c>
      <c r="AM2695" s="10">
        <v>7</v>
      </c>
      <c r="AN2695" s="15" t="s">
        <v>1169</v>
      </c>
      <c r="AO2695" s="14" t="s">
        <v>1905</v>
      </c>
      <c r="AP2695" s="14" t="s">
        <v>1902</v>
      </c>
      <c r="AQ2695" s="14"/>
      <c r="AR2695" s="14"/>
      <c r="AS2695" s="9"/>
      <c r="AT2695" s="9"/>
      <c r="AU2695" s="9"/>
      <c r="AV2695" s="13"/>
      <c r="AW2695" s="13"/>
      <c r="AX2695" s="9"/>
      <c r="AY2695" s="9"/>
      <c r="AZ2695" s="9"/>
      <c r="BA2695" s="33"/>
      <c r="BB2695" s="33"/>
      <c r="BC2695" s="36"/>
      <c r="BD2695" s="12" t="s">
        <v>1772</v>
      </c>
    </row>
    <row r="2696" spans="1:56" s="12" customFormat="1" x14ac:dyDescent="0.2">
      <c r="A2696" s="9">
        <f>IF(Search!$C$5="","",IF(COUNTA(Inventory!$AP2696)=1,1,""))</f>
        <v>1</v>
      </c>
      <c r="B2696" s="9" t="str">
        <f>IF(Search!$C$4="","",IF(ISNUMBER(SEARCH(Search!$C$4,$AR2696))=TRUE,1,""))</f>
        <v/>
      </c>
      <c r="C2696" s="9" t="str">
        <f>IF(Search!$C$6="x",IF(COUNTA($AQ2696)=1,1,"N"),IF(COUNTA($AQ2696)=1,"N",""))</f>
        <v/>
      </c>
      <c r="D2696" s="9" t="str">
        <f>IF(Search!$O$8="","",IF(ISNUMBER(SEARCH(Search!$O$8,$BD2696))=TRUE,1,""))</f>
        <v/>
      </c>
      <c r="E2696" s="9" t="str">
        <f>IF(Search!$C$7="","",IF(ISNUMBER(SEARCH(Search!$C$7,$AN2696))=TRUE,1,""))</f>
        <v/>
      </c>
      <c r="F2696" s="9" t="str">
        <f>IF(Search!$C$8="","",IF(ISNUMBER(SEARCH(Search!$C$8,$AO2696))=TRUE,1,""))</f>
        <v/>
      </c>
      <c r="G2696" s="9" t="str">
        <f>IF(Search!$F$4="","",IF(Inventory!$AJ2696&lt;Search!$F$4,"",1))</f>
        <v/>
      </c>
      <c r="H2696" s="9" t="str">
        <f>IF(Search!$F$5="","",IF(Inventory!$AJ2696&gt;Search!$F$5,"",1))</f>
        <v/>
      </c>
      <c r="I2696" s="9" t="str">
        <f>IF(Search!$F$7="","",IF(Search!$F$8="",IF(ISNUMBER(SEARCH(Search!$F$7,$AL2696))=TRUE,1,""),""))</f>
        <v/>
      </c>
      <c r="J2696" s="9" t="str">
        <f>IF($AL2696=Search!$F$8,1,"")</f>
        <v/>
      </c>
      <c r="K2696" s="9" t="str">
        <f>IF(Search!$I$4="","",IF(COUNTA($AS2696)=1,IF(Search!$I$4="N","N",1),""))</f>
        <v/>
      </c>
      <c r="L2696" s="9" t="str">
        <f>IF(Search!$I$5="","",IF($AS2696="RC",1,""))</f>
        <v/>
      </c>
      <c r="M2696" s="9" t="str">
        <f>IF(Search!$I$6="","",IF($AS2696="RCP",1,""))</f>
        <v/>
      </c>
      <c r="N2696" s="9" t="str">
        <f>IF(Search!$I$8="","",IF(COUNTA($AT2696)=1,IF(Search!$I$8="N","N",1),""))</f>
        <v/>
      </c>
      <c r="O2696" s="9" t="str">
        <f>IF(Search!$L$4="","",IF(COUNTA($AU2696)=1,IF(Search!$L$4="N","N",1),""))</f>
        <v/>
      </c>
      <c r="P2696" s="9" t="str">
        <f>IF(Search!$L$5="","",IF(ISNUMBER(SEARCH("Jersey",$AU2696))=TRUE,IF(Search!$L$5="N","N",1),""))</f>
        <v/>
      </c>
      <c r="Q2696" s="9" t="str">
        <f>IF(Search!$L$6="","",IF(ISNUMBER(SEARCH("Patch",$AU2696))=TRUE,IF(Search!$L$6="N","N",1),""))</f>
        <v/>
      </c>
      <c r="R2696" s="9" t="str">
        <f>IF(Search!$L$7="","",IF(ISNUMBER(SEARCH("Shield",$AU2696))=TRUE,IF(Search!$L$7="N","N",1),""))</f>
        <v/>
      </c>
      <c r="S2696" s="9" t="str">
        <f>IF(Search!$L$8="","",IF(ISNUMBER(SEARCH("Stick",$AU2696))=TRUE,IF(Search!$L$8="N","N",1),""))</f>
        <v/>
      </c>
      <c r="T2696" s="9" t="str">
        <f>IF(Search!$O$4="","",IF(COUNTA($AW2696)=1,IF(Search!$O$4="N","N",1),""))</f>
        <v/>
      </c>
      <c r="U2696" s="9" t="str">
        <f>IF(Search!$O$5="","",IF($AW2696="","",IF($AW2696&lt;Search!$O$5,"",1)))</f>
        <v/>
      </c>
      <c r="V2696" s="9" t="str">
        <f>IF(Search!$O$6="","",IF($AW2696="","",IF($AW2696&gt;Search!$O$6,"",1)))</f>
        <v/>
      </c>
      <c r="W2696" s="9" t="str">
        <f>IF(Search!$U$4="","",IF($AX2696="","",1))</f>
        <v/>
      </c>
      <c r="X2696" s="9" t="str">
        <f>IF(Search!$U$5="","",IF(ISNUMBER(SEARCH(Search!$U$5,$AX2696))=TRUE,IF(Search!$U$5="N","N",1),""))</f>
        <v/>
      </c>
      <c r="Y2696" s="9" t="str">
        <f>IF(Search!$U$6="","",IF($AY2696&lt;Search!$U$6,"",1))</f>
        <v/>
      </c>
      <c r="Z2696" s="9" t="str">
        <f>IF(Search!$R$4="","",IF(Inventory!$BA2696&lt;Search!$R$4,"",1))</f>
        <v/>
      </c>
      <c r="AA2696" s="9" t="str">
        <f>IF(Search!$R$5="","",IF($BA2696&gt;Search!$R$5,"",1))</f>
        <v/>
      </c>
      <c r="AB2696" s="9" t="str">
        <f>IF(Search!$R$6="","",IF($BB2696&lt;Search!$R$6,"",1))</f>
        <v/>
      </c>
      <c r="AC2696" s="9" t="str">
        <f>IF(Search!$R$7="","",IF($BB2696&lt;Search!$R$7,"",1))</f>
        <v/>
      </c>
      <c r="AD2696" s="45">
        <f>IF(COUNTIF($A2696:$AC2696,"n")&gt;0,"",IF(SUM($A2696:$AC2696)=COUNTA(Search!$C$4:$C$8,Search!$F$4:$F$8,Search!$I$4:$I$6,Search!$I$8,Search!$L$4:$L$8,Search!$O$4:$O$8,Search!$R$4:$R$7,Search!$U$4:$U$7)-COUNTIF(Search!$C$4:$U$7,"n"),1+LARGE($AD$1:AD2695,1),""))</f>
        <v>413</v>
      </c>
      <c r="AE2696" s="45">
        <f t="shared" si="133"/>
        <v>2325</v>
      </c>
      <c r="AF2696" s="45">
        <f>IF(AD2696="","",COUNTIF($AE$1:$AE2695,$AE2696)+RANK($AE2696,$AE$2:$AE$10540,1))</f>
        <v>436</v>
      </c>
      <c r="AG2696" s="45">
        <f t="shared" si="134"/>
        <v>0</v>
      </c>
      <c r="AH2696" s="45">
        <f>IF($AD2696="","",COUNTIF($AG$1:$AG2695,$AG2696)+RANK($AG2696,$AG$1:$AG$10539,0))</f>
        <v>483</v>
      </c>
      <c r="AI2696" s="10" t="str">
        <f t="shared" si="135"/>
        <v>2015-16 Upper Deck Portraits #15 Shea Weber NAS    /   $</v>
      </c>
      <c r="AJ2696" s="11">
        <v>2015</v>
      </c>
      <c r="AK2696" s="17">
        <v>16</v>
      </c>
      <c r="AL2696" s="12" t="s">
        <v>2630</v>
      </c>
      <c r="AM2696" s="10">
        <v>15</v>
      </c>
      <c r="AN2696" s="15" t="s">
        <v>642</v>
      </c>
      <c r="AO2696" s="14" t="s">
        <v>1948</v>
      </c>
      <c r="AP2696" s="14" t="s">
        <v>1902</v>
      </c>
      <c r="AQ2696" s="14"/>
      <c r="AR2696" s="14"/>
      <c r="AS2696" s="9"/>
      <c r="AT2696" s="9"/>
      <c r="AU2696" s="9"/>
      <c r="AV2696" s="13"/>
      <c r="AW2696" s="13"/>
      <c r="AX2696" s="9"/>
      <c r="AY2696" s="9"/>
      <c r="AZ2696" s="9"/>
      <c r="BA2696" s="33"/>
      <c r="BB2696" s="33"/>
      <c r="BC2696" s="36"/>
      <c r="BD2696" s="12" t="s">
        <v>1772</v>
      </c>
    </row>
    <row r="2697" spans="1:56" s="12" customFormat="1" x14ac:dyDescent="0.2">
      <c r="A2697" s="9">
        <f>IF(Search!$C$5="","",IF(COUNTA(Inventory!$AP2697)=1,1,""))</f>
        <v>1</v>
      </c>
      <c r="B2697" s="9" t="str">
        <f>IF(Search!$C$4="","",IF(ISNUMBER(SEARCH(Search!$C$4,$AR2697))=TRUE,1,""))</f>
        <v/>
      </c>
      <c r="C2697" s="9" t="str">
        <f>IF(Search!$C$6="x",IF(COUNTA($AQ2697)=1,1,"N"),IF(COUNTA($AQ2697)=1,"N",""))</f>
        <v/>
      </c>
      <c r="D2697" s="9" t="str">
        <f>IF(Search!$O$8="","",IF(ISNUMBER(SEARCH(Search!$O$8,$BD2697))=TRUE,1,""))</f>
        <v/>
      </c>
      <c r="E2697" s="9" t="str">
        <f>IF(Search!$C$7="","",IF(ISNUMBER(SEARCH(Search!$C$7,$AN2697))=TRUE,1,""))</f>
        <v/>
      </c>
      <c r="F2697" s="9" t="str">
        <f>IF(Search!$C$8="","",IF(ISNUMBER(SEARCH(Search!$C$8,$AO2697))=TRUE,1,""))</f>
        <v/>
      </c>
      <c r="G2697" s="9" t="str">
        <f>IF(Search!$F$4="","",IF(Inventory!$AJ2697&lt;Search!$F$4,"",1))</f>
        <v/>
      </c>
      <c r="H2697" s="9" t="str">
        <f>IF(Search!$F$5="","",IF(Inventory!$AJ2697&gt;Search!$F$5,"",1))</f>
        <v/>
      </c>
      <c r="I2697" s="9" t="str">
        <f>IF(Search!$F$7="","",IF(Search!$F$8="",IF(ISNUMBER(SEARCH(Search!$F$7,$AL2697))=TRUE,1,""),""))</f>
        <v/>
      </c>
      <c r="J2697" s="9" t="str">
        <f>IF($AL2697=Search!$F$8,1,"")</f>
        <v/>
      </c>
      <c r="K2697" s="9" t="str">
        <f>IF(Search!$I$4="","",IF(COUNTA($AS2697)=1,IF(Search!$I$4="N","N",1),""))</f>
        <v/>
      </c>
      <c r="L2697" s="9" t="str">
        <f>IF(Search!$I$5="","",IF($AS2697="RC",1,""))</f>
        <v/>
      </c>
      <c r="M2697" s="9" t="str">
        <f>IF(Search!$I$6="","",IF($AS2697="RCP",1,""))</f>
        <v/>
      </c>
      <c r="N2697" s="9" t="str">
        <f>IF(Search!$I$8="","",IF(COUNTA($AT2697)=1,IF(Search!$I$8="N","N",1),""))</f>
        <v/>
      </c>
      <c r="O2697" s="9" t="str">
        <f>IF(Search!$L$4="","",IF(COUNTA($AU2697)=1,IF(Search!$L$4="N","N",1),""))</f>
        <v/>
      </c>
      <c r="P2697" s="9" t="str">
        <f>IF(Search!$L$5="","",IF(ISNUMBER(SEARCH("Jersey",$AU2697))=TRUE,IF(Search!$L$5="N","N",1),""))</f>
        <v/>
      </c>
      <c r="Q2697" s="9" t="str">
        <f>IF(Search!$L$6="","",IF(ISNUMBER(SEARCH("Patch",$AU2697))=TRUE,IF(Search!$L$6="N","N",1),""))</f>
        <v/>
      </c>
      <c r="R2697" s="9" t="str">
        <f>IF(Search!$L$7="","",IF(ISNUMBER(SEARCH("Shield",$AU2697))=TRUE,IF(Search!$L$7="N","N",1),""))</f>
        <v/>
      </c>
      <c r="S2697" s="9" t="str">
        <f>IF(Search!$L$8="","",IF(ISNUMBER(SEARCH("Stick",$AU2697))=TRUE,IF(Search!$L$8="N","N",1),""))</f>
        <v/>
      </c>
      <c r="T2697" s="9" t="str">
        <f>IF(Search!$O$4="","",IF(COUNTA($AW2697)=1,IF(Search!$O$4="N","N",1),""))</f>
        <v/>
      </c>
      <c r="U2697" s="9" t="str">
        <f>IF(Search!$O$5="","",IF($AW2697="","",IF($AW2697&lt;Search!$O$5,"",1)))</f>
        <v/>
      </c>
      <c r="V2697" s="9" t="str">
        <f>IF(Search!$O$6="","",IF($AW2697="","",IF($AW2697&gt;Search!$O$6,"",1)))</f>
        <v/>
      </c>
      <c r="W2697" s="9" t="str">
        <f>IF(Search!$U$4="","",IF($AX2697="","",1))</f>
        <v/>
      </c>
      <c r="X2697" s="9" t="str">
        <f>IF(Search!$U$5="","",IF(ISNUMBER(SEARCH(Search!$U$5,$AX2697))=TRUE,IF(Search!$U$5="N","N",1),""))</f>
        <v/>
      </c>
      <c r="Y2697" s="9" t="str">
        <f>IF(Search!$U$6="","",IF($AY2697&lt;Search!$U$6,"",1))</f>
        <v/>
      </c>
      <c r="Z2697" s="9" t="str">
        <f>IF(Search!$R$4="","",IF(Inventory!$BA2697&lt;Search!$R$4,"",1))</f>
        <v/>
      </c>
      <c r="AA2697" s="9" t="str">
        <f>IF(Search!$R$5="","",IF($BA2697&gt;Search!$R$5,"",1))</f>
        <v/>
      </c>
      <c r="AB2697" s="9" t="str">
        <f>IF(Search!$R$6="","",IF($BB2697&lt;Search!$R$6,"",1))</f>
        <v/>
      </c>
      <c r="AC2697" s="9" t="str">
        <f>IF(Search!$R$7="","",IF($BB2697&lt;Search!$R$7,"",1))</f>
        <v/>
      </c>
      <c r="AD2697" s="45">
        <f>IF(COUNTIF($A2697:$AC2697,"n")&gt;0,"",IF(SUM($A2697:$AC2697)=COUNTA(Search!$C$4:$C$8,Search!$F$4:$F$8,Search!$I$4:$I$6,Search!$I$8,Search!$L$4:$L$8,Search!$O$4:$O$8,Search!$R$4:$R$7,Search!$U$4:$U$7)-COUNTIF(Search!$C$4:$U$7,"n"),1+LARGE($AD$1:AD2696,1),""))</f>
        <v>414</v>
      </c>
      <c r="AE2697" s="45">
        <f t="shared" si="133"/>
        <v>2044</v>
      </c>
      <c r="AF2697" s="45">
        <f>IF(AD2697="","",COUNTIF($AE$1:$AE2696,$AE2697)+RANK($AE2697,$AE$2:$AE$10540,1))</f>
        <v>386</v>
      </c>
      <c r="AG2697" s="45">
        <f t="shared" si="134"/>
        <v>0</v>
      </c>
      <c r="AH2697" s="45">
        <f>IF($AD2697="","",COUNTIF($AG$1:$AG2696,$AG2697)+RANK($AG2697,$AG$1:$AG$10539,0))</f>
        <v>484</v>
      </c>
      <c r="AI2697" s="10" t="str">
        <f t="shared" si="135"/>
        <v>2015-16 Upper Deck Portraits #17 Pekka Rinne NAS    /   $</v>
      </c>
      <c r="AJ2697" s="11">
        <v>2015</v>
      </c>
      <c r="AK2697" s="17">
        <v>16</v>
      </c>
      <c r="AL2697" s="12" t="s">
        <v>2630</v>
      </c>
      <c r="AM2697" s="10">
        <v>17</v>
      </c>
      <c r="AN2697" s="15" t="s">
        <v>2631</v>
      </c>
      <c r="AO2697" s="14" t="s">
        <v>1948</v>
      </c>
      <c r="AP2697" s="14" t="s">
        <v>1902</v>
      </c>
      <c r="AQ2697" s="14"/>
      <c r="AR2697" s="14"/>
      <c r="AS2697" s="9"/>
      <c r="AT2697" s="9"/>
      <c r="AU2697" s="9"/>
      <c r="AV2697" s="13"/>
      <c r="AW2697" s="13"/>
      <c r="AX2697" s="9"/>
      <c r="AY2697" s="9"/>
      <c r="AZ2697" s="9"/>
      <c r="BA2697" s="33"/>
      <c r="BB2697" s="33"/>
      <c r="BC2697" s="36"/>
      <c r="BD2697" s="12" t="s">
        <v>1772</v>
      </c>
    </row>
    <row r="2698" spans="1:56" s="12" customFormat="1" x14ac:dyDescent="0.2">
      <c r="A2698" s="9">
        <f>IF(Search!$C$5="","",IF(COUNTA(Inventory!$AP2698)=1,1,""))</f>
        <v>1</v>
      </c>
      <c r="B2698" s="9" t="str">
        <f>IF(Search!$C$4="","",IF(ISNUMBER(SEARCH(Search!$C$4,$AR2698))=TRUE,1,""))</f>
        <v/>
      </c>
      <c r="C2698" s="9" t="str">
        <f>IF(Search!$C$6="x",IF(COUNTA($AQ2698)=1,1,"N"),IF(COUNTA($AQ2698)=1,"N",""))</f>
        <v/>
      </c>
      <c r="D2698" s="9" t="str">
        <f>IF(Search!$O$8="","",IF(ISNUMBER(SEARCH(Search!$O$8,$BD2698))=TRUE,1,""))</f>
        <v/>
      </c>
      <c r="E2698" s="9" t="str">
        <f>IF(Search!$C$7="","",IF(ISNUMBER(SEARCH(Search!$C$7,$AN2698))=TRUE,1,""))</f>
        <v/>
      </c>
      <c r="F2698" s="9" t="str">
        <f>IF(Search!$C$8="","",IF(ISNUMBER(SEARCH(Search!$C$8,$AO2698))=TRUE,1,""))</f>
        <v/>
      </c>
      <c r="G2698" s="9" t="str">
        <f>IF(Search!$F$4="","",IF(Inventory!$AJ2698&lt;Search!$F$4,"",1))</f>
        <v/>
      </c>
      <c r="H2698" s="9" t="str">
        <f>IF(Search!$F$5="","",IF(Inventory!$AJ2698&gt;Search!$F$5,"",1))</f>
        <v/>
      </c>
      <c r="I2698" s="9" t="str">
        <f>IF(Search!$F$7="","",IF(Search!$F$8="",IF(ISNUMBER(SEARCH(Search!$F$7,$AL2698))=TRUE,1,""),""))</f>
        <v/>
      </c>
      <c r="J2698" s="9" t="str">
        <f>IF($AL2698=Search!$F$8,1,"")</f>
        <v/>
      </c>
      <c r="K2698" s="9" t="str">
        <f>IF(Search!$I$4="","",IF(COUNTA($AS2698)=1,IF(Search!$I$4="N","N",1),""))</f>
        <v/>
      </c>
      <c r="L2698" s="9" t="str">
        <f>IF(Search!$I$5="","",IF($AS2698="RC",1,""))</f>
        <v/>
      </c>
      <c r="M2698" s="9" t="str">
        <f>IF(Search!$I$6="","",IF($AS2698="RCP",1,""))</f>
        <v/>
      </c>
      <c r="N2698" s="9" t="str">
        <f>IF(Search!$I$8="","",IF(COUNTA($AT2698)=1,IF(Search!$I$8="N","N",1),""))</f>
        <v/>
      </c>
      <c r="O2698" s="9" t="str">
        <f>IF(Search!$L$4="","",IF(COUNTA($AU2698)=1,IF(Search!$L$4="N","N",1),""))</f>
        <v/>
      </c>
      <c r="P2698" s="9" t="str">
        <f>IF(Search!$L$5="","",IF(ISNUMBER(SEARCH("Jersey",$AU2698))=TRUE,IF(Search!$L$5="N","N",1),""))</f>
        <v/>
      </c>
      <c r="Q2698" s="9" t="str">
        <f>IF(Search!$L$6="","",IF(ISNUMBER(SEARCH("Patch",$AU2698))=TRUE,IF(Search!$L$6="N","N",1),""))</f>
        <v/>
      </c>
      <c r="R2698" s="9" t="str">
        <f>IF(Search!$L$7="","",IF(ISNUMBER(SEARCH("Shield",$AU2698))=TRUE,IF(Search!$L$7="N","N",1),""))</f>
        <v/>
      </c>
      <c r="S2698" s="9" t="str">
        <f>IF(Search!$L$8="","",IF(ISNUMBER(SEARCH("Stick",$AU2698))=TRUE,IF(Search!$L$8="N","N",1),""))</f>
        <v/>
      </c>
      <c r="T2698" s="9" t="str">
        <f>IF(Search!$O$4="","",IF(COUNTA($AW2698)=1,IF(Search!$O$4="N","N",1),""))</f>
        <v/>
      </c>
      <c r="U2698" s="9" t="str">
        <f>IF(Search!$O$5="","",IF($AW2698="","",IF($AW2698&lt;Search!$O$5,"",1)))</f>
        <v/>
      </c>
      <c r="V2698" s="9" t="str">
        <f>IF(Search!$O$6="","",IF($AW2698="","",IF($AW2698&gt;Search!$O$6,"",1)))</f>
        <v/>
      </c>
      <c r="W2698" s="9" t="str">
        <f>IF(Search!$U$4="","",IF($AX2698="","",1))</f>
        <v/>
      </c>
      <c r="X2698" s="9" t="str">
        <f>IF(Search!$U$5="","",IF(ISNUMBER(SEARCH(Search!$U$5,$AX2698))=TRUE,IF(Search!$U$5="N","N",1),""))</f>
        <v/>
      </c>
      <c r="Y2698" s="9" t="str">
        <f>IF(Search!$U$6="","",IF($AY2698&lt;Search!$U$6,"",1))</f>
        <v/>
      </c>
      <c r="Z2698" s="9" t="str">
        <f>IF(Search!$R$4="","",IF(Inventory!$BA2698&lt;Search!$R$4,"",1))</f>
        <v/>
      </c>
      <c r="AA2698" s="9" t="str">
        <f>IF(Search!$R$5="","",IF($BA2698&gt;Search!$R$5,"",1))</f>
        <v/>
      </c>
      <c r="AB2698" s="9" t="str">
        <f>IF(Search!$R$6="","",IF($BB2698&lt;Search!$R$6,"",1))</f>
        <v/>
      </c>
      <c r="AC2698" s="9" t="str">
        <f>IF(Search!$R$7="","",IF($BB2698&lt;Search!$R$7,"",1))</f>
        <v/>
      </c>
      <c r="AD2698" s="45">
        <f>IF(COUNTIF($A2698:$AC2698,"n")&gt;0,"",IF(SUM($A2698:$AC2698)=COUNTA(Search!$C$4:$C$8,Search!$F$4:$F$8,Search!$I$4:$I$6,Search!$I$8,Search!$L$4:$L$8,Search!$O$4:$O$8,Search!$R$4:$R$7,Search!$U$4:$U$7)-COUNTIF(Search!$C$4:$U$7,"n"),1+LARGE($AD$1:AD2697,1),""))</f>
        <v>415</v>
      </c>
      <c r="AE2698" s="45">
        <f t="shared" si="133"/>
        <v>953</v>
      </c>
      <c r="AF2698" s="45">
        <f>IF(AD2698="","",COUNTIF($AE$1:$AE2697,$AE2698)+RANK($AE2698,$AE$2:$AE$10540,1))</f>
        <v>155</v>
      </c>
      <c r="AG2698" s="45">
        <f t="shared" si="134"/>
        <v>0</v>
      </c>
      <c r="AH2698" s="45">
        <f>IF($AD2698="","",COUNTIF($AG$1:$AG2697,$AG2698)+RANK($AG2698,$AG$1:$AG$10539,0))</f>
        <v>485</v>
      </c>
      <c r="AI2698" s="10" t="str">
        <f t="shared" si="135"/>
        <v>2015-16 Upper Deck Portraits #23 Henrik Zetterberg DET    /   $</v>
      </c>
      <c r="AJ2698" s="11">
        <v>2015</v>
      </c>
      <c r="AK2698" s="17">
        <v>16</v>
      </c>
      <c r="AL2698" s="12" t="s">
        <v>2630</v>
      </c>
      <c r="AM2698" s="10">
        <v>23</v>
      </c>
      <c r="AN2698" s="15" t="s">
        <v>915</v>
      </c>
      <c r="AO2698" s="14" t="s">
        <v>1920</v>
      </c>
      <c r="AP2698" s="14" t="s">
        <v>1902</v>
      </c>
      <c r="AQ2698" s="14"/>
      <c r="AR2698" s="14"/>
      <c r="AS2698" s="9"/>
      <c r="AT2698" s="9"/>
      <c r="AU2698" s="9"/>
      <c r="AV2698" s="13"/>
      <c r="AW2698" s="13"/>
      <c r="AX2698" s="9"/>
      <c r="AY2698" s="9"/>
      <c r="AZ2698" s="9"/>
      <c r="BA2698" s="33"/>
      <c r="BB2698" s="33"/>
      <c r="BC2698" s="36"/>
      <c r="BD2698" s="12" t="s">
        <v>1772</v>
      </c>
    </row>
    <row r="2699" spans="1:56" s="12" customFormat="1" x14ac:dyDescent="0.2">
      <c r="A2699" s="9">
        <f>IF(Search!$C$5="","",IF(COUNTA(Inventory!$AP2699)=1,1,""))</f>
        <v>1</v>
      </c>
      <c r="B2699" s="9" t="str">
        <f>IF(Search!$C$4="","",IF(ISNUMBER(SEARCH(Search!$C$4,$AR2699))=TRUE,1,""))</f>
        <v/>
      </c>
      <c r="C2699" s="9" t="str">
        <f>IF(Search!$C$6="x",IF(COUNTA($AQ2699)=1,1,"N"),IF(COUNTA($AQ2699)=1,"N",""))</f>
        <v/>
      </c>
      <c r="D2699" s="9" t="str">
        <f>IF(Search!$O$8="","",IF(ISNUMBER(SEARCH(Search!$O$8,$BD2699))=TRUE,1,""))</f>
        <v/>
      </c>
      <c r="E2699" s="9" t="str">
        <f>IF(Search!$C$7="","",IF(ISNUMBER(SEARCH(Search!$C$7,$AN2699))=TRUE,1,""))</f>
        <v/>
      </c>
      <c r="F2699" s="9" t="str">
        <f>IF(Search!$C$8="","",IF(ISNUMBER(SEARCH(Search!$C$8,$AO2699))=TRUE,1,""))</f>
        <v/>
      </c>
      <c r="G2699" s="9" t="str">
        <f>IF(Search!$F$4="","",IF(Inventory!$AJ2699&lt;Search!$F$4,"",1))</f>
        <v/>
      </c>
      <c r="H2699" s="9" t="str">
        <f>IF(Search!$F$5="","",IF(Inventory!$AJ2699&gt;Search!$F$5,"",1))</f>
        <v/>
      </c>
      <c r="I2699" s="9" t="str">
        <f>IF(Search!$F$7="","",IF(Search!$F$8="",IF(ISNUMBER(SEARCH(Search!$F$7,$AL2699))=TRUE,1,""),""))</f>
        <v/>
      </c>
      <c r="J2699" s="9" t="str">
        <f>IF($AL2699=Search!$F$8,1,"")</f>
        <v/>
      </c>
      <c r="K2699" s="9" t="str">
        <f>IF(Search!$I$4="","",IF(COUNTA($AS2699)=1,IF(Search!$I$4="N","N",1),""))</f>
        <v/>
      </c>
      <c r="L2699" s="9" t="str">
        <f>IF(Search!$I$5="","",IF($AS2699="RC",1,""))</f>
        <v/>
      </c>
      <c r="M2699" s="9" t="str">
        <f>IF(Search!$I$6="","",IF($AS2699="RCP",1,""))</f>
        <v/>
      </c>
      <c r="N2699" s="9" t="str">
        <f>IF(Search!$I$8="","",IF(COUNTA($AT2699)=1,IF(Search!$I$8="N","N",1),""))</f>
        <v/>
      </c>
      <c r="O2699" s="9" t="str">
        <f>IF(Search!$L$4="","",IF(COUNTA($AU2699)=1,IF(Search!$L$4="N","N",1),""))</f>
        <v/>
      </c>
      <c r="P2699" s="9" t="str">
        <f>IF(Search!$L$5="","",IF(ISNUMBER(SEARCH("Jersey",$AU2699))=TRUE,IF(Search!$L$5="N","N",1),""))</f>
        <v/>
      </c>
      <c r="Q2699" s="9" t="str">
        <f>IF(Search!$L$6="","",IF(ISNUMBER(SEARCH("Patch",$AU2699))=TRUE,IF(Search!$L$6="N","N",1),""))</f>
        <v/>
      </c>
      <c r="R2699" s="9" t="str">
        <f>IF(Search!$L$7="","",IF(ISNUMBER(SEARCH("Shield",$AU2699))=TRUE,IF(Search!$L$7="N","N",1),""))</f>
        <v/>
      </c>
      <c r="S2699" s="9" t="str">
        <f>IF(Search!$L$8="","",IF(ISNUMBER(SEARCH("Stick",$AU2699))=TRUE,IF(Search!$L$8="N","N",1),""))</f>
        <v/>
      </c>
      <c r="T2699" s="9" t="str">
        <f>IF(Search!$O$4="","",IF(COUNTA($AW2699)=1,IF(Search!$O$4="N","N",1),""))</f>
        <v/>
      </c>
      <c r="U2699" s="9" t="str">
        <f>IF(Search!$O$5="","",IF($AW2699="","",IF($AW2699&lt;Search!$O$5,"",1)))</f>
        <v/>
      </c>
      <c r="V2699" s="9" t="str">
        <f>IF(Search!$O$6="","",IF($AW2699="","",IF($AW2699&gt;Search!$O$6,"",1)))</f>
        <v/>
      </c>
      <c r="W2699" s="9" t="str">
        <f>IF(Search!$U$4="","",IF($AX2699="","",1))</f>
        <v/>
      </c>
      <c r="X2699" s="9" t="str">
        <f>IF(Search!$U$5="","",IF(ISNUMBER(SEARCH(Search!$U$5,$AX2699))=TRUE,IF(Search!$U$5="N","N",1),""))</f>
        <v/>
      </c>
      <c r="Y2699" s="9" t="str">
        <f>IF(Search!$U$6="","",IF($AY2699&lt;Search!$U$6,"",1))</f>
        <v/>
      </c>
      <c r="Z2699" s="9" t="str">
        <f>IF(Search!$R$4="","",IF(Inventory!$BA2699&lt;Search!$R$4,"",1))</f>
        <v/>
      </c>
      <c r="AA2699" s="9" t="str">
        <f>IF(Search!$R$5="","",IF($BA2699&gt;Search!$R$5,"",1))</f>
        <v/>
      </c>
      <c r="AB2699" s="9" t="str">
        <f>IF(Search!$R$6="","",IF($BB2699&lt;Search!$R$6,"",1))</f>
        <v/>
      </c>
      <c r="AC2699" s="9" t="str">
        <f>IF(Search!$R$7="","",IF($BB2699&lt;Search!$R$7,"",1))</f>
        <v/>
      </c>
      <c r="AD2699" s="45">
        <f>IF(COUNTIF($A2699:$AC2699,"n")&gt;0,"",IF(SUM($A2699:$AC2699)=COUNTA(Search!$C$4:$C$8,Search!$F$4:$F$8,Search!$I$4:$I$6,Search!$I$8,Search!$L$4:$L$8,Search!$O$4:$O$8,Search!$R$4:$R$7,Search!$U$4:$U$7)-COUNTIF(Search!$C$4:$U$7,"n"),1+LARGE($AD$1:AD2698,1),""))</f>
        <v>416</v>
      </c>
      <c r="AE2699" s="45">
        <f t="shared" si="133"/>
        <v>2057</v>
      </c>
      <c r="AF2699" s="45">
        <f>IF(AD2699="","",COUNTIF($AE$1:$AE2698,$AE2699)+RANK($AE2699,$AE$2:$AE$10540,1))</f>
        <v>387</v>
      </c>
      <c r="AG2699" s="45">
        <f t="shared" si="134"/>
        <v>0</v>
      </c>
      <c r="AH2699" s="45">
        <f>IF($AD2699="","",COUNTIF($AG$1:$AG2698,$AG2699)+RANK($AG2699,$AG$1:$AG$10539,0))</f>
        <v>486</v>
      </c>
      <c r="AI2699" s="10" t="str">
        <f t="shared" si="135"/>
        <v>2015-16 Upper Deck Portraits #51 Phil Esposito BOS    /   $</v>
      </c>
      <c r="AJ2699" s="11">
        <v>2015</v>
      </c>
      <c r="AK2699" s="17">
        <v>16</v>
      </c>
      <c r="AL2699" s="12" t="s">
        <v>2630</v>
      </c>
      <c r="AM2699" s="10">
        <v>51</v>
      </c>
      <c r="AN2699" s="15" t="s">
        <v>2632</v>
      </c>
      <c r="AO2699" s="14" t="s">
        <v>1923</v>
      </c>
      <c r="AP2699" s="14" t="s">
        <v>1902</v>
      </c>
      <c r="AQ2699" s="14"/>
      <c r="AR2699" s="14"/>
      <c r="AS2699" s="9"/>
      <c r="AT2699" s="9"/>
      <c r="AU2699" s="9"/>
      <c r="AV2699" s="13"/>
      <c r="AW2699" s="13"/>
      <c r="AX2699" s="9"/>
      <c r="AY2699" s="9"/>
      <c r="AZ2699" s="9"/>
      <c r="BA2699" s="33"/>
      <c r="BB2699" s="33"/>
      <c r="BC2699" s="36"/>
      <c r="BD2699" s="12" t="s">
        <v>1772</v>
      </c>
    </row>
    <row r="2700" spans="1:56" s="12" customFormat="1" x14ac:dyDescent="0.2">
      <c r="A2700" s="9">
        <f>IF(Search!$C$5="","",IF(COUNTA(Inventory!$AP2700)=1,1,""))</f>
        <v>1</v>
      </c>
      <c r="B2700" s="9" t="str">
        <f>IF(Search!$C$4="","",IF(ISNUMBER(SEARCH(Search!$C$4,$AR2700))=TRUE,1,""))</f>
        <v/>
      </c>
      <c r="C2700" s="9" t="str">
        <f>IF(Search!$C$6="x",IF(COUNTA($AQ2700)=1,1,"N"),IF(COUNTA($AQ2700)=1,"N",""))</f>
        <v/>
      </c>
      <c r="D2700" s="9" t="str">
        <f>IF(Search!$O$8="","",IF(ISNUMBER(SEARCH(Search!$O$8,$BD2700))=TRUE,1,""))</f>
        <v/>
      </c>
      <c r="E2700" s="9" t="str">
        <f>IF(Search!$C$7="","",IF(ISNUMBER(SEARCH(Search!$C$7,$AN2700))=TRUE,1,""))</f>
        <v/>
      </c>
      <c r="F2700" s="9" t="str">
        <f>IF(Search!$C$8="","",IF(ISNUMBER(SEARCH(Search!$C$8,$AO2700))=TRUE,1,""))</f>
        <v/>
      </c>
      <c r="G2700" s="9" t="str">
        <f>IF(Search!$F$4="","",IF(Inventory!$AJ2700&lt;Search!$F$4,"",1))</f>
        <v/>
      </c>
      <c r="H2700" s="9" t="str">
        <f>IF(Search!$F$5="","",IF(Inventory!$AJ2700&gt;Search!$F$5,"",1))</f>
        <v/>
      </c>
      <c r="I2700" s="9" t="str">
        <f>IF(Search!$F$7="","",IF(Search!$F$8="",IF(ISNUMBER(SEARCH(Search!$F$7,$AL2700))=TRUE,1,""),""))</f>
        <v/>
      </c>
      <c r="J2700" s="9" t="str">
        <f>IF($AL2700=Search!$F$8,1,"")</f>
        <v/>
      </c>
      <c r="K2700" s="9" t="str">
        <f>IF(Search!$I$4="","",IF(COUNTA($AS2700)=1,IF(Search!$I$4="N","N",1),""))</f>
        <v/>
      </c>
      <c r="L2700" s="9" t="str">
        <f>IF(Search!$I$5="","",IF($AS2700="RC",1,""))</f>
        <v/>
      </c>
      <c r="M2700" s="9" t="str">
        <f>IF(Search!$I$6="","",IF($AS2700="RCP",1,""))</f>
        <v/>
      </c>
      <c r="N2700" s="9" t="str">
        <f>IF(Search!$I$8="","",IF(COUNTA($AT2700)=1,IF(Search!$I$8="N","N",1),""))</f>
        <v/>
      </c>
      <c r="O2700" s="9" t="str">
        <f>IF(Search!$L$4="","",IF(COUNTA($AU2700)=1,IF(Search!$L$4="N","N",1),""))</f>
        <v/>
      </c>
      <c r="P2700" s="9" t="str">
        <f>IF(Search!$L$5="","",IF(ISNUMBER(SEARCH("Jersey",$AU2700))=TRUE,IF(Search!$L$5="N","N",1),""))</f>
        <v/>
      </c>
      <c r="Q2700" s="9" t="str">
        <f>IF(Search!$L$6="","",IF(ISNUMBER(SEARCH("Patch",$AU2700))=TRUE,IF(Search!$L$6="N","N",1),""))</f>
        <v/>
      </c>
      <c r="R2700" s="9" t="str">
        <f>IF(Search!$L$7="","",IF(ISNUMBER(SEARCH("Shield",$AU2700))=TRUE,IF(Search!$L$7="N","N",1),""))</f>
        <v/>
      </c>
      <c r="S2700" s="9" t="str">
        <f>IF(Search!$L$8="","",IF(ISNUMBER(SEARCH("Stick",$AU2700))=TRUE,IF(Search!$L$8="N","N",1),""))</f>
        <v/>
      </c>
      <c r="T2700" s="9" t="str">
        <f>IF(Search!$O$4="","",IF(COUNTA($AW2700)=1,IF(Search!$O$4="N","N",1),""))</f>
        <v/>
      </c>
      <c r="U2700" s="9" t="str">
        <f>IF(Search!$O$5="","",IF($AW2700="","",IF($AW2700&lt;Search!$O$5,"",1)))</f>
        <v/>
      </c>
      <c r="V2700" s="9" t="str">
        <f>IF(Search!$O$6="","",IF($AW2700="","",IF($AW2700&gt;Search!$O$6,"",1)))</f>
        <v/>
      </c>
      <c r="W2700" s="9" t="str">
        <f>IF(Search!$U$4="","",IF($AX2700="","",1))</f>
        <v/>
      </c>
      <c r="X2700" s="9" t="str">
        <f>IF(Search!$U$5="","",IF(ISNUMBER(SEARCH(Search!$U$5,$AX2700))=TRUE,IF(Search!$U$5="N","N",1),""))</f>
        <v/>
      </c>
      <c r="Y2700" s="9" t="str">
        <f>IF(Search!$U$6="","",IF($AY2700&lt;Search!$U$6,"",1))</f>
        <v/>
      </c>
      <c r="Z2700" s="9" t="str">
        <f>IF(Search!$R$4="","",IF(Inventory!$BA2700&lt;Search!$R$4,"",1))</f>
        <v/>
      </c>
      <c r="AA2700" s="9" t="str">
        <f>IF(Search!$R$5="","",IF($BA2700&gt;Search!$R$5,"",1))</f>
        <v/>
      </c>
      <c r="AB2700" s="9" t="str">
        <f>IF(Search!$R$6="","",IF($BB2700&lt;Search!$R$6,"",1))</f>
        <v/>
      </c>
      <c r="AC2700" s="9" t="str">
        <f>IF(Search!$R$7="","",IF($BB2700&lt;Search!$R$7,"",1))</f>
        <v/>
      </c>
      <c r="AD2700" s="45">
        <f>IF(COUNTIF($A2700:$AC2700,"n")&gt;0,"",IF(SUM($A2700:$AC2700)=COUNTA(Search!$C$4:$C$8,Search!$F$4:$F$8,Search!$I$4:$I$6,Search!$I$8,Search!$L$4:$L$8,Search!$O$4:$O$8,Search!$R$4:$R$7,Search!$U$4:$U$7)-COUNTIF(Search!$C$4:$U$7,"n"),1+LARGE($AD$1:AD2699,1),""))</f>
        <v>417</v>
      </c>
      <c r="AE2700" s="45">
        <f t="shared" si="133"/>
        <v>1543</v>
      </c>
      <c r="AF2700" s="45">
        <f>IF(AD2700="","",COUNTIF($AE$1:$AE2699,$AE2700)+RANK($AE2700,$AE$2:$AE$10540,1))</f>
        <v>281</v>
      </c>
      <c r="AG2700" s="45">
        <f t="shared" si="134"/>
        <v>0</v>
      </c>
      <c r="AH2700" s="45">
        <f>IF($AD2700="","",COUNTIF($AG$1:$AG2699,$AG2700)+RANK($AG2700,$AG$1:$AG$10539,0))</f>
        <v>487</v>
      </c>
      <c r="AI2700" s="10" t="str">
        <f t="shared" si="135"/>
        <v>2015-16 Upper Deck Portraits #52 Martin Brodeur NJD    /   $</v>
      </c>
      <c r="AJ2700" s="11">
        <v>2015</v>
      </c>
      <c r="AK2700" s="17">
        <v>16</v>
      </c>
      <c r="AL2700" s="12" t="s">
        <v>2630</v>
      </c>
      <c r="AM2700" s="10">
        <v>52</v>
      </c>
      <c r="AN2700" s="15" t="s">
        <v>220</v>
      </c>
      <c r="AO2700" s="14" t="s">
        <v>1947</v>
      </c>
      <c r="AP2700" s="14" t="s">
        <v>1902</v>
      </c>
      <c r="AQ2700" s="14"/>
      <c r="AR2700" s="14"/>
      <c r="AS2700" s="9"/>
      <c r="AT2700" s="9"/>
      <c r="AU2700" s="9"/>
      <c r="AV2700" s="13"/>
      <c r="AW2700" s="13"/>
      <c r="AX2700" s="9"/>
      <c r="AY2700" s="9"/>
      <c r="AZ2700" s="9"/>
      <c r="BA2700" s="33"/>
      <c r="BB2700" s="33"/>
      <c r="BC2700" s="36"/>
      <c r="BD2700" s="12" t="s">
        <v>1772</v>
      </c>
    </row>
    <row r="2701" spans="1:56" s="12" customFormat="1" x14ac:dyDescent="0.2">
      <c r="A2701" s="9">
        <f>IF(Search!$C$5="","",IF(COUNTA(Inventory!$AP2701)=1,1,""))</f>
        <v>1</v>
      </c>
      <c r="B2701" s="9" t="str">
        <f>IF(Search!$C$4="","",IF(ISNUMBER(SEARCH(Search!$C$4,$AR2701))=TRUE,1,""))</f>
        <v/>
      </c>
      <c r="C2701" s="9" t="str">
        <f>IF(Search!$C$6="x",IF(COUNTA($AQ2701)=1,1,"N"),IF(COUNTA($AQ2701)=1,"N",""))</f>
        <v/>
      </c>
      <c r="D2701" s="9" t="str">
        <f>IF(Search!$O$8="","",IF(ISNUMBER(SEARCH(Search!$O$8,$BD2701))=TRUE,1,""))</f>
        <v/>
      </c>
      <c r="E2701" s="9" t="str">
        <f>IF(Search!$C$7="","",IF(ISNUMBER(SEARCH(Search!$C$7,$AN2701))=TRUE,1,""))</f>
        <v/>
      </c>
      <c r="F2701" s="9" t="str">
        <f>IF(Search!$C$8="","",IF(ISNUMBER(SEARCH(Search!$C$8,$AO2701))=TRUE,1,""))</f>
        <v/>
      </c>
      <c r="G2701" s="9" t="str">
        <f>IF(Search!$F$4="","",IF(Inventory!$AJ2701&lt;Search!$F$4,"",1))</f>
        <v/>
      </c>
      <c r="H2701" s="9" t="str">
        <f>IF(Search!$F$5="","",IF(Inventory!$AJ2701&gt;Search!$F$5,"",1))</f>
        <v/>
      </c>
      <c r="I2701" s="9" t="str">
        <f>IF(Search!$F$7="","",IF(Search!$F$8="",IF(ISNUMBER(SEARCH(Search!$F$7,$AL2701))=TRUE,1,""),""))</f>
        <v/>
      </c>
      <c r="J2701" s="9" t="str">
        <f>IF($AL2701=Search!$F$8,1,"")</f>
        <v/>
      </c>
      <c r="K2701" s="9" t="str">
        <f>IF(Search!$I$4="","",IF(COUNTA($AS2701)=1,IF(Search!$I$4="N","N",1),""))</f>
        <v/>
      </c>
      <c r="L2701" s="9" t="str">
        <f>IF(Search!$I$5="","",IF($AS2701="RC",1,""))</f>
        <v/>
      </c>
      <c r="M2701" s="9" t="str">
        <f>IF(Search!$I$6="","",IF($AS2701="RCP",1,""))</f>
        <v/>
      </c>
      <c r="N2701" s="9" t="str">
        <f>IF(Search!$I$8="","",IF(COUNTA($AT2701)=1,IF(Search!$I$8="N","N",1),""))</f>
        <v/>
      </c>
      <c r="O2701" s="9" t="str">
        <f>IF(Search!$L$4="","",IF(COUNTA($AU2701)=1,IF(Search!$L$4="N","N",1),""))</f>
        <v/>
      </c>
      <c r="P2701" s="9" t="str">
        <f>IF(Search!$L$5="","",IF(ISNUMBER(SEARCH("Jersey",$AU2701))=TRUE,IF(Search!$L$5="N","N",1),""))</f>
        <v/>
      </c>
      <c r="Q2701" s="9" t="str">
        <f>IF(Search!$L$6="","",IF(ISNUMBER(SEARCH("Patch",$AU2701))=TRUE,IF(Search!$L$6="N","N",1),""))</f>
        <v/>
      </c>
      <c r="R2701" s="9" t="str">
        <f>IF(Search!$L$7="","",IF(ISNUMBER(SEARCH("Shield",$AU2701))=TRUE,IF(Search!$L$7="N","N",1),""))</f>
        <v/>
      </c>
      <c r="S2701" s="9" t="str">
        <f>IF(Search!$L$8="","",IF(ISNUMBER(SEARCH("Stick",$AU2701))=TRUE,IF(Search!$L$8="N","N",1),""))</f>
        <v/>
      </c>
      <c r="T2701" s="9" t="str">
        <f>IF(Search!$O$4="","",IF(COUNTA($AW2701)=1,IF(Search!$O$4="N","N",1),""))</f>
        <v/>
      </c>
      <c r="U2701" s="9" t="str">
        <f>IF(Search!$O$5="","",IF($AW2701="","",IF($AW2701&lt;Search!$O$5,"",1)))</f>
        <v/>
      </c>
      <c r="V2701" s="9" t="str">
        <f>IF(Search!$O$6="","",IF($AW2701="","",IF($AW2701&gt;Search!$O$6,"",1)))</f>
        <v/>
      </c>
      <c r="W2701" s="9" t="str">
        <f>IF(Search!$U$4="","",IF($AX2701="","",1))</f>
        <v/>
      </c>
      <c r="X2701" s="9" t="str">
        <f>IF(Search!$U$5="","",IF(ISNUMBER(SEARCH(Search!$U$5,$AX2701))=TRUE,IF(Search!$U$5="N","N",1),""))</f>
        <v/>
      </c>
      <c r="Y2701" s="9" t="str">
        <f>IF(Search!$U$6="","",IF($AY2701&lt;Search!$U$6,"",1))</f>
        <v/>
      </c>
      <c r="Z2701" s="9" t="str">
        <f>IF(Search!$R$4="","",IF(Inventory!$BA2701&lt;Search!$R$4,"",1))</f>
        <v/>
      </c>
      <c r="AA2701" s="9" t="str">
        <f>IF(Search!$R$5="","",IF($BA2701&gt;Search!$R$5,"",1))</f>
        <v/>
      </c>
      <c r="AB2701" s="9" t="str">
        <f>IF(Search!$R$6="","",IF($BB2701&lt;Search!$R$6,"",1))</f>
        <v/>
      </c>
      <c r="AC2701" s="9" t="str">
        <f>IF(Search!$R$7="","",IF($BB2701&lt;Search!$R$7,"",1))</f>
        <v/>
      </c>
      <c r="AD2701" s="45">
        <f>IF(COUNTIF($A2701:$AC2701,"n")&gt;0,"",IF(SUM($A2701:$AC2701)=COUNTA(Search!$C$4:$C$8,Search!$F$4:$F$8,Search!$I$4:$I$6,Search!$I$8,Search!$L$4:$L$8,Search!$O$4:$O$8,Search!$R$4:$R$7,Search!$U$4:$U$7)-COUNTIF(Search!$C$4:$U$7,"n"),1+LARGE($AD$1:AD2700,1),""))</f>
        <v>418</v>
      </c>
      <c r="AE2701" s="45">
        <f t="shared" si="133"/>
        <v>1000</v>
      </c>
      <c r="AF2701" s="45">
        <f>IF(AD2701="","",COUNTIF($AE$1:$AE2700,$AE2701)+RANK($AE2701,$AE$2:$AE$10540,1))</f>
        <v>161</v>
      </c>
      <c r="AG2701" s="45">
        <f t="shared" si="134"/>
        <v>651</v>
      </c>
      <c r="AH2701" s="45">
        <f>IF($AD2701="","",COUNTIF($AG$1:$AG2700,$AG2701)+RANK($AG2701,$AG$1:$AG$10539,0))</f>
        <v>20</v>
      </c>
      <c r="AI2701" s="10" t="str">
        <f t="shared" si="135"/>
        <v>2015-16 Upper Deck Portraits #61 Jack Eichel BUF    /   $12</v>
      </c>
      <c r="AJ2701" s="11">
        <v>2015</v>
      </c>
      <c r="AK2701" s="17">
        <v>16</v>
      </c>
      <c r="AL2701" s="12" t="s">
        <v>2630</v>
      </c>
      <c r="AM2701" s="10">
        <v>61</v>
      </c>
      <c r="AN2701" s="15" t="s">
        <v>1783</v>
      </c>
      <c r="AO2701" s="14" t="s">
        <v>1918</v>
      </c>
      <c r="AP2701" s="14" t="s">
        <v>1902</v>
      </c>
      <c r="AQ2701" s="14"/>
      <c r="AR2701" s="14"/>
      <c r="AS2701" s="9"/>
      <c r="AT2701" s="9"/>
      <c r="AU2701" s="9"/>
      <c r="AV2701" s="13"/>
      <c r="AW2701" s="13"/>
      <c r="AX2701" s="9"/>
      <c r="AY2701" s="9"/>
      <c r="AZ2701" s="9"/>
      <c r="BA2701" s="33">
        <v>12</v>
      </c>
      <c r="BB2701" s="33"/>
      <c r="BC2701" s="36"/>
      <c r="BD2701" s="12" t="s">
        <v>2511</v>
      </c>
    </row>
    <row r="2702" spans="1:56" s="12" customFormat="1" x14ac:dyDescent="0.2">
      <c r="A2702" s="9">
        <f>IF(Search!$C$5="","",IF(COUNTA(Inventory!$AP2702)=1,1,""))</f>
        <v>1</v>
      </c>
      <c r="B2702" s="9" t="str">
        <f>IF(Search!$C$4="","",IF(ISNUMBER(SEARCH(Search!$C$4,$AR2702))=TRUE,1,""))</f>
        <v/>
      </c>
      <c r="C2702" s="9" t="str">
        <f>IF(Search!$C$6="x",IF(COUNTA($AQ2702)=1,1,"N"),IF(COUNTA($AQ2702)=1,"N",""))</f>
        <v/>
      </c>
      <c r="D2702" s="9" t="str">
        <f>IF(Search!$O$8="","",IF(ISNUMBER(SEARCH(Search!$O$8,$BD2702))=TRUE,1,""))</f>
        <v/>
      </c>
      <c r="E2702" s="9" t="str">
        <f>IF(Search!$C$7="","",IF(ISNUMBER(SEARCH(Search!$C$7,$AN2702))=TRUE,1,""))</f>
        <v/>
      </c>
      <c r="F2702" s="9" t="str">
        <f>IF(Search!$C$8="","",IF(ISNUMBER(SEARCH(Search!$C$8,$AO2702))=TRUE,1,""))</f>
        <v/>
      </c>
      <c r="G2702" s="9" t="str">
        <f>IF(Search!$F$4="","",IF(Inventory!$AJ2702&lt;Search!$F$4,"",1))</f>
        <v/>
      </c>
      <c r="H2702" s="9" t="str">
        <f>IF(Search!$F$5="","",IF(Inventory!$AJ2702&gt;Search!$F$5,"",1))</f>
        <v/>
      </c>
      <c r="I2702" s="9" t="str">
        <f>IF(Search!$F$7="","",IF(Search!$F$8="",IF(ISNUMBER(SEARCH(Search!$F$7,$AL2702))=TRUE,1,""),""))</f>
        <v/>
      </c>
      <c r="J2702" s="9" t="str">
        <f>IF($AL2702=Search!$F$8,1,"")</f>
        <v/>
      </c>
      <c r="K2702" s="9" t="str">
        <f>IF(Search!$I$4="","",IF(COUNTA($AS2702)=1,IF(Search!$I$4="N","N",1),""))</f>
        <v/>
      </c>
      <c r="L2702" s="9" t="str">
        <f>IF(Search!$I$5="","",IF($AS2702="RC",1,""))</f>
        <v/>
      </c>
      <c r="M2702" s="9" t="str">
        <f>IF(Search!$I$6="","",IF($AS2702="RCP",1,""))</f>
        <v/>
      </c>
      <c r="N2702" s="9" t="str">
        <f>IF(Search!$I$8="","",IF(COUNTA($AT2702)=1,IF(Search!$I$8="N","N",1),""))</f>
        <v/>
      </c>
      <c r="O2702" s="9" t="str">
        <f>IF(Search!$L$4="","",IF(COUNTA($AU2702)=1,IF(Search!$L$4="N","N",1),""))</f>
        <v/>
      </c>
      <c r="P2702" s="9" t="str">
        <f>IF(Search!$L$5="","",IF(ISNUMBER(SEARCH("Jersey",$AU2702))=TRUE,IF(Search!$L$5="N","N",1),""))</f>
        <v/>
      </c>
      <c r="Q2702" s="9" t="str">
        <f>IF(Search!$L$6="","",IF(ISNUMBER(SEARCH("Patch",$AU2702))=TRUE,IF(Search!$L$6="N","N",1),""))</f>
        <v/>
      </c>
      <c r="R2702" s="9" t="str">
        <f>IF(Search!$L$7="","",IF(ISNUMBER(SEARCH("Shield",$AU2702))=TRUE,IF(Search!$L$7="N","N",1),""))</f>
        <v/>
      </c>
      <c r="S2702" s="9" t="str">
        <f>IF(Search!$L$8="","",IF(ISNUMBER(SEARCH("Stick",$AU2702))=TRUE,IF(Search!$L$8="N","N",1),""))</f>
        <v/>
      </c>
      <c r="T2702" s="9" t="str">
        <f>IF(Search!$O$4="","",IF(COUNTA($AW2702)=1,IF(Search!$O$4="N","N",1),""))</f>
        <v/>
      </c>
      <c r="U2702" s="9" t="str">
        <f>IF(Search!$O$5="","",IF($AW2702="","",IF($AW2702&lt;Search!$O$5,"",1)))</f>
        <v/>
      </c>
      <c r="V2702" s="9" t="str">
        <f>IF(Search!$O$6="","",IF($AW2702="","",IF($AW2702&gt;Search!$O$6,"",1)))</f>
        <v/>
      </c>
      <c r="W2702" s="9" t="str">
        <f>IF(Search!$U$4="","",IF($AX2702="","",1))</f>
        <v/>
      </c>
      <c r="X2702" s="9" t="str">
        <f>IF(Search!$U$5="","",IF(ISNUMBER(SEARCH(Search!$U$5,$AX2702))=TRUE,IF(Search!$U$5="N","N",1),""))</f>
        <v/>
      </c>
      <c r="Y2702" s="9" t="str">
        <f>IF(Search!$U$6="","",IF($AY2702&lt;Search!$U$6,"",1))</f>
        <v/>
      </c>
      <c r="Z2702" s="9" t="str">
        <f>IF(Search!$R$4="","",IF(Inventory!$BA2702&lt;Search!$R$4,"",1))</f>
        <v/>
      </c>
      <c r="AA2702" s="9" t="str">
        <f>IF(Search!$R$5="","",IF($BA2702&gt;Search!$R$5,"",1))</f>
        <v/>
      </c>
      <c r="AB2702" s="9" t="str">
        <f>IF(Search!$R$6="","",IF($BB2702&lt;Search!$R$6,"",1))</f>
        <v/>
      </c>
      <c r="AC2702" s="9" t="str">
        <f>IF(Search!$R$7="","",IF($BB2702&lt;Search!$R$7,"",1))</f>
        <v/>
      </c>
      <c r="AD2702" s="45">
        <f>IF(COUNTIF($A2702:$AC2702,"n")&gt;0,"",IF(SUM($A2702:$AC2702)=COUNTA(Search!$C$4:$C$8,Search!$F$4:$F$8,Search!$I$4:$I$6,Search!$I$8,Search!$L$4:$L$8,Search!$O$4:$O$8,Search!$R$4:$R$7,Search!$U$4:$U$7)-COUNTIF(Search!$C$4:$U$7,"n"),1+LARGE($AD$1:AD2701,1),""))</f>
        <v>419</v>
      </c>
      <c r="AE2702" s="45">
        <f t="shared" si="133"/>
        <v>1000</v>
      </c>
      <c r="AF2702" s="45">
        <f>IF(AD2702="","",COUNTIF($AE$1:$AE2701,$AE2702)+RANK($AE2702,$AE$2:$AE$10540,1))</f>
        <v>162</v>
      </c>
      <c r="AG2702" s="45">
        <f t="shared" si="134"/>
        <v>651</v>
      </c>
      <c r="AH2702" s="45">
        <f>IF($AD2702="","",COUNTIF($AG$1:$AG2701,$AG2702)+RANK($AG2702,$AG$1:$AG$10539,0))</f>
        <v>21</v>
      </c>
      <c r="AI2702" s="10" t="str">
        <f t="shared" si="135"/>
        <v>2015-16 Upper Deck Portraits #61 Jack Eichel BUF    /   $12</v>
      </c>
      <c r="AJ2702" s="11">
        <v>2015</v>
      </c>
      <c r="AK2702" s="17">
        <v>16</v>
      </c>
      <c r="AL2702" s="12" t="s">
        <v>2630</v>
      </c>
      <c r="AM2702" s="10">
        <v>61</v>
      </c>
      <c r="AN2702" s="15" t="s">
        <v>1783</v>
      </c>
      <c r="AO2702" s="14" t="s">
        <v>1918</v>
      </c>
      <c r="AP2702" s="14" t="s">
        <v>1902</v>
      </c>
      <c r="AQ2702" s="14"/>
      <c r="AR2702" s="14"/>
      <c r="AS2702" s="9"/>
      <c r="AT2702" s="9"/>
      <c r="AU2702" s="9"/>
      <c r="AV2702" s="13"/>
      <c r="AW2702" s="13"/>
      <c r="AX2702" s="9"/>
      <c r="AY2702" s="9"/>
      <c r="AZ2702" s="9"/>
      <c r="BA2702" s="33">
        <v>12</v>
      </c>
      <c r="BB2702" s="33"/>
      <c r="BC2702" s="36"/>
      <c r="BD2702" s="12" t="s">
        <v>2511</v>
      </c>
    </row>
    <row r="2703" spans="1:56" s="12" customFormat="1" x14ac:dyDescent="0.2">
      <c r="A2703" s="9">
        <f>IF(Search!$C$5="","",IF(COUNTA(Inventory!$AP2703)=1,1,""))</f>
        <v>1</v>
      </c>
      <c r="B2703" s="9" t="str">
        <f>IF(Search!$C$4="","",IF(ISNUMBER(SEARCH(Search!$C$4,$AR2703))=TRUE,1,""))</f>
        <v/>
      </c>
      <c r="C2703" s="9" t="str">
        <f>IF(Search!$C$6="x",IF(COUNTA($AQ2703)=1,1,"N"),IF(COUNTA($AQ2703)=1,"N",""))</f>
        <v/>
      </c>
      <c r="D2703" s="9" t="str">
        <f>IF(Search!$O$8="","",IF(ISNUMBER(SEARCH(Search!$O$8,$BD2703))=TRUE,1,""))</f>
        <v/>
      </c>
      <c r="E2703" s="9" t="str">
        <f>IF(Search!$C$7="","",IF(ISNUMBER(SEARCH(Search!$C$7,$AN2703))=TRUE,1,""))</f>
        <v/>
      </c>
      <c r="F2703" s="9" t="str">
        <f>IF(Search!$C$8="","",IF(ISNUMBER(SEARCH(Search!$C$8,$AO2703))=TRUE,1,""))</f>
        <v/>
      </c>
      <c r="G2703" s="9" t="str">
        <f>IF(Search!$F$4="","",IF(Inventory!$AJ2703&lt;Search!$F$4,"",1))</f>
        <v/>
      </c>
      <c r="H2703" s="9" t="str">
        <f>IF(Search!$F$5="","",IF(Inventory!$AJ2703&gt;Search!$F$5,"",1))</f>
        <v/>
      </c>
      <c r="I2703" s="9" t="str">
        <f>IF(Search!$F$7="","",IF(Search!$F$8="",IF(ISNUMBER(SEARCH(Search!$F$7,$AL2703))=TRUE,1,""),""))</f>
        <v/>
      </c>
      <c r="J2703" s="9" t="str">
        <f>IF($AL2703=Search!$F$8,1,"")</f>
        <v/>
      </c>
      <c r="K2703" s="9" t="str">
        <f>IF(Search!$I$4="","",IF(COUNTA($AS2703)=1,IF(Search!$I$4="N","N",1),""))</f>
        <v/>
      </c>
      <c r="L2703" s="9" t="str">
        <f>IF(Search!$I$5="","",IF($AS2703="RC",1,""))</f>
        <v/>
      </c>
      <c r="M2703" s="9" t="str">
        <f>IF(Search!$I$6="","",IF($AS2703="RCP",1,""))</f>
        <v/>
      </c>
      <c r="N2703" s="9" t="str">
        <f>IF(Search!$I$8="","",IF(COUNTA($AT2703)=1,IF(Search!$I$8="N","N",1),""))</f>
        <v/>
      </c>
      <c r="O2703" s="9" t="str">
        <f>IF(Search!$L$4="","",IF(COUNTA($AU2703)=1,IF(Search!$L$4="N","N",1),""))</f>
        <v/>
      </c>
      <c r="P2703" s="9" t="str">
        <f>IF(Search!$L$5="","",IF(ISNUMBER(SEARCH("Jersey",$AU2703))=TRUE,IF(Search!$L$5="N","N",1),""))</f>
        <v/>
      </c>
      <c r="Q2703" s="9" t="str">
        <f>IF(Search!$L$6="","",IF(ISNUMBER(SEARCH("Patch",$AU2703))=TRUE,IF(Search!$L$6="N","N",1),""))</f>
        <v/>
      </c>
      <c r="R2703" s="9" t="str">
        <f>IF(Search!$L$7="","",IF(ISNUMBER(SEARCH("Shield",$AU2703))=TRUE,IF(Search!$L$7="N","N",1),""))</f>
        <v/>
      </c>
      <c r="S2703" s="9" t="str">
        <f>IF(Search!$L$8="","",IF(ISNUMBER(SEARCH("Stick",$AU2703))=TRUE,IF(Search!$L$8="N","N",1),""))</f>
        <v/>
      </c>
      <c r="T2703" s="9" t="str">
        <f>IF(Search!$O$4="","",IF(COUNTA($AW2703)=1,IF(Search!$O$4="N","N",1),""))</f>
        <v/>
      </c>
      <c r="U2703" s="9" t="str">
        <f>IF(Search!$O$5="","",IF($AW2703="","",IF($AW2703&lt;Search!$O$5,"",1)))</f>
        <v/>
      </c>
      <c r="V2703" s="9" t="str">
        <f>IF(Search!$O$6="","",IF($AW2703="","",IF($AW2703&gt;Search!$O$6,"",1)))</f>
        <v/>
      </c>
      <c r="W2703" s="9" t="str">
        <f>IF(Search!$U$4="","",IF($AX2703="","",1))</f>
        <v/>
      </c>
      <c r="X2703" s="9" t="str">
        <f>IF(Search!$U$5="","",IF(ISNUMBER(SEARCH(Search!$U$5,$AX2703))=TRUE,IF(Search!$U$5="N","N",1),""))</f>
        <v/>
      </c>
      <c r="Y2703" s="9" t="str">
        <f>IF(Search!$U$6="","",IF($AY2703&lt;Search!$U$6,"",1))</f>
        <v/>
      </c>
      <c r="Z2703" s="9" t="str">
        <f>IF(Search!$R$4="","",IF(Inventory!$BA2703&lt;Search!$R$4,"",1))</f>
        <v/>
      </c>
      <c r="AA2703" s="9" t="str">
        <f>IF(Search!$R$5="","",IF($BA2703&gt;Search!$R$5,"",1))</f>
        <v/>
      </c>
      <c r="AB2703" s="9" t="str">
        <f>IF(Search!$R$6="","",IF($BB2703&lt;Search!$R$6,"",1))</f>
        <v/>
      </c>
      <c r="AC2703" s="9" t="str">
        <f>IF(Search!$R$7="","",IF($BB2703&lt;Search!$R$7,"",1))</f>
        <v/>
      </c>
      <c r="AD2703" s="45">
        <f>IF(COUNTIF($A2703:$AC2703,"n")&gt;0,"",IF(SUM($A2703:$AC2703)=COUNTA(Search!$C$4:$C$8,Search!$F$4:$F$8,Search!$I$4:$I$6,Search!$I$8,Search!$L$4:$L$8,Search!$O$4:$O$8,Search!$R$4:$R$7,Search!$U$4:$U$7)-COUNTIF(Search!$C$4:$U$7,"n"),1+LARGE($AD$1:AD2702,1),""))</f>
        <v>420</v>
      </c>
      <c r="AE2703" s="45">
        <f t="shared" si="133"/>
        <v>1877</v>
      </c>
      <c r="AF2703" s="45">
        <f>IF(AD2703="","",COUNTIF($AE$1:$AE2702,$AE2703)+RANK($AE2703,$AE$2:$AE$10540,1))</f>
        <v>350</v>
      </c>
      <c r="AG2703" s="45">
        <f t="shared" si="134"/>
        <v>165</v>
      </c>
      <c r="AH2703" s="45">
        <f>IF($AD2703="","",COUNTIF($AG$1:$AG2702,$AG2703)+RANK($AG2703,$AG$1:$AG$10539,0))</f>
        <v>113</v>
      </c>
      <c r="AI2703" s="10" t="str">
        <f t="shared" si="135"/>
        <v>2015-16 Upper Deck Portraits #62 Nick Cousins PHI    /   $2.5</v>
      </c>
      <c r="AJ2703" s="11">
        <v>2015</v>
      </c>
      <c r="AK2703" s="17">
        <v>16</v>
      </c>
      <c r="AL2703" s="12" t="s">
        <v>2630</v>
      </c>
      <c r="AM2703" s="10">
        <v>62</v>
      </c>
      <c r="AN2703" s="15" t="s">
        <v>2652</v>
      </c>
      <c r="AO2703" s="14" t="s">
        <v>1907</v>
      </c>
      <c r="AP2703" s="14" t="s">
        <v>1902</v>
      </c>
      <c r="AQ2703" s="14"/>
      <c r="AR2703" s="14"/>
      <c r="AS2703" s="9"/>
      <c r="AT2703" s="9"/>
      <c r="AU2703" s="9"/>
      <c r="AV2703" s="13"/>
      <c r="AW2703" s="13"/>
      <c r="AX2703" s="9"/>
      <c r="AY2703" s="9"/>
      <c r="AZ2703" s="9"/>
      <c r="BA2703" s="33">
        <v>2.5</v>
      </c>
      <c r="BB2703" s="33"/>
      <c r="BC2703" s="36"/>
      <c r="BD2703" s="12" t="s">
        <v>2511</v>
      </c>
    </row>
    <row r="2704" spans="1:56" s="12" customFormat="1" x14ac:dyDescent="0.2">
      <c r="A2704" s="9">
        <f>IF(Search!$C$5="","",IF(COUNTA(Inventory!$AP2704)=1,1,""))</f>
        <v>1</v>
      </c>
      <c r="B2704" s="9" t="str">
        <f>IF(Search!$C$4="","",IF(ISNUMBER(SEARCH(Search!$C$4,$AR2704))=TRUE,1,""))</f>
        <v/>
      </c>
      <c r="C2704" s="9" t="str">
        <f>IF(Search!$C$6="x",IF(COUNTA($AQ2704)=1,1,"N"),IF(COUNTA($AQ2704)=1,"N",""))</f>
        <v/>
      </c>
      <c r="D2704" s="9" t="str">
        <f>IF(Search!$O$8="","",IF(ISNUMBER(SEARCH(Search!$O$8,$BD2704))=TRUE,1,""))</f>
        <v/>
      </c>
      <c r="E2704" s="9" t="str">
        <f>IF(Search!$C$7="","",IF(ISNUMBER(SEARCH(Search!$C$7,$AN2704))=TRUE,1,""))</f>
        <v/>
      </c>
      <c r="F2704" s="9" t="str">
        <f>IF(Search!$C$8="","",IF(ISNUMBER(SEARCH(Search!$C$8,$AO2704))=TRUE,1,""))</f>
        <v/>
      </c>
      <c r="G2704" s="9" t="str">
        <f>IF(Search!$F$4="","",IF(Inventory!$AJ2704&lt;Search!$F$4,"",1))</f>
        <v/>
      </c>
      <c r="H2704" s="9" t="str">
        <f>IF(Search!$F$5="","",IF(Inventory!$AJ2704&gt;Search!$F$5,"",1))</f>
        <v/>
      </c>
      <c r="I2704" s="9" t="str">
        <f>IF(Search!$F$7="","",IF(Search!$F$8="",IF(ISNUMBER(SEARCH(Search!$F$7,$AL2704))=TRUE,1,""),""))</f>
        <v/>
      </c>
      <c r="J2704" s="9" t="str">
        <f>IF($AL2704=Search!$F$8,1,"")</f>
        <v/>
      </c>
      <c r="K2704" s="9" t="str">
        <f>IF(Search!$I$4="","",IF(COUNTA($AS2704)=1,IF(Search!$I$4="N","N",1),""))</f>
        <v/>
      </c>
      <c r="L2704" s="9" t="str">
        <f>IF(Search!$I$5="","",IF($AS2704="RC",1,""))</f>
        <v/>
      </c>
      <c r="M2704" s="9" t="str">
        <f>IF(Search!$I$6="","",IF($AS2704="RCP",1,""))</f>
        <v/>
      </c>
      <c r="N2704" s="9" t="str">
        <f>IF(Search!$I$8="","",IF(COUNTA($AT2704)=1,IF(Search!$I$8="N","N",1),""))</f>
        <v/>
      </c>
      <c r="O2704" s="9" t="str">
        <f>IF(Search!$L$4="","",IF(COUNTA($AU2704)=1,IF(Search!$L$4="N","N",1),""))</f>
        <v/>
      </c>
      <c r="P2704" s="9" t="str">
        <f>IF(Search!$L$5="","",IF(ISNUMBER(SEARCH("Jersey",$AU2704))=TRUE,IF(Search!$L$5="N","N",1),""))</f>
        <v/>
      </c>
      <c r="Q2704" s="9" t="str">
        <f>IF(Search!$L$6="","",IF(ISNUMBER(SEARCH("Patch",$AU2704))=TRUE,IF(Search!$L$6="N","N",1),""))</f>
        <v/>
      </c>
      <c r="R2704" s="9" t="str">
        <f>IF(Search!$L$7="","",IF(ISNUMBER(SEARCH("Shield",$AU2704))=TRUE,IF(Search!$L$7="N","N",1),""))</f>
        <v/>
      </c>
      <c r="S2704" s="9" t="str">
        <f>IF(Search!$L$8="","",IF(ISNUMBER(SEARCH("Stick",$AU2704))=TRUE,IF(Search!$L$8="N","N",1),""))</f>
        <v/>
      </c>
      <c r="T2704" s="9" t="str">
        <f>IF(Search!$O$4="","",IF(COUNTA($AW2704)=1,IF(Search!$O$4="N","N",1),""))</f>
        <v/>
      </c>
      <c r="U2704" s="9" t="str">
        <f>IF(Search!$O$5="","",IF($AW2704="","",IF($AW2704&lt;Search!$O$5,"",1)))</f>
        <v/>
      </c>
      <c r="V2704" s="9" t="str">
        <f>IF(Search!$O$6="","",IF($AW2704="","",IF($AW2704&gt;Search!$O$6,"",1)))</f>
        <v/>
      </c>
      <c r="W2704" s="9" t="str">
        <f>IF(Search!$U$4="","",IF($AX2704="","",1))</f>
        <v/>
      </c>
      <c r="X2704" s="9" t="str">
        <f>IF(Search!$U$5="","",IF(ISNUMBER(SEARCH(Search!$U$5,$AX2704))=TRUE,IF(Search!$U$5="N","N",1),""))</f>
        <v/>
      </c>
      <c r="Y2704" s="9" t="str">
        <f>IF(Search!$U$6="","",IF($AY2704&lt;Search!$U$6,"",1))</f>
        <v/>
      </c>
      <c r="Z2704" s="9" t="str">
        <f>IF(Search!$R$4="","",IF(Inventory!$BA2704&lt;Search!$R$4,"",1))</f>
        <v/>
      </c>
      <c r="AA2704" s="9" t="str">
        <f>IF(Search!$R$5="","",IF($BA2704&gt;Search!$R$5,"",1))</f>
        <v/>
      </c>
      <c r="AB2704" s="9" t="str">
        <f>IF(Search!$R$6="","",IF($BB2704&lt;Search!$R$6,"",1))</f>
        <v/>
      </c>
      <c r="AC2704" s="9" t="str">
        <f>IF(Search!$R$7="","",IF($BB2704&lt;Search!$R$7,"",1))</f>
        <v/>
      </c>
      <c r="AD2704" s="45">
        <f>IF(COUNTIF($A2704:$AC2704,"n")&gt;0,"",IF(SUM($A2704:$AC2704)=COUNTA(Search!$C$4:$C$8,Search!$F$4:$F$8,Search!$I$4:$I$6,Search!$I$8,Search!$L$4:$L$8,Search!$O$4:$O$8,Search!$R$4:$R$7,Search!$U$4:$U$7)-COUNTIF(Search!$C$4:$U$7,"n"),1+LARGE($AD$1:AD2703,1),""))</f>
        <v>421</v>
      </c>
      <c r="AE2704" s="45">
        <f t="shared" si="133"/>
        <v>437</v>
      </c>
      <c r="AF2704" s="45">
        <f>IF(AD2704="","",COUNTIF($AE$1:$AE2703,$AE2704)+RANK($AE2704,$AE$2:$AE$10540,1))</f>
        <v>86</v>
      </c>
      <c r="AG2704" s="45">
        <f t="shared" si="134"/>
        <v>165</v>
      </c>
      <c r="AH2704" s="45">
        <f>IF($AD2704="","",COUNTIF($AG$1:$AG2703,$AG2704)+RANK($AG2704,$AG$1:$AG$10539,0))</f>
        <v>114</v>
      </c>
      <c r="AI2704" s="10" t="str">
        <f t="shared" si="135"/>
        <v>2015-16 Upper Deck Portraits #64 Colin Miller BOS    /   $2.5</v>
      </c>
      <c r="AJ2704" s="11">
        <v>2015</v>
      </c>
      <c r="AK2704" s="17">
        <v>16</v>
      </c>
      <c r="AL2704" s="12" t="s">
        <v>2630</v>
      </c>
      <c r="AM2704" s="10">
        <v>64</v>
      </c>
      <c r="AN2704" s="15" t="s">
        <v>2653</v>
      </c>
      <c r="AO2704" s="14" t="s">
        <v>1923</v>
      </c>
      <c r="AP2704" s="14" t="s">
        <v>1902</v>
      </c>
      <c r="AQ2704" s="14"/>
      <c r="AR2704" s="14"/>
      <c r="AS2704" s="9"/>
      <c r="AT2704" s="9"/>
      <c r="AU2704" s="9"/>
      <c r="AV2704" s="13"/>
      <c r="AW2704" s="13"/>
      <c r="AX2704" s="9"/>
      <c r="AY2704" s="9"/>
      <c r="AZ2704" s="9"/>
      <c r="BA2704" s="33">
        <v>2.5</v>
      </c>
      <c r="BB2704" s="33"/>
      <c r="BC2704" s="36"/>
      <c r="BD2704" s="12" t="s">
        <v>2511</v>
      </c>
    </row>
    <row r="2705" spans="1:56" s="12" customFormat="1" x14ac:dyDescent="0.2">
      <c r="A2705" s="9">
        <f>IF(Search!$C$5="","",IF(COUNTA(Inventory!$AP2705)=1,1,""))</f>
        <v>1</v>
      </c>
      <c r="B2705" s="9" t="str">
        <f>IF(Search!$C$4="","",IF(ISNUMBER(SEARCH(Search!$C$4,$AR2705))=TRUE,1,""))</f>
        <v/>
      </c>
      <c r="C2705" s="9" t="str">
        <f>IF(Search!$C$6="x",IF(COUNTA($AQ2705)=1,1,"N"),IF(COUNTA($AQ2705)=1,"N",""))</f>
        <v/>
      </c>
      <c r="D2705" s="9" t="str">
        <f>IF(Search!$O$8="","",IF(ISNUMBER(SEARCH(Search!$O$8,$BD2705))=TRUE,1,""))</f>
        <v/>
      </c>
      <c r="E2705" s="9" t="str">
        <f>IF(Search!$C$7="","",IF(ISNUMBER(SEARCH(Search!$C$7,$AN2705))=TRUE,1,""))</f>
        <v/>
      </c>
      <c r="F2705" s="9" t="str">
        <f>IF(Search!$C$8="","",IF(ISNUMBER(SEARCH(Search!$C$8,$AO2705))=TRUE,1,""))</f>
        <v/>
      </c>
      <c r="G2705" s="9" t="str">
        <f>IF(Search!$F$4="","",IF(Inventory!$AJ2705&lt;Search!$F$4,"",1))</f>
        <v/>
      </c>
      <c r="H2705" s="9" t="str">
        <f>IF(Search!$F$5="","",IF(Inventory!$AJ2705&gt;Search!$F$5,"",1))</f>
        <v/>
      </c>
      <c r="I2705" s="9" t="str">
        <f>IF(Search!$F$7="","",IF(Search!$F$8="",IF(ISNUMBER(SEARCH(Search!$F$7,$AL2705))=TRUE,1,""),""))</f>
        <v/>
      </c>
      <c r="J2705" s="9" t="str">
        <f>IF($AL2705=Search!$F$8,1,"")</f>
        <v/>
      </c>
      <c r="K2705" s="9" t="str">
        <f>IF(Search!$I$4="","",IF(COUNTA($AS2705)=1,IF(Search!$I$4="N","N",1),""))</f>
        <v/>
      </c>
      <c r="L2705" s="9" t="str">
        <f>IF(Search!$I$5="","",IF($AS2705="RC",1,""))</f>
        <v/>
      </c>
      <c r="M2705" s="9" t="str">
        <f>IF(Search!$I$6="","",IF($AS2705="RCP",1,""))</f>
        <v/>
      </c>
      <c r="N2705" s="9" t="str">
        <f>IF(Search!$I$8="","",IF(COUNTA($AT2705)=1,IF(Search!$I$8="N","N",1),""))</f>
        <v/>
      </c>
      <c r="O2705" s="9" t="str">
        <f>IF(Search!$L$4="","",IF(COUNTA($AU2705)=1,IF(Search!$L$4="N","N",1),""))</f>
        <v/>
      </c>
      <c r="P2705" s="9" t="str">
        <f>IF(Search!$L$5="","",IF(ISNUMBER(SEARCH("Jersey",$AU2705))=TRUE,IF(Search!$L$5="N","N",1),""))</f>
        <v/>
      </c>
      <c r="Q2705" s="9" t="str">
        <f>IF(Search!$L$6="","",IF(ISNUMBER(SEARCH("Patch",$AU2705))=TRUE,IF(Search!$L$6="N","N",1),""))</f>
        <v/>
      </c>
      <c r="R2705" s="9" t="str">
        <f>IF(Search!$L$7="","",IF(ISNUMBER(SEARCH("Shield",$AU2705))=TRUE,IF(Search!$L$7="N","N",1),""))</f>
        <v/>
      </c>
      <c r="S2705" s="9" t="str">
        <f>IF(Search!$L$8="","",IF(ISNUMBER(SEARCH("Stick",$AU2705))=TRUE,IF(Search!$L$8="N","N",1),""))</f>
        <v/>
      </c>
      <c r="T2705" s="9" t="str">
        <f>IF(Search!$O$4="","",IF(COUNTA($AW2705)=1,IF(Search!$O$4="N","N",1),""))</f>
        <v/>
      </c>
      <c r="U2705" s="9" t="str">
        <f>IF(Search!$O$5="","",IF($AW2705="","",IF($AW2705&lt;Search!$O$5,"",1)))</f>
        <v/>
      </c>
      <c r="V2705" s="9" t="str">
        <f>IF(Search!$O$6="","",IF($AW2705="","",IF($AW2705&gt;Search!$O$6,"",1)))</f>
        <v/>
      </c>
      <c r="W2705" s="9" t="str">
        <f>IF(Search!$U$4="","",IF($AX2705="","",1))</f>
        <v/>
      </c>
      <c r="X2705" s="9" t="str">
        <f>IF(Search!$U$5="","",IF(ISNUMBER(SEARCH(Search!$U$5,$AX2705))=TRUE,IF(Search!$U$5="N","N",1),""))</f>
        <v/>
      </c>
      <c r="Y2705" s="9" t="str">
        <f>IF(Search!$U$6="","",IF($AY2705&lt;Search!$U$6,"",1))</f>
        <v/>
      </c>
      <c r="Z2705" s="9" t="str">
        <f>IF(Search!$R$4="","",IF(Inventory!$BA2705&lt;Search!$R$4,"",1))</f>
        <v/>
      </c>
      <c r="AA2705" s="9" t="str">
        <f>IF(Search!$R$5="","",IF($BA2705&gt;Search!$R$5,"",1))</f>
        <v/>
      </c>
      <c r="AB2705" s="9" t="str">
        <f>IF(Search!$R$6="","",IF($BB2705&lt;Search!$R$6,"",1))</f>
        <v/>
      </c>
      <c r="AC2705" s="9" t="str">
        <f>IF(Search!$R$7="","",IF($BB2705&lt;Search!$R$7,"",1))</f>
        <v/>
      </c>
      <c r="AD2705" s="45">
        <f>IF(COUNTIF($A2705:$AC2705,"n")&gt;0,"",IF(SUM($A2705:$AC2705)=COUNTA(Search!$C$4:$C$8,Search!$F$4:$F$8,Search!$I$4:$I$6,Search!$I$8,Search!$L$4:$L$8,Search!$O$4:$O$8,Search!$R$4:$R$7,Search!$U$4:$U$7)-COUNTIF(Search!$C$4:$U$7,"n"),1+LARGE($AD$1:AD2704,1),""))</f>
        <v>422</v>
      </c>
      <c r="AE2705" s="45">
        <f t="shared" si="133"/>
        <v>2310</v>
      </c>
      <c r="AF2705" s="45">
        <f>IF(AD2705="","",COUNTIF($AE$1:$AE2704,$AE2705)+RANK($AE2705,$AE$2:$AE$10540,1))</f>
        <v>431</v>
      </c>
      <c r="AG2705" s="45">
        <f t="shared" si="134"/>
        <v>165</v>
      </c>
      <c r="AH2705" s="45">
        <f>IF($AD2705="","",COUNTIF($AG$1:$AG2704,$AG2705)+RANK($AG2705,$AG$1:$AG$10539,0))</f>
        <v>115</v>
      </c>
      <c r="AI2705" s="10" t="str">
        <f t="shared" si="135"/>
        <v>2015-16 Upper Deck Portraits #66 Shane Prince OTT    /   $2.5</v>
      </c>
      <c r="AJ2705" s="11">
        <v>2015</v>
      </c>
      <c r="AK2705" s="17">
        <v>16</v>
      </c>
      <c r="AL2705" s="12" t="s">
        <v>2630</v>
      </c>
      <c r="AM2705" s="10">
        <v>66</v>
      </c>
      <c r="AN2705" s="15" t="s">
        <v>2638</v>
      </c>
      <c r="AO2705" s="14" t="s">
        <v>1945</v>
      </c>
      <c r="AP2705" s="14" t="s">
        <v>1902</v>
      </c>
      <c r="AQ2705" s="14"/>
      <c r="AR2705" s="14"/>
      <c r="AS2705" s="9"/>
      <c r="AT2705" s="9"/>
      <c r="AU2705" s="9"/>
      <c r="AV2705" s="13"/>
      <c r="AW2705" s="13"/>
      <c r="AX2705" s="9"/>
      <c r="AY2705" s="9"/>
      <c r="AZ2705" s="9"/>
      <c r="BA2705" s="33">
        <v>2.5</v>
      </c>
      <c r="BB2705" s="33"/>
      <c r="BC2705" s="36"/>
      <c r="BD2705" s="12" t="s">
        <v>2511</v>
      </c>
    </row>
    <row r="2706" spans="1:56" s="12" customFormat="1" x14ac:dyDescent="0.2">
      <c r="A2706" s="9">
        <f>IF(Search!$C$5="","",IF(COUNTA(Inventory!$AP2706)=1,1,""))</f>
        <v>1</v>
      </c>
      <c r="B2706" s="9" t="str">
        <f>IF(Search!$C$4="","",IF(ISNUMBER(SEARCH(Search!$C$4,$AR2706))=TRUE,1,""))</f>
        <v/>
      </c>
      <c r="C2706" s="9" t="str">
        <f>IF(Search!$C$6="x",IF(COUNTA($AQ2706)=1,1,"N"),IF(COUNTA($AQ2706)=1,"N",""))</f>
        <v/>
      </c>
      <c r="D2706" s="9" t="str">
        <f>IF(Search!$O$8="","",IF(ISNUMBER(SEARCH(Search!$O$8,$BD2706))=TRUE,1,""))</f>
        <v/>
      </c>
      <c r="E2706" s="9" t="str">
        <f>IF(Search!$C$7="","",IF(ISNUMBER(SEARCH(Search!$C$7,$AN2706))=TRUE,1,""))</f>
        <v/>
      </c>
      <c r="F2706" s="9" t="str">
        <f>IF(Search!$C$8="","",IF(ISNUMBER(SEARCH(Search!$C$8,$AO2706))=TRUE,1,""))</f>
        <v/>
      </c>
      <c r="G2706" s="9" t="str">
        <f>IF(Search!$F$4="","",IF(Inventory!$AJ2706&lt;Search!$F$4,"",1))</f>
        <v/>
      </c>
      <c r="H2706" s="9" t="str">
        <f>IF(Search!$F$5="","",IF(Inventory!$AJ2706&gt;Search!$F$5,"",1))</f>
        <v/>
      </c>
      <c r="I2706" s="9" t="str">
        <f>IF(Search!$F$7="","",IF(Search!$F$8="",IF(ISNUMBER(SEARCH(Search!$F$7,$AL2706))=TRUE,1,""),""))</f>
        <v/>
      </c>
      <c r="J2706" s="9" t="str">
        <f>IF($AL2706=Search!$F$8,1,"")</f>
        <v/>
      </c>
      <c r="K2706" s="9" t="str">
        <f>IF(Search!$I$4="","",IF(COUNTA($AS2706)=1,IF(Search!$I$4="N","N",1),""))</f>
        <v/>
      </c>
      <c r="L2706" s="9" t="str">
        <f>IF(Search!$I$5="","",IF($AS2706="RC",1,""))</f>
        <v/>
      </c>
      <c r="M2706" s="9" t="str">
        <f>IF(Search!$I$6="","",IF($AS2706="RCP",1,""))</f>
        <v/>
      </c>
      <c r="N2706" s="9" t="str">
        <f>IF(Search!$I$8="","",IF(COUNTA($AT2706)=1,IF(Search!$I$8="N","N",1),""))</f>
        <v/>
      </c>
      <c r="O2706" s="9" t="str">
        <f>IF(Search!$L$4="","",IF(COUNTA($AU2706)=1,IF(Search!$L$4="N","N",1),""))</f>
        <v/>
      </c>
      <c r="P2706" s="9" t="str">
        <f>IF(Search!$L$5="","",IF(ISNUMBER(SEARCH("Jersey",$AU2706))=TRUE,IF(Search!$L$5="N","N",1),""))</f>
        <v/>
      </c>
      <c r="Q2706" s="9" t="str">
        <f>IF(Search!$L$6="","",IF(ISNUMBER(SEARCH("Patch",$AU2706))=TRUE,IF(Search!$L$6="N","N",1),""))</f>
        <v/>
      </c>
      <c r="R2706" s="9" t="str">
        <f>IF(Search!$L$7="","",IF(ISNUMBER(SEARCH("Shield",$AU2706))=TRUE,IF(Search!$L$7="N","N",1),""))</f>
        <v/>
      </c>
      <c r="S2706" s="9" t="str">
        <f>IF(Search!$L$8="","",IF(ISNUMBER(SEARCH("Stick",$AU2706))=TRUE,IF(Search!$L$8="N","N",1),""))</f>
        <v/>
      </c>
      <c r="T2706" s="9" t="str">
        <f>IF(Search!$O$4="","",IF(COUNTA($AW2706)=1,IF(Search!$O$4="N","N",1),""))</f>
        <v/>
      </c>
      <c r="U2706" s="9" t="str">
        <f>IF(Search!$O$5="","",IF($AW2706="","",IF($AW2706&lt;Search!$O$5,"",1)))</f>
        <v/>
      </c>
      <c r="V2706" s="9" t="str">
        <f>IF(Search!$O$6="","",IF($AW2706="","",IF($AW2706&gt;Search!$O$6,"",1)))</f>
        <v/>
      </c>
      <c r="W2706" s="9" t="str">
        <f>IF(Search!$U$4="","",IF($AX2706="","",1))</f>
        <v/>
      </c>
      <c r="X2706" s="9" t="str">
        <f>IF(Search!$U$5="","",IF(ISNUMBER(SEARCH(Search!$U$5,$AX2706))=TRUE,IF(Search!$U$5="N","N",1),""))</f>
        <v/>
      </c>
      <c r="Y2706" s="9" t="str">
        <f>IF(Search!$U$6="","",IF($AY2706&lt;Search!$U$6,"",1))</f>
        <v/>
      </c>
      <c r="Z2706" s="9" t="str">
        <f>IF(Search!$R$4="","",IF(Inventory!$BA2706&lt;Search!$R$4,"",1))</f>
        <v/>
      </c>
      <c r="AA2706" s="9" t="str">
        <f>IF(Search!$R$5="","",IF($BA2706&gt;Search!$R$5,"",1))</f>
        <v/>
      </c>
      <c r="AB2706" s="9" t="str">
        <f>IF(Search!$R$6="","",IF($BB2706&lt;Search!$R$6,"",1))</f>
        <v/>
      </c>
      <c r="AC2706" s="9" t="str">
        <f>IF(Search!$R$7="","",IF($BB2706&lt;Search!$R$7,"",1))</f>
        <v/>
      </c>
      <c r="AD2706" s="45">
        <f>IF(COUNTIF($A2706:$AC2706,"n")&gt;0,"",IF(SUM($A2706:$AC2706)=COUNTA(Search!$C$4:$C$8,Search!$F$4:$F$8,Search!$I$4:$I$6,Search!$I$8,Search!$L$4:$L$8,Search!$O$4:$O$8,Search!$R$4:$R$7,Search!$U$4:$U$7)-COUNTIF(Search!$C$4:$U$7,"n"),1+LARGE($AD$1:AD2705,1),""))</f>
        <v>423</v>
      </c>
      <c r="AE2706" s="45">
        <f t="shared" si="133"/>
        <v>2310</v>
      </c>
      <c r="AF2706" s="45">
        <f>IF(AD2706="","",COUNTIF($AE$1:$AE2705,$AE2706)+RANK($AE2706,$AE$2:$AE$10540,1))</f>
        <v>432</v>
      </c>
      <c r="AG2706" s="45">
        <f t="shared" si="134"/>
        <v>165</v>
      </c>
      <c r="AH2706" s="45">
        <f>IF($AD2706="","",COUNTIF($AG$1:$AG2705,$AG2706)+RANK($AG2706,$AG$1:$AG$10539,0))</f>
        <v>116</v>
      </c>
      <c r="AI2706" s="10" t="str">
        <f t="shared" si="135"/>
        <v>2015-16 Upper Deck Portraits #66 Shane Prince OTT    /   $2.5</v>
      </c>
      <c r="AJ2706" s="11">
        <v>2015</v>
      </c>
      <c r="AK2706" s="17">
        <v>16</v>
      </c>
      <c r="AL2706" s="12" t="s">
        <v>2630</v>
      </c>
      <c r="AM2706" s="10">
        <v>66</v>
      </c>
      <c r="AN2706" s="15" t="s">
        <v>2638</v>
      </c>
      <c r="AO2706" s="14" t="s">
        <v>1945</v>
      </c>
      <c r="AP2706" s="14" t="s">
        <v>1902</v>
      </c>
      <c r="AQ2706" s="14"/>
      <c r="AR2706" s="14"/>
      <c r="AS2706" s="9"/>
      <c r="AT2706" s="9"/>
      <c r="AU2706" s="9"/>
      <c r="AV2706" s="13"/>
      <c r="AW2706" s="13"/>
      <c r="AX2706" s="9"/>
      <c r="AY2706" s="9"/>
      <c r="AZ2706" s="9"/>
      <c r="BA2706" s="33">
        <v>2.5</v>
      </c>
      <c r="BB2706" s="33"/>
      <c r="BC2706" s="36"/>
      <c r="BD2706" s="12" t="s">
        <v>2511</v>
      </c>
    </row>
    <row r="2707" spans="1:56" s="12" customFormat="1" x14ac:dyDescent="0.2">
      <c r="A2707" s="9">
        <f>IF(Search!$C$5="","",IF(COUNTA(Inventory!$AP2707)=1,1,""))</f>
        <v>1</v>
      </c>
      <c r="B2707" s="9" t="str">
        <f>IF(Search!$C$4="","",IF(ISNUMBER(SEARCH(Search!$C$4,$AR2707))=TRUE,1,""))</f>
        <v/>
      </c>
      <c r="C2707" s="9" t="str">
        <f>IF(Search!$C$6="x",IF(COUNTA($AQ2707)=1,1,"N"),IF(COUNTA($AQ2707)=1,"N",""))</f>
        <v/>
      </c>
      <c r="D2707" s="9" t="str">
        <f>IF(Search!$O$8="","",IF(ISNUMBER(SEARCH(Search!$O$8,$BD2707))=TRUE,1,""))</f>
        <v/>
      </c>
      <c r="E2707" s="9" t="str">
        <f>IF(Search!$C$7="","",IF(ISNUMBER(SEARCH(Search!$C$7,$AN2707))=TRUE,1,""))</f>
        <v/>
      </c>
      <c r="F2707" s="9" t="str">
        <f>IF(Search!$C$8="","",IF(ISNUMBER(SEARCH(Search!$C$8,$AO2707))=TRUE,1,""))</f>
        <v/>
      </c>
      <c r="G2707" s="9" t="str">
        <f>IF(Search!$F$4="","",IF(Inventory!$AJ2707&lt;Search!$F$4,"",1))</f>
        <v/>
      </c>
      <c r="H2707" s="9" t="str">
        <f>IF(Search!$F$5="","",IF(Inventory!$AJ2707&gt;Search!$F$5,"",1))</f>
        <v/>
      </c>
      <c r="I2707" s="9" t="str">
        <f>IF(Search!$F$7="","",IF(Search!$F$8="",IF(ISNUMBER(SEARCH(Search!$F$7,$AL2707))=TRUE,1,""),""))</f>
        <v/>
      </c>
      <c r="J2707" s="9" t="str">
        <f>IF($AL2707=Search!$F$8,1,"")</f>
        <v/>
      </c>
      <c r="K2707" s="9" t="str">
        <f>IF(Search!$I$4="","",IF(COUNTA($AS2707)=1,IF(Search!$I$4="N","N",1),""))</f>
        <v/>
      </c>
      <c r="L2707" s="9" t="str">
        <f>IF(Search!$I$5="","",IF($AS2707="RC",1,""))</f>
        <v/>
      </c>
      <c r="M2707" s="9" t="str">
        <f>IF(Search!$I$6="","",IF($AS2707="RCP",1,""))</f>
        <v/>
      </c>
      <c r="N2707" s="9" t="str">
        <f>IF(Search!$I$8="","",IF(COUNTA($AT2707)=1,IF(Search!$I$8="N","N",1),""))</f>
        <v/>
      </c>
      <c r="O2707" s="9" t="str">
        <f>IF(Search!$L$4="","",IF(COUNTA($AU2707)=1,IF(Search!$L$4="N","N",1),""))</f>
        <v/>
      </c>
      <c r="P2707" s="9" t="str">
        <f>IF(Search!$L$5="","",IF(ISNUMBER(SEARCH("Jersey",$AU2707))=TRUE,IF(Search!$L$5="N","N",1),""))</f>
        <v/>
      </c>
      <c r="Q2707" s="9" t="str">
        <f>IF(Search!$L$6="","",IF(ISNUMBER(SEARCH("Patch",$AU2707))=TRUE,IF(Search!$L$6="N","N",1),""))</f>
        <v/>
      </c>
      <c r="R2707" s="9" t="str">
        <f>IF(Search!$L$7="","",IF(ISNUMBER(SEARCH("Shield",$AU2707))=TRUE,IF(Search!$L$7="N","N",1),""))</f>
        <v/>
      </c>
      <c r="S2707" s="9" t="str">
        <f>IF(Search!$L$8="","",IF(ISNUMBER(SEARCH("Stick",$AU2707))=TRUE,IF(Search!$L$8="N","N",1),""))</f>
        <v/>
      </c>
      <c r="T2707" s="9" t="str">
        <f>IF(Search!$O$4="","",IF(COUNTA($AW2707)=1,IF(Search!$O$4="N","N",1),""))</f>
        <v/>
      </c>
      <c r="U2707" s="9" t="str">
        <f>IF(Search!$O$5="","",IF($AW2707="","",IF($AW2707&lt;Search!$O$5,"",1)))</f>
        <v/>
      </c>
      <c r="V2707" s="9" t="str">
        <f>IF(Search!$O$6="","",IF($AW2707="","",IF($AW2707&gt;Search!$O$6,"",1)))</f>
        <v/>
      </c>
      <c r="W2707" s="9" t="str">
        <f>IF(Search!$U$4="","",IF($AX2707="","",1))</f>
        <v/>
      </c>
      <c r="X2707" s="9" t="str">
        <f>IF(Search!$U$5="","",IF(ISNUMBER(SEARCH(Search!$U$5,$AX2707))=TRUE,IF(Search!$U$5="N","N",1),""))</f>
        <v/>
      </c>
      <c r="Y2707" s="9" t="str">
        <f>IF(Search!$U$6="","",IF($AY2707&lt;Search!$U$6,"",1))</f>
        <v/>
      </c>
      <c r="Z2707" s="9" t="str">
        <f>IF(Search!$R$4="","",IF(Inventory!$BA2707&lt;Search!$R$4,"",1))</f>
        <v/>
      </c>
      <c r="AA2707" s="9" t="str">
        <f>IF(Search!$R$5="","",IF($BA2707&gt;Search!$R$5,"",1))</f>
        <v/>
      </c>
      <c r="AB2707" s="9" t="str">
        <f>IF(Search!$R$6="","",IF($BB2707&lt;Search!$R$6,"",1))</f>
        <v/>
      </c>
      <c r="AC2707" s="9" t="str">
        <f>IF(Search!$R$7="","",IF($BB2707&lt;Search!$R$7,"",1))</f>
        <v/>
      </c>
      <c r="AD2707" s="45">
        <f>IF(COUNTIF($A2707:$AC2707,"n")&gt;0,"",IF(SUM($A2707:$AC2707)=COUNTA(Search!$C$4:$C$8,Search!$F$4:$F$8,Search!$I$4:$I$6,Search!$I$8,Search!$L$4:$L$8,Search!$O$4:$O$8,Search!$R$4:$R$7,Search!$U$4:$U$7)-COUNTIF(Search!$C$4:$U$7,"n"),1+LARGE($AD$1:AD2706,1),""))</f>
        <v>424</v>
      </c>
      <c r="AE2707" s="45">
        <f t="shared" si="133"/>
        <v>1891</v>
      </c>
      <c r="AF2707" s="45">
        <f>IF(AD2707="","",COUNTIF($AE$1:$AE2706,$AE2707)+RANK($AE2707,$AE$2:$AE$10540,1))</f>
        <v>353</v>
      </c>
      <c r="AG2707" s="45">
        <f t="shared" si="134"/>
        <v>206</v>
      </c>
      <c r="AH2707" s="45">
        <f>IF($AD2707="","",COUNTIF($AG$1:$AG2706,$AG2707)+RANK($AG2707,$AG$1:$AG$10539,0))</f>
        <v>94</v>
      </c>
      <c r="AI2707" s="10" t="str">
        <f t="shared" si="135"/>
        <v>2015-16 Upper Deck Portraits #68 Nick Shore LAK    /   $3</v>
      </c>
      <c r="AJ2707" s="11">
        <v>2015</v>
      </c>
      <c r="AK2707" s="17">
        <v>16</v>
      </c>
      <c r="AL2707" s="12" t="s">
        <v>2630</v>
      </c>
      <c r="AM2707" s="10">
        <v>68</v>
      </c>
      <c r="AN2707" s="15" t="s">
        <v>2654</v>
      </c>
      <c r="AO2707" s="14" t="s">
        <v>1924</v>
      </c>
      <c r="AP2707" s="14" t="s">
        <v>1902</v>
      </c>
      <c r="AQ2707" s="14"/>
      <c r="AR2707" s="14"/>
      <c r="AS2707" s="9"/>
      <c r="AT2707" s="9"/>
      <c r="AU2707" s="9"/>
      <c r="AV2707" s="13"/>
      <c r="AW2707" s="13"/>
      <c r="AX2707" s="9"/>
      <c r="AY2707" s="9"/>
      <c r="AZ2707" s="9"/>
      <c r="BA2707" s="33">
        <v>3</v>
      </c>
      <c r="BB2707" s="33"/>
      <c r="BC2707" s="36"/>
      <c r="BD2707" s="12" t="s">
        <v>2511</v>
      </c>
    </row>
    <row r="2708" spans="1:56" s="12" customFormat="1" x14ac:dyDescent="0.2">
      <c r="A2708" s="9">
        <f>IF(Search!$C$5="","",IF(COUNTA(Inventory!$AP2708)=1,1,""))</f>
        <v>1</v>
      </c>
      <c r="B2708" s="9" t="str">
        <f>IF(Search!$C$4="","",IF(ISNUMBER(SEARCH(Search!$C$4,$AR2708))=TRUE,1,""))</f>
        <v/>
      </c>
      <c r="C2708" s="9" t="str">
        <f>IF(Search!$C$6="x",IF(COUNTA($AQ2708)=1,1,"N"),IF(COUNTA($AQ2708)=1,"N",""))</f>
        <v/>
      </c>
      <c r="D2708" s="9" t="str">
        <f>IF(Search!$O$8="","",IF(ISNUMBER(SEARCH(Search!$O$8,$BD2708))=TRUE,1,""))</f>
        <v/>
      </c>
      <c r="E2708" s="9" t="str">
        <f>IF(Search!$C$7="","",IF(ISNUMBER(SEARCH(Search!$C$7,$AN2708))=TRUE,1,""))</f>
        <v/>
      </c>
      <c r="F2708" s="9" t="str">
        <f>IF(Search!$C$8="","",IF(ISNUMBER(SEARCH(Search!$C$8,$AO2708))=TRUE,1,""))</f>
        <v/>
      </c>
      <c r="G2708" s="9" t="str">
        <f>IF(Search!$F$4="","",IF(Inventory!$AJ2708&lt;Search!$F$4,"",1))</f>
        <v/>
      </c>
      <c r="H2708" s="9" t="str">
        <f>IF(Search!$F$5="","",IF(Inventory!$AJ2708&gt;Search!$F$5,"",1))</f>
        <v/>
      </c>
      <c r="I2708" s="9" t="str">
        <f>IF(Search!$F$7="","",IF(Search!$F$8="",IF(ISNUMBER(SEARCH(Search!$F$7,$AL2708))=TRUE,1,""),""))</f>
        <v/>
      </c>
      <c r="J2708" s="9" t="str">
        <f>IF($AL2708=Search!$F$8,1,"")</f>
        <v/>
      </c>
      <c r="K2708" s="9" t="str">
        <f>IF(Search!$I$4="","",IF(COUNTA($AS2708)=1,IF(Search!$I$4="N","N",1),""))</f>
        <v/>
      </c>
      <c r="L2708" s="9" t="str">
        <f>IF(Search!$I$5="","",IF($AS2708="RC",1,""))</f>
        <v/>
      </c>
      <c r="M2708" s="9" t="str">
        <f>IF(Search!$I$6="","",IF($AS2708="RCP",1,""))</f>
        <v/>
      </c>
      <c r="N2708" s="9" t="str">
        <f>IF(Search!$I$8="","",IF(COUNTA($AT2708)=1,IF(Search!$I$8="N","N",1),""))</f>
        <v/>
      </c>
      <c r="O2708" s="9" t="str">
        <f>IF(Search!$L$4="","",IF(COUNTA($AU2708)=1,IF(Search!$L$4="N","N",1),""))</f>
        <v/>
      </c>
      <c r="P2708" s="9" t="str">
        <f>IF(Search!$L$5="","",IF(ISNUMBER(SEARCH("Jersey",$AU2708))=TRUE,IF(Search!$L$5="N","N",1),""))</f>
        <v/>
      </c>
      <c r="Q2708" s="9" t="str">
        <f>IF(Search!$L$6="","",IF(ISNUMBER(SEARCH("Patch",$AU2708))=TRUE,IF(Search!$L$6="N","N",1),""))</f>
        <v/>
      </c>
      <c r="R2708" s="9" t="str">
        <f>IF(Search!$L$7="","",IF(ISNUMBER(SEARCH("Shield",$AU2708))=TRUE,IF(Search!$L$7="N","N",1),""))</f>
        <v/>
      </c>
      <c r="S2708" s="9" t="str">
        <f>IF(Search!$L$8="","",IF(ISNUMBER(SEARCH("Stick",$AU2708))=TRUE,IF(Search!$L$8="N","N",1),""))</f>
        <v/>
      </c>
      <c r="T2708" s="9" t="str">
        <f>IF(Search!$O$4="","",IF(COUNTA($AW2708)=1,IF(Search!$O$4="N","N",1),""))</f>
        <v/>
      </c>
      <c r="U2708" s="9" t="str">
        <f>IF(Search!$O$5="","",IF($AW2708="","",IF($AW2708&lt;Search!$O$5,"",1)))</f>
        <v/>
      </c>
      <c r="V2708" s="9" t="str">
        <f>IF(Search!$O$6="","",IF($AW2708="","",IF($AW2708&gt;Search!$O$6,"",1)))</f>
        <v/>
      </c>
      <c r="W2708" s="9" t="str">
        <f>IF(Search!$U$4="","",IF($AX2708="","",1))</f>
        <v/>
      </c>
      <c r="X2708" s="9" t="str">
        <f>IF(Search!$U$5="","",IF(ISNUMBER(SEARCH(Search!$U$5,$AX2708))=TRUE,IF(Search!$U$5="N","N",1),""))</f>
        <v/>
      </c>
      <c r="Y2708" s="9" t="str">
        <f>IF(Search!$U$6="","",IF($AY2708&lt;Search!$U$6,"",1))</f>
        <v/>
      </c>
      <c r="Z2708" s="9" t="str">
        <f>IF(Search!$R$4="","",IF(Inventory!$BA2708&lt;Search!$R$4,"",1))</f>
        <v/>
      </c>
      <c r="AA2708" s="9" t="str">
        <f>IF(Search!$R$5="","",IF($BA2708&gt;Search!$R$5,"",1))</f>
        <v/>
      </c>
      <c r="AB2708" s="9" t="str">
        <f>IF(Search!$R$6="","",IF($BB2708&lt;Search!$R$6,"",1))</f>
        <v/>
      </c>
      <c r="AC2708" s="9" t="str">
        <f>IF(Search!$R$7="","",IF($BB2708&lt;Search!$R$7,"",1))</f>
        <v/>
      </c>
      <c r="AD2708" s="45">
        <f>IF(COUNTIF($A2708:$AC2708,"n")&gt;0,"",IF(SUM($A2708:$AC2708)=COUNTA(Search!$C$4:$C$8,Search!$F$4:$F$8,Search!$I$4:$I$6,Search!$I$8,Search!$L$4:$L$8,Search!$O$4:$O$8,Search!$R$4:$R$7,Search!$U$4:$U$7)-COUNTIF(Search!$C$4:$U$7,"n"),1+LARGE($AD$1:AD2707,1),""))</f>
        <v>425</v>
      </c>
      <c r="AE2708" s="45">
        <f t="shared" si="133"/>
        <v>2381</v>
      </c>
      <c r="AF2708" s="45">
        <f>IF(AD2708="","",COUNTIF($AE$1:$AE2707,$AE2708)+RANK($AE2708,$AE$2:$AE$10540,1))</f>
        <v>445</v>
      </c>
      <c r="AG2708" s="45">
        <f t="shared" si="134"/>
        <v>165</v>
      </c>
      <c r="AH2708" s="45">
        <f>IF($AD2708="","",COUNTIF($AG$1:$AG2707,$AG2708)+RANK($AG2708,$AG$1:$AG$10539,0))</f>
        <v>117</v>
      </c>
      <c r="AI2708" s="10" t="str">
        <f t="shared" si="135"/>
        <v>2015-16 Upper Deck Portraits #76 Stefan Noesen ANA    /   $2.5</v>
      </c>
      <c r="AJ2708" s="11">
        <v>2015</v>
      </c>
      <c r="AK2708" s="17">
        <v>16</v>
      </c>
      <c r="AL2708" s="12" t="s">
        <v>2630</v>
      </c>
      <c r="AM2708" s="10">
        <v>76</v>
      </c>
      <c r="AN2708" s="15" t="s">
        <v>2655</v>
      </c>
      <c r="AO2708" s="14" t="s">
        <v>1915</v>
      </c>
      <c r="AP2708" s="14" t="s">
        <v>1902</v>
      </c>
      <c r="AQ2708" s="14"/>
      <c r="AR2708" s="14"/>
      <c r="AS2708" s="9"/>
      <c r="AT2708" s="9"/>
      <c r="AU2708" s="9"/>
      <c r="AV2708" s="13"/>
      <c r="AW2708" s="13"/>
      <c r="AX2708" s="9"/>
      <c r="AY2708" s="9"/>
      <c r="AZ2708" s="9"/>
      <c r="BA2708" s="33">
        <v>2.5</v>
      </c>
      <c r="BB2708" s="33"/>
      <c r="BC2708" s="36"/>
      <c r="BD2708" s="12" t="s">
        <v>2511</v>
      </c>
    </row>
    <row r="2709" spans="1:56" s="12" customFormat="1" x14ac:dyDescent="0.2">
      <c r="A2709" s="9">
        <f>IF(Search!$C$5="","",IF(COUNTA(Inventory!$AP2709)=1,1,""))</f>
        <v>1</v>
      </c>
      <c r="B2709" s="9" t="str">
        <f>IF(Search!$C$4="","",IF(ISNUMBER(SEARCH(Search!$C$4,$AR2709))=TRUE,1,""))</f>
        <v/>
      </c>
      <c r="C2709" s="9" t="str">
        <f>IF(Search!$C$6="x",IF(COUNTA($AQ2709)=1,1,"N"),IF(COUNTA($AQ2709)=1,"N",""))</f>
        <v/>
      </c>
      <c r="D2709" s="9" t="str">
        <f>IF(Search!$O$8="","",IF(ISNUMBER(SEARCH(Search!$O$8,$BD2709))=TRUE,1,""))</f>
        <v/>
      </c>
      <c r="E2709" s="9" t="str">
        <f>IF(Search!$C$7="","",IF(ISNUMBER(SEARCH(Search!$C$7,$AN2709))=TRUE,1,""))</f>
        <v/>
      </c>
      <c r="F2709" s="9" t="str">
        <f>IF(Search!$C$8="","",IF(ISNUMBER(SEARCH(Search!$C$8,$AO2709))=TRUE,1,""))</f>
        <v/>
      </c>
      <c r="G2709" s="9" t="str">
        <f>IF(Search!$F$4="","",IF(Inventory!$AJ2709&lt;Search!$F$4,"",1))</f>
        <v/>
      </c>
      <c r="H2709" s="9" t="str">
        <f>IF(Search!$F$5="","",IF(Inventory!$AJ2709&gt;Search!$F$5,"",1))</f>
        <v/>
      </c>
      <c r="I2709" s="9" t="str">
        <f>IF(Search!$F$7="","",IF(Search!$F$8="",IF(ISNUMBER(SEARCH(Search!$F$7,$AL2709))=TRUE,1,""),""))</f>
        <v/>
      </c>
      <c r="J2709" s="9" t="str">
        <f>IF($AL2709=Search!$F$8,1,"")</f>
        <v/>
      </c>
      <c r="K2709" s="9" t="str">
        <f>IF(Search!$I$4="","",IF(COUNTA($AS2709)=1,IF(Search!$I$4="N","N",1),""))</f>
        <v/>
      </c>
      <c r="L2709" s="9" t="str">
        <f>IF(Search!$I$5="","",IF($AS2709="RC",1,""))</f>
        <v/>
      </c>
      <c r="M2709" s="9" t="str">
        <f>IF(Search!$I$6="","",IF($AS2709="RCP",1,""))</f>
        <v/>
      </c>
      <c r="N2709" s="9" t="str">
        <f>IF(Search!$I$8="","",IF(COUNTA($AT2709)=1,IF(Search!$I$8="N","N",1),""))</f>
        <v/>
      </c>
      <c r="O2709" s="9" t="str">
        <f>IF(Search!$L$4="","",IF(COUNTA($AU2709)=1,IF(Search!$L$4="N","N",1),""))</f>
        <v/>
      </c>
      <c r="P2709" s="9" t="str">
        <f>IF(Search!$L$5="","",IF(ISNUMBER(SEARCH("Jersey",$AU2709))=TRUE,IF(Search!$L$5="N","N",1),""))</f>
        <v/>
      </c>
      <c r="Q2709" s="9" t="str">
        <f>IF(Search!$L$6="","",IF(ISNUMBER(SEARCH("Patch",$AU2709))=TRUE,IF(Search!$L$6="N","N",1),""))</f>
        <v/>
      </c>
      <c r="R2709" s="9" t="str">
        <f>IF(Search!$L$7="","",IF(ISNUMBER(SEARCH("Shield",$AU2709))=TRUE,IF(Search!$L$7="N","N",1),""))</f>
        <v/>
      </c>
      <c r="S2709" s="9" t="str">
        <f>IF(Search!$L$8="","",IF(ISNUMBER(SEARCH("Stick",$AU2709))=TRUE,IF(Search!$L$8="N","N",1),""))</f>
        <v/>
      </c>
      <c r="T2709" s="9" t="str">
        <f>IF(Search!$O$4="","",IF(COUNTA($AW2709)=1,IF(Search!$O$4="N","N",1),""))</f>
        <v/>
      </c>
      <c r="U2709" s="9" t="str">
        <f>IF(Search!$O$5="","",IF($AW2709="","",IF($AW2709&lt;Search!$O$5,"",1)))</f>
        <v/>
      </c>
      <c r="V2709" s="9" t="str">
        <f>IF(Search!$O$6="","",IF($AW2709="","",IF($AW2709&gt;Search!$O$6,"",1)))</f>
        <v/>
      </c>
      <c r="W2709" s="9" t="str">
        <f>IF(Search!$U$4="","",IF($AX2709="","",1))</f>
        <v/>
      </c>
      <c r="X2709" s="9" t="str">
        <f>IF(Search!$U$5="","",IF(ISNUMBER(SEARCH(Search!$U$5,$AX2709))=TRUE,IF(Search!$U$5="N","N",1),""))</f>
        <v/>
      </c>
      <c r="Y2709" s="9" t="str">
        <f>IF(Search!$U$6="","",IF($AY2709&lt;Search!$U$6,"",1))</f>
        <v/>
      </c>
      <c r="Z2709" s="9" t="str">
        <f>IF(Search!$R$4="","",IF(Inventory!$BA2709&lt;Search!$R$4,"",1))</f>
        <v/>
      </c>
      <c r="AA2709" s="9" t="str">
        <f>IF(Search!$R$5="","",IF($BA2709&gt;Search!$R$5,"",1))</f>
        <v/>
      </c>
      <c r="AB2709" s="9" t="str">
        <f>IF(Search!$R$6="","",IF($BB2709&lt;Search!$R$6,"",1))</f>
        <v/>
      </c>
      <c r="AC2709" s="9" t="str">
        <f>IF(Search!$R$7="","",IF($BB2709&lt;Search!$R$7,"",1))</f>
        <v/>
      </c>
      <c r="AD2709" s="45">
        <f>IF(COUNTIF($A2709:$AC2709,"n")&gt;0,"",IF(SUM($A2709:$AC2709)=COUNTA(Search!$C$4:$C$8,Search!$F$4:$F$8,Search!$I$4:$I$6,Search!$I$8,Search!$L$4:$L$8,Search!$O$4:$O$8,Search!$R$4:$R$7,Search!$U$4:$U$7)-COUNTIF(Search!$C$4:$U$7,"n"),1+LARGE($AD$1:AD2708,1),""))</f>
        <v>426</v>
      </c>
      <c r="AE2709" s="45">
        <f t="shared" si="133"/>
        <v>956</v>
      </c>
      <c r="AF2709" s="45">
        <f>IF(AD2709="","",COUNTIF($AE$1:$AE2708,$AE2709)+RANK($AE2709,$AE$2:$AE$10540,1))</f>
        <v>156</v>
      </c>
      <c r="AG2709" s="45">
        <f t="shared" si="134"/>
        <v>206</v>
      </c>
      <c r="AH2709" s="45">
        <f>IF($AD2709="","",COUNTIF($AG$1:$AG2708,$AG2709)+RANK($AG2709,$AG$1:$AG$10539,0))</f>
        <v>95</v>
      </c>
      <c r="AI2709" s="10" t="str">
        <f t="shared" si="135"/>
        <v>2015-16 Upper Deck Portraits #79 Hunter Shinkaruk VAN    /   $3</v>
      </c>
      <c r="AJ2709" s="11">
        <v>2015</v>
      </c>
      <c r="AK2709" s="17">
        <v>16</v>
      </c>
      <c r="AL2709" s="12" t="s">
        <v>2630</v>
      </c>
      <c r="AM2709" s="10">
        <v>79</v>
      </c>
      <c r="AN2709" s="15" t="s">
        <v>2656</v>
      </c>
      <c r="AO2709" s="14" t="s">
        <v>1951</v>
      </c>
      <c r="AP2709" s="14" t="s">
        <v>1902</v>
      </c>
      <c r="AQ2709" s="14"/>
      <c r="AR2709" s="14"/>
      <c r="AS2709" s="9"/>
      <c r="AT2709" s="9"/>
      <c r="AU2709" s="9"/>
      <c r="AV2709" s="13"/>
      <c r="AW2709" s="13"/>
      <c r="AX2709" s="9"/>
      <c r="AY2709" s="9"/>
      <c r="AZ2709" s="9"/>
      <c r="BA2709" s="33">
        <v>3</v>
      </c>
      <c r="BB2709" s="33"/>
      <c r="BC2709" s="36"/>
      <c r="BD2709" s="12" t="s">
        <v>2511</v>
      </c>
    </row>
    <row r="2710" spans="1:56" s="12" customFormat="1" x14ac:dyDescent="0.2">
      <c r="A2710" s="9">
        <f>IF(Search!$C$5="","",IF(COUNTA(Inventory!$AP2710)=1,1,""))</f>
        <v>1</v>
      </c>
      <c r="B2710" s="9" t="str">
        <f>IF(Search!$C$4="","",IF(ISNUMBER(SEARCH(Search!$C$4,$AR2710))=TRUE,1,""))</f>
        <v/>
      </c>
      <c r="C2710" s="9" t="str">
        <f>IF(Search!$C$6="x",IF(COUNTA($AQ2710)=1,1,"N"),IF(COUNTA($AQ2710)=1,"N",""))</f>
        <v/>
      </c>
      <c r="D2710" s="9" t="str">
        <f>IF(Search!$O$8="","",IF(ISNUMBER(SEARCH(Search!$O$8,$BD2710))=TRUE,1,""))</f>
        <v/>
      </c>
      <c r="E2710" s="9" t="str">
        <f>IF(Search!$C$7="","",IF(ISNUMBER(SEARCH(Search!$C$7,$AN2710))=TRUE,1,""))</f>
        <v/>
      </c>
      <c r="F2710" s="9" t="str">
        <f>IF(Search!$C$8="","",IF(ISNUMBER(SEARCH(Search!$C$8,$AO2710))=TRUE,1,""))</f>
        <v/>
      </c>
      <c r="G2710" s="9" t="str">
        <f>IF(Search!$F$4="","",IF(Inventory!$AJ2710&lt;Search!$F$4,"",1))</f>
        <v/>
      </c>
      <c r="H2710" s="9" t="str">
        <f>IF(Search!$F$5="","",IF(Inventory!$AJ2710&gt;Search!$F$5,"",1))</f>
        <v/>
      </c>
      <c r="I2710" s="9" t="str">
        <f>IF(Search!$F$7="","",IF(Search!$F$8="",IF(ISNUMBER(SEARCH(Search!$F$7,$AL2710))=TRUE,1,""),""))</f>
        <v/>
      </c>
      <c r="J2710" s="9" t="str">
        <f>IF($AL2710=Search!$F$8,1,"")</f>
        <v/>
      </c>
      <c r="K2710" s="9" t="str">
        <f>IF(Search!$I$4="","",IF(COUNTA($AS2710)=1,IF(Search!$I$4="N","N",1),""))</f>
        <v/>
      </c>
      <c r="L2710" s="9" t="str">
        <f>IF(Search!$I$5="","",IF($AS2710="RC",1,""))</f>
        <v/>
      </c>
      <c r="M2710" s="9" t="str">
        <f>IF(Search!$I$6="","",IF($AS2710="RCP",1,""))</f>
        <v/>
      </c>
      <c r="N2710" s="9" t="str">
        <f>IF(Search!$I$8="","",IF(COUNTA($AT2710)=1,IF(Search!$I$8="N","N",1),""))</f>
        <v/>
      </c>
      <c r="O2710" s="9" t="str">
        <f>IF(Search!$L$4="","",IF(COUNTA($AU2710)=1,IF(Search!$L$4="N","N",1),""))</f>
        <v/>
      </c>
      <c r="P2710" s="9" t="str">
        <f>IF(Search!$L$5="","",IF(ISNUMBER(SEARCH("Jersey",$AU2710))=TRUE,IF(Search!$L$5="N","N",1),""))</f>
        <v/>
      </c>
      <c r="Q2710" s="9" t="str">
        <f>IF(Search!$L$6="","",IF(ISNUMBER(SEARCH("Patch",$AU2710))=TRUE,IF(Search!$L$6="N","N",1),""))</f>
        <v/>
      </c>
      <c r="R2710" s="9" t="str">
        <f>IF(Search!$L$7="","",IF(ISNUMBER(SEARCH("Shield",$AU2710))=TRUE,IF(Search!$L$7="N","N",1),""))</f>
        <v/>
      </c>
      <c r="S2710" s="9" t="str">
        <f>IF(Search!$L$8="","",IF(ISNUMBER(SEARCH("Stick",$AU2710))=TRUE,IF(Search!$L$8="N","N",1),""))</f>
        <v/>
      </c>
      <c r="T2710" s="9" t="str">
        <f>IF(Search!$O$4="","",IF(COUNTA($AW2710)=1,IF(Search!$O$4="N","N",1),""))</f>
        <v/>
      </c>
      <c r="U2710" s="9" t="str">
        <f>IF(Search!$O$5="","",IF($AW2710="","",IF($AW2710&lt;Search!$O$5,"",1)))</f>
        <v/>
      </c>
      <c r="V2710" s="9" t="str">
        <f>IF(Search!$O$6="","",IF($AW2710="","",IF($AW2710&gt;Search!$O$6,"",1)))</f>
        <v/>
      </c>
      <c r="W2710" s="9" t="str">
        <f>IF(Search!$U$4="","",IF($AX2710="","",1))</f>
        <v/>
      </c>
      <c r="X2710" s="9" t="str">
        <f>IF(Search!$U$5="","",IF(ISNUMBER(SEARCH(Search!$U$5,$AX2710))=TRUE,IF(Search!$U$5="N","N",1),""))</f>
        <v/>
      </c>
      <c r="Y2710" s="9" t="str">
        <f>IF(Search!$U$6="","",IF($AY2710&lt;Search!$U$6,"",1))</f>
        <v/>
      </c>
      <c r="Z2710" s="9" t="str">
        <f>IF(Search!$R$4="","",IF(Inventory!$BA2710&lt;Search!$R$4,"",1))</f>
        <v/>
      </c>
      <c r="AA2710" s="9" t="str">
        <f>IF(Search!$R$5="","",IF($BA2710&gt;Search!$R$5,"",1))</f>
        <v/>
      </c>
      <c r="AB2710" s="9" t="str">
        <f>IF(Search!$R$6="","",IF($BB2710&lt;Search!$R$6,"",1))</f>
        <v/>
      </c>
      <c r="AC2710" s="9" t="str">
        <f>IF(Search!$R$7="","",IF($BB2710&lt;Search!$R$7,"",1))</f>
        <v/>
      </c>
      <c r="AD2710" s="45">
        <f>IF(COUNTIF($A2710:$AC2710,"n")&gt;0,"",IF(SUM($A2710:$AC2710)=COUNTA(Search!$C$4:$C$8,Search!$F$4:$F$8,Search!$I$4:$I$6,Search!$I$8,Search!$L$4:$L$8,Search!$O$4:$O$8,Search!$R$4:$R$7,Search!$U$4:$U$7)-COUNTIF(Search!$C$4:$U$7,"n"),1+LARGE($AD$1:AD2709,1),""))</f>
        <v>427</v>
      </c>
      <c r="AE2710" s="45">
        <f t="shared" si="133"/>
        <v>625</v>
      </c>
      <c r="AF2710" s="45">
        <f>IF(AD2710="","",COUNTIF($AE$1:$AE2709,$AE2710)+RANK($AE2710,$AE$2:$AE$10540,1))</f>
        <v>118</v>
      </c>
      <c r="AG2710" s="45">
        <f t="shared" si="134"/>
        <v>165</v>
      </c>
      <c r="AH2710" s="45">
        <f>IF($AD2710="","",COUNTIF($AG$1:$AG2709,$AG2710)+RANK($AG2710,$AG$1:$AG$10539,0))</f>
        <v>118</v>
      </c>
      <c r="AI2710" s="10" t="str">
        <f t="shared" si="135"/>
        <v>2015-16 Upper Deck Portraits #80 Derek Forbort LAK    /   $2.5</v>
      </c>
      <c r="AJ2710" s="11">
        <v>2015</v>
      </c>
      <c r="AK2710" s="17">
        <v>16</v>
      </c>
      <c r="AL2710" s="12" t="s">
        <v>2630</v>
      </c>
      <c r="AM2710" s="10">
        <v>80</v>
      </c>
      <c r="AN2710" s="15" t="s">
        <v>2657</v>
      </c>
      <c r="AO2710" s="14" t="s">
        <v>1924</v>
      </c>
      <c r="AP2710" s="14" t="s">
        <v>1902</v>
      </c>
      <c r="AQ2710" s="14"/>
      <c r="AR2710" s="14"/>
      <c r="AS2710" s="9"/>
      <c r="AT2710" s="9"/>
      <c r="AU2710" s="9"/>
      <c r="AV2710" s="13"/>
      <c r="AW2710" s="13"/>
      <c r="AX2710" s="9"/>
      <c r="AY2710" s="9"/>
      <c r="AZ2710" s="9"/>
      <c r="BA2710" s="33">
        <v>2.5</v>
      </c>
      <c r="BB2710" s="33"/>
      <c r="BC2710" s="36"/>
      <c r="BD2710" s="12" t="s">
        <v>2511</v>
      </c>
    </row>
    <row r="2711" spans="1:56" s="12" customFormat="1" x14ac:dyDescent="0.2">
      <c r="A2711" s="9">
        <f>IF(Search!$C$5="","",IF(COUNTA(Inventory!$AP2711)=1,1,""))</f>
        <v>1</v>
      </c>
      <c r="B2711" s="9" t="str">
        <f>IF(Search!$C$4="","",IF(ISNUMBER(SEARCH(Search!$C$4,$AR2711))=TRUE,1,""))</f>
        <v/>
      </c>
      <c r="C2711" s="9" t="str">
        <f>IF(Search!$C$6="x",IF(COUNTA($AQ2711)=1,1,"N"),IF(COUNTA($AQ2711)=1,"N",""))</f>
        <v/>
      </c>
      <c r="D2711" s="9" t="str">
        <f>IF(Search!$O$8="","",IF(ISNUMBER(SEARCH(Search!$O$8,$BD2711))=TRUE,1,""))</f>
        <v/>
      </c>
      <c r="E2711" s="9" t="str">
        <f>IF(Search!$C$7="","",IF(ISNUMBER(SEARCH(Search!$C$7,$AN2711))=TRUE,1,""))</f>
        <v/>
      </c>
      <c r="F2711" s="9" t="str">
        <f>IF(Search!$C$8="","",IF(ISNUMBER(SEARCH(Search!$C$8,$AO2711))=TRUE,1,""))</f>
        <v/>
      </c>
      <c r="G2711" s="9" t="str">
        <f>IF(Search!$F$4="","",IF(Inventory!$AJ2711&lt;Search!$F$4,"",1))</f>
        <v/>
      </c>
      <c r="H2711" s="9" t="str">
        <f>IF(Search!$F$5="","",IF(Inventory!$AJ2711&gt;Search!$F$5,"",1))</f>
        <v/>
      </c>
      <c r="I2711" s="9" t="str">
        <f>IF(Search!$F$7="","",IF(Search!$F$8="",IF(ISNUMBER(SEARCH(Search!$F$7,$AL2711))=TRUE,1,""),""))</f>
        <v/>
      </c>
      <c r="J2711" s="9" t="str">
        <f>IF($AL2711=Search!$F$8,1,"")</f>
        <v/>
      </c>
      <c r="K2711" s="9" t="str">
        <f>IF(Search!$I$4="","",IF(COUNTA($AS2711)=1,IF(Search!$I$4="N","N",1),""))</f>
        <v/>
      </c>
      <c r="L2711" s="9" t="str">
        <f>IF(Search!$I$5="","",IF($AS2711="RC",1,""))</f>
        <v/>
      </c>
      <c r="M2711" s="9" t="str">
        <f>IF(Search!$I$6="","",IF($AS2711="RCP",1,""))</f>
        <v/>
      </c>
      <c r="N2711" s="9" t="str">
        <f>IF(Search!$I$8="","",IF(COUNTA($AT2711)=1,IF(Search!$I$8="N","N",1),""))</f>
        <v/>
      </c>
      <c r="O2711" s="9" t="str">
        <f>IF(Search!$L$4="","",IF(COUNTA($AU2711)=1,IF(Search!$L$4="N","N",1),""))</f>
        <v/>
      </c>
      <c r="P2711" s="9" t="str">
        <f>IF(Search!$L$5="","",IF(ISNUMBER(SEARCH("Jersey",$AU2711))=TRUE,IF(Search!$L$5="N","N",1),""))</f>
        <v/>
      </c>
      <c r="Q2711" s="9" t="str">
        <f>IF(Search!$L$6="","",IF(ISNUMBER(SEARCH("Patch",$AU2711))=TRUE,IF(Search!$L$6="N","N",1),""))</f>
        <v/>
      </c>
      <c r="R2711" s="9" t="str">
        <f>IF(Search!$L$7="","",IF(ISNUMBER(SEARCH("Shield",$AU2711))=TRUE,IF(Search!$L$7="N","N",1),""))</f>
        <v/>
      </c>
      <c r="S2711" s="9" t="str">
        <f>IF(Search!$L$8="","",IF(ISNUMBER(SEARCH("Stick",$AU2711))=TRUE,IF(Search!$L$8="N","N",1),""))</f>
        <v/>
      </c>
      <c r="T2711" s="9" t="str">
        <f>IF(Search!$O$4="","",IF(COUNTA($AW2711)=1,IF(Search!$O$4="N","N",1),""))</f>
        <v/>
      </c>
      <c r="U2711" s="9" t="str">
        <f>IF(Search!$O$5="","",IF($AW2711="","",IF($AW2711&lt;Search!$O$5,"",1)))</f>
        <v/>
      </c>
      <c r="V2711" s="9" t="str">
        <f>IF(Search!$O$6="","",IF($AW2711="","",IF($AW2711&gt;Search!$O$6,"",1)))</f>
        <v/>
      </c>
      <c r="W2711" s="9" t="str">
        <f>IF(Search!$U$4="","",IF($AX2711="","",1))</f>
        <v/>
      </c>
      <c r="X2711" s="9" t="str">
        <f>IF(Search!$U$5="","",IF(ISNUMBER(SEARCH(Search!$U$5,$AX2711))=TRUE,IF(Search!$U$5="N","N",1),""))</f>
        <v/>
      </c>
      <c r="Y2711" s="9" t="str">
        <f>IF(Search!$U$6="","",IF($AY2711&lt;Search!$U$6,"",1))</f>
        <v/>
      </c>
      <c r="Z2711" s="9" t="str">
        <f>IF(Search!$R$4="","",IF(Inventory!$BA2711&lt;Search!$R$4,"",1))</f>
        <v/>
      </c>
      <c r="AA2711" s="9" t="str">
        <f>IF(Search!$R$5="","",IF($BA2711&gt;Search!$R$5,"",1))</f>
        <v/>
      </c>
      <c r="AB2711" s="9" t="str">
        <f>IF(Search!$R$6="","",IF($BB2711&lt;Search!$R$6,"",1))</f>
        <v/>
      </c>
      <c r="AC2711" s="9" t="str">
        <f>IF(Search!$R$7="","",IF($BB2711&lt;Search!$R$7,"",1))</f>
        <v/>
      </c>
      <c r="AD2711" s="45">
        <f>IF(COUNTIF($A2711:$AC2711,"n")&gt;0,"",IF(SUM($A2711:$AC2711)=COUNTA(Search!$C$4:$C$8,Search!$F$4:$F$8,Search!$I$4:$I$6,Search!$I$8,Search!$L$4:$L$8,Search!$O$4:$O$8,Search!$R$4:$R$7,Search!$U$4:$U$7)-COUNTIF(Search!$C$4:$U$7,"n"),1+LARGE($AD$1:AD2710,1),""))</f>
        <v>428</v>
      </c>
      <c r="AE2711" s="45">
        <f t="shared" si="133"/>
        <v>1293</v>
      </c>
      <c r="AF2711" s="45">
        <f>IF(AD2711="","",COUNTIF($AE$1:$AE2710,$AE2711)+RANK($AE2711,$AE$2:$AE$10540,1))</f>
        <v>236</v>
      </c>
      <c r="AG2711" s="45">
        <f t="shared" si="134"/>
        <v>206</v>
      </c>
      <c r="AH2711" s="45">
        <f>IF($AD2711="","",COUNTIF($AG$1:$AG2710,$AG2711)+RANK($AG2711,$AG$1:$AG$10539,0))</f>
        <v>96</v>
      </c>
      <c r="AI2711" s="10" t="str">
        <f t="shared" si="135"/>
        <v>2015-16 Upper Deck Portraits #88 Joonas Donskoi SJS    /   $3</v>
      </c>
      <c r="AJ2711" s="11">
        <v>2015</v>
      </c>
      <c r="AK2711" s="17">
        <v>16</v>
      </c>
      <c r="AL2711" s="12" t="s">
        <v>2630</v>
      </c>
      <c r="AM2711" s="10">
        <v>88</v>
      </c>
      <c r="AN2711" s="15" t="s">
        <v>2658</v>
      </c>
      <c r="AO2711" s="14" t="s">
        <v>1928</v>
      </c>
      <c r="AP2711" s="14" t="s">
        <v>1902</v>
      </c>
      <c r="AQ2711" s="14"/>
      <c r="AR2711" s="14"/>
      <c r="AS2711" s="9"/>
      <c r="AT2711" s="9"/>
      <c r="AU2711" s="9"/>
      <c r="AV2711" s="13"/>
      <c r="AW2711" s="13"/>
      <c r="AX2711" s="9"/>
      <c r="AY2711" s="9"/>
      <c r="AZ2711" s="9"/>
      <c r="BA2711" s="33">
        <v>3</v>
      </c>
      <c r="BB2711" s="33"/>
      <c r="BC2711" s="36"/>
      <c r="BD2711" s="12" t="s">
        <v>2511</v>
      </c>
    </row>
    <row r="2712" spans="1:56" s="12" customFormat="1" x14ac:dyDescent="0.2">
      <c r="A2712" s="9">
        <f>IF(Search!$C$5="","",IF(COUNTA(Inventory!$AP2712)=1,1,""))</f>
        <v>1</v>
      </c>
      <c r="B2712" s="9" t="str">
        <f>IF(Search!$C$4="","",IF(ISNUMBER(SEARCH(Search!$C$4,$AR2712))=TRUE,1,""))</f>
        <v/>
      </c>
      <c r="C2712" s="9" t="str">
        <f>IF(Search!$C$6="x",IF(COUNTA($AQ2712)=1,1,"N"),IF(COUNTA($AQ2712)=1,"N",""))</f>
        <v/>
      </c>
      <c r="D2712" s="9" t="str">
        <f>IF(Search!$O$8="","",IF(ISNUMBER(SEARCH(Search!$O$8,$BD2712))=TRUE,1,""))</f>
        <v/>
      </c>
      <c r="E2712" s="9" t="str">
        <f>IF(Search!$C$7="","",IF(ISNUMBER(SEARCH(Search!$C$7,$AN2712))=TRUE,1,""))</f>
        <v/>
      </c>
      <c r="F2712" s="9" t="str">
        <f>IF(Search!$C$8="","",IF(ISNUMBER(SEARCH(Search!$C$8,$AO2712))=TRUE,1,""))</f>
        <v/>
      </c>
      <c r="G2712" s="9" t="str">
        <f>IF(Search!$F$4="","",IF(Inventory!$AJ2712&lt;Search!$F$4,"",1))</f>
        <v/>
      </c>
      <c r="H2712" s="9" t="str">
        <f>IF(Search!$F$5="","",IF(Inventory!$AJ2712&gt;Search!$F$5,"",1))</f>
        <v/>
      </c>
      <c r="I2712" s="9" t="str">
        <f>IF(Search!$F$7="","",IF(Search!$F$8="",IF(ISNUMBER(SEARCH(Search!$F$7,$AL2712))=TRUE,1,""),""))</f>
        <v/>
      </c>
      <c r="J2712" s="9" t="str">
        <f>IF($AL2712=Search!$F$8,1,"")</f>
        <v/>
      </c>
      <c r="K2712" s="9" t="str">
        <f>IF(Search!$I$4="","",IF(COUNTA($AS2712)=1,IF(Search!$I$4="N","N",1),""))</f>
        <v/>
      </c>
      <c r="L2712" s="9" t="str">
        <f>IF(Search!$I$5="","",IF($AS2712="RC",1,""))</f>
        <v/>
      </c>
      <c r="M2712" s="9" t="str">
        <f>IF(Search!$I$6="","",IF($AS2712="RCP",1,""))</f>
        <v/>
      </c>
      <c r="N2712" s="9" t="str">
        <f>IF(Search!$I$8="","",IF(COUNTA($AT2712)=1,IF(Search!$I$8="N","N",1),""))</f>
        <v/>
      </c>
      <c r="O2712" s="9" t="str">
        <f>IF(Search!$L$4="","",IF(COUNTA($AU2712)=1,IF(Search!$L$4="N","N",1),""))</f>
        <v/>
      </c>
      <c r="P2712" s="9" t="str">
        <f>IF(Search!$L$5="","",IF(ISNUMBER(SEARCH("Jersey",$AU2712))=TRUE,IF(Search!$L$5="N","N",1),""))</f>
        <v/>
      </c>
      <c r="Q2712" s="9" t="str">
        <f>IF(Search!$L$6="","",IF(ISNUMBER(SEARCH("Patch",$AU2712))=TRUE,IF(Search!$L$6="N","N",1),""))</f>
        <v/>
      </c>
      <c r="R2712" s="9" t="str">
        <f>IF(Search!$L$7="","",IF(ISNUMBER(SEARCH("Shield",$AU2712))=TRUE,IF(Search!$L$7="N","N",1),""))</f>
        <v/>
      </c>
      <c r="S2712" s="9" t="str">
        <f>IF(Search!$L$8="","",IF(ISNUMBER(SEARCH("Stick",$AU2712))=TRUE,IF(Search!$L$8="N","N",1),""))</f>
        <v/>
      </c>
      <c r="T2712" s="9" t="str">
        <f>IF(Search!$O$4="","",IF(COUNTA($AW2712)=1,IF(Search!$O$4="N","N",1),""))</f>
        <v/>
      </c>
      <c r="U2712" s="9" t="str">
        <f>IF(Search!$O$5="","",IF($AW2712="","",IF($AW2712&lt;Search!$O$5,"",1)))</f>
        <v/>
      </c>
      <c r="V2712" s="9" t="str">
        <f>IF(Search!$O$6="","",IF($AW2712="","",IF($AW2712&gt;Search!$O$6,"",1)))</f>
        <v/>
      </c>
      <c r="W2712" s="9" t="str">
        <f>IF(Search!$U$4="","",IF($AX2712="","",1))</f>
        <v/>
      </c>
      <c r="X2712" s="9" t="str">
        <f>IF(Search!$U$5="","",IF(ISNUMBER(SEARCH(Search!$U$5,$AX2712))=TRUE,IF(Search!$U$5="N","N",1),""))</f>
        <v/>
      </c>
      <c r="Y2712" s="9" t="str">
        <f>IF(Search!$U$6="","",IF($AY2712&lt;Search!$U$6,"",1))</f>
        <v/>
      </c>
      <c r="Z2712" s="9" t="str">
        <f>IF(Search!$R$4="","",IF(Inventory!$BA2712&lt;Search!$R$4,"",1))</f>
        <v/>
      </c>
      <c r="AA2712" s="9" t="str">
        <f>IF(Search!$R$5="","",IF($BA2712&gt;Search!$R$5,"",1))</f>
        <v/>
      </c>
      <c r="AB2712" s="9" t="str">
        <f>IF(Search!$R$6="","",IF($BB2712&lt;Search!$R$6,"",1))</f>
        <v/>
      </c>
      <c r="AC2712" s="9" t="str">
        <f>IF(Search!$R$7="","",IF($BB2712&lt;Search!$R$7,"",1))</f>
        <v/>
      </c>
      <c r="AD2712" s="45">
        <f>IF(COUNTIF($A2712:$AC2712,"n")&gt;0,"",IF(SUM($A2712:$AC2712)=COUNTA(Search!$C$4:$C$8,Search!$F$4:$F$8,Search!$I$4:$I$6,Search!$I$8,Search!$L$4:$L$8,Search!$O$4:$O$8,Search!$R$4:$R$7,Search!$U$4:$U$7)-COUNTIF(Search!$C$4:$U$7,"n"),1+LARGE($AD$1:AD2711,1),""))</f>
        <v>429</v>
      </c>
      <c r="AE2712" s="45">
        <f t="shared" si="133"/>
        <v>1293</v>
      </c>
      <c r="AF2712" s="45">
        <f>IF(AD2712="","",COUNTIF($AE$1:$AE2711,$AE2712)+RANK($AE2712,$AE$2:$AE$10540,1))</f>
        <v>237</v>
      </c>
      <c r="AG2712" s="45">
        <f t="shared" si="134"/>
        <v>206</v>
      </c>
      <c r="AH2712" s="45">
        <f>IF($AD2712="","",COUNTIF($AG$1:$AG2711,$AG2712)+RANK($AG2712,$AG$1:$AG$10539,0))</f>
        <v>97</v>
      </c>
      <c r="AI2712" s="10" t="str">
        <f t="shared" si="135"/>
        <v>2015-16 Upper Deck Portraits #88 Joonas Donskoi SJS    /   $3</v>
      </c>
      <c r="AJ2712" s="11">
        <v>2015</v>
      </c>
      <c r="AK2712" s="17">
        <v>16</v>
      </c>
      <c r="AL2712" s="12" t="s">
        <v>2630</v>
      </c>
      <c r="AM2712" s="10">
        <v>88</v>
      </c>
      <c r="AN2712" s="15" t="s">
        <v>2658</v>
      </c>
      <c r="AO2712" s="14" t="s">
        <v>1928</v>
      </c>
      <c r="AP2712" s="14" t="s">
        <v>1902</v>
      </c>
      <c r="AQ2712" s="14"/>
      <c r="AR2712" s="14"/>
      <c r="AS2712" s="9"/>
      <c r="AT2712" s="9"/>
      <c r="AU2712" s="9"/>
      <c r="AV2712" s="13"/>
      <c r="AW2712" s="13"/>
      <c r="AX2712" s="9"/>
      <c r="AY2712" s="9"/>
      <c r="AZ2712" s="9"/>
      <c r="BA2712" s="33">
        <v>3</v>
      </c>
      <c r="BB2712" s="33"/>
      <c r="BC2712" s="36"/>
      <c r="BD2712" s="12" t="s">
        <v>2511</v>
      </c>
    </row>
    <row r="2713" spans="1:56" s="12" customFormat="1" x14ac:dyDescent="0.2">
      <c r="A2713" s="9">
        <f>IF(Search!$C$5="","",IF(COUNTA(Inventory!$AP2713)=1,1,""))</f>
        <v>1</v>
      </c>
      <c r="B2713" s="9" t="str">
        <f>IF(Search!$C$4="","",IF(ISNUMBER(SEARCH(Search!$C$4,$AR2713))=TRUE,1,""))</f>
        <v/>
      </c>
      <c r="C2713" s="9" t="str">
        <f>IF(Search!$C$6="x",IF(COUNTA($AQ2713)=1,1,"N"),IF(COUNTA($AQ2713)=1,"N",""))</f>
        <v/>
      </c>
      <c r="D2713" s="9" t="str">
        <f>IF(Search!$O$8="","",IF(ISNUMBER(SEARCH(Search!$O$8,$BD2713))=TRUE,1,""))</f>
        <v/>
      </c>
      <c r="E2713" s="9" t="str">
        <f>IF(Search!$C$7="","",IF(ISNUMBER(SEARCH(Search!$C$7,$AN2713))=TRUE,1,""))</f>
        <v/>
      </c>
      <c r="F2713" s="9" t="str">
        <f>IF(Search!$C$8="","",IF(ISNUMBER(SEARCH(Search!$C$8,$AO2713))=TRUE,1,""))</f>
        <v/>
      </c>
      <c r="G2713" s="9" t="str">
        <f>IF(Search!$F$4="","",IF(Inventory!$AJ2713&lt;Search!$F$4,"",1))</f>
        <v/>
      </c>
      <c r="H2713" s="9" t="str">
        <f>IF(Search!$F$5="","",IF(Inventory!$AJ2713&gt;Search!$F$5,"",1))</f>
        <v/>
      </c>
      <c r="I2713" s="9" t="str">
        <f>IF(Search!$F$7="","",IF(Search!$F$8="",IF(ISNUMBER(SEARCH(Search!$F$7,$AL2713))=TRUE,1,""),""))</f>
        <v/>
      </c>
      <c r="J2713" s="9" t="str">
        <f>IF($AL2713=Search!$F$8,1,"")</f>
        <v/>
      </c>
      <c r="K2713" s="9" t="str">
        <f>IF(Search!$I$4="","",IF(COUNTA($AS2713)=1,IF(Search!$I$4="N","N",1),""))</f>
        <v/>
      </c>
      <c r="L2713" s="9" t="str">
        <f>IF(Search!$I$5="","",IF($AS2713="RC",1,""))</f>
        <v/>
      </c>
      <c r="M2713" s="9" t="str">
        <f>IF(Search!$I$6="","",IF($AS2713="RCP",1,""))</f>
        <v/>
      </c>
      <c r="N2713" s="9" t="str">
        <f>IF(Search!$I$8="","",IF(COUNTA($AT2713)=1,IF(Search!$I$8="N","N",1),""))</f>
        <v/>
      </c>
      <c r="O2713" s="9" t="str">
        <f>IF(Search!$L$4="","",IF(COUNTA($AU2713)=1,IF(Search!$L$4="N","N",1),""))</f>
        <v/>
      </c>
      <c r="P2713" s="9" t="str">
        <f>IF(Search!$L$5="","",IF(ISNUMBER(SEARCH("Jersey",$AU2713))=TRUE,IF(Search!$L$5="N","N",1),""))</f>
        <v/>
      </c>
      <c r="Q2713" s="9" t="str">
        <f>IF(Search!$L$6="","",IF(ISNUMBER(SEARCH("Patch",$AU2713))=TRUE,IF(Search!$L$6="N","N",1),""))</f>
        <v/>
      </c>
      <c r="R2713" s="9" t="str">
        <f>IF(Search!$L$7="","",IF(ISNUMBER(SEARCH("Shield",$AU2713))=TRUE,IF(Search!$L$7="N","N",1),""))</f>
        <v/>
      </c>
      <c r="S2713" s="9" t="str">
        <f>IF(Search!$L$8="","",IF(ISNUMBER(SEARCH("Stick",$AU2713))=TRUE,IF(Search!$L$8="N","N",1),""))</f>
        <v/>
      </c>
      <c r="T2713" s="9" t="str">
        <f>IF(Search!$O$4="","",IF(COUNTA($AW2713)=1,IF(Search!$O$4="N","N",1),""))</f>
        <v/>
      </c>
      <c r="U2713" s="9" t="str">
        <f>IF(Search!$O$5="","",IF($AW2713="","",IF($AW2713&lt;Search!$O$5,"",1)))</f>
        <v/>
      </c>
      <c r="V2713" s="9" t="str">
        <f>IF(Search!$O$6="","",IF($AW2713="","",IF($AW2713&gt;Search!$O$6,"",1)))</f>
        <v/>
      </c>
      <c r="W2713" s="9" t="str">
        <f>IF(Search!$U$4="","",IF($AX2713="","",1))</f>
        <v/>
      </c>
      <c r="X2713" s="9" t="str">
        <f>IF(Search!$U$5="","",IF(ISNUMBER(SEARCH(Search!$U$5,$AX2713))=TRUE,IF(Search!$U$5="N","N",1),""))</f>
        <v/>
      </c>
      <c r="Y2713" s="9" t="str">
        <f>IF(Search!$U$6="","",IF($AY2713&lt;Search!$U$6,"",1))</f>
        <v/>
      </c>
      <c r="Z2713" s="9" t="str">
        <f>IF(Search!$R$4="","",IF(Inventory!$BA2713&lt;Search!$R$4,"",1))</f>
        <v/>
      </c>
      <c r="AA2713" s="9" t="str">
        <f>IF(Search!$R$5="","",IF($BA2713&gt;Search!$R$5,"",1))</f>
        <v/>
      </c>
      <c r="AB2713" s="9" t="str">
        <f>IF(Search!$R$6="","",IF($BB2713&lt;Search!$R$6,"",1))</f>
        <v/>
      </c>
      <c r="AC2713" s="9" t="str">
        <f>IF(Search!$R$7="","",IF($BB2713&lt;Search!$R$7,"",1))</f>
        <v/>
      </c>
      <c r="AD2713" s="45">
        <f>IF(COUNTIF($A2713:$AC2713,"n")&gt;0,"",IF(SUM($A2713:$AC2713)=COUNTA(Search!$C$4:$C$8,Search!$F$4:$F$8,Search!$I$4:$I$6,Search!$I$8,Search!$L$4:$L$8,Search!$O$4:$O$8,Search!$R$4:$R$7,Search!$U$4:$U$7)-COUNTIF(Search!$C$4:$U$7,"n"),1+LARGE($AD$1:AD2712,1),""))</f>
        <v>430</v>
      </c>
      <c r="AE2713" s="45">
        <f t="shared" si="133"/>
        <v>2377</v>
      </c>
      <c r="AF2713" s="45">
        <f>IF(AD2713="","",COUNTIF($AE$1:$AE2712,$AE2713)+RANK($AE2713,$AE$2:$AE$10540,1))</f>
        <v>443</v>
      </c>
      <c r="AG2713" s="45">
        <f t="shared" si="134"/>
        <v>206</v>
      </c>
      <c r="AH2713" s="45">
        <f>IF($AD2713="","",COUNTIF($AG$1:$AG2712,$AG2713)+RANK($AG2713,$AG$1:$AG$10539,0))</f>
        <v>98</v>
      </c>
      <c r="AI2713" s="10" t="str">
        <f t="shared" si="135"/>
        <v>2015-16 Upper Deck Portraits #89 Stanislav Galiev WAS    /   $3</v>
      </c>
      <c r="AJ2713" s="11">
        <v>2015</v>
      </c>
      <c r="AK2713" s="17">
        <v>16</v>
      </c>
      <c r="AL2713" s="12" t="s">
        <v>2630</v>
      </c>
      <c r="AM2713" s="10">
        <v>89</v>
      </c>
      <c r="AN2713" s="15" t="s">
        <v>2660</v>
      </c>
      <c r="AO2713" s="14" t="s">
        <v>1946</v>
      </c>
      <c r="AP2713" s="14" t="s">
        <v>1902</v>
      </c>
      <c r="AQ2713" s="14"/>
      <c r="AR2713" s="14"/>
      <c r="AS2713" s="9"/>
      <c r="AT2713" s="9"/>
      <c r="AU2713" s="9"/>
      <c r="AV2713" s="13"/>
      <c r="AW2713" s="13"/>
      <c r="AX2713" s="9"/>
      <c r="AY2713" s="9"/>
      <c r="AZ2713" s="9"/>
      <c r="BA2713" s="33">
        <v>3</v>
      </c>
      <c r="BB2713" s="33"/>
      <c r="BC2713" s="36"/>
      <c r="BD2713" s="12" t="s">
        <v>2511</v>
      </c>
    </row>
    <row r="2714" spans="1:56" s="12" customFormat="1" x14ac:dyDescent="0.2">
      <c r="A2714" s="9">
        <f>IF(Search!$C$5="","",IF(COUNTA(Inventory!$AP2714)=1,1,""))</f>
        <v>1</v>
      </c>
      <c r="B2714" s="9" t="str">
        <f>IF(Search!$C$4="","",IF(ISNUMBER(SEARCH(Search!$C$4,$AR2714))=TRUE,1,""))</f>
        <v/>
      </c>
      <c r="C2714" s="9" t="str">
        <f>IF(Search!$C$6="x",IF(COUNTA($AQ2714)=1,1,"N"),IF(COUNTA($AQ2714)=1,"N",""))</f>
        <v/>
      </c>
      <c r="D2714" s="9" t="str">
        <f>IF(Search!$O$8="","",IF(ISNUMBER(SEARCH(Search!$O$8,$BD2714))=TRUE,1,""))</f>
        <v/>
      </c>
      <c r="E2714" s="9" t="str">
        <f>IF(Search!$C$7="","",IF(ISNUMBER(SEARCH(Search!$C$7,$AN2714))=TRUE,1,""))</f>
        <v/>
      </c>
      <c r="F2714" s="9" t="str">
        <f>IF(Search!$C$8="","",IF(ISNUMBER(SEARCH(Search!$C$8,$AO2714))=TRUE,1,""))</f>
        <v/>
      </c>
      <c r="G2714" s="9" t="str">
        <f>IF(Search!$F$4="","",IF(Inventory!$AJ2714&lt;Search!$F$4,"",1))</f>
        <v/>
      </c>
      <c r="H2714" s="9" t="str">
        <f>IF(Search!$F$5="","",IF(Inventory!$AJ2714&gt;Search!$F$5,"",1))</f>
        <v/>
      </c>
      <c r="I2714" s="9" t="str">
        <f>IF(Search!$F$7="","",IF(Search!$F$8="",IF(ISNUMBER(SEARCH(Search!$F$7,$AL2714))=TRUE,1,""),""))</f>
        <v/>
      </c>
      <c r="J2714" s="9" t="str">
        <f>IF($AL2714=Search!$F$8,1,"")</f>
        <v/>
      </c>
      <c r="K2714" s="9" t="str">
        <f>IF(Search!$I$4="","",IF(COUNTA($AS2714)=1,IF(Search!$I$4="N","N",1),""))</f>
        <v/>
      </c>
      <c r="L2714" s="9" t="str">
        <f>IF(Search!$I$5="","",IF($AS2714="RC",1,""))</f>
        <v/>
      </c>
      <c r="M2714" s="9" t="str">
        <f>IF(Search!$I$6="","",IF($AS2714="RCP",1,""))</f>
        <v/>
      </c>
      <c r="N2714" s="9" t="str">
        <f>IF(Search!$I$8="","",IF(COUNTA($AT2714)=1,IF(Search!$I$8="N","N",1),""))</f>
        <v/>
      </c>
      <c r="O2714" s="9" t="str">
        <f>IF(Search!$L$4="","",IF(COUNTA($AU2714)=1,IF(Search!$L$4="N","N",1),""))</f>
        <v/>
      </c>
      <c r="P2714" s="9" t="str">
        <f>IF(Search!$L$5="","",IF(ISNUMBER(SEARCH("Jersey",$AU2714))=TRUE,IF(Search!$L$5="N","N",1),""))</f>
        <v/>
      </c>
      <c r="Q2714" s="9" t="str">
        <f>IF(Search!$L$6="","",IF(ISNUMBER(SEARCH("Patch",$AU2714))=TRUE,IF(Search!$L$6="N","N",1),""))</f>
        <v/>
      </c>
      <c r="R2714" s="9" t="str">
        <f>IF(Search!$L$7="","",IF(ISNUMBER(SEARCH("Shield",$AU2714))=TRUE,IF(Search!$L$7="N","N",1),""))</f>
        <v/>
      </c>
      <c r="S2714" s="9" t="str">
        <f>IF(Search!$L$8="","",IF(ISNUMBER(SEARCH("Stick",$AU2714))=TRUE,IF(Search!$L$8="N","N",1),""))</f>
        <v/>
      </c>
      <c r="T2714" s="9" t="str">
        <f>IF(Search!$O$4="","",IF(COUNTA($AW2714)=1,IF(Search!$O$4="N","N",1),""))</f>
        <v/>
      </c>
      <c r="U2714" s="9" t="str">
        <f>IF(Search!$O$5="","",IF($AW2714="","",IF($AW2714&lt;Search!$O$5,"",1)))</f>
        <v/>
      </c>
      <c r="V2714" s="9" t="str">
        <f>IF(Search!$O$6="","",IF($AW2714="","",IF($AW2714&gt;Search!$O$6,"",1)))</f>
        <v/>
      </c>
      <c r="W2714" s="9" t="str">
        <f>IF(Search!$U$4="","",IF($AX2714="","",1))</f>
        <v/>
      </c>
      <c r="X2714" s="9" t="str">
        <f>IF(Search!$U$5="","",IF(ISNUMBER(SEARCH(Search!$U$5,$AX2714))=TRUE,IF(Search!$U$5="N","N",1),""))</f>
        <v/>
      </c>
      <c r="Y2714" s="9" t="str">
        <f>IF(Search!$U$6="","",IF($AY2714&lt;Search!$U$6,"",1))</f>
        <v/>
      </c>
      <c r="Z2714" s="9" t="str">
        <f>IF(Search!$R$4="","",IF(Inventory!$BA2714&lt;Search!$R$4,"",1))</f>
        <v/>
      </c>
      <c r="AA2714" s="9" t="str">
        <f>IF(Search!$R$5="","",IF($BA2714&gt;Search!$R$5,"",1))</f>
        <v/>
      </c>
      <c r="AB2714" s="9" t="str">
        <f>IF(Search!$R$6="","",IF($BB2714&lt;Search!$R$6,"",1))</f>
        <v/>
      </c>
      <c r="AC2714" s="9" t="str">
        <f>IF(Search!$R$7="","",IF($BB2714&lt;Search!$R$7,"",1))</f>
        <v/>
      </c>
      <c r="AD2714" s="45">
        <f>IF(COUNTIF($A2714:$AC2714,"n")&gt;0,"",IF(SUM($A2714:$AC2714)=COUNTA(Search!$C$4:$C$8,Search!$F$4:$F$8,Search!$I$4:$I$6,Search!$I$8,Search!$L$4:$L$8,Search!$O$4:$O$8,Search!$R$4:$R$7,Search!$U$4:$U$7)-COUNTIF(Search!$C$4:$U$7,"n"),1+LARGE($AD$1:AD2713,1),""))</f>
        <v>431</v>
      </c>
      <c r="AE2714" s="45">
        <f t="shared" si="133"/>
        <v>1373</v>
      </c>
      <c r="AF2714" s="45">
        <f>IF(AD2714="","",COUNTIF($AE$1:$AE2713,$AE2714)+RANK($AE2714,$AE$2:$AE$10540,1))</f>
        <v>254</v>
      </c>
      <c r="AG2714" s="45">
        <f t="shared" si="134"/>
        <v>206</v>
      </c>
      <c r="AH2714" s="45">
        <f>IF($AD2714="","",COUNTIF($AG$1:$AG2713,$AG2714)+RANK($AG2714,$AG$1:$AG$10539,0))</f>
        <v>99</v>
      </c>
      <c r="AI2714" s="10" t="str">
        <f t="shared" si="135"/>
        <v>2015-16 Upper Deck Portraits #92 Kyle Baun CHI    /   $3</v>
      </c>
      <c r="AJ2714" s="11">
        <v>2015</v>
      </c>
      <c r="AK2714" s="17">
        <v>16</v>
      </c>
      <c r="AL2714" s="12" t="s">
        <v>2630</v>
      </c>
      <c r="AM2714" s="10">
        <v>92</v>
      </c>
      <c r="AN2714" s="15" t="s">
        <v>2661</v>
      </c>
      <c r="AO2714" s="14" t="s">
        <v>1917</v>
      </c>
      <c r="AP2714" s="14" t="s">
        <v>1902</v>
      </c>
      <c r="AQ2714" s="14"/>
      <c r="AR2714" s="14"/>
      <c r="AS2714" s="9"/>
      <c r="AT2714" s="9"/>
      <c r="AU2714" s="9"/>
      <c r="AV2714" s="13"/>
      <c r="AW2714" s="13"/>
      <c r="AX2714" s="9"/>
      <c r="AY2714" s="9"/>
      <c r="AZ2714" s="9"/>
      <c r="BA2714" s="33">
        <v>3</v>
      </c>
      <c r="BB2714" s="33"/>
      <c r="BC2714" s="36"/>
      <c r="BD2714" s="12" t="s">
        <v>2511</v>
      </c>
    </row>
    <row r="2715" spans="1:56" s="12" customFormat="1" x14ac:dyDescent="0.2">
      <c r="A2715" s="9">
        <f>IF(Search!$C$5="","",IF(COUNTA(Inventory!$AP2715)=1,1,""))</f>
        <v>1</v>
      </c>
      <c r="B2715" s="9" t="str">
        <f>IF(Search!$C$4="","",IF(ISNUMBER(SEARCH(Search!$C$4,$AR2715))=TRUE,1,""))</f>
        <v/>
      </c>
      <c r="C2715" s="9" t="str">
        <f>IF(Search!$C$6="x",IF(COUNTA($AQ2715)=1,1,"N"),IF(COUNTA($AQ2715)=1,"N",""))</f>
        <v/>
      </c>
      <c r="D2715" s="9" t="str">
        <f>IF(Search!$O$8="","",IF(ISNUMBER(SEARCH(Search!$O$8,$BD2715))=TRUE,1,""))</f>
        <v/>
      </c>
      <c r="E2715" s="9" t="str">
        <f>IF(Search!$C$7="","",IF(ISNUMBER(SEARCH(Search!$C$7,$AN2715))=TRUE,1,""))</f>
        <v/>
      </c>
      <c r="F2715" s="9" t="str">
        <f>IF(Search!$C$8="","",IF(ISNUMBER(SEARCH(Search!$C$8,$AO2715))=TRUE,1,""))</f>
        <v/>
      </c>
      <c r="G2715" s="9" t="str">
        <f>IF(Search!$F$4="","",IF(Inventory!$AJ2715&lt;Search!$F$4,"",1))</f>
        <v/>
      </c>
      <c r="H2715" s="9" t="str">
        <f>IF(Search!$F$5="","",IF(Inventory!$AJ2715&gt;Search!$F$5,"",1))</f>
        <v/>
      </c>
      <c r="I2715" s="9" t="str">
        <f>IF(Search!$F$7="","",IF(Search!$F$8="",IF(ISNUMBER(SEARCH(Search!$F$7,$AL2715))=TRUE,1,""),""))</f>
        <v/>
      </c>
      <c r="J2715" s="9" t="str">
        <f>IF($AL2715=Search!$F$8,1,"")</f>
        <v/>
      </c>
      <c r="K2715" s="9" t="str">
        <f>IF(Search!$I$4="","",IF(COUNTA($AS2715)=1,IF(Search!$I$4="N","N",1),""))</f>
        <v/>
      </c>
      <c r="L2715" s="9" t="str">
        <f>IF(Search!$I$5="","",IF($AS2715="RC",1,""))</f>
        <v/>
      </c>
      <c r="M2715" s="9" t="str">
        <f>IF(Search!$I$6="","",IF($AS2715="RCP",1,""))</f>
        <v/>
      </c>
      <c r="N2715" s="9" t="str">
        <f>IF(Search!$I$8="","",IF(COUNTA($AT2715)=1,IF(Search!$I$8="N","N",1),""))</f>
        <v/>
      </c>
      <c r="O2715" s="9" t="str">
        <f>IF(Search!$L$4="","",IF(COUNTA($AU2715)=1,IF(Search!$L$4="N","N",1),""))</f>
        <v/>
      </c>
      <c r="P2715" s="9" t="str">
        <f>IF(Search!$L$5="","",IF(ISNUMBER(SEARCH("Jersey",$AU2715))=TRUE,IF(Search!$L$5="N","N",1),""))</f>
        <v/>
      </c>
      <c r="Q2715" s="9" t="str">
        <f>IF(Search!$L$6="","",IF(ISNUMBER(SEARCH("Patch",$AU2715))=TRUE,IF(Search!$L$6="N","N",1),""))</f>
        <v/>
      </c>
      <c r="R2715" s="9" t="str">
        <f>IF(Search!$L$7="","",IF(ISNUMBER(SEARCH("Shield",$AU2715))=TRUE,IF(Search!$L$7="N","N",1),""))</f>
        <v/>
      </c>
      <c r="S2715" s="9" t="str">
        <f>IF(Search!$L$8="","",IF(ISNUMBER(SEARCH("Stick",$AU2715))=TRUE,IF(Search!$L$8="N","N",1),""))</f>
        <v/>
      </c>
      <c r="T2715" s="9" t="str">
        <f>IF(Search!$O$4="","",IF(COUNTA($AW2715)=1,IF(Search!$O$4="N","N",1),""))</f>
        <v/>
      </c>
      <c r="U2715" s="9" t="str">
        <f>IF(Search!$O$5="","",IF($AW2715="","",IF($AW2715&lt;Search!$O$5,"",1)))</f>
        <v/>
      </c>
      <c r="V2715" s="9" t="str">
        <f>IF(Search!$O$6="","",IF($AW2715="","",IF($AW2715&gt;Search!$O$6,"",1)))</f>
        <v/>
      </c>
      <c r="W2715" s="9" t="str">
        <f>IF(Search!$U$4="","",IF($AX2715="","",1))</f>
        <v/>
      </c>
      <c r="X2715" s="9" t="str">
        <f>IF(Search!$U$5="","",IF(ISNUMBER(SEARCH(Search!$U$5,$AX2715))=TRUE,IF(Search!$U$5="N","N",1),""))</f>
        <v/>
      </c>
      <c r="Y2715" s="9" t="str">
        <f>IF(Search!$U$6="","",IF($AY2715&lt;Search!$U$6,"",1))</f>
        <v/>
      </c>
      <c r="Z2715" s="9" t="str">
        <f>IF(Search!$R$4="","",IF(Inventory!$BA2715&lt;Search!$R$4,"",1))</f>
        <v/>
      </c>
      <c r="AA2715" s="9" t="str">
        <f>IF(Search!$R$5="","",IF($BA2715&gt;Search!$R$5,"",1))</f>
        <v/>
      </c>
      <c r="AB2715" s="9" t="str">
        <f>IF(Search!$R$6="","",IF($BB2715&lt;Search!$R$6,"",1))</f>
        <v/>
      </c>
      <c r="AC2715" s="9" t="str">
        <f>IF(Search!$R$7="","",IF($BB2715&lt;Search!$R$7,"",1))</f>
        <v/>
      </c>
      <c r="AD2715" s="45">
        <f>IF(COUNTIF($A2715:$AC2715,"n")&gt;0,"",IF(SUM($A2715:$AC2715)=COUNTA(Search!$C$4:$C$8,Search!$F$4:$F$8,Search!$I$4:$I$6,Search!$I$8,Search!$L$4:$L$8,Search!$O$4:$O$8,Search!$R$4:$R$7,Search!$U$4:$U$7)-COUNTIF(Search!$C$4:$U$7,"n"),1+LARGE($AD$1:AD2714,1),""))</f>
        <v>432</v>
      </c>
      <c r="AE2715" s="45">
        <f t="shared" si="133"/>
        <v>107</v>
      </c>
      <c r="AF2715" s="45">
        <f>IF(AD2715="","",COUNTIF($AE$1:$AE2714,$AE2715)+RANK($AE2715,$AE$2:$AE$10540,1))</f>
        <v>18</v>
      </c>
      <c r="AG2715" s="45">
        <f t="shared" si="134"/>
        <v>84</v>
      </c>
      <c r="AH2715" s="45">
        <f>IF($AD2715="","",COUNTIF($AG$1:$AG2714,$AG2715)+RANK($AG2715,$AG$1:$AG$10539,0))</f>
        <v>139</v>
      </c>
      <c r="AI2715" s="10" t="str">
        <f t="shared" si="135"/>
        <v>2015-16 Upper Deck Portraits #94 Andrew Copp WPG    /   $2</v>
      </c>
      <c r="AJ2715" s="11">
        <v>2015</v>
      </c>
      <c r="AK2715" s="17">
        <v>16</v>
      </c>
      <c r="AL2715" s="12" t="s">
        <v>2630</v>
      </c>
      <c r="AM2715" s="10">
        <v>94</v>
      </c>
      <c r="AN2715" s="15" t="s">
        <v>2662</v>
      </c>
      <c r="AO2715" s="14" t="s">
        <v>1908</v>
      </c>
      <c r="AP2715" s="14" t="s">
        <v>1902</v>
      </c>
      <c r="AQ2715" s="14"/>
      <c r="AR2715" s="14"/>
      <c r="AS2715" s="9"/>
      <c r="AT2715" s="9"/>
      <c r="AU2715" s="9"/>
      <c r="AV2715" s="13"/>
      <c r="AW2715" s="13"/>
      <c r="AX2715" s="9"/>
      <c r="AY2715" s="9"/>
      <c r="AZ2715" s="9"/>
      <c r="BA2715" s="33">
        <v>2</v>
      </c>
      <c r="BB2715" s="33"/>
      <c r="BC2715" s="36"/>
      <c r="BD2715" s="12" t="s">
        <v>2511</v>
      </c>
    </row>
    <row r="2716" spans="1:56" s="12" customFormat="1" x14ac:dyDescent="0.2">
      <c r="A2716" s="9">
        <f>IF(Search!$C$5="","",IF(COUNTA(Inventory!$AP2716)=1,1,""))</f>
        <v>1</v>
      </c>
      <c r="B2716" s="9" t="str">
        <f>IF(Search!$C$4="","",IF(ISNUMBER(SEARCH(Search!$C$4,$AR2716))=TRUE,1,""))</f>
        <v/>
      </c>
      <c r="C2716" s="9" t="str">
        <f>IF(Search!$C$6="x",IF(COUNTA($AQ2716)=1,1,"N"),IF(COUNTA($AQ2716)=1,"N",""))</f>
        <v/>
      </c>
      <c r="D2716" s="9" t="str">
        <f>IF(Search!$O$8="","",IF(ISNUMBER(SEARCH(Search!$O$8,$BD2716))=TRUE,1,""))</f>
        <v/>
      </c>
      <c r="E2716" s="9" t="str">
        <f>IF(Search!$C$7="","",IF(ISNUMBER(SEARCH(Search!$C$7,$AN2716))=TRUE,1,""))</f>
        <v/>
      </c>
      <c r="F2716" s="9" t="str">
        <f>IF(Search!$C$8="","",IF(ISNUMBER(SEARCH(Search!$C$8,$AO2716))=TRUE,1,""))</f>
        <v/>
      </c>
      <c r="G2716" s="9" t="str">
        <f>IF(Search!$F$4="","",IF(Inventory!$AJ2716&lt;Search!$F$4,"",1))</f>
        <v/>
      </c>
      <c r="H2716" s="9" t="str">
        <f>IF(Search!$F$5="","",IF(Inventory!$AJ2716&gt;Search!$F$5,"",1))</f>
        <v/>
      </c>
      <c r="I2716" s="9" t="str">
        <f>IF(Search!$F$7="","",IF(Search!$F$8="",IF(ISNUMBER(SEARCH(Search!$F$7,$AL2716))=TRUE,1,""),""))</f>
        <v/>
      </c>
      <c r="J2716" s="9" t="str">
        <f>IF($AL2716=Search!$F$8,1,"")</f>
        <v/>
      </c>
      <c r="K2716" s="9" t="str">
        <f>IF(Search!$I$4="","",IF(COUNTA($AS2716)=1,IF(Search!$I$4="N","N",1),""))</f>
        <v/>
      </c>
      <c r="L2716" s="9" t="str">
        <f>IF(Search!$I$5="","",IF($AS2716="RC",1,""))</f>
        <v/>
      </c>
      <c r="M2716" s="9" t="str">
        <f>IF(Search!$I$6="","",IF($AS2716="RCP",1,""))</f>
        <v/>
      </c>
      <c r="N2716" s="9" t="str">
        <f>IF(Search!$I$8="","",IF(COUNTA($AT2716)=1,IF(Search!$I$8="N","N",1),""))</f>
        <v/>
      </c>
      <c r="O2716" s="9" t="str">
        <f>IF(Search!$L$4="","",IF(COUNTA($AU2716)=1,IF(Search!$L$4="N","N",1),""))</f>
        <v/>
      </c>
      <c r="P2716" s="9" t="str">
        <f>IF(Search!$L$5="","",IF(ISNUMBER(SEARCH("Jersey",$AU2716))=TRUE,IF(Search!$L$5="N","N",1),""))</f>
        <v/>
      </c>
      <c r="Q2716" s="9" t="str">
        <f>IF(Search!$L$6="","",IF(ISNUMBER(SEARCH("Patch",$AU2716))=TRUE,IF(Search!$L$6="N","N",1),""))</f>
        <v/>
      </c>
      <c r="R2716" s="9" t="str">
        <f>IF(Search!$L$7="","",IF(ISNUMBER(SEARCH("Shield",$AU2716))=TRUE,IF(Search!$L$7="N","N",1),""))</f>
        <v/>
      </c>
      <c r="S2716" s="9" t="str">
        <f>IF(Search!$L$8="","",IF(ISNUMBER(SEARCH("Stick",$AU2716))=TRUE,IF(Search!$L$8="N","N",1),""))</f>
        <v/>
      </c>
      <c r="T2716" s="9" t="str">
        <f>IF(Search!$O$4="","",IF(COUNTA($AW2716)=1,IF(Search!$O$4="N","N",1),""))</f>
        <v/>
      </c>
      <c r="U2716" s="9" t="str">
        <f>IF(Search!$O$5="","",IF($AW2716="","",IF($AW2716&lt;Search!$O$5,"",1)))</f>
        <v/>
      </c>
      <c r="V2716" s="9" t="str">
        <f>IF(Search!$O$6="","",IF($AW2716="","",IF($AW2716&gt;Search!$O$6,"",1)))</f>
        <v/>
      </c>
      <c r="W2716" s="9" t="str">
        <f>IF(Search!$U$4="","",IF($AX2716="","",1))</f>
        <v/>
      </c>
      <c r="X2716" s="9" t="str">
        <f>IF(Search!$U$5="","",IF(ISNUMBER(SEARCH(Search!$U$5,$AX2716))=TRUE,IF(Search!$U$5="N","N",1),""))</f>
        <v/>
      </c>
      <c r="Y2716" s="9" t="str">
        <f>IF(Search!$U$6="","",IF($AY2716&lt;Search!$U$6,"",1))</f>
        <v/>
      </c>
      <c r="Z2716" s="9" t="str">
        <f>IF(Search!$R$4="","",IF(Inventory!$BA2716&lt;Search!$R$4,"",1))</f>
        <v/>
      </c>
      <c r="AA2716" s="9" t="str">
        <f>IF(Search!$R$5="","",IF($BA2716&gt;Search!$R$5,"",1))</f>
        <v/>
      </c>
      <c r="AB2716" s="9" t="str">
        <f>IF(Search!$R$6="","",IF($BB2716&lt;Search!$R$6,"",1))</f>
        <v/>
      </c>
      <c r="AC2716" s="9" t="str">
        <f>IF(Search!$R$7="","",IF($BB2716&lt;Search!$R$7,"",1))</f>
        <v/>
      </c>
      <c r="AD2716" s="45">
        <f>IF(COUNTIF($A2716:$AC2716,"n")&gt;0,"",IF(SUM($A2716:$AC2716)=COUNTA(Search!$C$4:$C$8,Search!$F$4:$F$8,Search!$I$4:$I$6,Search!$I$8,Search!$L$4:$L$8,Search!$O$4:$O$8,Search!$R$4:$R$7,Search!$U$4:$U$7)-COUNTIF(Search!$C$4:$U$7,"n"),1+LARGE($AD$1:AD2715,1),""))</f>
        <v>433</v>
      </c>
      <c r="AE2716" s="45">
        <f t="shared" si="133"/>
        <v>444</v>
      </c>
      <c r="AF2716" s="45">
        <f>IF(AD2716="","",COUNTIF($AE$1:$AE2715,$AE2716)+RANK($AE2716,$AE$2:$AE$10540,1))</f>
        <v>87</v>
      </c>
      <c r="AG2716" s="45">
        <f t="shared" si="134"/>
        <v>391</v>
      </c>
      <c r="AH2716" s="45">
        <f>IF($AD2716="","",COUNTIF($AG$1:$AG2715,$AG2716)+RANK($AG2716,$AG$1:$AG$10539,0))</f>
        <v>57</v>
      </c>
      <c r="AI2716" s="10" t="str">
        <f t="shared" si="135"/>
        <v>2015-16 Upper Deck Portraits #99 Colton Parayko STL    /   $5</v>
      </c>
      <c r="AJ2716" s="11">
        <v>2015</v>
      </c>
      <c r="AK2716" s="17">
        <v>16</v>
      </c>
      <c r="AL2716" s="12" t="s">
        <v>2630</v>
      </c>
      <c r="AM2716" s="10">
        <v>99</v>
      </c>
      <c r="AN2716" s="15" t="s">
        <v>2663</v>
      </c>
      <c r="AO2716" s="14" t="s">
        <v>1922</v>
      </c>
      <c r="AP2716" s="14" t="s">
        <v>1902</v>
      </c>
      <c r="AQ2716" s="14"/>
      <c r="AR2716" s="14"/>
      <c r="AS2716" s="9"/>
      <c r="AT2716" s="9"/>
      <c r="AU2716" s="9"/>
      <c r="AV2716" s="13"/>
      <c r="AW2716" s="13"/>
      <c r="AX2716" s="9"/>
      <c r="AY2716" s="9"/>
      <c r="AZ2716" s="9"/>
      <c r="BA2716" s="33">
        <v>5</v>
      </c>
      <c r="BB2716" s="33"/>
      <c r="BC2716" s="36"/>
      <c r="BD2716" s="12" t="s">
        <v>2511</v>
      </c>
    </row>
    <row r="2717" spans="1:56" s="12" customFormat="1" x14ac:dyDescent="0.2">
      <c r="A2717" s="9">
        <f>IF(Search!$C$5="","",IF(COUNTA(Inventory!$AP2717)=1,1,""))</f>
        <v>1</v>
      </c>
      <c r="B2717" s="9" t="str">
        <f>IF(Search!$C$4="","",IF(ISNUMBER(SEARCH(Search!$C$4,$AR2717))=TRUE,1,""))</f>
        <v/>
      </c>
      <c r="C2717" s="9" t="str">
        <f>IF(Search!$C$6="x",IF(COUNTA($AQ2717)=1,1,"N"),IF(COUNTA($AQ2717)=1,"N",""))</f>
        <v/>
      </c>
      <c r="D2717" s="9" t="str">
        <f>IF(Search!$O$8="","",IF(ISNUMBER(SEARCH(Search!$O$8,$BD2717))=TRUE,1,""))</f>
        <v/>
      </c>
      <c r="E2717" s="9" t="str">
        <f>IF(Search!$C$7="","",IF(ISNUMBER(SEARCH(Search!$C$7,$AN2717))=TRUE,1,""))</f>
        <v/>
      </c>
      <c r="F2717" s="9" t="str">
        <f>IF(Search!$C$8="","",IF(ISNUMBER(SEARCH(Search!$C$8,$AO2717))=TRUE,1,""))</f>
        <v/>
      </c>
      <c r="G2717" s="9" t="str">
        <f>IF(Search!$F$4="","",IF(Inventory!$AJ2717&lt;Search!$F$4,"",1))</f>
        <v/>
      </c>
      <c r="H2717" s="9" t="str">
        <f>IF(Search!$F$5="","",IF(Inventory!$AJ2717&gt;Search!$F$5,"",1))</f>
        <v/>
      </c>
      <c r="I2717" s="9" t="str">
        <f>IF(Search!$F$7="","",IF(Search!$F$8="",IF(ISNUMBER(SEARCH(Search!$F$7,$AL2717))=TRUE,1,""),""))</f>
        <v/>
      </c>
      <c r="J2717" s="9" t="str">
        <f>IF($AL2717=Search!$F$8,1,"")</f>
        <v/>
      </c>
      <c r="K2717" s="9" t="str">
        <f>IF(Search!$I$4="","",IF(COUNTA($AS2717)=1,IF(Search!$I$4="N","N",1),""))</f>
        <v/>
      </c>
      <c r="L2717" s="9" t="str">
        <f>IF(Search!$I$5="","",IF($AS2717="RC",1,""))</f>
        <v/>
      </c>
      <c r="M2717" s="9" t="str">
        <f>IF(Search!$I$6="","",IF($AS2717="RCP",1,""))</f>
        <v/>
      </c>
      <c r="N2717" s="9" t="str">
        <f>IF(Search!$I$8="","",IF(COUNTA($AT2717)=1,IF(Search!$I$8="N","N",1),""))</f>
        <v/>
      </c>
      <c r="O2717" s="9" t="str">
        <f>IF(Search!$L$4="","",IF(COUNTA($AU2717)=1,IF(Search!$L$4="N","N",1),""))</f>
        <v/>
      </c>
      <c r="P2717" s="9" t="str">
        <f>IF(Search!$L$5="","",IF(ISNUMBER(SEARCH("Jersey",$AU2717))=TRUE,IF(Search!$L$5="N","N",1),""))</f>
        <v/>
      </c>
      <c r="Q2717" s="9" t="str">
        <f>IF(Search!$L$6="","",IF(ISNUMBER(SEARCH("Patch",$AU2717))=TRUE,IF(Search!$L$6="N","N",1),""))</f>
        <v/>
      </c>
      <c r="R2717" s="9" t="str">
        <f>IF(Search!$L$7="","",IF(ISNUMBER(SEARCH("Shield",$AU2717))=TRUE,IF(Search!$L$7="N","N",1),""))</f>
        <v/>
      </c>
      <c r="S2717" s="9" t="str">
        <f>IF(Search!$L$8="","",IF(ISNUMBER(SEARCH("Stick",$AU2717))=TRUE,IF(Search!$L$8="N","N",1),""))</f>
        <v/>
      </c>
      <c r="T2717" s="9" t="str">
        <f>IF(Search!$O$4="","",IF(COUNTA($AW2717)=1,IF(Search!$O$4="N","N",1),""))</f>
        <v/>
      </c>
      <c r="U2717" s="9" t="str">
        <f>IF(Search!$O$5="","",IF($AW2717="","",IF($AW2717&lt;Search!$O$5,"",1)))</f>
        <v/>
      </c>
      <c r="V2717" s="9" t="str">
        <f>IF(Search!$O$6="","",IF($AW2717="","",IF($AW2717&gt;Search!$O$6,"",1)))</f>
        <v/>
      </c>
      <c r="W2717" s="9" t="str">
        <f>IF(Search!$U$4="","",IF($AX2717="","",1))</f>
        <v/>
      </c>
      <c r="X2717" s="9" t="str">
        <f>IF(Search!$U$5="","",IF(ISNUMBER(SEARCH(Search!$U$5,$AX2717))=TRUE,IF(Search!$U$5="N","N",1),""))</f>
        <v/>
      </c>
      <c r="Y2717" s="9" t="str">
        <f>IF(Search!$U$6="","",IF($AY2717&lt;Search!$U$6,"",1))</f>
        <v/>
      </c>
      <c r="Z2717" s="9" t="str">
        <f>IF(Search!$R$4="","",IF(Inventory!$BA2717&lt;Search!$R$4,"",1))</f>
        <v/>
      </c>
      <c r="AA2717" s="9" t="str">
        <f>IF(Search!$R$5="","",IF($BA2717&gt;Search!$R$5,"",1))</f>
        <v/>
      </c>
      <c r="AB2717" s="9" t="str">
        <f>IF(Search!$R$6="","",IF($BB2717&lt;Search!$R$6,"",1))</f>
        <v/>
      </c>
      <c r="AC2717" s="9" t="str">
        <f>IF(Search!$R$7="","",IF($BB2717&lt;Search!$R$7,"",1))</f>
        <v/>
      </c>
      <c r="AD2717" s="45">
        <f>IF(COUNTIF($A2717:$AC2717,"n")&gt;0,"",IF(SUM($A2717:$AC2717)=COUNTA(Search!$C$4:$C$8,Search!$F$4:$F$8,Search!$I$4:$I$6,Search!$I$8,Search!$L$4:$L$8,Search!$O$4:$O$8,Search!$R$4:$R$7,Search!$U$4:$U$7)-COUNTIF(Search!$C$4:$U$7,"n"),1+LARGE($AD$1:AD2716,1),""))</f>
        <v>434</v>
      </c>
      <c r="AE2717" s="45">
        <f t="shared" si="133"/>
        <v>444</v>
      </c>
      <c r="AF2717" s="45">
        <f>IF(AD2717="","",COUNTIF($AE$1:$AE2716,$AE2717)+RANK($AE2717,$AE$2:$AE$10540,1))</f>
        <v>88</v>
      </c>
      <c r="AG2717" s="45">
        <f t="shared" si="134"/>
        <v>165</v>
      </c>
      <c r="AH2717" s="45">
        <f>IF($AD2717="","",COUNTIF($AG$1:$AG2716,$AG2717)+RANK($AG2717,$AG$1:$AG$10539,0))</f>
        <v>119</v>
      </c>
      <c r="AI2717" s="10" t="str">
        <f t="shared" si="135"/>
        <v>2015-16 Upper Deck Portraits #99 Colton Parayko STL    /   $2.5</v>
      </c>
      <c r="AJ2717" s="11">
        <v>2015</v>
      </c>
      <c r="AK2717" s="17">
        <v>16</v>
      </c>
      <c r="AL2717" s="12" t="s">
        <v>2630</v>
      </c>
      <c r="AM2717" s="10">
        <v>99</v>
      </c>
      <c r="AN2717" s="15" t="s">
        <v>2663</v>
      </c>
      <c r="AO2717" s="14" t="s">
        <v>1922</v>
      </c>
      <c r="AP2717" s="14" t="s">
        <v>1902</v>
      </c>
      <c r="AQ2717" s="14"/>
      <c r="AR2717" s="14"/>
      <c r="AS2717" s="9"/>
      <c r="AT2717" s="9"/>
      <c r="AU2717" s="9"/>
      <c r="AV2717" s="13"/>
      <c r="AW2717" s="13"/>
      <c r="AX2717" s="9"/>
      <c r="AY2717" s="9"/>
      <c r="AZ2717" s="9"/>
      <c r="BA2717" s="33">
        <v>2.5</v>
      </c>
      <c r="BB2717" s="33"/>
      <c r="BC2717" s="36"/>
      <c r="BD2717" s="12" t="s">
        <v>2511</v>
      </c>
    </row>
    <row r="2718" spans="1:56" s="12" customFormat="1" x14ac:dyDescent="0.2">
      <c r="A2718" s="9">
        <f>IF(Search!$C$5="","",IF(COUNTA(Inventory!$AP2718)=1,1,""))</f>
        <v>1</v>
      </c>
      <c r="B2718" s="9" t="str">
        <f>IF(Search!$C$4="","",IF(ISNUMBER(SEARCH(Search!$C$4,$AR2718))=TRUE,1,""))</f>
        <v/>
      </c>
      <c r="C2718" s="9" t="str">
        <f>IF(Search!$C$6="x",IF(COUNTA($AQ2718)=1,1,"N"),IF(COUNTA($AQ2718)=1,"N",""))</f>
        <v/>
      </c>
      <c r="D2718" s="9" t="str">
        <f>IF(Search!$O$8="","",IF(ISNUMBER(SEARCH(Search!$O$8,$BD2718))=TRUE,1,""))</f>
        <v/>
      </c>
      <c r="E2718" s="9" t="str">
        <f>IF(Search!$C$7="","",IF(ISNUMBER(SEARCH(Search!$C$7,$AN2718))=TRUE,1,""))</f>
        <v/>
      </c>
      <c r="F2718" s="9" t="str">
        <f>IF(Search!$C$8="","",IF(ISNUMBER(SEARCH(Search!$C$8,$AO2718))=TRUE,1,""))</f>
        <v/>
      </c>
      <c r="G2718" s="9" t="str">
        <f>IF(Search!$F$4="","",IF(Inventory!$AJ2718&lt;Search!$F$4,"",1))</f>
        <v/>
      </c>
      <c r="H2718" s="9" t="str">
        <f>IF(Search!$F$5="","",IF(Inventory!$AJ2718&gt;Search!$F$5,"",1))</f>
        <v/>
      </c>
      <c r="I2718" s="9" t="str">
        <f>IF(Search!$F$7="","",IF(Search!$F$8="",IF(ISNUMBER(SEARCH(Search!$F$7,$AL2718))=TRUE,1,""),""))</f>
        <v/>
      </c>
      <c r="J2718" s="9" t="str">
        <f>IF($AL2718=Search!$F$8,1,"")</f>
        <v/>
      </c>
      <c r="K2718" s="9" t="str">
        <f>IF(Search!$I$4="","",IF(COUNTA($AS2718)=1,IF(Search!$I$4="N","N",1),""))</f>
        <v/>
      </c>
      <c r="L2718" s="9" t="str">
        <f>IF(Search!$I$5="","",IF($AS2718="RC",1,""))</f>
        <v/>
      </c>
      <c r="M2718" s="9" t="str">
        <f>IF(Search!$I$6="","",IF($AS2718="RCP",1,""))</f>
        <v/>
      </c>
      <c r="N2718" s="9" t="str">
        <f>IF(Search!$I$8="","",IF(COUNTA($AT2718)=1,IF(Search!$I$8="N","N",1),""))</f>
        <v/>
      </c>
      <c r="O2718" s="9" t="str">
        <f>IF(Search!$L$4="","",IF(COUNTA($AU2718)=1,IF(Search!$L$4="N","N",1),""))</f>
        <v/>
      </c>
      <c r="P2718" s="9" t="str">
        <f>IF(Search!$L$5="","",IF(ISNUMBER(SEARCH("Jersey",$AU2718))=TRUE,IF(Search!$L$5="N","N",1),""))</f>
        <v/>
      </c>
      <c r="Q2718" s="9" t="str">
        <f>IF(Search!$L$6="","",IF(ISNUMBER(SEARCH("Patch",$AU2718))=TRUE,IF(Search!$L$6="N","N",1),""))</f>
        <v/>
      </c>
      <c r="R2718" s="9" t="str">
        <f>IF(Search!$L$7="","",IF(ISNUMBER(SEARCH("Shield",$AU2718))=TRUE,IF(Search!$L$7="N","N",1),""))</f>
        <v/>
      </c>
      <c r="S2718" s="9" t="str">
        <f>IF(Search!$L$8="","",IF(ISNUMBER(SEARCH("Stick",$AU2718))=TRUE,IF(Search!$L$8="N","N",1),""))</f>
        <v/>
      </c>
      <c r="T2718" s="9" t="str">
        <f>IF(Search!$O$4="","",IF(COUNTA($AW2718)=1,IF(Search!$O$4="N","N",1),""))</f>
        <v/>
      </c>
      <c r="U2718" s="9" t="str">
        <f>IF(Search!$O$5="","",IF($AW2718="","",IF($AW2718&lt;Search!$O$5,"",1)))</f>
        <v/>
      </c>
      <c r="V2718" s="9" t="str">
        <f>IF(Search!$O$6="","",IF($AW2718="","",IF($AW2718&gt;Search!$O$6,"",1)))</f>
        <v/>
      </c>
      <c r="W2718" s="9" t="str">
        <f>IF(Search!$U$4="","",IF($AX2718="","",1))</f>
        <v/>
      </c>
      <c r="X2718" s="9" t="str">
        <f>IF(Search!$U$5="","",IF(ISNUMBER(SEARCH(Search!$U$5,$AX2718))=TRUE,IF(Search!$U$5="N","N",1),""))</f>
        <v/>
      </c>
      <c r="Y2718" s="9" t="str">
        <f>IF(Search!$U$6="","",IF($AY2718&lt;Search!$U$6,"",1))</f>
        <v/>
      </c>
      <c r="Z2718" s="9" t="str">
        <f>IF(Search!$R$4="","",IF(Inventory!$BA2718&lt;Search!$R$4,"",1))</f>
        <v/>
      </c>
      <c r="AA2718" s="9" t="str">
        <f>IF(Search!$R$5="","",IF($BA2718&gt;Search!$R$5,"",1))</f>
        <v/>
      </c>
      <c r="AB2718" s="9" t="str">
        <f>IF(Search!$R$6="","",IF($BB2718&lt;Search!$R$6,"",1))</f>
        <v/>
      </c>
      <c r="AC2718" s="9" t="str">
        <f>IF(Search!$R$7="","",IF($BB2718&lt;Search!$R$7,"",1))</f>
        <v/>
      </c>
      <c r="AD2718" s="45">
        <f>IF(COUNTIF($A2718:$AC2718,"n")&gt;0,"",IF(SUM($A2718:$AC2718)=COUNTA(Search!$C$4:$C$8,Search!$F$4:$F$8,Search!$I$4:$I$6,Search!$I$8,Search!$L$4:$L$8,Search!$O$4:$O$8,Search!$R$4:$R$7,Search!$U$4:$U$7)-COUNTIF(Search!$C$4:$U$7,"n"),1+LARGE($AD$1:AD2717,1),""))</f>
        <v>435</v>
      </c>
      <c r="AE2718" s="45">
        <f t="shared" si="133"/>
        <v>1641</v>
      </c>
      <c r="AF2718" s="45">
        <f>IF(AD2718="","",COUNTIF($AE$1:$AE2717,$AE2718)+RANK($AE2718,$AE$2:$AE$10540,1))</f>
        <v>300</v>
      </c>
      <c r="AG2718" s="45">
        <f t="shared" si="134"/>
        <v>165</v>
      </c>
      <c r="AH2718" s="45">
        <f>IF($AD2718="","",COUNTIF($AG$1:$AG2717,$AG2718)+RANK($AG2718,$AG$1:$AG$10539,0))</f>
        <v>120</v>
      </c>
      <c r="AI2718" s="10" t="str">
        <f t="shared" si="135"/>
        <v>2015-16 Upper Deck Portraits #103 Matt Oconnor OTT    /   $2.5</v>
      </c>
      <c r="AJ2718" s="11">
        <v>2015</v>
      </c>
      <c r="AK2718" s="17">
        <v>16</v>
      </c>
      <c r="AL2718" s="12" t="s">
        <v>2630</v>
      </c>
      <c r="AM2718" s="10">
        <v>103</v>
      </c>
      <c r="AN2718" s="15" t="s">
        <v>2659</v>
      </c>
      <c r="AO2718" s="14" t="s">
        <v>1945</v>
      </c>
      <c r="AP2718" s="14" t="s">
        <v>1902</v>
      </c>
      <c r="AQ2718" s="14"/>
      <c r="AR2718" s="14"/>
      <c r="AS2718" s="9"/>
      <c r="AT2718" s="9"/>
      <c r="AU2718" s="9"/>
      <c r="AV2718" s="13"/>
      <c r="AW2718" s="13"/>
      <c r="AX2718" s="9"/>
      <c r="AY2718" s="9"/>
      <c r="AZ2718" s="9"/>
      <c r="BA2718" s="33">
        <v>2.5</v>
      </c>
      <c r="BB2718" s="33"/>
      <c r="BC2718" s="36"/>
      <c r="BD2718" s="12" t="s">
        <v>2511</v>
      </c>
    </row>
    <row r="2719" spans="1:56" s="12" customFormat="1" x14ac:dyDescent="0.2">
      <c r="A2719" s="9">
        <f>IF(Search!$C$5="","",IF(COUNTA(Inventory!$AP2719)=1,1,""))</f>
        <v>1</v>
      </c>
      <c r="B2719" s="9" t="str">
        <f>IF(Search!$C$4="","",IF(ISNUMBER(SEARCH(Search!$C$4,$AR2719))=TRUE,1,""))</f>
        <v/>
      </c>
      <c r="C2719" s="9" t="str">
        <f>IF(Search!$C$6="x",IF(COUNTA($AQ2719)=1,1,"N"),IF(COUNTA($AQ2719)=1,"N",""))</f>
        <v/>
      </c>
      <c r="D2719" s="9" t="str">
        <f>IF(Search!$O$8="","",IF(ISNUMBER(SEARCH(Search!$O$8,$BD2719))=TRUE,1,""))</f>
        <v/>
      </c>
      <c r="E2719" s="9" t="str">
        <f>IF(Search!$C$7="","",IF(ISNUMBER(SEARCH(Search!$C$7,$AN2719))=TRUE,1,""))</f>
        <v/>
      </c>
      <c r="F2719" s="9" t="str">
        <f>IF(Search!$C$8="","",IF(ISNUMBER(SEARCH(Search!$C$8,$AO2719))=TRUE,1,""))</f>
        <v/>
      </c>
      <c r="G2719" s="9" t="str">
        <f>IF(Search!$F$4="","",IF(Inventory!$AJ2719&lt;Search!$F$4,"",1))</f>
        <v/>
      </c>
      <c r="H2719" s="9" t="str">
        <f>IF(Search!$F$5="","",IF(Inventory!$AJ2719&gt;Search!$F$5,"",1))</f>
        <v/>
      </c>
      <c r="I2719" s="9" t="str">
        <f>IF(Search!$F$7="","",IF(Search!$F$8="",IF(ISNUMBER(SEARCH(Search!$F$7,$AL2719))=TRUE,1,""),""))</f>
        <v/>
      </c>
      <c r="J2719" s="9" t="str">
        <f>IF($AL2719=Search!$F$8,1,"")</f>
        <v/>
      </c>
      <c r="K2719" s="9" t="str">
        <f>IF(Search!$I$4="","",IF(COUNTA($AS2719)=1,IF(Search!$I$4="N","N",1),""))</f>
        <v/>
      </c>
      <c r="L2719" s="9" t="str">
        <f>IF(Search!$I$5="","",IF($AS2719="RC",1,""))</f>
        <v/>
      </c>
      <c r="M2719" s="9" t="str">
        <f>IF(Search!$I$6="","",IF($AS2719="RCP",1,""))</f>
        <v/>
      </c>
      <c r="N2719" s="9" t="str">
        <f>IF(Search!$I$8="","",IF(COUNTA($AT2719)=1,IF(Search!$I$8="N","N",1),""))</f>
        <v/>
      </c>
      <c r="O2719" s="9" t="str">
        <f>IF(Search!$L$4="","",IF(COUNTA($AU2719)=1,IF(Search!$L$4="N","N",1),""))</f>
        <v/>
      </c>
      <c r="P2719" s="9" t="str">
        <f>IF(Search!$L$5="","",IF(ISNUMBER(SEARCH("Jersey",$AU2719))=TRUE,IF(Search!$L$5="N","N",1),""))</f>
        <v/>
      </c>
      <c r="Q2719" s="9" t="str">
        <f>IF(Search!$L$6="","",IF(ISNUMBER(SEARCH("Patch",$AU2719))=TRUE,IF(Search!$L$6="N","N",1),""))</f>
        <v/>
      </c>
      <c r="R2719" s="9" t="str">
        <f>IF(Search!$L$7="","",IF(ISNUMBER(SEARCH("Shield",$AU2719))=TRUE,IF(Search!$L$7="N","N",1),""))</f>
        <v/>
      </c>
      <c r="S2719" s="9" t="str">
        <f>IF(Search!$L$8="","",IF(ISNUMBER(SEARCH("Stick",$AU2719))=TRUE,IF(Search!$L$8="N","N",1),""))</f>
        <v/>
      </c>
      <c r="T2719" s="9" t="str">
        <f>IF(Search!$O$4="","",IF(COUNTA($AW2719)=1,IF(Search!$O$4="N","N",1),""))</f>
        <v/>
      </c>
      <c r="U2719" s="9" t="str">
        <f>IF(Search!$O$5="","",IF($AW2719="","",IF($AW2719&lt;Search!$O$5,"",1)))</f>
        <v/>
      </c>
      <c r="V2719" s="9" t="str">
        <f>IF(Search!$O$6="","",IF($AW2719="","",IF($AW2719&gt;Search!$O$6,"",1)))</f>
        <v/>
      </c>
      <c r="W2719" s="9" t="str">
        <f>IF(Search!$U$4="","",IF($AX2719="","",1))</f>
        <v/>
      </c>
      <c r="X2719" s="9" t="str">
        <f>IF(Search!$U$5="","",IF(ISNUMBER(SEARCH(Search!$U$5,$AX2719))=TRUE,IF(Search!$U$5="N","N",1),""))</f>
        <v/>
      </c>
      <c r="Y2719" s="9" t="str">
        <f>IF(Search!$U$6="","",IF($AY2719&lt;Search!$U$6,"",1))</f>
        <v/>
      </c>
      <c r="Z2719" s="9" t="str">
        <f>IF(Search!$R$4="","",IF(Inventory!$BA2719&lt;Search!$R$4,"",1))</f>
        <v/>
      </c>
      <c r="AA2719" s="9" t="str">
        <f>IF(Search!$R$5="","",IF($BA2719&gt;Search!$R$5,"",1))</f>
        <v/>
      </c>
      <c r="AB2719" s="9" t="str">
        <f>IF(Search!$R$6="","",IF($BB2719&lt;Search!$R$6,"",1))</f>
        <v/>
      </c>
      <c r="AC2719" s="9" t="str">
        <f>IF(Search!$R$7="","",IF($BB2719&lt;Search!$R$7,"",1))</f>
        <v/>
      </c>
      <c r="AD2719" s="45">
        <f>IF(COUNTIF($A2719:$AC2719,"n")&gt;0,"",IF(SUM($A2719:$AC2719)=COUNTA(Search!$C$4:$C$8,Search!$F$4:$F$8,Search!$I$4:$I$6,Search!$I$8,Search!$L$4:$L$8,Search!$O$4:$O$8,Search!$R$4:$R$7,Search!$U$4:$U$7)-COUNTIF(Search!$C$4:$U$7,"n"),1+LARGE($AD$1:AD2718,1),""))</f>
        <v>436</v>
      </c>
      <c r="AE2719" s="45">
        <f t="shared" si="133"/>
        <v>1641</v>
      </c>
      <c r="AF2719" s="45">
        <f>IF(AD2719="","",COUNTIF($AE$1:$AE2718,$AE2719)+RANK($AE2719,$AE$2:$AE$10540,1))</f>
        <v>301</v>
      </c>
      <c r="AG2719" s="45">
        <f t="shared" si="134"/>
        <v>165</v>
      </c>
      <c r="AH2719" s="45">
        <f>IF($AD2719="","",COUNTIF($AG$1:$AG2718,$AG2719)+RANK($AG2719,$AG$1:$AG$10539,0))</f>
        <v>121</v>
      </c>
      <c r="AI2719" s="10" t="str">
        <f t="shared" si="135"/>
        <v>2015-16 Upper Deck Portraits #103 Matt Oconnor OTT    /   $2.5</v>
      </c>
      <c r="AJ2719" s="11">
        <v>2015</v>
      </c>
      <c r="AK2719" s="17">
        <v>16</v>
      </c>
      <c r="AL2719" s="12" t="s">
        <v>2630</v>
      </c>
      <c r="AM2719" s="10">
        <v>103</v>
      </c>
      <c r="AN2719" s="15" t="s">
        <v>2659</v>
      </c>
      <c r="AO2719" s="14" t="s">
        <v>1945</v>
      </c>
      <c r="AP2719" s="14" t="s">
        <v>1902</v>
      </c>
      <c r="AQ2719" s="14"/>
      <c r="AR2719" s="14"/>
      <c r="AS2719" s="9"/>
      <c r="AT2719" s="9"/>
      <c r="AU2719" s="9"/>
      <c r="AV2719" s="13"/>
      <c r="AW2719" s="13"/>
      <c r="AX2719" s="9"/>
      <c r="AY2719" s="9"/>
      <c r="AZ2719" s="9"/>
      <c r="BA2719" s="33">
        <v>2.5</v>
      </c>
      <c r="BB2719" s="33"/>
      <c r="BC2719" s="36"/>
      <c r="BD2719" s="12" t="s">
        <v>2511</v>
      </c>
    </row>
    <row r="2720" spans="1:56" s="12" customFormat="1" x14ac:dyDescent="0.2">
      <c r="A2720" s="9">
        <f>IF(Search!$C$5="","",IF(COUNTA(Inventory!$AP2720)=1,1,""))</f>
        <v>1</v>
      </c>
      <c r="B2720" s="9" t="str">
        <f>IF(Search!$C$4="","",IF(ISNUMBER(SEARCH(Search!$C$4,$AR2720))=TRUE,1,""))</f>
        <v/>
      </c>
      <c r="C2720" s="9" t="str">
        <f>IF(Search!$C$6="x",IF(COUNTA($AQ2720)=1,1,"N"),IF(COUNTA($AQ2720)=1,"N",""))</f>
        <v/>
      </c>
      <c r="D2720" s="9" t="str">
        <f>IF(Search!$O$8="","",IF(ISNUMBER(SEARCH(Search!$O$8,$BD2720))=TRUE,1,""))</f>
        <v/>
      </c>
      <c r="E2720" s="9" t="str">
        <f>IF(Search!$C$7="","",IF(ISNUMBER(SEARCH(Search!$C$7,$AN2720))=TRUE,1,""))</f>
        <v/>
      </c>
      <c r="F2720" s="9" t="str">
        <f>IF(Search!$C$8="","",IF(ISNUMBER(SEARCH(Search!$C$8,$AO2720))=TRUE,1,""))</f>
        <v/>
      </c>
      <c r="G2720" s="9" t="str">
        <f>IF(Search!$F$4="","",IF(Inventory!$AJ2720&lt;Search!$F$4,"",1))</f>
        <v/>
      </c>
      <c r="H2720" s="9" t="str">
        <f>IF(Search!$F$5="","",IF(Inventory!$AJ2720&gt;Search!$F$5,"",1))</f>
        <v/>
      </c>
      <c r="I2720" s="9" t="str">
        <f>IF(Search!$F$7="","",IF(Search!$F$8="",IF(ISNUMBER(SEARCH(Search!$F$7,$AL2720))=TRUE,1,""),""))</f>
        <v/>
      </c>
      <c r="J2720" s="9" t="str">
        <f>IF($AL2720=Search!$F$8,1,"")</f>
        <v/>
      </c>
      <c r="K2720" s="9" t="str">
        <f>IF(Search!$I$4="","",IF(COUNTA($AS2720)=1,IF(Search!$I$4="N","N",1),""))</f>
        <v/>
      </c>
      <c r="L2720" s="9" t="str">
        <f>IF(Search!$I$5="","",IF($AS2720="RC",1,""))</f>
        <v/>
      </c>
      <c r="M2720" s="9" t="str">
        <f>IF(Search!$I$6="","",IF($AS2720="RCP",1,""))</f>
        <v/>
      </c>
      <c r="N2720" s="9" t="str">
        <f>IF(Search!$I$8="","",IF(COUNTA($AT2720)=1,IF(Search!$I$8="N","N",1),""))</f>
        <v/>
      </c>
      <c r="O2720" s="9" t="str">
        <f>IF(Search!$L$4="","",IF(COUNTA($AU2720)=1,IF(Search!$L$4="N","N",1),""))</f>
        <v/>
      </c>
      <c r="P2720" s="9" t="str">
        <f>IF(Search!$L$5="","",IF(ISNUMBER(SEARCH("Jersey",$AU2720))=TRUE,IF(Search!$L$5="N","N",1),""))</f>
        <v/>
      </c>
      <c r="Q2720" s="9" t="str">
        <f>IF(Search!$L$6="","",IF(ISNUMBER(SEARCH("Patch",$AU2720))=TRUE,IF(Search!$L$6="N","N",1),""))</f>
        <v/>
      </c>
      <c r="R2720" s="9" t="str">
        <f>IF(Search!$L$7="","",IF(ISNUMBER(SEARCH("Shield",$AU2720))=TRUE,IF(Search!$L$7="N","N",1),""))</f>
        <v/>
      </c>
      <c r="S2720" s="9" t="str">
        <f>IF(Search!$L$8="","",IF(ISNUMBER(SEARCH("Stick",$AU2720))=TRUE,IF(Search!$L$8="N","N",1),""))</f>
        <v/>
      </c>
      <c r="T2720" s="9" t="str">
        <f>IF(Search!$O$4="","",IF(COUNTA($AW2720)=1,IF(Search!$O$4="N","N",1),""))</f>
        <v/>
      </c>
      <c r="U2720" s="9" t="str">
        <f>IF(Search!$O$5="","",IF($AW2720="","",IF($AW2720&lt;Search!$O$5,"",1)))</f>
        <v/>
      </c>
      <c r="V2720" s="9" t="str">
        <f>IF(Search!$O$6="","",IF($AW2720="","",IF($AW2720&gt;Search!$O$6,"",1)))</f>
        <v/>
      </c>
      <c r="W2720" s="9" t="str">
        <f>IF(Search!$U$4="","",IF($AX2720="","",1))</f>
        <v/>
      </c>
      <c r="X2720" s="9" t="str">
        <f>IF(Search!$U$5="","",IF(ISNUMBER(SEARCH(Search!$U$5,$AX2720))=TRUE,IF(Search!$U$5="N","N",1),""))</f>
        <v/>
      </c>
      <c r="Y2720" s="9" t="str">
        <f>IF(Search!$U$6="","",IF($AY2720&lt;Search!$U$6,"",1))</f>
        <v/>
      </c>
      <c r="Z2720" s="9" t="str">
        <f>IF(Search!$R$4="","",IF(Inventory!$BA2720&lt;Search!$R$4,"",1))</f>
        <v/>
      </c>
      <c r="AA2720" s="9" t="str">
        <f>IF(Search!$R$5="","",IF($BA2720&gt;Search!$R$5,"",1))</f>
        <v/>
      </c>
      <c r="AB2720" s="9" t="str">
        <f>IF(Search!$R$6="","",IF($BB2720&lt;Search!$R$6,"",1))</f>
        <v/>
      </c>
      <c r="AC2720" s="9" t="str">
        <f>IF(Search!$R$7="","",IF($BB2720&lt;Search!$R$7,"",1))</f>
        <v/>
      </c>
      <c r="AD2720" s="45">
        <f>IF(COUNTIF($A2720:$AC2720,"n")&gt;0,"",IF(SUM($A2720:$AC2720)=COUNTA(Search!$C$4:$C$8,Search!$F$4:$F$8,Search!$I$4:$I$6,Search!$I$8,Search!$L$4:$L$8,Search!$O$4:$O$8,Search!$R$4:$R$7,Search!$U$4:$U$7)-COUNTIF(Search!$C$4:$U$7,"n"),1+LARGE($AD$1:AD2719,1),""))</f>
        <v>437</v>
      </c>
      <c r="AE2720" s="45">
        <f t="shared" si="133"/>
        <v>1920</v>
      </c>
      <c r="AF2720" s="45">
        <f>IF(AD2720="","",COUNTIF($AE$1:$AE2719,$AE2720)+RANK($AE2720,$AE$2:$AE$10540,1))</f>
        <v>361</v>
      </c>
      <c r="AG2720" s="45">
        <f t="shared" si="134"/>
        <v>476</v>
      </c>
      <c r="AH2720" s="45">
        <f>IF($AD2720="","",COUNTIF($AG$1:$AG2719,$AG2720)+RANK($AG2720,$AG$1:$AG$10539,0))</f>
        <v>44</v>
      </c>
      <c r="AI2720" s="10" t="str">
        <f t="shared" si="135"/>
        <v>2015-16 Upper Deck Portraits #107 Nikolai Ehlers WPG    /   $6</v>
      </c>
      <c r="AJ2720" s="11">
        <v>2015</v>
      </c>
      <c r="AK2720" s="17">
        <v>16</v>
      </c>
      <c r="AL2720" s="12" t="s">
        <v>2630</v>
      </c>
      <c r="AM2720" s="10">
        <v>107</v>
      </c>
      <c r="AN2720" s="15" t="s">
        <v>2664</v>
      </c>
      <c r="AO2720" s="14" t="s">
        <v>1908</v>
      </c>
      <c r="AP2720" s="14" t="s">
        <v>1902</v>
      </c>
      <c r="AQ2720" s="14"/>
      <c r="AR2720" s="14"/>
      <c r="AS2720" s="9"/>
      <c r="AT2720" s="9"/>
      <c r="AU2720" s="9"/>
      <c r="AV2720" s="13"/>
      <c r="AW2720" s="13"/>
      <c r="AX2720" s="9"/>
      <c r="AY2720" s="9"/>
      <c r="AZ2720" s="9"/>
      <c r="BA2720" s="33">
        <v>6</v>
      </c>
      <c r="BB2720" s="33"/>
      <c r="BC2720" s="36"/>
      <c r="BD2720" s="12" t="s">
        <v>2511</v>
      </c>
    </row>
    <row r="2721" spans="1:56" s="12" customFormat="1" x14ac:dyDescent="0.2">
      <c r="A2721" s="9">
        <f>IF(Search!$C$5="","",IF(COUNTA(Inventory!$AP2721)=1,1,""))</f>
        <v>1</v>
      </c>
      <c r="B2721" s="9" t="str">
        <f>IF(Search!$C$4="","",IF(ISNUMBER(SEARCH(Search!$C$4,$AR2721))=TRUE,1,""))</f>
        <v/>
      </c>
      <c r="C2721" s="9" t="str">
        <f>IF(Search!$C$6="x",IF(COUNTA($AQ2721)=1,1,"N"),IF(COUNTA($AQ2721)=1,"N",""))</f>
        <v/>
      </c>
      <c r="D2721" s="9" t="str">
        <f>IF(Search!$O$8="","",IF(ISNUMBER(SEARCH(Search!$O$8,$BD2721))=TRUE,1,""))</f>
        <v/>
      </c>
      <c r="E2721" s="9" t="str">
        <f>IF(Search!$C$7="","",IF(ISNUMBER(SEARCH(Search!$C$7,$AN2721))=TRUE,1,""))</f>
        <v/>
      </c>
      <c r="F2721" s="9" t="str">
        <f>IF(Search!$C$8="","",IF(ISNUMBER(SEARCH(Search!$C$8,$AO2721))=TRUE,1,""))</f>
        <v/>
      </c>
      <c r="G2721" s="9" t="str">
        <f>IF(Search!$F$4="","",IF(Inventory!$AJ2721&lt;Search!$F$4,"",1))</f>
        <v/>
      </c>
      <c r="H2721" s="9" t="str">
        <f>IF(Search!$F$5="","",IF(Inventory!$AJ2721&gt;Search!$F$5,"",1))</f>
        <v/>
      </c>
      <c r="I2721" s="9" t="str">
        <f>IF(Search!$F$7="","",IF(Search!$F$8="",IF(ISNUMBER(SEARCH(Search!$F$7,$AL2721))=TRUE,1,""),""))</f>
        <v/>
      </c>
      <c r="J2721" s="9" t="str">
        <f>IF($AL2721=Search!$F$8,1,"")</f>
        <v/>
      </c>
      <c r="K2721" s="9" t="str">
        <f>IF(Search!$I$4="","",IF(COUNTA($AS2721)=1,IF(Search!$I$4="N","N",1),""))</f>
        <v/>
      </c>
      <c r="L2721" s="9" t="str">
        <f>IF(Search!$I$5="","",IF($AS2721="RC",1,""))</f>
        <v/>
      </c>
      <c r="M2721" s="9" t="str">
        <f>IF(Search!$I$6="","",IF($AS2721="RCP",1,""))</f>
        <v/>
      </c>
      <c r="N2721" s="9" t="str">
        <f>IF(Search!$I$8="","",IF(COUNTA($AT2721)=1,IF(Search!$I$8="N","N",1),""))</f>
        <v/>
      </c>
      <c r="O2721" s="9" t="str">
        <f>IF(Search!$L$4="","",IF(COUNTA($AU2721)=1,IF(Search!$L$4="N","N",1),""))</f>
        <v/>
      </c>
      <c r="P2721" s="9" t="str">
        <f>IF(Search!$L$5="","",IF(ISNUMBER(SEARCH("Jersey",$AU2721))=TRUE,IF(Search!$L$5="N","N",1),""))</f>
        <v/>
      </c>
      <c r="Q2721" s="9" t="str">
        <f>IF(Search!$L$6="","",IF(ISNUMBER(SEARCH("Patch",$AU2721))=TRUE,IF(Search!$L$6="N","N",1),""))</f>
        <v/>
      </c>
      <c r="R2721" s="9" t="str">
        <f>IF(Search!$L$7="","",IF(ISNUMBER(SEARCH("Shield",$AU2721))=TRUE,IF(Search!$L$7="N","N",1),""))</f>
        <v/>
      </c>
      <c r="S2721" s="9" t="str">
        <f>IF(Search!$L$8="","",IF(ISNUMBER(SEARCH("Stick",$AU2721))=TRUE,IF(Search!$L$8="N","N",1),""))</f>
        <v/>
      </c>
      <c r="T2721" s="9" t="str">
        <f>IF(Search!$O$4="","",IF(COUNTA($AW2721)=1,IF(Search!$O$4="N","N",1),""))</f>
        <v/>
      </c>
      <c r="U2721" s="9" t="str">
        <f>IF(Search!$O$5="","",IF($AW2721="","",IF($AW2721&lt;Search!$O$5,"",1)))</f>
        <v/>
      </c>
      <c r="V2721" s="9" t="str">
        <f>IF(Search!$O$6="","",IF($AW2721="","",IF($AW2721&gt;Search!$O$6,"",1)))</f>
        <v/>
      </c>
      <c r="W2721" s="9" t="str">
        <f>IF(Search!$U$4="","",IF($AX2721="","",1))</f>
        <v/>
      </c>
      <c r="X2721" s="9" t="str">
        <f>IF(Search!$U$5="","",IF(ISNUMBER(SEARCH(Search!$U$5,$AX2721))=TRUE,IF(Search!$U$5="N","N",1),""))</f>
        <v/>
      </c>
      <c r="Y2721" s="9" t="str">
        <f>IF(Search!$U$6="","",IF($AY2721&lt;Search!$U$6,"",1))</f>
        <v/>
      </c>
      <c r="Z2721" s="9" t="str">
        <f>IF(Search!$R$4="","",IF(Inventory!$BA2721&lt;Search!$R$4,"",1))</f>
        <v/>
      </c>
      <c r="AA2721" s="9" t="str">
        <f>IF(Search!$R$5="","",IF($BA2721&gt;Search!$R$5,"",1))</f>
        <v/>
      </c>
      <c r="AB2721" s="9" t="str">
        <f>IF(Search!$R$6="","",IF($BB2721&lt;Search!$R$6,"",1))</f>
        <v/>
      </c>
      <c r="AC2721" s="9" t="str">
        <f>IF(Search!$R$7="","",IF($BB2721&lt;Search!$R$7,"",1))</f>
        <v/>
      </c>
      <c r="AD2721" s="45">
        <f>IF(COUNTIF($A2721:$AC2721,"n")&gt;0,"",IF(SUM($A2721:$AC2721)=COUNTA(Search!$C$4:$C$8,Search!$F$4:$F$8,Search!$I$4:$I$6,Search!$I$8,Search!$L$4:$L$8,Search!$O$4:$O$8,Search!$R$4:$R$7,Search!$U$4:$U$7)-COUNTIF(Search!$C$4:$U$7,"n"),1+LARGE($AD$1:AD2720,1),""))</f>
        <v>438</v>
      </c>
      <c r="AE2721" s="45">
        <f t="shared" si="133"/>
        <v>334</v>
      </c>
      <c r="AF2721" s="45">
        <f>IF(AD2721="","",COUNTIF($AE$1:$AE2720,$AE2721)+RANK($AE2721,$AE$2:$AE$10540,1))</f>
        <v>63</v>
      </c>
      <c r="AG2721" s="45">
        <f t="shared" si="134"/>
        <v>206</v>
      </c>
      <c r="AH2721" s="45">
        <f>IF($AD2721="","",COUNTIF($AG$1:$AG2720,$AG2721)+RANK($AG2721,$AG$1:$AG$10539,0))</f>
        <v>100</v>
      </c>
      <c r="AI2721" s="10" t="str">
        <f t="shared" si="135"/>
        <v>2015-16 Upper Deck Portraits #109 Brock McGinn CAR    /   $3</v>
      </c>
      <c r="AJ2721" s="11">
        <v>2015</v>
      </c>
      <c r="AK2721" s="17">
        <v>16</v>
      </c>
      <c r="AL2721" s="12" t="s">
        <v>2630</v>
      </c>
      <c r="AM2721" s="10">
        <v>109</v>
      </c>
      <c r="AN2721" s="15" t="s">
        <v>2665</v>
      </c>
      <c r="AO2721" s="14" t="s">
        <v>1921</v>
      </c>
      <c r="AP2721" s="14" t="s">
        <v>1902</v>
      </c>
      <c r="AQ2721" s="14"/>
      <c r="AR2721" s="14"/>
      <c r="AS2721" s="9"/>
      <c r="AT2721" s="9"/>
      <c r="AU2721" s="9"/>
      <c r="AV2721" s="13"/>
      <c r="AW2721" s="13"/>
      <c r="AX2721" s="9"/>
      <c r="AY2721" s="9"/>
      <c r="AZ2721" s="9"/>
      <c r="BA2721" s="33">
        <v>3</v>
      </c>
      <c r="BB2721" s="33"/>
      <c r="BC2721" s="36"/>
      <c r="BD2721" s="12" t="s">
        <v>2511</v>
      </c>
    </row>
    <row r="2722" spans="1:56" s="12" customFormat="1" x14ac:dyDescent="0.2">
      <c r="A2722" s="9" t="str">
        <f>IF(Search!$C$5="","",IF(COUNTA(Inventory!$AP2722)=1,1,""))</f>
        <v/>
      </c>
      <c r="B2722" s="9" t="str">
        <f>IF(Search!$C$4="","",IF(ISNUMBER(SEARCH(Search!$C$4,$AR2722))=TRUE,1,""))</f>
        <v/>
      </c>
      <c r="C2722" s="9" t="str">
        <f>IF(Search!$C$6="x",IF(COUNTA($AQ2722)=1,1,"N"),IF(COUNTA($AQ2722)=1,"N",""))</f>
        <v/>
      </c>
      <c r="D2722" s="9" t="str">
        <f>IF(Search!$O$8="","",IF(ISNUMBER(SEARCH(Search!$O$8,$BD2722))=TRUE,1,""))</f>
        <v/>
      </c>
      <c r="E2722" s="9" t="str">
        <f>IF(Search!$C$7="","",IF(ISNUMBER(SEARCH(Search!$C$7,$AN2722))=TRUE,1,""))</f>
        <v/>
      </c>
      <c r="F2722" s="9" t="str">
        <f>IF(Search!$C$8="","",IF(ISNUMBER(SEARCH(Search!$C$8,$AO2722))=TRUE,1,""))</f>
        <v/>
      </c>
      <c r="G2722" s="9" t="str">
        <f>IF(Search!$F$4="","",IF(Inventory!$AJ2722&lt;Search!$F$4,"",1))</f>
        <v/>
      </c>
      <c r="H2722" s="9" t="str">
        <f>IF(Search!$F$5="","",IF(Inventory!$AJ2722&gt;Search!$F$5,"",1))</f>
        <v/>
      </c>
      <c r="I2722" s="9" t="str">
        <f>IF(Search!$F$7="","",IF(Search!$F$8="",IF(ISNUMBER(SEARCH(Search!$F$7,$AL2722))=TRUE,1,""),""))</f>
        <v/>
      </c>
      <c r="J2722" s="9" t="str">
        <f>IF($AL2722=Search!$F$8,1,"")</f>
        <v/>
      </c>
      <c r="K2722" s="9" t="str">
        <f>IF(Search!$I$4="","",IF(COUNTA($AS2722)=1,IF(Search!$I$4="N","N",1),""))</f>
        <v/>
      </c>
      <c r="L2722" s="9" t="str">
        <f>IF(Search!$I$5="","",IF($AS2722="RC",1,""))</f>
        <v/>
      </c>
      <c r="M2722" s="9" t="str">
        <f>IF(Search!$I$6="","",IF($AS2722="RCP",1,""))</f>
        <v/>
      </c>
      <c r="N2722" s="9" t="str">
        <f>IF(Search!$I$8="","",IF(COUNTA($AT2722)=1,IF(Search!$I$8="N","N",1),""))</f>
        <v/>
      </c>
      <c r="O2722" s="9" t="str">
        <f>IF(Search!$L$4="","",IF(COUNTA($AU2722)=1,IF(Search!$L$4="N","N",1),""))</f>
        <v/>
      </c>
      <c r="P2722" s="9" t="str">
        <f>IF(Search!$L$5="","",IF(ISNUMBER(SEARCH("Jersey",$AU2722))=TRUE,IF(Search!$L$5="N","N",1),""))</f>
        <v/>
      </c>
      <c r="Q2722" s="9" t="str">
        <f>IF(Search!$L$6="","",IF(ISNUMBER(SEARCH("Patch",$AU2722))=TRUE,IF(Search!$L$6="N","N",1),""))</f>
        <v/>
      </c>
      <c r="R2722" s="9" t="str">
        <f>IF(Search!$L$7="","",IF(ISNUMBER(SEARCH("Shield",$AU2722))=TRUE,IF(Search!$L$7="N","N",1),""))</f>
        <v/>
      </c>
      <c r="S2722" s="9" t="str">
        <f>IF(Search!$L$8="","",IF(ISNUMBER(SEARCH("Stick",$AU2722))=TRUE,IF(Search!$L$8="N","N",1),""))</f>
        <v/>
      </c>
      <c r="T2722" s="9" t="str">
        <f>IF(Search!$O$4="","",IF(COUNTA($AW2722)=1,IF(Search!$O$4="N","N",1),""))</f>
        <v/>
      </c>
      <c r="U2722" s="9" t="str">
        <f>IF(Search!$O$5="","",IF($AW2722="","",IF($AW2722&lt;Search!$O$5,"",1)))</f>
        <v/>
      </c>
      <c r="V2722" s="9" t="str">
        <f>IF(Search!$O$6="","",IF($AW2722="","",IF($AW2722&gt;Search!$O$6,"",1)))</f>
        <v/>
      </c>
      <c r="W2722" s="9" t="str">
        <f>IF(Search!$U$4="","",IF($AX2722="","",1))</f>
        <v/>
      </c>
      <c r="X2722" s="9" t="str">
        <f>IF(Search!$U$5="","",IF(ISNUMBER(SEARCH(Search!$U$5,$AX2722))=TRUE,IF(Search!$U$5="N","N",1),""))</f>
        <v/>
      </c>
      <c r="Y2722" s="9" t="str">
        <f>IF(Search!$U$6="","",IF($AY2722&lt;Search!$U$6,"",1))</f>
        <v/>
      </c>
      <c r="Z2722" s="9" t="str">
        <f>IF(Search!$R$4="","",IF(Inventory!$BA2722&lt;Search!$R$4,"",1))</f>
        <v/>
      </c>
      <c r="AA2722" s="9" t="str">
        <f>IF(Search!$R$5="","",IF($BA2722&gt;Search!$R$5,"",1))</f>
        <v/>
      </c>
      <c r="AB2722" s="9" t="str">
        <f>IF(Search!$R$6="","",IF($BB2722&lt;Search!$R$6,"",1))</f>
        <v/>
      </c>
      <c r="AC2722" s="9" t="str">
        <f>IF(Search!$R$7="","",IF($BB2722&lt;Search!$R$7,"",1))</f>
        <v/>
      </c>
      <c r="AD2722" s="45" t="str">
        <f>IF(COUNTIF($A2722:$AC2722,"n")&gt;0,"",IF(SUM($A2722:$AC2722)=COUNTA(Search!$C$4:$C$8,Search!$F$4:$F$8,Search!$I$4:$I$6,Search!$I$8,Search!$L$4:$L$8,Search!$O$4:$O$8,Search!$R$4:$R$7,Search!$U$4:$U$7)-COUNTIF(Search!$C$4:$U$7,"n"),1+LARGE($AD$1:AD2721,1),""))</f>
        <v/>
      </c>
      <c r="AE2722" s="45" t="str">
        <f t="shared" si="133"/>
        <v/>
      </c>
      <c r="AF2722" s="45" t="str">
        <f>IF(AD2722="","",COUNTIF($AE$1:$AE2721,$AE2722)+RANK($AE2722,$AE$2:$AE$10540,1))</f>
        <v/>
      </c>
      <c r="AG2722" s="45" t="str">
        <f t="shared" si="134"/>
        <v/>
      </c>
      <c r="AH2722" s="45" t="str">
        <f>IF($AD2722="","",COUNTIF($AG$1:$AG2721,$AG2722)+RANK($AG2722,$AG$1:$AG$10539,0))</f>
        <v/>
      </c>
      <c r="AI2722" s="10" t="str">
        <f t="shared" si="135"/>
        <v>2015-16 Upper Deck Rookie Materials #RM-SU Malcolm Subban BOS   Jersey /   $15</v>
      </c>
      <c r="AJ2722" s="11">
        <v>2015</v>
      </c>
      <c r="AK2722" s="17">
        <v>16</v>
      </c>
      <c r="AL2722" s="12" t="s">
        <v>1045</v>
      </c>
      <c r="AM2722" s="10" t="s">
        <v>1759</v>
      </c>
      <c r="AN2722" s="15" t="s">
        <v>1744</v>
      </c>
      <c r="AO2722" s="14" t="s">
        <v>1923</v>
      </c>
      <c r="AP2722" s="14"/>
      <c r="AQ2722" s="14"/>
      <c r="AR2722" s="14" t="s">
        <v>2126</v>
      </c>
      <c r="AS2722" s="9"/>
      <c r="AT2722" s="9"/>
      <c r="AU2722" s="9" t="s">
        <v>18</v>
      </c>
      <c r="AV2722" s="13"/>
      <c r="AW2722" s="13"/>
      <c r="AX2722" s="9"/>
      <c r="AY2722" s="9"/>
      <c r="AZ2722" s="9"/>
      <c r="BA2722" s="33">
        <v>15</v>
      </c>
      <c r="BB2722" s="33"/>
      <c r="BC2722" s="36">
        <v>42860</v>
      </c>
      <c r="BD2722" s="12" t="s">
        <v>1771</v>
      </c>
    </row>
    <row r="2723" spans="1:56" s="12" customFormat="1" x14ac:dyDescent="0.2">
      <c r="A2723" s="9">
        <f>IF(Search!$C$5="","",IF(COUNTA(Inventory!$AP2723)=1,1,""))</f>
        <v>1</v>
      </c>
      <c r="B2723" s="9" t="str">
        <f>IF(Search!$C$4="","",IF(ISNUMBER(SEARCH(Search!$C$4,$AR2723))=TRUE,1,""))</f>
        <v/>
      </c>
      <c r="C2723" s="9" t="str">
        <f>IF(Search!$C$6="x",IF(COUNTA($AQ2723)=1,1,"N"),IF(COUNTA($AQ2723)=1,"N",""))</f>
        <v/>
      </c>
      <c r="D2723" s="9" t="str">
        <f>IF(Search!$O$8="","",IF(ISNUMBER(SEARCH(Search!$O$8,$BD2723))=TRUE,1,""))</f>
        <v/>
      </c>
      <c r="E2723" s="9" t="str">
        <f>IF(Search!$C$7="","",IF(ISNUMBER(SEARCH(Search!$C$7,$AN2723))=TRUE,1,""))</f>
        <v/>
      </c>
      <c r="F2723" s="9" t="str">
        <f>IF(Search!$C$8="","",IF(ISNUMBER(SEARCH(Search!$C$8,$AO2723))=TRUE,1,""))</f>
        <v/>
      </c>
      <c r="G2723" s="9" t="str">
        <f>IF(Search!$F$4="","",IF(Inventory!$AJ2723&lt;Search!$F$4,"",1))</f>
        <v/>
      </c>
      <c r="H2723" s="9" t="str">
        <f>IF(Search!$F$5="","",IF(Inventory!$AJ2723&gt;Search!$F$5,"",1))</f>
        <v/>
      </c>
      <c r="I2723" s="9" t="str">
        <f>IF(Search!$F$7="","",IF(Search!$F$8="",IF(ISNUMBER(SEARCH(Search!$F$7,$AL2723))=TRUE,1,""),""))</f>
        <v/>
      </c>
      <c r="J2723" s="9" t="str">
        <f>IF($AL2723=Search!$F$8,1,"")</f>
        <v/>
      </c>
      <c r="K2723" s="9" t="str">
        <f>IF(Search!$I$4="","",IF(COUNTA($AS2723)=1,IF(Search!$I$4="N","N",1),""))</f>
        <v/>
      </c>
      <c r="L2723" s="9" t="str">
        <f>IF(Search!$I$5="","",IF($AS2723="RC",1,""))</f>
        <v/>
      </c>
      <c r="M2723" s="9" t="str">
        <f>IF(Search!$I$6="","",IF($AS2723="RCP",1,""))</f>
        <v/>
      </c>
      <c r="N2723" s="9" t="str">
        <f>IF(Search!$I$8="","",IF(COUNTA($AT2723)=1,IF(Search!$I$8="N","N",1),""))</f>
        <v/>
      </c>
      <c r="O2723" s="9" t="str">
        <f>IF(Search!$L$4="","",IF(COUNTA($AU2723)=1,IF(Search!$L$4="N","N",1),""))</f>
        <v/>
      </c>
      <c r="P2723" s="9" t="str">
        <f>IF(Search!$L$5="","",IF(ISNUMBER(SEARCH("Jersey",$AU2723))=TRUE,IF(Search!$L$5="N","N",1),""))</f>
        <v/>
      </c>
      <c r="Q2723" s="9" t="str">
        <f>IF(Search!$L$6="","",IF(ISNUMBER(SEARCH("Patch",$AU2723))=TRUE,IF(Search!$L$6="N","N",1),""))</f>
        <v/>
      </c>
      <c r="R2723" s="9" t="str">
        <f>IF(Search!$L$7="","",IF(ISNUMBER(SEARCH("Shield",$AU2723))=TRUE,IF(Search!$L$7="N","N",1),""))</f>
        <v/>
      </c>
      <c r="S2723" s="9" t="str">
        <f>IF(Search!$L$8="","",IF(ISNUMBER(SEARCH("Stick",$AU2723))=TRUE,IF(Search!$L$8="N","N",1),""))</f>
        <v/>
      </c>
      <c r="T2723" s="9" t="str">
        <f>IF(Search!$O$4="","",IF(COUNTA($AW2723)=1,IF(Search!$O$4="N","N",1),""))</f>
        <v/>
      </c>
      <c r="U2723" s="9" t="str">
        <f>IF(Search!$O$5="","",IF($AW2723="","",IF($AW2723&lt;Search!$O$5,"",1)))</f>
        <v/>
      </c>
      <c r="V2723" s="9" t="str">
        <f>IF(Search!$O$6="","",IF($AW2723="","",IF($AW2723&gt;Search!$O$6,"",1)))</f>
        <v/>
      </c>
      <c r="W2723" s="9" t="str">
        <f>IF(Search!$U$4="","",IF($AX2723="","",1))</f>
        <v/>
      </c>
      <c r="X2723" s="9" t="str">
        <f>IF(Search!$U$5="","",IF(ISNUMBER(SEARCH(Search!$U$5,$AX2723))=TRUE,IF(Search!$U$5="N","N",1),""))</f>
        <v/>
      </c>
      <c r="Y2723" s="9" t="str">
        <f>IF(Search!$U$6="","",IF($AY2723&lt;Search!$U$6,"",1))</f>
        <v/>
      </c>
      <c r="Z2723" s="9" t="str">
        <f>IF(Search!$R$4="","",IF(Inventory!$BA2723&lt;Search!$R$4,"",1))</f>
        <v/>
      </c>
      <c r="AA2723" s="9" t="str">
        <f>IF(Search!$R$5="","",IF($BA2723&gt;Search!$R$5,"",1))</f>
        <v/>
      </c>
      <c r="AB2723" s="9" t="str">
        <f>IF(Search!$R$6="","",IF($BB2723&lt;Search!$R$6,"",1))</f>
        <v/>
      </c>
      <c r="AC2723" s="9" t="str">
        <f>IF(Search!$R$7="","",IF($BB2723&lt;Search!$R$7,"",1))</f>
        <v/>
      </c>
      <c r="AD2723" s="45">
        <f>IF(COUNTIF($A2723:$AC2723,"n")&gt;0,"",IF(SUM($A2723:$AC2723)=COUNTA(Search!$C$4:$C$8,Search!$F$4:$F$8,Search!$I$4:$I$6,Search!$I$8,Search!$L$4:$L$8,Search!$O$4:$O$8,Search!$R$4:$R$7,Search!$U$4:$U$7)-COUNTIF(Search!$C$4:$U$7,"n"),1+LARGE($AD$1:AD2722,1),""))</f>
        <v>439</v>
      </c>
      <c r="AE2723" s="45">
        <f t="shared" si="133"/>
        <v>2357</v>
      </c>
      <c r="AF2723" s="45">
        <f>IF(AD2723="","",COUNTIF($AE$1:$AE2722,$AE2723)+RANK($AE2723,$AE$2:$AE$10540,1))</f>
        <v>440</v>
      </c>
      <c r="AG2723" s="45">
        <f t="shared" si="134"/>
        <v>0</v>
      </c>
      <c r="AH2723" s="45">
        <f>IF($AD2723="","",COUNTIF($AG$1:$AG2722,$AG2723)+RANK($AG2723,$AG$1:$AG$10539,0))</f>
        <v>488</v>
      </c>
      <c r="AI2723" s="10" t="str">
        <f t="shared" si="135"/>
        <v>2015-16 Upper Deck Shining Stars #27 Sidney Crosby PIT    /   $</v>
      </c>
      <c r="AJ2723" s="11">
        <v>2015</v>
      </c>
      <c r="AK2723" s="17">
        <v>16</v>
      </c>
      <c r="AL2723" s="12" t="s">
        <v>22</v>
      </c>
      <c r="AM2723" s="10">
        <v>27</v>
      </c>
      <c r="AN2723" s="15" t="s">
        <v>596</v>
      </c>
      <c r="AO2723" s="14" t="s">
        <v>1916</v>
      </c>
      <c r="AP2723" s="14" t="s">
        <v>1902</v>
      </c>
      <c r="AQ2723" s="14"/>
      <c r="AR2723" s="14"/>
      <c r="AS2723" s="9"/>
      <c r="AT2723" s="9"/>
      <c r="AU2723" s="9"/>
      <c r="AV2723" s="13"/>
      <c r="AW2723" s="13"/>
      <c r="AX2723" s="9"/>
      <c r="AY2723" s="9"/>
      <c r="AZ2723" s="9"/>
      <c r="BA2723" s="33"/>
      <c r="BB2723" s="33"/>
      <c r="BC2723" s="36"/>
      <c r="BD2723" s="12" t="s">
        <v>1772</v>
      </c>
    </row>
    <row r="2724" spans="1:56" s="12" customFormat="1" x14ac:dyDescent="0.2">
      <c r="A2724" s="9">
        <f>IF(Search!$C$5="","",IF(COUNTA(Inventory!$AP2724)=1,1,""))</f>
        <v>1</v>
      </c>
      <c r="B2724" s="9" t="str">
        <f>IF(Search!$C$4="","",IF(ISNUMBER(SEARCH(Search!$C$4,$AR2724))=TRUE,1,""))</f>
        <v/>
      </c>
      <c r="C2724" s="9" t="str">
        <f>IF(Search!$C$6="x",IF(COUNTA($AQ2724)=1,1,"N"),IF(COUNTA($AQ2724)=1,"N",""))</f>
        <v/>
      </c>
      <c r="D2724" s="9" t="str">
        <f>IF(Search!$O$8="","",IF(ISNUMBER(SEARCH(Search!$O$8,$BD2724))=TRUE,1,""))</f>
        <v/>
      </c>
      <c r="E2724" s="9" t="str">
        <f>IF(Search!$C$7="","",IF(ISNUMBER(SEARCH(Search!$C$7,$AN2724))=TRUE,1,""))</f>
        <v/>
      </c>
      <c r="F2724" s="9" t="str">
        <f>IF(Search!$C$8="","",IF(ISNUMBER(SEARCH(Search!$C$8,$AO2724))=TRUE,1,""))</f>
        <v/>
      </c>
      <c r="G2724" s="9" t="str">
        <f>IF(Search!$F$4="","",IF(Inventory!$AJ2724&lt;Search!$F$4,"",1))</f>
        <v/>
      </c>
      <c r="H2724" s="9" t="str">
        <f>IF(Search!$F$5="","",IF(Inventory!$AJ2724&gt;Search!$F$5,"",1))</f>
        <v/>
      </c>
      <c r="I2724" s="9" t="str">
        <f>IF(Search!$F$7="","",IF(Search!$F$8="",IF(ISNUMBER(SEARCH(Search!$F$7,$AL2724))=TRUE,1,""),""))</f>
        <v/>
      </c>
      <c r="J2724" s="9" t="str">
        <f>IF($AL2724=Search!$F$8,1,"")</f>
        <v/>
      </c>
      <c r="K2724" s="9" t="str">
        <f>IF(Search!$I$4="","",IF(COUNTA($AS2724)=1,IF(Search!$I$4="N","N",1),""))</f>
        <v/>
      </c>
      <c r="L2724" s="9" t="str">
        <f>IF(Search!$I$5="","",IF($AS2724="RC",1,""))</f>
        <v/>
      </c>
      <c r="M2724" s="9" t="str">
        <f>IF(Search!$I$6="","",IF($AS2724="RCP",1,""))</f>
        <v/>
      </c>
      <c r="N2724" s="9" t="str">
        <f>IF(Search!$I$8="","",IF(COUNTA($AT2724)=1,IF(Search!$I$8="N","N",1),""))</f>
        <v/>
      </c>
      <c r="O2724" s="9" t="str">
        <f>IF(Search!$L$4="","",IF(COUNTA($AU2724)=1,IF(Search!$L$4="N","N",1),""))</f>
        <v/>
      </c>
      <c r="P2724" s="9" t="str">
        <f>IF(Search!$L$5="","",IF(ISNUMBER(SEARCH("Jersey",$AU2724))=TRUE,IF(Search!$L$5="N","N",1),""))</f>
        <v/>
      </c>
      <c r="Q2724" s="9" t="str">
        <f>IF(Search!$L$6="","",IF(ISNUMBER(SEARCH("Patch",$AU2724))=TRUE,IF(Search!$L$6="N","N",1),""))</f>
        <v/>
      </c>
      <c r="R2724" s="9" t="str">
        <f>IF(Search!$L$7="","",IF(ISNUMBER(SEARCH("Shield",$AU2724))=TRUE,IF(Search!$L$7="N","N",1),""))</f>
        <v/>
      </c>
      <c r="S2724" s="9" t="str">
        <f>IF(Search!$L$8="","",IF(ISNUMBER(SEARCH("Stick",$AU2724))=TRUE,IF(Search!$L$8="N","N",1),""))</f>
        <v/>
      </c>
      <c r="T2724" s="9" t="str">
        <f>IF(Search!$O$4="","",IF(COUNTA($AW2724)=1,IF(Search!$O$4="N","N",1),""))</f>
        <v/>
      </c>
      <c r="U2724" s="9" t="str">
        <f>IF(Search!$O$5="","",IF($AW2724="","",IF($AW2724&lt;Search!$O$5,"",1)))</f>
        <v/>
      </c>
      <c r="V2724" s="9" t="str">
        <f>IF(Search!$O$6="","",IF($AW2724="","",IF($AW2724&gt;Search!$O$6,"",1)))</f>
        <v/>
      </c>
      <c r="W2724" s="9" t="str">
        <f>IF(Search!$U$4="","",IF($AX2724="","",1))</f>
        <v/>
      </c>
      <c r="X2724" s="9" t="str">
        <f>IF(Search!$U$5="","",IF(ISNUMBER(SEARCH(Search!$U$5,$AX2724))=TRUE,IF(Search!$U$5="N","N",1),""))</f>
        <v/>
      </c>
      <c r="Y2724" s="9" t="str">
        <f>IF(Search!$U$6="","",IF($AY2724&lt;Search!$U$6,"",1))</f>
        <v/>
      </c>
      <c r="Z2724" s="9" t="str">
        <f>IF(Search!$R$4="","",IF(Inventory!$BA2724&lt;Search!$R$4,"",1))</f>
        <v/>
      </c>
      <c r="AA2724" s="9" t="str">
        <f>IF(Search!$R$5="","",IF($BA2724&gt;Search!$R$5,"",1))</f>
        <v/>
      </c>
      <c r="AB2724" s="9" t="str">
        <f>IF(Search!$R$6="","",IF($BB2724&lt;Search!$R$6,"",1))</f>
        <v/>
      </c>
      <c r="AC2724" s="9" t="str">
        <f>IF(Search!$R$7="","",IF($BB2724&lt;Search!$R$7,"",1))</f>
        <v/>
      </c>
      <c r="AD2724" s="45">
        <f>IF(COUNTIF($A2724:$AC2724,"n")&gt;0,"",IF(SUM($A2724:$AC2724)=COUNTA(Search!$C$4:$C$8,Search!$F$4:$F$8,Search!$I$4:$I$6,Search!$I$8,Search!$L$4:$L$8,Search!$O$4:$O$8,Search!$R$4:$R$7,Search!$U$4:$U$7)-COUNTIF(Search!$C$4:$U$7,"n"),1+LARGE($AD$1:AD2723,1),""))</f>
        <v>440</v>
      </c>
      <c r="AE2724" s="45">
        <f t="shared" si="133"/>
        <v>2650</v>
      </c>
      <c r="AF2724" s="45">
        <f>IF(AD2724="","",COUNTIF($AE$1:$AE2723,$AE2724)+RANK($AE2724,$AE$2:$AE$10540,1))</f>
        <v>475</v>
      </c>
      <c r="AG2724" s="45">
        <f t="shared" si="134"/>
        <v>0</v>
      </c>
      <c r="AH2724" s="45">
        <f>IF($AD2724="","",COUNTIF($AG$1:$AG2723,$AG2724)+RANK($AG2724,$AG$1:$AG$10539,0))</f>
        <v>489</v>
      </c>
      <c r="AI2724" s="10" t="str">
        <f t="shared" si="135"/>
        <v>2015-16 Upper Deck Shining Stars #30 Tyler Seguin DAL    /   $</v>
      </c>
      <c r="AJ2724" s="11">
        <v>2015</v>
      </c>
      <c r="AK2724" s="17">
        <v>16</v>
      </c>
      <c r="AL2724" s="12" t="s">
        <v>22</v>
      </c>
      <c r="AM2724" s="10">
        <v>30</v>
      </c>
      <c r="AN2724" s="15" t="s">
        <v>1716</v>
      </c>
      <c r="AO2724" s="14" t="s">
        <v>1949</v>
      </c>
      <c r="AP2724" s="14" t="s">
        <v>1902</v>
      </c>
      <c r="AQ2724" s="14"/>
      <c r="AR2724" s="14"/>
      <c r="AS2724" s="9"/>
      <c r="AT2724" s="9"/>
      <c r="AU2724" s="9"/>
      <c r="AV2724" s="13"/>
      <c r="AW2724" s="13"/>
      <c r="AX2724" s="9"/>
      <c r="AY2724" s="9"/>
      <c r="AZ2724" s="9"/>
      <c r="BA2724" s="33"/>
      <c r="BB2724" s="33"/>
      <c r="BC2724" s="36"/>
      <c r="BD2724" s="12" t="s">
        <v>1772</v>
      </c>
    </row>
    <row r="2725" spans="1:56" s="12" customFormat="1" x14ac:dyDescent="0.2">
      <c r="A2725" s="9">
        <f>IF(Search!$C$5="","",IF(COUNTA(Inventory!$AP2725)=1,1,""))</f>
        <v>1</v>
      </c>
      <c r="B2725" s="9" t="str">
        <f>IF(Search!$C$4="","",IF(ISNUMBER(SEARCH(Search!$C$4,$AR2725))=TRUE,1,""))</f>
        <v/>
      </c>
      <c r="C2725" s="9" t="str">
        <f>IF(Search!$C$6="x",IF(COUNTA($AQ2725)=1,1,"N"),IF(COUNTA($AQ2725)=1,"N",""))</f>
        <v/>
      </c>
      <c r="D2725" s="9" t="str">
        <f>IF(Search!$O$8="","",IF(ISNUMBER(SEARCH(Search!$O$8,$BD2725))=TRUE,1,""))</f>
        <v/>
      </c>
      <c r="E2725" s="9" t="str">
        <f>IF(Search!$C$7="","",IF(ISNUMBER(SEARCH(Search!$C$7,$AN2725))=TRUE,1,""))</f>
        <v/>
      </c>
      <c r="F2725" s="9" t="str">
        <f>IF(Search!$C$8="","",IF(ISNUMBER(SEARCH(Search!$C$8,$AO2725))=TRUE,1,""))</f>
        <v/>
      </c>
      <c r="G2725" s="9" t="str">
        <f>IF(Search!$F$4="","",IF(Inventory!$AJ2725&lt;Search!$F$4,"",1))</f>
        <v/>
      </c>
      <c r="H2725" s="9" t="str">
        <f>IF(Search!$F$5="","",IF(Inventory!$AJ2725&gt;Search!$F$5,"",1))</f>
        <v/>
      </c>
      <c r="I2725" s="9" t="str">
        <f>IF(Search!$F$7="","",IF(Search!$F$8="",IF(ISNUMBER(SEARCH(Search!$F$7,$AL2725))=TRUE,1,""),""))</f>
        <v/>
      </c>
      <c r="J2725" s="9" t="str">
        <f>IF($AL2725=Search!$F$8,1,"")</f>
        <v/>
      </c>
      <c r="K2725" s="9" t="str">
        <f>IF(Search!$I$4="","",IF(COUNTA($AS2725)=1,IF(Search!$I$4="N","N",1),""))</f>
        <v/>
      </c>
      <c r="L2725" s="9" t="str">
        <f>IF(Search!$I$5="","",IF($AS2725="RC",1,""))</f>
        <v/>
      </c>
      <c r="M2725" s="9" t="str">
        <f>IF(Search!$I$6="","",IF($AS2725="RCP",1,""))</f>
        <v/>
      </c>
      <c r="N2725" s="9" t="str">
        <f>IF(Search!$I$8="","",IF(COUNTA($AT2725)=1,IF(Search!$I$8="N","N",1),""))</f>
        <v/>
      </c>
      <c r="O2725" s="9" t="str">
        <f>IF(Search!$L$4="","",IF(COUNTA($AU2725)=1,IF(Search!$L$4="N","N",1),""))</f>
        <v/>
      </c>
      <c r="P2725" s="9" t="str">
        <f>IF(Search!$L$5="","",IF(ISNUMBER(SEARCH("Jersey",$AU2725))=TRUE,IF(Search!$L$5="N","N",1),""))</f>
        <v/>
      </c>
      <c r="Q2725" s="9" t="str">
        <f>IF(Search!$L$6="","",IF(ISNUMBER(SEARCH("Patch",$AU2725))=TRUE,IF(Search!$L$6="N","N",1),""))</f>
        <v/>
      </c>
      <c r="R2725" s="9" t="str">
        <f>IF(Search!$L$7="","",IF(ISNUMBER(SEARCH("Shield",$AU2725))=TRUE,IF(Search!$L$7="N","N",1),""))</f>
        <v/>
      </c>
      <c r="S2725" s="9" t="str">
        <f>IF(Search!$L$8="","",IF(ISNUMBER(SEARCH("Stick",$AU2725))=TRUE,IF(Search!$L$8="N","N",1),""))</f>
        <v/>
      </c>
      <c r="T2725" s="9" t="str">
        <f>IF(Search!$O$4="","",IF(COUNTA($AW2725)=1,IF(Search!$O$4="N","N",1),""))</f>
        <v/>
      </c>
      <c r="U2725" s="9" t="str">
        <f>IF(Search!$O$5="","",IF($AW2725="","",IF($AW2725&lt;Search!$O$5,"",1)))</f>
        <v/>
      </c>
      <c r="V2725" s="9" t="str">
        <f>IF(Search!$O$6="","",IF($AW2725="","",IF($AW2725&gt;Search!$O$6,"",1)))</f>
        <v/>
      </c>
      <c r="W2725" s="9" t="str">
        <f>IF(Search!$U$4="","",IF($AX2725="","",1))</f>
        <v/>
      </c>
      <c r="X2725" s="9" t="str">
        <f>IF(Search!$U$5="","",IF(ISNUMBER(SEARCH(Search!$U$5,$AX2725))=TRUE,IF(Search!$U$5="N","N",1),""))</f>
        <v/>
      </c>
      <c r="Y2725" s="9" t="str">
        <f>IF(Search!$U$6="","",IF($AY2725&lt;Search!$U$6,"",1))</f>
        <v/>
      </c>
      <c r="Z2725" s="9" t="str">
        <f>IF(Search!$R$4="","",IF(Inventory!$BA2725&lt;Search!$R$4,"",1))</f>
        <v/>
      </c>
      <c r="AA2725" s="9" t="str">
        <f>IF(Search!$R$5="","",IF($BA2725&gt;Search!$R$5,"",1))</f>
        <v/>
      </c>
      <c r="AB2725" s="9" t="str">
        <f>IF(Search!$R$6="","",IF($BB2725&lt;Search!$R$6,"",1))</f>
        <v/>
      </c>
      <c r="AC2725" s="9" t="str">
        <f>IF(Search!$R$7="","",IF($BB2725&lt;Search!$R$7,"",1))</f>
        <v/>
      </c>
      <c r="AD2725" s="45">
        <f>IF(COUNTIF($A2725:$AC2725,"n")&gt;0,"",IF(SUM($A2725:$AC2725)=COUNTA(Search!$C$4:$C$8,Search!$F$4:$F$8,Search!$I$4:$I$6,Search!$I$8,Search!$L$4:$L$8,Search!$O$4:$O$8,Search!$R$4:$R$7,Search!$U$4:$U$7)-COUNTIF(Search!$C$4:$U$7,"n"),1+LARGE($AD$1:AD2724,1),""))</f>
        <v>441</v>
      </c>
      <c r="AE2725" s="45">
        <f t="shared" si="133"/>
        <v>64</v>
      </c>
      <c r="AF2725" s="45">
        <f>IF(AD2725="","",COUNTIF($AE$1:$AE2724,$AE2725)+RANK($AE2725,$AE$2:$AE$10540,1))</f>
        <v>10</v>
      </c>
      <c r="AG2725" s="45">
        <f t="shared" si="134"/>
        <v>0</v>
      </c>
      <c r="AH2725" s="45">
        <f>IF($AD2725="","",COUNTIF($AG$1:$AG2724,$AG2725)+RANK($AG2725,$AG$1:$AG$10539,0))</f>
        <v>490</v>
      </c>
      <c r="AI2725" s="10" t="str">
        <f t="shared" si="135"/>
        <v>2015-16 Upper Deck Shining Stars #31 Alexander Ovechkin WAS    /   $</v>
      </c>
      <c r="AJ2725" s="11">
        <v>2015</v>
      </c>
      <c r="AK2725" s="17">
        <v>16</v>
      </c>
      <c r="AL2725" s="12" t="s">
        <v>22</v>
      </c>
      <c r="AM2725" s="10">
        <v>31</v>
      </c>
      <c r="AN2725" s="15" t="s">
        <v>1555</v>
      </c>
      <c r="AO2725" s="14" t="s">
        <v>1946</v>
      </c>
      <c r="AP2725" s="14" t="s">
        <v>1902</v>
      </c>
      <c r="AQ2725" s="14"/>
      <c r="AR2725" s="14"/>
      <c r="AS2725" s="9"/>
      <c r="AT2725" s="9"/>
      <c r="AU2725" s="9"/>
      <c r="AV2725" s="13"/>
      <c r="AW2725" s="13"/>
      <c r="AX2725" s="9"/>
      <c r="AY2725" s="9"/>
      <c r="AZ2725" s="9"/>
      <c r="BA2725" s="33"/>
      <c r="BB2725" s="33"/>
      <c r="BC2725" s="36"/>
      <c r="BD2725" s="12" t="s">
        <v>1772</v>
      </c>
    </row>
    <row r="2726" spans="1:56" s="12" customFormat="1" x14ac:dyDescent="0.2">
      <c r="A2726" s="9">
        <f>IF(Search!$C$5="","",IF(COUNTA(Inventory!$AP2726)=1,1,""))</f>
        <v>1</v>
      </c>
      <c r="B2726" s="9" t="str">
        <f>IF(Search!$C$4="","",IF(ISNUMBER(SEARCH(Search!$C$4,$AR2726))=TRUE,1,""))</f>
        <v/>
      </c>
      <c r="C2726" s="9" t="str">
        <f>IF(Search!$C$6="x",IF(COUNTA($AQ2726)=1,1,"N"),IF(COUNTA($AQ2726)=1,"N",""))</f>
        <v/>
      </c>
      <c r="D2726" s="9" t="str">
        <f>IF(Search!$O$8="","",IF(ISNUMBER(SEARCH(Search!$O$8,$BD2726))=TRUE,1,""))</f>
        <v/>
      </c>
      <c r="E2726" s="9" t="str">
        <f>IF(Search!$C$7="","",IF(ISNUMBER(SEARCH(Search!$C$7,$AN2726))=TRUE,1,""))</f>
        <v/>
      </c>
      <c r="F2726" s="9" t="str">
        <f>IF(Search!$C$8="","",IF(ISNUMBER(SEARCH(Search!$C$8,$AO2726))=TRUE,1,""))</f>
        <v/>
      </c>
      <c r="G2726" s="9" t="str">
        <f>IF(Search!$F$4="","",IF(Inventory!$AJ2726&lt;Search!$F$4,"",1))</f>
        <v/>
      </c>
      <c r="H2726" s="9" t="str">
        <f>IF(Search!$F$5="","",IF(Inventory!$AJ2726&gt;Search!$F$5,"",1))</f>
        <v/>
      </c>
      <c r="I2726" s="9" t="str">
        <f>IF(Search!$F$7="","",IF(Search!$F$8="",IF(ISNUMBER(SEARCH(Search!$F$7,$AL2726))=TRUE,1,""),""))</f>
        <v/>
      </c>
      <c r="J2726" s="9" t="str">
        <f>IF($AL2726=Search!$F$8,1,"")</f>
        <v/>
      </c>
      <c r="K2726" s="9" t="str">
        <f>IF(Search!$I$4="","",IF(COUNTA($AS2726)=1,IF(Search!$I$4="N","N",1),""))</f>
        <v/>
      </c>
      <c r="L2726" s="9" t="str">
        <f>IF(Search!$I$5="","",IF($AS2726="RC",1,""))</f>
        <v/>
      </c>
      <c r="M2726" s="9" t="str">
        <f>IF(Search!$I$6="","",IF($AS2726="RCP",1,""))</f>
        <v/>
      </c>
      <c r="N2726" s="9" t="str">
        <f>IF(Search!$I$8="","",IF(COUNTA($AT2726)=1,IF(Search!$I$8="N","N",1),""))</f>
        <v/>
      </c>
      <c r="O2726" s="9" t="str">
        <f>IF(Search!$L$4="","",IF(COUNTA($AU2726)=1,IF(Search!$L$4="N","N",1),""))</f>
        <v/>
      </c>
      <c r="P2726" s="9" t="str">
        <f>IF(Search!$L$5="","",IF(ISNUMBER(SEARCH("Jersey",$AU2726))=TRUE,IF(Search!$L$5="N","N",1),""))</f>
        <v/>
      </c>
      <c r="Q2726" s="9" t="str">
        <f>IF(Search!$L$6="","",IF(ISNUMBER(SEARCH("Patch",$AU2726))=TRUE,IF(Search!$L$6="N","N",1),""))</f>
        <v/>
      </c>
      <c r="R2726" s="9" t="str">
        <f>IF(Search!$L$7="","",IF(ISNUMBER(SEARCH("Shield",$AU2726))=TRUE,IF(Search!$L$7="N","N",1),""))</f>
        <v/>
      </c>
      <c r="S2726" s="9" t="str">
        <f>IF(Search!$L$8="","",IF(ISNUMBER(SEARCH("Stick",$AU2726))=TRUE,IF(Search!$L$8="N","N",1),""))</f>
        <v/>
      </c>
      <c r="T2726" s="9" t="str">
        <f>IF(Search!$O$4="","",IF(COUNTA($AW2726)=1,IF(Search!$O$4="N","N",1),""))</f>
        <v/>
      </c>
      <c r="U2726" s="9" t="str">
        <f>IF(Search!$O$5="","",IF($AW2726="","",IF($AW2726&lt;Search!$O$5,"",1)))</f>
        <v/>
      </c>
      <c r="V2726" s="9" t="str">
        <f>IF(Search!$O$6="","",IF($AW2726="","",IF($AW2726&gt;Search!$O$6,"",1)))</f>
        <v/>
      </c>
      <c r="W2726" s="9" t="str">
        <f>IF(Search!$U$4="","",IF($AX2726="","",1))</f>
        <v/>
      </c>
      <c r="X2726" s="9" t="str">
        <f>IF(Search!$U$5="","",IF(ISNUMBER(SEARCH(Search!$U$5,$AX2726))=TRUE,IF(Search!$U$5="N","N",1),""))</f>
        <v/>
      </c>
      <c r="Y2726" s="9" t="str">
        <f>IF(Search!$U$6="","",IF($AY2726&lt;Search!$U$6,"",1))</f>
        <v/>
      </c>
      <c r="Z2726" s="9" t="str">
        <f>IF(Search!$R$4="","",IF(Inventory!$BA2726&lt;Search!$R$4,"",1))</f>
        <v/>
      </c>
      <c r="AA2726" s="9" t="str">
        <f>IF(Search!$R$5="","",IF($BA2726&gt;Search!$R$5,"",1))</f>
        <v/>
      </c>
      <c r="AB2726" s="9" t="str">
        <f>IF(Search!$R$6="","",IF($BB2726&lt;Search!$R$6,"",1))</f>
        <v/>
      </c>
      <c r="AC2726" s="9" t="str">
        <f>IF(Search!$R$7="","",IF($BB2726&lt;Search!$R$7,"",1))</f>
        <v/>
      </c>
      <c r="AD2726" s="45">
        <f>IF(COUNTIF($A2726:$AC2726,"n")&gt;0,"",IF(SUM($A2726:$AC2726)=COUNTA(Search!$C$4:$C$8,Search!$F$4:$F$8,Search!$I$4:$I$6,Search!$I$8,Search!$L$4:$L$8,Search!$O$4:$O$8,Search!$R$4:$R$7,Search!$U$4:$U$7)-COUNTIF(Search!$C$4:$U$7,"n"),1+LARGE($AD$1:AD2725,1),""))</f>
        <v>442</v>
      </c>
      <c r="AE2726" s="45">
        <f t="shared" si="133"/>
        <v>1678</v>
      </c>
      <c r="AF2726" s="45">
        <f>IF(AD2726="","",COUNTIF($AE$1:$AE2725,$AE2726)+RANK($AE2726,$AE$2:$AE$10540,1))</f>
        <v>308</v>
      </c>
      <c r="AG2726" s="45">
        <f t="shared" si="134"/>
        <v>0</v>
      </c>
      <c r="AH2726" s="45">
        <f>IF($AD2726="","",COUNTIF($AG$1:$AG2725,$AG2726)+RANK($AG2726,$AG$1:$AG$10539,0))</f>
        <v>491</v>
      </c>
      <c r="AI2726" s="10" t="str">
        <f t="shared" si="135"/>
        <v>2015-16 Upper Deck Shining Stars #37 Max Pacioretty MTL    /   $</v>
      </c>
      <c r="AJ2726" s="11">
        <v>2015</v>
      </c>
      <c r="AK2726" s="17">
        <v>16</v>
      </c>
      <c r="AL2726" s="12" t="s">
        <v>22</v>
      </c>
      <c r="AM2726" s="10">
        <v>37</v>
      </c>
      <c r="AN2726" s="15" t="s">
        <v>2629</v>
      </c>
      <c r="AO2726" s="14" t="s">
        <v>1911</v>
      </c>
      <c r="AP2726" s="14" t="s">
        <v>1902</v>
      </c>
      <c r="AQ2726" s="14"/>
      <c r="AR2726" s="14"/>
      <c r="AS2726" s="9"/>
      <c r="AT2726" s="9"/>
      <c r="AU2726" s="9"/>
      <c r="AV2726" s="13"/>
      <c r="AW2726" s="13"/>
      <c r="AX2726" s="9"/>
      <c r="AY2726" s="9"/>
      <c r="AZ2726" s="9"/>
      <c r="BA2726" s="33"/>
      <c r="BB2726" s="33"/>
      <c r="BC2726" s="36"/>
      <c r="BD2726" s="12" t="s">
        <v>1772</v>
      </c>
    </row>
    <row r="2727" spans="1:56" s="12" customFormat="1" x14ac:dyDescent="0.2">
      <c r="A2727" s="9">
        <f>IF(Search!$C$5="","",IF(COUNTA(Inventory!$AP2727)=1,1,""))</f>
        <v>1</v>
      </c>
      <c r="B2727" s="9" t="str">
        <f>IF(Search!$C$4="","",IF(ISNUMBER(SEARCH(Search!$C$4,$AR2727))=TRUE,1,""))</f>
        <v/>
      </c>
      <c r="C2727" s="9" t="str">
        <f>IF(Search!$C$6="x",IF(COUNTA($AQ2727)=1,1,"N"),IF(COUNTA($AQ2727)=1,"N",""))</f>
        <v/>
      </c>
      <c r="D2727" s="9" t="str">
        <f>IF(Search!$O$8="","",IF(ISNUMBER(SEARCH(Search!$O$8,$BD2727))=TRUE,1,""))</f>
        <v/>
      </c>
      <c r="E2727" s="9" t="str">
        <f>IF(Search!$C$7="","",IF(ISNUMBER(SEARCH(Search!$C$7,$AN2727))=TRUE,1,""))</f>
        <v/>
      </c>
      <c r="F2727" s="9" t="str">
        <f>IF(Search!$C$8="","",IF(ISNUMBER(SEARCH(Search!$C$8,$AO2727))=TRUE,1,""))</f>
        <v/>
      </c>
      <c r="G2727" s="9" t="str">
        <f>IF(Search!$F$4="","",IF(Inventory!$AJ2727&lt;Search!$F$4,"",1))</f>
        <v/>
      </c>
      <c r="H2727" s="9" t="str">
        <f>IF(Search!$F$5="","",IF(Inventory!$AJ2727&gt;Search!$F$5,"",1))</f>
        <v/>
      </c>
      <c r="I2727" s="9" t="str">
        <f>IF(Search!$F$7="","",IF(Search!$F$8="",IF(ISNUMBER(SEARCH(Search!$F$7,$AL2727))=TRUE,1,""),""))</f>
        <v/>
      </c>
      <c r="J2727" s="9" t="str">
        <f>IF($AL2727=Search!$F$8,1,"")</f>
        <v/>
      </c>
      <c r="K2727" s="9" t="str">
        <f>IF(Search!$I$4="","",IF(COUNTA($AS2727)=1,IF(Search!$I$4="N","N",1),""))</f>
        <v/>
      </c>
      <c r="L2727" s="9" t="str">
        <f>IF(Search!$I$5="","",IF($AS2727="RC",1,""))</f>
        <v/>
      </c>
      <c r="M2727" s="9" t="str">
        <f>IF(Search!$I$6="","",IF($AS2727="RCP",1,""))</f>
        <v/>
      </c>
      <c r="N2727" s="9" t="str">
        <f>IF(Search!$I$8="","",IF(COUNTA($AT2727)=1,IF(Search!$I$8="N","N",1),""))</f>
        <v/>
      </c>
      <c r="O2727" s="9" t="str">
        <f>IF(Search!$L$4="","",IF(COUNTA($AU2727)=1,IF(Search!$L$4="N","N",1),""))</f>
        <v/>
      </c>
      <c r="P2727" s="9" t="str">
        <f>IF(Search!$L$5="","",IF(ISNUMBER(SEARCH("Jersey",$AU2727))=TRUE,IF(Search!$L$5="N","N",1),""))</f>
        <v/>
      </c>
      <c r="Q2727" s="9" t="str">
        <f>IF(Search!$L$6="","",IF(ISNUMBER(SEARCH("Patch",$AU2727))=TRUE,IF(Search!$L$6="N","N",1),""))</f>
        <v/>
      </c>
      <c r="R2727" s="9" t="str">
        <f>IF(Search!$L$7="","",IF(ISNUMBER(SEARCH("Shield",$AU2727))=TRUE,IF(Search!$L$7="N","N",1),""))</f>
        <v/>
      </c>
      <c r="S2727" s="9" t="str">
        <f>IF(Search!$L$8="","",IF(ISNUMBER(SEARCH("Stick",$AU2727))=TRUE,IF(Search!$L$8="N","N",1),""))</f>
        <v/>
      </c>
      <c r="T2727" s="9" t="str">
        <f>IF(Search!$O$4="","",IF(COUNTA($AW2727)=1,IF(Search!$O$4="N","N",1),""))</f>
        <v/>
      </c>
      <c r="U2727" s="9" t="str">
        <f>IF(Search!$O$5="","",IF($AW2727="","",IF($AW2727&lt;Search!$O$5,"",1)))</f>
        <v/>
      </c>
      <c r="V2727" s="9" t="str">
        <f>IF(Search!$O$6="","",IF($AW2727="","",IF($AW2727&gt;Search!$O$6,"",1)))</f>
        <v/>
      </c>
      <c r="W2727" s="9" t="str">
        <f>IF(Search!$U$4="","",IF($AX2727="","",1))</f>
        <v/>
      </c>
      <c r="X2727" s="9" t="str">
        <f>IF(Search!$U$5="","",IF(ISNUMBER(SEARCH(Search!$U$5,$AX2727))=TRUE,IF(Search!$U$5="N","N",1),""))</f>
        <v/>
      </c>
      <c r="Y2727" s="9" t="str">
        <f>IF(Search!$U$6="","",IF($AY2727&lt;Search!$U$6,"",1))</f>
        <v/>
      </c>
      <c r="Z2727" s="9" t="str">
        <f>IF(Search!$R$4="","",IF(Inventory!$BA2727&lt;Search!$R$4,"",1))</f>
        <v/>
      </c>
      <c r="AA2727" s="9" t="str">
        <f>IF(Search!$R$5="","",IF($BA2727&gt;Search!$R$5,"",1))</f>
        <v/>
      </c>
      <c r="AB2727" s="9" t="str">
        <f>IF(Search!$R$6="","",IF($BB2727&lt;Search!$R$6,"",1))</f>
        <v/>
      </c>
      <c r="AC2727" s="9" t="str">
        <f>IF(Search!$R$7="","",IF($BB2727&lt;Search!$R$7,"",1))</f>
        <v/>
      </c>
      <c r="AD2727" s="45">
        <f>IF(COUNTIF($A2727:$AC2727,"n")&gt;0,"",IF(SUM($A2727:$AC2727)=COUNTA(Search!$C$4:$C$8,Search!$F$4:$F$8,Search!$I$4:$I$6,Search!$I$8,Search!$L$4:$L$8,Search!$O$4:$O$8,Search!$R$4:$R$7,Search!$U$4:$U$7)-COUNTIF(Search!$C$4:$U$7,"n"),1+LARGE($AD$1:AD2726,1),""))</f>
        <v>443</v>
      </c>
      <c r="AE2727" s="45">
        <f t="shared" si="133"/>
        <v>1486</v>
      </c>
      <c r="AF2727" s="45">
        <f>IF(AD2727="","",COUNTIF($AE$1:$AE2726,$AE2727)+RANK($AE2727,$AE$2:$AE$10540,1))</f>
        <v>268</v>
      </c>
      <c r="AG2727" s="45">
        <f t="shared" si="134"/>
        <v>0</v>
      </c>
      <c r="AH2727" s="45">
        <f>IF($AD2727="","",COUNTIF($AG$1:$AG2726,$AG2727)+RANK($AG2727,$AG$1:$AG$10539,0))</f>
        <v>492</v>
      </c>
      <c r="AI2727" s="10" t="str">
        <f t="shared" si="135"/>
        <v>2015-16 Upper Deck Shining Stars #45 Mario Lemieux PIT    /   $</v>
      </c>
      <c r="AJ2727" s="11">
        <v>2015</v>
      </c>
      <c r="AK2727" s="17">
        <v>16</v>
      </c>
      <c r="AL2727" s="12" t="s">
        <v>22</v>
      </c>
      <c r="AM2727" s="10">
        <v>45</v>
      </c>
      <c r="AN2727" s="15" t="s">
        <v>318</v>
      </c>
      <c r="AO2727" s="14" t="s">
        <v>1916</v>
      </c>
      <c r="AP2727" s="14" t="s">
        <v>1902</v>
      </c>
      <c r="AQ2727" s="14"/>
      <c r="AR2727" s="14"/>
      <c r="AS2727" s="9"/>
      <c r="AT2727" s="9"/>
      <c r="AU2727" s="9"/>
      <c r="AV2727" s="13"/>
      <c r="AW2727" s="13"/>
      <c r="AX2727" s="9"/>
      <c r="AY2727" s="9"/>
      <c r="AZ2727" s="9"/>
      <c r="BA2727" s="33"/>
      <c r="BB2727" s="33"/>
      <c r="BC2727" s="36"/>
      <c r="BD2727" s="12" t="s">
        <v>1772</v>
      </c>
    </row>
    <row r="2728" spans="1:56" s="12" customFormat="1" x14ac:dyDescent="0.2">
      <c r="A2728" s="9">
        <f>IF(Search!$C$5="","",IF(COUNTA(Inventory!$AP2728)=1,1,""))</f>
        <v>1</v>
      </c>
      <c r="B2728" s="9" t="str">
        <f>IF(Search!$C$4="","",IF(ISNUMBER(SEARCH(Search!$C$4,$AR2728))=TRUE,1,""))</f>
        <v/>
      </c>
      <c r="C2728" s="9" t="str">
        <f>IF(Search!$C$6="x",IF(COUNTA($AQ2728)=1,1,"N"),IF(COUNTA($AQ2728)=1,"N",""))</f>
        <v/>
      </c>
      <c r="D2728" s="9" t="str">
        <f>IF(Search!$O$8="","",IF(ISNUMBER(SEARCH(Search!$O$8,$BD2728))=TRUE,1,""))</f>
        <v/>
      </c>
      <c r="E2728" s="9" t="str">
        <f>IF(Search!$C$7="","",IF(ISNUMBER(SEARCH(Search!$C$7,$AN2728))=TRUE,1,""))</f>
        <v/>
      </c>
      <c r="F2728" s="9" t="str">
        <f>IF(Search!$C$8="","",IF(ISNUMBER(SEARCH(Search!$C$8,$AO2728))=TRUE,1,""))</f>
        <v/>
      </c>
      <c r="G2728" s="9" t="str">
        <f>IF(Search!$F$4="","",IF(Inventory!$AJ2728&lt;Search!$F$4,"",1))</f>
        <v/>
      </c>
      <c r="H2728" s="9" t="str">
        <f>IF(Search!$F$5="","",IF(Inventory!$AJ2728&gt;Search!$F$5,"",1))</f>
        <v/>
      </c>
      <c r="I2728" s="9" t="str">
        <f>IF(Search!$F$7="","",IF(Search!$F$8="",IF(ISNUMBER(SEARCH(Search!$F$7,$AL2728))=TRUE,1,""),""))</f>
        <v/>
      </c>
      <c r="J2728" s="9" t="str">
        <f>IF($AL2728=Search!$F$8,1,"")</f>
        <v/>
      </c>
      <c r="K2728" s="9" t="str">
        <f>IF(Search!$I$4="","",IF(COUNTA($AS2728)=1,IF(Search!$I$4="N","N",1),""))</f>
        <v/>
      </c>
      <c r="L2728" s="9" t="str">
        <f>IF(Search!$I$5="","",IF($AS2728="RC",1,""))</f>
        <v/>
      </c>
      <c r="M2728" s="9" t="str">
        <f>IF(Search!$I$6="","",IF($AS2728="RCP",1,""))</f>
        <v/>
      </c>
      <c r="N2728" s="9" t="str">
        <f>IF(Search!$I$8="","",IF(COUNTA($AT2728)=1,IF(Search!$I$8="N","N",1),""))</f>
        <v/>
      </c>
      <c r="O2728" s="9" t="str">
        <f>IF(Search!$L$4="","",IF(COUNTA($AU2728)=1,IF(Search!$L$4="N","N",1),""))</f>
        <v/>
      </c>
      <c r="P2728" s="9" t="str">
        <f>IF(Search!$L$5="","",IF(ISNUMBER(SEARCH("Jersey",$AU2728))=TRUE,IF(Search!$L$5="N","N",1),""))</f>
        <v/>
      </c>
      <c r="Q2728" s="9" t="str">
        <f>IF(Search!$L$6="","",IF(ISNUMBER(SEARCH("Patch",$AU2728))=TRUE,IF(Search!$L$6="N","N",1),""))</f>
        <v/>
      </c>
      <c r="R2728" s="9" t="str">
        <f>IF(Search!$L$7="","",IF(ISNUMBER(SEARCH("Shield",$AU2728))=TRUE,IF(Search!$L$7="N","N",1),""))</f>
        <v/>
      </c>
      <c r="S2728" s="9" t="str">
        <f>IF(Search!$L$8="","",IF(ISNUMBER(SEARCH("Stick",$AU2728))=TRUE,IF(Search!$L$8="N","N",1),""))</f>
        <v/>
      </c>
      <c r="T2728" s="9" t="str">
        <f>IF(Search!$O$4="","",IF(COUNTA($AW2728)=1,IF(Search!$O$4="N","N",1),""))</f>
        <v/>
      </c>
      <c r="U2728" s="9" t="str">
        <f>IF(Search!$O$5="","",IF($AW2728="","",IF($AW2728&lt;Search!$O$5,"",1)))</f>
        <v/>
      </c>
      <c r="V2728" s="9" t="str">
        <f>IF(Search!$O$6="","",IF($AW2728="","",IF($AW2728&gt;Search!$O$6,"",1)))</f>
        <v/>
      </c>
      <c r="W2728" s="9" t="str">
        <f>IF(Search!$U$4="","",IF($AX2728="","",1))</f>
        <v/>
      </c>
      <c r="X2728" s="9" t="str">
        <f>IF(Search!$U$5="","",IF(ISNUMBER(SEARCH(Search!$U$5,$AX2728))=TRUE,IF(Search!$U$5="N","N",1),""))</f>
        <v/>
      </c>
      <c r="Y2728" s="9" t="str">
        <f>IF(Search!$U$6="","",IF($AY2728&lt;Search!$U$6,"",1))</f>
        <v/>
      </c>
      <c r="Z2728" s="9" t="str">
        <f>IF(Search!$R$4="","",IF(Inventory!$BA2728&lt;Search!$R$4,"",1))</f>
        <v/>
      </c>
      <c r="AA2728" s="9" t="str">
        <f>IF(Search!$R$5="","",IF($BA2728&gt;Search!$R$5,"",1))</f>
        <v/>
      </c>
      <c r="AB2728" s="9" t="str">
        <f>IF(Search!$R$6="","",IF($BB2728&lt;Search!$R$6,"",1))</f>
        <v/>
      </c>
      <c r="AC2728" s="9" t="str">
        <f>IF(Search!$R$7="","",IF($BB2728&lt;Search!$R$7,"",1))</f>
        <v/>
      </c>
      <c r="AD2728" s="45">
        <f>IF(COUNTIF($A2728:$AC2728,"n")&gt;0,"",IF(SUM($A2728:$AC2728)=COUNTA(Search!$C$4:$C$8,Search!$F$4:$F$8,Search!$I$4:$I$6,Search!$I$8,Search!$L$4:$L$8,Search!$O$4:$O$8,Search!$R$4:$R$7,Search!$U$4:$U$7)-COUNTIF(Search!$C$4:$U$7,"n"),1+LARGE($AD$1:AD2727,1),""))</f>
        <v>444</v>
      </c>
      <c r="AE2728" s="45">
        <f t="shared" si="133"/>
        <v>2042</v>
      </c>
      <c r="AF2728" s="45">
        <f>IF(AD2728="","",COUNTIF($AE$1:$AE2727,$AE2728)+RANK($AE2728,$AE$2:$AE$10540,1))</f>
        <v>385</v>
      </c>
      <c r="AG2728" s="45">
        <f t="shared" si="134"/>
        <v>0</v>
      </c>
      <c r="AH2728" s="45">
        <f>IF($AD2728="","",COUNTIF($AG$1:$AG2727,$AG2728)+RANK($AG2728,$AG$1:$AG$10539,0))</f>
        <v>493</v>
      </c>
      <c r="AI2728" s="10" t="str">
        <f t="shared" si="135"/>
        <v>2015-16 Upper Deck Shining Stars Royal Blue #25 Pavel Datsyuk DET    /   $</v>
      </c>
      <c r="AJ2728" s="11">
        <v>2015</v>
      </c>
      <c r="AK2728" s="17">
        <v>16</v>
      </c>
      <c r="AL2728" s="12" t="s">
        <v>1750</v>
      </c>
      <c r="AM2728" s="10">
        <v>25</v>
      </c>
      <c r="AN2728" s="12" t="s">
        <v>1600</v>
      </c>
      <c r="AO2728" s="9" t="s">
        <v>1920</v>
      </c>
      <c r="AP2728" s="9" t="s">
        <v>1902</v>
      </c>
      <c r="AQ2728" s="9"/>
      <c r="AR2728" s="14"/>
      <c r="AS2728" s="9"/>
      <c r="AT2728" s="9"/>
      <c r="AU2728" s="9"/>
      <c r="AV2728" s="13"/>
      <c r="AW2728" s="13"/>
      <c r="AX2728" s="9"/>
      <c r="AY2728" s="9"/>
      <c r="AZ2728" s="9"/>
      <c r="BA2728" s="33"/>
      <c r="BB2728" s="33"/>
      <c r="BC2728" s="36"/>
      <c r="BD2728" s="12" t="s">
        <v>1772</v>
      </c>
    </row>
    <row r="2729" spans="1:56" s="12" customFormat="1" x14ac:dyDescent="0.2">
      <c r="A2729" s="9">
        <f>IF(Search!$C$5="","",IF(COUNTA(Inventory!$AP2729)=1,1,""))</f>
        <v>1</v>
      </c>
      <c r="B2729" s="9" t="str">
        <f>IF(Search!$C$4="","",IF(ISNUMBER(SEARCH(Search!$C$4,$AR2729))=TRUE,1,""))</f>
        <v/>
      </c>
      <c r="C2729" s="9" t="str">
        <f>IF(Search!$C$6="x",IF(COUNTA($AQ2729)=1,1,"N"),IF(COUNTA($AQ2729)=1,"N",""))</f>
        <v/>
      </c>
      <c r="D2729" s="9" t="str">
        <f>IF(Search!$O$8="","",IF(ISNUMBER(SEARCH(Search!$O$8,$BD2729))=TRUE,1,""))</f>
        <v/>
      </c>
      <c r="E2729" s="9" t="str">
        <f>IF(Search!$C$7="","",IF(ISNUMBER(SEARCH(Search!$C$7,$AN2729))=TRUE,1,""))</f>
        <v/>
      </c>
      <c r="F2729" s="9" t="str">
        <f>IF(Search!$C$8="","",IF(ISNUMBER(SEARCH(Search!$C$8,$AO2729))=TRUE,1,""))</f>
        <v/>
      </c>
      <c r="G2729" s="9" t="str">
        <f>IF(Search!$F$4="","",IF(Inventory!$AJ2729&lt;Search!$F$4,"",1))</f>
        <v/>
      </c>
      <c r="H2729" s="9" t="str">
        <f>IF(Search!$F$5="","",IF(Inventory!$AJ2729&gt;Search!$F$5,"",1))</f>
        <v/>
      </c>
      <c r="I2729" s="9" t="str">
        <f>IF(Search!$F$7="","",IF(Search!$F$8="",IF(ISNUMBER(SEARCH(Search!$F$7,$AL2729))=TRUE,1,""),""))</f>
        <v/>
      </c>
      <c r="J2729" s="9" t="str">
        <f>IF($AL2729=Search!$F$8,1,"")</f>
        <v/>
      </c>
      <c r="K2729" s="9" t="str">
        <f>IF(Search!$I$4="","",IF(COUNTA($AS2729)=1,IF(Search!$I$4="N","N",1),""))</f>
        <v/>
      </c>
      <c r="L2729" s="9" t="str">
        <f>IF(Search!$I$5="","",IF($AS2729="RC",1,""))</f>
        <v/>
      </c>
      <c r="M2729" s="9" t="str">
        <f>IF(Search!$I$6="","",IF($AS2729="RCP",1,""))</f>
        <v/>
      </c>
      <c r="N2729" s="9" t="str">
        <f>IF(Search!$I$8="","",IF(COUNTA($AT2729)=1,IF(Search!$I$8="N","N",1),""))</f>
        <v/>
      </c>
      <c r="O2729" s="9" t="str">
        <f>IF(Search!$L$4="","",IF(COUNTA($AU2729)=1,IF(Search!$L$4="N","N",1),""))</f>
        <v/>
      </c>
      <c r="P2729" s="9" t="str">
        <f>IF(Search!$L$5="","",IF(ISNUMBER(SEARCH("Jersey",$AU2729))=TRUE,IF(Search!$L$5="N","N",1),""))</f>
        <v/>
      </c>
      <c r="Q2729" s="9" t="str">
        <f>IF(Search!$L$6="","",IF(ISNUMBER(SEARCH("Patch",$AU2729))=TRUE,IF(Search!$L$6="N","N",1),""))</f>
        <v/>
      </c>
      <c r="R2729" s="9" t="str">
        <f>IF(Search!$L$7="","",IF(ISNUMBER(SEARCH("Shield",$AU2729))=TRUE,IF(Search!$L$7="N","N",1),""))</f>
        <v/>
      </c>
      <c r="S2729" s="9" t="str">
        <f>IF(Search!$L$8="","",IF(ISNUMBER(SEARCH("Stick",$AU2729))=TRUE,IF(Search!$L$8="N","N",1),""))</f>
        <v/>
      </c>
      <c r="T2729" s="9" t="str">
        <f>IF(Search!$O$4="","",IF(COUNTA($AW2729)=1,IF(Search!$O$4="N","N",1),""))</f>
        <v/>
      </c>
      <c r="U2729" s="9" t="str">
        <f>IF(Search!$O$5="","",IF($AW2729="","",IF($AW2729&lt;Search!$O$5,"",1)))</f>
        <v/>
      </c>
      <c r="V2729" s="9" t="str">
        <f>IF(Search!$O$6="","",IF($AW2729="","",IF($AW2729&gt;Search!$O$6,"",1)))</f>
        <v/>
      </c>
      <c r="W2729" s="9" t="str">
        <f>IF(Search!$U$4="","",IF($AX2729="","",1))</f>
        <v/>
      </c>
      <c r="X2729" s="9" t="str">
        <f>IF(Search!$U$5="","",IF(ISNUMBER(SEARCH(Search!$U$5,$AX2729))=TRUE,IF(Search!$U$5="N","N",1),""))</f>
        <v/>
      </c>
      <c r="Y2729" s="9" t="str">
        <f>IF(Search!$U$6="","",IF($AY2729&lt;Search!$U$6,"",1))</f>
        <v/>
      </c>
      <c r="Z2729" s="9" t="str">
        <f>IF(Search!$R$4="","",IF(Inventory!$BA2729&lt;Search!$R$4,"",1))</f>
        <v/>
      </c>
      <c r="AA2729" s="9" t="str">
        <f>IF(Search!$R$5="","",IF($BA2729&gt;Search!$R$5,"",1))</f>
        <v/>
      </c>
      <c r="AB2729" s="9" t="str">
        <f>IF(Search!$R$6="","",IF($BB2729&lt;Search!$R$6,"",1))</f>
        <v/>
      </c>
      <c r="AC2729" s="9" t="str">
        <f>IF(Search!$R$7="","",IF($BB2729&lt;Search!$R$7,"",1))</f>
        <v/>
      </c>
      <c r="AD2729" s="45">
        <f>IF(COUNTIF($A2729:$AC2729,"n")&gt;0,"",IF(SUM($A2729:$AC2729)=COUNTA(Search!$C$4:$C$8,Search!$F$4:$F$8,Search!$I$4:$I$6,Search!$I$8,Search!$L$4:$L$8,Search!$O$4:$O$8,Search!$R$4:$R$7,Search!$U$4:$U$7)-COUNTIF(Search!$C$4:$U$7,"n"),1+LARGE($AD$1:AD2728,1),""))</f>
        <v>445</v>
      </c>
      <c r="AE2729" s="45">
        <f t="shared" si="133"/>
        <v>2357</v>
      </c>
      <c r="AF2729" s="45">
        <f>IF(AD2729="","",COUNTIF($AE$1:$AE2728,$AE2729)+RANK($AE2729,$AE$2:$AE$10540,1))</f>
        <v>441</v>
      </c>
      <c r="AG2729" s="45">
        <f t="shared" si="134"/>
        <v>630</v>
      </c>
      <c r="AH2729" s="45">
        <f>IF($AD2729="","",COUNTIF($AG$1:$AG2728,$AG2729)+RANK($AG2729,$AG$1:$AG$10539,0))</f>
        <v>29</v>
      </c>
      <c r="AI2729" s="10" t="str">
        <f t="shared" si="135"/>
        <v>2015-16 Upper Deck Shining Stars Royal Blue #27 Sidney Crosby PIT    /   $10</v>
      </c>
      <c r="AJ2729" s="11">
        <v>2015</v>
      </c>
      <c r="AK2729" s="17">
        <v>16</v>
      </c>
      <c r="AL2729" s="12" t="s">
        <v>1750</v>
      </c>
      <c r="AM2729" s="10">
        <v>27</v>
      </c>
      <c r="AN2729" s="12" t="s">
        <v>596</v>
      </c>
      <c r="AO2729" s="9" t="s">
        <v>1916</v>
      </c>
      <c r="AP2729" s="9" t="s">
        <v>1902</v>
      </c>
      <c r="AQ2729" s="9"/>
      <c r="AR2729" s="14"/>
      <c r="AS2729" s="9"/>
      <c r="AT2729" s="9"/>
      <c r="AU2729" s="9"/>
      <c r="AV2729" s="13"/>
      <c r="AW2729" s="13"/>
      <c r="AX2729" s="9"/>
      <c r="AY2729" s="9"/>
      <c r="AZ2729" s="9"/>
      <c r="BA2729" s="33">
        <v>10</v>
      </c>
      <c r="BB2729" s="33"/>
      <c r="BC2729" s="36">
        <v>42860</v>
      </c>
      <c r="BD2729" s="12" t="s">
        <v>1771</v>
      </c>
    </row>
    <row r="2730" spans="1:56" s="12" customFormat="1" x14ac:dyDescent="0.2">
      <c r="A2730" s="9" t="str">
        <f>IF(Search!$C$5="","",IF(COUNTA(Inventory!$AP2730)=1,1,""))</f>
        <v/>
      </c>
      <c r="B2730" s="9" t="str">
        <f>IF(Search!$C$4="","",IF(ISNUMBER(SEARCH(Search!$C$4,$AR2730))=TRUE,1,""))</f>
        <v/>
      </c>
      <c r="C2730" s="9" t="str">
        <f>IF(Search!$C$6="x",IF(COUNTA($AQ2730)=1,1,"N"),IF(COUNTA($AQ2730)=1,"N",""))</f>
        <v/>
      </c>
      <c r="D2730" s="9" t="str">
        <f>IF(Search!$O$8="","",IF(ISNUMBER(SEARCH(Search!$O$8,$BD2730))=TRUE,1,""))</f>
        <v/>
      </c>
      <c r="E2730" s="9" t="str">
        <f>IF(Search!$C$7="","",IF(ISNUMBER(SEARCH(Search!$C$7,$AN2730))=TRUE,1,""))</f>
        <v/>
      </c>
      <c r="F2730" s="9" t="str">
        <f>IF(Search!$C$8="","",IF(ISNUMBER(SEARCH(Search!$C$8,$AO2730))=TRUE,1,""))</f>
        <v/>
      </c>
      <c r="G2730" s="9" t="str">
        <f>IF(Search!$F$4="","",IF(Inventory!$AJ2730&lt;Search!$F$4,"",1))</f>
        <v/>
      </c>
      <c r="H2730" s="9" t="str">
        <f>IF(Search!$F$5="","",IF(Inventory!$AJ2730&gt;Search!$F$5,"",1))</f>
        <v/>
      </c>
      <c r="I2730" s="9" t="str">
        <f>IF(Search!$F$7="","",IF(Search!$F$8="",IF(ISNUMBER(SEARCH(Search!$F$7,$AL2730))=TRUE,1,""),""))</f>
        <v/>
      </c>
      <c r="J2730" s="9" t="str">
        <f>IF($AL2730=Search!$F$8,1,"")</f>
        <v/>
      </c>
      <c r="K2730" s="9" t="str">
        <f>IF(Search!$I$4="","",IF(COUNTA($AS2730)=1,IF(Search!$I$4="N","N",1),""))</f>
        <v/>
      </c>
      <c r="L2730" s="9" t="str">
        <f>IF(Search!$I$5="","",IF($AS2730="RC",1,""))</f>
        <v/>
      </c>
      <c r="M2730" s="9" t="str">
        <f>IF(Search!$I$6="","",IF($AS2730="RCP",1,""))</f>
        <v/>
      </c>
      <c r="N2730" s="9" t="str">
        <f>IF(Search!$I$8="","",IF(COUNTA($AT2730)=1,IF(Search!$I$8="N","N",1),""))</f>
        <v/>
      </c>
      <c r="O2730" s="9" t="str">
        <f>IF(Search!$L$4="","",IF(COUNTA($AU2730)=1,IF(Search!$L$4="N","N",1),""))</f>
        <v/>
      </c>
      <c r="P2730" s="9" t="str">
        <f>IF(Search!$L$5="","",IF(ISNUMBER(SEARCH("Jersey",$AU2730))=TRUE,IF(Search!$L$5="N","N",1),""))</f>
        <v/>
      </c>
      <c r="Q2730" s="9" t="str">
        <f>IF(Search!$L$6="","",IF(ISNUMBER(SEARCH("Patch",$AU2730))=TRUE,IF(Search!$L$6="N","N",1),""))</f>
        <v/>
      </c>
      <c r="R2730" s="9" t="str">
        <f>IF(Search!$L$7="","",IF(ISNUMBER(SEARCH("Shield",$AU2730))=TRUE,IF(Search!$L$7="N","N",1),""))</f>
        <v/>
      </c>
      <c r="S2730" s="9" t="str">
        <f>IF(Search!$L$8="","",IF(ISNUMBER(SEARCH("Stick",$AU2730))=TRUE,IF(Search!$L$8="N","N",1),""))</f>
        <v/>
      </c>
      <c r="T2730" s="9" t="str">
        <f>IF(Search!$O$4="","",IF(COUNTA($AW2730)=1,IF(Search!$O$4="N","N",1),""))</f>
        <v/>
      </c>
      <c r="U2730" s="9" t="str">
        <f>IF(Search!$O$5="","",IF($AW2730="","",IF($AW2730&lt;Search!$O$5,"",1)))</f>
        <v/>
      </c>
      <c r="V2730" s="9" t="str">
        <f>IF(Search!$O$6="","",IF($AW2730="","",IF($AW2730&gt;Search!$O$6,"",1)))</f>
        <v/>
      </c>
      <c r="W2730" s="9" t="str">
        <f>IF(Search!$U$4="","",IF($AX2730="","",1))</f>
        <v/>
      </c>
      <c r="X2730" s="9" t="str">
        <f>IF(Search!$U$5="","",IF(ISNUMBER(SEARCH(Search!$U$5,$AX2730))=TRUE,IF(Search!$U$5="N","N",1),""))</f>
        <v/>
      </c>
      <c r="Y2730" s="9" t="str">
        <f>IF(Search!$U$6="","",IF($AY2730&lt;Search!$U$6,"",1))</f>
        <v/>
      </c>
      <c r="Z2730" s="9" t="str">
        <f>IF(Search!$R$4="","",IF(Inventory!$BA2730&lt;Search!$R$4,"",1))</f>
        <v/>
      </c>
      <c r="AA2730" s="9" t="str">
        <f>IF(Search!$R$5="","",IF($BA2730&gt;Search!$R$5,"",1))</f>
        <v/>
      </c>
      <c r="AB2730" s="9" t="str">
        <f>IF(Search!$R$6="","",IF($BB2730&lt;Search!$R$6,"",1))</f>
        <v/>
      </c>
      <c r="AC2730" s="9" t="str">
        <f>IF(Search!$R$7="","",IF($BB2730&lt;Search!$R$7,"",1))</f>
        <v/>
      </c>
      <c r="AD2730" s="45" t="str">
        <f>IF(COUNTIF($A2730:$AC2730,"n")&gt;0,"",IF(SUM($A2730:$AC2730)=COUNTA(Search!$C$4:$C$8,Search!$F$4:$F$8,Search!$I$4:$I$6,Search!$I$8,Search!$L$4:$L$8,Search!$O$4:$O$8,Search!$R$4:$R$7,Search!$U$4:$U$7)-COUNTIF(Search!$C$4:$U$7,"n"),1+LARGE($AD$1:AD2729,1),""))</f>
        <v/>
      </c>
      <c r="AE2730" s="45" t="str">
        <f t="shared" si="133"/>
        <v/>
      </c>
      <c r="AF2730" s="45" t="str">
        <f>IF(AD2730="","",COUNTIF($AE$1:$AE2729,$AE2730)+RANK($AE2730,$AE$2:$AE$10540,1))</f>
        <v/>
      </c>
      <c r="AG2730" s="45" t="str">
        <f t="shared" si="134"/>
        <v/>
      </c>
      <c r="AH2730" s="45" t="str">
        <f>IF($AD2730="","",COUNTIF($AG$1:$AG2729,$AG2730)+RANK($AG2730,$AG$1:$AG$10539,0))</f>
        <v/>
      </c>
      <c r="AI2730" s="10" t="str">
        <f t="shared" si="135"/>
        <v>2015-16 Upper Deck Silver Foil Board #1      /   $</v>
      </c>
      <c r="AJ2730" s="11">
        <v>2015</v>
      </c>
      <c r="AK2730" s="17">
        <v>16</v>
      </c>
      <c r="AL2730" s="12" t="s">
        <v>2622</v>
      </c>
      <c r="AM2730" s="10">
        <v>1</v>
      </c>
      <c r="AO2730" s="9"/>
      <c r="AP2730" s="9"/>
      <c r="AQ2730" s="9"/>
      <c r="AR2730" s="14"/>
      <c r="AS2730" s="9"/>
      <c r="AT2730" s="9"/>
      <c r="AU2730" s="9"/>
      <c r="AV2730" s="13"/>
      <c r="AW2730" s="13"/>
      <c r="AX2730" s="9"/>
      <c r="AY2730" s="9"/>
      <c r="AZ2730" s="9"/>
      <c r="BA2730" s="33"/>
      <c r="BB2730" s="33"/>
      <c r="BC2730" s="36"/>
      <c r="BD2730" s="12" t="s">
        <v>1772</v>
      </c>
    </row>
    <row r="2731" spans="1:56" s="12" customFormat="1" x14ac:dyDescent="0.2">
      <c r="A2731" s="9" t="str">
        <f>IF(Search!$C$5="","",IF(COUNTA(Inventory!$AP2731)=1,1,""))</f>
        <v/>
      </c>
      <c r="B2731" s="9" t="str">
        <f>IF(Search!$C$4="","",IF(ISNUMBER(SEARCH(Search!$C$4,$AR2731))=TRUE,1,""))</f>
        <v/>
      </c>
      <c r="C2731" s="9" t="str">
        <f>IF(Search!$C$6="x",IF(COUNTA($AQ2731)=1,1,"N"),IF(COUNTA($AQ2731)=1,"N",""))</f>
        <v/>
      </c>
      <c r="D2731" s="9" t="str">
        <f>IF(Search!$O$8="","",IF(ISNUMBER(SEARCH(Search!$O$8,$BD2731))=TRUE,1,""))</f>
        <v/>
      </c>
      <c r="E2731" s="9" t="str">
        <f>IF(Search!$C$7="","",IF(ISNUMBER(SEARCH(Search!$C$7,$AN2731))=TRUE,1,""))</f>
        <v/>
      </c>
      <c r="F2731" s="9" t="str">
        <f>IF(Search!$C$8="","",IF(ISNUMBER(SEARCH(Search!$C$8,$AO2731))=TRUE,1,""))</f>
        <v/>
      </c>
      <c r="G2731" s="9" t="str">
        <f>IF(Search!$F$4="","",IF(Inventory!$AJ2731&lt;Search!$F$4,"",1))</f>
        <v/>
      </c>
      <c r="H2731" s="9" t="str">
        <f>IF(Search!$F$5="","",IF(Inventory!$AJ2731&gt;Search!$F$5,"",1))</f>
        <v/>
      </c>
      <c r="I2731" s="9" t="str">
        <f>IF(Search!$F$7="","",IF(Search!$F$8="",IF(ISNUMBER(SEARCH(Search!$F$7,$AL2731))=TRUE,1,""),""))</f>
        <v/>
      </c>
      <c r="J2731" s="9" t="str">
        <f>IF($AL2731=Search!$F$8,1,"")</f>
        <v/>
      </c>
      <c r="K2731" s="9" t="str">
        <f>IF(Search!$I$4="","",IF(COUNTA($AS2731)=1,IF(Search!$I$4="N","N",1),""))</f>
        <v/>
      </c>
      <c r="L2731" s="9" t="str">
        <f>IF(Search!$I$5="","",IF($AS2731="RC",1,""))</f>
        <v/>
      </c>
      <c r="M2731" s="9" t="str">
        <f>IF(Search!$I$6="","",IF($AS2731="RCP",1,""))</f>
        <v/>
      </c>
      <c r="N2731" s="9" t="str">
        <f>IF(Search!$I$8="","",IF(COUNTA($AT2731)=1,IF(Search!$I$8="N","N",1),""))</f>
        <v/>
      </c>
      <c r="O2731" s="9" t="str">
        <f>IF(Search!$L$4="","",IF(COUNTA($AU2731)=1,IF(Search!$L$4="N","N",1),""))</f>
        <v/>
      </c>
      <c r="P2731" s="9" t="str">
        <f>IF(Search!$L$5="","",IF(ISNUMBER(SEARCH("Jersey",$AU2731))=TRUE,IF(Search!$L$5="N","N",1),""))</f>
        <v/>
      </c>
      <c r="Q2731" s="9" t="str">
        <f>IF(Search!$L$6="","",IF(ISNUMBER(SEARCH("Patch",$AU2731))=TRUE,IF(Search!$L$6="N","N",1),""))</f>
        <v/>
      </c>
      <c r="R2731" s="9" t="str">
        <f>IF(Search!$L$7="","",IF(ISNUMBER(SEARCH("Shield",$AU2731))=TRUE,IF(Search!$L$7="N","N",1),""))</f>
        <v/>
      </c>
      <c r="S2731" s="9" t="str">
        <f>IF(Search!$L$8="","",IF(ISNUMBER(SEARCH("Stick",$AU2731))=TRUE,IF(Search!$L$8="N","N",1),""))</f>
        <v/>
      </c>
      <c r="T2731" s="9" t="str">
        <f>IF(Search!$O$4="","",IF(COUNTA($AW2731)=1,IF(Search!$O$4="N","N",1),""))</f>
        <v/>
      </c>
      <c r="U2731" s="9" t="str">
        <f>IF(Search!$O$5="","",IF($AW2731="","",IF($AW2731&lt;Search!$O$5,"",1)))</f>
        <v/>
      </c>
      <c r="V2731" s="9" t="str">
        <f>IF(Search!$O$6="","",IF($AW2731="","",IF($AW2731&gt;Search!$O$6,"",1)))</f>
        <v/>
      </c>
      <c r="W2731" s="9" t="str">
        <f>IF(Search!$U$4="","",IF($AX2731="","",1))</f>
        <v/>
      </c>
      <c r="X2731" s="9" t="str">
        <f>IF(Search!$U$5="","",IF(ISNUMBER(SEARCH(Search!$U$5,$AX2731))=TRUE,IF(Search!$U$5="N","N",1),""))</f>
        <v/>
      </c>
      <c r="Y2731" s="9" t="str">
        <f>IF(Search!$U$6="","",IF($AY2731&lt;Search!$U$6,"",1))</f>
        <v/>
      </c>
      <c r="Z2731" s="9" t="str">
        <f>IF(Search!$R$4="","",IF(Inventory!$BA2731&lt;Search!$R$4,"",1))</f>
        <v/>
      </c>
      <c r="AA2731" s="9" t="str">
        <f>IF(Search!$R$5="","",IF($BA2731&gt;Search!$R$5,"",1))</f>
        <v/>
      </c>
      <c r="AB2731" s="9" t="str">
        <f>IF(Search!$R$6="","",IF($BB2731&lt;Search!$R$6,"",1))</f>
        <v/>
      </c>
      <c r="AC2731" s="9" t="str">
        <f>IF(Search!$R$7="","",IF($BB2731&lt;Search!$R$7,"",1))</f>
        <v/>
      </c>
      <c r="AD2731" s="45" t="str">
        <f>IF(COUNTIF($A2731:$AC2731,"n")&gt;0,"",IF(SUM($A2731:$AC2731)=COUNTA(Search!$C$4:$C$8,Search!$F$4:$F$8,Search!$I$4:$I$6,Search!$I$8,Search!$L$4:$L$8,Search!$O$4:$O$8,Search!$R$4:$R$7,Search!$U$4:$U$7)-COUNTIF(Search!$C$4:$U$7,"n"),1+LARGE($AD$1:AD2730,1),""))</f>
        <v/>
      </c>
      <c r="AE2731" s="45" t="str">
        <f t="shared" si="133"/>
        <v/>
      </c>
      <c r="AF2731" s="45" t="str">
        <f>IF(AD2731="","",COUNTIF($AE$1:$AE2730,$AE2731)+RANK($AE2731,$AE$2:$AE$10540,1))</f>
        <v/>
      </c>
      <c r="AG2731" s="45" t="str">
        <f t="shared" si="134"/>
        <v/>
      </c>
      <c r="AH2731" s="45" t="str">
        <f>IF($AD2731="","",COUNTIF($AG$1:$AG2730,$AG2731)+RANK($AG2731,$AG$1:$AG$10539,0))</f>
        <v/>
      </c>
      <c r="AI2731" s="10" t="str">
        <f t="shared" si="135"/>
        <v>2015-16 Upper Deck Silver Foil Board #2      /   $</v>
      </c>
      <c r="AJ2731" s="11">
        <v>2015</v>
      </c>
      <c r="AK2731" s="17">
        <v>16</v>
      </c>
      <c r="AL2731" s="12" t="s">
        <v>2622</v>
      </c>
      <c r="AM2731" s="10">
        <v>2</v>
      </c>
      <c r="AO2731" s="9"/>
      <c r="AP2731" s="9"/>
      <c r="AQ2731" s="9"/>
      <c r="AR2731" s="14"/>
      <c r="AS2731" s="9"/>
      <c r="AT2731" s="9"/>
      <c r="AU2731" s="9"/>
      <c r="AV2731" s="13"/>
      <c r="AW2731" s="13"/>
      <c r="AX2731" s="9"/>
      <c r="AY2731" s="9"/>
      <c r="AZ2731" s="9"/>
      <c r="BA2731" s="33"/>
      <c r="BB2731" s="33"/>
      <c r="BC2731" s="36"/>
      <c r="BD2731" s="12" t="s">
        <v>1772</v>
      </c>
    </row>
    <row r="2732" spans="1:56" s="12" customFormat="1" x14ac:dyDescent="0.2">
      <c r="A2732" s="9" t="str">
        <f>IF(Search!$C$5="","",IF(COUNTA(Inventory!$AP2732)=1,1,""))</f>
        <v/>
      </c>
      <c r="B2732" s="9" t="str">
        <f>IF(Search!$C$4="","",IF(ISNUMBER(SEARCH(Search!$C$4,$AR2732))=TRUE,1,""))</f>
        <v/>
      </c>
      <c r="C2732" s="9" t="str">
        <f>IF(Search!$C$6="x",IF(COUNTA($AQ2732)=1,1,"N"),IF(COUNTA($AQ2732)=1,"N",""))</f>
        <v/>
      </c>
      <c r="D2732" s="9" t="str">
        <f>IF(Search!$O$8="","",IF(ISNUMBER(SEARCH(Search!$O$8,$BD2732))=TRUE,1,""))</f>
        <v/>
      </c>
      <c r="E2732" s="9" t="str">
        <f>IF(Search!$C$7="","",IF(ISNUMBER(SEARCH(Search!$C$7,$AN2732))=TRUE,1,""))</f>
        <v/>
      </c>
      <c r="F2732" s="9" t="str">
        <f>IF(Search!$C$8="","",IF(ISNUMBER(SEARCH(Search!$C$8,$AO2732))=TRUE,1,""))</f>
        <v/>
      </c>
      <c r="G2732" s="9" t="str">
        <f>IF(Search!$F$4="","",IF(Inventory!$AJ2732&lt;Search!$F$4,"",1))</f>
        <v/>
      </c>
      <c r="H2732" s="9" t="str">
        <f>IF(Search!$F$5="","",IF(Inventory!$AJ2732&gt;Search!$F$5,"",1))</f>
        <v/>
      </c>
      <c r="I2732" s="9" t="str">
        <f>IF(Search!$F$7="","",IF(Search!$F$8="",IF(ISNUMBER(SEARCH(Search!$F$7,$AL2732))=TRUE,1,""),""))</f>
        <v/>
      </c>
      <c r="J2732" s="9" t="str">
        <f>IF($AL2732=Search!$F$8,1,"")</f>
        <v/>
      </c>
      <c r="K2732" s="9" t="str">
        <f>IF(Search!$I$4="","",IF(COUNTA($AS2732)=1,IF(Search!$I$4="N","N",1),""))</f>
        <v/>
      </c>
      <c r="L2732" s="9" t="str">
        <f>IF(Search!$I$5="","",IF($AS2732="RC",1,""))</f>
        <v/>
      </c>
      <c r="M2732" s="9" t="str">
        <f>IF(Search!$I$6="","",IF($AS2732="RCP",1,""))</f>
        <v/>
      </c>
      <c r="N2732" s="9" t="str">
        <f>IF(Search!$I$8="","",IF(COUNTA($AT2732)=1,IF(Search!$I$8="N","N",1),""))</f>
        <v/>
      </c>
      <c r="O2732" s="9" t="str">
        <f>IF(Search!$L$4="","",IF(COUNTA($AU2732)=1,IF(Search!$L$4="N","N",1),""))</f>
        <v/>
      </c>
      <c r="P2732" s="9" t="str">
        <f>IF(Search!$L$5="","",IF(ISNUMBER(SEARCH("Jersey",$AU2732))=TRUE,IF(Search!$L$5="N","N",1),""))</f>
        <v/>
      </c>
      <c r="Q2732" s="9" t="str">
        <f>IF(Search!$L$6="","",IF(ISNUMBER(SEARCH("Patch",$AU2732))=TRUE,IF(Search!$L$6="N","N",1),""))</f>
        <v/>
      </c>
      <c r="R2732" s="9" t="str">
        <f>IF(Search!$L$7="","",IF(ISNUMBER(SEARCH("Shield",$AU2732))=TRUE,IF(Search!$L$7="N","N",1),""))</f>
        <v/>
      </c>
      <c r="S2732" s="9" t="str">
        <f>IF(Search!$L$8="","",IF(ISNUMBER(SEARCH("Stick",$AU2732))=TRUE,IF(Search!$L$8="N","N",1),""))</f>
        <v/>
      </c>
      <c r="T2732" s="9" t="str">
        <f>IF(Search!$O$4="","",IF(COUNTA($AW2732)=1,IF(Search!$O$4="N","N",1),""))</f>
        <v/>
      </c>
      <c r="U2732" s="9" t="str">
        <f>IF(Search!$O$5="","",IF($AW2732="","",IF($AW2732&lt;Search!$O$5,"",1)))</f>
        <v/>
      </c>
      <c r="V2732" s="9" t="str">
        <f>IF(Search!$O$6="","",IF($AW2732="","",IF($AW2732&gt;Search!$O$6,"",1)))</f>
        <v/>
      </c>
      <c r="W2732" s="9" t="str">
        <f>IF(Search!$U$4="","",IF($AX2732="","",1))</f>
        <v/>
      </c>
      <c r="X2732" s="9" t="str">
        <f>IF(Search!$U$5="","",IF(ISNUMBER(SEARCH(Search!$U$5,$AX2732))=TRUE,IF(Search!$U$5="N","N",1),""))</f>
        <v/>
      </c>
      <c r="Y2732" s="9" t="str">
        <f>IF(Search!$U$6="","",IF($AY2732&lt;Search!$U$6,"",1))</f>
        <v/>
      </c>
      <c r="Z2732" s="9" t="str">
        <f>IF(Search!$R$4="","",IF(Inventory!$BA2732&lt;Search!$R$4,"",1))</f>
        <v/>
      </c>
      <c r="AA2732" s="9" t="str">
        <f>IF(Search!$R$5="","",IF($BA2732&gt;Search!$R$5,"",1))</f>
        <v/>
      </c>
      <c r="AB2732" s="9" t="str">
        <f>IF(Search!$R$6="","",IF($BB2732&lt;Search!$R$6,"",1))</f>
        <v/>
      </c>
      <c r="AC2732" s="9" t="str">
        <f>IF(Search!$R$7="","",IF($BB2732&lt;Search!$R$7,"",1))</f>
        <v/>
      </c>
      <c r="AD2732" s="45" t="str">
        <f>IF(COUNTIF($A2732:$AC2732,"n")&gt;0,"",IF(SUM($A2732:$AC2732)=COUNTA(Search!$C$4:$C$8,Search!$F$4:$F$8,Search!$I$4:$I$6,Search!$I$8,Search!$L$4:$L$8,Search!$O$4:$O$8,Search!$R$4:$R$7,Search!$U$4:$U$7)-COUNTIF(Search!$C$4:$U$7,"n"),1+LARGE($AD$1:AD2731,1),""))</f>
        <v/>
      </c>
      <c r="AE2732" s="45" t="str">
        <f t="shared" si="133"/>
        <v/>
      </c>
      <c r="AF2732" s="45" t="str">
        <f>IF(AD2732="","",COUNTIF($AE$1:$AE2731,$AE2732)+RANK($AE2732,$AE$2:$AE$10540,1))</f>
        <v/>
      </c>
      <c r="AG2732" s="45" t="str">
        <f t="shared" si="134"/>
        <v/>
      </c>
      <c r="AH2732" s="45" t="str">
        <f>IF($AD2732="","",COUNTIF($AG$1:$AG2731,$AG2732)+RANK($AG2732,$AG$1:$AG$10539,0))</f>
        <v/>
      </c>
      <c r="AI2732" s="10" t="str">
        <f t="shared" si="135"/>
        <v>2015-16 Upper Deck Silver Foil Board #3      /   $</v>
      </c>
      <c r="AJ2732" s="11">
        <v>2015</v>
      </c>
      <c r="AK2732" s="17">
        <v>16</v>
      </c>
      <c r="AL2732" s="12" t="s">
        <v>2622</v>
      </c>
      <c r="AM2732" s="10">
        <v>3</v>
      </c>
      <c r="AO2732" s="9"/>
      <c r="AP2732" s="9"/>
      <c r="AQ2732" s="9"/>
      <c r="AR2732" s="14"/>
      <c r="AS2732" s="9"/>
      <c r="AT2732" s="9"/>
      <c r="AU2732" s="9"/>
      <c r="AV2732" s="13"/>
      <c r="AW2732" s="13"/>
      <c r="AX2732" s="9"/>
      <c r="AY2732" s="9"/>
      <c r="AZ2732" s="9"/>
      <c r="BA2732" s="33"/>
      <c r="BB2732" s="33"/>
      <c r="BC2732" s="36"/>
      <c r="BD2732" s="12" t="s">
        <v>1772</v>
      </c>
    </row>
    <row r="2733" spans="1:56" s="12" customFormat="1" x14ac:dyDescent="0.2">
      <c r="A2733" s="9" t="str">
        <f>IF(Search!$C$5="","",IF(COUNTA(Inventory!$AP2733)=1,1,""))</f>
        <v/>
      </c>
      <c r="B2733" s="9" t="str">
        <f>IF(Search!$C$4="","",IF(ISNUMBER(SEARCH(Search!$C$4,$AR2733))=TRUE,1,""))</f>
        <v/>
      </c>
      <c r="C2733" s="9" t="str">
        <f>IF(Search!$C$6="x",IF(COUNTA($AQ2733)=1,1,"N"),IF(COUNTA($AQ2733)=1,"N",""))</f>
        <v/>
      </c>
      <c r="D2733" s="9" t="str">
        <f>IF(Search!$O$8="","",IF(ISNUMBER(SEARCH(Search!$O$8,$BD2733))=TRUE,1,""))</f>
        <v/>
      </c>
      <c r="E2733" s="9" t="str">
        <f>IF(Search!$C$7="","",IF(ISNUMBER(SEARCH(Search!$C$7,$AN2733))=TRUE,1,""))</f>
        <v/>
      </c>
      <c r="F2733" s="9" t="str">
        <f>IF(Search!$C$8="","",IF(ISNUMBER(SEARCH(Search!$C$8,$AO2733))=TRUE,1,""))</f>
        <v/>
      </c>
      <c r="G2733" s="9" t="str">
        <f>IF(Search!$F$4="","",IF(Inventory!$AJ2733&lt;Search!$F$4,"",1))</f>
        <v/>
      </c>
      <c r="H2733" s="9" t="str">
        <f>IF(Search!$F$5="","",IF(Inventory!$AJ2733&gt;Search!$F$5,"",1))</f>
        <v/>
      </c>
      <c r="I2733" s="9" t="str">
        <f>IF(Search!$F$7="","",IF(Search!$F$8="",IF(ISNUMBER(SEARCH(Search!$F$7,$AL2733))=TRUE,1,""),""))</f>
        <v/>
      </c>
      <c r="J2733" s="9" t="str">
        <f>IF($AL2733=Search!$F$8,1,"")</f>
        <v/>
      </c>
      <c r="K2733" s="9" t="str">
        <f>IF(Search!$I$4="","",IF(COUNTA($AS2733)=1,IF(Search!$I$4="N","N",1),""))</f>
        <v/>
      </c>
      <c r="L2733" s="9" t="str">
        <f>IF(Search!$I$5="","",IF($AS2733="RC",1,""))</f>
        <v/>
      </c>
      <c r="M2733" s="9" t="str">
        <f>IF(Search!$I$6="","",IF($AS2733="RCP",1,""))</f>
        <v/>
      </c>
      <c r="N2733" s="9" t="str">
        <f>IF(Search!$I$8="","",IF(COUNTA($AT2733)=1,IF(Search!$I$8="N","N",1),""))</f>
        <v/>
      </c>
      <c r="O2733" s="9" t="str">
        <f>IF(Search!$L$4="","",IF(COUNTA($AU2733)=1,IF(Search!$L$4="N","N",1),""))</f>
        <v/>
      </c>
      <c r="P2733" s="9" t="str">
        <f>IF(Search!$L$5="","",IF(ISNUMBER(SEARCH("Jersey",$AU2733))=TRUE,IF(Search!$L$5="N","N",1),""))</f>
        <v/>
      </c>
      <c r="Q2733" s="9" t="str">
        <f>IF(Search!$L$6="","",IF(ISNUMBER(SEARCH("Patch",$AU2733))=TRUE,IF(Search!$L$6="N","N",1),""))</f>
        <v/>
      </c>
      <c r="R2733" s="9" t="str">
        <f>IF(Search!$L$7="","",IF(ISNUMBER(SEARCH("Shield",$AU2733))=TRUE,IF(Search!$L$7="N","N",1),""))</f>
        <v/>
      </c>
      <c r="S2733" s="9" t="str">
        <f>IF(Search!$L$8="","",IF(ISNUMBER(SEARCH("Stick",$AU2733))=TRUE,IF(Search!$L$8="N","N",1),""))</f>
        <v/>
      </c>
      <c r="T2733" s="9" t="str">
        <f>IF(Search!$O$4="","",IF(COUNTA($AW2733)=1,IF(Search!$O$4="N","N",1),""))</f>
        <v/>
      </c>
      <c r="U2733" s="9" t="str">
        <f>IF(Search!$O$5="","",IF($AW2733="","",IF($AW2733&lt;Search!$O$5,"",1)))</f>
        <v/>
      </c>
      <c r="V2733" s="9" t="str">
        <f>IF(Search!$O$6="","",IF($AW2733="","",IF($AW2733&gt;Search!$O$6,"",1)))</f>
        <v/>
      </c>
      <c r="W2733" s="9" t="str">
        <f>IF(Search!$U$4="","",IF($AX2733="","",1))</f>
        <v/>
      </c>
      <c r="X2733" s="9" t="str">
        <f>IF(Search!$U$5="","",IF(ISNUMBER(SEARCH(Search!$U$5,$AX2733))=TRUE,IF(Search!$U$5="N","N",1),""))</f>
        <v/>
      </c>
      <c r="Y2733" s="9" t="str">
        <f>IF(Search!$U$6="","",IF($AY2733&lt;Search!$U$6,"",1))</f>
        <v/>
      </c>
      <c r="Z2733" s="9" t="str">
        <f>IF(Search!$R$4="","",IF(Inventory!$BA2733&lt;Search!$R$4,"",1))</f>
        <v/>
      </c>
      <c r="AA2733" s="9" t="str">
        <f>IF(Search!$R$5="","",IF($BA2733&gt;Search!$R$5,"",1))</f>
        <v/>
      </c>
      <c r="AB2733" s="9" t="str">
        <f>IF(Search!$R$6="","",IF($BB2733&lt;Search!$R$6,"",1))</f>
        <v/>
      </c>
      <c r="AC2733" s="9" t="str">
        <f>IF(Search!$R$7="","",IF($BB2733&lt;Search!$R$7,"",1))</f>
        <v/>
      </c>
      <c r="AD2733" s="45" t="str">
        <f>IF(COUNTIF($A2733:$AC2733,"n")&gt;0,"",IF(SUM($A2733:$AC2733)=COUNTA(Search!$C$4:$C$8,Search!$F$4:$F$8,Search!$I$4:$I$6,Search!$I$8,Search!$L$4:$L$8,Search!$O$4:$O$8,Search!$R$4:$R$7,Search!$U$4:$U$7)-COUNTIF(Search!$C$4:$U$7,"n"),1+LARGE($AD$1:AD2732,1),""))</f>
        <v/>
      </c>
      <c r="AE2733" s="45" t="str">
        <f t="shared" si="133"/>
        <v/>
      </c>
      <c r="AF2733" s="45" t="str">
        <f>IF(AD2733="","",COUNTIF($AE$1:$AE2732,$AE2733)+RANK($AE2733,$AE$2:$AE$10540,1))</f>
        <v/>
      </c>
      <c r="AG2733" s="45" t="str">
        <f t="shared" si="134"/>
        <v/>
      </c>
      <c r="AH2733" s="45" t="str">
        <f>IF($AD2733="","",COUNTIF($AG$1:$AG2732,$AG2733)+RANK($AG2733,$AG$1:$AG$10539,0))</f>
        <v/>
      </c>
      <c r="AI2733" s="10" t="str">
        <f t="shared" si="135"/>
        <v>2015-16 Upper Deck Silver Foil Board #4      /   $</v>
      </c>
      <c r="AJ2733" s="11">
        <v>2015</v>
      </c>
      <c r="AK2733" s="17">
        <v>16</v>
      </c>
      <c r="AL2733" s="12" t="s">
        <v>2622</v>
      </c>
      <c r="AM2733" s="10">
        <v>4</v>
      </c>
      <c r="AO2733" s="9"/>
      <c r="AP2733" s="9"/>
      <c r="AQ2733" s="9"/>
      <c r="AR2733" s="14"/>
      <c r="AS2733" s="9"/>
      <c r="AT2733" s="9"/>
      <c r="AU2733" s="9"/>
      <c r="AV2733" s="13"/>
      <c r="AW2733" s="13"/>
      <c r="AX2733" s="9"/>
      <c r="AY2733" s="9"/>
      <c r="AZ2733" s="9"/>
      <c r="BA2733" s="33"/>
      <c r="BB2733" s="33"/>
      <c r="BC2733" s="36"/>
      <c r="BD2733" s="12" t="s">
        <v>1772</v>
      </c>
    </row>
    <row r="2734" spans="1:56" s="12" customFormat="1" x14ac:dyDescent="0.2">
      <c r="A2734" s="9" t="str">
        <f>IF(Search!$C$5="","",IF(COUNTA(Inventory!$AP2734)=1,1,""))</f>
        <v/>
      </c>
      <c r="B2734" s="9" t="str">
        <f>IF(Search!$C$4="","",IF(ISNUMBER(SEARCH(Search!$C$4,$AR2734))=TRUE,1,""))</f>
        <v/>
      </c>
      <c r="C2734" s="9" t="str">
        <f>IF(Search!$C$6="x",IF(COUNTA($AQ2734)=1,1,"N"),IF(COUNTA($AQ2734)=1,"N",""))</f>
        <v/>
      </c>
      <c r="D2734" s="9" t="str">
        <f>IF(Search!$O$8="","",IF(ISNUMBER(SEARCH(Search!$O$8,$BD2734))=TRUE,1,""))</f>
        <v/>
      </c>
      <c r="E2734" s="9" t="str">
        <f>IF(Search!$C$7="","",IF(ISNUMBER(SEARCH(Search!$C$7,$AN2734))=TRUE,1,""))</f>
        <v/>
      </c>
      <c r="F2734" s="9" t="str">
        <f>IF(Search!$C$8="","",IF(ISNUMBER(SEARCH(Search!$C$8,$AO2734))=TRUE,1,""))</f>
        <v/>
      </c>
      <c r="G2734" s="9" t="str">
        <f>IF(Search!$F$4="","",IF(Inventory!$AJ2734&lt;Search!$F$4,"",1))</f>
        <v/>
      </c>
      <c r="H2734" s="9" t="str">
        <f>IF(Search!$F$5="","",IF(Inventory!$AJ2734&gt;Search!$F$5,"",1))</f>
        <v/>
      </c>
      <c r="I2734" s="9" t="str">
        <f>IF(Search!$F$7="","",IF(Search!$F$8="",IF(ISNUMBER(SEARCH(Search!$F$7,$AL2734))=TRUE,1,""),""))</f>
        <v/>
      </c>
      <c r="J2734" s="9" t="str">
        <f>IF($AL2734=Search!$F$8,1,"")</f>
        <v/>
      </c>
      <c r="K2734" s="9" t="str">
        <f>IF(Search!$I$4="","",IF(COUNTA($AS2734)=1,IF(Search!$I$4="N","N",1),""))</f>
        <v/>
      </c>
      <c r="L2734" s="9" t="str">
        <f>IF(Search!$I$5="","",IF($AS2734="RC",1,""))</f>
        <v/>
      </c>
      <c r="M2734" s="9" t="str">
        <f>IF(Search!$I$6="","",IF($AS2734="RCP",1,""))</f>
        <v/>
      </c>
      <c r="N2734" s="9" t="str">
        <f>IF(Search!$I$8="","",IF(COUNTA($AT2734)=1,IF(Search!$I$8="N","N",1),""))</f>
        <v/>
      </c>
      <c r="O2734" s="9" t="str">
        <f>IF(Search!$L$4="","",IF(COUNTA($AU2734)=1,IF(Search!$L$4="N","N",1),""))</f>
        <v/>
      </c>
      <c r="P2734" s="9" t="str">
        <f>IF(Search!$L$5="","",IF(ISNUMBER(SEARCH("Jersey",$AU2734))=TRUE,IF(Search!$L$5="N","N",1),""))</f>
        <v/>
      </c>
      <c r="Q2734" s="9" t="str">
        <f>IF(Search!$L$6="","",IF(ISNUMBER(SEARCH("Patch",$AU2734))=TRUE,IF(Search!$L$6="N","N",1),""))</f>
        <v/>
      </c>
      <c r="R2734" s="9" t="str">
        <f>IF(Search!$L$7="","",IF(ISNUMBER(SEARCH("Shield",$AU2734))=TRUE,IF(Search!$L$7="N","N",1),""))</f>
        <v/>
      </c>
      <c r="S2734" s="9" t="str">
        <f>IF(Search!$L$8="","",IF(ISNUMBER(SEARCH("Stick",$AU2734))=TRUE,IF(Search!$L$8="N","N",1),""))</f>
        <v/>
      </c>
      <c r="T2734" s="9" t="str">
        <f>IF(Search!$O$4="","",IF(COUNTA($AW2734)=1,IF(Search!$O$4="N","N",1),""))</f>
        <v/>
      </c>
      <c r="U2734" s="9" t="str">
        <f>IF(Search!$O$5="","",IF($AW2734="","",IF($AW2734&lt;Search!$O$5,"",1)))</f>
        <v/>
      </c>
      <c r="V2734" s="9" t="str">
        <f>IF(Search!$O$6="","",IF($AW2734="","",IF($AW2734&gt;Search!$O$6,"",1)))</f>
        <v/>
      </c>
      <c r="W2734" s="9" t="str">
        <f>IF(Search!$U$4="","",IF($AX2734="","",1))</f>
        <v/>
      </c>
      <c r="X2734" s="9" t="str">
        <f>IF(Search!$U$5="","",IF(ISNUMBER(SEARCH(Search!$U$5,$AX2734))=TRUE,IF(Search!$U$5="N","N",1),""))</f>
        <v/>
      </c>
      <c r="Y2734" s="9" t="str">
        <f>IF(Search!$U$6="","",IF($AY2734&lt;Search!$U$6,"",1))</f>
        <v/>
      </c>
      <c r="Z2734" s="9" t="str">
        <f>IF(Search!$R$4="","",IF(Inventory!$BA2734&lt;Search!$R$4,"",1))</f>
        <v/>
      </c>
      <c r="AA2734" s="9" t="str">
        <f>IF(Search!$R$5="","",IF($BA2734&gt;Search!$R$5,"",1))</f>
        <v/>
      </c>
      <c r="AB2734" s="9" t="str">
        <f>IF(Search!$R$6="","",IF($BB2734&lt;Search!$R$6,"",1))</f>
        <v/>
      </c>
      <c r="AC2734" s="9" t="str">
        <f>IF(Search!$R$7="","",IF($BB2734&lt;Search!$R$7,"",1))</f>
        <v/>
      </c>
      <c r="AD2734" s="45" t="str">
        <f>IF(COUNTIF($A2734:$AC2734,"n")&gt;0,"",IF(SUM($A2734:$AC2734)=COUNTA(Search!$C$4:$C$8,Search!$F$4:$F$8,Search!$I$4:$I$6,Search!$I$8,Search!$L$4:$L$8,Search!$O$4:$O$8,Search!$R$4:$R$7,Search!$U$4:$U$7)-COUNTIF(Search!$C$4:$U$7,"n"),1+LARGE($AD$1:AD2733,1),""))</f>
        <v/>
      </c>
      <c r="AE2734" s="45" t="str">
        <f t="shared" si="133"/>
        <v/>
      </c>
      <c r="AF2734" s="45" t="str">
        <f>IF(AD2734="","",COUNTIF($AE$1:$AE2733,$AE2734)+RANK($AE2734,$AE$2:$AE$10540,1))</f>
        <v/>
      </c>
      <c r="AG2734" s="45" t="str">
        <f t="shared" si="134"/>
        <v/>
      </c>
      <c r="AH2734" s="45" t="str">
        <f>IF($AD2734="","",COUNTIF($AG$1:$AG2733,$AG2734)+RANK($AG2734,$AG$1:$AG$10539,0))</f>
        <v/>
      </c>
      <c r="AI2734" s="10" t="str">
        <f t="shared" si="135"/>
        <v>2015-16 Upper Deck Silver Foil Board #5      /   $</v>
      </c>
      <c r="AJ2734" s="11">
        <v>2015</v>
      </c>
      <c r="AK2734" s="17">
        <v>16</v>
      </c>
      <c r="AL2734" s="12" t="s">
        <v>2622</v>
      </c>
      <c r="AM2734" s="10">
        <v>5</v>
      </c>
      <c r="AO2734" s="9"/>
      <c r="AP2734" s="9"/>
      <c r="AQ2734" s="9"/>
      <c r="AR2734" s="14"/>
      <c r="AS2734" s="9"/>
      <c r="AT2734" s="9"/>
      <c r="AU2734" s="9"/>
      <c r="AV2734" s="13"/>
      <c r="AW2734" s="13"/>
      <c r="AX2734" s="9"/>
      <c r="AY2734" s="9"/>
      <c r="AZ2734" s="9"/>
      <c r="BA2734" s="33"/>
      <c r="BB2734" s="33"/>
      <c r="BC2734" s="36"/>
      <c r="BD2734" s="12" t="s">
        <v>1772</v>
      </c>
    </row>
    <row r="2735" spans="1:56" s="12" customFormat="1" x14ac:dyDescent="0.2">
      <c r="A2735" s="9" t="str">
        <f>IF(Search!$C$5="","",IF(COUNTA(Inventory!$AP2735)=1,1,""))</f>
        <v/>
      </c>
      <c r="B2735" s="9" t="str">
        <f>IF(Search!$C$4="","",IF(ISNUMBER(SEARCH(Search!$C$4,$AR2735))=TRUE,1,""))</f>
        <v/>
      </c>
      <c r="C2735" s="9" t="str">
        <f>IF(Search!$C$6="x",IF(COUNTA($AQ2735)=1,1,"N"),IF(COUNTA($AQ2735)=1,"N",""))</f>
        <v/>
      </c>
      <c r="D2735" s="9" t="str">
        <f>IF(Search!$O$8="","",IF(ISNUMBER(SEARCH(Search!$O$8,$BD2735))=TRUE,1,""))</f>
        <v/>
      </c>
      <c r="E2735" s="9" t="str">
        <f>IF(Search!$C$7="","",IF(ISNUMBER(SEARCH(Search!$C$7,$AN2735))=TRUE,1,""))</f>
        <v/>
      </c>
      <c r="F2735" s="9" t="str">
        <f>IF(Search!$C$8="","",IF(ISNUMBER(SEARCH(Search!$C$8,$AO2735))=TRUE,1,""))</f>
        <v/>
      </c>
      <c r="G2735" s="9" t="str">
        <f>IF(Search!$F$4="","",IF(Inventory!$AJ2735&lt;Search!$F$4,"",1))</f>
        <v/>
      </c>
      <c r="H2735" s="9" t="str">
        <f>IF(Search!$F$5="","",IF(Inventory!$AJ2735&gt;Search!$F$5,"",1))</f>
        <v/>
      </c>
      <c r="I2735" s="9" t="str">
        <f>IF(Search!$F$7="","",IF(Search!$F$8="",IF(ISNUMBER(SEARCH(Search!$F$7,$AL2735))=TRUE,1,""),""))</f>
        <v/>
      </c>
      <c r="J2735" s="9" t="str">
        <f>IF($AL2735=Search!$F$8,1,"")</f>
        <v/>
      </c>
      <c r="K2735" s="9" t="str">
        <f>IF(Search!$I$4="","",IF(COUNTA($AS2735)=1,IF(Search!$I$4="N","N",1),""))</f>
        <v/>
      </c>
      <c r="L2735" s="9" t="str">
        <f>IF(Search!$I$5="","",IF($AS2735="RC",1,""))</f>
        <v/>
      </c>
      <c r="M2735" s="9" t="str">
        <f>IF(Search!$I$6="","",IF($AS2735="RCP",1,""))</f>
        <v/>
      </c>
      <c r="N2735" s="9" t="str">
        <f>IF(Search!$I$8="","",IF(COUNTA($AT2735)=1,IF(Search!$I$8="N","N",1),""))</f>
        <v/>
      </c>
      <c r="O2735" s="9" t="str">
        <f>IF(Search!$L$4="","",IF(COUNTA($AU2735)=1,IF(Search!$L$4="N","N",1),""))</f>
        <v/>
      </c>
      <c r="P2735" s="9" t="str">
        <f>IF(Search!$L$5="","",IF(ISNUMBER(SEARCH("Jersey",$AU2735))=TRUE,IF(Search!$L$5="N","N",1),""))</f>
        <v/>
      </c>
      <c r="Q2735" s="9" t="str">
        <f>IF(Search!$L$6="","",IF(ISNUMBER(SEARCH("Patch",$AU2735))=TRUE,IF(Search!$L$6="N","N",1),""))</f>
        <v/>
      </c>
      <c r="R2735" s="9" t="str">
        <f>IF(Search!$L$7="","",IF(ISNUMBER(SEARCH("Shield",$AU2735))=TRUE,IF(Search!$L$7="N","N",1),""))</f>
        <v/>
      </c>
      <c r="S2735" s="9" t="str">
        <f>IF(Search!$L$8="","",IF(ISNUMBER(SEARCH("Stick",$AU2735))=TRUE,IF(Search!$L$8="N","N",1),""))</f>
        <v/>
      </c>
      <c r="T2735" s="9" t="str">
        <f>IF(Search!$O$4="","",IF(COUNTA($AW2735)=1,IF(Search!$O$4="N","N",1),""))</f>
        <v/>
      </c>
      <c r="U2735" s="9" t="str">
        <f>IF(Search!$O$5="","",IF($AW2735="","",IF($AW2735&lt;Search!$O$5,"",1)))</f>
        <v/>
      </c>
      <c r="V2735" s="9" t="str">
        <f>IF(Search!$O$6="","",IF($AW2735="","",IF($AW2735&gt;Search!$O$6,"",1)))</f>
        <v/>
      </c>
      <c r="W2735" s="9" t="str">
        <f>IF(Search!$U$4="","",IF($AX2735="","",1))</f>
        <v/>
      </c>
      <c r="X2735" s="9" t="str">
        <f>IF(Search!$U$5="","",IF(ISNUMBER(SEARCH(Search!$U$5,$AX2735))=TRUE,IF(Search!$U$5="N","N",1),""))</f>
        <v/>
      </c>
      <c r="Y2735" s="9" t="str">
        <f>IF(Search!$U$6="","",IF($AY2735&lt;Search!$U$6,"",1))</f>
        <v/>
      </c>
      <c r="Z2735" s="9" t="str">
        <f>IF(Search!$R$4="","",IF(Inventory!$BA2735&lt;Search!$R$4,"",1))</f>
        <v/>
      </c>
      <c r="AA2735" s="9" t="str">
        <f>IF(Search!$R$5="","",IF($BA2735&gt;Search!$R$5,"",1))</f>
        <v/>
      </c>
      <c r="AB2735" s="9" t="str">
        <f>IF(Search!$R$6="","",IF($BB2735&lt;Search!$R$6,"",1))</f>
        <v/>
      </c>
      <c r="AC2735" s="9" t="str">
        <f>IF(Search!$R$7="","",IF($BB2735&lt;Search!$R$7,"",1))</f>
        <v/>
      </c>
      <c r="AD2735" s="45" t="str">
        <f>IF(COUNTIF($A2735:$AC2735,"n")&gt;0,"",IF(SUM($A2735:$AC2735)=COUNTA(Search!$C$4:$C$8,Search!$F$4:$F$8,Search!$I$4:$I$6,Search!$I$8,Search!$L$4:$L$8,Search!$O$4:$O$8,Search!$R$4:$R$7,Search!$U$4:$U$7)-COUNTIF(Search!$C$4:$U$7,"n"),1+LARGE($AD$1:AD2734,1),""))</f>
        <v/>
      </c>
      <c r="AE2735" s="45" t="str">
        <f t="shared" si="133"/>
        <v/>
      </c>
      <c r="AF2735" s="45" t="str">
        <f>IF(AD2735="","",COUNTIF($AE$1:$AE2734,$AE2735)+RANK($AE2735,$AE$2:$AE$10540,1))</f>
        <v/>
      </c>
      <c r="AG2735" s="45" t="str">
        <f t="shared" si="134"/>
        <v/>
      </c>
      <c r="AH2735" s="45" t="str">
        <f>IF($AD2735="","",COUNTIF($AG$1:$AG2734,$AG2735)+RANK($AG2735,$AG$1:$AG$10539,0))</f>
        <v/>
      </c>
      <c r="AI2735" s="10" t="str">
        <f t="shared" si="135"/>
        <v>2015-16 Upper Deck Silver Foil Board #6      /   $</v>
      </c>
      <c r="AJ2735" s="11">
        <v>2015</v>
      </c>
      <c r="AK2735" s="17">
        <v>16</v>
      </c>
      <c r="AL2735" s="12" t="s">
        <v>2622</v>
      </c>
      <c r="AM2735" s="10">
        <v>6</v>
      </c>
      <c r="AO2735" s="9"/>
      <c r="AP2735" s="9"/>
      <c r="AQ2735" s="9"/>
      <c r="AR2735" s="14"/>
      <c r="AS2735" s="9"/>
      <c r="AT2735" s="9"/>
      <c r="AU2735" s="9"/>
      <c r="AV2735" s="13"/>
      <c r="AW2735" s="13"/>
      <c r="AX2735" s="9"/>
      <c r="AY2735" s="9"/>
      <c r="AZ2735" s="9"/>
      <c r="BA2735" s="33"/>
      <c r="BB2735" s="33"/>
      <c r="BC2735" s="36"/>
      <c r="BD2735" s="12" t="s">
        <v>1772</v>
      </c>
    </row>
    <row r="2736" spans="1:56" s="12" customFormat="1" x14ac:dyDescent="0.2">
      <c r="A2736" s="9" t="str">
        <f>IF(Search!$C$5="","",IF(COUNTA(Inventory!$AP2736)=1,1,""))</f>
        <v/>
      </c>
      <c r="B2736" s="9" t="str">
        <f>IF(Search!$C$4="","",IF(ISNUMBER(SEARCH(Search!$C$4,$AR2736))=TRUE,1,""))</f>
        <v/>
      </c>
      <c r="C2736" s="9" t="str">
        <f>IF(Search!$C$6="x",IF(COUNTA($AQ2736)=1,1,"N"),IF(COUNTA($AQ2736)=1,"N",""))</f>
        <v/>
      </c>
      <c r="D2736" s="9" t="str">
        <f>IF(Search!$O$8="","",IF(ISNUMBER(SEARCH(Search!$O$8,$BD2736))=TRUE,1,""))</f>
        <v/>
      </c>
      <c r="E2736" s="9" t="str">
        <f>IF(Search!$C$7="","",IF(ISNUMBER(SEARCH(Search!$C$7,$AN2736))=TRUE,1,""))</f>
        <v/>
      </c>
      <c r="F2736" s="9" t="str">
        <f>IF(Search!$C$8="","",IF(ISNUMBER(SEARCH(Search!$C$8,$AO2736))=TRUE,1,""))</f>
        <v/>
      </c>
      <c r="G2736" s="9" t="str">
        <f>IF(Search!$F$4="","",IF(Inventory!$AJ2736&lt;Search!$F$4,"",1))</f>
        <v/>
      </c>
      <c r="H2736" s="9" t="str">
        <f>IF(Search!$F$5="","",IF(Inventory!$AJ2736&gt;Search!$F$5,"",1))</f>
        <v/>
      </c>
      <c r="I2736" s="9" t="str">
        <f>IF(Search!$F$7="","",IF(Search!$F$8="",IF(ISNUMBER(SEARCH(Search!$F$7,$AL2736))=TRUE,1,""),""))</f>
        <v/>
      </c>
      <c r="J2736" s="9" t="str">
        <f>IF($AL2736=Search!$F$8,1,"")</f>
        <v/>
      </c>
      <c r="K2736" s="9" t="str">
        <f>IF(Search!$I$4="","",IF(COUNTA($AS2736)=1,IF(Search!$I$4="N","N",1),""))</f>
        <v/>
      </c>
      <c r="L2736" s="9" t="str">
        <f>IF(Search!$I$5="","",IF($AS2736="RC",1,""))</f>
        <v/>
      </c>
      <c r="M2736" s="9" t="str">
        <f>IF(Search!$I$6="","",IF($AS2736="RCP",1,""))</f>
        <v/>
      </c>
      <c r="N2736" s="9" t="str">
        <f>IF(Search!$I$8="","",IF(COUNTA($AT2736)=1,IF(Search!$I$8="N","N",1),""))</f>
        <v/>
      </c>
      <c r="O2736" s="9" t="str">
        <f>IF(Search!$L$4="","",IF(COUNTA($AU2736)=1,IF(Search!$L$4="N","N",1),""))</f>
        <v/>
      </c>
      <c r="P2736" s="9" t="str">
        <f>IF(Search!$L$5="","",IF(ISNUMBER(SEARCH("Jersey",$AU2736))=TRUE,IF(Search!$L$5="N","N",1),""))</f>
        <v/>
      </c>
      <c r="Q2736" s="9" t="str">
        <f>IF(Search!$L$6="","",IF(ISNUMBER(SEARCH("Patch",$AU2736))=TRUE,IF(Search!$L$6="N","N",1),""))</f>
        <v/>
      </c>
      <c r="R2736" s="9" t="str">
        <f>IF(Search!$L$7="","",IF(ISNUMBER(SEARCH("Shield",$AU2736))=TRUE,IF(Search!$L$7="N","N",1),""))</f>
        <v/>
      </c>
      <c r="S2736" s="9" t="str">
        <f>IF(Search!$L$8="","",IF(ISNUMBER(SEARCH("Stick",$AU2736))=TRUE,IF(Search!$L$8="N","N",1),""))</f>
        <v/>
      </c>
      <c r="T2736" s="9" t="str">
        <f>IF(Search!$O$4="","",IF(COUNTA($AW2736)=1,IF(Search!$O$4="N","N",1),""))</f>
        <v/>
      </c>
      <c r="U2736" s="9" t="str">
        <f>IF(Search!$O$5="","",IF($AW2736="","",IF($AW2736&lt;Search!$O$5,"",1)))</f>
        <v/>
      </c>
      <c r="V2736" s="9" t="str">
        <f>IF(Search!$O$6="","",IF($AW2736="","",IF($AW2736&gt;Search!$O$6,"",1)))</f>
        <v/>
      </c>
      <c r="W2736" s="9" t="str">
        <f>IF(Search!$U$4="","",IF($AX2736="","",1))</f>
        <v/>
      </c>
      <c r="X2736" s="9" t="str">
        <f>IF(Search!$U$5="","",IF(ISNUMBER(SEARCH(Search!$U$5,$AX2736))=TRUE,IF(Search!$U$5="N","N",1),""))</f>
        <v/>
      </c>
      <c r="Y2736" s="9" t="str">
        <f>IF(Search!$U$6="","",IF($AY2736&lt;Search!$U$6,"",1))</f>
        <v/>
      </c>
      <c r="Z2736" s="9" t="str">
        <f>IF(Search!$R$4="","",IF(Inventory!$BA2736&lt;Search!$R$4,"",1))</f>
        <v/>
      </c>
      <c r="AA2736" s="9" t="str">
        <f>IF(Search!$R$5="","",IF($BA2736&gt;Search!$R$5,"",1))</f>
        <v/>
      </c>
      <c r="AB2736" s="9" t="str">
        <f>IF(Search!$R$6="","",IF($BB2736&lt;Search!$R$6,"",1))</f>
        <v/>
      </c>
      <c r="AC2736" s="9" t="str">
        <f>IF(Search!$R$7="","",IF($BB2736&lt;Search!$R$7,"",1))</f>
        <v/>
      </c>
      <c r="AD2736" s="45" t="str">
        <f>IF(COUNTIF($A2736:$AC2736,"n")&gt;0,"",IF(SUM($A2736:$AC2736)=COUNTA(Search!$C$4:$C$8,Search!$F$4:$F$8,Search!$I$4:$I$6,Search!$I$8,Search!$L$4:$L$8,Search!$O$4:$O$8,Search!$R$4:$R$7,Search!$U$4:$U$7)-COUNTIF(Search!$C$4:$U$7,"n"),1+LARGE($AD$1:AD2735,1),""))</f>
        <v/>
      </c>
      <c r="AE2736" s="45" t="str">
        <f t="shared" si="133"/>
        <v/>
      </c>
      <c r="AF2736" s="45" t="str">
        <f>IF(AD2736="","",COUNTIF($AE$1:$AE2735,$AE2736)+RANK($AE2736,$AE$2:$AE$10540,1))</f>
        <v/>
      </c>
      <c r="AG2736" s="45" t="str">
        <f t="shared" si="134"/>
        <v/>
      </c>
      <c r="AH2736" s="45" t="str">
        <f>IF($AD2736="","",COUNTIF($AG$1:$AG2735,$AG2736)+RANK($AG2736,$AG$1:$AG$10539,0))</f>
        <v/>
      </c>
      <c r="AI2736" s="10" t="str">
        <f t="shared" si="135"/>
        <v>2015-16 Upper Deck Silver Foil Board #7      /   $</v>
      </c>
      <c r="AJ2736" s="11">
        <v>2015</v>
      </c>
      <c r="AK2736" s="17">
        <v>16</v>
      </c>
      <c r="AL2736" s="12" t="s">
        <v>2622</v>
      </c>
      <c r="AM2736" s="10">
        <v>7</v>
      </c>
      <c r="AO2736" s="9"/>
      <c r="AP2736" s="9"/>
      <c r="AQ2736" s="9"/>
      <c r="AR2736" s="14"/>
      <c r="AS2736" s="9"/>
      <c r="AT2736" s="9"/>
      <c r="AU2736" s="9"/>
      <c r="AV2736" s="13"/>
      <c r="AW2736" s="13"/>
      <c r="AX2736" s="9"/>
      <c r="AY2736" s="9"/>
      <c r="AZ2736" s="9"/>
      <c r="BA2736" s="33"/>
      <c r="BB2736" s="33"/>
      <c r="BC2736" s="36"/>
      <c r="BD2736" s="12" t="s">
        <v>1772</v>
      </c>
    </row>
    <row r="2737" spans="1:56" s="12" customFormat="1" x14ac:dyDescent="0.2">
      <c r="A2737" s="9" t="str">
        <f>IF(Search!$C$5="","",IF(COUNTA(Inventory!$AP2737)=1,1,""))</f>
        <v/>
      </c>
      <c r="B2737" s="9" t="str">
        <f>IF(Search!$C$4="","",IF(ISNUMBER(SEARCH(Search!$C$4,$AR2737))=TRUE,1,""))</f>
        <v/>
      </c>
      <c r="C2737" s="9" t="str">
        <f>IF(Search!$C$6="x",IF(COUNTA($AQ2737)=1,1,"N"),IF(COUNTA($AQ2737)=1,"N",""))</f>
        <v/>
      </c>
      <c r="D2737" s="9" t="str">
        <f>IF(Search!$O$8="","",IF(ISNUMBER(SEARCH(Search!$O$8,$BD2737))=TRUE,1,""))</f>
        <v/>
      </c>
      <c r="E2737" s="9" t="str">
        <f>IF(Search!$C$7="","",IF(ISNUMBER(SEARCH(Search!$C$7,$AN2737))=TRUE,1,""))</f>
        <v/>
      </c>
      <c r="F2737" s="9" t="str">
        <f>IF(Search!$C$8="","",IF(ISNUMBER(SEARCH(Search!$C$8,$AO2737))=TRUE,1,""))</f>
        <v/>
      </c>
      <c r="G2737" s="9" t="str">
        <f>IF(Search!$F$4="","",IF(Inventory!$AJ2737&lt;Search!$F$4,"",1))</f>
        <v/>
      </c>
      <c r="H2737" s="9" t="str">
        <f>IF(Search!$F$5="","",IF(Inventory!$AJ2737&gt;Search!$F$5,"",1))</f>
        <v/>
      </c>
      <c r="I2737" s="9" t="str">
        <f>IF(Search!$F$7="","",IF(Search!$F$8="",IF(ISNUMBER(SEARCH(Search!$F$7,$AL2737))=TRUE,1,""),""))</f>
        <v/>
      </c>
      <c r="J2737" s="9" t="str">
        <f>IF($AL2737=Search!$F$8,1,"")</f>
        <v/>
      </c>
      <c r="K2737" s="9" t="str">
        <f>IF(Search!$I$4="","",IF(COUNTA($AS2737)=1,IF(Search!$I$4="N","N",1),""))</f>
        <v/>
      </c>
      <c r="L2737" s="9" t="str">
        <f>IF(Search!$I$5="","",IF($AS2737="RC",1,""))</f>
        <v/>
      </c>
      <c r="M2737" s="9" t="str">
        <f>IF(Search!$I$6="","",IF($AS2737="RCP",1,""))</f>
        <v/>
      </c>
      <c r="N2737" s="9" t="str">
        <f>IF(Search!$I$8="","",IF(COUNTA($AT2737)=1,IF(Search!$I$8="N","N",1),""))</f>
        <v/>
      </c>
      <c r="O2737" s="9" t="str">
        <f>IF(Search!$L$4="","",IF(COUNTA($AU2737)=1,IF(Search!$L$4="N","N",1),""))</f>
        <v/>
      </c>
      <c r="P2737" s="9" t="str">
        <f>IF(Search!$L$5="","",IF(ISNUMBER(SEARCH("Jersey",$AU2737))=TRUE,IF(Search!$L$5="N","N",1),""))</f>
        <v/>
      </c>
      <c r="Q2737" s="9" t="str">
        <f>IF(Search!$L$6="","",IF(ISNUMBER(SEARCH("Patch",$AU2737))=TRUE,IF(Search!$L$6="N","N",1),""))</f>
        <v/>
      </c>
      <c r="R2737" s="9" t="str">
        <f>IF(Search!$L$7="","",IF(ISNUMBER(SEARCH("Shield",$AU2737))=TRUE,IF(Search!$L$7="N","N",1),""))</f>
        <v/>
      </c>
      <c r="S2737" s="9" t="str">
        <f>IF(Search!$L$8="","",IF(ISNUMBER(SEARCH("Stick",$AU2737))=TRUE,IF(Search!$L$8="N","N",1),""))</f>
        <v/>
      </c>
      <c r="T2737" s="9" t="str">
        <f>IF(Search!$O$4="","",IF(COUNTA($AW2737)=1,IF(Search!$O$4="N","N",1),""))</f>
        <v/>
      </c>
      <c r="U2737" s="9" t="str">
        <f>IF(Search!$O$5="","",IF($AW2737="","",IF($AW2737&lt;Search!$O$5,"",1)))</f>
        <v/>
      </c>
      <c r="V2737" s="9" t="str">
        <f>IF(Search!$O$6="","",IF($AW2737="","",IF($AW2737&gt;Search!$O$6,"",1)))</f>
        <v/>
      </c>
      <c r="W2737" s="9" t="str">
        <f>IF(Search!$U$4="","",IF($AX2737="","",1))</f>
        <v/>
      </c>
      <c r="X2737" s="9" t="str">
        <f>IF(Search!$U$5="","",IF(ISNUMBER(SEARCH(Search!$U$5,$AX2737))=TRUE,IF(Search!$U$5="N","N",1),""))</f>
        <v/>
      </c>
      <c r="Y2737" s="9" t="str">
        <f>IF(Search!$U$6="","",IF($AY2737&lt;Search!$U$6,"",1))</f>
        <v/>
      </c>
      <c r="Z2737" s="9" t="str">
        <f>IF(Search!$R$4="","",IF(Inventory!$BA2737&lt;Search!$R$4,"",1))</f>
        <v/>
      </c>
      <c r="AA2737" s="9" t="str">
        <f>IF(Search!$R$5="","",IF($BA2737&gt;Search!$R$5,"",1))</f>
        <v/>
      </c>
      <c r="AB2737" s="9" t="str">
        <f>IF(Search!$R$6="","",IF($BB2737&lt;Search!$R$6,"",1))</f>
        <v/>
      </c>
      <c r="AC2737" s="9" t="str">
        <f>IF(Search!$R$7="","",IF($BB2737&lt;Search!$R$7,"",1))</f>
        <v/>
      </c>
      <c r="AD2737" s="45" t="str">
        <f>IF(COUNTIF($A2737:$AC2737,"n")&gt;0,"",IF(SUM($A2737:$AC2737)=COUNTA(Search!$C$4:$C$8,Search!$F$4:$F$8,Search!$I$4:$I$6,Search!$I$8,Search!$L$4:$L$8,Search!$O$4:$O$8,Search!$R$4:$R$7,Search!$U$4:$U$7)-COUNTIF(Search!$C$4:$U$7,"n"),1+LARGE($AD$1:AD2736,1),""))</f>
        <v/>
      </c>
      <c r="AE2737" s="45" t="str">
        <f t="shared" si="133"/>
        <v/>
      </c>
      <c r="AF2737" s="45" t="str">
        <f>IF(AD2737="","",COUNTIF($AE$1:$AE2736,$AE2737)+RANK($AE2737,$AE$2:$AE$10540,1))</f>
        <v/>
      </c>
      <c r="AG2737" s="45" t="str">
        <f t="shared" si="134"/>
        <v/>
      </c>
      <c r="AH2737" s="45" t="str">
        <f>IF($AD2737="","",COUNTIF($AG$1:$AG2736,$AG2737)+RANK($AG2737,$AG$1:$AG$10539,0))</f>
        <v/>
      </c>
      <c r="AI2737" s="10" t="str">
        <f t="shared" si="135"/>
        <v>2015-16 Upper Deck Silver Foil Board #8      /   $</v>
      </c>
      <c r="AJ2737" s="11">
        <v>2015</v>
      </c>
      <c r="AK2737" s="17">
        <v>16</v>
      </c>
      <c r="AL2737" s="12" t="s">
        <v>2622</v>
      </c>
      <c r="AM2737" s="10">
        <v>8</v>
      </c>
      <c r="AO2737" s="9"/>
      <c r="AP2737" s="9"/>
      <c r="AQ2737" s="9"/>
      <c r="AR2737" s="14"/>
      <c r="AS2737" s="9"/>
      <c r="AT2737" s="9"/>
      <c r="AU2737" s="9"/>
      <c r="AV2737" s="13"/>
      <c r="AW2737" s="13"/>
      <c r="AX2737" s="9"/>
      <c r="AY2737" s="9"/>
      <c r="AZ2737" s="9"/>
      <c r="BA2737" s="33"/>
      <c r="BB2737" s="33"/>
      <c r="BC2737" s="36"/>
      <c r="BD2737" s="12" t="s">
        <v>1772</v>
      </c>
    </row>
    <row r="2738" spans="1:56" s="12" customFormat="1" x14ac:dyDescent="0.2">
      <c r="A2738" s="9" t="str">
        <f>IF(Search!$C$5="","",IF(COUNTA(Inventory!$AP2738)=1,1,""))</f>
        <v/>
      </c>
      <c r="B2738" s="9" t="str">
        <f>IF(Search!$C$4="","",IF(ISNUMBER(SEARCH(Search!$C$4,$AR2738))=TRUE,1,""))</f>
        <v/>
      </c>
      <c r="C2738" s="9" t="str">
        <f>IF(Search!$C$6="x",IF(COUNTA($AQ2738)=1,1,"N"),IF(COUNTA($AQ2738)=1,"N",""))</f>
        <v/>
      </c>
      <c r="D2738" s="9" t="str">
        <f>IF(Search!$O$8="","",IF(ISNUMBER(SEARCH(Search!$O$8,$BD2738))=TRUE,1,""))</f>
        <v/>
      </c>
      <c r="E2738" s="9" t="str">
        <f>IF(Search!$C$7="","",IF(ISNUMBER(SEARCH(Search!$C$7,$AN2738))=TRUE,1,""))</f>
        <v/>
      </c>
      <c r="F2738" s="9" t="str">
        <f>IF(Search!$C$8="","",IF(ISNUMBER(SEARCH(Search!$C$8,$AO2738))=TRUE,1,""))</f>
        <v/>
      </c>
      <c r="G2738" s="9" t="str">
        <f>IF(Search!$F$4="","",IF(Inventory!$AJ2738&lt;Search!$F$4,"",1))</f>
        <v/>
      </c>
      <c r="H2738" s="9" t="str">
        <f>IF(Search!$F$5="","",IF(Inventory!$AJ2738&gt;Search!$F$5,"",1))</f>
        <v/>
      </c>
      <c r="I2738" s="9" t="str">
        <f>IF(Search!$F$7="","",IF(Search!$F$8="",IF(ISNUMBER(SEARCH(Search!$F$7,$AL2738))=TRUE,1,""),""))</f>
        <v/>
      </c>
      <c r="J2738" s="9" t="str">
        <f>IF($AL2738=Search!$F$8,1,"")</f>
        <v/>
      </c>
      <c r="K2738" s="9" t="str">
        <f>IF(Search!$I$4="","",IF(COUNTA($AS2738)=1,IF(Search!$I$4="N","N",1),""))</f>
        <v/>
      </c>
      <c r="L2738" s="9" t="str">
        <f>IF(Search!$I$5="","",IF($AS2738="RC",1,""))</f>
        <v/>
      </c>
      <c r="M2738" s="9" t="str">
        <f>IF(Search!$I$6="","",IF($AS2738="RCP",1,""))</f>
        <v/>
      </c>
      <c r="N2738" s="9" t="str">
        <f>IF(Search!$I$8="","",IF(COUNTA($AT2738)=1,IF(Search!$I$8="N","N",1),""))</f>
        <v/>
      </c>
      <c r="O2738" s="9" t="str">
        <f>IF(Search!$L$4="","",IF(COUNTA($AU2738)=1,IF(Search!$L$4="N","N",1),""))</f>
        <v/>
      </c>
      <c r="P2738" s="9" t="str">
        <f>IF(Search!$L$5="","",IF(ISNUMBER(SEARCH("Jersey",$AU2738))=TRUE,IF(Search!$L$5="N","N",1),""))</f>
        <v/>
      </c>
      <c r="Q2738" s="9" t="str">
        <f>IF(Search!$L$6="","",IF(ISNUMBER(SEARCH("Patch",$AU2738))=TRUE,IF(Search!$L$6="N","N",1),""))</f>
        <v/>
      </c>
      <c r="R2738" s="9" t="str">
        <f>IF(Search!$L$7="","",IF(ISNUMBER(SEARCH("Shield",$AU2738))=TRUE,IF(Search!$L$7="N","N",1),""))</f>
        <v/>
      </c>
      <c r="S2738" s="9" t="str">
        <f>IF(Search!$L$8="","",IF(ISNUMBER(SEARCH("Stick",$AU2738))=TRUE,IF(Search!$L$8="N","N",1),""))</f>
        <v/>
      </c>
      <c r="T2738" s="9" t="str">
        <f>IF(Search!$O$4="","",IF(COUNTA($AW2738)=1,IF(Search!$O$4="N","N",1),""))</f>
        <v/>
      </c>
      <c r="U2738" s="9" t="str">
        <f>IF(Search!$O$5="","",IF($AW2738="","",IF($AW2738&lt;Search!$O$5,"",1)))</f>
        <v/>
      </c>
      <c r="V2738" s="9" t="str">
        <f>IF(Search!$O$6="","",IF($AW2738="","",IF($AW2738&gt;Search!$O$6,"",1)))</f>
        <v/>
      </c>
      <c r="W2738" s="9" t="str">
        <f>IF(Search!$U$4="","",IF($AX2738="","",1))</f>
        <v/>
      </c>
      <c r="X2738" s="9" t="str">
        <f>IF(Search!$U$5="","",IF(ISNUMBER(SEARCH(Search!$U$5,$AX2738))=TRUE,IF(Search!$U$5="N","N",1),""))</f>
        <v/>
      </c>
      <c r="Y2738" s="9" t="str">
        <f>IF(Search!$U$6="","",IF($AY2738&lt;Search!$U$6,"",1))</f>
        <v/>
      </c>
      <c r="Z2738" s="9" t="str">
        <f>IF(Search!$R$4="","",IF(Inventory!$BA2738&lt;Search!$R$4,"",1))</f>
        <v/>
      </c>
      <c r="AA2738" s="9" t="str">
        <f>IF(Search!$R$5="","",IF($BA2738&gt;Search!$R$5,"",1))</f>
        <v/>
      </c>
      <c r="AB2738" s="9" t="str">
        <f>IF(Search!$R$6="","",IF($BB2738&lt;Search!$R$6,"",1))</f>
        <v/>
      </c>
      <c r="AC2738" s="9" t="str">
        <f>IF(Search!$R$7="","",IF($BB2738&lt;Search!$R$7,"",1))</f>
        <v/>
      </c>
      <c r="AD2738" s="45" t="str">
        <f>IF(COUNTIF($A2738:$AC2738,"n")&gt;0,"",IF(SUM($A2738:$AC2738)=COUNTA(Search!$C$4:$C$8,Search!$F$4:$F$8,Search!$I$4:$I$6,Search!$I$8,Search!$L$4:$L$8,Search!$O$4:$O$8,Search!$R$4:$R$7,Search!$U$4:$U$7)-COUNTIF(Search!$C$4:$U$7,"n"),1+LARGE($AD$1:AD2737,1),""))</f>
        <v/>
      </c>
      <c r="AE2738" s="45" t="str">
        <f t="shared" si="133"/>
        <v/>
      </c>
      <c r="AF2738" s="45" t="str">
        <f>IF(AD2738="","",COUNTIF($AE$1:$AE2737,$AE2738)+RANK($AE2738,$AE$2:$AE$10540,1))</f>
        <v/>
      </c>
      <c r="AG2738" s="45" t="str">
        <f t="shared" si="134"/>
        <v/>
      </c>
      <c r="AH2738" s="45" t="str">
        <f>IF($AD2738="","",COUNTIF($AG$1:$AG2737,$AG2738)+RANK($AG2738,$AG$1:$AG$10539,0))</f>
        <v/>
      </c>
      <c r="AI2738" s="10" t="str">
        <f t="shared" si="135"/>
        <v>2015-16 Upper Deck Silver Foil Board #9      /   $</v>
      </c>
      <c r="AJ2738" s="11">
        <v>2015</v>
      </c>
      <c r="AK2738" s="17">
        <v>16</v>
      </c>
      <c r="AL2738" s="12" t="s">
        <v>2622</v>
      </c>
      <c r="AM2738" s="10">
        <v>9</v>
      </c>
      <c r="AO2738" s="9"/>
      <c r="AP2738" s="9"/>
      <c r="AQ2738" s="9"/>
      <c r="AR2738" s="14"/>
      <c r="AS2738" s="9"/>
      <c r="AT2738" s="9"/>
      <c r="AU2738" s="9"/>
      <c r="AV2738" s="13"/>
      <c r="AW2738" s="13"/>
      <c r="AX2738" s="9"/>
      <c r="AY2738" s="9"/>
      <c r="AZ2738" s="9"/>
      <c r="BA2738" s="33"/>
      <c r="BB2738" s="33"/>
      <c r="BC2738" s="36"/>
      <c r="BD2738" s="12" t="s">
        <v>1772</v>
      </c>
    </row>
    <row r="2739" spans="1:56" s="12" customFormat="1" x14ac:dyDescent="0.2">
      <c r="A2739" s="9" t="str">
        <f>IF(Search!$C$5="","",IF(COUNTA(Inventory!$AP2739)=1,1,""))</f>
        <v/>
      </c>
      <c r="B2739" s="9" t="str">
        <f>IF(Search!$C$4="","",IF(ISNUMBER(SEARCH(Search!$C$4,$AR2739))=TRUE,1,""))</f>
        <v/>
      </c>
      <c r="C2739" s="9" t="str">
        <f>IF(Search!$C$6="x",IF(COUNTA($AQ2739)=1,1,"N"),IF(COUNTA($AQ2739)=1,"N",""))</f>
        <v/>
      </c>
      <c r="D2739" s="9" t="str">
        <f>IF(Search!$O$8="","",IF(ISNUMBER(SEARCH(Search!$O$8,$BD2739))=TRUE,1,""))</f>
        <v/>
      </c>
      <c r="E2739" s="9" t="str">
        <f>IF(Search!$C$7="","",IF(ISNUMBER(SEARCH(Search!$C$7,$AN2739))=TRUE,1,""))</f>
        <v/>
      </c>
      <c r="F2739" s="9" t="str">
        <f>IF(Search!$C$8="","",IF(ISNUMBER(SEARCH(Search!$C$8,$AO2739))=TRUE,1,""))</f>
        <v/>
      </c>
      <c r="G2739" s="9" t="str">
        <f>IF(Search!$F$4="","",IF(Inventory!$AJ2739&lt;Search!$F$4,"",1))</f>
        <v/>
      </c>
      <c r="H2739" s="9" t="str">
        <f>IF(Search!$F$5="","",IF(Inventory!$AJ2739&gt;Search!$F$5,"",1))</f>
        <v/>
      </c>
      <c r="I2739" s="9" t="str">
        <f>IF(Search!$F$7="","",IF(Search!$F$8="",IF(ISNUMBER(SEARCH(Search!$F$7,$AL2739))=TRUE,1,""),""))</f>
        <v/>
      </c>
      <c r="J2739" s="9" t="str">
        <f>IF($AL2739=Search!$F$8,1,"")</f>
        <v/>
      </c>
      <c r="K2739" s="9" t="str">
        <f>IF(Search!$I$4="","",IF(COUNTA($AS2739)=1,IF(Search!$I$4="N","N",1),""))</f>
        <v/>
      </c>
      <c r="L2739" s="9" t="str">
        <f>IF(Search!$I$5="","",IF($AS2739="RC",1,""))</f>
        <v/>
      </c>
      <c r="M2739" s="9" t="str">
        <f>IF(Search!$I$6="","",IF($AS2739="RCP",1,""))</f>
        <v/>
      </c>
      <c r="N2739" s="9" t="str">
        <f>IF(Search!$I$8="","",IF(COUNTA($AT2739)=1,IF(Search!$I$8="N","N",1),""))</f>
        <v/>
      </c>
      <c r="O2739" s="9" t="str">
        <f>IF(Search!$L$4="","",IF(COUNTA($AU2739)=1,IF(Search!$L$4="N","N",1),""))</f>
        <v/>
      </c>
      <c r="P2739" s="9" t="str">
        <f>IF(Search!$L$5="","",IF(ISNUMBER(SEARCH("Jersey",$AU2739))=TRUE,IF(Search!$L$5="N","N",1),""))</f>
        <v/>
      </c>
      <c r="Q2739" s="9" t="str">
        <f>IF(Search!$L$6="","",IF(ISNUMBER(SEARCH("Patch",$AU2739))=TRUE,IF(Search!$L$6="N","N",1),""))</f>
        <v/>
      </c>
      <c r="R2739" s="9" t="str">
        <f>IF(Search!$L$7="","",IF(ISNUMBER(SEARCH("Shield",$AU2739))=TRUE,IF(Search!$L$7="N","N",1),""))</f>
        <v/>
      </c>
      <c r="S2739" s="9" t="str">
        <f>IF(Search!$L$8="","",IF(ISNUMBER(SEARCH("Stick",$AU2739))=TRUE,IF(Search!$L$8="N","N",1),""))</f>
        <v/>
      </c>
      <c r="T2739" s="9" t="str">
        <f>IF(Search!$O$4="","",IF(COUNTA($AW2739)=1,IF(Search!$O$4="N","N",1),""))</f>
        <v/>
      </c>
      <c r="U2739" s="9" t="str">
        <f>IF(Search!$O$5="","",IF($AW2739="","",IF($AW2739&lt;Search!$O$5,"",1)))</f>
        <v/>
      </c>
      <c r="V2739" s="9" t="str">
        <f>IF(Search!$O$6="","",IF($AW2739="","",IF($AW2739&gt;Search!$O$6,"",1)))</f>
        <v/>
      </c>
      <c r="W2739" s="9" t="str">
        <f>IF(Search!$U$4="","",IF($AX2739="","",1))</f>
        <v/>
      </c>
      <c r="X2739" s="9" t="str">
        <f>IF(Search!$U$5="","",IF(ISNUMBER(SEARCH(Search!$U$5,$AX2739))=TRUE,IF(Search!$U$5="N","N",1),""))</f>
        <v/>
      </c>
      <c r="Y2739" s="9" t="str">
        <f>IF(Search!$U$6="","",IF($AY2739&lt;Search!$U$6,"",1))</f>
        <v/>
      </c>
      <c r="Z2739" s="9" t="str">
        <f>IF(Search!$R$4="","",IF(Inventory!$BA2739&lt;Search!$R$4,"",1))</f>
        <v/>
      </c>
      <c r="AA2739" s="9" t="str">
        <f>IF(Search!$R$5="","",IF($BA2739&gt;Search!$R$5,"",1))</f>
        <v/>
      </c>
      <c r="AB2739" s="9" t="str">
        <f>IF(Search!$R$6="","",IF($BB2739&lt;Search!$R$6,"",1))</f>
        <v/>
      </c>
      <c r="AC2739" s="9" t="str">
        <f>IF(Search!$R$7="","",IF($BB2739&lt;Search!$R$7,"",1))</f>
        <v/>
      </c>
      <c r="AD2739" s="45" t="str">
        <f>IF(COUNTIF($A2739:$AC2739,"n")&gt;0,"",IF(SUM($A2739:$AC2739)=COUNTA(Search!$C$4:$C$8,Search!$F$4:$F$8,Search!$I$4:$I$6,Search!$I$8,Search!$L$4:$L$8,Search!$O$4:$O$8,Search!$R$4:$R$7,Search!$U$4:$U$7)-COUNTIF(Search!$C$4:$U$7,"n"),1+LARGE($AD$1:AD2738,1),""))</f>
        <v/>
      </c>
      <c r="AE2739" s="45" t="str">
        <f t="shared" si="133"/>
        <v/>
      </c>
      <c r="AF2739" s="45" t="str">
        <f>IF(AD2739="","",COUNTIF($AE$1:$AE2738,$AE2739)+RANK($AE2739,$AE$2:$AE$10540,1))</f>
        <v/>
      </c>
      <c r="AG2739" s="45" t="str">
        <f t="shared" si="134"/>
        <v/>
      </c>
      <c r="AH2739" s="45" t="str">
        <f>IF($AD2739="","",COUNTIF($AG$1:$AG2738,$AG2739)+RANK($AG2739,$AG$1:$AG$10539,0))</f>
        <v/>
      </c>
      <c r="AI2739" s="10" t="str">
        <f t="shared" si="135"/>
        <v>2015-16 Upper Deck Silver Foil Board #10      /   $</v>
      </c>
      <c r="AJ2739" s="11">
        <v>2015</v>
      </c>
      <c r="AK2739" s="17">
        <v>16</v>
      </c>
      <c r="AL2739" s="12" t="s">
        <v>2622</v>
      </c>
      <c r="AM2739" s="10">
        <v>10</v>
      </c>
      <c r="AO2739" s="9"/>
      <c r="AP2739" s="9"/>
      <c r="AQ2739" s="9"/>
      <c r="AR2739" s="14"/>
      <c r="AS2739" s="9"/>
      <c r="AT2739" s="9"/>
      <c r="AU2739" s="9"/>
      <c r="AV2739" s="13"/>
      <c r="AW2739" s="13"/>
      <c r="AX2739" s="9"/>
      <c r="AY2739" s="9"/>
      <c r="AZ2739" s="9"/>
      <c r="BA2739" s="33"/>
      <c r="BB2739" s="33"/>
      <c r="BC2739" s="36"/>
      <c r="BD2739" s="12" t="s">
        <v>1772</v>
      </c>
    </row>
    <row r="2740" spans="1:56" s="12" customFormat="1" x14ac:dyDescent="0.2">
      <c r="A2740" s="9" t="str">
        <f>IF(Search!$C$5="","",IF(COUNTA(Inventory!$AP2740)=1,1,""))</f>
        <v/>
      </c>
      <c r="B2740" s="9" t="str">
        <f>IF(Search!$C$4="","",IF(ISNUMBER(SEARCH(Search!$C$4,$AR2740))=TRUE,1,""))</f>
        <v/>
      </c>
      <c r="C2740" s="9" t="str">
        <f>IF(Search!$C$6="x",IF(COUNTA($AQ2740)=1,1,"N"),IF(COUNTA($AQ2740)=1,"N",""))</f>
        <v/>
      </c>
      <c r="D2740" s="9" t="str">
        <f>IF(Search!$O$8="","",IF(ISNUMBER(SEARCH(Search!$O$8,$BD2740))=TRUE,1,""))</f>
        <v/>
      </c>
      <c r="E2740" s="9" t="str">
        <f>IF(Search!$C$7="","",IF(ISNUMBER(SEARCH(Search!$C$7,$AN2740))=TRUE,1,""))</f>
        <v/>
      </c>
      <c r="F2740" s="9" t="str">
        <f>IF(Search!$C$8="","",IF(ISNUMBER(SEARCH(Search!$C$8,$AO2740))=TRUE,1,""))</f>
        <v/>
      </c>
      <c r="G2740" s="9" t="str">
        <f>IF(Search!$F$4="","",IF(Inventory!$AJ2740&lt;Search!$F$4,"",1))</f>
        <v/>
      </c>
      <c r="H2740" s="9" t="str">
        <f>IF(Search!$F$5="","",IF(Inventory!$AJ2740&gt;Search!$F$5,"",1))</f>
        <v/>
      </c>
      <c r="I2740" s="9" t="str">
        <f>IF(Search!$F$7="","",IF(Search!$F$8="",IF(ISNUMBER(SEARCH(Search!$F$7,$AL2740))=TRUE,1,""),""))</f>
        <v/>
      </c>
      <c r="J2740" s="9" t="str">
        <f>IF($AL2740=Search!$F$8,1,"")</f>
        <v/>
      </c>
      <c r="K2740" s="9" t="str">
        <f>IF(Search!$I$4="","",IF(COUNTA($AS2740)=1,IF(Search!$I$4="N","N",1),""))</f>
        <v/>
      </c>
      <c r="L2740" s="9" t="str">
        <f>IF(Search!$I$5="","",IF($AS2740="RC",1,""))</f>
        <v/>
      </c>
      <c r="M2740" s="9" t="str">
        <f>IF(Search!$I$6="","",IF($AS2740="RCP",1,""))</f>
        <v/>
      </c>
      <c r="N2740" s="9" t="str">
        <f>IF(Search!$I$8="","",IF(COUNTA($AT2740)=1,IF(Search!$I$8="N","N",1),""))</f>
        <v/>
      </c>
      <c r="O2740" s="9" t="str">
        <f>IF(Search!$L$4="","",IF(COUNTA($AU2740)=1,IF(Search!$L$4="N","N",1),""))</f>
        <v/>
      </c>
      <c r="P2740" s="9" t="str">
        <f>IF(Search!$L$5="","",IF(ISNUMBER(SEARCH("Jersey",$AU2740))=TRUE,IF(Search!$L$5="N","N",1),""))</f>
        <v/>
      </c>
      <c r="Q2740" s="9" t="str">
        <f>IF(Search!$L$6="","",IF(ISNUMBER(SEARCH("Patch",$AU2740))=TRUE,IF(Search!$L$6="N","N",1),""))</f>
        <v/>
      </c>
      <c r="R2740" s="9" t="str">
        <f>IF(Search!$L$7="","",IF(ISNUMBER(SEARCH("Shield",$AU2740))=TRUE,IF(Search!$L$7="N","N",1),""))</f>
        <v/>
      </c>
      <c r="S2740" s="9" t="str">
        <f>IF(Search!$L$8="","",IF(ISNUMBER(SEARCH("Stick",$AU2740))=TRUE,IF(Search!$L$8="N","N",1),""))</f>
        <v/>
      </c>
      <c r="T2740" s="9" t="str">
        <f>IF(Search!$O$4="","",IF(COUNTA($AW2740)=1,IF(Search!$O$4="N","N",1),""))</f>
        <v/>
      </c>
      <c r="U2740" s="9" t="str">
        <f>IF(Search!$O$5="","",IF($AW2740="","",IF($AW2740&lt;Search!$O$5,"",1)))</f>
        <v/>
      </c>
      <c r="V2740" s="9" t="str">
        <f>IF(Search!$O$6="","",IF($AW2740="","",IF($AW2740&gt;Search!$O$6,"",1)))</f>
        <v/>
      </c>
      <c r="W2740" s="9" t="str">
        <f>IF(Search!$U$4="","",IF($AX2740="","",1))</f>
        <v/>
      </c>
      <c r="X2740" s="9" t="str">
        <f>IF(Search!$U$5="","",IF(ISNUMBER(SEARCH(Search!$U$5,$AX2740))=TRUE,IF(Search!$U$5="N","N",1),""))</f>
        <v/>
      </c>
      <c r="Y2740" s="9" t="str">
        <f>IF(Search!$U$6="","",IF($AY2740&lt;Search!$U$6,"",1))</f>
        <v/>
      </c>
      <c r="Z2740" s="9" t="str">
        <f>IF(Search!$R$4="","",IF(Inventory!$BA2740&lt;Search!$R$4,"",1))</f>
        <v/>
      </c>
      <c r="AA2740" s="9" t="str">
        <f>IF(Search!$R$5="","",IF($BA2740&gt;Search!$R$5,"",1))</f>
        <v/>
      </c>
      <c r="AB2740" s="9" t="str">
        <f>IF(Search!$R$6="","",IF($BB2740&lt;Search!$R$6,"",1))</f>
        <v/>
      </c>
      <c r="AC2740" s="9" t="str">
        <f>IF(Search!$R$7="","",IF($BB2740&lt;Search!$R$7,"",1))</f>
        <v/>
      </c>
      <c r="AD2740" s="45" t="str">
        <f>IF(COUNTIF($A2740:$AC2740,"n")&gt;0,"",IF(SUM($A2740:$AC2740)=COUNTA(Search!$C$4:$C$8,Search!$F$4:$F$8,Search!$I$4:$I$6,Search!$I$8,Search!$L$4:$L$8,Search!$O$4:$O$8,Search!$R$4:$R$7,Search!$U$4:$U$7)-COUNTIF(Search!$C$4:$U$7,"n"),1+LARGE($AD$1:AD2739,1),""))</f>
        <v/>
      </c>
      <c r="AE2740" s="45" t="str">
        <f t="shared" si="133"/>
        <v/>
      </c>
      <c r="AF2740" s="45" t="str">
        <f>IF(AD2740="","",COUNTIF($AE$1:$AE2739,$AE2740)+RANK($AE2740,$AE$2:$AE$10540,1))</f>
        <v/>
      </c>
      <c r="AG2740" s="45" t="str">
        <f t="shared" si="134"/>
        <v/>
      </c>
      <c r="AH2740" s="45" t="str">
        <f>IF($AD2740="","",COUNTIF($AG$1:$AG2739,$AG2740)+RANK($AG2740,$AG$1:$AG$10539,0))</f>
        <v/>
      </c>
      <c r="AI2740" s="10" t="str">
        <f t="shared" si="135"/>
        <v>2015-16 Upper Deck Silver Foil Board #11      /   $</v>
      </c>
      <c r="AJ2740" s="11">
        <v>2015</v>
      </c>
      <c r="AK2740" s="17">
        <v>16</v>
      </c>
      <c r="AL2740" s="12" t="s">
        <v>2622</v>
      </c>
      <c r="AM2740" s="10">
        <v>11</v>
      </c>
      <c r="AO2740" s="9"/>
      <c r="AP2740" s="9"/>
      <c r="AQ2740" s="9"/>
      <c r="AR2740" s="14"/>
      <c r="AS2740" s="9"/>
      <c r="AT2740" s="9"/>
      <c r="AU2740" s="9"/>
      <c r="AV2740" s="13"/>
      <c r="AW2740" s="13"/>
      <c r="AX2740" s="9"/>
      <c r="AY2740" s="9"/>
      <c r="AZ2740" s="9"/>
      <c r="BA2740" s="33"/>
      <c r="BB2740" s="33"/>
      <c r="BC2740" s="36"/>
      <c r="BD2740" s="12" t="s">
        <v>1772</v>
      </c>
    </row>
    <row r="2741" spans="1:56" s="12" customFormat="1" x14ac:dyDescent="0.2">
      <c r="A2741" s="9" t="str">
        <f>IF(Search!$C$5="","",IF(COUNTA(Inventory!$AP2741)=1,1,""))</f>
        <v/>
      </c>
      <c r="B2741" s="9" t="str">
        <f>IF(Search!$C$4="","",IF(ISNUMBER(SEARCH(Search!$C$4,$AR2741))=TRUE,1,""))</f>
        <v/>
      </c>
      <c r="C2741" s="9" t="str">
        <f>IF(Search!$C$6="x",IF(COUNTA($AQ2741)=1,1,"N"),IF(COUNTA($AQ2741)=1,"N",""))</f>
        <v/>
      </c>
      <c r="D2741" s="9" t="str">
        <f>IF(Search!$O$8="","",IF(ISNUMBER(SEARCH(Search!$O$8,$BD2741))=TRUE,1,""))</f>
        <v/>
      </c>
      <c r="E2741" s="9" t="str">
        <f>IF(Search!$C$7="","",IF(ISNUMBER(SEARCH(Search!$C$7,$AN2741))=TRUE,1,""))</f>
        <v/>
      </c>
      <c r="F2741" s="9" t="str">
        <f>IF(Search!$C$8="","",IF(ISNUMBER(SEARCH(Search!$C$8,$AO2741))=TRUE,1,""))</f>
        <v/>
      </c>
      <c r="G2741" s="9" t="str">
        <f>IF(Search!$F$4="","",IF(Inventory!$AJ2741&lt;Search!$F$4,"",1))</f>
        <v/>
      </c>
      <c r="H2741" s="9" t="str">
        <f>IF(Search!$F$5="","",IF(Inventory!$AJ2741&gt;Search!$F$5,"",1))</f>
        <v/>
      </c>
      <c r="I2741" s="9" t="str">
        <f>IF(Search!$F$7="","",IF(Search!$F$8="",IF(ISNUMBER(SEARCH(Search!$F$7,$AL2741))=TRUE,1,""),""))</f>
        <v/>
      </c>
      <c r="J2741" s="9" t="str">
        <f>IF($AL2741=Search!$F$8,1,"")</f>
        <v/>
      </c>
      <c r="K2741" s="9" t="str">
        <f>IF(Search!$I$4="","",IF(COUNTA($AS2741)=1,IF(Search!$I$4="N","N",1),""))</f>
        <v/>
      </c>
      <c r="L2741" s="9" t="str">
        <f>IF(Search!$I$5="","",IF($AS2741="RC",1,""))</f>
        <v/>
      </c>
      <c r="M2741" s="9" t="str">
        <f>IF(Search!$I$6="","",IF($AS2741="RCP",1,""))</f>
        <v/>
      </c>
      <c r="N2741" s="9" t="str">
        <f>IF(Search!$I$8="","",IF(COUNTA($AT2741)=1,IF(Search!$I$8="N","N",1),""))</f>
        <v/>
      </c>
      <c r="O2741" s="9" t="str">
        <f>IF(Search!$L$4="","",IF(COUNTA($AU2741)=1,IF(Search!$L$4="N","N",1),""))</f>
        <v/>
      </c>
      <c r="P2741" s="9" t="str">
        <f>IF(Search!$L$5="","",IF(ISNUMBER(SEARCH("Jersey",$AU2741))=TRUE,IF(Search!$L$5="N","N",1),""))</f>
        <v/>
      </c>
      <c r="Q2741" s="9" t="str">
        <f>IF(Search!$L$6="","",IF(ISNUMBER(SEARCH("Patch",$AU2741))=TRUE,IF(Search!$L$6="N","N",1),""))</f>
        <v/>
      </c>
      <c r="R2741" s="9" t="str">
        <f>IF(Search!$L$7="","",IF(ISNUMBER(SEARCH("Shield",$AU2741))=TRUE,IF(Search!$L$7="N","N",1),""))</f>
        <v/>
      </c>
      <c r="S2741" s="9" t="str">
        <f>IF(Search!$L$8="","",IF(ISNUMBER(SEARCH("Stick",$AU2741))=TRUE,IF(Search!$L$8="N","N",1),""))</f>
        <v/>
      </c>
      <c r="T2741" s="9" t="str">
        <f>IF(Search!$O$4="","",IF(COUNTA($AW2741)=1,IF(Search!$O$4="N","N",1),""))</f>
        <v/>
      </c>
      <c r="U2741" s="9" t="str">
        <f>IF(Search!$O$5="","",IF($AW2741="","",IF($AW2741&lt;Search!$O$5,"",1)))</f>
        <v/>
      </c>
      <c r="V2741" s="9" t="str">
        <f>IF(Search!$O$6="","",IF($AW2741="","",IF($AW2741&gt;Search!$O$6,"",1)))</f>
        <v/>
      </c>
      <c r="W2741" s="9" t="str">
        <f>IF(Search!$U$4="","",IF($AX2741="","",1))</f>
        <v/>
      </c>
      <c r="X2741" s="9" t="str">
        <f>IF(Search!$U$5="","",IF(ISNUMBER(SEARCH(Search!$U$5,$AX2741))=TRUE,IF(Search!$U$5="N","N",1),""))</f>
        <v/>
      </c>
      <c r="Y2741" s="9" t="str">
        <f>IF(Search!$U$6="","",IF($AY2741&lt;Search!$U$6,"",1))</f>
        <v/>
      </c>
      <c r="Z2741" s="9" t="str">
        <f>IF(Search!$R$4="","",IF(Inventory!$BA2741&lt;Search!$R$4,"",1))</f>
        <v/>
      </c>
      <c r="AA2741" s="9" t="str">
        <f>IF(Search!$R$5="","",IF($BA2741&gt;Search!$R$5,"",1))</f>
        <v/>
      </c>
      <c r="AB2741" s="9" t="str">
        <f>IF(Search!$R$6="","",IF($BB2741&lt;Search!$R$6,"",1))</f>
        <v/>
      </c>
      <c r="AC2741" s="9" t="str">
        <f>IF(Search!$R$7="","",IF($BB2741&lt;Search!$R$7,"",1))</f>
        <v/>
      </c>
      <c r="AD2741" s="45" t="str">
        <f>IF(COUNTIF($A2741:$AC2741,"n")&gt;0,"",IF(SUM($A2741:$AC2741)=COUNTA(Search!$C$4:$C$8,Search!$F$4:$F$8,Search!$I$4:$I$6,Search!$I$8,Search!$L$4:$L$8,Search!$O$4:$O$8,Search!$R$4:$R$7,Search!$U$4:$U$7)-COUNTIF(Search!$C$4:$U$7,"n"),1+LARGE($AD$1:AD2740,1),""))</f>
        <v/>
      </c>
      <c r="AE2741" s="45" t="str">
        <f t="shared" si="133"/>
        <v/>
      </c>
      <c r="AF2741" s="45" t="str">
        <f>IF(AD2741="","",COUNTIF($AE$1:$AE2740,$AE2741)+RANK($AE2741,$AE$2:$AE$10540,1))</f>
        <v/>
      </c>
      <c r="AG2741" s="45" t="str">
        <f t="shared" si="134"/>
        <v/>
      </c>
      <c r="AH2741" s="45" t="str">
        <f>IF($AD2741="","",COUNTIF($AG$1:$AG2740,$AG2741)+RANK($AG2741,$AG$1:$AG$10539,0))</f>
        <v/>
      </c>
      <c r="AI2741" s="10" t="str">
        <f t="shared" si="135"/>
        <v>2015-16 Upper Deck Silver Foil Board #12      /   $</v>
      </c>
      <c r="AJ2741" s="11">
        <v>2015</v>
      </c>
      <c r="AK2741" s="17">
        <v>16</v>
      </c>
      <c r="AL2741" s="12" t="s">
        <v>2622</v>
      </c>
      <c r="AM2741" s="10">
        <v>12</v>
      </c>
      <c r="AO2741" s="9"/>
      <c r="AP2741" s="9"/>
      <c r="AQ2741" s="9"/>
      <c r="AR2741" s="14"/>
      <c r="AS2741" s="9"/>
      <c r="AT2741" s="9"/>
      <c r="AU2741" s="9"/>
      <c r="AV2741" s="13"/>
      <c r="AW2741" s="13"/>
      <c r="AX2741" s="9"/>
      <c r="AY2741" s="9"/>
      <c r="AZ2741" s="9"/>
      <c r="BA2741" s="33"/>
      <c r="BB2741" s="33"/>
      <c r="BC2741" s="36"/>
      <c r="BD2741" s="12" t="s">
        <v>1772</v>
      </c>
    </row>
    <row r="2742" spans="1:56" s="12" customFormat="1" x14ac:dyDescent="0.2">
      <c r="A2742" s="9" t="str">
        <f>IF(Search!$C$5="","",IF(COUNTA(Inventory!$AP2742)=1,1,""))</f>
        <v/>
      </c>
      <c r="B2742" s="9" t="str">
        <f>IF(Search!$C$4="","",IF(ISNUMBER(SEARCH(Search!$C$4,$AR2742))=TRUE,1,""))</f>
        <v/>
      </c>
      <c r="C2742" s="9" t="str">
        <f>IF(Search!$C$6="x",IF(COUNTA($AQ2742)=1,1,"N"),IF(COUNTA($AQ2742)=1,"N",""))</f>
        <v/>
      </c>
      <c r="D2742" s="9" t="str">
        <f>IF(Search!$O$8="","",IF(ISNUMBER(SEARCH(Search!$O$8,$BD2742))=TRUE,1,""))</f>
        <v/>
      </c>
      <c r="E2742" s="9" t="str">
        <f>IF(Search!$C$7="","",IF(ISNUMBER(SEARCH(Search!$C$7,$AN2742))=TRUE,1,""))</f>
        <v/>
      </c>
      <c r="F2742" s="9" t="str">
        <f>IF(Search!$C$8="","",IF(ISNUMBER(SEARCH(Search!$C$8,$AO2742))=TRUE,1,""))</f>
        <v/>
      </c>
      <c r="G2742" s="9" t="str">
        <f>IF(Search!$F$4="","",IF(Inventory!$AJ2742&lt;Search!$F$4,"",1))</f>
        <v/>
      </c>
      <c r="H2742" s="9" t="str">
        <f>IF(Search!$F$5="","",IF(Inventory!$AJ2742&gt;Search!$F$5,"",1))</f>
        <v/>
      </c>
      <c r="I2742" s="9" t="str">
        <f>IF(Search!$F$7="","",IF(Search!$F$8="",IF(ISNUMBER(SEARCH(Search!$F$7,$AL2742))=TRUE,1,""),""))</f>
        <v/>
      </c>
      <c r="J2742" s="9" t="str">
        <f>IF($AL2742=Search!$F$8,1,"")</f>
        <v/>
      </c>
      <c r="K2742" s="9" t="str">
        <f>IF(Search!$I$4="","",IF(COUNTA($AS2742)=1,IF(Search!$I$4="N","N",1),""))</f>
        <v/>
      </c>
      <c r="L2742" s="9" t="str">
        <f>IF(Search!$I$5="","",IF($AS2742="RC",1,""))</f>
        <v/>
      </c>
      <c r="M2742" s="9" t="str">
        <f>IF(Search!$I$6="","",IF($AS2742="RCP",1,""))</f>
        <v/>
      </c>
      <c r="N2742" s="9" t="str">
        <f>IF(Search!$I$8="","",IF(COUNTA($AT2742)=1,IF(Search!$I$8="N","N",1),""))</f>
        <v/>
      </c>
      <c r="O2742" s="9" t="str">
        <f>IF(Search!$L$4="","",IF(COUNTA($AU2742)=1,IF(Search!$L$4="N","N",1),""))</f>
        <v/>
      </c>
      <c r="P2742" s="9" t="str">
        <f>IF(Search!$L$5="","",IF(ISNUMBER(SEARCH("Jersey",$AU2742))=TRUE,IF(Search!$L$5="N","N",1),""))</f>
        <v/>
      </c>
      <c r="Q2742" s="9" t="str">
        <f>IF(Search!$L$6="","",IF(ISNUMBER(SEARCH("Patch",$AU2742))=TRUE,IF(Search!$L$6="N","N",1),""))</f>
        <v/>
      </c>
      <c r="R2742" s="9" t="str">
        <f>IF(Search!$L$7="","",IF(ISNUMBER(SEARCH("Shield",$AU2742))=TRUE,IF(Search!$L$7="N","N",1),""))</f>
        <v/>
      </c>
      <c r="S2742" s="9" t="str">
        <f>IF(Search!$L$8="","",IF(ISNUMBER(SEARCH("Stick",$AU2742))=TRUE,IF(Search!$L$8="N","N",1),""))</f>
        <v/>
      </c>
      <c r="T2742" s="9" t="str">
        <f>IF(Search!$O$4="","",IF(COUNTA($AW2742)=1,IF(Search!$O$4="N","N",1),""))</f>
        <v/>
      </c>
      <c r="U2742" s="9" t="str">
        <f>IF(Search!$O$5="","",IF($AW2742="","",IF($AW2742&lt;Search!$O$5,"",1)))</f>
        <v/>
      </c>
      <c r="V2742" s="9" t="str">
        <f>IF(Search!$O$6="","",IF($AW2742="","",IF($AW2742&gt;Search!$O$6,"",1)))</f>
        <v/>
      </c>
      <c r="W2742" s="9" t="str">
        <f>IF(Search!$U$4="","",IF($AX2742="","",1))</f>
        <v/>
      </c>
      <c r="X2742" s="9" t="str">
        <f>IF(Search!$U$5="","",IF(ISNUMBER(SEARCH(Search!$U$5,$AX2742))=TRUE,IF(Search!$U$5="N","N",1),""))</f>
        <v/>
      </c>
      <c r="Y2742" s="9" t="str">
        <f>IF(Search!$U$6="","",IF($AY2742&lt;Search!$U$6,"",1))</f>
        <v/>
      </c>
      <c r="Z2742" s="9" t="str">
        <f>IF(Search!$R$4="","",IF(Inventory!$BA2742&lt;Search!$R$4,"",1))</f>
        <v/>
      </c>
      <c r="AA2742" s="9" t="str">
        <f>IF(Search!$R$5="","",IF($BA2742&gt;Search!$R$5,"",1))</f>
        <v/>
      </c>
      <c r="AB2742" s="9" t="str">
        <f>IF(Search!$R$6="","",IF($BB2742&lt;Search!$R$6,"",1))</f>
        <v/>
      </c>
      <c r="AC2742" s="9" t="str">
        <f>IF(Search!$R$7="","",IF($BB2742&lt;Search!$R$7,"",1))</f>
        <v/>
      </c>
      <c r="AD2742" s="45" t="str">
        <f>IF(COUNTIF($A2742:$AC2742,"n")&gt;0,"",IF(SUM($A2742:$AC2742)=COUNTA(Search!$C$4:$C$8,Search!$F$4:$F$8,Search!$I$4:$I$6,Search!$I$8,Search!$L$4:$L$8,Search!$O$4:$O$8,Search!$R$4:$R$7,Search!$U$4:$U$7)-COUNTIF(Search!$C$4:$U$7,"n"),1+LARGE($AD$1:AD2741,1),""))</f>
        <v/>
      </c>
      <c r="AE2742" s="45" t="str">
        <f t="shared" si="133"/>
        <v/>
      </c>
      <c r="AF2742" s="45" t="str">
        <f>IF(AD2742="","",COUNTIF($AE$1:$AE2741,$AE2742)+RANK($AE2742,$AE$2:$AE$10540,1))</f>
        <v/>
      </c>
      <c r="AG2742" s="45" t="str">
        <f t="shared" si="134"/>
        <v/>
      </c>
      <c r="AH2742" s="45" t="str">
        <f>IF($AD2742="","",COUNTIF($AG$1:$AG2741,$AG2742)+RANK($AG2742,$AG$1:$AG$10539,0))</f>
        <v/>
      </c>
      <c r="AI2742" s="10" t="str">
        <f t="shared" si="135"/>
        <v>2015-16 Upper Deck Silver Foil Board #13      /   $</v>
      </c>
      <c r="AJ2742" s="11">
        <v>2015</v>
      </c>
      <c r="AK2742" s="17">
        <v>16</v>
      </c>
      <c r="AL2742" s="12" t="s">
        <v>2622</v>
      </c>
      <c r="AM2742" s="10">
        <v>13</v>
      </c>
      <c r="AO2742" s="9"/>
      <c r="AP2742" s="9"/>
      <c r="AQ2742" s="9"/>
      <c r="AR2742" s="14"/>
      <c r="AS2742" s="9"/>
      <c r="AT2742" s="9"/>
      <c r="AU2742" s="9"/>
      <c r="AV2742" s="13"/>
      <c r="AW2742" s="13"/>
      <c r="AX2742" s="9"/>
      <c r="AY2742" s="9"/>
      <c r="AZ2742" s="9"/>
      <c r="BA2742" s="33"/>
      <c r="BB2742" s="33"/>
      <c r="BC2742" s="36"/>
      <c r="BD2742" s="12" t="s">
        <v>1772</v>
      </c>
    </row>
    <row r="2743" spans="1:56" s="12" customFormat="1" x14ac:dyDescent="0.2">
      <c r="A2743" s="9" t="str">
        <f>IF(Search!$C$5="","",IF(COUNTA(Inventory!$AP2743)=1,1,""))</f>
        <v/>
      </c>
      <c r="B2743" s="9" t="str">
        <f>IF(Search!$C$4="","",IF(ISNUMBER(SEARCH(Search!$C$4,$AR2743))=TRUE,1,""))</f>
        <v/>
      </c>
      <c r="C2743" s="9" t="str">
        <f>IF(Search!$C$6="x",IF(COUNTA($AQ2743)=1,1,"N"),IF(COUNTA($AQ2743)=1,"N",""))</f>
        <v/>
      </c>
      <c r="D2743" s="9" t="str">
        <f>IF(Search!$O$8="","",IF(ISNUMBER(SEARCH(Search!$O$8,$BD2743))=TRUE,1,""))</f>
        <v/>
      </c>
      <c r="E2743" s="9" t="str">
        <f>IF(Search!$C$7="","",IF(ISNUMBER(SEARCH(Search!$C$7,$AN2743))=TRUE,1,""))</f>
        <v/>
      </c>
      <c r="F2743" s="9" t="str">
        <f>IF(Search!$C$8="","",IF(ISNUMBER(SEARCH(Search!$C$8,$AO2743))=TRUE,1,""))</f>
        <v/>
      </c>
      <c r="G2743" s="9" t="str">
        <f>IF(Search!$F$4="","",IF(Inventory!$AJ2743&lt;Search!$F$4,"",1))</f>
        <v/>
      </c>
      <c r="H2743" s="9" t="str">
        <f>IF(Search!$F$5="","",IF(Inventory!$AJ2743&gt;Search!$F$5,"",1))</f>
        <v/>
      </c>
      <c r="I2743" s="9" t="str">
        <f>IF(Search!$F$7="","",IF(Search!$F$8="",IF(ISNUMBER(SEARCH(Search!$F$7,$AL2743))=TRUE,1,""),""))</f>
        <v/>
      </c>
      <c r="J2743" s="9" t="str">
        <f>IF($AL2743=Search!$F$8,1,"")</f>
        <v/>
      </c>
      <c r="K2743" s="9" t="str">
        <f>IF(Search!$I$4="","",IF(COUNTA($AS2743)=1,IF(Search!$I$4="N","N",1),""))</f>
        <v/>
      </c>
      <c r="L2743" s="9" t="str">
        <f>IF(Search!$I$5="","",IF($AS2743="RC",1,""))</f>
        <v/>
      </c>
      <c r="M2743" s="9" t="str">
        <f>IF(Search!$I$6="","",IF($AS2743="RCP",1,""))</f>
        <v/>
      </c>
      <c r="N2743" s="9" t="str">
        <f>IF(Search!$I$8="","",IF(COUNTA($AT2743)=1,IF(Search!$I$8="N","N",1),""))</f>
        <v/>
      </c>
      <c r="O2743" s="9" t="str">
        <f>IF(Search!$L$4="","",IF(COUNTA($AU2743)=1,IF(Search!$L$4="N","N",1),""))</f>
        <v/>
      </c>
      <c r="P2743" s="9" t="str">
        <f>IF(Search!$L$5="","",IF(ISNUMBER(SEARCH("Jersey",$AU2743))=TRUE,IF(Search!$L$5="N","N",1),""))</f>
        <v/>
      </c>
      <c r="Q2743" s="9" t="str">
        <f>IF(Search!$L$6="","",IF(ISNUMBER(SEARCH("Patch",$AU2743))=TRUE,IF(Search!$L$6="N","N",1),""))</f>
        <v/>
      </c>
      <c r="R2743" s="9" t="str">
        <f>IF(Search!$L$7="","",IF(ISNUMBER(SEARCH("Shield",$AU2743))=TRUE,IF(Search!$L$7="N","N",1),""))</f>
        <v/>
      </c>
      <c r="S2743" s="9" t="str">
        <f>IF(Search!$L$8="","",IF(ISNUMBER(SEARCH("Stick",$AU2743))=TRUE,IF(Search!$L$8="N","N",1),""))</f>
        <v/>
      </c>
      <c r="T2743" s="9" t="str">
        <f>IF(Search!$O$4="","",IF(COUNTA($AW2743)=1,IF(Search!$O$4="N","N",1),""))</f>
        <v/>
      </c>
      <c r="U2743" s="9" t="str">
        <f>IF(Search!$O$5="","",IF($AW2743="","",IF($AW2743&lt;Search!$O$5,"",1)))</f>
        <v/>
      </c>
      <c r="V2743" s="9" t="str">
        <f>IF(Search!$O$6="","",IF($AW2743="","",IF($AW2743&gt;Search!$O$6,"",1)))</f>
        <v/>
      </c>
      <c r="W2743" s="9" t="str">
        <f>IF(Search!$U$4="","",IF($AX2743="","",1))</f>
        <v/>
      </c>
      <c r="X2743" s="9" t="str">
        <f>IF(Search!$U$5="","",IF(ISNUMBER(SEARCH(Search!$U$5,$AX2743))=TRUE,IF(Search!$U$5="N","N",1),""))</f>
        <v/>
      </c>
      <c r="Y2743" s="9" t="str">
        <f>IF(Search!$U$6="","",IF($AY2743&lt;Search!$U$6,"",1))</f>
        <v/>
      </c>
      <c r="Z2743" s="9" t="str">
        <f>IF(Search!$R$4="","",IF(Inventory!$BA2743&lt;Search!$R$4,"",1))</f>
        <v/>
      </c>
      <c r="AA2743" s="9" t="str">
        <f>IF(Search!$R$5="","",IF($BA2743&gt;Search!$R$5,"",1))</f>
        <v/>
      </c>
      <c r="AB2743" s="9" t="str">
        <f>IF(Search!$R$6="","",IF($BB2743&lt;Search!$R$6,"",1))</f>
        <v/>
      </c>
      <c r="AC2743" s="9" t="str">
        <f>IF(Search!$R$7="","",IF($BB2743&lt;Search!$R$7,"",1))</f>
        <v/>
      </c>
      <c r="AD2743" s="45" t="str">
        <f>IF(COUNTIF($A2743:$AC2743,"n")&gt;0,"",IF(SUM($A2743:$AC2743)=COUNTA(Search!$C$4:$C$8,Search!$F$4:$F$8,Search!$I$4:$I$6,Search!$I$8,Search!$L$4:$L$8,Search!$O$4:$O$8,Search!$R$4:$R$7,Search!$U$4:$U$7)-COUNTIF(Search!$C$4:$U$7,"n"),1+LARGE($AD$1:AD2742,1),""))</f>
        <v/>
      </c>
      <c r="AE2743" s="45" t="str">
        <f t="shared" si="133"/>
        <v/>
      </c>
      <c r="AF2743" s="45" t="str">
        <f>IF(AD2743="","",COUNTIF($AE$1:$AE2742,$AE2743)+RANK($AE2743,$AE$2:$AE$10540,1))</f>
        <v/>
      </c>
      <c r="AG2743" s="45" t="str">
        <f t="shared" si="134"/>
        <v/>
      </c>
      <c r="AH2743" s="45" t="str">
        <f>IF($AD2743="","",COUNTIF($AG$1:$AG2742,$AG2743)+RANK($AG2743,$AG$1:$AG$10539,0))</f>
        <v/>
      </c>
      <c r="AI2743" s="10" t="str">
        <f t="shared" si="135"/>
        <v>2015-16 Upper Deck Silver Foil Board #14      /   $</v>
      </c>
      <c r="AJ2743" s="11">
        <v>2015</v>
      </c>
      <c r="AK2743" s="17">
        <v>16</v>
      </c>
      <c r="AL2743" s="12" t="s">
        <v>2622</v>
      </c>
      <c r="AM2743" s="10">
        <v>14</v>
      </c>
      <c r="AO2743" s="9"/>
      <c r="AP2743" s="9"/>
      <c r="AQ2743" s="9"/>
      <c r="AR2743" s="14"/>
      <c r="AS2743" s="9"/>
      <c r="AT2743" s="9"/>
      <c r="AU2743" s="9"/>
      <c r="AV2743" s="13"/>
      <c r="AW2743" s="13"/>
      <c r="AX2743" s="9"/>
      <c r="AY2743" s="9"/>
      <c r="AZ2743" s="9"/>
      <c r="BA2743" s="33"/>
      <c r="BB2743" s="33"/>
      <c r="BC2743" s="36"/>
      <c r="BD2743" s="12" t="s">
        <v>1772</v>
      </c>
    </row>
    <row r="2744" spans="1:56" s="12" customFormat="1" x14ac:dyDescent="0.2">
      <c r="A2744" s="9" t="str">
        <f>IF(Search!$C$5="","",IF(COUNTA(Inventory!$AP2744)=1,1,""))</f>
        <v/>
      </c>
      <c r="B2744" s="9" t="str">
        <f>IF(Search!$C$4="","",IF(ISNUMBER(SEARCH(Search!$C$4,$AR2744))=TRUE,1,""))</f>
        <v/>
      </c>
      <c r="C2744" s="9" t="str">
        <f>IF(Search!$C$6="x",IF(COUNTA($AQ2744)=1,1,"N"),IF(COUNTA($AQ2744)=1,"N",""))</f>
        <v/>
      </c>
      <c r="D2744" s="9" t="str">
        <f>IF(Search!$O$8="","",IF(ISNUMBER(SEARCH(Search!$O$8,$BD2744))=TRUE,1,""))</f>
        <v/>
      </c>
      <c r="E2744" s="9" t="str">
        <f>IF(Search!$C$7="","",IF(ISNUMBER(SEARCH(Search!$C$7,$AN2744))=TRUE,1,""))</f>
        <v/>
      </c>
      <c r="F2744" s="9" t="str">
        <f>IF(Search!$C$8="","",IF(ISNUMBER(SEARCH(Search!$C$8,$AO2744))=TRUE,1,""))</f>
        <v/>
      </c>
      <c r="G2744" s="9" t="str">
        <f>IF(Search!$F$4="","",IF(Inventory!$AJ2744&lt;Search!$F$4,"",1))</f>
        <v/>
      </c>
      <c r="H2744" s="9" t="str">
        <f>IF(Search!$F$5="","",IF(Inventory!$AJ2744&gt;Search!$F$5,"",1))</f>
        <v/>
      </c>
      <c r="I2744" s="9" t="str">
        <f>IF(Search!$F$7="","",IF(Search!$F$8="",IF(ISNUMBER(SEARCH(Search!$F$7,$AL2744))=TRUE,1,""),""))</f>
        <v/>
      </c>
      <c r="J2744" s="9" t="str">
        <f>IF($AL2744=Search!$F$8,1,"")</f>
        <v/>
      </c>
      <c r="K2744" s="9" t="str">
        <f>IF(Search!$I$4="","",IF(COUNTA($AS2744)=1,IF(Search!$I$4="N","N",1),""))</f>
        <v/>
      </c>
      <c r="L2744" s="9" t="str">
        <f>IF(Search!$I$5="","",IF($AS2744="RC",1,""))</f>
        <v/>
      </c>
      <c r="M2744" s="9" t="str">
        <f>IF(Search!$I$6="","",IF($AS2744="RCP",1,""))</f>
        <v/>
      </c>
      <c r="N2744" s="9" t="str">
        <f>IF(Search!$I$8="","",IF(COUNTA($AT2744)=1,IF(Search!$I$8="N","N",1),""))</f>
        <v/>
      </c>
      <c r="O2744" s="9" t="str">
        <f>IF(Search!$L$4="","",IF(COUNTA($AU2744)=1,IF(Search!$L$4="N","N",1),""))</f>
        <v/>
      </c>
      <c r="P2744" s="9" t="str">
        <f>IF(Search!$L$5="","",IF(ISNUMBER(SEARCH("Jersey",$AU2744))=TRUE,IF(Search!$L$5="N","N",1),""))</f>
        <v/>
      </c>
      <c r="Q2744" s="9" t="str">
        <f>IF(Search!$L$6="","",IF(ISNUMBER(SEARCH("Patch",$AU2744))=TRUE,IF(Search!$L$6="N","N",1),""))</f>
        <v/>
      </c>
      <c r="R2744" s="9" t="str">
        <f>IF(Search!$L$7="","",IF(ISNUMBER(SEARCH("Shield",$AU2744))=TRUE,IF(Search!$L$7="N","N",1),""))</f>
        <v/>
      </c>
      <c r="S2744" s="9" t="str">
        <f>IF(Search!$L$8="","",IF(ISNUMBER(SEARCH("Stick",$AU2744))=TRUE,IF(Search!$L$8="N","N",1),""))</f>
        <v/>
      </c>
      <c r="T2744" s="9" t="str">
        <f>IF(Search!$O$4="","",IF(COUNTA($AW2744)=1,IF(Search!$O$4="N","N",1),""))</f>
        <v/>
      </c>
      <c r="U2744" s="9" t="str">
        <f>IF(Search!$O$5="","",IF($AW2744="","",IF($AW2744&lt;Search!$O$5,"",1)))</f>
        <v/>
      </c>
      <c r="V2744" s="9" t="str">
        <f>IF(Search!$O$6="","",IF($AW2744="","",IF($AW2744&gt;Search!$O$6,"",1)))</f>
        <v/>
      </c>
      <c r="W2744" s="9" t="str">
        <f>IF(Search!$U$4="","",IF($AX2744="","",1))</f>
        <v/>
      </c>
      <c r="X2744" s="9" t="str">
        <f>IF(Search!$U$5="","",IF(ISNUMBER(SEARCH(Search!$U$5,$AX2744))=TRUE,IF(Search!$U$5="N","N",1),""))</f>
        <v/>
      </c>
      <c r="Y2744" s="9" t="str">
        <f>IF(Search!$U$6="","",IF($AY2744&lt;Search!$U$6,"",1))</f>
        <v/>
      </c>
      <c r="Z2744" s="9" t="str">
        <f>IF(Search!$R$4="","",IF(Inventory!$BA2744&lt;Search!$R$4,"",1))</f>
        <v/>
      </c>
      <c r="AA2744" s="9" t="str">
        <f>IF(Search!$R$5="","",IF($BA2744&gt;Search!$R$5,"",1))</f>
        <v/>
      </c>
      <c r="AB2744" s="9" t="str">
        <f>IF(Search!$R$6="","",IF($BB2744&lt;Search!$R$6,"",1))</f>
        <v/>
      </c>
      <c r="AC2744" s="9" t="str">
        <f>IF(Search!$R$7="","",IF($BB2744&lt;Search!$R$7,"",1))</f>
        <v/>
      </c>
      <c r="AD2744" s="45" t="str">
        <f>IF(COUNTIF($A2744:$AC2744,"n")&gt;0,"",IF(SUM($A2744:$AC2744)=COUNTA(Search!$C$4:$C$8,Search!$F$4:$F$8,Search!$I$4:$I$6,Search!$I$8,Search!$L$4:$L$8,Search!$O$4:$O$8,Search!$R$4:$R$7,Search!$U$4:$U$7)-COUNTIF(Search!$C$4:$U$7,"n"),1+LARGE($AD$1:AD2743,1),""))</f>
        <v/>
      </c>
      <c r="AE2744" s="45" t="str">
        <f t="shared" si="133"/>
        <v/>
      </c>
      <c r="AF2744" s="45" t="str">
        <f>IF(AD2744="","",COUNTIF($AE$1:$AE2743,$AE2744)+RANK($AE2744,$AE$2:$AE$10540,1))</f>
        <v/>
      </c>
      <c r="AG2744" s="45" t="str">
        <f t="shared" si="134"/>
        <v/>
      </c>
      <c r="AH2744" s="45" t="str">
        <f>IF($AD2744="","",COUNTIF($AG$1:$AG2743,$AG2744)+RANK($AG2744,$AG$1:$AG$10539,0))</f>
        <v/>
      </c>
      <c r="AI2744" s="10" t="str">
        <f t="shared" si="135"/>
        <v>2015-16 Upper Deck Silver Foil Board #15      /   $</v>
      </c>
      <c r="AJ2744" s="11">
        <v>2015</v>
      </c>
      <c r="AK2744" s="17">
        <v>16</v>
      </c>
      <c r="AL2744" s="12" t="s">
        <v>2622</v>
      </c>
      <c r="AM2744" s="10">
        <v>15</v>
      </c>
      <c r="AO2744" s="9"/>
      <c r="AP2744" s="9"/>
      <c r="AQ2744" s="9"/>
      <c r="AR2744" s="14"/>
      <c r="AS2744" s="9"/>
      <c r="AT2744" s="9"/>
      <c r="AU2744" s="9"/>
      <c r="AV2744" s="13"/>
      <c r="AW2744" s="13"/>
      <c r="AX2744" s="9"/>
      <c r="AY2744" s="9"/>
      <c r="AZ2744" s="9"/>
      <c r="BA2744" s="33"/>
      <c r="BB2744" s="33"/>
      <c r="BC2744" s="36"/>
      <c r="BD2744" s="12" t="s">
        <v>1772</v>
      </c>
    </row>
    <row r="2745" spans="1:56" s="12" customFormat="1" x14ac:dyDescent="0.2">
      <c r="A2745" s="9" t="str">
        <f>IF(Search!$C$5="","",IF(COUNTA(Inventory!$AP2745)=1,1,""))</f>
        <v/>
      </c>
      <c r="B2745" s="9" t="str">
        <f>IF(Search!$C$4="","",IF(ISNUMBER(SEARCH(Search!$C$4,$AR2745))=TRUE,1,""))</f>
        <v/>
      </c>
      <c r="C2745" s="9" t="str">
        <f>IF(Search!$C$6="x",IF(COUNTA($AQ2745)=1,1,"N"),IF(COUNTA($AQ2745)=1,"N",""))</f>
        <v/>
      </c>
      <c r="D2745" s="9" t="str">
        <f>IF(Search!$O$8="","",IF(ISNUMBER(SEARCH(Search!$O$8,$BD2745))=TRUE,1,""))</f>
        <v/>
      </c>
      <c r="E2745" s="9" t="str">
        <f>IF(Search!$C$7="","",IF(ISNUMBER(SEARCH(Search!$C$7,$AN2745))=TRUE,1,""))</f>
        <v/>
      </c>
      <c r="F2745" s="9" t="str">
        <f>IF(Search!$C$8="","",IF(ISNUMBER(SEARCH(Search!$C$8,$AO2745))=TRUE,1,""))</f>
        <v/>
      </c>
      <c r="G2745" s="9" t="str">
        <f>IF(Search!$F$4="","",IF(Inventory!$AJ2745&lt;Search!$F$4,"",1))</f>
        <v/>
      </c>
      <c r="H2745" s="9" t="str">
        <f>IF(Search!$F$5="","",IF(Inventory!$AJ2745&gt;Search!$F$5,"",1))</f>
        <v/>
      </c>
      <c r="I2745" s="9" t="str">
        <f>IF(Search!$F$7="","",IF(Search!$F$8="",IF(ISNUMBER(SEARCH(Search!$F$7,$AL2745))=TRUE,1,""),""))</f>
        <v/>
      </c>
      <c r="J2745" s="9" t="str">
        <f>IF($AL2745=Search!$F$8,1,"")</f>
        <v/>
      </c>
      <c r="K2745" s="9" t="str">
        <f>IF(Search!$I$4="","",IF(COUNTA($AS2745)=1,IF(Search!$I$4="N","N",1),""))</f>
        <v/>
      </c>
      <c r="L2745" s="9" t="str">
        <f>IF(Search!$I$5="","",IF($AS2745="RC",1,""))</f>
        <v/>
      </c>
      <c r="M2745" s="9" t="str">
        <f>IF(Search!$I$6="","",IF($AS2745="RCP",1,""))</f>
        <v/>
      </c>
      <c r="N2745" s="9" t="str">
        <f>IF(Search!$I$8="","",IF(COUNTA($AT2745)=1,IF(Search!$I$8="N","N",1),""))</f>
        <v/>
      </c>
      <c r="O2745" s="9" t="str">
        <f>IF(Search!$L$4="","",IF(COUNTA($AU2745)=1,IF(Search!$L$4="N","N",1),""))</f>
        <v/>
      </c>
      <c r="P2745" s="9" t="str">
        <f>IF(Search!$L$5="","",IF(ISNUMBER(SEARCH("Jersey",$AU2745))=TRUE,IF(Search!$L$5="N","N",1),""))</f>
        <v/>
      </c>
      <c r="Q2745" s="9" t="str">
        <f>IF(Search!$L$6="","",IF(ISNUMBER(SEARCH("Patch",$AU2745))=TRUE,IF(Search!$L$6="N","N",1),""))</f>
        <v/>
      </c>
      <c r="R2745" s="9" t="str">
        <f>IF(Search!$L$7="","",IF(ISNUMBER(SEARCH("Shield",$AU2745))=TRUE,IF(Search!$L$7="N","N",1),""))</f>
        <v/>
      </c>
      <c r="S2745" s="9" t="str">
        <f>IF(Search!$L$8="","",IF(ISNUMBER(SEARCH("Stick",$AU2745))=TRUE,IF(Search!$L$8="N","N",1),""))</f>
        <v/>
      </c>
      <c r="T2745" s="9" t="str">
        <f>IF(Search!$O$4="","",IF(COUNTA($AW2745)=1,IF(Search!$O$4="N","N",1),""))</f>
        <v/>
      </c>
      <c r="U2745" s="9" t="str">
        <f>IF(Search!$O$5="","",IF($AW2745="","",IF($AW2745&lt;Search!$O$5,"",1)))</f>
        <v/>
      </c>
      <c r="V2745" s="9" t="str">
        <f>IF(Search!$O$6="","",IF($AW2745="","",IF($AW2745&gt;Search!$O$6,"",1)))</f>
        <v/>
      </c>
      <c r="W2745" s="9" t="str">
        <f>IF(Search!$U$4="","",IF($AX2745="","",1))</f>
        <v/>
      </c>
      <c r="X2745" s="9" t="str">
        <f>IF(Search!$U$5="","",IF(ISNUMBER(SEARCH(Search!$U$5,$AX2745))=TRUE,IF(Search!$U$5="N","N",1),""))</f>
        <v/>
      </c>
      <c r="Y2745" s="9" t="str">
        <f>IF(Search!$U$6="","",IF($AY2745&lt;Search!$U$6,"",1))</f>
        <v/>
      </c>
      <c r="Z2745" s="9" t="str">
        <f>IF(Search!$R$4="","",IF(Inventory!$BA2745&lt;Search!$R$4,"",1))</f>
        <v/>
      </c>
      <c r="AA2745" s="9" t="str">
        <f>IF(Search!$R$5="","",IF($BA2745&gt;Search!$R$5,"",1))</f>
        <v/>
      </c>
      <c r="AB2745" s="9" t="str">
        <f>IF(Search!$R$6="","",IF($BB2745&lt;Search!$R$6,"",1))</f>
        <v/>
      </c>
      <c r="AC2745" s="9" t="str">
        <f>IF(Search!$R$7="","",IF($BB2745&lt;Search!$R$7,"",1))</f>
        <v/>
      </c>
      <c r="AD2745" s="45" t="str">
        <f>IF(COUNTIF($A2745:$AC2745,"n")&gt;0,"",IF(SUM($A2745:$AC2745)=COUNTA(Search!$C$4:$C$8,Search!$F$4:$F$8,Search!$I$4:$I$6,Search!$I$8,Search!$L$4:$L$8,Search!$O$4:$O$8,Search!$R$4:$R$7,Search!$U$4:$U$7)-COUNTIF(Search!$C$4:$U$7,"n"),1+LARGE($AD$1:AD2744,1),""))</f>
        <v/>
      </c>
      <c r="AE2745" s="45" t="str">
        <f t="shared" si="133"/>
        <v/>
      </c>
      <c r="AF2745" s="45" t="str">
        <f>IF(AD2745="","",COUNTIF($AE$1:$AE2744,$AE2745)+RANK($AE2745,$AE$2:$AE$10540,1))</f>
        <v/>
      </c>
      <c r="AG2745" s="45" t="str">
        <f t="shared" si="134"/>
        <v/>
      </c>
      <c r="AH2745" s="45" t="str">
        <f>IF($AD2745="","",COUNTIF($AG$1:$AG2744,$AG2745)+RANK($AG2745,$AG$1:$AG$10539,0))</f>
        <v/>
      </c>
      <c r="AI2745" s="10" t="str">
        <f t="shared" si="135"/>
        <v>2015-16 Upper Deck Silver Foil Board #16      /   $</v>
      </c>
      <c r="AJ2745" s="11">
        <v>2015</v>
      </c>
      <c r="AK2745" s="17">
        <v>16</v>
      </c>
      <c r="AL2745" s="12" t="s">
        <v>2622</v>
      </c>
      <c r="AM2745" s="10">
        <v>16</v>
      </c>
      <c r="AO2745" s="9"/>
      <c r="AP2745" s="9"/>
      <c r="AQ2745" s="9"/>
      <c r="AR2745" s="14"/>
      <c r="AS2745" s="9"/>
      <c r="AT2745" s="9"/>
      <c r="AU2745" s="9"/>
      <c r="AV2745" s="13"/>
      <c r="AW2745" s="13"/>
      <c r="AX2745" s="9"/>
      <c r="AY2745" s="9"/>
      <c r="AZ2745" s="9"/>
      <c r="BA2745" s="33"/>
      <c r="BB2745" s="33"/>
      <c r="BC2745" s="36"/>
      <c r="BD2745" s="12" t="s">
        <v>1772</v>
      </c>
    </row>
    <row r="2746" spans="1:56" s="12" customFormat="1" x14ac:dyDescent="0.2">
      <c r="A2746" s="9" t="str">
        <f>IF(Search!$C$5="","",IF(COUNTA(Inventory!$AP2746)=1,1,""))</f>
        <v/>
      </c>
      <c r="B2746" s="9" t="str">
        <f>IF(Search!$C$4="","",IF(ISNUMBER(SEARCH(Search!$C$4,$AR2746))=TRUE,1,""))</f>
        <v/>
      </c>
      <c r="C2746" s="9" t="str">
        <f>IF(Search!$C$6="x",IF(COUNTA($AQ2746)=1,1,"N"),IF(COUNTA($AQ2746)=1,"N",""))</f>
        <v/>
      </c>
      <c r="D2746" s="9" t="str">
        <f>IF(Search!$O$8="","",IF(ISNUMBER(SEARCH(Search!$O$8,$BD2746))=TRUE,1,""))</f>
        <v/>
      </c>
      <c r="E2746" s="9" t="str">
        <f>IF(Search!$C$7="","",IF(ISNUMBER(SEARCH(Search!$C$7,$AN2746))=TRUE,1,""))</f>
        <v/>
      </c>
      <c r="F2746" s="9" t="str">
        <f>IF(Search!$C$8="","",IF(ISNUMBER(SEARCH(Search!$C$8,$AO2746))=TRUE,1,""))</f>
        <v/>
      </c>
      <c r="G2746" s="9" t="str">
        <f>IF(Search!$F$4="","",IF(Inventory!$AJ2746&lt;Search!$F$4,"",1))</f>
        <v/>
      </c>
      <c r="H2746" s="9" t="str">
        <f>IF(Search!$F$5="","",IF(Inventory!$AJ2746&gt;Search!$F$5,"",1))</f>
        <v/>
      </c>
      <c r="I2746" s="9" t="str">
        <f>IF(Search!$F$7="","",IF(Search!$F$8="",IF(ISNUMBER(SEARCH(Search!$F$7,$AL2746))=TRUE,1,""),""))</f>
        <v/>
      </c>
      <c r="J2746" s="9" t="str">
        <f>IF($AL2746=Search!$F$8,1,"")</f>
        <v/>
      </c>
      <c r="K2746" s="9" t="str">
        <f>IF(Search!$I$4="","",IF(COUNTA($AS2746)=1,IF(Search!$I$4="N","N",1),""))</f>
        <v/>
      </c>
      <c r="L2746" s="9" t="str">
        <f>IF(Search!$I$5="","",IF($AS2746="RC",1,""))</f>
        <v/>
      </c>
      <c r="M2746" s="9" t="str">
        <f>IF(Search!$I$6="","",IF($AS2746="RCP",1,""))</f>
        <v/>
      </c>
      <c r="N2746" s="9" t="str">
        <f>IF(Search!$I$8="","",IF(COUNTA($AT2746)=1,IF(Search!$I$8="N","N",1),""))</f>
        <v/>
      </c>
      <c r="O2746" s="9" t="str">
        <f>IF(Search!$L$4="","",IF(COUNTA($AU2746)=1,IF(Search!$L$4="N","N",1),""))</f>
        <v/>
      </c>
      <c r="P2746" s="9" t="str">
        <f>IF(Search!$L$5="","",IF(ISNUMBER(SEARCH("Jersey",$AU2746))=TRUE,IF(Search!$L$5="N","N",1),""))</f>
        <v/>
      </c>
      <c r="Q2746" s="9" t="str">
        <f>IF(Search!$L$6="","",IF(ISNUMBER(SEARCH("Patch",$AU2746))=TRUE,IF(Search!$L$6="N","N",1),""))</f>
        <v/>
      </c>
      <c r="R2746" s="9" t="str">
        <f>IF(Search!$L$7="","",IF(ISNUMBER(SEARCH("Shield",$AU2746))=TRUE,IF(Search!$L$7="N","N",1),""))</f>
        <v/>
      </c>
      <c r="S2746" s="9" t="str">
        <f>IF(Search!$L$8="","",IF(ISNUMBER(SEARCH("Stick",$AU2746))=TRUE,IF(Search!$L$8="N","N",1),""))</f>
        <v/>
      </c>
      <c r="T2746" s="9" t="str">
        <f>IF(Search!$O$4="","",IF(COUNTA($AW2746)=1,IF(Search!$O$4="N","N",1),""))</f>
        <v/>
      </c>
      <c r="U2746" s="9" t="str">
        <f>IF(Search!$O$5="","",IF($AW2746="","",IF($AW2746&lt;Search!$O$5,"",1)))</f>
        <v/>
      </c>
      <c r="V2746" s="9" t="str">
        <f>IF(Search!$O$6="","",IF($AW2746="","",IF($AW2746&gt;Search!$O$6,"",1)))</f>
        <v/>
      </c>
      <c r="W2746" s="9" t="str">
        <f>IF(Search!$U$4="","",IF($AX2746="","",1))</f>
        <v/>
      </c>
      <c r="X2746" s="9" t="str">
        <f>IF(Search!$U$5="","",IF(ISNUMBER(SEARCH(Search!$U$5,$AX2746))=TRUE,IF(Search!$U$5="N","N",1),""))</f>
        <v/>
      </c>
      <c r="Y2746" s="9" t="str">
        <f>IF(Search!$U$6="","",IF($AY2746&lt;Search!$U$6,"",1))</f>
        <v/>
      </c>
      <c r="Z2746" s="9" t="str">
        <f>IF(Search!$R$4="","",IF(Inventory!$BA2746&lt;Search!$R$4,"",1))</f>
        <v/>
      </c>
      <c r="AA2746" s="9" t="str">
        <f>IF(Search!$R$5="","",IF($BA2746&gt;Search!$R$5,"",1))</f>
        <v/>
      </c>
      <c r="AB2746" s="9" t="str">
        <f>IF(Search!$R$6="","",IF($BB2746&lt;Search!$R$6,"",1))</f>
        <v/>
      </c>
      <c r="AC2746" s="9" t="str">
        <f>IF(Search!$R$7="","",IF($BB2746&lt;Search!$R$7,"",1))</f>
        <v/>
      </c>
      <c r="AD2746" s="45" t="str">
        <f>IF(COUNTIF($A2746:$AC2746,"n")&gt;0,"",IF(SUM($A2746:$AC2746)=COUNTA(Search!$C$4:$C$8,Search!$F$4:$F$8,Search!$I$4:$I$6,Search!$I$8,Search!$L$4:$L$8,Search!$O$4:$O$8,Search!$R$4:$R$7,Search!$U$4:$U$7)-COUNTIF(Search!$C$4:$U$7,"n"),1+LARGE($AD$1:AD2745,1),""))</f>
        <v/>
      </c>
      <c r="AE2746" s="45" t="str">
        <f t="shared" si="133"/>
        <v/>
      </c>
      <c r="AF2746" s="45" t="str">
        <f>IF(AD2746="","",COUNTIF($AE$1:$AE2745,$AE2746)+RANK($AE2746,$AE$2:$AE$10540,1))</f>
        <v/>
      </c>
      <c r="AG2746" s="45" t="str">
        <f t="shared" si="134"/>
        <v/>
      </c>
      <c r="AH2746" s="45" t="str">
        <f>IF($AD2746="","",COUNTIF($AG$1:$AG2745,$AG2746)+RANK($AG2746,$AG$1:$AG$10539,0))</f>
        <v/>
      </c>
      <c r="AI2746" s="10" t="str">
        <f t="shared" si="135"/>
        <v>2015-16 Upper Deck Silver Foil Board #17      /   $</v>
      </c>
      <c r="AJ2746" s="11">
        <v>2015</v>
      </c>
      <c r="AK2746" s="17">
        <v>16</v>
      </c>
      <c r="AL2746" s="12" t="s">
        <v>2622</v>
      </c>
      <c r="AM2746" s="10">
        <v>17</v>
      </c>
      <c r="AO2746" s="9"/>
      <c r="AP2746" s="9"/>
      <c r="AQ2746" s="9"/>
      <c r="AR2746" s="14"/>
      <c r="AS2746" s="9"/>
      <c r="AT2746" s="9"/>
      <c r="AU2746" s="9"/>
      <c r="AV2746" s="13"/>
      <c r="AW2746" s="13"/>
      <c r="AX2746" s="9"/>
      <c r="AY2746" s="9"/>
      <c r="AZ2746" s="9"/>
      <c r="BA2746" s="33"/>
      <c r="BB2746" s="33"/>
      <c r="BC2746" s="36"/>
      <c r="BD2746" s="12" t="s">
        <v>1772</v>
      </c>
    </row>
    <row r="2747" spans="1:56" s="12" customFormat="1" x14ac:dyDescent="0.2">
      <c r="A2747" s="9" t="str">
        <f>IF(Search!$C$5="","",IF(COUNTA(Inventory!$AP2747)=1,1,""))</f>
        <v/>
      </c>
      <c r="B2747" s="9" t="str">
        <f>IF(Search!$C$4="","",IF(ISNUMBER(SEARCH(Search!$C$4,$AR2747))=TRUE,1,""))</f>
        <v/>
      </c>
      <c r="C2747" s="9" t="str">
        <f>IF(Search!$C$6="x",IF(COUNTA($AQ2747)=1,1,"N"),IF(COUNTA($AQ2747)=1,"N",""))</f>
        <v/>
      </c>
      <c r="D2747" s="9" t="str">
        <f>IF(Search!$O$8="","",IF(ISNUMBER(SEARCH(Search!$O$8,$BD2747))=TRUE,1,""))</f>
        <v/>
      </c>
      <c r="E2747" s="9" t="str">
        <f>IF(Search!$C$7="","",IF(ISNUMBER(SEARCH(Search!$C$7,$AN2747))=TRUE,1,""))</f>
        <v/>
      </c>
      <c r="F2747" s="9" t="str">
        <f>IF(Search!$C$8="","",IF(ISNUMBER(SEARCH(Search!$C$8,$AO2747))=TRUE,1,""))</f>
        <v/>
      </c>
      <c r="G2747" s="9" t="str">
        <f>IF(Search!$F$4="","",IF(Inventory!$AJ2747&lt;Search!$F$4,"",1))</f>
        <v/>
      </c>
      <c r="H2747" s="9" t="str">
        <f>IF(Search!$F$5="","",IF(Inventory!$AJ2747&gt;Search!$F$5,"",1))</f>
        <v/>
      </c>
      <c r="I2747" s="9" t="str">
        <f>IF(Search!$F$7="","",IF(Search!$F$8="",IF(ISNUMBER(SEARCH(Search!$F$7,$AL2747))=TRUE,1,""),""))</f>
        <v/>
      </c>
      <c r="J2747" s="9" t="str">
        <f>IF($AL2747=Search!$F$8,1,"")</f>
        <v/>
      </c>
      <c r="K2747" s="9" t="str">
        <f>IF(Search!$I$4="","",IF(COUNTA($AS2747)=1,IF(Search!$I$4="N","N",1),""))</f>
        <v/>
      </c>
      <c r="L2747" s="9" t="str">
        <f>IF(Search!$I$5="","",IF($AS2747="RC",1,""))</f>
        <v/>
      </c>
      <c r="M2747" s="9" t="str">
        <f>IF(Search!$I$6="","",IF($AS2747="RCP",1,""))</f>
        <v/>
      </c>
      <c r="N2747" s="9" t="str">
        <f>IF(Search!$I$8="","",IF(COUNTA($AT2747)=1,IF(Search!$I$8="N","N",1),""))</f>
        <v/>
      </c>
      <c r="O2747" s="9" t="str">
        <f>IF(Search!$L$4="","",IF(COUNTA($AU2747)=1,IF(Search!$L$4="N","N",1),""))</f>
        <v/>
      </c>
      <c r="P2747" s="9" t="str">
        <f>IF(Search!$L$5="","",IF(ISNUMBER(SEARCH("Jersey",$AU2747))=TRUE,IF(Search!$L$5="N","N",1),""))</f>
        <v/>
      </c>
      <c r="Q2747" s="9" t="str">
        <f>IF(Search!$L$6="","",IF(ISNUMBER(SEARCH("Patch",$AU2747))=TRUE,IF(Search!$L$6="N","N",1),""))</f>
        <v/>
      </c>
      <c r="R2747" s="9" t="str">
        <f>IF(Search!$L$7="","",IF(ISNUMBER(SEARCH("Shield",$AU2747))=TRUE,IF(Search!$L$7="N","N",1),""))</f>
        <v/>
      </c>
      <c r="S2747" s="9" t="str">
        <f>IF(Search!$L$8="","",IF(ISNUMBER(SEARCH("Stick",$AU2747))=TRUE,IF(Search!$L$8="N","N",1),""))</f>
        <v/>
      </c>
      <c r="T2747" s="9" t="str">
        <f>IF(Search!$O$4="","",IF(COUNTA($AW2747)=1,IF(Search!$O$4="N","N",1),""))</f>
        <v/>
      </c>
      <c r="U2747" s="9" t="str">
        <f>IF(Search!$O$5="","",IF($AW2747="","",IF($AW2747&lt;Search!$O$5,"",1)))</f>
        <v/>
      </c>
      <c r="V2747" s="9" t="str">
        <f>IF(Search!$O$6="","",IF($AW2747="","",IF($AW2747&gt;Search!$O$6,"",1)))</f>
        <v/>
      </c>
      <c r="W2747" s="9" t="str">
        <f>IF(Search!$U$4="","",IF($AX2747="","",1))</f>
        <v/>
      </c>
      <c r="X2747" s="9" t="str">
        <f>IF(Search!$U$5="","",IF(ISNUMBER(SEARCH(Search!$U$5,$AX2747))=TRUE,IF(Search!$U$5="N","N",1),""))</f>
        <v/>
      </c>
      <c r="Y2747" s="9" t="str">
        <f>IF(Search!$U$6="","",IF($AY2747&lt;Search!$U$6,"",1))</f>
        <v/>
      </c>
      <c r="Z2747" s="9" t="str">
        <f>IF(Search!$R$4="","",IF(Inventory!$BA2747&lt;Search!$R$4,"",1))</f>
        <v/>
      </c>
      <c r="AA2747" s="9" t="str">
        <f>IF(Search!$R$5="","",IF($BA2747&gt;Search!$R$5,"",1))</f>
        <v/>
      </c>
      <c r="AB2747" s="9" t="str">
        <f>IF(Search!$R$6="","",IF($BB2747&lt;Search!$R$6,"",1))</f>
        <v/>
      </c>
      <c r="AC2747" s="9" t="str">
        <f>IF(Search!$R$7="","",IF($BB2747&lt;Search!$R$7,"",1))</f>
        <v/>
      </c>
      <c r="AD2747" s="45" t="str">
        <f>IF(COUNTIF($A2747:$AC2747,"n")&gt;0,"",IF(SUM($A2747:$AC2747)=COUNTA(Search!$C$4:$C$8,Search!$F$4:$F$8,Search!$I$4:$I$6,Search!$I$8,Search!$L$4:$L$8,Search!$O$4:$O$8,Search!$R$4:$R$7,Search!$U$4:$U$7)-COUNTIF(Search!$C$4:$U$7,"n"),1+LARGE($AD$1:AD2746,1),""))</f>
        <v/>
      </c>
      <c r="AE2747" s="45" t="str">
        <f t="shared" si="133"/>
        <v/>
      </c>
      <c r="AF2747" s="45" t="str">
        <f>IF(AD2747="","",COUNTIF($AE$1:$AE2746,$AE2747)+RANK($AE2747,$AE$2:$AE$10540,1))</f>
        <v/>
      </c>
      <c r="AG2747" s="45" t="str">
        <f t="shared" si="134"/>
        <v/>
      </c>
      <c r="AH2747" s="45" t="str">
        <f>IF($AD2747="","",COUNTIF($AG$1:$AG2746,$AG2747)+RANK($AG2747,$AG$1:$AG$10539,0))</f>
        <v/>
      </c>
      <c r="AI2747" s="10" t="str">
        <f t="shared" si="135"/>
        <v>2015-16 Upper Deck Silver Foil Board #18      /   $</v>
      </c>
      <c r="AJ2747" s="11">
        <v>2015</v>
      </c>
      <c r="AK2747" s="17">
        <v>16</v>
      </c>
      <c r="AL2747" s="12" t="s">
        <v>2622</v>
      </c>
      <c r="AM2747" s="10">
        <v>18</v>
      </c>
      <c r="AO2747" s="9"/>
      <c r="AP2747" s="9"/>
      <c r="AQ2747" s="9"/>
      <c r="AR2747" s="14"/>
      <c r="AS2747" s="9"/>
      <c r="AT2747" s="9"/>
      <c r="AU2747" s="9"/>
      <c r="AV2747" s="13"/>
      <c r="AW2747" s="13"/>
      <c r="AX2747" s="9"/>
      <c r="AY2747" s="9"/>
      <c r="AZ2747" s="9"/>
      <c r="BA2747" s="33"/>
      <c r="BB2747" s="33"/>
      <c r="BC2747" s="36"/>
      <c r="BD2747" s="12" t="s">
        <v>1772</v>
      </c>
    </row>
    <row r="2748" spans="1:56" s="12" customFormat="1" x14ac:dyDescent="0.2">
      <c r="A2748" s="9" t="str">
        <f>IF(Search!$C$5="","",IF(COUNTA(Inventory!$AP2748)=1,1,""))</f>
        <v/>
      </c>
      <c r="B2748" s="9" t="str">
        <f>IF(Search!$C$4="","",IF(ISNUMBER(SEARCH(Search!$C$4,$AR2748))=TRUE,1,""))</f>
        <v/>
      </c>
      <c r="C2748" s="9" t="str">
        <f>IF(Search!$C$6="x",IF(COUNTA($AQ2748)=1,1,"N"),IF(COUNTA($AQ2748)=1,"N",""))</f>
        <v/>
      </c>
      <c r="D2748" s="9" t="str">
        <f>IF(Search!$O$8="","",IF(ISNUMBER(SEARCH(Search!$O$8,$BD2748))=TRUE,1,""))</f>
        <v/>
      </c>
      <c r="E2748" s="9" t="str">
        <f>IF(Search!$C$7="","",IF(ISNUMBER(SEARCH(Search!$C$7,$AN2748))=TRUE,1,""))</f>
        <v/>
      </c>
      <c r="F2748" s="9" t="str">
        <f>IF(Search!$C$8="","",IF(ISNUMBER(SEARCH(Search!$C$8,$AO2748))=TRUE,1,""))</f>
        <v/>
      </c>
      <c r="G2748" s="9" t="str">
        <f>IF(Search!$F$4="","",IF(Inventory!$AJ2748&lt;Search!$F$4,"",1))</f>
        <v/>
      </c>
      <c r="H2748" s="9" t="str">
        <f>IF(Search!$F$5="","",IF(Inventory!$AJ2748&gt;Search!$F$5,"",1))</f>
        <v/>
      </c>
      <c r="I2748" s="9" t="str">
        <f>IF(Search!$F$7="","",IF(Search!$F$8="",IF(ISNUMBER(SEARCH(Search!$F$7,$AL2748))=TRUE,1,""),""))</f>
        <v/>
      </c>
      <c r="J2748" s="9" t="str">
        <f>IF($AL2748=Search!$F$8,1,"")</f>
        <v/>
      </c>
      <c r="K2748" s="9" t="str">
        <f>IF(Search!$I$4="","",IF(COUNTA($AS2748)=1,IF(Search!$I$4="N","N",1),""))</f>
        <v/>
      </c>
      <c r="L2748" s="9" t="str">
        <f>IF(Search!$I$5="","",IF($AS2748="RC",1,""))</f>
        <v/>
      </c>
      <c r="M2748" s="9" t="str">
        <f>IF(Search!$I$6="","",IF($AS2748="RCP",1,""))</f>
        <v/>
      </c>
      <c r="N2748" s="9" t="str">
        <f>IF(Search!$I$8="","",IF(COUNTA($AT2748)=1,IF(Search!$I$8="N","N",1),""))</f>
        <v/>
      </c>
      <c r="O2748" s="9" t="str">
        <f>IF(Search!$L$4="","",IF(COUNTA($AU2748)=1,IF(Search!$L$4="N","N",1),""))</f>
        <v/>
      </c>
      <c r="P2748" s="9" t="str">
        <f>IF(Search!$L$5="","",IF(ISNUMBER(SEARCH("Jersey",$AU2748))=TRUE,IF(Search!$L$5="N","N",1),""))</f>
        <v/>
      </c>
      <c r="Q2748" s="9" t="str">
        <f>IF(Search!$L$6="","",IF(ISNUMBER(SEARCH("Patch",$AU2748))=TRUE,IF(Search!$L$6="N","N",1),""))</f>
        <v/>
      </c>
      <c r="R2748" s="9" t="str">
        <f>IF(Search!$L$7="","",IF(ISNUMBER(SEARCH("Shield",$AU2748))=TRUE,IF(Search!$L$7="N","N",1),""))</f>
        <v/>
      </c>
      <c r="S2748" s="9" t="str">
        <f>IF(Search!$L$8="","",IF(ISNUMBER(SEARCH("Stick",$AU2748))=TRUE,IF(Search!$L$8="N","N",1),""))</f>
        <v/>
      </c>
      <c r="T2748" s="9" t="str">
        <f>IF(Search!$O$4="","",IF(COUNTA($AW2748)=1,IF(Search!$O$4="N","N",1),""))</f>
        <v/>
      </c>
      <c r="U2748" s="9" t="str">
        <f>IF(Search!$O$5="","",IF($AW2748="","",IF($AW2748&lt;Search!$O$5,"",1)))</f>
        <v/>
      </c>
      <c r="V2748" s="9" t="str">
        <f>IF(Search!$O$6="","",IF($AW2748="","",IF($AW2748&gt;Search!$O$6,"",1)))</f>
        <v/>
      </c>
      <c r="W2748" s="9" t="str">
        <f>IF(Search!$U$4="","",IF($AX2748="","",1))</f>
        <v/>
      </c>
      <c r="X2748" s="9" t="str">
        <f>IF(Search!$U$5="","",IF(ISNUMBER(SEARCH(Search!$U$5,$AX2748))=TRUE,IF(Search!$U$5="N","N",1),""))</f>
        <v/>
      </c>
      <c r="Y2748" s="9" t="str">
        <f>IF(Search!$U$6="","",IF($AY2748&lt;Search!$U$6,"",1))</f>
        <v/>
      </c>
      <c r="Z2748" s="9" t="str">
        <f>IF(Search!$R$4="","",IF(Inventory!$BA2748&lt;Search!$R$4,"",1))</f>
        <v/>
      </c>
      <c r="AA2748" s="9" t="str">
        <f>IF(Search!$R$5="","",IF($BA2748&gt;Search!$R$5,"",1))</f>
        <v/>
      </c>
      <c r="AB2748" s="9" t="str">
        <f>IF(Search!$R$6="","",IF($BB2748&lt;Search!$R$6,"",1))</f>
        <v/>
      </c>
      <c r="AC2748" s="9" t="str">
        <f>IF(Search!$R$7="","",IF($BB2748&lt;Search!$R$7,"",1))</f>
        <v/>
      </c>
      <c r="AD2748" s="45" t="str">
        <f>IF(COUNTIF($A2748:$AC2748,"n")&gt;0,"",IF(SUM($A2748:$AC2748)=COUNTA(Search!$C$4:$C$8,Search!$F$4:$F$8,Search!$I$4:$I$6,Search!$I$8,Search!$L$4:$L$8,Search!$O$4:$O$8,Search!$R$4:$R$7,Search!$U$4:$U$7)-COUNTIF(Search!$C$4:$U$7,"n"),1+LARGE($AD$1:AD2747,1),""))</f>
        <v/>
      </c>
      <c r="AE2748" s="45" t="str">
        <f t="shared" si="133"/>
        <v/>
      </c>
      <c r="AF2748" s="45" t="str">
        <f>IF(AD2748="","",COUNTIF($AE$1:$AE2747,$AE2748)+RANK($AE2748,$AE$2:$AE$10540,1))</f>
        <v/>
      </c>
      <c r="AG2748" s="45" t="str">
        <f t="shared" si="134"/>
        <v/>
      </c>
      <c r="AH2748" s="45" t="str">
        <f>IF($AD2748="","",COUNTIF($AG$1:$AG2747,$AG2748)+RANK($AG2748,$AG$1:$AG$10539,0))</f>
        <v/>
      </c>
      <c r="AI2748" s="10" t="str">
        <f t="shared" si="135"/>
        <v>2015-16 Upper Deck Silver Foil Board #19      /   $</v>
      </c>
      <c r="AJ2748" s="11">
        <v>2015</v>
      </c>
      <c r="AK2748" s="17">
        <v>16</v>
      </c>
      <c r="AL2748" s="12" t="s">
        <v>2622</v>
      </c>
      <c r="AM2748" s="10">
        <v>19</v>
      </c>
      <c r="AO2748" s="9"/>
      <c r="AP2748" s="9"/>
      <c r="AQ2748" s="9"/>
      <c r="AR2748" s="14"/>
      <c r="AS2748" s="9"/>
      <c r="AT2748" s="9"/>
      <c r="AU2748" s="9"/>
      <c r="AV2748" s="13"/>
      <c r="AW2748" s="13"/>
      <c r="AX2748" s="9"/>
      <c r="AY2748" s="9"/>
      <c r="AZ2748" s="9"/>
      <c r="BA2748" s="33"/>
      <c r="BB2748" s="33"/>
      <c r="BC2748" s="36"/>
      <c r="BD2748" s="12" t="s">
        <v>1772</v>
      </c>
    </row>
    <row r="2749" spans="1:56" s="12" customFormat="1" x14ac:dyDescent="0.2">
      <c r="A2749" s="9" t="str">
        <f>IF(Search!$C$5="","",IF(COUNTA(Inventory!$AP2749)=1,1,""))</f>
        <v/>
      </c>
      <c r="B2749" s="9" t="str">
        <f>IF(Search!$C$4="","",IF(ISNUMBER(SEARCH(Search!$C$4,$AR2749))=TRUE,1,""))</f>
        <v/>
      </c>
      <c r="C2749" s="9" t="str">
        <f>IF(Search!$C$6="x",IF(COUNTA($AQ2749)=1,1,"N"),IF(COUNTA($AQ2749)=1,"N",""))</f>
        <v/>
      </c>
      <c r="D2749" s="9" t="str">
        <f>IF(Search!$O$8="","",IF(ISNUMBER(SEARCH(Search!$O$8,$BD2749))=TRUE,1,""))</f>
        <v/>
      </c>
      <c r="E2749" s="9" t="str">
        <f>IF(Search!$C$7="","",IF(ISNUMBER(SEARCH(Search!$C$7,$AN2749))=TRUE,1,""))</f>
        <v/>
      </c>
      <c r="F2749" s="9" t="str">
        <f>IF(Search!$C$8="","",IF(ISNUMBER(SEARCH(Search!$C$8,$AO2749))=TRUE,1,""))</f>
        <v/>
      </c>
      <c r="G2749" s="9" t="str">
        <f>IF(Search!$F$4="","",IF(Inventory!$AJ2749&lt;Search!$F$4,"",1))</f>
        <v/>
      </c>
      <c r="H2749" s="9" t="str">
        <f>IF(Search!$F$5="","",IF(Inventory!$AJ2749&gt;Search!$F$5,"",1))</f>
        <v/>
      </c>
      <c r="I2749" s="9" t="str">
        <f>IF(Search!$F$7="","",IF(Search!$F$8="",IF(ISNUMBER(SEARCH(Search!$F$7,$AL2749))=TRUE,1,""),""))</f>
        <v/>
      </c>
      <c r="J2749" s="9" t="str">
        <f>IF($AL2749=Search!$F$8,1,"")</f>
        <v/>
      </c>
      <c r="K2749" s="9" t="str">
        <f>IF(Search!$I$4="","",IF(COUNTA($AS2749)=1,IF(Search!$I$4="N","N",1),""))</f>
        <v/>
      </c>
      <c r="L2749" s="9" t="str">
        <f>IF(Search!$I$5="","",IF($AS2749="RC",1,""))</f>
        <v/>
      </c>
      <c r="M2749" s="9" t="str">
        <f>IF(Search!$I$6="","",IF($AS2749="RCP",1,""))</f>
        <v/>
      </c>
      <c r="N2749" s="9" t="str">
        <f>IF(Search!$I$8="","",IF(COUNTA($AT2749)=1,IF(Search!$I$8="N","N",1),""))</f>
        <v/>
      </c>
      <c r="O2749" s="9" t="str">
        <f>IF(Search!$L$4="","",IF(COUNTA($AU2749)=1,IF(Search!$L$4="N","N",1),""))</f>
        <v/>
      </c>
      <c r="P2749" s="9" t="str">
        <f>IF(Search!$L$5="","",IF(ISNUMBER(SEARCH("Jersey",$AU2749))=TRUE,IF(Search!$L$5="N","N",1),""))</f>
        <v/>
      </c>
      <c r="Q2749" s="9" t="str">
        <f>IF(Search!$L$6="","",IF(ISNUMBER(SEARCH("Patch",$AU2749))=TRUE,IF(Search!$L$6="N","N",1),""))</f>
        <v/>
      </c>
      <c r="R2749" s="9" t="str">
        <f>IF(Search!$L$7="","",IF(ISNUMBER(SEARCH("Shield",$AU2749))=TRUE,IF(Search!$L$7="N","N",1),""))</f>
        <v/>
      </c>
      <c r="S2749" s="9" t="str">
        <f>IF(Search!$L$8="","",IF(ISNUMBER(SEARCH("Stick",$AU2749))=TRUE,IF(Search!$L$8="N","N",1),""))</f>
        <v/>
      </c>
      <c r="T2749" s="9" t="str">
        <f>IF(Search!$O$4="","",IF(COUNTA($AW2749)=1,IF(Search!$O$4="N","N",1),""))</f>
        <v/>
      </c>
      <c r="U2749" s="9" t="str">
        <f>IF(Search!$O$5="","",IF($AW2749="","",IF($AW2749&lt;Search!$O$5,"",1)))</f>
        <v/>
      </c>
      <c r="V2749" s="9" t="str">
        <f>IF(Search!$O$6="","",IF($AW2749="","",IF($AW2749&gt;Search!$O$6,"",1)))</f>
        <v/>
      </c>
      <c r="W2749" s="9" t="str">
        <f>IF(Search!$U$4="","",IF($AX2749="","",1))</f>
        <v/>
      </c>
      <c r="X2749" s="9" t="str">
        <f>IF(Search!$U$5="","",IF(ISNUMBER(SEARCH(Search!$U$5,$AX2749))=TRUE,IF(Search!$U$5="N","N",1),""))</f>
        <v/>
      </c>
      <c r="Y2749" s="9" t="str">
        <f>IF(Search!$U$6="","",IF($AY2749&lt;Search!$U$6,"",1))</f>
        <v/>
      </c>
      <c r="Z2749" s="9" t="str">
        <f>IF(Search!$R$4="","",IF(Inventory!$BA2749&lt;Search!$R$4,"",1))</f>
        <v/>
      </c>
      <c r="AA2749" s="9" t="str">
        <f>IF(Search!$R$5="","",IF($BA2749&gt;Search!$R$5,"",1))</f>
        <v/>
      </c>
      <c r="AB2749" s="9" t="str">
        <f>IF(Search!$R$6="","",IF($BB2749&lt;Search!$R$6,"",1))</f>
        <v/>
      </c>
      <c r="AC2749" s="9" t="str">
        <f>IF(Search!$R$7="","",IF($BB2749&lt;Search!$R$7,"",1))</f>
        <v/>
      </c>
      <c r="AD2749" s="45" t="str">
        <f>IF(COUNTIF($A2749:$AC2749,"n")&gt;0,"",IF(SUM($A2749:$AC2749)=COUNTA(Search!$C$4:$C$8,Search!$F$4:$F$8,Search!$I$4:$I$6,Search!$I$8,Search!$L$4:$L$8,Search!$O$4:$O$8,Search!$R$4:$R$7,Search!$U$4:$U$7)-COUNTIF(Search!$C$4:$U$7,"n"),1+LARGE($AD$1:AD2748,1),""))</f>
        <v/>
      </c>
      <c r="AE2749" s="45" t="str">
        <f t="shared" si="133"/>
        <v/>
      </c>
      <c r="AF2749" s="45" t="str">
        <f>IF(AD2749="","",COUNTIF($AE$1:$AE2748,$AE2749)+RANK($AE2749,$AE$2:$AE$10540,1))</f>
        <v/>
      </c>
      <c r="AG2749" s="45" t="str">
        <f t="shared" si="134"/>
        <v/>
      </c>
      <c r="AH2749" s="45" t="str">
        <f>IF($AD2749="","",COUNTIF($AG$1:$AG2748,$AG2749)+RANK($AG2749,$AG$1:$AG$10539,0))</f>
        <v/>
      </c>
      <c r="AI2749" s="10" t="str">
        <f t="shared" si="135"/>
        <v>2015-16 Upper Deck Silver Foil Board #20      /   $</v>
      </c>
      <c r="AJ2749" s="11">
        <v>2015</v>
      </c>
      <c r="AK2749" s="17">
        <v>16</v>
      </c>
      <c r="AL2749" s="12" t="s">
        <v>2622</v>
      </c>
      <c r="AM2749" s="10">
        <v>20</v>
      </c>
      <c r="AO2749" s="9"/>
      <c r="AP2749" s="9"/>
      <c r="AQ2749" s="9"/>
      <c r="AR2749" s="14"/>
      <c r="AS2749" s="9"/>
      <c r="AT2749" s="9"/>
      <c r="AU2749" s="9"/>
      <c r="AV2749" s="13"/>
      <c r="AW2749" s="13"/>
      <c r="AX2749" s="9"/>
      <c r="AY2749" s="9"/>
      <c r="AZ2749" s="9"/>
      <c r="BA2749" s="33"/>
      <c r="BB2749" s="33"/>
      <c r="BC2749" s="36"/>
      <c r="BD2749" s="12" t="s">
        <v>1772</v>
      </c>
    </row>
    <row r="2750" spans="1:56" s="12" customFormat="1" x14ac:dyDescent="0.2">
      <c r="A2750" s="9" t="str">
        <f>IF(Search!$C$5="","",IF(COUNTA(Inventory!$AP2750)=1,1,""))</f>
        <v/>
      </c>
      <c r="B2750" s="9" t="str">
        <f>IF(Search!$C$4="","",IF(ISNUMBER(SEARCH(Search!$C$4,$AR2750))=TRUE,1,""))</f>
        <v/>
      </c>
      <c r="C2750" s="9" t="str">
        <f>IF(Search!$C$6="x",IF(COUNTA($AQ2750)=1,1,"N"),IF(COUNTA($AQ2750)=1,"N",""))</f>
        <v/>
      </c>
      <c r="D2750" s="9" t="str">
        <f>IF(Search!$O$8="","",IF(ISNUMBER(SEARCH(Search!$O$8,$BD2750))=TRUE,1,""))</f>
        <v/>
      </c>
      <c r="E2750" s="9" t="str">
        <f>IF(Search!$C$7="","",IF(ISNUMBER(SEARCH(Search!$C$7,$AN2750))=TRUE,1,""))</f>
        <v/>
      </c>
      <c r="F2750" s="9" t="str">
        <f>IF(Search!$C$8="","",IF(ISNUMBER(SEARCH(Search!$C$8,$AO2750))=TRUE,1,""))</f>
        <v/>
      </c>
      <c r="G2750" s="9" t="str">
        <f>IF(Search!$F$4="","",IF(Inventory!$AJ2750&lt;Search!$F$4,"",1))</f>
        <v/>
      </c>
      <c r="H2750" s="9" t="str">
        <f>IF(Search!$F$5="","",IF(Inventory!$AJ2750&gt;Search!$F$5,"",1))</f>
        <v/>
      </c>
      <c r="I2750" s="9" t="str">
        <f>IF(Search!$F$7="","",IF(Search!$F$8="",IF(ISNUMBER(SEARCH(Search!$F$7,$AL2750))=TRUE,1,""),""))</f>
        <v/>
      </c>
      <c r="J2750" s="9" t="str">
        <f>IF($AL2750=Search!$F$8,1,"")</f>
        <v/>
      </c>
      <c r="K2750" s="9" t="str">
        <f>IF(Search!$I$4="","",IF(COUNTA($AS2750)=1,IF(Search!$I$4="N","N",1),""))</f>
        <v/>
      </c>
      <c r="L2750" s="9" t="str">
        <f>IF(Search!$I$5="","",IF($AS2750="RC",1,""))</f>
        <v/>
      </c>
      <c r="M2750" s="9" t="str">
        <f>IF(Search!$I$6="","",IF($AS2750="RCP",1,""))</f>
        <v/>
      </c>
      <c r="N2750" s="9" t="str">
        <f>IF(Search!$I$8="","",IF(COUNTA($AT2750)=1,IF(Search!$I$8="N","N",1),""))</f>
        <v/>
      </c>
      <c r="O2750" s="9" t="str">
        <f>IF(Search!$L$4="","",IF(COUNTA($AU2750)=1,IF(Search!$L$4="N","N",1),""))</f>
        <v/>
      </c>
      <c r="P2750" s="9" t="str">
        <f>IF(Search!$L$5="","",IF(ISNUMBER(SEARCH("Jersey",$AU2750))=TRUE,IF(Search!$L$5="N","N",1),""))</f>
        <v/>
      </c>
      <c r="Q2750" s="9" t="str">
        <f>IF(Search!$L$6="","",IF(ISNUMBER(SEARCH("Patch",$AU2750))=TRUE,IF(Search!$L$6="N","N",1),""))</f>
        <v/>
      </c>
      <c r="R2750" s="9" t="str">
        <f>IF(Search!$L$7="","",IF(ISNUMBER(SEARCH("Shield",$AU2750))=TRUE,IF(Search!$L$7="N","N",1),""))</f>
        <v/>
      </c>
      <c r="S2750" s="9" t="str">
        <f>IF(Search!$L$8="","",IF(ISNUMBER(SEARCH("Stick",$AU2750))=TRUE,IF(Search!$L$8="N","N",1),""))</f>
        <v/>
      </c>
      <c r="T2750" s="9" t="str">
        <f>IF(Search!$O$4="","",IF(COUNTA($AW2750)=1,IF(Search!$O$4="N","N",1),""))</f>
        <v/>
      </c>
      <c r="U2750" s="9" t="str">
        <f>IF(Search!$O$5="","",IF($AW2750="","",IF($AW2750&lt;Search!$O$5,"",1)))</f>
        <v/>
      </c>
      <c r="V2750" s="9" t="str">
        <f>IF(Search!$O$6="","",IF($AW2750="","",IF($AW2750&gt;Search!$O$6,"",1)))</f>
        <v/>
      </c>
      <c r="W2750" s="9" t="str">
        <f>IF(Search!$U$4="","",IF($AX2750="","",1))</f>
        <v/>
      </c>
      <c r="X2750" s="9" t="str">
        <f>IF(Search!$U$5="","",IF(ISNUMBER(SEARCH(Search!$U$5,$AX2750))=TRUE,IF(Search!$U$5="N","N",1),""))</f>
        <v/>
      </c>
      <c r="Y2750" s="9" t="str">
        <f>IF(Search!$U$6="","",IF($AY2750&lt;Search!$U$6,"",1))</f>
        <v/>
      </c>
      <c r="Z2750" s="9" t="str">
        <f>IF(Search!$R$4="","",IF(Inventory!$BA2750&lt;Search!$R$4,"",1))</f>
        <v/>
      </c>
      <c r="AA2750" s="9" t="str">
        <f>IF(Search!$R$5="","",IF($BA2750&gt;Search!$R$5,"",1))</f>
        <v/>
      </c>
      <c r="AB2750" s="9" t="str">
        <f>IF(Search!$R$6="","",IF($BB2750&lt;Search!$R$6,"",1))</f>
        <v/>
      </c>
      <c r="AC2750" s="9" t="str">
        <f>IF(Search!$R$7="","",IF($BB2750&lt;Search!$R$7,"",1))</f>
        <v/>
      </c>
      <c r="AD2750" s="45" t="str">
        <f>IF(COUNTIF($A2750:$AC2750,"n")&gt;0,"",IF(SUM($A2750:$AC2750)=COUNTA(Search!$C$4:$C$8,Search!$F$4:$F$8,Search!$I$4:$I$6,Search!$I$8,Search!$L$4:$L$8,Search!$O$4:$O$8,Search!$R$4:$R$7,Search!$U$4:$U$7)-COUNTIF(Search!$C$4:$U$7,"n"),1+LARGE($AD$1:AD2749,1),""))</f>
        <v/>
      </c>
      <c r="AE2750" s="45" t="str">
        <f t="shared" si="133"/>
        <v/>
      </c>
      <c r="AF2750" s="45" t="str">
        <f>IF(AD2750="","",COUNTIF($AE$1:$AE2749,$AE2750)+RANK($AE2750,$AE$2:$AE$10540,1))</f>
        <v/>
      </c>
      <c r="AG2750" s="45" t="str">
        <f t="shared" si="134"/>
        <v/>
      </c>
      <c r="AH2750" s="45" t="str">
        <f>IF($AD2750="","",COUNTIF($AG$1:$AG2749,$AG2750)+RANK($AG2750,$AG$1:$AG$10539,0))</f>
        <v/>
      </c>
      <c r="AI2750" s="10" t="str">
        <f t="shared" si="135"/>
        <v>2015-16 Upper Deck Silver Foil Board #21      /   $</v>
      </c>
      <c r="AJ2750" s="11">
        <v>2015</v>
      </c>
      <c r="AK2750" s="17">
        <v>16</v>
      </c>
      <c r="AL2750" s="12" t="s">
        <v>2622</v>
      </c>
      <c r="AM2750" s="10">
        <v>21</v>
      </c>
      <c r="AO2750" s="9"/>
      <c r="AP2750" s="9"/>
      <c r="AQ2750" s="9"/>
      <c r="AR2750" s="14"/>
      <c r="AS2750" s="9"/>
      <c r="AT2750" s="9"/>
      <c r="AU2750" s="9"/>
      <c r="AV2750" s="13"/>
      <c r="AW2750" s="13"/>
      <c r="AX2750" s="9"/>
      <c r="AY2750" s="9"/>
      <c r="AZ2750" s="9"/>
      <c r="BA2750" s="33"/>
      <c r="BB2750" s="33"/>
      <c r="BC2750" s="36"/>
      <c r="BD2750" s="12" t="s">
        <v>1772</v>
      </c>
    </row>
    <row r="2751" spans="1:56" s="12" customFormat="1" x14ac:dyDescent="0.2">
      <c r="A2751" s="9" t="str">
        <f>IF(Search!$C$5="","",IF(COUNTA(Inventory!$AP2751)=1,1,""))</f>
        <v/>
      </c>
      <c r="B2751" s="9" t="str">
        <f>IF(Search!$C$4="","",IF(ISNUMBER(SEARCH(Search!$C$4,$AR2751))=TRUE,1,""))</f>
        <v/>
      </c>
      <c r="C2751" s="9" t="str">
        <f>IF(Search!$C$6="x",IF(COUNTA($AQ2751)=1,1,"N"),IF(COUNTA($AQ2751)=1,"N",""))</f>
        <v/>
      </c>
      <c r="D2751" s="9" t="str">
        <f>IF(Search!$O$8="","",IF(ISNUMBER(SEARCH(Search!$O$8,$BD2751))=TRUE,1,""))</f>
        <v/>
      </c>
      <c r="E2751" s="9" t="str">
        <f>IF(Search!$C$7="","",IF(ISNUMBER(SEARCH(Search!$C$7,$AN2751))=TRUE,1,""))</f>
        <v/>
      </c>
      <c r="F2751" s="9" t="str">
        <f>IF(Search!$C$8="","",IF(ISNUMBER(SEARCH(Search!$C$8,$AO2751))=TRUE,1,""))</f>
        <v/>
      </c>
      <c r="G2751" s="9" t="str">
        <f>IF(Search!$F$4="","",IF(Inventory!$AJ2751&lt;Search!$F$4,"",1))</f>
        <v/>
      </c>
      <c r="H2751" s="9" t="str">
        <f>IF(Search!$F$5="","",IF(Inventory!$AJ2751&gt;Search!$F$5,"",1))</f>
        <v/>
      </c>
      <c r="I2751" s="9" t="str">
        <f>IF(Search!$F$7="","",IF(Search!$F$8="",IF(ISNUMBER(SEARCH(Search!$F$7,$AL2751))=TRUE,1,""),""))</f>
        <v/>
      </c>
      <c r="J2751" s="9" t="str">
        <f>IF($AL2751=Search!$F$8,1,"")</f>
        <v/>
      </c>
      <c r="K2751" s="9" t="str">
        <f>IF(Search!$I$4="","",IF(COUNTA($AS2751)=1,IF(Search!$I$4="N","N",1),""))</f>
        <v/>
      </c>
      <c r="L2751" s="9" t="str">
        <f>IF(Search!$I$5="","",IF($AS2751="RC",1,""))</f>
        <v/>
      </c>
      <c r="M2751" s="9" t="str">
        <f>IF(Search!$I$6="","",IF($AS2751="RCP",1,""))</f>
        <v/>
      </c>
      <c r="N2751" s="9" t="str">
        <f>IF(Search!$I$8="","",IF(COUNTA($AT2751)=1,IF(Search!$I$8="N","N",1),""))</f>
        <v/>
      </c>
      <c r="O2751" s="9" t="str">
        <f>IF(Search!$L$4="","",IF(COUNTA($AU2751)=1,IF(Search!$L$4="N","N",1),""))</f>
        <v/>
      </c>
      <c r="P2751" s="9" t="str">
        <f>IF(Search!$L$5="","",IF(ISNUMBER(SEARCH("Jersey",$AU2751))=TRUE,IF(Search!$L$5="N","N",1),""))</f>
        <v/>
      </c>
      <c r="Q2751" s="9" t="str">
        <f>IF(Search!$L$6="","",IF(ISNUMBER(SEARCH("Patch",$AU2751))=TRUE,IF(Search!$L$6="N","N",1),""))</f>
        <v/>
      </c>
      <c r="R2751" s="9" t="str">
        <f>IF(Search!$L$7="","",IF(ISNUMBER(SEARCH("Shield",$AU2751))=TRUE,IF(Search!$L$7="N","N",1),""))</f>
        <v/>
      </c>
      <c r="S2751" s="9" t="str">
        <f>IF(Search!$L$8="","",IF(ISNUMBER(SEARCH("Stick",$AU2751))=TRUE,IF(Search!$L$8="N","N",1),""))</f>
        <v/>
      </c>
      <c r="T2751" s="9" t="str">
        <f>IF(Search!$O$4="","",IF(COUNTA($AW2751)=1,IF(Search!$O$4="N","N",1),""))</f>
        <v/>
      </c>
      <c r="U2751" s="9" t="str">
        <f>IF(Search!$O$5="","",IF($AW2751="","",IF($AW2751&lt;Search!$O$5,"",1)))</f>
        <v/>
      </c>
      <c r="V2751" s="9" t="str">
        <f>IF(Search!$O$6="","",IF($AW2751="","",IF($AW2751&gt;Search!$O$6,"",1)))</f>
        <v/>
      </c>
      <c r="W2751" s="9" t="str">
        <f>IF(Search!$U$4="","",IF($AX2751="","",1))</f>
        <v/>
      </c>
      <c r="X2751" s="9" t="str">
        <f>IF(Search!$U$5="","",IF(ISNUMBER(SEARCH(Search!$U$5,$AX2751))=TRUE,IF(Search!$U$5="N","N",1),""))</f>
        <v/>
      </c>
      <c r="Y2751" s="9" t="str">
        <f>IF(Search!$U$6="","",IF($AY2751&lt;Search!$U$6,"",1))</f>
        <v/>
      </c>
      <c r="Z2751" s="9" t="str">
        <f>IF(Search!$R$4="","",IF(Inventory!$BA2751&lt;Search!$R$4,"",1))</f>
        <v/>
      </c>
      <c r="AA2751" s="9" t="str">
        <f>IF(Search!$R$5="","",IF($BA2751&gt;Search!$R$5,"",1))</f>
        <v/>
      </c>
      <c r="AB2751" s="9" t="str">
        <f>IF(Search!$R$6="","",IF($BB2751&lt;Search!$R$6,"",1))</f>
        <v/>
      </c>
      <c r="AC2751" s="9" t="str">
        <f>IF(Search!$R$7="","",IF($BB2751&lt;Search!$R$7,"",1))</f>
        <v/>
      </c>
      <c r="AD2751" s="45" t="str">
        <f>IF(COUNTIF($A2751:$AC2751,"n")&gt;0,"",IF(SUM($A2751:$AC2751)=COUNTA(Search!$C$4:$C$8,Search!$F$4:$F$8,Search!$I$4:$I$6,Search!$I$8,Search!$L$4:$L$8,Search!$O$4:$O$8,Search!$R$4:$R$7,Search!$U$4:$U$7)-COUNTIF(Search!$C$4:$U$7,"n"),1+LARGE($AD$1:AD2750,1),""))</f>
        <v/>
      </c>
      <c r="AE2751" s="45" t="str">
        <f t="shared" si="133"/>
        <v/>
      </c>
      <c r="AF2751" s="45" t="str">
        <f>IF(AD2751="","",COUNTIF($AE$1:$AE2750,$AE2751)+RANK($AE2751,$AE$2:$AE$10540,1))</f>
        <v/>
      </c>
      <c r="AG2751" s="45" t="str">
        <f t="shared" si="134"/>
        <v/>
      </c>
      <c r="AH2751" s="45" t="str">
        <f>IF($AD2751="","",COUNTIF($AG$1:$AG2750,$AG2751)+RANK($AG2751,$AG$1:$AG$10539,0))</f>
        <v/>
      </c>
      <c r="AI2751" s="10" t="str">
        <f t="shared" si="135"/>
        <v>2015-16 Upper Deck Silver Foil Board #22      /   $</v>
      </c>
      <c r="AJ2751" s="11">
        <v>2015</v>
      </c>
      <c r="AK2751" s="17">
        <v>16</v>
      </c>
      <c r="AL2751" s="12" t="s">
        <v>2622</v>
      </c>
      <c r="AM2751" s="10">
        <v>22</v>
      </c>
      <c r="AO2751" s="9"/>
      <c r="AP2751" s="9"/>
      <c r="AQ2751" s="9"/>
      <c r="AR2751" s="14"/>
      <c r="AS2751" s="9"/>
      <c r="AT2751" s="9"/>
      <c r="AU2751" s="9"/>
      <c r="AV2751" s="13"/>
      <c r="AW2751" s="13"/>
      <c r="AX2751" s="9"/>
      <c r="AY2751" s="9"/>
      <c r="AZ2751" s="9"/>
      <c r="BA2751" s="33"/>
      <c r="BB2751" s="33"/>
      <c r="BC2751" s="36"/>
      <c r="BD2751" s="12" t="s">
        <v>1772</v>
      </c>
    </row>
    <row r="2752" spans="1:56" s="12" customFormat="1" x14ac:dyDescent="0.2">
      <c r="A2752" s="9" t="str">
        <f>IF(Search!$C$5="","",IF(COUNTA(Inventory!$AP2752)=1,1,""))</f>
        <v/>
      </c>
      <c r="B2752" s="9" t="str">
        <f>IF(Search!$C$4="","",IF(ISNUMBER(SEARCH(Search!$C$4,$AR2752))=TRUE,1,""))</f>
        <v/>
      </c>
      <c r="C2752" s="9" t="str">
        <f>IF(Search!$C$6="x",IF(COUNTA($AQ2752)=1,1,"N"),IF(COUNTA($AQ2752)=1,"N",""))</f>
        <v/>
      </c>
      <c r="D2752" s="9" t="str">
        <f>IF(Search!$O$8="","",IF(ISNUMBER(SEARCH(Search!$O$8,$BD2752))=TRUE,1,""))</f>
        <v/>
      </c>
      <c r="E2752" s="9" t="str">
        <f>IF(Search!$C$7="","",IF(ISNUMBER(SEARCH(Search!$C$7,$AN2752))=TRUE,1,""))</f>
        <v/>
      </c>
      <c r="F2752" s="9" t="str">
        <f>IF(Search!$C$8="","",IF(ISNUMBER(SEARCH(Search!$C$8,$AO2752))=TRUE,1,""))</f>
        <v/>
      </c>
      <c r="G2752" s="9" t="str">
        <f>IF(Search!$F$4="","",IF(Inventory!$AJ2752&lt;Search!$F$4,"",1))</f>
        <v/>
      </c>
      <c r="H2752" s="9" t="str">
        <f>IF(Search!$F$5="","",IF(Inventory!$AJ2752&gt;Search!$F$5,"",1))</f>
        <v/>
      </c>
      <c r="I2752" s="9" t="str">
        <f>IF(Search!$F$7="","",IF(Search!$F$8="",IF(ISNUMBER(SEARCH(Search!$F$7,$AL2752))=TRUE,1,""),""))</f>
        <v/>
      </c>
      <c r="J2752" s="9" t="str">
        <f>IF($AL2752=Search!$F$8,1,"")</f>
        <v/>
      </c>
      <c r="K2752" s="9" t="str">
        <f>IF(Search!$I$4="","",IF(COUNTA($AS2752)=1,IF(Search!$I$4="N","N",1),""))</f>
        <v/>
      </c>
      <c r="L2752" s="9" t="str">
        <f>IF(Search!$I$5="","",IF($AS2752="RC",1,""))</f>
        <v/>
      </c>
      <c r="M2752" s="9" t="str">
        <f>IF(Search!$I$6="","",IF($AS2752="RCP",1,""))</f>
        <v/>
      </c>
      <c r="N2752" s="9" t="str">
        <f>IF(Search!$I$8="","",IF(COUNTA($AT2752)=1,IF(Search!$I$8="N","N",1),""))</f>
        <v/>
      </c>
      <c r="O2752" s="9" t="str">
        <f>IF(Search!$L$4="","",IF(COUNTA($AU2752)=1,IF(Search!$L$4="N","N",1),""))</f>
        <v/>
      </c>
      <c r="P2752" s="9" t="str">
        <f>IF(Search!$L$5="","",IF(ISNUMBER(SEARCH("Jersey",$AU2752))=TRUE,IF(Search!$L$5="N","N",1),""))</f>
        <v/>
      </c>
      <c r="Q2752" s="9" t="str">
        <f>IF(Search!$L$6="","",IF(ISNUMBER(SEARCH("Patch",$AU2752))=TRUE,IF(Search!$L$6="N","N",1),""))</f>
        <v/>
      </c>
      <c r="R2752" s="9" t="str">
        <f>IF(Search!$L$7="","",IF(ISNUMBER(SEARCH("Shield",$AU2752))=TRUE,IF(Search!$L$7="N","N",1),""))</f>
        <v/>
      </c>
      <c r="S2752" s="9" t="str">
        <f>IF(Search!$L$8="","",IF(ISNUMBER(SEARCH("Stick",$AU2752))=TRUE,IF(Search!$L$8="N","N",1),""))</f>
        <v/>
      </c>
      <c r="T2752" s="9" t="str">
        <f>IF(Search!$O$4="","",IF(COUNTA($AW2752)=1,IF(Search!$O$4="N","N",1),""))</f>
        <v/>
      </c>
      <c r="U2752" s="9" t="str">
        <f>IF(Search!$O$5="","",IF($AW2752="","",IF($AW2752&lt;Search!$O$5,"",1)))</f>
        <v/>
      </c>
      <c r="V2752" s="9" t="str">
        <f>IF(Search!$O$6="","",IF($AW2752="","",IF($AW2752&gt;Search!$O$6,"",1)))</f>
        <v/>
      </c>
      <c r="W2752" s="9" t="str">
        <f>IF(Search!$U$4="","",IF($AX2752="","",1))</f>
        <v/>
      </c>
      <c r="X2752" s="9" t="str">
        <f>IF(Search!$U$5="","",IF(ISNUMBER(SEARCH(Search!$U$5,$AX2752))=TRUE,IF(Search!$U$5="N","N",1),""))</f>
        <v/>
      </c>
      <c r="Y2752" s="9" t="str">
        <f>IF(Search!$U$6="","",IF($AY2752&lt;Search!$U$6,"",1))</f>
        <v/>
      </c>
      <c r="Z2752" s="9" t="str">
        <f>IF(Search!$R$4="","",IF(Inventory!$BA2752&lt;Search!$R$4,"",1))</f>
        <v/>
      </c>
      <c r="AA2752" s="9" t="str">
        <f>IF(Search!$R$5="","",IF($BA2752&gt;Search!$R$5,"",1))</f>
        <v/>
      </c>
      <c r="AB2752" s="9" t="str">
        <f>IF(Search!$R$6="","",IF($BB2752&lt;Search!$R$6,"",1))</f>
        <v/>
      </c>
      <c r="AC2752" s="9" t="str">
        <f>IF(Search!$R$7="","",IF($BB2752&lt;Search!$R$7,"",1))</f>
        <v/>
      </c>
      <c r="AD2752" s="45" t="str">
        <f>IF(COUNTIF($A2752:$AC2752,"n")&gt;0,"",IF(SUM($A2752:$AC2752)=COUNTA(Search!$C$4:$C$8,Search!$F$4:$F$8,Search!$I$4:$I$6,Search!$I$8,Search!$L$4:$L$8,Search!$O$4:$O$8,Search!$R$4:$R$7,Search!$U$4:$U$7)-COUNTIF(Search!$C$4:$U$7,"n"),1+LARGE($AD$1:AD2751,1),""))</f>
        <v/>
      </c>
      <c r="AE2752" s="45" t="str">
        <f t="shared" si="133"/>
        <v/>
      </c>
      <c r="AF2752" s="45" t="str">
        <f>IF(AD2752="","",COUNTIF($AE$1:$AE2751,$AE2752)+RANK($AE2752,$AE$2:$AE$10540,1))</f>
        <v/>
      </c>
      <c r="AG2752" s="45" t="str">
        <f t="shared" si="134"/>
        <v/>
      </c>
      <c r="AH2752" s="45" t="str">
        <f>IF($AD2752="","",COUNTIF($AG$1:$AG2751,$AG2752)+RANK($AG2752,$AG$1:$AG$10539,0))</f>
        <v/>
      </c>
      <c r="AI2752" s="10" t="str">
        <f t="shared" si="135"/>
        <v>2015-16 Upper Deck Silver Foil Board #23      /   $</v>
      </c>
      <c r="AJ2752" s="11">
        <v>2015</v>
      </c>
      <c r="AK2752" s="17">
        <v>16</v>
      </c>
      <c r="AL2752" s="12" t="s">
        <v>2622</v>
      </c>
      <c r="AM2752" s="10">
        <v>23</v>
      </c>
      <c r="AO2752" s="9"/>
      <c r="AP2752" s="9"/>
      <c r="AQ2752" s="9"/>
      <c r="AR2752" s="14"/>
      <c r="AS2752" s="9"/>
      <c r="AT2752" s="9"/>
      <c r="AU2752" s="9"/>
      <c r="AV2752" s="13"/>
      <c r="AW2752" s="13"/>
      <c r="AX2752" s="9"/>
      <c r="AY2752" s="9"/>
      <c r="AZ2752" s="9"/>
      <c r="BA2752" s="33"/>
      <c r="BB2752" s="33"/>
      <c r="BC2752" s="36"/>
      <c r="BD2752" s="12" t="s">
        <v>1772</v>
      </c>
    </row>
    <row r="2753" spans="1:56" s="12" customFormat="1" x14ac:dyDescent="0.2">
      <c r="A2753" s="9" t="str">
        <f>IF(Search!$C$5="","",IF(COUNTA(Inventory!$AP2753)=1,1,""))</f>
        <v/>
      </c>
      <c r="B2753" s="9" t="str">
        <f>IF(Search!$C$4="","",IF(ISNUMBER(SEARCH(Search!$C$4,$AR2753))=TRUE,1,""))</f>
        <v/>
      </c>
      <c r="C2753" s="9" t="str">
        <f>IF(Search!$C$6="x",IF(COUNTA($AQ2753)=1,1,"N"),IF(COUNTA($AQ2753)=1,"N",""))</f>
        <v/>
      </c>
      <c r="D2753" s="9" t="str">
        <f>IF(Search!$O$8="","",IF(ISNUMBER(SEARCH(Search!$O$8,$BD2753))=TRUE,1,""))</f>
        <v/>
      </c>
      <c r="E2753" s="9" t="str">
        <f>IF(Search!$C$7="","",IF(ISNUMBER(SEARCH(Search!$C$7,$AN2753))=TRUE,1,""))</f>
        <v/>
      </c>
      <c r="F2753" s="9" t="str">
        <f>IF(Search!$C$8="","",IF(ISNUMBER(SEARCH(Search!$C$8,$AO2753))=TRUE,1,""))</f>
        <v/>
      </c>
      <c r="G2753" s="9" t="str">
        <f>IF(Search!$F$4="","",IF(Inventory!$AJ2753&lt;Search!$F$4,"",1))</f>
        <v/>
      </c>
      <c r="H2753" s="9" t="str">
        <f>IF(Search!$F$5="","",IF(Inventory!$AJ2753&gt;Search!$F$5,"",1))</f>
        <v/>
      </c>
      <c r="I2753" s="9" t="str">
        <f>IF(Search!$F$7="","",IF(Search!$F$8="",IF(ISNUMBER(SEARCH(Search!$F$7,$AL2753))=TRUE,1,""),""))</f>
        <v/>
      </c>
      <c r="J2753" s="9" t="str">
        <f>IF($AL2753=Search!$F$8,1,"")</f>
        <v/>
      </c>
      <c r="K2753" s="9" t="str">
        <f>IF(Search!$I$4="","",IF(COUNTA($AS2753)=1,IF(Search!$I$4="N","N",1),""))</f>
        <v/>
      </c>
      <c r="L2753" s="9" t="str">
        <f>IF(Search!$I$5="","",IF($AS2753="RC",1,""))</f>
        <v/>
      </c>
      <c r="M2753" s="9" t="str">
        <f>IF(Search!$I$6="","",IF($AS2753="RCP",1,""))</f>
        <v/>
      </c>
      <c r="N2753" s="9" t="str">
        <f>IF(Search!$I$8="","",IF(COUNTA($AT2753)=1,IF(Search!$I$8="N","N",1),""))</f>
        <v/>
      </c>
      <c r="O2753" s="9" t="str">
        <f>IF(Search!$L$4="","",IF(COUNTA($AU2753)=1,IF(Search!$L$4="N","N",1),""))</f>
        <v/>
      </c>
      <c r="P2753" s="9" t="str">
        <f>IF(Search!$L$5="","",IF(ISNUMBER(SEARCH("Jersey",$AU2753))=TRUE,IF(Search!$L$5="N","N",1),""))</f>
        <v/>
      </c>
      <c r="Q2753" s="9" t="str">
        <f>IF(Search!$L$6="","",IF(ISNUMBER(SEARCH("Patch",$AU2753))=TRUE,IF(Search!$L$6="N","N",1),""))</f>
        <v/>
      </c>
      <c r="R2753" s="9" t="str">
        <f>IF(Search!$L$7="","",IF(ISNUMBER(SEARCH("Shield",$AU2753))=TRUE,IF(Search!$L$7="N","N",1),""))</f>
        <v/>
      </c>
      <c r="S2753" s="9" t="str">
        <f>IF(Search!$L$8="","",IF(ISNUMBER(SEARCH("Stick",$AU2753))=TRUE,IF(Search!$L$8="N","N",1),""))</f>
        <v/>
      </c>
      <c r="T2753" s="9" t="str">
        <f>IF(Search!$O$4="","",IF(COUNTA($AW2753)=1,IF(Search!$O$4="N","N",1),""))</f>
        <v/>
      </c>
      <c r="U2753" s="9" t="str">
        <f>IF(Search!$O$5="","",IF($AW2753="","",IF($AW2753&lt;Search!$O$5,"",1)))</f>
        <v/>
      </c>
      <c r="V2753" s="9" t="str">
        <f>IF(Search!$O$6="","",IF($AW2753="","",IF($AW2753&gt;Search!$O$6,"",1)))</f>
        <v/>
      </c>
      <c r="W2753" s="9" t="str">
        <f>IF(Search!$U$4="","",IF($AX2753="","",1))</f>
        <v/>
      </c>
      <c r="X2753" s="9" t="str">
        <f>IF(Search!$U$5="","",IF(ISNUMBER(SEARCH(Search!$U$5,$AX2753))=TRUE,IF(Search!$U$5="N","N",1),""))</f>
        <v/>
      </c>
      <c r="Y2753" s="9" t="str">
        <f>IF(Search!$U$6="","",IF($AY2753&lt;Search!$U$6,"",1))</f>
        <v/>
      </c>
      <c r="Z2753" s="9" t="str">
        <f>IF(Search!$R$4="","",IF(Inventory!$BA2753&lt;Search!$R$4,"",1))</f>
        <v/>
      </c>
      <c r="AA2753" s="9" t="str">
        <f>IF(Search!$R$5="","",IF($BA2753&gt;Search!$R$5,"",1))</f>
        <v/>
      </c>
      <c r="AB2753" s="9" t="str">
        <f>IF(Search!$R$6="","",IF($BB2753&lt;Search!$R$6,"",1))</f>
        <v/>
      </c>
      <c r="AC2753" s="9" t="str">
        <f>IF(Search!$R$7="","",IF($BB2753&lt;Search!$R$7,"",1))</f>
        <v/>
      </c>
      <c r="AD2753" s="45" t="str">
        <f>IF(COUNTIF($A2753:$AC2753,"n")&gt;0,"",IF(SUM($A2753:$AC2753)=COUNTA(Search!$C$4:$C$8,Search!$F$4:$F$8,Search!$I$4:$I$6,Search!$I$8,Search!$L$4:$L$8,Search!$O$4:$O$8,Search!$R$4:$R$7,Search!$U$4:$U$7)-COUNTIF(Search!$C$4:$U$7,"n"),1+LARGE($AD$1:AD2752,1),""))</f>
        <v/>
      </c>
      <c r="AE2753" s="45" t="str">
        <f t="shared" si="133"/>
        <v/>
      </c>
      <c r="AF2753" s="45" t="str">
        <f>IF(AD2753="","",COUNTIF($AE$1:$AE2752,$AE2753)+RANK($AE2753,$AE$2:$AE$10540,1))</f>
        <v/>
      </c>
      <c r="AG2753" s="45" t="str">
        <f t="shared" si="134"/>
        <v/>
      </c>
      <c r="AH2753" s="45" t="str">
        <f>IF($AD2753="","",COUNTIF($AG$1:$AG2752,$AG2753)+RANK($AG2753,$AG$1:$AG$10539,0))</f>
        <v/>
      </c>
      <c r="AI2753" s="10" t="str">
        <f t="shared" si="135"/>
        <v>2015-16 Upper Deck Silver Foil Board #24      /   $</v>
      </c>
      <c r="AJ2753" s="11">
        <v>2015</v>
      </c>
      <c r="AK2753" s="17">
        <v>16</v>
      </c>
      <c r="AL2753" s="12" t="s">
        <v>2622</v>
      </c>
      <c r="AM2753" s="10">
        <v>24</v>
      </c>
      <c r="AO2753" s="9"/>
      <c r="AP2753" s="9"/>
      <c r="AQ2753" s="9"/>
      <c r="AR2753" s="14"/>
      <c r="AS2753" s="9"/>
      <c r="AT2753" s="9"/>
      <c r="AU2753" s="9"/>
      <c r="AV2753" s="13"/>
      <c r="AW2753" s="13"/>
      <c r="AX2753" s="9"/>
      <c r="AY2753" s="9"/>
      <c r="AZ2753" s="9"/>
      <c r="BA2753" s="33"/>
      <c r="BB2753" s="33"/>
      <c r="BC2753" s="36"/>
      <c r="BD2753" s="12" t="s">
        <v>1772</v>
      </c>
    </row>
    <row r="2754" spans="1:56" s="12" customFormat="1" x14ac:dyDescent="0.2">
      <c r="A2754" s="9" t="str">
        <f>IF(Search!$C$5="","",IF(COUNTA(Inventory!$AP2754)=1,1,""))</f>
        <v/>
      </c>
      <c r="B2754" s="9" t="str">
        <f>IF(Search!$C$4="","",IF(ISNUMBER(SEARCH(Search!$C$4,$AR2754))=TRUE,1,""))</f>
        <v/>
      </c>
      <c r="C2754" s="9" t="str">
        <f>IF(Search!$C$6="x",IF(COUNTA($AQ2754)=1,1,"N"),IF(COUNTA($AQ2754)=1,"N",""))</f>
        <v/>
      </c>
      <c r="D2754" s="9" t="str">
        <f>IF(Search!$O$8="","",IF(ISNUMBER(SEARCH(Search!$O$8,$BD2754))=TRUE,1,""))</f>
        <v/>
      </c>
      <c r="E2754" s="9" t="str">
        <f>IF(Search!$C$7="","",IF(ISNUMBER(SEARCH(Search!$C$7,$AN2754))=TRUE,1,""))</f>
        <v/>
      </c>
      <c r="F2754" s="9" t="str">
        <f>IF(Search!$C$8="","",IF(ISNUMBER(SEARCH(Search!$C$8,$AO2754))=TRUE,1,""))</f>
        <v/>
      </c>
      <c r="G2754" s="9" t="str">
        <f>IF(Search!$F$4="","",IF(Inventory!$AJ2754&lt;Search!$F$4,"",1))</f>
        <v/>
      </c>
      <c r="H2754" s="9" t="str">
        <f>IF(Search!$F$5="","",IF(Inventory!$AJ2754&gt;Search!$F$5,"",1))</f>
        <v/>
      </c>
      <c r="I2754" s="9" t="str">
        <f>IF(Search!$F$7="","",IF(Search!$F$8="",IF(ISNUMBER(SEARCH(Search!$F$7,$AL2754))=TRUE,1,""),""))</f>
        <v/>
      </c>
      <c r="J2754" s="9" t="str">
        <f>IF($AL2754=Search!$F$8,1,"")</f>
        <v/>
      </c>
      <c r="K2754" s="9" t="str">
        <f>IF(Search!$I$4="","",IF(COUNTA($AS2754)=1,IF(Search!$I$4="N","N",1),""))</f>
        <v/>
      </c>
      <c r="L2754" s="9" t="str">
        <f>IF(Search!$I$5="","",IF($AS2754="RC",1,""))</f>
        <v/>
      </c>
      <c r="M2754" s="9" t="str">
        <f>IF(Search!$I$6="","",IF($AS2754="RCP",1,""))</f>
        <v/>
      </c>
      <c r="N2754" s="9" t="str">
        <f>IF(Search!$I$8="","",IF(COUNTA($AT2754)=1,IF(Search!$I$8="N","N",1),""))</f>
        <v/>
      </c>
      <c r="O2754" s="9" t="str">
        <f>IF(Search!$L$4="","",IF(COUNTA($AU2754)=1,IF(Search!$L$4="N","N",1),""))</f>
        <v/>
      </c>
      <c r="P2754" s="9" t="str">
        <f>IF(Search!$L$5="","",IF(ISNUMBER(SEARCH("Jersey",$AU2754))=TRUE,IF(Search!$L$5="N","N",1),""))</f>
        <v/>
      </c>
      <c r="Q2754" s="9" t="str">
        <f>IF(Search!$L$6="","",IF(ISNUMBER(SEARCH("Patch",$AU2754))=TRUE,IF(Search!$L$6="N","N",1),""))</f>
        <v/>
      </c>
      <c r="R2754" s="9" t="str">
        <f>IF(Search!$L$7="","",IF(ISNUMBER(SEARCH("Shield",$AU2754))=TRUE,IF(Search!$L$7="N","N",1),""))</f>
        <v/>
      </c>
      <c r="S2754" s="9" t="str">
        <f>IF(Search!$L$8="","",IF(ISNUMBER(SEARCH("Stick",$AU2754))=TRUE,IF(Search!$L$8="N","N",1),""))</f>
        <v/>
      </c>
      <c r="T2754" s="9" t="str">
        <f>IF(Search!$O$4="","",IF(COUNTA($AW2754)=1,IF(Search!$O$4="N","N",1),""))</f>
        <v/>
      </c>
      <c r="U2754" s="9" t="str">
        <f>IF(Search!$O$5="","",IF($AW2754="","",IF($AW2754&lt;Search!$O$5,"",1)))</f>
        <v/>
      </c>
      <c r="V2754" s="9" t="str">
        <f>IF(Search!$O$6="","",IF($AW2754="","",IF($AW2754&gt;Search!$O$6,"",1)))</f>
        <v/>
      </c>
      <c r="W2754" s="9" t="str">
        <f>IF(Search!$U$4="","",IF($AX2754="","",1))</f>
        <v/>
      </c>
      <c r="X2754" s="9" t="str">
        <f>IF(Search!$U$5="","",IF(ISNUMBER(SEARCH(Search!$U$5,$AX2754))=TRUE,IF(Search!$U$5="N","N",1),""))</f>
        <v/>
      </c>
      <c r="Y2754" s="9" t="str">
        <f>IF(Search!$U$6="","",IF($AY2754&lt;Search!$U$6,"",1))</f>
        <v/>
      </c>
      <c r="Z2754" s="9" t="str">
        <f>IF(Search!$R$4="","",IF(Inventory!$BA2754&lt;Search!$R$4,"",1))</f>
        <v/>
      </c>
      <c r="AA2754" s="9" t="str">
        <f>IF(Search!$R$5="","",IF($BA2754&gt;Search!$R$5,"",1))</f>
        <v/>
      </c>
      <c r="AB2754" s="9" t="str">
        <f>IF(Search!$R$6="","",IF($BB2754&lt;Search!$R$6,"",1))</f>
        <v/>
      </c>
      <c r="AC2754" s="9" t="str">
        <f>IF(Search!$R$7="","",IF($BB2754&lt;Search!$R$7,"",1))</f>
        <v/>
      </c>
      <c r="AD2754" s="45" t="str">
        <f>IF(COUNTIF($A2754:$AC2754,"n")&gt;0,"",IF(SUM($A2754:$AC2754)=COUNTA(Search!$C$4:$C$8,Search!$F$4:$F$8,Search!$I$4:$I$6,Search!$I$8,Search!$L$4:$L$8,Search!$O$4:$O$8,Search!$R$4:$R$7,Search!$U$4:$U$7)-COUNTIF(Search!$C$4:$U$7,"n"),1+LARGE($AD$1:AD2753,1),""))</f>
        <v/>
      </c>
      <c r="AE2754" s="45" t="str">
        <f t="shared" si="133"/>
        <v/>
      </c>
      <c r="AF2754" s="45" t="str">
        <f>IF(AD2754="","",COUNTIF($AE$1:$AE2753,$AE2754)+RANK($AE2754,$AE$2:$AE$10540,1))</f>
        <v/>
      </c>
      <c r="AG2754" s="45" t="str">
        <f t="shared" si="134"/>
        <v/>
      </c>
      <c r="AH2754" s="45" t="str">
        <f>IF($AD2754="","",COUNTIF($AG$1:$AG2753,$AG2754)+RANK($AG2754,$AG$1:$AG$10539,0))</f>
        <v/>
      </c>
      <c r="AI2754" s="10" t="str">
        <f t="shared" si="135"/>
        <v>2015-16 Upper Deck Silver Foil Board #25      /   $</v>
      </c>
      <c r="AJ2754" s="11">
        <v>2015</v>
      </c>
      <c r="AK2754" s="17">
        <v>16</v>
      </c>
      <c r="AL2754" s="12" t="s">
        <v>2622</v>
      </c>
      <c r="AM2754" s="10">
        <v>25</v>
      </c>
      <c r="AO2754" s="9"/>
      <c r="AP2754" s="9"/>
      <c r="AQ2754" s="9"/>
      <c r="AR2754" s="14"/>
      <c r="AS2754" s="9"/>
      <c r="AT2754" s="9"/>
      <c r="AU2754" s="9"/>
      <c r="AV2754" s="13"/>
      <c r="AW2754" s="13"/>
      <c r="AX2754" s="9"/>
      <c r="AY2754" s="9"/>
      <c r="AZ2754" s="9"/>
      <c r="BA2754" s="33"/>
      <c r="BB2754" s="33"/>
      <c r="BC2754" s="36"/>
      <c r="BD2754" s="12" t="s">
        <v>1772</v>
      </c>
    </row>
    <row r="2755" spans="1:56" s="12" customFormat="1" x14ac:dyDescent="0.2">
      <c r="A2755" s="9" t="str">
        <f>IF(Search!$C$5="","",IF(COUNTA(Inventory!$AP2755)=1,1,""))</f>
        <v/>
      </c>
      <c r="B2755" s="9" t="str">
        <f>IF(Search!$C$4="","",IF(ISNUMBER(SEARCH(Search!$C$4,$AR2755))=TRUE,1,""))</f>
        <v/>
      </c>
      <c r="C2755" s="9" t="str">
        <f>IF(Search!$C$6="x",IF(COUNTA($AQ2755)=1,1,"N"),IF(COUNTA($AQ2755)=1,"N",""))</f>
        <v/>
      </c>
      <c r="D2755" s="9" t="str">
        <f>IF(Search!$O$8="","",IF(ISNUMBER(SEARCH(Search!$O$8,$BD2755))=TRUE,1,""))</f>
        <v/>
      </c>
      <c r="E2755" s="9" t="str">
        <f>IF(Search!$C$7="","",IF(ISNUMBER(SEARCH(Search!$C$7,$AN2755))=TRUE,1,""))</f>
        <v/>
      </c>
      <c r="F2755" s="9" t="str">
        <f>IF(Search!$C$8="","",IF(ISNUMBER(SEARCH(Search!$C$8,$AO2755))=TRUE,1,""))</f>
        <v/>
      </c>
      <c r="G2755" s="9" t="str">
        <f>IF(Search!$F$4="","",IF(Inventory!$AJ2755&lt;Search!$F$4,"",1))</f>
        <v/>
      </c>
      <c r="H2755" s="9" t="str">
        <f>IF(Search!$F$5="","",IF(Inventory!$AJ2755&gt;Search!$F$5,"",1))</f>
        <v/>
      </c>
      <c r="I2755" s="9" t="str">
        <f>IF(Search!$F$7="","",IF(Search!$F$8="",IF(ISNUMBER(SEARCH(Search!$F$7,$AL2755))=TRUE,1,""),""))</f>
        <v/>
      </c>
      <c r="J2755" s="9" t="str">
        <f>IF($AL2755=Search!$F$8,1,"")</f>
        <v/>
      </c>
      <c r="K2755" s="9" t="str">
        <f>IF(Search!$I$4="","",IF(COUNTA($AS2755)=1,IF(Search!$I$4="N","N",1),""))</f>
        <v/>
      </c>
      <c r="L2755" s="9" t="str">
        <f>IF(Search!$I$5="","",IF($AS2755="RC",1,""))</f>
        <v/>
      </c>
      <c r="M2755" s="9" t="str">
        <f>IF(Search!$I$6="","",IF($AS2755="RCP",1,""))</f>
        <v/>
      </c>
      <c r="N2755" s="9" t="str">
        <f>IF(Search!$I$8="","",IF(COUNTA($AT2755)=1,IF(Search!$I$8="N","N",1),""))</f>
        <v/>
      </c>
      <c r="O2755" s="9" t="str">
        <f>IF(Search!$L$4="","",IF(COUNTA($AU2755)=1,IF(Search!$L$4="N","N",1),""))</f>
        <v/>
      </c>
      <c r="P2755" s="9" t="str">
        <f>IF(Search!$L$5="","",IF(ISNUMBER(SEARCH("Jersey",$AU2755))=TRUE,IF(Search!$L$5="N","N",1),""))</f>
        <v/>
      </c>
      <c r="Q2755" s="9" t="str">
        <f>IF(Search!$L$6="","",IF(ISNUMBER(SEARCH("Patch",$AU2755))=TRUE,IF(Search!$L$6="N","N",1),""))</f>
        <v/>
      </c>
      <c r="R2755" s="9" t="str">
        <f>IF(Search!$L$7="","",IF(ISNUMBER(SEARCH("Shield",$AU2755))=TRUE,IF(Search!$L$7="N","N",1),""))</f>
        <v/>
      </c>
      <c r="S2755" s="9" t="str">
        <f>IF(Search!$L$8="","",IF(ISNUMBER(SEARCH("Stick",$AU2755))=TRUE,IF(Search!$L$8="N","N",1),""))</f>
        <v/>
      </c>
      <c r="T2755" s="9" t="str">
        <f>IF(Search!$O$4="","",IF(COUNTA($AW2755)=1,IF(Search!$O$4="N","N",1),""))</f>
        <v/>
      </c>
      <c r="U2755" s="9" t="str">
        <f>IF(Search!$O$5="","",IF($AW2755="","",IF($AW2755&lt;Search!$O$5,"",1)))</f>
        <v/>
      </c>
      <c r="V2755" s="9" t="str">
        <f>IF(Search!$O$6="","",IF($AW2755="","",IF($AW2755&gt;Search!$O$6,"",1)))</f>
        <v/>
      </c>
      <c r="W2755" s="9" t="str">
        <f>IF(Search!$U$4="","",IF($AX2755="","",1))</f>
        <v/>
      </c>
      <c r="X2755" s="9" t="str">
        <f>IF(Search!$U$5="","",IF(ISNUMBER(SEARCH(Search!$U$5,$AX2755))=TRUE,IF(Search!$U$5="N","N",1),""))</f>
        <v/>
      </c>
      <c r="Y2755" s="9" t="str">
        <f>IF(Search!$U$6="","",IF($AY2755&lt;Search!$U$6,"",1))</f>
        <v/>
      </c>
      <c r="Z2755" s="9" t="str">
        <f>IF(Search!$R$4="","",IF(Inventory!$BA2755&lt;Search!$R$4,"",1))</f>
        <v/>
      </c>
      <c r="AA2755" s="9" t="str">
        <f>IF(Search!$R$5="","",IF($BA2755&gt;Search!$R$5,"",1))</f>
        <v/>
      </c>
      <c r="AB2755" s="9" t="str">
        <f>IF(Search!$R$6="","",IF($BB2755&lt;Search!$R$6,"",1))</f>
        <v/>
      </c>
      <c r="AC2755" s="9" t="str">
        <f>IF(Search!$R$7="","",IF($BB2755&lt;Search!$R$7,"",1))</f>
        <v/>
      </c>
      <c r="AD2755" s="45" t="str">
        <f>IF(COUNTIF($A2755:$AC2755,"n")&gt;0,"",IF(SUM($A2755:$AC2755)=COUNTA(Search!$C$4:$C$8,Search!$F$4:$F$8,Search!$I$4:$I$6,Search!$I$8,Search!$L$4:$L$8,Search!$O$4:$O$8,Search!$R$4:$R$7,Search!$U$4:$U$7)-COUNTIF(Search!$C$4:$U$7,"n"),1+LARGE($AD$1:AD2754,1),""))</f>
        <v/>
      </c>
      <c r="AE2755" s="45" t="str">
        <f t="shared" si="133"/>
        <v/>
      </c>
      <c r="AF2755" s="45" t="str">
        <f>IF(AD2755="","",COUNTIF($AE$1:$AE2754,$AE2755)+RANK($AE2755,$AE$2:$AE$10540,1))</f>
        <v/>
      </c>
      <c r="AG2755" s="45" t="str">
        <f t="shared" si="134"/>
        <v/>
      </c>
      <c r="AH2755" s="45" t="str">
        <f>IF($AD2755="","",COUNTIF($AG$1:$AG2754,$AG2755)+RANK($AG2755,$AG$1:$AG$10539,0))</f>
        <v/>
      </c>
      <c r="AI2755" s="10" t="str">
        <f t="shared" si="135"/>
        <v>2015-16 Upper Deck Silver Foil Board #26      /   $</v>
      </c>
      <c r="AJ2755" s="11">
        <v>2015</v>
      </c>
      <c r="AK2755" s="17">
        <v>16</v>
      </c>
      <c r="AL2755" s="12" t="s">
        <v>2622</v>
      </c>
      <c r="AM2755" s="10">
        <v>26</v>
      </c>
      <c r="AO2755" s="9"/>
      <c r="AP2755" s="9"/>
      <c r="AQ2755" s="9"/>
      <c r="AR2755" s="14"/>
      <c r="AS2755" s="9"/>
      <c r="AT2755" s="9"/>
      <c r="AU2755" s="9"/>
      <c r="AV2755" s="13"/>
      <c r="AW2755" s="13"/>
      <c r="AX2755" s="9"/>
      <c r="AY2755" s="9"/>
      <c r="AZ2755" s="9"/>
      <c r="BA2755" s="33"/>
      <c r="BB2755" s="33"/>
      <c r="BC2755" s="36"/>
      <c r="BD2755" s="12" t="s">
        <v>1772</v>
      </c>
    </row>
    <row r="2756" spans="1:56" s="12" customFormat="1" x14ac:dyDescent="0.2">
      <c r="A2756" s="9" t="str">
        <f>IF(Search!$C$5="","",IF(COUNTA(Inventory!$AP2756)=1,1,""))</f>
        <v/>
      </c>
      <c r="B2756" s="9" t="str">
        <f>IF(Search!$C$4="","",IF(ISNUMBER(SEARCH(Search!$C$4,$AR2756))=TRUE,1,""))</f>
        <v/>
      </c>
      <c r="C2756" s="9" t="str">
        <f>IF(Search!$C$6="x",IF(COUNTA($AQ2756)=1,1,"N"),IF(COUNTA($AQ2756)=1,"N",""))</f>
        <v/>
      </c>
      <c r="D2756" s="9" t="str">
        <f>IF(Search!$O$8="","",IF(ISNUMBER(SEARCH(Search!$O$8,$BD2756))=TRUE,1,""))</f>
        <v/>
      </c>
      <c r="E2756" s="9" t="str">
        <f>IF(Search!$C$7="","",IF(ISNUMBER(SEARCH(Search!$C$7,$AN2756))=TRUE,1,""))</f>
        <v/>
      </c>
      <c r="F2756" s="9" t="str">
        <f>IF(Search!$C$8="","",IF(ISNUMBER(SEARCH(Search!$C$8,$AO2756))=TRUE,1,""))</f>
        <v/>
      </c>
      <c r="G2756" s="9" t="str">
        <f>IF(Search!$F$4="","",IF(Inventory!$AJ2756&lt;Search!$F$4,"",1))</f>
        <v/>
      </c>
      <c r="H2756" s="9" t="str">
        <f>IF(Search!$F$5="","",IF(Inventory!$AJ2756&gt;Search!$F$5,"",1))</f>
        <v/>
      </c>
      <c r="I2756" s="9" t="str">
        <f>IF(Search!$F$7="","",IF(Search!$F$8="",IF(ISNUMBER(SEARCH(Search!$F$7,$AL2756))=TRUE,1,""),""))</f>
        <v/>
      </c>
      <c r="J2756" s="9" t="str">
        <f>IF($AL2756=Search!$F$8,1,"")</f>
        <v/>
      </c>
      <c r="K2756" s="9" t="str">
        <f>IF(Search!$I$4="","",IF(COUNTA($AS2756)=1,IF(Search!$I$4="N","N",1),""))</f>
        <v/>
      </c>
      <c r="L2756" s="9" t="str">
        <f>IF(Search!$I$5="","",IF($AS2756="RC",1,""))</f>
        <v/>
      </c>
      <c r="M2756" s="9" t="str">
        <f>IF(Search!$I$6="","",IF($AS2756="RCP",1,""))</f>
        <v/>
      </c>
      <c r="N2756" s="9" t="str">
        <f>IF(Search!$I$8="","",IF(COUNTA($AT2756)=1,IF(Search!$I$8="N","N",1),""))</f>
        <v/>
      </c>
      <c r="O2756" s="9" t="str">
        <f>IF(Search!$L$4="","",IF(COUNTA($AU2756)=1,IF(Search!$L$4="N","N",1),""))</f>
        <v/>
      </c>
      <c r="P2756" s="9" t="str">
        <f>IF(Search!$L$5="","",IF(ISNUMBER(SEARCH("Jersey",$AU2756))=TRUE,IF(Search!$L$5="N","N",1),""))</f>
        <v/>
      </c>
      <c r="Q2756" s="9" t="str">
        <f>IF(Search!$L$6="","",IF(ISNUMBER(SEARCH("Patch",$AU2756))=TRUE,IF(Search!$L$6="N","N",1),""))</f>
        <v/>
      </c>
      <c r="R2756" s="9" t="str">
        <f>IF(Search!$L$7="","",IF(ISNUMBER(SEARCH("Shield",$AU2756))=TRUE,IF(Search!$L$7="N","N",1),""))</f>
        <v/>
      </c>
      <c r="S2756" s="9" t="str">
        <f>IF(Search!$L$8="","",IF(ISNUMBER(SEARCH("Stick",$AU2756))=TRUE,IF(Search!$L$8="N","N",1),""))</f>
        <v/>
      </c>
      <c r="T2756" s="9" t="str">
        <f>IF(Search!$O$4="","",IF(COUNTA($AW2756)=1,IF(Search!$O$4="N","N",1),""))</f>
        <v/>
      </c>
      <c r="U2756" s="9" t="str">
        <f>IF(Search!$O$5="","",IF($AW2756="","",IF($AW2756&lt;Search!$O$5,"",1)))</f>
        <v/>
      </c>
      <c r="V2756" s="9" t="str">
        <f>IF(Search!$O$6="","",IF($AW2756="","",IF($AW2756&gt;Search!$O$6,"",1)))</f>
        <v/>
      </c>
      <c r="W2756" s="9" t="str">
        <f>IF(Search!$U$4="","",IF($AX2756="","",1))</f>
        <v/>
      </c>
      <c r="X2756" s="9" t="str">
        <f>IF(Search!$U$5="","",IF(ISNUMBER(SEARCH(Search!$U$5,$AX2756))=TRUE,IF(Search!$U$5="N","N",1),""))</f>
        <v/>
      </c>
      <c r="Y2756" s="9" t="str">
        <f>IF(Search!$U$6="","",IF($AY2756&lt;Search!$U$6,"",1))</f>
        <v/>
      </c>
      <c r="Z2756" s="9" t="str">
        <f>IF(Search!$R$4="","",IF(Inventory!$BA2756&lt;Search!$R$4,"",1))</f>
        <v/>
      </c>
      <c r="AA2756" s="9" t="str">
        <f>IF(Search!$R$5="","",IF($BA2756&gt;Search!$R$5,"",1))</f>
        <v/>
      </c>
      <c r="AB2756" s="9" t="str">
        <f>IF(Search!$R$6="","",IF($BB2756&lt;Search!$R$6,"",1))</f>
        <v/>
      </c>
      <c r="AC2756" s="9" t="str">
        <f>IF(Search!$R$7="","",IF($BB2756&lt;Search!$R$7,"",1))</f>
        <v/>
      </c>
      <c r="AD2756" s="45" t="str">
        <f>IF(COUNTIF($A2756:$AC2756,"n")&gt;0,"",IF(SUM($A2756:$AC2756)=COUNTA(Search!$C$4:$C$8,Search!$F$4:$F$8,Search!$I$4:$I$6,Search!$I$8,Search!$L$4:$L$8,Search!$O$4:$O$8,Search!$R$4:$R$7,Search!$U$4:$U$7)-COUNTIF(Search!$C$4:$U$7,"n"),1+LARGE($AD$1:AD2755,1),""))</f>
        <v/>
      </c>
      <c r="AE2756" s="45" t="str">
        <f t="shared" ref="AE2756:AE2819" si="136">IF(AD2756="","",COUNTIF($AN$2:$AN$10540,"&lt;="&amp;AN2756))</f>
        <v/>
      </c>
      <c r="AF2756" s="45" t="str">
        <f>IF(AD2756="","",COUNTIF($AE$1:$AE2755,$AE2756)+RANK($AE2756,$AE$2:$AE$10540,1))</f>
        <v/>
      </c>
      <c r="AG2756" s="45" t="str">
        <f t="shared" ref="AG2756:AG2819" si="137">IF($AD2756="","",COUNTIF($BA$2:$BA$10540,"&lt;="&amp;$BA2756))</f>
        <v/>
      </c>
      <c r="AH2756" s="45" t="str">
        <f>IF($AD2756="","",COUNTIF($AG$1:$AG2755,$AG2756)+RANK($AG2756,$AG$1:$AG$10539,0))</f>
        <v/>
      </c>
      <c r="AI2756" s="10" t="str">
        <f t="shared" si="135"/>
        <v>2015-16 Upper Deck Silver Foil Board #27      /   $</v>
      </c>
      <c r="AJ2756" s="11">
        <v>2015</v>
      </c>
      <c r="AK2756" s="17">
        <v>16</v>
      </c>
      <c r="AL2756" s="12" t="s">
        <v>2622</v>
      </c>
      <c r="AM2756" s="10">
        <v>27</v>
      </c>
      <c r="AO2756" s="9"/>
      <c r="AP2756" s="9"/>
      <c r="AQ2756" s="9"/>
      <c r="AR2756" s="14"/>
      <c r="AS2756" s="9"/>
      <c r="AT2756" s="9"/>
      <c r="AU2756" s="9"/>
      <c r="AV2756" s="13"/>
      <c r="AW2756" s="13"/>
      <c r="AX2756" s="9"/>
      <c r="AY2756" s="9"/>
      <c r="AZ2756" s="9"/>
      <c r="BA2756" s="33"/>
      <c r="BB2756" s="33"/>
      <c r="BC2756" s="36"/>
      <c r="BD2756" s="12" t="s">
        <v>1772</v>
      </c>
    </row>
    <row r="2757" spans="1:56" s="12" customFormat="1" x14ac:dyDescent="0.2">
      <c r="A2757" s="9" t="str">
        <f>IF(Search!$C$5="","",IF(COUNTA(Inventory!$AP2757)=1,1,""))</f>
        <v/>
      </c>
      <c r="B2757" s="9" t="str">
        <f>IF(Search!$C$4="","",IF(ISNUMBER(SEARCH(Search!$C$4,$AR2757))=TRUE,1,""))</f>
        <v/>
      </c>
      <c r="C2757" s="9" t="str">
        <f>IF(Search!$C$6="x",IF(COUNTA($AQ2757)=1,1,"N"),IF(COUNTA($AQ2757)=1,"N",""))</f>
        <v/>
      </c>
      <c r="D2757" s="9" t="str">
        <f>IF(Search!$O$8="","",IF(ISNUMBER(SEARCH(Search!$O$8,$BD2757))=TRUE,1,""))</f>
        <v/>
      </c>
      <c r="E2757" s="9" t="str">
        <f>IF(Search!$C$7="","",IF(ISNUMBER(SEARCH(Search!$C$7,$AN2757))=TRUE,1,""))</f>
        <v/>
      </c>
      <c r="F2757" s="9" t="str">
        <f>IF(Search!$C$8="","",IF(ISNUMBER(SEARCH(Search!$C$8,$AO2757))=TRUE,1,""))</f>
        <v/>
      </c>
      <c r="G2757" s="9" t="str">
        <f>IF(Search!$F$4="","",IF(Inventory!$AJ2757&lt;Search!$F$4,"",1))</f>
        <v/>
      </c>
      <c r="H2757" s="9" t="str">
        <f>IF(Search!$F$5="","",IF(Inventory!$AJ2757&gt;Search!$F$5,"",1))</f>
        <v/>
      </c>
      <c r="I2757" s="9" t="str">
        <f>IF(Search!$F$7="","",IF(Search!$F$8="",IF(ISNUMBER(SEARCH(Search!$F$7,$AL2757))=TRUE,1,""),""))</f>
        <v/>
      </c>
      <c r="J2757" s="9" t="str">
        <f>IF($AL2757=Search!$F$8,1,"")</f>
        <v/>
      </c>
      <c r="K2757" s="9" t="str">
        <f>IF(Search!$I$4="","",IF(COUNTA($AS2757)=1,IF(Search!$I$4="N","N",1),""))</f>
        <v/>
      </c>
      <c r="L2757" s="9" t="str">
        <f>IF(Search!$I$5="","",IF($AS2757="RC",1,""))</f>
        <v/>
      </c>
      <c r="M2757" s="9" t="str">
        <f>IF(Search!$I$6="","",IF($AS2757="RCP",1,""))</f>
        <v/>
      </c>
      <c r="N2757" s="9" t="str">
        <f>IF(Search!$I$8="","",IF(COUNTA($AT2757)=1,IF(Search!$I$8="N","N",1),""))</f>
        <v/>
      </c>
      <c r="O2757" s="9" t="str">
        <f>IF(Search!$L$4="","",IF(COUNTA($AU2757)=1,IF(Search!$L$4="N","N",1),""))</f>
        <v/>
      </c>
      <c r="P2757" s="9" t="str">
        <f>IF(Search!$L$5="","",IF(ISNUMBER(SEARCH("Jersey",$AU2757))=TRUE,IF(Search!$L$5="N","N",1),""))</f>
        <v/>
      </c>
      <c r="Q2757" s="9" t="str">
        <f>IF(Search!$L$6="","",IF(ISNUMBER(SEARCH("Patch",$AU2757))=TRUE,IF(Search!$L$6="N","N",1),""))</f>
        <v/>
      </c>
      <c r="R2757" s="9" t="str">
        <f>IF(Search!$L$7="","",IF(ISNUMBER(SEARCH("Shield",$AU2757))=TRUE,IF(Search!$L$7="N","N",1),""))</f>
        <v/>
      </c>
      <c r="S2757" s="9" t="str">
        <f>IF(Search!$L$8="","",IF(ISNUMBER(SEARCH("Stick",$AU2757))=TRUE,IF(Search!$L$8="N","N",1),""))</f>
        <v/>
      </c>
      <c r="T2757" s="9" t="str">
        <f>IF(Search!$O$4="","",IF(COUNTA($AW2757)=1,IF(Search!$O$4="N","N",1),""))</f>
        <v/>
      </c>
      <c r="U2757" s="9" t="str">
        <f>IF(Search!$O$5="","",IF($AW2757="","",IF($AW2757&lt;Search!$O$5,"",1)))</f>
        <v/>
      </c>
      <c r="V2757" s="9" t="str">
        <f>IF(Search!$O$6="","",IF($AW2757="","",IF($AW2757&gt;Search!$O$6,"",1)))</f>
        <v/>
      </c>
      <c r="W2757" s="9" t="str">
        <f>IF(Search!$U$4="","",IF($AX2757="","",1))</f>
        <v/>
      </c>
      <c r="X2757" s="9" t="str">
        <f>IF(Search!$U$5="","",IF(ISNUMBER(SEARCH(Search!$U$5,$AX2757))=TRUE,IF(Search!$U$5="N","N",1),""))</f>
        <v/>
      </c>
      <c r="Y2757" s="9" t="str">
        <f>IF(Search!$U$6="","",IF($AY2757&lt;Search!$U$6,"",1))</f>
        <v/>
      </c>
      <c r="Z2757" s="9" t="str">
        <f>IF(Search!$R$4="","",IF(Inventory!$BA2757&lt;Search!$R$4,"",1))</f>
        <v/>
      </c>
      <c r="AA2757" s="9" t="str">
        <f>IF(Search!$R$5="","",IF($BA2757&gt;Search!$R$5,"",1))</f>
        <v/>
      </c>
      <c r="AB2757" s="9" t="str">
        <f>IF(Search!$R$6="","",IF($BB2757&lt;Search!$R$6,"",1))</f>
        <v/>
      </c>
      <c r="AC2757" s="9" t="str">
        <f>IF(Search!$R$7="","",IF($BB2757&lt;Search!$R$7,"",1))</f>
        <v/>
      </c>
      <c r="AD2757" s="45" t="str">
        <f>IF(COUNTIF($A2757:$AC2757,"n")&gt;0,"",IF(SUM($A2757:$AC2757)=COUNTA(Search!$C$4:$C$8,Search!$F$4:$F$8,Search!$I$4:$I$6,Search!$I$8,Search!$L$4:$L$8,Search!$O$4:$O$8,Search!$R$4:$R$7,Search!$U$4:$U$7)-COUNTIF(Search!$C$4:$U$7,"n"),1+LARGE($AD$1:AD2756,1),""))</f>
        <v/>
      </c>
      <c r="AE2757" s="45" t="str">
        <f t="shared" si="136"/>
        <v/>
      </c>
      <c r="AF2757" s="45" t="str">
        <f>IF(AD2757="","",COUNTIF($AE$1:$AE2756,$AE2757)+RANK($AE2757,$AE$2:$AE$10540,1))</f>
        <v/>
      </c>
      <c r="AG2757" s="45" t="str">
        <f t="shared" si="137"/>
        <v/>
      </c>
      <c r="AH2757" s="45" t="str">
        <f>IF($AD2757="","",COUNTIF($AG$1:$AG2756,$AG2757)+RANK($AG2757,$AG$1:$AG$10539,0))</f>
        <v/>
      </c>
      <c r="AI2757" s="10" t="str">
        <f t="shared" si="135"/>
        <v>2015-16 Upper Deck Silver Foil Board #28      /   $</v>
      </c>
      <c r="AJ2757" s="11">
        <v>2015</v>
      </c>
      <c r="AK2757" s="17">
        <v>16</v>
      </c>
      <c r="AL2757" s="12" t="s">
        <v>2622</v>
      </c>
      <c r="AM2757" s="10">
        <v>28</v>
      </c>
      <c r="AO2757" s="9"/>
      <c r="AP2757" s="9"/>
      <c r="AQ2757" s="9"/>
      <c r="AR2757" s="14"/>
      <c r="AS2757" s="9"/>
      <c r="AT2757" s="9"/>
      <c r="AU2757" s="9"/>
      <c r="AV2757" s="13"/>
      <c r="AW2757" s="13"/>
      <c r="AX2757" s="9"/>
      <c r="AY2757" s="9"/>
      <c r="AZ2757" s="9"/>
      <c r="BA2757" s="33"/>
      <c r="BB2757" s="33"/>
      <c r="BC2757" s="36"/>
      <c r="BD2757" s="12" t="s">
        <v>1772</v>
      </c>
    </row>
    <row r="2758" spans="1:56" s="12" customFormat="1" x14ac:dyDescent="0.2">
      <c r="A2758" s="9" t="str">
        <f>IF(Search!$C$5="","",IF(COUNTA(Inventory!$AP2758)=1,1,""))</f>
        <v/>
      </c>
      <c r="B2758" s="9" t="str">
        <f>IF(Search!$C$4="","",IF(ISNUMBER(SEARCH(Search!$C$4,$AR2758))=TRUE,1,""))</f>
        <v/>
      </c>
      <c r="C2758" s="9" t="str">
        <f>IF(Search!$C$6="x",IF(COUNTA($AQ2758)=1,1,"N"),IF(COUNTA($AQ2758)=1,"N",""))</f>
        <v/>
      </c>
      <c r="D2758" s="9" t="str">
        <f>IF(Search!$O$8="","",IF(ISNUMBER(SEARCH(Search!$O$8,$BD2758))=TRUE,1,""))</f>
        <v/>
      </c>
      <c r="E2758" s="9" t="str">
        <f>IF(Search!$C$7="","",IF(ISNUMBER(SEARCH(Search!$C$7,$AN2758))=TRUE,1,""))</f>
        <v/>
      </c>
      <c r="F2758" s="9" t="str">
        <f>IF(Search!$C$8="","",IF(ISNUMBER(SEARCH(Search!$C$8,$AO2758))=TRUE,1,""))</f>
        <v/>
      </c>
      <c r="G2758" s="9" t="str">
        <f>IF(Search!$F$4="","",IF(Inventory!$AJ2758&lt;Search!$F$4,"",1))</f>
        <v/>
      </c>
      <c r="H2758" s="9" t="str">
        <f>IF(Search!$F$5="","",IF(Inventory!$AJ2758&gt;Search!$F$5,"",1))</f>
        <v/>
      </c>
      <c r="I2758" s="9" t="str">
        <f>IF(Search!$F$7="","",IF(Search!$F$8="",IF(ISNUMBER(SEARCH(Search!$F$7,$AL2758))=TRUE,1,""),""))</f>
        <v/>
      </c>
      <c r="J2758" s="9" t="str">
        <f>IF($AL2758=Search!$F$8,1,"")</f>
        <v/>
      </c>
      <c r="K2758" s="9" t="str">
        <f>IF(Search!$I$4="","",IF(COUNTA($AS2758)=1,IF(Search!$I$4="N","N",1),""))</f>
        <v/>
      </c>
      <c r="L2758" s="9" t="str">
        <f>IF(Search!$I$5="","",IF($AS2758="RC",1,""))</f>
        <v/>
      </c>
      <c r="M2758" s="9" t="str">
        <f>IF(Search!$I$6="","",IF($AS2758="RCP",1,""))</f>
        <v/>
      </c>
      <c r="N2758" s="9" t="str">
        <f>IF(Search!$I$8="","",IF(COUNTA($AT2758)=1,IF(Search!$I$8="N","N",1),""))</f>
        <v/>
      </c>
      <c r="O2758" s="9" t="str">
        <f>IF(Search!$L$4="","",IF(COUNTA($AU2758)=1,IF(Search!$L$4="N","N",1),""))</f>
        <v/>
      </c>
      <c r="P2758" s="9" t="str">
        <f>IF(Search!$L$5="","",IF(ISNUMBER(SEARCH("Jersey",$AU2758))=TRUE,IF(Search!$L$5="N","N",1),""))</f>
        <v/>
      </c>
      <c r="Q2758" s="9" t="str">
        <f>IF(Search!$L$6="","",IF(ISNUMBER(SEARCH("Patch",$AU2758))=TRUE,IF(Search!$L$6="N","N",1),""))</f>
        <v/>
      </c>
      <c r="R2758" s="9" t="str">
        <f>IF(Search!$L$7="","",IF(ISNUMBER(SEARCH("Shield",$AU2758))=TRUE,IF(Search!$L$7="N","N",1),""))</f>
        <v/>
      </c>
      <c r="S2758" s="9" t="str">
        <f>IF(Search!$L$8="","",IF(ISNUMBER(SEARCH("Stick",$AU2758))=TRUE,IF(Search!$L$8="N","N",1),""))</f>
        <v/>
      </c>
      <c r="T2758" s="9" t="str">
        <f>IF(Search!$O$4="","",IF(COUNTA($AW2758)=1,IF(Search!$O$4="N","N",1),""))</f>
        <v/>
      </c>
      <c r="U2758" s="9" t="str">
        <f>IF(Search!$O$5="","",IF($AW2758="","",IF($AW2758&lt;Search!$O$5,"",1)))</f>
        <v/>
      </c>
      <c r="V2758" s="9" t="str">
        <f>IF(Search!$O$6="","",IF($AW2758="","",IF($AW2758&gt;Search!$O$6,"",1)))</f>
        <v/>
      </c>
      <c r="W2758" s="9" t="str">
        <f>IF(Search!$U$4="","",IF($AX2758="","",1))</f>
        <v/>
      </c>
      <c r="X2758" s="9" t="str">
        <f>IF(Search!$U$5="","",IF(ISNUMBER(SEARCH(Search!$U$5,$AX2758))=TRUE,IF(Search!$U$5="N","N",1),""))</f>
        <v/>
      </c>
      <c r="Y2758" s="9" t="str">
        <f>IF(Search!$U$6="","",IF($AY2758&lt;Search!$U$6,"",1))</f>
        <v/>
      </c>
      <c r="Z2758" s="9" t="str">
        <f>IF(Search!$R$4="","",IF(Inventory!$BA2758&lt;Search!$R$4,"",1))</f>
        <v/>
      </c>
      <c r="AA2758" s="9" t="str">
        <f>IF(Search!$R$5="","",IF($BA2758&gt;Search!$R$5,"",1))</f>
        <v/>
      </c>
      <c r="AB2758" s="9" t="str">
        <f>IF(Search!$R$6="","",IF($BB2758&lt;Search!$R$6,"",1))</f>
        <v/>
      </c>
      <c r="AC2758" s="9" t="str">
        <f>IF(Search!$R$7="","",IF($BB2758&lt;Search!$R$7,"",1))</f>
        <v/>
      </c>
      <c r="AD2758" s="45" t="str">
        <f>IF(COUNTIF($A2758:$AC2758,"n")&gt;0,"",IF(SUM($A2758:$AC2758)=COUNTA(Search!$C$4:$C$8,Search!$F$4:$F$8,Search!$I$4:$I$6,Search!$I$8,Search!$L$4:$L$8,Search!$O$4:$O$8,Search!$R$4:$R$7,Search!$U$4:$U$7)-COUNTIF(Search!$C$4:$U$7,"n"),1+LARGE($AD$1:AD2757,1),""))</f>
        <v/>
      </c>
      <c r="AE2758" s="45" t="str">
        <f t="shared" si="136"/>
        <v/>
      </c>
      <c r="AF2758" s="45" t="str">
        <f>IF(AD2758="","",COUNTIF($AE$1:$AE2757,$AE2758)+RANK($AE2758,$AE$2:$AE$10540,1))</f>
        <v/>
      </c>
      <c r="AG2758" s="45" t="str">
        <f t="shared" si="137"/>
        <v/>
      </c>
      <c r="AH2758" s="45" t="str">
        <f>IF($AD2758="","",COUNTIF($AG$1:$AG2757,$AG2758)+RANK($AG2758,$AG$1:$AG$10539,0))</f>
        <v/>
      </c>
      <c r="AI2758" s="10" t="str">
        <f t="shared" si="135"/>
        <v>2015-16 Upper Deck Silver Foil Board #29      /   $</v>
      </c>
      <c r="AJ2758" s="11">
        <v>2015</v>
      </c>
      <c r="AK2758" s="17">
        <v>16</v>
      </c>
      <c r="AL2758" s="12" t="s">
        <v>2622</v>
      </c>
      <c r="AM2758" s="10">
        <v>29</v>
      </c>
      <c r="AO2758" s="9"/>
      <c r="AP2758" s="9"/>
      <c r="AQ2758" s="9"/>
      <c r="AR2758" s="14"/>
      <c r="AS2758" s="9"/>
      <c r="AT2758" s="9"/>
      <c r="AU2758" s="9"/>
      <c r="AV2758" s="13"/>
      <c r="AW2758" s="13"/>
      <c r="AX2758" s="9"/>
      <c r="AY2758" s="9"/>
      <c r="AZ2758" s="9"/>
      <c r="BA2758" s="33"/>
      <c r="BB2758" s="33"/>
      <c r="BC2758" s="36"/>
      <c r="BD2758" s="12" t="s">
        <v>1772</v>
      </c>
    </row>
    <row r="2759" spans="1:56" s="12" customFormat="1" x14ac:dyDescent="0.2">
      <c r="A2759" s="9" t="str">
        <f>IF(Search!$C$5="","",IF(COUNTA(Inventory!$AP2759)=1,1,""))</f>
        <v/>
      </c>
      <c r="B2759" s="9" t="str">
        <f>IF(Search!$C$4="","",IF(ISNUMBER(SEARCH(Search!$C$4,$AR2759))=TRUE,1,""))</f>
        <v/>
      </c>
      <c r="C2759" s="9" t="str">
        <f>IF(Search!$C$6="x",IF(COUNTA($AQ2759)=1,1,"N"),IF(COUNTA($AQ2759)=1,"N",""))</f>
        <v/>
      </c>
      <c r="D2759" s="9" t="str">
        <f>IF(Search!$O$8="","",IF(ISNUMBER(SEARCH(Search!$O$8,$BD2759))=TRUE,1,""))</f>
        <v/>
      </c>
      <c r="E2759" s="9" t="str">
        <f>IF(Search!$C$7="","",IF(ISNUMBER(SEARCH(Search!$C$7,$AN2759))=TRUE,1,""))</f>
        <v/>
      </c>
      <c r="F2759" s="9" t="str">
        <f>IF(Search!$C$8="","",IF(ISNUMBER(SEARCH(Search!$C$8,$AO2759))=TRUE,1,""))</f>
        <v/>
      </c>
      <c r="G2759" s="9" t="str">
        <f>IF(Search!$F$4="","",IF(Inventory!$AJ2759&lt;Search!$F$4,"",1))</f>
        <v/>
      </c>
      <c r="H2759" s="9" t="str">
        <f>IF(Search!$F$5="","",IF(Inventory!$AJ2759&gt;Search!$F$5,"",1))</f>
        <v/>
      </c>
      <c r="I2759" s="9" t="str">
        <f>IF(Search!$F$7="","",IF(Search!$F$8="",IF(ISNUMBER(SEARCH(Search!$F$7,$AL2759))=TRUE,1,""),""))</f>
        <v/>
      </c>
      <c r="J2759" s="9" t="str">
        <f>IF($AL2759=Search!$F$8,1,"")</f>
        <v/>
      </c>
      <c r="K2759" s="9" t="str">
        <f>IF(Search!$I$4="","",IF(COUNTA($AS2759)=1,IF(Search!$I$4="N","N",1),""))</f>
        <v/>
      </c>
      <c r="L2759" s="9" t="str">
        <f>IF(Search!$I$5="","",IF($AS2759="RC",1,""))</f>
        <v/>
      </c>
      <c r="M2759" s="9" t="str">
        <f>IF(Search!$I$6="","",IF($AS2759="RCP",1,""))</f>
        <v/>
      </c>
      <c r="N2759" s="9" t="str">
        <f>IF(Search!$I$8="","",IF(COUNTA($AT2759)=1,IF(Search!$I$8="N","N",1),""))</f>
        <v/>
      </c>
      <c r="O2759" s="9" t="str">
        <f>IF(Search!$L$4="","",IF(COUNTA($AU2759)=1,IF(Search!$L$4="N","N",1),""))</f>
        <v/>
      </c>
      <c r="P2759" s="9" t="str">
        <f>IF(Search!$L$5="","",IF(ISNUMBER(SEARCH("Jersey",$AU2759))=TRUE,IF(Search!$L$5="N","N",1),""))</f>
        <v/>
      </c>
      <c r="Q2759" s="9" t="str">
        <f>IF(Search!$L$6="","",IF(ISNUMBER(SEARCH("Patch",$AU2759))=TRUE,IF(Search!$L$6="N","N",1),""))</f>
        <v/>
      </c>
      <c r="R2759" s="9" t="str">
        <f>IF(Search!$L$7="","",IF(ISNUMBER(SEARCH("Shield",$AU2759))=TRUE,IF(Search!$L$7="N","N",1),""))</f>
        <v/>
      </c>
      <c r="S2759" s="9" t="str">
        <f>IF(Search!$L$8="","",IF(ISNUMBER(SEARCH("Stick",$AU2759))=TRUE,IF(Search!$L$8="N","N",1),""))</f>
        <v/>
      </c>
      <c r="T2759" s="9" t="str">
        <f>IF(Search!$O$4="","",IF(COUNTA($AW2759)=1,IF(Search!$O$4="N","N",1),""))</f>
        <v/>
      </c>
      <c r="U2759" s="9" t="str">
        <f>IF(Search!$O$5="","",IF($AW2759="","",IF($AW2759&lt;Search!$O$5,"",1)))</f>
        <v/>
      </c>
      <c r="V2759" s="9" t="str">
        <f>IF(Search!$O$6="","",IF($AW2759="","",IF($AW2759&gt;Search!$O$6,"",1)))</f>
        <v/>
      </c>
      <c r="W2759" s="9" t="str">
        <f>IF(Search!$U$4="","",IF($AX2759="","",1))</f>
        <v/>
      </c>
      <c r="X2759" s="9" t="str">
        <f>IF(Search!$U$5="","",IF(ISNUMBER(SEARCH(Search!$U$5,$AX2759))=TRUE,IF(Search!$U$5="N","N",1),""))</f>
        <v/>
      </c>
      <c r="Y2759" s="9" t="str">
        <f>IF(Search!$U$6="","",IF($AY2759&lt;Search!$U$6,"",1))</f>
        <v/>
      </c>
      <c r="Z2759" s="9" t="str">
        <f>IF(Search!$R$4="","",IF(Inventory!$BA2759&lt;Search!$R$4,"",1))</f>
        <v/>
      </c>
      <c r="AA2759" s="9" t="str">
        <f>IF(Search!$R$5="","",IF($BA2759&gt;Search!$R$5,"",1))</f>
        <v/>
      </c>
      <c r="AB2759" s="9" t="str">
        <f>IF(Search!$R$6="","",IF($BB2759&lt;Search!$R$6,"",1))</f>
        <v/>
      </c>
      <c r="AC2759" s="9" t="str">
        <f>IF(Search!$R$7="","",IF($BB2759&lt;Search!$R$7,"",1))</f>
        <v/>
      </c>
      <c r="AD2759" s="45" t="str">
        <f>IF(COUNTIF($A2759:$AC2759,"n")&gt;0,"",IF(SUM($A2759:$AC2759)=COUNTA(Search!$C$4:$C$8,Search!$F$4:$F$8,Search!$I$4:$I$6,Search!$I$8,Search!$L$4:$L$8,Search!$O$4:$O$8,Search!$R$4:$R$7,Search!$U$4:$U$7)-COUNTIF(Search!$C$4:$U$7,"n"),1+LARGE($AD$1:AD2758,1),""))</f>
        <v/>
      </c>
      <c r="AE2759" s="45" t="str">
        <f t="shared" si="136"/>
        <v/>
      </c>
      <c r="AF2759" s="45" t="str">
        <f>IF(AD2759="","",COUNTIF($AE$1:$AE2758,$AE2759)+RANK($AE2759,$AE$2:$AE$10540,1))</f>
        <v/>
      </c>
      <c r="AG2759" s="45" t="str">
        <f t="shared" si="137"/>
        <v/>
      </c>
      <c r="AH2759" s="45" t="str">
        <f>IF($AD2759="","",COUNTIF($AG$1:$AG2758,$AG2759)+RANK($AG2759,$AG$1:$AG$10539,0))</f>
        <v/>
      </c>
      <c r="AI2759" s="10" t="str">
        <f t="shared" ref="AI2759:AI2822" si="138">CONCATENATE(AJ2759,"-",AK2759," ",AL2759," #",AM2759," ",AN2759," ",AO2759," ",AS2759," ",AT2759," ",AU2759," ",AV2759,"/",AW2759," ",AX2759," ",AY2759,AZ2759," $",BA2759)</f>
        <v>2015-16 Upper Deck Silver Foil Board #30      /   $</v>
      </c>
      <c r="AJ2759" s="11">
        <v>2015</v>
      </c>
      <c r="AK2759" s="17">
        <v>16</v>
      </c>
      <c r="AL2759" s="12" t="s">
        <v>2622</v>
      </c>
      <c r="AM2759" s="10">
        <v>30</v>
      </c>
      <c r="AO2759" s="9"/>
      <c r="AP2759" s="9"/>
      <c r="AQ2759" s="9"/>
      <c r="AR2759" s="14"/>
      <c r="AS2759" s="9"/>
      <c r="AT2759" s="9"/>
      <c r="AU2759" s="9"/>
      <c r="AV2759" s="13"/>
      <c r="AW2759" s="13"/>
      <c r="AX2759" s="9"/>
      <c r="AY2759" s="9"/>
      <c r="AZ2759" s="9"/>
      <c r="BA2759" s="33"/>
      <c r="BB2759" s="33"/>
      <c r="BC2759" s="36"/>
      <c r="BD2759" s="12" t="s">
        <v>1772</v>
      </c>
    </row>
    <row r="2760" spans="1:56" s="12" customFormat="1" x14ac:dyDescent="0.2">
      <c r="A2760" s="9" t="str">
        <f>IF(Search!$C$5="","",IF(COUNTA(Inventory!$AP2760)=1,1,""))</f>
        <v/>
      </c>
      <c r="B2760" s="9" t="str">
        <f>IF(Search!$C$4="","",IF(ISNUMBER(SEARCH(Search!$C$4,$AR2760))=TRUE,1,""))</f>
        <v/>
      </c>
      <c r="C2760" s="9" t="str">
        <f>IF(Search!$C$6="x",IF(COUNTA($AQ2760)=1,1,"N"),IF(COUNTA($AQ2760)=1,"N",""))</f>
        <v/>
      </c>
      <c r="D2760" s="9" t="str">
        <f>IF(Search!$O$8="","",IF(ISNUMBER(SEARCH(Search!$O$8,$BD2760))=TRUE,1,""))</f>
        <v/>
      </c>
      <c r="E2760" s="9" t="str">
        <f>IF(Search!$C$7="","",IF(ISNUMBER(SEARCH(Search!$C$7,$AN2760))=TRUE,1,""))</f>
        <v/>
      </c>
      <c r="F2760" s="9" t="str">
        <f>IF(Search!$C$8="","",IF(ISNUMBER(SEARCH(Search!$C$8,$AO2760))=TRUE,1,""))</f>
        <v/>
      </c>
      <c r="G2760" s="9" t="str">
        <f>IF(Search!$F$4="","",IF(Inventory!$AJ2760&lt;Search!$F$4,"",1))</f>
        <v/>
      </c>
      <c r="H2760" s="9" t="str">
        <f>IF(Search!$F$5="","",IF(Inventory!$AJ2760&gt;Search!$F$5,"",1))</f>
        <v/>
      </c>
      <c r="I2760" s="9" t="str">
        <f>IF(Search!$F$7="","",IF(Search!$F$8="",IF(ISNUMBER(SEARCH(Search!$F$7,$AL2760))=TRUE,1,""),""))</f>
        <v/>
      </c>
      <c r="J2760" s="9" t="str">
        <f>IF($AL2760=Search!$F$8,1,"")</f>
        <v/>
      </c>
      <c r="K2760" s="9" t="str">
        <f>IF(Search!$I$4="","",IF(COUNTA($AS2760)=1,IF(Search!$I$4="N","N",1),""))</f>
        <v/>
      </c>
      <c r="L2760" s="9" t="str">
        <f>IF(Search!$I$5="","",IF($AS2760="RC",1,""))</f>
        <v/>
      </c>
      <c r="M2760" s="9" t="str">
        <f>IF(Search!$I$6="","",IF($AS2760="RCP",1,""))</f>
        <v/>
      </c>
      <c r="N2760" s="9" t="str">
        <f>IF(Search!$I$8="","",IF(COUNTA($AT2760)=1,IF(Search!$I$8="N","N",1),""))</f>
        <v/>
      </c>
      <c r="O2760" s="9" t="str">
        <f>IF(Search!$L$4="","",IF(COUNTA($AU2760)=1,IF(Search!$L$4="N","N",1),""))</f>
        <v/>
      </c>
      <c r="P2760" s="9" t="str">
        <f>IF(Search!$L$5="","",IF(ISNUMBER(SEARCH("Jersey",$AU2760))=TRUE,IF(Search!$L$5="N","N",1),""))</f>
        <v/>
      </c>
      <c r="Q2760" s="9" t="str">
        <f>IF(Search!$L$6="","",IF(ISNUMBER(SEARCH("Patch",$AU2760))=TRUE,IF(Search!$L$6="N","N",1),""))</f>
        <v/>
      </c>
      <c r="R2760" s="9" t="str">
        <f>IF(Search!$L$7="","",IF(ISNUMBER(SEARCH("Shield",$AU2760))=TRUE,IF(Search!$L$7="N","N",1),""))</f>
        <v/>
      </c>
      <c r="S2760" s="9" t="str">
        <f>IF(Search!$L$8="","",IF(ISNUMBER(SEARCH("Stick",$AU2760))=TRUE,IF(Search!$L$8="N","N",1),""))</f>
        <v/>
      </c>
      <c r="T2760" s="9" t="str">
        <f>IF(Search!$O$4="","",IF(COUNTA($AW2760)=1,IF(Search!$O$4="N","N",1),""))</f>
        <v/>
      </c>
      <c r="U2760" s="9" t="str">
        <f>IF(Search!$O$5="","",IF($AW2760="","",IF($AW2760&lt;Search!$O$5,"",1)))</f>
        <v/>
      </c>
      <c r="V2760" s="9" t="str">
        <f>IF(Search!$O$6="","",IF($AW2760="","",IF($AW2760&gt;Search!$O$6,"",1)))</f>
        <v/>
      </c>
      <c r="W2760" s="9" t="str">
        <f>IF(Search!$U$4="","",IF($AX2760="","",1))</f>
        <v/>
      </c>
      <c r="X2760" s="9" t="str">
        <f>IF(Search!$U$5="","",IF(ISNUMBER(SEARCH(Search!$U$5,$AX2760))=TRUE,IF(Search!$U$5="N","N",1),""))</f>
        <v/>
      </c>
      <c r="Y2760" s="9" t="str">
        <f>IF(Search!$U$6="","",IF($AY2760&lt;Search!$U$6,"",1))</f>
        <v/>
      </c>
      <c r="Z2760" s="9" t="str">
        <f>IF(Search!$R$4="","",IF(Inventory!$BA2760&lt;Search!$R$4,"",1))</f>
        <v/>
      </c>
      <c r="AA2760" s="9" t="str">
        <f>IF(Search!$R$5="","",IF($BA2760&gt;Search!$R$5,"",1))</f>
        <v/>
      </c>
      <c r="AB2760" s="9" t="str">
        <f>IF(Search!$R$6="","",IF($BB2760&lt;Search!$R$6,"",1))</f>
        <v/>
      </c>
      <c r="AC2760" s="9" t="str">
        <f>IF(Search!$R$7="","",IF($BB2760&lt;Search!$R$7,"",1))</f>
        <v/>
      </c>
      <c r="AD2760" s="45" t="str">
        <f>IF(COUNTIF($A2760:$AC2760,"n")&gt;0,"",IF(SUM($A2760:$AC2760)=COUNTA(Search!$C$4:$C$8,Search!$F$4:$F$8,Search!$I$4:$I$6,Search!$I$8,Search!$L$4:$L$8,Search!$O$4:$O$8,Search!$R$4:$R$7,Search!$U$4:$U$7)-COUNTIF(Search!$C$4:$U$7,"n"),1+LARGE($AD$1:AD2759,1),""))</f>
        <v/>
      </c>
      <c r="AE2760" s="45" t="str">
        <f t="shared" si="136"/>
        <v/>
      </c>
      <c r="AF2760" s="45" t="str">
        <f>IF(AD2760="","",COUNTIF($AE$1:$AE2759,$AE2760)+RANK($AE2760,$AE$2:$AE$10540,1))</f>
        <v/>
      </c>
      <c r="AG2760" s="45" t="str">
        <f t="shared" si="137"/>
        <v/>
      </c>
      <c r="AH2760" s="45" t="str">
        <f>IF($AD2760="","",COUNTIF($AG$1:$AG2759,$AG2760)+RANK($AG2760,$AG$1:$AG$10539,0))</f>
        <v/>
      </c>
      <c r="AI2760" s="10" t="str">
        <f t="shared" si="138"/>
        <v>2015-16 Upper Deck Silver Foil Board #31      /   $</v>
      </c>
      <c r="AJ2760" s="11">
        <v>2015</v>
      </c>
      <c r="AK2760" s="17">
        <v>16</v>
      </c>
      <c r="AL2760" s="12" t="s">
        <v>2622</v>
      </c>
      <c r="AM2760" s="10">
        <v>31</v>
      </c>
      <c r="AO2760" s="9"/>
      <c r="AP2760" s="9"/>
      <c r="AQ2760" s="9"/>
      <c r="AR2760" s="14"/>
      <c r="AS2760" s="9"/>
      <c r="AT2760" s="9"/>
      <c r="AU2760" s="9"/>
      <c r="AV2760" s="13"/>
      <c r="AW2760" s="13"/>
      <c r="AX2760" s="9"/>
      <c r="AY2760" s="9"/>
      <c r="AZ2760" s="9"/>
      <c r="BA2760" s="33"/>
      <c r="BB2760" s="33"/>
      <c r="BC2760" s="36"/>
      <c r="BD2760" s="12" t="s">
        <v>1772</v>
      </c>
    </row>
    <row r="2761" spans="1:56" s="12" customFormat="1" x14ac:dyDescent="0.2">
      <c r="A2761" s="9" t="str">
        <f>IF(Search!$C$5="","",IF(COUNTA(Inventory!$AP2761)=1,1,""))</f>
        <v/>
      </c>
      <c r="B2761" s="9" t="str">
        <f>IF(Search!$C$4="","",IF(ISNUMBER(SEARCH(Search!$C$4,$AR2761))=TRUE,1,""))</f>
        <v/>
      </c>
      <c r="C2761" s="9" t="str">
        <f>IF(Search!$C$6="x",IF(COUNTA($AQ2761)=1,1,"N"),IF(COUNTA($AQ2761)=1,"N",""))</f>
        <v/>
      </c>
      <c r="D2761" s="9" t="str">
        <f>IF(Search!$O$8="","",IF(ISNUMBER(SEARCH(Search!$O$8,$BD2761))=TRUE,1,""))</f>
        <v/>
      </c>
      <c r="E2761" s="9" t="str">
        <f>IF(Search!$C$7="","",IF(ISNUMBER(SEARCH(Search!$C$7,$AN2761))=TRUE,1,""))</f>
        <v/>
      </c>
      <c r="F2761" s="9" t="str">
        <f>IF(Search!$C$8="","",IF(ISNUMBER(SEARCH(Search!$C$8,$AO2761))=TRUE,1,""))</f>
        <v/>
      </c>
      <c r="G2761" s="9" t="str">
        <f>IF(Search!$F$4="","",IF(Inventory!$AJ2761&lt;Search!$F$4,"",1))</f>
        <v/>
      </c>
      <c r="H2761" s="9" t="str">
        <f>IF(Search!$F$5="","",IF(Inventory!$AJ2761&gt;Search!$F$5,"",1))</f>
        <v/>
      </c>
      <c r="I2761" s="9" t="str">
        <f>IF(Search!$F$7="","",IF(Search!$F$8="",IF(ISNUMBER(SEARCH(Search!$F$7,$AL2761))=TRUE,1,""),""))</f>
        <v/>
      </c>
      <c r="J2761" s="9" t="str">
        <f>IF($AL2761=Search!$F$8,1,"")</f>
        <v/>
      </c>
      <c r="K2761" s="9" t="str">
        <f>IF(Search!$I$4="","",IF(COUNTA($AS2761)=1,IF(Search!$I$4="N","N",1),""))</f>
        <v/>
      </c>
      <c r="L2761" s="9" t="str">
        <f>IF(Search!$I$5="","",IF($AS2761="RC",1,""))</f>
        <v/>
      </c>
      <c r="M2761" s="9" t="str">
        <f>IF(Search!$I$6="","",IF($AS2761="RCP",1,""))</f>
        <v/>
      </c>
      <c r="N2761" s="9" t="str">
        <f>IF(Search!$I$8="","",IF(COUNTA($AT2761)=1,IF(Search!$I$8="N","N",1),""))</f>
        <v/>
      </c>
      <c r="O2761" s="9" t="str">
        <f>IF(Search!$L$4="","",IF(COUNTA($AU2761)=1,IF(Search!$L$4="N","N",1),""))</f>
        <v/>
      </c>
      <c r="P2761" s="9" t="str">
        <f>IF(Search!$L$5="","",IF(ISNUMBER(SEARCH("Jersey",$AU2761))=TRUE,IF(Search!$L$5="N","N",1),""))</f>
        <v/>
      </c>
      <c r="Q2761" s="9" t="str">
        <f>IF(Search!$L$6="","",IF(ISNUMBER(SEARCH("Patch",$AU2761))=TRUE,IF(Search!$L$6="N","N",1),""))</f>
        <v/>
      </c>
      <c r="R2761" s="9" t="str">
        <f>IF(Search!$L$7="","",IF(ISNUMBER(SEARCH("Shield",$AU2761))=TRUE,IF(Search!$L$7="N","N",1),""))</f>
        <v/>
      </c>
      <c r="S2761" s="9" t="str">
        <f>IF(Search!$L$8="","",IF(ISNUMBER(SEARCH("Stick",$AU2761))=TRUE,IF(Search!$L$8="N","N",1),""))</f>
        <v/>
      </c>
      <c r="T2761" s="9" t="str">
        <f>IF(Search!$O$4="","",IF(COUNTA($AW2761)=1,IF(Search!$O$4="N","N",1),""))</f>
        <v/>
      </c>
      <c r="U2761" s="9" t="str">
        <f>IF(Search!$O$5="","",IF($AW2761="","",IF($AW2761&lt;Search!$O$5,"",1)))</f>
        <v/>
      </c>
      <c r="V2761" s="9" t="str">
        <f>IF(Search!$O$6="","",IF($AW2761="","",IF($AW2761&gt;Search!$O$6,"",1)))</f>
        <v/>
      </c>
      <c r="W2761" s="9" t="str">
        <f>IF(Search!$U$4="","",IF($AX2761="","",1))</f>
        <v/>
      </c>
      <c r="X2761" s="9" t="str">
        <f>IF(Search!$U$5="","",IF(ISNUMBER(SEARCH(Search!$U$5,$AX2761))=TRUE,IF(Search!$U$5="N","N",1),""))</f>
        <v/>
      </c>
      <c r="Y2761" s="9" t="str">
        <f>IF(Search!$U$6="","",IF($AY2761&lt;Search!$U$6,"",1))</f>
        <v/>
      </c>
      <c r="Z2761" s="9" t="str">
        <f>IF(Search!$R$4="","",IF(Inventory!$BA2761&lt;Search!$R$4,"",1))</f>
        <v/>
      </c>
      <c r="AA2761" s="9" t="str">
        <f>IF(Search!$R$5="","",IF($BA2761&gt;Search!$R$5,"",1))</f>
        <v/>
      </c>
      <c r="AB2761" s="9" t="str">
        <f>IF(Search!$R$6="","",IF($BB2761&lt;Search!$R$6,"",1))</f>
        <v/>
      </c>
      <c r="AC2761" s="9" t="str">
        <f>IF(Search!$R$7="","",IF($BB2761&lt;Search!$R$7,"",1))</f>
        <v/>
      </c>
      <c r="AD2761" s="45" t="str">
        <f>IF(COUNTIF($A2761:$AC2761,"n")&gt;0,"",IF(SUM($A2761:$AC2761)=COUNTA(Search!$C$4:$C$8,Search!$F$4:$F$8,Search!$I$4:$I$6,Search!$I$8,Search!$L$4:$L$8,Search!$O$4:$O$8,Search!$R$4:$R$7,Search!$U$4:$U$7)-COUNTIF(Search!$C$4:$U$7,"n"),1+LARGE($AD$1:AD2760,1),""))</f>
        <v/>
      </c>
      <c r="AE2761" s="45" t="str">
        <f t="shared" si="136"/>
        <v/>
      </c>
      <c r="AF2761" s="45" t="str">
        <f>IF(AD2761="","",COUNTIF($AE$1:$AE2760,$AE2761)+RANK($AE2761,$AE$2:$AE$10540,1))</f>
        <v/>
      </c>
      <c r="AG2761" s="45" t="str">
        <f t="shared" si="137"/>
        <v/>
      </c>
      <c r="AH2761" s="45" t="str">
        <f>IF($AD2761="","",COUNTIF($AG$1:$AG2760,$AG2761)+RANK($AG2761,$AG$1:$AG$10539,0))</f>
        <v/>
      </c>
      <c r="AI2761" s="10" t="str">
        <f t="shared" si="138"/>
        <v>2015-16 Upper Deck Silver Foil Board #32      /   $</v>
      </c>
      <c r="AJ2761" s="11">
        <v>2015</v>
      </c>
      <c r="AK2761" s="17">
        <v>16</v>
      </c>
      <c r="AL2761" s="12" t="s">
        <v>2622</v>
      </c>
      <c r="AM2761" s="10">
        <v>32</v>
      </c>
      <c r="AO2761" s="9"/>
      <c r="AP2761" s="9"/>
      <c r="AQ2761" s="9"/>
      <c r="AR2761" s="14"/>
      <c r="AS2761" s="9"/>
      <c r="AT2761" s="9"/>
      <c r="AU2761" s="9"/>
      <c r="AV2761" s="13"/>
      <c r="AW2761" s="13"/>
      <c r="AX2761" s="9"/>
      <c r="AY2761" s="9"/>
      <c r="AZ2761" s="9"/>
      <c r="BA2761" s="33"/>
      <c r="BB2761" s="33"/>
      <c r="BC2761" s="36"/>
      <c r="BD2761" s="12" t="s">
        <v>1772</v>
      </c>
    </row>
    <row r="2762" spans="1:56" s="12" customFormat="1" x14ac:dyDescent="0.2">
      <c r="A2762" s="9" t="str">
        <f>IF(Search!$C$5="","",IF(COUNTA(Inventory!$AP2762)=1,1,""))</f>
        <v/>
      </c>
      <c r="B2762" s="9" t="str">
        <f>IF(Search!$C$4="","",IF(ISNUMBER(SEARCH(Search!$C$4,$AR2762))=TRUE,1,""))</f>
        <v/>
      </c>
      <c r="C2762" s="9" t="str">
        <f>IF(Search!$C$6="x",IF(COUNTA($AQ2762)=1,1,"N"),IF(COUNTA($AQ2762)=1,"N",""))</f>
        <v/>
      </c>
      <c r="D2762" s="9" t="str">
        <f>IF(Search!$O$8="","",IF(ISNUMBER(SEARCH(Search!$O$8,$BD2762))=TRUE,1,""))</f>
        <v/>
      </c>
      <c r="E2762" s="9" t="str">
        <f>IF(Search!$C$7="","",IF(ISNUMBER(SEARCH(Search!$C$7,$AN2762))=TRUE,1,""))</f>
        <v/>
      </c>
      <c r="F2762" s="9" t="str">
        <f>IF(Search!$C$8="","",IF(ISNUMBER(SEARCH(Search!$C$8,$AO2762))=TRUE,1,""))</f>
        <v/>
      </c>
      <c r="G2762" s="9" t="str">
        <f>IF(Search!$F$4="","",IF(Inventory!$AJ2762&lt;Search!$F$4,"",1))</f>
        <v/>
      </c>
      <c r="H2762" s="9" t="str">
        <f>IF(Search!$F$5="","",IF(Inventory!$AJ2762&gt;Search!$F$5,"",1))</f>
        <v/>
      </c>
      <c r="I2762" s="9" t="str">
        <f>IF(Search!$F$7="","",IF(Search!$F$8="",IF(ISNUMBER(SEARCH(Search!$F$7,$AL2762))=TRUE,1,""),""))</f>
        <v/>
      </c>
      <c r="J2762" s="9" t="str">
        <f>IF($AL2762=Search!$F$8,1,"")</f>
        <v/>
      </c>
      <c r="K2762" s="9" t="str">
        <f>IF(Search!$I$4="","",IF(COUNTA($AS2762)=1,IF(Search!$I$4="N","N",1),""))</f>
        <v/>
      </c>
      <c r="L2762" s="9" t="str">
        <f>IF(Search!$I$5="","",IF($AS2762="RC",1,""))</f>
        <v/>
      </c>
      <c r="M2762" s="9" t="str">
        <f>IF(Search!$I$6="","",IF($AS2762="RCP",1,""))</f>
        <v/>
      </c>
      <c r="N2762" s="9" t="str">
        <f>IF(Search!$I$8="","",IF(COUNTA($AT2762)=1,IF(Search!$I$8="N","N",1),""))</f>
        <v/>
      </c>
      <c r="O2762" s="9" t="str">
        <f>IF(Search!$L$4="","",IF(COUNTA($AU2762)=1,IF(Search!$L$4="N","N",1),""))</f>
        <v/>
      </c>
      <c r="P2762" s="9" t="str">
        <f>IF(Search!$L$5="","",IF(ISNUMBER(SEARCH("Jersey",$AU2762))=TRUE,IF(Search!$L$5="N","N",1),""))</f>
        <v/>
      </c>
      <c r="Q2762" s="9" t="str">
        <f>IF(Search!$L$6="","",IF(ISNUMBER(SEARCH("Patch",$AU2762))=TRUE,IF(Search!$L$6="N","N",1),""))</f>
        <v/>
      </c>
      <c r="R2762" s="9" t="str">
        <f>IF(Search!$L$7="","",IF(ISNUMBER(SEARCH("Shield",$AU2762))=TRUE,IF(Search!$L$7="N","N",1),""))</f>
        <v/>
      </c>
      <c r="S2762" s="9" t="str">
        <f>IF(Search!$L$8="","",IF(ISNUMBER(SEARCH("Stick",$AU2762))=TRUE,IF(Search!$L$8="N","N",1),""))</f>
        <v/>
      </c>
      <c r="T2762" s="9" t="str">
        <f>IF(Search!$O$4="","",IF(COUNTA($AW2762)=1,IF(Search!$O$4="N","N",1),""))</f>
        <v/>
      </c>
      <c r="U2762" s="9" t="str">
        <f>IF(Search!$O$5="","",IF($AW2762="","",IF($AW2762&lt;Search!$O$5,"",1)))</f>
        <v/>
      </c>
      <c r="V2762" s="9" t="str">
        <f>IF(Search!$O$6="","",IF($AW2762="","",IF($AW2762&gt;Search!$O$6,"",1)))</f>
        <v/>
      </c>
      <c r="W2762" s="9" t="str">
        <f>IF(Search!$U$4="","",IF($AX2762="","",1))</f>
        <v/>
      </c>
      <c r="X2762" s="9" t="str">
        <f>IF(Search!$U$5="","",IF(ISNUMBER(SEARCH(Search!$U$5,$AX2762))=TRUE,IF(Search!$U$5="N","N",1),""))</f>
        <v/>
      </c>
      <c r="Y2762" s="9" t="str">
        <f>IF(Search!$U$6="","",IF($AY2762&lt;Search!$U$6,"",1))</f>
        <v/>
      </c>
      <c r="Z2762" s="9" t="str">
        <f>IF(Search!$R$4="","",IF(Inventory!$BA2762&lt;Search!$R$4,"",1))</f>
        <v/>
      </c>
      <c r="AA2762" s="9" t="str">
        <f>IF(Search!$R$5="","",IF($BA2762&gt;Search!$R$5,"",1))</f>
        <v/>
      </c>
      <c r="AB2762" s="9" t="str">
        <f>IF(Search!$R$6="","",IF($BB2762&lt;Search!$R$6,"",1))</f>
        <v/>
      </c>
      <c r="AC2762" s="9" t="str">
        <f>IF(Search!$R$7="","",IF($BB2762&lt;Search!$R$7,"",1))</f>
        <v/>
      </c>
      <c r="AD2762" s="45" t="str">
        <f>IF(COUNTIF($A2762:$AC2762,"n")&gt;0,"",IF(SUM($A2762:$AC2762)=COUNTA(Search!$C$4:$C$8,Search!$F$4:$F$8,Search!$I$4:$I$6,Search!$I$8,Search!$L$4:$L$8,Search!$O$4:$O$8,Search!$R$4:$R$7,Search!$U$4:$U$7)-COUNTIF(Search!$C$4:$U$7,"n"),1+LARGE($AD$1:AD2761,1),""))</f>
        <v/>
      </c>
      <c r="AE2762" s="45" t="str">
        <f t="shared" si="136"/>
        <v/>
      </c>
      <c r="AF2762" s="45" t="str">
        <f>IF(AD2762="","",COUNTIF($AE$1:$AE2761,$AE2762)+RANK($AE2762,$AE$2:$AE$10540,1))</f>
        <v/>
      </c>
      <c r="AG2762" s="45" t="str">
        <f t="shared" si="137"/>
        <v/>
      </c>
      <c r="AH2762" s="45" t="str">
        <f>IF($AD2762="","",COUNTIF($AG$1:$AG2761,$AG2762)+RANK($AG2762,$AG$1:$AG$10539,0))</f>
        <v/>
      </c>
      <c r="AI2762" s="10" t="str">
        <f t="shared" si="138"/>
        <v>2015-16 Upper Deck Silver Foil Board #33      /   $</v>
      </c>
      <c r="AJ2762" s="11">
        <v>2015</v>
      </c>
      <c r="AK2762" s="17">
        <v>16</v>
      </c>
      <c r="AL2762" s="12" t="s">
        <v>2622</v>
      </c>
      <c r="AM2762" s="10">
        <v>33</v>
      </c>
      <c r="AO2762" s="9"/>
      <c r="AP2762" s="9"/>
      <c r="AQ2762" s="9"/>
      <c r="AR2762" s="14"/>
      <c r="AS2762" s="9"/>
      <c r="AT2762" s="9"/>
      <c r="AU2762" s="9"/>
      <c r="AV2762" s="13"/>
      <c r="AW2762" s="13"/>
      <c r="AX2762" s="9"/>
      <c r="AY2762" s="9"/>
      <c r="AZ2762" s="9"/>
      <c r="BA2762" s="33"/>
      <c r="BB2762" s="33"/>
      <c r="BC2762" s="36"/>
      <c r="BD2762" s="12" t="s">
        <v>1772</v>
      </c>
    </row>
    <row r="2763" spans="1:56" s="12" customFormat="1" x14ac:dyDescent="0.2">
      <c r="A2763" s="9" t="str">
        <f>IF(Search!$C$5="","",IF(COUNTA(Inventory!$AP2763)=1,1,""))</f>
        <v/>
      </c>
      <c r="B2763" s="9" t="str">
        <f>IF(Search!$C$4="","",IF(ISNUMBER(SEARCH(Search!$C$4,$AR2763))=TRUE,1,""))</f>
        <v/>
      </c>
      <c r="C2763" s="9" t="str">
        <f>IF(Search!$C$6="x",IF(COUNTA($AQ2763)=1,1,"N"),IF(COUNTA($AQ2763)=1,"N",""))</f>
        <v/>
      </c>
      <c r="D2763" s="9" t="str">
        <f>IF(Search!$O$8="","",IF(ISNUMBER(SEARCH(Search!$O$8,$BD2763))=TRUE,1,""))</f>
        <v/>
      </c>
      <c r="E2763" s="9" t="str">
        <f>IF(Search!$C$7="","",IF(ISNUMBER(SEARCH(Search!$C$7,$AN2763))=TRUE,1,""))</f>
        <v/>
      </c>
      <c r="F2763" s="9" t="str">
        <f>IF(Search!$C$8="","",IF(ISNUMBER(SEARCH(Search!$C$8,$AO2763))=TRUE,1,""))</f>
        <v/>
      </c>
      <c r="G2763" s="9" t="str">
        <f>IF(Search!$F$4="","",IF(Inventory!$AJ2763&lt;Search!$F$4,"",1))</f>
        <v/>
      </c>
      <c r="H2763" s="9" t="str">
        <f>IF(Search!$F$5="","",IF(Inventory!$AJ2763&gt;Search!$F$5,"",1))</f>
        <v/>
      </c>
      <c r="I2763" s="9" t="str">
        <f>IF(Search!$F$7="","",IF(Search!$F$8="",IF(ISNUMBER(SEARCH(Search!$F$7,$AL2763))=TRUE,1,""),""))</f>
        <v/>
      </c>
      <c r="J2763" s="9" t="str">
        <f>IF($AL2763=Search!$F$8,1,"")</f>
        <v/>
      </c>
      <c r="K2763" s="9" t="str">
        <f>IF(Search!$I$4="","",IF(COUNTA($AS2763)=1,IF(Search!$I$4="N","N",1),""))</f>
        <v/>
      </c>
      <c r="L2763" s="9" t="str">
        <f>IF(Search!$I$5="","",IF($AS2763="RC",1,""))</f>
        <v/>
      </c>
      <c r="M2763" s="9" t="str">
        <f>IF(Search!$I$6="","",IF($AS2763="RCP",1,""))</f>
        <v/>
      </c>
      <c r="N2763" s="9" t="str">
        <f>IF(Search!$I$8="","",IF(COUNTA($AT2763)=1,IF(Search!$I$8="N","N",1),""))</f>
        <v/>
      </c>
      <c r="O2763" s="9" t="str">
        <f>IF(Search!$L$4="","",IF(COUNTA($AU2763)=1,IF(Search!$L$4="N","N",1),""))</f>
        <v/>
      </c>
      <c r="P2763" s="9" t="str">
        <f>IF(Search!$L$5="","",IF(ISNUMBER(SEARCH("Jersey",$AU2763))=TRUE,IF(Search!$L$5="N","N",1),""))</f>
        <v/>
      </c>
      <c r="Q2763" s="9" t="str">
        <f>IF(Search!$L$6="","",IF(ISNUMBER(SEARCH("Patch",$AU2763))=TRUE,IF(Search!$L$6="N","N",1),""))</f>
        <v/>
      </c>
      <c r="R2763" s="9" t="str">
        <f>IF(Search!$L$7="","",IF(ISNUMBER(SEARCH("Shield",$AU2763))=TRUE,IF(Search!$L$7="N","N",1),""))</f>
        <v/>
      </c>
      <c r="S2763" s="9" t="str">
        <f>IF(Search!$L$8="","",IF(ISNUMBER(SEARCH("Stick",$AU2763))=TRUE,IF(Search!$L$8="N","N",1),""))</f>
        <v/>
      </c>
      <c r="T2763" s="9" t="str">
        <f>IF(Search!$O$4="","",IF(COUNTA($AW2763)=1,IF(Search!$O$4="N","N",1),""))</f>
        <v/>
      </c>
      <c r="U2763" s="9" t="str">
        <f>IF(Search!$O$5="","",IF($AW2763="","",IF($AW2763&lt;Search!$O$5,"",1)))</f>
        <v/>
      </c>
      <c r="V2763" s="9" t="str">
        <f>IF(Search!$O$6="","",IF($AW2763="","",IF($AW2763&gt;Search!$O$6,"",1)))</f>
        <v/>
      </c>
      <c r="W2763" s="9" t="str">
        <f>IF(Search!$U$4="","",IF($AX2763="","",1))</f>
        <v/>
      </c>
      <c r="X2763" s="9" t="str">
        <f>IF(Search!$U$5="","",IF(ISNUMBER(SEARCH(Search!$U$5,$AX2763))=TRUE,IF(Search!$U$5="N","N",1),""))</f>
        <v/>
      </c>
      <c r="Y2763" s="9" t="str">
        <f>IF(Search!$U$6="","",IF($AY2763&lt;Search!$U$6,"",1))</f>
        <v/>
      </c>
      <c r="Z2763" s="9" t="str">
        <f>IF(Search!$R$4="","",IF(Inventory!$BA2763&lt;Search!$R$4,"",1))</f>
        <v/>
      </c>
      <c r="AA2763" s="9" t="str">
        <f>IF(Search!$R$5="","",IF($BA2763&gt;Search!$R$5,"",1))</f>
        <v/>
      </c>
      <c r="AB2763" s="9" t="str">
        <f>IF(Search!$R$6="","",IF($BB2763&lt;Search!$R$6,"",1))</f>
        <v/>
      </c>
      <c r="AC2763" s="9" t="str">
        <f>IF(Search!$R$7="","",IF($BB2763&lt;Search!$R$7,"",1))</f>
        <v/>
      </c>
      <c r="AD2763" s="45" t="str">
        <f>IF(COUNTIF($A2763:$AC2763,"n")&gt;0,"",IF(SUM($A2763:$AC2763)=COUNTA(Search!$C$4:$C$8,Search!$F$4:$F$8,Search!$I$4:$I$6,Search!$I$8,Search!$L$4:$L$8,Search!$O$4:$O$8,Search!$R$4:$R$7,Search!$U$4:$U$7)-COUNTIF(Search!$C$4:$U$7,"n"),1+LARGE($AD$1:AD2762,1),""))</f>
        <v/>
      </c>
      <c r="AE2763" s="45" t="str">
        <f t="shared" si="136"/>
        <v/>
      </c>
      <c r="AF2763" s="45" t="str">
        <f>IF(AD2763="","",COUNTIF($AE$1:$AE2762,$AE2763)+RANK($AE2763,$AE$2:$AE$10540,1))</f>
        <v/>
      </c>
      <c r="AG2763" s="45" t="str">
        <f t="shared" si="137"/>
        <v/>
      </c>
      <c r="AH2763" s="45" t="str">
        <f>IF($AD2763="","",COUNTIF($AG$1:$AG2762,$AG2763)+RANK($AG2763,$AG$1:$AG$10539,0))</f>
        <v/>
      </c>
      <c r="AI2763" s="10" t="str">
        <f t="shared" si="138"/>
        <v>2015-16 Upper Deck Silver Foil Board #34      /   $</v>
      </c>
      <c r="AJ2763" s="11">
        <v>2015</v>
      </c>
      <c r="AK2763" s="17">
        <v>16</v>
      </c>
      <c r="AL2763" s="12" t="s">
        <v>2622</v>
      </c>
      <c r="AM2763" s="10">
        <v>34</v>
      </c>
      <c r="AO2763" s="9"/>
      <c r="AP2763" s="9"/>
      <c r="AQ2763" s="9"/>
      <c r="AR2763" s="14"/>
      <c r="AS2763" s="9"/>
      <c r="AT2763" s="9"/>
      <c r="AU2763" s="9"/>
      <c r="AV2763" s="13"/>
      <c r="AW2763" s="13"/>
      <c r="AX2763" s="9"/>
      <c r="AY2763" s="9"/>
      <c r="AZ2763" s="9"/>
      <c r="BA2763" s="33"/>
      <c r="BB2763" s="33"/>
      <c r="BC2763" s="36"/>
      <c r="BD2763" s="12" t="s">
        <v>1772</v>
      </c>
    </row>
    <row r="2764" spans="1:56" s="12" customFormat="1" x14ac:dyDescent="0.2">
      <c r="A2764" s="9" t="str">
        <f>IF(Search!$C$5="","",IF(COUNTA(Inventory!$AP2764)=1,1,""))</f>
        <v/>
      </c>
      <c r="B2764" s="9" t="str">
        <f>IF(Search!$C$4="","",IF(ISNUMBER(SEARCH(Search!$C$4,$AR2764))=TRUE,1,""))</f>
        <v/>
      </c>
      <c r="C2764" s="9" t="str">
        <f>IF(Search!$C$6="x",IF(COUNTA($AQ2764)=1,1,"N"),IF(COUNTA($AQ2764)=1,"N",""))</f>
        <v/>
      </c>
      <c r="D2764" s="9" t="str">
        <f>IF(Search!$O$8="","",IF(ISNUMBER(SEARCH(Search!$O$8,$BD2764))=TRUE,1,""))</f>
        <v/>
      </c>
      <c r="E2764" s="9" t="str">
        <f>IF(Search!$C$7="","",IF(ISNUMBER(SEARCH(Search!$C$7,$AN2764))=TRUE,1,""))</f>
        <v/>
      </c>
      <c r="F2764" s="9" t="str">
        <f>IF(Search!$C$8="","",IF(ISNUMBER(SEARCH(Search!$C$8,$AO2764))=TRUE,1,""))</f>
        <v/>
      </c>
      <c r="G2764" s="9" t="str">
        <f>IF(Search!$F$4="","",IF(Inventory!$AJ2764&lt;Search!$F$4,"",1))</f>
        <v/>
      </c>
      <c r="H2764" s="9" t="str">
        <f>IF(Search!$F$5="","",IF(Inventory!$AJ2764&gt;Search!$F$5,"",1))</f>
        <v/>
      </c>
      <c r="I2764" s="9" t="str">
        <f>IF(Search!$F$7="","",IF(Search!$F$8="",IF(ISNUMBER(SEARCH(Search!$F$7,$AL2764))=TRUE,1,""),""))</f>
        <v/>
      </c>
      <c r="J2764" s="9" t="str">
        <f>IF($AL2764=Search!$F$8,1,"")</f>
        <v/>
      </c>
      <c r="K2764" s="9" t="str">
        <f>IF(Search!$I$4="","",IF(COUNTA($AS2764)=1,IF(Search!$I$4="N","N",1),""))</f>
        <v/>
      </c>
      <c r="L2764" s="9" t="str">
        <f>IF(Search!$I$5="","",IF($AS2764="RC",1,""))</f>
        <v/>
      </c>
      <c r="M2764" s="9" t="str">
        <f>IF(Search!$I$6="","",IF($AS2764="RCP",1,""))</f>
        <v/>
      </c>
      <c r="N2764" s="9" t="str">
        <f>IF(Search!$I$8="","",IF(COUNTA($AT2764)=1,IF(Search!$I$8="N","N",1),""))</f>
        <v/>
      </c>
      <c r="O2764" s="9" t="str">
        <f>IF(Search!$L$4="","",IF(COUNTA($AU2764)=1,IF(Search!$L$4="N","N",1),""))</f>
        <v/>
      </c>
      <c r="P2764" s="9" t="str">
        <f>IF(Search!$L$5="","",IF(ISNUMBER(SEARCH("Jersey",$AU2764))=TRUE,IF(Search!$L$5="N","N",1),""))</f>
        <v/>
      </c>
      <c r="Q2764" s="9" t="str">
        <f>IF(Search!$L$6="","",IF(ISNUMBER(SEARCH("Patch",$AU2764))=TRUE,IF(Search!$L$6="N","N",1),""))</f>
        <v/>
      </c>
      <c r="R2764" s="9" t="str">
        <f>IF(Search!$L$7="","",IF(ISNUMBER(SEARCH("Shield",$AU2764))=TRUE,IF(Search!$L$7="N","N",1),""))</f>
        <v/>
      </c>
      <c r="S2764" s="9" t="str">
        <f>IF(Search!$L$8="","",IF(ISNUMBER(SEARCH("Stick",$AU2764))=TRUE,IF(Search!$L$8="N","N",1),""))</f>
        <v/>
      </c>
      <c r="T2764" s="9" t="str">
        <f>IF(Search!$O$4="","",IF(COUNTA($AW2764)=1,IF(Search!$O$4="N","N",1),""))</f>
        <v/>
      </c>
      <c r="U2764" s="9" t="str">
        <f>IF(Search!$O$5="","",IF($AW2764="","",IF($AW2764&lt;Search!$O$5,"",1)))</f>
        <v/>
      </c>
      <c r="V2764" s="9" t="str">
        <f>IF(Search!$O$6="","",IF($AW2764="","",IF($AW2764&gt;Search!$O$6,"",1)))</f>
        <v/>
      </c>
      <c r="W2764" s="9" t="str">
        <f>IF(Search!$U$4="","",IF($AX2764="","",1))</f>
        <v/>
      </c>
      <c r="X2764" s="9" t="str">
        <f>IF(Search!$U$5="","",IF(ISNUMBER(SEARCH(Search!$U$5,$AX2764))=TRUE,IF(Search!$U$5="N","N",1),""))</f>
        <v/>
      </c>
      <c r="Y2764" s="9" t="str">
        <f>IF(Search!$U$6="","",IF($AY2764&lt;Search!$U$6,"",1))</f>
        <v/>
      </c>
      <c r="Z2764" s="9" t="str">
        <f>IF(Search!$R$4="","",IF(Inventory!$BA2764&lt;Search!$R$4,"",1))</f>
        <v/>
      </c>
      <c r="AA2764" s="9" t="str">
        <f>IF(Search!$R$5="","",IF($BA2764&gt;Search!$R$5,"",1))</f>
        <v/>
      </c>
      <c r="AB2764" s="9" t="str">
        <f>IF(Search!$R$6="","",IF($BB2764&lt;Search!$R$6,"",1))</f>
        <v/>
      </c>
      <c r="AC2764" s="9" t="str">
        <f>IF(Search!$R$7="","",IF($BB2764&lt;Search!$R$7,"",1))</f>
        <v/>
      </c>
      <c r="AD2764" s="45" t="str">
        <f>IF(COUNTIF($A2764:$AC2764,"n")&gt;0,"",IF(SUM($A2764:$AC2764)=COUNTA(Search!$C$4:$C$8,Search!$F$4:$F$8,Search!$I$4:$I$6,Search!$I$8,Search!$L$4:$L$8,Search!$O$4:$O$8,Search!$R$4:$R$7,Search!$U$4:$U$7)-COUNTIF(Search!$C$4:$U$7,"n"),1+LARGE($AD$1:AD2763,1),""))</f>
        <v/>
      </c>
      <c r="AE2764" s="45" t="str">
        <f t="shared" si="136"/>
        <v/>
      </c>
      <c r="AF2764" s="45" t="str">
        <f>IF(AD2764="","",COUNTIF($AE$1:$AE2763,$AE2764)+RANK($AE2764,$AE$2:$AE$10540,1))</f>
        <v/>
      </c>
      <c r="AG2764" s="45" t="str">
        <f t="shared" si="137"/>
        <v/>
      </c>
      <c r="AH2764" s="45" t="str">
        <f>IF($AD2764="","",COUNTIF($AG$1:$AG2763,$AG2764)+RANK($AG2764,$AG$1:$AG$10539,0))</f>
        <v/>
      </c>
      <c r="AI2764" s="10" t="str">
        <f t="shared" si="138"/>
        <v>2015-16 Upper Deck Silver Foil Board #35      /   $</v>
      </c>
      <c r="AJ2764" s="11">
        <v>2015</v>
      </c>
      <c r="AK2764" s="17">
        <v>16</v>
      </c>
      <c r="AL2764" s="12" t="s">
        <v>2622</v>
      </c>
      <c r="AM2764" s="10">
        <v>35</v>
      </c>
      <c r="AO2764" s="9"/>
      <c r="AP2764" s="9"/>
      <c r="AQ2764" s="9"/>
      <c r="AR2764" s="14"/>
      <c r="AS2764" s="9"/>
      <c r="AT2764" s="9"/>
      <c r="AU2764" s="9"/>
      <c r="AV2764" s="13"/>
      <c r="AW2764" s="13"/>
      <c r="AX2764" s="9"/>
      <c r="AY2764" s="9"/>
      <c r="AZ2764" s="9"/>
      <c r="BA2764" s="33"/>
      <c r="BB2764" s="33"/>
      <c r="BC2764" s="36"/>
      <c r="BD2764" s="12" t="s">
        <v>1772</v>
      </c>
    </row>
    <row r="2765" spans="1:56" s="12" customFormat="1" x14ac:dyDescent="0.2">
      <c r="A2765" s="9" t="str">
        <f>IF(Search!$C$5="","",IF(COUNTA(Inventory!$AP2765)=1,1,""))</f>
        <v/>
      </c>
      <c r="B2765" s="9" t="str">
        <f>IF(Search!$C$4="","",IF(ISNUMBER(SEARCH(Search!$C$4,$AR2765))=TRUE,1,""))</f>
        <v/>
      </c>
      <c r="C2765" s="9" t="str">
        <f>IF(Search!$C$6="x",IF(COUNTA($AQ2765)=1,1,"N"),IF(COUNTA($AQ2765)=1,"N",""))</f>
        <v/>
      </c>
      <c r="D2765" s="9" t="str">
        <f>IF(Search!$O$8="","",IF(ISNUMBER(SEARCH(Search!$O$8,$BD2765))=TRUE,1,""))</f>
        <v/>
      </c>
      <c r="E2765" s="9" t="str">
        <f>IF(Search!$C$7="","",IF(ISNUMBER(SEARCH(Search!$C$7,$AN2765))=TRUE,1,""))</f>
        <v/>
      </c>
      <c r="F2765" s="9" t="str">
        <f>IF(Search!$C$8="","",IF(ISNUMBER(SEARCH(Search!$C$8,$AO2765))=TRUE,1,""))</f>
        <v/>
      </c>
      <c r="G2765" s="9" t="str">
        <f>IF(Search!$F$4="","",IF(Inventory!$AJ2765&lt;Search!$F$4,"",1))</f>
        <v/>
      </c>
      <c r="H2765" s="9" t="str">
        <f>IF(Search!$F$5="","",IF(Inventory!$AJ2765&gt;Search!$F$5,"",1))</f>
        <v/>
      </c>
      <c r="I2765" s="9" t="str">
        <f>IF(Search!$F$7="","",IF(Search!$F$8="",IF(ISNUMBER(SEARCH(Search!$F$7,$AL2765))=TRUE,1,""),""))</f>
        <v/>
      </c>
      <c r="J2765" s="9" t="str">
        <f>IF($AL2765=Search!$F$8,1,"")</f>
        <v/>
      </c>
      <c r="K2765" s="9" t="str">
        <f>IF(Search!$I$4="","",IF(COUNTA($AS2765)=1,IF(Search!$I$4="N","N",1),""))</f>
        <v/>
      </c>
      <c r="L2765" s="9" t="str">
        <f>IF(Search!$I$5="","",IF($AS2765="RC",1,""))</f>
        <v/>
      </c>
      <c r="M2765" s="9" t="str">
        <f>IF(Search!$I$6="","",IF($AS2765="RCP",1,""))</f>
        <v/>
      </c>
      <c r="N2765" s="9" t="str">
        <f>IF(Search!$I$8="","",IF(COUNTA($AT2765)=1,IF(Search!$I$8="N","N",1),""))</f>
        <v/>
      </c>
      <c r="O2765" s="9" t="str">
        <f>IF(Search!$L$4="","",IF(COUNTA($AU2765)=1,IF(Search!$L$4="N","N",1),""))</f>
        <v/>
      </c>
      <c r="P2765" s="9" t="str">
        <f>IF(Search!$L$5="","",IF(ISNUMBER(SEARCH("Jersey",$AU2765))=TRUE,IF(Search!$L$5="N","N",1),""))</f>
        <v/>
      </c>
      <c r="Q2765" s="9" t="str">
        <f>IF(Search!$L$6="","",IF(ISNUMBER(SEARCH("Patch",$AU2765))=TRUE,IF(Search!$L$6="N","N",1),""))</f>
        <v/>
      </c>
      <c r="R2765" s="9" t="str">
        <f>IF(Search!$L$7="","",IF(ISNUMBER(SEARCH("Shield",$AU2765))=TRUE,IF(Search!$L$7="N","N",1),""))</f>
        <v/>
      </c>
      <c r="S2765" s="9" t="str">
        <f>IF(Search!$L$8="","",IF(ISNUMBER(SEARCH("Stick",$AU2765))=TRUE,IF(Search!$L$8="N","N",1),""))</f>
        <v/>
      </c>
      <c r="T2765" s="9" t="str">
        <f>IF(Search!$O$4="","",IF(COUNTA($AW2765)=1,IF(Search!$O$4="N","N",1),""))</f>
        <v/>
      </c>
      <c r="U2765" s="9" t="str">
        <f>IF(Search!$O$5="","",IF($AW2765="","",IF($AW2765&lt;Search!$O$5,"",1)))</f>
        <v/>
      </c>
      <c r="V2765" s="9" t="str">
        <f>IF(Search!$O$6="","",IF($AW2765="","",IF($AW2765&gt;Search!$O$6,"",1)))</f>
        <v/>
      </c>
      <c r="W2765" s="9" t="str">
        <f>IF(Search!$U$4="","",IF($AX2765="","",1))</f>
        <v/>
      </c>
      <c r="X2765" s="9" t="str">
        <f>IF(Search!$U$5="","",IF(ISNUMBER(SEARCH(Search!$U$5,$AX2765))=TRUE,IF(Search!$U$5="N","N",1),""))</f>
        <v/>
      </c>
      <c r="Y2765" s="9" t="str">
        <f>IF(Search!$U$6="","",IF($AY2765&lt;Search!$U$6,"",1))</f>
        <v/>
      </c>
      <c r="Z2765" s="9" t="str">
        <f>IF(Search!$R$4="","",IF(Inventory!$BA2765&lt;Search!$R$4,"",1))</f>
        <v/>
      </c>
      <c r="AA2765" s="9" t="str">
        <f>IF(Search!$R$5="","",IF($BA2765&gt;Search!$R$5,"",1))</f>
        <v/>
      </c>
      <c r="AB2765" s="9" t="str">
        <f>IF(Search!$R$6="","",IF($BB2765&lt;Search!$R$6,"",1))</f>
        <v/>
      </c>
      <c r="AC2765" s="9" t="str">
        <f>IF(Search!$R$7="","",IF($BB2765&lt;Search!$R$7,"",1))</f>
        <v/>
      </c>
      <c r="AD2765" s="45" t="str">
        <f>IF(COUNTIF($A2765:$AC2765,"n")&gt;0,"",IF(SUM($A2765:$AC2765)=COUNTA(Search!$C$4:$C$8,Search!$F$4:$F$8,Search!$I$4:$I$6,Search!$I$8,Search!$L$4:$L$8,Search!$O$4:$O$8,Search!$R$4:$R$7,Search!$U$4:$U$7)-COUNTIF(Search!$C$4:$U$7,"n"),1+LARGE($AD$1:AD2764,1),""))</f>
        <v/>
      </c>
      <c r="AE2765" s="45" t="str">
        <f t="shared" si="136"/>
        <v/>
      </c>
      <c r="AF2765" s="45" t="str">
        <f>IF(AD2765="","",COUNTIF($AE$1:$AE2764,$AE2765)+RANK($AE2765,$AE$2:$AE$10540,1))</f>
        <v/>
      </c>
      <c r="AG2765" s="45" t="str">
        <f t="shared" si="137"/>
        <v/>
      </c>
      <c r="AH2765" s="45" t="str">
        <f>IF($AD2765="","",COUNTIF($AG$1:$AG2764,$AG2765)+RANK($AG2765,$AG$1:$AG$10539,0))</f>
        <v/>
      </c>
      <c r="AI2765" s="10" t="str">
        <f t="shared" si="138"/>
        <v>2015-16 Upper Deck Silver Foil Board #36      /   $</v>
      </c>
      <c r="AJ2765" s="11">
        <v>2015</v>
      </c>
      <c r="AK2765" s="17">
        <v>16</v>
      </c>
      <c r="AL2765" s="12" t="s">
        <v>2622</v>
      </c>
      <c r="AM2765" s="10">
        <v>36</v>
      </c>
      <c r="AO2765" s="9"/>
      <c r="AP2765" s="9"/>
      <c r="AQ2765" s="9"/>
      <c r="AR2765" s="14"/>
      <c r="AS2765" s="9"/>
      <c r="AT2765" s="9"/>
      <c r="AU2765" s="9"/>
      <c r="AV2765" s="13"/>
      <c r="AW2765" s="13"/>
      <c r="AX2765" s="9"/>
      <c r="AY2765" s="9"/>
      <c r="AZ2765" s="9"/>
      <c r="BA2765" s="33"/>
      <c r="BB2765" s="33"/>
      <c r="BC2765" s="36"/>
      <c r="BD2765" s="12" t="s">
        <v>1772</v>
      </c>
    </row>
    <row r="2766" spans="1:56" s="12" customFormat="1" x14ac:dyDescent="0.2">
      <c r="A2766" s="9" t="str">
        <f>IF(Search!$C$5="","",IF(COUNTA(Inventory!$AP2766)=1,1,""))</f>
        <v/>
      </c>
      <c r="B2766" s="9" t="str">
        <f>IF(Search!$C$4="","",IF(ISNUMBER(SEARCH(Search!$C$4,$AR2766))=TRUE,1,""))</f>
        <v/>
      </c>
      <c r="C2766" s="9" t="str">
        <f>IF(Search!$C$6="x",IF(COUNTA($AQ2766)=1,1,"N"),IF(COUNTA($AQ2766)=1,"N",""))</f>
        <v/>
      </c>
      <c r="D2766" s="9" t="str">
        <f>IF(Search!$O$8="","",IF(ISNUMBER(SEARCH(Search!$O$8,$BD2766))=TRUE,1,""))</f>
        <v/>
      </c>
      <c r="E2766" s="9" t="str">
        <f>IF(Search!$C$7="","",IF(ISNUMBER(SEARCH(Search!$C$7,$AN2766))=TRUE,1,""))</f>
        <v/>
      </c>
      <c r="F2766" s="9" t="str">
        <f>IF(Search!$C$8="","",IF(ISNUMBER(SEARCH(Search!$C$8,$AO2766))=TRUE,1,""))</f>
        <v/>
      </c>
      <c r="G2766" s="9" t="str">
        <f>IF(Search!$F$4="","",IF(Inventory!$AJ2766&lt;Search!$F$4,"",1))</f>
        <v/>
      </c>
      <c r="H2766" s="9" t="str">
        <f>IF(Search!$F$5="","",IF(Inventory!$AJ2766&gt;Search!$F$5,"",1))</f>
        <v/>
      </c>
      <c r="I2766" s="9" t="str">
        <f>IF(Search!$F$7="","",IF(Search!$F$8="",IF(ISNUMBER(SEARCH(Search!$F$7,$AL2766))=TRUE,1,""),""))</f>
        <v/>
      </c>
      <c r="J2766" s="9" t="str">
        <f>IF($AL2766=Search!$F$8,1,"")</f>
        <v/>
      </c>
      <c r="K2766" s="9" t="str">
        <f>IF(Search!$I$4="","",IF(COUNTA($AS2766)=1,IF(Search!$I$4="N","N",1),""))</f>
        <v/>
      </c>
      <c r="L2766" s="9" t="str">
        <f>IF(Search!$I$5="","",IF($AS2766="RC",1,""))</f>
        <v/>
      </c>
      <c r="M2766" s="9" t="str">
        <f>IF(Search!$I$6="","",IF($AS2766="RCP",1,""))</f>
        <v/>
      </c>
      <c r="N2766" s="9" t="str">
        <f>IF(Search!$I$8="","",IF(COUNTA($AT2766)=1,IF(Search!$I$8="N","N",1),""))</f>
        <v/>
      </c>
      <c r="O2766" s="9" t="str">
        <f>IF(Search!$L$4="","",IF(COUNTA($AU2766)=1,IF(Search!$L$4="N","N",1),""))</f>
        <v/>
      </c>
      <c r="P2766" s="9" t="str">
        <f>IF(Search!$L$5="","",IF(ISNUMBER(SEARCH("Jersey",$AU2766))=TRUE,IF(Search!$L$5="N","N",1),""))</f>
        <v/>
      </c>
      <c r="Q2766" s="9" t="str">
        <f>IF(Search!$L$6="","",IF(ISNUMBER(SEARCH("Patch",$AU2766))=TRUE,IF(Search!$L$6="N","N",1),""))</f>
        <v/>
      </c>
      <c r="R2766" s="9" t="str">
        <f>IF(Search!$L$7="","",IF(ISNUMBER(SEARCH("Shield",$AU2766))=TRUE,IF(Search!$L$7="N","N",1),""))</f>
        <v/>
      </c>
      <c r="S2766" s="9" t="str">
        <f>IF(Search!$L$8="","",IF(ISNUMBER(SEARCH("Stick",$AU2766))=TRUE,IF(Search!$L$8="N","N",1),""))</f>
        <v/>
      </c>
      <c r="T2766" s="9" t="str">
        <f>IF(Search!$O$4="","",IF(COUNTA($AW2766)=1,IF(Search!$O$4="N","N",1),""))</f>
        <v/>
      </c>
      <c r="U2766" s="9" t="str">
        <f>IF(Search!$O$5="","",IF($AW2766="","",IF($AW2766&lt;Search!$O$5,"",1)))</f>
        <v/>
      </c>
      <c r="V2766" s="9" t="str">
        <f>IF(Search!$O$6="","",IF($AW2766="","",IF($AW2766&gt;Search!$O$6,"",1)))</f>
        <v/>
      </c>
      <c r="W2766" s="9" t="str">
        <f>IF(Search!$U$4="","",IF($AX2766="","",1))</f>
        <v/>
      </c>
      <c r="X2766" s="9" t="str">
        <f>IF(Search!$U$5="","",IF(ISNUMBER(SEARCH(Search!$U$5,$AX2766))=TRUE,IF(Search!$U$5="N","N",1),""))</f>
        <v/>
      </c>
      <c r="Y2766" s="9" t="str">
        <f>IF(Search!$U$6="","",IF($AY2766&lt;Search!$U$6,"",1))</f>
        <v/>
      </c>
      <c r="Z2766" s="9" t="str">
        <f>IF(Search!$R$4="","",IF(Inventory!$BA2766&lt;Search!$R$4,"",1))</f>
        <v/>
      </c>
      <c r="AA2766" s="9" t="str">
        <f>IF(Search!$R$5="","",IF($BA2766&gt;Search!$R$5,"",1))</f>
        <v/>
      </c>
      <c r="AB2766" s="9" t="str">
        <f>IF(Search!$R$6="","",IF($BB2766&lt;Search!$R$6,"",1))</f>
        <v/>
      </c>
      <c r="AC2766" s="9" t="str">
        <f>IF(Search!$R$7="","",IF($BB2766&lt;Search!$R$7,"",1))</f>
        <v/>
      </c>
      <c r="AD2766" s="45" t="str">
        <f>IF(COUNTIF($A2766:$AC2766,"n")&gt;0,"",IF(SUM($A2766:$AC2766)=COUNTA(Search!$C$4:$C$8,Search!$F$4:$F$8,Search!$I$4:$I$6,Search!$I$8,Search!$L$4:$L$8,Search!$O$4:$O$8,Search!$R$4:$R$7,Search!$U$4:$U$7)-COUNTIF(Search!$C$4:$U$7,"n"),1+LARGE($AD$1:AD2765,1),""))</f>
        <v/>
      </c>
      <c r="AE2766" s="45" t="str">
        <f t="shared" si="136"/>
        <v/>
      </c>
      <c r="AF2766" s="45" t="str">
        <f>IF(AD2766="","",COUNTIF($AE$1:$AE2765,$AE2766)+RANK($AE2766,$AE$2:$AE$10540,1))</f>
        <v/>
      </c>
      <c r="AG2766" s="45" t="str">
        <f t="shared" si="137"/>
        <v/>
      </c>
      <c r="AH2766" s="45" t="str">
        <f>IF($AD2766="","",COUNTIF($AG$1:$AG2765,$AG2766)+RANK($AG2766,$AG$1:$AG$10539,0))</f>
        <v/>
      </c>
      <c r="AI2766" s="10" t="str">
        <f t="shared" si="138"/>
        <v>2015-16 Upper Deck Silver Foil Board #37      /   $</v>
      </c>
      <c r="AJ2766" s="11">
        <v>2015</v>
      </c>
      <c r="AK2766" s="17">
        <v>16</v>
      </c>
      <c r="AL2766" s="12" t="s">
        <v>2622</v>
      </c>
      <c r="AM2766" s="10">
        <v>37</v>
      </c>
      <c r="AO2766" s="9"/>
      <c r="AP2766" s="9"/>
      <c r="AQ2766" s="9"/>
      <c r="AR2766" s="14"/>
      <c r="AS2766" s="9"/>
      <c r="AT2766" s="9"/>
      <c r="AU2766" s="9"/>
      <c r="AV2766" s="13"/>
      <c r="AW2766" s="13"/>
      <c r="AX2766" s="9"/>
      <c r="AY2766" s="9"/>
      <c r="AZ2766" s="9"/>
      <c r="BA2766" s="33"/>
      <c r="BB2766" s="33"/>
      <c r="BC2766" s="36"/>
      <c r="BD2766" s="12" t="s">
        <v>1772</v>
      </c>
    </row>
    <row r="2767" spans="1:56" s="12" customFormat="1" x14ac:dyDescent="0.2">
      <c r="A2767" s="9" t="str">
        <f>IF(Search!$C$5="","",IF(COUNTA(Inventory!$AP2767)=1,1,""))</f>
        <v/>
      </c>
      <c r="B2767" s="9" t="str">
        <f>IF(Search!$C$4="","",IF(ISNUMBER(SEARCH(Search!$C$4,$AR2767))=TRUE,1,""))</f>
        <v/>
      </c>
      <c r="C2767" s="9" t="str">
        <f>IF(Search!$C$6="x",IF(COUNTA($AQ2767)=1,1,"N"),IF(COUNTA($AQ2767)=1,"N",""))</f>
        <v/>
      </c>
      <c r="D2767" s="9" t="str">
        <f>IF(Search!$O$8="","",IF(ISNUMBER(SEARCH(Search!$O$8,$BD2767))=TRUE,1,""))</f>
        <v/>
      </c>
      <c r="E2767" s="9" t="str">
        <f>IF(Search!$C$7="","",IF(ISNUMBER(SEARCH(Search!$C$7,$AN2767))=TRUE,1,""))</f>
        <v/>
      </c>
      <c r="F2767" s="9" t="str">
        <f>IF(Search!$C$8="","",IF(ISNUMBER(SEARCH(Search!$C$8,$AO2767))=TRUE,1,""))</f>
        <v/>
      </c>
      <c r="G2767" s="9" t="str">
        <f>IF(Search!$F$4="","",IF(Inventory!$AJ2767&lt;Search!$F$4,"",1))</f>
        <v/>
      </c>
      <c r="H2767" s="9" t="str">
        <f>IF(Search!$F$5="","",IF(Inventory!$AJ2767&gt;Search!$F$5,"",1))</f>
        <v/>
      </c>
      <c r="I2767" s="9" t="str">
        <f>IF(Search!$F$7="","",IF(Search!$F$8="",IF(ISNUMBER(SEARCH(Search!$F$7,$AL2767))=TRUE,1,""),""))</f>
        <v/>
      </c>
      <c r="J2767" s="9" t="str">
        <f>IF($AL2767=Search!$F$8,1,"")</f>
        <v/>
      </c>
      <c r="K2767" s="9" t="str">
        <f>IF(Search!$I$4="","",IF(COUNTA($AS2767)=1,IF(Search!$I$4="N","N",1),""))</f>
        <v/>
      </c>
      <c r="L2767" s="9" t="str">
        <f>IF(Search!$I$5="","",IF($AS2767="RC",1,""))</f>
        <v/>
      </c>
      <c r="M2767" s="9" t="str">
        <f>IF(Search!$I$6="","",IF($AS2767="RCP",1,""))</f>
        <v/>
      </c>
      <c r="N2767" s="9" t="str">
        <f>IF(Search!$I$8="","",IF(COUNTA($AT2767)=1,IF(Search!$I$8="N","N",1),""))</f>
        <v/>
      </c>
      <c r="O2767" s="9" t="str">
        <f>IF(Search!$L$4="","",IF(COUNTA($AU2767)=1,IF(Search!$L$4="N","N",1),""))</f>
        <v/>
      </c>
      <c r="P2767" s="9" t="str">
        <f>IF(Search!$L$5="","",IF(ISNUMBER(SEARCH("Jersey",$AU2767))=TRUE,IF(Search!$L$5="N","N",1),""))</f>
        <v/>
      </c>
      <c r="Q2767" s="9" t="str">
        <f>IF(Search!$L$6="","",IF(ISNUMBER(SEARCH("Patch",$AU2767))=TRUE,IF(Search!$L$6="N","N",1),""))</f>
        <v/>
      </c>
      <c r="R2767" s="9" t="str">
        <f>IF(Search!$L$7="","",IF(ISNUMBER(SEARCH("Shield",$AU2767))=TRUE,IF(Search!$L$7="N","N",1),""))</f>
        <v/>
      </c>
      <c r="S2767" s="9" t="str">
        <f>IF(Search!$L$8="","",IF(ISNUMBER(SEARCH("Stick",$AU2767))=TRUE,IF(Search!$L$8="N","N",1),""))</f>
        <v/>
      </c>
      <c r="T2767" s="9" t="str">
        <f>IF(Search!$O$4="","",IF(COUNTA($AW2767)=1,IF(Search!$O$4="N","N",1),""))</f>
        <v/>
      </c>
      <c r="U2767" s="9" t="str">
        <f>IF(Search!$O$5="","",IF($AW2767="","",IF($AW2767&lt;Search!$O$5,"",1)))</f>
        <v/>
      </c>
      <c r="V2767" s="9" t="str">
        <f>IF(Search!$O$6="","",IF($AW2767="","",IF($AW2767&gt;Search!$O$6,"",1)))</f>
        <v/>
      </c>
      <c r="W2767" s="9" t="str">
        <f>IF(Search!$U$4="","",IF($AX2767="","",1))</f>
        <v/>
      </c>
      <c r="X2767" s="9" t="str">
        <f>IF(Search!$U$5="","",IF(ISNUMBER(SEARCH(Search!$U$5,$AX2767))=TRUE,IF(Search!$U$5="N","N",1),""))</f>
        <v/>
      </c>
      <c r="Y2767" s="9" t="str">
        <f>IF(Search!$U$6="","",IF($AY2767&lt;Search!$U$6,"",1))</f>
        <v/>
      </c>
      <c r="Z2767" s="9" t="str">
        <f>IF(Search!$R$4="","",IF(Inventory!$BA2767&lt;Search!$R$4,"",1))</f>
        <v/>
      </c>
      <c r="AA2767" s="9" t="str">
        <f>IF(Search!$R$5="","",IF($BA2767&gt;Search!$R$5,"",1))</f>
        <v/>
      </c>
      <c r="AB2767" s="9" t="str">
        <f>IF(Search!$R$6="","",IF($BB2767&lt;Search!$R$6,"",1))</f>
        <v/>
      </c>
      <c r="AC2767" s="9" t="str">
        <f>IF(Search!$R$7="","",IF($BB2767&lt;Search!$R$7,"",1))</f>
        <v/>
      </c>
      <c r="AD2767" s="45" t="str">
        <f>IF(COUNTIF($A2767:$AC2767,"n")&gt;0,"",IF(SUM($A2767:$AC2767)=COUNTA(Search!$C$4:$C$8,Search!$F$4:$F$8,Search!$I$4:$I$6,Search!$I$8,Search!$L$4:$L$8,Search!$O$4:$O$8,Search!$R$4:$R$7,Search!$U$4:$U$7)-COUNTIF(Search!$C$4:$U$7,"n"),1+LARGE($AD$1:AD2766,1),""))</f>
        <v/>
      </c>
      <c r="AE2767" s="45" t="str">
        <f t="shared" si="136"/>
        <v/>
      </c>
      <c r="AF2767" s="45" t="str">
        <f>IF(AD2767="","",COUNTIF($AE$1:$AE2766,$AE2767)+RANK($AE2767,$AE$2:$AE$10540,1))</f>
        <v/>
      </c>
      <c r="AG2767" s="45" t="str">
        <f t="shared" si="137"/>
        <v/>
      </c>
      <c r="AH2767" s="45" t="str">
        <f>IF($AD2767="","",COUNTIF($AG$1:$AG2766,$AG2767)+RANK($AG2767,$AG$1:$AG$10539,0))</f>
        <v/>
      </c>
      <c r="AI2767" s="10" t="str">
        <f t="shared" si="138"/>
        <v>2015-16 Upper Deck Silver Foil Board #38      /   $</v>
      </c>
      <c r="AJ2767" s="11">
        <v>2015</v>
      </c>
      <c r="AK2767" s="17">
        <v>16</v>
      </c>
      <c r="AL2767" s="12" t="s">
        <v>2622</v>
      </c>
      <c r="AM2767" s="10">
        <v>38</v>
      </c>
      <c r="AO2767" s="9"/>
      <c r="AP2767" s="9"/>
      <c r="AQ2767" s="9"/>
      <c r="AR2767" s="14"/>
      <c r="AS2767" s="9"/>
      <c r="AT2767" s="9"/>
      <c r="AU2767" s="9"/>
      <c r="AV2767" s="13"/>
      <c r="AW2767" s="13"/>
      <c r="AX2767" s="9"/>
      <c r="AY2767" s="9"/>
      <c r="AZ2767" s="9"/>
      <c r="BA2767" s="33"/>
      <c r="BB2767" s="33"/>
      <c r="BC2767" s="36"/>
      <c r="BD2767" s="12" t="s">
        <v>1772</v>
      </c>
    </row>
    <row r="2768" spans="1:56" s="12" customFormat="1" x14ac:dyDescent="0.2">
      <c r="A2768" s="9" t="str">
        <f>IF(Search!$C$5="","",IF(COUNTA(Inventory!$AP2768)=1,1,""))</f>
        <v/>
      </c>
      <c r="B2768" s="9" t="str">
        <f>IF(Search!$C$4="","",IF(ISNUMBER(SEARCH(Search!$C$4,$AR2768))=TRUE,1,""))</f>
        <v/>
      </c>
      <c r="C2768" s="9" t="str">
        <f>IF(Search!$C$6="x",IF(COUNTA($AQ2768)=1,1,"N"),IF(COUNTA($AQ2768)=1,"N",""))</f>
        <v/>
      </c>
      <c r="D2768" s="9" t="str">
        <f>IF(Search!$O$8="","",IF(ISNUMBER(SEARCH(Search!$O$8,$BD2768))=TRUE,1,""))</f>
        <v/>
      </c>
      <c r="E2768" s="9" t="str">
        <f>IF(Search!$C$7="","",IF(ISNUMBER(SEARCH(Search!$C$7,$AN2768))=TRUE,1,""))</f>
        <v/>
      </c>
      <c r="F2768" s="9" t="str">
        <f>IF(Search!$C$8="","",IF(ISNUMBER(SEARCH(Search!$C$8,$AO2768))=TRUE,1,""))</f>
        <v/>
      </c>
      <c r="G2768" s="9" t="str">
        <f>IF(Search!$F$4="","",IF(Inventory!$AJ2768&lt;Search!$F$4,"",1))</f>
        <v/>
      </c>
      <c r="H2768" s="9" t="str">
        <f>IF(Search!$F$5="","",IF(Inventory!$AJ2768&gt;Search!$F$5,"",1))</f>
        <v/>
      </c>
      <c r="I2768" s="9" t="str">
        <f>IF(Search!$F$7="","",IF(Search!$F$8="",IF(ISNUMBER(SEARCH(Search!$F$7,$AL2768))=TRUE,1,""),""))</f>
        <v/>
      </c>
      <c r="J2768" s="9" t="str">
        <f>IF($AL2768=Search!$F$8,1,"")</f>
        <v/>
      </c>
      <c r="K2768" s="9" t="str">
        <f>IF(Search!$I$4="","",IF(COUNTA($AS2768)=1,IF(Search!$I$4="N","N",1),""))</f>
        <v/>
      </c>
      <c r="L2768" s="9" t="str">
        <f>IF(Search!$I$5="","",IF($AS2768="RC",1,""))</f>
        <v/>
      </c>
      <c r="M2768" s="9" t="str">
        <f>IF(Search!$I$6="","",IF($AS2768="RCP",1,""))</f>
        <v/>
      </c>
      <c r="N2768" s="9" t="str">
        <f>IF(Search!$I$8="","",IF(COUNTA($AT2768)=1,IF(Search!$I$8="N","N",1),""))</f>
        <v/>
      </c>
      <c r="O2768" s="9" t="str">
        <f>IF(Search!$L$4="","",IF(COUNTA($AU2768)=1,IF(Search!$L$4="N","N",1),""))</f>
        <v/>
      </c>
      <c r="P2768" s="9" t="str">
        <f>IF(Search!$L$5="","",IF(ISNUMBER(SEARCH("Jersey",$AU2768))=TRUE,IF(Search!$L$5="N","N",1),""))</f>
        <v/>
      </c>
      <c r="Q2768" s="9" t="str">
        <f>IF(Search!$L$6="","",IF(ISNUMBER(SEARCH("Patch",$AU2768))=TRUE,IF(Search!$L$6="N","N",1),""))</f>
        <v/>
      </c>
      <c r="R2768" s="9" t="str">
        <f>IF(Search!$L$7="","",IF(ISNUMBER(SEARCH("Shield",$AU2768))=TRUE,IF(Search!$L$7="N","N",1),""))</f>
        <v/>
      </c>
      <c r="S2768" s="9" t="str">
        <f>IF(Search!$L$8="","",IF(ISNUMBER(SEARCH("Stick",$AU2768))=TRUE,IF(Search!$L$8="N","N",1),""))</f>
        <v/>
      </c>
      <c r="T2768" s="9" t="str">
        <f>IF(Search!$O$4="","",IF(COUNTA($AW2768)=1,IF(Search!$O$4="N","N",1),""))</f>
        <v/>
      </c>
      <c r="U2768" s="9" t="str">
        <f>IF(Search!$O$5="","",IF($AW2768="","",IF($AW2768&lt;Search!$O$5,"",1)))</f>
        <v/>
      </c>
      <c r="V2768" s="9" t="str">
        <f>IF(Search!$O$6="","",IF($AW2768="","",IF($AW2768&gt;Search!$O$6,"",1)))</f>
        <v/>
      </c>
      <c r="W2768" s="9" t="str">
        <f>IF(Search!$U$4="","",IF($AX2768="","",1))</f>
        <v/>
      </c>
      <c r="X2768" s="9" t="str">
        <f>IF(Search!$U$5="","",IF(ISNUMBER(SEARCH(Search!$U$5,$AX2768))=TRUE,IF(Search!$U$5="N","N",1),""))</f>
        <v/>
      </c>
      <c r="Y2768" s="9" t="str">
        <f>IF(Search!$U$6="","",IF($AY2768&lt;Search!$U$6,"",1))</f>
        <v/>
      </c>
      <c r="Z2768" s="9" t="str">
        <f>IF(Search!$R$4="","",IF(Inventory!$BA2768&lt;Search!$R$4,"",1))</f>
        <v/>
      </c>
      <c r="AA2768" s="9" t="str">
        <f>IF(Search!$R$5="","",IF($BA2768&gt;Search!$R$5,"",1))</f>
        <v/>
      </c>
      <c r="AB2768" s="9" t="str">
        <f>IF(Search!$R$6="","",IF($BB2768&lt;Search!$R$6,"",1))</f>
        <v/>
      </c>
      <c r="AC2768" s="9" t="str">
        <f>IF(Search!$R$7="","",IF($BB2768&lt;Search!$R$7,"",1))</f>
        <v/>
      </c>
      <c r="AD2768" s="45" t="str">
        <f>IF(COUNTIF($A2768:$AC2768,"n")&gt;0,"",IF(SUM($A2768:$AC2768)=COUNTA(Search!$C$4:$C$8,Search!$F$4:$F$8,Search!$I$4:$I$6,Search!$I$8,Search!$L$4:$L$8,Search!$O$4:$O$8,Search!$R$4:$R$7,Search!$U$4:$U$7)-COUNTIF(Search!$C$4:$U$7,"n"),1+LARGE($AD$1:AD2767,1),""))</f>
        <v/>
      </c>
      <c r="AE2768" s="45" t="str">
        <f t="shared" si="136"/>
        <v/>
      </c>
      <c r="AF2768" s="45" t="str">
        <f>IF(AD2768="","",COUNTIF($AE$1:$AE2767,$AE2768)+RANK($AE2768,$AE$2:$AE$10540,1))</f>
        <v/>
      </c>
      <c r="AG2768" s="45" t="str">
        <f t="shared" si="137"/>
        <v/>
      </c>
      <c r="AH2768" s="45" t="str">
        <f>IF($AD2768="","",COUNTIF($AG$1:$AG2767,$AG2768)+RANK($AG2768,$AG$1:$AG$10539,0))</f>
        <v/>
      </c>
      <c r="AI2768" s="10" t="str">
        <f t="shared" si="138"/>
        <v>2015-16 Upper Deck Silver Foil Board #39      /   $</v>
      </c>
      <c r="AJ2768" s="11">
        <v>2015</v>
      </c>
      <c r="AK2768" s="17">
        <v>16</v>
      </c>
      <c r="AL2768" s="12" t="s">
        <v>2622</v>
      </c>
      <c r="AM2768" s="10">
        <v>39</v>
      </c>
      <c r="AO2768" s="9"/>
      <c r="AP2768" s="9"/>
      <c r="AQ2768" s="9"/>
      <c r="AR2768" s="14"/>
      <c r="AS2768" s="9"/>
      <c r="AT2768" s="9"/>
      <c r="AU2768" s="9"/>
      <c r="AV2768" s="13"/>
      <c r="AW2768" s="13"/>
      <c r="AX2768" s="9"/>
      <c r="AY2768" s="9"/>
      <c r="AZ2768" s="9"/>
      <c r="BA2768" s="33"/>
      <c r="BB2768" s="33"/>
      <c r="BC2768" s="36"/>
      <c r="BD2768" s="12" t="s">
        <v>1772</v>
      </c>
    </row>
    <row r="2769" spans="1:56" s="12" customFormat="1" x14ac:dyDescent="0.2">
      <c r="A2769" s="9" t="str">
        <f>IF(Search!$C$5="","",IF(COUNTA(Inventory!$AP2769)=1,1,""))</f>
        <v/>
      </c>
      <c r="B2769" s="9" t="str">
        <f>IF(Search!$C$4="","",IF(ISNUMBER(SEARCH(Search!$C$4,$AR2769))=TRUE,1,""))</f>
        <v/>
      </c>
      <c r="C2769" s="9" t="str">
        <f>IF(Search!$C$6="x",IF(COUNTA($AQ2769)=1,1,"N"),IF(COUNTA($AQ2769)=1,"N",""))</f>
        <v/>
      </c>
      <c r="D2769" s="9" t="str">
        <f>IF(Search!$O$8="","",IF(ISNUMBER(SEARCH(Search!$O$8,$BD2769))=TRUE,1,""))</f>
        <v/>
      </c>
      <c r="E2769" s="9" t="str">
        <f>IF(Search!$C$7="","",IF(ISNUMBER(SEARCH(Search!$C$7,$AN2769))=TRUE,1,""))</f>
        <v/>
      </c>
      <c r="F2769" s="9" t="str">
        <f>IF(Search!$C$8="","",IF(ISNUMBER(SEARCH(Search!$C$8,$AO2769))=TRUE,1,""))</f>
        <v/>
      </c>
      <c r="G2769" s="9" t="str">
        <f>IF(Search!$F$4="","",IF(Inventory!$AJ2769&lt;Search!$F$4,"",1))</f>
        <v/>
      </c>
      <c r="H2769" s="9" t="str">
        <f>IF(Search!$F$5="","",IF(Inventory!$AJ2769&gt;Search!$F$5,"",1))</f>
        <v/>
      </c>
      <c r="I2769" s="9" t="str">
        <f>IF(Search!$F$7="","",IF(Search!$F$8="",IF(ISNUMBER(SEARCH(Search!$F$7,$AL2769))=TRUE,1,""),""))</f>
        <v/>
      </c>
      <c r="J2769" s="9" t="str">
        <f>IF($AL2769=Search!$F$8,1,"")</f>
        <v/>
      </c>
      <c r="K2769" s="9" t="str">
        <f>IF(Search!$I$4="","",IF(COUNTA($AS2769)=1,IF(Search!$I$4="N","N",1),""))</f>
        <v/>
      </c>
      <c r="L2769" s="9" t="str">
        <f>IF(Search!$I$5="","",IF($AS2769="RC",1,""))</f>
        <v/>
      </c>
      <c r="M2769" s="9" t="str">
        <f>IF(Search!$I$6="","",IF($AS2769="RCP",1,""))</f>
        <v/>
      </c>
      <c r="N2769" s="9" t="str">
        <f>IF(Search!$I$8="","",IF(COUNTA($AT2769)=1,IF(Search!$I$8="N","N",1),""))</f>
        <v/>
      </c>
      <c r="O2769" s="9" t="str">
        <f>IF(Search!$L$4="","",IF(COUNTA($AU2769)=1,IF(Search!$L$4="N","N",1),""))</f>
        <v/>
      </c>
      <c r="P2769" s="9" t="str">
        <f>IF(Search!$L$5="","",IF(ISNUMBER(SEARCH("Jersey",$AU2769))=TRUE,IF(Search!$L$5="N","N",1),""))</f>
        <v/>
      </c>
      <c r="Q2769" s="9" t="str">
        <f>IF(Search!$L$6="","",IF(ISNUMBER(SEARCH("Patch",$AU2769))=TRUE,IF(Search!$L$6="N","N",1),""))</f>
        <v/>
      </c>
      <c r="R2769" s="9" t="str">
        <f>IF(Search!$L$7="","",IF(ISNUMBER(SEARCH("Shield",$AU2769))=TRUE,IF(Search!$L$7="N","N",1),""))</f>
        <v/>
      </c>
      <c r="S2769" s="9" t="str">
        <f>IF(Search!$L$8="","",IF(ISNUMBER(SEARCH("Stick",$AU2769))=TRUE,IF(Search!$L$8="N","N",1),""))</f>
        <v/>
      </c>
      <c r="T2769" s="9" t="str">
        <f>IF(Search!$O$4="","",IF(COUNTA($AW2769)=1,IF(Search!$O$4="N","N",1),""))</f>
        <v/>
      </c>
      <c r="U2769" s="9" t="str">
        <f>IF(Search!$O$5="","",IF($AW2769="","",IF($AW2769&lt;Search!$O$5,"",1)))</f>
        <v/>
      </c>
      <c r="V2769" s="9" t="str">
        <f>IF(Search!$O$6="","",IF($AW2769="","",IF($AW2769&gt;Search!$O$6,"",1)))</f>
        <v/>
      </c>
      <c r="W2769" s="9" t="str">
        <f>IF(Search!$U$4="","",IF($AX2769="","",1))</f>
        <v/>
      </c>
      <c r="X2769" s="9" t="str">
        <f>IF(Search!$U$5="","",IF(ISNUMBER(SEARCH(Search!$U$5,$AX2769))=TRUE,IF(Search!$U$5="N","N",1),""))</f>
        <v/>
      </c>
      <c r="Y2769" s="9" t="str">
        <f>IF(Search!$U$6="","",IF($AY2769&lt;Search!$U$6,"",1))</f>
        <v/>
      </c>
      <c r="Z2769" s="9" t="str">
        <f>IF(Search!$R$4="","",IF(Inventory!$BA2769&lt;Search!$R$4,"",1))</f>
        <v/>
      </c>
      <c r="AA2769" s="9" t="str">
        <f>IF(Search!$R$5="","",IF($BA2769&gt;Search!$R$5,"",1))</f>
        <v/>
      </c>
      <c r="AB2769" s="9" t="str">
        <f>IF(Search!$R$6="","",IF($BB2769&lt;Search!$R$6,"",1))</f>
        <v/>
      </c>
      <c r="AC2769" s="9" t="str">
        <f>IF(Search!$R$7="","",IF($BB2769&lt;Search!$R$7,"",1))</f>
        <v/>
      </c>
      <c r="AD2769" s="45" t="str">
        <f>IF(COUNTIF($A2769:$AC2769,"n")&gt;0,"",IF(SUM($A2769:$AC2769)=COUNTA(Search!$C$4:$C$8,Search!$F$4:$F$8,Search!$I$4:$I$6,Search!$I$8,Search!$L$4:$L$8,Search!$O$4:$O$8,Search!$R$4:$R$7,Search!$U$4:$U$7)-COUNTIF(Search!$C$4:$U$7,"n"),1+LARGE($AD$1:AD2768,1),""))</f>
        <v/>
      </c>
      <c r="AE2769" s="45" t="str">
        <f t="shared" si="136"/>
        <v/>
      </c>
      <c r="AF2769" s="45" t="str">
        <f>IF(AD2769="","",COUNTIF($AE$1:$AE2768,$AE2769)+RANK($AE2769,$AE$2:$AE$10540,1))</f>
        <v/>
      </c>
      <c r="AG2769" s="45" t="str">
        <f t="shared" si="137"/>
        <v/>
      </c>
      <c r="AH2769" s="45" t="str">
        <f>IF($AD2769="","",COUNTIF($AG$1:$AG2768,$AG2769)+RANK($AG2769,$AG$1:$AG$10539,0))</f>
        <v/>
      </c>
      <c r="AI2769" s="10" t="str">
        <f t="shared" si="138"/>
        <v>2015-16 Upper Deck Silver Foil Board #40      /   $</v>
      </c>
      <c r="AJ2769" s="11">
        <v>2015</v>
      </c>
      <c r="AK2769" s="17">
        <v>16</v>
      </c>
      <c r="AL2769" s="12" t="s">
        <v>2622</v>
      </c>
      <c r="AM2769" s="10">
        <v>40</v>
      </c>
      <c r="AO2769" s="9"/>
      <c r="AP2769" s="9"/>
      <c r="AQ2769" s="9"/>
      <c r="AR2769" s="14"/>
      <c r="AS2769" s="9"/>
      <c r="AT2769" s="9"/>
      <c r="AU2769" s="9"/>
      <c r="AV2769" s="13"/>
      <c r="AW2769" s="13"/>
      <c r="AX2769" s="9"/>
      <c r="AY2769" s="9"/>
      <c r="AZ2769" s="9"/>
      <c r="BA2769" s="33"/>
      <c r="BB2769" s="33"/>
      <c r="BC2769" s="36"/>
      <c r="BD2769" s="12" t="s">
        <v>1772</v>
      </c>
    </row>
    <row r="2770" spans="1:56" s="12" customFormat="1" x14ac:dyDescent="0.2">
      <c r="A2770" s="9" t="str">
        <f>IF(Search!$C$5="","",IF(COUNTA(Inventory!$AP2770)=1,1,""))</f>
        <v/>
      </c>
      <c r="B2770" s="9" t="str">
        <f>IF(Search!$C$4="","",IF(ISNUMBER(SEARCH(Search!$C$4,$AR2770))=TRUE,1,""))</f>
        <v/>
      </c>
      <c r="C2770" s="9" t="str">
        <f>IF(Search!$C$6="x",IF(COUNTA($AQ2770)=1,1,"N"),IF(COUNTA($AQ2770)=1,"N",""))</f>
        <v/>
      </c>
      <c r="D2770" s="9" t="str">
        <f>IF(Search!$O$8="","",IF(ISNUMBER(SEARCH(Search!$O$8,$BD2770))=TRUE,1,""))</f>
        <v/>
      </c>
      <c r="E2770" s="9" t="str">
        <f>IF(Search!$C$7="","",IF(ISNUMBER(SEARCH(Search!$C$7,$AN2770))=TRUE,1,""))</f>
        <v/>
      </c>
      <c r="F2770" s="9" t="str">
        <f>IF(Search!$C$8="","",IF(ISNUMBER(SEARCH(Search!$C$8,$AO2770))=TRUE,1,""))</f>
        <v/>
      </c>
      <c r="G2770" s="9" t="str">
        <f>IF(Search!$F$4="","",IF(Inventory!$AJ2770&lt;Search!$F$4,"",1))</f>
        <v/>
      </c>
      <c r="H2770" s="9" t="str">
        <f>IF(Search!$F$5="","",IF(Inventory!$AJ2770&gt;Search!$F$5,"",1))</f>
        <v/>
      </c>
      <c r="I2770" s="9" t="str">
        <f>IF(Search!$F$7="","",IF(Search!$F$8="",IF(ISNUMBER(SEARCH(Search!$F$7,$AL2770))=TRUE,1,""),""))</f>
        <v/>
      </c>
      <c r="J2770" s="9" t="str">
        <f>IF($AL2770=Search!$F$8,1,"")</f>
        <v/>
      </c>
      <c r="K2770" s="9" t="str">
        <f>IF(Search!$I$4="","",IF(COUNTA($AS2770)=1,IF(Search!$I$4="N","N",1),""))</f>
        <v/>
      </c>
      <c r="L2770" s="9" t="str">
        <f>IF(Search!$I$5="","",IF($AS2770="RC",1,""))</f>
        <v/>
      </c>
      <c r="M2770" s="9" t="str">
        <f>IF(Search!$I$6="","",IF($AS2770="RCP",1,""))</f>
        <v/>
      </c>
      <c r="N2770" s="9" t="str">
        <f>IF(Search!$I$8="","",IF(COUNTA($AT2770)=1,IF(Search!$I$8="N","N",1),""))</f>
        <v/>
      </c>
      <c r="O2770" s="9" t="str">
        <f>IF(Search!$L$4="","",IF(COUNTA($AU2770)=1,IF(Search!$L$4="N","N",1),""))</f>
        <v/>
      </c>
      <c r="P2770" s="9" t="str">
        <f>IF(Search!$L$5="","",IF(ISNUMBER(SEARCH("Jersey",$AU2770))=TRUE,IF(Search!$L$5="N","N",1),""))</f>
        <v/>
      </c>
      <c r="Q2770" s="9" t="str">
        <f>IF(Search!$L$6="","",IF(ISNUMBER(SEARCH("Patch",$AU2770))=TRUE,IF(Search!$L$6="N","N",1),""))</f>
        <v/>
      </c>
      <c r="R2770" s="9" t="str">
        <f>IF(Search!$L$7="","",IF(ISNUMBER(SEARCH("Shield",$AU2770))=TRUE,IF(Search!$L$7="N","N",1),""))</f>
        <v/>
      </c>
      <c r="S2770" s="9" t="str">
        <f>IF(Search!$L$8="","",IF(ISNUMBER(SEARCH("Stick",$AU2770))=TRUE,IF(Search!$L$8="N","N",1),""))</f>
        <v/>
      </c>
      <c r="T2770" s="9" t="str">
        <f>IF(Search!$O$4="","",IF(COUNTA($AW2770)=1,IF(Search!$O$4="N","N",1),""))</f>
        <v/>
      </c>
      <c r="U2770" s="9" t="str">
        <f>IF(Search!$O$5="","",IF($AW2770="","",IF($AW2770&lt;Search!$O$5,"",1)))</f>
        <v/>
      </c>
      <c r="V2770" s="9" t="str">
        <f>IF(Search!$O$6="","",IF($AW2770="","",IF($AW2770&gt;Search!$O$6,"",1)))</f>
        <v/>
      </c>
      <c r="W2770" s="9" t="str">
        <f>IF(Search!$U$4="","",IF($AX2770="","",1))</f>
        <v/>
      </c>
      <c r="X2770" s="9" t="str">
        <f>IF(Search!$U$5="","",IF(ISNUMBER(SEARCH(Search!$U$5,$AX2770))=TRUE,IF(Search!$U$5="N","N",1),""))</f>
        <v/>
      </c>
      <c r="Y2770" s="9" t="str">
        <f>IF(Search!$U$6="","",IF($AY2770&lt;Search!$U$6,"",1))</f>
        <v/>
      </c>
      <c r="Z2770" s="9" t="str">
        <f>IF(Search!$R$4="","",IF(Inventory!$BA2770&lt;Search!$R$4,"",1))</f>
        <v/>
      </c>
      <c r="AA2770" s="9" t="str">
        <f>IF(Search!$R$5="","",IF($BA2770&gt;Search!$R$5,"",1))</f>
        <v/>
      </c>
      <c r="AB2770" s="9" t="str">
        <f>IF(Search!$R$6="","",IF($BB2770&lt;Search!$R$6,"",1))</f>
        <v/>
      </c>
      <c r="AC2770" s="9" t="str">
        <f>IF(Search!$R$7="","",IF($BB2770&lt;Search!$R$7,"",1))</f>
        <v/>
      </c>
      <c r="AD2770" s="45" t="str">
        <f>IF(COUNTIF($A2770:$AC2770,"n")&gt;0,"",IF(SUM($A2770:$AC2770)=COUNTA(Search!$C$4:$C$8,Search!$F$4:$F$8,Search!$I$4:$I$6,Search!$I$8,Search!$L$4:$L$8,Search!$O$4:$O$8,Search!$R$4:$R$7,Search!$U$4:$U$7)-COUNTIF(Search!$C$4:$U$7,"n"),1+LARGE($AD$1:AD2769,1),""))</f>
        <v/>
      </c>
      <c r="AE2770" s="45" t="str">
        <f t="shared" si="136"/>
        <v/>
      </c>
      <c r="AF2770" s="45" t="str">
        <f>IF(AD2770="","",COUNTIF($AE$1:$AE2769,$AE2770)+RANK($AE2770,$AE$2:$AE$10540,1))</f>
        <v/>
      </c>
      <c r="AG2770" s="45" t="str">
        <f t="shared" si="137"/>
        <v/>
      </c>
      <c r="AH2770" s="45" t="str">
        <f>IF($AD2770="","",COUNTIF($AG$1:$AG2769,$AG2770)+RANK($AG2770,$AG$1:$AG$10539,0))</f>
        <v/>
      </c>
      <c r="AI2770" s="10" t="str">
        <f t="shared" si="138"/>
        <v>2015-16 Upper Deck Silver Foil Board #41      /   $</v>
      </c>
      <c r="AJ2770" s="11">
        <v>2015</v>
      </c>
      <c r="AK2770" s="17">
        <v>16</v>
      </c>
      <c r="AL2770" s="12" t="s">
        <v>2622</v>
      </c>
      <c r="AM2770" s="10">
        <v>41</v>
      </c>
      <c r="AO2770" s="9"/>
      <c r="AP2770" s="9"/>
      <c r="AQ2770" s="9"/>
      <c r="AR2770" s="14"/>
      <c r="AS2770" s="9"/>
      <c r="AT2770" s="9"/>
      <c r="AU2770" s="9"/>
      <c r="AV2770" s="13"/>
      <c r="AW2770" s="13"/>
      <c r="AX2770" s="9"/>
      <c r="AY2770" s="9"/>
      <c r="AZ2770" s="9"/>
      <c r="BA2770" s="33"/>
      <c r="BB2770" s="33"/>
      <c r="BC2770" s="36"/>
      <c r="BD2770" s="12" t="s">
        <v>1772</v>
      </c>
    </row>
    <row r="2771" spans="1:56" s="12" customFormat="1" x14ac:dyDescent="0.2">
      <c r="A2771" s="9" t="str">
        <f>IF(Search!$C$5="","",IF(COUNTA(Inventory!$AP2771)=1,1,""))</f>
        <v/>
      </c>
      <c r="B2771" s="9" t="str">
        <f>IF(Search!$C$4="","",IF(ISNUMBER(SEARCH(Search!$C$4,$AR2771))=TRUE,1,""))</f>
        <v/>
      </c>
      <c r="C2771" s="9" t="str">
        <f>IF(Search!$C$6="x",IF(COUNTA($AQ2771)=1,1,"N"),IF(COUNTA($AQ2771)=1,"N",""))</f>
        <v/>
      </c>
      <c r="D2771" s="9" t="str">
        <f>IF(Search!$O$8="","",IF(ISNUMBER(SEARCH(Search!$O$8,$BD2771))=TRUE,1,""))</f>
        <v/>
      </c>
      <c r="E2771" s="9" t="str">
        <f>IF(Search!$C$7="","",IF(ISNUMBER(SEARCH(Search!$C$7,$AN2771))=TRUE,1,""))</f>
        <v/>
      </c>
      <c r="F2771" s="9" t="str">
        <f>IF(Search!$C$8="","",IF(ISNUMBER(SEARCH(Search!$C$8,$AO2771))=TRUE,1,""))</f>
        <v/>
      </c>
      <c r="G2771" s="9" t="str">
        <f>IF(Search!$F$4="","",IF(Inventory!$AJ2771&lt;Search!$F$4,"",1))</f>
        <v/>
      </c>
      <c r="H2771" s="9" t="str">
        <f>IF(Search!$F$5="","",IF(Inventory!$AJ2771&gt;Search!$F$5,"",1))</f>
        <v/>
      </c>
      <c r="I2771" s="9" t="str">
        <f>IF(Search!$F$7="","",IF(Search!$F$8="",IF(ISNUMBER(SEARCH(Search!$F$7,$AL2771))=TRUE,1,""),""))</f>
        <v/>
      </c>
      <c r="J2771" s="9" t="str">
        <f>IF($AL2771=Search!$F$8,1,"")</f>
        <v/>
      </c>
      <c r="K2771" s="9" t="str">
        <f>IF(Search!$I$4="","",IF(COUNTA($AS2771)=1,IF(Search!$I$4="N","N",1),""))</f>
        <v/>
      </c>
      <c r="L2771" s="9" t="str">
        <f>IF(Search!$I$5="","",IF($AS2771="RC",1,""))</f>
        <v/>
      </c>
      <c r="M2771" s="9" t="str">
        <f>IF(Search!$I$6="","",IF($AS2771="RCP",1,""))</f>
        <v/>
      </c>
      <c r="N2771" s="9" t="str">
        <f>IF(Search!$I$8="","",IF(COUNTA($AT2771)=1,IF(Search!$I$8="N","N",1),""))</f>
        <v/>
      </c>
      <c r="O2771" s="9" t="str">
        <f>IF(Search!$L$4="","",IF(COUNTA($AU2771)=1,IF(Search!$L$4="N","N",1),""))</f>
        <v/>
      </c>
      <c r="P2771" s="9" t="str">
        <f>IF(Search!$L$5="","",IF(ISNUMBER(SEARCH("Jersey",$AU2771))=TRUE,IF(Search!$L$5="N","N",1),""))</f>
        <v/>
      </c>
      <c r="Q2771" s="9" t="str">
        <f>IF(Search!$L$6="","",IF(ISNUMBER(SEARCH("Patch",$AU2771))=TRUE,IF(Search!$L$6="N","N",1),""))</f>
        <v/>
      </c>
      <c r="R2771" s="9" t="str">
        <f>IF(Search!$L$7="","",IF(ISNUMBER(SEARCH("Shield",$AU2771))=TRUE,IF(Search!$L$7="N","N",1),""))</f>
        <v/>
      </c>
      <c r="S2771" s="9" t="str">
        <f>IF(Search!$L$8="","",IF(ISNUMBER(SEARCH("Stick",$AU2771))=TRUE,IF(Search!$L$8="N","N",1),""))</f>
        <v/>
      </c>
      <c r="T2771" s="9" t="str">
        <f>IF(Search!$O$4="","",IF(COUNTA($AW2771)=1,IF(Search!$O$4="N","N",1),""))</f>
        <v/>
      </c>
      <c r="U2771" s="9" t="str">
        <f>IF(Search!$O$5="","",IF($AW2771="","",IF($AW2771&lt;Search!$O$5,"",1)))</f>
        <v/>
      </c>
      <c r="V2771" s="9" t="str">
        <f>IF(Search!$O$6="","",IF($AW2771="","",IF($AW2771&gt;Search!$O$6,"",1)))</f>
        <v/>
      </c>
      <c r="W2771" s="9" t="str">
        <f>IF(Search!$U$4="","",IF($AX2771="","",1))</f>
        <v/>
      </c>
      <c r="X2771" s="9" t="str">
        <f>IF(Search!$U$5="","",IF(ISNUMBER(SEARCH(Search!$U$5,$AX2771))=TRUE,IF(Search!$U$5="N","N",1),""))</f>
        <v/>
      </c>
      <c r="Y2771" s="9" t="str">
        <f>IF(Search!$U$6="","",IF($AY2771&lt;Search!$U$6,"",1))</f>
        <v/>
      </c>
      <c r="Z2771" s="9" t="str">
        <f>IF(Search!$R$4="","",IF(Inventory!$BA2771&lt;Search!$R$4,"",1))</f>
        <v/>
      </c>
      <c r="AA2771" s="9" t="str">
        <f>IF(Search!$R$5="","",IF($BA2771&gt;Search!$R$5,"",1))</f>
        <v/>
      </c>
      <c r="AB2771" s="9" t="str">
        <f>IF(Search!$R$6="","",IF($BB2771&lt;Search!$R$6,"",1))</f>
        <v/>
      </c>
      <c r="AC2771" s="9" t="str">
        <f>IF(Search!$R$7="","",IF($BB2771&lt;Search!$R$7,"",1))</f>
        <v/>
      </c>
      <c r="AD2771" s="45" t="str">
        <f>IF(COUNTIF($A2771:$AC2771,"n")&gt;0,"",IF(SUM($A2771:$AC2771)=COUNTA(Search!$C$4:$C$8,Search!$F$4:$F$8,Search!$I$4:$I$6,Search!$I$8,Search!$L$4:$L$8,Search!$O$4:$O$8,Search!$R$4:$R$7,Search!$U$4:$U$7)-COUNTIF(Search!$C$4:$U$7,"n"),1+LARGE($AD$1:AD2770,1),""))</f>
        <v/>
      </c>
      <c r="AE2771" s="45" t="str">
        <f t="shared" si="136"/>
        <v/>
      </c>
      <c r="AF2771" s="45" t="str">
        <f>IF(AD2771="","",COUNTIF($AE$1:$AE2770,$AE2771)+RANK($AE2771,$AE$2:$AE$10540,1))</f>
        <v/>
      </c>
      <c r="AG2771" s="45" t="str">
        <f t="shared" si="137"/>
        <v/>
      </c>
      <c r="AH2771" s="45" t="str">
        <f>IF($AD2771="","",COUNTIF($AG$1:$AG2770,$AG2771)+RANK($AG2771,$AG$1:$AG$10539,0))</f>
        <v/>
      </c>
      <c r="AI2771" s="10" t="str">
        <f t="shared" si="138"/>
        <v>2015-16 Upper Deck Silver Foil Board #42      /   $</v>
      </c>
      <c r="AJ2771" s="11">
        <v>2015</v>
      </c>
      <c r="AK2771" s="17">
        <v>16</v>
      </c>
      <c r="AL2771" s="12" t="s">
        <v>2622</v>
      </c>
      <c r="AM2771" s="10">
        <v>42</v>
      </c>
      <c r="AO2771" s="9"/>
      <c r="AP2771" s="9"/>
      <c r="AQ2771" s="9"/>
      <c r="AR2771" s="14"/>
      <c r="AS2771" s="9"/>
      <c r="AT2771" s="9"/>
      <c r="AU2771" s="9"/>
      <c r="AV2771" s="13"/>
      <c r="AW2771" s="13"/>
      <c r="AX2771" s="9"/>
      <c r="AY2771" s="9"/>
      <c r="AZ2771" s="9"/>
      <c r="BA2771" s="33"/>
      <c r="BB2771" s="33"/>
      <c r="BC2771" s="36"/>
      <c r="BD2771" s="12" t="s">
        <v>1772</v>
      </c>
    </row>
    <row r="2772" spans="1:56" s="12" customFormat="1" x14ac:dyDescent="0.2">
      <c r="A2772" s="9" t="str">
        <f>IF(Search!$C$5="","",IF(COUNTA(Inventory!$AP2772)=1,1,""))</f>
        <v/>
      </c>
      <c r="B2772" s="9" t="str">
        <f>IF(Search!$C$4="","",IF(ISNUMBER(SEARCH(Search!$C$4,$AR2772))=TRUE,1,""))</f>
        <v/>
      </c>
      <c r="C2772" s="9" t="str">
        <f>IF(Search!$C$6="x",IF(COUNTA($AQ2772)=1,1,"N"),IF(COUNTA($AQ2772)=1,"N",""))</f>
        <v/>
      </c>
      <c r="D2772" s="9" t="str">
        <f>IF(Search!$O$8="","",IF(ISNUMBER(SEARCH(Search!$O$8,$BD2772))=TRUE,1,""))</f>
        <v/>
      </c>
      <c r="E2772" s="9" t="str">
        <f>IF(Search!$C$7="","",IF(ISNUMBER(SEARCH(Search!$C$7,$AN2772))=TRUE,1,""))</f>
        <v/>
      </c>
      <c r="F2772" s="9" t="str">
        <f>IF(Search!$C$8="","",IF(ISNUMBER(SEARCH(Search!$C$8,$AO2772))=TRUE,1,""))</f>
        <v/>
      </c>
      <c r="G2772" s="9" t="str">
        <f>IF(Search!$F$4="","",IF(Inventory!$AJ2772&lt;Search!$F$4,"",1))</f>
        <v/>
      </c>
      <c r="H2772" s="9" t="str">
        <f>IF(Search!$F$5="","",IF(Inventory!$AJ2772&gt;Search!$F$5,"",1))</f>
        <v/>
      </c>
      <c r="I2772" s="9" t="str">
        <f>IF(Search!$F$7="","",IF(Search!$F$8="",IF(ISNUMBER(SEARCH(Search!$F$7,$AL2772))=TRUE,1,""),""))</f>
        <v/>
      </c>
      <c r="J2772" s="9" t="str">
        <f>IF($AL2772=Search!$F$8,1,"")</f>
        <v/>
      </c>
      <c r="K2772" s="9" t="str">
        <f>IF(Search!$I$4="","",IF(COUNTA($AS2772)=1,IF(Search!$I$4="N","N",1),""))</f>
        <v/>
      </c>
      <c r="L2772" s="9" t="str">
        <f>IF(Search!$I$5="","",IF($AS2772="RC",1,""))</f>
        <v/>
      </c>
      <c r="M2772" s="9" t="str">
        <f>IF(Search!$I$6="","",IF($AS2772="RCP",1,""))</f>
        <v/>
      </c>
      <c r="N2772" s="9" t="str">
        <f>IF(Search!$I$8="","",IF(COUNTA($AT2772)=1,IF(Search!$I$8="N","N",1),""))</f>
        <v/>
      </c>
      <c r="O2772" s="9" t="str">
        <f>IF(Search!$L$4="","",IF(COUNTA($AU2772)=1,IF(Search!$L$4="N","N",1),""))</f>
        <v/>
      </c>
      <c r="P2772" s="9" t="str">
        <f>IF(Search!$L$5="","",IF(ISNUMBER(SEARCH("Jersey",$AU2772))=TRUE,IF(Search!$L$5="N","N",1),""))</f>
        <v/>
      </c>
      <c r="Q2772" s="9" t="str">
        <f>IF(Search!$L$6="","",IF(ISNUMBER(SEARCH("Patch",$AU2772))=TRUE,IF(Search!$L$6="N","N",1),""))</f>
        <v/>
      </c>
      <c r="R2772" s="9" t="str">
        <f>IF(Search!$L$7="","",IF(ISNUMBER(SEARCH("Shield",$AU2772))=TRUE,IF(Search!$L$7="N","N",1),""))</f>
        <v/>
      </c>
      <c r="S2772" s="9" t="str">
        <f>IF(Search!$L$8="","",IF(ISNUMBER(SEARCH("Stick",$AU2772))=TRUE,IF(Search!$L$8="N","N",1),""))</f>
        <v/>
      </c>
      <c r="T2772" s="9" t="str">
        <f>IF(Search!$O$4="","",IF(COUNTA($AW2772)=1,IF(Search!$O$4="N","N",1),""))</f>
        <v/>
      </c>
      <c r="U2772" s="9" t="str">
        <f>IF(Search!$O$5="","",IF($AW2772="","",IF($AW2772&lt;Search!$O$5,"",1)))</f>
        <v/>
      </c>
      <c r="V2772" s="9" t="str">
        <f>IF(Search!$O$6="","",IF($AW2772="","",IF($AW2772&gt;Search!$O$6,"",1)))</f>
        <v/>
      </c>
      <c r="W2772" s="9" t="str">
        <f>IF(Search!$U$4="","",IF($AX2772="","",1))</f>
        <v/>
      </c>
      <c r="X2772" s="9" t="str">
        <f>IF(Search!$U$5="","",IF(ISNUMBER(SEARCH(Search!$U$5,$AX2772))=TRUE,IF(Search!$U$5="N","N",1),""))</f>
        <v/>
      </c>
      <c r="Y2772" s="9" t="str">
        <f>IF(Search!$U$6="","",IF($AY2772&lt;Search!$U$6,"",1))</f>
        <v/>
      </c>
      <c r="Z2772" s="9" t="str">
        <f>IF(Search!$R$4="","",IF(Inventory!$BA2772&lt;Search!$R$4,"",1))</f>
        <v/>
      </c>
      <c r="AA2772" s="9" t="str">
        <f>IF(Search!$R$5="","",IF($BA2772&gt;Search!$R$5,"",1))</f>
        <v/>
      </c>
      <c r="AB2772" s="9" t="str">
        <f>IF(Search!$R$6="","",IF($BB2772&lt;Search!$R$6,"",1))</f>
        <v/>
      </c>
      <c r="AC2772" s="9" t="str">
        <f>IF(Search!$R$7="","",IF($BB2772&lt;Search!$R$7,"",1))</f>
        <v/>
      </c>
      <c r="AD2772" s="45" t="str">
        <f>IF(COUNTIF($A2772:$AC2772,"n")&gt;0,"",IF(SUM($A2772:$AC2772)=COUNTA(Search!$C$4:$C$8,Search!$F$4:$F$8,Search!$I$4:$I$6,Search!$I$8,Search!$L$4:$L$8,Search!$O$4:$O$8,Search!$R$4:$R$7,Search!$U$4:$U$7)-COUNTIF(Search!$C$4:$U$7,"n"),1+LARGE($AD$1:AD2771,1),""))</f>
        <v/>
      </c>
      <c r="AE2772" s="45" t="str">
        <f t="shared" si="136"/>
        <v/>
      </c>
      <c r="AF2772" s="45" t="str">
        <f>IF(AD2772="","",COUNTIF($AE$1:$AE2771,$AE2772)+RANK($AE2772,$AE$2:$AE$10540,1))</f>
        <v/>
      </c>
      <c r="AG2772" s="45" t="str">
        <f t="shared" si="137"/>
        <v/>
      </c>
      <c r="AH2772" s="45" t="str">
        <f>IF($AD2772="","",COUNTIF($AG$1:$AG2771,$AG2772)+RANK($AG2772,$AG$1:$AG$10539,0))</f>
        <v/>
      </c>
      <c r="AI2772" s="10" t="str">
        <f t="shared" si="138"/>
        <v>2015-16 Upper Deck Silver Foil Board #43      /   $</v>
      </c>
      <c r="AJ2772" s="11">
        <v>2015</v>
      </c>
      <c r="AK2772" s="17">
        <v>16</v>
      </c>
      <c r="AL2772" s="12" t="s">
        <v>2622</v>
      </c>
      <c r="AM2772" s="10">
        <v>43</v>
      </c>
      <c r="AO2772" s="9"/>
      <c r="AP2772" s="9"/>
      <c r="AQ2772" s="9"/>
      <c r="AR2772" s="14"/>
      <c r="AS2772" s="9"/>
      <c r="AT2772" s="9"/>
      <c r="AU2772" s="9"/>
      <c r="AV2772" s="13"/>
      <c r="AW2772" s="13"/>
      <c r="AX2772" s="9"/>
      <c r="AY2772" s="9"/>
      <c r="AZ2772" s="9"/>
      <c r="BA2772" s="33"/>
      <c r="BB2772" s="33"/>
      <c r="BC2772" s="36"/>
      <c r="BD2772" s="12" t="s">
        <v>1772</v>
      </c>
    </row>
    <row r="2773" spans="1:56" s="12" customFormat="1" x14ac:dyDescent="0.2">
      <c r="A2773" s="9" t="str">
        <f>IF(Search!$C$5="","",IF(COUNTA(Inventory!$AP2773)=1,1,""))</f>
        <v/>
      </c>
      <c r="B2773" s="9" t="str">
        <f>IF(Search!$C$4="","",IF(ISNUMBER(SEARCH(Search!$C$4,$AR2773))=TRUE,1,""))</f>
        <v/>
      </c>
      <c r="C2773" s="9" t="str">
        <f>IF(Search!$C$6="x",IF(COUNTA($AQ2773)=1,1,"N"),IF(COUNTA($AQ2773)=1,"N",""))</f>
        <v/>
      </c>
      <c r="D2773" s="9" t="str">
        <f>IF(Search!$O$8="","",IF(ISNUMBER(SEARCH(Search!$O$8,$BD2773))=TRUE,1,""))</f>
        <v/>
      </c>
      <c r="E2773" s="9" t="str">
        <f>IF(Search!$C$7="","",IF(ISNUMBER(SEARCH(Search!$C$7,$AN2773))=TRUE,1,""))</f>
        <v/>
      </c>
      <c r="F2773" s="9" t="str">
        <f>IF(Search!$C$8="","",IF(ISNUMBER(SEARCH(Search!$C$8,$AO2773))=TRUE,1,""))</f>
        <v/>
      </c>
      <c r="G2773" s="9" t="str">
        <f>IF(Search!$F$4="","",IF(Inventory!$AJ2773&lt;Search!$F$4,"",1))</f>
        <v/>
      </c>
      <c r="H2773" s="9" t="str">
        <f>IF(Search!$F$5="","",IF(Inventory!$AJ2773&gt;Search!$F$5,"",1))</f>
        <v/>
      </c>
      <c r="I2773" s="9" t="str">
        <f>IF(Search!$F$7="","",IF(Search!$F$8="",IF(ISNUMBER(SEARCH(Search!$F$7,$AL2773))=TRUE,1,""),""))</f>
        <v/>
      </c>
      <c r="J2773" s="9" t="str">
        <f>IF($AL2773=Search!$F$8,1,"")</f>
        <v/>
      </c>
      <c r="K2773" s="9" t="str">
        <f>IF(Search!$I$4="","",IF(COUNTA($AS2773)=1,IF(Search!$I$4="N","N",1),""))</f>
        <v/>
      </c>
      <c r="L2773" s="9" t="str">
        <f>IF(Search!$I$5="","",IF($AS2773="RC",1,""))</f>
        <v/>
      </c>
      <c r="M2773" s="9" t="str">
        <f>IF(Search!$I$6="","",IF($AS2773="RCP",1,""))</f>
        <v/>
      </c>
      <c r="N2773" s="9" t="str">
        <f>IF(Search!$I$8="","",IF(COUNTA($AT2773)=1,IF(Search!$I$8="N","N",1),""))</f>
        <v/>
      </c>
      <c r="O2773" s="9" t="str">
        <f>IF(Search!$L$4="","",IF(COUNTA($AU2773)=1,IF(Search!$L$4="N","N",1),""))</f>
        <v/>
      </c>
      <c r="P2773" s="9" t="str">
        <f>IF(Search!$L$5="","",IF(ISNUMBER(SEARCH("Jersey",$AU2773))=TRUE,IF(Search!$L$5="N","N",1),""))</f>
        <v/>
      </c>
      <c r="Q2773" s="9" t="str">
        <f>IF(Search!$L$6="","",IF(ISNUMBER(SEARCH("Patch",$AU2773))=TRUE,IF(Search!$L$6="N","N",1),""))</f>
        <v/>
      </c>
      <c r="R2773" s="9" t="str">
        <f>IF(Search!$L$7="","",IF(ISNUMBER(SEARCH("Shield",$AU2773))=TRUE,IF(Search!$L$7="N","N",1),""))</f>
        <v/>
      </c>
      <c r="S2773" s="9" t="str">
        <f>IF(Search!$L$8="","",IF(ISNUMBER(SEARCH("Stick",$AU2773))=TRUE,IF(Search!$L$8="N","N",1),""))</f>
        <v/>
      </c>
      <c r="T2773" s="9" t="str">
        <f>IF(Search!$O$4="","",IF(COUNTA($AW2773)=1,IF(Search!$O$4="N","N",1),""))</f>
        <v/>
      </c>
      <c r="U2773" s="9" t="str">
        <f>IF(Search!$O$5="","",IF($AW2773="","",IF($AW2773&lt;Search!$O$5,"",1)))</f>
        <v/>
      </c>
      <c r="V2773" s="9" t="str">
        <f>IF(Search!$O$6="","",IF($AW2773="","",IF($AW2773&gt;Search!$O$6,"",1)))</f>
        <v/>
      </c>
      <c r="W2773" s="9" t="str">
        <f>IF(Search!$U$4="","",IF($AX2773="","",1))</f>
        <v/>
      </c>
      <c r="X2773" s="9" t="str">
        <f>IF(Search!$U$5="","",IF(ISNUMBER(SEARCH(Search!$U$5,$AX2773))=TRUE,IF(Search!$U$5="N","N",1),""))</f>
        <v/>
      </c>
      <c r="Y2773" s="9" t="str">
        <f>IF(Search!$U$6="","",IF($AY2773&lt;Search!$U$6,"",1))</f>
        <v/>
      </c>
      <c r="Z2773" s="9" t="str">
        <f>IF(Search!$R$4="","",IF(Inventory!$BA2773&lt;Search!$R$4,"",1))</f>
        <v/>
      </c>
      <c r="AA2773" s="9" t="str">
        <f>IF(Search!$R$5="","",IF($BA2773&gt;Search!$R$5,"",1))</f>
        <v/>
      </c>
      <c r="AB2773" s="9" t="str">
        <f>IF(Search!$R$6="","",IF($BB2773&lt;Search!$R$6,"",1))</f>
        <v/>
      </c>
      <c r="AC2773" s="9" t="str">
        <f>IF(Search!$R$7="","",IF($BB2773&lt;Search!$R$7,"",1))</f>
        <v/>
      </c>
      <c r="AD2773" s="45" t="str">
        <f>IF(COUNTIF($A2773:$AC2773,"n")&gt;0,"",IF(SUM($A2773:$AC2773)=COUNTA(Search!$C$4:$C$8,Search!$F$4:$F$8,Search!$I$4:$I$6,Search!$I$8,Search!$L$4:$L$8,Search!$O$4:$O$8,Search!$R$4:$R$7,Search!$U$4:$U$7)-COUNTIF(Search!$C$4:$U$7,"n"),1+LARGE($AD$1:AD2772,1),""))</f>
        <v/>
      </c>
      <c r="AE2773" s="45" t="str">
        <f t="shared" si="136"/>
        <v/>
      </c>
      <c r="AF2773" s="45" t="str">
        <f>IF(AD2773="","",COUNTIF($AE$1:$AE2772,$AE2773)+RANK($AE2773,$AE$2:$AE$10540,1))</f>
        <v/>
      </c>
      <c r="AG2773" s="45" t="str">
        <f t="shared" si="137"/>
        <v/>
      </c>
      <c r="AH2773" s="45" t="str">
        <f>IF($AD2773="","",COUNTIF($AG$1:$AG2772,$AG2773)+RANK($AG2773,$AG$1:$AG$10539,0))</f>
        <v/>
      </c>
      <c r="AI2773" s="10" t="str">
        <f t="shared" si="138"/>
        <v>2015-16 Upper Deck Silver Foil Board #44      /   $</v>
      </c>
      <c r="AJ2773" s="11">
        <v>2015</v>
      </c>
      <c r="AK2773" s="17">
        <v>16</v>
      </c>
      <c r="AL2773" s="12" t="s">
        <v>2622</v>
      </c>
      <c r="AM2773" s="10">
        <v>44</v>
      </c>
      <c r="AO2773" s="9"/>
      <c r="AP2773" s="9"/>
      <c r="AQ2773" s="9"/>
      <c r="AR2773" s="14"/>
      <c r="AS2773" s="9"/>
      <c r="AT2773" s="9"/>
      <c r="AU2773" s="9"/>
      <c r="AV2773" s="13"/>
      <c r="AW2773" s="13"/>
      <c r="AX2773" s="9"/>
      <c r="AY2773" s="9"/>
      <c r="AZ2773" s="9"/>
      <c r="BA2773" s="33"/>
      <c r="BB2773" s="33"/>
      <c r="BC2773" s="36"/>
      <c r="BD2773" s="12" t="s">
        <v>1772</v>
      </c>
    </row>
    <row r="2774" spans="1:56" s="12" customFormat="1" x14ac:dyDescent="0.2">
      <c r="A2774" s="9" t="str">
        <f>IF(Search!$C$5="","",IF(COUNTA(Inventory!$AP2774)=1,1,""))</f>
        <v/>
      </c>
      <c r="B2774" s="9" t="str">
        <f>IF(Search!$C$4="","",IF(ISNUMBER(SEARCH(Search!$C$4,$AR2774))=TRUE,1,""))</f>
        <v/>
      </c>
      <c r="C2774" s="9" t="str">
        <f>IF(Search!$C$6="x",IF(COUNTA($AQ2774)=1,1,"N"),IF(COUNTA($AQ2774)=1,"N",""))</f>
        <v/>
      </c>
      <c r="D2774" s="9" t="str">
        <f>IF(Search!$O$8="","",IF(ISNUMBER(SEARCH(Search!$O$8,$BD2774))=TRUE,1,""))</f>
        <v/>
      </c>
      <c r="E2774" s="9" t="str">
        <f>IF(Search!$C$7="","",IF(ISNUMBER(SEARCH(Search!$C$7,$AN2774))=TRUE,1,""))</f>
        <v/>
      </c>
      <c r="F2774" s="9" t="str">
        <f>IF(Search!$C$8="","",IF(ISNUMBER(SEARCH(Search!$C$8,$AO2774))=TRUE,1,""))</f>
        <v/>
      </c>
      <c r="G2774" s="9" t="str">
        <f>IF(Search!$F$4="","",IF(Inventory!$AJ2774&lt;Search!$F$4,"",1))</f>
        <v/>
      </c>
      <c r="H2774" s="9" t="str">
        <f>IF(Search!$F$5="","",IF(Inventory!$AJ2774&gt;Search!$F$5,"",1))</f>
        <v/>
      </c>
      <c r="I2774" s="9" t="str">
        <f>IF(Search!$F$7="","",IF(Search!$F$8="",IF(ISNUMBER(SEARCH(Search!$F$7,$AL2774))=TRUE,1,""),""))</f>
        <v/>
      </c>
      <c r="J2774" s="9" t="str">
        <f>IF($AL2774=Search!$F$8,1,"")</f>
        <v/>
      </c>
      <c r="K2774" s="9" t="str">
        <f>IF(Search!$I$4="","",IF(COUNTA($AS2774)=1,IF(Search!$I$4="N","N",1),""))</f>
        <v/>
      </c>
      <c r="L2774" s="9" t="str">
        <f>IF(Search!$I$5="","",IF($AS2774="RC",1,""))</f>
        <v/>
      </c>
      <c r="M2774" s="9" t="str">
        <f>IF(Search!$I$6="","",IF($AS2774="RCP",1,""))</f>
        <v/>
      </c>
      <c r="N2774" s="9" t="str">
        <f>IF(Search!$I$8="","",IF(COUNTA($AT2774)=1,IF(Search!$I$8="N","N",1),""))</f>
        <v/>
      </c>
      <c r="O2774" s="9" t="str">
        <f>IF(Search!$L$4="","",IF(COUNTA($AU2774)=1,IF(Search!$L$4="N","N",1),""))</f>
        <v/>
      </c>
      <c r="P2774" s="9" t="str">
        <f>IF(Search!$L$5="","",IF(ISNUMBER(SEARCH("Jersey",$AU2774))=TRUE,IF(Search!$L$5="N","N",1),""))</f>
        <v/>
      </c>
      <c r="Q2774" s="9" t="str">
        <f>IF(Search!$L$6="","",IF(ISNUMBER(SEARCH("Patch",$AU2774))=TRUE,IF(Search!$L$6="N","N",1),""))</f>
        <v/>
      </c>
      <c r="R2774" s="9" t="str">
        <f>IF(Search!$L$7="","",IF(ISNUMBER(SEARCH("Shield",$AU2774))=TRUE,IF(Search!$L$7="N","N",1),""))</f>
        <v/>
      </c>
      <c r="S2774" s="9" t="str">
        <f>IF(Search!$L$8="","",IF(ISNUMBER(SEARCH("Stick",$AU2774))=TRUE,IF(Search!$L$8="N","N",1),""))</f>
        <v/>
      </c>
      <c r="T2774" s="9" t="str">
        <f>IF(Search!$O$4="","",IF(COUNTA($AW2774)=1,IF(Search!$O$4="N","N",1),""))</f>
        <v/>
      </c>
      <c r="U2774" s="9" t="str">
        <f>IF(Search!$O$5="","",IF($AW2774="","",IF($AW2774&lt;Search!$O$5,"",1)))</f>
        <v/>
      </c>
      <c r="V2774" s="9" t="str">
        <f>IF(Search!$O$6="","",IF($AW2774="","",IF($AW2774&gt;Search!$O$6,"",1)))</f>
        <v/>
      </c>
      <c r="W2774" s="9" t="str">
        <f>IF(Search!$U$4="","",IF($AX2774="","",1))</f>
        <v/>
      </c>
      <c r="X2774" s="9" t="str">
        <f>IF(Search!$U$5="","",IF(ISNUMBER(SEARCH(Search!$U$5,$AX2774))=TRUE,IF(Search!$U$5="N","N",1),""))</f>
        <v/>
      </c>
      <c r="Y2774" s="9" t="str">
        <f>IF(Search!$U$6="","",IF($AY2774&lt;Search!$U$6,"",1))</f>
        <v/>
      </c>
      <c r="Z2774" s="9" t="str">
        <f>IF(Search!$R$4="","",IF(Inventory!$BA2774&lt;Search!$R$4,"",1))</f>
        <v/>
      </c>
      <c r="AA2774" s="9" t="str">
        <f>IF(Search!$R$5="","",IF($BA2774&gt;Search!$R$5,"",1))</f>
        <v/>
      </c>
      <c r="AB2774" s="9" t="str">
        <f>IF(Search!$R$6="","",IF($BB2774&lt;Search!$R$6,"",1))</f>
        <v/>
      </c>
      <c r="AC2774" s="9" t="str">
        <f>IF(Search!$R$7="","",IF($BB2774&lt;Search!$R$7,"",1))</f>
        <v/>
      </c>
      <c r="AD2774" s="45" t="str">
        <f>IF(COUNTIF($A2774:$AC2774,"n")&gt;0,"",IF(SUM($A2774:$AC2774)=COUNTA(Search!$C$4:$C$8,Search!$F$4:$F$8,Search!$I$4:$I$6,Search!$I$8,Search!$L$4:$L$8,Search!$O$4:$O$8,Search!$R$4:$R$7,Search!$U$4:$U$7)-COUNTIF(Search!$C$4:$U$7,"n"),1+LARGE($AD$1:AD2773,1),""))</f>
        <v/>
      </c>
      <c r="AE2774" s="45" t="str">
        <f t="shared" si="136"/>
        <v/>
      </c>
      <c r="AF2774" s="45" t="str">
        <f>IF(AD2774="","",COUNTIF($AE$1:$AE2773,$AE2774)+RANK($AE2774,$AE$2:$AE$10540,1))</f>
        <v/>
      </c>
      <c r="AG2774" s="45" t="str">
        <f t="shared" si="137"/>
        <v/>
      </c>
      <c r="AH2774" s="45" t="str">
        <f>IF($AD2774="","",COUNTIF($AG$1:$AG2773,$AG2774)+RANK($AG2774,$AG$1:$AG$10539,0))</f>
        <v/>
      </c>
      <c r="AI2774" s="10" t="str">
        <f t="shared" si="138"/>
        <v>2015-16 Upper Deck Silver Foil Board #45      /   $</v>
      </c>
      <c r="AJ2774" s="11">
        <v>2015</v>
      </c>
      <c r="AK2774" s="17">
        <v>16</v>
      </c>
      <c r="AL2774" s="12" t="s">
        <v>2622</v>
      </c>
      <c r="AM2774" s="10">
        <v>45</v>
      </c>
      <c r="AO2774" s="9"/>
      <c r="AP2774" s="9"/>
      <c r="AQ2774" s="9"/>
      <c r="AR2774" s="14"/>
      <c r="AS2774" s="9"/>
      <c r="AT2774" s="9"/>
      <c r="AU2774" s="9"/>
      <c r="AV2774" s="13"/>
      <c r="AW2774" s="13"/>
      <c r="AX2774" s="9"/>
      <c r="AY2774" s="9"/>
      <c r="AZ2774" s="9"/>
      <c r="BA2774" s="33"/>
      <c r="BB2774" s="33"/>
      <c r="BC2774" s="36"/>
      <c r="BD2774" s="12" t="s">
        <v>1772</v>
      </c>
    </row>
    <row r="2775" spans="1:56" s="12" customFormat="1" x14ac:dyDescent="0.2">
      <c r="A2775" s="9" t="str">
        <f>IF(Search!$C$5="","",IF(COUNTA(Inventory!$AP2775)=1,1,""))</f>
        <v/>
      </c>
      <c r="B2775" s="9" t="str">
        <f>IF(Search!$C$4="","",IF(ISNUMBER(SEARCH(Search!$C$4,$AR2775))=TRUE,1,""))</f>
        <v/>
      </c>
      <c r="C2775" s="9" t="str">
        <f>IF(Search!$C$6="x",IF(COUNTA($AQ2775)=1,1,"N"),IF(COUNTA($AQ2775)=1,"N",""))</f>
        <v/>
      </c>
      <c r="D2775" s="9" t="str">
        <f>IF(Search!$O$8="","",IF(ISNUMBER(SEARCH(Search!$O$8,$BD2775))=TRUE,1,""))</f>
        <v/>
      </c>
      <c r="E2775" s="9" t="str">
        <f>IF(Search!$C$7="","",IF(ISNUMBER(SEARCH(Search!$C$7,$AN2775))=TRUE,1,""))</f>
        <v/>
      </c>
      <c r="F2775" s="9" t="str">
        <f>IF(Search!$C$8="","",IF(ISNUMBER(SEARCH(Search!$C$8,$AO2775))=TRUE,1,""))</f>
        <v/>
      </c>
      <c r="G2775" s="9" t="str">
        <f>IF(Search!$F$4="","",IF(Inventory!$AJ2775&lt;Search!$F$4,"",1))</f>
        <v/>
      </c>
      <c r="H2775" s="9" t="str">
        <f>IF(Search!$F$5="","",IF(Inventory!$AJ2775&gt;Search!$F$5,"",1))</f>
        <v/>
      </c>
      <c r="I2775" s="9" t="str">
        <f>IF(Search!$F$7="","",IF(Search!$F$8="",IF(ISNUMBER(SEARCH(Search!$F$7,$AL2775))=TRUE,1,""),""))</f>
        <v/>
      </c>
      <c r="J2775" s="9" t="str">
        <f>IF($AL2775=Search!$F$8,1,"")</f>
        <v/>
      </c>
      <c r="K2775" s="9" t="str">
        <f>IF(Search!$I$4="","",IF(COUNTA($AS2775)=1,IF(Search!$I$4="N","N",1),""))</f>
        <v/>
      </c>
      <c r="L2775" s="9" t="str">
        <f>IF(Search!$I$5="","",IF($AS2775="RC",1,""))</f>
        <v/>
      </c>
      <c r="M2775" s="9" t="str">
        <f>IF(Search!$I$6="","",IF($AS2775="RCP",1,""))</f>
        <v/>
      </c>
      <c r="N2775" s="9" t="str">
        <f>IF(Search!$I$8="","",IF(COUNTA($AT2775)=1,IF(Search!$I$8="N","N",1),""))</f>
        <v/>
      </c>
      <c r="O2775" s="9" t="str">
        <f>IF(Search!$L$4="","",IF(COUNTA($AU2775)=1,IF(Search!$L$4="N","N",1),""))</f>
        <v/>
      </c>
      <c r="P2775" s="9" t="str">
        <f>IF(Search!$L$5="","",IF(ISNUMBER(SEARCH("Jersey",$AU2775))=TRUE,IF(Search!$L$5="N","N",1),""))</f>
        <v/>
      </c>
      <c r="Q2775" s="9" t="str">
        <f>IF(Search!$L$6="","",IF(ISNUMBER(SEARCH("Patch",$AU2775))=TRUE,IF(Search!$L$6="N","N",1),""))</f>
        <v/>
      </c>
      <c r="R2775" s="9" t="str">
        <f>IF(Search!$L$7="","",IF(ISNUMBER(SEARCH("Shield",$AU2775))=TRUE,IF(Search!$L$7="N","N",1),""))</f>
        <v/>
      </c>
      <c r="S2775" s="9" t="str">
        <f>IF(Search!$L$8="","",IF(ISNUMBER(SEARCH("Stick",$AU2775))=TRUE,IF(Search!$L$8="N","N",1),""))</f>
        <v/>
      </c>
      <c r="T2775" s="9" t="str">
        <f>IF(Search!$O$4="","",IF(COUNTA($AW2775)=1,IF(Search!$O$4="N","N",1),""))</f>
        <v/>
      </c>
      <c r="U2775" s="9" t="str">
        <f>IF(Search!$O$5="","",IF($AW2775="","",IF($AW2775&lt;Search!$O$5,"",1)))</f>
        <v/>
      </c>
      <c r="V2775" s="9" t="str">
        <f>IF(Search!$O$6="","",IF($AW2775="","",IF($AW2775&gt;Search!$O$6,"",1)))</f>
        <v/>
      </c>
      <c r="W2775" s="9" t="str">
        <f>IF(Search!$U$4="","",IF($AX2775="","",1))</f>
        <v/>
      </c>
      <c r="X2775" s="9" t="str">
        <f>IF(Search!$U$5="","",IF(ISNUMBER(SEARCH(Search!$U$5,$AX2775))=TRUE,IF(Search!$U$5="N","N",1),""))</f>
        <v/>
      </c>
      <c r="Y2775" s="9" t="str">
        <f>IF(Search!$U$6="","",IF($AY2775&lt;Search!$U$6,"",1))</f>
        <v/>
      </c>
      <c r="Z2775" s="9" t="str">
        <f>IF(Search!$R$4="","",IF(Inventory!$BA2775&lt;Search!$R$4,"",1))</f>
        <v/>
      </c>
      <c r="AA2775" s="9" t="str">
        <f>IF(Search!$R$5="","",IF($BA2775&gt;Search!$R$5,"",1))</f>
        <v/>
      </c>
      <c r="AB2775" s="9" t="str">
        <f>IF(Search!$R$6="","",IF($BB2775&lt;Search!$R$6,"",1))</f>
        <v/>
      </c>
      <c r="AC2775" s="9" t="str">
        <f>IF(Search!$R$7="","",IF($BB2775&lt;Search!$R$7,"",1))</f>
        <v/>
      </c>
      <c r="AD2775" s="45" t="str">
        <f>IF(COUNTIF($A2775:$AC2775,"n")&gt;0,"",IF(SUM($A2775:$AC2775)=COUNTA(Search!$C$4:$C$8,Search!$F$4:$F$8,Search!$I$4:$I$6,Search!$I$8,Search!$L$4:$L$8,Search!$O$4:$O$8,Search!$R$4:$R$7,Search!$U$4:$U$7)-COUNTIF(Search!$C$4:$U$7,"n"),1+LARGE($AD$1:AD2774,1),""))</f>
        <v/>
      </c>
      <c r="AE2775" s="45" t="str">
        <f t="shared" si="136"/>
        <v/>
      </c>
      <c r="AF2775" s="45" t="str">
        <f>IF(AD2775="","",COUNTIF($AE$1:$AE2774,$AE2775)+RANK($AE2775,$AE$2:$AE$10540,1))</f>
        <v/>
      </c>
      <c r="AG2775" s="45" t="str">
        <f t="shared" si="137"/>
        <v/>
      </c>
      <c r="AH2775" s="45" t="str">
        <f>IF($AD2775="","",COUNTIF($AG$1:$AG2774,$AG2775)+RANK($AG2775,$AG$1:$AG$10539,0))</f>
        <v/>
      </c>
      <c r="AI2775" s="10" t="str">
        <f t="shared" si="138"/>
        <v>2015-16 Upper Deck Silver Foil Board #46      /   $</v>
      </c>
      <c r="AJ2775" s="11">
        <v>2015</v>
      </c>
      <c r="AK2775" s="17">
        <v>16</v>
      </c>
      <c r="AL2775" s="12" t="s">
        <v>2622</v>
      </c>
      <c r="AM2775" s="10">
        <v>46</v>
      </c>
      <c r="AO2775" s="9"/>
      <c r="AP2775" s="9"/>
      <c r="AQ2775" s="9"/>
      <c r="AR2775" s="14"/>
      <c r="AS2775" s="9"/>
      <c r="AT2775" s="9"/>
      <c r="AU2775" s="9"/>
      <c r="AV2775" s="13"/>
      <c r="AW2775" s="13"/>
      <c r="AX2775" s="9"/>
      <c r="AY2775" s="9"/>
      <c r="AZ2775" s="9"/>
      <c r="BA2775" s="33"/>
      <c r="BB2775" s="33"/>
      <c r="BC2775" s="36"/>
      <c r="BD2775" s="12" t="s">
        <v>1772</v>
      </c>
    </row>
    <row r="2776" spans="1:56" s="12" customFormat="1" x14ac:dyDescent="0.2">
      <c r="A2776" s="9" t="str">
        <f>IF(Search!$C$5="","",IF(COUNTA(Inventory!$AP2776)=1,1,""))</f>
        <v/>
      </c>
      <c r="B2776" s="9" t="str">
        <f>IF(Search!$C$4="","",IF(ISNUMBER(SEARCH(Search!$C$4,$AR2776))=TRUE,1,""))</f>
        <v/>
      </c>
      <c r="C2776" s="9" t="str">
        <f>IF(Search!$C$6="x",IF(COUNTA($AQ2776)=1,1,"N"),IF(COUNTA($AQ2776)=1,"N",""))</f>
        <v/>
      </c>
      <c r="D2776" s="9" t="str">
        <f>IF(Search!$O$8="","",IF(ISNUMBER(SEARCH(Search!$O$8,$BD2776))=TRUE,1,""))</f>
        <v/>
      </c>
      <c r="E2776" s="9" t="str">
        <f>IF(Search!$C$7="","",IF(ISNUMBER(SEARCH(Search!$C$7,$AN2776))=TRUE,1,""))</f>
        <v/>
      </c>
      <c r="F2776" s="9" t="str">
        <f>IF(Search!$C$8="","",IF(ISNUMBER(SEARCH(Search!$C$8,$AO2776))=TRUE,1,""))</f>
        <v/>
      </c>
      <c r="G2776" s="9" t="str">
        <f>IF(Search!$F$4="","",IF(Inventory!$AJ2776&lt;Search!$F$4,"",1))</f>
        <v/>
      </c>
      <c r="H2776" s="9" t="str">
        <f>IF(Search!$F$5="","",IF(Inventory!$AJ2776&gt;Search!$F$5,"",1))</f>
        <v/>
      </c>
      <c r="I2776" s="9" t="str">
        <f>IF(Search!$F$7="","",IF(Search!$F$8="",IF(ISNUMBER(SEARCH(Search!$F$7,$AL2776))=TRUE,1,""),""))</f>
        <v/>
      </c>
      <c r="J2776" s="9" t="str">
        <f>IF($AL2776=Search!$F$8,1,"")</f>
        <v/>
      </c>
      <c r="K2776" s="9" t="str">
        <f>IF(Search!$I$4="","",IF(COUNTA($AS2776)=1,IF(Search!$I$4="N","N",1),""))</f>
        <v/>
      </c>
      <c r="L2776" s="9" t="str">
        <f>IF(Search!$I$5="","",IF($AS2776="RC",1,""))</f>
        <v/>
      </c>
      <c r="M2776" s="9" t="str">
        <f>IF(Search!$I$6="","",IF($AS2776="RCP",1,""))</f>
        <v/>
      </c>
      <c r="N2776" s="9" t="str">
        <f>IF(Search!$I$8="","",IF(COUNTA($AT2776)=1,IF(Search!$I$8="N","N",1),""))</f>
        <v/>
      </c>
      <c r="O2776" s="9" t="str">
        <f>IF(Search!$L$4="","",IF(COUNTA($AU2776)=1,IF(Search!$L$4="N","N",1),""))</f>
        <v/>
      </c>
      <c r="P2776" s="9" t="str">
        <f>IF(Search!$L$5="","",IF(ISNUMBER(SEARCH("Jersey",$AU2776))=TRUE,IF(Search!$L$5="N","N",1),""))</f>
        <v/>
      </c>
      <c r="Q2776" s="9" t="str">
        <f>IF(Search!$L$6="","",IF(ISNUMBER(SEARCH("Patch",$AU2776))=TRUE,IF(Search!$L$6="N","N",1),""))</f>
        <v/>
      </c>
      <c r="R2776" s="9" t="str">
        <f>IF(Search!$L$7="","",IF(ISNUMBER(SEARCH("Shield",$AU2776))=TRUE,IF(Search!$L$7="N","N",1),""))</f>
        <v/>
      </c>
      <c r="S2776" s="9" t="str">
        <f>IF(Search!$L$8="","",IF(ISNUMBER(SEARCH("Stick",$AU2776))=TRUE,IF(Search!$L$8="N","N",1),""))</f>
        <v/>
      </c>
      <c r="T2776" s="9" t="str">
        <f>IF(Search!$O$4="","",IF(COUNTA($AW2776)=1,IF(Search!$O$4="N","N",1),""))</f>
        <v/>
      </c>
      <c r="U2776" s="9" t="str">
        <f>IF(Search!$O$5="","",IF($AW2776="","",IF($AW2776&lt;Search!$O$5,"",1)))</f>
        <v/>
      </c>
      <c r="V2776" s="9" t="str">
        <f>IF(Search!$O$6="","",IF($AW2776="","",IF($AW2776&gt;Search!$O$6,"",1)))</f>
        <v/>
      </c>
      <c r="W2776" s="9" t="str">
        <f>IF(Search!$U$4="","",IF($AX2776="","",1))</f>
        <v/>
      </c>
      <c r="X2776" s="9" t="str">
        <f>IF(Search!$U$5="","",IF(ISNUMBER(SEARCH(Search!$U$5,$AX2776))=TRUE,IF(Search!$U$5="N","N",1),""))</f>
        <v/>
      </c>
      <c r="Y2776" s="9" t="str">
        <f>IF(Search!$U$6="","",IF($AY2776&lt;Search!$U$6,"",1))</f>
        <v/>
      </c>
      <c r="Z2776" s="9" t="str">
        <f>IF(Search!$R$4="","",IF(Inventory!$BA2776&lt;Search!$R$4,"",1))</f>
        <v/>
      </c>
      <c r="AA2776" s="9" t="str">
        <f>IF(Search!$R$5="","",IF($BA2776&gt;Search!$R$5,"",1))</f>
        <v/>
      </c>
      <c r="AB2776" s="9" t="str">
        <f>IF(Search!$R$6="","",IF($BB2776&lt;Search!$R$6,"",1))</f>
        <v/>
      </c>
      <c r="AC2776" s="9" t="str">
        <f>IF(Search!$R$7="","",IF($BB2776&lt;Search!$R$7,"",1))</f>
        <v/>
      </c>
      <c r="AD2776" s="45" t="str">
        <f>IF(COUNTIF($A2776:$AC2776,"n")&gt;0,"",IF(SUM($A2776:$AC2776)=COUNTA(Search!$C$4:$C$8,Search!$F$4:$F$8,Search!$I$4:$I$6,Search!$I$8,Search!$L$4:$L$8,Search!$O$4:$O$8,Search!$R$4:$R$7,Search!$U$4:$U$7)-COUNTIF(Search!$C$4:$U$7,"n"),1+LARGE($AD$1:AD2775,1),""))</f>
        <v/>
      </c>
      <c r="AE2776" s="45" t="str">
        <f t="shared" si="136"/>
        <v/>
      </c>
      <c r="AF2776" s="45" t="str">
        <f>IF(AD2776="","",COUNTIF($AE$1:$AE2775,$AE2776)+RANK($AE2776,$AE$2:$AE$10540,1))</f>
        <v/>
      </c>
      <c r="AG2776" s="45" t="str">
        <f t="shared" si="137"/>
        <v/>
      </c>
      <c r="AH2776" s="45" t="str">
        <f>IF($AD2776="","",COUNTIF($AG$1:$AG2775,$AG2776)+RANK($AG2776,$AG$1:$AG$10539,0))</f>
        <v/>
      </c>
      <c r="AI2776" s="10" t="str">
        <f t="shared" si="138"/>
        <v>2015-16 Upper Deck Silver Foil Board #47      /   $</v>
      </c>
      <c r="AJ2776" s="11">
        <v>2015</v>
      </c>
      <c r="AK2776" s="17">
        <v>16</v>
      </c>
      <c r="AL2776" s="12" t="s">
        <v>2622</v>
      </c>
      <c r="AM2776" s="10">
        <v>47</v>
      </c>
      <c r="AO2776" s="9"/>
      <c r="AP2776" s="9"/>
      <c r="AQ2776" s="9"/>
      <c r="AR2776" s="14"/>
      <c r="AS2776" s="9"/>
      <c r="AT2776" s="9"/>
      <c r="AU2776" s="9"/>
      <c r="AV2776" s="13"/>
      <c r="AW2776" s="13"/>
      <c r="AX2776" s="9"/>
      <c r="AY2776" s="9"/>
      <c r="AZ2776" s="9"/>
      <c r="BA2776" s="33"/>
      <c r="BB2776" s="33"/>
      <c r="BC2776" s="36"/>
      <c r="BD2776" s="12" t="s">
        <v>1772</v>
      </c>
    </row>
    <row r="2777" spans="1:56" s="12" customFormat="1" x14ac:dyDescent="0.2">
      <c r="A2777" s="9" t="str">
        <f>IF(Search!$C$5="","",IF(COUNTA(Inventory!$AP2777)=1,1,""))</f>
        <v/>
      </c>
      <c r="B2777" s="9" t="str">
        <f>IF(Search!$C$4="","",IF(ISNUMBER(SEARCH(Search!$C$4,$AR2777))=TRUE,1,""))</f>
        <v/>
      </c>
      <c r="C2777" s="9" t="str">
        <f>IF(Search!$C$6="x",IF(COUNTA($AQ2777)=1,1,"N"),IF(COUNTA($AQ2777)=1,"N",""))</f>
        <v/>
      </c>
      <c r="D2777" s="9" t="str">
        <f>IF(Search!$O$8="","",IF(ISNUMBER(SEARCH(Search!$O$8,$BD2777))=TRUE,1,""))</f>
        <v/>
      </c>
      <c r="E2777" s="9" t="str">
        <f>IF(Search!$C$7="","",IF(ISNUMBER(SEARCH(Search!$C$7,$AN2777))=TRUE,1,""))</f>
        <v/>
      </c>
      <c r="F2777" s="9" t="str">
        <f>IF(Search!$C$8="","",IF(ISNUMBER(SEARCH(Search!$C$8,$AO2777))=TRUE,1,""))</f>
        <v/>
      </c>
      <c r="G2777" s="9" t="str">
        <f>IF(Search!$F$4="","",IF(Inventory!$AJ2777&lt;Search!$F$4,"",1))</f>
        <v/>
      </c>
      <c r="H2777" s="9" t="str">
        <f>IF(Search!$F$5="","",IF(Inventory!$AJ2777&gt;Search!$F$5,"",1))</f>
        <v/>
      </c>
      <c r="I2777" s="9" t="str">
        <f>IF(Search!$F$7="","",IF(Search!$F$8="",IF(ISNUMBER(SEARCH(Search!$F$7,$AL2777))=TRUE,1,""),""))</f>
        <v/>
      </c>
      <c r="J2777" s="9" t="str">
        <f>IF($AL2777=Search!$F$8,1,"")</f>
        <v/>
      </c>
      <c r="K2777" s="9" t="str">
        <f>IF(Search!$I$4="","",IF(COUNTA($AS2777)=1,IF(Search!$I$4="N","N",1),""))</f>
        <v/>
      </c>
      <c r="L2777" s="9" t="str">
        <f>IF(Search!$I$5="","",IF($AS2777="RC",1,""))</f>
        <v/>
      </c>
      <c r="M2777" s="9" t="str">
        <f>IF(Search!$I$6="","",IF($AS2777="RCP",1,""))</f>
        <v/>
      </c>
      <c r="N2777" s="9" t="str">
        <f>IF(Search!$I$8="","",IF(COUNTA($AT2777)=1,IF(Search!$I$8="N","N",1),""))</f>
        <v/>
      </c>
      <c r="O2777" s="9" t="str">
        <f>IF(Search!$L$4="","",IF(COUNTA($AU2777)=1,IF(Search!$L$4="N","N",1),""))</f>
        <v/>
      </c>
      <c r="P2777" s="9" t="str">
        <f>IF(Search!$L$5="","",IF(ISNUMBER(SEARCH("Jersey",$AU2777))=TRUE,IF(Search!$L$5="N","N",1),""))</f>
        <v/>
      </c>
      <c r="Q2777" s="9" t="str">
        <f>IF(Search!$L$6="","",IF(ISNUMBER(SEARCH("Patch",$AU2777))=TRUE,IF(Search!$L$6="N","N",1),""))</f>
        <v/>
      </c>
      <c r="R2777" s="9" t="str">
        <f>IF(Search!$L$7="","",IF(ISNUMBER(SEARCH("Shield",$AU2777))=TRUE,IF(Search!$L$7="N","N",1),""))</f>
        <v/>
      </c>
      <c r="S2777" s="9" t="str">
        <f>IF(Search!$L$8="","",IF(ISNUMBER(SEARCH("Stick",$AU2777))=TRUE,IF(Search!$L$8="N","N",1),""))</f>
        <v/>
      </c>
      <c r="T2777" s="9" t="str">
        <f>IF(Search!$O$4="","",IF(COUNTA($AW2777)=1,IF(Search!$O$4="N","N",1),""))</f>
        <v/>
      </c>
      <c r="U2777" s="9" t="str">
        <f>IF(Search!$O$5="","",IF($AW2777="","",IF($AW2777&lt;Search!$O$5,"",1)))</f>
        <v/>
      </c>
      <c r="V2777" s="9" t="str">
        <f>IF(Search!$O$6="","",IF($AW2777="","",IF($AW2777&gt;Search!$O$6,"",1)))</f>
        <v/>
      </c>
      <c r="W2777" s="9" t="str">
        <f>IF(Search!$U$4="","",IF($AX2777="","",1))</f>
        <v/>
      </c>
      <c r="X2777" s="9" t="str">
        <f>IF(Search!$U$5="","",IF(ISNUMBER(SEARCH(Search!$U$5,$AX2777))=TRUE,IF(Search!$U$5="N","N",1),""))</f>
        <v/>
      </c>
      <c r="Y2777" s="9" t="str">
        <f>IF(Search!$U$6="","",IF($AY2777&lt;Search!$U$6,"",1))</f>
        <v/>
      </c>
      <c r="Z2777" s="9" t="str">
        <f>IF(Search!$R$4="","",IF(Inventory!$BA2777&lt;Search!$R$4,"",1))</f>
        <v/>
      </c>
      <c r="AA2777" s="9" t="str">
        <f>IF(Search!$R$5="","",IF($BA2777&gt;Search!$R$5,"",1))</f>
        <v/>
      </c>
      <c r="AB2777" s="9" t="str">
        <f>IF(Search!$R$6="","",IF($BB2777&lt;Search!$R$6,"",1))</f>
        <v/>
      </c>
      <c r="AC2777" s="9" t="str">
        <f>IF(Search!$R$7="","",IF($BB2777&lt;Search!$R$7,"",1))</f>
        <v/>
      </c>
      <c r="AD2777" s="45" t="str">
        <f>IF(COUNTIF($A2777:$AC2777,"n")&gt;0,"",IF(SUM($A2777:$AC2777)=COUNTA(Search!$C$4:$C$8,Search!$F$4:$F$8,Search!$I$4:$I$6,Search!$I$8,Search!$L$4:$L$8,Search!$O$4:$O$8,Search!$R$4:$R$7,Search!$U$4:$U$7)-COUNTIF(Search!$C$4:$U$7,"n"),1+LARGE($AD$1:AD2776,1),""))</f>
        <v/>
      </c>
      <c r="AE2777" s="45" t="str">
        <f t="shared" si="136"/>
        <v/>
      </c>
      <c r="AF2777" s="45" t="str">
        <f>IF(AD2777="","",COUNTIF($AE$1:$AE2776,$AE2777)+RANK($AE2777,$AE$2:$AE$10540,1))</f>
        <v/>
      </c>
      <c r="AG2777" s="45" t="str">
        <f t="shared" si="137"/>
        <v/>
      </c>
      <c r="AH2777" s="45" t="str">
        <f>IF($AD2777="","",COUNTIF($AG$1:$AG2776,$AG2777)+RANK($AG2777,$AG$1:$AG$10539,0))</f>
        <v/>
      </c>
      <c r="AI2777" s="10" t="str">
        <f t="shared" si="138"/>
        <v>2015-16 Upper Deck Silver Foil Board #48      /   $</v>
      </c>
      <c r="AJ2777" s="11">
        <v>2015</v>
      </c>
      <c r="AK2777" s="17">
        <v>16</v>
      </c>
      <c r="AL2777" s="12" t="s">
        <v>2622</v>
      </c>
      <c r="AM2777" s="10">
        <v>48</v>
      </c>
      <c r="AO2777" s="9"/>
      <c r="AP2777" s="9"/>
      <c r="AQ2777" s="9"/>
      <c r="AR2777" s="14"/>
      <c r="AS2777" s="9"/>
      <c r="AT2777" s="9"/>
      <c r="AU2777" s="9"/>
      <c r="AV2777" s="13"/>
      <c r="AW2777" s="13"/>
      <c r="AX2777" s="9"/>
      <c r="AY2777" s="9"/>
      <c r="AZ2777" s="9"/>
      <c r="BA2777" s="33"/>
      <c r="BB2777" s="33"/>
      <c r="BC2777" s="36"/>
      <c r="BD2777" s="12" t="s">
        <v>1772</v>
      </c>
    </row>
    <row r="2778" spans="1:56" s="12" customFormat="1" x14ac:dyDescent="0.2">
      <c r="A2778" s="9" t="str">
        <f>IF(Search!$C$5="","",IF(COUNTA(Inventory!$AP2778)=1,1,""))</f>
        <v/>
      </c>
      <c r="B2778" s="9" t="str">
        <f>IF(Search!$C$4="","",IF(ISNUMBER(SEARCH(Search!$C$4,$AR2778))=TRUE,1,""))</f>
        <v/>
      </c>
      <c r="C2778" s="9" t="str">
        <f>IF(Search!$C$6="x",IF(COUNTA($AQ2778)=1,1,"N"),IF(COUNTA($AQ2778)=1,"N",""))</f>
        <v/>
      </c>
      <c r="D2778" s="9" t="str">
        <f>IF(Search!$O$8="","",IF(ISNUMBER(SEARCH(Search!$O$8,$BD2778))=TRUE,1,""))</f>
        <v/>
      </c>
      <c r="E2778" s="9" t="str">
        <f>IF(Search!$C$7="","",IF(ISNUMBER(SEARCH(Search!$C$7,$AN2778))=TRUE,1,""))</f>
        <v/>
      </c>
      <c r="F2778" s="9" t="str">
        <f>IF(Search!$C$8="","",IF(ISNUMBER(SEARCH(Search!$C$8,$AO2778))=TRUE,1,""))</f>
        <v/>
      </c>
      <c r="G2778" s="9" t="str">
        <f>IF(Search!$F$4="","",IF(Inventory!$AJ2778&lt;Search!$F$4,"",1))</f>
        <v/>
      </c>
      <c r="H2778" s="9" t="str">
        <f>IF(Search!$F$5="","",IF(Inventory!$AJ2778&gt;Search!$F$5,"",1))</f>
        <v/>
      </c>
      <c r="I2778" s="9" t="str">
        <f>IF(Search!$F$7="","",IF(Search!$F$8="",IF(ISNUMBER(SEARCH(Search!$F$7,$AL2778))=TRUE,1,""),""))</f>
        <v/>
      </c>
      <c r="J2778" s="9" t="str">
        <f>IF($AL2778=Search!$F$8,1,"")</f>
        <v/>
      </c>
      <c r="K2778" s="9" t="str">
        <f>IF(Search!$I$4="","",IF(COUNTA($AS2778)=1,IF(Search!$I$4="N","N",1),""))</f>
        <v/>
      </c>
      <c r="L2778" s="9" t="str">
        <f>IF(Search!$I$5="","",IF($AS2778="RC",1,""))</f>
        <v/>
      </c>
      <c r="M2778" s="9" t="str">
        <f>IF(Search!$I$6="","",IF($AS2778="RCP",1,""))</f>
        <v/>
      </c>
      <c r="N2778" s="9" t="str">
        <f>IF(Search!$I$8="","",IF(COUNTA($AT2778)=1,IF(Search!$I$8="N","N",1),""))</f>
        <v/>
      </c>
      <c r="O2778" s="9" t="str">
        <f>IF(Search!$L$4="","",IF(COUNTA($AU2778)=1,IF(Search!$L$4="N","N",1),""))</f>
        <v/>
      </c>
      <c r="P2778" s="9" t="str">
        <f>IF(Search!$L$5="","",IF(ISNUMBER(SEARCH("Jersey",$AU2778))=TRUE,IF(Search!$L$5="N","N",1),""))</f>
        <v/>
      </c>
      <c r="Q2778" s="9" t="str">
        <f>IF(Search!$L$6="","",IF(ISNUMBER(SEARCH("Patch",$AU2778))=TRUE,IF(Search!$L$6="N","N",1),""))</f>
        <v/>
      </c>
      <c r="R2778" s="9" t="str">
        <f>IF(Search!$L$7="","",IF(ISNUMBER(SEARCH("Shield",$AU2778))=TRUE,IF(Search!$L$7="N","N",1),""))</f>
        <v/>
      </c>
      <c r="S2778" s="9" t="str">
        <f>IF(Search!$L$8="","",IF(ISNUMBER(SEARCH("Stick",$AU2778))=TRUE,IF(Search!$L$8="N","N",1),""))</f>
        <v/>
      </c>
      <c r="T2778" s="9" t="str">
        <f>IF(Search!$O$4="","",IF(COUNTA($AW2778)=1,IF(Search!$O$4="N","N",1),""))</f>
        <v/>
      </c>
      <c r="U2778" s="9" t="str">
        <f>IF(Search!$O$5="","",IF($AW2778="","",IF($AW2778&lt;Search!$O$5,"",1)))</f>
        <v/>
      </c>
      <c r="V2778" s="9" t="str">
        <f>IF(Search!$O$6="","",IF($AW2778="","",IF($AW2778&gt;Search!$O$6,"",1)))</f>
        <v/>
      </c>
      <c r="W2778" s="9" t="str">
        <f>IF(Search!$U$4="","",IF($AX2778="","",1))</f>
        <v/>
      </c>
      <c r="X2778" s="9" t="str">
        <f>IF(Search!$U$5="","",IF(ISNUMBER(SEARCH(Search!$U$5,$AX2778))=TRUE,IF(Search!$U$5="N","N",1),""))</f>
        <v/>
      </c>
      <c r="Y2778" s="9" t="str">
        <f>IF(Search!$U$6="","",IF($AY2778&lt;Search!$U$6,"",1))</f>
        <v/>
      </c>
      <c r="Z2778" s="9" t="str">
        <f>IF(Search!$R$4="","",IF(Inventory!$BA2778&lt;Search!$R$4,"",1))</f>
        <v/>
      </c>
      <c r="AA2778" s="9" t="str">
        <f>IF(Search!$R$5="","",IF($BA2778&gt;Search!$R$5,"",1))</f>
        <v/>
      </c>
      <c r="AB2778" s="9" t="str">
        <f>IF(Search!$R$6="","",IF($BB2778&lt;Search!$R$6,"",1))</f>
        <v/>
      </c>
      <c r="AC2778" s="9" t="str">
        <f>IF(Search!$R$7="","",IF($BB2778&lt;Search!$R$7,"",1))</f>
        <v/>
      </c>
      <c r="AD2778" s="45" t="str">
        <f>IF(COUNTIF($A2778:$AC2778,"n")&gt;0,"",IF(SUM($A2778:$AC2778)=COUNTA(Search!$C$4:$C$8,Search!$F$4:$F$8,Search!$I$4:$I$6,Search!$I$8,Search!$L$4:$L$8,Search!$O$4:$O$8,Search!$R$4:$R$7,Search!$U$4:$U$7)-COUNTIF(Search!$C$4:$U$7,"n"),1+LARGE($AD$1:AD2777,1),""))</f>
        <v/>
      </c>
      <c r="AE2778" s="45" t="str">
        <f t="shared" si="136"/>
        <v/>
      </c>
      <c r="AF2778" s="45" t="str">
        <f>IF(AD2778="","",COUNTIF($AE$1:$AE2777,$AE2778)+RANK($AE2778,$AE$2:$AE$10540,1))</f>
        <v/>
      </c>
      <c r="AG2778" s="45" t="str">
        <f t="shared" si="137"/>
        <v/>
      </c>
      <c r="AH2778" s="45" t="str">
        <f>IF($AD2778="","",COUNTIF($AG$1:$AG2777,$AG2778)+RANK($AG2778,$AG$1:$AG$10539,0))</f>
        <v/>
      </c>
      <c r="AI2778" s="10" t="str">
        <f t="shared" si="138"/>
        <v>2015-16 Upper Deck Silver Foil Board #49      /   $</v>
      </c>
      <c r="AJ2778" s="11">
        <v>2015</v>
      </c>
      <c r="AK2778" s="17">
        <v>16</v>
      </c>
      <c r="AL2778" s="12" t="s">
        <v>2622</v>
      </c>
      <c r="AM2778" s="10">
        <v>49</v>
      </c>
      <c r="AO2778" s="9"/>
      <c r="AP2778" s="9"/>
      <c r="AQ2778" s="9"/>
      <c r="AR2778" s="14"/>
      <c r="AS2778" s="9"/>
      <c r="AT2778" s="9"/>
      <c r="AU2778" s="9"/>
      <c r="AV2778" s="13"/>
      <c r="AW2778" s="13"/>
      <c r="AX2778" s="9"/>
      <c r="AY2778" s="9"/>
      <c r="AZ2778" s="9"/>
      <c r="BA2778" s="33"/>
      <c r="BB2778" s="33"/>
      <c r="BC2778" s="36"/>
      <c r="BD2778" s="12" t="s">
        <v>1772</v>
      </c>
    </row>
    <row r="2779" spans="1:56" s="12" customFormat="1" x14ac:dyDescent="0.2">
      <c r="A2779" s="9" t="str">
        <f>IF(Search!$C$5="","",IF(COUNTA(Inventory!$AP2779)=1,1,""))</f>
        <v/>
      </c>
      <c r="B2779" s="9" t="str">
        <f>IF(Search!$C$4="","",IF(ISNUMBER(SEARCH(Search!$C$4,$AR2779))=TRUE,1,""))</f>
        <v/>
      </c>
      <c r="C2779" s="9" t="str">
        <f>IF(Search!$C$6="x",IF(COUNTA($AQ2779)=1,1,"N"),IF(COUNTA($AQ2779)=1,"N",""))</f>
        <v/>
      </c>
      <c r="D2779" s="9" t="str">
        <f>IF(Search!$O$8="","",IF(ISNUMBER(SEARCH(Search!$O$8,$BD2779))=TRUE,1,""))</f>
        <v/>
      </c>
      <c r="E2779" s="9" t="str">
        <f>IF(Search!$C$7="","",IF(ISNUMBER(SEARCH(Search!$C$7,$AN2779))=TRUE,1,""))</f>
        <v/>
      </c>
      <c r="F2779" s="9" t="str">
        <f>IF(Search!$C$8="","",IF(ISNUMBER(SEARCH(Search!$C$8,$AO2779))=TRUE,1,""))</f>
        <v/>
      </c>
      <c r="G2779" s="9" t="str">
        <f>IF(Search!$F$4="","",IF(Inventory!$AJ2779&lt;Search!$F$4,"",1))</f>
        <v/>
      </c>
      <c r="H2779" s="9" t="str">
        <f>IF(Search!$F$5="","",IF(Inventory!$AJ2779&gt;Search!$F$5,"",1))</f>
        <v/>
      </c>
      <c r="I2779" s="9" t="str">
        <f>IF(Search!$F$7="","",IF(Search!$F$8="",IF(ISNUMBER(SEARCH(Search!$F$7,$AL2779))=TRUE,1,""),""))</f>
        <v/>
      </c>
      <c r="J2779" s="9" t="str">
        <f>IF($AL2779=Search!$F$8,1,"")</f>
        <v/>
      </c>
      <c r="K2779" s="9" t="str">
        <f>IF(Search!$I$4="","",IF(COUNTA($AS2779)=1,IF(Search!$I$4="N","N",1),""))</f>
        <v/>
      </c>
      <c r="L2779" s="9" t="str">
        <f>IF(Search!$I$5="","",IF($AS2779="RC",1,""))</f>
        <v/>
      </c>
      <c r="M2779" s="9" t="str">
        <f>IF(Search!$I$6="","",IF($AS2779="RCP",1,""))</f>
        <v/>
      </c>
      <c r="N2779" s="9" t="str">
        <f>IF(Search!$I$8="","",IF(COUNTA($AT2779)=1,IF(Search!$I$8="N","N",1),""))</f>
        <v/>
      </c>
      <c r="O2779" s="9" t="str">
        <f>IF(Search!$L$4="","",IF(COUNTA($AU2779)=1,IF(Search!$L$4="N","N",1),""))</f>
        <v/>
      </c>
      <c r="P2779" s="9" t="str">
        <f>IF(Search!$L$5="","",IF(ISNUMBER(SEARCH("Jersey",$AU2779))=TRUE,IF(Search!$L$5="N","N",1),""))</f>
        <v/>
      </c>
      <c r="Q2779" s="9" t="str">
        <f>IF(Search!$L$6="","",IF(ISNUMBER(SEARCH("Patch",$AU2779))=TRUE,IF(Search!$L$6="N","N",1),""))</f>
        <v/>
      </c>
      <c r="R2779" s="9" t="str">
        <f>IF(Search!$L$7="","",IF(ISNUMBER(SEARCH("Shield",$AU2779))=TRUE,IF(Search!$L$7="N","N",1),""))</f>
        <v/>
      </c>
      <c r="S2779" s="9" t="str">
        <f>IF(Search!$L$8="","",IF(ISNUMBER(SEARCH("Stick",$AU2779))=TRUE,IF(Search!$L$8="N","N",1),""))</f>
        <v/>
      </c>
      <c r="T2779" s="9" t="str">
        <f>IF(Search!$O$4="","",IF(COUNTA($AW2779)=1,IF(Search!$O$4="N","N",1),""))</f>
        <v/>
      </c>
      <c r="U2779" s="9" t="str">
        <f>IF(Search!$O$5="","",IF($AW2779="","",IF($AW2779&lt;Search!$O$5,"",1)))</f>
        <v/>
      </c>
      <c r="V2779" s="9" t="str">
        <f>IF(Search!$O$6="","",IF($AW2779="","",IF($AW2779&gt;Search!$O$6,"",1)))</f>
        <v/>
      </c>
      <c r="W2779" s="9" t="str">
        <f>IF(Search!$U$4="","",IF($AX2779="","",1))</f>
        <v/>
      </c>
      <c r="X2779" s="9" t="str">
        <f>IF(Search!$U$5="","",IF(ISNUMBER(SEARCH(Search!$U$5,$AX2779))=TRUE,IF(Search!$U$5="N","N",1),""))</f>
        <v/>
      </c>
      <c r="Y2779" s="9" t="str">
        <f>IF(Search!$U$6="","",IF($AY2779&lt;Search!$U$6,"",1))</f>
        <v/>
      </c>
      <c r="Z2779" s="9" t="str">
        <f>IF(Search!$R$4="","",IF(Inventory!$BA2779&lt;Search!$R$4,"",1))</f>
        <v/>
      </c>
      <c r="AA2779" s="9" t="str">
        <f>IF(Search!$R$5="","",IF($BA2779&gt;Search!$R$5,"",1))</f>
        <v/>
      </c>
      <c r="AB2779" s="9" t="str">
        <f>IF(Search!$R$6="","",IF($BB2779&lt;Search!$R$6,"",1))</f>
        <v/>
      </c>
      <c r="AC2779" s="9" t="str">
        <f>IF(Search!$R$7="","",IF($BB2779&lt;Search!$R$7,"",1))</f>
        <v/>
      </c>
      <c r="AD2779" s="45" t="str">
        <f>IF(COUNTIF($A2779:$AC2779,"n")&gt;0,"",IF(SUM($A2779:$AC2779)=COUNTA(Search!$C$4:$C$8,Search!$F$4:$F$8,Search!$I$4:$I$6,Search!$I$8,Search!$L$4:$L$8,Search!$O$4:$O$8,Search!$R$4:$R$7,Search!$U$4:$U$7)-COUNTIF(Search!$C$4:$U$7,"n"),1+LARGE($AD$1:AD2778,1),""))</f>
        <v/>
      </c>
      <c r="AE2779" s="45" t="str">
        <f t="shared" si="136"/>
        <v/>
      </c>
      <c r="AF2779" s="45" t="str">
        <f>IF(AD2779="","",COUNTIF($AE$1:$AE2778,$AE2779)+RANK($AE2779,$AE$2:$AE$10540,1))</f>
        <v/>
      </c>
      <c r="AG2779" s="45" t="str">
        <f t="shared" si="137"/>
        <v/>
      </c>
      <c r="AH2779" s="45" t="str">
        <f>IF($AD2779="","",COUNTIF($AG$1:$AG2778,$AG2779)+RANK($AG2779,$AG$1:$AG$10539,0))</f>
        <v/>
      </c>
      <c r="AI2779" s="10" t="str">
        <f t="shared" si="138"/>
        <v>2015-16 Upper Deck Silver Foil Board #50      /   $</v>
      </c>
      <c r="AJ2779" s="11">
        <v>2015</v>
      </c>
      <c r="AK2779" s="17">
        <v>16</v>
      </c>
      <c r="AL2779" s="12" t="s">
        <v>2622</v>
      </c>
      <c r="AM2779" s="10">
        <v>50</v>
      </c>
      <c r="AO2779" s="9"/>
      <c r="AP2779" s="9"/>
      <c r="AQ2779" s="9"/>
      <c r="AR2779" s="14"/>
      <c r="AS2779" s="9"/>
      <c r="AT2779" s="9"/>
      <c r="AU2779" s="9"/>
      <c r="AV2779" s="13"/>
      <c r="AW2779" s="13"/>
      <c r="AX2779" s="9"/>
      <c r="AY2779" s="9"/>
      <c r="AZ2779" s="9"/>
      <c r="BA2779" s="33"/>
      <c r="BB2779" s="33"/>
      <c r="BC2779" s="36"/>
      <c r="BD2779" s="12" t="s">
        <v>1772</v>
      </c>
    </row>
    <row r="2780" spans="1:56" s="12" customFormat="1" x14ac:dyDescent="0.2">
      <c r="A2780" s="9" t="str">
        <f>IF(Search!$C$5="","",IF(COUNTA(Inventory!$AP2780)=1,1,""))</f>
        <v/>
      </c>
      <c r="B2780" s="9" t="str">
        <f>IF(Search!$C$4="","",IF(ISNUMBER(SEARCH(Search!$C$4,$AR2780))=TRUE,1,""))</f>
        <v/>
      </c>
      <c r="C2780" s="9" t="str">
        <f>IF(Search!$C$6="x",IF(COUNTA($AQ2780)=1,1,"N"),IF(COUNTA($AQ2780)=1,"N",""))</f>
        <v/>
      </c>
      <c r="D2780" s="9" t="str">
        <f>IF(Search!$O$8="","",IF(ISNUMBER(SEARCH(Search!$O$8,$BD2780))=TRUE,1,""))</f>
        <v/>
      </c>
      <c r="E2780" s="9" t="str">
        <f>IF(Search!$C$7="","",IF(ISNUMBER(SEARCH(Search!$C$7,$AN2780))=TRUE,1,""))</f>
        <v/>
      </c>
      <c r="F2780" s="9" t="str">
        <f>IF(Search!$C$8="","",IF(ISNUMBER(SEARCH(Search!$C$8,$AO2780))=TRUE,1,""))</f>
        <v/>
      </c>
      <c r="G2780" s="9" t="str">
        <f>IF(Search!$F$4="","",IF(Inventory!$AJ2780&lt;Search!$F$4,"",1))</f>
        <v/>
      </c>
      <c r="H2780" s="9" t="str">
        <f>IF(Search!$F$5="","",IF(Inventory!$AJ2780&gt;Search!$F$5,"",1))</f>
        <v/>
      </c>
      <c r="I2780" s="9" t="str">
        <f>IF(Search!$F$7="","",IF(Search!$F$8="",IF(ISNUMBER(SEARCH(Search!$F$7,$AL2780))=TRUE,1,""),""))</f>
        <v/>
      </c>
      <c r="J2780" s="9" t="str">
        <f>IF($AL2780=Search!$F$8,1,"")</f>
        <v/>
      </c>
      <c r="K2780" s="9" t="str">
        <f>IF(Search!$I$4="","",IF(COUNTA($AS2780)=1,IF(Search!$I$4="N","N",1),""))</f>
        <v/>
      </c>
      <c r="L2780" s="9" t="str">
        <f>IF(Search!$I$5="","",IF($AS2780="RC",1,""))</f>
        <v/>
      </c>
      <c r="M2780" s="9" t="str">
        <f>IF(Search!$I$6="","",IF($AS2780="RCP",1,""))</f>
        <v/>
      </c>
      <c r="N2780" s="9" t="str">
        <f>IF(Search!$I$8="","",IF(COUNTA($AT2780)=1,IF(Search!$I$8="N","N",1),""))</f>
        <v/>
      </c>
      <c r="O2780" s="9" t="str">
        <f>IF(Search!$L$4="","",IF(COUNTA($AU2780)=1,IF(Search!$L$4="N","N",1),""))</f>
        <v/>
      </c>
      <c r="P2780" s="9" t="str">
        <f>IF(Search!$L$5="","",IF(ISNUMBER(SEARCH("Jersey",$AU2780))=TRUE,IF(Search!$L$5="N","N",1),""))</f>
        <v/>
      </c>
      <c r="Q2780" s="9" t="str">
        <f>IF(Search!$L$6="","",IF(ISNUMBER(SEARCH("Patch",$AU2780))=TRUE,IF(Search!$L$6="N","N",1),""))</f>
        <v/>
      </c>
      <c r="R2780" s="9" t="str">
        <f>IF(Search!$L$7="","",IF(ISNUMBER(SEARCH("Shield",$AU2780))=TRUE,IF(Search!$L$7="N","N",1),""))</f>
        <v/>
      </c>
      <c r="S2780" s="9" t="str">
        <f>IF(Search!$L$8="","",IF(ISNUMBER(SEARCH("Stick",$AU2780))=TRUE,IF(Search!$L$8="N","N",1),""))</f>
        <v/>
      </c>
      <c r="T2780" s="9" t="str">
        <f>IF(Search!$O$4="","",IF(COUNTA($AW2780)=1,IF(Search!$O$4="N","N",1),""))</f>
        <v/>
      </c>
      <c r="U2780" s="9" t="str">
        <f>IF(Search!$O$5="","",IF($AW2780="","",IF($AW2780&lt;Search!$O$5,"",1)))</f>
        <v/>
      </c>
      <c r="V2780" s="9" t="str">
        <f>IF(Search!$O$6="","",IF($AW2780="","",IF($AW2780&gt;Search!$O$6,"",1)))</f>
        <v/>
      </c>
      <c r="W2780" s="9" t="str">
        <f>IF(Search!$U$4="","",IF($AX2780="","",1))</f>
        <v/>
      </c>
      <c r="X2780" s="9" t="str">
        <f>IF(Search!$U$5="","",IF(ISNUMBER(SEARCH(Search!$U$5,$AX2780))=TRUE,IF(Search!$U$5="N","N",1),""))</f>
        <v/>
      </c>
      <c r="Y2780" s="9" t="str">
        <f>IF(Search!$U$6="","",IF($AY2780&lt;Search!$U$6,"",1))</f>
        <v/>
      </c>
      <c r="Z2780" s="9" t="str">
        <f>IF(Search!$R$4="","",IF(Inventory!$BA2780&lt;Search!$R$4,"",1))</f>
        <v/>
      </c>
      <c r="AA2780" s="9" t="str">
        <f>IF(Search!$R$5="","",IF($BA2780&gt;Search!$R$5,"",1))</f>
        <v/>
      </c>
      <c r="AB2780" s="9" t="str">
        <f>IF(Search!$R$6="","",IF($BB2780&lt;Search!$R$6,"",1))</f>
        <v/>
      </c>
      <c r="AC2780" s="9" t="str">
        <f>IF(Search!$R$7="","",IF($BB2780&lt;Search!$R$7,"",1))</f>
        <v/>
      </c>
      <c r="AD2780" s="45" t="str">
        <f>IF(COUNTIF($A2780:$AC2780,"n")&gt;0,"",IF(SUM($A2780:$AC2780)=COUNTA(Search!$C$4:$C$8,Search!$F$4:$F$8,Search!$I$4:$I$6,Search!$I$8,Search!$L$4:$L$8,Search!$O$4:$O$8,Search!$R$4:$R$7,Search!$U$4:$U$7)-COUNTIF(Search!$C$4:$U$7,"n"),1+LARGE($AD$1:AD2779,1),""))</f>
        <v/>
      </c>
      <c r="AE2780" s="45" t="str">
        <f t="shared" si="136"/>
        <v/>
      </c>
      <c r="AF2780" s="45" t="str">
        <f>IF(AD2780="","",COUNTIF($AE$1:$AE2779,$AE2780)+RANK($AE2780,$AE$2:$AE$10540,1))</f>
        <v/>
      </c>
      <c r="AG2780" s="45" t="str">
        <f t="shared" si="137"/>
        <v/>
      </c>
      <c r="AH2780" s="45" t="str">
        <f>IF($AD2780="","",COUNTIF($AG$1:$AG2779,$AG2780)+RANK($AG2780,$AG$1:$AG$10539,0))</f>
        <v/>
      </c>
      <c r="AI2780" s="10" t="str">
        <f t="shared" si="138"/>
        <v>2015-16 Upper Deck Silver Foil Board #51      /   $</v>
      </c>
      <c r="AJ2780" s="11">
        <v>2015</v>
      </c>
      <c r="AK2780" s="17">
        <v>16</v>
      </c>
      <c r="AL2780" s="12" t="s">
        <v>2622</v>
      </c>
      <c r="AM2780" s="10">
        <v>51</v>
      </c>
      <c r="AO2780" s="9"/>
      <c r="AP2780" s="9"/>
      <c r="AQ2780" s="9"/>
      <c r="AR2780" s="14"/>
      <c r="AS2780" s="9"/>
      <c r="AT2780" s="9"/>
      <c r="AU2780" s="9"/>
      <c r="AV2780" s="13"/>
      <c r="AW2780" s="13"/>
      <c r="AX2780" s="9"/>
      <c r="AY2780" s="9"/>
      <c r="AZ2780" s="9"/>
      <c r="BA2780" s="33"/>
      <c r="BB2780" s="33"/>
      <c r="BC2780" s="36"/>
      <c r="BD2780" s="12" t="s">
        <v>1772</v>
      </c>
    </row>
    <row r="2781" spans="1:56" s="12" customFormat="1" x14ac:dyDescent="0.2">
      <c r="A2781" s="9" t="str">
        <f>IF(Search!$C$5="","",IF(COUNTA(Inventory!$AP2781)=1,1,""))</f>
        <v/>
      </c>
      <c r="B2781" s="9" t="str">
        <f>IF(Search!$C$4="","",IF(ISNUMBER(SEARCH(Search!$C$4,$AR2781))=TRUE,1,""))</f>
        <v/>
      </c>
      <c r="C2781" s="9" t="str">
        <f>IF(Search!$C$6="x",IF(COUNTA($AQ2781)=1,1,"N"),IF(COUNTA($AQ2781)=1,"N",""))</f>
        <v/>
      </c>
      <c r="D2781" s="9" t="str">
        <f>IF(Search!$O$8="","",IF(ISNUMBER(SEARCH(Search!$O$8,$BD2781))=TRUE,1,""))</f>
        <v/>
      </c>
      <c r="E2781" s="9" t="str">
        <f>IF(Search!$C$7="","",IF(ISNUMBER(SEARCH(Search!$C$7,$AN2781))=TRUE,1,""))</f>
        <v/>
      </c>
      <c r="F2781" s="9" t="str">
        <f>IF(Search!$C$8="","",IF(ISNUMBER(SEARCH(Search!$C$8,$AO2781))=TRUE,1,""))</f>
        <v/>
      </c>
      <c r="G2781" s="9" t="str">
        <f>IF(Search!$F$4="","",IF(Inventory!$AJ2781&lt;Search!$F$4,"",1))</f>
        <v/>
      </c>
      <c r="H2781" s="9" t="str">
        <f>IF(Search!$F$5="","",IF(Inventory!$AJ2781&gt;Search!$F$5,"",1))</f>
        <v/>
      </c>
      <c r="I2781" s="9" t="str">
        <f>IF(Search!$F$7="","",IF(Search!$F$8="",IF(ISNUMBER(SEARCH(Search!$F$7,$AL2781))=TRUE,1,""),""))</f>
        <v/>
      </c>
      <c r="J2781" s="9" t="str">
        <f>IF($AL2781=Search!$F$8,1,"")</f>
        <v/>
      </c>
      <c r="K2781" s="9" t="str">
        <f>IF(Search!$I$4="","",IF(COUNTA($AS2781)=1,IF(Search!$I$4="N","N",1),""))</f>
        <v/>
      </c>
      <c r="L2781" s="9" t="str">
        <f>IF(Search!$I$5="","",IF($AS2781="RC",1,""))</f>
        <v/>
      </c>
      <c r="M2781" s="9" t="str">
        <f>IF(Search!$I$6="","",IF($AS2781="RCP",1,""))</f>
        <v/>
      </c>
      <c r="N2781" s="9" t="str">
        <f>IF(Search!$I$8="","",IF(COUNTA($AT2781)=1,IF(Search!$I$8="N","N",1),""))</f>
        <v/>
      </c>
      <c r="O2781" s="9" t="str">
        <f>IF(Search!$L$4="","",IF(COUNTA($AU2781)=1,IF(Search!$L$4="N","N",1),""))</f>
        <v/>
      </c>
      <c r="P2781" s="9" t="str">
        <f>IF(Search!$L$5="","",IF(ISNUMBER(SEARCH("Jersey",$AU2781))=TRUE,IF(Search!$L$5="N","N",1),""))</f>
        <v/>
      </c>
      <c r="Q2781" s="9" t="str">
        <f>IF(Search!$L$6="","",IF(ISNUMBER(SEARCH("Patch",$AU2781))=TRUE,IF(Search!$L$6="N","N",1),""))</f>
        <v/>
      </c>
      <c r="R2781" s="9" t="str">
        <f>IF(Search!$L$7="","",IF(ISNUMBER(SEARCH("Shield",$AU2781))=TRUE,IF(Search!$L$7="N","N",1),""))</f>
        <v/>
      </c>
      <c r="S2781" s="9" t="str">
        <f>IF(Search!$L$8="","",IF(ISNUMBER(SEARCH("Stick",$AU2781))=TRUE,IF(Search!$L$8="N","N",1),""))</f>
        <v/>
      </c>
      <c r="T2781" s="9" t="str">
        <f>IF(Search!$O$4="","",IF(COUNTA($AW2781)=1,IF(Search!$O$4="N","N",1),""))</f>
        <v/>
      </c>
      <c r="U2781" s="9" t="str">
        <f>IF(Search!$O$5="","",IF($AW2781="","",IF($AW2781&lt;Search!$O$5,"",1)))</f>
        <v/>
      </c>
      <c r="V2781" s="9" t="str">
        <f>IF(Search!$O$6="","",IF($AW2781="","",IF($AW2781&gt;Search!$O$6,"",1)))</f>
        <v/>
      </c>
      <c r="W2781" s="9" t="str">
        <f>IF(Search!$U$4="","",IF($AX2781="","",1))</f>
        <v/>
      </c>
      <c r="X2781" s="9" t="str">
        <f>IF(Search!$U$5="","",IF(ISNUMBER(SEARCH(Search!$U$5,$AX2781))=TRUE,IF(Search!$U$5="N","N",1),""))</f>
        <v/>
      </c>
      <c r="Y2781" s="9" t="str">
        <f>IF(Search!$U$6="","",IF($AY2781&lt;Search!$U$6,"",1))</f>
        <v/>
      </c>
      <c r="Z2781" s="9" t="str">
        <f>IF(Search!$R$4="","",IF(Inventory!$BA2781&lt;Search!$R$4,"",1))</f>
        <v/>
      </c>
      <c r="AA2781" s="9" t="str">
        <f>IF(Search!$R$5="","",IF($BA2781&gt;Search!$R$5,"",1))</f>
        <v/>
      </c>
      <c r="AB2781" s="9" t="str">
        <f>IF(Search!$R$6="","",IF($BB2781&lt;Search!$R$6,"",1))</f>
        <v/>
      </c>
      <c r="AC2781" s="9" t="str">
        <f>IF(Search!$R$7="","",IF($BB2781&lt;Search!$R$7,"",1))</f>
        <v/>
      </c>
      <c r="AD2781" s="45" t="str">
        <f>IF(COUNTIF($A2781:$AC2781,"n")&gt;0,"",IF(SUM($A2781:$AC2781)=COUNTA(Search!$C$4:$C$8,Search!$F$4:$F$8,Search!$I$4:$I$6,Search!$I$8,Search!$L$4:$L$8,Search!$O$4:$O$8,Search!$R$4:$R$7,Search!$U$4:$U$7)-COUNTIF(Search!$C$4:$U$7,"n"),1+LARGE($AD$1:AD2780,1),""))</f>
        <v/>
      </c>
      <c r="AE2781" s="45" t="str">
        <f t="shared" si="136"/>
        <v/>
      </c>
      <c r="AF2781" s="45" t="str">
        <f>IF(AD2781="","",COUNTIF($AE$1:$AE2780,$AE2781)+RANK($AE2781,$AE$2:$AE$10540,1))</f>
        <v/>
      </c>
      <c r="AG2781" s="45" t="str">
        <f t="shared" si="137"/>
        <v/>
      </c>
      <c r="AH2781" s="45" t="str">
        <f>IF($AD2781="","",COUNTIF($AG$1:$AG2780,$AG2781)+RANK($AG2781,$AG$1:$AG$10539,0))</f>
        <v/>
      </c>
      <c r="AI2781" s="10" t="str">
        <f t="shared" si="138"/>
        <v>2015-16 Upper Deck Silver Foil Board #52      /   $</v>
      </c>
      <c r="AJ2781" s="11">
        <v>2015</v>
      </c>
      <c r="AK2781" s="17">
        <v>16</v>
      </c>
      <c r="AL2781" s="12" t="s">
        <v>2622</v>
      </c>
      <c r="AM2781" s="10">
        <v>52</v>
      </c>
      <c r="AO2781" s="9"/>
      <c r="AP2781" s="9"/>
      <c r="AQ2781" s="9"/>
      <c r="AR2781" s="14"/>
      <c r="AS2781" s="9"/>
      <c r="AT2781" s="9"/>
      <c r="AU2781" s="9"/>
      <c r="AV2781" s="13"/>
      <c r="AW2781" s="13"/>
      <c r="AX2781" s="9"/>
      <c r="AY2781" s="9"/>
      <c r="AZ2781" s="9"/>
      <c r="BA2781" s="33"/>
      <c r="BB2781" s="33"/>
      <c r="BC2781" s="36"/>
      <c r="BD2781" s="12" t="s">
        <v>1772</v>
      </c>
    </row>
    <row r="2782" spans="1:56" s="12" customFormat="1" x14ac:dyDescent="0.2">
      <c r="A2782" s="9" t="str">
        <f>IF(Search!$C$5="","",IF(COUNTA(Inventory!$AP2782)=1,1,""))</f>
        <v/>
      </c>
      <c r="B2782" s="9" t="str">
        <f>IF(Search!$C$4="","",IF(ISNUMBER(SEARCH(Search!$C$4,$AR2782))=TRUE,1,""))</f>
        <v/>
      </c>
      <c r="C2782" s="9" t="str">
        <f>IF(Search!$C$6="x",IF(COUNTA($AQ2782)=1,1,"N"),IF(COUNTA($AQ2782)=1,"N",""))</f>
        <v/>
      </c>
      <c r="D2782" s="9" t="str">
        <f>IF(Search!$O$8="","",IF(ISNUMBER(SEARCH(Search!$O$8,$BD2782))=TRUE,1,""))</f>
        <v/>
      </c>
      <c r="E2782" s="9" t="str">
        <f>IF(Search!$C$7="","",IF(ISNUMBER(SEARCH(Search!$C$7,$AN2782))=TRUE,1,""))</f>
        <v/>
      </c>
      <c r="F2782" s="9" t="str">
        <f>IF(Search!$C$8="","",IF(ISNUMBER(SEARCH(Search!$C$8,$AO2782))=TRUE,1,""))</f>
        <v/>
      </c>
      <c r="G2782" s="9" t="str">
        <f>IF(Search!$F$4="","",IF(Inventory!$AJ2782&lt;Search!$F$4,"",1))</f>
        <v/>
      </c>
      <c r="H2782" s="9" t="str">
        <f>IF(Search!$F$5="","",IF(Inventory!$AJ2782&gt;Search!$F$5,"",1))</f>
        <v/>
      </c>
      <c r="I2782" s="9" t="str">
        <f>IF(Search!$F$7="","",IF(Search!$F$8="",IF(ISNUMBER(SEARCH(Search!$F$7,$AL2782))=TRUE,1,""),""))</f>
        <v/>
      </c>
      <c r="J2782" s="9" t="str">
        <f>IF($AL2782=Search!$F$8,1,"")</f>
        <v/>
      </c>
      <c r="K2782" s="9" t="str">
        <f>IF(Search!$I$4="","",IF(COUNTA($AS2782)=1,IF(Search!$I$4="N","N",1),""))</f>
        <v/>
      </c>
      <c r="L2782" s="9" t="str">
        <f>IF(Search!$I$5="","",IF($AS2782="RC",1,""))</f>
        <v/>
      </c>
      <c r="M2782" s="9" t="str">
        <f>IF(Search!$I$6="","",IF($AS2782="RCP",1,""))</f>
        <v/>
      </c>
      <c r="N2782" s="9" t="str">
        <f>IF(Search!$I$8="","",IF(COUNTA($AT2782)=1,IF(Search!$I$8="N","N",1),""))</f>
        <v/>
      </c>
      <c r="O2782" s="9" t="str">
        <f>IF(Search!$L$4="","",IF(COUNTA($AU2782)=1,IF(Search!$L$4="N","N",1),""))</f>
        <v/>
      </c>
      <c r="P2782" s="9" t="str">
        <f>IF(Search!$L$5="","",IF(ISNUMBER(SEARCH("Jersey",$AU2782))=TRUE,IF(Search!$L$5="N","N",1),""))</f>
        <v/>
      </c>
      <c r="Q2782" s="9" t="str">
        <f>IF(Search!$L$6="","",IF(ISNUMBER(SEARCH("Patch",$AU2782))=TRUE,IF(Search!$L$6="N","N",1),""))</f>
        <v/>
      </c>
      <c r="R2782" s="9" t="str">
        <f>IF(Search!$L$7="","",IF(ISNUMBER(SEARCH("Shield",$AU2782))=TRUE,IF(Search!$L$7="N","N",1),""))</f>
        <v/>
      </c>
      <c r="S2782" s="9" t="str">
        <f>IF(Search!$L$8="","",IF(ISNUMBER(SEARCH("Stick",$AU2782))=TRUE,IF(Search!$L$8="N","N",1),""))</f>
        <v/>
      </c>
      <c r="T2782" s="9" t="str">
        <f>IF(Search!$O$4="","",IF(COUNTA($AW2782)=1,IF(Search!$O$4="N","N",1),""))</f>
        <v/>
      </c>
      <c r="U2782" s="9" t="str">
        <f>IF(Search!$O$5="","",IF($AW2782="","",IF($AW2782&lt;Search!$O$5,"",1)))</f>
        <v/>
      </c>
      <c r="V2782" s="9" t="str">
        <f>IF(Search!$O$6="","",IF($AW2782="","",IF($AW2782&gt;Search!$O$6,"",1)))</f>
        <v/>
      </c>
      <c r="W2782" s="9" t="str">
        <f>IF(Search!$U$4="","",IF($AX2782="","",1))</f>
        <v/>
      </c>
      <c r="X2782" s="9" t="str">
        <f>IF(Search!$U$5="","",IF(ISNUMBER(SEARCH(Search!$U$5,$AX2782))=TRUE,IF(Search!$U$5="N","N",1),""))</f>
        <v/>
      </c>
      <c r="Y2782" s="9" t="str">
        <f>IF(Search!$U$6="","",IF($AY2782&lt;Search!$U$6,"",1))</f>
        <v/>
      </c>
      <c r="Z2782" s="9" t="str">
        <f>IF(Search!$R$4="","",IF(Inventory!$BA2782&lt;Search!$R$4,"",1))</f>
        <v/>
      </c>
      <c r="AA2782" s="9" t="str">
        <f>IF(Search!$R$5="","",IF($BA2782&gt;Search!$R$5,"",1))</f>
        <v/>
      </c>
      <c r="AB2782" s="9" t="str">
        <f>IF(Search!$R$6="","",IF($BB2782&lt;Search!$R$6,"",1))</f>
        <v/>
      </c>
      <c r="AC2782" s="9" t="str">
        <f>IF(Search!$R$7="","",IF($BB2782&lt;Search!$R$7,"",1))</f>
        <v/>
      </c>
      <c r="AD2782" s="45" t="str">
        <f>IF(COUNTIF($A2782:$AC2782,"n")&gt;0,"",IF(SUM($A2782:$AC2782)=COUNTA(Search!$C$4:$C$8,Search!$F$4:$F$8,Search!$I$4:$I$6,Search!$I$8,Search!$L$4:$L$8,Search!$O$4:$O$8,Search!$R$4:$R$7,Search!$U$4:$U$7)-COUNTIF(Search!$C$4:$U$7,"n"),1+LARGE($AD$1:AD2781,1),""))</f>
        <v/>
      </c>
      <c r="AE2782" s="45" t="str">
        <f t="shared" si="136"/>
        <v/>
      </c>
      <c r="AF2782" s="45" t="str">
        <f>IF(AD2782="","",COUNTIF($AE$1:$AE2781,$AE2782)+RANK($AE2782,$AE$2:$AE$10540,1))</f>
        <v/>
      </c>
      <c r="AG2782" s="45" t="str">
        <f t="shared" si="137"/>
        <v/>
      </c>
      <c r="AH2782" s="45" t="str">
        <f>IF($AD2782="","",COUNTIF($AG$1:$AG2781,$AG2782)+RANK($AG2782,$AG$1:$AG$10539,0))</f>
        <v/>
      </c>
      <c r="AI2782" s="10" t="str">
        <f t="shared" si="138"/>
        <v>2015-16 Upper Deck Silver Foil Board #53      /   $</v>
      </c>
      <c r="AJ2782" s="11">
        <v>2015</v>
      </c>
      <c r="AK2782" s="17">
        <v>16</v>
      </c>
      <c r="AL2782" s="12" t="s">
        <v>2622</v>
      </c>
      <c r="AM2782" s="10">
        <v>53</v>
      </c>
      <c r="AO2782" s="9"/>
      <c r="AP2782" s="9"/>
      <c r="AQ2782" s="9"/>
      <c r="AR2782" s="14"/>
      <c r="AS2782" s="9"/>
      <c r="AT2782" s="9"/>
      <c r="AU2782" s="9"/>
      <c r="AV2782" s="13"/>
      <c r="AW2782" s="13"/>
      <c r="AX2782" s="9"/>
      <c r="AY2782" s="9"/>
      <c r="AZ2782" s="9"/>
      <c r="BA2782" s="33"/>
      <c r="BB2782" s="33"/>
      <c r="BC2782" s="36"/>
      <c r="BD2782" s="12" t="s">
        <v>1772</v>
      </c>
    </row>
    <row r="2783" spans="1:56" s="12" customFormat="1" x14ac:dyDescent="0.2">
      <c r="A2783" s="9" t="str">
        <f>IF(Search!$C$5="","",IF(COUNTA(Inventory!$AP2783)=1,1,""))</f>
        <v/>
      </c>
      <c r="B2783" s="9" t="str">
        <f>IF(Search!$C$4="","",IF(ISNUMBER(SEARCH(Search!$C$4,$AR2783))=TRUE,1,""))</f>
        <v/>
      </c>
      <c r="C2783" s="9" t="str">
        <f>IF(Search!$C$6="x",IF(COUNTA($AQ2783)=1,1,"N"),IF(COUNTA($AQ2783)=1,"N",""))</f>
        <v/>
      </c>
      <c r="D2783" s="9" t="str">
        <f>IF(Search!$O$8="","",IF(ISNUMBER(SEARCH(Search!$O$8,$BD2783))=TRUE,1,""))</f>
        <v/>
      </c>
      <c r="E2783" s="9" t="str">
        <f>IF(Search!$C$7="","",IF(ISNUMBER(SEARCH(Search!$C$7,$AN2783))=TRUE,1,""))</f>
        <v/>
      </c>
      <c r="F2783" s="9" t="str">
        <f>IF(Search!$C$8="","",IF(ISNUMBER(SEARCH(Search!$C$8,$AO2783))=TRUE,1,""))</f>
        <v/>
      </c>
      <c r="G2783" s="9" t="str">
        <f>IF(Search!$F$4="","",IF(Inventory!$AJ2783&lt;Search!$F$4,"",1))</f>
        <v/>
      </c>
      <c r="H2783" s="9" t="str">
        <f>IF(Search!$F$5="","",IF(Inventory!$AJ2783&gt;Search!$F$5,"",1))</f>
        <v/>
      </c>
      <c r="I2783" s="9" t="str">
        <f>IF(Search!$F$7="","",IF(Search!$F$8="",IF(ISNUMBER(SEARCH(Search!$F$7,$AL2783))=TRUE,1,""),""))</f>
        <v/>
      </c>
      <c r="J2783" s="9" t="str">
        <f>IF($AL2783=Search!$F$8,1,"")</f>
        <v/>
      </c>
      <c r="K2783" s="9" t="str">
        <f>IF(Search!$I$4="","",IF(COUNTA($AS2783)=1,IF(Search!$I$4="N","N",1),""))</f>
        <v/>
      </c>
      <c r="L2783" s="9" t="str">
        <f>IF(Search!$I$5="","",IF($AS2783="RC",1,""))</f>
        <v/>
      </c>
      <c r="M2783" s="9" t="str">
        <f>IF(Search!$I$6="","",IF($AS2783="RCP",1,""))</f>
        <v/>
      </c>
      <c r="N2783" s="9" t="str">
        <f>IF(Search!$I$8="","",IF(COUNTA($AT2783)=1,IF(Search!$I$8="N","N",1),""))</f>
        <v/>
      </c>
      <c r="O2783" s="9" t="str">
        <f>IF(Search!$L$4="","",IF(COUNTA($AU2783)=1,IF(Search!$L$4="N","N",1),""))</f>
        <v/>
      </c>
      <c r="P2783" s="9" t="str">
        <f>IF(Search!$L$5="","",IF(ISNUMBER(SEARCH("Jersey",$AU2783))=TRUE,IF(Search!$L$5="N","N",1),""))</f>
        <v/>
      </c>
      <c r="Q2783" s="9" t="str">
        <f>IF(Search!$L$6="","",IF(ISNUMBER(SEARCH("Patch",$AU2783))=TRUE,IF(Search!$L$6="N","N",1),""))</f>
        <v/>
      </c>
      <c r="R2783" s="9" t="str">
        <f>IF(Search!$L$7="","",IF(ISNUMBER(SEARCH("Shield",$AU2783))=TRUE,IF(Search!$L$7="N","N",1),""))</f>
        <v/>
      </c>
      <c r="S2783" s="9" t="str">
        <f>IF(Search!$L$8="","",IF(ISNUMBER(SEARCH("Stick",$AU2783))=TRUE,IF(Search!$L$8="N","N",1),""))</f>
        <v/>
      </c>
      <c r="T2783" s="9" t="str">
        <f>IF(Search!$O$4="","",IF(COUNTA($AW2783)=1,IF(Search!$O$4="N","N",1),""))</f>
        <v/>
      </c>
      <c r="U2783" s="9" t="str">
        <f>IF(Search!$O$5="","",IF($AW2783="","",IF($AW2783&lt;Search!$O$5,"",1)))</f>
        <v/>
      </c>
      <c r="V2783" s="9" t="str">
        <f>IF(Search!$O$6="","",IF($AW2783="","",IF($AW2783&gt;Search!$O$6,"",1)))</f>
        <v/>
      </c>
      <c r="W2783" s="9" t="str">
        <f>IF(Search!$U$4="","",IF($AX2783="","",1))</f>
        <v/>
      </c>
      <c r="X2783" s="9" t="str">
        <f>IF(Search!$U$5="","",IF(ISNUMBER(SEARCH(Search!$U$5,$AX2783))=TRUE,IF(Search!$U$5="N","N",1),""))</f>
        <v/>
      </c>
      <c r="Y2783" s="9" t="str">
        <f>IF(Search!$U$6="","",IF($AY2783&lt;Search!$U$6,"",1))</f>
        <v/>
      </c>
      <c r="Z2783" s="9" t="str">
        <f>IF(Search!$R$4="","",IF(Inventory!$BA2783&lt;Search!$R$4,"",1))</f>
        <v/>
      </c>
      <c r="AA2783" s="9" t="str">
        <f>IF(Search!$R$5="","",IF($BA2783&gt;Search!$R$5,"",1))</f>
        <v/>
      </c>
      <c r="AB2783" s="9" t="str">
        <f>IF(Search!$R$6="","",IF($BB2783&lt;Search!$R$6,"",1))</f>
        <v/>
      </c>
      <c r="AC2783" s="9" t="str">
        <f>IF(Search!$R$7="","",IF($BB2783&lt;Search!$R$7,"",1))</f>
        <v/>
      </c>
      <c r="AD2783" s="45" t="str">
        <f>IF(COUNTIF($A2783:$AC2783,"n")&gt;0,"",IF(SUM($A2783:$AC2783)=COUNTA(Search!$C$4:$C$8,Search!$F$4:$F$8,Search!$I$4:$I$6,Search!$I$8,Search!$L$4:$L$8,Search!$O$4:$O$8,Search!$R$4:$R$7,Search!$U$4:$U$7)-COUNTIF(Search!$C$4:$U$7,"n"),1+LARGE($AD$1:AD2782,1),""))</f>
        <v/>
      </c>
      <c r="AE2783" s="45" t="str">
        <f t="shared" si="136"/>
        <v/>
      </c>
      <c r="AF2783" s="45" t="str">
        <f>IF(AD2783="","",COUNTIF($AE$1:$AE2782,$AE2783)+RANK($AE2783,$AE$2:$AE$10540,1))</f>
        <v/>
      </c>
      <c r="AG2783" s="45" t="str">
        <f t="shared" si="137"/>
        <v/>
      </c>
      <c r="AH2783" s="45" t="str">
        <f>IF($AD2783="","",COUNTIF($AG$1:$AG2782,$AG2783)+RANK($AG2783,$AG$1:$AG$10539,0))</f>
        <v/>
      </c>
      <c r="AI2783" s="10" t="str">
        <f t="shared" si="138"/>
        <v>2015-16 Upper Deck Silver Foil Board #54      /   $</v>
      </c>
      <c r="AJ2783" s="11">
        <v>2015</v>
      </c>
      <c r="AK2783" s="17">
        <v>16</v>
      </c>
      <c r="AL2783" s="12" t="s">
        <v>2622</v>
      </c>
      <c r="AM2783" s="10">
        <v>54</v>
      </c>
      <c r="AO2783" s="9"/>
      <c r="AP2783" s="9"/>
      <c r="AQ2783" s="9"/>
      <c r="AR2783" s="14"/>
      <c r="AS2783" s="9"/>
      <c r="AT2783" s="9"/>
      <c r="AU2783" s="9"/>
      <c r="AV2783" s="13"/>
      <c r="AW2783" s="13"/>
      <c r="AX2783" s="9"/>
      <c r="AY2783" s="9"/>
      <c r="AZ2783" s="9"/>
      <c r="BA2783" s="33"/>
      <c r="BB2783" s="33"/>
      <c r="BC2783" s="36"/>
      <c r="BD2783" s="12" t="s">
        <v>1772</v>
      </c>
    </row>
    <row r="2784" spans="1:56" s="12" customFormat="1" x14ac:dyDescent="0.2">
      <c r="A2784" s="9" t="str">
        <f>IF(Search!$C$5="","",IF(COUNTA(Inventory!$AP2784)=1,1,""))</f>
        <v/>
      </c>
      <c r="B2784" s="9" t="str">
        <f>IF(Search!$C$4="","",IF(ISNUMBER(SEARCH(Search!$C$4,$AR2784))=TRUE,1,""))</f>
        <v/>
      </c>
      <c r="C2784" s="9" t="str">
        <f>IF(Search!$C$6="x",IF(COUNTA($AQ2784)=1,1,"N"),IF(COUNTA($AQ2784)=1,"N",""))</f>
        <v/>
      </c>
      <c r="D2784" s="9" t="str">
        <f>IF(Search!$O$8="","",IF(ISNUMBER(SEARCH(Search!$O$8,$BD2784))=TRUE,1,""))</f>
        <v/>
      </c>
      <c r="E2784" s="9" t="str">
        <f>IF(Search!$C$7="","",IF(ISNUMBER(SEARCH(Search!$C$7,$AN2784))=TRUE,1,""))</f>
        <v/>
      </c>
      <c r="F2784" s="9" t="str">
        <f>IF(Search!$C$8="","",IF(ISNUMBER(SEARCH(Search!$C$8,$AO2784))=TRUE,1,""))</f>
        <v/>
      </c>
      <c r="G2784" s="9" t="str">
        <f>IF(Search!$F$4="","",IF(Inventory!$AJ2784&lt;Search!$F$4,"",1))</f>
        <v/>
      </c>
      <c r="H2784" s="9" t="str">
        <f>IF(Search!$F$5="","",IF(Inventory!$AJ2784&gt;Search!$F$5,"",1))</f>
        <v/>
      </c>
      <c r="I2784" s="9" t="str">
        <f>IF(Search!$F$7="","",IF(Search!$F$8="",IF(ISNUMBER(SEARCH(Search!$F$7,$AL2784))=TRUE,1,""),""))</f>
        <v/>
      </c>
      <c r="J2784" s="9" t="str">
        <f>IF($AL2784=Search!$F$8,1,"")</f>
        <v/>
      </c>
      <c r="K2784" s="9" t="str">
        <f>IF(Search!$I$4="","",IF(COUNTA($AS2784)=1,IF(Search!$I$4="N","N",1),""))</f>
        <v/>
      </c>
      <c r="L2784" s="9" t="str">
        <f>IF(Search!$I$5="","",IF($AS2784="RC",1,""))</f>
        <v/>
      </c>
      <c r="M2784" s="9" t="str">
        <f>IF(Search!$I$6="","",IF($AS2784="RCP",1,""))</f>
        <v/>
      </c>
      <c r="N2784" s="9" t="str">
        <f>IF(Search!$I$8="","",IF(COUNTA($AT2784)=1,IF(Search!$I$8="N","N",1),""))</f>
        <v/>
      </c>
      <c r="O2784" s="9" t="str">
        <f>IF(Search!$L$4="","",IF(COUNTA($AU2784)=1,IF(Search!$L$4="N","N",1),""))</f>
        <v/>
      </c>
      <c r="P2784" s="9" t="str">
        <f>IF(Search!$L$5="","",IF(ISNUMBER(SEARCH("Jersey",$AU2784))=TRUE,IF(Search!$L$5="N","N",1),""))</f>
        <v/>
      </c>
      <c r="Q2784" s="9" t="str">
        <f>IF(Search!$L$6="","",IF(ISNUMBER(SEARCH("Patch",$AU2784))=TRUE,IF(Search!$L$6="N","N",1),""))</f>
        <v/>
      </c>
      <c r="R2784" s="9" t="str">
        <f>IF(Search!$L$7="","",IF(ISNUMBER(SEARCH("Shield",$AU2784))=TRUE,IF(Search!$L$7="N","N",1),""))</f>
        <v/>
      </c>
      <c r="S2784" s="9" t="str">
        <f>IF(Search!$L$8="","",IF(ISNUMBER(SEARCH("Stick",$AU2784))=TRUE,IF(Search!$L$8="N","N",1),""))</f>
        <v/>
      </c>
      <c r="T2784" s="9" t="str">
        <f>IF(Search!$O$4="","",IF(COUNTA($AW2784)=1,IF(Search!$O$4="N","N",1),""))</f>
        <v/>
      </c>
      <c r="U2784" s="9" t="str">
        <f>IF(Search!$O$5="","",IF($AW2784="","",IF($AW2784&lt;Search!$O$5,"",1)))</f>
        <v/>
      </c>
      <c r="V2784" s="9" t="str">
        <f>IF(Search!$O$6="","",IF($AW2784="","",IF($AW2784&gt;Search!$O$6,"",1)))</f>
        <v/>
      </c>
      <c r="W2784" s="9" t="str">
        <f>IF(Search!$U$4="","",IF($AX2784="","",1))</f>
        <v/>
      </c>
      <c r="X2784" s="9" t="str">
        <f>IF(Search!$U$5="","",IF(ISNUMBER(SEARCH(Search!$U$5,$AX2784))=TRUE,IF(Search!$U$5="N","N",1),""))</f>
        <v/>
      </c>
      <c r="Y2784" s="9" t="str">
        <f>IF(Search!$U$6="","",IF($AY2784&lt;Search!$U$6,"",1))</f>
        <v/>
      </c>
      <c r="Z2784" s="9" t="str">
        <f>IF(Search!$R$4="","",IF(Inventory!$BA2784&lt;Search!$R$4,"",1))</f>
        <v/>
      </c>
      <c r="AA2784" s="9" t="str">
        <f>IF(Search!$R$5="","",IF($BA2784&gt;Search!$R$5,"",1))</f>
        <v/>
      </c>
      <c r="AB2784" s="9" t="str">
        <f>IF(Search!$R$6="","",IF($BB2784&lt;Search!$R$6,"",1))</f>
        <v/>
      </c>
      <c r="AC2784" s="9" t="str">
        <f>IF(Search!$R$7="","",IF($BB2784&lt;Search!$R$7,"",1))</f>
        <v/>
      </c>
      <c r="AD2784" s="45" t="str">
        <f>IF(COUNTIF($A2784:$AC2784,"n")&gt;0,"",IF(SUM($A2784:$AC2784)=COUNTA(Search!$C$4:$C$8,Search!$F$4:$F$8,Search!$I$4:$I$6,Search!$I$8,Search!$L$4:$L$8,Search!$O$4:$O$8,Search!$R$4:$R$7,Search!$U$4:$U$7)-COUNTIF(Search!$C$4:$U$7,"n"),1+LARGE($AD$1:AD2783,1),""))</f>
        <v/>
      </c>
      <c r="AE2784" s="45" t="str">
        <f t="shared" si="136"/>
        <v/>
      </c>
      <c r="AF2784" s="45" t="str">
        <f>IF(AD2784="","",COUNTIF($AE$1:$AE2783,$AE2784)+RANK($AE2784,$AE$2:$AE$10540,1))</f>
        <v/>
      </c>
      <c r="AG2784" s="45" t="str">
        <f t="shared" si="137"/>
        <v/>
      </c>
      <c r="AH2784" s="45" t="str">
        <f>IF($AD2784="","",COUNTIF($AG$1:$AG2783,$AG2784)+RANK($AG2784,$AG$1:$AG$10539,0))</f>
        <v/>
      </c>
      <c r="AI2784" s="10" t="str">
        <f t="shared" si="138"/>
        <v>2015-16 Upper Deck Silver Foil Board #55      /   $</v>
      </c>
      <c r="AJ2784" s="11">
        <v>2015</v>
      </c>
      <c r="AK2784" s="17">
        <v>16</v>
      </c>
      <c r="AL2784" s="12" t="s">
        <v>2622</v>
      </c>
      <c r="AM2784" s="10">
        <v>55</v>
      </c>
      <c r="AO2784" s="9"/>
      <c r="AP2784" s="9"/>
      <c r="AQ2784" s="9"/>
      <c r="AR2784" s="14"/>
      <c r="AS2784" s="9"/>
      <c r="AT2784" s="9"/>
      <c r="AU2784" s="9"/>
      <c r="AV2784" s="13"/>
      <c r="AW2784" s="13"/>
      <c r="AX2784" s="9"/>
      <c r="AY2784" s="9"/>
      <c r="AZ2784" s="9"/>
      <c r="BA2784" s="33"/>
      <c r="BB2784" s="33"/>
      <c r="BC2784" s="36"/>
      <c r="BD2784" s="12" t="s">
        <v>1772</v>
      </c>
    </row>
    <row r="2785" spans="1:56" s="12" customFormat="1" x14ac:dyDescent="0.2">
      <c r="A2785" s="9" t="str">
        <f>IF(Search!$C$5="","",IF(COUNTA(Inventory!$AP2785)=1,1,""))</f>
        <v/>
      </c>
      <c r="B2785" s="9" t="str">
        <f>IF(Search!$C$4="","",IF(ISNUMBER(SEARCH(Search!$C$4,$AR2785))=TRUE,1,""))</f>
        <v/>
      </c>
      <c r="C2785" s="9" t="str">
        <f>IF(Search!$C$6="x",IF(COUNTA($AQ2785)=1,1,"N"),IF(COUNTA($AQ2785)=1,"N",""))</f>
        <v/>
      </c>
      <c r="D2785" s="9" t="str">
        <f>IF(Search!$O$8="","",IF(ISNUMBER(SEARCH(Search!$O$8,$BD2785))=TRUE,1,""))</f>
        <v/>
      </c>
      <c r="E2785" s="9" t="str">
        <f>IF(Search!$C$7="","",IF(ISNUMBER(SEARCH(Search!$C$7,$AN2785))=TRUE,1,""))</f>
        <v/>
      </c>
      <c r="F2785" s="9" t="str">
        <f>IF(Search!$C$8="","",IF(ISNUMBER(SEARCH(Search!$C$8,$AO2785))=TRUE,1,""))</f>
        <v/>
      </c>
      <c r="G2785" s="9" t="str">
        <f>IF(Search!$F$4="","",IF(Inventory!$AJ2785&lt;Search!$F$4,"",1))</f>
        <v/>
      </c>
      <c r="H2785" s="9" t="str">
        <f>IF(Search!$F$5="","",IF(Inventory!$AJ2785&gt;Search!$F$5,"",1))</f>
        <v/>
      </c>
      <c r="I2785" s="9" t="str">
        <f>IF(Search!$F$7="","",IF(Search!$F$8="",IF(ISNUMBER(SEARCH(Search!$F$7,$AL2785))=TRUE,1,""),""))</f>
        <v/>
      </c>
      <c r="J2785" s="9" t="str">
        <f>IF($AL2785=Search!$F$8,1,"")</f>
        <v/>
      </c>
      <c r="K2785" s="9" t="str">
        <f>IF(Search!$I$4="","",IF(COUNTA($AS2785)=1,IF(Search!$I$4="N","N",1),""))</f>
        <v/>
      </c>
      <c r="L2785" s="9" t="str">
        <f>IF(Search!$I$5="","",IF($AS2785="RC",1,""))</f>
        <v/>
      </c>
      <c r="M2785" s="9" t="str">
        <f>IF(Search!$I$6="","",IF($AS2785="RCP",1,""))</f>
        <v/>
      </c>
      <c r="N2785" s="9" t="str">
        <f>IF(Search!$I$8="","",IF(COUNTA($AT2785)=1,IF(Search!$I$8="N","N",1),""))</f>
        <v/>
      </c>
      <c r="O2785" s="9" t="str">
        <f>IF(Search!$L$4="","",IF(COUNTA($AU2785)=1,IF(Search!$L$4="N","N",1),""))</f>
        <v/>
      </c>
      <c r="P2785" s="9" t="str">
        <f>IF(Search!$L$5="","",IF(ISNUMBER(SEARCH("Jersey",$AU2785))=TRUE,IF(Search!$L$5="N","N",1),""))</f>
        <v/>
      </c>
      <c r="Q2785" s="9" t="str">
        <f>IF(Search!$L$6="","",IF(ISNUMBER(SEARCH("Patch",$AU2785))=TRUE,IF(Search!$L$6="N","N",1),""))</f>
        <v/>
      </c>
      <c r="R2785" s="9" t="str">
        <f>IF(Search!$L$7="","",IF(ISNUMBER(SEARCH("Shield",$AU2785))=TRUE,IF(Search!$L$7="N","N",1),""))</f>
        <v/>
      </c>
      <c r="S2785" s="9" t="str">
        <f>IF(Search!$L$8="","",IF(ISNUMBER(SEARCH("Stick",$AU2785))=TRUE,IF(Search!$L$8="N","N",1),""))</f>
        <v/>
      </c>
      <c r="T2785" s="9" t="str">
        <f>IF(Search!$O$4="","",IF(COUNTA($AW2785)=1,IF(Search!$O$4="N","N",1),""))</f>
        <v/>
      </c>
      <c r="U2785" s="9" t="str">
        <f>IF(Search!$O$5="","",IF($AW2785="","",IF($AW2785&lt;Search!$O$5,"",1)))</f>
        <v/>
      </c>
      <c r="V2785" s="9" t="str">
        <f>IF(Search!$O$6="","",IF($AW2785="","",IF($AW2785&gt;Search!$O$6,"",1)))</f>
        <v/>
      </c>
      <c r="W2785" s="9" t="str">
        <f>IF(Search!$U$4="","",IF($AX2785="","",1))</f>
        <v/>
      </c>
      <c r="X2785" s="9" t="str">
        <f>IF(Search!$U$5="","",IF(ISNUMBER(SEARCH(Search!$U$5,$AX2785))=TRUE,IF(Search!$U$5="N","N",1),""))</f>
        <v/>
      </c>
      <c r="Y2785" s="9" t="str">
        <f>IF(Search!$U$6="","",IF($AY2785&lt;Search!$U$6,"",1))</f>
        <v/>
      </c>
      <c r="Z2785" s="9" t="str">
        <f>IF(Search!$R$4="","",IF(Inventory!$BA2785&lt;Search!$R$4,"",1))</f>
        <v/>
      </c>
      <c r="AA2785" s="9" t="str">
        <f>IF(Search!$R$5="","",IF($BA2785&gt;Search!$R$5,"",1))</f>
        <v/>
      </c>
      <c r="AB2785" s="9" t="str">
        <f>IF(Search!$R$6="","",IF($BB2785&lt;Search!$R$6,"",1))</f>
        <v/>
      </c>
      <c r="AC2785" s="9" t="str">
        <f>IF(Search!$R$7="","",IF($BB2785&lt;Search!$R$7,"",1))</f>
        <v/>
      </c>
      <c r="AD2785" s="45" t="str">
        <f>IF(COUNTIF($A2785:$AC2785,"n")&gt;0,"",IF(SUM($A2785:$AC2785)=COUNTA(Search!$C$4:$C$8,Search!$F$4:$F$8,Search!$I$4:$I$6,Search!$I$8,Search!$L$4:$L$8,Search!$O$4:$O$8,Search!$R$4:$R$7,Search!$U$4:$U$7)-COUNTIF(Search!$C$4:$U$7,"n"),1+LARGE($AD$1:AD2784,1),""))</f>
        <v/>
      </c>
      <c r="AE2785" s="45" t="str">
        <f t="shared" si="136"/>
        <v/>
      </c>
      <c r="AF2785" s="45" t="str">
        <f>IF(AD2785="","",COUNTIF($AE$1:$AE2784,$AE2785)+RANK($AE2785,$AE$2:$AE$10540,1))</f>
        <v/>
      </c>
      <c r="AG2785" s="45" t="str">
        <f t="shared" si="137"/>
        <v/>
      </c>
      <c r="AH2785" s="45" t="str">
        <f>IF($AD2785="","",COUNTIF($AG$1:$AG2784,$AG2785)+RANK($AG2785,$AG$1:$AG$10539,0))</f>
        <v/>
      </c>
      <c r="AI2785" s="10" t="str">
        <f t="shared" si="138"/>
        <v>2015-16 Upper Deck Silver Foil Board #56      /   $</v>
      </c>
      <c r="AJ2785" s="11">
        <v>2015</v>
      </c>
      <c r="AK2785" s="17">
        <v>16</v>
      </c>
      <c r="AL2785" s="12" t="s">
        <v>2622</v>
      </c>
      <c r="AM2785" s="10">
        <v>56</v>
      </c>
      <c r="AO2785" s="9"/>
      <c r="AP2785" s="9"/>
      <c r="AQ2785" s="9"/>
      <c r="AR2785" s="14"/>
      <c r="AS2785" s="9"/>
      <c r="AT2785" s="9"/>
      <c r="AU2785" s="9"/>
      <c r="AV2785" s="13"/>
      <c r="AW2785" s="13"/>
      <c r="AX2785" s="9"/>
      <c r="AY2785" s="9"/>
      <c r="AZ2785" s="9"/>
      <c r="BA2785" s="33"/>
      <c r="BB2785" s="33"/>
      <c r="BC2785" s="36"/>
      <c r="BD2785" s="12" t="s">
        <v>1772</v>
      </c>
    </row>
    <row r="2786" spans="1:56" s="12" customFormat="1" x14ac:dyDescent="0.2">
      <c r="A2786" s="9" t="str">
        <f>IF(Search!$C$5="","",IF(COUNTA(Inventory!$AP2786)=1,1,""))</f>
        <v/>
      </c>
      <c r="B2786" s="9" t="str">
        <f>IF(Search!$C$4="","",IF(ISNUMBER(SEARCH(Search!$C$4,$AR2786))=TRUE,1,""))</f>
        <v/>
      </c>
      <c r="C2786" s="9" t="str">
        <f>IF(Search!$C$6="x",IF(COUNTA($AQ2786)=1,1,"N"),IF(COUNTA($AQ2786)=1,"N",""))</f>
        <v/>
      </c>
      <c r="D2786" s="9" t="str">
        <f>IF(Search!$O$8="","",IF(ISNUMBER(SEARCH(Search!$O$8,$BD2786))=TRUE,1,""))</f>
        <v/>
      </c>
      <c r="E2786" s="9" t="str">
        <f>IF(Search!$C$7="","",IF(ISNUMBER(SEARCH(Search!$C$7,$AN2786))=TRUE,1,""))</f>
        <v/>
      </c>
      <c r="F2786" s="9" t="str">
        <f>IF(Search!$C$8="","",IF(ISNUMBER(SEARCH(Search!$C$8,$AO2786))=TRUE,1,""))</f>
        <v/>
      </c>
      <c r="G2786" s="9" t="str">
        <f>IF(Search!$F$4="","",IF(Inventory!$AJ2786&lt;Search!$F$4,"",1))</f>
        <v/>
      </c>
      <c r="H2786" s="9" t="str">
        <f>IF(Search!$F$5="","",IF(Inventory!$AJ2786&gt;Search!$F$5,"",1))</f>
        <v/>
      </c>
      <c r="I2786" s="9" t="str">
        <f>IF(Search!$F$7="","",IF(Search!$F$8="",IF(ISNUMBER(SEARCH(Search!$F$7,$AL2786))=TRUE,1,""),""))</f>
        <v/>
      </c>
      <c r="J2786" s="9" t="str">
        <f>IF($AL2786=Search!$F$8,1,"")</f>
        <v/>
      </c>
      <c r="K2786" s="9" t="str">
        <f>IF(Search!$I$4="","",IF(COUNTA($AS2786)=1,IF(Search!$I$4="N","N",1),""))</f>
        <v/>
      </c>
      <c r="L2786" s="9" t="str">
        <f>IF(Search!$I$5="","",IF($AS2786="RC",1,""))</f>
        <v/>
      </c>
      <c r="M2786" s="9" t="str">
        <f>IF(Search!$I$6="","",IF($AS2786="RCP",1,""))</f>
        <v/>
      </c>
      <c r="N2786" s="9" t="str">
        <f>IF(Search!$I$8="","",IF(COUNTA($AT2786)=1,IF(Search!$I$8="N","N",1),""))</f>
        <v/>
      </c>
      <c r="O2786" s="9" t="str">
        <f>IF(Search!$L$4="","",IF(COUNTA($AU2786)=1,IF(Search!$L$4="N","N",1),""))</f>
        <v/>
      </c>
      <c r="P2786" s="9" t="str">
        <f>IF(Search!$L$5="","",IF(ISNUMBER(SEARCH("Jersey",$AU2786))=TRUE,IF(Search!$L$5="N","N",1),""))</f>
        <v/>
      </c>
      <c r="Q2786" s="9" t="str">
        <f>IF(Search!$L$6="","",IF(ISNUMBER(SEARCH("Patch",$AU2786))=TRUE,IF(Search!$L$6="N","N",1),""))</f>
        <v/>
      </c>
      <c r="R2786" s="9" t="str">
        <f>IF(Search!$L$7="","",IF(ISNUMBER(SEARCH("Shield",$AU2786))=TRUE,IF(Search!$L$7="N","N",1),""))</f>
        <v/>
      </c>
      <c r="S2786" s="9" t="str">
        <f>IF(Search!$L$8="","",IF(ISNUMBER(SEARCH("Stick",$AU2786))=TRUE,IF(Search!$L$8="N","N",1),""))</f>
        <v/>
      </c>
      <c r="T2786" s="9" t="str">
        <f>IF(Search!$O$4="","",IF(COUNTA($AW2786)=1,IF(Search!$O$4="N","N",1),""))</f>
        <v/>
      </c>
      <c r="U2786" s="9" t="str">
        <f>IF(Search!$O$5="","",IF($AW2786="","",IF($AW2786&lt;Search!$O$5,"",1)))</f>
        <v/>
      </c>
      <c r="V2786" s="9" t="str">
        <f>IF(Search!$O$6="","",IF($AW2786="","",IF($AW2786&gt;Search!$O$6,"",1)))</f>
        <v/>
      </c>
      <c r="W2786" s="9" t="str">
        <f>IF(Search!$U$4="","",IF($AX2786="","",1))</f>
        <v/>
      </c>
      <c r="X2786" s="9" t="str">
        <f>IF(Search!$U$5="","",IF(ISNUMBER(SEARCH(Search!$U$5,$AX2786))=TRUE,IF(Search!$U$5="N","N",1),""))</f>
        <v/>
      </c>
      <c r="Y2786" s="9" t="str">
        <f>IF(Search!$U$6="","",IF($AY2786&lt;Search!$U$6,"",1))</f>
        <v/>
      </c>
      <c r="Z2786" s="9" t="str">
        <f>IF(Search!$R$4="","",IF(Inventory!$BA2786&lt;Search!$R$4,"",1))</f>
        <v/>
      </c>
      <c r="AA2786" s="9" t="str">
        <f>IF(Search!$R$5="","",IF($BA2786&gt;Search!$R$5,"",1))</f>
        <v/>
      </c>
      <c r="AB2786" s="9" t="str">
        <f>IF(Search!$R$6="","",IF($BB2786&lt;Search!$R$6,"",1))</f>
        <v/>
      </c>
      <c r="AC2786" s="9" t="str">
        <f>IF(Search!$R$7="","",IF($BB2786&lt;Search!$R$7,"",1))</f>
        <v/>
      </c>
      <c r="AD2786" s="45" t="str">
        <f>IF(COUNTIF($A2786:$AC2786,"n")&gt;0,"",IF(SUM($A2786:$AC2786)=COUNTA(Search!$C$4:$C$8,Search!$F$4:$F$8,Search!$I$4:$I$6,Search!$I$8,Search!$L$4:$L$8,Search!$O$4:$O$8,Search!$R$4:$R$7,Search!$U$4:$U$7)-COUNTIF(Search!$C$4:$U$7,"n"),1+LARGE($AD$1:AD2785,1),""))</f>
        <v/>
      </c>
      <c r="AE2786" s="45" t="str">
        <f t="shared" si="136"/>
        <v/>
      </c>
      <c r="AF2786" s="45" t="str">
        <f>IF(AD2786="","",COUNTIF($AE$1:$AE2785,$AE2786)+RANK($AE2786,$AE$2:$AE$10540,1))</f>
        <v/>
      </c>
      <c r="AG2786" s="45" t="str">
        <f t="shared" si="137"/>
        <v/>
      </c>
      <c r="AH2786" s="45" t="str">
        <f>IF($AD2786="","",COUNTIF($AG$1:$AG2785,$AG2786)+RANK($AG2786,$AG$1:$AG$10539,0))</f>
        <v/>
      </c>
      <c r="AI2786" s="10" t="str">
        <f t="shared" si="138"/>
        <v>2015-16 Upper Deck Silver Foil Board #57      /   $</v>
      </c>
      <c r="AJ2786" s="11">
        <v>2015</v>
      </c>
      <c r="AK2786" s="17">
        <v>16</v>
      </c>
      <c r="AL2786" s="12" t="s">
        <v>2622</v>
      </c>
      <c r="AM2786" s="10">
        <v>57</v>
      </c>
      <c r="AO2786" s="9"/>
      <c r="AP2786" s="9"/>
      <c r="AQ2786" s="9"/>
      <c r="AR2786" s="14"/>
      <c r="AS2786" s="9"/>
      <c r="AT2786" s="9"/>
      <c r="AU2786" s="9"/>
      <c r="AV2786" s="13"/>
      <c r="AW2786" s="13"/>
      <c r="AX2786" s="9"/>
      <c r="AY2786" s="9"/>
      <c r="AZ2786" s="9"/>
      <c r="BA2786" s="33"/>
      <c r="BB2786" s="33"/>
      <c r="BC2786" s="36"/>
      <c r="BD2786" s="12" t="s">
        <v>1772</v>
      </c>
    </row>
    <row r="2787" spans="1:56" s="12" customFormat="1" x14ac:dyDescent="0.2">
      <c r="A2787" s="9" t="str">
        <f>IF(Search!$C$5="","",IF(COUNTA(Inventory!$AP2787)=1,1,""))</f>
        <v/>
      </c>
      <c r="B2787" s="9" t="str">
        <f>IF(Search!$C$4="","",IF(ISNUMBER(SEARCH(Search!$C$4,$AR2787))=TRUE,1,""))</f>
        <v/>
      </c>
      <c r="C2787" s="9" t="str">
        <f>IF(Search!$C$6="x",IF(COUNTA($AQ2787)=1,1,"N"),IF(COUNTA($AQ2787)=1,"N",""))</f>
        <v/>
      </c>
      <c r="D2787" s="9" t="str">
        <f>IF(Search!$O$8="","",IF(ISNUMBER(SEARCH(Search!$O$8,$BD2787))=TRUE,1,""))</f>
        <v/>
      </c>
      <c r="E2787" s="9" t="str">
        <f>IF(Search!$C$7="","",IF(ISNUMBER(SEARCH(Search!$C$7,$AN2787))=TRUE,1,""))</f>
        <v/>
      </c>
      <c r="F2787" s="9" t="str">
        <f>IF(Search!$C$8="","",IF(ISNUMBER(SEARCH(Search!$C$8,$AO2787))=TRUE,1,""))</f>
        <v/>
      </c>
      <c r="G2787" s="9" t="str">
        <f>IF(Search!$F$4="","",IF(Inventory!$AJ2787&lt;Search!$F$4,"",1))</f>
        <v/>
      </c>
      <c r="H2787" s="9" t="str">
        <f>IF(Search!$F$5="","",IF(Inventory!$AJ2787&gt;Search!$F$5,"",1))</f>
        <v/>
      </c>
      <c r="I2787" s="9" t="str">
        <f>IF(Search!$F$7="","",IF(Search!$F$8="",IF(ISNUMBER(SEARCH(Search!$F$7,$AL2787))=TRUE,1,""),""))</f>
        <v/>
      </c>
      <c r="J2787" s="9" t="str">
        <f>IF($AL2787=Search!$F$8,1,"")</f>
        <v/>
      </c>
      <c r="K2787" s="9" t="str">
        <f>IF(Search!$I$4="","",IF(COUNTA($AS2787)=1,IF(Search!$I$4="N","N",1),""))</f>
        <v/>
      </c>
      <c r="L2787" s="9" t="str">
        <f>IF(Search!$I$5="","",IF($AS2787="RC",1,""))</f>
        <v/>
      </c>
      <c r="M2787" s="9" t="str">
        <f>IF(Search!$I$6="","",IF($AS2787="RCP",1,""))</f>
        <v/>
      </c>
      <c r="N2787" s="9" t="str">
        <f>IF(Search!$I$8="","",IF(COUNTA($AT2787)=1,IF(Search!$I$8="N","N",1),""))</f>
        <v/>
      </c>
      <c r="O2787" s="9" t="str">
        <f>IF(Search!$L$4="","",IF(COUNTA($AU2787)=1,IF(Search!$L$4="N","N",1),""))</f>
        <v/>
      </c>
      <c r="P2787" s="9" t="str">
        <f>IF(Search!$L$5="","",IF(ISNUMBER(SEARCH("Jersey",$AU2787))=TRUE,IF(Search!$L$5="N","N",1),""))</f>
        <v/>
      </c>
      <c r="Q2787" s="9" t="str">
        <f>IF(Search!$L$6="","",IF(ISNUMBER(SEARCH("Patch",$AU2787))=TRUE,IF(Search!$L$6="N","N",1),""))</f>
        <v/>
      </c>
      <c r="R2787" s="9" t="str">
        <f>IF(Search!$L$7="","",IF(ISNUMBER(SEARCH("Shield",$AU2787))=TRUE,IF(Search!$L$7="N","N",1),""))</f>
        <v/>
      </c>
      <c r="S2787" s="9" t="str">
        <f>IF(Search!$L$8="","",IF(ISNUMBER(SEARCH("Stick",$AU2787))=TRUE,IF(Search!$L$8="N","N",1),""))</f>
        <v/>
      </c>
      <c r="T2787" s="9" t="str">
        <f>IF(Search!$O$4="","",IF(COUNTA($AW2787)=1,IF(Search!$O$4="N","N",1),""))</f>
        <v/>
      </c>
      <c r="U2787" s="9" t="str">
        <f>IF(Search!$O$5="","",IF($AW2787="","",IF($AW2787&lt;Search!$O$5,"",1)))</f>
        <v/>
      </c>
      <c r="V2787" s="9" t="str">
        <f>IF(Search!$O$6="","",IF($AW2787="","",IF($AW2787&gt;Search!$O$6,"",1)))</f>
        <v/>
      </c>
      <c r="W2787" s="9" t="str">
        <f>IF(Search!$U$4="","",IF($AX2787="","",1))</f>
        <v/>
      </c>
      <c r="X2787" s="9" t="str">
        <f>IF(Search!$U$5="","",IF(ISNUMBER(SEARCH(Search!$U$5,$AX2787))=TRUE,IF(Search!$U$5="N","N",1),""))</f>
        <v/>
      </c>
      <c r="Y2787" s="9" t="str">
        <f>IF(Search!$U$6="","",IF($AY2787&lt;Search!$U$6,"",1))</f>
        <v/>
      </c>
      <c r="Z2787" s="9" t="str">
        <f>IF(Search!$R$4="","",IF(Inventory!$BA2787&lt;Search!$R$4,"",1))</f>
        <v/>
      </c>
      <c r="AA2787" s="9" t="str">
        <f>IF(Search!$R$5="","",IF($BA2787&gt;Search!$R$5,"",1))</f>
        <v/>
      </c>
      <c r="AB2787" s="9" t="str">
        <f>IF(Search!$R$6="","",IF($BB2787&lt;Search!$R$6,"",1))</f>
        <v/>
      </c>
      <c r="AC2787" s="9" t="str">
        <f>IF(Search!$R$7="","",IF($BB2787&lt;Search!$R$7,"",1))</f>
        <v/>
      </c>
      <c r="AD2787" s="45" t="str">
        <f>IF(COUNTIF($A2787:$AC2787,"n")&gt;0,"",IF(SUM($A2787:$AC2787)=COUNTA(Search!$C$4:$C$8,Search!$F$4:$F$8,Search!$I$4:$I$6,Search!$I$8,Search!$L$4:$L$8,Search!$O$4:$O$8,Search!$R$4:$R$7,Search!$U$4:$U$7)-COUNTIF(Search!$C$4:$U$7,"n"),1+LARGE($AD$1:AD2786,1),""))</f>
        <v/>
      </c>
      <c r="AE2787" s="45" t="str">
        <f t="shared" si="136"/>
        <v/>
      </c>
      <c r="AF2787" s="45" t="str">
        <f>IF(AD2787="","",COUNTIF($AE$1:$AE2786,$AE2787)+RANK($AE2787,$AE$2:$AE$10540,1))</f>
        <v/>
      </c>
      <c r="AG2787" s="45" t="str">
        <f t="shared" si="137"/>
        <v/>
      </c>
      <c r="AH2787" s="45" t="str">
        <f>IF($AD2787="","",COUNTIF($AG$1:$AG2786,$AG2787)+RANK($AG2787,$AG$1:$AG$10539,0))</f>
        <v/>
      </c>
      <c r="AI2787" s="10" t="str">
        <f t="shared" si="138"/>
        <v>2015-16 Upper Deck Silver Foil Board #58      /   $</v>
      </c>
      <c r="AJ2787" s="11">
        <v>2015</v>
      </c>
      <c r="AK2787" s="17">
        <v>16</v>
      </c>
      <c r="AL2787" s="12" t="s">
        <v>2622</v>
      </c>
      <c r="AM2787" s="10">
        <v>58</v>
      </c>
      <c r="AO2787" s="9"/>
      <c r="AP2787" s="9"/>
      <c r="AQ2787" s="9"/>
      <c r="AR2787" s="14"/>
      <c r="AS2787" s="9"/>
      <c r="AT2787" s="9"/>
      <c r="AU2787" s="9"/>
      <c r="AV2787" s="13"/>
      <c r="AW2787" s="13"/>
      <c r="AX2787" s="9"/>
      <c r="AY2787" s="9"/>
      <c r="AZ2787" s="9"/>
      <c r="BA2787" s="33"/>
      <c r="BB2787" s="33"/>
      <c r="BC2787" s="36"/>
      <c r="BD2787" s="12" t="s">
        <v>1772</v>
      </c>
    </row>
    <row r="2788" spans="1:56" s="12" customFormat="1" x14ac:dyDescent="0.2">
      <c r="A2788" s="9" t="str">
        <f>IF(Search!$C$5="","",IF(COUNTA(Inventory!$AP2788)=1,1,""))</f>
        <v/>
      </c>
      <c r="B2788" s="9" t="str">
        <f>IF(Search!$C$4="","",IF(ISNUMBER(SEARCH(Search!$C$4,$AR2788))=TRUE,1,""))</f>
        <v/>
      </c>
      <c r="C2788" s="9" t="str">
        <f>IF(Search!$C$6="x",IF(COUNTA($AQ2788)=1,1,"N"),IF(COUNTA($AQ2788)=1,"N",""))</f>
        <v/>
      </c>
      <c r="D2788" s="9" t="str">
        <f>IF(Search!$O$8="","",IF(ISNUMBER(SEARCH(Search!$O$8,$BD2788))=TRUE,1,""))</f>
        <v/>
      </c>
      <c r="E2788" s="9" t="str">
        <f>IF(Search!$C$7="","",IF(ISNUMBER(SEARCH(Search!$C$7,$AN2788))=TRUE,1,""))</f>
        <v/>
      </c>
      <c r="F2788" s="9" t="str">
        <f>IF(Search!$C$8="","",IF(ISNUMBER(SEARCH(Search!$C$8,$AO2788))=TRUE,1,""))</f>
        <v/>
      </c>
      <c r="G2788" s="9" t="str">
        <f>IF(Search!$F$4="","",IF(Inventory!$AJ2788&lt;Search!$F$4,"",1))</f>
        <v/>
      </c>
      <c r="H2788" s="9" t="str">
        <f>IF(Search!$F$5="","",IF(Inventory!$AJ2788&gt;Search!$F$5,"",1))</f>
        <v/>
      </c>
      <c r="I2788" s="9" t="str">
        <f>IF(Search!$F$7="","",IF(Search!$F$8="",IF(ISNUMBER(SEARCH(Search!$F$7,$AL2788))=TRUE,1,""),""))</f>
        <v/>
      </c>
      <c r="J2788" s="9" t="str">
        <f>IF($AL2788=Search!$F$8,1,"")</f>
        <v/>
      </c>
      <c r="K2788" s="9" t="str">
        <f>IF(Search!$I$4="","",IF(COUNTA($AS2788)=1,IF(Search!$I$4="N","N",1),""))</f>
        <v/>
      </c>
      <c r="L2788" s="9" t="str">
        <f>IF(Search!$I$5="","",IF($AS2788="RC",1,""))</f>
        <v/>
      </c>
      <c r="M2788" s="9" t="str">
        <f>IF(Search!$I$6="","",IF($AS2788="RCP",1,""))</f>
        <v/>
      </c>
      <c r="N2788" s="9" t="str">
        <f>IF(Search!$I$8="","",IF(COUNTA($AT2788)=1,IF(Search!$I$8="N","N",1),""))</f>
        <v/>
      </c>
      <c r="O2788" s="9" t="str">
        <f>IF(Search!$L$4="","",IF(COUNTA($AU2788)=1,IF(Search!$L$4="N","N",1),""))</f>
        <v/>
      </c>
      <c r="P2788" s="9" t="str">
        <f>IF(Search!$L$5="","",IF(ISNUMBER(SEARCH("Jersey",$AU2788))=TRUE,IF(Search!$L$5="N","N",1),""))</f>
        <v/>
      </c>
      <c r="Q2788" s="9" t="str">
        <f>IF(Search!$L$6="","",IF(ISNUMBER(SEARCH("Patch",$AU2788))=TRUE,IF(Search!$L$6="N","N",1),""))</f>
        <v/>
      </c>
      <c r="R2788" s="9" t="str">
        <f>IF(Search!$L$7="","",IF(ISNUMBER(SEARCH("Shield",$AU2788))=TRUE,IF(Search!$L$7="N","N",1),""))</f>
        <v/>
      </c>
      <c r="S2788" s="9" t="str">
        <f>IF(Search!$L$8="","",IF(ISNUMBER(SEARCH("Stick",$AU2788))=TRUE,IF(Search!$L$8="N","N",1),""))</f>
        <v/>
      </c>
      <c r="T2788" s="9" t="str">
        <f>IF(Search!$O$4="","",IF(COUNTA($AW2788)=1,IF(Search!$O$4="N","N",1),""))</f>
        <v/>
      </c>
      <c r="U2788" s="9" t="str">
        <f>IF(Search!$O$5="","",IF($AW2788="","",IF($AW2788&lt;Search!$O$5,"",1)))</f>
        <v/>
      </c>
      <c r="V2788" s="9" t="str">
        <f>IF(Search!$O$6="","",IF($AW2788="","",IF($AW2788&gt;Search!$O$6,"",1)))</f>
        <v/>
      </c>
      <c r="W2788" s="9" t="str">
        <f>IF(Search!$U$4="","",IF($AX2788="","",1))</f>
        <v/>
      </c>
      <c r="X2788" s="9" t="str">
        <f>IF(Search!$U$5="","",IF(ISNUMBER(SEARCH(Search!$U$5,$AX2788))=TRUE,IF(Search!$U$5="N","N",1),""))</f>
        <v/>
      </c>
      <c r="Y2788" s="9" t="str">
        <f>IF(Search!$U$6="","",IF($AY2788&lt;Search!$U$6,"",1))</f>
        <v/>
      </c>
      <c r="Z2788" s="9" t="str">
        <f>IF(Search!$R$4="","",IF(Inventory!$BA2788&lt;Search!$R$4,"",1))</f>
        <v/>
      </c>
      <c r="AA2788" s="9" t="str">
        <f>IF(Search!$R$5="","",IF($BA2788&gt;Search!$R$5,"",1))</f>
        <v/>
      </c>
      <c r="AB2788" s="9" t="str">
        <f>IF(Search!$R$6="","",IF($BB2788&lt;Search!$R$6,"",1))</f>
        <v/>
      </c>
      <c r="AC2788" s="9" t="str">
        <f>IF(Search!$R$7="","",IF($BB2788&lt;Search!$R$7,"",1))</f>
        <v/>
      </c>
      <c r="AD2788" s="45" t="str">
        <f>IF(COUNTIF($A2788:$AC2788,"n")&gt;0,"",IF(SUM($A2788:$AC2788)=COUNTA(Search!$C$4:$C$8,Search!$F$4:$F$8,Search!$I$4:$I$6,Search!$I$8,Search!$L$4:$L$8,Search!$O$4:$O$8,Search!$R$4:$R$7,Search!$U$4:$U$7)-COUNTIF(Search!$C$4:$U$7,"n"),1+LARGE($AD$1:AD2787,1),""))</f>
        <v/>
      </c>
      <c r="AE2788" s="45" t="str">
        <f t="shared" si="136"/>
        <v/>
      </c>
      <c r="AF2788" s="45" t="str">
        <f>IF(AD2788="","",COUNTIF($AE$1:$AE2787,$AE2788)+RANK($AE2788,$AE$2:$AE$10540,1))</f>
        <v/>
      </c>
      <c r="AG2788" s="45" t="str">
        <f t="shared" si="137"/>
        <v/>
      </c>
      <c r="AH2788" s="45" t="str">
        <f>IF($AD2788="","",COUNTIF($AG$1:$AG2787,$AG2788)+RANK($AG2788,$AG$1:$AG$10539,0))</f>
        <v/>
      </c>
      <c r="AI2788" s="10" t="str">
        <f t="shared" si="138"/>
        <v>2015-16 Upper Deck Silver Foil Board #59      /   $</v>
      </c>
      <c r="AJ2788" s="11">
        <v>2015</v>
      </c>
      <c r="AK2788" s="17">
        <v>16</v>
      </c>
      <c r="AL2788" s="12" t="s">
        <v>2622</v>
      </c>
      <c r="AM2788" s="10">
        <v>59</v>
      </c>
      <c r="AO2788" s="9"/>
      <c r="AP2788" s="9"/>
      <c r="AQ2788" s="9"/>
      <c r="AR2788" s="14"/>
      <c r="AS2788" s="9"/>
      <c r="AT2788" s="9"/>
      <c r="AU2788" s="9"/>
      <c r="AV2788" s="13"/>
      <c r="AW2788" s="13"/>
      <c r="AX2788" s="9"/>
      <c r="AY2788" s="9"/>
      <c r="AZ2788" s="9"/>
      <c r="BA2788" s="33"/>
      <c r="BB2788" s="33"/>
      <c r="BC2788" s="36"/>
      <c r="BD2788" s="12" t="s">
        <v>1772</v>
      </c>
    </row>
    <row r="2789" spans="1:56" s="12" customFormat="1" x14ac:dyDescent="0.2">
      <c r="A2789" s="9" t="str">
        <f>IF(Search!$C$5="","",IF(COUNTA(Inventory!$AP2789)=1,1,""))</f>
        <v/>
      </c>
      <c r="B2789" s="9" t="str">
        <f>IF(Search!$C$4="","",IF(ISNUMBER(SEARCH(Search!$C$4,$AR2789))=TRUE,1,""))</f>
        <v/>
      </c>
      <c r="C2789" s="9" t="str">
        <f>IF(Search!$C$6="x",IF(COUNTA($AQ2789)=1,1,"N"),IF(COUNTA($AQ2789)=1,"N",""))</f>
        <v/>
      </c>
      <c r="D2789" s="9" t="str">
        <f>IF(Search!$O$8="","",IF(ISNUMBER(SEARCH(Search!$O$8,$BD2789))=TRUE,1,""))</f>
        <v/>
      </c>
      <c r="E2789" s="9" t="str">
        <f>IF(Search!$C$7="","",IF(ISNUMBER(SEARCH(Search!$C$7,$AN2789))=TRUE,1,""))</f>
        <v/>
      </c>
      <c r="F2789" s="9" t="str">
        <f>IF(Search!$C$8="","",IF(ISNUMBER(SEARCH(Search!$C$8,$AO2789))=TRUE,1,""))</f>
        <v/>
      </c>
      <c r="G2789" s="9" t="str">
        <f>IF(Search!$F$4="","",IF(Inventory!$AJ2789&lt;Search!$F$4,"",1))</f>
        <v/>
      </c>
      <c r="H2789" s="9" t="str">
        <f>IF(Search!$F$5="","",IF(Inventory!$AJ2789&gt;Search!$F$5,"",1))</f>
        <v/>
      </c>
      <c r="I2789" s="9" t="str">
        <f>IF(Search!$F$7="","",IF(Search!$F$8="",IF(ISNUMBER(SEARCH(Search!$F$7,$AL2789))=TRUE,1,""),""))</f>
        <v/>
      </c>
      <c r="J2789" s="9" t="str">
        <f>IF($AL2789=Search!$F$8,1,"")</f>
        <v/>
      </c>
      <c r="K2789" s="9" t="str">
        <f>IF(Search!$I$4="","",IF(COUNTA($AS2789)=1,IF(Search!$I$4="N","N",1),""))</f>
        <v/>
      </c>
      <c r="L2789" s="9" t="str">
        <f>IF(Search!$I$5="","",IF($AS2789="RC",1,""))</f>
        <v/>
      </c>
      <c r="M2789" s="9" t="str">
        <f>IF(Search!$I$6="","",IF($AS2789="RCP",1,""))</f>
        <v/>
      </c>
      <c r="N2789" s="9" t="str">
        <f>IF(Search!$I$8="","",IF(COUNTA($AT2789)=1,IF(Search!$I$8="N","N",1),""))</f>
        <v/>
      </c>
      <c r="O2789" s="9" t="str">
        <f>IF(Search!$L$4="","",IF(COUNTA($AU2789)=1,IF(Search!$L$4="N","N",1),""))</f>
        <v/>
      </c>
      <c r="P2789" s="9" t="str">
        <f>IF(Search!$L$5="","",IF(ISNUMBER(SEARCH("Jersey",$AU2789))=TRUE,IF(Search!$L$5="N","N",1),""))</f>
        <v/>
      </c>
      <c r="Q2789" s="9" t="str">
        <f>IF(Search!$L$6="","",IF(ISNUMBER(SEARCH("Patch",$AU2789))=TRUE,IF(Search!$L$6="N","N",1),""))</f>
        <v/>
      </c>
      <c r="R2789" s="9" t="str">
        <f>IF(Search!$L$7="","",IF(ISNUMBER(SEARCH("Shield",$AU2789))=TRUE,IF(Search!$L$7="N","N",1),""))</f>
        <v/>
      </c>
      <c r="S2789" s="9" t="str">
        <f>IF(Search!$L$8="","",IF(ISNUMBER(SEARCH("Stick",$AU2789))=TRUE,IF(Search!$L$8="N","N",1),""))</f>
        <v/>
      </c>
      <c r="T2789" s="9" t="str">
        <f>IF(Search!$O$4="","",IF(COUNTA($AW2789)=1,IF(Search!$O$4="N","N",1),""))</f>
        <v/>
      </c>
      <c r="U2789" s="9" t="str">
        <f>IF(Search!$O$5="","",IF($AW2789="","",IF($AW2789&lt;Search!$O$5,"",1)))</f>
        <v/>
      </c>
      <c r="V2789" s="9" t="str">
        <f>IF(Search!$O$6="","",IF($AW2789="","",IF($AW2789&gt;Search!$O$6,"",1)))</f>
        <v/>
      </c>
      <c r="W2789" s="9" t="str">
        <f>IF(Search!$U$4="","",IF($AX2789="","",1))</f>
        <v/>
      </c>
      <c r="X2789" s="9" t="str">
        <f>IF(Search!$U$5="","",IF(ISNUMBER(SEARCH(Search!$U$5,$AX2789))=TRUE,IF(Search!$U$5="N","N",1),""))</f>
        <v/>
      </c>
      <c r="Y2789" s="9" t="str">
        <f>IF(Search!$U$6="","",IF($AY2789&lt;Search!$U$6,"",1))</f>
        <v/>
      </c>
      <c r="Z2789" s="9" t="str">
        <f>IF(Search!$R$4="","",IF(Inventory!$BA2789&lt;Search!$R$4,"",1))</f>
        <v/>
      </c>
      <c r="AA2789" s="9" t="str">
        <f>IF(Search!$R$5="","",IF($BA2789&gt;Search!$R$5,"",1))</f>
        <v/>
      </c>
      <c r="AB2789" s="9" t="str">
        <f>IF(Search!$R$6="","",IF($BB2789&lt;Search!$R$6,"",1))</f>
        <v/>
      </c>
      <c r="AC2789" s="9" t="str">
        <f>IF(Search!$R$7="","",IF($BB2789&lt;Search!$R$7,"",1))</f>
        <v/>
      </c>
      <c r="AD2789" s="45" t="str">
        <f>IF(COUNTIF($A2789:$AC2789,"n")&gt;0,"",IF(SUM($A2789:$AC2789)=COUNTA(Search!$C$4:$C$8,Search!$F$4:$F$8,Search!$I$4:$I$6,Search!$I$8,Search!$L$4:$L$8,Search!$O$4:$O$8,Search!$R$4:$R$7,Search!$U$4:$U$7)-COUNTIF(Search!$C$4:$U$7,"n"),1+LARGE($AD$1:AD2788,1),""))</f>
        <v/>
      </c>
      <c r="AE2789" s="45" t="str">
        <f t="shared" si="136"/>
        <v/>
      </c>
      <c r="AF2789" s="45" t="str">
        <f>IF(AD2789="","",COUNTIF($AE$1:$AE2788,$AE2789)+RANK($AE2789,$AE$2:$AE$10540,1))</f>
        <v/>
      </c>
      <c r="AG2789" s="45" t="str">
        <f t="shared" si="137"/>
        <v/>
      </c>
      <c r="AH2789" s="45" t="str">
        <f>IF($AD2789="","",COUNTIF($AG$1:$AG2788,$AG2789)+RANK($AG2789,$AG$1:$AG$10539,0))</f>
        <v/>
      </c>
      <c r="AI2789" s="10" t="str">
        <f t="shared" si="138"/>
        <v>2015-16 Upper Deck Silver Foil Board #60      /   $</v>
      </c>
      <c r="AJ2789" s="11">
        <v>2015</v>
      </c>
      <c r="AK2789" s="17">
        <v>16</v>
      </c>
      <c r="AL2789" s="12" t="s">
        <v>2622</v>
      </c>
      <c r="AM2789" s="10">
        <v>60</v>
      </c>
      <c r="AO2789" s="9"/>
      <c r="AP2789" s="9"/>
      <c r="AQ2789" s="9"/>
      <c r="AR2789" s="14"/>
      <c r="AS2789" s="9"/>
      <c r="AT2789" s="9"/>
      <c r="AU2789" s="9"/>
      <c r="AV2789" s="13"/>
      <c r="AW2789" s="13"/>
      <c r="AX2789" s="9"/>
      <c r="AY2789" s="9"/>
      <c r="AZ2789" s="9"/>
      <c r="BA2789" s="33"/>
      <c r="BB2789" s="33"/>
      <c r="BC2789" s="36"/>
      <c r="BD2789" s="12" t="s">
        <v>1772</v>
      </c>
    </row>
    <row r="2790" spans="1:56" s="12" customFormat="1" x14ac:dyDescent="0.2">
      <c r="A2790" s="9" t="str">
        <f>IF(Search!$C$5="","",IF(COUNTA(Inventory!$AP2790)=1,1,""))</f>
        <v/>
      </c>
      <c r="B2790" s="9" t="str">
        <f>IF(Search!$C$4="","",IF(ISNUMBER(SEARCH(Search!$C$4,$AR2790))=TRUE,1,""))</f>
        <v/>
      </c>
      <c r="C2790" s="9" t="str">
        <f>IF(Search!$C$6="x",IF(COUNTA($AQ2790)=1,1,"N"),IF(COUNTA($AQ2790)=1,"N",""))</f>
        <v/>
      </c>
      <c r="D2790" s="9" t="str">
        <f>IF(Search!$O$8="","",IF(ISNUMBER(SEARCH(Search!$O$8,$BD2790))=TRUE,1,""))</f>
        <v/>
      </c>
      <c r="E2790" s="9" t="str">
        <f>IF(Search!$C$7="","",IF(ISNUMBER(SEARCH(Search!$C$7,$AN2790))=TRUE,1,""))</f>
        <v/>
      </c>
      <c r="F2790" s="9" t="str">
        <f>IF(Search!$C$8="","",IF(ISNUMBER(SEARCH(Search!$C$8,$AO2790))=TRUE,1,""))</f>
        <v/>
      </c>
      <c r="G2790" s="9" t="str">
        <f>IF(Search!$F$4="","",IF(Inventory!$AJ2790&lt;Search!$F$4,"",1))</f>
        <v/>
      </c>
      <c r="H2790" s="9" t="str">
        <f>IF(Search!$F$5="","",IF(Inventory!$AJ2790&gt;Search!$F$5,"",1))</f>
        <v/>
      </c>
      <c r="I2790" s="9" t="str">
        <f>IF(Search!$F$7="","",IF(Search!$F$8="",IF(ISNUMBER(SEARCH(Search!$F$7,$AL2790))=TRUE,1,""),""))</f>
        <v/>
      </c>
      <c r="J2790" s="9" t="str">
        <f>IF($AL2790=Search!$F$8,1,"")</f>
        <v/>
      </c>
      <c r="K2790" s="9" t="str">
        <f>IF(Search!$I$4="","",IF(COUNTA($AS2790)=1,IF(Search!$I$4="N","N",1),""))</f>
        <v/>
      </c>
      <c r="L2790" s="9" t="str">
        <f>IF(Search!$I$5="","",IF($AS2790="RC",1,""))</f>
        <v/>
      </c>
      <c r="M2790" s="9" t="str">
        <f>IF(Search!$I$6="","",IF($AS2790="RCP",1,""))</f>
        <v/>
      </c>
      <c r="N2790" s="9" t="str">
        <f>IF(Search!$I$8="","",IF(COUNTA($AT2790)=1,IF(Search!$I$8="N","N",1),""))</f>
        <v/>
      </c>
      <c r="O2790" s="9" t="str">
        <f>IF(Search!$L$4="","",IF(COUNTA($AU2790)=1,IF(Search!$L$4="N","N",1),""))</f>
        <v/>
      </c>
      <c r="P2790" s="9" t="str">
        <f>IF(Search!$L$5="","",IF(ISNUMBER(SEARCH("Jersey",$AU2790))=TRUE,IF(Search!$L$5="N","N",1),""))</f>
        <v/>
      </c>
      <c r="Q2790" s="9" t="str">
        <f>IF(Search!$L$6="","",IF(ISNUMBER(SEARCH("Patch",$AU2790))=TRUE,IF(Search!$L$6="N","N",1),""))</f>
        <v/>
      </c>
      <c r="R2790" s="9" t="str">
        <f>IF(Search!$L$7="","",IF(ISNUMBER(SEARCH("Shield",$AU2790))=TRUE,IF(Search!$L$7="N","N",1),""))</f>
        <v/>
      </c>
      <c r="S2790" s="9" t="str">
        <f>IF(Search!$L$8="","",IF(ISNUMBER(SEARCH("Stick",$AU2790))=TRUE,IF(Search!$L$8="N","N",1),""))</f>
        <v/>
      </c>
      <c r="T2790" s="9" t="str">
        <f>IF(Search!$O$4="","",IF(COUNTA($AW2790)=1,IF(Search!$O$4="N","N",1),""))</f>
        <v/>
      </c>
      <c r="U2790" s="9" t="str">
        <f>IF(Search!$O$5="","",IF($AW2790="","",IF($AW2790&lt;Search!$O$5,"",1)))</f>
        <v/>
      </c>
      <c r="V2790" s="9" t="str">
        <f>IF(Search!$O$6="","",IF($AW2790="","",IF($AW2790&gt;Search!$O$6,"",1)))</f>
        <v/>
      </c>
      <c r="W2790" s="9" t="str">
        <f>IF(Search!$U$4="","",IF($AX2790="","",1))</f>
        <v/>
      </c>
      <c r="X2790" s="9" t="str">
        <f>IF(Search!$U$5="","",IF(ISNUMBER(SEARCH(Search!$U$5,$AX2790))=TRUE,IF(Search!$U$5="N","N",1),""))</f>
        <v/>
      </c>
      <c r="Y2790" s="9" t="str">
        <f>IF(Search!$U$6="","",IF($AY2790&lt;Search!$U$6,"",1))</f>
        <v/>
      </c>
      <c r="Z2790" s="9" t="str">
        <f>IF(Search!$R$4="","",IF(Inventory!$BA2790&lt;Search!$R$4,"",1))</f>
        <v/>
      </c>
      <c r="AA2790" s="9" t="str">
        <f>IF(Search!$R$5="","",IF($BA2790&gt;Search!$R$5,"",1))</f>
        <v/>
      </c>
      <c r="AB2790" s="9" t="str">
        <f>IF(Search!$R$6="","",IF($BB2790&lt;Search!$R$6,"",1))</f>
        <v/>
      </c>
      <c r="AC2790" s="9" t="str">
        <f>IF(Search!$R$7="","",IF($BB2790&lt;Search!$R$7,"",1))</f>
        <v/>
      </c>
      <c r="AD2790" s="45" t="str">
        <f>IF(COUNTIF($A2790:$AC2790,"n")&gt;0,"",IF(SUM($A2790:$AC2790)=COUNTA(Search!$C$4:$C$8,Search!$F$4:$F$8,Search!$I$4:$I$6,Search!$I$8,Search!$L$4:$L$8,Search!$O$4:$O$8,Search!$R$4:$R$7,Search!$U$4:$U$7)-COUNTIF(Search!$C$4:$U$7,"n"),1+LARGE($AD$1:AD2789,1),""))</f>
        <v/>
      </c>
      <c r="AE2790" s="45" t="str">
        <f t="shared" si="136"/>
        <v/>
      </c>
      <c r="AF2790" s="45" t="str">
        <f>IF(AD2790="","",COUNTIF($AE$1:$AE2789,$AE2790)+RANK($AE2790,$AE$2:$AE$10540,1))</f>
        <v/>
      </c>
      <c r="AG2790" s="45" t="str">
        <f t="shared" si="137"/>
        <v/>
      </c>
      <c r="AH2790" s="45" t="str">
        <f>IF($AD2790="","",COUNTIF($AG$1:$AG2789,$AG2790)+RANK($AG2790,$AG$1:$AG$10539,0))</f>
        <v/>
      </c>
      <c r="AI2790" s="10" t="str">
        <f t="shared" si="138"/>
        <v>2015-16 Upper Deck Silver Foil Board #61      /   $</v>
      </c>
      <c r="AJ2790" s="11">
        <v>2015</v>
      </c>
      <c r="AK2790" s="17">
        <v>16</v>
      </c>
      <c r="AL2790" s="12" t="s">
        <v>2622</v>
      </c>
      <c r="AM2790" s="10">
        <v>61</v>
      </c>
      <c r="AO2790" s="9"/>
      <c r="AP2790" s="9"/>
      <c r="AQ2790" s="9"/>
      <c r="AR2790" s="14"/>
      <c r="AS2790" s="9"/>
      <c r="AT2790" s="9"/>
      <c r="AU2790" s="9"/>
      <c r="AV2790" s="13"/>
      <c r="AW2790" s="13"/>
      <c r="AX2790" s="9"/>
      <c r="AY2790" s="9"/>
      <c r="AZ2790" s="9"/>
      <c r="BA2790" s="33"/>
      <c r="BB2790" s="33"/>
      <c r="BC2790" s="36"/>
      <c r="BD2790" s="12" t="s">
        <v>1772</v>
      </c>
    </row>
    <row r="2791" spans="1:56" s="12" customFormat="1" x14ac:dyDescent="0.2">
      <c r="A2791" s="9" t="str">
        <f>IF(Search!$C$5="","",IF(COUNTA(Inventory!$AP2791)=1,1,""))</f>
        <v/>
      </c>
      <c r="B2791" s="9" t="str">
        <f>IF(Search!$C$4="","",IF(ISNUMBER(SEARCH(Search!$C$4,$AR2791))=TRUE,1,""))</f>
        <v/>
      </c>
      <c r="C2791" s="9" t="str">
        <f>IF(Search!$C$6="x",IF(COUNTA($AQ2791)=1,1,"N"),IF(COUNTA($AQ2791)=1,"N",""))</f>
        <v/>
      </c>
      <c r="D2791" s="9" t="str">
        <f>IF(Search!$O$8="","",IF(ISNUMBER(SEARCH(Search!$O$8,$BD2791))=TRUE,1,""))</f>
        <v/>
      </c>
      <c r="E2791" s="9" t="str">
        <f>IF(Search!$C$7="","",IF(ISNUMBER(SEARCH(Search!$C$7,$AN2791))=TRUE,1,""))</f>
        <v/>
      </c>
      <c r="F2791" s="9" t="str">
        <f>IF(Search!$C$8="","",IF(ISNUMBER(SEARCH(Search!$C$8,$AO2791))=TRUE,1,""))</f>
        <v/>
      </c>
      <c r="G2791" s="9" t="str">
        <f>IF(Search!$F$4="","",IF(Inventory!$AJ2791&lt;Search!$F$4,"",1))</f>
        <v/>
      </c>
      <c r="H2791" s="9" t="str">
        <f>IF(Search!$F$5="","",IF(Inventory!$AJ2791&gt;Search!$F$5,"",1))</f>
        <v/>
      </c>
      <c r="I2791" s="9" t="str">
        <f>IF(Search!$F$7="","",IF(Search!$F$8="",IF(ISNUMBER(SEARCH(Search!$F$7,$AL2791))=TRUE,1,""),""))</f>
        <v/>
      </c>
      <c r="J2791" s="9" t="str">
        <f>IF($AL2791=Search!$F$8,1,"")</f>
        <v/>
      </c>
      <c r="K2791" s="9" t="str">
        <f>IF(Search!$I$4="","",IF(COUNTA($AS2791)=1,IF(Search!$I$4="N","N",1),""))</f>
        <v/>
      </c>
      <c r="L2791" s="9" t="str">
        <f>IF(Search!$I$5="","",IF($AS2791="RC",1,""))</f>
        <v/>
      </c>
      <c r="M2791" s="9" t="str">
        <f>IF(Search!$I$6="","",IF($AS2791="RCP",1,""))</f>
        <v/>
      </c>
      <c r="N2791" s="9" t="str">
        <f>IF(Search!$I$8="","",IF(COUNTA($AT2791)=1,IF(Search!$I$8="N","N",1),""))</f>
        <v/>
      </c>
      <c r="O2791" s="9" t="str">
        <f>IF(Search!$L$4="","",IF(COUNTA($AU2791)=1,IF(Search!$L$4="N","N",1),""))</f>
        <v/>
      </c>
      <c r="P2791" s="9" t="str">
        <f>IF(Search!$L$5="","",IF(ISNUMBER(SEARCH("Jersey",$AU2791))=TRUE,IF(Search!$L$5="N","N",1),""))</f>
        <v/>
      </c>
      <c r="Q2791" s="9" t="str">
        <f>IF(Search!$L$6="","",IF(ISNUMBER(SEARCH("Patch",$AU2791))=TRUE,IF(Search!$L$6="N","N",1),""))</f>
        <v/>
      </c>
      <c r="R2791" s="9" t="str">
        <f>IF(Search!$L$7="","",IF(ISNUMBER(SEARCH("Shield",$AU2791))=TRUE,IF(Search!$L$7="N","N",1),""))</f>
        <v/>
      </c>
      <c r="S2791" s="9" t="str">
        <f>IF(Search!$L$8="","",IF(ISNUMBER(SEARCH("Stick",$AU2791))=TRUE,IF(Search!$L$8="N","N",1),""))</f>
        <v/>
      </c>
      <c r="T2791" s="9" t="str">
        <f>IF(Search!$O$4="","",IF(COUNTA($AW2791)=1,IF(Search!$O$4="N","N",1),""))</f>
        <v/>
      </c>
      <c r="U2791" s="9" t="str">
        <f>IF(Search!$O$5="","",IF($AW2791="","",IF($AW2791&lt;Search!$O$5,"",1)))</f>
        <v/>
      </c>
      <c r="V2791" s="9" t="str">
        <f>IF(Search!$O$6="","",IF($AW2791="","",IF($AW2791&gt;Search!$O$6,"",1)))</f>
        <v/>
      </c>
      <c r="W2791" s="9" t="str">
        <f>IF(Search!$U$4="","",IF($AX2791="","",1))</f>
        <v/>
      </c>
      <c r="X2791" s="9" t="str">
        <f>IF(Search!$U$5="","",IF(ISNUMBER(SEARCH(Search!$U$5,$AX2791))=TRUE,IF(Search!$U$5="N","N",1),""))</f>
        <v/>
      </c>
      <c r="Y2791" s="9" t="str">
        <f>IF(Search!$U$6="","",IF($AY2791&lt;Search!$U$6,"",1))</f>
        <v/>
      </c>
      <c r="Z2791" s="9" t="str">
        <f>IF(Search!$R$4="","",IF(Inventory!$BA2791&lt;Search!$R$4,"",1))</f>
        <v/>
      </c>
      <c r="AA2791" s="9" t="str">
        <f>IF(Search!$R$5="","",IF($BA2791&gt;Search!$R$5,"",1))</f>
        <v/>
      </c>
      <c r="AB2791" s="9" t="str">
        <f>IF(Search!$R$6="","",IF($BB2791&lt;Search!$R$6,"",1))</f>
        <v/>
      </c>
      <c r="AC2791" s="9" t="str">
        <f>IF(Search!$R$7="","",IF($BB2791&lt;Search!$R$7,"",1))</f>
        <v/>
      </c>
      <c r="AD2791" s="45" t="str">
        <f>IF(COUNTIF($A2791:$AC2791,"n")&gt;0,"",IF(SUM($A2791:$AC2791)=COUNTA(Search!$C$4:$C$8,Search!$F$4:$F$8,Search!$I$4:$I$6,Search!$I$8,Search!$L$4:$L$8,Search!$O$4:$O$8,Search!$R$4:$R$7,Search!$U$4:$U$7)-COUNTIF(Search!$C$4:$U$7,"n"),1+LARGE($AD$1:AD2790,1),""))</f>
        <v/>
      </c>
      <c r="AE2791" s="45" t="str">
        <f t="shared" si="136"/>
        <v/>
      </c>
      <c r="AF2791" s="45" t="str">
        <f>IF(AD2791="","",COUNTIF($AE$1:$AE2790,$AE2791)+RANK($AE2791,$AE$2:$AE$10540,1))</f>
        <v/>
      </c>
      <c r="AG2791" s="45" t="str">
        <f t="shared" si="137"/>
        <v/>
      </c>
      <c r="AH2791" s="45" t="str">
        <f>IF($AD2791="","",COUNTIF($AG$1:$AG2790,$AG2791)+RANK($AG2791,$AG$1:$AG$10539,0))</f>
        <v/>
      </c>
      <c r="AI2791" s="10" t="str">
        <f t="shared" si="138"/>
        <v>2015-16 Upper Deck Silver Foil Board #62      /   $</v>
      </c>
      <c r="AJ2791" s="11">
        <v>2015</v>
      </c>
      <c r="AK2791" s="17">
        <v>16</v>
      </c>
      <c r="AL2791" s="12" t="s">
        <v>2622</v>
      </c>
      <c r="AM2791" s="10">
        <v>62</v>
      </c>
      <c r="AO2791" s="9"/>
      <c r="AP2791" s="9"/>
      <c r="AQ2791" s="9"/>
      <c r="AR2791" s="14"/>
      <c r="AS2791" s="9"/>
      <c r="AT2791" s="9"/>
      <c r="AU2791" s="9"/>
      <c r="AV2791" s="13"/>
      <c r="AW2791" s="13"/>
      <c r="AX2791" s="9"/>
      <c r="AY2791" s="9"/>
      <c r="AZ2791" s="9"/>
      <c r="BA2791" s="33"/>
      <c r="BB2791" s="33"/>
      <c r="BC2791" s="36"/>
      <c r="BD2791" s="12" t="s">
        <v>1772</v>
      </c>
    </row>
    <row r="2792" spans="1:56" s="12" customFormat="1" x14ac:dyDescent="0.2">
      <c r="A2792" s="9" t="str">
        <f>IF(Search!$C$5="","",IF(COUNTA(Inventory!$AP2792)=1,1,""))</f>
        <v/>
      </c>
      <c r="B2792" s="9" t="str">
        <f>IF(Search!$C$4="","",IF(ISNUMBER(SEARCH(Search!$C$4,$AR2792))=TRUE,1,""))</f>
        <v/>
      </c>
      <c r="C2792" s="9" t="str">
        <f>IF(Search!$C$6="x",IF(COUNTA($AQ2792)=1,1,"N"),IF(COUNTA($AQ2792)=1,"N",""))</f>
        <v/>
      </c>
      <c r="D2792" s="9" t="str">
        <f>IF(Search!$O$8="","",IF(ISNUMBER(SEARCH(Search!$O$8,$BD2792))=TRUE,1,""))</f>
        <v/>
      </c>
      <c r="E2792" s="9" t="str">
        <f>IF(Search!$C$7="","",IF(ISNUMBER(SEARCH(Search!$C$7,$AN2792))=TRUE,1,""))</f>
        <v/>
      </c>
      <c r="F2792" s="9" t="str">
        <f>IF(Search!$C$8="","",IF(ISNUMBER(SEARCH(Search!$C$8,$AO2792))=TRUE,1,""))</f>
        <v/>
      </c>
      <c r="G2792" s="9" t="str">
        <f>IF(Search!$F$4="","",IF(Inventory!$AJ2792&lt;Search!$F$4,"",1))</f>
        <v/>
      </c>
      <c r="H2792" s="9" t="str">
        <f>IF(Search!$F$5="","",IF(Inventory!$AJ2792&gt;Search!$F$5,"",1))</f>
        <v/>
      </c>
      <c r="I2792" s="9" t="str">
        <f>IF(Search!$F$7="","",IF(Search!$F$8="",IF(ISNUMBER(SEARCH(Search!$F$7,$AL2792))=TRUE,1,""),""))</f>
        <v/>
      </c>
      <c r="J2792" s="9" t="str">
        <f>IF($AL2792=Search!$F$8,1,"")</f>
        <v/>
      </c>
      <c r="K2792" s="9" t="str">
        <f>IF(Search!$I$4="","",IF(COUNTA($AS2792)=1,IF(Search!$I$4="N","N",1),""))</f>
        <v/>
      </c>
      <c r="L2792" s="9" t="str">
        <f>IF(Search!$I$5="","",IF($AS2792="RC",1,""))</f>
        <v/>
      </c>
      <c r="M2792" s="9" t="str">
        <f>IF(Search!$I$6="","",IF($AS2792="RCP",1,""))</f>
        <v/>
      </c>
      <c r="N2792" s="9" t="str">
        <f>IF(Search!$I$8="","",IF(COUNTA($AT2792)=1,IF(Search!$I$8="N","N",1),""))</f>
        <v/>
      </c>
      <c r="O2792" s="9" t="str">
        <f>IF(Search!$L$4="","",IF(COUNTA($AU2792)=1,IF(Search!$L$4="N","N",1),""))</f>
        <v/>
      </c>
      <c r="P2792" s="9" t="str">
        <f>IF(Search!$L$5="","",IF(ISNUMBER(SEARCH("Jersey",$AU2792))=TRUE,IF(Search!$L$5="N","N",1),""))</f>
        <v/>
      </c>
      <c r="Q2792" s="9" t="str">
        <f>IF(Search!$L$6="","",IF(ISNUMBER(SEARCH("Patch",$AU2792))=TRUE,IF(Search!$L$6="N","N",1),""))</f>
        <v/>
      </c>
      <c r="R2792" s="9" t="str">
        <f>IF(Search!$L$7="","",IF(ISNUMBER(SEARCH("Shield",$AU2792))=TRUE,IF(Search!$L$7="N","N",1),""))</f>
        <v/>
      </c>
      <c r="S2792" s="9" t="str">
        <f>IF(Search!$L$8="","",IF(ISNUMBER(SEARCH("Stick",$AU2792))=TRUE,IF(Search!$L$8="N","N",1),""))</f>
        <v/>
      </c>
      <c r="T2792" s="9" t="str">
        <f>IF(Search!$O$4="","",IF(COUNTA($AW2792)=1,IF(Search!$O$4="N","N",1),""))</f>
        <v/>
      </c>
      <c r="U2792" s="9" t="str">
        <f>IF(Search!$O$5="","",IF($AW2792="","",IF($AW2792&lt;Search!$O$5,"",1)))</f>
        <v/>
      </c>
      <c r="V2792" s="9" t="str">
        <f>IF(Search!$O$6="","",IF($AW2792="","",IF($AW2792&gt;Search!$O$6,"",1)))</f>
        <v/>
      </c>
      <c r="W2792" s="9" t="str">
        <f>IF(Search!$U$4="","",IF($AX2792="","",1))</f>
        <v/>
      </c>
      <c r="X2792" s="9" t="str">
        <f>IF(Search!$U$5="","",IF(ISNUMBER(SEARCH(Search!$U$5,$AX2792))=TRUE,IF(Search!$U$5="N","N",1),""))</f>
        <v/>
      </c>
      <c r="Y2792" s="9" t="str">
        <f>IF(Search!$U$6="","",IF($AY2792&lt;Search!$U$6,"",1))</f>
        <v/>
      </c>
      <c r="Z2792" s="9" t="str">
        <f>IF(Search!$R$4="","",IF(Inventory!$BA2792&lt;Search!$R$4,"",1))</f>
        <v/>
      </c>
      <c r="AA2792" s="9" t="str">
        <f>IF(Search!$R$5="","",IF($BA2792&gt;Search!$R$5,"",1))</f>
        <v/>
      </c>
      <c r="AB2792" s="9" t="str">
        <f>IF(Search!$R$6="","",IF($BB2792&lt;Search!$R$6,"",1))</f>
        <v/>
      </c>
      <c r="AC2792" s="9" t="str">
        <f>IF(Search!$R$7="","",IF($BB2792&lt;Search!$R$7,"",1))</f>
        <v/>
      </c>
      <c r="AD2792" s="45" t="str">
        <f>IF(COUNTIF($A2792:$AC2792,"n")&gt;0,"",IF(SUM($A2792:$AC2792)=COUNTA(Search!$C$4:$C$8,Search!$F$4:$F$8,Search!$I$4:$I$6,Search!$I$8,Search!$L$4:$L$8,Search!$O$4:$O$8,Search!$R$4:$R$7,Search!$U$4:$U$7)-COUNTIF(Search!$C$4:$U$7,"n"),1+LARGE($AD$1:AD2791,1),""))</f>
        <v/>
      </c>
      <c r="AE2792" s="45" t="str">
        <f t="shared" si="136"/>
        <v/>
      </c>
      <c r="AF2792" s="45" t="str">
        <f>IF(AD2792="","",COUNTIF($AE$1:$AE2791,$AE2792)+RANK($AE2792,$AE$2:$AE$10540,1))</f>
        <v/>
      </c>
      <c r="AG2792" s="45" t="str">
        <f t="shared" si="137"/>
        <v/>
      </c>
      <c r="AH2792" s="45" t="str">
        <f>IF($AD2792="","",COUNTIF($AG$1:$AG2791,$AG2792)+RANK($AG2792,$AG$1:$AG$10539,0))</f>
        <v/>
      </c>
      <c r="AI2792" s="10" t="str">
        <f t="shared" si="138"/>
        <v>2015-16 Upper Deck Silver Foil Board #63      /   $</v>
      </c>
      <c r="AJ2792" s="11">
        <v>2015</v>
      </c>
      <c r="AK2792" s="17">
        <v>16</v>
      </c>
      <c r="AL2792" s="12" t="s">
        <v>2622</v>
      </c>
      <c r="AM2792" s="10">
        <v>63</v>
      </c>
      <c r="AO2792" s="9"/>
      <c r="AP2792" s="9"/>
      <c r="AQ2792" s="9"/>
      <c r="AR2792" s="14"/>
      <c r="AS2792" s="9"/>
      <c r="AT2792" s="9"/>
      <c r="AU2792" s="9"/>
      <c r="AV2792" s="13"/>
      <c r="AW2792" s="13"/>
      <c r="AX2792" s="9"/>
      <c r="AY2792" s="9"/>
      <c r="AZ2792" s="9"/>
      <c r="BA2792" s="33"/>
      <c r="BB2792" s="33"/>
      <c r="BC2792" s="36"/>
      <c r="BD2792" s="12" t="s">
        <v>1772</v>
      </c>
    </row>
    <row r="2793" spans="1:56" s="12" customFormat="1" x14ac:dyDescent="0.2">
      <c r="A2793" s="9" t="str">
        <f>IF(Search!$C$5="","",IF(COUNTA(Inventory!$AP2793)=1,1,""))</f>
        <v/>
      </c>
      <c r="B2793" s="9" t="str">
        <f>IF(Search!$C$4="","",IF(ISNUMBER(SEARCH(Search!$C$4,$AR2793))=TRUE,1,""))</f>
        <v/>
      </c>
      <c r="C2793" s="9" t="str">
        <f>IF(Search!$C$6="x",IF(COUNTA($AQ2793)=1,1,"N"),IF(COUNTA($AQ2793)=1,"N",""))</f>
        <v/>
      </c>
      <c r="D2793" s="9" t="str">
        <f>IF(Search!$O$8="","",IF(ISNUMBER(SEARCH(Search!$O$8,$BD2793))=TRUE,1,""))</f>
        <v/>
      </c>
      <c r="E2793" s="9" t="str">
        <f>IF(Search!$C$7="","",IF(ISNUMBER(SEARCH(Search!$C$7,$AN2793))=TRUE,1,""))</f>
        <v/>
      </c>
      <c r="F2793" s="9" t="str">
        <f>IF(Search!$C$8="","",IF(ISNUMBER(SEARCH(Search!$C$8,$AO2793))=TRUE,1,""))</f>
        <v/>
      </c>
      <c r="G2793" s="9" t="str">
        <f>IF(Search!$F$4="","",IF(Inventory!$AJ2793&lt;Search!$F$4,"",1))</f>
        <v/>
      </c>
      <c r="H2793" s="9" t="str">
        <f>IF(Search!$F$5="","",IF(Inventory!$AJ2793&gt;Search!$F$5,"",1))</f>
        <v/>
      </c>
      <c r="I2793" s="9" t="str">
        <f>IF(Search!$F$7="","",IF(Search!$F$8="",IF(ISNUMBER(SEARCH(Search!$F$7,$AL2793))=TRUE,1,""),""))</f>
        <v/>
      </c>
      <c r="J2793" s="9" t="str">
        <f>IF($AL2793=Search!$F$8,1,"")</f>
        <v/>
      </c>
      <c r="K2793" s="9" t="str">
        <f>IF(Search!$I$4="","",IF(COUNTA($AS2793)=1,IF(Search!$I$4="N","N",1),""))</f>
        <v/>
      </c>
      <c r="L2793" s="9" t="str">
        <f>IF(Search!$I$5="","",IF($AS2793="RC",1,""))</f>
        <v/>
      </c>
      <c r="M2793" s="9" t="str">
        <f>IF(Search!$I$6="","",IF($AS2793="RCP",1,""))</f>
        <v/>
      </c>
      <c r="N2793" s="9" t="str">
        <f>IF(Search!$I$8="","",IF(COUNTA($AT2793)=1,IF(Search!$I$8="N","N",1),""))</f>
        <v/>
      </c>
      <c r="O2793" s="9" t="str">
        <f>IF(Search!$L$4="","",IF(COUNTA($AU2793)=1,IF(Search!$L$4="N","N",1),""))</f>
        <v/>
      </c>
      <c r="P2793" s="9" t="str">
        <f>IF(Search!$L$5="","",IF(ISNUMBER(SEARCH("Jersey",$AU2793))=TRUE,IF(Search!$L$5="N","N",1),""))</f>
        <v/>
      </c>
      <c r="Q2793" s="9" t="str">
        <f>IF(Search!$L$6="","",IF(ISNUMBER(SEARCH("Patch",$AU2793))=TRUE,IF(Search!$L$6="N","N",1),""))</f>
        <v/>
      </c>
      <c r="R2793" s="9" t="str">
        <f>IF(Search!$L$7="","",IF(ISNUMBER(SEARCH("Shield",$AU2793))=TRUE,IF(Search!$L$7="N","N",1),""))</f>
        <v/>
      </c>
      <c r="S2793" s="9" t="str">
        <f>IF(Search!$L$8="","",IF(ISNUMBER(SEARCH("Stick",$AU2793))=TRUE,IF(Search!$L$8="N","N",1),""))</f>
        <v/>
      </c>
      <c r="T2793" s="9" t="str">
        <f>IF(Search!$O$4="","",IF(COUNTA($AW2793)=1,IF(Search!$O$4="N","N",1),""))</f>
        <v/>
      </c>
      <c r="U2793" s="9" t="str">
        <f>IF(Search!$O$5="","",IF($AW2793="","",IF($AW2793&lt;Search!$O$5,"",1)))</f>
        <v/>
      </c>
      <c r="V2793" s="9" t="str">
        <f>IF(Search!$O$6="","",IF($AW2793="","",IF($AW2793&gt;Search!$O$6,"",1)))</f>
        <v/>
      </c>
      <c r="W2793" s="9" t="str">
        <f>IF(Search!$U$4="","",IF($AX2793="","",1))</f>
        <v/>
      </c>
      <c r="X2793" s="9" t="str">
        <f>IF(Search!$U$5="","",IF(ISNUMBER(SEARCH(Search!$U$5,$AX2793))=TRUE,IF(Search!$U$5="N","N",1),""))</f>
        <v/>
      </c>
      <c r="Y2793" s="9" t="str">
        <f>IF(Search!$U$6="","",IF($AY2793&lt;Search!$U$6,"",1))</f>
        <v/>
      </c>
      <c r="Z2793" s="9" t="str">
        <f>IF(Search!$R$4="","",IF(Inventory!$BA2793&lt;Search!$R$4,"",1))</f>
        <v/>
      </c>
      <c r="AA2793" s="9" t="str">
        <f>IF(Search!$R$5="","",IF($BA2793&gt;Search!$R$5,"",1))</f>
        <v/>
      </c>
      <c r="AB2793" s="9" t="str">
        <f>IF(Search!$R$6="","",IF($BB2793&lt;Search!$R$6,"",1))</f>
        <v/>
      </c>
      <c r="AC2793" s="9" t="str">
        <f>IF(Search!$R$7="","",IF($BB2793&lt;Search!$R$7,"",1))</f>
        <v/>
      </c>
      <c r="AD2793" s="45" t="str">
        <f>IF(COUNTIF($A2793:$AC2793,"n")&gt;0,"",IF(SUM($A2793:$AC2793)=COUNTA(Search!$C$4:$C$8,Search!$F$4:$F$8,Search!$I$4:$I$6,Search!$I$8,Search!$L$4:$L$8,Search!$O$4:$O$8,Search!$R$4:$R$7,Search!$U$4:$U$7)-COUNTIF(Search!$C$4:$U$7,"n"),1+LARGE($AD$1:AD2792,1),""))</f>
        <v/>
      </c>
      <c r="AE2793" s="45" t="str">
        <f t="shared" si="136"/>
        <v/>
      </c>
      <c r="AF2793" s="45" t="str">
        <f>IF(AD2793="","",COUNTIF($AE$1:$AE2792,$AE2793)+RANK($AE2793,$AE$2:$AE$10540,1))</f>
        <v/>
      </c>
      <c r="AG2793" s="45" t="str">
        <f t="shared" si="137"/>
        <v/>
      </c>
      <c r="AH2793" s="45" t="str">
        <f>IF($AD2793="","",COUNTIF($AG$1:$AG2792,$AG2793)+RANK($AG2793,$AG$1:$AG$10539,0))</f>
        <v/>
      </c>
      <c r="AI2793" s="10" t="str">
        <f t="shared" si="138"/>
        <v>2015-16 Upper Deck Silver Foil Board #64      /   $</v>
      </c>
      <c r="AJ2793" s="11">
        <v>2015</v>
      </c>
      <c r="AK2793" s="17">
        <v>16</v>
      </c>
      <c r="AL2793" s="12" t="s">
        <v>2622</v>
      </c>
      <c r="AM2793" s="10">
        <v>64</v>
      </c>
      <c r="AO2793" s="9"/>
      <c r="AP2793" s="9"/>
      <c r="AQ2793" s="9"/>
      <c r="AR2793" s="14"/>
      <c r="AS2793" s="9"/>
      <c r="AT2793" s="9"/>
      <c r="AU2793" s="9"/>
      <c r="AV2793" s="13"/>
      <c r="AW2793" s="13"/>
      <c r="AX2793" s="9"/>
      <c r="AY2793" s="9"/>
      <c r="AZ2793" s="9"/>
      <c r="BA2793" s="33"/>
      <c r="BB2793" s="33"/>
      <c r="BC2793" s="36"/>
      <c r="BD2793" s="12" t="s">
        <v>1772</v>
      </c>
    </row>
    <row r="2794" spans="1:56" s="12" customFormat="1" x14ac:dyDescent="0.2">
      <c r="A2794" s="9" t="str">
        <f>IF(Search!$C$5="","",IF(COUNTA(Inventory!$AP2794)=1,1,""))</f>
        <v/>
      </c>
      <c r="B2794" s="9" t="str">
        <f>IF(Search!$C$4="","",IF(ISNUMBER(SEARCH(Search!$C$4,$AR2794))=TRUE,1,""))</f>
        <v/>
      </c>
      <c r="C2794" s="9" t="str">
        <f>IF(Search!$C$6="x",IF(COUNTA($AQ2794)=1,1,"N"),IF(COUNTA($AQ2794)=1,"N",""))</f>
        <v/>
      </c>
      <c r="D2794" s="9" t="str">
        <f>IF(Search!$O$8="","",IF(ISNUMBER(SEARCH(Search!$O$8,$BD2794))=TRUE,1,""))</f>
        <v/>
      </c>
      <c r="E2794" s="9" t="str">
        <f>IF(Search!$C$7="","",IF(ISNUMBER(SEARCH(Search!$C$7,$AN2794))=TRUE,1,""))</f>
        <v/>
      </c>
      <c r="F2794" s="9" t="str">
        <f>IF(Search!$C$8="","",IF(ISNUMBER(SEARCH(Search!$C$8,$AO2794))=TRUE,1,""))</f>
        <v/>
      </c>
      <c r="G2794" s="9" t="str">
        <f>IF(Search!$F$4="","",IF(Inventory!$AJ2794&lt;Search!$F$4,"",1))</f>
        <v/>
      </c>
      <c r="H2794" s="9" t="str">
        <f>IF(Search!$F$5="","",IF(Inventory!$AJ2794&gt;Search!$F$5,"",1))</f>
        <v/>
      </c>
      <c r="I2794" s="9" t="str">
        <f>IF(Search!$F$7="","",IF(Search!$F$8="",IF(ISNUMBER(SEARCH(Search!$F$7,$AL2794))=TRUE,1,""),""))</f>
        <v/>
      </c>
      <c r="J2794" s="9" t="str">
        <f>IF($AL2794=Search!$F$8,1,"")</f>
        <v/>
      </c>
      <c r="K2794" s="9" t="str">
        <f>IF(Search!$I$4="","",IF(COUNTA($AS2794)=1,IF(Search!$I$4="N","N",1),""))</f>
        <v/>
      </c>
      <c r="L2794" s="9" t="str">
        <f>IF(Search!$I$5="","",IF($AS2794="RC",1,""))</f>
        <v/>
      </c>
      <c r="M2794" s="9" t="str">
        <f>IF(Search!$I$6="","",IF($AS2794="RCP",1,""))</f>
        <v/>
      </c>
      <c r="N2794" s="9" t="str">
        <f>IF(Search!$I$8="","",IF(COUNTA($AT2794)=1,IF(Search!$I$8="N","N",1),""))</f>
        <v/>
      </c>
      <c r="O2794" s="9" t="str">
        <f>IF(Search!$L$4="","",IF(COUNTA($AU2794)=1,IF(Search!$L$4="N","N",1),""))</f>
        <v/>
      </c>
      <c r="P2794" s="9" t="str">
        <f>IF(Search!$L$5="","",IF(ISNUMBER(SEARCH("Jersey",$AU2794))=TRUE,IF(Search!$L$5="N","N",1),""))</f>
        <v/>
      </c>
      <c r="Q2794" s="9" t="str">
        <f>IF(Search!$L$6="","",IF(ISNUMBER(SEARCH("Patch",$AU2794))=TRUE,IF(Search!$L$6="N","N",1),""))</f>
        <v/>
      </c>
      <c r="R2794" s="9" t="str">
        <f>IF(Search!$L$7="","",IF(ISNUMBER(SEARCH("Shield",$AU2794))=TRUE,IF(Search!$L$7="N","N",1),""))</f>
        <v/>
      </c>
      <c r="S2794" s="9" t="str">
        <f>IF(Search!$L$8="","",IF(ISNUMBER(SEARCH("Stick",$AU2794))=TRUE,IF(Search!$L$8="N","N",1),""))</f>
        <v/>
      </c>
      <c r="T2794" s="9" t="str">
        <f>IF(Search!$O$4="","",IF(COUNTA($AW2794)=1,IF(Search!$O$4="N","N",1),""))</f>
        <v/>
      </c>
      <c r="U2794" s="9" t="str">
        <f>IF(Search!$O$5="","",IF($AW2794="","",IF($AW2794&lt;Search!$O$5,"",1)))</f>
        <v/>
      </c>
      <c r="V2794" s="9" t="str">
        <f>IF(Search!$O$6="","",IF($AW2794="","",IF($AW2794&gt;Search!$O$6,"",1)))</f>
        <v/>
      </c>
      <c r="W2794" s="9" t="str">
        <f>IF(Search!$U$4="","",IF($AX2794="","",1))</f>
        <v/>
      </c>
      <c r="X2794" s="9" t="str">
        <f>IF(Search!$U$5="","",IF(ISNUMBER(SEARCH(Search!$U$5,$AX2794))=TRUE,IF(Search!$U$5="N","N",1),""))</f>
        <v/>
      </c>
      <c r="Y2794" s="9" t="str">
        <f>IF(Search!$U$6="","",IF($AY2794&lt;Search!$U$6,"",1))</f>
        <v/>
      </c>
      <c r="Z2794" s="9" t="str">
        <f>IF(Search!$R$4="","",IF(Inventory!$BA2794&lt;Search!$R$4,"",1))</f>
        <v/>
      </c>
      <c r="AA2794" s="9" t="str">
        <f>IF(Search!$R$5="","",IF($BA2794&gt;Search!$R$5,"",1))</f>
        <v/>
      </c>
      <c r="AB2794" s="9" t="str">
        <f>IF(Search!$R$6="","",IF($BB2794&lt;Search!$R$6,"",1))</f>
        <v/>
      </c>
      <c r="AC2794" s="9" t="str">
        <f>IF(Search!$R$7="","",IF($BB2794&lt;Search!$R$7,"",1))</f>
        <v/>
      </c>
      <c r="AD2794" s="45" t="str">
        <f>IF(COUNTIF($A2794:$AC2794,"n")&gt;0,"",IF(SUM($A2794:$AC2794)=COUNTA(Search!$C$4:$C$8,Search!$F$4:$F$8,Search!$I$4:$I$6,Search!$I$8,Search!$L$4:$L$8,Search!$O$4:$O$8,Search!$R$4:$R$7,Search!$U$4:$U$7)-COUNTIF(Search!$C$4:$U$7,"n"),1+LARGE($AD$1:AD2793,1),""))</f>
        <v/>
      </c>
      <c r="AE2794" s="45" t="str">
        <f t="shared" si="136"/>
        <v/>
      </c>
      <c r="AF2794" s="45" t="str">
        <f>IF(AD2794="","",COUNTIF($AE$1:$AE2793,$AE2794)+RANK($AE2794,$AE$2:$AE$10540,1))</f>
        <v/>
      </c>
      <c r="AG2794" s="45" t="str">
        <f t="shared" si="137"/>
        <v/>
      </c>
      <c r="AH2794" s="45" t="str">
        <f>IF($AD2794="","",COUNTIF($AG$1:$AG2793,$AG2794)+RANK($AG2794,$AG$1:$AG$10539,0))</f>
        <v/>
      </c>
      <c r="AI2794" s="10" t="str">
        <f t="shared" si="138"/>
        <v>2015-16 Upper Deck Silver Foil Board #65      /   $</v>
      </c>
      <c r="AJ2794" s="11">
        <v>2015</v>
      </c>
      <c r="AK2794" s="17">
        <v>16</v>
      </c>
      <c r="AL2794" s="12" t="s">
        <v>2622</v>
      </c>
      <c r="AM2794" s="10">
        <v>65</v>
      </c>
      <c r="AO2794" s="9"/>
      <c r="AP2794" s="9"/>
      <c r="AQ2794" s="9"/>
      <c r="AR2794" s="14"/>
      <c r="AS2794" s="9"/>
      <c r="AT2794" s="9"/>
      <c r="AU2794" s="9"/>
      <c r="AV2794" s="13"/>
      <c r="AW2794" s="13"/>
      <c r="AX2794" s="9"/>
      <c r="AY2794" s="9"/>
      <c r="AZ2794" s="9"/>
      <c r="BA2794" s="33"/>
      <c r="BB2794" s="33"/>
      <c r="BC2794" s="36"/>
      <c r="BD2794" s="12" t="s">
        <v>1772</v>
      </c>
    </row>
    <row r="2795" spans="1:56" s="12" customFormat="1" x14ac:dyDescent="0.2">
      <c r="A2795" s="9" t="str">
        <f>IF(Search!$C$5="","",IF(COUNTA(Inventory!$AP2795)=1,1,""))</f>
        <v/>
      </c>
      <c r="B2795" s="9" t="str">
        <f>IF(Search!$C$4="","",IF(ISNUMBER(SEARCH(Search!$C$4,$AR2795))=TRUE,1,""))</f>
        <v/>
      </c>
      <c r="C2795" s="9" t="str">
        <f>IF(Search!$C$6="x",IF(COUNTA($AQ2795)=1,1,"N"),IF(COUNTA($AQ2795)=1,"N",""))</f>
        <v/>
      </c>
      <c r="D2795" s="9" t="str">
        <f>IF(Search!$O$8="","",IF(ISNUMBER(SEARCH(Search!$O$8,$BD2795))=TRUE,1,""))</f>
        <v/>
      </c>
      <c r="E2795" s="9" t="str">
        <f>IF(Search!$C$7="","",IF(ISNUMBER(SEARCH(Search!$C$7,$AN2795))=TRUE,1,""))</f>
        <v/>
      </c>
      <c r="F2795" s="9" t="str">
        <f>IF(Search!$C$8="","",IF(ISNUMBER(SEARCH(Search!$C$8,$AO2795))=TRUE,1,""))</f>
        <v/>
      </c>
      <c r="G2795" s="9" t="str">
        <f>IF(Search!$F$4="","",IF(Inventory!$AJ2795&lt;Search!$F$4,"",1))</f>
        <v/>
      </c>
      <c r="H2795" s="9" t="str">
        <f>IF(Search!$F$5="","",IF(Inventory!$AJ2795&gt;Search!$F$5,"",1))</f>
        <v/>
      </c>
      <c r="I2795" s="9" t="str">
        <f>IF(Search!$F$7="","",IF(Search!$F$8="",IF(ISNUMBER(SEARCH(Search!$F$7,$AL2795))=TRUE,1,""),""))</f>
        <v/>
      </c>
      <c r="J2795" s="9" t="str">
        <f>IF($AL2795=Search!$F$8,1,"")</f>
        <v/>
      </c>
      <c r="K2795" s="9" t="str">
        <f>IF(Search!$I$4="","",IF(COUNTA($AS2795)=1,IF(Search!$I$4="N","N",1),""))</f>
        <v/>
      </c>
      <c r="L2795" s="9" t="str">
        <f>IF(Search!$I$5="","",IF($AS2795="RC",1,""))</f>
        <v/>
      </c>
      <c r="M2795" s="9" t="str">
        <f>IF(Search!$I$6="","",IF($AS2795="RCP",1,""))</f>
        <v/>
      </c>
      <c r="N2795" s="9" t="str">
        <f>IF(Search!$I$8="","",IF(COUNTA($AT2795)=1,IF(Search!$I$8="N","N",1),""))</f>
        <v/>
      </c>
      <c r="O2795" s="9" t="str">
        <f>IF(Search!$L$4="","",IF(COUNTA($AU2795)=1,IF(Search!$L$4="N","N",1),""))</f>
        <v/>
      </c>
      <c r="P2795" s="9" t="str">
        <f>IF(Search!$L$5="","",IF(ISNUMBER(SEARCH("Jersey",$AU2795))=TRUE,IF(Search!$L$5="N","N",1),""))</f>
        <v/>
      </c>
      <c r="Q2795" s="9" t="str">
        <f>IF(Search!$L$6="","",IF(ISNUMBER(SEARCH("Patch",$AU2795))=TRUE,IF(Search!$L$6="N","N",1),""))</f>
        <v/>
      </c>
      <c r="R2795" s="9" t="str">
        <f>IF(Search!$L$7="","",IF(ISNUMBER(SEARCH("Shield",$AU2795))=TRUE,IF(Search!$L$7="N","N",1),""))</f>
        <v/>
      </c>
      <c r="S2795" s="9" t="str">
        <f>IF(Search!$L$8="","",IF(ISNUMBER(SEARCH("Stick",$AU2795))=TRUE,IF(Search!$L$8="N","N",1),""))</f>
        <v/>
      </c>
      <c r="T2795" s="9" t="str">
        <f>IF(Search!$O$4="","",IF(COUNTA($AW2795)=1,IF(Search!$O$4="N","N",1),""))</f>
        <v/>
      </c>
      <c r="U2795" s="9" t="str">
        <f>IF(Search!$O$5="","",IF($AW2795="","",IF($AW2795&lt;Search!$O$5,"",1)))</f>
        <v/>
      </c>
      <c r="V2795" s="9" t="str">
        <f>IF(Search!$O$6="","",IF($AW2795="","",IF($AW2795&gt;Search!$O$6,"",1)))</f>
        <v/>
      </c>
      <c r="W2795" s="9" t="str">
        <f>IF(Search!$U$4="","",IF($AX2795="","",1))</f>
        <v/>
      </c>
      <c r="X2795" s="9" t="str">
        <f>IF(Search!$U$5="","",IF(ISNUMBER(SEARCH(Search!$U$5,$AX2795))=TRUE,IF(Search!$U$5="N","N",1),""))</f>
        <v/>
      </c>
      <c r="Y2795" s="9" t="str">
        <f>IF(Search!$U$6="","",IF($AY2795&lt;Search!$U$6,"",1))</f>
        <v/>
      </c>
      <c r="Z2795" s="9" t="str">
        <f>IF(Search!$R$4="","",IF(Inventory!$BA2795&lt;Search!$R$4,"",1))</f>
        <v/>
      </c>
      <c r="AA2795" s="9" t="str">
        <f>IF(Search!$R$5="","",IF($BA2795&gt;Search!$R$5,"",1))</f>
        <v/>
      </c>
      <c r="AB2795" s="9" t="str">
        <f>IF(Search!$R$6="","",IF($BB2795&lt;Search!$R$6,"",1))</f>
        <v/>
      </c>
      <c r="AC2795" s="9" t="str">
        <f>IF(Search!$R$7="","",IF($BB2795&lt;Search!$R$7,"",1))</f>
        <v/>
      </c>
      <c r="AD2795" s="45" t="str">
        <f>IF(COUNTIF($A2795:$AC2795,"n")&gt;0,"",IF(SUM($A2795:$AC2795)=COUNTA(Search!$C$4:$C$8,Search!$F$4:$F$8,Search!$I$4:$I$6,Search!$I$8,Search!$L$4:$L$8,Search!$O$4:$O$8,Search!$R$4:$R$7,Search!$U$4:$U$7)-COUNTIF(Search!$C$4:$U$7,"n"),1+LARGE($AD$1:AD2794,1),""))</f>
        <v/>
      </c>
      <c r="AE2795" s="45" t="str">
        <f t="shared" si="136"/>
        <v/>
      </c>
      <c r="AF2795" s="45" t="str">
        <f>IF(AD2795="","",COUNTIF($AE$1:$AE2794,$AE2795)+RANK($AE2795,$AE$2:$AE$10540,1))</f>
        <v/>
      </c>
      <c r="AG2795" s="45" t="str">
        <f t="shared" si="137"/>
        <v/>
      </c>
      <c r="AH2795" s="45" t="str">
        <f>IF($AD2795="","",COUNTIF($AG$1:$AG2794,$AG2795)+RANK($AG2795,$AG$1:$AG$10539,0))</f>
        <v/>
      </c>
      <c r="AI2795" s="10" t="str">
        <f t="shared" si="138"/>
        <v>2015-16 Upper Deck Silver Foil Board #66      /   $</v>
      </c>
      <c r="AJ2795" s="11">
        <v>2015</v>
      </c>
      <c r="AK2795" s="17">
        <v>16</v>
      </c>
      <c r="AL2795" s="12" t="s">
        <v>2622</v>
      </c>
      <c r="AM2795" s="10">
        <v>66</v>
      </c>
      <c r="AO2795" s="9"/>
      <c r="AP2795" s="9"/>
      <c r="AQ2795" s="9"/>
      <c r="AR2795" s="14"/>
      <c r="AS2795" s="9"/>
      <c r="AT2795" s="9"/>
      <c r="AU2795" s="9"/>
      <c r="AV2795" s="13"/>
      <c r="AW2795" s="13"/>
      <c r="AX2795" s="9"/>
      <c r="AY2795" s="9"/>
      <c r="AZ2795" s="9"/>
      <c r="BA2795" s="33"/>
      <c r="BB2795" s="33"/>
      <c r="BC2795" s="36"/>
      <c r="BD2795" s="12" t="s">
        <v>1772</v>
      </c>
    </row>
    <row r="2796" spans="1:56" s="12" customFormat="1" x14ac:dyDescent="0.2">
      <c r="A2796" s="9" t="str">
        <f>IF(Search!$C$5="","",IF(COUNTA(Inventory!$AP2796)=1,1,""))</f>
        <v/>
      </c>
      <c r="B2796" s="9" t="str">
        <f>IF(Search!$C$4="","",IF(ISNUMBER(SEARCH(Search!$C$4,$AR2796))=TRUE,1,""))</f>
        <v/>
      </c>
      <c r="C2796" s="9" t="str">
        <f>IF(Search!$C$6="x",IF(COUNTA($AQ2796)=1,1,"N"),IF(COUNTA($AQ2796)=1,"N",""))</f>
        <v/>
      </c>
      <c r="D2796" s="9" t="str">
        <f>IF(Search!$O$8="","",IF(ISNUMBER(SEARCH(Search!$O$8,$BD2796))=TRUE,1,""))</f>
        <v/>
      </c>
      <c r="E2796" s="9" t="str">
        <f>IF(Search!$C$7="","",IF(ISNUMBER(SEARCH(Search!$C$7,$AN2796))=TRUE,1,""))</f>
        <v/>
      </c>
      <c r="F2796" s="9" t="str">
        <f>IF(Search!$C$8="","",IF(ISNUMBER(SEARCH(Search!$C$8,$AO2796))=TRUE,1,""))</f>
        <v/>
      </c>
      <c r="G2796" s="9" t="str">
        <f>IF(Search!$F$4="","",IF(Inventory!$AJ2796&lt;Search!$F$4,"",1))</f>
        <v/>
      </c>
      <c r="H2796" s="9" t="str">
        <f>IF(Search!$F$5="","",IF(Inventory!$AJ2796&gt;Search!$F$5,"",1))</f>
        <v/>
      </c>
      <c r="I2796" s="9" t="str">
        <f>IF(Search!$F$7="","",IF(Search!$F$8="",IF(ISNUMBER(SEARCH(Search!$F$7,$AL2796))=TRUE,1,""),""))</f>
        <v/>
      </c>
      <c r="J2796" s="9" t="str">
        <f>IF($AL2796=Search!$F$8,1,"")</f>
        <v/>
      </c>
      <c r="K2796" s="9" t="str">
        <f>IF(Search!$I$4="","",IF(COUNTA($AS2796)=1,IF(Search!$I$4="N","N",1),""))</f>
        <v/>
      </c>
      <c r="L2796" s="9" t="str">
        <f>IF(Search!$I$5="","",IF($AS2796="RC",1,""))</f>
        <v/>
      </c>
      <c r="M2796" s="9" t="str">
        <f>IF(Search!$I$6="","",IF($AS2796="RCP",1,""))</f>
        <v/>
      </c>
      <c r="N2796" s="9" t="str">
        <f>IF(Search!$I$8="","",IF(COUNTA($AT2796)=1,IF(Search!$I$8="N","N",1),""))</f>
        <v/>
      </c>
      <c r="O2796" s="9" t="str">
        <f>IF(Search!$L$4="","",IF(COUNTA($AU2796)=1,IF(Search!$L$4="N","N",1),""))</f>
        <v/>
      </c>
      <c r="P2796" s="9" t="str">
        <f>IF(Search!$L$5="","",IF(ISNUMBER(SEARCH("Jersey",$AU2796))=TRUE,IF(Search!$L$5="N","N",1),""))</f>
        <v/>
      </c>
      <c r="Q2796" s="9" t="str">
        <f>IF(Search!$L$6="","",IF(ISNUMBER(SEARCH("Patch",$AU2796))=TRUE,IF(Search!$L$6="N","N",1),""))</f>
        <v/>
      </c>
      <c r="R2796" s="9" t="str">
        <f>IF(Search!$L$7="","",IF(ISNUMBER(SEARCH("Shield",$AU2796))=TRUE,IF(Search!$L$7="N","N",1),""))</f>
        <v/>
      </c>
      <c r="S2796" s="9" t="str">
        <f>IF(Search!$L$8="","",IF(ISNUMBER(SEARCH("Stick",$AU2796))=TRUE,IF(Search!$L$8="N","N",1),""))</f>
        <v/>
      </c>
      <c r="T2796" s="9" t="str">
        <f>IF(Search!$O$4="","",IF(COUNTA($AW2796)=1,IF(Search!$O$4="N","N",1),""))</f>
        <v/>
      </c>
      <c r="U2796" s="9" t="str">
        <f>IF(Search!$O$5="","",IF($AW2796="","",IF($AW2796&lt;Search!$O$5,"",1)))</f>
        <v/>
      </c>
      <c r="V2796" s="9" t="str">
        <f>IF(Search!$O$6="","",IF($AW2796="","",IF($AW2796&gt;Search!$O$6,"",1)))</f>
        <v/>
      </c>
      <c r="W2796" s="9" t="str">
        <f>IF(Search!$U$4="","",IF($AX2796="","",1))</f>
        <v/>
      </c>
      <c r="X2796" s="9" t="str">
        <f>IF(Search!$U$5="","",IF(ISNUMBER(SEARCH(Search!$U$5,$AX2796))=TRUE,IF(Search!$U$5="N","N",1),""))</f>
        <v/>
      </c>
      <c r="Y2796" s="9" t="str">
        <f>IF(Search!$U$6="","",IF($AY2796&lt;Search!$U$6,"",1))</f>
        <v/>
      </c>
      <c r="Z2796" s="9" t="str">
        <f>IF(Search!$R$4="","",IF(Inventory!$BA2796&lt;Search!$R$4,"",1))</f>
        <v/>
      </c>
      <c r="AA2796" s="9" t="str">
        <f>IF(Search!$R$5="","",IF($BA2796&gt;Search!$R$5,"",1))</f>
        <v/>
      </c>
      <c r="AB2796" s="9" t="str">
        <f>IF(Search!$R$6="","",IF($BB2796&lt;Search!$R$6,"",1))</f>
        <v/>
      </c>
      <c r="AC2796" s="9" t="str">
        <f>IF(Search!$R$7="","",IF($BB2796&lt;Search!$R$7,"",1))</f>
        <v/>
      </c>
      <c r="AD2796" s="45" t="str">
        <f>IF(COUNTIF($A2796:$AC2796,"n")&gt;0,"",IF(SUM($A2796:$AC2796)=COUNTA(Search!$C$4:$C$8,Search!$F$4:$F$8,Search!$I$4:$I$6,Search!$I$8,Search!$L$4:$L$8,Search!$O$4:$O$8,Search!$R$4:$R$7,Search!$U$4:$U$7)-COUNTIF(Search!$C$4:$U$7,"n"),1+LARGE($AD$1:AD2795,1),""))</f>
        <v/>
      </c>
      <c r="AE2796" s="45" t="str">
        <f t="shared" si="136"/>
        <v/>
      </c>
      <c r="AF2796" s="45" t="str">
        <f>IF(AD2796="","",COUNTIF($AE$1:$AE2795,$AE2796)+RANK($AE2796,$AE$2:$AE$10540,1))</f>
        <v/>
      </c>
      <c r="AG2796" s="45" t="str">
        <f t="shared" si="137"/>
        <v/>
      </c>
      <c r="AH2796" s="45" t="str">
        <f>IF($AD2796="","",COUNTIF($AG$1:$AG2795,$AG2796)+RANK($AG2796,$AG$1:$AG$10539,0))</f>
        <v/>
      </c>
      <c r="AI2796" s="10" t="str">
        <f t="shared" si="138"/>
        <v>2015-16 Upper Deck Silver Foil Board #67      /   $</v>
      </c>
      <c r="AJ2796" s="11">
        <v>2015</v>
      </c>
      <c r="AK2796" s="17">
        <v>16</v>
      </c>
      <c r="AL2796" s="12" t="s">
        <v>2622</v>
      </c>
      <c r="AM2796" s="10">
        <v>67</v>
      </c>
      <c r="AO2796" s="9"/>
      <c r="AP2796" s="9"/>
      <c r="AQ2796" s="9"/>
      <c r="AR2796" s="14"/>
      <c r="AS2796" s="9"/>
      <c r="AT2796" s="9"/>
      <c r="AU2796" s="9"/>
      <c r="AV2796" s="13"/>
      <c r="AW2796" s="13"/>
      <c r="AX2796" s="9"/>
      <c r="AY2796" s="9"/>
      <c r="AZ2796" s="9"/>
      <c r="BA2796" s="33"/>
      <c r="BB2796" s="33"/>
      <c r="BC2796" s="36"/>
      <c r="BD2796" s="12" t="s">
        <v>1772</v>
      </c>
    </row>
    <row r="2797" spans="1:56" s="12" customFormat="1" x14ac:dyDescent="0.2">
      <c r="A2797" s="9" t="str">
        <f>IF(Search!$C$5="","",IF(COUNTA(Inventory!$AP2797)=1,1,""))</f>
        <v/>
      </c>
      <c r="B2797" s="9" t="str">
        <f>IF(Search!$C$4="","",IF(ISNUMBER(SEARCH(Search!$C$4,$AR2797))=TRUE,1,""))</f>
        <v/>
      </c>
      <c r="C2797" s="9" t="str">
        <f>IF(Search!$C$6="x",IF(COUNTA($AQ2797)=1,1,"N"),IF(COUNTA($AQ2797)=1,"N",""))</f>
        <v/>
      </c>
      <c r="D2797" s="9" t="str">
        <f>IF(Search!$O$8="","",IF(ISNUMBER(SEARCH(Search!$O$8,$BD2797))=TRUE,1,""))</f>
        <v/>
      </c>
      <c r="E2797" s="9" t="str">
        <f>IF(Search!$C$7="","",IF(ISNUMBER(SEARCH(Search!$C$7,$AN2797))=TRUE,1,""))</f>
        <v/>
      </c>
      <c r="F2797" s="9" t="str">
        <f>IF(Search!$C$8="","",IF(ISNUMBER(SEARCH(Search!$C$8,$AO2797))=TRUE,1,""))</f>
        <v/>
      </c>
      <c r="G2797" s="9" t="str">
        <f>IF(Search!$F$4="","",IF(Inventory!$AJ2797&lt;Search!$F$4,"",1))</f>
        <v/>
      </c>
      <c r="H2797" s="9" t="str">
        <f>IF(Search!$F$5="","",IF(Inventory!$AJ2797&gt;Search!$F$5,"",1))</f>
        <v/>
      </c>
      <c r="I2797" s="9" t="str">
        <f>IF(Search!$F$7="","",IF(Search!$F$8="",IF(ISNUMBER(SEARCH(Search!$F$7,$AL2797))=TRUE,1,""),""))</f>
        <v/>
      </c>
      <c r="J2797" s="9" t="str">
        <f>IF($AL2797=Search!$F$8,1,"")</f>
        <v/>
      </c>
      <c r="K2797" s="9" t="str">
        <f>IF(Search!$I$4="","",IF(COUNTA($AS2797)=1,IF(Search!$I$4="N","N",1),""))</f>
        <v/>
      </c>
      <c r="L2797" s="9" t="str">
        <f>IF(Search!$I$5="","",IF($AS2797="RC",1,""))</f>
        <v/>
      </c>
      <c r="M2797" s="9" t="str">
        <f>IF(Search!$I$6="","",IF($AS2797="RCP",1,""))</f>
        <v/>
      </c>
      <c r="N2797" s="9" t="str">
        <f>IF(Search!$I$8="","",IF(COUNTA($AT2797)=1,IF(Search!$I$8="N","N",1),""))</f>
        <v/>
      </c>
      <c r="O2797" s="9" t="str">
        <f>IF(Search!$L$4="","",IF(COUNTA($AU2797)=1,IF(Search!$L$4="N","N",1),""))</f>
        <v/>
      </c>
      <c r="P2797" s="9" t="str">
        <f>IF(Search!$L$5="","",IF(ISNUMBER(SEARCH("Jersey",$AU2797))=TRUE,IF(Search!$L$5="N","N",1),""))</f>
        <v/>
      </c>
      <c r="Q2797" s="9" t="str">
        <f>IF(Search!$L$6="","",IF(ISNUMBER(SEARCH("Patch",$AU2797))=TRUE,IF(Search!$L$6="N","N",1),""))</f>
        <v/>
      </c>
      <c r="R2797" s="9" t="str">
        <f>IF(Search!$L$7="","",IF(ISNUMBER(SEARCH("Shield",$AU2797))=TRUE,IF(Search!$L$7="N","N",1),""))</f>
        <v/>
      </c>
      <c r="S2797" s="9" t="str">
        <f>IF(Search!$L$8="","",IF(ISNUMBER(SEARCH("Stick",$AU2797))=TRUE,IF(Search!$L$8="N","N",1),""))</f>
        <v/>
      </c>
      <c r="T2797" s="9" t="str">
        <f>IF(Search!$O$4="","",IF(COUNTA($AW2797)=1,IF(Search!$O$4="N","N",1),""))</f>
        <v/>
      </c>
      <c r="U2797" s="9" t="str">
        <f>IF(Search!$O$5="","",IF($AW2797="","",IF($AW2797&lt;Search!$O$5,"",1)))</f>
        <v/>
      </c>
      <c r="V2797" s="9" t="str">
        <f>IF(Search!$O$6="","",IF($AW2797="","",IF($AW2797&gt;Search!$O$6,"",1)))</f>
        <v/>
      </c>
      <c r="W2797" s="9" t="str">
        <f>IF(Search!$U$4="","",IF($AX2797="","",1))</f>
        <v/>
      </c>
      <c r="X2797" s="9" t="str">
        <f>IF(Search!$U$5="","",IF(ISNUMBER(SEARCH(Search!$U$5,$AX2797))=TRUE,IF(Search!$U$5="N","N",1),""))</f>
        <v/>
      </c>
      <c r="Y2797" s="9" t="str">
        <f>IF(Search!$U$6="","",IF($AY2797&lt;Search!$U$6,"",1))</f>
        <v/>
      </c>
      <c r="Z2797" s="9" t="str">
        <f>IF(Search!$R$4="","",IF(Inventory!$BA2797&lt;Search!$R$4,"",1))</f>
        <v/>
      </c>
      <c r="AA2797" s="9" t="str">
        <f>IF(Search!$R$5="","",IF($BA2797&gt;Search!$R$5,"",1))</f>
        <v/>
      </c>
      <c r="AB2797" s="9" t="str">
        <f>IF(Search!$R$6="","",IF($BB2797&lt;Search!$R$6,"",1))</f>
        <v/>
      </c>
      <c r="AC2797" s="9" t="str">
        <f>IF(Search!$R$7="","",IF($BB2797&lt;Search!$R$7,"",1))</f>
        <v/>
      </c>
      <c r="AD2797" s="45" t="str">
        <f>IF(COUNTIF($A2797:$AC2797,"n")&gt;0,"",IF(SUM($A2797:$AC2797)=COUNTA(Search!$C$4:$C$8,Search!$F$4:$F$8,Search!$I$4:$I$6,Search!$I$8,Search!$L$4:$L$8,Search!$O$4:$O$8,Search!$R$4:$R$7,Search!$U$4:$U$7)-COUNTIF(Search!$C$4:$U$7,"n"),1+LARGE($AD$1:AD2796,1),""))</f>
        <v/>
      </c>
      <c r="AE2797" s="45" t="str">
        <f t="shared" si="136"/>
        <v/>
      </c>
      <c r="AF2797" s="45" t="str">
        <f>IF(AD2797="","",COUNTIF($AE$1:$AE2796,$AE2797)+RANK($AE2797,$AE$2:$AE$10540,1))</f>
        <v/>
      </c>
      <c r="AG2797" s="45" t="str">
        <f t="shared" si="137"/>
        <v/>
      </c>
      <c r="AH2797" s="45" t="str">
        <f>IF($AD2797="","",COUNTIF($AG$1:$AG2796,$AG2797)+RANK($AG2797,$AG$1:$AG$10539,0))</f>
        <v/>
      </c>
      <c r="AI2797" s="10" t="str">
        <f t="shared" si="138"/>
        <v>2015-16 Upper Deck Silver Foil Board #68      /   $</v>
      </c>
      <c r="AJ2797" s="11">
        <v>2015</v>
      </c>
      <c r="AK2797" s="17">
        <v>16</v>
      </c>
      <c r="AL2797" s="12" t="s">
        <v>2622</v>
      </c>
      <c r="AM2797" s="10">
        <v>68</v>
      </c>
      <c r="AO2797" s="9"/>
      <c r="AP2797" s="9"/>
      <c r="AQ2797" s="9"/>
      <c r="AR2797" s="14"/>
      <c r="AS2797" s="9"/>
      <c r="AT2797" s="9"/>
      <c r="AU2797" s="9"/>
      <c r="AV2797" s="13"/>
      <c r="AW2797" s="13"/>
      <c r="AX2797" s="9"/>
      <c r="AY2797" s="9"/>
      <c r="AZ2797" s="9"/>
      <c r="BA2797" s="33"/>
      <c r="BB2797" s="33"/>
      <c r="BC2797" s="36"/>
      <c r="BD2797" s="12" t="s">
        <v>1772</v>
      </c>
    </row>
    <row r="2798" spans="1:56" s="12" customFormat="1" x14ac:dyDescent="0.2">
      <c r="A2798" s="9" t="str">
        <f>IF(Search!$C$5="","",IF(COUNTA(Inventory!$AP2798)=1,1,""))</f>
        <v/>
      </c>
      <c r="B2798" s="9" t="str">
        <f>IF(Search!$C$4="","",IF(ISNUMBER(SEARCH(Search!$C$4,$AR2798))=TRUE,1,""))</f>
        <v/>
      </c>
      <c r="C2798" s="9" t="str">
        <f>IF(Search!$C$6="x",IF(COUNTA($AQ2798)=1,1,"N"),IF(COUNTA($AQ2798)=1,"N",""))</f>
        <v/>
      </c>
      <c r="D2798" s="9" t="str">
        <f>IF(Search!$O$8="","",IF(ISNUMBER(SEARCH(Search!$O$8,$BD2798))=TRUE,1,""))</f>
        <v/>
      </c>
      <c r="E2798" s="9" t="str">
        <f>IF(Search!$C$7="","",IF(ISNUMBER(SEARCH(Search!$C$7,$AN2798))=TRUE,1,""))</f>
        <v/>
      </c>
      <c r="F2798" s="9" t="str">
        <f>IF(Search!$C$8="","",IF(ISNUMBER(SEARCH(Search!$C$8,$AO2798))=TRUE,1,""))</f>
        <v/>
      </c>
      <c r="G2798" s="9" t="str">
        <f>IF(Search!$F$4="","",IF(Inventory!$AJ2798&lt;Search!$F$4,"",1))</f>
        <v/>
      </c>
      <c r="H2798" s="9" t="str">
        <f>IF(Search!$F$5="","",IF(Inventory!$AJ2798&gt;Search!$F$5,"",1))</f>
        <v/>
      </c>
      <c r="I2798" s="9" t="str">
        <f>IF(Search!$F$7="","",IF(Search!$F$8="",IF(ISNUMBER(SEARCH(Search!$F$7,$AL2798))=TRUE,1,""),""))</f>
        <v/>
      </c>
      <c r="J2798" s="9" t="str">
        <f>IF($AL2798=Search!$F$8,1,"")</f>
        <v/>
      </c>
      <c r="K2798" s="9" t="str">
        <f>IF(Search!$I$4="","",IF(COUNTA($AS2798)=1,IF(Search!$I$4="N","N",1),""))</f>
        <v/>
      </c>
      <c r="L2798" s="9" t="str">
        <f>IF(Search!$I$5="","",IF($AS2798="RC",1,""))</f>
        <v/>
      </c>
      <c r="M2798" s="9" t="str">
        <f>IF(Search!$I$6="","",IF($AS2798="RCP",1,""))</f>
        <v/>
      </c>
      <c r="N2798" s="9" t="str">
        <f>IF(Search!$I$8="","",IF(COUNTA($AT2798)=1,IF(Search!$I$8="N","N",1),""))</f>
        <v/>
      </c>
      <c r="O2798" s="9" t="str">
        <f>IF(Search!$L$4="","",IF(COUNTA($AU2798)=1,IF(Search!$L$4="N","N",1),""))</f>
        <v/>
      </c>
      <c r="P2798" s="9" t="str">
        <f>IF(Search!$L$5="","",IF(ISNUMBER(SEARCH("Jersey",$AU2798))=TRUE,IF(Search!$L$5="N","N",1),""))</f>
        <v/>
      </c>
      <c r="Q2798" s="9" t="str">
        <f>IF(Search!$L$6="","",IF(ISNUMBER(SEARCH("Patch",$AU2798))=TRUE,IF(Search!$L$6="N","N",1),""))</f>
        <v/>
      </c>
      <c r="R2798" s="9" t="str">
        <f>IF(Search!$L$7="","",IF(ISNUMBER(SEARCH("Shield",$AU2798))=TRUE,IF(Search!$L$7="N","N",1),""))</f>
        <v/>
      </c>
      <c r="S2798" s="9" t="str">
        <f>IF(Search!$L$8="","",IF(ISNUMBER(SEARCH("Stick",$AU2798))=TRUE,IF(Search!$L$8="N","N",1),""))</f>
        <v/>
      </c>
      <c r="T2798" s="9" t="str">
        <f>IF(Search!$O$4="","",IF(COUNTA($AW2798)=1,IF(Search!$O$4="N","N",1),""))</f>
        <v/>
      </c>
      <c r="U2798" s="9" t="str">
        <f>IF(Search!$O$5="","",IF($AW2798="","",IF($AW2798&lt;Search!$O$5,"",1)))</f>
        <v/>
      </c>
      <c r="V2798" s="9" t="str">
        <f>IF(Search!$O$6="","",IF($AW2798="","",IF($AW2798&gt;Search!$O$6,"",1)))</f>
        <v/>
      </c>
      <c r="W2798" s="9" t="str">
        <f>IF(Search!$U$4="","",IF($AX2798="","",1))</f>
        <v/>
      </c>
      <c r="X2798" s="9" t="str">
        <f>IF(Search!$U$5="","",IF(ISNUMBER(SEARCH(Search!$U$5,$AX2798))=TRUE,IF(Search!$U$5="N","N",1),""))</f>
        <v/>
      </c>
      <c r="Y2798" s="9" t="str">
        <f>IF(Search!$U$6="","",IF($AY2798&lt;Search!$U$6,"",1))</f>
        <v/>
      </c>
      <c r="Z2798" s="9" t="str">
        <f>IF(Search!$R$4="","",IF(Inventory!$BA2798&lt;Search!$R$4,"",1))</f>
        <v/>
      </c>
      <c r="AA2798" s="9" t="str">
        <f>IF(Search!$R$5="","",IF($BA2798&gt;Search!$R$5,"",1))</f>
        <v/>
      </c>
      <c r="AB2798" s="9" t="str">
        <f>IF(Search!$R$6="","",IF($BB2798&lt;Search!$R$6,"",1))</f>
        <v/>
      </c>
      <c r="AC2798" s="9" t="str">
        <f>IF(Search!$R$7="","",IF($BB2798&lt;Search!$R$7,"",1))</f>
        <v/>
      </c>
      <c r="AD2798" s="45" t="str">
        <f>IF(COUNTIF($A2798:$AC2798,"n")&gt;0,"",IF(SUM($A2798:$AC2798)=COUNTA(Search!$C$4:$C$8,Search!$F$4:$F$8,Search!$I$4:$I$6,Search!$I$8,Search!$L$4:$L$8,Search!$O$4:$O$8,Search!$R$4:$R$7,Search!$U$4:$U$7)-COUNTIF(Search!$C$4:$U$7,"n"),1+LARGE($AD$1:AD2797,1),""))</f>
        <v/>
      </c>
      <c r="AE2798" s="45" t="str">
        <f t="shared" si="136"/>
        <v/>
      </c>
      <c r="AF2798" s="45" t="str">
        <f>IF(AD2798="","",COUNTIF($AE$1:$AE2797,$AE2798)+RANK($AE2798,$AE$2:$AE$10540,1))</f>
        <v/>
      </c>
      <c r="AG2798" s="45" t="str">
        <f t="shared" si="137"/>
        <v/>
      </c>
      <c r="AH2798" s="45" t="str">
        <f>IF($AD2798="","",COUNTIF($AG$1:$AG2797,$AG2798)+RANK($AG2798,$AG$1:$AG$10539,0))</f>
        <v/>
      </c>
      <c r="AI2798" s="10" t="str">
        <f t="shared" si="138"/>
        <v>2015-16 Upper Deck Silver Foil Board #69      /   $</v>
      </c>
      <c r="AJ2798" s="11">
        <v>2015</v>
      </c>
      <c r="AK2798" s="17">
        <v>16</v>
      </c>
      <c r="AL2798" s="12" t="s">
        <v>2622</v>
      </c>
      <c r="AM2798" s="10">
        <v>69</v>
      </c>
      <c r="AO2798" s="9"/>
      <c r="AP2798" s="9"/>
      <c r="AQ2798" s="9"/>
      <c r="AR2798" s="14"/>
      <c r="AS2798" s="9"/>
      <c r="AT2798" s="9"/>
      <c r="AU2798" s="9"/>
      <c r="AV2798" s="13"/>
      <c r="AW2798" s="13"/>
      <c r="AX2798" s="9"/>
      <c r="AY2798" s="9"/>
      <c r="AZ2798" s="9"/>
      <c r="BA2798" s="33"/>
      <c r="BB2798" s="33"/>
      <c r="BC2798" s="36"/>
      <c r="BD2798" s="12" t="s">
        <v>1772</v>
      </c>
    </row>
    <row r="2799" spans="1:56" s="12" customFormat="1" x14ac:dyDescent="0.2">
      <c r="A2799" s="9" t="str">
        <f>IF(Search!$C$5="","",IF(COUNTA(Inventory!$AP2799)=1,1,""))</f>
        <v/>
      </c>
      <c r="B2799" s="9" t="str">
        <f>IF(Search!$C$4="","",IF(ISNUMBER(SEARCH(Search!$C$4,$AR2799))=TRUE,1,""))</f>
        <v/>
      </c>
      <c r="C2799" s="9" t="str">
        <f>IF(Search!$C$6="x",IF(COUNTA($AQ2799)=1,1,"N"),IF(COUNTA($AQ2799)=1,"N",""))</f>
        <v/>
      </c>
      <c r="D2799" s="9" t="str">
        <f>IF(Search!$O$8="","",IF(ISNUMBER(SEARCH(Search!$O$8,$BD2799))=TRUE,1,""))</f>
        <v/>
      </c>
      <c r="E2799" s="9" t="str">
        <f>IF(Search!$C$7="","",IF(ISNUMBER(SEARCH(Search!$C$7,$AN2799))=TRUE,1,""))</f>
        <v/>
      </c>
      <c r="F2799" s="9" t="str">
        <f>IF(Search!$C$8="","",IF(ISNUMBER(SEARCH(Search!$C$8,$AO2799))=TRUE,1,""))</f>
        <v/>
      </c>
      <c r="G2799" s="9" t="str">
        <f>IF(Search!$F$4="","",IF(Inventory!$AJ2799&lt;Search!$F$4,"",1))</f>
        <v/>
      </c>
      <c r="H2799" s="9" t="str">
        <f>IF(Search!$F$5="","",IF(Inventory!$AJ2799&gt;Search!$F$5,"",1))</f>
        <v/>
      </c>
      <c r="I2799" s="9" t="str">
        <f>IF(Search!$F$7="","",IF(Search!$F$8="",IF(ISNUMBER(SEARCH(Search!$F$7,$AL2799))=TRUE,1,""),""))</f>
        <v/>
      </c>
      <c r="J2799" s="9" t="str">
        <f>IF($AL2799=Search!$F$8,1,"")</f>
        <v/>
      </c>
      <c r="K2799" s="9" t="str">
        <f>IF(Search!$I$4="","",IF(COUNTA($AS2799)=1,IF(Search!$I$4="N","N",1),""))</f>
        <v/>
      </c>
      <c r="L2799" s="9" t="str">
        <f>IF(Search!$I$5="","",IF($AS2799="RC",1,""))</f>
        <v/>
      </c>
      <c r="M2799" s="9" t="str">
        <f>IF(Search!$I$6="","",IF($AS2799="RCP",1,""))</f>
        <v/>
      </c>
      <c r="N2799" s="9" t="str">
        <f>IF(Search!$I$8="","",IF(COUNTA($AT2799)=1,IF(Search!$I$8="N","N",1),""))</f>
        <v/>
      </c>
      <c r="O2799" s="9" t="str">
        <f>IF(Search!$L$4="","",IF(COUNTA($AU2799)=1,IF(Search!$L$4="N","N",1),""))</f>
        <v/>
      </c>
      <c r="P2799" s="9" t="str">
        <f>IF(Search!$L$5="","",IF(ISNUMBER(SEARCH("Jersey",$AU2799))=TRUE,IF(Search!$L$5="N","N",1),""))</f>
        <v/>
      </c>
      <c r="Q2799" s="9" t="str">
        <f>IF(Search!$L$6="","",IF(ISNUMBER(SEARCH("Patch",$AU2799))=TRUE,IF(Search!$L$6="N","N",1),""))</f>
        <v/>
      </c>
      <c r="R2799" s="9" t="str">
        <f>IF(Search!$L$7="","",IF(ISNUMBER(SEARCH("Shield",$AU2799))=TRUE,IF(Search!$L$7="N","N",1),""))</f>
        <v/>
      </c>
      <c r="S2799" s="9" t="str">
        <f>IF(Search!$L$8="","",IF(ISNUMBER(SEARCH("Stick",$AU2799))=TRUE,IF(Search!$L$8="N","N",1),""))</f>
        <v/>
      </c>
      <c r="T2799" s="9" t="str">
        <f>IF(Search!$O$4="","",IF(COUNTA($AW2799)=1,IF(Search!$O$4="N","N",1),""))</f>
        <v/>
      </c>
      <c r="U2799" s="9" t="str">
        <f>IF(Search!$O$5="","",IF($AW2799="","",IF($AW2799&lt;Search!$O$5,"",1)))</f>
        <v/>
      </c>
      <c r="V2799" s="9" t="str">
        <f>IF(Search!$O$6="","",IF($AW2799="","",IF($AW2799&gt;Search!$O$6,"",1)))</f>
        <v/>
      </c>
      <c r="W2799" s="9" t="str">
        <f>IF(Search!$U$4="","",IF($AX2799="","",1))</f>
        <v/>
      </c>
      <c r="X2799" s="9" t="str">
        <f>IF(Search!$U$5="","",IF(ISNUMBER(SEARCH(Search!$U$5,$AX2799))=TRUE,IF(Search!$U$5="N","N",1),""))</f>
        <v/>
      </c>
      <c r="Y2799" s="9" t="str">
        <f>IF(Search!$U$6="","",IF($AY2799&lt;Search!$U$6,"",1))</f>
        <v/>
      </c>
      <c r="Z2799" s="9" t="str">
        <f>IF(Search!$R$4="","",IF(Inventory!$BA2799&lt;Search!$R$4,"",1))</f>
        <v/>
      </c>
      <c r="AA2799" s="9" t="str">
        <f>IF(Search!$R$5="","",IF($BA2799&gt;Search!$R$5,"",1))</f>
        <v/>
      </c>
      <c r="AB2799" s="9" t="str">
        <f>IF(Search!$R$6="","",IF($BB2799&lt;Search!$R$6,"",1))</f>
        <v/>
      </c>
      <c r="AC2799" s="9" t="str">
        <f>IF(Search!$R$7="","",IF($BB2799&lt;Search!$R$7,"",1))</f>
        <v/>
      </c>
      <c r="AD2799" s="45" t="str">
        <f>IF(COUNTIF($A2799:$AC2799,"n")&gt;0,"",IF(SUM($A2799:$AC2799)=COUNTA(Search!$C$4:$C$8,Search!$F$4:$F$8,Search!$I$4:$I$6,Search!$I$8,Search!$L$4:$L$8,Search!$O$4:$O$8,Search!$R$4:$R$7,Search!$U$4:$U$7)-COUNTIF(Search!$C$4:$U$7,"n"),1+LARGE($AD$1:AD2798,1),""))</f>
        <v/>
      </c>
      <c r="AE2799" s="45" t="str">
        <f t="shared" si="136"/>
        <v/>
      </c>
      <c r="AF2799" s="45" t="str">
        <f>IF(AD2799="","",COUNTIF($AE$1:$AE2798,$AE2799)+RANK($AE2799,$AE$2:$AE$10540,1))</f>
        <v/>
      </c>
      <c r="AG2799" s="45" t="str">
        <f t="shared" si="137"/>
        <v/>
      </c>
      <c r="AH2799" s="45" t="str">
        <f>IF($AD2799="","",COUNTIF($AG$1:$AG2798,$AG2799)+RANK($AG2799,$AG$1:$AG$10539,0))</f>
        <v/>
      </c>
      <c r="AI2799" s="10" t="str">
        <f t="shared" si="138"/>
        <v>2015-16 Upper Deck Silver Foil Board #70      /   $</v>
      </c>
      <c r="AJ2799" s="11">
        <v>2015</v>
      </c>
      <c r="AK2799" s="17">
        <v>16</v>
      </c>
      <c r="AL2799" s="12" t="s">
        <v>2622</v>
      </c>
      <c r="AM2799" s="10">
        <v>70</v>
      </c>
      <c r="AO2799" s="9"/>
      <c r="AP2799" s="9"/>
      <c r="AQ2799" s="9"/>
      <c r="AR2799" s="14"/>
      <c r="AS2799" s="9"/>
      <c r="AT2799" s="9"/>
      <c r="AU2799" s="9"/>
      <c r="AV2799" s="13"/>
      <c r="AW2799" s="13"/>
      <c r="AX2799" s="9"/>
      <c r="AY2799" s="9"/>
      <c r="AZ2799" s="9"/>
      <c r="BA2799" s="33"/>
      <c r="BB2799" s="33"/>
      <c r="BC2799" s="36"/>
      <c r="BD2799" s="12" t="s">
        <v>1772</v>
      </c>
    </row>
    <row r="2800" spans="1:56" s="12" customFormat="1" x14ac:dyDescent="0.2">
      <c r="A2800" s="9" t="str">
        <f>IF(Search!$C$5="","",IF(COUNTA(Inventory!$AP2800)=1,1,""))</f>
        <v/>
      </c>
      <c r="B2800" s="9" t="str">
        <f>IF(Search!$C$4="","",IF(ISNUMBER(SEARCH(Search!$C$4,$AR2800))=TRUE,1,""))</f>
        <v/>
      </c>
      <c r="C2800" s="9" t="str">
        <f>IF(Search!$C$6="x",IF(COUNTA($AQ2800)=1,1,"N"),IF(COUNTA($AQ2800)=1,"N",""))</f>
        <v/>
      </c>
      <c r="D2800" s="9" t="str">
        <f>IF(Search!$O$8="","",IF(ISNUMBER(SEARCH(Search!$O$8,$BD2800))=TRUE,1,""))</f>
        <v/>
      </c>
      <c r="E2800" s="9" t="str">
        <f>IF(Search!$C$7="","",IF(ISNUMBER(SEARCH(Search!$C$7,$AN2800))=TRUE,1,""))</f>
        <v/>
      </c>
      <c r="F2800" s="9" t="str">
        <f>IF(Search!$C$8="","",IF(ISNUMBER(SEARCH(Search!$C$8,$AO2800))=TRUE,1,""))</f>
        <v/>
      </c>
      <c r="G2800" s="9" t="str">
        <f>IF(Search!$F$4="","",IF(Inventory!$AJ2800&lt;Search!$F$4,"",1))</f>
        <v/>
      </c>
      <c r="H2800" s="9" t="str">
        <f>IF(Search!$F$5="","",IF(Inventory!$AJ2800&gt;Search!$F$5,"",1))</f>
        <v/>
      </c>
      <c r="I2800" s="9" t="str">
        <f>IF(Search!$F$7="","",IF(Search!$F$8="",IF(ISNUMBER(SEARCH(Search!$F$7,$AL2800))=TRUE,1,""),""))</f>
        <v/>
      </c>
      <c r="J2800" s="9" t="str">
        <f>IF($AL2800=Search!$F$8,1,"")</f>
        <v/>
      </c>
      <c r="K2800" s="9" t="str">
        <f>IF(Search!$I$4="","",IF(COUNTA($AS2800)=1,IF(Search!$I$4="N","N",1),""))</f>
        <v/>
      </c>
      <c r="L2800" s="9" t="str">
        <f>IF(Search!$I$5="","",IF($AS2800="RC",1,""))</f>
        <v/>
      </c>
      <c r="M2800" s="9" t="str">
        <f>IF(Search!$I$6="","",IF($AS2800="RCP",1,""))</f>
        <v/>
      </c>
      <c r="N2800" s="9" t="str">
        <f>IF(Search!$I$8="","",IF(COUNTA($AT2800)=1,IF(Search!$I$8="N","N",1),""))</f>
        <v/>
      </c>
      <c r="O2800" s="9" t="str">
        <f>IF(Search!$L$4="","",IF(COUNTA($AU2800)=1,IF(Search!$L$4="N","N",1),""))</f>
        <v/>
      </c>
      <c r="P2800" s="9" t="str">
        <f>IF(Search!$L$5="","",IF(ISNUMBER(SEARCH("Jersey",$AU2800))=TRUE,IF(Search!$L$5="N","N",1),""))</f>
        <v/>
      </c>
      <c r="Q2800" s="9" t="str">
        <f>IF(Search!$L$6="","",IF(ISNUMBER(SEARCH("Patch",$AU2800))=TRUE,IF(Search!$L$6="N","N",1),""))</f>
        <v/>
      </c>
      <c r="R2800" s="9" t="str">
        <f>IF(Search!$L$7="","",IF(ISNUMBER(SEARCH("Shield",$AU2800))=TRUE,IF(Search!$L$7="N","N",1),""))</f>
        <v/>
      </c>
      <c r="S2800" s="9" t="str">
        <f>IF(Search!$L$8="","",IF(ISNUMBER(SEARCH("Stick",$AU2800))=TRUE,IF(Search!$L$8="N","N",1),""))</f>
        <v/>
      </c>
      <c r="T2800" s="9" t="str">
        <f>IF(Search!$O$4="","",IF(COUNTA($AW2800)=1,IF(Search!$O$4="N","N",1),""))</f>
        <v/>
      </c>
      <c r="U2800" s="9" t="str">
        <f>IF(Search!$O$5="","",IF($AW2800="","",IF($AW2800&lt;Search!$O$5,"",1)))</f>
        <v/>
      </c>
      <c r="V2800" s="9" t="str">
        <f>IF(Search!$O$6="","",IF($AW2800="","",IF($AW2800&gt;Search!$O$6,"",1)))</f>
        <v/>
      </c>
      <c r="W2800" s="9" t="str">
        <f>IF(Search!$U$4="","",IF($AX2800="","",1))</f>
        <v/>
      </c>
      <c r="X2800" s="9" t="str">
        <f>IF(Search!$U$5="","",IF(ISNUMBER(SEARCH(Search!$U$5,$AX2800))=TRUE,IF(Search!$U$5="N","N",1),""))</f>
        <v/>
      </c>
      <c r="Y2800" s="9" t="str">
        <f>IF(Search!$U$6="","",IF($AY2800&lt;Search!$U$6,"",1))</f>
        <v/>
      </c>
      <c r="Z2800" s="9" t="str">
        <f>IF(Search!$R$4="","",IF(Inventory!$BA2800&lt;Search!$R$4,"",1))</f>
        <v/>
      </c>
      <c r="AA2800" s="9" t="str">
        <f>IF(Search!$R$5="","",IF($BA2800&gt;Search!$R$5,"",1))</f>
        <v/>
      </c>
      <c r="AB2800" s="9" t="str">
        <f>IF(Search!$R$6="","",IF($BB2800&lt;Search!$R$6,"",1))</f>
        <v/>
      </c>
      <c r="AC2800" s="9" t="str">
        <f>IF(Search!$R$7="","",IF($BB2800&lt;Search!$R$7,"",1))</f>
        <v/>
      </c>
      <c r="AD2800" s="45" t="str">
        <f>IF(COUNTIF($A2800:$AC2800,"n")&gt;0,"",IF(SUM($A2800:$AC2800)=COUNTA(Search!$C$4:$C$8,Search!$F$4:$F$8,Search!$I$4:$I$6,Search!$I$8,Search!$L$4:$L$8,Search!$O$4:$O$8,Search!$R$4:$R$7,Search!$U$4:$U$7)-COUNTIF(Search!$C$4:$U$7,"n"),1+LARGE($AD$1:AD2799,1),""))</f>
        <v/>
      </c>
      <c r="AE2800" s="45" t="str">
        <f t="shared" si="136"/>
        <v/>
      </c>
      <c r="AF2800" s="45" t="str">
        <f>IF(AD2800="","",COUNTIF($AE$1:$AE2799,$AE2800)+RANK($AE2800,$AE$2:$AE$10540,1))</f>
        <v/>
      </c>
      <c r="AG2800" s="45" t="str">
        <f t="shared" si="137"/>
        <v/>
      </c>
      <c r="AH2800" s="45" t="str">
        <f>IF($AD2800="","",COUNTIF($AG$1:$AG2799,$AG2800)+RANK($AG2800,$AG$1:$AG$10539,0))</f>
        <v/>
      </c>
      <c r="AI2800" s="10" t="str">
        <f t="shared" si="138"/>
        <v>2015-16 Upper Deck Silver Foil Board #71      /   $</v>
      </c>
      <c r="AJ2800" s="11">
        <v>2015</v>
      </c>
      <c r="AK2800" s="17">
        <v>16</v>
      </c>
      <c r="AL2800" s="12" t="s">
        <v>2622</v>
      </c>
      <c r="AM2800" s="10">
        <v>71</v>
      </c>
      <c r="AO2800" s="9"/>
      <c r="AP2800" s="9"/>
      <c r="AQ2800" s="9"/>
      <c r="AR2800" s="14"/>
      <c r="AS2800" s="9"/>
      <c r="AT2800" s="9"/>
      <c r="AU2800" s="9"/>
      <c r="AV2800" s="13"/>
      <c r="AW2800" s="13"/>
      <c r="AX2800" s="9"/>
      <c r="AY2800" s="9"/>
      <c r="AZ2800" s="9"/>
      <c r="BA2800" s="33"/>
      <c r="BB2800" s="33"/>
      <c r="BC2800" s="36"/>
      <c r="BD2800" s="12" t="s">
        <v>1772</v>
      </c>
    </row>
    <row r="2801" spans="1:56" s="12" customFormat="1" x14ac:dyDescent="0.2">
      <c r="A2801" s="9" t="str">
        <f>IF(Search!$C$5="","",IF(COUNTA(Inventory!$AP2801)=1,1,""))</f>
        <v/>
      </c>
      <c r="B2801" s="9" t="str">
        <f>IF(Search!$C$4="","",IF(ISNUMBER(SEARCH(Search!$C$4,$AR2801))=TRUE,1,""))</f>
        <v/>
      </c>
      <c r="C2801" s="9" t="str">
        <f>IF(Search!$C$6="x",IF(COUNTA($AQ2801)=1,1,"N"),IF(COUNTA($AQ2801)=1,"N",""))</f>
        <v/>
      </c>
      <c r="D2801" s="9" t="str">
        <f>IF(Search!$O$8="","",IF(ISNUMBER(SEARCH(Search!$O$8,$BD2801))=TRUE,1,""))</f>
        <v/>
      </c>
      <c r="E2801" s="9" t="str">
        <f>IF(Search!$C$7="","",IF(ISNUMBER(SEARCH(Search!$C$7,$AN2801))=TRUE,1,""))</f>
        <v/>
      </c>
      <c r="F2801" s="9" t="str">
        <f>IF(Search!$C$8="","",IF(ISNUMBER(SEARCH(Search!$C$8,$AO2801))=TRUE,1,""))</f>
        <v/>
      </c>
      <c r="G2801" s="9" t="str">
        <f>IF(Search!$F$4="","",IF(Inventory!$AJ2801&lt;Search!$F$4,"",1))</f>
        <v/>
      </c>
      <c r="H2801" s="9" t="str">
        <f>IF(Search!$F$5="","",IF(Inventory!$AJ2801&gt;Search!$F$5,"",1))</f>
        <v/>
      </c>
      <c r="I2801" s="9" t="str">
        <f>IF(Search!$F$7="","",IF(Search!$F$8="",IF(ISNUMBER(SEARCH(Search!$F$7,$AL2801))=TRUE,1,""),""))</f>
        <v/>
      </c>
      <c r="J2801" s="9" t="str">
        <f>IF($AL2801=Search!$F$8,1,"")</f>
        <v/>
      </c>
      <c r="K2801" s="9" t="str">
        <f>IF(Search!$I$4="","",IF(COUNTA($AS2801)=1,IF(Search!$I$4="N","N",1),""))</f>
        <v/>
      </c>
      <c r="L2801" s="9" t="str">
        <f>IF(Search!$I$5="","",IF($AS2801="RC",1,""))</f>
        <v/>
      </c>
      <c r="M2801" s="9" t="str">
        <f>IF(Search!$I$6="","",IF($AS2801="RCP",1,""))</f>
        <v/>
      </c>
      <c r="N2801" s="9" t="str">
        <f>IF(Search!$I$8="","",IF(COUNTA($AT2801)=1,IF(Search!$I$8="N","N",1),""))</f>
        <v/>
      </c>
      <c r="O2801" s="9" t="str">
        <f>IF(Search!$L$4="","",IF(COUNTA($AU2801)=1,IF(Search!$L$4="N","N",1),""))</f>
        <v/>
      </c>
      <c r="P2801" s="9" t="str">
        <f>IF(Search!$L$5="","",IF(ISNUMBER(SEARCH("Jersey",$AU2801))=TRUE,IF(Search!$L$5="N","N",1),""))</f>
        <v/>
      </c>
      <c r="Q2801" s="9" t="str">
        <f>IF(Search!$L$6="","",IF(ISNUMBER(SEARCH("Patch",$AU2801))=TRUE,IF(Search!$L$6="N","N",1),""))</f>
        <v/>
      </c>
      <c r="R2801" s="9" t="str">
        <f>IF(Search!$L$7="","",IF(ISNUMBER(SEARCH("Shield",$AU2801))=TRUE,IF(Search!$L$7="N","N",1),""))</f>
        <v/>
      </c>
      <c r="S2801" s="9" t="str">
        <f>IF(Search!$L$8="","",IF(ISNUMBER(SEARCH("Stick",$AU2801))=TRUE,IF(Search!$L$8="N","N",1),""))</f>
        <v/>
      </c>
      <c r="T2801" s="9" t="str">
        <f>IF(Search!$O$4="","",IF(COUNTA($AW2801)=1,IF(Search!$O$4="N","N",1),""))</f>
        <v/>
      </c>
      <c r="U2801" s="9" t="str">
        <f>IF(Search!$O$5="","",IF($AW2801="","",IF($AW2801&lt;Search!$O$5,"",1)))</f>
        <v/>
      </c>
      <c r="V2801" s="9" t="str">
        <f>IF(Search!$O$6="","",IF($AW2801="","",IF($AW2801&gt;Search!$O$6,"",1)))</f>
        <v/>
      </c>
      <c r="W2801" s="9" t="str">
        <f>IF(Search!$U$4="","",IF($AX2801="","",1))</f>
        <v/>
      </c>
      <c r="X2801" s="9" t="str">
        <f>IF(Search!$U$5="","",IF(ISNUMBER(SEARCH(Search!$U$5,$AX2801))=TRUE,IF(Search!$U$5="N","N",1),""))</f>
        <v/>
      </c>
      <c r="Y2801" s="9" t="str">
        <f>IF(Search!$U$6="","",IF($AY2801&lt;Search!$U$6,"",1))</f>
        <v/>
      </c>
      <c r="Z2801" s="9" t="str">
        <f>IF(Search!$R$4="","",IF(Inventory!$BA2801&lt;Search!$R$4,"",1))</f>
        <v/>
      </c>
      <c r="AA2801" s="9" t="str">
        <f>IF(Search!$R$5="","",IF($BA2801&gt;Search!$R$5,"",1))</f>
        <v/>
      </c>
      <c r="AB2801" s="9" t="str">
        <f>IF(Search!$R$6="","",IF($BB2801&lt;Search!$R$6,"",1))</f>
        <v/>
      </c>
      <c r="AC2801" s="9" t="str">
        <f>IF(Search!$R$7="","",IF($BB2801&lt;Search!$R$7,"",1))</f>
        <v/>
      </c>
      <c r="AD2801" s="45" t="str">
        <f>IF(COUNTIF($A2801:$AC2801,"n")&gt;0,"",IF(SUM($A2801:$AC2801)=COUNTA(Search!$C$4:$C$8,Search!$F$4:$F$8,Search!$I$4:$I$6,Search!$I$8,Search!$L$4:$L$8,Search!$O$4:$O$8,Search!$R$4:$R$7,Search!$U$4:$U$7)-COUNTIF(Search!$C$4:$U$7,"n"),1+LARGE($AD$1:AD2800,1),""))</f>
        <v/>
      </c>
      <c r="AE2801" s="45" t="str">
        <f t="shared" si="136"/>
        <v/>
      </c>
      <c r="AF2801" s="45" t="str">
        <f>IF(AD2801="","",COUNTIF($AE$1:$AE2800,$AE2801)+RANK($AE2801,$AE$2:$AE$10540,1))</f>
        <v/>
      </c>
      <c r="AG2801" s="45" t="str">
        <f t="shared" si="137"/>
        <v/>
      </c>
      <c r="AH2801" s="45" t="str">
        <f>IF($AD2801="","",COUNTIF($AG$1:$AG2800,$AG2801)+RANK($AG2801,$AG$1:$AG$10539,0))</f>
        <v/>
      </c>
      <c r="AI2801" s="10" t="str">
        <f t="shared" si="138"/>
        <v>2015-16 Upper Deck Silver Foil Board #72      /   $</v>
      </c>
      <c r="AJ2801" s="11">
        <v>2015</v>
      </c>
      <c r="AK2801" s="17">
        <v>16</v>
      </c>
      <c r="AL2801" s="12" t="s">
        <v>2622</v>
      </c>
      <c r="AM2801" s="10">
        <v>72</v>
      </c>
      <c r="AO2801" s="9"/>
      <c r="AP2801" s="9"/>
      <c r="AQ2801" s="9"/>
      <c r="AR2801" s="14"/>
      <c r="AS2801" s="9"/>
      <c r="AT2801" s="9"/>
      <c r="AU2801" s="9"/>
      <c r="AV2801" s="13"/>
      <c r="AW2801" s="13"/>
      <c r="AX2801" s="9"/>
      <c r="AY2801" s="9"/>
      <c r="AZ2801" s="9"/>
      <c r="BA2801" s="33"/>
      <c r="BB2801" s="33"/>
      <c r="BC2801" s="36"/>
      <c r="BD2801" s="12" t="s">
        <v>1772</v>
      </c>
    </row>
    <row r="2802" spans="1:56" s="12" customFormat="1" x14ac:dyDescent="0.2">
      <c r="A2802" s="9" t="str">
        <f>IF(Search!$C$5="","",IF(COUNTA(Inventory!$AP2802)=1,1,""))</f>
        <v/>
      </c>
      <c r="B2802" s="9" t="str">
        <f>IF(Search!$C$4="","",IF(ISNUMBER(SEARCH(Search!$C$4,$AR2802))=TRUE,1,""))</f>
        <v/>
      </c>
      <c r="C2802" s="9" t="str">
        <f>IF(Search!$C$6="x",IF(COUNTA($AQ2802)=1,1,"N"),IF(COUNTA($AQ2802)=1,"N",""))</f>
        <v/>
      </c>
      <c r="D2802" s="9" t="str">
        <f>IF(Search!$O$8="","",IF(ISNUMBER(SEARCH(Search!$O$8,$BD2802))=TRUE,1,""))</f>
        <v/>
      </c>
      <c r="E2802" s="9" t="str">
        <f>IF(Search!$C$7="","",IF(ISNUMBER(SEARCH(Search!$C$7,$AN2802))=TRUE,1,""))</f>
        <v/>
      </c>
      <c r="F2802" s="9" t="str">
        <f>IF(Search!$C$8="","",IF(ISNUMBER(SEARCH(Search!$C$8,$AO2802))=TRUE,1,""))</f>
        <v/>
      </c>
      <c r="G2802" s="9" t="str">
        <f>IF(Search!$F$4="","",IF(Inventory!$AJ2802&lt;Search!$F$4,"",1))</f>
        <v/>
      </c>
      <c r="H2802" s="9" t="str">
        <f>IF(Search!$F$5="","",IF(Inventory!$AJ2802&gt;Search!$F$5,"",1))</f>
        <v/>
      </c>
      <c r="I2802" s="9" t="str">
        <f>IF(Search!$F$7="","",IF(Search!$F$8="",IF(ISNUMBER(SEARCH(Search!$F$7,$AL2802))=TRUE,1,""),""))</f>
        <v/>
      </c>
      <c r="J2802" s="9" t="str">
        <f>IF($AL2802=Search!$F$8,1,"")</f>
        <v/>
      </c>
      <c r="K2802" s="9" t="str">
        <f>IF(Search!$I$4="","",IF(COUNTA($AS2802)=1,IF(Search!$I$4="N","N",1),""))</f>
        <v/>
      </c>
      <c r="L2802" s="9" t="str">
        <f>IF(Search!$I$5="","",IF($AS2802="RC",1,""))</f>
        <v/>
      </c>
      <c r="M2802" s="9" t="str">
        <f>IF(Search!$I$6="","",IF($AS2802="RCP",1,""))</f>
        <v/>
      </c>
      <c r="N2802" s="9" t="str">
        <f>IF(Search!$I$8="","",IF(COUNTA($AT2802)=1,IF(Search!$I$8="N","N",1),""))</f>
        <v/>
      </c>
      <c r="O2802" s="9" t="str">
        <f>IF(Search!$L$4="","",IF(COUNTA($AU2802)=1,IF(Search!$L$4="N","N",1),""))</f>
        <v/>
      </c>
      <c r="P2802" s="9" t="str">
        <f>IF(Search!$L$5="","",IF(ISNUMBER(SEARCH("Jersey",$AU2802))=TRUE,IF(Search!$L$5="N","N",1),""))</f>
        <v/>
      </c>
      <c r="Q2802" s="9" t="str">
        <f>IF(Search!$L$6="","",IF(ISNUMBER(SEARCH("Patch",$AU2802))=TRUE,IF(Search!$L$6="N","N",1),""))</f>
        <v/>
      </c>
      <c r="R2802" s="9" t="str">
        <f>IF(Search!$L$7="","",IF(ISNUMBER(SEARCH("Shield",$AU2802))=TRUE,IF(Search!$L$7="N","N",1),""))</f>
        <v/>
      </c>
      <c r="S2802" s="9" t="str">
        <f>IF(Search!$L$8="","",IF(ISNUMBER(SEARCH("Stick",$AU2802))=TRUE,IF(Search!$L$8="N","N",1),""))</f>
        <v/>
      </c>
      <c r="T2802" s="9" t="str">
        <f>IF(Search!$O$4="","",IF(COUNTA($AW2802)=1,IF(Search!$O$4="N","N",1),""))</f>
        <v/>
      </c>
      <c r="U2802" s="9" t="str">
        <f>IF(Search!$O$5="","",IF($AW2802="","",IF($AW2802&lt;Search!$O$5,"",1)))</f>
        <v/>
      </c>
      <c r="V2802" s="9" t="str">
        <f>IF(Search!$O$6="","",IF($AW2802="","",IF($AW2802&gt;Search!$O$6,"",1)))</f>
        <v/>
      </c>
      <c r="W2802" s="9" t="str">
        <f>IF(Search!$U$4="","",IF($AX2802="","",1))</f>
        <v/>
      </c>
      <c r="X2802" s="9" t="str">
        <f>IF(Search!$U$5="","",IF(ISNUMBER(SEARCH(Search!$U$5,$AX2802))=TRUE,IF(Search!$U$5="N","N",1),""))</f>
        <v/>
      </c>
      <c r="Y2802" s="9" t="str">
        <f>IF(Search!$U$6="","",IF($AY2802&lt;Search!$U$6,"",1))</f>
        <v/>
      </c>
      <c r="Z2802" s="9" t="str">
        <f>IF(Search!$R$4="","",IF(Inventory!$BA2802&lt;Search!$R$4,"",1))</f>
        <v/>
      </c>
      <c r="AA2802" s="9" t="str">
        <f>IF(Search!$R$5="","",IF($BA2802&gt;Search!$R$5,"",1))</f>
        <v/>
      </c>
      <c r="AB2802" s="9" t="str">
        <f>IF(Search!$R$6="","",IF($BB2802&lt;Search!$R$6,"",1))</f>
        <v/>
      </c>
      <c r="AC2802" s="9" t="str">
        <f>IF(Search!$R$7="","",IF($BB2802&lt;Search!$R$7,"",1))</f>
        <v/>
      </c>
      <c r="AD2802" s="45" t="str">
        <f>IF(COUNTIF($A2802:$AC2802,"n")&gt;0,"",IF(SUM($A2802:$AC2802)=COUNTA(Search!$C$4:$C$8,Search!$F$4:$F$8,Search!$I$4:$I$6,Search!$I$8,Search!$L$4:$L$8,Search!$O$4:$O$8,Search!$R$4:$R$7,Search!$U$4:$U$7)-COUNTIF(Search!$C$4:$U$7,"n"),1+LARGE($AD$1:AD2801,1),""))</f>
        <v/>
      </c>
      <c r="AE2802" s="45" t="str">
        <f t="shared" si="136"/>
        <v/>
      </c>
      <c r="AF2802" s="45" t="str">
        <f>IF(AD2802="","",COUNTIF($AE$1:$AE2801,$AE2802)+RANK($AE2802,$AE$2:$AE$10540,1))</f>
        <v/>
      </c>
      <c r="AG2802" s="45" t="str">
        <f t="shared" si="137"/>
        <v/>
      </c>
      <c r="AH2802" s="45" t="str">
        <f>IF($AD2802="","",COUNTIF($AG$1:$AG2801,$AG2802)+RANK($AG2802,$AG$1:$AG$10539,0))</f>
        <v/>
      </c>
      <c r="AI2802" s="10" t="str">
        <f t="shared" si="138"/>
        <v>2015-16 Upper Deck Silver Foil Board #73      /   $</v>
      </c>
      <c r="AJ2802" s="11">
        <v>2015</v>
      </c>
      <c r="AK2802" s="17">
        <v>16</v>
      </c>
      <c r="AL2802" s="12" t="s">
        <v>2622</v>
      </c>
      <c r="AM2802" s="10">
        <v>73</v>
      </c>
      <c r="AO2802" s="9"/>
      <c r="AP2802" s="9"/>
      <c r="AQ2802" s="9"/>
      <c r="AR2802" s="14"/>
      <c r="AS2802" s="9"/>
      <c r="AT2802" s="9"/>
      <c r="AU2802" s="9"/>
      <c r="AV2802" s="13"/>
      <c r="AW2802" s="13"/>
      <c r="AX2802" s="9"/>
      <c r="AY2802" s="9"/>
      <c r="AZ2802" s="9"/>
      <c r="BA2802" s="33"/>
      <c r="BB2802" s="33"/>
      <c r="BC2802" s="36"/>
      <c r="BD2802" s="12" t="s">
        <v>1772</v>
      </c>
    </row>
    <row r="2803" spans="1:56" s="12" customFormat="1" x14ac:dyDescent="0.2">
      <c r="A2803" s="9" t="str">
        <f>IF(Search!$C$5="","",IF(COUNTA(Inventory!$AP2803)=1,1,""))</f>
        <v/>
      </c>
      <c r="B2803" s="9" t="str">
        <f>IF(Search!$C$4="","",IF(ISNUMBER(SEARCH(Search!$C$4,$AR2803))=TRUE,1,""))</f>
        <v/>
      </c>
      <c r="C2803" s="9" t="str">
        <f>IF(Search!$C$6="x",IF(COUNTA($AQ2803)=1,1,"N"),IF(COUNTA($AQ2803)=1,"N",""))</f>
        <v/>
      </c>
      <c r="D2803" s="9" t="str">
        <f>IF(Search!$O$8="","",IF(ISNUMBER(SEARCH(Search!$O$8,$BD2803))=TRUE,1,""))</f>
        <v/>
      </c>
      <c r="E2803" s="9" t="str">
        <f>IF(Search!$C$7="","",IF(ISNUMBER(SEARCH(Search!$C$7,$AN2803))=TRUE,1,""))</f>
        <v/>
      </c>
      <c r="F2803" s="9" t="str">
        <f>IF(Search!$C$8="","",IF(ISNUMBER(SEARCH(Search!$C$8,$AO2803))=TRUE,1,""))</f>
        <v/>
      </c>
      <c r="G2803" s="9" t="str">
        <f>IF(Search!$F$4="","",IF(Inventory!$AJ2803&lt;Search!$F$4,"",1))</f>
        <v/>
      </c>
      <c r="H2803" s="9" t="str">
        <f>IF(Search!$F$5="","",IF(Inventory!$AJ2803&gt;Search!$F$5,"",1))</f>
        <v/>
      </c>
      <c r="I2803" s="9" t="str">
        <f>IF(Search!$F$7="","",IF(Search!$F$8="",IF(ISNUMBER(SEARCH(Search!$F$7,$AL2803))=TRUE,1,""),""))</f>
        <v/>
      </c>
      <c r="J2803" s="9" t="str">
        <f>IF($AL2803=Search!$F$8,1,"")</f>
        <v/>
      </c>
      <c r="K2803" s="9" t="str">
        <f>IF(Search!$I$4="","",IF(COUNTA($AS2803)=1,IF(Search!$I$4="N","N",1),""))</f>
        <v/>
      </c>
      <c r="L2803" s="9" t="str">
        <f>IF(Search!$I$5="","",IF($AS2803="RC",1,""))</f>
        <v/>
      </c>
      <c r="M2803" s="9" t="str">
        <f>IF(Search!$I$6="","",IF($AS2803="RCP",1,""))</f>
        <v/>
      </c>
      <c r="N2803" s="9" t="str">
        <f>IF(Search!$I$8="","",IF(COUNTA($AT2803)=1,IF(Search!$I$8="N","N",1),""))</f>
        <v/>
      </c>
      <c r="O2803" s="9" t="str">
        <f>IF(Search!$L$4="","",IF(COUNTA($AU2803)=1,IF(Search!$L$4="N","N",1),""))</f>
        <v/>
      </c>
      <c r="P2803" s="9" t="str">
        <f>IF(Search!$L$5="","",IF(ISNUMBER(SEARCH("Jersey",$AU2803))=TRUE,IF(Search!$L$5="N","N",1),""))</f>
        <v/>
      </c>
      <c r="Q2803" s="9" t="str">
        <f>IF(Search!$L$6="","",IF(ISNUMBER(SEARCH("Patch",$AU2803))=TRUE,IF(Search!$L$6="N","N",1),""))</f>
        <v/>
      </c>
      <c r="R2803" s="9" t="str">
        <f>IF(Search!$L$7="","",IF(ISNUMBER(SEARCH("Shield",$AU2803))=TRUE,IF(Search!$L$7="N","N",1),""))</f>
        <v/>
      </c>
      <c r="S2803" s="9" t="str">
        <f>IF(Search!$L$8="","",IF(ISNUMBER(SEARCH("Stick",$AU2803))=TRUE,IF(Search!$L$8="N","N",1),""))</f>
        <v/>
      </c>
      <c r="T2803" s="9" t="str">
        <f>IF(Search!$O$4="","",IF(COUNTA($AW2803)=1,IF(Search!$O$4="N","N",1),""))</f>
        <v/>
      </c>
      <c r="U2803" s="9" t="str">
        <f>IF(Search!$O$5="","",IF($AW2803="","",IF($AW2803&lt;Search!$O$5,"",1)))</f>
        <v/>
      </c>
      <c r="V2803" s="9" t="str">
        <f>IF(Search!$O$6="","",IF($AW2803="","",IF($AW2803&gt;Search!$O$6,"",1)))</f>
        <v/>
      </c>
      <c r="W2803" s="9" t="str">
        <f>IF(Search!$U$4="","",IF($AX2803="","",1))</f>
        <v/>
      </c>
      <c r="X2803" s="9" t="str">
        <f>IF(Search!$U$5="","",IF(ISNUMBER(SEARCH(Search!$U$5,$AX2803))=TRUE,IF(Search!$U$5="N","N",1),""))</f>
        <v/>
      </c>
      <c r="Y2803" s="9" t="str">
        <f>IF(Search!$U$6="","",IF($AY2803&lt;Search!$U$6,"",1))</f>
        <v/>
      </c>
      <c r="Z2803" s="9" t="str">
        <f>IF(Search!$R$4="","",IF(Inventory!$BA2803&lt;Search!$R$4,"",1))</f>
        <v/>
      </c>
      <c r="AA2803" s="9" t="str">
        <f>IF(Search!$R$5="","",IF($BA2803&gt;Search!$R$5,"",1))</f>
        <v/>
      </c>
      <c r="AB2803" s="9" t="str">
        <f>IF(Search!$R$6="","",IF($BB2803&lt;Search!$R$6,"",1))</f>
        <v/>
      </c>
      <c r="AC2803" s="9" t="str">
        <f>IF(Search!$R$7="","",IF($BB2803&lt;Search!$R$7,"",1))</f>
        <v/>
      </c>
      <c r="AD2803" s="45" t="str">
        <f>IF(COUNTIF($A2803:$AC2803,"n")&gt;0,"",IF(SUM($A2803:$AC2803)=COUNTA(Search!$C$4:$C$8,Search!$F$4:$F$8,Search!$I$4:$I$6,Search!$I$8,Search!$L$4:$L$8,Search!$O$4:$O$8,Search!$R$4:$R$7,Search!$U$4:$U$7)-COUNTIF(Search!$C$4:$U$7,"n"),1+LARGE($AD$1:AD2802,1),""))</f>
        <v/>
      </c>
      <c r="AE2803" s="45" t="str">
        <f t="shared" si="136"/>
        <v/>
      </c>
      <c r="AF2803" s="45" t="str">
        <f>IF(AD2803="","",COUNTIF($AE$1:$AE2802,$AE2803)+RANK($AE2803,$AE$2:$AE$10540,1))</f>
        <v/>
      </c>
      <c r="AG2803" s="45" t="str">
        <f t="shared" si="137"/>
        <v/>
      </c>
      <c r="AH2803" s="45" t="str">
        <f>IF($AD2803="","",COUNTIF($AG$1:$AG2802,$AG2803)+RANK($AG2803,$AG$1:$AG$10539,0))</f>
        <v/>
      </c>
      <c r="AI2803" s="10" t="str">
        <f t="shared" si="138"/>
        <v>2015-16 Upper Deck Silver Foil Board #74      /   $</v>
      </c>
      <c r="AJ2803" s="11">
        <v>2015</v>
      </c>
      <c r="AK2803" s="17">
        <v>16</v>
      </c>
      <c r="AL2803" s="12" t="s">
        <v>2622</v>
      </c>
      <c r="AM2803" s="10">
        <v>74</v>
      </c>
      <c r="AO2803" s="9"/>
      <c r="AP2803" s="9"/>
      <c r="AQ2803" s="9"/>
      <c r="AR2803" s="14"/>
      <c r="AS2803" s="9"/>
      <c r="AT2803" s="9"/>
      <c r="AU2803" s="9"/>
      <c r="AV2803" s="13"/>
      <c r="AW2803" s="13"/>
      <c r="AX2803" s="9"/>
      <c r="AY2803" s="9"/>
      <c r="AZ2803" s="9"/>
      <c r="BA2803" s="33"/>
      <c r="BB2803" s="33"/>
      <c r="BC2803" s="36"/>
      <c r="BD2803" s="12" t="s">
        <v>1772</v>
      </c>
    </row>
    <row r="2804" spans="1:56" s="12" customFormat="1" x14ac:dyDescent="0.2">
      <c r="A2804" s="9" t="str">
        <f>IF(Search!$C$5="","",IF(COUNTA(Inventory!$AP2804)=1,1,""))</f>
        <v/>
      </c>
      <c r="B2804" s="9" t="str">
        <f>IF(Search!$C$4="","",IF(ISNUMBER(SEARCH(Search!$C$4,$AR2804))=TRUE,1,""))</f>
        <v/>
      </c>
      <c r="C2804" s="9" t="str">
        <f>IF(Search!$C$6="x",IF(COUNTA($AQ2804)=1,1,"N"),IF(COUNTA($AQ2804)=1,"N",""))</f>
        <v/>
      </c>
      <c r="D2804" s="9" t="str">
        <f>IF(Search!$O$8="","",IF(ISNUMBER(SEARCH(Search!$O$8,$BD2804))=TRUE,1,""))</f>
        <v/>
      </c>
      <c r="E2804" s="9" t="str">
        <f>IF(Search!$C$7="","",IF(ISNUMBER(SEARCH(Search!$C$7,$AN2804))=TRUE,1,""))</f>
        <v/>
      </c>
      <c r="F2804" s="9" t="str">
        <f>IF(Search!$C$8="","",IF(ISNUMBER(SEARCH(Search!$C$8,$AO2804))=TRUE,1,""))</f>
        <v/>
      </c>
      <c r="G2804" s="9" t="str">
        <f>IF(Search!$F$4="","",IF(Inventory!$AJ2804&lt;Search!$F$4,"",1))</f>
        <v/>
      </c>
      <c r="H2804" s="9" t="str">
        <f>IF(Search!$F$5="","",IF(Inventory!$AJ2804&gt;Search!$F$5,"",1))</f>
        <v/>
      </c>
      <c r="I2804" s="9" t="str">
        <f>IF(Search!$F$7="","",IF(Search!$F$8="",IF(ISNUMBER(SEARCH(Search!$F$7,$AL2804))=TRUE,1,""),""))</f>
        <v/>
      </c>
      <c r="J2804" s="9" t="str">
        <f>IF($AL2804=Search!$F$8,1,"")</f>
        <v/>
      </c>
      <c r="K2804" s="9" t="str">
        <f>IF(Search!$I$4="","",IF(COUNTA($AS2804)=1,IF(Search!$I$4="N","N",1),""))</f>
        <v/>
      </c>
      <c r="L2804" s="9" t="str">
        <f>IF(Search!$I$5="","",IF($AS2804="RC",1,""))</f>
        <v/>
      </c>
      <c r="M2804" s="9" t="str">
        <f>IF(Search!$I$6="","",IF($AS2804="RCP",1,""))</f>
        <v/>
      </c>
      <c r="N2804" s="9" t="str">
        <f>IF(Search!$I$8="","",IF(COUNTA($AT2804)=1,IF(Search!$I$8="N","N",1),""))</f>
        <v/>
      </c>
      <c r="O2804" s="9" t="str">
        <f>IF(Search!$L$4="","",IF(COUNTA($AU2804)=1,IF(Search!$L$4="N","N",1),""))</f>
        <v/>
      </c>
      <c r="P2804" s="9" t="str">
        <f>IF(Search!$L$5="","",IF(ISNUMBER(SEARCH("Jersey",$AU2804))=TRUE,IF(Search!$L$5="N","N",1),""))</f>
        <v/>
      </c>
      <c r="Q2804" s="9" t="str">
        <f>IF(Search!$L$6="","",IF(ISNUMBER(SEARCH("Patch",$AU2804))=TRUE,IF(Search!$L$6="N","N",1),""))</f>
        <v/>
      </c>
      <c r="R2804" s="9" t="str">
        <f>IF(Search!$L$7="","",IF(ISNUMBER(SEARCH("Shield",$AU2804))=TRUE,IF(Search!$L$7="N","N",1),""))</f>
        <v/>
      </c>
      <c r="S2804" s="9" t="str">
        <f>IF(Search!$L$8="","",IF(ISNUMBER(SEARCH("Stick",$AU2804))=TRUE,IF(Search!$L$8="N","N",1),""))</f>
        <v/>
      </c>
      <c r="T2804" s="9" t="str">
        <f>IF(Search!$O$4="","",IF(COUNTA($AW2804)=1,IF(Search!$O$4="N","N",1),""))</f>
        <v/>
      </c>
      <c r="U2804" s="9" t="str">
        <f>IF(Search!$O$5="","",IF($AW2804="","",IF($AW2804&lt;Search!$O$5,"",1)))</f>
        <v/>
      </c>
      <c r="V2804" s="9" t="str">
        <f>IF(Search!$O$6="","",IF($AW2804="","",IF($AW2804&gt;Search!$O$6,"",1)))</f>
        <v/>
      </c>
      <c r="W2804" s="9" t="str">
        <f>IF(Search!$U$4="","",IF($AX2804="","",1))</f>
        <v/>
      </c>
      <c r="X2804" s="9" t="str">
        <f>IF(Search!$U$5="","",IF(ISNUMBER(SEARCH(Search!$U$5,$AX2804))=TRUE,IF(Search!$U$5="N","N",1),""))</f>
        <v/>
      </c>
      <c r="Y2804" s="9" t="str">
        <f>IF(Search!$U$6="","",IF($AY2804&lt;Search!$U$6,"",1))</f>
        <v/>
      </c>
      <c r="Z2804" s="9" t="str">
        <f>IF(Search!$R$4="","",IF(Inventory!$BA2804&lt;Search!$R$4,"",1))</f>
        <v/>
      </c>
      <c r="AA2804" s="9" t="str">
        <f>IF(Search!$R$5="","",IF($BA2804&gt;Search!$R$5,"",1))</f>
        <v/>
      </c>
      <c r="AB2804" s="9" t="str">
        <f>IF(Search!$R$6="","",IF($BB2804&lt;Search!$R$6,"",1))</f>
        <v/>
      </c>
      <c r="AC2804" s="9" t="str">
        <f>IF(Search!$R$7="","",IF($BB2804&lt;Search!$R$7,"",1))</f>
        <v/>
      </c>
      <c r="AD2804" s="45" t="str">
        <f>IF(COUNTIF($A2804:$AC2804,"n")&gt;0,"",IF(SUM($A2804:$AC2804)=COUNTA(Search!$C$4:$C$8,Search!$F$4:$F$8,Search!$I$4:$I$6,Search!$I$8,Search!$L$4:$L$8,Search!$O$4:$O$8,Search!$R$4:$R$7,Search!$U$4:$U$7)-COUNTIF(Search!$C$4:$U$7,"n"),1+LARGE($AD$1:AD2803,1),""))</f>
        <v/>
      </c>
      <c r="AE2804" s="45" t="str">
        <f t="shared" si="136"/>
        <v/>
      </c>
      <c r="AF2804" s="45" t="str">
        <f>IF(AD2804="","",COUNTIF($AE$1:$AE2803,$AE2804)+RANK($AE2804,$AE$2:$AE$10540,1))</f>
        <v/>
      </c>
      <c r="AG2804" s="45" t="str">
        <f t="shared" si="137"/>
        <v/>
      </c>
      <c r="AH2804" s="45" t="str">
        <f>IF($AD2804="","",COUNTIF($AG$1:$AG2803,$AG2804)+RANK($AG2804,$AG$1:$AG$10539,0))</f>
        <v/>
      </c>
      <c r="AI2804" s="10" t="str">
        <f t="shared" si="138"/>
        <v>2015-16 Upper Deck Silver Foil Board #75      /   $</v>
      </c>
      <c r="AJ2804" s="11">
        <v>2015</v>
      </c>
      <c r="AK2804" s="17">
        <v>16</v>
      </c>
      <c r="AL2804" s="12" t="s">
        <v>2622</v>
      </c>
      <c r="AM2804" s="10">
        <v>75</v>
      </c>
      <c r="AO2804" s="9"/>
      <c r="AP2804" s="9"/>
      <c r="AQ2804" s="9"/>
      <c r="AR2804" s="14"/>
      <c r="AS2804" s="9"/>
      <c r="AT2804" s="9"/>
      <c r="AU2804" s="9"/>
      <c r="AV2804" s="13"/>
      <c r="AW2804" s="13"/>
      <c r="AX2804" s="9"/>
      <c r="AY2804" s="9"/>
      <c r="AZ2804" s="9"/>
      <c r="BA2804" s="33"/>
      <c r="BB2804" s="33"/>
      <c r="BC2804" s="36"/>
      <c r="BD2804" s="12" t="s">
        <v>1772</v>
      </c>
    </row>
    <row r="2805" spans="1:56" s="12" customFormat="1" x14ac:dyDescent="0.2">
      <c r="A2805" s="9" t="str">
        <f>IF(Search!$C$5="","",IF(COUNTA(Inventory!$AP2805)=1,1,""))</f>
        <v/>
      </c>
      <c r="B2805" s="9" t="str">
        <f>IF(Search!$C$4="","",IF(ISNUMBER(SEARCH(Search!$C$4,$AR2805))=TRUE,1,""))</f>
        <v/>
      </c>
      <c r="C2805" s="9" t="str">
        <f>IF(Search!$C$6="x",IF(COUNTA($AQ2805)=1,1,"N"),IF(COUNTA($AQ2805)=1,"N",""))</f>
        <v/>
      </c>
      <c r="D2805" s="9" t="str">
        <f>IF(Search!$O$8="","",IF(ISNUMBER(SEARCH(Search!$O$8,$BD2805))=TRUE,1,""))</f>
        <v/>
      </c>
      <c r="E2805" s="9" t="str">
        <f>IF(Search!$C$7="","",IF(ISNUMBER(SEARCH(Search!$C$7,$AN2805))=TRUE,1,""))</f>
        <v/>
      </c>
      <c r="F2805" s="9" t="str">
        <f>IF(Search!$C$8="","",IF(ISNUMBER(SEARCH(Search!$C$8,$AO2805))=TRUE,1,""))</f>
        <v/>
      </c>
      <c r="G2805" s="9" t="str">
        <f>IF(Search!$F$4="","",IF(Inventory!$AJ2805&lt;Search!$F$4,"",1))</f>
        <v/>
      </c>
      <c r="H2805" s="9" t="str">
        <f>IF(Search!$F$5="","",IF(Inventory!$AJ2805&gt;Search!$F$5,"",1))</f>
        <v/>
      </c>
      <c r="I2805" s="9" t="str">
        <f>IF(Search!$F$7="","",IF(Search!$F$8="",IF(ISNUMBER(SEARCH(Search!$F$7,$AL2805))=TRUE,1,""),""))</f>
        <v/>
      </c>
      <c r="J2805" s="9" t="str">
        <f>IF($AL2805=Search!$F$8,1,"")</f>
        <v/>
      </c>
      <c r="K2805" s="9" t="str">
        <f>IF(Search!$I$4="","",IF(COUNTA($AS2805)=1,IF(Search!$I$4="N","N",1),""))</f>
        <v/>
      </c>
      <c r="L2805" s="9" t="str">
        <f>IF(Search!$I$5="","",IF($AS2805="RC",1,""))</f>
        <v/>
      </c>
      <c r="M2805" s="9" t="str">
        <f>IF(Search!$I$6="","",IF($AS2805="RCP",1,""))</f>
        <v/>
      </c>
      <c r="N2805" s="9" t="str">
        <f>IF(Search!$I$8="","",IF(COUNTA($AT2805)=1,IF(Search!$I$8="N","N",1),""))</f>
        <v/>
      </c>
      <c r="O2805" s="9" t="str">
        <f>IF(Search!$L$4="","",IF(COUNTA($AU2805)=1,IF(Search!$L$4="N","N",1),""))</f>
        <v/>
      </c>
      <c r="P2805" s="9" t="str">
        <f>IF(Search!$L$5="","",IF(ISNUMBER(SEARCH("Jersey",$AU2805))=TRUE,IF(Search!$L$5="N","N",1),""))</f>
        <v/>
      </c>
      <c r="Q2805" s="9" t="str">
        <f>IF(Search!$L$6="","",IF(ISNUMBER(SEARCH("Patch",$AU2805))=TRUE,IF(Search!$L$6="N","N",1),""))</f>
        <v/>
      </c>
      <c r="R2805" s="9" t="str">
        <f>IF(Search!$L$7="","",IF(ISNUMBER(SEARCH("Shield",$AU2805))=TRUE,IF(Search!$L$7="N","N",1),""))</f>
        <v/>
      </c>
      <c r="S2805" s="9" t="str">
        <f>IF(Search!$L$8="","",IF(ISNUMBER(SEARCH("Stick",$AU2805))=TRUE,IF(Search!$L$8="N","N",1),""))</f>
        <v/>
      </c>
      <c r="T2805" s="9" t="str">
        <f>IF(Search!$O$4="","",IF(COUNTA($AW2805)=1,IF(Search!$O$4="N","N",1),""))</f>
        <v/>
      </c>
      <c r="U2805" s="9" t="str">
        <f>IF(Search!$O$5="","",IF($AW2805="","",IF($AW2805&lt;Search!$O$5,"",1)))</f>
        <v/>
      </c>
      <c r="V2805" s="9" t="str">
        <f>IF(Search!$O$6="","",IF($AW2805="","",IF($AW2805&gt;Search!$O$6,"",1)))</f>
        <v/>
      </c>
      <c r="W2805" s="9" t="str">
        <f>IF(Search!$U$4="","",IF($AX2805="","",1))</f>
        <v/>
      </c>
      <c r="X2805" s="9" t="str">
        <f>IF(Search!$U$5="","",IF(ISNUMBER(SEARCH(Search!$U$5,$AX2805))=TRUE,IF(Search!$U$5="N","N",1),""))</f>
        <v/>
      </c>
      <c r="Y2805" s="9" t="str">
        <f>IF(Search!$U$6="","",IF($AY2805&lt;Search!$U$6,"",1))</f>
        <v/>
      </c>
      <c r="Z2805" s="9" t="str">
        <f>IF(Search!$R$4="","",IF(Inventory!$BA2805&lt;Search!$R$4,"",1))</f>
        <v/>
      </c>
      <c r="AA2805" s="9" t="str">
        <f>IF(Search!$R$5="","",IF($BA2805&gt;Search!$R$5,"",1))</f>
        <v/>
      </c>
      <c r="AB2805" s="9" t="str">
        <f>IF(Search!$R$6="","",IF($BB2805&lt;Search!$R$6,"",1))</f>
        <v/>
      </c>
      <c r="AC2805" s="9" t="str">
        <f>IF(Search!$R$7="","",IF($BB2805&lt;Search!$R$7,"",1))</f>
        <v/>
      </c>
      <c r="AD2805" s="45" t="str">
        <f>IF(COUNTIF($A2805:$AC2805,"n")&gt;0,"",IF(SUM($A2805:$AC2805)=COUNTA(Search!$C$4:$C$8,Search!$F$4:$F$8,Search!$I$4:$I$6,Search!$I$8,Search!$L$4:$L$8,Search!$O$4:$O$8,Search!$R$4:$R$7,Search!$U$4:$U$7)-COUNTIF(Search!$C$4:$U$7,"n"),1+LARGE($AD$1:AD2804,1),""))</f>
        <v/>
      </c>
      <c r="AE2805" s="45" t="str">
        <f t="shared" si="136"/>
        <v/>
      </c>
      <c r="AF2805" s="45" t="str">
        <f>IF(AD2805="","",COUNTIF($AE$1:$AE2804,$AE2805)+RANK($AE2805,$AE$2:$AE$10540,1))</f>
        <v/>
      </c>
      <c r="AG2805" s="45" t="str">
        <f t="shared" si="137"/>
        <v/>
      </c>
      <c r="AH2805" s="45" t="str">
        <f>IF($AD2805="","",COUNTIF($AG$1:$AG2804,$AG2805)+RANK($AG2805,$AG$1:$AG$10539,0))</f>
        <v/>
      </c>
      <c r="AI2805" s="10" t="str">
        <f t="shared" si="138"/>
        <v>2015-16 Upper Deck Silver Foil Board #76      /   $</v>
      </c>
      <c r="AJ2805" s="11">
        <v>2015</v>
      </c>
      <c r="AK2805" s="17">
        <v>16</v>
      </c>
      <c r="AL2805" s="12" t="s">
        <v>2622</v>
      </c>
      <c r="AM2805" s="10">
        <v>76</v>
      </c>
      <c r="AO2805" s="9"/>
      <c r="AP2805" s="9"/>
      <c r="AQ2805" s="9"/>
      <c r="AR2805" s="14"/>
      <c r="AS2805" s="9"/>
      <c r="AT2805" s="9"/>
      <c r="AU2805" s="9"/>
      <c r="AV2805" s="13"/>
      <c r="AW2805" s="13"/>
      <c r="AX2805" s="9"/>
      <c r="AY2805" s="9"/>
      <c r="AZ2805" s="9"/>
      <c r="BA2805" s="33"/>
      <c r="BB2805" s="33"/>
      <c r="BC2805" s="36"/>
      <c r="BD2805" s="12" t="s">
        <v>1772</v>
      </c>
    </row>
    <row r="2806" spans="1:56" s="12" customFormat="1" x14ac:dyDescent="0.2">
      <c r="A2806" s="9" t="str">
        <f>IF(Search!$C$5="","",IF(COUNTA(Inventory!$AP2806)=1,1,""))</f>
        <v/>
      </c>
      <c r="B2806" s="9" t="str">
        <f>IF(Search!$C$4="","",IF(ISNUMBER(SEARCH(Search!$C$4,$AR2806))=TRUE,1,""))</f>
        <v/>
      </c>
      <c r="C2806" s="9" t="str">
        <f>IF(Search!$C$6="x",IF(COUNTA($AQ2806)=1,1,"N"),IF(COUNTA($AQ2806)=1,"N",""))</f>
        <v/>
      </c>
      <c r="D2806" s="9" t="str">
        <f>IF(Search!$O$8="","",IF(ISNUMBER(SEARCH(Search!$O$8,$BD2806))=TRUE,1,""))</f>
        <v/>
      </c>
      <c r="E2806" s="9" t="str">
        <f>IF(Search!$C$7="","",IF(ISNUMBER(SEARCH(Search!$C$7,$AN2806))=TRUE,1,""))</f>
        <v/>
      </c>
      <c r="F2806" s="9" t="str">
        <f>IF(Search!$C$8="","",IF(ISNUMBER(SEARCH(Search!$C$8,$AO2806))=TRUE,1,""))</f>
        <v/>
      </c>
      <c r="G2806" s="9" t="str">
        <f>IF(Search!$F$4="","",IF(Inventory!$AJ2806&lt;Search!$F$4,"",1))</f>
        <v/>
      </c>
      <c r="H2806" s="9" t="str">
        <f>IF(Search!$F$5="","",IF(Inventory!$AJ2806&gt;Search!$F$5,"",1))</f>
        <v/>
      </c>
      <c r="I2806" s="9" t="str">
        <f>IF(Search!$F$7="","",IF(Search!$F$8="",IF(ISNUMBER(SEARCH(Search!$F$7,$AL2806))=TRUE,1,""),""))</f>
        <v/>
      </c>
      <c r="J2806" s="9" t="str">
        <f>IF($AL2806=Search!$F$8,1,"")</f>
        <v/>
      </c>
      <c r="K2806" s="9" t="str">
        <f>IF(Search!$I$4="","",IF(COUNTA($AS2806)=1,IF(Search!$I$4="N","N",1),""))</f>
        <v/>
      </c>
      <c r="L2806" s="9" t="str">
        <f>IF(Search!$I$5="","",IF($AS2806="RC",1,""))</f>
        <v/>
      </c>
      <c r="M2806" s="9" t="str">
        <f>IF(Search!$I$6="","",IF($AS2806="RCP",1,""))</f>
        <v/>
      </c>
      <c r="N2806" s="9" t="str">
        <f>IF(Search!$I$8="","",IF(COUNTA($AT2806)=1,IF(Search!$I$8="N","N",1),""))</f>
        <v/>
      </c>
      <c r="O2806" s="9" t="str">
        <f>IF(Search!$L$4="","",IF(COUNTA($AU2806)=1,IF(Search!$L$4="N","N",1),""))</f>
        <v/>
      </c>
      <c r="P2806" s="9" t="str">
        <f>IF(Search!$L$5="","",IF(ISNUMBER(SEARCH("Jersey",$AU2806))=TRUE,IF(Search!$L$5="N","N",1),""))</f>
        <v/>
      </c>
      <c r="Q2806" s="9" t="str">
        <f>IF(Search!$L$6="","",IF(ISNUMBER(SEARCH("Patch",$AU2806))=TRUE,IF(Search!$L$6="N","N",1),""))</f>
        <v/>
      </c>
      <c r="R2806" s="9" t="str">
        <f>IF(Search!$L$7="","",IF(ISNUMBER(SEARCH("Shield",$AU2806))=TRUE,IF(Search!$L$7="N","N",1),""))</f>
        <v/>
      </c>
      <c r="S2806" s="9" t="str">
        <f>IF(Search!$L$8="","",IF(ISNUMBER(SEARCH("Stick",$AU2806))=TRUE,IF(Search!$L$8="N","N",1),""))</f>
        <v/>
      </c>
      <c r="T2806" s="9" t="str">
        <f>IF(Search!$O$4="","",IF(COUNTA($AW2806)=1,IF(Search!$O$4="N","N",1),""))</f>
        <v/>
      </c>
      <c r="U2806" s="9" t="str">
        <f>IF(Search!$O$5="","",IF($AW2806="","",IF($AW2806&lt;Search!$O$5,"",1)))</f>
        <v/>
      </c>
      <c r="V2806" s="9" t="str">
        <f>IF(Search!$O$6="","",IF($AW2806="","",IF($AW2806&gt;Search!$O$6,"",1)))</f>
        <v/>
      </c>
      <c r="W2806" s="9" t="str">
        <f>IF(Search!$U$4="","",IF($AX2806="","",1))</f>
        <v/>
      </c>
      <c r="X2806" s="9" t="str">
        <f>IF(Search!$U$5="","",IF(ISNUMBER(SEARCH(Search!$U$5,$AX2806))=TRUE,IF(Search!$U$5="N","N",1),""))</f>
        <v/>
      </c>
      <c r="Y2806" s="9" t="str">
        <f>IF(Search!$U$6="","",IF($AY2806&lt;Search!$U$6,"",1))</f>
        <v/>
      </c>
      <c r="Z2806" s="9" t="str">
        <f>IF(Search!$R$4="","",IF(Inventory!$BA2806&lt;Search!$R$4,"",1))</f>
        <v/>
      </c>
      <c r="AA2806" s="9" t="str">
        <f>IF(Search!$R$5="","",IF($BA2806&gt;Search!$R$5,"",1))</f>
        <v/>
      </c>
      <c r="AB2806" s="9" t="str">
        <f>IF(Search!$R$6="","",IF($BB2806&lt;Search!$R$6,"",1))</f>
        <v/>
      </c>
      <c r="AC2806" s="9" t="str">
        <f>IF(Search!$R$7="","",IF($BB2806&lt;Search!$R$7,"",1))</f>
        <v/>
      </c>
      <c r="AD2806" s="45" t="str">
        <f>IF(COUNTIF($A2806:$AC2806,"n")&gt;0,"",IF(SUM($A2806:$AC2806)=COUNTA(Search!$C$4:$C$8,Search!$F$4:$F$8,Search!$I$4:$I$6,Search!$I$8,Search!$L$4:$L$8,Search!$O$4:$O$8,Search!$R$4:$R$7,Search!$U$4:$U$7)-COUNTIF(Search!$C$4:$U$7,"n"),1+LARGE($AD$1:AD2805,1),""))</f>
        <v/>
      </c>
      <c r="AE2806" s="45" t="str">
        <f t="shared" si="136"/>
        <v/>
      </c>
      <c r="AF2806" s="45" t="str">
        <f>IF(AD2806="","",COUNTIF($AE$1:$AE2805,$AE2806)+RANK($AE2806,$AE$2:$AE$10540,1))</f>
        <v/>
      </c>
      <c r="AG2806" s="45" t="str">
        <f t="shared" si="137"/>
        <v/>
      </c>
      <c r="AH2806" s="45" t="str">
        <f>IF($AD2806="","",COUNTIF($AG$1:$AG2805,$AG2806)+RANK($AG2806,$AG$1:$AG$10539,0))</f>
        <v/>
      </c>
      <c r="AI2806" s="10" t="str">
        <f t="shared" si="138"/>
        <v>2015-16 Upper Deck Silver Foil Board #77      /   $</v>
      </c>
      <c r="AJ2806" s="11">
        <v>2015</v>
      </c>
      <c r="AK2806" s="17">
        <v>16</v>
      </c>
      <c r="AL2806" s="12" t="s">
        <v>2622</v>
      </c>
      <c r="AM2806" s="10">
        <v>77</v>
      </c>
      <c r="AO2806" s="9"/>
      <c r="AP2806" s="9"/>
      <c r="AQ2806" s="9"/>
      <c r="AR2806" s="14"/>
      <c r="AS2806" s="9"/>
      <c r="AT2806" s="9"/>
      <c r="AU2806" s="9"/>
      <c r="AV2806" s="13"/>
      <c r="AW2806" s="13"/>
      <c r="AX2806" s="9"/>
      <c r="AY2806" s="9"/>
      <c r="AZ2806" s="9"/>
      <c r="BA2806" s="33"/>
      <c r="BB2806" s="33"/>
      <c r="BC2806" s="36"/>
      <c r="BD2806" s="12" t="s">
        <v>1772</v>
      </c>
    </row>
    <row r="2807" spans="1:56" s="12" customFormat="1" x14ac:dyDescent="0.2">
      <c r="A2807" s="9" t="str">
        <f>IF(Search!$C$5="","",IF(COUNTA(Inventory!$AP2807)=1,1,""))</f>
        <v/>
      </c>
      <c r="B2807" s="9" t="str">
        <f>IF(Search!$C$4="","",IF(ISNUMBER(SEARCH(Search!$C$4,$AR2807))=TRUE,1,""))</f>
        <v/>
      </c>
      <c r="C2807" s="9" t="str">
        <f>IF(Search!$C$6="x",IF(COUNTA($AQ2807)=1,1,"N"),IF(COUNTA($AQ2807)=1,"N",""))</f>
        <v/>
      </c>
      <c r="D2807" s="9" t="str">
        <f>IF(Search!$O$8="","",IF(ISNUMBER(SEARCH(Search!$O$8,$BD2807))=TRUE,1,""))</f>
        <v/>
      </c>
      <c r="E2807" s="9" t="str">
        <f>IF(Search!$C$7="","",IF(ISNUMBER(SEARCH(Search!$C$7,$AN2807))=TRUE,1,""))</f>
        <v/>
      </c>
      <c r="F2807" s="9" t="str">
        <f>IF(Search!$C$8="","",IF(ISNUMBER(SEARCH(Search!$C$8,$AO2807))=TRUE,1,""))</f>
        <v/>
      </c>
      <c r="G2807" s="9" t="str">
        <f>IF(Search!$F$4="","",IF(Inventory!$AJ2807&lt;Search!$F$4,"",1))</f>
        <v/>
      </c>
      <c r="H2807" s="9" t="str">
        <f>IF(Search!$F$5="","",IF(Inventory!$AJ2807&gt;Search!$F$5,"",1))</f>
        <v/>
      </c>
      <c r="I2807" s="9" t="str">
        <f>IF(Search!$F$7="","",IF(Search!$F$8="",IF(ISNUMBER(SEARCH(Search!$F$7,$AL2807))=TRUE,1,""),""))</f>
        <v/>
      </c>
      <c r="J2807" s="9" t="str">
        <f>IF($AL2807=Search!$F$8,1,"")</f>
        <v/>
      </c>
      <c r="K2807" s="9" t="str">
        <f>IF(Search!$I$4="","",IF(COUNTA($AS2807)=1,IF(Search!$I$4="N","N",1),""))</f>
        <v/>
      </c>
      <c r="L2807" s="9" t="str">
        <f>IF(Search!$I$5="","",IF($AS2807="RC",1,""))</f>
        <v/>
      </c>
      <c r="M2807" s="9" t="str">
        <f>IF(Search!$I$6="","",IF($AS2807="RCP",1,""))</f>
        <v/>
      </c>
      <c r="N2807" s="9" t="str">
        <f>IF(Search!$I$8="","",IF(COUNTA($AT2807)=1,IF(Search!$I$8="N","N",1),""))</f>
        <v/>
      </c>
      <c r="O2807" s="9" t="str">
        <f>IF(Search!$L$4="","",IF(COUNTA($AU2807)=1,IF(Search!$L$4="N","N",1),""))</f>
        <v/>
      </c>
      <c r="P2807" s="9" t="str">
        <f>IF(Search!$L$5="","",IF(ISNUMBER(SEARCH("Jersey",$AU2807))=TRUE,IF(Search!$L$5="N","N",1),""))</f>
        <v/>
      </c>
      <c r="Q2807" s="9" t="str">
        <f>IF(Search!$L$6="","",IF(ISNUMBER(SEARCH("Patch",$AU2807))=TRUE,IF(Search!$L$6="N","N",1),""))</f>
        <v/>
      </c>
      <c r="R2807" s="9" t="str">
        <f>IF(Search!$L$7="","",IF(ISNUMBER(SEARCH("Shield",$AU2807))=TRUE,IF(Search!$L$7="N","N",1),""))</f>
        <v/>
      </c>
      <c r="S2807" s="9" t="str">
        <f>IF(Search!$L$8="","",IF(ISNUMBER(SEARCH("Stick",$AU2807))=TRUE,IF(Search!$L$8="N","N",1),""))</f>
        <v/>
      </c>
      <c r="T2807" s="9" t="str">
        <f>IF(Search!$O$4="","",IF(COUNTA($AW2807)=1,IF(Search!$O$4="N","N",1),""))</f>
        <v/>
      </c>
      <c r="U2807" s="9" t="str">
        <f>IF(Search!$O$5="","",IF($AW2807="","",IF($AW2807&lt;Search!$O$5,"",1)))</f>
        <v/>
      </c>
      <c r="V2807" s="9" t="str">
        <f>IF(Search!$O$6="","",IF($AW2807="","",IF($AW2807&gt;Search!$O$6,"",1)))</f>
        <v/>
      </c>
      <c r="W2807" s="9" t="str">
        <f>IF(Search!$U$4="","",IF($AX2807="","",1))</f>
        <v/>
      </c>
      <c r="X2807" s="9" t="str">
        <f>IF(Search!$U$5="","",IF(ISNUMBER(SEARCH(Search!$U$5,$AX2807))=TRUE,IF(Search!$U$5="N","N",1),""))</f>
        <v/>
      </c>
      <c r="Y2807" s="9" t="str">
        <f>IF(Search!$U$6="","",IF($AY2807&lt;Search!$U$6,"",1))</f>
        <v/>
      </c>
      <c r="Z2807" s="9" t="str">
        <f>IF(Search!$R$4="","",IF(Inventory!$BA2807&lt;Search!$R$4,"",1))</f>
        <v/>
      </c>
      <c r="AA2807" s="9" t="str">
        <f>IF(Search!$R$5="","",IF($BA2807&gt;Search!$R$5,"",1))</f>
        <v/>
      </c>
      <c r="AB2807" s="9" t="str">
        <f>IF(Search!$R$6="","",IF($BB2807&lt;Search!$R$6,"",1))</f>
        <v/>
      </c>
      <c r="AC2807" s="9" t="str">
        <f>IF(Search!$R$7="","",IF($BB2807&lt;Search!$R$7,"",1))</f>
        <v/>
      </c>
      <c r="AD2807" s="45" t="str">
        <f>IF(COUNTIF($A2807:$AC2807,"n")&gt;0,"",IF(SUM($A2807:$AC2807)=COUNTA(Search!$C$4:$C$8,Search!$F$4:$F$8,Search!$I$4:$I$6,Search!$I$8,Search!$L$4:$L$8,Search!$O$4:$O$8,Search!$R$4:$R$7,Search!$U$4:$U$7)-COUNTIF(Search!$C$4:$U$7,"n"),1+LARGE($AD$1:AD2806,1),""))</f>
        <v/>
      </c>
      <c r="AE2807" s="45" t="str">
        <f t="shared" si="136"/>
        <v/>
      </c>
      <c r="AF2807" s="45" t="str">
        <f>IF(AD2807="","",COUNTIF($AE$1:$AE2806,$AE2807)+RANK($AE2807,$AE$2:$AE$10540,1))</f>
        <v/>
      </c>
      <c r="AG2807" s="45" t="str">
        <f t="shared" si="137"/>
        <v/>
      </c>
      <c r="AH2807" s="45" t="str">
        <f>IF($AD2807="","",COUNTIF($AG$1:$AG2806,$AG2807)+RANK($AG2807,$AG$1:$AG$10539,0))</f>
        <v/>
      </c>
      <c r="AI2807" s="10" t="str">
        <f t="shared" si="138"/>
        <v>2015-16 Upper Deck Silver Foil Board #78      /   $</v>
      </c>
      <c r="AJ2807" s="11">
        <v>2015</v>
      </c>
      <c r="AK2807" s="17">
        <v>16</v>
      </c>
      <c r="AL2807" s="12" t="s">
        <v>2622</v>
      </c>
      <c r="AM2807" s="10">
        <v>78</v>
      </c>
      <c r="AO2807" s="9"/>
      <c r="AP2807" s="9"/>
      <c r="AQ2807" s="9"/>
      <c r="AR2807" s="14"/>
      <c r="AS2807" s="9"/>
      <c r="AT2807" s="9"/>
      <c r="AU2807" s="9"/>
      <c r="AV2807" s="13"/>
      <c r="AW2807" s="13"/>
      <c r="AX2807" s="9"/>
      <c r="AY2807" s="9"/>
      <c r="AZ2807" s="9"/>
      <c r="BA2807" s="33"/>
      <c r="BB2807" s="33"/>
      <c r="BC2807" s="36"/>
      <c r="BD2807" s="12" t="s">
        <v>1772</v>
      </c>
    </row>
    <row r="2808" spans="1:56" s="12" customFormat="1" x14ac:dyDescent="0.2">
      <c r="A2808" s="9" t="str">
        <f>IF(Search!$C$5="","",IF(COUNTA(Inventory!$AP2808)=1,1,""))</f>
        <v/>
      </c>
      <c r="B2808" s="9" t="str">
        <f>IF(Search!$C$4="","",IF(ISNUMBER(SEARCH(Search!$C$4,$AR2808))=TRUE,1,""))</f>
        <v/>
      </c>
      <c r="C2808" s="9" t="str">
        <f>IF(Search!$C$6="x",IF(COUNTA($AQ2808)=1,1,"N"),IF(COUNTA($AQ2808)=1,"N",""))</f>
        <v/>
      </c>
      <c r="D2808" s="9" t="str">
        <f>IF(Search!$O$8="","",IF(ISNUMBER(SEARCH(Search!$O$8,$BD2808))=TRUE,1,""))</f>
        <v/>
      </c>
      <c r="E2808" s="9" t="str">
        <f>IF(Search!$C$7="","",IF(ISNUMBER(SEARCH(Search!$C$7,$AN2808))=TRUE,1,""))</f>
        <v/>
      </c>
      <c r="F2808" s="9" t="str">
        <f>IF(Search!$C$8="","",IF(ISNUMBER(SEARCH(Search!$C$8,$AO2808))=TRUE,1,""))</f>
        <v/>
      </c>
      <c r="G2808" s="9" t="str">
        <f>IF(Search!$F$4="","",IF(Inventory!$AJ2808&lt;Search!$F$4,"",1))</f>
        <v/>
      </c>
      <c r="H2808" s="9" t="str">
        <f>IF(Search!$F$5="","",IF(Inventory!$AJ2808&gt;Search!$F$5,"",1))</f>
        <v/>
      </c>
      <c r="I2808" s="9" t="str">
        <f>IF(Search!$F$7="","",IF(Search!$F$8="",IF(ISNUMBER(SEARCH(Search!$F$7,$AL2808))=TRUE,1,""),""))</f>
        <v/>
      </c>
      <c r="J2808" s="9" t="str">
        <f>IF($AL2808=Search!$F$8,1,"")</f>
        <v/>
      </c>
      <c r="K2808" s="9" t="str">
        <f>IF(Search!$I$4="","",IF(COUNTA($AS2808)=1,IF(Search!$I$4="N","N",1),""))</f>
        <v/>
      </c>
      <c r="L2808" s="9" t="str">
        <f>IF(Search!$I$5="","",IF($AS2808="RC",1,""))</f>
        <v/>
      </c>
      <c r="M2808" s="9" t="str">
        <f>IF(Search!$I$6="","",IF($AS2808="RCP",1,""))</f>
        <v/>
      </c>
      <c r="N2808" s="9" t="str">
        <f>IF(Search!$I$8="","",IF(COUNTA($AT2808)=1,IF(Search!$I$8="N","N",1),""))</f>
        <v/>
      </c>
      <c r="O2808" s="9" t="str">
        <f>IF(Search!$L$4="","",IF(COUNTA($AU2808)=1,IF(Search!$L$4="N","N",1),""))</f>
        <v/>
      </c>
      <c r="P2808" s="9" t="str">
        <f>IF(Search!$L$5="","",IF(ISNUMBER(SEARCH("Jersey",$AU2808))=TRUE,IF(Search!$L$5="N","N",1),""))</f>
        <v/>
      </c>
      <c r="Q2808" s="9" t="str">
        <f>IF(Search!$L$6="","",IF(ISNUMBER(SEARCH("Patch",$AU2808))=TRUE,IF(Search!$L$6="N","N",1),""))</f>
        <v/>
      </c>
      <c r="R2808" s="9" t="str">
        <f>IF(Search!$L$7="","",IF(ISNUMBER(SEARCH("Shield",$AU2808))=TRUE,IF(Search!$L$7="N","N",1),""))</f>
        <v/>
      </c>
      <c r="S2808" s="9" t="str">
        <f>IF(Search!$L$8="","",IF(ISNUMBER(SEARCH("Stick",$AU2808))=TRUE,IF(Search!$L$8="N","N",1),""))</f>
        <v/>
      </c>
      <c r="T2808" s="9" t="str">
        <f>IF(Search!$O$4="","",IF(COUNTA($AW2808)=1,IF(Search!$O$4="N","N",1),""))</f>
        <v/>
      </c>
      <c r="U2808" s="9" t="str">
        <f>IF(Search!$O$5="","",IF($AW2808="","",IF($AW2808&lt;Search!$O$5,"",1)))</f>
        <v/>
      </c>
      <c r="V2808" s="9" t="str">
        <f>IF(Search!$O$6="","",IF($AW2808="","",IF($AW2808&gt;Search!$O$6,"",1)))</f>
        <v/>
      </c>
      <c r="W2808" s="9" t="str">
        <f>IF(Search!$U$4="","",IF($AX2808="","",1))</f>
        <v/>
      </c>
      <c r="X2808" s="9" t="str">
        <f>IF(Search!$U$5="","",IF(ISNUMBER(SEARCH(Search!$U$5,$AX2808))=TRUE,IF(Search!$U$5="N","N",1),""))</f>
        <v/>
      </c>
      <c r="Y2808" s="9" t="str">
        <f>IF(Search!$U$6="","",IF($AY2808&lt;Search!$U$6,"",1))</f>
        <v/>
      </c>
      <c r="Z2808" s="9" t="str">
        <f>IF(Search!$R$4="","",IF(Inventory!$BA2808&lt;Search!$R$4,"",1))</f>
        <v/>
      </c>
      <c r="AA2808" s="9" t="str">
        <f>IF(Search!$R$5="","",IF($BA2808&gt;Search!$R$5,"",1))</f>
        <v/>
      </c>
      <c r="AB2808" s="9" t="str">
        <f>IF(Search!$R$6="","",IF($BB2808&lt;Search!$R$6,"",1))</f>
        <v/>
      </c>
      <c r="AC2808" s="9" t="str">
        <f>IF(Search!$R$7="","",IF($BB2808&lt;Search!$R$7,"",1))</f>
        <v/>
      </c>
      <c r="AD2808" s="45" t="str">
        <f>IF(COUNTIF($A2808:$AC2808,"n")&gt;0,"",IF(SUM($A2808:$AC2808)=COUNTA(Search!$C$4:$C$8,Search!$F$4:$F$8,Search!$I$4:$I$6,Search!$I$8,Search!$L$4:$L$8,Search!$O$4:$O$8,Search!$R$4:$R$7,Search!$U$4:$U$7)-COUNTIF(Search!$C$4:$U$7,"n"),1+LARGE($AD$1:AD2807,1),""))</f>
        <v/>
      </c>
      <c r="AE2808" s="45" t="str">
        <f t="shared" si="136"/>
        <v/>
      </c>
      <c r="AF2808" s="45" t="str">
        <f>IF(AD2808="","",COUNTIF($AE$1:$AE2807,$AE2808)+RANK($AE2808,$AE$2:$AE$10540,1))</f>
        <v/>
      </c>
      <c r="AG2808" s="45" t="str">
        <f t="shared" si="137"/>
        <v/>
      </c>
      <c r="AH2808" s="45" t="str">
        <f>IF($AD2808="","",COUNTIF($AG$1:$AG2807,$AG2808)+RANK($AG2808,$AG$1:$AG$10539,0))</f>
        <v/>
      </c>
      <c r="AI2808" s="10" t="str">
        <f t="shared" si="138"/>
        <v>2015-16 Upper Deck Silver Foil Board #79      /   $</v>
      </c>
      <c r="AJ2808" s="11">
        <v>2015</v>
      </c>
      <c r="AK2808" s="17">
        <v>16</v>
      </c>
      <c r="AL2808" s="12" t="s">
        <v>2622</v>
      </c>
      <c r="AM2808" s="10">
        <v>79</v>
      </c>
      <c r="AO2808" s="9"/>
      <c r="AP2808" s="9"/>
      <c r="AQ2808" s="9"/>
      <c r="AR2808" s="14"/>
      <c r="AS2808" s="9"/>
      <c r="AT2808" s="9"/>
      <c r="AU2808" s="9"/>
      <c r="AV2808" s="13"/>
      <c r="AW2808" s="13"/>
      <c r="AX2808" s="9"/>
      <c r="AY2808" s="9"/>
      <c r="AZ2808" s="9"/>
      <c r="BA2808" s="33"/>
      <c r="BB2808" s="33"/>
      <c r="BC2808" s="36"/>
      <c r="BD2808" s="12" t="s">
        <v>1772</v>
      </c>
    </row>
    <row r="2809" spans="1:56" s="12" customFormat="1" x14ac:dyDescent="0.2">
      <c r="A2809" s="9" t="str">
        <f>IF(Search!$C$5="","",IF(COUNTA(Inventory!$AP2809)=1,1,""))</f>
        <v/>
      </c>
      <c r="B2809" s="9" t="str">
        <f>IF(Search!$C$4="","",IF(ISNUMBER(SEARCH(Search!$C$4,$AR2809))=TRUE,1,""))</f>
        <v/>
      </c>
      <c r="C2809" s="9" t="str">
        <f>IF(Search!$C$6="x",IF(COUNTA($AQ2809)=1,1,"N"),IF(COUNTA($AQ2809)=1,"N",""))</f>
        <v/>
      </c>
      <c r="D2809" s="9" t="str">
        <f>IF(Search!$O$8="","",IF(ISNUMBER(SEARCH(Search!$O$8,$BD2809))=TRUE,1,""))</f>
        <v/>
      </c>
      <c r="E2809" s="9" t="str">
        <f>IF(Search!$C$7="","",IF(ISNUMBER(SEARCH(Search!$C$7,$AN2809))=TRUE,1,""))</f>
        <v/>
      </c>
      <c r="F2809" s="9" t="str">
        <f>IF(Search!$C$8="","",IF(ISNUMBER(SEARCH(Search!$C$8,$AO2809))=TRUE,1,""))</f>
        <v/>
      </c>
      <c r="G2809" s="9" t="str">
        <f>IF(Search!$F$4="","",IF(Inventory!$AJ2809&lt;Search!$F$4,"",1))</f>
        <v/>
      </c>
      <c r="H2809" s="9" t="str">
        <f>IF(Search!$F$5="","",IF(Inventory!$AJ2809&gt;Search!$F$5,"",1))</f>
        <v/>
      </c>
      <c r="I2809" s="9" t="str">
        <f>IF(Search!$F$7="","",IF(Search!$F$8="",IF(ISNUMBER(SEARCH(Search!$F$7,$AL2809))=TRUE,1,""),""))</f>
        <v/>
      </c>
      <c r="J2809" s="9" t="str">
        <f>IF($AL2809=Search!$F$8,1,"")</f>
        <v/>
      </c>
      <c r="K2809" s="9" t="str">
        <f>IF(Search!$I$4="","",IF(COUNTA($AS2809)=1,IF(Search!$I$4="N","N",1),""))</f>
        <v/>
      </c>
      <c r="L2809" s="9" t="str">
        <f>IF(Search!$I$5="","",IF($AS2809="RC",1,""))</f>
        <v/>
      </c>
      <c r="M2809" s="9" t="str">
        <f>IF(Search!$I$6="","",IF($AS2809="RCP",1,""))</f>
        <v/>
      </c>
      <c r="N2809" s="9" t="str">
        <f>IF(Search!$I$8="","",IF(COUNTA($AT2809)=1,IF(Search!$I$8="N","N",1),""))</f>
        <v/>
      </c>
      <c r="O2809" s="9" t="str">
        <f>IF(Search!$L$4="","",IF(COUNTA($AU2809)=1,IF(Search!$L$4="N","N",1),""))</f>
        <v/>
      </c>
      <c r="P2809" s="9" t="str">
        <f>IF(Search!$L$5="","",IF(ISNUMBER(SEARCH("Jersey",$AU2809))=TRUE,IF(Search!$L$5="N","N",1),""))</f>
        <v/>
      </c>
      <c r="Q2809" s="9" t="str">
        <f>IF(Search!$L$6="","",IF(ISNUMBER(SEARCH("Patch",$AU2809))=TRUE,IF(Search!$L$6="N","N",1),""))</f>
        <v/>
      </c>
      <c r="R2809" s="9" t="str">
        <f>IF(Search!$L$7="","",IF(ISNUMBER(SEARCH("Shield",$AU2809))=TRUE,IF(Search!$L$7="N","N",1),""))</f>
        <v/>
      </c>
      <c r="S2809" s="9" t="str">
        <f>IF(Search!$L$8="","",IF(ISNUMBER(SEARCH("Stick",$AU2809))=TRUE,IF(Search!$L$8="N","N",1),""))</f>
        <v/>
      </c>
      <c r="T2809" s="9" t="str">
        <f>IF(Search!$O$4="","",IF(COUNTA($AW2809)=1,IF(Search!$O$4="N","N",1),""))</f>
        <v/>
      </c>
      <c r="U2809" s="9" t="str">
        <f>IF(Search!$O$5="","",IF($AW2809="","",IF($AW2809&lt;Search!$O$5,"",1)))</f>
        <v/>
      </c>
      <c r="V2809" s="9" t="str">
        <f>IF(Search!$O$6="","",IF($AW2809="","",IF($AW2809&gt;Search!$O$6,"",1)))</f>
        <v/>
      </c>
      <c r="W2809" s="9" t="str">
        <f>IF(Search!$U$4="","",IF($AX2809="","",1))</f>
        <v/>
      </c>
      <c r="X2809" s="9" t="str">
        <f>IF(Search!$U$5="","",IF(ISNUMBER(SEARCH(Search!$U$5,$AX2809))=TRUE,IF(Search!$U$5="N","N",1),""))</f>
        <v/>
      </c>
      <c r="Y2809" s="9" t="str">
        <f>IF(Search!$U$6="","",IF($AY2809&lt;Search!$U$6,"",1))</f>
        <v/>
      </c>
      <c r="Z2809" s="9" t="str">
        <f>IF(Search!$R$4="","",IF(Inventory!$BA2809&lt;Search!$R$4,"",1))</f>
        <v/>
      </c>
      <c r="AA2809" s="9" t="str">
        <f>IF(Search!$R$5="","",IF($BA2809&gt;Search!$R$5,"",1))</f>
        <v/>
      </c>
      <c r="AB2809" s="9" t="str">
        <f>IF(Search!$R$6="","",IF($BB2809&lt;Search!$R$6,"",1))</f>
        <v/>
      </c>
      <c r="AC2809" s="9" t="str">
        <f>IF(Search!$R$7="","",IF($BB2809&lt;Search!$R$7,"",1))</f>
        <v/>
      </c>
      <c r="AD2809" s="45" t="str">
        <f>IF(COUNTIF($A2809:$AC2809,"n")&gt;0,"",IF(SUM($A2809:$AC2809)=COUNTA(Search!$C$4:$C$8,Search!$F$4:$F$8,Search!$I$4:$I$6,Search!$I$8,Search!$L$4:$L$8,Search!$O$4:$O$8,Search!$R$4:$R$7,Search!$U$4:$U$7)-COUNTIF(Search!$C$4:$U$7,"n"),1+LARGE($AD$1:AD2808,1),""))</f>
        <v/>
      </c>
      <c r="AE2809" s="45" t="str">
        <f t="shared" si="136"/>
        <v/>
      </c>
      <c r="AF2809" s="45" t="str">
        <f>IF(AD2809="","",COUNTIF($AE$1:$AE2808,$AE2809)+RANK($AE2809,$AE$2:$AE$10540,1))</f>
        <v/>
      </c>
      <c r="AG2809" s="45" t="str">
        <f t="shared" si="137"/>
        <v/>
      </c>
      <c r="AH2809" s="45" t="str">
        <f>IF($AD2809="","",COUNTIF($AG$1:$AG2808,$AG2809)+RANK($AG2809,$AG$1:$AG$10539,0))</f>
        <v/>
      </c>
      <c r="AI2809" s="10" t="str">
        <f t="shared" si="138"/>
        <v>2015-16 Upper Deck Silver Foil Board #80      /   $</v>
      </c>
      <c r="AJ2809" s="11">
        <v>2015</v>
      </c>
      <c r="AK2809" s="17">
        <v>16</v>
      </c>
      <c r="AL2809" s="12" t="s">
        <v>2622</v>
      </c>
      <c r="AM2809" s="10">
        <v>80</v>
      </c>
      <c r="AO2809" s="9"/>
      <c r="AP2809" s="9"/>
      <c r="AQ2809" s="9"/>
      <c r="AR2809" s="14"/>
      <c r="AS2809" s="9"/>
      <c r="AT2809" s="9"/>
      <c r="AU2809" s="9"/>
      <c r="AV2809" s="13"/>
      <c r="AW2809" s="13"/>
      <c r="AX2809" s="9"/>
      <c r="AY2809" s="9"/>
      <c r="AZ2809" s="9"/>
      <c r="BA2809" s="33"/>
      <c r="BB2809" s="33"/>
      <c r="BC2809" s="36"/>
      <c r="BD2809" s="12" t="s">
        <v>1772</v>
      </c>
    </row>
    <row r="2810" spans="1:56" s="12" customFormat="1" x14ac:dyDescent="0.2">
      <c r="A2810" s="9" t="str">
        <f>IF(Search!$C$5="","",IF(COUNTA(Inventory!$AP2810)=1,1,""))</f>
        <v/>
      </c>
      <c r="B2810" s="9" t="str">
        <f>IF(Search!$C$4="","",IF(ISNUMBER(SEARCH(Search!$C$4,$AR2810))=TRUE,1,""))</f>
        <v/>
      </c>
      <c r="C2810" s="9" t="str">
        <f>IF(Search!$C$6="x",IF(COUNTA($AQ2810)=1,1,"N"),IF(COUNTA($AQ2810)=1,"N",""))</f>
        <v/>
      </c>
      <c r="D2810" s="9" t="str">
        <f>IF(Search!$O$8="","",IF(ISNUMBER(SEARCH(Search!$O$8,$BD2810))=TRUE,1,""))</f>
        <v/>
      </c>
      <c r="E2810" s="9" t="str">
        <f>IF(Search!$C$7="","",IF(ISNUMBER(SEARCH(Search!$C$7,$AN2810))=TRUE,1,""))</f>
        <v/>
      </c>
      <c r="F2810" s="9" t="str">
        <f>IF(Search!$C$8="","",IF(ISNUMBER(SEARCH(Search!$C$8,$AO2810))=TRUE,1,""))</f>
        <v/>
      </c>
      <c r="G2810" s="9" t="str">
        <f>IF(Search!$F$4="","",IF(Inventory!$AJ2810&lt;Search!$F$4,"",1))</f>
        <v/>
      </c>
      <c r="H2810" s="9" t="str">
        <f>IF(Search!$F$5="","",IF(Inventory!$AJ2810&gt;Search!$F$5,"",1))</f>
        <v/>
      </c>
      <c r="I2810" s="9" t="str">
        <f>IF(Search!$F$7="","",IF(Search!$F$8="",IF(ISNUMBER(SEARCH(Search!$F$7,$AL2810))=TRUE,1,""),""))</f>
        <v/>
      </c>
      <c r="J2810" s="9" t="str">
        <f>IF($AL2810=Search!$F$8,1,"")</f>
        <v/>
      </c>
      <c r="K2810" s="9" t="str">
        <f>IF(Search!$I$4="","",IF(COUNTA($AS2810)=1,IF(Search!$I$4="N","N",1),""))</f>
        <v/>
      </c>
      <c r="L2810" s="9" t="str">
        <f>IF(Search!$I$5="","",IF($AS2810="RC",1,""))</f>
        <v/>
      </c>
      <c r="M2810" s="9" t="str">
        <f>IF(Search!$I$6="","",IF($AS2810="RCP",1,""))</f>
        <v/>
      </c>
      <c r="N2810" s="9" t="str">
        <f>IF(Search!$I$8="","",IF(COUNTA($AT2810)=1,IF(Search!$I$8="N","N",1),""))</f>
        <v/>
      </c>
      <c r="O2810" s="9" t="str">
        <f>IF(Search!$L$4="","",IF(COUNTA($AU2810)=1,IF(Search!$L$4="N","N",1),""))</f>
        <v/>
      </c>
      <c r="P2810" s="9" t="str">
        <f>IF(Search!$L$5="","",IF(ISNUMBER(SEARCH("Jersey",$AU2810))=TRUE,IF(Search!$L$5="N","N",1),""))</f>
        <v/>
      </c>
      <c r="Q2810" s="9" t="str">
        <f>IF(Search!$L$6="","",IF(ISNUMBER(SEARCH("Patch",$AU2810))=TRUE,IF(Search!$L$6="N","N",1),""))</f>
        <v/>
      </c>
      <c r="R2810" s="9" t="str">
        <f>IF(Search!$L$7="","",IF(ISNUMBER(SEARCH("Shield",$AU2810))=TRUE,IF(Search!$L$7="N","N",1),""))</f>
        <v/>
      </c>
      <c r="S2810" s="9" t="str">
        <f>IF(Search!$L$8="","",IF(ISNUMBER(SEARCH("Stick",$AU2810))=TRUE,IF(Search!$L$8="N","N",1),""))</f>
        <v/>
      </c>
      <c r="T2810" s="9" t="str">
        <f>IF(Search!$O$4="","",IF(COUNTA($AW2810)=1,IF(Search!$O$4="N","N",1),""))</f>
        <v/>
      </c>
      <c r="U2810" s="9" t="str">
        <f>IF(Search!$O$5="","",IF($AW2810="","",IF($AW2810&lt;Search!$O$5,"",1)))</f>
        <v/>
      </c>
      <c r="V2810" s="9" t="str">
        <f>IF(Search!$O$6="","",IF($AW2810="","",IF($AW2810&gt;Search!$O$6,"",1)))</f>
        <v/>
      </c>
      <c r="W2810" s="9" t="str">
        <f>IF(Search!$U$4="","",IF($AX2810="","",1))</f>
        <v/>
      </c>
      <c r="X2810" s="9" t="str">
        <f>IF(Search!$U$5="","",IF(ISNUMBER(SEARCH(Search!$U$5,$AX2810))=TRUE,IF(Search!$U$5="N","N",1),""))</f>
        <v/>
      </c>
      <c r="Y2810" s="9" t="str">
        <f>IF(Search!$U$6="","",IF($AY2810&lt;Search!$U$6,"",1))</f>
        <v/>
      </c>
      <c r="Z2810" s="9" t="str">
        <f>IF(Search!$R$4="","",IF(Inventory!$BA2810&lt;Search!$R$4,"",1))</f>
        <v/>
      </c>
      <c r="AA2810" s="9" t="str">
        <f>IF(Search!$R$5="","",IF($BA2810&gt;Search!$R$5,"",1))</f>
        <v/>
      </c>
      <c r="AB2810" s="9" t="str">
        <f>IF(Search!$R$6="","",IF($BB2810&lt;Search!$R$6,"",1))</f>
        <v/>
      </c>
      <c r="AC2810" s="9" t="str">
        <f>IF(Search!$R$7="","",IF($BB2810&lt;Search!$R$7,"",1))</f>
        <v/>
      </c>
      <c r="AD2810" s="45" t="str">
        <f>IF(COUNTIF($A2810:$AC2810,"n")&gt;0,"",IF(SUM($A2810:$AC2810)=COUNTA(Search!$C$4:$C$8,Search!$F$4:$F$8,Search!$I$4:$I$6,Search!$I$8,Search!$L$4:$L$8,Search!$O$4:$O$8,Search!$R$4:$R$7,Search!$U$4:$U$7)-COUNTIF(Search!$C$4:$U$7,"n"),1+LARGE($AD$1:AD2809,1),""))</f>
        <v/>
      </c>
      <c r="AE2810" s="45" t="str">
        <f t="shared" si="136"/>
        <v/>
      </c>
      <c r="AF2810" s="45" t="str">
        <f>IF(AD2810="","",COUNTIF($AE$1:$AE2809,$AE2810)+RANK($AE2810,$AE$2:$AE$10540,1))</f>
        <v/>
      </c>
      <c r="AG2810" s="45" t="str">
        <f t="shared" si="137"/>
        <v/>
      </c>
      <c r="AH2810" s="45" t="str">
        <f>IF($AD2810="","",COUNTIF($AG$1:$AG2809,$AG2810)+RANK($AG2810,$AG$1:$AG$10539,0))</f>
        <v/>
      </c>
      <c r="AI2810" s="10" t="str">
        <f t="shared" si="138"/>
        <v>2015-16 Upper Deck Silver Foil Board #81      /   $</v>
      </c>
      <c r="AJ2810" s="11">
        <v>2015</v>
      </c>
      <c r="AK2810" s="17">
        <v>16</v>
      </c>
      <c r="AL2810" s="12" t="s">
        <v>2622</v>
      </c>
      <c r="AM2810" s="10">
        <v>81</v>
      </c>
      <c r="AO2810" s="9"/>
      <c r="AP2810" s="9"/>
      <c r="AQ2810" s="9"/>
      <c r="AR2810" s="14"/>
      <c r="AS2810" s="9"/>
      <c r="AT2810" s="9"/>
      <c r="AU2810" s="9"/>
      <c r="AV2810" s="13"/>
      <c r="AW2810" s="13"/>
      <c r="AX2810" s="9"/>
      <c r="AY2810" s="9"/>
      <c r="AZ2810" s="9"/>
      <c r="BA2810" s="33"/>
      <c r="BB2810" s="33"/>
      <c r="BC2810" s="36"/>
      <c r="BD2810" s="12" t="s">
        <v>1772</v>
      </c>
    </row>
    <row r="2811" spans="1:56" s="12" customFormat="1" x14ac:dyDescent="0.2">
      <c r="A2811" s="9" t="str">
        <f>IF(Search!$C$5="","",IF(COUNTA(Inventory!$AP2811)=1,1,""))</f>
        <v/>
      </c>
      <c r="B2811" s="9" t="str">
        <f>IF(Search!$C$4="","",IF(ISNUMBER(SEARCH(Search!$C$4,$AR2811))=TRUE,1,""))</f>
        <v/>
      </c>
      <c r="C2811" s="9" t="str">
        <f>IF(Search!$C$6="x",IF(COUNTA($AQ2811)=1,1,"N"),IF(COUNTA($AQ2811)=1,"N",""))</f>
        <v/>
      </c>
      <c r="D2811" s="9" t="str">
        <f>IF(Search!$O$8="","",IF(ISNUMBER(SEARCH(Search!$O$8,$BD2811))=TRUE,1,""))</f>
        <v/>
      </c>
      <c r="E2811" s="9" t="str">
        <f>IF(Search!$C$7="","",IF(ISNUMBER(SEARCH(Search!$C$7,$AN2811))=TRUE,1,""))</f>
        <v/>
      </c>
      <c r="F2811" s="9" t="str">
        <f>IF(Search!$C$8="","",IF(ISNUMBER(SEARCH(Search!$C$8,$AO2811))=TRUE,1,""))</f>
        <v/>
      </c>
      <c r="G2811" s="9" t="str">
        <f>IF(Search!$F$4="","",IF(Inventory!$AJ2811&lt;Search!$F$4,"",1))</f>
        <v/>
      </c>
      <c r="H2811" s="9" t="str">
        <f>IF(Search!$F$5="","",IF(Inventory!$AJ2811&gt;Search!$F$5,"",1))</f>
        <v/>
      </c>
      <c r="I2811" s="9" t="str">
        <f>IF(Search!$F$7="","",IF(Search!$F$8="",IF(ISNUMBER(SEARCH(Search!$F$7,$AL2811))=TRUE,1,""),""))</f>
        <v/>
      </c>
      <c r="J2811" s="9" t="str">
        <f>IF($AL2811=Search!$F$8,1,"")</f>
        <v/>
      </c>
      <c r="K2811" s="9" t="str">
        <f>IF(Search!$I$4="","",IF(COUNTA($AS2811)=1,IF(Search!$I$4="N","N",1),""))</f>
        <v/>
      </c>
      <c r="L2811" s="9" t="str">
        <f>IF(Search!$I$5="","",IF($AS2811="RC",1,""))</f>
        <v/>
      </c>
      <c r="M2811" s="9" t="str">
        <f>IF(Search!$I$6="","",IF($AS2811="RCP",1,""))</f>
        <v/>
      </c>
      <c r="N2811" s="9" t="str">
        <f>IF(Search!$I$8="","",IF(COUNTA($AT2811)=1,IF(Search!$I$8="N","N",1),""))</f>
        <v/>
      </c>
      <c r="O2811" s="9" t="str">
        <f>IF(Search!$L$4="","",IF(COUNTA($AU2811)=1,IF(Search!$L$4="N","N",1),""))</f>
        <v/>
      </c>
      <c r="P2811" s="9" t="str">
        <f>IF(Search!$L$5="","",IF(ISNUMBER(SEARCH("Jersey",$AU2811))=TRUE,IF(Search!$L$5="N","N",1),""))</f>
        <v/>
      </c>
      <c r="Q2811" s="9" t="str">
        <f>IF(Search!$L$6="","",IF(ISNUMBER(SEARCH("Patch",$AU2811))=TRUE,IF(Search!$L$6="N","N",1),""))</f>
        <v/>
      </c>
      <c r="R2811" s="9" t="str">
        <f>IF(Search!$L$7="","",IF(ISNUMBER(SEARCH("Shield",$AU2811))=TRUE,IF(Search!$L$7="N","N",1),""))</f>
        <v/>
      </c>
      <c r="S2811" s="9" t="str">
        <f>IF(Search!$L$8="","",IF(ISNUMBER(SEARCH("Stick",$AU2811))=TRUE,IF(Search!$L$8="N","N",1),""))</f>
        <v/>
      </c>
      <c r="T2811" s="9" t="str">
        <f>IF(Search!$O$4="","",IF(COUNTA($AW2811)=1,IF(Search!$O$4="N","N",1),""))</f>
        <v/>
      </c>
      <c r="U2811" s="9" t="str">
        <f>IF(Search!$O$5="","",IF($AW2811="","",IF($AW2811&lt;Search!$O$5,"",1)))</f>
        <v/>
      </c>
      <c r="V2811" s="9" t="str">
        <f>IF(Search!$O$6="","",IF($AW2811="","",IF($AW2811&gt;Search!$O$6,"",1)))</f>
        <v/>
      </c>
      <c r="W2811" s="9" t="str">
        <f>IF(Search!$U$4="","",IF($AX2811="","",1))</f>
        <v/>
      </c>
      <c r="X2811" s="9" t="str">
        <f>IF(Search!$U$5="","",IF(ISNUMBER(SEARCH(Search!$U$5,$AX2811))=TRUE,IF(Search!$U$5="N","N",1),""))</f>
        <v/>
      </c>
      <c r="Y2811" s="9" t="str">
        <f>IF(Search!$U$6="","",IF($AY2811&lt;Search!$U$6,"",1))</f>
        <v/>
      </c>
      <c r="Z2811" s="9" t="str">
        <f>IF(Search!$R$4="","",IF(Inventory!$BA2811&lt;Search!$R$4,"",1))</f>
        <v/>
      </c>
      <c r="AA2811" s="9" t="str">
        <f>IF(Search!$R$5="","",IF($BA2811&gt;Search!$R$5,"",1))</f>
        <v/>
      </c>
      <c r="AB2811" s="9" t="str">
        <f>IF(Search!$R$6="","",IF($BB2811&lt;Search!$R$6,"",1))</f>
        <v/>
      </c>
      <c r="AC2811" s="9" t="str">
        <f>IF(Search!$R$7="","",IF($BB2811&lt;Search!$R$7,"",1))</f>
        <v/>
      </c>
      <c r="AD2811" s="45" t="str">
        <f>IF(COUNTIF($A2811:$AC2811,"n")&gt;0,"",IF(SUM($A2811:$AC2811)=COUNTA(Search!$C$4:$C$8,Search!$F$4:$F$8,Search!$I$4:$I$6,Search!$I$8,Search!$L$4:$L$8,Search!$O$4:$O$8,Search!$R$4:$R$7,Search!$U$4:$U$7)-COUNTIF(Search!$C$4:$U$7,"n"),1+LARGE($AD$1:AD2810,1),""))</f>
        <v/>
      </c>
      <c r="AE2811" s="45" t="str">
        <f t="shared" si="136"/>
        <v/>
      </c>
      <c r="AF2811" s="45" t="str">
        <f>IF(AD2811="","",COUNTIF($AE$1:$AE2810,$AE2811)+RANK($AE2811,$AE$2:$AE$10540,1))</f>
        <v/>
      </c>
      <c r="AG2811" s="45" t="str">
        <f t="shared" si="137"/>
        <v/>
      </c>
      <c r="AH2811" s="45" t="str">
        <f>IF($AD2811="","",COUNTIF($AG$1:$AG2810,$AG2811)+RANK($AG2811,$AG$1:$AG$10539,0))</f>
        <v/>
      </c>
      <c r="AI2811" s="10" t="str">
        <f t="shared" si="138"/>
        <v>2015-16 Upper Deck Silver Foil Board #82      /   $</v>
      </c>
      <c r="AJ2811" s="11">
        <v>2015</v>
      </c>
      <c r="AK2811" s="17">
        <v>16</v>
      </c>
      <c r="AL2811" s="12" t="s">
        <v>2622</v>
      </c>
      <c r="AM2811" s="10">
        <v>82</v>
      </c>
      <c r="AO2811" s="9"/>
      <c r="AP2811" s="9"/>
      <c r="AQ2811" s="9"/>
      <c r="AR2811" s="14"/>
      <c r="AS2811" s="9"/>
      <c r="AT2811" s="9"/>
      <c r="AU2811" s="9"/>
      <c r="AV2811" s="13"/>
      <c r="AW2811" s="13"/>
      <c r="AX2811" s="9"/>
      <c r="AY2811" s="9"/>
      <c r="AZ2811" s="9"/>
      <c r="BA2811" s="33"/>
      <c r="BB2811" s="33"/>
      <c r="BC2811" s="36"/>
      <c r="BD2811" s="12" t="s">
        <v>1772</v>
      </c>
    </row>
    <row r="2812" spans="1:56" s="12" customFormat="1" x14ac:dyDescent="0.2">
      <c r="A2812" s="9" t="str">
        <f>IF(Search!$C$5="","",IF(COUNTA(Inventory!$AP2812)=1,1,""))</f>
        <v/>
      </c>
      <c r="B2812" s="9" t="str">
        <f>IF(Search!$C$4="","",IF(ISNUMBER(SEARCH(Search!$C$4,$AR2812))=TRUE,1,""))</f>
        <v/>
      </c>
      <c r="C2812" s="9" t="str">
        <f>IF(Search!$C$6="x",IF(COUNTA($AQ2812)=1,1,"N"),IF(COUNTA($AQ2812)=1,"N",""))</f>
        <v/>
      </c>
      <c r="D2812" s="9" t="str">
        <f>IF(Search!$O$8="","",IF(ISNUMBER(SEARCH(Search!$O$8,$BD2812))=TRUE,1,""))</f>
        <v/>
      </c>
      <c r="E2812" s="9" t="str">
        <f>IF(Search!$C$7="","",IF(ISNUMBER(SEARCH(Search!$C$7,$AN2812))=TRUE,1,""))</f>
        <v/>
      </c>
      <c r="F2812" s="9" t="str">
        <f>IF(Search!$C$8="","",IF(ISNUMBER(SEARCH(Search!$C$8,$AO2812))=TRUE,1,""))</f>
        <v/>
      </c>
      <c r="G2812" s="9" t="str">
        <f>IF(Search!$F$4="","",IF(Inventory!$AJ2812&lt;Search!$F$4,"",1))</f>
        <v/>
      </c>
      <c r="H2812" s="9" t="str">
        <f>IF(Search!$F$5="","",IF(Inventory!$AJ2812&gt;Search!$F$5,"",1))</f>
        <v/>
      </c>
      <c r="I2812" s="9" t="str">
        <f>IF(Search!$F$7="","",IF(Search!$F$8="",IF(ISNUMBER(SEARCH(Search!$F$7,$AL2812))=TRUE,1,""),""))</f>
        <v/>
      </c>
      <c r="J2812" s="9" t="str">
        <f>IF($AL2812=Search!$F$8,1,"")</f>
        <v/>
      </c>
      <c r="K2812" s="9" t="str">
        <f>IF(Search!$I$4="","",IF(COUNTA($AS2812)=1,IF(Search!$I$4="N","N",1),""))</f>
        <v/>
      </c>
      <c r="L2812" s="9" t="str">
        <f>IF(Search!$I$5="","",IF($AS2812="RC",1,""))</f>
        <v/>
      </c>
      <c r="M2812" s="9" t="str">
        <f>IF(Search!$I$6="","",IF($AS2812="RCP",1,""))</f>
        <v/>
      </c>
      <c r="N2812" s="9" t="str">
        <f>IF(Search!$I$8="","",IF(COUNTA($AT2812)=1,IF(Search!$I$8="N","N",1),""))</f>
        <v/>
      </c>
      <c r="O2812" s="9" t="str">
        <f>IF(Search!$L$4="","",IF(COUNTA($AU2812)=1,IF(Search!$L$4="N","N",1),""))</f>
        <v/>
      </c>
      <c r="P2812" s="9" t="str">
        <f>IF(Search!$L$5="","",IF(ISNUMBER(SEARCH("Jersey",$AU2812))=TRUE,IF(Search!$L$5="N","N",1),""))</f>
        <v/>
      </c>
      <c r="Q2812" s="9" t="str">
        <f>IF(Search!$L$6="","",IF(ISNUMBER(SEARCH("Patch",$AU2812))=TRUE,IF(Search!$L$6="N","N",1),""))</f>
        <v/>
      </c>
      <c r="R2812" s="9" t="str">
        <f>IF(Search!$L$7="","",IF(ISNUMBER(SEARCH("Shield",$AU2812))=TRUE,IF(Search!$L$7="N","N",1),""))</f>
        <v/>
      </c>
      <c r="S2812" s="9" t="str">
        <f>IF(Search!$L$8="","",IF(ISNUMBER(SEARCH("Stick",$AU2812))=TRUE,IF(Search!$L$8="N","N",1),""))</f>
        <v/>
      </c>
      <c r="T2812" s="9" t="str">
        <f>IF(Search!$O$4="","",IF(COUNTA($AW2812)=1,IF(Search!$O$4="N","N",1),""))</f>
        <v/>
      </c>
      <c r="U2812" s="9" t="str">
        <f>IF(Search!$O$5="","",IF($AW2812="","",IF($AW2812&lt;Search!$O$5,"",1)))</f>
        <v/>
      </c>
      <c r="V2812" s="9" t="str">
        <f>IF(Search!$O$6="","",IF($AW2812="","",IF($AW2812&gt;Search!$O$6,"",1)))</f>
        <v/>
      </c>
      <c r="W2812" s="9" t="str">
        <f>IF(Search!$U$4="","",IF($AX2812="","",1))</f>
        <v/>
      </c>
      <c r="X2812" s="9" t="str">
        <f>IF(Search!$U$5="","",IF(ISNUMBER(SEARCH(Search!$U$5,$AX2812))=TRUE,IF(Search!$U$5="N","N",1),""))</f>
        <v/>
      </c>
      <c r="Y2812" s="9" t="str">
        <f>IF(Search!$U$6="","",IF($AY2812&lt;Search!$U$6,"",1))</f>
        <v/>
      </c>
      <c r="Z2812" s="9" t="str">
        <f>IF(Search!$R$4="","",IF(Inventory!$BA2812&lt;Search!$R$4,"",1))</f>
        <v/>
      </c>
      <c r="AA2812" s="9" t="str">
        <f>IF(Search!$R$5="","",IF($BA2812&gt;Search!$R$5,"",1))</f>
        <v/>
      </c>
      <c r="AB2812" s="9" t="str">
        <f>IF(Search!$R$6="","",IF($BB2812&lt;Search!$R$6,"",1))</f>
        <v/>
      </c>
      <c r="AC2812" s="9" t="str">
        <f>IF(Search!$R$7="","",IF($BB2812&lt;Search!$R$7,"",1))</f>
        <v/>
      </c>
      <c r="AD2812" s="45" t="str">
        <f>IF(COUNTIF($A2812:$AC2812,"n")&gt;0,"",IF(SUM($A2812:$AC2812)=COUNTA(Search!$C$4:$C$8,Search!$F$4:$F$8,Search!$I$4:$I$6,Search!$I$8,Search!$L$4:$L$8,Search!$O$4:$O$8,Search!$R$4:$R$7,Search!$U$4:$U$7)-COUNTIF(Search!$C$4:$U$7,"n"),1+LARGE($AD$1:AD2811,1),""))</f>
        <v/>
      </c>
      <c r="AE2812" s="45" t="str">
        <f t="shared" si="136"/>
        <v/>
      </c>
      <c r="AF2812" s="45" t="str">
        <f>IF(AD2812="","",COUNTIF($AE$1:$AE2811,$AE2812)+RANK($AE2812,$AE$2:$AE$10540,1))</f>
        <v/>
      </c>
      <c r="AG2812" s="45" t="str">
        <f t="shared" si="137"/>
        <v/>
      </c>
      <c r="AH2812" s="45" t="str">
        <f>IF($AD2812="","",COUNTIF($AG$1:$AG2811,$AG2812)+RANK($AG2812,$AG$1:$AG$10539,0))</f>
        <v/>
      </c>
      <c r="AI2812" s="10" t="str">
        <f t="shared" si="138"/>
        <v>2015-16 Upper Deck Silver Foil Board #83      /   $</v>
      </c>
      <c r="AJ2812" s="11">
        <v>2015</v>
      </c>
      <c r="AK2812" s="17">
        <v>16</v>
      </c>
      <c r="AL2812" s="12" t="s">
        <v>2622</v>
      </c>
      <c r="AM2812" s="10">
        <v>83</v>
      </c>
      <c r="AO2812" s="9"/>
      <c r="AP2812" s="9"/>
      <c r="AQ2812" s="9"/>
      <c r="AR2812" s="14"/>
      <c r="AS2812" s="9"/>
      <c r="AT2812" s="9"/>
      <c r="AU2812" s="9"/>
      <c r="AV2812" s="13"/>
      <c r="AW2812" s="13"/>
      <c r="AX2812" s="9"/>
      <c r="AY2812" s="9"/>
      <c r="AZ2812" s="9"/>
      <c r="BA2812" s="33"/>
      <c r="BB2812" s="33"/>
      <c r="BC2812" s="36"/>
      <c r="BD2812" s="12" t="s">
        <v>1772</v>
      </c>
    </row>
    <row r="2813" spans="1:56" s="12" customFormat="1" x14ac:dyDescent="0.2">
      <c r="A2813" s="9" t="str">
        <f>IF(Search!$C$5="","",IF(COUNTA(Inventory!$AP2813)=1,1,""))</f>
        <v/>
      </c>
      <c r="B2813" s="9" t="str">
        <f>IF(Search!$C$4="","",IF(ISNUMBER(SEARCH(Search!$C$4,$AR2813))=TRUE,1,""))</f>
        <v/>
      </c>
      <c r="C2813" s="9" t="str">
        <f>IF(Search!$C$6="x",IF(COUNTA($AQ2813)=1,1,"N"),IF(COUNTA($AQ2813)=1,"N",""))</f>
        <v/>
      </c>
      <c r="D2813" s="9" t="str">
        <f>IF(Search!$O$8="","",IF(ISNUMBER(SEARCH(Search!$O$8,$BD2813))=TRUE,1,""))</f>
        <v/>
      </c>
      <c r="E2813" s="9" t="str">
        <f>IF(Search!$C$7="","",IF(ISNUMBER(SEARCH(Search!$C$7,$AN2813))=TRUE,1,""))</f>
        <v/>
      </c>
      <c r="F2813" s="9" t="str">
        <f>IF(Search!$C$8="","",IF(ISNUMBER(SEARCH(Search!$C$8,$AO2813))=TRUE,1,""))</f>
        <v/>
      </c>
      <c r="G2813" s="9" t="str">
        <f>IF(Search!$F$4="","",IF(Inventory!$AJ2813&lt;Search!$F$4,"",1))</f>
        <v/>
      </c>
      <c r="H2813" s="9" t="str">
        <f>IF(Search!$F$5="","",IF(Inventory!$AJ2813&gt;Search!$F$5,"",1))</f>
        <v/>
      </c>
      <c r="I2813" s="9" t="str">
        <f>IF(Search!$F$7="","",IF(Search!$F$8="",IF(ISNUMBER(SEARCH(Search!$F$7,$AL2813))=TRUE,1,""),""))</f>
        <v/>
      </c>
      <c r="J2813" s="9" t="str">
        <f>IF($AL2813=Search!$F$8,1,"")</f>
        <v/>
      </c>
      <c r="K2813" s="9" t="str">
        <f>IF(Search!$I$4="","",IF(COUNTA($AS2813)=1,IF(Search!$I$4="N","N",1),""))</f>
        <v/>
      </c>
      <c r="L2813" s="9" t="str">
        <f>IF(Search!$I$5="","",IF($AS2813="RC",1,""))</f>
        <v/>
      </c>
      <c r="M2813" s="9" t="str">
        <f>IF(Search!$I$6="","",IF($AS2813="RCP",1,""))</f>
        <v/>
      </c>
      <c r="N2813" s="9" t="str">
        <f>IF(Search!$I$8="","",IF(COUNTA($AT2813)=1,IF(Search!$I$8="N","N",1),""))</f>
        <v/>
      </c>
      <c r="O2813" s="9" t="str">
        <f>IF(Search!$L$4="","",IF(COUNTA($AU2813)=1,IF(Search!$L$4="N","N",1),""))</f>
        <v/>
      </c>
      <c r="P2813" s="9" t="str">
        <f>IF(Search!$L$5="","",IF(ISNUMBER(SEARCH("Jersey",$AU2813))=TRUE,IF(Search!$L$5="N","N",1),""))</f>
        <v/>
      </c>
      <c r="Q2813" s="9" t="str">
        <f>IF(Search!$L$6="","",IF(ISNUMBER(SEARCH("Patch",$AU2813))=TRUE,IF(Search!$L$6="N","N",1),""))</f>
        <v/>
      </c>
      <c r="R2813" s="9" t="str">
        <f>IF(Search!$L$7="","",IF(ISNUMBER(SEARCH("Shield",$AU2813))=TRUE,IF(Search!$L$7="N","N",1),""))</f>
        <v/>
      </c>
      <c r="S2813" s="9" t="str">
        <f>IF(Search!$L$8="","",IF(ISNUMBER(SEARCH("Stick",$AU2813))=TRUE,IF(Search!$L$8="N","N",1),""))</f>
        <v/>
      </c>
      <c r="T2813" s="9" t="str">
        <f>IF(Search!$O$4="","",IF(COUNTA($AW2813)=1,IF(Search!$O$4="N","N",1),""))</f>
        <v/>
      </c>
      <c r="U2813" s="9" t="str">
        <f>IF(Search!$O$5="","",IF($AW2813="","",IF($AW2813&lt;Search!$O$5,"",1)))</f>
        <v/>
      </c>
      <c r="V2813" s="9" t="str">
        <f>IF(Search!$O$6="","",IF($AW2813="","",IF($AW2813&gt;Search!$O$6,"",1)))</f>
        <v/>
      </c>
      <c r="W2813" s="9" t="str">
        <f>IF(Search!$U$4="","",IF($AX2813="","",1))</f>
        <v/>
      </c>
      <c r="X2813" s="9" t="str">
        <f>IF(Search!$U$5="","",IF(ISNUMBER(SEARCH(Search!$U$5,$AX2813))=TRUE,IF(Search!$U$5="N","N",1),""))</f>
        <v/>
      </c>
      <c r="Y2813" s="9" t="str">
        <f>IF(Search!$U$6="","",IF($AY2813&lt;Search!$U$6,"",1))</f>
        <v/>
      </c>
      <c r="Z2813" s="9" t="str">
        <f>IF(Search!$R$4="","",IF(Inventory!$BA2813&lt;Search!$R$4,"",1))</f>
        <v/>
      </c>
      <c r="AA2813" s="9" t="str">
        <f>IF(Search!$R$5="","",IF($BA2813&gt;Search!$R$5,"",1))</f>
        <v/>
      </c>
      <c r="AB2813" s="9" t="str">
        <f>IF(Search!$R$6="","",IF($BB2813&lt;Search!$R$6,"",1))</f>
        <v/>
      </c>
      <c r="AC2813" s="9" t="str">
        <f>IF(Search!$R$7="","",IF($BB2813&lt;Search!$R$7,"",1))</f>
        <v/>
      </c>
      <c r="AD2813" s="45" t="str">
        <f>IF(COUNTIF($A2813:$AC2813,"n")&gt;0,"",IF(SUM($A2813:$AC2813)=COUNTA(Search!$C$4:$C$8,Search!$F$4:$F$8,Search!$I$4:$I$6,Search!$I$8,Search!$L$4:$L$8,Search!$O$4:$O$8,Search!$R$4:$R$7,Search!$U$4:$U$7)-COUNTIF(Search!$C$4:$U$7,"n"),1+LARGE($AD$1:AD2812,1),""))</f>
        <v/>
      </c>
      <c r="AE2813" s="45" t="str">
        <f t="shared" si="136"/>
        <v/>
      </c>
      <c r="AF2813" s="45" t="str">
        <f>IF(AD2813="","",COUNTIF($AE$1:$AE2812,$AE2813)+RANK($AE2813,$AE$2:$AE$10540,1))</f>
        <v/>
      </c>
      <c r="AG2813" s="45" t="str">
        <f t="shared" si="137"/>
        <v/>
      </c>
      <c r="AH2813" s="45" t="str">
        <f>IF($AD2813="","",COUNTIF($AG$1:$AG2812,$AG2813)+RANK($AG2813,$AG$1:$AG$10539,0))</f>
        <v/>
      </c>
      <c r="AI2813" s="10" t="str">
        <f t="shared" si="138"/>
        <v>2015-16 Upper Deck Silver Foil Board #84      /   $</v>
      </c>
      <c r="AJ2813" s="11">
        <v>2015</v>
      </c>
      <c r="AK2813" s="17">
        <v>16</v>
      </c>
      <c r="AL2813" s="12" t="s">
        <v>2622</v>
      </c>
      <c r="AM2813" s="10">
        <v>84</v>
      </c>
      <c r="AO2813" s="9"/>
      <c r="AP2813" s="9"/>
      <c r="AQ2813" s="9"/>
      <c r="AR2813" s="14"/>
      <c r="AS2813" s="9"/>
      <c r="AT2813" s="9"/>
      <c r="AU2813" s="9"/>
      <c r="AV2813" s="13"/>
      <c r="AW2813" s="13"/>
      <c r="AX2813" s="9"/>
      <c r="AY2813" s="9"/>
      <c r="AZ2813" s="9"/>
      <c r="BA2813" s="33"/>
      <c r="BB2813" s="33"/>
      <c r="BC2813" s="36"/>
      <c r="BD2813" s="12" t="s">
        <v>1772</v>
      </c>
    </row>
    <row r="2814" spans="1:56" s="12" customFormat="1" x14ac:dyDescent="0.2">
      <c r="A2814" s="9" t="str">
        <f>IF(Search!$C$5="","",IF(COUNTA(Inventory!$AP2814)=1,1,""))</f>
        <v/>
      </c>
      <c r="B2814" s="9" t="str">
        <f>IF(Search!$C$4="","",IF(ISNUMBER(SEARCH(Search!$C$4,$AR2814))=TRUE,1,""))</f>
        <v/>
      </c>
      <c r="C2814" s="9" t="str">
        <f>IF(Search!$C$6="x",IF(COUNTA($AQ2814)=1,1,"N"),IF(COUNTA($AQ2814)=1,"N",""))</f>
        <v/>
      </c>
      <c r="D2814" s="9" t="str">
        <f>IF(Search!$O$8="","",IF(ISNUMBER(SEARCH(Search!$O$8,$BD2814))=TRUE,1,""))</f>
        <v/>
      </c>
      <c r="E2814" s="9" t="str">
        <f>IF(Search!$C$7="","",IF(ISNUMBER(SEARCH(Search!$C$7,$AN2814))=TRUE,1,""))</f>
        <v/>
      </c>
      <c r="F2814" s="9" t="str">
        <f>IF(Search!$C$8="","",IF(ISNUMBER(SEARCH(Search!$C$8,$AO2814))=TRUE,1,""))</f>
        <v/>
      </c>
      <c r="G2814" s="9" t="str">
        <f>IF(Search!$F$4="","",IF(Inventory!$AJ2814&lt;Search!$F$4,"",1))</f>
        <v/>
      </c>
      <c r="H2814" s="9" t="str">
        <f>IF(Search!$F$5="","",IF(Inventory!$AJ2814&gt;Search!$F$5,"",1))</f>
        <v/>
      </c>
      <c r="I2814" s="9" t="str">
        <f>IF(Search!$F$7="","",IF(Search!$F$8="",IF(ISNUMBER(SEARCH(Search!$F$7,$AL2814))=TRUE,1,""),""))</f>
        <v/>
      </c>
      <c r="J2814" s="9" t="str">
        <f>IF($AL2814=Search!$F$8,1,"")</f>
        <v/>
      </c>
      <c r="K2814" s="9" t="str">
        <f>IF(Search!$I$4="","",IF(COUNTA($AS2814)=1,IF(Search!$I$4="N","N",1),""))</f>
        <v/>
      </c>
      <c r="L2814" s="9" t="str">
        <f>IF(Search!$I$5="","",IF($AS2814="RC",1,""))</f>
        <v/>
      </c>
      <c r="M2814" s="9" t="str">
        <f>IF(Search!$I$6="","",IF($AS2814="RCP",1,""))</f>
        <v/>
      </c>
      <c r="N2814" s="9" t="str">
        <f>IF(Search!$I$8="","",IF(COUNTA($AT2814)=1,IF(Search!$I$8="N","N",1),""))</f>
        <v/>
      </c>
      <c r="O2814" s="9" t="str">
        <f>IF(Search!$L$4="","",IF(COUNTA($AU2814)=1,IF(Search!$L$4="N","N",1),""))</f>
        <v/>
      </c>
      <c r="P2814" s="9" t="str">
        <f>IF(Search!$L$5="","",IF(ISNUMBER(SEARCH("Jersey",$AU2814))=TRUE,IF(Search!$L$5="N","N",1),""))</f>
        <v/>
      </c>
      <c r="Q2814" s="9" t="str">
        <f>IF(Search!$L$6="","",IF(ISNUMBER(SEARCH("Patch",$AU2814))=TRUE,IF(Search!$L$6="N","N",1),""))</f>
        <v/>
      </c>
      <c r="R2814" s="9" t="str">
        <f>IF(Search!$L$7="","",IF(ISNUMBER(SEARCH("Shield",$AU2814))=TRUE,IF(Search!$L$7="N","N",1),""))</f>
        <v/>
      </c>
      <c r="S2814" s="9" t="str">
        <f>IF(Search!$L$8="","",IF(ISNUMBER(SEARCH("Stick",$AU2814))=TRUE,IF(Search!$L$8="N","N",1),""))</f>
        <v/>
      </c>
      <c r="T2814" s="9" t="str">
        <f>IF(Search!$O$4="","",IF(COUNTA($AW2814)=1,IF(Search!$O$4="N","N",1),""))</f>
        <v/>
      </c>
      <c r="U2814" s="9" t="str">
        <f>IF(Search!$O$5="","",IF($AW2814="","",IF($AW2814&lt;Search!$O$5,"",1)))</f>
        <v/>
      </c>
      <c r="V2814" s="9" t="str">
        <f>IF(Search!$O$6="","",IF($AW2814="","",IF($AW2814&gt;Search!$O$6,"",1)))</f>
        <v/>
      </c>
      <c r="W2814" s="9" t="str">
        <f>IF(Search!$U$4="","",IF($AX2814="","",1))</f>
        <v/>
      </c>
      <c r="X2814" s="9" t="str">
        <f>IF(Search!$U$5="","",IF(ISNUMBER(SEARCH(Search!$U$5,$AX2814))=TRUE,IF(Search!$U$5="N","N",1),""))</f>
        <v/>
      </c>
      <c r="Y2814" s="9" t="str">
        <f>IF(Search!$U$6="","",IF($AY2814&lt;Search!$U$6,"",1))</f>
        <v/>
      </c>
      <c r="Z2814" s="9" t="str">
        <f>IF(Search!$R$4="","",IF(Inventory!$BA2814&lt;Search!$R$4,"",1))</f>
        <v/>
      </c>
      <c r="AA2814" s="9" t="str">
        <f>IF(Search!$R$5="","",IF($BA2814&gt;Search!$R$5,"",1))</f>
        <v/>
      </c>
      <c r="AB2814" s="9" t="str">
        <f>IF(Search!$R$6="","",IF($BB2814&lt;Search!$R$6,"",1))</f>
        <v/>
      </c>
      <c r="AC2814" s="9" t="str">
        <f>IF(Search!$R$7="","",IF($BB2814&lt;Search!$R$7,"",1))</f>
        <v/>
      </c>
      <c r="AD2814" s="45" t="str">
        <f>IF(COUNTIF($A2814:$AC2814,"n")&gt;0,"",IF(SUM($A2814:$AC2814)=COUNTA(Search!$C$4:$C$8,Search!$F$4:$F$8,Search!$I$4:$I$6,Search!$I$8,Search!$L$4:$L$8,Search!$O$4:$O$8,Search!$R$4:$R$7,Search!$U$4:$U$7)-COUNTIF(Search!$C$4:$U$7,"n"),1+LARGE($AD$1:AD2813,1),""))</f>
        <v/>
      </c>
      <c r="AE2814" s="45" t="str">
        <f t="shared" si="136"/>
        <v/>
      </c>
      <c r="AF2814" s="45" t="str">
        <f>IF(AD2814="","",COUNTIF($AE$1:$AE2813,$AE2814)+RANK($AE2814,$AE$2:$AE$10540,1))</f>
        <v/>
      </c>
      <c r="AG2814" s="45" t="str">
        <f t="shared" si="137"/>
        <v/>
      </c>
      <c r="AH2814" s="45" t="str">
        <f>IF($AD2814="","",COUNTIF($AG$1:$AG2813,$AG2814)+RANK($AG2814,$AG$1:$AG$10539,0))</f>
        <v/>
      </c>
      <c r="AI2814" s="10" t="str">
        <f t="shared" si="138"/>
        <v>2015-16 Upper Deck Silver Foil Board #85      /   $</v>
      </c>
      <c r="AJ2814" s="11">
        <v>2015</v>
      </c>
      <c r="AK2814" s="17">
        <v>16</v>
      </c>
      <c r="AL2814" s="12" t="s">
        <v>2622</v>
      </c>
      <c r="AM2814" s="10">
        <v>85</v>
      </c>
      <c r="AO2814" s="9"/>
      <c r="AP2814" s="9"/>
      <c r="AQ2814" s="9"/>
      <c r="AR2814" s="14"/>
      <c r="AS2814" s="9"/>
      <c r="AT2814" s="9"/>
      <c r="AU2814" s="9"/>
      <c r="AV2814" s="13"/>
      <c r="AW2814" s="13"/>
      <c r="AX2814" s="9"/>
      <c r="AY2814" s="9"/>
      <c r="AZ2814" s="9"/>
      <c r="BA2814" s="33"/>
      <c r="BB2814" s="33"/>
      <c r="BC2814" s="36"/>
      <c r="BD2814" s="12" t="s">
        <v>1772</v>
      </c>
    </row>
    <row r="2815" spans="1:56" s="12" customFormat="1" x14ac:dyDescent="0.2">
      <c r="A2815" s="9" t="str">
        <f>IF(Search!$C$5="","",IF(COUNTA(Inventory!$AP2815)=1,1,""))</f>
        <v/>
      </c>
      <c r="B2815" s="9" t="str">
        <f>IF(Search!$C$4="","",IF(ISNUMBER(SEARCH(Search!$C$4,$AR2815))=TRUE,1,""))</f>
        <v/>
      </c>
      <c r="C2815" s="9" t="str">
        <f>IF(Search!$C$6="x",IF(COUNTA($AQ2815)=1,1,"N"),IF(COUNTA($AQ2815)=1,"N",""))</f>
        <v/>
      </c>
      <c r="D2815" s="9" t="str">
        <f>IF(Search!$O$8="","",IF(ISNUMBER(SEARCH(Search!$O$8,$BD2815))=TRUE,1,""))</f>
        <v/>
      </c>
      <c r="E2815" s="9" t="str">
        <f>IF(Search!$C$7="","",IF(ISNUMBER(SEARCH(Search!$C$7,$AN2815))=TRUE,1,""))</f>
        <v/>
      </c>
      <c r="F2815" s="9" t="str">
        <f>IF(Search!$C$8="","",IF(ISNUMBER(SEARCH(Search!$C$8,$AO2815))=TRUE,1,""))</f>
        <v/>
      </c>
      <c r="G2815" s="9" t="str">
        <f>IF(Search!$F$4="","",IF(Inventory!$AJ2815&lt;Search!$F$4,"",1))</f>
        <v/>
      </c>
      <c r="H2815" s="9" t="str">
        <f>IF(Search!$F$5="","",IF(Inventory!$AJ2815&gt;Search!$F$5,"",1))</f>
        <v/>
      </c>
      <c r="I2815" s="9" t="str">
        <f>IF(Search!$F$7="","",IF(Search!$F$8="",IF(ISNUMBER(SEARCH(Search!$F$7,$AL2815))=TRUE,1,""),""))</f>
        <v/>
      </c>
      <c r="J2815" s="9" t="str">
        <f>IF($AL2815=Search!$F$8,1,"")</f>
        <v/>
      </c>
      <c r="K2815" s="9" t="str">
        <f>IF(Search!$I$4="","",IF(COUNTA($AS2815)=1,IF(Search!$I$4="N","N",1),""))</f>
        <v/>
      </c>
      <c r="L2815" s="9" t="str">
        <f>IF(Search!$I$5="","",IF($AS2815="RC",1,""))</f>
        <v/>
      </c>
      <c r="M2815" s="9" t="str">
        <f>IF(Search!$I$6="","",IF($AS2815="RCP",1,""))</f>
        <v/>
      </c>
      <c r="N2815" s="9" t="str">
        <f>IF(Search!$I$8="","",IF(COUNTA($AT2815)=1,IF(Search!$I$8="N","N",1),""))</f>
        <v/>
      </c>
      <c r="O2815" s="9" t="str">
        <f>IF(Search!$L$4="","",IF(COUNTA($AU2815)=1,IF(Search!$L$4="N","N",1),""))</f>
        <v/>
      </c>
      <c r="P2815" s="9" t="str">
        <f>IF(Search!$L$5="","",IF(ISNUMBER(SEARCH("Jersey",$AU2815))=TRUE,IF(Search!$L$5="N","N",1),""))</f>
        <v/>
      </c>
      <c r="Q2815" s="9" t="str">
        <f>IF(Search!$L$6="","",IF(ISNUMBER(SEARCH("Patch",$AU2815))=TRUE,IF(Search!$L$6="N","N",1),""))</f>
        <v/>
      </c>
      <c r="R2815" s="9" t="str">
        <f>IF(Search!$L$7="","",IF(ISNUMBER(SEARCH("Shield",$AU2815))=TRUE,IF(Search!$L$7="N","N",1),""))</f>
        <v/>
      </c>
      <c r="S2815" s="9" t="str">
        <f>IF(Search!$L$8="","",IF(ISNUMBER(SEARCH("Stick",$AU2815))=TRUE,IF(Search!$L$8="N","N",1),""))</f>
        <v/>
      </c>
      <c r="T2815" s="9" t="str">
        <f>IF(Search!$O$4="","",IF(COUNTA($AW2815)=1,IF(Search!$O$4="N","N",1),""))</f>
        <v/>
      </c>
      <c r="U2815" s="9" t="str">
        <f>IF(Search!$O$5="","",IF($AW2815="","",IF($AW2815&lt;Search!$O$5,"",1)))</f>
        <v/>
      </c>
      <c r="V2815" s="9" t="str">
        <f>IF(Search!$O$6="","",IF($AW2815="","",IF($AW2815&gt;Search!$O$6,"",1)))</f>
        <v/>
      </c>
      <c r="W2815" s="9" t="str">
        <f>IF(Search!$U$4="","",IF($AX2815="","",1))</f>
        <v/>
      </c>
      <c r="X2815" s="9" t="str">
        <f>IF(Search!$U$5="","",IF(ISNUMBER(SEARCH(Search!$U$5,$AX2815))=TRUE,IF(Search!$U$5="N","N",1),""))</f>
        <v/>
      </c>
      <c r="Y2815" s="9" t="str">
        <f>IF(Search!$U$6="","",IF($AY2815&lt;Search!$U$6,"",1))</f>
        <v/>
      </c>
      <c r="Z2815" s="9" t="str">
        <f>IF(Search!$R$4="","",IF(Inventory!$BA2815&lt;Search!$R$4,"",1))</f>
        <v/>
      </c>
      <c r="AA2815" s="9" t="str">
        <f>IF(Search!$R$5="","",IF($BA2815&gt;Search!$R$5,"",1))</f>
        <v/>
      </c>
      <c r="AB2815" s="9" t="str">
        <f>IF(Search!$R$6="","",IF($BB2815&lt;Search!$R$6,"",1))</f>
        <v/>
      </c>
      <c r="AC2815" s="9" t="str">
        <f>IF(Search!$R$7="","",IF($BB2815&lt;Search!$R$7,"",1))</f>
        <v/>
      </c>
      <c r="AD2815" s="45" t="str">
        <f>IF(COUNTIF($A2815:$AC2815,"n")&gt;0,"",IF(SUM($A2815:$AC2815)=COUNTA(Search!$C$4:$C$8,Search!$F$4:$F$8,Search!$I$4:$I$6,Search!$I$8,Search!$L$4:$L$8,Search!$O$4:$O$8,Search!$R$4:$R$7,Search!$U$4:$U$7)-COUNTIF(Search!$C$4:$U$7,"n"),1+LARGE($AD$1:AD2814,1),""))</f>
        <v/>
      </c>
      <c r="AE2815" s="45" t="str">
        <f t="shared" si="136"/>
        <v/>
      </c>
      <c r="AF2815" s="45" t="str">
        <f>IF(AD2815="","",COUNTIF($AE$1:$AE2814,$AE2815)+RANK($AE2815,$AE$2:$AE$10540,1))</f>
        <v/>
      </c>
      <c r="AG2815" s="45" t="str">
        <f t="shared" si="137"/>
        <v/>
      </c>
      <c r="AH2815" s="45" t="str">
        <f>IF($AD2815="","",COUNTIF($AG$1:$AG2814,$AG2815)+RANK($AG2815,$AG$1:$AG$10539,0))</f>
        <v/>
      </c>
      <c r="AI2815" s="10" t="str">
        <f t="shared" si="138"/>
        <v>2015-16 Upper Deck Silver Foil Board #86      /   $</v>
      </c>
      <c r="AJ2815" s="11">
        <v>2015</v>
      </c>
      <c r="AK2815" s="17">
        <v>16</v>
      </c>
      <c r="AL2815" s="12" t="s">
        <v>2622</v>
      </c>
      <c r="AM2815" s="10">
        <v>86</v>
      </c>
      <c r="AO2815" s="9"/>
      <c r="AP2815" s="9"/>
      <c r="AQ2815" s="9"/>
      <c r="AR2815" s="14"/>
      <c r="AS2815" s="9"/>
      <c r="AT2815" s="9"/>
      <c r="AU2815" s="9"/>
      <c r="AV2815" s="13"/>
      <c r="AW2815" s="13"/>
      <c r="AX2815" s="9"/>
      <c r="AY2815" s="9"/>
      <c r="AZ2815" s="9"/>
      <c r="BA2815" s="33"/>
      <c r="BB2815" s="33"/>
      <c r="BC2815" s="36"/>
      <c r="BD2815" s="12" t="s">
        <v>1772</v>
      </c>
    </row>
    <row r="2816" spans="1:56" s="12" customFormat="1" x14ac:dyDescent="0.2">
      <c r="A2816" s="9" t="str">
        <f>IF(Search!$C$5="","",IF(COUNTA(Inventory!$AP2816)=1,1,""))</f>
        <v/>
      </c>
      <c r="B2816" s="9" t="str">
        <f>IF(Search!$C$4="","",IF(ISNUMBER(SEARCH(Search!$C$4,$AR2816))=TRUE,1,""))</f>
        <v/>
      </c>
      <c r="C2816" s="9" t="str">
        <f>IF(Search!$C$6="x",IF(COUNTA($AQ2816)=1,1,"N"),IF(COUNTA($AQ2816)=1,"N",""))</f>
        <v/>
      </c>
      <c r="D2816" s="9" t="str">
        <f>IF(Search!$O$8="","",IF(ISNUMBER(SEARCH(Search!$O$8,$BD2816))=TRUE,1,""))</f>
        <v/>
      </c>
      <c r="E2816" s="9" t="str">
        <f>IF(Search!$C$7="","",IF(ISNUMBER(SEARCH(Search!$C$7,$AN2816))=TRUE,1,""))</f>
        <v/>
      </c>
      <c r="F2816" s="9" t="str">
        <f>IF(Search!$C$8="","",IF(ISNUMBER(SEARCH(Search!$C$8,$AO2816))=TRUE,1,""))</f>
        <v/>
      </c>
      <c r="G2816" s="9" t="str">
        <f>IF(Search!$F$4="","",IF(Inventory!$AJ2816&lt;Search!$F$4,"",1))</f>
        <v/>
      </c>
      <c r="H2816" s="9" t="str">
        <f>IF(Search!$F$5="","",IF(Inventory!$AJ2816&gt;Search!$F$5,"",1))</f>
        <v/>
      </c>
      <c r="I2816" s="9" t="str">
        <f>IF(Search!$F$7="","",IF(Search!$F$8="",IF(ISNUMBER(SEARCH(Search!$F$7,$AL2816))=TRUE,1,""),""))</f>
        <v/>
      </c>
      <c r="J2816" s="9" t="str">
        <f>IF($AL2816=Search!$F$8,1,"")</f>
        <v/>
      </c>
      <c r="K2816" s="9" t="str">
        <f>IF(Search!$I$4="","",IF(COUNTA($AS2816)=1,IF(Search!$I$4="N","N",1),""))</f>
        <v/>
      </c>
      <c r="L2816" s="9" t="str">
        <f>IF(Search!$I$5="","",IF($AS2816="RC",1,""))</f>
        <v/>
      </c>
      <c r="M2816" s="9" t="str">
        <f>IF(Search!$I$6="","",IF($AS2816="RCP",1,""))</f>
        <v/>
      </c>
      <c r="N2816" s="9" t="str">
        <f>IF(Search!$I$8="","",IF(COUNTA($AT2816)=1,IF(Search!$I$8="N","N",1),""))</f>
        <v/>
      </c>
      <c r="O2816" s="9" t="str">
        <f>IF(Search!$L$4="","",IF(COUNTA($AU2816)=1,IF(Search!$L$4="N","N",1),""))</f>
        <v/>
      </c>
      <c r="P2816" s="9" t="str">
        <f>IF(Search!$L$5="","",IF(ISNUMBER(SEARCH("Jersey",$AU2816))=TRUE,IF(Search!$L$5="N","N",1),""))</f>
        <v/>
      </c>
      <c r="Q2816" s="9" t="str">
        <f>IF(Search!$L$6="","",IF(ISNUMBER(SEARCH("Patch",$AU2816))=TRUE,IF(Search!$L$6="N","N",1),""))</f>
        <v/>
      </c>
      <c r="R2816" s="9" t="str">
        <f>IF(Search!$L$7="","",IF(ISNUMBER(SEARCH("Shield",$AU2816))=TRUE,IF(Search!$L$7="N","N",1),""))</f>
        <v/>
      </c>
      <c r="S2816" s="9" t="str">
        <f>IF(Search!$L$8="","",IF(ISNUMBER(SEARCH("Stick",$AU2816))=TRUE,IF(Search!$L$8="N","N",1),""))</f>
        <v/>
      </c>
      <c r="T2816" s="9" t="str">
        <f>IF(Search!$O$4="","",IF(COUNTA($AW2816)=1,IF(Search!$O$4="N","N",1),""))</f>
        <v/>
      </c>
      <c r="U2816" s="9" t="str">
        <f>IF(Search!$O$5="","",IF($AW2816="","",IF($AW2816&lt;Search!$O$5,"",1)))</f>
        <v/>
      </c>
      <c r="V2816" s="9" t="str">
        <f>IF(Search!$O$6="","",IF($AW2816="","",IF($AW2816&gt;Search!$O$6,"",1)))</f>
        <v/>
      </c>
      <c r="W2816" s="9" t="str">
        <f>IF(Search!$U$4="","",IF($AX2816="","",1))</f>
        <v/>
      </c>
      <c r="X2816" s="9" t="str">
        <f>IF(Search!$U$5="","",IF(ISNUMBER(SEARCH(Search!$U$5,$AX2816))=TRUE,IF(Search!$U$5="N","N",1),""))</f>
        <v/>
      </c>
      <c r="Y2816" s="9" t="str">
        <f>IF(Search!$U$6="","",IF($AY2816&lt;Search!$U$6,"",1))</f>
        <v/>
      </c>
      <c r="Z2816" s="9" t="str">
        <f>IF(Search!$R$4="","",IF(Inventory!$BA2816&lt;Search!$R$4,"",1))</f>
        <v/>
      </c>
      <c r="AA2816" s="9" t="str">
        <f>IF(Search!$R$5="","",IF($BA2816&gt;Search!$R$5,"",1))</f>
        <v/>
      </c>
      <c r="AB2816" s="9" t="str">
        <f>IF(Search!$R$6="","",IF($BB2816&lt;Search!$R$6,"",1))</f>
        <v/>
      </c>
      <c r="AC2816" s="9" t="str">
        <f>IF(Search!$R$7="","",IF($BB2816&lt;Search!$R$7,"",1))</f>
        <v/>
      </c>
      <c r="AD2816" s="45" t="str">
        <f>IF(COUNTIF($A2816:$AC2816,"n")&gt;0,"",IF(SUM($A2816:$AC2816)=COUNTA(Search!$C$4:$C$8,Search!$F$4:$F$8,Search!$I$4:$I$6,Search!$I$8,Search!$L$4:$L$8,Search!$O$4:$O$8,Search!$R$4:$R$7,Search!$U$4:$U$7)-COUNTIF(Search!$C$4:$U$7,"n"),1+LARGE($AD$1:AD2815,1),""))</f>
        <v/>
      </c>
      <c r="AE2816" s="45" t="str">
        <f t="shared" si="136"/>
        <v/>
      </c>
      <c r="AF2816" s="45" t="str">
        <f>IF(AD2816="","",COUNTIF($AE$1:$AE2815,$AE2816)+RANK($AE2816,$AE$2:$AE$10540,1))</f>
        <v/>
      </c>
      <c r="AG2816" s="45" t="str">
        <f t="shared" si="137"/>
        <v/>
      </c>
      <c r="AH2816" s="45" t="str">
        <f>IF($AD2816="","",COUNTIF($AG$1:$AG2815,$AG2816)+RANK($AG2816,$AG$1:$AG$10539,0))</f>
        <v/>
      </c>
      <c r="AI2816" s="10" t="str">
        <f t="shared" si="138"/>
        <v>2015-16 Upper Deck Silver Foil Board #87      /   $</v>
      </c>
      <c r="AJ2816" s="11">
        <v>2015</v>
      </c>
      <c r="AK2816" s="17">
        <v>16</v>
      </c>
      <c r="AL2816" s="12" t="s">
        <v>2622</v>
      </c>
      <c r="AM2816" s="10">
        <v>87</v>
      </c>
      <c r="AO2816" s="9"/>
      <c r="AP2816" s="9"/>
      <c r="AQ2816" s="9"/>
      <c r="AR2816" s="14"/>
      <c r="AS2816" s="9"/>
      <c r="AT2816" s="9"/>
      <c r="AU2816" s="9"/>
      <c r="AV2816" s="13"/>
      <c r="AW2816" s="13"/>
      <c r="AX2816" s="9"/>
      <c r="AY2816" s="9"/>
      <c r="AZ2816" s="9"/>
      <c r="BA2816" s="33"/>
      <c r="BB2816" s="33"/>
      <c r="BC2816" s="36"/>
      <c r="BD2816" s="12" t="s">
        <v>1772</v>
      </c>
    </row>
    <row r="2817" spans="1:56" s="12" customFormat="1" x14ac:dyDescent="0.2">
      <c r="A2817" s="9" t="str">
        <f>IF(Search!$C$5="","",IF(COUNTA(Inventory!$AP2817)=1,1,""))</f>
        <v/>
      </c>
      <c r="B2817" s="9" t="str">
        <f>IF(Search!$C$4="","",IF(ISNUMBER(SEARCH(Search!$C$4,$AR2817))=TRUE,1,""))</f>
        <v/>
      </c>
      <c r="C2817" s="9" t="str">
        <f>IF(Search!$C$6="x",IF(COUNTA($AQ2817)=1,1,"N"),IF(COUNTA($AQ2817)=1,"N",""))</f>
        <v/>
      </c>
      <c r="D2817" s="9" t="str">
        <f>IF(Search!$O$8="","",IF(ISNUMBER(SEARCH(Search!$O$8,$BD2817))=TRUE,1,""))</f>
        <v/>
      </c>
      <c r="E2817" s="9" t="str">
        <f>IF(Search!$C$7="","",IF(ISNUMBER(SEARCH(Search!$C$7,$AN2817))=TRUE,1,""))</f>
        <v/>
      </c>
      <c r="F2817" s="9" t="str">
        <f>IF(Search!$C$8="","",IF(ISNUMBER(SEARCH(Search!$C$8,$AO2817))=TRUE,1,""))</f>
        <v/>
      </c>
      <c r="G2817" s="9" t="str">
        <f>IF(Search!$F$4="","",IF(Inventory!$AJ2817&lt;Search!$F$4,"",1))</f>
        <v/>
      </c>
      <c r="H2817" s="9" t="str">
        <f>IF(Search!$F$5="","",IF(Inventory!$AJ2817&gt;Search!$F$5,"",1))</f>
        <v/>
      </c>
      <c r="I2817" s="9" t="str">
        <f>IF(Search!$F$7="","",IF(Search!$F$8="",IF(ISNUMBER(SEARCH(Search!$F$7,$AL2817))=TRUE,1,""),""))</f>
        <v/>
      </c>
      <c r="J2817" s="9" t="str">
        <f>IF($AL2817=Search!$F$8,1,"")</f>
        <v/>
      </c>
      <c r="K2817" s="9" t="str">
        <f>IF(Search!$I$4="","",IF(COUNTA($AS2817)=1,IF(Search!$I$4="N","N",1),""))</f>
        <v/>
      </c>
      <c r="L2817" s="9" t="str">
        <f>IF(Search!$I$5="","",IF($AS2817="RC",1,""))</f>
        <v/>
      </c>
      <c r="M2817" s="9" t="str">
        <f>IF(Search!$I$6="","",IF($AS2817="RCP",1,""))</f>
        <v/>
      </c>
      <c r="N2817" s="9" t="str">
        <f>IF(Search!$I$8="","",IF(COUNTA($AT2817)=1,IF(Search!$I$8="N","N",1),""))</f>
        <v/>
      </c>
      <c r="O2817" s="9" t="str">
        <f>IF(Search!$L$4="","",IF(COUNTA($AU2817)=1,IF(Search!$L$4="N","N",1),""))</f>
        <v/>
      </c>
      <c r="P2817" s="9" t="str">
        <f>IF(Search!$L$5="","",IF(ISNUMBER(SEARCH("Jersey",$AU2817))=TRUE,IF(Search!$L$5="N","N",1),""))</f>
        <v/>
      </c>
      <c r="Q2817" s="9" t="str">
        <f>IF(Search!$L$6="","",IF(ISNUMBER(SEARCH("Patch",$AU2817))=TRUE,IF(Search!$L$6="N","N",1),""))</f>
        <v/>
      </c>
      <c r="R2817" s="9" t="str">
        <f>IF(Search!$L$7="","",IF(ISNUMBER(SEARCH("Shield",$AU2817))=TRUE,IF(Search!$L$7="N","N",1),""))</f>
        <v/>
      </c>
      <c r="S2817" s="9" t="str">
        <f>IF(Search!$L$8="","",IF(ISNUMBER(SEARCH("Stick",$AU2817))=TRUE,IF(Search!$L$8="N","N",1),""))</f>
        <v/>
      </c>
      <c r="T2817" s="9" t="str">
        <f>IF(Search!$O$4="","",IF(COUNTA($AW2817)=1,IF(Search!$O$4="N","N",1),""))</f>
        <v/>
      </c>
      <c r="U2817" s="9" t="str">
        <f>IF(Search!$O$5="","",IF($AW2817="","",IF($AW2817&lt;Search!$O$5,"",1)))</f>
        <v/>
      </c>
      <c r="V2817" s="9" t="str">
        <f>IF(Search!$O$6="","",IF($AW2817="","",IF($AW2817&gt;Search!$O$6,"",1)))</f>
        <v/>
      </c>
      <c r="W2817" s="9" t="str">
        <f>IF(Search!$U$4="","",IF($AX2817="","",1))</f>
        <v/>
      </c>
      <c r="X2817" s="9" t="str">
        <f>IF(Search!$U$5="","",IF(ISNUMBER(SEARCH(Search!$U$5,$AX2817))=TRUE,IF(Search!$U$5="N","N",1),""))</f>
        <v/>
      </c>
      <c r="Y2817" s="9" t="str">
        <f>IF(Search!$U$6="","",IF($AY2817&lt;Search!$U$6,"",1))</f>
        <v/>
      </c>
      <c r="Z2817" s="9" t="str">
        <f>IF(Search!$R$4="","",IF(Inventory!$BA2817&lt;Search!$R$4,"",1))</f>
        <v/>
      </c>
      <c r="AA2817" s="9" t="str">
        <f>IF(Search!$R$5="","",IF($BA2817&gt;Search!$R$5,"",1))</f>
        <v/>
      </c>
      <c r="AB2817" s="9" t="str">
        <f>IF(Search!$R$6="","",IF($BB2817&lt;Search!$R$6,"",1))</f>
        <v/>
      </c>
      <c r="AC2817" s="9" t="str">
        <f>IF(Search!$R$7="","",IF($BB2817&lt;Search!$R$7,"",1))</f>
        <v/>
      </c>
      <c r="AD2817" s="45" t="str">
        <f>IF(COUNTIF($A2817:$AC2817,"n")&gt;0,"",IF(SUM($A2817:$AC2817)=COUNTA(Search!$C$4:$C$8,Search!$F$4:$F$8,Search!$I$4:$I$6,Search!$I$8,Search!$L$4:$L$8,Search!$O$4:$O$8,Search!$R$4:$R$7,Search!$U$4:$U$7)-COUNTIF(Search!$C$4:$U$7,"n"),1+LARGE($AD$1:AD2816,1),""))</f>
        <v/>
      </c>
      <c r="AE2817" s="45" t="str">
        <f t="shared" si="136"/>
        <v/>
      </c>
      <c r="AF2817" s="45" t="str">
        <f>IF(AD2817="","",COUNTIF($AE$1:$AE2816,$AE2817)+RANK($AE2817,$AE$2:$AE$10540,1))</f>
        <v/>
      </c>
      <c r="AG2817" s="45" t="str">
        <f t="shared" si="137"/>
        <v/>
      </c>
      <c r="AH2817" s="45" t="str">
        <f>IF($AD2817="","",COUNTIF($AG$1:$AG2816,$AG2817)+RANK($AG2817,$AG$1:$AG$10539,0))</f>
        <v/>
      </c>
      <c r="AI2817" s="10" t="str">
        <f t="shared" si="138"/>
        <v>2015-16 Upper Deck Silver Foil Board #88      /   $</v>
      </c>
      <c r="AJ2817" s="11">
        <v>2015</v>
      </c>
      <c r="AK2817" s="17">
        <v>16</v>
      </c>
      <c r="AL2817" s="12" t="s">
        <v>2622</v>
      </c>
      <c r="AM2817" s="10">
        <v>88</v>
      </c>
      <c r="AO2817" s="9"/>
      <c r="AP2817" s="9"/>
      <c r="AQ2817" s="9"/>
      <c r="AR2817" s="14"/>
      <c r="AS2817" s="9"/>
      <c r="AT2817" s="9"/>
      <c r="AU2817" s="9"/>
      <c r="AV2817" s="13"/>
      <c r="AW2817" s="13"/>
      <c r="AX2817" s="9"/>
      <c r="AY2817" s="9"/>
      <c r="AZ2817" s="9"/>
      <c r="BA2817" s="33"/>
      <c r="BB2817" s="33"/>
      <c r="BC2817" s="36"/>
      <c r="BD2817" s="12" t="s">
        <v>1772</v>
      </c>
    </row>
    <row r="2818" spans="1:56" s="12" customFormat="1" x14ac:dyDescent="0.2">
      <c r="A2818" s="9" t="str">
        <f>IF(Search!$C$5="","",IF(COUNTA(Inventory!$AP2818)=1,1,""))</f>
        <v/>
      </c>
      <c r="B2818" s="9" t="str">
        <f>IF(Search!$C$4="","",IF(ISNUMBER(SEARCH(Search!$C$4,$AR2818))=TRUE,1,""))</f>
        <v/>
      </c>
      <c r="C2818" s="9" t="str">
        <f>IF(Search!$C$6="x",IF(COUNTA($AQ2818)=1,1,"N"),IF(COUNTA($AQ2818)=1,"N",""))</f>
        <v/>
      </c>
      <c r="D2818" s="9" t="str">
        <f>IF(Search!$O$8="","",IF(ISNUMBER(SEARCH(Search!$O$8,$BD2818))=TRUE,1,""))</f>
        <v/>
      </c>
      <c r="E2818" s="9" t="str">
        <f>IF(Search!$C$7="","",IF(ISNUMBER(SEARCH(Search!$C$7,$AN2818))=TRUE,1,""))</f>
        <v/>
      </c>
      <c r="F2818" s="9" t="str">
        <f>IF(Search!$C$8="","",IF(ISNUMBER(SEARCH(Search!$C$8,$AO2818))=TRUE,1,""))</f>
        <v/>
      </c>
      <c r="G2818" s="9" t="str">
        <f>IF(Search!$F$4="","",IF(Inventory!$AJ2818&lt;Search!$F$4,"",1))</f>
        <v/>
      </c>
      <c r="H2818" s="9" t="str">
        <f>IF(Search!$F$5="","",IF(Inventory!$AJ2818&gt;Search!$F$5,"",1))</f>
        <v/>
      </c>
      <c r="I2818" s="9" t="str">
        <f>IF(Search!$F$7="","",IF(Search!$F$8="",IF(ISNUMBER(SEARCH(Search!$F$7,$AL2818))=TRUE,1,""),""))</f>
        <v/>
      </c>
      <c r="J2818" s="9" t="str">
        <f>IF($AL2818=Search!$F$8,1,"")</f>
        <v/>
      </c>
      <c r="K2818" s="9" t="str">
        <f>IF(Search!$I$4="","",IF(COUNTA($AS2818)=1,IF(Search!$I$4="N","N",1),""))</f>
        <v/>
      </c>
      <c r="L2818" s="9" t="str">
        <f>IF(Search!$I$5="","",IF($AS2818="RC",1,""))</f>
        <v/>
      </c>
      <c r="M2818" s="9" t="str">
        <f>IF(Search!$I$6="","",IF($AS2818="RCP",1,""))</f>
        <v/>
      </c>
      <c r="N2818" s="9" t="str">
        <f>IF(Search!$I$8="","",IF(COUNTA($AT2818)=1,IF(Search!$I$8="N","N",1),""))</f>
        <v/>
      </c>
      <c r="O2818" s="9" t="str">
        <f>IF(Search!$L$4="","",IF(COUNTA($AU2818)=1,IF(Search!$L$4="N","N",1),""))</f>
        <v/>
      </c>
      <c r="P2818" s="9" t="str">
        <f>IF(Search!$L$5="","",IF(ISNUMBER(SEARCH("Jersey",$AU2818))=TRUE,IF(Search!$L$5="N","N",1),""))</f>
        <v/>
      </c>
      <c r="Q2818" s="9" t="str">
        <f>IF(Search!$L$6="","",IF(ISNUMBER(SEARCH("Patch",$AU2818))=TRUE,IF(Search!$L$6="N","N",1),""))</f>
        <v/>
      </c>
      <c r="R2818" s="9" t="str">
        <f>IF(Search!$L$7="","",IF(ISNUMBER(SEARCH("Shield",$AU2818))=TRUE,IF(Search!$L$7="N","N",1),""))</f>
        <v/>
      </c>
      <c r="S2818" s="9" t="str">
        <f>IF(Search!$L$8="","",IF(ISNUMBER(SEARCH("Stick",$AU2818))=TRUE,IF(Search!$L$8="N","N",1),""))</f>
        <v/>
      </c>
      <c r="T2818" s="9" t="str">
        <f>IF(Search!$O$4="","",IF(COUNTA($AW2818)=1,IF(Search!$O$4="N","N",1),""))</f>
        <v/>
      </c>
      <c r="U2818" s="9" t="str">
        <f>IF(Search!$O$5="","",IF($AW2818="","",IF($AW2818&lt;Search!$O$5,"",1)))</f>
        <v/>
      </c>
      <c r="V2818" s="9" t="str">
        <f>IF(Search!$O$6="","",IF($AW2818="","",IF($AW2818&gt;Search!$O$6,"",1)))</f>
        <v/>
      </c>
      <c r="W2818" s="9" t="str">
        <f>IF(Search!$U$4="","",IF($AX2818="","",1))</f>
        <v/>
      </c>
      <c r="X2818" s="9" t="str">
        <f>IF(Search!$U$5="","",IF(ISNUMBER(SEARCH(Search!$U$5,$AX2818))=TRUE,IF(Search!$U$5="N","N",1),""))</f>
        <v/>
      </c>
      <c r="Y2818" s="9" t="str">
        <f>IF(Search!$U$6="","",IF($AY2818&lt;Search!$U$6,"",1))</f>
        <v/>
      </c>
      <c r="Z2818" s="9" t="str">
        <f>IF(Search!$R$4="","",IF(Inventory!$BA2818&lt;Search!$R$4,"",1))</f>
        <v/>
      </c>
      <c r="AA2818" s="9" t="str">
        <f>IF(Search!$R$5="","",IF($BA2818&gt;Search!$R$5,"",1))</f>
        <v/>
      </c>
      <c r="AB2818" s="9" t="str">
        <f>IF(Search!$R$6="","",IF($BB2818&lt;Search!$R$6,"",1))</f>
        <v/>
      </c>
      <c r="AC2818" s="9" t="str">
        <f>IF(Search!$R$7="","",IF($BB2818&lt;Search!$R$7,"",1))</f>
        <v/>
      </c>
      <c r="AD2818" s="45" t="str">
        <f>IF(COUNTIF($A2818:$AC2818,"n")&gt;0,"",IF(SUM($A2818:$AC2818)=COUNTA(Search!$C$4:$C$8,Search!$F$4:$F$8,Search!$I$4:$I$6,Search!$I$8,Search!$L$4:$L$8,Search!$O$4:$O$8,Search!$R$4:$R$7,Search!$U$4:$U$7)-COUNTIF(Search!$C$4:$U$7,"n"),1+LARGE($AD$1:AD2817,1),""))</f>
        <v/>
      </c>
      <c r="AE2818" s="45" t="str">
        <f t="shared" si="136"/>
        <v/>
      </c>
      <c r="AF2818" s="45" t="str">
        <f>IF(AD2818="","",COUNTIF($AE$1:$AE2817,$AE2818)+RANK($AE2818,$AE$2:$AE$10540,1))</f>
        <v/>
      </c>
      <c r="AG2818" s="45" t="str">
        <f t="shared" si="137"/>
        <v/>
      </c>
      <c r="AH2818" s="45" t="str">
        <f>IF($AD2818="","",COUNTIF($AG$1:$AG2817,$AG2818)+RANK($AG2818,$AG$1:$AG$10539,0))</f>
        <v/>
      </c>
      <c r="AI2818" s="10" t="str">
        <f t="shared" si="138"/>
        <v>2015-16 Upper Deck Silver Foil Board #89      /   $</v>
      </c>
      <c r="AJ2818" s="11">
        <v>2015</v>
      </c>
      <c r="AK2818" s="17">
        <v>16</v>
      </c>
      <c r="AL2818" s="12" t="s">
        <v>2622</v>
      </c>
      <c r="AM2818" s="10">
        <v>89</v>
      </c>
      <c r="AO2818" s="9"/>
      <c r="AP2818" s="9"/>
      <c r="AQ2818" s="9"/>
      <c r="AR2818" s="14"/>
      <c r="AS2818" s="9"/>
      <c r="AT2818" s="9"/>
      <c r="AU2818" s="9"/>
      <c r="AV2818" s="13"/>
      <c r="AW2818" s="13"/>
      <c r="AX2818" s="9"/>
      <c r="AY2818" s="9"/>
      <c r="AZ2818" s="9"/>
      <c r="BA2818" s="33"/>
      <c r="BB2818" s="33"/>
      <c r="BC2818" s="36"/>
      <c r="BD2818" s="12" t="s">
        <v>1772</v>
      </c>
    </row>
    <row r="2819" spans="1:56" s="12" customFormat="1" x14ac:dyDescent="0.2">
      <c r="A2819" s="9" t="str">
        <f>IF(Search!$C$5="","",IF(COUNTA(Inventory!$AP2819)=1,1,""))</f>
        <v/>
      </c>
      <c r="B2819" s="9" t="str">
        <f>IF(Search!$C$4="","",IF(ISNUMBER(SEARCH(Search!$C$4,$AR2819))=TRUE,1,""))</f>
        <v/>
      </c>
      <c r="C2819" s="9" t="str">
        <f>IF(Search!$C$6="x",IF(COUNTA($AQ2819)=1,1,"N"),IF(COUNTA($AQ2819)=1,"N",""))</f>
        <v/>
      </c>
      <c r="D2819" s="9" t="str">
        <f>IF(Search!$O$8="","",IF(ISNUMBER(SEARCH(Search!$O$8,$BD2819))=TRUE,1,""))</f>
        <v/>
      </c>
      <c r="E2819" s="9" t="str">
        <f>IF(Search!$C$7="","",IF(ISNUMBER(SEARCH(Search!$C$7,$AN2819))=TRUE,1,""))</f>
        <v/>
      </c>
      <c r="F2819" s="9" t="str">
        <f>IF(Search!$C$8="","",IF(ISNUMBER(SEARCH(Search!$C$8,$AO2819))=TRUE,1,""))</f>
        <v/>
      </c>
      <c r="G2819" s="9" t="str">
        <f>IF(Search!$F$4="","",IF(Inventory!$AJ2819&lt;Search!$F$4,"",1))</f>
        <v/>
      </c>
      <c r="H2819" s="9" t="str">
        <f>IF(Search!$F$5="","",IF(Inventory!$AJ2819&gt;Search!$F$5,"",1))</f>
        <v/>
      </c>
      <c r="I2819" s="9" t="str">
        <f>IF(Search!$F$7="","",IF(Search!$F$8="",IF(ISNUMBER(SEARCH(Search!$F$7,$AL2819))=TRUE,1,""),""))</f>
        <v/>
      </c>
      <c r="J2819" s="9" t="str">
        <f>IF($AL2819=Search!$F$8,1,"")</f>
        <v/>
      </c>
      <c r="K2819" s="9" t="str">
        <f>IF(Search!$I$4="","",IF(COUNTA($AS2819)=1,IF(Search!$I$4="N","N",1),""))</f>
        <v/>
      </c>
      <c r="L2819" s="9" t="str">
        <f>IF(Search!$I$5="","",IF($AS2819="RC",1,""))</f>
        <v/>
      </c>
      <c r="M2819" s="9" t="str">
        <f>IF(Search!$I$6="","",IF($AS2819="RCP",1,""))</f>
        <v/>
      </c>
      <c r="N2819" s="9" t="str">
        <f>IF(Search!$I$8="","",IF(COUNTA($AT2819)=1,IF(Search!$I$8="N","N",1),""))</f>
        <v/>
      </c>
      <c r="O2819" s="9" t="str">
        <f>IF(Search!$L$4="","",IF(COUNTA($AU2819)=1,IF(Search!$L$4="N","N",1),""))</f>
        <v/>
      </c>
      <c r="P2819" s="9" t="str">
        <f>IF(Search!$L$5="","",IF(ISNUMBER(SEARCH("Jersey",$AU2819))=TRUE,IF(Search!$L$5="N","N",1),""))</f>
        <v/>
      </c>
      <c r="Q2819" s="9" t="str">
        <f>IF(Search!$L$6="","",IF(ISNUMBER(SEARCH("Patch",$AU2819))=TRUE,IF(Search!$L$6="N","N",1),""))</f>
        <v/>
      </c>
      <c r="R2819" s="9" t="str">
        <f>IF(Search!$L$7="","",IF(ISNUMBER(SEARCH("Shield",$AU2819))=TRUE,IF(Search!$L$7="N","N",1),""))</f>
        <v/>
      </c>
      <c r="S2819" s="9" t="str">
        <f>IF(Search!$L$8="","",IF(ISNUMBER(SEARCH("Stick",$AU2819))=TRUE,IF(Search!$L$8="N","N",1),""))</f>
        <v/>
      </c>
      <c r="T2819" s="9" t="str">
        <f>IF(Search!$O$4="","",IF(COUNTA($AW2819)=1,IF(Search!$O$4="N","N",1),""))</f>
        <v/>
      </c>
      <c r="U2819" s="9" t="str">
        <f>IF(Search!$O$5="","",IF($AW2819="","",IF($AW2819&lt;Search!$O$5,"",1)))</f>
        <v/>
      </c>
      <c r="V2819" s="9" t="str">
        <f>IF(Search!$O$6="","",IF($AW2819="","",IF($AW2819&gt;Search!$O$6,"",1)))</f>
        <v/>
      </c>
      <c r="W2819" s="9" t="str">
        <f>IF(Search!$U$4="","",IF($AX2819="","",1))</f>
        <v/>
      </c>
      <c r="X2819" s="9" t="str">
        <f>IF(Search!$U$5="","",IF(ISNUMBER(SEARCH(Search!$U$5,$AX2819))=TRUE,IF(Search!$U$5="N","N",1),""))</f>
        <v/>
      </c>
      <c r="Y2819" s="9" t="str">
        <f>IF(Search!$U$6="","",IF($AY2819&lt;Search!$U$6,"",1))</f>
        <v/>
      </c>
      <c r="Z2819" s="9" t="str">
        <f>IF(Search!$R$4="","",IF(Inventory!$BA2819&lt;Search!$R$4,"",1))</f>
        <v/>
      </c>
      <c r="AA2819" s="9" t="str">
        <f>IF(Search!$R$5="","",IF($BA2819&gt;Search!$R$5,"",1))</f>
        <v/>
      </c>
      <c r="AB2819" s="9" t="str">
        <f>IF(Search!$R$6="","",IF($BB2819&lt;Search!$R$6,"",1))</f>
        <v/>
      </c>
      <c r="AC2819" s="9" t="str">
        <f>IF(Search!$R$7="","",IF($BB2819&lt;Search!$R$7,"",1))</f>
        <v/>
      </c>
      <c r="AD2819" s="45" t="str">
        <f>IF(COUNTIF($A2819:$AC2819,"n")&gt;0,"",IF(SUM($A2819:$AC2819)=COUNTA(Search!$C$4:$C$8,Search!$F$4:$F$8,Search!$I$4:$I$6,Search!$I$8,Search!$L$4:$L$8,Search!$O$4:$O$8,Search!$R$4:$R$7,Search!$U$4:$U$7)-COUNTIF(Search!$C$4:$U$7,"n"),1+LARGE($AD$1:AD2818,1),""))</f>
        <v/>
      </c>
      <c r="AE2819" s="45" t="str">
        <f t="shared" si="136"/>
        <v/>
      </c>
      <c r="AF2819" s="45" t="str">
        <f>IF(AD2819="","",COUNTIF($AE$1:$AE2818,$AE2819)+RANK($AE2819,$AE$2:$AE$10540,1))</f>
        <v/>
      </c>
      <c r="AG2819" s="45" t="str">
        <f t="shared" si="137"/>
        <v/>
      </c>
      <c r="AH2819" s="45" t="str">
        <f>IF($AD2819="","",COUNTIF($AG$1:$AG2818,$AG2819)+RANK($AG2819,$AG$1:$AG$10539,0))</f>
        <v/>
      </c>
      <c r="AI2819" s="10" t="str">
        <f t="shared" si="138"/>
        <v>2015-16 Upper Deck Silver Foil Board #90      /   $</v>
      </c>
      <c r="AJ2819" s="11">
        <v>2015</v>
      </c>
      <c r="AK2819" s="17">
        <v>16</v>
      </c>
      <c r="AL2819" s="12" t="s">
        <v>2622</v>
      </c>
      <c r="AM2819" s="10">
        <v>90</v>
      </c>
      <c r="AO2819" s="9"/>
      <c r="AP2819" s="9"/>
      <c r="AQ2819" s="9"/>
      <c r="AR2819" s="14"/>
      <c r="AS2819" s="9"/>
      <c r="AT2819" s="9"/>
      <c r="AU2819" s="9"/>
      <c r="AV2819" s="13"/>
      <c r="AW2819" s="13"/>
      <c r="AX2819" s="9"/>
      <c r="AY2819" s="9"/>
      <c r="AZ2819" s="9"/>
      <c r="BA2819" s="33"/>
      <c r="BB2819" s="33"/>
      <c r="BC2819" s="36"/>
      <c r="BD2819" s="12" t="s">
        <v>1772</v>
      </c>
    </row>
    <row r="2820" spans="1:56" s="12" customFormat="1" x14ac:dyDescent="0.2">
      <c r="A2820" s="9" t="str">
        <f>IF(Search!$C$5="","",IF(COUNTA(Inventory!$AP2820)=1,1,""))</f>
        <v/>
      </c>
      <c r="B2820" s="9" t="str">
        <f>IF(Search!$C$4="","",IF(ISNUMBER(SEARCH(Search!$C$4,$AR2820))=TRUE,1,""))</f>
        <v/>
      </c>
      <c r="C2820" s="9" t="str">
        <f>IF(Search!$C$6="x",IF(COUNTA($AQ2820)=1,1,"N"),IF(COUNTA($AQ2820)=1,"N",""))</f>
        <v/>
      </c>
      <c r="D2820" s="9" t="str">
        <f>IF(Search!$O$8="","",IF(ISNUMBER(SEARCH(Search!$O$8,$BD2820))=TRUE,1,""))</f>
        <v/>
      </c>
      <c r="E2820" s="9" t="str">
        <f>IF(Search!$C$7="","",IF(ISNUMBER(SEARCH(Search!$C$7,$AN2820))=TRUE,1,""))</f>
        <v/>
      </c>
      <c r="F2820" s="9" t="str">
        <f>IF(Search!$C$8="","",IF(ISNUMBER(SEARCH(Search!$C$8,$AO2820))=TRUE,1,""))</f>
        <v/>
      </c>
      <c r="G2820" s="9" t="str">
        <f>IF(Search!$F$4="","",IF(Inventory!$AJ2820&lt;Search!$F$4,"",1))</f>
        <v/>
      </c>
      <c r="H2820" s="9" t="str">
        <f>IF(Search!$F$5="","",IF(Inventory!$AJ2820&gt;Search!$F$5,"",1))</f>
        <v/>
      </c>
      <c r="I2820" s="9" t="str">
        <f>IF(Search!$F$7="","",IF(Search!$F$8="",IF(ISNUMBER(SEARCH(Search!$F$7,$AL2820))=TRUE,1,""),""))</f>
        <v/>
      </c>
      <c r="J2820" s="9" t="str">
        <f>IF($AL2820=Search!$F$8,1,"")</f>
        <v/>
      </c>
      <c r="K2820" s="9" t="str">
        <f>IF(Search!$I$4="","",IF(COUNTA($AS2820)=1,IF(Search!$I$4="N","N",1),""))</f>
        <v/>
      </c>
      <c r="L2820" s="9" t="str">
        <f>IF(Search!$I$5="","",IF($AS2820="RC",1,""))</f>
        <v/>
      </c>
      <c r="M2820" s="9" t="str">
        <f>IF(Search!$I$6="","",IF($AS2820="RCP",1,""))</f>
        <v/>
      </c>
      <c r="N2820" s="9" t="str">
        <f>IF(Search!$I$8="","",IF(COUNTA($AT2820)=1,IF(Search!$I$8="N","N",1),""))</f>
        <v/>
      </c>
      <c r="O2820" s="9" t="str">
        <f>IF(Search!$L$4="","",IF(COUNTA($AU2820)=1,IF(Search!$L$4="N","N",1),""))</f>
        <v/>
      </c>
      <c r="P2820" s="9" t="str">
        <f>IF(Search!$L$5="","",IF(ISNUMBER(SEARCH("Jersey",$AU2820))=TRUE,IF(Search!$L$5="N","N",1),""))</f>
        <v/>
      </c>
      <c r="Q2820" s="9" t="str">
        <f>IF(Search!$L$6="","",IF(ISNUMBER(SEARCH("Patch",$AU2820))=TRUE,IF(Search!$L$6="N","N",1),""))</f>
        <v/>
      </c>
      <c r="R2820" s="9" t="str">
        <f>IF(Search!$L$7="","",IF(ISNUMBER(SEARCH("Shield",$AU2820))=TRUE,IF(Search!$L$7="N","N",1),""))</f>
        <v/>
      </c>
      <c r="S2820" s="9" t="str">
        <f>IF(Search!$L$8="","",IF(ISNUMBER(SEARCH("Stick",$AU2820))=TRUE,IF(Search!$L$8="N","N",1),""))</f>
        <v/>
      </c>
      <c r="T2820" s="9" t="str">
        <f>IF(Search!$O$4="","",IF(COUNTA($AW2820)=1,IF(Search!$O$4="N","N",1),""))</f>
        <v/>
      </c>
      <c r="U2820" s="9" t="str">
        <f>IF(Search!$O$5="","",IF($AW2820="","",IF($AW2820&lt;Search!$O$5,"",1)))</f>
        <v/>
      </c>
      <c r="V2820" s="9" t="str">
        <f>IF(Search!$O$6="","",IF($AW2820="","",IF($AW2820&gt;Search!$O$6,"",1)))</f>
        <v/>
      </c>
      <c r="W2820" s="9" t="str">
        <f>IF(Search!$U$4="","",IF($AX2820="","",1))</f>
        <v/>
      </c>
      <c r="X2820" s="9" t="str">
        <f>IF(Search!$U$5="","",IF(ISNUMBER(SEARCH(Search!$U$5,$AX2820))=TRUE,IF(Search!$U$5="N","N",1),""))</f>
        <v/>
      </c>
      <c r="Y2820" s="9" t="str">
        <f>IF(Search!$U$6="","",IF($AY2820&lt;Search!$U$6,"",1))</f>
        <v/>
      </c>
      <c r="Z2820" s="9" t="str">
        <f>IF(Search!$R$4="","",IF(Inventory!$BA2820&lt;Search!$R$4,"",1))</f>
        <v/>
      </c>
      <c r="AA2820" s="9" t="str">
        <f>IF(Search!$R$5="","",IF($BA2820&gt;Search!$R$5,"",1))</f>
        <v/>
      </c>
      <c r="AB2820" s="9" t="str">
        <f>IF(Search!$R$6="","",IF($BB2820&lt;Search!$R$6,"",1))</f>
        <v/>
      </c>
      <c r="AC2820" s="9" t="str">
        <f>IF(Search!$R$7="","",IF($BB2820&lt;Search!$R$7,"",1))</f>
        <v/>
      </c>
      <c r="AD2820" s="45" t="str">
        <f>IF(COUNTIF($A2820:$AC2820,"n")&gt;0,"",IF(SUM($A2820:$AC2820)=COUNTA(Search!$C$4:$C$8,Search!$F$4:$F$8,Search!$I$4:$I$6,Search!$I$8,Search!$L$4:$L$8,Search!$O$4:$O$8,Search!$R$4:$R$7,Search!$U$4:$U$7)-COUNTIF(Search!$C$4:$U$7,"n"),1+LARGE($AD$1:AD2819,1),""))</f>
        <v/>
      </c>
      <c r="AE2820" s="45" t="str">
        <f t="shared" ref="AE2820:AE2883" si="139">IF(AD2820="","",COUNTIF($AN$2:$AN$10540,"&lt;="&amp;AN2820))</f>
        <v/>
      </c>
      <c r="AF2820" s="45" t="str">
        <f>IF(AD2820="","",COUNTIF($AE$1:$AE2819,$AE2820)+RANK($AE2820,$AE$2:$AE$10540,1))</f>
        <v/>
      </c>
      <c r="AG2820" s="45" t="str">
        <f t="shared" ref="AG2820:AG2883" si="140">IF($AD2820="","",COUNTIF($BA$2:$BA$10540,"&lt;="&amp;$BA2820))</f>
        <v/>
      </c>
      <c r="AH2820" s="45" t="str">
        <f>IF($AD2820="","",COUNTIF($AG$1:$AG2819,$AG2820)+RANK($AG2820,$AG$1:$AG$10539,0))</f>
        <v/>
      </c>
      <c r="AI2820" s="10" t="str">
        <f t="shared" si="138"/>
        <v>2015-16 Upper Deck Silver Foil Board #91      /   $</v>
      </c>
      <c r="AJ2820" s="11">
        <v>2015</v>
      </c>
      <c r="AK2820" s="17">
        <v>16</v>
      </c>
      <c r="AL2820" s="12" t="s">
        <v>2622</v>
      </c>
      <c r="AM2820" s="10">
        <v>91</v>
      </c>
      <c r="AO2820" s="9"/>
      <c r="AP2820" s="9"/>
      <c r="AQ2820" s="9"/>
      <c r="AR2820" s="14"/>
      <c r="AS2820" s="9"/>
      <c r="AT2820" s="9"/>
      <c r="AU2820" s="9"/>
      <c r="AV2820" s="13"/>
      <c r="AW2820" s="13"/>
      <c r="AX2820" s="9"/>
      <c r="AY2820" s="9"/>
      <c r="AZ2820" s="9"/>
      <c r="BA2820" s="33"/>
      <c r="BB2820" s="33"/>
      <c r="BC2820" s="36"/>
      <c r="BD2820" s="12" t="s">
        <v>1772</v>
      </c>
    </row>
    <row r="2821" spans="1:56" s="12" customFormat="1" x14ac:dyDescent="0.2">
      <c r="A2821" s="9" t="str">
        <f>IF(Search!$C$5="","",IF(COUNTA(Inventory!$AP2821)=1,1,""))</f>
        <v/>
      </c>
      <c r="B2821" s="9" t="str">
        <f>IF(Search!$C$4="","",IF(ISNUMBER(SEARCH(Search!$C$4,$AR2821))=TRUE,1,""))</f>
        <v/>
      </c>
      <c r="C2821" s="9" t="str">
        <f>IF(Search!$C$6="x",IF(COUNTA($AQ2821)=1,1,"N"),IF(COUNTA($AQ2821)=1,"N",""))</f>
        <v/>
      </c>
      <c r="D2821" s="9" t="str">
        <f>IF(Search!$O$8="","",IF(ISNUMBER(SEARCH(Search!$O$8,$BD2821))=TRUE,1,""))</f>
        <v/>
      </c>
      <c r="E2821" s="9" t="str">
        <f>IF(Search!$C$7="","",IF(ISNUMBER(SEARCH(Search!$C$7,$AN2821))=TRUE,1,""))</f>
        <v/>
      </c>
      <c r="F2821" s="9" t="str">
        <f>IF(Search!$C$8="","",IF(ISNUMBER(SEARCH(Search!$C$8,$AO2821))=TRUE,1,""))</f>
        <v/>
      </c>
      <c r="G2821" s="9" t="str">
        <f>IF(Search!$F$4="","",IF(Inventory!$AJ2821&lt;Search!$F$4,"",1))</f>
        <v/>
      </c>
      <c r="H2821" s="9" t="str">
        <f>IF(Search!$F$5="","",IF(Inventory!$AJ2821&gt;Search!$F$5,"",1))</f>
        <v/>
      </c>
      <c r="I2821" s="9" t="str">
        <f>IF(Search!$F$7="","",IF(Search!$F$8="",IF(ISNUMBER(SEARCH(Search!$F$7,$AL2821))=TRUE,1,""),""))</f>
        <v/>
      </c>
      <c r="J2821" s="9" t="str">
        <f>IF($AL2821=Search!$F$8,1,"")</f>
        <v/>
      </c>
      <c r="K2821" s="9" t="str">
        <f>IF(Search!$I$4="","",IF(COUNTA($AS2821)=1,IF(Search!$I$4="N","N",1),""))</f>
        <v/>
      </c>
      <c r="L2821" s="9" t="str">
        <f>IF(Search!$I$5="","",IF($AS2821="RC",1,""))</f>
        <v/>
      </c>
      <c r="M2821" s="9" t="str">
        <f>IF(Search!$I$6="","",IF($AS2821="RCP",1,""))</f>
        <v/>
      </c>
      <c r="N2821" s="9" t="str">
        <f>IF(Search!$I$8="","",IF(COUNTA($AT2821)=1,IF(Search!$I$8="N","N",1),""))</f>
        <v/>
      </c>
      <c r="O2821" s="9" t="str">
        <f>IF(Search!$L$4="","",IF(COUNTA($AU2821)=1,IF(Search!$L$4="N","N",1),""))</f>
        <v/>
      </c>
      <c r="P2821" s="9" t="str">
        <f>IF(Search!$L$5="","",IF(ISNUMBER(SEARCH("Jersey",$AU2821))=TRUE,IF(Search!$L$5="N","N",1),""))</f>
        <v/>
      </c>
      <c r="Q2821" s="9" t="str">
        <f>IF(Search!$L$6="","",IF(ISNUMBER(SEARCH("Patch",$AU2821))=TRUE,IF(Search!$L$6="N","N",1),""))</f>
        <v/>
      </c>
      <c r="R2821" s="9" t="str">
        <f>IF(Search!$L$7="","",IF(ISNUMBER(SEARCH("Shield",$AU2821))=TRUE,IF(Search!$L$7="N","N",1),""))</f>
        <v/>
      </c>
      <c r="S2821" s="9" t="str">
        <f>IF(Search!$L$8="","",IF(ISNUMBER(SEARCH("Stick",$AU2821))=TRUE,IF(Search!$L$8="N","N",1),""))</f>
        <v/>
      </c>
      <c r="T2821" s="9" t="str">
        <f>IF(Search!$O$4="","",IF(COUNTA($AW2821)=1,IF(Search!$O$4="N","N",1),""))</f>
        <v/>
      </c>
      <c r="U2821" s="9" t="str">
        <f>IF(Search!$O$5="","",IF($AW2821="","",IF($AW2821&lt;Search!$O$5,"",1)))</f>
        <v/>
      </c>
      <c r="V2821" s="9" t="str">
        <f>IF(Search!$O$6="","",IF($AW2821="","",IF($AW2821&gt;Search!$O$6,"",1)))</f>
        <v/>
      </c>
      <c r="W2821" s="9" t="str">
        <f>IF(Search!$U$4="","",IF($AX2821="","",1))</f>
        <v/>
      </c>
      <c r="X2821" s="9" t="str">
        <f>IF(Search!$U$5="","",IF(ISNUMBER(SEARCH(Search!$U$5,$AX2821))=TRUE,IF(Search!$U$5="N","N",1),""))</f>
        <v/>
      </c>
      <c r="Y2821" s="9" t="str">
        <f>IF(Search!$U$6="","",IF($AY2821&lt;Search!$U$6,"",1))</f>
        <v/>
      </c>
      <c r="Z2821" s="9" t="str">
        <f>IF(Search!$R$4="","",IF(Inventory!$BA2821&lt;Search!$R$4,"",1))</f>
        <v/>
      </c>
      <c r="AA2821" s="9" t="str">
        <f>IF(Search!$R$5="","",IF($BA2821&gt;Search!$R$5,"",1))</f>
        <v/>
      </c>
      <c r="AB2821" s="9" t="str">
        <f>IF(Search!$R$6="","",IF($BB2821&lt;Search!$R$6,"",1))</f>
        <v/>
      </c>
      <c r="AC2821" s="9" t="str">
        <f>IF(Search!$R$7="","",IF($BB2821&lt;Search!$R$7,"",1))</f>
        <v/>
      </c>
      <c r="AD2821" s="45" t="str">
        <f>IF(COUNTIF($A2821:$AC2821,"n")&gt;0,"",IF(SUM($A2821:$AC2821)=COUNTA(Search!$C$4:$C$8,Search!$F$4:$F$8,Search!$I$4:$I$6,Search!$I$8,Search!$L$4:$L$8,Search!$O$4:$O$8,Search!$R$4:$R$7,Search!$U$4:$U$7)-COUNTIF(Search!$C$4:$U$7,"n"),1+LARGE($AD$1:AD2820,1),""))</f>
        <v/>
      </c>
      <c r="AE2821" s="45" t="str">
        <f t="shared" si="139"/>
        <v/>
      </c>
      <c r="AF2821" s="45" t="str">
        <f>IF(AD2821="","",COUNTIF($AE$1:$AE2820,$AE2821)+RANK($AE2821,$AE$2:$AE$10540,1))</f>
        <v/>
      </c>
      <c r="AG2821" s="45" t="str">
        <f t="shared" si="140"/>
        <v/>
      </c>
      <c r="AH2821" s="45" t="str">
        <f>IF($AD2821="","",COUNTIF($AG$1:$AG2820,$AG2821)+RANK($AG2821,$AG$1:$AG$10539,0))</f>
        <v/>
      </c>
      <c r="AI2821" s="10" t="str">
        <f t="shared" si="138"/>
        <v>2015-16 Upper Deck Silver Foil Board #92      /   $</v>
      </c>
      <c r="AJ2821" s="11">
        <v>2015</v>
      </c>
      <c r="AK2821" s="17">
        <v>16</v>
      </c>
      <c r="AL2821" s="12" t="s">
        <v>2622</v>
      </c>
      <c r="AM2821" s="10">
        <v>92</v>
      </c>
      <c r="AO2821" s="9"/>
      <c r="AP2821" s="9"/>
      <c r="AQ2821" s="9"/>
      <c r="AR2821" s="14"/>
      <c r="AS2821" s="9"/>
      <c r="AT2821" s="9"/>
      <c r="AU2821" s="9"/>
      <c r="AV2821" s="13"/>
      <c r="AW2821" s="13"/>
      <c r="AX2821" s="9"/>
      <c r="AY2821" s="9"/>
      <c r="AZ2821" s="9"/>
      <c r="BA2821" s="33"/>
      <c r="BB2821" s="33"/>
      <c r="BC2821" s="36"/>
      <c r="BD2821" s="12" t="s">
        <v>1772</v>
      </c>
    </row>
    <row r="2822" spans="1:56" s="12" customFormat="1" x14ac:dyDescent="0.2">
      <c r="A2822" s="9" t="str">
        <f>IF(Search!$C$5="","",IF(COUNTA(Inventory!$AP2822)=1,1,""))</f>
        <v/>
      </c>
      <c r="B2822" s="9" t="str">
        <f>IF(Search!$C$4="","",IF(ISNUMBER(SEARCH(Search!$C$4,$AR2822))=TRUE,1,""))</f>
        <v/>
      </c>
      <c r="C2822" s="9" t="str">
        <f>IF(Search!$C$6="x",IF(COUNTA($AQ2822)=1,1,"N"),IF(COUNTA($AQ2822)=1,"N",""))</f>
        <v/>
      </c>
      <c r="D2822" s="9" t="str">
        <f>IF(Search!$O$8="","",IF(ISNUMBER(SEARCH(Search!$O$8,$BD2822))=TRUE,1,""))</f>
        <v/>
      </c>
      <c r="E2822" s="9" t="str">
        <f>IF(Search!$C$7="","",IF(ISNUMBER(SEARCH(Search!$C$7,$AN2822))=TRUE,1,""))</f>
        <v/>
      </c>
      <c r="F2822" s="9" t="str">
        <f>IF(Search!$C$8="","",IF(ISNUMBER(SEARCH(Search!$C$8,$AO2822))=TRUE,1,""))</f>
        <v/>
      </c>
      <c r="G2822" s="9" t="str">
        <f>IF(Search!$F$4="","",IF(Inventory!$AJ2822&lt;Search!$F$4,"",1))</f>
        <v/>
      </c>
      <c r="H2822" s="9" t="str">
        <f>IF(Search!$F$5="","",IF(Inventory!$AJ2822&gt;Search!$F$5,"",1))</f>
        <v/>
      </c>
      <c r="I2822" s="9" t="str">
        <f>IF(Search!$F$7="","",IF(Search!$F$8="",IF(ISNUMBER(SEARCH(Search!$F$7,$AL2822))=TRUE,1,""),""))</f>
        <v/>
      </c>
      <c r="J2822" s="9" t="str">
        <f>IF($AL2822=Search!$F$8,1,"")</f>
        <v/>
      </c>
      <c r="K2822" s="9" t="str">
        <f>IF(Search!$I$4="","",IF(COUNTA($AS2822)=1,IF(Search!$I$4="N","N",1),""))</f>
        <v/>
      </c>
      <c r="L2822" s="9" t="str">
        <f>IF(Search!$I$5="","",IF($AS2822="RC",1,""))</f>
        <v/>
      </c>
      <c r="M2822" s="9" t="str">
        <f>IF(Search!$I$6="","",IF($AS2822="RCP",1,""))</f>
        <v/>
      </c>
      <c r="N2822" s="9" t="str">
        <f>IF(Search!$I$8="","",IF(COUNTA($AT2822)=1,IF(Search!$I$8="N","N",1),""))</f>
        <v/>
      </c>
      <c r="O2822" s="9" t="str">
        <f>IF(Search!$L$4="","",IF(COUNTA($AU2822)=1,IF(Search!$L$4="N","N",1),""))</f>
        <v/>
      </c>
      <c r="P2822" s="9" t="str">
        <f>IF(Search!$L$5="","",IF(ISNUMBER(SEARCH("Jersey",$AU2822))=TRUE,IF(Search!$L$5="N","N",1),""))</f>
        <v/>
      </c>
      <c r="Q2822" s="9" t="str">
        <f>IF(Search!$L$6="","",IF(ISNUMBER(SEARCH("Patch",$AU2822))=TRUE,IF(Search!$L$6="N","N",1),""))</f>
        <v/>
      </c>
      <c r="R2822" s="9" t="str">
        <f>IF(Search!$L$7="","",IF(ISNUMBER(SEARCH("Shield",$AU2822))=TRUE,IF(Search!$L$7="N","N",1),""))</f>
        <v/>
      </c>
      <c r="S2822" s="9" t="str">
        <f>IF(Search!$L$8="","",IF(ISNUMBER(SEARCH("Stick",$AU2822))=TRUE,IF(Search!$L$8="N","N",1),""))</f>
        <v/>
      </c>
      <c r="T2822" s="9" t="str">
        <f>IF(Search!$O$4="","",IF(COUNTA($AW2822)=1,IF(Search!$O$4="N","N",1),""))</f>
        <v/>
      </c>
      <c r="U2822" s="9" t="str">
        <f>IF(Search!$O$5="","",IF($AW2822="","",IF($AW2822&lt;Search!$O$5,"",1)))</f>
        <v/>
      </c>
      <c r="V2822" s="9" t="str">
        <f>IF(Search!$O$6="","",IF($AW2822="","",IF($AW2822&gt;Search!$O$6,"",1)))</f>
        <v/>
      </c>
      <c r="W2822" s="9" t="str">
        <f>IF(Search!$U$4="","",IF($AX2822="","",1))</f>
        <v/>
      </c>
      <c r="X2822" s="9" t="str">
        <f>IF(Search!$U$5="","",IF(ISNUMBER(SEARCH(Search!$U$5,$AX2822))=TRUE,IF(Search!$U$5="N","N",1),""))</f>
        <v/>
      </c>
      <c r="Y2822" s="9" t="str">
        <f>IF(Search!$U$6="","",IF($AY2822&lt;Search!$U$6,"",1))</f>
        <v/>
      </c>
      <c r="Z2822" s="9" t="str">
        <f>IF(Search!$R$4="","",IF(Inventory!$BA2822&lt;Search!$R$4,"",1))</f>
        <v/>
      </c>
      <c r="AA2822" s="9" t="str">
        <f>IF(Search!$R$5="","",IF($BA2822&gt;Search!$R$5,"",1))</f>
        <v/>
      </c>
      <c r="AB2822" s="9" t="str">
        <f>IF(Search!$R$6="","",IF($BB2822&lt;Search!$R$6,"",1))</f>
        <v/>
      </c>
      <c r="AC2822" s="9" t="str">
        <f>IF(Search!$R$7="","",IF($BB2822&lt;Search!$R$7,"",1))</f>
        <v/>
      </c>
      <c r="AD2822" s="45" t="str">
        <f>IF(COUNTIF($A2822:$AC2822,"n")&gt;0,"",IF(SUM($A2822:$AC2822)=COUNTA(Search!$C$4:$C$8,Search!$F$4:$F$8,Search!$I$4:$I$6,Search!$I$8,Search!$L$4:$L$8,Search!$O$4:$O$8,Search!$R$4:$R$7,Search!$U$4:$U$7)-COUNTIF(Search!$C$4:$U$7,"n"),1+LARGE($AD$1:AD2821,1),""))</f>
        <v/>
      </c>
      <c r="AE2822" s="45" t="str">
        <f t="shared" si="139"/>
        <v/>
      </c>
      <c r="AF2822" s="45" t="str">
        <f>IF(AD2822="","",COUNTIF($AE$1:$AE2821,$AE2822)+RANK($AE2822,$AE$2:$AE$10540,1))</f>
        <v/>
      </c>
      <c r="AG2822" s="45" t="str">
        <f t="shared" si="140"/>
        <v/>
      </c>
      <c r="AH2822" s="45" t="str">
        <f>IF($AD2822="","",COUNTIF($AG$1:$AG2821,$AG2822)+RANK($AG2822,$AG$1:$AG$10539,0))</f>
        <v/>
      </c>
      <c r="AI2822" s="10" t="str">
        <f t="shared" si="138"/>
        <v>2015-16 Upper Deck Silver Foil Board #93      /   $</v>
      </c>
      <c r="AJ2822" s="11">
        <v>2015</v>
      </c>
      <c r="AK2822" s="17">
        <v>16</v>
      </c>
      <c r="AL2822" s="12" t="s">
        <v>2622</v>
      </c>
      <c r="AM2822" s="10">
        <v>93</v>
      </c>
      <c r="AO2822" s="9"/>
      <c r="AP2822" s="9"/>
      <c r="AQ2822" s="9"/>
      <c r="AR2822" s="14"/>
      <c r="AS2822" s="9"/>
      <c r="AT2822" s="9"/>
      <c r="AU2822" s="9"/>
      <c r="AV2822" s="13"/>
      <c r="AW2822" s="13"/>
      <c r="AX2822" s="9"/>
      <c r="AY2822" s="9"/>
      <c r="AZ2822" s="9"/>
      <c r="BA2822" s="33"/>
      <c r="BB2822" s="33"/>
      <c r="BC2822" s="36"/>
      <c r="BD2822" s="12" t="s">
        <v>1772</v>
      </c>
    </row>
    <row r="2823" spans="1:56" s="12" customFormat="1" x14ac:dyDescent="0.2">
      <c r="A2823" s="9" t="str">
        <f>IF(Search!$C$5="","",IF(COUNTA(Inventory!$AP2823)=1,1,""))</f>
        <v/>
      </c>
      <c r="B2823" s="9" t="str">
        <f>IF(Search!$C$4="","",IF(ISNUMBER(SEARCH(Search!$C$4,$AR2823))=TRUE,1,""))</f>
        <v/>
      </c>
      <c r="C2823" s="9" t="str">
        <f>IF(Search!$C$6="x",IF(COUNTA($AQ2823)=1,1,"N"),IF(COUNTA($AQ2823)=1,"N",""))</f>
        <v/>
      </c>
      <c r="D2823" s="9" t="str">
        <f>IF(Search!$O$8="","",IF(ISNUMBER(SEARCH(Search!$O$8,$BD2823))=TRUE,1,""))</f>
        <v/>
      </c>
      <c r="E2823" s="9" t="str">
        <f>IF(Search!$C$7="","",IF(ISNUMBER(SEARCH(Search!$C$7,$AN2823))=TRUE,1,""))</f>
        <v/>
      </c>
      <c r="F2823" s="9" t="str">
        <f>IF(Search!$C$8="","",IF(ISNUMBER(SEARCH(Search!$C$8,$AO2823))=TRUE,1,""))</f>
        <v/>
      </c>
      <c r="G2823" s="9" t="str">
        <f>IF(Search!$F$4="","",IF(Inventory!$AJ2823&lt;Search!$F$4,"",1))</f>
        <v/>
      </c>
      <c r="H2823" s="9" t="str">
        <f>IF(Search!$F$5="","",IF(Inventory!$AJ2823&gt;Search!$F$5,"",1))</f>
        <v/>
      </c>
      <c r="I2823" s="9" t="str">
        <f>IF(Search!$F$7="","",IF(Search!$F$8="",IF(ISNUMBER(SEARCH(Search!$F$7,$AL2823))=TRUE,1,""),""))</f>
        <v/>
      </c>
      <c r="J2823" s="9" t="str">
        <f>IF($AL2823=Search!$F$8,1,"")</f>
        <v/>
      </c>
      <c r="K2823" s="9" t="str">
        <f>IF(Search!$I$4="","",IF(COUNTA($AS2823)=1,IF(Search!$I$4="N","N",1),""))</f>
        <v/>
      </c>
      <c r="L2823" s="9" t="str">
        <f>IF(Search!$I$5="","",IF($AS2823="RC",1,""))</f>
        <v/>
      </c>
      <c r="M2823" s="9" t="str">
        <f>IF(Search!$I$6="","",IF($AS2823="RCP",1,""))</f>
        <v/>
      </c>
      <c r="N2823" s="9" t="str">
        <f>IF(Search!$I$8="","",IF(COUNTA($AT2823)=1,IF(Search!$I$8="N","N",1),""))</f>
        <v/>
      </c>
      <c r="O2823" s="9" t="str">
        <f>IF(Search!$L$4="","",IF(COUNTA($AU2823)=1,IF(Search!$L$4="N","N",1),""))</f>
        <v/>
      </c>
      <c r="P2823" s="9" t="str">
        <f>IF(Search!$L$5="","",IF(ISNUMBER(SEARCH("Jersey",$AU2823))=TRUE,IF(Search!$L$5="N","N",1),""))</f>
        <v/>
      </c>
      <c r="Q2823" s="9" t="str">
        <f>IF(Search!$L$6="","",IF(ISNUMBER(SEARCH("Patch",$AU2823))=TRUE,IF(Search!$L$6="N","N",1),""))</f>
        <v/>
      </c>
      <c r="R2823" s="9" t="str">
        <f>IF(Search!$L$7="","",IF(ISNUMBER(SEARCH("Shield",$AU2823))=TRUE,IF(Search!$L$7="N","N",1),""))</f>
        <v/>
      </c>
      <c r="S2823" s="9" t="str">
        <f>IF(Search!$L$8="","",IF(ISNUMBER(SEARCH("Stick",$AU2823))=TRUE,IF(Search!$L$8="N","N",1),""))</f>
        <v/>
      </c>
      <c r="T2823" s="9" t="str">
        <f>IF(Search!$O$4="","",IF(COUNTA($AW2823)=1,IF(Search!$O$4="N","N",1),""))</f>
        <v/>
      </c>
      <c r="U2823" s="9" t="str">
        <f>IF(Search!$O$5="","",IF($AW2823="","",IF($AW2823&lt;Search!$O$5,"",1)))</f>
        <v/>
      </c>
      <c r="V2823" s="9" t="str">
        <f>IF(Search!$O$6="","",IF($AW2823="","",IF($AW2823&gt;Search!$O$6,"",1)))</f>
        <v/>
      </c>
      <c r="W2823" s="9" t="str">
        <f>IF(Search!$U$4="","",IF($AX2823="","",1))</f>
        <v/>
      </c>
      <c r="X2823" s="9" t="str">
        <f>IF(Search!$U$5="","",IF(ISNUMBER(SEARCH(Search!$U$5,$AX2823))=TRUE,IF(Search!$U$5="N","N",1),""))</f>
        <v/>
      </c>
      <c r="Y2823" s="9" t="str">
        <f>IF(Search!$U$6="","",IF($AY2823&lt;Search!$U$6,"",1))</f>
        <v/>
      </c>
      <c r="Z2823" s="9" t="str">
        <f>IF(Search!$R$4="","",IF(Inventory!$BA2823&lt;Search!$R$4,"",1))</f>
        <v/>
      </c>
      <c r="AA2823" s="9" t="str">
        <f>IF(Search!$R$5="","",IF($BA2823&gt;Search!$R$5,"",1))</f>
        <v/>
      </c>
      <c r="AB2823" s="9" t="str">
        <f>IF(Search!$R$6="","",IF($BB2823&lt;Search!$R$6,"",1))</f>
        <v/>
      </c>
      <c r="AC2823" s="9" t="str">
        <f>IF(Search!$R$7="","",IF($BB2823&lt;Search!$R$7,"",1))</f>
        <v/>
      </c>
      <c r="AD2823" s="45" t="str">
        <f>IF(COUNTIF($A2823:$AC2823,"n")&gt;0,"",IF(SUM($A2823:$AC2823)=COUNTA(Search!$C$4:$C$8,Search!$F$4:$F$8,Search!$I$4:$I$6,Search!$I$8,Search!$L$4:$L$8,Search!$O$4:$O$8,Search!$R$4:$R$7,Search!$U$4:$U$7)-COUNTIF(Search!$C$4:$U$7,"n"),1+LARGE($AD$1:AD2822,1),""))</f>
        <v/>
      </c>
      <c r="AE2823" s="45" t="str">
        <f t="shared" si="139"/>
        <v/>
      </c>
      <c r="AF2823" s="45" t="str">
        <f>IF(AD2823="","",COUNTIF($AE$1:$AE2822,$AE2823)+RANK($AE2823,$AE$2:$AE$10540,1))</f>
        <v/>
      </c>
      <c r="AG2823" s="45" t="str">
        <f t="shared" si="140"/>
        <v/>
      </c>
      <c r="AH2823" s="45" t="str">
        <f>IF($AD2823="","",COUNTIF($AG$1:$AG2822,$AG2823)+RANK($AG2823,$AG$1:$AG$10539,0))</f>
        <v/>
      </c>
      <c r="AI2823" s="10" t="str">
        <f t="shared" ref="AI2823:AI2886" si="141">CONCATENATE(AJ2823,"-",AK2823," ",AL2823," #",AM2823," ",AN2823," ",AO2823," ",AS2823," ",AT2823," ",AU2823," ",AV2823,"/",AW2823," ",AX2823," ",AY2823,AZ2823," $",BA2823)</f>
        <v>2015-16 Upper Deck Silver Foil Board #94      /   $</v>
      </c>
      <c r="AJ2823" s="11">
        <v>2015</v>
      </c>
      <c r="AK2823" s="17">
        <v>16</v>
      </c>
      <c r="AL2823" s="12" t="s">
        <v>2622</v>
      </c>
      <c r="AM2823" s="10">
        <v>94</v>
      </c>
      <c r="AO2823" s="9"/>
      <c r="AP2823" s="9"/>
      <c r="AQ2823" s="9"/>
      <c r="AR2823" s="14"/>
      <c r="AS2823" s="9"/>
      <c r="AT2823" s="9"/>
      <c r="AU2823" s="9"/>
      <c r="AV2823" s="13"/>
      <c r="AW2823" s="13"/>
      <c r="AX2823" s="9"/>
      <c r="AY2823" s="9"/>
      <c r="AZ2823" s="9"/>
      <c r="BA2823" s="33"/>
      <c r="BB2823" s="33"/>
      <c r="BC2823" s="36"/>
      <c r="BD2823" s="12" t="s">
        <v>1772</v>
      </c>
    </row>
    <row r="2824" spans="1:56" s="12" customFormat="1" x14ac:dyDescent="0.2">
      <c r="A2824" s="9" t="str">
        <f>IF(Search!$C$5="","",IF(COUNTA(Inventory!$AP2824)=1,1,""))</f>
        <v/>
      </c>
      <c r="B2824" s="9" t="str">
        <f>IF(Search!$C$4="","",IF(ISNUMBER(SEARCH(Search!$C$4,$AR2824))=TRUE,1,""))</f>
        <v/>
      </c>
      <c r="C2824" s="9" t="str">
        <f>IF(Search!$C$6="x",IF(COUNTA($AQ2824)=1,1,"N"),IF(COUNTA($AQ2824)=1,"N",""))</f>
        <v/>
      </c>
      <c r="D2824" s="9" t="str">
        <f>IF(Search!$O$8="","",IF(ISNUMBER(SEARCH(Search!$O$8,$BD2824))=TRUE,1,""))</f>
        <v/>
      </c>
      <c r="E2824" s="9" t="str">
        <f>IF(Search!$C$7="","",IF(ISNUMBER(SEARCH(Search!$C$7,$AN2824))=TRUE,1,""))</f>
        <v/>
      </c>
      <c r="F2824" s="9" t="str">
        <f>IF(Search!$C$8="","",IF(ISNUMBER(SEARCH(Search!$C$8,$AO2824))=TRUE,1,""))</f>
        <v/>
      </c>
      <c r="G2824" s="9" t="str">
        <f>IF(Search!$F$4="","",IF(Inventory!$AJ2824&lt;Search!$F$4,"",1))</f>
        <v/>
      </c>
      <c r="H2824" s="9" t="str">
        <f>IF(Search!$F$5="","",IF(Inventory!$AJ2824&gt;Search!$F$5,"",1))</f>
        <v/>
      </c>
      <c r="I2824" s="9" t="str">
        <f>IF(Search!$F$7="","",IF(Search!$F$8="",IF(ISNUMBER(SEARCH(Search!$F$7,$AL2824))=TRUE,1,""),""))</f>
        <v/>
      </c>
      <c r="J2824" s="9" t="str">
        <f>IF($AL2824=Search!$F$8,1,"")</f>
        <v/>
      </c>
      <c r="K2824" s="9" t="str">
        <f>IF(Search!$I$4="","",IF(COUNTA($AS2824)=1,IF(Search!$I$4="N","N",1),""))</f>
        <v/>
      </c>
      <c r="L2824" s="9" t="str">
        <f>IF(Search!$I$5="","",IF($AS2824="RC",1,""))</f>
        <v/>
      </c>
      <c r="M2824" s="9" t="str">
        <f>IF(Search!$I$6="","",IF($AS2824="RCP",1,""))</f>
        <v/>
      </c>
      <c r="N2824" s="9" t="str">
        <f>IF(Search!$I$8="","",IF(COUNTA($AT2824)=1,IF(Search!$I$8="N","N",1),""))</f>
        <v/>
      </c>
      <c r="O2824" s="9" t="str">
        <f>IF(Search!$L$4="","",IF(COUNTA($AU2824)=1,IF(Search!$L$4="N","N",1),""))</f>
        <v/>
      </c>
      <c r="P2824" s="9" t="str">
        <f>IF(Search!$L$5="","",IF(ISNUMBER(SEARCH("Jersey",$AU2824))=TRUE,IF(Search!$L$5="N","N",1),""))</f>
        <v/>
      </c>
      <c r="Q2824" s="9" t="str">
        <f>IF(Search!$L$6="","",IF(ISNUMBER(SEARCH("Patch",$AU2824))=TRUE,IF(Search!$L$6="N","N",1),""))</f>
        <v/>
      </c>
      <c r="R2824" s="9" t="str">
        <f>IF(Search!$L$7="","",IF(ISNUMBER(SEARCH("Shield",$AU2824))=TRUE,IF(Search!$L$7="N","N",1),""))</f>
        <v/>
      </c>
      <c r="S2824" s="9" t="str">
        <f>IF(Search!$L$8="","",IF(ISNUMBER(SEARCH("Stick",$AU2824))=TRUE,IF(Search!$L$8="N","N",1),""))</f>
        <v/>
      </c>
      <c r="T2824" s="9" t="str">
        <f>IF(Search!$O$4="","",IF(COUNTA($AW2824)=1,IF(Search!$O$4="N","N",1),""))</f>
        <v/>
      </c>
      <c r="U2824" s="9" t="str">
        <f>IF(Search!$O$5="","",IF($AW2824="","",IF($AW2824&lt;Search!$O$5,"",1)))</f>
        <v/>
      </c>
      <c r="V2824" s="9" t="str">
        <f>IF(Search!$O$6="","",IF($AW2824="","",IF($AW2824&gt;Search!$O$6,"",1)))</f>
        <v/>
      </c>
      <c r="W2824" s="9" t="str">
        <f>IF(Search!$U$4="","",IF($AX2824="","",1))</f>
        <v/>
      </c>
      <c r="X2824" s="9" t="str">
        <f>IF(Search!$U$5="","",IF(ISNUMBER(SEARCH(Search!$U$5,$AX2824))=TRUE,IF(Search!$U$5="N","N",1),""))</f>
        <v/>
      </c>
      <c r="Y2824" s="9" t="str">
        <f>IF(Search!$U$6="","",IF($AY2824&lt;Search!$U$6,"",1))</f>
        <v/>
      </c>
      <c r="Z2824" s="9" t="str">
        <f>IF(Search!$R$4="","",IF(Inventory!$BA2824&lt;Search!$R$4,"",1))</f>
        <v/>
      </c>
      <c r="AA2824" s="9" t="str">
        <f>IF(Search!$R$5="","",IF($BA2824&gt;Search!$R$5,"",1))</f>
        <v/>
      </c>
      <c r="AB2824" s="9" t="str">
        <f>IF(Search!$R$6="","",IF($BB2824&lt;Search!$R$6,"",1))</f>
        <v/>
      </c>
      <c r="AC2824" s="9" t="str">
        <f>IF(Search!$R$7="","",IF($BB2824&lt;Search!$R$7,"",1))</f>
        <v/>
      </c>
      <c r="AD2824" s="45" t="str">
        <f>IF(COUNTIF($A2824:$AC2824,"n")&gt;0,"",IF(SUM($A2824:$AC2824)=COUNTA(Search!$C$4:$C$8,Search!$F$4:$F$8,Search!$I$4:$I$6,Search!$I$8,Search!$L$4:$L$8,Search!$O$4:$O$8,Search!$R$4:$R$7,Search!$U$4:$U$7)-COUNTIF(Search!$C$4:$U$7,"n"),1+LARGE($AD$1:AD2823,1),""))</f>
        <v/>
      </c>
      <c r="AE2824" s="45" t="str">
        <f t="shared" si="139"/>
        <v/>
      </c>
      <c r="AF2824" s="45" t="str">
        <f>IF(AD2824="","",COUNTIF($AE$1:$AE2823,$AE2824)+RANK($AE2824,$AE$2:$AE$10540,1))</f>
        <v/>
      </c>
      <c r="AG2824" s="45" t="str">
        <f t="shared" si="140"/>
        <v/>
      </c>
      <c r="AH2824" s="45" t="str">
        <f>IF($AD2824="","",COUNTIF($AG$1:$AG2823,$AG2824)+RANK($AG2824,$AG$1:$AG$10539,0))</f>
        <v/>
      </c>
      <c r="AI2824" s="10" t="str">
        <f t="shared" si="141"/>
        <v>2015-16 Upper Deck Silver Foil Board #95      /   $</v>
      </c>
      <c r="AJ2824" s="11">
        <v>2015</v>
      </c>
      <c r="AK2824" s="17">
        <v>16</v>
      </c>
      <c r="AL2824" s="12" t="s">
        <v>2622</v>
      </c>
      <c r="AM2824" s="10">
        <v>95</v>
      </c>
      <c r="AO2824" s="9"/>
      <c r="AP2824" s="9"/>
      <c r="AQ2824" s="9"/>
      <c r="AR2824" s="14"/>
      <c r="AS2824" s="9"/>
      <c r="AT2824" s="9"/>
      <c r="AU2824" s="9"/>
      <c r="AV2824" s="13"/>
      <c r="AW2824" s="13"/>
      <c r="AX2824" s="9"/>
      <c r="AY2824" s="9"/>
      <c r="AZ2824" s="9"/>
      <c r="BA2824" s="33"/>
      <c r="BB2824" s="33"/>
      <c r="BC2824" s="36"/>
      <c r="BD2824" s="12" t="s">
        <v>1772</v>
      </c>
    </row>
    <row r="2825" spans="1:56" s="12" customFormat="1" x14ac:dyDescent="0.2">
      <c r="A2825" s="9" t="str">
        <f>IF(Search!$C$5="","",IF(COUNTA(Inventory!$AP2825)=1,1,""))</f>
        <v/>
      </c>
      <c r="B2825" s="9" t="str">
        <f>IF(Search!$C$4="","",IF(ISNUMBER(SEARCH(Search!$C$4,$AR2825))=TRUE,1,""))</f>
        <v/>
      </c>
      <c r="C2825" s="9" t="str">
        <f>IF(Search!$C$6="x",IF(COUNTA($AQ2825)=1,1,"N"),IF(COUNTA($AQ2825)=1,"N",""))</f>
        <v/>
      </c>
      <c r="D2825" s="9" t="str">
        <f>IF(Search!$O$8="","",IF(ISNUMBER(SEARCH(Search!$O$8,$BD2825))=TRUE,1,""))</f>
        <v/>
      </c>
      <c r="E2825" s="9" t="str">
        <f>IF(Search!$C$7="","",IF(ISNUMBER(SEARCH(Search!$C$7,$AN2825))=TRUE,1,""))</f>
        <v/>
      </c>
      <c r="F2825" s="9" t="str">
        <f>IF(Search!$C$8="","",IF(ISNUMBER(SEARCH(Search!$C$8,$AO2825))=TRUE,1,""))</f>
        <v/>
      </c>
      <c r="G2825" s="9" t="str">
        <f>IF(Search!$F$4="","",IF(Inventory!$AJ2825&lt;Search!$F$4,"",1))</f>
        <v/>
      </c>
      <c r="H2825" s="9" t="str">
        <f>IF(Search!$F$5="","",IF(Inventory!$AJ2825&gt;Search!$F$5,"",1))</f>
        <v/>
      </c>
      <c r="I2825" s="9" t="str">
        <f>IF(Search!$F$7="","",IF(Search!$F$8="",IF(ISNUMBER(SEARCH(Search!$F$7,$AL2825))=TRUE,1,""),""))</f>
        <v/>
      </c>
      <c r="J2825" s="9" t="str">
        <f>IF($AL2825=Search!$F$8,1,"")</f>
        <v/>
      </c>
      <c r="K2825" s="9" t="str">
        <f>IF(Search!$I$4="","",IF(COUNTA($AS2825)=1,IF(Search!$I$4="N","N",1),""))</f>
        <v/>
      </c>
      <c r="L2825" s="9" t="str">
        <f>IF(Search!$I$5="","",IF($AS2825="RC",1,""))</f>
        <v/>
      </c>
      <c r="M2825" s="9" t="str">
        <f>IF(Search!$I$6="","",IF($AS2825="RCP",1,""))</f>
        <v/>
      </c>
      <c r="N2825" s="9" t="str">
        <f>IF(Search!$I$8="","",IF(COUNTA($AT2825)=1,IF(Search!$I$8="N","N",1),""))</f>
        <v/>
      </c>
      <c r="O2825" s="9" t="str">
        <f>IF(Search!$L$4="","",IF(COUNTA($AU2825)=1,IF(Search!$L$4="N","N",1),""))</f>
        <v/>
      </c>
      <c r="P2825" s="9" t="str">
        <f>IF(Search!$L$5="","",IF(ISNUMBER(SEARCH("Jersey",$AU2825))=TRUE,IF(Search!$L$5="N","N",1),""))</f>
        <v/>
      </c>
      <c r="Q2825" s="9" t="str">
        <f>IF(Search!$L$6="","",IF(ISNUMBER(SEARCH("Patch",$AU2825))=TRUE,IF(Search!$L$6="N","N",1),""))</f>
        <v/>
      </c>
      <c r="R2825" s="9" t="str">
        <f>IF(Search!$L$7="","",IF(ISNUMBER(SEARCH("Shield",$AU2825))=TRUE,IF(Search!$L$7="N","N",1),""))</f>
        <v/>
      </c>
      <c r="S2825" s="9" t="str">
        <f>IF(Search!$L$8="","",IF(ISNUMBER(SEARCH("Stick",$AU2825))=TRUE,IF(Search!$L$8="N","N",1),""))</f>
        <v/>
      </c>
      <c r="T2825" s="9" t="str">
        <f>IF(Search!$O$4="","",IF(COUNTA($AW2825)=1,IF(Search!$O$4="N","N",1),""))</f>
        <v/>
      </c>
      <c r="U2825" s="9" t="str">
        <f>IF(Search!$O$5="","",IF($AW2825="","",IF($AW2825&lt;Search!$O$5,"",1)))</f>
        <v/>
      </c>
      <c r="V2825" s="9" t="str">
        <f>IF(Search!$O$6="","",IF($AW2825="","",IF($AW2825&gt;Search!$O$6,"",1)))</f>
        <v/>
      </c>
      <c r="W2825" s="9" t="str">
        <f>IF(Search!$U$4="","",IF($AX2825="","",1))</f>
        <v/>
      </c>
      <c r="X2825" s="9" t="str">
        <f>IF(Search!$U$5="","",IF(ISNUMBER(SEARCH(Search!$U$5,$AX2825))=TRUE,IF(Search!$U$5="N","N",1),""))</f>
        <v/>
      </c>
      <c r="Y2825" s="9" t="str">
        <f>IF(Search!$U$6="","",IF($AY2825&lt;Search!$U$6,"",1))</f>
        <v/>
      </c>
      <c r="Z2825" s="9" t="str">
        <f>IF(Search!$R$4="","",IF(Inventory!$BA2825&lt;Search!$R$4,"",1))</f>
        <v/>
      </c>
      <c r="AA2825" s="9" t="str">
        <f>IF(Search!$R$5="","",IF($BA2825&gt;Search!$R$5,"",1))</f>
        <v/>
      </c>
      <c r="AB2825" s="9" t="str">
        <f>IF(Search!$R$6="","",IF($BB2825&lt;Search!$R$6,"",1))</f>
        <v/>
      </c>
      <c r="AC2825" s="9" t="str">
        <f>IF(Search!$R$7="","",IF($BB2825&lt;Search!$R$7,"",1))</f>
        <v/>
      </c>
      <c r="AD2825" s="45" t="str">
        <f>IF(COUNTIF($A2825:$AC2825,"n")&gt;0,"",IF(SUM($A2825:$AC2825)=COUNTA(Search!$C$4:$C$8,Search!$F$4:$F$8,Search!$I$4:$I$6,Search!$I$8,Search!$L$4:$L$8,Search!$O$4:$O$8,Search!$R$4:$R$7,Search!$U$4:$U$7)-COUNTIF(Search!$C$4:$U$7,"n"),1+LARGE($AD$1:AD2824,1),""))</f>
        <v/>
      </c>
      <c r="AE2825" s="45" t="str">
        <f t="shared" si="139"/>
        <v/>
      </c>
      <c r="AF2825" s="45" t="str">
        <f>IF(AD2825="","",COUNTIF($AE$1:$AE2824,$AE2825)+RANK($AE2825,$AE$2:$AE$10540,1))</f>
        <v/>
      </c>
      <c r="AG2825" s="45" t="str">
        <f t="shared" si="140"/>
        <v/>
      </c>
      <c r="AH2825" s="45" t="str">
        <f>IF($AD2825="","",COUNTIF($AG$1:$AG2824,$AG2825)+RANK($AG2825,$AG$1:$AG$10539,0))</f>
        <v/>
      </c>
      <c r="AI2825" s="10" t="str">
        <f t="shared" si="141"/>
        <v>2015-16 Upper Deck Silver Foil Board #96      /   $</v>
      </c>
      <c r="AJ2825" s="11">
        <v>2015</v>
      </c>
      <c r="AK2825" s="17">
        <v>16</v>
      </c>
      <c r="AL2825" s="12" t="s">
        <v>2622</v>
      </c>
      <c r="AM2825" s="10">
        <v>96</v>
      </c>
      <c r="AO2825" s="9"/>
      <c r="AP2825" s="9"/>
      <c r="AQ2825" s="9"/>
      <c r="AR2825" s="14"/>
      <c r="AS2825" s="9"/>
      <c r="AT2825" s="9"/>
      <c r="AU2825" s="9"/>
      <c r="AV2825" s="13"/>
      <c r="AW2825" s="13"/>
      <c r="AX2825" s="9"/>
      <c r="AY2825" s="9"/>
      <c r="AZ2825" s="9"/>
      <c r="BA2825" s="33"/>
      <c r="BB2825" s="33"/>
      <c r="BC2825" s="36"/>
      <c r="BD2825" s="12" t="s">
        <v>1772</v>
      </c>
    </row>
    <row r="2826" spans="1:56" s="12" customFormat="1" x14ac:dyDescent="0.2">
      <c r="A2826" s="9" t="str">
        <f>IF(Search!$C$5="","",IF(COUNTA(Inventory!$AP2826)=1,1,""))</f>
        <v/>
      </c>
      <c r="B2826" s="9" t="str">
        <f>IF(Search!$C$4="","",IF(ISNUMBER(SEARCH(Search!$C$4,$AR2826))=TRUE,1,""))</f>
        <v/>
      </c>
      <c r="C2826" s="9" t="str">
        <f>IF(Search!$C$6="x",IF(COUNTA($AQ2826)=1,1,"N"),IF(COUNTA($AQ2826)=1,"N",""))</f>
        <v/>
      </c>
      <c r="D2826" s="9" t="str">
        <f>IF(Search!$O$8="","",IF(ISNUMBER(SEARCH(Search!$O$8,$BD2826))=TRUE,1,""))</f>
        <v/>
      </c>
      <c r="E2826" s="9" t="str">
        <f>IF(Search!$C$7="","",IF(ISNUMBER(SEARCH(Search!$C$7,$AN2826))=TRUE,1,""))</f>
        <v/>
      </c>
      <c r="F2826" s="9" t="str">
        <f>IF(Search!$C$8="","",IF(ISNUMBER(SEARCH(Search!$C$8,$AO2826))=TRUE,1,""))</f>
        <v/>
      </c>
      <c r="G2826" s="9" t="str">
        <f>IF(Search!$F$4="","",IF(Inventory!$AJ2826&lt;Search!$F$4,"",1))</f>
        <v/>
      </c>
      <c r="H2826" s="9" t="str">
        <f>IF(Search!$F$5="","",IF(Inventory!$AJ2826&gt;Search!$F$5,"",1))</f>
        <v/>
      </c>
      <c r="I2826" s="9" t="str">
        <f>IF(Search!$F$7="","",IF(Search!$F$8="",IF(ISNUMBER(SEARCH(Search!$F$7,$AL2826))=TRUE,1,""),""))</f>
        <v/>
      </c>
      <c r="J2826" s="9" t="str">
        <f>IF($AL2826=Search!$F$8,1,"")</f>
        <v/>
      </c>
      <c r="K2826" s="9" t="str">
        <f>IF(Search!$I$4="","",IF(COUNTA($AS2826)=1,IF(Search!$I$4="N","N",1),""))</f>
        <v/>
      </c>
      <c r="L2826" s="9" t="str">
        <f>IF(Search!$I$5="","",IF($AS2826="RC",1,""))</f>
        <v/>
      </c>
      <c r="M2826" s="9" t="str">
        <f>IF(Search!$I$6="","",IF($AS2826="RCP",1,""))</f>
        <v/>
      </c>
      <c r="N2826" s="9" t="str">
        <f>IF(Search!$I$8="","",IF(COUNTA($AT2826)=1,IF(Search!$I$8="N","N",1),""))</f>
        <v/>
      </c>
      <c r="O2826" s="9" t="str">
        <f>IF(Search!$L$4="","",IF(COUNTA($AU2826)=1,IF(Search!$L$4="N","N",1),""))</f>
        <v/>
      </c>
      <c r="P2826" s="9" t="str">
        <f>IF(Search!$L$5="","",IF(ISNUMBER(SEARCH("Jersey",$AU2826))=TRUE,IF(Search!$L$5="N","N",1),""))</f>
        <v/>
      </c>
      <c r="Q2826" s="9" t="str">
        <f>IF(Search!$L$6="","",IF(ISNUMBER(SEARCH("Patch",$AU2826))=TRUE,IF(Search!$L$6="N","N",1),""))</f>
        <v/>
      </c>
      <c r="R2826" s="9" t="str">
        <f>IF(Search!$L$7="","",IF(ISNUMBER(SEARCH("Shield",$AU2826))=TRUE,IF(Search!$L$7="N","N",1),""))</f>
        <v/>
      </c>
      <c r="S2826" s="9" t="str">
        <f>IF(Search!$L$8="","",IF(ISNUMBER(SEARCH("Stick",$AU2826))=TRUE,IF(Search!$L$8="N","N",1),""))</f>
        <v/>
      </c>
      <c r="T2826" s="9" t="str">
        <f>IF(Search!$O$4="","",IF(COUNTA($AW2826)=1,IF(Search!$O$4="N","N",1),""))</f>
        <v/>
      </c>
      <c r="U2826" s="9" t="str">
        <f>IF(Search!$O$5="","",IF($AW2826="","",IF($AW2826&lt;Search!$O$5,"",1)))</f>
        <v/>
      </c>
      <c r="V2826" s="9" t="str">
        <f>IF(Search!$O$6="","",IF($AW2826="","",IF($AW2826&gt;Search!$O$6,"",1)))</f>
        <v/>
      </c>
      <c r="W2826" s="9" t="str">
        <f>IF(Search!$U$4="","",IF($AX2826="","",1))</f>
        <v/>
      </c>
      <c r="X2826" s="9" t="str">
        <f>IF(Search!$U$5="","",IF(ISNUMBER(SEARCH(Search!$U$5,$AX2826))=TRUE,IF(Search!$U$5="N","N",1),""))</f>
        <v/>
      </c>
      <c r="Y2826" s="9" t="str">
        <f>IF(Search!$U$6="","",IF($AY2826&lt;Search!$U$6,"",1))</f>
        <v/>
      </c>
      <c r="Z2826" s="9" t="str">
        <f>IF(Search!$R$4="","",IF(Inventory!$BA2826&lt;Search!$R$4,"",1))</f>
        <v/>
      </c>
      <c r="AA2826" s="9" t="str">
        <f>IF(Search!$R$5="","",IF($BA2826&gt;Search!$R$5,"",1))</f>
        <v/>
      </c>
      <c r="AB2826" s="9" t="str">
        <f>IF(Search!$R$6="","",IF($BB2826&lt;Search!$R$6,"",1))</f>
        <v/>
      </c>
      <c r="AC2826" s="9" t="str">
        <f>IF(Search!$R$7="","",IF($BB2826&lt;Search!$R$7,"",1))</f>
        <v/>
      </c>
      <c r="AD2826" s="45" t="str">
        <f>IF(COUNTIF($A2826:$AC2826,"n")&gt;0,"",IF(SUM($A2826:$AC2826)=COUNTA(Search!$C$4:$C$8,Search!$F$4:$F$8,Search!$I$4:$I$6,Search!$I$8,Search!$L$4:$L$8,Search!$O$4:$O$8,Search!$R$4:$R$7,Search!$U$4:$U$7)-COUNTIF(Search!$C$4:$U$7,"n"),1+LARGE($AD$1:AD2825,1),""))</f>
        <v/>
      </c>
      <c r="AE2826" s="45" t="str">
        <f t="shared" si="139"/>
        <v/>
      </c>
      <c r="AF2826" s="45" t="str">
        <f>IF(AD2826="","",COUNTIF($AE$1:$AE2825,$AE2826)+RANK($AE2826,$AE$2:$AE$10540,1))</f>
        <v/>
      </c>
      <c r="AG2826" s="45" t="str">
        <f t="shared" si="140"/>
        <v/>
      </c>
      <c r="AH2826" s="45" t="str">
        <f>IF($AD2826="","",COUNTIF($AG$1:$AG2825,$AG2826)+RANK($AG2826,$AG$1:$AG$10539,0))</f>
        <v/>
      </c>
      <c r="AI2826" s="10" t="str">
        <f t="shared" si="141"/>
        <v>2015-16 Upper Deck Silver Foil Board #97      /   $</v>
      </c>
      <c r="AJ2826" s="11">
        <v>2015</v>
      </c>
      <c r="AK2826" s="17">
        <v>16</v>
      </c>
      <c r="AL2826" s="12" t="s">
        <v>2622</v>
      </c>
      <c r="AM2826" s="10">
        <v>97</v>
      </c>
      <c r="AO2826" s="9"/>
      <c r="AP2826" s="9"/>
      <c r="AQ2826" s="9"/>
      <c r="AR2826" s="14"/>
      <c r="AS2826" s="9"/>
      <c r="AT2826" s="9"/>
      <c r="AU2826" s="9"/>
      <c r="AV2826" s="13"/>
      <c r="AW2826" s="13"/>
      <c r="AX2826" s="9"/>
      <c r="AY2826" s="9"/>
      <c r="AZ2826" s="9"/>
      <c r="BA2826" s="33"/>
      <c r="BB2826" s="33"/>
      <c r="BC2826" s="36"/>
      <c r="BD2826" s="12" t="s">
        <v>1772</v>
      </c>
    </row>
    <row r="2827" spans="1:56" s="12" customFormat="1" x14ac:dyDescent="0.2">
      <c r="A2827" s="9" t="str">
        <f>IF(Search!$C$5="","",IF(COUNTA(Inventory!$AP2827)=1,1,""))</f>
        <v/>
      </c>
      <c r="B2827" s="9" t="str">
        <f>IF(Search!$C$4="","",IF(ISNUMBER(SEARCH(Search!$C$4,$AR2827))=TRUE,1,""))</f>
        <v/>
      </c>
      <c r="C2827" s="9" t="str">
        <f>IF(Search!$C$6="x",IF(COUNTA($AQ2827)=1,1,"N"),IF(COUNTA($AQ2827)=1,"N",""))</f>
        <v/>
      </c>
      <c r="D2827" s="9" t="str">
        <f>IF(Search!$O$8="","",IF(ISNUMBER(SEARCH(Search!$O$8,$BD2827))=TRUE,1,""))</f>
        <v/>
      </c>
      <c r="E2827" s="9" t="str">
        <f>IF(Search!$C$7="","",IF(ISNUMBER(SEARCH(Search!$C$7,$AN2827))=TRUE,1,""))</f>
        <v/>
      </c>
      <c r="F2827" s="9" t="str">
        <f>IF(Search!$C$8="","",IF(ISNUMBER(SEARCH(Search!$C$8,$AO2827))=TRUE,1,""))</f>
        <v/>
      </c>
      <c r="G2827" s="9" t="str">
        <f>IF(Search!$F$4="","",IF(Inventory!$AJ2827&lt;Search!$F$4,"",1))</f>
        <v/>
      </c>
      <c r="H2827" s="9" t="str">
        <f>IF(Search!$F$5="","",IF(Inventory!$AJ2827&gt;Search!$F$5,"",1))</f>
        <v/>
      </c>
      <c r="I2827" s="9" t="str">
        <f>IF(Search!$F$7="","",IF(Search!$F$8="",IF(ISNUMBER(SEARCH(Search!$F$7,$AL2827))=TRUE,1,""),""))</f>
        <v/>
      </c>
      <c r="J2827" s="9" t="str">
        <f>IF($AL2827=Search!$F$8,1,"")</f>
        <v/>
      </c>
      <c r="K2827" s="9" t="str">
        <f>IF(Search!$I$4="","",IF(COUNTA($AS2827)=1,IF(Search!$I$4="N","N",1),""))</f>
        <v/>
      </c>
      <c r="L2827" s="9" t="str">
        <f>IF(Search!$I$5="","",IF($AS2827="RC",1,""))</f>
        <v/>
      </c>
      <c r="M2827" s="9" t="str">
        <f>IF(Search!$I$6="","",IF($AS2827="RCP",1,""))</f>
        <v/>
      </c>
      <c r="N2827" s="9" t="str">
        <f>IF(Search!$I$8="","",IF(COUNTA($AT2827)=1,IF(Search!$I$8="N","N",1),""))</f>
        <v/>
      </c>
      <c r="O2827" s="9" t="str">
        <f>IF(Search!$L$4="","",IF(COUNTA($AU2827)=1,IF(Search!$L$4="N","N",1),""))</f>
        <v/>
      </c>
      <c r="P2827" s="9" t="str">
        <f>IF(Search!$L$5="","",IF(ISNUMBER(SEARCH("Jersey",$AU2827))=TRUE,IF(Search!$L$5="N","N",1),""))</f>
        <v/>
      </c>
      <c r="Q2827" s="9" t="str">
        <f>IF(Search!$L$6="","",IF(ISNUMBER(SEARCH("Patch",$AU2827))=TRUE,IF(Search!$L$6="N","N",1),""))</f>
        <v/>
      </c>
      <c r="R2827" s="9" t="str">
        <f>IF(Search!$L$7="","",IF(ISNUMBER(SEARCH("Shield",$AU2827))=TRUE,IF(Search!$L$7="N","N",1),""))</f>
        <v/>
      </c>
      <c r="S2827" s="9" t="str">
        <f>IF(Search!$L$8="","",IF(ISNUMBER(SEARCH("Stick",$AU2827))=TRUE,IF(Search!$L$8="N","N",1),""))</f>
        <v/>
      </c>
      <c r="T2827" s="9" t="str">
        <f>IF(Search!$O$4="","",IF(COUNTA($AW2827)=1,IF(Search!$O$4="N","N",1),""))</f>
        <v/>
      </c>
      <c r="U2827" s="9" t="str">
        <f>IF(Search!$O$5="","",IF($AW2827="","",IF($AW2827&lt;Search!$O$5,"",1)))</f>
        <v/>
      </c>
      <c r="V2827" s="9" t="str">
        <f>IF(Search!$O$6="","",IF($AW2827="","",IF($AW2827&gt;Search!$O$6,"",1)))</f>
        <v/>
      </c>
      <c r="W2827" s="9" t="str">
        <f>IF(Search!$U$4="","",IF($AX2827="","",1))</f>
        <v/>
      </c>
      <c r="X2827" s="9" t="str">
        <f>IF(Search!$U$5="","",IF(ISNUMBER(SEARCH(Search!$U$5,$AX2827))=TRUE,IF(Search!$U$5="N","N",1),""))</f>
        <v/>
      </c>
      <c r="Y2827" s="9" t="str">
        <f>IF(Search!$U$6="","",IF($AY2827&lt;Search!$U$6,"",1))</f>
        <v/>
      </c>
      <c r="Z2827" s="9" t="str">
        <f>IF(Search!$R$4="","",IF(Inventory!$BA2827&lt;Search!$R$4,"",1))</f>
        <v/>
      </c>
      <c r="AA2827" s="9" t="str">
        <f>IF(Search!$R$5="","",IF($BA2827&gt;Search!$R$5,"",1))</f>
        <v/>
      </c>
      <c r="AB2827" s="9" t="str">
        <f>IF(Search!$R$6="","",IF($BB2827&lt;Search!$R$6,"",1))</f>
        <v/>
      </c>
      <c r="AC2827" s="9" t="str">
        <f>IF(Search!$R$7="","",IF($BB2827&lt;Search!$R$7,"",1))</f>
        <v/>
      </c>
      <c r="AD2827" s="45" t="str">
        <f>IF(COUNTIF($A2827:$AC2827,"n")&gt;0,"",IF(SUM($A2827:$AC2827)=COUNTA(Search!$C$4:$C$8,Search!$F$4:$F$8,Search!$I$4:$I$6,Search!$I$8,Search!$L$4:$L$8,Search!$O$4:$O$8,Search!$R$4:$R$7,Search!$U$4:$U$7)-COUNTIF(Search!$C$4:$U$7,"n"),1+LARGE($AD$1:AD2826,1),""))</f>
        <v/>
      </c>
      <c r="AE2827" s="45" t="str">
        <f t="shared" si="139"/>
        <v/>
      </c>
      <c r="AF2827" s="45" t="str">
        <f>IF(AD2827="","",COUNTIF($AE$1:$AE2826,$AE2827)+RANK($AE2827,$AE$2:$AE$10540,1))</f>
        <v/>
      </c>
      <c r="AG2827" s="45" t="str">
        <f t="shared" si="140"/>
        <v/>
      </c>
      <c r="AH2827" s="45" t="str">
        <f>IF($AD2827="","",COUNTIF($AG$1:$AG2826,$AG2827)+RANK($AG2827,$AG$1:$AG$10539,0))</f>
        <v/>
      </c>
      <c r="AI2827" s="10" t="str">
        <f t="shared" si="141"/>
        <v>2015-16 Upper Deck Silver Foil Board #98      /   $</v>
      </c>
      <c r="AJ2827" s="11">
        <v>2015</v>
      </c>
      <c r="AK2827" s="17">
        <v>16</v>
      </c>
      <c r="AL2827" s="12" t="s">
        <v>2622</v>
      </c>
      <c r="AM2827" s="10">
        <v>98</v>
      </c>
      <c r="AO2827" s="9"/>
      <c r="AP2827" s="9"/>
      <c r="AQ2827" s="9"/>
      <c r="AR2827" s="14"/>
      <c r="AS2827" s="9"/>
      <c r="AT2827" s="9"/>
      <c r="AU2827" s="9"/>
      <c r="AV2827" s="13"/>
      <c r="AW2827" s="13"/>
      <c r="AX2827" s="9"/>
      <c r="AY2827" s="9"/>
      <c r="AZ2827" s="9"/>
      <c r="BA2827" s="33"/>
      <c r="BB2827" s="33"/>
      <c r="BC2827" s="36"/>
      <c r="BD2827" s="12" t="s">
        <v>1772</v>
      </c>
    </row>
    <row r="2828" spans="1:56" s="12" customFormat="1" x14ac:dyDescent="0.2">
      <c r="A2828" s="9" t="str">
        <f>IF(Search!$C$5="","",IF(COUNTA(Inventory!$AP2828)=1,1,""))</f>
        <v/>
      </c>
      <c r="B2828" s="9" t="str">
        <f>IF(Search!$C$4="","",IF(ISNUMBER(SEARCH(Search!$C$4,$AR2828))=TRUE,1,""))</f>
        <v/>
      </c>
      <c r="C2828" s="9" t="str">
        <f>IF(Search!$C$6="x",IF(COUNTA($AQ2828)=1,1,"N"),IF(COUNTA($AQ2828)=1,"N",""))</f>
        <v/>
      </c>
      <c r="D2828" s="9" t="str">
        <f>IF(Search!$O$8="","",IF(ISNUMBER(SEARCH(Search!$O$8,$BD2828))=TRUE,1,""))</f>
        <v/>
      </c>
      <c r="E2828" s="9" t="str">
        <f>IF(Search!$C$7="","",IF(ISNUMBER(SEARCH(Search!$C$7,$AN2828))=TRUE,1,""))</f>
        <v/>
      </c>
      <c r="F2828" s="9" t="str">
        <f>IF(Search!$C$8="","",IF(ISNUMBER(SEARCH(Search!$C$8,$AO2828))=TRUE,1,""))</f>
        <v/>
      </c>
      <c r="G2828" s="9" t="str">
        <f>IF(Search!$F$4="","",IF(Inventory!$AJ2828&lt;Search!$F$4,"",1))</f>
        <v/>
      </c>
      <c r="H2828" s="9" t="str">
        <f>IF(Search!$F$5="","",IF(Inventory!$AJ2828&gt;Search!$F$5,"",1))</f>
        <v/>
      </c>
      <c r="I2828" s="9" t="str">
        <f>IF(Search!$F$7="","",IF(Search!$F$8="",IF(ISNUMBER(SEARCH(Search!$F$7,$AL2828))=TRUE,1,""),""))</f>
        <v/>
      </c>
      <c r="J2828" s="9" t="str">
        <f>IF($AL2828=Search!$F$8,1,"")</f>
        <v/>
      </c>
      <c r="K2828" s="9" t="str">
        <f>IF(Search!$I$4="","",IF(COUNTA($AS2828)=1,IF(Search!$I$4="N","N",1),""))</f>
        <v/>
      </c>
      <c r="L2828" s="9" t="str">
        <f>IF(Search!$I$5="","",IF($AS2828="RC",1,""))</f>
        <v/>
      </c>
      <c r="M2828" s="9" t="str">
        <f>IF(Search!$I$6="","",IF($AS2828="RCP",1,""))</f>
        <v/>
      </c>
      <c r="N2828" s="9" t="str">
        <f>IF(Search!$I$8="","",IF(COUNTA($AT2828)=1,IF(Search!$I$8="N","N",1),""))</f>
        <v/>
      </c>
      <c r="O2828" s="9" t="str">
        <f>IF(Search!$L$4="","",IF(COUNTA($AU2828)=1,IF(Search!$L$4="N","N",1),""))</f>
        <v/>
      </c>
      <c r="P2828" s="9" t="str">
        <f>IF(Search!$L$5="","",IF(ISNUMBER(SEARCH("Jersey",$AU2828))=TRUE,IF(Search!$L$5="N","N",1),""))</f>
        <v/>
      </c>
      <c r="Q2828" s="9" t="str">
        <f>IF(Search!$L$6="","",IF(ISNUMBER(SEARCH("Patch",$AU2828))=TRUE,IF(Search!$L$6="N","N",1),""))</f>
        <v/>
      </c>
      <c r="R2828" s="9" t="str">
        <f>IF(Search!$L$7="","",IF(ISNUMBER(SEARCH("Shield",$AU2828))=TRUE,IF(Search!$L$7="N","N",1),""))</f>
        <v/>
      </c>
      <c r="S2828" s="9" t="str">
        <f>IF(Search!$L$8="","",IF(ISNUMBER(SEARCH("Stick",$AU2828))=TRUE,IF(Search!$L$8="N","N",1),""))</f>
        <v/>
      </c>
      <c r="T2828" s="9" t="str">
        <f>IF(Search!$O$4="","",IF(COUNTA($AW2828)=1,IF(Search!$O$4="N","N",1),""))</f>
        <v/>
      </c>
      <c r="U2828" s="9" t="str">
        <f>IF(Search!$O$5="","",IF($AW2828="","",IF($AW2828&lt;Search!$O$5,"",1)))</f>
        <v/>
      </c>
      <c r="V2828" s="9" t="str">
        <f>IF(Search!$O$6="","",IF($AW2828="","",IF($AW2828&gt;Search!$O$6,"",1)))</f>
        <v/>
      </c>
      <c r="W2828" s="9" t="str">
        <f>IF(Search!$U$4="","",IF($AX2828="","",1))</f>
        <v/>
      </c>
      <c r="X2828" s="9" t="str">
        <f>IF(Search!$U$5="","",IF(ISNUMBER(SEARCH(Search!$U$5,$AX2828))=TRUE,IF(Search!$U$5="N","N",1),""))</f>
        <v/>
      </c>
      <c r="Y2828" s="9" t="str">
        <f>IF(Search!$U$6="","",IF($AY2828&lt;Search!$U$6,"",1))</f>
        <v/>
      </c>
      <c r="Z2828" s="9" t="str">
        <f>IF(Search!$R$4="","",IF(Inventory!$BA2828&lt;Search!$R$4,"",1))</f>
        <v/>
      </c>
      <c r="AA2828" s="9" t="str">
        <f>IF(Search!$R$5="","",IF($BA2828&gt;Search!$R$5,"",1))</f>
        <v/>
      </c>
      <c r="AB2828" s="9" t="str">
        <f>IF(Search!$R$6="","",IF($BB2828&lt;Search!$R$6,"",1))</f>
        <v/>
      </c>
      <c r="AC2828" s="9" t="str">
        <f>IF(Search!$R$7="","",IF($BB2828&lt;Search!$R$7,"",1))</f>
        <v/>
      </c>
      <c r="AD2828" s="45" t="str">
        <f>IF(COUNTIF($A2828:$AC2828,"n")&gt;0,"",IF(SUM($A2828:$AC2828)=COUNTA(Search!$C$4:$C$8,Search!$F$4:$F$8,Search!$I$4:$I$6,Search!$I$8,Search!$L$4:$L$8,Search!$O$4:$O$8,Search!$R$4:$R$7,Search!$U$4:$U$7)-COUNTIF(Search!$C$4:$U$7,"n"),1+LARGE($AD$1:AD2827,1),""))</f>
        <v/>
      </c>
      <c r="AE2828" s="45" t="str">
        <f t="shared" si="139"/>
        <v/>
      </c>
      <c r="AF2828" s="45" t="str">
        <f>IF(AD2828="","",COUNTIF($AE$1:$AE2827,$AE2828)+RANK($AE2828,$AE$2:$AE$10540,1))</f>
        <v/>
      </c>
      <c r="AG2828" s="45" t="str">
        <f t="shared" si="140"/>
        <v/>
      </c>
      <c r="AH2828" s="45" t="str">
        <f>IF($AD2828="","",COUNTIF($AG$1:$AG2827,$AG2828)+RANK($AG2828,$AG$1:$AG$10539,0))</f>
        <v/>
      </c>
      <c r="AI2828" s="10" t="str">
        <f t="shared" si="141"/>
        <v>2015-16 Upper Deck Silver Foil Board #99      /   $</v>
      </c>
      <c r="AJ2828" s="11">
        <v>2015</v>
      </c>
      <c r="AK2828" s="17">
        <v>16</v>
      </c>
      <c r="AL2828" s="12" t="s">
        <v>2622</v>
      </c>
      <c r="AM2828" s="10">
        <v>99</v>
      </c>
      <c r="AO2828" s="9"/>
      <c r="AP2828" s="9"/>
      <c r="AQ2828" s="9"/>
      <c r="AR2828" s="14"/>
      <c r="AS2828" s="9"/>
      <c r="AT2828" s="9"/>
      <c r="AU2828" s="9"/>
      <c r="AV2828" s="13"/>
      <c r="AW2828" s="13"/>
      <c r="AX2828" s="9"/>
      <c r="AY2828" s="9"/>
      <c r="AZ2828" s="9"/>
      <c r="BA2828" s="33"/>
      <c r="BB2828" s="33"/>
      <c r="BC2828" s="36"/>
      <c r="BD2828" s="12" t="s">
        <v>1772</v>
      </c>
    </row>
    <row r="2829" spans="1:56" s="12" customFormat="1" x14ac:dyDescent="0.2">
      <c r="A2829" s="9" t="str">
        <f>IF(Search!$C$5="","",IF(COUNTA(Inventory!$AP2829)=1,1,""))</f>
        <v/>
      </c>
      <c r="B2829" s="9" t="str">
        <f>IF(Search!$C$4="","",IF(ISNUMBER(SEARCH(Search!$C$4,$AR2829))=TRUE,1,""))</f>
        <v/>
      </c>
      <c r="C2829" s="9" t="str">
        <f>IF(Search!$C$6="x",IF(COUNTA($AQ2829)=1,1,"N"),IF(COUNTA($AQ2829)=1,"N",""))</f>
        <v/>
      </c>
      <c r="D2829" s="9" t="str">
        <f>IF(Search!$O$8="","",IF(ISNUMBER(SEARCH(Search!$O$8,$BD2829))=TRUE,1,""))</f>
        <v/>
      </c>
      <c r="E2829" s="9" t="str">
        <f>IF(Search!$C$7="","",IF(ISNUMBER(SEARCH(Search!$C$7,$AN2829))=TRUE,1,""))</f>
        <v/>
      </c>
      <c r="F2829" s="9" t="str">
        <f>IF(Search!$C$8="","",IF(ISNUMBER(SEARCH(Search!$C$8,$AO2829))=TRUE,1,""))</f>
        <v/>
      </c>
      <c r="G2829" s="9" t="str">
        <f>IF(Search!$F$4="","",IF(Inventory!$AJ2829&lt;Search!$F$4,"",1))</f>
        <v/>
      </c>
      <c r="H2829" s="9" t="str">
        <f>IF(Search!$F$5="","",IF(Inventory!$AJ2829&gt;Search!$F$5,"",1))</f>
        <v/>
      </c>
      <c r="I2829" s="9" t="str">
        <f>IF(Search!$F$7="","",IF(Search!$F$8="",IF(ISNUMBER(SEARCH(Search!$F$7,$AL2829))=TRUE,1,""),""))</f>
        <v/>
      </c>
      <c r="J2829" s="9" t="str">
        <f>IF($AL2829=Search!$F$8,1,"")</f>
        <v/>
      </c>
      <c r="K2829" s="9" t="str">
        <f>IF(Search!$I$4="","",IF(COUNTA($AS2829)=1,IF(Search!$I$4="N","N",1),""))</f>
        <v/>
      </c>
      <c r="L2829" s="9" t="str">
        <f>IF(Search!$I$5="","",IF($AS2829="RC",1,""))</f>
        <v/>
      </c>
      <c r="M2829" s="9" t="str">
        <f>IF(Search!$I$6="","",IF($AS2829="RCP",1,""))</f>
        <v/>
      </c>
      <c r="N2829" s="9" t="str">
        <f>IF(Search!$I$8="","",IF(COUNTA($AT2829)=1,IF(Search!$I$8="N","N",1),""))</f>
        <v/>
      </c>
      <c r="O2829" s="9" t="str">
        <f>IF(Search!$L$4="","",IF(COUNTA($AU2829)=1,IF(Search!$L$4="N","N",1),""))</f>
        <v/>
      </c>
      <c r="P2829" s="9" t="str">
        <f>IF(Search!$L$5="","",IF(ISNUMBER(SEARCH("Jersey",$AU2829))=TRUE,IF(Search!$L$5="N","N",1),""))</f>
        <v/>
      </c>
      <c r="Q2829" s="9" t="str">
        <f>IF(Search!$L$6="","",IF(ISNUMBER(SEARCH("Patch",$AU2829))=TRUE,IF(Search!$L$6="N","N",1),""))</f>
        <v/>
      </c>
      <c r="R2829" s="9" t="str">
        <f>IF(Search!$L$7="","",IF(ISNUMBER(SEARCH("Shield",$AU2829))=TRUE,IF(Search!$L$7="N","N",1),""))</f>
        <v/>
      </c>
      <c r="S2829" s="9" t="str">
        <f>IF(Search!$L$8="","",IF(ISNUMBER(SEARCH("Stick",$AU2829))=TRUE,IF(Search!$L$8="N","N",1),""))</f>
        <v/>
      </c>
      <c r="T2829" s="9" t="str">
        <f>IF(Search!$O$4="","",IF(COUNTA($AW2829)=1,IF(Search!$O$4="N","N",1),""))</f>
        <v/>
      </c>
      <c r="U2829" s="9" t="str">
        <f>IF(Search!$O$5="","",IF($AW2829="","",IF($AW2829&lt;Search!$O$5,"",1)))</f>
        <v/>
      </c>
      <c r="V2829" s="9" t="str">
        <f>IF(Search!$O$6="","",IF($AW2829="","",IF($AW2829&gt;Search!$O$6,"",1)))</f>
        <v/>
      </c>
      <c r="W2829" s="9" t="str">
        <f>IF(Search!$U$4="","",IF($AX2829="","",1))</f>
        <v/>
      </c>
      <c r="X2829" s="9" t="str">
        <f>IF(Search!$U$5="","",IF(ISNUMBER(SEARCH(Search!$U$5,$AX2829))=TRUE,IF(Search!$U$5="N","N",1),""))</f>
        <v/>
      </c>
      <c r="Y2829" s="9" t="str">
        <f>IF(Search!$U$6="","",IF($AY2829&lt;Search!$U$6,"",1))</f>
        <v/>
      </c>
      <c r="Z2829" s="9" t="str">
        <f>IF(Search!$R$4="","",IF(Inventory!$BA2829&lt;Search!$R$4,"",1))</f>
        <v/>
      </c>
      <c r="AA2829" s="9" t="str">
        <f>IF(Search!$R$5="","",IF($BA2829&gt;Search!$R$5,"",1))</f>
        <v/>
      </c>
      <c r="AB2829" s="9" t="str">
        <f>IF(Search!$R$6="","",IF($BB2829&lt;Search!$R$6,"",1))</f>
        <v/>
      </c>
      <c r="AC2829" s="9" t="str">
        <f>IF(Search!$R$7="","",IF($BB2829&lt;Search!$R$7,"",1))</f>
        <v/>
      </c>
      <c r="AD2829" s="45" t="str">
        <f>IF(COUNTIF($A2829:$AC2829,"n")&gt;0,"",IF(SUM($A2829:$AC2829)=COUNTA(Search!$C$4:$C$8,Search!$F$4:$F$8,Search!$I$4:$I$6,Search!$I$8,Search!$L$4:$L$8,Search!$O$4:$O$8,Search!$R$4:$R$7,Search!$U$4:$U$7)-COUNTIF(Search!$C$4:$U$7,"n"),1+LARGE($AD$1:AD2828,1),""))</f>
        <v/>
      </c>
      <c r="AE2829" s="45" t="str">
        <f t="shared" si="139"/>
        <v/>
      </c>
      <c r="AF2829" s="45" t="str">
        <f>IF(AD2829="","",COUNTIF($AE$1:$AE2828,$AE2829)+RANK($AE2829,$AE$2:$AE$10540,1))</f>
        <v/>
      </c>
      <c r="AG2829" s="45" t="str">
        <f t="shared" si="140"/>
        <v/>
      </c>
      <c r="AH2829" s="45" t="str">
        <f>IF($AD2829="","",COUNTIF($AG$1:$AG2828,$AG2829)+RANK($AG2829,$AG$1:$AG$10539,0))</f>
        <v/>
      </c>
      <c r="AI2829" s="10" t="str">
        <f t="shared" si="141"/>
        <v>2015-16 Upper Deck Silver Foil Board #100      /   $</v>
      </c>
      <c r="AJ2829" s="11">
        <v>2015</v>
      </c>
      <c r="AK2829" s="17">
        <v>16</v>
      </c>
      <c r="AL2829" s="12" t="s">
        <v>2622</v>
      </c>
      <c r="AM2829" s="10">
        <v>100</v>
      </c>
      <c r="AO2829" s="9"/>
      <c r="AP2829" s="9"/>
      <c r="AQ2829" s="9"/>
      <c r="AR2829" s="14"/>
      <c r="AS2829" s="9"/>
      <c r="AT2829" s="9"/>
      <c r="AU2829" s="9"/>
      <c r="AV2829" s="13"/>
      <c r="AW2829" s="13"/>
      <c r="AX2829" s="9"/>
      <c r="AY2829" s="9"/>
      <c r="AZ2829" s="9"/>
      <c r="BA2829" s="33"/>
      <c r="BB2829" s="33"/>
      <c r="BC2829" s="36"/>
      <c r="BD2829" s="12" t="s">
        <v>1772</v>
      </c>
    </row>
    <row r="2830" spans="1:56" s="12" customFormat="1" x14ac:dyDescent="0.2">
      <c r="A2830" s="9" t="str">
        <f>IF(Search!$C$5="","",IF(COUNTA(Inventory!$AP2830)=1,1,""))</f>
        <v/>
      </c>
      <c r="B2830" s="9" t="str">
        <f>IF(Search!$C$4="","",IF(ISNUMBER(SEARCH(Search!$C$4,$AR2830))=TRUE,1,""))</f>
        <v/>
      </c>
      <c r="C2830" s="9" t="str">
        <f>IF(Search!$C$6="x",IF(COUNTA($AQ2830)=1,1,"N"),IF(COUNTA($AQ2830)=1,"N",""))</f>
        <v/>
      </c>
      <c r="D2830" s="9" t="str">
        <f>IF(Search!$O$8="","",IF(ISNUMBER(SEARCH(Search!$O$8,$BD2830))=TRUE,1,""))</f>
        <v/>
      </c>
      <c r="E2830" s="9" t="str">
        <f>IF(Search!$C$7="","",IF(ISNUMBER(SEARCH(Search!$C$7,$AN2830))=TRUE,1,""))</f>
        <v/>
      </c>
      <c r="F2830" s="9" t="str">
        <f>IF(Search!$C$8="","",IF(ISNUMBER(SEARCH(Search!$C$8,$AO2830))=TRUE,1,""))</f>
        <v/>
      </c>
      <c r="G2830" s="9" t="str">
        <f>IF(Search!$F$4="","",IF(Inventory!$AJ2830&lt;Search!$F$4,"",1))</f>
        <v/>
      </c>
      <c r="H2830" s="9" t="str">
        <f>IF(Search!$F$5="","",IF(Inventory!$AJ2830&gt;Search!$F$5,"",1))</f>
        <v/>
      </c>
      <c r="I2830" s="9" t="str">
        <f>IF(Search!$F$7="","",IF(Search!$F$8="",IF(ISNUMBER(SEARCH(Search!$F$7,$AL2830))=TRUE,1,""),""))</f>
        <v/>
      </c>
      <c r="J2830" s="9" t="str">
        <f>IF($AL2830=Search!$F$8,1,"")</f>
        <v/>
      </c>
      <c r="K2830" s="9" t="str">
        <f>IF(Search!$I$4="","",IF(COUNTA($AS2830)=1,IF(Search!$I$4="N","N",1),""))</f>
        <v/>
      </c>
      <c r="L2830" s="9" t="str">
        <f>IF(Search!$I$5="","",IF($AS2830="RC",1,""))</f>
        <v/>
      </c>
      <c r="M2830" s="9" t="str">
        <f>IF(Search!$I$6="","",IF($AS2830="RCP",1,""))</f>
        <v/>
      </c>
      <c r="N2830" s="9" t="str">
        <f>IF(Search!$I$8="","",IF(COUNTA($AT2830)=1,IF(Search!$I$8="N","N",1),""))</f>
        <v/>
      </c>
      <c r="O2830" s="9" t="str">
        <f>IF(Search!$L$4="","",IF(COUNTA($AU2830)=1,IF(Search!$L$4="N","N",1),""))</f>
        <v/>
      </c>
      <c r="P2830" s="9" t="str">
        <f>IF(Search!$L$5="","",IF(ISNUMBER(SEARCH("Jersey",$AU2830))=TRUE,IF(Search!$L$5="N","N",1),""))</f>
        <v/>
      </c>
      <c r="Q2830" s="9" t="str">
        <f>IF(Search!$L$6="","",IF(ISNUMBER(SEARCH("Patch",$AU2830))=TRUE,IF(Search!$L$6="N","N",1),""))</f>
        <v/>
      </c>
      <c r="R2830" s="9" t="str">
        <f>IF(Search!$L$7="","",IF(ISNUMBER(SEARCH("Shield",$AU2830))=TRUE,IF(Search!$L$7="N","N",1),""))</f>
        <v/>
      </c>
      <c r="S2830" s="9" t="str">
        <f>IF(Search!$L$8="","",IF(ISNUMBER(SEARCH("Stick",$AU2830))=TRUE,IF(Search!$L$8="N","N",1),""))</f>
        <v/>
      </c>
      <c r="T2830" s="9" t="str">
        <f>IF(Search!$O$4="","",IF(COUNTA($AW2830)=1,IF(Search!$O$4="N","N",1),""))</f>
        <v/>
      </c>
      <c r="U2830" s="9" t="str">
        <f>IF(Search!$O$5="","",IF($AW2830="","",IF($AW2830&lt;Search!$O$5,"",1)))</f>
        <v/>
      </c>
      <c r="V2830" s="9" t="str">
        <f>IF(Search!$O$6="","",IF($AW2830="","",IF($AW2830&gt;Search!$O$6,"",1)))</f>
        <v/>
      </c>
      <c r="W2830" s="9" t="str">
        <f>IF(Search!$U$4="","",IF($AX2830="","",1))</f>
        <v/>
      </c>
      <c r="X2830" s="9" t="str">
        <f>IF(Search!$U$5="","",IF(ISNUMBER(SEARCH(Search!$U$5,$AX2830))=TRUE,IF(Search!$U$5="N","N",1),""))</f>
        <v/>
      </c>
      <c r="Y2830" s="9" t="str">
        <f>IF(Search!$U$6="","",IF($AY2830&lt;Search!$U$6,"",1))</f>
        <v/>
      </c>
      <c r="Z2830" s="9" t="str">
        <f>IF(Search!$R$4="","",IF(Inventory!$BA2830&lt;Search!$R$4,"",1))</f>
        <v/>
      </c>
      <c r="AA2830" s="9" t="str">
        <f>IF(Search!$R$5="","",IF($BA2830&gt;Search!$R$5,"",1))</f>
        <v/>
      </c>
      <c r="AB2830" s="9" t="str">
        <f>IF(Search!$R$6="","",IF($BB2830&lt;Search!$R$6,"",1))</f>
        <v/>
      </c>
      <c r="AC2830" s="9" t="str">
        <f>IF(Search!$R$7="","",IF($BB2830&lt;Search!$R$7,"",1))</f>
        <v/>
      </c>
      <c r="AD2830" s="45" t="str">
        <f>IF(COUNTIF($A2830:$AC2830,"n")&gt;0,"",IF(SUM($A2830:$AC2830)=COUNTA(Search!$C$4:$C$8,Search!$F$4:$F$8,Search!$I$4:$I$6,Search!$I$8,Search!$L$4:$L$8,Search!$O$4:$O$8,Search!$R$4:$R$7,Search!$U$4:$U$7)-COUNTIF(Search!$C$4:$U$7,"n"),1+LARGE($AD$1:AD2829,1),""))</f>
        <v/>
      </c>
      <c r="AE2830" s="45" t="str">
        <f t="shared" si="139"/>
        <v/>
      </c>
      <c r="AF2830" s="45" t="str">
        <f>IF(AD2830="","",COUNTIF($AE$1:$AE2829,$AE2830)+RANK($AE2830,$AE$2:$AE$10540,1))</f>
        <v/>
      </c>
      <c r="AG2830" s="45" t="str">
        <f t="shared" si="140"/>
        <v/>
      </c>
      <c r="AH2830" s="45" t="str">
        <f>IF($AD2830="","",COUNTIF($AG$1:$AG2829,$AG2830)+RANK($AG2830,$AG$1:$AG$10539,0))</f>
        <v/>
      </c>
      <c r="AI2830" s="10" t="str">
        <f t="shared" si="141"/>
        <v>2015-16 Upper Deck Silver Foil Board #101      /   $</v>
      </c>
      <c r="AJ2830" s="11">
        <v>2015</v>
      </c>
      <c r="AK2830" s="17">
        <v>16</v>
      </c>
      <c r="AL2830" s="12" t="s">
        <v>2622</v>
      </c>
      <c r="AM2830" s="10">
        <v>101</v>
      </c>
      <c r="AO2830" s="9"/>
      <c r="AP2830" s="9"/>
      <c r="AQ2830" s="9"/>
      <c r="AR2830" s="14"/>
      <c r="AS2830" s="9"/>
      <c r="AT2830" s="9"/>
      <c r="AU2830" s="9"/>
      <c r="AV2830" s="13"/>
      <c r="AW2830" s="13"/>
      <c r="AX2830" s="9"/>
      <c r="AY2830" s="9"/>
      <c r="AZ2830" s="9"/>
      <c r="BA2830" s="33"/>
      <c r="BB2830" s="33"/>
      <c r="BC2830" s="36"/>
      <c r="BD2830" s="12" t="s">
        <v>1772</v>
      </c>
    </row>
    <row r="2831" spans="1:56" s="12" customFormat="1" x14ac:dyDescent="0.2">
      <c r="A2831" s="9" t="str">
        <f>IF(Search!$C$5="","",IF(COUNTA(Inventory!$AP2831)=1,1,""))</f>
        <v/>
      </c>
      <c r="B2831" s="9" t="str">
        <f>IF(Search!$C$4="","",IF(ISNUMBER(SEARCH(Search!$C$4,$AR2831))=TRUE,1,""))</f>
        <v/>
      </c>
      <c r="C2831" s="9" t="str">
        <f>IF(Search!$C$6="x",IF(COUNTA($AQ2831)=1,1,"N"),IF(COUNTA($AQ2831)=1,"N",""))</f>
        <v/>
      </c>
      <c r="D2831" s="9" t="str">
        <f>IF(Search!$O$8="","",IF(ISNUMBER(SEARCH(Search!$O$8,$BD2831))=TRUE,1,""))</f>
        <v/>
      </c>
      <c r="E2831" s="9" t="str">
        <f>IF(Search!$C$7="","",IF(ISNUMBER(SEARCH(Search!$C$7,$AN2831))=TRUE,1,""))</f>
        <v/>
      </c>
      <c r="F2831" s="9" t="str">
        <f>IF(Search!$C$8="","",IF(ISNUMBER(SEARCH(Search!$C$8,$AO2831))=TRUE,1,""))</f>
        <v/>
      </c>
      <c r="G2831" s="9" t="str">
        <f>IF(Search!$F$4="","",IF(Inventory!$AJ2831&lt;Search!$F$4,"",1))</f>
        <v/>
      </c>
      <c r="H2831" s="9" t="str">
        <f>IF(Search!$F$5="","",IF(Inventory!$AJ2831&gt;Search!$F$5,"",1))</f>
        <v/>
      </c>
      <c r="I2831" s="9" t="str">
        <f>IF(Search!$F$7="","",IF(Search!$F$8="",IF(ISNUMBER(SEARCH(Search!$F$7,$AL2831))=TRUE,1,""),""))</f>
        <v/>
      </c>
      <c r="J2831" s="9" t="str">
        <f>IF($AL2831=Search!$F$8,1,"")</f>
        <v/>
      </c>
      <c r="K2831" s="9" t="str">
        <f>IF(Search!$I$4="","",IF(COUNTA($AS2831)=1,IF(Search!$I$4="N","N",1),""))</f>
        <v/>
      </c>
      <c r="L2831" s="9" t="str">
        <f>IF(Search!$I$5="","",IF($AS2831="RC",1,""))</f>
        <v/>
      </c>
      <c r="M2831" s="9" t="str">
        <f>IF(Search!$I$6="","",IF($AS2831="RCP",1,""))</f>
        <v/>
      </c>
      <c r="N2831" s="9" t="str">
        <f>IF(Search!$I$8="","",IF(COUNTA($AT2831)=1,IF(Search!$I$8="N","N",1),""))</f>
        <v/>
      </c>
      <c r="O2831" s="9" t="str">
        <f>IF(Search!$L$4="","",IF(COUNTA($AU2831)=1,IF(Search!$L$4="N","N",1),""))</f>
        <v/>
      </c>
      <c r="P2831" s="9" t="str">
        <f>IF(Search!$L$5="","",IF(ISNUMBER(SEARCH("Jersey",$AU2831))=TRUE,IF(Search!$L$5="N","N",1),""))</f>
        <v/>
      </c>
      <c r="Q2831" s="9" t="str">
        <f>IF(Search!$L$6="","",IF(ISNUMBER(SEARCH("Patch",$AU2831))=TRUE,IF(Search!$L$6="N","N",1),""))</f>
        <v/>
      </c>
      <c r="R2831" s="9" t="str">
        <f>IF(Search!$L$7="","",IF(ISNUMBER(SEARCH("Shield",$AU2831))=TRUE,IF(Search!$L$7="N","N",1),""))</f>
        <v/>
      </c>
      <c r="S2831" s="9" t="str">
        <f>IF(Search!$L$8="","",IF(ISNUMBER(SEARCH("Stick",$AU2831))=TRUE,IF(Search!$L$8="N","N",1),""))</f>
        <v/>
      </c>
      <c r="T2831" s="9" t="str">
        <f>IF(Search!$O$4="","",IF(COUNTA($AW2831)=1,IF(Search!$O$4="N","N",1),""))</f>
        <v/>
      </c>
      <c r="U2831" s="9" t="str">
        <f>IF(Search!$O$5="","",IF($AW2831="","",IF($AW2831&lt;Search!$O$5,"",1)))</f>
        <v/>
      </c>
      <c r="V2831" s="9" t="str">
        <f>IF(Search!$O$6="","",IF($AW2831="","",IF($AW2831&gt;Search!$O$6,"",1)))</f>
        <v/>
      </c>
      <c r="W2831" s="9" t="str">
        <f>IF(Search!$U$4="","",IF($AX2831="","",1))</f>
        <v/>
      </c>
      <c r="X2831" s="9" t="str">
        <f>IF(Search!$U$5="","",IF(ISNUMBER(SEARCH(Search!$U$5,$AX2831))=TRUE,IF(Search!$U$5="N","N",1),""))</f>
        <v/>
      </c>
      <c r="Y2831" s="9" t="str">
        <f>IF(Search!$U$6="","",IF($AY2831&lt;Search!$U$6,"",1))</f>
        <v/>
      </c>
      <c r="Z2831" s="9" t="str">
        <f>IF(Search!$R$4="","",IF(Inventory!$BA2831&lt;Search!$R$4,"",1))</f>
        <v/>
      </c>
      <c r="AA2831" s="9" t="str">
        <f>IF(Search!$R$5="","",IF($BA2831&gt;Search!$R$5,"",1))</f>
        <v/>
      </c>
      <c r="AB2831" s="9" t="str">
        <f>IF(Search!$R$6="","",IF($BB2831&lt;Search!$R$6,"",1))</f>
        <v/>
      </c>
      <c r="AC2831" s="9" t="str">
        <f>IF(Search!$R$7="","",IF($BB2831&lt;Search!$R$7,"",1))</f>
        <v/>
      </c>
      <c r="AD2831" s="45" t="str">
        <f>IF(COUNTIF($A2831:$AC2831,"n")&gt;0,"",IF(SUM($A2831:$AC2831)=COUNTA(Search!$C$4:$C$8,Search!$F$4:$F$8,Search!$I$4:$I$6,Search!$I$8,Search!$L$4:$L$8,Search!$O$4:$O$8,Search!$R$4:$R$7,Search!$U$4:$U$7)-COUNTIF(Search!$C$4:$U$7,"n"),1+LARGE($AD$1:AD2830,1),""))</f>
        <v/>
      </c>
      <c r="AE2831" s="45" t="str">
        <f t="shared" si="139"/>
        <v/>
      </c>
      <c r="AF2831" s="45" t="str">
        <f>IF(AD2831="","",COUNTIF($AE$1:$AE2830,$AE2831)+RANK($AE2831,$AE$2:$AE$10540,1))</f>
        <v/>
      </c>
      <c r="AG2831" s="45" t="str">
        <f t="shared" si="140"/>
        <v/>
      </c>
      <c r="AH2831" s="45" t="str">
        <f>IF($AD2831="","",COUNTIF($AG$1:$AG2830,$AG2831)+RANK($AG2831,$AG$1:$AG$10539,0))</f>
        <v/>
      </c>
      <c r="AI2831" s="10" t="str">
        <f t="shared" si="141"/>
        <v>2015-16 Upper Deck Silver Foil Board #102      /   $</v>
      </c>
      <c r="AJ2831" s="11">
        <v>2015</v>
      </c>
      <c r="AK2831" s="17">
        <v>16</v>
      </c>
      <c r="AL2831" s="12" t="s">
        <v>2622</v>
      </c>
      <c r="AM2831" s="10">
        <v>102</v>
      </c>
      <c r="AO2831" s="9"/>
      <c r="AP2831" s="9"/>
      <c r="AQ2831" s="9"/>
      <c r="AR2831" s="14"/>
      <c r="AS2831" s="9"/>
      <c r="AT2831" s="9"/>
      <c r="AU2831" s="9"/>
      <c r="AV2831" s="13"/>
      <c r="AW2831" s="13"/>
      <c r="AX2831" s="9"/>
      <c r="AY2831" s="9"/>
      <c r="AZ2831" s="9"/>
      <c r="BA2831" s="33"/>
      <c r="BB2831" s="33"/>
      <c r="BC2831" s="36"/>
      <c r="BD2831" s="12" t="s">
        <v>1772</v>
      </c>
    </row>
    <row r="2832" spans="1:56" s="12" customFormat="1" x14ac:dyDescent="0.2">
      <c r="A2832" s="9" t="str">
        <f>IF(Search!$C$5="","",IF(COUNTA(Inventory!$AP2832)=1,1,""))</f>
        <v/>
      </c>
      <c r="B2832" s="9" t="str">
        <f>IF(Search!$C$4="","",IF(ISNUMBER(SEARCH(Search!$C$4,$AR2832))=TRUE,1,""))</f>
        <v/>
      </c>
      <c r="C2832" s="9" t="str">
        <f>IF(Search!$C$6="x",IF(COUNTA($AQ2832)=1,1,"N"),IF(COUNTA($AQ2832)=1,"N",""))</f>
        <v/>
      </c>
      <c r="D2832" s="9" t="str">
        <f>IF(Search!$O$8="","",IF(ISNUMBER(SEARCH(Search!$O$8,$BD2832))=TRUE,1,""))</f>
        <v/>
      </c>
      <c r="E2832" s="9" t="str">
        <f>IF(Search!$C$7="","",IF(ISNUMBER(SEARCH(Search!$C$7,$AN2832))=TRUE,1,""))</f>
        <v/>
      </c>
      <c r="F2832" s="9" t="str">
        <f>IF(Search!$C$8="","",IF(ISNUMBER(SEARCH(Search!$C$8,$AO2832))=TRUE,1,""))</f>
        <v/>
      </c>
      <c r="G2832" s="9" t="str">
        <f>IF(Search!$F$4="","",IF(Inventory!$AJ2832&lt;Search!$F$4,"",1))</f>
        <v/>
      </c>
      <c r="H2832" s="9" t="str">
        <f>IF(Search!$F$5="","",IF(Inventory!$AJ2832&gt;Search!$F$5,"",1))</f>
        <v/>
      </c>
      <c r="I2832" s="9" t="str">
        <f>IF(Search!$F$7="","",IF(Search!$F$8="",IF(ISNUMBER(SEARCH(Search!$F$7,$AL2832))=TRUE,1,""),""))</f>
        <v/>
      </c>
      <c r="J2832" s="9" t="str">
        <f>IF($AL2832=Search!$F$8,1,"")</f>
        <v/>
      </c>
      <c r="K2832" s="9" t="str">
        <f>IF(Search!$I$4="","",IF(COUNTA($AS2832)=1,IF(Search!$I$4="N","N",1),""))</f>
        <v/>
      </c>
      <c r="L2832" s="9" t="str">
        <f>IF(Search!$I$5="","",IF($AS2832="RC",1,""))</f>
        <v/>
      </c>
      <c r="M2832" s="9" t="str">
        <f>IF(Search!$I$6="","",IF($AS2832="RCP",1,""))</f>
        <v/>
      </c>
      <c r="N2832" s="9" t="str">
        <f>IF(Search!$I$8="","",IF(COUNTA($AT2832)=1,IF(Search!$I$8="N","N",1),""))</f>
        <v/>
      </c>
      <c r="O2832" s="9" t="str">
        <f>IF(Search!$L$4="","",IF(COUNTA($AU2832)=1,IF(Search!$L$4="N","N",1),""))</f>
        <v/>
      </c>
      <c r="P2832" s="9" t="str">
        <f>IF(Search!$L$5="","",IF(ISNUMBER(SEARCH("Jersey",$AU2832))=TRUE,IF(Search!$L$5="N","N",1),""))</f>
        <v/>
      </c>
      <c r="Q2832" s="9" t="str">
        <f>IF(Search!$L$6="","",IF(ISNUMBER(SEARCH("Patch",$AU2832))=TRUE,IF(Search!$L$6="N","N",1),""))</f>
        <v/>
      </c>
      <c r="R2832" s="9" t="str">
        <f>IF(Search!$L$7="","",IF(ISNUMBER(SEARCH("Shield",$AU2832))=TRUE,IF(Search!$L$7="N","N",1),""))</f>
        <v/>
      </c>
      <c r="S2832" s="9" t="str">
        <f>IF(Search!$L$8="","",IF(ISNUMBER(SEARCH("Stick",$AU2832))=TRUE,IF(Search!$L$8="N","N",1),""))</f>
        <v/>
      </c>
      <c r="T2832" s="9" t="str">
        <f>IF(Search!$O$4="","",IF(COUNTA($AW2832)=1,IF(Search!$O$4="N","N",1),""))</f>
        <v/>
      </c>
      <c r="U2832" s="9" t="str">
        <f>IF(Search!$O$5="","",IF($AW2832="","",IF($AW2832&lt;Search!$O$5,"",1)))</f>
        <v/>
      </c>
      <c r="V2832" s="9" t="str">
        <f>IF(Search!$O$6="","",IF($AW2832="","",IF($AW2832&gt;Search!$O$6,"",1)))</f>
        <v/>
      </c>
      <c r="W2832" s="9" t="str">
        <f>IF(Search!$U$4="","",IF($AX2832="","",1))</f>
        <v/>
      </c>
      <c r="X2832" s="9" t="str">
        <f>IF(Search!$U$5="","",IF(ISNUMBER(SEARCH(Search!$U$5,$AX2832))=TRUE,IF(Search!$U$5="N","N",1),""))</f>
        <v/>
      </c>
      <c r="Y2832" s="9" t="str">
        <f>IF(Search!$U$6="","",IF($AY2832&lt;Search!$U$6,"",1))</f>
        <v/>
      </c>
      <c r="Z2832" s="9" t="str">
        <f>IF(Search!$R$4="","",IF(Inventory!$BA2832&lt;Search!$R$4,"",1))</f>
        <v/>
      </c>
      <c r="AA2832" s="9" t="str">
        <f>IF(Search!$R$5="","",IF($BA2832&gt;Search!$R$5,"",1))</f>
        <v/>
      </c>
      <c r="AB2832" s="9" t="str">
        <f>IF(Search!$R$6="","",IF($BB2832&lt;Search!$R$6,"",1))</f>
        <v/>
      </c>
      <c r="AC2832" s="9" t="str">
        <f>IF(Search!$R$7="","",IF($BB2832&lt;Search!$R$7,"",1))</f>
        <v/>
      </c>
      <c r="AD2832" s="45" t="str">
        <f>IF(COUNTIF($A2832:$AC2832,"n")&gt;0,"",IF(SUM($A2832:$AC2832)=COUNTA(Search!$C$4:$C$8,Search!$F$4:$F$8,Search!$I$4:$I$6,Search!$I$8,Search!$L$4:$L$8,Search!$O$4:$O$8,Search!$R$4:$R$7,Search!$U$4:$U$7)-COUNTIF(Search!$C$4:$U$7,"n"),1+LARGE($AD$1:AD2831,1),""))</f>
        <v/>
      </c>
      <c r="AE2832" s="45" t="str">
        <f t="shared" si="139"/>
        <v/>
      </c>
      <c r="AF2832" s="45" t="str">
        <f>IF(AD2832="","",COUNTIF($AE$1:$AE2831,$AE2832)+RANK($AE2832,$AE$2:$AE$10540,1))</f>
        <v/>
      </c>
      <c r="AG2832" s="45" t="str">
        <f t="shared" si="140"/>
        <v/>
      </c>
      <c r="AH2832" s="45" t="str">
        <f>IF($AD2832="","",COUNTIF($AG$1:$AG2831,$AG2832)+RANK($AG2832,$AG$1:$AG$10539,0))</f>
        <v/>
      </c>
      <c r="AI2832" s="10" t="str">
        <f t="shared" si="141"/>
        <v>2015-16 Upper Deck Silver Foil Board #103      /   $</v>
      </c>
      <c r="AJ2832" s="11">
        <v>2015</v>
      </c>
      <c r="AK2832" s="17">
        <v>16</v>
      </c>
      <c r="AL2832" s="12" t="s">
        <v>2622</v>
      </c>
      <c r="AM2832" s="10">
        <v>103</v>
      </c>
      <c r="AO2832" s="9"/>
      <c r="AP2832" s="9"/>
      <c r="AQ2832" s="9"/>
      <c r="AR2832" s="14"/>
      <c r="AS2832" s="9"/>
      <c r="AT2832" s="9"/>
      <c r="AU2832" s="9"/>
      <c r="AV2832" s="13"/>
      <c r="AW2832" s="13"/>
      <c r="AX2832" s="9"/>
      <c r="AY2832" s="9"/>
      <c r="AZ2832" s="9"/>
      <c r="BA2832" s="33"/>
      <c r="BB2832" s="33"/>
      <c r="BC2832" s="36"/>
      <c r="BD2832" s="12" t="s">
        <v>1772</v>
      </c>
    </row>
    <row r="2833" spans="1:56" s="12" customFormat="1" x14ac:dyDescent="0.2">
      <c r="A2833" s="9" t="str">
        <f>IF(Search!$C$5="","",IF(COUNTA(Inventory!$AP2833)=1,1,""))</f>
        <v/>
      </c>
      <c r="B2833" s="9" t="str">
        <f>IF(Search!$C$4="","",IF(ISNUMBER(SEARCH(Search!$C$4,$AR2833))=TRUE,1,""))</f>
        <v/>
      </c>
      <c r="C2833" s="9" t="str">
        <f>IF(Search!$C$6="x",IF(COUNTA($AQ2833)=1,1,"N"),IF(COUNTA($AQ2833)=1,"N",""))</f>
        <v/>
      </c>
      <c r="D2833" s="9" t="str">
        <f>IF(Search!$O$8="","",IF(ISNUMBER(SEARCH(Search!$O$8,$BD2833))=TRUE,1,""))</f>
        <v/>
      </c>
      <c r="E2833" s="9" t="str">
        <f>IF(Search!$C$7="","",IF(ISNUMBER(SEARCH(Search!$C$7,$AN2833))=TRUE,1,""))</f>
        <v/>
      </c>
      <c r="F2833" s="9" t="str">
        <f>IF(Search!$C$8="","",IF(ISNUMBER(SEARCH(Search!$C$8,$AO2833))=TRUE,1,""))</f>
        <v/>
      </c>
      <c r="G2833" s="9" t="str">
        <f>IF(Search!$F$4="","",IF(Inventory!$AJ2833&lt;Search!$F$4,"",1))</f>
        <v/>
      </c>
      <c r="H2833" s="9" t="str">
        <f>IF(Search!$F$5="","",IF(Inventory!$AJ2833&gt;Search!$F$5,"",1))</f>
        <v/>
      </c>
      <c r="I2833" s="9" t="str">
        <f>IF(Search!$F$7="","",IF(Search!$F$8="",IF(ISNUMBER(SEARCH(Search!$F$7,$AL2833))=TRUE,1,""),""))</f>
        <v/>
      </c>
      <c r="J2833" s="9" t="str">
        <f>IF($AL2833=Search!$F$8,1,"")</f>
        <v/>
      </c>
      <c r="K2833" s="9" t="str">
        <f>IF(Search!$I$4="","",IF(COUNTA($AS2833)=1,IF(Search!$I$4="N","N",1),""))</f>
        <v/>
      </c>
      <c r="L2833" s="9" t="str">
        <f>IF(Search!$I$5="","",IF($AS2833="RC",1,""))</f>
        <v/>
      </c>
      <c r="M2833" s="9" t="str">
        <f>IF(Search!$I$6="","",IF($AS2833="RCP",1,""))</f>
        <v/>
      </c>
      <c r="N2833" s="9" t="str">
        <f>IF(Search!$I$8="","",IF(COUNTA($AT2833)=1,IF(Search!$I$8="N","N",1),""))</f>
        <v/>
      </c>
      <c r="O2833" s="9" t="str">
        <f>IF(Search!$L$4="","",IF(COUNTA($AU2833)=1,IF(Search!$L$4="N","N",1),""))</f>
        <v/>
      </c>
      <c r="P2833" s="9" t="str">
        <f>IF(Search!$L$5="","",IF(ISNUMBER(SEARCH("Jersey",$AU2833))=TRUE,IF(Search!$L$5="N","N",1),""))</f>
        <v/>
      </c>
      <c r="Q2833" s="9" t="str">
        <f>IF(Search!$L$6="","",IF(ISNUMBER(SEARCH("Patch",$AU2833))=TRUE,IF(Search!$L$6="N","N",1),""))</f>
        <v/>
      </c>
      <c r="R2833" s="9" t="str">
        <f>IF(Search!$L$7="","",IF(ISNUMBER(SEARCH("Shield",$AU2833))=TRUE,IF(Search!$L$7="N","N",1),""))</f>
        <v/>
      </c>
      <c r="S2833" s="9" t="str">
        <f>IF(Search!$L$8="","",IF(ISNUMBER(SEARCH("Stick",$AU2833))=TRUE,IF(Search!$L$8="N","N",1),""))</f>
        <v/>
      </c>
      <c r="T2833" s="9" t="str">
        <f>IF(Search!$O$4="","",IF(COUNTA($AW2833)=1,IF(Search!$O$4="N","N",1),""))</f>
        <v/>
      </c>
      <c r="U2833" s="9" t="str">
        <f>IF(Search!$O$5="","",IF($AW2833="","",IF($AW2833&lt;Search!$O$5,"",1)))</f>
        <v/>
      </c>
      <c r="V2833" s="9" t="str">
        <f>IF(Search!$O$6="","",IF($AW2833="","",IF($AW2833&gt;Search!$O$6,"",1)))</f>
        <v/>
      </c>
      <c r="W2833" s="9" t="str">
        <f>IF(Search!$U$4="","",IF($AX2833="","",1))</f>
        <v/>
      </c>
      <c r="X2833" s="9" t="str">
        <f>IF(Search!$U$5="","",IF(ISNUMBER(SEARCH(Search!$U$5,$AX2833))=TRUE,IF(Search!$U$5="N","N",1),""))</f>
        <v/>
      </c>
      <c r="Y2833" s="9" t="str">
        <f>IF(Search!$U$6="","",IF($AY2833&lt;Search!$U$6,"",1))</f>
        <v/>
      </c>
      <c r="Z2833" s="9" t="str">
        <f>IF(Search!$R$4="","",IF(Inventory!$BA2833&lt;Search!$R$4,"",1))</f>
        <v/>
      </c>
      <c r="AA2833" s="9" t="str">
        <f>IF(Search!$R$5="","",IF($BA2833&gt;Search!$R$5,"",1))</f>
        <v/>
      </c>
      <c r="AB2833" s="9" t="str">
        <f>IF(Search!$R$6="","",IF($BB2833&lt;Search!$R$6,"",1))</f>
        <v/>
      </c>
      <c r="AC2833" s="9" t="str">
        <f>IF(Search!$R$7="","",IF($BB2833&lt;Search!$R$7,"",1))</f>
        <v/>
      </c>
      <c r="AD2833" s="45" t="str">
        <f>IF(COUNTIF($A2833:$AC2833,"n")&gt;0,"",IF(SUM($A2833:$AC2833)=COUNTA(Search!$C$4:$C$8,Search!$F$4:$F$8,Search!$I$4:$I$6,Search!$I$8,Search!$L$4:$L$8,Search!$O$4:$O$8,Search!$R$4:$R$7,Search!$U$4:$U$7)-COUNTIF(Search!$C$4:$U$7,"n"),1+LARGE($AD$1:AD2832,1),""))</f>
        <v/>
      </c>
      <c r="AE2833" s="45" t="str">
        <f t="shared" si="139"/>
        <v/>
      </c>
      <c r="AF2833" s="45" t="str">
        <f>IF(AD2833="","",COUNTIF($AE$1:$AE2832,$AE2833)+RANK($AE2833,$AE$2:$AE$10540,1))</f>
        <v/>
      </c>
      <c r="AG2833" s="45" t="str">
        <f t="shared" si="140"/>
        <v/>
      </c>
      <c r="AH2833" s="45" t="str">
        <f>IF($AD2833="","",COUNTIF($AG$1:$AG2832,$AG2833)+RANK($AG2833,$AG$1:$AG$10539,0))</f>
        <v/>
      </c>
      <c r="AI2833" s="10" t="str">
        <f t="shared" si="141"/>
        <v>2015-16 Upper Deck Silver Foil Board #104      /   $</v>
      </c>
      <c r="AJ2833" s="11">
        <v>2015</v>
      </c>
      <c r="AK2833" s="17">
        <v>16</v>
      </c>
      <c r="AL2833" s="12" t="s">
        <v>2622</v>
      </c>
      <c r="AM2833" s="10">
        <v>104</v>
      </c>
      <c r="AO2833" s="9"/>
      <c r="AP2833" s="9"/>
      <c r="AQ2833" s="9"/>
      <c r="AR2833" s="14"/>
      <c r="AS2833" s="9"/>
      <c r="AT2833" s="9"/>
      <c r="AU2833" s="9"/>
      <c r="AV2833" s="13"/>
      <c r="AW2833" s="13"/>
      <c r="AX2833" s="9"/>
      <c r="AY2833" s="9"/>
      <c r="AZ2833" s="9"/>
      <c r="BA2833" s="33"/>
      <c r="BB2833" s="33"/>
      <c r="BC2833" s="36"/>
      <c r="BD2833" s="12" t="s">
        <v>1772</v>
      </c>
    </row>
    <row r="2834" spans="1:56" s="12" customFormat="1" x14ac:dyDescent="0.2">
      <c r="A2834" s="9" t="str">
        <f>IF(Search!$C$5="","",IF(COUNTA(Inventory!$AP2834)=1,1,""))</f>
        <v/>
      </c>
      <c r="B2834" s="9" t="str">
        <f>IF(Search!$C$4="","",IF(ISNUMBER(SEARCH(Search!$C$4,$AR2834))=TRUE,1,""))</f>
        <v/>
      </c>
      <c r="C2834" s="9" t="str">
        <f>IF(Search!$C$6="x",IF(COUNTA($AQ2834)=1,1,"N"),IF(COUNTA($AQ2834)=1,"N",""))</f>
        <v/>
      </c>
      <c r="D2834" s="9" t="str">
        <f>IF(Search!$O$8="","",IF(ISNUMBER(SEARCH(Search!$O$8,$BD2834))=TRUE,1,""))</f>
        <v/>
      </c>
      <c r="E2834" s="9" t="str">
        <f>IF(Search!$C$7="","",IF(ISNUMBER(SEARCH(Search!$C$7,$AN2834))=TRUE,1,""))</f>
        <v/>
      </c>
      <c r="F2834" s="9" t="str">
        <f>IF(Search!$C$8="","",IF(ISNUMBER(SEARCH(Search!$C$8,$AO2834))=TRUE,1,""))</f>
        <v/>
      </c>
      <c r="G2834" s="9" t="str">
        <f>IF(Search!$F$4="","",IF(Inventory!$AJ2834&lt;Search!$F$4,"",1))</f>
        <v/>
      </c>
      <c r="H2834" s="9" t="str">
        <f>IF(Search!$F$5="","",IF(Inventory!$AJ2834&gt;Search!$F$5,"",1))</f>
        <v/>
      </c>
      <c r="I2834" s="9" t="str">
        <f>IF(Search!$F$7="","",IF(Search!$F$8="",IF(ISNUMBER(SEARCH(Search!$F$7,$AL2834))=TRUE,1,""),""))</f>
        <v/>
      </c>
      <c r="J2834" s="9" t="str">
        <f>IF($AL2834=Search!$F$8,1,"")</f>
        <v/>
      </c>
      <c r="K2834" s="9" t="str">
        <f>IF(Search!$I$4="","",IF(COUNTA($AS2834)=1,IF(Search!$I$4="N","N",1),""))</f>
        <v/>
      </c>
      <c r="L2834" s="9" t="str">
        <f>IF(Search!$I$5="","",IF($AS2834="RC",1,""))</f>
        <v/>
      </c>
      <c r="M2834" s="9" t="str">
        <f>IF(Search!$I$6="","",IF($AS2834="RCP",1,""))</f>
        <v/>
      </c>
      <c r="N2834" s="9" t="str">
        <f>IF(Search!$I$8="","",IF(COUNTA($AT2834)=1,IF(Search!$I$8="N","N",1),""))</f>
        <v/>
      </c>
      <c r="O2834" s="9" t="str">
        <f>IF(Search!$L$4="","",IF(COUNTA($AU2834)=1,IF(Search!$L$4="N","N",1),""))</f>
        <v/>
      </c>
      <c r="P2834" s="9" t="str">
        <f>IF(Search!$L$5="","",IF(ISNUMBER(SEARCH("Jersey",$AU2834))=TRUE,IF(Search!$L$5="N","N",1),""))</f>
        <v/>
      </c>
      <c r="Q2834" s="9" t="str">
        <f>IF(Search!$L$6="","",IF(ISNUMBER(SEARCH("Patch",$AU2834))=TRUE,IF(Search!$L$6="N","N",1),""))</f>
        <v/>
      </c>
      <c r="R2834" s="9" t="str">
        <f>IF(Search!$L$7="","",IF(ISNUMBER(SEARCH("Shield",$AU2834))=TRUE,IF(Search!$L$7="N","N",1),""))</f>
        <v/>
      </c>
      <c r="S2834" s="9" t="str">
        <f>IF(Search!$L$8="","",IF(ISNUMBER(SEARCH("Stick",$AU2834))=TRUE,IF(Search!$L$8="N","N",1),""))</f>
        <v/>
      </c>
      <c r="T2834" s="9" t="str">
        <f>IF(Search!$O$4="","",IF(COUNTA($AW2834)=1,IF(Search!$O$4="N","N",1),""))</f>
        <v/>
      </c>
      <c r="U2834" s="9" t="str">
        <f>IF(Search!$O$5="","",IF($AW2834="","",IF($AW2834&lt;Search!$O$5,"",1)))</f>
        <v/>
      </c>
      <c r="V2834" s="9" t="str">
        <f>IF(Search!$O$6="","",IF($AW2834="","",IF($AW2834&gt;Search!$O$6,"",1)))</f>
        <v/>
      </c>
      <c r="W2834" s="9" t="str">
        <f>IF(Search!$U$4="","",IF($AX2834="","",1))</f>
        <v/>
      </c>
      <c r="X2834" s="9" t="str">
        <f>IF(Search!$U$5="","",IF(ISNUMBER(SEARCH(Search!$U$5,$AX2834))=TRUE,IF(Search!$U$5="N","N",1),""))</f>
        <v/>
      </c>
      <c r="Y2834" s="9" t="str">
        <f>IF(Search!$U$6="","",IF($AY2834&lt;Search!$U$6,"",1))</f>
        <v/>
      </c>
      <c r="Z2834" s="9" t="str">
        <f>IF(Search!$R$4="","",IF(Inventory!$BA2834&lt;Search!$R$4,"",1))</f>
        <v/>
      </c>
      <c r="AA2834" s="9" t="str">
        <f>IF(Search!$R$5="","",IF($BA2834&gt;Search!$R$5,"",1))</f>
        <v/>
      </c>
      <c r="AB2834" s="9" t="str">
        <f>IF(Search!$R$6="","",IF($BB2834&lt;Search!$R$6,"",1))</f>
        <v/>
      </c>
      <c r="AC2834" s="9" t="str">
        <f>IF(Search!$R$7="","",IF($BB2834&lt;Search!$R$7,"",1))</f>
        <v/>
      </c>
      <c r="AD2834" s="45" t="str">
        <f>IF(COUNTIF($A2834:$AC2834,"n")&gt;0,"",IF(SUM($A2834:$AC2834)=COUNTA(Search!$C$4:$C$8,Search!$F$4:$F$8,Search!$I$4:$I$6,Search!$I$8,Search!$L$4:$L$8,Search!$O$4:$O$8,Search!$R$4:$R$7,Search!$U$4:$U$7)-COUNTIF(Search!$C$4:$U$7,"n"),1+LARGE($AD$1:AD2833,1),""))</f>
        <v/>
      </c>
      <c r="AE2834" s="45" t="str">
        <f t="shared" si="139"/>
        <v/>
      </c>
      <c r="AF2834" s="45" t="str">
        <f>IF(AD2834="","",COUNTIF($AE$1:$AE2833,$AE2834)+RANK($AE2834,$AE$2:$AE$10540,1))</f>
        <v/>
      </c>
      <c r="AG2834" s="45" t="str">
        <f t="shared" si="140"/>
        <v/>
      </c>
      <c r="AH2834" s="45" t="str">
        <f>IF($AD2834="","",COUNTIF($AG$1:$AG2833,$AG2834)+RANK($AG2834,$AG$1:$AG$10539,0))</f>
        <v/>
      </c>
      <c r="AI2834" s="10" t="str">
        <f t="shared" si="141"/>
        <v>2015-16 Upper Deck Silver Foil Board #105      /   $</v>
      </c>
      <c r="AJ2834" s="11">
        <v>2015</v>
      </c>
      <c r="AK2834" s="17">
        <v>16</v>
      </c>
      <c r="AL2834" s="12" t="s">
        <v>2622</v>
      </c>
      <c r="AM2834" s="10">
        <v>105</v>
      </c>
      <c r="AO2834" s="9"/>
      <c r="AP2834" s="9"/>
      <c r="AQ2834" s="9"/>
      <c r="AR2834" s="14"/>
      <c r="AS2834" s="9"/>
      <c r="AT2834" s="9"/>
      <c r="AU2834" s="9"/>
      <c r="AV2834" s="13"/>
      <c r="AW2834" s="13"/>
      <c r="AX2834" s="9"/>
      <c r="AY2834" s="9"/>
      <c r="AZ2834" s="9"/>
      <c r="BA2834" s="33"/>
      <c r="BB2834" s="33"/>
      <c r="BC2834" s="36"/>
      <c r="BD2834" s="12" t="s">
        <v>1772</v>
      </c>
    </row>
    <row r="2835" spans="1:56" s="12" customFormat="1" x14ac:dyDescent="0.2">
      <c r="A2835" s="9" t="str">
        <f>IF(Search!$C$5="","",IF(COUNTA(Inventory!$AP2835)=1,1,""))</f>
        <v/>
      </c>
      <c r="B2835" s="9" t="str">
        <f>IF(Search!$C$4="","",IF(ISNUMBER(SEARCH(Search!$C$4,$AR2835))=TRUE,1,""))</f>
        <v/>
      </c>
      <c r="C2835" s="9" t="str">
        <f>IF(Search!$C$6="x",IF(COUNTA($AQ2835)=1,1,"N"),IF(COUNTA($AQ2835)=1,"N",""))</f>
        <v/>
      </c>
      <c r="D2835" s="9" t="str">
        <f>IF(Search!$O$8="","",IF(ISNUMBER(SEARCH(Search!$O$8,$BD2835))=TRUE,1,""))</f>
        <v/>
      </c>
      <c r="E2835" s="9" t="str">
        <f>IF(Search!$C$7="","",IF(ISNUMBER(SEARCH(Search!$C$7,$AN2835))=TRUE,1,""))</f>
        <v/>
      </c>
      <c r="F2835" s="9" t="str">
        <f>IF(Search!$C$8="","",IF(ISNUMBER(SEARCH(Search!$C$8,$AO2835))=TRUE,1,""))</f>
        <v/>
      </c>
      <c r="G2835" s="9" t="str">
        <f>IF(Search!$F$4="","",IF(Inventory!$AJ2835&lt;Search!$F$4,"",1))</f>
        <v/>
      </c>
      <c r="H2835" s="9" t="str">
        <f>IF(Search!$F$5="","",IF(Inventory!$AJ2835&gt;Search!$F$5,"",1))</f>
        <v/>
      </c>
      <c r="I2835" s="9" t="str">
        <f>IF(Search!$F$7="","",IF(Search!$F$8="",IF(ISNUMBER(SEARCH(Search!$F$7,$AL2835))=TRUE,1,""),""))</f>
        <v/>
      </c>
      <c r="J2835" s="9" t="str">
        <f>IF($AL2835=Search!$F$8,1,"")</f>
        <v/>
      </c>
      <c r="K2835" s="9" t="str">
        <f>IF(Search!$I$4="","",IF(COUNTA($AS2835)=1,IF(Search!$I$4="N","N",1),""))</f>
        <v/>
      </c>
      <c r="L2835" s="9" t="str">
        <f>IF(Search!$I$5="","",IF($AS2835="RC",1,""))</f>
        <v/>
      </c>
      <c r="M2835" s="9" t="str">
        <f>IF(Search!$I$6="","",IF($AS2835="RCP",1,""))</f>
        <v/>
      </c>
      <c r="N2835" s="9" t="str">
        <f>IF(Search!$I$8="","",IF(COUNTA($AT2835)=1,IF(Search!$I$8="N","N",1),""))</f>
        <v/>
      </c>
      <c r="O2835" s="9" t="str">
        <f>IF(Search!$L$4="","",IF(COUNTA($AU2835)=1,IF(Search!$L$4="N","N",1),""))</f>
        <v/>
      </c>
      <c r="P2835" s="9" t="str">
        <f>IF(Search!$L$5="","",IF(ISNUMBER(SEARCH("Jersey",$AU2835))=TRUE,IF(Search!$L$5="N","N",1),""))</f>
        <v/>
      </c>
      <c r="Q2835" s="9" t="str">
        <f>IF(Search!$L$6="","",IF(ISNUMBER(SEARCH("Patch",$AU2835))=TRUE,IF(Search!$L$6="N","N",1),""))</f>
        <v/>
      </c>
      <c r="R2835" s="9" t="str">
        <f>IF(Search!$L$7="","",IF(ISNUMBER(SEARCH("Shield",$AU2835))=TRUE,IF(Search!$L$7="N","N",1),""))</f>
        <v/>
      </c>
      <c r="S2835" s="9" t="str">
        <f>IF(Search!$L$8="","",IF(ISNUMBER(SEARCH("Stick",$AU2835))=TRUE,IF(Search!$L$8="N","N",1),""))</f>
        <v/>
      </c>
      <c r="T2835" s="9" t="str">
        <f>IF(Search!$O$4="","",IF(COUNTA($AW2835)=1,IF(Search!$O$4="N","N",1),""))</f>
        <v/>
      </c>
      <c r="U2835" s="9" t="str">
        <f>IF(Search!$O$5="","",IF($AW2835="","",IF($AW2835&lt;Search!$O$5,"",1)))</f>
        <v/>
      </c>
      <c r="V2835" s="9" t="str">
        <f>IF(Search!$O$6="","",IF($AW2835="","",IF($AW2835&gt;Search!$O$6,"",1)))</f>
        <v/>
      </c>
      <c r="W2835" s="9" t="str">
        <f>IF(Search!$U$4="","",IF($AX2835="","",1))</f>
        <v/>
      </c>
      <c r="X2835" s="9" t="str">
        <f>IF(Search!$U$5="","",IF(ISNUMBER(SEARCH(Search!$U$5,$AX2835))=TRUE,IF(Search!$U$5="N","N",1),""))</f>
        <v/>
      </c>
      <c r="Y2835" s="9" t="str">
        <f>IF(Search!$U$6="","",IF($AY2835&lt;Search!$U$6,"",1))</f>
        <v/>
      </c>
      <c r="Z2835" s="9" t="str">
        <f>IF(Search!$R$4="","",IF(Inventory!$BA2835&lt;Search!$R$4,"",1))</f>
        <v/>
      </c>
      <c r="AA2835" s="9" t="str">
        <f>IF(Search!$R$5="","",IF($BA2835&gt;Search!$R$5,"",1))</f>
        <v/>
      </c>
      <c r="AB2835" s="9" t="str">
        <f>IF(Search!$R$6="","",IF($BB2835&lt;Search!$R$6,"",1))</f>
        <v/>
      </c>
      <c r="AC2835" s="9" t="str">
        <f>IF(Search!$R$7="","",IF($BB2835&lt;Search!$R$7,"",1))</f>
        <v/>
      </c>
      <c r="AD2835" s="45" t="str">
        <f>IF(COUNTIF($A2835:$AC2835,"n")&gt;0,"",IF(SUM($A2835:$AC2835)=COUNTA(Search!$C$4:$C$8,Search!$F$4:$F$8,Search!$I$4:$I$6,Search!$I$8,Search!$L$4:$L$8,Search!$O$4:$O$8,Search!$R$4:$R$7,Search!$U$4:$U$7)-COUNTIF(Search!$C$4:$U$7,"n"),1+LARGE($AD$1:AD2834,1),""))</f>
        <v/>
      </c>
      <c r="AE2835" s="45" t="str">
        <f t="shared" si="139"/>
        <v/>
      </c>
      <c r="AF2835" s="45" t="str">
        <f>IF(AD2835="","",COUNTIF($AE$1:$AE2834,$AE2835)+RANK($AE2835,$AE$2:$AE$10540,1))</f>
        <v/>
      </c>
      <c r="AG2835" s="45" t="str">
        <f t="shared" si="140"/>
        <v/>
      </c>
      <c r="AH2835" s="45" t="str">
        <f>IF($AD2835="","",COUNTIF($AG$1:$AG2834,$AG2835)+RANK($AG2835,$AG$1:$AG$10539,0))</f>
        <v/>
      </c>
      <c r="AI2835" s="10" t="str">
        <f t="shared" si="141"/>
        <v>2015-16 Upper Deck Silver Foil Board #106      /   $</v>
      </c>
      <c r="AJ2835" s="11">
        <v>2015</v>
      </c>
      <c r="AK2835" s="17">
        <v>16</v>
      </c>
      <c r="AL2835" s="12" t="s">
        <v>2622</v>
      </c>
      <c r="AM2835" s="10">
        <v>106</v>
      </c>
      <c r="AO2835" s="9"/>
      <c r="AP2835" s="9"/>
      <c r="AQ2835" s="9"/>
      <c r="AR2835" s="14"/>
      <c r="AS2835" s="9"/>
      <c r="AT2835" s="9"/>
      <c r="AU2835" s="9"/>
      <c r="AV2835" s="13"/>
      <c r="AW2835" s="13"/>
      <c r="AX2835" s="9"/>
      <c r="AY2835" s="9"/>
      <c r="AZ2835" s="9"/>
      <c r="BA2835" s="33"/>
      <c r="BB2835" s="33"/>
      <c r="BC2835" s="36"/>
      <c r="BD2835" s="12" t="s">
        <v>1772</v>
      </c>
    </row>
    <row r="2836" spans="1:56" s="12" customFormat="1" x14ac:dyDescent="0.2">
      <c r="A2836" s="9" t="str">
        <f>IF(Search!$C$5="","",IF(COUNTA(Inventory!$AP2836)=1,1,""))</f>
        <v/>
      </c>
      <c r="B2836" s="9" t="str">
        <f>IF(Search!$C$4="","",IF(ISNUMBER(SEARCH(Search!$C$4,$AR2836))=TRUE,1,""))</f>
        <v/>
      </c>
      <c r="C2836" s="9" t="str">
        <f>IF(Search!$C$6="x",IF(COUNTA($AQ2836)=1,1,"N"),IF(COUNTA($AQ2836)=1,"N",""))</f>
        <v/>
      </c>
      <c r="D2836" s="9" t="str">
        <f>IF(Search!$O$8="","",IF(ISNUMBER(SEARCH(Search!$O$8,$BD2836))=TRUE,1,""))</f>
        <v/>
      </c>
      <c r="E2836" s="9" t="str">
        <f>IF(Search!$C$7="","",IF(ISNUMBER(SEARCH(Search!$C$7,$AN2836))=TRUE,1,""))</f>
        <v/>
      </c>
      <c r="F2836" s="9" t="str">
        <f>IF(Search!$C$8="","",IF(ISNUMBER(SEARCH(Search!$C$8,$AO2836))=TRUE,1,""))</f>
        <v/>
      </c>
      <c r="G2836" s="9" t="str">
        <f>IF(Search!$F$4="","",IF(Inventory!$AJ2836&lt;Search!$F$4,"",1))</f>
        <v/>
      </c>
      <c r="H2836" s="9" t="str">
        <f>IF(Search!$F$5="","",IF(Inventory!$AJ2836&gt;Search!$F$5,"",1))</f>
        <v/>
      </c>
      <c r="I2836" s="9" t="str">
        <f>IF(Search!$F$7="","",IF(Search!$F$8="",IF(ISNUMBER(SEARCH(Search!$F$7,$AL2836))=TRUE,1,""),""))</f>
        <v/>
      </c>
      <c r="J2836" s="9" t="str">
        <f>IF($AL2836=Search!$F$8,1,"")</f>
        <v/>
      </c>
      <c r="K2836" s="9" t="str">
        <f>IF(Search!$I$4="","",IF(COUNTA($AS2836)=1,IF(Search!$I$4="N","N",1),""))</f>
        <v/>
      </c>
      <c r="L2836" s="9" t="str">
        <f>IF(Search!$I$5="","",IF($AS2836="RC",1,""))</f>
        <v/>
      </c>
      <c r="M2836" s="9" t="str">
        <f>IF(Search!$I$6="","",IF($AS2836="RCP",1,""))</f>
        <v/>
      </c>
      <c r="N2836" s="9" t="str">
        <f>IF(Search!$I$8="","",IF(COUNTA($AT2836)=1,IF(Search!$I$8="N","N",1),""))</f>
        <v/>
      </c>
      <c r="O2836" s="9" t="str">
        <f>IF(Search!$L$4="","",IF(COUNTA($AU2836)=1,IF(Search!$L$4="N","N",1),""))</f>
        <v/>
      </c>
      <c r="P2836" s="9" t="str">
        <f>IF(Search!$L$5="","",IF(ISNUMBER(SEARCH("Jersey",$AU2836))=TRUE,IF(Search!$L$5="N","N",1),""))</f>
        <v/>
      </c>
      <c r="Q2836" s="9" t="str">
        <f>IF(Search!$L$6="","",IF(ISNUMBER(SEARCH("Patch",$AU2836))=TRUE,IF(Search!$L$6="N","N",1),""))</f>
        <v/>
      </c>
      <c r="R2836" s="9" t="str">
        <f>IF(Search!$L$7="","",IF(ISNUMBER(SEARCH("Shield",$AU2836))=TRUE,IF(Search!$L$7="N","N",1),""))</f>
        <v/>
      </c>
      <c r="S2836" s="9" t="str">
        <f>IF(Search!$L$8="","",IF(ISNUMBER(SEARCH("Stick",$AU2836))=TRUE,IF(Search!$L$8="N","N",1),""))</f>
        <v/>
      </c>
      <c r="T2836" s="9" t="str">
        <f>IF(Search!$O$4="","",IF(COUNTA($AW2836)=1,IF(Search!$O$4="N","N",1),""))</f>
        <v/>
      </c>
      <c r="U2836" s="9" t="str">
        <f>IF(Search!$O$5="","",IF($AW2836="","",IF($AW2836&lt;Search!$O$5,"",1)))</f>
        <v/>
      </c>
      <c r="V2836" s="9" t="str">
        <f>IF(Search!$O$6="","",IF($AW2836="","",IF($AW2836&gt;Search!$O$6,"",1)))</f>
        <v/>
      </c>
      <c r="W2836" s="9" t="str">
        <f>IF(Search!$U$4="","",IF($AX2836="","",1))</f>
        <v/>
      </c>
      <c r="X2836" s="9" t="str">
        <f>IF(Search!$U$5="","",IF(ISNUMBER(SEARCH(Search!$U$5,$AX2836))=TRUE,IF(Search!$U$5="N","N",1),""))</f>
        <v/>
      </c>
      <c r="Y2836" s="9" t="str">
        <f>IF(Search!$U$6="","",IF($AY2836&lt;Search!$U$6,"",1))</f>
        <v/>
      </c>
      <c r="Z2836" s="9" t="str">
        <f>IF(Search!$R$4="","",IF(Inventory!$BA2836&lt;Search!$R$4,"",1))</f>
        <v/>
      </c>
      <c r="AA2836" s="9" t="str">
        <f>IF(Search!$R$5="","",IF($BA2836&gt;Search!$R$5,"",1))</f>
        <v/>
      </c>
      <c r="AB2836" s="9" t="str">
        <f>IF(Search!$R$6="","",IF($BB2836&lt;Search!$R$6,"",1))</f>
        <v/>
      </c>
      <c r="AC2836" s="9" t="str">
        <f>IF(Search!$R$7="","",IF($BB2836&lt;Search!$R$7,"",1))</f>
        <v/>
      </c>
      <c r="AD2836" s="45" t="str">
        <f>IF(COUNTIF($A2836:$AC2836,"n")&gt;0,"",IF(SUM($A2836:$AC2836)=COUNTA(Search!$C$4:$C$8,Search!$F$4:$F$8,Search!$I$4:$I$6,Search!$I$8,Search!$L$4:$L$8,Search!$O$4:$O$8,Search!$R$4:$R$7,Search!$U$4:$U$7)-COUNTIF(Search!$C$4:$U$7,"n"),1+LARGE($AD$1:AD2835,1),""))</f>
        <v/>
      </c>
      <c r="AE2836" s="45" t="str">
        <f t="shared" si="139"/>
        <v/>
      </c>
      <c r="AF2836" s="45" t="str">
        <f>IF(AD2836="","",COUNTIF($AE$1:$AE2835,$AE2836)+RANK($AE2836,$AE$2:$AE$10540,1))</f>
        <v/>
      </c>
      <c r="AG2836" s="45" t="str">
        <f t="shared" si="140"/>
        <v/>
      </c>
      <c r="AH2836" s="45" t="str">
        <f>IF($AD2836="","",COUNTIF($AG$1:$AG2835,$AG2836)+RANK($AG2836,$AG$1:$AG$10539,0))</f>
        <v/>
      </c>
      <c r="AI2836" s="10" t="str">
        <f t="shared" si="141"/>
        <v>2015-16 Upper Deck Silver Foil Board #107      /   $</v>
      </c>
      <c r="AJ2836" s="11">
        <v>2015</v>
      </c>
      <c r="AK2836" s="17">
        <v>16</v>
      </c>
      <c r="AL2836" s="12" t="s">
        <v>2622</v>
      </c>
      <c r="AM2836" s="10">
        <v>107</v>
      </c>
      <c r="AO2836" s="9"/>
      <c r="AP2836" s="9"/>
      <c r="AQ2836" s="9"/>
      <c r="AR2836" s="14"/>
      <c r="AS2836" s="9"/>
      <c r="AT2836" s="9"/>
      <c r="AU2836" s="9"/>
      <c r="AV2836" s="13"/>
      <c r="AW2836" s="13"/>
      <c r="AX2836" s="9"/>
      <c r="AY2836" s="9"/>
      <c r="AZ2836" s="9"/>
      <c r="BA2836" s="33"/>
      <c r="BB2836" s="33"/>
      <c r="BC2836" s="36"/>
      <c r="BD2836" s="12" t="s">
        <v>1772</v>
      </c>
    </row>
    <row r="2837" spans="1:56" s="12" customFormat="1" x14ac:dyDescent="0.2">
      <c r="A2837" s="9" t="str">
        <f>IF(Search!$C$5="","",IF(COUNTA(Inventory!$AP2837)=1,1,""))</f>
        <v/>
      </c>
      <c r="B2837" s="9" t="str">
        <f>IF(Search!$C$4="","",IF(ISNUMBER(SEARCH(Search!$C$4,$AR2837))=TRUE,1,""))</f>
        <v/>
      </c>
      <c r="C2837" s="9" t="str">
        <f>IF(Search!$C$6="x",IF(COUNTA($AQ2837)=1,1,"N"),IF(COUNTA($AQ2837)=1,"N",""))</f>
        <v/>
      </c>
      <c r="D2837" s="9" t="str">
        <f>IF(Search!$O$8="","",IF(ISNUMBER(SEARCH(Search!$O$8,$BD2837))=TRUE,1,""))</f>
        <v/>
      </c>
      <c r="E2837" s="9" t="str">
        <f>IF(Search!$C$7="","",IF(ISNUMBER(SEARCH(Search!$C$7,$AN2837))=TRUE,1,""))</f>
        <v/>
      </c>
      <c r="F2837" s="9" t="str">
        <f>IF(Search!$C$8="","",IF(ISNUMBER(SEARCH(Search!$C$8,$AO2837))=TRUE,1,""))</f>
        <v/>
      </c>
      <c r="G2837" s="9" t="str">
        <f>IF(Search!$F$4="","",IF(Inventory!$AJ2837&lt;Search!$F$4,"",1))</f>
        <v/>
      </c>
      <c r="H2837" s="9" t="str">
        <f>IF(Search!$F$5="","",IF(Inventory!$AJ2837&gt;Search!$F$5,"",1))</f>
        <v/>
      </c>
      <c r="I2837" s="9" t="str">
        <f>IF(Search!$F$7="","",IF(Search!$F$8="",IF(ISNUMBER(SEARCH(Search!$F$7,$AL2837))=TRUE,1,""),""))</f>
        <v/>
      </c>
      <c r="J2837" s="9" t="str">
        <f>IF($AL2837=Search!$F$8,1,"")</f>
        <v/>
      </c>
      <c r="K2837" s="9" t="str">
        <f>IF(Search!$I$4="","",IF(COUNTA($AS2837)=1,IF(Search!$I$4="N","N",1),""))</f>
        <v/>
      </c>
      <c r="L2837" s="9" t="str">
        <f>IF(Search!$I$5="","",IF($AS2837="RC",1,""))</f>
        <v/>
      </c>
      <c r="M2837" s="9" t="str">
        <f>IF(Search!$I$6="","",IF($AS2837="RCP",1,""))</f>
        <v/>
      </c>
      <c r="N2837" s="9" t="str">
        <f>IF(Search!$I$8="","",IF(COUNTA($AT2837)=1,IF(Search!$I$8="N","N",1),""))</f>
        <v/>
      </c>
      <c r="O2837" s="9" t="str">
        <f>IF(Search!$L$4="","",IF(COUNTA($AU2837)=1,IF(Search!$L$4="N","N",1),""))</f>
        <v/>
      </c>
      <c r="P2837" s="9" t="str">
        <f>IF(Search!$L$5="","",IF(ISNUMBER(SEARCH("Jersey",$AU2837))=TRUE,IF(Search!$L$5="N","N",1),""))</f>
        <v/>
      </c>
      <c r="Q2837" s="9" t="str">
        <f>IF(Search!$L$6="","",IF(ISNUMBER(SEARCH("Patch",$AU2837))=TRUE,IF(Search!$L$6="N","N",1),""))</f>
        <v/>
      </c>
      <c r="R2837" s="9" t="str">
        <f>IF(Search!$L$7="","",IF(ISNUMBER(SEARCH("Shield",$AU2837))=TRUE,IF(Search!$L$7="N","N",1),""))</f>
        <v/>
      </c>
      <c r="S2837" s="9" t="str">
        <f>IF(Search!$L$8="","",IF(ISNUMBER(SEARCH("Stick",$AU2837))=TRUE,IF(Search!$L$8="N","N",1),""))</f>
        <v/>
      </c>
      <c r="T2837" s="9" t="str">
        <f>IF(Search!$O$4="","",IF(COUNTA($AW2837)=1,IF(Search!$O$4="N","N",1),""))</f>
        <v/>
      </c>
      <c r="U2837" s="9" t="str">
        <f>IF(Search!$O$5="","",IF($AW2837="","",IF($AW2837&lt;Search!$O$5,"",1)))</f>
        <v/>
      </c>
      <c r="V2837" s="9" t="str">
        <f>IF(Search!$O$6="","",IF($AW2837="","",IF($AW2837&gt;Search!$O$6,"",1)))</f>
        <v/>
      </c>
      <c r="W2837" s="9" t="str">
        <f>IF(Search!$U$4="","",IF($AX2837="","",1))</f>
        <v/>
      </c>
      <c r="X2837" s="9" t="str">
        <f>IF(Search!$U$5="","",IF(ISNUMBER(SEARCH(Search!$U$5,$AX2837))=TRUE,IF(Search!$U$5="N","N",1),""))</f>
        <v/>
      </c>
      <c r="Y2837" s="9" t="str">
        <f>IF(Search!$U$6="","",IF($AY2837&lt;Search!$U$6,"",1))</f>
        <v/>
      </c>
      <c r="Z2837" s="9" t="str">
        <f>IF(Search!$R$4="","",IF(Inventory!$BA2837&lt;Search!$R$4,"",1))</f>
        <v/>
      </c>
      <c r="AA2837" s="9" t="str">
        <f>IF(Search!$R$5="","",IF($BA2837&gt;Search!$R$5,"",1))</f>
        <v/>
      </c>
      <c r="AB2837" s="9" t="str">
        <f>IF(Search!$R$6="","",IF($BB2837&lt;Search!$R$6,"",1))</f>
        <v/>
      </c>
      <c r="AC2837" s="9" t="str">
        <f>IF(Search!$R$7="","",IF($BB2837&lt;Search!$R$7,"",1))</f>
        <v/>
      </c>
      <c r="AD2837" s="45" t="str">
        <f>IF(COUNTIF($A2837:$AC2837,"n")&gt;0,"",IF(SUM($A2837:$AC2837)=COUNTA(Search!$C$4:$C$8,Search!$F$4:$F$8,Search!$I$4:$I$6,Search!$I$8,Search!$L$4:$L$8,Search!$O$4:$O$8,Search!$R$4:$R$7,Search!$U$4:$U$7)-COUNTIF(Search!$C$4:$U$7,"n"),1+LARGE($AD$1:AD2836,1),""))</f>
        <v/>
      </c>
      <c r="AE2837" s="45" t="str">
        <f t="shared" si="139"/>
        <v/>
      </c>
      <c r="AF2837" s="45" t="str">
        <f>IF(AD2837="","",COUNTIF($AE$1:$AE2836,$AE2837)+RANK($AE2837,$AE$2:$AE$10540,1))</f>
        <v/>
      </c>
      <c r="AG2837" s="45" t="str">
        <f t="shared" si="140"/>
        <v/>
      </c>
      <c r="AH2837" s="45" t="str">
        <f>IF($AD2837="","",COUNTIF($AG$1:$AG2836,$AG2837)+RANK($AG2837,$AG$1:$AG$10539,0))</f>
        <v/>
      </c>
      <c r="AI2837" s="10" t="str">
        <f t="shared" si="141"/>
        <v>2015-16 Upper Deck Silver Foil Board #108      /   $</v>
      </c>
      <c r="AJ2837" s="11">
        <v>2015</v>
      </c>
      <c r="AK2837" s="17">
        <v>16</v>
      </c>
      <c r="AL2837" s="12" t="s">
        <v>2622</v>
      </c>
      <c r="AM2837" s="10">
        <v>108</v>
      </c>
      <c r="AO2837" s="9"/>
      <c r="AP2837" s="9"/>
      <c r="AQ2837" s="9"/>
      <c r="AR2837" s="14"/>
      <c r="AS2837" s="9"/>
      <c r="AT2837" s="9"/>
      <c r="AU2837" s="9"/>
      <c r="AV2837" s="13"/>
      <c r="AW2837" s="13"/>
      <c r="AX2837" s="9"/>
      <c r="AY2837" s="9"/>
      <c r="AZ2837" s="9"/>
      <c r="BA2837" s="33"/>
      <c r="BB2837" s="33"/>
      <c r="BC2837" s="36"/>
      <c r="BD2837" s="12" t="s">
        <v>1772</v>
      </c>
    </row>
    <row r="2838" spans="1:56" s="12" customFormat="1" x14ac:dyDescent="0.2">
      <c r="A2838" s="9" t="str">
        <f>IF(Search!$C$5="","",IF(COUNTA(Inventory!$AP2838)=1,1,""))</f>
        <v/>
      </c>
      <c r="B2838" s="9" t="str">
        <f>IF(Search!$C$4="","",IF(ISNUMBER(SEARCH(Search!$C$4,$AR2838))=TRUE,1,""))</f>
        <v/>
      </c>
      <c r="C2838" s="9" t="str">
        <f>IF(Search!$C$6="x",IF(COUNTA($AQ2838)=1,1,"N"),IF(COUNTA($AQ2838)=1,"N",""))</f>
        <v/>
      </c>
      <c r="D2838" s="9" t="str">
        <f>IF(Search!$O$8="","",IF(ISNUMBER(SEARCH(Search!$O$8,$BD2838))=TRUE,1,""))</f>
        <v/>
      </c>
      <c r="E2838" s="9" t="str">
        <f>IF(Search!$C$7="","",IF(ISNUMBER(SEARCH(Search!$C$7,$AN2838))=TRUE,1,""))</f>
        <v/>
      </c>
      <c r="F2838" s="9" t="str">
        <f>IF(Search!$C$8="","",IF(ISNUMBER(SEARCH(Search!$C$8,$AO2838))=TRUE,1,""))</f>
        <v/>
      </c>
      <c r="G2838" s="9" t="str">
        <f>IF(Search!$F$4="","",IF(Inventory!$AJ2838&lt;Search!$F$4,"",1))</f>
        <v/>
      </c>
      <c r="H2838" s="9" t="str">
        <f>IF(Search!$F$5="","",IF(Inventory!$AJ2838&gt;Search!$F$5,"",1))</f>
        <v/>
      </c>
      <c r="I2838" s="9" t="str">
        <f>IF(Search!$F$7="","",IF(Search!$F$8="",IF(ISNUMBER(SEARCH(Search!$F$7,$AL2838))=TRUE,1,""),""))</f>
        <v/>
      </c>
      <c r="J2838" s="9" t="str">
        <f>IF($AL2838=Search!$F$8,1,"")</f>
        <v/>
      </c>
      <c r="K2838" s="9" t="str">
        <f>IF(Search!$I$4="","",IF(COUNTA($AS2838)=1,IF(Search!$I$4="N","N",1),""))</f>
        <v/>
      </c>
      <c r="L2838" s="9" t="str">
        <f>IF(Search!$I$5="","",IF($AS2838="RC",1,""))</f>
        <v/>
      </c>
      <c r="M2838" s="9" t="str">
        <f>IF(Search!$I$6="","",IF($AS2838="RCP",1,""))</f>
        <v/>
      </c>
      <c r="N2838" s="9" t="str">
        <f>IF(Search!$I$8="","",IF(COUNTA($AT2838)=1,IF(Search!$I$8="N","N",1),""))</f>
        <v/>
      </c>
      <c r="O2838" s="9" t="str">
        <f>IF(Search!$L$4="","",IF(COUNTA($AU2838)=1,IF(Search!$L$4="N","N",1),""))</f>
        <v/>
      </c>
      <c r="P2838" s="9" t="str">
        <f>IF(Search!$L$5="","",IF(ISNUMBER(SEARCH("Jersey",$AU2838))=TRUE,IF(Search!$L$5="N","N",1),""))</f>
        <v/>
      </c>
      <c r="Q2838" s="9" t="str">
        <f>IF(Search!$L$6="","",IF(ISNUMBER(SEARCH("Patch",$AU2838))=TRUE,IF(Search!$L$6="N","N",1),""))</f>
        <v/>
      </c>
      <c r="R2838" s="9" t="str">
        <f>IF(Search!$L$7="","",IF(ISNUMBER(SEARCH("Shield",$AU2838))=TRUE,IF(Search!$L$7="N","N",1),""))</f>
        <v/>
      </c>
      <c r="S2838" s="9" t="str">
        <f>IF(Search!$L$8="","",IF(ISNUMBER(SEARCH("Stick",$AU2838))=TRUE,IF(Search!$L$8="N","N",1),""))</f>
        <v/>
      </c>
      <c r="T2838" s="9" t="str">
        <f>IF(Search!$O$4="","",IF(COUNTA($AW2838)=1,IF(Search!$O$4="N","N",1),""))</f>
        <v/>
      </c>
      <c r="U2838" s="9" t="str">
        <f>IF(Search!$O$5="","",IF($AW2838="","",IF($AW2838&lt;Search!$O$5,"",1)))</f>
        <v/>
      </c>
      <c r="V2838" s="9" t="str">
        <f>IF(Search!$O$6="","",IF($AW2838="","",IF($AW2838&gt;Search!$O$6,"",1)))</f>
        <v/>
      </c>
      <c r="W2838" s="9" t="str">
        <f>IF(Search!$U$4="","",IF($AX2838="","",1))</f>
        <v/>
      </c>
      <c r="X2838" s="9" t="str">
        <f>IF(Search!$U$5="","",IF(ISNUMBER(SEARCH(Search!$U$5,$AX2838))=TRUE,IF(Search!$U$5="N","N",1),""))</f>
        <v/>
      </c>
      <c r="Y2838" s="9" t="str">
        <f>IF(Search!$U$6="","",IF($AY2838&lt;Search!$U$6,"",1))</f>
        <v/>
      </c>
      <c r="Z2838" s="9" t="str">
        <f>IF(Search!$R$4="","",IF(Inventory!$BA2838&lt;Search!$R$4,"",1))</f>
        <v/>
      </c>
      <c r="AA2838" s="9" t="str">
        <f>IF(Search!$R$5="","",IF($BA2838&gt;Search!$R$5,"",1))</f>
        <v/>
      </c>
      <c r="AB2838" s="9" t="str">
        <f>IF(Search!$R$6="","",IF($BB2838&lt;Search!$R$6,"",1))</f>
        <v/>
      </c>
      <c r="AC2838" s="9" t="str">
        <f>IF(Search!$R$7="","",IF($BB2838&lt;Search!$R$7,"",1))</f>
        <v/>
      </c>
      <c r="AD2838" s="45" t="str">
        <f>IF(COUNTIF($A2838:$AC2838,"n")&gt;0,"",IF(SUM($A2838:$AC2838)=COUNTA(Search!$C$4:$C$8,Search!$F$4:$F$8,Search!$I$4:$I$6,Search!$I$8,Search!$L$4:$L$8,Search!$O$4:$O$8,Search!$R$4:$R$7,Search!$U$4:$U$7)-COUNTIF(Search!$C$4:$U$7,"n"),1+LARGE($AD$1:AD2837,1),""))</f>
        <v/>
      </c>
      <c r="AE2838" s="45" t="str">
        <f t="shared" si="139"/>
        <v/>
      </c>
      <c r="AF2838" s="45" t="str">
        <f>IF(AD2838="","",COUNTIF($AE$1:$AE2837,$AE2838)+RANK($AE2838,$AE$2:$AE$10540,1))</f>
        <v/>
      </c>
      <c r="AG2838" s="45" t="str">
        <f t="shared" si="140"/>
        <v/>
      </c>
      <c r="AH2838" s="45" t="str">
        <f>IF($AD2838="","",COUNTIF($AG$1:$AG2837,$AG2838)+RANK($AG2838,$AG$1:$AG$10539,0))</f>
        <v/>
      </c>
      <c r="AI2838" s="10" t="str">
        <f t="shared" si="141"/>
        <v>2015-16 Upper Deck Silver Foil Board #109      /   $</v>
      </c>
      <c r="AJ2838" s="11">
        <v>2015</v>
      </c>
      <c r="AK2838" s="17">
        <v>16</v>
      </c>
      <c r="AL2838" s="12" t="s">
        <v>2622</v>
      </c>
      <c r="AM2838" s="10">
        <v>109</v>
      </c>
      <c r="AO2838" s="9"/>
      <c r="AP2838" s="9"/>
      <c r="AQ2838" s="9"/>
      <c r="AR2838" s="14"/>
      <c r="AS2838" s="9"/>
      <c r="AT2838" s="9"/>
      <c r="AU2838" s="9"/>
      <c r="AV2838" s="13"/>
      <c r="AW2838" s="13"/>
      <c r="AX2838" s="9"/>
      <c r="AY2838" s="9"/>
      <c r="AZ2838" s="9"/>
      <c r="BA2838" s="33"/>
      <c r="BB2838" s="33"/>
      <c r="BC2838" s="36"/>
      <c r="BD2838" s="12" t="s">
        <v>1772</v>
      </c>
    </row>
    <row r="2839" spans="1:56" s="12" customFormat="1" x14ac:dyDescent="0.2">
      <c r="A2839" s="9" t="str">
        <f>IF(Search!$C$5="","",IF(COUNTA(Inventory!$AP2839)=1,1,""))</f>
        <v/>
      </c>
      <c r="B2839" s="9" t="str">
        <f>IF(Search!$C$4="","",IF(ISNUMBER(SEARCH(Search!$C$4,$AR2839))=TRUE,1,""))</f>
        <v/>
      </c>
      <c r="C2839" s="9" t="str">
        <f>IF(Search!$C$6="x",IF(COUNTA($AQ2839)=1,1,"N"),IF(COUNTA($AQ2839)=1,"N",""))</f>
        <v/>
      </c>
      <c r="D2839" s="9" t="str">
        <f>IF(Search!$O$8="","",IF(ISNUMBER(SEARCH(Search!$O$8,$BD2839))=TRUE,1,""))</f>
        <v/>
      </c>
      <c r="E2839" s="9" t="str">
        <f>IF(Search!$C$7="","",IF(ISNUMBER(SEARCH(Search!$C$7,$AN2839))=TRUE,1,""))</f>
        <v/>
      </c>
      <c r="F2839" s="9" t="str">
        <f>IF(Search!$C$8="","",IF(ISNUMBER(SEARCH(Search!$C$8,$AO2839))=TRUE,1,""))</f>
        <v/>
      </c>
      <c r="G2839" s="9" t="str">
        <f>IF(Search!$F$4="","",IF(Inventory!$AJ2839&lt;Search!$F$4,"",1))</f>
        <v/>
      </c>
      <c r="H2839" s="9" t="str">
        <f>IF(Search!$F$5="","",IF(Inventory!$AJ2839&gt;Search!$F$5,"",1))</f>
        <v/>
      </c>
      <c r="I2839" s="9" t="str">
        <f>IF(Search!$F$7="","",IF(Search!$F$8="",IF(ISNUMBER(SEARCH(Search!$F$7,$AL2839))=TRUE,1,""),""))</f>
        <v/>
      </c>
      <c r="J2839" s="9" t="str">
        <f>IF($AL2839=Search!$F$8,1,"")</f>
        <v/>
      </c>
      <c r="K2839" s="9" t="str">
        <f>IF(Search!$I$4="","",IF(COUNTA($AS2839)=1,IF(Search!$I$4="N","N",1),""))</f>
        <v/>
      </c>
      <c r="L2839" s="9" t="str">
        <f>IF(Search!$I$5="","",IF($AS2839="RC",1,""))</f>
        <v/>
      </c>
      <c r="M2839" s="9" t="str">
        <f>IF(Search!$I$6="","",IF($AS2839="RCP",1,""))</f>
        <v/>
      </c>
      <c r="N2839" s="9" t="str">
        <f>IF(Search!$I$8="","",IF(COUNTA($AT2839)=1,IF(Search!$I$8="N","N",1),""))</f>
        <v/>
      </c>
      <c r="O2839" s="9" t="str">
        <f>IF(Search!$L$4="","",IF(COUNTA($AU2839)=1,IF(Search!$L$4="N","N",1),""))</f>
        <v/>
      </c>
      <c r="P2839" s="9" t="str">
        <f>IF(Search!$L$5="","",IF(ISNUMBER(SEARCH("Jersey",$AU2839))=TRUE,IF(Search!$L$5="N","N",1),""))</f>
        <v/>
      </c>
      <c r="Q2839" s="9" t="str">
        <f>IF(Search!$L$6="","",IF(ISNUMBER(SEARCH("Patch",$AU2839))=TRUE,IF(Search!$L$6="N","N",1),""))</f>
        <v/>
      </c>
      <c r="R2839" s="9" t="str">
        <f>IF(Search!$L$7="","",IF(ISNUMBER(SEARCH("Shield",$AU2839))=TRUE,IF(Search!$L$7="N","N",1),""))</f>
        <v/>
      </c>
      <c r="S2839" s="9" t="str">
        <f>IF(Search!$L$8="","",IF(ISNUMBER(SEARCH("Stick",$AU2839))=TRUE,IF(Search!$L$8="N","N",1),""))</f>
        <v/>
      </c>
      <c r="T2839" s="9" t="str">
        <f>IF(Search!$O$4="","",IF(COUNTA($AW2839)=1,IF(Search!$O$4="N","N",1),""))</f>
        <v/>
      </c>
      <c r="U2839" s="9" t="str">
        <f>IF(Search!$O$5="","",IF($AW2839="","",IF($AW2839&lt;Search!$O$5,"",1)))</f>
        <v/>
      </c>
      <c r="V2839" s="9" t="str">
        <f>IF(Search!$O$6="","",IF($AW2839="","",IF($AW2839&gt;Search!$O$6,"",1)))</f>
        <v/>
      </c>
      <c r="W2839" s="9" t="str">
        <f>IF(Search!$U$4="","",IF($AX2839="","",1))</f>
        <v/>
      </c>
      <c r="X2839" s="9" t="str">
        <f>IF(Search!$U$5="","",IF(ISNUMBER(SEARCH(Search!$U$5,$AX2839))=TRUE,IF(Search!$U$5="N","N",1),""))</f>
        <v/>
      </c>
      <c r="Y2839" s="9" t="str">
        <f>IF(Search!$U$6="","",IF($AY2839&lt;Search!$U$6,"",1))</f>
        <v/>
      </c>
      <c r="Z2839" s="9" t="str">
        <f>IF(Search!$R$4="","",IF(Inventory!$BA2839&lt;Search!$R$4,"",1))</f>
        <v/>
      </c>
      <c r="AA2839" s="9" t="str">
        <f>IF(Search!$R$5="","",IF($BA2839&gt;Search!$R$5,"",1))</f>
        <v/>
      </c>
      <c r="AB2839" s="9" t="str">
        <f>IF(Search!$R$6="","",IF($BB2839&lt;Search!$R$6,"",1))</f>
        <v/>
      </c>
      <c r="AC2839" s="9" t="str">
        <f>IF(Search!$R$7="","",IF($BB2839&lt;Search!$R$7,"",1))</f>
        <v/>
      </c>
      <c r="AD2839" s="45" t="str">
        <f>IF(COUNTIF($A2839:$AC2839,"n")&gt;0,"",IF(SUM($A2839:$AC2839)=COUNTA(Search!$C$4:$C$8,Search!$F$4:$F$8,Search!$I$4:$I$6,Search!$I$8,Search!$L$4:$L$8,Search!$O$4:$O$8,Search!$R$4:$R$7,Search!$U$4:$U$7)-COUNTIF(Search!$C$4:$U$7,"n"),1+LARGE($AD$1:AD2838,1),""))</f>
        <v/>
      </c>
      <c r="AE2839" s="45" t="str">
        <f t="shared" si="139"/>
        <v/>
      </c>
      <c r="AF2839" s="45" t="str">
        <f>IF(AD2839="","",COUNTIF($AE$1:$AE2838,$AE2839)+RANK($AE2839,$AE$2:$AE$10540,1))</f>
        <v/>
      </c>
      <c r="AG2839" s="45" t="str">
        <f t="shared" si="140"/>
        <v/>
      </c>
      <c r="AH2839" s="45" t="str">
        <f>IF($AD2839="","",COUNTIF($AG$1:$AG2838,$AG2839)+RANK($AG2839,$AG$1:$AG$10539,0))</f>
        <v/>
      </c>
      <c r="AI2839" s="10" t="str">
        <f t="shared" si="141"/>
        <v>2015-16 Upper Deck Silver Foil Board #110      /   $</v>
      </c>
      <c r="AJ2839" s="11">
        <v>2015</v>
      </c>
      <c r="AK2839" s="17">
        <v>16</v>
      </c>
      <c r="AL2839" s="12" t="s">
        <v>2622</v>
      </c>
      <c r="AM2839" s="10">
        <v>110</v>
      </c>
      <c r="AO2839" s="9"/>
      <c r="AP2839" s="9"/>
      <c r="AQ2839" s="9"/>
      <c r="AR2839" s="14"/>
      <c r="AS2839" s="9"/>
      <c r="AT2839" s="9"/>
      <c r="AU2839" s="9"/>
      <c r="AV2839" s="13"/>
      <c r="AW2839" s="13"/>
      <c r="AX2839" s="9"/>
      <c r="AY2839" s="9"/>
      <c r="AZ2839" s="9"/>
      <c r="BA2839" s="33"/>
      <c r="BB2839" s="33"/>
      <c r="BC2839" s="36"/>
      <c r="BD2839" s="12" t="s">
        <v>1772</v>
      </c>
    </row>
    <row r="2840" spans="1:56" s="12" customFormat="1" x14ac:dyDescent="0.2">
      <c r="A2840" s="9" t="str">
        <f>IF(Search!$C$5="","",IF(COUNTA(Inventory!$AP2840)=1,1,""))</f>
        <v/>
      </c>
      <c r="B2840" s="9" t="str">
        <f>IF(Search!$C$4="","",IF(ISNUMBER(SEARCH(Search!$C$4,$AR2840))=TRUE,1,""))</f>
        <v/>
      </c>
      <c r="C2840" s="9" t="str">
        <f>IF(Search!$C$6="x",IF(COUNTA($AQ2840)=1,1,"N"),IF(COUNTA($AQ2840)=1,"N",""))</f>
        <v/>
      </c>
      <c r="D2840" s="9" t="str">
        <f>IF(Search!$O$8="","",IF(ISNUMBER(SEARCH(Search!$O$8,$BD2840))=TRUE,1,""))</f>
        <v/>
      </c>
      <c r="E2840" s="9" t="str">
        <f>IF(Search!$C$7="","",IF(ISNUMBER(SEARCH(Search!$C$7,$AN2840))=TRUE,1,""))</f>
        <v/>
      </c>
      <c r="F2840" s="9" t="str">
        <f>IF(Search!$C$8="","",IF(ISNUMBER(SEARCH(Search!$C$8,$AO2840))=TRUE,1,""))</f>
        <v/>
      </c>
      <c r="G2840" s="9" t="str">
        <f>IF(Search!$F$4="","",IF(Inventory!$AJ2840&lt;Search!$F$4,"",1))</f>
        <v/>
      </c>
      <c r="H2840" s="9" t="str">
        <f>IF(Search!$F$5="","",IF(Inventory!$AJ2840&gt;Search!$F$5,"",1))</f>
        <v/>
      </c>
      <c r="I2840" s="9" t="str">
        <f>IF(Search!$F$7="","",IF(Search!$F$8="",IF(ISNUMBER(SEARCH(Search!$F$7,$AL2840))=TRUE,1,""),""))</f>
        <v/>
      </c>
      <c r="J2840" s="9" t="str">
        <f>IF($AL2840=Search!$F$8,1,"")</f>
        <v/>
      </c>
      <c r="K2840" s="9" t="str">
        <f>IF(Search!$I$4="","",IF(COUNTA($AS2840)=1,IF(Search!$I$4="N","N",1),""))</f>
        <v/>
      </c>
      <c r="L2840" s="9" t="str">
        <f>IF(Search!$I$5="","",IF($AS2840="RC",1,""))</f>
        <v/>
      </c>
      <c r="M2840" s="9" t="str">
        <f>IF(Search!$I$6="","",IF($AS2840="RCP",1,""))</f>
        <v/>
      </c>
      <c r="N2840" s="9" t="str">
        <f>IF(Search!$I$8="","",IF(COUNTA($AT2840)=1,IF(Search!$I$8="N","N",1),""))</f>
        <v/>
      </c>
      <c r="O2840" s="9" t="str">
        <f>IF(Search!$L$4="","",IF(COUNTA($AU2840)=1,IF(Search!$L$4="N","N",1),""))</f>
        <v/>
      </c>
      <c r="P2840" s="9" t="str">
        <f>IF(Search!$L$5="","",IF(ISNUMBER(SEARCH("Jersey",$AU2840))=TRUE,IF(Search!$L$5="N","N",1),""))</f>
        <v/>
      </c>
      <c r="Q2840" s="9" t="str">
        <f>IF(Search!$L$6="","",IF(ISNUMBER(SEARCH("Patch",$AU2840))=TRUE,IF(Search!$L$6="N","N",1),""))</f>
        <v/>
      </c>
      <c r="R2840" s="9" t="str">
        <f>IF(Search!$L$7="","",IF(ISNUMBER(SEARCH("Shield",$AU2840))=TRUE,IF(Search!$L$7="N","N",1),""))</f>
        <v/>
      </c>
      <c r="S2840" s="9" t="str">
        <f>IF(Search!$L$8="","",IF(ISNUMBER(SEARCH("Stick",$AU2840))=TRUE,IF(Search!$L$8="N","N",1),""))</f>
        <v/>
      </c>
      <c r="T2840" s="9" t="str">
        <f>IF(Search!$O$4="","",IF(COUNTA($AW2840)=1,IF(Search!$O$4="N","N",1),""))</f>
        <v/>
      </c>
      <c r="U2840" s="9" t="str">
        <f>IF(Search!$O$5="","",IF($AW2840="","",IF($AW2840&lt;Search!$O$5,"",1)))</f>
        <v/>
      </c>
      <c r="V2840" s="9" t="str">
        <f>IF(Search!$O$6="","",IF($AW2840="","",IF($AW2840&gt;Search!$O$6,"",1)))</f>
        <v/>
      </c>
      <c r="W2840" s="9" t="str">
        <f>IF(Search!$U$4="","",IF($AX2840="","",1))</f>
        <v/>
      </c>
      <c r="X2840" s="9" t="str">
        <f>IF(Search!$U$5="","",IF(ISNUMBER(SEARCH(Search!$U$5,$AX2840))=TRUE,IF(Search!$U$5="N","N",1),""))</f>
        <v/>
      </c>
      <c r="Y2840" s="9" t="str">
        <f>IF(Search!$U$6="","",IF($AY2840&lt;Search!$U$6,"",1))</f>
        <v/>
      </c>
      <c r="Z2840" s="9" t="str">
        <f>IF(Search!$R$4="","",IF(Inventory!$BA2840&lt;Search!$R$4,"",1))</f>
        <v/>
      </c>
      <c r="AA2840" s="9" t="str">
        <f>IF(Search!$R$5="","",IF($BA2840&gt;Search!$R$5,"",1))</f>
        <v/>
      </c>
      <c r="AB2840" s="9" t="str">
        <f>IF(Search!$R$6="","",IF($BB2840&lt;Search!$R$6,"",1))</f>
        <v/>
      </c>
      <c r="AC2840" s="9" t="str">
        <f>IF(Search!$R$7="","",IF($BB2840&lt;Search!$R$7,"",1))</f>
        <v/>
      </c>
      <c r="AD2840" s="45" t="str">
        <f>IF(COUNTIF($A2840:$AC2840,"n")&gt;0,"",IF(SUM($A2840:$AC2840)=COUNTA(Search!$C$4:$C$8,Search!$F$4:$F$8,Search!$I$4:$I$6,Search!$I$8,Search!$L$4:$L$8,Search!$O$4:$O$8,Search!$R$4:$R$7,Search!$U$4:$U$7)-COUNTIF(Search!$C$4:$U$7,"n"),1+LARGE($AD$1:AD2839,1),""))</f>
        <v/>
      </c>
      <c r="AE2840" s="45" t="str">
        <f t="shared" si="139"/>
        <v/>
      </c>
      <c r="AF2840" s="45" t="str">
        <f>IF(AD2840="","",COUNTIF($AE$1:$AE2839,$AE2840)+RANK($AE2840,$AE$2:$AE$10540,1))</f>
        <v/>
      </c>
      <c r="AG2840" s="45" t="str">
        <f t="shared" si="140"/>
        <v/>
      </c>
      <c r="AH2840" s="45" t="str">
        <f>IF($AD2840="","",COUNTIF($AG$1:$AG2839,$AG2840)+RANK($AG2840,$AG$1:$AG$10539,0))</f>
        <v/>
      </c>
      <c r="AI2840" s="10" t="str">
        <f t="shared" si="141"/>
        <v>2015-16 Upper Deck Silver Foil Board #111      /   $</v>
      </c>
      <c r="AJ2840" s="11">
        <v>2015</v>
      </c>
      <c r="AK2840" s="17">
        <v>16</v>
      </c>
      <c r="AL2840" s="12" t="s">
        <v>2622</v>
      </c>
      <c r="AM2840" s="10">
        <v>111</v>
      </c>
      <c r="AO2840" s="9"/>
      <c r="AP2840" s="9"/>
      <c r="AQ2840" s="9"/>
      <c r="AR2840" s="14"/>
      <c r="AS2840" s="9"/>
      <c r="AT2840" s="9"/>
      <c r="AU2840" s="9"/>
      <c r="AV2840" s="13"/>
      <c r="AW2840" s="13"/>
      <c r="AX2840" s="9"/>
      <c r="AY2840" s="9"/>
      <c r="AZ2840" s="9"/>
      <c r="BA2840" s="33"/>
      <c r="BB2840" s="33"/>
      <c r="BC2840" s="36"/>
      <c r="BD2840" s="12" t="s">
        <v>1772</v>
      </c>
    </row>
    <row r="2841" spans="1:56" s="12" customFormat="1" x14ac:dyDescent="0.2">
      <c r="A2841" s="9" t="str">
        <f>IF(Search!$C$5="","",IF(COUNTA(Inventory!$AP2841)=1,1,""))</f>
        <v/>
      </c>
      <c r="B2841" s="9" t="str">
        <f>IF(Search!$C$4="","",IF(ISNUMBER(SEARCH(Search!$C$4,$AR2841))=TRUE,1,""))</f>
        <v/>
      </c>
      <c r="C2841" s="9" t="str">
        <f>IF(Search!$C$6="x",IF(COUNTA($AQ2841)=1,1,"N"),IF(COUNTA($AQ2841)=1,"N",""))</f>
        <v/>
      </c>
      <c r="D2841" s="9" t="str">
        <f>IF(Search!$O$8="","",IF(ISNUMBER(SEARCH(Search!$O$8,$BD2841))=TRUE,1,""))</f>
        <v/>
      </c>
      <c r="E2841" s="9" t="str">
        <f>IF(Search!$C$7="","",IF(ISNUMBER(SEARCH(Search!$C$7,$AN2841))=TRUE,1,""))</f>
        <v/>
      </c>
      <c r="F2841" s="9" t="str">
        <f>IF(Search!$C$8="","",IF(ISNUMBER(SEARCH(Search!$C$8,$AO2841))=TRUE,1,""))</f>
        <v/>
      </c>
      <c r="G2841" s="9" t="str">
        <f>IF(Search!$F$4="","",IF(Inventory!$AJ2841&lt;Search!$F$4,"",1))</f>
        <v/>
      </c>
      <c r="H2841" s="9" t="str">
        <f>IF(Search!$F$5="","",IF(Inventory!$AJ2841&gt;Search!$F$5,"",1))</f>
        <v/>
      </c>
      <c r="I2841" s="9" t="str">
        <f>IF(Search!$F$7="","",IF(Search!$F$8="",IF(ISNUMBER(SEARCH(Search!$F$7,$AL2841))=TRUE,1,""),""))</f>
        <v/>
      </c>
      <c r="J2841" s="9" t="str">
        <f>IF($AL2841=Search!$F$8,1,"")</f>
        <v/>
      </c>
      <c r="K2841" s="9" t="str">
        <f>IF(Search!$I$4="","",IF(COUNTA($AS2841)=1,IF(Search!$I$4="N","N",1),""))</f>
        <v/>
      </c>
      <c r="L2841" s="9" t="str">
        <f>IF(Search!$I$5="","",IF($AS2841="RC",1,""))</f>
        <v/>
      </c>
      <c r="M2841" s="9" t="str">
        <f>IF(Search!$I$6="","",IF($AS2841="RCP",1,""))</f>
        <v/>
      </c>
      <c r="N2841" s="9" t="str">
        <f>IF(Search!$I$8="","",IF(COUNTA($AT2841)=1,IF(Search!$I$8="N","N",1),""))</f>
        <v/>
      </c>
      <c r="O2841" s="9" t="str">
        <f>IF(Search!$L$4="","",IF(COUNTA($AU2841)=1,IF(Search!$L$4="N","N",1),""))</f>
        <v/>
      </c>
      <c r="P2841" s="9" t="str">
        <f>IF(Search!$L$5="","",IF(ISNUMBER(SEARCH("Jersey",$AU2841))=TRUE,IF(Search!$L$5="N","N",1),""))</f>
        <v/>
      </c>
      <c r="Q2841" s="9" t="str">
        <f>IF(Search!$L$6="","",IF(ISNUMBER(SEARCH("Patch",$AU2841))=TRUE,IF(Search!$L$6="N","N",1),""))</f>
        <v/>
      </c>
      <c r="R2841" s="9" t="str">
        <f>IF(Search!$L$7="","",IF(ISNUMBER(SEARCH("Shield",$AU2841))=TRUE,IF(Search!$L$7="N","N",1),""))</f>
        <v/>
      </c>
      <c r="S2841" s="9" t="str">
        <f>IF(Search!$L$8="","",IF(ISNUMBER(SEARCH("Stick",$AU2841))=TRUE,IF(Search!$L$8="N","N",1),""))</f>
        <v/>
      </c>
      <c r="T2841" s="9" t="str">
        <f>IF(Search!$O$4="","",IF(COUNTA($AW2841)=1,IF(Search!$O$4="N","N",1),""))</f>
        <v/>
      </c>
      <c r="U2841" s="9" t="str">
        <f>IF(Search!$O$5="","",IF($AW2841="","",IF($AW2841&lt;Search!$O$5,"",1)))</f>
        <v/>
      </c>
      <c r="V2841" s="9" t="str">
        <f>IF(Search!$O$6="","",IF($AW2841="","",IF($AW2841&gt;Search!$O$6,"",1)))</f>
        <v/>
      </c>
      <c r="W2841" s="9" t="str">
        <f>IF(Search!$U$4="","",IF($AX2841="","",1))</f>
        <v/>
      </c>
      <c r="X2841" s="9" t="str">
        <f>IF(Search!$U$5="","",IF(ISNUMBER(SEARCH(Search!$U$5,$AX2841))=TRUE,IF(Search!$U$5="N","N",1),""))</f>
        <v/>
      </c>
      <c r="Y2841" s="9" t="str">
        <f>IF(Search!$U$6="","",IF($AY2841&lt;Search!$U$6,"",1))</f>
        <v/>
      </c>
      <c r="Z2841" s="9" t="str">
        <f>IF(Search!$R$4="","",IF(Inventory!$BA2841&lt;Search!$R$4,"",1))</f>
        <v/>
      </c>
      <c r="AA2841" s="9" t="str">
        <f>IF(Search!$R$5="","",IF($BA2841&gt;Search!$R$5,"",1))</f>
        <v/>
      </c>
      <c r="AB2841" s="9" t="str">
        <f>IF(Search!$R$6="","",IF($BB2841&lt;Search!$R$6,"",1))</f>
        <v/>
      </c>
      <c r="AC2841" s="9" t="str">
        <f>IF(Search!$R$7="","",IF($BB2841&lt;Search!$R$7,"",1))</f>
        <v/>
      </c>
      <c r="AD2841" s="45" t="str">
        <f>IF(COUNTIF($A2841:$AC2841,"n")&gt;0,"",IF(SUM($A2841:$AC2841)=COUNTA(Search!$C$4:$C$8,Search!$F$4:$F$8,Search!$I$4:$I$6,Search!$I$8,Search!$L$4:$L$8,Search!$O$4:$O$8,Search!$R$4:$R$7,Search!$U$4:$U$7)-COUNTIF(Search!$C$4:$U$7,"n"),1+LARGE($AD$1:AD2840,1),""))</f>
        <v/>
      </c>
      <c r="AE2841" s="45" t="str">
        <f t="shared" si="139"/>
        <v/>
      </c>
      <c r="AF2841" s="45" t="str">
        <f>IF(AD2841="","",COUNTIF($AE$1:$AE2840,$AE2841)+RANK($AE2841,$AE$2:$AE$10540,1))</f>
        <v/>
      </c>
      <c r="AG2841" s="45" t="str">
        <f t="shared" si="140"/>
        <v/>
      </c>
      <c r="AH2841" s="45" t="str">
        <f>IF($AD2841="","",COUNTIF($AG$1:$AG2840,$AG2841)+RANK($AG2841,$AG$1:$AG$10539,0))</f>
        <v/>
      </c>
      <c r="AI2841" s="10" t="str">
        <f t="shared" si="141"/>
        <v>2015-16 Upper Deck Silver Foil Board #112      /   $</v>
      </c>
      <c r="AJ2841" s="11">
        <v>2015</v>
      </c>
      <c r="AK2841" s="17">
        <v>16</v>
      </c>
      <c r="AL2841" s="12" t="s">
        <v>2622</v>
      </c>
      <c r="AM2841" s="10">
        <v>112</v>
      </c>
      <c r="AO2841" s="9"/>
      <c r="AP2841" s="9"/>
      <c r="AQ2841" s="9"/>
      <c r="AR2841" s="14"/>
      <c r="AS2841" s="9"/>
      <c r="AT2841" s="9"/>
      <c r="AU2841" s="9"/>
      <c r="AV2841" s="13"/>
      <c r="AW2841" s="13"/>
      <c r="AX2841" s="9"/>
      <c r="AY2841" s="9"/>
      <c r="AZ2841" s="9"/>
      <c r="BA2841" s="33"/>
      <c r="BB2841" s="33"/>
      <c r="BC2841" s="36"/>
      <c r="BD2841" s="12" t="s">
        <v>1772</v>
      </c>
    </row>
    <row r="2842" spans="1:56" s="12" customFormat="1" x14ac:dyDescent="0.2">
      <c r="A2842" s="9" t="str">
        <f>IF(Search!$C$5="","",IF(COUNTA(Inventory!$AP2842)=1,1,""))</f>
        <v/>
      </c>
      <c r="B2842" s="9" t="str">
        <f>IF(Search!$C$4="","",IF(ISNUMBER(SEARCH(Search!$C$4,$AR2842))=TRUE,1,""))</f>
        <v/>
      </c>
      <c r="C2842" s="9" t="str">
        <f>IF(Search!$C$6="x",IF(COUNTA($AQ2842)=1,1,"N"),IF(COUNTA($AQ2842)=1,"N",""))</f>
        <v/>
      </c>
      <c r="D2842" s="9" t="str">
        <f>IF(Search!$O$8="","",IF(ISNUMBER(SEARCH(Search!$O$8,$BD2842))=TRUE,1,""))</f>
        <v/>
      </c>
      <c r="E2842" s="9" t="str">
        <f>IF(Search!$C$7="","",IF(ISNUMBER(SEARCH(Search!$C$7,$AN2842))=TRUE,1,""))</f>
        <v/>
      </c>
      <c r="F2842" s="9" t="str">
        <f>IF(Search!$C$8="","",IF(ISNUMBER(SEARCH(Search!$C$8,$AO2842))=TRUE,1,""))</f>
        <v/>
      </c>
      <c r="G2842" s="9" t="str">
        <f>IF(Search!$F$4="","",IF(Inventory!$AJ2842&lt;Search!$F$4,"",1))</f>
        <v/>
      </c>
      <c r="H2842" s="9" t="str">
        <f>IF(Search!$F$5="","",IF(Inventory!$AJ2842&gt;Search!$F$5,"",1))</f>
        <v/>
      </c>
      <c r="I2842" s="9" t="str">
        <f>IF(Search!$F$7="","",IF(Search!$F$8="",IF(ISNUMBER(SEARCH(Search!$F$7,$AL2842))=TRUE,1,""),""))</f>
        <v/>
      </c>
      <c r="J2842" s="9" t="str">
        <f>IF($AL2842=Search!$F$8,1,"")</f>
        <v/>
      </c>
      <c r="K2842" s="9" t="str">
        <f>IF(Search!$I$4="","",IF(COUNTA($AS2842)=1,IF(Search!$I$4="N","N",1),""))</f>
        <v/>
      </c>
      <c r="L2842" s="9" t="str">
        <f>IF(Search!$I$5="","",IF($AS2842="RC",1,""))</f>
        <v/>
      </c>
      <c r="M2842" s="9" t="str">
        <f>IF(Search!$I$6="","",IF($AS2842="RCP",1,""))</f>
        <v/>
      </c>
      <c r="N2842" s="9" t="str">
        <f>IF(Search!$I$8="","",IF(COUNTA($AT2842)=1,IF(Search!$I$8="N","N",1),""))</f>
        <v/>
      </c>
      <c r="O2842" s="9" t="str">
        <f>IF(Search!$L$4="","",IF(COUNTA($AU2842)=1,IF(Search!$L$4="N","N",1),""))</f>
        <v/>
      </c>
      <c r="P2842" s="9" t="str">
        <f>IF(Search!$L$5="","",IF(ISNUMBER(SEARCH("Jersey",$AU2842))=TRUE,IF(Search!$L$5="N","N",1),""))</f>
        <v/>
      </c>
      <c r="Q2842" s="9" t="str">
        <f>IF(Search!$L$6="","",IF(ISNUMBER(SEARCH("Patch",$AU2842))=TRUE,IF(Search!$L$6="N","N",1),""))</f>
        <v/>
      </c>
      <c r="R2842" s="9" t="str">
        <f>IF(Search!$L$7="","",IF(ISNUMBER(SEARCH("Shield",$AU2842))=TRUE,IF(Search!$L$7="N","N",1),""))</f>
        <v/>
      </c>
      <c r="S2842" s="9" t="str">
        <f>IF(Search!$L$8="","",IF(ISNUMBER(SEARCH("Stick",$AU2842))=TRUE,IF(Search!$L$8="N","N",1),""))</f>
        <v/>
      </c>
      <c r="T2842" s="9" t="str">
        <f>IF(Search!$O$4="","",IF(COUNTA($AW2842)=1,IF(Search!$O$4="N","N",1),""))</f>
        <v/>
      </c>
      <c r="U2842" s="9" t="str">
        <f>IF(Search!$O$5="","",IF($AW2842="","",IF($AW2842&lt;Search!$O$5,"",1)))</f>
        <v/>
      </c>
      <c r="V2842" s="9" t="str">
        <f>IF(Search!$O$6="","",IF($AW2842="","",IF($AW2842&gt;Search!$O$6,"",1)))</f>
        <v/>
      </c>
      <c r="W2842" s="9" t="str">
        <f>IF(Search!$U$4="","",IF($AX2842="","",1))</f>
        <v/>
      </c>
      <c r="X2842" s="9" t="str">
        <f>IF(Search!$U$5="","",IF(ISNUMBER(SEARCH(Search!$U$5,$AX2842))=TRUE,IF(Search!$U$5="N","N",1),""))</f>
        <v/>
      </c>
      <c r="Y2842" s="9" t="str">
        <f>IF(Search!$U$6="","",IF($AY2842&lt;Search!$U$6,"",1))</f>
        <v/>
      </c>
      <c r="Z2842" s="9" t="str">
        <f>IF(Search!$R$4="","",IF(Inventory!$BA2842&lt;Search!$R$4,"",1))</f>
        <v/>
      </c>
      <c r="AA2842" s="9" t="str">
        <f>IF(Search!$R$5="","",IF($BA2842&gt;Search!$R$5,"",1))</f>
        <v/>
      </c>
      <c r="AB2842" s="9" t="str">
        <f>IF(Search!$R$6="","",IF($BB2842&lt;Search!$R$6,"",1))</f>
        <v/>
      </c>
      <c r="AC2842" s="9" t="str">
        <f>IF(Search!$R$7="","",IF($BB2842&lt;Search!$R$7,"",1))</f>
        <v/>
      </c>
      <c r="AD2842" s="45" t="str">
        <f>IF(COUNTIF($A2842:$AC2842,"n")&gt;0,"",IF(SUM($A2842:$AC2842)=COUNTA(Search!$C$4:$C$8,Search!$F$4:$F$8,Search!$I$4:$I$6,Search!$I$8,Search!$L$4:$L$8,Search!$O$4:$O$8,Search!$R$4:$R$7,Search!$U$4:$U$7)-COUNTIF(Search!$C$4:$U$7,"n"),1+LARGE($AD$1:AD2841,1),""))</f>
        <v/>
      </c>
      <c r="AE2842" s="45" t="str">
        <f t="shared" si="139"/>
        <v/>
      </c>
      <c r="AF2842" s="45" t="str">
        <f>IF(AD2842="","",COUNTIF($AE$1:$AE2841,$AE2842)+RANK($AE2842,$AE$2:$AE$10540,1))</f>
        <v/>
      </c>
      <c r="AG2842" s="45" t="str">
        <f t="shared" si="140"/>
        <v/>
      </c>
      <c r="AH2842" s="45" t="str">
        <f>IF($AD2842="","",COUNTIF($AG$1:$AG2841,$AG2842)+RANK($AG2842,$AG$1:$AG$10539,0))</f>
        <v/>
      </c>
      <c r="AI2842" s="10" t="str">
        <f t="shared" si="141"/>
        <v>2015-16 Upper Deck Silver Foil Board #113      /   $</v>
      </c>
      <c r="AJ2842" s="11">
        <v>2015</v>
      </c>
      <c r="AK2842" s="17">
        <v>16</v>
      </c>
      <c r="AL2842" s="12" t="s">
        <v>2622</v>
      </c>
      <c r="AM2842" s="10">
        <v>113</v>
      </c>
      <c r="AO2842" s="9"/>
      <c r="AP2842" s="9"/>
      <c r="AQ2842" s="9"/>
      <c r="AR2842" s="14"/>
      <c r="AS2842" s="9"/>
      <c r="AT2842" s="9"/>
      <c r="AU2842" s="9"/>
      <c r="AV2842" s="13"/>
      <c r="AW2842" s="13"/>
      <c r="AX2842" s="9"/>
      <c r="AY2842" s="9"/>
      <c r="AZ2842" s="9"/>
      <c r="BA2842" s="33"/>
      <c r="BB2842" s="33"/>
      <c r="BC2842" s="36"/>
      <c r="BD2842" s="12" t="s">
        <v>1772</v>
      </c>
    </row>
    <row r="2843" spans="1:56" s="12" customFormat="1" x14ac:dyDescent="0.2">
      <c r="A2843" s="9" t="str">
        <f>IF(Search!$C$5="","",IF(COUNTA(Inventory!$AP2843)=1,1,""))</f>
        <v/>
      </c>
      <c r="B2843" s="9" t="str">
        <f>IF(Search!$C$4="","",IF(ISNUMBER(SEARCH(Search!$C$4,$AR2843))=TRUE,1,""))</f>
        <v/>
      </c>
      <c r="C2843" s="9" t="str">
        <f>IF(Search!$C$6="x",IF(COUNTA($AQ2843)=1,1,"N"),IF(COUNTA($AQ2843)=1,"N",""))</f>
        <v/>
      </c>
      <c r="D2843" s="9" t="str">
        <f>IF(Search!$O$8="","",IF(ISNUMBER(SEARCH(Search!$O$8,$BD2843))=TRUE,1,""))</f>
        <v/>
      </c>
      <c r="E2843" s="9" t="str">
        <f>IF(Search!$C$7="","",IF(ISNUMBER(SEARCH(Search!$C$7,$AN2843))=TRUE,1,""))</f>
        <v/>
      </c>
      <c r="F2843" s="9" t="str">
        <f>IF(Search!$C$8="","",IF(ISNUMBER(SEARCH(Search!$C$8,$AO2843))=TRUE,1,""))</f>
        <v/>
      </c>
      <c r="G2843" s="9" t="str">
        <f>IF(Search!$F$4="","",IF(Inventory!$AJ2843&lt;Search!$F$4,"",1))</f>
        <v/>
      </c>
      <c r="H2843" s="9" t="str">
        <f>IF(Search!$F$5="","",IF(Inventory!$AJ2843&gt;Search!$F$5,"",1))</f>
        <v/>
      </c>
      <c r="I2843" s="9" t="str">
        <f>IF(Search!$F$7="","",IF(Search!$F$8="",IF(ISNUMBER(SEARCH(Search!$F$7,$AL2843))=TRUE,1,""),""))</f>
        <v/>
      </c>
      <c r="J2843" s="9" t="str">
        <f>IF($AL2843=Search!$F$8,1,"")</f>
        <v/>
      </c>
      <c r="K2843" s="9" t="str">
        <f>IF(Search!$I$4="","",IF(COUNTA($AS2843)=1,IF(Search!$I$4="N","N",1),""))</f>
        <v/>
      </c>
      <c r="L2843" s="9" t="str">
        <f>IF(Search!$I$5="","",IF($AS2843="RC",1,""))</f>
        <v/>
      </c>
      <c r="M2843" s="9" t="str">
        <f>IF(Search!$I$6="","",IF($AS2843="RCP",1,""))</f>
        <v/>
      </c>
      <c r="N2843" s="9" t="str">
        <f>IF(Search!$I$8="","",IF(COUNTA($AT2843)=1,IF(Search!$I$8="N","N",1),""))</f>
        <v/>
      </c>
      <c r="O2843" s="9" t="str">
        <f>IF(Search!$L$4="","",IF(COUNTA($AU2843)=1,IF(Search!$L$4="N","N",1),""))</f>
        <v/>
      </c>
      <c r="P2843" s="9" t="str">
        <f>IF(Search!$L$5="","",IF(ISNUMBER(SEARCH("Jersey",$AU2843))=TRUE,IF(Search!$L$5="N","N",1),""))</f>
        <v/>
      </c>
      <c r="Q2843" s="9" t="str">
        <f>IF(Search!$L$6="","",IF(ISNUMBER(SEARCH("Patch",$AU2843))=TRUE,IF(Search!$L$6="N","N",1),""))</f>
        <v/>
      </c>
      <c r="R2843" s="9" t="str">
        <f>IF(Search!$L$7="","",IF(ISNUMBER(SEARCH("Shield",$AU2843))=TRUE,IF(Search!$L$7="N","N",1),""))</f>
        <v/>
      </c>
      <c r="S2843" s="9" t="str">
        <f>IF(Search!$L$8="","",IF(ISNUMBER(SEARCH("Stick",$AU2843))=TRUE,IF(Search!$L$8="N","N",1),""))</f>
        <v/>
      </c>
      <c r="T2843" s="9" t="str">
        <f>IF(Search!$O$4="","",IF(COUNTA($AW2843)=1,IF(Search!$O$4="N","N",1),""))</f>
        <v/>
      </c>
      <c r="U2843" s="9" t="str">
        <f>IF(Search!$O$5="","",IF($AW2843="","",IF($AW2843&lt;Search!$O$5,"",1)))</f>
        <v/>
      </c>
      <c r="V2843" s="9" t="str">
        <f>IF(Search!$O$6="","",IF($AW2843="","",IF($AW2843&gt;Search!$O$6,"",1)))</f>
        <v/>
      </c>
      <c r="W2843" s="9" t="str">
        <f>IF(Search!$U$4="","",IF($AX2843="","",1))</f>
        <v/>
      </c>
      <c r="X2843" s="9" t="str">
        <f>IF(Search!$U$5="","",IF(ISNUMBER(SEARCH(Search!$U$5,$AX2843))=TRUE,IF(Search!$U$5="N","N",1),""))</f>
        <v/>
      </c>
      <c r="Y2843" s="9" t="str">
        <f>IF(Search!$U$6="","",IF($AY2843&lt;Search!$U$6,"",1))</f>
        <v/>
      </c>
      <c r="Z2843" s="9" t="str">
        <f>IF(Search!$R$4="","",IF(Inventory!$BA2843&lt;Search!$R$4,"",1))</f>
        <v/>
      </c>
      <c r="AA2843" s="9" t="str">
        <f>IF(Search!$R$5="","",IF($BA2843&gt;Search!$R$5,"",1))</f>
        <v/>
      </c>
      <c r="AB2843" s="9" t="str">
        <f>IF(Search!$R$6="","",IF($BB2843&lt;Search!$R$6,"",1))</f>
        <v/>
      </c>
      <c r="AC2843" s="9" t="str">
        <f>IF(Search!$R$7="","",IF($BB2843&lt;Search!$R$7,"",1))</f>
        <v/>
      </c>
      <c r="AD2843" s="45" t="str">
        <f>IF(COUNTIF($A2843:$AC2843,"n")&gt;0,"",IF(SUM($A2843:$AC2843)=COUNTA(Search!$C$4:$C$8,Search!$F$4:$F$8,Search!$I$4:$I$6,Search!$I$8,Search!$L$4:$L$8,Search!$O$4:$O$8,Search!$R$4:$R$7,Search!$U$4:$U$7)-COUNTIF(Search!$C$4:$U$7,"n"),1+LARGE($AD$1:AD2842,1),""))</f>
        <v/>
      </c>
      <c r="AE2843" s="45" t="str">
        <f t="shared" si="139"/>
        <v/>
      </c>
      <c r="AF2843" s="45" t="str">
        <f>IF(AD2843="","",COUNTIF($AE$1:$AE2842,$AE2843)+RANK($AE2843,$AE$2:$AE$10540,1))</f>
        <v/>
      </c>
      <c r="AG2843" s="45" t="str">
        <f t="shared" si="140"/>
        <v/>
      </c>
      <c r="AH2843" s="45" t="str">
        <f>IF($AD2843="","",COUNTIF($AG$1:$AG2842,$AG2843)+RANK($AG2843,$AG$1:$AG$10539,0))</f>
        <v/>
      </c>
      <c r="AI2843" s="10" t="str">
        <f t="shared" si="141"/>
        <v>2015-16 Upper Deck Silver Foil Board #114      /   $</v>
      </c>
      <c r="AJ2843" s="11">
        <v>2015</v>
      </c>
      <c r="AK2843" s="17">
        <v>16</v>
      </c>
      <c r="AL2843" s="12" t="s">
        <v>2622</v>
      </c>
      <c r="AM2843" s="10">
        <v>114</v>
      </c>
      <c r="AO2843" s="9"/>
      <c r="AP2843" s="9"/>
      <c r="AQ2843" s="9"/>
      <c r="AR2843" s="14"/>
      <c r="AS2843" s="9"/>
      <c r="AT2843" s="9"/>
      <c r="AU2843" s="9"/>
      <c r="AV2843" s="13"/>
      <c r="AW2843" s="13"/>
      <c r="AX2843" s="9"/>
      <c r="AY2843" s="9"/>
      <c r="AZ2843" s="9"/>
      <c r="BA2843" s="33"/>
      <c r="BB2843" s="33"/>
      <c r="BC2843" s="36"/>
      <c r="BD2843" s="12" t="s">
        <v>1772</v>
      </c>
    </row>
    <row r="2844" spans="1:56" s="12" customFormat="1" x14ac:dyDescent="0.2">
      <c r="A2844" s="9" t="str">
        <f>IF(Search!$C$5="","",IF(COUNTA(Inventory!$AP2844)=1,1,""))</f>
        <v/>
      </c>
      <c r="B2844" s="9" t="str">
        <f>IF(Search!$C$4="","",IF(ISNUMBER(SEARCH(Search!$C$4,$AR2844))=TRUE,1,""))</f>
        <v/>
      </c>
      <c r="C2844" s="9" t="str">
        <f>IF(Search!$C$6="x",IF(COUNTA($AQ2844)=1,1,"N"),IF(COUNTA($AQ2844)=1,"N",""))</f>
        <v/>
      </c>
      <c r="D2844" s="9" t="str">
        <f>IF(Search!$O$8="","",IF(ISNUMBER(SEARCH(Search!$O$8,$BD2844))=TRUE,1,""))</f>
        <v/>
      </c>
      <c r="E2844" s="9" t="str">
        <f>IF(Search!$C$7="","",IF(ISNUMBER(SEARCH(Search!$C$7,$AN2844))=TRUE,1,""))</f>
        <v/>
      </c>
      <c r="F2844" s="9" t="str">
        <f>IF(Search!$C$8="","",IF(ISNUMBER(SEARCH(Search!$C$8,$AO2844))=TRUE,1,""))</f>
        <v/>
      </c>
      <c r="G2844" s="9" t="str">
        <f>IF(Search!$F$4="","",IF(Inventory!$AJ2844&lt;Search!$F$4,"",1))</f>
        <v/>
      </c>
      <c r="H2844" s="9" t="str">
        <f>IF(Search!$F$5="","",IF(Inventory!$AJ2844&gt;Search!$F$5,"",1))</f>
        <v/>
      </c>
      <c r="I2844" s="9" t="str">
        <f>IF(Search!$F$7="","",IF(Search!$F$8="",IF(ISNUMBER(SEARCH(Search!$F$7,$AL2844))=TRUE,1,""),""))</f>
        <v/>
      </c>
      <c r="J2844" s="9" t="str">
        <f>IF($AL2844=Search!$F$8,1,"")</f>
        <v/>
      </c>
      <c r="K2844" s="9" t="str">
        <f>IF(Search!$I$4="","",IF(COUNTA($AS2844)=1,IF(Search!$I$4="N","N",1),""))</f>
        <v/>
      </c>
      <c r="L2844" s="9" t="str">
        <f>IF(Search!$I$5="","",IF($AS2844="RC",1,""))</f>
        <v/>
      </c>
      <c r="M2844" s="9" t="str">
        <f>IF(Search!$I$6="","",IF($AS2844="RCP",1,""))</f>
        <v/>
      </c>
      <c r="N2844" s="9" t="str">
        <f>IF(Search!$I$8="","",IF(COUNTA($AT2844)=1,IF(Search!$I$8="N","N",1),""))</f>
        <v/>
      </c>
      <c r="O2844" s="9" t="str">
        <f>IF(Search!$L$4="","",IF(COUNTA($AU2844)=1,IF(Search!$L$4="N","N",1),""))</f>
        <v/>
      </c>
      <c r="P2844" s="9" t="str">
        <f>IF(Search!$L$5="","",IF(ISNUMBER(SEARCH("Jersey",$AU2844))=TRUE,IF(Search!$L$5="N","N",1),""))</f>
        <v/>
      </c>
      <c r="Q2844" s="9" t="str">
        <f>IF(Search!$L$6="","",IF(ISNUMBER(SEARCH("Patch",$AU2844))=TRUE,IF(Search!$L$6="N","N",1),""))</f>
        <v/>
      </c>
      <c r="R2844" s="9" t="str">
        <f>IF(Search!$L$7="","",IF(ISNUMBER(SEARCH("Shield",$AU2844))=TRUE,IF(Search!$L$7="N","N",1),""))</f>
        <v/>
      </c>
      <c r="S2844" s="9" t="str">
        <f>IF(Search!$L$8="","",IF(ISNUMBER(SEARCH("Stick",$AU2844))=TRUE,IF(Search!$L$8="N","N",1),""))</f>
        <v/>
      </c>
      <c r="T2844" s="9" t="str">
        <f>IF(Search!$O$4="","",IF(COUNTA($AW2844)=1,IF(Search!$O$4="N","N",1),""))</f>
        <v/>
      </c>
      <c r="U2844" s="9" t="str">
        <f>IF(Search!$O$5="","",IF($AW2844="","",IF($AW2844&lt;Search!$O$5,"",1)))</f>
        <v/>
      </c>
      <c r="V2844" s="9" t="str">
        <f>IF(Search!$O$6="","",IF($AW2844="","",IF($AW2844&gt;Search!$O$6,"",1)))</f>
        <v/>
      </c>
      <c r="W2844" s="9" t="str">
        <f>IF(Search!$U$4="","",IF($AX2844="","",1))</f>
        <v/>
      </c>
      <c r="X2844" s="9" t="str">
        <f>IF(Search!$U$5="","",IF(ISNUMBER(SEARCH(Search!$U$5,$AX2844))=TRUE,IF(Search!$U$5="N","N",1),""))</f>
        <v/>
      </c>
      <c r="Y2844" s="9" t="str">
        <f>IF(Search!$U$6="","",IF($AY2844&lt;Search!$U$6,"",1))</f>
        <v/>
      </c>
      <c r="Z2844" s="9" t="str">
        <f>IF(Search!$R$4="","",IF(Inventory!$BA2844&lt;Search!$R$4,"",1))</f>
        <v/>
      </c>
      <c r="AA2844" s="9" t="str">
        <f>IF(Search!$R$5="","",IF($BA2844&gt;Search!$R$5,"",1))</f>
        <v/>
      </c>
      <c r="AB2844" s="9" t="str">
        <f>IF(Search!$R$6="","",IF($BB2844&lt;Search!$R$6,"",1))</f>
        <v/>
      </c>
      <c r="AC2844" s="9" t="str">
        <f>IF(Search!$R$7="","",IF($BB2844&lt;Search!$R$7,"",1))</f>
        <v/>
      </c>
      <c r="AD2844" s="45" t="str">
        <f>IF(COUNTIF($A2844:$AC2844,"n")&gt;0,"",IF(SUM($A2844:$AC2844)=COUNTA(Search!$C$4:$C$8,Search!$F$4:$F$8,Search!$I$4:$I$6,Search!$I$8,Search!$L$4:$L$8,Search!$O$4:$O$8,Search!$R$4:$R$7,Search!$U$4:$U$7)-COUNTIF(Search!$C$4:$U$7,"n"),1+LARGE($AD$1:AD2843,1),""))</f>
        <v/>
      </c>
      <c r="AE2844" s="45" t="str">
        <f t="shared" si="139"/>
        <v/>
      </c>
      <c r="AF2844" s="45" t="str">
        <f>IF(AD2844="","",COUNTIF($AE$1:$AE2843,$AE2844)+RANK($AE2844,$AE$2:$AE$10540,1))</f>
        <v/>
      </c>
      <c r="AG2844" s="45" t="str">
        <f t="shared" si="140"/>
        <v/>
      </c>
      <c r="AH2844" s="45" t="str">
        <f>IF($AD2844="","",COUNTIF($AG$1:$AG2843,$AG2844)+RANK($AG2844,$AG$1:$AG$10539,0))</f>
        <v/>
      </c>
      <c r="AI2844" s="10" t="str">
        <f t="shared" si="141"/>
        <v>2015-16 Upper Deck Silver Foil Board #115      /   $</v>
      </c>
      <c r="AJ2844" s="11">
        <v>2015</v>
      </c>
      <c r="AK2844" s="17">
        <v>16</v>
      </c>
      <c r="AL2844" s="12" t="s">
        <v>2622</v>
      </c>
      <c r="AM2844" s="10">
        <v>115</v>
      </c>
      <c r="AO2844" s="9"/>
      <c r="AP2844" s="9"/>
      <c r="AQ2844" s="9"/>
      <c r="AR2844" s="14"/>
      <c r="AS2844" s="9"/>
      <c r="AT2844" s="9"/>
      <c r="AU2844" s="9"/>
      <c r="AV2844" s="13"/>
      <c r="AW2844" s="13"/>
      <c r="AX2844" s="9"/>
      <c r="AY2844" s="9"/>
      <c r="AZ2844" s="9"/>
      <c r="BA2844" s="33"/>
      <c r="BB2844" s="33"/>
      <c r="BC2844" s="36"/>
      <c r="BD2844" s="12" t="s">
        <v>1772</v>
      </c>
    </row>
    <row r="2845" spans="1:56" s="12" customFormat="1" x14ac:dyDescent="0.2">
      <c r="A2845" s="9" t="str">
        <f>IF(Search!$C$5="","",IF(COUNTA(Inventory!$AP2845)=1,1,""))</f>
        <v/>
      </c>
      <c r="B2845" s="9" t="str">
        <f>IF(Search!$C$4="","",IF(ISNUMBER(SEARCH(Search!$C$4,$AR2845))=TRUE,1,""))</f>
        <v/>
      </c>
      <c r="C2845" s="9" t="str">
        <f>IF(Search!$C$6="x",IF(COUNTA($AQ2845)=1,1,"N"),IF(COUNTA($AQ2845)=1,"N",""))</f>
        <v/>
      </c>
      <c r="D2845" s="9" t="str">
        <f>IF(Search!$O$8="","",IF(ISNUMBER(SEARCH(Search!$O$8,$BD2845))=TRUE,1,""))</f>
        <v/>
      </c>
      <c r="E2845" s="9" t="str">
        <f>IF(Search!$C$7="","",IF(ISNUMBER(SEARCH(Search!$C$7,$AN2845))=TRUE,1,""))</f>
        <v/>
      </c>
      <c r="F2845" s="9" t="str">
        <f>IF(Search!$C$8="","",IF(ISNUMBER(SEARCH(Search!$C$8,$AO2845))=TRUE,1,""))</f>
        <v/>
      </c>
      <c r="G2845" s="9" t="str">
        <f>IF(Search!$F$4="","",IF(Inventory!$AJ2845&lt;Search!$F$4,"",1))</f>
        <v/>
      </c>
      <c r="H2845" s="9" t="str">
        <f>IF(Search!$F$5="","",IF(Inventory!$AJ2845&gt;Search!$F$5,"",1))</f>
        <v/>
      </c>
      <c r="I2845" s="9" t="str">
        <f>IF(Search!$F$7="","",IF(Search!$F$8="",IF(ISNUMBER(SEARCH(Search!$F$7,$AL2845))=TRUE,1,""),""))</f>
        <v/>
      </c>
      <c r="J2845" s="9" t="str">
        <f>IF($AL2845=Search!$F$8,1,"")</f>
        <v/>
      </c>
      <c r="K2845" s="9" t="str">
        <f>IF(Search!$I$4="","",IF(COUNTA($AS2845)=1,IF(Search!$I$4="N","N",1),""))</f>
        <v/>
      </c>
      <c r="L2845" s="9" t="str">
        <f>IF(Search!$I$5="","",IF($AS2845="RC",1,""))</f>
        <v/>
      </c>
      <c r="M2845" s="9" t="str">
        <f>IF(Search!$I$6="","",IF($AS2845="RCP",1,""))</f>
        <v/>
      </c>
      <c r="N2845" s="9" t="str">
        <f>IF(Search!$I$8="","",IF(COUNTA($AT2845)=1,IF(Search!$I$8="N","N",1),""))</f>
        <v/>
      </c>
      <c r="O2845" s="9" t="str">
        <f>IF(Search!$L$4="","",IF(COUNTA($AU2845)=1,IF(Search!$L$4="N","N",1),""))</f>
        <v/>
      </c>
      <c r="P2845" s="9" t="str">
        <f>IF(Search!$L$5="","",IF(ISNUMBER(SEARCH("Jersey",$AU2845))=TRUE,IF(Search!$L$5="N","N",1),""))</f>
        <v/>
      </c>
      <c r="Q2845" s="9" t="str">
        <f>IF(Search!$L$6="","",IF(ISNUMBER(SEARCH("Patch",$AU2845))=TRUE,IF(Search!$L$6="N","N",1),""))</f>
        <v/>
      </c>
      <c r="R2845" s="9" t="str">
        <f>IF(Search!$L$7="","",IF(ISNUMBER(SEARCH("Shield",$AU2845))=TRUE,IF(Search!$L$7="N","N",1),""))</f>
        <v/>
      </c>
      <c r="S2845" s="9" t="str">
        <f>IF(Search!$L$8="","",IF(ISNUMBER(SEARCH("Stick",$AU2845))=TRUE,IF(Search!$L$8="N","N",1),""))</f>
        <v/>
      </c>
      <c r="T2845" s="9" t="str">
        <f>IF(Search!$O$4="","",IF(COUNTA($AW2845)=1,IF(Search!$O$4="N","N",1),""))</f>
        <v/>
      </c>
      <c r="U2845" s="9" t="str">
        <f>IF(Search!$O$5="","",IF($AW2845="","",IF($AW2845&lt;Search!$O$5,"",1)))</f>
        <v/>
      </c>
      <c r="V2845" s="9" t="str">
        <f>IF(Search!$O$6="","",IF($AW2845="","",IF($AW2845&gt;Search!$O$6,"",1)))</f>
        <v/>
      </c>
      <c r="W2845" s="9" t="str">
        <f>IF(Search!$U$4="","",IF($AX2845="","",1))</f>
        <v/>
      </c>
      <c r="X2845" s="9" t="str">
        <f>IF(Search!$U$5="","",IF(ISNUMBER(SEARCH(Search!$U$5,$AX2845))=TRUE,IF(Search!$U$5="N","N",1),""))</f>
        <v/>
      </c>
      <c r="Y2845" s="9" t="str">
        <f>IF(Search!$U$6="","",IF($AY2845&lt;Search!$U$6,"",1))</f>
        <v/>
      </c>
      <c r="Z2845" s="9" t="str">
        <f>IF(Search!$R$4="","",IF(Inventory!$BA2845&lt;Search!$R$4,"",1))</f>
        <v/>
      </c>
      <c r="AA2845" s="9" t="str">
        <f>IF(Search!$R$5="","",IF($BA2845&gt;Search!$R$5,"",1))</f>
        <v/>
      </c>
      <c r="AB2845" s="9" t="str">
        <f>IF(Search!$R$6="","",IF($BB2845&lt;Search!$R$6,"",1))</f>
        <v/>
      </c>
      <c r="AC2845" s="9" t="str">
        <f>IF(Search!$R$7="","",IF($BB2845&lt;Search!$R$7,"",1))</f>
        <v/>
      </c>
      <c r="AD2845" s="45" t="str">
        <f>IF(COUNTIF($A2845:$AC2845,"n")&gt;0,"",IF(SUM($A2845:$AC2845)=COUNTA(Search!$C$4:$C$8,Search!$F$4:$F$8,Search!$I$4:$I$6,Search!$I$8,Search!$L$4:$L$8,Search!$O$4:$O$8,Search!$R$4:$R$7,Search!$U$4:$U$7)-COUNTIF(Search!$C$4:$U$7,"n"),1+LARGE($AD$1:AD2844,1),""))</f>
        <v/>
      </c>
      <c r="AE2845" s="45" t="str">
        <f t="shared" si="139"/>
        <v/>
      </c>
      <c r="AF2845" s="45" t="str">
        <f>IF(AD2845="","",COUNTIF($AE$1:$AE2844,$AE2845)+RANK($AE2845,$AE$2:$AE$10540,1))</f>
        <v/>
      </c>
      <c r="AG2845" s="45" t="str">
        <f t="shared" si="140"/>
        <v/>
      </c>
      <c r="AH2845" s="45" t="str">
        <f>IF($AD2845="","",COUNTIF($AG$1:$AG2844,$AG2845)+RANK($AG2845,$AG$1:$AG$10539,0))</f>
        <v/>
      </c>
      <c r="AI2845" s="10" t="str">
        <f t="shared" si="141"/>
        <v>2015-16 Upper Deck Silver Foil Board #116      /   $</v>
      </c>
      <c r="AJ2845" s="11">
        <v>2015</v>
      </c>
      <c r="AK2845" s="17">
        <v>16</v>
      </c>
      <c r="AL2845" s="12" t="s">
        <v>2622</v>
      </c>
      <c r="AM2845" s="10">
        <v>116</v>
      </c>
      <c r="AO2845" s="9"/>
      <c r="AP2845" s="9"/>
      <c r="AQ2845" s="9"/>
      <c r="AR2845" s="14"/>
      <c r="AS2845" s="9"/>
      <c r="AT2845" s="9"/>
      <c r="AU2845" s="9"/>
      <c r="AV2845" s="13"/>
      <c r="AW2845" s="13"/>
      <c r="AX2845" s="9"/>
      <c r="AY2845" s="9"/>
      <c r="AZ2845" s="9"/>
      <c r="BA2845" s="33"/>
      <c r="BB2845" s="33"/>
      <c r="BC2845" s="36"/>
      <c r="BD2845" s="12" t="s">
        <v>1772</v>
      </c>
    </row>
    <row r="2846" spans="1:56" s="12" customFormat="1" x14ac:dyDescent="0.2">
      <c r="A2846" s="9" t="str">
        <f>IF(Search!$C$5="","",IF(COUNTA(Inventory!$AP2846)=1,1,""))</f>
        <v/>
      </c>
      <c r="B2846" s="9" t="str">
        <f>IF(Search!$C$4="","",IF(ISNUMBER(SEARCH(Search!$C$4,$AR2846))=TRUE,1,""))</f>
        <v/>
      </c>
      <c r="C2846" s="9" t="str">
        <f>IF(Search!$C$6="x",IF(COUNTA($AQ2846)=1,1,"N"),IF(COUNTA($AQ2846)=1,"N",""))</f>
        <v/>
      </c>
      <c r="D2846" s="9" t="str">
        <f>IF(Search!$O$8="","",IF(ISNUMBER(SEARCH(Search!$O$8,$BD2846))=TRUE,1,""))</f>
        <v/>
      </c>
      <c r="E2846" s="9" t="str">
        <f>IF(Search!$C$7="","",IF(ISNUMBER(SEARCH(Search!$C$7,$AN2846))=TRUE,1,""))</f>
        <v/>
      </c>
      <c r="F2846" s="9" t="str">
        <f>IF(Search!$C$8="","",IF(ISNUMBER(SEARCH(Search!$C$8,$AO2846))=TRUE,1,""))</f>
        <v/>
      </c>
      <c r="G2846" s="9" t="str">
        <f>IF(Search!$F$4="","",IF(Inventory!$AJ2846&lt;Search!$F$4,"",1))</f>
        <v/>
      </c>
      <c r="H2846" s="9" t="str">
        <f>IF(Search!$F$5="","",IF(Inventory!$AJ2846&gt;Search!$F$5,"",1))</f>
        <v/>
      </c>
      <c r="I2846" s="9" t="str">
        <f>IF(Search!$F$7="","",IF(Search!$F$8="",IF(ISNUMBER(SEARCH(Search!$F$7,$AL2846))=TRUE,1,""),""))</f>
        <v/>
      </c>
      <c r="J2846" s="9" t="str">
        <f>IF($AL2846=Search!$F$8,1,"")</f>
        <v/>
      </c>
      <c r="K2846" s="9" t="str">
        <f>IF(Search!$I$4="","",IF(COUNTA($AS2846)=1,IF(Search!$I$4="N","N",1),""))</f>
        <v/>
      </c>
      <c r="L2846" s="9" t="str">
        <f>IF(Search!$I$5="","",IF($AS2846="RC",1,""))</f>
        <v/>
      </c>
      <c r="M2846" s="9" t="str">
        <f>IF(Search!$I$6="","",IF($AS2846="RCP",1,""))</f>
        <v/>
      </c>
      <c r="N2846" s="9" t="str">
        <f>IF(Search!$I$8="","",IF(COUNTA($AT2846)=1,IF(Search!$I$8="N","N",1),""))</f>
        <v/>
      </c>
      <c r="O2846" s="9" t="str">
        <f>IF(Search!$L$4="","",IF(COUNTA($AU2846)=1,IF(Search!$L$4="N","N",1),""))</f>
        <v/>
      </c>
      <c r="P2846" s="9" t="str">
        <f>IF(Search!$L$5="","",IF(ISNUMBER(SEARCH("Jersey",$AU2846))=TRUE,IF(Search!$L$5="N","N",1),""))</f>
        <v/>
      </c>
      <c r="Q2846" s="9" t="str">
        <f>IF(Search!$L$6="","",IF(ISNUMBER(SEARCH("Patch",$AU2846))=TRUE,IF(Search!$L$6="N","N",1),""))</f>
        <v/>
      </c>
      <c r="R2846" s="9" t="str">
        <f>IF(Search!$L$7="","",IF(ISNUMBER(SEARCH("Shield",$AU2846))=TRUE,IF(Search!$L$7="N","N",1),""))</f>
        <v/>
      </c>
      <c r="S2846" s="9" t="str">
        <f>IF(Search!$L$8="","",IF(ISNUMBER(SEARCH("Stick",$AU2846))=TRUE,IF(Search!$L$8="N","N",1),""))</f>
        <v/>
      </c>
      <c r="T2846" s="9" t="str">
        <f>IF(Search!$O$4="","",IF(COUNTA($AW2846)=1,IF(Search!$O$4="N","N",1),""))</f>
        <v/>
      </c>
      <c r="U2846" s="9" t="str">
        <f>IF(Search!$O$5="","",IF($AW2846="","",IF($AW2846&lt;Search!$O$5,"",1)))</f>
        <v/>
      </c>
      <c r="V2846" s="9" t="str">
        <f>IF(Search!$O$6="","",IF($AW2846="","",IF($AW2846&gt;Search!$O$6,"",1)))</f>
        <v/>
      </c>
      <c r="W2846" s="9" t="str">
        <f>IF(Search!$U$4="","",IF($AX2846="","",1))</f>
        <v/>
      </c>
      <c r="X2846" s="9" t="str">
        <f>IF(Search!$U$5="","",IF(ISNUMBER(SEARCH(Search!$U$5,$AX2846))=TRUE,IF(Search!$U$5="N","N",1),""))</f>
        <v/>
      </c>
      <c r="Y2846" s="9" t="str">
        <f>IF(Search!$U$6="","",IF($AY2846&lt;Search!$U$6,"",1))</f>
        <v/>
      </c>
      <c r="Z2846" s="9" t="str">
        <f>IF(Search!$R$4="","",IF(Inventory!$BA2846&lt;Search!$R$4,"",1))</f>
        <v/>
      </c>
      <c r="AA2846" s="9" t="str">
        <f>IF(Search!$R$5="","",IF($BA2846&gt;Search!$R$5,"",1))</f>
        <v/>
      </c>
      <c r="AB2846" s="9" t="str">
        <f>IF(Search!$R$6="","",IF($BB2846&lt;Search!$R$6,"",1))</f>
        <v/>
      </c>
      <c r="AC2846" s="9" t="str">
        <f>IF(Search!$R$7="","",IF($BB2846&lt;Search!$R$7,"",1))</f>
        <v/>
      </c>
      <c r="AD2846" s="45" t="str">
        <f>IF(COUNTIF($A2846:$AC2846,"n")&gt;0,"",IF(SUM($A2846:$AC2846)=COUNTA(Search!$C$4:$C$8,Search!$F$4:$F$8,Search!$I$4:$I$6,Search!$I$8,Search!$L$4:$L$8,Search!$O$4:$O$8,Search!$R$4:$R$7,Search!$U$4:$U$7)-COUNTIF(Search!$C$4:$U$7,"n"),1+LARGE($AD$1:AD2845,1),""))</f>
        <v/>
      </c>
      <c r="AE2846" s="45" t="str">
        <f t="shared" si="139"/>
        <v/>
      </c>
      <c r="AF2846" s="45" t="str">
        <f>IF(AD2846="","",COUNTIF($AE$1:$AE2845,$AE2846)+RANK($AE2846,$AE$2:$AE$10540,1))</f>
        <v/>
      </c>
      <c r="AG2846" s="45" t="str">
        <f t="shared" si="140"/>
        <v/>
      </c>
      <c r="AH2846" s="45" t="str">
        <f>IF($AD2846="","",COUNTIF($AG$1:$AG2845,$AG2846)+RANK($AG2846,$AG$1:$AG$10539,0))</f>
        <v/>
      </c>
      <c r="AI2846" s="10" t="str">
        <f t="shared" si="141"/>
        <v>2015-16 Upper Deck Silver Foil Board #117      /   $</v>
      </c>
      <c r="AJ2846" s="11">
        <v>2015</v>
      </c>
      <c r="AK2846" s="17">
        <v>16</v>
      </c>
      <c r="AL2846" s="12" t="s">
        <v>2622</v>
      </c>
      <c r="AM2846" s="10">
        <v>117</v>
      </c>
      <c r="AO2846" s="9"/>
      <c r="AP2846" s="9"/>
      <c r="AQ2846" s="9"/>
      <c r="AR2846" s="14"/>
      <c r="AS2846" s="9"/>
      <c r="AT2846" s="9"/>
      <c r="AU2846" s="9"/>
      <c r="AV2846" s="13"/>
      <c r="AW2846" s="13"/>
      <c r="AX2846" s="9"/>
      <c r="AY2846" s="9"/>
      <c r="AZ2846" s="9"/>
      <c r="BA2846" s="33"/>
      <c r="BB2846" s="33"/>
      <c r="BC2846" s="36"/>
      <c r="BD2846" s="12" t="s">
        <v>1772</v>
      </c>
    </row>
    <row r="2847" spans="1:56" s="12" customFormat="1" x14ac:dyDescent="0.2">
      <c r="A2847" s="9" t="str">
        <f>IF(Search!$C$5="","",IF(COUNTA(Inventory!$AP2847)=1,1,""))</f>
        <v/>
      </c>
      <c r="B2847" s="9" t="str">
        <f>IF(Search!$C$4="","",IF(ISNUMBER(SEARCH(Search!$C$4,$AR2847))=TRUE,1,""))</f>
        <v/>
      </c>
      <c r="C2847" s="9" t="str">
        <f>IF(Search!$C$6="x",IF(COUNTA($AQ2847)=1,1,"N"),IF(COUNTA($AQ2847)=1,"N",""))</f>
        <v/>
      </c>
      <c r="D2847" s="9" t="str">
        <f>IF(Search!$O$8="","",IF(ISNUMBER(SEARCH(Search!$O$8,$BD2847))=TRUE,1,""))</f>
        <v/>
      </c>
      <c r="E2847" s="9" t="str">
        <f>IF(Search!$C$7="","",IF(ISNUMBER(SEARCH(Search!$C$7,$AN2847))=TRUE,1,""))</f>
        <v/>
      </c>
      <c r="F2847" s="9" t="str">
        <f>IF(Search!$C$8="","",IF(ISNUMBER(SEARCH(Search!$C$8,$AO2847))=TRUE,1,""))</f>
        <v/>
      </c>
      <c r="G2847" s="9" t="str">
        <f>IF(Search!$F$4="","",IF(Inventory!$AJ2847&lt;Search!$F$4,"",1))</f>
        <v/>
      </c>
      <c r="H2847" s="9" t="str">
        <f>IF(Search!$F$5="","",IF(Inventory!$AJ2847&gt;Search!$F$5,"",1))</f>
        <v/>
      </c>
      <c r="I2847" s="9" t="str">
        <f>IF(Search!$F$7="","",IF(Search!$F$8="",IF(ISNUMBER(SEARCH(Search!$F$7,$AL2847))=TRUE,1,""),""))</f>
        <v/>
      </c>
      <c r="J2847" s="9" t="str">
        <f>IF($AL2847=Search!$F$8,1,"")</f>
        <v/>
      </c>
      <c r="K2847" s="9" t="str">
        <f>IF(Search!$I$4="","",IF(COUNTA($AS2847)=1,IF(Search!$I$4="N","N",1),""))</f>
        <v/>
      </c>
      <c r="L2847" s="9" t="str">
        <f>IF(Search!$I$5="","",IF($AS2847="RC",1,""))</f>
        <v/>
      </c>
      <c r="M2847" s="9" t="str">
        <f>IF(Search!$I$6="","",IF($AS2847="RCP",1,""))</f>
        <v/>
      </c>
      <c r="N2847" s="9" t="str">
        <f>IF(Search!$I$8="","",IF(COUNTA($AT2847)=1,IF(Search!$I$8="N","N",1),""))</f>
        <v/>
      </c>
      <c r="O2847" s="9" t="str">
        <f>IF(Search!$L$4="","",IF(COUNTA($AU2847)=1,IF(Search!$L$4="N","N",1),""))</f>
        <v/>
      </c>
      <c r="P2847" s="9" t="str">
        <f>IF(Search!$L$5="","",IF(ISNUMBER(SEARCH("Jersey",$AU2847))=TRUE,IF(Search!$L$5="N","N",1),""))</f>
        <v/>
      </c>
      <c r="Q2847" s="9" t="str">
        <f>IF(Search!$L$6="","",IF(ISNUMBER(SEARCH("Patch",$AU2847))=TRUE,IF(Search!$L$6="N","N",1),""))</f>
        <v/>
      </c>
      <c r="R2847" s="9" t="str">
        <f>IF(Search!$L$7="","",IF(ISNUMBER(SEARCH("Shield",$AU2847))=TRUE,IF(Search!$L$7="N","N",1),""))</f>
        <v/>
      </c>
      <c r="S2847" s="9" t="str">
        <f>IF(Search!$L$8="","",IF(ISNUMBER(SEARCH("Stick",$AU2847))=TRUE,IF(Search!$L$8="N","N",1),""))</f>
        <v/>
      </c>
      <c r="T2847" s="9" t="str">
        <f>IF(Search!$O$4="","",IF(COUNTA($AW2847)=1,IF(Search!$O$4="N","N",1),""))</f>
        <v/>
      </c>
      <c r="U2847" s="9" t="str">
        <f>IF(Search!$O$5="","",IF($AW2847="","",IF($AW2847&lt;Search!$O$5,"",1)))</f>
        <v/>
      </c>
      <c r="V2847" s="9" t="str">
        <f>IF(Search!$O$6="","",IF($AW2847="","",IF($AW2847&gt;Search!$O$6,"",1)))</f>
        <v/>
      </c>
      <c r="W2847" s="9" t="str">
        <f>IF(Search!$U$4="","",IF($AX2847="","",1))</f>
        <v/>
      </c>
      <c r="X2847" s="9" t="str">
        <f>IF(Search!$U$5="","",IF(ISNUMBER(SEARCH(Search!$U$5,$AX2847))=TRUE,IF(Search!$U$5="N","N",1),""))</f>
        <v/>
      </c>
      <c r="Y2847" s="9" t="str">
        <f>IF(Search!$U$6="","",IF($AY2847&lt;Search!$U$6,"",1))</f>
        <v/>
      </c>
      <c r="Z2847" s="9" t="str">
        <f>IF(Search!$R$4="","",IF(Inventory!$BA2847&lt;Search!$R$4,"",1))</f>
        <v/>
      </c>
      <c r="AA2847" s="9" t="str">
        <f>IF(Search!$R$5="","",IF($BA2847&gt;Search!$R$5,"",1))</f>
        <v/>
      </c>
      <c r="AB2847" s="9" t="str">
        <f>IF(Search!$R$6="","",IF($BB2847&lt;Search!$R$6,"",1))</f>
        <v/>
      </c>
      <c r="AC2847" s="9" t="str">
        <f>IF(Search!$R$7="","",IF($BB2847&lt;Search!$R$7,"",1))</f>
        <v/>
      </c>
      <c r="AD2847" s="45" t="str">
        <f>IF(COUNTIF($A2847:$AC2847,"n")&gt;0,"",IF(SUM($A2847:$AC2847)=COUNTA(Search!$C$4:$C$8,Search!$F$4:$F$8,Search!$I$4:$I$6,Search!$I$8,Search!$L$4:$L$8,Search!$O$4:$O$8,Search!$R$4:$R$7,Search!$U$4:$U$7)-COUNTIF(Search!$C$4:$U$7,"n"),1+LARGE($AD$1:AD2846,1),""))</f>
        <v/>
      </c>
      <c r="AE2847" s="45" t="str">
        <f t="shared" si="139"/>
        <v/>
      </c>
      <c r="AF2847" s="45" t="str">
        <f>IF(AD2847="","",COUNTIF($AE$1:$AE2846,$AE2847)+RANK($AE2847,$AE$2:$AE$10540,1))</f>
        <v/>
      </c>
      <c r="AG2847" s="45" t="str">
        <f t="shared" si="140"/>
        <v/>
      </c>
      <c r="AH2847" s="45" t="str">
        <f>IF($AD2847="","",COUNTIF($AG$1:$AG2846,$AG2847)+RANK($AG2847,$AG$1:$AG$10539,0))</f>
        <v/>
      </c>
      <c r="AI2847" s="10" t="str">
        <f t="shared" si="141"/>
        <v>2015-16 Upper Deck Silver Foil Board #118      /   $</v>
      </c>
      <c r="AJ2847" s="11">
        <v>2015</v>
      </c>
      <c r="AK2847" s="17">
        <v>16</v>
      </c>
      <c r="AL2847" s="12" t="s">
        <v>2622</v>
      </c>
      <c r="AM2847" s="10">
        <v>118</v>
      </c>
      <c r="AO2847" s="9"/>
      <c r="AP2847" s="9"/>
      <c r="AQ2847" s="9"/>
      <c r="AR2847" s="14"/>
      <c r="AS2847" s="9"/>
      <c r="AT2847" s="9"/>
      <c r="AU2847" s="9"/>
      <c r="AV2847" s="13"/>
      <c r="AW2847" s="13"/>
      <c r="AX2847" s="9"/>
      <c r="AY2847" s="9"/>
      <c r="AZ2847" s="9"/>
      <c r="BA2847" s="33"/>
      <c r="BB2847" s="33"/>
      <c r="BC2847" s="36"/>
      <c r="BD2847" s="12" t="s">
        <v>1772</v>
      </c>
    </row>
    <row r="2848" spans="1:56" s="12" customFormat="1" x14ac:dyDescent="0.2">
      <c r="A2848" s="9" t="str">
        <f>IF(Search!$C$5="","",IF(COUNTA(Inventory!$AP2848)=1,1,""))</f>
        <v/>
      </c>
      <c r="B2848" s="9" t="str">
        <f>IF(Search!$C$4="","",IF(ISNUMBER(SEARCH(Search!$C$4,$AR2848))=TRUE,1,""))</f>
        <v/>
      </c>
      <c r="C2848" s="9" t="str">
        <f>IF(Search!$C$6="x",IF(COUNTA($AQ2848)=1,1,"N"),IF(COUNTA($AQ2848)=1,"N",""))</f>
        <v/>
      </c>
      <c r="D2848" s="9" t="str">
        <f>IF(Search!$O$8="","",IF(ISNUMBER(SEARCH(Search!$O$8,$BD2848))=TRUE,1,""))</f>
        <v/>
      </c>
      <c r="E2848" s="9" t="str">
        <f>IF(Search!$C$7="","",IF(ISNUMBER(SEARCH(Search!$C$7,$AN2848))=TRUE,1,""))</f>
        <v/>
      </c>
      <c r="F2848" s="9" t="str">
        <f>IF(Search!$C$8="","",IF(ISNUMBER(SEARCH(Search!$C$8,$AO2848))=TRUE,1,""))</f>
        <v/>
      </c>
      <c r="G2848" s="9" t="str">
        <f>IF(Search!$F$4="","",IF(Inventory!$AJ2848&lt;Search!$F$4,"",1))</f>
        <v/>
      </c>
      <c r="H2848" s="9" t="str">
        <f>IF(Search!$F$5="","",IF(Inventory!$AJ2848&gt;Search!$F$5,"",1))</f>
        <v/>
      </c>
      <c r="I2848" s="9" t="str">
        <f>IF(Search!$F$7="","",IF(Search!$F$8="",IF(ISNUMBER(SEARCH(Search!$F$7,$AL2848))=TRUE,1,""),""))</f>
        <v/>
      </c>
      <c r="J2848" s="9" t="str">
        <f>IF($AL2848=Search!$F$8,1,"")</f>
        <v/>
      </c>
      <c r="K2848" s="9" t="str">
        <f>IF(Search!$I$4="","",IF(COUNTA($AS2848)=1,IF(Search!$I$4="N","N",1),""))</f>
        <v/>
      </c>
      <c r="L2848" s="9" t="str">
        <f>IF(Search!$I$5="","",IF($AS2848="RC",1,""))</f>
        <v/>
      </c>
      <c r="M2848" s="9" t="str">
        <f>IF(Search!$I$6="","",IF($AS2848="RCP",1,""))</f>
        <v/>
      </c>
      <c r="N2848" s="9" t="str">
        <f>IF(Search!$I$8="","",IF(COUNTA($AT2848)=1,IF(Search!$I$8="N","N",1),""))</f>
        <v/>
      </c>
      <c r="O2848" s="9" t="str">
        <f>IF(Search!$L$4="","",IF(COUNTA($AU2848)=1,IF(Search!$L$4="N","N",1),""))</f>
        <v/>
      </c>
      <c r="P2848" s="9" t="str">
        <f>IF(Search!$L$5="","",IF(ISNUMBER(SEARCH("Jersey",$AU2848))=TRUE,IF(Search!$L$5="N","N",1),""))</f>
        <v/>
      </c>
      <c r="Q2848" s="9" t="str">
        <f>IF(Search!$L$6="","",IF(ISNUMBER(SEARCH("Patch",$AU2848))=TRUE,IF(Search!$L$6="N","N",1),""))</f>
        <v/>
      </c>
      <c r="R2848" s="9" t="str">
        <f>IF(Search!$L$7="","",IF(ISNUMBER(SEARCH("Shield",$AU2848))=TRUE,IF(Search!$L$7="N","N",1),""))</f>
        <v/>
      </c>
      <c r="S2848" s="9" t="str">
        <f>IF(Search!$L$8="","",IF(ISNUMBER(SEARCH("Stick",$AU2848))=TRUE,IF(Search!$L$8="N","N",1),""))</f>
        <v/>
      </c>
      <c r="T2848" s="9" t="str">
        <f>IF(Search!$O$4="","",IF(COUNTA($AW2848)=1,IF(Search!$O$4="N","N",1),""))</f>
        <v/>
      </c>
      <c r="U2848" s="9" t="str">
        <f>IF(Search!$O$5="","",IF($AW2848="","",IF($AW2848&lt;Search!$O$5,"",1)))</f>
        <v/>
      </c>
      <c r="V2848" s="9" t="str">
        <f>IF(Search!$O$6="","",IF($AW2848="","",IF($AW2848&gt;Search!$O$6,"",1)))</f>
        <v/>
      </c>
      <c r="W2848" s="9" t="str">
        <f>IF(Search!$U$4="","",IF($AX2848="","",1))</f>
        <v/>
      </c>
      <c r="X2848" s="9" t="str">
        <f>IF(Search!$U$5="","",IF(ISNUMBER(SEARCH(Search!$U$5,$AX2848))=TRUE,IF(Search!$U$5="N","N",1),""))</f>
        <v/>
      </c>
      <c r="Y2848" s="9" t="str">
        <f>IF(Search!$U$6="","",IF($AY2848&lt;Search!$U$6,"",1))</f>
        <v/>
      </c>
      <c r="Z2848" s="9" t="str">
        <f>IF(Search!$R$4="","",IF(Inventory!$BA2848&lt;Search!$R$4,"",1))</f>
        <v/>
      </c>
      <c r="AA2848" s="9" t="str">
        <f>IF(Search!$R$5="","",IF($BA2848&gt;Search!$R$5,"",1))</f>
        <v/>
      </c>
      <c r="AB2848" s="9" t="str">
        <f>IF(Search!$R$6="","",IF($BB2848&lt;Search!$R$6,"",1))</f>
        <v/>
      </c>
      <c r="AC2848" s="9" t="str">
        <f>IF(Search!$R$7="","",IF($BB2848&lt;Search!$R$7,"",1))</f>
        <v/>
      </c>
      <c r="AD2848" s="45" t="str">
        <f>IF(COUNTIF($A2848:$AC2848,"n")&gt;0,"",IF(SUM($A2848:$AC2848)=COUNTA(Search!$C$4:$C$8,Search!$F$4:$F$8,Search!$I$4:$I$6,Search!$I$8,Search!$L$4:$L$8,Search!$O$4:$O$8,Search!$R$4:$R$7,Search!$U$4:$U$7)-COUNTIF(Search!$C$4:$U$7,"n"),1+LARGE($AD$1:AD2847,1),""))</f>
        <v/>
      </c>
      <c r="AE2848" s="45" t="str">
        <f t="shared" si="139"/>
        <v/>
      </c>
      <c r="AF2848" s="45" t="str">
        <f>IF(AD2848="","",COUNTIF($AE$1:$AE2847,$AE2848)+RANK($AE2848,$AE$2:$AE$10540,1))</f>
        <v/>
      </c>
      <c r="AG2848" s="45" t="str">
        <f t="shared" si="140"/>
        <v/>
      </c>
      <c r="AH2848" s="45" t="str">
        <f>IF($AD2848="","",COUNTIF($AG$1:$AG2847,$AG2848)+RANK($AG2848,$AG$1:$AG$10539,0))</f>
        <v/>
      </c>
      <c r="AI2848" s="10" t="str">
        <f t="shared" si="141"/>
        <v>2015-16 Upper Deck Silver Foil Board #119      /   $</v>
      </c>
      <c r="AJ2848" s="11">
        <v>2015</v>
      </c>
      <c r="AK2848" s="17">
        <v>16</v>
      </c>
      <c r="AL2848" s="12" t="s">
        <v>2622</v>
      </c>
      <c r="AM2848" s="10">
        <v>119</v>
      </c>
      <c r="AO2848" s="9"/>
      <c r="AP2848" s="9"/>
      <c r="AQ2848" s="9"/>
      <c r="AR2848" s="14"/>
      <c r="AS2848" s="9"/>
      <c r="AT2848" s="9"/>
      <c r="AU2848" s="9"/>
      <c r="AV2848" s="13"/>
      <c r="AW2848" s="13"/>
      <c r="AX2848" s="9"/>
      <c r="AY2848" s="9"/>
      <c r="AZ2848" s="9"/>
      <c r="BA2848" s="33"/>
      <c r="BB2848" s="33"/>
      <c r="BC2848" s="36"/>
      <c r="BD2848" s="12" t="s">
        <v>1772</v>
      </c>
    </row>
    <row r="2849" spans="1:56" s="12" customFormat="1" x14ac:dyDescent="0.2">
      <c r="A2849" s="9" t="str">
        <f>IF(Search!$C$5="","",IF(COUNTA(Inventory!$AP2849)=1,1,""))</f>
        <v/>
      </c>
      <c r="B2849" s="9" t="str">
        <f>IF(Search!$C$4="","",IF(ISNUMBER(SEARCH(Search!$C$4,$AR2849))=TRUE,1,""))</f>
        <v/>
      </c>
      <c r="C2849" s="9" t="str">
        <f>IF(Search!$C$6="x",IF(COUNTA($AQ2849)=1,1,"N"),IF(COUNTA($AQ2849)=1,"N",""))</f>
        <v/>
      </c>
      <c r="D2849" s="9" t="str">
        <f>IF(Search!$O$8="","",IF(ISNUMBER(SEARCH(Search!$O$8,$BD2849))=TRUE,1,""))</f>
        <v/>
      </c>
      <c r="E2849" s="9" t="str">
        <f>IF(Search!$C$7="","",IF(ISNUMBER(SEARCH(Search!$C$7,$AN2849))=TRUE,1,""))</f>
        <v/>
      </c>
      <c r="F2849" s="9" t="str">
        <f>IF(Search!$C$8="","",IF(ISNUMBER(SEARCH(Search!$C$8,$AO2849))=TRUE,1,""))</f>
        <v/>
      </c>
      <c r="G2849" s="9" t="str">
        <f>IF(Search!$F$4="","",IF(Inventory!$AJ2849&lt;Search!$F$4,"",1))</f>
        <v/>
      </c>
      <c r="H2849" s="9" t="str">
        <f>IF(Search!$F$5="","",IF(Inventory!$AJ2849&gt;Search!$F$5,"",1))</f>
        <v/>
      </c>
      <c r="I2849" s="9" t="str">
        <f>IF(Search!$F$7="","",IF(Search!$F$8="",IF(ISNUMBER(SEARCH(Search!$F$7,$AL2849))=TRUE,1,""),""))</f>
        <v/>
      </c>
      <c r="J2849" s="9" t="str">
        <f>IF($AL2849=Search!$F$8,1,"")</f>
        <v/>
      </c>
      <c r="K2849" s="9" t="str">
        <f>IF(Search!$I$4="","",IF(COUNTA($AS2849)=1,IF(Search!$I$4="N","N",1),""))</f>
        <v/>
      </c>
      <c r="L2849" s="9" t="str">
        <f>IF(Search!$I$5="","",IF($AS2849="RC",1,""))</f>
        <v/>
      </c>
      <c r="M2849" s="9" t="str">
        <f>IF(Search!$I$6="","",IF($AS2849="RCP",1,""))</f>
        <v/>
      </c>
      <c r="N2849" s="9" t="str">
        <f>IF(Search!$I$8="","",IF(COUNTA($AT2849)=1,IF(Search!$I$8="N","N",1),""))</f>
        <v/>
      </c>
      <c r="O2849" s="9" t="str">
        <f>IF(Search!$L$4="","",IF(COUNTA($AU2849)=1,IF(Search!$L$4="N","N",1),""))</f>
        <v/>
      </c>
      <c r="P2849" s="9" t="str">
        <f>IF(Search!$L$5="","",IF(ISNUMBER(SEARCH("Jersey",$AU2849))=TRUE,IF(Search!$L$5="N","N",1),""))</f>
        <v/>
      </c>
      <c r="Q2849" s="9" t="str">
        <f>IF(Search!$L$6="","",IF(ISNUMBER(SEARCH("Patch",$AU2849))=TRUE,IF(Search!$L$6="N","N",1),""))</f>
        <v/>
      </c>
      <c r="R2849" s="9" t="str">
        <f>IF(Search!$L$7="","",IF(ISNUMBER(SEARCH("Shield",$AU2849))=TRUE,IF(Search!$L$7="N","N",1),""))</f>
        <v/>
      </c>
      <c r="S2849" s="9" t="str">
        <f>IF(Search!$L$8="","",IF(ISNUMBER(SEARCH("Stick",$AU2849))=TRUE,IF(Search!$L$8="N","N",1),""))</f>
        <v/>
      </c>
      <c r="T2849" s="9" t="str">
        <f>IF(Search!$O$4="","",IF(COUNTA($AW2849)=1,IF(Search!$O$4="N","N",1),""))</f>
        <v/>
      </c>
      <c r="U2849" s="9" t="str">
        <f>IF(Search!$O$5="","",IF($AW2849="","",IF($AW2849&lt;Search!$O$5,"",1)))</f>
        <v/>
      </c>
      <c r="V2849" s="9" t="str">
        <f>IF(Search!$O$6="","",IF($AW2849="","",IF($AW2849&gt;Search!$O$6,"",1)))</f>
        <v/>
      </c>
      <c r="W2849" s="9" t="str">
        <f>IF(Search!$U$4="","",IF($AX2849="","",1))</f>
        <v/>
      </c>
      <c r="X2849" s="9" t="str">
        <f>IF(Search!$U$5="","",IF(ISNUMBER(SEARCH(Search!$U$5,$AX2849))=TRUE,IF(Search!$U$5="N","N",1),""))</f>
        <v/>
      </c>
      <c r="Y2849" s="9" t="str">
        <f>IF(Search!$U$6="","",IF($AY2849&lt;Search!$U$6,"",1))</f>
        <v/>
      </c>
      <c r="Z2849" s="9" t="str">
        <f>IF(Search!$R$4="","",IF(Inventory!$BA2849&lt;Search!$R$4,"",1))</f>
        <v/>
      </c>
      <c r="AA2849" s="9" t="str">
        <f>IF(Search!$R$5="","",IF($BA2849&gt;Search!$R$5,"",1))</f>
        <v/>
      </c>
      <c r="AB2849" s="9" t="str">
        <f>IF(Search!$R$6="","",IF($BB2849&lt;Search!$R$6,"",1))</f>
        <v/>
      </c>
      <c r="AC2849" s="9" t="str">
        <f>IF(Search!$R$7="","",IF($BB2849&lt;Search!$R$7,"",1))</f>
        <v/>
      </c>
      <c r="AD2849" s="45" t="str">
        <f>IF(COUNTIF($A2849:$AC2849,"n")&gt;0,"",IF(SUM($A2849:$AC2849)=COUNTA(Search!$C$4:$C$8,Search!$F$4:$F$8,Search!$I$4:$I$6,Search!$I$8,Search!$L$4:$L$8,Search!$O$4:$O$8,Search!$R$4:$R$7,Search!$U$4:$U$7)-COUNTIF(Search!$C$4:$U$7,"n"),1+LARGE($AD$1:AD2848,1),""))</f>
        <v/>
      </c>
      <c r="AE2849" s="45" t="str">
        <f t="shared" si="139"/>
        <v/>
      </c>
      <c r="AF2849" s="45" t="str">
        <f>IF(AD2849="","",COUNTIF($AE$1:$AE2848,$AE2849)+RANK($AE2849,$AE$2:$AE$10540,1))</f>
        <v/>
      </c>
      <c r="AG2849" s="45" t="str">
        <f t="shared" si="140"/>
        <v/>
      </c>
      <c r="AH2849" s="45" t="str">
        <f>IF($AD2849="","",COUNTIF($AG$1:$AG2848,$AG2849)+RANK($AG2849,$AG$1:$AG$10539,0))</f>
        <v/>
      </c>
      <c r="AI2849" s="10" t="str">
        <f t="shared" si="141"/>
        <v>2015-16 Upper Deck Silver Foil Board #120      /   $</v>
      </c>
      <c r="AJ2849" s="11">
        <v>2015</v>
      </c>
      <c r="AK2849" s="17">
        <v>16</v>
      </c>
      <c r="AL2849" s="12" t="s">
        <v>2622</v>
      </c>
      <c r="AM2849" s="10">
        <v>120</v>
      </c>
      <c r="AO2849" s="9"/>
      <c r="AP2849" s="9"/>
      <c r="AQ2849" s="9"/>
      <c r="AR2849" s="14"/>
      <c r="AS2849" s="9"/>
      <c r="AT2849" s="9"/>
      <c r="AU2849" s="9"/>
      <c r="AV2849" s="13"/>
      <c r="AW2849" s="13"/>
      <c r="AX2849" s="9"/>
      <c r="AY2849" s="9"/>
      <c r="AZ2849" s="9"/>
      <c r="BA2849" s="33"/>
      <c r="BB2849" s="33"/>
      <c r="BC2849" s="36"/>
      <c r="BD2849" s="12" t="s">
        <v>1772</v>
      </c>
    </row>
    <row r="2850" spans="1:56" s="12" customFormat="1" x14ac:dyDescent="0.2">
      <c r="A2850" s="9" t="str">
        <f>IF(Search!$C$5="","",IF(COUNTA(Inventory!$AP2850)=1,1,""))</f>
        <v/>
      </c>
      <c r="B2850" s="9" t="str">
        <f>IF(Search!$C$4="","",IF(ISNUMBER(SEARCH(Search!$C$4,$AR2850))=TRUE,1,""))</f>
        <v/>
      </c>
      <c r="C2850" s="9" t="str">
        <f>IF(Search!$C$6="x",IF(COUNTA($AQ2850)=1,1,"N"),IF(COUNTA($AQ2850)=1,"N",""))</f>
        <v/>
      </c>
      <c r="D2850" s="9" t="str">
        <f>IF(Search!$O$8="","",IF(ISNUMBER(SEARCH(Search!$O$8,$BD2850))=TRUE,1,""))</f>
        <v/>
      </c>
      <c r="E2850" s="9" t="str">
        <f>IF(Search!$C$7="","",IF(ISNUMBER(SEARCH(Search!$C$7,$AN2850))=TRUE,1,""))</f>
        <v/>
      </c>
      <c r="F2850" s="9" t="str">
        <f>IF(Search!$C$8="","",IF(ISNUMBER(SEARCH(Search!$C$8,$AO2850))=TRUE,1,""))</f>
        <v/>
      </c>
      <c r="G2850" s="9" t="str">
        <f>IF(Search!$F$4="","",IF(Inventory!$AJ2850&lt;Search!$F$4,"",1))</f>
        <v/>
      </c>
      <c r="H2850" s="9" t="str">
        <f>IF(Search!$F$5="","",IF(Inventory!$AJ2850&gt;Search!$F$5,"",1))</f>
        <v/>
      </c>
      <c r="I2850" s="9" t="str">
        <f>IF(Search!$F$7="","",IF(Search!$F$8="",IF(ISNUMBER(SEARCH(Search!$F$7,$AL2850))=TRUE,1,""),""))</f>
        <v/>
      </c>
      <c r="J2850" s="9" t="str">
        <f>IF($AL2850=Search!$F$8,1,"")</f>
        <v/>
      </c>
      <c r="K2850" s="9" t="str">
        <f>IF(Search!$I$4="","",IF(COUNTA($AS2850)=1,IF(Search!$I$4="N","N",1),""))</f>
        <v/>
      </c>
      <c r="L2850" s="9" t="str">
        <f>IF(Search!$I$5="","",IF($AS2850="RC",1,""))</f>
        <v/>
      </c>
      <c r="M2850" s="9" t="str">
        <f>IF(Search!$I$6="","",IF($AS2850="RCP",1,""))</f>
        <v/>
      </c>
      <c r="N2850" s="9" t="str">
        <f>IF(Search!$I$8="","",IF(COUNTA($AT2850)=1,IF(Search!$I$8="N","N",1),""))</f>
        <v/>
      </c>
      <c r="O2850" s="9" t="str">
        <f>IF(Search!$L$4="","",IF(COUNTA($AU2850)=1,IF(Search!$L$4="N","N",1),""))</f>
        <v/>
      </c>
      <c r="P2850" s="9" t="str">
        <f>IF(Search!$L$5="","",IF(ISNUMBER(SEARCH("Jersey",$AU2850))=TRUE,IF(Search!$L$5="N","N",1),""))</f>
        <v/>
      </c>
      <c r="Q2850" s="9" t="str">
        <f>IF(Search!$L$6="","",IF(ISNUMBER(SEARCH("Patch",$AU2850))=TRUE,IF(Search!$L$6="N","N",1),""))</f>
        <v/>
      </c>
      <c r="R2850" s="9" t="str">
        <f>IF(Search!$L$7="","",IF(ISNUMBER(SEARCH("Shield",$AU2850))=TRUE,IF(Search!$L$7="N","N",1),""))</f>
        <v/>
      </c>
      <c r="S2850" s="9" t="str">
        <f>IF(Search!$L$8="","",IF(ISNUMBER(SEARCH("Stick",$AU2850))=TRUE,IF(Search!$L$8="N","N",1),""))</f>
        <v/>
      </c>
      <c r="T2850" s="9" t="str">
        <f>IF(Search!$O$4="","",IF(COUNTA($AW2850)=1,IF(Search!$O$4="N","N",1),""))</f>
        <v/>
      </c>
      <c r="U2850" s="9" t="str">
        <f>IF(Search!$O$5="","",IF($AW2850="","",IF($AW2850&lt;Search!$O$5,"",1)))</f>
        <v/>
      </c>
      <c r="V2850" s="9" t="str">
        <f>IF(Search!$O$6="","",IF($AW2850="","",IF($AW2850&gt;Search!$O$6,"",1)))</f>
        <v/>
      </c>
      <c r="W2850" s="9" t="str">
        <f>IF(Search!$U$4="","",IF($AX2850="","",1))</f>
        <v/>
      </c>
      <c r="X2850" s="9" t="str">
        <f>IF(Search!$U$5="","",IF(ISNUMBER(SEARCH(Search!$U$5,$AX2850))=TRUE,IF(Search!$U$5="N","N",1),""))</f>
        <v/>
      </c>
      <c r="Y2850" s="9" t="str">
        <f>IF(Search!$U$6="","",IF($AY2850&lt;Search!$U$6,"",1))</f>
        <v/>
      </c>
      <c r="Z2850" s="9" t="str">
        <f>IF(Search!$R$4="","",IF(Inventory!$BA2850&lt;Search!$R$4,"",1))</f>
        <v/>
      </c>
      <c r="AA2850" s="9" t="str">
        <f>IF(Search!$R$5="","",IF($BA2850&gt;Search!$R$5,"",1))</f>
        <v/>
      </c>
      <c r="AB2850" s="9" t="str">
        <f>IF(Search!$R$6="","",IF($BB2850&lt;Search!$R$6,"",1))</f>
        <v/>
      </c>
      <c r="AC2850" s="9" t="str">
        <f>IF(Search!$R$7="","",IF($BB2850&lt;Search!$R$7,"",1))</f>
        <v/>
      </c>
      <c r="AD2850" s="45" t="str">
        <f>IF(COUNTIF($A2850:$AC2850,"n")&gt;0,"",IF(SUM($A2850:$AC2850)=COUNTA(Search!$C$4:$C$8,Search!$F$4:$F$8,Search!$I$4:$I$6,Search!$I$8,Search!$L$4:$L$8,Search!$O$4:$O$8,Search!$R$4:$R$7,Search!$U$4:$U$7)-COUNTIF(Search!$C$4:$U$7,"n"),1+LARGE($AD$1:AD2849,1),""))</f>
        <v/>
      </c>
      <c r="AE2850" s="45" t="str">
        <f t="shared" si="139"/>
        <v/>
      </c>
      <c r="AF2850" s="45" t="str">
        <f>IF(AD2850="","",COUNTIF($AE$1:$AE2849,$AE2850)+RANK($AE2850,$AE$2:$AE$10540,1))</f>
        <v/>
      </c>
      <c r="AG2850" s="45" t="str">
        <f t="shared" si="140"/>
        <v/>
      </c>
      <c r="AH2850" s="45" t="str">
        <f>IF($AD2850="","",COUNTIF($AG$1:$AG2849,$AG2850)+RANK($AG2850,$AG$1:$AG$10539,0))</f>
        <v/>
      </c>
      <c r="AI2850" s="10" t="str">
        <f t="shared" si="141"/>
        <v>2015-16 Upper Deck Silver Foil Board #121      /   $</v>
      </c>
      <c r="AJ2850" s="11">
        <v>2015</v>
      </c>
      <c r="AK2850" s="17">
        <v>16</v>
      </c>
      <c r="AL2850" s="12" t="s">
        <v>2622</v>
      </c>
      <c r="AM2850" s="10">
        <v>121</v>
      </c>
      <c r="AO2850" s="9"/>
      <c r="AP2850" s="9"/>
      <c r="AQ2850" s="9"/>
      <c r="AR2850" s="14"/>
      <c r="AS2850" s="9"/>
      <c r="AT2850" s="9"/>
      <c r="AU2850" s="9"/>
      <c r="AV2850" s="13"/>
      <c r="AW2850" s="13"/>
      <c r="AX2850" s="9"/>
      <c r="AY2850" s="9"/>
      <c r="AZ2850" s="9"/>
      <c r="BA2850" s="33"/>
      <c r="BB2850" s="33"/>
      <c r="BC2850" s="36"/>
      <c r="BD2850" s="12" t="s">
        <v>1772</v>
      </c>
    </row>
    <row r="2851" spans="1:56" s="12" customFormat="1" x14ac:dyDescent="0.2">
      <c r="A2851" s="9" t="str">
        <f>IF(Search!$C$5="","",IF(COUNTA(Inventory!$AP2851)=1,1,""))</f>
        <v/>
      </c>
      <c r="B2851" s="9" t="str">
        <f>IF(Search!$C$4="","",IF(ISNUMBER(SEARCH(Search!$C$4,$AR2851))=TRUE,1,""))</f>
        <v/>
      </c>
      <c r="C2851" s="9" t="str">
        <f>IF(Search!$C$6="x",IF(COUNTA($AQ2851)=1,1,"N"),IF(COUNTA($AQ2851)=1,"N",""))</f>
        <v/>
      </c>
      <c r="D2851" s="9" t="str">
        <f>IF(Search!$O$8="","",IF(ISNUMBER(SEARCH(Search!$O$8,$BD2851))=TRUE,1,""))</f>
        <v/>
      </c>
      <c r="E2851" s="9" t="str">
        <f>IF(Search!$C$7="","",IF(ISNUMBER(SEARCH(Search!$C$7,$AN2851))=TRUE,1,""))</f>
        <v/>
      </c>
      <c r="F2851" s="9" t="str">
        <f>IF(Search!$C$8="","",IF(ISNUMBER(SEARCH(Search!$C$8,$AO2851))=TRUE,1,""))</f>
        <v/>
      </c>
      <c r="G2851" s="9" t="str">
        <f>IF(Search!$F$4="","",IF(Inventory!$AJ2851&lt;Search!$F$4,"",1))</f>
        <v/>
      </c>
      <c r="H2851" s="9" t="str">
        <f>IF(Search!$F$5="","",IF(Inventory!$AJ2851&gt;Search!$F$5,"",1))</f>
        <v/>
      </c>
      <c r="I2851" s="9" t="str">
        <f>IF(Search!$F$7="","",IF(Search!$F$8="",IF(ISNUMBER(SEARCH(Search!$F$7,$AL2851))=TRUE,1,""),""))</f>
        <v/>
      </c>
      <c r="J2851" s="9" t="str">
        <f>IF($AL2851=Search!$F$8,1,"")</f>
        <v/>
      </c>
      <c r="K2851" s="9" t="str">
        <f>IF(Search!$I$4="","",IF(COUNTA($AS2851)=1,IF(Search!$I$4="N","N",1),""))</f>
        <v/>
      </c>
      <c r="L2851" s="9" t="str">
        <f>IF(Search!$I$5="","",IF($AS2851="RC",1,""))</f>
        <v/>
      </c>
      <c r="M2851" s="9" t="str">
        <f>IF(Search!$I$6="","",IF($AS2851="RCP",1,""))</f>
        <v/>
      </c>
      <c r="N2851" s="9" t="str">
        <f>IF(Search!$I$8="","",IF(COUNTA($AT2851)=1,IF(Search!$I$8="N","N",1),""))</f>
        <v/>
      </c>
      <c r="O2851" s="9" t="str">
        <f>IF(Search!$L$4="","",IF(COUNTA($AU2851)=1,IF(Search!$L$4="N","N",1),""))</f>
        <v/>
      </c>
      <c r="P2851" s="9" t="str">
        <f>IF(Search!$L$5="","",IF(ISNUMBER(SEARCH("Jersey",$AU2851))=TRUE,IF(Search!$L$5="N","N",1),""))</f>
        <v/>
      </c>
      <c r="Q2851" s="9" t="str">
        <f>IF(Search!$L$6="","",IF(ISNUMBER(SEARCH("Patch",$AU2851))=TRUE,IF(Search!$L$6="N","N",1),""))</f>
        <v/>
      </c>
      <c r="R2851" s="9" t="str">
        <f>IF(Search!$L$7="","",IF(ISNUMBER(SEARCH("Shield",$AU2851))=TRUE,IF(Search!$L$7="N","N",1),""))</f>
        <v/>
      </c>
      <c r="S2851" s="9" t="str">
        <f>IF(Search!$L$8="","",IF(ISNUMBER(SEARCH("Stick",$AU2851))=TRUE,IF(Search!$L$8="N","N",1),""))</f>
        <v/>
      </c>
      <c r="T2851" s="9" t="str">
        <f>IF(Search!$O$4="","",IF(COUNTA($AW2851)=1,IF(Search!$O$4="N","N",1),""))</f>
        <v/>
      </c>
      <c r="U2851" s="9" t="str">
        <f>IF(Search!$O$5="","",IF($AW2851="","",IF($AW2851&lt;Search!$O$5,"",1)))</f>
        <v/>
      </c>
      <c r="V2851" s="9" t="str">
        <f>IF(Search!$O$6="","",IF($AW2851="","",IF($AW2851&gt;Search!$O$6,"",1)))</f>
        <v/>
      </c>
      <c r="W2851" s="9" t="str">
        <f>IF(Search!$U$4="","",IF($AX2851="","",1))</f>
        <v/>
      </c>
      <c r="X2851" s="9" t="str">
        <f>IF(Search!$U$5="","",IF(ISNUMBER(SEARCH(Search!$U$5,$AX2851))=TRUE,IF(Search!$U$5="N","N",1),""))</f>
        <v/>
      </c>
      <c r="Y2851" s="9" t="str">
        <f>IF(Search!$U$6="","",IF($AY2851&lt;Search!$U$6,"",1))</f>
        <v/>
      </c>
      <c r="Z2851" s="9" t="str">
        <f>IF(Search!$R$4="","",IF(Inventory!$BA2851&lt;Search!$R$4,"",1))</f>
        <v/>
      </c>
      <c r="AA2851" s="9" t="str">
        <f>IF(Search!$R$5="","",IF($BA2851&gt;Search!$R$5,"",1))</f>
        <v/>
      </c>
      <c r="AB2851" s="9" t="str">
        <f>IF(Search!$R$6="","",IF($BB2851&lt;Search!$R$6,"",1))</f>
        <v/>
      </c>
      <c r="AC2851" s="9" t="str">
        <f>IF(Search!$R$7="","",IF($BB2851&lt;Search!$R$7,"",1))</f>
        <v/>
      </c>
      <c r="AD2851" s="45" t="str">
        <f>IF(COUNTIF($A2851:$AC2851,"n")&gt;0,"",IF(SUM($A2851:$AC2851)=COUNTA(Search!$C$4:$C$8,Search!$F$4:$F$8,Search!$I$4:$I$6,Search!$I$8,Search!$L$4:$L$8,Search!$O$4:$O$8,Search!$R$4:$R$7,Search!$U$4:$U$7)-COUNTIF(Search!$C$4:$U$7,"n"),1+LARGE($AD$1:AD2850,1),""))</f>
        <v/>
      </c>
      <c r="AE2851" s="45" t="str">
        <f t="shared" si="139"/>
        <v/>
      </c>
      <c r="AF2851" s="45" t="str">
        <f>IF(AD2851="","",COUNTIF($AE$1:$AE2850,$AE2851)+RANK($AE2851,$AE$2:$AE$10540,1))</f>
        <v/>
      </c>
      <c r="AG2851" s="45" t="str">
        <f t="shared" si="140"/>
        <v/>
      </c>
      <c r="AH2851" s="45" t="str">
        <f>IF($AD2851="","",COUNTIF($AG$1:$AG2850,$AG2851)+RANK($AG2851,$AG$1:$AG$10539,0))</f>
        <v/>
      </c>
      <c r="AI2851" s="10" t="str">
        <f t="shared" si="141"/>
        <v>2015-16 Upper Deck Silver Foil Board #122      /   $</v>
      </c>
      <c r="AJ2851" s="11">
        <v>2015</v>
      </c>
      <c r="AK2851" s="17">
        <v>16</v>
      </c>
      <c r="AL2851" s="12" t="s">
        <v>2622</v>
      </c>
      <c r="AM2851" s="10">
        <v>122</v>
      </c>
      <c r="AO2851" s="9"/>
      <c r="AP2851" s="9"/>
      <c r="AQ2851" s="9"/>
      <c r="AR2851" s="14"/>
      <c r="AS2851" s="9"/>
      <c r="AT2851" s="9"/>
      <c r="AU2851" s="9"/>
      <c r="AV2851" s="13"/>
      <c r="AW2851" s="13"/>
      <c r="AX2851" s="9"/>
      <c r="AY2851" s="9"/>
      <c r="AZ2851" s="9"/>
      <c r="BA2851" s="33"/>
      <c r="BB2851" s="33"/>
      <c r="BC2851" s="36"/>
      <c r="BD2851" s="12" t="s">
        <v>1772</v>
      </c>
    </row>
    <row r="2852" spans="1:56" s="12" customFormat="1" x14ac:dyDescent="0.2">
      <c r="A2852" s="9" t="str">
        <f>IF(Search!$C$5="","",IF(COUNTA(Inventory!$AP2852)=1,1,""))</f>
        <v/>
      </c>
      <c r="B2852" s="9" t="str">
        <f>IF(Search!$C$4="","",IF(ISNUMBER(SEARCH(Search!$C$4,$AR2852))=TRUE,1,""))</f>
        <v/>
      </c>
      <c r="C2852" s="9" t="str">
        <f>IF(Search!$C$6="x",IF(COUNTA($AQ2852)=1,1,"N"),IF(COUNTA($AQ2852)=1,"N",""))</f>
        <v/>
      </c>
      <c r="D2852" s="9" t="str">
        <f>IF(Search!$O$8="","",IF(ISNUMBER(SEARCH(Search!$O$8,$BD2852))=TRUE,1,""))</f>
        <v/>
      </c>
      <c r="E2852" s="9" t="str">
        <f>IF(Search!$C$7="","",IF(ISNUMBER(SEARCH(Search!$C$7,$AN2852))=TRUE,1,""))</f>
        <v/>
      </c>
      <c r="F2852" s="9" t="str">
        <f>IF(Search!$C$8="","",IF(ISNUMBER(SEARCH(Search!$C$8,$AO2852))=TRUE,1,""))</f>
        <v/>
      </c>
      <c r="G2852" s="9" t="str">
        <f>IF(Search!$F$4="","",IF(Inventory!$AJ2852&lt;Search!$F$4,"",1))</f>
        <v/>
      </c>
      <c r="H2852" s="9" t="str">
        <f>IF(Search!$F$5="","",IF(Inventory!$AJ2852&gt;Search!$F$5,"",1))</f>
        <v/>
      </c>
      <c r="I2852" s="9" t="str">
        <f>IF(Search!$F$7="","",IF(Search!$F$8="",IF(ISNUMBER(SEARCH(Search!$F$7,$AL2852))=TRUE,1,""),""))</f>
        <v/>
      </c>
      <c r="J2852" s="9" t="str">
        <f>IF($AL2852=Search!$F$8,1,"")</f>
        <v/>
      </c>
      <c r="K2852" s="9" t="str">
        <f>IF(Search!$I$4="","",IF(COUNTA($AS2852)=1,IF(Search!$I$4="N","N",1),""))</f>
        <v/>
      </c>
      <c r="L2852" s="9" t="str">
        <f>IF(Search!$I$5="","",IF($AS2852="RC",1,""))</f>
        <v/>
      </c>
      <c r="M2852" s="9" t="str">
        <f>IF(Search!$I$6="","",IF($AS2852="RCP",1,""))</f>
        <v/>
      </c>
      <c r="N2852" s="9" t="str">
        <f>IF(Search!$I$8="","",IF(COUNTA($AT2852)=1,IF(Search!$I$8="N","N",1),""))</f>
        <v/>
      </c>
      <c r="O2852" s="9" t="str">
        <f>IF(Search!$L$4="","",IF(COUNTA($AU2852)=1,IF(Search!$L$4="N","N",1),""))</f>
        <v/>
      </c>
      <c r="P2852" s="9" t="str">
        <f>IF(Search!$L$5="","",IF(ISNUMBER(SEARCH("Jersey",$AU2852))=TRUE,IF(Search!$L$5="N","N",1),""))</f>
        <v/>
      </c>
      <c r="Q2852" s="9" t="str">
        <f>IF(Search!$L$6="","",IF(ISNUMBER(SEARCH("Patch",$AU2852))=TRUE,IF(Search!$L$6="N","N",1),""))</f>
        <v/>
      </c>
      <c r="R2852" s="9" t="str">
        <f>IF(Search!$L$7="","",IF(ISNUMBER(SEARCH("Shield",$AU2852))=TRUE,IF(Search!$L$7="N","N",1),""))</f>
        <v/>
      </c>
      <c r="S2852" s="9" t="str">
        <f>IF(Search!$L$8="","",IF(ISNUMBER(SEARCH("Stick",$AU2852))=TRUE,IF(Search!$L$8="N","N",1),""))</f>
        <v/>
      </c>
      <c r="T2852" s="9" t="str">
        <f>IF(Search!$O$4="","",IF(COUNTA($AW2852)=1,IF(Search!$O$4="N","N",1),""))</f>
        <v/>
      </c>
      <c r="U2852" s="9" t="str">
        <f>IF(Search!$O$5="","",IF($AW2852="","",IF($AW2852&lt;Search!$O$5,"",1)))</f>
        <v/>
      </c>
      <c r="V2852" s="9" t="str">
        <f>IF(Search!$O$6="","",IF($AW2852="","",IF($AW2852&gt;Search!$O$6,"",1)))</f>
        <v/>
      </c>
      <c r="W2852" s="9" t="str">
        <f>IF(Search!$U$4="","",IF($AX2852="","",1))</f>
        <v/>
      </c>
      <c r="X2852" s="9" t="str">
        <f>IF(Search!$U$5="","",IF(ISNUMBER(SEARCH(Search!$U$5,$AX2852))=TRUE,IF(Search!$U$5="N","N",1),""))</f>
        <v/>
      </c>
      <c r="Y2852" s="9" t="str">
        <f>IF(Search!$U$6="","",IF($AY2852&lt;Search!$U$6,"",1))</f>
        <v/>
      </c>
      <c r="Z2852" s="9" t="str">
        <f>IF(Search!$R$4="","",IF(Inventory!$BA2852&lt;Search!$R$4,"",1))</f>
        <v/>
      </c>
      <c r="AA2852" s="9" t="str">
        <f>IF(Search!$R$5="","",IF($BA2852&gt;Search!$R$5,"",1))</f>
        <v/>
      </c>
      <c r="AB2852" s="9" t="str">
        <f>IF(Search!$R$6="","",IF($BB2852&lt;Search!$R$6,"",1))</f>
        <v/>
      </c>
      <c r="AC2852" s="9" t="str">
        <f>IF(Search!$R$7="","",IF($BB2852&lt;Search!$R$7,"",1))</f>
        <v/>
      </c>
      <c r="AD2852" s="45" t="str">
        <f>IF(COUNTIF($A2852:$AC2852,"n")&gt;0,"",IF(SUM($A2852:$AC2852)=COUNTA(Search!$C$4:$C$8,Search!$F$4:$F$8,Search!$I$4:$I$6,Search!$I$8,Search!$L$4:$L$8,Search!$O$4:$O$8,Search!$R$4:$R$7,Search!$U$4:$U$7)-COUNTIF(Search!$C$4:$U$7,"n"),1+LARGE($AD$1:AD2851,1),""))</f>
        <v/>
      </c>
      <c r="AE2852" s="45" t="str">
        <f t="shared" si="139"/>
        <v/>
      </c>
      <c r="AF2852" s="45" t="str">
        <f>IF(AD2852="","",COUNTIF($AE$1:$AE2851,$AE2852)+RANK($AE2852,$AE$2:$AE$10540,1))</f>
        <v/>
      </c>
      <c r="AG2852" s="45" t="str">
        <f t="shared" si="140"/>
        <v/>
      </c>
      <c r="AH2852" s="45" t="str">
        <f>IF($AD2852="","",COUNTIF($AG$1:$AG2851,$AG2852)+RANK($AG2852,$AG$1:$AG$10539,0))</f>
        <v/>
      </c>
      <c r="AI2852" s="10" t="str">
        <f t="shared" si="141"/>
        <v>2015-16 Upper Deck Silver Foil Board #123      /   $</v>
      </c>
      <c r="AJ2852" s="11">
        <v>2015</v>
      </c>
      <c r="AK2852" s="17">
        <v>16</v>
      </c>
      <c r="AL2852" s="12" t="s">
        <v>2622</v>
      </c>
      <c r="AM2852" s="10">
        <v>123</v>
      </c>
      <c r="AO2852" s="9"/>
      <c r="AP2852" s="9"/>
      <c r="AQ2852" s="9"/>
      <c r="AR2852" s="14"/>
      <c r="AS2852" s="9"/>
      <c r="AT2852" s="9"/>
      <c r="AU2852" s="9"/>
      <c r="AV2852" s="13"/>
      <c r="AW2852" s="13"/>
      <c r="AX2852" s="9"/>
      <c r="AY2852" s="9"/>
      <c r="AZ2852" s="9"/>
      <c r="BA2852" s="33"/>
      <c r="BB2852" s="33"/>
      <c r="BC2852" s="36"/>
      <c r="BD2852" s="12" t="s">
        <v>1772</v>
      </c>
    </row>
    <row r="2853" spans="1:56" s="12" customFormat="1" x14ac:dyDescent="0.2">
      <c r="A2853" s="9" t="str">
        <f>IF(Search!$C$5="","",IF(COUNTA(Inventory!$AP2853)=1,1,""))</f>
        <v/>
      </c>
      <c r="B2853" s="9" t="str">
        <f>IF(Search!$C$4="","",IF(ISNUMBER(SEARCH(Search!$C$4,$AR2853))=TRUE,1,""))</f>
        <v/>
      </c>
      <c r="C2853" s="9" t="str">
        <f>IF(Search!$C$6="x",IF(COUNTA($AQ2853)=1,1,"N"),IF(COUNTA($AQ2853)=1,"N",""))</f>
        <v/>
      </c>
      <c r="D2853" s="9" t="str">
        <f>IF(Search!$O$8="","",IF(ISNUMBER(SEARCH(Search!$O$8,$BD2853))=TRUE,1,""))</f>
        <v/>
      </c>
      <c r="E2853" s="9" t="str">
        <f>IF(Search!$C$7="","",IF(ISNUMBER(SEARCH(Search!$C$7,$AN2853))=TRUE,1,""))</f>
        <v/>
      </c>
      <c r="F2853" s="9" t="str">
        <f>IF(Search!$C$8="","",IF(ISNUMBER(SEARCH(Search!$C$8,$AO2853))=TRUE,1,""))</f>
        <v/>
      </c>
      <c r="G2853" s="9" t="str">
        <f>IF(Search!$F$4="","",IF(Inventory!$AJ2853&lt;Search!$F$4,"",1))</f>
        <v/>
      </c>
      <c r="H2853" s="9" t="str">
        <f>IF(Search!$F$5="","",IF(Inventory!$AJ2853&gt;Search!$F$5,"",1))</f>
        <v/>
      </c>
      <c r="I2853" s="9" t="str">
        <f>IF(Search!$F$7="","",IF(Search!$F$8="",IF(ISNUMBER(SEARCH(Search!$F$7,$AL2853))=TRUE,1,""),""))</f>
        <v/>
      </c>
      <c r="J2853" s="9" t="str">
        <f>IF($AL2853=Search!$F$8,1,"")</f>
        <v/>
      </c>
      <c r="K2853" s="9" t="str">
        <f>IF(Search!$I$4="","",IF(COUNTA($AS2853)=1,IF(Search!$I$4="N","N",1),""))</f>
        <v/>
      </c>
      <c r="L2853" s="9" t="str">
        <f>IF(Search!$I$5="","",IF($AS2853="RC",1,""))</f>
        <v/>
      </c>
      <c r="M2853" s="9" t="str">
        <f>IF(Search!$I$6="","",IF($AS2853="RCP",1,""))</f>
        <v/>
      </c>
      <c r="N2853" s="9" t="str">
        <f>IF(Search!$I$8="","",IF(COUNTA($AT2853)=1,IF(Search!$I$8="N","N",1),""))</f>
        <v/>
      </c>
      <c r="O2853" s="9" t="str">
        <f>IF(Search!$L$4="","",IF(COUNTA($AU2853)=1,IF(Search!$L$4="N","N",1),""))</f>
        <v/>
      </c>
      <c r="P2853" s="9" t="str">
        <f>IF(Search!$L$5="","",IF(ISNUMBER(SEARCH("Jersey",$AU2853))=TRUE,IF(Search!$L$5="N","N",1),""))</f>
        <v/>
      </c>
      <c r="Q2853" s="9" t="str">
        <f>IF(Search!$L$6="","",IF(ISNUMBER(SEARCH("Patch",$AU2853))=TRUE,IF(Search!$L$6="N","N",1),""))</f>
        <v/>
      </c>
      <c r="R2853" s="9" t="str">
        <f>IF(Search!$L$7="","",IF(ISNUMBER(SEARCH("Shield",$AU2853))=TRUE,IF(Search!$L$7="N","N",1),""))</f>
        <v/>
      </c>
      <c r="S2853" s="9" t="str">
        <f>IF(Search!$L$8="","",IF(ISNUMBER(SEARCH("Stick",$AU2853))=TRUE,IF(Search!$L$8="N","N",1),""))</f>
        <v/>
      </c>
      <c r="T2853" s="9" t="str">
        <f>IF(Search!$O$4="","",IF(COUNTA($AW2853)=1,IF(Search!$O$4="N","N",1),""))</f>
        <v/>
      </c>
      <c r="U2853" s="9" t="str">
        <f>IF(Search!$O$5="","",IF($AW2853="","",IF($AW2853&lt;Search!$O$5,"",1)))</f>
        <v/>
      </c>
      <c r="V2853" s="9" t="str">
        <f>IF(Search!$O$6="","",IF($AW2853="","",IF($AW2853&gt;Search!$O$6,"",1)))</f>
        <v/>
      </c>
      <c r="W2853" s="9" t="str">
        <f>IF(Search!$U$4="","",IF($AX2853="","",1))</f>
        <v/>
      </c>
      <c r="X2853" s="9" t="str">
        <f>IF(Search!$U$5="","",IF(ISNUMBER(SEARCH(Search!$U$5,$AX2853))=TRUE,IF(Search!$U$5="N","N",1),""))</f>
        <v/>
      </c>
      <c r="Y2853" s="9" t="str">
        <f>IF(Search!$U$6="","",IF($AY2853&lt;Search!$U$6,"",1))</f>
        <v/>
      </c>
      <c r="Z2853" s="9" t="str">
        <f>IF(Search!$R$4="","",IF(Inventory!$BA2853&lt;Search!$R$4,"",1))</f>
        <v/>
      </c>
      <c r="AA2853" s="9" t="str">
        <f>IF(Search!$R$5="","",IF($BA2853&gt;Search!$R$5,"",1))</f>
        <v/>
      </c>
      <c r="AB2853" s="9" t="str">
        <f>IF(Search!$R$6="","",IF($BB2853&lt;Search!$R$6,"",1))</f>
        <v/>
      </c>
      <c r="AC2853" s="9" t="str">
        <f>IF(Search!$R$7="","",IF($BB2853&lt;Search!$R$7,"",1))</f>
        <v/>
      </c>
      <c r="AD2853" s="45" t="str">
        <f>IF(COUNTIF($A2853:$AC2853,"n")&gt;0,"",IF(SUM($A2853:$AC2853)=COUNTA(Search!$C$4:$C$8,Search!$F$4:$F$8,Search!$I$4:$I$6,Search!$I$8,Search!$L$4:$L$8,Search!$O$4:$O$8,Search!$R$4:$R$7,Search!$U$4:$U$7)-COUNTIF(Search!$C$4:$U$7,"n"),1+LARGE($AD$1:AD2852,1),""))</f>
        <v/>
      </c>
      <c r="AE2853" s="45" t="str">
        <f t="shared" si="139"/>
        <v/>
      </c>
      <c r="AF2853" s="45" t="str">
        <f>IF(AD2853="","",COUNTIF($AE$1:$AE2852,$AE2853)+RANK($AE2853,$AE$2:$AE$10540,1))</f>
        <v/>
      </c>
      <c r="AG2853" s="45" t="str">
        <f t="shared" si="140"/>
        <v/>
      </c>
      <c r="AH2853" s="45" t="str">
        <f>IF($AD2853="","",COUNTIF($AG$1:$AG2852,$AG2853)+RANK($AG2853,$AG$1:$AG$10539,0))</f>
        <v/>
      </c>
      <c r="AI2853" s="10" t="str">
        <f t="shared" si="141"/>
        <v>2015-16 Upper Deck Silver Foil Board #124      /   $</v>
      </c>
      <c r="AJ2853" s="11">
        <v>2015</v>
      </c>
      <c r="AK2853" s="17">
        <v>16</v>
      </c>
      <c r="AL2853" s="12" t="s">
        <v>2622</v>
      </c>
      <c r="AM2853" s="10">
        <v>124</v>
      </c>
      <c r="AO2853" s="9"/>
      <c r="AP2853" s="9"/>
      <c r="AQ2853" s="9"/>
      <c r="AR2853" s="14"/>
      <c r="AS2853" s="9"/>
      <c r="AT2853" s="9"/>
      <c r="AU2853" s="9"/>
      <c r="AV2853" s="13"/>
      <c r="AW2853" s="13"/>
      <c r="AX2853" s="9"/>
      <c r="AY2853" s="9"/>
      <c r="AZ2853" s="9"/>
      <c r="BA2853" s="33"/>
      <c r="BB2853" s="33"/>
      <c r="BC2853" s="36"/>
      <c r="BD2853" s="12" t="s">
        <v>1772</v>
      </c>
    </row>
    <row r="2854" spans="1:56" s="12" customFormat="1" x14ac:dyDescent="0.2">
      <c r="A2854" s="9" t="str">
        <f>IF(Search!$C$5="","",IF(COUNTA(Inventory!$AP2854)=1,1,""))</f>
        <v/>
      </c>
      <c r="B2854" s="9" t="str">
        <f>IF(Search!$C$4="","",IF(ISNUMBER(SEARCH(Search!$C$4,$AR2854))=TRUE,1,""))</f>
        <v/>
      </c>
      <c r="C2854" s="9" t="str">
        <f>IF(Search!$C$6="x",IF(COUNTA($AQ2854)=1,1,"N"),IF(COUNTA($AQ2854)=1,"N",""))</f>
        <v/>
      </c>
      <c r="D2854" s="9" t="str">
        <f>IF(Search!$O$8="","",IF(ISNUMBER(SEARCH(Search!$O$8,$BD2854))=TRUE,1,""))</f>
        <v/>
      </c>
      <c r="E2854" s="9" t="str">
        <f>IF(Search!$C$7="","",IF(ISNUMBER(SEARCH(Search!$C$7,$AN2854))=TRUE,1,""))</f>
        <v/>
      </c>
      <c r="F2854" s="9" t="str">
        <f>IF(Search!$C$8="","",IF(ISNUMBER(SEARCH(Search!$C$8,$AO2854))=TRUE,1,""))</f>
        <v/>
      </c>
      <c r="G2854" s="9" t="str">
        <f>IF(Search!$F$4="","",IF(Inventory!$AJ2854&lt;Search!$F$4,"",1))</f>
        <v/>
      </c>
      <c r="H2854" s="9" t="str">
        <f>IF(Search!$F$5="","",IF(Inventory!$AJ2854&gt;Search!$F$5,"",1))</f>
        <v/>
      </c>
      <c r="I2854" s="9" t="str">
        <f>IF(Search!$F$7="","",IF(Search!$F$8="",IF(ISNUMBER(SEARCH(Search!$F$7,$AL2854))=TRUE,1,""),""))</f>
        <v/>
      </c>
      <c r="J2854" s="9" t="str">
        <f>IF($AL2854=Search!$F$8,1,"")</f>
        <v/>
      </c>
      <c r="K2854" s="9" t="str">
        <f>IF(Search!$I$4="","",IF(COUNTA($AS2854)=1,IF(Search!$I$4="N","N",1),""))</f>
        <v/>
      </c>
      <c r="L2854" s="9" t="str">
        <f>IF(Search!$I$5="","",IF($AS2854="RC",1,""))</f>
        <v/>
      </c>
      <c r="M2854" s="9" t="str">
        <f>IF(Search!$I$6="","",IF($AS2854="RCP",1,""))</f>
        <v/>
      </c>
      <c r="N2854" s="9" t="str">
        <f>IF(Search!$I$8="","",IF(COUNTA($AT2854)=1,IF(Search!$I$8="N","N",1),""))</f>
        <v/>
      </c>
      <c r="O2854" s="9" t="str">
        <f>IF(Search!$L$4="","",IF(COUNTA($AU2854)=1,IF(Search!$L$4="N","N",1),""))</f>
        <v/>
      </c>
      <c r="P2854" s="9" t="str">
        <f>IF(Search!$L$5="","",IF(ISNUMBER(SEARCH("Jersey",$AU2854))=TRUE,IF(Search!$L$5="N","N",1),""))</f>
        <v/>
      </c>
      <c r="Q2854" s="9" t="str">
        <f>IF(Search!$L$6="","",IF(ISNUMBER(SEARCH("Patch",$AU2854))=TRUE,IF(Search!$L$6="N","N",1),""))</f>
        <v/>
      </c>
      <c r="R2854" s="9" t="str">
        <f>IF(Search!$L$7="","",IF(ISNUMBER(SEARCH("Shield",$AU2854))=TRUE,IF(Search!$L$7="N","N",1),""))</f>
        <v/>
      </c>
      <c r="S2854" s="9" t="str">
        <f>IF(Search!$L$8="","",IF(ISNUMBER(SEARCH("Stick",$AU2854))=TRUE,IF(Search!$L$8="N","N",1),""))</f>
        <v/>
      </c>
      <c r="T2854" s="9" t="str">
        <f>IF(Search!$O$4="","",IF(COUNTA($AW2854)=1,IF(Search!$O$4="N","N",1),""))</f>
        <v/>
      </c>
      <c r="U2854" s="9" t="str">
        <f>IF(Search!$O$5="","",IF($AW2854="","",IF($AW2854&lt;Search!$O$5,"",1)))</f>
        <v/>
      </c>
      <c r="V2854" s="9" t="str">
        <f>IF(Search!$O$6="","",IF($AW2854="","",IF($AW2854&gt;Search!$O$6,"",1)))</f>
        <v/>
      </c>
      <c r="W2854" s="9" t="str">
        <f>IF(Search!$U$4="","",IF($AX2854="","",1))</f>
        <v/>
      </c>
      <c r="X2854" s="9" t="str">
        <f>IF(Search!$U$5="","",IF(ISNUMBER(SEARCH(Search!$U$5,$AX2854))=TRUE,IF(Search!$U$5="N","N",1),""))</f>
        <v/>
      </c>
      <c r="Y2854" s="9" t="str">
        <f>IF(Search!$U$6="","",IF($AY2854&lt;Search!$U$6,"",1))</f>
        <v/>
      </c>
      <c r="Z2854" s="9" t="str">
        <f>IF(Search!$R$4="","",IF(Inventory!$BA2854&lt;Search!$R$4,"",1))</f>
        <v/>
      </c>
      <c r="AA2854" s="9" t="str">
        <f>IF(Search!$R$5="","",IF($BA2854&gt;Search!$R$5,"",1))</f>
        <v/>
      </c>
      <c r="AB2854" s="9" t="str">
        <f>IF(Search!$R$6="","",IF($BB2854&lt;Search!$R$6,"",1))</f>
        <v/>
      </c>
      <c r="AC2854" s="9" t="str">
        <f>IF(Search!$R$7="","",IF($BB2854&lt;Search!$R$7,"",1))</f>
        <v/>
      </c>
      <c r="AD2854" s="45" t="str">
        <f>IF(COUNTIF($A2854:$AC2854,"n")&gt;0,"",IF(SUM($A2854:$AC2854)=COUNTA(Search!$C$4:$C$8,Search!$F$4:$F$8,Search!$I$4:$I$6,Search!$I$8,Search!$L$4:$L$8,Search!$O$4:$O$8,Search!$R$4:$R$7,Search!$U$4:$U$7)-COUNTIF(Search!$C$4:$U$7,"n"),1+LARGE($AD$1:AD2853,1),""))</f>
        <v/>
      </c>
      <c r="AE2854" s="45" t="str">
        <f t="shared" si="139"/>
        <v/>
      </c>
      <c r="AF2854" s="45" t="str">
        <f>IF(AD2854="","",COUNTIF($AE$1:$AE2853,$AE2854)+RANK($AE2854,$AE$2:$AE$10540,1))</f>
        <v/>
      </c>
      <c r="AG2854" s="45" t="str">
        <f t="shared" si="140"/>
        <v/>
      </c>
      <c r="AH2854" s="45" t="str">
        <f>IF($AD2854="","",COUNTIF($AG$1:$AG2853,$AG2854)+RANK($AG2854,$AG$1:$AG$10539,0))</f>
        <v/>
      </c>
      <c r="AI2854" s="10" t="str">
        <f t="shared" si="141"/>
        <v>2015-16 Upper Deck Silver Foil Board #125      /   $</v>
      </c>
      <c r="AJ2854" s="11">
        <v>2015</v>
      </c>
      <c r="AK2854" s="17">
        <v>16</v>
      </c>
      <c r="AL2854" s="12" t="s">
        <v>2622</v>
      </c>
      <c r="AM2854" s="10">
        <v>125</v>
      </c>
      <c r="AO2854" s="9"/>
      <c r="AP2854" s="9"/>
      <c r="AQ2854" s="9"/>
      <c r="AR2854" s="14"/>
      <c r="AS2854" s="9"/>
      <c r="AT2854" s="9"/>
      <c r="AU2854" s="9"/>
      <c r="AV2854" s="13"/>
      <c r="AW2854" s="13"/>
      <c r="AX2854" s="9"/>
      <c r="AY2854" s="9"/>
      <c r="AZ2854" s="9"/>
      <c r="BA2854" s="33"/>
      <c r="BB2854" s="33"/>
      <c r="BC2854" s="36"/>
      <c r="BD2854" s="12" t="s">
        <v>1772</v>
      </c>
    </row>
    <row r="2855" spans="1:56" s="12" customFormat="1" x14ac:dyDescent="0.2">
      <c r="A2855" s="9" t="str">
        <f>IF(Search!$C$5="","",IF(COUNTA(Inventory!$AP2855)=1,1,""))</f>
        <v/>
      </c>
      <c r="B2855" s="9" t="str">
        <f>IF(Search!$C$4="","",IF(ISNUMBER(SEARCH(Search!$C$4,$AR2855))=TRUE,1,""))</f>
        <v/>
      </c>
      <c r="C2855" s="9" t="str">
        <f>IF(Search!$C$6="x",IF(COUNTA($AQ2855)=1,1,"N"),IF(COUNTA($AQ2855)=1,"N",""))</f>
        <v/>
      </c>
      <c r="D2855" s="9" t="str">
        <f>IF(Search!$O$8="","",IF(ISNUMBER(SEARCH(Search!$O$8,$BD2855))=TRUE,1,""))</f>
        <v/>
      </c>
      <c r="E2855" s="9" t="str">
        <f>IF(Search!$C$7="","",IF(ISNUMBER(SEARCH(Search!$C$7,$AN2855))=TRUE,1,""))</f>
        <v/>
      </c>
      <c r="F2855" s="9" t="str">
        <f>IF(Search!$C$8="","",IF(ISNUMBER(SEARCH(Search!$C$8,$AO2855))=TRUE,1,""))</f>
        <v/>
      </c>
      <c r="G2855" s="9" t="str">
        <f>IF(Search!$F$4="","",IF(Inventory!$AJ2855&lt;Search!$F$4,"",1))</f>
        <v/>
      </c>
      <c r="H2855" s="9" t="str">
        <f>IF(Search!$F$5="","",IF(Inventory!$AJ2855&gt;Search!$F$5,"",1))</f>
        <v/>
      </c>
      <c r="I2855" s="9" t="str">
        <f>IF(Search!$F$7="","",IF(Search!$F$8="",IF(ISNUMBER(SEARCH(Search!$F$7,$AL2855))=TRUE,1,""),""))</f>
        <v/>
      </c>
      <c r="J2855" s="9" t="str">
        <f>IF($AL2855=Search!$F$8,1,"")</f>
        <v/>
      </c>
      <c r="K2855" s="9" t="str">
        <f>IF(Search!$I$4="","",IF(COUNTA($AS2855)=1,IF(Search!$I$4="N","N",1),""))</f>
        <v/>
      </c>
      <c r="L2855" s="9" t="str">
        <f>IF(Search!$I$5="","",IF($AS2855="RC",1,""))</f>
        <v/>
      </c>
      <c r="M2855" s="9" t="str">
        <f>IF(Search!$I$6="","",IF($AS2855="RCP",1,""))</f>
        <v/>
      </c>
      <c r="N2855" s="9" t="str">
        <f>IF(Search!$I$8="","",IF(COUNTA($AT2855)=1,IF(Search!$I$8="N","N",1),""))</f>
        <v/>
      </c>
      <c r="O2855" s="9" t="str">
        <f>IF(Search!$L$4="","",IF(COUNTA($AU2855)=1,IF(Search!$L$4="N","N",1),""))</f>
        <v/>
      </c>
      <c r="P2855" s="9" t="str">
        <f>IF(Search!$L$5="","",IF(ISNUMBER(SEARCH("Jersey",$AU2855))=TRUE,IF(Search!$L$5="N","N",1),""))</f>
        <v/>
      </c>
      <c r="Q2855" s="9" t="str">
        <f>IF(Search!$L$6="","",IF(ISNUMBER(SEARCH("Patch",$AU2855))=TRUE,IF(Search!$L$6="N","N",1),""))</f>
        <v/>
      </c>
      <c r="R2855" s="9" t="str">
        <f>IF(Search!$L$7="","",IF(ISNUMBER(SEARCH("Shield",$AU2855))=TRUE,IF(Search!$L$7="N","N",1),""))</f>
        <v/>
      </c>
      <c r="S2855" s="9" t="str">
        <f>IF(Search!$L$8="","",IF(ISNUMBER(SEARCH("Stick",$AU2855))=TRUE,IF(Search!$L$8="N","N",1),""))</f>
        <v/>
      </c>
      <c r="T2855" s="9" t="str">
        <f>IF(Search!$O$4="","",IF(COUNTA($AW2855)=1,IF(Search!$O$4="N","N",1),""))</f>
        <v/>
      </c>
      <c r="U2855" s="9" t="str">
        <f>IF(Search!$O$5="","",IF($AW2855="","",IF($AW2855&lt;Search!$O$5,"",1)))</f>
        <v/>
      </c>
      <c r="V2855" s="9" t="str">
        <f>IF(Search!$O$6="","",IF($AW2855="","",IF($AW2855&gt;Search!$O$6,"",1)))</f>
        <v/>
      </c>
      <c r="W2855" s="9" t="str">
        <f>IF(Search!$U$4="","",IF($AX2855="","",1))</f>
        <v/>
      </c>
      <c r="X2855" s="9" t="str">
        <f>IF(Search!$U$5="","",IF(ISNUMBER(SEARCH(Search!$U$5,$AX2855))=TRUE,IF(Search!$U$5="N","N",1),""))</f>
        <v/>
      </c>
      <c r="Y2855" s="9" t="str">
        <f>IF(Search!$U$6="","",IF($AY2855&lt;Search!$U$6,"",1))</f>
        <v/>
      </c>
      <c r="Z2855" s="9" t="str">
        <f>IF(Search!$R$4="","",IF(Inventory!$BA2855&lt;Search!$R$4,"",1))</f>
        <v/>
      </c>
      <c r="AA2855" s="9" t="str">
        <f>IF(Search!$R$5="","",IF($BA2855&gt;Search!$R$5,"",1))</f>
        <v/>
      </c>
      <c r="AB2855" s="9" t="str">
        <f>IF(Search!$R$6="","",IF($BB2855&lt;Search!$R$6,"",1))</f>
        <v/>
      </c>
      <c r="AC2855" s="9" t="str">
        <f>IF(Search!$R$7="","",IF($BB2855&lt;Search!$R$7,"",1))</f>
        <v/>
      </c>
      <c r="AD2855" s="45" t="str">
        <f>IF(COUNTIF($A2855:$AC2855,"n")&gt;0,"",IF(SUM($A2855:$AC2855)=COUNTA(Search!$C$4:$C$8,Search!$F$4:$F$8,Search!$I$4:$I$6,Search!$I$8,Search!$L$4:$L$8,Search!$O$4:$O$8,Search!$R$4:$R$7,Search!$U$4:$U$7)-COUNTIF(Search!$C$4:$U$7,"n"),1+LARGE($AD$1:AD2854,1),""))</f>
        <v/>
      </c>
      <c r="AE2855" s="45" t="str">
        <f t="shared" si="139"/>
        <v/>
      </c>
      <c r="AF2855" s="45" t="str">
        <f>IF(AD2855="","",COUNTIF($AE$1:$AE2854,$AE2855)+RANK($AE2855,$AE$2:$AE$10540,1))</f>
        <v/>
      </c>
      <c r="AG2855" s="45" t="str">
        <f t="shared" si="140"/>
        <v/>
      </c>
      <c r="AH2855" s="45" t="str">
        <f>IF($AD2855="","",COUNTIF($AG$1:$AG2854,$AG2855)+RANK($AG2855,$AG$1:$AG$10539,0))</f>
        <v/>
      </c>
      <c r="AI2855" s="10" t="str">
        <f t="shared" si="141"/>
        <v>2015-16 Upper Deck Silver Foil Board #126      /   $</v>
      </c>
      <c r="AJ2855" s="11">
        <v>2015</v>
      </c>
      <c r="AK2855" s="17">
        <v>16</v>
      </c>
      <c r="AL2855" s="12" t="s">
        <v>2622</v>
      </c>
      <c r="AM2855" s="10">
        <v>126</v>
      </c>
      <c r="AO2855" s="9"/>
      <c r="AP2855" s="9"/>
      <c r="AQ2855" s="9"/>
      <c r="AR2855" s="14"/>
      <c r="AS2855" s="9"/>
      <c r="AT2855" s="9"/>
      <c r="AU2855" s="9"/>
      <c r="AV2855" s="13"/>
      <c r="AW2855" s="13"/>
      <c r="AX2855" s="9"/>
      <c r="AY2855" s="9"/>
      <c r="AZ2855" s="9"/>
      <c r="BA2855" s="33"/>
      <c r="BB2855" s="33"/>
      <c r="BC2855" s="36"/>
      <c r="BD2855" s="12" t="s">
        <v>1772</v>
      </c>
    </row>
    <row r="2856" spans="1:56" s="12" customFormat="1" x14ac:dyDescent="0.2">
      <c r="A2856" s="9" t="str">
        <f>IF(Search!$C$5="","",IF(COUNTA(Inventory!$AP2856)=1,1,""))</f>
        <v/>
      </c>
      <c r="B2856" s="9" t="str">
        <f>IF(Search!$C$4="","",IF(ISNUMBER(SEARCH(Search!$C$4,$AR2856))=TRUE,1,""))</f>
        <v/>
      </c>
      <c r="C2856" s="9" t="str">
        <f>IF(Search!$C$6="x",IF(COUNTA($AQ2856)=1,1,"N"),IF(COUNTA($AQ2856)=1,"N",""))</f>
        <v/>
      </c>
      <c r="D2856" s="9" t="str">
        <f>IF(Search!$O$8="","",IF(ISNUMBER(SEARCH(Search!$O$8,$BD2856))=TRUE,1,""))</f>
        <v/>
      </c>
      <c r="E2856" s="9" t="str">
        <f>IF(Search!$C$7="","",IF(ISNUMBER(SEARCH(Search!$C$7,$AN2856))=TRUE,1,""))</f>
        <v/>
      </c>
      <c r="F2856" s="9" t="str">
        <f>IF(Search!$C$8="","",IF(ISNUMBER(SEARCH(Search!$C$8,$AO2856))=TRUE,1,""))</f>
        <v/>
      </c>
      <c r="G2856" s="9" t="str">
        <f>IF(Search!$F$4="","",IF(Inventory!$AJ2856&lt;Search!$F$4,"",1))</f>
        <v/>
      </c>
      <c r="H2856" s="9" t="str">
        <f>IF(Search!$F$5="","",IF(Inventory!$AJ2856&gt;Search!$F$5,"",1))</f>
        <v/>
      </c>
      <c r="I2856" s="9" t="str">
        <f>IF(Search!$F$7="","",IF(Search!$F$8="",IF(ISNUMBER(SEARCH(Search!$F$7,$AL2856))=TRUE,1,""),""))</f>
        <v/>
      </c>
      <c r="J2856" s="9" t="str">
        <f>IF($AL2856=Search!$F$8,1,"")</f>
        <v/>
      </c>
      <c r="K2856" s="9" t="str">
        <f>IF(Search!$I$4="","",IF(COUNTA($AS2856)=1,IF(Search!$I$4="N","N",1),""))</f>
        <v/>
      </c>
      <c r="L2856" s="9" t="str">
        <f>IF(Search!$I$5="","",IF($AS2856="RC",1,""))</f>
        <v/>
      </c>
      <c r="M2856" s="9" t="str">
        <f>IF(Search!$I$6="","",IF($AS2856="RCP",1,""))</f>
        <v/>
      </c>
      <c r="N2856" s="9" t="str">
        <f>IF(Search!$I$8="","",IF(COUNTA($AT2856)=1,IF(Search!$I$8="N","N",1),""))</f>
        <v/>
      </c>
      <c r="O2856" s="9" t="str">
        <f>IF(Search!$L$4="","",IF(COUNTA($AU2856)=1,IF(Search!$L$4="N","N",1),""))</f>
        <v/>
      </c>
      <c r="P2856" s="9" t="str">
        <f>IF(Search!$L$5="","",IF(ISNUMBER(SEARCH("Jersey",$AU2856))=TRUE,IF(Search!$L$5="N","N",1),""))</f>
        <v/>
      </c>
      <c r="Q2856" s="9" t="str">
        <f>IF(Search!$L$6="","",IF(ISNUMBER(SEARCH("Patch",$AU2856))=TRUE,IF(Search!$L$6="N","N",1),""))</f>
        <v/>
      </c>
      <c r="R2856" s="9" t="str">
        <f>IF(Search!$L$7="","",IF(ISNUMBER(SEARCH("Shield",$AU2856))=TRUE,IF(Search!$L$7="N","N",1),""))</f>
        <v/>
      </c>
      <c r="S2856" s="9" t="str">
        <f>IF(Search!$L$8="","",IF(ISNUMBER(SEARCH("Stick",$AU2856))=TRUE,IF(Search!$L$8="N","N",1),""))</f>
        <v/>
      </c>
      <c r="T2856" s="9" t="str">
        <f>IF(Search!$O$4="","",IF(COUNTA($AW2856)=1,IF(Search!$O$4="N","N",1),""))</f>
        <v/>
      </c>
      <c r="U2856" s="9" t="str">
        <f>IF(Search!$O$5="","",IF($AW2856="","",IF($AW2856&lt;Search!$O$5,"",1)))</f>
        <v/>
      </c>
      <c r="V2856" s="9" t="str">
        <f>IF(Search!$O$6="","",IF($AW2856="","",IF($AW2856&gt;Search!$O$6,"",1)))</f>
        <v/>
      </c>
      <c r="W2856" s="9" t="str">
        <f>IF(Search!$U$4="","",IF($AX2856="","",1))</f>
        <v/>
      </c>
      <c r="X2856" s="9" t="str">
        <f>IF(Search!$U$5="","",IF(ISNUMBER(SEARCH(Search!$U$5,$AX2856))=TRUE,IF(Search!$U$5="N","N",1),""))</f>
        <v/>
      </c>
      <c r="Y2856" s="9" t="str">
        <f>IF(Search!$U$6="","",IF($AY2856&lt;Search!$U$6,"",1))</f>
        <v/>
      </c>
      <c r="Z2856" s="9" t="str">
        <f>IF(Search!$R$4="","",IF(Inventory!$BA2856&lt;Search!$R$4,"",1))</f>
        <v/>
      </c>
      <c r="AA2856" s="9" t="str">
        <f>IF(Search!$R$5="","",IF($BA2856&gt;Search!$R$5,"",1))</f>
        <v/>
      </c>
      <c r="AB2856" s="9" t="str">
        <f>IF(Search!$R$6="","",IF($BB2856&lt;Search!$R$6,"",1))</f>
        <v/>
      </c>
      <c r="AC2856" s="9" t="str">
        <f>IF(Search!$R$7="","",IF($BB2856&lt;Search!$R$7,"",1))</f>
        <v/>
      </c>
      <c r="AD2856" s="45" t="str">
        <f>IF(COUNTIF($A2856:$AC2856,"n")&gt;0,"",IF(SUM($A2856:$AC2856)=COUNTA(Search!$C$4:$C$8,Search!$F$4:$F$8,Search!$I$4:$I$6,Search!$I$8,Search!$L$4:$L$8,Search!$O$4:$O$8,Search!$R$4:$R$7,Search!$U$4:$U$7)-COUNTIF(Search!$C$4:$U$7,"n"),1+LARGE($AD$1:AD2855,1),""))</f>
        <v/>
      </c>
      <c r="AE2856" s="45" t="str">
        <f t="shared" si="139"/>
        <v/>
      </c>
      <c r="AF2856" s="45" t="str">
        <f>IF(AD2856="","",COUNTIF($AE$1:$AE2855,$AE2856)+RANK($AE2856,$AE$2:$AE$10540,1))</f>
        <v/>
      </c>
      <c r="AG2856" s="45" t="str">
        <f t="shared" si="140"/>
        <v/>
      </c>
      <c r="AH2856" s="45" t="str">
        <f>IF($AD2856="","",COUNTIF($AG$1:$AG2855,$AG2856)+RANK($AG2856,$AG$1:$AG$10539,0))</f>
        <v/>
      </c>
      <c r="AI2856" s="10" t="str">
        <f t="shared" si="141"/>
        <v>2015-16 Upper Deck Silver Foil Board #127      /   $</v>
      </c>
      <c r="AJ2856" s="11">
        <v>2015</v>
      </c>
      <c r="AK2856" s="17">
        <v>16</v>
      </c>
      <c r="AL2856" s="12" t="s">
        <v>2622</v>
      </c>
      <c r="AM2856" s="10">
        <v>127</v>
      </c>
      <c r="AO2856" s="9"/>
      <c r="AP2856" s="9"/>
      <c r="AQ2856" s="9"/>
      <c r="AR2856" s="14"/>
      <c r="AS2856" s="9"/>
      <c r="AT2856" s="9"/>
      <c r="AU2856" s="9"/>
      <c r="AV2856" s="13"/>
      <c r="AW2856" s="13"/>
      <c r="AX2856" s="9"/>
      <c r="AY2856" s="9"/>
      <c r="AZ2856" s="9"/>
      <c r="BA2856" s="33"/>
      <c r="BB2856" s="33"/>
      <c r="BC2856" s="36"/>
      <c r="BD2856" s="12" t="s">
        <v>1772</v>
      </c>
    </row>
    <row r="2857" spans="1:56" s="12" customFormat="1" x14ac:dyDescent="0.2">
      <c r="A2857" s="9" t="str">
        <f>IF(Search!$C$5="","",IF(COUNTA(Inventory!$AP2857)=1,1,""))</f>
        <v/>
      </c>
      <c r="B2857" s="9" t="str">
        <f>IF(Search!$C$4="","",IF(ISNUMBER(SEARCH(Search!$C$4,$AR2857))=TRUE,1,""))</f>
        <v/>
      </c>
      <c r="C2857" s="9" t="str">
        <f>IF(Search!$C$6="x",IF(COUNTA($AQ2857)=1,1,"N"),IF(COUNTA($AQ2857)=1,"N",""))</f>
        <v/>
      </c>
      <c r="D2857" s="9" t="str">
        <f>IF(Search!$O$8="","",IF(ISNUMBER(SEARCH(Search!$O$8,$BD2857))=TRUE,1,""))</f>
        <v/>
      </c>
      <c r="E2857" s="9" t="str">
        <f>IF(Search!$C$7="","",IF(ISNUMBER(SEARCH(Search!$C$7,$AN2857))=TRUE,1,""))</f>
        <v/>
      </c>
      <c r="F2857" s="9" t="str">
        <f>IF(Search!$C$8="","",IF(ISNUMBER(SEARCH(Search!$C$8,$AO2857))=TRUE,1,""))</f>
        <v/>
      </c>
      <c r="G2857" s="9" t="str">
        <f>IF(Search!$F$4="","",IF(Inventory!$AJ2857&lt;Search!$F$4,"",1))</f>
        <v/>
      </c>
      <c r="H2857" s="9" t="str">
        <f>IF(Search!$F$5="","",IF(Inventory!$AJ2857&gt;Search!$F$5,"",1))</f>
        <v/>
      </c>
      <c r="I2857" s="9" t="str">
        <f>IF(Search!$F$7="","",IF(Search!$F$8="",IF(ISNUMBER(SEARCH(Search!$F$7,$AL2857))=TRUE,1,""),""))</f>
        <v/>
      </c>
      <c r="J2857" s="9" t="str">
        <f>IF($AL2857=Search!$F$8,1,"")</f>
        <v/>
      </c>
      <c r="K2857" s="9" t="str">
        <f>IF(Search!$I$4="","",IF(COUNTA($AS2857)=1,IF(Search!$I$4="N","N",1),""))</f>
        <v/>
      </c>
      <c r="L2857" s="9" t="str">
        <f>IF(Search!$I$5="","",IF($AS2857="RC",1,""))</f>
        <v/>
      </c>
      <c r="M2857" s="9" t="str">
        <f>IF(Search!$I$6="","",IF($AS2857="RCP",1,""))</f>
        <v/>
      </c>
      <c r="N2857" s="9" t="str">
        <f>IF(Search!$I$8="","",IF(COUNTA($AT2857)=1,IF(Search!$I$8="N","N",1),""))</f>
        <v/>
      </c>
      <c r="O2857" s="9" t="str">
        <f>IF(Search!$L$4="","",IF(COUNTA($AU2857)=1,IF(Search!$L$4="N","N",1),""))</f>
        <v/>
      </c>
      <c r="P2857" s="9" t="str">
        <f>IF(Search!$L$5="","",IF(ISNUMBER(SEARCH("Jersey",$AU2857))=TRUE,IF(Search!$L$5="N","N",1),""))</f>
        <v/>
      </c>
      <c r="Q2857" s="9" t="str">
        <f>IF(Search!$L$6="","",IF(ISNUMBER(SEARCH("Patch",$AU2857))=TRUE,IF(Search!$L$6="N","N",1),""))</f>
        <v/>
      </c>
      <c r="R2857" s="9" t="str">
        <f>IF(Search!$L$7="","",IF(ISNUMBER(SEARCH("Shield",$AU2857))=TRUE,IF(Search!$L$7="N","N",1),""))</f>
        <v/>
      </c>
      <c r="S2857" s="9" t="str">
        <f>IF(Search!$L$8="","",IF(ISNUMBER(SEARCH("Stick",$AU2857))=TRUE,IF(Search!$L$8="N","N",1),""))</f>
        <v/>
      </c>
      <c r="T2857" s="9" t="str">
        <f>IF(Search!$O$4="","",IF(COUNTA($AW2857)=1,IF(Search!$O$4="N","N",1),""))</f>
        <v/>
      </c>
      <c r="U2857" s="9" t="str">
        <f>IF(Search!$O$5="","",IF($AW2857="","",IF($AW2857&lt;Search!$O$5,"",1)))</f>
        <v/>
      </c>
      <c r="V2857" s="9" t="str">
        <f>IF(Search!$O$6="","",IF($AW2857="","",IF($AW2857&gt;Search!$O$6,"",1)))</f>
        <v/>
      </c>
      <c r="W2857" s="9" t="str">
        <f>IF(Search!$U$4="","",IF($AX2857="","",1))</f>
        <v/>
      </c>
      <c r="X2857" s="9" t="str">
        <f>IF(Search!$U$5="","",IF(ISNUMBER(SEARCH(Search!$U$5,$AX2857))=TRUE,IF(Search!$U$5="N","N",1),""))</f>
        <v/>
      </c>
      <c r="Y2857" s="9" t="str">
        <f>IF(Search!$U$6="","",IF($AY2857&lt;Search!$U$6,"",1))</f>
        <v/>
      </c>
      <c r="Z2857" s="9" t="str">
        <f>IF(Search!$R$4="","",IF(Inventory!$BA2857&lt;Search!$R$4,"",1))</f>
        <v/>
      </c>
      <c r="AA2857" s="9" t="str">
        <f>IF(Search!$R$5="","",IF($BA2857&gt;Search!$R$5,"",1))</f>
        <v/>
      </c>
      <c r="AB2857" s="9" t="str">
        <f>IF(Search!$R$6="","",IF($BB2857&lt;Search!$R$6,"",1))</f>
        <v/>
      </c>
      <c r="AC2857" s="9" t="str">
        <f>IF(Search!$R$7="","",IF($BB2857&lt;Search!$R$7,"",1))</f>
        <v/>
      </c>
      <c r="AD2857" s="45" t="str">
        <f>IF(COUNTIF($A2857:$AC2857,"n")&gt;0,"",IF(SUM($A2857:$AC2857)=COUNTA(Search!$C$4:$C$8,Search!$F$4:$F$8,Search!$I$4:$I$6,Search!$I$8,Search!$L$4:$L$8,Search!$O$4:$O$8,Search!$R$4:$R$7,Search!$U$4:$U$7)-COUNTIF(Search!$C$4:$U$7,"n"),1+LARGE($AD$1:AD2856,1),""))</f>
        <v/>
      </c>
      <c r="AE2857" s="45" t="str">
        <f t="shared" si="139"/>
        <v/>
      </c>
      <c r="AF2857" s="45" t="str">
        <f>IF(AD2857="","",COUNTIF($AE$1:$AE2856,$AE2857)+RANK($AE2857,$AE$2:$AE$10540,1))</f>
        <v/>
      </c>
      <c r="AG2857" s="45" t="str">
        <f t="shared" si="140"/>
        <v/>
      </c>
      <c r="AH2857" s="45" t="str">
        <f>IF($AD2857="","",COUNTIF($AG$1:$AG2856,$AG2857)+RANK($AG2857,$AG$1:$AG$10539,0))</f>
        <v/>
      </c>
      <c r="AI2857" s="10" t="str">
        <f t="shared" si="141"/>
        <v>2015-16 Upper Deck Silver Foil Board #128      /   $</v>
      </c>
      <c r="AJ2857" s="11">
        <v>2015</v>
      </c>
      <c r="AK2857" s="17">
        <v>16</v>
      </c>
      <c r="AL2857" s="12" t="s">
        <v>2622</v>
      </c>
      <c r="AM2857" s="10">
        <v>128</v>
      </c>
      <c r="AO2857" s="9"/>
      <c r="AP2857" s="9"/>
      <c r="AQ2857" s="9"/>
      <c r="AR2857" s="14"/>
      <c r="AS2857" s="9"/>
      <c r="AT2857" s="9"/>
      <c r="AU2857" s="9"/>
      <c r="AV2857" s="13"/>
      <c r="AW2857" s="13"/>
      <c r="AX2857" s="9"/>
      <c r="AY2857" s="9"/>
      <c r="AZ2857" s="9"/>
      <c r="BA2857" s="33"/>
      <c r="BB2857" s="33"/>
      <c r="BC2857" s="36"/>
      <c r="BD2857" s="12" t="s">
        <v>1772</v>
      </c>
    </row>
    <row r="2858" spans="1:56" s="12" customFormat="1" x14ac:dyDescent="0.2">
      <c r="A2858" s="9" t="str">
        <f>IF(Search!$C$5="","",IF(COUNTA(Inventory!$AP2858)=1,1,""))</f>
        <v/>
      </c>
      <c r="B2858" s="9" t="str">
        <f>IF(Search!$C$4="","",IF(ISNUMBER(SEARCH(Search!$C$4,$AR2858))=TRUE,1,""))</f>
        <v/>
      </c>
      <c r="C2858" s="9" t="str">
        <f>IF(Search!$C$6="x",IF(COUNTA($AQ2858)=1,1,"N"),IF(COUNTA($AQ2858)=1,"N",""))</f>
        <v/>
      </c>
      <c r="D2858" s="9" t="str">
        <f>IF(Search!$O$8="","",IF(ISNUMBER(SEARCH(Search!$O$8,$BD2858))=TRUE,1,""))</f>
        <v/>
      </c>
      <c r="E2858" s="9" t="str">
        <f>IF(Search!$C$7="","",IF(ISNUMBER(SEARCH(Search!$C$7,$AN2858))=TRUE,1,""))</f>
        <v/>
      </c>
      <c r="F2858" s="9" t="str">
        <f>IF(Search!$C$8="","",IF(ISNUMBER(SEARCH(Search!$C$8,$AO2858))=TRUE,1,""))</f>
        <v/>
      </c>
      <c r="G2858" s="9" t="str">
        <f>IF(Search!$F$4="","",IF(Inventory!$AJ2858&lt;Search!$F$4,"",1))</f>
        <v/>
      </c>
      <c r="H2858" s="9" t="str">
        <f>IF(Search!$F$5="","",IF(Inventory!$AJ2858&gt;Search!$F$5,"",1))</f>
        <v/>
      </c>
      <c r="I2858" s="9" t="str">
        <f>IF(Search!$F$7="","",IF(Search!$F$8="",IF(ISNUMBER(SEARCH(Search!$F$7,$AL2858))=TRUE,1,""),""))</f>
        <v/>
      </c>
      <c r="J2858" s="9" t="str">
        <f>IF($AL2858=Search!$F$8,1,"")</f>
        <v/>
      </c>
      <c r="K2858" s="9" t="str">
        <f>IF(Search!$I$4="","",IF(COUNTA($AS2858)=1,IF(Search!$I$4="N","N",1),""))</f>
        <v/>
      </c>
      <c r="L2858" s="9" t="str">
        <f>IF(Search!$I$5="","",IF($AS2858="RC",1,""))</f>
        <v/>
      </c>
      <c r="M2858" s="9" t="str">
        <f>IF(Search!$I$6="","",IF($AS2858="RCP",1,""))</f>
        <v/>
      </c>
      <c r="N2858" s="9" t="str">
        <f>IF(Search!$I$8="","",IF(COUNTA($AT2858)=1,IF(Search!$I$8="N","N",1),""))</f>
        <v/>
      </c>
      <c r="O2858" s="9" t="str">
        <f>IF(Search!$L$4="","",IF(COUNTA($AU2858)=1,IF(Search!$L$4="N","N",1),""))</f>
        <v/>
      </c>
      <c r="P2858" s="9" t="str">
        <f>IF(Search!$L$5="","",IF(ISNUMBER(SEARCH("Jersey",$AU2858))=TRUE,IF(Search!$L$5="N","N",1),""))</f>
        <v/>
      </c>
      <c r="Q2858" s="9" t="str">
        <f>IF(Search!$L$6="","",IF(ISNUMBER(SEARCH("Patch",$AU2858))=TRUE,IF(Search!$L$6="N","N",1),""))</f>
        <v/>
      </c>
      <c r="R2858" s="9" t="str">
        <f>IF(Search!$L$7="","",IF(ISNUMBER(SEARCH("Shield",$AU2858))=TRUE,IF(Search!$L$7="N","N",1),""))</f>
        <v/>
      </c>
      <c r="S2858" s="9" t="str">
        <f>IF(Search!$L$8="","",IF(ISNUMBER(SEARCH("Stick",$AU2858))=TRUE,IF(Search!$L$8="N","N",1),""))</f>
        <v/>
      </c>
      <c r="T2858" s="9" t="str">
        <f>IF(Search!$O$4="","",IF(COUNTA($AW2858)=1,IF(Search!$O$4="N","N",1),""))</f>
        <v/>
      </c>
      <c r="U2858" s="9" t="str">
        <f>IF(Search!$O$5="","",IF($AW2858="","",IF($AW2858&lt;Search!$O$5,"",1)))</f>
        <v/>
      </c>
      <c r="V2858" s="9" t="str">
        <f>IF(Search!$O$6="","",IF($AW2858="","",IF($AW2858&gt;Search!$O$6,"",1)))</f>
        <v/>
      </c>
      <c r="W2858" s="9" t="str">
        <f>IF(Search!$U$4="","",IF($AX2858="","",1))</f>
        <v/>
      </c>
      <c r="X2858" s="9" t="str">
        <f>IF(Search!$U$5="","",IF(ISNUMBER(SEARCH(Search!$U$5,$AX2858))=TRUE,IF(Search!$U$5="N","N",1),""))</f>
        <v/>
      </c>
      <c r="Y2858" s="9" t="str">
        <f>IF(Search!$U$6="","",IF($AY2858&lt;Search!$U$6,"",1))</f>
        <v/>
      </c>
      <c r="Z2858" s="9" t="str">
        <f>IF(Search!$R$4="","",IF(Inventory!$BA2858&lt;Search!$R$4,"",1))</f>
        <v/>
      </c>
      <c r="AA2858" s="9" t="str">
        <f>IF(Search!$R$5="","",IF($BA2858&gt;Search!$R$5,"",1))</f>
        <v/>
      </c>
      <c r="AB2858" s="9" t="str">
        <f>IF(Search!$R$6="","",IF($BB2858&lt;Search!$R$6,"",1))</f>
        <v/>
      </c>
      <c r="AC2858" s="9" t="str">
        <f>IF(Search!$R$7="","",IF($BB2858&lt;Search!$R$7,"",1))</f>
        <v/>
      </c>
      <c r="AD2858" s="45" t="str">
        <f>IF(COUNTIF($A2858:$AC2858,"n")&gt;0,"",IF(SUM($A2858:$AC2858)=COUNTA(Search!$C$4:$C$8,Search!$F$4:$F$8,Search!$I$4:$I$6,Search!$I$8,Search!$L$4:$L$8,Search!$O$4:$O$8,Search!$R$4:$R$7,Search!$U$4:$U$7)-COUNTIF(Search!$C$4:$U$7,"n"),1+LARGE($AD$1:AD2857,1),""))</f>
        <v/>
      </c>
      <c r="AE2858" s="45" t="str">
        <f t="shared" si="139"/>
        <v/>
      </c>
      <c r="AF2858" s="45" t="str">
        <f>IF(AD2858="","",COUNTIF($AE$1:$AE2857,$AE2858)+RANK($AE2858,$AE$2:$AE$10540,1))</f>
        <v/>
      </c>
      <c r="AG2858" s="45" t="str">
        <f t="shared" si="140"/>
        <v/>
      </c>
      <c r="AH2858" s="45" t="str">
        <f>IF($AD2858="","",COUNTIF($AG$1:$AG2857,$AG2858)+RANK($AG2858,$AG$1:$AG$10539,0))</f>
        <v/>
      </c>
      <c r="AI2858" s="10" t="str">
        <f t="shared" si="141"/>
        <v>2015-16 Upper Deck Silver Foil Board #129      /   $</v>
      </c>
      <c r="AJ2858" s="11">
        <v>2015</v>
      </c>
      <c r="AK2858" s="17">
        <v>16</v>
      </c>
      <c r="AL2858" s="12" t="s">
        <v>2622</v>
      </c>
      <c r="AM2858" s="10">
        <v>129</v>
      </c>
      <c r="AO2858" s="9"/>
      <c r="AP2858" s="9"/>
      <c r="AQ2858" s="9"/>
      <c r="AR2858" s="14"/>
      <c r="AS2858" s="9"/>
      <c r="AT2858" s="9"/>
      <c r="AU2858" s="9"/>
      <c r="AV2858" s="13"/>
      <c r="AW2858" s="13"/>
      <c r="AX2858" s="9"/>
      <c r="AY2858" s="9"/>
      <c r="AZ2858" s="9"/>
      <c r="BA2858" s="33"/>
      <c r="BB2858" s="33"/>
      <c r="BC2858" s="36"/>
      <c r="BD2858" s="12" t="s">
        <v>1772</v>
      </c>
    </row>
    <row r="2859" spans="1:56" s="12" customFormat="1" x14ac:dyDescent="0.2">
      <c r="A2859" s="9" t="str">
        <f>IF(Search!$C$5="","",IF(COUNTA(Inventory!$AP2859)=1,1,""))</f>
        <v/>
      </c>
      <c r="B2859" s="9" t="str">
        <f>IF(Search!$C$4="","",IF(ISNUMBER(SEARCH(Search!$C$4,$AR2859))=TRUE,1,""))</f>
        <v/>
      </c>
      <c r="C2859" s="9" t="str">
        <f>IF(Search!$C$6="x",IF(COUNTA($AQ2859)=1,1,"N"),IF(COUNTA($AQ2859)=1,"N",""))</f>
        <v/>
      </c>
      <c r="D2859" s="9" t="str">
        <f>IF(Search!$O$8="","",IF(ISNUMBER(SEARCH(Search!$O$8,$BD2859))=TRUE,1,""))</f>
        <v/>
      </c>
      <c r="E2859" s="9" t="str">
        <f>IF(Search!$C$7="","",IF(ISNUMBER(SEARCH(Search!$C$7,$AN2859))=TRUE,1,""))</f>
        <v/>
      </c>
      <c r="F2859" s="9" t="str">
        <f>IF(Search!$C$8="","",IF(ISNUMBER(SEARCH(Search!$C$8,$AO2859))=TRUE,1,""))</f>
        <v/>
      </c>
      <c r="G2859" s="9" t="str">
        <f>IF(Search!$F$4="","",IF(Inventory!$AJ2859&lt;Search!$F$4,"",1))</f>
        <v/>
      </c>
      <c r="H2859" s="9" t="str">
        <f>IF(Search!$F$5="","",IF(Inventory!$AJ2859&gt;Search!$F$5,"",1))</f>
        <v/>
      </c>
      <c r="I2859" s="9" t="str">
        <f>IF(Search!$F$7="","",IF(Search!$F$8="",IF(ISNUMBER(SEARCH(Search!$F$7,$AL2859))=TRUE,1,""),""))</f>
        <v/>
      </c>
      <c r="J2859" s="9" t="str">
        <f>IF($AL2859=Search!$F$8,1,"")</f>
        <v/>
      </c>
      <c r="K2859" s="9" t="str">
        <f>IF(Search!$I$4="","",IF(COUNTA($AS2859)=1,IF(Search!$I$4="N","N",1),""))</f>
        <v/>
      </c>
      <c r="L2859" s="9" t="str">
        <f>IF(Search!$I$5="","",IF($AS2859="RC",1,""))</f>
        <v/>
      </c>
      <c r="M2859" s="9" t="str">
        <f>IF(Search!$I$6="","",IF($AS2859="RCP",1,""))</f>
        <v/>
      </c>
      <c r="N2859" s="9" t="str">
        <f>IF(Search!$I$8="","",IF(COUNTA($AT2859)=1,IF(Search!$I$8="N","N",1),""))</f>
        <v/>
      </c>
      <c r="O2859" s="9" t="str">
        <f>IF(Search!$L$4="","",IF(COUNTA($AU2859)=1,IF(Search!$L$4="N","N",1),""))</f>
        <v/>
      </c>
      <c r="P2859" s="9" t="str">
        <f>IF(Search!$L$5="","",IF(ISNUMBER(SEARCH("Jersey",$AU2859))=TRUE,IF(Search!$L$5="N","N",1),""))</f>
        <v/>
      </c>
      <c r="Q2859" s="9" t="str">
        <f>IF(Search!$L$6="","",IF(ISNUMBER(SEARCH("Patch",$AU2859))=TRUE,IF(Search!$L$6="N","N",1),""))</f>
        <v/>
      </c>
      <c r="R2859" s="9" t="str">
        <f>IF(Search!$L$7="","",IF(ISNUMBER(SEARCH("Shield",$AU2859))=TRUE,IF(Search!$L$7="N","N",1),""))</f>
        <v/>
      </c>
      <c r="S2859" s="9" t="str">
        <f>IF(Search!$L$8="","",IF(ISNUMBER(SEARCH("Stick",$AU2859))=TRUE,IF(Search!$L$8="N","N",1),""))</f>
        <v/>
      </c>
      <c r="T2859" s="9" t="str">
        <f>IF(Search!$O$4="","",IF(COUNTA($AW2859)=1,IF(Search!$O$4="N","N",1),""))</f>
        <v/>
      </c>
      <c r="U2859" s="9" t="str">
        <f>IF(Search!$O$5="","",IF($AW2859="","",IF($AW2859&lt;Search!$O$5,"",1)))</f>
        <v/>
      </c>
      <c r="V2859" s="9" t="str">
        <f>IF(Search!$O$6="","",IF($AW2859="","",IF($AW2859&gt;Search!$O$6,"",1)))</f>
        <v/>
      </c>
      <c r="W2859" s="9" t="str">
        <f>IF(Search!$U$4="","",IF($AX2859="","",1))</f>
        <v/>
      </c>
      <c r="X2859" s="9" t="str">
        <f>IF(Search!$U$5="","",IF(ISNUMBER(SEARCH(Search!$U$5,$AX2859))=TRUE,IF(Search!$U$5="N","N",1),""))</f>
        <v/>
      </c>
      <c r="Y2859" s="9" t="str">
        <f>IF(Search!$U$6="","",IF($AY2859&lt;Search!$U$6,"",1))</f>
        <v/>
      </c>
      <c r="Z2859" s="9" t="str">
        <f>IF(Search!$R$4="","",IF(Inventory!$BA2859&lt;Search!$R$4,"",1))</f>
        <v/>
      </c>
      <c r="AA2859" s="9" t="str">
        <f>IF(Search!$R$5="","",IF($BA2859&gt;Search!$R$5,"",1))</f>
        <v/>
      </c>
      <c r="AB2859" s="9" t="str">
        <f>IF(Search!$R$6="","",IF($BB2859&lt;Search!$R$6,"",1))</f>
        <v/>
      </c>
      <c r="AC2859" s="9" t="str">
        <f>IF(Search!$R$7="","",IF($BB2859&lt;Search!$R$7,"",1))</f>
        <v/>
      </c>
      <c r="AD2859" s="45" t="str">
        <f>IF(COUNTIF($A2859:$AC2859,"n")&gt;0,"",IF(SUM($A2859:$AC2859)=COUNTA(Search!$C$4:$C$8,Search!$F$4:$F$8,Search!$I$4:$I$6,Search!$I$8,Search!$L$4:$L$8,Search!$O$4:$O$8,Search!$R$4:$R$7,Search!$U$4:$U$7)-COUNTIF(Search!$C$4:$U$7,"n"),1+LARGE($AD$1:AD2858,1),""))</f>
        <v/>
      </c>
      <c r="AE2859" s="45" t="str">
        <f t="shared" si="139"/>
        <v/>
      </c>
      <c r="AF2859" s="45" t="str">
        <f>IF(AD2859="","",COUNTIF($AE$1:$AE2858,$AE2859)+RANK($AE2859,$AE$2:$AE$10540,1))</f>
        <v/>
      </c>
      <c r="AG2859" s="45" t="str">
        <f t="shared" si="140"/>
        <v/>
      </c>
      <c r="AH2859" s="45" t="str">
        <f>IF($AD2859="","",COUNTIF($AG$1:$AG2858,$AG2859)+RANK($AG2859,$AG$1:$AG$10539,0))</f>
        <v/>
      </c>
      <c r="AI2859" s="10" t="str">
        <f t="shared" si="141"/>
        <v>2015-16 Upper Deck Silver Foil Board #130      /   $</v>
      </c>
      <c r="AJ2859" s="11">
        <v>2015</v>
      </c>
      <c r="AK2859" s="17">
        <v>16</v>
      </c>
      <c r="AL2859" s="12" t="s">
        <v>2622</v>
      </c>
      <c r="AM2859" s="10">
        <v>130</v>
      </c>
      <c r="AO2859" s="9"/>
      <c r="AP2859" s="9"/>
      <c r="AQ2859" s="9"/>
      <c r="AR2859" s="14"/>
      <c r="AS2859" s="9"/>
      <c r="AT2859" s="9"/>
      <c r="AU2859" s="9"/>
      <c r="AV2859" s="13"/>
      <c r="AW2859" s="13"/>
      <c r="AX2859" s="9"/>
      <c r="AY2859" s="9"/>
      <c r="AZ2859" s="9"/>
      <c r="BA2859" s="33"/>
      <c r="BB2859" s="33"/>
      <c r="BC2859" s="36"/>
      <c r="BD2859" s="12" t="s">
        <v>1772</v>
      </c>
    </row>
    <row r="2860" spans="1:56" s="12" customFormat="1" x14ac:dyDescent="0.2">
      <c r="A2860" s="9" t="str">
        <f>IF(Search!$C$5="","",IF(COUNTA(Inventory!$AP2860)=1,1,""))</f>
        <v/>
      </c>
      <c r="B2860" s="9" t="str">
        <f>IF(Search!$C$4="","",IF(ISNUMBER(SEARCH(Search!$C$4,$AR2860))=TRUE,1,""))</f>
        <v/>
      </c>
      <c r="C2860" s="9" t="str">
        <f>IF(Search!$C$6="x",IF(COUNTA($AQ2860)=1,1,"N"),IF(COUNTA($AQ2860)=1,"N",""))</f>
        <v/>
      </c>
      <c r="D2860" s="9" t="str">
        <f>IF(Search!$O$8="","",IF(ISNUMBER(SEARCH(Search!$O$8,$BD2860))=TRUE,1,""))</f>
        <v/>
      </c>
      <c r="E2860" s="9" t="str">
        <f>IF(Search!$C$7="","",IF(ISNUMBER(SEARCH(Search!$C$7,$AN2860))=TRUE,1,""))</f>
        <v/>
      </c>
      <c r="F2860" s="9" t="str">
        <f>IF(Search!$C$8="","",IF(ISNUMBER(SEARCH(Search!$C$8,$AO2860))=TRUE,1,""))</f>
        <v/>
      </c>
      <c r="G2860" s="9" t="str">
        <f>IF(Search!$F$4="","",IF(Inventory!$AJ2860&lt;Search!$F$4,"",1))</f>
        <v/>
      </c>
      <c r="H2860" s="9" t="str">
        <f>IF(Search!$F$5="","",IF(Inventory!$AJ2860&gt;Search!$F$5,"",1))</f>
        <v/>
      </c>
      <c r="I2860" s="9" t="str">
        <f>IF(Search!$F$7="","",IF(Search!$F$8="",IF(ISNUMBER(SEARCH(Search!$F$7,$AL2860))=TRUE,1,""),""))</f>
        <v/>
      </c>
      <c r="J2860" s="9" t="str">
        <f>IF($AL2860=Search!$F$8,1,"")</f>
        <v/>
      </c>
      <c r="K2860" s="9" t="str">
        <f>IF(Search!$I$4="","",IF(COUNTA($AS2860)=1,IF(Search!$I$4="N","N",1),""))</f>
        <v/>
      </c>
      <c r="L2860" s="9" t="str">
        <f>IF(Search!$I$5="","",IF($AS2860="RC",1,""))</f>
        <v/>
      </c>
      <c r="M2860" s="9" t="str">
        <f>IF(Search!$I$6="","",IF($AS2860="RCP",1,""))</f>
        <v/>
      </c>
      <c r="N2860" s="9" t="str">
        <f>IF(Search!$I$8="","",IF(COUNTA($AT2860)=1,IF(Search!$I$8="N","N",1),""))</f>
        <v/>
      </c>
      <c r="O2860" s="9" t="str">
        <f>IF(Search!$L$4="","",IF(COUNTA($AU2860)=1,IF(Search!$L$4="N","N",1),""))</f>
        <v/>
      </c>
      <c r="P2860" s="9" t="str">
        <f>IF(Search!$L$5="","",IF(ISNUMBER(SEARCH("Jersey",$AU2860))=TRUE,IF(Search!$L$5="N","N",1),""))</f>
        <v/>
      </c>
      <c r="Q2860" s="9" t="str">
        <f>IF(Search!$L$6="","",IF(ISNUMBER(SEARCH("Patch",$AU2860))=TRUE,IF(Search!$L$6="N","N",1),""))</f>
        <v/>
      </c>
      <c r="R2860" s="9" t="str">
        <f>IF(Search!$L$7="","",IF(ISNUMBER(SEARCH("Shield",$AU2860))=TRUE,IF(Search!$L$7="N","N",1),""))</f>
        <v/>
      </c>
      <c r="S2860" s="9" t="str">
        <f>IF(Search!$L$8="","",IF(ISNUMBER(SEARCH("Stick",$AU2860))=TRUE,IF(Search!$L$8="N","N",1),""))</f>
        <v/>
      </c>
      <c r="T2860" s="9" t="str">
        <f>IF(Search!$O$4="","",IF(COUNTA($AW2860)=1,IF(Search!$O$4="N","N",1),""))</f>
        <v/>
      </c>
      <c r="U2860" s="9" t="str">
        <f>IF(Search!$O$5="","",IF($AW2860="","",IF($AW2860&lt;Search!$O$5,"",1)))</f>
        <v/>
      </c>
      <c r="V2860" s="9" t="str">
        <f>IF(Search!$O$6="","",IF($AW2860="","",IF($AW2860&gt;Search!$O$6,"",1)))</f>
        <v/>
      </c>
      <c r="W2860" s="9" t="str">
        <f>IF(Search!$U$4="","",IF($AX2860="","",1))</f>
        <v/>
      </c>
      <c r="X2860" s="9" t="str">
        <f>IF(Search!$U$5="","",IF(ISNUMBER(SEARCH(Search!$U$5,$AX2860))=TRUE,IF(Search!$U$5="N","N",1),""))</f>
        <v/>
      </c>
      <c r="Y2860" s="9" t="str">
        <f>IF(Search!$U$6="","",IF($AY2860&lt;Search!$U$6,"",1))</f>
        <v/>
      </c>
      <c r="Z2860" s="9" t="str">
        <f>IF(Search!$R$4="","",IF(Inventory!$BA2860&lt;Search!$R$4,"",1))</f>
        <v/>
      </c>
      <c r="AA2860" s="9" t="str">
        <f>IF(Search!$R$5="","",IF($BA2860&gt;Search!$R$5,"",1))</f>
        <v/>
      </c>
      <c r="AB2860" s="9" t="str">
        <f>IF(Search!$R$6="","",IF($BB2860&lt;Search!$R$6,"",1))</f>
        <v/>
      </c>
      <c r="AC2860" s="9" t="str">
        <f>IF(Search!$R$7="","",IF($BB2860&lt;Search!$R$7,"",1))</f>
        <v/>
      </c>
      <c r="AD2860" s="45" t="str">
        <f>IF(COUNTIF($A2860:$AC2860,"n")&gt;0,"",IF(SUM($A2860:$AC2860)=COUNTA(Search!$C$4:$C$8,Search!$F$4:$F$8,Search!$I$4:$I$6,Search!$I$8,Search!$L$4:$L$8,Search!$O$4:$O$8,Search!$R$4:$R$7,Search!$U$4:$U$7)-COUNTIF(Search!$C$4:$U$7,"n"),1+LARGE($AD$1:AD2859,1),""))</f>
        <v/>
      </c>
      <c r="AE2860" s="45" t="str">
        <f t="shared" si="139"/>
        <v/>
      </c>
      <c r="AF2860" s="45" t="str">
        <f>IF(AD2860="","",COUNTIF($AE$1:$AE2859,$AE2860)+RANK($AE2860,$AE$2:$AE$10540,1))</f>
        <v/>
      </c>
      <c r="AG2860" s="45" t="str">
        <f t="shared" si="140"/>
        <v/>
      </c>
      <c r="AH2860" s="45" t="str">
        <f>IF($AD2860="","",COUNTIF($AG$1:$AG2859,$AG2860)+RANK($AG2860,$AG$1:$AG$10539,0))</f>
        <v/>
      </c>
      <c r="AI2860" s="10" t="str">
        <f t="shared" si="141"/>
        <v>2015-16 Upper Deck Silver Foil Board #131      /   $</v>
      </c>
      <c r="AJ2860" s="11">
        <v>2015</v>
      </c>
      <c r="AK2860" s="17">
        <v>16</v>
      </c>
      <c r="AL2860" s="12" t="s">
        <v>2622</v>
      </c>
      <c r="AM2860" s="10">
        <v>131</v>
      </c>
      <c r="AO2860" s="9"/>
      <c r="AP2860" s="9"/>
      <c r="AQ2860" s="9"/>
      <c r="AR2860" s="14"/>
      <c r="AS2860" s="9"/>
      <c r="AT2860" s="9"/>
      <c r="AU2860" s="9"/>
      <c r="AV2860" s="13"/>
      <c r="AW2860" s="13"/>
      <c r="AX2860" s="9"/>
      <c r="AY2860" s="9"/>
      <c r="AZ2860" s="9"/>
      <c r="BA2860" s="33"/>
      <c r="BB2860" s="33"/>
      <c r="BC2860" s="36"/>
      <c r="BD2860" s="12" t="s">
        <v>1772</v>
      </c>
    </row>
    <row r="2861" spans="1:56" s="12" customFormat="1" x14ac:dyDescent="0.2">
      <c r="A2861" s="9" t="str">
        <f>IF(Search!$C$5="","",IF(COUNTA(Inventory!$AP2861)=1,1,""))</f>
        <v/>
      </c>
      <c r="B2861" s="9" t="str">
        <f>IF(Search!$C$4="","",IF(ISNUMBER(SEARCH(Search!$C$4,$AR2861))=TRUE,1,""))</f>
        <v/>
      </c>
      <c r="C2861" s="9" t="str">
        <f>IF(Search!$C$6="x",IF(COUNTA($AQ2861)=1,1,"N"),IF(COUNTA($AQ2861)=1,"N",""))</f>
        <v/>
      </c>
      <c r="D2861" s="9" t="str">
        <f>IF(Search!$O$8="","",IF(ISNUMBER(SEARCH(Search!$O$8,$BD2861))=TRUE,1,""))</f>
        <v/>
      </c>
      <c r="E2861" s="9" t="str">
        <f>IF(Search!$C$7="","",IF(ISNUMBER(SEARCH(Search!$C$7,$AN2861))=TRUE,1,""))</f>
        <v/>
      </c>
      <c r="F2861" s="9" t="str">
        <f>IF(Search!$C$8="","",IF(ISNUMBER(SEARCH(Search!$C$8,$AO2861))=TRUE,1,""))</f>
        <v/>
      </c>
      <c r="G2861" s="9" t="str">
        <f>IF(Search!$F$4="","",IF(Inventory!$AJ2861&lt;Search!$F$4,"",1))</f>
        <v/>
      </c>
      <c r="H2861" s="9" t="str">
        <f>IF(Search!$F$5="","",IF(Inventory!$AJ2861&gt;Search!$F$5,"",1))</f>
        <v/>
      </c>
      <c r="I2861" s="9" t="str">
        <f>IF(Search!$F$7="","",IF(Search!$F$8="",IF(ISNUMBER(SEARCH(Search!$F$7,$AL2861))=TRUE,1,""),""))</f>
        <v/>
      </c>
      <c r="J2861" s="9" t="str">
        <f>IF($AL2861=Search!$F$8,1,"")</f>
        <v/>
      </c>
      <c r="K2861" s="9" t="str">
        <f>IF(Search!$I$4="","",IF(COUNTA($AS2861)=1,IF(Search!$I$4="N","N",1),""))</f>
        <v/>
      </c>
      <c r="L2861" s="9" t="str">
        <f>IF(Search!$I$5="","",IF($AS2861="RC",1,""))</f>
        <v/>
      </c>
      <c r="M2861" s="9" t="str">
        <f>IF(Search!$I$6="","",IF($AS2861="RCP",1,""))</f>
        <v/>
      </c>
      <c r="N2861" s="9" t="str">
        <f>IF(Search!$I$8="","",IF(COUNTA($AT2861)=1,IF(Search!$I$8="N","N",1),""))</f>
        <v/>
      </c>
      <c r="O2861" s="9" t="str">
        <f>IF(Search!$L$4="","",IF(COUNTA($AU2861)=1,IF(Search!$L$4="N","N",1),""))</f>
        <v/>
      </c>
      <c r="P2861" s="9" t="str">
        <f>IF(Search!$L$5="","",IF(ISNUMBER(SEARCH("Jersey",$AU2861))=TRUE,IF(Search!$L$5="N","N",1),""))</f>
        <v/>
      </c>
      <c r="Q2861" s="9" t="str">
        <f>IF(Search!$L$6="","",IF(ISNUMBER(SEARCH("Patch",$AU2861))=TRUE,IF(Search!$L$6="N","N",1),""))</f>
        <v/>
      </c>
      <c r="R2861" s="9" t="str">
        <f>IF(Search!$L$7="","",IF(ISNUMBER(SEARCH("Shield",$AU2861))=TRUE,IF(Search!$L$7="N","N",1),""))</f>
        <v/>
      </c>
      <c r="S2861" s="9" t="str">
        <f>IF(Search!$L$8="","",IF(ISNUMBER(SEARCH("Stick",$AU2861))=TRUE,IF(Search!$L$8="N","N",1),""))</f>
        <v/>
      </c>
      <c r="T2861" s="9" t="str">
        <f>IF(Search!$O$4="","",IF(COUNTA($AW2861)=1,IF(Search!$O$4="N","N",1),""))</f>
        <v/>
      </c>
      <c r="U2861" s="9" t="str">
        <f>IF(Search!$O$5="","",IF($AW2861="","",IF($AW2861&lt;Search!$O$5,"",1)))</f>
        <v/>
      </c>
      <c r="V2861" s="9" t="str">
        <f>IF(Search!$O$6="","",IF($AW2861="","",IF($AW2861&gt;Search!$O$6,"",1)))</f>
        <v/>
      </c>
      <c r="W2861" s="9" t="str">
        <f>IF(Search!$U$4="","",IF($AX2861="","",1))</f>
        <v/>
      </c>
      <c r="X2861" s="9" t="str">
        <f>IF(Search!$U$5="","",IF(ISNUMBER(SEARCH(Search!$U$5,$AX2861))=TRUE,IF(Search!$U$5="N","N",1),""))</f>
        <v/>
      </c>
      <c r="Y2861" s="9" t="str">
        <f>IF(Search!$U$6="","",IF($AY2861&lt;Search!$U$6,"",1))</f>
        <v/>
      </c>
      <c r="Z2861" s="9" t="str">
        <f>IF(Search!$R$4="","",IF(Inventory!$BA2861&lt;Search!$R$4,"",1))</f>
        <v/>
      </c>
      <c r="AA2861" s="9" t="str">
        <f>IF(Search!$R$5="","",IF($BA2861&gt;Search!$R$5,"",1))</f>
        <v/>
      </c>
      <c r="AB2861" s="9" t="str">
        <f>IF(Search!$R$6="","",IF($BB2861&lt;Search!$R$6,"",1))</f>
        <v/>
      </c>
      <c r="AC2861" s="9" t="str">
        <f>IF(Search!$R$7="","",IF($BB2861&lt;Search!$R$7,"",1))</f>
        <v/>
      </c>
      <c r="AD2861" s="45" t="str">
        <f>IF(COUNTIF($A2861:$AC2861,"n")&gt;0,"",IF(SUM($A2861:$AC2861)=COUNTA(Search!$C$4:$C$8,Search!$F$4:$F$8,Search!$I$4:$I$6,Search!$I$8,Search!$L$4:$L$8,Search!$O$4:$O$8,Search!$R$4:$R$7,Search!$U$4:$U$7)-COUNTIF(Search!$C$4:$U$7,"n"),1+LARGE($AD$1:AD2860,1),""))</f>
        <v/>
      </c>
      <c r="AE2861" s="45" t="str">
        <f t="shared" si="139"/>
        <v/>
      </c>
      <c r="AF2861" s="45" t="str">
        <f>IF(AD2861="","",COUNTIF($AE$1:$AE2860,$AE2861)+RANK($AE2861,$AE$2:$AE$10540,1))</f>
        <v/>
      </c>
      <c r="AG2861" s="45" t="str">
        <f t="shared" si="140"/>
        <v/>
      </c>
      <c r="AH2861" s="45" t="str">
        <f>IF($AD2861="","",COUNTIF($AG$1:$AG2860,$AG2861)+RANK($AG2861,$AG$1:$AG$10539,0))</f>
        <v/>
      </c>
      <c r="AI2861" s="10" t="str">
        <f t="shared" si="141"/>
        <v>2015-16 Upper Deck Silver Foil Board #132      /   $</v>
      </c>
      <c r="AJ2861" s="11">
        <v>2015</v>
      </c>
      <c r="AK2861" s="17">
        <v>16</v>
      </c>
      <c r="AL2861" s="12" t="s">
        <v>2622</v>
      </c>
      <c r="AM2861" s="10">
        <v>132</v>
      </c>
      <c r="AO2861" s="9"/>
      <c r="AP2861" s="9"/>
      <c r="AQ2861" s="9"/>
      <c r="AR2861" s="14"/>
      <c r="AS2861" s="9"/>
      <c r="AT2861" s="9"/>
      <c r="AU2861" s="9"/>
      <c r="AV2861" s="13"/>
      <c r="AW2861" s="13"/>
      <c r="AX2861" s="9"/>
      <c r="AY2861" s="9"/>
      <c r="AZ2861" s="9"/>
      <c r="BA2861" s="33"/>
      <c r="BB2861" s="33"/>
      <c r="BC2861" s="36"/>
      <c r="BD2861" s="12" t="s">
        <v>1772</v>
      </c>
    </row>
    <row r="2862" spans="1:56" s="12" customFormat="1" x14ac:dyDescent="0.2">
      <c r="A2862" s="9" t="str">
        <f>IF(Search!$C$5="","",IF(COUNTA(Inventory!$AP2862)=1,1,""))</f>
        <v/>
      </c>
      <c r="B2862" s="9" t="str">
        <f>IF(Search!$C$4="","",IF(ISNUMBER(SEARCH(Search!$C$4,$AR2862))=TRUE,1,""))</f>
        <v/>
      </c>
      <c r="C2862" s="9" t="str">
        <f>IF(Search!$C$6="x",IF(COUNTA($AQ2862)=1,1,"N"),IF(COUNTA($AQ2862)=1,"N",""))</f>
        <v/>
      </c>
      <c r="D2862" s="9" t="str">
        <f>IF(Search!$O$8="","",IF(ISNUMBER(SEARCH(Search!$O$8,$BD2862))=TRUE,1,""))</f>
        <v/>
      </c>
      <c r="E2862" s="9" t="str">
        <f>IF(Search!$C$7="","",IF(ISNUMBER(SEARCH(Search!$C$7,$AN2862))=TRUE,1,""))</f>
        <v/>
      </c>
      <c r="F2862" s="9" t="str">
        <f>IF(Search!$C$8="","",IF(ISNUMBER(SEARCH(Search!$C$8,$AO2862))=TRUE,1,""))</f>
        <v/>
      </c>
      <c r="G2862" s="9" t="str">
        <f>IF(Search!$F$4="","",IF(Inventory!$AJ2862&lt;Search!$F$4,"",1))</f>
        <v/>
      </c>
      <c r="H2862" s="9" t="str">
        <f>IF(Search!$F$5="","",IF(Inventory!$AJ2862&gt;Search!$F$5,"",1))</f>
        <v/>
      </c>
      <c r="I2862" s="9" t="str">
        <f>IF(Search!$F$7="","",IF(Search!$F$8="",IF(ISNUMBER(SEARCH(Search!$F$7,$AL2862))=TRUE,1,""),""))</f>
        <v/>
      </c>
      <c r="J2862" s="9" t="str">
        <f>IF($AL2862=Search!$F$8,1,"")</f>
        <v/>
      </c>
      <c r="K2862" s="9" t="str">
        <f>IF(Search!$I$4="","",IF(COUNTA($AS2862)=1,IF(Search!$I$4="N","N",1),""))</f>
        <v/>
      </c>
      <c r="L2862" s="9" t="str">
        <f>IF(Search!$I$5="","",IF($AS2862="RC",1,""))</f>
        <v/>
      </c>
      <c r="M2862" s="9" t="str">
        <f>IF(Search!$I$6="","",IF($AS2862="RCP",1,""))</f>
        <v/>
      </c>
      <c r="N2862" s="9" t="str">
        <f>IF(Search!$I$8="","",IF(COUNTA($AT2862)=1,IF(Search!$I$8="N","N",1),""))</f>
        <v/>
      </c>
      <c r="O2862" s="9" t="str">
        <f>IF(Search!$L$4="","",IF(COUNTA($AU2862)=1,IF(Search!$L$4="N","N",1),""))</f>
        <v/>
      </c>
      <c r="P2862" s="9" t="str">
        <f>IF(Search!$L$5="","",IF(ISNUMBER(SEARCH("Jersey",$AU2862))=TRUE,IF(Search!$L$5="N","N",1),""))</f>
        <v/>
      </c>
      <c r="Q2862" s="9" t="str">
        <f>IF(Search!$L$6="","",IF(ISNUMBER(SEARCH("Patch",$AU2862))=TRUE,IF(Search!$L$6="N","N",1),""))</f>
        <v/>
      </c>
      <c r="R2862" s="9" t="str">
        <f>IF(Search!$L$7="","",IF(ISNUMBER(SEARCH("Shield",$AU2862))=TRUE,IF(Search!$L$7="N","N",1),""))</f>
        <v/>
      </c>
      <c r="S2862" s="9" t="str">
        <f>IF(Search!$L$8="","",IF(ISNUMBER(SEARCH("Stick",$AU2862))=TRUE,IF(Search!$L$8="N","N",1),""))</f>
        <v/>
      </c>
      <c r="T2862" s="9" t="str">
        <f>IF(Search!$O$4="","",IF(COUNTA($AW2862)=1,IF(Search!$O$4="N","N",1),""))</f>
        <v/>
      </c>
      <c r="U2862" s="9" t="str">
        <f>IF(Search!$O$5="","",IF($AW2862="","",IF($AW2862&lt;Search!$O$5,"",1)))</f>
        <v/>
      </c>
      <c r="V2862" s="9" t="str">
        <f>IF(Search!$O$6="","",IF($AW2862="","",IF($AW2862&gt;Search!$O$6,"",1)))</f>
        <v/>
      </c>
      <c r="W2862" s="9" t="str">
        <f>IF(Search!$U$4="","",IF($AX2862="","",1))</f>
        <v/>
      </c>
      <c r="X2862" s="9" t="str">
        <f>IF(Search!$U$5="","",IF(ISNUMBER(SEARCH(Search!$U$5,$AX2862))=TRUE,IF(Search!$U$5="N","N",1),""))</f>
        <v/>
      </c>
      <c r="Y2862" s="9" t="str">
        <f>IF(Search!$U$6="","",IF($AY2862&lt;Search!$U$6,"",1))</f>
        <v/>
      </c>
      <c r="Z2862" s="9" t="str">
        <f>IF(Search!$R$4="","",IF(Inventory!$BA2862&lt;Search!$R$4,"",1))</f>
        <v/>
      </c>
      <c r="AA2862" s="9" t="str">
        <f>IF(Search!$R$5="","",IF($BA2862&gt;Search!$R$5,"",1))</f>
        <v/>
      </c>
      <c r="AB2862" s="9" t="str">
        <f>IF(Search!$R$6="","",IF($BB2862&lt;Search!$R$6,"",1))</f>
        <v/>
      </c>
      <c r="AC2862" s="9" t="str">
        <f>IF(Search!$R$7="","",IF($BB2862&lt;Search!$R$7,"",1))</f>
        <v/>
      </c>
      <c r="AD2862" s="45" t="str">
        <f>IF(COUNTIF($A2862:$AC2862,"n")&gt;0,"",IF(SUM($A2862:$AC2862)=COUNTA(Search!$C$4:$C$8,Search!$F$4:$F$8,Search!$I$4:$I$6,Search!$I$8,Search!$L$4:$L$8,Search!$O$4:$O$8,Search!$R$4:$R$7,Search!$U$4:$U$7)-COUNTIF(Search!$C$4:$U$7,"n"),1+LARGE($AD$1:AD2861,1),""))</f>
        <v/>
      </c>
      <c r="AE2862" s="45" t="str">
        <f t="shared" si="139"/>
        <v/>
      </c>
      <c r="AF2862" s="45" t="str">
        <f>IF(AD2862="","",COUNTIF($AE$1:$AE2861,$AE2862)+RANK($AE2862,$AE$2:$AE$10540,1))</f>
        <v/>
      </c>
      <c r="AG2862" s="45" t="str">
        <f t="shared" si="140"/>
        <v/>
      </c>
      <c r="AH2862" s="45" t="str">
        <f>IF($AD2862="","",COUNTIF($AG$1:$AG2861,$AG2862)+RANK($AG2862,$AG$1:$AG$10539,0))</f>
        <v/>
      </c>
      <c r="AI2862" s="10" t="str">
        <f t="shared" si="141"/>
        <v>2015-16 Upper Deck Silver Foil Board #133      /   $</v>
      </c>
      <c r="AJ2862" s="11">
        <v>2015</v>
      </c>
      <c r="AK2862" s="17">
        <v>16</v>
      </c>
      <c r="AL2862" s="12" t="s">
        <v>2622</v>
      </c>
      <c r="AM2862" s="10">
        <v>133</v>
      </c>
      <c r="AO2862" s="9"/>
      <c r="AP2862" s="9"/>
      <c r="AQ2862" s="9"/>
      <c r="AR2862" s="14"/>
      <c r="AS2862" s="9"/>
      <c r="AT2862" s="9"/>
      <c r="AU2862" s="9"/>
      <c r="AV2862" s="13"/>
      <c r="AW2862" s="13"/>
      <c r="AX2862" s="9"/>
      <c r="AY2862" s="9"/>
      <c r="AZ2862" s="9"/>
      <c r="BA2862" s="33"/>
      <c r="BB2862" s="33"/>
      <c r="BC2862" s="36"/>
      <c r="BD2862" s="12" t="s">
        <v>1772</v>
      </c>
    </row>
    <row r="2863" spans="1:56" s="12" customFormat="1" x14ac:dyDescent="0.2">
      <c r="A2863" s="9" t="str">
        <f>IF(Search!$C$5="","",IF(COUNTA(Inventory!$AP2863)=1,1,""))</f>
        <v/>
      </c>
      <c r="B2863" s="9" t="str">
        <f>IF(Search!$C$4="","",IF(ISNUMBER(SEARCH(Search!$C$4,$AR2863))=TRUE,1,""))</f>
        <v/>
      </c>
      <c r="C2863" s="9" t="str">
        <f>IF(Search!$C$6="x",IF(COUNTA($AQ2863)=1,1,"N"),IF(COUNTA($AQ2863)=1,"N",""))</f>
        <v/>
      </c>
      <c r="D2863" s="9" t="str">
        <f>IF(Search!$O$8="","",IF(ISNUMBER(SEARCH(Search!$O$8,$BD2863))=TRUE,1,""))</f>
        <v/>
      </c>
      <c r="E2863" s="9" t="str">
        <f>IF(Search!$C$7="","",IF(ISNUMBER(SEARCH(Search!$C$7,$AN2863))=TRUE,1,""))</f>
        <v/>
      </c>
      <c r="F2863" s="9" t="str">
        <f>IF(Search!$C$8="","",IF(ISNUMBER(SEARCH(Search!$C$8,$AO2863))=TRUE,1,""))</f>
        <v/>
      </c>
      <c r="G2863" s="9" t="str">
        <f>IF(Search!$F$4="","",IF(Inventory!$AJ2863&lt;Search!$F$4,"",1))</f>
        <v/>
      </c>
      <c r="H2863" s="9" t="str">
        <f>IF(Search!$F$5="","",IF(Inventory!$AJ2863&gt;Search!$F$5,"",1))</f>
        <v/>
      </c>
      <c r="I2863" s="9" t="str">
        <f>IF(Search!$F$7="","",IF(Search!$F$8="",IF(ISNUMBER(SEARCH(Search!$F$7,$AL2863))=TRUE,1,""),""))</f>
        <v/>
      </c>
      <c r="J2863" s="9" t="str">
        <f>IF($AL2863=Search!$F$8,1,"")</f>
        <v/>
      </c>
      <c r="K2863" s="9" t="str">
        <f>IF(Search!$I$4="","",IF(COUNTA($AS2863)=1,IF(Search!$I$4="N","N",1),""))</f>
        <v/>
      </c>
      <c r="L2863" s="9" t="str">
        <f>IF(Search!$I$5="","",IF($AS2863="RC",1,""))</f>
        <v/>
      </c>
      <c r="M2863" s="9" t="str">
        <f>IF(Search!$I$6="","",IF($AS2863="RCP",1,""))</f>
        <v/>
      </c>
      <c r="N2863" s="9" t="str">
        <f>IF(Search!$I$8="","",IF(COUNTA($AT2863)=1,IF(Search!$I$8="N","N",1),""))</f>
        <v/>
      </c>
      <c r="O2863" s="9" t="str">
        <f>IF(Search!$L$4="","",IF(COUNTA($AU2863)=1,IF(Search!$L$4="N","N",1),""))</f>
        <v/>
      </c>
      <c r="P2863" s="9" t="str">
        <f>IF(Search!$L$5="","",IF(ISNUMBER(SEARCH("Jersey",$AU2863))=TRUE,IF(Search!$L$5="N","N",1),""))</f>
        <v/>
      </c>
      <c r="Q2863" s="9" t="str">
        <f>IF(Search!$L$6="","",IF(ISNUMBER(SEARCH("Patch",$AU2863))=TRUE,IF(Search!$L$6="N","N",1),""))</f>
        <v/>
      </c>
      <c r="R2863" s="9" t="str">
        <f>IF(Search!$L$7="","",IF(ISNUMBER(SEARCH("Shield",$AU2863))=TRUE,IF(Search!$L$7="N","N",1),""))</f>
        <v/>
      </c>
      <c r="S2863" s="9" t="str">
        <f>IF(Search!$L$8="","",IF(ISNUMBER(SEARCH("Stick",$AU2863))=TRUE,IF(Search!$L$8="N","N",1),""))</f>
        <v/>
      </c>
      <c r="T2863" s="9" t="str">
        <f>IF(Search!$O$4="","",IF(COUNTA($AW2863)=1,IF(Search!$O$4="N","N",1),""))</f>
        <v/>
      </c>
      <c r="U2863" s="9" t="str">
        <f>IF(Search!$O$5="","",IF($AW2863="","",IF($AW2863&lt;Search!$O$5,"",1)))</f>
        <v/>
      </c>
      <c r="V2863" s="9" t="str">
        <f>IF(Search!$O$6="","",IF($AW2863="","",IF($AW2863&gt;Search!$O$6,"",1)))</f>
        <v/>
      </c>
      <c r="W2863" s="9" t="str">
        <f>IF(Search!$U$4="","",IF($AX2863="","",1))</f>
        <v/>
      </c>
      <c r="X2863" s="9" t="str">
        <f>IF(Search!$U$5="","",IF(ISNUMBER(SEARCH(Search!$U$5,$AX2863))=TRUE,IF(Search!$U$5="N","N",1),""))</f>
        <v/>
      </c>
      <c r="Y2863" s="9" t="str">
        <f>IF(Search!$U$6="","",IF($AY2863&lt;Search!$U$6,"",1))</f>
        <v/>
      </c>
      <c r="Z2863" s="9" t="str">
        <f>IF(Search!$R$4="","",IF(Inventory!$BA2863&lt;Search!$R$4,"",1))</f>
        <v/>
      </c>
      <c r="AA2863" s="9" t="str">
        <f>IF(Search!$R$5="","",IF($BA2863&gt;Search!$R$5,"",1))</f>
        <v/>
      </c>
      <c r="AB2863" s="9" t="str">
        <f>IF(Search!$R$6="","",IF($BB2863&lt;Search!$R$6,"",1))</f>
        <v/>
      </c>
      <c r="AC2863" s="9" t="str">
        <f>IF(Search!$R$7="","",IF($BB2863&lt;Search!$R$7,"",1))</f>
        <v/>
      </c>
      <c r="AD2863" s="45" t="str">
        <f>IF(COUNTIF($A2863:$AC2863,"n")&gt;0,"",IF(SUM($A2863:$AC2863)=COUNTA(Search!$C$4:$C$8,Search!$F$4:$F$8,Search!$I$4:$I$6,Search!$I$8,Search!$L$4:$L$8,Search!$O$4:$O$8,Search!$R$4:$R$7,Search!$U$4:$U$7)-COUNTIF(Search!$C$4:$U$7,"n"),1+LARGE($AD$1:AD2862,1),""))</f>
        <v/>
      </c>
      <c r="AE2863" s="45" t="str">
        <f t="shared" si="139"/>
        <v/>
      </c>
      <c r="AF2863" s="45" t="str">
        <f>IF(AD2863="","",COUNTIF($AE$1:$AE2862,$AE2863)+RANK($AE2863,$AE$2:$AE$10540,1))</f>
        <v/>
      </c>
      <c r="AG2863" s="45" t="str">
        <f t="shared" si="140"/>
        <v/>
      </c>
      <c r="AH2863" s="45" t="str">
        <f>IF($AD2863="","",COUNTIF($AG$1:$AG2862,$AG2863)+RANK($AG2863,$AG$1:$AG$10539,0))</f>
        <v/>
      </c>
      <c r="AI2863" s="10" t="str">
        <f t="shared" si="141"/>
        <v>2015-16 Upper Deck Silver Foil Board #134      /   $</v>
      </c>
      <c r="AJ2863" s="11">
        <v>2015</v>
      </c>
      <c r="AK2863" s="17">
        <v>16</v>
      </c>
      <c r="AL2863" s="12" t="s">
        <v>2622</v>
      </c>
      <c r="AM2863" s="10">
        <v>134</v>
      </c>
      <c r="AO2863" s="9"/>
      <c r="AP2863" s="9"/>
      <c r="AQ2863" s="9"/>
      <c r="AR2863" s="14"/>
      <c r="AS2863" s="9"/>
      <c r="AT2863" s="9"/>
      <c r="AU2863" s="9"/>
      <c r="AV2863" s="13"/>
      <c r="AW2863" s="13"/>
      <c r="AX2863" s="9"/>
      <c r="AY2863" s="9"/>
      <c r="AZ2863" s="9"/>
      <c r="BA2863" s="33"/>
      <c r="BB2863" s="33"/>
      <c r="BC2863" s="36"/>
      <c r="BD2863" s="12" t="s">
        <v>1772</v>
      </c>
    </row>
    <row r="2864" spans="1:56" s="12" customFormat="1" x14ac:dyDescent="0.2">
      <c r="A2864" s="9" t="str">
        <f>IF(Search!$C$5="","",IF(COUNTA(Inventory!$AP2864)=1,1,""))</f>
        <v/>
      </c>
      <c r="B2864" s="9" t="str">
        <f>IF(Search!$C$4="","",IF(ISNUMBER(SEARCH(Search!$C$4,$AR2864))=TRUE,1,""))</f>
        <v/>
      </c>
      <c r="C2864" s="9" t="str">
        <f>IF(Search!$C$6="x",IF(COUNTA($AQ2864)=1,1,"N"),IF(COUNTA($AQ2864)=1,"N",""))</f>
        <v/>
      </c>
      <c r="D2864" s="9" t="str">
        <f>IF(Search!$O$8="","",IF(ISNUMBER(SEARCH(Search!$O$8,$BD2864))=TRUE,1,""))</f>
        <v/>
      </c>
      <c r="E2864" s="9" t="str">
        <f>IF(Search!$C$7="","",IF(ISNUMBER(SEARCH(Search!$C$7,$AN2864))=TRUE,1,""))</f>
        <v/>
      </c>
      <c r="F2864" s="9" t="str">
        <f>IF(Search!$C$8="","",IF(ISNUMBER(SEARCH(Search!$C$8,$AO2864))=TRUE,1,""))</f>
        <v/>
      </c>
      <c r="G2864" s="9" t="str">
        <f>IF(Search!$F$4="","",IF(Inventory!$AJ2864&lt;Search!$F$4,"",1))</f>
        <v/>
      </c>
      <c r="H2864" s="9" t="str">
        <f>IF(Search!$F$5="","",IF(Inventory!$AJ2864&gt;Search!$F$5,"",1))</f>
        <v/>
      </c>
      <c r="I2864" s="9" t="str">
        <f>IF(Search!$F$7="","",IF(Search!$F$8="",IF(ISNUMBER(SEARCH(Search!$F$7,$AL2864))=TRUE,1,""),""))</f>
        <v/>
      </c>
      <c r="J2864" s="9" t="str">
        <f>IF($AL2864=Search!$F$8,1,"")</f>
        <v/>
      </c>
      <c r="K2864" s="9" t="str">
        <f>IF(Search!$I$4="","",IF(COUNTA($AS2864)=1,IF(Search!$I$4="N","N",1),""))</f>
        <v/>
      </c>
      <c r="L2864" s="9" t="str">
        <f>IF(Search!$I$5="","",IF($AS2864="RC",1,""))</f>
        <v/>
      </c>
      <c r="M2864" s="9" t="str">
        <f>IF(Search!$I$6="","",IF($AS2864="RCP",1,""))</f>
        <v/>
      </c>
      <c r="N2864" s="9" t="str">
        <f>IF(Search!$I$8="","",IF(COUNTA($AT2864)=1,IF(Search!$I$8="N","N",1),""))</f>
        <v/>
      </c>
      <c r="O2864" s="9" t="str">
        <f>IF(Search!$L$4="","",IF(COUNTA($AU2864)=1,IF(Search!$L$4="N","N",1),""))</f>
        <v/>
      </c>
      <c r="P2864" s="9" t="str">
        <f>IF(Search!$L$5="","",IF(ISNUMBER(SEARCH("Jersey",$AU2864))=TRUE,IF(Search!$L$5="N","N",1),""))</f>
        <v/>
      </c>
      <c r="Q2864" s="9" t="str">
        <f>IF(Search!$L$6="","",IF(ISNUMBER(SEARCH("Patch",$AU2864))=TRUE,IF(Search!$L$6="N","N",1),""))</f>
        <v/>
      </c>
      <c r="R2864" s="9" t="str">
        <f>IF(Search!$L$7="","",IF(ISNUMBER(SEARCH("Shield",$AU2864))=TRUE,IF(Search!$L$7="N","N",1),""))</f>
        <v/>
      </c>
      <c r="S2864" s="9" t="str">
        <f>IF(Search!$L$8="","",IF(ISNUMBER(SEARCH("Stick",$AU2864))=TRUE,IF(Search!$L$8="N","N",1),""))</f>
        <v/>
      </c>
      <c r="T2864" s="9" t="str">
        <f>IF(Search!$O$4="","",IF(COUNTA($AW2864)=1,IF(Search!$O$4="N","N",1),""))</f>
        <v/>
      </c>
      <c r="U2864" s="9" t="str">
        <f>IF(Search!$O$5="","",IF($AW2864="","",IF($AW2864&lt;Search!$O$5,"",1)))</f>
        <v/>
      </c>
      <c r="V2864" s="9" t="str">
        <f>IF(Search!$O$6="","",IF($AW2864="","",IF($AW2864&gt;Search!$O$6,"",1)))</f>
        <v/>
      </c>
      <c r="W2864" s="9" t="str">
        <f>IF(Search!$U$4="","",IF($AX2864="","",1))</f>
        <v/>
      </c>
      <c r="X2864" s="9" t="str">
        <f>IF(Search!$U$5="","",IF(ISNUMBER(SEARCH(Search!$U$5,$AX2864))=TRUE,IF(Search!$U$5="N","N",1),""))</f>
        <v/>
      </c>
      <c r="Y2864" s="9" t="str">
        <f>IF(Search!$U$6="","",IF($AY2864&lt;Search!$U$6,"",1))</f>
        <v/>
      </c>
      <c r="Z2864" s="9" t="str">
        <f>IF(Search!$R$4="","",IF(Inventory!$BA2864&lt;Search!$R$4,"",1))</f>
        <v/>
      </c>
      <c r="AA2864" s="9" t="str">
        <f>IF(Search!$R$5="","",IF($BA2864&gt;Search!$R$5,"",1))</f>
        <v/>
      </c>
      <c r="AB2864" s="9" t="str">
        <f>IF(Search!$R$6="","",IF($BB2864&lt;Search!$R$6,"",1))</f>
        <v/>
      </c>
      <c r="AC2864" s="9" t="str">
        <f>IF(Search!$R$7="","",IF($BB2864&lt;Search!$R$7,"",1))</f>
        <v/>
      </c>
      <c r="AD2864" s="45" t="str">
        <f>IF(COUNTIF($A2864:$AC2864,"n")&gt;0,"",IF(SUM($A2864:$AC2864)=COUNTA(Search!$C$4:$C$8,Search!$F$4:$F$8,Search!$I$4:$I$6,Search!$I$8,Search!$L$4:$L$8,Search!$O$4:$O$8,Search!$R$4:$R$7,Search!$U$4:$U$7)-COUNTIF(Search!$C$4:$U$7,"n"),1+LARGE($AD$1:AD2863,1),""))</f>
        <v/>
      </c>
      <c r="AE2864" s="45" t="str">
        <f t="shared" si="139"/>
        <v/>
      </c>
      <c r="AF2864" s="45" t="str">
        <f>IF(AD2864="","",COUNTIF($AE$1:$AE2863,$AE2864)+RANK($AE2864,$AE$2:$AE$10540,1))</f>
        <v/>
      </c>
      <c r="AG2864" s="45" t="str">
        <f t="shared" si="140"/>
        <v/>
      </c>
      <c r="AH2864" s="45" t="str">
        <f>IF($AD2864="","",COUNTIF($AG$1:$AG2863,$AG2864)+RANK($AG2864,$AG$1:$AG$10539,0))</f>
        <v/>
      </c>
      <c r="AI2864" s="10" t="str">
        <f t="shared" si="141"/>
        <v>2015-16 Upper Deck Silver Foil Board #135      /   $</v>
      </c>
      <c r="AJ2864" s="11">
        <v>2015</v>
      </c>
      <c r="AK2864" s="17">
        <v>16</v>
      </c>
      <c r="AL2864" s="12" t="s">
        <v>2622</v>
      </c>
      <c r="AM2864" s="10">
        <v>135</v>
      </c>
      <c r="AO2864" s="9"/>
      <c r="AP2864" s="9"/>
      <c r="AQ2864" s="9"/>
      <c r="AR2864" s="14"/>
      <c r="AS2864" s="9"/>
      <c r="AT2864" s="9"/>
      <c r="AU2864" s="9"/>
      <c r="AV2864" s="13"/>
      <c r="AW2864" s="13"/>
      <c r="AX2864" s="9"/>
      <c r="AY2864" s="9"/>
      <c r="AZ2864" s="9"/>
      <c r="BA2864" s="33"/>
      <c r="BB2864" s="33"/>
      <c r="BC2864" s="36"/>
      <c r="BD2864" s="12" t="s">
        <v>1772</v>
      </c>
    </row>
    <row r="2865" spans="1:56" s="12" customFormat="1" x14ac:dyDescent="0.2">
      <c r="A2865" s="9" t="str">
        <f>IF(Search!$C$5="","",IF(COUNTA(Inventory!$AP2865)=1,1,""))</f>
        <v/>
      </c>
      <c r="B2865" s="9" t="str">
        <f>IF(Search!$C$4="","",IF(ISNUMBER(SEARCH(Search!$C$4,$AR2865))=TRUE,1,""))</f>
        <v/>
      </c>
      <c r="C2865" s="9" t="str">
        <f>IF(Search!$C$6="x",IF(COUNTA($AQ2865)=1,1,"N"),IF(COUNTA($AQ2865)=1,"N",""))</f>
        <v/>
      </c>
      <c r="D2865" s="9" t="str">
        <f>IF(Search!$O$8="","",IF(ISNUMBER(SEARCH(Search!$O$8,$BD2865))=TRUE,1,""))</f>
        <v/>
      </c>
      <c r="E2865" s="9" t="str">
        <f>IF(Search!$C$7="","",IF(ISNUMBER(SEARCH(Search!$C$7,$AN2865))=TRUE,1,""))</f>
        <v/>
      </c>
      <c r="F2865" s="9" t="str">
        <f>IF(Search!$C$8="","",IF(ISNUMBER(SEARCH(Search!$C$8,$AO2865))=TRUE,1,""))</f>
        <v/>
      </c>
      <c r="G2865" s="9" t="str">
        <f>IF(Search!$F$4="","",IF(Inventory!$AJ2865&lt;Search!$F$4,"",1))</f>
        <v/>
      </c>
      <c r="H2865" s="9" t="str">
        <f>IF(Search!$F$5="","",IF(Inventory!$AJ2865&gt;Search!$F$5,"",1))</f>
        <v/>
      </c>
      <c r="I2865" s="9" t="str">
        <f>IF(Search!$F$7="","",IF(Search!$F$8="",IF(ISNUMBER(SEARCH(Search!$F$7,$AL2865))=TRUE,1,""),""))</f>
        <v/>
      </c>
      <c r="J2865" s="9" t="str">
        <f>IF($AL2865=Search!$F$8,1,"")</f>
        <v/>
      </c>
      <c r="K2865" s="9" t="str">
        <f>IF(Search!$I$4="","",IF(COUNTA($AS2865)=1,IF(Search!$I$4="N","N",1),""))</f>
        <v/>
      </c>
      <c r="L2865" s="9" t="str">
        <f>IF(Search!$I$5="","",IF($AS2865="RC",1,""))</f>
        <v/>
      </c>
      <c r="M2865" s="9" t="str">
        <f>IF(Search!$I$6="","",IF($AS2865="RCP",1,""))</f>
        <v/>
      </c>
      <c r="N2865" s="9" t="str">
        <f>IF(Search!$I$8="","",IF(COUNTA($AT2865)=1,IF(Search!$I$8="N","N",1),""))</f>
        <v/>
      </c>
      <c r="O2865" s="9" t="str">
        <f>IF(Search!$L$4="","",IF(COUNTA($AU2865)=1,IF(Search!$L$4="N","N",1),""))</f>
        <v/>
      </c>
      <c r="P2865" s="9" t="str">
        <f>IF(Search!$L$5="","",IF(ISNUMBER(SEARCH("Jersey",$AU2865))=TRUE,IF(Search!$L$5="N","N",1),""))</f>
        <v/>
      </c>
      <c r="Q2865" s="9" t="str">
        <f>IF(Search!$L$6="","",IF(ISNUMBER(SEARCH("Patch",$AU2865))=TRUE,IF(Search!$L$6="N","N",1),""))</f>
        <v/>
      </c>
      <c r="R2865" s="9" t="str">
        <f>IF(Search!$L$7="","",IF(ISNUMBER(SEARCH("Shield",$AU2865))=TRUE,IF(Search!$L$7="N","N",1),""))</f>
        <v/>
      </c>
      <c r="S2865" s="9" t="str">
        <f>IF(Search!$L$8="","",IF(ISNUMBER(SEARCH("Stick",$AU2865))=TRUE,IF(Search!$L$8="N","N",1),""))</f>
        <v/>
      </c>
      <c r="T2865" s="9" t="str">
        <f>IF(Search!$O$4="","",IF(COUNTA($AW2865)=1,IF(Search!$O$4="N","N",1),""))</f>
        <v/>
      </c>
      <c r="U2865" s="9" t="str">
        <f>IF(Search!$O$5="","",IF($AW2865="","",IF($AW2865&lt;Search!$O$5,"",1)))</f>
        <v/>
      </c>
      <c r="V2865" s="9" t="str">
        <f>IF(Search!$O$6="","",IF($AW2865="","",IF($AW2865&gt;Search!$O$6,"",1)))</f>
        <v/>
      </c>
      <c r="W2865" s="9" t="str">
        <f>IF(Search!$U$4="","",IF($AX2865="","",1))</f>
        <v/>
      </c>
      <c r="X2865" s="9" t="str">
        <f>IF(Search!$U$5="","",IF(ISNUMBER(SEARCH(Search!$U$5,$AX2865))=TRUE,IF(Search!$U$5="N","N",1),""))</f>
        <v/>
      </c>
      <c r="Y2865" s="9" t="str">
        <f>IF(Search!$U$6="","",IF($AY2865&lt;Search!$U$6,"",1))</f>
        <v/>
      </c>
      <c r="Z2865" s="9" t="str">
        <f>IF(Search!$R$4="","",IF(Inventory!$BA2865&lt;Search!$R$4,"",1))</f>
        <v/>
      </c>
      <c r="AA2865" s="9" t="str">
        <f>IF(Search!$R$5="","",IF($BA2865&gt;Search!$R$5,"",1))</f>
        <v/>
      </c>
      <c r="AB2865" s="9" t="str">
        <f>IF(Search!$R$6="","",IF($BB2865&lt;Search!$R$6,"",1))</f>
        <v/>
      </c>
      <c r="AC2865" s="9" t="str">
        <f>IF(Search!$R$7="","",IF($BB2865&lt;Search!$R$7,"",1))</f>
        <v/>
      </c>
      <c r="AD2865" s="45" t="str">
        <f>IF(COUNTIF($A2865:$AC2865,"n")&gt;0,"",IF(SUM($A2865:$AC2865)=COUNTA(Search!$C$4:$C$8,Search!$F$4:$F$8,Search!$I$4:$I$6,Search!$I$8,Search!$L$4:$L$8,Search!$O$4:$O$8,Search!$R$4:$R$7,Search!$U$4:$U$7)-COUNTIF(Search!$C$4:$U$7,"n"),1+LARGE($AD$1:AD2864,1),""))</f>
        <v/>
      </c>
      <c r="AE2865" s="45" t="str">
        <f t="shared" si="139"/>
        <v/>
      </c>
      <c r="AF2865" s="45" t="str">
        <f>IF(AD2865="","",COUNTIF($AE$1:$AE2864,$AE2865)+RANK($AE2865,$AE$2:$AE$10540,1))</f>
        <v/>
      </c>
      <c r="AG2865" s="45" t="str">
        <f t="shared" si="140"/>
        <v/>
      </c>
      <c r="AH2865" s="45" t="str">
        <f>IF($AD2865="","",COUNTIF($AG$1:$AG2864,$AG2865)+RANK($AG2865,$AG$1:$AG$10539,0))</f>
        <v/>
      </c>
      <c r="AI2865" s="10" t="str">
        <f t="shared" si="141"/>
        <v>2015-16 Upper Deck Silver Foil Board #136      /   $</v>
      </c>
      <c r="AJ2865" s="11">
        <v>2015</v>
      </c>
      <c r="AK2865" s="17">
        <v>16</v>
      </c>
      <c r="AL2865" s="12" t="s">
        <v>2622</v>
      </c>
      <c r="AM2865" s="10">
        <v>136</v>
      </c>
      <c r="AO2865" s="9"/>
      <c r="AP2865" s="9"/>
      <c r="AQ2865" s="9"/>
      <c r="AR2865" s="14"/>
      <c r="AS2865" s="9"/>
      <c r="AT2865" s="9"/>
      <c r="AU2865" s="9"/>
      <c r="AV2865" s="13"/>
      <c r="AW2865" s="13"/>
      <c r="AX2865" s="9"/>
      <c r="AY2865" s="9"/>
      <c r="AZ2865" s="9"/>
      <c r="BA2865" s="33"/>
      <c r="BB2865" s="33"/>
      <c r="BC2865" s="36"/>
      <c r="BD2865" s="12" t="s">
        <v>1772</v>
      </c>
    </row>
    <row r="2866" spans="1:56" s="12" customFormat="1" x14ac:dyDescent="0.2">
      <c r="A2866" s="9" t="str">
        <f>IF(Search!$C$5="","",IF(COUNTA(Inventory!$AP2866)=1,1,""))</f>
        <v/>
      </c>
      <c r="B2866" s="9" t="str">
        <f>IF(Search!$C$4="","",IF(ISNUMBER(SEARCH(Search!$C$4,$AR2866))=TRUE,1,""))</f>
        <v/>
      </c>
      <c r="C2866" s="9" t="str">
        <f>IF(Search!$C$6="x",IF(COUNTA($AQ2866)=1,1,"N"),IF(COUNTA($AQ2866)=1,"N",""))</f>
        <v/>
      </c>
      <c r="D2866" s="9" t="str">
        <f>IF(Search!$O$8="","",IF(ISNUMBER(SEARCH(Search!$O$8,$BD2866))=TRUE,1,""))</f>
        <v/>
      </c>
      <c r="E2866" s="9" t="str">
        <f>IF(Search!$C$7="","",IF(ISNUMBER(SEARCH(Search!$C$7,$AN2866))=TRUE,1,""))</f>
        <v/>
      </c>
      <c r="F2866" s="9" t="str">
        <f>IF(Search!$C$8="","",IF(ISNUMBER(SEARCH(Search!$C$8,$AO2866))=TRUE,1,""))</f>
        <v/>
      </c>
      <c r="G2866" s="9" t="str">
        <f>IF(Search!$F$4="","",IF(Inventory!$AJ2866&lt;Search!$F$4,"",1))</f>
        <v/>
      </c>
      <c r="H2866" s="9" t="str">
        <f>IF(Search!$F$5="","",IF(Inventory!$AJ2866&gt;Search!$F$5,"",1))</f>
        <v/>
      </c>
      <c r="I2866" s="9" t="str">
        <f>IF(Search!$F$7="","",IF(Search!$F$8="",IF(ISNUMBER(SEARCH(Search!$F$7,$AL2866))=TRUE,1,""),""))</f>
        <v/>
      </c>
      <c r="J2866" s="9" t="str">
        <f>IF($AL2866=Search!$F$8,1,"")</f>
        <v/>
      </c>
      <c r="K2866" s="9" t="str">
        <f>IF(Search!$I$4="","",IF(COUNTA($AS2866)=1,IF(Search!$I$4="N","N",1),""))</f>
        <v/>
      </c>
      <c r="L2866" s="9" t="str">
        <f>IF(Search!$I$5="","",IF($AS2866="RC",1,""))</f>
        <v/>
      </c>
      <c r="M2866" s="9" t="str">
        <f>IF(Search!$I$6="","",IF($AS2866="RCP",1,""))</f>
        <v/>
      </c>
      <c r="N2866" s="9" t="str">
        <f>IF(Search!$I$8="","",IF(COUNTA($AT2866)=1,IF(Search!$I$8="N","N",1),""))</f>
        <v/>
      </c>
      <c r="O2866" s="9" t="str">
        <f>IF(Search!$L$4="","",IF(COUNTA($AU2866)=1,IF(Search!$L$4="N","N",1),""))</f>
        <v/>
      </c>
      <c r="P2866" s="9" t="str">
        <f>IF(Search!$L$5="","",IF(ISNUMBER(SEARCH("Jersey",$AU2866))=TRUE,IF(Search!$L$5="N","N",1),""))</f>
        <v/>
      </c>
      <c r="Q2866" s="9" t="str">
        <f>IF(Search!$L$6="","",IF(ISNUMBER(SEARCH("Patch",$AU2866))=TRUE,IF(Search!$L$6="N","N",1),""))</f>
        <v/>
      </c>
      <c r="R2866" s="9" t="str">
        <f>IF(Search!$L$7="","",IF(ISNUMBER(SEARCH("Shield",$AU2866))=TRUE,IF(Search!$L$7="N","N",1),""))</f>
        <v/>
      </c>
      <c r="S2866" s="9" t="str">
        <f>IF(Search!$L$8="","",IF(ISNUMBER(SEARCH("Stick",$AU2866))=TRUE,IF(Search!$L$8="N","N",1),""))</f>
        <v/>
      </c>
      <c r="T2866" s="9" t="str">
        <f>IF(Search!$O$4="","",IF(COUNTA($AW2866)=1,IF(Search!$O$4="N","N",1),""))</f>
        <v/>
      </c>
      <c r="U2866" s="9" t="str">
        <f>IF(Search!$O$5="","",IF($AW2866="","",IF($AW2866&lt;Search!$O$5,"",1)))</f>
        <v/>
      </c>
      <c r="V2866" s="9" t="str">
        <f>IF(Search!$O$6="","",IF($AW2866="","",IF($AW2866&gt;Search!$O$6,"",1)))</f>
        <v/>
      </c>
      <c r="W2866" s="9" t="str">
        <f>IF(Search!$U$4="","",IF($AX2866="","",1))</f>
        <v/>
      </c>
      <c r="X2866" s="9" t="str">
        <f>IF(Search!$U$5="","",IF(ISNUMBER(SEARCH(Search!$U$5,$AX2866))=TRUE,IF(Search!$U$5="N","N",1),""))</f>
        <v/>
      </c>
      <c r="Y2866" s="9" t="str">
        <f>IF(Search!$U$6="","",IF($AY2866&lt;Search!$U$6,"",1))</f>
        <v/>
      </c>
      <c r="Z2866" s="9" t="str">
        <f>IF(Search!$R$4="","",IF(Inventory!$BA2866&lt;Search!$R$4,"",1))</f>
        <v/>
      </c>
      <c r="AA2866" s="9" t="str">
        <f>IF(Search!$R$5="","",IF($BA2866&gt;Search!$R$5,"",1))</f>
        <v/>
      </c>
      <c r="AB2866" s="9" t="str">
        <f>IF(Search!$R$6="","",IF($BB2866&lt;Search!$R$6,"",1))</f>
        <v/>
      </c>
      <c r="AC2866" s="9" t="str">
        <f>IF(Search!$R$7="","",IF($BB2866&lt;Search!$R$7,"",1))</f>
        <v/>
      </c>
      <c r="AD2866" s="45" t="str">
        <f>IF(COUNTIF($A2866:$AC2866,"n")&gt;0,"",IF(SUM($A2866:$AC2866)=COUNTA(Search!$C$4:$C$8,Search!$F$4:$F$8,Search!$I$4:$I$6,Search!$I$8,Search!$L$4:$L$8,Search!$O$4:$O$8,Search!$R$4:$R$7,Search!$U$4:$U$7)-COUNTIF(Search!$C$4:$U$7,"n"),1+LARGE($AD$1:AD2865,1),""))</f>
        <v/>
      </c>
      <c r="AE2866" s="45" t="str">
        <f t="shared" si="139"/>
        <v/>
      </c>
      <c r="AF2866" s="45" t="str">
        <f>IF(AD2866="","",COUNTIF($AE$1:$AE2865,$AE2866)+RANK($AE2866,$AE$2:$AE$10540,1))</f>
        <v/>
      </c>
      <c r="AG2866" s="45" t="str">
        <f t="shared" si="140"/>
        <v/>
      </c>
      <c r="AH2866" s="45" t="str">
        <f>IF($AD2866="","",COUNTIF($AG$1:$AG2865,$AG2866)+RANK($AG2866,$AG$1:$AG$10539,0))</f>
        <v/>
      </c>
      <c r="AI2866" s="10" t="str">
        <f t="shared" si="141"/>
        <v>2015-16 Upper Deck Silver Foil Board #137      /   $</v>
      </c>
      <c r="AJ2866" s="11">
        <v>2015</v>
      </c>
      <c r="AK2866" s="17">
        <v>16</v>
      </c>
      <c r="AL2866" s="12" t="s">
        <v>2622</v>
      </c>
      <c r="AM2866" s="10">
        <v>137</v>
      </c>
      <c r="AO2866" s="9"/>
      <c r="AP2866" s="9"/>
      <c r="AQ2866" s="9"/>
      <c r="AR2866" s="14"/>
      <c r="AS2866" s="9"/>
      <c r="AT2866" s="9"/>
      <c r="AU2866" s="9"/>
      <c r="AV2866" s="13"/>
      <c r="AW2866" s="13"/>
      <c r="AX2866" s="9"/>
      <c r="AY2866" s="9"/>
      <c r="AZ2866" s="9"/>
      <c r="BA2866" s="33"/>
      <c r="BB2866" s="33"/>
      <c r="BC2866" s="36"/>
      <c r="BD2866" s="12" t="s">
        <v>1772</v>
      </c>
    </row>
    <row r="2867" spans="1:56" s="12" customFormat="1" x14ac:dyDescent="0.2">
      <c r="A2867" s="9" t="str">
        <f>IF(Search!$C$5="","",IF(COUNTA(Inventory!$AP2867)=1,1,""))</f>
        <v/>
      </c>
      <c r="B2867" s="9" t="str">
        <f>IF(Search!$C$4="","",IF(ISNUMBER(SEARCH(Search!$C$4,$AR2867))=TRUE,1,""))</f>
        <v/>
      </c>
      <c r="C2867" s="9" t="str">
        <f>IF(Search!$C$6="x",IF(COUNTA($AQ2867)=1,1,"N"),IF(COUNTA($AQ2867)=1,"N",""))</f>
        <v/>
      </c>
      <c r="D2867" s="9" t="str">
        <f>IF(Search!$O$8="","",IF(ISNUMBER(SEARCH(Search!$O$8,$BD2867))=TRUE,1,""))</f>
        <v/>
      </c>
      <c r="E2867" s="9" t="str">
        <f>IF(Search!$C$7="","",IF(ISNUMBER(SEARCH(Search!$C$7,$AN2867))=TRUE,1,""))</f>
        <v/>
      </c>
      <c r="F2867" s="9" t="str">
        <f>IF(Search!$C$8="","",IF(ISNUMBER(SEARCH(Search!$C$8,$AO2867))=TRUE,1,""))</f>
        <v/>
      </c>
      <c r="G2867" s="9" t="str">
        <f>IF(Search!$F$4="","",IF(Inventory!$AJ2867&lt;Search!$F$4,"",1))</f>
        <v/>
      </c>
      <c r="H2867" s="9" t="str">
        <f>IF(Search!$F$5="","",IF(Inventory!$AJ2867&gt;Search!$F$5,"",1))</f>
        <v/>
      </c>
      <c r="I2867" s="9" t="str">
        <f>IF(Search!$F$7="","",IF(Search!$F$8="",IF(ISNUMBER(SEARCH(Search!$F$7,$AL2867))=TRUE,1,""),""))</f>
        <v/>
      </c>
      <c r="J2867" s="9" t="str">
        <f>IF($AL2867=Search!$F$8,1,"")</f>
        <v/>
      </c>
      <c r="K2867" s="9" t="str">
        <f>IF(Search!$I$4="","",IF(COUNTA($AS2867)=1,IF(Search!$I$4="N","N",1),""))</f>
        <v/>
      </c>
      <c r="L2867" s="9" t="str">
        <f>IF(Search!$I$5="","",IF($AS2867="RC",1,""))</f>
        <v/>
      </c>
      <c r="M2867" s="9" t="str">
        <f>IF(Search!$I$6="","",IF($AS2867="RCP",1,""))</f>
        <v/>
      </c>
      <c r="N2867" s="9" t="str">
        <f>IF(Search!$I$8="","",IF(COUNTA($AT2867)=1,IF(Search!$I$8="N","N",1),""))</f>
        <v/>
      </c>
      <c r="O2867" s="9" t="str">
        <f>IF(Search!$L$4="","",IF(COUNTA($AU2867)=1,IF(Search!$L$4="N","N",1),""))</f>
        <v/>
      </c>
      <c r="P2867" s="9" t="str">
        <f>IF(Search!$L$5="","",IF(ISNUMBER(SEARCH("Jersey",$AU2867))=TRUE,IF(Search!$L$5="N","N",1),""))</f>
        <v/>
      </c>
      <c r="Q2867" s="9" t="str">
        <f>IF(Search!$L$6="","",IF(ISNUMBER(SEARCH("Patch",$AU2867))=TRUE,IF(Search!$L$6="N","N",1),""))</f>
        <v/>
      </c>
      <c r="R2867" s="9" t="str">
        <f>IF(Search!$L$7="","",IF(ISNUMBER(SEARCH("Shield",$AU2867))=TRUE,IF(Search!$L$7="N","N",1),""))</f>
        <v/>
      </c>
      <c r="S2867" s="9" t="str">
        <f>IF(Search!$L$8="","",IF(ISNUMBER(SEARCH("Stick",$AU2867))=TRUE,IF(Search!$L$8="N","N",1),""))</f>
        <v/>
      </c>
      <c r="T2867" s="9" t="str">
        <f>IF(Search!$O$4="","",IF(COUNTA($AW2867)=1,IF(Search!$O$4="N","N",1),""))</f>
        <v/>
      </c>
      <c r="U2867" s="9" t="str">
        <f>IF(Search!$O$5="","",IF($AW2867="","",IF($AW2867&lt;Search!$O$5,"",1)))</f>
        <v/>
      </c>
      <c r="V2867" s="9" t="str">
        <f>IF(Search!$O$6="","",IF($AW2867="","",IF($AW2867&gt;Search!$O$6,"",1)))</f>
        <v/>
      </c>
      <c r="W2867" s="9" t="str">
        <f>IF(Search!$U$4="","",IF($AX2867="","",1))</f>
        <v/>
      </c>
      <c r="X2867" s="9" t="str">
        <f>IF(Search!$U$5="","",IF(ISNUMBER(SEARCH(Search!$U$5,$AX2867))=TRUE,IF(Search!$U$5="N","N",1),""))</f>
        <v/>
      </c>
      <c r="Y2867" s="9" t="str">
        <f>IF(Search!$U$6="","",IF($AY2867&lt;Search!$U$6,"",1))</f>
        <v/>
      </c>
      <c r="Z2867" s="9" t="str">
        <f>IF(Search!$R$4="","",IF(Inventory!$BA2867&lt;Search!$R$4,"",1))</f>
        <v/>
      </c>
      <c r="AA2867" s="9" t="str">
        <f>IF(Search!$R$5="","",IF($BA2867&gt;Search!$R$5,"",1))</f>
        <v/>
      </c>
      <c r="AB2867" s="9" t="str">
        <f>IF(Search!$R$6="","",IF($BB2867&lt;Search!$R$6,"",1))</f>
        <v/>
      </c>
      <c r="AC2867" s="9" t="str">
        <f>IF(Search!$R$7="","",IF($BB2867&lt;Search!$R$7,"",1))</f>
        <v/>
      </c>
      <c r="AD2867" s="45" t="str">
        <f>IF(COUNTIF($A2867:$AC2867,"n")&gt;0,"",IF(SUM($A2867:$AC2867)=COUNTA(Search!$C$4:$C$8,Search!$F$4:$F$8,Search!$I$4:$I$6,Search!$I$8,Search!$L$4:$L$8,Search!$O$4:$O$8,Search!$R$4:$R$7,Search!$U$4:$U$7)-COUNTIF(Search!$C$4:$U$7,"n"),1+LARGE($AD$1:AD2866,1),""))</f>
        <v/>
      </c>
      <c r="AE2867" s="45" t="str">
        <f t="shared" si="139"/>
        <v/>
      </c>
      <c r="AF2867" s="45" t="str">
        <f>IF(AD2867="","",COUNTIF($AE$1:$AE2866,$AE2867)+RANK($AE2867,$AE$2:$AE$10540,1))</f>
        <v/>
      </c>
      <c r="AG2867" s="45" t="str">
        <f t="shared" si="140"/>
        <v/>
      </c>
      <c r="AH2867" s="45" t="str">
        <f>IF($AD2867="","",COUNTIF($AG$1:$AG2866,$AG2867)+RANK($AG2867,$AG$1:$AG$10539,0))</f>
        <v/>
      </c>
      <c r="AI2867" s="10" t="str">
        <f t="shared" si="141"/>
        <v>2015-16 Upper Deck Silver Foil Board #138      /   $</v>
      </c>
      <c r="AJ2867" s="11">
        <v>2015</v>
      </c>
      <c r="AK2867" s="17">
        <v>16</v>
      </c>
      <c r="AL2867" s="12" t="s">
        <v>2622</v>
      </c>
      <c r="AM2867" s="10">
        <v>138</v>
      </c>
      <c r="AO2867" s="9"/>
      <c r="AP2867" s="9"/>
      <c r="AQ2867" s="9"/>
      <c r="AR2867" s="14"/>
      <c r="AS2867" s="9"/>
      <c r="AT2867" s="9"/>
      <c r="AU2867" s="9"/>
      <c r="AV2867" s="13"/>
      <c r="AW2867" s="13"/>
      <c r="AX2867" s="9"/>
      <c r="AY2867" s="9"/>
      <c r="AZ2867" s="9"/>
      <c r="BA2867" s="33"/>
      <c r="BB2867" s="33"/>
      <c r="BC2867" s="36"/>
      <c r="BD2867" s="12" t="s">
        <v>1772</v>
      </c>
    </row>
    <row r="2868" spans="1:56" s="12" customFormat="1" x14ac:dyDescent="0.2">
      <c r="A2868" s="9" t="str">
        <f>IF(Search!$C$5="","",IF(COUNTA(Inventory!$AP2868)=1,1,""))</f>
        <v/>
      </c>
      <c r="B2868" s="9" t="str">
        <f>IF(Search!$C$4="","",IF(ISNUMBER(SEARCH(Search!$C$4,$AR2868))=TRUE,1,""))</f>
        <v/>
      </c>
      <c r="C2868" s="9" t="str">
        <f>IF(Search!$C$6="x",IF(COUNTA($AQ2868)=1,1,"N"),IF(COUNTA($AQ2868)=1,"N",""))</f>
        <v/>
      </c>
      <c r="D2868" s="9" t="str">
        <f>IF(Search!$O$8="","",IF(ISNUMBER(SEARCH(Search!$O$8,$BD2868))=TRUE,1,""))</f>
        <v/>
      </c>
      <c r="E2868" s="9" t="str">
        <f>IF(Search!$C$7="","",IF(ISNUMBER(SEARCH(Search!$C$7,$AN2868))=TRUE,1,""))</f>
        <v/>
      </c>
      <c r="F2868" s="9" t="str">
        <f>IF(Search!$C$8="","",IF(ISNUMBER(SEARCH(Search!$C$8,$AO2868))=TRUE,1,""))</f>
        <v/>
      </c>
      <c r="G2868" s="9" t="str">
        <f>IF(Search!$F$4="","",IF(Inventory!$AJ2868&lt;Search!$F$4,"",1))</f>
        <v/>
      </c>
      <c r="H2868" s="9" t="str">
        <f>IF(Search!$F$5="","",IF(Inventory!$AJ2868&gt;Search!$F$5,"",1))</f>
        <v/>
      </c>
      <c r="I2868" s="9" t="str">
        <f>IF(Search!$F$7="","",IF(Search!$F$8="",IF(ISNUMBER(SEARCH(Search!$F$7,$AL2868))=TRUE,1,""),""))</f>
        <v/>
      </c>
      <c r="J2868" s="9" t="str">
        <f>IF($AL2868=Search!$F$8,1,"")</f>
        <v/>
      </c>
      <c r="K2868" s="9" t="str">
        <f>IF(Search!$I$4="","",IF(COUNTA($AS2868)=1,IF(Search!$I$4="N","N",1),""))</f>
        <v/>
      </c>
      <c r="L2868" s="9" t="str">
        <f>IF(Search!$I$5="","",IF($AS2868="RC",1,""))</f>
        <v/>
      </c>
      <c r="M2868" s="9" t="str">
        <f>IF(Search!$I$6="","",IF($AS2868="RCP",1,""))</f>
        <v/>
      </c>
      <c r="N2868" s="9" t="str">
        <f>IF(Search!$I$8="","",IF(COUNTA($AT2868)=1,IF(Search!$I$8="N","N",1),""))</f>
        <v/>
      </c>
      <c r="O2868" s="9" t="str">
        <f>IF(Search!$L$4="","",IF(COUNTA($AU2868)=1,IF(Search!$L$4="N","N",1),""))</f>
        <v/>
      </c>
      <c r="P2868" s="9" t="str">
        <f>IF(Search!$L$5="","",IF(ISNUMBER(SEARCH("Jersey",$AU2868))=TRUE,IF(Search!$L$5="N","N",1),""))</f>
        <v/>
      </c>
      <c r="Q2868" s="9" t="str">
        <f>IF(Search!$L$6="","",IF(ISNUMBER(SEARCH("Patch",$AU2868))=TRUE,IF(Search!$L$6="N","N",1),""))</f>
        <v/>
      </c>
      <c r="R2868" s="9" t="str">
        <f>IF(Search!$L$7="","",IF(ISNUMBER(SEARCH("Shield",$AU2868))=TRUE,IF(Search!$L$7="N","N",1),""))</f>
        <v/>
      </c>
      <c r="S2868" s="9" t="str">
        <f>IF(Search!$L$8="","",IF(ISNUMBER(SEARCH("Stick",$AU2868))=TRUE,IF(Search!$L$8="N","N",1),""))</f>
        <v/>
      </c>
      <c r="T2868" s="9" t="str">
        <f>IF(Search!$O$4="","",IF(COUNTA($AW2868)=1,IF(Search!$O$4="N","N",1),""))</f>
        <v/>
      </c>
      <c r="U2868" s="9" t="str">
        <f>IF(Search!$O$5="","",IF($AW2868="","",IF($AW2868&lt;Search!$O$5,"",1)))</f>
        <v/>
      </c>
      <c r="V2868" s="9" t="str">
        <f>IF(Search!$O$6="","",IF($AW2868="","",IF($AW2868&gt;Search!$O$6,"",1)))</f>
        <v/>
      </c>
      <c r="W2868" s="9" t="str">
        <f>IF(Search!$U$4="","",IF($AX2868="","",1))</f>
        <v/>
      </c>
      <c r="X2868" s="9" t="str">
        <f>IF(Search!$U$5="","",IF(ISNUMBER(SEARCH(Search!$U$5,$AX2868))=TRUE,IF(Search!$U$5="N","N",1),""))</f>
        <v/>
      </c>
      <c r="Y2868" s="9" t="str">
        <f>IF(Search!$U$6="","",IF($AY2868&lt;Search!$U$6,"",1))</f>
        <v/>
      </c>
      <c r="Z2868" s="9" t="str">
        <f>IF(Search!$R$4="","",IF(Inventory!$BA2868&lt;Search!$R$4,"",1))</f>
        <v/>
      </c>
      <c r="AA2868" s="9" t="str">
        <f>IF(Search!$R$5="","",IF($BA2868&gt;Search!$R$5,"",1))</f>
        <v/>
      </c>
      <c r="AB2868" s="9" t="str">
        <f>IF(Search!$R$6="","",IF($BB2868&lt;Search!$R$6,"",1))</f>
        <v/>
      </c>
      <c r="AC2868" s="9" t="str">
        <f>IF(Search!$R$7="","",IF($BB2868&lt;Search!$R$7,"",1))</f>
        <v/>
      </c>
      <c r="AD2868" s="45" t="str">
        <f>IF(COUNTIF($A2868:$AC2868,"n")&gt;0,"",IF(SUM($A2868:$AC2868)=COUNTA(Search!$C$4:$C$8,Search!$F$4:$F$8,Search!$I$4:$I$6,Search!$I$8,Search!$L$4:$L$8,Search!$O$4:$O$8,Search!$R$4:$R$7,Search!$U$4:$U$7)-COUNTIF(Search!$C$4:$U$7,"n"),1+LARGE($AD$1:AD2867,1),""))</f>
        <v/>
      </c>
      <c r="AE2868" s="45" t="str">
        <f t="shared" si="139"/>
        <v/>
      </c>
      <c r="AF2868" s="45" t="str">
        <f>IF(AD2868="","",COUNTIF($AE$1:$AE2867,$AE2868)+RANK($AE2868,$AE$2:$AE$10540,1))</f>
        <v/>
      </c>
      <c r="AG2868" s="45" t="str">
        <f t="shared" si="140"/>
        <v/>
      </c>
      <c r="AH2868" s="45" t="str">
        <f>IF($AD2868="","",COUNTIF($AG$1:$AG2867,$AG2868)+RANK($AG2868,$AG$1:$AG$10539,0))</f>
        <v/>
      </c>
      <c r="AI2868" s="10" t="str">
        <f t="shared" si="141"/>
        <v>2015-16 Upper Deck Silver Foil Board #139      /   $</v>
      </c>
      <c r="AJ2868" s="11">
        <v>2015</v>
      </c>
      <c r="AK2868" s="17">
        <v>16</v>
      </c>
      <c r="AL2868" s="12" t="s">
        <v>2622</v>
      </c>
      <c r="AM2868" s="10">
        <v>139</v>
      </c>
      <c r="AO2868" s="9"/>
      <c r="AP2868" s="9"/>
      <c r="AQ2868" s="9"/>
      <c r="AR2868" s="14"/>
      <c r="AS2868" s="9"/>
      <c r="AT2868" s="9"/>
      <c r="AU2868" s="9"/>
      <c r="AV2868" s="13"/>
      <c r="AW2868" s="13"/>
      <c r="AX2868" s="9"/>
      <c r="AY2868" s="9"/>
      <c r="AZ2868" s="9"/>
      <c r="BA2868" s="33"/>
      <c r="BB2868" s="33"/>
      <c r="BC2868" s="36"/>
      <c r="BD2868" s="12" t="s">
        <v>1772</v>
      </c>
    </row>
    <row r="2869" spans="1:56" s="12" customFormat="1" x14ac:dyDescent="0.2">
      <c r="A2869" s="9" t="str">
        <f>IF(Search!$C$5="","",IF(COUNTA(Inventory!$AP2869)=1,1,""))</f>
        <v/>
      </c>
      <c r="B2869" s="9" t="str">
        <f>IF(Search!$C$4="","",IF(ISNUMBER(SEARCH(Search!$C$4,$AR2869))=TRUE,1,""))</f>
        <v/>
      </c>
      <c r="C2869" s="9" t="str">
        <f>IF(Search!$C$6="x",IF(COUNTA($AQ2869)=1,1,"N"),IF(COUNTA($AQ2869)=1,"N",""))</f>
        <v/>
      </c>
      <c r="D2869" s="9" t="str">
        <f>IF(Search!$O$8="","",IF(ISNUMBER(SEARCH(Search!$O$8,$BD2869))=TRUE,1,""))</f>
        <v/>
      </c>
      <c r="E2869" s="9" t="str">
        <f>IF(Search!$C$7="","",IF(ISNUMBER(SEARCH(Search!$C$7,$AN2869))=TRUE,1,""))</f>
        <v/>
      </c>
      <c r="F2869" s="9" t="str">
        <f>IF(Search!$C$8="","",IF(ISNUMBER(SEARCH(Search!$C$8,$AO2869))=TRUE,1,""))</f>
        <v/>
      </c>
      <c r="G2869" s="9" t="str">
        <f>IF(Search!$F$4="","",IF(Inventory!$AJ2869&lt;Search!$F$4,"",1))</f>
        <v/>
      </c>
      <c r="H2869" s="9" t="str">
        <f>IF(Search!$F$5="","",IF(Inventory!$AJ2869&gt;Search!$F$5,"",1))</f>
        <v/>
      </c>
      <c r="I2869" s="9" t="str">
        <f>IF(Search!$F$7="","",IF(Search!$F$8="",IF(ISNUMBER(SEARCH(Search!$F$7,$AL2869))=TRUE,1,""),""))</f>
        <v/>
      </c>
      <c r="J2869" s="9" t="str">
        <f>IF($AL2869=Search!$F$8,1,"")</f>
        <v/>
      </c>
      <c r="K2869" s="9" t="str">
        <f>IF(Search!$I$4="","",IF(COUNTA($AS2869)=1,IF(Search!$I$4="N","N",1),""))</f>
        <v/>
      </c>
      <c r="L2869" s="9" t="str">
        <f>IF(Search!$I$5="","",IF($AS2869="RC",1,""))</f>
        <v/>
      </c>
      <c r="M2869" s="9" t="str">
        <f>IF(Search!$I$6="","",IF($AS2869="RCP",1,""))</f>
        <v/>
      </c>
      <c r="N2869" s="9" t="str">
        <f>IF(Search!$I$8="","",IF(COUNTA($AT2869)=1,IF(Search!$I$8="N","N",1),""))</f>
        <v/>
      </c>
      <c r="O2869" s="9" t="str">
        <f>IF(Search!$L$4="","",IF(COUNTA($AU2869)=1,IF(Search!$L$4="N","N",1),""))</f>
        <v/>
      </c>
      <c r="P2869" s="9" t="str">
        <f>IF(Search!$L$5="","",IF(ISNUMBER(SEARCH("Jersey",$AU2869))=TRUE,IF(Search!$L$5="N","N",1),""))</f>
        <v/>
      </c>
      <c r="Q2869" s="9" t="str">
        <f>IF(Search!$L$6="","",IF(ISNUMBER(SEARCH("Patch",$AU2869))=TRUE,IF(Search!$L$6="N","N",1),""))</f>
        <v/>
      </c>
      <c r="R2869" s="9" t="str">
        <f>IF(Search!$L$7="","",IF(ISNUMBER(SEARCH("Shield",$AU2869))=TRUE,IF(Search!$L$7="N","N",1),""))</f>
        <v/>
      </c>
      <c r="S2869" s="9" t="str">
        <f>IF(Search!$L$8="","",IF(ISNUMBER(SEARCH("Stick",$AU2869))=TRUE,IF(Search!$L$8="N","N",1),""))</f>
        <v/>
      </c>
      <c r="T2869" s="9" t="str">
        <f>IF(Search!$O$4="","",IF(COUNTA($AW2869)=1,IF(Search!$O$4="N","N",1),""))</f>
        <v/>
      </c>
      <c r="U2869" s="9" t="str">
        <f>IF(Search!$O$5="","",IF($AW2869="","",IF($AW2869&lt;Search!$O$5,"",1)))</f>
        <v/>
      </c>
      <c r="V2869" s="9" t="str">
        <f>IF(Search!$O$6="","",IF($AW2869="","",IF($AW2869&gt;Search!$O$6,"",1)))</f>
        <v/>
      </c>
      <c r="W2869" s="9" t="str">
        <f>IF(Search!$U$4="","",IF($AX2869="","",1))</f>
        <v/>
      </c>
      <c r="X2869" s="9" t="str">
        <f>IF(Search!$U$5="","",IF(ISNUMBER(SEARCH(Search!$U$5,$AX2869))=TRUE,IF(Search!$U$5="N","N",1),""))</f>
        <v/>
      </c>
      <c r="Y2869" s="9" t="str">
        <f>IF(Search!$U$6="","",IF($AY2869&lt;Search!$U$6,"",1))</f>
        <v/>
      </c>
      <c r="Z2869" s="9" t="str">
        <f>IF(Search!$R$4="","",IF(Inventory!$BA2869&lt;Search!$R$4,"",1))</f>
        <v/>
      </c>
      <c r="AA2869" s="9" t="str">
        <f>IF(Search!$R$5="","",IF($BA2869&gt;Search!$R$5,"",1))</f>
        <v/>
      </c>
      <c r="AB2869" s="9" t="str">
        <f>IF(Search!$R$6="","",IF($BB2869&lt;Search!$R$6,"",1))</f>
        <v/>
      </c>
      <c r="AC2869" s="9" t="str">
        <f>IF(Search!$R$7="","",IF($BB2869&lt;Search!$R$7,"",1))</f>
        <v/>
      </c>
      <c r="AD2869" s="45" t="str">
        <f>IF(COUNTIF($A2869:$AC2869,"n")&gt;0,"",IF(SUM($A2869:$AC2869)=COUNTA(Search!$C$4:$C$8,Search!$F$4:$F$8,Search!$I$4:$I$6,Search!$I$8,Search!$L$4:$L$8,Search!$O$4:$O$8,Search!$R$4:$R$7,Search!$U$4:$U$7)-COUNTIF(Search!$C$4:$U$7,"n"),1+LARGE($AD$1:AD2868,1),""))</f>
        <v/>
      </c>
      <c r="AE2869" s="45" t="str">
        <f t="shared" si="139"/>
        <v/>
      </c>
      <c r="AF2869" s="45" t="str">
        <f>IF(AD2869="","",COUNTIF($AE$1:$AE2868,$AE2869)+RANK($AE2869,$AE$2:$AE$10540,1))</f>
        <v/>
      </c>
      <c r="AG2869" s="45" t="str">
        <f t="shared" si="140"/>
        <v/>
      </c>
      <c r="AH2869" s="45" t="str">
        <f>IF($AD2869="","",COUNTIF($AG$1:$AG2868,$AG2869)+RANK($AG2869,$AG$1:$AG$10539,0))</f>
        <v/>
      </c>
      <c r="AI2869" s="10" t="str">
        <f t="shared" si="141"/>
        <v>2015-16 Upper Deck Silver Foil Board #140      /   $</v>
      </c>
      <c r="AJ2869" s="11">
        <v>2015</v>
      </c>
      <c r="AK2869" s="17">
        <v>16</v>
      </c>
      <c r="AL2869" s="12" t="s">
        <v>2622</v>
      </c>
      <c r="AM2869" s="10">
        <v>140</v>
      </c>
      <c r="AO2869" s="9"/>
      <c r="AP2869" s="9"/>
      <c r="AQ2869" s="9"/>
      <c r="AR2869" s="14"/>
      <c r="AS2869" s="9"/>
      <c r="AT2869" s="9"/>
      <c r="AU2869" s="9"/>
      <c r="AV2869" s="13"/>
      <c r="AW2869" s="13"/>
      <c r="AX2869" s="9"/>
      <c r="AY2869" s="9"/>
      <c r="AZ2869" s="9"/>
      <c r="BA2869" s="33"/>
      <c r="BB2869" s="33"/>
      <c r="BC2869" s="36"/>
      <c r="BD2869" s="12" t="s">
        <v>1772</v>
      </c>
    </row>
    <row r="2870" spans="1:56" s="12" customFormat="1" x14ac:dyDescent="0.2">
      <c r="A2870" s="9" t="str">
        <f>IF(Search!$C$5="","",IF(COUNTA(Inventory!$AP2870)=1,1,""))</f>
        <v/>
      </c>
      <c r="B2870" s="9" t="str">
        <f>IF(Search!$C$4="","",IF(ISNUMBER(SEARCH(Search!$C$4,$AR2870))=TRUE,1,""))</f>
        <v/>
      </c>
      <c r="C2870" s="9" t="str">
        <f>IF(Search!$C$6="x",IF(COUNTA($AQ2870)=1,1,"N"),IF(COUNTA($AQ2870)=1,"N",""))</f>
        <v/>
      </c>
      <c r="D2870" s="9" t="str">
        <f>IF(Search!$O$8="","",IF(ISNUMBER(SEARCH(Search!$O$8,$BD2870))=TRUE,1,""))</f>
        <v/>
      </c>
      <c r="E2870" s="9" t="str">
        <f>IF(Search!$C$7="","",IF(ISNUMBER(SEARCH(Search!$C$7,$AN2870))=TRUE,1,""))</f>
        <v/>
      </c>
      <c r="F2870" s="9" t="str">
        <f>IF(Search!$C$8="","",IF(ISNUMBER(SEARCH(Search!$C$8,$AO2870))=TRUE,1,""))</f>
        <v/>
      </c>
      <c r="G2870" s="9" t="str">
        <f>IF(Search!$F$4="","",IF(Inventory!$AJ2870&lt;Search!$F$4,"",1))</f>
        <v/>
      </c>
      <c r="H2870" s="9" t="str">
        <f>IF(Search!$F$5="","",IF(Inventory!$AJ2870&gt;Search!$F$5,"",1))</f>
        <v/>
      </c>
      <c r="I2870" s="9" t="str">
        <f>IF(Search!$F$7="","",IF(Search!$F$8="",IF(ISNUMBER(SEARCH(Search!$F$7,$AL2870))=TRUE,1,""),""))</f>
        <v/>
      </c>
      <c r="J2870" s="9" t="str">
        <f>IF($AL2870=Search!$F$8,1,"")</f>
        <v/>
      </c>
      <c r="K2870" s="9" t="str">
        <f>IF(Search!$I$4="","",IF(COUNTA($AS2870)=1,IF(Search!$I$4="N","N",1),""))</f>
        <v/>
      </c>
      <c r="L2870" s="9" t="str">
        <f>IF(Search!$I$5="","",IF($AS2870="RC",1,""))</f>
        <v/>
      </c>
      <c r="M2870" s="9" t="str">
        <f>IF(Search!$I$6="","",IF($AS2870="RCP",1,""))</f>
        <v/>
      </c>
      <c r="N2870" s="9" t="str">
        <f>IF(Search!$I$8="","",IF(COUNTA($AT2870)=1,IF(Search!$I$8="N","N",1),""))</f>
        <v/>
      </c>
      <c r="O2870" s="9" t="str">
        <f>IF(Search!$L$4="","",IF(COUNTA($AU2870)=1,IF(Search!$L$4="N","N",1),""))</f>
        <v/>
      </c>
      <c r="P2870" s="9" t="str">
        <f>IF(Search!$L$5="","",IF(ISNUMBER(SEARCH("Jersey",$AU2870))=TRUE,IF(Search!$L$5="N","N",1),""))</f>
        <v/>
      </c>
      <c r="Q2870" s="9" t="str">
        <f>IF(Search!$L$6="","",IF(ISNUMBER(SEARCH("Patch",$AU2870))=TRUE,IF(Search!$L$6="N","N",1),""))</f>
        <v/>
      </c>
      <c r="R2870" s="9" t="str">
        <f>IF(Search!$L$7="","",IF(ISNUMBER(SEARCH("Shield",$AU2870))=TRUE,IF(Search!$L$7="N","N",1),""))</f>
        <v/>
      </c>
      <c r="S2870" s="9" t="str">
        <f>IF(Search!$L$8="","",IF(ISNUMBER(SEARCH("Stick",$AU2870))=TRUE,IF(Search!$L$8="N","N",1),""))</f>
        <v/>
      </c>
      <c r="T2870" s="9" t="str">
        <f>IF(Search!$O$4="","",IF(COUNTA($AW2870)=1,IF(Search!$O$4="N","N",1),""))</f>
        <v/>
      </c>
      <c r="U2870" s="9" t="str">
        <f>IF(Search!$O$5="","",IF($AW2870="","",IF($AW2870&lt;Search!$O$5,"",1)))</f>
        <v/>
      </c>
      <c r="V2870" s="9" t="str">
        <f>IF(Search!$O$6="","",IF($AW2870="","",IF($AW2870&gt;Search!$O$6,"",1)))</f>
        <v/>
      </c>
      <c r="W2870" s="9" t="str">
        <f>IF(Search!$U$4="","",IF($AX2870="","",1))</f>
        <v/>
      </c>
      <c r="X2870" s="9" t="str">
        <f>IF(Search!$U$5="","",IF(ISNUMBER(SEARCH(Search!$U$5,$AX2870))=TRUE,IF(Search!$U$5="N","N",1),""))</f>
        <v/>
      </c>
      <c r="Y2870" s="9" t="str">
        <f>IF(Search!$U$6="","",IF($AY2870&lt;Search!$U$6,"",1))</f>
        <v/>
      </c>
      <c r="Z2870" s="9" t="str">
        <f>IF(Search!$R$4="","",IF(Inventory!$BA2870&lt;Search!$R$4,"",1))</f>
        <v/>
      </c>
      <c r="AA2870" s="9" t="str">
        <f>IF(Search!$R$5="","",IF($BA2870&gt;Search!$R$5,"",1))</f>
        <v/>
      </c>
      <c r="AB2870" s="9" t="str">
        <f>IF(Search!$R$6="","",IF($BB2870&lt;Search!$R$6,"",1))</f>
        <v/>
      </c>
      <c r="AC2870" s="9" t="str">
        <f>IF(Search!$R$7="","",IF($BB2870&lt;Search!$R$7,"",1))</f>
        <v/>
      </c>
      <c r="AD2870" s="45" t="str">
        <f>IF(COUNTIF($A2870:$AC2870,"n")&gt;0,"",IF(SUM($A2870:$AC2870)=COUNTA(Search!$C$4:$C$8,Search!$F$4:$F$8,Search!$I$4:$I$6,Search!$I$8,Search!$L$4:$L$8,Search!$O$4:$O$8,Search!$R$4:$R$7,Search!$U$4:$U$7)-COUNTIF(Search!$C$4:$U$7,"n"),1+LARGE($AD$1:AD2869,1),""))</f>
        <v/>
      </c>
      <c r="AE2870" s="45" t="str">
        <f t="shared" si="139"/>
        <v/>
      </c>
      <c r="AF2870" s="45" t="str">
        <f>IF(AD2870="","",COUNTIF($AE$1:$AE2869,$AE2870)+RANK($AE2870,$AE$2:$AE$10540,1))</f>
        <v/>
      </c>
      <c r="AG2870" s="45" t="str">
        <f t="shared" si="140"/>
        <v/>
      </c>
      <c r="AH2870" s="45" t="str">
        <f>IF($AD2870="","",COUNTIF($AG$1:$AG2869,$AG2870)+RANK($AG2870,$AG$1:$AG$10539,0))</f>
        <v/>
      </c>
      <c r="AI2870" s="10" t="str">
        <f t="shared" si="141"/>
        <v>2015-16 Upper Deck Silver Foil Board #141      /   $</v>
      </c>
      <c r="AJ2870" s="11">
        <v>2015</v>
      </c>
      <c r="AK2870" s="17">
        <v>16</v>
      </c>
      <c r="AL2870" s="12" t="s">
        <v>2622</v>
      </c>
      <c r="AM2870" s="10">
        <v>141</v>
      </c>
      <c r="AO2870" s="9"/>
      <c r="AP2870" s="9"/>
      <c r="AQ2870" s="9"/>
      <c r="AR2870" s="14"/>
      <c r="AS2870" s="9"/>
      <c r="AT2870" s="9"/>
      <c r="AU2870" s="9"/>
      <c r="AV2870" s="13"/>
      <c r="AW2870" s="13"/>
      <c r="AX2870" s="9"/>
      <c r="AY2870" s="9"/>
      <c r="AZ2870" s="9"/>
      <c r="BA2870" s="33"/>
      <c r="BB2870" s="33"/>
      <c r="BC2870" s="36"/>
      <c r="BD2870" s="12" t="s">
        <v>1772</v>
      </c>
    </row>
    <row r="2871" spans="1:56" s="12" customFormat="1" x14ac:dyDescent="0.2">
      <c r="A2871" s="9" t="str">
        <f>IF(Search!$C$5="","",IF(COUNTA(Inventory!$AP2871)=1,1,""))</f>
        <v/>
      </c>
      <c r="B2871" s="9" t="str">
        <f>IF(Search!$C$4="","",IF(ISNUMBER(SEARCH(Search!$C$4,$AR2871))=TRUE,1,""))</f>
        <v/>
      </c>
      <c r="C2871" s="9" t="str">
        <f>IF(Search!$C$6="x",IF(COUNTA($AQ2871)=1,1,"N"),IF(COUNTA($AQ2871)=1,"N",""))</f>
        <v/>
      </c>
      <c r="D2871" s="9" t="str">
        <f>IF(Search!$O$8="","",IF(ISNUMBER(SEARCH(Search!$O$8,$BD2871))=TRUE,1,""))</f>
        <v/>
      </c>
      <c r="E2871" s="9" t="str">
        <f>IF(Search!$C$7="","",IF(ISNUMBER(SEARCH(Search!$C$7,$AN2871))=TRUE,1,""))</f>
        <v/>
      </c>
      <c r="F2871" s="9" t="str">
        <f>IF(Search!$C$8="","",IF(ISNUMBER(SEARCH(Search!$C$8,$AO2871))=TRUE,1,""))</f>
        <v/>
      </c>
      <c r="G2871" s="9" t="str">
        <f>IF(Search!$F$4="","",IF(Inventory!$AJ2871&lt;Search!$F$4,"",1))</f>
        <v/>
      </c>
      <c r="H2871" s="9" t="str">
        <f>IF(Search!$F$5="","",IF(Inventory!$AJ2871&gt;Search!$F$5,"",1))</f>
        <v/>
      </c>
      <c r="I2871" s="9" t="str">
        <f>IF(Search!$F$7="","",IF(Search!$F$8="",IF(ISNUMBER(SEARCH(Search!$F$7,$AL2871))=TRUE,1,""),""))</f>
        <v/>
      </c>
      <c r="J2871" s="9" t="str">
        <f>IF($AL2871=Search!$F$8,1,"")</f>
        <v/>
      </c>
      <c r="K2871" s="9" t="str">
        <f>IF(Search!$I$4="","",IF(COUNTA($AS2871)=1,IF(Search!$I$4="N","N",1),""))</f>
        <v/>
      </c>
      <c r="L2871" s="9" t="str">
        <f>IF(Search!$I$5="","",IF($AS2871="RC",1,""))</f>
        <v/>
      </c>
      <c r="M2871" s="9" t="str">
        <f>IF(Search!$I$6="","",IF($AS2871="RCP",1,""))</f>
        <v/>
      </c>
      <c r="N2871" s="9" t="str">
        <f>IF(Search!$I$8="","",IF(COUNTA($AT2871)=1,IF(Search!$I$8="N","N",1),""))</f>
        <v/>
      </c>
      <c r="O2871" s="9" t="str">
        <f>IF(Search!$L$4="","",IF(COUNTA($AU2871)=1,IF(Search!$L$4="N","N",1),""))</f>
        <v/>
      </c>
      <c r="P2871" s="9" t="str">
        <f>IF(Search!$L$5="","",IF(ISNUMBER(SEARCH("Jersey",$AU2871))=TRUE,IF(Search!$L$5="N","N",1),""))</f>
        <v/>
      </c>
      <c r="Q2871" s="9" t="str">
        <f>IF(Search!$L$6="","",IF(ISNUMBER(SEARCH("Patch",$AU2871))=TRUE,IF(Search!$L$6="N","N",1),""))</f>
        <v/>
      </c>
      <c r="R2871" s="9" t="str">
        <f>IF(Search!$L$7="","",IF(ISNUMBER(SEARCH("Shield",$AU2871))=TRUE,IF(Search!$L$7="N","N",1),""))</f>
        <v/>
      </c>
      <c r="S2871" s="9" t="str">
        <f>IF(Search!$L$8="","",IF(ISNUMBER(SEARCH("Stick",$AU2871))=TRUE,IF(Search!$L$8="N","N",1),""))</f>
        <v/>
      </c>
      <c r="T2871" s="9" t="str">
        <f>IF(Search!$O$4="","",IF(COUNTA($AW2871)=1,IF(Search!$O$4="N","N",1),""))</f>
        <v/>
      </c>
      <c r="U2871" s="9" t="str">
        <f>IF(Search!$O$5="","",IF($AW2871="","",IF($AW2871&lt;Search!$O$5,"",1)))</f>
        <v/>
      </c>
      <c r="V2871" s="9" t="str">
        <f>IF(Search!$O$6="","",IF($AW2871="","",IF($AW2871&gt;Search!$O$6,"",1)))</f>
        <v/>
      </c>
      <c r="W2871" s="9" t="str">
        <f>IF(Search!$U$4="","",IF($AX2871="","",1))</f>
        <v/>
      </c>
      <c r="X2871" s="9" t="str">
        <f>IF(Search!$U$5="","",IF(ISNUMBER(SEARCH(Search!$U$5,$AX2871))=TRUE,IF(Search!$U$5="N","N",1),""))</f>
        <v/>
      </c>
      <c r="Y2871" s="9" t="str">
        <f>IF(Search!$U$6="","",IF($AY2871&lt;Search!$U$6,"",1))</f>
        <v/>
      </c>
      <c r="Z2871" s="9" t="str">
        <f>IF(Search!$R$4="","",IF(Inventory!$BA2871&lt;Search!$R$4,"",1))</f>
        <v/>
      </c>
      <c r="AA2871" s="9" t="str">
        <f>IF(Search!$R$5="","",IF($BA2871&gt;Search!$R$5,"",1))</f>
        <v/>
      </c>
      <c r="AB2871" s="9" t="str">
        <f>IF(Search!$R$6="","",IF($BB2871&lt;Search!$R$6,"",1))</f>
        <v/>
      </c>
      <c r="AC2871" s="9" t="str">
        <f>IF(Search!$R$7="","",IF($BB2871&lt;Search!$R$7,"",1))</f>
        <v/>
      </c>
      <c r="AD2871" s="45" t="str">
        <f>IF(COUNTIF($A2871:$AC2871,"n")&gt;0,"",IF(SUM($A2871:$AC2871)=COUNTA(Search!$C$4:$C$8,Search!$F$4:$F$8,Search!$I$4:$I$6,Search!$I$8,Search!$L$4:$L$8,Search!$O$4:$O$8,Search!$R$4:$R$7,Search!$U$4:$U$7)-COUNTIF(Search!$C$4:$U$7,"n"),1+LARGE($AD$1:AD2870,1),""))</f>
        <v/>
      </c>
      <c r="AE2871" s="45" t="str">
        <f t="shared" si="139"/>
        <v/>
      </c>
      <c r="AF2871" s="45" t="str">
        <f>IF(AD2871="","",COUNTIF($AE$1:$AE2870,$AE2871)+RANK($AE2871,$AE$2:$AE$10540,1))</f>
        <v/>
      </c>
      <c r="AG2871" s="45" t="str">
        <f t="shared" si="140"/>
        <v/>
      </c>
      <c r="AH2871" s="45" t="str">
        <f>IF($AD2871="","",COUNTIF($AG$1:$AG2870,$AG2871)+RANK($AG2871,$AG$1:$AG$10539,0))</f>
        <v/>
      </c>
      <c r="AI2871" s="10" t="str">
        <f t="shared" si="141"/>
        <v>2015-16 Upper Deck Silver Foil Board #142      /   $</v>
      </c>
      <c r="AJ2871" s="11">
        <v>2015</v>
      </c>
      <c r="AK2871" s="17">
        <v>16</v>
      </c>
      <c r="AL2871" s="12" t="s">
        <v>2622</v>
      </c>
      <c r="AM2871" s="10">
        <v>142</v>
      </c>
      <c r="AO2871" s="9"/>
      <c r="AP2871" s="9"/>
      <c r="AQ2871" s="9"/>
      <c r="AR2871" s="14"/>
      <c r="AS2871" s="9"/>
      <c r="AT2871" s="9"/>
      <c r="AU2871" s="9"/>
      <c r="AV2871" s="13"/>
      <c r="AW2871" s="13"/>
      <c r="AX2871" s="9"/>
      <c r="AY2871" s="9"/>
      <c r="AZ2871" s="9"/>
      <c r="BA2871" s="33"/>
      <c r="BB2871" s="33"/>
      <c r="BC2871" s="36"/>
      <c r="BD2871" s="12" t="s">
        <v>1772</v>
      </c>
    </row>
    <row r="2872" spans="1:56" s="12" customFormat="1" x14ac:dyDescent="0.2">
      <c r="A2872" s="9" t="str">
        <f>IF(Search!$C$5="","",IF(COUNTA(Inventory!$AP2872)=1,1,""))</f>
        <v/>
      </c>
      <c r="B2872" s="9" t="str">
        <f>IF(Search!$C$4="","",IF(ISNUMBER(SEARCH(Search!$C$4,$AR2872))=TRUE,1,""))</f>
        <v/>
      </c>
      <c r="C2872" s="9" t="str">
        <f>IF(Search!$C$6="x",IF(COUNTA($AQ2872)=1,1,"N"),IF(COUNTA($AQ2872)=1,"N",""))</f>
        <v/>
      </c>
      <c r="D2872" s="9" t="str">
        <f>IF(Search!$O$8="","",IF(ISNUMBER(SEARCH(Search!$O$8,$BD2872))=TRUE,1,""))</f>
        <v/>
      </c>
      <c r="E2872" s="9" t="str">
        <f>IF(Search!$C$7="","",IF(ISNUMBER(SEARCH(Search!$C$7,$AN2872))=TRUE,1,""))</f>
        <v/>
      </c>
      <c r="F2872" s="9" t="str">
        <f>IF(Search!$C$8="","",IF(ISNUMBER(SEARCH(Search!$C$8,$AO2872))=TRUE,1,""))</f>
        <v/>
      </c>
      <c r="G2872" s="9" t="str">
        <f>IF(Search!$F$4="","",IF(Inventory!$AJ2872&lt;Search!$F$4,"",1))</f>
        <v/>
      </c>
      <c r="H2872" s="9" t="str">
        <f>IF(Search!$F$5="","",IF(Inventory!$AJ2872&gt;Search!$F$5,"",1))</f>
        <v/>
      </c>
      <c r="I2872" s="9" t="str">
        <f>IF(Search!$F$7="","",IF(Search!$F$8="",IF(ISNUMBER(SEARCH(Search!$F$7,$AL2872))=TRUE,1,""),""))</f>
        <v/>
      </c>
      <c r="J2872" s="9" t="str">
        <f>IF($AL2872=Search!$F$8,1,"")</f>
        <v/>
      </c>
      <c r="K2872" s="9" t="str">
        <f>IF(Search!$I$4="","",IF(COUNTA($AS2872)=1,IF(Search!$I$4="N","N",1),""))</f>
        <v/>
      </c>
      <c r="L2872" s="9" t="str">
        <f>IF(Search!$I$5="","",IF($AS2872="RC",1,""))</f>
        <v/>
      </c>
      <c r="M2872" s="9" t="str">
        <f>IF(Search!$I$6="","",IF($AS2872="RCP",1,""))</f>
        <v/>
      </c>
      <c r="N2872" s="9" t="str">
        <f>IF(Search!$I$8="","",IF(COUNTA($AT2872)=1,IF(Search!$I$8="N","N",1),""))</f>
        <v/>
      </c>
      <c r="O2872" s="9" t="str">
        <f>IF(Search!$L$4="","",IF(COUNTA($AU2872)=1,IF(Search!$L$4="N","N",1),""))</f>
        <v/>
      </c>
      <c r="P2872" s="9" t="str">
        <f>IF(Search!$L$5="","",IF(ISNUMBER(SEARCH("Jersey",$AU2872))=TRUE,IF(Search!$L$5="N","N",1),""))</f>
        <v/>
      </c>
      <c r="Q2872" s="9" t="str">
        <f>IF(Search!$L$6="","",IF(ISNUMBER(SEARCH("Patch",$AU2872))=TRUE,IF(Search!$L$6="N","N",1),""))</f>
        <v/>
      </c>
      <c r="R2872" s="9" t="str">
        <f>IF(Search!$L$7="","",IF(ISNUMBER(SEARCH("Shield",$AU2872))=TRUE,IF(Search!$L$7="N","N",1),""))</f>
        <v/>
      </c>
      <c r="S2872" s="9" t="str">
        <f>IF(Search!$L$8="","",IF(ISNUMBER(SEARCH("Stick",$AU2872))=TRUE,IF(Search!$L$8="N","N",1),""))</f>
        <v/>
      </c>
      <c r="T2872" s="9" t="str">
        <f>IF(Search!$O$4="","",IF(COUNTA($AW2872)=1,IF(Search!$O$4="N","N",1),""))</f>
        <v/>
      </c>
      <c r="U2872" s="9" t="str">
        <f>IF(Search!$O$5="","",IF($AW2872="","",IF($AW2872&lt;Search!$O$5,"",1)))</f>
        <v/>
      </c>
      <c r="V2872" s="9" t="str">
        <f>IF(Search!$O$6="","",IF($AW2872="","",IF($AW2872&gt;Search!$O$6,"",1)))</f>
        <v/>
      </c>
      <c r="W2872" s="9" t="str">
        <f>IF(Search!$U$4="","",IF($AX2872="","",1))</f>
        <v/>
      </c>
      <c r="X2872" s="9" t="str">
        <f>IF(Search!$U$5="","",IF(ISNUMBER(SEARCH(Search!$U$5,$AX2872))=TRUE,IF(Search!$U$5="N","N",1),""))</f>
        <v/>
      </c>
      <c r="Y2872" s="9" t="str">
        <f>IF(Search!$U$6="","",IF($AY2872&lt;Search!$U$6,"",1))</f>
        <v/>
      </c>
      <c r="Z2872" s="9" t="str">
        <f>IF(Search!$R$4="","",IF(Inventory!$BA2872&lt;Search!$R$4,"",1))</f>
        <v/>
      </c>
      <c r="AA2872" s="9" t="str">
        <f>IF(Search!$R$5="","",IF($BA2872&gt;Search!$R$5,"",1))</f>
        <v/>
      </c>
      <c r="AB2872" s="9" t="str">
        <f>IF(Search!$R$6="","",IF($BB2872&lt;Search!$R$6,"",1))</f>
        <v/>
      </c>
      <c r="AC2872" s="9" t="str">
        <f>IF(Search!$R$7="","",IF($BB2872&lt;Search!$R$7,"",1))</f>
        <v/>
      </c>
      <c r="AD2872" s="45" t="str">
        <f>IF(COUNTIF($A2872:$AC2872,"n")&gt;0,"",IF(SUM($A2872:$AC2872)=COUNTA(Search!$C$4:$C$8,Search!$F$4:$F$8,Search!$I$4:$I$6,Search!$I$8,Search!$L$4:$L$8,Search!$O$4:$O$8,Search!$R$4:$R$7,Search!$U$4:$U$7)-COUNTIF(Search!$C$4:$U$7,"n"),1+LARGE($AD$1:AD2871,1),""))</f>
        <v/>
      </c>
      <c r="AE2872" s="45" t="str">
        <f t="shared" si="139"/>
        <v/>
      </c>
      <c r="AF2872" s="45" t="str">
        <f>IF(AD2872="","",COUNTIF($AE$1:$AE2871,$AE2872)+RANK($AE2872,$AE$2:$AE$10540,1))</f>
        <v/>
      </c>
      <c r="AG2872" s="45" t="str">
        <f t="shared" si="140"/>
        <v/>
      </c>
      <c r="AH2872" s="45" t="str">
        <f>IF($AD2872="","",COUNTIF($AG$1:$AG2871,$AG2872)+RANK($AG2872,$AG$1:$AG$10539,0))</f>
        <v/>
      </c>
      <c r="AI2872" s="10" t="str">
        <f t="shared" si="141"/>
        <v>2015-16 Upper Deck Silver Foil Board #143      /   $</v>
      </c>
      <c r="AJ2872" s="11">
        <v>2015</v>
      </c>
      <c r="AK2872" s="17">
        <v>16</v>
      </c>
      <c r="AL2872" s="12" t="s">
        <v>2622</v>
      </c>
      <c r="AM2872" s="10">
        <v>143</v>
      </c>
      <c r="AO2872" s="9"/>
      <c r="AP2872" s="9"/>
      <c r="AQ2872" s="9"/>
      <c r="AR2872" s="14"/>
      <c r="AS2872" s="9"/>
      <c r="AT2872" s="9"/>
      <c r="AU2872" s="9"/>
      <c r="AV2872" s="13"/>
      <c r="AW2872" s="13"/>
      <c r="AX2872" s="9"/>
      <c r="AY2872" s="9"/>
      <c r="AZ2872" s="9"/>
      <c r="BA2872" s="33"/>
      <c r="BB2872" s="33"/>
      <c r="BC2872" s="36"/>
      <c r="BD2872" s="12" t="s">
        <v>1772</v>
      </c>
    </row>
    <row r="2873" spans="1:56" s="12" customFormat="1" x14ac:dyDescent="0.2">
      <c r="A2873" s="9" t="str">
        <f>IF(Search!$C$5="","",IF(COUNTA(Inventory!$AP2873)=1,1,""))</f>
        <v/>
      </c>
      <c r="B2873" s="9" t="str">
        <f>IF(Search!$C$4="","",IF(ISNUMBER(SEARCH(Search!$C$4,$AR2873))=TRUE,1,""))</f>
        <v/>
      </c>
      <c r="C2873" s="9" t="str">
        <f>IF(Search!$C$6="x",IF(COUNTA($AQ2873)=1,1,"N"),IF(COUNTA($AQ2873)=1,"N",""))</f>
        <v/>
      </c>
      <c r="D2873" s="9" t="str">
        <f>IF(Search!$O$8="","",IF(ISNUMBER(SEARCH(Search!$O$8,$BD2873))=TRUE,1,""))</f>
        <v/>
      </c>
      <c r="E2873" s="9" t="str">
        <f>IF(Search!$C$7="","",IF(ISNUMBER(SEARCH(Search!$C$7,$AN2873))=TRUE,1,""))</f>
        <v/>
      </c>
      <c r="F2873" s="9" t="str">
        <f>IF(Search!$C$8="","",IF(ISNUMBER(SEARCH(Search!$C$8,$AO2873))=TRUE,1,""))</f>
        <v/>
      </c>
      <c r="G2873" s="9" t="str">
        <f>IF(Search!$F$4="","",IF(Inventory!$AJ2873&lt;Search!$F$4,"",1))</f>
        <v/>
      </c>
      <c r="H2873" s="9" t="str">
        <f>IF(Search!$F$5="","",IF(Inventory!$AJ2873&gt;Search!$F$5,"",1))</f>
        <v/>
      </c>
      <c r="I2873" s="9" t="str">
        <f>IF(Search!$F$7="","",IF(Search!$F$8="",IF(ISNUMBER(SEARCH(Search!$F$7,$AL2873))=TRUE,1,""),""))</f>
        <v/>
      </c>
      <c r="J2873" s="9" t="str">
        <f>IF($AL2873=Search!$F$8,1,"")</f>
        <v/>
      </c>
      <c r="K2873" s="9" t="str">
        <f>IF(Search!$I$4="","",IF(COUNTA($AS2873)=1,IF(Search!$I$4="N","N",1),""))</f>
        <v/>
      </c>
      <c r="L2873" s="9" t="str">
        <f>IF(Search!$I$5="","",IF($AS2873="RC",1,""))</f>
        <v/>
      </c>
      <c r="M2873" s="9" t="str">
        <f>IF(Search!$I$6="","",IF($AS2873="RCP",1,""))</f>
        <v/>
      </c>
      <c r="N2873" s="9" t="str">
        <f>IF(Search!$I$8="","",IF(COUNTA($AT2873)=1,IF(Search!$I$8="N","N",1),""))</f>
        <v/>
      </c>
      <c r="O2873" s="9" t="str">
        <f>IF(Search!$L$4="","",IF(COUNTA($AU2873)=1,IF(Search!$L$4="N","N",1),""))</f>
        <v/>
      </c>
      <c r="P2873" s="9" t="str">
        <f>IF(Search!$L$5="","",IF(ISNUMBER(SEARCH("Jersey",$AU2873))=TRUE,IF(Search!$L$5="N","N",1),""))</f>
        <v/>
      </c>
      <c r="Q2873" s="9" t="str">
        <f>IF(Search!$L$6="","",IF(ISNUMBER(SEARCH("Patch",$AU2873))=TRUE,IF(Search!$L$6="N","N",1),""))</f>
        <v/>
      </c>
      <c r="R2873" s="9" t="str">
        <f>IF(Search!$L$7="","",IF(ISNUMBER(SEARCH("Shield",$AU2873))=TRUE,IF(Search!$L$7="N","N",1),""))</f>
        <v/>
      </c>
      <c r="S2873" s="9" t="str">
        <f>IF(Search!$L$8="","",IF(ISNUMBER(SEARCH("Stick",$AU2873))=TRUE,IF(Search!$L$8="N","N",1),""))</f>
        <v/>
      </c>
      <c r="T2873" s="9" t="str">
        <f>IF(Search!$O$4="","",IF(COUNTA($AW2873)=1,IF(Search!$O$4="N","N",1),""))</f>
        <v/>
      </c>
      <c r="U2873" s="9" t="str">
        <f>IF(Search!$O$5="","",IF($AW2873="","",IF($AW2873&lt;Search!$O$5,"",1)))</f>
        <v/>
      </c>
      <c r="V2873" s="9" t="str">
        <f>IF(Search!$O$6="","",IF($AW2873="","",IF($AW2873&gt;Search!$O$6,"",1)))</f>
        <v/>
      </c>
      <c r="W2873" s="9" t="str">
        <f>IF(Search!$U$4="","",IF($AX2873="","",1))</f>
        <v/>
      </c>
      <c r="X2873" s="9" t="str">
        <f>IF(Search!$U$5="","",IF(ISNUMBER(SEARCH(Search!$U$5,$AX2873))=TRUE,IF(Search!$U$5="N","N",1),""))</f>
        <v/>
      </c>
      <c r="Y2873" s="9" t="str">
        <f>IF(Search!$U$6="","",IF($AY2873&lt;Search!$U$6,"",1))</f>
        <v/>
      </c>
      <c r="Z2873" s="9" t="str">
        <f>IF(Search!$R$4="","",IF(Inventory!$BA2873&lt;Search!$R$4,"",1))</f>
        <v/>
      </c>
      <c r="AA2873" s="9" t="str">
        <f>IF(Search!$R$5="","",IF($BA2873&gt;Search!$R$5,"",1))</f>
        <v/>
      </c>
      <c r="AB2873" s="9" t="str">
        <f>IF(Search!$R$6="","",IF($BB2873&lt;Search!$R$6,"",1))</f>
        <v/>
      </c>
      <c r="AC2873" s="9" t="str">
        <f>IF(Search!$R$7="","",IF($BB2873&lt;Search!$R$7,"",1))</f>
        <v/>
      </c>
      <c r="AD2873" s="45" t="str">
        <f>IF(COUNTIF($A2873:$AC2873,"n")&gt;0,"",IF(SUM($A2873:$AC2873)=COUNTA(Search!$C$4:$C$8,Search!$F$4:$F$8,Search!$I$4:$I$6,Search!$I$8,Search!$L$4:$L$8,Search!$O$4:$O$8,Search!$R$4:$R$7,Search!$U$4:$U$7)-COUNTIF(Search!$C$4:$U$7,"n"),1+LARGE($AD$1:AD2872,1),""))</f>
        <v/>
      </c>
      <c r="AE2873" s="45" t="str">
        <f t="shared" si="139"/>
        <v/>
      </c>
      <c r="AF2873" s="45" t="str">
        <f>IF(AD2873="","",COUNTIF($AE$1:$AE2872,$AE2873)+RANK($AE2873,$AE$2:$AE$10540,1))</f>
        <v/>
      </c>
      <c r="AG2873" s="45" t="str">
        <f t="shared" si="140"/>
        <v/>
      </c>
      <c r="AH2873" s="45" t="str">
        <f>IF($AD2873="","",COUNTIF($AG$1:$AG2872,$AG2873)+RANK($AG2873,$AG$1:$AG$10539,0))</f>
        <v/>
      </c>
      <c r="AI2873" s="10" t="str">
        <f t="shared" si="141"/>
        <v>2015-16 Upper Deck Silver Foil Board #144      /   $</v>
      </c>
      <c r="AJ2873" s="11">
        <v>2015</v>
      </c>
      <c r="AK2873" s="17">
        <v>16</v>
      </c>
      <c r="AL2873" s="12" t="s">
        <v>2622</v>
      </c>
      <c r="AM2873" s="10">
        <v>144</v>
      </c>
      <c r="AO2873" s="9"/>
      <c r="AP2873" s="9"/>
      <c r="AQ2873" s="9"/>
      <c r="AR2873" s="14"/>
      <c r="AS2873" s="9"/>
      <c r="AT2873" s="9"/>
      <c r="AU2873" s="9"/>
      <c r="AV2873" s="13"/>
      <c r="AW2873" s="13"/>
      <c r="AX2873" s="9"/>
      <c r="AY2873" s="9"/>
      <c r="AZ2873" s="9"/>
      <c r="BA2873" s="33"/>
      <c r="BB2873" s="33"/>
      <c r="BC2873" s="36"/>
      <c r="BD2873" s="12" t="s">
        <v>1772</v>
      </c>
    </row>
    <row r="2874" spans="1:56" s="12" customFormat="1" x14ac:dyDescent="0.2">
      <c r="A2874" s="9" t="str">
        <f>IF(Search!$C$5="","",IF(COUNTA(Inventory!$AP2874)=1,1,""))</f>
        <v/>
      </c>
      <c r="B2874" s="9" t="str">
        <f>IF(Search!$C$4="","",IF(ISNUMBER(SEARCH(Search!$C$4,$AR2874))=TRUE,1,""))</f>
        <v/>
      </c>
      <c r="C2874" s="9" t="str">
        <f>IF(Search!$C$6="x",IF(COUNTA($AQ2874)=1,1,"N"),IF(COUNTA($AQ2874)=1,"N",""))</f>
        <v/>
      </c>
      <c r="D2874" s="9" t="str">
        <f>IF(Search!$O$8="","",IF(ISNUMBER(SEARCH(Search!$O$8,$BD2874))=TRUE,1,""))</f>
        <v/>
      </c>
      <c r="E2874" s="9" t="str">
        <f>IF(Search!$C$7="","",IF(ISNUMBER(SEARCH(Search!$C$7,$AN2874))=TRUE,1,""))</f>
        <v/>
      </c>
      <c r="F2874" s="9" t="str">
        <f>IF(Search!$C$8="","",IF(ISNUMBER(SEARCH(Search!$C$8,$AO2874))=TRUE,1,""))</f>
        <v/>
      </c>
      <c r="G2874" s="9" t="str">
        <f>IF(Search!$F$4="","",IF(Inventory!$AJ2874&lt;Search!$F$4,"",1))</f>
        <v/>
      </c>
      <c r="H2874" s="9" t="str">
        <f>IF(Search!$F$5="","",IF(Inventory!$AJ2874&gt;Search!$F$5,"",1))</f>
        <v/>
      </c>
      <c r="I2874" s="9" t="str">
        <f>IF(Search!$F$7="","",IF(Search!$F$8="",IF(ISNUMBER(SEARCH(Search!$F$7,$AL2874))=TRUE,1,""),""))</f>
        <v/>
      </c>
      <c r="J2874" s="9" t="str">
        <f>IF($AL2874=Search!$F$8,1,"")</f>
        <v/>
      </c>
      <c r="K2874" s="9" t="str">
        <f>IF(Search!$I$4="","",IF(COUNTA($AS2874)=1,IF(Search!$I$4="N","N",1),""))</f>
        <v/>
      </c>
      <c r="L2874" s="9" t="str">
        <f>IF(Search!$I$5="","",IF($AS2874="RC",1,""))</f>
        <v/>
      </c>
      <c r="M2874" s="9" t="str">
        <f>IF(Search!$I$6="","",IF($AS2874="RCP",1,""))</f>
        <v/>
      </c>
      <c r="N2874" s="9" t="str">
        <f>IF(Search!$I$8="","",IF(COUNTA($AT2874)=1,IF(Search!$I$8="N","N",1),""))</f>
        <v/>
      </c>
      <c r="O2874" s="9" t="str">
        <f>IF(Search!$L$4="","",IF(COUNTA($AU2874)=1,IF(Search!$L$4="N","N",1),""))</f>
        <v/>
      </c>
      <c r="P2874" s="9" t="str">
        <f>IF(Search!$L$5="","",IF(ISNUMBER(SEARCH("Jersey",$AU2874))=TRUE,IF(Search!$L$5="N","N",1),""))</f>
        <v/>
      </c>
      <c r="Q2874" s="9" t="str">
        <f>IF(Search!$L$6="","",IF(ISNUMBER(SEARCH("Patch",$AU2874))=TRUE,IF(Search!$L$6="N","N",1),""))</f>
        <v/>
      </c>
      <c r="R2874" s="9" t="str">
        <f>IF(Search!$L$7="","",IF(ISNUMBER(SEARCH("Shield",$AU2874))=TRUE,IF(Search!$L$7="N","N",1),""))</f>
        <v/>
      </c>
      <c r="S2874" s="9" t="str">
        <f>IF(Search!$L$8="","",IF(ISNUMBER(SEARCH("Stick",$AU2874))=TRUE,IF(Search!$L$8="N","N",1),""))</f>
        <v/>
      </c>
      <c r="T2874" s="9" t="str">
        <f>IF(Search!$O$4="","",IF(COUNTA($AW2874)=1,IF(Search!$O$4="N","N",1),""))</f>
        <v/>
      </c>
      <c r="U2874" s="9" t="str">
        <f>IF(Search!$O$5="","",IF($AW2874="","",IF($AW2874&lt;Search!$O$5,"",1)))</f>
        <v/>
      </c>
      <c r="V2874" s="9" t="str">
        <f>IF(Search!$O$6="","",IF($AW2874="","",IF($AW2874&gt;Search!$O$6,"",1)))</f>
        <v/>
      </c>
      <c r="W2874" s="9" t="str">
        <f>IF(Search!$U$4="","",IF($AX2874="","",1))</f>
        <v/>
      </c>
      <c r="X2874" s="9" t="str">
        <f>IF(Search!$U$5="","",IF(ISNUMBER(SEARCH(Search!$U$5,$AX2874))=TRUE,IF(Search!$U$5="N","N",1),""))</f>
        <v/>
      </c>
      <c r="Y2874" s="9" t="str">
        <f>IF(Search!$U$6="","",IF($AY2874&lt;Search!$U$6,"",1))</f>
        <v/>
      </c>
      <c r="Z2874" s="9" t="str">
        <f>IF(Search!$R$4="","",IF(Inventory!$BA2874&lt;Search!$R$4,"",1))</f>
        <v/>
      </c>
      <c r="AA2874" s="9" t="str">
        <f>IF(Search!$R$5="","",IF($BA2874&gt;Search!$R$5,"",1))</f>
        <v/>
      </c>
      <c r="AB2874" s="9" t="str">
        <f>IF(Search!$R$6="","",IF($BB2874&lt;Search!$R$6,"",1))</f>
        <v/>
      </c>
      <c r="AC2874" s="9" t="str">
        <f>IF(Search!$R$7="","",IF($BB2874&lt;Search!$R$7,"",1))</f>
        <v/>
      </c>
      <c r="AD2874" s="45" t="str">
        <f>IF(COUNTIF($A2874:$AC2874,"n")&gt;0,"",IF(SUM($A2874:$AC2874)=COUNTA(Search!$C$4:$C$8,Search!$F$4:$F$8,Search!$I$4:$I$6,Search!$I$8,Search!$L$4:$L$8,Search!$O$4:$O$8,Search!$R$4:$R$7,Search!$U$4:$U$7)-COUNTIF(Search!$C$4:$U$7,"n"),1+LARGE($AD$1:AD2873,1),""))</f>
        <v/>
      </c>
      <c r="AE2874" s="45" t="str">
        <f t="shared" si="139"/>
        <v/>
      </c>
      <c r="AF2874" s="45" t="str">
        <f>IF(AD2874="","",COUNTIF($AE$1:$AE2873,$AE2874)+RANK($AE2874,$AE$2:$AE$10540,1))</f>
        <v/>
      </c>
      <c r="AG2874" s="45" t="str">
        <f t="shared" si="140"/>
        <v/>
      </c>
      <c r="AH2874" s="45" t="str">
        <f>IF($AD2874="","",COUNTIF($AG$1:$AG2873,$AG2874)+RANK($AG2874,$AG$1:$AG$10539,0))</f>
        <v/>
      </c>
      <c r="AI2874" s="10" t="str">
        <f t="shared" si="141"/>
        <v>2015-16 Upper Deck Silver Foil Board #145      /   $</v>
      </c>
      <c r="AJ2874" s="11">
        <v>2015</v>
      </c>
      <c r="AK2874" s="17">
        <v>16</v>
      </c>
      <c r="AL2874" s="12" t="s">
        <v>2622</v>
      </c>
      <c r="AM2874" s="10">
        <v>145</v>
      </c>
      <c r="AO2874" s="9"/>
      <c r="AP2874" s="9"/>
      <c r="AQ2874" s="9"/>
      <c r="AR2874" s="14"/>
      <c r="AS2874" s="9"/>
      <c r="AT2874" s="9"/>
      <c r="AU2874" s="9"/>
      <c r="AV2874" s="13"/>
      <c r="AW2874" s="13"/>
      <c r="AX2874" s="9"/>
      <c r="AY2874" s="9"/>
      <c r="AZ2874" s="9"/>
      <c r="BA2874" s="33"/>
      <c r="BB2874" s="33"/>
      <c r="BC2874" s="36"/>
      <c r="BD2874" s="12" t="s">
        <v>1772</v>
      </c>
    </row>
    <row r="2875" spans="1:56" s="12" customFormat="1" x14ac:dyDescent="0.2">
      <c r="A2875" s="9" t="str">
        <f>IF(Search!$C$5="","",IF(COUNTA(Inventory!$AP2875)=1,1,""))</f>
        <v/>
      </c>
      <c r="B2875" s="9" t="str">
        <f>IF(Search!$C$4="","",IF(ISNUMBER(SEARCH(Search!$C$4,$AR2875))=TRUE,1,""))</f>
        <v/>
      </c>
      <c r="C2875" s="9" t="str">
        <f>IF(Search!$C$6="x",IF(COUNTA($AQ2875)=1,1,"N"),IF(COUNTA($AQ2875)=1,"N",""))</f>
        <v/>
      </c>
      <c r="D2875" s="9" t="str">
        <f>IF(Search!$O$8="","",IF(ISNUMBER(SEARCH(Search!$O$8,$BD2875))=TRUE,1,""))</f>
        <v/>
      </c>
      <c r="E2875" s="9" t="str">
        <f>IF(Search!$C$7="","",IF(ISNUMBER(SEARCH(Search!$C$7,$AN2875))=TRUE,1,""))</f>
        <v/>
      </c>
      <c r="F2875" s="9" t="str">
        <f>IF(Search!$C$8="","",IF(ISNUMBER(SEARCH(Search!$C$8,$AO2875))=TRUE,1,""))</f>
        <v/>
      </c>
      <c r="G2875" s="9" t="str">
        <f>IF(Search!$F$4="","",IF(Inventory!$AJ2875&lt;Search!$F$4,"",1))</f>
        <v/>
      </c>
      <c r="H2875" s="9" t="str">
        <f>IF(Search!$F$5="","",IF(Inventory!$AJ2875&gt;Search!$F$5,"",1))</f>
        <v/>
      </c>
      <c r="I2875" s="9" t="str">
        <f>IF(Search!$F$7="","",IF(Search!$F$8="",IF(ISNUMBER(SEARCH(Search!$F$7,$AL2875))=TRUE,1,""),""))</f>
        <v/>
      </c>
      <c r="J2875" s="9" t="str">
        <f>IF($AL2875=Search!$F$8,1,"")</f>
        <v/>
      </c>
      <c r="K2875" s="9" t="str">
        <f>IF(Search!$I$4="","",IF(COUNTA($AS2875)=1,IF(Search!$I$4="N","N",1),""))</f>
        <v/>
      </c>
      <c r="L2875" s="9" t="str">
        <f>IF(Search!$I$5="","",IF($AS2875="RC",1,""))</f>
        <v/>
      </c>
      <c r="M2875" s="9" t="str">
        <f>IF(Search!$I$6="","",IF($AS2875="RCP",1,""))</f>
        <v/>
      </c>
      <c r="N2875" s="9" t="str">
        <f>IF(Search!$I$8="","",IF(COUNTA($AT2875)=1,IF(Search!$I$8="N","N",1),""))</f>
        <v/>
      </c>
      <c r="O2875" s="9" t="str">
        <f>IF(Search!$L$4="","",IF(COUNTA($AU2875)=1,IF(Search!$L$4="N","N",1),""))</f>
        <v/>
      </c>
      <c r="P2875" s="9" t="str">
        <f>IF(Search!$L$5="","",IF(ISNUMBER(SEARCH("Jersey",$AU2875))=TRUE,IF(Search!$L$5="N","N",1),""))</f>
        <v/>
      </c>
      <c r="Q2875" s="9" t="str">
        <f>IF(Search!$L$6="","",IF(ISNUMBER(SEARCH("Patch",$AU2875))=TRUE,IF(Search!$L$6="N","N",1),""))</f>
        <v/>
      </c>
      <c r="R2875" s="9" t="str">
        <f>IF(Search!$L$7="","",IF(ISNUMBER(SEARCH("Shield",$AU2875))=TRUE,IF(Search!$L$7="N","N",1),""))</f>
        <v/>
      </c>
      <c r="S2875" s="9" t="str">
        <f>IF(Search!$L$8="","",IF(ISNUMBER(SEARCH("Stick",$AU2875))=TRUE,IF(Search!$L$8="N","N",1),""))</f>
        <v/>
      </c>
      <c r="T2875" s="9" t="str">
        <f>IF(Search!$O$4="","",IF(COUNTA($AW2875)=1,IF(Search!$O$4="N","N",1),""))</f>
        <v/>
      </c>
      <c r="U2875" s="9" t="str">
        <f>IF(Search!$O$5="","",IF($AW2875="","",IF($AW2875&lt;Search!$O$5,"",1)))</f>
        <v/>
      </c>
      <c r="V2875" s="9" t="str">
        <f>IF(Search!$O$6="","",IF($AW2875="","",IF($AW2875&gt;Search!$O$6,"",1)))</f>
        <v/>
      </c>
      <c r="W2875" s="9" t="str">
        <f>IF(Search!$U$4="","",IF($AX2875="","",1))</f>
        <v/>
      </c>
      <c r="X2875" s="9" t="str">
        <f>IF(Search!$U$5="","",IF(ISNUMBER(SEARCH(Search!$U$5,$AX2875))=TRUE,IF(Search!$U$5="N","N",1),""))</f>
        <v/>
      </c>
      <c r="Y2875" s="9" t="str">
        <f>IF(Search!$U$6="","",IF($AY2875&lt;Search!$U$6,"",1))</f>
        <v/>
      </c>
      <c r="Z2875" s="9" t="str">
        <f>IF(Search!$R$4="","",IF(Inventory!$BA2875&lt;Search!$R$4,"",1))</f>
        <v/>
      </c>
      <c r="AA2875" s="9" t="str">
        <f>IF(Search!$R$5="","",IF($BA2875&gt;Search!$R$5,"",1))</f>
        <v/>
      </c>
      <c r="AB2875" s="9" t="str">
        <f>IF(Search!$R$6="","",IF($BB2875&lt;Search!$R$6,"",1))</f>
        <v/>
      </c>
      <c r="AC2875" s="9" t="str">
        <f>IF(Search!$R$7="","",IF($BB2875&lt;Search!$R$7,"",1))</f>
        <v/>
      </c>
      <c r="AD2875" s="45" t="str">
        <f>IF(COUNTIF($A2875:$AC2875,"n")&gt;0,"",IF(SUM($A2875:$AC2875)=COUNTA(Search!$C$4:$C$8,Search!$F$4:$F$8,Search!$I$4:$I$6,Search!$I$8,Search!$L$4:$L$8,Search!$O$4:$O$8,Search!$R$4:$R$7,Search!$U$4:$U$7)-COUNTIF(Search!$C$4:$U$7,"n"),1+LARGE($AD$1:AD2874,1),""))</f>
        <v/>
      </c>
      <c r="AE2875" s="45" t="str">
        <f t="shared" si="139"/>
        <v/>
      </c>
      <c r="AF2875" s="45" t="str">
        <f>IF(AD2875="","",COUNTIF($AE$1:$AE2874,$AE2875)+RANK($AE2875,$AE$2:$AE$10540,1))</f>
        <v/>
      </c>
      <c r="AG2875" s="45" t="str">
        <f t="shared" si="140"/>
        <v/>
      </c>
      <c r="AH2875" s="45" t="str">
        <f>IF($AD2875="","",COUNTIF($AG$1:$AG2874,$AG2875)+RANK($AG2875,$AG$1:$AG$10539,0))</f>
        <v/>
      </c>
      <c r="AI2875" s="10" t="str">
        <f t="shared" si="141"/>
        <v>2015-16 Upper Deck Silver Foil Board #146      /   $</v>
      </c>
      <c r="AJ2875" s="11">
        <v>2015</v>
      </c>
      <c r="AK2875" s="17">
        <v>16</v>
      </c>
      <c r="AL2875" s="12" t="s">
        <v>2622</v>
      </c>
      <c r="AM2875" s="10">
        <v>146</v>
      </c>
      <c r="AO2875" s="9"/>
      <c r="AP2875" s="9"/>
      <c r="AQ2875" s="9"/>
      <c r="AR2875" s="14"/>
      <c r="AS2875" s="9"/>
      <c r="AT2875" s="9"/>
      <c r="AU2875" s="9"/>
      <c r="AV2875" s="13"/>
      <c r="AW2875" s="13"/>
      <c r="AX2875" s="9"/>
      <c r="AY2875" s="9"/>
      <c r="AZ2875" s="9"/>
      <c r="BA2875" s="33"/>
      <c r="BB2875" s="33"/>
      <c r="BC2875" s="36"/>
      <c r="BD2875" s="12" t="s">
        <v>1772</v>
      </c>
    </row>
    <row r="2876" spans="1:56" s="12" customFormat="1" x14ac:dyDescent="0.2">
      <c r="A2876" s="9" t="str">
        <f>IF(Search!$C$5="","",IF(COUNTA(Inventory!$AP2876)=1,1,""))</f>
        <v/>
      </c>
      <c r="B2876" s="9" t="str">
        <f>IF(Search!$C$4="","",IF(ISNUMBER(SEARCH(Search!$C$4,$AR2876))=TRUE,1,""))</f>
        <v/>
      </c>
      <c r="C2876" s="9" t="str">
        <f>IF(Search!$C$6="x",IF(COUNTA($AQ2876)=1,1,"N"),IF(COUNTA($AQ2876)=1,"N",""))</f>
        <v/>
      </c>
      <c r="D2876" s="9" t="str">
        <f>IF(Search!$O$8="","",IF(ISNUMBER(SEARCH(Search!$O$8,$BD2876))=TRUE,1,""))</f>
        <v/>
      </c>
      <c r="E2876" s="9" t="str">
        <f>IF(Search!$C$7="","",IF(ISNUMBER(SEARCH(Search!$C$7,$AN2876))=TRUE,1,""))</f>
        <v/>
      </c>
      <c r="F2876" s="9" t="str">
        <f>IF(Search!$C$8="","",IF(ISNUMBER(SEARCH(Search!$C$8,$AO2876))=TRUE,1,""))</f>
        <v/>
      </c>
      <c r="G2876" s="9" t="str">
        <f>IF(Search!$F$4="","",IF(Inventory!$AJ2876&lt;Search!$F$4,"",1))</f>
        <v/>
      </c>
      <c r="H2876" s="9" t="str">
        <f>IF(Search!$F$5="","",IF(Inventory!$AJ2876&gt;Search!$F$5,"",1))</f>
        <v/>
      </c>
      <c r="I2876" s="9" t="str">
        <f>IF(Search!$F$7="","",IF(Search!$F$8="",IF(ISNUMBER(SEARCH(Search!$F$7,$AL2876))=TRUE,1,""),""))</f>
        <v/>
      </c>
      <c r="J2876" s="9" t="str">
        <f>IF($AL2876=Search!$F$8,1,"")</f>
        <v/>
      </c>
      <c r="K2876" s="9" t="str">
        <f>IF(Search!$I$4="","",IF(COUNTA($AS2876)=1,IF(Search!$I$4="N","N",1),""))</f>
        <v/>
      </c>
      <c r="L2876" s="9" t="str">
        <f>IF(Search!$I$5="","",IF($AS2876="RC",1,""))</f>
        <v/>
      </c>
      <c r="M2876" s="9" t="str">
        <f>IF(Search!$I$6="","",IF($AS2876="RCP",1,""))</f>
        <v/>
      </c>
      <c r="N2876" s="9" t="str">
        <f>IF(Search!$I$8="","",IF(COUNTA($AT2876)=1,IF(Search!$I$8="N","N",1),""))</f>
        <v/>
      </c>
      <c r="O2876" s="9" t="str">
        <f>IF(Search!$L$4="","",IF(COUNTA($AU2876)=1,IF(Search!$L$4="N","N",1),""))</f>
        <v/>
      </c>
      <c r="P2876" s="9" t="str">
        <f>IF(Search!$L$5="","",IF(ISNUMBER(SEARCH("Jersey",$AU2876))=TRUE,IF(Search!$L$5="N","N",1),""))</f>
        <v/>
      </c>
      <c r="Q2876" s="9" t="str">
        <f>IF(Search!$L$6="","",IF(ISNUMBER(SEARCH("Patch",$AU2876))=TRUE,IF(Search!$L$6="N","N",1),""))</f>
        <v/>
      </c>
      <c r="R2876" s="9" t="str">
        <f>IF(Search!$L$7="","",IF(ISNUMBER(SEARCH("Shield",$AU2876))=TRUE,IF(Search!$L$7="N","N",1),""))</f>
        <v/>
      </c>
      <c r="S2876" s="9" t="str">
        <f>IF(Search!$L$8="","",IF(ISNUMBER(SEARCH("Stick",$AU2876))=TRUE,IF(Search!$L$8="N","N",1),""))</f>
        <v/>
      </c>
      <c r="T2876" s="9" t="str">
        <f>IF(Search!$O$4="","",IF(COUNTA($AW2876)=1,IF(Search!$O$4="N","N",1),""))</f>
        <v/>
      </c>
      <c r="U2876" s="9" t="str">
        <f>IF(Search!$O$5="","",IF($AW2876="","",IF($AW2876&lt;Search!$O$5,"",1)))</f>
        <v/>
      </c>
      <c r="V2876" s="9" t="str">
        <f>IF(Search!$O$6="","",IF($AW2876="","",IF($AW2876&gt;Search!$O$6,"",1)))</f>
        <v/>
      </c>
      <c r="W2876" s="9" t="str">
        <f>IF(Search!$U$4="","",IF($AX2876="","",1))</f>
        <v/>
      </c>
      <c r="X2876" s="9" t="str">
        <f>IF(Search!$U$5="","",IF(ISNUMBER(SEARCH(Search!$U$5,$AX2876))=TRUE,IF(Search!$U$5="N","N",1),""))</f>
        <v/>
      </c>
      <c r="Y2876" s="9" t="str">
        <f>IF(Search!$U$6="","",IF($AY2876&lt;Search!$U$6,"",1))</f>
        <v/>
      </c>
      <c r="Z2876" s="9" t="str">
        <f>IF(Search!$R$4="","",IF(Inventory!$BA2876&lt;Search!$R$4,"",1))</f>
        <v/>
      </c>
      <c r="AA2876" s="9" t="str">
        <f>IF(Search!$R$5="","",IF($BA2876&gt;Search!$R$5,"",1))</f>
        <v/>
      </c>
      <c r="AB2876" s="9" t="str">
        <f>IF(Search!$R$6="","",IF($BB2876&lt;Search!$R$6,"",1))</f>
        <v/>
      </c>
      <c r="AC2876" s="9" t="str">
        <f>IF(Search!$R$7="","",IF($BB2876&lt;Search!$R$7,"",1))</f>
        <v/>
      </c>
      <c r="AD2876" s="45" t="str">
        <f>IF(COUNTIF($A2876:$AC2876,"n")&gt;0,"",IF(SUM($A2876:$AC2876)=COUNTA(Search!$C$4:$C$8,Search!$F$4:$F$8,Search!$I$4:$I$6,Search!$I$8,Search!$L$4:$L$8,Search!$O$4:$O$8,Search!$R$4:$R$7,Search!$U$4:$U$7)-COUNTIF(Search!$C$4:$U$7,"n"),1+LARGE($AD$1:AD2875,1),""))</f>
        <v/>
      </c>
      <c r="AE2876" s="45" t="str">
        <f t="shared" si="139"/>
        <v/>
      </c>
      <c r="AF2876" s="45" t="str">
        <f>IF(AD2876="","",COUNTIF($AE$1:$AE2875,$AE2876)+RANK($AE2876,$AE$2:$AE$10540,1))</f>
        <v/>
      </c>
      <c r="AG2876" s="45" t="str">
        <f t="shared" si="140"/>
        <v/>
      </c>
      <c r="AH2876" s="45" t="str">
        <f>IF($AD2876="","",COUNTIF($AG$1:$AG2875,$AG2876)+RANK($AG2876,$AG$1:$AG$10539,0))</f>
        <v/>
      </c>
      <c r="AI2876" s="10" t="str">
        <f t="shared" si="141"/>
        <v>2015-16 Upper Deck Silver Foil Board #147      /   $</v>
      </c>
      <c r="AJ2876" s="11">
        <v>2015</v>
      </c>
      <c r="AK2876" s="17">
        <v>16</v>
      </c>
      <c r="AL2876" s="12" t="s">
        <v>2622</v>
      </c>
      <c r="AM2876" s="10">
        <v>147</v>
      </c>
      <c r="AO2876" s="9"/>
      <c r="AP2876" s="9"/>
      <c r="AQ2876" s="9"/>
      <c r="AR2876" s="14"/>
      <c r="AS2876" s="9"/>
      <c r="AT2876" s="9"/>
      <c r="AU2876" s="9"/>
      <c r="AV2876" s="13"/>
      <c r="AW2876" s="13"/>
      <c r="AX2876" s="9"/>
      <c r="AY2876" s="9"/>
      <c r="AZ2876" s="9"/>
      <c r="BA2876" s="33"/>
      <c r="BB2876" s="33"/>
      <c r="BC2876" s="36"/>
      <c r="BD2876" s="12" t="s">
        <v>1772</v>
      </c>
    </row>
    <row r="2877" spans="1:56" s="12" customFormat="1" x14ac:dyDescent="0.2">
      <c r="A2877" s="9" t="str">
        <f>IF(Search!$C$5="","",IF(COUNTA(Inventory!$AP2877)=1,1,""))</f>
        <v/>
      </c>
      <c r="B2877" s="9" t="str">
        <f>IF(Search!$C$4="","",IF(ISNUMBER(SEARCH(Search!$C$4,$AR2877))=TRUE,1,""))</f>
        <v/>
      </c>
      <c r="C2877" s="9" t="str">
        <f>IF(Search!$C$6="x",IF(COUNTA($AQ2877)=1,1,"N"),IF(COUNTA($AQ2877)=1,"N",""))</f>
        <v/>
      </c>
      <c r="D2877" s="9" t="str">
        <f>IF(Search!$O$8="","",IF(ISNUMBER(SEARCH(Search!$O$8,$BD2877))=TRUE,1,""))</f>
        <v/>
      </c>
      <c r="E2877" s="9" t="str">
        <f>IF(Search!$C$7="","",IF(ISNUMBER(SEARCH(Search!$C$7,$AN2877))=TRUE,1,""))</f>
        <v/>
      </c>
      <c r="F2877" s="9" t="str">
        <f>IF(Search!$C$8="","",IF(ISNUMBER(SEARCH(Search!$C$8,$AO2877))=TRUE,1,""))</f>
        <v/>
      </c>
      <c r="G2877" s="9" t="str">
        <f>IF(Search!$F$4="","",IF(Inventory!$AJ2877&lt;Search!$F$4,"",1))</f>
        <v/>
      </c>
      <c r="H2877" s="9" t="str">
        <f>IF(Search!$F$5="","",IF(Inventory!$AJ2877&gt;Search!$F$5,"",1))</f>
        <v/>
      </c>
      <c r="I2877" s="9" t="str">
        <f>IF(Search!$F$7="","",IF(Search!$F$8="",IF(ISNUMBER(SEARCH(Search!$F$7,$AL2877))=TRUE,1,""),""))</f>
        <v/>
      </c>
      <c r="J2877" s="9" t="str">
        <f>IF($AL2877=Search!$F$8,1,"")</f>
        <v/>
      </c>
      <c r="K2877" s="9" t="str">
        <f>IF(Search!$I$4="","",IF(COUNTA($AS2877)=1,IF(Search!$I$4="N","N",1),""))</f>
        <v/>
      </c>
      <c r="L2877" s="9" t="str">
        <f>IF(Search!$I$5="","",IF($AS2877="RC",1,""))</f>
        <v/>
      </c>
      <c r="M2877" s="9" t="str">
        <f>IF(Search!$I$6="","",IF($AS2877="RCP",1,""))</f>
        <v/>
      </c>
      <c r="N2877" s="9" t="str">
        <f>IF(Search!$I$8="","",IF(COUNTA($AT2877)=1,IF(Search!$I$8="N","N",1),""))</f>
        <v/>
      </c>
      <c r="O2877" s="9" t="str">
        <f>IF(Search!$L$4="","",IF(COUNTA($AU2877)=1,IF(Search!$L$4="N","N",1),""))</f>
        <v/>
      </c>
      <c r="P2877" s="9" t="str">
        <f>IF(Search!$L$5="","",IF(ISNUMBER(SEARCH("Jersey",$AU2877))=TRUE,IF(Search!$L$5="N","N",1),""))</f>
        <v/>
      </c>
      <c r="Q2877" s="9" t="str">
        <f>IF(Search!$L$6="","",IF(ISNUMBER(SEARCH("Patch",$AU2877))=TRUE,IF(Search!$L$6="N","N",1),""))</f>
        <v/>
      </c>
      <c r="R2877" s="9" t="str">
        <f>IF(Search!$L$7="","",IF(ISNUMBER(SEARCH("Shield",$AU2877))=TRUE,IF(Search!$L$7="N","N",1),""))</f>
        <v/>
      </c>
      <c r="S2877" s="9" t="str">
        <f>IF(Search!$L$8="","",IF(ISNUMBER(SEARCH("Stick",$AU2877))=TRUE,IF(Search!$L$8="N","N",1),""))</f>
        <v/>
      </c>
      <c r="T2877" s="9" t="str">
        <f>IF(Search!$O$4="","",IF(COUNTA($AW2877)=1,IF(Search!$O$4="N","N",1),""))</f>
        <v/>
      </c>
      <c r="U2877" s="9" t="str">
        <f>IF(Search!$O$5="","",IF($AW2877="","",IF($AW2877&lt;Search!$O$5,"",1)))</f>
        <v/>
      </c>
      <c r="V2877" s="9" t="str">
        <f>IF(Search!$O$6="","",IF($AW2877="","",IF($AW2877&gt;Search!$O$6,"",1)))</f>
        <v/>
      </c>
      <c r="W2877" s="9" t="str">
        <f>IF(Search!$U$4="","",IF($AX2877="","",1))</f>
        <v/>
      </c>
      <c r="X2877" s="9" t="str">
        <f>IF(Search!$U$5="","",IF(ISNUMBER(SEARCH(Search!$U$5,$AX2877))=TRUE,IF(Search!$U$5="N","N",1),""))</f>
        <v/>
      </c>
      <c r="Y2877" s="9" t="str">
        <f>IF(Search!$U$6="","",IF($AY2877&lt;Search!$U$6,"",1))</f>
        <v/>
      </c>
      <c r="Z2877" s="9" t="str">
        <f>IF(Search!$R$4="","",IF(Inventory!$BA2877&lt;Search!$R$4,"",1))</f>
        <v/>
      </c>
      <c r="AA2877" s="9" t="str">
        <f>IF(Search!$R$5="","",IF($BA2877&gt;Search!$R$5,"",1))</f>
        <v/>
      </c>
      <c r="AB2877" s="9" t="str">
        <f>IF(Search!$R$6="","",IF($BB2877&lt;Search!$R$6,"",1))</f>
        <v/>
      </c>
      <c r="AC2877" s="9" t="str">
        <f>IF(Search!$R$7="","",IF($BB2877&lt;Search!$R$7,"",1))</f>
        <v/>
      </c>
      <c r="AD2877" s="45" t="str">
        <f>IF(COUNTIF($A2877:$AC2877,"n")&gt;0,"",IF(SUM($A2877:$AC2877)=COUNTA(Search!$C$4:$C$8,Search!$F$4:$F$8,Search!$I$4:$I$6,Search!$I$8,Search!$L$4:$L$8,Search!$O$4:$O$8,Search!$R$4:$R$7,Search!$U$4:$U$7)-COUNTIF(Search!$C$4:$U$7,"n"),1+LARGE($AD$1:AD2876,1),""))</f>
        <v/>
      </c>
      <c r="AE2877" s="45" t="str">
        <f t="shared" si="139"/>
        <v/>
      </c>
      <c r="AF2877" s="45" t="str">
        <f>IF(AD2877="","",COUNTIF($AE$1:$AE2876,$AE2877)+RANK($AE2877,$AE$2:$AE$10540,1))</f>
        <v/>
      </c>
      <c r="AG2877" s="45" t="str">
        <f t="shared" si="140"/>
        <v/>
      </c>
      <c r="AH2877" s="45" t="str">
        <f>IF($AD2877="","",COUNTIF($AG$1:$AG2876,$AG2877)+RANK($AG2877,$AG$1:$AG$10539,0))</f>
        <v/>
      </c>
      <c r="AI2877" s="10" t="str">
        <f t="shared" si="141"/>
        <v>2015-16 Upper Deck Silver Foil Board #148      /   $</v>
      </c>
      <c r="AJ2877" s="11">
        <v>2015</v>
      </c>
      <c r="AK2877" s="17">
        <v>16</v>
      </c>
      <c r="AL2877" s="12" t="s">
        <v>2622</v>
      </c>
      <c r="AM2877" s="10">
        <v>148</v>
      </c>
      <c r="AO2877" s="9"/>
      <c r="AP2877" s="9"/>
      <c r="AQ2877" s="9"/>
      <c r="AR2877" s="14"/>
      <c r="AS2877" s="9"/>
      <c r="AT2877" s="9"/>
      <c r="AU2877" s="9"/>
      <c r="AV2877" s="13"/>
      <c r="AW2877" s="13"/>
      <c r="AX2877" s="9"/>
      <c r="AY2877" s="9"/>
      <c r="AZ2877" s="9"/>
      <c r="BA2877" s="33"/>
      <c r="BB2877" s="33"/>
      <c r="BC2877" s="36"/>
      <c r="BD2877" s="12" t="s">
        <v>1772</v>
      </c>
    </row>
    <row r="2878" spans="1:56" s="12" customFormat="1" x14ac:dyDescent="0.2">
      <c r="A2878" s="9" t="str">
        <f>IF(Search!$C$5="","",IF(COUNTA(Inventory!$AP2878)=1,1,""))</f>
        <v/>
      </c>
      <c r="B2878" s="9" t="str">
        <f>IF(Search!$C$4="","",IF(ISNUMBER(SEARCH(Search!$C$4,$AR2878))=TRUE,1,""))</f>
        <v/>
      </c>
      <c r="C2878" s="9" t="str">
        <f>IF(Search!$C$6="x",IF(COUNTA($AQ2878)=1,1,"N"),IF(COUNTA($AQ2878)=1,"N",""))</f>
        <v/>
      </c>
      <c r="D2878" s="9" t="str">
        <f>IF(Search!$O$8="","",IF(ISNUMBER(SEARCH(Search!$O$8,$BD2878))=TRUE,1,""))</f>
        <v/>
      </c>
      <c r="E2878" s="9" t="str">
        <f>IF(Search!$C$7="","",IF(ISNUMBER(SEARCH(Search!$C$7,$AN2878))=TRUE,1,""))</f>
        <v/>
      </c>
      <c r="F2878" s="9" t="str">
        <f>IF(Search!$C$8="","",IF(ISNUMBER(SEARCH(Search!$C$8,$AO2878))=TRUE,1,""))</f>
        <v/>
      </c>
      <c r="G2878" s="9" t="str">
        <f>IF(Search!$F$4="","",IF(Inventory!$AJ2878&lt;Search!$F$4,"",1))</f>
        <v/>
      </c>
      <c r="H2878" s="9" t="str">
        <f>IF(Search!$F$5="","",IF(Inventory!$AJ2878&gt;Search!$F$5,"",1))</f>
        <v/>
      </c>
      <c r="I2878" s="9" t="str">
        <f>IF(Search!$F$7="","",IF(Search!$F$8="",IF(ISNUMBER(SEARCH(Search!$F$7,$AL2878))=TRUE,1,""),""))</f>
        <v/>
      </c>
      <c r="J2878" s="9" t="str">
        <f>IF($AL2878=Search!$F$8,1,"")</f>
        <v/>
      </c>
      <c r="K2878" s="9" t="str">
        <f>IF(Search!$I$4="","",IF(COUNTA($AS2878)=1,IF(Search!$I$4="N","N",1),""))</f>
        <v/>
      </c>
      <c r="L2878" s="9" t="str">
        <f>IF(Search!$I$5="","",IF($AS2878="RC",1,""))</f>
        <v/>
      </c>
      <c r="M2878" s="9" t="str">
        <f>IF(Search!$I$6="","",IF($AS2878="RCP",1,""))</f>
        <v/>
      </c>
      <c r="N2878" s="9" t="str">
        <f>IF(Search!$I$8="","",IF(COUNTA($AT2878)=1,IF(Search!$I$8="N","N",1),""))</f>
        <v/>
      </c>
      <c r="O2878" s="9" t="str">
        <f>IF(Search!$L$4="","",IF(COUNTA($AU2878)=1,IF(Search!$L$4="N","N",1),""))</f>
        <v/>
      </c>
      <c r="P2878" s="9" t="str">
        <f>IF(Search!$L$5="","",IF(ISNUMBER(SEARCH("Jersey",$AU2878))=TRUE,IF(Search!$L$5="N","N",1),""))</f>
        <v/>
      </c>
      <c r="Q2878" s="9" t="str">
        <f>IF(Search!$L$6="","",IF(ISNUMBER(SEARCH("Patch",$AU2878))=TRUE,IF(Search!$L$6="N","N",1),""))</f>
        <v/>
      </c>
      <c r="R2878" s="9" t="str">
        <f>IF(Search!$L$7="","",IF(ISNUMBER(SEARCH("Shield",$AU2878))=TRUE,IF(Search!$L$7="N","N",1),""))</f>
        <v/>
      </c>
      <c r="S2878" s="9" t="str">
        <f>IF(Search!$L$8="","",IF(ISNUMBER(SEARCH("Stick",$AU2878))=TRUE,IF(Search!$L$8="N","N",1),""))</f>
        <v/>
      </c>
      <c r="T2878" s="9" t="str">
        <f>IF(Search!$O$4="","",IF(COUNTA($AW2878)=1,IF(Search!$O$4="N","N",1),""))</f>
        <v/>
      </c>
      <c r="U2878" s="9" t="str">
        <f>IF(Search!$O$5="","",IF($AW2878="","",IF($AW2878&lt;Search!$O$5,"",1)))</f>
        <v/>
      </c>
      <c r="V2878" s="9" t="str">
        <f>IF(Search!$O$6="","",IF($AW2878="","",IF($AW2878&gt;Search!$O$6,"",1)))</f>
        <v/>
      </c>
      <c r="W2878" s="9" t="str">
        <f>IF(Search!$U$4="","",IF($AX2878="","",1))</f>
        <v/>
      </c>
      <c r="X2878" s="9" t="str">
        <f>IF(Search!$U$5="","",IF(ISNUMBER(SEARCH(Search!$U$5,$AX2878))=TRUE,IF(Search!$U$5="N","N",1),""))</f>
        <v/>
      </c>
      <c r="Y2878" s="9" t="str">
        <f>IF(Search!$U$6="","",IF($AY2878&lt;Search!$U$6,"",1))</f>
        <v/>
      </c>
      <c r="Z2878" s="9" t="str">
        <f>IF(Search!$R$4="","",IF(Inventory!$BA2878&lt;Search!$R$4,"",1))</f>
        <v/>
      </c>
      <c r="AA2878" s="9" t="str">
        <f>IF(Search!$R$5="","",IF($BA2878&gt;Search!$R$5,"",1))</f>
        <v/>
      </c>
      <c r="AB2878" s="9" t="str">
        <f>IF(Search!$R$6="","",IF($BB2878&lt;Search!$R$6,"",1))</f>
        <v/>
      </c>
      <c r="AC2878" s="9" t="str">
        <f>IF(Search!$R$7="","",IF($BB2878&lt;Search!$R$7,"",1))</f>
        <v/>
      </c>
      <c r="AD2878" s="45" t="str">
        <f>IF(COUNTIF($A2878:$AC2878,"n")&gt;0,"",IF(SUM($A2878:$AC2878)=COUNTA(Search!$C$4:$C$8,Search!$F$4:$F$8,Search!$I$4:$I$6,Search!$I$8,Search!$L$4:$L$8,Search!$O$4:$O$8,Search!$R$4:$R$7,Search!$U$4:$U$7)-COUNTIF(Search!$C$4:$U$7,"n"),1+LARGE($AD$1:AD2877,1),""))</f>
        <v/>
      </c>
      <c r="AE2878" s="45" t="str">
        <f t="shared" si="139"/>
        <v/>
      </c>
      <c r="AF2878" s="45" t="str">
        <f>IF(AD2878="","",COUNTIF($AE$1:$AE2877,$AE2878)+RANK($AE2878,$AE$2:$AE$10540,1))</f>
        <v/>
      </c>
      <c r="AG2878" s="45" t="str">
        <f t="shared" si="140"/>
        <v/>
      </c>
      <c r="AH2878" s="45" t="str">
        <f>IF($AD2878="","",COUNTIF($AG$1:$AG2877,$AG2878)+RANK($AG2878,$AG$1:$AG$10539,0))</f>
        <v/>
      </c>
      <c r="AI2878" s="10" t="str">
        <f t="shared" si="141"/>
        <v>2015-16 Upper Deck Silver Foil Board #149      /   $</v>
      </c>
      <c r="AJ2878" s="11">
        <v>2015</v>
      </c>
      <c r="AK2878" s="17">
        <v>16</v>
      </c>
      <c r="AL2878" s="12" t="s">
        <v>2622</v>
      </c>
      <c r="AM2878" s="10">
        <v>149</v>
      </c>
      <c r="AO2878" s="9"/>
      <c r="AP2878" s="9"/>
      <c r="AQ2878" s="9"/>
      <c r="AR2878" s="14"/>
      <c r="AS2878" s="9"/>
      <c r="AT2878" s="9"/>
      <c r="AU2878" s="9"/>
      <c r="AV2878" s="13"/>
      <c r="AW2878" s="13"/>
      <c r="AX2878" s="9"/>
      <c r="AY2878" s="9"/>
      <c r="AZ2878" s="9"/>
      <c r="BA2878" s="33"/>
      <c r="BB2878" s="33"/>
      <c r="BC2878" s="36"/>
      <c r="BD2878" s="12" t="s">
        <v>1772</v>
      </c>
    </row>
    <row r="2879" spans="1:56" s="12" customFormat="1" x14ac:dyDescent="0.2">
      <c r="A2879" s="9" t="str">
        <f>IF(Search!$C$5="","",IF(COUNTA(Inventory!$AP2879)=1,1,""))</f>
        <v/>
      </c>
      <c r="B2879" s="9" t="str">
        <f>IF(Search!$C$4="","",IF(ISNUMBER(SEARCH(Search!$C$4,$AR2879))=TRUE,1,""))</f>
        <v/>
      </c>
      <c r="C2879" s="9" t="str">
        <f>IF(Search!$C$6="x",IF(COUNTA($AQ2879)=1,1,"N"),IF(COUNTA($AQ2879)=1,"N",""))</f>
        <v/>
      </c>
      <c r="D2879" s="9" t="str">
        <f>IF(Search!$O$8="","",IF(ISNUMBER(SEARCH(Search!$O$8,$BD2879))=TRUE,1,""))</f>
        <v/>
      </c>
      <c r="E2879" s="9" t="str">
        <f>IF(Search!$C$7="","",IF(ISNUMBER(SEARCH(Search!$C$7,$AN2879))=TRUE,1,""))</f>
        <v/>
      </c>
      <c r="F2879" s="9" t="str">
        <f>IF(Search!$C$8="","",IF(ISNUMBER(SEARCH(Search!$C$8,$AO2879))=TRUE,1,""))</f>
        <v/>
      </c>
      <c r="G2879" s="9" t="str">
        <f>IF(Search!$F$4="","",IF(Inventory!$AJ2879&lt;Search!$F$4,"",1))</f>
        <v/>
      </c>
      <c r="H2879" s="9" t="str">
        <f>IF(Search!$F$5="","",IF(Inventory!$AJ2879&gt;Search!$F$5,"",1))</f>
        <v/>
      </c>
      <c r="I2879" s="9" t="str">
        <f>IF(Search!$F$7="","",IF(Search!$F$8="",IF(ISNUMBER(SEARCH(Search!$F$7,$AL2879))=TRUE,1,""),""))</f>
        <v/>
      </c>
      <c r="J2879" s="9" t="str">
        <f>IF($AL2879=Search!$F$8,1,"")</f>
        <v/>
      </c>
      <c r="K2879" s="9" t="str">
        <f>IF(Search!$I$4="","",IF(COUNTA($AS2879)=1,IF(Search!$I$4="N","N",1),""))</f>
        <v/>
      </c>
      <c r="L2879" s="9" t="str">
        <f>IF(Search!$I$5="","",IF($AS2879="RC",1,""))</f>
        <v/>
      </c>
      <c r="M2879" s="9" t="str">
        <f>IF(Search!$I$6="","",IF($AS2879="RCP",1,""))</f>
        <v/>
      </c>
      <c r="N2879" s="9" t="str">
        <f>IF(Search!$I$8="","",IF(COUNTA($AT2879)=1,IF(Search!$I$8="N","N",1),""))</f>
        <v/>
      </c>
      <c r="O2879" s="9" t="str">
        <f>IF(Search!$L$4="","",IF(COUNTA($AU2879)=1,IF(Search!$L$4="N","N",1),""))</f>
        <v/>
      </c>
      <c r="P2879" s="9" t="str">
        <f>IF(Search!$L$5="","",IF(ISNUMBER(SEARCH("Jersey",$AU2879))=TRUE,IF(Search!$L$5="N","N",1),""))</f>
        <v/>
      </c>
      <c r="Q2879" s="9" t="str">
        <f>IF(Search!$L$6="","",IF(ISNUMBER(SEARCH("Patch",$AU2879))=TRUE,IF(Search!$L$6="N","N",1),""))</f>
        <v/>
      </c>
      <c r="R2879" s="9" t="str">
        <f>IF(Search!$L$7="","",IF(ISNUMBER(SEARCH("Shield",$AU2879))=TRUE,IF(Search!$L$7="N","N",1),""))</f>
        <v/>
      </c>
      <c r="S2879" s="9" t="str">
        <f>IF(Search!$L$8="","",IF(ISNUMBER(SEARCH("Stick",$AU2879))=TRUE,IF(Search!$L$8="N","N",1),""))</f>
        <v/>
      </c>
      <c r="T2879" s="9" t="str">
        <f>IF(Search!$O$4="","",IF(COUNTA($AW2879)=1,IF(Search!$O$4="N","N",1),""))</f>
        <v/>
      </c>
      <c r="U2879" s="9" t="str">
        <f>IF(Search!$O$5="","",IF($AW2879="","",IF($AW2879&lt;Search!$O$5,"",1)))</f>
        <v/>
      </c>
      <c r="V2879" s="9" t="str">
        <f>IF(Search!$O$6="","",IF($AW2879="","",IF($AW2879&gt;Search!$O$6,"",1)))</f>
        <v/>
      </c>
      <c r="W2879" s="9" t="str">
        <f>IF(Search!$U$4="","",IF($AX2879="","",1))</f>
        <v/>
      </c>
      <c r="X2879" s="9" t="str">
        <f>IF(Search!$U$5="","",IF(ISNUMBER(SEARCH(Search!$U$5,$AX2879))=TRUE,IF(Search!$U$5="N","N",1),""))</f>
        <v/>
      </c>
      <c r="Y2879" s="9" t="str">
        <f>IF(Search!$U$6="","",IF($AY2879&lt;Search!$U$6,"",1))</f>
        <v/>
      </c>
      <c r="Z2879" s="9" t="str">
        <f>IF(Search!$R$4="","",IF(Inventory!$BA2879&lt;Search!$R$4,"",1))</f>
        <v/>
      </c>
      <c r="AA2879" s="9" t="str">
        <f>IF(Search!$R$5="","",IF($BA2879&gt;Search!$R$5,"",1))</f>
        <v/>
      </c>
      <c r="AB2879" s="9" t="str">
        <f>IF(Search!$R$6="","",IF($BB2879&lt;Search!$R$6,"",1))</f>
        <v/>
      </c>
      <c r="AC2879" s="9" t="str">
        <f>IF(Search!$R$7="","",IF($BB2879&lt;Search!$R$7,"",1))</f>
        <v/>
      </c>
      <c r="AD2879" s="45" t="str">
        <f>IF(COUNTIF($A2879:$AC2879,"n")&gt;0,"",IF(SUM($A2879:$AC2879)=COUNTA(Search!$C$4:$C$8,Search!$F$4:$F$8,Search!$I$4:$I$6,Search!$I$8,Search!$L$4:$L$8,Search!$O$4:$O$8,Search!$R$4:$R$7,Search!$U$4:$U$7)-COUNTIF(Search!$C$4:$U$7,"n"),1+LARGE($AD$1:AD2878,1),""))</f>
        <v/>
      </c>
      <c r="AE2879" s="45" t="str">
        <f t="shared" si="139"/>
        <v/>
      </c>
      <c r="AF2879" s="45" t="str">
        <f>IF(AD2879="","",COUNTIF($AE$1:$AE2878,$AE2879)+RANK($AE2879,$AE$2:$AE$10540,1))</f>
        <v/>
      </c>
      <c r="AG2879" s="45" t="str">
        <f t="shared" si="140"/>
        <v/>
      </c>
      <c r="AH2879" s="45" t="str">
        <f>IF($AD2879="","",COUNTIF($AG$1:$AG2878,$AG2879)+RANK($AG2879,$AG$1:$AG$10539,0))</f>
        <v/>
      </c>
      <c r="AI2879" s="10" t="str">
        <f t="shared" si="141"/>
        <v>2015-16 Upper Deck Silver Foil Board #150      /   $</v>
      </c>
      <c r="AJ2879" s="11">
        <v>2015</v>
      </c>
      <c r="AK2879" s="17">
        <v>16</v>
      </c>
      <c r="AL2879" s="12" t="s">
        <v>2622</v>
      </c>
      <c r="AM2879" s="10">
        <v>150</v>
      </c>
      <c r="AO2879" s="9"/>
      <c r="AP2879" s="9"/>
      <c r="AQ2879" s="9"/>
      <c r="AR2879" s="14"/>
      <c r="AS2879" s="9"/>
      <c r="AT2879" s="9"/>
      <c r="AU2879" s="9"/>
      <c r="AV2879" s="13"/>
      <c r="AW2879" s="13"/>
      <c r="AX2879" s="9"/>
      <c r="AY2879" s="9"/>
      <c r="AZ2879" s="9"/>
      <c r="BA2879" s="33"/>
      <c r="BB2879" s="33"/>
      <c r="BC2879" s="36"/>
      <c r="BD2879" s="12" t="s">
        <v>1772</v>
      </c>
    </row>
    <row r="2880" spans="1:56" s="12" customFormat="1" x14ac:dyDescent="0.2">
      <c r="A2880" s="9" t="str">
        <f>IF(Search!$C$5="","",IF(COUNTA(Inventory!$AP2880)=1,1,""))</f>
        <v/>
      </c>
      <c r="B2880" s="9" t="str">
        <f>IF(Search!$C$4="","",IF(ISNUMBER(SEARCH(Search!$C$4,$AR2880))=TRUE,1,""))</f>
        <v/>
      </c>
      <c r="C2880" s="9" t="str">
        <f>IF(Search!$C$6="x",IF(COUNTA($AQ2880)=1,1,"N"),IF(COUNTA($AQ2880)=1,"N",""))</f>
        <v/>
      </c>
      <c r="D2880" s="9" t="str">
        <f>IF(Search!$O$8="","",IF(ISNUMBER(SEARCH(Search!$O$8,$BD2880))=TRUE,1,""))</f>
        <v/>
      </c>
      <c r="E2880" s="9" t="str">
        <f>IF(Search!$C$7="","",IF(ISNUMBER(SEARCH(Search!$C$7,$AN2880))=TRUE,1,""))</f>
        <v/>
      </c>
      <c r="F2880" s="9" t="str">
        <f>IF(Search!$C$8="","",IF(ISNUMBER(SEARCH(Search!$C$8,$AO2880))=TRUE,1,""))</f>
        <v/>
      </c>
      <c r="G2880" s="9" t="str">
        <f>IF(Search!$F$4="","",IF(Inventory!$AJ2880&lt;Search!$F$4,"",1))</f>
        <v/>
      </c>
      <c r="H2880" s="9" t="str">
        <f>IF(Search!$F$5="","",IF(Inventory!$AJ2880&gt;Search!$F$5,"",1))</f>
        <v/>
      </c>
      <c r="I2880" s="9" t="str">
        <f>IF(Search!$F$7="","",IF(Search!$F$8="",IF(ISNUMBER(SEARCH(Search!$F$7,$AL2880))=TRUE,1,""),""))</f>
        <v/>
      </c>
      <c r="J2880" s="9" t="str">
        <f>IF($AL2880=Search!$F$8,1,"")</f>
        <v/>
      </c>
      <c r="K2880" s="9" t="str">
        <f>IF(Search!$I$4="","",IF(COUNTA($AS2880)=1,IF(Search!$I$4="N","N",1),""))</f>
        <v/>
      </c>
      <c r="L2880" s="9" t="str">
        <f>IF(Search!$I$5="","",IF($AS2880="RC",1,""))</f>
        <v/>
      </c>
      <c r="M2880" s="9" t="str">
        <f>IF(Search!$I$6="","",IF($AS2880="RCP",1,""))</f>
        <v/>
      </c>
      <c r="N2880" s="9" t="str">
        <f>IF(Search!$I$8="","",IF(COUNTA($AT2880)=1,IF(Search!$I$8="N","N",1),""))</f>
        <v/>
      </c>
      <c r="O2880" s="9" t="str">
        <f>IF(Search!$L$4="","",IF(COUNTA($AU2880)=1,IF(Search!$L$4="N","N",1),""))</f>
        <v/>
      </c>
      <c r="P2880" s="9" t="str">
        <f>IF(Search!$L$5="","",IF(ISNUMBER(SEARCH("Jersey",$AU2880))=TRUE,IF(Search!$L$5="N","N",1),""))</f>
        <v/>
      </c>
      <c r="Q2880" s="9" t="str">
        <f>IF(Search!$L$6="","",IF(ISNUMBER(SEARCH("Patch",$AU2880))=TRUE,IF(Search!$L$6="N","N",1),""))</f>
        <v/>
      </c>
      <c r="R2880" s="9" t="str">
        <f>IF(Search!$L$7="","",IF(ISNUMBER(SEARCH("Shield",$AU2880))=TRUE,IF(Search!$L$7="N","N",1),""))</f>
        <v/>
      </c>
      <c r="S2880" s="9" t="str">
        <f>IF(Search!$L$8="","",IF(ISNUMBER(SEARCH("Stick",$AU2880))=TRUE,IF(Search!$L$8="N","N",1),""))</f>
        <v/>
      </c>
      <c r="T2880" s="9" t="str">
        <f>IF(Search!$O$4="","",IF(COUNTA($AW2880)=1,IF(Search!$O$4="N","N",1),""))</f>
        <v/>
      </c>
      <c r="U2880" s="9" t="str">
        <f>IF(Search!$O$5="","",IF($AW2880="","",IF($AW2880&lt;Search!$O$5,"",1)))</f>
        <v/>
      </c>
      <c r="V2880" s="9" t="str">
        <f>IF(Search!$O$6="","",IF($AW2880="","",IF($AW2880&gt;Search!$O$6,"",1)))</f>
        <v/>
      </c>
      <c r="W2880" s="9" t="str">
        <f>IF(Search!$U$4="","",IF($AX2880="","",1))</f>
        <v/>
      </c>
      <c r="X2880" s="9" t="str">
        <f>IF(Search!$U$5="","",IF(ISNUMBER(SEARCH(Search!$U$5,$AX2880))=TRUE,IF(Search!$U$5="N","N",1),""))</f>
        <v/>
      </c>
      <c r="Y2880" s="9" t="str">
        <f>IF(Search!$U$6="","",IF($AY2880&lt;Search!$U$6,"",1))</f>
        <v/>
      </c>
      <c r="Z2880" s="9" t="str">
        <f>IF(Search!$R$4="","",IF(Inventory!$BA2880&lt;Search!$R$4,"",1))</f>
        <v/>
      </c>
      <c r="AA2880" s="9" t="str">
        <f>IF(Search!$R$5="","",IF($BA2880&gt;Search!$R$5,"",1))</f>
        <v/>
      </c>
      <c r="AB2880" s="9" t="str">
        <f>IF(Search!$R$6="","",IF($BB2880&lt;Search!$R$6,"",1))</f>
        <v/>
      </c>
      <c r="AC2880" s="9" t="str">
        <f>IF(Search!$R$7="","",IF($BB2880&lt;Search!$R$7,"",1))</f>
        <v/>
      </c>
      <c r="AD2880" s="45" t="str">
        <f>IF(COUNTIF($A2880:$AC2880,"n")&gt;0,"",IF(SUM($A2880:$AC2880)=COUNTA(Search!$C$4:$C$8,Search!$F$4:$F$8,Search!$I$4:$I$6,Search!$I$8,Search!$L$4:$L$8,Search!$O$4:$O$8,Search!$R$4:$R$7,Search!$U$4:$U$7)-COUNTIF(Search!$C$4:$U$7,"n"),1+LARGE($AD$1:AD2879,1),""))</f>
        <v/>
      </c>
      <c r="AE2880" s="45" t="str">
        <f t="shared" si="139"/>
        <v/>
      </c>
      <c r="AF2880" s="45" t="str">
        <f>IF(AD2880="","",COUNTIF($AE$1:$AE2879,$AE2880)+RANK($AE2880,$AE$2:$AE$10540,1))</f>
        <v/>
      </c>
      <c r="AG2880" s="45" t="str">
        <f t="shared" si="140"/>
        <v/>
      </c>
      <c r="AH2880" s="45" t="str">
        <f>IF($AD2880="","",COUNTIF($AG$1:$AG2879,$AG2880)+RANK($AG2880,$AG$1:$AG$10539,0))</f>
        <v/>
      </c>
      <c r="AI2880" s="10" t="str">
        <f t="shared" si="141"/>
        <v>2015-16 Upper Deck Silver Foil Board #151      /   $</v>
      </c>
      <c r="AJ2880" s="11">
        <v>2015</v>
      </c>
      <c r="AK2880" s="17">
        <v>16</v>
      </c>
      <c r="AL2880" s="12" t="s">
        <v>2622</v>
      </c>
      <c r="AM2880" s="10">
        <v>151</v>
      </c>
      <c r="AO2880" s="9"/>
      <c r="AP2880" s="9"/>
      <c r="AQ2880" s="9"/>
      <c r="AR2880" s="14"/>
      <c r="AS2880" s="9"/>
      <c r="AT2880" s="9"/>
      <c r="AU2880" s="9"/>
      <c r="AV2880" s="13"/>
      <c r="AW2880" s="13"/>
      <c r="AX2880" s="9"/>
      <c r="AY2880" s="9"/>
      <c r="AZ2880" s="9"/>
      <c r="BA2880" s="33"/>
      <c r="BB2880" s="33"/>
      <c r="BC2880" s="36"/>
      <c r="BD2880" s="12" t="s">
        <v>1772</v>
      </c>
    </row>
    <row r="2881" spans="1:56" s="12" customFormat="1" x14ac:dyDescent="0.2">
      <c r="A2881" s="9" t="str">
        <f>IF(Search!$C$5="","",IF(COUNTA(Inventory!$AP2881)=1,1,""))</f>
        <v/>
      </c>
      <c r="B2881" s="9" t="str">
        <f>IF(Search!$C$4="","",IF(ISNUMBER(SEARCH(Search!$C$4,$AR2881))=TRUE,1,""))</f>
        <v/>
      </c>
      <c r="C2881" s="9" t="str">
        <f>IF(Search!$C$6="x",IF(COUNTA($AQ2881)=1,1,"N"),IF(COUNTA($AQ2881)=1,"N",""))</f>
        <v/>
      </c>
      <c r="D2881" s="9" t="str">
        <f>IF(Search!$O$8="","",IF(ISNUMBER(SEARCH(Search!$O$8,$BD2881))=TRUE,1,""))</f>
        <v/>
      </c>
      <c r="E2881" s="9" t="str">
        <f>IF(Search!$C$7="","",IF(ISNUMBER(SEARCH(Search!$C$7,$AN2881))=TRUE,1,""))</f>
        <v/>
      </c>
      <c r="F2881" s="9" t="str">
        <f>IF(Search!$C$8="","",IF(ISNUMBER(SEARCH(Search!$C$8,$AO2881))=TRUE,1,""))</f>
        <v/>
      </c>
      <c r="G2881" s="9" t="str">
        <f>IF(Search!$F$4="","",IF(Inventory!$AJ2881&lt;Search!$F$4,"",1))</f>
        <v/>
      </c>
      <c r="H2881" s="9" t="str">
        <f>IF(Search!$F$5="","",IF(Inventory!$AJ2881&gt;Search!$F$5,"",1))</f>
        <v/>
      </c>
      <c r="I2881" s="9" t="str">
        <f>IF(Search!$F$7="","",IF(Search!$F$8="",IF(ISNUMBER(SEARCH(Search!$F$7,$AL2881))=TRUE,1,""),""))</f>
        <v/>
      </c>
      <c r="J2881" s="9" t="str">
        <f>IF($AL2881=Search!$F$8,1,"")</f>
        <v/>
      </c>
      <c r="K2881" s="9" t="str">
        <f>IF(Search!$I$4="","",IF(COUNTA($AS2881)=1,IF(Search!$I$4="N","N",1),""))</f>
        <v/>
      </c>
      <c r="L2881" s="9" t="str">
        <f>IF(Search!$I$5="","",IF($AS2881="RC",1,""))</f>
        <v/>
      </c>
      <c r="M2881" s="9" t="str">
        <f>IF(Search!$I$6="","",IF($AS2881="RCP",1,""))</f>
        <v/>
      </c>
      <c r="N2881" s="9" t="str">
        <f>IF(Search!$I$8="","",IF(COUNTA($AT2881)=1,IF(Search!$I$8="N","N",1),""))</f>
        <v/>
      </c>
      <c r="O2881" s="9" t="str">
        <f>IF(Search!$L$4="","",IF(COUNTA($AU2881)=1,IF(Search!$L$4="N","N",1),""))</f>
        <v/>
      </c>
      <c r="P2881" s="9" t="str">
        <f>IF(Search!$L$5="","",IF(ISNUMBER(SEARCH("Jersey",$AU2881))=TRUE,IF(Search!$L$5="N","N",1),""))</f>
        <v/>
      </c>
      <c r="Q2881" s="9" t="str">
        <f>IF(Search!$L$6="","",IF(ISNUMBER(SEARCH("Patch",$AU2881))=TRUE,IF(Search!$L$6="N","N",1),""))</f>
        <v/>
      </c>
      <c r="R2881" s="9" t="str">
        <f>IF(Search!$L$7="","",IF(ISNUMBER(SEARCH("Shield",$AU2881))=TRUE,IF(Search!$L$7="N","N",1),""))</f>
        <v/>
      </c>
      <c r="S2881" s="9" t="str">
        <f>IF(Search!$L$8="","",IF(ISNUMBER(SEARCH("Stick",$AU2881))=TRUE,IF(Search!$L$8="N","N",1),""))</f>
        <v/>
      </c>
      <c r="T2881" s="9" t="str">
        <f>IF(Search!$O$4="","",IF(COUNTA($AW2881)=1,IF(Search!$O$4="N","N",1),""))</f>
        <v/>
      </c>
      <c r="U2881" s="9" t="str">
        <f>IF(Search!$O$5="","",IF($AW2881="","",IF($AW2881&lt;Search!$O$5,"",1)))</f>
        <v/>
      </c>
      <c r="V2881" s="9" t="str">
        <f>IF(Search!$O$6="","",IF($AW2881="","",IF($AW2881&gt;Search!$O$6,"",1)))</f>
        <v/>
      </c>
      <c r="W2881" s="9" t="str">
        <f>IF(Search!$U$4="","",IF($AX2881="","",1))</f>
        <v/>
      </c>
      <c r="X2881" s="9" t="str">
        <f>IF(Search!$U$5="","",IF(ISNUMBER(SEARCH(Search!$U$5,$AX2881))=TRUE,IF(Search!$U$5="N","N",1),""))</f>
        <v/>
      </c>
      <c r="Y2881" s="9" t="str">
        <f>IF(Search!$U$6="","",IF($AY2881&lt;Search!$U$6,"",1))</f>
        <v/>
      </c>
      <c r="Z2881" s="9" t="str">
        <f>IF(Search!$R$4="","",IF(Inventory!$BA2881&lt;Search!$R$4,"",1))</f>
        <v/>
      </c>
      <c r="AA2881" s="9" t="str">
        <f>IF(Search!$R$5="","",IF($BA2881&gt;Search!$R$5,"",1))</f>
        <v/>
      </c>
      <c r="AB2881" s="9" t="str">
        <f>IF(Search!$R$6="","",IF($BB2881&lt;Search!$R$6,"",1))</f>
        <v/>
      </c>
      <c r="AC2881" s="9" t="str">
        <f>IF(Search!$R$7="","",IF($BB2881&lt;Search!$R$7,"",1))</f>
        <v/>
      </c>
      <c r="AD2881" s="45" t="str">
        <f>IF(COUNTIF($A2881:$AC2881,"n")&gt;0,"",IF(SUM($A2881:$AC2881)=COUNTA(Search!$C$4:$C$8,Search!$F$4:$F$8,Search!$I$4:$I$6,Search!$I$8,Search!$L$4:$L$8,Search!$O$4:$O$8,Search!$R$4:$R$7,Search!$U$4:$U$7)-COUNTIF(Search!$C$4:$U$7,"n"),1+LARGE($AD$1:AD2880,1),""))</f>
        <v/>
      </c>
      <c r="AE2881" s="45" t="str">
        <f t="shared" si="139"/>
        <v/>
      </c>
      <c r="AF2881" s="45" t="str">
        <f>IF(AD2881="","",COUNTIF($AE$1:$AE2880,$AE2881)+RANK($AE2881,$AE$2:$AE$10540,1))</f>
        <v/>
      </c>
      <c r="AG2881" s="45" t="str">
        <f t="shared" si="140"/>
        <v/>
      </c>
      <c r="AH2881" s="45" t="str">
        <f>IF($AD2881="","",COUNTIF($AG$1:$AG2880,$AG2881)+RANK($AG2881,$AG$1:$AG$10539,0))</f>
        <v/>
      </c>
      <c r="AI2881" s="10" t="str">
        <f t="shared" si="141"/>
        <v>2015-16 Upper Deck Silver Foil Board #152      /   $</v>
      </c>
      <c r="AJ2881" s="11">
        <v>2015</v>
      </c>
      <c r="AK2881" s="17">
        <v>16</v>
      </c>
      <c r="AL2881" s="12" t="s">
        <v>2622</v>
      </c>
      <c r="AM2881" s="10">
        <v>152</v>
      </c>
      <c r="AO2881" s="9"/>
      <c r="AP2881" s="9"/>
      <c r="AQ2881" s="9"/>
      <c r="AR2881" s="14"/>
      <c r="AS2881" s="9"/>
      <c r="AT2881" s="9"/>
      <c r="AU2881" s="9"/>
      <c r="AV2881" s="13"/>
      <c r="AW2881" s="13"/>
      <c r="AX2881" s="9"/>
      <c r="AY2881" s="9"/>
      <c r="AZ2881" s="9"/>
      <c r="BA2881" s="33"/>
      <c r="BB2881" s="33"/>
      <c r="BC2881" s="36"/>
      <c r="BD2881" s="12" t="s">
        <v>1772</v>
      </c>
    </row>
    <row r="2882" spans="1:56" s="12" customFormat="1" x14ac:dyDescent="0.2">
      <c r="A2882" s="9" t="str">
        <f>IF(Search!$C$5="","",IF(COUNTA(Inventory!$AP2882)=1,1,""))</f>
        <v/>
      </c>
      <c r="B2882" s="9" t="str">
        <f>IF(Search!$C$4="","",IF(ISNUMBER(SEARCH(Search!$C$4,$AR2882))=TRUE,1,""))</f>
        <v/>
      </c>
      <c r="C2882" s="9" t="str">
        <f>IF(Search!$C$6="x",IF(COUNTA($AQ2882)=1,1,"N"),IF(COUNTA($AQ2882)=1,"N",""))</f>
        <v/>
      </c>
      <c r="D2882" s="9" t="str">
        <f>IF(Search!$O$8="","",IF(ISNUMBER(SEARCH(Search!$O$8,$BD2882))=TRUE,1,""))</f>
        <v/>
      </c>
      <c r="E2882" s="9" t="str">
        <f>IF(Search!$C$7="","",IF(ISNUMBER(SEARCH(Search!$C$7,$AN2882))=TRUE,1,""))</f>
        <v/>
      </c>
      <c r="F2882" s="9" t="str">
        <f>IF(Search!$C$8="","",IF(ISNUMBER(SEARCH(Search!$C$8,$AO2882))=TRUE,1,""))</f>
        <v/>
      </c>
      <c r="G2882" s="9" t="str">
        <f>IF(Search!$F$4="","",IF(Inventory!$AJ2882&lt;Search!$F$4,"",1))</f>
        <v/>
      </c>
      <c r="H2882" s="9" t="str">
        <f>IF(Search!$F$5="","",IF(Inventory!$AJ2882&gt;Search!$F$5,"",1))</f>
        <v/>
      </c>
      <c r="I2882" s="9" t="str">
        <f>IF(Search!$F$7="","",IF(Search!$F$8="",IF(ISNUMBER(SEARCH(Search!$F$7,$AL2882))=TRUE,1,""),""))</f>
        <v/>
      </c>
      <c r="J2882" s="9" t="str">
        <f>IF($AL2882=Search!$F$8,1,"")</f>
        <v/>
      </c>
      <c r="K2882" s="9" t="str">
        <f>IF(Search!$I$4="","",IF(COUNTA($AS2882)=1,IF(Search!$I$4="N","N",1),""))</f>
        <v/>
      </c>
      <c r="L2882" s="9" t="str">
        <f>IF(Search!$I$5="","",IF($AS2882="RC",1,""))</f>
        <v/>
      </c>
      <c r="M2882" s="9" t="str">
        <f>IF(Search!$I$6="","",IF($AS2882="RCP",1,""))</f>
        <v/>
      </c>
      <c r="N2882" s="9" t="str">
        <f>IF(Search!$I$8="","",IF(COUNTA($AT2882)=1,IF(Search!$I$8="N","N",1),""))</f>
        <v/>
      </c>
      <c r="O2882" s="9" t="str">
        <f>IF(Search!$L$4="","",IF(COUNTA($AU2882)=1,IF(Search!$L$4="N","N",1),""))</f>
        <v/>
      </c>
      <c r="P2882" s="9" t="str">
        <f>IF(Search!$L$5="","",IF(ISNUMBER(SEARCH("Jersey",$AU2882))=TRUE,IF(Search!$L$5="N","N",1),""))</f>
        <v/>
      </c>
      <c r="Q2882" s="9" t="str">
        <f>IF(Search!$L$6="","",IF(ISNUMBER(SEARCH("Patch",$AU2882))=TRUE,IF(Search!$L$6="N","N",1),""))</f>
        <v/>
      </c>
      <c r="R2882" s="9" t="str">
        <f>IF(Search!$L$7="","",IF(ISNUMBER(SEARCH("Shield",$AU2882))=TRUE,IF(Search!$L$7="N","N",1),""))</f>
        <v/>
      </c>
      <c r="S2882" s="9" t="str">
        <f>IF(Search!$L$8="","",IF(ISNUMBER(SEARCH("Stick",$AU2882))=TRUE,IF(Search!$L$8="N","N",1),""))</f>
        <v/>
      </c>
      <c r="T2882" s="9" t="str">
        <f>IF(Search!$O$4="","",IF(COUNTA($AW2882)=1,IF(Search!$O$4="N","N",1),""))</f>
        <v/>
      </c>
      <c r="U2882" s="9" t="str">
        <f>IF(Search!$O$5="","",IF($AW2882="","",IF($AW2882&lt;Search!$O$5,"",1)))</f>
        <v/>
      </c>
      <c r="V2882" s="9" t="str">
        <f>IF(Search!$O$6="","",IF($AW2882="","",IF($AW2882&gt;Search!$O$6,"",1)))</f>
        <v/>
      </c>
      <c r="W2882" s="9" t="str">
        <f>IF(Search!$U$4="","",IF($AX2882="","",1))</f>
        <v/>
      </c>
      <c r="X2882" s="9" t="str">
        <f>IF(Search!$U$5="","",IF(ISNUMBER(SEARCH(Search!$U$5,$AX2882))=TRUE,IF(Search!$U$5="N","N",1),""))</f>
        <v/>
      </c>
      <c r="Y2882" s="9" t="str">
        <f>IF(Search!$U$6="","",IF($AY2882&lt;Search!$U$6,"",1))</f>
        <v/>
      </c>
      <c r="Z2882" s="9" t="str">
        <f>IF(Search!$R$4="","",IF(Inventory!$BA2882&lt;Search!$R$4,"",1))</f>
        <v/>
      </c>
      <c r="AA2882" s="9" t="str">
        <f>IF(Search!$R$5="","",IF($BA2882&gt;Search!$R$5,"",1))</f>
        <v/>
      </c>
      <c r="AB2882" s="9" t="str">
        <f>IF(Search!$R$6="","",IF($BB2882&lt;Search!$R$6,"",1))</f>
        <v/>
      </c>
      <c r="AC2882" s="9" t="str">
        <f>IF(Search!$R$7="","",IF($BB2882&lt;Search!$R$7,"",1))</f>
        <v/>
      </c>
      <c r="AD2882" s="45" t="str">
        <f>IF(COUNTIF($A2882:$AC2882,"n")&gt;0,"",IF(SUM($A2882:$AC2882)=COUNTA(Search!$C$4:$C$8,Search!$F$4:$F$8,Search!$I$4:$I$6,Search!$I$8,Search!$L$4:$L$8,Search!$O$4:$O$8,Search!$R$4:$R$7,Search!$U$4:$U$7)-COUNTIF(Search!$C$4:$U$7,"n"),1+LARGE($AD$1:AD2881,1),""))</f>
        <v/>
      </c>
      <c r="AE2882" s="45" t="str">
        <f t="shared" si="139"/>
        <v/>
      </c>
      <c r="AF2882" s="45" t="str">
        <f>IF(AD2882="","",COUNTIF($AE$1:$AE2881,$AE2882)+RANK($AE2882,$AE$2:$AE$10540,1))</f>
        <v/>
      </c>
      <c r="AG2882" s="45" t="str">
        <f t="shared" si="140"/>
        <v/>
      </c>
      <c r="AH2882" s="45" t="str">
        <f>IF($AD2882="","",COUNTIF($AG$1:$AG2881,$AG2882)+RANK($AG2882,$AG$1:$AG$10539,0))</f>
        <v/>
      </c>
      <c r="AI2882" s="10" t="str">
        <f t="shared" si="141"/>
        <v>2015-16 Upper Deck Silver Foil Board #153      /   $</v>
      </c>
      <c r="AJ2882" s="11">
        <v>2015</v>
      </c>
      <c r="AK2882" s="17">
        <v>16</v>
      </c>
      <c r="AL2882" s="12" t="s">
        <v>2622</v>
      </c>
      <c r="AM2882" s="10">
        <v>153</v>
      </c>
      <c r="AO2882" s="9"/>
      <c r="AP2882" s="9"/>
      <c r="AQ2882" s="9"/>
      <c r="AR2882" s="14"/>
      <c r="AS2882" s="9"/>
      <c r="AT2882" s="9"/>
      <c r="AU2882" s="9"/>
      <c r="AV2882" s="13"/>
      <c r="AW2882" s="13"/>
      <c r="AX2882" s="9"/>
      <c r="AY2882" s="9"/>
      <c r="AZ2882" s="9"/>
      <c r="BA2882" s="33"/>
      <c r="BB2882" s="33"/>
      <c r="BC2882" s="36"/>
      <c r="BD2882" s="12" t="s">
        <v>1772</v>
      </c>
    </row>
    <row r="2883" spans="1:56" s="12" customFormat="1" x14ac:dyDescent="0.2">
      <c r="A2883" s="9" t="str">
        <f>IF(Search!$C$5="","",IF(COUNTA(Inventory!$AP2883)=1,1,""))</f>
        <v/>
      </c>
      <c r="B2883" s="9" t="str">
        <f>IF(Search!$C$4="","",IF(ISNUMBER(SEARCH(Search!$C$4,$AR2883))=TRUE,1,""))</f>
        <v/>
      </c>
      <c r="C2883" s="9" t="str">
        <f>IF(Search!$C$6="x",IF(COUNTA($AQ2883)=1,1,"N"),IF(COUNTA($AQ2883)=1,"N",""))</f>
        <v/>
      </c>
      <c r="D2883" s="9" t="str">
        <f>IF(Search!$O$8="","",IF(ISNUMBER(SEARCH(Search!$O$8,$BD2883))=TRUE,1,""))</f>
        <v/>
      </c>
      <c r="E2883" s="9" t="str">
        <f>IF(Search!$C$7="","",IF(ISNUMBER(SEARCH(Search!$C$7,$AN2883))=TRUE,1,""))</f>
        <v/>
      </c>
      <c r="F2883" s="9" t="str">
        <f>IF(Search!$C$8="","",IF(ISNUMBER(SEARCH(Search!$C$8,$AO2883))=TRUE,1,""))</f>
        <v/>
      </c>
      <c r="G2883" s="9" t="str">
        <f>IF(Search!$F$4="","",IF(Inventory!$AJ2883&lt;Search!$F$4,"",1))</f>
        <v/>
      </c>
      <c r="H2883" s="9" t="str">
        <f>IF(Search!$F$5="","",IF(Inventory!$AJ2883&gt;Search!$F$5,"",1))</f>
        <v/>
      </c>
      <c r="I2883" s="9" t="str">
        <f>IF(Search!$F$7="","",IF(Search!$F$8="",IF(ISNUMBER(SEARCH(Search!$F$7,$AL2883))=TRUE,1,""),""))</f>
        <v/>
      </c>
      <c r="J2883" s="9" t="str">
        <f>IF($AL2883=Search!$F$8,1,"")</f>
        <v/>
      </c>
      <c r="K2883" s="9" t="str">
        <f>IF(Search!$I$4="","",IF(COUNTA($AS2883)=1,IF(Search!$I$4="N","N",1),""))</f>
        <v/>
      </c>
      <c r="L2883" s="9" t="str">
        <f>IF(Search!$I$5="","",IF($AS2883="RC",1,""))</f>
        <v/>
      </c>
      <c r="M2883" s="9" t="str">
        <f>IF(Search!$I$6="","",IF($AS2883="RCP",1,""))</f>
        <v/>
      </c>
      <c r="N2883" s="9" t="str">
        <f>IF(Search!$I$8="","",IF(COUNTA($AT2883)=1,IF(Search!$I$8="N","N",1),""))</f>
        <v/>
      </c>
      <c r="O2883" s="9" t="str">
        <f>IF(Search!$L$4="","",IF(COUNTA($AU2883)=1,IF(Search!$L$4="N","N",1),""))</f>
        <v/>
      </c>
      <c r="P2883" s="9" t="str">
        <f>IF(Search!$L$5="","",IF(ISNUMBER(SEARCH("Jersey",$AU2883))=TRUE,IF(Search!$L$5="N","N",1),""))</f>
        <v/>
      </c>
      <c r="Q2883" s="9" t="str">
        <f>IF(Search!$L$6="","",IF(ISNUMBER(SEARCH("Patch",$AU2883))=TRUE,IF(Search!$L$6="N","N",1),""))</f>
        <v/>
      </c>
      <c r="R2883" s="9" t="str">
        <f>IF(Search!$L$7="","",IF(ISNUMBER(SEARCH("Shield",$AU2883))=TRUE,IF(Search!$L$7="N","N",1),""))</f>
        <v/>
      </c>
      <c r="S2883" s="9" t="str">
        <f>IF(Search!$L$8="","",IF(ISNUMBER(SEARCH("Stick",$AU2883))=TRUE,IF(Search!$L$8="N","N",1),""))</f>
        <v/>
      </c>
      <c r="T2883" s="9" t="str">
        <f>IF(Search!$O$4="","",IF(COUNTA($AW2883)=1,IF(Search!$O$4="N","N",1),""))</f>
        <v/>
      </c>
      <c r="U2883" s="9" t="str">
        <f>IF(Search!$O$5="","",IF($AW2883="","",IF($AW2883&lt;Search!$O$5,"",1)))</f>
        <v/>
      </c>
      <c r="V2883" s="9" t="str">
        <f>IF(Search!$O$6="","",IF($AW2883="","",IF($AW2883&gt;Search!$O$6,"",1)))</f>
        <v/>
      </c>
      <c r="W2883" s="9" t="str">
        <f>IF(Search!$U$4="","",IF($AX2883="","",1))</f>
        <v/>
      </c>
      <c r="X2883" s="9" t="str">
        <f>IF(Search!$U$5="","",IF(ISNUMBER(SEARCH(Search!$U$5,$AX2883))=TRUE,IF(Search!$U$5="N","N",1),""))</f>
        <v/>
      </c>
      <c r="Y2883" s="9" t="str">
        <f>IF(Search!$U$6="","",IF($AY2883&lt;Search!$U$6,"",1))</f>
        <v/>
      </c>
      <c r="Z2883" s="9" t="str">
        <f>IF(Search!$R$4="","",IF(Inventory!$BA2883&lt;Search!$R$4,"",1))</f>
        <v/>
      </c>
      <c r="AA2883" s="9" t="str">
        <f>IF(Search!$R$5="","",IF($BA2883&gt;Search!$R$5,"",1))</f>
        <v/>
      </c>
      <c r="AB2883" s="9" t="str">
        <f>IF(Search!$R$6="","",IF($BB2883&lt;Search!$R$6,"",1))</f>
        <v/>
      </c>
      <c r="AC2883" s="9" t="str">
        <f>IF(Search!$R$7="","",IF($BB2883&lt;Search!$R$7,"",1))</f>
        <v/>
      </c>
      <c r="AD2883" s="45" t="str">
        <f>IF(COUNTIF($A2883:$AC2883,"n")&gt;0,"",IF(SUM($A2883:$AC2883)=COUNTA(Search!$C$4:$C$8,Search!$F$4:$F$8,Search!$I$4:$I$6,Search!$I$8,Search!$L$4:$L$8,Search!$O$4:$O$8,Search!$R$4:$R$7,Search!$U$4:$U$7)-COUNTIF(Search!$C$4:$U$7,"n"),1+LARGE($AD$1:AD2882,1),""))</f>
        <v/>
      </c>
      <c r="AE2883" s="45" t="str">
        <f t="shared" si="139"/>
        <v/>
      </c>
      <c r="AF2883" s="45" t="str">
        <f>IF(AD2883="","",COUNTIF($AE$1:$AE2882,$AE2883)+RANK($AE2883,$AE$2:$AE$10540,1))</f>
        <v/>
      </c>
      <c r="AG2883" s="45" t="str">
        <f t="shared" si="140"/>
        <v/>
      </c>
      <c r="AH2883" s="45" t="str">
        <f>IF($AD2883="","",COUNTIF($AG$1:$AG2882,$AG2883)+RANK($AG2883,$AG$1:$AG$10539,0))</f>
        <v/>
      </c>
      <c r="AI2883" s="10" t="str">
        <f t="shared" si="141"/>
        <v>2015-16 Upper Deck Silver Foil Board #154      /   $</v>
      </c>
      <c r="AJ2883" s="11">
        <v>2015</v>
      </c>
      <c r="AK2883" s="17">
        <v>16</v>
      </c>
      <c r="AL2883" s="12" t="s">
        <v>2622</v>
      </c>
      <c r="AM2883" s="10">
        <v>154</v>
      </c>
      <c r="AO2883" s="9"/>
      <c r="AP2883" s="9"/>
      <c r="AQ2883" s="9"/>
      <c r="AR2883" s="14"/>
      <c r="AS2883" s="9"/>
      <c r="AT2883" s="9"/>
      <c r="AU2883" s="9"/>
      <c r="AV2883" s="13"/>
      <c r="AW2883" s="13"/>
      <c r="AX2883" s="9"/>
      <c r="AY2883" s="9"/>
      <c r="AZ2883" s="9"/>
      <c r="BA2883" s="33"/>
      <c r="BB2883" s="33"/>
      <c r="BC2883" s="36"/>
      <c r="BD2883" s="12" t="s">
        <v>1772</v>
      </c>
    </row>
    <row r="2884" spans="1:56" s="12" customFormat="1" x14ac:dyDescent="0.2">
      <c r="A2884" s="9" t="str">
        <f>IF(Search!$C$5="","",IF(COUNTA(Inventory!$AP2884)=1,1,""))</f>
        <v/>
      </c>
      <c r="B2884" s="9" t="str">
        <f>IF(Search!$C$4="","",IF(ISNUMBER(SEARCH(Search!$C$4,$AR2884))=TRUE,1,""))</f>
        <v/>
      </c>
      <c r="C2884" s="9" t="str">
        <f>IF(Search!$C$6="x",IF(COUNTA($AQ2884)=1,1,"N"),IF(COUNTA($AQ2884)=1,"N",""))</f>
        <v/>
      </c>
      <c r="D2884" s="9" t="str">
        <f>IF(Search!$O$8="","",IF(ISNUMBER(SEARCH(Search!$O$8,$BD2884))=TRUE,1,""))</f>
        <v/>
      </c>
      <c r="E2884" s="9" t="str">
        <f>IF(Search!$C$7="","",IF(ISNUMBER(SEARCH(Search!$C$7,$AN2884))=TRUE,1,""))</f>
        <v/>
      </c>
      <c r="F2884" s="9" t="str">
        <f>IF(Search!$C$8="","",IF(ISNUMBER(SEARCH(Search!$C$8,$AO2884))=TRUE,1,""))</f>
        <v/>
      </c>
      <c r="G2884" s="9" t="str">
        <f>IF(Search!$F$4="","",IF(Inventory!$AJ2884&lt;Search!$F$4,"",1))</f>
        <v/>
      </c>
      <c r="H2884" s="9" t="str">
        <f>IF(Search!$F$5="","",IF(Inventory!$AJ2884&gt;Search!$F$5,"",1))</f>
        <v/>
      </c>
      <c r="I2884" s="9" t="str">
        <f>IF(Search!$F$7="","",IF(Search!$F$8="",IF(ISNUMBER(SEARCH(Search!$F$7,$AL2884))=TRUE,1,""),""))</f>
        <v/>
      </c>
      <c r="J2884" s="9" t="str">
        <f>IF($AL2884=Search!$F$8,1,"")</f>
        <v/>
      </c>
      <c r="K2884" s="9" t="str">
        <f>IF(Search!$I$4="","",IF(COUNTA($AS2884)=1,IF(Search!$I$4="N","N",1),""))</f>
        <v/>
      </c>
      <c r="L2884" s="9" t="str">
        <f>IF(Search!$I$5="","",IF($AS2884="RC",1,""))</f>
        <v/>
      </c>
      <c r="M2884" s="9" t="str">
        <f>IF(Search!$I$6="","",IF($AS2884="RCP",1,""))</f>
        <v/>
      </c>
      <c r="N2884" s="9" t="str">
        <f>IF(Search!$I$8="","",IF(COUNTA($AT2884)=1,IF(Search!$I$8="N","N",1),""))</f>
        <v/>
      </c>
      <c r="O2884" s="9" t="str">
        <f>IF(Search!$L$4="","",IF(COUNTA($AU2884)=1,IF(Search!$L$4="N","N",1),""))</f>
        <v/>
      </c>
      <c r="P2884" s="9" t="str">
        <f>IF(Search!$L$5="","",IF(ISNUMBER(SEARCH("Jersey",$AU2884))=TRUE,IF(Search!$L$5="N","N",1),""))</f>
        <v/>
      </c>
      <c r="Q2884" s="9" t="str">
        <f>IF(Search!$L$6="","",IF(ISNUMBER(SEARCH("Patch",$AU2884))=TRUE,IF(Search!$L$6="N","N",1),""))</f>
        <v/>
      </c>
      <c r="R2884" s="9" t="str">
        <f>IF(Search!$L$7="","",IF(ISNUMBER(SEARCH("Shield",$AU2884))=TRUE,IF(Search!$L$7="N","N",1),""))</f>
        <v/>
      </c>
      <c r="S2884" s="9" t="str">
        <f>IF(Search!$L$8="","",IF(ISNUMBER(SEARCH("Stick",$AU2884))=TRUE,IF(Search!$L$8="N","N",1),""))</f>
        <v/>
      </c>
      <c r="T2884" s="9" t="str">
        <f>IF(Search!$O$4="","",IF(COUNTA($AW2884)=1,IF(Search!$O$4="N","N",1),""))</f>
        <v/>
      </c>
      <c r="U2884" s="9" t="str">
        <f>IF(Search!$O$5="","",IF($AW2884="","",IF($AW2884&lt;Search!$O$5,"",1)))</f>
        <v/>
      </c>
      <c r="V2884" s="9" t="str">
        <f>IF(Search!$O$6="","",IF($AW2884="","",IF($AW2884&gt;Search!$O$6,"",1)))</f>
        <v/>
      </c>
      <c r="W2884" s="9" t="str">
        <f>IF(Search!$U$4="","",IF($AX2884="","",1))</f>
        <v/>
      </c>
      <c r="X2884" s="9" t="str">
        <f>IF(Search!$U$5="","",IF(ISNUMBER(SEARCH(Search!$U$5,$AX2884))=TRUE,IF(Search!$U$5="N","N",1),""))</f>
        <v/>
      </c>
      <c r="Y2884" s="9" t="str">
        <f>IF(Search!$U$6="","",IF($AY2884&lt;Search!$U$6,"",1))</f>
        <v/>
      </c>
      <c r="Z2884" s="9" t="str">
        <f>IF(Search!$R$4="","",IF(Inventory!$BA2884&lt;Search!$R$4,"",1))</f>
        <v/>
      </c>
      <c r="AA2884" s="9" t="str">
        <f>IF(Search!$R$5="","",IF($BA2884&gt;Search!$R$5,"",1))</f>
        <v/>
      </c>
      <c r="AB2884" s="9" t="str">
        <f>IF(Search!$R$6="","",IF($BB2884&lt;Search!$R$6,"",1))</f>
        <v/>
      </c>
      <c r="AC2884" s="9" t="str">
        <f>IF(Search!$R$7="","",IF($BB2884&lt;Search!$R$7,"",1))</f>
        <v/>
      </c>
      <c r="AD2884" s="45" t="str">
        <f>IF(COUNTIF($A2884:$AC2884,"n")&gt;0,"",IF(SUM($A2884:$AC2884)=COUNTA(Search!$C$4:$C$8,Search!$F$4:$F$8,Search!$I$4:$I$6,Search!$I$8,Search!$L$4:$L$8,Search!$O$4:$O$8,Search!$R$4:$R$7,Search!$U$4:$U$7)-COUNTIF(Search!$C$4:$U$7,"n"),1+LARGE($AD$1:AD2883,1),""))</f>
        <v/>
      </c>
      <c r="AE2884" s="45" t="str">
        <f t="shared" ref="AE2884:AE2947" si="142">IF(AD2884="","",COUNTIF($AN$2:$AN$10540,"&lt;="&amp;AN2884))</f>
        <v/>
      </c>
      <c r="AF2884" s="45" t="str">
        <f>IF(AD2884="","",COUNTIF($AE$1:$AE2883,$AE2884)+RANK($AE2884,$AE$2:$AE$10540,1))</f>
        <v/>
      </c>
      <c r="AG2884" s="45" t="str">
        <f t="shared" ref="AG2884:AG2947" si="143">IF($AD2884="","",COUNTIF($BA$2:$BA$10540,"&lt;="&amp;$BA2884))</f>
        <v/>
      </c>
      <c r="AH2884" s="45" t="str">
        <f>IF($AD2884="","",COUNTIF($AG$1:$AG2883,$AG2884)+RANK($AG2884,$AG$1:$AG$10539,0))</f>
        <v/>
      </c>
      <c r="AI2884" s="10" t="str">
        <f t="shared" si="141"/>
        <v>2015-16 Upper Deck Silver Foil Board #155      /   $</v>
      </c>
      <c r="AJ2884" s="11">
        <v>2015</v>
      </c>
      <c r="AK2884" s="17">
        <v>16</v>
      </c>
      <c r="AL2884" s="12" t="s">
        <v>2622</v>
      </c>
      <c r="AM2884" s="10">
        <v>155</v>
      </c>
      <c r="AO2884" s="9"/>
      <c r="AP2884" s="9"/>
      <c r="AQ2884" s="9"/>
      <c r="AR2884" s="14"/>
      <c r="AS2884" s="9"/>
      <c r="AT2884" s="9"/>
      <c r="AU2884" s="9"/>
      <c r="AV2884" s="13"/>
      <c r="AW2884" s="13"/>
      <c r="AX2884" s="9"/>
      <c r="AY2884" s="9"/>
      <c r="AZ2884" s="9"/>
      <c r="BA2884" s="33"/>
      <c r="BB2884" s="33"/>
      <c r="BC2884" s="36"/>
      <c r="BD2884" s="12" t="s">
        <v>1772</v>
      </c>
    </row>
    <row r="2885" spans="1:56" s="12" customFormat="1" x14ac:dyDescent="0.2">
      <c r="A2885" s="9" t="str">
        <f>IF(Search!$C$5="","",IF(COUNTA(Inventory!$AP2885)=1,1,""))</f>
        <v/>
      </c>
      <c r="B2885" s="9" t="str">
        <f>IF(Search!$C$4="","",IF(ISNUMBER(SEARCH(Search!$C$4,$AR2885))=TRUE,1,""))</f>
        <v/>
      </c>
      <c r="C2885" s="9" t="str">
        <f>IF(Search!$C$6="x",IF(COUNTA($AQ2885)=1,1,"N"),IF(COUNTA($AQ2885)=1,"N",""))</f>
        <v/>
      </c>
      <c r="D2885" s="9" t="str">
        <f>IF(Search!$O$8="","",IF(ISNUMBER(SEARCH(Search!$O$8,$BD2885))=TRUE,1,""))</f>
        <v/>
      </c>
      <c r="E2885" s="9" t="str">
        <f>IF(Search!$C$7="","",IF(ISNUMBER(SEARCH(Search!$C$7,$AN2885))=TRUE,1,""))</f>
        <v/>
      </c>
      <c r="F2885" s="9" t="str">
        <f>IF(Search!$C$8="","",IF(ISNUMBER(SEARCH(Search!$C$8,$AO2885))=TRUE,1,""))</f>
        <v/>
      </c>
      <c r="G2885" s="9" t="str">
        <f>IF(Search!$F$4="","",IF(Inventory!$AJ2885&lt;Search!$F$4,"",1))</f>
        <v/>
      </c>
      <c r="H2885" s="9" t="str">
        <f>IF(Search!$F$5="","",IF(Inventory!$AJ2885&gt;Search!$F$5,"",1))</f>
        <v/>
      </c>
      <c r="I2885" s="9" t="str">
        <f>IF(Search!$F$7="","",IF(Search!$F$8="",IF(ISNUMBER(SEARCH(Search!$F$7,$AL2885))=TRUE,1,""),""))</f>
        <v/>
      </c>
      <c r="J2885" s="9" t="str">
        <f>IF($AL2885=Search!$F$8,1,"")</f>
        <v/>
      </c>
      <c r="K2885" s="9" t="str">
        <f>IF(Search!$I$4="","",IF(COUNTA($AS2885)=1,IF(Search!$I$4="N","N",1),""))</f>
        <v/>
      </c>
      <c r="L2885" s="9" t="str">
        <f>IF(Search!$I$5="","",IF($AS2885="RC",1,""))</f>
        <v/>
      </c>
      <c r="M2885" s="9" t="str">
        <f>IF(Search!$I$6="","",IF($AS2885="RCP",1,""))</f>
        <v/>
      </c>
      <c r="N2885" s="9" t="str">
        <f>IF(Search!$I$8="","",IF(COUNTA($AT2885)=1,IF(Search!$I$8="N","N",1),""))</f>
        <v/>
      </c>
      <c r="O2885" s="9" t="str">
        <f>IF(Search!$L$4="","",IF(COUNTA($AU2885)=1,IF(Search!$L$4="N","N",1),""))</f>
        <v/>
      </c>
      <c r="P2885" s="9" t="str">
        <f>IF(Search!$L$5="","",IF(ISNUMBER(SEARCH("Jersey",$AU2885))=TRUE,IF(Search!$L$5="N","N",1),""))</f>
        <v/>
      </c>
      <c r="Q2885" s="9" t="str">
        <f>IF(Search!$L$6="","",IF(ISNUMBER(SEARCH("Patch",$AU2885))=TRUE,IF(Search!$L$6="N","N",1),""))</f>
        <v/>
      </c>
      <c r="R2885" s="9" t="str">
        <f>IF(Search!$L$7="","",IF(ISNUMBER(SEARCH("Shield",$AU2885))=TRUE,IF(Search!$L$7="N","N",1),""))</f>
        <v/>
      </c>
      <c r="S2885" s="9" t="str">
        <f>IF(Search!$L$8="","",IF(ISNUMBER(SEARCH("Stick",$AU2885))=TRUE,IF(Search!$L$8="N","N",1),""))</f>
        <v/>
      </c>
      <c r="T2885" s="9" t="str">
        <f>IF(Search!$O$4="","",IF(COUNTA($AW2885)=1,IF(Search!$O$4="N","N",1),""))</f>
        <v/>
      </c>
      <c r="U2885" s="9" t="str">
        <f>IF(Search!$O$5="","",IF($AW2885="","",IF($AW2885&lt;Search!$O$5,"",1)))</f>
        <v/>
      </c>
      <c r="V2885" s="9" t="str">
        <f>IF(Search!$O$6="","",IF($AW2885="","",IF($AW2885&gt;Search!$O$6,"",1)))</f>
        <v/>
      </c>
      <c r="W2885" s="9" t="str">
        <f>IF(Search!$U$4="","",IF($AX2885="","",1))</f>
        <v/>
      </c>
      <c r="X2885" s="9" t="str">
        <f>IF(Search!$U$5="","",IF(ISNUMBER(SEARCH(Search!$U$5,$AX2885))=TRUE,IF(Search!$U$5="N","N",1),""))</f>
        <v/>
      </c>
      <c r="Y2885" s="9" t="str">
        <f>IF(Search!$U$6="","",IF($AY2885&lt;Search!$U$6,"",1))</f>
        <v/>
      </c>
      <c r="Z2885" s="9" t="str">
        <f>IF(Search!$R$4="","",IF(Inventory!$BA2885&lt;Search!$R$4,"",1))</f>
        <v/>
      </c>
      <c r="AA2885" s="9" t="str">
        <f>IF(Search!$R$5="","",IF($BA2885&gt;Search!$R$5,"",1))</f>
        <v/>
      </c>
      <c r="AB2885" s="9" t="str">
        <f>IF(Search!$R$6="","",IF($BB2885&lt;Search!$R$6,"",1))</f>
        <v/>
      </c>
      <c r="AC2885" s="9" t="str">
        <f>IF(Search!$R$7="","",IF($BB2885&lt;Search!$R$7,"",1))</f>
        <v/>
      </c>
      <c r="AD2885" s="45" t="str">
        <f>IF(COUNTIF($A2885:$AC2885,"n")&gt;0,"",IF(SUM($A2885:$AC2885)=COUNTA(Search!$C$4:$C$8,Search!$F$4:$F$8,Search!$I$4:$I$6,Search!$I$8,Search!$L$4:$L$8,Search!$O$4:$O$8,Search!$R$4:$R$7,Search!$U$4:$U$7)-COUNTIF(Search!$C$4:$U$7,"n"),1+LARGE($AD$1:AD2884,1),""))</f>
        <v/>
      </c>
      <c r="AE2885" s="45" t="str">
        <f t="shared" si="142"/>
        <v/>
      </c>
      <c r="AF2885" s="45" t="str">
        <f>IF(AD2885="","",COUNTIF($AE$1:$AE2884,$AE2885)+RANK($AE2885,$AE$2:$AE$10540,1))</f>
        <v/>
      </c>
      <c r="AG2885" s="45" t="str">
        <f t="shared" si="143"/>
        <v/>
      </c>
      <c r="AH2885" s="45" t="str">
        <f>IF($AD2885="","",COUNTIF($AG$1:$AG2884,$AG2885)+RANK($AG2885,$AG$1:$AG$10539,0))</f>
        <v/>
      </c>
      <c r="AI2885" s="10" t="str">
        <f t="shared" si="141"/>
        <v>2015-16 Upper Deck Silver Foil Board #156      /   $</v>
      </c>
      <c r="AJ2885" s="11">
        <v>2015</v>
      </c>
      <c r="AK2885" s="17">
        <v>16</v>
      </c>
      <c r="AL2885" s="12" t="s">
        <v>2622</v>
      </c>
      <c r="AM2885" s="10">
        <v>156</v>
      </c>
      <c r="AO2885" s="9"/>
      <c r="AP2885" s="9"/>
      <c r="AQ2885" s="9"/>
      <c r="AR2885" s="14"/>
      <c r="AS2885" s="9"/>
      <c r="AT2885" s="9"/>
      <c r="AU2885" s="9"/>
      <c r="AV2885" s="13"/>
      <c r="AW2885" s="13"/>
      <c r="AX2885" s="9"/>
      <c r="AY2885" s="9"/>
      <c r="AZ2885" s="9"/>
      <c r="BA2885" s="33"/>
      <c r="BB2885" s="33"/>
      <c r="BC2885" s="36"/>
      <c r="BD2885" s="12" t="s">
        <v>1772</v>
      </c>
    </row>
    <row r="2886" spans="1:56" s="12" customFormat="1" x14ac:dyDescent="0.2">
      <c r="A2886" s="9" t="str">
        <f>IF(Search!$C$5="","",IF(COUNTA(Inventory!$AP2886)=1,1,""))</f>
        <v/>
      </c>
      <c r="B2886" s="9" t="str">
        <f>IF(Search!$C$4="","",IF(ISNUMBER(SEARCH(Search!$C$4,$AR2886))=TRUE,1,""))</f>
        <v/>
      </c>
      <c r="C2886" s="9" t="str">
        <f>IF(Search!$C$6="x",IF(COUNTA($AQ2886)=1,1,"N"),IF(COUNTA($AQ2886)=1,"N",""))</f>
        <v/>
      </c>
      <c r="D2886" s="9" t="str">
        <f>IF(Search!$O$8="","",IF(ISNUMBER(SEARCH(Search!$O$8,$BD2886))=TRUE,1,""))</f>
        <v/>
      </c>
      <c r="E2886" s="9" t="str">
        <f>IF(Search!$C$7="","",IF(ISNUMBER(SEARCH(Search!$C$7,$AN2886))=TRUE,1,""))</f>
        <v/>
      </c>
      <c r="F2886" s="9" t="str">
        <f>IF(Search!$C$8="","",IF(ISNUMBER(SEARCH(Search!$C$8,$AO2886))=TRUE,1,""))</f>
        <v/>
      </c>
      <c r="G2886" s="9" t="str">
        <f>IF(Search!$F$4="","",IF(Inventory!$AJ2886&lt;Search!$F$4,"",1))</f>
        <v/>
      </c>
      <c r="H2886" s="9" t="str">
        <f>IF(Search!$F$5="","",IF(Inventory!$AJ2886&gt;Search!$F$5,"",1))</f>
        <v/>
      </c>
      <c r="I2886" s="9" t="str">
        <f>IF(Search!$F$7="","",IF(Search!$F$8="",IF(ISNUMBER(SEARCH(Search!$F$7,$AL2886))=TRUE,1,""),""))</f>
        <v/>
      </c>
      <c r="J2886" s="9" t="str">
        <f>IF($AL2886=Search!$F$8,1,"")</f>
        <v/>
      </c>
      <c r="K2886" s="9" t="str">
        <f>IF(Search!$I$4="","",IF(COUNTA($AS2886)=1,IF(Search!$I$4="N","N",1),""))</f>
        <v/>
      </c>
      <c r="L2886" s="9" t="str">
        <f>IF(Search!$I$5="","",IF($AS2886="RC",1,""))</f>
        <v/>
      </c>
      <c r="M2886" s="9" t="str">
        <f>IF(Search!$I$6="","",IF($AS2886="RCP",1,""))</f>
        <v/>
      </c>
      <c r="N2886" s="9" t="str">
        <f>IF(Search!$I$8="","",IF(COUNTA($AT2886)=1,IF(Search!$I$8="N","N",1),""))</f>
        <v/>
      </c>
      <c r="O2886" s="9" t="str">
        <f>IF(Search!$L$4="","",IF(COUNTA($AU2886)=1,IF(Search!$L$4="N","N",1),""))</f>
        <v/>
      </c>
      <c r="P2886" s="9" t="str">
        <f>IF(Search!$L$5="","",IF(ISNUMBER(SEARCH("Jersey",$AU2886))=TRUE,IF(Search!$L$5="N","N",1),""))</f>
        <v/>
      </c>
      <c r="Q2886" s="9" t="str">
        <f>IF(Search!$L$6="","",IF(ISNUMBER(SEARCH("Patch",$AU2886))=TRUE,IF(Search!$L$6="N","N",1),""))</f>
        <v/>
      </c>
      <c r="R2886" s="9" t="str">
        <f>IF(Search!$L$7="","",IF(ISNUMBER(SEARCH("Shield",$AU2886))=TRUE,IF(Search!$L$7="N","N",1),""))</f>
        <v/>
      </c>
      <c r="S2886" s="9" t="str">
        <f>IF(Search!$L$8="","",IF(ISNUMBER(SEARCH("Stick",$AU2886))=TRUE,IF(Search!$L$8="N","N",1),""))</f>
        <v/>
      </c>
      <c r="T2886" s="9" t="str">
        <f>IF(Search!$O$4="","",IF(COUNTA($AW2886)=1,IF(Search!$O$4="N","N",1),""))</f>
        <v/>
      </c>
      <c r="U2886" s="9" t="str">
        <f>IF(Search!$O$5="","",IF($AW2886="","",IF($AW2886&lt;Search!$O$5,"",1)))</f>
        <v/>
      </c>
      <c r="V2886" s="9" t="str">
        <f>IF(Search!$O$6="","",IF($AW2886="","",IF($AW2886&gt;Search!$O$6,"",1)))</f>
        <v/>
      </c>
      <c r="W2886" s="9" t="str">
        <f>IF(Search!$U$4="","",IF($AX2886="","",1))</f>
        <v/>
      </c>
      <c r="X2886" s="9" t="str">
        <f>IF(Search!$U$5="","",IF(ISNUMBER(SEARCH(Search!$U$5,$AX2886))=TRUE,IF(Search!$U$5="N","N",1),""))</f>
        <v/>
      </c>
      <c r="Y2886" s="9" t="str">
        <f>IF(Search!$U$6="","",IF($AY2886&lt;Search!$U$6,"",1))</f>
        <v/>
      </c>
      <c r="Z2886" s="9" t="str">
        <f>IF(Search!$R$4="","",IF(Inventory!$BA2886&lt;Search!$R$4,"",1))</f>
        <v/>
      </c>
      <c r="AA2886" s="9" t="str">
        <f>IF(Search!$R$5="","",IF($BA2886&gt;Search!$R$5,"",1))</f>
        <v/>
      </c>
      <c r="AB2886" s="9" t="str">
        <f>IF(Search!$R$6="","",IF($BB2886&lt;Search!$R$6,"",1))</f>
        <v/>
      </c>
      <c r="AC2886" s="9" t="str">
        <f>IF(Search!$R$7="","",IF($BB2886&lt;Search!$R$7,"",1))</f>
        <v/>
      </c>
      <c r="AD2886" s="45" t="str">
        <f>IF(COUNTIF($A2886:$AC2886,"n")&gt;0,"",IF(SUM($A2886:$AC2886)=COUNTA(Search!$C$4:$C$8,Search!$F$4:$F$8,Search!$I$4:$I$6,Search!$I$8,Search!$L$4:$L$8,Search!$O$4:$O$8,Search!$R$4:$R$7,Search!$U$4:$U$7)-COUNTIF(Search!$C$4:$U$7,"n"),1+LARGE($AD$1:AD2885,1),""))</f>
        <v/>
      </c>
      <c r="AE2886" s="45" t="str">
        <f t="shared" si="142"/>
        <v/>
      </c>
      <c r="AF2886" s="45" t="str">
        <f>IF(AD2886="","",COUNTIF($AE$1:$AE2885,$AE2886)+RANK($AE2886,$AE$2:$AE$10540,1))</f>
        <v/>
      </c>
      <c r="AG2886" s="45" t="str">
        <f t="shared" si="143"/>
        <v/>
      </c>
      <c r="AH2886" s="45" t="str">
        <f>IF($AD2886="","",COUNTIF($AG$1:$AG2885,$AG2886)+RANK($AG2886,$AG$1:$AG$10539,0))</f>
        <v/>
      </c>
      <c r="AI2886" s="10" t="str">
        <f t="shared" si="141"/>
        <v>2015-16 Upper Deck Silver Foil Board #157      /   $</v>
      </c>
      <c r="AJ2886" s="11">
        <v>2015</v>
      </c>
      <c r="AK2886" s="17">
        <v>16</v>
      </c>
      <c r="AL2886" s="12" t="s">
        <v>2622</v>
      </c>
      <c r="AM2886" s="10">
        <v>157</v>
      </c>
      <c r="AO2886" s="9"/>
      <c r="AP2886" s="9"/>
      <c r="AQ2886" s="9"/>
      <c r="AR2886" s="14"/>
      <c r="AS2886" s="9"/>
      <c r="AT2886" s="9"/>
      <c r="AU2886" s="9"/>
      <c r="AV2886" s="13"/>
      <c r="AW2886" s="13"/>
      <c r="AX2886" s="9"/>
      <c r="AY2886" s="9"/>
      <c r="AZ2886" s="9"/>
      <c r="BA2886" s="33"/>
      <c r="BB2886" s="33"/>
      <c r="BC2886" s="36"/>
      <c r="BD2886" s="12" t="s">
        <v>1772</v>
      </c>
    </row>
    <row r="2887" spans="1:56" s="12" customFormat="1" x14ac:dyDescent="0.2">
      <c r="A2887" s="9" t="str">
        <f>IF(Search!$C$5="","",IF(COUNTA(Inventory!$AP2887)=1,1,""))</f>
        <v/>
      </c>
      <c r="B2887" s="9" t="str">
        <f>IF(Search!$C$4="","",IF(ISNUMBER(SEARCH(Search!$C$4,$AR2887))=TRUE,1,""))</f>
        <v/>
      </c>
      <c r="C2887" s="9" t="str">
        <f>IF(Search!$C$6="x",IF(COUNTA($AQ2887)=1,1,"N"),IF(COUNTA($AQ2887)=1,"N",""))</f>
        <v/>
      </c>
      <c r="D2887" s="9" t="str">
        <f>IF(Search!$O$8="","",IF(ISNUMBER(SEARCH(Search!$O$8,$BD2887))=TRUE,1,""))</f>
        <v/>
      </c>
      <c r="E2887" s="9" t="str">
        <f>IF(Search!$C$7="","",IF(ISNUMBER(SEARCH(Search!$C$7,$AN2887))=TRUE,1,""))</f>
        <v/>
      </c>
      <c r="F2887" s="9" t="str">
        <f>IF(Search!$C$8="","",IF(ISNUMBER(SEARCH(Search!$C$8,$AO2887))=TRUE,1,""))</f>
        <v/>
      </c>
      <c r="G2887" s="9" t="str">
        <f>IF(Search!$F$4="","",IF(Inventory!$AJ2887&lt;Search!$F$4,"",1))</f>
        <v/>
      </c>
      <c r="H2887" s="9" t="str">
        <f>IF(Search!$F$5="","",IF(Inventory!$AJ2887&gt;Search!$F$5,"",1))</f>
        <v/>
      </c>
      <c r="I2887" s="9" t="str">
        <f>IF(Search!$F$7="","",IF(Search!$F$8="",IF(ISNUMBER(SEARCH(Search!$F$7,$AL2887))=TRUE,1,""),""))</f>
        <v/>
      </c>
      <c r="J2887" s="9" t="str">
        <f>IF($AL2887=Search!$F$8,1,"")</f>
        <v/>
      </c>
      <c r="K2887" s="9" t="str">
        <f>IF(Search!$I$4="","",IF(COUNTA($AS2887)=1,IF(Search!$I$4="N","N",1),""))</f>
        <v/>
      </c>
      <c r="L2887" s="9" t="str">
        <f>IF(Search!$I$5="","",IF($AS2887="RC",1,""))</f>
        <v/>
      </c>
      <c r="M2887" s="9" t="str">
        <f>IF(Search!$I$6="","",IF($AS2887="RCP",1,""))</f>
        <v/>
      </c>
      <c r="N2887" s="9" t="str">
        <f>IF(Search!$I$8="","",IF(COUNTA($AT2887)=1,IF(Search!$I$8="N","N",1),""))</f>
        <v/>
      </c>
      <c r="O2887" s="9" t="str">
        <f>IF(Search!$L$4="","",IF(COUNTA($AU2887)=1,IF(Search!$L$4="N","N",1),""))</f>
        <v/>
      </c>
      <c r="P2887" s="9" t="str">
        <f>IF(Search!$L$5="","",IF(ISNUMBER(SEARCH("Jersey",$AU2887))=TRUE,IF(Search!$L$5="N","N",1),""))</f>
        <v/>
      </c>
      <c r="Q2887" s="9" t="str">
        <f>IF(Search!$L$6="","",IF(ISNUMBER(SEARCH("Patch",$AU2887))=TRUE,IF(Search!$L$6="N","N",1),""))</f>
        <v/>
      </c>
      <c r="R2887" s="9" t="str">
        <f>IF(Search!$L$7="","",IF(ISNUMBER(SEARCH("Shield",$AU2887))=TRUE,IF(Search!$L$7="N","N",1),""))</f>
        <v/>
      </c>
      <c r="S2887" s="9" t="str">
        <f>IF(Search!$L$8="","",IF(ISNUMBER(SEARCH("Stick",$AU2887))=TRUE,IF(Search!$L$8="N","N",1),""))</f>
        <v/>
      </c>
      <c r="T2887" s="9" t="str">
        <f>IF(Search!$O$4="","",IF(COUNTA($AW2887)=1,IF(Search!$O$4="N","N",1),""))</f>
        <v/>
      </c>
      <c r="U2887" s="9" t="str">
        <f>IF(Search!$O$5="","",IF($AW2887="","",IF($AW2887&lt;Search!$O$5,"",1)))</f>
        <v/>
      </c>
      <c r="V2887" s="9" t="str">
        <f>IF(Search!$O$6="","",IF($AW2887="","",IF($AW2887&gt;Search!$O$6,"",1)))</f>
        <v/>
      </c>
      <c r="W2887" s="9" t="str">
        <f>IF(Search!$U$4="","",IF($AX2887="","",1))</f>
        <v/>
      </c>
      <c r="X2887" s="9" t="str">
        <f>IF(Search!$U$5="","",IF(ISNUMBER(SEARCH(Search!$U$5,$AX2887))=TRUE,IF(Search!$U$5="N","N",1),""))</f>
        <v/>
      </c>
      <c r="Y2887" s="9" t="str">
        <f>IF(Search!$U$6="","",IF($AY2887&lt;Search!$U$6,"",1))</f>
        <v/>
      </c>
      <c r="Z2887" s="9" t="str">
        <f>IF(Search!$R$4="","",IF(Inventory!$BA2887&lt;Search!$R$4,"",1))</f>
        <v/>
      </c>
      <c r="AA2887" s="9" t="str">
        <f>IF(Search!$R$5="","",IF($BA2887&gt;Search!$R$5,"",1))</f>
        <v/>
      </c>
      <c r="AB2887" s="9" t="str">
        <f>IF(Search!$R$6="","",IF($BB2887&lt;Search!$R$6,"",1))</f>
        <v/>
      </c>
      <c r="AC2887" s="9" t="str">
        <f>IF(Search!$R$7="","",IF($BB2887&lt;Search!$R$7,"",1))</f>
        <v/>
      </c>
      <c r="AD2887" s="45" t="str">
        <f>IF(COUNTIF($A2887:$AC2887,"n")&gt;0,"",IF(SUM($A2887:$AC2887)=COUNTA(Search!$C$4:$C$8,Search!$F$4:$F$8,Search!$I$4:$I$6,Search!$I$8,Search!$L$4:$L$8,Search!$O$4:$O$8,Search!$R$4:$R$7,Search!$U$4:$U$7)-COUNTIF(Search!$C$4:$U$7,"n"),1+LARGE($AD$1:AD2886,1),""))</f>
        <v/>
      </c>
      <c r="AE2887" s="45" t="str">
        <f t="shared" si="142"/>
        <v/>
      </c>
      <c r="AF2887" s="45" t="str">
        <f>IF(AD2887="","",COUNTIF($AE$1:$AE2886,$AE2887)+RANK($AE2887,$AE$2:$AE$10540,1))</f>
        <v/>
      </c>
      <c r="AG2887" s="45" t="str">
        <f t="shared" si="143"/>
        <v/>
      </c>
      <c r="AH2887" s="45" t="str">
        <f>IF($AD2887="","",COUNTIF($AG$1:$AG2886,$AG2887)+RANK($AG2887,$AG$1:$AG$10539,0))</f>
        <v/>
      </c>
      <c r="AI2887" s="10" t="str">
        <f t="shared" ref="AI2887:AI2950" si="144">CONCATENATE(AJ2887,"-",AK2887," ",AL2887," #",AM2887," ",AN2887," ",AO2887," ",AS2887," ",AT2887," ",AU2887," ",AV2887,"/",AW2887," ",AX2887," ",AY2887,AZ2887," $",BA2887)</f>
        <v>2015-16 Upper Deck Silver Foil Board #158      /   $</v>
      </c>
      <c r="AJ2887" s="11">
        <v>2015</v>
      </c>
      <c r="AK2887" s="17">
        <v>16</v>
      </c>
      <c r="AL2887" s="12" t="s">
        <v>2622</v>
      </c>
      <c r="AM2887" s="10">
        <v>158</v>
      </c>
      <c r="AO2887" s="9"/>
      <c r="AP2887" s="9"/>
      <c r="AQ2887" s="9"/>
      <c r="AR2887" s="14"/>
      <c r="AS2887" s="9"/>
      <c r="AT2887" s="9"/>
      <c r="AU2887" s="9"/>
      <c r="AV2887" s="13"/>
      <c r="AW2887" s="13"/>
      <c r="AX2887" s="9"/>
      <c r="AY2887" s="9"/>
      <c r="AZ2887" s="9"/>
      <c r="BA2887" s="33"/>
      <c r="BB2887" s="33"/>
      <c r="BC2887" s="36"/>
      <c r="BD2887" s="12" t="s">
        <v>1772</v>
      </c>
    </row>
    <row r="2888" spans="1:56" s="12" customFormat="1" x14ac:dyDescent="0.2">
      <c r="A2888" s="9" t="str">
        <f>IF(Search!$C$5="","",IF(COUNTA(Inventory!$AP2888)=1,1,""))</f>
        <v/>
      </c>
      <c r="B2888" s="9" t="str">
        <f>IF(Search!$C$4="","",IF(ISNUMBER(SEARCH(Search!$C$4,$AR2888))=TRUE,1,""))</f>
        <v/>
      </c>
      <c r="C2888" s="9" t="str">
        <f>IF(Search!$C$6="x",IF(COUNTA($AQ2888)=1,1,"N"),IF(COUNTA($AQ2888)=1,"N",""))</f>
        <v/>
      </c>
      <c r="D2888" s="9" t="str">
        <f>IF(Search!$O$8="","",IF(ISNUMBER(SEARCH(Search!$O$8,$BD2888))=TRUE,1,""))</f>
        <v/>
      </c>
      <c r="E2888" s="9" t="str">
        <f>IF(Search!$C$7="","",IF(ISNUMBER(SEARCH(Search!$C$7,$AN2888))=TRUE,1,""))</f>
        <v/>
      </c>
      <c r="F2888" s="9" t="str">
        <f>IF(Search!$C$8="","",IF(ISNUMBER(SEARCH(Search!$C$8,$AO2888))=TRUE,1,""))</f>
        <v/>
      </c>
      <c r="G2888" s="9" t="str">
        <f>IF(Search!$F$4="","",IF(Inventory!$AJ2888&lt;Search!$F$4,"",1))</f>
        <v/>
      </c>
      <c r="H2888" s="9" t="str">
        <f>IF(Search!$F$5="","",IF(Inventory!$AJ2888&gt;Search!$F$5,"",1))</f>
        <v/>
      </c>
      <c r="I2888" s="9" t="str">
        <f>IF(Search!$F$7="","",IF(Search!$F$8="",IF(ISNUMBER(SEARCH(Search!$F$7,$AL2888))=TRUE,1,""),""))</f>
        <v/>
      </c>
      <c r="J2888" s="9" t="str">
        <f>IF($AL2888=Search!$F$8,1,"")</f>
        <v/>
      </c>
      <c r="K2888" s="9" t="str">
        <f>IF(Search!$I$4="","",IF(COUNTA($AS2888)=1,IF(Search!$I$4="N","N",1),""))</f>
        <v/>
      </c>
      <c r="L2888" s="9" t="str">
        <f>IF(Search!$I$5="","",IF($AS2888="RC",1,""))</f>
        <v/>
      </c>
      <c r="M2888" s="9" t="str">
        <f>IF(Search!$I$6="","",IF($AS2888="RCP",1,""))</f>
        <v/>
      </c>
      <c r="N2888" s="9" t="str">
        <f>IF(Search!$I$8="","",IF(COUNTA($AT2888)=1,IF(Search!$I$8="N","N",1),""))</f>
        <v/>
      </c>
      <c r="O2888" s="9" t="str">
        <f>IF(Search!$L$4="","",IF(COUNTA($AU2888)=1,IF(Search!$L$4="N","N",1),""))</f>
        <v/>
      </c>
      <c r="P2888" s="9" t="str">
        <f>IF(Search!$L$5="","",IF(ISNUMBER(SEARCH("Jersey",$AU2888))=TRUE,IF(Search!$L$5="N","N",1),""))</f>
        <v/>
      </c>
      <c r="Q2888" s="9" t="str">
        <f>IF(Search!$L$6="","",IF(ISNUMBER(SEARCH("Patch",$AU2888))=TRUE,IF(Search!$L$6="N","N",1),""))</f>
        <v/>
      </c>
      <c r="R2888" s="9" t="str">
        <f>IF(Search!$L$7="","",IF(ISNUMBER(SEARCH("Shield",$AU2888))=TRUE,IF(Search!$L$7="N","N",1),""))</f>
        <v/>
      </c>
      <c r="S2888" s="9" t="str">
        <f>IF(Search!$L$8="","",IF(ISNUMBER(SEARCH("Stick",$AU2888))=TRUE,IF(Search!$L$8="N","N",1),""))</f>
        <v/>
      </c>
      <c r="T2888" s="9" t="str">
        <f>IF(Search!$O$4="","",IF(COUNTA($AW2888)=1,IF(Search!$O$4="N","N",1),""))</f>
        <v/>
      </c>
      <c r="U2888" s="9" t="str">
        <f>IF(Search!$O$5="","",IF($AW2888="","",IF($AW2888&lt;Search!$O$5,"",1)))</f>
        <v/>
      </c>
      <c r="V2888" s="9" t="str">
        <f>IF(Search!$O$6="","",IF($AW2888="","",IF($AW2888&gt;Search!$O$6,"",1)))</f>
        <v/>
      </c>
      <c r="W2888" s="9" t="str">
        <f>IF(Search!$U$4="","",IF($AX2888="","",1))</f>
        <v/>
      </c>
      <c r="X2888" s="9" t="str">
        <f>IF(Search!$U$5="","",IF(ISNUMBER(SEARCH(Search!$U$5,$AX2888))=TRUE,IF(Search!$U$5="N","N",1),""))</f>
        <v/>
      </c>
      <c r="Y2888" s="9" t="str">
        <f>IF(Search!$U$6="","",IF($AY2888&lt;Search!$U$6,"",1))</f>
        <v/>
      </c>
      <c r="Z2888" s="9" t="str">
        <f>IF(Search!$R$4="","",IF(Inventory!$BA2888&lt;Search!$R$4,"",1))</f>
        <v/>
      </c>
      <c r="AA2888" s="9" t="str">
        <f>IF(Search!$R$5="","",IF($BA2888&gt;Search!$R$5,"",1))</f>
        <v/>
      </c>
      <c r="AB2888" s="9" t="str">
        <f>IF(Search!$R$6="","",IF($BB2888&lt;Search!$R$6,"",1))</f>
        <v/>
      </c>
      <c r="AC2888" s="9" t="str">
        <f>IF(Search!$R$7="","",IF($BB2888&lt;Search!$R$7,"",1))</f>
        <v/>
      </c>
      <c r="AD2888" s="45" t="str">
        <f>IF(COUNTIF($A2888:$AC2888,"n")&gt;0,"",IF(SUM($A2888:$AC2888)=COUNTA(Search!$C$4:$C$8,Search!$F$4:$F$8,Search!$I$4:$I$6,Search!$I$8,Search!$L$4:$L$8,Search!$O$4:$O$8,Search!$R$4:$R$7,Search!$U$4:$U$7)-COUNTIF(Search!$C$4:$U$7,"n"),1+LARGE($AD$1:AD2887,1),""))</f>
        <v/>
      </c>
      <c r="AE2888" s="45" t="str">
        <f t="shared" si="142"/>
        <v/>
      </c>
      <c r="AF2888" s="45" t="str">
        <f>IF(AD2888="","",COUNTIF($AE$1:$AE2887,$AE2888)+RANK($AE2888,$AE$2:$AE$10540,1))</f>
        <v/>
      </c>
      <c r="AG2888" s="45" t="str">
        <f t="shared" si="143"/>
        <v/>
      </c>
      <c r="AH2888" s="45" t="str">
        <f>IF($AD2888="","",COUNTIF($AG$1:$AG2887,$AG2888)+RANK($AG2888,$AG$1:$AG$10539,0))</f>
        <v/>
      </c>
      <c r="AI2888" s="10" t="str">
        <f t="shared" si="144"/>
        <v>2015-16 Upper Deck Silver Foil Board #159      /   $</v>
      </c>
      <c r="AJ2888" s="11">
        <v>2015</v>
      </c>
      <c r="AK2888" s="17">
        <v>16</v>
      </c>
      <c r="AL2888" s="12" t="s">
        <v>2622</v>
      </c>
      <c r="AM2888" s="10">
        <v>159</v>
      </c>
      <c r="AO2888" s="9"/>
      <c r="AP2888" s="9"/>
      <c r="AQ2888" s="9"/>
      <c r="AR2888" s="14"/>
      <c r="AS2888" s="9"/>
      <c r="AT2888" s="9"/>
      <c r="AU2888" s="9"/>
      <c r="AV2888" s="13"/>
      <c r="AW2888" s="13"/>
      <c r="AX2888" s="9"/>
      <c r="AY2888" s="9"/>
      <c r="AZ2888" s="9"/>
      <c r="BA2888" s="33"/>
      <c r="BB2888" s="33"/>
      <c r="BC2888" s="36"/>
      <c r="BD2888" s="12" t="s">
        <v>1772</v>
      </c>
    </row>
    <row r="2889" spans="1:56" s="12" customFormat="1" x14ac:dyDescent="0.2">
      <c r="A2889" s="9" t="str">
        <f>IF(Search!$C$5="","",IF(COUNTA(Inventory!$AP2889)=1,1,""))</f>
        <v/>
      </c>
      <c r="B2889" s="9" t="str">
        <f>IF(Search!$C$4="","",IF(ISNUMBER(SEARCH(Search!$C$4,$AR2889))=TRUE,1,""))</f>
        <v/>
      </c>
      <c r="C2889" s="9" t="str">
        <f>IF(Search!$C$6="x",IF(COUNTA($AQ2889)=1,1,"N"),IF(COUNTA($AQ2889)=1,"N",""))</f>
        <v/>
      </c>
      <c r="D2889" s="9" t="str">
        <f>IF(Search!$O$8="","",IF(ISNUMBER(SEARCH(Search!$O$8,$BD2889))=TRUE,1,""))</f>
        <v/>
      </c>
      <c r="E2889" s="9" t="str">
        <f>IF(Search!$C$7="","",IF(ISNUMBER(SEARCH(Search!$C$7,$AN2889))=TRUE,1,""))</f>
        <v/>
      </c>
      <c r="F2889" s="9" t="str">
        <f>IF(Search!$C$8="","",IF(ISNUMBER(SEARCH(Search!$C$8,$AO2889))=TRUE,1,""))</f>
        <v/>
      </c>
      <c r="G2889" s="9" t="str">
        <f>IF(Search!$F$4="","",IF(Inventory!$AJ2889&lt;Search!$F$4,"",1))</f>
        <v/>
      </c>
      <c r="H2889" s="9" t="str">
        <f>IF(Search!$F$5="","",IF(Inventory!$AJ2889&gt;Search!$F$5,"",1))</f>
        <v/>
      </c>
      <c r="I2889" s="9" t="str">
        <f>IF(Search!$F$7="","",IF(Search!$F$8="",IF(ISNUMBER(SEARCH(Search!$F$7,$AL2889))=TRUE,1,""),""))</f>
        <v/>
      </c>
      <c r="J2889" s="9" t="str">
        <f>IF($AL2889=Search!$F$8,1,"")</f>
        <v/>
      </c>
      <c r="K2889" s="9" t="str">
        <f>IF(Search!$I$4="","",IF(COUNTA($AS2889)=1,IF(Search!$I$4="N","N",1),""))</f>
        <v/>
      </c>
      <c r="L2889" s="9" t="str">
        <f>IF(Search!$I$5="","",IF($AS2889="RC",1,""))</f>
        <v/>
      </c>
      <c r="M2889" s="9" t="str">
        <f>IF(Search!$I$6="","",IF($AS2889="RCP",1,""))</f>
        <v/>
      </c>
      <c r="N2889" s="9" t="str">
        <f>IF(Search!$I$8="","",IF(COUNTA($AT2889)=1,IF(Search!$I$8="N","N",1),""))</f>
        <v/>
      </c>
      <c r="O2889" s="9" t="str">
        <f>IF(Search!$L$4="","",IF(COUNTA($AU2889)=1,IF(Search!$L$4="N","N",1),""))</f>
        <v/>
      </c>
      <c r="P2889" s="9" t="str">
        <f>IF(Search!$L$5="","",IF(ISNUMBER(SEARCH("Jersey",$AU2889))=TRUE,IF(Search!$L$5="N","N",1),""))</f>
        <v/>
      </c>
      <c r="Q2889" s="9" t="str">
        <f>IF(Search!$L$6="","",IF(ISNUMBER(SEARCH("Patch",$AU2889))=TRUE,IF(Search!$L$6="N","N",1),""))</f>
        <v/>
      </c>
      <c r="R2889" s="9" t="str">
        <f>IF(Search!$L$7="","",IF(ISNUMBER(SEARCH("Shield",$AU2889))=TRUE,IF(Search!$L$7="N","N",1),""))</f>
        <v/>
      </c>
      <c r="S2889" s="9" t="str">
        <f>IF(Search!$L$8="","",IF(ISNUMBER(SEARCH("Stick",$AU2889))=TRUE,IF(Search!$L$8="N","N",1),""))</f>
        <v/>
      </c>
      <c r="T2889" s="9" t="str">
        <f>IF(Search!$O$4="","",IF(COUNTA($AW2889)=1,IF(Search!$O$4="N","N",1),""))</f>
        <v/>
      </c>
      <c r="U2889" s="9" t="str">
        <f>IF(Search!$O$5="","",IF($AW2889="","",IF($AW2889&lt;Search!$O$5,"",1)))</f>
        <v/>
      </c>
      <c r="V2889" s="9" t="str">
        <f>IF(Search!$O$6="","",IF($AW2889="","",IF($AW2889&gt;Search!$O$6,"",1)))</f>
        <v/>
      </c>
      <c r="W2889" s="9" t="str">
        <f>IF(Search!$U$4="","",IF($AX2889="","",1))</f>
        <v/>
      </c>
      <c r="X2889" s="9" t="str">
        <f>IF(Search!$U$5="","",IF(ISNUMBER(SEARCH(Search!$U$5,$AX2889))=TRUE,IF(Search!$U$5="N","N",1),""))</f>
        <v/>
      </c>
      <c r="Y2889" s="9" t="str">
        <f>IF(Search!$U$6="","",IF($AY2889&lt;Search!$U$6,"",1))</f>
        <v/>
      </c>
      <c r="Z2889" s="9" t="str">
        <f>IF(Search!$R$4="","",IF(Inventory!$BA2889&lt;Search!$R$4,"",1))</f>
        <v/>
      </c>
      <c r="AA2889" s="9" t="str">
        <f>IF(Search!$R$5="","",IF($BA2889&gt;Search!$R$5,"",1))</f>
        <v/>
      </c>
      <c r="AB2889" s="9" t="str">
        <f>IF(Search!$R$6="","",IF($BB2889&lt;Search!$R$6,"",1))</f>
        <v/>
      </c>
      <c r="AC2889" s="9" t="str">
        <f>IF(Search!$R$7="","",IF($BB2889&lt;Search!$R$7,"",1))</f>
        <v/>
      </c>
      <c r="AD2889" s="45" t="str">
        <f>IF(COUNTIF($A2889:$AC2889,"n")&gt;0,"",IF(SUM($A2889:$AC2889)=COUNTA(Search!$C$4:$C$8,Search!$F$4:$F$8,Search!$I$4:$I$6,Search!$I$8,Search!$L$4:$L$8,Search!$O$4:$O$8,Search!$R$4:$R$7,Search!$U$4:$U$7)-COUNTIF(Search!$C$4:$U$7,"n"),1+LARGE($AD$1:AD2888,1),""))</f>
        <v/>
      </c>
      <c r="AE2889" s="45" t="str">
        <f t="shared" si="142"/>
        <v/>
      </c>
      <c r="AF2889" s="45" t="str">
        <f>IF(AD2889="","",COUNTIF($AE$1:$AE2888,$AE2889)+RANK($AE2889,$AE$2:$AE$10540,1))</f>
        <v/>
      </c>
      <c r="AG2889" s="45" t="str">
        <f t="shared" si="143"/>
        <v/>
      </c>
      <c r="AH2889" s="45" t="str">
        <f>IF($AD2889="","",COUNTIF($AG$1:$AG2888,$AG2889)+RANK($AG2889,$AG$1:$AG$10539,0))</f>
        <v/>
      </c>
      <c r="AI2889" s="10" t="str">
        <f t="shared" si="144"/>
        <v>2015-16 Upper Deck Silver Foil Board #160      /   $</v>
      </c>
      <c r="AJ2889" s="11">
        <v>2015</v>
      </c>
      <c r="AK2889" s="17">
        <v>16</v>
      </c>
      <c r="AL2889" s="12" t="s">
        <v>2622</v>
      </c>
      <c r="AM2889" s="10">
        <v>160</v>
      </c>
      <c r="AO2889" s="9"/>
      <c r="AP2889" s="9"/>
      <c r="AQ2889" s="9"/>
      <c r="AR2889" s="14"/>
      <c r="AS2889" s="9"/>
      <c r="AT2889" s="9"/>
      <c r="AU2889" s="9"/>
      <c r="AV2889" s="13"/>
      <c r="AW2889" s="13"/>
      <c r="AX2889" s="9"/>
      <c r="AY2889" s="9"/>
      <c r="AZ2889" s="9"/>
      <c r="BA2889" s="33"/>
      <c r="BB2889" s="33"/>
      <c r="BC2889" s="36"/>
      <c r="BD2889" s="12" t="s">
        <v>1772</v>
      </c>
    </row>
    <row r="2890" spans="1:56" s="12" customFormat="1" x14ac:dyDescent="0.2">
      <c r="A2890" s="9" t="str">
        <f>IF(Search!$C$5="","",IF(COUNTA(Inventory!$AP2890)=1,1,""))</f>
        <v/>
      </c>
      <c r="B2890" s="9" t="str">
        <f>IF(Search!$C$4="","",IF(ISNUMBER(SEARCH(Search!$C$4,$AR2890))=TRUE,1,""))</f>
        <v/>
      </c>
      <c r="C2890" s="9" t="str">
        <f>IF(Search!$C$6="x",IF(COUNTA($AQ2890)=1,1,"N"),IF(COUNTA($AQ2890)=1,"N",""))</f>
        <v/>
      </c>
      <c r="D2890" s="9" t="str">
        <f>IF(Search!$O$8="","",IF(ISNUMBER(SEARCH(Search!$O$8,$BD2890))=TRUE,1,""))</f>
        <v/>
      </c>
      <c r="E2890" s="9" t="str">
        <f>IF(Search!$C$7="","",IF(ISNUMBER(SEARCH(Search!$C$7,$AN2890))=TRUE,1,""))</f>
        <v/>
      </c>
      <c r="F2890" s="9" t="str">
        <f>IF(Search!$C$8="","",IF(ISNUMBER(SEARCH(Search!$C$8,$AO2890))=TRUE,1,""))</f>
        <v/>
      </c>
      <c r="G2890" s="9" t="str">
        <f>IF(Search!$F$4="","",IF(Inventory!$AJ2890&lt;Search!$F$4,"",1))</f>
        <v/>
      </c>
      <c r="H2890" s="9" t="str">
        <f>IF(Search!$F$5="","",IF(Inventory!$AJ2890&gt;Search!$F$5,"",1))</f>
        <v/>
      </c>
      <c r="I2890" s="9" t="str">
        <f>IF(Search!$F$7="","",IF(Search!$F$8="",IF(ISNUMBER(SEARCH(Search!$F$7,$AL2890))=TRUE,1,""),""))</f>
        <v/>
      </c>
      <c r="J2890" s="9" t="str">
        <f>IF($AL2890=Search!$F$8,1,"")</f>
        <v/>
      </c>
      <c r="K2890" s="9" t="str">
        <f>IF(Search!$I$4="","",IF(COUNTA($AS2890)=1,IF(Search!$I$4="N","N",1),""))</f>
        <v/>
      </c>
      <c r="L2890" s="9" t="str">
        <f>IF(Search!$I$5="","",IF($AS2890="RC",1,""))</f>
        <v/>
      </c>
      <c r="M2890" s="9" t="str">
        <f>IF(Search!$I$6="","",IF($AS2890="RCP",1,""))</f>
        <v/>
      </c>
      <c r="N2890" s="9" t="str">
        <f>IF(Search!$I$8="","",IF(COUNTA($AT2890)=1,IF(Search!$I$8="N","N",1),""))</f>
        <v/>
      </c>
      <c r="O2890" s="9" t="str">
        <f>IF(Search!$L$4="","",IF(COUNTA($AU2890)=1,IF(Search!$L$4="N","N",1),""))</f>
        <v/>
      </c>
      <c r="P2890" s="9" t="str">
        <f>IF(Search!$L$5="","",IF(ISNUMBER(SEARCH("Jersey",$AU2890))=TRUE,IF(Search!$L$5="N","N",1),""))</f>
        <v/>
      </c>
      <c r="Q2890" s="9" t="str">
        <f>IF(Search!$L$6="","",IF(ISNUMBER(SEARCH("Patch",$AU2890))=TRUE,IF(Search!$L$6="N","N",1),""))</f>
        <v/>
      </c>
      <c r="R2890" s="9" t="str">
        <f>IF(Search!$L$7="","",IF(ISNUMBER(SEARCH("Shield",$AU2890))=TRUE,IF(Search!$L$7="N","N",1),""))</f>
        <v/>
      </c>
      <c r="S2890" s="9" t="str">
        <f>IF(Search!$L$8="","",IF(ISNUMBER(SEARCH("Stick",$AU2890))=TRUE,IF(Search!$L$8="N","N",1),""))</f>
        <v/>
      </c>
      <c r="T2890" s="9" t="str">
        <f>IF(Search!$O$4="","",IF(COUNTA($AW2890)=1,IF(Search!$O$4="N","N",1),""))</f>
        <v/>
      </c>
      <c r="U2890" s="9" t="str">
        <f>IF(Search!$O$5="","",IF($AW2890="","",IF($AW2890&lt;Search!$O$5,"",1)))</f>
        <v/>
      </c>
      <c r="V2890" s="9" t="str">
        <f>IF(Search!$O$6="","",IF($AW2890="","",IF($AW2890&gt;Search!$O$6,"",1)))</f>
        <v/>
      </c>
      <c r="W2890" s="9" t="str">
        <f>IF(Search!$U$4="","",IF($AX2890="","",1))</f>
        <v/>
      </c>
      <c r="X2890" s="9" t="str">
        <f>IF(Search!$U$5="","",IF(ISNUMBER(SEARCH(Search!$U$5,$AX2890))=TRUE,IF(Search!$U$5="N","N",1),""))</f>
        <v/>
      </c>
      <c r="Y2890" s="9" t="str">
        <f>IF(Search!$U$6="","",IF($AY2890&lt;Search!$U$6,"",1))</f>
        <v/>
      </c>
      <c r="Z2890" s="9" t="str">
        <f>IF(Search!$R$4="","",IF(Inventory!$BA2890&lt;Search!$R$4,"",1))</f>
        <v/>
      </c>
      <c r="AA2890" s="9" t="str">
        <f>IF(Search!$R$5="","",IF($BA2890&gt;Search!$R$5,"",1))</f>
        <v/>
      </c>
      <c r="AB2890" s="9" t="str">
        <f>IF(Search!$R$6="","",IF($BB2890&lt;Search!$R$6,"",1))</f>
        <v/>
      </c>
      <c r="AC2890" s="9" t="str">
        <f>IF(Search!$R$7="","",IF($BB2890&lt;Search!$R$7,"",1))</f>
        <v/>
      </c>
      <c r="AD2890" s="45" t="str">
        <f>IF(COUNTIF($A2890:$AC2890,"n")&gt;0,"",IF(SUM($A2890:$AC2890)=COUNTA(Search!$C$4:$C$8,Search!$F$4:$F$8,Search!$I$4:$I$6,Search!$I$8,Search!$L$4:$L$8,Search!$O$4:$O$8,Search!$R$4:$R$7,Search!$U$4:$U$7)-COUNTIF(Search!$C$4:$U$7,"n"),1+LARGE($AD$1:AD2889,1),""))</f>
        <v/>
      </c>
      <c r="AE2890" s="45" t="str">
        <f t="shared" si="142"/>
        <v/>
      </c>
      <c r="AF2890" s="45" t="str">
        <f>IF(AD2890="","",COUNTIF($AE$1:$AE2889,$AE2890)+RANK($AE2890,$AE$2:$AE$10540,1))</f>
        <v/>
      </c>
      <c r="AG2890" s="45" t="str">
        <f t="shared" si="143"/>
        <v/>
      </c>
      <c r="AH2890" s="45" t="str">
        <f>IF($AD2890="","",COUNTIF($AG$1:$AG2889,$AG2890)+RANK($AG2890,$AG$1:$AG$10539,0))</f>
        <v/>
      </c>
      <c r="AI2890" s="10" t="str">
        <f t="shared" si="144"/>
        <v>2015-16 Upper Deck Silver Foil Board #161      /   $</v>
      </c>
      <c r="AJ2890" s="11">
        <v>2015</v>
      </c>
      <c r="AK2890" s="17">
        <v>16</v>
      </c>
      <c r="AL2890" s="12" t="s">
        <v>2622</v>
      </c>
      <c r="AM2890" s="10">
        <v>161</v>
      </c>
      <c r="AO2890" s="9"/>
      <c r="AP2890" s="9"/>
      <c r="AQ2890" s="9"/>
      <c r="AR2890" s="14"/>
      <c r="AS2890" s="9"/>
      <c r="AT2890" s="9"/>
      <c r="AU2890" s="9"/>
      <c r="AV2890" s="13"/>
      <c r="AW2890" s="13"/>
      <c r="AX2890" s="9"/>
      <c r="AY2890" s="9"/>
      <c r="AZ2890" s="9"/>
      <c r="BA2890" s="33"/>
      <c r="BB2890" s="33"/>
      <c r="BC2890" s="36"/>
      <c r="BD2890" s="12" t="s">
        <v>1772</v>
      </c>
    </row>
    <row r="2891" spans="1:56" s="12" customFormat="1" x14ac:dyDescent="0.2">
      <c r="A2891" s="9" t="str">
        <f>IF(Search!$C$5="","",IF(COUNTA(Inventory!$AP2891)=1,1,""))</f>
        <v/>
      </c>
      <c r="B2891" s="9" t="str">
        <f>IF(Search!$C$4="","",IF(ISNUMBER(SEARCH(Search!$C$4,$AR2891))=TRUE,1,""))</f>
        <v/>
      </c>
      <c r="C2891" s="9" t="str">
        <f>IF(Search!$C$6="x",IF(COUNTA($AQ2891)=1,1,"N"),IF(COUNTA($AQ2891)=1,"N",""))</f>
        <v/>
      </c>
      <c r="D2891" s="9" t="str">
        <f>IF(Search!$O$8="","",IF(ISNUMBER(SEARCH(Search!$O$8,$BD2891))=TRUE,1,""))</f>
        <v/>
      </c>
      <c r="E2891" s="9" t="str">
        <f>IF(Search!$C$7="","",IF(ISNUMBER(SEARCH(Search!$C$7,$AN2891))=TRUE,1,""))</f>
        <v/>
      </c>
      <c r="F2891" s="9" t="str">
        <f>IF(Search!$C$8="","",IF(ISNUMBER(SEARCH(Search!$C$8,$AO2891))=TRUE,1,""))</f>
        <v/>
      </c>
      <c r="G2891" s="9" t="str">
        <f>IF(Search!$F$4="","",IF(Inventory!$AJ2891&lt;Search!$F$4,"",1))</f>
        <v/>
      </c>
      <c r="H2891" s="9" t="str">
        <f>IF(Search!$F$5="","",IF(Inventory!$AJ2891&gt;Search!$F$5,"",1))</f>
        <v/>
      </c>
      <c r="I2891" s="9" t="str">
        <f>IF(Search!$F$7="","",IF(Search!$F$8="",IF(ISNUMBER(SEARCH(Search!$F$7,$AL2891))=TRUE,1,""),""))</f>
        <v/>
      </c>
      <c r="J2891" s="9" t="str">
        <f>IF($AL2891=Search!$F$8,1,"")</f>
        <v/>
      </c>
      <c r="K2891" s="9" t="str">
        <f>IF(Search!$I$4="","",IF(COUNTA($AS2891)=1,IF(Search!$I$4="N","N",1),""))</f>
        <v/>
      </c>
      <c r="L2891" s="9" t="str">
        <f>IF(Search!$I$5="","",IF($AS2891="RC",1,""))</f>
        <v/>
      </c>
      <c r="M2891" s="9" t="str">
        <f>IF(Search!$I$6="","",IF($AS2891="RCP",1,""))</f>
        <v/>
      </c>
      <c r="N2891" s="9" t="str">
        <f>IF(Search!$I$8="","",IF(COUNTA($AT2891)=1,IF(Search!$I$8="N","N",1),""))</f>
        <v/>
      </c>
      <c r="O2891" s="9" t="str">
        <f>IF(Search!$L$4="","",IF(COUNTA($AU2891)=1,IF(Search!$L$4="N","N",1),""))</f>
        <v/>
      </c>
      <c r="P2891" s="9" t="str">
        <f>IF(Search!$L$5="","",IF(ISNUMBER(SEARCH("Jersey",$AU2891))=TRUE,IF(Search!$L$5="N","N",1),""))</f>
        <v/>
      </c>
      <c r="Q2891" s="9" t="str">
        <f>IF(Search!$L$6="","",IF(ISNUMBER(SEARCH("Patch",$AU2891))=TRUE,IF(Search!$L$6="N","N",1),""))</f>
        <v/>
      </c>
      <c r="R2891" s="9" t="str">
        <f>IF(Search!$L$7="","",IF(ISNUMBER(SEARCH("Shield",$AU2891))=TRUE,IF(Search!$L$7="N","N",1),""))</f>
        <v/>
      </c>
      <c r="S2891" s="9" t="str">
        <f>IF(Search!$L$8="","",IF(ISNUMBER(SEARCH("Stick",$AU2891))=TRUE,IF(Search!$L$8="N","N",1),""))</f>
        <v/>
      </c>
      <c r="T2891" s="9" t="str">
        <f>IF(Search!$O$4="","",IF(COUNTA($AW2891)=1,IF(Search!$O$4="N","N",1),""))</f>
        <v/>
      </c>
      <c r="U2891" s="9" t="str">
        <f>IF(Search!$O$5="","",IF($AW2891="","",IF($AW2891&lt;Search!$O$5,"",1)))</f>
        <v/>
      </c>
      <c r="V2891" s="9" t="str">
        <f>IF(Search!$O$6="","",IF($AW2891="","",IF($AW2891&gt;Search!$O$6,"",1)))</f>
        <v/>
      </c>
      <c r="W2891" s="9" t="str">
        <f>IF(Search!$U$4="","",IF($AX2891="","",1))</f>
        <v/>
      </c>
      <c r="X2891" s="9" t="str">
        <f>IF(Search!$U$5="","",IF(ISNUMBER(SEARCH(Search!$U$5,$AX2891))=TRUE,IF(Search!$U$5="N","N",1),""))</f>
        <v/>
      </c>
      <c r="Y2891" s="9" t="str">
        <f>IF(Search!$U$6="","",IF($AY2891&lt;Search!$U$6,"",1))</f>
        <v/>
      </c>
      <c r="Z2891" s="9" t="str">
        <f>IF(Search!$R$4="","",IF(Inventory!$BA2891&lt;Search!$R$4,"",1))</f>
        <v/>
      </c>
      <c r="AA2891" s="9" t="str">
        <f>IF(Search!$R$5="","",IF($BA2891&gt;Search!$R$5,"",1))</f>
        <v/>
      </c>
      <c r="AB2891" s="9" t="str">
        <f>IF(Search!$R$6="","",IF($BB2891&lt;Search!$R$6,"",1))</f>
        <v/>
      </c>
      <c r="AC2891" s="9" t="str">
        <f>IF(Search!$R$7="","",IF($BB2891&lt;Search!$R$7,"",1))</f>
        <v/>
      </c>
      <c r="AD2891" s="45" t="str">
        <f>IF(COUNTIF($A2891:$AC2891,"n")&gt;0,"",IF(SUM($A2891:$AC2891)=COUNTA(Search!$C$4:$C$8,Search!$F$4:$F$8,Search!$I$4:$I$6,Search!$I$8,Search!$L$4:$L$8,Search!$O$4:$O$8,Search!$R$4:$R$7,Search!$U$4:$U$7)-COUNTIF(Search!$C$4:$U$7,"n"),1+LARGE($AD$1:AD2890,1),""))</f>
        <v/>
      </c>
      <c r="AE2891" s="45" t="str">
        <f t="shared" si="142"/>
        <v/>
      </c>
      <c r="AF2891" s="45" t="str">
        <f>IF(AD2891="","",COUNTIF($AE$1:$AE2890,$AE2891)+RANK($AE2891,$AE$2:$AE$10540,1))</f>
        <v/>
      </c>
      <c r="AG2891" s="45" t="str">
        <f t="shared" si="143"/>
        <v/>
      </c>
      <c r="AH2891" s="45" t="str">
        <f>IF($AD2891="","",COUNTIF($AG$1:$AG2890,$AG2891)+RANK($AG2891,$AG$1:$AG$10539,0))</f>
        <v/>
      </c>
      <c r="AI2891" s="10" t="str">
        <f t="shared" si="144"/>
        <v>2015-16 Upper Deck Silver Foil Board #162      /   $</v>
      </c>
      <c r="AJ2891" s="11">
        <v>2015</v>
      </c>
      <c r="AK2891" s="17">
        <v>16</v>
      </c>
      <c r="AL2891" s="12" t="s">
        <v>2622</v>
      </c>
      <c r="AM2891" s="10">
        <v>162</v>
      </c>
      <c r="AO2891" s="9"/>
      <c r="AP2891" s="9"/>
      <c r="AQ2891" s="9"/>
      <c r="AR2891" s="14"/>
      <c r="AS2891" s="9"/>
      <c r="AT2891" s="9"/>
      <c r="AU2891" s="9"/>
      <c r="AV2891" s="13"/>
      <c r="AW2891" s="13"/>
      <c r="AX2891" s="9"/>
      <c r="AY2891" s="9"/>
      <c r="AZ2891" s="9"/>
      <c r="BA2891" s="33"/>
      <c r="BB2891" s="33"/>
      <c r="BC2891" s="36"/>
      <c r="BD2891" s="12" t="s">
        <v>1772</v>
      </c>
    </row>
    <row r="2892" spans="1:56" s="12" customFormat="1" x14ac:dyDescent="0.2">
      <c r="A2892" s="9" t="str">
        <f>IF(Search!$C$5="","",IF(COUNTA(Inventory!$AP2892)=1,1,""))</f>
        <v/>
      </c>
      <c r="B2892" s="9" t="str">
        <f>IF(Search!$C$4="","",IF(ISNUMBER(SEARCH(Search!$C$4,$AR2892))=TRUE,1,""))</f>
        <v/>
      </c>
      <c r="C2892" s="9" t="str">
        <f>IF(Search!$C$6="x",IF(COUNTA($AQ2892)=1,1,"N"),IF(COUNTA($AQ2892)=1,"N",""))</f>
        <v/>
      </c>
      <c r="D2892" s="9" t="str">
        <f>IF(Search!$O$8="","",IF(ISNUMBER(SEARCH(Search!$O$8,$BD2892))=TRUE,1,""))</f>
        <v/>
      </c>
      <c r="E2892" s="9" t="str">
        <f>IF(Search!$C$7="","",IF(ISNUMBER(SEARCH(Search!$C$7,$AN2892))=TRUE,1,""))</f>
        <v/>
      </c>
      <c r="F2892" s="9" t="str">
        <f>IF(Search!$C$8="","",IF(ISNUMBER(SEARCH(Search!$C$8,$AO2892))=TRUE,1,""))</f>
        <v/>
      </c>
      <c r="G2892" s="9" t="str">
        <f>IF(Search!$F$4="","",IF(Inventory!$AJ2892&lt;Search!$F$4,"",1))</f>
        <v/>
      </c>
      <c r="H2892" s="9" t="str">
        <f>IF(Search!$F$5="","",IF(Inventory!$AJ2892&gt;Search!$F$5,"",1))</f>
        <v/>
      </c>
      <c r="I2892" s="9" t="str">
        <f>IF(Search!$F$7="","",IF(Search!$F$8="",IF(ISNUMBER(SEARCH(Search!$F$7,$AL2892))=TRUE,1,""),""))</f>
        <v/>
      </c>
      <c r="J2892" s="9" t="str">
        <f>IF($AL2892=Search!$F$8,1,"")</f>
        <v/>
      </c>
      <c r="K2892" s="9" t="str">
        <f>IF(Search!$I$4="","",IF(COUNTA($AS2892)=1,IF(Search!$I$4="N","N",1),""))</f>
        <v/>
      </c>
      <c r="L2892" s="9" t="str">
        <f>IF(Search!$I$5="","",IF($AS2892="RC",1,""))</f>
        <v/>
      </c>
      <c r="M2892" s="9" t="str">
        <f>IF(Search!$I$6="","",IF($AS2892="RCP",1,""))</f>
        <v/>
      </c>
      <c r="N2892" s="9" t="str">
        <f>IF(Search!$I$8="","",IF(COUNTA($AT2892)=1,IF(Search!$I$8="N","N",1),""))</f>
        <v/>
      </c>
      <c r="O2892" s="9" t="str">
        <f>IF(Search!$L$4="","",IF(COUNTA($AU2892)=1,IF(Search!$L$4="N","N",1),""))</f>
        <v/>
      </c>
      <c r="P2892" s="9" t="str">
        <f>IF(Search!$L$5="","",IF(ISNUMBER(SEARCH("Jersey",$AU2892))=TRUE,IF(Search!$L$5="N","N",1),""))</f>
        <v/>
      </c>
      <c r="Q2892" s="9" t="str">
        <f>IF(Search!$L$6="","",IF(ISNUMBER(SEARCH("Patch",$AU2892))=TRUE,IF(Search!$L$6="N","N",1),""))</f>
        <v/>
      </c>
      <c r="R2892" s="9" t="str">
        <f>IF(Search!$L$7="","",IF(ISNUMBER(SEARCH("Shield",$AU2892))=TRUE,IF(Search!$L$7="N","N",1),""))</f>
        <v/>
      </c>
      <c r="S2892" s="9" t="str">
        <f>IF(Search!$L$8="","",IF(ISNUMBER(SEARCH("Stick",$AU2892))=TRUE,IF(Search!$L$8="N","N",1),""))</f>
        <v/>
      </c>
      <c r="T2892" s="9" t="str">
        <f>IF(Search!$O$4="","",IF(COUNTA($AW2892)=1,IF(Search!$O$4="N","N",1),""))</f>
        <v/>
      </c>
      <c r="U2892" s="9" t="str">
        <f>IF(Search!$O$5="","",IF($AW2892="","",IF($AW2892&lt;Search!$O$5,"",1)))</f>
        <v/>
      </c>
      <c r="V2892" s="9" t="str">
        <f>IF(Search!$O$6="","",IF($AW2892="","",IF($AW2892&gt;Search!$O$6,"",1)))</f>
        <v/>
      </c>
      <c r="W2892" s="9" t="str">
        <f>IF(Search!$U$4="","",IF($AX2892="","",1))</f>
        <v/>
      </c>
      <c r="X2892" s="9" t="str">
        <f>IF(Search!$U$5="","",IF(ISNUMBER(SEARCH(Search!$U$5,$AX2892))=TRUE,IF(Search!$U$5="N","N",1),""))</f>
        <v/>
      </c>
      <c r="Y2892" s="9" t="str">
        <f>IF(Search!$U$6="","",IF($AY2892&lt;Search!$U$6,"",1))</f>
        <v/>
      </c>
      <c r="Z2892" s="9" t="str">
        <f>IF(Search!$R$4="","",IF(Inventory!$BA2892&lt;Search!$R$4,"",1))</f>
        <v/>
      </c>
      <c r="AA2892" s="9" t="str">
        <f>IF(Search!$R$5="","",IF($BA2892&gt;Search!$R$5,"",1))</f>
        <v/>
      </c>
      <c r="AB2892" s="9" t="str">
        <f>IF(Search!$R$6="","",IF($BB2892&lt;Search!$R$6,"",1))</f>
        <v/>
      </c>
      <c r="AC2892" s="9" t="str">
        <f>IF(Search!$R$7="","",IF($BB2892&lt;Search!$R$7,"",1))</f>
        <v/>
      </c>
      <c r="AD2892" s="45" t="str">
        <f>IF(COUNTIF($A2892:$AC2892,"n")&gt;0,"",IF(SUM($A2892:$AC2892)=COUNTA(Search!$C$4:$C$8,Search!$F$4:$F$8,Search!$I$4:$I$6,Search!$I$8,Search!$L$4:$L$8,Search!$O$4:$O$8,Search!$R$4:$R$7,Search!$U$4:$U$7)-COUNTIF(Search!$C$4:$U$7,"n"),1+LARGE($AD$1:AD2891,1),""))</f>
        <v/>
      </c>
      <c r="AE2892" s="45" t="str">
        <f t="shared" si="142"/>
        <v/>
      </c>
      <c r="AF2892" s="45" t="str">
        <f>IF(AD2892="","",COUNTIF($AE$1:$AE2891,$AE2892)+RANK($AE2892,$AE$2:$AE$10540,1))</f>
        <v/>
      </c>
      <c r="AG2892" s="45" t="str">
        <f t="shared" si="143"/>
        <v/>
      </c>
      <c r="AH2892" s="45" t="str">
        <f>IF($AD2892="","",COUNTIF($AG$1:$AG2891,$AG2892)+RANK($AG2892,$AG$1:$AG$10539,0))</f>
        <v/>
      </c>
      <c r="AI2892" s="10" t="str">
        <f t="shared" si="144"/>
        <v>2015-16 Upper Deck Silver Foil Board #163      /   $</v>
      </c>
      <c r="AJ2892" s="11">
        <v>2015</v>
      </c>
      <c r="AK2892" s="17">
        <v>16</v>
      </c>
      <c r="AL2892" s="12" t="s">
        <v>2622</v>
      </c>
      <c r="AM2892" s="10">
        <v>163</v>
      </c>
      <c r="AO2892" s="9"/>
      <c r="AP2892" s="9"/>
      <c r="AQ2892" s="9"/>
      <c r="AR2892" s="14"/>
      <c r="AS2892" s="9"/>
      <c r="AT2892" s="9"/>
      <c r="AU2892" s="9"/>
      <c r="AV2892" s="13"/>
      <c r="AW2892" s="13"/>
      <c r="AX2892" s="9"/>
      <c r="AY2892" s="9"/>
      <c r="AZ2892" s="9"/>
      <c r="BA2892" s="33"/>
      <c r="BB2892" s="33"/>
      <c r="BC2892" s="36"/>
      <c r="BD2892" s="12" t="s">
        <v>1772</v>
      </c>
    </row>
    <row r="2893" spans="1:56" s="12" customFormat="1" x14ac:dyDescent="0.2">
      <c r="A2893" s="9" t="str">
        <f>IF(Search!$C$5="","",IF(COUNTA(Inventory!$AP2893)=1,1,""))</f>
        <v/>
      </c>
      <c r="B2893" s="9" t="str">
        <f>IF(Search!$C$4="","",IF(ISNUMBER(SEARCH(Search!$C$4,$AR2893))=TRUE,1,""))</f>
        <v/>
      </c>
      <c r="C2893" s="9" t="str">
        <f>IF(Search!$C$6="x",IF(COUNTA($AQ2893)=1,1,"N"),IF(COUNTA($AQ2893)=1,"N",""))</f>
        <v/>
      </c>
      <c r="D2893" s="9" t="str">
        <f>IF(Search!$O$8="","",IF(ISNUMBER(SEARCH(Search!$O$8,$BD2893))=TRUE,1,""))</f>
        <v/>
      </c>
      <c r="E2893" s="9" t="str">
        <f>IF(Search!$C$7="","",IF(ISNUMBER(SEARCH(Search!$C$7,$AN2893))=TRUE,1,""))</f>
        <v/>
      </c>
      <c r="F2893" s="9" t="str">
        <f>IF(Search!$C$8="","",IF(ISNUMBER(SEARCH(Search!$C$8,$AO2893))=TRUE,1,""))</f>
        <v/>
      </c>
      <c r="G2893" s="9" t="str">
        <f>IF(Search!$F$4="","",IF(Inventory!$AJ2893&lt;Search!$F$4,"",1))</f>
        <v/>
      </c>
      <c r="H2893" s="9" t="str">
        <f>IF(Search!$F$5="","",IF(Inventory!$AJ2893&gt;Search!$F$5,"",1))</f>
        <v/>
      </c>
      <c r="I2893" s="9" t="str">
        <f>IF(Search!$F$7="","",IF(Search!$F$8="",IF(ISNUMBER(SEARCH(Search!$F$7,$AL2893))=TRUE,1,""),""))</f>
        <v/>
      </c>
      <c r="J2893" s="9" t="str">
        <f>IF($AL2893=Search!$F$8,1,"")</f>
        <v/>
      </c>
      <c r="K2893" s="9" t="str">
        <f>IF(Search!$I$4="","",IF(COUNTA($AS2893)=1,IF(Search!$I$4="N","N",1),""))</f>
        <v/>
      </c>
      <c r="L2893" s="9" t="str">
        <f>IF(Search!$I$5="","",IF($AS2893="RC",1,""))</f>
        <v/>
      </c>
      <c r="M2893" s="9" t="str">
        <f>IF(Search!$I$6="","",IF($AS2893="RCP",1,""))</f>
        <v/>
      </c>
      <c r="N2893" s="9" t="str">
        <f>IF(Search!$I$8="","",IF(COUNTA($AT2893)=1,IF(Search!$I$8="N","N",1),""))</f>
        <v/>
      </c>
      <c r="O2893" s="9" t="str">
        <f>IF(Search!$L$4="","",IF(COUNTA($AU2893)=1,IF(Search!$L$4="N","N",1),""))</f>
        <v/>
      </c>
      <c r="P2893" s="9" t="str">
        <f>IF(Search!$L$5="","",IF(ISNUMBER(SEARCH("Jersey",$AU2893))=TRUE,IF(Search!$L$5="N","N",1),""))</f>
        <v/>
      </c>
      <c r="Q2893" s="9" t="str">
        <f>IF(Search!$L$6="","",IF(ISNUMBER(SEARCH("Patch",$AU2893))=TRUE,IF(Search!$L$6="N","N",1),""))</f>
        <v/>
      </c>
      <c r="R2893" s="9" t="str">
        <f>IF(Search!$L$7="","",IF(ISNUMBER(SEARCH("Shield",$AU2893))=TRUE,IF(Search!$L$7="N","N",1),""))</f>
        <v/>
      </c>
      <c r="S2893" s="9" t="str">
        <f>IF(Search!$L$8="","",IF(ISNUMBER(SEARCH("Stick",$AU2893))=TRUE,IF(Search!$L$8="N","N",1),""))</f>
        <v/>
      </c>
      <c r="T2893" s="9" t="str">
        <f>IF(Search!$O$4="","",IF(COUNTA($AW2893)=1,IF(Search!$O$4="N","N",1),""))</f>
        <v/>
      </c>
      <c r="U2893" s="9" t="str">
        <f>IF(Search!$O$5="","",IF($AW2893="","",IF($AW2893&lt;Search!$O$5,"",1)))</f>
        <v/>
      </c>
      <c r="V2893" s="9" t="str">
        <f>IF(Search!$O$6="","",IF($AW2893="","",IF($AW2893&gt;Search!$O$6,"",1)))</f>
        <v/>
      </c>
      <c r="W2893" s="9" t="str">
        <f>IF(Search!$U$4="","",IF($AX2893="","",1))</f>
        <v/>
      </c>
      <c r="X2893" s="9" t="str">
        <f>IF(Search!$U$5="","",IF(ISNUMBER(SEARCH(Search!$U$5,$AX2893))=TRUE,IF(Search!$U$5="N","N",1),""))</f>
        <v/>
      </c>
      <c r="Y2893" s="9" t="str">
        <f>IF(Search!$U$6="","",IF($AY2893&lt;Search!$U$6,"",1))</f>
        <v/>
      </c>
      <c r="Z2893" s="9" t="str">
        <f>IF(Search!$R$4="","",IF(Inventory!$BA2893&lt;Search!$R$4,"",1))</f>
        <v/>
      </c>
      <c r="AA2893" s="9" t="str">
        <f>IF(Search!$R$5="","",IF($BA2893&gt;Search!$R$5,"",1))</f>
        <v/>
      </c>
      <c r="AB2893" s="9" t="str">
        <f>IF(Search!$R$6="","",IF($BB2893&lt;Search!$R$6,"",1))</f>
        <v/>
      </c>
      <c r="AC2893" s="9" t="str">
        <f>IF(Search!$R$7="","",IF($BB2893&lt;Search!$R$7,"",1))</f>
        <v/>
      </c>
      <c r="AD2893" s="45" t="str">
        <f>IF(COUNTIF($A2893:$AC2893,"n")&gt;0,"",IF(SUM($A2893:$AC2893)=COUNTA(Search!$C$4:$C$8,Search!$F$4:$F$8,Search!$I$4:$I$6,Search!$I$8,Search!$L$4:$L$8,Search!$O$4:$O$8,Search!$R$4:$R$7,Search!$U$4:$U$7)-COUNTIF(Search!$C$4:$U$7,"n"),1+LARGE($AD$1:AD2892,1),""))</f>
        <v/>
      </c>
      <c r="AE2893" s="45" t="str">
        <f t="shared" si="142"/>
        <v/>
      </c>
      <c r="AF2893" s="45" t="str">
        <f>IF(AD2893="","",COUNTIF($AE$1:$AE2892,$AE2893)+RANK($AE2893,$AE$2:$AE$10540,1))</f>
        <v/>
      </c>
      <c r="AG2893" s="45" t="str">
        <f t="shared" si="143"/>
        <v/>
      </c>
      <c r="AH2893" s="45" t="str">
        <f>IF($AD2893="","",COUNTIF($AG$1:$AG2892,$AG2893)+RANK($AG2893,$AG$1:$AG$10539,0))</f>
        <v/>
      </c>
      <c r="AI2893" s="10" t="str">
        <f t="shared" si="144"/>
        <v>2015-16 Upper Deck Silver Foil Board #164      /   $</v>
      </c>
      <c r="AJ2893" s="11">
        <v>2015</v>
      </c>
      <c r="AK2893" s="17">
        <v>16</v>
      </c>
      <c r="AL2893" s="12" t="s">
        <v>2622</v>
      </c>
      <c r="AM2893" s="10">
        <v>164</v>
      </c>
      <c r="AO2893" s="9"/>
      <c r="AP2893" s="9"/>
      <c r="AQ2893" s="9"/>
      <c r="AR2893" s="14"/>
      <c r="AS2893" s="9"/>
      <c r="AT2893" s="9"/>
      <c r="AU2893" s="9"/>
      <c r="AV2893" s="13"/>
      <c r="AW2893" s="13"/>
      <c r="AX2893" s="9"/>
      <c r="AY2893" s="9"/>
      <c r="AZ2893" s="9"/>
      <c r="BA2893" s="33"/>
      <c r="BB2893" s="33"/>
      <c r="BC2893" s="36"/>
      <c r="BD2893" s="12" t="s">
        <v>1772</v>
      </c>
    </row>
    <row r="2894" spans="1:56" s="12" customFormat="1" x14ac:dyDescent="0.2">
      <c r="A2894" s="9" t="str">
        <f>IF(Search!$C$5="","",IF(COUNTA(Inventory!$AP2894)=1,1,""))</f>
        <v/>
      </c>
      <c r="B2894" s="9" t="str">
        <f>IF(Search!$C$4="","",IF(ISNUMBER(SEARCH(Search!$C$4,$AR2894))=TRUE,1,""))</f>
        <v/>
      </c>
      <c r="C2894" s="9" t="str">
        <f>IF(Search!$C$6="x",IF(COUNTA($AQ2894)=1,1,"N"),IF(COUNTA($AQ2894)=1,"N",""))</f>
        <v/>
      </c>
      <c r="D2894" s="9" t="str">
        <f>IF(Search!$O$8="","",IF(ISNUMBER(SEARCH(Search!$O$8,$BD2894))=TRUE,1,""))</f>
        <v/>
      </c>
      <c r="E2894" s="9" t="str">
        <f>IF(Search!$C$7="","",IF(ISNUMBER(SEARCH(Search!$C$7,$AN2894))=TRUE,1,""))</f>
        <v/>
      </c>
      <c r="F2894" s="9" t="str">
        <f>IF(Search!$C$8="","",IF(ISNUMBER(SEARCH(Search!$C$8,$AO2894))=TRUE,1,""))</f>
        <v/>
      </c>
      <c r="G2894" s="9" t="str">
        <f>IF(Search!$F$4="","",IF(Inventory!$AJ2894&lt;Search!$F$4,"",1))</f>
        <v/>
      </c>
      <c r="H2894" s="9" t="str">
        <f>IF(Search!$F$5="","",IF(Inventory!$AJ2894&gt;Search!$F$5,"",1))</f>
        <v/>
      </c>
      <c r="I2894" s="9" t="str">
        <f>IF(Search!$F$7="","",IF(Search!$F$8="",IF(ISNUMBER(SEARCH(Search!$F$7,$AL2894))=TRUE,1,""),""))</f>
        <v/>
      </c>
      <c r="J2894" s="9" t="str">
        <f>IF($AL2894=Search!$F$8,1,"")</f>
        <v/>
      </c>
      <c r="K2894" s="9" t="str">
        <f>IF(Search!$I$4="","",IF(COUNTA($AS2894)=1,IF(Search!$I$4="N","N",1),""))</f>
        <v/>
      </c>
      <c r="L2894" s="9" t="str">
        <f>IF(Search!$I$5="","",IF($AS2894="RC",1,""))</f>
        <v/>
      </c>
      <c r="M2894" s="9" t="str">
        <f>IF(Search!$I$6="","",IF($AS2894="RCP",1,""))</f>
        <v/>
      </c>
      <c r="N2894" s="9" t="str">
        <f>IF(Search!$I$8="","",IF(COUNTA($AT2894)=1,IF(Search!$I$8="N","N",1),""))</f>
        <v/>
      </c>
      <c r="O2894" s="9" t="str">
        <f>IF(Search!$L$4="","",IF(COUNTA($AU2894)=1,IF(Search!$L$4="N","N",1),""))</f>
        <v/>
      </c>
      <c r="P2894" s="9" t="str">
        <f>IF(Search!$L$5="","",IF(ISNUMBER(SEARCH("Jersey",$AU2894))=TRUE,IF(Search!$L$5="N","N",1),""))</f>
        <v/>
      </c>
      <c r="Q2894" s="9" t="str">
        <f>IF(Search!$L$6="","",IF(ISNUMBER(SEARCH("Patch",$AU2894))=TRUE,IF(Search!$L$6="N","N",1),""))</f>
        <v/>
      </c>
      <c r="R2894" s="9" t="str">
        <f>IF(Search!$L$7="","",IF(ISNUMBER(SEARCH("Shield",$AU2894))=TRUE,IF(Search!$L$7="N","N",1),""))</f>
        <v/>
      </c>
      <c r="S2894" s="9" t="str">
        <f>IF(Search!$L$8="","",IF(ISNUMBER(SEARCH("Stick",$AU2894))=TRUE,IF(Search!$L$8="N","N",1),""))</f>
        <v/>
      </c>
      <c r="T2894" s="9" t="str">
        <f>IF(Search!$O$4="","",IF(COUNTA($AW2894)=1,IF(Search!$O$4="N","N",1),""))</f>
        <v/>
      </c>
      <c r="U2894" s="9" t="str">
        <f>IF(Search!$O$5="","",IF($AW2894="","",IF($AW2894&lt;Search!$O$5,"",1)))</f>
        <v/>
      </c>
      <c r="V2894" s="9" t="str">
        <f>IF(Search!$O$6="","",IF($AW2894="","",IF($AW2894&gt;Search!$O$6,"",1)))</f>
        <v/>
      </c>
      <c r="W2894" s="9" t="str">
        <f>IF(Search!$U$4="","",IF($AX2894="","",1))</f>
        <v/>
      </c>
      <c r="X2894" s="9" t="str">
        <f>IF(Search!$U$5="","",IF(ISNUMBER(SEARCH(Search!$U$5,$AX2894))=TRUE,IF(Search!$U$5="N","N",1),""))</f>
        <v/>
      </c>
      <c r="Y2894" s="9" t="str">
        <f>IF(Search!$U$6="","",IF($AY2894&lt;Search!$U$6,"",1))</f>
        <v/>
      </c>
      <c r="Z2894" s="9" t="str">
        <f>IF(Search!$R$4="","",IF(Inventory!$BA2894&lt;Search!$R$4,"",1))</f>
        <v/>
      </c>
      <c r="AA2894" s="9" t="str">
        <f>IF(Search!$R$5="","",IF($BA2894&gt;Search!$R$5,"",1))</f>
        <v/>
      </c>
      <c r="AB2894" s="9" t="str">
        <f>IF(Search!$R$6="","",IF($BB2894&lt;Search!$R$6,"",1))</f>
        <v/>
      </c>
      <c r="AC2894" s="9" t="str">
        <f>IF(Search!$R$7="","",IF($BB2894&lt;Search!$R$7,"",1))</f>
        <v/>
      </c>
      <c r="AD2894" s="45" t="str">
        <f>IF(COUNTIF($A2894:$AC2894,"n")&gt;0,"",IF(SUM($A2894:$AC2894)=COUNTA(Search!$C$4:$C$8,Search!$F$4:$F$8,Search!$I$4:$I$6,Search!$I$8,Search!$L$4:$L$8,Search!$O$4:$O$8,Search!$R$4:$R$7,Search!$U$4:$U$7)-COUNTIF(Search!$C$4:$U$7,"n"),1+LARGE($AD$1:AD2893,1),""))</f>
        <v/>
      </c>
      <c r="AE2894" s="45" t="str">
        <f t="shared" si="142"/>
        <v/>
      </c>
      <c r="AF2894" s="45" t="str">
        <f>IF(AD2894="","",COUNTIF($AE$1:$AE2893,$AE2894)+RANK($AE2894,$AE$2:$AE$10540,1))</f>
        <v/>
      </c>
      <c r="AG2894" s="45" t="str">
        <f t="shared" si="143"/>
        <v/>
      </c>
      <c r="AH2894" s="45" t="str">
        <f>IF($AD2894="","",COUNTIF($AG$1:$AG2893,$AG2894)+RANK($AG2894,$AG$1:$AG$10539,0))</f>
        <v/>
      </c>
      <c r="AI2894" s="10" t="str">
        <f t="shared" si="144"/>
        <v>2015-16 Upper Deck Silver Foil Board #165      /   $</v>
      </c>
      <c r="AJ2894" s="11">
        <v>2015</v>
      </c>
      <c r="AK2894" s="17">
        <v>16</v>
      </c>
      <c r="AL2894" s="12" t="s">
        <v>2622</v>
      </c>
      <c r="AM2894" s="10">
        <v>165</v>
      </c>
      <c r="AO2894" s="9"/>
      <c r="AP2894" s="9"/>
      <c r="AQ2894" s="9"/>
      <c r="AR2894" s="14"/>
      <c r="AS2894" s="9"/>
      <c r="AT2894" s="9"/>
      <c r="AU2894" s="9"/>
      <c r="AV2894" s="13"/>
      <c r="AW2894" s="13"/>
      <c r="AX2894" s="9"/>
      <c r="AY2894" s="9"/>
      <c r="AZ2894" s="9"/>
      <c r="BA2894" s="33"/>
      <c r="BB2894" s="33"/>
      <c r="BC2894" s="36"/>
      <c r="BD2894" s="12" t="s">
        <v>1772</v>
      </c>
    </row>
    <row r="2895" spans="1:56" s="12" customFormat="1" x14ac:dyDescent="0.2">
      <c r="A2895" s="9" t="str">
        <f>IF(Search!$C$5="","",IF(COUNTA(Inventory!$AP2895)=1,1,""))</f>
        <v/>
      </c>
      <c r="B2895" s="9" t="str">
        <f>IF(Search!$C$4="","",IF(ISNUMBER(SEARCH(Search!$C$4,$AR2895))=TRUE,1,""))</f>
        <v/>
      </c>
      <c r="C2895" s="9" t="str">
        <f>IF(Search!$C$6="x",IF(COUNTA($AQ2895)=1,1,"N"),IF(COUNTA($AQ2895)=1,"N",""))</f>
        <v/>
      </c>
      <c r="D2895" s="9" t="str">
        <f>IF(Search!$O$8="","",IF(ISNUMBER(SEARCH(Search!$O$8,$BD2895))=TRUE,1,""))</f>
        <v/>
      </c>
      <c r="E2895" s="9" t="str">
        <f>IF(Search!$C$7="","",IF(ISNUMBER(SEARCH(Search!$C$7,$AN2895))=TRUE,1,""))</f>
        <v/>
      </c>
      <c r="F2895" s="9" t="str">
        <f>IF(Search!$C$8="","",IF(ISNUMBER(SEARCH(Search!$C$8,$AO2895))=TRUE,1,""))</f>
        <v/>
      </c>
      <c r="G2895" s="9" t="str">
        <f>IF(Search!$F$4="","",IF(Inventory!$AJ2895&lt;Search!$F$4,"",1))</f>
        <v/>
      </c>
      <c r="H2895" s="9" t="str">
        <f>IF(Search!$F$5="","",IF(Inventory!$AJ2895&gt;Search!$F$5,"",1))</f>
        <v/>
      </c>
      <c r="I2895" s="9" t="str">
        <f>IF(Search!$F$7="","",IF(Search!$F$8="",IF(ISNUMBER(SEARCH(Search!$F$7,$AL2895))=TRUE,1,""),""))</f>
        <v/>
      </c>
      <c r="J2895" s="9" t="str">
        <f>IF($AL2895=Search!$F$8,1,"")</f>
        <v/>
      </c>
      <c r="K2895" s="9" t="str">
        <f>IF(Search!$I$4="","",IF(COUNTA($AS2895)=1,IF(Search!$I$4="N","N",1),""))</f>
        <v/>
      </c>
      <c r="L2895" s="9" t="str">
        <f>IF(Search!$I$5="","",IF($AS2895="RC",1,""))</f>
        <v/>
      </c>
      <c r="M2895" s="9" t="str">
        <f>IF(Search!$I$6="","",IF($AS2895="RCP",1,""))</f>
        <v/>
      </c>
      <c r="N2895" s="9" t="str">
        <f>IF(Search!$I$8="","",IF(COUNTA($AT2895)=1,IF(Search!$I$8="N","N",1),""))</f>
        <v/>
      </c>
      <c r="O2895" s="9" t="str">
        <f>IF(Search!$L$4="","",IF(COUNTA($AU2895)=1,IF(Search!$L$4="N","N",1),""))</f>
        <v/>
      </c>
      <c r="P2895" s="9" t="str">
        <f>IF(Search!$L$5="","",IF(ISNUMBER(SEARCH("Jersey",$AU2895))=TRUE,IF(Search!$L$5="N","N",1),""))</f>
        <v/>
      </c>
      <c r="Q2895" s="9" t="str">
        <f>IF(Search!$L$6="","",IF(ISNUMBER(SEARCH("Patch",$AU2895))=TRUE,IF(Search!$L$6="N","N",1),""))</f>
        <v/>
      </c>
      <c r="R2895" s="9" t="str">
        <f>IF(Search!$L$7="","",IF(ISNUMBER(SEARCH("Shield",$AU2895))=TRUE,IF(Search!$L$7="N","N",1),""))</f>
        <v/>
      </c>
      <c r="S2895" s="9" t="str">
        <f>IF(Search!$L$8="","",IF(ISNUMBER(SEARCH("Stick",$AU2895))=TRUE,IF(Search!$L$8="N","N",1),""))</f>
        <v/>
      </c>
      <c r="T2895" s="9" t="str">
        <f>IF(Search!$O$4="","",IF(COUNTA($AW2895)=1,IF(Search!$O$4="N","N",1),""))</f>
        <v/>
      </c>
      <c r="U2895" s="9" t="str">
        <f>IF(Search!$O$5="","",IF($AW2895="","",IF($AW2895&lt;Search!$O$5,"",1)))</f>
        <v/>
      </c>
      <c r="V2895" s="9" t="str">
        <f>IF(Search!$O$6="","",IF($AW2895="","",IF($AW2895&gt;Search!$O$6,"",1)))</f>
        <v/>
      </c>
      <c r="W2895" s="9" t="str">
        <f>IF(Search!$U$4="","",IF($AX2895="","",1))</f>
        <v/>
      </c>
      <c r="X2895" s="9" t="str">
        <f>IF(Search!$U$5="","",IF(ISNUMBER(SEARCH(Search!$U$5,$AX2895))=TRUE,IF(Search!$U$5="N","N",1),""))</f>
        <v/>
      </c>
      <c r="Y2895" s="9" t="str">
        <f>IF(Search!$U$6="","",IF($AY2895&lt;Search!$U$6,"",1))</f>
        <v/>
      </c>
      <c r="Z2895" s="9" t="str">
        <f>IF(Search!$R$4="","",IF(Inventory!$BA2895&lt;Search!$R$4,"",1))</f>
        <v/>
      </c>
      <c r="AA2895" s="9" t="str">
        <f>IF(Search!$R$5="","",IF($BA2895&gt;Search!$R$5,"",1))</f>
        <v/>
      </c>
      <c r="AB2895" s="9" t="str">
        <f>IF(Search!$R$6="","",IF($BB2895&lt;Search!$R$6,"",1))</f>
        <v/>
      </c>
      <c r="AC2895" s="9" t="str">
        <f>IF(Search!$R$7="","",IF($BB2895&lt;Search!$R$7,"",1))</f>
        <v/>
      </c>
      <c r="AD2895" s="45" t="str">
        <f>IF(COUNTIF($A2895:$AC2895,"n")&gt;0,"",IF(SUM($A2895:$AC2895)=COUNTA(Search!$C$4:$C$8,Search!$F$4:$F$8,Search!$I$4:$I$6,Search!$I$8,Search!$L$4:$L$8,Search!$O$4:$O$8,Search!$R$4:$R$7,Search!$U$4:$U$7)-COUNTIF(Search!$C$4:$U$7,"n"),1+LARGE($AD$1:AD2894,1),""))</f>
        <v/>
      </c>
      <c r="AE2895" s="45" t="str">
        <f t="shared" si="142"/>
        <v/>
      </c>
      <c r="AF2895" s="45" t="str">
        <f>IF(AD2895="","",COUNTIF($AE$1:$AE2894,$AE2895)+RANK($AE2895,$AE$2:$AE$10540,1))</f>
        <v/>
      </c>
      <c r="AG2895" s="45" t="str">
        <f t="shared" si="143"/>
        <v/>
      </c>
      <c r="AH2895" s="45" t="str">
        <f>IF($AD2895="","",COUNTIF($AG$1:$AG2894,$AG2895)+RANK($AG2895,$AG$1:$AG$10539,0))</f>
        <v/>
      </c>
      <c r="AI2895" s="10" t="str">
        <f t="shared" si="144"/>
        <v>2015-16 Upper Deck Silver Foil Board #166      /   $</v>
      </c>
      <c r="AJ2895" s="11">
        <v>2015</v>
      </c>
      <c r="AK2895" s="17">
        <v>16</v>
      </c>
      <c r="AL2895" s="12" t="s">
        <v>2622</v>
      </c>
      <c r="AM2895" s="10">
        <v>166</v>
      </c>
      <c r="AO2895" s="9"/>
      <c r="AP2895" s="9"/>
      <c r="AQ2895" s="9"/>
      <c r="AR2895" s="14"/>
      <c r="AS2895" s="9"/>
      <c r="AT2895" s="9"/>
      <c r="AU2895" s="9"/>
      <c r="AV2895" s="13"/>
      <c r="AW2895" s="13"/>
      <c r="AX2895" s="9"/>
      <c r="AY2895" s="9"/>
      <c r="AZ2895" s="9"/>
      <c r="BA2895" s="33"/>
      <c r="BB2895" s="33"/>
      <c r="BC2895" s="36"/>
      <c r="BD2895" s="12" t="s">
        <v>1772</v>
      </c>
    </row>
    <row r="2896" spans="1:56" s="12" customFormat="1" x14ac:dyDescent="0.2">
      <c r="A2896" s="9" t="str">
        <f>IF(Search!$C$5="","",IF(COUNTA(Inventory!$AP2896)=1,1,""))</f>
        <v/>
      </c>
      <c r="B2896" s="9" t="str">
        <f>IF(Search!$C$4="","",IF(ISNUMBER(SEARCH(Search!$C$4,$AR2896))=TRUE,1,""))</f>
        <v/>
      </c>
      <c r="C2896" s="9" t="str">
        <f>IF(Search!$C$6="x",IF(COUNTA($AQ2896)=1,1,"N"),IF(COUNTA($AQ2896)=1,"N",""))</f>
        <v/>
      </c>
      <c r="D2896" s="9" t="str">
        <f>IF(Search!$O$8="","",IF(ISNUMBER(SEARCH(Search!$O$8,$BD2896))=TRUE,1,""))</f>
        <v/>
      </c>
      <c r="E2896" s="9" t="str">
        <f>IF(Search!$C$7="","",IF(ISNUMBER(SEARCH(Search!$C$7,$AN2896))=TRUE,1,""))</f>
        <v/>
      </c>
      <c r="F2896" s="9" t="str">
        <f>IF(Search!$C$8="","",IF(ISNUMBER(SEARCH(Search!$C$8,$AO2896))=TRUE,1,""))</f>
        <v/>
      </c>
      <c r="G2896" s="9" t="str">
        <f>IF(Search!$F$4="","",IF(Inventory!$AJ2896&lt;Search!$F$4,"",1))</f>
        <v/>
      </c>
      <c r="H2896" s="9" t="str">
        <f>IF(Search!$F$5="","",IF(Inventory!$AJ2896&gt;Search!$F$5,"",1))</f>
        <v/>
      </c>
      <c r="I2896" s="9" t="str">
        <f>IF(Search!$F$7="","",IF(Search!$F$8="",IF(ISNUMBER(SEARCH(Search!$F$7,$AL2896))=TRUE,1,""),""))</f>
        <v/>
      </c>
      <c r="J2896" s="9" t="str">
        <f>IF($AL2896=Search!$F$8,1,"")</f>
        <v/>
      </c>
      <c r="K2896" s="9" t="str">
        <f>IF(Search!$I$4="","",IF(COUNTA($AS2896)=1,IF(Search!$I$4="N","N",1),""))</f>
        <v/>
      </c>
      <c r="L2896" s="9" t="str">
        <f>IF(Search!$I$5="","",IF($AS2896="RC",1,""))</f>
        <v/>
      </c>
      <c r="M2896" s="9" t="str">
        <f>IF(Search!$I$6="","",IF($AS2896="RCP",1,""))</f>
        <v/>
      </c>
      <c r="N2896" s="9" t="str">
        <f>IF(Search!$I$8="","",IF(COUNTA($AT2896)=1,IF(Search!$I$8="N","N",1),""))</f>
        <v/>
      </c>
      <c r="O2896" s="9" t="str">
        <f>IF(Search!$L$4="","",IF(COUNTA($AU2896)=1,IF(Search!$L$4="N","N",1),""))</f>
        <v/>
      </c>
      <c r="P2896" s="9" t="str">
        <f>IF(Search!$L$5="","",IF(ISNUMBER(SEARCH("Jersey",$AU2896))=TRUE,IF(Search!$L$5="N","N",1),""))</f>
        <v/>
      </c>
      <c r="Q2896" s="9" t="str">
        <f>IF(Search!$L$6="","",IF(ISNUMBER(SEARCH("Patch",$AU2896))=TRUE,IF(Search!$L$6="N","N",1),""))</f>
        <v/>
      </c>
      <c r="R2896" s="9" t="str">
        <f>IF(Search!$L$7="","",IF(ISNUMBER(SEARCH("Shield",$AU2896))=TRUE,IF(Search!$L$7="N","N",1),""))</f>
        <v/>
      </c>
      <c r="S2896" s="9" t="str">
        <f>IF(Search!$L$8="","",IF(ISNUMBER(SEARCH("Stick",$AU2896))=TRUE,IF(Search!$L$8="N","N",1),""))</f>
        <v/>
      </c>
      <c r="T2896" s="9" t="str">
        <f>IF(Search!$O$4="","",IF(COUNTA($AW2896)=1,IF(Search!$O$4="N","N",1),""))</f>
        <v/>
      </c>
      <c r="U2896" s="9" t="str">
        <f>IF(Search!$O$5="","",IF($AW2896="","",IF($AW2896&lt;Search!$O$5,"",1)))</f>
        <v/>
      </c>
      <c r="V2896" s="9" t="str">
        <f>IF(Search!$O$6="","",IF($AW2896="","",IF($AW2896&gt;Search!$O$6,"",1)))</f>
        <v/>
      </c>
      <c r="W2896" s="9" t="str">
        <f>IF(Search!$U$4="","",IF($AX2896="","",1))</f>
        <v/>
      </c>
      <c r="X2896" s="9" t="str">
        <f>IF(Search!$U$5="","",IF(ISNUMBER(SEARCH(Search!$U$5,$AX2896))=TRUE,IF(Search!$U$5="N","N",1),""))</f>
        <v/>
      </c>
      <c r="Y2896" s="9" t="str">
        <f>IF(Search!$U$6="","",IF($AY2896&lt;Search!$U$6,"",1))</f>
        <v/>
      </c>
      <c r="Z2896" s="9" t="str">
        <f>IF(Search!$R$4="","",IF(Inventory!$BA2896&lt;Search!$R$4,"",1))</f>
        <v/>
      </c>
      <c r="AA2896" s="9" t="str">
        <f>IF(Search!$R$5="","",IF($BA2896&gt;Search!$R$5,"",1))</f>
        <v/>
      </c>
      <c r="AB2896" s="9" t="str">
        <f>IF(Search!$R$6="","",IF($BB2896&lt;Search!$R$6,"",1))</f>
        <v/>
      </c>
      <c r="AC2896" s="9" t="str">
        <f>IF(Search!$R$7="","",IF($BB2896&lt;Search!$R$7,"",1))</f>
        <v/>
      </c>
      <c r="AD2896" s="45" t="str">
        <f>IF(COUNTIF($A2896:$AC2896,"n")&gt;0,"",IF(SUM($A2896:$AC2896)=COUNTA(Search!$C$4:$C$8,Search!$F$4:$F$8,Search!$I$4:$I$6,Search!$I$8,Search!$L$4:$L$8,Search!$O$4:$O$8,Search!$R$4:$R$7,Search!$U$4:$U$7)-COUNTIF(Search!$C$4:$U$7,"n"),1+LARGE($AD$1:AD2895,1),""))</f>
        <v/>
      </c>
      <c r="AE2896" s="45" t="str">
        <f t="shared" si="142"/>
        <v/>
      </c>
      <c r="AF2896" s="45" t="str">
        <f>IF(AD2896="","",COUNTIF($AE$1:$AE2895,$AE2896)+RANK($AE2896,$AE$2:$AE$10540,1))</f>
        <v/>
      </c>
      <c r="AG2896" s="45" t="str">
        <f t="shared" si="143"/>
        <v/>
      </c>
      <c r="AH2896" s="45" t="str">
        <f>IF($AD2896="","",COUNTIF($AG$1:$AG2895,$AG2896)+RANK($AG2896,$AG$1:$AG$10539,0))</f>
        <v/>
      </c>
      <c r="AI2896" s="10" t="str">
        <f t="shared" si="144"/>
        <v>2015-16 Upper Deck Silver Foil Board #167      /   $</v>
      </c>
      <c r="AJ2896" s="11">
        <v>2015</v>
      </c>
      <c r="AK2896" s="17">
        <v>16</v>
      </c>
      <c r="AL2896" s="12" t="s">
        <v>2622</v>
      </c>
      <c r="AM2896" s="10">
        <v>167</v>
      </c>
      <c r="AO2896" s="9"/>
      <c r="AP2896" s="9"/>
      <c r="AQ2896" s="9"/>
      <c r="AR2896" s="14"/>
      <c r="AS2896" s="9"/>
      <c r="AT2896" s="9"/>
      <c r="AU2896" s="9"/>
      <c r="AV2896" s="13"/>
      <c r="AW2896" s="13"/>
      <c r="AX2896" s="9"/>
      <c r="AY2896" s="9"/>
      <c r="AZ2896" s="9"/>
      <c r="BA2896" s="33"/>
      <c r="BB2896" s="33"/>
      <c r="BC2896" s="36"/>
      <c r="BD2896" s="12" t="s">
        <v>1772</v>
      </c>
    </row>
    <row r="2897" spans="1:56" s="12" customFormat="1" x14ac:dyDescent="0.2">
      <c r="A2897" s="9" t="str">
        <f>IF(Search!$C$5="","",IF(COUNTA(Inventory!$AP2897)=1,1,""))</f>
        <v/>
      </c>
      <c r="B2897" s="9" t="str">
        <f>IF(Search!$C$4="","",IF(ISNUMBER(SEARCH(Search!$C$4,$AR2897))=TRUE,1,""))</f>
        <v/>
      </c>
      <c r="C2897" s="9" t="str">
        <f>IF(Search!$C$6="x",IF(COUNTA($AQ2897)=1,1,"N"),IF(COUNTA($AQ2897)=1,"N",""))</f>
        <v/>
      </c>
      <c r="D2897" s="9" t="str">
        <f>IF(Search!$O$8="","",IF(ISNUMBER(SEARCH(Search!$O$8,$BD2897))=TRUE,1,""))</f>
        <v/>
      </c>
      <c r="E2897" s="9" t="str">
        <f>IF(Search!$C$7="","",IF(ISNUMBER(SEARCH(Search!$C$7,$AN2897))=TRUE,1,""))</f>
        <v/>
      </c>
      <c r="F2897" s="9" t="str">
        <f>IF(Search!$C$8="","",IF(ISNUMBER(SEARCH(Search!$C$8,$AO2897))=TRUE,1,""))</f>
        <v/>
      </c>
      <c r="G2897" s="9" t="str">
        <f>IF(Search!$F$4="","",IF(Inventory!$AJ2897&lt;Search!$F$4,"",1))</f>
        <v/>
      </c>
      <c r="H2897" s="9" t="str">
        <f>IF(Search!$F$5="","",IF(Inventory!$AJ2897&gt;Search!$F$5,"",1))</f>
        <v/>
      </c>
      <c r="I2897" s="9" t="str">
        <f>IF(Search!$F$7="","",IF(Search!$F$8="",IF(ISNUMBER(SEARCH(Search!$F$7,$AL2897))=TRUE,1,""),""))</f>
        <v/>
      </c>
      <c r="J2897" s="9" t="str">
        <f>IF($AL2897=Search!$F$8,1,"")</f>
        <v/>
      </c>
      <c r="K2897" s="9" t="str">
        <f>IF(Search!$I$4="","",IF(COUNTA($AS2897)=1,IF(Search!$I$4="N","N",1),""))</f>
        <v/>
      </c>
      <c r="L2897" s="9" t="str">
        <f>IF(Search!$I$5="","",IF($AS2897="RC",1,""))</f>
        <v/>
      </c>
      <c r="M2897" s="9" t="str">
        <f>IF(Search!$I$6="","",IF($AS2897="RCP",1,""))</f>
        <v/>
      </c>
      <c r="N2897" s="9" t="str">
        <f>IF(Search!$I$8="","",IF(COUNTA($AT2897)=1,IF(Search!$I$8="N","N",1),""))</f>
        <v/>
      </c>
      <c r="O2897" s="9" t="str">
        <f>IF(Search!$L$4="","",IF(COUNTA($AU2897)=1,IF(Search!$L$4="N","N",1),""))</f>
        <v/>
      </c>
      <c r="P2897" s="9" t="str">
        <f>IF(Search!$L$5="","",IF(ISNUMBER(SEARCH("Jersey",$AU2897))=TRUE,IF(Search!$L$5="N","N",1),""))</f>
        <v/>
      </c>
      <c r="Q2897" s="9" t="str">
        <f>IF(Search!$L$6="","",IF(ISNUMBER(SEARCH("Patch",$AU2897))=TRUE,IF(Search!$L$6="N","N",1),""))</f>
        <v/>
      </c>
      <c r="R2897" s="9" t="str">
        <f>IF(Search!$L$7="","",IF(ISNUMBER(SEARCH("Shield",$AU2897))=TRUE,IF(Search!$L$7="N","N",1),""))</f>
        <v/>
      </c>
      <c r="S2897" s="9" t="str">
        <f>IF(Search!$L$8="","",IF(ISNUMBER(SEARCH("Stick",$AU2897))=TRUE,IF(Search!$L$8="N","N",1),""))</f>
        <v/>
      </c>
      <c r="T2897" s="9" t="str">
        <f>IF(Search!$O$4="","",IF(COUNTA($AW2897)=1,IF(Search!$O$4="N","N",1),""))</f>
        <v/>
      </c>
      <c r="U2897" s="9" t="str">
        <f>IF(Search!$O$5="","",IF($AW2897="","",IF($AW2897&lt;Search!$O$5,"",1)))</f>
        <v/>
      </c>
      <c r="V2897" s="9" t="str">
        <f>IF(Search!$O$6="","",IF($AW2897="","",IF($AW2897&gt;Search!$O$6,"",1)))</f>
        <v/>
      </c>
      <c r="W2897" s="9" t="str">
        <f>IF(Search!$U$4="","",IF($AX2897="","",1))</f>
        <v/>
      </c>
      <c r="X2897" s="9" t="str">
        <f>IF(Search!$U$5="","",IF(ISNUMBER(SEARCH(Search!$U$5,$AX2897))=TRUE,IF(Search!$U$5="N","N",1),""))</f>
        <v/>
      </c>
      <c r="Y2897" s="9" t="str">
        <f>IF(Search!$U$6="","",IF($AY2897&lt;Search!$U$6,"",1))</f>
        <v/>
      </c>
      <c r="Z2897" s="9" t="str">
        <f>IF(Search!$R$4="","",IF(Inventory!$BA2897&lt;Search!$R$4,"",1))</f>
        <v/>
      </c>
      <c r="AA2897" s="9" t="str">
        <f>IF(Search!$R$5="","",IF($BA2897&gt;Search!$R$5,"",1))</f>
        <v/>
      </c>
      <c r="AB2897" s="9" t="str">
        <f>IF(Search!$R$6="","",IF($BB2897&lt;Search!$R$6,"",1))</f>
        <v/>
      </c>
      <c r="AC2897" s="9" t="str">
        <f>IF(Search!$R$7="","",IF($BB2897&lt;Search!$R$7,"",1))</f>
        <v/>
      </c>
      <c r="AD2897" s="45" t="str">
        <f>IF(COUNTIF($A2897:$AC2897,"n")&gt;0,"",IF(SUM($A2897:$AC2897)=COUNTA(Search!$C$4:$C$8,Search!$F$4:$F$8,Search!$I$4:$I$6,Search!$I$8,Search!$L$4:$L$8,Search!$O$4:$O$8,Search!$R$4:$R$7,Search!$U$4:$U$7)-COUNTIF(Search!$C$4:$U$7,"n"),1+LARGE($AD$1:AD2896,1),""))</f>
        <v/>
      </c>
      <c r="AE2897" s="45" t="str">
        <f t="shared" si="142"/>
        <v/>
      </c>
      <c r="AF2897" s="45" t="str">
        <f>IF(AD2897="","",COUNTIF($AE$1:$AE2896,$AE2897)+RANK($AE2897,$AE$2:$AE$10540,1))</f>
        <v/>
      </c>
      <c r="AG2897" s="45" t="str">
        <f t="shared" si="143"/>
        <v/>
      </c>
      <c r="AH2897" s="45" t="str">
        <f>IF($AD2897="","",COUNTIF($AG$1:$AG2896,$AG2897)+RANK($AG2897,$AG$1:$AG$10539,0))</f>
        <v/>
      </c>
      <c r="AI2897" s="10" t="str">
        <f t="shared" si="144"/>
        <v>2015-16 Upper Deck Silver Foil Board #168      /   $</v>
      </c>
      <c r="AJ2897" s="11">
        <v>2015</v>
      </c>
      <c r="AK2897" s="17">
        <v>16</v>
      </c>
      <c r="AL2897" s="12" t="s">
        <v>2622</v>
      </c>
      <c r="AM2897" s="10">
        <v>168</v>
      </c>
      <c r="AO2897" s="9"/>
      <c r="AP2897" s="9"/>
      <c r="AQ2897" s="9"/>
      <c r="AR2897" s="14"/>
      <c r="AS2897" s="9"/>
      <c r="AT2897" s="9"/>
      <c r="AU2897" s="9"/>
      <c r="AV2897" s="13"/>
      <c r="AW2897" s="13"/>
      <c r="AX2897" s="9"/>
      <c r="AY2897" s="9"/>
      <c r="AZ2897" s="9"/>
      <c r="BA2897" s="33"/>
      <c r="BB2897" s="33"/>
      <c r="BC2897" s="36"/>
      <c r="BD2897" s="12" t="s">
        <v>1772</v>
      </c>
    </row>
    <row r="2898" spans="1:56" s="12" customFormat="1" x14ac:dyDescent="0.2">
      <c r="A2898" s="9" t="str">
        <f>IF(Search!$C$5="","",IF(COUNTA(Inventory!$AP2898)=1,1,""))</f>
        <v/>
      </c>
      <c r="B2898" s="9" t="str">
        <f>IF(Search!$C$4="","",IF(ISNUMBER(SEARCH(Search!$C$4,$AR2898))=TRUE,1,""))</f>
        <v/>
      </c>
      <c r="C2898" s="9" t="str">
        <f>IF(Search!$C$6="x",IF(COUNTA($AQ2898)=1,1,"N"),IF(COUNTA($AQ2898)=1,"N",""))</f>
        <v/>
      </c>
      <c r="D2898" s="9" t="str">
        <f>IF(Search!$O$8="","",IF(ISNUMBER(SEARCH(Search!$O$8,$BD2898))=TRUE,1,""))</f>
        <v/>
      </c>
      <c r="E2898" s="9" t="str">
        <f>IF(Search!$C$7="","",IF(ISNUMBER(SEARCH(Search!$C$7,$AN2898))=TRUE,1,""))</f>
        <v/>
      </c>
      <c r="F2898" s="9" t="str">
        <f>IF(Search!$C$8="","",IF(ISNUMBER(SEARCH(Search!$C$8,$AO2898))=TRUE,1,""))</f>
        <v/>
      </c>
      <c r="G2898" s="9" t="str">
        <f>IF(Search!$F$4="","",IF(Inventory!$AJ2898&lt;Search!$F$4,"",1))</f>
        <v/>
      </c>
      <c r="H2898" s="9" t="str">
        <f>IF(Search!$F$5="","",IF(Inventory!$AJ2898&gt;Search!$F$5,"",1))</f>
        <v/>
      </c>
      <c r="I2898" s="9" t="str">
        <f>IF(Search!$F$7="","",IF(Search!$F$8="",IF(ISNUMBER(SEARCH(Search!$F$7,$AL2898))=TRUE,1,""),""))</f>
        <v/>
      </c>
      <c r="J2898" s="9" t="str">
        <f>IF($AL2898=Search!$F$8,1,"")</f>
        <v/>
      </c>
      <c r="K2898" s="9" t="str">
        <f>IF(Search!$I$4="","",IF(COUNTA($AS2898)=1,IF(Search!$I$4="N","N",1),""))</f>
        <v/>
      </c>
      <c r="L2898" s="9" t="str">
        <f>IF(Search!$I$5="","",IF($AS2898="RC",1,""))</f>
        <v/>
      </c>
      <c r="M2898" s="9" t="str">
        <f>IF(Search!$I$6="","",IF($AS2898="RCP",1,""))</f>
        <v/>
      </c>
      <c r="N2898" s="9" t="str">
        <f>IF(Search!$I$8="","",IF(COUNTA($AT2898)=1,IF(Search!$I$8="N","N",1),""))</f>
        <v/>
      </c>
      <c r="O2898" s="9" t="str">
        <f>IF(Search!$L$4="","",IF(COUNTA($AU2898)=1,IF(Search!$L$4="N","N",1),""))</f>
        <v/>
      </c>
      <c r="P2898" s="9" t="str">
        <f>IF(Search!$L$5="","",IF(ISNUMBER(SEARCH("Jersey",$AU2898))=TRUE,IF(Search!$L$5="N","N",1),""))</f>
        <v/>
      </c>
      <c r="Q2898" s="9" t="str">
        <f>IF(Search!$L$6="","",IF(ISNUMBER(SEARCH("Patch",$AU2898))=TRUE,IF(Search!$L$6="N","N",1),""))</f>
        <v/>
      </c>
      <c r="R2898" s="9" t="str">
        <f>IF(Search!$L$7="","",IF(ISNUMBER(SEARCH("Shield",$AU2898))=TRUE,IF(Search!$L$7="N","N",1),""))</f>
        <v/>
      </c>
      <c r="S2898" s="9" t="str">
        <f>IF(Search!$L$8="","",IF(ISNUMBER(SEARCH("Stick",$AU2898))=TRUE,IF(Search!$L$8="N","N",1),""))</f>
        <v/>
      </c>
      <c r="T2898" s="9" t="str">
        <f>IF(Search!$O$4="","",IF(COUNTA($AW2898)=1,IF(Search!$O$4="N","N",1),""))</f>
        <v/>
      </c>
      <c r="U2898" s="9" t="str">
        <f>IF(Search!$O$5="","",IF($AW2898="","",IF($AW2898&lt;Search!$O$5,"",1)))</f>
        <v/>
      </c>
      <c r="V2898" s="9" t="str">
        <f>IF(Search!$O$6="","",IF($AW2898="","",IF($AW2898&gt;Search!$O$6,"",1)))</f>
        <v/>
      </c>
      <c r="W2898" s="9" t="str">
        <f>IF(Search!$U$4="","",IF($AX2898="","",1))</f>
        <v/>
      </c>
      <c r="X2898" s="9" t="str">
        <f>IF(Search!$U$5="","",IF(ISNUMBER(SEARCH(Search!$U$5,$AX2898))=TRUE,IF(Search!$U$5="N","N",1),""))</f>
        <v/>
      </c>
      <c r="Y2898" s="9" t="str">
        <f>IF(Search!$U$6="","",IF($AY2898&lt;Search!$U$6,"",1))</f>
        <v/>
      </c>
      <c r="Z2898" s="9" t="str">
        <f>IF(Search!$R$4="","",IF(Inventory!$BA2898&lt;Search!$R$4,"",1))</f>
        <v/>
      </c>
      <c r="AA2898" s="9" t="str">
        <f>IF(Search!$R$5="","",IF($BA2898&gt;Search!$R$5,"",1))</f>
        <v/>
      </c>
      <c r="AB2898" s="9" t="str">
        <f>IF(Search!$R$6="","",IF($BB2898&lt;Search!$R$6,"",1))</f>
        <v/>
      </c>
      <c r="AC2898" s="9" t="str">
        <f>IF(Search!$R$7="","",IF($BB2898&lt;Search!$R$7,"",1))</f>
        <v/>
      </c>
      <c r="AD2898" s="45" t="str">
        <f>IF(COUNTIF($A2898:$AC2898,"n")&gt;0,"",IF(SUM($A2898:$AC2898)=COUNTA(Search!$C$4:$C$8,Search!$F$4:$F$8,Search!$I$4:$I$6,Search!$I$8,Search!$L$4:$L$8,Search!$O$4:$O$8,Search!$R$4:$R$7,Search!$U$4:$U$7)-COUNTIF(Search!$C$4:$U$7,"n"),1+LARGE($AD$1:AD2897,1),""))</f>
        <v/>
      </c>
      <c r="AE2898" s="45" t="str">
        <f t="shared" si="142"/>
        <v/>
      </c>
      <c r="AF2898" s="45" t="str">
        <f>IF(AD2898="","",COUNTIF($AE$1:$AE2897,$AE2898)+RANK($AE2898,$AE$2:$AE$10540,1))</f>
        <v/>
      </c>
      <c r="AG2898" s="45" t="str">
        <f t="shared" si="143"/>
        <v/>
      </c>
      <c r="AH2898" s="45" t="str">
        <f>IF($AD2898="","",COUNTIF($AG$1:$AG2897,$AG2898)+RANK($AG2898,$AG$1:$AG$10539,0))</f>
        <v/>
      </c>
      <c r="AI2898" s="10" t="str">
        <f t="shared" si="144"/>
        <v>2015-16 Upper Deck Silver Foil Board #169      /   $</v>
      </c>
      <c r="AJ2898" s="11">
        <v>2015</v>
      </c>
      <c r="AK2898" s="17">
        <v>16</v>
      </c>
      <c r="AL2898" s="12" t="s">
        <v>2622</v>
      </c>
      <c r="AM2898" s="10">
        <v>169</v>
      </c>
      <c r="AO2898" s="9"/>
      <c r="AP2898" s="9"/>
      <c r="AQ2898" s="9"/>
      <c r="AR2898" s="14"/>
      <c r="AS2898" s="9"/>
      <c r="AT2898" s="9"/>
      <c r="AU2898" s="9"/>
      <c r="AV2898" s="13"/>
      <c r="AW2898" s="13"/>
      <c r="AX2898" s="9"/>
      <c r="AY2898" s="9"/>
      <c r="AZ2898" s="9"/>
      <c r="BA2898" s="33"/>
      <c r="BB2898" s="33"/>
      <c r="BC2898" s="36"/>
      <c r="BD2898" s="12" t="s">
        <v>1772</v>
      </c>
    </row>
    <row r="2899" spans="1:56" s="12" customFormat="1" x14ac:dyDescent="0.2">
      <c r="A2899" s="9" t="str">
        <f>IF(Search!$C$5="","",IF(COUNTA(Inventory!$AP2899)=1,1,""))</f>
        <v/>
      </c>
      <c r="B2899" s="9" t="str">
        <f>IF(Search!$C$4="","",IF(ISNUMBER(SEARCH(Search!$C$4,$AR2899))=TRUE,1,""))</f>
        <v/>
      </c>
      <c r="C2899" s="9" t="str">
        <f>IF(Search!$C$6="x",IF(COUNTA($AQ2899)=1,1,"N"),IF(COUNTA($AQ2899)=1,"N",""))</f>
        <v/>
      </c>
      <c r="D2899" s="9" t="str">
        <f>IF(Search!$O$8="","",IF(ISNUMBER(SEARCH(Search!$O$8,$BD2899))=TRUE,1,""))</f>
        <v/>
      </c>
      <c r="E2899" s="9" t="str">
        <f>IF(Search!$C$7="","",IF(ISNUMBER(SEARCH(Search!$C$7,$AN2899))=TRUE,1,""))</f>
        <v/>
      </c>
      <c r="F2899" s="9" t="str">
        <f>IF(Search!$C$8="","",IF(ISNUMBER(SEARCH(Search!$C$8,$AO2899))=TRUE,1,""))</f>
        <v/>
      </c>
      <c r="G2899" s="9" t="str">
        <f>IF(Search!$F$4="","",IF(Inventory!$AJ2899&lt;Search!$F$4,"",1))</f>
        <v/>
      </c>
      <c r="H2899" s="9" t="str">
        <f>IF(Search!$F$5="","",IF(Inventory!$AJ2899&gt;Search!$F$5,"",1))</f>
        <v/>
      </c>
      <c r="I2899" s="9" t="str">
        <f>IF(Search!$F$7="","",IF(Search!$F$8="",IF(ISNUMBER(SEARCH(Search!$F$7,$AL2899))=TRUE,1,""),""))</f>
        <v/>
      </c>
      <c r="J2899" s="9" t="str">
        <f>IF($AL2899=Search!$F$8,1,"")</f>
        <v/>
      </c>
      <c r="K2899" s="9" t="str">
        <f>IF(Search!$I$4="","",IF(COUNTA($AS2899)=1,IF(Search!$I$4="N","N",1),""))</f>
        <v/>
      </c>
      <c r="L2899" s="9" t="str">
        <f>IF(Search!$I$5="","",IF($AS2899="RC",1,""))</f>
        <v/>
      </c>
      <c r="M2899" s="9" t="str">
        <f>IF(Search!$I$6="","",IF($AS2899="RCP",1,""))</f>
        <v/>
      </c>
      <c r="N2899" s="9" t="str">
        <f>IF(Search!$I$8="","",IF(COUNTA($AT2899)=1,IF(Search!$I$8="N","N",1),""))</f>
        <v/>
      </c>
      <c r="O2899" s="9" t="str">
        <f>IF(Search!$L$4="","",IF(COUNTA($AU2899)=1,IF(Search!$L$4="N","N",1),""))</f>
        <v/>
      </c>
      <c r="P2899" s="9" t="str">
        <f>IF(Search!$L$5="","",IF(ISNUMBER(SEARCH("Jersey",$AU2899))=TRUE,IF(Search!$L$5="N","N",1),""))</f>
        <v/>
      </c>
      <c r="Q2899" s="9" t="str">
        <f>IF(Search!$L$6="","",IF(ISNUMBER(SEARCH("Patch",$AU2899))=TRUE,IF(Search!$L$6="N","N",1),""))</f>
        <v/>
      </c>
      <c r="R2899" s="9" t="str">
        <f>IF(Search!$L$7="","",IF(ISNUMBER(SEARCH("Shield",$AU2899))=TRUE,IF(Search!$L$7="N","N",1),""))</f>
        <v/>
      </c>
      <c r="S2899" s="9" t="str">
        <f>IF(Search!$L$8="","",IF(ISNUMBER(SEARCH("Stick",$AU2899))=TRUE,IF(Search!$L$8="N","N",1),""))</f>
        <v/>
      </c>
      <c r="T2899" s="9" t="str">
        <f>IF(Search!$O$4="","",IF(COUNTA($AW2899)=1,IF(Search!$O$4="N","N",1),""))</f>
        <v/>
      </c>
      <c r="U2899" s="9" t="str">
        <f>IF(Search!$O$5="","",IF($AW2899="","",IF($AW2899&lt;Search!$O$5,"",1)))</f>
        <v/>
      </c>
      <c r="V2899" s="9" t="str">
        <f>IF(Search!$O$6="","",IF($AW2899="","",IF($AW2899&gt;Search!$O$6,"",1)))</f>
        <v/>
      </c>
      <c r="W2899" s="9" t="str">
        <f>IF(Search!$U$4="","",IF($AX2899="","",1))</f>
        <v/>
      </c>
      <c r="X2899" s="9" t="str">
        <f>IF(Search!$U$5="","",IF(ISNUMBER(SEARCH(Search!$U$5,$AX2899))=TRUE,IF(Search!$U$5="N","N",1),""))</f>
        <v/>
      </c>
      <c r="Y2899" s="9" t="str">
        <f>IF(Search!$U$6="","",IF($AY2899&lt;Search!$U$6,"",1))</f>
        <v/>
      </c>
      <c r="Z2899" s="9" t="str">
        <f>IF(Search!$R$4="","",IF(Inventory!$BA2899&lt;Search!$R$4,"",1))</f>
        <v/>
      </c>
      <c r="AA2899" s="9" t="str">
        <f>IF(Search!$R$5="","",IF($BA2899&gt;Search!$R$5,"",1))</f>
        <v/>
      </c>
      <c r="AB2899" s="9" t="str">
        <f>IF(Search!$R$6="","",IF($BB2899&lt;Search!$R$6,"",1))</f>
        <v/>
      </c>
      <c r="AC2899" s="9" t="str">
        <f>IF(Search!$R$7="","",IF($BB2899&lt;Search!$R$7,"",1))</f>
        <v/>
      </c>
      <c r="AD2899" s="45" t="str">
        <f>IF(COUNTIF($A2899:$AC2899,"n")&gt;0,"",IF(SUM($A2899:$AC2899)=COUNTA(Search!$C$4:$C$8,Search!$F$4:$F$8,Search!$I$4:$I$6,Search!$I$8,Search!$L$4:$L$8,Search!$O$4:$O$8,Search!$R$4:$R$7,Search!$U$4:$U$7)-COUNTIF(Search!$C$4:$U$7,"n"),1+LARGE($AD$1:AD2898,1),""))</f>
        <v/>
      </c>
      <c r="AE2899" s="45" t="str">
        <f t="shared" si="142"/>
        <v/>
      </c>
      <c r="AF2899" s="45" t="str">
        <f>IF(AD2899="","",COUNTIF($AE$1:$AE2898,$AE2899)+RANK($AE2899,$AE$2:$AE$10540,1))</f>
        <v/>
      </c>
      <c r="AG2899" s="45" t="str">
        <f t="shared" si="143"/>
        <v/>
      </c>
      <c r="AH2899" s="45" t="str">
        <f>IF($AD2899="","",COUNTIF($AG$1:$AG2898,$AG2899)+RANK($AG2899,$AG$1:$AG$10539,0))</f>
        <v/>
      </c>
      <c r="AI2899" s="10" t="str">
        <f t="shared" si="144"/>
        <v>2015-16 Upper Deck Silver Foil Board #170      /   $</v>
      </c>
      <c r="AJ2899" s="11">
        <v>2015</v>
      </c>
      <c r="AK2899" s="17">
        <v>16</v>
      </c>
      <c r="AL2899" s="12" t="s">
        <v>2622</v>
      </c>
      <c r="AM2899" s="10">
        <v>170</v>
      </c>
      <c r="AO2899" s="9"/>
      <c r="AP2899" s="9"/>
      <c r="AQ2899" s="9"/>
      <c r="AR2899" s="14"/>
      <c r="AS2899" s="9"/>
      <c r="AT2899" s="9"/>
      <c r="AU2899" s="9"/>
      <c r="AV2899" s="13"/>
      <c r="AW2899" s="13"/>
      <c r="AX2899" s="9"/>
      <c r="AY2899" s="9"/>
      <c r="AZ2899" s="9"/>
      <c r="BA2899" s="33"/>
      <c r="BB2899" s="33"/>
      <c r="BC2899" s="36"/>
      <c r="BD2899" s="12" t="s">
        <v>1772</v>
      </c>
    </row>
    <row r="2900" spans="1:56" s="12" customFormat="1" x14ac:dyDescent="0.2">
      <c r="A2900" s="9" t="str">
        <f>IF(Search!$C$5="","",IF(COUNTA(Inventory!$AP2900)=1,1,""))</f>
        <v/>
      </c>
      <c r="B2900" s="9" t="str">
        <f>IF(Search!$C$4="","",IF(ISNUMBER(SEARCH(Search!$C$4,$AR2900))=TRUE,1,""))</f>
        <v/>
      </c>
      <c r="C2900" s="9" t="str">
        <f>IF(Search!$C$6="x",IF(COUNTA($AQ2900)=1,1,"N"),IF(COUNTA($AQ2900)=1,"N",""))</f>
        <v/>
      </c>
      <c r="D2900" s="9" t="str">
        <f>IF(Search!$O$8="","",IF(ISNUMBER(SEARCH(Search!$O$8,$BD2900))=TRUE,1,""))</f>
        <v/>
      </c>
      <c r="E2900" s="9" t="str">
        <f>IF(Search!$C$7="","",IF(ISNUMBER(SEARCH(Search!$C$7,$AN2900))=TRUE,1,""))</f>
        <v/>
      </c>
      <c r="F2900" s="9" t="str">
        <f>IF(Search!$C$8="","",IF(ISNUMBER(SEARCH(Search!$C$8,$AO2900))=TRUE,1,""))</f>
        <v/>
      </c>
      <c r="G2900" s="9" t="str">
        <f>IF(Search!$F$4="","",IF(Inventory!$AJ2900&lt;Search!$F$4,"",1))</f>
        <v/>
      </c>
      <c r="H2900" s="9" t="str">
        <f>IF(Search!$F$5="","",IF(Inventory!$AJ2900&gt;Search!$F$5,"",1))</f>
        <v/>
      </c>
      <c r="I2900" s="9" t="str">
        <f>IF(Search!$F$7="","",IF(Search!$F$8="",IF(ISNUMBER(SEARCH(Search!$F$7,$AL2900))=TRUE,1,""),""))</f>
        <v/>
      </c>
      <c r="J2900" s="9" t="str">
        <f>IF($AL2900=Search!$F$8,1,"")</f>
        <v/>
      </c>
      <c r="K2900" s="9" t="str">
        <f>IF(Search!$I$4="","",IF(COUNTA($AS2900)=1,IF(Search!$I$4="N","N",1),""))</f>
        <v/>
      </c>
      <c r="L2900" s="9" t="str">
        <f>IF(Search!$I$5="","",IF($AS2900="RC",1,""))</f>
        <v/>
      </c>
      <c r="M2900" s="9" t="str">
        <f>IF(Search!$I$6="","",IF($AS2900="RCP",1,""))</f>
        <v/>
      </c>
      <c r="N2900" s="9" t="str">
        <f>IF(Search!$I$8="","",IF(COUNTA($AT2900)=1,IF(Search!$I$8="N","N",1),""))</f>
        <v/>
      </c>
      <c r="O2900" s="9" t="str">
        <f>IF(Search!$L$4="","",IF(COUNTA($AU2900)=1,IF(Search!$L$4="N","N",1),""))</f>
        <v/>
      </c>
      <c r="P2900" s="9" t="str">
        <f>IF(Search!$L$5="","",IF(ISNUMBER(SEARCH("Jersey",$AU2900))=TRUE,IF(Search!$L$5="N","N",1),""))</f>
        <v/>
      </c>
      <c r="Q2900" s="9" t="str">
        <f>IF(Search!$L$6="","",IF(ISNUMBER(SEARCH("Patch",$AU2900))=TRUE,IF(Search!$L$6="N","N",1),""))</f>
        <v/>
      </c>
      <c r="R2900" s="9" t="str">
        <f>IF(Search!$L$7="","",IF(ISNUMBER(SEARCH("Shield",$AU2900))=TRUE,IF(Search!$L$7="N","N",1),""))</f>
        <v/>
      </c>
      <c r="S2900" s="9" t="str">
        <f>IF(Search!$L$8="","",IF(ISNUMBER(SEARCH("Stick",$AU2900))=TRUE,IF(Search!$L$8="N","N",1),""))</f>
        <v/>
      </c>
      <c r="T2900" s="9" t="str">
        <f>IF(Search!$O$4="","",IF(COUNTA($AW2900)=1,IF(Search!$O$4="N","N",1),""))</f>
        <v/>
      </c>
      <c r="U2900" s="9" t="str">
        <f>IF(Search!$O$5="","",IF($AW2900="","",IF($AW2900&lt;Search!$O$5,"",1)))</f>
        <v/>
      </c>
      <c r="V2900" s="9" t="str">
        <f>IF(Search!$O$6="","",IF($AW2900="","",IF($AW2900&gt;Search!$O$6,"",1)))</f>
        <v/>
      </c>
      <c r="W2900" s="9" t="str">
        <f>IF(Search!$U$4="","",IF($AX2900="","",1))</f>
        <v/>
      </c>
      <c r="X2900" s="9" t="str">
        <f>IF(Search!$U$5="","",IF(ISNUMBER(SEARCH(Search!$U$5,$AX2900))=TRUE,IF(Search!$U$5="N","N",1),""))</f>
        <v/>
      </c>
      <c r="Y2900" s="9" t="str">
        <f>IF(Search!$U$6="","",IF($AY2900&lt;Search!$U$6,"",1))</f>
        <v/>
      </c>
      <c r="Z2900" s="9" t="str">
        <f>IF(Search!$R$4="","",IF(Inventory!$BA2900&lt;Search!$R$4,"",1))</f>
        <v/>
      </c>
      <c r="AA2900" s="9" t="str">
        <f>IF(Search!$R$5="","",IF($BA2900&gt;Search!$R$5,"",1))</f>
        <v/>
      </c>
      <c r="AB2900" s="9" t="str">
        <f>IF(Search!$R$6="","",IF($BB2900&lt;Search!$R$6,"",1))</f>
        <v/>
      </c>
      <c r="AC2900" s="9" t="str">
        <f>IF(Search!$R$7="","",IF($BB2900&lt;Search!$R$7,"",1))</f>
        <v/>
      </c>
      <c r="AD2900" s="45" t="str">
        <f>IF(COUNTIF($A2900:$AC2900,"n")&gt;0,"",IF(SUM($A2900:$AC2900)=COUNTA(Search!$C$4:$C$8,Search!$F$4:$F$8,Search!$I$4:$I$6,Search!$I$8,Search!$L$4:$L$8,Search!$O$4:$O$8,Search!$R$4:$R$7,Search!$U$4:$U$7)-COUNTIF(Search!$C$4:$U$7,"n"),1+LARGE($AD$1:AD2899,1),""))</f>
        <v/>
      </c>
      <c r="AE2900" s="45" t="str">
        <f t="shared" si="142"/>
        <v/>
      </c>
      <c r="AF2900" s="45" t="str">
        <f>IF(AD2900="","",COUNTIF($AE$1:$AE2899,$AE2900)+RANK($AE2900,$AE$2:$AE$10540,1))</f>
        <v/>
      </c>
      <c r="AG2900" s="45" t="str">
        <f t="shared" si="143"/>
        <v/>
      </c>
      <c r="AH2900" s="45" t="str">
        <f>IF($AD2900="","",COUNTIF($AG$1:$AG2899,$AG2900)+RANK($AG2900,$AG$1:$AG$10539,0))</f>
        <v/>
      </c>
      <c r="AI2900" s="10" t="str">
        <f t="shared" si="144"/>
        <v>2015-16 Upper Deck Silver Foil Board #171      /   $</v>
      </c>
      <c r="AJ2900" s="11">
        <v>2015</v>
      </c>
      <c r="AK2900" s="17">
        <v>16</v>
      </c>
      <c r="AL2900" s="12" t="s">
        <v>2622</v>
      </c>
      <c r="AM2900" s="10">
        <v>171</v>
      </c>
      <c r="AO2900" s="9"/>
      <c r="AP2900" s="9"/>
      <c r="AQ2900" s="9"/>
      <c r="AR2900" s="14"/>
      <c r="AS2900" s="9"/>
      <c r="AT2900" s="9"/>
      <c r="AU2900" s="9"/>
      <c r="AV2900" s="13"/>
      <c r="AW2900" s="13"/>
      <c r="AX2900" s="9"/>
      <c r="AY2900" s="9"/>
      <c r="AZ2900" s="9"/>
      <c r="BA2900" s="33"/>
      <c r="BB2900" s="33"/>
      <c r="BC2900" s="36"/>
      <c r="BD2900" s="12" t="s">
        <v>1772</v>
      </c>
    </row>
    <row r="2901" spans="1:56" s="12" customFormat="1" x14ac:dyDescent="0.2">
      <c r="A2901" s="9" t="str">
        <f>IF(Search!$C$5="","",IF(COUNTA(Inventory!$AP2901)=1,1,""))</f>
        <v/>
      </c>
      <c r="B2901" s="9" t="str">
        <f>IF(Search!$C$4="","",IF(ISNUMBER(SEARCH(Search!$C$4,$AR2901))=TRUE,1,""))</f>
        <v/>
      </c>
      <c r="C2901" s="9" t="str">
        <f>IF(Search!$C$6="x",IF(COUNTA($AQ2901)=1,1,"N"),IF(COUNTA($AQ2901)=1,"N",""))</f>
        <v/>
      </c>
      <c r="D2901" s="9" t="str">
        <f>IF(Search!$O$8="","",IF(ISNUMBER(SEARCH(Search!$O$8,$BD2901))=TRUE,1,""))</f>
        <v/>
      </c>
      <c r="E2901" s="9" t="str">
        <f>IF(Search!$C$7="","",IF(ISNUMBER(SEARCH(Search!$C$7,$AN2901))=TRUE,1,""))</f>
        <v/>
      </c>
      <c r="F2901" s="9" t="str">
        <f>IF(Search!$C$8="","",IF(ISNUMBER(SEARCH(Search!$C$8,$AO2901))=TRUE,1,""))</f>
        <v/>
      </c>
      <c r="G2901" s="9" t="str">
        <f>IF(Search!$F$4="","",IF(Inventory!$AJ2901&lt;Search!$F$4,"",1))</f>
        <v/>
      </c>
      <c r="H2901" s="9" t="str">
        <f>IF(Search!$F$5="","",IF(Inventory!$AJ2901&gt;Search!$F$5,"",1))</f>
        <v/>
      </c>
      <c r="I2901" s="9" t="str">
        <f>IF(Search!$F$7="","",IF(Search!$F$8="",IF(ISNUMBER(SEARCH(Search!$F$7,$AL2901))=TRUE,1,""),""))</f>
        <v/>
      </c>
      <c r="J2901" s="9" t="str">
        <f>IF($AL2901=Search!$F$8,1,"")</f>
        <v/>
      </c>
      <c r="K2901" s="9" t="str">
        <f>IF(Search!$I$4="","",IF(COUNTA($AS2901)=1,IF(Search!$I$4="N","N",1),""))</f>
        <v/>
      </c>
      <c r="L2901" s="9" t="str">
        <f>IF(Search!$I$5="","",IF($AS2901="RC",1,""))</f>
        <v/>
      </c>
      <c r="M2901" s="9" t="str">
        <f>IF(Search!$I$6="","",IF($AS2901="RCP",1,""))</f>
        <v/>
      </c>
      <c r="N2901" s="9" t="str">
        <f>IF(Search!$I$8="","",IF(COUNTA($AT2901)=1,IF(Search!$I$8="N","N",1),""))</f>
        <v/>
      </c>
      <c r="O2901" s="9" t="str">
        <f>IF(Search!$L$4="","",IF(COUNTA($AU2901)=1,IF(Search!$L$4="N","N",1),""))</f>
        <v/>
      </c>
      <c r="P2901" s="9" t="str">
        <f>IF(Search!$L$5="","",IF(ISNUMBER(SEARCH("Jersey",$AU2901))=TRUE,IF(Search!$L$5="N","N",1),""))</f>
        <v/>
      </c>
      <c r="Q2901" s="9" t="str">
        <f>IF(Search!$L$6="","",IF(ISNUMBER(SEARCH("Patch",$AU2901))=TRUE,IF(Search!$L$6="N","N",1),""))</f>
        <v/>
      </c>
      <c r="R2901" s="9" t="str">
        <f>IF(Search!$L$7="","",IF(ISNUMBER(SEARCH("Shield",$AU2901))=TRUE,IF(Search!$L$7="N","N",1),""))</f>
        <v/>
      </c>
      <c r="S2901" s="9" t="str">
        <f>IF(Search!$L$8="","",IF(ISNUMBER(SEARCH("Stick",$AU2901))=TRUE,IF(Search!$L$8="N","N",1),""))</f>
        <v/>
      </c>
      <c r="T2901" s="9" t="str">
        <f>IF(Search!$O$4="","",IF(COUNTA($AW2901)=1,IF(Search!$O$4="N","N",1),""))</f>
        <v/>
      </c>
      <c r="U2901" s="9" t="str">
        <f>IF(Search!$O$5="","",IF($AW2901="","",IF($AW2901&lt;Search!$O$5,"",1)))</f>
        <v/>
      </c>
      <c r="V2901" s="9" t="str">
        <f>IF(Search!$O$6="","",IF($AW2901="","",IF($AW2901&gt;Search!$O$6,"",1)))</f>
        <v/>
      </c>
      <c r="W2901" s="9" t="str">
        <f>IF(Search!$U$4="","",IF($AX2901="","",1))</f>
        <v/>
      </c>
      <c r="X2901" s="9" t="str">
        <f>IF(Search!$U$5="","",IF(ISNUMBER(SEARCH(Search!$U$5,$AX2901))=TRUE,IF(Search!$U$5="N","N",1),""))</f>
        <v/>
      </c>
      <c r="Y2901" s="9" t="str">
        <f>IF(Search!$U$6="","",IF($AY2901&lt;Search!$U$6,"",1))</f>
        <v/>
      </c>
      <c r="Z2901" s="9" t="str">
        <f>IF(Search!$R$4="","",IF(Inventory!$BA2901&lt;Search!$R$4,"",1))</f>
        <v/>
      </c>
      <c r="AA2901" s="9" t="str">
        <f>IF(Search!$R$5="","",IF($BA2901&gt;Search!$R$5,"",1))</f>
        <v/>
      </c>
      <c r="AB2901" s="9" t="str">
        <f>IF(Search!$R$6="","",IF($BB2901&lt;Search!$R$6,"",1))</f>
        <v/>
      </c>
      <c r="AC2901" s="9" t="str">
        <f>IF(Search!$R$7="","",IF($BB2901&lt;Search!$R$7,"",1))</f>
        <v/>
      </c>
      <c r="AD2901" s="45" t="str">
        <f>IF(COUNTIF($A2901:$AC2901,"n")&gt;0,"",IF(SUM($A2901:$AC2901)=COUNTA(Search!$C$4:$C$8,Search!$F$4:$F$8,Search!$I$4:$I$6,Search!$I$8,Search!$L$4:$L$8,Search!$O$4:$O$8,Search!$R$4:$R$7,Search!$U$4:$U$7)-COUNTIF(Search!$C$4:$U$7,"n"),1+LARGE($AD$1:AD2900,1),""))</f>
        <v/>
      </c>
      <c r="AE2901" s="45" t="str">
        <f t="shared" si="142"/>
        <v/>
      </c>
      <c r="AF2901" s="45" t="str">
        <f>IF(AD2901="","",COUNTIF($AE$1:$AE2900,$AE2901)+RANK($AE2901,$AE$2:$AE$10540,1))</f>
        <v/>
      </c>
      <c r="AG2901" s="45" t="str">
        <f t="shared" si="143"/>
        <v/>
      </c>
      <c r="AH2901" s="45" t="str">
        <f>IF($AD2901="","",COUNTIF($AG$1:$AG2900,$AG2901)+RANK($AG2901,$AG$1:$AG$10539,0))</f>
        <v/>
      </c>
      <c r="AI2901" s="10" t="str">
        <f t="shared" si="144"/>
        <v>2015-16 Upper Deck Silver Foil Board #172      /   $</v>
      </c>
      <c r="AJ2901" s="11">
        <v>2015</v>
      </c>
      <c r="AK2901" s="17">
        <v>16</v>
      </c>
      <c r="AL2901" s="12" t="s">
        <v>2622</v>
      </c>
      <c r="AM2901" s="10">
        <v>172</v>
      </c>
      <c r="AO2901" s="9"/>
      <c r="AP2901" s="9"/>
      <c r="AQ2901" s="9"/>
      <c r="AR2901" s="14"/>
      <c r="AS2901" s="9"/>
      <c r="AT2901" s="9"/>
      <c r="AU2901" s="9"/>
      <c r="AV2901" s="13"/>
      <c r="AW2901" s="13"/>
      <c r="AX2901" s="9"/>
      <c r="AY2901" s="9"/>
      <c r="AZ2901" s="9"/>
      <c r="BA2901" s="33"/>
      <c r="BB2901" s="33"/>
      <c r="BC2901" s="36"/>
      <c r="BD2901" s="12" t="s">
        <v>1772</v>
      </c>
    </row>
    <row r="2902" spans="1:56" s="12" customFormat="1" x14ac:dyDescent="0.2">
      <c r="A2902" s="9" t="str">
        <f>IF(Search!$C$5="","",IF(COUNTA(Inventory!$AP2902)=1,1,""))</f>
        <v/>
      </c>
      <c r="B2902" s="9" t="str">
        <f>IF(Search!$C$4="","",IF(ISNUMBER(SEARCH(Search!$C$4,$AR2902))=TRUE,1,""))</f>
        <v/>
      </c>
      <c r="C2902" s="9" t="str">
        <f>IF(Search!$C$6="x",IF(COUNTA($AQ2902)=1,1,"N"),IF(COUNTA($AQ2902)=1,"N",""))</f>
        <v/>
      </c>
      <c r="D2902" s="9" t="str">
        <f>IF(Search!$O$8="","",IF(ISNUMBER(SEARCH(Search!$O$8,$BD2902))=TRUE,1,""))</f>
        <v/>
      </c>
      <c r="E2902" s="9" t="str">
        <f>IF(Search!$C$7="","",IF(ISNUMBER(SEARCH(Search!$C$7,$AN2902))=TRUE,1,""))</f>
        <v/>
      </c>
      <c r="F2902" s="9" t="str">
        <f>IF(Search!$C$8="","",IF(ISNUMBER(SEARCH(Search!$C$8,$AO2902))=TRUE,1,""))</f>
        <v/>
      </c>
      <c r="G2902" s="9" t="str">
        <f>IF(Search!$F$4="","",IF(Inventory!$AJ2902&lt;Search!$F$4,"",1))</f>
        <v/>
      </c>
      <c r="H2902" s="9" t="str">
        <f>IF(Search!$F$5="","",IF(Inventory!$AJ2902&gt;Search!$F$5,"",1))</f>
        <v/>
      </c>
      <c r="I2902" s="9" t="str">
        <f>IF(Search!$F$7="","",IF(Search!$F$8="",IF(ISNUMBER(SEARCH(Search!$F$7,$AL2902))=TRUE,1,""),""))</f>
        <v/>
      </c>
      <c r="J2902" s="9" t="str">
        <f>IF($AL2902=Search!$F$8,1,"")</f>
        <v/>
      </c>
      <c r="K2902" s="9" t="str">
        <f>IF(Search!$I$4="","",IF(COUNTA($AS2902)=1,IF(Search!$I$4="N","N",1),""))</f>
        <v/>
      </c>
      <c r="L2902" s="9" t="str">
        <f>IF(Search!$I$5="","",IF($AS2902="RC",1,""))</f>
        <v/>
      </c>
      <c r="M2902" s="9" t="str">
        <f>IF(Search!$I$6="","",IF($AS2902="RCP",1,""))</f>
        <v/>
      </c>
      <c r="N2902" s="9" t="str">
        <f>IF(Search!$I$8="","",IF(COUNTA($AT2902)=1,IF(Search!$I$8="N","N",1),""))</f>
        <v/>
      </c>
      <c r="O2902" s="9" t="str">
        <f>IF(Search!$L$4="","",IF(COUNTA($AU2902)=1,IF(Search!$L$4="N","N",1),""))</f>
        <v/>
      </c>
      <c r="P2902" s="9" t="str">
        <f>IF(Search!$L$5="","",IF(ISNUMBER(SEARCH("Jersey",$AU2902))=TRUE,IF(Search!$L$5="N","N",1),""))</f>
        <v/>
      </c>
      <c r="Q2902" s="9" t="str">
        <f>IF(Search!$L$6="","",IF(ISNUMBER(SEARCH("Patch",$AU2902))=TRUE,IF(Search!$L$6="N","N",1),""))</f>
        <v/>
      </c>
      <c r="R2902" s="9" t="str">
        <f>IF(Search!$L$7="","",IF(ISNUMBER(SEARCH("Shield",$AU2902))=TRUE,IF(Search!$L$7="N","N",1),""))</f>
        <v/>
      </c>
      <c r="S2902" s="9" t="str">
        <f>IF(Search!$L$8="","",IF(ISNUMBER(SEARCH("Stick",$AU2902))=TRUE,IF(Search!$L$8="N","N",1),""))</f>
        <v/>
      </c>
      <c r="T2902" s="9" t="str">
        <f>IF(Search!$O$4="","",IF(COUNTA($AW2902)=1,IF(Search!$O$4="N","N",1),""))</f>
        <v/>
      </c>
      <c r="U2902" s="9" t="str">
        <f>IF(Search!$O$5="","",IF($AW2902="","",IF($AW2902&lt;Search!$O$5,"",1)))</f>
        <v/>
      </c>
      <c r="V2902" s="9" t="str">
        <f>IF(Search!$O$6="","",IF($AW2902="","",IF($AW2902&gt;Search!$O$6,"",1)))</f>
        <v/>
      </c>
      <c r="W2902" s="9" t="str">
        <f>IF(Search!$U$4="","",IF($AX2902="","",1))</f>
        <v/>
      </c>
      <c r="X2902" s="9" t="str">
        <f>IF(Search!$U$5="","",IF(ISNUMBER(SEARCH(Search!$U$5,$AX2902))=TRUE,IF(Search!$U$5="N","N",1),""))</f>
        <v/>
      </c>
      <c r="Y2902" s="9" t="str">
        <f>IF(Search!$U$6="","",IF($AY2902&lt;Search!$U$6,"",1))</f>
        <v/>
      </c>
      <c r="Z2902" s="9" t="str">
        <f>IF(Search!$R$4="","",IF(Inventory!$BA2902&lt;Search!$R$4,"",1))</f>
        <v/>
      </c>
      <c r="AA2902" s="9" t="str">
        <f>IF(Search!$R$5="","",IF($BA2902&gt;Search!$R$5,"",1))</f>
        <v/>
      </c>
      <c r="AB2902" s="9" t="str">
        <f>IF(Search!$R$6="","",IF($BB2902&lt;Search!$R$6,"",1))</f>
        <v/>
      </c>
      <c r="AC2902" s="9" t="str">
        <f>IF(Search!$R$7="","",IF($BB2902&lt;Search!$R$7,"",1))</f>
        <v/>
      </c>
      <c r="AD2902" s="45" t="str">
        <f>IF(COUNTIF($A2902:$AC2902,"n")&gt;0,"",IF(SUM($A2902:$AC2902)=COUNTA(Search!$C$4:$C$8,Search!$F$4:$F$8,Search!$I$4:$I$6,Search!$I$8,Search!$L$4:$L$8,Search!$O$4:$O$8,Search!$R$4:$R$7,Search!$U$4:$U$7)-COUNTIF(Search!$C$4:$U$7,"n"),1+LARGE($AD$1:AD2901,1),""))</f>
        <v/>
      </c>
      <c r="AE2902" s="45" t="str">
        <f t="shared" si="142"/>
        <v/>
      </c>
      <c r="AF2902" s="45" t="str">
        <f>IF(AD2902="","",COUNTIF($AE$1:$AE2901,$AE2902)+RANK($AE2902,$AE$2:$AE$10540,1))</f>
        <v/>
      </c>
      <c r="AG2902" s="45" t="str">
        <f t="shared" si="143"/>
        <v/>
      </c>
      <c r="AH2902" s="45" t="str">
        <f>IF($AD2902="","",COUNTIF($AG$1:$AG2901,$AG2902)+RANK($AG2902,$AG$1:$AG$10539,0))</f>
        <v/>
      </c>
      <c r="AI2902" s="10" t="str">
        <f t="shared" si="144"/>
        <v>2015-16 Upper Deck Silver Foil Board #173      /   $</v>
      </c>
      <c r="AJ2902" s="11">
        <v>2015</v>
      </c>
      <c r="AK2902" s="17">
        <v>16</v>
      </c>
      <c r="AL2902" s="12" t="s">
        <v>2622</v>
      </c>
      <c r="AM2902" s="10">
        <v>173</v>
      </c>
      <c r="AO2902" s="9"/>
      <c r="AP2902" s="9"/>
      <c r="AQ2902" s="9"/>
      <c r="AR2902" s="14"/>
      <c r="AS2902" s="9"/>
      <c r="AT2902" s="9"/>
      <c r="AU2902" s="9"/>
      <c r="AV2902" s="13"/>
      <c r="AW2902" s="13"/>
      <c r="AX2902" s="9"/>
      <c r="AY2902" s="9"/>
      <c r="AZ2902" s="9"/>
      <c r="BA2902" s="33"/>
      <c r="BB2902" s="33"/>
      <c r="BC2902" s="36"/>
      <c r="BD2902" s="12" t="s">
        <v>1772</v>
      </c>
    </row>
    <row r="2903" spans="1:56" s="12" customFormat="1" x14ac:dyDescent="0.2">
      <c r="A2903" s="9" t="str">
        <f>IF(Search!$C$5="","",IF(COUNTA(Inventory!$AP2903)=1,1,""))</f>
        <v/>
      </c>
      <c r="B2903" s="9" t="str">
        <f>IF(Search!$C$4="","",IF(ISNUMBER(SEARCH(Search!$C$4,$AR2903))=TRUE,1,""))</f>
        <v/>
      </c>
      <c r="C2903" s="9" t="str">
        <f>IF(Search!$C$6="x",IF(COUNTA($AQ2903)=1,1,"N"),IF(COUNTA($AQ2903)=1,"N",""))</f>
        <v/>
      </c>
      <c r="D2903" s="9" t="str">
        <f>IF(Search!$O$8="","",IF(ISNUMBER(SEARCH(Search!$O$8,$BD2903))=TRUE,1,""))</f>
        <v/>
      </c>
      <c r="E2903" s="9" t="str">
        <f>IF(Search!$C$7="","",IF(ISNUMBER(SEARCH(Search!$C$7,$AN2903))=TRUE,1,""))</f>
        <v/>
      </c>
      <c r="F2903" s="9" t="str">
        <f>IF(Search!$C$8="","",IF(ISNUMBER(SEARCH(Search!$C$8,$AO2903))=TRUE,1,""))</f>
        <v/>
      </c>
      <c r="G2903" s="9" t="str">
        <f>IF(Search!$F$4="","",IF(Inventory!$AJ2903&lt;Search!$F$4,"",1))</f>
        <v/>
      </c>
      <c r="H2903" s="9" t="str">
        <f>IF(Search!$F$5="","",IF(Inventory!$AJ2903&gt;Search!$F$5,"",1))</f>
        <v/>
      </c>
      <c r="I2903" s="9" t="str">
        <f>IF(Search!$F$7="","",IF(Search!$F$8="",IF(ISNUMBER(SEARCH(Search!$F$7,$AL2903))=TRUE,1,""),""))</f>
        <v/>
      </c>
      <c r="J2903" s="9" t="str">
        <f>IF($AL2903=Search!$F$8,1,"")</f>
        <v/>
      </c>
      <c r="K2903" s="9" t="str">
        <f>IF(Search!$I$4="","",IF(COUNTA($AS2903)=1,IF(Search!$I$4="N","N",1),""))</f>
        <v/>
      </c>
      <c r="L2903" s="9" t="str">
        <f>IF(Search!$I$5="","",IF($AS2903="RC",1,""))</f>
        <v/>
      </c>
      <c r="M2903" s="9" t="str">
        <f>IF(Search!$I$6="","",IF($AS2903="RCP",1,""))</f>
        <v/>
      </c>
      <c r="N2903" s="9" t="str">
        <f>IF(Search!$I$8="","",IF(COUNTA($AT2903)=1,IF(Search!$I$8="N","N",1),""))</f>
        <v/>
      </c>
      <c r="O2903" s="9" t="str">
        <f>IF(Search!$L$4="","",IF(COUNTA($AU2903)=1,IF(Search!$L$4="N","N",1),""))</f>
        <v/>
      </c>
      <c r="P2903" s="9" t="str">
        <f>IF(Search!$L$5="","",IF(ISNUMBER(SEARCH("Jersey",$AU2903))=TRUE,IF(Search!$L$5="N","N",1),""))</f>
        <v/>
      </c>
      <c r="Q2903" s="9" t="str">
        <f>IF(Search!$L$6="","",IF(ISNUMBER(SEARCH("Patch",$AU2903))=TRUE,IF(Search!$L$6="N","N",1),""))</f>
        <v/>
      </c>
      <c r="R2903" s="9" t="str">
        <f>IF(Search!$L$7="","",IF(ISNUMBER(SEARCH("Shield",$AU2903))=TRUE,IF(Search!$L$7="N","N",1),""))</f>
        <v/>
      </c>
      <c r="S2903" s="9" t="str">
        <f>IF(Search!$L$8="","",IF(ISNUMBER(SEARCH("Stick",$AU2903))=TRUE,IF(Search!$L$8="N","N",1),""))</f>
        <v/>
      </c>
      <c r="T2903" s="9" t="str">
        <f>IF(Search!$O$4="","",IF(COUNTA($AW2903)=1,IF(Search!$O$4="N","N",1),""))</f>
        <v/>
      </c>
      <c r="U2903" s="9" t="str">
        <f>IF(Search!$O$5="","",IF($AW2903="","",IF($AW2903&lt;Search!$O$5,"",1)))</f>
        <v/>
      </c>
      <c r="V2903" s="9" t="str">
        <f>IF(Search!$O$6="","",IF($AW2903="","",IF($AW2903&gt;Search!$O$6,"",1)))</f>
        <v/>
      </c>
      <c r="W2903" s="9" t="str">
        <f>IF(Search!$U$4="","",IF($AX2903="","",1))</f>
        <v/>
      </c>
      <c r="X2903" s="9" t="str">
        <f>IF(Search!$U$5="","",IF(ISNUMBER(SEARCH(Search!$U$5,$AX2903))=TRUE,IF(Search!$U$5="N","N",1),""))</f>
        <v/>
      </c>
      <c r="Y2903" s="9" t="str">
        <f>IF(Search!$U$6="","",IF($AY2903&lt;Search!$U$6,"",1))</f>
        <v/>
      </c>
      <c r="Z2903" s="9" t="str">
        <f>IF(Search!$R$4="","",IF(Inventory!$BA2903&lt;Search!$R$4,"",1))</f>
        <v/>
      </c>
      <c r="AA2903" s="9" t="str">
        <f>IF(Search!$R$5="","",IF($BA2903&gt;Search!$R$5,"",1))</f>
        <v/>
      </c>
      <c r="AB2903" s="9" t="str">
        <f>IF(Search!$R$6="","",IF($BB2903&lt;Search!$R$6,"",1))</f>
        <v/>
      </c>
      <c r="AC2903" s="9" t="str">
        <f>IF(Search!$R$7="","",IF($BB2903&lt;Search!$R$7,"",1))</f>
        <v/>
      </c>
      <c r="AD2903" s="45" t="str">
        <f>IF(COUNTIF($A2903:$AC2903,"n")&gt;0,"",IF(SUM($A2903:$AC2903)=COUNTA(Search!$C$4:$C$8,Search!$F$4:$F$8,Search!$I$4:$I$6,Search!$I$8,Search!$L$4:$L$8,Search!$O$4:$O$8,Search!$R$4:$R$7,Search!$U$4:$U$7)-COUNTIF(Search!$C$4:$U$7,"n"),1+LARGE($AD$1:AD2902,1),""))</f>
        <v/>
      </c>
      <c r="AE2903" s="45" t="str">
        <f t="shared" si="142"/>
        <v/>
      </c>
      <c r="AF2903" s="45" t="str">
        <f>IF(AD2903="","",COUNTIF($AE$1:$AE2902,$AE2903)+RANK($AE2903,$AE$2:$AE$10540,1))</f>
        <v/>
      </c>
      <c r="AG2903" s="45" t="str">
        <f t="shared" si="143"/>
        <v/>
      </c>
      <c r="AH2903" s="45" t="str">
        <f>IF($AD2903="","",COUNTIF($AG$1:$AG2902,$AG2903)+RANK($AG2903,$AG$1:$AG$10539,0))</f>
        <v/>
      </c>
      <c r="AI2903" s="10" t="str">
        <f t="shared" si="144"/>
        <v>2015-16 Upper Deck Silver Foil Board #174      /   $</v>
      </c>
      <c r="AJ2903" s="11">
        <v>2015</v>
      </c>
      <c r="AK2903" s="17">
        <v>16</v>
      </c>
      <c r="AL2903" s="12" t="s">
        <v>2622</v>
      </c>
      <c r="AM2903" s="10">
        <v>174</v>
      </c>
      <c r="AO2903" s="9"/>
      <c r="AP2903" s="9"/>
      <c r="AQ2903" s="9"/>
      <c r="AR2903" s="14"/>
      <c r="AS2903" s="9"/>
      <c r="AT2903" s="9"/>
      <c r="AU2903" s="9"/>
      <c r="AV2903" s="13"/>
      <c r="AW2903" s="13"/>
      <c r="AX2903" s="9"/>
      <c r="AY2903" s="9"/>
      <c r="AZ2903" s="9"/>
      <c r="BA2903" s="33"/>
      <c r="BB2903" s="33"/>
      <c r="BC2903" s="36"/>
      <c r="BD2903" s="12" t="s">
        <v>1772</v>
      </c>
    </row>
    <row r="2904" spans="1:56" s="12" customFormat="1" x14ac:dyDescent="0.2">
      <c r="A2904" s="9" t="str">
        <f>IF(Search!$C$5="","",IF(COUNTA(Inventory!$AP2904)=1,1,""))</f>
        <v/>
      </c>
      <c r="B2904" s="9" t="str">
        <f>IF(Search!$C$4="","",IF(ISNUMBER(SEARCH(Search!$C$4,$AR2904))=TRUE,1,""))</f>
        <v/>
      </c>
      <c r="C2904" s="9" t="str">
        <f>IF(Search!$C$6="x",IF(COUNTA($AQ2904)=1,1,"N"),IF(COUNTA($AQ2904)=1,"N",""))</f>
        <v/>
      </c>
      <c r="D2904" s="9" t="str">
        <f>IF(Search!$O$8="","",IF(ISNUMBER(SEARCH(Search!$O$8,$BD2904))=TRUE,1,""))</f>
        <v/>
      </c>
      <c r="E2904" s="9" t="str">
        <f>IF(Search!$C$7="","",IF(ISNUMBER(SEARCH(Search!$C$7,$AN2904))=TRUE,1,""))</f>
        <v/>
      </c>
      <c r="F2904" s="9" t="str">
        <f>IF(Search!$C$8="","",IF(ISNUMBER(SEARCH(Search!$C$8,$AO2904))=TRUE,1,""))</f>
        <v/>
      </c>
      <c r="G2904" s="9" t="str">
        <f>IF(Search!$F$4="","",IF(Inventory!$AJ2904&lt;Search!$F$4,"",1))</f>
        <v/>
      </c>
      <c r="H2904" s="9" t="str">
        <f>IF(Search!$F$5="","",IF(Inventory!$AJ2904&gt;Search!$F$5,"",1))</f>
        <v/>
      </c>
      <c r="I2904" s="9" t="str">
        <f>IF(Search!$F$7="","",IF(Search!$F$8="",IF(ISNUMBER(SEARCH(Search!$F$7,$AL2904))=TRUE,1,""),""))</f>
        <v/>
      </c>
      <c r="J2904" s="9" t="str">
        <f>IF($AL2904=Search!$F$8,1,"")</f>
        <v/>
      </c>
      <c r="K2904" s="9" t="str">
        <f>IF(Search!$I$4="","",IF(COUNTA($AS2904)=1,IF(Search!$I$4="N","N",1),""))</f>
        <v/>
      </c>
      <c r="L2904" s="9" t="str">
        <f>IF(Search!$I$5="","",IF($AS2904="RC",1,""))</f>
        <v/>
      </c>
      <c r="M2904" s="9" t="str">
        <f>IF(Search!$I$6="","",IF($AS2904="RCP",1,""))</f>
        <v/>
      </c>
      <c r="N2904" s="9" t="str">
        <f>IF(Search!$I$8="","",IF(COUNTA($AT2904)=1,IF(Search!$I$8="N","N",1),""))</f>
        <v/>
      </c>
      <c r="O2904" s="9" t="str">
        <f>IF(Search!$L$4="","",IF(COUNTA($AU2904)=1,IF(Search!$L$4="N","N",1),""))</f>
        <v/>
      </c>
      <c r="P2904" s="9" t="str">
        <f>IF(Search!$L$5="","",IF(ISNUMBER(SEARCH("Jersey",$AU2904))=TRUE,IF(Search!$L$5="N","N",1),""))</f>
        <v/>
      </c>
      <c r="Q2904" s="9" t="str">
        <f>IF(Search!$L$6="","",IF(ISNUMBER(SEARCH("Patch",$AU2904))=TRUE,IF(Search!$L$6="N","N",1),""))</f>
        <v/>
      </c>
      <c r="R2904" s="9" t="str">
        <f>IF(Search!$L$7="","",IF(ISNUMBER(SEARCH("Shield",$AU2904))=TRUE,IF(Search!$L$7="N","N",1),""))</f>
        <v/>
      </c>
      <c r="S2904" s="9" t="str">
        <f>IF(Search!$L$8="","",IF(ISNUMBER(SEARCH("Stick",$AU2904))=TRUE,IF(Search!$L$8="N","N",1),""))</f>
        <v/>
      </c>
      <c r="T2904" s="9" t="str">
        <f>IF(Search!$O$4="","",IF(COUNTA($AW2904)=1,IF(Search!$O$4="N","N",1),""))</f>
        <v/>
      </c>
      <c r="U2904" s="9" t="str">
        <f>IF(Search!$O$5="","",IF($AW2904="","",IF($AW2904&lt;Search!$O$5,"",1)))</f>
        <v/>
      </c>
      <c r="V2904" s="9" t="str">
        <f>IF(Search!$O$6="","",IF($AW2904="","",IF($AW2904&gt;Search!$O$6,"",1)))</f>
        <v/>
      </c>
      <c r="W2904" s="9" t="str">
        <f>IF(Search!$U$4="","",IF($AX2904="","",1))</f>
        <v/>
      </c>
      <c r="X2904" s="9" t="str">
        <f>IF(Search!$U$5="","",IF(ISNUMBER(SEARCH(Search!$U$5,$AX2904))=TRUE,IF(Search!$U$5="N","N",1),""))</f>
        <v/>
      </c>
      <c r="Y2904" s="9" t="str">
        <f>IF(Search!$U$6="","",IF($AY2904&lt;Search!$U$6,"",1))</f>
        <v/>
      </c>
      <c r="Z2904" s="9" t="str">
        <f>IF(Search!$R$4="","",IF(Inventory!$BA2904&lt;Search!$R$4,"",1))</f>
        <v/>
      </c>
      <c r="AA2904" s="9" t="str">
        <f>IF(Search!$R$5="","",IF($BA2904&gt;Search!$R$5,"",1))</f>
        <v/>
      </c>
      <c r="AB2904" s="9" t="str">
        <f>IF(Search!$R$6="","",IF($BB2904&lt;Search!$R$6,"",1))</f>
        <v/>
      </c>
      <c r="AC2904" s="9" t="str">
        <f>IF(Search!$R$7="","",IF($BB2904&lt;Search!$R$7,"",1))</f>
        <v/>
      </c>
      <c r="AD2904" s="45" t="str">
        <f>IF(COUNTIF($A2904:$AC2904,"n")&gt;0,"",IF(SUM($A2904:$AC2904)=COUNTA(Search!$C$4:$C$8,Search!$F$4:$F$8,Search!$I$4:$I$6,Search!$I$8,Search!$L$4:$L$8,Search!$O$4:$O$8,Search!$R$4:$R$7,Search!$U$4:$U$7)-COUNTIF(Search!$C$4:$U$7,"n"),1+LARGE($AD$1:AD2903,1),""))</f>
        <v/>
      </c>
      <c r="AE2904" s="45" t="str">
        <f t="shared" si="142"/>
        <v/>
      </c>
      <c r="AF2904" s="45" t="str">
        <f>IF(AD2904="","",COUNTIF($AE$1:$AE2903,$AE2904)+RANK($AE2904,$AE$2:$AE$10540,1))</f>
        <v/>
      </c>
      <c r="AG2904" s="45" t="str">
        <f t="shared" si="143"/>
        <v/>
      </c>
      <c r="AH2904" s="45" t="str">
        <f>IF($AD2904="","",COUNTIF($AG$1:$AG2903,$AG2904)+RANK($AG2904,$AG$1:$AG$10539,0))</f>
        <v/>
      </c>
      <c r="AI2904" s="10" t="str">
        <f t="shared" si="144"/>
        <v>2015-16 Upper Deck Silver Foil Board #175      /   $</v>
      </c>
      <c r="AJ2904" s="11">
        <v>2015</v>
      </c>
      <c r="AK2904" s="17">
        <v>16</v>
      </c>
      <c r="AL2904" s="12" t="s">
        <v>2622</v>
      </c>
      <c r="AM2904" s="10">
        <v>175</v>
      </c>
      <c r="AO2904" s="9"/>
      <c r="AP2904" s="9"/>
      <c r="AQ2904" s="9"/>
      <c r="AR2904" s="14"/>
      <c r="AS2904" s="9"/>
      <c r="AT2904" s="9"/>
      <c r="AU2904" s="9"/>
      <c r="AV2904" s="13"/>
      <c r="AW2904" s="13"/>
      <c r="AX2904" s="9"/>
      <c r="AY2904" s="9"/>
      <c r="AZ2904" s="9"/>
      <c r="BA2904" s="33"/>
      <c r="BB2904" s="33"/>
      <c r="BC2904" s="36"/>
      <c r="BD2904" s="12" t="s">
        <v>1772</v>
      </c>
    </row>
    <row r="2905" spans="1:56" s="12" customFormat="1" x14ac:dyDescent="0.2">
      <c r="A2905" s="9" t="str">
        <f>IF(Search!$C$5="","",IF(COUNTA(Inventory!$AP2905)=1,1,""))</f>
        <v/>
      </c>
      <c r="B2905" s="9" t="str">
        <f>IF(Search!$C$4="","",IF(ISNUMBER(SEARCH(Search!$C$4,$AR2905))=TRUE,1,""))</f>
        <v/>
      </c>
      <c r="C2905" s="9" t="str">
        <f>IF(Search!$C$6="x",IF(COUNTA($AQ2905)=1,1,"N"),IF(COUNTA($AQ2905)=1,"N",""))</f>
        <v/>
      </c>
      <c r="D2905" s="9" t="str">
        <f>IF(Search!$O$8="","",IF(ISNUMBER(SEARCH(Search!$O$8,$BD2905))=TRUE,1,""))</f>
        <v/>
      </c>
      <c r="E2905" s="9" t="str">
        <f>IF(Search!$C$7="","",IF(ISNUMBER(SEARCH(Search!$C$7,$AN2905))=TRUE,1,""))</f>
        <v/>
      </c>
      <c r="F2905" s="9" t="str">
        <f>IF(Search!$C$8="","",IF(ISNUMBER(SEARCH(Search!$C$8,$AO2905))=TRUE,1,""))</f>
        <v/>
      </c>
      <c r="G2905" s="9" t="str">
        <f>IF(Search!$F$4="","",IF(Inventory!$AJ2905&lt;Search!$F$4,"",1))</f>
        <v/>
      </c>
      <c r="H2905" s="9" t="str">
        <f>IF(Search!$F$5="","",IF(Inventory!$AJ2905&gt;Search!$F$5,"",1))</f>
        <v/>
      </c>
      <c r="I2905" s="9" t="str">
        <f>IF(Search!$F$7="","",IF(Search!$F$8="",IF(ISNUMBER(SEARCH(Search!$F$7,$AL2905))=TRUE,1,""),""))</f>
        <v/>
      </c>
      <c r="J2905" s="9" t="str">
        <f>IF($AL2905=Search!$F$8,1,"")</f>
        <v/>
      </c>
      <c r="K2905" s="9" t="str">
        <f>IF(Search!$I$4="","",IF(COUNTA($AS2905)=1,IF(Search!$I$4="N","N",1),""))</f>
        <v/>
      </c>
      <c r="L2905" s="9" t="str">
        <f>IF(Search!$I$5="","",IF($AS2905="RC",1,""))</f>
        <v/>
      </c>
      <c r="M2905" s="9" t="str">
        <f>IF(Search!$I$6="","",IF($AS2905="RCP",1,""))</f>
        <v/>
      </c>
      <c r="N2905" s="9" t="str">
        <f>IF(Search!$I$8="","",IF(COUNTA($AT2905)=1,IF(Search!$I$8="N","N",1),""))</f>
        <v/>
      </c>
      <c r="O2905" s="9" t="str">
        <f>IF(Search!$L$4="","",IF(COUNTA($AU2905)=1,IF(Search!$L$4="N","N",1),""))</f>
        <v/>
      </c>
      <c r="P2905" s="9" t="str">
        <f>IF(Search!$L$5="","",IF(ISNUMBER(SEARCH("Jersey",$AU2905))=TRUE,IF(Search!$L$5="N","N",1),""))</f>
        <v/>
      </c>
      <c r="Q2905" s="9" t="str">
        <f>IF(Search!$L$6="","",IF(ISNUMBER(SEARCH("Patch",$AU2905))=TRUE,IF(Search!$L$6="N","N",1),""))</f>
        <v/>
      </c>
      <c r="R2905" s="9" t="str">
        <f>IF(Search!$L$7="","",IF(ISNUMBER(SEARCH("Shield",$AU2905))=TRUE,IF(Search!$L$7="N","N",1),""))</f>
        <v/>
      </c>
      <c r="S2905" s="9" t="str">
        <f>IF(Search!$L$8="","",IF(ISNUMBER(SEARCH("Stick",$AU2905))=TRUE,IF(Search!$L$8="N","N",1),""))</f>
        <v/>
      </c>
      <c r="T2905" s="9" t="str">
        <f>IF(Search!$O$4="","",IF(COUNTA($AW2905)=1,IF(Search!$O$4="N","N",1),""))</f>
        <v/>
      </c>
      <c r="U2905" s="9" t="str">
        <f>IF(Search!$O$5="","",IF($AW2905="","",IF($AW2905&lt;Search!$O$5,"",1)))</f>
        <v/>
      </c>
      <c r="V2905" s="9" t="str">
        <f>IF(Search!$O$6="","",IF($AW2905="","",IF($AW2905&gt;Search!$O$6,"",1)))</f>
        <v/>
      </c>
      <c r="W2905" s="9" t="str">
        <f>IF(Search!$U$4="","",IF($AX2905="","",1))</f>
        <v/>
      </c>
      <c r="X2905" s="9" t="str">
        <f>IF(Search!$U$5="","",IF(ISNUMBER(SEARCH(Search!$U$5,$AX2905))=TRUE,IF(Search!$U$5="N","N",1),""))</f>
        <v/>
      </c>
      <c r="Y2905" s="9" t="str">
        <f>IF(Search!$U$6="","",IF($AY2905&lt;Search!$U$6,"",1))</f>
        <v/>
      </c>
      <c r="Z2905" s="9" t="str">
        <f>IF(Search!$R$4="","",IF(Inventory!$BA2905&lt;Search!$R$4,"",1))</f>
        <v/>
      </c>
      <c r="AA2905" s="9" t="str">
        <f>IF(Search!$R$5="","",IF($BA2905&gt;Search!$R$5,"",1))</f>
        <v/>
      </c>
      <c r="AB2905" s="9" t="str">
        <f>IF(Search!$R$6="","",IF($BB2905&lt;Search!$R$6,"",1))</f>
        <v/>
      </c>
      <c r="AC2905" s="9" t="str">
        <f>IF(Search!$R$7="","",IF($BB2905&lt;Search!$R$7,"",1))</f>
        <v/>
      </c>
      <c r="AD2905" s="45" t="str">
        <f>IF(COUNTIF($A2905:$AC2905,"n")&gt;0,"",IF(SUM($A2905:$AC2905)=COUNTA(Search!$C$4:$C$8,Search!$F$4:$F$8,Search!$I$4:$I$6,Search!$I$8,Search!$L$4:$L$8,Search!$O$4:$O$8,Search!$R$4:$R$7,Search!$U$4:$U$7)-COUNTIF(Search!$C$4:$U$7,"n"),1+LARGE($AD$1:AD2904,1),""))</f>
        <v/>
      </c>
      <c r="AE2905" s="45" t="str">
        <f t="shared" si="142"/>
        <v/>
      </c>
      <c r="AF2905" s="45" t="str">
        <f>IF(AD2905="","",COUNTIF($AE$1:$AE2904,$AE2905)+RANK($AE2905,$AE$2:$AE$10540,1))</f>
        <v/>
      </c>
      <c r="AG2905" s="45" t="str">
        <f t="shared" si="143"/>
        <v/>
      </c>
      <c r="AH2905" s="45" t="str">
        <f>IF($AD2905="","",COUNTIF($AG$1:$AG2904,$AG2905)+RANK($AG2905,$AG$1:$AG$10539,0))</f>
        <v/>
      </c>
      <c r="AI2905" s="10" t="str">
        <f t="shared" si="144"/>
        <v>2015-16 Upper Deck Silver Foil Board #176      /   $</v>
      </c>
      <c r="AJ2905" s="11">
        <v>2015</v>
      </c>
      <c r="AK2905" s="17">
        <v>16</v>
      </c>
      <c r="AL2905" s="12" t="s">
        <v>2622</v>
      </c>
      <c r="AM2905" s="10">
        <v>176</v>
      </c>
      <c r="AO2905" s="9"/>
      <c r="AP2905" s="9"/>
      <c r="AQ2905" s="9"/>
      <c r="AR2905" s="14"/>
      <c r="AS2905" s="9"/>
      <c r="AT2905" s="9"/>
      <c r="AU2905" s="9"/>
      <c r="AV2905" s="13"/>
      <c r="AW2905" s="13"/>
      <c r="AX2905" s="9"/>
      <c r="AY2905" s="9"/>
      <c r="AZ2905" s="9"/>
      <c r="BA2905" s="33"/>
      <c r="BB2905" s="33"/>
      <c r="BC2905" s="36"/>
      <c r="BD2905" s="12" t="s">
        <v>1772</v>
      </c>
    </row>
    <row r="2906" spans="1:56" s="12" customFormat="1" x14ac:dyDescent="0.2">
      <c r="A2906" s="9" t="str">
        <f>IF(Search!$C$5="","",IF(COUNTA(Inventory!$AP2906)=1,1,""))</f>
        <v/>
      </c>
      <c r="B2906" s="9" t="str">
        <f>IF(Search!$C$4="","",IF(ISNUMBER(SEARCH(Search!$C$4,$AR2906))=TRUE,1,""))</f>
        <v/>
      </c>
      <c r="C2906" s="9" t="str">
        <f>IF(Search!$C$6="x",IF(COUNTA($AQ2906)=1,1,"N"),IF(COUNTA($AQ2906)=1,"N",""))</f>
        <v/>
      </c>
      <c r="D2906" s="9" t="str">
        <f>IF(Search!$O$8="","",IF(ISNUMBER(SEARCH(Search!$O$8,$BD2906))=TRUE,1,""))</f>
        <v/>
      </c>
      <c r="E2906" s="9" t="str">
        <f>IF(Search!$C$7="","",IF(ISNUMBER(SEARCH(Search!$C$7,$AN2906))=TRUE,1,""))</f>
        <v/>
      </c>
      <c r="F2906" s="9" t="str">
        <f>IF(Search!$C$8="","",IF(ISNUMBER(SEARCH(Search!$C$8,$AO2906))=TRUE,1,""))</f>
        <v/>
      </c>
      <c r="G2906" s="9" t="str">
        <f>IF(Search!$F$4="","",IF(Inventory!$AJ2906&lt;Search!$F$4,"",1))</f>
        <v/>
      </c>
      <c r="H2906" s="9" t="str">
        <f>IF(Search!$F$5="","",IF(Inventory!$AJ2906&gt;Search!$F$5,"",1))</f>
        <v/>
      </c>
      <c r="I2906" s="9" t="str">
        <f>IF(Search!$F$7="","",IF(Search!$F$8="",IF(ISNUMBER(SEARCH(Search!$F$7,$AL2906))=TRUE,1,""),""))</f>
        <v/>
      </c>
      <c r="J2906" s="9" t="str">
        <f>IF($AL2906=Search!$F$8,1,"")</f>
        <v/>
      </c>
      <c r="K2906" s="9" t="str">
        <f>IF(Search!$I$4="","",IF(COUNTA($AS2906)=1,IF(Search!$I$4="N","N",1),""))</f>
        <v/>
      </c>
      <c r="L2906" s="9" t="str">
        <f>IF(Search!$I$5="","",IF($AS2906="RC",1,""))</f>
        <v/>
      </c>
      <c r="M2906" s="9" t="str">
        <f>IF(Search!$I$6="","",IF($AS2906="RCP",1,""))</f>
        <v/>
      </c>
      <c r="N2906" s="9" t="str">
        <f>IF(Search!$I$8="","",IF(COUNTA($AT2906)=1,IF(Search!$I$8="N","N",1),""))</f>
        <v/>
      </c>
      <c r="O2906" s="9" t="str">
        <f>IF(Search!$L$4="","",IF(COUNTA($AU2906)=1,IF(Search!$L$4="N","N",1),""))</f>
        <v/>
      </c>
      <c r="P2906" s="9" t="str">
        <f>IF(Search!$L$5="","",IF(ISNUMBER(SEARCH("Jersey",$AU2906))=TRUE,IF(Search!$L$5="N","N",1),""))</f>
        <v/>
      </c>
      <c r="Q2906" s="9" t="str">
        <f>IF(Search!$L$6="","",IF(ISNUMBER(SEARCH("Patch",$AU2906))=TRUE,IF(Search!$L$6="N","N",1),""))</f>
        <v/>
      </c>
      <c r="R2906" s="9" t="str">
        <f>IF(Search!$L$7="","",IF(ISNUMBER(SEARCH("Shield",$AU2906))=TRUE,IF(Search!$L$7="N","N",1),""))</f>
        <v/>
      </c>
      <c r="S2906" s="9" t="str">
        <f>IF(Search!$L$8="","",IF(ISNUMBER(SEARCH("Stick",$AU2906))=TRUE,IF(Search!$L$8="N","N",1),""))</f>
        <v/>
      </c>
      <c r="T2906" s="9" t="str">
        <f>IF(Search!$O$4="","",IF(COUNTA($AW2906)=1,IF(Search!$O$4="N","N",1),""))</f>
        <v/>
      </c>
      <c r="U2906" s="9" t="str">
        <f>IF(Search!$O$5="","",IF($AW2906="","",IF($AW2906&lt;Search!$O$5,"",1)))</f>
        <v/>
      </c>
      <c r="V2906" s="9" t="str">
        <f>IF(Search!$O$6="","",IF($AW2906="","",IF($AW2906&gt;Search!$O$6,"",1)))</f>
        <v/>
      </c>
      <c r="W2906" s="9" t="str">
        <f>IF(Search!$U$4="","",IF($AX2906="","",1))</f>
        <v/>
      </c>
      <c r="X2906" s="9" t="str">
        <f>IF(Search!$U$5="","",IF(ISNUMBER(SEARCH(Search!$U$5,$AX2906))=TRUE,IF(Search!$U$5="N","N",1),""))</f>
        <v/>
      </c>
      <c r="Y2906" s="9" t="str">
        <f>IF(Search!$U$6="","",IF($AY2906&lt;Search!$U$6,"",1))</f>
        <v/>
      </c>
      <c r="Z2906" s="9" t="str">
        <f>IF(Search!$R$4="","",IF(Inventory!$BA2906&lt;Search!$R$4,"",1))</f>
        <v/>
      </c>
      <c r="AA2906" s="9" t="str">
        <f>IF(Search!$R$5="","",IF($BA2906&gt;Search!$R$5,"",1))</f>
        <v/>
      </c>
      <c r="AB2906" s="9" t="str">
        <f>IF(Search!$R$6="","",IF($BB2906&lt;Search!$R$6,"",1))</f>
        <v/>
      </c>
      <c r="AC2906" s="9" t="str">
        <f>IF(Search!$R$7="","",IF($BB2906&lt;Search!$R$7,"",1))</f>
        <v/>
      </c>
      <c r="AD2906" s="45" t="str">
        <f>IF(COUNTIF($A2906:$AC2906,"n")&gt;0,"",IF(SUM($A2906:$AC2906)=COUNTA(Search!$C$4:$C$8,Search!$F$4:$F$8,Search!$I$4:$I$6,Search!$I$8,Search!$L$4:$L$8,Search!$O$4:$O$8,Search!$R$4:$R$7,Search!$U$4:$U$7)-COUNTIF(Search!$C$4:$U$7,"n"),1+LARGE($AD$1:AD2905,1),""))</f>
        <v/>
      </c>
      <c r="AE2906" s="45" t="str">
        <f t="shared" si="142"/>
        <v/>
      </c>
      <c r="AF2906" s="45" t="str">
        <f>IF(AD2906="","",COUNTIF($AE$1:$AE2905,$AE2906)+RANK($AE2906,$AE$2:$AE$10540,1))</f>
        <v/>
      </c>
      <c r="AG2906" s="45" t="str">
        <f t="shared" si="143"/>
        <v/>
      </c>
      <c r="AH2906" s="45" t="str">
        <f>IF($AD2906="","",COUNTIF($AG$1:$AG2905,$AG2906)+RANK($AG2906,$AG$1:$AG$10539,0))</f>
        <v/>
      </c>
      <c r="AI2906" s="10" t="str">
        <f t="shared" si="144"/>
        <v>2015-16 Upper Deck Silver Foil Board #177      /   $</v>
      </c>
      <c r="AJ2906" s="11">
        <v>2015</v>
      </c>
      <c r="AK2906" s="17">
        <v>16</v>
      </c>
      <c r="AL2906" s="12" t="s">
        <v>2622</v>
      </c>
      <c r="AM2906" s="10">
        <v>177</v>
      </c>
      <c r="AO2906" s="9"/>
      <c r="AP2906" s="9"/>
      <c r="AQ2906" s="9"/>
      <c r="AR2906" s="14"/>
      <c r="AS2906" s="9"/>
      <c r="AT2906" s="9"/>
      <c r="AU2906" s="9"/>
      <c r="AV2906" s="13"/>
      <c r="AW2906" s="13"/>
      <c r="AX2906" s="9"/>
      <c r="AY2906" s="9"/>
      <c r="AZ2906" s="9"/>
      <c r="BA2906" s="33"/>
      <c r="BB2906" s="33"/>
      <c r="BC2906" s="36"/>
      <c r="BD2906" s="12" t="s">
        <v>1772</v>
      </c>
    </row>
    <row r="2907" spans="1:56" s="12" customFormat="1" x14ac:dyDescent="0.2">
      <c r="A2907" s="9" t="str">
        <f>IF(Search!$C$5="","",IF(COUNTA(Inventory!$AP2907)=1,1,""))</f>
        <v/>
      </c>
      <c r="B2907" s="9" t="str">
        <f>IF(Search!$C$4="","",IF(ISNUMBER(SEARCH(Search!$C$4,$AR2907))=TRUE,1,""))</f>
        <v/>
      </c>
      <c r="C2907" s="9" t="str">
        <f>IF(Search!$C$6="x",IF(COUNTA($AQ2907)=1,1,"N"),IF(COUNTA($AQ2907)=1,"N",""))</f>
        <v/>
      </c>
      <c r="D2907" s="9" t="str">
        <f>IF(Search!$O$8="","",IF(ISNUMBER(SEARCH(Search!$O$8,$BD2907))=TRUE,1,""))</f>
        <v/>
      </c>
      <c r="E2907" s="9" t="str">
        <f>IF(Search!$C$7="","",IF(ISNUMBER(SEARCH(Search!$C$7,$AN2907))=TRUE,1,""))</f>
        <v/>
      </c>
      <c r="F2907" s="9" t="str">
        <f>IF(Search!$C$8="","",IF(ISNUMBER(SEARCH(Search!$C$8,$AO2907))=TRUE,1,""))</f>
        <v/>
      </c>
      <c r="G2907" s="9" t="str">
        <f>IF(Search!$F$4="","",IF(Inventory!$AJ2907&lt;Search!$F$4,"",1))</f>
        <v/>
      </c>
      <c r="H2907" s="9" t="str">
        <f>IF(Search!$F$5="","",IF(Inventory!$AJ2907&gt;Search!$F$5,"",1))</f>
        <v/>
      </c>
      <c r="I2907" s="9" t="str">
        <f>IF(Search!$F$7="","",IF(Search!$F$8="",IF(ISNUMBER(SEARCH(Search!$F$7,$AL2907))=TRUE,1,""),""))</f>
        <v/>
      </c>
      <c r="J2907" s="9" t="str">
        <f>IF($AL2907=Search!$F$8,1,"")</f>
        <v/>
      </c>
      <c r="K2907" s="9" t="str">
        <f>IF(Search!$I$4="","",IF(COUNTA($AS2907)=1,IF(Search!$I$4="N","N",1),""))</f>
        <v/>
      </c>
      <c r="L2907" s="9" t="str">
        <f>IF(Search!$I$5="","",IF($AS2907="RC",1,""))</f>
        <v/>
      </c>
      <c r="M2907" s="9" t="str">
        <f>IF(Search!$I$6="","",IF($AS2907="RCP",1,""))</f>
        <v/>
      </c>
      <c r="N2907" s="9" t="str">
        <f>IF(Search!$I$8="","",IF(COUNTA($AT2907)=1,IF(Search!$I$8="N","N",1),""))</f>
        <v/>
      </c>
      <c r="O2907" s="9" t="str">
        <f>IF(Search!$L$4="","",IF(COUNTA($AU2907)=1,IF(Search!$L$4="N","N",1),""))</f>
        <v/>
      </c>
      <c r="P2907" s="9" t="str">
        <f>IF(Search!$L$5="","",IF(ISNUMBER(SEARCH("Jersey",$AU2907))=TRUE,IF(Search!$L$5="N","N",1),""))</f>
        <v/>
      </c>
      <c r="Q2907" s="9" t="str">
        <f>IF(Search!$L$6="","",IF(ISNUMBER(SEARCH("Patch",$AU2907))=TRUE,IF(Search!$L$6="N","N",1),""))</f>
        <v/>
      </c>
      <c r="R2907" s="9" t="str">
        <f>IF(Search!$L$7="","",IF(ISNUMBER(SEARCH("Shield",$AU2907))=TRUE,IF(Search!$L$7="N","N",1),""))</f>
        <v/>
      </c>
      <c r="S2907" s="9" t="str">
        <f>IF(Search!$L$8="","",IF(ISNUMBER(SEARCH("Stick",$AU2907))=TRUE,IF(Search!$L$8="N","N",1),""))</f>
        <v/>
      </c>
      <c r="T2907" s="9" t="str">
        <f>IF(Search!$O$4="","",IF(COUNTA($AW2907)=1,IF(Search!$O$4="N","N",1),""))</f>
        <v/>
      </c>
      <c r="U2907" s="9" t="str">
        <f>IF(Search!$O$5="","",IF($AW2907="","",IF($AW2907&lt;Search!$O$5,"",1)))</f>
        <v/>
      </c>
      <c r="V2907" s="9" t="str">
        <f>IF(Search!$O$6="","",IF($AW2907="","",IF($AW2907&gt;Search!$O$6,"",1)))</f>
        <v/>
      </c>
      <c r="W2907" s="9" t="str">
        <f>IF(Search!$U$4="","",IF($AX2907="","",1))</f>
        <v/>
      </c>
      <c r="X2907" s="9" t="str">
        <f>IF(Search!$U$5="","",IF(ISNUMBER(SEARCH(Search!$U$5,$AX2907))=TRUE,IF(Search!$U$5="N","N",1),""))</f>
        <v/>
      </c>
      <c r="Y2907" s="9" t="str">
        <f>IF(Search!$U$6="","",IF($AY2907&lt;Search!$U$6,"",1))</f>
        <v/>
      </c>
      <c r="Z2907" s="9" t="str">
        <f>IF(Search!$R$4="","",IF(Inventory!$BA2907&lt;Search!$R$4,"",1))</f>
        <v/>
      </c>
      <c r="AA2907" s="9" t="str">
        <f>IF(Search!$R$5="","",IF($BA2907&gt;Search!$R$5,"",1))</f>
        <v/>
      </c>
      <c r="AB2907" s="9" t="str">
        <f>IF(Search!$R$6="","",IF($BB2907&lt;Search!$R$6,"",1))</f>
        <v/>
      </c>
      <c r="AC2907" s="9" t="str">
        <f>IF(Search!$R$7="","",IF($BB2907&lt;Search!$R$7,"",1))</f>
        <v/>
      </c>
      <c r="AD2907" s="45" t="str">
        <f>IF(COUNTIF($A2907:$AC2907,"n")&gt;0,"",IF(SUM($A2907:$AC2907)=COUNTA(Search!$C$4:$C$8,Search!$F$4:$F$8,Search!$I$4:$I$6,Search!$I$8,Search!$L$4:$L$8,Search!$O$4:$O$8,Search!$R$4:$R$7,Search!$U$4:$U$7)-COUNTIF(Search!$C$4:$U$7,"n"),1+LARGE($AD$1:AD2906,1),""))</f>
        <v/>
      </c>
      <c r="AE2907" s="45" t="str">
        <f t="shared" si="142"/>
        <v/>
      </c>
      <c r="AF2907" s="45" t="str">
        <f>IF(AD2907="","",COUNTIF($AE$1:$AE2906,$AE2907)+RANK($AE2907,$AE$2:$AE$10540,1))</f>
        <v/>
      </c>
      <c r="AG2907" s="45" t="str">
        <f t="shared" si="143"/>
        <v/>
      </c>
      <c r="AH2907" s="45" t="str">
        <f>IF($AD2907="","",COUNTIF($AG$1:$AG2906,$AG2907)+RANK($AG2907,$AG$1:$AG$10539,0))</f>
        <v/>
      </c>
      <c r="AI2907" s="10" t="str">
        <f t="shared" si="144"/>
        <v>2015-16 Upper Deck Silver Foil Board #178      /   $</v>
      </c>
      <c r="AJ2907" s="11">
        <v>2015</v>
      </c>
      <c r="AK2907" s="17">
        <v>16</v>
      </c>
      <c r="AL2907" s="12" t="s">
        <v>2622</v>
      </c>
      <c r="AM2907" s="10">
        <v>178</v>
      </c>
      <c r="AO2907" s="9"/>
      <c r="AP2907" s="9"/>
      <c r="AQ2907" s="9"/>
      <c r="AR2907" s="14"/>
      <c r="AS2907" s="9"/>
      <c r="AT2907" s="9"/>
      <c r="AU2907" s="9"/>
      <c r="AV2907" s="13"/>
      <c r="AW2907" s="13"/>
      <c r="AX2907" s="9"/>
      <c r="AY2907" s="9"/>
      <c r="AZ2907" s="9"/>
      <c r="BA2907" s="33"/>
      <c r="BB2907" s="33"/>
      <c r="BC2907" s="36"/>
      <c r="BD2907" s="12" t="s">
        <v>1772</v>
      </c>
    </row>
    <row r="2908" spans="1:56" s="12" customFormat="1" x14ac:dyDescent="0.2">
      <c r="A2908" s="9" t="str">
        <f>IF(Search!$C$5="","",IF(COUNTA(Inventory!$AP2908)=1,1,""))</f>
        <v/>
      </c>
      <c r="B2908" s="9" t="str">
        <f>IF(Search!$C$4="","",IF(ISNUMBER(SEARCH(Search!$C$4,$AR2908))=TRUE,1,""))</f>
        <v/>
      </c>
      <c r="C2908" s="9" t="str">
        <f>IF(Search!$C$6="x",IF(COUNTA($AQ2908)=1,1,"N"),IF(COUNTA($AQ2908)=1,"N",""))</f>
        <v/>
      </c>
      <c r="D2908" s="9" t="str">
        <f>IF(Search!$O$8="","",IF(ISNUMBER(SEARCH(Search!$O$8,$BD2908))=TRUE,1,""))</f>
        <v/>
      </c>
      <c r="E2908" s="9" t="str">
        <f>IF(Search!$C$7="","",IF(ISNUMBER(SEARCH(Search!$C$7,$AN2908))=TRUE,1,""))</f>
        <v/>
      </c>
      <c r="F2908" s="9" t="str">
        <f>IF(Search!$C$8="","",IF(ISNUMBER(SEARCH(Search!$C$8,$AO2908))=TRUE,1,""))</f>
        <v/>
      </c>
      <c r="G2908" s="9" t="str">
        <f>IF(Search!$F$4="","",IF(Inventory!$AJ2908&lt;Search!$F$4,"",1))</f>
        <v/>
      </c>
      <c r="H2908" s="9" t="str">
        <f>IF(Search!$F$5="","",IF(Inventory!$AJ2908&gt;Search!$F$5,"",1))</f>
        <v/>
      </c>
      <c r="I2908" s="9" t="str">
        <f>IF(Search!$F$7="","",IF(Search!$F$8="",IF(ISNUMBER(SEARCH(Search!$F$7,$AL2908))=TRUE,1,""),""))</f>
        <v/>
      </c>
      <c r="J2908" s="9" t="str">
        <f>IF($AL2908=Search!$F$8,1,"")</f>
        <v/>
      </c>
      <c r="K2908" s="9" t="str">
        <f>IF(Search!$I$4="","",IF(COUNTA($AS2908)=1,IF(Search!$I$4="N","N",1),""))</f>
        <v/>
      </c>
      <c r="L2908" s="9" t="str">
        <f>IF(Search!$I$5="","",IF($AS2908="RC",1,""))</f>
        <v/>
      </c>
      <c r="M2908" s="9" t="str">
        <f>IF(Search!$I$6="","",IF($AS2908="RCP",1,""))</f>
        <v/>
      </c>
      <c r="N2908" s="9" t="str">
        <f>IF(Search!$I$8="","",IF(COUNTA($AT2908)=1,IF(Search!$I$8="N","N",1),""))</f>
        <v/>
      </c>
      <c r="O2908" s="9" t="str">
        <f>IF(Search!$L$4="","",IF(COUNTA($AU2908)=1,IF(Search!$L$4="N","N",1),""))</f>
        <v/>
      </c>
      <c r="P2908" s="9" t="str">
        <f>IF(Search!$L$5="","",IF(ISNUMBER(SEARCH("Jersey",$AU2908))=TRUE,IF(Search!$L$5="N","N",1),""))</f>
        <v/>
      </c>
      <c r="Q2908" s="9" t="str">
        <f>IF(Search!$L$6="","",IF(ISNUMBER(SEARCH("Patch",$AU2908))=TRUE,IF(Search!$L$6="N","N",1),""))</f>
        <v/>
      </c>
      <c r="R2908" s="9" t="str">
        <f>IF(Search!$L$7="","",IF(ISNUMBER(SEARCH("Shield",$AU2908))=TRUE,IF(Search!$L$7="N","N",1),""))</f>
        <v/>
      </c>
      <c r="S2908" s="9" t="str">
        <f>IF(Search!$L$8="","",IF(ISNUMBER(SEARCH("Stick",$AU2908))=TRUE,IF(Search!$L$8="N","N",1),""))</f>
        <v/>
      </c>
      <c r="T2908" s="9" t="str">
        <f>IF(Search!$O$4="","",IF(COUNTA($AW2908)=1,IF(Search!$O$4="N","N",1),""))</f>
        <v/>
      </c>
      <c r="U2908" s="9" t="str">
        <f>IF(Search!$O$5="","",IF($AW2908="","",IF($AW2908&lt;Search!$O$5,"",1)))</f>
        <v/>
      </c>
      <c r="V2908" s="9" t="str">
        <f>IF(Search!$O$6="","",IF($AW2908="","",IF($AW2908&gt;Search!$O$6,"",1)))</f>
        <v/>
      </c>
      <c r="W2908" s="9" t="str">
        <f>IF(Search!$U$4="","",IF($AX2908="","",1))</f>
        <v/>
      </c>
      <c r="X2908" s="9" t="str">
        <f>IF(Search!$U$5="","",IF(ISNUMBER(SEARCH(Search!$U$5,$AX2908))=TRUE,IF(Search!$U$5="N","N",1),""))</f>
        <v/>
      </c>
      <c r="Y2908" s="9" t="str">
        <f>IF(Search!$U$6="","",IF($AY2908&lt;Search!$U$6,"",1))</f>
        <v/>
      </c>
      <c r="Z2908" s="9" t="str">
        <f>IF(Search!$R$4="","",IF(Inventory!$BA2908&lt;Search!$R$4,"",1))</f>
        <v/>
      </c>
      <c r="AA2908" s="9" t="str">
        <f>IF(Search!$R$5="","",IF($BA2908&gt;Search!$R$5,"",1))</f>
        <v/>
      </c>
      <c r="AB2908" s="9" t="str">
        <f>IF(Search!$R$6="","",IF($BB2908&lt;Search!$R$6,"",1))</f>
        <v/>
      </c>
      <c r="AC2908" s="9" t="str">
        <f>IF(Search!$R$7="","",IF($BB2908&lt;Search!$R$7,"",1))</f>
        <v/>
      </c>
      <c r="AD2908" s="45" t="str">
        <f>IF(COUNTIF($A2908:$AC2908,"n")&gt;0,"",IF(SUM($A2908:$AC2908)=COUNTA(Search!$C$4:$C$8,Search!$F$4:$F$8,Search!$I$4:$I$6,Search!$I$8,Search!$L$4:$L$8,Search!$O$4:$O$8,Search!$R$4:$R$7,Search!$U$4:$U$7)-COUNTIF(Search!$C$4:$U$7,"n"),1+LARGE($AD$1:AD2907,1),""))</f>
        <v/>
      </c>
      <c r="AE2908" s="45" t="str">
        <f t="shared" si="142"/>
        <v/>
      </c>
      <c r="AF2908" s="45" t="str">
        <f>IF(AD2908="","",COUNTIF($AE$1:$AE2907,$AE2908)+RANK($AE2908,$AE$2:$AE$10540,1))</f>
        <v/>
      </c>
      <c r="AG2908" s="45" t="str">
        <f t="shared" si="143"/>
        <v/>
      </c>
      <c r="AH2908" s="45" t="str">
        <f>IF($AD2908="","",COUNTIF($AG$1:$AG2907,$AG2908)+RANK($AG2908,$AG$1:$AG$10539,0))</f>
        <v/>
      </c>
      <c r="AI2908" s="10" t="str">
        <f t="shared" si="144"/>
        <v>2015-16 Upper Deck Silver Foil Board #179      /   $</v>
      </c>
      <c r="AJ2908" s="11">
        <v>2015</v>
      </c>
      <c r="AK2908" s="17">
        <v>16</v>
      </c>
      <c r="AL2908" s="12" t="s">
        <v>2622</v>
      </c>
      <c r="AM2908" s="10">
        <v>179</v>
      </c>
      <c r="AO2908" s="9"/>
      <c r="AP2908" s="9"/>
      <c r="AQ2908" s="9"/>
      <c r="AR2908" s="14"/>
      <c r="AS2908" s="9"/>
      <c r="AT2908" s="9"/>
      <c r="AU2908" s="9"/>
      <c r="AV2908" s="13"/>
      <c r="AW2908" s="13"/>
      <c r="AX2908" s="9"/>
      <c r="AY2908" s="9"/>
      <c r="AZ2908" s="9"/>
      <c r="BA2908" s="33"/>
      <c r="BB2908" s="33"/>
      <c r="BC2908" s="36"/>
      <c r="BD2908" s="12" t="s">
        <v>1772</v>
      </c>
    </row>
    <row r="2909" spans="1:56" s="12" customFormat="1" x14ac:dyDescent="0.2">
      <c r="A2909" s="9" t="str">
        <f>IF(Search!$C$5="","",IF(COUNTA(Inventory!$AP2909)=1,1,""))</f>
        <v/>
      </c>
      <c r="B2909" s="9" t="str">
        <f>IF(Search!$C$4="","",IF(ISNUMBER(SEARCH(Search!$C$4,$AR2909))=TRUE,1,""))</f>
        <v/>
      </c>
      <c r="C2909" s="9" t="str">
        <f>IF(Search!$C$6="x",IF(COUNTA($AQ2909)=1,1,"N"),IF(COUNTA($AQ2909)=1,"N",""))</f>
        <v/>
      </c>
      <c r="D2909" s="9" t="str">
        <f>IF(Search!$O$8="","",IF(ISNUMBER(SEARCH(Search!$O$8,$BD2909))=TRUE,1,""))</f>
        <v/>
      </c>
      <c r="E2909" s="9" t="str">
        <f>IF(Search!$C$7="","",IF(ISNUMBER(SEARCH(Search!$C$7,$AN2909))=TRUE,1,""))</f>
        <v/>
      </c>
      <c r="F2909" s="9" t="str">
        <f>IF(Search!$C$8="","",IF(ISNUMBER(SEARCH(Search!$C$8,$AO2909))=TRUE,1,""))</f>
        <v/>
      </c>
      <c r="G2909" s="9" t="str">
        <f>IF(Search!$F$4="","",IF(Inventory!$AJ2909&lt;Search!$F$4,"",1))</f>
        <v/>
      </c>
      <c r="H2909" s="9" t="str">
        <f>IF(Search!$F$5="","",IF(Inventory!$AJ2909&gt;Search!$F$5,"",1))</f>
        <v/>
      </c>
      <c r="I2909" s="9" t="str">
        <f>IF(Search!$F$7="","",IF(Search!$F$8="",IF(ISNUMBER(SEARCH(Search!$F$7,$AL2909))=TRUE,1,""),""))</f>
        <v/>
      </c>
      <c r="J2909" s="9" t="str">
        <f>IF($AL2909=Search!$F$8,1,"")</f>
        <v/>
      </c>
      <c r="K2909" s="9" t="str">
        <f>IF(Search!$I$4="","",IF(COUNTA($AS2909)=1,IF(Search!$I$4="N","N",1),""))</f>
        <v/>
      </c>
      <c r="L2909" s="9" t="str">
        <f>IF(Search!$I$5="","",IF($AS2909="RC",1,""))</f>
        <v/>
      </c>
      <c r="M2909" s="9" t="str">
        <f>IF(Search!$I$6="","",IF($AS2909="RCP",1,""))</f>
        <v/>
      </c>
      <c r="N2909" s="9" t="str">
        <f>IF(Search!$I$8="","",IF(COUNTA($AT2909)=1,IF(Search!$I$8="N","N",1),""))</f>
        <v/>
      </c>
      <c r="O2909" s="9" t="str">
        <f>IF(Search!$L$4="","",IF(COUNTA($AU2909)=1,IF(Search!$L$4="N","N",1),""))</f>
        <v/>
      </c>
      <c r="P2909" s="9" t="str">
        <f>IF(Search!$L$5="","",IF(ISNUMBER(SEARCH("Jersey",$AU2909))=TRUE,IF(Search!$L$5="N","N",1),""))</f>
        <v/>
      </c>
      <c r="Q2909" s="9" t="str">
        <f>IF(Search!$L$6="","",IF(ISNUMBER(SEARCH("Patch",$AU2909))=TRUE,IF(Search!$L$6="N","N",1),""))</f>
        <v/>
      </c>
      <c r="R2909" s="9" t="str">
        <f>IF(Search!$L$7="","",IF(ISNUMBER(SEARCH("Shield",$AU2909))=TRUE,IF(Search!$L$7="N","N",1),""))</f>
        <v/>
      </c>
      <c r="S2909" s="9" t="str">
        <f>IF(Search!$L$8="","",IF(ISNUMBER(SEARCH("Stick",$AU2909))=TRUE,IF(Search!$L$8="N","N",1),""))</f>
        <v/>
      </c>
      <c r="T2909" s="9" t="str">
        <f>IF(Search!$O$4="","",IF(COUNTA($AW2909)=1,IF(Search!$O$4="N","N",1),""))</f>
        <v/>
      </c>
      <c r="U2909" s="9" t="str">
        <f>IF(Search!$O$5="","",IF($AW2909="","",IF($AW2909&lt;Search!$O$5,"",1)))</f>
        <v/>
      </c>
      <c r="V2909" s="9" t="str">
        <f>IF(Search!$O$6="","",IF($AW2909="","",IF($AW2909&gt;Search!$O$6,"",1)))</f>
        <v/>
      </c>
      <c r="W2909" s="9" t="str">
        <f>IF(Search!$U$4="","",IF($AX2909="","",1))</f>
        <v/>
      </c>
      <c r="X2909" s="9" t="str">
        <f>IF(Search!$U$5="","",IF(ISNUMBER(SEARCH(Search!$U$5,$AX2909))=TRUE,IF(Search!$U$5="N","N",1),""))</f>
        <v/>
      </c>
      <c r="Y2909" s="9" t="str">
        <f>IF(Search!$U$6="","",IF($AY2909&lt;Search!$U$6,"",1))</f>
        <v/>
      </c>
      <c r="Z2909" s="9" t="str">
        <f>IF(Search!$R$4="","",IF(Inventory!$BA2909&lt;Search!$R$4,"",1))</f>
        <v/>
      </c>
      <c r="AA2909" s="9" t="str">
        <f>IF(Search!$R$5="","",IF($BA2909&gt;Search!$R$5,"",1))</f>
        <v/>
      </c>
      <c r="AB2909" s="9" t="str">
        <f>IF(Search!$R$6="","",IF($BB2909&lt;Search!$R$6,"",1))</f>
        <v/>
      </c>
      <c r="AC2909" s="9" t="str">
        <f>IF(Search!$R$7="","",IF($BB2909&lt;Search!$R$7,"",1))</f>
        <v/>
      </c>
      <c r="AD2909" s="45" t="str">
        <f>IF(COUNTIF($A2909:$AC2909,"n")&gt;0,"",IF(SUM($A2909:$AC2909)=COUNTA(Search!$C$4:$C$8,Search!$F$4:$F$8,Search!$I$4:$I$6,Search!$I$8,Search!$L$4:$L$8,Search!$O$4:$O$8,Search!$R$4:$R$7,Search!$U$4:$U$7)-COUNTIF(Search!$C$4:$U$7,"n"),1+LARGE($AD$1:AD2908,1),""))</f>
        <v/>
      </c>
      <c r="AE2909" s="45" t="str">
        <f t="shared" si="142"/>
        <v/>
      </c>
      <c r="AF2909" s="45" t="str">
        <f>IF(AD2909="","",COUNTIF($AE$1:$AE2908,$AE2909)+RANK($AE2909,$AE$2:$AE$10540,1))</f>
        <v/>
      </c>
      <c r="AG2909" s="45" t="str">
        <f t="shared" si="143"/>
        <v/>
      </c>
      <c r="AH2909" s="45" t="str">
        <f>IF($AD2909="","",COUNTIF($AG$1:$AG2908,$AG2909)+RANK($AG2909,$AG$1:$AG$10539,0))</f>
        <v/>
      </c>
      <c r="AI2909" s="10" t="str">
        <f t="shared" si="144"/>
        <v>2015-16 Upper Deck Silver Foil Board #180      /   $</v>
      </c>
      <c r="AJ2909" s="11">
        <v>2015</v>
      </c>
      <c r="AK2909" s="17">
        <v>16</v>
      </c>
      <c r="AL2909" s="12" t="s">
        <v>2622</v>
      </c>
      <c r="AM2909" s="10">
        <v>180</v>
      </c>
      <c r="AO2909" s="9"/>
      <c r="AP2909" s="9"/>
      <c r="AQ2909" s="9"/>
      <c r="AR2909" s="14"/>
      <c r="AS2909" s="9"/>
      <c r="AT2909" s="9"/>
      <c r="AU2909" s="9"/>
      <c r="AV2909" s="13"/>
      <c r="AW2909" s="13"/>
      <c r="AX2909" s="9"/>
      <c r="AY2909" s="9"/>
      <c r="AZ2909" s="9"/>
      <c r="BA2909" s="33"/>
      <c r="BB2909" s="33"/>
      <c r="BC2909" s="36"/>
      <c r="BD2909" s="12" t="s">
        <v>1772</v>
      </c>
    </row>
    <row r="2910" spans="1:56" s="12" customFormat="1" x14ac:dyDescent="0.2">
      <c r="A2910" s="9" t="str">
        <f>IF(Search!$C$5="","",IF(COUNTA(Inventory!$AP2910)=1,1,""))</f>
        <v/>
      </c>
      <c r="B2910" s="9" t="str">
        <f>IF(Search!$C$4="","",IF(ISNUMBER(SEARCH(Search!$C$4,$AR2910))=TRUE,1,""))</f>
        <v/>
      </c>
      <c r="C2910" s="9" t="str">
        <f>IF(Search!$C$6="x",IF(COUNTA($AQ2910)=1,1,"N"),IF(COUNTA($AQ2910)=1,"N",""))</f>
        <v/>
      </c>
      <c r="D2910" s="9" t="str">
        <f>IF(Search!$O$8="","",IF(ISNUMBER(SEARCH(Search!$O$8,$BD2910))=TRUE,1,""))</f>
        <v/>
      </c>
      <c r="E2910" s="9" t="str">
        <f>IF(Search!$C$7="","",IF(ISNUMBER(SEARCH(Search!$C$7,$AN2910))=TRUE,1,""))</f>
        <v/>
      </c>
      <c r="F2910" s="9" t="str">
        <f>IF(Search!$C$8="","",IF(ISNUMBER(SEARCH(Search!$C$8,$AO2910))=TRUE,1,""))</f>
        <v/>
      </c>
      <c r="G2910" s="9" t="str">
        <f>IF(Search!$F$4="","",IF(Inventory!$AJ2910&lt;Search!$F$4,"",1))</f>
        <v/>
      </c>
      <c r="H2910" s="9" t="str">
        <f>IF(Search!$F$5="","",IF(Inventory!$AJ2910&gt;Search!$F$5,"",1))</f>
        <v/>
      </c>
      <c r="I2910" s="9" t="str">
        <f>IF(Search!$F$7="","",IF(Search!$F$8="",IF(ISNUMBER(SEARCH(Search!$F$7,$AL2910))=TRUE,1,""),""))</f>
        <v/>
      </c>
      <c r="J2910" s="9" t="str">
        <f>IF($AL2910=Search!$F$8,1,"")</f>
        <v/>
      </c>
      <c r="K2910" s="9" t="str">
        <f>IF(Search!$I$4="","",IF(COUNTA($AS2910)=1,IF(Search!$I$4="N","N",1),""))</f>
        <v/>
      </c>
      <c r="L2910" s="9" t="str">
        <f>IF(Search!$I$5="","",IF($AS2910="RC",1,""))</f>
        <v/>
      </c>
      <c r="M2910" s="9" t="str">
        <f>IF(Search!$I$6="","",IF($AS2910="RCP",1,""))</f>
        <v/>
      </c>
      <c r="N2910" s="9" t="str">
        <f>IF(Search!$I$8="","",IF(COUNTA($AT2910)=1,IF(Search!$I$8="N","N",1),""))</f>
        <v/>
      </c>
      <c r="O2910" s="9" t="str">
        <f>IF(Search!$L$4="","",IF(COUNTA($AU2910)=1,IF(Search!$L$4="N","N",1),""))</f>
        <v/>
      </c>
      <c r="P2910" s="9" t="str">
        <f>IF(Search!$L$5="","",IF(ISNUMBER(SEARCH("Jersey",$AU2910))=TRUE,IF(Search!$L$5="N","N",1),""))</f>
        <v/>
      </c>
      <c r="Q2910" s="9" t="str">
        <f>IF(Search!$L$6="","",IF(ISNUMBER(SEARCH("Patch",$AU2910))=TRUE,IF(Search!$L$6="N","N",1),""))</f>
        <v/>
      </c>
      <c r="R2910" s="9" t="str">
        <f>IF(Search!$L$7="","",IF(ISNUMBER(SEARCH("Shield",$AU2910))=TRUE,IF(Search!$L$7="N","N",1),""))</f>
        <v/>
      </c>
      <c r="S2910" s="9" t="str">
        <f>IF(Search!$L$8="","",IF(ISNUMBER(SEARCH("Stick",$AU2910))=TRUE,IF(Search!$L$8="N","N",1),""))</f>
        <v/>
      </c>
      <c r="T2910" s="9" t="str">
        <f>IF(Search!$O$4="","",IF(COUNTA($AW2910)=1,IF(Search!$O$4="N","N",1),""))</f>
        <v/>
      </c>
      <c r="U2910" s="9" t="str">
        <f>IF(Search!$O$5="","",IF($AW2910="","",IF($AW2910&lt;Search!$O$5,"",1)))</f>
        <v/>
      </c>
      <c r="V2910" s="9" t="str">
        <f>IF(Search!$O$6="","",IF($AW2910="","",IF($AW2910&gt;Search!$O$6,"",1)))</f>
        <v/>
      </c>
      <c r="W2910" s="9" t="str">
        <f>IF(Search!$U$4="","",IF($AX2910="","",1))</f>
        <v/>
      </c>
      <c r="X2910" s="9" t="str">
        <f>IF(Search!$U$5="","",IF(ISNUMBER(SEARCH(Search!$U$5,$AX2910))=TRUE,IF(Search!$U$5="N","N",1),""))</f>
        <v/>
      </c>
      <c r="Y2910" s="9" t="str">
        <f>IF(Search!$U$6="","",IF($AY2910&lt;Search!$U$6,"",1))</f>
        <v/>
      </c>
      <c r="Z2910" s="9" t="str">
        <f>IF(Search!$R$4="","",IF(Inventory!$BA2910&lt;Search!$R$4,"",1))</f>
        <v/>
      </c>
      <c r="AA2910" s="9" t="str">
        <f>IF(Search!$R$5="","",IF($BA2910&gt;Search!$R$5,"",1))</f>
        <v/>
      </c>
      <c r="AB2910" s="9" t="str">
        <f>IF(Search!$R$6="","",IF($BB2910&lt;Search!$R$6,"",1))</f>
        <v/>
      </c>
      <c r="AC2910" s="9" t="str">
        <f>IF(Search!$R$7="","",IF($BB2910&lt;Search!$R$7,"",1))</f>
        <v/>
      </c>
      <c r="AD2910" s="45" t="str">
        <f>IF(COUNTIF($A2910:$AC2910,"n")&gt;0,"",IF(SUM($A2910:$AC2910)=COUNTA(Search!$C$4:$C$8,Search!$F$4:$F$8,Search!$I$4:$I$6,Search!$I$8,Search!$L$4:$L$8,Search!$O$4:$O$8,Search!$R$4:$R$7,Search!$U$4:$U$7)-COUNTIF(Search!$C$4:$U$7,"n"),1+LARGE($AD$1:AD2909,1),""))</f>
        <v/>
      </c>
      <c r="AE2910" s="45" t="str">
        <f t="shared" si="142"/>
        <v/>
      </c>
      <c r="AF2910" s="45" t="str">
        <f>IF(AD2910="","",COUNTIF($AE$1:$AE2909,$AE2910)+RANK($AE2910,$AE$2:$AE$10540,1))</f>
        <v/>
      </c>
      <c r="AG2910" s="45" t="str">
        <f t="shared" si="143"/>
        <v/>
      </c>
      <c r="AH2910" s="45" t="str">
        <f>IF($AD2910="","",COUNTIF($AG$1:$AG2909,$AG2910)+RANK($AG2910,$AG$1:$AG$10539,0))</f>
        <v/>
      </c>
      <c r="AI2910" s="10" t="str">
        <f t="shared" si="144"/>
        <v>2015-16 Upper Deck Silver Foil Board #181      /   $</v>
      </c>
      <c r="AJ2910" s="11">
        <v>2015</v>
      </c>
      <c r="AK2910" s="17">
        <v>16</v>
      </c>
      <c r="AL2910" s="12" t="s">
        <v>2622</v>
      </c>
      <c r="AM2910" s="10">
        <v>181</v>
      </c>
      <c r="AO2910" s="9"/>
      <c r="AP2910" s="9"/>
      <c r="AQ2910" s="9"/>
      <c r="AR2910" s="14"/>
      <c r="AS2910" s="9"/>
      <c r="AT2910" s="9"/>
      <c r="AU2910" s="9"/>
      <c r="AV2910" s="13"/>
      <c r="AW2910" s="13"/>
      <c r="AX2910" s="9"/>
      <c r="AY2910" s="9"/>
      <c r="AZ2910" s="9"/>
      <c r="BA2910" s="33"/>
      <c r="BB2910" s="33"/>
      <c r="BC2910" s="36"/>
      <c r="BD2910" s="12" t="s">
        <v>1772</v>
      </c>
    </row>
    <row r="2911" spans="1:56" s="12" customFormat="1" x14ac:dyDescent="0.2">
      <c r="A2911" s="9" t="str">
        <f>IF(Search!$C$5="","",IF(COUNTA(Inventory!$AP2911)=1,1,""))</f>
        <v/>
      </c>
      <c r="B2911" s="9" t="str">
        <f>IF(Search!$C$4="","",IF(ISNUMBER(SEARCH(Search!$C$4,$AR2911))=TRUE,1,""))</f>
        <v/>
      </c>
      <c r="C2911" s="9" t="str">
        <f>IF(Search!$C$6="x",IF(COUNTA($AQ2911)=1,1,"N"),IF(COUNTA($AQ2911)=1,"N",""))</f>
        <v/>
      </c>
      <c r="D2911" s="9" t="str">
        <f>IF(Search!$O$8="","",IF(ISNUMBER(SEARCH(Search!$O$8,$BD2911))=TRUE,1,""))</f>
        <v/>
      </c>
      <c r="E2911" s="9" t="str">
        <f>IF(Search!$C$7="","",IF(ISNUMBER(SEARCH(Search!$C$7,$AN2911))=TRUE,1,""))</f>
        <v/>
      </c>
      <c r="F2911" s="9" t="str">
        <f>IF(Search!$C$8="","",IF(ISNUMBER(SEARCH(Search!$C$8,$AO2911))=TRUE,1,""))</f>
        <v/>
      </c>
      <c r="G2911" s="9" t="str">
        <f>IF(Search!$F$4="","",IF(Inventory!$AJ2911&lt;Search!$F$4,"",1))</f>
        <v/>
      </c>
      <c r="H2911" s="9" t="str">
        <f>IF(Search!$F$5="","",IF(Inventory!$AJ2911&gt;Search!$F$5,"",1))</f>
        <v/>
      </c>
      <c r="I2911" s="9" t="str">
        <f>IF(Search!$F$7="","",IF(Search!$F$8="",IF(ISNUMBER(SEARCH(Search!$F$7,$AL2911))=TRUE,1,""),""))</f>
        <v/>
      </c>
      <c r="J2911" s="9" t="str">
        <f>IF($AL2911=Search!$F$8,1,"")</f>
        <v/>
      </c>
      <c r="K2911" s="9" t="str">
        <f>IF(Search!$I$4="","",IF(COUNTA($AS2911)=1,IF(Search!$I$4="N","N",1),""))</f>
        <v/>
      </c>
      <c r="L2911" s="9" t="str">
        <f>IF(Search!$I$5="","",IF($AS2911="RC",1,""))</f>
        <v/>
      </c>
      <c r="M2911" s="9" t="str">
        <f>IF(Search!$I$6="","",IF($AS2911="RCP",1,""))</f>
        <v/>
      </c>
      <c r="N2911" s="9" t="str">
        <f>IF(Search!$I$8="","",IF(COUNTA($AT2911)=1,IF(Search!$I$8="N","N",1),""))</f>
        <v/>
      </c>
      <c r="O2911" s="9" t="str">
        <f>IF(Search!$L$4="","",IF(COUNTA($AU2911)=1,IF(Search!$L$4="N","N",1),""))</f>
        <v/>
      </c>
      <c r="P2911" s="9" t="str">
        <f>IF(Search!$L$5="","",IF(ISNUMBER(SEARCH("Jersey",$AU2911))=TRUE,IF(Search!$L$5="N","N",1),""))</f>
        <v/>
      </c>
      <c r="Q2911" s="9" t="str">
        <f>IF(Search!$L$6="","",IF(ISNUMBER(SEARCH("Patch",$AU2911))=TRUE,IF(Search!$L$6="N","N",1),""))</f>
        <v/>
      </c>
      <c r="R2911" s="9" t="str">
        <f>IF(Search!$L$7="","",IF(ISNUMBER(SEARCH("Shield",$AU2911))=TRUE,IF(Search!$L$7="N","N",1),""))</f>
        <v/>
      </c>
      <c r="S2911" s="9" t="str">
        <f>IF(Search!$L$8="","",IF(ISNUMBER(SEARCH("Stick",$AU2911))=TRUE,IF(Search!$L$8="N","N",1),""))</f>
        <v/>
      </c>
      <c r="T2911" s="9" t="str">
        <f>IF(Search!$O$4="","",IF(COUNTA($AW2911)=1,IF(Search!$O$4="N","N",1),""))</f>
        <v/>
      </c>
      <c r="U2911" s="9" t="str">
        <f>IF(Search!$O$5="","",IF($AW2911="","",IF($AW2911&lt;Search!$O$5,"",1)))</f>
        <v/>
      </c>
      <c r="V2911" s="9" t="str">
        <f>IF(Search!$O$6="","",IF($AW2911="","",IF($AW2911&gt;Search!$O$6,"",1)))</f>
        <v/>
      </c>
      <c r="W2911" s="9" t="str">
        <f>IF(Search!$U$4="","",IF($AX2911="","",1))</f>
        <v/>
      </c>
      <c r="X2911" s="9" t="str">
        <f>IF(Search!$U$5="","",IF(ISNUMBER(SEARCH(Search!$U$5,$AX2911))=TRUE,IF(Search!$U$5="N","N",1),""))</f>
        <v/>
      </c>
      <c r="Y2911" s="9" t="str">
        <f>IF(Search!$U$6="","",IF($AY2911&lt;Search!$U$6,"",1))</f>
        <v/>
      </c>
      <c r="Z2911" s="9" t="str">
        <f>IF(Search!$R$4="","",IF(Inventory!$BA2911&lt;Search!$R$4,"",1))</f>
        <v/>
      </c>
      <c r="AA2911" s="9" t="str">
        <f>IF(Search!$R$5="","",IF($BA2911&gt;Search!$R$5,"",1))</f>
        <v/>
      </c>
      <c r="AB2911" s="9" t="str">
        <f>IF(Search!$R$6="","",IF($BB2911&lt;Search!$R$6,"",1))</f>
        <v/>
      </c>
      <c r="AC2911" s="9" t="str">
        <f>IF(Search!$R$7="","",IF($BB2911&lt;Search!$R$7,"",1))</f>
        <v/>
      </c>
      <c r="AD2911" s="45" t="str">
        <f>IF(COUNTIF($A2911:$AC2911,"n")&gt;0,"",IF(SUM($A2911:$AC2911)=COUNTA(Search!$C$4:$C$8,Search!$F$4:$F$8,Search!$I$4:$I$6,Search!$I$8,Search!$L$4:$L$8,Search!$O$4:$O$8,Search!$R$4:$R$7,Search!$U$4:$U$7)-COUNTIF(Search!$C$4:$U$7,"n"),1+LARGE($AD$1:AD2910,1),""))</f>
        <v/>
      </c>
      <c r="AE2911" s="45" t="str">
        <f t="shared" si="142"/>
        <v/>
      </c>
      <c r="AF2911" s="45" t="str">
        <f>IF(AD2911="","",COUNTIF($AE$1:$AE2910,$AE2911)+RANK($AE2911,$AE$2:$AE$10540,1))</f>
        <v/>
      </c>
      <c r="AG2911" s="45" t="str">
        <f t="shared" si="143"/>
        <v/>
      </c>
      <c r="AH2911" s="45" t="str">
        <f>IF($AD2911="","",COUNTIF($AG$1:$AG2910,$AG2911)+RANK($AG2911,$AG$1:$AG$10539,0))</f>
        <v/>
      </c>
      <c r="AI2911" s="10" t="str">
        <f t="shared" si="144"/>
        <v>2015-16 Upper Deck Silver Foil Board #182      /   $</v>
      </c>
      <c r="AJ2911" s="11">
        <v>2015</v>
      </c>
      <c r="AK2911" s="17">
        <v>16</v>
      </c>
      <c r="AL2911" s="12" t="s">
        <v>2622</v>
      </c>
      <c r="AM2911" s="10">
        <v>182</v>
      </c>
      <c r="AO2911" s="9"/>
      <c r="AP2911" s="9"/>
      <c r="AQ2911" s="9"/>
      <c r="AR2911" s="14"/>
      <c r="AS2911" s="9"/>
      <c r="AT2911" s="9"/>
      <c r="AU2911" s="9"/>
      <c r="AV2911" s="13"/>
      <c r="AW2911" s="13"/>
      <c r="AX2911" s="9"/>
      <c r="AY2911" s="9"/>
      <c r="AZ2911" s="9"/>
      <c r="BA2911" s="33"/>
      <c r="BB2911" s="33"/>
      <c r="BC2911" s="36"/>
      <c r="BD2911" s="12" t="s">
        <v>1772</v>
      </c>
    </row>
    <row r="2912" spans="1:56" s="12" customFormat="1" x14ac:dyDescent="0.2">
      <c r="A2912" s="9" t="str">
        <f>IF(Search!$C$5="","",IF(COUNTA(Inventory!$AP2912)=1,1,""))</f>
        <v/>
      </c>
      <c r="B2912" s="9" t="str">
        <f>IF(Search!$C$4="","",IF(ISNUMBER(SEARCH(Search!$C$4,$AR2912))=TRUE,1,""))</f>
        <v/>
      </c>
      <c r="C2912" s="9" t="str">
        <f>IF(Search!$C$6="x",IF(COUNTA($AQ2912)=1,1,"N"),IF(COUNTA($AQ2912)=1,"N",""))</f>
        <v/>
      </c>
      <c r="D2912" s="9" t="str">
        <f>IF(Search!$O$8="","",IF(ISNUMBER(SEARCH(Search!$O$8,$BD2912))=TRUE,1,""))</f>
        <v/>
      </c>
      <c r="E2912" s="9" t="str">
        <f>IF(Search!$C$7="","",IF(ISNUMBER(SEARCH(Search!$C$7,$AN2912))=TRUE,1,""))</f>
        <v/>
      </c>
      <c r="F2912" s="9" t="str">
        <f>IF(Search!$C$8="","",IF(ISNUMBER(SEARCH(Search!$C$8,$AO2912))=TRUE,1,""))</f>
        <v/>
      </c>
      <c r="G2912" s="9" t="str">
        <f>IF(Search!$F$4="","",IF(Inventory!$AJ2912&lt;Search!$F$4,"",1))</f>
        <v/>
      </c>
      <c r="H2912" s="9" t="str">
        <f>IF(Search!$F$5="","",IF(Inventory!$AJ2912&gt;Search!$F$5,"",1))</f>
        <v/>
      </c>
      <c r="I2912" s="9" t="str">
        <f>IF(Search!$F$7="","",IF(Search!$F$8="",IF(ISNUMBER(SEARCH(Search!$F$7,$AL2912))=TRUE,1,""),""))</f>
        <v/>
      </c>
      <c r="J2912" s="9" t="str">
        <f>IF($AL2912=Search!$F$8,1,"")</f>
        <v/>
      </c>
      <c r="K2912" s="9" t="str">
        <f>IF(Search!$I$4="","",IF(COUNTA($AS2912)=1,IF(Search!$I$4="N","N",1),""))</f>
        <v/>
      </c>
      <c r="L2912" s="9" t="str">
        <f>IF(Search!$I$5="","",IF($AS2912="RC",1,""))</f>
        <v/>
      </c>
      <c r="M2912" s="9" t="str">
        <f>IF(Search!$I$6="","",IF($AS2912="RCP",1,""))</f>
        <v/>
      </c>
      <c r="N2912" s="9" t="str">
        <f>IF(Search!$I$8="","",IF(COUNTA($AT2912)=1,IF(Search!$I$8="N","N",1),""))</f>
        <v/>
      </c>
      <c r="O2912" s="9" t="str">
        <f>IF(Search!$L$4="","",IF(COUNTA($AU2912)=1,IF(Search!$L$4="N","N",1),""))</f>
        <v/>
      </c>
      <c r="P2912" s="9" t="str">
        <f>IF(Search!$L$5="","",IF(ISNUMBER(SEARCH("Jersey",$AU2912))=TRUE,IF(Search!$L$5="N","N",1),""))</f>
        <v/>
      </c>
      <c r="Q2912" s="9" t="str">
        <f>IF(Search!$L$6="","",IF(ISNUMBER(SEARCH("Patch",$AU2912))=TRUE,IF(Search!$L$6="N","N",1),""))</f>
        <v/>
      </c>
      <c r="R2912" s="9" t="str">
        <f>IF(Search!$L$7="","",IF(ISNUMBER(SEARCH("Shield",$AU2912))=TRUE,IF(Search!$L$7="N","N",1),""))</f>
        <v/>
      </c>
      <c r="S2912" s="9" t="str">
        <f>IF(Search!$L$8="","",IF(ISNUMBER(SEARCH("Stick",$AU2912))=TRUE,IF(Search!$L$8="N","N",1),""))</f>
        <v/>
      </c>
      <c r="T2912" s="9" t="str">
        <f>IF(Search!$O$4="","",IF(COUNTA($AW2912)=1,IF(Search!$O$4="N","N",1),""))</f>
        <v/>
      </c>
      <c r="U2912" s="9" t="str">
        <f>IF(Search!$O$5="","",IF($AW2912="","",IF($AW2912&lt;Search!$O$5,"",1)))</f>
        <v/>
      </c>
      <c r="V2912" s="9" t="str">
        <f>IF(Search!$O$6="","",IF($AW2912="","",IF($AW2912&gt;Search!$O$6,"",1)))</f>
        <v/>
      </c>
      <c r="W2912" s="9" t="str">
        <f>IF(Search!$U$4="","",IF($AX2912="","",1))</f>
        <v/>
      </c>
      <c r="X2912" s="9" t="str">
        <f>IF(Search!$U$5="","",IF(ISNUMBER(SEARCH(Search!$U$5,$AX2912))=TRUE,IF(Search!$U$5="N","N",1),""))</f>
        <v/>
      </c>
      <c r="Y2912" s="9" t="str">
        <f>IF(Search!$U$6="","",IF($AY2912&lt;Search!$U$6,"",1))</f>
        <v/>
      </c>
      <c r="Z2912" s="9" t="str">
        <f>IF(Search!$R$4="","",IF(Inventory!$BA2912&lt;Search!$R$4,"",1))</f>
        <v/>
      </c>
      <c r="AA2912" s="9" t="str">
        <f>IF(Search!$R$5="","",IF($BA2912&gt;Search!$R$5,"",1))</f>
        <v/>
      </c>
      <c r="AB2912" s="9" t="str">
        <f>IF(Search!$R$6="","",IF($BB2912&lt;Search!$R$6,"",1))</f>
        <v/>
      </c>
      <c r="AC2912" s="9" t="str">
        <f>IF(Search!$R$7="","",IF($BB2912&lt;Search!$R$7,"",1))</f>
        <v/>
      </c>
      <c r="AD2912" s="45" t="str">
        <f>IF(COUNTIF($A2912:$AC2912,"n")&gt;0,"",IF(SUM($A2912:$AC2912)=COUNTA(Search!$C$4:$C$8,Search!$F$4:$F$8,Search!$I$4:$I$6,Search!$I$8,Search!$L$4:$L$8,Search!$O$4:$O$8,Search!$R$4:$R$7,Search!$U$4:$U$7)-COUNTIF(Search!$C$4:$U$7,"n"),1+LARGE($AD$1:AD2911,1),""))</f>
        <v/>
      </c>
      <c r="AE2912" s="45" t="str">
        <f t="shared" si="142"/>
        <v/>
      </c>
      <c r="AF2912" s="45" t="str">
        <f>IF(AD2912="","",COUNTIF($AE$1:$AE2911,$AE2912)+RANK($AE2912,$AE$2:$AE$10540,1))</f>
        <v/>
      </c>
      <c r="AG2912" s="45" t="str">
        <f t="shared" si="143"/>
        <v/>
      </c>
      <c r="AH2912" s="45" t="str">
        <f>IF($AD2912="","",COUNTIF($AG$1:$AG2911,$AG2912)+RANK($AG2912,$AG$1:$AG$10539,0))</f>
        <v/>
      </c>
      <c r="AI2912" s="10" t="str">
        <f t="shared" si="144"/>
        <v>2015-16 Upper Deck Silver Foil Board #183      /   $</v>
      </c>
      <c r="AJ2912" s="11">
        <v>2015</v>
      </c>
      <c r="AK2912" s="17">
        <v>16</v>
      </c>
      <c r="AL2912" s="12" t="s">
        <v>2622</v>
      </c>
      <c r="AM2912" s="10">
        <v>183</v>
      </c>
      <c r="AO2912" s="9"/>
      <c r="AP2912" s="9"/>
      <c r="AQ2912" s="9"/>
      <c r="AR2912" s="14"/>
      <c r="AS2912" s="9"/>
      <c r="AT2912" s="9"/>
      <c r="AU2912" s="9"/>
      <c r="AV2912" s="13"/>
      <c r="AW2912" s="13"/>
      <c r="AX2912" s="9"/>
      <c r="AY2912" s="9"/>
      <c r="AZ2912" s="9"/>
      <c r="BA2912" s="33"/>
      <c r="BB2912" s="33"/>
      <c r="BC2912" s="36"/>
      <c r="BD2912" s="12" t="s">
        <v>1772</v>
      </c>
    </row>
    <row r="2913" spans="1:56" s="12" customFormat="1" x14ac:dyDescent="0.2">
      <c r="A2913" s="9" t="str">
        <f>IF(Search!$C$5="","",IF(COUNTA(Inventory!$AP2913)=1,1,""))</f>
        <v/>
      </c>
      <c r="B2913" s="9" t="str">
        <f>IF(Search!$C$4="","",IF(ISNUMBER(SEARCH(Search!$C$4,$AR2913))=TRUE,1,""))</f>
        <v/>
      </c>
      <c r="C2913" s="9" t="str">
        <f>IF(Search!$C$6="x",IF(COUNTA($AQ2913)=1,1,"N"),IF(COUNTA($AQ2913)=1,"N",""))</f>
        <v/>
      </c>
      <c r="D2913" s="9" t="str">
        <f>IF(Search!$O$8="","",IF(ISNUMBER(SEARCH(Search!$O$8,$BD2913))=TRUE,1,""))</f>
        <v/>
      </c>
      <c r="E2913" s="9" t="str">
        <f>IF(Search!$C$7="","",IF(ISNUMBER(SEARCH(Search!$C$7,$AN2913))=TRUE,1,""))</f>
        <v/>
      </c>
      <c r="F2913" s="9" t="str">
        <f>IF(Search!$C$8="","",IF(ISNUMBER(SEARCH(Search!$C$8,$AO2913))=TRUE,1,""))</f>
        <v/>
      </c>
      <c r="G2913" s="9" t="str">
        <f>IF(Search!$F$4="","",IF(Inventory!$AJ2913&lt;Search!$F$4,"",1))</f>
        <v/>
      </c>
      <c r="H2913" s="9" t="str">
        <f>IF(Search!$F$5="","",IF(Inventory!$AJ2913&gt;Search!$F$5,"",1))</f>
        <v/>
      </c>
      <c r="I2913" s="9" t="str">
        <f>IF(Search!$F$7="","",IF(Search!$F$8="",IF(ISNUMBER(SEARCH(Search!$F$7,$AL2913))=TRUE,1,""),""))</f>
        <v/>
      </c>
      <c r="J2913" s="9" t="str">
        <f>IF($AL2913=Search!$F$8,1,"")</f>
        <v/>
      </c>
      <c r="K2913" s="9" t="str">
        <f>IF(Search!$I$4="","",IF(COUNTA($AS2913)=1,IF(Search!$I$4="N","N",1),""))</f>
        <v/>
      </c>
      <c r="L2913" s="9" t="str">
        <f>IF(Search!$I$5="","",IF($AS2913="RC",1,""))</f>
        <v/>
      </c>
      <c r="M2913" s="9" t="str">
        <f>IF(Search!$I$6="","",IF($AS2913="RCP",1,""))</f>
        <v/>
      </c>
      <c r="N2913" s="9" t="str">
        <f>IF(Search!$I$8="","",IF(COUNTA($AT2913)=1,IF(Search!$I$8="N","N",1),""))</f>
        <v/>
      </c>
      <c r="O2913" s="9" t="str">
        <f>IF(Search!$L$4="","",IF(COUNTA($AU2913)=1,IF(Search!$L$4="N","N",1),""))</f>
        <v/>
      </c>
      <c r="P2913" s="9" t="str">
        <f>IF(Search!$L$5="","",IF(ISNUMBER(SEARCH("Jersey",$AU2913))=TRUE,IF(Search!$L$5="N","N",1),""))</f>
        <v/>
      </c>
      <c r="Q2913" s="9" t="str">
        <f>IF(Search!$L$6="","",IF(ISNUMBER(SEARCH("Patch",$AU2913))=TRUE,IF(Search!$L$6="N","N",1),""))</f>
        <v/>
      </c>
      <c r="R2913" s="9" t="str">
        <f>IF(Search!$L$7="","",IF(ISNUMBER(SEARCH("Shield",$AU2913))=TRUE,IF(Search!$L$7="N","N",1),""))</f>
        <v/>
      </c>
      <c r="S2913" s="9" t="str">
        <f>IF(Search!$L$8="","",IF(ISNUMBER(SEARCH("Stick",$AU2913))=TRUE,IF(Search!$L$8="N","N",1),""))</f>
        <v/>
      </c>
      <c r="T2913" s="9" t="str">
        <f>IF(Search!$O$4="","",IF(COUNTA($AW2913)=1,IF(Search!$O$4="N","N",1),""))</f>
        <v/>
      </c>
      <c r="U2913" s="9" t="str">
        <f>IF(Search!$O$5="","",IF($AW2913="","",IF($AW2913&lt;Search!$O$5,"",1)))</f>
        <v/>
      </c>
      <c r="V2913" s="9" t="str">
        <f>IF(Search!$O$6="","",IF($AW2913="","",IF($AW2913&gt;Search!$O$6,"",1)))</f>
        <v/>
      </c>
      <c r="W2913" s="9" t="str">
        <f>IF(Search!$U$4="","",IF($AX2913="","",1))</f>
        <v/>
      </c>
      <c r="X2913" s="9" t="str">
        <f>IF(Search!$U$5="","",IF(ISNUMBER(SEARCH(Search!$U$5,$AX2913))=TRUE,IF(Search!$U$5="N","N",1),""))</f>
        <v/>
      </c>
      <c r="Y2913" s="9" t="str">
        <f>IF(Search!$U$6="","",IF($AY2913&lt;Search!$U$6,"",1))</f>
        <v/>
      </c>
      <c r="Z2913" s="9" t="str">
        <f>IF(Search!$R$4="","",IF(Inventory!$BA2913&lt;Search!$R$4,"",1))</f>
        <v/>
      </c>
      <c r="AA2913" s="9" t="str">
        <f>IF(Search!$R$5="","",IF($BA2913&gt;Search!$R$5,"",1))</f>
        <v/>
      </c>
      <c r="AB2913" s="9" t="str">
        <f>IF(Search!$R$6="","",IF($BB2913&lt;Search!$R$6,"",1))</f>
        <v/>
      </c>
      <c r="AC2913" s="9" t="str">
        <f>IF(Search!$R$7="","",IF($BB2913&lt;Search!$R$7,"",1))</f>
        <v/>
      </c>
      <c r="AD2913" s="45" t="str">
        <f>IF(COUNTIF($A2913:$AC2913,"n")&gt;0,"",IF(SUM($A2913:$AC2913)=COUNTA(Search!$C$4:$C$8,Search!$F$4:$F$8,Search!$I$4:$I$6,Search!$I$8,Search!$L$4:$L$8,Search!$O$4:$O$8,Search!$R$4:$R$7,Search!$U$4:$U$7)-COUNTIF(Search!$C$4:$U$7,"n"),1+LARGE($AD$1:AD2912,1),""))</f>
        <v/>
      </c>
      <c r="AE2913" s="45" t="str">
        <f t="shared" si="142"/>
        <v/>
      </c>
      <c r="AF2913" s="45" t="str">
        <f>IF(AD2913="","",COUNTIF($AE$1:$AE2912,$AE2913)+RANK($AE2913,$AE$2:$AE$10540,1))</f>
        <v/>
      </c>
      <c r="AG2913" s="45" t="str">
        <f t="shared" si="143"/>
        <v/>
      </c>
      <c r="AH2913" s="45" t="str">
        <f>IF($AD2913="","",COUNTIF($AG$1:$AG2912,$AG2913)+RANK($AG2913,$AG$1:$AG$10539,0))</f>
        <v/>
      </c>
      <c r="AI2913" s="10" t="str">
        <f t="shared" si="144"/>
        <v>2015-16 Upper Deck Silver Foil Board #184      /   $</v>
      </c>
      <c r="AJ2913" s="11">
        <v>2015</v>
      </c>
      <c r="AK2913" s="17">
        <v>16</v>
      </c>
      <c r="AL2913" s="12" t="s">
        <v>2622</v>
      </c>
      <c r="AM2913" s="10">
        <v>184</v>
      </c>
      <c r="AO2913" s="9"/>
      <c r="AP2913" s="9"/>
      <c r="AQ2913" s="9"/>
      <c r="AR2913" s="14"/>
      <c r="AS2913" s="9"/>
      <c r="AT2913" s="9"/>
      <c r="AU2913" s="9"/>
      <c r="AV2913" s="13"/>
      <c r="AW2913" s="13"/>
      <c r="AX2913" s="9"/>
      <c r="AY2913" s="9"/>
      <c r="AZ2913" s="9"/>
      <c r="BA2913" s="33"/>
      <c r="BB2913" s="33"/>
      <c r="BC2913" s="36"/>
      <c r="BD2913" s="12" t="s">
        <v>1772</v>
      </c>
    </row>
    <row r="2914" spans="1:56" s="12" customFormat="1" x14ac:dyDescent="0.2">
      <c r="A2914" s="9" t="str">
        <f>IF(Search!$C$5="","",IF(COUNTA(Inventory!$AP2914)=1,1,""))</f>
        <v/>
      </c>
      <c r="B2914" s="9" t="str">
        <f>IF(Search!$C$4="","",IF(ISNUMBER(SEARCH(Search!$C$4,$AR2914))=TRUE,1,""))</f>
        <v/>
      </c>
      <c r="C2914" s="9" t="str">
        <f>IF(Search!$C$6="x",IF(COUNTA($AQ2914)=1,1,"N"),IF(COUNTA($AQ2914)=1,"N",""))</f>
        <v/>
      </c>
      <c r="D2914" s="9" t="str">
        <f>IF(Search!$O$8="","",IF(ISNUMBER(SEARCH(Search!$O$8,$BD2914))=TRUE,1,""))</f>
        <v/>
      </c>
      <c r="E2914" s="9" t="str">
        <f>IF(Search!$C$7="","",IF(ISNUMBER(SEARCH(Search!$C$7,$AN2914))=TRUE,1,""))</f>
        <v/>
      </c>
      <c r="F2914" s="9" t="str">
        <f>IF(Search!$C$8="","",IF(ISNUMBER(SEARCH(Search!$C$8,$AO2914))=TRUE,1,""))</f>
        <v/>
      </c>
      <c r="G2914" s="9" t="str">
        <f>IF(Search!$F$4="","",IF(Inventory!$AJ2914&lt;Search!$F$4,"",1))</f>
        <v/>
      </c>
      <c r="H2914" s="9" t="str">
        <f>IF(Search!$F$5="","",IF(Inventory!$AJ2914&gt;Search!$F$5,"",1))</f>
        <v/>
      </c>
      <c r="I2914" s="9" t="str">
        <f>IF(Search!$F$7="","",IF(Search!$F$8="",IF(ISNUMBER(SEARCH(Search!$F$7,$AL2914))=TRUE,1,""),""))</f>
        <v/>
      </c>
      <c r="J2914" s="9" t="str">
        <f>IF($AL2914=Search!$F$8,1,"")</f>
        <v/>
      </c>
      <c r="K2914" s="9" t="str">
        <f>IF(Search!$I$4="","",IF(COUNTA($AS2914)=1,IF(Search!$I$4="N","N",1),""))</f>
        <v/>
      </c>
      <c r="L2914" s="9" t="str">
        <f>IF(Search!$I$5="","",IF($AS2914="RC",1,""))</f>
        <v/>
      </c>
      <c r="M2914" s="9" t="str">
        <f>IF(Search!$I$6="","",IF($AS2914="RCP",1,""))</f>
        <v/>
      </c>
      <c r="N2914" s="9" t="str">
        <f>IF(Search!$I$8="","",IF(COUNTA($AT2914)=1,IF(Search!$I$8="N","N",1),""))</f>
        <v/>
      </c>
      <c r="O2914" s="9" t="str">
        <f>IF(Search!$L$4="","",IF(COUNTA($AU2914)=1,IF(Search!$L$4="N","N",1),""))</f>
        <v/>
      </c>
      <c r="P2914" s="9" t="str">
        <f>IF(Search!$L$5="","",IF(ISNUMBER(SEARCH("Jersey",$AU2914))=TRUE,IF(Search!$L$5="N","N",1),""))</f>
        <v/>
      </c>
      <c r="Q2914" s="9" t="str">
        <f>IF(Search!$L$6="","",IF(ISNUMBER(SEARCH("Patch",$AU2914))=TRUE,IF(Search!$L$6="N","N",1),""))</f>
        <v/>
      </c>
      <c r="R2914" s="9" t="str">
        <f>IF(Search!$L$7="","",IF(ISNUMBER(SEARCH("Shield",$AU2914))=TRUE,IF(Search!$L$7="N","N",1),""))</f>
        <v/>
      </c>
      <c r="S2914" s="9" t="str">
        <f>IF(Search!$L$8="","",IF(ISNUMBER(SEARCH("Stick",$AU2914))=TRUE,IF(Search!$L$8="N","N",1),""))</f>
        <v/>
      </c>
      <c r="T2914" s="9" t="str">
        <f>IF(Search!$O$4="","",IF(COUNTA($AW2914)=1,IF(Search!$O$4="N","N",1),""))</f>
        <v/>
      </c>
      <c r="U2914" s="9" t="str">
        <f>IF(Search!$O$5="","",IF($AW2914="","",IF($AW2914&lt;Search!$O$5,"",1)))</f>
        <v/>
      </c>
      <c r="V2914" s="9" t="str">
        <f>IF(Search!$O$6="","",IF($AW2914="","",IF($AW2914&gt;Search!$O$6,"",1)))</f>
        <v/>
      </c>
      <c r="W2914" s="9" t="str">
        <f>IF(Search!$U$4="","",IF($AX2914="","",1))</f>
        <v/>
      </c>
      <c r="X2914" s="9" t="str">
        <f>IF(Search!$U$5="","",IF(ISNUMBER(SEARCH(Search!$U$5,$AX2914))=TRUE,IF(Search!$U$5="N","N",1),""))</f>
        <v/>
      </c>
      <c r="Y2914" s="9" t="str">
        <f>IF(Search!$U$6="","",IF($AY2914&lt;Search!$U$6,"",1))</f>
        <v/>
      </c>
      <c r="Z2914" s="9" t="str">
        <f>IF(Search!$R$4="","",IF(Inventory!$BA2914&lt;Search!$R$4,"",1))</f>
        <v/>
      </c>
      <c r="AA2914" s="9" t="str">
        <f>IF(Search!$R$5="","",IF($BA2914&gt;Search!$R$5,"",1))</f>
        <v/>
      </c>
      <c r="AB2914" s="9" t="str">
        <f>IF(Search!$R$6="","",IF($BB2914&lt;Search!$R$6,"",1))</f>
        <v/>
      </c>
      <c r="AC2914" s="9" t="str">
        <f>IF(Search!$R$7="","",IF($BB2914&lt;Search!$R$7,"",1))</f>
        <v/>
      </c>
      <c r="AD2914" s="45" t="str">
        <f>IF(COUNTIF($A2914:$AC2914,"n")&gt;0,"",IF(SUM($A2914:$AC2914)=COUNTA(Search!$C$4:$C$8,Search!$F$4:$F$8,Search!$I$4:$I$6,Search!$I$8,Search!$L$4:$L$8,Search!$O$4:$O$8,Search!$R$4:$R$7,Search!$U$4:$U$7)-COUNTIF(Search!$C$4:$U$7,"n"),1+LARGE($AD$1:AD2913,1),""))</f>
        <v/>
      </c>
      <c r="AE2914" s="45" t="str">
        <f t="shared" si="142"/>
        <v/>
      </c>
      <c r="AF2914" s="45" t="str">
        <f>IF(AD2914="","",COUNTIF($AE$1:$AE2913,$AE2914)+RANK($AE2914,$AE$2:$AE$10540,1))</f>
        <v/>
      </c>
      <c r="AG2914" s="45" t="str">
        <f t="shared" si="143"/>
        <v/>
      </c>
      <c r="AH2914" s="45" t="str">
        <f>IF($AD2914="","",COUNTIF($AG$1:$AG2913,$AG2914)+RANK($AG2914,$AG$1:$AG$10539,0))</f>
        <v/>
      </c>
      <c r="AI2914" s="10" t="str">
        <f t="shared" si="144"/>
        <v>2015-16 Upper Deck Silver Foil Board #185      /   $</v>
      </c>
      <c r="AJ2914" s="11">
        <v>2015</v>
      </c>
      <c r="AK2914" s="17">
        <v>16</v>
      </c>
      <c r="AL2914" s="12" t="s">
        <v>2622</v>
      </c>
      <c r="AM2914" s="10">
        <v>185</v>
      </c>
      <c r="AO2914" s="9"/>
      <c r="AP2914" s="9"/>
      <c r="AQ2914" s="9"/>
      <c r="AR2914" s="14"/>
      <c r="AS2914" s="9"/>
      <c r="AT2914" s="9"/>
      <c r="AU2914" s="9"/>
      <c r="AV2914" s="13"/>
      <c r="AW2914" s="13"/>
      <c r="AX2914" s="9"/>
      <c r="AY2914" s="9"/>
      <c r="AZ2914" s="9"/>
      <c r="BA2914" s="33"/>
      <c r="BB2914" s="33"/>
      <c r="BC2914" s="36"/>
      <c r="BD2914" s="12" t="s">
        <v>1772</v>
      </c>
    </row>
    <row r="2915" spans="1:56" s="12" customFormat="1" x14ac:dyDescent="0.2">
      <c r="A2915" s="9" t="str">
        <f>IF(Search!$C$5="","",IF(COUNTA(Inventory!$AP2915)=1,1,""))</f>
        <v/>
      </c>
      <c r="B2915" s="9" t="str">
        <f>IF(Search!$C$4="","",IF(ISNUMBER(SEARCH(Search!$C$4,$AR2915))=TRUE,1,""))</f>
        <v/>
      </c>
      <c r="C2915" s="9" t="str">
        <f>IF(Search!$C$6="x",IF(COUNTA($AQ2915)=1,1,"N"),IF(COUNTA($AQ2915)=1,"N",""))</f>
        <v/>
      </c>
      <c r="D2915" s="9" t="str">
        <f>IF(Search!$O$8="","",IF(ISNUMBER(SEARCH(Search!$O$8,$BD2915))=TRUE,1,""))</f>
        <v/>
      </c>
      <c r="E2915" s="9" t="str">
        <f>IF(Search!$C$7="","",IF(ISNUMBER(SEARCH(Search!$C$7,$AN2915))=TRUE,1,""))</f>
        <v/>
      </c>
      <c r="F2915" s="9" t="str">
        <f>IF(Search!$C$8="","",IF(ISNUMBER(SEARCH(Search!$C$8,$AO2915))=TRUE,1,""))</f>
        <v/>
      </c>
      <c r="G2915" s="9" t="str">
        <f>IF(Search!$F$4="","",IF(Inventory!$AJ2915&lt;Search!$F$4,"",1))</f>
        <v/>
      </c>
      <c r="H2915" s="9" t="str">
        <f>IF(Search!$F$5="","",IF(Inventory!$AJ2915&gt;Search!$F$5,"",1))</f>
        <v/>
      </c>
      <c r="I2915" s="9" t="str">
        <f>IF(Search!$F$7="","",IF(Search!$F$8="",IF(ISNUMBER(SEARCH(Search!$F$7,$AL2915))=TRUE,1,""),""))</f>
        <v/>
      </c>
      <c r="J2915" s="9" t="str">
        <f>IF($AL2915=Search!$F$8,1,"")</f>
        <v/>
      </c>
      <c r="K2915" s="9" t="str">
        <f>IF(Search!$I$4="","",IF(COUNTA($AS2915)=1,IF(Search!$I$4="N","N",1),""))</f>
        <v/>
      </c>
      <c r="L2915" s="9" t="str">
        <f>IF(Search!$I$5="","",IF($AS2915="RC",1,""))</f>
        <v/>
      </c>
      <c r="M2915" s="9" t="str">
        <f>IF(Search!$I$6="","",IF($AS2915="RCP",1,""))</f>
        <v/>
      </c>
      <c r="N2915" s="9" t="str">
        <f>IF(Search!$I$8="","",IF(COUNTA($AT2915)=1,IF(Search!$I$8="N","N",1),""))</f>
        <v/>
      </c>
      <c r="O2915" s="9" t="str">
        <f>IF(Search!$L$4="","",IF(COUNTA($AU2915)=1,IF(Search!$L$4="N","N",1),""))</f>
        <v/>
      </c>
      <c r="P2915" s="9" t="str">
        <f>IF(Search!$L$5="","",IF(ISNUMBER(SEARCH("Jersey",$AU2915))=TRUE,IF(Search!$L$5="N","N",1),""))</f>
        <v/>
      </c>
      <c r="Q2915" s="9" t="str">
        <f>IF(Search!$L$6="","",IF(ISNUMBER(SEARCH("Patch",$AU2915))=TRUE,IF(Search!$L$6="N","N",1),""))</f>
        <v/>
      </c>
      <c r="R2915" s="9" t="str">
        <f>IF(Search!$L$7="","",IF(ISNUMBER(SEARCH("Shield",$AU2915))=TRUE,IF(Search!$L$7="N","N",1),""))</f>
        <v/>
      </c>
      <c r="S2915" s="9" t="str">
        <f>IF(Search!$L$8="","",IF(ISNUMBER(SEARCH("Stick",$AU2915))=TRUE,IF(Search!$L$8="N","N",1),""))</f>
        <v/>
      </c>
      <c r="T2915" s="9" t="str">
        <f>IF(Search!$O$4="","",IF(COUNTA($AW2915)=1,IF(Search!$O$4="N","N",1),""))</f>
        <v/>
      </c>
      <c r="U2915" s="9" t="str">
        <f>IF(Search!$O$5="","",IF($AW2915="","",IF($AW2915&lt;Search!$O$5,"",1)))</f>
        <v/>
      </c>
      <c r="V2915" s="9" t="str">
        <f>IF(Search!$O$6="","",IF($AW2915="","",IF($AW2915&gt;Search!$O$6,"",1)))</f>
        <v/>
      </c>
      <c r="W2915" s="9" t="str">
        <f>IF(Search!$U$4="","",IF($AX2915="","",1))</f>
        <v/>
      </c>
      <c r="X2915" s="9" t="str">
        <f>IF(Search!$U$5="","",IF(ISNUMBER(SEARCH(Search!$U$5,$AX2915))=TRUE,IF(Search!$U$5="N","N",1),""))</f>
        <v/>
      </c>
      <c r="Y2915" s="9" t="str">
        <f>IF(Search!$U$6="","",IF($AY2915&lt;Search!$U$6,"",1))</f>
        <v/>
      </c>
      <c r="Z2915" s="9" t="str">
        <f>IF(Search!$R$4="","",IF(Inventory!$BA2915&lt;Search!$R$4,"",1))</f>
        <v/>
      </c>
      <c r="AA2915" s="9" t="str">
        <f>IF(Search!$R$5="","",IF($BA2915&gt;Search!$R$5,"",1))</f>
        <v/>
      </c>
      <c r="AB2915" s="9" t="str">
        <f>IF(Search!$R$6="","",IF($BB2915&lt;Search!$R$6,"",1))</f>
        <v/>
      </c>
      <c r="AC2915" s="9" t="str">
        <f>IF(Search!$R$7="","",IF($BB2915&lt;Search!$R$7,"",1))</f>
        <v/>
      </c>
      <c r="AD2915" s="45" t="str">
        <f>IF(COUNTIF($A2915:$AC2915,"n")&gt;0,"",IF(SUM($A2915:$AC2915)=COUNTA(Search!$C$4:$C$8,Search!$F$4:$F$8,Search!$I$4:$I$6,Search!$I$8,Search!$L$4:$L$8,Search!$O$4:$O$8,Search!$R$4:$R$7,Search!$U$4:$U$7)-COUNTIF(Search!$C$4:$U$7,"n"),1+LARGE($AD$1:AD2914,1),""))</f>
        <v/>
      </c>
      <c r="AE2915" s="45" t="str">
        <f t="shared" si="142"/>
        <v/>
      </c>
      <c r="AF2915" s="45" t="str">
        <f>IF(AD2915="","",COUNTIF($AE$1:$AE2914,$AE2915)+RANK($AE2915,$AE$2:$AE$10540,1))</f>
        <v/>
      </c>
      <c r="AG2915" s="45" t="str">
        <f t="shared" si="143"/>
        <v/>
      </c>
      <c r="AH2915" s="45" t="str">
        <f>IF($AD2915="","",COUNTIF($AG$1:$AG2914,$AG2915)+RANK($AG2915,$AG$1:$AG$10539,0))</f>
        <v/>
      </c>
      <c r="AI2915" s="10" t="str">
        <f t="shared" si="144"/>
        <v>2015-16 Upper Deck Silver Foil Board #186      /   $</v>
      </c>
      <c r="AJ2915" s="11">
        <v>2015</v>
      </c>
      <c r="AK2915" s="17">
        <v>16</v>
      </c>
      <c r="AL2915" s="12" t="s">
        <v>2622</v>
      </c>
      <c r="AM2915" s="10">
        <v>186</v>
      </c>
      <c r="AO2915" s="9"/>
      <c r="AP2915" s="9"/>
      <c r="AQ2915" s="9"/>
      <c r="AR2915" s="14"/>
      <c r="AS2915" s="9"/>
      <c r="AT2915" s="9"/>
      <c r="AU2915" s="9"/>
      <c r="AV2915" s="13"/>
      <c r="AW2915" s="13"/>
      <c r="AX2915" s="9"/>
      <c r="AY2915" s="9"/>
      <c r="AZ2915" s="9"/>
      <c r="BA2915" s="33"/>
      <c r="BB2915" s="33"/>
      <c r="BC2915" s="36"/>
      <c r="BD2915" s="12" t="s">
        <v>1772</v>
      </c>
    </row>
    <row r="2916" spans="1:56" s="12" customFormat="1" x14ac:dyDescent="0.2">
      <c r="A2916" s="9" t="str">
        <f>IF(Search!$C$5="","",IF(COUNTA(Inventory!$AP2916)=1,1,""))</f>
        <v/>
      </c>
      <c r="B2916" s="9" t="str">
        <f>IF(Search!$C$4="","",IF(ISNUMBER(SEARCH(Search!$C$4,$AR2916))=TRUE,1,""))</f>
        <v/>
      </c>
      <c r="C2916" s="9" t="str">
        <f>IF(Search!$C$6="x",IF(COUNTA($AQ2916)=1,1,"N"),IF(COUNTA($AQ2916)=1,"N",""))</f>
        <v/>
      </c>
      <c r="D2916" s="9" t="str">
        <f>IF(Search!$O$8="","",IF(ISNUMBER(SEARCH(Search!$O$8,$BD2916))=TRUE,1,""))</f>
        <v/>
      </c>
      <c r="E2916" s="9" t="str">
        <f>IF(Search!$C$7="","",IF(ISNUMBER(SEARCH(Search!$C$7,$AN2916))=TRUE,1,""))</f>
        <v/>
      </c>
      <c r="F2916" s="9" t="str">
        <f>IF(Search!$C$8="","",IF(ISNUMBER(SEARCH(Search!$C$8,$AO2916))=TRUE,1,""))</f>
        <v/>
      </c>
      <c r="G2916" s="9" t="str">
        <f>IF(Search!$F$4="","",IF(Inventory!$AJ2916&lt;Search!$F$4,"",1))</f>
        <v/>
      </c>
      <c r="H2916" s="9" t="str">
        <f>IF(Search!$F$5="","",IF(Inventory!$AJ2916&gt;Search!$F$5,"",1))</f>
        <v/>
      </c>
      <c r="I2916" s="9" t="str">
        <f>IF(Search!$F$7="","",IF(Search!$F$8="",IF(ISNUMBER(SEARCH(Search!$F$7,$AL2916))=TRUE,1,""),""))</f>
        <v/>
      </c>
      <c r="J2916" s="9" t="str">
        <f>IF($AL2916=Search!$F$8,1,"")</f>
        <v/>
      </c>
      <c r="K2916" s="9" t="str">
        <f>IF(Search!$I$4="","",IF(COUNTA($AS2916)=1,IF(Search!$I$4="N","N",1),""))</f>
        <v/>
      </c>
      <c r="L2916" s="9" t="str">
        <f>IF(Search!$I$5="","",IF($AS2916="RC",1,""))</f>
        <v/>
      </c>
      <c r="M2916" s="9" t="str">
        <f>IF(Search!$I$6="","",IF($AS2916="RCP",1,""))</f>
        <v/>
      </c>
      <c r="N2916" s="9" t="str">
        <f>IF(Search!$I$8="","",IF(COUNTA($AT2916)=1,IF(Search!$I$8="N","N",1),""))</f>
        <v/>
      </c>
      <c r="O2916" s="9" t="str">
        <f>IF(Search!$L$4="","",IF(COUNTA($AU2916)=1,IF(Search!$L$4="N","N",1),""))</f>
        <v/>
      </c>
      <c r="P2916" s="9" t="str">
        <f>IF(Search!$L$5="","",IF(ISNUMBER(SEARCH("Jersey",$AU2916))=TRUE,IF(Search!$L$5="N","N",1),""))</f>
        <v/>
      </c>
      <c r="Q2916" s="9" t="str">
        <f>IF(Search!$L$6="","",IF(ISNUMBER(SEARCH("Patch",$AU2916))=TRUE,IF(Search!$L$6="N","N",1),""))</f>
        <v/>
      </c>
      <c r="R2916" s="9" t="str">
        <f>IF(Search!$L$7="","",IF(ISNUMBER(SEARCH("Shield",$AU2916))=TRUE,IF(Search!$L$7="N","N",1),""))</f>
        <v/>
      </c>
      <c r="S2916" s="9" t="str">
        <f>IF(Search!$L$8="","",IF(ISNUMBER(SEARCH("Stick",$AU2916))=TRUE,IF(Search!$L$8="N","N",1),""))</f>
        <v/>
      </c>
      <c r="T2916" s="9" t="str">
        <f>IF(Search!$O$4="","",IF(COUNTA($AW2916)=1,IF(Search!$O$4="N","N",1),""))</f>
        <v/>
      </c>
      <c r="U2916" s="9" t="str">
        <f>IF(Search!$O$5="","",IF($AW2916="","",IF($AW2916&lt;Search!$O$5,"",1)))</f>
        <v/>
      </c>
      <c r="V2916" s="9" t="str">
        <f>IF(Search!$O$6="","",IF($AW2916="","",IF($AW2916&gt;Search!$O$6,"",1)))</f>
        <v/>
      </c>
      <c r="W2916" s="9" t="str">
        <f>IF(Search!$U$4="","",IF($AX2916="","",1))</f>
        <v/>
      </c>
      <c r="X2916" s="9" t="str">
        <f>IF(Search!$U$5="","",IF(ISNUMBER(SEARCH(Search!$U$5,$AX2916))=TRUE,IF(Search!$U$5="N","N",1),""))</f>
        <v/>
      </c>
      <c r="Y2916" s="9" t="str">
        <f>IF(Search!$U$6="","",IF($AY2916&lt;Search!$U$6,"",1))</f>
        <v/>
      </c>
      <c r="Z2916" s="9" t="str">
        <f>IF(Search!$R$4="","",IF(Inventory!$BA2916&lt;Search!$R$4,"",1))</f>
        <v/>
      </c>
      <c r="AA2916" s="9" t="str">
        <f>IF(Search!$R$5="","",IF($BA2916&gt;Search!$R$5,"",1))</f>
        <v/>
      </c>
      <c r="AB2916" s="9" t="str">
        <f>IF(Search!$R$6="","",IF($BB2916&lt;Search!$R$6,"",1))</f>
        <v/>
      </c>
      <c r="AC2916" s="9" t="str">
        <f>IF(Search!$R$7="","",IF($BB2916&lt;Search!$R$7,"",1))</f>
        <v/>
      </c>
      <c r="AD2916" s="45" t="str">
        <f>IF(COUNTIF($A2916:$AC2916,"n")&gt;0,"",IF(SUM($A2916:$AC2916)=COUNTA(Search!$C$4:$C$8,Search!$F$4:$F$8,Search!$I$4:$I$6,Search!$I$8,Search!$L$4:$L$8,Search!$O$4:$O$8,Search!$R$4:$R$7,Search!$U$4:$U$7)-COUNTIF(Search!$C$4:$U$7,"n"),1+LARGE($AD$1:AD2915,1),""))</f>
        <v/>
      </c>
      <c r="AE2916" s="45" t="str">
        <f t="shared" si="142"/>
        <v/>
      </c>
      <c r="AF2916" s="45" t="str">
        <f>IF(AD2916="","",COUNTIF($AE$1:$AE2915,$AE2916)+RANK($AE2916,$AE$2:$AE$10540,1))</f>
        <v/>
      </c>
      <c r="AG2916" s="45" t="str">
        <f t="shared" si="143"/>
        <v/>
      </c>
      <c r="AH2916" s="45" t="str">
        <f>IF($AD2916="","",COUNTIF($AG$1:$AG2915,$AG2916)+RANK($AG2916,$AG$1:$AG$10539,0))</f>
        <v/>
      </c>
      <c r="AI2916" s="10" t="str">
        <f t="shared" si="144"/>
        <v>2015-16 Upper Deck Silver Foil Board #187      /   $</v>
      </c>
      <c r="AJ2916" s="11">
        <v>2015</v>
      </c>
      <c r="AK2916" s="17">
        <v>16</v>
      </c>
      <c r="AL2916" s="12" t="s">
        <v>2622</v>
      </c>
      <c r="AM2916" s="10">
        <v>187</v>
      </c>
      <c r="AO2916" s="9"/>
      <c r="AP2916" s="9"/>
      <c r="AQ2916" s="9"/>
      <c r="AR2916" s="14"/>
      <c r="AS2916" s="9"/>
      <c r="AT2916" s="9"/>
      <c r="AU2916" s="9"/>
      <c r="AV2916" s="13"/>
      <c r="AW2916" s="13"/>
      <c r="AX2916" s="9"/>
      <c r="AY2916" s="9"/>
      <c r="AZ2916" s="9"/>
      <c r="BA2916" s="33"/>
      <c r="BB2916" s="33"/>
      <c r="BC2916" s="36"/>
      <c r="BD2916" s="12" t="s">
        <v>1772</v>
      </c>
    </row>
    <row r="2917" spans="1:56" s="12" customFormat="1" x14ac:dyDescent="0.2">
      <c r="A2917" s="9" t="str">
        <f>IF(Search!$C$5="","",IF(COUNTA(Inventory!$AP2917)=1,1,""))</f>
        <v/>
      </c>
      <c r="B2917" s="9" t="str">
        <f>IF(Search!$C$4="","",IF(ISNUMBER(SEARCH(Search!$C$4,$AR2917))=TRUE,1,""))</f>
        <v/>
      </c>
      <c r="C2917" s="9" t="str">
        <f>IF(Search!$C$6="x",IF(COUNTA($AQ2917)=1,1,"N"),IF(COUNTA($AQ2917)=1,"N",""))</f>
        <v/>
      </c>
      <c r="D2917" s="9" t="str">
        <f>IF(Search!$O$8="","",IF(ISNUMBER(SEARCH(Search!$O$8,$BD2917))=TRUE,1,""))</f>
        <v/>
      </c>
      <c r="E2917" s="9" t="str">
        <f>IF(Search!$C$7="","",IF(ISNUMBER(SEARCH(Search!$C$7,$AN2917))=TRUE,1,""))</f>
        <v/>
      </c>
      <c r="F2917" s="9" t="str">
        <f>IF(Search!$C$8="","",IF(ISNUMBER(SEARCH(Search!$C$8,$AO2917))=TRUE,1,""))</f>
        <v/>
      </c>
      <c r="G2917" s="9" t="str">
        <f>IF(Search!$F$4="","",IF(Inventory!$AJ2917&lt;Search!$F$4,"",1))</f>
        <v/>
      </c>
      <c r="H2917" s="9" t="str">
        <f>IF(Search!$F$5="","",IF(Inventory!$AJ2917&gt;Search!$F$5,"",1))</f>
        <v/>
      </c>
      <c r="I2917" s="9" t="str">
        <f>IF(Search!$F$7="","",IF(Search!$F$8="",IF(ISNUMBER(SEARCH(Search!$F$7,$AL2917))=TRUE,1,""),""))</f>
        <v/>
      </c>
      <c r="J2917" s="9" t="str">
        <f>IF($AL2917=Search!$F$8,1,"")</f>
        <v/>
      </c>
      <c r="K2917" s="9" t="str">
        <f>IF(Search!$I$4="","",IF(COUNTA($AS2917)=1,IF(Search!$I$4="N","N",1),""))</f>
        <v/>
      </c>
      <c r="L2917" s="9" t="str">
        <f>IF(Search!$I$5="","",IF($AS2917="RC",1,""))</f>
        <v/>
      </c>
      <c r="M2917" s="9" t="str">
        <f>IF(Search!$I$6="","",IF($AS2917="RCP",1,""))</f>
        <v/>
      </c>
      <c r="N2917" s="9" t="str">
        <f>IF(Search!$I$8="","",IF(COUNTA($AT2917)=1,IF(Search!$I$8="N","N",1),""))</f>
        <v/>
      </c>
      <c r="O2917" s="9" t="str">
        <f>IF(Search!$L$4="","",IF(COUNTA($AU2917)=1,IF(Search!$L$4="N","N",1),""))</f>
        <v/>
      </c>
      <c r="P2917" s="9" t="str">
        <f>IF(Search!$L$5="","",IF(ISNUMBER(SEARCH("Jersey",$AU2917))=TRUE,IF(Search!$L$5="N","N",1),""))</f>
        <v/>
      </c>
      <c r="Q2917" s="9" t="str">
        <f>IF(Search!$L$6="","",IF(ISNUMBER(SEARCH("Patch",$AU2917))=TRUE,IF(Search!$L$6="N","N",1),""))</f>
        <v/>
      </c>
      <c r="R2917" s="9" t="str">
        <f>IF(Search!$L$7="","",IF(ISNUMBER(SEARCH("Shield",$AU2917))=TRUE,IF(Search!$L$7="N","N",1),""))</f>
        <v/>
      </c>
      <c r="S2917" s="9" t="str">
        <f>IF(Search!$L$8="","",IF(ISNUMBER(SEARCH("Stick",$AU2917))=TRUE,IF(Search!$L$8="N","N",1),""))</f>
        <v/>
      </c>
      <c r="T2917" s="9" t="str">
        <f>IF(Search!$O$4="","",IF(COUNTA($AW2917)=1,IF(Search!$O$4="N","N",1),""))</f>
        <v/>
      </c>
      <c r="U2917" s="9" t="str">
        <f>IF(Search!$O$5="","",IF($AW2917="","",IF($AW2917&lt;Search!$O$5,"",1)))</f>
        <v/>
      </c>
      <c r="V2917" s="9" t="str">
        <f>IF(Search!$O$6="","",IF($AW2917="","",IF($AW2917&gt;Search!$O$6,"",1)))</f>
        <v/>
      </c>
      <c r="W2917" s="9" t="str">
        <f>IF(Search!$U$4="","",IF($AX2917="","",1))</f>
        <v/>
      </c>
      <c r="X2917" s="9" t="str">
        <f>IF(Search!$U$5="","",IF(ISNUMBER(SEARCH(Search!$U$5,$AX2917))=TRUE,IF(Search!$U$5="N","N",1),""))</f>
        <v/>
      </c>
      <c r="Y2917" s="9" t="str">
        <f>IF(Search!$U$6="","",IF($AY2917&lt;Search!$U$6,"",1))</f>
        <v/>
      </c>
      <c r="Z2917" s="9" t="str">
        <f>IF(Search!$R$4="","",IF(Inventory!$BA2917&lt;Search!$R$4,"",1))</f>
        <v/>
      </c>
      <c r="AA2917" s="9" t="str">
        <f>IF(Search!$R$5="","",IF($BA2917&gt;Search!$R$5,"",1))</f>
        <v/>
      </c>
      <c r="AB2917" s="9" t="str">
        <f>IF(Search!$R$6="","",IF($BB2917&lt;Search!$R$6,"",1))</f>
        <v/>
      </c>
      <c r="AC2917" s="9" t="str">
        <f>IF(Search!$R$7="","",IF($BB2917&lt;Search!$R$7,"",1))</f>
        <v/>
      </c>
      <c r="AD2917" s="45" t="str">
        <f>IF(COUNTIF($A2917:$AC2917,"n")&gt;0,"",IF(SUM($A2917:$AC2917)=COUNTA(Search!$C$4:$C$8,Search!$F$4:$F$8,Search!$I$4:$I$6,Search!$I$8,Search!$L$4:$L$8,Search!$O$4:$O$8,Search!$R$4:$R$7,Search!$U$4:$U$7)-COUNTIF(Search!$C$4:$U$7,"n"),1+LARGE($AD$1:AD2916,1),""))</f>
        <v/>
      </c>
      <c r="AE2917" s="45" t="str">
        <f t="shared" si="142"/>
        <v/>
      </c>
      <c r="AF2917" s="45" t="str">
        <f>IF(AD2917="","",COUNTIF($AE$1:$AE2916,$AE2917)+RANK($AE2917,$AE$2:$AE$10540,1))</f>
        <v/>
      </c>
      <c r="AG2917" s="45" t="str">
        <f t="shared" si="143"/>
        <v/>
      </c>
      <c r="AH2917" s="45" t="str">
        <f>IF($AD2917="","",COUNTIF($AG$1:$AG2916,$AG2917)+RANK($AG2917,$AG$1:$AG$10539,0))</f>
        <v/>
      </c>
      <c r="AI2917" s="10" t="str">
        <f t="shared" si="144"/>
        <v>2015-16 Upper Deck Silver Foil Board #188      /   $</v>
      </c>
      <c r="AJ2917" s="11">
        <v>2015</v>
      </c>
      <c r="AK2917" s="17">
        <v>16</v>
      </c>
      <c r="AL2917" s="12" t="s">
        <v>2622</v>
      </c>
      <c r="AM2917" s="10">
        <v>188</v>
      </c>
      <c r="AO2917" s="9"/>
      <c r="AP2917" s="9"/>
      <c r="AQ2917" s="9"/>
      <c r="AR2917" s="14"/>
      <c r="AS2917" s="9"/>
      <c r="AT2917" s="9"/>
      <c r="AU2917" s="9"/>
      <c r="AV2917" s="13"/>
      <c r="AW2917" s="13"/>
      <c r="AX2917" s="9"/>
      <c r="AY2917" s="9"/>
      <c r="AZ2917" s="9"/>
      <c r="BA2917" s="33"/>
      <c r="BB2917" s="33"/>
      <c r="BC2917" s="36"/>
      <c r="BD2917" s="12" t="s">
        <v>1772</v>
      </c>
    </row>
    <row r="2918" spans="1:56" s="12" customFormat="1" x14ac:dyDescent="0.2">
      <c r="A2918" s="9" t="str">
        <f>IF(Search!$C$5="","",IF(COUNTA(Inventory!$AP2918)=1,1,""))</f>
        <v/>
      </c>
      <c r="B2918" s="9" t="str">
        <f>IF(Search!$C$4="","",IF(ISNUMBER(SEARCH(Search!$C$4,$AR2918))=TRUE,1,""))</f>
        <v/>
      </c>
      <c r="C2918" s="9" t="str">
        <f>IF(Search!$C$6="x",IF(COUNTA($AQ2918)=1,1,"N"),IF(COUNTA($AQ2918)=1,"N",""))</f>
        <v/>
      </c>
      <c r="D2918" s="9" t="str">
        <f>IF(Search!$O$8="","",IF(ISNUMBER(SEARCH(Search!$O$8,$BD2918))=TRUE,1,""))</f>
        <v/>
      </c>
      <c r="E2918" s="9" t="str">
        <f>IF(Search!$C$7="","",IF(ISNUMBER(SEARCH(Search!$C$7,$AN2918))=TRUE,1,""))</f>
        <v/>
      </c>
      <c r="F2918" s="9" t="str">
        <f>IF(Search!$C$8="","",IF(ISNUMBER(SEARCH(Search!$C$8,$AO2918))=TRUE,1,""))</f>
        <v/>
      </c>
      <c r="G2918" s="9" t="str">
        <f>IF(Search!$F$4="","",IF(Inventory!$AJ2918&lt;Search!$F$4,"",1))</f>
        <v/>
      </c>
      <c r="H2918" s="9" t="str">
        <f>IF(Search!$F$5="","",IF(Inventory!$AJ2918&gt;Search!$F$5,"",1))</f>
        <v/>
      </c>
      <c r="I2918" s="9" t="str">
        <f>IF(Search!$F$7="","",IF(Search!$F$8="",IF(ISNUMBER(SEARCH(Search!$F$7,$AL2918))=TRUE,1,""),""))</f>
        <v/>
      </c>
      <c r="J2918" s="9" t="str">
        <f>IF($AL2918=Search!$F$8,1,"")</f>
        <v/>
      </c>
      <c r="K2918" s="9" t="str">
        <f>IF(Search!$I$4="","",IF(COUNTA($AS2918)=1,IF(Search!$I$4="N","N",1),""))</f>
        <v/>
      </c>
      <c r="L2918" s="9" t="str">
        <f>IF(Search!$I$5="","",IF($AS2918="RC",1,""))</f>
        <v/>
      </c>
      <c r="M2918" s="9" t="str">
        <f>IF(Search!$I$6="","",IF($AS2918="RCP",1,""))</f>
        <v/>
      </c>
      <c r="N2918" s="9" t="str">
        <f>IF(Search!$I$8="","",IF(COUNTA($AT2918)=1,IF(Search!$I$8="N","N",1),""))</f>
        <v/>
      </c>
      <c r="O2918" s="9" t="str">
        <f>IF(Search!$L$4="","",IF(COUNTA($AU2918)=1,IF(Search!$L$4="N","N",1),""))</f>
        <v/>
      </c>
      <c r="P2918" s="9" t="str">
        <f>IF(Search!$L$5="","",IF(ISNUMBER(SEARCH("Jersey",$AU2918))=TRUE,IF(Search!$L$5="N","N",1),""))</f>
        <v/>
      </c>
      <c r="Q2918" s="9" t="str">
        <f>IF(Search!$L$6="","",IF(ISNUMBER(SEARCH("Patch",$AU2918))=TRUE,IF(Search!$L$6="N","N",1),""))</f>
        <v/>
      </c>
      <c r="R2918" s="9" t="str">
        <f>IF(Search!$L$7="","",IF(ISNUMBER(SEARCH("Shield",$AU2918))=TRUE,IF(Search!$L$7="N","N",1),""))</f>
        <v/>
      </c>
      <c r="S2918" s="9" t="str">
        <f>IF(Search!$L$8="","",IF(ISNUMBER(SEARCH("Stick",$AU2918))=TRUE,IF(Search!$L$8="N","N",1),""))</f>
        <v/>
      </c>
      <c r="T2918" s="9" t="str">
        <f>IF(Search!$O$4="","",IF(COUNTA($AW2918)=1,IF(Search!$O$4="N","N",1),""))</f>
        <v/>
      </c>
      <c r="U2918" s="9" t="str">
        <f>IF(Search!$O$5="","",IF($AW2918="","",IF($AW2918&lt;Search!$O$5,"",1)))</f>
        <v/>
      </c>
      <c r="V2918" s="9" t="str">
        <f>IF(Search!$O$6="","",IF($AW2918="","",IF($AW2918&gt;Search!$O$6,"",1)))</f>
        <v/>
      </c>
      <c r="W2918" s="9" t="str">
        <f>IF(Search!$U$4="","",IF($AX2918="","",1))</f>
        <v/>
      </c>
      <c r="X2918" s="9" t="str">
        <f>IF(Search!$U$5="","",IF(ISNUMBER(SEARCH(Search!$U$5,$AX2918))=TRUE,IF(Search!$U$5="N","N",1),""))</f>
        <v/>
      </c>
      <c r="Y2918" s="9" t="str">
        <f>IF(Search!$U$6="","",IF($AY2918&lt;Search!$U$6,"",1))</f>
        <v/>
      </c>
      <c r="Z2918" s="9" t="str">
        <f>IF(Search!$R$4="","",IF(Inventory!$BA2918&lt;Search!$R$4,"",1))</f>
        <v/>
      </c>
      <c r="AA2918" s="9" t="str">
        <f>IF(Search!$R$5="","",IF($BA2918&gt;Search!$R$5,"",1))</f>
        <v/>
      </c>
      <c r="AB2918" s="9" t="str">
        <f>IF(Search!$R$6="","",IF($BB2918&lt;Search!$R$6,"",1))</f>
        <v/>
      </c>
      <c r="AC2918" s="9" t="str">
        <f>IF(Search!$R$7="","",IF($BB2918&lt;Search!$R$7,"",1))</f>
        <v/>
      </c>
      <c r="AD2918" s="45" t="str">
        <f>IF(COUNTIF($A2918:$AC2918,"n")&gt;0,"",IF(SUM($A2918:$AC2918)=COUNTA(Search!$C$4:$C$8,Search!$F$4:$F$8,Search!$I$4:$I$6,Search!$I$8,Search!$L$4:$L$8,Search!$O$4:$O$8,Search!$R$4:$R$7,Search!$U$4:$U$7)-COUNTIF(Search!$C$4:$U$7,"n"),1+LARGE($AD$1:AD2917,1),""))</f>
        <v/>
      </c>
      <c r="AE2918" s="45" t="str">
        <f t="shared" si="142"/>
        <v/>
      </c>
      <c r="AF2918" s="45" t="str">
        <f>IF(AD2918="","",COUNTIF($AE$1:$AE2917,$AE2918)+RANK($AE2918,$AE$2:$AE$10540,1))</f>
        <v/>
      </c>
      <c r="AG2918" s="45" t="str">
        <f t="shared" si="143"/>
        <v/>
      </c>
      <c r="AH2918" s="45" t="str">
        <f>IF($AD2918="","",COUNTIF($AG$1:$AG2917,$AG2918)+RANK($AG2918,$AG$1:$AG$10539,0))</f>
        <v/>
      </c>
      <c r="AI2918" s="10" t="str">
        <f t="shared" si="144"/>
        <v>2015-16 Upper Deck Silver Foil Board #189      /   $</v>
      </c>
      <c r="AJ2918" s="11">
        <v>2015</v>
      </c>
      <c r="AK2918" s="17">
        <v>16</v>
      </c>
      <c r="AL2918" s="12" t="s">
        <v>2622</v>
      </c>
      <c r="AM2918" s="10">
        <v>189</v>
      </c>
      <c r="AO2918" s="9"/>
      <c r="AP2918" s="9"/>
      <c r="AQ2918" s="9"/>
      <c r="AR2918" s="14"/>
      <c r="AS2918" s="9"/>
      <c r="AT2918" s="9"/>
      <c r="AU2918" s="9"/>
      <c r="AV2918" s="13"/>
      <c r="AW2918" s="13"/>
      <c r="AX2918" s="9"/>
      <c r="AY2918" s="9"/>
      <c r="AZ2918" s="9"/>
      <c r="BA2918" s="33"/>
      <c r="BB2918" s="33"/>
      <c r="BC2918" s="36"/>
      <c r="BD2918" s="12" t="s">
        <v>1772</v>
      </c>
    </row>
    <row r="2919" spans="1:56" s="12" customFormat="1" x14ac:dyDescent="0.2">
      <c r="A2919" s="9" t="str">
        <f>IF(Search!$C$5="","",IF(COUNTA(Inventory!$AP2919)=1,1,""))</f>
        <v/>
      </c>
      <c r="B2919" s="9" t="str">
        <f>IF(Search!$C$4="","",IF(ISNUMBER(SEARCH(Search!$C$4,$AR2919))=TRUE,1,""))</f>
        <v/>
      </c>
      <c r="C2919" s="9" t="str">
        <f>IF(Search!$C$6="x",IF(COUNTA($AQ2919)=1,1,"N"),IF(COUNTA($AQ2919)=1,"N",""))</f>
        <v/>
      </c>
      <c r="D2919" s="9" t="str">
        <f>IF(Search!$O$8="","",IF(ISNUMBER(SEARCH(Search!$O$8,$BD2919))=TRUE,1,""))</f>
        <v/>
      </c>
      <c r="E2919" s="9" t="str">
        <f>IF(Search!$C$7="","",IF(ISNUMBER(SEARCH(Search!$C$7,$AN2919))=TRUE,1,""))</f>
        <v/>
      </c>
      <c r="F2919" s="9" t="str">
        <f>IF(Search!$C$8="","",IF(ISNUMBER(SEARCH(Search!$C$8,$AO2919))=TRUE,1,""))</f>
        <v/>
      </c>
      <c r="G2919" s="9" t="str">
        <f>IF(Search!$F$4="","",IF(Inventory!$AJ2919&lt;Search!$F$4,"",1))</f>
        <v/>
      </c>
      <c r="H2919" s="9" t="str">
        <f>IF(Search!$F$5="","",IF(Inventory!$AJ2919&gt;Search!$F$5,"",1))</f>
        <v/>
      </c>
      <c r="I2919" s="9" t="str">
        <f>IF(Search!$F$7="","",IF(Search!$F$8="",IF(ISNUMBER(SEARCH(Search!$F$7,$AL2919))=TRUE,1,""),""))</f>
        <v/>
      </c>
      <c r="J2919" s="9" t="str">
        <f>IF($AL2919=Search!$F$8,1,"")</f>
        <v/>
      </c>
      <c r="K2919" s="9" t="str">
        <f>IF(Search!$I$4="","",IF(COUNTA($AS2919)=1,IF(Search!$I$4="N","N",1),""))</f>
        <v/>
      </c>
      <c r="L2919" s="9" t="str">
        <f>IF(Search!$I$5="","",IF($AS2919="RC",1,""))</f>
        <v/>
      </c>
      <c r="M2919" s="9" t="str">
        <f>IF(Search!$I$6="","",IF($AS2919="RCP",1,""))</f>
        <v/>
      </c>
      <c r="N2919" s="9" t="str">
        <f>IF(Search!$I$8="","",IF(COUNTA($AT2919)=1,IF(Search!$I$8="N","N",1),""))</f>
        <v/>
      </c>
      <c r="O2919" s="9" t="str">
        <f>IF(Search!$L$4="","",IF(COUNTA($AU2919)=1,IF(Search!$L$4="N","N",1),""))</f>
        <v/>
      </c>
      <c r="P2919" s="9" t="str">
        <f>IF(Search!$L$5="","",IF(ISNUMBER(SEARCH("Jersey",$AU2919))=TRUE,IF(Search!$L$5="N","N",1),""))</f>
        <v/>
      </c>
      <c r="Q2919" s="9" t="str">
        <f>IF(Search!$L$6="","",IF(ISNUMBER(SEARCH("Patch",$AU2919))=TRUE,IF(Search!$L$6="N","N",1),""))</f>
        <v/>
      </c>
      <c r="R2919" s="9" t="str">
        <f>IF(Search!$L$7="","",IF(ISNUMBER(SEARCH("Shield",$AU2919))=TRUE,IF(Search!$L$7="N","N",1),""))</f>
        <v/>
      </c>
      <c r="S2919" s="9" t="str">
        <f>IF(Search!$L$8="","",IF(ISNUMBER(SEARCH("Stick",$AU2919))=TRUE,IF(Search!$L$8="N","N",1),""))</f>
        <v/>
      </c>
      <c r="T2919" s="9" t="str">
        <f>IF(Search!$O$4="","",IF(COUNTA($AW2919)=1,IF(Search!$O$4="N","N",1),""))</f>
        <v/>
      </c>
      <c r="U2919" s="9" t="str">
        <f>IF(Search!$O$5="","",IF($AW2919="","",IF($AW2919&lt;Search!$O$5,"",1)))</f>
        <v/>
      </c>
      <c r="V2919" s="9" t="str">
        <f>IF(Search!$O$6="","",IF($AW2919="","",IF($AW2919&gt;Search!$O$6,"",1)))</f>
        <v/>
      </c>
      <c r="W2919" s="9" t="str">
        <f>IF(Search!$U$4="","",IF($AX2919="","",1))</f>
        <v/>
      </c>
      <c r="X2919" s="9" t="str">
        <f>IF(Search!$U$5="","",IF(ISNUMBER(SEARCH(Search!$U$5,$AX2919))=TRUE,IF(Search!$U$5="N","N",1),""))</f>
        <v/>
      </c>
      <c r="Y2919" s="9" t="str">
        <f>IF(Search!$U$6="","",IF($AY2919&lt;Search!$U$6,"",1))</f>
        <v/>
      </c>
      <c r="Z2919" s="9" t="str">
        <f>IF(Search!$R$4="","",IF(Inventory!$BA2919&lt;Search!$R$4,"",1))</f>
        <v/>
      </c>
      <c r="AA2919" s="9" t="str">
        <f>IF(Search!$R$5="","",IF($BA2919&gt;Search!$R$5,"",1))</f>
        <v/>
      </c>
      <c r="AB2919" s="9" t="str">
        <f>IF(Search!$R$6="","",IF($BB2919&lt;Search!$R$6,"",1))</f>
        <v/>
      </c>
      <c r="AC2919" s="9" t="str">
        <f>IF(Search!$R$7="","",IF($BB2919&lt;Search!$R$7,"",1))</f>
        <v/>
      </c>
      <c r="AD2919" s="45" t="str">
        <f>IF(COUNTIF($A2919:$AC2919,"n")&gt;0,"",IF(SUM($A2919:$AC2919)=COUNTA(Search!$C$4:$C$8,Search!$F$4:$F$8,Search!$I$4:$I$6,Search!$I$8,Search!$L$4:$L$8,Search!$O$4:$O$8,Search!$R$4:$R$7,Search!$U$4:$U$7)-COUNTIF(Search!$C$4:$U$7,"n"),1+LARGE($AD$1:AD2918,1),""))</f>
        <v/>
      </c>
      <c r="AE2919" s="45" t="str">
        <f t="shared" si="142"/>
        <v/>
      </c>
      <c r="AF2919" s="45" t="str">
        <f>IF(AD2919="","",COUNTIF($AE$1:$AE2918,$AE2919)+RANK($AE2919,$AE$2:$AE$10540,1))</f>
        <v/>
      </c>
      <c r="AG2919" s="45" t="str">
        <f t="shared" si="143"/>
        <v/>
      </c>
      <c r="AH2919" s="45" t="str">
        <f>IF($AD2919="","",COUNTIF($AG$1:$AG2918,$AG2919)+RANK($AG2919,$AG$1:$AG$10539,0))</f>
        <v/>
      </c>
      <c r="AI2919" s="10" t="str">
        <f t="shared" si="144"/>
        <v>2015-16 Upper Deck Silver Foil Board #190      /   $</v>
      </c>
      <c r="AJ2919" s="11">
        <v>2015</v>
      </c>
      <c r="AK2919" s="17">
        <v>16</v>
      </c>
      <c r="AL2919" s="12" t="s">
        <v>2622</v>
      </c>
      <c r="AM2919" s="10">
        <v>190</v>
      </c>
      <c r="AO2919" s="9"/>
      <c r="AP2919" s="9"/>
      <c r="AQ2919" s="9"/>
      <c r="AR2919" s="14"/>
      <c r="AS2919" s="9"/>
      <c r="AT2919" s="9"/>
      <c r="AU2919" s="9"/>
      <c r="AV2919" s="13"/>
      <c r="AW2919" s="13"/>
      <c r="AX2919" s="9"/>
      <c r="AY2919" s="9"/>
      <c r="AZ2919" s="9"/>
      <c r="BA2919" s="33"/>
      <c r="BB2919" s="33"/>
      <c r="BC2919" s="36"/>
      <c r="BD2919" s="12" t="s">
        <v>1772</v>
      </c>
    </row>
    <row r="2920" spans="1:56" s="12" customFormat="1" x14ac:dyDescent="0.2">
      <c r="A2920" s="9" t="str">
        <f>IF(Search!$C$5="","",IF(COUNTA(Inventory!$AP2920)=1,1,""))</f>
        <v/>
      </c>
      <c r="B2920" s="9" t="str">
        <f>IF(Search!$C$4="","",IF(ISNUMBER(SEARCH(Search!$C$4,$AR2920))=TRUE,1,""))</f>
        <v/>
      </c>
      <c r="C2920" s="9" t="str">
        <f>IF(Search!$C$6="x",IF(COUNTA($AQ2920)=1,1,"N"),IF(COUNTA($AQ2920)=1,"N",""))</f>
        <v/>
      </c>
      <c r="D2920" s="9" t="str">
        <f>IF(Search!$O$8="","",IF(ISNUMBER(SEARCH(Search!$O$8,$BD2920))=TRUE,1,""))</f>
        <v/>
      </c>
      <c r="E2920" s="9" t="str">
        <f>IF(Search!$C$7="","",IF(ISNUMBER(SEARCH(Search!$C$7,$AN2920))=TRUE,1,""))</f>
        <v/>
      </c>
      <c r="F2920" s="9" t="str">
        <f>IF(Search!$C$8="","",IF(ISNUMBER(SEARCH(Search!$C$8,$AO2920))=TRUE,1,""))</f>
        <v/>
      </c>
      <c r="G2920" s="9" t="str">
        <f>IF(Search!$F$4="","",IF(Inventory!$AJ2920&lt;Search!$F$4,"",1))</f>
        <v/>
      </c>
      <c r="H2920" s="9" t="str">
        <f>IF(Search!$F$5="","",IF(Inventory!$AJ2920&gt;Search!$F$5,"",1))</f>
        <v/>
      </c>
      <c r="I2920" s="9" t="str">
        <f>IF(Search!$F$7="","",IF(Search!$F$8="",IF(ISNUMBER(SEARCH(Search!$F$7,$AL2920))=TRUE,1,""),""))</f>
        <v/>
      </c>
      <c r="J2920" s="9" t="str">
        <f>IF($AL2920=Search!$F$8,1,"")</f>
        <v/>
      </c>
      <c r="K2920" s="9" t="str">
        <f>IF(Search!$I$4="","",IF(COUNTA($AS2920)=1,IF(Search!$I$4="N","N",1),""))</f>
        <v/>
      </c>
      <c r="L2920" s="9" t="str">
        <f>IF(Search!$I$5="","",IF($AS2920="RC",1,""))</f>
        <v/>
      </c>
      <c r="M2920" s="9" t="str">
        <f>IF(Search!$I$6="","",IF($AS2920="RCP",1,""))</f>
        <v/>
      </c>
      <c r="N2920" s="9" t="str">
        <f>IF(Search!$I$8="","",IF(COUNTA($AT2920)=1,IF(Search!$I$8="N","N",1),""))</f>
        <v/>
      </c>
      <c r="O2920" s="9" t="str">
        <f>IF(Search!$L$4="","",IF(COUNTA($AU2920)=1,IF(Search!$L$4="N","N",1),""))</f>
        <v/>
      </c>
      <c r="P2920" s="9" t="str">
        <f>IF(Search!$L$5="","",IF(ISNUMBER(SEARCH("Jersey",$AU2920))=TRUE,IF(Search!$L$5="N","N",1),""))</f>
        <v/>
      </c>
      <c r="Q2920" s="9" t="str">
        <f>IF(Search!$L$6="","",IF(ISNUMBER(SEARCH("Patch",$AU2920))=TRUE,IF(Search!$L$6="N","N",1),""))</f>
        <v/>
      </c>
      <c r="R2920" s="9" t="str">
        <f>IF(Search!$L$7="","",IF(ISNUMBER(SEARCH("Shield",$AU2920))=TRUE,IF(Search!$L$7="N","N",1),""))</f>
        <v/>
      </c>
      <c r="S2920" s="9" t="str">
        <f>IF(Search!$L$8="","",IF(ISNUMBER(SEARCH("Stick",$AU2920))=TRUE,IF(Search!$L$8="N","N",1),""))</f>
        <v/>
      </c>
      <c r="T2920" s="9" t="str">
        <f>IF(Search!$O$4="","",IF(COUNTA($AW2920)=1,IF(Search!$O$4="N","N",1),""))</f>
        <v/>
      </c>
      <c r="U2920" s="9" t="str">
        <f>IF(Search!$O$5="","",IF($AW2920="","",IF($AW2920&lt;Search!$O$5,"",1)))</f>
        <v/>
      </c>
      <c r="V2920" s="9" t="str">
        <f>IF(Search!$O$6="","",IF($AW2920="","",IF($AW2920&gt;Search!$O$6,"",1)))</f>
        <v/>
      </c>
      <c r="W2920" s="9" t="str">
        <f>IF(Search!$U$4="","",IF($AX2920="","",1))</f>
        <v/>
      </c>
      <c r="X2920" s="9" t="str">
        <f>IF(Search!$U$5="","",IF(ISNUMBER(SEARCH(Search!$U$5,$AX2920))=TRUE,IF(Search!$U$5="N","N",1),""))</f>
        <v/>
      </c>
      <c r="Y2920" s="9" t="str">
        <f>IF(Search!$U$6="","",IF($AY2920&lt;Search!$U$6,"",1))</f>
        <v/>
      </c>
      <c r="Z2920" s="9" t="str">
        <f>IF(Search!$R$4="","",IF(Inventory!$BA2920&lt;Search!$R$4,"",1))</f>
        <v/>
      </c>
      <c r="AA2920" s="9" t="str">
        <f>IF(Search!$R$5="","",IF($BA2920&gt;Search!$R$5,"",1))</f>
        <v/>
      </c>
      <c r="AB2920" s="9" t="str">
        <f>IF(Search!$R$6="","",IF($BB2920&lt;Search!$R$6,"",1))</f>
        <v/>
      </c>
      <c r="AC2920" s="9" t="str">
        <f>IF(Search!$R$7="","",IF($BB2920&lt;Search!$R$7,"",1))</f>
        <v/>
      </c>
      <c r="AD2920" s="45" t="str">
        <f>IF(COUNTIF($A2920:$AC2920,"n")&gt;0,"",IF(SUM($A2920:$AC2920)=COUNTA(Search!$C$4:$C$8,Search!$F$4:$F$8,Search!$I$4:$I$6,Search!$I$8,Search!$L$4:$L$8,Search!$O$4:$O$8,Search!$R$4:$R$7,Search!$U$4:$U$7)-COUNTIF(Search!$C$4:$U$7,"n"),1+LARGE($AD$1:AD2919,1),""))</f>
        <v/>
      </c>
      <c r="AE2920" s="45" t="str">
        <f t="shared" si="142"/>
        <v/>
      </c>
      <c r="AF2920" s="45" t="str">
        <f>IF(AD2920="","",COUNTIF($AE$1:$AE2919,$AE2920)+RANK($AE2920,$AE$2:$AE$10540,1))</f>
        <v/>
      </c>
      <c r="AG2920" s="45" t="str">
        <f t="shared" si="143"/>
        <v/>
      </c>
      <c r="AH2920" s="45" t="str">
        <f>IF($AD2920="","",COUNTIF($AG$1:$AG2919,$AG2920)+RANK($AG2920,$AG$1:$AG$10539,0))</f>
        <v/>
      </c>
      <c r="AI2920" s="10" t="str">
        <f t="shared" si="144"/>
        <v>2015-16 Upper Deck Silver Foil Board #191      /   $</v>
      </c>
      <c r="AJ2920" s="11">
        <v>2015</v>
      </c>
      <c r="AK2920" s="17">
        <v>16</v>
      </c>
      <c r="AL2920" s="12" t="s">
        <v>2622</v>
      </c>
      <c r="AM2920" s="10">
        <v>191</v>
      </c>
      <c r="AO2920" s="9"/>
      <c r="AP2920" s="9"/>
      <c r="AQ2920" s="9"/>
      <c r="AR2920" s="14"/>
      <c r="AS2920" s="9"/>
      <c r="AT2920" s="9"/>
      <c r="AU2920" s="9"/>
      <c r="AV2920" s="13"/>
      <c r="AW2920" s="13"/>
      <c r="AX2920" s="9"/>
      <c r="AY2920" s="9"/>
      <c r="AZ2920" s="9"/>
      <c r="BA2920" s="33"/>
      <c r="BB2920" s="33"/>
      <c r="BC2920" s="36"/>
      <c r="BD2920" s="12" t="s">
        <v>1772</v>
      </c>
    </row>
    <row r="2921" spans="1:56" s="12" customFormat="1" x14ac:dyDescent="0.2">
      <c r="A2921" s="9" t="str">
        <f>IF(Search!$C$5="","",IF(COUNTA(Inventory!$AP2921)=1,1,""))</f>
        <v/>
      </c>
      <c r="B2921" s="9" t="str">
        <f>IF(Search!$C$4="","",IF(ISNUMBER(SEARCH(Search!$C$4,$AR2921))=TRUE,1,""))</f>
        <v/>
      </c>
      <c r="C2921" s="9" t="str">
        <f>IF(Search!$C$6="x",IF(COUNTA($AQ2921)=1,1,"N"),IF(COUNTA($AQ2921)=1,"N",""))</f>
        <v/>
      </c>
      <c r="D2921" s="9" t="str">
        <f>IF(Search!$O$8="","",IF(ISNUMBER(SEARCH(Search!$O$8,$BD2921))=TRUE,1,""))</f>
        <v/>
      </c>
      <c r="E2921" s="9" t="str">
        <f>IF(Search!$C$7="","",IF(ISNUMBER(SEARCH(Search!$C$7,$AN2921))=TRUE,1,""))</f>
        <v/>
      </c>
      <c r="F2921" s="9" t="str">
        <f>IF(Search!$C$8="","",IF(ISNUMBER(SEARCH(Search!$C$8,$AO2921))=TRUE,1,""))</f>
        <v/>
      </c>
      <c r="G2921" s="9" t="str">
        <f>IF(Search!$F$4="","",IF(Inventory!$AJ2921&lt;Search!$F$4,"",1))</f>
        <v/>
      </c>
      <c r="H2921" s="9" t="str">
        <f>IF(Search!$F$5="","",IF(Inventory!$AJ2921&gt;Search!$F$5,"",1))</f>
        <v/>
      </c>
      <c r="I2921" s="9" t="str">
        <f>IF(Search!$F$7="","",IF(Search!$F$8="",IF(ISNUMBER(SEARCH(Search!$F$7,$AL2921))=TRUE,1,""),""))</f>
        <v/>
      </c>
      <c r="J2921" s="9" t="str">
        <f>IF($AL2921=Search!$F$8,1,"")</f>
        <v/>
      </c>
      <c r="K2921" s="9" t="str">
        <f>IF(Search!$I$4="","",IF(COUNTA($AS2921)=1,IF(Search!$I$4="N","N",1),""))</f>
        <v/>
      </c>
      <c r="L2921" s="9" t="str">
        <f>IF(Search!$I$5="","",IF($AS2921="RC",1,""))</f>
        <v/>
      </c>
      <c r="M2921" s="9" t="str">
        <f>IF(Search!$I$6="","",IF($AS2921="RCP",1,""))</f>
        <v/>
      </c>
      <c r="N2921" s="9" t="str">
        <f>IF(Search!$I$8="","",IF(COUNTA($AT2921)=1,IF(Search!$I$8="N","N",1),""))</f>
        <v/>
      </c>
      <c r="O2921" s="9" t="str">
        <f>IF(Search!$L$4="","",IF(COUNTA($AU2921)=1,IF(Search!$L$4="N","N",1),""))</f>
        <v/>
      </c>
      <c r="P2921" s="9" t="str">
        <f>IF(Search!$L$5="","",IF(ISNUMBER(SEARCH("Jersey",$AU2921))=TRUE,IF(Search!$L$5="N","N",1),""))</f>
        <v/>
      </c>
      <c r="Q2921" s="9" t="str">
        <f>IF(Search!$L$6="","",IF(ISNUMBER(SEARCH("Patch",$AU2921))=TRUE,IF(Search!$L$6="N","N",1),""))</f>
        <v/>
      </c>
      <c r="R2921" s="9" t="str">
        <f>IF(Search!$L$7="","",IF(ISNUMBER(SEARCH("Shield",$AU2921))=TRUE,IF(Search!$L$7="N","N",1),""))</f>
        <v/>
      </c>
      <c r="S2921" s="9" t="str">
        <f>IF(Search!$L$8="","",IF(ISNUMBER(SEARCH("Stick",$AU2921))=TRUE,IF(Search!$L$8="N","N",1),""))</f>
        <v/>
      </c>
      <c r="T2921" s="9" t="str">
        <f>IF(Search!$O$4="","",IF(COUNTA($AW2921)=1,IF(Search!$O$4="N","N",1),""))</f>
        <v/>
      </c>
      <c r="U2921" s="9" t="str">
        <f>IF(Search!$O$5="","",IF($AW2921="","",IF($AW2921&lt;Search!$O$5,"",1)))</f>
        <v/>
      </c>
      <c r="V2921" s="9" t="str">
        <f>IF(Search!$O$6="","",IF($AW2921="","",IF($AW2921&gt;Search!$O$6,"",1)))</f>
        <v/>
      </c>
      <c r="W2921" s="9" t="str">
        <f>IF(Search!$U$4="","",IF($AX2921="","",1))</f>
        <v/>
      </c>
      <c r="X2921" s="9" t="str">
        <f>IF(Search!$U$5="","",IF(ISNUMBER(SEARCH(Search!$U$5,$AX2921))=TRUE,IF(Search!$U$5="N","N",1),""))</f>
        <v/>
      </c>
      <c r="Y2921" s="9" t="str">
        <f>IF(Search!$U$6="","",IF($AY2921&lt;Search!$U$6,"",1))</f>
        <v/>
      </c>
      <c r="Z2921" s="9" t="str">
        <f>IF(Search!$R$4="","",IF(Inventory!$BA2921&lt;Search!$R$4,"",1))</f>
        <v/>
      </c>
      <c r="AA2921" s="9" t="str">
        <f>IF(Search!$R$5="","",IF($BA2921&gt;Search!$R$5,"",1))</f>
        <v/>
      </c>
      <c r="AB2921" s="9" t="str">
        <f>IF(Search!$R$6="","",IF($BB2921&lt;Search!$R$6,"",1))</f>
        <v/>
      </c>
      <c r="AC2921" s="9" t="str">
        <f>IF(Search!$R$7="","",IF($BB2921&lt;Search!$R$7,"",1))</f>
        <v/>
      </c>
      <c r="AD2921" s="45" t="str">
        <f>IF(COUNTIF($A2921:$AC2921,"n")&gt;0,"",IF(SUM($A2921:$AC2921)=COUNTA(Search!$C$4:$C$8,Search!$F$4:$F$8,Search!$I$4:$I$6,Search!$I$8,Search!$L$4:$L$8,Search!$O$4:$O$8,Search!$R$4:$R$7,Search!$U$4:$U$7)-COUNTIF(Search!$C$4:$U$7,"n"),1+LARGE($AD$1:AD2920,1),""))</f>
        <v/>
      </c>
      <c r="AE2921" s="45" t="str">
        <f t="shared" si="142"/>
        <v/>
      </c>
      <c r="AF2921" s="45" t="str">
        <f>IF(AD2921="","",COUNTIF($AE$1:$AE2920,$AE2921)+RANK($AE2921,$AE$2:$AE$10540,1))</f>
        <v/>
      </c>
      <c r="AG2921" s="45" t="str">
        <f t="shared" si="143"/>
        <v/>
      </c>
      <c r="AH2921" s="45" t="str">
        <f>IF($AD2921="","",COUNTIF($AG$1:$AG2920,$AG2921)+RANK($AG2921,$AG$1:$AG$10539,0))</f>
        <v/>
      </c>
      <c r="AI2921" s="10" t="str">
        <f t="shared" si="144"/>
        <v>2015-16 Upper Deck Silver Foil Board #192      /   $</v>
      </c>
      <c r="AJ2921" s="11">
        <v>2015</v>
      </c>
      <c r="AK2921" s="17">
        <v>16</v>
      </c>
      <c r="AL2921" s="12" t="s">
        <v>2622</v>
      </c>
      <c r="AM2921" s="10">
        <v>192</v>
      </c>
      <c r="AO2921" s="9"/>
      <c r="AP2921" s="9"/>
      <c r="AQ2921" s="9"/>
      <c r="AR2921" s="14"/>
      <c r="AS2921" s="9"/>
      <c r="AT2921" s="9"/>
      <c r="AU2921" s="9"/>
      <c r="AV2921" s="13"/>
      <c r="AW2921" s="13"/>
      <c r="AX2921" s="9"/>
      <c r="AY2921" s="9"/>
      <c r="AZ2921" s="9"/>
      <c r="BA2921" s="33"/>
      <c r="BB2921" s="33"/>
      <c r="BC2921" s="36"/>
      <c r="BD2921" s="12" t="s">
        <v>1772</v>
      </c>
    </row>
    <row r="2922" spans="1:56" s="12" customFormat="1" x14ac:dyDescent="0.2">
      <c r="A2922" s="9" t="str">
        <f>IF(Search!$C$5="","",IF(COUNTA(Inventory!$AP2922)=1,1,""))</f>
        <v/>
      </c>
      <c r="B2922" s="9" t="str">
        <f>IF(Search!$C$4="","",IF(ISNUMBER(SEARCH(Search!$C$4,$AR2922))=TRUE,1,""))</f>
        <v/>
      </c>
      <c r="C2922" s="9" t="str">
        <f>IF(Search!$C$6="x",IF(COUNTA($AQ2922)=1,1,"N"),IF(COUNTA($AQ2922)=1,"N",""))</f>
        <v/>
      </c>
      <c r="D2922" s="9" t="str">
        <f>IF(Search!$O$8="","",IF(ISNUMBER(SEARCH(Search!$O$8,$BD2922))=TRUE,1,""))</f>
        <v/>
      </c>
      <c r="E2922" s="9" t="str">
        <f>IF(Search!$C$7="","",IF(ISNUMBER(SEARCH(Search!$C$7,$AN2922))=TRUE,1,""))</f>
        <v/>
      </c>
      <c r="F2922" s="9" t="str">
        <f>IF(Search!$C$8="","",IF(ISNUMBER(SEARCH(Search!$C$8,$AO2922))=TRUE,1,""))</f>
        <v/>
      </c>
      <c r="G2922" s="9" t="str">
        <f>IF(Search!$F$4="","",IF(Inventory!$AJ2922&lt;Search!$F$4,"",1))</f>
        <v/>
      </c>
      <c r="H2922" s="9" t="str">
        <f>IF(Search!$F$5="","",IF(Inventory!$AJ2922&gt;Search!$F$5,"",1))</f>
        <v/>
      </c>
      <c r="I2922" s="9" t="str">
        <f>IF(Search!$F$7="","",IF(Search!$F$8="",IF(ISNUMBER(SEARCH(Search!$F$7,$AL2922))=TRUE,1,""),""))</f>
        <v/>
      </c>
      <c r="J2922" s="9" t="str">
        <f>IF($AL2922=Search!$F$8,1,"")</f>
        <v/>
      </c>
      <c r="K2922" s="9" t="str">
        <f>IF(Search!$I$4="","",IF(COUNTA($AS2922)=1,IF(Search!$I$4="N","N",1),""))</f>
        <v/>
      </c>
      <c r="L2922" s="9" t="str">
        <f>IF(Search!$I$5="","",IF($AS2922="RC",1,""))</f>
        <v/>
      </c>
      <c r="M2922" s="9" t="str">
        <f>IF(Search!$I$6="","",IF($AS2922="RCP",1,""))</f>
        <v/>
      </c>
      <c r="N2922" s="9" t="str">
        <f>IF(Search!$I$8="","",IF(COUNTA($AT2922)=1,IF(Search!$I$8="N","N",1),""))</f>
        <v/>
      </c>
      <c r="O2922" s="9" t="str">
        <f>IF(Search!$L$4="","",IF(COUNTA($AU2922)=1,IF(Search!$L$4="N","N",1),""))</f>
        <v/>
      </c>
      <c r="P2922" s="9" t="str">
        <f>IF(Search!$L$5="","",IF(ISNUMBER(SEARCH("Jersey",$AU2922))=TRUE,IF(Search!$L$5="N","N",1),""))</f>
        <v/>
      </c>
      <c r="Q2922" s="9" t="str">
        <f>IF(Search!$L$6="","",IF(ISNUMBER(SEARCH("Patch",$AU2922))=TRUE,IF(Search!$L$6="N","N",1),""))</f>
        <v/>
      </c>
      <c r="R2922" s="9" t="str">
        <f>IF(Search!$L$7="","",IF(ISNUMBER(SEARCH("Shield",$AU2922))=TRUE,IF(Search!$L$7="N","N",1),""))</f>
        <v/>
      </c>
      <c r="S2922" s="9" t="str">
        <f>IF(Search!$L$8="","",IF(ISNUMBER(SEARCH("Stick",$AU2922))=TRUE,IF(Search!$L$8="N","N",1),""))</f>
        <v/>
      </c>
      <c r="T2922" s="9" t="str">
        <f>IF(Search!$O$4="","",IF(COUNTA($AW2922)=1,IF(Search!$O$4="N","N",1),""))</f>
        <v/>
      </c>
      <c r="U2922" s="9" t="str">
        <f>IF(Search!$O$5="","",IF($AW2922="","",IF($AW2922&lt;Search!$O$5,"",1)))</f>
        <v/>
      </c>
      <c r="V2922" s="9" t="str">
        <f>IF(Search!$O$6="","",IF($AW2922="","",IF($AW2922&gt;Search!$O$6,"",1)))</f>
        <v/>
      </c>
      <c r="W2922" s="9" t="str">
        <f>IF(Search!$U$4="","",IF($AX2922="","",1))</f>
        <v/>
      </c>
      <c r="X2922" s="9" t="str">
        <f>IF(Search!$U$5="","",IF(ISNUMBER(SEARCH(Search!$U$5,$AX2922))=TRUE,IF(Search!$U$5="N","N",1),""))</f>
        <v/>
      </c>
      <c r="Y2922" s="9" t="str">
        <f>IF(Search!$U$6="","",IF($AY2922&lt;Search!$U$6,"",1))</f>
        <v/>
      </c>
      <c r="Z2922" s="9" t="str">
        <f>IF(Search!$R$4="","",IF(Inventory!$BA2922&lt;Search!$R$4,"",1))</f>
        <v/>
      </c>
      <c r="AA2922" s="9" t="str">
        <f>IF(Search!$R$5="","",IF($BA2922&gt;Search!$R$5,"",1))</f>
        <v/>
      </c>
      <c r="AB2922" s="9" t="str">
        <f>IF(Search!$R$6="","",IF($BB2922&lt;Search!$R$6,"",1))</f>
        <v/>
      </c>
      <c r="AC2922" s="9" t="str">
        <f>IF(Search!$R$7="","",IF($BB2922&lt;Search!$R$7,"",1))</f>
        <v/>
      </c>
      <c r="AD2922" s="45" t="str">
        <f>IF(COUNTIF($A2922:$AC2922,"n")&gt;0,"",IF(SUM($A2922:$AC2922)=COUNTA(Search!$C$4:$C$8,Search!$F$4:$F$8,Search!$I$4:$I$6,Search!$I$8,Search!$L$4:$L$8,Search!$O$4:$O$8,Search!$R$4:$R$7,Search!$U$4:$U$7)-COUNTIF(Search!$C$4:$U$7,"n"),1+LARGE($AD$1:AD2921,1),""))</f>
        <v/>
      </c>
      <c r="AE2922" s="45" t="str">
        <f t="shared" si="142"/>
        <v/>
      </c>
      <c r="AF2922" s="45" t="str">
        <f>IF(AD2922="","",COUNTIF($AE$1:$AE2921,$AE2922)+RANK($AE2922,$AE$2:$AE$10540,1))</f>
        <v/>
      </c>
      <c r="AG2922" s="45" t="str">
        <f t="shared" si="143"/>
        <v/>
      </c>
      <c r="AH2922" s="45" t="str">
        <f>IF($AD2922="","",COUNTIF($AG$1:$AG2921,$AG2922)+RANK($AG2922,$AG$1:$AG$10539,0))</f>
        <v/>
      </c>
      <c r="AI2922" s="10" t="str">
        <f t="shared" si="144"/>
        <v>2015-16 Upper Deck Silver Foil Board #193      /   $</v>
      </c>
      <c r="AJ2922" s="11">
        <v>2015</v>
      </c>
      <c r="AK2922" s="17">
        <v>16</v>
      </c>
      <c r="AL2922" s="12" t="s">
        <v>2622</v>
      </c>
      <c r="AM2922" s="10">
        <v>193</v>
      </c>
      <c r="AO2922" s="9"/>
      <c r="AP2922" s="9"/>
      <c r="AQ2922" s="9"/>
      <c r="AR2922" s="14"/>
      <c r="AS2922" s="9"/>
      <c r="AT2922" s="9"/>
      <c r="AU2922" s="9"/>
      <c r="AV2922" s="13"/>
      <c r="AW2922" s="13"/>
      <c r="AX2922" s="9"/>
      <c r="AY2922" s="9"/>
      <c r="AZ2922" s="9"/>
      <c r="BA2922" s="33"/>
      <c r="BB2922" s="33"/>
      <c r="BC2922" s="36"/>
      <c r="BD2922" s="12" t="s">
        <v>1772</v>
      </c>
    </row>
    <row r="2923" spans="1:56" s="12" customFormat="1" x14ac:dyDescent="0.2">
      <c r="A2923" s="9" t="str">
        <f>IF(Search!$C$5="","",IF(COUNTA(Inventory!$AP2923)=1,1,""))</f>
        <v/>
      </c>
      <c r="B2923" s="9" t="str">
        <f>IF(Search!$C$4="","",IF(ISNUMBER(SEARCH(Search!$C$4,$AR2923))=TRUE,1,""))</f>
        <v/>
      </c>
      <c r="C2923" s="9" t="str">
        <f>IF(Search!$C$6="x",IF(COUNTA($AQ2923)=1,1,"N"),IF(COUNTA($AQ2923)=1,"N",""))</f>
        <v/>
      </c>
      <c r="D2923" s="9" t="str">
        <f>IF(Search!$O$8="","",IF(ISNUMBER(SEARCH(Search!$O$8,$BD2923))=TRUE,1,""))</f>
        <v/>
      </c>
      <c r="E2923" s="9" t="str">
        <f>IF(Search!$C$7="","",IF(ISNUMBER(SEARCH(Search!$C$7,$AN2923))=TRUE,1,""))</f>
        <v/>
      </c>
      <c r="F2923" s="9" t="str">
        <f>IF(Search!$C$8="","",IF(ISNUMBER(SEARCH(Search!$C$8,$AO2923))=TRUE,1,""))</f>
        <v/>
      </c>
      <c r="G2923" s="9" t="str">
        <f>IF(Search!$F$4="","",IF(Inventory!$AJ2923&lt;Search!$F$4,"",1))</f>
        <v/>
      </c>
      <c r="H2923" s="9" t="str">
        <f>IF(Search!$F$5="","",IF(Inventory!$AJ2923&gt;Search!$F$5,"",1))</f>
        <v/>
      </c>
      <c r="I2923" s="9" t="str">
        <f>IF(Search!$F$7="","",IF(Search!$F$8="",IF(ISNUMBER(SEARCH(Search!$F$7,$AL2923))=TRUE,1,""),""))</f>
        <v/>
      </c>
      <c r="J2923" s="9" t="str">
        <f>IF($AL2923=Search!$F$8,1,"")</f>
        <v/>
      </c>
      <c r="K2923" s="9" t="str">
        <f>IF(Search!$I$4="","",IF(COUNTA($AS2923)=1,IF(Search!$I$4="N","N",1),""))</f>
        <v/>
      </c>
      <c r="L2923" s="9" t="str">
        <f>IF(Search!$I$5="","",IF($AS2923="RC",1,""))</f>
        <v/>
      </c>
      <c r="M2923" s="9" t="str">
        <f>IF(Search!$I$6="","",IF($AS2923="RCP",1,""))</f>
        <v/>
      </c>
      <c r="N2923" s="9" t="str">
        <f>IF(Search!$I$8="","",IF(COUNTA($AT2923)=1,IF(Search!$I$8="N","N",1),""))</f>
        <v/>
      </c>
      <c r="O2923" s="9" t="str">
        <f>IF(Search!$L$4="","",IF(COUNTA($AU2923)=1,IF(Search!$L$4="N","N",1),""))</f>
        <v/>
      </c>
      <c r="P2923" s="9" t="str">
        <f>IF(Search!$L$5="","",IF(ISNUMBER(SEARCH("Jersey",$AU2923))=TRUE,IF(Search!$L$5="N","N",1),""))</f>
        <v/>
      </c>
      <c r="Q2923" s="9" t="str">
        <f>IF(Search!$L$6="","",IF(ISNUMBER(SEARCH("Patch",$AU2923))=TRUE,IF(Search!$L$6="N","N",1),""))</f>
        <v/>
      </c>
      <c r="R2923" s="9" t="str">
        <f>IF(Search!$L$7="","",IF(ISNUMBER(SEARCH("Shield",$AU2923))=TRUE,IF(Search!$L$7="N","N",1),""))</f>
        <v/>
      </c>
      <c r="S2923" s="9" t="str">
        <f>IF(Search!$L$8="","",IF(ISNUMBER(SEARCH("Stick",$AU2923))=TRUE,IF(Search!$L$8="N","N",1),""))</f>
        <v/>
      </c>
      <c r="T2923" s="9" t="str">
        <f>IF(Search!$O$4="","",IF(COUNTA($AW2923)=1,IF(Search!$O$4="N","N",1),""))</f>
        <v/>
      </c>
      <c r="U2923" s="9" t="str">
        <f>IF(Search!$O$5="","",IF($AW2923="","",IF($AW2923&lt;Search!$O$5,"",1)))</f>
        <v/>
      </c>
      <c r="V2923" s="9" t="str">
        <f>IF(Search!$O$6="","",IF($AW2923="","",IF($AW2923&gt;Search!$O$6,"",1)))</f>
        <v/>
      </c>
      <c r="W2923" s="9" t="str">
        <f>IF(Search!$U$4="","",IF($AX2923="","",1))</f>
        <v/>
      </c>
      <c r="X2923" s="9" t="str">
        <f>IF(Search!$U$5="","",IF(ISNUMBER(SEARCH(Search!$U$5,$AX2923))=TRUE,IF(Search!$U$5="N","N",1),""))</f>
        <v/>
      </c>
      <c r="Y2923" s="9" t="str">
        <f>IF(Search!$U$6="","",IF($AY2923&lt;Search!$U$6,"",1))</f>
        <v/>
      </c>
      <c r="Z2923" s="9" t="str">
        <f>IF(Search!$R$4="","",IF(Inventory!$BA2923&lt;Search!$R$4,"",1))</f>
        <v/>
      </c>
      <c r="AA2923" s="9" t="str">
        <f>IF(Search!$R$5="","",IF($BA2923&gt;Search!$R$5,"",1))</f>
        <v/>
      </c>
      <c r="AB2923" s="9" t="str">
        <f>IF(Search!$R$6="","",IF($BB2923&lt;Search!$R$6,"",1))</f>
        <v/>
      </c>
      <c r="AC2923" s="9" t="str">
        <f>IF(Search!$R$7="","",IF($BB2923&lt;Search!$R$7,"",1))</f>
        <v/>
      </c>
      <c r="AD2923" s="45" t="str">
        <f>IF(COUNTIF($A2923:$AC2923,"n")&gt;0,"",IF(SUM($A2923:$AC2923)=COUNTA(Search!$C$4:$C$8,Search!$F$4:$F$8,Search!$I$4:$I$6,Search!$I$8,Search!$L$4:$L$8,Search!$O$4:$O$8,Search!$R$4:$R$7,Search!$U$4:$U$7)-COUNTIF(Search!$C$4:$U$7,"n"),1+LARGE($AD$1:AD2922,1),""))</f>
        <v/>
      </c>
      <c r="AE2923" s="45" t="str">
        <f t="shared" si="142"/>
        <v/>
      </c>
      <c r="AF2923" s="45" t="str">
        <f>IF(AD2923="","",COUNTIF($AE$1:$AE2922,$AE2923)+RANK($AE2923,$AE$2:$AE$10540,1))</f>
        <v/>
      </c>
      <c r="AG2923" s="45" t="str">
        <f t="shared" si="143"/>
        <v/>
      </c>
      <c r="AH2923" s="45" t="str">
        <f>IF($AD2923="","",COUNTIF($AG$1:$AG2922,$AG2923)+RANK($AG2923,$AG$1:$AG$10539,0))</f>
        <v/>
      </c>
      <c r="AI2923" s="10" t="str">
        <f t="shared" si="144"/>
        <v>2015-16 Upper Deck Silver Foil Board #194      /   $</v>
      </c>
      <c r="AJ2923" s="11">
        <v>2015</v>
      </c>
      <c r="AK2923" s="17">
        <v>16</v>
      </c>
      <c r="AL2923" s="12" t="s">
        <v>2622</v>
      </c>
      <c r="AM2923" s="10">
        <v>194</v>
      </c>
      <c r="AO2923" s="9"/>
      <c r="AP2923" s="9"/>
      <c r="AQ2923" s="9"/>
      <c r="AR2923" s="14"/>
      <c r="AS2923" s="9"/>
      <c r="AT2923" s="9"/>
      <c r="AU2923" s="9"/>
      <c r="AV2923" s="13"/>
      <c r="AW2923" s="13"/>
      <c r="AX2923" s="9"/>
      <c r="AY2923" s="9"/>
      <c r="AZ2923" s="9"/>
      <c r="BA2923" s="33"/>
      <c r="BB2923" s="33"/>
      <c r="BC2923" s="36"/>
      <c r="BD2923" s="12" t="s">
        <v>1772</v>
      </c>
    </row>
    <row r="2924" spans="1:56" s="12" customFormat="1" x14ac:dyDescent="0.2">
      <c r="A2924" s="9" t="str">
        <f>IF(Search!$C$5="","",IF(COUNTA(Inventory!$AP2924)=1,1,""))</f>
        <v/>
      </c>
      <c r="B2924" s="9" t="str">
        <f>IF(Search!$C$4="","",IF(ISNUMBER(SEARCH(Search!$C$4,$AR2924))=TRUE,1,""))</f>
        <v/>
      </c>
      <c r="C2924" s="9" t="str">
        <f>IF(Search!$C$6="x",IF(COUNTA($AQ2924)=1,1,"N"),IF(COUNTA($AQ2924)=1,"N",""))</f>
        <v/>
      </c>
      <c r="D2924" s="9" t="str">
        <f>IF(Search!$O$8="","",IF(ISNUMBER(SEARCH(Search!$O$8,$BD2924))=TRUE,1,""))</f>
        <v/>
      </c>
      <c r="E2924" s="9" t="str">
        <f>IF(Search!$C$7="","",IF(ISNUMBER(SEARCH(Search!$C$7,$AN2924))=TRUE,1,""))</f>
        <v/>
      </c>
      <c r="F2924" s="9" t="str">
        <f>IF(Search!$C$8="","",IF(ISNUMBER(SEARCH(Search!$C$8,$AO2924))=TRUE,1,""))</f>
        <v/>
      </c>
      <c r="G2924" s="9" t="str">
        <f>IF(Search!$F$4="","",IF(Inventory!$AJ2924&lt;Search!$F$4,"",1))</f>
        <v/>
      </c>
      <c r="H2924" s="9" t="str">
        <f>IF(Search!$F$5="","",IF(Inventory!$AJ2924&gt;Search!$F$5,"",1))</f>
        <v/>
      </c>
      <c r="I2924" s="9" t="str">
        <f>IF(Search!$F$7="","",IF(Search!$F$8="",IF(ISNUMBER(SEARCH(Search!$F$7,$AL2924))=TRUE,1,""),""))</f>
        <v/>
      </c>
      <c r="J2924" s="9" t="str">
        <f>IF($AL2924=Search!$F$8,1,"")</f>
        <v/>
      </c>
      <c r="K2924" s="9" t="str">
        <f>IF(Search!$I$4="","",IF(COUNTA($AS2924)=1,IF(Search!$I$4="N","N",1),""))</f>
        <v/>
      </c>
      <c r="L2924" s="9" t="str">
        <f>IF(Search!$I$5="","",IF($AS2924="RC",1,""))</f>
        <v/>
      </c>
      <c r="M2924" s="9" t="str">
        <f>IF(Search!$I$6="","",IF($AS2924="RCP",1,""))</f>
        <v/>
      </c>
      <c r="N2924" s="9" t="str">
        <f>IF(Search!$I$8="","",IF(COUNTA($AT2924)=1,IF(Search!$I$8="N","N",1),""))</f>
        <v/>
      </c>
      <c r="O2924" s="9" t="str">
        <f>IF(Search!$L$4="","",IF(COUNTA($AU2924)=1,IF(Search!$L$4="N","N",1),""))</f>
        <v/>
      </c>
      <c r="P2924" s="9" t="str">
        <f>IF(Search!$L$5="","",IF(ISNUMBER(SEARCH("Jersey",$AU2924))=TRUE,IF(Search!$L$5="N","N",1),""))</f>
        <v/>
      </c>
      <c r="Q2924" s="9" t="str">
        <f>IF(Search!$L$6="","",IF(ISNUMBER(SEARCH("Patch",$AU2924))=TRUE,IF(Search!$L$6="N","N",1),""))</f>
        <v/>
      </c>
      <c r="R2924" s="9" t="str">
        <f>IF(Search!$L$7="","",IF(ISNUMBER(SEARCH("Shield",$AU2924))=TRUE,IF(Search!$L$7="N","N",1),""))</f>
        <v/>
      </c>
      <c r="S2924" s="9" t="str">
        <f>IF(Search!$L$8="","",IF(ISNUMBER(SEARCH("Stick",$AU2924))=TRUE,IF(Search!$L$8="N","N",1),""))</f>
        <v/>
      </c>
      <c r="T2924" s="9" t="str">
        <f>IF(Search!$O$4="","",IF(COUNTA($AW2924)=1,IF(Search!$O$4="N","N",1),""))</f>
        <v/>
      </c>
      <c r="U2924" s="9" t="str">
        <f>IF(Search!$O$5="","",IF($AW2924="","",IF($AW2924&lt;Search!$O$5,"",1)))</f>
        <v/>
      </c>
      <c r="V2924" s="9" t="str">
        <f>IF(Search!$O$6="","",IF($AW2924="","",IF($AW2924&gt;Search!$O$6,"",1)))</f>
        <v/>
      </c>
      <c r="W2924" s="9" t="str">
        <f>IF(Search!$U$4="","",IF($AX2924="","",1))</f>
        <v/>
      </c>
      <c r="X2924" s="9" t="str">
        <f>IF(Search!$U$5="","",IF(ISNUMBER(SEARCH(Search!$U$5,$AX2924))=TRUE,IF(Search!$U$5="N","N",1),""))</f>
        <v/>
      </c>
      <c r="Y2924" s="9" t="str">
        <f>IF(Search!$U$6="","",IF($AY2924&lt;Search!$U$6,"",1))</f>
        <v/>
      </c>
      <c r="Z2924" s="9" t="str">
        <f>IF(Search!$R$4="","",IF(Inventory!$BA2924&lt;Search!$R$4,"",1))</f>
        <v/>
      </c>
      <c r="AA2924" s="9" t="str">
        <f>IF(Search!$R$5="","",IF($BA2924&gt;Search!$R$5,"",1))</f>
        <v/>
      </c>
      <c r="AB2924" s="9" t="str">
        <f>IF(Search!$R$6="","",IF($BB2924&lt;Search!$R$6,"",1))</f>
        <v/>
      </c>
      <c r="AC2924" s="9" t="str">
        <f>IF(Search!$R$7="","",IF($BB2924&lt;Search!$R$7,"",1))</f>
        <v/>
      </c>
      <c r="AD2924" s="45" t="str">
        <f>IF(COUNTIF($A2924:$AC2924,"n")&gt;0,"",IF(SUM($A2924:$AC2924)=COUNTA(Search!$C$4:$C$8,Search!$F$4:$F$8,Search!$I$4:$I$6,Search!$I$8,Search!$L$4:$L$8,Search!$O$4:$O$8,Search!$R$4:$R$7,Search!$U$4:$U$7)-COUNTIF(Search!$C$4:$U$7,"n"),1+LARGE($AD$1:AD2923,1),""))</f>
        <v/>
      </c>
      <c r="AE2924" s="45" t="str">
        <f t="shared" si="142"/>
        <v/>
      </c>
      <c r="AF2924" s="45" t="str">
        <f>IF(AD2924="","",COUNTIF($AE$1:$AE2923,$AE2924)+RANK($AE2924,$AE$2:$AE$10540,1))</f>
        <v/>
      </c>
      <c r="AG2924" s="45" t="str">
        <f t="shared" si="143"/>
        <v/>
      </c>
      <c r="AH2924" s="45" t="str">
        <f>IF($AD2924="","",COUNTIF($AG$1:$AG2923,$AG2924)+RANK($AG2924,$AG$1:$AG$10539,0))</f>
        <v/>
      </c>
      <c r="AI2924" s="10" t="str">
        <f t="shared" si="144"/>
        <v>2015-16 Upper Deck Silver Foil Board #195      /   $</v>
      </c>
      <c r="AJ2924" s="11">
        <v>2015</v>
      </c>
      <c r="AK2924" s="17">
        <v>16</v>
      </c>
      <c r="AL2924" s="12" t="s">
        <v>2622</v>
      </c>
      <c r="AM2924" s="10">
        <v>195</v>
      </c>
      <c r="AO2924" s="9"/>
      <c r="AP2924" s="9"/>
      <c r="AQ2924" s="9"/>
      <c r="AR2924" s="14"/>
      <c r="AS2924" s="9"/>
      <c r="AT2924" s="9"/>
      <c r="AU2924" s="9"/>
      <c r="AV2924" s="13"/>
      <c r="AW2924" s="13"/>
      <c r="AX2924" s="9"/>
      <c r="AY2924" s="9"/>
      <c r="AZ2924" s="9"/>
      <c r="BA2924" s="33"/>
      <c r="BB2924" s="33"/>
      <c r="BC2924" s="36"/>
      <c r="BD2924" s="12" t="s">
        <v>1772</v>
      </c>
    </row>
    <row r="2925" spans="1:56" s="12" customFormat="1" x14ac:dyDescent="0.2">
      <c r="A2925" s="9" t="str">
        <f>IF(Search!$C$5="","",IF(COUNTA(Inventory!$AP2925)=1,1,""))</f>
        <v/>
      </c>
      <c r="B2925" s="9" t="str">
        <f>IF(Search!$C$4="","",IF(ISNUMBER(SEARCH(Search!$C$4,$AR2925))=TRUE,1,""))</f>
        <v/>
      </c>
      <c r="C2925" s="9" t="str">
        <f>IF(Search!$C$6="x",IF(COUNTA($AQ2925)=1,1,"N"),IF(COUNTA($AQ2925)=1,"N",""))</f>
        <v/>
      </c>
      <c r="D2925" s="9" t="str">
        <f>IF(Search!$O$8="","",IF(ISNUMBER(SEARCH(Search!$O$8,$BD2925))=TRUE,1,""))</f>
        <v/>
      </c>
      <c r="E2925" s="9" t="str">
        <f>IF(Search!$C$7="","",IF(ISNUMBER(SEARCH(Search!$C$7,$AN2925))=TRUE,1,""))</f>
        <v/>
      </c>
      <c r="F2925" s="9" t="str">
        <f>IF(Search!$C$8="","",IF(ISNUMBER(SEARCH(Search!$C$8,$AO2925))=TRUE,1,""))</f>
        <v/>
      </c>
      <c r="G2925" s="9" t="str">
        <f>IF(Search!$F$4="","",IF(Inventory!$AJ2925&lt;Search!$F$4,"",1))</f>
        <v/>
      </c>
      <c r="H2925" s="9" t="str">
        <f>IF(Search!$F$5="","",IF(Inventory!$AJ2925&gt;Search!$F$5,"",1))</f>
        <v/>
      </c>
      <c r="I2925" s="9" t="str">
        <f>IF(Search!$F$7="","",IF(Search!$F$8="",IF(ISNUMBER(SEARCH(Search!$F$7,$AL2925))=TRUE,1,""),""))</f>
        <v/>
      </c>
      <c r="J2925" s="9" t="str">
        <f>IF($AL2925=Search!$F$8,1,"")</f>
        <v/>
      </c>
      <c r="K2925" s="9" t="str">
        <f>IF(Search!$I$4="","",IF(COUNTA($AS2925)=1,IF(Search!$I$4="N","N",1),""))</f>
        <v/>
      </c>
      <c r="L2925" s="9" t="str">
        <f>IF(Search!$I$5="","",IF($AS2925="RC",1,""))</f>
        <v/>
      </c>
      <c r="M2925" s="9" t="str">
        <f>IF(Search!$I$6="","",IF($AS2925="RCP",1,""))</f>
        <v/>
      </c>
      <c r="N2925" s="9" t="str">
        <f>IF(Search!$I$8="","",IF(COUNTA($AT2925)=1,IF(Search!$I$8="N","N",1),""))</f>
        <v/>
      </c>
      <c r="O2925" s="9" t="str">
        <f>IF(Search!$L$4="","",IF(COUNTA($AU2925)=1,IF(Search!$L$4="N","N",1),""))</f>
        <v/>
      </c>
      <c r="P2925" s="9" t="str">
        <f>IF(Search!$L$5="","",IF(ISNUMBER(SEARCH("Jersey",$AU2925))=TRUE,IF(Search!$L$5="N","N",1),""))</f>
        <v/>
      </c>
      <c r="Q2925" s="9" t="str">
        <f>IF(Search!$L$6="","",IF(ISNUMBER(SEARCH("Patch",$AU2925))=TRUE,IF(Search!$L$6="N","N",1),""))</f>
        <v/>
      </c>
      <c r="R2925" s="9" t="str">
        <f>IF(Search!$L$7="","",IF(ISNUMBER(SEARCH("Shield",$AU2925))=TRUE,IF(Search!$L$7="N","N",1),""))</f>
        <v/>
      </c>
      <c r="S2925" s="9" t="str">
        <f>IF(Search!$L$8="","",IF(ISNUMBER(SEARCH("Stick",$AU2925))=TRUE,IF(Search!$L$8="N","N",1),""))</f>
        <v/>
      </c>
      <c r="T2925" s="9" t="str">
        <f>IF(Search!$O$4="","",IF(COUNTA($AW2925)=1,IF(Search!$O$4="N","N",1),""))</f>
        <v/>
      </c>
      <c r="U2925" s="9" t="str">
        <f>IF(Search!$O$5="","",IF($AW2925="","",IF($AW2925&lt;Search!$O$5,"",1)))</f>
        <v/>
      </c>
      <c r="V2925" s="9" t="str">
        <f>IF(Search!$O$6="","",IF($AW2925="","",IF($AW2925&gt;Search!$O$6,"",1)))</f>
        <v/>
      </c>
      <c r="W2925" s="9" t="str">
        <f>IF(Search!$U$4="","",IF($AX2925="","",1))</f>
        <v/>
      </c>
      <c r="X2925" s="9" t="str">
        <f>IF(Search!$U$5="","",IF(ISNUMBER(SEARCH(Search!$U$5,$AX2925))=TRUE,IF(Search!$U$5="N","N",1),""))</f>
        <v/>
      </c>
      <c r="Y2925" s="9" t="str">
        <f>IF(Search!$U$6="","",IF($AY2925&lt;Search!$U$6,"",1))</f>
        <v/>
      </c>
      <c r="Z2925" s="9" t="str">
        <f>IF(Search!$R$4="","",IF(Inventory!$BA2925&lt;Search!$R$4,"",1))</f>
        <v/>
      </c>
      <c r="AA2925" s="9" t="str">
        <f>IF(Search!$R$5="","",IF($BA2925&gt;Search!$R$5,"",1))</f>
        <v/>
      </c>
      <c r="AB2925" s="9" t="str">
        <f>IF(Search!$R$6="","",IF($BB2925&lt;Search!$R$6,"",1))</f>
        <v/>
      </c>
      <c r="AC2925" s="9" t="str">
        <f>IF(Search!$R$7="","",IF($BB2925&lt;Search!$R$7,"",1))</f>
        <v/>
      </c>
      <c r="AD2925" s="45" t="str">
        <f>IF(COUNTIF($A2925:$AC2925,"n")&gt;0,"",IF(SUM($A2925:$AC2925)=COUNTA(Search!$C$4:$C$8,Search!$F$4:$F$8,Search!$I$4:$I$6,Search!$I$8,Search!$L$4:$L$8,Search!$O$4:$O$8,Search!$R$4:$R$7,Search!$U$4:$U$7)-COUNTIF(Search!$C$4:$U$7,"n"),1+LARGE($AD$1:AD2924,1),""))</f>
        <v/>
      </c>
      <c r="AE2925" s="45" t="str">
        <f t="shared" si="142"/>
        <v/>
      </c>
      <c r="AF2925" s="45" t="str">
        <f>IF(AD2925="","",COUNTIF($AE$1:$AE2924,$AE2925)+RANK($AE2925,$AE$2:$AE$10540,1))</f>
        <v/>
      </c>
      <c r="AG2925" s="45" t="str">
        <f t="shared" si="143"/>
        <v/>
      </c>
      <c r="AH2925" s="45" t="str">
        <f>IF($AD2925="","",COUNTIF($AG$1:$AG2924,$AG2925)+RANK($AG2925,$AG$1:$AG$10539,0))</f>
        <v/>
      </c>
      <c r="AI2925" s="10" t="str">
        <f t="shared" si="144"/>
        <v>2015-16 Upper Deck Silver Foil Board #196      /   $</v>
      </c>
      <c r="AJ2925" s="11">
        <v>2015</v>
      </c>
      <c r="AK2925" s="17">
        <v>16</v>
      </c>
      <c r="AL2925" s="12" t="s">
        <v>2622</v>
      </c>
      <c r="AM2925" s="10">
        <v>196</v>
      </c>
      <c r="AO2925" s="9"/>
      <c r="AP2925" s="9"/>
      <c r="AQ2925" s="9"/>
      <c r="AR2925" s="14"/>
      <c r="AS2925" s="9"/>
      <c r="AT2925" s="9"/>
      <c r="AU2925" s="9"/>
      <c r="AV2925" s="13"/>
      <c r="AW2925" s="13"/>
      <c r="AX2925" s="9"/>
      <c r="AY2925" s="9"/>
      <c r="AZ2925" s="9"/>
      <c r="BA2925" s="33"/>
      <c r="BB2925" s="33"/>
      <c r="BC2925" s="36"/>
      <c r="BD2925" s="12" t="s">
        <v>1772</v>
      </c>
    </row>
    <row r="2926" spans="1:56" s="12" customFormat="1" x14ac:dyDescent="0.2">
      <c r="A2926" s="9" t="str">
        <f>IF(Search!$C$5="","",IF(COUNTA(Inventory!$AP2926)=1,1,""))</f>
        <v/>
      </c>
      <c r="B2926" s="9" t="str">
        <f>IF(Search!$C$4="","",IF(ISNUMBER(SEARCH(Search!$C$4,$AR2926))=TRUE,1,""))</f>
        <v/>
      </c>
      <c r="C2926" s="9" t="str">
        <f>IF(Search!$C$6="x",IF(COUNTA($AQ2926)=1,1,"N"),IF(COUNTA($AQ2926)=1,"N",""))</f>
        <v/>
      </c>
      <c r="D2926" s="9" t="str">
        <f>IF(Search!$O$8="","",IF(ISNUMBER(SEARCH(Search!$O$8,$BD2926))=TRUE,1,""))</f>
        <v/>
      </c>
      <c r="E2926" s="9" t="str">
        <f>IF(Search!$C$7="","",IF(ISNUMBER(SEARCH(Search!$C$7,$AN2926))=TRUE,1,""))</f>
        <v/>
      </c>
      <c r="F2926" s="9" t="str">
        <f>IF(Search!$C$8="","",IF(ISNUMBER(SEARCH(Search!$C$8,$AO2926))=TRUE,1,""))</f>
        <v/>
      </c>
      <c r="G2926" s="9" t="str">
        <f>IF(Search!$F$4="","",IF(Inventory!$AJ2926&lt;Search!$F$4,"",1))</f>
        <v/>
      </c>
      <c r="H2926" s="9" t="str">
        <f>IF(Search!$F$5="","",IF(Inventory!$AJ2926&gt;Search!$F$5,"",1))</f>
        <v/>
      </c>
      <c r="I2926" s="9" t="str">
        <f>IF(Search!$F$7="","",IF(Search!$F$8="",IF(ISNUMBER(SEARCH(Search!$F$7,$AL2926))=TRUE,1,""),""))</f>
        <v/>
      </c>
      <c r="J2926" s="9" t="str">
        <f>IF($AL2926=Search!$F$8,1,"")</f>
        <v/>
      </c>
      <c r="K2926" s="9" t="str">
        <f>IF(Search!$I$4="","",IF(COUNTA($AS2926)=1,IF(Search!$I$4="N","N",1),""))</f>
        <v/>
      </c>
      <c r="L2926" s="9" t="str">
        <f>IF(Search!$I$5="","",IF($AS2926="RC",1,""))</f>
        <v/>
      </c>
      <c r="M2926" s="9" t="str">
        <f>IF(Search!$I$6="","",IF($AS2926="RCP",1,""))</f>
        <v/>
      </c>
      <c r="N2926" s="9" t="str">
        <f>IF(Search!$I$8="","",IF(COUNTA($AT2926)=1,IF(Search!$I$8="N","N",1),""))</f>
        <v/>
      </c>
      <c r="O2926" s="9" t="str">
        <f>IF(Search!$L$4="","",IF(COUNTA($AU2926)=1,IF(Search!$L$4="N","N",1),""))</f>
        <v/>
      </c>
      <c r="P2926" s="9" t="str">
        <f>IF(Search!$L$5="","",IF(ISNUMBER(SEARCH("Jersey",$AU2926))=TRUE,IF(Search!$L$5="N","N",1),""))</f>
        <v/>
      </c>
      <c r="Q2926" s="9" t="str">
        <f>IF(Search!$L$6="","",IF(ISNUMBER(SEARCH("Patch",$AU2926))=TRUE,IF(Search!$L$6="N","N",1),""))</f>
        <v/>
      </c>
      <c r="R2926" s="9" t="str">
        <f>IF(Search!$L$7="","",IF(ISNUMBER(SEARCH("Shield",$AU2926))=TRUE,IF(Search!$L$7="N","N",1),""))</f>
        <v/>
      </c>
      <c r="S2926" s="9" t="str">
        <f>IF(Search!$L$8="","",IF(ISNUMBER(SEARCH("Stick",$AU2926))=TRUE,IF(Search!$L$8="N","N",1),""))</f>
        <v/>
      </c>
      <c r="T2926" s="9" t="str">
        <f>IF(Search!$O$4="","",IF(COUNTA($AW2926)=1,IF(Search!$O$4="N","N",1),""))</f>
        <v/>
      </c>
      <c r="U2926" s="9" t="str">
        <f>IF(Search!$O$5="","",IF($AW2926="","",IF($AW2926&lt;Search!$O$5,"",1)))</f>
        <v/>
      </c>
      <c r="V2926" s="9" t="str">
        <f>IF(Search!$O$6="","",IF($AW2926="","",IF($AW2926&gt;Search!$O$6,"",1)))</f>
        <v/>
      </c>
      <c r="W2926" s="9" t="str">
        <f>IF(Search!$U$4="","",IF($AX2926="","",1))</f>
        <v/>
      </c>
      <c r="X2926" s="9" t="str">
        <f>IF(Search!$U$5="","",IF(ISNUMBER(SEARCH(Search!$U$5,$AX2926))=TRUE,IF(Search!$U$5="N","N",1),""))</f>
        <v/>
      </c>
      <c r="Y2926" s="9" t="str">
        <f>IF(Search!$U$6="","",IF($AY2926&lt;Search!$U$6,"",1))</f>
        <v/>
      </c>
      <c r="Z2926" s="9" t="str">
        <f>IF(Search!$R$4="","",IF(Inventory!$BA2926&lt;Search!$R$4,"",1))</f>
        <v/>
      </c>
      <c r="AA2926" s="9" t="str">
        <f>IF(Search!$R$5="","",IF($BA2926&gt;Search!$R$5,"",1))</f>
        <v/>
      </c>
      <c r="AB2926" s="9" t="str">
        <f>IF(Search!$R$6="","",IF($BB2926&lt;Search!$R$6,"",1))</f>
        <v/>
      </c>
      <c r="AC2926" s="9" t="str">
        <f>IF(Search!$R$7="","",IF($BB2926&lt;Search!$R$7,"",1))</f>
        <v/>
      </c>
      <c r="AD2926" s="45" t="str">
        <f>IF(COUNTIF($A2926:$AC2926,"n")&gt;0,"",IF(SUM($A2926:$AC2926)=COUNTA(Search!$C$4:$C$8,Search!$F$4:$F$8,Search!$I$4:$I$6,Search!$I$8,Search!$L$4:$L$8,Search!$O$4:$O$8,Search!$R$4:$R$7,Search!$U$4:$U$7)-COUNTIF(Search!$C$4:$U$7,"n"),1+LARGE($AD$1:AD2925,1),""))</f>
        <v/>
      </c>
      <c r="AE2926" s="45" t="str">
        <f t="shared" si="142"/>
        <v/>
      </c>
      <c r="AF2926" s="45" t="str">
        <f>IF(AD2926="","",COUNTIF($AE$1:$AE2925,$AE2926)+RANK($AE2926,$AE$2:$AE$10540,1))</f>
        <v/>
      </c>
      <c r="AG2926" s="45" t="str">
        <f t="shared" si="143"/>
        <v/>
      </c>
      <c r="AH2926" s="45" t="str">
        <f>IF($AD2926="","",COUNTIF($AG$1:$AG2925,$AG2926)+RANK($AG2926,$AG$1:$AG$10539,0))</f>
        <v/>
      </c>
      <c r="AI2926" s="10" t="str">
        <f t="shared" si="144"/>
        <v>2015-16 Upper Deck Silver Foil Board #197      /   $</v>
      </c>
      <c r="AJ2926" s="11">
        <v>2015</v>
      </c>
      <c r="AK2926" s="17">
        <v>16</v>
      </c>
      <c r="AL2926" s="12" t="s">
        <v>2622</v>
      </c>
      <c r="AM2926" s="10">
        <v>197</v>
      </c>
      <c r="AO2926" s="9"/>
      <c r="AP2926" s="9"/>
      <c r="AQ2926" s="9"/>
      <c r="AR2926" s="14"/>
      <c r="AS2926" s="9"/>
      <c r="AT2926" s="9"/>
      <c r="AU2926" s="9"/>
      <c r="AV2926" s="13"/>
      <c r="AW2926" s="13"/>
      <c r="AX2926" s="9"/>
      <c r="AY2926" s="9"/>
      <c r="AZ2926" s="9"/>
      <c r="BA2926" s="33"/>
      <c r="BB2926" s="33"/>
      <c r="BC2926" s="36"/>
      <c r="BD2926" s="12" t="s">
        <v>1772</v>
      </c>
    </row>
    <row r="2927" spans="1:56" s="12" customFormat="1" x14ac:dyDescent="0.2">
      <c r="A2927" s="9" t="str">
        <f>IF(Search!$C$5="","",IF(COUNTA(Inventory!$AP2927)=1,1,""))</f>
        <v/>
      </c>
      <c r="B2927" s="9" t="str">
        <f>IF(Search!$C$4="","",IF(ISNUMBER(SEARCH(Search!$C$4,$AR2927))=TRUE,1,""))</f>
        <v/>
      </c>
      <c r="C2927" s="9" t="str">
        <f>IF(Search!$C$6="x",IF(COUNTA($AQ2927)=1,1,"N"),IF(COUNTA($AQ2927)=1,"N",""))</f>
        <v/>
      </c>
      <c r="D2927" s="9" t="str">
        <f>IF(Search!$O$8="","",IF(ISNUMBER(SEARCH(Search!$O$8,$BD2927))=TRUE,1,""))</f>
        <v/>
      </c>
      <c r="E2927" s="9" t="str">
        <f>IF(Search!$C$7="","",IF(ISNUMBER(SEARCH(Search!$C$7,$AN2927))=TRUE,1,""))</f>
        <v/>
      </c>
      <c r="F2927" s="9" t="str">
        <f>IF(Search!$C$8="","",IF(ISNUMBER(SEARCH(Search!$C$8,$AO2927))=TRUE,1,""))</f>
        <v/>
      </c>
      <c r="G2927" s="9" t="str">
        <f>IF(Search!$F$4="","",IF(Inventory!$AJ2927&lt;Search!$F$4,"",1))</f>
        <v/>
      </c>
      <c r="H2927" s="9" t="str">
        <f>IF(Search!$F$5="","",IF(Inventory!$AJ2927&gt;Search!$F$5,"",1))</f>
        <v/>
      </c>
      <c r="I2927" s="9" t="str">
        <f>IF(Search!$F$7="","",IF(Search!$F$8="",IF(ISNUMBER(SEARCH(Search!$F$7,$AL2927))=TRUE,1,""),""))</f>
        <v/>
      </c>
      <c r="J2927" s="9" t="str">
        <f>IF($AL2927=Search!$F$8,1,"")</f>
        <v/>
      </c>
      <c r="K2927" s="9" t="str">
        <f>IF(Search!$I$4="","",IF(COUNTA($AS2927)=1,IF(Search!$I$4="N","N",1),""))</f>
        <v/>
      </c>
      <c r="L2927" s="9" t="str">
        <f>IF(Search!$I$5="","",IF($AS2927="RC",1,""))</f>
        <v/>
      </c>
      <c r="M2927" s="9" t="str">
        <f>IF(Search!$I$6="","",IF($AS2927="RCP",1,""))</f>
        <v/>
      </c>
      <c r="N2927" s="9" t="str">
        <f>IF(Search!$I$8="","",IF(COUNTA($AT2927)=1,IF(Search!$I$8="N","N",1),""))</f>
        <v/>
      </c>
      <c r="O2927" s="9" t="str">
        <f>IF(Search!$L$4="","",IF(COUNTA($AU2927)=1,IF(Search!$L$4="N","N",1),""))</f>
        <v/>
      </c>
      <c r="P2927" s="9" t="str">
        <f>IF(Search!$L$5="","",IF(ISNUMBER(SEARCH("Jersey",$AU2927))=TRUE,IF(Search!$L$5="N","N",1),""))</f>
        <v/>
      </c>
      <c r="Q2927" s="9" t="str">
        <f>IF(Search!$L$6="","",IF(ISNUMBER(SEARCH("Patch",$AU2927))=TRUE,IF(Search!$L$6="N","N",1),""))</f>
        <v/>
      </c>
      <c r="R2927" s="9" t="str">
        <f>IF(Search!$L$7="","",IF(ISNUMBER(SEARCH("Shield",$AU2927))=TRUE,IF(Search!$L$7="N","N",1),""))</f>
        <v/>
      </c>
      <c r="S2927" s="9" t="str">
        <f>IF(Search!$L$8="","",IF(ISNUMBER(SEARCH("Stick",$AU2927))=TRUE,IF(Search!$L$8="N","N",1),""))</f>
        <v/>
      </c>
      <c r="T2927" s="9" t="str">
        <f>IF(Search!$O$4="","",IF(COUNTA($AW2927)=1,IF(Search!$O$4="N","N",1),""))</f>
        <v/>
      </c>
      <c r="U2927" s="9" t="str">
        <f>IF(Search!$O$5="","",IF($AW2927="","",IF($AW2927&lt;Search!$O$5,"",1)))</f>
        <v/>
      </c>
      <c r="V2927" s="9" t="str">
        <f>IF(Search!$O$6="","",IF($AW2927="","",IF($AW2927&gt;Search!$O$6,"",1)))</f>
        <v/>
      </c>
      <c r="W2927" s="9" t="str">
        <f>IF(Search!$U$4="","",IF($AX2927="","",1))</f>
        <v/>
      </c>
      <c r="X2927" s="9" t="str">
        <f>IF(Search!$U$5="","",IF(ISNUMBER(SEARCH(Search!$U$5,$AX2927))=TRUE,IF(Search!$U$5="N","N",1),""))</f>
        <v/>
      </c>
      <c r="Y2927" s="9" t="str">
        <f>IF(Search!$U$6="","",IF($AY2927&lt;Search!$U$6,"",1))</f>
        <v/>
      </c>
      <c r="Z2927" s="9" t="str">
        <f>IF(Search!$R$4="","",IF(Inventory!$BA2927&lt;Search!$R$4,"",1))</f>
        <v/>
      </c>
      <c r="AA2927" s="9" t="str">
        <f>IF(Search!$R$5="","",IF($BA2927&gt;Search!$R$5,"",1))</f>
        <v/>
      </c>
      <c r="AB2927" s="9" t="str">
        <f>IF(Search!$R$6="","",IF($BB2927&lt;Search!$R$6,"",1))</f>
        <v/>
      </c>
      <c r="AC2927" s="9" t="str">
        <f>IF(Search!$R$7="","",IF($BB2927&lt;Search!$R$7,"",1))</f>
        <v/>
      </c>
      <c r="AD2927" s="45" t="str">
        <f>IF(COUNTIF($A2927:$AC2927,"n")&gt;0,"",IF(SUM($A2927:$AC2927)=COUNTA(Search!$C$4:$C$8,Search!$F$4:$F$8,Search!$I$4:$I$6,Search!$I$8,Search!$L$4:$L$8,Search!$O$4:$O$8,Search!$R$4:$R$7,Search!$U$4:$U$7)-COUNTIF(Search!$C$4:$U$7,"n"),1+LARGE($AD$1:AD2926,1),""))</f>
        <v/>
      </c>
      <c r="AE2927" s="45" t="str">
        <f t="shared" si="142"/>
        <v/>
      </c>
      <c r="AF2927" s="45" t="str">
        <f>IF(AD2927="","",COUNTIF($AE$1:$AE2926,$AE2927)+RANK($AE2927,$AE$2:$AE$10540,1))</f>
        <v/>
      </c>
      <c r="AG2927" s="45" t="str">
        <f t="shared" si="143"/>
        <v/>
      </c>
      <c r="AH2927" s="45" t="str">
        <f>IF($AD2927="","",COUNTIF($AG$1:$AG2926,$AG2927)+RANK($AG2927,$AG$1:$AG$10539,0))</f>
        <v/>
      </c>
      <c r="AI2927" s="10" t="str">
        <f t="shared" si="144"/>
        <v>2015-16 Upper Deck Silver Foil Board #198      /   $</v>
      </c>
      <c r="AJ2927" s="11">
        <v>2015</v>
      </c>
      <c r="AK2927" s="17">
        <v>16</v>
      </c>
      <c r="AL2927" s="12" t="s">
        <v>2622</v>
      </c>
      <c r="AM2927" s="10">
        <v>198</v>
      </c>
      <c r="AO2927" s="9"/>
      <c r="AP2927" s="9"/>
      <c r="AQ2927" s="9"/>
      <c r="AR2927" s="14"/>
      <c r="AS2927" s="9"/>
      <c r="AT2927" s="9"/>
      <c r="AU2927" s="9"/>
      <c r="AV2927" s="13"/>
      <c r="AW2927" s="13"/>
      <c r="AX2927" s="9"/>
      <c r="AY2927" s="9"/>
      <c r="AZ2927" s="9"/>
      <c r="BA2927" s="33"/>
      <c r="BB2927" s="33"/>
      <c r="BC2927" s="36"/>
      <c r="BD2927" s="12" t="s">
        <v>1772</v>
      </c>
    </row>
    <row r="2928" spans="1:56" s="12" customFormat="1" x14ac:dyDescent="0.2">
      <c r="A2928" s="9" t="str">
        <f>IF(Search!$C$5="","",IF(COUNTA(Inventory!$AP2928)=1,1,""))</f>
        <v/>
      </c>
      <c r="B2928" s="9" t="str">
        <f>IF(Search!$C$4="","",IF(ISNUMBER(SEARCH(Search!$C$4,$AR2928))=TRUE,1,""))</f>
        <v/>
      </c>
      <c r="C2928" s="9" t="str">
        <f>IF(Search!$C$6="x",IF(COUNTA($AQ2928)=1,1,"N"),IF(COUNTA($AQ2928)=1,"N",""))</f>
        <v/>
      </c>
      <c r="D2928" s="9" t="str">
        <f>IF(Search!$O$8="","",IF(ISNUMBER(SEARCH(Search!$O$8,$BD2928))=TRUE,1,""))</f>
        <v/>
      </c>
      <c r="E2928" s="9" t="str">
        <f>IF(Search!$C$7="","",IF(ISNUMBER(SEARCH(Search!$C$7,$AN2928))=TRUE,1,""))</f>
        <v/>
      </c>
      <c r="F2928" s="9" t="str">
        <f>IF(Search!$C$8="","",IF(ISNUMBER(SEARCH(Search!$C$8,$AO2928))=TRUE,1,""))</f>
        <v/>
      </c>
      <c r="G2928" s="9" t="str">
        <f>IF(Search!$F$4="","",IF(Inventory!$AJ2928&lt;Search!$F$4,"",1))</f>
        <v/>
      </c>
      <c r="H2928" s="9" t="str">
        <f>IF(Search!$F$5="","",IF(Inventory!$AJ2928&gt;Search!$F$5,"",1))</f>
        <v/>
      </c>
      <c r="I2928" s="9" t="str">
        <f>IF(Search!$F$7="","",IF(Search!$F$8="",IF(ISNUMBER(SEARCH(Search!$F$7,$AL2928))=TRUE,1,""),""))</f>
        <v/>
      </c>
      <c r="J2928" s="9" t="str">
        <f>IF($AL2928=Search!$F$8,1,"")</f>
        <v/>
      </c>
      <c r="K2928" s="9" t="str">
        <f>IF(Search!$I$4="","",IF(COUNTA($AS2928)=1,IF(Search!$I$4="N","N",1),""))</f>
        <v/>
      </c>
      <c r="L2928" s="9" t="str">
        <f>IF(Search!$I$5="","",IF($AS2928="RC",1,""))</f>
        <v/>
      </c>
      <c r="M2928" s="9" t="str">
        <f>IF(Search!$I$6="","",IF($AS2928="RCP",1,""))</f>
        <v/>
      </c>
      <c r="N2928" s="9" t="str">
        <f>IF(Search!$I$8="","",IF(COUNTA($AT2928)=1,IF(Search!$I$8="N","N",1),""))</f>
        <v/>
      </c>
      <c r="O2928" s="9" t="str">
        <f>IF(Search!$L$4="","",IF(COUNTA($AU2928)=1,IF(Search!$L$4="N","N",1),""))</f>
        <v/>
      </c>
      <c r="P2928" s="9" t="str">
        <f>IF(Search!$L$5="","",IF(ISNUMBER(SEARCH("Jersey",$AU2928))=TRUE,IF(Search!$L$5="N","N",1),""))</f>
        <v/>
      </c>
      <c r="Q2928" s="9" t="str">
        <f>IF(Search!$L$6="","",IF(ISNUMBER(SEARCH("Patch",$AU2928))=TRUE,IF(Search!$L$6="N","N",1),""))</f>
        <v/>
      </c>
      <c r="R2928" s="9" t="str">
        <f>IF(Search!$L$7="","",IF(ISNUMBER(SEARCH("Shield",$AU2928))=TRUE,IF(Search!$L$7="N","N",1),""))</f>
        <v/>
      </c>
      <c r="S2928" s="9" t="str">
        <f>IF(Search!$L$8="","",IF(ISNUMBER(SEARCH("Stick",$AU2928))=TRUE,IF(Search!$L$8="N","N",1),""))</f>
        <v/>
      </c>
      <c r="T2928" s="9" t="str">
        <f>IF(Search!$O$4="","",IF(COUNTA($AW2928)=1,IF(Search!$O$4="N","N",1),""))</f>
        <v/>
      </c>
      <c r="U2928" s="9" t="str">
        <f>IF(Search!$O$5="","",IF($AW2928="","",IF($AW2928&lt;Search!$O$5,"",1)))</f>
        <v/>
      </c>
      <c r="V2928" s="9" t="str">
        <f>IF(Search!$O$6="","",IF($AW2928="","",IF($AW2928&gt;Search!$O$6,"",1)))</f>
        <v/>
      </c>
      <c r="W2928" s="9" t="str">
        <f>IF(Search!$U$4="","",IF($AX2928="","",1))</f>
        <v/>
      </c>
      <c r="X2928" s="9" t="str">
        <f>IF(Search!$U$5="","",IF(ISNUMBER(SEARCH(Search!$U$5,$AX2928))=TRUE,IF(Search!$U$5="N","N",1),""))</f>
        <v/>
      </c>
      <c r="Y2928" s="9" t="str">
        <f>IF(Search!$U$6="","",IF($AY2928&lt;Search!$U$6,"",1))</f>
        <v/>
      </c>
      <c r="Z2928" s="9" t="str">
        <f>IF(Search!$R$4="","",IF(Inventory!$BA2928&lt;Search!$R$4,"",1))</f>
        <v/>
      </c>
      <c r="AA2928" s="9" t="str">
        <f>IF(Search!$R$5="","",IF($BA2928&gt;Search!$R$5,"",1))</f>
        <v/>
      </c>
      <c r="AB2928" s="9" t="str">
        <f>IF(Search!$R$6="","",IF($BB2928&lt;Search!$R$6,"",1))</f>
        <v/>
      </c>
      <c r="AC2928" s="9" t="str">
        <f>IF(Search!$R$7="","",IF($BB2928&lt;Search!$R$7,"",1))</f>
        <v/>
      </c>
      <c r="AD2928" s="45" t="str">
        <f>IF(COUNTIF($A2928:$AC2928,"n")&gt;0,"",IF(SUM($A2928:$AC2928)=COUNTA(Search!$C$4:$C$8,Search!$F$4:$F$8,Search!$I$4:$I$6,Search!$I$8,Search!$L$4:$L$8,Search!$O$4:$O$8,Search!$R$4:$R$7,Search!$U$4:$U$7)-COUNTIF(Search!$C$4:$U$7,"n"),1+LARGE($AD$1:AD2927,1),""))</f>
        <v/>
      </c>
      <c r="AE2928" s="45" t="str">
        <f t="shared" si="142"/>
        <v/>
      </c>
      <c r="AF2928" s="45" t="str">
        <f>IF(AD2928="","",COUNTIF($AE$1:$AE2927,$AE2928)+RANK($AE2928,$AE$2:$AE$10540,1))</f>
        <v/>
      </c>
      <c r="AG2928" s="45" t="str">
        <f t="shared" si="143"/>
        <v/>
      </c>
      <c r="AH2928" s="45" t="str">
        <f>IF($AD2928="","",COUNTIF($AG$1:$AG2927,$AG2928)+RANK($AG2928,$AG$1:$AG$10539,0))</f>
        <v/>
      </c>
      <c r="AI2928" s="10" t="str">
        <f t="shared" si="144"/>
        <v>2015-16 Upper Deck Silver Foil Board #199      /   $</v>
      </c>
      <c r="AJ2928" s="11">
        <v>2015</v>
      </c>
      <c r="AK2928" s="17">
        <v>16</v>
      </c>
      <c r="AL2928" s="12" t="s">
        <v>2622</v>
      </c>
      <c r="AM2928" s="10">
        <v>199</v>
      </c>
      <c r="AO2928" s="9"/>
      <c r="AP2928" s="9"/>
      <c r="AQ2928" s="9"/>
      <c r="AR2928" s="14"/>
      <c r="AS2928" s="9"/>
      <c r="AT2928" s="9"/>
      <c r="AU2928" s="9"/>
      <c r="AV2928" s="13"/>
      <c r="AW2928" s="13"/>
      <c r="AX2928" s="9"/>
      <c r="AY2928" s="9"/>
      <c r="AZ2928" s="9"/>
      <c r="BA2928" s="33"/>
      <c r="BB2928" s="33"/>
      <c r="BC2928" s="36"/>
      <c r="BD2928" s="12" t="s">
        <v>1772</v>
      </c>
    </row>
    <row r="2929" spans="1:56" s="12" customFormat="1" x14ac:dyDescent="0.2">
      <c r="A2929" s="9" t="str">
        <f>IF(Search!$C$5="","",IF(COUNTA(Inventory!$AP2929)=1,1,""))</f>
        <v/>
      </c>
      <c r="B2929" s="9" t="str">
        <f>IF(Search!$C$4="","",IF(ISNUMBER(SEARCH(Search!$C$4,$AR2929))=TRUE,1,""))</f>
        <v/>
      </c>
      <c r="C2929" s="9" t="str">
        <f>IF(Search!$C$6="x",IF(COUNTA($AQ2929)=1,1,"N"),IF(COUNTA($AQ2929)=1,"N",""))</f>
        <v/>
      </c>
      <c r="D2929" s="9" t="str">
        <f>IF(Search!$O$8="","",IF(ISNUMBER(SEARCH(Search!$O$8,$BD2929))=TRUE,1,""))</f>
        <v/>
      </c>
      <c r="E2929" s="9" t="str">
        <f>IF(Search!$C$7="","",IF(ISNUMBER(SEARCH(Search!$C$7,$AN2929))=TRUE,1,""))</f>
        <v/>
      </c>
      <c r="F2929" s="9" t="str">
        <f>IF(Search!$C$8="","",IF(ISNUMBER(SEARCH(Search!$C$8,$AO2929))=TRUE,1,""))</f>
        <v/>
      </c>
      <c r="G2929" s="9" t="str">
        <f>IF(Search!$F$4="","",IF(Inventory!$AJ2929&lt;Search!$F$4,"",1))</f>
        <v/>
      </c>
      <c r="H2929" s="9" t="str">
        <f>IF(Search!$F$5="","",IF(Inventory!$AJ2929&gt;Search!$F$5,"",1))</f>
        <v/>
      </c>
      <c r="I2929" s="9" t="str">
        <f>IF(Search!$F$7="","",IF(Search!$F$8="",IF(ISNUMBER(SEARCH(Search!$F$7,$AL2929))=TRUE,1,""),""))</f>
        <v/>
      </c>
      <c r="J2929" s="9" t="str">
        <f>IF($AL2929=Search!$F$8,1,"")</f>
        <v/>
      </c>
      <c r="K2929" s="9" t="str">
        <f>IF(Search!$I$4="","",IF(COUNTA($AS2929)=1,IF(Search!$I$4="N","N",1),""))</f>
        <v/>
      </c>
      <c r="L2929" s="9" t="str">
        <f>IF(Search!$I$5="","",IF($AS2929="RC",1,""))</f>
        <v/>
      </c>
      <c r="M2929" s="9" t="str">
        <f>IF(Search!$I$6="","",IF($AS2929="RCP",1,""))</f>
        <v/>
      </c>
      <c r="N2929" s="9" t="str">
        <f>IF(Search!$I$8="","",IF(COUNTA($AT2929)=1,IF(Search!$I$8="N","N",1),""))</f>
        <v/>
      </c>
      <c r="O2929" s="9" t="str">
        <f>IF(Search!$L$4="","",IF(COUNTA($AU2929)=1,IF(Search!$L$4="N","N",1),""))</f>
        <v/>
      </c>
      <c r="P2929" s="9" t="str">
        <f>IF(Search!$L$5="","",IF(ISNUMBER(SEARCH("Jersey",$AU2929))=TRUE,IF(Search!$L$5="N","N",1),""))</f>
        <v/>
      </c>
      <c r="Q2929" s="9" t="str">
        <f>IF(Search!$L$6="","",IF(ISNUMBER(SEARCH("Patch",$AU2929))=TRUE,IF(Search!$L$6="N","N",1),""))</f>
        <v/>
      </c>
      <c r="R2929" s="9" t="str">
        <f>IF(Search!$L$7="","",IF(ISNUMBER(SEARCH("Shield",$AU2929))=TRUE,IF(Search!$L$7="N","N",1),""))</f>
        <v/>
      </c>
      <c r="S2929" s="9" t="str">
        <f>IF(Search!$L$8="","",IF(ISNUMBER(SEARCH("Stick",$AU2929))=TRUE,IF(Search!$L$8="N","N",1),""))</f>
        <v/>
      </c>
      <c r="T2929" s="9" t="str">
        <f>IF(Search!$O$4="","",IF(COUNTA($AW2929)=1,IF(Search!$O$4="N","N",1),""))</f>
        <v/>
      </c>
      <c r="U2929" s="9" t="str">
        <f>IF(Search!$O$5="","",IF($AW2929="","",IF($AW2929&lt;Search!$O$5,"",1)))</f>
        <v/>
      </c>
      <c r="V2929" s="9" t="str">
        <f>IF(Search!$O$6="","",IF($AW2929="","",IF($AW2929&gt;Search!$O$6,"",1)))</f>
        <v/>
      </c>
      <c r="W2929" s="9" t="str">
        <f>IF(Search!$U$4="","",IF($AX2929="","",1))</f>
        <v/>
      </c>
      <c r="X2929" s="9" t="str">
        <f>IF(Search!$U$5="","",IF(ISNUMBER(SEARCH(Search!$U$5,$AX2929))=TRUE,IF(Search!$U$5="N","N",1),""))</f>
        <v/>
      </c>
      <c r="Y2929" s="9" t="str">
        <f>IF(Search!$U$6="","",IF($AY2929&lt;Search!$U$6,"",1))</f>
        <v/>
      </c>
      <c r="Z2929" s="9" t="str">
        <f>IF(Search!$R$4="","",IF(Inventory!$BA2929&lt;Search!$R$4,"",1))</f>
        <v/>
      </c>
      <c r="AA2929" s="9" t="str">
        <f>IF(Search!$R$5="","",IF($BA2929&gt;Search!$R$5,"",1))</f>
        <v/>
      </c>
      <c r="AB2929" s="9" t="str">
        <f>IF(Search!$R$6="","",IF($BB2929&lt;Search!$R$6,"",1))</f>
        <v/>
      </c>
      <c r="AC2929" s="9" t="str">
        <f>IF(Search!$R$7="","",IF($BB2929&lt;Search!$R$7,"",1))</f>
        <v/>
      </c>
      <c r="AD2929" s="45" t="str">
        <f>IF(COUNTIF($A2929:$AC2929,"n")&gt;0,"",IF(SUM($A2929:$AC2929)=COUNTA(Search!$C$4:$C$8,Search!$F$4:$F$8,Search!$I$4:$I$6,Search!$I$8,Search!$L$4:$L$8,Search!$O$4:$O$8,Search!$R$4:$R$7,Search!$U$4:$U$7)-COUNTIF(Search!$C$4:$U$7,"n"),1+LARGE($AD$1:AD2928,1),""))</f>
        <v/>
      </c>
      <c r="AE2929" s="45" t="str">
        <f t="shared" si="142"/>
        <v/>
      </c>
      <c r="AF2929" s="45" t="str">
        <f>IF(AD2929="","",COUNTIF($AE$1:$AE2928,$AE2929)+RANK($AE2929,$AE$2:$AE$10540,1))</f>
        <v/>
      </c>
      <c r="AG2929" s="45" t="str">
        <f t="shared" si="143"/>
        <v/>
      </c>
      <c r="AH2929" s="45" t="str">
        <f>IF($AD2929="","",COUNTIF($AG$1:$AG2928,$AG2929)+RANK($AG2929,$AG$1:$AG$10539,0))</f>
        <v/>
      </c>
      <c r="AI2929" s="10" t="str">
        <f t="shared" si="144"/>
        <v>2015-16 Upper Deck Silver Foil Board #200      /   $</v>
      </c>
      <c r="AJ2929" s="11">
        <v>2015</v>
      </c>
      <c r="AK2929" s="17">
        <v>16</v>
      </c>
      <c r="AL2929" s="12" t="s">
        <v>2622</v>
      </c>
      <c r="AM2929" s="10">
        <v>200</v>
      </c>
      <c r="AO2929" s="9"/>
      <c r="AP2929" s="9"/>
      <c r="AQ2929" s="9"/>
      <c r="AR2929" s="14"/>
      <c r="AS2929" s="9"/>
      <c r="AT2929" s="9"/>
      <c r="AU2929" s="9"/>
      <c r="AV2929" s="13"/>
      <c r="AW2929" s="13"/>
      <c r="AX2929" s="9"/>
      <c r="AY2929" s="9"/>
      <c r="AZ2929" s="9"/>
      <c r="BA2929" s="33"/>
      <c r="BB2929" s="33"/>
      <c r="BC2929" s="36"/>
      <c r="BD2929" s="12" t="s">
        <v>1772</v>
      </c>
    </row>
    <row r="2930" spans="1:56" s="12" customFormat="1" x14ac:dyDescent="0.2">
      <c r="A2930" s="9" t="str">
        <f>IF(Search!$C$5="","",IF(COUNTA(Inventory!$AP2930)=1,1,""))</f>
        <v/>
      </c>
      <c r="B2930" s="9" t="str">
        <f>IF(Search!$C$4="","",IF(ISNUMBER(SEARCH(Search!$C$4,$AR2930))=TRUE,1,""))</f>
        <v/>
      </c>
      <c r="C2930" s="9" t="str">
        <f>IF(Search!$C$6="x",IF(COUNTA($AQ2930)=1,1,"N"),IF(COUNTA($AQ2930)=1,"N",""))</f>
        <v/>
      </c>
      <c r="D2930" s="9" t="str">
        <f>IF(Search!$O$8="","",IF(ISNUMBER(SEARCH(Search!$O$8,$BD2930))=TRUE,1,""))</f>
        <v/>
      </c>
      <c r="E2930" s="9" t="str">
        <f>IF(Search!$C$7="","",IF(ISNUMBER(SEARCH(Search!$C$7,$AN2930))=TRUE,1,""))</f>
        <v/>
      </c>
      <c r="F2930" s="9" t="str">
        <f>IF(Search!$C$8="","",IF(ISNUMBER(SEARCH(Search!$C$8,$AO2930))=TRUE,1,""))</f>
        <v/>
      </c>
      <c r="G2930" s="9" t="str">
        <f>IF(Search!$F$4="","",IF(Inventory!$AJ2930&lt;Search!$F$4,"",1))</f>
        <v/>
      </c>
      <c r="H2930" s="9" t="str">
        <f>IF(Search!$F$5="","",IF(Inventory!$AJ2930&gt;Search!$F$5,"",1))</f>
        <v/>
      </c>
      <c r="I2930" s="9" t="str">
        <f>IF(Search!$F$7="","",IF(Search!$F$8="",IF(ISNUMBER(SEARCH(Search!$F$7,$AL2930))=TRUE,1,""),""))</f>
        <v/>
      </c>
      <c r="J2930" s="9" t="str">
        <f>IF($AL2930=Search!$F$8,1,"")</f>
        <v/>
      </c>
      <c r="K2930" s="9" t="str">
        <f>IF(Search!$I$4="","",IF(COUNTA($AS2930)=1,IF(Search!$I$4="N","N",1),""))</f>
        <v/>
      </c>
      <c r="L2930" s="9" t="str">
        <f>IF(Search!$I$5="","",IF($AS2930="RC",1,""))</f>
        <v/>
      </c>
      <c r="M2930" s="9" t="str">
        <f>IF(Search!$I$6="","",IF($AS2930="RCP",1,""))</f>
        <v/>
      </c>
      <c r="N2930" s="9" t="str">
        <f>IF(Search!$I$8="","",IF(COUNTA($AT2930)=1,IF(Search!$I$8="N","N",1),""))</f>
        <v/>
      </c>
      <c r="O2930" s="9" t="str">
        <f>IF(Search!$L$4="","",IF(COUNTA($AU2930)=1,IF(Search!$L$4="N","N",1),""))</f>
        <v/>
      </c>
      <c r="P2930" s="9" t="str">
        <f>IF(Search!$L$5="","",IF(ISNUMBER(SEARCH("Jersey",$AU2930))=TRUE,IF(Search!$L$5="N","N",1),""))</f>
        <v/>
      </c>
      <c r="Q2930" s="9" t="str">
        <f>IF(Search!$L$6="","",IF(ISNUMBER(SEARCH("Patch",$AU2930))=TRUE,IF(Search!$L$6="N","N",1),""))</f>
        <v/>
      </c>
      <c r="R2930" s="9" t="str">
        <f>IF(Search!$L$7="","",IF(ISNUMBER(SEARCH("Shield",$AU2930))=TRUE,IF(Search!$L$7="N","N",1),""))</f>
        <v/>
      </c>
      <c r="S2930" s="9" t="str">
        <f>IF(Search!$L$8="","",IF(ISNUMBER(SEARCH("Stick",$AU2930))=TRUE,IF(Search!$L$8="N","N",1),""))</f>
        <v/>
      </c>
      <c r="T2930" s="9" t="str">
        <f>IF(Search!$O$4="","",IF(COUNTA($AW2930)=1,IF(Search!$O$4="N","N",1),""))</f>
        <v/>
      </c>
      <c r="U2930" s="9" t="str">
        <f>IF(Search!$O$5="","",IF($AW2930="","",IF($AW2930&lt;Search!$O$5,"",1)))</f>
        <v/>
      </c>
      <c r="V2930" s="9" t="str">
        <f>IF(Search!$O$6="","",IF($AW2930="","",IF($AW2930&gt;Search!$O$6,"",1)))</f>
        <v/>
      </c>
      <c r="W2930" s="9" t="str">
        <f>IF(Search!$U$4="","",IF($AX2930="","",1))</f>
        <v/>
      </c>
      <c r="X2930" s="9" t="str">
        <f>IF(Search!$U$5="","",IF(ISNUMBER(SEARCH(Search!$U$5,$AX2930))=TRUE,IF(Search!$U$5="N","N",1),""))</f>
        <v/>
      </c>
      <c r="Y2930" s="9" t="str">
        <f>IF(Search!$U$6="","",IF($AY2930&lt;Search!$U$6,"",1))</f>
        <v/>
      </c>
      <c r="Z2930" s="9" t="str">
        <f>IF(Search!$R$4="","",IF(Inventory!$BA2930&lt;Search!$R$4,"",1))</f>
        <v/>
      </c>
      <c r="AA2930" s="9" t="str">
        <f>IF(Search!$R$5="","",IF($BA2930&gt;Search!$R$5,"",1))</f>
        <v/>
      </c>
      <c r="AB2930" s="9" t="str">
        <f>IF(Search!$R$6="","",IF($BB2930&lt;Search!$R$6,"",1))</f>
        <v/>
      </c>
      <c r="AC2930" s="9" t="str">
        <f>IF(Search!$R$7="","",IF($BB2930&lt;Search!$R$7,"",1))</f>
        <v/>
      </c>
      <c r="AD2930" s="45" t="str">
        <f>IF(COUNTIF($A2930:$AC2930,"n")&gt;0,"",IF(SUM($A2930:$AC2930)=COUNTA(Search!$C$4:$C$8,Search!$F$4:$F$8,Search!$I$4:$I$6,Search!$I$8,Search!$L$4:$L$8,Search!$O$4:$O$8,Search!$R$4:$R$7,Search!$U$4:$U$7)-COUNTIF(Search!$C$4:$U$7,"n"),1+LARGE($AD$1:AD2929,1),""))</f>
        <v/>
      </c>
      <c r="AE2930" s="45" t="str">
        <f t="shared" si="142"/>
        <v/>
      </c>
      <c r="AF2930" s="45" t="str">
        <f>IF(AD2930="","",COUNTIF($AE$1:$AE2929,$AE2930)+RANK($AE2930,$AE$2:$AE$10540,1))</f>
        <v/>
      </c>
      <c r="AG2930" s="45" t="str">
        <f t="shared" si="143"/>
        <v/>
      </c>
      <c r="AH2930" s="45" t="str">
        <f>IF($AD2930="","",COUNTIF($AG$1:$AG2929,$AG2930)+RANK($AG2930,$AG$1:$AG$10539,0))</f>
        <v/>
      </c>
      <c r="AI2930" s="10" t="str">
        <f t="shared" si="144"/>
        <v>2015-16 Upper Deck Silver Foil Board #256      /   $</v>
      </c>
      <c r="AJ2930" s="11">
        <v>2015</v>
      </c>
      <c r="AK2930" s="17">
        <v>16</v>
      </c>
      <c r="AL2930" s="12" t="s">
        <v>2622</v>
      </c>
      <c r="AM2930" s="10">
        <v>256</v>
      </c>
      <c r="AO2930" s="9"/>
      <c r="AP2930" s="9"/>
      <c r="AQ2930" s="9"/>
      <c r="AR2930" s="14"/>
      <c r="AS2930" s="9"/>
      <c r="AT2930" s="9"/>
      <c r="AU2930" s="9"/>
      <c r="AV2930" s="13"/>
      <c r="AW2930" s="13"/>
      <c r="AX2930" s="9"/>
      <c r="AY2930" s="9"/>
      <c r="AZ2930" s="9"/>
      <c r="BA2930" s="33"/>
      <c r="BB2930" s="33"/>
      <c r="BC2930" s="36"/>
      <c r="BD2930" s="12" t="s">
        <v>1772</v>
      </c>
    </row>
    <row r="2931" spans="1:56" s="12" customFormat="1" x14ac:dyDescent="0.2">
      <c r="A2931" s="9" t="str">
        <f>IF(Search!$C$5="","",IF(COUNTA(Inventory!$AP2931)=1,1,""))</f>
        <v/>
      </c>
      <c r="B2931" s="9" t="str">
        <f>IF(Search!$C$4="","",IF(ISNUMBER(SEARCH(Search!$C$4,$AR2931))=TRUE,1,""))</f>
        <v/>
      </c>
      <c r="C2931" s="9" t="str">
        <f>IF(Search!$C$6="x",IF(COUNTA($AQ2931)=1,1,"N"),IF(COUNTA($AQ2931)=1,"N",""))</f>
        <v/>
      </c>
      <c r="D2931" s="9" t="str">
        <f>IF(Search!$O$8="","",IF(ISNUMBER(SEARCH(Search!$O$8,$BD2931))=TRUE,1,""))</f>
        <v/>
      </c>
      <c r="E2931" s="9" t="str">
        <f>IF(Search!$C$7="","",IF(ISNUMBER(SEARCH(Search!$C$7,$AN2931))=TRUE,1,""))</f>
        <v/>
      </c>
      <c r="F2931" s="9" t="str">
        <f>IF(Search!$C$8="","",IF(ISNUMBER(SEARCH(Search!$C$8,$AO2931))=TRUE,1,""))</f>
        <v/>
      </c>
      <c r="G2931" s="9" t="str">
        <f>IF(Search!$F$4="","",IF(Inventory!$AJ2931&lt;Search!$F$4,"",1))</f>
        <v/>
      </c>
      <c r="H2931" s="9" t="str">
        <f>IF(Search!$F$5="","",IF(Inventory!$AJ2931&gt;Search!$F$5,"",1))</f>
        <v/>
      </c>
      <c r="I2931" s="9" t="str">
        <f>IF(Search!$F$7="","",IF(Search!$F$8="",IF(ISNUMBER(SEARCH(Search!$F$7,$AL2931))=TRUE,1,""),""))</f>
        <v/>
      </c>
      <c r="J2931" s="9" t="str">
        <f>IF($AL2931=Search!$F$8,1,"")</f>
        <v/>
      </c>
      <c r="K2931" s="9" t="str">
        <f>IF(Search!$I$4="","",IF(COUNTA($AS2931)=1,IF(Search!$I$4="N","N",1),""))</f>
        <v/>
      </c>
      <c r="L2931" s="9" t="str">
        <f>IF(Search!$I$5="","",IF($AS2931="RC",1,""))</f>
        <v/>
      </c>
      <c r="M2931" s="9" t="str">
        <f>IF(Search!$I$6="","",IF($AS2931="RCP",1,""))</f>
        <v/>
      </c>
      <c r="N2931" s="9" t="str">
        <f>IF(Search!$I$8="","",IF(COUNTA($AT2931)=1,IF(Search!$I$8="N","N",1),""))</f>
        <v/>
      </c>
      <c r="O2931" s="9" t="str">
        <f>IF(Search!$L$4="","",IF(COUNTA($AU2931)=1,IF(Search!$L$4="N","N",1),""))</f>
        <v/>
      </c>
      <c r="P2931" s="9" t="str">
        <f>IF(Search!$L$5="","",IF(ISNUMBER(SEARCH("Jersey",$AU2931))=TRUE,IF(Search!$L$5="N","N",1),""))</f>
        <v/>
      </c>
      <c r="Q2931" s="9" t="str">
        <f>IF(Search!$L$6="","",IF(ISNUMBER(SEARCH("Patch",$AU2931))=TRUE,IF(Search!$L$6="N","N",1),""))</f>
        <v/>
      </c>
      <c r="R2931" s="9" t="str">
        <f>IF(Search!$L$7="","",IF(ISNUMBER(SEARCH("Shield",$AU2931))=TRUE,IF(Search!$L$7="N","N",1),""))</f>
        <v/>
      </c>
      <c r="S2931" s="9" t="str">
        <f>IF(Search!$L$8="","",IF(ISNUMBER(SEARCH("Stick",$AU2931))=TRUE,IF(Search!$L$8="N","N",1),""))</f>
        <v/>
      </c>
      <c r="T2931" s="9" t="str">
        <f>IF(Search!$O$4="","",IF(COUNTA($AW2931)=1,IF(Search!$O$4="N","N",1),""))</f>
        <v/>
      </c>
      <c r="U2931" s="9" t="str">
        <f>IF(Search!$O$5="","",IF($AW2931="","",IF($AW2931&lt;Search!$O$5,"",1)))</f>
        <v/>
      </c>
      <c r="V2931" s="9" t="str">
        <f>IF(Search!$O$6="","",IF($AW2931="","",IF($AW2931&gt;Search!$O$6,"",1)))</f>
        <v/>
      </c>
      <c r="W2931" s="9" t="str">
        <f>IF(Search!$U$4="","",IF($AX2931="","",1))</f>
        <v/>
      </c>
      <c r="X2931" s="9" t="str">
        <f>IF(Search!$U$5="","",IF(ISNUMBER(SEARCH(Search!$U$5,$AX2931))=TRUE,IF(Search!$U$5="N","N",1),""))</f>
        <v/>
      </c>
      <c r="Y2931" s="9" t="str">
        <f>IF(Search!$U$6="","",IF($AY2931&lt;Search!$U$6,"",1))</f>
        <v/>
      </c>
      <c r="Z2931" s="9" t="str">
        <f>IF(Search!$R$4="","",IF(Inventory!$BA2931&lt;Search!$R$4,"",1))</f>
        <v/>
      </c>
      <c r="AA2931" s="9" t="str">
        <f>IF(Search!$R$5="","",IF($BA2931&gt;Search!$R$5,"",1))</f>
        <v/>
      </c>
      <c r="AB2931" s="9" t="str">
        <f>IF(Search!$R$6="","",IF($BB2931&lt;Search!$R$6,"",1))</f>
        <v/>
      </c>
      <c r="AC2931" s="9" t="str">
        <f>IF(Search!$R$7="","",IF($BB2931&lt;Search!$R$7,"",1))</f>
        <v/>
      </c>
      <c r="AD2931" s="45" t="str">
        <f>IF(COUNTIF($A2931:$AC2931,"n")&gt;0,"",IF(SUM($A2931:$AC2931)=COUNTA(Search!$C$4:$C$8,Search!$F$4:$F$8,Search!$I$4:$I$6,Search!$I$8,Search!$L$4:$L$8,Search!$O$4:$O$8,Search!$R$4:$R$7,Search!$U$4:$U$7)-COUNTIF(Search!$C$4:$U$7,"n"),1+LARGE($AD$1:AD2930,1),""))</f>
        <v/>
      </c>
      <c r="AE2931" s="45" t="str">
        <f t="shared" si="142"/>
        <v/>
      </c>
      <c r="AF2931" s="45" t="str">
        <f>IF(AD2931="","",COUNTIF($AE$1:$AE2930,$AE2931)+RANK($AE2931,$AE$2:$AE$10540,1))</f>
        <v/>
      </c>
      <c r="AG2931" s="45" t="str">
        <f t="shared" si="143"/>
        <v/>
      </c>
      <c r="AH2931" s="45" t="str">
        <f>IF($AD2931="","",COUNTIF($AG$1:$AG2930,$AG2931)+RANK($AG2931,$AG$1:$AG$10539,0))</f>
        <v/>
      </c>
      <c r="AI2931" s="10" t="str">
        <f t="shared" si="144"/>
        <v>2015-16 Upper Deck Silver Foil Board #257      /   $</v>
      </c>
      <c r="AJ2931" s="11">
        <v>2015</v>
      </c>
      <c r="AK2931" s="17">
        <v>16</v>
      </c>
      <c r="AL2931" s="12" t="s">
        <v>2622</v>
      </c>
      <c r="AM2931" s="10">
        <v>257</v>
      </c>
      <c r="AO2931" s="9"/>
      <c r="AP2931" s="9"/>
      <c r="AQ2931" s="9"/>
      <c r="AR2931" s="14"/>
      <c r="AS2931" s="9"/>
      <c r="AT2931" s="9"/>
      <c r="AU2931" s="9"/>
      <c r="AV2931" s="13"/>
      <c r="AW2931" s="13"/>
      <c r="AX2931" s="9"/>
      <c r="AY2931" s="9"/>
      <c r="AZ2931" s="9"/>
      <c r="BA2931" s="33"/>
      <c r="BB2931" s="33"/>
      <c r="BC2931" s="36"/>
      <c r="BD2931" s="12" t="s">
        <v>1772</v>
      </c>
    </row>
    <row r="2932" spans="1:56" s="12" customFormat="1" x14ac:dyDescent="0.2">
      <c r="A2932" s="9" t="str">
        <f>IF(Search!$C$5="","",IF(COUNTA(Inventory!$AP2932)=1,1,""))</f>
        <v/>
      </c>
      <c r="B2932" s="9" t="str">
        <f>IF(Search!$C$4="","",IF(ISNUMBER(SEARCH(Search!$C$4,$AR2932))=TRUE,1,""))</f>
        <v/>
      </c>
      <c r="C2932" s="9" t="str">
        <f>IF(Search!$C$6="x",IF(COUNTA($AQ2932)=1,1,"N"),IF(COUNTA($AQ2932)=1,"N",""))</f>
        <v/>
      </c>
      <c r="D2932" s="9" t="str">
        <f>IF(Search!$O$8="","",IF(ISNUMBER(SEARCH(Search!$O$8,$BD2932))=TRUE,1,""))</f>
        <v/>
      </c>
      <c r="E2932" s="9" t="str">
        <f>IF(Search!$C$7="","",IF(ISNUMBER(SEARCH(Search!$C$7,$AN2932))=TRUE,1,""))</f>
        <v/>
      </c>
      <c r="F2932" s="9" t="str">
        <f>IF(Search!$C$8="","",IF(ISNUMBER(SEARCH(Search!$C$8,$AO2932))=TRUE,1,""))</f>
        <v/>
      </c>
      <c r="G2932" s="9" t="str">
        <f>IF(Search!$F$4="","",IF(Inventory!$AJ2932&lt;Search!$F$4,"",1))</f>
        <v/>
      </c>
      <c r="H2932" s="9" t="str">
        <f>IF(Search!$F$5="","",IF(Inventory!$AJ2932&gt;Search!$F$5,"",1))</f>
        <v/>
      </c>
      <c r="I2932" s="9" t="str">
        <f>IF(Search!$F$7="","",IF(Search!$F$8="",IF(ISNUMBER(SEARCH(Search!$F$7,$AL2932))=TRUE,1,""),""))</f>
        <v/>
      </c>
      <c r="J2932" s="9" t="str">
        <f>IF($AL2932=Search!$F$8,1,"")</f>
        <v/>
      </c>
      <c r="K2932" s="9" t="str">
        <f>IF(Search!$I$4="","",IF(COUNTA($AS2932)=1,IF(Search!$I$4="N","N",1),""))</f>
        <v/>
      </c>
      <c r="L2932" s="9" t="str">
        <f>IF(Search!$I$5="","",IF($AS2932="RC",1,""))</f>
        <v/>
      </c>
      <c r="M2932" s="9" t="str">
        <f>IF(Search!$I$6="","",IF($AS2932="RCP",1,""))</f>
        <v/>
      </c>
      <c r="N2932" s="9" t="str">
        <f>IF(Search!$I$8="","",IF(COUNTA($AT2932)=1,IF(Search!$I$8="N","N",1),""))</f>
        <v/>
      </c>
      <c r="O2932" s="9" t="str">
        <f>IF(Search!$L$4="","",IF(COUNTA($AU2932)=1,IF(Search!$L$4="N","N",1),""))</f>
        <v/>
      </c>
      <c r="P2932" s="9" t="str">
        <f>IF(Search!$L$5="","",IF(ISNUMBER(SEARCH("Jersey",$AU2932))=TRUE,IF(Search!$L$5="N","N",1),""))</f>
        <v/>
      </c>
      <c r="Q2932" s="9" t="str">
        <f>IF(Search!$L$6="","",IF(ISNUMBER(SEARCH("Patch",$AU2932))=TRUE,IF(Search!$L$6="N","N",1),""))</f>
        <v/>
      </c>
      <c r="R2932" s="9" t="str">
        <f>IF(Search!$L$7="","",IF(ISNUMBER(SEARCH("Shield",$AU2932))=TRUE,IF(Search!$L$7="N","N",1),""))</f>
        <v/>
      </c>
      <c r="S2932" s="9" t="str">
        <f>IF(Search!$L$8="","",IF(ISNUMBER(SEARCH("Stick",$AU2932))=TRUE,IF(Search!$L$8="N","N",1),""))</f>
        <v/>
      </c>
      <c r="T2932" s="9" t="str">
        <f>IF(Search!$O$4="","",IF(COUNTA($AW2932)=1,IF(Search!$O$4="N","N",1),""))</f>
        <v/>
      </c>
      <c r="U2932" s="9" t="str">
        <f>IF(Search!$O$5="","",IF($AW2932="","",IF($AW2932&lt;Search!$O$5,"",1)))</f>
        <v/>
      </c>
      <c r="V2932" s="9" t="str">
        <f>IF(Search!$O$6="","",IF($AW2932="","",IF($AW2932&gt;Search!$O$6,"",1)))</f>
        <v/>
      </c>
      <c r="W2932" s="9" t="str">
        <f>IF(Search!$U$4="","",IF($AX2932="","",1))</f>
        <v/>
      </c>
      <c r="X2932" s="9" t="str">
        <f>IF(Search!$U$5="","",IF(ISNUMBER(SEARCH(Search!$U$5,$AX2932))=TRUE,IF(Search!$U$5="N","N",1),""))</f>
        <v/>
      </c>
      <c r="Y2932" s="9" t="str">
        <f>IF(Search!$U$6="","",IF($AY2932&lt;Search!$U$6,"",1))</f>
        <v/>
      </c>
      <c r="Z2932" s="9" t="str">
        <f>IF(Search!$R$4="","",IF(Inventory!$BA2932&lt;Search!$R$4,"",1))</f>
        <v/>
      </c>
      <c r="AA2932" s="9" t="str">
        <f>IF(Search!$R$5="","",IF($BA2932&gt;Search!$R$5,"",1))</f>
        <v/>
      </c>
      <c r="AB2932" s="9" t="str">
        <f>IF(Search!$R$6="","",IF($BB2932&lt;Search!$R$6,"",1))</f>
        <v/>
      </c>
      <c r="AC2932" s="9" t="str">
        <f>IF(Search!$R$7="","",IF($BB2932&lt;Search!$R$7,"",1))</f>
        <v/>
      </c>
      <c r="AD2932" s="45" t="str">
        <f>IF(COUNTIF($A2932:$AC2932,"n")&gt;0,"",IF(SUM($A2932:$AC2932)=COUNTA(Search!$C$4:$C$8,Search!$F$4:$F$8,Search!$I$4:$I$6,Search!$I$8,Search!$L$4:$L$8,Search!$O$4:$O$8,Search!$R$4:$R$7,Search!$U$4:$U$7)-COUNTIF(Search!$C$4:$U$7,"n"),1+LARGE($AD$1:AD2931,1),""))</f>
        <v/>
      </c>
      <c r="AE2932" s="45" t="str">
        <f t="shared" si="142"/>
        <v/>
      </c>
      <c r="AF2932" s="45" t="str">
        <f>IF(AD2932="","",COUNTIF($AE$1:$AE2931,$AE2932)+RANK($AE2932,$AE$2:$AE$10540,1))</f>
        <v/>
      </c>
      <c r="AG2932" s="45" t="str">
        <f t="shared" si="143"/>
        <v/>
      </c>
      <c r="AH2932" s="45" t="str">
        <f>IF($AD2932="","",COUNTIF($AG$1:$AG2931,$AG2932)+RANK($AG2932,$AG$1:$AG$10539,0))</f>
        <v/>
      </c>
      <c r="AI2932" s="10" t="str">
        <f t="shared" si="144"/>
        <v>2015-16 Upper Deck Silver Foil Board #258      /   $</v>
      </c>
      <c r="AJ2932" s="11">
        <v>2015</v>
      </c>
      <c r="AK2932" s="17">
        <v>16</v>
      </c>
      <c r="AL2932" s="12" t="s">
        <v>2622</v>
      </c>
      <c r="AM2932" s="10">
        <v>258</v>
      </c>
      <c r="AO2932" s="9"/>
      <c r="AP2932" s="9"/>
      <c r="AQ2932" s="9"/>
      <c r="AR2932" s="14"/>
      <c r="AS2932" s="9"/>
      <c r="AT2932" s="9"/>
      <c r="AU2932" s="9"/>
      <c r="AV2932" s="13"/>
      <c r="AW2932" s="13"/>
      <c r="AX2932" s="9"/>
      <c r="AY2932" s="9"/>
      <c r="AZ2932" s="9"/>
      <c r="BA2932" s="33"/>
      <c r="BB2932" s="33"/>
      <c r="BC2932" s="36"/>
      <c r="BD2932" s="12" t="s">
        <v>1772</v>
      </c>
    </row>
    <row r="2933" spans="1:56" s="12" customFormat="1" x14ac:dyDescent="0.2">
      <c r="A2933" s="9" t="str">
        <f>IF(Search!$C$5="","",IF(COUNTA(Inventory!$AP2933)=1,1,""))</f>
        <v/>
      </c>
      <c r="B2933" s="9" t="str">
        <f>IF(Search!$C$4="","",IF(ISNUMBER(SEARCH(Search!$C$4,$AR2933))=TRUE,1,""))</f>
        <v/>
      </c>
      <c r="C2933" s="9" t="str">
        <f>IF(Search!$C$6="x",IF(COUNTA($AQ2933)=1,1,"N"),IF(COUNTA($AQ2933)=1,"N",""))</f>
        <v/>
      </c>
      <c r="D2933" s="9" t="str">
        <f>IF(Search!$O$8="","",IF(ISNUMBER(SEARCH(Search!$O$8,$BD2933))=TRUE,1,""))</f>
        <v/>
      </c>
      <c r="E2933" s="9" t="str">
        <f>IF(Search!$C$7="","",IF(ISNUMBER(SEARCH(Search!$C$7,$AN2933))=TRUE,1,""))</f>
        <v/>
      </c>
      <c r="F2933" s="9" t="str">
        <f>IF(Search!$C$8="","",IF(ISNUMBER(SEARCH(Search!$C$8,$AO2933))=TRUE,1,""))</f>
        <v/>
      </c>
      <c r="G2933" s="9" t="str">
        <f>IF(Search!$F$4="","",IF(Inventory!$AJ2933&lt;Search!$F$4,"",1))</f>
        <v/>
      </c>
      <c r="H2933" s="9" t="str">
        <f>IF(Search!$F$5="","",IF(Inventory!$AJ2933&gt;Search!$F$5,"",1))</f>
        <v/>
      </c>
      <c r="I2933" s="9" t="str">
        <f>IF(Search!$F$7="","",IF(Search!$F$8="",IF(ISNUMBER(SEARCH(Search!$F$7,$AL2933))=TRUE,1,""),""))</f>
        <v/>
      </c>
      <c r="J2933" s="9" t="str">
        <f>IF($AL2933=Search!$F$8,1,"")</f>
        <v/>
      </c>
      <c r="K2933" s="9" t="str">
        <f>IF(Search!$I$4="","",IF(COUNTA($AS2933)=1,IF(Search!$I$4="N","N",1),""))</f>
        <v/>
      </c>
      <c r="L2933" s="9" t="str">
        <f>IF(Search!$I$5="","",IF($AS2933="RC",1,""))</f>
        <v/>
      </c>
      <c r="M2933" s="9" t="str">
        <f>IF(Search!$I$6="","",IF($AS2933="RCP",1,""))</f>
        <v/>
      </c>
      <c r="N2933" s="9" t="str">
        <f>IF(Search!$I$8="","",IF(COUNTA($AT2933)=1,IF(Search!$I$8="N","N",1),""))</f>
        <v/>
      </c>
      <c r="O2933" s="9" t="str">
        <f>IF(Search!$L$4="","",IF(COUNTA($AU2933)=1,IF(Search!$L$4="N","N",1),""))</f>
        <v/>
      </c>
      <c r="P2933" s="9" t="str">
        <f>IF(Search!$L$5="","",IF(ISNUMBER(SEARCH("Jersey",$AU2933))=TRUE,IF(Search!$L$5="N","N",1),""))</f>
        <v/>
      </c>
      <c r="Q2933" s="9" t="str">
        <f>IF(Search!$L$6="","",IF(ISNUMBER(SEARCH("Patch",$AU2933))=TRUE,IF(Search!$L$6="N","N",1),""))</f>
        <v/>
      </c>
      <c r="R2933" s="9" t="str">
        <f>IF(Search!$L$7="","",IF(ISNUMBER(SEARCH("Shield",$AU2933))=TRUE,IF(Search!$L$7="N","N",1),""))</f>
        <v/>
      </c>
      <c r="S2933" s="9" t="str">
        <f>IF(Search!$L$8="","",IF(ISNUMBER(SEARCH("Stick",$AU2933))=TRUE,IF(Search!$L$8="N","N",1),""))</f>
        <v/>
      </c>
      <c r="T2933" s="9" t="str">
        <f>IF(Search!$O$4="","",IF(COUNTA($AW2933)=1,IF(Search!$O$4="N","N",1),""))</f>
        <v/>
      </c>
      <c r="U2933" s="9" t="str">
        <f>IF(Search!$O$5="","",IF($AW2933="","",IF($AW2933&lt;Search!$O$5,"",1)))</f>
        <v/>
      </c>
      <c r="V2933" s="9" t="str">
        <f>IF(Search!$O$6="","",IF($AW2933="","",IF($AW2933&gt;Search!$O$6,"",1)))</f>
        <v/>
      </c>
      <c r="W2933" s="9" t="str">
        <f>IF(Search!$U$4="","",IF($AX2933="","",1))</f>
        <v/>
      </c>
      <c r="X2933" s="9" t="str">
        <f>IF(Search!$U$5="","",IF(ISNUMBER(SEARCH(Search!$U$5,$AX2933))=TRUE,IF(Search!$U$5="N","N",1),""))</f>
        <v/>
      </c>
      <c r="Y2933" s="9" t="str">
        <f>IF(Search!$U$6="","",IF($AY2933&lt;Search!$U$6,"",1))</f>
        <v/>
      </c>
      <c r="Z2933" s="9" t="str">
        <f>IF(Search!$R$4="","",IF(Inventory!$BA2933&lt;Search!$R$4,"",1))</f>
        <v/>
      </c>
      <c r="AA2933" s="9" t="str">
        <f>IF(Search!$R$5="","",IF($BA2933&gt;Search!$R$5,"",1))</f>
        <v/>
      </c>
      <c r="AB2933" s="9" t="str">
        <f>IF(Search!$R$6="","",IF($BB2933&lt;Search!$R$6,"",1))</f>
        <v/>
      </c>
      <c r="AC2933" s="9" t="str">
        <f>IF(Search!$R$7="","",IF($BB2933&lt;Search!$R$7,"",1))</f>
        <v/>
      </c>
      <c r="AD2933" s="45" t="str">
        <f>IF(COUNTIF($A2933:$AC2933,"n")&gt;0,"",IF(SUM($A2933:$AC2933)=COUNTA(Search!$C$4:$C$8,Search!$F$4:$F$8,Search!$I$4:$I$6,Search!$I$8,Search!$L$4:$L$8,Search!$O$4:$O$8,Search!$R$4:$R$7,Search!$U$4:$U$7)-COUNTIF(Search!$C$4:$U$7,"n"),1+LARGE($AD$1:AD2932,1),""))</f>
        <v/>
      </c>
      <c r="AE2933" s="45" t="str">
        <f t="shared" si="142"/>
        <v/>
      </c>
      <c r="AF2933" s="45" t="str">
        <f>IF(AD2933="","",COUNTIF($AE$1:$AE2932,$AE2933)+RANK($AE2933,$AE$2:$AE$10540,1))</f>
        <v/>
      </c>
      <c r="AG2933" s="45" t="str">
        <f t="shared" si="143"/>
        <v/>
      </c>
      <c r="AH2933" s="45" t="str">
        <f>IF($AD2933="","",COUNTIF($AG$1:$AG2932,$AG2933)+RANK($AG2933,$AG$1:$AG$10539,0))</f>
        <v/>
      </c>
      <c r="AI2933" s="10" t="str">
        <f t="shared" si="144"/>
        <v>2015-16 Upper Deck Silver Foil Board #280      /   $</v>
      </c>
      <c r="AJ2933" s="11">
        <v>2015</v>
      </c>
      <c r="AK2933" s="17">
        <v>16</v>
      </c>
      <c r="AL2933" s="12" t="s">
        <v>2622</v>
      </c>
      <c r="AM2933" s="10">
        <v>280</v>
      </c>
      <c r="AO2933" s="9"/>
      <c r="AP2933" s="9"/>
      <c r="AQ2933" s="9"/>
      <c r="AR2933" s="14"/>
      <c r="AS2933" s="9"/>
      <c r="AT2933" s="9"/>
      <c r="AU2933" s="9"/>
      <c r="AV2933" s="13"/>
      <c r="AW2933" s="13"/>
      <c r="AX2933" s="9"/>
      <c r="AY2933" s="9"/>
      <c r="AZ2933" s="9"/>
      <c r="BA2933" s="33"/>
      <c r="BB2933" s="33"/>
      <c r="BC2933" s="36"/>
      <c r="BD2933" s="12" t="s">
        <v>1772</v>
      </c>
    </row>
    <row r="2934" spans="1:56" s="12" customFormat="1" x14ac:dyDescent="0.2">
      <c r="A2934" s="9" t="str">
        <f>IF(Search!$C$5="","",IF(COUNTA(Inventory!$AP2934)=1,1,""))</f>
        <v/>
      </c>
      <c r="B2934" s="9" t="str">
        <f>IF(Search!$C$4="","",IF(ISNUMBER(SEARCH(Search!$C$4,$AR2934))=TRUE,1,""))</f>
        <v/>
      </c>
      <c r="C2934" s="9" t="str">
        <f>IF(Search!$C$6="x",IF(COUNTA($AQ2934)=1,1,"N"),IF(COUNTA($AQ2934)=1,"N",""))</f>
        <v/>
      </c>
      <c r="D2934" s="9" t="str">
        <f>IF(Search!$O$8="","",IF(ISNUMBER(SEARCH(Search!$O$8,$BD2934))=TRUE,1,""))</f>
        <v/>
      </c>
      <c r="E2934" s="9" t="str">
        <f>IF(Search!$C$7="","",IF(ISNUMBER(SEARCH(Search!$C$7,$AN2934))=TRUE,1,""))</f>
        <v/>
      </c>
      <c r="F2934" s="9" t="str">
        <f>IF(Search!$C$8="","",IF(ISNUMBER(SEARCH(Search!$C$8,$AO2934))=TRUE,1,""))</f>
        <v/>
      </c>
      <c r="G2934" s="9" t="str">
        <f>IF(Search!$F$4="","",IF(Inventory!$AJ2934&lt;Search!$F$4,"",1))</f>
        <v/>
      </c>
      <c r="H2934" s="9" t="str">
        <f>IF(Search!$F$5="","",IF(Inventory!$AJ2934&gt;Search!$F$5,"",1))</f>
        <v/>
      </c>
      <c r="I2934" s="9" t="str">
        <f>IF(Search!$F$7="","",IF(Search!$F$8="",IF(ISNUMBER(SEARCH(Search!$F$7,$AL2934))=TRUE,1,""),""))</f>
        <v/>
      </c>
      <c r="J2934" s="9" t="str">
        <f>IF($AL2934=Search!$F$8,1,"")</f>
        <v/>
      </c>
      <c r="K2934" s="9" t="str">
        <f>IF(Search!$I$4="","",IF(COUNTA($AS2934)=1,IF(Search!$I$4="N","N",1),""))</f>
        <v/>
      </c>
      <c r="L2934" s="9" t="str">
        <f>IF(Search!$I$5="","",IF($AS2934="RC",1,""))</f>
        <v/>
      </c>
      <c r="M2934" s="9" t="str">
        <f>IF(Search!$I$6="","",IF($AS2934="RCP",1,""))</f>
        <v/>
      </c>
      <c r="N2934" s="9" t="str">
        <f>IF(Search!$I$8="","",IF(COUNTA($AT2934)=1,IF(Search!$I$8="N","N",1),""))</f>
        <v/>
      </c>
      <c r="O2934" s="9" t="str">
        <f>IF(Search!$L$4="","",IF(COUNTA($AU2934)=1,IF(Search!$L$4="N","N",1),""))</f>
        <v/>
      </c>
      <c r="P2934" s="9" t="str">
        <f>IF(Search!$L$5="","",IF(ISNUMBER(SEARCH("Jersey",$AU2934))=TRUE,IF(Search!$L$5="N","N",1),""))</f>
        <v/>
      </c>
      <c r="Q2934" s="9" t="str">
        <f>IF(Search!$L$6="","",IF(ISNUMBER(SEARCH("Patch",$AU2934))=TRUE,IF(Search!$L$6="N","N",1),""))</f>
        <v/>
      </c>
      <c r="R2934" s="9" t="str">
        <f>IF(Search!$L$7="","",IF(ISNUMBER(SEARCH("Shield",$AU2934))=TRUE,IF(Search!$L$7="N","N",1),""))</f>
        <v/>
      </c>
      <c r="S2934" s="9" t="str">
        <f>IF(Search!$L$8="","",IF(ISNUMBER(SEARCH("Stick",$AU2934))=TRUE,IF(Search!$L$8="N","N",1),""))</f>
        <v/>
      </c>
      <c r="T2934" s="9" t="str">
        <f>IF(Search!$O$4="","",IF(COUNTA($AW2934)=1,IF(Search!$O$4="N","N",1),""))</f>
        <v/>
      </c>
      <c r="U2934" s="9" t="str">
        <f>IF(Search!$O$5="","",IF($AW2934="","",IF($AW2934&lt;Search!$O$5,"",1)))</f>
        <v/>
      </c>
      <c r="V2934" s="9" t="str">
        <f>IF(Search!$O$6="","",IF($AW2934="","",IF($AW2934&gt;Search!$O$6,"",1)))</f>
        <v/>
      </c>
      <c r="W2934" s="9" t="str">
        <f>IF(Search!$U$4="","",IF($AX2934="","",1))</f>
        <v/>
      </c>
      <c r="X2934" s="9" t="str">
        <f>IF(Search!$U$5="","",IF(ISNUMBER(SEARCH(Search!$U$5,$AX2934))=TRUE,IF(Search!$U$5="N","N",1),""))</f>
        <v/>
      </c>
      <c r="Y2934" s="9" t="str">
        <f>IF(Search!$U$6="","",IF($AY2934&lt;Search!$U$6,"",1))</f>
        <v/>
      </c>
      <c r="Z2934" s="9" t="str">
        <f>IF(Search!$R$4="","",IF(Inventory!$BA2934&lt;Search!$R$4,"",1))</f>
        <v/>
      </c>
      <c r="AA2934" s="9" t="str">
        <f>IF(Search!$R$5="","",IF($BA2934&gt;Search!$R$5,"",1))</f>
        <v/>
      </c>
      <c r="AB2934" s="9" t="str">
        <f>IF(Search!$R$6="","",IF($BB2934&lt;Search!$R$6,"",1))</f>
        <v/>
      </c>
      <c r="AC2934" s="9" t="str">
        <f>IF(Search!$R$7="","",IF($BB2934&lt;Search!$R$7,"",1))</f>
        <v/>
      </c>
      <c r="AD2934" s="45" t="str">
        <f>IF(COUNTIF($A2934:$AC2934,"n")&gt;0,"",IF(SUM($A2934:$AC2934)=COUNTA(Search!$C$4:$C$8,Search!$F$4:$F$8,Search!$I$4:$I$6,Search!$I$8,Search!$L$4:$L$8,Search!$O$4:$O$8,Search!$R$4:$R$7,Search!$U$4:$U$7)-COUNTIF(Search!$C$4:$U$7,"n"),1+LARGE($AD$1:AD2933,1),""))</f>
        <v/>
      </c>
      <c r="AE2934" s="45" t="str">
        <f t="shared" si="142"/>
        <v/>
      </c>
      <c r="AF2934" s="45" t="str">
        <f>IF(AD2934="","",COUNTIF($AE$1:$AE2933,$AE2934)+RANK($AE2934,$AE$2:$AE$10540,1))</f>
        <v/>
      </c>
      <c r="AG2934" s="45" t="str">
        <f t="shared" si="143"/>
        <v/>
      </c>
      <c r="AH2934" s="45" t="str">
        <f>IF($AD2934="","",COUNTIF($AG$1:$AG2933,$AG2934)+RANK($AG2934,$AG$1:$AG$10539,0))</f>
        <v/>
      </c>
      <c r="AI2934" s="10" t="str">
        <f t="shared" si="144"/>
        <v>2015-16 Upper Deck Silver Foil Board #282      /   $</v>
      </c>
      <c r="AJ2934" s="11">
        <v>2015</v>
      </c>
      <c r="AK2934" s="17">
        <v>16</v>
      </c>
      <c r="AL2934" s="12" t="s">
        <v>2622</v>
      </c>
      <c r="AM2934" s="10">
        <v>282</v>
      </c>
      <c r="AO2934" s="9"/>
      <c r="AP2934" s="9"/>
      <c r="AQ2934" s="9"/>
      <c r="AR2934" s="14"/>
      <c r="AS2934" s="9"/>
      <c r="AT2934" s="9"/>
      <c r="AU2934" s="9"/>
      <c r="AV2934" s="13"/>
      <c r="AW2934" s="13"/>
      <c r="AX2934" s="9"/>
      <c r="AY2934" s="9"/>
      <c r="AZ2934" s="9"/>
      <c r="BA2934" s="33"/>
      <c r="BB2934" s="33"/>
      <c r="BC2934" s="36"/>
      <c r="BD2934" s="12" t="s">
        <v>1772</v>
      </c>
    </row>
    <row r="2935" spans="1:56" s="12" customFormat="1" x14ac:dyDescent="0.2">
      <c r="A2935" s="9" t="str">
        <f>IF(Search!$C$5="","",IF(COUNTA(Inventory!$AP2935)=1,1,""))</f>
        <v/>
      </c>
      <c r="B2935" s="9" t="str">
        <f>IF(Search!$C$4="","",IF(ISNUMBER(SEARCH(Search!$C$4,$AR2935))=TRUE,1,""))</f>
        <v/>
      </c>
      <c r="C2935" s="9" t="str">
        <f>IF(Search!$C$6="x",IF(COUNTA($AQ2935)=1,1,"N"),IF(COUNTA($AQ2935)=1,"N",""))</f>
        <v/>
      </c>
      <c r="D2935" s="9" t="str">
        <f>IF(Search!$O$8="","",IF(ISNUMBER(SEARCH(Search!$O$8,$BD2935))=TRUE,1,""))</f>
        <v/>
      </c>
      <c r="E2935" s="9" t="str">
        <f>IF(Search!$C$7="","",IF(ISNUMBER(SEARCH(Search!$C$7,$AN2935))=TRUE,1,""))</f>
        <v/>
      </c>
      <c r="F2935" s="9" t="str">
        <f>IF(Search!$C$8="","",IF(ISNUMBER(SEARCH(Search!$C$8,$AO2935))=TRUE,1,""))</f>
        <v/>
      </c>
      <c r="G2935" s="9" t="str">
        <f>IF(Search!$F$4="","",IF(Inventory!$AJ2935&lt;Search!$F$4,"",1))</f>
        <v/>
      </c>
      <c r="H2935" s="9" t="str">
        <f>IF(Search!$F$5="","",IF(Inventory!$AJ2935&gt;Search!$F$5,"",1))</f>
        <v/>
      </c>
      <c r="I2935" s="9" t="str">
        <f>IF(Search!$F$7="","",IF(Search!$F$8="",IF(ISNUMBER(SEARCH(Search!$F$7,$AL2935))=TRUE,1,""),""))</f>
        <v/>
      </c>
      <c r="J2935" s="9" t="str">
        <f>IF($AL2935=Search!$F$8,1,"")</f>
        <v/>
      </c>
      <c r="K2935" s="9" t="str">
        <f>IF(Search!$I$4="","",IF(COUNTA($AS2935)=1,IF(Search!$I$4="N","N",1),""))</f>
        <v/>
      </c>
      <c r="L2935" s="9" t="str">
        <f>IF(Search!$I$5="","",IF($AS2935="RC",1,""))</f>
        <v/>
      </c>
      <c r="M2935" s="9" t="str">
        <f>IF(Search!$I$6="","",IF($AS2935="RCP",1,""))</f>
        <v/>
      </c>
      <c r="N2935" s="9" t="str">
        <f>IF(Search!$I$8="","",IF(COUNTA($AT2935)=1,IF(Search!$I$8="N","N",1),""))</f>
        <v/>
      </c>
      <c r="O2935" s="9" t="str">
        <f>IF(Search!$L$4="","",IF(COUNTA($AU2935)=1,IF(Search!$L$4="N","N",1),""))</f>
        <v/>
      </c>
      <c r="P2935" s="9" t="str">
        <f>IF(Search!$L$5="","",IF(ISNUMBER(SEARCH("Jersey",$AU2935))=TRUE,IF(Search!$L$5="N","N",1),""))</f>
        <v/>
      </c>
      <c r="Q2935" s="9" t="str">
        <f>IF(Search!$L$6="","",IF(ISNUMBER(SEARCH("Patch",$AU2935))=TRUE,IF(Search!$L$6="N","N",1),""))</f>
        <v/>
      </c>
      <c r="R2935" s="9" t="str">
        <f>IF(Search!$L$7="","",IF(ISNUMBER(SEARCH("Shield",$AU2935))=TRUE,IF(Search!$L$7="N","N",1),""))</f>
        <v/>
      </c>
      <c r="S2935" s="9" t="str">
        <f>IF(Search!$L$8="","",IF(ISNUMBER(SEARCH("Stick",$AU2935))=TRUE,IF(Search!$L$8="N","N",1),""))</f>
        <v/>
      </c>
      <c r="T2935" s="9" t="str">
        <f>IF(Search!$O$4="","",IF(COUNTA($AW2935)=1,IF(Search!$O$4="N","N",1),""))</f>
        <v/>
      </c>
      <c r="U2935" s="9" t="str">
        <f>IF(Search!$O$5="","",IF($AW2935="","",IF($AW2935&lt;Search!$O$5,"",1)))</f>
        <v/>
      </c>
      <c r="V2935" s="9" t="str">
        <f>IF(Search!$O$6="","",IF($AW2935="","",IF($AW2935&gt;Search!$O$6,"",1)))</f>
        <v/>
      </c>
      <c r="W2935" s="9" t="str">
        <f>IF(Search!$U$4="","",IF($AX2935="","",1))</f>
        <v/>
      </c>
      <c r="X2935" s="9" t="str">
        <f>IF(Search!$U$5="","",IF(ISNUMBER(SEARCH(Search!$U$5,$AX2935))=TRUE,IF(Search!$U$5="N","N",1),""))</f>
        <v/>
      </c>
      <c r="Y2935" s="9" t="str">
        <f>IF(Search!$U$6="","",IF($AY2935&lt;Search!$U$6,"",1))</f>
        <v/>
      </c>
      <c r="Z2935" s="9" t="str">
        <f>IF(Search!$R$4="","",IF(Inventory!$BA2935&lt;Search!$R$4,"",1))</f>
        <v/>
      </c>
      <c r="AA2935" s="9" t="str">
        <f>IF(Search!$R$5="","",IF($BA2935&gt;Search!$R$5,"",1))</f>
        <v/>
      </c>
      <c r="AB2935" s="9" t="str">
        <f>IF(Search!$R$6="","",IF($BB2935&lt;Search!$R$6,"",1))</f>
        <v/>
      </c>
      <c r="AC2935" s="9" t="str">
        <f>IF(Search!$R$7="","",IF($BB2935&lt;Search!$R$7,"",1))</f>
        <v/>
      </c>
      <c r="AD2935" s="45" t="str">
        <f>IF(COUNTIF($A2935:$AC2935,"n")&gt;0,"",IF(SUM($A2935:$AC2935)=COUNTA(Search!$C$4:$C$8,Search!$F$4:$F$8,Search!$I$4:$I$6,Search!$I$8,Search!$L$4:$L$8,Search!$O$4:$O$8,Search!$R$4:$R$7,Search!$U$4:$U$7)-COUNTIF(Search!$C$4:$U$7,"n"),1+LARGE($AD$1:AD2934,1),""))</f>
        <v/>
      </c>
      <c r="AE2935" s="45" t="str">
        <f t="shared" si="142"/>
        <v/>
      </c>
      <c r="AF2935" s="45" t="str">
        <f>IF(AD2935="","",COUNTIF($AE$1:$AE2934,$AE2935)+RANK($AE2935,$AE$2:$AE$10540,1))</f>
        <v/>
      </c>
      <c r="AG2935" s="45" t="str">
        <f t="shared" si="143"/>
        <v/>
      </c>
      <c r="AH2935" s="45" t="str">
        <f>IF($AD2935="","",COUNTIF($AG$1:$AG2934,$AG2935)+RANK($AG2935,$AG$1:$AG$10539,0))</f>
        <v/>
      </c>
      <c r="AI2935" s="10" t="str">
        <f t="shared" si="144"/>
        <v>2015-16 Upper Deck Silver Foil Board #286      /   $</v>
      </c>
      <c r="AJ2935" s="11">
        <v>2015</v>
      </c>
      <c r="AK2935" s="17">
        <v>16</v>
      </c>
      <c r="AL2935" s="12" t="s">
        <v>2622</v>
      </c>
      <c r="AM2935" s="10">
        <v>286</v>
      </c>
      <c r="AO2935" s="9"/>
      <c r="AP2935" s="9"/>
      <c r="AQ2935" s="9"/>
      <c r="AR2935" s="14"/>
      <c r="AS2935" s="9"/>
      <c r="AT2935" s="9"/>
      <c r="AU2935" s="9"/>
      <c r="AV2935" s="13"/>
      <c r="AW2935" s="13"/>
      <c r="AX2935" s="9"/>
      <c r="AY2935" s="9"/>
      <c r="AZ2935" s="9"/>
      <c r="BA2935" s="33"/>
      <c r="BB2935" s="33"/>
      <c r="BC2935" s="36"/>
      <c r="BD2935" s="12" t="s">
        <v>1772</v>
      </c>
    </row>
    <row r="2936" spans="1:56" s="12" customFormat="1" x14ac:dyDescent="0.2">
      <c r="A2936" s="9" t="str">
        <f>IF(Search!$C$5="","",IF(COUNTA(Inventory!$AP2936)=1,1,""))</f>
        <v/>
      </c>
      <c r="B2936" s="9" t="str">
        <f>IF(Search!$C$4="","",IF(ISNUMBER(SEARCH(Search!$C$4,$AR2936))=TRUE,1,""))</f>
        <v/>
      </c>
      <c r="C2936" s="9" t="str">
        <f>IF(Search!$C$6="x",IF(COUNTA($AQ2936)=1,1,"N"),IF(COUNTA($AQ2936)=1,"N",""))</f>
        <v/>
      </c>
      <c r="D2936" s="9" t="str">
        <f>IF(Search!$O$8="","",IF(ISNUMBER(SEARCH(Search!$O$8,$BD2936))=TRUE,1,""))</f>
        <v/>
      </c>
      <c r="E2936" s="9" t="str">
        <f>IF(Search!$C$7="","",IF(ISNUMBER(SEARCH(Search!$C$7,$AN2936))=TRUE,1,""))</f>
        <v/>
      </c>
      <c r="F2936" s="9" t="str">
        <f>IF(Search!$C$8="","",IF(ISNUMBER(SEARCH(Search!$C$8,$AO2936))=TRUE,1,""))</f>
        <v/>
      </c>
      <c r="G2936" s="9" t="str">
        <f>IF(Search!$F$4="","",IF(Inventory!$AJ2936&lt;Search!$F$4,"",1))</f>
        <v/>
      </c>
      <c r="H2936" s="9" t="str">
        <f>IF(Search!$F$5="","",IF(Inventory!$AJ2936&gt;Search!$F$5,"",1))</f>
        <v/>
      </c>
      <c r="I2936" s="9" t="str">
        <f>IF(Search!$F$7="","",IF(Search!$F$8="",IF(ISNUMBER(SEARCH(Search!$F$7,$AL2936))=TRUE,1,""),""))</f>
        <v/>
      </c>
      <c r="J2936" s="9" t="str">
        <f>IF($AL2936=Search!$F$8,1,"")</f>
        <v/>
      </c>
      <c r="K2936" s="9" t="str">
        <f>IF(Search!$I$4="","",IF(COUNTA($AS2936)=1,IF(Search!$I$4="N","N",1),""))</f>
        <v/>
      </c>
      <c r="L2936" s="9" t="str">
        <f>IF(Search!$I$5="","",IF($AS2936="RC",1,""))</f>
        <v/>
      </c>
      <c r="M2936" s="9" t="str">
        <f>IF(Search!$I$6="","",IF($AS2936="RCP",1,""))</f>
        <v/>
      </c>
      <c r="N2936" s="9" t="str">
        <f>IF(Search!$I$8="","",IF(COUNTA($AT2936)=1,IF(Search!$I$8="N","N",1),""))</f>
        <v/>
      </c>
      <c r="O2936" s="9" t="str">
        <f>IF(Search!$L$4="","",IF(COUNTA($AU2936)=1,IF(Search!$L$4="N","N",1),""))</f>
        <v/>
      </c>
      <c r="P2936" s="9" t="str">
        <f>IF(Search!$L$5="","",IF(ISNUMBER(SEARCH("Jersey",$AU2936))=TRUE,IF(Search!$L$5="N","N",1),""))</f>
        <v/>
      </c>
      <c r="Q2936" s="9" t="str">
        <f>IF(Search!$L$6="","",IF(ISNUMBER(SEARCH("Patch",$AU2936))=TRUE,IF(Search!$L$6="N","N",1),""))</f>
        <v/>
      </c>
      <c r="R2936" s="9" t="str">
        <f>IF(Search!$L$7="","",IF(ISNUMBER(SEARCH("Shield",$AU2936))=TRUE,IF(Search!$L$7="N","N",1),""))</f>
        <v/>
      </c>
      <c r="S2936" s="9" t="str">
        <f>IF(Search!$L$8="","",IF(ISNUMBER(SEARCH("Stick",$AU2936))=TRUE,IF(Search!$L$8="N","N",1),""))</f>
        <v/>
      </c>
      <c r="T2936" s="9" t="str">
        <f>IF(Search!$O$4="","",IF(COUNTA($AW2936)=1,IF(Search!$O$4="N","N",1),""))</f>
        <v/>
      </c>
      <c r="U2936" s="9" t="str">
        <f>IF(Search!$O$5="","",IF($AW2936="","",IF($AW2936&lt;Search!$O$5,"",1)))</f>
        <v/>
      </c>
      <c r="V2936" s="9" t="str">
        <f>IF(Search!$O$6="","",IF($AW2936="","",IF($AW2936&gt;Search!$O$6,"",1)))</f>
        <v/>
      </c>
      <c r="W2936" s="9" t="str">
        <f>IF(Search!$U$4="","",IF($AX2936="","",1))</f>
        <v/>
      </c>
      <c r="X2936" s="9" t="str">
        <f>IF(Search!$U$5="","",IF(ISNUMBER(SEARCH(Search!$U$5,$AX2936))=TRUE,IF(Search!$U$5="N","N",1),""))</f>
        <v/>
      </c>
      <c r="Y2936" s="9" t="str">
        <f>IF(Search!$U$6="","",IF($AY2936&lt;Search!$U$6,"",1))</f>
        <v/>
      </c>
      <c r="Z2936" s="9" t="str">
        <f>IF(Search!$R$4="","",IF(Inventory!$BA2936&lt;Search!$R$4,"",1))</f>
        <v/>
      </c>
      <c r="AA2936" s="9" t="str">
        <f>IF(Search!$R$5="","",IF($BA2936&gt;Search!$R$5,"",1))</f>
        <v/>
      </c>
      <c r="AB2936" s="9" t="str">
        <f>IF(Search!$R$6="","",IF($BB2936&lt;Search!$R$6,"",1))</f>
        <v/>
      </c>
      <c r="AC2936" s="9" t="str">
        <f>IF(Search!$R$7="","",IF($BB2936&lt;Search!$R$7,"",1))</f>
        <v/>
      </c>
      <c r="AD2936" s="45" t="str">
        <f>IF(COUNTIF($A2936:$AC2936,"n")&gt;0,"",IF(SUM($A2936:$AC2936)=COUNTA(Search!$C$4:$C$8,Search!$F$4:$F$8,Search!$I$4:$I$6,Search!$I$8,Search!$L$4:$L$8,Search!$O$4:$O$8,Search!$R$4:$R$7,Search!$U$4:$U$7)-COUNTIF(Search!$C$4:$U$7,"n"),1+LARGE($AD$1:AD2935,1),""))</f>
        <v/>
      </c>
      <c r="AE2936" s="45" t="str">
        <f t="shared" si="142"/>
        <v/>
      </c>
      <c r="AF2936" s="45" t="str">
        <f>IF(AD2936="","",COUNTIF($AE$1:$AE2935,$AE2936)+RANK($AE2936,$AE$2:$AE$10540,1))</f>
        <v/>
      </c>
      <c r="AG2936" s="45" t="str">
        <f t="shared" si="143"/>
        <v/>
      </c>
      <c r="AH2936" s="45" t="str">
        <f>IF($AD2936="","",COUNTIF($AG$1:$AG2935,$AG2936)+RANK($AG2936,$AG$1:$AG$10539,0))</f>
        <v/>
      </c>
      <c r="AI2936" s="10" t="str">
        <f t="shared" si="144"/>
        <v>2015-16 Upper Deck Silver Foil Board #287      /   $</v>
      </c>
      <c r="AJ2936" s="11">
        <v>2015</v>
      </c>
      <c r="AK2936" s="17">
        <v>16</v>
      </c>
      <c r="AL2936" s="12" t="s">
        <v>2622</v>
      </c>
      <c r="AM2936" s="10">
        <v>287</v>
      </c>
      <c r="AO2936" s="9"/>
      <c r="AP2936" s="9"/>
      <c r="AQ2936" s="9"/>
      <c r="AR2936" s="14"/>
      <c r="AS2936" s="9"/>
      <c r="AT2936" s="9"/>
      <c r="AU2936" s="9"/>
      <c r="AV2936" s="13"/>
      <c r="AW2936" s="13"/>
      <c r="AX2936" s="9"/>
      <c r="AY2936" s="9"/>
      <c r="AZ2936" s="9"/>
      <c r="BA2936" s="33"/>
      <c r="BB2936" s="33"/>
      <c r="BC2936" s="36"/>
      <c r="BD2936" s="12" t="s">
        <v>1772</v>
      </c>
    </row>
    <row r="2937" spans="1:56" s="12" customFormat="1" x14ac:dyDescent="0.2">
      <c r="A2937" s="9" t="str">
        <f>IF(Search!$C$5="","",IF(COUNTA(Inventory!$AP2937)=1,1,""))</f>
        <v/>
      </c>
      <c r="B2937" s="9" t="str">
        <f>IF(Search!$C$4="","",IF(ISNUMBER(SEARCH(Search!$C$4,$AR2937))=TRUE,1,""))</f>
        <v/>
      </c>
      <c r="C2937" s="9" t="str">
        <f>IF(Search!$C$6="x",IF(COUNTA($AQ2937)=1,1,"N"),IF(COUNTA($AQ2937)=1,"N",""))</f>
        <v/>
      </c>
      <c r="D2937" s="9" t="str">
        <f>IF(Search!$O$8="","",IF(ISNUMBER(SEARCH(Search!$O$8,$BD2937))=TRUE,1,""))</f>
        <v/>
      </c>
      <c r="E2937" s="9" t="str">
        <f>IF(Search!$C$7="","",IF(ISNUMBER(SEARCH(Search!$C$7,$AN2937))=TRUE,1,""))</f>
        <v/>
      </c>
      <c r="F2937" s="9" t="str">
        <f>IF(Search!$C$8="","",IF(ISNUMBER(SEARCH(Search!$C$8,$AO2937))=TRUE,1,""))</f>
        <v/>
      </c>
      <c r="G2937" s="9" t="str">
        <f>IF(Search!$F$4="","",IF(Inventory!$AJ2937&lt;Search!$F$4,"",1))</f>
        <v/>
      </c>
      <c r="H2937" s="9" t="str">
        <f>IF(Search!$F$5="","",IF(Inventory!$AJ2937&gt;Search!$F$5,"",1))</f>
        <v/>
      </c>
      <c r="I2937" s="9" t="str">
        <f>IF(Search!$F$7="","",IF(Search!$F$8="",IF(ISNUMBER(SEARCH(Search!$F$7,$AL2937))=TRUE,1,""),""))</f>
        <v/>
      </c>
      <c r="J2937" s="9" t="str">
        <f>IF($AL2937=Search!$F$8,1,"")</f>
        <v/>
      </c>
      <c r="K2937" s="9" t="str">
        <f>IF(Search!$I$4="","",IF(COUNTA($AS2937)=1,IF(Search!$I$4="N","N",1),""))</f>
        <v/>
      </c>
      <c r="L2937" s="9" t="str">
        <f>IF(Search!$I$5="","",IF($AS2937="RC",1,""))</f>
        <v/>
      </c>
      <c r="M2937" s="9" t="str">
        <f>IF(Search!$I$6="","",IF($AS2937="RCP",1,""))</f>
        <v/>
      </c>
      <c r="N2937" s="9" t="str">
        <f>IF(Search!$I$8="","",IF(COUNTA($AT2937)=1,IF(Search!$I$8="N","N",1),""))</f>
        <v/>
      </c>
      <c r="O2937" s="9" t="str">
        <f>IF(Search!$L$4="","",IF(COUNTA($AU2937)=1,IF(Search!$L$4="N","N",1),""))</f>
        <v/>
      </c>
      <c r="P2937" s="9" t="str">
        <f>IF(Search!$L$5="","",IF(ISNUMBER(SEARCH("Jersey",$AU2937))=TRUE,IF(Search!$L$5="N","N",1),""))</f>
        <v/>
      </c>
      <c r="Q2937" s="9" t="str">
        <f>IF(Search!$L$6="","",IF(ISNUMBER(SEARCH("Patch",$AU2937))=TRUE,IF(Search!$L$6="N","N",1),""))</f>
        <v/>
      </c>
      <c r="R2937" s="9" t="str">
        <f>IF(Search!$L$7="","",IF(ISNUMBER(SEARCH("Shield",$AU2937))=TRUE,IF(Search!$L$7="N","N",1),""))</f>
        <v/>
      </c>
      <c r="S2937" s="9" t="str">
        <f>IF(Search!$L$8="","",IF(ISNUMBER(SEARCH("Stick",$AU2937))=TRUE,IF(Search!$L$8="N","N",1),""))</f>
        <v/>
      </c>
      <c r="T2937" s="9" t="str">
        <f>IF(Search!$O$4="","",IF(COUNTA($AW2937)=1,IF(Search!$O$4="N","N",1),""))</f>
        <v/>
      </c>
      <c r="U2937" s="9" t="str">
        <f>IF(Search!$O$5="","",IF($AW2937="","",IF($AW2937&lt;Search!$O$5,"",1)))</f>
        <v/>
      </c>
      <c r="V2937" s="9" t="str">
        <f>IF(Search!$O$6="","",IF($AW2937="","",IF($AW2937&gt;Search!$O$6,"",1)))</f>
        <v/>
      </c>
      <c r="W2937" s="9" t="str">
        <f>IF(Search!$U$4="","",IF($AX2937="","",1))</f>
        <v/>
      </c>
      <c r="X2937" s="9" t="str">
        <f>IF(Search!$U$5="","",IF(ISNUMBER(SEARCH(Search!$U$5,$AX2937))=TRUE,IF(Search!$U$5="N","N",1),""))</f>
        <v/>
      </c>
      <c r="Y2937" s="9" t="str">
        <f>IF(Search!$U$6="","",IF($AY2937&lt;Search!$U$6,"",1))</f>
        <v/>
      </c>
      <c r="Z2937" s="9" t="str">
        <f>IF(Search!$R$4="","",IF(Inventory!$BA2937&lt;Search!$R$4,"",1))</f>
        <v/>
      </c>
      <c r="AA2937" s="9" t="str">
        <f>IF(Search!$R$5="","",IF($BA2937&gt;Search!$R$5,"",1))</f>
        <v/>
      </c>
      <c r="AB2937" s="9" t="str">
        <f>IF(Search!$R$6="","",IF($BB2937&lt;Search!$R$6,"",1))</f>
        <v/>
      </c>
      <c r="AC2937" s="9" t="str">
        <f>IF(Search!$R$7="","",IF($BB2937&lt;Search!$R$7,"",1))</f>
        <v/>
      </c>
      <c r="AD2937" s="45" t="str">
        <f>IF(COUNTIF($A2937:$AC2937,"n")&gt;0,"",IF(SUM($A2937:$AC2937)=COUNTA(Search!$C$4:$C$8,Search!$F$4:$F$8,Search!$I$4:$I$6,Search!$I$8,Search!$L$4:$L$8,Search!$O$4:$O$8,Search!$R$4:$R$7,Search!$U$4:$U$7)-COUNTIF(Search!$C$4:$U$7,"n"),1+LARGE($AD$1:AD2936,1),""))</f>
        <v/>
      </c>
      <c r="AE2937" s="45" t="str">
        <f t="shared" si="142"/>
        <v/>
      </c>
      <c r="AF2937" s="45" t="str">
        <f>IF(AD2937="","",COUNTIF($AE$1:$AE2936,$AE2937)+RANK($AE2937,$AE$2:$AE$10540,1))</f>
        <v/>
      </c>
      <c r="AG2937" s="45" t="str">
        <f t="shared" si="143"/>
        <v/>
      </c>
      <c r="AH2937" s="45" t="str">
        <f>IF($AD2937="","",COUNTIF($AG$1:$AG2936,$AG2937)+RANK($AG2937,$AG$1:$AG$10539,0))</f>
        <v/>
      </c>
      <c r="AI2937" s="10" t="str">
        <f t="shared" si="144"/>
        <v>2015-16 Upper Deck Silver Foil Board #289      /   $</v>
      </c>
      <c r="AJ2937" s="11">
        <v>2015</v>
      </c>
      <c r="AK2937" s="17">
        <v>16</v>
      </c>
      <c r="AL2937" s="12" t="s">
        <v>2622</v>
      </c>
      <c r="AM2937" s="10">
        <v>289</v>
      </c>
      <c r="AO2937" s="9"/>
      <c r="AP2937" s="9"/>
      <c r="AQ2937" s="9"/>
      <c r="AR2937" s="14"/>
      <c r="AS2937" s="9"/>
      <c r="AT2937" s="9"/>
      <c r="AU2937" s="9"/>
      <c r="AV2937" s="13"/>
      <c r="AW2937" s="13"/>
      <c r="AX2937" s="9"/>
      <c r="AY2937" s="9"/>
      <c r="AZ2937" s="9"/>
      <c r="BA2937" s="33"/>
      <c r="BB2937" s="33"/>
      <c r="BC2937" s="36"/>
      <c r="BD2937" s="12" t="s">
        <v>1772</v>
      </c>
    </row>
    <row r="2938" spans="1:56" s="12" customFormat="1" x14ac:dyDescent="0.2">
      <c r="A2938" s="9" t="str">
        <f>IF(Search!$C$5="","",IF(COUNTA(Inventory!$AP2938)=1,1,""))</f>
        <v/>
      </c>
      <c r="B2938" s="9" t="str">
        <f>IF(Search!$C$4="","",IF(ISNUMBER(SEARCH(Search!$C$4,$AR2938))=TRUE,1,""))</f>
        <v/>
      </c>
      <c r="C2938" s="9" t="str">
        <f>IF(Search!$C$6="x",IF(COUNTA($AQ2938)=1,1,"N"),IF(COUNTA($AQ2938)=1,"N",""))</f>
        <v/>
      </c>
      <c r="D2938" s="9" t="str">
        <f>IF(Search!$O$8="","",IF(ISNUMBER(SEARCH(Search!$O$8,$BD2938))=TRUE,1,""))</f>
        <v/>
      </c>
      <c r="E2938" s="9" t="str">
        <f>IF(Search!$C$7="","",IF(ISNUMBER(SEARCH(Search!$C$7,$AN2938))=TRUE,1,""))</f>
        <v/>
      </c>
      <c r="F2938" s="9" t="str">
        <f>IF(Search!$C$8="","",IF(ISNUMBER(SEARCH(Search!$C$8,$AO2938))=TRUE,1,""))</f>
        <v/>
      </c>
      <c r="G2938" s="9" t="str">
        <f>IF(Search!$F$4="","",IF(Inventory!$AJ2938&lt;Search!$F$4,"",1))</f>
        <v/>
      </c>
      <c r="H2938" s="9" t="str">
        <f>IF(Search!$F$5="","",IF(Inventory!$AJ2938&gt;Search!$F$5,"",1))</f>
        <v/>
      </c>
      <c r="I2938" s="9" t="str">
        <f>IF(Search!$F$7="","",IF(Search!$F$8="",IF(ISNUMBER(SEARCH(Search!$F$7,$AL2938))=TRUE,1,""),""))</f>
        <v/>
      </c>
      <c r="J2938" s="9" t="str">
        <f>IF($AL2938=Search!$F$8,1,"")</f>
        <v/>
      </c>
      <c r="K2938" s="9" t="str">
        <f>IF(Search!$I$4="","",IF(COUNTA($AS2938)=1,IF(Search!$I$4="N","N",1),""))</f>
        <v/>
      </c>
      <c r="L2938" s="9" t="str">
        <f>IF(Search!$I$5="","",IF($AS2938="RC",1,""))</f>
        <v/>
      </c>
      <c r="M2938" s="9" t="str">
        <f>IF(Search!$I$6="","",IF($AS2938="RCP",1,""))</f>
        <v/>
      </c>
      <c r="N2938" s="9" t="str">
        <f>IF(Search!$I$8="","",IF(COUNTA($AT2938)=1,IF(Search!$I$8="N","N",1),""))</f>
        <v/>
      </c>
      <c r="O2938" s="9" t="str">
        <f>IF(Search!$L$4="","",IF(COUNTA($AU2938)=1,IF(Search!$L$4="N","N",1),""))</f>
        <v/>
      </c>
      <c r="P2938" s="9" t="str">
        <f>IF(Search!$L$5="","",IF(ISNUMBER(SEARCH("Jersey",$AU2938))=TRUE,IF(Search!$L$5="N","N",1),""))</f>
        <v/>
      </c>
      <c r="Q2938" s="9" t="str">
        <f>IF(Search!$L$6="","",IF(ISNUMBER(SEARCH("Patch",$AU2938))=TRUE,IF(Search!$L$6="N","N",1),""))</f>
        <v/>
      </c>
      <c r="R2938" s="9" t="str">
        <f>IF(Search!$L$7="","",IF(ISNUMBER(SEARCH("Shield",$AU2938))=TRUE,IF(Search!$L$7="N","N",1),""))</f>
        <v/>
      </c>
      <c r="S2938" s="9" t="str">
        <f>IF(Search!$L$8="","",IF(ISNUMBER(SEARCH("Stick",$AU2938))=TRUE,IF(Search!$L$8="N","N",1),""))</f>
        <v/>
      </c>
      <c r="T2938" s="9" t="str">
        <f>IF(Search!$O$4="","",IF(COUNTA($AW2938)=1,IF(Search!$O$4="N","N",1),""))</f>
        <v/>
      </c>
      <c r="U2938" s="9" t="str">
        <f>IF(Search!$O$5="","",IF($AW2938="","",IF($AW2938&lt;Search!$O$5,"",1)))</f>
        <v/>
      </c>
      <c r="V2938" s="9" t="str">
        <f>IF(Search!$O$6="","",IF($AW2938="","",IF($AW2938&gt;Search!$O$6,"",1)))</f>
        <v/>
      </c>
      <c r="W2938" s="9" t="str">
        <f>IF(Search!$U$4="","",IF($AX2938="","",1))</f>
        <v/>
      </c>
      <c r="X2938" s="9" t="str">
        <f>IF(Search!$U$5="","",IF(ISNUMBER(SEARCH(Search!$U$5,$AX2938))=TRUE,IF(Search!$U$5="N","N",1),""))</f>
        <v/>
      </c>
      <c r="Y2938" s="9" t="str">
        <f>IF(Search!$U$6="","",IF($AY2938&lt;Search!$U$6,"",1))</f>
        <v/>
      </c>
      <c r="Z2938" s="9" t="str">
        <f>IF(Search!$R$4="","",IF(Inventory!$BA2938&lt;Search!$R$4,"",1))</f>
        <v/>
      </c>
      <c r="AA2938" s="9" t="str">
        <f>IF(Search!$R$5="","",IF($BA2938&gt;Search!$R$5,"",1))</f>
        <v/>
      </c>
      <c r="AB2938" s="9" t="str">
        <f>IF(Search!$R$6="","",IF($BB2938&lt;Search!$R$6,"",1))</f>
        <v/>
      </c>
      <c r="AC2938" s="9" t="str">
        <f>IF(Search!$R$7="","",IF($BB2938&lt;Search!$R$7,"",1))</f>
        <v/>
      </c>
      <c r="AD2938" s="45" t="str">
        <f>IF(COUNTIF($A2938:$AC2938,"n")&gt;0,"",IF(SUM($A2938:$AC2938)=COUNTA(Search!$C$4:$C$8,Search!$F$4:$F$8,Search!$I$4:$I$6,Search!$I$8,Search!$L$4:$L$8,Search!$O$4:$O$8,Search!$R$4:$R$7,Search!$U$4:$U$7)-COUNTIF(Search!$C$4:$U$7,"n"),1+LARGE($AD$1:AD2937,1),""))</f>
        <v/>
      </c>
      <c r="AE2938" s="45" t="str">
        <f t="shared" si="142"/>
        <v/>
      </c>
      <c r="AF2938" s="45" t="str">
        <f>IF(AD2938="","",COUNTIF($AE$1:$AE2937,$AE2938)+RANK($AE2938,$AE$2:$AE$10540,1))</f>
        <v/>
      </c>
      <c r="AG2938" s="45" t="str">
        <f t="shared" si="143"/>
        <v/>
      </c>
      <c r="AH2938" s="45" t="str">
        <f>IF($AD2938="","",COUNTIF($AG$1:$AG2937,$AG2938)+RANK($AG2938,$AG$1:$AG$10539,0))</f>
        <v/>
      </c>
      <c r="AI2938" s="10" t="str">
        <f t="shared" si="144"/>
        <v>2015-16 Upper Deck Silver Foil Board #295      /   $</v>
      </c>
      <c r="AJ2938" s="11">
        <v>2015</v>
      </c>
      <c r="AK2938" s="17">
        <v>16</v>
      </c>
      <c r="AL2938" s="12" t="s">
        <v>2622</v>
      </c>
      <c r="AM2938" s="10">
        <v>295</v>
      </c>
      <c r="AO2938" s="9"/>
      <c r="AP2938" s="9"/>
      <c r="AQ2938" s="9"/>
      <c r="AR2938" s="14"/>
      <c r="AS2938" s="9"/>
      <c r="AT2938" s="9"/>
      <c r="AU2938" s="9"/>
      <c r="AV2938" s="13"/>
      <c r="AW2938" s="13"/>
      <c r="AX2938" s="9"/>
      <c r="AY2938" s="9"/>
      <c r="AZ2938" s="9"/>
      <c r="BA2938" s="33"/>
      <c r="BB2938" s="33"/>
      <c r="BC2938" s="36"/>
      <c r="BD2938" s="12" t="s">
        <v>1772</v>
      </c>
    </row>
    <row r="2939" spans="1:56" s="12" customFormat="1" x14ac:dyDescent="0.2">
      <c r="A2939" s="9" t="str">
        <f>IF(Search!$C$5="","",IF(COUNTA(Inventory!$AP2939)=1,1,""))</f>
        <v/>
      </c>
      <c r="B2939" s="9" t="str">
        <f>IF(Search!$C$4="","",IF(ISNUMBER(SEARCH(Search!$C$4,$AR2939))=TRUE,1,""))</f>
        <v/>
      </c>
      <c r="C2939" s="9" t="str">
        <f>IF(Search!$C$6="x",IF(COUNTA($AQ2939)=1,1,"N"),IF(COUNTA($AQ2939)=1,"N",""))</f>
        <v/>
      </c>
      <c r="D2939" s="9" t="str">
        <f>IF(Search!$O$8="","",IF(ISNUMBER(SEARCH(Search!$O$8,$BD2939))=TRUE,1,""))</f>
        <v/>
      </c>
      <c r="E2939" s="9" t="str">
        <f>IF(Search!$C$7="","",IF(ISNUMBER(SEARCH(Search!$C$7,$AN2939))=TRUE,1,""))</f>
        <v/>
      </c>
      <c r="F2939" s="9" t="str">
        <f>IF(Search!$C$8="","",IF(ISNUMBER(SEARCH(Search!$C$8,$AO2939))=TRUE,1,""))</f>
        <v/>
      </c>
      <c r="G2939" s="9" t="str">
        <f>IF(Search!$F$4="","",IF(Inventory!$AJ2939&lt;Search!$F$4,"",1))</f>
        <v/>
      </c>
      <c r="H2939" s="9" t="str">
        <f>IF(Search!$F$5="","",IF(Inventory!$AJ2939&gt;Search!$F$5,"",1))</f>
        <v/>
      </c>
      <c r="I2939" s="9" t="str">
        <f>IF(Search!$F$7="","",IF(Search!$F$8="",IF(ISNUMBER(SEARCH(Search!$F$7,$AL2939))=TRUE,1,""),""))</f>
        <v/>
      </c>
      <c r="J2939" s="9" t="str">
        <f>IF($AL2939=Search!$F$8,1,"")</f>
        <v/>
      </c>
      <c r="K2939" s="9" t="str">
        <f>IF(Search!$I$4="","",IF(COUNTA($AS2939)=1,IF(Search!$I$4="N","N",1),""))</f>
        <v/>
      </c>
      <c r="L2939" s="9" t="str">
        <f>IF(Search!$I$5="","",IF($AS2939="RC",1,""))</f>
        <v/>
      </c>
      <c r="M2939" s="9" t="str">
        <f>IF(Search!$I$6="","",IF($AS2939="RCP",1,""))</f>
        <v/>
      </c>
      <c r="N2939" s="9" t="str">
        <f>IF(Search!$I$8="","",IF(COUNTA($AT2939)=1,IF(Search!$I$8="N","N",1),""))</f>
        <v/>
      </c>
      <c r="O2939" s="9" t="str">
        <f>IF(Search!$L$4="","",IF(COUNTA($AU2939)=1,IF(Search!$L$4="N","N",1),""))</f>
        <v/>
      </c>
      <c r="P2939" s="9" t="str">
        <f>IF(Search!$L$5="","",IF(ISNUMBER(SEARCH("Jersey",$AU2939))=TRUE,IF(Search!$L$5="N","N",1),""))</f>
        <v/>
      </c>
      <c r="Q2939" s="9" t="str">
        <f>IF(Search!$L$6="","",IF(ISNUMBER(SEARCH("Patch",$AU2939))=TRUE,IF(Search!$L$6="N","N",1),""))</f>
        <v/>
      </c>
      <c r="R2939" s="9" t="str">
        <f>IF(Search!$L$7="","",IF(ISNUMBER(SEARCH("Shield",$AU2939))=TRUE,IF(Search!$L$7="N","N",1),""))</f>
        <v/>
      </c>
      <c r="S2939" s="9" t="str">
        <f>IF(Search!$L$8="","",IF(ISNUMBER(SEARCH("Stick",$AU2939))=TRUE,IF(Search!$L$8="N","N",1),""))</f>
        <v/>
      </c>
      <c r="T2939" s="9" t="str">
        <f>IF(Search!$O$4="","",IF(COUNTA($AW2939)=1,IF(Search!$O$4="N","N",1),""))</f>
        <v/>
      </c>
      <c r="U2939" s="9" t="str">
        <f>IF(Search!$O$5="","",IF($AW2939="","",IF($AW2939&lt;Search!$O$5,"",1)))</f>
        <v/>
      </c>
      <c r="V2939" s="9" t="str">
        <f>IF(Search!$O$6="","",IF($AW2939="","",IF($AW2939&gt;Search!$O$6,"",1)))</f>
        <v/>
      </c>
      <c r="W2939" s="9" t="str">
        <f>IF(Search!$U$4="","",IF($AX2939="","",1))</f>
        <v/>
      </c>
      <c r="X2939" s="9" t="str">
        <f>IF(Search!$U$5="","",IF(ISNUMBER(SEARCH(Search!$U$5,$AX2939))=TRUE,IF(Search!$U$5="N","N",1),""))</f>
        <v/>
      </c>
      <c r="Y2939" s="9" t="str">
        <f>IF(Search!$U$6="","",IF($AY2939&lt;Search!$U$6,"",1))</f>
        <v/>
      </c>
      <c r="Z2939" s="9" t="str">
        <f>IF(Search!$R$4="","",IF(Inventory!$BA2939&lt;Search!$R$4,"",1))</f>
        <v/>
      </c>
      <c r="AA2939" s="9" t="str">
        <f>IF(Search!$R$5="","",IF($BA2939&gt;Search!$R$5,"",1))</f>
        <v/>
      </c>
      <c r="AB2939" s="9" t="str">
        <f>IF(Search!$R$6="","",IF($BB2939&lt;Search!$R$6,"",1))</f>
        <v/>
      </c>
      <c r="AC2939" s="9" t="str">
        <f>IF(Search!$R$7="","",IF($BB2939&lt;Search!$R$7,"",1))</f>
        <v/>
      </c>
      <c r="AD2939" s="45" t="str">
        <f>IF(COUNTIF($A2939:$AC2939,"n")&gt;0,"",IF(SUM($A2939:$AC2939)=COUNTA(Search!$C$4:$C$8,Search!$F$4:$F$8,Search!$I$4:$I$6,Search!$I$8,Search!$L$4:$L$8,Search!$O$4:$O$8,Search!$R$4:$R$7,Search!$U$4:$U$7)-COUNTIF(Search!$C$4:$U$7,"n"),1+LARGE($AD$1:AD2938,1),""))</f>
        <v/>
      </c>
      <c r="AE2939" s="45" t="str">
        <f t="shared" si="142"/>
        <v/>
      </c>
      <c r="AF2939" s="45" t="str">
        <f>IF(AD2939="","",COUNTIF($AE$1:$AE2938,$AE2939)+RANK($AE2939,$AE$2:$AE$10540,1))</f>
        <v/>
      </c>
      <c r="AG2939" s="45" t="str">
        <f t="shared" si="143"/>
        <v/>
      </c>
      <c r="AH2939" s="45" t="str">
        <f>IF($AD2939="","",COUNTIF($AG$1:$AG2938,$AG2939)+RANK($AG2939,$AG$1:$AG$10539,0))</f>
        <v/>
      </c>
      <c r="AI2939" s="10" t="str">
        <f t="shared" si="144"/>
        <v>2015-16 Upper Deck Silver Foil Board #297      /   $</v>
      </c>
      <c r="AJ2939" s="11">
        <v>2015</v>
      </c>
      <c r="AK2939" s="17">
        <v>16</v>
      </c>
      <c r="AL2939" s="12" t="s">
        <v>2622</v>
      </c>
      <c r="AM2939" s="10">
        <v>297</v>
      </c>
      <c r="AO2939" s="9"/>
      <c r="AP2939" s="9"/>
      <c r="AQ2939" s="9"/>
      <c r="AR2939" s="14"/>
      <c r="AS2939" s="9"/>
      <c r="AT2939" s="9"/>
      <c r="AU2939" s="9"/>
      <c r="AV2939" s="13"/>
      <c r="AW2939" s="13"/>
      <c r="AX2939" s="9"/>
      <c r="AY2939" s="9"/>
      <c r="AZ2939" s="9"/>
      <c r="BA2939" s="33"/>
      <c r="BB2939" s="33"/>
      <c r="BC2939" s="36"/>
      <c r="BD2939" s="12" t="s">
        <v>1772</v>
      </c>
    </row>
    <row r="2940" spans="1:56" s="12" customFormat="1" x14ac:dyDescent="0.2">
      <c r="A2940" s="9" t="str">
        <f>IF(Search!$C$5="","",IF(COUNTA(Inventory!$AP2940)=1,1,""))</f>
        <v/>
      </c>
      <c r="B2940" s="9" t="str">
        <f>IF(Search!$C$4="","",IF(ISNUMBER(SEARCH(Search!$C$4,$AR2940))=TRUE,1,""))</f>
        <v/>
      </c>
      <c r="C2940" s="9" t="str">
        <f>IF(Search!$C$6="x",IF(COUNTA($AQ2940)=1,1,"N"),IF(COUNTA($AQ2940)=1,"N",""))</f>
        <v/>
      </c>
      <c r="D2940" s="9" t="str">
        <f>IF(Search!$O$8="","",IF(ISNUMBER(SEARCH(Search!$O$8,$BD2940))=TRUE,1,""))</f>
        <v/>
      </c>
      <c r="E2940" s="9" t="str">
        <f>IF(Search!$C$7="","",IF(ISNUMBER(SEARCH(Search!$C$7,$AN2940))=TRUE,1,""))</f>
        <v/>
      </c>
      <c r="F2940" s="9" t="str">
        <f>IF(Search!$C$8="","",IF(ISNUMBER(SEARCH(Search!$C$8,$AO2940))=TRUE,1,""))</f>
        <v/>
      </c>
      <c r="G2940" s="9" t="str">
        <f>IF(Search!$F$4="","",IF(Inventory!$AJ2940&lt;Search!$F$4,"",1))</f>
        <v/>
      </c>
      <c r="H2940" s="9" t="str">
        <f>IF(Search!$F$5="","",IF(Inventory!$AJ2940&gt;Search!$F$5,"",1))</f>
        <v/>
      </c>
      <c r="I2940" s="9" t="str">
        <f>IF(Search!$F$7="","",IF(Search!$F$8="",IF(ISNUMBER(SEARCH(Search!$F$7,$AL2940))=TRUE,1,""),""))</f>
        <v/>
      </c>
      <c r="J2940" s="9" t="str">
        <f>IF($AL2940=Search!$F$8,1,"")</f>
        <v/>
      </c>
      <c r="K2940" s="9" t="str">
        <f>IF(Search!$I$4="","",IF(COUNTA($AS2940)=1,IF(Search!$I$4="N","N",1),""))</f>
        <v/>
      </c>
      <c r="L2940" s="9" t="str">
        <f>IF(Search!$I$5="","",IF($AS2940="RC",1,""))</f>
        <v/>
      </c>
      <c r="M2940" s="9" t="str">
        <f>IF(Search!$I$6="","",IF($AS2940="RCP",1,""))</f>
        <v/>
      </c>
      <c r="N2940" s="9" t="str">
        <f>IF(Search!$I$8="","",IF(COUNTA($AT2940)=1,IF(Search!$I$8="N","N",1),""))</f>
        <v/>
      </c>
      <c r="O2940" s="9" t="str">
        <f>IF(Search!$L$4="","",IF(COUNTA($AU2940)=1,IF(Search!$L$4="N","N",1),""))</f>
        <v/>
      </c>
      <c r="P2940" s="9" t="str">
        <f>IF(Search!$L$5="","",IF(ISNUMBER(SEARCH("Jersey",$AU2940))=TRUE,IF(Search!$L$5="N","N",1),""))</f>
        <v/>
      </c>
      <c r="Q2940" s="9" t="str">
        <f>IF(Search!$L$6="","",IF(ISNUMBER(SEARCH("Patch",$AU2940))=TRUE,IF(Search!$L$6="N","N",1),""))</f>
        <v/>
      </c>
      <c r="R2940" s="9" t="str">
        <f>IF(Search!$L$7="","",IF(ISNUMBER(SEARCH("Shield",$AU2940))=TRUE,IF(Search!$L$7="N","N",1),""))</f>
        <v/>
      </c>
      <c r="S2940" s="9" t="str">
        <f>IF(Search!$L$8="","",IF(ISNUMBER(SEARCH("Stick",$AU2940))=TRUE,IF(Search!$L$8="N","N",1),""))</f>
        <v/>
      </c>
      <c r="T2940" s="9" t="str">
        <f>IF(Search!$O$4="","",IF(COUNTA($AW2940)=1,IF(Search!$O$4="N","N",1),""))</f>
        <v/>
      </c>
      <c r="U2940" s="9" t="str">
        <f>IF(Search!$O$5="","",IF($AW2940="","",IF($AW2940&lt;Search!$O$5,"",1)))</f>
        <v/>
      </c>
      <c r="V2940" s="9" t="str">
        <f>IF(Search!$O$6="","",IF($AW2940="","",IF($AW2940&gt;Search!$O$6,"",1)))</f>
        <v/>
      </c>
      <c r="W2940" s="9" t="str">
        <f>IF(Search!$U$4="","",IF($AX2940="","",1))</f>
        <v/>
      </c>
      <c r="X2940" s="9" t="str">
        <f>IF(Search!$U$5="","",IF(ISNUMBER(SEARCH(Search!$U$5,$AX2940))=TRUE,IF(Search!$U$5="N","N",1),""))</f>
        <v/>
      </c>
      <c r="Y2940" s="9" t="str">
        <f>IF(Search!$U$6="","",IF($AY2940&lt;Search!$U$6,"",1))</f>
        <v/>
      </c>
      <c r="Z2940" s="9" t="str">
        <f>IF(Search!$R$4="","",IF(Inventory!$BA2940&lt;Search!$R$4,"",1))</f>
        <v/>
      </c>
      <c r="AA2940" s="9" t="str">
        <f>IF(Search!$R$5="","",IF($BA2940&gt;Search!$R$5,"",1))</f>
        <v/>
      </c>
      <c r="AB2940" s="9" t="str">
        <f>IF(Search!$R$6="","",IF($BB2940&lt;Search!$R$6,"",1))</f>
        <v/>
      </c>
      <c r="AC2940" s="9" t="str">
        <f>IF(Search!$R$7="","",IF($BB2940&lt;Search!$R$7,"",1))</f>
        <v/>
      </c>
      <c r="AD2940" s="45" t="str">
        <f>IF(COUNTIF($A2940:$AC2940,"n")&gt;0,"",IF(SUM($A2940:$AC2940)=COUNTA(Search!$C$4:$C$8,Search!$F$4:$F$8,Search!$I$4:$I$6,Search!$I$8,Search!$L$4:$L$8,Search!$O$4:$O$8,Search!$R$4:$R$7,Search!$U$4:$U$7)-COUNTIF(Search!$C$4:$U$7,"n"),1+LARGE($AD$1:AD2939,1),""))</f>
        <v/>
      </c>
      <c r="AE2940" s="45" t="str">
        <f t="shared" si="142"/>
        <v/>
      </c>
      <c r="AF2940" s="45" t="str">
        <f>IF(AD2940="","",COUNTIF($AE$1:$AE2939,$AE2940)+RANK($AE2940,$AE$2:$AE$10540,1))</f>
        <v/>
      </c>
      <c r="AG2940" s="45" t="str">
        <f t="shared" si="143"/>
        <v/>
      </c>
      <c r="AH2940" s="45" t="str">
        <f>IF($AD2940="","",COUNTIF($AG$1:$AG2939,$AG2940)+RANK($AG2940,$AG$1:$AG$10539,0))</f>
        <v/>
      </c>
      <c r="AI2940" s="10" t="str">
        <f t="shared" si="144"/>
        <v>2015-16 Upper Deck Silver Foil Board #299      /   $</v>
      </c>
      <c r="AJ2940" s="11">
        <v>2015</v>
      </c>
      <c r="AK2940" s="17">
        <v>16</v>
      </c>
      <c r="AL2940" s="12" t="s">
        <v>2622</v>
      </c>
      <c r="AM2940" s="10">
        <v>299</v>
      </c>
      <c r="AO2940" s="9"/>
      <c r="AP2940" s="9"/>
      <c r="AQ2940" s="9"/>
      <c r="AR2940" s="14"/>
      <c r="AS2940" s="9"/>
      <c r="AT2940" s="9"/>
      <c r="AU2940" s="9"/>
      <c r="AV2940" s="13"/>
      <c r="AW2940" s="13"/>
      <c r="AX2940" s="9"/>
      <c r="AY2940" s="9"/>
      <c r="AZ2940" s="9"/>
      <c r="BA2940" s="33"/>
      <c r="BB2940" s="33"/>
      <c r="BC2940" s="36"/>
      <c r="BD2940" s="12" t="s">
        <v>1772</v>
      </c>
    </row>
    <row r="2941" spans="1:56" s="12" customFormat="1" x14ac:dyDescent="0.2">
      <c r="A2941" s="9" t="str">
        <f>IF(Search!$C$5="","",IF(COUNTA(Inventory!$AP2941)=1,1,""))</f>
        <v/>
      </c>
      <c r="B2941" s="9" t="str">
        <f>IF(Search!$C$4="","",IF(ISNUMBER(SEARCH(Search!$C$4,$AR2941))=TRUE,1,""))</f>
        <v/>
      </c>
      <c r="C2941" s="9" t="str">
        <f>IF(Search!$C$6="x",IF(COUNTA($AQ2941)=1,1,"N"),IF(COUNTA($AQ2941)=1,"N",""))</f>
        <v/>
      </c>
      <c r="D2941" s="9" t="str">
        <f>IF(Search!$O$8="","",IF(ISNUMBER(SEARCH(Search!$O$8,$BD2941))=TRUE,1,""))</f>
        <v/>
      </c>
      <c r="E2941" s="9" t="str">
        <f>IF(Search!$C$7="","",IF(ISNUMBER(SEARCH(Search!$C$7,$AN2941))=TRUE,1,""))</f>
        <v/>
      </c>
      <c r="F2941" s="9" t="str">
        <f>IF(Search!$C$8="","",IF(ISNUMBER(SEARCH(Search!$C$8,$AO2941))=TRUE,1,""))</f>
        <v/>
      </c>
      <c r="G2941" s="9" t="str">
        <f>IF(Search!$F$4="","",IF(Inventory!$AJ2941&lt;Search!$F$4,"",1))</f>
        <v/>
      </c>
      <c r="H2941" s="9" t="str">
        <f>IF(Search!$F$5="","",IF(Inventory!$AJ2941&gt;Search!$F$5,"",1))</f>
        <v/>
      </c>
      <c r="I2941" s="9" t="str">
        <f>IF(Search!$F$7="","",IF(Search!$F$8="",IF(ISNUMBER(SEARCH(Search!$F$7,$AL2941))=TRUE,1,""),""))</f>
        <v/>
      </c>
      <c r="J2941" s="9" t="str">
        <f>IF($AL2941=Search!$F$8,1,"")</f>
        <v/>
      </c>
      <c r="K2941" s="9" t="str">
        <f>IF(Search!$I$4="","",IF(COUNTA($AS2941)=1,IF(Search!$I$4="N","N",1),""))</f>
        <v/>
      </c>
      <c r="L2941" s="9" t="str">
        <f>IF(Search!$I$5="","",IF($AS2941="RC",1,""))</f>
        <v/>
      </c>
      <c r="M2941" s="9" t="str">
        <f>IF(Search!$I$6="","",IF($AS2941="RCP",1,""))</f>
        <v/>
      </c>
      <c r="N2941" s="9" t="str">
        <f>IF(Search!$I$8="","",IF(COUNTA($AT2941)=1,IF(Search!$I$8="N","N",1),""))</f>
        <v/>
      </c>
      <c r="O2941" s="9" t="str">
        <f>IF(Search!$L$4="","",IF(COUNTA($AU2941)=1,IF(Search!$L$4="N","N",1),""))</f>
        <v/>
      </c>
      <c r="P2941" s="9" t="str">
        <f>IF(Search!$L$5="","",IF(ISNUMBER(SEARCH("Jersey",$AU2941))=TRUE,IF(Search!$L$5="N","N",1),""))</f>
        <v/>
      </c>
      <c r="Q2941" s="9" t="str">
        <f>IF(Search!$L$6="","",IF(ISNUMBER(SEARCH("Patch",$AU2941))=TRUE,IF(Search!$L$6="N","N",1),""))</f>
        <v/>
      </c>
      <c r="R2941" s="9" t="str">
        <f>IF(Search!$L$7="","",IF(ISNUMBER(SEARCH("Shield",$AU2941))=TRUE,IF(Search!$L$7="N","N",1),""))</f>
        <v/>
      </c>
      <c r="S2941" s="9" t="str">
        <f>IF(Search!$L$8="","",IF(ISNUMBER(SEARCH("Stick",$AU2941))=TRUE,IF(Search!$L$8="N","N",1),""))</f>
        <v/>
      </c>
      <c r="T2941" s="9" t="str">
        <f>IF(Search!$O$4="","",IF(COUNTA($AW2941)=1,IF(Search!$O$4="N","N",1),""))</f>
        <v/>
      </c>
      <c r="U2941" s="9" t="str">
        <f>IF(Search!$O$5="","",IF($AW2941="","",IF($AW2941&lt;Search!$O$5,"",1)))</f>
        <v/>
      </c>
      <c r="V2941" s="9" t="str">
        <f>IF(Search!$O$6="","",IF($AW2941="","",IF($AW2941&gt;Search!$O$6,"",1)))</f>
        <v/>
      </c>
      <c r="W2941" s="9" t="str">
        <f>IF(Search!$U$4="","",IF($AX2941="","",1))</f>
        <v/>
      </c>
      <c r="X2941" s="9" t="str">
        <f>IF(Search!$U$5="","",IF(ISNUMBER(SEARCH(Search!$U$5,$AX2941))=TRUE,IF(Search!$U$5="N","N",1),""))</f>
        <v/>
      </c>
      <c r="Y2941" s="9" t="str">
        <f>IF(Search!$U$6="","",IF($AY2941&lt;Search!$U$6,"",1))</f>
        <v/>
      </c>
      <c r="Z2941" s="9" t="str">
        <f>IF(Search!$R$4="","",IF(Inventory!$BA2941&lt;Search!$R$4,"",1))</f>
        <v/>
      </c>
      <c r="AA2941" s="9" t="str">
        <f>IF(Search!$R$5="","",IF($BA2941&gt;Search!$R$5,"",1))</f>
        <v/>
      </c>
      <c r="AB2941" s="9" t="str">
        <f>IF(Search!$R$6="","",IF($BB2941&lt;Search!$R$6,"",1))</f>
        <v/>
      </c>
      <c r="AC2941" s="9" t="str">
        <f>IF(Search!$R$7="","",IF($BB2941&lt;Search!$R$7,"",1))</f>
        <v/>
      </c>
      <c r="AD2941" s="45" t="str">
        <f>IF(COUNTIF($A2941:$AC2941,"n")&gt;0,"",IF(SUM($A2941:$AC2941)=COUNTA(Search!$C$4:$C$8,Search!$F$4:$F$8,Search!$I$4:$I$6,Search!$I$8,Search!$L$4:$L$8,Search!$O$4:$O$8,Search!$R$4:$R$7,Search!$U$4:$U$7)-COUNTIF(Search!$C$4:$U$7,"n"),1+LARGE($AD$1:AD2940,1),""))</f>
        <v/>
      </c>
      <c r="AE2941" s="45" t="str">
        <f t="shared" si="142"/>
        <v/>
      </c>
      <c r="AF2941" s="45" t="str">
        <f>IF(AD2941="","",COUNTIF($AE$1:$AE2940,$AE2941)+RANK($AE2941,$AE$2:$AE$10540,1))</f>
        <v/>
      </c>
      <c r="AG2941" s="45" t="str">
        <f t="shared" si="143"/>
        <v/>
      </c>
      <c r="AH2941" s="45" t="str">
        <f>IF($AD2941="","",COUNTIF($AG$1:$AG2940,$AG2941)+RANK($AG2941,$AG$1:$AG$10539,0))</f>
        <v/>
      </c>
      <c r="AI2941" s="10" t="str">
        <f t="shared" si="144"/>
        <v>2015-16 Upper Deck Silver Foil Board #325      /   $</v>
      </c>
      <c r="AJ2941" s="11">
        <v>2015</v>
      </c>
      <c r="AK2941" s="17">
        <v>16</v>
      </c>
      <c r="AL2941" s="12" t="s">
        <v>2622</v>
      </c>
      <c r="AM2941" s="10">
        <v>325</v>
      </c>
      <c r="AO2941" s="9"/>
      <c r="AP2941" s="9"/>
      <c r="AQ2941" s="9"/>
      <c r="AR2941" s="14"/>
      <c r="AS2941" s="9"/>
      <c r="AT2941" s="9"/>
      <c r="AU2941" s="9"/>
      <c r="AV2941" s="13"/>
      <c r="AW2941" s="13"/>
      <c r="AX2941" s="9"/>
      <c r="AY2941" s="9"/>
      <c r="AZ2941" s="9"/>
      <c r="BA2941" s="33"/>
      <c r="BB2941" s="33"/>
      <c r="BC2941" s="36"/>
      <c r="BD2941" s="12" t="s">
        <v>1772</v>
      </c>
    </row>
    <row r="2942" spans="1:56" s="12" customFormat="1" x14ac:dyDescent="0.2">
      <c r="A2942" s="9" t="str">
        <f>IF(Search!$C$5="","",IF(COUNTA(Inventory!$AP2942)=1,1,""))</f>
        <v/>
      </c>
      <c r="B2942" s="9" t="str">
        <f>IF(Search!$C$4="","",IF(ISNUMBER(SEARCH(Search!$C$4,$AR2942))=TRUE,1,""))</f>
        <v/>
      </c>
      <c r="C2942" s="9" t="str">
        <f>IF(Search!$C$6="x",IF(COUNTA($AQ2942)=1,1,"N"),IF(COUNTA($AQ2942)=1,"N",""))</f>
        <v/>
      </c>
      <c r="D2942" s="9" t="str">
        <f>IF(Search!$O$8="","",IF(ISNUMBER(SEARCH(Search!$O$8,$BD2942))=TRUE,1,""))</f>
        <v/>
      </c>
      <c r="E2942" s="9" t="str">
        <f>IF(Search!$C$7="","",IF(ISNUMBER(SEARCH(Search!$C$7,$AN2942))=TRUE,1,""))</f>
        <v/>
      </c>
      <c r="F2942" s="9" t="str">
        <f>IF(Search!$C$8="","",IF(ISNUMBER(SEARCH(Search!$C$8,$AO2942))=TRUE,1,""))</f>
        <v/>
      </c>
      <c r="G2942" s="9" t="str">
        <f>IF(Search!$F$4="","",IF(Inventory!$AJ2942&lt;Search!$F$4,"",1))</f>
        <v/>
      </c>
      <c r="H2942" s="9" t="str">
        <f>IF(Search!$F$5="","",IF(Inventory!$AJ2942&gt;Search!$F$5,"",1))</f>
        <v/>
      </c>
      <c r="I2942" s="9" t="str">
        <f>IF(Search!$F$7="","",IF(Search!$F$8="",IF(ISNUMBER(SEARCH(Search!$F$7,$AL2942))=TRUE,1,""),""))</f>
        <v/>
      </c>
      <c r="J2942" s="9" t="str">
        <f>IF($AL2942=Search!$F$8,1,"")</f>
        <v/>
      </c>
      <c r="K2942" s="9" t="str">
        <f>IF(Search!$I$4="","",IF(COUNTA($AS2942)=1,IF(Search!$I$4="N","N",1),""))</f>
        <v/>
      </c>
      <c r="L2942" s="9" t="str">
        <f>IF(Search!$I$5="","",IF($AS2942="RC",1,""))</f>
        <v/>
      </c>
      <c r="M2942" s="9" t="str">
        <f>IF(Search!$I$6="","",IF($AS2942="RCP",1,""))</f>
        <v/>
      </c>
      <c r="N2942" s="9" t="str">
        <f>IF(Search!$I$8="","",IF(COUNTA($AT2942)=1,IF(Search!$I$8="N","N",1),""))</f>
        <v/>
      </c>
      <c r="O2942" s="9" t="str">
        <f>IF(Search!$L$4="","",IF(COUNTA($AU2942)=1,IF(Search!$L$4="N","N",1),""))</f>
        <v/>
      </c>
      <c r="P2942" s="9" t="str">
        <f>IF(Search!$L$5="","",IF(ISNUMBER(SEARCH("Jersey",$AU2942))=TRUE,IF(Search!$L$5="N","N",1),""))</f>
        <v/>
      </c>
      <c r="Q2942" s="9" t="str">
        <f>IF(Search!$L$6="","",IF(ISNUMBER(SEARCH("Patch",$AU2942))=TRUE,IF(Search!$L$6="N","N",1),""))</f>
        <v/>
      </c>
      <c r="R2942" s="9" t="str">
        <f>IF(Search!$L$7="","",IF(ISNUMBER(SEARCH("Shield",$AU2942))=TRUE,IF(Search!$L$7="N","N",1),""))</f>
        <v/>
      </c>
      <c r="S2942" s="9" t="str">
        <f>IF(Search!$L$8="","",IF(ISNUMBER(SEARCH("Stick",$AU2942))=TRUE,IF(Search!$L$8="N","N",1),""))</f>
        <v/>
      </c>
      <c r="T2942" s="9" t="str">
        <f>IF(Search!$O$4="","",IF(COUNTA($AW2942)=1,IF(Search!$O$4="N","N",1),""))</f>
        <v/>
      </c>
      <c r="U2942" s="9" t="str">
        <f>IF(Search!$O$5="","",IF($AW2942="","",IF($AW2942&lt;Search!$O$5,"",1)))</f>
        <v/>
      </c>
      <c r="V2942" s="9" t="str">
        <f>IF(Search!$O$6="","",IF($AW2942="","",IF($AW2942&gt;Search!$O$6,"",1)))</f>
        <v/>
      </c>
      <c r="W2942" s="9" t="str">
        <f>IF(Search!$U$4="","",IF($AX2942="","",1))</f>
        <v/>
      </c>
      <c r="X2942" s="9" t="str">
        <f>IF(Search!$U$5="","",IF(ISNUMBER(SEARCH(Search!$U$5,$AX2942))=TRUE,IF(Search!$U$5="N","N",1),""))</f>
        <v/>
      </c>
      <c r="Y2942" s="9" t="str">
        <f>IF(Search!$U$6="","",IF($AY2942&lt;Search!$U$6,"",1))</f>
        <v/>
      </c>
      <c r="Z2942" s="9" t="str">
        <f>IF(Search!$R$4="","",IF(Inventory!$BA2942&lt;Search!$R$4,"",1))</f>
        <v/>
      </c>
      <c r="AA2942" s="9" t="str">
        <f>IF(Search!$R$5="","",IF($BA2942&gt;Search!$R$5,"",1))</f>
        <v/>
      </c>
      <c r="AB2942" s="9" t="str">
        <f>IF(Search!$R$6="","",IF($BB2942&lt;Search!$R$6,"",1))</f>
        <v/>
      </c>
      <c r="AC2942" s="9" t="str">
        <f>IF(Search!$R$7="","",IF($BB2942&lt;Search!$R$7,"",1))</f>
        <v/>
      </c>
      <c r="AD2942" s="45" t="str">
        <f>IF(COUNTIF($A2942:$AC2942,"n")&gt;0,"",IF(SUM($A2942:$AC2942)=COUNTA(Search!$C$4:$C$8,Search!$F$4:$F$8,Search!$I$4:$I$6,Search!$I$8,Search!$L$4:$L$8,Search!$O$4:$O$8,Search!$R$4:$R$7,Search!$U$4:$U$7)-COUNTIF(Search!$C$4:$U$7,"n"),1+LARGE($AD$1:AD2941,1),""))</f>
        <v/>
      </c>
      <c r="AE2942" s="45" t="str">
        <f t="shared" si="142"/>
        <v/>
      </c>
      <c r="AF2942" s="45" t="str">
        <f>IF(AD2942="","",COUNTIF($AE$1:$AE2941,$AE2942)+RANK($AE2942,$AE$2:$AE$10540,1))</f>
        <v/>
      </c>
      <c r="AG2942" s="45" t="str">
        <f t="shared" si="143"/>
        <v/>
      </c>
      <c r="AH2942" s="45" t="str">
        <f>IF($AD2942="","",COUNTIF($AG$1:$AG2941,$AG2942)+RANK($AG2942,$AG$1:$AG$10539,0))</f>
        <v/>
      </c>
      <c r="AI2942" s="10" t="str">
        <f t="shared" si="144"/>
        <v>2015-16 Upper Deck Silver Foil Board #327      /   $</v>
      </c>
      <c r="AJ2942" s="11">
        <v>2015</v>
      </c>
      <c r="AK2942" s="17">
        <v>16</v>
      </c>
      <c r="AL2942" s="12" t="s">
        <v>2622</v>
      </c>
      <c r="AM2942" s="10">
        <v>327</v>
      </c>
      <c r="AO2942" s="9"/>
      <c r="AP2942" s="9"/>
      <c r="AQ2942" s="9"/>
      <c r="AR2942" s="14"/>
      <c r="AS2942" s="9"/>
      <c r="AT2942" s="9"/>
      <c r="AU2942" s="9"/>
      <c r="AV2942" s="13"/>
      <c r="AW2942" s="13"/>
      <c r="AX2942" s="9"/>
      <c r="AY2942" s="9"/>
      <c r="AZ2942" s="9"/>
      <c r="BA2942" s="33"/>
      <c r="BB2942" s="33"/>
      <c r="BC2942" s="36"/>
      <c r="BD2942" s="12" t="s">
        <v>1772</v>
      </c>
    </row>
    <row r="2943" spans="1:56" s="12" customFormat="1" x14ac:dyDescent="0.2">
      <c r="A2943" s="9" t="str">
        <f>IF(Search!$C$5="","",IF(COUNTA(Inventory!$AP2943)=1,1,""))</f>
        <v/>
      </c>
      <c r="B2943" s="9" t="str">
        <f>IF(Search!$C$4="","",IF(ISNUMBER(SEARCH(Search!$C$4,$AR2943))=TRUE,1,""))</f>
        <v/>
      </c>
      <c r="C2943" s="9" t="str">
        <f>IF(Search!$C$6="x",IF(COUNTA($AQ2943)=1,1,"N"),IF(COUNTA($AQ2943)=1,"N",""))</f>
        <v/>
      </c>
      <c r="D2943" s="9" t="str">
        <f>IF(Search!$O$8="","",IF(ISNUMBER(SEARCH(Search!$O$8,$BD2943))=TRUE,1,""))</f>
        <v/>
      </c>
      <c r="E2943" s="9" t="str">
        <f>IF(Search!$C$7="","",IF(ISNUMBER(SEARCH(Search!$C$7,$AN2943))=TRUE,1,""))</f>
        <v/>
      </c>
      <c r="F2943" s="9" t="str">
        <f>IF(Search!$C$8="","",IF(ISNUMBER(SEARCH(Search!$C$8,$AO2943))=TRUE,1,""))</f>
        <v/>
      </c>
      <c r="G2943" s="9" t="str">
        <f>IF(Search!$F$4="","",IF(Inventory!$AJ2943&lt;Search!$F$4,"",1))</f>
        <v/>
      </c>
      <c r="H2943" s="9" t="str">
        <f>IF(Search!$F$5="","",IF(Inventory!$AJ2943&gt;Search!$F$5,"",1))</f>
        <v/>
      </c>
      <c r="I2943" s="9" t="str">
        <f>IF(Search!$F$7="","",IF(Search!$F$8="",IF(ISNUMBER(SEARCH(Search!$F$7,$AL2943))=TRUE,1,""),""))</f>
        <v/>
      </c>
      <c r="J2943" s="9" t="str">
        <f>IF($AL2943=Search!$F$8,1,"")</f>
        <v/>
      </c>
      <c r="K2943" s="9" t="str">
        <f>IF(Search!$I$4="","",IF(COUNTA($AS2943)=1,IF(Search!$I$4="N","N",1),""))</f>
        <v/>
      </c>
      <c r="L2943" s="9" t="str">
        <f>IF(Search!$I$5="","",IF($AS2943="RC",1,""))</f>
        <v/>
      </c>
      <c r="M2943" s="9" t="str">
        <f>IF(Search!$I$6="","",IF($AS2943="RCP",1,""))</f>
        <v/>
      </c>
      <c r="N2943" s="9" t="str">
        <f>IF(Search!$I$8="","",IF(COUNTA($AT2943)=1,IF(Search!$I$8="N","N",1),""))</f>
        <v/>
      </c>
      <c r="O2943" s="9" t="str">
        <f>IF(Search!$L$4="","",IF(COUNTA($AU2943)=1,IF(Search!$L$4="N","N",1),""))</f>
        <v/>
      </c>
      <c r="P2943" s="9" t="str">
        <f>IF(Search!$L$5="","",IF(ISNUMBER(SEARCH("Jersey",$AU2943))=TRUE,IF(Search!$L$5="N","N",1),""))</f>
        <v/>
      </c>
      <c r="Q2943" s="9" t="str">
        <f>IF(Search!$L$6="","",IF(ISNUMBER(SEARCH("Patch",$AU2943))=TRUE,IF(Search!$L$6="N","N",1),""))</f>
        <v/>
      </c>
      <c r="R2943" s="9" t="str">
        <f>IF(Search!$L$7="","",IF(ISNUMBER(SEARCH("Shield",$AU2943))=TRUE,IF(Search!$L$7="N","N",1),""))</f>
        <v/>
      </c>
      <c r="S2943" s="9" t="str">
        <f>IF(Search!$L$8="","",IF(ISNUMBER(SEARCH("Stick",$AU2943))=TRUE,IF(Search!$L$8="N","N",1),""))</f>
        <v/>
      </c>
      <c r="T2943" s="9" t="str">
        <f>IF(Search!$O$4="","",IF(COUNTA($AW2943)=1,IF(Search!$O$4="N","N",1),""))</f>
        <v/>
      </c>
      <c r="U2943" s="9" t="str">
        <f>IF(Search!$O$5="","",IF($AW2943="","",IF($AW2943&lt;Search!$O$5,"",1)))</f>
        <v/>
      </c>
      <c r="V2943" s="9" t="str">
        <f>IF(Search!$O$6="","",IF($AW2943="","",IF($AW2943&gt;Search!$O$6,"",1)))</f>
        <v/>
      </c>
      <c r="W2943" s="9" t="str">
        <f>IF(Search!$U$4="","",IF($AX2943="","",1))</f>
        <v/>
      </c>
      <c r="X2943" s="9" t="str">
        <f>IF(Search!$U$5="","",IF(ISNUMBER(SEARCH(Search!$U$5,$AX2943))=TRUE,IF(Search!$U$5="N","N",1),""))</f>
        <v/>
      </c>
      <c r="Y2943" s="9" t="str">
        <f>IF(Search!$U$6="","",IF($AY2943&lt;Search!$U$6,"",1))</f>
        <v/>
      </c>
      <c r="Z2943" s="9" t="str">
        <f>IF(Search!$R$4="","",IF(Inventory!$BA2943&lt;Search!$R$4,"",1))</f>
        <v/>
      </c>
      <c r="AA2943" s="9" t="str">
        <f>IF(Search!$R$5="","",IF($BA2943&gt;Search!$R$5,"",1))</f>
        <v/>
      </c>
      <c r="AB2943" s="9" t="str">
        <f>IF(Search!$R$6="","",IF($BB2943&lt;Search!$R$6,"",1))</f>
        <v/>
      </c>
      <c r="AC2943" s="9" t="str">
        <f>IF(Search!$R$7="","",IF($BB2943&lt;Search!$R$7,"",1))</f>
        <v/>
      </c>
      <c r="AD2943" s="45" t="str">
        <f>IF(COUNTIF($A2943:$AC2943,"n")&gt;0,"",IF(SUM($A2943:$AC2943)=COUNTA(Search!$C$4:$C$8,Search!$F$4:$F$8,Search!$I$4:$I$6,Search!$I$8,Search!$L$4:$L$8,Search!$O$4:$O$8,Search!$R$4:$R$7,Search!$U$4:$U$7)-COUNTIF(Search!$C$4:$U$7,"n"),1+LARGE($AD$1:AD2942,1),""))</f>
        <v/>
      </c>
      <c r="AE2943" s="45" t="str">
        <f t="shared" si="142"/>
        <v/>
      </c>
      <c r="AF2943" s="45" t="str">
        <f>IF(AD2943="","",COUNTIF($AE$1:$AE2942,$AE2943)+RANK($AE2943,$AE$2:$AE$10540,1))</f>
        <v/>
      </c>
      <c r="AG2943" s="45" t="str">
        <f t="shared" si="143"/>
        <v/>
      </c>
      <c r="AH2943" s="45" t="str">
        <f>IF($AD2943="","",COUNTIF($AG$1:$AG2942,$AG2943)+RANK($AG2943,$AG$1:$AG$10539,0))</f>
        <v/>
      </c>
      <c r="AI2943" s="10" t="str">
        <f t="shared" si="144"/>
        <v>2015-16 Upper Deck Silver Foil Board #342      /   $</v>
      </c>
      <c r="AJ2943" s="11">
        <v>2015</v>
      </c>
      <c r="AK2943" s="17">
        <v>16</v>
      </c>
      <c r="AL2943" s="12" t="s">
        <v>2622</v>
      </c>
      <c r="AM2943" s="10">
        <v>342</v>
      </c>
      <c r="AO2943" s="9"/>
      <c r="AP2943" s="9"/>
      <c r="AQ2943" s="9"/>
      <c r="AR2943" s="14"/>
      <c r="AS2943" s="9"/>
      <c r="AT2943" s="9"/>
      <c r="AU2943" s="9"/>
      <c r="AV2943" s="13"/>
      <c r="AW2943" s="13"/>
      <c r="AX2943" s="9"/>
      <c r="AY2943" s="9"/>
      <c r="AZ2943" s="9"/>
      <c r="BA2943" s="33"/>
      <c r="BB2943" s="33"/>
      <c r="BC2943" s="36"/>
      <c r="BD2943" s="12" t="s">
        <v>1772</v>
      </c>
    </row>
    <row r="2944" spans="1:56" s="12" customFormat="1" x14ac:dyDescent="0.2">
      <c r="A2944" s="9" t="str">
        <f>IF(Search!$C$5="","",IF(COUNTA(Inventory!$AP2944)=1,1,""))</f>
        <v/>
      </c>
      <c r="B2944" s="9" t="str">
        <f>IF(Search!$C$4="","",IF(ISNUMBER(SEARCH(Search!$C$4,$AR2944))=TRUE,1,""))</f>
        <v/>
      </c>
      <c r="C2944" s="9" t="str">
        <f>IF(Search!$C$6="x",IF(COUNTA($AQ2944)=1,1,"N"),IF(COUNTA($AQ2944)=1,"N",""))</f>
        <v/>
      </c>
      <c r="D2944" s="9" t="str">
        <f>IF(Search!$O$8="","",IF(ISNUMBER(SEARCH(Search!$O$8,$BD2944))=TRUE,1,""))</f>
        <v/>
      </c>
      <c r="E2944" s="9" t="str">
        <f>IF(Search!$C$7="","",IF(ISNUMBER(SEARCH(Search!$C$7,$AN2944))=TRUE,1,""))</f>
        <v/>
      </c>
      <c r="F2944" s="9" t="str">
        <f>IF(Search!$C$8="","",IF(ISNUMBER(SEARCH(Search!$C$8,$AO2944))=TRUE,1,""))</f>
        <v/>
      </c>
      <c r="G2944" s="9" t="str">
        <f>IF(Search!$F$4="","",IF(Inventory!$AJ2944&lt;Search!$F$4,"",1))</f>
        <v/>
      </c>
      <c r="H2944" s="9" t="str">
        <f>IF(Search!$F$5="","",IF(Inventory!$AJ2944&gt;Search!$F$5,"",1))</f>
        <v/>
      </c>
      <c r="I2944" s="9" t="str">
        <f>IF(Search!$F$7="","",IF(Search!$F$8="",IF(ISNUMBER(SEARCH(Search!$F$7,$AL2944))=TRUE,1,""),""))</f>
        <v/>
      </c>
      <c r="J2944" s="9" t="str">
        <f>IF($AL2944=Search!$F$8,1,"")</f>
        <v/>
      </c>
      <c r="K2944" s="9" t="str">
        <f>IF(Search!$I$4="","",IF(COUNTA($AS2944)=1,IF(Search!$I$4="N","N",1),""))</f>
        <v/>
      </c>
      <c r="L2944" s="9" t="str">
        <f>IF(Search!$I$5="","",IF($AS2944="RC",1,""))</f>
        <v/>
      </c>
      <c r="M2944" s="9" t="str">
        <f>IF(Search!$I$6="","",IF($AS2944="RCP",1,""))</f>
        <v/>
      </c>
      <c r="N2944" s="9" t="str">
        <f>IF(Search!$I$8="","",IF(COUNTA($AT2944)=1,IF(Search!$I$8="N","N",1),""))</f>
        <v/>
      </c>
      <c r="O2944" s="9" t="str">
        <f>IF(Search!$L$4="","",IF(COUNTA($AU2944)=1,IF(Search!$L$4="N","N",1),""))</f>
        <v/>
      </c>
      <c r="P2944" s="9" t="str">
        <f>IF(Search!$L$5="","",IF(ISNUMBER(SEARCH("Jersey",$AU2944))=TRUE,IF(Search!$L$5="N","N",1),""))</f>
        <v/>
      </c>
      <c r="Q2944" s="9" t="str">
        <f>IF(Search!$L$6="","",IF(ISNUMBER(SEARCH("Patch",$AU2944))=TRUE,IF(Search!$L$6="N","N",1),""))</f>
        <v/>
      </c>
      <c r="R2944" s="9" t="str">
        <f>IF(Search!$L$7="","",IF(ISNUMBER(SEARCH("Shield",$AU2944))=TRUE,IF(Search!$L$7="N","N",1),""))</f>
        <v/>
      </c>
      <c r="S2944" s="9" t="str">
        <f>IF(Search!$L$8="","",IF(ISNUMBER(SEARCH("Stick",$AU2944))=TRUE,IF(Search!$L$8="N","N",1),""))</f>
        <v/>
      </c>
      <c r="T2944" s="9" t="str">
        <f>IF(Search!$O$4="","",IF(COUNTA($AW2944)=1,IF(Search!$O$4="N","N",1),""))</f>
        <v/>
      </c>
      <c r="U2944" s="9" t="str">
        <f>IF(Search!$O$5="","",IF($AW2944="","",IF($AW2944&lt;Search!$O$5,"",1)))</f>
        <v/>
      </c>
      <c r="V2944" s="9" t="str">
        <f>IF(Search!$O$6="","",IF($AW2944="","",IF($AW2944&gt;Search!$O$6,"",1)))</f>
        <v/>
      </c>
      <c r="W2944" s="9" t="str">
        <f>IF(Search!$U$4="","",IF($AX2944="","",1))</f>
        <v/>
      </c>
      <c r="X2944" s="9" t="str">
        <f>IF(Search!$U$5="","",IF(ISNUMBER(SEARCH(Search!$U$5,$AX2944))=TRUE,IF(Search!$U$5="N","N",1),""))</f>
        <v/>
      </c>
      <c r="Y2944" s="9" t="str">
        <f>IF(Search!$U$6="","",IF($AY2944&lt;Search!$U$6,"",1))</f>
        <v/>
      </c>
      <c r="Z2944" s="9" t="str">
        <f>IF(Search!$R$4="","",IF(Inventory!$BA2944&lt;Search!$R$4,"",1))</f>
        <v/>
      </c>
      <c r="AA2944" s="9" t="str">
        <f>IF(Search!$R$5="","",IF($BA2944&gt;Search!$R$5,"",1))</f>
        <v/>
      </c>
      <c r="AB2944" s="9" t="str">
        <f>IF(Search!$R$6="","",IF($BB2944&lt;Search!$R$6,"",1))</f>
        <v/>
      </c>
      <c r="AC2944" s="9" t="str">
        <f>IF(Search!$R$7="","",IF($BB2944&lt;Search!$R$7,"",1))</f>
        <v/>
      </c>
      <c r="AD2944" s="45" t="str">
        <f>IF(COUNTIF($A2944:$AC2944,"n")&gt;0,"",IF(SUM($A2944:$AC2944)=COUNTA(Search!$C$4:$C$8,Search!$F$4:$F$8,Search!$I$4:$I$6,Search!$I$8,Search!$L$4:$L$8,Search!$O$4:$O$8,Search!$R$4:$R$7,Search!$U$4:$U$7)-COUNTIF(Search!$C$4:$U$7,"n"),1+LARGE($AD$1:AD2943,1),""))</f>
        <v/>
      </c>
      <c r="AE2944" s="45" t="str">
        <f t="shared" si="142"/>
        <v/>
      </c>
      <c r="AF2944" s="45" t="str">
        <f>IF(AD2944="","",COUNTIF($AE$1:$AE2943,$AE2944)+RANK($AE2944,$AE$2:$AE$10540,1))</f>
        <v/>
      </c>
      <c r="AG2944" s="45" t="str">
        <f t="shared" si="143"/>
        <v/>
      </c>
      <c r="AH2944" s="45" t="str">
        <f>IF($AD2944="","",COUNTIF($AG$1:$AG2943,$AG2944)+RANK($AG2944,$AG$1:$AG$10539,0))</f>
        <v/>
      </c>
      <c r="AI2944" s="10" t="str">
        <f t="shared" si="144"/>
        <v>2015-16 Upper Deck Silver Foil Board #347      /   $</v>
      </c>
      <c r="AJ2944" s="11">
        <v>2015</v>
      </c>
      <c r="AK2944" s="17">
        <v>16</v>
      </c>
      <c r="AL2944" s="12" t="s">
        <v>2622</v>
      </c>
      <c r="AM2944" s="10">
        <v>347</v>
      </c>
      <c r="AO2944" s="9"/>
      <c r="AP2944" s="9"/>
      <c r="AQ2944" s="9"/>
      <c r="AR2944" s="14"/>
      <c r="AS2944" s="9"/>
      <c r="AT2944" s="9"/>
      <c r="AU2944" s="9"/>
      <c r="AV2944" s="13"/>
      <c r="AW2944" s="13"/>
      <c r="AX2944" s="9"/>
      <c r="AY2944" s="9"/>
      <c r="AZ2944" s="9"/>
      <c r="BA2944" s="33"/>
      <c r="BB2944" s="33"/>
      <c r="BC2944" s="36"/>
      <c r="BD2944" s="12" t="s">
        <v>1772</v>
      </c>
    </row>
    <row r="2945" spans="1:56" s="12" customFormat="1" x14ac:dyDescent="0.2">
      <c r="A2945" s="9" t="str">
        <f>IF(Search!$C$5="","",IF(COUNTA(Inventory!$AP2945)=1,1,""))</f>
        <v/>
      </c>
      <c r="B2945" s="9" t="str">
        <f>IF(Search!$C$4="","",IF(ISNUMBER(SEARCH(Search!$C$4,$AR2945))=TRUE,1,""))</f>
        <v/>
      </c>
      <c r="C2945" s="9" t="str">
        <f>IF(Search!$C$6="x",IF(COUNTA($AQ2945)=1,1,"N"),IF(COUNTA($AQ2945)=1,"N",""))</f>
        <v/>
      </c>
      <c r="D2945" s="9" t="str">
        <f>IF(Search!$O$8="","",IF(ISNUMBER(SEARCH(Search!$O$8,$BD2945))=TRUE,1,""))</f>
        <v/>
      </c>
      <c r="E2945" s="9" t="str">
        <f>IF(Search!$C$7="","",IF(ISNUMBER(SEARCH(Search!$C$7,$AN2945))=TRUE,1,""))</f>
        <v/>
      </c>
      <c r="F2945" s="9" t="str">
        <f>IF(Search!$C$8="","",IF(ISNUMBER(SEARCH(Search!$C$8,$AO2945))=TRUE,1,""))</f>
        <v/>
      </c>
      <c r="G2945" s="9" t="str">
        <f>IF(Search!$F$4="","",IF(Inventory!$AJ2945&lt;Search!$F$4,"",1))</f>
        <v/>
      </c>
      <c r="H2945" s="9" t="str">
        <f>IF(Search!$F$5="","",IF(Inventory!$AJ2945&gt;Search!$F$5,"",1))</f>
        <v/>
      </c>
      <c r="I2945" s="9" t="str">
        <f>IF(Search!$F$7="","",IF(Search!$F$8="",IF(ISNUMBER(SEARCH(Search!$F$7,$AL2945))=TRUE,1,""),""))</f>
        <v/>
      </c>
      <c r="J2945" s="9" t="str">
        <f>IF($AL2945=Search!$F$8,1,"")</f>
        <v/>
      </c>
      <c r="K2945" s="9" t="str">
        <f>IF(Search!$I$4="","",IF(COUNTA($AS2945)=1,IF(Search!$I$4="N","N",1),""))</f>
        <v/>
      </c>
      <c r="L2945" s="9" t="str">
        <f>IF(Search!$I$5="","",IF($AS2945="RC",1,""))</f>
        <v/>
      </c>
      <c r="M2945" s="9" t="str">
        <f>IF(Search!$I$6="","",IF($AS2945="RCP",1,""))</f>
        <v/>
      </c>
      <c r="N2945" s="9" t="str">
        <f>IF(Search!$I$8="","",IF(COUNTA($AT2945)=1,IF(Search!$I$8="N","N",1),""))</f>
        <v/>
      </c>
      <c r="O2945" s="9" t="str">
        <f>IF(Search!$L$4="","",IF(COUNTA($AU2945)=1,IF(Search!$L$4="N","N",1),""))</f>
        <v/>
      </c>
      <c r="P2945" s="9" t="str">
        <f>IF(Search!$L$5="","",IF(ISNUMBER(SEARCH("Jersey",$AU2945))=TRUE,IF(Search!$L$5="N","N",1),""))</f>
        <v/>
      </c>
      <c r="Q2945" s="9" t="str">
        <f>IF(Search!$L$6="","",IF(ISNUMBER(SEARCH("Patch",$AU2945))=TRUE,IF(Search!$L$6="N","N",1),""))</f>
        <v/>
      </c>
      <c r="R2945" s="9" t="str">
        <f>IF(Search!$L$7="","",IF(ISNUMBER(SEARCH("Shield",$AU2945))=TRUE,IF(Search!$L$7="N","N",1),""))</f>
        <v/>
      </c>
      <c r="S2945" s="9" t="str">
        <f>IF(Search!$L$8="","",IF(ISNUMBER(SEARCH("Stick",$AU2945))=TRUE,IF(Search!$L$8="N","N",1),""))</f>
        <v/>
      </c>
      <c r="T2945" s="9" t="str">
        <f>IF(Search!$O$4="","",IF(COUNTA($AW2945)=1,IF(Search!$O$4="N","N",1),""))</f>
        <v/>
      </c>
      <c r="U2945" s="9" t="str">
        <f>IF(Search!$O$5="","",IF($AW2945="","",IF($AW2945&lt;Search!$O$5,"",1)))</f>
        <v/>
      </c>
      <c r="V2945" s="9" t="str">
        <f>IF(Search!$O$6="","",IF($AW2945="","",IF($AW2945&gt;Search!$O$6,"",1)))</f>
        <v/>
      </c>
      <c r="W2945" s="9" t="str">
        <f>IF(Search!$U$4="","",IF($AX2945="","",1))</f>
        <v/>
      </c>
      <c r="X2945" s="9" t="str">
        <f>IF(Search!$U$5="","",IF(ISNUMBER(SEARCH(Search!$U$5,$AX2945))=TRUE,IF(Search!$U$5="N","N",1),""))</f>
        <v/>
      </c>
      <c r="Y2945" s="9" t="str">
        <f>IF(Search!$U$6="","",IF($AY2945&lt;Search!$U$6,"",1))</f>
        <v/>
      </c>
      <c r="Z2945" s="9" t="str">
        <f>IF(Search!$R$4="","",IF(Inventory!$BA2945&lt;Search!$R$4,"",1))</f>
        <v/>
      </c>
      <c r="AA2945" s="9" t="str">
        <f>IF(Search!$R$5="","",IF($BA2945&gt;Search!$R$5,"",1))</f>
        <v/>
      </c>
      <c r="AB2945" s="9" t="str">
        <f>IF(Search!$R$6="","",IF($BB2945&lt;Search!$R$6,"",1))</f>
        <v/>
      </c>
      <c r="AC2945" s="9" t="str">
        <f>IF(Search!$R$7="","",IF($BB2945&lt;Search!$R$7,"",1))</f>
        <v/>
      </c>
      <c r="AD2945" s="45" t="str">
        <f>IF(COUNTIF($A2945:$AC2945,"n")&gt;0,"",IF(SUM($A2945:$AC2945)=COUNTA(Search!$C$4:$C$8,Search!$F$4:$F$8,Search!$I$4:$I$6,Search!$I$8,Search!$L$4:$L$8,Search!$O$4:$O$8,Search!$R$4:$R$7,Search!$U$4:$U$7)-COUNTIF(Search!$C$4:$U$7,"n"),1+LARGE($AD$1:AD2944,1),""))</f>
        <v/>
      </c>
      <c r="AE2945" s="45" t="str">
        <f t="shared" si="142"/>
        <v/>
      </c>
      <c r="AF2945" s="45" t="str">
        <f>IF(AD2945="","",COUNTIF($AE$1:$AE2944,$AE2945)+RANK($AE2945,$AE$2:$AE$10540,1))</f>
        <v/>
      </c>
      <c r="AG2945" s="45" t="str">
        <f t="shared" si="143"/>
        <v/>
      </c>
      <c r="AH2945" s="45" t="str">
        <f>IF($AD2945="","",COUNTIF($AG$1:$AG2944,$AG2945)+RANK($AG2945,$AG$1:$AG$10539,0))</f>
        <v/>
      </c>
      <c r="AI2945" s="10" t="str">
        <f t="shared" si="144"/>
        <v>2015-16 Upper Deck Silver Foil Board #349      /   $</v>
      </c>
      <c r="AJ2945" s="11">
        <v>2015</v>
      </c>
      <c r="AK2945" s="17">
        <v>16</v>
      </c>
      <c r="AL2945" s="12" t="s">
        <v>2622</v>
      </c>
      <c r="AM2945" s="10">
        <v>349</v>
      </c>
      <c r="AO2945" s="9"/>
      <c r="AP2945" s="9"/>
      <c r="AQ2945" s="9"/>
      <c r="AR2945" s="14"/>
      <c r="AS2945" s="9"/>
      <c r="AT2945" s="9"/>
      <c r="AU2945" s="9"/>
      <c r="AV2945" s="13"/>
      <c r="AW2945" s="13"/>
      <c r="AX2945" s="9"/>
      <c r="AY2945" s="9"/>
      <c r="AZ2945" s="9"/>
      <c r="BA2945" s="33"/>
      <c r="BB2945" s="33"/>
      <c r="BC2945" s="36"/>
      <c r="BD2945" s="12" t="s">
        <v>1772</v>
      </c>
    </row>
    <row r="2946" spans="1:56" s="12" customFormat="1" x14ac:dyDescent="0.2">
      <c r="A2946" s="9" t="str">
        <f>IF(Search!$C$5="","",IF(COUNTA(Inventory!$AP2946)=1,1,""))</f>
        <v/>
      </c>
      <c r="B2946" s="9" t="str">
        <f>IF(Search!$C$4="","",IF(ISNUMBER(SEARCH(Search!$C$4,$AR2946))=TRUE,1,""))</f>
        <v/>
      </c>
      <c r="C2946" s="9" t="str">
        <f>IF(Search!$C$6="x",IF(COUNTA($AQ2946)=1,1,"N"),IF(COUNTA($AQ2946)=1,"N",""))</f>
        <v/>
      </c>
      <c r="D2946" s="9" t="str">
        <f>IF(Search!$O$8="","",IF(ISNUMBER(SEARCH(Search!$O$8,$BD2946))=TRUE,1,""))</f>
        <v/>
      </c>
      <c r="E2946" s="9" t="str">
        <f>IF(Search!$C$7="","",IF(ISNUMBER(SEARCH(Search!$C$7,$AN2946))=TRUE,1,""))</f>
        <v/>
      </c>
      <c r="F2946" s="9" t="str">
        <f>IF(Search!$C$8="","",IF(ISNUMBER(SEARCH(Search!$C$8,$AO2946))=TRUE,1,""))</f>
        <v/>
      </c>
      <c r="G2946" s="9" t="str">
        <f>IF(Search!$F$4="","",IF(Inventory!$AJ2946&lt;Search!$F$4,"",1))</f>
        <v/>
      </c>
      <c r="H2946" s="9" t="str">
        <f>IF(Search!$F$5="","",IF(Inventory!$AJ2946&gt;Search!$F$5,"",1))</f>
        <v/>
      </c>
      <c r="I2946" s="9" t="str">
        <f>IF(Search!$F$7="","",IF(Search!$F$8="",IF(ISNUMBER(SEARCH(Search!$F$7,$AL2946))=TRUE,1,""),""))</f>
        <v/>
      </c>
      <c r="J2946" s="9" t="str">
        <f>IF($AL2946=Search!$F$8,1,"")</f>
        <v/>
      </c>
      <c r="K2946" s="9" t="str">
        <f>IF(Search!$I$4="","",IF(COUNTA($AS2946)=1,IF(Search!$I$4="N","N",1),""))</f>
        <v/>
      </c>
      <c r="L2946" s="9" t="str">
        <f>IF(Search!$I$5="","",IF($AS2946="RC",1,""))</f>
        <v/>
      </c>
      <c r="M2946" s="9" t="str">
        <f>IF(Search!$I$6="","",IF($AS2946="RCP",1,""))</f>
        <v/>
      </c>
      <c r="N2946" s="9" t="str">
        <f>IF(Search!$I$8="","",IF(COUNTA($AT2946)=1,IF(Search!$I$8="N","N",1),""))</f>
        <v/>
      </c>
      <c r="O2946" s="9" t="str">
        <f>IF(Search!$L$4="","",IF(COUNTA($AU2946)=1,IF(Search!$L$4="N","N",1),""))</f>
        <v/>
      </c>
      <c r="P2946" s="9" t="str">
        <f>IF(Search!$L$5="","",IF(ISNUMBER(SEARCH("Jersey",$AU2946))=TRUE,IF(Search!$L$5="N","N",1),""))</f>
        <v/>
      </c>
      <c r="Q2946" s="9" t="str">
        <f>IF(Search!$L$6="","",IF(ISNUMBER(SEARCH("Patch",$AU2946))=TRUE,IF(Search!$L$6="N","N",1),""))</f>
        <v/>
      </c>
      <c r="R2946" s="9" t="str">
        <f>IF(Search!$L$7="","",IF(ISNUMBER(SEARCH("Shield",$AU2946))=TRUE,IF(Search!$L$7="N","N",1),""))</f>
        <v/>
      </c>
      <c r="S2946" s="9" t="str">
        <f>IF(Search!$L$8="","",IF(ISNUMBER(SEARCH("Stick",$AU2946))=TRUE,IF(Search!$L$8="N","N",1),""))</f>
        <v/>
      </c>
      <c r="T2946" s="9" t="str">
        <f>IF(Search!$O$4="","",IF(COUNTA($AW2946)=1,IF(Search!$O$4="N","N",1),""))</f>
        <v/>
      </c>
      <c r="U2946" s="9" t="str">
        <f>IF(Search!$O$5="","",IF($AW2946="","",IF($AW2946&lt;Search!$O$5,"",1)))</f>
        <v/>
      </c>
      <c r="V2946" s="9" t="str">
        <f>IF(Search!$O$6="","",IF($AW2946="","",IF($AW2946&gt;Search!$O$6,"",1)))</f>
        <v/>
      </c>
      <c r="W2946" s="9" t="str">
        <f>IF(Search!$U$4="","",IF($AX2946="","",1))</f>
        <v/>
      </c>
      <c r="X2946" s="9" t="str">
        <f>IF(Search!$U$5="","",IF(ISNUMBER(SEARCH(Search!$U$5,$AX2946))=TRUE,IF(Search!$U$5="N","N",1),""))</f>
        <v/>
      </c>
      <c r="Y2946" s="9" t="str">
        <f>IF(Search!$U$6="","",IF($AY2946&lt;Search!$U$6,"",1))</f>
        <v/>
      </c>
      <c r="Z2946" s="9" t="str">
        <f>IF(Search!$R$4="","",IF(Inventory!$BA2946&lt;Search!$R$4,"",1))</f>
        <v/>
      </c>
      <c r="AA2946" s="9" t="str">
        <f>IF(Search!$R$5="","",IF($BA2946&gt;Search!$R$5,"",1))</f>
        <v/>
      </c>
      <c r="AB2946" s="9" t="str">
        <f>IF(Search!$R$6="","",IF($BB2946&lt;Search!$R$6,"",1))</f>
        <v/>
      </c>
      <c r="AC2946" s="9" t="str">
        <f>IF(Search!$R$7="","",IF($BB2946&lt;Search!$R$7,"",1))</f>
        <v/>
      </c>
      <c r="AD2946" s="45" t="str">
        <f>IF(COUNTIF($A2946:$AC2946,"n")&gt;0,"",IF(SUM($A2946:$AC2946)=COUNTA(Search!$C$4:$C$8,Search!$F$4:$F$8,Search!$I$4:$I$6,Search!$I$8,Search!$L$4:$L$8,Search!$O$4:$O$8,Search!$R$4:$R$7,Search!$U$4:$U$7)-COUNTIF(Search!$C$4:$U$7,"n"),1+LARGE($AD$1:AD2945,1),""))</f>
        <v/>
      </c>
      <c r="AE2946" s="45" t="str">
        <f t="shared" si="142"/>
        <v/>
      </c>
      <c r="AF2946" s="45" t="str">
        <f>IF(AD2946="","",COUNTIF($AE$1:$AE2945,$AE2946)+RANK($AE2946,$AE$2:$AE$10540,1))</f>
        <v/>
      </c>
      <c r="AG2946" s="45" t="str">
        <f t="shared" si="143"/>
        <v/>
      </c>
      <c r="AH2946" s="45" t="str">
        <f>IF($AD2946="","",COUNTIF($AG$1:$AG2945,$AG2946)+RANK($AG2946,$AG$1:$AG$10539,0))</f>
        <v/>
      </c>
      <c r="AI2946" s="10" t="str">
        <f t="shared" si="144"/>
        <v>2015-16 Upper Deck Silver Foil Board #350      /   $</v>
      </c>
      <c r="AJ2946" s="11">
        <v>2015</v>
      </c>
      <c r="AK2946" s="17">
        <v>16</v>
      </c>
      <c r="AL2946" s="12" t="s">
        <v>2622</v>
      </c>
      <c r="AM2946" s="10">
        <v>350</v>
      </c>
      <c r="AO2946" s="9"/>
      <c r="AP2946" s="9"/>
      <c r="AQ2946" s="9"/>
      <c r="AR2946" s="14"/>
      <c r="AS2946" s="9"/>
      <c r="AT2946" s="9"/>
      <c r="AU2946" s="9"/>
      <c r="AV2946" s="13"/>
      <c r="AW2946" s="13"/>
      <c r="AX2946" s="9"/>
      <c r="AY2946" s="9"/>
      <c r="AZ2946" s="9"/>
      <c r="BA2946" s="33"/>
      <c r="BB2946" s="33"/>
      <c r="BC2946" s="36"/>
      <c r="BD2946" s="12" t="s">
        <v>1772</v>
      </c>
    </row>
    <row r="2947" spans="1:56" s="12" customFormat="1" x14ac:dyDescent="0.2">
      <c r="A2947" s="9" t="str">
        <f>IF(Search!$C$5="","",IF(COUNTA(Inventory!$AP2947)=1,1,""))</f>
        <v/>
      </c>
      <c r="B2947" s="9" t="str">
        <f>IF(Search!$C$4="","",IF(ISNUMBER(SEARCH(Search!$C$4,$AR2947))=TRUE,1,""))</f>
        <v/>
      </c>
      <c r="C2947" s="9" t="str">
        <f>IF(Search!$C$6="x",IF(COUNTA($AQ2947)=1,1,"N"),IF(COUNTA($AQ2947)=1,"N",""))</f>
        <v/>
      </c>
      <c r="D2947" s="9" t="str">
        <f>IF(Search!$O$8="","",IF(ISNUMBER(SEARCH(Search!$O$8,$BD2947))=TRUE,1,""))</f>
        <v/>
      </c>
      <c r="E2947" s="9" t="str">
        <f>IF(Search!$C$7="","",IF(ISNUMBER(SEARCH(Search!$C$7,$AN2947))=TRUE,1,""))</f>
        <v/>
      </c>
      <c r="F2947" s="9" t="str">
        <f>IF(Search!$C$8="","",IF(ISNUMBER(SEARCH(Search!$C$8,$AO2947))=TRUE,1,""))</f>
        <v/>
      </c>
      <c r="G2947" s="9" t="str">
        <f>IF(Search!$F$4="","",IF(Inventory!$AJ2947&lt;Search!$F$4,"",1))</f>
        <v/>
      </c>
      <c r="H2947" s="9" t="str">
        <f>IF(Search!$F$5="","",IF(Inventory!$AJ2947&gt;Search!$F$5,"",1))</f>
        <v/>
      </c>
      <c r="I2947" s="9" t="str">
        <f>IF(Search!$F$7="","",IF(Search!$F$8="",IF(ISNUMBER(SEARCH(Search!$F$7,$AL2947))=TRUE,1,""),""))</f>
        <v/>
      </c>
      <c r="J2947" s="9" t="str">
        <f>IF($AL2947=Search!$F$8,1,"")</f>
        <v/>
      </c>
      <c r="K2947" s="9" t="str">
        <f>IF(Search!$I$4="","",IF(COUNTA($AS2947)=1,IF(Search!$I$4="N","N",1),""))</f>
        <v/>
      </c>
      <c r="L2947" s="9" t="str">
        <f>IF(Search!$I$5="","",IF($AS2947="RC",1,""))</f>
        <v/>
      </c>
      <c r="M2947" s="9" t="str">
        <f>IF(Search!$I$6="","",IF($AS2947="RCP",1,""))</f>
        <v/>
      </c>
      <c r="N2947" s="9" t="str">
        <f>IF(Search!$I$8="","",IF(COUNTA($AT2947)=1,IF(Search!$I$8="N","N",1),""))</f>
        <v/>
      </c>
      <c r="O2947" s="9" t="str">
        <f>IF(Search!$L$4="","",IF(COUNTA($AU2947)=1,IF(Search!$L$4="N","N",1),""))</f>
        <v/>
      </c>
      <c r="P2947" s="9" t="str">
        <f>IF(Search!$L$5="","",IF(ISNUMBER(SEARCH("Jersey",$AU2947))=TRUE,IF(Search!$L$5="N","N",1),""))</f>
        <v/>
      </c>
      <c r="Q2947" s="9" t="str">
        <f>IF(Search!$L$6="","",IF(ISNUMBER(SEARCH("Patch",$AU2947))=TRUE,IF(Search!$L$6="N","N",1),""))</f>
        <v/>
      </c>
      <c r="R2947" s="9" t="str">
        <f>IF(Search!$L$7="","",IF(ISNUMBER(SEARCH("Shield",$AU2947))=TRUE,IF(Search!$L$7="N","N",1),""))</f>
        <v/>
      </c>
      <c r="S2947" s="9" t="str">
        <f>IF(Search!$L$8="","",IF(ISNUMBER(SEARCH("Stick",$AU2947))=TRUE,IF(Search!$L$8="N","N",1),""))</f>
        <v/>
      </c>
      <c r="T2947" s="9" t="str">
        <f>IF(Search!$O$4="","",IF(COUNTA($AW2947)=1,IF(Search!$O$4="N","N",1),""))</f>
        <v/>
      </c>
      <c r="U2947" s="9" t="str">
        <f>IF(Search!$O$5="","",IF($AW2947="","",IF($AW2947&lt;Search!$O$5,"",1)))</f>
        <v/>
      </c>
      <c r="V2947" s="9" t="str">
        <f>IF(Search!$O$6="","",IF($AW2947="","",IF($AW2947&gt;Search!$O$6,"",1)))</f>
        <v/>
      </c>
      <c r="W2947" s="9" t="str">
        <f>IF(Search!$U$4="","",IF($AX2947="","",1))</f>
        <v/>
      </c>
      <c r="X2947" s="9" t="str">
        <f>IF(Search!$U$5="","",IF(ISNUMBER(SEARCH(Search!$U$5,$AX2947))=TRUE,IF(Search!$U$5="N","N",1),""))</f>
        <v/>
      </c>
      <c r="Y2947" s="9" t="str">
        <f>IF(Search!$U$6="","",IF($AY2947&lt;Search!$U$6,"",1))</f>
        <v/>
      </c>
      <c r="Z2947" s="9" t="str">
        <f>IF(Search!$R$4="","",IF(Inventory!$BA2947&lt;Search!$R$4,"",1))</f>
        <v/>
      </c>
      <c r="AA2947" s="9" t="str">
        <f>IF(Search!$R$5="","",IF($BA2947&gt;Search!$R$5,"",1))</f>
        <v/>
      </c>
      <c r="AB2947" s="9" t="str">
        <f>IF(Search!$R$6="","",IF($BB2947&lt;Search!$R$6,"",1))</f>
        <v/>
      </c>
      <c r="AC2947" s="9" t="str">
        <f>IF(Search!$R$7="","",IF($BB2947&lt;Search!$R$7,"",1))</f>
        <v/>
      </c>
      <c r="AD2947" s="45" t="str">
        <f>IF(COUNTIF($A2947:$AC2947,"n")&gt;0,"",IF(SUM($A2947:$AC2947)=COUNTA(Search!$C$4:$C$8,Search!$F$4:$F$8,Search!$I$4:$I$6,Search!$I$8,Search!$L$4:$L$8,Search!$O$4:$O$8,Search!$R$4:$R$7,Search!$U$4:$U$7)-COUNTIF(Search!$C$4:$U$7,"n"),1+LARGE($AD$1:AD2946,1),""))</f>
        <v/>
      </c>
      <c r="AE2947" s="45" t="str">
        <f t="shared" si="142"/>
        <v/>
      </c>
      <c r="AF2947" s="45" t="str">
        <f>IF(AD2947="","",COUNTIF($AE$1:$AE2946,$AE2947)+RANK($AE2947,$AE$2:$AE$10540,1))</f>
        <v/>
      </c>
      <c r="AG2947" s="45" t="str">
        <f t="shared" si="143"/>
        <v/>
      </c>
      <c r="AH2947" s="45" t="str">
        <f>IF($AD2947="","",COUNTIF($AG$1:$AG2946,$AG2947)+RANK($AG2947,$AG$1:$AG$10539,0))</f>
        <v/>
      </c>
      <c r="AI2947" s="10" t="str">
        <f t="shared" si="144"/>
        <v>2015-16 Upper Deck Silver Foil Board #365      /   $</v>
      </c>
      <c r="AJ2947" s="11">
        <v>2015</v>
      </c>
      <c r="AK2947" s="17">
        <v>16</v>
      </c>
      <c r="AL2947" s="12" t="s">
        <v>2622</v>
      </c>
      <c r="AM2947" s="10">
        <v>365</v>
      </c>
      <c r="AO2947" s="9"/>
      <c r="AP2947" s="9"/>
      <c r="AQ2947" s="9"/>
      <c r="AR2947" s="14"/>
      <c r="AS2947" s="9"/>
      <c r="AT2947" s="9"/>
      <c r="AU2947" s="9"/>
      <c r="AV2947" s="13"/>
      <c r="AW2947" s="13"/>
      <c r="AX2947" s="9"/>
      <c r="AY2947" s="9"/>
      <c r="AZ2947" s="9"/>
      <c r="BA2947" s="33"/>
      <c r="BB2947" s="33"/>
      <c r="BC2947" s="36"/>
      <c r="BD2947" s="12" t="s">
        <v>1772</v>
      </c>
    </row>
    <row r="2948" spans="1:56" s="12" customFormat="1" x14ac:dyDescent="0.2">
      <c r="A2948" s="9" t="str">
        <f>IF(Search!$C$5="","",IF(COUNTA(Inventory!$AP2948)=1,1,""))</f>
        <v/>
      </c>
      <c r="B2948" s="9" t="str">
        <f>IF(Search!$C$4="","",IF(ISNUMBER(SEARCH(Search!$C$4,$AR2948))=TRUE,1,""))</f>
        <v/>
      </c>
      <c r="C2948" s="9" t="str">
        <f>IF(Search!$C$6="x",IF(COUNTA($AQ2948)=1,1,"N"),IF(COUNTA($AQ2948)=1,"N",""))</f>
        <v/>
      </c>
      <c r="D2948" s="9" t="str">
        <f>IF(Search!$O$8="","",IF(ISNUMBER(SEARCH(Search!$O$8,$BD2948))=TRUE,1,""))</f>
        <v/>
      </c>
      <c r="E2948" s="9" t="str">
        <f>IF(Search!$C$7="","",IF(ISNUMBER(SEARCH(Search!$C$7,$AN2948))=TRUE,1,""))</f>
        <v/>
      </c>
      <c r="F2948" s="9" t="str">
        <f>IF(Search!$C$8="","",IF(ISNUMBER(SEARCH(Search!$C$8,$AO2948))=TRUE,1,""))</f>
        <v/>
      </c>
      <c r="G2948" s="9" t="str">
        <f>IF(Search!$F$4="","",IF(Inventory!$AJ2948&lt;Search!$F$4,"",1))</f>
        <v/>
      </c>
      <c r="H2948" s="9" t="str">
        <f>IF(Search!$F$5="","",IF(Inventory!$AJ2948&gt;Search!$F$5,"",1))</f>
        <v/>
      </c>
      <c r="I2948" s="9" t="str">
        <f>IF(Search!$F$7="","",IF(Search!$F$8="",IF(ISNUMBER(SEARCH(Search!$F$7,$AL2948))=TRUE,1,""),""))</f>
        <v/>
      </c>
      <c r="J2948" s="9" t="str">
        <f>IF($AL2948=Search!$F$8,1,"")</f>
        <v/>
      </c>
      <c r="K2948" s="9" t="str">
        <f>IF(Search!$I$4="","",IF(COUNTA($AS2948)=1,IF(Search!$I$4="N","N",1),""))</f>
        <v/>
      </c>
      <c r="L2948" s="9" t="str">
        <f>IF(Search!$I$5="","",IF($AS2948="RC",1,""))</f>
        <v/>
      </c>
      <c r="M2948" s="9" t="str">
        <f>IF(Search!$I$6="","",IF($AS2948="RCP",1,""))</f>
        <v/>
      </c>
      <c r="N2948" s="9" t="str">
        <f>IF(Search!$I$8="","",IF(COUNTA($AT2948)=1,IF(Search!$I$8="N","N",1),""))</f>
        <v/>
      </c>
      <c r="O2948" s="9" t="str">
        <f>IF(Search!$L$4="","",IF(COUNTA($AU2948)=1,IF(Search!$L$4="N","N",1),""))</f>
        <v/>
      </c>
      <c r="P2948" s="9" t="str">
        <f>IF(Search!$L$5="","",IF(ISNUMBER(SEARCH("Jersey",$AU2948))=TRUE,IF(Search!$L$5="N","N",1),""))</f>
        <v/>
      </c>
      <c r="Q2948" s="9" t="str">
        <f>IF(Search!$L$6="","",IF(ISNUMBER(SEARCH("Patch",$AU2948))=TRUE,IF(Search!$L$6="N","N",1),""))</f>
        <v/>
      </c>
      <c r="R2948" s="9" t="str">
        <f>IF(Search!$L$7="","",IF(ISNUMBER(SEARCH("Shield",$AU2948))=TRUE,IF(Search!$L$7="N","N",1),""))</f>
        <v/>
      </c>
      <c r="S2948" s="9" t="str">
        <f>IF(Search!$L$8="","",IF(ISNUMBER(SEARCH("Stick",$AU2948))=TRUE,IF(Search!$L$8="N","N",1),""))</f>
        <v/>
      </c>
      <c r="T2948" s="9" t="str">
        <f>IF(Search!$O$4="","",IF(COUNTA($AW2948)=1,IF(Search!$O$4="N","N",1),""))</f>
        <v/>
      </c>
      <c r="U2948" s="9" t="str">
        <f>IF(Search!$O$5="","",IF($AW2948="","",IF($AW2948&lt;Search!$O$5,"",1)))</f>
        <v/>
      </c>
      <c r="V2948" s="9" t="str">
        <f>IF(Search!$O$6="","",IF($AW2948="","",IF($AW2948&gt;Search!$O$6,"",1)))</f>
        <v/>
      </c>
      <c r="W2948" s="9" t="str">
        <f>IF(Search!$U$4="","",IF($AX2948="","",1))</f>
        <v/>
      </c>
      <c r="X2948" s="9" t="str">
        <f>IF(Search!$U$5="","",IF(ISNUMBER(SEARCH(Search!$U$5,$AX2948))=TRUE,IF(Search!$U$5="N","N",1),""))</f>
        <v/>
      </c>
      <c r="Y2948" s="9" t="str">
        <f>IF(Search!$U$6="","",IF($AY2948&lt;Search!$U$6,"",1))</f>
        <v/>
      </c>
      <c r="Z2948" s="9" t="str">
        <f>IF(Search!$R$4="","",IF(Inventory!$BA2948&lt;Search!$R$4,"",1))</f>
        <v/>
      </c>
      <c r="AA2948" s="9" t="str">
        <f>IF(Search!$R$5="","",IF($BA2948&gt;Search!$R$5,"",1))</f>
        <v/>
      </c>
      <c r="AB2948" s="9" t="str">
        <f>IF(Search!$R$6="","",IF($BB2948&lt;Search!$R$6,"",1))</f>
        <v/>
      </c>
      <c r="AC2948" s="9" t="str">
        <f>IF(Search!$R$7="","",IF($BB2948&lt;Search!$R$7,"",1))</f>
        <v/>
      </c>
      <c r="AD2948" s="45" t="str">
        <f>IF(COUNTIF($A2948:$AC2948,"n")&gt;0,"",IF(SUM($A2948:$AC2948)=COUNTA(Search!$C$4:$C$8,Search!$F$4:$F$8,Search!$I$4:$I$6,Search!$I$8,Search!$L$4:$L$8,Search!$O$4:$O$8,Search!$R$4:$R$7,Search!$U$4:$U$7)-COUNTIF(Search!$C$4:$U$7,"n"),1+LARGE($AD$1:AD2947,1),""))</f>
        <v/>
      </c>
      <c r="AE2948" s="45" t="str">
        <f t="shared" ref="AE2948:AE3011" si="145">IF(AD2948="","",COUNTIF($AN$2:$AN$10540,"&lt;="&amp;AN2948))</f>
        <v/>
      </c>
      <c r="AF2948" s="45" t="str">
        <f>IF(AD2948="","",COUNTIF($AE$1:$AE2947,$AE2948)+RANK($AE2948,$AE$2:$AE$10540,1))</f>
        <v/>
      </c>
      <c r="AG2948" s="45" t="str">
        <f t="shared" ref="AG2948:AG3011" si="146">IF($AD2948="","",COUNTIF($BA$2:$BA$10540,"&lt;="&amp;$BA2948))</f>
        <v/>
      </c>
      <c r="AH2948" s="45" t="str">
        <f>IF($AD2948="","",COUNTIF($AG$1:$AG2947,$AG2948)+RANK($AG2948,$AG$1:$AG$10539,0))</f>
        <v/>
      </c>
      <c r="AI2948" s="10" t="str">
        <f t="shared" si="144"/>
        <v>2015-16 Upper Deck Silver Foil Board #372      /   $</v>
      </c>
      <c r="AJ2948" s="11">
        <v>2015</v>
      </c>
      <c r="AK2948" s="17">
        <v>16</v>
      </c>
      <c r="AL2948" s="12" t="s">
        <v>2622</v>
      </c>
      <c r="AM2948" s="10">
        <v>372</v>
      </c>
      <c r="AO2948" s="9"/>
      <c r="AP2948" s="9"/>
      <c r="AQ2948" s="9"/>
      <c r="AR2948" s="14"/>
      <c r="AS2948" s="9"/>
      <c r="AT2948" s="9"/>
      <c r="AU2948" s="9"/>
      <c r="AV2948" s="13"/>
      <c r="AW2948" s="13"/>
      <c r="AX2948" s="9"/>
      <c r="AY2948" s="9"/>
      <c r="AZ2948" s="9"/>
      <c r="BA2948" s="33"/>
      <c r="BB2948" s="33"/>
      <c r="BC2948" s="36"/>
      <c r="BD2948" s="12" t="s">
        <v>1772</v>
      </c>
    </row>
    <row r="2949" spans="1:56" s="12" customFormat="1" x14ac:dyDescent="0.2">
      <c r="A2949" s="9" t="str">
        <f>IF(Search!$C$5="","",IF(COUNTA(Inventory!$AP2949)=1,1,""))</f>
        <v/>
      </c>
      <c r="B2949" s="9" t="str">
        <f>IF(Search!$C$4="","",IF(ISNUMBER(SEARCH(Search!$C$4,$AR2949))=TRUE,1,""))</f>
        <v/>
      </c>
      <c r="C2949" s="9" t="str">
        <f>IF(Search!$C$6="x",IF(COUNTA($AQ2949)=1,1,"N"),IF(COUNTA($AQ2949)=1,"N",""))</f>
        <v/>
      </c>
      <c r="D2949" s="9" t="str">
        <f>IF(Search!$O$8="","",IF(ISNUMBER(SEARCH(Search!$O$8,$BD2949))=TRUE,1,""))</f>
        <v/>
      </c>
      <c r="E2949" s="9" t="str">
        <f>IF(Search!$C$7="","",IF(ISNUMBER(SEARCH(Search!$C$7,$AN2949))=TRUE,1,""))</f>
        <v/>
      </c>
      <c r="F2949" s="9" t="str">
        <f>IF(Search!$C$8="","",IF(ISNUMBER(SEARCH(Search!$C$8,$AO2949))=TRUE,1,""))</f>
        <v/>
      </c>
      <c r="G2949" s="9" t="str">
        <f>IF(Search!$F$4="","",IF(Inventory!$AJ2949&lt;Search!$F$4,"",1))</f>
        <v/>
      </c>
      <c r="H2949" s="9" t="str">
        <f>IF(Search!$F$5="","",IF(Inventory!$AJ2949&gt;Search!$F$5,"",1))</f>
        <v/>
      </c>
      <c r="I2949" s="9" t="str">
        <f>IF(Search!$F$7="","",IF(Search!$F$8="",IF(ISNUMBER(SEARCH(Search!$F$7,$AL2949))=TRUE,1,""),""))</f>
        <v/>
      </c>
      <c r="J2949" s="9" t="str">
        <f>IF($AL2949=Search!$F$8,1,"")</f>
        <v/>
      </c>
      <c r="K2949" s="9" t="str">
        <f>IF(Search!$I$4="","",IF(COUNTA($AS2949)=1,IF(Search!$I$4="N","N",1),""))</f>
        <v/>
      </c>
      <c r="L2949" s="9" t="str">
        <f>IF(Search!$I$5="","",IF($AS2949="RC",1,""))</f>
        <v/>
      </c>
      <c r="M2949" s="9" t="str">
        <f>IF(Search!$I$6="","",IF($AS2949="RCP",1,""))</f>
        <v/>
      </c>
      <c r="N2949" s="9" t="str">
        <f>IF(Search!$I$8="","",IF(COUNTA($AT2949)=1,IF(Search!$I$8="N","N",1),""))</f>
        <v/>
      </c>
      <c r="O2949" s="9" t="str">
        <f>IF(Search!$L$4="","",IF(COUNTA($AU2949)=1,IF(Search!$L$4="N","N",1),""))</f>
        <v/>
      </c>
      <c r="P2949" s="9" t="str">
        <f>IF(Search!$L$5="","",IF(ISNUMBER(SEARCH("Jersey",$AU2949))=TRUE,IF(Search!$L$5="N","N",1),""))</f>
        <v/>
      </c>
      <c r="Q2949" s="9" t="str">
        <f>IF(Search!$L$6="","",IF(ISNUMBER(SEARCH("Patch",$AU2949))=TRUE,IF(Search!$L$6="N","N",1),""))</f>
        <v/>
      </c>
      <c r="R2949" s="9" t="str">
        <f>IF(Search!$L$7="","",IF(ISNUMBER(SEARCH("Shield",$AU2949))=TRUE,IF(Search!$L$7="N","N",1),""))</f>
        <v/>
      </c>
      <c r="S2949" s="9" t="str">
        <f>IF(Search!$L$8="","",IF(ISNUMBER(SEARCH("Stick",$AU2949))=TRUE,IF(Search!$L$8="N","N",1),""))</f>
        <v/>
      </c>
      <c r="T2949" s="9" t="str">
        <f>IF(Search!$O$4="","",IF(COUNTA($AW2949)=1,IF(Search!$O$4="N","N",1),""))</f>
        <v/>
      </c>
      <c r="U2949" s="9" t="str">
        <f>IF(Search!$O$5="","",IF($AW2949="","",IF($AW2949&lt;Search!$O$5,"",1)))</f>
        <v/>
      </c>
      <c r="V2949" s="9" t="str">
        <f>IF(Search!$O$6="","",IF($AW2949="","",IF($AW2949&gt;Search!$O$6,"",1)))</f>
        <v/>
      </c>
      <c r="W2949" s="9" t="str">
        <f>IF(Search!$U$4="","",IF($AX2949="","",1))</f>
        <v/>
      </c>
      <c r="X2949" s="9" t="str">
        <f>IF(Search!$U$5="","",IF(ISNUMBER(SEARCH(Search!$U$5,$AX2949))=TRUE,IF(Search!$U$5="N","N",1),""))</f>
        <v/>
      </c>
      <c r="Y2949" s="9" t="str">
        <f>IF(Search!$U$6="","",IF($AY2949&lt;Search!$U$6,"",1))</f>
        <v/>
      </c>
      <c r="Z2949" s="9" t="str">
        <f>IF(Search!$R$4="","",IF(Inventory!$BA2949&lt;Search!$R$4,"",1))</f>
        <v/>
      </c>
      <c r="AA2949" s="9" t="str">
        <f>IF(Search!$R$5="","",IF($BA2949&gt;Search!$R$5,"",1))</f>
        <v/>
      </c>
      <c r="AB2949" s="9" t="str">
        <f>IF(Search!$R$6="","",IF($BB2949&lt;Search!$R$6,"",1))</f>
        <v/>
      </c>
      <c r="AC2949" s="9" t="str">
        <f>IF(Search!$R$7="","",IF($BB2949&lt;Search!$R$7,"",1))</f>
        <v/>
      </c>
      <c r="AD2949" s="45" t="str">
        <f>IF(COUNTIF($A2949:$AC2949,"n")&gt;0,"",IF(SUM($A2949:$AC2949)=COUNTA(Search!$C$4:$C$8,Search!$F$4:$F$8,Search!$I$4:$I$6,Search!$I$8,Search!$L$4:$L$8,Search!$O$4:$O$8,Search!$R$4:$R$7,Search!$U$4:$U$7)-COUNTIF(Search!$C$4:$U$7,"n"),1+LARGE($AD$1:AD2948,1),""))</f>
        <v/>
      </c>
      <c r="AE2949" s="45" t="str">
        <f t="shared" si="145"/>
        <v/>
      </c>
      <c r="AF2949" s="45" t="str">
        <f>IF(AD2949="","",COUNTIF($AE$1:$AE2948,$AE2949)+RANK($AE2949,$AE$2:$AE$10540,1))</f>
        <v/>
      </c>
      <c r="AG2949" s="45" t="str">
        <f t="shared" si="146"/>
        <v/>
      </c>
      <c r="AH2949" s="45" t="str">
        <f>IF($AD2949="","",COUNTIF($AG$1:$AG2948,$AG2949)+RANK($AG2949,$AG$1:$AG$10539,0))</f>
        <v/>
      </c>
      <c r="AI2949" s="10" t="str">
        <f t="shared" si="144"/>
        <v>2015-16 Upper Deck Silver Foil Board #373      /   $</v>
      </c>
      <c r="AJ2949" s="11">
        <v>2015</v>
      </c>
      <c r="AK2949" s="17">
        <v>16</v>
      </c>
      <c r="AL2949" s="12" t="s">
        <v>2622</v>
      </c>
      <c r="AM2949" s="10">
        <v>373</v>
      </c>
      <c r="AO2949" s="9"/>
      <c r="AP2949" s="9"/>
      <c r="AQ2949" s="9"/>
      <c r="AR2949" s="14"/>
      <c r="AS2949" s="9"/>
      <c r="AT2949" s="9"/>
      <c r="AU2949" s="9"/>
      <c r="AV2949" s="13"/>
      <c r="AW2949" s="13"/>
      <c r="AX2949" s="9"/>
      <c r="AY2949" s="9"/>
      <c r="AZ2949" s="9"/>
      <c r="BA2949" s="33"/>
      <c r="BB2949" s="33"/>
      <c r="BC2949" s="36"/>
      <c r="BD2949" s="12" t="s">
        <v>1772</v>
      </c>
    </row>
    <row r="2950" spans="1:56" s="12" customFormat="1" x14ac:dyDescent="0.2">
      <c r="A2950" s="9" t="str">
        <f>IF(Search!$C$5="","",IF(COUNTA(Inventory!$AP2950)=1,1,""))</f>
        <v/>
      </c>
      <c r="B2950" s="9" t="str">
        <f>IF(Search!$C$4="","",IF(ISNUMBER(SEARCH(Search!$C$4,$AR2950))=TRUE,1,""))</f>
        <v/>
      </c>
      <c r="C2950" s="9" t="str">
        <f>IF(Search!$C$6="x",IF(COUNTA($AQ2950)=1,1,"N"),IF(COUNTA($AQ2950)=1,"N",""))</f>
        <v/>
      </c>
      <c r="D2950" s="9" t="str">
        <f>IF(Search!$O$8="","",IF(ISNUMBER(SEARCH(Search!$O$8,$BD2950))=TRUE,1,""))</f>
        <v/>
      </c>
      <c r="E2950" s="9" t="str">
        <f>IF(Search!$C$7="","",IF(ISNUMBER(SEARCH(Search!$C$7,$AN2950))=TRUE,1,""))</f>
        <v/>
      </c>
      <c r="F2950" s="9" t="str">
        <f>IF(Search!$C$8="","",IF(ISNUMBER(SEARCH(Search!$C$8,$AO2950))=TRUE,1,""))</f>
        <v/>
      </c>
      <c r="G2950" s="9" t="str">
        <f>IF(Search!$F$4="","",IF(Inventory!$AJ2950&lt;Search!$F$4,"",1))</f>
        <v/>
      </c>
      <c r="H2950" s="9" t="str">
        <f>IF(Search!$F$5="","",IF(Inventory!$AJ2950&gt;Search!$F$5,"",1))</f>
        <v/>
      </c>
      <c r="I2950" s="9" t="str">
        <f>IF(Search!$F$7="","",IF(Search!$F$8="",IF(ISNUMBER(SEARCH(Search!$F$7,$AL2950))=TRUE,1,""),""))</f>
        <v/>
      </c>
      <c r="J2950" s="9" t="str">
        <f>IF($AL2950=Search!$F$8,1,"")</f>
        <v/>
      </c>
      <c r="K2950" s="9" t="str">
        <f>IF(Search!$I$4="","",IF(COUNTA($AS2950)=1,IF(Search!$I$4="N","N",1),""))</f>
        <v/>
      </c>
      <c r="L2950" s="9" t="str">
        <f>IF(Search!$I$5="","",IF($AS2950="RC",1,""))</f>
        <v/>
      </c>
      <c r="M2950" s="9" t="str">
        <f>IF(Search!$I$6="","",IF($AS2950="RCP",1,""))</f>
        <v/>
      </c>
      <c r="N2950" s="9" t="str">
        <f>IF(Search!$I$8="","",IF(COUNTA($AT2950)=1,IF(Search!$I$8="N","N",1),""))</f>
        <v/>
      </c>
      <c r="O2950" s="9" t="str">
        <f>IF(Search!$L$4="","",IF(COUNTA($AU2950)=1,IF(Search!$L$4="N","N",1),""))</f>
        <v/>
      </c>
      <c r="P2950" s="9" t="str">
        <f>IF(Search!$L$5="","",IF(ISNUMBER(SEARCH("Jersey",$AU2950))=TRUE,IF(Search!$L$5="N","N",1),""))</f>
        <v/>
      </c>
      <c r="Q2950" s="9" t="str">
        <f>IF(Search!$L$6="","",IF(ISNUMBER(SEARCH("Patch",$AU2950))=TRUE,IF(Search!$L$6="N","N",1),""))</f>
        <v/>
      </c>
      <c r="R2950" s="9" t="str">
        <f>IF(Search!$L$7="","",IF(ISNUMBER(SEARCH("Shield",$AU2950))=TRUE,IF(Search!$L$7="N","N",1),""))</f>
        <v/>
      </c>
      <c r="S2950" s="9" t="str">
        <f>IF(Search!$L$8="","",IF(ISNUMBER(SEARCH("Stick",$AU2950))=TRUE,IF(Search!$L$8="N","N",1),""))</f>
        <v/>
      </c>
      <c r="T2950" s="9" t="str">
        <f>IF(Search!$O$4="","",IF(COUNTA($AW2950)=1,IF(Search!$O$4="N","N",1),""))</f>
        <v/>
      </c>
      <c r="U2950" s="9" t="str">
        <f>IF(Search!$O$5="","",IF($AW2950="","",IF($AW2950&lt;Search!$O$5,"",1)))</f>
        <v/>
      </c>
      <c r="V2950" s="9" t="str">
        <f>IF(Search!$O$6="","",IF($AW2950="","",IF($AW2950&gt;Search!$O$6,"",1)))</f>
        <v/>
      </c>
      <c r="W2950" s="9" t="str">
        <f>IF(Search!$U$4="","",IF($AX2950="","",1))</f>
        <v/>
      </c>
      <c r="X2950" s="9" t="str">
        <f>IF(Search!$U$5="","",IF(ISNUMBER(SEARCH(Search!$U$5,$AX2950))=TRUE,IF(Search!$U$5="N","N",1),""))</f>
        <v/>
      </c>
      <c r="Y2950" s="9" t="str">
        <f>IF(Search!$U$6="","",IF($AY2950&lt;Search!$U$6,"",1))</f>
        <v/>
      </c>
      <c r="Z2950" s="9" t="str">
        <f>IF(Search!$R$4="","",IF(Inventory!$BA2950&lt;Search!$R$4,"",1))</f>
        <v/>
      </c>
      <c r="AA2950" s="9" t="str">
        <f>IF(Search!$R$5="","",IF($BA2950&gt;Search!$R$5,"",1))</f>
        <v/>
      </c>
      <c r="AB2950" s="9" t="str">
        <f>IF(Search!$R$6="","",IF($BB2950&lt;Search!$R$6,"",1))</f>
        <v/>
      </c>
      <c r="AC2950" s="9" t="str">
        <f>IF(Search!$R$7="","",IF($BB2950&lt;Search!$R$7,"",1))</f>
        <v/>
      </c>
      <c r="AD2950" s="45" t="str">
        <f>IF(COUNTIF($A2950:$AC2950,"n")&gt;0,"",IF(SUM($A2950:$AC2950)=COUNTA(Search!$C$4:$C$8,Search!$F$4:$F$8,Search!$I$4:$I$6,Search!$I$8,Search!$L$4:$L$8,Search!$O$4:$O$8,Search!$R$4:$R$7,Search!$U$4:$U$7)-COUNTIF(Search!$C$4:$U$7,"n"),1+LARGE($AD$1:AD2949,1),""))</f>
        <v/>
      </c>
      <c r="AE2950" s="45" t="str">
        <f t="shared" si="145"/>
        <v/>
      </c>
      <c r="AF2950" s="45" t="str">
        <f>IF(AD2950="","",COUNTIF($AE$1:$AE2949,$AE2950)+RANK($AE2950,$AE$2:$AE$10540,1))</f>
        <v/>
      </c>
      <c r="AG2950" s="45" t="str">
        <f t="shared" si="146"/>
        <v/>
      </c>
      <c r="AH2950" s="45" t="str">
        <f>IF($AD2950="","",COUNTIF($AG$1:$AG2949,$AG2950)+RANK($AG2950,$AG$1:$AG$10539,0))</f>
        <v/>
      </c>
      <c r="AI2950" s="10" t="str">
        <f t="shared" si="144"/>
        <v>2015-16 Upper Deck Silver Foil Board #374      /   $</v>
      </c>
      <c r="AJ2950" s="11">
        <v>2015</v>
      </c>
      <c r="AK2950" s="17">
        <v>16</v>
      </c>
      <c r="AL2950" s="12" t="s">
        <v>2622</v>
      </c>
      <c r="AM2950" s="10">
        <v>374</v>
      </c>
      <c r="AO2950" s="9"/>
      <c r="AP2950" s="9"/>
      <c r="AQ2950" s="9"/>
      <c r="AR2950" s="14"/>
      <c r="AS2950" s="9"/>
      <c r="AT2950" s="9"/>
      <c r="AU2950" s="9"/>
      <c r="AV2950" s="13"/>
      <c r="AW2950" s="13"/>
      <c r="AX2950" s="9"/>
      <c r="AY2950" s="9"/>
      <c r="AZ2950" s="9"/>
      <c r="BA2950" s="33"/>
      <c r="BB2950" s="33"/>
      <c r="BC2950" s="36"/>
      <c r="BD2950" s="12" t="s">
        <v>1772</v>
      </c>
    </row>
    <row r="2951" spans="1:56" s="12" customFormat="1" x14ac:dyDescent="0.2">
      <c r="A2951" s="9" t="str">
        <f>IF(Search!$C$5="","",IF(COUNTA(Inventory!$AP2951)=1,1,""))</f>
        <v/>
      </c>
      <c r="B2951" s="9" t="str">
        <f>IF(Search!$C$4="","",IF(ISNUMBER(SEARCH(Search!$C$4,$AR2951))=TRUE,1,""))</f>
        <v/>
      </c>
      <c r="C2951" s="9" t="str">
        <f>IF(Search!$C$6="x",IF(COUNTA($AQ2951)=1,1,"N"),IF(COUNTA($AQ2951)=1,"N",""))</f>
        <v/>
      </c>
      <c r="D2951" s="9" t="str">
        <f>IF(Search!$O$8="","",IF(ISNUMBER(SEARCH(Search!$O$8,$BD2951))=TRUE,1,""))</f>
        <v/>
      </c>
      <c r="E2951" s="9" t="str">
        <f>IF(Search!$C$7="","",IF(ISNUMBER(SEARCH(Search!$C$7,$AN2951))=TRUE,1,""))</f>
        <v/>
      </c>
      <c r="F2951" s="9" t="str">
        <f>IF(Search!$C$8="","",IF(ISNUMBER(SEARCH(Search!$C$8,$AO2951))=TRUE,1,""))</f>
        <v/>
      </c>
      <c r="G2951" s="9" t="str">
        <f>IF(Search!$F$4="","",IF(Inventory!$AJ2951&lt;Search!$F$4,"",1))</f>
        <v/>
      </c>
      <c r="H2951" s="9" t="str">
        <f>IF(Search!$F$5="","",IF(Inventory!$AJ2951&gt;Search!$F$5,"",1))</f>
        <v/>
      </c>
      <c r="I2951" s="9" t="str">
        <f>IF(Search!$F$7="","",IF(Search!$F$8="",IF(ISNUMBER(SEARCH(Search!$F$7,$AL2951))=TRUE,1,""),""))</f>
        <v/>
      </c>
      <c r="J2951" s="9" t="str">
        <f>IF($AL2951=Search!$F$8,1,"")</f>
        <v/>
      </c>
      <c r="K2951" s="9" t="str">
        <f>IF(Search!$I$4="","",IF(COUNTA($AS2951)=1,IF(Search!$I$4="N","N",1),""))</f>
        <v/>
      </c>
      <c r="L2951" s="9" t="str">
        <f>IF(Search!$I$5="","",IF($AS2951="RC",1,""))</f>
        <v/>
      </c>
      <c r="M2951" s="9" t="str">
        <f>IF(Search!$I$6="","",IF($AS2951="RCP",1,""))</f>
        <v/>
      </c>
      <c r="N2951" s="9" t="str">
        <f>IF(Search!$I$8="","",IF(COUNTA($AT2951)=1,IF(Search!$I$8="N","N",1),""))</f>
        <v/>
      </c>
      <c r="O2951" s="9" t="str">
        <f>IF(Search!$L$4="","",IF(COUNTA($AU2951)=1,IF(Search!$L$4="N","N",1),""))</f>
        <v/>
      </c>
      <c r="P2951" s="9" t="str">
        <f>IF(Search!$L$5="","",IF(ISNUMBER(SEARCH("Jersey",$AU2951))=TRUE,IF(Search!$L$5="N","N",1),""))</f>
        <v/>
      </c>
      <c r="Q2951" s="9" t="str">
        <f>IF(Search!$L$6="","",IF(ISNUMBER(SEARCH("Patch",$AU2951))=TRUE,IF(Search!$L$6="N","N",1),""))</f>
        <v/>
      </c>
      <c r="R2951" s="9" t="str">
        <f>IF(Search!$L$7="","",IF(ISNUMBER(SEARCH("Shield",$AU2951))=TRUE,IF(Search!$L$7="N","N",1),""))</f>
        <v/>
      </c>
      <c r="S2951" s="9" t="str">
        <f>IF(Search!$L$8="","",IF(ISNUMBER(SEARCH("Stick",$AU2951))=TRUE,IF(Search!$L$8="N","N",1),""))</f>
        <v/>
      </c>
      <c r="T2951" s="9" t="str">
        <f>IF(Search!$O$4="","",IF(COUNTA($AW2951)=1,IF(Search!$O$4="N","N",1),""))</f>
        <v/>
      </c>
      <c r="U2951" s="9" t="str">
        <f>IF(Search!$O$5="","",IF($AW2951="","",IF($AW2951&lt;Search!$O$5,"",1)))</f>
        <v/>
      </c>
      <c r="V2951" s="9" t="str">
        <f>IF(Search!$O$6="","",IF($AW2951="","",IF($AW2951&gt;Search!$O$6,"",1)))</f>
        <v/>
      </c>
      <c r="W2951" s="9" t="str">
        <f>IF(Search!$U$4="","",IF($AX2951="","",1))</f>
        <v/>
      </c>
      <c r="X2951" s="9" t="str">
        <f>IF(Search!$U$5="","",IF(ISNUMBER(SEARCH(Search!$U$5,$AX2951))=TRUE,IF(Search!$U$5="N","N",1),""))</f>
        <v/>
      </c>
      <c r="Y2951" s="9" t="str">
        <f>IF(Search!$U$6="","",IF($AY2951&lt;Search!$U$6,"",1))</f>
        <v/>
      </c>
      <c r="Z2951" s="9" t="str">
        <f>IF(Search!$R$4="","",IF(Inventory!$BA2951&lt;Search!$R$4,"",1))</f>
        <v/>
      </c>
      <c r="AA2951" s="9" t="str">
        <f>IF(Search!$R$5="","",IF($BA2951&gt;Search!$R$5,"",1))</f>
        <v/>
      </c>
      <c r="AB2951" s="9" t="str">
        <f>IF(Search!$R$6="","",IF($BB2951&lt;Search!$R$6,"",1))</f>
        <v/>
      </c>
      <c r="AC2951" s="9" t="str">
        <f>IF(Search!$R$7="","",IF($BB2951&lt;Search!$R$7,"",1))</f>
        <v/>
      </c>
      <c r="AD2951" s="45" t="str">
        <f>IF(COUNTIF($A2951:$AC2951,"n")&gt;0,"",IF(SUM($A2951:$AC2951)=COUNTA(Search!$C$4:$C$8,Search!$F$4:$F$8,Search!$I$4:$I$6,Search!$I$8,Search!$L$4:$L$8,Search!$O$4:$O$8,Search!$R$4:$R$7,Search!$U$4:$U$7)-COUNTIF(Search!$C$4:$U$7,"n"),1+LARGE($AD$1:AD2950,1),""))</f>
        <v/>
      </c>
      <c r="AE2951" s="45" t="str">
        <f t="shared" si="145"/>
        <v/>
      </c>
      <c r="AF2951" s="45" t="str">
        <f>IF(AD2951="","",COUNTIF($AE$1:$AE2950,$AE2951)+RANK($AE2951,$AE$2:$AE$10540,1))</f>
        <v/>
      </c>
      <c r="AG2951" s="45" t="str">
        <f t="shared" si="146"/>
        <v/>
      </c>
      <c r="AH2951" s="45" t="str">
        <f>IF($AD2951="","",COUNTIF($AG$1:$AG2950,$AG2951)+RANK($AG2951,$AG$1:$AG$10539,0))</f>
        <v/>
      </c>
      <c r="AI2951" s="10" t="str">
        <f t="shared" ref="AI2951:AI3014" si="147">CONCATENATE(AJ2951,"-",AK2951," ",AL2951," #",AM2951," ",AN2951," ",AO2951," ",AS2951," ",AT2951," ",AU2951," ",AV2951,"/",AW2951," ",AX2951," ",AY2951,AZ2951," $",BA2951)</f>
        <v>2015-16 Upper Deck Silver Foil Board #378      /   $</v>
      </c>
      <c r="AJ2951" s="11">
        <v>2015</v>
      </c>
      <c r="AK2951" s="17">
        <v>16</v>
      </c>
      <c r="AL2951" s="12" t="s">
        <v>2622</v>
      </c>
      <c r="AM2951" s="10">
        <v>378</v>
      </c>
      <c r="AO2951" s="9"/>
      <c r="AP2951" s="9"/>
      <c r="AQ2951" s="9"/>
      <c r="AR2951" s="14"/>
      <c r="AS2951" s="9"/>
      <c r="AT2951" s="9"/>
      <c r="AU2951" s="9"/>
      <c r="AV2951" s="13"/>
      <c r="AW2951" s="13"/>
      <c r="AX2951" s="9"/>
      <c r="AY2951" s="9"/>
      <c r="AZ2951" s="9"/>
      <c r="BA2951" s="33"/>
      <c r="BB2951" s="33"/>
      <c r="BC2951" s="36"/>
      <c r="BD2951" s="12" t="s">
        <v>1772</v>
      </c>
    </row>
    <row r="2952" spans="1:56" s="12" customFormat="1" x14ac:dyDescent="0.2">
      <c r="A2952" s="9" t="str">
        <f>IF(Search!$C$5="","",IF(COUNTA(Inventory!$AP2952)=1,1,""))</f>
        <v/>
      </c>
      <c r="B2952" s="9" t="str">
        <f>IF(Search!$C$4="","",IF(ISNUMBER(SEARCH(Search!$C$4,$AR2952))=TRUE,1,""))</f>
        <v/>
      </c>
      <c r="C2952" s="9" t="str">
        <f>IF(Search!$C$6="x",IF(COUNTA($AQ2952)=1,1,"N"),IF(COUNTA($AQ2952)=1,"N",""))</f>
        <v/>
      </c>
      <c r="D2952" s="9" t="str">
        <f>IF(Search!$O$8="","",IF(ISNUMBER(SEARCH(Search!$O$8,$BD2952))=TRUE,1,""))</f>
        <v/>
      </c>
      <c r="E2952" s="9" t="str">
        <f>IF(Search!$C$7="","",IF(ISNUMBER(SEARCH(Search!$C$7,$AN2952))=TRUE,1,""))</f>
        <v/>
      </c>
      <c r="F2952" s="9" t="str">
        <f>IF(Search!$C$8="","",IF(ISNUMBER(SEARCH(Search!$C$8,$AO2952))=TRUE,1,""))</f>
        <v/>
      </c>
      <c r="G2952" s="9" t="str">
        <f>IF(Search!$F$4="","",IF(Inventory!$AJ2952&lt;Search!$F$4,"",1))</f>
        <v/>
      </c>
      <c r="H2952" s="9" t="str">
        <f>IF(Search!$F$5="","",IF(Inventory!$AJ2952&gt;Search!$F$5,"",1))</f>
        <v/>
      </c>
      <c r="I2952" s="9" t="str">
        <f>IF(Search!$F$7="","",IF(Search!$F$8="",IF(ISNUMBER(SEARCH(Search!$F$7,$AL2952))=TRUE,1,""),""))</f>
        <v/>
      </c>
      <c r="J2952" s="9" t="str">
        <f>IF($AL2952=Search!$F$8,1,"")</f>
        <v/>
      </c>
      <c r="K2952" s="9" t="str">
        <f>IF(Search!$I$4="","",IF(COUNTA($AS2952)=1,IF(Search!$I$4="N","N",1),""))</f>
        <v/>
      </c>
      <c r="L2952" s="9" t="str">
        <f>IF(Search!$I$5="","",IF($AS2952="RC",1,""))</f>
        <v/>
      </c>
      <c r="M2952" s="9" t="str">
        <f>IF(Search!$I$6="","",IF($AS2952="RCP",1,""))</f>
        <v/>
      </c>
      <c r="N2952" s="9" t="str">
        <f>IF(Search!$I$8="","",IF(COUNTA($AT2952)=1,IF(Search!$I$8="N","N",1),""))</f>
        <v/>
      </c>
      <c r="O2952" s="9" t="str">
        <f>IF(Search!$L$4="","",IF(COUNTA($AU2952)=1,IF(Search!$L$4="N","N",1),""))</f>
        <v/>
      </c>
      <c r="P2952" s="9" t="str">
        <f>IF(Search!$L$5="","",IF(ISNUMBER(SEARCH("Jersey",$AU2952))=TRUE,IF(Search!$L$5="N","N",1),""))</f>
        <v/>
      </c>
      <c r="Q2952" s="9" t="str">
        <f>IF(Search!$L$6="","",IF(ISNUMBER(SEARCH("Patch",$AU2952))=TRUE,IF(Search!$L$6="N","N",1),""))</f>
        <v/>
      </c>
      <c r="R2952" s="9" t="str">
        <f>IF(Search!$L$7="","",IF(ISNUMBER(SEARCH("Shield",$AU2952))=TRUE,IF(Search!$L$7="N","N",1),""))</f>
        <v/>
      </c>
      <c r="S2952" s="9" t="str">
        <f>IF(Search!$L$8="","",IF(ISNUMBER(SEARCH("Stick",$AU2952))=TRUE,IF(Search!$L$8="N","N",1),""))</f>
        <v/>
      </c>
      <c r="T2952" s="9" t="str">
        <f>IF(Search!$O$4="","",IF(COUNTA($AW2952)=1,IF(Search!$O$4="N","N",1),""))</f>
        <v/>
      </c>
      <c r="U2952" s="9" t="str">
        <f>IF(Search!$O$5="","",IF($AW2952="","",IF($AW2952&lt;Search!$O$5,"",1)))</f>
        <v/>
      </c>
      <c r="V2952" s="9" t="str">
        <f>IF(Search!$O$6="","",IF($AW2952="","",IF($AW2952&gt;Search!$O$6,"",1)))</f>
        <v/>
      </c>
      <c r="W2952" s="9" t="str">
        <f>IF(Search!$U$4="","",IF($AX2952="","",1))</f>
        <v/>
      </c>
      <c r="X2952" s="9" t="str">
        <f>IF(Search!$U$5="","",IF(ISNUMBER(SEARCH(Search!$U$5,$AX2952))=TRUE,IF(Search!$U$5="N","N",1),""))</f>
        <v/>
      </c>
      <c r="Y2952" s="9" t="str">
        <f>IF(Search!$U$6="","",IF($AY2952&lt;Search!$U$6,"",1))</f>
        <v/>
      </c>
      <c r="Z2952" s="9" t="str">
        <f>IF(Search!$R$4="","",IF(Inventory!$BA2952&lt;Search!$R$4,"",1))</f>
        <v/>
      </c>
      <c r="AA2952" s="9" t="str">
        <f>IF(Search!$R$5="","",IF($BA2952&gt;Search!$R$5,"",1))</f>
        <v/>
      </c>
      <c r="AB2952" s="9" t="str">
        <f>IF(Search!$R$6="","",IF($BB2952&lt;Search!$R$6,"",1))</f>
        <v/>
      </c>
      <c r="AC2952" s="9" t="str">
        <f>IF(Search!$R$7="","",IF($BB2952&lt;Search!$R$7,"",1))</f>
        <v/>
      </c>
      <c r="AD2952" s="45" t="str">
        <f>IF(COUNTIF($A2952:$AC2952,"n")&gt;0,"",IF(SUM($A2952:$AC2952)=COUNTA(Search!$C$4:$C$8,Search!$F$4:$F$8,Search!$I$4:$I$6,Search!$I$8,Search!$L$4:$L$8,Search!$O$4:$O$8,Search!$R$4:$R$7,Search!$U$4:$U$7)-COUNTIF(Search!$C$4:$U$7,"n"),1+LARGE($AD$1:AD2951,1),""))</f>
        <v/>
      </c>
      <c r="AE2952" s="45" t="str">
        <f t="shared" si="145"/>
        <v/>
      </c>
      <c r="AF2952" s="45" t="str">
        <f>IF(AD2952="","",COUNTIF($AE$1:$AE2951,$AE2952)+RANK($AE2952,$AE$2:$AE$10540,1))</f>
        <v/>
      </c>
      <c r="AG2952" s="45" t="str">
        <f t="shared" si="146"/>
        <v/>
      </c>
      <c r="AH2952" s="45" t="str">
        <f>IF($AD2952="","",COUNTIF($AG$1:$AG2951,$AG2952)+RANK($AG2952,$AG$1:$AG$10539,0))</f>
        <v/>
      </c>
      <c r="AI2952" s="10" t="str">
        <f t="shared" si="147"/>
        <v>2015-16 Upper Deck Silver Foil Board #393      /   $</v>
      </c>
      <c r="AJ2952" s="11">
        <v>2015</v>
      </c>
      <c r="AK2952" s="17">
        <v>16</v>
      </c>
      <c r="AL2952" s="12" t="s">
        <v>2622</v>
      </c>
      <c r="AM2952" s="10">
        <v>393</v>
      </c>
      <c r="AO2952" s="9"/>
      <c r="AP2952" s="9"/>
      <c r="AQ2952" s="9"/>
      <c r="AR2952" s="14"/>
      <c r="AS2952" s="9"/>
      <c r="AT2952" s="9"/>
      <c r="AU2952" s="9"/>
      <c r="AV2952" s="13"/>
      <c r="AW2952" s="13"/>
      <c r="AX2952" s="9"/>
      <c r="AY2952" s="9"/>
      <c r="AZ2952" s="9"/>
      <c r="BA2952" s="33"/>
      <c r="BB2952" s="33"/>
      <c r="BC2952" s="36"/>
      <c r="BD2952" s="12" t="s">
        <v>1772</v>
      </c>
    </row>
    <row r="2953" spans="1:56" s="12" customFormat="1" x14ac:dyDescent="0.2">
      <c r="A2953" s="9" t="str">
        <f>IF(Search!$C$5="","",IF(COUNTA(Inventory!$AP2953)=1,1,""))</f>
        <v/>
      </c>
      <c r="B2953" s="9" t="str">
        <f>IF(Search!$C$4="","",IF(ISNUMBER(SEARCH(Search!$C$4,$AR2953))=TRUE,1,""))</f>
        <v/>
      </c>
      <c r="C2953" s="9" t="str">
        <f>IF(Search!$C$6="x",IF(COUNTA($AQ2953)=1,1,"N"),IF(COUNTA($AQ2953)=1,"N",""))</f>
        <v/>
      </c>
      <c r="D2953" s="9" t="str">
        <f>IF(Search!$O$8="","",IF(ISNUMBER(SEARCH(Search!$O$8,$BD2953))=TRUE,1,""))</f>
        <v/>
      </c>
      <c r="E2953" s="9" t="str">
        <f>IF(Search!$C$7="","",IF(ISNUMBER(SEARCH(Search!$C$7,$AN2953))=TRUE,1,""))</f>
        <v/>
      </c>
      <c r="F2953" s="9" t="str">
        <f>IF(Search!$C$8="","",IF(ISNUMBER(SEARCH(Search!$C$8,$AO2953))=TRUE,1,""))</f>
        <v/>
      </c>
      <c r="G2953" s="9" t="str">
        <f>IF(Search!$F$4="","",IF(Inventory!$AJ2953&lt;Search!$F$4,"",1))</f>
        <v/>
      </c>
      <c r="H2953" s="9" t="str">
        <f>IF(Search!$F$5="","",IF(Inventory!$AJ2953&gt;Search!$F$5,"",1))</f>
        <v/>
      </c>
      <c r="I2953" s="9" t="str">
        <f>IF(Search!$F$7="","",IF(Search!$F$8="",IF(ISNUMBER(SEARCH(Search!$F$7,$AL2953))=TRUE,1,""),""))</f>
        <v/>
      </c>
      <c r="J2953" s="9" t="str">
        <f>IF($AL2953=Search!$F$8,1,"")</f>
        <v/>
      </c>
      <c r="K2953" s="9" t="str">
        <f>IF(Search!$I$4="","",IF(COUNTA($AS2953)=1,IF(Search!$I$4="N","N",1),""))</f>
        <v/>
      </c>
      <c r="L2953" s="9" t="str">
        <f>IF(Search!$I$5="","",IF($AS2953="RC",1,""))</f>
        <v/>
      </c>
      <c r="M2953" s="9" t="str">
        <f>IF(Search!$I$6="","",IF($AS2953="RCP",1,""))</f>
        <v/>
      </c>
      <c r="N2953" s="9" t="str">
        <f>IF(Search!$I$8="","",IF(COUNTA($AT2953)=1,IF(Search!$I$8="N","N",1),""))</f>
        <v/>
      </c>
      <c r="O2953" s="9" t="str">
        <f>IF(Search!$L$4="","",IF(COUNTA($AU2953)=1,IF(Search!$L$4="N","N",1),""))</f>
        <v/>
      </c>
      <c r="P2953" s="9" t="str">
        <f>IF(Search!$L$5="","",IF(ISNUMBER(SEARCH("Jersey",$AU2953))=TRUE,IF(Search!$L$5="N","N",1),""))</f>
        <v/>
      </c>
      <c r="Q2953" s="9" t="str">
        <f>IF(Search!$L$6="","",IF(ISNUMBER(SEARCH("Patch",$AU2953))=TRUE,IF(Search!$L$6="N","N",1),""))</f>
        <v/>
      </c>
      <c r="R2953" s="9" t="str">
        <f>IF(Search!$L$7="","",IF(ISNUMBER(SEARCH("Shield",$AU2953))=TRUE,IF(Search!$L$7="N","N",1),""))</f>
        <v/>
      </c>
      <c r="S2953" s="9" t="str">
        <f>IF(Search!$L$8="","",IF(ISNUMBER(SEARCH("Stick",$AU2953))=TRUE,IF(Search!$L$8="N","N",1),""))</f>
        <v/>
      </c>
      <c r="T2953" s="9" t="str">
        <f>IF(Search!$O$4="","",IF(COUNTA($AW2953)=1,IF(Search!$O$4="N","N",1),""))</f>
        <v/>
      </c>
      <c r="U2953" s="9" t="str">
        <f>IF(Search!$O$5="","",IF($AW2953="","",IF($AW2953&lt;Search!$O$5,"",1)))</f>
        <v/>
      </c>
      <c r="V2953" s="9" t="str">
        <f>IF(Search!$O$6="","",IF($AW2953="","",IF($AW2953&gt;Search!$O$6,"",1)))</f>
        <v/>
      </c>
      <c r="W2953" s="9" t="str">
        <f>IF(Search!$U$4="","",IF($AX2953="","",1))</f>
        <v/>
      </c>
      <c r="X2953" s="9" t="str">
        <f>IF(Search!$U$5="","",IF(ISNUMBER(SEARCH(Search!$U$5,$AX2953))=TRUE,IF(Search!$U$5="N","N",1),""))</f>
        <v/>
      </c>
      <c r="Y2953" s="9" t="str">
        <f>IF(Search!$U$6="","",IF($AY2953&lt;Search!$U$6,"",1))</f>
        <v/>
      </c>
      <c r="Z2953" s="9" t="str">
        <f>IF(Search!$R$4="","",IF(Inventory!$BA2953&lt;Search!$R$4,"",1))</f>
        <v/>
      </c>
      <c r="AA2953" s="9" t="str">
        <f>IF(Search!$R$5="","",IF($BA2953&gt;Search!$R$5,"",1))</f>
        <v/>
      </c>
      <c r="AB2953" s="9" t="str">
        <f>IF(Search!$R$6="","",IF($BB2953&lt;Search!$R$6,"",1))</f>
        <v/>
      </c>
      <c r="AC2953" s="9" t="str">
        <f>IF(Search!$R$7="","",IF($BB2953&lt;Search!$R$7,"",1))</f>
        <v/>
      </c>
      <c r="AD2953" s="45" t="str">
        <f>IF(COUNTIF($A2953:$AC2953,"n")&gt;0,"",IF(SUM($A2953:$AC2953)=COUNTA(Search!$C$4:$C$8,Search!$F$4:$F$8,Search!$I$4:$I$6,Search!$I$8,Search!$L$4:$L$8,Search!$O$4:$O$8,Search!$R$4:$R$7,Search!$U$4:$U$7)-COUNTIF(Search!$C$4:$U$7,"n"),1+LARGE($AD$1:AD2952,1),""))</f>
        <v/>
      </c>
      <c r="AE2953" s="45" t="str">
        <f t="shared" si="145"/>
        <v/>
      </c>
      <c r="AF2953" s="45" t="str">
        <f>IF(AD2953="","",COUNTIF($AE$1:$AE2952,$AE2953)+RANK($AE2953,$AE$2:$AE$10540,1))</f>
        <v/>
      </c>
      <c r="AG2953" s="45" t="str">
        <f t="shared" si="146"/>
        <v/>
      </c>
      <c r="AH2953" s="45" t="str">
        <f>IF($AD2953="","",COUNTIF($AG$1:$AG2952,$AG2953)+RANK($AG2953,$AG$1:$AG$10539,0))</f>
        <v/>
      </c>
      <c r="AI2953" s="10" t="str">
        <f t="shared" si="147"/>
        <v>2015-16 Upper Deck Silver Foil Board #393      /   $</v>
      </c>
      <c r="AJ2953" s="11">
        <v>2015</v>
      </c>
      <c r="AK2953" s="17">
        <v>16</v>
      </c>
      <c r="AL2953" s="12" t="s">
        <v>2622</v>
      </c>
      <c r="AM2953" s="10">
        <v>393</v>
      </c>
      <c r="AO2953" s="9"/>
      <c r="AP2953" s="9"/>
      <c r="AQ2953" s="9"/>
      <c r="AR2953" s="14"/>
      <c r="AS2953" s="9"/>
      <c r="AT2953" s="9"/>
      <c r="AU2953" s="9"/>
      <c r="AV2953" s="13"/>
      <c r="AW2953" s="13"/>
      <c r="AX2953" s="9"/>
      <c r="AY2953" s="9"/>
      <c r="AZ2953" s="9"/>
      <c r="BA2953" s="33"/>
      <c r="BB2953" s="33"/>
      <c r="BC2953" s="36"/>
      <c r="BD2953" s="12" t="s">
        <v>1772</v>
      </c>
    </row>
    <row r="2954" spans="1:56" s="12" customFormat="1" x14ac:dyDescent="0.2">
      <c r="A2954" s="9" t="str">
        <f>IF(Search!$C$5="","",IF(COUNTA(Inventory!$AP2954)=1,1,""))</f>
        <v/>
      </c>
      <c r="B2954" s="9" t="str">
        <f>IF(Search!$C$4="","",IF(ISNUMBER(SEARCH(Search!$C$4,$AR2954))=TRUE,1,""))</f>
        <v/>
      </c>
      <c r="C2954" s="9" t="str">
        <f>IF(Search!$C$6="x",IF(COUNTA($AQ2954)=1,1,"N"),IF(COUNTA($AQ2954)=1,"N",""))</f>
        <v/>
      </c>
      <c r="D2954" s="9" t="str">
        <f>IF(Search!$O$8="","",IF(ISNUMBER(SEARCH(Search!$O$8,$BD2954))=TRUE,1,""))</f>
        <v/>
      </c>
      <c r="E2954" s="9" t="str">
        <f>IF(Search!$C$7="","",IF(ISNUMBER(SEARCH(Search!$C$7,$AN2954))=TRUE,1,""))</f>
        <v/>
      </c>
      <c r="F2954" s="9" t="str">
        <f>IF(Search!$C$8="","",IF(ISNUMBER(SEARCH(Search!$C$8,$AO2954))=TRUE,1,""))</f>
        <v/>
      </c>
      <c r="G2954" s="9" t="str">
        <f>IF(Search!$F$4="","",IF(Inventory!$AJ2954&lt;Search!$F$4,"",1))</f>
        <v/>
      </c>
      <c r="H2954" s="9" t="str">
        <f>IF(Search!$F$5="","",IF(Inventory!$AJ2954&gt;Search!$F$5,"",1))</f>
        <v/>
      </c>
      <c r="I2954" s="9" t="str">
        <f>IF(Search!$F$7="","",IF(Search!$F$8="",IF(ISNUMBER(SEARCH(Search!$F$7,$AL2954))=TRUE,1,""),""))</f>
        <v/>
      </c>
      <c r="J2954" s="9" t="str">
        <f>IF($AL2954=Search!$F$8,1,"")</f>
        <v/>
      </c>
      <c r="K2954" s="9" t="str">
        <f>IF(Search!$I$4="","",IF(COUNTA($AS2954)=1,IF(Search!$I$4="N","N",1),""))</f>
        <v/>
      </c>
      <c r="L2954" s="9" t="str">
        <f>IF(Search!$I$5="","",IF($AS2954="RC",1,""))</f>
        <v/>
      </c>
      <c r="M2954" s="9" t="str">
        <f>IF(Search!$I$6="","",IF($AS2954="RCP",1,""))</f>
        <v/>
      </c>
      <c r="N2954" s="9" t="str">
        <f>IF(Search!$I$8="","",IF(COUNTA($AT2954)=1,IF(Search!$I$8="N","N",1),""))</f>
        <v/>
      </c>
      <c r="O2954" s="9" t="str">
        <f>IF(Search!$L$4="","",IF(COUNTA($AU2954)=1,IF(Search!$L$4="N","N",1),""))</f>
        <v/>
      </c>
      <c r="P2954" s="9" t="str">
        <f>IF(Search!$L$5="","",IF(ISNUMBER(SEARCH("Jersey",$AU2954))=TRUE,IF(Search!$L$5="N","N",1),""))</f>
        <v/>
      </c>
      <c r="Q2954" s="9" t="str">
        <f>IF(Search!$L$6="","",IF(ISNUMBER(SEARCH("Patch",$AU2954))=TRUE,IF(Search!$L$6="N","N",1),""))</f>
        <v/>
      </c>
      <c r="R2954" s="9" t="str">
        <f>IF(Search!$L$7="","",IF(ISNUMBER(SEARCH("Shield",$AU2954))=TRUE,IF(Search!$L$7="N","N",1),""))</f>
        <v/>
      </c>
      <c r="S2954" s="9" t="str">
        <f>IF(Search!$L$8="","",IF(ISNUMBER(SEARCH("Stick",$AU2954))=TRUE,IF(Search!$L$8="N","N",1),""))</f>
        <v/>
      </c>
      <c r="T2954" s="9" t="str">
        <f>IF(Search!$O$4="","",IF(COUNTA($AW2954)=1,IF(Search!$O$4="N","N",1),""))</f>
        <v/>
      </c>
      <c r="U2954" s="9" t="str">
        <f>IF(Search!$O$5="","",IF($AW2954="","",IF($AW2954&lt;Search!$O$5,"",1)))</f>
        <v/>
      </c>
      <c r="V2954" s="9" t="str">
        <f>IF(Search!$O$6="","",IF($AW2954="","",IF($AW2954&gt;Search!$O$6,"",1)))</f>
        <v/>
      </c>
      <c r="W2954" s="9" t="str">
        <f>IF(Search!$U$4="","",IF($AX2954="","",1))</f>
        <v/>
      </c>
      <c r="X2954" s="9" t="str">
        <f>IF(Search!$U$5="","",IF(ISNUMBER(SEARCH(Search!$U$5,$AX2954))=TRUE,IF(Search!$U$5="N","N",1),""))</f>
        <v/>
      </c>
      <c r="Y2954" s="9" t="str">
        <f>IF(Search!$U$6="","",IF($AY2954&lt;Search!$U$6,"",1))</f>
        <v/>
      </c>
      <c r="Z2954" s="9" t="str">
        <f>IF(Search!$R$4="","",IF(Inventory!$BA2954&lt;Search!$R$4,"",1))</f>
        <v/>
      </c>
      <c r="AA2954" s="9" t="str">
        <f>IF(Search!$R$5="","",IF($BA2954&gt;Search!$R$5,"",1))</f>
        <v/>
      </c>
      <c r="AB2954" s="9" t="str">
        <f>IF(Search!$R$6="","",IF($BB2954&lt;Search!$R$6,"",1))</f>
        <v/>
      </c>
      <c r="AC2954" s="9" t="str">
        <f>IF(Search!$R$7="","",IF($BB2954&lt;Search!$R$7,"",1))</f>
        <v/>
      </c>
      <c r="AD2954" s="45" t="str">
        <f>IF(COUNTIF($A2954:$AC2954,"n")&gt;0,"",IF(SUM($A2954:$AC2954)=COUNTA(Search!$C$4:$C$8,Search!$F$4:$F$8,Search!$I$4:$I$6,Search!$I$8,Search!$L$4:$L$8,Search!$O$4:$O$8,Search!$R$4:$R$7,Search!$U$4:$U$7)-COUNTIF(Search!$C$4:$U$7,"n"),1+LARGE($AD$1:AD2953,1),""))</f>
        <v/>
      </c>
      <c r="AE2954" s="45" t="str">
        <f t="shared" si="145"/>
        <v/>
      </c>
      <c r="AF2954" s="45" t="str">
        <f>IF(AD2954="","",COUNTIF($AE$1:$AE2953,$AE2954)+RANK($AE2954,$AE$2:$AE$10540,1))</f>
        <v/>
      </c>
      <c r="AG2954" s="45" t="str">
        <f t="shared" si="146"/>
        <v/>
      </c>
      <c r="AH2954" s="45" t="str">
        <f>IF($AD2954="","",COUNTIF($AG$1:$AG2953,$AG2954)+RANK($AG2954,$AG$1:$AG$10539,0))</f>
        <v/>
      </c>
      <c r="AI2954" s="10" t="str">
        <f t="shared" si="147"/>
        <v>2015-16 Upper Deck Silver Foil Board #410      /   $</v>
      </c>
      <c r="AJ2954" s="11">
        <v>2015</v>
      </c>
      <c r="AK2954" s="17">
        <v>16</v>
      </c>
      <c r="AL2954" s="12" t="s">
        <v>2622</v>
      </c>
      <c r="AM2954" s="10">
        <v>410</v>
      </c>
      <c r="AO2954" s="9"/>
      <c r="AP2954" s="9"/>
      <c r="AQ2954" s="9"/>
      <c r="AR2954" s="14"/>
      <c r="AS2954" s="9"/>
      <c r="AT2954" s="9"/>
      <c r="AU2954" s="9"/>
      <c r="AV2954" s="13"/>
      <c r="AW2954" s="13"/>
      <c r="AX2954" s="9"/>
      <c r="AY2954" s="9"/>
      <c r="AZ2954" s="9"/>
      <c r="BA2954" s="33"/>
      <c r="BB2954" s="33"/>
      <c r="BC2954" s="36"/>
      <c r="BD2954" s="12" t="s">
        <v>1772</v>
      </c>
    </row>
    <row r="2955" spans="1:56" s="12" customFormat="1" x14ac:dyDescent="0.2">
      <c r="A2955" s="9" t="str">
        <f>IF(Search!$C$5="","",IF(COUNTA(Inventory!$AP2955)=1,1,""))</f>
        <v/>
      </c>
      <c r="B2955" s="9" t="str">
        <f>IF(Search!$C$4="","",IF(ISNUMBER(SEARCH(Search!$C$4,$AR2955))=TRUE,1,""))</f>
        <v/>
      </c>
      <c r="C2955" s="9" t="str">
        <f>IF(Search!$C$6="x",IF(COUNTA($AQ2955)=1,1,"N"),IF(COUNTA($AQ2955)=1,"N",""))</f>
        <v/>
      </c>
      <c r="D2955" s="9" t="str">
        <f>IF(Search!$O$8="","",IF(ISNUMBER(SEARCH(Search!$O$8,$BD2955))=TRUE,1,""))</f>
        <v/>
      </c>
      <c r="E2955" s="9" t="str">
        <f>IF(Search!$C$7="","",IF(ISNUMBER(SEARCH(Search!$C$7,$AN2955))=TRUE,1,""))</f>
        <v/>
      </c>
      <c r="F2955" s="9" t="str">
        <f>IF(Search!$C$8="","",IF(ISNUMBER(SEARCH(Search!$C$8,$AO2955))=TRUE,1,""))</f>
        <v/>
      </c>
      <c r="G2955" s="9" t="str">
        <f>IF(Search!$F$4="","",IF(Inventory!$AJ2955&lt;Search!$F$4,"",1))</f>
        <v/>
      </c>
      <c r="H2955" s="9" t="str">
        <f>IF(Search!$F$5="","",IF(Inventory!$AJ2955&gt;Search!$F$5,"",1))</f>
        <v/>
      </c>
      <c r="I2955" s="9" t="str">
        <f>IF(Search!$F$7="","",IF(Search!$F$8="",IF(ISNUMBER(SEARCH(Search!$F$7,$AL2955))=TRUE,1,""),""))</f>
        <v/>
      </c>
      <c r="J2955" s="9" t="str">
        <f>IF($AL2955=Search!$F$8,1,"")</f>
        <v/>
      </c>
      <c r="K2955" s="9" t="str">
        <f>IF(Search!$I$4="","",IF(COUNTA($AS2955)=1,IF(Search!$I$4="N","N",1),""))</f>
        <v/>
      </c>
      <c r="L2955" s="9" t="str">
        <f>IF(Search!$I$5="","",IF($AS2955="RC",1,""))</f>
        <v/>
      </c>
      <c r="M2955" s="9" t="str">
        <f>IF(Search!$I$6="","",IF($AS2955="RCP",1,""))</f>
        <v/>
      </c>
      <c r="N2955" s="9" t="str">
        <f>IF(Search!$I$8="","",IF(COUNTA($AT2955)=1,IF(Search!$I$8="N","N",1),""))</f>
        <v/>
      </c>
      <c r="O2955" s="9" t="str">
        <f>IF(Search!$L$4="","",IF(COUNTA($AU2955)=1,IF(Search!$L$4="N","N",1),""))</f>
        <v/>
      </c>
      <c r="P2955" s="9" t="str">
        <f>IF(Search!$L$5="","",IF(ISNUMBER(SEARCH("Jersey",$AU2955))=TRUE,IF(Search!$L$5="N","N",1),""))</f>
        <v/>
      </c>
      <c r="Q2955" s="9" t="str">
        <f>IF(Search!$L$6="","",IF(ISNUMBER(SEARCH("Patch",$AU2955))=TRUE,IF(Search!$L$6="N","N",1),""))</f>
        <v/>
      </c>
      <c r="R2955" s="9" t="str">
        <f>IF(Search!$L$7="","",IF(ISNUMBER(SEARCH("Shield",$AU2955))=TRUE,IF(Search!$L$7="N","N",1),""))</f>
        <v/>
      </c>
      <c r="S2955" s="9" t="str">
        <f>IF(Search!$L$8="","",IF(ISNUMBER(SEARCH("Stick",$AU2955))=TRUE,IF(Search!$L$8="N","N",1),""))</f>
        <v/>
      </c>
      <c r="T2955" s="9" t="str">
        <f>IF(Search!$O$4="","",IF(COUNTA($AW2955)=1,IF(Search!$O$4="N","N",1),""))</f>
        <v/>
      </c>
      <c r="U2955" s="9" t="str">
        <f>IF(Search!$O$5="","",IF($AW2955="","",IF($AW2955&lt;Search!$O$5,"",1)))</f>
        <v/>
      </c>
      <c r="V2955" s="9" t="str">
        <f>IF(Search!$O$6="","",IF($AW2955="","",IF($AW2955&gt;Search!$O$6,"",1)))</f>
        <v/>
      </c>
      <c r="W2955" s="9" t="str">
        <f>IF(Search!$U$4="","",IF($AX2955="","",1))</f>
        <v/>
      </c>
      <c r="X2955" s="9" t="str">
        <f>IF(Search!$U$5="","",IF(ISNUMBER(SEARCH(Search!$U$5,$AX2955))=TRUE,IF(Search!$U$5="N","N",1),""))</f>
        <v/>
      </c>
      <c r="Y2955" s="9" t="str">
        <f>IF(Search!$U$6="","",IF($AY2955&lt;Search!$U$6,"",1))</f>
        <v/>
      </c>
      <c r="Z2955" s="9" t="str">
        <f>IF(Search!$R$4="","",IF(Inventory!$BA2955&lt;Search!$R$4,"",1))</f>
        <v/>
      </c>
      <c r="AA2955" s="9" t="str">
        <f>IF(Search!$R$5="","",IF($BA2955&gt;Search!$R$5,"",1))</f>
        <v/>
      </c>
      <c r="AB2955" s="9" t="str">
        <f>IF(Search!$R$6="","",IF($BB2955&lt;Search!$R$6,"",1))</f>
        <v/>
      </c>
      <c r="AC2955" s="9" t="str">
        <f>IF(Search!$R$7="","",IF($BB2955&lt;Search!$R$7,"",1))</f>
        <v/>
      </c>
      <c r="AD2955" s="45" t="str">
        <f>IF(COUNTIF($A2955:$AC2955,"n")&gt;0,"",IF(SUM($A2955:$AC2955)=COUNTA(Search!$C$4:$C$8,Search!$F$4:$F$8,Search!$I$4:$I$6,Search!$I$8,Search!$L$4:$L$8,Search!$O$4:$O$8,Search!$R$4:$R$7,Search!$U$4:$U$7)-COUNTIF(Search!$C$4:$U$7,"n"),1+LARGE($AD$1:AD2954,1),""))</f>
        <v/>
      </c>
      <c r="AE2955" s="45" t="str">
        <f t="shared" si="145"/>
        <v/>
      </c>
      <c r="AF2955" s="45" t="str">
        <f>IF(AD2955="","",COUNTIF($AE$1:$AE2954,$AE2955)+RANK($AE2955,$AE$2:$AE$10540,1))</f>
        <v/>
      </c>
      <c r="AG2955" s="45" t="str">
        <f t="shared" si="146"/>
        <v/>
      </c>
      <c r="AH2955" s="45" t="str">
        <f>IF($AD2955="","",COUNTIF($AG$1:$AG2954,$AG2955)+RANK($AG2955,$AG$1:$AG$10539,0))</f>
        <v/>
      </c>
      <c r="AI2955" s="10" t="str">
        <f t="shared" si="147"/>
        <v>2015-16 Upper Deck Silver Foil Board #420      /   $</v>
      </c>
      <c r="AJ2955" s="11">
        <v>2015</v>
      </c>
      <c r="AK2955" s="17">
        <v>16</v>
      </c>
      <c r="AL2955" s="12" t="s">
        <v>2622</v>
      </c>
      <c r="AM2955" s="10">
        <v>420</v>
      </c>
      <c r="AO2955" s="9"/>
      <c r="AP2955" s="9"/>
      <c r="AQ2955" s="9"/>
      <c r="AR2955" s="14"/>
      <c r="AS2955" s="9"/>
      <c r="AT2955" s="9"/>
      <c r="AU2955" s="9"/>
      <c r="AV2955" s="13"/>
      <c r="AW2955" s="13"/>
      <c r="AX2955" s="9"/>
      <c r="AY2955" s="9"/>
      <c r="AZ2955" s="9"/>
      <c r="BA2955" s="33"/>
      <c r="BB2955" s="33"/>
      <c r="BC2955" s="36"/>
      <c r="BD2955" s="12" t="s">
        <v>1772</v>
      </c>
    </row>
    <row r="2956" spans="1:56" s="12" customFormat="1" x14ac:dyDescent="0.2">
      <c r="A2956" s="9" t="str">
        <f>IF(Search!$C$5="","",IF(COUNTA(Inventory!$AP2956)=1,1,""))</f>
        <v/>
      </c>
      <c r="B2956" s="9" t="str">
        <f>IF(Search!$C$4="","",IF(ISNUMBER(SEARCH(Search!$C$4,$AR2956))=TRUE,1,""))</f>
        <v/>
      </c>
      <c r="C2956" s="9" t="str">
        <f>IF(Search!$C$6="x",IF(COUNTA($AQ2956)=1,1,"N"),IF(COUNTA($AQ2956)=1,"N",""))</f>
        <v/>
      </c>
      <c r="D2956" s="9" t="str">
        <f>IF(Search!$O$8="","",IF(ISNUMBER(SEARCH(Search!$O$8,$BD2956))=TRUE,1,""))</f>
        <v/>
      </c>
      <c r="E2956" s="9" t="str">
        <f>IF(Search!$C$7="","",IF(ISNUMBER(SEARCH(Search!$C$7,$AN2956))=TRUE,1,""))</f>
        <v/>
      </c>
      <c r="F2956" s="9" t="str">
        <f>IF(Search!$C$8="","",IF(ISNUMBER(SEARCH(Search!$C$8,$AO2956))=TRUE,1,""))</f>
        <v/>
      </c>
      <c r="G2956" s="9" t="str">
        <f>IF(Search!$F$4="","",IF(Inventory!$AJ2956&lt;Search!$F$4,"",1))</f>
        <v/>
      </c>
      <c r="H2956" s="9" t="str">
        <f>IF(Search!$F$5="","",IF(Inventory!$AJ2956&gt;Search!$F$5,"",1))</f>
        <v/>
      </c>
      <c r="I2956" s="9" t="str">
        <f>IF(Search!$F$7="","",IF(Search!$F$8="",IF(ISNUMBER(SEARCH(Search!$F$7,$AL2956))=TRUE,1,""),""))</f>
        <v/>
      </c>
      <c r="J2956" s="9" t="str">
        <f>IF($AL2956=Search!$F$8,1,"")</f>
        <v/>
      </c>
      <c r="K2956" s="9" t="str">
        <f>IF(Search!$I$4="","",IF(COUNTA($AS2956)=1,IF(Search!$I$4="N","N",1),""))</f>
        <v/>
      </c>
      <c r="L2956" s="9" t="str">
        <f>IF(Search!$I$5="","",IF($AS2956="RC",1,""))</f>
        <v/>
      </c>
      <c r="M2956" s="9" t="str">
        <f>IF(Search!$I$6="","",IF($AS2956="RCP",1,""))</f>
        <v/>
      </c>
      <c r="N2956" s="9" t="str">
        <f>IF(Search!$I$8="","",IF(COUNTA($AT2956)=1,IF(Search!$I$8="N","N",1),""))</f>
        <v/>
      </c>
      <c r="O2956" s="9" t="str">
        <f>IF(Search!$L$4="","",IF(COUNTA($AU2956)=1,IF(Search!$L$4="N","N",1),""))</f>
        <v/>
      </c>
      <c r="P2956" s="9" t="str">
        <f>IF(Search!$L$5="","",IF(ISNUMBER(SEARCH("Jersey",$AU2956))=TRUE,IF(Search!$L$5="N","N",1),""))</f>
        <v/>
      </c>
      <c r="Q2956" s="9" t="str">
        <f>IF(Search!$L$6="","",IF(ISNUMBER(SEARCH("Patch",$AU2956))=TRUE,IF(Search!$L$6="N","N",1),""))</f>
        <v/>
      </c>
      <c r="R2956" s="9" t="str">
        <f>IF(Search!$L$7="","",IF(ISNUMBER(SEARCH("Shield",$AU2956))=TRUE,IF(Search!$L$7="N","N",1),""))</f>
        <v/>
      </c>
      <c r="S2956" s="9" t="str">
        <f>IF(Search!$L$8="","",IF(ISNUMBER(SEARCH("Stick",$AU2956))=TRUE,IF(Search!$L$8="N","N",1),""))</f>
        <v/>
      </c>
      <c r="T2956" s="9" t="str">
        <f>IF(Search!$O$4="","",IF(COUNTA($AW2956)=1,IF(Search!$O$4="N","N",1),""))</f>
        <v/>
      </c>
      <c r="U2956" s="9" t="str">
        <f>IF(Search!$O$5="","",IF($AW2956="","",IF($AW2956&lt;Search!$O$5,"",1)))</f>
        <v/>
      </c>
      <c r="V2956" s="9" t="str">
        <f>IF(Search!$O$6="","",IF($AW2956="","",IF($AW2956&gt;Search!$O$6,"",1)))</f>
        <v/>
      </c>
      <c r="W2956" s="9" t="str">
        <f>IF(Search!$U$4="","",IF($AX2956="","",1))</f>
        <v/>
      </c>
      <c r="X2956" s="9" t="str">
        <f>IF(Search!$U$5="","",IF(ISNUMBER(SEARCH(Search!$U$5,$AX2956))=TRUE,IF(Search!$U$5="N","N",1),""))</f>
        <v/>
      </c>
      <c r="Y2956" s="9" t="str">
        <f>IF(Search!$U$6="","",IF($AY2956&lt;Search!$U$6,"",1))</f>
        <v/>
      </c>
      <c r="Z2956" s="9" t="str">
        <f>IF(Search!$R$4="","",IF(Inventory!$BA2956&lt;Search!$R$4,"",1))</f>
        <v/>
      </c>
      <c r="AA2956" s="9" t="str">
        <f>IF(Search!$R$5="","",IF($BA2956&gt;Search!$R$5,"",1))</f>
        <v/>
      </c>
      <c r="AB2956" s="9" t="str">
        <f>IF(Search!$R$6="","",IF($BB2956&lt;Search!$R$6,"",1))</f>
        <v/>
      </c>
      <c r="AC2956" s="9" t="str">
        <f>IF(Search!$R$7="","",IF($BB2956&lt;Search!$R$7,"",1))</f>
        <v/>
      </c>
      <c r="AD2956" s="45" t="str">
        <f>IF(COUNTIF($A2956:$AC2956,"n")&gt;0,"",IF(SUM($A2956:$AC2956)=COUNTA(Search!$C$4:$C$8,Search!$F$4:$F$8,Search!$I$4:$I$6,Search!$I$8,Search!$L$4:$L$8,Search!$O$4:$O$8,Search!$R$4:$R$7,Search!$U$4:$U$7)-COUNTIF(Search!$C$4:$U$7,"n"),1+LARGE($AD$1:AD2955,1),""))</f>
        <v/>
      </c>
      <c r="AE2956" s="45" t="str">
        <f t="shared" si="145"/>
        <v/>
      </c>
      <c r="AF2956" s="45" t="str">
        <f>IF(AD2956="","",COUNTIF($AE$1:$AE2955,$AE2956)+RANK($AE2956,$AE$2:$AE$10540,1))</f>
        <v/>
      </c>
      <c r="AG2956" s="45" t="str">
        <f t="shared" si="146"/>
        <v/>
      </c>
      <c r="AH2956" s="45" t="str">
        <f>IF($AD2956="","",COUNTIF($AG$1:$AG2955,$AG2956)+RANK($AG2956,$AG$1:$AG$10539,0))</f>
        <v/>
      </c>
      <c r="AI2956" s="10" t="str">
        <f t="shared" si="147"/>
        <v>2015-16 Upper Deck Silver Foil Board #423      /   $</v>
      </c>
      <c r="AJ2956" s="11">
        <v>2015</v>
      </c>
      <c r="AK2956" s="17">
        <v>16</v>
      </c>
      <c r="AL2956" s="12" t="s">
        <v>2622</v>
      </c>
      <c r="AM2956" s="10">
        <v>423</v>
      </c>
      <c r="AO2956" s="9"/>
      <c r="AP2956" s="9"/>
      <c r="AQ2956" s="9"/>
      <c r="AR2956" s="14"/>
      <c r="AS2956" s="9"/>
      <c r="AT2956" s="9"/>
      <c r="AU2956" s="9"/>
      <c r="AV2956" s="13"/>
      <c r="AW2956" s="13"/>
      <c r="AX2956" s="9"/>
      <c r="AY2956" s="9"/>
      <c r="AZ2956" s="9"/>
      <c r="BA2956" s="33"/>
      <c r="BB2956" s="33"/>
      <c r="BC2956" s="36"/>
      <c r="BD2956" s="12" t="s">
        <v>1772</v>
      </c>
    </row>
    <row r="2957" spans="1:56" s="12" customFormat="1" x14ac:dyDescent="0.2">
      <c r="A2957" s="9" t="str">
        <f>IF(Search!$C$5="","",IF(COUNTA(Inventory!$AP2957)=1,1,""))</f>
        <v/>
      </c>
      <c r="B2957" s="9" t="str">
        <f>IF(Search!$C$4="","",IF(ISNUMBER(SEARCH(Search!$C$4,$AR2957))=TRUE,1,""))</f>
        <v/>
      </c>
      <c r="C2957" s="9" t="str">
        <f>IF(Search!$C$6="x",IF(COUNTA($AQ2957)=1,1,"N"),IF(COUNTA($AQ2957)=1,"N",""))</f>
        <v/>
      </c>
      <c r="D2957" s="9" t="str">
        <f>IF(Search!$O$8="","",IF(ISNUMBER(SEARCH(Search!$O$8,$BD2957))=TRUE,1,""))</f>
        <v/>
      </c>
      <c r="E2957" s="9" t="str">
        <f>IF(Search!$C$7="","",IF(ISNUMBER(SEARCH(Search!$C$7,$AN2957))=TRUE,1,""))</f>
        <v/>
      </c>
      <c r="F2957" s="9" t="str">
        <f>IF(Search!$C$8="","",IF(ISNUMBER(SEARCH(Search!$C$8,$AO2957))=TRUE,1,""))</f>
        <v/>
      </c>
      <c r="G2957" s="9" t="str">
        <f>IF(Search!$F$4="","",IF(Inventory!$AJ2957&lt;Search!$F$4,"",1))</f>
        <v/>
      </c>
      <c r="H2957" s="9" t="str">
        <f>IF(Search!$F$5="","",IF(Inventory!$AJ2957&gt;Search!$F$5,"",1))</f>
        <v/>
      </c>
      <c r="I2957" s="9" t="str">
        <f>IF(Search!$F$7="","",IF(Search!$F$8="",IF(ISNUMBER(SEARCH(Search!$F$7,$AL2957))=TRUE,1,""),""))</f>
        <v/>
      </c>
      <c r="J2957" s="9" t="str">
        <f>IF($AL2957=Search!$F$8,1,"")</f>
        <v/>
      </c>
      <c r="K2957" s="9" t="str">
        <f>IF(Search!$I$4="","",IF(COUNTA($AS2957)=1,IF(Search!$I$4="N","N",1),""))</f>
        <v/>
      </c>
      <c r="L2957" s="9" t="str">
        <f>IF(Search!$I$5="","",IF($AS2957="RC",1,""))</f>
        <v/>
      </c>
      <c r="M2957" s="9" t="str">
        <f>IF(Search!$I$6="","",IF($AS2957="RCP",1,""))</f>
        <v/>
      </c>
      <c r="N2957" s="9" t="str">
        <f>IF(Search!$I$8="","",IF(COUNTA($AT2957)=1,IF(Search!$I$8="N","N",1),""))</f>
        <v/>
      </c>
      <c r="O2957" s="9" t="str">
        <f>IF(Search!$L$4="","",IF(COUNTA($AU2957)=1,IF(Search!$L$4="N","N",1),""))</f>
        <v/>
      </c>
      <c r="P2957" s="9" t="str">
        <f>IF(Search!$L$5="","",IF(ISNUMBER(SEARCH("Jersey",$AU2957))=TRUE,IF(Search!$L$5="N","N",1),""))</f>
        <v/>
      </c>
      <c r="Q2957" s="9" t="str">
        <f>IF(Search!$L$6="","",IF(ISNUMBER(SEARCH("Patch",$AU2957))=TRUE,IF(Search!$L$6="N","N",1),""))</f>
        <v/>
      </c>
      <c r="R2957" s="9" t="str">
        <f>IF(Search!$L$7="","",IF(ISNUMBER(SEARCH("Shield",$AU2957))=TRUE,IF(Search!$L$7="N","N",1),""))</f>
        <v/>
      </c>
      <c r="S2957" s="9" t="str">
        <f>IF(Search!$L$8="","",IF(ISNUMBER(SEARCH("Stick",$AU2957))=TRUE,IF(Search!$L$8="N","N",1),""))</f>
        <v/>
      </c>
      <c r="T2957" s="9" t="str">
        <f>IF(Search!$O$4="","",IF(COUNTA($AW2957)=1,IF(Search!$O$4="N","N",1),""))</f>
        <v/>
      </c>
      <c r="U2957" s="9" t="str">
        <f>IF(Search!$O$5="","",IF($AW2957="","",IF($AW2957&lt;Search!$O$5,"",1)))</f>
        <v/>
      </c>
      <c r="V2957" s="9" t="str">
        <f>IF(Search!$O$6="","",IF($AW2957="","",IF($AW2957&gt;Search!$O$6,"",1)))</f>
        <v/>
      </c>
      <c r="W2957" s="9" t="str">
        <f>IF(Search!$U$4="","",IF($AX2957="","",1))</f>
        <v/>
      </c>
      <c r="X2957" s="9" t="str">
        <f>IF(Search!$U$5="","",IF(ISNUMBER(SEARCH(Search!$U$5,$AX2957))=TRUE,IF(Search!$U$5="N","N",1),""))</f>
        <v/>
      </c>
      <c r="Y2957" s="9" t="str">
        <f>IF(Search!$U$6="","",IF($AY2957&lt;Search!$U$6,"",1))</f>
        <v/>
      </c>
      <c r="Z2957" s="9" t="str">
        <f>IF(Search!$R$4="","",IF(Inventory!$BA2957&lt;Search!$R$4,"",1))</f>
        <v/>
      </c>
      <c r="AA2957" s="9" t="str">
        <f>IF(Search!$R$5="","",IF($BA2957&gt;Search!$R$5,"",1))</f>
        <v/>
      </c>
      <c r="AB2957" s="9" t="str">
        <f>IF(Search!$R$6="","",IF($BB2957&lt;Search!$R$6,"",1))</f>
        <v/>
      </c>
      <c r="AC2957" s="9" t="str">
        <f>IF(Search!$R$7="","",IF($BB2957&lt;Search!$R$7,"",1))</f>
        <v/>
      </c>
      <c r="AD2957" s="45" t="str">
        <f>IF(COUNTIF($A2957:$AC2957,"n")&gt;0,"",IF(SUM($A2957:$AC2957)=COUNTA(Search!$C$4:$C$8,Search!$F$4:$F$8,Search!$I$4:$I$6,Search!$I$8,Search!$L$4:$L$8,Search!$O$4:$O$8,Search!$R$4:$R$7,Search!$U$4:$U$7)-COUNTIF(Search!$C$4:$U$7,"n"),1+LARGE($AD$1:AD2956,1),""))</f>
        <v/>
      </c>
      <c r="AE2957" s="45" t="str">
        <f t="shared" si="145"/>
        <v/>
      </c>
      <c r="AF2957" s="45" t="str">
        <f>IF(AD2957="","",COUNTIF($AE$1:$AE2956,$AE2957)+RANK($AE2957,$AE$2:$AE$10540,1))</f>
        <v/>
      </c>
      <c r="AG2957" s="45" t="str">
        <f t="shared" si="146"/>
        <v/>
      </c>
      <c r="AH2957" s="45" t="str">
        <f>IF($AD2957="","",COUNTIF($AG$1:$AG2956,$AG2957)+RANK($AG2957,$AG$1:$AG$10539,0))</f>
        <v/>
      </c>
      <c r="AI2957" s="10" t="str">
        <f t="shared" si="147"/>
        <v>2015-16 Upper Deck Silver Foil Board #425      /   $</v>
      </c>
      <c r="AJ2957" s="11">
        <v>2015</v>
      </c>
      <c r="AK2957" s="17">
        <v>16</v>
      </c>
      <c r="AL2957" s="12" t="s">
        <v>2622</v>
      </c>
      <c r="AM2957" s="10">
        <v>425</v>
      </c>
      <c r="AO2957" s="9"/>
      <c r="AP2957" s="9"/>
      <c r="AQ2957" s="9"/>
      <c r="AR2957" s="14"/>
      <c r="AS2957" s="9"/>
      <c r="AT2957" s="9"/>
      <c r="AU2957" s="9"/>
      <c r="AV2957" s="13"/>
      <c r="AW2957" s="13"/>
      <c r="AX2957" s="9"/>
      <c r="AY2957" s="9"/>
      <c r="AZ2957" s="9"/>
      <c r="BA2957" s="33"/>
      <c r="BB2957" s="33"/>
      <c r="BC2957" s="36"/>
      <c r="BD2957" s="12" t="s">
        <v>1772</v>
      </c>
    </row>
    <row r="2958" spans="1:56" s="12" customFormat="1" x14ac:dyDescent="0.2">
      <c r="A2958" s="9" t="str">
        <f>IF(Search!$C$5="","",IF(COUNTA(Inventory!$AP2958)=1,1,""))</f>
        <v/>
      </c>
      <c r="B2958" s="9" t="str">
        <f>IF(Search!$C$4="","",IF(ISNUMBER(SEARCH(Search!$C$4,$AR2958))=TRUE,1,""))</f>
        <v/>
      </c>
      <c r="C2958" s="9" t="str">
        <f>IF(Search!$C$6="x",IF(COUNTA($AQ2958)=1,1,"N"),IF(COUNTA($AQ2958)=1,"N",""))</f>
        <v/>
      </c>
      <c r="D2958" s="9" t="str">
        <f>IF(Search!$O$8="","",IF(ISNUMBER(SEARCH(Search!$O$8,$BD2958))=TRUE,1,""))</f>
        <v/>
      </c>
      <c r="E2958" s="9" t="str">
        <f>IF(Search!$C$7="","",IF(ISNUMBER(SEARCH(Search!$C$7,$AN2958))=TRUE,1,""))</f>
        <v/>
      </c>
      <c r="F2958" s="9" t="str">
        <f>IF(Search!$C$8="","",IF(ISNUMBER(SEARCH(Search!$C$8,$AO2958))=TRUE,1,""))</f>
        <v/>
      </c>
      <c r="G2958" s="9" t="str">
        <f>IF(Search!$F$4="","",IF(Inventory!$AJ2958&lt;Search!$F$4,"",1))</f>
        <v/>
      </c>
      <c r="H2958" s="9" t="str">
        <f>IF(Search!$F$5="","",IF(Inventory!$AJ2958&gt;Search!$F$5,"",1))</f>
        <v/>
      </c>
      <c r="I2958" s="9" t="str">
        <f>IF(Search!$F$7="","",IF(Search!$F$8="",IF(ISNUMBER(SEARCH(Search!$F$7,$AL2958))=TRUE,1,""),""))</f>
        <v/>
      </c>
      <c r="J2958" s="9" t="str">
        <f>IF($AL2958=Search!$F$8,1,"")</f>
        <v/>
      </c>
      <c r="K2958" s="9" t="str">
        <f>IF(Search!$I$4="","",IF(COUNTA($AS2958)=1,IF(Search!$I$4="N","N",1),""))</f>
        <v/>
      </c>
      <c r="L2958" s="9" t="str">
        <f>IF(Search!$I$5="","",IF($AS2958="RC",1,""))</f>
        <v/>
      </c>
      <c r="M2958" s="9" t="str">
        <f>IF(Search!$I$6="","",IF($AS2958="RCP",1,""))</f>
        <v/>
      </c>
      <c r="N2958" s="9" t="str">
        <f>IF(Search!$I$8="","",IF(COUNTA($AT2958)=1,IF(Search!$I$8="N","N",1),""))</f>
        <v/>
      </c>
      <c r="O2958" s="9" t="str">
        <f>IF(Search!$L$4="","",IF(COUNTA($AU2958)=1,IF(Search!$L$4="N","N",1),""))</f>
        <v/>
      </c>
      <c r="P2958" s="9" t="str">
        <f>IF(Search!$L$5="","",IF(ISNUMBER(SEARCH("Jersey",$AU2958))=TRUE,IF(Search!$L$5="N","N",1),""))</f>
        <v/>
      </c>
      <c r="Q2958" s="9" t="str">
        <f>IF(Search!$L$6="","",IF(ISNUMBER(SEARCH("Patch",$AU2958))=TRUE,IF(Search!$L$6="N","N",1),""))</f>
        <v/>
      </c>
      <c r="R2958" s="9" t="str">
        <f>IF(Search!$L$7="","",IF(ISNUMBER(SEARCH("Shield",$AU2958))=TRUE,IF(Search!$L$7="N","N",1),""))</f>
        <v/>
      </c>
      <c r="S2958" s="9" t="str">
        <f>IF(Search!$L$8="","",IF(ISNUMBER(SEARCH("Stick",$AU2958))=TRUE,IF(Search!$L$8="N","N",1),""))</f>
        <v/>
      </c>
      <c r="T2958" s="9" t="str">
        <f>IF(Search!$O$4="","",IF(COUNTA($AW2958)=1,IF(Search!$O$4="N","N",1),""))</f>
        <v/>
      </c>
      <c r="U2958" s="9" t="str">
        <f>IF(Search!$O$5="","",IF($AW2958="","",IF($AW2958&lt;Search!$O$5,"",1)))</f>
        <v/>
      </c>
      <c r="V2958" s="9" t="str">
        <f>IF(Search!$O$6="","",IF($AW2958="","",IF($AW2958&gt;Search!$O$6,"",1)))</f>
        <v/>
      </c>
      <c r="W2958" s="9" t="str">
        <f>IF(Search!$U$4="","",IF($AX2958="","",1))</f>
        <v/>
      </c>
      <c r="X2958" s="9" t="str">
        <f>IF(Search!$U$5="","",IF(ISNUMBER(SEARCH(Search!$U$5,$AX2958))=TRUE,IF(Search!$U$5="N","N",1),""))</f>
        <v/>
      </c>
      <c r="Y2958" s="9" t="str">
        <f>IF(Search!$U$6="","",IF($AY2958&lt;Search!$U$6,"",1))</f>
        <v/>
      </c>
      <c r="Z2958" s="9" t="str">
        <f>IF(Search!$R$4="","",IF(Inventory!$BA2958&lt;Search!$R$4,"",1))</f>
        <v/>
      </c>
      <c r="AA2958" s="9" t="str">
        <f>IF(Search!$R$5="","",IF($BA2958&gt;Search!$R$5,"",1))</f>
        <v/>
      </c>
      <c r="AB2958" s="9" t="str">
        <f>IF(Search!$R$6="","",IF($BB2958&lt;Search!$R$6,"",1))</f>
        <v/>
      </c>
      <c r="AC2958" s="9" t="str">
        <f>IF(Search!$R$7="","",IF($BB2958&lt;Search!$R$7,"",1))</f>
        <v/>
      </c>
      <c r="AD2958" s="45" t="str">
        <f>IF(COUNTIF($A2958:$AC2958,"n")&gt;0,"",IF(SUM($A2958:$AC2958)=COUNTA(Search!$C$4:$C$8,Search!$F$4:$F$8,Search!$I$4:$I$6,Search!$I$8,Search!$L$4:$L$8,Search!$O$4:$O$8,Search!$R$4:$R$7,Search!$U$4:$U$7)-COUNTIF(Search!$C$4:$U$7,"n"),1+LARGE($AD$1:AD2957,1),""))</f>
        <v/>
      </c>
      <c r="AE2958" s="45" t="str">
        <f t="shared" si="145"/>
        <v/>
      </c>
      <c r="AF2958" s="45" t="str">
        <f>IF(AD2958="","",COUNTIF($AE$1:$AE2957,$AE2958)+RANK($AE2958,$AE$2:$AE$10540,1))</f>
        <v/>
      </c>
      <c r="AG2958" s="45" t="str">
        <f t="shared" si="146"/>
        <v/>
      </c>
      <c r="AH2958" s="45" t="str">
        <f>IF($AD2958="","",COUNTIF($AG$1:$AG2957,$AG2958)+RANK($AG2958,$AG$1:$AG$10539,0))</f>
        <v/>
      </c>
      <c r="AI2958" s="10" t="str">
        <f t="shared" si="147"/>
        <v>2015-16 Upper Deck Silver Foil Board #429      /   $</v>
      </c>
      <c r="AJ2958" s="11">
        <v>2015</v>
      </c>
      <c r="AK2958" s="17">
        <v>16</v>
      </c>
      <c r="AL2958" s="12" t="s">
        <v>2622</v>
      </c>
      <c r="AM2958" s="10">
        <v>429</v>
      </c>
      <c r="AO2958" s="9"/>
      <c r="AP2958" s="9"/>
      <c r="AQ2958" s="9"/>
      <c r="AR2958" s="14"/>
      <c r="AS2958" s="9"/>
      <c r="AT2958" s="9"/>
      <c r="AU2958" s="9"/>
      <c r="AV2958" s="13"/>
      <c r="AW2958" s="13"/>
      <c r="AX2958" s="9"/>
      <c r="AY2958" s="9"/>
      <c r="AZ2958" s="9"/>
      <c r="BA2958" s="33"/>
      <c r="BB2958" s="33"/>
      <c r="BC2958" s="36"/>
      <c r="BD2958" s="12" t="s">
        <v>1772</v>
      </c>
    </row>
    <row r="2959" spans="1:56" s="12" customFormat="1" x14ac:dyDescent="0.2">
      <c r="A2959" s="9">
        <f>IF(Search!$C$5="","",IF(COUNTA(Inventory!$AP2959)=1,1,""))</f>
        <v>1</v>
      </c>
      <c r="B2959" s="9" t="str">
        <f>IF(Search!$C$4="","",IF(ISNUMBER(SEARCH(Search!$C$4,$AR2959))=TRUE,1,""))</f>
        <v/>
      </c>
      <c r="C2959" s="9" t="str">
        <f>IF(Search!$C$6="x",IF(COUNTA($AQ2959)=1,1,"N"),IF(COUNTA($AQ2959)=1,"N",""))</f>
        <v/>
      </c>
      <c r="D2959" s="9" t="str">
        <f>IF(Search!$O$8="","",IF(ISNUMBER(SEARCH(Search!$O$8,$BD2959))=TRUE,1,""))</f>
        <v/>
      </c>
      <c r="E2959" s="9" t="str">
        <f>IF(Search!$C$7="","",IF(ISNUMBER(SEARCH(Search!$C$7,$AN2959))=TRUE,1,""))</f>
        <v/>
      </c>
      <c r="F2959" s="9" t="str">
        <f>IF(Search!$C$8="","",IF(ISNUMBER(SEARCH(Search!$C$8,$AO2959))=TRUE,1,""))</f>
        <v/>
      </c>
      <c r="G2959" s="9" t="str">
        <f>IF(Search!$F$4="","",IF(Inventory!$AJ2959&lt;Search!$F$4,"",1))</f>
        <v/>
      </c>
      <c r="H2959" s="9" t="str">
        <f>IF(Search!$F$5="","",IF(Inventory!$AJ2959&gt;Search!$F$5,"",1))</f>
        <v/>
      </c>
      <c r="I2959" s="9" t="str">
        <f>IF(Search!$F$7="","",IF(Search!$F$8="",IF(ISNUMBER(SEARCH(Search!$F$7,$AL2959))=TRUE,1,""),""))</f>
        <v/>
      </c>
      <c r="J2959" s="9" t="str">
        <f>IF($AL2959=Search!$F$8,1,"")</f>
        <v/>
      </c>
      <c r="K2959" s="9" t="str">
        <f>IF(Search!$I$4="","",IF(COUNTA($AS2959)=1,IF(Search!$I$4="N","N",1),""))</f>
        <v/>
      </c>
      <c r="L2959" s="9" t="str">
        <f>IF(Search!$I$5="","",IF($AS2959="RC",1,""))</f>
        <v/>
      </c>
      <c r="M2959" s="9" t="str">
        <f>IF(Search!$I$6="","",IF($AS2959="RCP",1,""))</f>
        <v/>
      </c>
      <c r="N2959" s="9" t="str">
        <f>IF(Search!$I$8="","",IF(COUNTA($AT2959)=1,IF(Search!$I$8="N","N",1),""))</f>
        <v/>
      </c>
      <c r="O2959" s="9" t="str">
        <f>IF(Search!$L$4="","",IF(COUNTA($AU2959)=1,IF(Search!$L$4="N","N",1),""))</f>
        <v/>
      </c>
      <c r="P2959" s="9" t="str">
        <f>IF(Search!$L$5="","",IF(ISNUMBER(SEARCH("Jersey",$AU2959))=TRUE,IF(Search!$L$5="N","N",1),""))</f>
        <v/>
      </c>
      <c r="Q2959" s="9" t="str">
        <f>IF(Search!$L$6="","",IF(ISNUMBER(SEARCH("Patch",$AU2959))=TRUE,IF(Search!$L$6="N","N",1),""))</f>
        <v/>
      </c>
      <c r="R2959" s="9" t="str">
        <f>IF(Search!$L$7="","",IF(ISNUMBER(SEARCH("Shield",$AU2959))=TRUE,IF(Search!$L$7="N","N",1),""))</f>
        <v/>
      </c>
      <c r="S2959" s="9" t="str">
        <f>IF(Search!$L$8="","",IF(ISNUMBER(SEARCH("Stick",$AU2959))=TRUE,IF(Search!$L$8="N","N",1),""))</f>
        <v/>
      </c>
      <c r="T2959" s="9" t="str">
        <f>IF(Search!$O$4="","",IF(COUNTA($AW2959)=1,IF(Search!$O$4="N","N",1),""))</f>
        <v/>
      </c>
      <c r="U2959" s="9" t="str">
        <f>IF(Search!$O$5="","",IF($AW2959="","",IF($AW2959&lt;Search!$O$5,"",1)))</f>
        <v/>
      </c>
      <c r="V2959" s="9" t="str">
        <f>IF(Search!$O$6="","",IF($AW2959="","",IF($AW2959&gt;Search!$O$6,"",1)))</f>
        <v/>
      </c>
      <c r="W2959" s="9" t="str">
        <f>IF(Search!$U$4="","",IF($AX2959="","",1))</f>
        <v/>
      </c>
      <c r="X2959" s="9" t="str">
        <f>IF(Search!$U$5="","",IF(ISNUMBER(SEARCH(Search!$U$5,$AX2959))=TRUE,IF(Search!$U$5="N","N",1),""))</f>
        <v/>
      </c>
      <c r="Y2959" s="9" t="str">
        <f>IF(Search!$U$6="","",IF($AY2959&lt;Search!$U$6,"",1))</f>
        <v/>
      </c>
      <c r="Z2959" s="9" t="str">
        <f>IF(Search!$R$4="","",IF(Inventory!$BA2959&lt;Search!$R$4,"",1))</f>
        <v/>
      </c>
      <c r="AA2959" s="9" t="str">
        <f>IF(Search!$R$5="","",IF($BA2959&gt;Search!$R$5,"",1))</f>
        <v/>
      </c>
      <c r="AB2959" s="9" t="str">
        <f>IF(Search!$R$6="","",IF($BB2959&lt;Search!$R$6,"",1))</f>
        <v/>
      </c>
      <c r="AC2959" s="9" t="str">
        <f>IF(Search!$R$7="","",IF($BB2959&lt;Search!$R$7,"",1))</f>
        <v/>
      </c>
      <c r="AD2959" s="45">
        <f>IF(COUNTIF($A2959:$AC2959,"n")&gt;0,"",IF(SUM($A2959:$AC2959)=COUNTA(Search!$C$4:$C$8,Search!$F$4:$F$8,Search!$I$4:$I$6,Search!$I$8,Search!$L$4:$L$8,Search!$O$4:$O$8,Search!$R$4:$R$7,Search!$U$4:$U$7)-COUNTIF(Search!$C$4:$U$7,"n"),1+LARGE($AD$1:AD2958,1),""))</f>
        <v>446</v>
      </c>
      <c r="AE2959" s="45">
        <f t="shared" si="145"/>
        <v>456</v>
      </c>
      <c r="AF2959" s="45">
        <f>IF(AD2959="","",COUNTIF($AE$1:$AE2958,$AE2959)+RANK($AE2959,$AE$2:$AE$10540,1))</f>
        <v>92</v>
      </c>
      <c r="AG2959" s="45">
        <f t="shared" si="146"/>
        <v>687</v>
      </c>
      <c r="AH2959" s="45">
        <f>IF($AD2959="","",COUNTIF($AG$1:$AG2958,$AG2959)+RANK($AG2959,$AG$1:$AG$10539,0))</f>
        <v>14</v>
      </c>
      <c r="AI2959" s="10" t="str">
        <f t="shared" si="147"/>
        <v>2015-16 Upper Deck UD Portraits #P-100 Connor McDavid EDM    /   $20</v>
      </c>
      <c r="AJ2959" s="11">
        <v>2015</v>
      </c>
      <c r="AK2959" s="17">
        <v>16</v>
      </c>
      <c r="AL2959" s="12" t="s">
        <v>25</v>
      </c>
      <c r="AM2959" s="10" t="s">
        <v>1760</v>
      </c>
      <c r="AN2959" s="15" t="s">
        <v>1693</v>
      </c>
      <c r="AO2959" s="9" t="s">
        <v>1909</v>
      </c>
      <c r="AP2959" s="14" t="s">
        <v>1902</v>
      </c>
      <c r="AQ2959" s="14"/>
      <c r="AR2959" s="14"/>
      <c r="AS2959" s="9"/>
      <c r="AT2959" s="9"/>
      <c r="AU2959" s="9"/>
      <c r="AV2959" s="13"/>
      <c r="AW2959" s="13"/>
      <c r="AX2959" s="9"/>
      <c r="AY2959" s="9"/>
      <c r="AZ2959" s="9"/>
      <c r="BA2959" s="33">
        <v>20</v>
      </c>
      <c r="BB2959" s="33"/>
      <c r="BC2959" s="36">
        <v>42860</v>
      </c>
      <c r="BD2959" s="12" t="s">
        <v>1771</v>
      </c>
    </row>
    <row r="2960" spans="1:56" s="12" customFormat="1" x14ac:dyDescent="0.2">
      <c r="A2960" s="9" t="str">
        <f>IF(Search!$C$5="","",IF(COUNTA(Inventory!$AP2960)=1,1,""))</f>
        <v/>
      </c>
      <c r="B2960" s="9" t="str">
        <f>IF(Search!$C$4="","",IF(ISNUMBER(SEARCH(Search!$C$4,$AR2960))=TRUE,1,""))</f>
        <v/>
      </c>
      <c r="C2960" s="9" t="str">
        <f>IF(Search!$C$6="x",IF(COUNTA($AQ2960)=1,1,"N"),IF(COUNTA($AQ2960)=1,"N",""))</f>
        <v/>
      </c>
      <c r="D2960" s="9" t="str">
        <f>IF(Search!$O$8="","",IF(ISNUMBER(SEARCH(Search!$O$8,$BD2960))=TRUE,1,""))</f>
        <v/>
      </c>
      <c r="E2960" s="9" t="str">
        <f>IF(Search!$C$7="","",IF(ISNUMBER(SEARCH(Search!$C$7,$AN2960))=TRUE,1,""))</f>
        <v/>
      </c>
      <c r="F2960" s="9" t="str">
        <f>IF(Search!$C$8="","",IF(ISNUMBER(SEARCH(Search!$C$8,$AO2960))=TRUE,1,""))</f>
        <v/>
      </c>
      <c r="G2960" s="9" t="str">
        <f>IF(Search!$F$4="","",IF(Inventory!$AJ2960&lt;Search!$F$4,"",1))</f>
        <v/>
      </c>
      <c r="H2960" s="9" t="str">
        <f>IF(Search!$F$5="","",IF(Inventory!$AJ2960&gt;Search!$F$5,"",1))</f>
        <v/>
      </c>
      <c r="I2960" s="9" t="str">
        <f>IF(Search!$F$7="","",IF(Search!$F$8="",IF(ISNUMBER(SEARCH(Search!$F$7,$AL2960))=TRUE,1,""),""))</f>
        <v/>
      </c>
      <c r="J2960" s="9" t="str">
        <f>IF($AL2960=Search!$F$8,1,"")</f>
        <v/>
      </c>
      <c r="K2960" s="9" t="str">
        <f>IF(Search!$I$4="","",IF(COUNTA($AS2960)=1,IF(Search!$I$4="N","N",1),""))</f>
        <v/>
      </c>
      <c r="L2960" s="9" t="str">
        <f>IF(Search!$I$5="","",IF($AS2960="RC",1,""))</f>
        <v/>
      </c>
      <c r="M2960" s="9" t="str">
        <f>IF(Search!$I$6="","",IF($AS2960="RCP",1,""))</f>
        <v/>
      </c>
      <c r="N2960" s="9" t="str">
        <f>IF(Search!$I$8="","",IF(COUNTA($AT2960)=1,IF(Search!$I$8="N","N",1),""))</f>
        <v/>
      </c>
      <c r="O2960" s="9" t="str">
        <f>IF(Search!$L$4="","",IF(COUNTA($AU2960)=1,IF(Search!$L$4="N","N",1),""))</f>
        <v/>
      </c>
      <c r="P2960" s="9" t="str">
        <f>IF(Search!$L$5="","",IF(ISNUMBER(SEARCH("Jersey",$AU2960))=TRUE,IF(Search!$L$5="N","N",1),""))</f>
        <v/>
      </c>
      <c r="Q2960" s="9" t="str">
        <f>IF(Search!$L$6="","",IF(ISNUMBER(SEARCH("Patch",$AU2960))=TRUE,IF(Search!$L$6="N","N",1),""))</f>
        <v/>
      </c>
      <c r="R2960" s="9" t="str">
        <f>IF(Search!$L$7="","",IF(ISNUMBER(SEARCH("Shield",$AU2960))=TRUE,IF(Search!$L$7="N","N",1),""))</f>
        <v/>
      </c>
      <c r="S2960" s="9" t="str">
        <f>IF(Search!$L$8="","",IF(ISNUMBER(SEARCH("Stick",$AU2960))=TRUE,IF(Search!$L$8="N","N",1),""))</f>
        <v/>
      </c>
      <c r="T2960" s="9" t="str">
        <f>IF(Search!$O$4="","",IF(COUNTA($AW2960)=1,IF(Search!$O$4="N","N",1),""))</f>
        <v/>
      </c>
      <c r="U2960" s="9" t="str">
        <f>IF(Search!$O$5="","",IF($AW2960="","",IF($AW2960&lt;Search!$O$5,"",1)))</f>
        <v/>
      </c>
      <c r="V2960" s="9" t="str">
        <f>IF(Search!$O$6="","",IF($AW2960="","",IF($AW2960&gt;Search!$O$6,"",1)))</f>
        <v/>
      </c>
      <c r="W2960" s="9" t="str">
        <f>IF(Search!$U$4="","",IF($AX2960="","",1))</f>
        <v/>
      </c>
      <c r="X2960" s="9" t="str">
        <f>IF(Search!$U$5="","",IF(ISNUMBER(SEARCH(Search!$U$5,$AX2960))=TRUE,IF(Search!$U$5="N","N",1),""))</f>
        <v/>
      </c>
      <c r="Y2960" s="9" t="str">
        <f>IF(Search!$U$6="","",IF($AY2960&lt;Search!$U$6,"",1))</f>
        <v/>
      </c>
      <c r="Z2960" s="9" t="str">
        <f>IF(Search!$R$4="","",IF(Inventory!$BA2960&lt;Search!$R$4,"",1))</f>
        <v/>
      </c>
      <c r="AA2960" s="9" t="str">
        <f>IF(Search!$R$5="","",IF($BA2960&gt;Search!$R$5,"",1))</f>
        <v/>
      </c>
      <c r="AB2960" s="9" t="str">
        <f>IF(Search!$R$6="","",IF($BB2960&lt;Search!$R$6,"",1))</f>
        <v/>
      </c>
      <c r="AC2960" s="9" t="str">
        <f>IF(Search!$R$7="","",IF($BB2960&lt;Search!$R$7,"",1))</f>
        <v/>
      </c>
      <c r="AD2960" s="45" t="str">
        <f>IF(COUNTIF($A2960:$AC2960,"n")&gt;0,"",IF(SUM($A2960:$AC2960)=COUNTA(Search!$C$4:$C$8,Search!$F$4:$F$8,Search!$I$4:$I$6,Search!$I$8,Search!$L$4:$L$8,Search!$O$4:$O$8,Search!$R$4:$R$7,Search!$U$4:$U$7)-COUNTIF(Search!$C$4:$U$7,"n"),1+LARGE($AD$1:AD2959,1),""))</f>
        <v/>
      </c>
      <c r="AE2960" s="45" t="str">
        <f t="shared" si="145"/>
        <v/>
      </c>
      <c r="AF2960" s="45" t="str">
        <f>IF(AD2960="","",COUNTIF($AE$1:$AE2959,$AE2960)+RANK($AE2960,$AE$2:$AE$10540,1))</f>
        <v/>
      </c>
      <c r="AG2960" s="45" t="str">
        <f t="shared" si="146"/>
        <v/>
      </c>
      <c r="AH2960" s="45" t="str">
        <f>IF($AD2960="","",COUNTIF($AG$1:$AG2959,$AG2960)+RANK($AG2960,$AG$1:$AG$10539,0))</f>
        <v/>
      </c>
      <c r="AI2960" s="10" t="str">
        <f t="shared" si="147"/>
        <v>2015-16 Upper Deck UD Signatures #UDS-VT Vincent Trocheck FLA    /   $10</v>
      </c>
      <c r="AJ2960" s="11">
        <v>2015</v>
      </c>
      <c r="AK2960" s="17">
        <v>16</v>
      </c>
      <c r="AL2960" s="12" t="s">
        <v>1756</v>
      </c>
      <c r="AM2960" s="10" t="s">
        <v>1757</v>
      </c>
      <c r="AN2960" s="12" t="s">
        <v>1758</v>
      </c>
      <c r="AO2960" s="9" t="s">
        <v>1927</v>
      </c>
      <c r="AP2960" s="9"/>
      <c r="AQ2960" s="9"/>
      <c r="AR2960" s="14" t="s">
        <v>2125</v>
      </c>
      <c r="AS2960" s="9"/>
      <c r="AT2960" s="9"/>
      <c r="AU2960" s="9"/>
      <c r="AV2960" s="13"/>
      <c r="AW2960" s="13"/>
      <c r="AX2960" s="9"/>
      <c r="AY2960" s="9"/>
      <c r="AZ2960" s="9"/>
      <c r="BA2960" s="33">
        <v>10</v>
      </c>
      <c r="BB2960" s="33"/>
      <c r="BC2960" s="36">
        <v>42860</v>
      </c>
      <c r="BD2960" s="12" t="s">
        <v>1771</v>
      </c>
    </row>
    <row r="2961" spans="1:56" s="12" customFormat="1" x14ac:dyDescent="0.2">
      <c r="A2961" s="9">
        <f>IF(Search!$C$5="","",IF(COUNTA(Inventory!$AP2961)=1,1,""))</f>
        <v>1</v>
      </c>
      <c r="B2961" s="9" t="str">
        <f>IF(Search!$C$4="","",IF(ISNUMBER(SEARCH(Search!$C$4,$AR2961))=TRUE,1,""))</f>
        <v/>
      </c>
      <c r="C2961" s="9" t="str">
        <f>IF(Search!$C$6="x",IF(COUNTA($AQ2961)=1,1,"N"),IF(COUNTA($AQ2961)=1,"N",""))</f>
        <v/>
      </c>
      <c r="D2961" s="9" t="str">
        <f>IF(Search!$O$8="","",IF(ISNUMBER(SEARCH(Search!$O$8,$BD2961))=TRUE,1,""))</f>
        <v/>
      </c>
      <c r="E2961" s="9" t="str">
        <f>IF(Search!$C$7="","",IF(ISNUMBER(SEARCH(Search!$C$7,$AN2961))=TRUE,1,""))</f>
        <v/>
      </c>
      <c r="F2961" s="9" t="str">
        <f>IF(Search!$C$8="","",IF(ISNUMBER(SEARCH(Search!$C$8,$AO2961))=TRUE,1,""))</f>
        <v/>
      </c>
      <c r="G2961" s="9" t="str">
        <f>IF(Search!$F$4="","",IF(Inventory!$AJ2961&lt;Search!$F$4,"",1))</f>
        <v/>
      </c>
      <c r="H2961" s="9" t="str">
        <f>IF(Search!$F$5="","",IF(Inventory!$AJ2961&gt;Search!$F$5,"",1))</f>
        <v/>
      </c>
      <c r="I2961" s="9" t="str">
        <f>IF(Search!$F$7="","",IF(Search!$F$8="",IF(ISNUMBER(SEARCH(Search!$F$7,$AL2961))=TRUE,1,""),""))</f>
        <v/>
      </c>
      <c r="J2961" s="9" t="str">
        <f>IF($AL2961=Search!$F$8,1,"")</f>
        <v/>
      </c>
      <c r="K2961" s="9" t="str">
        <f>IF(Search!$I$4="","",IF(COUNTA($AS2961)=1,IF(Search!$I$4="N","N",1),""))</f>
        <v/>
      </c>
      <c r="L2961" s="9" t="str">
        <f>IF(Search!$I$5="","",IF($AS2961="RC",1,""))</f>
        <v/>
      </c>
      <c r="M2961" s="9" t="str">
        <f>IF(Search!$I$6="","",IF($AS2961="RCP",1,""))</f>
        <v/>
      </c>
      <c r="N2961" s="9" t="str">
        <f>IF(Search!$I$8="","",IF(COUNTA($AT2961)=1,IF(Search!$I$8="N","N",1),""))</f>
        <v/>
      </c>
      <c r="O2961" s="9" t="str">
        <f>IF(Search!$L$4="","",IF(COUNTA($AU2961)=1,IF(Search!$L$4="N","N",1),""))</f>
        <v/>
      </c>
      <c r="P2961" s="9" t="str">
        <f>IF(Search!$L$5="","",IF(ISNUMBER(SEARCH("Jersey",$AU2961))=TRUE,IF(Search!$L$5="N","N",1),""))</f>
        <v/>
      </c>
      <c r="Q2961" s="9" t="str">
        <f>IF(Search!$L$6="","",IF(ISNUMBER(SEARCH("Patch",$AU2961))=TRUE,IF(Search!$L$6="N","N",1),""))</f>
        <v/>
      </c>
      <c r="R2961" s="9" t="str">
        <f>IF(Search!$L$7="","",IF(ISNUMBER(SEARCH("Shield",$AU2961))=TRUE,IF(Search!$L$7="N","N",1),""))</f>
        <v/>
      </c>
      <c r="S2961" s="9" t="str">
        <f>IF(Search!$L$8="","",IF(ISNUMBER(SEARCH("Stick",$AU2961))=TRUE,IF(Search!$L$8="N","N",1),""))</f>
        <v/>
      </c>
      <c r="T2961" s="9" t="str">
        <f>IF(Search!$O$4="","",IF(COUNTA($AW2961)=1,IF(Search!$O$4="N","N",1),""))</f>
        <v/>
      </c>
      <c r="U2961" s="9" t="str">
        <f>IF(Search!$O$5="","",IF($AW2961="","",IF($AW2961&lt;Search!$O$5,"",1)))</f>
        <v/>
      </c>
      <c r="V2961" s="9" t="str">
        <f>IF(Search!$O$6="","",IF($AW2961="","",IF($AW2961&gt;Search!$O$6,"",1)))</f>
        <v/>
      </c>
      <c r="W2961" s="9" t="str">
        <f>IF(Search!$U$4="","",IF($AX2961="","",1))</f>
        <v/>
      </c>
      <c r="X2961" s="9" t="str">
        <f>IF(Search!$U$5="","",IF(ISNUMBER(SEARCH(Search!$U$5,$AX2961))=TRUE,IF(Search!$U$5="N","N",1),""))</f>
        <v/>
      </c>
      <c r="Y2961" s="9" t="str">
        <f>IF(Search!$U$6="","",IF($AY2961&lt;Search!$U$6,"",1))</f>
        <v/>
      </c>
      <c r="Z2961" s="9" t="str">
        <f>IF(Search!$R$4="","",IF(Inventory!$BA2961&lt;Search!$R$4,"",1))</f>
        <v/>
      </c>
      <c r="AA2961" s="9" t="str">
        <f>IF(Search!$R$5="","",IF($BA2961&gt;Search!$R$5,"",1))</f>
        <v/>
      </c>
      <c r="AB2961" s="9" t="str">
        <f>IF(Search!$R$6="","",IF($BB2961&lt;Search!$R$6,"",1))</f>
        <v/>
      </c>
      <c r="AC2961" s="9" t="str">
        <f>IF(Search!$R$7="","",IF($BB2961&lt;Search!$R$7,"",1))</f>
        <v/>
      </c>
      <c r="AD2961" s="45">
        <f>IF(COUNTIF($A2961:$AC2961,"n")&gt;0,"",IF(SUM($A2961:$AC2961)=COUNTA(Search!$C$4:$C$8,Search!$F$4:$F$8,Search!$I$4:$I$6,Search!$I$8,Search!$L$4:$L$8,Search!$O$4:$O$8,Search!$R$4:$R$7,Search!$U$4:$U$7)-COUNTIF(Search!$C$4:$U$7,"n"),1+LARGE($AD$1:AD2960,1),""))</f>
        <v>447</v>
      </c>
      <c r="AE2961" s="45">
        <f t="shared" si="145"/>
        <v>1830</v>
      </c>
      <c r="AF2961" s="45">
        <f>IF(AD2961="","",COUNTIF($AE$1:$AE2960,$AE2961)+RANK($AE2961,$AE$2:$AE$10540,1))</f>
        <v>332</v>
      </c>
      <c r="AG2961" s="45">
        <f t="shared" si="146"/>
        <v>6</v>
      </c>
      <c r="AH2961" s="45">
        <f>IF($AD2961="","",COUNTIF($AG$1:$AG2960,$AG2961)+RANK($AG2961,$AG$1:$AG$10539,0))</f>
        <v>162</v>
      </c>
      <c r="AI2961" s="10" t="str">
        <f t="shared" si="147"/>
        <v>2016-17 O-Pee-Chee #665 Milan Lucic EDM    /   $1</v>
      </c>
      <c r="AJ2961" s="11">
        <v>2016</v>
      </c>
      <c r="AK2961" s="17">
        <v>17</v>
      </c>
      <c r="AL2961" s="12" t="s">
        <v>53</v>
      </c>
      <c r="AM2961" s="10">
        <v>665</v>
      </c>
      <c r="AN2961" s="15" t="s">
        <v>714</v>
      </c>
      <c r="AO2961" s="14" t="s">
        <v>1909</v>
      </c>
      <c r="AP2961" s="14" t="s">
        <v>1902</v>
      </c>
      <c r="AQ2961" s="14"/>
      <c r="AR2961" s="14"/>
      <c r="AS2961" s="9"/>
      <c r="AT2961" s="9"/>
      <c r="AU2961" s="9"/>
      <c r="AV2961" s="13"/>
      <c r="AW2961" s="13"/>
      <c r="AX2961" s="9"/>
      <c r="AY2961" s="9"/>
      <c r="AZ2961" s="9"/>
      <c r="BA2961" s="33">
        <v>1</v>
      </c>
      <c r="BB2961" s="33"/>
      <c r="BC2961" s="36"/>
      <c r="BD2961" s="12" t="s">
        <v>2493</v>
      </c>
    </row>
    <row r="2962" spans="1:56" s="12" customFormat="1" x14ac:dyDescent="0.2">
      <c r="A2962" s="9">
        <f>IF(Search!$C$5="","",IF(COUNTA(Inventory!$AP2962)=1,1,""))</f>
        <v>1</v>
      </c>
      <c r="B2962" s="9" t="str">
        <f>IF(Search!$C$4="","",IF(ISNUMBER(SEARCH(Search!$C$4,$AR2962))=TRUE,1,""))</f>
        <v/>
      </c>
      <c r="C2962" s="9" t="str">
        <f>IF(Search!$C$6="x",IF(COUNTA($AQ2962)=1,1,"N"),IF(COUNTA($AQ2962)=1,"N",""))</f>
        <v/>
      </c>
      <c r="D2962" s="9" t="str">
        <f>IF(Search!$O$8="","",IF(ISNUMBER(SEARCH(Search!$O$8,$BD2962))=TRUE,1,""))</f>
        <v/>
      </c>
      <c r="E2962" s="9" t="str">
        <f>IF(Search!$C$7="","",IF(ISNUMBER(SEARCH(Search!$C$7,$AN2962))=TRUE,1,""))</f>
        <v/>
      </c>
      <c r="F2962" s="9" t="str">
        <f>IF(Search!$C$8="","",IF(ISNUMBER(SEARCH(Search!$C$8,$AO2962))=TRUE,1,""))</f>
        <v/>
      </c>
      <c r="G2962" s="9" t="str">
        <f>IF(Search!$F$4="","",IF(Inventory!$AJ2962&lt;Search!$F$4,"",1))</f>
        <v/>
      </c>
      <c r="H2962" s="9" t="str">
        <f>IF(Search!$F$5="","",IF(Inventory!$AJ2962&gt;Search!$F$5,"",1))</f>
        <v/>
      </c>
      <c r="I2962" s="9" t="str">
        <f>IF(Search!$F$7="","",IF(Search!$F$8="",IF(ISNUMBER(SEARCH(Search!$F$7,$AL2962))=TRUE,1,""),""))</f>
        <v/>
      </c>
      <c r="J2962" s="9" t="str">
        <f>IF($AL2962=Search!$F$8,1,"")</f>
        <v/>
      </c>
      <c r="K2962" s="9" t="str">
        <f>IF(Search!$I$4="","",IF(COUNTA($AS2962)=1,IF(Search!$I$4="N","N",1),""))</f>
        <v/>
      </c>
      <c r="L2962" s="9" t="str">
        <f>IF(Search!$I$5="","",IF($AS2962="RC",1,""))</f>
        <v/>
      </c>
      <c r="M2962" s="9" t="str">
        <f>IF(Search!$I$6="","",IF($AS2962="RCP",1,""))</f>
        <v/>
      </c>
      <c r="N2962" s="9" t="str">
        <f>IF(Search!$I$8="","",IF(COUNTA($AT2962)=1,IF(Search!$I$8="N","N",1),""))</f>
        <v/>
      </c>
      <c r="O2962" s="9" t="str">
        <f>IF(Search!$L$4="","",IF(COUNTA($AU2962)=1,IF(Search!$L$4="N","N",1),""))</f>
        <v/>
      </c>
      <c r="P2962" s="9" t="str">
        <f>IF(Search!$L$5="","",IF(ISNUMBER(SEARCH("Jersey",$AU2962))=TRUE,IF(Search!$L$5="N","N",1),""))</f>
        <v/>
      </c>
      <c r="Q2962" s="9" t="str">
        <f>IF(Search!$L$6="","",IF(ISNUMBER(SEARCH("Patch",$AU2962))=TRUE,IF(Search!$L$6="N","N",1),""))</f>
        <v/>
      </c>
      <c r="R2962" s="9" t="str">
        <f>IF(Search!$L$7="","",IF(ISNUMBER(SEARCH("Shield",$AU2962))=TRUE,IF(Search!$L$7="N","N",1),""))</f>
        <v/>
      </c>
      <c r="S2962" s="9" t="str">
        <f>IF(Search!$L$8="","",IF(ISNUMBER(SEARCH("Stick",$AU2962))=TRUE,IF(Search!$L$8="N","N",1),""))</f>
        <v/>
      </c>
      <c r="T2962" s="9" t="str">
        <f>IF(Search!$O$4="","",IF(COUNTA($AW2962)=1,IF(Search!$O$4="N","N",1),""))</f>
        <v/>
      </c>
      <c r="U2962" s="9" t="str">
        <f>IF(Search!$O$5="","",IF($AW2962="","",IF($AW2962&lt;Search!$O$5,"",1)))</f>
        <v/>
      </c>
      <c r="V2962" s="9" t="str">
        <f>IF(Search!$O$6="","",IF($AW2962="","",IF($AW2962&gt;Search!$O$6,"",1)))</f>
        <v/>
      </c>
      <c r="W2962" s="9" t="str">
        <f>IF(Search!$U$4="","",IF($AX2962="","",1))</f>
        <v/>
      </c>
      <c r="X2962" s="9" t="str">
        <f>IF(Search!$U$5="","",IF(ISNUMBER(SEARCH(Search!$U$5,$AX2962))=TRUE,IF(Search!$U$5="N","N",1),""))</f>
        <v/>
      </c>
      <c r="Y2962" s="9" t="str">
        <f>IF(Search!$U$6="","",IF($AY2962&lt;Search!$U$6,"",1))</f>
        <v/>
      </c>
      <c r="Z2962" s="9" t="str">
        <f>IF(Search!$R$4="","",IF(Inventory!$BA2962&lt;Search!$R$4,"",1))</f>
        <v/>
      </c>
      <c r="AA2962" s="9" t="str">
        <f>IF(Search!$R$5="","",IF($BA2962&gt;Search!$R$5,"",1))</f>
        <v/>
      </c>
      <c r="AB2962" s="9" t="str">
        <f>IF(Search!$R$6="","",IF($BB2962&lt;Search!$R$6,"",1))</f>
        <v/>
      </c>
      <c r="AC2962" s="9" t="str">
        <f>IF(Search!$R$7="","",IF($BB2962&lt;Search!$R$7,"",1))</f>
        <v/>
      </c>
      <c r="AD2962" s="45">
        <f>IF(COUNTIF($A2962:$AC2962,"n")&gt;0,"",IF(SUM($A2962:$AC2962)=COUNTA(Search!$C$4:$C$8,Search!$F$4:$F$8,Search!$I$4:$I$6,Search!$I$8,Search!$L$4:$L$8,Search!$O$4:$O$8,Search!$R$4:$R$7,Search!$U$4:$U$7)-COUNTIF(Search!$C$4:$U$7,"n"),1+LARGE($AD$1:AD2961,1),""))</f>
        <v>448</v>
      </c>
      <c r="AE2962" s="45">
        <f t="shared" si="145"/>
        <v>713</v>
      </c>
      <c r="AF2962" s="45">
        <f>IF(AD2962="","",COUNTIF($AE$1:$AE2961,$AE2962)+RANK($AE2962,$AE$2:$AE$10540,1))</f>
        <v>130</v>
      </c>
      <c r="AG2962" s="45">
        <f t="shared" si="146"/>
        <v>476</v>
      </c>
      <c r="AH2962" s="45">
        <f>IF($AD2962="","",COUNTIF($AG$1:$AG2961,$AG2962)+RANK($AG2962,$AG$1:$AG$10539,0))</f>
        <v>45</v>
      </c>
      <c r="AI2962" s="10" t="str">
        <f t="shared" si="147"/>
        <v>2016-17 O-Pee-Chee #688 Dylan Strome ARI RC   /   $6</v>
      </c>
      <c r="AJ2962" s="11">
        <v>2016</v>
      </c>
      <c r="AK2962" s="17">
        <v>17</v>
      </c>
      <c r="AL2962" s="12" t="s">
        <v>53</v>
      </c>
      <c r="AM2962" s="10">
        <v>688</v>
      </c>
      <c r="AN2962" s="15" t="s">
        <v>2503</v>
      </c>
      <c r="AO2962" s="14" t="s">
        <v>1953</v>
      </c>
      <c r="AP2962" s="14" t="s">
        <v>1902</v>
      </c>
      <c r="AQ2962" s="14"/>
      <c r="AR2962" s="14"/>
      <c r="AS2962" s="9" t="s">
        <v>2</v>
      </c>
      <c r="AT2962" s="9"/>
      <c r="AU2962" s="9"/>
      <c r="AV2962" s="13"/>
      <c r="AW2962" s="13"/>
      <c r="AX2962" s="9"/>
      <c r="AY2962" s="9"/>
      <c r="AZ2962" s="9"/>
      <c r="BA2962" s="33">
        <v>6</v>
      </c>
      <c r="BB2962" s="33"/>
      <c r="BC2962" s="36"/>
      <c r="BD2962" s="12" t="s">
        <v>2493</v>
      </c>
    </row>
    <row r="2963" spans="1:56" s="12" customFormat="1" x14ac:dyDescent="0.2">
      <c r="A2963" s="9">
        <f>IF(Search!$C$5="","",IF(COUNTA(Inventory!$AP2963)=1,1,""))</f>
        <v>1</v>
      </c>
      <c r="B2963" s="9" t="str">
        <f>IF(Search!$C$4="","",IF(ISNUMBER(SEARCH(Search!$C$4,$AR2963))=TRUE,1,""))</f>
        <v/>
      </c>
      <c r="C2963" s="9" t="str">
        <f>IF(Search!$C$6="x",IF(COUNTA($AQ2963)=1,1,"N"),IF(COUNTA($AQ2963)=1,"N",""))</f>
        <v/>
      </c>
      <c r="D2963" s="9" t="str">
        <f>IF(Search!$O$8="","",IF(ISNUMBER(SEARCH(Search!$O$8,$BD2963))=TRUE,1,""))</f>
        <v/>
      </c>
      <c r="E2963" s="9" t="str">
        <f>IF(Search!$C$7="","",IF(ISNUMBER(SEARCH(Search!$C$7,$AN2963))=TRUE,1,""))</f>
        <v/>
      </c>
      <c r="F2963" s="9" t="str">
        <f>IF(Search!$C$8="","",IF(ISNUMBER(SEARCH(Search!$C$8,$AO2963))=TRUE,1,""))</f>
        <v/>
      </c>
      <c r="G2963" s="9" t="str">
        <f>IF(Search!$F$4="","",IF(Inventory!$AJ2963&lt;Search!$F$4,"",1))</f>
        <v/>
      </c>
      <c r="H2963" s="9" t="str">
        <f>IF(Search!$F$5="","",IF(Inventory!$AJ2963&gt;Search!$F$5,"",1))</f>
        <v/>
      </c>
      <c r="I2963" s="9" t="str">
        <f>IF(Search!$F$7="","",IF(Search!$F$8="",IF(ISNUMBER(SEARCH(Search!$F$7,$AL2963))=TRUE,1,""),""))</f>
        <v/>
      </c>
      <c r="J2963" s="9" t="str">
        <f>IF($AL2963=Search!$F$8,1,"")</f>
        <v/>
      </c>
      <c r="K2963" s="9" t="str">
        <f>IF(Search!$I$4="","",IF(COUNTA($AS2963)=1,IF(Search!$I$4="N","N",1),""))</f>
        <v/>
      </c>
      <c r="L2963" s="9" t="str">
        <f>IF(Search!$I$5="","",IF($AS2963="RC",1,""))</f>
        <v/>
      </c>
      <c r="M2963" s="9" t="str">
        <f>IF(Search!$I$6="","",IF($AS2963="RCP",1,""))</f>
        <v/>
      </c>
      <c r="N2963" s="9" t="str">
        <f>IF(Search!$I$8="","",IF(COUNTA($AT2963)=1,IF(Search!$I$8="N","N",1),""))</f>
        <v/>
      </c>
      <c r="O2963" s="9" t="str">
        <f>IF(Search!$L$4="","",IF(COUNTA($AU2963)=1,IF(Search!$L$4="N","N",1),""))</f>
        <v/>
      </c>
      <c r="P2963" s="9" t="str">
        <f>IF(Search!$L$5="","",IF(ISNUMBER(SEARCH("Jersey",$AU2963))=TRUE,IF(Search!$L$5="N","N",1),""))</f>
        <v/>
      </c>
      <c r="Q2963" s="9" t="str">
        <f>IF(Search!$L$6="","",IF(ISNUMBER(SEARCH("Patch",$AU2963))=TRUE,IF(Search!$L$6="N","N",1),""))</f>
        <v/>
      </c>
      <c r="R2963" s="9" t="str">
        <f>IF(Search!$L$7="","",IF(ISNUMBER(SEARCH("Shield",$AU2963))=TRUE,IF(Search!$L$7="N","N",1),""))</f>
        <v/>
      </c>
      <c r="S2963" s="9" t="str">
        <f>IF(Search!$L$8="","",IF(ISNUMBER(SEARCH("Stick",$AU2963))=TRUE,IF(Search!$L$8="N","N",1),""))</f>
        <v/>
      </c>
      <c r="T2963" s="9" t="str">
        <f>IF(Search!$O$4="","",IF(COUNTA($AW2963)=1,IF(Search!$O$4="N","N",1),""))</f>
        <v/>
      </c>
      <c r="U2963" s="9" t="str">
        <f>IF(Search!$O$5="","",IF($AW2963="","",IF($AW2963&lt;Search!$O$5,"",1)))</f>
        <v/>
      </c>
      <c r="V2963" s="9" t="str">
        <f>IF(Search!$O$6="","",IF($AW2963="","",IF($AW2963&gt;Search!$O$6,"",1)))</f>
        <v/>
      </c>
      <c r="W2963" s="9" t="str">
        <f>IF(Search!$U$4="","",IF($AX2963="","",1))</f>
        <v/>
      </c>
      <c r="X2963" s="9" t="str">
        <f>IF(Search!$U$5="","",IF(ISNUMBER(SEARCH(Search!$U$5,$AX2963))=TRUE,IF(Search!$U$5="N","N",1),""))</f>
        <v/>
      </c>
      <c r="Y2963" s="9" t="str">
        <f>IF(Search!$U$6="","",IF($AY2963&lt;Search!$U$6,"",1))</f>
        <v/>
      </c>
      <c r="Z2963" s="9" t="str">
        <f>IF(Search!$R$4="","",IF(Inventory!$BA2963&lt;Search!$R$4,"",1))</f>
        <v/>
      </c>
      <c r="AA2963" s="9" t="str">
        <f>IF(Search!$R$5="","",IF($BA2963&gt;Search!$R$5,"",1))</f>
        <v/>
      </c>
      <c r="AB2963" s="9" t="str">
        <f>IF(Search!$R$6="","",IF($BB2963&lt;Search!$R$6,"",1))</f>
        <v/>
      </c>
      <c r="AC2963" s="9" t="str">
        <f>IF(Search!$R$7="","",IF($BB2963&lt;Search!$R$7,"",1))</f>
        <v/>
      </c>
      <c r="AD2963" s="45">
        <f>IF(COUNTIF($A2963:$AC2963,"n")&gt;0,"",IF(SUM($A2963:$AC2963)=COUNTA(Search!$C$4:$C$8,Search!$F$4:$F$8,Search!$I$4:$I$6,Search!$I$8,Search!$L$4:$L$8,Search!$O$4:$O$8,Search!$R$4:$R$7,Search!$U$4:$U$7)-COUNTIF(Search!$C$4:$U$7,"n"),1+LARGE($AD$1:AD2962,1),""))</f>
        <v>449</v>
      </c>
      <c r="AE2963" s="45">
        <f t="shared" si="145"/>
        <v>2514</v>
      </c>
      <c r="AF2963" s="45">
        <f>IF(AD2963="","",COUNTIF($AE$1:$AE2962,$AE2963)+RANK($AE2963,$AE$2:$AE$10540,1))</f>
        <v>462</v>
      </c>
      <c r="AG2963" s="45">
        <f t="shared" si="146"/>
        <v>391</v>
      </c>
      <c r="AH2963" s="45">
        <f>IF($AD2963="","",COUNTIF($AG$1:$AG2962,$AG2963)+RANK($AG2963,$AG$1:$AG$10539,0))</f>
        <v>58</v>
      </c>
      <c r="AI2963" s="10" t="str">
        <f t="shared" si="147"/>
        <v>2016-17 O-Pee-Chee #692 Travis Konecny PHI RC   /   $5</v>
      </c>
      <c r="AJ2963" s="11">
        <v>2016</v>
      </c>
      <c r="AK2963" s="17">
        <v>17</v>
      </c>
      <c r="AL2963" s="12" t="s">
        <v>53</v>
      </c>
      <c r="AM2963" s="10">
        <v>692</v>
      </c>
      <c r="AN2963" s="15" t="s">
        <v>2504</v>
      </c>
      <c r="AO2963" s="14" t="s">
        <v>1907</v>
      </c>
      <c r="AP2963" s="14" t="s">
        <v>1902</v>
      </c>
      <c r="AQ2963" s="14"/>
      <c r="AR2963" s="14"/>
      <c r="AS2963" s="9" t="s">
        <v>2</v>
      </c>
      <c r="AT2963" s="9"/>
      <c r="AU2963" s="9"/>
      <c r="AV2963" s="13"/>
      <c r="AW2963" s="13"/>
      <c r="AX2963" s="9"/>
      <c r="AY2963" s="9"/>
      <c r="AZ2963" s="9"/>
      <c r="BA2963" s="33">
        <v>5</v>
      </c>
      <c r="BB2963" s="33"/>
      <c r="BC2963" s="36"/>
      <c r="BD2963" s="12" t="s">
        <v>2493</v>
      </c>
    </row>
    <row r="2964" spans="1:56" s="12" customFormat="1" x14ac:dyDescent="0.2">
      <c r="A2964" s="9">
        <f>IF(Search!$C$5="","",IF(COUNTA(Inventory!$AP2964)=1,1,""))</f>
        <v>1</v>
      </c>
      <c r="B2964" s="9" t="str">
        <f>IF(Search!$C$4="","",IF(ISNUMBER(SEARCH(Search!$C$4,$AR2964))=TRUE,1,""))</f>
        <v/>
      </c>
      <c r="C2964" s="9" t="str">
        <f>IF(Search!$C$6="x",IF(COUNTA($AQ2964)=1,1,"N"),IF(COUNTA($AQ2964)=1,"N",""))</f>
        <v/>
      </c>
      <c r="D2964" s="9" t="str">
        <f>IF(Search!$O$8="","",IF(ISNUMBER(SEARCH(Search!$O$8,$BD2964))=TRUE,1,""))</f>
        <v/>
      </c>
      <c r="E2964" s="9" t="str">
        <f>IF(Search!$C$7="","",IF(ISNUMBER(SEARCH(Search!$C$7,$AN2964))=TRUE,1,""))</f>
        <v/>
      </c>
      <c r="F2964" s="9" t="str">
        <f>IF(Search!$C$8="","",IF(ISNUMBER(SEARCH(Search!$C$8,$AO2964))=TRUE,1,""))</f>
        <v/>
      </c>
      <c r="G2964" s="9" t="str">
        <f>IF(Search!$F$4="","",IF(Inventory!$AJ2964&lt;Search!$F$4,"",1))</f>
        <v/>
      </c>
      <c r="H2964" s="9" t="str">
        <f>IF(Search!$F$5="","",IF(Inventory!$AJ2964&gt;Search!$F$5,"",1))</f>
        <v/>
      </c>
      <c r="I2964" s="9" t="str">
        <f>IF(Search!$F$7="","",IF(Search!$F$8="",IF(ISNUMBER(SEARCH(Search!$F$7,$AL2964))=TRUE,1,""),""))</f>
        <v/>
      </c>
      <c r="J2964" s="9" t="str">
        <f>IF($AL2964=Search!$F$8,1,"")</f>
        <v/>
      </c>
      <c r="K2964" s="9" t="str">
        <f>IF(Search!$I$4="","",IF(COUNTA($AS2964)=1,IF(Search!$I$4="N","N",1),""))</f>
        <v/>
      </c>
      <c r="L2964" s="9" t="str">
        <f>IF(Search!$I$5="","",IF($AS2964="RC",1,""))</f>
        <v/>
      </c>
      <c r="M2964" s="9" t="str">
        <f>IF(Search!$I$6="","",IF($AS2964="RCP",1,""))</f>
        <v/>
      </c>
      <c r="N2964" s="9" t="str">
        <f>IF(Search!$I$8="","",IF(COUNTA($AT2964)=1,IF(Search!$I$8="N","N",1),""))</f>
        <v/>
      </c>
      <c r="O2964" s="9" t="str">
        <f>IF(Search!$L$4="","",IF(COUNTA($AU2964)=1,IF(Search!$L$4="N","N",1),""))</f>
        <v/>
      </c>
      <c r="P2964" s="9" t="str">
        <f>IF(Search!$L$5="","",IF(ISNUMBER(SEARCH("Jersey",$AU2964))=TRUE,IF(Search!$L$5="N","N",1),""))</f>
        <v/>
      </c>
      <c r="Q2964" s="9" t="str">
        <f>IF(Search!$L$6="","",IF(ISNUMBER(SEARCH("Patch",$AU2964))=TRUE,IF(Search!$L$6="N","N",1),""))</f>
        <v/>
      </c>
      <c r="R2964" s="9" t="str">
        <f>IF(Search!$L$7="","",IF(ISNUMBER(SEARCH("Shield",$AU2964))=TRUE,IF(Search!$L$7="N","N",1),""))</f>
        <v/>
      </c>
      <c r="S2964" s="9" t="str">
        <f>IF(Search!$L$8="","",IF(ISNUMBER(SEARCH("Stick",$AU2964))=TRUE,IF(Search!$L$8="N","N",1),""))</f>
        <v/>
      </c>
      <c r="T2964" s="9" t="str">
        <f>IF(Search!$O$4="","",IF(COUNTA($AW2964)=1,IF(Search!$O$4="N","N",1),""))</f>
        <v/>
      </c>
      <c r="U2964" s="9" t="str">
        <f>IF(Search!$O$5="","",IF($AW2964="","",IF($AW2964&lt;Search!$O$5,"",1)))</f>
        <v/>
      </c>
      <c r="V2964" s="9" t="str">
        <f>IF(Search!$O$6="","",IF($AW2964="","",IF($AW2964&gt;Search!$O$6,"",1)))</f>
        <v/>
      </c>
      <c r="W2964" s="9" t="str">
        <f>IF(Search!$U$4="","",IF($AX2964="","",1))</f>
        <v/>
      </c>
      <c r="X2964" s="9" t="str">
        <f>IF(Search!$U$5="","",IF(ISNUMBER(SEARCH(Search!$U$5,$AX2964))=TRUE,IF(Search!$U$5="N","N",1),""))</f>
        <v/>
      </c>
      <c r="Y2964" s="9" t="str">
        <f>IF(Search!$U$6="","",IF($AY2964&lt;Search!$U$6,"",1))</f>
        <v/>
      </c>
      <c r="Z2964" s="9" t="str">
        <f>IF(Search!$R$4="","",IF(Inventory!$BA2964&lt;Search!$R$4,"",1))</f>
        <v/>
      </c>
      <c r="AA2964" s="9" t="str">
        <f>IF(Search!$R$5="","",IF($BA2964&gt;Search!$R$5,"",1))</f>
        <v/>
      </c>
      <c r="AB2964" s="9" t="str">
        <f>IF(Search!$R$6="","",IF($BB2964&lt;Search!$R$6,"",1))</f>
        <v/>
      </c>
      <c r="AC2964" s="9" t="str">
        <f>IF(Search!$R$7="","",IF($BB2964&lt;Search!$R$7,"",1))</f>
        <v/>
      </c>
      <c r="AD2964" s="45">
        <f>IF(COUNTIF($A2964:$AC2964,"n")&gt;0,"",IF(SUM($A2964:$AC2964)=COUNTA(Search!$C$4:$C$8,Search!$F$4:$F$8,Search!$I$4:$I$6,Search!$I$8,Search!$L$4:$L$8,Search!$O$4:$O$8,Search!$R$4:$R$7,Search!$U$4:$U$7)-COUNTIF(Search!$C$4:$U$7,"n"),1+LARGE($AD$1:AD2963,1),""))</f>
        <v>450</v>
      </c>
      <c r="AE2964" s="45">
        <f t="shared" si="145"/>
        <v>413</v>
      </c>
      <c r="AF2964" s="45">
        <f>IF(AD2964="","",COUNTIF($AE$1:$AE2963,$AE2964)+RANK($AE2964,$AE$2:$AE$10540,1))</f>
        <v>80</v>
      </c>
      <c r="AG2964" s="45">
        <f t="shared" si="146"/>
        <v>206</v>
      </c>
      <c r="AH2964" s="45">
        <f>IF($AD2964="","",COUNTIF($AG$1:$AG2963,$AG2964)+RANK($AG2964,$AG$1:$AG$10539,0))</f>
        <v>101</v>
      </c>
      <c r="AI2964" s="10" t="str">
        <f t="shared" si="147"/>
        <v>2016-17 O-Pee-Chee #696 Christian Dvorak ARI RC   /   $3</v>
      </c>
      <c r="AJ2964" s="11">
        <v>2016</v>
      </c>
      <c r="AK2964" s="17">
        <v>17</v>
      </c>
      <c r="AL2964" s="12" t="s">
        <v>53</v>
      </c>
      <c r="AM2964" s="10">
        <v>696</v>
      </c>
      <c r="AN2964" s="15" t="s">
        <v>2505</v>
      </c>
      <c r="AO2964" s="14" t="s">
        <v>1953</v>
      </c>
      <c r="AP2964" s="14" t="s">
        <v>1902</v>
      </c>
      <c r="AQ2964" s="14"/>
      <c r="AR2964" s="14"/>
      <c r="AS2964" s="9" t="s">
        <v>2</v>
      </c>
      <c r="AT2964" s="9"/>
      <c r="AU2964" s="9"/>
      <c r="AV2964" s="13"/>
      <c r="AW2964" s="13"/>
      <c r="AX2964" s="9"/>
      <c r="AY2964" s="9"/>
      <c r="AZ2964" s="9"/>
      <c r="BA2964" s="33">
        <v>3</v>
      </c>
      <c r="BB2964" s="33"/>
      <c r="BC2964" s="36"/>
      <c r="BD2964" s="12" t="s">
        <v>2493</v>
      </c>
    </row>
    <row r="2965" spans="1:56" s="12" customFormat="1" x14ac:dyDescent="0.2">
      <c r="A2965" s="9">
        <f>IF(Search!$C$5="","",IF(COUNTA(Inventory!$AP2965)=1,1,""))</f>
        <v>1</v>
      </c>
      <c r="B2965" s="9" t="str">
        <f>IF(Search!$C$4="","",IF(ISNUMBER(SEARCH(Search!$C$4,$AR2965))=TRUE,1,""))</f>
        <v/>
      </c>
      <c r="C2965" s="9" t="str">
        <f>IF(Search!$C$6="x",IF(COUNTA($AQ2965)=1,1,"N"),IF(COUNTA($AQ2965)=1,"N",""))</f>
        <v/>
      </c>
      <c r="D2965" s="9" t="str">
        <f>IF(Search!$O$8="","",IF(ISNUMBER(SEARCH(Search!$O$8,$BD2965))=TRUE,1,""))</f>
        <v/>
      </c>
      <c r="E2965" s="9" t="str">
        <f>IF(Search!$C$7="","",IF(ISNUMBER(SEARCH(Search!$C$7,$AN2965))=TRUE,1,""))</f>
        <v/>
      </c>
      <c r="F2965" s="9" t="str">
        <f>IF(Search!$C$8="","",IF(ISNUMBER(SEARCH(Search!$C$8,$AO2965))=TRUE,1,""))</f>
        <v/>
      </c>
      <c r="G2965" s="9" t="str">
        <f>IF(Search!$F$4="","",IF(Inventory!$AJ2965&lt;Search!$F$4,"",1))</f>
        <v/>
      </c>
      <c r="H2965" s="9" t="str">
        <f>IF(Search!$F$5="","",IF(Inventory!$AJ2965&gt;Search!$F$5,"",1))</f>
        <v/>
      </c>
      <c r="I2965" s="9" t="str">
        <f>IF(Search!$F$7="","",IF(Search!$F$8="",IF(ISNUMBER(SEARCH(Search!$F$7,$AL2965))=TRUE,1,""),""))</f>
        <v/>
      </c>
      <c r="J2965" s="9" t="str">
        <f>IF($AL2965=Search!$F$8,1,"")</f>
        <v/>
      </c>
      <c r="K2965" s="9" t="str">
        <f>IF(Search!$I$4="","",IF(COUNTA($AS2965)=1,IF(Search!$I$4="N","N",1),""))</f>
        <v/>
      </c>
      <c r="L2965" s="9" t="str">
        <f>IF(Search!$I$5="","",IF($AS2965="RC",1,""))</f>
        <v/>
      </c>
      <c r="M2965" s="9" t="str">
        <f>IF(Search!$I$6="","",IF($AS2965="RCP",1,""))</f>
        <v/>
      </c>
      <c r="N2965" s="9" t="str">
        <f>IF(Search!$I$8="","",IF(COUNTA($AT2965)=1,IF(Search!$I$8="N","N",1),""))</f>
        <v/>
      </c>
      <c r="O2965" s="9" t="str">
        <f>IF(Search!$L$4="","",IF(COUNTA($AU2965)=1,IF(Search!$L$4="N","N",1),""))</f>
        <v/>
      </c>
      <c r="P2965" s="9" t="str">
        <f>IF(Search!$L$5="","",IF(ISNUMBER(SEARCH("Jersey",$AU2965))=TRUE,IF(Search!$L$5="N","N",1),""))</f>
        <v/>
      </c>
      <c r="Q2965" s="9" t="str">
        <f>IF(Search!$L$6="","",IF(ISNUMBER(SEARCH("Patch",$AU2965))=TRUE,IF(Search!$L$6="N","N",1),""))</f>
        <v/>
      </c>
      <c r="R2965" s="9" t="str">
        <f>IF(Search!$L$7="","",IF(ISNUMBER(SEARCH("Shield",$AU2965))=TRUE,IF(Search!$L$7="N","N",1),""))</f>
        <v/>
      </c>
      <c r="S2965" s="9" t="str">
        <f>IF(Search!$L$8="","",IF(ISNUMBER(SEARCH("Stick",$AU2965))=TRUE,IF(Search!$L$8="N","N",1),""))</f>
        <v/>
      </c>
      <c r="T2965" s="9" t="str">
        <f>IF(Search!$O$4="","",IF(COUNTA($AW2965)=1,IF(Search!$O$4="N","N",1),""))</f>
        <v/>
      </c>
      <c r="U2965" s="9" t="str">
        <f>IF(Search!$O$5="","",IF($AW2965="","",IF($AW2965&lt;Search!$O$5,"",1)))</f>
        <v/>
      </c>
      <c r="V2965" s="9" t="str">
        <f>IF(Search!$O$6="","",IF($AW2965="","",IF($AW2965&gt;Search!$O$6,"",1)))</f>
        <v/>
      </c>
      <c r="W2965" s="9" t="str">
        <f>IF(Search!$U$4="","",IF($AX2965="","",1))</f>
        <v/>
      </c>
      <c r="X2965" s="9" t="str">
        <f>IF(Search!$U$5="","",IF(ISNUMBER(SEARCH(Search!$U$5,$AX2965))=TRUE,IF(Search!$U$5="N","N",1),""))</f>
        <v/>
      </c>
      <c r="Y2965" s="9" t="str">
        <f>IF(Search!$U$6="","",IF($AY2965&lt;Search!$U$6,"",1))</f>
        <v/>
      </c>
      <c r="Z2965" s="9" t="str">
        <f>IF(Search!$R$4="","",IF(Inventory!$BA2965&lt;Search!$R$4,"",1))</f>
        <v/>
      </c>
      <c r="AA2965" s="9" t="str">
        <f>IF(Search!$R$5="","",IF($BA2965&gt;Search!$R$5,"",1))</f>
        <v/>
      </c>
      <c r="AB2965" s="9" t="str">
        <f>IF(Search!$R$6="","",IF($BB2965&lt;Search!$R$6,"",1))</f>
        <v/>
      </c>
      <c r="AC2965" s="9" t="str">
        <f>IF(Search!$R$7="","",IF($BB2965&lt;Search!$R$7,"",1))</f>
        <v/>
      </c>
      <c r="AD2965" s="45">
        <f>IF(COUNTIF($A2965:$AC2965,"n")&gt;0,"",IF(SUM($A2965:$AC2965)=COUNTA(Search!$C$4:$C$8,Search!$F$4:$F$8,Search!$I$4:$I$6,Search!$I$8,Search!$L$4:$L$8,Search!$O$4:$O$8,Search!$R$4:$R$7,Search!$U$4:$U$7)-COUNTIF(Search!$C$4:$U$7,"n"),1+LARGE($AD$1:AD2964,1),""))</f>
        <v>451</v>
      </c>
      <c r="AE2965" s="45">
        <f t="shared" si="145"/>
        <v>121</v>
      </c>
      <c r="AF2965" s="45">
        <f>IF(AD2965="","",COUNTIF($AE$1:$AE2964,$AE2965)+RANK($AE2965,$AE$2:$AE$10540,1))</f>
        <v>20</v>
      </c>
      <c r="AG2965" s="45">
        <f t="shared" si="146"/>
        <v>165</v>
      </c>
      <c r="AH2965" s="45">
        <f>IF($AD2965="","",COUNTIF($AG$1:$AG2964,$AG2965)+RANK($AG2965,$AG$1:$AG$10539,0))</f>
        <v>122</v>
      </c>
      <c r="AI2965" s="10" t="str">
        <f t="shared" si="147"/>
        <v>2016-17 O-Pee-Chee #705 Anthony Beauvillier NYI RC   /   $2.5</v>
      </c>
      <c r="AJ2965" s="11">
        <v>2016</v>
      </c>
      <c r="AK2965" s="17">
        <v>17</v>
      </c>
      <c r="AL2965" s="12" t="s">
        <v>53</v>
      </c>
      <c r="AM2965" s="10">
        <v>705</v>
      </c>
      <c r="AN2965" s="15" t="s">
        <v>2506</v>
      </c>
      <c r="AO2965" s="14" t="s">
        <v>1914</v>
      </c>
      <c r="AP2965" s="14" t="s">
        <v>1902</v>
      </c>
      <c r="AQ2965" s="14"/>
      <c r="AR2965" s="14"/>
      <c r="AS2965" s="9" t="s">
        <v>2</v>
      </c>
      <c r="AT2965" s="9"/>
      <c r="AU2965" s="9"/>
      <c r="AV2965" s="13"/>
      <c r="AW2965" s="13"/>
      <c r="AX2965" s="9"/>
      <c r="AY2965" s="9"/>
      <c r="AZ2965" s="9"/>
      <c r="BA2965" s="33">
        <v>2.5</v>
      </c>
      <c r="BB2965" s="33"/>
      <c r="BC2965" s="36"/>
      <c r="BD2965" s="12" t="s">
        <v>2493</v>
      </c>
    </row>
    <row r="2966" spans="1:56" s="12" customFormat="1" x14ac:dyDescent="0.2">
      <c r="A2966" s="9">
        <f>IF(Search!$C$5="","",IF(COUNTA(Inventory!$AP2966)=1,1,""))</f>
        <v>1</v>
      </c>
      <c r="B2966" s="9" t="str">
        <f>IF(Search!$C$4="","",IF(ISNUMBER(SEARCH(Search!$C$4,$AR2966))=TRUE,1,""))</f>
        <v/>
      </c>
      <c r="C2966" s="9" t="str">
        <f>IF(Search!$C$6="x",IF(COUNTA($AQ2966)=1,1,"N"),IF(COUNTA($AQ2966)=1,"N",""))</f>
        <v/>
      </c>
      <c r="D2966" s="9" t="str">
        <f>IF(Search!$O$8="","",IF(ISNUMBER(SEARCH(Search!$O$8,$BD2966))=TRUE,1,""))</f>
        <v/>
      </c>
      <c r="E2966" s="9" t="str">
        <f>IF(Search!$C$7="","",IF(ISNUMBER(SEARCH(Search!$C$7,$AN2966))=TRUE,1,""))</f>
        <v/>
      </c>
      <c r="F2966" s="9" t="str">
        <f>IF(Search!$C$8="","",IF(ISNUMBER(SEARCH(Search!$C$8,$AO2966))=TRUE,1,""))</f>
        <v/>
      </c>
      <c r="G2966" s="9" t="str">
        <f>IF(Search!$F$4="","",IF(Inventory!$AJ2966&lt;Search!$F$4,"",1))</f>
        <v/>
      </c>
      <c r="H2966" s="9" t="str">
        <f>IF(Search!$F$5="","",IF(Inventory!$AJ2966&gt;Search!$F$5,"",1))</f>
        <v/>
      </c>
      <c r="I2966" s="9" t="str">
        <f>IF(Search!$F$7="","",IF(Search!$F$8="",IF(ISNUMBER(SEARCH(Search!$F$7,$AL2966))=TRUE,1,""),""))</f>
        <v/>
      </c>
      <c r="J2966" s="9" t="str">
        <f>IF($AL2966=Search!$F$8,1,"")</f>
        <v/>
      </c>
      <c r="K2966" s="9" t="str">
        <f>IF(Search!$I$4="","",IF(COUNTA($AS2966)=1,IF(Search!$I$4="N","N",1),""))</f>
        <v/>
      </c>
      <c r="L2966" s="9" t="str">
        <f>IF(Search!$I$5="","",IF($AS2966="RC",1,""))</f>
        <v/>
      </c>
      <c r="M2966" s="9" t="str">
        <f>IF(Search!$I$6="","",IF($AS2966="RCP",1,""))</f>
        <v/>
      </c>
      <c r="N2966" s="9" t="str">
        <f>IF(Search!$I$8="","",IF(COUNTA($AT2966)=1,IF(Search!$I$8="N","N",1),""))</f>
        <v/>
      </c>
      <c r="O2966" s="9" t="str">
        <f>IF(Search!$L$4="","",IF(COUNTA($AU2966)=1,IF(Search!$L$4="N","N",1),""))</f>
        <v/>
      </c>
      <c r="P2966" s="9" t="str">
        <f>IF(Search!$L$5="","",IF(ISNUMBER(SEARCH("Jersey",$AU2966))=TRUE,IF(Search!$L$5="N","N",1),""))</f>
        <v/>
      </c>
      <c r="Q2966" s="9" t="str">
        <f>IF(Search!$L$6="","",IF(ISNUMBER(SEARCH("Patch",$AU2966))=TRUE,IF(Search!$L$6="N","N",1),""))</f>
        <v/>
      </c>
      <c r="R2966" s="9" t="str">
        <f>IF(Search!$L$7="","",IF(ISNUMBER(SEARCH("Shield",$AU2966))=TRUE,IF(Search!$L$7="N","N",1),""))</f>
        <v/>
      </c>
      <c r="S2966" s="9" t="str">
        <f>IF(Search!$L$8="","",IF(ISNUMBER(SEARCH("Stick",$AU2966))=TRUE,IF(Search!$L$8="N","N",1),""))</f>
        <v/>
      </c>
      <c r="T2966" s="9" t="str">
        <f>IF(Search!$O$4="","",IF(COUNTA($AW2966)=1,IF(Search!$O$4="N","N",1),""))</f>
        <v/>
      </c>
      <c r="U2966" s="9" t="str">
        <f>IF(Search!$O$5="","",IF($AW2966="","",IF($AW2966&lt;Search!$O$5,"",1)))</f>
        <v/>
      </c>
      <c r="V2966" s="9" t="str">
        <f>IF(Search!$O$6="","",IF($AW2966="","",IF($AW2966&gt;Search!$O$6,"",1)))</f>
        <v/>
      </c>
      <c r="W2966" s="9" t="str">
        <f>IF(Search!$U$4="","",IF($AX2966="","",1))</f>
        <v/>
      </c>
      <c r="X2966" s="9" t="str">
        <f>IF(Search!$U$5="","",IF(ISNUMBER(SEARCH(Search!$U$5,$AX2966))=TRUE,IF(Search!$U$5="N","N",1),""))</f>
        <v/>
      </c>
      <c r="Y2966" s="9" t="str">
        <f>IF(Search!$U$6="","",IF($AY2966&lt;Search!$U$6,"",1))</f>
        <v/>
      </c>
      <c r="Z2966" s="9" t="str">
        <f>IF(Search!$R$4="","",IF(Inventory!$BA2966&lt;Search!$R$4,"",1))</f>
        <v/>
      </c>
      <c r="AA2966" s="9" t="str">
        <f>IF(Search!$R$5="","",IF($BA2966&gt;Search!$R$5,"",1))</f>
        <v/>
      </c>
      <c r="AB2966" s="9" t="str">
        <f>IF(Search!$R$6="","",IF($BB2966&lt;Search!$R$6,"",1))</f>
        <v/>
      </c>
      <c r="AC2966" s="9" t="str">
        <f>IF(Search!$R$7="","",IF($BB2966&lt;Search!$R$7,"",1))</f>
        <v/>
      </c>
      <c r="AD2966" s="45">
        <f>IF(COUNTIF($A2966:$AC2966,"n")&gt;0,"",IF(SUM($A2966:$AC2966)=COUNTA(Search!$C$4:$C$8,Search!$F$4:$F$8,Search!$I$4:$I$6,Search!$I$8,Search!$L$4:$L$8,Search!$O$4:$O$8,Search!$R$4:$R$7,Search!$U$4:$U$7)-COUNTIF(Search!$C$4:$U$7,"n"),1+LARGE($AD$1:AD2965,1),""))</f>
        <v>452</v>
      </c>
      <c r="AE2966" s="45">
        <f t="shared" si="145"/>
        <v>413</v>
      </c>
      <c r="AF2966" s="45">
        <f>IF(AD2966="","",COUNTIF($AE$1:$AE2965,$AE2966)+RANK($AE2966,$AE$2:$AE$10540,1))</f>
        <v>81</v>
      </c>
      <c r="AG2966" s="45">
        <f t="shared" si="146"/>
        <v>651</v>
      </c>
      <c r="AH2966" s="45">
        <f>IF($AD2966="","",COUNTIF($AG$1:$AG2965,$AG2966)+RANK($AG2966,$AG$1:$AG$10539,0))</f>
        <v>22</v>
      </c>
      <c r="AI2966" s="10" t="str">
        <f t="shared" si="147"/>
        <v>2016-17 O-Pee-Chee Rainbow Black #696 Christian Dvorak ARI RCP   27/100   $12</v>
      </c>
      <c r="AJ2966" s="11">
        <v>2016</v>
      </c>
      <c r="AK2966" s="17">
        <v>17</v>
      </c>
      <c r="AL2966" s="12" t="s">
        <v>2508</v>
      </c>
      <c r="AM2966" s="10">
        <v>696</v>
      </c>
      <c r="AN2966" s="15" t="s">
        <v>2505</v>
      </c>
      <c r="AO2966" s="14" t="s">
        <v>1953</v>
      </c>
      <c r="AP2966" s="14" t="s">
        <v>1902</v>
      </c>
      <c r="AQ2966" s="14"/>
      <c r="AR2966" s="14"/>
      <c r="AS2966" s="9" t="s">
        <v>1944</v>
      </c>
      <c r="AT2966" s="9"/>
      <c r="AU2966" s="9"/>
      <c r="AV2966" s="13">
        <v>27</v>
      </c>
      <c r="AW2966" s="13">
        <v>100</v>
      </c>
      <c r="AX2966" s="9"/>
      <c r="AY2966" s="9"/>
      <c r="AZ2966" s="9"/>
      <c r="BA2966" s="33">
        <v>12</v>
      </c>
      <c r="BB2966" s="33"/>
      <c r="BC2966" s="36"/>
      <c r="BD2966" s="12" t="s">
        <v>2493</v>
      </c>
    </row>
    <row r="2967" spans="1:56" s="12" customFormat="1" x14ac:dyDescent="0.2">
      <c r="A2967" s="9">
        <f>IF(Search!$C$5="","",IF(COUNTA(Inventory!$AP2967)=1,1,""))</f>
        <v>1</v>
      </c>
      <c r="B2967" s="9" t="str">
        <f>IF(Search!$C$4="","",IF(ISNUMBER(SEARCH(Search!$C$4,$AR2967))=TRUE,1,""))</f>
        <v/>
      </c>
      <c r="C2967" s="9" t="str">
        <f>IF(Search!$C$6="x",IF(COUNTA($AQ2967)=1,1,"N"),IF(COUNTA($AQ2967)=1,"N",""))</f>
        <v/>
      </c>
      <c r="D2967" s="9" t="str">
        <f>IF(Search!$O$8="","",IF(ISNUMBER(SEARCH(Search!$O$8,$BD2967))=TRUE,1,""))</f>
        <v/>
      </c>
      <c r="E2967" s="9" t="str">
        <f>IF(Search!$C$7="","",IF(ISNUMBER(SEARCH(Search!$C$7,$AN2967))=TRUE,1,""))</f>
        <v/>
      </c>
      <c r="F2967" s="9" t="str">
        <f>IF(Search!$C$8="","",IF(ISNUMBER(SEARCH(Search!$C$8,$AO2967))=TRUE,1,""))</f>
        <v/>
      </c>
      <c r="G2967" s="9" t="str">
        <f>IF(Search!$F$4="","",IF(Inventory!$AJ2967&lt;Search!$F$4,"",1))</f>
        <v/>
      </c>
      <c r="H2967" s="9" t="str">
        <f>IF(Search!$F$5="","",IF(Inventory!$AJ2967&gt;Search!$F$5,"",1))</f>
        <v/>
      </c>
      <c r="I2967" s="9" t="str">
        <f>IF(Search!$F$7="","",IF(Search!$F$8="",IF(ISNUMBER(SEARCH(Search!$F$7,$AL2967))=TRUE,1,""),""))</f>
        <v/>
      </c>
      <c r="J2967" s="9" t="str">
        <f>IF($AL2967=Search!$F$8,1,"")</f>
        <v/>
      </c>
      <c r="K2967" s="9" t="str">
        <f>IF(Search!$I$4="","",IF(COUNTA($AS2967)=1,IF(Search!$I$4="N","N",1),""))</f>
        <v/>
      </c>
      <c r="L2967" s="9" t="str">
        <f>IF(Search!$I$5="","",IF($AS2967="RC",1,""))</f>
        <v/>
      </c>
      <c r="M2967" s="9" t="str">
        <f>IF(Search!$I$6="","",IF($AS2967="RCP",1,""))</f>
        <v/>
      </c>
      <c r="N2967" s="9" t="str">
        <f>IF(Search!$I$8="","",IF(COUNTA($AT2967)=1,IF(Search!$I$8="N","N",1),""))</f>
        <v/>
      </c>
      <c r="O2967" s="9" t="str">
        <f>IF(Search!$L$4="","",IF(COUNTA($AU2967)=1,IF(Search!$L$4="N","N",1),""))</f>
        <v/>
      </c>
      <c r="P2967" s="9" t="str">
        <f>IF(Search!$L$5="","",IF(ISNUMBER(SEARCH("Jersey",$AU2967))=TRUE,IF(Search!$L$5="N","N",1),""))</f>
        <v/>
      </c>
      <c r="Q2967" s="9" t="str">
        <f>IF(Search!$L$6="","",IF(ISNUMBER(SEARCH("Patch",$AU2967))=TRUE,IF(Search!$L$6="N","N",1),""))</f>
        <v/>
      </c>
      <c r="R2967" s="9" t="str">
        <f>IF(Search!$L$7="","",IF(ISNUMBER(SEARCH("Shield",$AU2967))=TRUE,IF(Search!$L$7="N","N",1),""))</f>
        <v/>
      </c>
      <c r="S2967" s="9" t="str">
        <f>IF(Search!$L$8="","",IF(ISNUMBER(SEARCH("Stick",$AU2967))=TRUE,IF(Search!$L$8="N","N",1),""))</f>
        <v/>
      </c>
      <c r="T2967" s="9" t="str">
        <f>IF(Search!$O$4="","",IF(COUNTA($AW2967)=1,IF(Search!$O$4="N","N",1),""))</f>
        <v/>
      </c>
      <c r="U2967" s="9" t="str">
        <f>IF(Search!$O$5="","",IF($AW2967="","",IF($AW2967&lt;Search!$O$5,"",1)))</f>
        <v/>
      </c>
      <c r="V2967" s="9" t="str">
        <f>IF(Search!$O$6="","",IF($AW2967="","",IF($AW2967&gt;Search!$O$6,"",1)))</f>
        <v/>
      </c>
      <c r="W2967" s="9" t="str">
        <f>IF(Search!$U$4="","",IF($AX2967="","",1))</f>
        <v/>
      </c>
      <c r="X2967" s="9" t="str">
        <f>IF(Search!$U$5="","",IF(ISNUMBER(SEARCH(Search!$U$5,$AX2967))=TRUE,IF(Search!$U$5="N","N",1),""))</f>
        <v/>
      </c>
      <c r="Y2967" s="9" t="str">
        <f>IF(Search!$U$6="","",IF($AY2967&lt;Search!$U$6,"",1))</f>
        <v/>
      </c>
      <c r="Z2967" s="9" t="str">
        <f>IF(Search!$R$4="","",IF(Inventory!$BA2967&lt;Search!$R$4,"",1))</f>
        <v/>
      </c>
      <c r="AA2967" s="9" t="str">
        <f>IF(Search!$R$5="","",IF($BA2967&gt;Search!$R$5,"",1))</f>
        <v/>
      </c>
      <c r="AB2967" s="9" t="str">
        <f>IF(Search!$R$6="","",IF($BB2967&lt;Search!$R$6,"",1))</f>
        <v/>
      </c>
      <c r="AC2967" s="9" t="str">
        <f>IF(Search!$R$7="","",IF($BB2967&lt;Search!$R$7,"",1))</f>
        <v/>
      </c>
      <c r="AD2967" s="45">
        <f>IF(COUNTIF($A2967:$AC2967,"n")&gt;0,"",IF(SUM($A2967:$AC2967)=COUNTA(Search!$C$4:$C$8,Search!$F$4:$F$8,Search!$I$4:$I$6,Search!$I$8,Search!$L$4:$L$8,Search!$O$4:$O$8,Search!$R$4:$R$7,Search!$U$4:$U$7)-COUNTIF(Search!$C$4:$U$7,"n"),1+LARGE($AD$1:AD2966,1),""))</f>
        <v>453</v>
      </c>
      <c r="AE2967" s="45">
        <f t="shared" si="145"/>
        <v>1884</v>
      </c>
      <c r="AF2967" s="45">
        <f>IF(AD2967="","",COUNTIF($AE$1:$AE2966,$AE2967)+RANK($AE2967,$AE$2:$AE$10540,1))</f>
        <v>352</v>
      </c>
      <c r="AG2967" s="45">
        <f t="shared" si="146"/>
        <v>276</v>
      </c>
      <c r="AH2967" s="45">
        <f>IF($AD2967="","",COUNTIF($AG$1:$AG2966,$AG2967)+RANK($AG2967,$AG$1:$AG$10539,0))</f>
        <v>76</v>
      </c>
      <c r="AI2967" s="10" t="str">
        <f t="shared" si="147"/>
        <v>2016-17 O-Pee-Chee Rainbow Foil #710 Nick Lappin NJD RCP   /   $4</v>
      </c>
      <c r="AJ2967" s="11">
        <v>2016</v>
      </c>
      <c r="AK2967" s="17">
        <v>17</v>
      </c>
      <c r="AL2967" s="12" t="s">
        <v>1382</v>
      </c>
      <c r="AM2967" s="10">
        <v>710</v>
      </c>
      <c r="AN2967" s="15" t="s">
        <v>2507</v>
      </c>
      <c r="AO2967" s="14" t="s">
        <v>1947</v>
      </c>
      <c r="AP2967" s="14" t="s">
        <v>1902</v>
      </c>
      <c r="AQ2967" s="14"/>
      <c r="AR2967" s="14"/>
      <c r="AS2967" s="9" t="s">
        <v>1944</v>
      </c>
      <c r="AT2967" s="9"/>
      <c r="AU2967" s="9"/>
      <c r="AV2967" s="13"/>
      <c r="AW2967" s="13"/>
      <c r="AX2967" s="9"/>
      <c r="AY2967" s="9"/>
      <c r="AZ2967" s="9"/>
      <c r="BA2967" s="33">
        <v>4</v>
      </c>
      <c r="BB2967" s="33"/>
      <c r="BC2967" s="36"/>
      <c r="BD2967" s="12" t="s">
        <v>2493</v>
      </c>
    </row>
    <row r="2968" spans="1:56" s="12" customFormat="1" x14ac:dyDescent="0.2">
      <c r="A2968" s="9">
        <f>IF(Search!$C$5="","",IF(COUNTA(Inventory!$AP2968)=1,1,""))</f>
        <v>1</v>
      </c>
      <c r="B2968" s="9" t="str">
        <f>IF(Search!$C$4="","",IF(ISNUMBER(SEARCH(Search!$C$4,$AR2968))=TRUE,1,""))</f>
        <v/>
      </c>
      <c r="C2968" s="9" t="str">
        <f>IF(Search!$C$6="x",IF(COUNTA($AQ2968)=1,1,"N"),IF(COUNTA($AQ2968)=1,"N",""))</f>
        <v/>
      </c>
      <c r="D2968" s="9" t="str">
        <f>IF(Search!$O$8="","",IF(ISNUMBER(SEARCH(Search!$O$8,$BD2968))=TRUE,1,""))</f>
        <v/>
      </c>
      <c r="E2968" s="9" t="str">
        <f>IF(Search!$C$7="","",IF(ISNUMBER(SEARCH(Search!$C$7,$AN2968))=TRUE,1,""))</f>
        <v/>
      </c>
      <c r="F2968" s="9" t="str">
        <f>IF(Search!$C$8="","",IF(ISNUMBER(SEARCH(Search!$C$8,$AO2968))=TRUE,1,""))</f>
        <v/>
      </c>
      <c r="G2968" s="9" t="str">
        <f>IF(Search!$F$4="","",IF(Inventory!$AJ2968&lt;Search!$F$4,"",1))</f>
        <v/>
      </c>
      <c r="H2968" s="9" t="str">
        <f>IF(Search!$F$5="","",IF(Inventory!$AJ2968&gt;Search!$F$5,"",1))</f>
        <v/>
      </c>
      <c r="I2968" s="9" t="str">
        <f>IF(Search!$F$7="","",IF(Search!$F$8="",IF(ISNUMBER(SEARCH(Search!$F$7,$AL2968))=TRUE,1,""),""))</f>
        <v/>
      </c>
      <c r="J2968" s="9" t="str">
        <f>IF($AL2968=Search!$F$8,1,"")</f>
        <v/>
      </c>
      <c r="K2968" s="9" t="str">
        <f>IF(Search!$I$4="","",IF(COUNTA($AS2968)=1,IF(Search!$I$4="N","N",1),""))</f>
        <v/>
      </c>
      <c r="L2968" s="9" t="str">
        <f>IF(Search!$I$5="","",IF($AS2968="RC",1,""))</f>
        <v/>
      </c>
      <c r="M2968" s="9" t="str">
        <f>IF(Search!$I$6="","",IF($AS2968="RCP",1,""))</f>
        <v/>
      </c>
      <c r="N2968" s="9" t="str">
        <f>IF(Search!$I$8="","",IF(COUNTA($AT2968)=1,IF(Search!$I$8="N","N",1),""))</f>
        <v/>
      </c>
      <c r="O2968" s="9" t="str">
        <f>IF(Search!$L$4="","",IF(COUNTA($AU2968)=1,IF(Search!$L$4="N","N",1),""))</f>
        <v/>
      </c>
      <c r="P2968" s="9" t="str">
        <f>IF(Search!$L$5="","",IF(ISNUMBER(SEARCH("Jersey",$AU2968))=TRUE,IF(Search!$L$5="N","N",1),""))</f>
        <v/>
      </c>
      <c r="Q2968" s="9" t="str">
        <f>IF(Search!$L$6="","",IF(ISNUMBER(SEARCH("Patch",$AU2968))=TRUE,IF(Search!$L$6="N","N",1),""))</f>
        <v/>
      </c>
      <c r="R2968" s="9" t="str">
        <f>IF(Search!$L$7="","",IF(ISNUMBER(SEARCH("Shield",$AU2968))=TRUE,IF(Search!$L$7="N","N",1),""))</f>
        <v/>
      </c>
      <c r="S2968" s="9" t="str">
        <f>IF(Search!$L$8="","",IF(ISNUMBER(SEARCH("Stick",$AU2968))=TRUE,IF(Search!$L$8="N","N",1),""))</f>
        <v/>
      </c>
      <c r="T2968" s="9" t="str">
        <f>IF(Search!$O$4="","",IF(COUNTA($AW2968)=1,IF(Search!$O$4="N","N",1),""))</f>
        <v/>
      </c>
      <c r="U2968" s="9" t="str">
        <f>IF(Search!$O$5="","",IF($AW2968="","",IF($AW2968&lt;Search!$O$5,"",1)))</f>
        <v/>
      </c>
      <c r="V2968" s="9" t="str">
        <f>IF(Search!$O$6="","",IF($AW2968="","",IF($AW2968&gt;Search!$O$6,"",1)))</f>
        <v/>
      </c>
      <c r="W2968" s="9" t="str">
        <f>IF(Search!$U$4="","",IF($AX2968="","",1))</f>
        <v/>
      </c>
      <c r="X2968" s="9" t="str">
        <f>IF(Search!$U$5="","",IF(ISNUMBER(SEARCH(Search!$U$5,$AX2968))=TRUE,IF(Search!$U$5="N","N",1),""))</f>
        <v/>
      </c>
      <c r="Y2968" s="9" t="str">
        <f>IF(Search!$U$6="","",IF($AY2968&lt;Search!$U$6,"",1))</f>
        <v/>
      </c>
      <c r="Z2968" s="9" t="str">
        <f>IF(Search!$R$4="","",IF(Inventory!$BA2968&lt;Search!$R$4,"",1))</f>
        <v/>
      </c>
      <c r="AA2968" s="9" t="str">
        <f>IF(Search!$R$5="","",IF($BA2968&gt;Search!$R$5,"",1))</f>
        <v/>
      </c>
      <c r="AB2968" s="9" t="str">
        <f>IF(Search!$R$6="","",IF($BB2968&lt;Search!$R$6,"",1))</f>
        <v/>
      </c>
      <c r="AC2968" s="9" t="str">
        <f>IF(Search!$R$7="","",IF($BB2968&lt;Search!$R$7,"",1))</f>
        <v/>
      </c>
      <c r="AD2968" s="45">
        <f>IF(COUNTIF($A2968:$AC2968,"n")&gt;0,"",IF(SUM($A2968:$AC2968)=COUNTA(Search!$C$4:$C$8,Search!$F$4:$F$8,Search!$I$4:$I$6,Search!$I$8,Search!$L$4:$L$8,Search!$O$4:$O$8,Search!$R$4:$R$7,Search!$U$4:$U$7)-COUNTIF(Search!$C$4:$U$7,"n"),1+LARGE($AD$1:AD2967,1),""))</f>
        <v>454</v>
      </c>
      <c r="AE2968" s="45">
        <f t="shared" si="145"/>
        <v>2646</v>
      </c>
      <c r="AF2968" s="45">
        <f>IF(AD2968="","",COUNTIF($AE$1:$AE2967,$AE2968)+RANK($AE2968,$AE$2:$AE$10540,1))</f>
        <v>474</v>
      </c>
      <c r="AG2968" s="45">
        <f t="shared" si="146"/>
        <v>276</v>
      </c>
      <c r="AH2968" s="45">
        <f>IF($AD2968="","",COUNTIF($AG$1:$AG2967,$AG2968)+RANK($AG2968,$AG$1:$AG$10539,0))</f>
        <v>77</v>
      </c>
      <c r="AI2968" s="10" t="str">
        <f t="shared" si="147"/>
        <v>2016-17 O-Pee-Chee Retro #671 Tyler Motte CHI RCP   /   $4</v>
      </c>
      <c r="AJ2968" s="11">
        <v>2016</v>
      </c>
      <c r="AK2968" s="17">
        <v>17</v>
      </c>
      <c r="AL2968" s="12" t="s">
        <v>1096</v>
      </c>
      <c r="AM2968" s="10">
        <v>671</v>
      </c>
      <c r="AN2968" s="15" t="s">
        <v>2509</v>
      </c>
      <c r="AO2968" s="14" t="s">
        <v>1917</v>
      </c>
      <c r="AP2968" s="14" t="s">
        <v>1902</v>
      </c>
      <c r="AQ2968" s="14"/>
      <c r="AR2968" s="14"/>
      <c r="AS2968" s="9" t="s">
        <v>1944</v>
      </c>
      <c r="AT2968" s="9"/>
      <c r="AU2968" s="9"/>
      <c r="AV2968" s="13"/>
      <c r="AW2968" s="13"/>
      <c r="AX2968" s="9"/>
      <c r="AY2968" s="9"/>
      <c r="AZ2968" s="9"/>
      <c r="BA2968" s="33">
        <v>4</v>
      </c>
      <c r="BB2968" s="33"/>
      <c r="BC2968" s="36"/>
      <c r="BD2968" s="12" t="s">
        <v>2493</v>
      </c>
    </row>
    <row r="2969" spans="1:56" s="12" customFormat="1" x14ac:dyDescent="0.2">
      <c r="A2969" s="9">
        <f>IF(Search!$C$5="","",IF(COUNTA(Inventory!$AP2969)=1,1,""))</f>
        <v>1</v>
      </c>
      <c r="B2969" s="9" t="str">
        <f>IF(Search!$C$4="","",IF(ISNUMBER(SEARCH(Search!$C$4,$AR2969))=TRUE,1,""))</f>
        <v/>
      </c>
      <c r="C2969" s="9" t="str">
        <f>IF(Search!$C$6="x",IF(COUNTA($AQ2969)=1,1,"N"),IF(COUNTA($AQ2969)=1,"N",""))</f>
        <v/>
      </c>
      <c r="D2969" s="9" t="str">
        <f>IF(Search!$O$8="","",IF(ISNUMBER(SEARCH(Search!$O$8,$BD2969))=TRUE,1,""))</f>
        <v/>
      </c>
      <c r="E2969" s="9" t="str">
        <f>IF(Search!$C$7="","",IF(ISNUMBER(SEARCH(Search!$C$7,$AN2969))=TRUE,1,""))</f>
        <v/>
      </c>
      <c r="F2969" s="9" t="str">
        <f>IF(Search!$C$8="","",IF(ISNUMBER(SEARCH(Search!$C$8,$AO2969))=TRUE,1,""))</f>
        <v/>
      </c>
      <c r="G2969" s="9" t="str">
        <f>IF(Search!$F$4="","",IF(Inventory!$AJ2969&lt;Search!$F$4,"",1))</f>
        <v/>
      </c>
      <c r="H2969" s="9" t="str">
        <f>IF(Search!$F$5="","",IF(Inventory!$AJ2969&gt;Search!$F$5,"",1))</f>
        <v/>
      </c>
      <c r="I2969" s="9" t="str">
        <f>IF(Search!$F$7="","",IF(Search!$F$8="",IF(ISNUMBER(SEARCH(Search!$F$7,$AL2969))=TRUE,1,""),""))</f>
        <v/>
      </c>
      <c r="J2969" s="9" t="str">
        <f>IF($AL2969=Search!$F$8,1,"")</f>
        <v/>
      </c>
      <c r="K2969" s="9" t="str">
        <f>IF(Search!$I$4="","",IF(COUNTA($AS2969)=1,IF(Search!$I$4="N","N",1),""))</f>
        <v/>
      </c>
      <c r="L2969" s="9" t="str">
        <f>IF(Search!$I$5="","",IF($AS2969="RC",1,""))</f>
        <v/>
      </c>
      <c r="M2969" s="9" t="str">
        <f>IF(Search!$I$6="","",IF($AS2969="RCP",1,""))</f>
        <v/>
      </c>
      <c r="N2969" s="9" t="str">
        <f>IF(Search!$I$8="","",IF(COUNTA($AT2969)=1,IF(Search!$I$8="N","N",1),""))</f>
        <v/>
      </c>
      <c r="O2969" s="9" t="str">
        <f>IF(Search!$L$4="","",IF(COUNTA($AU2969)=1,IF(Search!$L$4="N","N",1),""))</f>
        <v/>
      </c>
      <c r="P2969" s="9" t="str">
        <f>IF(Search!$L$5="","",IF(ISNUMBER(SEARCH("Jersey",$AU2969))=TRUE,IF(Search!$L$5="N","N",1),""))</f>
        <v/>
      </c>
      <c r="Q2969" s="9" t="str">
        <f>IF(Search!$L$6="","",IF(ISNUMBER(SEARCH("Patch",$AU2969))=TRUE,IF(Search!$L$6="N","N",1),""))</f>
        <v/>
      </c>
      <c r="R2969" s="9" t="str">
        <f>IF(Search!$L$7="","",IF(ISNUMBER(SEARCH("Shield",$AU2969))=TRUE,IF(Search!$L$7="N","N",1),""))</f>
        <v/>
      </c>
      <c r="S2969" s="9" t="str">
        <f>IF(Search!$L$8="","",IF(ISNUMBER(SEARCH("Stick",$AU2969))=TRUE,IF(Search!$L$8="N","N",1),""))</f>
        <v/>
      </c>
      <c r="T2969" s="9" t="str">
        <f>IF(Search!$O$4="","",IF(COUNTA($AW2969)=1,IF(Search!$O$4="N","N",1),""))</f>
        <v/>
      </c>
      <c r="U2969" s="9" t="str">
        <f>IF(Search!$O$5="","",IF($AW2969="","",IF($AW2969&lt;Search!$O$5,"",1)))</f>
        <v/>
      </c>
      <c r="V2969" s="9" t="str">
        <f>IF(Search!$O$6="","",IF($AW2969="","",IF($AW2969&gt;Search!$O$6,"",1)))</f>
        <v/>
      </c>
      <c r="W2969" s="9" t="str">
        <f>IF(Search!$U$4="","",IF($AX2969="","",1))</f>
        <v/>
      </c>
      <c r="X2969" s="9" t="str">
        <f>IF(Search!$U$5="","",IF(ISNUMBER(SEARCH(Search!$U$5,$AX2969))=TRUE,IF(Search!$U$5="N","N",1),""))</f>
        <v/>
      </c>
      <c r="Y2969" s="9" t="str">
        <f>IF(Search!$U$6="","",IF($AY2969&lt;Search!$U$6,"",1))</f>
        <v/>
      </c>
      <c r="Z2969" s="9" t="str">
        <f>IF(Search!$R$4="","",IF(Inventory!$BA2969&lt;Search!$R$4,"",1))</f>
        <v/>
      </c>
      <c r="AA2969" s="9" t="str">
        <f>IF(Search!$R$5="","",IF($BA2969&gt;Search!$R$5,"",1))</f>
        <v/>
      </c>
      <c r="AB2969" s="9" t="str">
        <f>IF(Search!$R$6="","",IF($BB2969&lt;Search!$R$6,"",1))</f>
        <v/>
      </c>
      <c r="AC2969" s="9" t="str">
        <f>IF(Search!$R$7="","",IF($BB2969&lt;Search!$R$7,"",1))</f>
        <v/>
      </c>
      <c r="AD2969" s="45">
        <f>IF(COUNTIF($A2969:$AC2969,"n")&gt;0,"",IF(SUM($A2969:$AC2969)=COUNTA(Search!$C$4:$C$8,Search!$F$4:$F$8,Search!$I$4:$I$6,Search!$I$8,Search!$L$4:$L$8,Search!$O$4:$O$8,Search!$R$4:$R$7,Search!$U$4:$U$7)-COUNTIF(Search!$C$4:$U$7,"n"),1+LARGE($AD$1:AD2968,1),""))</f>
        <v>455</v>
      </c>
      <c r="AE2969" s="45">
        <f t="shared" si="145"/>
        <v>1209</v>
      </c>
      <c r="AF2969" s="45">
        <f>IF(AD2969="","",COUNTIF($AE$1:$AE2968,$AE2969)+RANK($AE2969,$AE$2:$AE$10540,1))</f>
        <v>202</v>
      </c>
      <c r="AG2969" s="45">
        <f t="shared" si="146"/>
        <v>276</v>
      </c>
      <c r="AH2969" s="45">
        <f>IF($AD2969="","",COUNTIF($AG$1:$AG2968,$AG2969)+RANK($AG2969,$AG$1:$AG$10539,0))</f>
        <v>78</v>
      </c>
      <c r="AI2969" s="10" t="str">
        <f t="shared" si="147"/>
        <v>2016-17 O-Pee-Chee Retro #697 Joel Eriksson Ek MIN RCP   /   $4</v>
      </c>
      <c r="AJ2969" s="11">
        <v>2016</v>
      </c>
      <c r="AK2969" s="17">
        <v>17</v>
      </c>
      <c r="AL2969" s="12" t="s">
        <v>1096</v>
      </c>
      <c r="AM2969" s="10">
        <v>697</v>
      </c>
      <c r="AN2969" s="15" t="s">
        <v>2510</v>
      </c>
      <c r="AO2969" s="14" t="s">
        <v>1950</v>
      </c>
      <c r="AP2969" s="14" t="s">
        <v>1902</v>
      </c>
      <c r="AQ2969" s="14"/>
      <c r="AR2969" s="14"/>
      <c r="AS2969" s="9" t="s">
        <v>1944</v>
      </c>
      <c r="AT2969" s="9"/>
      <c r="AU2969" s="9"/>
      <c r="AV2969" s="13"/>
      <c r="AW2969" s="13"/>
      <c r="AX2969" s="9"/>
      <c r="AY2969" s="9"/>
      <c r="AZ2969" s="9"/>
      <c r="BA2969" s="33">
        <v>4</v>
      </c>
      <c r="BB2969" s="33"/>
      <c r="BC2969" s="36"/>
      <c r="BD2969" s="12" t="s">
        <v>2493</v>
      </c>
    </row>
    <row r="2970" spans="1:56" s="12" customFormat="1" x14ac:dyDescent="0.2">
      <c r="A2970" s="9">
        <f>IF(Search!$C$5="","",IF(COUNTA(Inventory!$AP2970)=1,1,""))</f>
        <v>1</v>
      </c>
      <c r="B2970" s="9" t="str">
        <f>IF(Search!$C$4="","",IF(ISNUMBER(SEARCH(Search!$C$4,$AR2970))=TRUE,1,""))</f>
        <v/>
      </c>
      <c r="C2970" s="9" t="str">
        <f>IF(Search!$C$6="x",IF(COUNTA($AQ2970)=1,1,"N"),IF(COUNTA($AQ2970)=1,"N",""))</f>
        <v/>
      </c>
      <c r="D2970" s="9" t="str">
        <f>IF(Search!$O$8="","",IF(ISNUMBER(SEARCH(Search!$O$8,$BD2970))=TRUE,1,""))</f>
        <v/>
      </c>
      <c r="E2970" s="9" t="str">
        <f>IF(Search!$C$7="","",IF(ISNUMBER(SEARCH(Search!$C$7,$AN2970))=TRUE,1,""))</f>
        <v/>
      </c>
      <c r="F2970" s="9" t="str">
        <f>IF(Search!$C$8="","",IF(ISNUMBER(SEARCH(Search!$C$8,$AO2970))=TRUE,1,""))</f>
        <v/>
      </c>
      <c r="G2970" s="9" t="str">
        <f>IF(Search!$F$4="","",IF(Inventory!$AJ2970&lt;Search!$F$4,"",1))</f>
        <v/>
      </c>
      <c r="H2970" s="9" t="str">
        <f>IF(Search!$F$5="","",IF(Inventory!$AJ2970&gt;Search!$F$5,"",1))</f>
        <v/>
      </c>
      <c r="I2970" s="9" t="str">
        <f>IF(Search!$F$7="","",IF(Search!$F$8="",IF(ISNUMBER(SEARCH(Search!$F$7,$AL2970))=TRUE,1,""),""))</f>
        <v/>
      </c>
      <c r="J2970" s="9" t="str">
        <f>IF($AL2970=Search!$F$8,1,"")</f>
        <v/>
      </c>
      <c r="K2970" s="9" t="str">
        <f>IF(Search!$I$4="","",IF(COUNTA($AS2970)=1,IF(Search!$I$4="N","N",1),""))</f>
        <v/>
      </c>
      <c r="L2970" s="9" t="str">
        <f>IF(Search!$I$5="","",IF($AS2970="RC",1,""))</f>
        <v/>
      </c>
      <c r="M2970" s="9" t="str">
        <f>IF(Search!$I$6="","",IF($AS2970="RCP",1,""))</f>
        <v/>
      </c>
      <c r="N2970" s="9" t="str">
        <f>IF(Search!$I$8="","",IF(COUNTA($AT2970)=1,IF(Search!$I$8="N","N",1),""))</f>
        <v/>
      </c>
      <c r="O2970" s="9" t="str">
        <f>IF(Search!$L$4="","",IF(COUNTA($AU2970)=1,IF(Search!$L$4="N","N",1),""))</f>
        <v/>
      </c>
      <c r="P2970" s="9" t="str">
        <f>IF(Search!$L$5="","",IF(ISNUMBER(SEARCH("Jersey",$AU2970))=TRUE,IF(Search!$L$5="N","N",1),""))</f>
        <v/>
      </c>
      <c r="Q2970" s="9" t="str">
        <f>IF(Search!$L$6="","",IF(ISNUMBER(SEARCH("Patch",$AU2970))=TRUE,IF(Search!$L$6="N","N",1),""))</f>
        <v/>
      </c>
      <c r="R2970" s="9" t="str">
        <f>IF(Search!$L$7="","",IF(ISNUMBER(SEARCH("Shield",$AU2970))=TRUE,IF(Search!$L$7="N","N",1),""))</f>
        <v/>
      </c>
      <c r="S2970" s="9" t="str">
        <f>IF(Search!$L$8="","",IF(ISNUMBER(SEARCH("Stick",$AU2970))=TRUE,IF(Search!$L$8="N","N",1),""))</f>
        <v/>
      </c>
      <c r="T2970" s="9" t="str">
        <f>IF(Search!$O$4="","",IF(COUNTA($AW2970)=1,IF(Search!$O$4="N","N",1),""))</f>
        <v/>
      </c>
      <c r="U2970" s="9" t="str">
        <f>IF(Search!$O$5="","",IF($AW2970="","",IF($AW2970&lt;Search!$O$5,"",1)))</f>
        <v/>
      </c>
      <c r="V2970" s="9" t="str">
        <f>IF(Search!$O$6="","",IF($AW2970="","",IF($AW2970&gt;Search!$O$6,"",1)))</f>
        <v/>
      </c>
      <c r="W2970" s="9" t="str">
        <f>IF(Search!$U$4="","",IF($AX2970="","",1))</f>
        <v/>
      </c>
      <c r="X2970" s="9" t="str">
        <f>IF(Search!$U$5="","",IF(ISNUMBER(SEARCH(Search!$U$5,$AX2970))=TRUE,IF(Search!$U$5="N","N",1),""))</f>
        <v/>
      </c>
      <c r="Y2970" s="9" t="str">
        <f>IF(Search!$U$6="","",IF($AY2970&lt;Search!$U$6,"",1))</f>
        <v/>
      </c>
      <c r="Z2970" s="9" t="str">
        <f>IF(Search!$R$4="","",IF(Inventory!$BA2970&lt;Search!$R$4,"",1))</f>
        <v/>
      </c>
      <c r="AA2970" s="9" t="str">
        <f>IF(Search!$R$5="","",IF($BA2970&gt;Search!$R$5,"",1))</f>
        <v/>
      </c>
      <c r="AB2970" s="9" t="str">
        <f>IF(Search!$R$6="","",IF($BB2970&lt;Search!$R$6,"",1))</f>
        <v/>
      </c>
      <c r="AC2970" s="9" t="str">
        <f>IF(Search!$R$7="","",IF($BB2970&lt;Search!$R$7,"",1))</f>
        <v/>
      </c>
      <c r="AD2970" s="45">
        <f>IF(COUNTIF($A2970:$AC2970,"n")&gt;0,"",IF(SUM($A2970:$AC2970)=COUNTA(Search!$C$4:$C$8,Search!$F$4:$F$8,Search!$I$4:$I$6,Search!$I$8,Search!$L$4:$L$8,Search!$O$4:$O$8,Search!$R$4:$R$7,Search!$U$4:$U$7)-COUNTIF(Search!$C$4:$U$7,"n"),1+LARGE($AD$1:AD2969,1),""))</f>
        <v>456</v>
      </c>
      <c r="AE2970" s="45">
        <f t="shared" si="145"/>
        <v>79</v>
      </c>
      <c r="AF2970" s="45">
        <f>IF(AD2970="","",COUNTIF($AE$1:$AE2969,$AE2970)+RANK($AE2970,$AE$2:$AE$10540,1))</f>
        <v>12</v>
      </c>
      <c r="AG2970" s="45">
        <f t="shared" si="146"/>
        <v>6</v>
      </c>
      <c r="AH2970" s="45">
        <f>IF($AD2970="","",COUNTIF($AG$1:$AG2969,$AG2970)+RANK($AG2970,$AG$1:$AG$10539,0))</f>
        <v>163</v>
      </c>
      <c r="AI2970" s="10" t="str">
        <f t="shared" si="147"/>
        <v>2016-17 Tim Horton's #75 Alexander Steen STL    /   $1</v>
      </c>
      <c r="AJ2970" s="11">
        <v>2016</v>
      </c>
      <c r="AK2970" s="17">
        <v>17</v>
      </c>
      <c r="AL2970" s="12" t="s">
        <v>1751</v>
      </c>
      <c r="AM2970" s="10">
        <v>75</v>
      </c>
      <c r="AN2970" s="12" t="s">
        <v>550</v>
      </c>
      <c r="AO2970" s="9" t="s">
        <v>1922</v>
      </c>
      <c r="AP2970" s="9" t="s">
        <v>1902</v>
      </c>
      <c r="AQ2970" s="9"/>
      <c r="AR2970" s="14"/>
      <c r="AS2970" s="9"/>
      <c r="AT2970" s="9"/>
      <c r="AU2970" s="9"/>
      <c r="AV2970" s="13"/>
      <c r="AW2970" s="13"/>
      <c r="AX2970" s="9"/>
      <c r="AY2970" s="9"/>
      <c r="AZ2970" s="9"/>
      <c r="BA2970" s="33">
        <v>1</v>
      </c>
      <c r="BB2970" s="33"/>
      <c r="BC2970" s="36">
        <v>42860</v>
      </c>
      <c r="BD2970" s="12" t="s">
        <v>1771</v>
      </c>
    </row>
    <row r="2971" spans="1:56" s="12" customFormat="1" x14ac:dyDescent="0.2">
      <c r="A2971" s="9">
        <f>IF(Search!$C$5="","",IF(COUNTA(Inventory!$AP2971)=1,1,""))</f>
        <v>1</v>
      </c>
      <c r="B2971" s="9" t="str">
        <f>IF(Search!$C$4="","",IF(ISNUMBER(SEARCH(Search!$C$4,$AR2971))=TRUE,1,""))</f>
        <v/>
      </c>
      <c r="C2971" s="9" t="str">
        <f>IF(Search!$C$6="x",IF(COUNTA($AQ2971)=1,1,"N"),IF(COUNTA($AQ2971)=1,"N",""))</f>
        <v/>
      </c>
      <c r="D2971" s="9" t="str">
        <f>IF(Search!$O$8="","",IF(ISNUMBER(SEARCH(Search!$O$8,$BD2971))=TRUE,1,""))</f>
        <v/>
      </c>
      <c r="E2971" s="9" t="str">
        <f>IF(Search!$C$7="","",IF(ISNUMBER(SEARCH(Search!$C$7,$AN2971))=TRUE,1,""))</f>
        <v/>
      </c>
      <c r="F2971" s="9" t="str">
        <f>IF(Search!$C$8="","",IF(ISNUMBER(SEARCH(Search!$C$8,$AO2971))=TRUE,1,""))</f>
        <v/>
      </c>
      <c r="G2971" s="9" t="str">
        <f>IF(Search!$F$4="","",IF(Inventory!$AJ2971&lt;Search!$F$4,"",1))</f>
        <v/>
      </c>
      <c r="H2971" s="9" t="str">
        <f>IF(Search!$F$5="","",IF(Inventory!$AJ2971&gt;Search!$F$5,"",1))</f>
        <v/>
      </c>
      <c r="I2971" s="9" t="str">
        <f>IF(Search!$F$7="","",IF(Search!$F$8="",IF(ISNUMBER(SEARCH(Search!$F$7,$AL2971))=TRUE,1,""),""))</f>
        <v/>
      </c>
      <c r="J2971" s="9" t="str">
        <f>IF($AL2971=Search!$F$8,1,"")</f>
        <v/>
      </c>
      <c r="K2971" s="9" t="str">
        <f>IF(Search!$I$4="","",IF(COUNTA($AS2971)=1,IF(Search!$I$4="N","N",1),""))</f>
        <v/>
      </c>
      <c r="L2971" s="9" t="str">
        <f>IF(Search!$I$5="","",IF($AS2971="RC",1,""))</f>
        <v/>
      </c>
      <c r="M2971" s="9" t="str">
        <f>IF(Search!$I$6="","",IF($AS2971="RCP",1,""))</f>
        <v/>
      </c>
      <c r="N2971" s="9" t="str">
        <f>IF(Search!$I$8="","",IF(COUNTA($AT2971)=1,IF(Search!$I$8="N","N",1),""))</f>
        <v/>
      </c>
      <c r="O2971" s="9" t="str">
        <f>IF(Search!$L$4="","",IF(COUNTA($AU2971)=1,IF(Search!$L$4="N","N",1),""))</f>
        <v/>
      </c>
      <c r="P2971" s="9" t="str">
        <f>IF(Search!$L$5="","",IF(ISNUMBER(SEARCH("Jersey",$AU2971))=TRUE,IF(Search!$L$5="N","N",1),""))</f>
        <v/>
      </c>
      <c r="Q2971" s="9" t="str">
        <f>IF(Search!$L$6="","",IF(ISNUMBER(SEARCH("Patch",$AU2971))=TRUE,IF(Search!$L$6="N","N",1),""))</f>
        <v/>
      </c>
      <c r="R2971" s="9" t="str">
        <f>IF(Search!$L$7="","",IF(ISNUMBER(SEARCH("Shield",$AU2971))=TRUE,IF(Search!$L$7="N","N",1),""))</f>
        <v/>
      </c>
      <c r="S2971" s="9" t="str">
        <f>IF(Search!$L$8="","",IF(ISNUMBER(SEARCH("Stick",$AU2971))=TRUE,IF(Search!$L$8="N","N",1),""))</f>
        <v/>
      </c>
      <c r="T2971" s="9" t="str">
        <f>IF(Search!$O$4="","",IF(COUNTA($AW2971)=1,IF(Search!$O$4="N","N",1),""))</f>
        <v/>
      </c>
      <c r="U2971" s="9" t="str">
        <f>IF(Search!$O$5="","",IF($AW2971="","",IF($AW2971&lt;Search!$O$5,"",1)))</f>
        <v/>
      </c>
      <c r="V2971" s="9" t="str">
        <f>IF(Search!$O$6="","",IF($AW2971="","",IF($AW2971&gt;Search!$O$6,"",1)))</f>
        <v/>
      </c>
      <c r="W2971" s="9" t="str">
        <f>IF(Search!$U$4="","",IF($AX2971="","",1))</f>
        <v/>
      </c>
      <c r="X2971" s="9" t="str">
        <f>IF(Search!$U$5="","",IF(ISNUMBER(SEARCH(Search!$U$5,$AX2971))=TRUE,IF(Search!$U$5="N","N",1),""))</f>
        <v/>
      </c>
      <c r="Y2971" s="9" t="str">
        <f>IF(Search!$U$6="","",IF($AY2971&lt;Search!$U$6,"",1))</f>
        <v/>
      </c>
      <c r="Z2971" s="9" t="str">
        <f>IF(Search!$R$4="","",IF(Inventory!$BA2971&lt;Search!$R$4,"",1))</f>
        <v/>
      </c>
      <c r="AA2971" s="9" t="str">
        <f>IF(Search!$R$5="","",IF($BA2971&gt;Search!$R$5,"",1))</f>
        <v/>
      </c>
      <c r="AB2971" s="9" t="str">
        <f>IF(Search!$R$6="","",IF($BB2971&lt;Search!$R$6,"",1))</f>
        <v/>
      </c>
      <c r="AC2971" s="9" t="str">
        <f>IF(Search!$R$7="","",IF($BB2971&lt;Search!$R$7,"",1))</f>
        <v/>
      </c>
      <c r="AD2971" s="45">
        <f>IF(COUNTIF($A2971:$AC2971,"n")&gt;0,"",IF(SUM($A2971:$AC2971)=COUNTA(Search!$C$4:$C$8,Search!$F$4:$F$8,Search!$I$4:$I$6,Search!$I$8,Search!$L$4:$L$8,Search!$O$4:$O$8,Search!$R$4:$R$7,Search!$U$4:$U$7)-COUNTIF(Search!$C$4:$U$7,"n"),1+LARGE($AD$1:AD2970,1),""))</f>
        <v>457</v>
      </c>
      <c r="AE2971" s="45">
        <f t="shared" si="145"/>
        <v>156</v>
      </c>
      <c r="AF2971" s="45">
        <f>IF(AD2971="","",COUNTIF($AE$1:$AE2970,$AE2971)+RANK($AE2971,$AE$2:$AE$10540,1))</f>
        <v>31</v>
      </c>
      <c r="AG2971" s="45">
        <f t="shared" si="146"/>
        <v>6</v>
      </c>
      <c r="AH2971" s="45">
        <f>IF($AD2971="","",COUNTIF($AG$1:$AG2970,$AG2971)+RANK($AG2971,$AG$1:$AG$10539,0))</f>
        <v>164</v>
      </c>
      <c r="AI2971" s="10" t="str">
        <f t="shared" si="147"/>
        <v>2016-17 Tim Horton's #83 Ben Bishop TBL    /   $1</v>
      </c>
      <c r="AJ2971" s="11">
        <v>2016</v>
      </c>
      <c r="AK2971" s="17">
        <v>17</v>
      </c>
      <c r="AL2971" s="12" t="s">
        <v>1751</v>
      </c>
      <c r="AM2971" s="10">
        <v>83</v>
      </c>
      <c r="AN2971" s="12" t="s">
        <v>1736</v>
      </c>
      <c r="AO2971" s="9" t="s">
        <v>1925</v>
      </c>
      <c r="AP2971" s="9" t="s">
        <v>1902</v>
      </c>
      <c r="AQ2971" s="9"/>
      <c r="AR2971" s="14"/>
      <c r="AS2971" s="9"/>
      <c r="AT2971" s="9"/>
      <c r="AU2971" s="9"/>
      <c r="AV2971" s="13"/>
      <c r="AW2971" s="13"/>
      <c r="AX2971" s="9"/>
      <c r="AY2971" s="9"/>
      <c r="AZ2971" s="9"/>
      <c r="BA2971" s="33">
        <v>1</v>
      </c>
      <c r="BB2971" s="33"/>
      <c r="BC2971" s="36">
        <v>42860</v>
      </c>
      <c r="BD2971" s="12" t="s">
        <v>1771</v>
      </c>
    </row>
    <row r="2972" spans="1:56" s="12" customFormat="1" x14ac:dyDescent="0.2">
      <c r="A2972" s="9">
        <f>IF(Search!$C$5="","",IF(COUNTA(Inventory!$AP2972)=1,1,""))</f>
        <v>1</v>
      </c>
      <c r="B2972" s="9" t="str">
        <f>IF(Search!$C$4="","",IF(ISNUMBER(SEARCH(Search!$C$4,$AR2972))=TRUE,1,""))</f>
        <v/>
      </c>
      <c r="C2972" s="9" t="str">
        <f>IF(Search!$C$6="x",IF(COUNTA($AQ2972)=1,1,"N"),IF(COUNTA($AQ2972)=1,"N",""))</f>
        <v/>
      </c>
      <c r="D2972" s="9" t="str">
        <f>IF(Search!$O$8="","",IF(ISNUMBER(SEARCH(Search!$O$8,$BD2972))=TRUE,1,""))</f>
        <v/>
      </c>
      <c r="E2972" s="9" t="str">
        <f>IF(Search!$C$7="","",IF(ISNUMBER(SEARCH(Search!$C$7,$AN2972))=TRUE,1,""))</f>
        <v/>
      </c>
      <c r="F2972" s="9" t="str">
        <f>IF(Search!$C$8="","",IF(ISNUMBER(SEARCH(Search!$C$8,$AO2972))=TRUE,1,""))</f>
        <v/>
      </c>
      <c r="G2972" s="9" t="str">
        <f>IF(Search!$F$4="","",IF(Inventory!$AJ2972&lt;Search!$F$4,"",1))</f>
        <v/>
      </c>
      <c r="H2972" s="9" t="str">
        <f>IF(Search!$F$5="","",IF(Inventory!$AJ2972&gt;Search!$F$5,"",1))</f>
        <v/>
      </c>
      <c r="I2972" s="9" t="str">
        <f>IF(Search!$F$7="","",IF(Search!$F$8="",IF(ISNUMBER(SEARCH(Search!$F$7,$AL2972))=TRUE,1,""),""))</f>
        <v/>
      </c>
      <c r="J2972" s="9" t="str">
        <f>IF($AL2972=Search!$F$8,1,"")</f>
        <v/>
      </c>
      <c r="K2972" s="9" t="str">
        <f>IF(Search!$I$4="","",IF(COUNTA($AS2972)=1,IF(Search!$I$4="N","N",1),""))</f>
        <v/>
      </c>
      <c r="L2972" s="9" t="str">
        <f>IF(Search!$I$5="","",IF($AS2972="RC",1,""))</f>
        <v/>
      </c>
      <c r="M2972" s="9" t="str">
        <f>IF(Search!$I$6="","",IF($AS2972="RCP",1,""))</f>
        <v/>
      </c>
      <c r="N2972" s="9" t="str">
        <f>IF(Search!$I$8="","",IF(COUNTA($AT2972)=1,IF(Search!$I$8="N","N",1),""))</f>
        <v/>
      </c>
      <c r="O2972" s="9" t="str">
        <f>IF(Search!$L$4="","",IF(COUNTA($AU2972)=1,IF(Search!$L$4="N","N",1),""))</f>
        <v/>
      </c>
      <c r="P2972" s="9" t="str">
        <f>IF(Search!$L$5="","",IF(ISNUMBER(SEARCH("Jersey",$AU2972))=TRUE,IF(Search!$L$5="N","N",1),""))</f>
        <v/>
      </c>
      <c r="Q2972" s="9" t="str">
        <f>IF(Search!$L$6="","",IF(ISNUMBER(SEARCH("Patch",$AU2972))=TRUE,IF(Search!$L$6="N","N",1),""))</f>
        <v/>
      </c>
      <c r="R2972" s="9" t="str">
        <f>IF(Search!$L$7="","",IF(ISNUMBER(SEARCH("Shield",$AU2972))=TRUE,IF(Search!$L$7="N","N",1),""))</f>
        <v/>
      </c>
      <c r="S2972" s="9" t="str">
        <f>IF(Search!$L$8="","",IF(ISNUMBER(SEARCH("Stick",$AU2972))=TRUE,IF(Search!$L$8="N","N",1),""))</f>
        <v/>
      </c>
      <c r="T2972" s="9" t="str">
        <f>IF(Search!$O$4="","",IF(COUNTA($AW2972)=1,IF(Search!$O$4="N","N",1),""))</f>
        <v/>
      </c>
      <c r="U2972" s="9" t="str">
        <f>IF(Search!$O$5="","",IF($AW2972="","",IF($AW2972&lt;Search!$O$5,"",1)))</f>
        <v/>
      </c>
      <c r="V2972" s="9" t="str">
        <f>IF(Search!$O$6="","",IF($AW2972="","",IF($AW2972&gt;Search!$O$6,"",1)))</f>
        <v/>
      </c>
      <c r="W2972" s="9" t="str">
        <f>IF(Search!$U$4="","",IF($AX2972="","",1))</f>
        <v/>
      </c>
      <c r="X2972" s="9" t="str">
        <f>IF(Search!$U$5="","",IF(ISNUMBER(SEARCH(Search!$U$5,$AX2972))=TRUE,IF(Search!$U$5="N","N",1),""))</f>
        <v/>
      </c>
      <c r="Y2972" s="9" t="str">
        <f>IF(Search!$U$6="","",IF($AY2972&lt;Search!$U$6,"",1))</f>
        <v/>
      </c>
      <c r="Z2972" s="9" t="str">
        <f>IF(Search!$R$4="","",IF(Inventory!$BA2972&lt;Search!$R$4,"",1))</f>
        <v/>
      </c>
      <c r="AA2972" s="9" t="str">
        <f>IF(Search!$R$5="","",IF($BA2972&gt;Search!$R$5,"",1))</f>
        <v/>
      </c>
      <c r="AB2972" s="9" t="str">
        <f>IF(Search!$R$6="","",IF($BB2972&lt;Search!$R$6,"",1))</f>
        <v/>
      </c>
      <c r="AC2972" s="9" t="str">
        <f>IF(Search!$R$7="","",IF($BB2972&lt;Search!$R$7,"",1))</f>
        <v/>
      </c>
      <c r="AD2972" s="45">
        <f>IF(COUNTIF($A2972:$AC2972,"n")&gt;0,"",IF(SUM($A2972:$AC2972)=COUNTA(Search!$C$4:$C$8,Search!$F$4:$F$8,Search!$I$4:$I$6,Search!$I$8,Search!$L$4:$L$8,Search!$O$4:$O$8,Search!$R$4:$R$7,Search!$U$4:$U$7)-COUNTIF(Search!$C$4:$U$7,"n"),1+LARGE($AD$1:AD2971,1),""))</f>
        <v>458</v>
      </c>
      <c r="AE2972" s="45">
        <f t="shared" si="145"/>
        <v>456</v>
      </c>
      <c r="AF2972" s="45">
        <f>IF(AD2972="","",COUNTIF($AE$1:$AE2971,$AE2972)+RANK($AE2972,$AE$2:$AE$10540,1))</f>
        <v>93</v>
      </c>
      <c r="AG2972" s="45">
        <f t="shared" si="146"/>
        <v>701</v>
      </c>
      <c r="AH2972" s="45">
        <f>IF($AD2972="","",COUNTIF($AG$1:$AG2971,$AG2972)+RANK($AG2972,$AG$1:$AG$10539,0))</f>
        <v>10</v>
      </c>
      <c r="AI2972" s="10" t="str">
        <f t="shared" si="147"/>
        <v>2016-17 Tim Horton's Platinum Profiles #PP5 Connor McDavid EDM    /   $25</v>
      </c>
      <c r="AJ2972" s="11">
        <v>2016</v>
      </c>
      <c r="AK2972" s="17">
        <v>17</v>
      </c>
      <c r="AL2972" s="12" t="s">
        <v>1752</v>
      </c>
      <c r="AM2972" s="10" t="s">
        <v>1753</v>
      </c>
      <c r="AN2972" s="12" t="s">
        <v>1693</v>
      </c>
      <c r="AO2972" s="9" t="s">
        <v>1909</v>
      </c>
      <c r="AP2972" s="9" t="s">
        <v>1902</v>
      </c>
      <c r="AQ2972" s="9"/>
      <c r="AR2972" s="14"/>
      <c r="AS2972" s="9"/>
      <c r="AT2972" s="9"/>
      <c r="AU2972" s="9"/>
      <c r="AV2972" s="13"/>
      <c r="AW2972" s="13"/>
      <c r="AX2972" s="9"/>
      <c r="AY2972" s="9"/>
      <c r="AZ2972" s="9"/>
      <c r="BA2972" s="33">
        <v>25</v>
      </c>
      <c r="BB2972" s="33">
        <v>5</v>
      </c>
      <c r="BC2972" s="36">
        <v>42860</v>
      </c>
      <c r="BD2972" s="12" t="s">
        <v>1771</v>
      </c>
    </row>
    <row r="2973" spans="1:56" s="12" customFormat="1" x14ac:dyDescent="0.2">
      <c r="A2973" s="9" t="str">
        <f>IF(Search!$C$5="","",IF(COUNTA(Inventory!$AP2973)=1,1,""))</f>
        <v/>
      </c>
      <c r="B2973" s="9" t="str">
        <f>IF(Search!$C$4="","",IF(ISNUMBER(SEARCH(Search!$C$4,$AR2973))=TRUE,1,""))</f>
        <v/>
      </c>
      <c r="C2973" s="9" t="str">
        <f>IF(Search!$C$6="x",IF(COUNTA($AQ2973)=1,1,"N"),IF(COUNTA($AQ2973)=1,"N",""))</f>
        <v/>
      </c>
      <c r="D2973" s="9" t="str">
        <f>IF(Search!$O$8="","",IF(ISNUMBER(SEARCH(Search!$O$8,$BD2973))=TRUE,1,""))</f>
        <v/>
      </c>
      <c r="E2973" s="9" t="str">
        <f>IF(Search!$C$7="","",IF(ISNUMBER(SEARCH(Search!$C$7,$AN2973))=TRUE,1,""))</f>
        <v/>
      </c>
      <c r="F2973" s="9" t="str">
        <f>IF(Search!$C$8="","",IF(ISNUMBER(SEARCH(Search!$C$8,$AO2973))=TRUE,1,""))</f>
        <v/>
      </c>
      <c r="G2973" s="9" t="str">
        <f>IF(Search!$F$4="","",IF(Inventory!$AJ2973&lt;Search!$F$4,"",1))</f>
        <v/>
      </c>
      <c r="H2973" s="9" t="str">
        <f>IF(Search!$F$5="","",IF(Inventory!$AJ2973&gt;Search!$F$5,"",1))</f>
        <v/>
      </c>
      <c r="I2973" s="9" t="str">
        <f>IF(Search!$F$7="","",IF(Search!$F$8="",IF(ISNUMBER(SEARCH(Search!$F$7,$AL2973))=TRUE,1,""),""))</f>
        <v/>
      </c>
      <c r="J2973" s="9" t="str">
        <f>IF($AL2973=Search!$F$8,1,"")</f>
        <v/>
      </c>
      <c r="K2973" s="9" t="str">
        <f>IF(Search!$I$4="","",IF(COUNTA($AS2973)=1,IF(Search!$I$4="N","N",1),""))</f>
        <v/>
      </c>
      <c r="L2973" s="9" t="str">
        <f>IF(Search!$I$5="","",IF($AS2973="RC",1,""))</f>
        <v/>
      </c>
      <c r="M2973" s="9" t="str">
        <f>IF(Search!$I$6="","",IF($AS2973="RCP",1,""))</f>
        <v/>
      </c>
      <c r="N2973" s="9" t="str">
        <f>IF(Search!$I$8="","",IF(COUNTA($AT2973)=1,IF(Search!$I$8="N","N",1),""))</f>
        <v/>
      </c>
      <c r="O2973" s="9" t="str">
        <f>IF(Search!$L$4="","",IF(COUNTA($AU2973)=1,IF(Search!$L$4="N","N",1),""))</f>
        <v/>
      </c>
      <c r="P2973" s="9" t="str">
        <f>IF(Search!$L$5="","",IF(ISNUMBER(SEARCH("Jersey",$AU2973))=TRUE,IF(Search!$L$5="N","N",1),""))</f>
        <v/>
      </c>
      <c r="Q2973" s="9" t="str">
        <f>IF(Search!$L$6="","",IF(ISNUMBER(SEARCH("Patch",$AU2973))=TRUE,IF(Search!$L$6="N","N",1),""))</f>
        <v/>
      </c>
      <c r="R2973" s="9" t="str">
        <f>IF(Search!$L$7="","",IF(ISNUMBER(SEARCH("Shield",$AU2973))=TRUE,IF(Search!$L$7="N","N",1),""))</f>
        <v/>
      </c>
      <c r="S2973" s="9" t="str">
        <f>IF(Search!$L$8="","",IF(ISNUMBER(SEARCH("Stick",$AU2973))=TRUE,IF(Search!$L$8="N","N",1),""))</f>
        <v/>
      </c>
      <c r="T2973" s="9" t="str">
        <f>IF(Search!$O$4="","",IF(COUNTA($AW2973)=1,IF(Search!$O$4="N","N",1),""))</f>
        <v/>
      </c>
      <c r="U2973" s="9" t="str">
        <f>IF(Search!$O$5="","",IF($AW2973="","",IF($AW2973&lt;Search!$O$5,"",1)))</f>
        <v/>
      </c>
      <c r="V2973" s="9" t="str">
        <f>IF(Search!$O$6="","",IF($AW2973="","",IF($AW2973&gt;Search!$O$6,"",1)))</f>
        <v/>
      </c>
      <c r="W2973" s="9" t="str">
        <f>IF(Search!$U$4="","",IF($AX2973="","",1))</f>
        <v/>
      </c>
      <c r="X2973" s="9" t="str">
        <f>IF(Search!$U$5="","",IF(ISNUMBER(SEARCH(Search!$U$5,$AX2973))=TRUE,IF(Search!$U$5="N","N",1),""))</f>
        <v/>
      </c>
      <c r="Y2973" s="9" t="str">
        <f>IF(Search!$U$6="","",IF($AY2973&lt;Search!$U$6,"",1))</f>
        <v/>
      </c>
      <c r="Z2973" s="9" t="str">
        <f>IF(Search!$R$4="","",IF(Inventory!$BA2973&lt;Search!$R$4,"",1))</f>
        <v/>
      </c>
      <c r="AA2973" s="9" t="str">
        <f>IF(Search!$R$5="","",IF($BA2973&gt;Search!$R$5,"",1))</f>
        <v/>
      </c>
      <c r="AB2973" s="9" t="str">
        <f>IF(Search!$R$6="","",IF($BB2973&lt;Search!$R$6,"",1))</f>
        <v/>
      </c>
      <c r="AC2973" s="9" t="str">
        <f>IF(Search!$R$7="","",IF($BB2973&lt;Search!$R$7,"",1))</f>
        <v/>
      </c>
      <c r="AD2973" s="45" t="str">
        <f>IF(COUNTIF($A2973:$AC2973,"n")&gt;0,"",IF(SUM($A2973:$AC2973)=COUNTA(Search!$C$4:$C$8,Search!$F$4:$F$8,Search!$I$4:$I$6,Search!$I$8,Search!$L$4:$L$8,Search!$O$4:$O$8,Search!$R$4:$R$7,Search!$U$4:$U$7)-COUNTIF(Search!$C$4:$U$7,"n"),1+LARGE($AD$1:AD2972,1),""))</f>
        <v/>
      </c>
      <c r="AE2973" s="45" t="str">
        <f t="shared" si="145"/>
        <v/>
      </c>
      <c r="AF2973" s="45" t="str">
        <f>IF(AD2973="","",COUNTIF($AE$1:$AE2972,$AE2973)+RANK($AE2973,$AE$2:$AE$10540,1))</f>
        <v/>
      </c>
      <c r="AG2973" s="45" t="str">
        <f t="shared" si="146"/>
        <v/>
      </c>
      <c r="AH2973" s="45" t="str">
        <f>IF($AD2973="","",COUNTIF($AG$1:$AG2972,$AG2973)+RANK($AG2973,$AG$1:$AG$10539,0))</f>
        <v/>
      </c>
      <c r="AI2973" s="10" t="str">
        <f t="shared" si="147"/>
        <v>2016-17 Upper Deck #201 Auston Matthews YG TOR RC   /   $250</v>
      </c>
      <c r="AJ2973" s="11">
        <v>2016</v>
      </c>
      <c r="AK2973" s="17">
        <v>17</v>
      </c>
      <c r="AL2973" s="12" t="s">
        <v>7</v>
      </c>
      <c r="AM2973" s="10">
        <v>201</v>
      </c>
      <c r="AN2973" s="12" t="s">
        <v>2308</v>
      </c>
      <c r="AO2973" s="14" t="s">
        <v>1904</v>
      </c>
      <c r="AP2973" s="14"/>
      <c r="AQ2973" s="14"/>
      <c r="AR2973" s="14" t="s">
        <v>2481</v>
      </c>
      <c r="AS2973" s="9" t="s">
        <v>2</v>
      </c>
      <c r="AT2973" s="9"/>
      <c r="AU2973" s="9"/>
      <c r="AV2973" s="13"/>
      <c r="AW2973" s="13"/>
      <c r="AX2973" s="9"/>
      <c r="AY2973" s="9"/>
      <c r="AZ2973" s="9"/>
      <c r="BA2973" s="33">
        <v>250</v>
      </c>
      <c r="BB2973" s="33">
        <v>160</v>
      </c>
      <c r="BC2973" s="36">
        <v>42860</v>
      </c>
      <c r="BD2973" s="12" t="s">
        <v>1771</v>
      </c>
    </row>
    <row r="2974" spans="1:56" s="12" customFormat="1" x14ac:dyDescent="0.2">
      <c r="A2974" s="9">
        <f>IF(Search!$C$5="","",IF(COUNTA(Inventory!$AP2974)=1,1,""))</f>
        <v>1</v>
      </c>
      <c r="B2974" s="9" t="str">
        <f>IF(Search!$C$4="","",IF(ISNUMBER(SEARCH(Search!$C$4,$AR2974))=TRUE,1,""))</f>
        <v/>
      </c>
      <c r="C2974" s="9" t="str">
        <f>IF(Search!$C$6="x",IF(COUNTA($AQ2974)=1,1,"N"),IF(COUNTA($AQ2974)=1,"N",""))</f>
        <v/>
      </c>
      <c r="D2974" s="9" t="str">
        <f>IF(Search!$O$8="","",IF(ISNUMBER(SEARCH(Search!$O$8,$BD2974))=TRUE,1,""))</f>
        <v/>
      </c>
      <c r="E2974" s="9" t="str">
        <f>IF(Search!$C$7="","",IF(ISNUMBER(SEARCH(Search!$C$7,$AN2974))=TRUE,1,""))</f>
        <v/>
      </c>
      <c r="F2974" s="9" t="str">
        <f>IF(Search!$C$8="","",IF(ISNUMBER(SEARCH(Search!$C$8,$AO2974))=TRUE,1,""))</f>
        <v/>
      </c>
      <c r="G2974" s="9" t="str">
        <f>IF(Search!$F$4="","",IF(Inventory!$AJ2974&lt;Search!$F$4,"",1))</f>
        <v/>
      </c>
      <c r="H2974" s="9" t="str">
        <f>IF(Search!$F$5="","",IF(Inventory!$AJ2974&gt;Search!$F$5,"",1))</f>
        <v/>
      </c>
      <c r="I2974" s="9" t="str">
        <f>IF(Search!$F$7="","",IF(Search!$F$8="",IF(ISNUMBER(SEARCH(Search!$F$7,$AL2974))=TRUE,1,""),""))</f>
        <v/>
      </c>
      <c r="J2974" s="9" t="str">
        <f>IF($AL2974=Search!$F$8,1,"")</f>
        <v/>
      </c>
      <c r="K2974" s="9" t="str">
        <f>IF(Search!$I$4="","",IF(COUNTA($AS2974)=1,IF(Search!$I$4="N","N",1),""))</f>
        <v/>
      </c>
      <c r="L2974" s="9" t="str">
        <f>IF(Search!$I$5="","",IF($AS2974="RC",1,""))</f>
        <v/>
      </c>
      <c r="M2974" s="9" t="str">
        <f>IF(Search!$I$6="","",IF($AS2974="RCP",1,""))</f>
        <v/>
      </c>
      <c r="N2974" s="9" t="str">
        <f>IF(Search!$I$8="","",IF(COUNTA($AT2974)=1,IF(Search!$I$8="N","N",1),""))</f>
        <v/>
      </c>
      <c r="O2974" s="9" t="str">
        <f>IF(Search!$L$4="","",IF(COUNTA($AU2974)=1,IF(Search!$L$4="N","N",1),""))</f>
        <v/>
      </c>
      <c r="P2974" s="9" t="str">
        <f>IF(Search!$L$5="","",IF(ISNUMBER(SEARCH("Jersey",$AU2974))=TRUE,IF(Search!$L$5="N","N",1),""))</f>
        <v/>
      </c>
      <c r="Q2974" s="9" t="str">
        <f>IF(Search!$L$6="","",IF(ISNUMBER(SEARCH("Patch",$AU2974))=TRUE,IF(Search!$L$6="N","N",1),""))</f>
        <v/>
      </c>
      <c r="R2974" s="9" t="str">
        <f>IF(Search!$L$7="","",IF(ISNUMBER(SEARCH("Shield",$AU2974))=TRUE,IF(Search!$L$7="N","N",1),""))</f>
        <v/>
      </c>
      <c r="S2974" s="9" t="str">
        <f>IF(Search!$L$8="","",IF(ISNUMBER(SEARCH("Stick",$AU2974))=TRUE,IF(Search!$L$8="N","N",1),""))</f>
        <v/>
      </c>
      <c r="T2974" s="9" t="str">
        <f>IF(Search!$O$4="","",IF(COUNTA($AW2974)=1,IF(Search!$O$4="N","N",1),""))</f>
        <v/>
      </c>
      <c r="U2974" s="9" t="str">
        <f>IF(Search!$O$5="","",IF($AW2974="","",IF($AW2974&lt;Search!$O$5,"",1)))</f>
        <v/>
      </c>
      <c r="V2974" s="9" t="str">
        <f>IF(Search!$O$6="","",IF($AW2974="","",IF($AW2974&gt;Search!$O$6,"",1)))</f>
        <v/>
      </c>
      <c r="W2974" s="9" t="str">
        <f>IF(Search!$U$4="","",IF($AX2974="","",1))</f>
        <v/>
      </c>
      <c r="X2974" s="9" t="str">
        <f>IF(Search!$U$5="","",IF(ISNUMBER(SEARCH(Search!$U$5,$AX2974))=TRUE,IF(Search!$U$5="N","N",1),""))</f>
        <v/>
      </c>
      <c r="Y2974" s="9" t="str">
        <f>IF(Search!$U$6="","",IF($AY2974&lt;Search!$U$6,"",1))</f>
        <v/>
      </c>
      <c r="Z2974" s="9" t="str">
        <f>IF(Search!$R$4="","",IF(Inventory!$BA2974&lt;Search!$R$4,"",1))</f>
        <v/>
      </c>
      <c r="AA2974" s="9" t="str">
        <f>IF(Search!$R$5="","",IF($BA2974&gt;Search!$R$5,"",1))</f>
        <v/>
      </c>
      <c r="AB2974" s="9" t="str">
        <f>IF(Search!$R$6="","",IF($BB2974&lt;Search!$R$6,"",1))</f>
        <v/>
      </c>
      <c r="AC2974" s="9" t="str">
        <f>IF(Search!$R$7="","",IF($BB2974&lt;Search!$R$7,"",1))</f>
        <v/>
      </c>
      <c r="AD2974" s="45">
        <f>IF(COUNTIF($A2974:$AC2974,"n")&gt;0,"",IF(SUM($A2974:$AC2974)=COUNTA(Search!$C$4:$C$8,Search!$F$4:$F$8,Search!$I$4:$I$6,Search!$I$8,Search!$L$4:$L$8,Search!$O$4:$O$8,Search!$R$4:$R$7,Search!$U$4:$U$7)-COUNTIF(Search!$C$4:$U$7,"n"),1+LARGE($AD$1:AD2973,1),""))</f>
        <v>459</v>
      </c>
      <c r="AE2974" s="45">
        <f t="shared" si="145"/>
        <v>151</v>
      </c>
      <c r="AF2974" s="45">
        <f>IF(AD2974="","",COUNTIF($AE$1:$AE2973,$AE2974)+RANK($AE2974,$AE$2:$AE$10540,1))</f>
        <v>29</v>
      </c>
      <c r="AG2974" s="45">
        <f t="shared" si="146"/>
        <v>762</v>
      </c>
      <c r="AH2974" s="45">
        <f>IF($AD2974="","",COUNTIF($AG$1:$AG2973,$AG2974)+RANK($AG2974,$AG$1:$AG$10539,0))</f>
        <v>1</v>
      </c>
      <c r="AI2974" s="10" t="str">
        <f t="shared" si="147"/>
        <v>2016-17 Upper Deck #201 Auston Matthews YG TOR RC   /   $250</v>
      </c>
      <c r="AJ2974" s="11">
        <v>2016</v>
      </c>
      <c r="AK2974" s="17">
        <v>17</v>
      </c>
      <c r="AL2974" s="12" t="s">
        <v>7</v>
      </c>
      <c r="AM2974" s="10">
        <v>201</v>
      </c>
      <c r="AN2974" s="12" t="s">
        <v>2308</v>
      </c>
      <c r="AO2974" s="14" t="s">
        <v>1904</v>
      </c>
      <c r="AP2974" s="14" t="s">
        <v>1902</v>
      </c>
      <c r="AQ2974" s="14"/>
      <c r="AR2974" s="14"/>
      <c r="AS2974" s="9" t="s">
        <v>2</v>
      </c>
      <c r="AT2974" s="9"/>
      <c r="AU2974" s="9"/>
      <c r="AV2974" s="13"/>
      <c r="AW2974" s="13"/>
      <c r="AX2974" s="9"/>
      <c r="AY2974" s="9"/>
      <c r="AZ2974" s="9"/>
      <c r="BA2974" s="33">
        <v>250</v>
      </c>
      <c r="BB2974" s="33">
        <v>160</v>
      </c>
      <c r="BC2974" s="36">
        <v>42968</v>
      </c>
      <c r="BD2974" s="12" t="s">
        <v>2511</v>
      </c>
    </row>
    <row r="2975" spans="1:56" s="12" customFormat="1" x14ac:dyDescent="0.2">
      <c r="A2975" s="9" t="str">
        <f>IF(Search!$C$5="","",IF(COUNTA(Inventory!$AP2975)=1,1,""))</f>
        <v/>
      </c>
      <c r="B2975" s="9" t="str">
        <f>IF(Search!$C$4="","",IF(ISNUMBER(SEARCH(Search!$C$4,$AR2975))=TRUE,1,""))</f>
        <v/>
      </c>
      <c r="C2975" s="9" t="str">
        <f>IF(Search!$C$6="x",IF(COUNTA($AQ2975)=1,1,"N"),IF(COUNTA($AQ2975)=1,"N",""))</f>
        <v/>
      </c>
      <c r="D2975" s="9" t="str">
        <f>IF(Search!$O$8="","",IF(ISNUMBER(SEARCH(Search!$O$8,$BD2975))=TRUE,1,""))</f>
        <v/>
      </c>
      <c r="E2975" s="9" t="str">
        <f>IF(Search!$C$7="","",IF(ISNUMBER(SEARCH(Search!$C$7,$AN2975))=TRUE,1,""))</f>
        <v/>
      </c>
      <c r="F2975" s="9" t="str">
        <f>IF(Search!$C$8="","",IF(ISNUMBER(SEARCH(Search!$C$8,$AO2975))=TRUE,1,""))</f>
        <v/>
      </c>
      <c r="G2975" s="9" t="str">
        <f>IF(Search!$F$4="","",IF(Inventory!$AJ2975&lt;Search!$F$4,"",1))</f>
        <v/>
      </c>
      <c r="H2975" s="9" t="str">
        <f>IF(Search!$F$5="","",IF(Inventory!$AJ2975&gt;Search!$F$5,"",1))</f>
        <v/>
      </c>
      <c r="I2975" s="9" t="str">
        <f>IF(Search!$F$7="","",IF(Search!$F$8="",IF(ISNUMBER(SEARCH(Search!$F$7,$AL2975))=TRUE,1,""),""))</f>
        <v/>
      </c>
      <c r="J2975" s="9" t="str">
        <f>IF($AL2975=Search!$F$8,1,"")</f>
        <v/>
      </c>
      <c r="K2975" s="9" t="str">
        <f>IF(Search!$I$4="","",IF(COUNTA($AS2975)=1,IF(Search!$I$4="N","N",1),""))</f>
        <v/>
      </c>
      <c r="L2975" s="9" t="str">
        <f>IF(Search!$I$5="","",IF($AS2975="RC",1,""))</f>
        <v/>
      </c>
      <c r="M2975" s="9" t="str">
        <f>IF(Search!$I$6="","",IF($AS2975="RCP",1,""))</f>
        <v/>
      </c>
      <c r="N2975" s="9" t="str">
        <f>IF(Search!$I$8="","",IF(COUNTA($AT2975)=1,IF(Search!$I$8="N","N",1),""))</f>
        <v/>
      </c>
      <c r="O2975" s="9" t="str">
        <f>IF(Search!$L$4="","",IF(COUNTA($AU2975)=1,IF(Search!$L$4="N","N",1),""))</f>
        <v/>
      </c>
      <c r="P2975" s="9" t="str">
        <f>IF(Search!$L$5="","",IF(ISNUMBER(SEARCH("Jersey",$AU2975))=TRUE,IF(Search!$L$5="N","N",1),""))</f>
        <v/>
      </c>
      <c r="Q2975" s="9" t="str">
        <f>IF(Search!$L$6="","",IF(ISNUMBER(SEARCH("Patch",$AU2975))=TRUE,IF(Search!$L$6="N","N",1),""))</f>
        <v/>
      </c>
      <c r="R2975" s="9" t="str">
        <f>IF(Search!$L$7="","",IF(ISNUMBER(SEARCH("Shield",$AU2975))=TRUE,IF(Search!$L$7="N","N",1),""))</f>
        <v/>
      </c>
      <c r="S2975" s="9" t="str">
        <f>IF(Search!$L$8="","",IF(ISNUMBER(SEARCH("Stick",$AU2975))=TRUE,IF(Search!$L$8="N","N",1),""))</f>
        <v/>
      </c>
      <c r="T2975" s="9" t="str">
        <f>IF(Search!$O$4="","",IF(COUNTA($AW2975)=1,IF(Search!$O$4="N","N",1),""))</f>
        <v/>
      </c>
      <c r="U2975" s="9" t="str">
        <f>IF(Search!$O$5="","",IF($AW2975="","",IF($AW2975&lt;Search!$O$5,"",1)))</f>
        <v/>
      </c>
      <c r="V2975" s="9" t="str">
        <f>IF(Search!$O$6="","",IF($AW2975="","",IF($AW2975&gt;Search!$O$6,"",1)))</f>
        <v/>
      </c>
      <c r="W2975" s="9" t="str">
        <f>IF(Search!$U$4="","",IF($AX2975="","",1))</f>
        <v/>
      </c>
      <c r="X2975" s="9" t="str">
        <f>IF(Search!$U$5="","",IF(ISNUMBER(SEARCH(Search!$U$5,$AX2975))=TRUE,IF(Search!$U$5="N","N",1),""))</f>
        <v/>
      </c>
      <c r="Y2975" s="9" t="str">
        <f>IF(Search!$U$6="","",IF($AY2975&lt;Search!$U$6,"",1))</f>
        <v/>
      </c>
      <c r="Z2975" s="9" t="str">
        <f>IF(Search!$R$4="","",IF(Inventory!$BA2975&lt;Search!$R$4,"",1))</f>
        <v/>
      </c>
      <c r="AA2975" s="9" t="str">
        <f>IF(Search!$R$5="","",IF($BA2975&gt;Search!$R$5,"",1))</f>
        <v/>
      </c>
      <c r="AB2975" s="9" t="str">
        <f>IF(Search!$R$6="","",IF($BB2975&lt;Search!$R$6,"",1))</f>
        <v/>
      </c>
      <c r="AC2975" s="9" t="str">
        <f>IF(Search!$R$7="","",IF($BB2975&lt;Search!$R$7,"",1))</f>
        <v/>
      </c>
      <c r="AD2975" s="45" t="str">
        <f>IF(COUNTIF($A2975:$AC2975,"n")&gt;0,"",IF(SUM($A2975:$AC2975)=COUNTA(Search!$C$4:$C$8,Search!$F$4:$F$8,Search!$I$4:$I$6,Search!$I$8,Search!$L$4:$L$8,Search!$O$4:$O$8,Search!$R$4:$R$7,Search!$U$4:$U$7)-COUNTIF(Search!$C$4:$U$7,"n"),1+LARGE($AD$1:AD2974,1),""))</f>
        <v/>
      </c>
      <c r="AE2975" s="45" t="str">
        <f t="shared" si="145"/>
        <v/>
      </c>
      <c r="AF2975" s="45" t="str">
        <f>IF(AD2975="","",COUNTIF($AE$1:$AE2974,$AE2975)+RANK($AE2975,$AE$2:$AE$10540,1))</f>
        <v/>
      </c>
      <c r="AG2975" s="45" t="str">
        <f t="shared" si="146"/>
        <v/>
      </c>
      <c r="AH2975" s="45" t="str">
        <f>IF($AD2975="","",COUNTIF($AG$1:$AG2974,$AG2975)+RANK($AG2975,$AG$1:$AG$10539,0))</f>
        <v/>
      </c>
      <c r="AI2975" s="10" t="str">
        <f t="shared" si="147"/>
        <v>2016-17 Upper Deck #202 Lawson Crouse YG ARI RC   /   $6</v>
      </c>
      <c r="AJ2975" s="11">
        <v>2016</v>
      </c>
      <c r="AK2975" s="17">
        <v>17</v>
      </c>
      <c r="AL2975" s="12" t="s">
        <v>7</v>
      </c>
      <c r="AM2975" s="10">
        <v>202</v>
      </c>
      <c r="AN2975" s="12" t="s">
        <v>2519</v>
      </c>
      <c r="AO2975" s="14" t="s">
        <v>1953</v>
      </c>
      <c r="AP2975" s="14"/>
      <c r="AQ2975" s="14"/>
      <c r="AR2975" s="14" t="s">
        <v>2481</v>
      </c>
      <c r="AS2975" s="9" t="s">
        <v>2</v>
      </c>
      <c r="AT2975" s="9"/>
      <c r="AU2975" s="9"/>
      <c r="AV2975" s="13"/>
      <c r="AW2975" s="13"/>
      <c r="AX2975" s="9"/>
      <c r="AY2975" s="9"/>
      <c r="AZ2975" s="9"/>
      <c r="BA2975" s="33">
        <v>6</v>
      </c>
      <c r="BB2975" s="33"/>
      <c r="BC2975" s="36">
        <v>42971</v>
      </c>
      <c r="BD2975" s="12" t="s">
        <v>1772</v>
      </c>
    </row>
    <row r="2976" spans="1:56" s="12" customFormat="1" x14ac:dyDescent="0.2">
      <c r="A2976" s="9" t="str">
        <f>IF(Search!$C$5="","",IF(COUNTA(Inventory!$AP2976)=1,1,""))</f>
        <v/>
      </c>
      <c r="B2976" s="9" t="str">
        <f>IF(Search!$C$4="","",IF(ISNUMBER(SEARCH(Search!$C$4,$AR2976))=TRUE,1,""))</f>
        <v/>
      </c>
      <c r="C2976" s="9" t="str">
        <f>IF(Search!$C$6="x",IF(COUNTA($AQ2976)=1,1,"N"),IF(COUNTA($AQ2976)=1,"N",""))</f>
        <v/>
      </c>
      <c r="D2976" s="9" t="str">
        <f>IF(Search!$O$8="","",IF(ISNUMBER(SEARCH(Search!$O$8,$BD2976))=TRUE,1,""))</f>
        <v/>
      </c>
      <c r="E2976" s="9" t="str">
        <f>IF(Search!$C$7="","",IF(ISNUMBER(SEARCH(Search!$C$7,$AN2976))=TRUE,1,""))</f>
        <v/>
      </c>
      <c r="F2976" s="9" t="str">
        <f>IF(Search!$C$8="","",IF(ISNUMBER(SEARCH(Search!$C$8,$AO2976))=TRUE,1,""))</f>
        <v/>
      </c>
      <c r="G2976" s="9" t="str">
        <f>IF(Search!$F$4="","",IF(Inventory!$AJ2976&lt;Search!$F$4,"",1))</f>
        <v/>
      </c>
      <c r="H2976" s="9" t="str">
        <f>IF(Search!$F$5="","",IF(Inventory!$AJ2976&gt;Search!$F$5,"",1))</f>
        <v/>
      </c>
      <c r="I2976" s="9" t="str">
        <f>IF(Search!$F$7="","",IF(Search!$F$8="",IF(ISNUMBER(SEARCH(Search!$F$7,$AL2976))=TRUE,1,""),""))</f>
        <v/>
      </c>
      <c r="J2976" s="9" t="str">
        <f>IF($AL2976=Search!$F$8,1,"")</f>
        <v/>
      </c>
      <c r="K2976" s="9" t="str">
        <f>IF(Search!$I$4="","",IF(COUNTA($AS2976)=1,IF(Search!$I$4="N","N",1),""))</f>
        <v/>
      </c>
      <c r="L2976" s="9" t="str">
        <f>IF(Search!$I$5="","",IF($AS2976="RC",1,""))</f>
        <v/>
      </c>
      <c r="M2976" s="9" t="str">
        <f>IF(Search!$I$6="","",IF($AS2976="RCP",1,""))</f>
        <v/>
      </c>
      <c r="N2976" s="9" t="str">
        <f>IF(Search!$I$8="","",IF(COUNTA($AT2976)=1,IF(Search!$I$8="N","N",1),""))</f>
        <v/>
      </c>
      <c r="O2976" s="9" t="str">
        <f>IF(Search!$L$4="","",IF(COUNTA($AU2976)=1,IF(Search!$L$4="N","N",1),""))</f>
        <v/>
      </c>
      <c r="P2976" s="9" t="str">
        <f>IF(Search!$L$5="","",IF(ISNUMBER(SEARCH("Jersey",$AU2976))=TRUE,IF(Search!$L$5="N","N",1),""))</f>
        <v/>
      </c>
      <c r="Q2976" s="9" t="str">
        <f>IF(Search!$L$6="","",IF(ISNUMBER(SEARCH("Patch",$AU2976))=TRUE,IF(Search!$L$6="N","N",1),""))</f>
        <v/>
      </c>
      <c r="R2976" s="9" t="str">
        <f>IF(Search!$L$7="","",IF(ISNUMBER(SEARCH("Shield",$AU2976))=TRUE,IF(Search!$L$7="N","N",1),""))</f>
        <v/>
      </c>
      <c r="S2976" s="9" t="str">
        <f>IF(Search!$L$8="","",IF(ISNUMBER(SEARCH("Stick",$AU2976))=TRUE,IF(Search!$L$8="N","N",1),""))</f>
        <v/>
      </c>
      <c r="T2976" s="9" t="str">
        <f>IF(Search!$O$4="","",IF(COUNTA($AW2976)=1,IF(Search!$O$4="N","N",1),""))</f>
        <v/>
      </c>
      <c r="U2976" s="9" t="str">
        <f>IF(Search!$O$5="","",IF($AW2976="","",IF($AW2976&lt;Search!$O$5,"",1)))</f>
        <v/>
      </c>
      <c r="V2976" s="9" t="str">
        <f>IF(Search!$O$6="","",IF($AW2976="","",IF($AW2976&gt;Search!$O$6,"",1)))</f>
        <v/>
      </c>
      <c r="W2976" s="9" t="str">
        <f>IF(Search!$U$4="","",IF($AX2976="","",1))</f>
        <v/>
      </c>
      <c r="X2976" s="9" t="str">
        <f>IF(Search!$U$5="","",IF(ISNUMBER(SEARCH(Search!$U$5,$AX2976))=TRUE,IF(Search!$U$5="N","N",1),""))</f>
        <v/>
      </c>
      <c r="Y2976" s="9" t="str">
        <f>IF(Search!$U$6="","",IF($AY2976&lt;Search!$U$6,"",1))</f>
        <v/>
      </c>
      <c r="Z2976" s="9" t="str">
        <f>IF(Search!$R$4="","",IF(Inventory!$BA2976&lt;Search!$R$4,"",1))</f>
        <v/>
      </c>
      <c r="AA2976" s="9" t="str">
        <f>IF(Search!$R$5="","",IF($BA2976&gt;Search!$R$5,"",1))</f>
        <v/>
      </c>
      <c r="AB2976" s="9" t="str">
        <f>IF(Search!$R$6="","",IF($BB2976&lt;Search!$R$6,"",1))</f>
        <v/>
      </c>
      <c r="AC2976" s="9" t="str">
        <f>IF(Search!$R$7="","",IF($BB2976&lt;Search!$R$7,"",1))</f>
        <v/>
      </c>
      <c r="AD2976" s="45" t="str">
        <f>IF(COUNTIF($A2976:$AC2976,"n")&gt;0,"",IF(SUM($A2976:$AC2976)=COUNTA(Search!$C$4:$C$8,Search!$F$4:$F$8,Search!$I$4:$I$6,Search!$I$8,Search!$L$4:$L$8,Search!$O$4:$O$8,Search!$R$4:$R$7,Search!$U$4:$U$7)-COUNTIF(Search!$C$4:$U$7,"n"),1+LARGE($AD$1:AD2975,1),""))</f>
        <v/>
      </c>
      <c r="AE2976" s="45" t="str">
        <f t="shared" si="145"/>
        <v/>
      </c>
      <c r="AF2976" s="45" t="str">
        <f>IF(AD2976="","",COUNTIF($AE$1:$AE2975,$AE2976)+RANK($AE2976,$AE$2:$AE$10540,1))</f>
        <v/>
      </c>
      <c r="AG2976" s="45" t="str">
        <f t="shared" si="146"/>
        <v/>
      </c>
      <c r="AH2976" s="45" t="str">
        <f>IF($AD2976="","",COUNTIF($AG$1:$AG2975,$AG2976)+RANK($AG2976,$AG$1:$AG$10539,0))</f>
        <v/>
      </c>
      <c r="AI2976" s="10" t="str">
        <f t="shared" si="147"/>
        <v>2016-17 Upper Deck #203 Nick Sorensen YG ANA RC   /   $5</v>
      </c>
      <c r="AJ2976" s="11">
        <v>2016</v>
      </c>
      <c r="AK2976" s="17">
        <v>17</v>
      </c>
      <c r="AL2976" s="12" t="s">
        <v>7</v>
      </c>
      <c r="AM2976" s="10">
        <v>203</v>
      </c>
      <c r="AN2976" s="12" t="s">
        <v>2520</v>
      </c>
      <c r="AO2976" s="14" t="s">
        <v>1915</v>
      </c>
      <c r="AP2976" s="14"/>
      <c r="AQ2976" s="14"/>
      <c r="AR2976" s="14" t="s">
        <v>2481</v>
      </c>
      <c r="AS2976" s="9" t="s">
        <v>2</v>
      </c>
      <c r="AT2976" s="9"/>
      <c r="AU2976" s="9"/>
      <c r="AV2976" s="13"/>
      <c r="AW2976" s="13"/>
      <c r="AX2976" s="9"/>
      <c r="AY2976" s="9"/>
      <c r="AZ2976" s="9"/>
      <c r="BA2976" s="33">
        <v>5</v>
      </c>
      <c r="BB2976" s="33"/>
      <c r="BC2976" s="36">
        <v>42971</v>
      </c>
      <c r="BD2976" s="12" t="s">
        <v>1772</v>
      </c>
    </row>
    <row r="2977" spans="1:56" s="12" customFormat="1" x14ac:dyDescent="0.2">
      <c r="A2977" s="9" t="str">
        <f>IF(Search!$C$5="","",IF(COUNTA(Inventory!$AP2977)=1,1,""))</f>
        <v/>
      </c>
      <c r="B2977" s="9" t="str">
        <f>IF(Search!$C$4="","",IF(ISNUMBER(SEARCH(Search!$C$4,$AR2977))=TRUE,1,""))</f>
        <v/>
      </c>
      <c r="C2977" s="9" t="str">
        <f>IF(Search!$C$6="x",IF(COUNTA($AQ2977)=1,1,"N"),IF(COUNTA($AQ2977)=1,"N",""))</f>
        <v/>
      </c>
      <c r="D2977" s="9" t="str">
        <f>IF(Search!$O$8="","",IF(ISNUMBER(SEARCH(Search!$O$8,$BD2977))=TRUE,1,""))</f>
        <v/>
      </c>
      <c r="E2977" s="9" t="str">
        <f>IF(Search!$C$7="","",IF(ISNUMBER(SEARCH(Search!$C$7,$AN2977))=TRUE,1,""))</f>
        <v/>
      </c>
      <c r="F2977" s="9" t="str">
        <f>IF(Search!$C$8="","",IF(ISNUMBER(SEARCH(Search!$C$8,$AO2977))=TRUE,1,""))</f>
        <v/>
      </c>
      <c r="G2977" s="9" t="str">
        <f>IF(Search!$F$4="","",IF(Inventory!$AJ2977&lt;Search!$F$4,"",1))</f>
        <v/>
      </c>
      <c r="H2977" s="9" t="str">
        <f>IF(Search!$F$5="","",IF(Inventory!$AJ2977&gt;Search!$F$5,"",1))</f>
        <v/>
      </c>
      <c r="I2977" s="9" t="str">
        <f>IF(Search!$F$7="","",IF(Search!$F$8="",IF(ISNUMBER(SEARCH(Search!$F$7,$AL2977))=TRUE,1,""),""))</f>
        <v/>
      </c>
      <c r="J2977" s="9" t="str">
        <f>IF($AL2977=Search!$F$8,1,"")</f>
        <v/>
      </c>
      <c r="K2977" s="9" t="str">
        <f>IF(Search!$I$4="","",IF(COUNTA($AS2977)=1,IF(Search!$I$4="N","N",1),""))</f>
        <v/>
      </c>
      <c r="L2977" s="9" t="str">
        <f>IF(Search!$I$5="","",IF($AS2977="RC",1,""))</f>
        <v/>
      </c>
      <c r="M2977" s="9" t="str">
        <f>IF(Search!$I$6="","",IF($AS2977="RCP",1,""))</f>
        <v/>
      </c>
      <c r="N2977" s="9" t="str">
        <f>IF(Search!$I$8="","",IF(COUNTA($AT2977)=1,IF(Search!$I$8="N","N",1),""))</f>
        <v/>
      </c>
      <c r="O2977" s="9" t="str">
        <f>IF(Search!$L$4="","",IF(COUNTA($AU2977)=1,IF(Search!$L$4="N","N",1),""))</f>
        <v/>
      </c>
      <c r="P2977" s="9" t="str">
        <f>IF(Search!$L$5="","",IF(ISNUMBER(SEARCH("Jersey",$AU2977))=TRUE,IF(Search!$L$5="N","N",1),""))</f>
        <v/>
      </c>
      <c r="Q2977" s="9" t="str">
        <f>IF(Search!$L$6="","",IF(ISNUMBER(SEARCH("Patch",$AU2977))=TRUE,IF(Search!$L$6="N","N",1),""))</f>
        <v/>
      </c>
      <c r="R2977" s="9" t="str">
        <f>IF(Search!$L$7="","",IF(ISNUMBER(SEARCH("Shield",$AU2977))=TRUE,IF(Search!$L$7="N","N",1),""))</f>
        <v/>
      </c>
      <c r="S2977" s="9" t="str">
        <f>IF(Search!$L$8="","",IF(ISNUMBER(SEARCH("Stick",$AU2977))=TRUE,IF(Search!$L$8="N","N",1),""))</f>
        <v/>
      </c>
      <c r="T2977" s="9" t="str">
        <f>IF(Search!$O$4="","",IF(COUNTA($AW2977)=1,IF(Search!$O$4="N","N",1),""))</f>
        <v/>
      </c>
      <c r="U2977" s="9" t="str">
        <f>IF(Search!$O$5="","",IF($AW2977="","",IF($AW2977&lt;Search!$O$5,"",1)))</f>
        <v/>
      </c>
      <c r="V2977" s="9" t="str">
        <f>IF(Search!$O$6="","",IF($AW2977="","",IF($AW2977&gt;Search!$O$6,"",1)))</f>
        <v/>
      </c>
      <c r="W2977" s="9" t="str">
        <f>IF(Search!$U$4="","",IF($AX2977="","",1))</f>
        <v/>
      </c>
      <c r="X2977" s="9" t="str">
        <f>IF(Search!$U$5="","",IF(ISNUMBER(SEARCH(Search!$U$5,$AX2977))=TRUE,IF(Search!$U$5="N","N",1),""))</f>
        <v/>
      </c>
      <c r="Y2977" s="9" t="str">
        <f>IF(Search!$U$6="","",IF($AY2977&lt;Search!$U$6,"",1))</f>
        <v/>
      </c>
      <c r="Z2977" s="9" t="str">
        <f>IF(Search!$R$4="","",IF(Inventory!$BA2977&lt;Search!$R$4,"",1))</f>
        <v/>
      </c>
      <c r="AA2977" s="9" t="str">
        <f>IF(Search!$R$5="","",IF($BA2977&gt;Search!$R$5,"",1))</f>
        <v/>
      </c>
      <c r="AB2977" s="9" t="str">
        <f>IF(Search!$R$6="","",IF($BB2977&lt;Search!$R$6,"",1))</f>
        <v/>
      </c>
      <c r="AC2977" s="9" t="str">
        <f>IF(Search!$R$7="","",IF($BB2977&lt;Search!$R$7,"",1))</f>
        <v/>
      </c>
      <c r="AD2977" s="45" t="str">
        <f>IF(COUNTIF($A2977:$AC2977,"n")&gt;0,"",IF(SUM($A2977:$AC2977)=COUNTA(Search!$C$4:$C$8,Search!$F$4:$F$8,Search!$I$4:$I$6,Search!$I$8,Search!$L$4:$L$8,Search!$O$4:$O$8,Search!$R$4:$R$7,Search!$U$4:$U$7)-COUNTIF(Search!$C$4:$U$7,"n"),1+LARGE($AD$1:AD2976,1),""))</f>
        <v/>
      </c>
      <c r="AE2977" s="45" t="str">
        <f t="shared" si="145"/>
        <v/>
      </c>
      <c r="AF2977" s="45" t="str">
        <f>IF(AD2977="","",COUNTIF($AE$1:$AE2976,$AE2977)+RANK($AE2977,$AE$2:$AE$10540,1))</f>
        <v/>
      </c>
      <c r="AG2977" s="45" t="str">
        <f t="shared" si="146"/>
        <v/>
      </c>
      <c r="AH2977" s="45" t="str">
        <f>IF($AD2977="","",COUNTIF($AG$1:$AG2976,$AG2977)+RANK($AG2977,$AG$1:$AG$10539,0))</f>
        <v/>
      </c>
      <c r="AI2977" s="10" t="str">
        <f t="shared" si="147"/>
        <v>2016-17 Upper Deck #204 Connor Brown YG TOR RC   /   $8</v>
      </c>
      <c r="AJ2977" s="11">
        <v>2016</v>
      </c>
      <c r="AK2977" s="17">
        <v>17</v>
      </c>
      <c r="AL2977" s="12" t="s">
        <v>7</v>
      </c>
      <c r="AM2977" s="10">
        <v>204</v>
      </c>
      <c r="AN2977" s="12" t="s">
        <v>2521</v>
      </c>
      <c r="AO2977" s="14" t="s">
        <v>1904</v>
      </c>
      <c r="AP2977" s="14"/>
      <c r="AQ2977" s="14"/>
      <c r="AR2977" s="14" t="s">
        <v>2481</v>
      </c>
      <c r="AS2977" s="9" t="s">
        <v>2</v>
      </c>
      <c r="AT2977" s="9"/>
      <c r="AU2977" s="9"/>
      <c r="AV2977" s="13"/>
      <c r="AW2977" s="13"/>
      <c r="AX2977" s="9"/>
      <c r="AY2977" s="9"/>
      <c r="AZ2977" s="9"/>
      <c r="BA2977" s="33">
        <v>8</v>
      </c>
      <c r="BB2977" s="33"/>
      <c r="BC2977" s="36">
        <v>42971</v>
      </c>
      <c r="BD2977" s="12" t="s">
        <v>1772</v>
      </c>
    </row>
    <row r="2978" spans="1:56" s="12" customFormat="1" x14ac:dyDescent="0.2">
      <c r="A2978" s="9" t="str">
        <f>IF(Search!$C$5="","",IF(COUNTA(Inventory!$AP2978)=1,1,""))</f>
        <v/>
      </c>
      <c r="B2978" s="9" t="str">
        <f>IF(Search!$C$4="","",IF(ISNUMBER(SEARCH(Search!$C$4,$AR2978))=TRUE,1,""))</f>
        <v/>
      </c>
      <c r="C2978" s="9" t="str">
        <f>IF(Search!$C$6="x",IF(COUNTA($AQ2978)=1,1,"N"),IF(COUNTA($AQ2978)=1,"N",""))</f>
        <v/>
      </c>
      <c r="D2978" s="9" t="str">
        <f>IF(Search!$O$8="","",IF(ISNUMBER(SEARCH(Search!$O$8,$BD2978))=TRUE,1,""))</f>
        <v/>
      </c>
      <c r="E2978" s="9" t="str">
        <f>IF(Search!$C$7="","",IF(ISNUMBER(SEARCH(Search!$C$7,$AN2978))=TRUE,1,""))</f>
        <v/>
      </c>
      <c r="F2978" s="9" t="str">
        <f>IF(Search!$C$8="","",IF(ISNUMBER(SEARCH(Search!$C$8,$AO2978))=TRUE,1,""))</f>
        <v/>
      </c>
      <c r="G2978" s="9" t="str">
        <f>IF(Search!$F$4="","",IF(Inventory!$AJ2978&lt;Search!$F$4,"",1))</f>
        <v/>
      </c>
      <c r="H2978" s="9" t="str">
        <f>IF(Search!$F$5="","",IF(Inventory!$AJ2978&gt;Search!$F$5,"",1))</f>
        <v/>
      </c>
      <c r="I2978" s="9" t="str">
        <f>IF(Search!$F$7="","",IF(Search!$F$8="",IF(ISNUMBER(SEARCH(Search!$F$7,$AL2978))=TRUE,1,""),""))</f>
        <v/>
      </c>
      <c r="J2978" s="9" t="str">
        <f>IF($AL2978=Search!$F$8,1,"")</f>
        <v/>
      </c>
      <c r="K2978" s="9" t="str">
        <f>IF(Search!$I$4="","",IF(COUNTA($AS2978)=1,IF(Search!$I$4="N","N",1),""))</f>
        <v/>
      </c>
      <c r="L2978" s="9" t="str">
        <f>IF(Search!$I$5="","",IF($AS2978="RC",1,""))</f>
        <v/>
      </c>
      <c r="M2978" s="9" t="str">
        <f>IF(Search!$I$6="","",IF($AS2978="RCP",1,""))</f>
        <v/>
      </c>
      <c r="N2978" s="9" t="str">
        <f>IF(Search!$I$8="","",IF(COUNTA($AT2978)=1,IF(Search!$I$8="N","N",1),""))</f>
        <v/>
      </c>
      <c r="O2978" s="9" t="str">
        <f>IF(Search!$L$4="","",IF(COUNTA($AU2978)=1,IF(Search!$L$4="N","N",1),""))</f>
        <v/>
      </c>
      <c r="P2978" s="9" t="str">
        <f>IF(Search!$L$5="","",IF(ISNUMBER(SEARCH("Jersey",$AU2978))=TRUE,IF(Search!$L$5="N","N",1),""))</f>
        <v/>
      </c>
      <c r="Q2978" s="9" t="str">
        <f>IF(Search!$L$6="","",IF(ISNUMBER(SEARCH("Patch",$AU2978))=TRUE,IF(Search!$L$6="N","N",1),""))</f>
        <v/>
      </c>
      <c r="R2978" s="9" t="str">
        <f>IF(Search!$L$7="","",IF(ISNUMBER(SEARCH("Shield",$AU2978))=TRUE,IF(Search!$L$7="N","N",1),""))</f>
        <v/>
      </c>
      <c r="S2978" s="9" t="str">
        <f>IF(Search!$L$8="","",IF(ISNUMBER(SEARCH("Stick",$AU2978))=TRUE,IF(Search!$L$8="N","N",1),""))</f>
        <v/>
      </c>
      <c r="T2978" s="9" t="str">
        <f>IF(Search!$O$4="","",IF(COUNTA($AW2978)=1,IF(Search!$O$4="N","N",1),""))</f>
        <v/>
      </c>
      <c r="U2978" s="9" t="str">
        <f>IF(Search!$O$5="","",IF($AW2978="","",IF($AW2978&lt;Search!$O$5,"",1)))</f>
        <v/>
      </c>
      <c r="V2978" s="9" t="str">
        <f>IF(Search!$O$6="","",IF($AW2978="","",IF($AW2978&gt;Search!$O$6,"",1)))</f>
        <v/>
      </c>
      <c r="W2978" s="9" t="str">
        <f>IF(Search!$U$4="","",IF($AX2978="","",1))</f>
        <v/>
      </c>
      <c r="X2978" s="9" t="str">
        <f>IF(Search!$U$5="","",IF(ISNUMBER(SEARCH(Search!$U$5,$AX2978))=TRUE,IF(Search!$U$5="N","N",1),""))</f>
        <v/>
      </c>
      <c r="Y2978" s="9" t="str">
        <f>IF(Search!$U$6="","",IF($AY2978&lt;Search!$U$6,"",1))</f>
        <v/>
      </c>
      <c r="Z2978" s="9" t="str">
        <f>IF(Search!$R$4="","",IF(Inventory!$BA2978&lt;Search!$R$4,"",1))</f>
        <v/>
      </c>
      <c r="AA2978" s="9" t="str">
        <f>IF(Search!$R$5="","",IF($BA2978&gt;Search!$R$5,"",1))</f>
        <v/>
      </c>
      <c r="AB2978" s="9" t="str">
        <f>IF(Search!$R$6="","",IF($BB2978&lt;Search!$R$6,"",1))</f>
        <v/>
      </c>
      <c r="AC2978" s="9" t="str">
        <f>IF(Search!$R$7="","",IF($BB2978&lt;Search!$R$7,"",1))</f>
        <v/>
      </c>
      <c r="AD2978" s="45" t="str">
        <f>IF(COUNTIF($A2978:$AC2978,"n")&gt;0,"",IF(SUM($A2978:$AC2978)=COUNTA(Search!$C$4:$C$8,Search!$F$4:$F$8,Search!$I$4:$I$6,Search!$I$8,Search!$L$4:$L$8,Search!$O$4:$O$8,Search!$R$4:$R$7,Search!$U$4:$U$7)-COUNTIF(Search!$C$4:$U$7,"n"),1+LARGE($AD$1:AD2977,1),""))</f>
        <v/>
      </c>
      <c r="AE2978" s="45" t="str">
        <f t="shared" si="145"/>
        <v/>
      </c>
      <c r="AF2978" s="45" t="str">
        <f>IF(AD2978="","",COUNTIF($AE$1:$AE2977,$AE2978)+RANK($AE2978,$AE$2:$AE$10540,1))</f>
        <v/>
      </c>
      <c r="AG2978" s="45" t="str">
        <f t="shared" si="146"/>
        <v/>
      </c>
      <c r="AH2978" s="45" t="str">
        <f>IF($AD2978="","",COUNTIF($AG$1:$AG2977,$AG2978)+RANK($AG2978,$AG$1:$AG$10539,0))</f>
        <v/>
      </c>
      <c r="AI2978" s="10" t="str">
        <f t="shared" si="147"/>
        <v>2016-17 Upper Deck #205 Brayden Point YG TBL RC   /   $8</v>
      </c>
      <c r="AJ2978" s="11">
        <v>2016</v>
      </c>
      <c r="AK2978" s="17">
        <v>17</v>
      </c>
      <c r="AL2978" s="12" t="s">
        <v>7</v>
      </c>
      <c r="AM2978" s="10">
        <v>205</v>
      </c>
      <c r="AN2978" s="12" t="s">
        <v>2309</v>
      </c>
      <c r="AO2978" s="14" t="s">
        <v>1925</v>
      </c>
      <c r="AP2978" s="14"/>
      <c r="AQ2978" s="14"/>
      <c r="AR2978" s="14" t="s">
        <v>2481</v>
      </c>
      <c r="AS2978" s="9" t="s">
        <v>2</v>
      </c>
      <c r="AT2978" s="9"/>
      <c r="AU2978" s="9"/>
      <c r="AV2978" s="13"/>
      <c r="AW2978" s="13"/>
      <c r="AX2978" s="9"/>
      <c r="AY2978" s="9"/>
      <c r="AZ2978" s="9"/>
      <c r="BA2978" s="33">
        <v>8</v>
      </c>
      <c r="BB2978" s="33"/>
      <c r="BC2978" s="36">
        <v>42860</v>
      </c>
      <c r="BD2978" s="12" t="s">
        <v>1771</v>
      </c>
    </row>
    <row r="2979" spans="1:56" s="12" customFormat="1" x14ac:dyDescent="0.2">
      <c r="A2979" s="9" t="str">
        <f>IF(Search!$C$5="","",IF(COUNTA(Inventory!$AP2979)=1,1,""))</f>
        <v/>
      </c>
      <c r="B2979" s="9" t="str">
        <f>IF(Search!$C$4="","",IF(ISNUMBER(SEARCH(Search!$C$4,$AR2979))=TRUE,1,""))</f>
        <v/>
      </c>
      <c r="C2979" s="9" t="str">
        <f>IF(Search!$C$6="x",IF(COUNTA($AQ2979)=1,1,"N"),IF(COUNTA($AQ2979)=1,"N",""))</f>
        <v/>
      </c>
      <c r="D2979" s="9" t="str">
        <f>IF(Search!$O$8="","",IF(ISNUMBER(SEARCH(Search!$O$8,$BD2979))=TRUE,1,""))</f>
        <v/>
      </c>
      <c r="E2979" s="9" t="str">
        <f>IF(Search!$C$7="","",IF(ISNUMBER(SEARCH(Search!$C$7,$AN2979))=TRUE,1,""))</f>
        <v/>
      </c>
      <c r="F2979" s="9" t="str">
        <f>IF(Search!$C$8="","",IF(ISNUMBER(SEARCH(Search!$C$8,$AO2979))=TRUE,1,""))</f>
        <v/>
      </c>
      <c r="G2979" s="9" t="str">
        <f>IF(Search!$F$4="","",IF(Inventory!$AJ2979&lt;Search!$F$4,"",1))</f>
        <v/>
      </c>
      <c r="H2979" s="9" t="str">
        <f>IF(Search!$F$5="","",IF(Inventory!$AJ2979&gt;Search!$F$5,"",1))</f>
        <v/>
      </c>
      <c r="I2979" s="9" t="str">
        <f>IF(Search!$F$7="","",IF(Search!$F$8="",IF(ISNUMBER(SEARCH(Search!$F$7,$AL2979))=TRUE,1,""),""))</f>
        <v/>
      </c>
      <c r="J2979" s="9" t="str">
        <f>IF($AL2979=Search!$F$8,1,"")</f>
        <v/>
      </c>
      <c r="K2979" s="9" t="str">
        <f>IF(Search!$I$4="","",IF(COUNTA($AS2979)=1,IF(Search!$I$4="N","N",1),""))</f>
        <v/>
      </c>
      <c r="L2979" s="9" t="str">
        <f>IF(Search!$I$5="","",IF($AS2979="RC",1,""))</f>
        <v/>
      </c>
      <c r="M2979" s="9" t="str">
        <f>IF(Search!$I$6="","",IF($AS2979="RCP",1,""))</f>
        <v/>
      </c>
      <c r="N2979" s="9" t="str">
        <f>IF(Search!$I$8="","",IF(COUNTA($AT2979)=1,IF(Search!$I$8="N","N",1),""))</f>
        <v/>
      </c>
      <c r="O2979" s="9" t="str">
        <f>IF(Search!$L$4="","",IF(COUNTA($AU2979)=1,IF(Search!$L$4="N","N",1),""))</f>
        <v/>
      </c>
      <c r="P2979" s="9" t="str">
        <f>IF(Search!$L$5="","",IF(ISNUMBER(SEARCH("Jersey",$AU2979))=TRUE,IF(Search!$L$5="N","N",1),""))</f>
        <v/>
      </c>
      <c r="Q2979" s="9" t="str">
        <f>IF(Search!$L$6="","",IF(ISNUMBER(SEARCH("Patch",$AU2979))=TRUE,IF(Search!$L$6="N","N",1),""))</f>
        <v/>
      </c>
      <c r="R2979" s="9" t="str">
        <f>IF(Search!$L$7="","",IF(ISNUMBER(SEARCH("Shield",$AU2979))=TRUE,IF(Search!$L$7="N","N",1),""))</f>
        <v/>
      </c>
      <c r="S2979" s="9" t="str">
        <f>IF(Search!$L$8="","",IF(ISNUMBER(SEARCH("Stick",$AU2979))=TRUE,IF(Search!$L$8="N","N",1),""))</f>
        <v/>
      </c>
      <c r="T2979" s="9" t="str">
        <f>IF(Search!$O$4="","",IF(COUNTA($AW2979)=1,IF(Search!$O$4="N","N",1),""))</f>
        <v/>
      </c>
      <c r="U2979" s="9" t="str">
        <f>IF(Search!$O$5="","",IF($AW2979="","",IF($AW2979&lt;Search!$O$5,"",1)))</f>
        <v/>
      </c>
      <c r="V2979" s="9" t="str">
        <f>IF(Search!$O$6="","",IF($AW2979="","",IF($AW2979&gt;Search!$O$6,"",1)))</f>
        <v/>
      </c>
      <c r="W2979" s="9" t="str">
        <f>IF(Search!$U$4="","",IF($AX2979="","",1))</f>
        <v/>
      </c>
      <c r="X2979" s="9" t="str">
        <f>IF(Search!$U$5="","",IF(ISNUMBER(SEARCH(Search!$U$5,$AX2979))=TRUE,IF(Search!$U$5="N","N",1),""))</f>
        <v/>
      </c>
      <c r="Y2979" s="9" t="str">
        <f>IF(Search!$U$6="","",IF($AY2979&lt;Search!$U$6,"",1))</f>
        <v/>
      </c>
      <c r="Z2979" s="9" t="str">
        <f>IF(Search!$R$4="","",IF(Inventory!$BA2979&lt;Search!$R$4,"",1))</f>
        <v/>
      </c>
      <c r="AA2979" s="9" t="str">
        <f>IF(Search!$R$5="","",IF($BA2979&gt;Search!$R$5,"",1))</f>
        <v/>
      </c>
      <c r="AB2979" s="9" t="str">
        <f>IF(Search!$R$6="","",IF($BB2979&lt;Search!$R$6,"",1))</f>
        <v/>
      </c>
      <c r="AC2979" s="9" t="str">
        <f>IF(Search!$R$7="","",IF($BB2979&lt;Search!$R$7,"",1))</f>
        <v/>
      </c>
      <c r="AD2979" s="45" t="str">
        <f>IF(COUNTIF($A2979:$AC2979,"n")&gt;0,"",IF(SUM($A2979:$AC2979)=COUNTA(Search!$C$4:$C$8,Search!$F$4:$F$8,Search!$I$4:$I$6,Search!$I$8,Search!$L$4:$L$8,Search!$O$4:$O$8,Search!$R$4:$R$7,Search!$U$4:$U$7)-COUNTIF(Search!$C$4:$U$7,"n"),1+LARGE($AD$1:AD2978,1),""))</f>
        <v/>
      </c>
      <c r="AE2979" s="45" t="str">
        <f t="shared" si="145"/>
        <v/>
      </c>
      <c r="AF2979" s="45" t="str">
        <f>IF(AD2979="","",COUNTIF($AE$1:$AE2978,$AE2979)+RANK($AE2979,$AE$2:$AE$10540,1))</f>
        <v/>
      </c>
      <c r="AG2979" s="45" t="str">
        <f t="shared" si="146"/>
        <v/>
      </c>
      <c r="AH2979" s="45" t="str">
        <f>IF($AD2979="","",COUNTIF($AG$1:$AG2978,$AG2979)+RANK($AG2979,$AG$1:$AG$10539,0))</f>
        <v/>
      </c>
      <c r="AI2979" s="10" t="str">
        <f t="shared" si="147"/>
        <v>2016-17 Upper Deck #206 Jakob Chychrun YG ARI RC   /   $8</v>
      </c>
      <c r="AJ2979" s="11">
        <v>2016</v>
      </c>
      <c r="AK2979" s="17">
        <v>17</v>
      </c>
      <c r="AL2979" s="12" t="s">
        <v>7</v>
      </c>
      <c r="AM2979" s="10">
        <v>206</v>
      </c>
      <c r="AN2979" s="12" t="s">
        <v>2522</v>
      </c>
      <c r="AO2979" s="14" t="s">
        <v>1953</v>
      </c>
      <c r="AP2979" s="14"/>
      <c r="AQ2979" s="14"/>
      <c r="AR2979" s="14" t="s">
        <v>2481</v>
      </c>
      <c r="AS2979" s="9" t="s">
        <v>2</v>
      </c>
      <c r="AT2979" s="9"/>
      <c r="AU2979" s="9"/>
      <c r="AV2979" s="13"/>
      <c r="AW2979" s="13"/>
      <c r="AX2979" s="9"/>
      <c r="AY2979" s="9"/>
      <c r="AZ2979" s="9"/>
      <c r="BA2979" s="33">
        <v>8</v>
      </c>
      <c r="BB2979" s="33"/>
      <c r="BC2979" s="36">
        <v>42971</v>
      </c>
      <c r="BD2979" s="12" t="s">
        <v>1772</v>
      </c>
    </row>
    <row r="2980" spans="1:56" s="12" customFormat="1" x14ac:dyDescent="0.2">
      <c r="A2980" s="9" t="str">
        <f>IF(Search!$C$5="","",IF(COUNTA(Inventory!$AP2980)=1,1,""))</f>
        <v/>
      </c>
      <c r="B2980" s="9" t="str">
        <f>IF(Search!$C$4="","",IF(ISNUMBER(SEARCH(Search!$C$4,$AR2980))=TRUE,1,""))</f>
        <v/>
      </c>
      <c r="C2980" s="9" t="str">
        <f>IF(Search!$C$6="x",IF(COUNTA($AQ2980)=1,1,"N"),IF(COUNTA($AQ2980)=1,"N",""))</f>
        <v/>
      </c>
      <c r="D2980" s="9" t="str">
        <f>IF(Search!$O$8="","",IF(ISNUMBER(SEARCH(Search!$O$8,$BD2980))=TRUE,1,""))</f>
        <v/>
      </c>
      <c r="E2980" s="9" t="str">
        <f>IF(Search!$C$7="","",IF(ISNUMBER(SEARCH(Search!$C$7,$AN2980))=TRUE,1,""))</f>
        <v/>
      </c>
      <c r="F2980" s="9" t="str">
        <f>IF(Search!$C$8="","",IF(ISNUMBER(SEARCH(Search!$C$8,$AO2980))=TRUE,1,""))</f>
        <v/>
      </c>
      <c r="G2980" s="9" t="str">
        <f>IF(Search!$F$4="","",IF(Inventory!$AJ2980&lt;Search!$F$4,"",1))</f>
        <v/>
      </c>
      <c r="H2980" s="9" t="str">
        <f>IF(Search!$F$5="","",IF(Inventory!$AJ2980&gt;Search!$F$5,"",1))</f>
        <v/>
      </c>
      <c r="I2980" s="9" t="str">
        <f>IF(Search!$F$7="","",IF(Search!$F$8="",IF(ISNUMBER(SEARCH(Search!$F$7,$AL2980))=TRUE,1,""),""))</f>
        <v/>
      </c>
      <c r="J2980" s="9" t="str">
        <f>IF($AL2980=Search!$F$8,1,"")</f>
        <v/>
      </c>
      <c r="K2980" s="9" t="str">
        <f>IF(Search!$I$4="","",IF(COUNTA($AS2980)=1,IF(Search!$I$4="N","N",1),""))</f>
        <v/>
      </c>
      <c r="L2980" s="9" t="str">
        <f>IF(Search!$I$5="","",IF($AS2980="RC",1,""))</f>
        <v/>
      </c>
      <c r="M2980" s="9" t="str">
        <f>IF(Search!$I$6="","",IF($AS2980="RCP",1,""))</f>
        <v/>
      </c>
      <c r="N2980" s="9" t="str">
        <f>IF(Search!$I$8="","",IF(COUNTA($AT2980)=1,IF(Search!$I$8="N","N",1),""))</f>
        <v/>
      </c>
      <c r="O2980" s="9" t="str">
        <f>IF(Search!$L$4="","",IF(COUNTA($AU2980)=1,IF(Search!$L$4="N","N",1),""))</f>
        <v/>
      </c>
      <c r="P2980" s="9" t="str">
        <f>IF(Search!$L$5="","",IF(ISNUMBER(SEARCH("Jersey",$AU2980))=TRUE,IF(Search!$L$5="N","N",1),""))</f>
        <v/>
      </c>
      <c r="Q2980" s="9" t="str">
        <f>IF(Search!$L$6="","",IF(ISNUMBER(SEARCH("Patch",$AU2980))=TRUE,IF(Search!$L$6="N","N",1),""))</f>
        <v/>
      </c>
      <c r="R2980" s="9" t="str">
        <f>IF(Search!$L$7="","",IF(ISNUMBER(SEARCH("Shield",$AU2980))=TRUE,IF(Search!$L$7="N","N",1),""))</f>
        <v/>
      </c>
      <c r="S2980" s="9" t="str">
        <f>IF(Search!$L$8="","",IF(ISNUMBER(SEARCH("Stick",$AU2980))=TRUE,IF(Search!$L$8="N","N",1),""))</f>
        <v/>
      </c>
      <c r="T2980" s="9" t="str">
        <f>IF(Search!$O$4="","",IF(COUNTA($AW2980)=1,IF(Search!$O$4="N","N",1),""))</f>
        <v/>
      </c>
      <c r="U2980" s="9" t="str">
        <f>IF(Search!$O$5="","",IF($AW2980="","",IF($AW2980&lt;Search!$O$5,"",1)))</f>
        <v/>
      </c>
      <c r="V2980" s="9" t="str">
        <f>IF(Search!$O$6="","",IF($AW2980="","",IF($AW2980&gt;Search!$O$6,"",1)))</f>
        <v/>
      </c>
      <c r="W2980" s="9" t="str">
        <f>IF(Search!$U$4="","",IF($AX2980="","",1))</f>
        <v/>
      </c>
      <c r="X2980" s="9" t="str">
        <f>IF(Search!$U$5="","",IF(ISNUMBER(SEARCH(Search!$U$5,$AX2980))=TRUE,IF(Search!$U$5="N","N",1),""))</f>
        <v/>
      </c>
      <c r="Y2980" s="9" t="str">
        <f>IF(Search!$U$6="","",IF($AY2980&lt;Search!$U$6,"",1))</f>
        <v/>
      </c>
      <c r="Z2980" s="9" t="str">
        <f>IF(Search!$R$4="","",IF(Inventory!$BA2980&lt;Search!$R$4,"",1))</f>
        <v/>
      </c>
      <c r="AA2980" s="9" t="str">
        <f>IF(Search!$R$5="","",IF($BA2980&gt;Search!$R$5,"",1))</f>
        <v/>
      </c>
      <c r="AB2980" s="9" t="str">
        <f>IF(Search!$R$6="","",IF($BB2980&lt;Search!$R$6,"",1))</f>
        <v/>
      </c>
      <c r="AC2980" s="9" t="str">
        <f>IF(Search!$R$7="","",IF($BB2980&lt;Search!$R$7,"",1))</f>
        <v/>
      </c>
      <c r="AD2980" s="45" t="str">
        <f>IF(COUNTIF($A2980:$AC2980,"n")&gt;0,"",IF(SUM($A2980:$AC2980)=COUNTA(Search!$C$4:$C$8,Search!$F$4:$F$8,Search!$I$4:$I$6,Search!$I$8,Search!$L$4:$L$8,Search!$O$4:$O$8,Search!$R$4:$R$7,Search!$U$4:$U$7)-COUNTIF(Search!$C$4:$U$7,"n"),1+LARGE($AD$1:AD2979,1),""))</f>
        <v/>
      </c>
      <c r="AE2980" s="45" t="str">
        <f t="shared" si="145"/>
        <v/>
      </c>
      <c r="AF2980" s="45" t="str">
        <f>IF(AD2980="","",COUNTIF($AE$1:$AE2979,$AE2980)+RANK($AE2980,$AE$2:$AE$10540,1))</f>
        <v/>
      </c>
      <c r="AG2980" s="45" t="str">
        <f t="shared" si="146"/>
        <v/>
      </c>
      <c r="AH2980" s="45" t="str">
        <f>IF($AD2980="","",COUNTIF($AG$1:$AG2979,$AG2980)+RANK($AG2980,$AG$1:$AG$10539,0))</f>
        <v/>
      </c>
      <c r="AI2980" s="10" t="str">
        <f t="shared" si="147"/>
        <v>2016-17 Upper Deck #207 Steven Santini YG NJD RC   /   $4</v>
      </c>
      <c r="AJ2980" s="11">
        <v>2016</v>
      </c>
      <c r="AK2980" s="17">
        <v>17</v>
      </c>
      <c r="AL2980" s="12" t="s">
        <v>7</v>
      </c>
      <c r="AM2980" s="10">
        <v>207</v>
      </c>
      <c r="AN2980" s="12" t="s">
        <v>2523</v>
      </c>
      <c r="AO2980" s="14" t="s">
        <v>1947</v>
      </c>
      <c r="AP2980" s="14"/>
      <c r="AQ2980" s="14"/>
      <c r="AR2980" s="14" t="s">
        <v>2481</v>
      </c>
      <c r="AS2980" s="9" t="s">
        <v>2</v>
      </c>
      <c r="AT2980" s="9"/>
      <c r="AU2980" s="9"/>
      <c r="AV2980" s="13"/>
      <c r="AW2980" s="13"/>
      <c r="AX2980" s="9"/>
      <c r="AY2980" s="9"/>
      <c r="AZ2980" s="9"/>
      <c r="BA2980" s="33">
        <v>4</v>
      </c>
      <c r="BB2980" s="33"/>
      <c r="BC2980" s="36">
        <v>42971</v>
      </c>
      <c r="BD2980" s="12" t="s">
        <v>1772</v>
      </c>
    </row>
    <row r="2981" spans="1:56" s="12" customFormat="1" x14ac:dyDescent="0.2">
      <c r="A2981" s="9" t="str">
        <f>IF(Search!$C$5="","",IF(COUNTA(Inventory!$AP2981)=1,1,""))</f>
        <v/>
      </c>
      <c r="B2981" s="9" t="str">
        <f>IF(Search!$C$4="","",IF(ISNUMBER(SEARCH(Search!$C$4,$AR2981))=TRUE,1,""))</f>
        <v/>
      </c>
      <c r="C2981" s="9" t="str">
        <f>IF(Search!$C$6="x",IF(COUNTA($AQ2981)=1,1,"N"),IF(COUNTA($AQ2981)=1,"N",""))</f>
        <v/>
      </c>
      <c r="D2981" s="9" t="str">
        <f>IF(Search!$O$8="","",IF(ISNUMBER(SEARCH(Search!$O$8,$BD2981))=TRUE,1,""))</f>
        <v/>
      </c>
      <c r="E2981" s="9" t="str">
        <f>IF(Search!$C$7="","",IF(ISNUMBER(SEARCH(Search!$C$7,$AN2981))=TRUE,1,""))</f>
        <v/>
      </c>
      <c r="F2981" s="9" t="str">
        <f>IF(Search!$C$8="","",IF(ISNUMBER(SEARCH(Search!$C$8,$AO2981))=TRUE,1,""))</f>
        <v/>
      </c>
      <c r="G2981" s="9" t="str">
        <f>IF(Search!$F$4="","",IF(Inventory!$AJ2981&lt;Search!$F$4,"",1))</f>
        <v/>
      </c>
      <c r="H2981" s="9" t="str">
        <f>IF(Search!$F$5="","",IF(Inventory!$AJ2981&gt;Search!$F$5,"",1))</f>
        <v/>
      </c>
      <c r="I2981" s="9" t="str">
        <f>IF(Search!$F$7="","",IF(Search!$F$8="",IF(ISNUMBER(SEARCH(Search!$F$7,$AL2981))=TRUE,1,""),""))</f>
        <v/>
      </c>
      <c r="J2981" s="9" t="str">
        <f>IF($AL2981=Search!$F$8,1,"")</f>
        <v/>
      </c>
      <c r="K2981" s="9" t="str">
        <f>IF(Search!$I$4="","",IF(COUNTA($AS2981)=1,IF(Search!$I$4="N","N",1),""))</f>
        <v/>
      </c>
      <c r="L2981" s="9" t="str">
        <f>IF(Search!$I$5="","",IF($AS2981="RC",1,""))</f>
        <v/>
      </c>
      <c r="M2981" s="9" t="str">
        <f>IF(Search!$I$6="","",IF($AS2981="RCP",1,""))</f>
        <v/>
      </c>
      <c r="N2981" s="9" t="str">
        <f>IF(Search!$I$8="","",IF(COUNTA($AT2981)=1,IF(Search!$I$8="N","N",1),""))</f>
        <v/>
      </c>
      <c r="O2981" s="9" t="str">
        <f>IF(Search!$L$4="","",IF(COUNTA($AU2981)=1,IF(Search!$L$4="N","N",1),""))</f>
        <v/>
      </c>
      <c r="P2981" s="9" t="str">
        <f>IF(Search!$L$5="","",IF(ISNUMBER(SEARCH("Jersey",$AU2981))=TRUE,IF(Search!$L$5="N","N",1),""))</f>
        <v/>
      </c>
      <c r="Q2981" s="9" t="str">
        <f>IF(Search!$L$6="","",IF(ISNUMBER(SEARCH("Patch",$AU2981))=TRUE,IF(Search!$L$6="N","N",1),""))</f>
        <v/>
      </c>
      <c r="R2981" s="9" t="str">
        <f>IF(Search!$L$7="","",IF(ISNUMBER(SEARCH("Shield",$AU2981))=TRUE,IF(Search!$L$7="N","N",1),""))</f>
        <v/>
      </c>
      <c r="S2981" s="9" t="str">
        <f>IF(Search!$L$8="","",IF(ISNUMBER(SEARCH("Stick",$AU2981))=TRUE,IF(Search!$L$8="N","N",1),""))</f>
        <v/>
      </c>
      <c r="T2981" s="9" t="str">
        <f>IF(Search!$O$4="","",IF(COUNTA($AW2981)=1,IF(Search!$O$4="N","N",1),""))</f>
        <v/>
      </c>
      <c r="U2981" s="9" t="str">
        <f>IF(Search!$O$5="","",IF($AW2981="","",IF($AW2981&lt;Search!$O$5,"",1)))</f>
        <v/>
      </c>
      <c r="V2981" s="9" t="str">
        <f>IF(Search!$O$6="","",IF($AW2981="","",IF($AW2981&gt;Search!$O$6,"",1)))</f>
        <v/>
      </c>
      <c r="W2981" s="9" t="str">
        <f>IF(Search!$U$4="","",IF($AX2981="","",1))</f>
        <v/>
      </c>
      <c r="X2981" s="9" t="str">
        <f>IF(Search!$U$5="","",IF(ISNUMBER(SEARCH(Search!$U$5,$AX2981))=TRUE,IF(Search!$U$5="N","N",1),""))</f>
        <v/>
      </c>
      <c r="Y2981" s="9" t="str">
        <f>IF(Search!$U$6="","",IF($AY2981&lt;Search!$U$6,"",1))</f>
        <v/>
      </c>
      <c r="Z2981" s="9" t="str">
        <f>IF(Search!$R$4="","",IF(Inventory!$BA2981&lt;Search!$R$4,"",1))</f>
        <v/>
      </c>
      <c r="AA2981" s="9" t="str">
        <f>IF(Search!$R$5="","",IF($BA2981&gt;Search!$R$5,"",1))</f>
        <v/>
      </c>
      <c r="AB2981" s="9" t="str">
        <f>IF(Search!$R$6="","",IF($BB2981&lt;Search!$R$6,"",1))</f>
        <v/>
      </c>
      <c r="AC2981" s="9" t="str">
        <f>IF(Search!$R$7="","",IF($BB2981&lt;Search!$R$7,"",1))</f>
        <v/>
      </c>
      <c r="AD2981" s="45" t="str">
        <f>IF(COUNTIF($A2981:$AC2981,"n")&gt;0,"",IF(SUM($A2981:$AC2981)=COUNTA(Search!$C$4:$C$8,Search!$F$4:$F$8,Search!$I$4:$I$6,Search!$I$8,Search!$L$4:$L$8,Search!$O$4:$O$8,Search!$R$4:$R$7,Search!$U$4:$U$7)-COUNTIF(Search!$C$4:$U$7,"n"),1+LARGE($AD$1:AD2980,1),""))</f>
        <v/>
      </c>
      <c r="AE2981" s="45" t="str">
        <f t="shared" si="145"/>
        <v/>
      </c>
      <c r="AF2981" s="45" t="str">
        <f>IF(AD2981="","",COUNTIF($AE$1:$AE2980,$AE2981)+RANK($AE2981,$AE$2:$AE$10540,1))</f>
        <v/>
      </c>
      <c r="AG2981" s="45" t="str">
        <f t="shared" si="146"/>
        <v/>
      </c>
      <c r="AH2981" s="45" t="str">
        <f>IF($AD2981="","",COUNTIF($AG$1:$AG2980,$AG2981)+RANK($AG2981,$AG$1:$AG$10539,0))</f>
        <v/>
      </c>
      <c r="AI2981" s="10" t="str">
        <f t="shared" si="147"/>
        <v>2016-17 Upper Deck #208 Alan Quine YG NYI RC   /   $5</v>
      </c>
      <c r="AJ2981" s="11">
        <v>2016</v>
      </c>
      <c r="AK2981" s="17">
        <v>17</v>
      </c>
      <c r="AL2981" s="12" t="s">
        <v>7</v>
      </c>
      <c r="AM2981" s="10">
        <v>208</v>
      </c>
      <c r="AN2981" s="12" t="s">
        <v>2310</v>
      </c>
      <c r="AO2981" s="14" t="s">
        <v>1914</v>
      </c>
      <c r="AP2981" s="14"/>
      <c r="AQ2981" s="14"/>
      <c r="AR2981" s="14" t="s">
        <v>2481</v>
      </c>
      <c r="AS2981" s="9" t="s">
        <v>2</v>
      </c>
      <c r="AT2981" s="9"/>
      <c r="AU2981" s="9"/>
      <c r="AV2981" s="13"/>
      <c r="AW2981" s="13"/>
      <c r="AX2981" s="9"/>
      <c r="AY2981" s="9"/>
      <c r="AZ2981" s="9"/>
      <c r="BA2981" s="33">
        <v>5</v>
      </c>
      <c r="BB2981" s="33"/>
      <c r="BC2981" s="36">
        <v>42860</v>
      </c>
      <c r="BD2981" s="12" t="s">
        <v>1771</v>
      </c>
    </row>
    <row r="2982" spans="1:56" s="12" customFormat="1" x14ac:dyDescent="0.2">
      <c r="A2982" s="9" t="str">
        <f>IF(Search!$C$5="","",IF(COUNTA(Inventory!$AP2982)=1,1,""))</f>
        <v/>
      </c>
      <c r="B2982" s="9" t="str">
        <f>IF(Search!$C$4="","",IF(ISNUMBER(SEARCH(Search!$C$4,$AR2982))=TRUE,1,""))</f>
        <v/>
      </c>
      <c r="C2982" s="9" t="str">
        <f>IF(Search!$C$6="x",IF(COUNTA($AQ2982)=1,1,"N"),IF(COUNTA($AQ2982)=1,"N",""))</f>
        <v/>
      </c>
      <c r="D2982" s="9" t="str">
        <f>IF(Search!$O$8="","",IF(ISNUMBER(SEARCH(Search!$O$8,$BD2982))=TRUE,1,""))</f>
        <v/>
      </c>
      <c r="E2982" s="9" t="str">
        <f>IF(Search!$C$7="","",IF(ISNUMBER(SEARCH(Search!$C$7,$AN2982))=TRUE,1,""))</f>
        <v/>
      </c>
      <c r="F2982" s="9" t="str">
        <f>IF(Search!$C$8="","",IF(ISNUMBER(SEARCH(Search!$C$8,$AO2982))=TRUE,1,""))</f>
        <v/>
      </c>
      <c r="G2982" s="9" t="str">
        <f>IF(Search!$F$4="","",IF(Inventory!$AJ2982&lt;Search!$F$4,"",1))</f>
        <v/>
      </c>
      <c r="H2982" s="9" t="str">
        <f>IF(Search!$F$5="","",IF(Inventory!$AJ2982&gt;Search!$F$5,"",1))</f>
        <v/>
      </c>
      <c r="I2982" s="9" t="str">
        <f>IF(Search!$F$7="","",IF(Search!$F$8="",IF(ISNUMBER(SEARCH(Search!$F$7,$AL2982))=TRUE,1,""),""))</f>
        <v/>
      </c>
      <c r="J2982" s="9" t="str">
        <f>IF($AL2982=Search!$F$8,1,"")</f>
        <v/>
      </c>
      <c r="K2982" s="9" t="str">
        <f>IF(Search!$I$4="","",IF(COUNTA($AS2982)=1,IF(Search!$I$4="N","N",1),""))</f>
        <v/>
      </c>
      <c r="L2982" s="9" t="str">
        <f>IF(Search!$I$5="","",IF($AS2982="RC",1,""))</f>
        <v/>
      </c>
      <c r="M2982" s="9" t="str">
        <f>IF(Search!$I$6="","",IF($AS2982="RCP",1,""))</f>
        <v/>
      </c>
      <c r="N2982" s="9" t="str">
        <f>IF(Search!$I$8="","",IF(COUNTA($AT2982)=1,IF(Search!$I$8="N","N",1),""))</f>
        <v/>
      </c>
      <c r="O2982" s="9" t="str">
        <f>IF(Search!$L$4="","",IF(COUNTA($AU2982)=1,IF(Search!$L$4="N","N",1),""))</f>
        <v/>
      </c>
      <c r="P2982" s="9" t="str">
        <f>IF(Search!$L$5="","",IF(ISNUMBER(SEARCH("Jersey",$AU2982))=TRUE,IF(Search!$L$5="N","N",1),""))</f>
        <v/>
      </c>
      <c r="Q2982" s="9" t="str">
        <f>IF(Search!$L$6="","",IF(ISNUMBER(SEARCH("Patch",$AU2982))=TRUE,IF(Search!$L$6="N","N",1),""))</f>
        <v/>
      </c>
      <c r="R2982" s="9" t="str">
        <f>IF(Search!$L$7="","",IF(ISNUMBER(SEARCH("Shield",$AU2982))=TRUE,IF(Search!$L$7="N","N",1),""))</f>
        <v/>
      </c>
      <c r="S2982" s="9" t="str">
        <f>IF(Search!$L$8="","",IF(ISNUMBER(SEARCH("Stick",$AU2982))=TRUE,IF(Search!$L$8="N","N",1),""))</f>
        <v/>
      </c>
      <c r="T2982" s="9" t="str">
        <f>IF(Search!$O$4="","",IF(COUNTA($AW2982)=1,IF(Search!$O$4="N","N",1),""))</f>
        <v/>
      </c>
      <c r="U2982" s="9" t="str">
        <f>IF(Search!$O$5="","",IF($AW2982="","",IF($AW2982&lt;Search!$O$5,"",1)))</f>
        <v/>
      </c>
      <c r="V2982" s="9" t="str">
        <f>IF(Search!$O$6="","",IF($AW2982="","",IF($AW2982&gt;Search!$O$6,"",1)))</f>
        <v/>
      </c>
      <c r="W2982" s="9" t="str">
        <f>IF(Search!$U$4="","",IF($AX2982="","",1))</f>
        <v/>
      </c>
      <c r="X2982" s="9" t="str">
        <f>IF(Search!$U$5="","",IF(ISNUMBER(SEARCH(Search!$U$5,$AX2982))=TRUE,IF(Search!$U$5="N","N",1),""))</f>
        <v/>
      </c>
      <c r="Y2982" s="9" t="str">
        <f>IF(Search!$U$6="","",IF($AY2982&lt;Search!$U$6,"",1))</f>
        <v/>
      </c>
      <c r="Z2982" s="9" t="str">
        <f>IF(Search!$R$4="","",IF(Inventory!$BA2982&lt;Search!$R$4,"",1))</f>
        <v/>
      </c>
      <c r="AA2982" s="9" t="str">
        <f>IF(Search!$R$5="","",IF($BA2982&gt;Search!$R$5,"",1))</f>
        <v/>
      </c>
      <c r="AB2982" s="9" t="str">
        <f>IF(Search!$R$6="","",IF($BB2982&lt;Search!$R$6,"",1))</f>
        <v/>
      </c>
      <c r="AC2982" s="9" t="str">
        <f>IF(Search!$R$7="","",IF($BB2982&lt;Search!$R$7,"",1))</f>
        <v/>
      </c>
      <c r="AD2982" s="45" t="str">
        <f>IF(COUNTIF($A2982:$AC2982,"n")&gt;0,"",IF(SUM($A2982:$AC2982)=COUNTA(Search!$C$4:$C$8,Search!$F$4:$F$8,Search!$I$4:$I$6,Search!$I$8,Search!$L$4:$L$8,Search!$O$4:$O$8,Search!$R$4:$R$7,Search!$U$4:$U$7)-COUNTIF(Search!$C$4:$U$7,"n"),1+LARGE($AD$1:AD2981,1),""))</f>
        <v/>
      </c>
      <c r="AE2982" s="45" t="str">
        <f t="shared" si="145"/>
        <v/>
      </c>
      <c r="AF2982" s="45" t="str">
        <f>IF(AD2982="","",COUNTIF($AE$1:$AE2981,$AE2982)+RANK($AE2982,$AE$2:$AE$10540,1))</f>
        <v/>
      </c>
      <c r="AG2982" s="45" t="str">
        <f t="shared" si="146"/>
        <v/>
      </c>
      <c r="AH2982" s="45" t="str">
        <f>IF($AD2982="","",COUNTIF($AG$1:$AG2981,$AG2982)+RANK($AG2982,$AG$1:$AG$10539,0))</f>
        <v/>
      </c>
      <c r="AI2982" s="10" t="str">
        <f t="shared" si="147"/>
        <v>2016-17 Upper Deck #209 Danton Heinen YG BOS RC   /   $4</v>
      </c>
      <c r="AJ2982" s="11">
        <v>2016</v>
      </c>
      <c r="AK2982" s="17">
        <v>17</v>
      </c>
      <c r="AL2982" s="12" t="s">
        <v>7</v>
      </c>
      <c r="AM2982" s="10">
        <v>209</v>
      </c>
      <c r="AN2982" s="12" t="s">
        <v>2524</v>
      </c>
      <c r="AO2982" s="14" t="s">
        <v>1923</v>
      </c>
      <c r="AP2982" s="14"/>
      <c r="AQ2982" s="14"/>
      <c r="AR2982" s="14" t="s">
        <v>2481</v>
      </c>
      <c r="AS2982" s="9" t="s">
        <v>2</v>
      </c>
      <c r="AT2982" s="9"/>
      <c r="AU2982" s="9"/>
      <c r="AV2982" s="13"/>
      <c r="AW2982" s="13"/>
      <c r="AX2982" s="9"/>
      <c r="AY2982" s="9"/>
      <c r="AZ2982" s="9"/>
      <c r="BA2982" s="33">
        <v>4</v>
      </c>
      <c r="BB2982" s="33"/>
      <c r="BC2982" s="36">
        <v>42860</v>
      </c>
      <c r="BD2982" s="12" t="s">
        <v>1772</v>
      </c>
    </row>
    <row r="2983" spans="1:56" s="12" customFormat="1" x14ac:dyDescent="0.2">
      <c r="A2983" s="9" t="str">
        <f>IF(Search!$C$5="","",IF(COUNTA(Inventory!$AP2983)=1,1,""))</f>
        <v/>
      </c>
      <c r="B2983" s="9" t="str">
        <f>IF(Search!$C$4="","",IF(ISNUMBER(SEARCH(Search!$C$4,$AR2983))=TRUE,1,""))</f>
        <v/>
      </c>
      <c r="C2983" s="9" t="str">
        <f>IF(Search!$C$6="x",IF(COUNTA($AQ2983)=1,1,"N"),IF(COUNTA($AQ2983)=1,"N",""))</f>
        <v/>
      </c>
      <c r="D2983" s="9" t="str">
        <f>IF(Search!$O$8="","",IF(ISNUMBER(SEARCH(Search!$O$8,$BD2983))=TRUE,1,""))</f>
        <v/>
      </c>
      <c r="E2983" s="9" t="str">
        <f>IF(Search!$C$7="","",IF(ISNUMBER(SEARCH(Search!$C$7,$AN2983))=TRUE,1,""))</f>
        <v/>
      </c>
      <c r="F2983" s="9" t="str">
        <f>IF(Search!$C$8="","",IF(ISNUMBER(SEARCH(Search!$C$8,$AO2983))=TRUE,1,""))</f>
        <v/>
      </c>
      <c r="G2983" s="9" t="str">
        <f>IF(Search!$F$4="","",IF(Inventory!$AJ2983&lt;Search!$F$4,"",1))</f>
        <v/>
      </c>
      <c r="H2983" s="9" t="str">
        <f>IF(Search!$F$5="","",IF(Inventory!$AJ2983&gt;Search!$F$5,"",1))</f>
        <v/>
      </c>
      <c r="I2983" s="9" t="str">
        <f>IF(Search!$F$7="","",IF(Search!$F$8="",IF(ISNUMBER(SEARCH(Search!$F$7,$AL2983))=TRUE,1,""),""))</f>
        <v/>
      </c>
      <c r="J2983" s="9" t="str">
        <f>IF($AL2983=Search!$F$8,1,"")</f>
        <v/>
      </c>
      <c r="K2983" s="9" t="str">
        <f>IF(Search!$I$4="","",IF(COUNTA($AS2983)=1,IF(Search!$I$4="N","N",1),""))</f>
        <v/>
      </c>
      <c r="L2983" s="9" t="str">
        <f>IF(Search!$I$5="","",IF($AS2983="RC",1,""))</f>
        <v/>
      </c>
      <c r="M2983" s="9" t="str">
        <f>IF(Search!$I$6="","",IF($AS2983="RCP",1,""))</f>
        <v/>
      </c>
      <c r="N2983" s="9" t="str">
        <f>IF(Search!$I$8="","",IF(COUNTA($AT2983)=1,IF(Search!$I$8="N","N",1),""))</f>
        <v/>
      </c>
      <c r="O2983" s="9" t="str">
        <f>IF(Search!$L$4="","",IF(COUNTA($AU2983)=1,IF(Search!$L$4="N","N",1),""))</f>
        <v/>
      </c>
      <c r="P2983" s="9" t="str">
        <f>IF(Search!$L$5="","",IF(ISNUMBER(SEARCH("Jersey",$AU2983))=TRUE,IF(Search!$L$5="N","N",1),""))</f>
        <v/>
      </c>
      <c r="Q2983" s="9" t="str">
        <f>IF(Search!$L$6="","",IF(ISNUMBER(SEARCH("Patch",$AU2983))=TRUE,IF(Search!$L$6="N","N",1),""))</f>
        <v/>
      </c>
      <c r="R2983" s="9" t="str">
        <f>IF(Search!$L$7="","",IF(ISNUMBER(SEARCH("Shield",$AU2983))=TRUE,IF(Search!$L$7="N","N",1),""))</f>
        <v/>
      </c>
      <c r="S2983" s="9" t="str">
        <f>IF(Search!$L$8="","",IF(ISNUMBER(SEARCH("Stick",$AU2983))=TRUE,IF(Search!$L$8="N","N",1),""))</f>
        <v/>
      </c>
      <c r="T2983" s="9" t="str">
        <f>IF(Search!$O$4="","",IF(COUNTA($AW2983)=1,IF(Search!$O$4="N","N",1),""))</f>
        <v/>
      </c>
      <c r="U2983" s="9" t="str">
        <f>IF(Search!$O$5="","",IF($AW2983="","",IF($AW2983&lt;Search!$O$5,"",1)))</f>
        <v/>
      </c>
      <c r="V2983" s="9" t="str">
        <f>IF(Search!$O$6="","",IF($AW2983="","",IF($AW2983&gt;Search!$O$6,"",1)))</f>
        <v/>
      </c>
      <c r="W2983" s="9" t="str">
        <f>IF(Search!$U$4="","",IF($AX2983="","",1))</f>
        <v/>
      </c>
      <c r="X2983" s="9" t="str">
        <f>IF(Search!$U$5="","",IF(ISNUMBER(SEARCH(Search!$U$5,$AX2983))=TRUE,IF(Search!$U$5="N","N",1),""))</f>
        <v/>
      </c>
      <c r="Y2983" s="9" t="str">
        <f>IF(Search!$U$6="","",IF($AY2983&lt;Search!$U$6,"",1))</f>
        <v/>
      </c>
      <c r="Z2983" s="9" t="str">
        <f>IF(Search!$R$4="","",IF(Inventory!$BA2983&lt;Search!$R$4,"",1))</f>
        <v/>
      </c>
      <c r="AA2983" s="9" t="str">
        <f>IF(Search!$R$5="","",IF($BA2983&gt;Search!$R$5,"",1))</f>
        <v/>
      </c>
      <c r="AB2983" s="9" t="str">
        <f>IF(Search!$R$6="","",IF($BB2983&lt;Search!$R$6,"",1))</f>
        <v/>
      </c>
      <c r="AC2983" s="9" t="str">
        <f>IF(Search!$R$7="","",IF($BB2983&lt;Search!$R$7,"",1))</f>
        <v/>
      </c>
      <c r="AD2983" s="45" t="str">
        <f>IF(COUNTIF($A2983:$AC2983,"n")&gt;0,"",IF(SUM($A2983:$AC2983)=COUNTA(Search!$C$4:$C$8,Search!$F$4:$F$8,Search!$I$4:$I$6,Search!$I$8,Search!$L$4:$L$8,Search!$O$4:$O$8,Search!$R$4:$R$7,Search!$U$4:$U$7)-COUNTIF(Search!$C$4:$U$7,"n"),1+LARGE($AD$1:AD2982,1),""))</f>
        <v/>
      </c>
      <c r="AE2983" s="45" t="str">
        <f t="shared" si="145"/>
        <v/>
      </c>
      <c r="AF2983" s="45" t="str">
        <f>IF(AD2983="","",COUNTIF($AE$1:$AE2982,$AE2983)+RANK($AE2983,$AE$2:$AE$10540,1))</f>
        <v/>
      </c>
      <c r="AG2983" s="45" t="str">
        <f t="shared" si="146"/>
        <v/>
      </c>
      <c r="AH2983" s="45" t="str">
        <f>IF($AD2983="","",COUNTIF($AG$1:$AG2982,$AG2983)+RANK($AG2983,$AG$1:$AG$10539,0))</f>
        <v/>
      </c>
      <c r="AI2983" s="10" t="str">
        <f t="shared" si="147"/>
        <v>2016-17 Upper Deck #210 Sebastian Aho YG CAR RC   /   $12</v>
      </c>
      <c r="AJ2983" s="11">
        <v>2016</v>
      </c>
      <c r="AK2983" s="17">
        <v>17</v>
      </c>
      <c r="AL2983" s="12" t="s">
        <v>7</v>
      </c>
      <c r="AM2983" s="10">
        <v>210</v>
      </c>
      <c r="AN2983" s="12" t="s">
        <v>2544</v>
      </c>
      <c r="AO2983" s="14" t="s">
        <v>1921</v>
      </c>
      <c r="AP2983" s="14"/>
      <c r="AQ2983" s="14"/>
      <c r="AR2983" s="14" t="s">
        <v>2481</v>
      </c>
      <c r="AS2983" s="9" t="s">
        <v>2</v>
      </c>
      <c r="AT2983" s="9"/>
      <c r="AU2983" s="9"/>
      <c r="AV2983" s="13"/>
      <c r="AW2983" s="13"/>
      <c r="AX2983" s="9"/>
      <c r="AY2983" s="9"/>
      <c r="AZ2983" s="9"/>
      <c r="BA2983" s="33">
        <v>12</v>
      </c>
      <c r="BB2983" s="33"/>
      <c r="BC2983" s="36"/>
      <c r="BD2983" s="12" t="s">
        <v>1772</v>
      </c>
    </row>
    <row r="2984" spans="1:56" s="12" customFormat="1" x14ac:dyDescent="0.2">
      <c r="A2984" s="9" t="str">
        <f>IF(Search!$C$5="","",IF(COUNTA(Inventory!$AP2984)=1,1,""))</f>
        <v/>
      </c>
      <c r="B2984" s="9" t="str">
        <f>IF(Search!$C$4="","",IF(ISNUMBER(SEARCH(Search!$C$4,$AR2984))=TRUE,1,""))</f>
        <v/>
      </c>
      <c r="C2984" s="9" t="str">
        <f>IF(Search!$C$6="x",IF(COUNTA($AQ2984)=1,1,"N"),IF(COUNTA($AQ2984)=1,"N",""))</f>
        <v/>
      </c>
      <c r="D2984" s="9" t="str">
        <f>IF(Search!$O$8="","",IF(ISNUMBER(SEARCH(Search!$O$8,$BD2984))=TRUE,1,""))</f>
        <v/>
      </c>
      <c r="E2984" s="9" t="str">
        <f>IF(Search!$C$7="","",IF(ISNUMBER(SEARCH(Search!$C$7,$AN2984))=TRUE,1,""))</f>
        <v/>
      </c>
      <c r="F2984" s="9" t="str">
        <f>IF(Search!$C$8="","",IF(ISNUMBER(SEARCH(Search!$C$8,$AO2984))=TRUE,1,""))</f>
        <v/>
      </c>
      <c r="G2984" s="9" t="str">
        <f>IF(Search!$F$4="","",IF(Inventory!$AJ2984&lt;Search!$F$4,"",1))</f>
        <v/>
      </c>
      <c r="H2984" s="9" t="str">
        <f>IF(Search!$F$5="","",IF(Inventory!$AJ2984&gt;Search!$F$5,"",1))</f>
        <v/>
      </c>
      <c r="I2984" s="9" t="str">
        <f>IF(Search!$F$7="","",IF(Search!$F$8="",IF(ISNUMBER(SEARCH(Search!$F$7,$AL2984))=TRUE,1,""),""))</f>
        <v/>
      </c>
      <c r="J2984" s="9" t="str">
        <f>IF($AL2984=Search!$F$8,1,"")</f>
        <v/>
      </c>
      <c r="K2984" s="9" t="str">
        <f>IF(Search!$I$4="","",IF(COUNTA($AS2984)=1,IF(Search!$I$4="N","N",1),""))</f>
        <v/>
      </c>
      <c r="L2984" s="9" t="str">
        <f>IF(Search!$I$5="","",IF($AS2984="RC",1,""))</f>
        <v/>
      </c>
      <c r="M2984" s="9" t="str">
        <f>IF(Search!$I$6="","",IF($AS2984="RCP",1,""))</f>
        <v/>
      </c>
      <c r="N2984" s="9" t="str">
        <f>IF(Search!$I$8="","",IF(COUNTA($AT2984)=1,IF(Search!$I$8="N","N",1),""))</f>
        <v/>
      </c>
      <c r="O2984" s="9" t="str">
        <f>IF(Search!$L$4="","",IF(COUNTA($AU2984)=1,IF(Search!$L$4="N","N",1),""))</f>
        <v/>
      </c>
      <c r="P2984" s="9" t="str">
        <f>IF(Search!$L$5="","",IF(ISNUMBER(SEARCH("Jersey",$AU2984))=TRUE,IF(Search!$L$5="N","N",1),""))</f>
        <v/>
      </c>
      <c r="Q2984" s="9" t="str">
        <f>IF(Search!$L$6="","",IF(ISNUMBER(SEARCH("Patch",$AU2984))=TRUE,IF(Search!$L$6="N","N",1),""))</f>
        <v/>
      </c>
      <c r="R2984" s="9" t="str">
        <f>IF(Search!$L$7="","",IF(ISNUMBER(SEARCH("Shield",$AU2984))=TRUE,IF(Search!$L$7="N","N",1),""))</f>
        <v/>
      </c>
      <c r="S2984" s="9" t="str">
        <f>IF(Search!$L$8="","",IF(ISNUMBER(SEARCH("Stick",$AU2984))=TRUE,IF(Search!$L$8="N","N",1),""))</f>
        <v/>
      </c>
      <c r="T2984" s="9" t="str">
        <f>IF(Search!$O$4="","",IF(COUNTA($AW2984)=1,IF(Search!$O$4="N","N",1),""))</f>
        <v/>
      </c>
      <c r="U2984" s="9" t="str">
        <f>IF(Search!$O$5="","",IF($AW2984="","",IF($AW2984&lt;Search!$O$5,"",1)))</f>
        <v/>
      </c>
      <c r="V2984" s="9" t="str">
        <f>IF(Search!$O$6="","",IF($AW2984="","",IF($AW2984&gt;Search!$O$6,"",1)))</f>
        <v/>
      </c>
      <c r="W2984" s="9" t="str">
        <f>IF(Search!$U$4="","",IF($AX2984="","",1))</f>
        <v/>
      </c>
      <c r="X2984" s="9" t="str">
        <f>IF(Search!$U$5="","",IF(ISNUMBER(SEARCH(Search!$U$5,$AX2984))=TRUE,IF(Search!$U$5="N","N",1),""))</f>
        <v/>
      </c>
      <c r="Y2984" s="9" t="str">
        <f>IF(Search!$U$6="","",IF($AY2984&lt;Search!$U$6,"",1))</f>
        <v/>
      </c>
      <c r="Z2984" s="9" t="str">
        <f>IF(Search!$R$4="","",IF(Inventory!$BA2984&lt;Search!$R$4,"",1))</f>
        <v/>
      </c>
      <c r="AA2984" s="9" t="str">
        <f>IF(Search!$R$5="","",IF($BA2984&gt;Search!$R$5,"",1))</f>
        <v/>
      </c>
      <c r="AB2984" s="9" t="str">
        <f>IF(Search!$R$6="","",IF($BB2984&lt;Search!$R$6,"",1))</f>
        <v/>
      </c>
      <c r="AC2984" s="9" t="str">
        <f>IF(Search!$R$7="","",IF($BB2984&lt;Search!$R$7,"",1))</f>
        <v/>
      </c>
      <c r="AD2984" s="45" t="str">
        <f>IF(COUNTIF($A2984:$AC2984,"n")&gt;0,"",IF(SUM($A2984:$AC2984)=COUNTA(Search!$C$4:$C$8,Search!$F$4:$F$8,Search!$I$4:$I$6,Search!$I$8,Search!$L$4:$L$8,Search!$O$4:$O$8,Search!$R$4:$R$7,Search!$U$4:$U$7)-COUNTIF(Search!$C$4:$U$7,"n"),1+LARGE($AD$1:AD2983,1),""))</f>
        <v/>
      </c>
      <c r="AE2984" s="45" t="str">
        <f t="shared" si="145"/>
        <v/>
      </c>
      <c r="AF2984" s="45" t="str">
        <f>IF(AD2984="","",COUNTIF($AE$1:$AE2983,$AE2984)+RANK($AE2984,$AE$2:$AE$10540,1))</f>
        <v/>
      </c>
      <c r="AG2984" s="45" t="str">
        <f t="shared" si="146"/>
        <v/>
      </c>
      <c r="AH2984" s="45" t="str">
        <f>IF($AD2984="","",COUNTIF($AG$1:$AG2983,$AG2984)+RANK($AG2984,$AG$1:$AG$10539,0))</f>
        <v/>
      </c>
      <c r="AI2984" s="10" t="str">
        <f t="shared" si="147"/>
        <v>2016-17 Upper Deck #211 Pontus Aberg YG NSH RC   /   $6</v>
      </c>
      <c r="AJ2984" s="11">
        <v>2016</v>
      </c>
      <c r="AK2984" s="17">
        <v>17</v>
      </c>
      <c r="AL2984" s="12" t="s">
        <v>7</v>
      </c>
      <c r="AM2984" s="10">
        <v>211</v>
      </c>
      <c r="AN2984" s="12" t="s">
        <v>2525</v>
      </c>
      <c r="AO2984" s="14" t="s">
        <v>2526</v>
      </c>
      <c r="AP2984" s="14"/>
      <c r="AQ2984" s="14"/>
      <c r="AR2984" s="14" t="s">
        <v>2481</v>
      </c>
      <c r="AS2984" s="9" t="s">
        <v>2</v>
      </c>
      <c r="AT2984" s="9"/>
      <c r="AU2984" s="9"/>
      <c r="AV2984" s="13"/>
      <c r="AW2984" s="13"/>
      <c r="AX2984" s="9"/>
      <c r="AY2984" s="9"/>
      <c r="AZ2984" s="9"/>
      <c r="BA2984" s="33">
        <v>6</v>
      </c>
      <c r="BB2984" s="33"/>
      <c r="BC2984" s="36">
        <v>42860</v>
      </c>
      <c r="BD2984" s="12" t="s">
        <v>1772</v>
      </c>
    </row>
    <row r="2985" spans="1:56" s="12" customFormat="1" x14ac:dyDescent="0.2">
      <c r="A2985" s="9" t="str">
        <f>IF(Search!$C$5="","",IF(COUNTA(Inventory!$AP2985)=1,1,""))</f>
        <v/>
      </c>
      <c r="B2985" s="9" t="str">
        <f>IF(Search!$C$4="","",IF(ISNUMBER(SEARCH(Search!$C$4,$AR2985))=TRUE,1,""))</f>
        <v/>
      </c>
      <c r="C2985" s="9" t="str">
        <f>IF(Search!$C$6="x",IF(COUNTA($AQ2985)=1,1,"N"),IF(COUNTA($AQ2985)=1,"N",""))</f>
        <v/>
      </c>
      <c r="D2985" s="9" t="str">
        <f>IF(Search!$O$8="","",IF(ISNUMBER(SEARCH(Search!$O$8,$BD2985))=TRUE,1,""))</f>
        <v/>
      </c>
      <c r="E2985" s="9" t="str">
        <f>IF(Search!$C$7="","",IF(ISNUMBER(SEARCH(Search!$C$7,$AN2985))=TRUE,1,""))</f>
        <v/>
      </c>
      <c r="F2985" s="9" t="str">
        <f>IF(Search!$C$8="","",IF(ISNUMBER(SEARCH(Search!$C$8,$AO2985))=TRUE,1,""))</f>
        <v/>
      </c>
      <c r="G2985" s="9" t="str">
        <f>IF(Search!$F$4="","",IF(Inventory!$AJ2985&lt;Search!$F$4,"",1))</f>
        <v/>
      </c>
      <c r="H2985" s="9" t="str">
        <f>IF(Search!$F$5="","",IF(Inventory!$AJ2985&gt;Search!$F$5,"",1))</f>
        <v/>
      </c>
      <c r="I2985" s="9" t="str">
        <f>IF(Search!$F$7="","",IF(Search!$F$8="",IF(ISNUMBER(SEARCH(Search!$F$7,$AL2985))=TRUE,1,""),""))</f>
        <v/>
      </c>
      <c r="J2985" s="9" t="str">
        <f>IF($AL2985=Search!$F$8,1,"")</f>
        <v/>
      </c>
      <c r="K2985" s="9" t="str">
        <f>IF(Search!$I$4="","",IF(COUNTA($AS2985)=1,IF(Search!$I$4="N","N",1),""))</f>
        <v/>
      </c>
      <c r="L2985" s="9" t="str">
        <f>IF(Search!$I$5="","",IF($AS2985="RC",1,""))</f>
        <v/>
      </c>
      <c r="M2985" s="9" t="str">
        <f>IF(Search!$I$6="","",IF($AS2985="RCP",1,""))</f>
        <v/>
      </c>
      <c r="N2985" s="9" t="str">
        <f>IF(Search!$I$8="","",IF(COUNTA($AT2985)=1,IF(Search!$I$8="N","N",1),""))</f>
        <v/>
      </c>
      <c r="O2985" s="9" t="str">
        <f>IF(Search!$L$4="","",IF(COUNTA($AU2985)=1,IF(Search!$L$4="N","N",1),""))</f>
        <v/>
      </c>
      <c r="P2985" s="9" t="str">
        <f>IF(Search!$L$5="","",IF(ISNUMBER(SEARCH("Jersey",$AU2985))=TRUE,IF(Search!$L$5="N","N",1),""))</f>
        <v/>
      </c>
      <c r="Q2985" s="9" t="str">
        <f>IF(Search!$L$6="","",IF(ISNUMBER(SEARCH("Patch",$AU2985))=TRUE,IF(Search!$L$6="N","N",1),""))</f>
        <v/>
      </c>
      <c r="R2985" s="9" t="str">
        <f>IF(Search!$L$7="","",IF(ISNUMBER(SEARCH("Shield",$AU2985))=TRUE,IF(Search!$L$7="N","N",1),""))</f>
        <v/>
      </c>
      <c r="S2985" s="9" t="str">
        <f>IF(Search!$L$8="","",IF(ISNUMBER(SEARCH("Stick",$AU2985))=TRUE,IF(Search!$L$8="N","N",1),""))</f>
        <v/>
      </c>
      <c r="T2985" s="9" t="str">
        <f>IF(Search!$O$4="","",IF(COUNTA($AW2985)=1,IF(Search!$O$4="N","N",1),""))</f>
        <v/>
      </c>
      <c r="U2985" s="9" t="str">
        <f>IF(Search!$O$5="","",IF($AW2985="","",IF($AW2985&lt;Search!$O$5,"",1)))</f>
        <v/>
      </c>
      <c r="V2985" s="9" t="str">
        <f>IF(Search!$O$6="","",IF($AW2985="","",IF($AW2985&gt;Search!$O$6,"",1)))</f>
        <v/>
      </c>
      <c r="W2985" s="9" t="str">
        <f>IF(Search!$U$4="","",IF($AX2985="","",1))</f>
        <v/>
      </c>
      <c r="X2985" s="9" t="str">
        <f>IF(Search!$U$5="","",IF(ISNUMBER(SEARCH(Search!$U$5,$AX2985))=TRUE,IF(Search!$U$5="N","N",1),""))</f>
        <v/>
      </c>
      <c r="Y2985" s="9" t="str">
        <f>IF(Search!$U$6="","",IF($AY2985&lt;Search!$U$6,"",1))</f>
        <v/>
      </c>
      <c r="Z2985" s="9" t="str">
        <f>IF(Search!$R$4="","",IF(Inventory!$BA2985&lt;Search!$R$4,"",1))</f>
        <v/>
      </c>
      <c r="AA2985" s="9" t="str">
        <f>IF(Search!$R$5="","",IF($BA2985&gt;Search!$R$5,"",1))</f>
        <v/>
      </c>
      <c r="AB2985" s="9" t="str">
        <f>IF(Search!$R$6="","",IF($BB2985&lt;Search!$R$6,"",1))</f>
        <v/>
      </c>
      <c r="AC2985" s="9" t="str">
        <f>IF(Search!$R$7="","",IF($BB2985&lt;Search!$R$7,"",1))</f>
        <v/>
      </c>
      <c r="AD2985" s="45" t="str">
        <f>IF(COUNTIF($A2985:$AC2985,"n")&gt;0,"",IF(SUM($A2985:$AC2985)=COUNTA(Search!$C$4:$C$8,Search!$F$4:$F$8,Search!$I$4:$I$6,Search!$I$8,Search!$L$4:$L$8,Search!$O$4:$O$8,Search!$R$4:$R$7,Search!$U$4:$U$7)-COUNTIF(Search!$C$4:$U$7,"n"),1+LARGE($AD$1:AD2984,1),""))</f>
        <v/>
      </c>
      <c r="AE2985" s="45" t="str">
        <f t="shared" si="145"/>
        <v/>
      </c>
      <c r="AF2985" s="45" t="str">
        <f>IF(AD2985="","",COUNTIF($AE$1:$AE2984,$AE2985)+RANK($AE2985,$AE$2:$AE$10540,1))</f>
        <v/>
      </c>
      <c r="AG2985" s="45" t="str">
        <f t="shared" si="146"/>
        <v/>
      </c>
      <c r="AH2985" s="45" t="str">
        <f>IF($AD2985="","",COUNTIF($AG$1:$AG2984,$AG2985)+RANK($AG2985,$AG$1:$AG$10539,0))</f>
        <v/>
      </c>
      <c r="AI2985" s="10" t="str">
        <f t="shared" si="147"/>
        <v>2016-17 Upper Deck #212 Kyle Connor YG WPG RC   /   $5</v>
      </c>
      <c r="AJ2985" s="11">
        <v>2016</v>
      </c>
      <c r="AK2985" s="17">
        <v>17</v>
      </c>
      <c r="AL2985" s="12" t="s">
        <v>7</v>
      </c>
      <c r="AM2985" s="10">
        <v>212</v>
      </c>
      <c r="AN2985" s="12" t="s">
        <v>2311</v>
      </c>
      <c r="AO2985" s="14" t="s">
        <v>1908</v>
      </c>
      <c r="AP2985" s="14"/>
      <c r="AQ2985" s="14"/>
      <c r="AR2985" s="14" t="s">
        <v>2481</v>
      </c>
      <c r="AS2985" s="9" t="s">
        <v>2</v>
      </c>
      <c r="AT2985" s="9"/>
      <c r="AU2985" s="9"/>
      <c r="AV2985" s="13"/>
      <c r="AW2985" s="13"/>
      <c r="AX2985" s="9"/>
      <c r="AY2985" s="9"/>
      <c r="AZ2985" s="9"/>
      <c r="BA2985" s="33">
        <v>5</v>
      </c>
      <c r="BB2985" s="33"/>
      <c r="BC2985" s="36">
        <v>42860</v>
      </c>
      <c r="BD2985" s="12" t="s">
        <v>1771</v>
      </c>
    </row>
    <row r="2986" spans="1:56" s="12" customFormat="1" x14ac:dyDescent="0.2">
      <c r="A2986" s="9">
        <f>IF(Search!$C$5="","",IF(COUNTA(Inventory!$AP2986)=1,1,""))</f>
        <v>1</v>
      </c>
      <c r="B2986" s="9" t="str">
        <f>IF(Search!$C$4="","",IF(ISNUMBER(SEARCH(Search!$C$4,$AR2986))=TRUE,1,""))</f>
        <v/>
      </c>
      <c r="C2986" s="9" t="str">
        <f>IF(Search!$C$6="x",IF(COUNTA($AQ2986)=1,1,"N"),IF(COUNTA($AQ2986)=1,"N",""))</f>
        <v/>
      </c>
      <c r="D2986" s="9" t="str">
        <f>IF(Search!$O$8="","",IF(ISNUMBER(SEARCH(Search!$O$8,$BD2986))=TRUE,1,""))</f>
        <v/>
      </c>
      <c r="E2986" s="9" t="str">
        <f>IF(Search!$C$7="","",IF(ISNUMBER(SEARCH(Search!$C$7,$AN2986))=TRUE,1,""))</f>
        <v/>
      </c>
      <c r="F2986" s="9" t="str">
        <f>IF(Search!$C$8="","",IF(ISNUMBER(SEARCH(Search!$C$8,$AO2986))=TRUE,1,""))</f>
        <v/>
      </c>
      <c r="G2986" s="9" t="str">
        <f>IF(Search!$F$4="","",IF(Inventory!$AJ2986&lt;Search!$F$4,"",1))</f>
        <v/>
      </c>
      <c r="H2986" s="9" t="str">
        <f>IF(Search!$F$5="","",IF(Inventory!$AJ2986&gt;Search!$F$5,"",1))</f>
        <v/>
      </c>
      <c r="I2986" s="9" t="str">
        <f>IF(Search!$F$7="","",IF(Search!$F$8="",IF(ISNUMBER(SEARCH(Search!$F$7,$AL2986))=TRUE,1,""),""))</f>
        <v/>
      </c>
      <c r="J2986" s="9" t="str">
        <f>IF($AL2986=Search!$F$8,1,"")</f>
        <v/>
      </c>
      <c r="K2986" s="9" t="str">
        <f>IF(Search!$I$4="","",IF(COUNTA($AS2986)=1,IF(Search!$I$4="N","N",1),""))</f>
        <v/>
      </c>
      <c r="L2986" s="9" t="str">
        <f>IF(Search!$I$5="","",IF($AS2986="RC",1,""))</f>
        <v/>
      </c>
      <c r="M2986" s="9" t="str">
        <f>IF(Search!$I$6="","",IF($AS2986="RCP",1,""))</f>
        <v/>
      </c>
      <c r="N2986" s="9" t="str">
        <f>IF(Search!$I$8="","",IF(COUNTA($AT2986)=1,IF(Search!$I$8="N","N",1),""))</f>
        <v/>
      </c>
      <c r="O2986" s="9" t="str">
        <f>IF(Search!$L$4="","",IF(COUNTA($AU2986)=1,IF(Search!$L$4="N","N",1),""))</f>
        <v/>
      </c>
      <c r="P2986" s="9" t="str">
        <f>IF(Search!$L$5="","",IF(ISNUMBER(SEARCH("Jersey",$AU2986))=TRUE,IF(Search!$L$5="N","N",1),""))</f>
        <v/>
      </c>
      <c r="Q2986" s="9" t="str">
        <f>IF(Search!$L$6="","",IF(ISNUMBER(SEARCH("Patch",$AU2986))=TRUE,IF(Search!$L$6="N","N",1),""))</f>
        <v/>
      </c>
      <c r="R2986" s="9" t="str">
        <f>IF(Search!$L$7="","",IF(ISNUMBER(SEARCH("Shield",$AU2986))=TRUE,IF(Search!$L$7="N","N",1),""))</f>
        <v/>
      </c>
      <c r="S2986" s="9" t="str">
        <f>IF(Search!$L$8="","",IF(ISNUMBER(SEARCH("Stick",$AU2986))=TRUE,IF(Search!$L$8="N","N",1),""))</f>
        <v/>
      </c>
      <c r="T2986" s="9" t="str">
        <f>IF(Search!$O$4="","",IF(COUNTA($AW2986)=1,IF(Search!$O$4="N","N",1),""))</f>
        <v/>
      </c>
      <c r="U2986" s="9" t="str">
        <f>IF(Search!$O$5="","",IF($AW2986="","",IF($AW2986&lt;Search!$O$5,"",1)))</f>
        <v/>
      </c>
      <c r="V2986" s="9" t="str">
        <f>IF(Search!$O$6="","",IF($AW2986="","",IF($AW2986&gt;Search!$O$6,"",1)))</f>
        <v/>
      </c>
      <c r="W2986" s="9" t="str">
        <f>IF(Search!$U$4="","",IF($AX2986="","",1))</f>
        <v/>
      </c>
      <c r="X2986" s="9" t="str">
        <f>IF(Search!$U$5="","",IF(ISNUMBER(SEARCH(Search!$U$5,$AX2986))=TRUE,IF(Search!$U$5="N","N",1),""))</f>
        <v/>
      </c>
      <c r="Y2986" s="9" t="str">
        <f>IF(Search!$U$6="","",IF($AY2986&lt;Search!$U$6,"",1))</f>
        <v/>
      </c>
      <c r="Z2986" s="9" t="str">
        <f>IF(Search!$R$4="","",IF(Inventory!$BA2986&lt;Search!$R$4,"",1))</f>
        <v/>
      </c>
      <c r="AA2986" s="9" t="str">
        <f>IF(Search!$R$5="","",IF($BA2986&gt;Search!$R$5,"",1))</f>
        <v/>
      </c>
      <c r="AB2986" s="9" t="str">
        <f>IF(Search!$R$6="","",IF($BB2986&lt;Search!$R$6,"",1))</f>
        <v/>
      </c>
      <c r="AC2986" s="9" t="str">
        <f>IF(Search!$R$7="","",IF($BB2986&lt;Search!$R$7,"",1))</f>
        <v/>
      </c>
      <c r="AD2986" s="45">
        <f>IF(COUNTIF($A2986:$AC2986,"n")&gt;0,"",IF(SUM($A2986:$AC2986)=COUNTA(Search!$C$4:$C$8,Search!$F$4:$F$8,Search!$I$4:$I$6,Search!$I$8,Search!$L$4:$L$8,Search!$O$4:$O$8,Search!$R$4:$R$7,Search!$U$4:$U$7)-COUNTIF(Search!$C$4:$U$7,"n"),1+LARGE($AD$1:AD2985,1),""))</f>
        <v>460</v>
      </c>
      <c r="AE2986" s="45">
        <f t="shared" si="145"/>
        <v>1377</v>
      </c>
      <c r="AF2986" s="45">
        <f>IF(AD2986="","",COUNTIF($AE$1:$AE2985,$AE2986)+RANK($AE2986,$AE$2:$AE$10540,1))</f>
        <v>255</v>
      </c>
      <c r="AG2986" s="45">
        <f t="shared" si="146"/>
        <v>391</v>
      </c>
      <c r="AH2986" s="45">
        <f>IF($AD2986="","",COUNTIF($AG$1:$AG2985,$AG2986)+RANK($AG2986,$AG$1:$AG$10539,0))</f>
        <v>59</v>
      </c>
      <c r="AI2986" s="10" t="str">
        <f t="shared" si="147"/>
        <v>2016-17 Upper Deck #212 Kyle Connor YG WPG RC   /   $5</v>
      </c>
      <c r="AJ2986" s="11">
        <v>2016</v>
      </c>
      <c r="AK2986" s="17">
        <v>17</v>
      </c>
      <c r="AL2986" s="12" t="s">
        <v>7</v>
      </c>
      <c r="AM2986" s="10">
        <v>212</v>
      </c>
      <c r="AN2986" s="12" t="s">
        <v>2311</v>
      </c>
      <c r="AO2986" s="14" t="s">
        <v>1908</v>
      </c>
      <c r="AP2986" s="14" t="s">
        <v>1902</v>
      </c>
      <c r="AQ2986" s="14"/>
      <c r="AR2986" s="14"/>
      <c r="AS2986" s="9" t="s">
        <v>2</v>
      </c>
      <c r="AT2986" s="9"/>
      <c r="AU2986" s="9"/>
      <c r="AV2986" s="13"/>
      <c r="AW2986" s="13"/>
      <c r="AX2986" s="9"/>
      <c r="AY2986" s="9"/>
      <c r="AZ2986" s="9"/>
      <c r="BA2986" s="33">
        <v>5</v>
      </c>
      <c r="BB2986" s="33"/>
      <c r="BC2986" s="36">
        <v>42860</v>
      </c>
      <c r="BD2986" s="12" t="s">
        <v>1771</v>
      </c>
    </row>
    <row r="2987" spans="1:56" s="12" customFormat="1" x14ac:dyDescent="0.2">
      <c r="A2987" s="9" t="str">
        <f>IF(Search!$C$5="","",IF(COUNTA(Inventory!$AP2987)=1,1,""))</f>
        <v/>
      </c>
      <c r="B2987" s="9" t="str">
        <f>IF(Search!$C$4="","",IF(ISNUMBER(SEARCH(Search!$C$4,$AR2987))=TRUE,1,""))</f>
        <v/>
      </c>
      <c r="C2987" s="9" t="str">
        <f>IF(Search!$C$6="x",IF(COUNTA($AQ2987)=1,1,"N"),IF(COUNTA($AQ2987)=1,"N",""))</f>
        <v/>
      </c>
      <c r="D2987" s="9" t="str">
        <f>IF(Search!$O$8="","",IF(ISNUMBER(SEARCH(Search!$O$8,$BD2987))=TRUE,1,""))</f>
        <v/>
      </c>
      <c r="E2987" s="9" t="str">
        <f>IF(Search!$C$7="","",IF(ISNUMBER(SEARCH(Search!$C$7,$AN2987))=TRUE,1,""))</f>
        <v/>
      </c>
      <c r="F2987" s="9" t="str">
        <f>IF(Search!$C$8="","",IF(ISNUMBER(SEARCH(Search!$C$8,$AO2987))=TRUE,1,""))</f>
        <v/>
      </c>
      <c r="G2987" s="9" t="str">
        <f>IF(Search!$F$4="","",IF(Inventory!$AJ2987&lt;Search!$F$4,"",1))</f>
        <v/>
      </c>
      <c r="H2987" s="9" t="str">
        <f>IF(Search!$F$5="","",IF(Inventory!$AJ2987&gt;Search!$F$5,"",1))</f>
        <v/>
      </c>
      <c r="I2987" s="9" t="str">
        <f>IF(Search!$F$7="","",IF(Search!$F$8="",IF(ISNUMBER(SEARCH(Search!$F$7,$AL2987))=TRUE,1,""),""))</f>
        <v/>
      </c>
      <c r="J2987" s="9" t="str">
        <f>IF($AL2987=Search!$F$8,1,"")</f>
        <v/>
      </c>
      <c r="K2987" s="9" t="str">
        <f>IF(Search!$I$4="","",IF(COUNTA($AS2987)=1,IF(Search!$I$4="N","N",1),""))</f>
        <v/>
      </c>
      <c r="L2987" s="9" t="str">
        <f>IF(Search!$I$5="","",IF($AS2987="RC",1,""))</f>
        <v/>
      </c>
      <c r="M2987" s="9" t="str">
        <f>IF(Search!$I$6="","",IF($AS2987="RCP",1,""))</f>
        <v/>
      </c>
      <c r="N2987" s="9" t="str">
        <f>IF(Search!$I$8="","",IF(COUNTA($AT2987)=1,IF(Search!$I$8="N","N",1),""))</f>
        <v/>
      </c>
      <c r="O2987" s="9" t="str">
        <f>IF(Search!$L$4="","",IF(COUNTA($AU2987)=1,IF(Search!$L$4="N","N",1),""))</f>
        <v/>
      </c>
      <c r="P2987" s="9" t="str">
        <f>IF(Search!$L$5="","",IF(ISNUMBER(SEARCH("Jersey",$AU2987))=TRUE,IF(Search!$L$5="N","N",1),""))</f>
        <v/>
      </c>
      <c r="Q2987" s="9" t="str">
        <f>IF(Search!$L$6="","",IF(ISNUMBER(SEARCH("Patch",$AU2987))=TRUE,IF(Search!$L$6="N","N",1),""))</f>
        <v/>
      </c>
      <c r="R2987" s="9" t="str">
        <f>IF(Search!$L$7="","",IF(ISNUMBER(SEARCH("Shield",$AU2987))=TRUE,IF(Search!$L$7="N","N",1),""))</f>
        <v/>
      </c>
      <c r="S2987" s="9" t="str">
        <f>IF(Search!$L$8="","",IF(ISNUMBER(SEARCH("Stick",$AU2987))=TRUE,IF(Search!$L$8="N","N",1),""))</f>
        <v/>
      </c>
      <c r="T2987" s="9" t="str">
        <f>IF(Search!$O$4="","",IF(COUNTA($AW2987)=1,IF(Search!$O$4="N","N",1),""))</f>
        <v/>
      </c>
      <c r="U2987" s="9" t="str">
        <f>IF(Search!$O$5="","",IF($AW2987="","",IF($AW2987&lt;Search!$O$5,"",1)))</f>
        <v/>
      </c>
      <c r="V2987" s="9" t="str">
        <f>IF(Search!$O$6="","",IF($AW2987="","",IF($AW2987&gt;Search!$O$6,"",1)))</f>
        <v/>
      </c>
      <c r="W2987" s="9" t="str">
        <f>IF(Search!$U$4="","",IF($AX2987="","",1))</f>
        <v/>
      </c>
      <c r="X2987" s="9" t="str">
        <f>IF(Search!$U$5="","",IF(ISNUMBER(SEARCH(Search!$U$5,$AX2987))=TRUE,IF(Search!$U$5="N","N",1),""))</f>
        <v/>
      </c>
      <c r="Y2987" s="9" t="str">
        <f>IF(Search!$U$6="","",IF($AY2987&lt;Search!$U$6,"",1))</f>
        <v/>
      </c>
      <c r="Z2987" s="9" t="str">
        <f>IF(Search!$R$4="","",IF(Inventory!$BA2987&lt;Search!$R$4,"",1))</f>
        <v/>
      </c>
      <c r="AA2987" s="9" t="str">
        <f>IF(Search!$R$5="","",IF($BA2987&gt;Search!$R$5,"",1))</f>
        <v/>
      </c>
      <c r="AB2987" s="9" t="str">
        <f>IF(Search!$R$6="","",IF($BB2987&lt;Search!$R$6,"",1))</f>
        <v/>
      </c>
      <c r="AC2987" s="9" t="str">
        <f>IF(Search!$R$7="","",IF($BB2987&lt;Search!$R$7,"",1))</f>
        <v/>
      </c>
      <c r="AD2987" s="45" t="str">
        <f>IF(COUNTIF($A2987:$AC2987,"n")&gt;0,"",IF(SUM($A2987:$AC2987)=COUNTA(Search!$C$4:$C$8,Search!$F$4:$F$8,Search!$I$4:$I$6,Search!$I$8,Search!$L$4:$L$8,Search!$O$4:$O$8,Search!$R$4:$R$7,Search!$U$4:$U$7)-COUNTIF(Search!$C$4:$U$7,"n"),1+LARGE($AD$1:AD2986,1),""))</f>
        <v/>
      </c>
      <c r="AE2987" s="45" t="str">
        <f t="shared" si="145"/>
        <v/>
      </c>
      <c r="AF2987" s="45" t="str">
        <f>IF(AD2987="","",COUNTIF($AE$1:$AE2986,$AE2987)+RANK($AE2987,$AE$2:$AE$10540,1))</f>
        <v/>
      </c>
      <c r="AG2987" s="45" t="str">
        <f t="shared" si="146"/>
        <v/>
      </c>
      <c r="AH2987" s="45" t="str">
        <f>IF($AD2987="","",COUNTIF($AG$1:$AG2986,$AG2987)+RANK($AG2987,$AG$1:$AG$10539,0))</f>
        <v/>
      </c>
      <c r="AI2987" s="10" t="str">
        <f t="shared" si="147"/>
        <v>2016-17 Upper Deck #213 Anthony Mantha YG DET RC   /   $10</v>
      </c>
      <c r="AJ2987" s="11">
        <v>2016</v>
      </c>
      <c r="AK2987" s="17">
        <v>17</v>
      </c>
      <c r="AL2987" s="12" t="s">
        <v>7</v>
      </c>
      <c r="AM2987" s="10">
        <v>213</v>
      </c>
      <c r="AN2987" s="12" t="s">
        <v>2545</v>
      </c>
      <c r="AO2987" s="14" t="s">
        <v>1920</v>
      </c>
      <c r="AP2987" s="14"/>
      <c r="AQ2987" s="14"/>
      <c r="AR2987" s="14" t="s">
        <v>2481</v>
      </c>
      <c r="AS2987" s="9" t="s">
        <v>2</v>
      </c>
      <c r="AT2987" s="9"/>
      <c r="AU2987" s="9"/>
      <c r="AV2987" s="13"/>
      <c r="AW2987" s="13"/>
      <c r="AX2987" s="9"/>
      <c r="AY2987" s="9"/>
      <c r="AZ2987" s="9"/>
      <c r="BA2987" s="33">
        <v>10</v>
      </c>
      <c r="BB2987" s="33"/>
      <c r="BC2987" s="36"/>
      <c r="BD2987" s="12" t="s">
        <v>1772</v>
      </c>
    </row>
    <row r="2988" spans="1:56" s="12" customFormat="1" x14ac:dyDescent="0.2">
      <c r="A2988" s="9" t="str">
        <f>IF(Search!$C$5="","",IF(COUNTA(Inventory!$AP2988)=1,1,""))</f>
        <v/>
      </c>
      <c r="B2988" s="9" t="str">
        <f>IF(Search!$C$4="","",IF(ISNUMBER(SEARCH(Search!$C$4,$AR2988))=TRUE,1,""))</f>
        <v/>
      </c>
      <c r="C2988" s="9" t="str">
        <f>IF(Search!$C$6="x",IF(COUNTA($AQ2988)=1,1,"N"),IF(COUNTA($AQ2988)=1,"N",""))</f>
        <v/>
      </c>
      <c r="D2988" s="9" t="str">
        <f>IF(Search!$O$8="","",IF(ISNUMBER(SEARCH(Search!$O$8,$BD2988))=TRUE,1,""))</f>
        <v/>
      </c>
      <c r="E2988" s="9" t="str">
        <f>IF(Search!$C$7="","",IF(ISNUMBER(SEARCH(Search!$C$7,$AN2988))=TRUE,1,""))</f>
        <v/>
      </c>
      <c r="F2988" s="9" t="str">
        <f>IF(Search!$C$8="","",IF(ISNUMBER(SEARCH(Search!$C$8,$AO2988))=TRUE,1,""))</f>
        <v/>
      </c>
      <c r="G2988" s="9" t="str">
        <f>IF(Search!$F$4="","",IF(Inventory!$AJ2988&lt;Search!$F$4,"",1))</f>
        <v/>
      </c>
      <c r="H2988" s="9" t="str">
        <f>IF(Search!$F$5="","",IF(Inventory!$AJ2988&gt;Search!$F$5,"",1))</f>
        <v/>
      </c>
      <c r="I2988" s="9" t="str">
        <f>IF(Search!$F$7="","",IF(Search!$F$8="",IF(ISNUMBER(SEARCH(Search!$F$7,$AL2988))=TRUE,1,""),""))</f>
        <v/>
      </c>
      <c r="J2988" s="9" t="str">
        <f>IF($AL2988=Search!$F$8,1,"")</f>
        <v/>
      </c>
      <c r="K2988" s="9" t="str">
        <f>IF(Search!$I$4="","",IF(COUNTA($AS2988)=1,IF(Search!$I$4="N","N",1),""))</f>
        <v/>
      </c>
      <c r="L2988" s="9" t="str">
        <f>IF(Search!$I$5="","",IF($AS2988="RC",1,""))</f>
        <v/>
      </c>
      <c r="M2988" s="9" t="str">
        <f>IF(Search!$I$6="","",IF($AS2988="RCP",1,""))</f>
        <v/>
      </c>
      <c r="N2988" s="9" t="str">
        <f>IF(Search!$I$8="","",IF(COUNTA($AT2988)=1,IF(Search!$I$8="N","N",1),""))</f>
        <v/>
      </c>
      <c r="O2988" s="9" t="str">
        <f>IF(Search!$L$4="","",IF(COUNTA($AU2988)=1,IF(Search!$L$4="N","N",1),""))</f>
        <v/>
      </c>
      <c r="P2988" s="9" t="str">
        <f>IF(Search!$L$5="","",IF(ISNUMBER(SEARCH("Jersey",$AU2988))=TRUE,IF(Search!$L$5="N","N",1),""))</f>
        <v/>
      </c>
      <c r="Q2988" s="9" t="str">
        <f>IF(Search!$L$6="","",IF(ISNUMBER(SEARCH("Patch",$AU2988))=TRUE,IF(Search!$L$6="N","N",1),""))</f>
        <v/>
      </c>
      <c r="R2988" s="9" t="str">
        <f>IF(Search!$L$7="","",IF(ISNUMBER(SEARCH("Shield",$AU2988))=TRUE,IF(Search!$L$7="N","N",1),""))</f>
        <v/>
      </c>
      <c r="S2988" s="9" t="str">
        <f>IF(Search!$L$8="","",IF(ISNUMBER(SEARCH("Stick",$AU2988))=TRUE,IF(Search!$L$8="N","N",1),""))</f>
        <v/>
      </c>
      <c r="T2988" s="9" t="str">
        <f>IF(Search!$O$4="","",IF(COUNTA($AW2988)=1,IF(Search!$O$4="N","N",1),""))</f>
        <v/>
      </c>
      <c r="U2988" s="9" t="str">
        <f>IF(Search!$O$5="","",IF($AW2988="","",IF($AW2988&lt;Search!$O$5,"",1)))</f>
        <v/>
      </c>
      <c r="V2988" s="9" t="str">
        <f>IF(Search!$O$6="","",IF($AW2988="","",IF($AW2988&gt;Search!$O$6,"",1)))</f>
        <v/>
      </c>
      <c r="W2988" s="9" t="str">
        <f>IF(Search!$U$4="","",IF($AX2988="","",1))</f>
        <v/>
      </c>
      <c r="X2988" s="9" t="str">
        <f>IF(Search!$U$5="","",IF(ISNUMBER(SEARCH(Search!$U$5,$AX2988))=TRUE,IF(Search!$U$5="N","N",1),""))</f>
        <v/>
      </c>
      <c r="Y2988" s="9" t="str">
        <f>IF(Search!$U$6="","",IF($AY2988&lt;Search!$U$6,"",1))</f>
        <v/>
      </c>
      <c r="Z2988" s="9" t="str">
        <f>IF(Search!$R$4="","",IF(Inventory!$BA2988&lt;Search!$R$4,"",1))</f>
        <v/>
      </c>
      <c r="AA2988" s="9" t="str">
        <f>IF(Search!$R$5="","",IF($BA2988&gt;Search!$R$5,"",1))</f>
        <v/>
      </c>
      <c r="AB2988" s="9" t="str">
        <f>IF(Search!$R$6="","",IF($BB2988&lt;Search!$R$6,"",1))</f>
        <v/>
      </c>
      <c r="AC2988" s="9" t="str">
        <f>IF(Search!$R$7="","",IF($BB2988&lt;Search!$R$7,"",1))</f>
        <v/>
      </c>
      <c r="AD2988" s="45" t="str">
        <f>IF(COUNTIF($A2988:$AC2988,"n")&gt;0,"",IF(SUM($A2988:$AC2988)=COUNTA(Search!$C$4:$C$8,Search!$F$4:$F$8,Search!$I$4:$I$6,Search!$I$8,Search!$L$4:$L$8,Search!$O$4:$O$8,Search!$R$4:$R$7,Search!$U$4:$U$7)-COUNTIF(Search!$C$4:$U$7,"n"),1+LARGE($AD$1:AD2987,1),""))</f>
        <v/>
      </c>
      <c r="AE2988" s="45" t="str">
        <f t="shared" si="145"/>
        <v/>
      </c>
      <c r="AF2988" s="45" t="str">
        <f>IF(AD2988="","",COUNTIF($AE$1:$AE2987,$AE2988)+RANK($AE2988,$AE$2:$AE$10540,1))</f>
        <v/>
      </c>
      <c r="AG2988" s="45" t="str">
        <f t="shared" si="146"/>
        <v/>
      </c>
      <c r="AH2988" s="45" t="str">
        <f>IF($AD2988="","",COUNTIF($AG$1:$AG2987,$AG2988)+RANK($AG2988,$AG$1:$AG$10539,0))</f>
        <v/>
      </c>
      <c r="AI2988" s="10" t="str">
        <f t="shared" si="147"/>
        <v>2016-17 Upper Deck #214 Ivan Provorov YG PHI RC   /   $10</v>
      </c>
      <c r="AJ2988" s="11">
        <v>2016</v>
      </c>
      <c r="AK2988" s="17">
        <v>17</v>
      </c>
      <c r="AL2988" s="12" t="s">
        <v>7</v>
      </c>
      <c r="AM2988" s="10">
        <v>214</v>
      </c>
      <c r="AN2988" s="12" t="s">
        <v>2546</v>
      </c>
      <c r="AO2988" s="14" t="s">
        <v>1907</v>
      </c>
      <c r="AP2988" s="14"/>
      <c r="AQ2988" s="14"/>
      <c r="AR2988" s="14" t="s">
        <v>2481</v>
      </c>
      <c r="AS2988" s="9" t="s">
        <v>2</v>
      </c>
      <c r="AT2988" s="9"/>
      <c r="AU2988" s="9"/>
      <c r="AV2988" s="13"/>
      <c r="AW2988" s="13"/>
      <c r="AX2988" s="9"/>
      <c r="AY2988" s="9"/>
      <c r="AZ2988" s="9"/>
      <c r="BA2988" s="33">
        <v>10</v>
      </c>
      <c r="BB2988" s="33"/>
      <c r="BC2988" s="36"/>
      <c r="BD2988" s="12" t="s">
        <v>1772</v>
      </c>
    </row>
    <row r="2989" spans="1:56" s="12" customFormat="1" x14ac:dyDescent="0.2">
      <c r="A2989" s="9" t="str">
        <f>IF(Search!$C$5="","",IF(COUNTA(Inventory!$AP2989)=1,1,""))</f>
        <v/>
      </c>
      <c r="B2989" s="9" t="str">
        <f>IF(Search!$C$4="","",IF(ISNUMBER(SEARCH(Search!$C$4,$AR2989))=TRUE,1,""))</f>
        <v/>
      </c>
      <c r="C2989" s="9" t="str">
        <f>IF(Search!$C$6="x",IF(COUNTA($AQ2989)=1,1,"N"),IF(COUNTA($AQ2989)=1,"N",""))</f>
        <v/>
      </c>
      <c r="D2989" s="9" t="str">
        <f>IF(Search!$O$8="","",IF(ISNUMBER(SEARCH(Search!$O$8,$BD2989))=TRUE,1,""))</f>
        <v/>
      </c>
      <c r="E2989" s="9" t="str">
        <f>IF(Search!$C$7="","",IF(ISNUMBER(SEARCH(Search!$C$7,$AN2989))=TRUE,1,""))</f>
        <v/>
      </c>
      <c r="F2989" s="9" t="str">
        <f>IF(Search!$C$8="","",IF(ISNUMBER(SEARCH(Search!$C$8,$AO2989))=TRUE,1,""))</f>
        <v/>
      </c>
      <c r="G2989" s="9" t="str">
        <f>IF(Search!$F$4="","",IF(Inventory!$AJ2989&lt;Search!$F$4,"",1))</f>
        <v/>
      </c>
      <c r="H2989" s="9" t="str">
        <f>IF(Search!$F$5="","",IF(Inventory!$AJ2989&gt;Search!$F$5,"",1))</f>
        <v/>
      </c>
      <c r="I2989" s="9" t="str">
        <f>IF(Search!$F$7="","",IF(Search!$F$8="",IF(ISNUMBER(SEARCH(Search!$F$7,$AL2989))=TRUE,1,""),""))</f>
        <v/>
      </c>
      <c r="J2989" s="9" t="str">
        <f>IF($AL2989=Search!$F$8,1,"")</f>
        <v/>
      </c>
      <c r="K2989" s="9" t="str">
        <f>IF(Search!$I$4="","",IF(COUNTA($AS2989)=1,IF(Search!$I$4="N","N",1),""))</f>
        <v/>
      </c>
      <c r="L2989" s="9" t="str">
        <f>IF(Search!$I$5="","",IF($AS2989="RC",1,""))</f>
        <v/>
      </c>
      <c r="M2989" s="9" t="str">
        <f>IF(Search!$I$6="","",IF($AS2989="RCP",1,""))</f>
        <v/>
      </c>
      <c r="N2989" s="9" t="str">
        <f>IF(Search!$I$8="","",IF(COUNTA($AT2989)=1,IF(Search!$I$8="N","N",1),""))</f>
        <v/>
      </c>
      <c r="O2989" s="9" t="str">
        <f>IF(Search!$L$4="","",IF(COUNTA($AU2989)=1,IF(Search!$L$4="N","N",1),""))</f>
        <v/>
      </c>
      <c r="P2989" s="9" t="str">
        <f>IF(Search!$L$5="","",IF(ISNUMBER(SEARCH("Jersey",$AU2989))=TRUE,IF(Search!$L$5="N","N",1),""))</f>
        <v/>
      </c>
      <c r="Q2989" s="9" t="str">
        <f>IF(Search!$L$6="","",IF(ISNUMBER(SEARCH("Patch",$AU2989))=TRUE,IF(Search!$L$6="N","N",1),""))</f>
        <v/>
      </c>
      <c r="R2989" s="9" t="str">
        <f>IF(Search!$L$7="","",IF(ISNUMBER(SEARCH("Shield",$AU2989))=TRUE,IF(Search!$L$7="N","N",1),""))</f>
        <v/>
      </c>
      <c r="S2989" s="9" t="str">
        <f>IF(Search!$L$8="","",IF(ISNUMBER(SEARCH("Stick",$AU2989))=TRUE,IF(Search!$L$8="N","N",1),""))</f>
        <v/>
      </c>
      <c r="T2989" s="9" t="str">
        <f>IF(Search!$O$4="","",IF(COUNTA($AW2989)=1,IF(Search!$O$4="N","N",1),""))</f>
        <v/>
      </c>
      <c r="U2989" s="9" t="str">
        <f>IF(Search!$O$5="","",IF($AW2989="","",IF($AW2989&lt;Search!$O$5,"",1)))</f>
        <v/>
      </c>
      <c r="V2989" s="9" t="str">
        <f>IF(Search!$O$6="","",IF($AW2989="","",IF($AW2989&gt;Search!$O$6,"",1)))</f>
        <v/>
      </c>
      <c r="W2989" s="9" t="str">
        <f>IF(Search!$U$4="","",IF($AX2989="","",1))</f>
        <v/>
      </c>
      <c r="X2989" s="9" t="str">
        <f>IF(Search!$U$5="","",IF(ISNUMBER(SEARCH(Search!$U$5,$AX2989))=TRUE,IF(Search!$U$5="N","N",1),""))</f>
        <v/>
      </c>
      <c r="Y2989" s="9" t="str">
        <f>IF(Search!$U$6="","",IF($AY2989&lt;Search!$U$6,"",1))</f>
        <v/>
      </c>
      <c r="Z2989" s="9" t="str">
        <f>IF(Search!$R$4="","",IF(Inventory!$BA2989&lt;Search!$R$4,"",1))</f>
        <v/>
      </c>
      <c r="AA2989" s="9" t="str">
        <f>IF(Search!$R$5="","",IF($BA2989&gt;Search!$R$5,"",1))</f>
        <v/>
      </c>
      <c r="AB2989" s="9" t="str">
        <f>IF(Search!$R$6="","",IF($BB2989&lt;Search!$R$6,"",1))</f>
        <v/>
      </c>
      <c r="AC2989" s="9" t="str">
        <f>IF(Search!$R$7="","",IF($BB2989&lt;Search!$R$7,"",1))</f>
        <v/>
      </c>
      <c r="AD2989" s="45" t="str">
        <f>IF(COUNTIF($A2989:$AC2989,"n")&gt;0,"",IF(SUM($A2989:$AC2989)=COUNTA(Search!$C$4:$C$8,Search!$F$4:$F$8,Search!$I$4:$I$6,Search!$I$8,Search!$L$4:$L$8,Search!$O$4:$O$8,Search!$R$4:$R$7,Search!$U$4:$U$7)-COUNTIF(Search!$C$4:$U$7,"n"),1+LARGE($AD$1:AD2988,1),""))</f>
        <v/>
      </c>
      <c r="AE2989" s="45" t="str">
        <f t="shared" si="145"/>
        <v/>
      </c>
      <c r="AF2989" s="45" t="str">
        <f>IF(AD2989="","",COUNTIF($AE$1:$AE2988,$AE2989)+RANK($AE2989,$AE$2:$AE$10540,1))</f>
        <v/>
      </c>
      <c r="AG2989" s="45" t="str">
        <f t="shared" si="146"/>
        <v/>
      </c>
      <c r="AH2989" s="45" t="str">
        <f>IF($AD2989="","",COUNTIF($AG$1:$AG2988,$AG2989)+RANK($AG2989,$AG$1:$AG$10539,0))</f>
        <v/>
      </c>
      <c r="AI2989" s="10" t="str">
        <f t="shared" si="147"/>
        <v>2016-17 Upper Deck #215 Zach Sanford YG WAS RC   /   $5</v>
      </c>
      <c r="AJ2989" s="11">
        <v>2016</v>
      </c>
      <c r="AK2989" s="17">
        <v>17</v>
      </c>
      <c r="AL2989" s="12" t="s">
        <v>7</v>
      </c>
      <c r="AM2989" s="10">
        <v>215</v>
      </c>
      <c r="AN2989" s="12" t="s">
        <v>2312</v>
      </c>
      <c r="AO2989" s="14" t="s">
        <v>1946</v>
      </c>
      <c r="AP2989" s="14"/>
      <c r="AQ2989" s="14"/>
      <c r="AR2989" s="14" t="s">
        <v>2481</v>
      </c>
      <c r="AS2989" s="9" t="s">
        <v>2</v>
      </c>
      <c r="AT2989" s="9"/>
      <c r="AU2989" s="9"/>
      <c r="AV2989" s="13"/>
      <c r="AW2989" s="13"/>
      <c r="AX2989" s="9"/>
      <c r="AY2989" s="9"/>
      <c r="AZ2989" s="9"/>
      <c r="BA2989" s="33">
        <v>5</v>
      </c>
      <c r="BB2989" s="33"/>
      <c r="BC2989" s="36">
        <v>42860</v>
      </c>
      <c r="BD2989" s="12" t="s">
        <v>1771</v>
      </c>
    </row>
    <row r="2990" spans="1:56" s="12" customFormat="1" x14ac:dyDescent="0.2">
      <c r="A2990" s="9">
        <f>IF(Search!$C$5="","",IF(COUNTA(Inventory!$AP2990)=1,1,""))</f>
        <v>1</v>
      </c>
      <c r="B2990" s="9" t="str">
        <f>IF(Search!$C$4="","",IF(ISNUMBER(SEARCH(Search!$C$4,$AR2990))=TRUE,1,""))</f>
        <v/>
      </c>
      <c r="C2990" s="9" t="str">
        <f>IF(Search!$C$6="x",IF(COUNTA($AQ2990)=1,1,"N"),IF(COUNTA($AQ2990)=1,"N",""))</f>
        <v/>
      </c>
      <c r="D2990" s="9" t="str">
        <f>IF(Search!$O$8="","",IF(ISNUMBER(SEARCH(Search!$O$8,$BD2990))=TRUE,1,""))</f>
        <v/>
      </c>
      <c r="E2990" s="9" t="str">
        <f>IF(Search!$C$7="","",IF(ISNUMBER(SEARCH(Search!$C$7,$AN2990))=TRUE,1,""))</f>
        <v/>
      </c>
      <c r="F2990" s="9" t="str">
        <f>IF(Search!$C$8="","",IF(ISNUMBER(SEARCH(Search!$C$8,$AO2990))=TRUE,1,""))</f>
        <v/>
      </c>
      <c r="G2990" s="9" t="str">
        <f>IF(Search!$F$4="","",IF(Inventory!$AJ2990&lt;Search!$F$4,"",1))</f>
        <v/>
      </c>
      <c r="H2990" s="9" t="str">
        <f>IF(Search!$F$5="","",IF(Inventory!$AJ2990&gt;Search!$F$5,"",1))</f>
        <v/>
      </c>
      <c r="I2990" s="9" t="str">
        <f>IF(Search!$F$7="","",IF(Search!$F$8="",IF(ISNUMBER(SEARCH(Search!$F$7,$AL2990))=TRUE,1,""),""))</f>
        <v/>
      </c>
      <c r="J2990" s="9" t="str">
        <f>IF($AL2990=Search!$F$8,1,"")</f>
        <v/>
      </c>
      <c r="K2990" s="9" t="str">
        <f>IF(Search!$I$4="","",IF(COUNTA($AS2990)=1,IF(Search!$I$4="N","N",1),""))</f>
        <v/>
      </c>
      <c r="L2990" s="9" t="str">
        <f>IF(Search!$I$5="","",IF($AS2990="RC",1,""))</f>
        <v/>
      </c>
      <c r="M2990" s="9" t="str">
        <f>IF(Search!$I$6="","",IF($AS2990="RCP",1,""))</f>
        <v/>
      </c>
      <c r="N2990" s="9" t="str">
        <f>IF(Search!$I$8="","",IF(COUNTA($AT2990)=1,IF(Search!$I$8="N","N",1),""))</f>
        <v/>
      </c>
      <c r="O2990" s="9" t="str">
        <f>IF(Search!$L$4="","",IF(COUNTA($AU2990)=1,IF(Search!$L$4="N","N",1),""))</f>
        <v/>
      </c>
      <c r="P2990" s="9" t="str">
        <f>IF(Search!$L$5="","",IF(ISNUMBER(SEARCH("Jersey",$AU2990))=TRUE,IF(Search!$L$5="N","N",1),""))</f>
        <v/>
      </c>
      <c r="Q2990" s="9" t="str">
        <f>IF(Search!$L$6="","",IF(ISNUMBER(SEARCH("Patch",$AU2990))=TRUE,IF(Search!$L$6="N","N",1),""))</f>
        <v/>
      </c>
      <c r="R2990" s="9" t="str">
        <f>IF(Search!$L$7="","",IF(ISNUMBER(SEARCH("Shield",$AU2990))=TRUE,IF(Search!$L$7="N","N",1),""))</f>
        <v/>
      </c>
      <c r="S2990" s="9" t="str">
        <f>IF(Search!$L$8="","",IF(ISNUMBER(SEARCH("Stick",$AU2990))=TRUE,IF(Search!$L$8="N","N",1),""))</f>
        <v/>
      </c>
      <c r="T2990" s="9" t="str">
        <f>IF(Search!$O$4="","",IF(COUNTA($AW2990)=1,IF(Search!$O$4="N","N",1),""))</f>
        <v/>
      </c>
      <c r="U2990" s="9" t="str">
        <f>IF(Search!$O$5="","",IF($AW2990="","",IF($AW2990&lt;Search!$O$5,"",1)))</f>
        <v/>
      </c>
      <c r="V2990" s="9" t="str">
        <f>IF(Search!$O$6="","",IF($AW2990="","",IF($AW2990&gt;Search!$O$6,"",1)))</f>
        <v/>
      </c>
      <c r="W2990" s="9" t="str">
        <f>IF(Search!$U$4="","",IF($AX2990="","",1))</f>
        <v/>
      </c>
      <c r="X2990" s="9" t="str">
        <f>IF(Search!$U$5="","",IF(ISNUMBER(SEARCH(Search!$U$5,$AX2990))=TRUE,IF(Search!$U$5="N","N",1),""))</f>
        <v/>
      </c>
      <c r="Y2990" s="9" t="str">
        <f>IF(Search!$U$6="","",IF($AY2990&lt;Search!$U$6,"",1))</f>
        <v/>
      </c>
      <c r="Z2990" s="9" t="str">
        <f>IF(Search!$R$4="","",IF(Inventory!$BA2990&lt;Search!$R$4,"",1))</f>
        <v/>
      </c>
      <c r="AA2990" s="9" t="str">
        <f>IF(Search!$R$5="","",IF($BA2990&gt;Search!$R$5,"",1))</f>
        <v/>
      </c>
      <c r="AB2990" s="9" t="str">
        <f>IF(Search!$R$6="","",IF($BB2990&lt;Search!$R$6,"",1))</f>
        <v/>
      </c>
      <c r="AC2990" s="9" t="str">
        <f>IF(Search!$R$7="","",IF($BB2990&lt;Search!$R$7,"",1))</f>
        <v/>
      </c>
      <c r="AD2990" s="45">
        <f>IF(COUNTIF($A2990:$AC2990,"n")&gt;0,"",IF(SUM($A2990:$AC2990)=COUNTA(Search!$C$4:$C$8,Search!$F$4:$F$8,Search!$I$4:$I$6,Search!$I$8,Search!$L$4:$L$8,Search!$O$4:$O$8,Search!$R$4:$R$7,Search!$U$4:$U$7)-COUNTIF(Search!$C$4:$U$7,"n"),1+LARGE($AD$1:AD2989,1),""))</f>
        <v>461</v>
      </c>
      <c r="AE2990" s="45">
        <f t="shared" si="145"/>
        <v>2756</v>
      </c>
      <c r="AF2990" s="45">
        <f>IF(AD2990="","",COUNTIF($AE$1:$AE2989,$AE2990)+RANK($AE2990,$AE$2:$AE$10540,1))</f>
        <v>491</v>
      </c>
      <c r="AG2990" s="45">
        <f t="shared" si="146"/>
        <v>391</v>
      </c>
      <c r="AH2990" s="45">
        <f>IF($AD2990="","",COUNTIF($AG$1:$AG2989,$AG2990)+RANK($AG2990,$AG$1:$AG$10539,0))</f>
        <v>60</v>
      </c>
      <c r="AI2990" s="10" t="str">
        <f t="shared" si="147"/>
        <v>2016-17 Upper Deck #215 Zach Sanford YG WAS RC   /   $5</v>
      </c>
      <c r="AJ2990" s="11">
        <v>2016</v>
      </c>
      <c r="AK2990" s="17">
        <v>17</v>
      </c>
      <c r="AL2990" s="12" t="s">
        <v>7</v>
      </c>
      <c r="AM2990" s="10">
        <v>215</v>
      </c>
      <c r="AN2990" s="12" t="s">
        <v>2312</v>
      </c>
      <c r="AO2990" s="14" t="s">
        <v>1946</v>
      </c>
      <c r="AP2990" s="14" t="s">
        <v>1902</v>
      </c>
      <c r="AQ2990" s="14"/>
      <c r="AR2990" s="14"/>
      <c r="AS2990" s="9" t="s">
        <v>2</v>
      </c>
      <c r="AT2990" s="9"/>
      <c r="AU2990" s="9"/>
      <c r="AV2990" s="13"/>
      <c r="AW2990" s="13"/>
      <c r="AX2990" s="9"/>
      <c r="AY2990" s="9"/>
      <c r="AZ2990" s="9"/>
      <c r="BA2990" s="33">
        <v>5</v>
      </c>
      <c r="BB2990" s="33"/>
      <c r="BC2990" s="36">
        <v>42860</v>
      </c>
      <c r="BD2990" s="12" t="s">
        <v>1771</v>
      </c>
    </row>
    <row r="2991" spans="1:56" s="12" customFormat="1" x14ac:dyDescent="0.2">
      <c r="A2991" s="9" t="str">
        <f>IF(Search!$C$5="","",IF(COUNTA(Inventory!$AP2991)=1,1,""))</f>
        <v/>
      </c>
      <c r="B2991" s="9" t="str">
        <f>IF(Search!$C$4="","",IF(ISNUMBER(SEARCH(Search!$C$4,$AR2991))=TRUE,1,""))</f>
        <v/>
      </c>
      <c r="C2991" s="9" t="str">
        <f>IF(Search!$C$6="x",IF(COUNTA($AQ2991)=1,1,"N"),IF(COUNTA($AQ2991)=1,"N",""))</f>
        <v/>
      </c>
      <c r="D2991" s="9" t="str">
        <f>IF(Search!$O$8="","",IF(ISNUMBER(SEARCH(Search!$O$8,$BD2991))=TRUE,1,""))</f>
        <v/>
      </c>
      <c r="E2991" s="9" t="str">
        <f>IF(Search!$C$7="","",IF(ISNUMBER(SEARCH(Search!$C$7,$AN2991))=TRUE,1,""))</f>
        <v/>
      </c>
      <c r="F2991" s="9" t="str">
        <f>IF(Search!$C$8="","",IF(ISNUMBER(SEARCH(Search!$C$8,$AO2991))=TRUE,1,""))</f>
        <v/>
      </c>
      <c r="G2991" s="9" t="str">
        <f>IF(Search!$F$4="","",IF(Inventory!$AJ2991&lt;Search!$F$4,"",1))</f>
        <v/>
      </c>
      <c r="H2991" s="9" t="str">
        <f>IF(Search!$F$5="","",IF(Inventory!$AJ2991&gt;Search!$F$5,"",1))</f>
        <v/>
      </c>
      <c r="I2991" s="9" t="str">
        <f>IF(Search!$F$7="","",IF(Search!$F$8="",IF(ISNUMBER(SEARCH(Search!$F$7,$AL2991))=TRUE,1,""),""))</f>
        <v/>
      </c>
      <c r="J2991" s="9" t="str">
        <f>IF($AL2991=Search!$F$8,1,"")</f>
        <v/>
      </c>
      <c r="K2991" s="9" t="str">
        <f>IF(Search!$I$4="","",IF(COUNTA($AS2991)=1,IF(Search!$I$4="N","N",1),""))</f>
        <v/>
      </c>
      <c r="L2991" s="9" t="str">
        <f>IF(Search!$I$5="","",IF($AS2991="RC",1,""))</f>
        <v/>
      </c>
      <c r="M2991" s="9" t="str">
        <f>IF(Search!$I$6="","",IF($AS2991="RCP",1,""))</f>
        <v/>
      </c>
      <c r="N2991" s="9" t="str">
        <f>IF(Search!$I$8="","",IF(COUNTA($AT2991)=1,IF(Search!$I$8="N","N",1),""))</f>
        <v/>
      </c>
      <c r="O2991" s="9" t="str">
        <f>IF(Search!$L$4="","",IF(COUNTA($AU2991)=1,IF(Search!$L$4="N","N",1),""))</f>
        <v/>
      </c>
      <c r="P2991" s="9" t="str">
        <f>IF(Search!$L$5="","",IF(ISNUMBER(SEARCH("Jersey",$AU2991))=TRUE,IF(Search!$L$5="N","N",1),""))</f>
        <v/>
      </c>
      <c r="Q2991" s="9" t="str">
        <f>IF(Search!$L$6="","",IF(ISNUMBER(SEARCH("Patch",$AU2991))=TRUE,IF(Search!$L$6="N","N",1),""))</f>
        <v/>
      </c>
      <c r="R2991" s="9" t="str">
        <f>IF(Search!$L$7="","",IF(ISNUMBER(SEARCH("Shield",$AU2991))=TRUE,IF(Search!$L$7="N","N",1),""))</f>
        <v/>
      </c>
      <c r="S2991" s="9" t="str">
        <f>IF(Search!$L$8="","",IF(ISNUMBER(SEARCH("Stick",$AU2991))=TRUE,IF(Search!$L$8="N","N",1),""))</f>
        <v/>
      </c>
      <c r="T2991" s="9" t="str">
        <f>IF(Search!$O$4="","",IF(COUNTA($AW2991)=1,IF(Search!$O$4="N","N",1),""))</f>
        <v/>
      </c>
      <c r="U2991" s="9" t="str">
        <f>IF(Search!$O$5="","",IF($AW2991="","",IF($AW2991&lt;Search!$O$5,"",1)))</f>
        <v/>
      </c>
      <c r="V2991" s="9" t="str">
        <f>IF(Search!$O$6="","",IF($AW2991="","",IF($AW2991&gt;Search!$O$6,"",1)))</f>
        <v/>
      </c>
      <c r="W2991" s="9" t="str">
        <f>IF(Search!$U$4="","",IF($AX2991="","",1))</f>
        <v/>
      </c>
      <c r="X2991" s="9" t="str">
        <f>IF(Search!$U$5="","",IF(ISNUMBER(SEARCH(Search!$U$5,$AX2991))=TRUE,IF(Search!$U$5="N","N",1),""))</f>
        <v/>
      </c>
      <c r="Y2991" s="9" t="str">
        <f>IF(Search!$U$6="","",IF($AY2991&lt;Search!$U$6,"",1))</f>
        <v/>
      </c>
      <c r="Z2991" s="9" t="str">
        <f>IF(Search!$R$4="","",IF(Inventory!$BA2991&lt;Search!$R$4,"",1))</f>
        <v/>
      </c>
      <c r="AA2991" s="9" t="str">
        <f>IF(Search!$R$5="","",IF($BA2991&gt;Search!$R$5,"",1))</f>
        <v/>
      </c>
      <c r="AB2991" s="9" t="str">
        <f>IF(Search!$R$6="","",IF($BB2991&lt;Search!$R$6,"",1))</f>
        <v/>
      </c>
      <c r="AC2991" s="9" t="str">
        <f>IF(Search!$R$7="","",IF($BB2991&lt;Search!$R$7,"",1))</f>
        <v/>
      </c>
      <c r="AD2991" s="45" t="str">
        <f>IF(COUNTIF($A2991:$AC2991,"n")&gt;0,"",IF(SUM($A2991:$AC2991)=COUNTA(Search!$C$4:$C$8,Search!$F$4:$F$8,Search!$I$4:$I$6,Search!$I$8,Search!$L$4:$L$8,Search!$O$4:$O$8,Search!$R$4:$R$7,Search!$U$4:$U$7)-COUNTIF(Search!$C$4:$U$7,"n"),1+LARGE($AD$1:AD2990,1),""))</f>
        <v/>
      </c>
      <c r="AE2991" s="45" t="str">
        <f t="shared" si="145"/>
        <v/>
      </c>
      <c r="AF2991" s="45" t="str">
        <f>IF(AD2991="","",COUNTIF($AE$1:$AE2990,$AE2991)+RANK($AE2991,$AE$2:$AE$10540,1))</f>
        <v/>
      </c>
      <c r="AG2991" s="45" t="str">
        <f t="shared" si="146"/>
        <v/>
      </c>
      <c r="AH2991" s="45" t="str">
        <f>IF($AD2991="","",COUNTIF($AG$1:$AG2990,$AG2991)+RANK($AG2991,$AG$1:$AG$10539,0))</f>
        <v/>
      </c>
      <c r="AI2991" s="10" t="str">
        <f t="shared" si="147"/>
        <v>2016-17 Upper Deck #216 Tyler Motte YG CHI RC   /   $5</v>
      </c>
      <c r="AJ2991" s="11">
        <v>2016</v>
      </c>
      <c r="AK2991" s="17">
        <v>17</v>
      </c>
      <c r="AL2991" s="12" t="s">
        <v>7</v>
      </c>
      <c r="AM2991" s="10">
        <v>216</v>
      </c>
      <c r="AN2991" s="12" t="s">
        <v>2527</v>
      </c>
      <c r="AO2991" s="14" t="s">
        <v>1917</v>
      </c>
      <c r="AP2991" s="14"/>
      <c r="AQ2991" s="14"/>
      <c r="AR2991" s="14" t="s">
        <v>2481</v>
      </c>
      <c r="AS2991" s="9" t="s">
        <v>2</v>
      </c>
      <c r="AT2991" s="9"/>
      <c r="AU2991" s="9"/>
      <c r="AV2991" s="13"/>
      <c r="AW2991" s="13"/>
      <c r="AX2991" s="9"/>
      <c r="AY2991" s="9"/>
      <c r="AZ2991" s="9"/>
      <c r="BA2991" s="33">
        <v>5</v>
      </c>
      <c r="BB2991" s="33"/>
      <c r="BC2991" s="36">
        <v>42860</v>
      </c>
      <c r="BD2991" s="12" t="s">
        <v>1772</v>
      </c>
    </row>
    <row r="2992" spans="1:56" s="12" customFormat="1" x14ac:dyDescent="0.2">
      <c r="A2992" s="9" t="str">
        <f>IF(Search!$C$5="","",IF(COUNTA(Inventory!$AP2992)=1,1,""))</f>
        <v/>
      </c>
      <c r="B2992" s="9" t="str">
        <f>IF(Search!$C$4="","",IF(ISNUMBER(SEARCH(Search!$C$4,$AR2992))=TRUE,1,""))</f>
        <v/>
      </c>
      <c r="C2992" s="9" t="str">
        <f>IF(Search!$C$6="x",IF(COUNTA($AQ2992)=1,1,"N"),IF(COUNTA($AQ2992)=1,"N",""))</f>
        <v/>
      </c>
      <c r="D2992" s="9" t="str">
        <f>IF(Search!$O$8="","",IF(ISNUMBER(SEARCH(Search!$O$8,$BD2992))=TRUE,1,""))</f>
        <v/>
      </c>
      <c r="E2992" s="9" t="str">
        <f>IF(Search!$C$7="","",IF(ISNUMBER(SEARCH(Search!$C$7,$AN2992))=TRUE,1,""))</f>
        <v/>
      </c>
      <c r="F2992" s="9" t="str">
        <f>IF(Search!$C$8="","",IF(ISNUMBER(SEARCH(Search!$C$8,$AO2992))=TRUE,1,""))</f>
        <v/>
      </c>
      <c r="G2992" s="9" t="str">
        <f>IF(Search!$F$4="","",IF(Inventory!$AJ2992&lt;Search!$F$4,"",1))</f>
        <v/>
      </c>
      <c r="H2992" s="9" t="str">
        <f>IF(Search!$F$5="","",IF(Inventory!$AJ2992&gt;Search!$F$5,"",1))</f>
        <v/>
      </c>
      <c r="I2992" s="9" t="str">
        <f>IF(Search!$F$7="","",IF(Search!$F$8="",IF(ISNUMBER(SEARCH(Search!$F$7,$AL2992))=TRUE,1,""),""))</f>
        <v/>
      </c>
      <c r="J2992" s="9" t="str">
        <f>IF($AL2992=Search!$F$8,1,"")</f>
        <v/>
      </c>
      <c r="K2992" s="9" t="str">
        <f>IF(Search!$I$4="","",IF(COUNTA($AS2992)=1,IF(Search!$I$4="N","N",1),""))</f>
        <v/>
      </c>
      <c r="L2992" s="9" t="str">
        <f>IF(Search!$I$5="","",IF($AS2992="RC",1,""))</f>
        <v/>
      </c>
      <c r="M2992" s="9" t="str">
        <f>IF(Search!$I$6="","",IF($AS2992="RCP",1,""))</f>
        <v/>
      </c>
      <c r="N2992" s="9" t="str">
        <f>IF(Search!$I$8="","",IF(COUNTA($AT2992)=1,IF(Search!$I$8="N","N",1),""))</f>
        <v/>
      </c>
      <c r="O2992" s="9" t="str">
        <f>IF(Search!$L$4="","",IF(COUNTA($AU2992)=1,IF(Search!$L$4="N","N",1),""))</f>
        <v/>
      </c>
      <c r="P2992" s="9" t="str">
        <f>IF(Search!$L$5="","",IF(ISNUMBER(SEARCH("Jersey",$AU2992))=TRUE,IF(Search!$L$5="N","N",1),""))</f>
        <v/>
      </c>
      <c r="Q2992" s="9" t="str">
        <f>IF(Search!$L$6="","",IF(ISNUMBER(SEARCH("Patch",$AU2992))=TRUE,IF(Search!$L$6="N","N",1),""))</f>
        <v/>
      </c>
      <c r="R2992" s="9" t="str">
        <f>IF(Search!$L$7="","",IF(ISNUMBER(SEARCH("Shield",$AU2992))=TRUE,IF(Search!$L$7="N","N",1),""))</f>
        <v/>
      </c>
      <c r="S2992" s="9" t="str">
        <f>IF(Search!$L$8="","",IF(ISNUMBER(SEARCH("Stick",$AU2992))=TRUE,IF(Search!$L$8="N","N",1),""))</f>
        <v/>
      </c>
      <c r="T2992" s="9" t="str">
        <f>IF(Search!$O$4="","",IF(COUNTA($AW2992)=1,IF(Search!$O$4="N","N",1),""))</f>
        <v/>
      </c>
      <c r="U2992" s="9" t="str">
        <f>IF(Search!$O$5="","",IF($AW2992="","",IF($AW2992&lt;Search!$O$5,"",1)))</f>
        <v/>
      </c>
      <c r="V2992" s="9" t="str">
        <f>IF(Search!$O$6="","",IF($AW2992="","",IF($AW2992&gt;Search!$O$6,"",1)))</f>
        <v/>
      </c>
      <c r="W2992" s="9" t="str">
        <f>IF(Search!$U$4="","",IF($AX2992="","",1))</f>
        <v/>
      </c>
      <c r="X2992" s="9" t="str">
        <f>IF(Search!$U$5="","",IF(ISNUMBER(SEARCH(Search!$U$5,$AX2992))=TRUE,IF(Search!$U$5="N","N",1),""))</f>
        <v/>
      </c>
      <c r="Y2992" s="9" t="str">
        <f>IF(Search!$U$6="","",IF($AY2992&lt;Search!$U$6,"",1))</f>
        <v/>
      </c>
      <c r="Z2992" s="9" t="str">
        <f>IF(Search!$R$4="","",IF(Inventory!$BA2992&lt;Search!$R$4,"",1))</f>
        <v/>
      </c>
      <c r="AA2992" s="9" t="str">
        <f>IF(Search!$R$5="","",IF($BA2992&gt;Search!$R$5,"",1))</f>
        <v/>
      </c>
      <c r="AB2992" s="9" t="str">
        <f>IF(Search!$R$6="","",IF($BB2992&lt;Search!$R$6,"",1))</f>
        <v/>
      </c>
      <c r="AC2992" s="9" t="str">
        <f>IF(Search!$R$7="","",IF($BB2992&lt;Search!$R$7,"",1))</f>
        <v/>
      </c>
      <c r="AD2992" s="45" t="str">
        <f>IF(COUNTIF($A2992:$AC2992,"n")&gt;0,"",IF(SUM($A2992:$AC2992)=COUNTA(Search!$C$4:$C$8,Search!$F$4:$F$8,Search!$I$4:$I$6,Search!$I$8,Search!$L$4:$L$8,Search!$O$4:$O$8,Search!$R$4:$R$7,Search!$U$4:$U$7)-COUNTIF(Search!$C$4:$U$7,"n"),1+LARGE($AD$1:AD2991,1),""))</f>
        <v/>
      </c>
      <c r="AE2992" s="45" t="str">
        <f t="shared" si="145"/>
        <v/>
      </c>
      <c r="AF2992" s="45" t="str">
        <f>IF(AD2992="","",COUNTIF($AE$1:$AE2991,$AE2992)+RANK($AE2992,$AE$2:$AE$10540,1))</f>
        <v/>
      </c>
      <c r="AG2992" s="45" t="str">
        <f t="shared" si="146"/>
        <v/>
      </c>
      <c r="AH2992" s="45" t="str">
        <f>IF($AD2992="","",COUNTIF($AG$1:$AG2991,$AG2992)+RANK($AG2992,$AG$1:$AG$10539,0))</f>
        <v/>
      </c>
      <c r="AI2992" s="10" t="str">
        <f t="shared" si="147"/>
        <v>2016-17 Upper Deck #217 Travis Konecny YG PHI RC   /   $15</v>
      </c>
      <c r="AJ2992" s="11">
        <v>2016</v>
      </c>
      <c r="AK2992" s="17">
        <v>17</v>
      </c>
      <c r="AL2992" s="12" t="s">
        <v>7</v>
      </c>
      <c r="AM2992" s="10">
        <v>217</v>
      </c>
      <c r="AN2992" s="12" t="s">
        <v>2313</v>
      </c>
      <c r="AO2992" s="14" t="s">
        <v>1907</v>
      </c>
      <c r="AP2992" s="14"/>
      <c r="AQ2992" s="14"/>
      <c r="AR2992" s="14" t="s">
        <v>2481</v>
      </c>
      <c r="AS2992" s="9" t="s">
        <v>2</v>
      </c>
      <c r="AT2992" s="9"/>
      <c r="AU2992" s="9"/>
      <c r="AV2992" s="13"/>
      <c r="AW2992" s="13"/>
      <c r="AX2992" s="9"/>
      <c r="AY2992" s="9"/>
      <c r="AZ2992" s="9"/>
      <c r="BA2992" s="33">
        <v>15</v>
      </c>
      <c r="BB2992" s="33">
        <v>5</v>
      </c>
      <c r="BC2992" s="36">
        <v>42860</v>
      </c>
      <c r="BD2992" s="12" t="s">
        <v>1771</v>
      </c>
    </row>
    <row r="2993" spans="1:56" s="12" customFormat="1" x14ac:dyDescent="0.2">
      <c r="A2993" s="9" t="str">
        <f>IF(Search!$C$5="","",IF(COUNTA(Inventory!$AP2993)=1,1,""))</f>
        <v/>
      </c>
      <c r="B2993" s="9" t="str">
        <f>IF(Search!$C$4="","",IF(ISNUMBER(SEARCH(Search!$C$4,$AR2993))=TRUE,1,""))</f>
        <v/>
      </c>
      <c r="C2993" s="9" t="str">
        <f>IF(Search!$C$6="x",IF(COUNTA($AQ2993)=1,1,"N"),IF(COUNTA($AQ2993)=1,"N",""))</f>
        <v/>
      </c>
      <c r="D2993" s="9" t="str">
        <f>IF(Search!$O$8="","",IF(ISNUMBER(SEARCH(Search!$O$8,$BD2993))=TRUE,1,""))</f>
        <v/>
      </c>
      <c r="E2993" s="9" t="str">
        <f>IF(Search!$C$7="","",IF(ISNUMBER(SEARCH(Search!$C$7,$AN2993))=TRUE,1,""))</f>
        <v/>
      </c>
      <c r="F2993" s="9" t="str">
        <f>IF(Search!$C$8="","",IF(ISNUMBER(SEARCH(Search!$C$8,$AO2993))=TRUE,1,""))</f>
        <v/>
      </c>
      <c r="G2993" s="9" t="str">
        <f>IF(Search!$F$4="","",IF(Inventory!$AJ2993&lt;Search!$F$4,"",1))</f>
        <v/>
      </c>
      <c r="H2993" s="9" t="str">
        <f>IF(Search!$F$5="","",IF(Inventory!$AJ2993&gt;Search!$F$5,"",1))</f>
        <v/>
      </c>
      <c r="I2993" s="9" t="str">
        <f>IF(Search!$F$7="","",IF(Search!$F$8="",IF(ISNUMBER(SEARCH(Search!$F$7,$AL2993))=TRUE,1,""),""))</f>
        <v/>
      </c>
      <c r="J2993" s="9" t="str">
        <f>IF($AL2993=Search!$F$8,1,"")</f>
        <v/>
      </c>
      <c r="K2993" s="9" t="str">
        <f>IF(Search!$I$4="","",IF(COUNTA($AS2993)=1,IF(Search!$I$4="N","N",1),""))</f>
        <v/>
      </c>
      <c r="L2993" s="9" t="str">
        <f>IF(Search!$I$5="","",IF($AS2993="RC",1,""))</f>
        <v/>
      </c>
      <c r="M2993" s="9" t="str">
        <f>IF(Search!$I$6="","",IF($AS2993="RCP",1,""))</f>
        <v/>
      </c>
      <c r="N2993" s="9" t="str">
        <f>IF(Search!$I$8="","",IF(COUNTA($AT2993)=1,IF(Search!$I$8="N","N",1),""))</f>
        <v/>
      </c>
      <c r="O2993" s="9" t="str">
        <f>IF(Search!$L$4="","",IF(COUNTA($AU2993)=1,IF(Search!$L$4="N","N",1),""))</f>
        <v/>
      </c>
      <c r="P2993" s="9" t="str">
        <f>IF(Search!$L$5="","",IF(ISNUMBER(SEARCH("Jersey",$AU2993))=TRUE,IF(Search!$L$5="N","N",1),""))</f>
        <v/>
      </c>
      <c r="Q2993" s="9" t="str">
        <f>IF(Search!$L$6="","",IF(ISNUMBER(SEARCH("Patch",$AU2993))=TRUE,IF(Search!$L$6="N","N",1),""))</f>
        <v/>
      </c>
      <c r="R2993" s="9" t="str">
        <f>IF(Search!$L$7="","",IF(ISNUMBER(SEARCH("Shield",$AU2993))=TRUE,IF(Search!$L$7="N","N",1),""))</f>
        <v/>
      </c>
      <c r="S2993" s="9" t="str">
        <f>IF(Search!$L$8="","",IF(ISNUMBER(SEARCH("Stick",$AU2993))=TRUE,IF(Search!$L$8="N","N",1),""))</f>
        <v/>
      </c>
      <c r="T2993" s="9" t="str">
        <f>IF(Search!$O$4="","",IF(COUNTA($AW2993)=1,IF(Search!$O$4="N","N",1),""))</f>
        <v/>
      </c>
      <c r="U2993" s="9" t="str">
        <f>IF(Search!$O$5="","",IF($AW2993="","",IF($AW2993&lt;Search!$O$5,"",1)))</f>
        <v/>
      </c>
      <c r="V2993" s="9" t="str">
        <f>IF(Search!$O$6="","",IF($AW2993="","",IF($AW2993&gt;Search!$O$6,"",1)))</f>
        <v/>
      </c>
      <c r="W2993" s="9" t="str">
        <f>IF(Search!$U$4="","",IF($AX2993="","",1))</f>
        <v/>
      </c>
      <c r="X2993" s="9" t="str">
        <f>IF(Search!$U$5="","",IF(ISNUMBER(SEARCH(Search!$U$5,$AX2993))=TRUE,IF(Search!$U$5="N","N",1),""))</f>
        <v/>
      </c>
      <c r="Y2993" s="9" t="str">
        <f>IF(Search!$U$6="","",IF($AY2993&lt;Search!$U$6,"",1))</f>
        <v/>
      </c>
      <c r="Z2993" s="9" t="str">
        <f>IF(Search!$R$4="","",IF(Inventory!$BA2993&lt;Search!$R$4,"",1))</f>
        <v/>
      </c>
      <c r="AA2993" s="9" t="str">
        <f>IF(Search!$R$5="","",IF($BA2993&gt;Search!$R$5,"",1))</f>
        <v/>
      </c>
      <c r="AB2993" s="9" t="str">
        <f>IF(Search!$R$6="","",IF($BB2993&lt;Search!$R$6,"",1))</f>
        <v/>
      </c>
      <c r="AC2993" s="9" t="str">
        <f>IF(Search!$R$7="","",IF($BB2993&lt;Search!$R$7,"",1))</f>
        <v/>
      </c>
      <c r="AD2993" s="45" t="str">
        <f>IF(COUNTIF($A2993:$AC2993,"n")&gt;0,"",IF(SUM($A2993:$AC2993)=COUNTA(Search!$C$4:$C$8,Search!$F$4:$F$8,Search!$I$4:$I$6,Search!$I$8,Search!$L$4:$L$8,Search!$O$4:$O$8,Search!$R$4:$R$7,Search!$U$4:$U$7)-COUNTIF(Search!$C$4:$U$7,"n"),1+LARGE($AD$1:AD2992,1),""))</f>
        <v/>
      </c>
      <c r="AE2993" s="45" t="str">
        <f t="shared" si="145"/>
        <v/>
      </c>
      <c r="AF2993" s="45" t="str">
        <f>IF(AD2993="","",COUNTIF($AE$1:$AE2992,$AE2993)+RANK($AE2993,$AE$2:$AE$10540,1))</f>
        <v/>
      </c>
      <c r="AG2993" s="45" t="str">
        <f t="shared" si="146"/>
        <v/>
      </c>
      <c r="AH2993" s="45" t="str">
        <f>IF($AD2993="","",COUNTIF($AG$1:$AG2992,$AG2993)+RANK($AG2993,$AG$1:$AG$10539,0))</f>
        <v/>
      </c>
      <c r="AI2993" s="10" t="str">
        <f t="shared" si="147"/>
        <v>2016-17 Upper Deck #218 Jimmy Vesey YG NYR RC   /   $25</v>
      </c>
      <c r="AJ2993" s="11">
        <v>2016</v>
      </c>
      <c r="AK2993" s="17">
        <v>17</v>
      </c>
      <c r="AL2993" s="12" t="s">
        <v>7</v>
      </c>
      <c r="AM2993" s="10">
        <v>218</v>
      </c>
      <c r="AN2993" s="12" t="s">
        <v>2528</v>
      </c>
      <c r="AO2993" s="14" t="s">
        <v>1905</v>
      </c>
      <c r="AP2993" s="14"/>
      <c r="AQ2993" s="14"/>
      <c r="AR2993" s="14" t="s">
        <v>2481</v>
      </c>
      <c r="AS2993" s="9" t="s">
        <v>2</v>
      </c>
      <c r="AT2993" s="9"/>
      <c r="AU2993" s="9"/>
      <c r="AV2993" s="13"/>
      <c r="AW2993" s="13"/>
      <c r="AX2993" s="9"/>
      <c r="AY2993" s="9"/>
      <c r="AZ2993" s="9"/>
      <c r="BA2993" s="33">
        <v>25</v>
      </c>
      <c r="BB2993" s="33"/>
      <c r="BC2993" s="36">
        <v>42860</v>
      </c>
      <c r="BD2993" s="12" t="s">
        <v>1772</v>
      </c>
    </row>
    <row r="2994" spans="1:56" s="12" customFormat="1" x14ac:dyDescent="0.2">
      <c r="A2994" s="9" t="str">
        <f>IF(Search!$C$5="","",IF(COUNTA(Inventory!$AP2994)=1,1,""))</f>
        <v/>
      </c>
      <c r="B2994" s="9" t="str">
        <f>IF(Search!$C$4="","",IF(ISNUMBER(SEARCH(Search!$C$4,$AR2994))=TRUE,1,""))</f>
        <v/>
      </c>
      <c r="C2994" s="9" t="str">
        <f>IF(Search!$C$6="x",IF(COUNTA($AQ2994)=1,1,"N"),IF(COUNTA($AQ2994)=1,"N",""))</f>
        <v/>
      </c>
      <c r="D2994" s="9" t="str">
        <f>IF(Search!$O$8="","",IF(ISNUMBER(SEARCH(Search!$O$8,$BD2994))=TRUE,1,""))</f>
        <v/>
      </c>
      <c r="E2994" s="9" t="str">
        <f>IF(Search!$C$7="","",IF(ISNUMBER(SEARCH(Search!$C$7,$AN2994))=TRUE,1,""))</f>
        <v/>
      </c>
      <c r="F2994" s="9" t="str">
        <f>IF(Search!$C$8="","",IF(ISNUMBER(SEARCH(Search!$C$8,$AO2994))=TRUE,1,""))</f>
        <v/>
      </c>
      <c r="G2994" s="9" t="str">
        <f>IF(Search!$F$4="","",IF(Inventory!$AJ2994&lt;Search!$F$4,"",1))</f>
        <v/>
      </c>
      <c r="H2994" s="9" t="str">
        <f>IF(Search!$F$5="","",IF(Inventory!$AJ2994&gt;Search!$F$5,"",1))</f>
        <v/>
      </c>
      <c r="I2994" s="9" t="str">
        <f>IF(Search!$F$7="","",IF(Search!$F$8="",IF(ISNUMBER(SEARCH(Search!$F$7,$AL2994))=TRUE,1,""),""))</f>
        <v/>
      </c>
      <c r="J2994" s="9" t="str">
        <f>IF($AL2994=Search!$F$8,1,"")</f>
        <v/>
      </c>
      <c r="K2994" s="9" t="str">
        <f>IF(Search!$I$4="","",IF(COUNTA($AS2994)=1,IF(Search!$I$4="N","N",1),""))</f>
        <v/>
      </c>
      <c r="L2994" s="9" t="str">
        <f>IF(Search!$I$5="","",IF($AS2994="RC",1,""))</f>
        <v/>
      </c>
      <c r="M2994" s="9" t="str">
        <f>IF(Search!$I$6="","",IF($AS2994="RCP",1,""))</f>
        <v/>
      </c>
      <c r="N2994" s="9" t="str">
        <f>IF(Search!$I$8="","",IF(COUNTA($AT2994)=1,IF(Search!$I$8="N","N",1),""))</f>
        <v/>
      </c>
      <c r="O2994" s="9" t="str">
        <f>IF(Search!$L$4="","",IF(COUNTA($AU2994)=1,IF(Search!$L$4="N","N",1),""))</f>
        <v/>
      </c>
      <c r="P2994" s="9" t="str">
        <f>IF(Search!$L$5="","",IF(ISNUMBER(SEARCH("Jersey",$AU2994))=TRUE,IF(Search!$L$5="N","N",1),""))</f>
        <v/>
      </c>
      <c r="Q2994" s="9" t="str">
        <f>IF(Search!$L$6="","",IF(ISNUMBER(SEARCH("Patch",$AU2994))=TRUE,IF(Search!$L$6="N","N",1),""))</f>
        <v/>
      </c>
      <c r="R2994" s="9" t="str">
        <f>IF(Search!$L$7="","",IF(ISNUMBER(SEARCH("Shield",$AU2994))=TRUE,IF(Search!$L$7="N","N",1),""))</f>
        <v/>
      </c>
      <c r="S2994" s="9" t="str">
        <f>IF(Search!$L$8="","",IF(ISNUMBER(SEARCH("Stick",$AU2994))=TRUE,IF(Search!$L$8="N","N",1),""))</f>
        <v/>
      </c>
      <c r="T2994" s="9" t="str">
        <f>IF(Search!$O$4="","",IF(COUNTA($AW2994)=1,IF(Search!$O$4="N","N",1),""))</f>
        <v/>
      </c>
      <c r="U2994" s="9" t="str">
        <f>IF(Search!$O$5="","",IF($AW2994="","",IF($AW2994&lt;Search!$O$5,"",1)))</f>
        <v/>
      </c>
      <c r="V2994" s="9" t="str">
        <f>IF(Search!$O$6="","",IF($AW2994="","",IF($AW2994&gt;Search!$O$6,"",1)))</f>
        <v/>
      </c>
      <c r="W2994" s="9" t="str">
        <f>IF(Search!$U$4="","",IF($AX2994="","",1))</f>
        <v/>
      </c>
      <c r="X2994" s="9" t="str">
        <f>IF(Search!$U$5="","",IF(ISNUMBER(SEARCH(Search!$U$5,$AX2994))=TRUE,IF(Search!$U$5="N","N",1),""))</f>
        <v/>
      </c>
      <c r="Y2994" s="9" t="str">
        <f>IF(Search!$U$6="","",IF($AY2994&lt;Search!$U$6,"",1))</f>
        <v/>
      </c>
      <c r="Z2994" s="9" t="str">
        <f>IF(Search!$R$4="","",IF(Inventory!$BA2994&lt;Search!$R$4,"",1))</f>
        <v/>
      </c>
      <c r="AA2994" s="9" t="str">
        <f>IF(Search!$R$5="","",IF($BA2994&gt;Search!$R$5,"",1))</f>
        <v/>
      </c>
      <c r="AB2994" s="9" t="str">
        <f>IF(Search!$R$6="","",IF($BB2994&lt;Search!$R$6,"",1))</f>
        <v/>
      </c>
      <c r="AC2994" s="9" t="str">
        <f>IF(Search!$R$7="","",IF($BB2994&lt;Search!$R$7,"",1))</f>
        <v/>
      </c>
      <c r="AD2994" s="45" t="str">
        <f>IF(COUNTIF($A2994:$AC2994,"n")&gt;0,"",IF(SUM($A2994:$AC2994)=COUNTA(Search!$C$4:$C$8,Search!$F$4:$F$8,Search!$I$4:$I$6,Search!$I$8,Search!$L$4:$L$8,Search!$O$4:$O$8,Search!$R$4:$R$7,Search!$U$4:$U$7)-COUNTIF(Search!$C$4:$U$7,"n"),1+LARGE($AD$1:AD2993,1),""))</f>
        <v/>
      </c>
      <c r="AE2994" s="45" t="str">
        <f t="shared" si="145"/>
        <v/>
      </c>
      <c r="AF2994" s="45" t="str">
        <f>IF(AD2994="","",COUNTIF($AE$1:$AE2993,$AE2994)+RANK($AE2994,$AE$2:$AE$10540,1))</f>
        <v/>
      </c>
      <c r="AG2994" s="45" t="str">
        <f t="shared" si="146"/>
        <v/>
      </c>
      <c r="AH2994" s="45" t="str">
        <f>IF($AD2994="","",COUNTIF($AG$1:$AG2993,$AG2994)+RANK($AG2994,$AG$1:$AG$10539,0))</f>
        <v/>
      </c>
      <c r="AI2994" s="10" t="str">
        <f t="shared" si="147"/>
        <v>2016-17 Upper Deck #219 Nick Paul YG OTT RC   /   $6</v>
      </c>
      <c r="AJ2994" s="11">
        <v>2016</v>
      </c>
      <c r="AK2994" s="17">
        <v>17</v>
      </c>
      <c r="AL2994" s="12" t="s">
        <v>7</v>
      </c>
      <c r="AM2994" s="10">
        <v>219</v>
      </c>
      <c r="AN2994" s="12" t="s">
        <v>2529</v>
      </c>
      <c r="AO2994" s="14" t="s">
        <v>1945</v>
      </c>
      <c r="AP2994" s="14"/>
      <c r="AQ2994" s="14"/>
      <c r="AR2994" s="14" t="s">
        <v>2481</v>
      </c>
      <c r="AS2994" s="9" t="s">
        <v>2</v>
      </c>
      <c r="AT2994" s="9"/>
      <c r="AU2994" s="9"/>
      <c r="AV2994" s="13"/>
      <c r="AW2994" s="13"/>
      <c r="AX2994" s="9"/>
      <c r="AY2994" s="9"/>
      <c r="AZ2994" s="9"/>
      <c r="BA2994" s="33">
        <v>6</v>
      </c>
      <c r="BB2994" s="33"/>
      <c r="BC2994" s="36">
        <v>42860</v>
      </c>
      <c r="BD2994" s="12" t="s">
        <v>1772</v>
      </c>
    </row>
    <row r="2995" spans="1:56" s="12" customFormat="1" x14ac:dyDescent="0.2">
      <c r="A2995" s="9" t="str">
        <f>IF(Search!$C$5="","",IF(COUNTA(Inventory!$AP2995)=1,1,""))</f>
        <v/>
      </c>
      <c r="B2995" s="9" t="str">
        <f>IF(Search!$C$4="","",IF(ISNUMBER(SEARCH(Search!$C$4,$AR2995))=TRUE,1,""))</f>
        <v/>
      </c>
      <c r="C2995" s="9" t="str">
        <f>IF(Search!$C$6="x",IF(COUNTA($AQ2995)=1,1,"N"),IF(COUNTA($AQ2995)=1,"N",""))</f>
        <v/>
      </c>
      <c r="D2995" s="9" t="str">
        <f>IF(Search!$O$8="","",IF(ISNUMBER(SEARCH(Search!$O$8,$BD2995))=TRUE,1,""))</f>
        <v/>
      </c>
      <c r="E2995" s="9" t="str">
        <f>IF(Search!$C$7="","",IF(ISNUMBER(SEARCH(Search!$C$7,$AN2995))=TRUE,1,""))</f>
        <v/>
      </c>
      <c r="F2995" s="9" t="str">
        <f>IF(Search!$C$8="","",IF(ISNUMBER(SEARCH(Search!$C$8,$AO2995))=TRUE,1,""))</f>
        <v/>
      </c>
      <c r="G2995" s="9" t="str">
        <f>IF(Search!$F$4="","",IF(Inventory!$AJ2995&lt;Search!$F$4,"",1))</f>
        <v/>
      </c>
      <c r="H2995" s="9" t="str">
        <f>IF(Search!$F$5="","",IF(Inventory!$AJ2995&gt;Search!$F$5,"",1))</f>
        <v/>
      </c>
      <c r="I2995" s="9" t="str">
        <f>IF(Search!$F$7="","",IF(Search!$F$8="",IF(ISNUMBER(SEARCH(Search!$F$7,$AL2995))=TRUE,1,""),""))</f>
        <v/>
      </c>
      <c r="J2995" s="9" t="str">
        <f>IF($AL2995=Search!$F$8,1,"")</f>
        <v/>
      </c>
      <c r="K2995" s="9" t="str">
        <f>IF(Search!$I$4="","",IF(COUNTA($AS2995)=1,IF(Search!$I$4="N","N",1),""))</f>
        <v/>
      </c>
      <c r="L2995" s="9" t="str">
        <f>IF(Search!$I$5="","",IF($AS2995="RC",1,""))</f>
        <v/>
      </c>
      <c r="M2995" s="9" t="str">
        <f>IF(Search!$I$6="","",IF($AS2995="RCP",1,""))</f>
        <v/>
      </c>
      <c r="N2995" s="9" t="str">
        <f>IF(Search!$I$8="","",IF(COUNTA($AT2995)=1,IF(Search!$I$8="N","N",1),""))</f>
        <v/>
      </c>
      <c r="O2995" s="9" t="str">
        <f>IF(Search!$L$4="","",IF(COUNTA($AU2995)=1,IF(Search!$L$4="N","N",1),""))</f>
        <v/>
      </c>
      <c r="P2995" s="9" t="str">
        <f>IF(Search!$L$5="","",IF(ISNUMBER(SEARCH("Jersey",$AU2995))=TRUE,IF(Search!$L$5="N","N",1),""))</f>
        <v/>
      </c>
      <c r="Q2995" s="9" t="str">
        <f>IF(Search!$L$6="","",IF(ISNUMBER(SEARCH("Patch",$AU2995))=TRUE,IF(Search!$L$6="N","N",1),""))</f>
        <v/>
      </c>
      <c r="R2995" s="9" t="str">
        <f>IF(Search!$L$7="","",IF(ISNUMBER(SEARCH("Shield",$AU2995))=TRUE,IF(Search!$L$7="N","N",1),""))</f>
        <v/>
      </c>
      <c r="S2995" s="9" t="str">
        <f>IF(Search!$L$8="","",IF(ISNUMBER(SEARCH("Stick",$AU2995))=TRUE,IF(Search!$L$8="N","N",1),""))</f>
        <v/>
      </c>
      <c r="T2995" s="9" t="str">
        <f>IF(Search!$O$4="","",IF(COUNTA($AW2995)=1,IF(Search!$O$4="N","N",1),""))</f>
        <v/>
      </c>
      <c r="U2995" s="9" t="str">
        <f>IF(Search!$O$5="","",IF($AW2995="","",IF($AW2995&lt;Search!$O$5,"",1)))</f>
        <v/>
      </c>
      <c r="V2995" s="9" t="str">
        <f>IF(Search!$O$6="","",IF($AW2995="","",IF($AW2995&gt;Search!$O$6,"",1)))</f>
        <v/>
      </c>
      <c r="W2995" s="9" t="str">
        <f>IF(Search!$U$4="","",IF($AX2995="","",1))</f>
        <v/>
      </c>
      <c r="X2995" s="9" t="str">
        <f>IF(Search!$U$5="","",IF(ISNUMBER(SEARCH(Search!$U$5,$AX2995))=TRUE,IF(Search!$U$5="N","N",1),""))</f>
        <v/>
      </c>
      <c r="Y2995" s="9" t="str">
        <f>IF(Search!$U$6="","",IF($AY2995&lt;Search!$U$6,"",1))</f>
        <v/>
      </c>
      <c r="Z2995" s="9" t="str">
        <f>IF(Search!$R$4="","",IF(Inventory!$BA2995&lt;Search!$R$4,"",1))</f>
        <v/>
      </c>
      <c r="AA2995" s="9" t="str">
        <f>IF(Search!$R$5="","",IF($BA2995&gt;Search!$R$5,"",1))</f>
        <v/>
      </c>
      <c r="AB2995" s="9" t="str">
        <f>IF(Search!$R$6="","",IF($BB2995&lt;Search!$R$6,"",1))</f>
        <v/>
      </c>
      <c r="AC2995" s="9" t="str">
        <f>IF(Search!$R$7="","",IF($BB2995&lt;Search!$R$7,"",1))</f>
        <v/>
      </c>
      <c r="AD2995" s="45" t="str">
        <f>IF(COUNTIF($A2995:$AC2995,"n")&gt;0,"",IF(SUM($A2995:$AC2995)=COUNTA(Search!$C$4:$C$8,Search!$F$4:$F$8,Search!$I$4:$I$6,Search!$I$8,Search!$L$4:$L$8,Search!$O$4:$O$8,Search!$R$4:$R$7,Search!$U$4:$U$7)-COUNTIF(Search!$C$4:$U$7,"n"),1+LARGE($AD$1:AD2994,1),""))</f>
        <v/>
      </c>
      <c r="AE2995" s="45" t="str">
        <f t="shared" si="145"/>
        <v/>
      </c>
      <c r="AF2995" s="45" t="str">
        <f>IF(AD2995="","",COUNTIF($AE$1:$AE2994,$AE2995)+RANK($AE2995,$AE$2:$AE$10540,1))</f>
        <v/>
      </c>
      <c r="AG2995" s="45" t="str">
        <f t="shared" si="146"/>
        <v/>
      </c>
      <c r="AH2995" s="45" t="str">
        <f>IF($AD2995="","",COUNTIF($AG$1:$AG2994,$AG2995)+RANK($AG2995,$AG$1:$AG$10539,0))</f>
        <v/>
      </c>
      <c r="AI2995" s="10" t="str">
        <f t="shared" si="147"/>
        <v>2016-17 Upper Deck #220 Anthony Beauvillier YG NYI RC   /   $5</v>
      </c>
      <c r="AJ2995" s="11">
        <v>2016</v>
      </c>
      <c r="AK2995" s="17">
        <v>17</v>
      </c>
      <c r="AL2995" s="12" t="s">
        <v>7</v>
      </c>
      <c r="AM2995" s="10">
        <v>220</v>
      </c>
      <c r="AN2995" s="12" t="s">
        <v>2314</v>
      </c>
      <c r="AO2995" s="14" t="s">
        <v>1914</v>
      </c>
      <c r="AP2995" s="14"/>
      <c r="AQ2995" s="14"/>
      <c r="AR2995" s="14" t="s">
        <v>2481</v>
      </c>
      <c r="AS2995" s="9" t="s">
        <v>2</v>
      </c>
      <c r="AT2995" s="9"/>
      <c r="AU2995" s="9"/>
      <c r="AV2995" s="13"/>
      <c r="AW2995" s="13"/>
      <c r="AX2995" s="9"/>
      <c r="AY2995" s="9"/>
      <c r="AZ2995" s="9"/>
      <c r="BA2995" s="33">
        <v>5</v>
      </c>
      <c r="BB2995" s="33"/>
      <c r="BC2995" s="36">
        <v>42860</v>
      </c>
      <c r="BD2995" s="12" t="s">
        <v>1771</v>
      </c>
    </row>
    <row r="2996" spans="1:56" s="12" customFormat="1" x14ac:dyDescent="0.2">
      <c r="A2996" s="9">
        <f>IF(Search!$C$5="","",IF(COUNTA(Inventory!$AP2996)=1,1,""))</f>
        <v>1</v>
      </c>
      <c r="B2996" s="9" t="str">
        <f>IF(Search!$C$4="","",IF(ISNUMBER(SEARCH(Search!$C$4,$AR2996))=TRUE,1,""))</f>
        <v/>
      </c>
      <c r="C2996" s="9" t="str">
        <f>IF(Search!$C$6="x",IF(COUNTA($AQ2996)=1,1,"N"),IF(COUNTA($AQ2996)=1,"N",""))</f>
        <v/>
      </c>
      <c r="D2996" s="9" t="str">
        <f>IF(Search!$O$8="","",IF(ISNUMBER(SEARCH(Search!$O$8,$BD2996))=TRUE,1,""))</f>
        <v/>
      </c>
      <c r="E2996" s="9" t="str">
        <f>IF(Search!$C$7="","",IF(ISNUMBER(SEARCH(Search!$C$7,$AN2996))=TRUE,1,""))</f>
        <v/>
      </c>
      <c r="F2996" s="9" t="str">
        <f>IF(Search!$C$8="","",IF(ISNUMBER(SEARCH(Search!$C$8,$AO2996))=TRUE,1,""))</f>
        <v/>
      </c>
      <c r="G2996" s="9" t="str">
        <f>IF(Search!$F$4="","",IF(Inventory!$AJ2996&lt;Search!$F$4,"",1))</f>
        <v/>
      </c>
      <c r="H2996" s="9" t="str">
        <f>IF(Search!$F$5="","",IF(Inventory!$AJ2996&gt;Search!$F$5,"",1))</f>
        <v/>
      </c>
      <c r="I2996" s="9" t="str">
        <f>IF(Search!$F$7="","",IF(Search!$F$8="",IF(ISNUMBER(SEARCH(Search!$F$7,$AL2996))=TRUE,1,""),""))</f>
        <v/>
      </c>
      <c r="J2996" s="9" t="str">
        <f>IF($AL2996=Search!$F$8,1,"")</f>
        <v/>
      </c>
      <c r="K2996" s="9" t="str">
        <f>IF(Search!$I$4="","",IF(COUNTA($AS2996)=1,IF(Search!$I$4="N","N",1),""))</f>
        <v/>
      </c>
      <c r="L2996" s="9" t="str">
        <f>IF(Search!$I$5="","",IF($AS2996="RC",1,""))</f>
        <v/>
      </c>
      <c r="M2996" s="9" t="str">
        <f>IF(Search!$I$6="","",IF($AS2996="RCP",1,""))</f>
        <v/>
      </c>
      <c r="N2996" s="9" t="str">
        <f>IF(Search!$I$8="","",IF(COUNTA($AT2996)=1,IF(Search!$I$8="N","N",1),""))</f>
        <v/>
      </c>
      <c r="O2996" s="9" t="str">
        <f>IF(Search!$L$4="","",IF(COUNTA($AU2996)=1,IF(Search!$L$4="N","N",1),""))</f>
        <v/>
      </c>
      <c r="P2996" s="9" t="str">
        <f>IF(Search!$L$5="","",IF(ISNUMBER(SEARCH("Jersey",$AU2996))=TRUE,IF(Search!$L$5="N","N",1),""))</f>
        <v/>
      </c>
      <c r="Q2996" s="9" t="str">
        <f>IF(Search!$L$6="","",IF(ISNUMBER(SEARCH("Patch",$AU2996))=TRUE,IF(Search!$L$6="N","N",1),""))</f>
        <v/>
      </c>
      <c r="R2996" s="9" t="str">
        <f>IF(Search!$L$7="","",IF(ISNUMBER(SEARCH("Shield",$AU2996))=TRUE,IF(Search!$L$7="N","N",1),""))</f>
        <v/>
      </c>
      <c r="S2996" s="9" t="str">
        <f>IF(Search!$L$8="","",IF(ISNUMBER(SEARCH("Stick",$AU2996))=TRUE,IF(Search!$L$8="N","N",1),""))</f>
        <v/>
      </c>
      <c r="T2996" s="9" t="str">
        <f>IF(Search!$O$4="","",IF(COUNTA($AW2996)=1,IF(Search!$O$4="N","N",1),""))</f>
        <v/>
      </c>
      <c r="U2996" s="9" t="str">
        <f>IF(Search!$O$5="","",IF($AW2996="","",IF($AW2996&lt;Search!$O$5,"",1)))</f>
        <v/>
      </c>
      <c r="V2996" s="9" t="str">
        <f>IF(Search!$O$6="","",IF($AW2996="","",IF($AW2996&gt;Search!$O$6,"",1)))</f>
        <v/>
      </c>
      <c r="W2996" s="9" t="str">
        <f>IF(Search!$U$4="","",IF($AX2996="","",1))</f>
        <v/>
      </c>
      <c r="X2996" s="9" t="str">
        <f>IF(Search!$U$5="","",IF(ISNUMBER(SEARCH(Search!$U$5,$AX2996))=TRUE,IF(Search!$U$5="N","N",1),""))</f>
        <v/>
      </c>
      <c r="Y2996" s="9" t="str">
        <f>IF(Search!$U$6="","",IF($AY2996&lt;Search!$U$6,"",1))</f>
        <v/>
      </c>
      <c r="Z2996" s="9" t="str">
        <f>IF(Search!$R$4="","",IF(Inventory!$BA2996&lt;Search!$R$4,"",1))</f>
        <v/>
      </c>
      <c r="AA2996" s="9" t="str">
        <f>IF(Search!$R$5="","",IF($BA2996&gt;Search!$R$5,"",1))</f>
        <v/>
      </c>
      <c r="AB2996" s="9" t="str">
        <f>IF(Search!$R$6="","",IF($BB2996&lt;Search!$R$6,"",1))</f>
        <v/>
      </c>
      <c r="AC2996" s="9" t="str">
        <f>IF(Search!$R$7="","",IF($BB2996&lt;Search!$R$7,"",1))</f>
        <v/>
      </c>
      <c r="AD2996" s="45">
        <f>IF(COUNTIF($A2996:$AC2996,"n")&gt;0,"",IF(SUM($A2996:$AC2996)=COUNTA(Search!$C$4:$C$8,Search!$F$4:$F$8,Search!$I$4:$I$6,Search!$I$8,Search!$L$4:$L$8,Search!$O$4:$O$8,Search!$R$4:$R$7,Search!$U$4:$U$7)-COUNTIF(Search!$C$4:$U$7,"n"),1+LARGE($AD$1:AD2995,1),""))</f>
        <v>462</v>
      </c>
      <c r="AE2996" s="45">
        <f t="shared" si="145"/>
        <v>124</v>
      </c>
      <c r="AF2996" s="45">
        <f>IF(AD2996="","",COUNTIF($AE$1:$AE2995,$AE2996)+RANK($AE2996,$AE$2:$AE$10540,1))</f>
        <v>21</v>
      </c>
      <c r="AG2996" s="45">
        <f t="shared" si="146"/>
        <v>391</v>
      </c>
      <c r="AH2996" s="45">
        <f>IF($AD2996="","",COUNTIF($AG$1:$AG2995,$AG2996)+RANK($AG2996,$AG$1:$AG$10539,0))</f>
        <v>61</v>
      </c>
      <c r="AI2996" s="10" t="str">
        <f t="shared" si="147"/>
        <v>2016-17 Upper Deck #220 Anthony Beauvillier YG NYI RC   /   $5</v>
      </c>
      <c r="AJ2996" s="11">
        <v>2016</v>
      </c>
      <c r="AK2996" s="17">
        <v>17</v>
      </c>
      <c r="AL2996" s="12" t="s">
        <v>7</v>
      </c>
      <c r="AM2996" s="10">
        <v>220</v>
      </c>
      <c r="AN2996" s="12" t="s">
        <v>2314</v>
      </c>
      <c r="AO2996" s="14" t="s">
        <v>1914</v>
      </c>
      <c r="AP2996" s="14" t="s">
        <v>1902</v>
      </c>
      <c r="AQ2996" s="14"/>
      <c r="AR2996" s="14"/>
      <c r="AS2996" s="9" t="s">
        <v>2</v>
      </c>
      <c r="AT2996" s="9"/>
      <c r="AU2996" s="9"/>
      <c r="AV2996" s="13"/>
      <c r="AW2996" s="13"/>
      <c r="AX2996" s="9"/>
      <c r="AY2996" s="9"/>
      <c r="AZ2996" s="9"/>
      <c r="BA2996" s="33">
        <v>5</v>
      </c>
      <c r="BB2996" s="33"/>
      <c r="BC2996" s="36">
        <v>42860</v>
      </c>
      <c r="BD2996" s="12" t="s">
        <v>1771</v>
      </c>
    </row>
    <row r="2997" spans="1:56" s="12" customFormat="1" x14ac:dyDescent="0.2">
      <c r="A2997" s="9">
        <f>IF(Search!$C$5="","",IF(COUNTA(Inventory!$AP2997)=1,1,""))</f>
        <v>1</v>
      </c>
      <c r="B2997" s="9" t="str">
        <f>IF(Search!$C$4="","",IF(ISNUMBER(SEARCH(Search!$C$4,$AR2997))=TRUE,1,""))</f>
        <v/>
      </c>
      <c r="C2997" s="9" t="str">
        <f>IF(Search!$C$6="x",IF(COUNTA($AQ2997)=1,1,"N"),IF(COUNTA($AQ2997)=1,"N",""))</f>
        <v/>
      </c>
      <c r="D2997" s="9" t="str">
        <f>IF(Search!$O$8="","",IF(ISNUMBER(SEARCH(Search!$O$8,$BD2997))=TRUE,1,""))</f>
        <v/>
      </c>
      <c r="E2997" s="9" t="str">
        <f>IF(Search!$C$7="","",IF(ISNUMBER(SEARCH(Search!$C$7,$AN2997))=TRUE,1,""))</f>
        <v/>
      </c>
      <c r="F2997" s="9" t="str">
        <f>IF(Search!$C$8="","",IF(ISNUMBER(SEARCH(Search!$C$8,$AO2997))=TRUE,1,""))</f>
        <v/>
      </c>
      <c r="G2997" s="9" t="str">
        <f>IF(Search!$F$4="","",IF(Inventory!$AJ2997&lt;Search!$F$4,"",1))</f>
        <v/>
      </c>
      <c r="H2997" s="9" t="str">
        <f>IF(Search!$F$5="","",IF(Inventory!$AJ2997&gt;Search!$F$5,"",1))</f>
        <v/>
      </c>
      <c r="I2997" s="9" t="str">
        <f>IF(Search!$F$7="","",IF(Search!$F$8="",IF(ISNUMBER(SEARCH(Search!$F$7,$AL2997))=TRUE,1,""),""))</f>
        <v/>
      </c>
      <c r="J2997" s="9" t="str">
        <f>IF($AL2997=Search!$F$8,1,"")</f>
        <v/>
      </c>
      <c r="K2997" s="9" t="str">
        <f>IF(Search!$I$4="","",IF(COUNTA($AS2997)=1,IF(Search!$I$4="N","N",1),""))</f>
        <v/>
      </c>
      <c r="L2997" s="9" t="str">
        <f>IF(Search!$I$5="","",IF($AS2997="RC",1,""))</f>
        <v/>
      </c>
      <c r="M2997" s="9" t="str">
        <f>IF(Search!$I$6="","",IF($AS2997="RCP",1,""))</f>
        <v/>
      </c>
      <c r="N2997" s="9" t="str">
        <f>IF(Search!$I$8="","",IF(COUNTA($AT2997)=1,IF(Search!$I$8="N","N",1),""))</f>
        <v/>
      </c>
      <c r="O2997" s="9" t="str">
        <f>IF(Search!$L$4="","",IF(COUNTA($AU2997)=1,IF(Search!$L$4="N","N",1),""))</f>
        <v/>
      </c>
      <c r="P2997" s="9" t="str">
        <f>IF(Search!$L$5="","",IF(ISNUMBER(SEARCH("Jersey",$AU2997))=TRUE,IF(Search!$L$5="N","N",1),""))</f>
        <v/>
      </c>
      <c r="Q2997" s="9" t="str">
        <f>IF(Search!$L$6="","",IF(ISNUMBER(SEARCH("Patch",$AU2997))=TRUE,IF(Search!$L$6="N","N",1),""))</f>
        <v/>
      </c>
      <c r="R2997" s="9" t="str">
        <f>IF(Search!$L$7="","",IF(ISNUMBER(SEARCH("Shield",$AU2997))=TRUE,IF(Search!$L$7="N","N",1),""))</f>
        <v/>
      </c>
      <c r="S2997" s="9" t="str">
        <f>IF(Search!$L$8="","",IF(ISNUMBER(SEARCH("Stick",$AU2997))=TRUE,IF(Search!$L$8="N","N",1),""))</f>
        <v/>
      </c>
      <c r="T2997" s="9" t="str">
        <f>IF(Search!$O$4="","",IF(COUNTA($AW2997)=1,IF(Search!$O$4="N","N",1),""))</f>
        <v/>
      </c>
      <c r="U2997" s="9" t="str">
        <f>IF(Search!$O$5="","",IF($AW2997="","",IF($AW2997&lt;Search!$O$5,"",1)))</f>
        <v/>
      </c>
      <c r="V2997" s="9" t="str">
        <f>IF(Search!$O$6="","",IF($AW2997="","",IF($AW2997&gt;Search!$O$6,"",1)))</f>
        <v/>
      </c>
      <c r="W2997" s="9" t="str">
        <f>IF(Search!$U$4="","",IF($AX2997="","",1))</f>
        <v/>
      </c>
      <c r="X2997" s="9" t="str">
        <f>IF(Search!$U$5="","",IF(ISNUMBER(SEARCH(Search!$U$5,$AX2997))=TRUE,IF(Search!$U$5="N","N",1),""))</f>
        <v/>
      </c>
      <c r="Y2997" s="9" t="str">
        <f>IF(Search!$U$6="","",IF($AY2997&lt;Search!$U$6,"",1))</f>
        <v/>
      </c>
      <c r="Z2997" s="9" t="str">
        <f>IF(Search!$R$4="","",IF(Inventory!$BA2997&lt;Search!$R$4,"",1))</f>
        <v/>
      </c>
      <c r="AA2997" s="9" t="str">
        <f>IF(Search!$R$5="","",IF($BA2997&gt;Search!$R$5,"",1))</f>
        <v/>
      </c>
      <c r="AB2997" s="9" t="str">
        <f>IF(Search!$R$6="","",IF($BB2997&lt;Search!$R$6,"",1))</f>
        <v/>
      </c>
      <c r="AC2997" s="9" t="str">
        <f>IF(Search!$R$7="","",IF($BB2997&lt;Search!$R$7,"",1))</f>
        <v/>
      </c>
      <c r="AD2997" s="45">
        <f>IF(COUNTIF($A2997:$AC2997,"n")&gt;0,"",IF(SUM($A2997:$AC2997)=COUNTA(Search!$C$4:$C$8,Search!$F$4:$F$8,Search!$I$4:$I$6,Search!$I$8,Search!$L$4:$L$8,Search!$O$4:$O$8,Search!$R$4:$R$7,Search!$U$4:$U$7)-COUNTIF(Search!$C$4:$U$7,"n"),1+LARGE($AD$1:AD2996,1),""))</f>
        <v>463</v>
      </c>
      <c r="AE2997" s="45">
        <f t="shared" si="145"/>
        <v>124</v>
      </c>
      <c r="AF2997" s="45">
        <f>IF(AD2997="","",COUNTIF($AE$1:$AE2996,$AE2997)+RANK($AE2997,$AE$2:$AE$10540,1))</f>
        <v>22</v>
      </c>
      <c r="AG2997" s="45">
        <f t="shared" si="146"/>
        <v>391</v>
      </c>
      <c r="AH2997" s="45">
        <f>IF($AD2997="","",COUNTIF($AG$1:$AG2996,$AG2997)+RANK($AG2997,$AG$1:$AG$10539,0))</f>
        <v>62</v>
      </c>
      <c r="AI2997" s="10" t="str">
        <f t="shared" si="147"/>
        <v>2016-17 Upper Deck #220 Anthony Beauvillier YG NYI RC   /   $5</v>
      </c>
      <c r="AJ2997" s="11">
        <v>2016</v>
      </c>
      <c r="AK2997" s="17">
        <v>17</v>
      </c>
      <c r="AL2997" s="12" t="s">
        <v>7</v>
      </c>
      <c r="AM2997" s="10">
        <v>220</v>
      </c>
      <c r="AN2997" s="12" t="s">
        <v>2314</v>
      </c>
      <c r="AO2997" s="14" t="s">
        <v>1914</v>
      </c>
      <c r="AP2997" s="14" t="s">
        <v>1902</v>
      </c>
      <c r="AQ2997" s="14"/>
      <c r="AR2997" s="14"/>
      <c r="AS2997" s="9" t="s">
        <v>2</v>
      </c>
      <c r="AT2997" s="9"/>
      <c r="AU2997" s="9"/>
      <c r="AV2997" s="13"/>
      <c r="AW2997" s="13"/>
      <c r="AX2997" s="9"/>
      <c r="AY2997" s="9"/>
      <c r="AZ2997" s="9"/>
      <c r="BA2997" s="33">
        <v>5</v>
      </c>
      <c r="BB2997" s="33"/>
      <c r="BC2997" s="36">
        <v>42860</v>
      </c>
      <c r="BD2997" s="12" t="s">
        <v>1771</v>
      </c>
    </row>
    <row r="2998" spans="1:56" s="12" customFormat="1" x14ac:dyDescent="0.2">
      <c r="A2998" s="9" t="str">
        <f>IF(Search!$C$5="","",IF(COUNTA(Inventory!$AP2998)=1,1,""))</f>
        <v/>
      </c>
      <c r="B2998" s="9" t="str">
        <f>IF(Search!$C$4="","",IF(ISNUMBER(SEARCH(Search!$C$4,$AR2998))=TRUE,1,""))</f>
        <v/>
      </c>
      <c r="C2998" s="9" t="str">
        <f>IF(Search!$C$6="x",IF(COUNTA($AQ2998)=1,1,"N"),IF(COUNTA($AQ2998)=1,"N",""))</f>
        <v/>
      </c>
      <c r="D2998" s="9" t="str">
        <f>IF(Search!$O$8="","",IF(ISNUMBER(SEARCH(Search!$O$8,$BD2998))=TRUE,1,""))</f>
        <v/>
      </c>
      <c r="E2998" s="9" t="str">
        <f>IF(Search!$C$7="","",IF(ISNUMBER(SEARCH(Search!$C$7,$AN2998))=TRUE,1,""))</f>
        <v/>
      </c>
      <c r="F2998" s="9" t="str">
        <f>IF(Search!$C$8="","",IF(ISNUMBER(SEARCH(Search!$C$8,$AO2998))=TRUE,1,""))</f>
        <v/>
      </c>
      <c r="G2998" s="9" t="str">
        <f>IF(Search!$F$4="","",IF(Inventory!$AJ2998&lt;Search!$F$4,"",1))</f>
        <v/>
      </c>
      <c r="H2998" s="9" t="str">
        <f>IF(Search!$F$5="","",IF(Inventory!$AJ2998&gt;Search!$F$5,"",1))</f>
        <v/>
      </c>
      <c r="I2998" s="9" t="str">
        <f>IF(Search!$F$7="","",IF(Search!$F$8="",IF(ISNUMBER(SEARCH(Search!$F$7,$AL2998))=TRUE,1,""),""))</f>
        <v/>
      </c>
      <c r="J2998" s="9" t="str">
        <f>IF($AL2998=Search!$F$8,1,"")</f>
        <v/>
      </c>
      <c r="K2998" s="9" t="str">
        <f>IF(Search!$I$4="","",IF(COUNTA($AS2998)=1,IF(Search!$I$4="N","N",1),""))</f>
        <v/>
      </c>
      <c r="L2998" s="9" t="str">
        <f>IF(Search!$I$5="","",IF($AS2998="RC",1,""))</f>
        <v/>
      </c>
      <c r="M2998" s="9" t="str">
        <f>IF(Search!$I$6="","",IF($AS2998="RCP",1,""))</f>
        <v/>
      </c>
      <c r="N2998" s="9" t="str">
        <f>IF(Search!$I$8="","",IF(COUNTA($AT2998)=1,IF(Search!$I$8="N","N",1),""))</f>
        <v/>
      </c>
      <c r="O2998" s="9" t="str">
        <f>IF(Search!$L$4="","",IF(COUNTA($AU2998)=1,IF(Search!$L$4="N","N",1),""))</f>
        <v/>
      </c>
      <c r="P2998" s="9" t="str">
        <f>IF(Search!$L$5="","",IF(ISNUMBER(SEARCH("Jersey",$AU2998))=TRUE,IF(Search!$L$5="N","N",1),""))</f>
        <v/>
      </c>
      <c r="Q2998" s="9" t="str">
        <f>IF(Search!$L$6="","",IF(ISNUMBER(SEARCH("Patch",$AU2998))=TRUE,IF(Search!$L$6="N","N",1),""))</f>
        <v/>
      </c>
      <c r="R2998" s="9" t="str">
        <f>IF(Search!$L$7="","",IF(ISNUMBER(SEARCH("Shield",$AU2998))=TRUE,IF(Search!$L$7="N","N",1),""))</f>
        <v/>
      </c>
      <c r="S2998" s="9" t="str">
        <f>IF(Search!$L$8="","",IF(ISNUMBER(SEARCH("Stick",$AU2998))=TRUE,IF(Search!$L$8="N","N",1),""))</f>
        <v/>
      </c>
      <c r="T2998" s="9" t="str">
        <f>IF(Search!$O$4="","",IF(COUNTA($AW2998)=1,IF(Search!$O$4="N","N",1),""))</f>
        <v/>
      </c>
      <c r="U2998" s="9" t="str">
        <f>IF(Search!$O$5="","",IF($AW2998="","",IF($AW2998&lt;Search!$O$5,"",1)))</f>
        <v/>
      </c>
      <c r="V2998" s="9" t="str">
        <f>IF(Search!$O$6="","",IF($AW2998="","",IF($AW2998&gt;Search!$O$6,"",1)))</f>
        <v/>
      </c>
      <c r="W2998" s="9" t="str">
        <f>IF(Search!$U$4="","",IF($AX2998="","",1))</f>
        <v/>
      </c>
      <c r="X2998" s="9" t="str">
        <f>IF(Search!$U$5="","",IF(ISNUMBER(SEARCH(Search!$U$5,$AX2998))=TRUE,IF(Search!$U$5="N","N",1),""))</f>
        <v/>
      </c>
      <c r="Y2998" s="9" t="str">
        <f>IF(Search!$U$6="","",IF($AY2998&lt;Search!$U$6,"",1))</f>
        <v/>
      </c>
      <c r="Z2998" s="9" t="str">
        <f>IF(Search!$R$4="","",IF(Inventory!$BA2998&lt;Search!$R$4,"",1))</f>
        <v/>
      </c>
      <c r="AA2998" s="9" t="str">
        <f>IF(Search!$R$5="","",IF($BA2998&gt;Search!$R$5,"",1))</f>
        <v/>
      </c>
      <c r="AB2998" s="9" t="str">
        <f>IF(Search!$R$6="","",IF($BB2998&lt;Search!$R$6,"",1))</f>
        <v/>
      </c>
      <c r="AC2998" s="9" t="str">
        <f>IF(Search!$R$7="","",IF($BB2998&lt;Search!$R$7,"",1))</f>
        <v/>
      </c>
      <c r="AD2998" s="45" t="str">
        <f>IF(COUNTIF($A2998:$AC2998,"n")&gt;0,"",IF(SUM($A2998:$AC2998)=COUNTA(Search!$C$4:$C$8,Search!$F$4:$F$8,Search!$I$4:$I$6,Search!$I$8,Search!$L$4:$L$8,Search!$O$4:$O$8,Search!$R$4:$R$7,Search!$U$4:$U$7)-COUNTIF(Search!$C$4:$U$7,"n"),1+LARGE($AD$1:AD2997,1),""))</f>
        <v/>
      </c>
      <c r="AE2998" s="45" t="str">
        <f t="shared" si="145"/>
        <v/>
      </c>
      <c r="AF2998" s="45" t="str">
        <f>IF(AD2998="","",COUNTIF($AE$1:$AE2997,$AE2998)+RANK($AE2998,$AE$2:$AE$10540,1))</f>
        <v/>
      </c>
      <c r="AG2998" s="45" t="str">
        <f t="shared" si="146"/>
        <v/>
      </c>
      <c r="AH2998" s="45" t="str">
        <f>IF($AD2998="","",COUNTIF($AG$1:$AG2997,$AG2998)+RANK($AG2998,$AG$1:$AG$10539,0))</f>
        <v/>
      </c>
      <c r="AI2998" s="10" t="str">
        <f t="shared" si="147"/>
        <v>2016-17 Upper Deck #221 Nikita Tryamkin YG VAN RC   /   $6</v>
      </c>
      <c r="AJ2998" s="11">
        <v>2016</v>
      </c>
      <c r="AK2998" s="17">
        <v>17</v>
      </c>
      <c r="AL2998" s="12" t="s">
        <v>7</v>
      </c>
      <c r="AM2998" s="10">
        <v>221</v>
      </c>
      <c r="AN2998" s="12" t="s">
        <v>2315</v>
      </c>
      <c r="AO2998" s="14" t="s">
        <v>1951</v>
      </c>
      <c r="AP2998" s="14"/>
      <c r="AQ2998" s="14"/>
      <c r="AR2998" s="14" t="s">
        <v>2481</v>
      </c>
      <c r="AS2998" s="9" t="s">
        <v>2</v>
      </c>
      <c r="AT2998" s="9"/>
      <c r="AU2998" s="9"/>
      <c r="AV2998" s="13"/>
      <c r="AW2998" s="13"/>
      <c r="AX2998" s="9"/>
      <c r="AY2998" s="9"/>
      <c r="AZ2998" s="9"/>
      <c r="BA2998" s="33">
        <v>6</v>
      </c>
      <c r="BB2998" s="33"/>
      <c r="BC2998" s="36">
        <v>42860</v>
      </c>
      <c r="BD2998" s="12" t="s">
        <v>1771</v>
      </c>
    </row>
    <row r="2999" spans="1:56" s="12" customFormat="1" x14ac:dyDescent="0.2">
      <c r="A2999" s="9" t="str">
        <f>IF(Search!$C$5="","",IF(COUNTA(Inventory!$AP2999)=1,1,""))</f>
        <v/>
      </c>
      <c r="B2999" s="9" t="str">
        <f>IF(Search!$C$4="","",IF(ISNUMBER(SEARCH(Search!$C$4,$AR2999))=TRUE,1,""))</f>
        <v/>
      </c>
      <c r="C2999" s="9" t="str">
        <f>IF(Search!$C$6="x",IF(COUNTA($AQ2999)=1,1,"N"),IF(COUNTA($AQ2999)=1,"N",""))</f>
        <v/>
      </c>
      <c r="D2999" s="9" t="str">
        <f>IF(Search!$O$8="","",IF(ISNUMBER(SEARCH(Search!$O$8,$BD2999))=TRUE,1,""))</f>
        <v/>
      </c>
      <c r="E2999" s="9" t="str">
        <f>IF(Search!$C$7="","",IF(ISNUMBER(SEARCH(Search!$C$7,$AN2999))=TRUE,1,""))</f>
        <v/>
      </c>
      <c r="F2999" s="9" t="str">
        <f>IF(Search!$C$8="","",IF(ISNUMBER(SEARCH(Search!$C$8,$AO2999))=TRUE,1,""))</f>
        <v/>
      </c>
      <c r="G2999" s="9" t="str">
        <f>IF(Search!$F$4="","",IF(Inventory!$AJ2999&lt;Search!$F$4,"",1))</f>
        <v/>
      </c>
      <c r="H2999" s="9" t="str">
        <f>IF(Search!$F$5="","",IF(Inventory!$AJ2999&gt;Search!$F$5,"",1))</f>
        <v/>
      </c>
      <c r="I2999" s="9" t="str">
        <f>IF(Search!$F$7="","",IF(Search!$F$8="",IF(ISNUMBER(SEARCH(Search!$F$7,$AL2999))=TRUE,1,""),""))</f>
        <v/>
      </c>
      <c r="J2999" s="9" t="str">
        <f>IF($AL2999=Search!$F$8,1,"")</f>
        <v/>
      </c>
      <c r="K2999" s="9" t="str">
        <f>IF(Search!$I$4="","",IF(COUNTA($AS2999)=1,IF(Search!$I$4="N","N",1),""))</f>
        <v/>
      </c>
      <c r="L2999" s="9" t="str">
        <f>IF(Search!$I$5="","",IF($AS2999="RC",1,""))</f>
        <v/>
      </c>
      <c r="M2999" s="9" t="str">
        <f>IF(Search!$I$6="","",IF($AS2999="RCP",1,""))</f>
        <v/>
      </c>
      <c r="N2999" s="9" t="str">
        <f>IF(Search!$I$8="","",IF(COUNTA($AT2999)=1,IF(Search!$I$8="N","N",1),""))</f>
        <v/>
      </c>
      <c r="O2999" s="9" t="str">
        <f>IF(Search!$L$4="","",IF(COUNTA($AU2999)=1,IF(Search!$L$4="N","N",1),""))</f>
        <v/>
      </c>
      <c r="P2999" s="9" t="str">
        <f>IF(Search!$L$5="","",IF(ISNUMBER(SEARCH("Jersey",$AU2999))=TRUE,IF(Search!$L$5="N","N",1),""))</f>
        <v/>
      </c>
      <c r="Q2999" s="9" t="str">
        <f>IF(Search!$L$6="","",IF(ISNUMBER(SEARCH("Patch",$AU2999))=TRUE,IF(Search!$L$6="N","N",1),""))</f>
        <v/>
      </c>
      <c r="R2999" s="9" t="str">
        <f>IF(Search!$L$7="","",IF(ISNUMBER(SEARCH("Shield",$AU2999))=TRUE,IF(Search!$L$7="N","N",1),""))</f>
        <v/>
      </c>
      <c r="S2999" s="9" t="str">
        <f>IF(Search!$L$8="","",IF(ISNUMBER(SEARCH("Stick",$AU2999))=TRUE,IF(Search!$L$8="N","N",1),""))</f>
        <v/>
      </c>
      <c r="T2999" s="9" t="str">
        <f>IF(Search!$O$4="","",IF(COUNTA($AW2999)=1,IF(Search!$O$4="N","N",1),""))</f>
        <v/>
      </c>
      <c r="U2999" s="9" t="str">
        <f>IF(Search!$O$5="","",IF($AW2999="","",IF($AW2999&lt;Search!$O$5,"",1)))</f>
        <v/>
      </c>
      <c r="V2999" s="9" t="str">
        <f>IF(Search!$O$6="","",IF($AW2999="","",IF($AW2999&gt;Search!$O$6,"",1)))</f>
        <v/>
      </c>
      <c r="W2999" s="9" t="str">
        <f>IF(Search!$U$4="","",IF($AX2999="","",1))</f>
        <v/>
      </c>
      <c r="X2999" s="9" t="str">
        <f>IF(Search!$U$5="","",IF(ISNUMBER(SEARCH(Search!$U$5,$AX2999))=TRUE,IF(Search!$U$5="N","N",1),""))</f>
        <v/>
      </c>
      <c r="Y2999" s="9" t="str">
        <f>IF(Search!$U$6="","",IF($AY2999&lt;Search!$U$6,"",1))</f>
        <v/>
      </c>
      <c r="Z2999" s="9" t="str">
        <f>IF(Search!$R$4="","",IF(Inventory!$BA2999&lt;Search!$R$4,"",1))</f>
        <v/>
      </c>
      <c r="AA2999" s="9" t="str">
        <f>IF(Search!$R$5="","",IF($BA2999&gt;Search!$R$5,"",1))</f>
        <v/>
      </c>
      <c r="AB2999" s="9" t="str">
        <f>IF(Search!$R$6="","",IF($BB2999&lt;Search!$R$6,"",1))</f>
        <v/>
      </c>
      <c r="AC2999" s="9" t="str">
        <f>IF(Search!$R$7="","",IF($BB2999&lt;Search!$R$7,"",1))</f>
        <v/>
      </c>
      <c r="AD2999" s="45" t="str">
        <f>IF(COUNTIF($A2999:$AC2999,"n")&gt;0,"",IF(SUM($A2999:$AC2999)=COUNTA(Search!$C$4:$C$8,Search!$F$4:$F$8,Search!$I$4:$I$6,Search!$I$8,Search!$L$4:$L$8,Search!$O$4:$O$8,Search!$R$4:$R$7,Search!$U$4:$U$7)-COUNTIF(Search!$C$4:$U$7,"n"),1+LARGE($AD$1:AD2998,1),""))</f>
        <v/>
      </c>
      <c r="AE2999" s="45" t="str">
        <f t="shared" si="145"/>
        <v/>
      </c>
      <c r="AF2999" s="45" t="str">
        <f>IF(AD2999="","",COUNTIF($AE$1:$AE2998,$AE2999)+RANK($AE2999,$AE$2:$AE$10540,1))</f>
        <v/>
      </c>
      <c r="AG2999" s="45" t="str">
        <f t="shared" si="146"/>
        <v/>
      </c>
      <c r="AH2999" s="45" t="str">
        <f>IF($AD2999="","",COUNTIF($AG$1:$AG2998,$AG2999)+RANK($AG2999,$AG$1:$AG$10539,0))</f>
        <v/>
      </c>
      <c r="AI2999" s="10" t="str">
        <f t="shared" si="147"/>
        <v>2016-17 Upper Deck #222 Zach Hyman YG TOR RC   /   $6</v>
      </c>
      <c r="AJ2999" s="11">
        <v>2016</v>
      </c>
      <c r="AK2999" s="17">
        <v>17</v>
      </c>
      <c r="AL2999" s="12" t="s">
        <v>7</v>
      </c>
      <c r="AM2999" s="10">
        <v>222</v>
      </c>
      <c r="AN2999" s="12" t="s">
        <v>2530</v>
      </c>
      <c r="AO2999" s="14" t="s">
        <v>1904</v>
      </c>
      <c r="AP2999" s="14"/>
      <c r="AQ2999" s="14"/>
      <c r="AR2999" s="14" t="s">
        <v>2481</v>
      </c>
      <c r="AS2999" s="9" t="s">
        <v>2</v>
      </c>
      <c r="AT2999" s="9"/>
      <c r="AU2999" s="9"/>
      <c r="AV2999" s="13"/>
      <c r="AW2999" s="13"/>
      <c r="AX2999" s="9"/>
      <c r="AY2999" s="9"/>
      <c r="AZ2999" s="9"/>
      <c r="BA2999" s="33">
        <v>6</v>
      </c>
      <c r="BB2999" s="33"/>
      <c r="BC2999" s="36">
        <v>42860</v>
      </c>
      <c r="BD2999" s="12" t="s">
        <v>1772</v>
      </c>
    </row>
    <row r="3000" spans="1:56" s="12" customFormat="1" x14ac:dyDescent="0.2">
      <c r="A3000" s="9" t="str">
        <f>IF(Search!$C$5="","",IF(COUNTA(Inventory!$AP3000)=1,1,""))</f>
        <v/>
      </c>
      <c r="B3000" s="9" t="str">
        <f>IF(Search!$C$4="","",IF(ISNUMBER(SEARCH(Search!$C$4,$AR3000))=TRUE,1,""))</f>
        <v/>
      </c>
      <c r="C3000" s="9" t="str">
        <f>IF(Search!$C$6="x",IF(COUNTA($AQ3000)=1,1,"N"),IF(COUNTA($AQ3000)=1,"N",""))</f>
        <v/>
      </c>
      <c r="D3000" s="9" t="str">
        <f>IF(Search!$O$8="","",IF(ISNUMBER(SEARCH(Search!$O$8,$BD3000))=TRUE,1,""))</f>
        <v/>
      </c>
      <c r="E3000" s="9" t="str">
        <f>IF(Search!$C$7="","",IF(ISNUMBER(SEARCH(Search!$C$7,$AN3000))=TRUE,1,""))</f>
        <v/>
      </c>
      <c r="F3000" s="9" t="str">
        <f>IF(Search!$C$8="","",IF(ISNUMBER(SEARCH(Search!$C$8,$AO3000))=TRUE,1,""))</f>
        <v/>
      </c>
      <c r="G3000" s="9" t="str">
        <f>IF(Search!$F$4="","",IF(Inventory!$AJ3000&lt;Search!$F$4,"",1))</f>
        <v/>
      </c>
      <c r="H3000" s="9" t="str">
        <f>IF(Search!$F$5="","",IF(Inventory!$AJ3000&gt;Search!$F$5,"",1))</f>
        <v/>
      </c>
      <c r="I3000" s="9" t="str">
        <f>IF(Search!$F$7="","",IF(Search!$F$8="",IF(ISNUMBER(SEARCH(Search!$F$7,$AL3000))=TRUE,1,""),""))</f>
        <v/>
      </c>
      <c r="J3000" s="9" t="str">
        <f>IF($AL3000=Search!$F$8,1,"")</f>
        <v/>
      </c>
      <c r="K3000" s="9" t="str">
        <f>IF(Search!$I$4="","",IF(COUNTA($AS3000)=1,IF(Search!$I$4="N","N",1),""))</f>
        <v/>
      </c>
      <c r="L3000" s="9" t="str">
        <f>IF(Search!$I$5="","",IF($AS3000="RC",1,""))</f>
        <v/>
      </c>
      <c r="M3000" s="9" t="str">
        <f>IF(Search!$I$6="","",IF($AS3000="RCP",1,""))</f>
        <v/>
      </c>
      <c r="N3000" s="9" t="str">
        <f>IF(Search!$I$8="","",IF(COUNTA($AT3000)=1,IF(Search!$I$8="N","N",1),""))</f>
        <v/>
      </c>
      <c r="O3000" s="9" t="str">
        <f>IF(Search!$L$4="","",IF(COUNTA($AU3000)=1,IF(Search!$L$4="N","N",1),""))</f>
        <v/>
      </c>
      <c r="P3000" s="9" t="str">
        <f>IF(Search!$L$5="","",IF(ISNUMBER(SEARCH("Jersey",$AU3000))=TRUE,IF(Search!$L$5="N","N",1),""))</f>
        <v/>
      </c>
      <c r="Q3000" s="9" t="str">
        <f>IF(Search!$L$6="","",IF(ISNUMBER(SEARCH("Patch",$AU3000))=TRUE,IF(Search!$L$6="N","N",1),""))</f>
        <v/>
      </c>
      <c r="R3000" s="9" t="str">
        <f>IF(Search!$L$7="","",IF(ISNUMBER(SEARCH("Shield",$AU3000))=TRUE,IF(Search!$L$7="N","N",1),""))</f>
        <v/>
      </c>
      <c r="S3000" s="9" t="str">
        <f>IF(Search!$L$8="","",IF(ISNUMBER(SEARCH("Stick",$AU3000))=TRUE,IF(Search!$L$8="N","N",1),""))</f>
        <v/>
      </c>
      <c r="T3000" s="9" t="str">
        <f>IF(Search!$O$4="","",IF(COUNTA($AW3000)=1,IF(Search!$O$4="N","N",1),""))</f>
        <v/>
      </c>
      <c r="U3000" s="9" t="str">
        <f>IF(Search!$O$5="","",IF($AW3000="","",IF($AW3000&lt;Search!$O$5,"",1)))</f>
        <v/>
      </c>
      <c r="V3000" s="9" t="str">
        <f>IF(Search!$O$6="","",IF($AW3000="","",IF($AW3000&gt;Search!$O$6,"",1)))</f>
        <v/>
      </c>
      <c r="W3000" s="9" t="str">
        <f>IF(Search!$U$4="","",IF($AX3000="","",1))</f>
        <v/>
      </c>
      <c r="X3000" s="9" t="str">
        <f>IF(Search!$U$5="","",IF(ISNUMBER(SEARCH(Search!$U$5,$AX3000))=TRUE,IF(Search!$U$5="N","N",1),""))</f>
        <v/>
      </c>
      <c r="Y3000" s="9" t="str">
        <f>IF(Search!$U$6="","",IF($AY3000&lt;Search!$U$6,"",1))</f>
        <v/>
      </c>
      <c r="Z3000" s="9" t="str">
        <f>IF(Search!$R$4="","",IF(Inventory!$BA3000&lt;Search!$R$4,"",1))</f>
        <v/>
      </c>
      <c r="AA3000" s="9" t="str">
        <f>IF(Search!$R$5="","",IF($BA3000&gt;Search!$R$5,"",1))</f>
        <v/>
      </c>
      <c r="AB3000" s="9" t="str">
        <f>IF(Search!$R$6="","",IF($BB3000&lt;Search!$R$6,"",1))</f>
        <v/>
      </c>
      <c r="AC3000" s="9" t="str">
        <f>IF(Search!$R$7="","",IF($BB3000&lt;Search!$R$7,"",1))</f>
        <v/>
      </c>
      <c r="AD3000" s="45" t="str">
        <f>IF(COUNTIF($A3000:$AC3000,"n")&gt;0,"",IF(SUM($A3000:$AC3000)=COUNTA(Search!$C$4:$C$8,Search!$F$4:$F$8,Search!$I$4:$I$6,Search!$I$8,Search!$L$4:$L$8,Search!$O$4:$O$8,Search!$R$4:$R$7,Search!$U$4:$U$7)-COUNTIF(Search!$C$4:$U$7,"n"),1+LARGE($AD$1:AD2999,1),""))</f>
        <v/>
      </c>
      <c r="AE3000" s="45" t="str">
        <f t="shared" si="145"/>
        <v/>
      </c>
      <c r="AF3000" s="45" t="str">
        <f>IF(AD3000="","",COUNTIF($AE$1:$AE2999,$AE3000)+RANK($AE3000,$AE$2:$AE$10540,1))</f>
        <v/>
      </c>
      <c r="AG3000" s="45" t="str">
        <f t="shared" si="146"/>
        <v/>
      </c>
      <c r="AH3000" s="45" t="str">
        <f>IF($AD3000="","",COUNTIF($AG$1:$AG2999,$AG3000)+RANK($AG3000,$AG$1:$AG$10539,0))</f>
        <v/>
      </c>
      <c r="AI3000" s="10" t="str">
        <f t="shared" si="147"/>
        <v>2016-17 Upper Deck #223 Tom Kuhnhackl YG PIT RC   /   $6</v>
      </c>
      <c r="AJ3000" s="11">
        <v>2016</v>
      </c>
      <c r="AK3000" s="17">
        <v>17</v>
      </c>
      <c r="AL3000" s="12" t="s">
        <v>7</v>
      </c>
      <c r="AM3000" s="10">
        <v>223</v>
      </c>
      <c r="AN3000" s="12" t="s">
        <v>2316</v>
      </c>
      <c r="AO3000" s="14" t="s">
        <v>1916</v>
      </c>
      <c r="AP3000" s="14"/>
      <c r="AQ3000" s="14"/>
      <c r="AR3000" s="14" t="s">
        <v>2481</v>
      </c>
      <c r="AS3000" s="9" t="s">
        <v>2</v>
      </c>
      <c r="AT3000" s="9"/>
      <c r="AU3000" s="9"/>
      <c r="AV3000" s="13"/>
      <c r="AW3000" s="13"/>
      <c r="AX3000" s="9"/>
      <c r="AY3000" s="9"/>
      <c r="AZ3000" s="9"/>
      <c r="BA3000" s="33">
        <v>6</v>
      </c>
      <c r="BB3000" s="33"/>
      <c r="BC3000" s="36">
        <v>42860</v>
      </c>
      <c r="BD3000" s="12" t="s">
        <v>1771</v>
      </c>
    </row>
    <row r="3001" spans="1:56" s="12" customFormat="1" x14ac:dyDescent="0.2">
      <c r="A3001" s="9" t="str">
        <f>IF(Search!$C$5="","",IF(COUNTA(Inventory!$AP3001)=1,1,""))</f>
        <v/>
      </c>
      <c r="B3001" s="9" t="str">
        <f>IF(Search!$C$4="","",IF(ISNUMBER(SEARCH(Search!$C$4,$AR3001))=TRUE,1,""))</f>
        <v/>
      </c>
      <c r="C3001" s="9" t="str">
        <f>IF(Search!$C$6="x",IF(COUNTA($AQ3001)=1,1,"N"),IF(COUNTA($AQ3001)=1,"N",""))</f>
        <v/>
      </c>
      <c r="D3001" s="9" t="str">
        <f>IF(Search!$O$8="","",IF(ISNUMBER(SEARCH(Search!$O$8,$BD3001))=TRUE,1,""))</f>
        <v/>
      </c>
      <c r="E3001" s="9" t="str">
        <f>IF(Search!$C$7="","",IF(ISNUMBER(SEARCH(Search!$C$7,$AN3001))=TRUE,1,""))</f>
        <v/>
      </c>
      <c r="F3001" s="9" t="str">
        <f>IF(Search!$C$8="","",IF(ISNUMBER(SEARCH(Search!$C$8,$AO3001))=TRUE,1,""))</f>
        <v/>
      </c>
      <c r="G3001" s="9" t="str">
        <f>IF(Search!$F$4="","",IF(Inventory!$AJ3001&lt;Search!$F$4,"",1))</f>
        <v/>
      </c>
      <c r="H3001" s="9" t="str">
        <f>IF(Search!$F$5="","",IF(Inventory!$AJ3001&gt;Search!$F$5,"",1))</f>
        <v/>
      </c>
      <c r="I3001" s="9" t="str">
        <f>IF(Search!$F$7="","",IF(Search!$F$8="",IF(ISNUMBER(SEARCH(Search!$F$7,$AL3001))=TRUE,1,""),""))</f>
        <v/>
      </c>
      <c r="J3001" s="9" t="str">
        <f>IF($AL3001=Search!$F$8,1,"")</f>
        <v/>
      </c>
      <c r="K3001" s="9" t="str">
        <f>IF(Search!$I$4="","",IF(COUNTA($AS3001)=1,IF(Search!$I$4="N","N",1),""))</f>
        <v/>
      </c>
      <c r="L3001" s="9" t="str">
        <f>IF(Search!$I$5="","",IF($AS3001="RC",1,""))</f>
        <v/>
      </c>
      <c r="M3001" s="9" t="str">
        <f>IF(Search!$I$6="","",IF($AS3001="RCP",1,""))</f>
        <v/>
      </c>
      <c r="N3001" s="9" t="str">
        <f>IF(Search!$I$8="","",IF(COUNTA($AT3001)=1,IF(Search!$I$8="N","N",1),""))</f>
        <v/>
      </c>
      <c r="O3001" s="9" t="str">
        <f>IF(Search!$L$4="","",IF(COUNTA($AU3001)=1,IF(Search!$L$4="N","N",1),""))</f>
        <v/>
      </c>
      <c r="P3001" s="9" t="str">
        <f>IF(Search!$L$5="","",IF(ISNUMBER(SEARCH("Jersey",$AU3001))=TRUE,IF(Search!$L$5="N","N",1),""))</f>
        <v/>
      </c>
      <c r="Q3001" s="9" t="str">
        <f>IF(Search!$L$6="","",IF(ISNUMBER(SEARCH("Patch",$AU3001))=TRUE,IF(Search!$L$6="N","N",1),""))</f>
        <v/>
      </c>
      <c r="R3001" s="9" t="str">
        <f>IF(Search!$L$7="","",IF(ISNUMBER(SEARCH("Shield",$AU3001))=TRUE,IF(Search!$L$7="N","N",1),""))</f>
        <v/>
      </c>
      <c r="S3001" s="9" t="str">
        <f>IF(Search!$L$8="","",IF(ISNUMBER(SEARCH("Stick",$AU3001))=TRUE,IF(Search!$L$8="N","N",1),""))</f>
        <v/>
      </c>
      <c r="T3001" s="9" t="str">
        <f>IF(Search!$O$4="","",IF(COUNTA($AW3001)=1,IF(Search!$O$4="N","N",1),""))</f>
        <v/>
      </c>
      <c r="U3001" s="9" t="str">
        <f>IF(Search!$O$5="","",IF($AW3001="","",IF($AW3001&lt;Search!$O$5,"",1)))</f>
        <v/>
      </c>
      <c r="V3001" s="9" t="str">
        <f>IF(Search!$O$6="","",IF($AW3001="","",IF($AW3001&gt;Search!$O$6,"",1)))</f>
        <v/>
      </c>
      <c r="W3001" s="9" t="str">
        <f>IF(Search!$U$4="","",IF($AX3001="","",1))</f>
        <v/>
      </c>
      <c r="X3001" s="9" t="str">
        <f>IF(Search!$U$5="","",IF(ISNUMBER(SEARCH(Search!$U$5,$AX3001))=TRUE,IF(Search!$U$5="N","N",1),""))</f>
        <v/>
      </c>
      <c r="Y3001" s="9" t="str">
        <f>IF(Search!$U$6="","",IF($AY3001&lt;Search!$U$6,"",1))</f>
        <v/>
      </c>
      <c r="Z3001" s="9" t="str">
        <f>IF(Search!$R$4="","",IF(Inventory!$BA3001&lt;Search!$R$4,"",1))</f>
        <v/>
      </c>
      <c r="AA3001" s="9" t="str">
        <f>IF(Search!$R$5="","",IF($BA3001&gt;Search!$R$5,"",1))</f>
        <v/>
      </c>
      <c r="AB3001" s="9" t="str">
        <f>IF(Search!$R$6="","",IF($BB3001&lt;Search!$R$6,"",1))</f>
        <v/>
      </c>
      <c r="AC3001" s="9" t="str">
        <f>IF(Search!$R$7="","",IF($BB3001&lt;Search!$R$7,"",1))</f>
        <v/>
      </c>
      <c r="AD3001" s="45" t="str">
        <f>IF(COUNTIF($A3001:$AC3001,"n")&gt;0,"",IF(SUM($A3001:$AC3001)=COUNTA(Search!$C$4:$C$8,Search!$F$4:$F$8,Search!$I$4:$I$6,Search!$I$8,Search!$L$4:$L$8,Search!$O$4:$O$8,Search!$R$4:$R$7,Search!$U$4:$U$7)-COUNTIF(Search!$C$4:$U$7,"n"),1+LARGE($AD$1:AD3000,1),""))</f>
        <v/>
      </c>
      <c r="AE3001" s="45" t="str">
        <f t="shared" si="145"/>
        <v/>
      </c>
      <c r="AF3001" s="45" t="str">
        <f>IF(AD3001="","",COUNTIF($AE$1:$AE3000,$AE3001)+RANK($AE3001,$AE$2:$AE$10540,1))</f>
        <v/>
      </c>
      <c r="AG3001" s="45" t="str">
        <f t="shared" si="146"/>
        <v/>
      </c>
      <c r="AH3001" s="45" t="str">
        <f>IF($AD3001="","",COUNTIF($AG$1:$AG3000,$AG3001)+RANK($AG3001,$AG$1:$AG$10539,0))</f>
        <v/>
      </c>
      <c r="AI3001" s="10" t="str">
        <f t="shared" si="147"/>
        <v>2016-17 Upper Deck #224 Zach Werenski YG CBJ RC   /   $12</v>
      </c>
      <c r="AJ3001" s="11">
        <v>2016</v>
      </c>
      <c r="AK3001" s="17">
        <v>17</v>
      </c>
      <c r="AL3001" s="12" t="s">
        <v>7</v>
      </c>
      <c r="AM3001" s="10">
        <v>224</v>
      </c>
      <c r="AN3001" s="12" t="s">
        <v>2547</v>
      </c>
      <c r="AO3001" s="14" t="s">
        <v>1926</v>
      </c>
      <c r="AP3001" s="14"/>
      <c r="AQ3001" s="14"/>
      <c r="AR3001" s="14" t="s">
        <v>2481</v>
      </c>
      <c r="AS3001" s="9" t="s">
        <v>2</v>
      </c>
      <c r="AT3001" s="9"/>
      <c r="AU3001" s="9"/>
      <c r="AV3001" s="13"/>
      <c r="AW3001" s="13"/>
      <c r="AX3001" s="9"/>
      <c r="AY3001" s="9"/>
      <c r="AZ3001" s="9"/>
      <c r="BA3001" s="33">
        <v>12</v>
      </c>
      <c r="BB3001" s="33"/>
      <c r="BC3001" s="36"/>
      <c r="BD3001" s="12" t="s">
        <v>1772</v>
      </c>
    </row>
    <row r="3002" spans="1:56" s="12" customFormat="1" x14ac:dyDescent="0.2">
      <c r="A3002" s="9" t="str">
        <f>IF(Search!$C$5="","",IF(COUNTA(Inventory!$AP3002)=1,1,""))</f>
        <v/>
      </c>
      <c r="B3002" s="9" t="str">
        <f>IF(Search!$C$4="","",IF(ISNUMBER(SEARCH(Search!$C$4,$AR3002))=TRUE,1,""))</f>
        <v/>
      </c>
      <c r="C3002" s="9" t="str">
        <f>IF(Search!$C$6="x",IF(COUNTA($AQ3002)=1,1,"N"),IF(COUNTA($AQ3002)=1,"N",""))</f>
        <v/>
      </c>
      <c r="D3002" s="9" t="str">
        <f>IF(Search!$O$8="","",IF(ISNUMBER(SEARCH(Search!$O$8,$BD3002))=TRUE,1,""))</f>
        <v/>
      </c>
      <c r="E3002" s="9" t="str">
        <f>IF(Search!$C$7="","",IF(ISNUMBER(SEARCH(Search!$C$7,$AN3002))=TRUE,1,""))</f>
        <v/>
      </c>
      <c r="F3002" s="9" t="str">
        <f>IF(Search!$C$8="","",IF(ISNUMBER(SEARCH(Search!$C$8,$AO3002))=TRUE,1,""))</f>
        <v/>
      </c>
      <c r="G3002" s="9" t="str">
        <f>IF(Search!$F$4="","",IF(Inventory!$AJ3002&lt;Search!$F$4,"",1))</f>
        <v/>
      </c>
      <c r="H3002" s="9" t="str">
        <f>IF(Search!$F$5="","",IF(Inventory!$AJ3002&gt;Search!$F$5,"",1))</f>
        <v/>
      </c>
      <c r="I3002" s="9" t="str">
        <f>IF(Search!$F$7="","",IF(Search!$F$8="",IF(ISNUMBER(SEARCH(Search!$F$7,$AL3002))=TRUE,1,""),""))</f>
        <v/>
      </c>
      <c r="J3002" s="9" t="str">
        <f>IF($AL3002=Search!$F$8,1,"")</f>
        <v/>
      </c>
      <c r="K3002" s="9" t="str">
        <f>IF(Search!$I$4="","",IF(COUNTA($AS3002)=1,IF(Search!$I$4="N","N",1),""))</f>
        <v/>
      </c>
      <c r="L3002" s="9" t="str">
        <f>IF(Search!$I$5="","",IF($AS3002="RC",1,""))</f>
        <v/>
      </c>
      <c r="M3002" s="9" t="str">
        <f>IF(Search!$I$6="","",IF($AS3002="RCP",1,""))</f>
        <v/>
      </c>
      <c r="N3002" s="9" t="str">
        <f>IF(Search!$I$8="","",IF(COUNTA($AT3002)=1,IF(Search!$I$8="N","N",1),""))</f>
        <v/>
      </c>
      <c r="O3002" s="9" t="str">
        <f>IF(Search!$L$4="","",IF(COUNTA($AU3002)=1,IF(Search!$L$4="N","N",1),""))</f>
        <v/>
      </c>
      <c r="P3002" s="9" t="str">
        <f>IF(Search!$L$5="","",IF(ISNUMBER(SEARCH("Jersey",$AU3002))=TRUE,IF(Search!$L$5="N","N",1),""))</f>
        <v/>
      </c>
      <c r="Q3002" s="9" t="str">
        <f>IF(Search!$L$6="","",IF(ISNUMBER(SEARCH("Patch",$AU3002))=TRUE,IF(Search!$L$6="N","N",1),""))</f>
        <v/>
      </c>
      <c r="R3002" s="9" t="str">
        <f>IF(Search!$L$7="","",IF(ISNUMBER(SEARCH("Shield",$AU3002))=TRUE,IF(Search!$L$7="N","N",1),""))</f>
        <v/>
      </c>
      <c r="S3002" s="9" t="str">
        <f>IF(Search!$L$8="","",IF(ISNUMBER(SEARCH("Stick",$AU3002))=TRUE,IF(Search!$L$8="N","N",1),""))</f>
        <v/>
      </c>
      <c r="T3002" s="9" t="str">
        <f>IF(Search!$O$4="","",IF(COUNTA($AW3002)=1,IF(Search!$O$4="N","N",1),""))</f>
        <v/>
      </c>
      <c r="U3002" s="9" t="str">
        <f>IF(Search!$O$5="","",IF($AW3002="","",IF($AW3002&lt;Search!$O$5,"",1)))</f>
        <v/>
      </c>
      <c r="V3002" s="9" t="str">
        <f>IF(Search!$O$6="","",IF($AW3002="","",IF($AW3002&gt;Search!$O$6,"",1)))</f>
        <v/>
      </c>
      <c r="W3002" s="9" t="str">
        <f>IF(Search!$U$4="","",IF($AX3002="","",1))</f>
        <v/>
      </c>
      <c r="X3002" s="9" t="str">
        <f>IF(Search!$U$5="","",IF(ISNUMBER(SEARCH(Search!$U$5,$AX3002))=TRUE,IF(Search!$U$5="N","N",1),""))</f>
        <v/>
      </c>
      <c r="Y3002" s="9" t="str">
        <f>IF(Search!$U$6="","",IF($AY3002&lt;Search!$U$6,"",1))</f>
        <v/>
      </c>
      <c r="Z3002" s="9" t="str">
        <f>IF(Search!$R$4="","",IF(Inventory!$BA3002&lt;Search!$R$4,"",1))</f>
        <v/>
      </c>
      <c r="AA3002" s="9" t="str">
        <f>IF(Search!$R$5="","",IF($BA3002&gt;Search!$R$5,"",1))</f>
        <v/>
      </c>
      <c r="AB3002" s="9" t="str">
        <f>IF(Search!$R$6="","",IF($BB3002&lt;Search!$R$6,"",1))</f>
        <v/>
      </c>
      <c r="AC3002" s="9" t="str">
        <f>IF(Search!$R$7="","",IF($BB3002&lt;Search!$R$7,"",1))</f>
        <v/>
      </c>
      <c r="AD3002" s="45" t="str">
        <f>IF(COUNTIF($A3002:$AC3002,"n")&gt;0,"",IF(SUM($A3002:$AC3002)=COUNTA(Search!$C$4:$C$8,Search!$F$4:$F$8,Search!$I$4:$I$6,Search!$I$8,Search!$L$4:$L$8,Search!$O$4:$O$8,Search!$R$4:$R$7,Search!$U$4:$U$7)-COUNTIF(Search!$C$4:$U$7,"n"),1+LARGE($AD$1:AD3001,1),""))</f>
        <v/>
      </c>
      <c r="AE3002" s="45" t="str">
        <f t="shared" si="145"/>
        <v/>
      </c>
      <c r="AF3002" s="45" t="str">
        <f>IF(AD3002="","",COUNTIF($AE$1:$AE3001,$AE3002)+RANK($AE3002,$AE$2:$AE$10540,1))</f>
        <v/>
      </c>
      <c r="AG3002" s="45" t="str">
        <f t="shared" si="146"/>
        <v/>
      </c>
      <c r="AH3002" s="45" t="str">
        <f>IF($AD3002="","",COUNTIF($AG$1:$AG3001,$AG3002)+RANK($AG3002,$AG$1:$AG$10539,0))</f>
        <v/>
      </c>
      <c r="AI3002" s="10" t="str">
        <f t="shared" si="147"/>
        <v>2016-17 Upper Deck #225 Jesse Puljujarvi YG EDM RC   /   $20</v>
      </c>
      <c r="AJ3002" s="11">
        <v>2016</v>
      </c>
      <c r="AK3002" s="17">
        <v>17</v>
      </c>
      <c r="AL3002" s="12" t="s">
        <v>7</v>
      </c>
      <c r="AM3002" s="10">
        <v>225</v>
      </c>
      <c r="AN3002" s="12" t="s">
        <v>2513</v>
      </c>
      <c r="AO3002" s="14" t="s">
        <v>1909</v>
      </c>
      <c r="AP3002" s="14"/>
      <c r="AQ3002" s="14"/>
      <c r="AR3002" s="14" t="s">
        <v>2481</v>
      </c>
      <c r="AS3002" s="9" t="s">
        <v>2</v>
      </c>
      <c r="AT3002" s="9"/>
      <c r="AU3002" s="9"/>
      <c r="AV3002" s="13"/>
      <c r="AW3002" s="13"/>
      <c r="AX3002" s="9"/>
      <c r="AY3002" s="9"/>
      <c r="AZ3002" s="9"/>
      <c r="BA3002" s="33">
        <v>20</v>
      </c>
      <c r="BB3002" s="33">
        <v>15</v>
      </c>
      <c r="BC3002" s="36">
        <v>42860</v>
      </c>
      <c r="BD3002" s="12" t="s">
        <v>2511</v>
      </c>
    </row>
    <row r="3003" spans="1:56" s="12" customFormat="1" x14ac:dyDescent="0.2">
      <c r="A3003" s="9" t="str">
        <f>IF(Search!$C$5="","",IF(COUNTA(Inventory!$AP3003)=1,1,""))</f>
        <v/>
      </c>
      <c r="B3003" s="9" t="str">
        <f>IF(Search!$C$4="","",IF(ISNUMBER(SEARCH(Search!$C$4,$AR3003))=TRUE,1,""))</f>
        <v/>
      </c>
      <c r="C3003" s="9" t="str">
        <f>IF(Search!$C$6="x",IF(COUNTA($AQ3003)=1,1,"N"),IF(COUNTA($AQ3003)=1,"N",""))</f>
        <v/>
      </c>
      <c r="D3003" s="9" t="str">
        <f>IF(Search!$O$8="","",IF(ISNUMBER(SEARCH(Search!$O$8,$BD3003))=TRUE,1,""))</f>
        <v/>
      </c>
      <c r="E3003" s="9" t="str">
        <f>IF(Search!$C$7="","",IF(ISNUMBER(SEARCH(Search!$C$7,$AN3003))=TRUE,1,""))</f>
        <v/>
      </c>
      <c r="F3003" s="9" t="str">
        <f>IF(Search!$C$8="","",IF(ISNUMBER(SEARCH(Search!$C$8,$AO3003))=TRUE,1,""))</f>
        <v/>
      </c>
      <c r="G3003" s="9" t="str">
        <f>IF(Search!$F$4="","",IF(Inventory!$AJ3003&lt;Search!$F$4,"",1))</f>
        <v/>
      </c>
      <c r="H3003" s="9" t="str">
        <f>IF(Search!$F$5="","",IF(Inventory!$AJ3003&gt;Search!$F$5,"",1))</f>
        <v/>
      </c>
      <c r="I3003" s="9" t="str">
        <f>IF(Search!$F$7="","",IF(Search!$F$8="",IF(ISNUMBER(SEARCH(Search!$F$7,$AL3003))=TRUE,1,""),""))</f>
        <v/>
      </c>
      <c r="J3003" s="9" t="str">
        <f>IF($AL3003=Search!$F$8,1,"")</f>
        <v/>
      </c>
      <c r="K3003" s="9" t="str">
        <f>IF(Search!$I$4="","",IF(COUNTA($AS3003)=1,IF(Search!$I$4="N","N",1),""))</f>
        <v/>
      </c>
      <c r="L3003" s="9" t="str">
        <f>IF(Search!$I$5="","",IF($AS3003="RC",1,""))</f>
        <v/>
      </c>
      <c r="M3003" s="9" t="str">
        <f>IF(Search!$I$6="","",IF($AS3003="RCP",1,""))</f>
        <v/>
      </c>
      <c r="N3003" s="9" t="str">
        <f>IF(Search!$I$8="","",IF(COUNTA($AT3003)=1,IF(Search!$I$8="N","N",1),""))</f>
        <v/>
      </c>
      <c r="O3003" s="9" t="str">
        <f>IF(Search!$L$4="","",IF(COUNTA($AU3003)=1,IF(Search!$L$4="N","N",1),""))</f>
        <v/>
      </c>
      <c r="P3003" s="9" t="str">
        <f>IF(Search!$L$5="","",IF(ISNUMBER(SEARCH("Jersey",$AU3003))=TRUE,IF(Search!$L$5="N","N",1),""))</f>
        <v/>
      </c>
      <c r="Q3003" s="9" t="str">
        <f>IF(Search!$L$6="","",IF(ISNUMBER(SEARCH("Patch",$AU3003))=TRUE,IF(Search!$L$6="N","N",1),""))</f>
        <v/>
      </c>
      <c r="R3003" s="9" t="str">
        <f>IF(Search!$L$7="","",IF(ISNUMBER(SEARCH("Shield",$AU3003))=TRUE,IF(Search!$L$7="N","N",1),""))</f>
        <v/>
      </c>
      <c r="S3003" s="9" t="str">
        <f>IF(Search!$L$8="","",IF(ISNUMBER(SEARCH("Stick",$AU3003))=TRUE,IF(Search!$L$8="N","N",1),""))</f>
        <v/>
      </c>
      <c r="T3003" s="9" t="str">
        <f>IF(Search!$O$4="","",IF(COUNTA($AW3003)=1,IF(Search!$O$4="N","N",1),""))</f>
        <v/>
      </c>
      <c r="U3003" s="9" t="str">
        <f>IF(Search!$O$5="","",IF($AW3003="","",IF($AW3003&lt;Search!$O$5,"",1)))</f>
        <v/>
      </c>
      <c r="V3003" s="9" t="str">
        <f>IF(Search!$O$6="","",IF($AW3003="","",IF($AW3003&gt;Search!$O$6,"",1)))</f>
        <v/>
      </c>
      <c r="W3003" s="9" t="str">
        <f>IF(Search!$U$4="","",IF($AX3003="","",1))</f>
        <v/>
      </c>
      <c r="X3003" s="9" t="str">
        <f>IF(Search!$U$5="","",IF(ISNUMBER(SEARCH(Search!$U$5,$AX3003))=TRUE,IF(Search!$U$5="N","N",1),""))</f>
        <v/>
      </c>
      <c r="Y3003" s="9" t="str">
        <f>IF(Search!$U$6="","",IF($AY3003&lt;Search!$U$6,"",1))</f>
        <v/>
      </c>
      <c r="Z3003" s="9" t="str">
        <f>IF(Search!$R$4="","",IF(Inventory!$BA3003&lt;Search!$R$4,"",1))</f>
        <v/>
      </c>
      <c r="AA3003" s="9" t="str">
        <f>IF(Search!$R$5="","",IF($BA3003&gt;Search!$R$5,"",1))</f>
        <v/>
      </c>
      <c r="AB3003" s="9" t="str">
        <f>IF(Search!$R$6="","",IF($BB3003&lt;Search!$R$6,"",1))</f>
        <v/>
      </c>
      <c r="AC3003" s="9" t="str">
        <f>IF(Search!$R$7="","",IF($BB3003&lt;Search!$R$7,"",1))</f>
        <v/>
      </c>
      <c r="AD3003" s="45" t="str">
        <f>IF(COUNTIF($A3003:$AC3003,"n")&gt;0,"",IF(SUM($A3003:$AC3003)=COUNTA(Search!$C$4:$C$8,Search!$F$4:$F$8,Search!$I$4:$I$6,Search!$I$8,Search!$L$4:$L$8,Search!$O$4:$O$8,Search!$R$4:$R$7,Search!$U$4:$U$7)-COUNTIF(Search!$C$4:$U$7,"n"),1+LARGE($AD$1:AD3002,1),""))</f>
        <v/>
      </c>
      <c r="AE3003" s="45" t="str">
        <f t="shared" si="145"/>
        <v/>
      </c>
      <c r="AF3003" s="45" t="str">
        <f>IF(AD3003="","",COUNTIF($AE$1:$AE3002,$AE3003)+RANK($AE3003,$AE$2:$AE$10540,1))</f>
        <v/>
      </c>
      <c r="AG3003" s="45" t="str">
        <f t="shared" si="146"/>
        <v/>
      </c>
      <c r="AH3003" s="45" t="str">
        <f>IF($AD3003="","",COUNTIF($AG$1:$AG3002,$AG3003)+RANK($AG3003,$AG$1:$AG$10539,0))</f>
        <v/>
      </c>
      <c r="AI3003" s="10" t="str">
        <f t="shared" si="147"/>
        <v>2016-17 Upper Deck #226 Josh Morrissey YG WPG RC   /   $5</v>
      </c>
      <c r="AJ3003" s="11">
        <v>2016</v>
      </c>
      <c r="AK3003" s="17">
        <v>17</v>
      </c>
      <c r="AL3003" s="12" t="s">
        <v>7</v>
      </c>
      <c r="AM3003" s="10">
        <v>226</v>
      </c>
      <c r="AN3003" s="12" t="s">
        <v>2317</v>
      </c>
      <c r="AO3003" s="14" t="s">
        <v>1908</v>
      </c>
      <c r="AP3003" s="14"/>
      <c r="AQ3003" s="14"/>
      <c r="AR3003" s="14" t="s">
        <v>2481</v>
      </c>
      <c r="AS3003" s="9" t="s">
        <v>2</v>
      </c>
      <c r="AT3003" s="9"/>
      <c r="AU3003" s="9"/>
      <c r="AV3003" s="13"/>
      <c r="AW3003" s="13"/>
      <c r="AX3003" s="9"/>
      <c r="AY3003" s="9"/>
      <c r="AZ3003" s="9"/>
      <c r="BA3003" s="33">
        <v>5</v>
      </c>
      <c r="BB3003" s="33"/>
      <c r="BC3003" s="36">
        <v>42860</v>
      </c>
      <c r="BD3003" s="12" t="s">
        <v>1771</v>
      </c>
    </row>
    <row r="3004" spans="1:56" s="12" customFormat="1" x14ac:dyDescent="0.2">
      <c r="A3004" s="9">
        <f>IF(Search!$C$5="","",IF(COUNTA(Inventory!$AP3004)=1,1,""))</f>
        <v>1</v>
      </c>
      <c r="B3004" s="9" t="str">
        <f>IF(Search!$C$4="","",IF(ISNUMBER(SEARCH(Search!$C$4,$AR3004))=TRUE,1,""))</f>
        <v/>
      </c>
      <c r="C3004" s="9" t="str">
        <f>IF(Search!$C$6="x",IF(COUNTA($AQ3004)=1,1,"N"),IF(COUNTA($AQ3004)=1,"N",""))</f>
        <v/>
      </c>
      <c r="D3004" s="9" t="str">
        <f>IF(Search!$O$8="","",IF(ISNUMBER(SEARCH(Search!$O$8,$BD3004))=TRUE,1,""))</f>
        <v/>
      </c>
      <c r="E3004" s="9" t="str">
        <f>IF(Search!$C$7="","",IF(ISNUMBER(SEARCH(Search!$C$7,$AN3004))=TRUE,1,""))</f>
        <v/>
      </c>
      <c r="F3004" s="9" t="str">
        <f>IF(Search!$C$8="","",IF(ISNUMBER(SEARCH(Search!$C$8,$AO3004))=TRUE,1,""))</f>
        <v/>
      </c>
      <c r="G3004" s="9" t="str">
        <f>IF(Search!$F$4="","",IF(Inventory!$AJ3004&lt;Search!$F$4,"",1))</f>
        <v/>
      </c>
      <c r="H3004" s="9" t="str">
        <f>IF(Search!$F$5="","",IF(Inventory!$AJ3004&gt;Search!$F$5,"",1))</f>
        <v/>
      </c>
      <c r="I3004" s="9" t="str">
        <f>IF(Search!$F$7="","",IF(Search!$F$8="",IF(ISNUMBER(SEARCH(Search!$F$7,$AL3004))=TRUE,1,""),""))</f>
        <v/>
      </c>
      <c r="J3004" s="9" t="str">
        <f>IF($AL3004=Search!$F$8,1,"")</f>
        <v/>
      </c>
      <c r="K3004" s="9" t="str">
        <f>IF(Search!$I$4="","",IF(COUNTA($AS3004)=1,IF(Search!$I$4="N","N",1),""))</f>
        <v/>
      </c>
      <c r="L3004" s="9" t="str">
        <f>IF(Search!$I$5="","",IF($AS3004="RC",1,""))</f>
        <v/>
      </c>
      <c r="M3004" s="9" t="str">
        <f>IF(Search!$I$6="","",IF($AS3004="RCP",1,""))</f>
        <v/>
      </c>
      <c r="N3004" s="9" t="str">
        <f>IF(Search!$I$8="","",IF(COUNTA($AT3004)=1,IF(Search!$I$8="N","N",1),""))</f>
        <v/>
      </c>
      <c r="O3004" s="9" t="str">
        <f>IF(Search!$L$4="","",IF(COUNTA($AU3004)=1,IF(Search!$L$4="N","N",1),""))</f>
        <v/>
      </c>
      <c r="P3004" s="9" t="str">
        <f>IF(Search!$L$5="","",IF(ISNUMBER(SEARCH("Jersey",$AU3004))=TRUE,IF(Search!$L$5="N","N",1),""))</f>
        <v/>
      </c>
      <c r="Q3004" s="9" t="str">
        <f>IF(Search!$L$6="","",IF(ISNUMBER(SEARCH("Patch",$AU3004))=TRUE,IF(Search!$L$6="N","N",1),""))</f>
        <v/>
      </c>
      <c r="R3004" s="9" t="str">
        <f>IF(Search!$L$7="","",IF(ISNUMBER(SEARCH("Shield",$AU3004))=TRUE,IF(Search!$L$7="N","N",1),""))</f>
        <v/>
      </c>
      <c r="S3004" s="9" t="str">
        <f>IF(Search!$L$8="","",IF(ISNUMBER(SEARCH("Stick",$AU3004))=TRUE,IF(Search!$L$8="N","N",1),""))</f>
        <v/>
      </c>
      <c r="T3004" s="9" t="str">
        <f>IF(Search!$O$4="","",IF(COUNTA($AW3004)=1,IF(Search!$O$4="N","N",1),""))</f>
        <v/>
      </c>
      <c r="U3004" s="9" t="str">
        <f>IF(Search!$O$5="","",IF($AW3004="","",IF($AW3004&lt;Search!$O$5,"",1)))</f>
        <v/>
      </c>
      <c r="V3004" s="9" t="str">
        <f>IF(Search!$O$6="","",IF($AW3004="","",IF($AW3004&gt;Search!$O$6,"",1)))</f>
        <v/>
      </c>
      <c r="W3004" s="9" t="str">
        <f>IF(Search!$U$4="","",IF($AX3004="","",1))</f>
        <v/>
      </c>
      <c r="X3004" s="9" t="str">
        <f>IF(Search!$U$5="","",IF(ISNUMBER(SEARCH(Search!$U$5,$AX3004))=TRUE,IF(Search!$U$5="N","N",1),""))</f>
        <v/>
      </c>
      <c r="Y3004" s="9" t="str">
        <f>IF(Search!$U$6="","",IF($AY3004&lt;Search!$U$6,"",1))</f>
        <v/>
      </c>
      <c r="Z3004" s="9" t="str">
        <f>IF(Search!$R$4="","",IF(Inventory!$BA3004&lt;Search!$R$4,"",1))</f>
        <v/>
      </c>
      <c r="AA3004" s="9" t="str">
        <f>IF(Search!$R$5="","",IF($BA3004&gt;Search!$R$5,"",1))</f>
        <v/>
      </c>
      <c r="AB3004" s="9" t="str">
        <f>IF(Search!$R$6="","",IF($BB3004&lt;Search!$R$6,"",1))</f>
        <v/>
      </c>
      <c r="AC3004" s="9" t="str">
        <f>IF(Search!$R$7="","",IF($BB3004&lt;Search!$R$7,"",1))</f>
        <v/>
      </c>
      <c r="AD3004" s="45">
        <f>IF(COUNTIF($A3004:$AC3004,"n")&gt;0,"",IF(SUM($A3004:$AC3004)=COUNTA(Search!$C$4:$C$8,Search!$F$4:$F$8,Search!$I$4:$I$6,Search!$I$8,Search!$L$4:$L$8,Search!$O$4:$O$8,Search!$R$4:$R$7,Search!$U$4:$U$7)-COUNTIF(Search!$C$4:$U$7,"n"),1+LARGE($AD$1:AD3003,1),""))</f>
        <v>464</v>
      </c>
      <c r="AE3004" s="45">
        <f t="shared" si="145"/>
        <v>1308</v>
      </c>
      <c r="AF3004" s="45">
        <f>IF(AD3004="","",COUNTIF($AE$1:$AE3003,$AE3004)+RANK($AE3004,$AE$2:$AE$10540,1))</f>
        <v>240</v>
      </c>
      <c r="AG3004" s="45">
        <f t="shared" si="146"/>
        <v>391</v>
      </c>
      <c r="AH3004" s="45">
        <f>IF($AD3004="","",COUNTIF($AG$1:$AG3003,$AG3004)+RANK($AG3004,$AG$1:$AG$10539,0))</f>
        <v>63</v>
      </c>
      <c r="AI3004" s="10" t="str">
        <f t="shared" si="147"/>
        <v>2016-17 Upper Deck #226 Josh Morrissey YG WPG RC   /   $5</v>
      </c>
      <c r="AJ3004" s="11">
        <v>2016</v>
      </c>
      <c r="AK3004" s="17">
        <v>17</v>
      </c>
      <c r="AL3004" s="12" t="s">
        <v>7</v>
      </c>
      <c r="AM3004" s="10">
        <v>226</v>
      </c>
      <c r="AN3004" s="12" t="s">
        <v>2317</v>
      </c>
      <c r="AO3004" s="14" t="s">
        <v>1908</v>
      </c>
      <c r="AP3004" s="14" t="s">
        <v>1902</v>
      </c>
      <c r="AQ3004" s="14"/>
      <c r="AR3004" s="14"/>
      <c r="AS3004" s="9" t="s">
        <v>2</v>
      </c>
      <c r="AT3004" s="9"/>
      <c r="AU3004" s="9"/>
      <c r="AV3004" s="13"/>
      <c r="AW3004" s="13"/>
      <c r="AX3004" s="9"/>
      <c r="AY3004" s="9"/>
      <c r="AZ3004" s="9"/>
      <c r="BA3004" s="33">
        <v>5</v>
      </c>
      <c r="BB3004" s="33"/>
      <c r="BC3004" s="36">
        <v>42860</v>
      </c>
      <c r="BD3004" s="12" t="s">
        <v>1771</v>
      </c>
    </row>
    <row r="3005" spans="1:56" s="12" customFormat="1" x14ac:dyDescent="0.2">
      <c r="A3005" s="9" t="str">
        <f>IF(Search!$C$5="","",IF(COUNTA(Inventory!$AP3005)=1,1,""))</f>
        <v/>
      </c>
      <c r="B3005" s="9" t="str">
        <f>IF(Search!$C$4="","",IF(ISNUMBER(SEARCH(Search!$C$4,$AR3005))=TRUE,1,""))</f>
        <v/>
      </c>
      <c r="C3005" s="9" t="str">
        <f>IF(Search!$C$6="x",IF(COUNTA($AQ3005)=1,1,"N"),IF(COUNTA($AQ3005)=1,"N",""))</f>
        <v/>
      </c>
      <c r="D3005" s="9" t="str">
        <f>IF(Search!$O$8="","",IF(ISNUMBER(SEARCH(Search!$O$8,$BD3005))=TRUE,1,""))</f>
        <v/>
      </c>
      <c r="E3005" s="9" t="str">
        <f>IF(Search!$C$7="","",IF(ISNUMBER(SEARCH(Search!$C$7,$AN3005))=TRUE,1,""))</f>
        <v/>
      </c>
      <c r="F3005" s="9" t="str">
        <f>IF(Search!$C$8="","",IF(ISNUMBER(SEARCH(Search!$C$8,$AO3005))=TRUE,1,""))</f>
        <v/>
      </c>
      <c r="G3005" s="9" t="str">
        <f>IF(Search!$F$4="","",IF(Inventory!$AJ3005&lt;Search!$F$4,"",1))</f>
        <v/>
      </c>
      <c r="H3005" s="9" t="str">
        <f>IF(Search!$F$5="","",IF(Inventory!$AJ3005&gt;Search!$F$5,"",1))</f>
        <v/>
      </c>
      <c r="I3005" s="9" t="str">
        <f>IF(Search!$F$7="","",IF(Search!$F$8="",IF(ISNUMBER(SEARCH(Search!$F$7,$AL3005))=TRUE,1,""),""))</f>
        <v/>
      </c>
      <c r="J3005" s="9" t="str">
        <f>IF($AL3005=Search!$F$8,1,"")</f>
        <v/>
      </c>
      <c r="K3005" s="9" t="str">
        <f>IF(Search!$I$4="","",IF(COUNTA($AS3005)=1,IF(Search!$I$4="N","N",1),""))</f>
        <v/>
      </c>
      <c r="L3005" s="9" t="str">
        <f>IF(Search!$I$5="","",IF($AS3005="RC",1,""))</f>
        <v/>
      </c>
      <c r="M3005" s="9" t="str">
        <f>IF(Search!$I$6="","",IF($AS3005="RCP",1,""))</f>
        <v/>
      </c>
      <c r="N3005" s="9" t="str">
        <f>IF(Search!$I$8="","",IF(COUNTA($AT3005)=1,IF(Search!$I$8="N","N",1),""))</f>
        <v/>
      </c>
      <c r="O3005" s="9" t="str">
        <f>IF(Search!$L$4="","",IF(COUNTA($AU3005)=1,IF(Search!$L$4="N","N",1),""))</f>
        <v/>
      </c>
      <c r="P3005" s="9" t="str">
        <f>IF(Search!$L$5="","",IF(ISNUMBER(SEARCH("Jersey",$AU3005))=TRUE,IF(Search!$L$5="N","N",1),""))</f>
        <v/>
      </c>
      <c r="Q3005" s="9" t="str">
        <f>IF(Search!$L$6="","",IF(ISNUMBER(SEARCH("Patch",$AU3005))=TRUE,IF(Search!$L$6="N","N",1),""))</f>
        <v/>
      </c>
      <c r="R3005" s="9" t="str">
        <f>IF(Search!$L$7="","",IF(ISNUMBER(SEARCH("Shield",$AU3005))=TRUE,IF(Search!$L$7="N","N",1),""))</f>
        <v/>
      </c>
      <c r="S3005" s="9" t="str">
        <f>IF(Search!$L$8="","",IF(ISNUMBER(SEARCH("Stick",$AU3005))=TRUE,IF(Search!$L$8="N","N",1),""))</f>
        <v/>
      </c>
      <c r="T3005" s="9" t="str">
        <f>IF(Search!$O$4="","",IF(COUNTA($AW3005)=1,IF(Search!$O$4="N","N",1),""))</f>
        <v/>
      </c>
      <c r="U3005" s="9" t="str">
        <f>IF(Search!$O$5="","",IF($AW3005="","",IF($AW3005&lt;Search!$O$5,"",1)))</f>
        <v/>
      </c>
      <c r="V3005" s="9" t="str">
        <f>IF(Search!$O$6="","",IF($AW3005="","",IF($AW3005&gt;Search!$O$6,"",1)))</f>
        <v/>
      </c>
      <c r="W3005" s="9" t="str">
        <f>IF(Search!$U$4="","",IF($AX3005="","",1))</f>
        <v/>
      </c>
      <c r="X3005" s="9" t="str">
        <f>IF(Search!$U$5="","",IF(ISNUMBER(SEARCH(Search!$U$5,$AX3005))=TRUE,IF(Search!$U$5="N","N",1),""))</f>
        <v/>
      </c>
      <c r="Y3005" s="9" t="str">
        <f>IF(Search!$U$6="","",IF($AY3005&lt;Search!$U$6,"",1))</f>
        <v/>
      </c>
      <c r="Z3005" s="9" t="str">
        <f>IF(Search!$R$4="","",IF(Inventory!$BA3005&lt;Search!$R$4,"",1))</f>
        <v/>
      </c>
      <c r="AA3005" s="9" t="str">
        <f>IF(Search!$R$5="","",IF($BA3005&gt;Search!$R$5,"",1))</f>
        <v/>
      </c>
      <c r="AB3005" s="9" t="str">
        <f>IF(Search!$R$6="","",IF($BB3005&lt;Search!$R$6,"",1))</f>
        <v/>
      </c>
      <c r="AC3005" s="9" t="str">
        <f>IF(Search!$R$7="","",IF($BB3005&lt;Search!$R$7,"",1))</f>
        <v/>
      </c>
      <c r="AD3005" s="45" t="str">
        <f>IF(COUNTIF($A3005:$AC3005,"n")&gt;0,"",IF(SUM($A3005:$AC3005)=COUNTA(Search!$C$4:$C$8,Search!$F$4:$F$8,Search!$I$4:$I$6,Search!$I$8,Search!$L$4:$L$8,Search!$O$4:$O$8,Search!$R$4:$R$7,Search!$U$4:$U$7)-COUNTIF(Search!$C$4:$U$7,"n"),1+LARGE($AD$1:AD3004,1),""))</f>
        <v/>
      </c>
      <c r="AE3005" s="45" t="str">
        <f t="shared" si="145"/>
        <v/>
      </c>
      <c r="AF3005" s="45" t="str">
        <f>IF(AD3005="","",COUNTIF($AE$1:$AE3004,$AE3005)+RANK($AE3005,$AE$2:$AE$10540,1))</f>
        <v/>
      </c>
      <c r="AG3005" s="45" t="str">
        <f t="shared" si="146"/>
        <v/>
      </c>
      <c r="AH3005" s="45" t="str">
        <f>IF($AD3005="","",COUNTIF($AG$1:$AG3004,$AG3005)+RANK($AG3005,$AG$1:$AG$10539,0))</f>
        <v/>
      </c>
      <c r="AI3005" s="10" t="str">
        <f t="shared" si="147"/>
        <v>2016-17 Upper Deck #227 Pavel Buchnevich YG NYR RC   /   $10</v>
      </c>
      <c r="AJ3005" s="11">
        <v>2016</v>
      </c>
      <c r="AK3005" s="17">
        <v>17</v>
      </c>
      <c r="AL3005" s="12" t="s">
        <v>7</v>
      </c>
      <c r="AM3005" s="10">
        <v>227</v>
      </c>
      <c r="AN3005" s="12" t="s">
        <v>2548</v>
      </c>
      <c r="AO3005" s="14" t="s">
        <v>1905</v>
      </c>
      <c r="AP3005" s="14"/>
      <c r="AQ3005" s="14"/>
      <c r="AR3005" s="14" t="s">
        <v>2481</v>
      </c>
      <c r="AS3005" s="9" t="s">
        <v>2</v>
      </c>
      <c r="AT3005" s="9"/>
      <c r="AU3005" s="9"/>
      <c r="AV3005" s="13"/>
      <c r="AW3005" s="13"/>
      <c r="AX3005" s="9"/>
      <c r="AY3005" s="9"/>
      <c r="AZ3005" s="9"/>
      <c r="BA3005" s="33">
        <v>10</v>
      </c>
      <c r="BB3005" s="33"/>
      <c r="BC3005" s="36"/>
      <c r="BD3005" s="12" t="s">
        <v>1772</v>
      </c>
    </row>
    <row r="3006" spans="1:56" s="12" customFormat="1" x14ac:dyDescent="0.2">
      <c r="A3006" s="9" t="str">
        <f>IF(Search!$C$5="","",IF(COUNTA(Inventory!$AP3006)=1,1,""))</f>
        <v/>
      </c>
      <c r="B3006" s="9" t="str">
        <f>IF(Search!$C$4="","",IF(ISNUMBER(SEARCH(Search!$C$4,$AR3006))=TRUE,1,""))</f>
        <v/>
      </c>
      <c r="C3006" s="9" t="str">
        <f>IF(Search!$C$6="x",IF(COUNTA($AQ3006)=1,1,"N"),IF(COUNTA($AQ3006)=1,"N",""))</f>
        <v/>
      </c>
      <c r="D3006" s="9" t="str">
        <f>IF(Search!$O$8="","",IF(ISNUMBER(SEARCH(Search!$O$8,$BD3006))=TRUE,1,""))</f>
        <v/>
      </c>
      <c r="E3006" s="9" t="str">
        <f>IF(Search!$C$7="","",IF(ISNUMBER(SEARCH(Search!$C$7,$AN3006))=TRUE,1,""))</f>
        <v/>
      </c>
      <c r="F3006" s="9" t="str">
        <f>IF(Search!$C$8="","",IF(ISNUMBER(SEARCH(Search!$C$8,$AO3006))=TRUE,1,""))</f>
        <v/>
      </c>
      <c r="G3006" s="9" t="str">
        <f>IF(Search!$F$4="","",IF(Inventory!$AJ3006&lt;Search!$F$4,"",1))</f>
        <v/>
      </c>
      <c r="H3006" s="9" t="str">
        <f>IF(Search!$F$5="","",IF(Inventory!$AJ3006&gt;Search!$F$5,"",1))</f>
        <v/>
      </c>
      <c r="I3006" s="9" t="str">
        <f>IF(Search!$F$7="","",IF(Search!$F$8="",IF(ISNUMBER(SEARCH(Search!$F$7,$AL3006))=TRUE,1,""),""))</f>
        <v/>
      </c>
      <c r="J3006" s="9" t="str">
        <f>IF($AL3006=Search!$F$8,1,"")</f>
        <v/>
      </c>
      <c r="K3006" s="9" t="str">
        <f>IF(Search!$I$4="","",IF(COUNTA($AS3006)=1,IF(Search!$I$4="N","N",1),""))</f>
        <v/>
      </c>
      <c r="L3006" s="9" t="str">
        <f>IF(Search!$I$5="","",IF($AS3006="RC",1,""))</f>
        <v/>
      </c>
      <c r="M3006" s="9" t="str">
        <f>IF(Search!$I$6="","",IF($AS3006="RCP",1,""))</f>
        <v/>
      </c>
      <c r="N3006" s="9" t="str">
        <f>IF(Search!$I$8="","",IF(COUNTA($AT3006)=1,IF(Search!$I$8="N","N",1),""))</f>
        <v/>
      </c>
      <c r="O3006" s="9" t="str">
        <f>IF(Search!$L$4="","",IF(COUNTA($AU3006)=1,IF(Search!$L$4="N","N",1),""))</f>
        <v/>
      </c>
      <c r="P3006" s="9" t="str">
        <f>IF(Search!$L$5="","",IF(ISNUMBER(SEARCH("Jersey",$AU3006))=TRUE,IF(Search!$L$5="N","N",1),""))</f>
        <v/>
      </c>
      <c r="Q3006" s="9" t="str">
        <f>IF(Search!$L$6="","",IF(ISNUMBER(SEARCH("Patch",$AU3006))=TRUE,IF(Search!$L$6="N","N",1),""))</f>
        <v/>
      </c>
      <c r="R3006" s="9" t="str">
        <f>IF(Search!$L$7="","",IF(ISNUMBER(SEARCH("Shield",$AU3006))=TRUE,IF(Search!$L$7="N","N",1),""))</f>
        <v/>
      </c>
      <c r="S3006" s="9" t="str">
        <f>IF(Search!$L$8="","",IF(ISNUMBER(SEARCH("Stick",$AU3006))=TRUE,IF(Search!$L$8="N","N",1),""))</f>
        <v/>
      </c>
      <c r="T3006" s="9" t="str">
        <f>IF(Search!$O$4="","",IF(COUNTA($AW3006)=1,IF(Search!$O$4="N","N",1),""))</f>
        <v/>
      </c>
      <c r="U3006" s="9" t="str">
        <f>IF(Search!$O$5="","",IF($AW3006="","",IF($AW3006&lt;Search!$O$5,"",1)))</f>
        <v/>
      </c>
      <c r="V3006" s="9" t="str">
        <f>IF(Search!$O$6="","",IF($AW3006="","",IF($AW3006&gt;Search!$O$6,"",1)))</f>
        <v/>
      </c>
      <c r="W3006" s="9" t="str">
        <f>IF(Search!$U$4="","",IF($AX3006="","",1))</f>
        <v/>
      </c>
      <c r="X3006" s="9" t="str">
        <f>IF(Search!$U$5="","",IF(ISNUMBER(SEARCH(Search!$U$5,$AX3006))=TRUE,IF(Search!$U$5="N","N",1),""))</f>
        <v/>
      </c>
      <c r="Y3006" s="9" t="str">
        <f>IF(Search!$U$6="","",IF($AY3006&lt;Search!$U$6,"",1))</f>
        <v/>
      </c>
      <c r="Z3006" s="9" t="str">
        <f>IF(Search!$R$4="","",IF(Inventory!$BA3006&lt;Search!$R$4,"",1))</f>
        <v/>
      </c>
      <c r="AA3006" s="9" t="str">
        <f>IF(Search!$R$5="","",IF($BA3006&gt;Search!$R$5,"",1))</f>
        <v/>
      </c>
      <c r="AB3006" s="9" t="str">
        <f>IF(Search!$R$6="","",IF($BB3006&lt;Search!$R$6,"",1))</f>
        <v/>
      </c>
      <c r="AC3006" s="9" t="str">
        <f>IF(Search!$R$7="","",IF($BB3006&lt;Search!$R$7,"",1))</f>
        <v/>
      </c>
      <c r="AD3006" s="45" t="str">
        <f>IF(COUNTIF($A3006:$AC3006,"n")&gt;0,"",IF(SUM($A3006:$AC3006)=COUNTA(Search!$C$4:$C$8,Search!$F$4:$F$8,Search!$I$4:$I$6,Search!$I$8,Search!$L$4:$L$8,Search!$O$4:$O$8,Search!$R$4:$R$7,Search!$U$4:$U$7)-COUNTIF(Search!$C$4:$U$7,"n"),1+LARGE($AD$1:AD3005,1),""))</f>
        <v/>
      </c>
      <c r="AE3006" s="45" t="str">
        <f t="shared" si="145"/>
        <v/>
      </c>
      <c r="AF3006" s="45" t="str">
        <f>IF(AD3006="","",COUNTIF($AE$1:$AE3005,$AE3006)+RANK($AE3006,$AE$2:$AE$10540,1))</f>
        <v/>
      </c>
      <c r="AG3006" s="45" t="str">
        <f t="shared" si="146"/>
        <v/>
      </c>
      <c r="AH3006" s="45" t="str">
        <f>IF($AD3006="","",COUNTIF($AG$1:$AG3005,$AG3006)+RANK($AG3006,$AG$1:$AG$10539,0))</f>
        <v/>
      </c>
      <c r="AI3006" s="10" t="str">
        <f t="shared" si="147"/>
        <v>2016-17 Upper Deck #228 Sonny Milano YG CBJ RC   /   $5</v>
      </c>
      <c r="AJ3006" s="11">
        <v>2016</v>
      </c>
      <c r="AK3006" s="17">
        <v>17</v>
      </c>
      <c r="AL3006" s="12" t="s">
        <v>7</v>
      </c>
      <c r="AM3006" s="10">
        <v>228</v>
      </c>
      <c r="AN3006" s="12" t="s">
        <v>2531</v>
      </c>
      <c r="AO3006" s="14" t="s">
        <v>1926</v>
      </c>
      <c r="AP3006" s="14"/>
      <c r="AQ3006" s="14"/>
      <c r="AR3006" s="14" t="s">
        <v>2481</v>
      </c>
      <c r="AS3006" s="9" t="s">
        <v>2</v>
      </c>
      <c r="AT3006" s="9"/>
      <c r="AU3006" s="9"/>
      <c r="AV3006" s="13"/>
      <c r="AW3006" s="13"/>
      <c r="AX3006" s="9"/>
      <c r="AY3006" s="9"/>
      <c r="AZ3006" s="9"/>
      <c r="BA3006" s="33">
        <v>5</v>
      </c>
      <c r="BB3006" s="33"/>
      <c r="BC3006" s="36">
        <v>42860</v>
      </c>
      <c r="BD3006" s="12" t="s">
        <v>1772</v>
      </c>
    </row>
    <row r="3007" spans="1:56" s="12" customFormat="1" x14ac:dyDescent="0.2">
      <c r="A3007" s="9" t="str">
        <f>IF(Search!$C$5="","",IF(COUNTA(Inventory!$AP3007)=1,1,""))</f>
        <v/>
      </c>
      <c r="B3007" s="9" t="str">
        <f>IF(Search!$C$4="","",IF(ISNUMBER(SEARCH(Search!$C$4,$AR3007))=TRUE,1,""))</f>
        <v/>
      </c>
      <c r="C3007" s="9" t="str">
        <f>IF(Search!$C$6="x",IF(COUNTA($AQ3007)=1,1,"N"),IF(COUNTA($AQ3007)=1,"N",""))</f>
        <v/>
      </c>
      <c r="D3007" s="9" t="str">
        <f>IF(Search!$O$8="","",IF(ISNUMBER(SEARCH(Search!$O$8,$BD3007))=TRUE,1,""))</f>
        <v/>
      </c>
      <c r="E3007" s="9" t="str">
        <f>IF(Search!$C$7="","",IF(ISNUMBER(SEARCH(Search!$C$7,$AN3007))=TRUE,1,""))</f>
        <v/>
      </c>
      <c r="F3007" s="9" t="str">
        <f>IF(Search!$C$8="","",IF(ISNUMBER(SEARCH(Search!$C$8,$AO3007))=TRUE,1,""))</f>
        <v/>
      </c>
      <c r="G3007" s="9" t="str">
        <f>IF(Search!$F$4="","",IF(Inventory!$AJ3007&lt;Search!$F$4,"",1))</f>
        <v/>
      </c>
      <c r="H3007" s="9" t="str">
        <f>IF(Search!$F$5="","",IF(Inventory!$AJ3007&gt;Search!$F$5,"",1))</f>
        <v/>
      </c>
      <c r="I3007" s="9" t="str">
        <f>IF(Search!$F$7="","",IF(Search!$F$8="",IF(ISNUMBER(SEARCH(Search!$F$7,$AL3007))=TRUE,1,""),""))</f>
        <v/>
      </c>
      <c r="J3007" s="9" t="str">
        <f>IF($AL3007=Search!$F$8,1,"")</f>
        <v/>
      </c>
      <c r="K3007" s="9" t="str">
        <f>IF(Search!$I$4="","",IF(COUNTA($AS3007)=1,IF(Search!$I$4="N","N",1),""))</f>
        <v/>
      </c>
      <c r="L3007" s="9" t="str">
        <f>IF(Search!$I$5="","",IF($AS3007="RC",1,""))</f>
        <v/>
      </c>
      <c r="M3007" s="9" t="str">
        <f>IF(Search!$I$6="","",IF($AS3007="RCP",1,""))</f>
        <v/>
      </c>
      <c r="N3007" s="9" t="str">
        <f>IF(Search!$I$8="","",IF(COUNTA($AT3007)=1,IF(Search!$I$8="N","N",1),""))</f>
        <v/>
      </c>
      <c r="O3007" s="9" t="str">
        <f>IF(Search!$L$4="","",IF(COUNTA($AU3007)=1,IF(Search!$L$4="N","N",1),""))</f>
        <v/>
      </c>
      <c r="P3007" s="9" t="str">
        <f>IF(Search!$L$5="","",IF(ISNUMBER(SEARCH("Jersey",$AU3007))=TRUE,IF(Search!$L$5="N","N",1),""))</f>
        <v/>
      </c>
      <c r="Q3007" s="9" t="str">
        <f>IF(Search!$L$6="","",IF(ISNUMBER(SEARCH("Patch",$AU3007))=TRUE,IF(Search!$L$6="N","N",1),""))</f>
        <v/>
      </c>
      <c r="R3007" s="9" t="str">
        <f>IF(Search!$L$7="","",IF(ISNUMBER(SEARCH("Shield",$AU3007))=TRUE,IF(Search!$L$7="N","N",1),""))</f>
        <v/>
      </c>
      <c r="S3007" s="9" t="str">
        <f>IF(Search!$L$8="","",IF(ISNUMBER(SEARCH("Stick",$AU3007))=TRUE,IF(Search!$L$8="N","N",1),""))</f>
        <v/>
      </c>
      <c r="T3007" s="9" t="str">
        <f>IF(Search!$O$4="","",IF(COUNTA($AW3007)=1,IF(Search!$O$4="N","N",1),""))</f>
        <v/>
      </c>
      <c r="U3007" s="9" t="str">
        <f>IF(Search!$O$5="","",IF($AW3007="","",IF($AW3007&lt;Search!$O$5,"",1)))</f>
        <v/>
      </c>
      <c r="V3007" s="9" t="str">
        <f>IF(Search!$O$6="","",IF($AW3007="","",IF($AW3007&gt;Search!$O$6,"",1)))</f>
        <v/>
      </c>
      <c r="W3007" s="9" t="str">
        <f>IF(Search!$U$4="","",IF($AX3007="","",1))</f>
        <v/>
      </c>
      <c r="X3007" s="9" t="str">
        <f>IF(Search!$U$5="","",IF(ISNUMBER(SEARCH(Search!$U$5,$AX3007))=TRUE,IF(Search!$U$5="N","N",1),""))</f>
        <v/>
      </c>
      <c r="Y3007" s="9" t="str">
        <f>IF(Search!$U$6="","",IF($AY3007&lt;Search!$U$6,"",1))</f>
        <v/>
      </c>
      <c r="Z3007" s="9" t="str">
        <f>IF(Search!$R$4="","",IF(Inventory!$BA3007&lt;Search!$R$4,"",1))</f>
        <v/>
      </c>
      <c r="AA3007" s="9" t="str">
        <f>IF(Search!$R$5="","",IF($BA3007&gt;Search!$R$5,"",1))</f>
        <v/>
      </c>
      <c r="AB3007" s="9" t="str">
        <f>IF(Search!$R$6="","",IF($BB3007&lt;Search!$R$6,"",1))</f>
        <v/>
      </c>
      <c r="AC3007" s="9" t="str">
        <f>IF(Search!$R$7="","",IF($BB3007&lt;Search!$R$7,"",1))</f>
        <v/>
      </c>
      <c r="AD3007" s="45" t="str">
        <f>IF(COUNTIF($A3007:$AC3007,"n")&gt;0,"",IF(SUM($A3007:$AC3007)=COUNTA(Search!$C$4:$C$8,Search!$F$4:$F$8,Search!$I$4:$I$6,Search!$I$8,Search!$L$4:$L$8,Search!$O$4:$O$8,Search!$R$4:$R$7,Search!$U$4:$U$7)-COUNTIF(Search!$C$4:$U$7,"n"),1+LARGE($AD$1:AD3006,1),""))</f>
        <v/>
      </c>
      <c r="AE3007" s="45" t="str">
        <f t="shared" si="145"/>
        <v/>
      </c>
      <c r="AF3007" s="45" t="str">
        <f>IF(AD3007="","",COUNTIF($AE$1:$AE3006,$AE3007)+RANK($AE3007,$AE$2:$AE$10540,1))</f>
        <v/>
      </c>
      <c r="AG3007" s="45" t="str">
        <f t="shared" si="146"/>
        <v/>
      </c>
      <c r="AH3007" s="45" t="str">
        <f>IF($AD3007="","",COUNTIF($AG$1:$AG3006,$AG3007)+RANK($AG3007,$AG$1:$AG$10539,0))</f>
        <v/>
      </c>
      <c r="AI3007" s="10" t="str">
        <f t="shared" si="147"/>
        <v>2016-17 Upper Deck #229 Nick Schmaltz YG CHI RC   /   $5</v>
      </c>
      <c r="AJ3007" s="11">
        <v>2016</v>
      </c>
      <c r="AK3007" s="17">
        <v>17</v>
      </c>
      <c r="AL3007" s="12" t="s">
        <v>7</v>
      </c>
      <c r="AM3007" s="10">
        <v>229</v>
      </c>
      <c r="AN3007" s="12" t="s">
        <v>2549</v>
      </c>
      <c r="AO3007" s="14" t="s">
        <v>1917</v>
      </c>
      <c r="AP3007" s="14"/>
      <c r="AQ3007" s="14"/>
      <c r="AR3007" s="14" t="s">
        <v>2481</v>
      </c>
      <c r="AS3007" s="9" t="s">
        <v>2</v>
      </c>
      <c r="AT3007" s="9"/>
      <c r="AU3007" s="9"/>
      <c r="AV3007" s="13"/>
      <c r="AW3007" s="13"/>
      <c r="AX3007" s="9"/>
      <c r="AY3007" s="9"/>
      <c r="AZ3007" s="9"/>
      <c r="BA3007" s="33">
        <v>5</v>
      </c>
      <c r="BB3007" s="33"/>
      <c r="BC3007" s="36"/>
      <c r="BD3007" s="12" t="s">
        <v>1772</v>
      </c>
    </row>
    <row r="3008" spans="1:56" s="12" customFormat="1" x14ac:dyDescent="0.2">
      <c r="A3008" s="9" t="str">
        <f>IF(Search!$C$5="","",IF(COUNTA(Inventory!$AP3008)=1,1,""))</f>
        <v/>
      </c>
      <c r="B3008" s="9" t="str">
        <f>IF(Search!$C$4="","",IF(ISNUMBER(SEARCH(Search!$C$4,$AR3008))=TRUE,1,""))</f>
        <v/>
      </c>
      <c r="C3008" s="9" t="str">
        <f>IF(Search!$C$6="x",IF(COUNTA($AQ3008)=1,1,"N"),IF(COUNTA($AQ3008)=1,"N",""))</f>
        <v/>
      </c>
      <c r="D3008" s="9" t="str">
        <f>IF(Search!$O$8="","",IF(ISNUMBER(SEARCH(Search!$O$8,$BD3008))=TRUE,1,""))</f>
        <v/>
      </c>
      <c r="E3008" s="9" t="str">
        <f>IF(Search!$C$7="","",IF(ISNUMBER(SEARCH(Search!$C$7,$AN3008))=TRUE,1,""))</f>
        <v/>
      </c>
      <c r="F3008" s="9" t="str">
        <f>IF(Search!$C$8="","",IF(ISNUMBER(SEARCH(Search!$C$8,$AO3008))=TRUE,1,""))</f>
        <v/>
      </c>
      <c r="G3008" s="9" t="str">
        <f>IF(Search!$F$4="","",IF(Inventory!$AJ3008&lt;Search!$F$4,"",1))</f>
        <v/>
      </c>
      <c r="H3008" s="9" t="str">
        <f>IF(Search!$F$5="","",IF(Inventory!$AJ3008&gt;Search!$F$5,"",1))</f>
        <v/>
      </c>
      <c r="I3008" s="9" t="str">
        <f>IF(Search!$F$7="","",IF(Search!$F$8="",IF(ISNUMBER(SEARCH(Search!$F$7,$AL3008))=TRUE,1,""),""))</f>
        <v/>
      </c>
      <c r="J3008" s="9" t="str">
        <f>IF($AL3008=Search!$F$8,1,"")</f>
        <v/>
      </c>
      <c r="K3008" s="9" t="str">
        <f>IF(Search!$I$4="","",IF(COUNTA($AS3008)=1,IF(Search!$I$4="N","N",1),""))</f>
        <v/>
      </c>
      <c r="L3008" s="9" t="str">
        <f>IF(Search!$I$5="","",IF($AS3008="RC",1,""))</f>
        <v/>
      </c>
      <c r="M3008" s="9" t="str">
        <f>IF(Search!$I$6="","",IF($AS3008="RCP",1,""))</f>
        <v/>
      </c>
      <c r="N3008" s="9" t="str">
        <f>IF(Search!$I$8="","",IF(COUNTA($AT3008)=1,IF(Search!$I$8="N","N",1),""))</f>
        <v/>
      </c>
      <c r="O3008" s="9" t="str">
        <f>IF(Search!$L$4="","",IF(COUNTA($AU3008)=1,IF(Search!$L$4="N","N",1),""))</f>
        <v/>
      </c>
      <c r="P3008" s="9" t="str">
        <f>IF(Search!$L$5="","",IF(ISNUMBER(SEARCH("Jersey",$AU3008))=TRUE,IF(Search!$L$5="N","N",1),""))</f>
        <v/>
      </c>
      <c r="Q3008" s="9" t="str">
        <f>IF(Search!$L$6="","",IF(ISNUMBER(SEARCH("Patch",$AU3008))=TRUE,IF(Search!$L$6="N","N",1),""))</f>
        <v/>
      </c>
      <c r="R3008" s="9" t="str">
        <f>IF(Search!$L$7="","",IF(ISNUMBER(SEARCH("Shield",$AU3008))=TRUE,IF(Search!$L$7="N","N",1),""))</f>
        <v/>
      </c>
      <c r="S3008" s="9" t="str">
        <f>IF(Search!$L$8="","",IF(ISNUMBER(SEARCH("Stick",$AU3008))=TRUE,IF(Search!$L$8="N","N",1),""))</f>
        <v/>
      </c>
      <c r="T3008" s="9" t="str">
        <f>IF(Search!$O$4="","",IF(COUNTA($AW3008)=1,IF(Search!$O$4="N","N",1),""))</f>
        <v/>
      </c>
      <c r="U3008" s="9" t="str">
        <f>IF(Search!$O$5="","",IF($AW3008="","",IF($AW3008&lt;Search!$O$5,"",1)))</f>
        <v/>
      </c>
      <c r="V3008" s="9" t="str">
        <f>IF(Search!$O$6="","",IF($AW3008="","",IF($AW3008&gt;Search!$O$6,"",1)))</f>
        <v/>
      </c>
      <c r="W3008" s="9" t="str">
        <f>IF(Search!$U$4="","",IF($AX3008="","",1))</f>
        <v/>
      </c>
      <c r="X3008" s="9" t="str">
        <f>IF(Search!$U$5="","",IF(ISNUMBER(SEARCH(Search!$U$5,$AX3008))=TRUE,IF(Search!$U$5="N","N",1),""))</f>
        <v/>
      </c>
      <c r="Y3008" s="9" t="str">
        <f>IF(Search!$U$6="","",IF($AY3008&lt;Search!$U$6,"",1))</f>
        <v/>
      </c>
      <c r="Z3008" s="9" t="str">
        <f>IF(Search!$R$4="","",IF(Inventory!$BA3008&lt;Search!$R$4,"",1))</f>
        <v/>
      </c>
      <c r="AA3008" s="9" t="str">
        <f>IF(Search!$R$5="","",IF($BA3008&gt;Search!$R$5,"",1))</f>
        <v/>
      </c>
      <c r="AB3008" s="9" t="str">
        <f>IF(Search!$R$6="","",IF($BB3008&lt;Search!$R$6,"",1))</f>
        <v/>
      </c>
      <c r="AC3008" s="9" t="str">
        <f>IF(Search!$R$7="","",IF($BB3008&lt;Search!$R$7,"",1))</f>
        <v/>
      </c>
      <c r="AD3008" s="45" t="str">
        <f>IF(COUNTIF($A3008:$AC3008,"n")&gt;0,"",IF(SUM($A3008:$AC3008)=COUNTA(Search!$C$4:$C$8,Search!$F$4:$F$8,Search!$I$4:$I$6,Search!$I$8,Search!$L$4:$L$8,Search!$O$4:$O$8,Search!$R$4:$R$7,Search!$U$4:$U$7)-COUNTIF(Search!$C$4:$U$7,"n"),1+LARGE($AD$1:AD3007,1),""))</f>
        <v/>
      </c>
      <c r="AE3008" s="45" t="str">
        <f t="shared" si="145"/>
        <v/>
      </c>
      <c r="AF3008" s="45" t="str">
        <f>IF(AD3008="","",COUNTIF($AE$1:$AE3007,$AE3008)+RANK($AE3008,$AE$2:$AE$10540,1))</f>
        <v/>
      </c>
      <c r="AG3008" s="45" t="str">
        <f t="shared" si="146"/>
        <v/>
      </c>
      <c r="AH3008" s="45" t="str">
        <f>IF($AD3008="","",COUNTIF($AG$1:$AG3007,$AG3008)+RANK($AG3008,$AG$1:$AG$10539,0))</f>
        <v/>
      </c>
      <c r="AI3008" s="10" t="str">
        <f t="shared" si="147"/>
        <v>2016-17 Upper Deck #230 Trevor Carrick YG CAR RC   /   $6</v>
      </c>
      <c r="AJ3008" s="11">
        <v>2016</v>
      </c>
      <c r="AK3008" s="17">
        <v>17</v>
      </c>
      <c r="AL3008" s="12" t="s">
        <v>7</v>
      </c>
      <c r="AM3008" s="10">
        <v>230</v>
      </c>
      <c r="AN3008" s="12" t="s">
        <v>2532</v>
      </c>
      <c r="AO3008" s="14" t="s">
        <v>1921</v>
      </c>
      <c r="AP3008" s="14"/>
      <c r="AQ3008" s="14"/>
      <c r="AR3008" s="14" t="s">
        <v>2481</v>
      </c>
      <c r="AS3008" s="9" t="s">
        <v>2</v>
      </c>
      <c r="AT3008" s="9"/>
      <c r="AU3008" s="9"/>
      <c r="AV3008" s="13"/>
      <c r="AW3008" s="13"/>
      <c r="AX3008" s="9"/>
      <c r="AY3008" s="9"/>
      <c r="AZ3008" s="9"/>
      <c r="BA3008" s="33">
        <v>6</v>
      </c>
      <c r="BB3008" s="33"/>
      <c r="BC3008" s="36">
        <v>42860</v>
      </c>
      <c r="BD3008" s="12" t="s">
        <v>1772</v>
      </c>
    </row>
    <row r="3009" spans="1:56" s="12" customFormat="1" x14ac:dyDescent="0.2">
      <c r="A3009" s="9" t="str">
        <f>IF(Search!$C$5="","",IF(COUNTA(Inventory!$AP3009)=1,1,""))</f>
        <v/>
      </c>
      <c r="B3009" s="9" t="str">
        <f>IF(Search!$C$4="","",IF(ISNUMBER(SEARCH(Search!$C$4,$AR3009))=TRUE,1,""))</f>
        <v/>
      </c>
      <c r="C3009" s="9" t="str">
        <f>IF(Search!$C$6="x",IF(COUNTA($AQ3009)=1,1,"N"),IF(COUNTA($AQ3009)=1,"N",""))</f>
        <v/>
      </c>
      <c r="D3009" s="9" t="str">
        <f>IF(Search!$O$8="","",IF(ISNUMBER(SEARCH(Search!$O$8,$BD3009))=TRUE,1,""))</f>
        <v/>
      </c>
      <c r="E3009" s="9" t="str">
        <f>IF(Search!$C$7="","",IF(ISNUMBER(SEARCH(Search!$C$7,$AN3009))=TRUE,1,""))</f>
        <v/>
      </c>
      <c r="F3009" s="9" t="str">
        <f>IF(Search!$C$8="","",IF(ISNUMBER(SEARCH(Search!$C$8,$AO3009))=TRUE,1,""))</f>
        <v/>
      </c>
      <c r="G3009" s="9" t="str">
        <f>IF(Search!$F$4="","",IF(Inventory!$AJ3009&lt;Search!$F$4,"",1))</f>
        <v/>
      </c>
      <c r="H3009" s="9" t="str">
        <f>IF(Search!$F$5="","",IF(Inventory!$AJ3009&gt;Search!$F$5,"",1))</f>
        <v/>
      </c>
      <c r="I3009" s="9" t="str">
        <f>IF(Search!$F$7="","",IF(Search!$F$8="",IF(ISNUMBER(SEARCH(Search!$F$7,$AL3009))=TRUE,1,""),""))</f>
        <v/>
      </c>
      <c r="J3009" s="9" t="str">
        <f>IF($AL3009=Search!$F$8,1,"")</f>
        <v/>
      </c>
      <c r="K3009" s="9" t="str">
        <f>IF(Search!$I$4="","",IF(COUNTA($AS3009)=1,IF(Search!$I$4="N","N",1),""))</f>
        <v/>
      </c>
      <c r="L3009" s="9" t="str">
        <f>IF(Search!$I$5="","",IF($AS3009="RC",1,""))</f>
        <v/>
      </c>
      <c r="M3009" s="9" t="str">
        <f>IF(Search!$I$6="","",IF($AS3009="RCP",1,""))</f>
        <v/>
      </c>
      <c r="N3009" s="9" t="str">
        <f>IF(Search!$I$8="","",IF(COUNTA($AT3009)=1,IF(Search!$I$8="N","N",1),""))</f>
        <v/>
      </c>
      <c r="O3009" s="9" t="str">
        <f>IF(Search!$L$4="","",IF(COUNTA($AU3009)=1,IF(Search!$L$4="N","N",1),""))</f>
        <v/>
      </c>
      <c r="P3009" s="9" t="str">
        <f>IF(Search!$L$5="","",IF(ISNUMBER(SEARCH("Jersey",$AU3009))=TRUE,IF(Search!$L$5="N","N",1),""))</f>
        <v/>
      </c>
      <c r="Q3009" s="9" t="str">
        <f>IF(Search!$L$6="","",IF(ISNUMBER(SEARCH("Patch",$AU3009))=TRUE,IF(Search!$L$6="N","N",1),""))</f>
        <v/>
      </c>
      <c r="R3009" s="9" t="str">
        <f>IF(Search!$L$7="","",IF(ISNUMBER(SEARCH("Shield",$AU3009))=TRUE,IF(Search!$L$7="N","N",1),""))</f>
        <v/>
      </c>
      <c r="S3009" s="9" t="str">
        <f>IF(Search!$L$8="","",IF(ISNUMBER(SEARCH("Stick",$AU3009))=TRUE,IF(Search!$L$8="N","N",1),""))</f>
        <v/>
      </c>
      <c r="T3009" s="9" t="str">
        <f>IF(Search!$O$4="","",IF(COUNTA($AW3009)=1,IF(Search!$O$4="N","N",1),""))</f>
        <v/>
      </c>
      <c r="U3009" s="9" t="str">
        <f>IF(Search!$O$5="","",IF($AW3009="","",IF($AW3009&lt;Search!$O$5,"",1)))</f>
        <v/>
      </c>
      <c r="V3009" s="9" t="str">
        <f>IF(Search!$O$6="","",IF($AW3009="","",IF($AW3009&gt;Search!$O$6,"",1)))</f>
        <v/>
      </c>
      <c r="W3009" s="9" t="str">
        <f>IF(Search!$U$4="","",IF($AX3009="","",1))</f>
        <v/>
      </c>
      <c r="X3009" s="9" t="str">
        <f>IF(Search!$U$5="","",IF(ISNUMBER(SEARCH(Search!$U$5,$AX3009))=TRUE,IF(Search!$U$5="N","N",1),""))</f>
        <v/>
      </c>
      <c r="Y3009" s="9" t="str">
        <f>IF(Search!$U$6="","",IF($AY3009&lt;Search!$U$6,"",1))</f>
        <v/>
      </c>
      <c r="Z3009" s="9" t="str">
        <f>IF(Search!$R$4="","",IF(Inventory!$BA3009&lt;Search!$R$4,"",1))</f>
        <v/>
      </c>
      <c r="AA3009" s="9" t="str">
        <f>IF(Search!$R$5="","",IF($BA3009&gt;Search!$R$5,"",1))</f>
        <v/>
      </c>
      <c r="AB3009" s="9" t="str">
        <f>IF(Search!$R$6="","",IF($BB3009&lt;Search!$R$6,"",1))</f>
        <v/>
      </c>
      <c r="AC3009" s="9" t="str">
        <f>IF(Search!$R$7="","",IF($BB3009&lt;Search!$R$7,"",1))</f>
        <v/>
      </c>
      <c r="AD3009" s="45" t="str">
        <f>IF(COUNTIF($A3009:$AC3009,"n")&gt;0,"",IF(SUM($A3009:$AC3009)=COUNTA(Search!$C$4:$C$8,Search!$F$4:$F$8,Search!$I$4:$I$6,Search!$I$8,Search!$L$4:$L$8,Search!$O$4:$O$8,Search!$R$4:$R$7,Search!$U$4:$U$7)-COUNTIF(Search!$C$4:$U$7,"n"),1+LARGE($AD$1:AD3008,1),""))</f>
        <v/>
      </c>
      <c r="AE3009" s="45" t="str">
        <f t="shared" si="145"/>
        <v/>
      </c>
      <c r="AF3009" s="45" t="str">
        <f>IF(AD3009="","",COUNTIF($AE$1:$AE3008,$AE3009)+RANK($AE3009,$AE$2:$AE$10540,1))</f>
        <v/>
      </c>
      <c r="AG3009" s="45" t="str">
        <f t="shared" si="146"/>
        <v/>
      </c>
      <c r="AH3009" s="45" t="str">
        <f>IF($AD3009="","",COUNTIF($AG$1:$AG3008,$AG3009)+RANK($AG3009,$AG$1:$AG$10539,0))</f>
        <v/>
      </c>
      <c r="AI3009" s="10" t="str">
        <f t="shared" si="147"/>
        <v>2016-17 Upper Deck #231 Matthew Tkachuk YG CGY RC   /   $15</v>
      </c>
      <c r="AJ3009" s="11">
        <v>2016</v>
      </c>
      <c r="AK3009" s="17">
        <v>17</v>
      </c>
      <c r="AL3009" s="12" t="s">
        <v>7</v>
      </c>
      <c r="AM3009" s="10">
        <v>231</v>
      </c>
      <c r="AN3009" s="12" t="s">
        <v>2318</v>
      </c>
      <c r="AO3009" s="14" t="s">
        <v>1910</v>
      </c>
      <c r="AP3009" s="14"/>
      <c r="AQ3009" s="14"/>
      <c r="AR3009" s="14" t="s">
        <v>2481</v>
      </c>
      <c r="AS3009" s="9" t="s">
        <v>2</v>
      </c>
      <c r="AT3009" s="9"/>
      <c r="AU3009" s="9"/>
      <c r="AV3009" s="13"/>
      <c r="AW3009" s="13"/>
      <c r="AX3009" s="9"/>
      <c r="AY3009" s="9"/>
      <c r="AZ3009" s="9"/>
      <c r="BA3009" s="33">
        <v>15</v>
      </c>
      <c r="BB3009" s="33">
        <v>7</v>
      </c>
      <c r="BC3009" s="36">
        <v>42860</v>
      </c>
      <c r="BD3009" s="12" t="s">
        <v>1771</v>
      </c>
    </row>
    <row r="3010" spans="1:56" s="12" customFormat="1" x14ac:dyDescent="0.2">
      <c r="A3010" s="9" t="str">
        <f>IF(Search!$C$5="","",IF(COUNTA(Inventory!$AP3010)=1,1,""))</f>
        <v/>
      </c>
      <c r="B3010" s="9" t="str">
        <f>IF(Search!$C$4="","",IF(ISNUMBER(SEARCH(Search!$C$4,$AR3010))=TRUE,1,""))</f>
        <v/>
      </c>
      <c r="C3010" s="9" t="str">
        <f>IF(Search!$C$6="x",IF(COUNTA($AQ3010)=1,1,"N"),IF(COUNTA($AQ3010)=1,"N",""))</f>
        <v/>
      </c>
      <c r="D3010" s="9" t="str">
        <f>IF(Search!$O$8="","",IF(ISNUMBER(SEARCH(Search!$O$8,$BD3010))=TRUE,1,""))</f>
        <v/>
      </c>
      <c r="E3010" s="9" t="str">
        <f>IF(Search!$C$7="","",IF(ISNUMBER(SEARCH(Search!$C$7,$AN3010))=TRUE,1,""))</f>
        <v/>
      </c>
      <c r="F3010" s="9" t="str">
        <f>IF(Search!$C$8="","",IF(ISNUMBER(SEARCH(Search!$C$8,$AO3010))=TRUE,1,""))</f>
        <v/>
      </c>
      <c r="G3010" s="9" t="str">
        <f>IF(Search!$F$4="","",IF(Inventory!$AJ3010&lt;Search!$F$4,"",1))</f>
        <v/>
      </c>
      <c r="H3010" s="9" t="str">
        <f>IF(Search!$F$5="","",IF(Inventory!$AJ3010&gt;Search!$F$5,"",1))</f>
        <v/>
      </c>
      <c r="I3010" s="9" t="str">
        <f>IF(Search!$F$7="","",IF(Search!$F$8="",IF(ISNUMBER(SEARCH(Search!$F$7,$AL3010))=TRUE,1,""),""))</f>
        <v/>
      </c>
      <c r="J3010" s="9" t="str">
        <f>IF($AL3010=Search!$F$8,1,"")</f>
        <v/>
      </c>
      <c r="K3010" s="9" t="str">
        <f>IF(Search!$I$4="","",IF(COUNTA($AS3010)=1,IF(Search!$I$4="N","N",1),""))</f>
        <v/>
      </c>
      <c r="L3010" s="9" t="str">
        <f>IF(Search!$I$5="","",IF($AS3010="RC",1,""))</f>
        <v/>
      </c>
      <c r="M3010" s="9" t="str">
        <f>IF(Search!$I$6="","",IF($AS3010="RCP",1,""))</f>
        <v/>
      </c>
      <c r="N3010" s="9" t="str">
        <f>IF(Search!$I$8="","",IF(COUNTA($AT3010)=1,IF(Search!$I$8="N","N",1),""))</f>
        <v/>
      </c>
      <c r="O3010" s="9" t="str">
        <f>IF(Search!$L$4="","",IF(COUNTA($AU3010)=1,IF(Search!$L$4="N","N",1),""))</f>
        <v/>
      </c>
      <c r="P3010" s="9" t="str">
        <f>IF(Search!$L$5="","",IF(ISNUMBER(SEARCH("Jersey",$AU3010))=TRUE,IF(Search!$L$5="N","N",1),""))</f>
        <v/>
      </c>
      <c r="Q3010" s="9" t="str">
        <f>IF(Search!$L$6="","",IF(ISNUMBER(SEARCH("Patch",$AU3010))=TRUE,IF(Search!$L$6="N","N",1),""))</f>
        <v/>
      </c>
      <c r="R3010" s="9" t="str">
        <f>IF(Search!$L$7="","",IF(ISNUMBER(SEARCH("Shield",$AU3010))=TRUE,IF(Search!$L$7="N","N",1),""))</f>
        <v/>
      </c>
      <c r="S3010" s="9" t="str">
        <f>IF(Search!$L$8="","",IF(ISNUMBER(SEARCH("Stick",$AU3010))=TRUE,IF(Search!$L$8="N","N",1),""))</f>
        <v/>
      </c>
      <c r="T3010" s="9" t="str">
        <f>IF(Search!$O$4="","",IF(COUNTA($AW3010)=1,IF(Search!$O$4="N","N",1),""))</f>
        <v/>
      </c>
      <c r="U3010" s="9" t="str">
        <f>IF(Search!$O$5="","",IF($AW3010="","",IF($AW3010&lt;Search!$O$5,"",1)))</f>
        <v/>
      </c>
      <c r="V3010" s="9" t="str">
        <f>IF(Search!$O$6="","",IF($AW3010="","",IF($AW3010&gt;Search!$O$6,"",1)))</f>
        <v/>
      </c>
      <c r="W3010" s="9" t="str">
        <f>IF(Search!$U$4="","",IF($AX3010="","",1))</f>
        <v/>
      </c>
      <c r="X3010" s="9" t="str">
        <f>IF(Search!$U$5="","",IF(ISNUMBER(SEARCH(Search!$U$5,$AX3010))=TRUE,IF(Search!$U$5="N","N",1),""))</f>
        <v/>
      </c>
      <c r="Y3010" s="9" t="str">
        <f>IF(Search!$U$6="","",IF($AY3010&lt;Search!$U$6,"",1))</f>
        <v/>
      </c>
      <c r="Z3010" s="9" t="str">
        <f>IF(Search!$R$4="","",IF(Inventory!$BA3010&lt;Search!$R$4,"",1))</f>
        <v/>
      </c>
      <c r="AA3010" s="9" t="str">
        <f>IF(Search!$R$5="","",IF($BA3010&gt;Search!$R$5,"",1))</f>
        <v/>
      </c>
      <c r="AB3010" s="9" t="str">
        <f>IF(Search!$R$6="","",IF($BB3010&lt;Search!$R$6,"",1))</f>
        <v/>
      </c>
      <c r="AC3010" s="9" t="str">
        <f>IF(Search!$R$7="","",IF($BB3010&lt;Search!$R$7,"",1))</f>
        <v/>
      </c>
      <c r="AD3010" s="45" t="str">
        <f>IF(COUNTIF($A3010:$AC3010,"n")&gt;0,"",IF(SUM($A3010:$AC3010)=COUNTA(Search!$C$4:$C$8,Search!$F$4:$F$8,Search!$I$4:$I$6,Search!$I$8,Search!$L$4:$L$8,Search!$O$4:$O$8,Search!$R$4:$R$7,Search!$U$4:$U$7)-COUNTIF(Search!$C$4:$U$7,"n"),1+LARGE($AD$1:AD3009,1),""))</f>
        <v/>
      </c>
      <c r="AE3010" s="45" t="str">
        <f t="shared" si="145"/>
        <v/>
      </c>
      <c r="AF3010" s="45" t="str">
        <f>IF(AD3010="","",COUNTIF($AE$1:$AE3009,$AE3010)+RANK($AE3010,$AE$2:$AE$10540,1))</f>
        <v/>
      </c>
      <c r="AG3010" s="45" t="str">
        <f t="shared" si="146"/>
        <v/>
      </c>
      <c r="AH3010" s="45" t="str">
        <f>IF($AD3010="","",COUNTIF($AG$1:$AG3009,$AG3010)+RANK($AG3010,$AG$1:$AG$10539,0))</f>
        <v/>
      </c>
      <c r="AI3010" s="10" t="str">
        <f t="shared" si="147"/>
        <v>2016-17 Upper Deck #232 Artturi Lehkonen YG MTL RC   /   $5</v>
      </c>
      <c r="AJ3010" s="11">
        <v>2016</v>
      </c>
      <c r="AK3010" s="17">
        <v>17</v>
      </c>
      <c r="AL3010" s="12" t="s">
        <v>7</v>
      </c>
      <c r="AM3010" s="10">
        <v>232</v>
      </c>
      <c r="AN3010" s="12" t="s">
        <v>2319</v>
      </c>
      <c r="AO3010" s="14" t="s">
        <v>1911</v>
      </c>
      <c r="AP3010" s="14"/>
      <c r="AQ3010" s="14"/>
      <c r="AR3010" s="14" t="s">
        <v>2481</v>
      </c>
      <c r="AS3010" s="9" t="s">
        <v>2</v>
      </c>
      <c r="AT3010" s="9"/>
      <c r="AU3010" s="9"/>
      <c r="AV3010" s="13"/>
      <c r="AW3010" s="13"/>
      <c r="AX3010" s="9"/>
      <c r="AY3010" s="9"/>
      <c r="AZ3010" s="9"/>
      <c r="BA3010" s="33">
        <v>5</v>
      </c>
      <c r="BB3010" s="33"/>
      <c r="BC3010" s="36">
        <v>42860</v>
      </c>
      <c r="BD3010" s="12" t="s">
        <v>1771</v>
      </c>
    </row>
    <row r="3011" spans="1:56" s="12" customFormat="1" x14ac:dyDescent="0.2">
      <c r="A3011" s="9" t="str">
        <f>IF(Search!$C$5="","",IF(COUNTA(Inventory!$AP3011)=1,1,""))</f>
        <v/>
      </c>
      <c r="B3011" s="9" t="str">
        <f>IF(Search!$C$4="","",IF(ISNUMBER(SEARCH(Search!$C$4,$AR3011))=TRUE,1,""))</f>
        <v/>
      </c>
      <c r="C3011" s="9" t="str">
        <f>IF(Search!$C$6="x",IF(COUNTA($AQ3011)=1,1,"N"),IF(COUNTA($AQ3011)=1,"N",""))</f>
        <v/>
      </c>
      <c r="D3011" s="9" t="str">
        <f>IF(Search!$O$8="","",IF(ISNUMBER(SEARCH(Search!$O$8,$BD3011))=TRUE,1,""))</f>
        <v/>
      </c>
      <c r="E3011" s="9" t="str">
        <f>IF(Search!$C$7="","",IF(ISNUMBER(SEARCH(Search!$C$7,$AN3011))=TRUE,1,""))</f>
        <v/>
      </c>
      <c r="F3011" s="9" t="str">
        <f>IF(Search!$C$8="","",IF(ISNUMBER(SEARCH(Search!$C$8,$AO3011))=TRUE,1,""))</f>
        <v/>
      </c>
      <c r="G3011" s="9" t="str">
        <f>IF(Search!$F$4="","",IF(Inventory!$AJ3011&lt;Search!$F$4,"",1))</f>
        <v/>
      </c>
      <c r="H3011" s="9" t="str">
        <f>IF(Search!$F$5="","",IF(Inventory!$AJ3011&gt;Search!$F$5,"",1))</f>
        <v/>
      </c>
      <c r="I3011" s="9" t="str">
        <f>IF(Search!$F$7="","",IF(Search!$F$8="",IF(ISNUMBER(SEARCH(Search!$F$7,$AL3011))=TRUE,1,""),""))</f>
        <v/>
      </c>
      <c r="J3011" s="9" t="str">
        <f>IF($AL3011=Search!$F$8,1,"")</f>
        <v/>
      </c>
      <c r="K3011" s="9" t="str">
        <f>IF(Search!$I$4="","",IF(COUNTA($AS3011)=1,IF(Search!$I$4="N","N",1),""))</f>
        <v/>
      </c>
      <c r="L3011" s="9" t="str">
        <f>IF(Search!$I$5="","",IF($AS3011="RC",1,""))</f>
        <v/>
      </c>
      <c r="M3011" s="9" t="str">
        <f>IF(Search!$I$6="","",IF($AS3011="RCP",1,""))</f>
        <v/>
      </c>
      <c r="N3011" s="9" t="str">
        <f>IF(Search!$I$8="","",IF(COUNTA($AT3011)=1,IF(Search!$I$8="N","N",1),""))</f>
        <v/>
      </c>
      <c r="O3011" s="9" t="str">
        <f>IF(Search!$L$4="","",IF(COUNTA($AU3011)=1,IF(Search!$L$4="N","N",1),""))</f>
        <v/>
      </c>
      <c r="P3011" s="9" t="str">
        <f>IF(Search!$L$5="","",IF(ISNUMBER(SEARCH("Jersey",$AU3011))=TRUE,IF(Search!$L$5="N","N",1),""))</f>
        <v/>
      </c>
      <c r="Q3011" s="9" t="str">
        <f>IF(Search!$L$6="","",IF(ISNUMBER(SEARCH("Patch",$AU3011))=TRUE,IF(Search!$L$6="N","N",1),""))</f>
        <v/>
      </c>
      <c r="R3011" s="9" t="str">
        <f>IF(Search!$L$7="","",IF(ISNUMBER(SEARCH("Shield",$AU3011))=TRUE,IF(Search!$L$7="N","N",1),""))</f>
        <v/>
      </c>
      <c r="S3011" s="9" t="str">
        <f>IF(Search!$L$8="","",IF(ISNUMBER(SEARCH("Stick",$AU3011))=TRUE,IF(Search!$L$8="N","N",1),""))</f>
        <v/>
      </c>
      <c r="T3011" s="9" t="str">
        <f>IF(Search!$O$4="","",IF(COUNTA($AW3011)=1,IF(Search!$O$4="N","N",1),""))</f>
        <v/>
      </c>
      <c r="U3011" s="9" t="str">
        <f>IF(Search!$O$5="","",IF($AW3011="","",IF($AW3011&lt;Search!$O$5,"",1)))</f>
        <v/>
      </c>
      <c r="V3011" s="9" t="str">
        <f>IF(Search!$O$6="","",IF($AW3011="","",IF($AW3011&gt;Search!$O$6,"",1)))</f>
        <v/>
      </c>
      <c r="W3011" s="9" t="str">
        <f>IF(Search!$U$4="","",IF($AX3011="","",1))</f>
        <v/>
      </c>
      <c r="X3011" s="9" t="str">
        <f>IF(Search!$U$5="","",IF(ISNUMBER(SEARCH(Search!$U$5,$AX3011))=TRUE,IF(Search!$U$5="N","N",1),""))</f>
        <v/>
      </c>
      <c r="Y3011" s="9" t="str">
        <f>IF(Search!$U$6="","",IF($AY3011&lt;Search!$U$6,"",1))</f>
        <v/>
      </c>
      <c r="Z3011" s="9" t="str">
        <f>IF(Search!$R$4="","",IF(Inventory!$BA3011&lt;Search!$R$4,"",1))</f>
        <v/>
      </c>
      <c r="AA3011" s="9" t="str">
        <f>IF(Search!$R$5="","",IF($BA3011&gt;Search!$R$5,"",1))</f>
        <v/>
      </c>
      <c r="AB3011" s="9" t="str">
        <f>IF(Search!$R$6="","",IF($BB3011&lt;Search!$R$6,"",1))</f>
        <v/>
      </c>
      <c r="AC3011" s="9" t="str">
        <f>IF(Search!$R$7="","",IF($BB3011&lt;Search!$R$7,"",1))</f>
        <v/>
      </c>
      <c r="AD3011" s="45" t="str">
        <f>IF(COUNTIF($A3011:$AC3011,"n")&gt;0,"",IF(SUM($A3011:$AC3011)=COUNTA(Search!$C$4:$C$8,Search!$F$4:$F$8,Search!$I$4:$I$6,Search!$I$8,Search!$L$4:$L$8,Search!$O$4:$O$8,Search!$R$4:$R$7,Search!$U$4:$U$7)-COUNTIF(Search!$C$4:$U$7,"n"),1+LARGE($AD$1:AD3010,1),""))</f>
        <v/>
      </c>
      <c r="AE3011" s="45" t="str">
        <f t="shared" si="145"/>
        <v/>
      </c>
      <c r="AF3011" s="45" t="str">
        <f>IF(AD3011="","",COUNTIF($AE$1:$AE3010,$AE3011)+RANK($AE3011,$AE$2:$AE$10540,1))</f>
        <v/>
      </c>
      <c r="AG3011" s="45" t="str">
        <f t="shared" si="146"/>
        <v/>
      </c>
      <c r="AH3011" s="45" t="str">
        <f>IF($AD3011="","",COUNTIF($AG$1:$AG3010,$AG3011)+RANK($AG3011,$AG$1:$AG$10539,0))</f>
        <v/>
      </c>
      <c r="AI3011" s="10" t="str">
        <f t="shared" si="147"/>
        <v>2016-17 Upper Deck #233 Denis Malgin YG FLA RC   /   $5</v>
      </c>
      <c r="AJ3011" s="11">
        <v>2016</v>
      </c>
      <c r="AK3011" s="17">
        <v>17</v>
      </c>
      <c r="AL3011" s="12" t="s">
        <v>7</v>
      </c>
      <c r="AM3011" s="10">
        <v>233</v>
      </c>
      <c r="AN3011" s="12" t="s">
        <v>2320</v>
      </c>
      <c r="AO3011" s="14" t="s">
        <v>1927</v>
      </c>
      <c r="AP3011" s="14"/>
      <c r="AQ3011" s="14"/>
      <c r="AR3011" s="14" t="s">
        <v>2481</v>
      </c>
      <c r="AS3011" s="9" t="s">
        <v>2</v>
      </c>
      <c r="AT3011" s="9"/>
      <c r="AU3011" s="9"/>
      <c r="AV3011" s="13"/>
      <c r="AW3011" s="13"/>
      <c r="AX3011" s="9"/>
      <c r="AY3011" s="9"/>
      <c r="AZ3011" s="9"/>
      <c r="BA3011" s="33">
        <v>5</v>
      </c>
      <c r="BB3011" s="33"/>
      <c r="BC3011" s="36">
        <v>42860</v>
      </c>
      <c r="BD3011" s="12" t="s">
        <v>1771</v>
      </c>
    </row>
    <row r="3012" spans="1:56" s="12" customFormat="1" x14ac:dyDescent="0.2">
      <c r="A3012" s="9" t="str">
        <f>IF(Search!$C$5="","",IF(COUNTA(Inventory!$AP3012)=1,1,""))</f>
        <v/>
      </c>
      <c r="B3012" s="9" t="str">
        <f>IF(Search!$C$4="","",IF(ISNUMBER(SEARCH(Search!$C$4,$AR3012))=TRUE,1,""))</f>
        <v/>
      </c>
      <c r="C3012" s="9" t="str">
        <f>IF(Search!$C$6="x",IF(COUNTA($AQ3012)=1,1,"N"),IF(COUNTA($AQ3012)=1,"N",""))</f>
        <v/>
      </c>
      <c r="D3012" s="9" t="str">
        <f>IF(Search!$O$8="","",IF(ISNUMBER(SEARCH(Search!$O$8,$BD3012))=TRUE,1,""))</f>
        <v/>
      </c>
      <c r="E3012" s="9" t="str">
        <f>IF(Search!$C$7="","",IF(ISNUMBER(SEARCH(Search!$C$7,$AN3012))=TRUE,1,""))</f>
        <v/>
      </c>
      <c r="F3012" s="9" t="str">
        <f>IF(Search!$C$8="","",IF(ISNUMBER(SEARCH(Search!$C$8,$AO3012))=TRUE,1,""))</f>
        <v/>
      </c>
      <c r="G3012" s="9" t="str">
        <f>IF(Search!$F$4="","",IF(Inventory!$AJ3012&lt;Search!$F$4,"",1))</f>
        <v/>
      </c>
      <c r="H3012" s="9" t="str">
        <f>IF(Search!$F$5="","",IF(Inventory!$AJ3012&gt;Search!$F$5,"",1))</f>
        <v/>
      </c>
      <c r="I3012" s="9" t="str">
        <f>IF(Search!$F$7="","",IF(Search!$F$8="",IF(ISNUMBER(SEARCH(Search!$F$7,$AL3012))=TRUE,1,""),""))</f>
        <v/>
      </c>
      <c r="J3012" s="9" t="str">
        <f>IF($AL3012=Search!$F$8,1,"")</f>
        <v/>
      </c>
      <c r="K3012" s="9" t="str">
        <f>IF(Search!$I$4="","",IF(COUNTA($AS3012)=1,IF(Search!$I$4="N","N",1),""))</f>
        <v/>
      </c>
      <c r="L3012" s="9" t="str">
        <f>IF(Search!$I$5="","",IF($AS3012="RC",1,""))</f>
        <v/>
      </c>
      <c r="M3012" s="9" t="str">
        <f>IF(Search!$I$6="","",IF($AS3012="RCP",1,""))</f>
        <v/>
      </c>
      <c r="N3012" s="9" t="str">
        <f>IF(Search!$I$8="","",IF(COUNTA($AT3012)=1,IF(Search!$I$8="N","N",1),""))</f>
        <v/>
      </c>
      <c r="O3012" s="9" t="str">
        <f>IF(Search!$L$4="","",IF(COUNTA($AU3012)=1,IF(Search!$L$4="N","N",1),""))</f>
        <v/>
      </c>
      <c r="P3012" s="9" t="str">
        <f>IF(Search!$L$5="","",IF(ISNUMBER(SEARCH("Jersey",$AU3012))=TRUE,IF(Search!$L$5="N","N",1),""))</f>
        <v/>
      </c>
      <c r="Q3012" s="9" t="str">
        <f>IF(Search!$L$6="","",IF(ISNUMBER(SEARCH("Patch",$AU3012))=TRUE,IF(Search!$L$6="N","N",1),""))</f>
        <v/>
      </c>
      <c r="R3012" s="9" t="str">
        <f>IF(Search!$L$7="","",IF(ISNUMBER(SEARCH("Shield",$AU3012))=TRUE,IF(Search!$L$7="N","N",1),""))</f>
        <v/>
      </c>
      <c r="S3012" s="9" t="str">
        <f>IF(Search!$L$8="","",IF(ISNUMBER(SEARCH("Stick",$AU3012))=TRUE,IF(Search!$L$8="N","N",1),""))</f>
        <v/>
      </c>
      <c r="T3012" s="9" t="str">
        <f>IF(Search!$O$4="","",IF(COUNTA($AW3012)=1,IF(Search!$O$4="N","N",1),""))</f>
        <v/>
      </c>
      <c r="U3012" s="9" t="str">
        <f>IF(Search!$O$5="","",IF($AW3012="","",IF($AW3012&lt;Search!$O$5,"",1)))</f>
        <v/>
      </c>
      <c r="V3012" s="9" t="str">
        <f>IF(Search!$O$6="","",IF($AW3012="","",IF($AW3012&gt;Search!$O$6,"",1)))</f>
        <v/>
      </c>
      <c r="W3012" s="9" t="str">
        <f>IF(Search!$U$4="","",IF($AX3012="","",1))</f>
        <v/>
      </c>
      <c r="X3012" s="9" t="str">
        <f>IF(Search!$U$5="","",IF(ISNUMBER(SEARCH(Search!$U$5,$AX3012))=TRUE,IF(Search!$U$5="N","N",1),""))</f>
        <v/>
      </c>
      <c r="Y3012" s="9" t="str">
        <f>IF(Search!$U$6="","",IF($AY3012&lt;Search!$U$6,"",1))</f>
        <v/>
      </c>
      <c r="Z3012" s="9" t="str">
        <f>IF(Search!$R$4="","",IF(Inventory!$BA3012&lt;Search!$R$4,"",1))</f>
        <v/>
      </c>
      <c r="AA3012" s="9" t="str">
        <f>IF(Search!$R$5="","",IF($BA3012&gt;Search!$R$5,"",1))</f>
        <v/>
      </c>
      <c r="AB3012" s="9" t="str">
        <f>IF(Search!$R$6="","",IF($BB3012&lt;Search!$R$6,"",1))</f>
        <v/>
      </c>
      <c r="AC3012" s="9" t="str">
        <f>IF(Search!$R$7="","",IF($BB3012&lt;Search!$R$7,"",1))</f>
        <v/>
      </c>
      <c r="AD3012" s="45" t="str">
        <f>IF(COUNTIF($A3012:$AC3012,"n")&gt;0,"",IF(SUM($A3012:$AC3012)=COUNTA(Search!$C$4:$C$8,Search!$F$4:$F$8,Search!$I$4:$I$6,Search!$I$8,Search!$L$4:$L$8,Search!$O$4:$O$8,Search!$R$4:$R$7,Search!$U$4:$U$7)-COUNTIF(Search!$C$4:$U$7,"n"),1+LARGE($AD$1:AD3011,1),""))</f>
        <v/>
      </c>
      <c r="AE3012" s="45" t="str">
        <f t="shared" ref="AE3012:AE3063" si="148">IF(AD3012="","",COUNTIF($AN$2:$AN$10540,"&lt;="&amp;AN3012))</f>
        <v/>
      </c>
      <c r="AF3012" s="45" t="str">
        <f>IF(AD3012="","",COUNTIF($AE$1:$AE3011,$AE3012)+RANK($AE3012,$AE$2:$AE$10540,1))</f>
        <v/>
      </c>
      <c r="AG3012" s="45" t="str">
        <f t="shared" ref="AG3012:AG3063" si="149">IF($AD3012="","",COUNTIF($BA$2:$BA$10540,"&lt;="&amp;$BA3012))</f>
        <v/>
      </c>
      <c r="AH3012" s="45" t="str">
        <f>IF($AD3012="","",COUNTIF($AG$1:$AG3011,$AG3012)+RANK($AG3012,$AG$1:$AG$10539,0))</f>
        <v/>
      </c>
      <c r="AI3012" s="10" t="str">
        <f t="shared" si="147"/>
        <v>2016-17 Upper Deck #234 Nikita Zaitsev YG TOR RC   /   $5</v>
      </c>
      <c r="AJ3012" s="11">
        <v>2016</v>
      </c>
      <c r="AK3012" s="17">
        <v>17</v>
      </c>
      <c r="AL3012" s="12" t="s">
        <v>7</v>
      </c>
      <c r="AM3012" s="10">
        <v>234</v>
      </c>
      <c r="AN3012" s="12" t="s">
        <v>2321</v>
      </c>
      <c r="AO3012" s="14" t="s">
        <v>1904</v>
      </c>
      <c r="AP3012" s="14"/>
      <c r="AQ3012" s="14"/>
      <c r="AR3012" s="14" t="s">
        <v>2481</v>
      </c>
      <c r="AS3012" s="9" t="s">
        <v>2</v>
      </c>
      <c r="AT3012" s="9"/>
      <c r="AU3012" s="9"/>
      <c r="AV3012" s="13"/>
      <c r="AW3012" s="13"/>
      <c r="AX3012" s="9"/>
      <c r="AY3012" s="9"/>
      <c r="AZ3012" s="9"/>
      <c r="BA3012" s="33">
        <v>5</v>
      </c>
      <c r="BB3012" s="33"/>
      <c r="BC3012" s="36">
        <v>42860</v>
      </c>
      <c r="BD3012" s="12" t="s">
        <v>1771</v>
      </c>
    </row>
    <row r="3013" spans="1:56" s="12" customFormat="1" x14ac:dyDescent="0.2">
      <c r="A3013" s="9" t="str">
        <f>IF(Search!$C$5="","",IF(COUNTA(Inventory!$AP3013)=1,1,""))</f>
        <v/>
      </c>
      <c r="B3013" s="9" t="str">
        <f>IF(Search!$C$4="","",IF(ISNUMBER(SEARCH(Search!$C$4,$AR3013))=TRUE,1,""))</f>
        <v/>
      </c>
      <c r="C3013" s="9" t="str">
        <f>IF(Search!$C$6="x",IF(COUNTA($AQ3013)=1,1,"N"),IF(COUNTA($AQ3013)=1,"N",""))</f>
        <v/>
      </c>
      <c r="D3013" s="9" t="str">
        <f>IF(Search!$O$8="","",IF(ISNUMBER(SEARCH(Search!$O$8,$BD3013))=TRUE,1,""))</f>
        <v/>
      </c>
      <c r="E3013" s="9" t="str">
        <f>IF(Search!$C$7="","",IF(ISNUMBER(SEARCH(Search!$C$7,$AN3013))=TRUE,1,""))</f>
        <v/>
      </c>
      <c r="F3013" s="9" t="str">
        <f>IF(Search!$C$8="","",IF(ISNUMBER(SEARCH(Search!$C$8,$AO3013))=TRUE,1,""))</f>
        <v/>
      </c>
      <c r="G3013" s="9" t="str">
        <f>IF(Search!$F$4="","",IF(Inventory!$AJ3013&lt;Search!$F$4,"",1))</f>
        <v/>
      </c>
      <c r="H3013" s="9" t="str">
        <f>IF(Search!$F$5="","",IF(Inventory!$AJ3013&gt;Search!$F$5,"",1))</f>
        <v/>
      </c>
      <c r="I3013" s="9" t="str">
        <f>IF(Search!$F$7="","",IF(Search!$F$8="",IF(ISNUMBER(SEARCH(Search!$F$7,$AL3013))=TRUE,1,""),""))</f>
        <v/>
      </c>
      <c r="J3013" s="9" t="str">
        <f>IF($AL3013=Search!$F$8,1,"")</f>
        <v/>
      </c>
      <c r="K3013" s="9" t="str">
        <f>IF(Search!$I$4="","",IF(COUNTA($AS3013)=1,IF(Search!$I$4="N","N",1),""))</f>
        <v/>
      </c>
      <c r="L3013" s="9" t="str">
        <f>IF(Search!$I$5="","",IF($AS3013="RC",1,""))</f>
        <v/>
      </c>
      <c r="M3013" s="9" t="str">
        <f>IF(Search!$I$6="","",IF($AS3013="RCP",1,""))</f>
        <v/>
      </c>
      <c r="N3013" s="9" t="str">
        <f>IF(Search!$I$8="","",IF(COUNTA($AT3013)=1,IF(Search!$I$8="N","N",1),""))</f>
        <v/>
      </c>
      <c r="O3013" s="9" t="str">
        <f>IF(Search!$L$4="","",IF(COUNTA($AU3013)=1,IF(Search!$L$4="N","N",1),""))</f>
        <v/>
      </c>
      <c r="P3013" s="9" t="str">
        <f>IF(Search!$L$5="","",IF(ISNUMBER(SEARCH("Jersey",$AU3013))=TRUE,IF(Search!$L$5="N","N",1),""))</f>
        <v/>
      </c>
      <c r="Q3013" s="9" t="str">
        <f>IF(Search!$L$6="","",IF(ISNUMBER(SEARCH("Patch",$AU3013))=TRUE,IF(Search!$L$6="N","N",1),""))</f>
        <v/>
      </c>
      <c r="R3013" s="9" t="str">
        <f>IF(Search!$L$7="","",IF(ISNUMBER(SEARCH("Shield",$AU3013))=TRUE,IF(Search!$L$7="N","N",1),""))</f>
        <v/>
      </c>
      <c r="S3013" s="9" t="str">
        <f>IF(Search!$L$8="","",IF(ISNUMBER(SEARCH("Stick",$AU3013))=TRUE,IF(Search!$L$8="N","N",1),""))</f>
        <v/>
      </c>
      <c r="T3013" s="9" t="str">
        <f>IF(Search!$O$4="","",IF(COUNTA($AW3013)=1,IF(Search!$O$4="N","N",1),""))</f>
        <v/>
      </c>
      <c r="U3013" s="9" t="str">
        <f>IF(Search!$O$5="","",IF($AW3013="","",IF($AW3013&lt;Search!$O$5,"",1)))</f>
        <v/>
      </c>
      <c r="V3013" s="9" t="str">
        <f>IF(Search!$O$6="","",IF($AW3013="","",IF($AW3013&gt;Search!$O$6,"",1)))</f>
        <v/>
      </c>
      <c r="W3013" s="9" t="str">
        <f>IF(Search!$U$4="","",IF($AX3013="","",1))</f>
        <v/>
      </c>
      <c r="X3013" s="9" t="str">
        <f>IF(Search!$U$5="","",IF(ISNUMBER(SEARCH(Search!$U$5,$AX3013))=TRUE,IF(Search!$U$5="N","N",1),""))</f>
        <v/>
      </c>
      <c r="Y3013" s="9" t="str">
        <f>IF(Search!$U$6="","",IF($AY3013&lt;Search!$U$6,"",1))</f>
        <v/>
      </c>
      <c r="Z3013" s="9" t="str">
        <f>IF(Search!$R$4="","",IF(Inventory!$BA3013&lt;Search!$R$4,"",1))</f>
        <v/>
      </c>
      <c r="AA3013" s="9" t="str">
        <f>IF(Search!$R$5="","",IF($BA3013&gt;Search!$R$5,"",1))</f>
        <v/>
      </c>
      <c r="AB3013" s="9" t="str">
        <f>IF(Search!$R$6="","",IF($BB3013&lt;Search!$R$6,"",1))</f>
        <v/>
      </c>
      <c r="AC3013" s="9" t="str">
        <f>IF(Search!$R$7="","",IF($BB3013&lt;Search!$R$7,"",1))</f>
        <v/>
      </c>
      <c r="AD3013" s="45" t="str">
        <f>IF(COUNTIF($A3013:$AC3013,"n")&gt;0,"",IF(SUM($A3013:$AC3013)=COUNTA(Search!$C$4:$C$8,Search!$F$4:$F$8,Search!$I$4:$I$6,Search!$I$8,Search!$L$4:$L$8,Search!$O$4:$O$8,Search!$R$4:$R$7,Search!$U$4:$U$7)-COUNTIF(Search!$C$4:$U$7,"n"),1+LARGE($AD$1:AD3012,1),""))</f>
        <v/>
      </c>
      <c r="AE3013" s="45" t="str">
        <f t="shared" si="148"/>
        <v/>
      </c>
      <c r="AF3013" s="45" t="str">
        <f>IF(AD3013="","",COUNTIF($AE$1:$AE3012,$AE3013)+RANK($AE3013,$AE$2:$AE$10540,1))</f>
        <v/>
      </c>
      <c r="AG3013" s="45" t="str">
        <f t="shared" si="149"/>
        <v/>
      </c>
      <c r="AH3013" s="45" t="str">
        <f>IF($AD3013="","",COUNTIF($AG$1:$AG3012,$AG3013)+RANK($AG3013,$AG$1:$AG$10539,0))</f>
        <v/>
      </c>
      <c r="AI3013" s="10" t="str">
        <f t="shared" si="147"/>
        <v>2016-17 Upper Deck #235 Christian Dvorak YG ARI RC   /   $6</v>
      </c>
      <c r="AJ3013" s="11">
        <v>2016</v>
      </c>
      <c r="AK3013" s="17">
        <v>17</v>
      </c>
      <c r="AL3013" s="12" t="s">
        <v>7</v>
      </c>
      <c r="AM3013" s="10">
        <v>235</v>
      </c>
      <c r="AN3013" s="12" t="s">
        <v>2550</v>
      </c>
      <c r="AO3013" s="14" t="s">
        <v>1953</v>
      </c>
      <c r="AP3013" s="14"/>
      <c r="AQ3013" s="14"/>
      <c r="AR3013" s="14" t="s">
        <v>2481</v>
      </c>
      <c r="AS3013" s="9" t="s">
        <v>2</v>
      </c>
      <c r="AT3013" s="9"/>
      <c r="AU3013" s="9"/>
      <c r="AV3013" s="13"/>
      <c r="AW3013" s="13"/>
      <c r="AX3013" s="9"/>
      <c r="AY3013" s="9"/>
      <c r="AZ3013" s="9"/>
      <c r="BA3013" s="33">
        <v>6</v>
      </c>
      <c r="BB3013" s="33"/>
      <c r="BC3013" s="36"/>
      <c r="BD3013" s="12" t="s">
        <v>1772</v>
      </c>
    </row>
    <row r="3014" spans="1:56" s="12" customFormat="1" x14ac:dyDescent="0.2">
      <c r="A3014" s="9" t="str">
        <f>IF(Search!$C$5="","",IF(COUNTA(Inventory!$AP3014)=1,1,""))</f>
        <v/>
      </c>
      <c r="B3014" s="9" t="str">
        <f>IF(Search!$C$4="","",IF(ISNUMBER(SEARCH(Search!$C$4,$AR3014))=TRUE,1,""))</f>
        <v/>
      </c>
      <c r="C3014" s="9" t="str">
        <f>IF(Search!$C$6="x",IF(COUNTA($AQ3014)=1,1,"N"),IF(COUNTA($AQ3014)=1,"N",""))</f>
        <v/>
      </c>
      <c r="D3014" s="9" t="str">
        <f>IF(Search!$O$8="","",IF(ISNUMBER(SEARCH(Search!$O$8,$BD3014))=TRUE,1,""))</f>
        <v/>
      </c>
      <c r="E3014" s="9" t="str">
        <f>IF(Search!$C$7="","",IF(ISNUMBER(SEARCH(Search!$C$7,$AN3014))=TRUE,1,""))</f>
        <v/>
      </c>
      <c r="F3014" s="9" t="str">
        <f>IF(Search!$C$8="","",IF(ISNUMBER(SEARCH(Search!$C$8,$AO3014))=TRUE,1,""))</f>
        <v/>
      </c>
      <c r="G3014" s="9" t="str">
        <f>IF(Search!$F$4="","",IF(Inventory!$AJ3014&lt;Search!$F$4,"",1))</f>
        <v/>
      </c>
      <c r="H3014" s="9" t="str">
        <f>IF(Search!$F$5="","",IF(Inventory!$AJ3014&gt;Search!$F$5,"",1))</f>
        <v/>
      </c>
      <c r="I3014" s="9" t="str">
        <f>IF(Search!$F$7="","",IF(Search!$F$8="",IF(ISNUMBER(SEARCH(Search!$F$7,$AL3014))=TRUE,1,""),""))</f>
        <v/>
      </c>
      <c r="J3014" s="9" t="str">
        <f>IF($AL3014=Search!$F$8,1,"")</f>
        <v/>
      </c>
      <c r="K3014" s="9" t="str">
        <f>IF(Search!$I$4="","",IF(COUNTA($AS3014)=1,IF(Search!$I$4="N","N",1),""))</f>
        <v/>
      </c>
      <c r="L3014" s="9" t="str">
        <f>IF(Search!$I$5="","",IF($AS3014="RC",1,""))</f>
        <v/>
      </c>
      <c r="M3014" s="9" t="str">
        <f>IF(Search!$I$6="","",IF($AS3014="RCP",1,""))</f>
        <v/>
      </c>
      <c r="N3014" s="9" t="str">
        <f>IF(Search!$I$8="","",IF(COUNTA($AT3014)=1,IF(Search!$I$8="N","N",1),""))</f>
        <v/>
      </c>
      <c r="O3014" s="9" t="str">
        <f>IF(Search!$L$4="","",IF(COUNTA($AU3014)=1,IF(Search!$L$4="N","N",1),""))</f>
        <v/>
      </c>
      <c r="P3014" s="9" t="str">
        <f>IF(Search!$L$5="","",IF(ISNUMBER(SEARCH("Jersey",$AU3014))=TRUE,IF(Search!$L$5="N","N",1),""))</f>
        <v/>
      </c>
      <c r="Q3014" s="9" t="str">
        <f>IF(Search!$L$6="","",IF(ISNUMBER(SEARCH("Patch",$AU3014))=TRUE,IF(Search!$L$6="N","N",1),""))</f>
        <v/>
      </c>
      <c r="R3014" s="9" t="str">
        <f>IF(Search!$L$7="","",IF(ISNUMBER(SEARCH("Shield",$AU3014))=TRUE,IF(Search!$L$7="N","N",1),""))</f>
        <v/>
      </c>
      <c r="S3014" s="9" t="str">
        <f>IF(Search!$L$8="","",IF(ISNUMBER(SEARCH("Stick",$AU3014))=TRUE,IF(Search!$L$8="N","N",1),""))</f>
        <v/>
      </c>
      <c r="T3014" s="9" t="str">
        <f>IF(Search!$O$4="","",IF(COUNTA($AW3014)=1,IF(Search!$O$4="N","N",1),""))</f>
        <v/>
      </c>
      <c r="U3014" s="9" t="str">
        <f>IF(Search!$O$5="","",IF($AW3014="","",IF($AW3014&lt;Search!$O$5,"",1)))</f>
        <v/>
      </c>
      <c r="V3014" s="9" t="str">
        <f>IF(Search!$O$6="","",IF($AW3014="","",IF($AW3014&gt;Search!$O$6,"",1)))</f>
        <v/>
      </c>
      <c r="W3014" s="9" t="str">
        <f>IF(Search!$U$4="","",IF($AX3014="","",1))</f>
        <v/>
      </c>
      <c r="X3014" s="9" t="str">
        <f>IF(Search!$U$5="","",IF(ISNUMBER(SEARCH(Search!$U$5,$AX3014))=TRUE,IF(Search!$U$5="N","N",1),""))</f>
        <v/>
      </c>
      <c r="Y3014" s="9" t="str">
        <f>IF(Search!$U$6="","",IF($AY3014&lt;Search!$U$6,"",1))</f>
        <v/>
      </c>
      <c r="Z3014" s="9" t="str">
        <f>IF(Search!$R$4="","",IF(Inventory!$BA3014&lt;Search!$R$4,"",1))</f>
        <v/>
      </c>
      <c r="AA3014" s="9" t="str">
        <f>IF(Search!$R$5="","",IF($BA3014&gt;Search!$R$5,"",1))</f>
        <v/>
      </c>
      <c r="AB3014" s="9" t="str">
        <f>IF(Search!$R$6="","",IF($BB3014&lt;Search!$R$6,"",1))</f>
        <v/>
      </c>
      <c r="AC3014" s="9" t="str">
        <f>IF(Search!$R$7="","",IF($BB3014&lt;Search!$R$7,"",1))</f>
        <v/>
      </c>
      <c r="AD3014" s="45" t="str">
        <f>IF(COUNTIF($A3014:$AC3014,"n")&gt;0,"",IF(SUM($A3014:$AC3014)=COUNTA(Search!$C$4:$C$8,Search!$F$4:$F$8,Search!$I$4:$I$6,Search!$I$8,Search!$L$4:$L$8,Search!$O$4:$O$8,Search!$R$4:$R$7,Search!$U$4:$U$7)-COUNTIF(Search!$C$4:$U$7,"n"),1+LARGE($AD$1:AD3013,1),""))</f>
        <v/>
      </c>
      <c r="AE3014" s="45" t="str">
        <f t="shared" si="148"/>
        <v/>
      </c>
      <c r="AF3014" s="45" t="str">
        <f>IF(AD3014="","",COUNTIF($AE$1:$AE3013,$AE3014)+RANK($AE3014,$AE$2:$AE$10540,1))</f>
        <v/>
      </c>
      <c r="AG3014" s="45" t="str">
        <f t="shared" si="149"/>
        <v/>
      </c>
      <c r="AH3014" s="45" t="str">
        <f>IF($AD3014="","",COUNTIF($AG$1:$AG3013,$AG3014)+RANK($AG3014,$AG$1:$AG$10539,0))</f>
        <v/>
      </c>
      <c r="AI3014" s="10" t="str">
        <f t="shared" si="147"/>
        <v>2016-17 Upper Deck #236 Mikhail Sergachev YG MTL RC   /   $12</v>
      </c>
      <c r="AJ3014" s="11">
        <v>2016</v>
      </c>
      <c r="AK3014" s="17">
        <v>17</v>
      </c>
      <c r="AL3014" s="12" t="s">
        <v>7</v>
      </c>
      <c r="AM3014" s="10">
        <v>236</v>
      </c>
      <c r="AN3014" s="12" t="s">
        <v>2533</v>
      </c>
      <c r="AO3014" s="14" t="s">
        <v>1911</v>
      </c>
      <c r="AP3014" s="14"/>
      <c r="AQ3014" s="14"/>
      <c r="AR3014" s="14" t="s">
        <v>2481</v>
      </c>
      <c r="AS3014" s="9" t="s">
        <v>2</v>
      </c>
      <c r="AT3014" s="9"/>
      <c r="AU3014" s="9"/>
      <c r="AV3014" s="13"/>
      <c r="AW3014" s="13"/>
      <c r="AX3014" s="9"/>
      <c r="AY3014" s="9"/>
      <c r="AZ3014" s="9"/>
      <c r="BA3014" s="33">
        <v>12</v>
      </c>
      <c r="BB3014" s="33"/>
      <c r="BC3014" s="36">
        <v>42860</v>
      </c>
      <c r="BD3014" s="12" t="s">
        <v>1772</v>
      </c>
    </row>
    <row r="3015" spans="1:56" s="12" customFormat="1" x14ac:dyDescent="0.2">
      <c r="A3015" s="9" t="str">
        <f>IF(Search!$C$5="","",IF(COUNTA(Inventory!$AP3015)=1,1,""))</f>
        <v/>
      </c>
      <c r="B3015" s="9" t="str">
        <f>IF(Search!$C$4="","",IF(ISNUMBER(SEARCH(Search!$C$4,$AR3015))=TRUE,1,""))</f>
        <v/>
      </c>
      <c r="C3015" s="9" t="str">
        <f>IF(Search!$C$6="x",IF(COUNTA($AQ3015)=1,1,"N"),IF(COUNTA($AQ3015)=1,"N",""))</f>
        <v/>
      </c>
      <c r="D3015" s="9" t="str">
        <f>IF(Search!$O$8="","",IF(ISNUMBER(SEARCH(Search!$O$8,$BD3015))=TRUE,1,""))</f>
        <v/>
      </c>
      <c r="E3015" s="9" t="str">
        <f>IF(Search!$C$7="","",IF(ISNUMBER(SEARCH(Search!$C$7,$AN3015))=TRUE,1,""))</f>
        <v/>
      </c>
      <c r="F3015" s="9" t="str">
        <f>IF(Search!$C$8="","",IF(ISNUMBER(SEARCH(Search!$C$8,$AO3015))=TRUE,1,""))</f>
        <v/>
      </c>
      <c r="G3015" s="9" t="str">
        <f>IF(Search!$F$4="","",IF(Inventory!$AJ3015&lt;Search!$F$4,"",1))</f>
        <v/>
      </c>
      <c r="H3015" s="9" t="str">
        <f>IF(Search!$F$5="","",IF(Inventory!$AJ3015&gt;Search!$F$5,"",1))</f>
        <v/>
      </c>
      <c r="I3015" s="9" t="str">
        <f>IF(Search!$F$7="","",IF(Search!$F$8="",IF(ISNUMBER(SEARCH(Search!$F$7,$AL3015))=TRUE,1,""),""))</f>
        <v/>
      </c>
      <c r="J3015" s="9" t="str">
        <f>IF($AL3015=Search!$F$8,1,"")</f>
        <v/>
      </c>
      <c r="K3015" s="9" t="str">
        <f>IF(Search!$I$4="","",IF(COUNTA($AS3015)=1,IF(Search!$I$4="N","N",1),""))</f>
        <v/>
      </c>
      <c r="L3015" s="9" t="str">
        <f>IF(Search!$I$5="","",IF($AS3015="RC",1,""))</f>
        <v/>
      </c>
      <c r="M3015" s="9" t="str">
        <f>IF(Search!$I$6="","",IF($AS3015="RCP",1,""))</f>
        <v/>
      </c>
      <c r="N3015" s="9" t="str">
        <f>IF(Search!$I$8="","",IF(COUNTA($AT3015)=1,IF(Search!$I$8="N","N",1),""))</f>
        <v/>
      </c>
      <c r="O3015" s="9" t="str">
        <f>IF(Search!$L$4="","",IF(COUNTA($AU3015)=1,IF(Search!$L$4="N","N",1),""))</f>
        <v/>
      </c>
      <c r="P3015" s="9" t="str">
        <f>IF(Search!$L$5="","",IF(ISNUMBER(SEARCH("Jersey",$AU3015))=TRUE,IF(Search!$L$5="N","N",1),""))</f>
        <v/>
      </c>
      <c r="Q3015" s="9" t="str">
        <f>IF(Search!$L$6="","",IF(ISNUMBER(SEARCH("Patch",$AU3015))=TRUE,IF(Search!$L$6="N","N",1),""))</f>
        <v/>
      </c>
      <c r="R3015" s="9" t="str">
        <f>IF(Search!$L$7="","",IF(ISNUMBER(SEARCH("Shield",$AU3015))=TRUE,IF(Search!$L$7="N","N",1),""))</f>
        <v/>
      </c>
      <c r="S3015" s="9" t="str">
        <f>IF(Search!$L$8="","",IF(ISNUMBER(SEARCH("Stick",$AU3015))=TRUE,IF(Search!$L$8="N","N",1),""))</f>
        <v/>
      </c>
      <c r="T3015" s="9" t="str">
        <f>IF(Search!$O$4="","",IF(COUNTA($AW3015)=1,IF(Search!$O$4="N","N",1),""))</f>
        <v/>
      </c>
      <c r="U3015" s="9" t="str">
        <f>IF(Search!$O$5="","",IF($AW3015="","",IF($AW3015&lt;Search!$O$5,"",1)))</f>
        <v/>
      </c>
      <c r="V3015" s="9" t="str">
        <f>IF(Search!$O$6="","",IF($AW3015="","",IF($AW3015&gt;Search!$O$6,"",1)))</f>
        <v/>
      </c>
      <c r="W3015" s="9" t="str">
        <f>IF(Search!$U$4="","",IF($AX3015="","",1))</f>
        <v/>
      </c>
      <c r="X3015" s="9" t="str">
        <f>IF(Search!$U$5="","",IF(ISNUMBER(SEARCH(Search!$U$5,$AX3015))=TRUE,IF(Search!$U$5="N","N",1),""))</f>
        <v/>
      </c>
      <c r="Y3015" s="9" t="str">
        <f>IF(Search!$U$6="","",IF($AY3015&lt;Search!$U$6,"",1))</f>
        <v/>
      </c>
      <c r="Z3015" s="9" t="str">
        <f>IF(Search!$R$4="","",IF(Inventory!$BA3015&lt;Search!$R$4,"",1))</f>
        <v/>
      </c>
      <c r="AA3015" s="9" t="str">
        <f>IF(Search!$R$5="","",IF($BA3015&gt;Search!$R$5,"",1))</f>
        <v/>
      </c>
      <c r="AB3015" s="9" t="str">
        <f>IF(Search!$R$6="","",IF($BB3015&lt;Search!$R$6,"",1))</f>
        <v/>
      </c>
      <c r="AC3015" s="9" t="str">
        <f>IF(Search!$R$7="","",IF($BB3015&lt;Search!$R$7,"",1))</f>
        <v/>
      </c>
      <c r="AD3015" s="45" t="str">
        <f>IF(COUNTIF($A3015:$AC3015,"n")&gt;0,"",IF(SUM($A3015:$AC3015)=COUNTA(Search!$C$4:$C$8,Search!$F$4:$F$8,Search!$I$4:$I$6,Search!$I$8,Search!$L$4:$L$8,Search!$O$4:$O$8,Search!$R$4:$R$7,Search!$U$4:$U$7)-COUNTIF(Search!$C$4:$U$7,"n"),1+LARGE($AD$1:AD3014,1),""))</f>
        <v/>
      </c>
      <c r="AE3015" s="45" t="str">
        <f t="shared" si="148"/>
        <v/>
      </c>
      <c r="AF3015" s="45" t="str">
        <f>IF(AD3015="","",COUNTIF($AE$1:$AE3014,$AE3015)+RANK($AE3015,$AE$2:$AE$10540,1))</f>
        <v/>
      </c>
      <c r="AG3015" s="45" t="str">
        <f t="shared" si="149"/>
        <v/>
      </c>
      <c r="AH3015" s="45" t="str">
        <f>IF($AD3015="","",COUNTIF($AG$1:$AG3014,$AG3015)+RANK($AG3015,$AG$1:$AG$10539,0))</f>
        <v/>
      </c>
      <c r="AI3015" s="10" t="str">
        <f t="shared" ref="AI3015:AI3078" si="150">CONCATENATE(AJ3015,"-",AK3015," ",AL3015," #",AM3015," ",AN3015," ",AO3015," ",AS3015," ",AT3015," ",AU3015," ",AV3015,"/",AW3015," ",AX3015," ",AY3015,AZ3015," $",BA3015)</f>
        <v>2016-17 Upper Deck #237 Esa Lindell YG DAL RC   /   $6</v>
      </c>
      <c r="AJ3015" s="11">
        <v>2016</v>
      </c>
      <c r="AK3015" s="17">
        <v>17</v>
      </c>
      <c r="AL3015" s="12" t="s">
        <v>7</v>
      </c>
      <c r="AM3015" s="10">
        <v>237</v>
      </c>
      <c r="AN3015" s="12" t="s">
        <v>2534</v>
      </c>
      <c r="AO3015" s="14" t="s">
        <v>1949</v>
      </c>
      <c r="AP3015" s="14"/>
      <c r="AQ3015" s="14"/>
      <c r="AR3015" s="14" t="s">
        <v>2481</v>
      </c>
      <c r="AS3015" s="9" t="s">
        <v>2</v>
      </c>
      <c r="AT3015" s="9"/>
      <c r="AU3015" s="9"/>
      <c r="AV3015" s="13"/>
      <c r="AW3015" s="13"/>
      <c r="AX3015" s="9"/>
      <c r="AY3015" s="9"/>
      <c r="AZ3015" s="9"/>
      <c r="BA3015" s="33">
        <v>6</v>
      </c>
      <c r="BB3015" s="33"/>
      <c r="BC3015" s="36">
        <v>42860</v>
      </c>
      <c r="BD3015" s="12" t="s">
        <v>1772</v>
      </c>
    </row>
    <row r="3016" spans="1:56" s="12" customFormat="1" x14ac:dyDescent="0.2">
      <c r="A3016" s="9" t="str">
        <f>IF(Search!$C$5="","",IF(COUNTA(Inventory!$AP3016)=1,1,""))</f>
        <v/>
      </c>
      <c r="B3016" s="9" t="str">
        <f>IF(Search!$C$4="","",IF(ISNUMBER(SEARCH(Search!$C$4,$AR3016))=TRUE,1,""))</f>
        <v/>
      </c>
      <c r="C3016" s="9" t="str">
        <f>IF(Search!$C$6="x",IF(COUNTA($AQ3016)=1,1,"N"),IF(COUNTA($AQ3016)=1,"N",""))</f>
        <v/>
      </c>
      <c r="D3016" s="9" t="str">
        <f>IF(Search!$O$8="","",IF(ISNUMBER(SEARCH(Search!$O$8,$BD3016))=TRUE,1,""))</f>
        <v/>
      </c>
      <c r="E3016" s="9" t="str">
        <f>IF(Search!$C$7="","",IF(ISNUMBER(SEARCH(Search!$C$7,$AN3016))=TRUE,1,""))</f>
        <v/>
      </c>
      <c r="F3016" s="9" t="str">
        <f>IF(Search!$C$8="","",IF(ISNUMBER(SEARCH(Search!$C$8,$AO3016))=TRUE,1,""))</f>
        <v/>
      </c>
      <c r="G3016" s="9" t="str">
        <f>IF(Search!$F$4="","",IF(Inventory!$AJ3016&lt;Search!$F$4,"",1))</f>
        <v/>
      </c>
      <c r="H3016" s="9" t="str">
        <f>IF(Search!$F$5="","",IF(Inventory!$AJ3016&gt;Search!$F$5,"",1))</f>
        <v/>
      </c>
      <c r="I3016" s="9" t="str">
        <f>IF(Search!$F$7="","",IF(Search!$F$8="",IF(ISNUMBER(SEARCH(Search!$F$7,$AL3016))=TRUE,1,""),""))</f>
        <v/>
      </c>
      <c r="J3016" s="9" t="str">
        <f>IF($AL3016=Search!$F$8,1,"")</f>
        <v/>
      </c>
      <c r="K3016" s="9" t="str">
        <f>IF(Search!$I$4="","",IF(COUNTA($AS3016)=1,IF(Search!$I$4="N","N",1),""))</f>
        <v/>
      </c>
      <c r="L3016" s="9" t="str">
        <f>IF(Search!$I$5="","",IF($AS3016="RC",1,""))</f>
        <v/>
      </c>
      <c r="M3016" s="9" t="str">
        <f>IF(Search!$I$6="","",IF($AS3016="RCP",1,""))</f>
        <v/>
      </c>
      <c r="N3016" s="9" t="str">
        <f>IF(Search!$I$8="","",IF(COUNTA($AT3016)=1,IF(Search!$I$8="N","N",1),""))</f>
        <v/>
      </c>
      <c r="O3016" s="9" t="str">
        <f>IF(Search!$L$4="","",IF(COUNTA($AU3016)=1,IF(Search!$L$4="N","N",1),""))</f>
        <v/>
      </c>
      <c r="P3016" s="9" t="str">
        <f>IF(Search!$L$5="","",IF(ISNUMBER(SEARCH("Jersey",$AU3016))=TRUE,IF(Search!$L$5="N","N",1),""))</f>
        <v/>
      </c>
      <c r="Q3016" s="9" t="str">
        <f>IF(Search!$L$6="","",IF(ISNUMBER(SEARCH("Patch",$AU3016))=TRUE,IF(Search!$L$6="N","N",1),""))</f>
        <v/>
      </c>
      <c r="R3016" s="9" t="str">
        <f>IF(Search!$L$7="","",IF(ISNUMBER(SEARCH("Shield",$AU3016))=TRUE,IF(Search!$L$7="N","N",1),""))</f>
        <v/>
      </c>
      <c r="S3016" s="9" t="str">
        <f>IF(Search!$L$8="","",IF(ISNUMBER(SEARCH("Stick",$AU3016))=TRUE,IF(Search!$L$8="N","N",1),""))</f>
        <v/>
      </c>
      <c r="T3016" s="9" t="str">
        <f>IF(Search!$O$4="","",IF(COUNTA($AW3016)=1,IF(Search!$O$4="N","N",1),""))</f>
        <v/>
      </c>
      <c r="U3016" s="9" t="str">
        <f>IF(Search!$O$5="","",IF($AW3016="","",IF($AW3016&lt;Search!$O$5,"",1)))</f>
        <v/>
      </c>
      <c r="V3016" s="9" t="str">
        <f>IF(Search!$O$6="","",IF($AW3016="","",IF($AW3016&gt;Search!$O$6,"",1)))</f>
        <v/>
      </c>
      <c r="W3016" s="9" t="str">
        <f>IF(Search!$U$4="","",IF($AX3016="","",1))</f>
        <v/>
      </c>
      <c r="X3016" s="9" t="str">
        <f>IF(Search!$U$5="","",IF(ISNUMBER(SEARCH(Search!$U$5,$AX3016))=TRUE,IF(Search!$U$5="N","N",1),""))</f>
        <v/>
      </c>
      <c r="Y3016" s="9" t="str">
        <f>IF(Search!$U$6="","",IF($AY3016&lt;Search!$U$6,"",1))</f>
        <v/>
      </c>
      <c r="Z3016" s="9" t="str">
        <f>IF(Search!$R$4="","",IF(Inventory!$BA3016&lt;Search!$R$4,"",1))</f>
        <v/>
      </c>
      <c r="AA3016" s="9" t="str">
        <f>IF(Search!$R$5="","",IF($BA3016&gt;Search!$R$5,"",1))</f>
        <v/>
      </c>
      <c r="AB3016" s="9" t="str">
        <f>IF(Search!$R$6="","",IF($BB3016&lt;Search!$R$6,"",1))</f>
        <v/>
      </c>
      <c r="AC3016" s="9" t="str">
        <f>IF(Search!$R$7="","",IF($BB3016&lt;Search!$R$7,"",1))</f>
        <v/>
      </c>
      <c r="AD3016" s="45" t="str">
        <f>IF(COUNTIF($A3016:$AC3016,"n")&gt;0,"",IF(SUM($A3016:$AC3016)=COUNTA(Search!$C$4:$C$8,Search!$F$4:$F$8,Search!$I$4:$I$6,Search!$I$8,Search!$L$4:$L$8,Search!$O$4:$O$8,Search!$R$4:$R$7,Search!$U$4:$U$7)-COUNTIF(Search!$C$4:$U$7,"n"),1+LARGE($AD$1:AD3015,1),""))</f>
        <v/>
      </c>
      <c r="AE3016" s="45" t="str">
        <f t="shared" si="148"/>
        <v/>
      </c>
      <c r="AF3016" s="45" t="str">
        <f>IF(AD3016="","",COUNTIF($AE$1:$AE3015,$AE3016)+RANK($AE3016,$AE$2:$AE$10540,1))</f>
        <v/>
      </c>
      <c r="AG3016" s="45" t="str">
        <f t="shared" si="149"/>
        <v/>
      </c>
      <c r="AH3016" s="45" t="str">
        <f>IF($AD3016="","",COUNTIF($AG$1:$AG3015,$AG3016)+RANK($AG3016,$AG$1:$AG$10539,0))</f>
        <v/>
      </c>
      <c r="AI3016" s="10" t="str">
        <f t="shared" si="150"/>
        <v>2016-17 Upper Deck #238 Noel Acciari YG BOS RC   /   $6</v>
      </c>
      <c r="AJ3016" s="11">
        <v>2016</v>
      </c>
      <c r="AK3016" s="17">
        <v>17</v>
      </c>
      <c r="AL3016" s="12" t="s">
        <v>7</v>
      </c>
      <c r="AM3016" s="10">
        <v>238</v>
      </c>
      <c r="AN3016" s="12" t="s">
        <v>2535</v>
      </c>
      <c r="AO3016" s="14" t="s">
        <v>1923</v>
      </c>
      <c r="AP3016" s="14"/>
      <c r="AQ3016" s="14"/>
      <c r="AR3016" s="14" t="s">
        <v>2481</v>
      </c>
      <c r="AS3016" s="9" t="s">
        <v>2</v>
      </c>
      <c r="AT3016" s="9"/>
      <c r="AU3016" s="9"/>
      <c r="AV3016" s="13"/>
      <c r="AW3016" s="13"/>
      <c r="AX3016" s="9"/>
      <c r="AY3016" s="9"/>
      <c r="AZ3016" s="9"/>
      <c r="BA3016" s="33">
        <v>6</v>
      </c>
      <c r="BB3016" s="33"/>
      <c r="BC3016" s="36">
        <v>42860</v>
      </c>
      <c r="BD3016" s="12" t="s">
        <v>1772</v>
      </c>
    </row>
    <row r="3017" spans="1:56" s="12" customFormat="1" x14ac:dyDescent="0.2">
      <c r="A3017" s="9" t="str">
        <f>IF(Search!$C$5="","",IF(COUNTA(Inventory!$AP3017)=1,1,""))</f>
        <v/>
      </c>
      <c r="B3017" s="9" t="str">
        <f>IF(Search!$C$4="","",IF(ISNUMBER(SEARCH(Search!$C$4,$AR3017))=TRUE,1,""))</f>
        <v/>
      </c>
      <c r="C3017" s="9" t="str">
        <f>IF(Search!$C$6="x",IF(COUNTA($AQ3017)=1,1,"N"),IF(COUNTA($AQ3017)=1,"N",""))</f>
        <v/>
      </c>
      <c r="D3017" s="9" t="str">
        <f>IF(Search!$O$8="","",IF(ISNUMBER(SEARCH(Search!$O$8,$BD3017))=TRUE,1,""))</f>
        <v/>
      </c>
      <c r="E3017" s="9" t="str">
        <f>IF(Search!$C$7="","",IF(ISNUMBER(SEARCH(Search!$C$7,$AN3017))=TRUE,1,""))</f>
        <v/>
      </c>
      <c r="F3017" s="9" t="str">
        <f>IF(Search!$C$8="","",IF(ISNUMBER(SEARCH(Search!$C$8,$AO3017))=TRUE,1,""))</f>
        <v/>
      </c>
      <c r="G3017" s="9" t="str">
        <f>IF(Search!$F$4="","",IF(Inventory!$AJ3017&lt;Search!$F$4,"",1))</f>
        <v/>
      </c>
      <c r="H3017" s="9" t="str">
        <f>IF(Search!$F$5="","",IF(Inventory!$AJ3017&gt;Search!$F$5,"",1))</f>
        <v/>
      </c>
      <c r="I3017" s="9" t="str">
        <f>IF(Search!$F$7="","",IF(Search!$F$8="",IF(ISNUMBER(SEARCH(Search!$F$7,$AL3017))=TRUE,1,""),""))</f>
        <v/>
      </c>
      <c r="J3017" s="9" t="str">
        <f>IF($AL3017=Search!$F$8,1,"")</f>
        <v/>
      </c>
      <c r="K3017" s="9" t="str">
        <f>IF(Search!$I$4="","",IF(COUNTA($AS3017)=1,IF(Search!$I$4="N","N",1),""))</f>
        <v/>
      </c>
      <c r="L3017" s="9" t="str">
        <f>IF(Search!$I$5="","",IF($AS3017="RC",1,""))</f>
        <v/>
      </c>
      <c r="M3017" s="9" t="str">
        <f>IF(Search!$I$6="","",IF($AS3017="RCP",1,""))</f>
        <v/>
      </c>
      <c r="N3017" s="9" t="str">
        <f>IF(Search!$I$8="","",IF(COUNTA($AT3017)=1,IF(Search!$I$8="N","N",1),""))</f>
        <v/>
      </c>
      <c r="O3017" s="9" t="str">
        <f>IF(Search!$L$4="","",IF(COUNTA($AU3017)=1,IF(Search!$L$4="N","N",1),""))</f>
        <v/>
      </c>
      <c r="P3017" s="9" t="str">
        <f>IF(Search!$L$5="","",IF(ISNUMBER(SEARCH("Jersey",$AU3017))=TRUE,IF(Search!$L$5="N","N",1),""))</f>
        <v/>
      </c>
      <c r="Q3017" s="9" t="str">
        <f>IF(Search!$L$6="","",IF(ISNUMBER(SEARCH("Patch",$AU3017))=TRUE,IF(Search!$L$6="N","N",1),""))</f>
        <v/>
      </c>
      <c r="R3017" s="9" t="str">
        <f>IF(Search!$L$7="","",IF(ISNUMBER(SEARCH("Shield",$AU3017))=TRUE,IF(Search!$L$7="N","N",1),""))</f>
        <v/>
      </c>
      <c r="S3017" s="9" t="str">
        <f>IF(Search!$L$8="","",IF(ISNUMBER(SEARCH("Stick",$AU3017))=TRUE,IF(Search!$L$8="N","N",1),""))</f>
        <v/>
      </c>
      <c r="T3017" s="9" t="str">
        <f>IF(Search!$O$4="","",IF(COUNTA($AW3017)=1,IF(Search!$O$4="N","N",1),""))</f>
        <v/>
      </c>
      <c r="U3017" s="9" t="str">
        <f>IF(Search!$O$5="","",IF($AW3017="","",IF($AW3017&lt;Search!$O$5,"",1)))</f>
        <v/>
      </c>
      <c r="V3017" s="9" t="str">
        <f>IF(Search!$O$6="","",IF($AW3017="","",IF($AW3017&gt;Search!$O$6,"",1)))</f>
        <v/>
      </c>
      <c r="W3017" s="9" t="str">
        <f>IF(Search!$U$4="","",IF($AX3017="","",1))</f>
        <v/>
      </c>
      <c r="X3017" s="9" t="str">
        <f>IF(Search!$U$5="","",IF(ISNUMBER(SEARCH(Search!$U$5,$AX3017))=TRUE,IF(Search!$U$5="N","N",1),""))</f>
        <v/>
      </c>
      <c r="Y3017" s="9" t="str">
        <f>IF(Search!$U$6="","",IF($AY3017&lt;Search!$U$6,"",1))</f>
        <v/>
      </c>
      <c r="Z3017" s="9" t="str">
        <f>IF(Search!$R$4="","",IF(Inventory!$BA3017&lt;Search!$R$4,"",1))</f>
        <v/>
      </c>
      <c r="AA3017" s="9" t="str">
        <f>IF(Search!$R$5="","",IF($BA3017&gt;Search!$R$5,"",1))</f>
        <v/>
      </c>
      <c r="AB3017" s="9" t="str">
        <f>IF(Search!$R$6="","",IF($BB3017&lt;Search!$R$6,"",1))</f>
        <v/>
      </c>
      <c r="AC3017" s="9" t="str">
        <f>IF(Search!$R$7="","",IF($BB3017&lt;Search!$R$7,"",1))</f>
        <v/>
      </c>
      <c r="AD3017" s="45" t="str">
        <f>IF(COUNTIF($A3017:$AC3017,"n")&gt;0,"",IF(SUM($A3017:$AC3017)=COUNTA(Search!$C$4:$C$8,Search!$F$4:$F$8,Search!$I$4:$I$6,Search!$I$8,Search!$L$4:$L$8,Search!$O$4:$O$8,Search!$R$4:$R$7,Search!$U$4:$U$7)-COUNTIF(Search!$C$4:$U$7,"n"),1+LARGE($AD$1:AD3016,1),""))</f>
        <v/>
      </c>
      <c r="AE3017" s="45" t="str">
        <f t="shared" si="148"/>
        <v/>
      </c>
      <c r="AF3017" s="45" t="str">
        <f>IF(AD3017="","",COUNTIF($AE$1:$AE3016,$AE3017)+RANK($AE3017,$AE$2:$AE$10540,1))</f>
        <v/>
      </c>
      <c r="AG3017" s="45" t="str">
        <f t="shared" si="149"/>
        <v/>
      </c>
      <c r="AH3017" s="45" t="str">
        <f>IF($AD3017="","",COUNTIF($AG$1:$AG3016,$AG3017)+RANK($AG3017,$AG$1:$AG$10539,0))</f>
        <v/>
      </c>
      <c r="AI3017" s="10" t="str">
        <f t="shared" si="150"/>
        <v>2016-17 Upper Deck #239 Mike Reilly YG NSH RC   /   $4</v>
      </c>
      <c r="AJ3017" s="11">
        <v>2016</v>
      </c>
      <c r="AK3017" s="17">
        <v>17</v>
      </c>
      <c r="AL3017" s="12" t="s">
        <v>7</v>
      </c>
      <c r="AM3017" s="10">
        <v>239</v>
      </c>
      <c r="AN3017" s="12" t="s">
        <v>2536</v>
      </c>
      <c r="AO3017" s="14" t="s">
        <v>2526</v>
      </c>
      <c r="AP3017" s="14"/>
      <c r="AQ3017" s="14"/>
      <c r="AR3017" s="14" t="s">
        <v>2481</v>
      </c>
      <c r="AS3017" s="9" t="s">
        <v>2</v>
      </c>
      <c r="AT3017" s="9"/>
      <c r="AU3017" s="9"/>
      <c r="AV3017" s="13"/>
      <c r="AW3017" s="13"/>
      <c r="AX3017" s="9"/>
      <c r="AY3017" s="9"/>
      <c r="AZ3017" s="9"/>
      <c r="BA3017" s="33">
        <v>4</v>
      </c>
      <c r="BB3017" s="33"/>
      <c r="BC3017" s="36">
        <v>42860</v>
      </c>
      <c r="BD3017" s="12" t="s">
        <v>1772</v>
      </c>
    </row>
    <row r="3018" spans="1:56" s="12" customFormat="1" x14ac:dyDescent="0.2">
      <c r="A3018" s="9" t="str">
        <f>IF(Search!$C$5="","",IF(COUNTA(Inventory!$AP3018)=1,1,""))</f>
        <v/>
      </c>
      <c r="B3018" s="9" t="str">
        <f>IF(Search!$C$4="","",IF(ISNUMBER(SEARCH(Search!$C$4,$AR3018))=TRUE,1,""))</f>
        <v/>
      </c>
      <c r="C3018" s="9" t="str">
        <f>IF(Search!$C$6="x",IF(COUNTA($AQ3018)=1,1,"N"),IF(COUNTA($AQ3018)=1,"N",""))</f>
        <v/>
      </c>
      <c r="D3018" s="9" t="str">
        <f>IF(Search!$O$8="","",IF(ISNUMBER(SEARCH(Search!$O$8,$BD3018))=TRUE,1,""))</f>
        <v/>
      </c>
      <c r="E3018" s="9" t="str">
        <f>IF(Search!$C$7="","",IF(ISNUMBER(SEARCH(Search!$C$7,$AN3018))=TRUE,1,""))</f>
        <v/>
      </c>
      <c r="F3018" s="9" t="str">
        <f>IF(Search!$C$8="","",IF(ISNUMBER(SEARCH(Search!$C$8,$AO3018))=TRUE,1,""))</f>
        <v/>
      </c>
      <c r="G3018" s="9" t="str">
        <f>IF(Search!$F$4="","",IF(Inventory!$AJ3018&lt;Search!$F$4,"",1))</f>
        <v/>
      </c>
      <c r="H3018" s="9" t="str">
        <f>IF(Search!$F$5="","",IF(Inventory!$AJ3018&gt;Search!$F$5,"",1))</f>
        <v/>
      </c>
      <c r="I3018" s="9" t="str">
        <f>IF(Search!$F$7="","",IF(Search!$F$8="",IF(ISNUMBER(SEARCH(Search!$F$7,$AL3018))=TRUE,1,""),""))</f>
        <v/>
      </c>
      <c r="J3018" s="9" t="str">
        <f>IF($AL3018=Search!$F$8,1,"")</f>
        <v/>
      </c>
      <c r="K3018" s="9" t="str">
        <f>IF(Search!$I$4="","",IF(COUNTA($AS3018)=1,IF(Search!$I$4="N","N",1),""))</f>
        <v/>
      </c>
      <c r="L3018" s="9" t="str">
        <f>IF(Search!$I$5="","",IF($AS3018="RC",1,""))</f>
        <v/>
      </c>
      <c r="M3018" s="9" t="str">
        <f>IF(Search!$I$6="","",IF($AS3018="RCP",1,""))</f>
        <v/>
      </c>
      <c r="N3018" s="9" t="str">
        <f>IF(Search!$I$8="","",IF(COUNTA($AT3018)=1,IF(Search!$I$8="N","N",1),""))</f>
        <v/>
      </c>
      <c r="O3018" s="9" t="str">
        <f>IF(Search!$L$4="","",IF(COUNTA($AU3018)=1,IF(Search!$L$4="N","N",1),""))</f>
        <v/>
      </c>
      <c r="P3018" s="9" t="str">
        <f>IF(Search!$L$5="","",IF(ISNUMBER(SEARCH("Jersey",$AU3018))=TRUE,IF(Search!$L$5="N","N",1),""))</f>
        <v/>
      </c>
      <c r="Q3018" s="9" t="str">
        <f>IF(Search!$L$6="","",IF(ISNUMBER(SEARCH("Patch",$AU3018))=TRUE,IF(Search!$L$6="N","N",1),""))</f>
        <v/>
      </c>
      <c r="R3018" s="9" t="str">
        <f>IF(Search!$L$7="","",IF(ISNUMBER(SEARCH("Shield",$AU3018))=TRUE,IF(Search!$L$7="N","N",1),""))</f>
        <v/>
      </c>
      <c r="S3018" s="9" t="str">
        <f>IF(Search!$L$8="","",IF(ISNUMBER(SEARCH("Stick",$AU3018))=TRUE,IF(Search!$L$8="N","N",1),""))</f>
        <v/>
      </c>
      <c r="T3018" s="9" t="str">
        <f>IF(Search!$O$4="","",IF(COUNTA($AW3018)=1,IF(Search!$O$4="N","N",1),""))</f>
        <v/>
      </c>
      <c r="U3018" s="9" t="str">
        <f>IF(Search!$O$5="","",IF($AW3018="","",IF($AW3018&lt;Search!$O$5,"",1)))</f>
        <v/>
      </c>
      <c r="V3018" s="9" t="str">
        <f>IF(Search!$O$6="","",IF($AW3018="","",IF($AW3018&gt;Search!$O$6,"",1)))</f>
        <v/>
      </c>
      <c r="W3018" s="9" t="str">
        <f>IF(Search!$U$4="","",IF($AX3018="","",1))</f>
        <v/>
      </c>
      <c r="X3018" s="9" t="str">
        <f>IF(Search!$U$5="","",IF(ISNUMBER(SEARCH(Search!$U$5,$AX3018))=TRUE,IF(Search!$U$5="N","N",1),""))</f>
        <v/>
      </c>
      <c r="Y3018" s="9" t="str">
        <f>IF(Search!$U$6="","",IF($AY3018&lt;Search!$U$6,"",1))</f>
        <v/>
      </c>
      <c r="Z3018" s="9" t="str">
        <f>IF(Search!$R$4="","",IF(Inventory!$BA3018&lt;Search!$R$4,"",1))</f>
        <v/>
      </c>
      <c r="AA3018" s="9" t="str">
        <f>IF(Search!$R$5="","",IF($BA3018&gt;Search!$R$5,"",1))</f>
        <v/>
      </c>
      <c r="AB3018" s="9" t="str">
        <f>IF(Search!$R$6="","",IF($BB3018&lt;Search!$R$6,"",1))</f>
        <v/>
      </c>
      <c r="AC3018" s="9" t="str">
        <f>IF(Search!$R$7="","",IF($BB3018&lt;Search!$R$7,"",1))</f>
        <v/>
      </c>
      <c r="AD3018" s="45" t="str">
        <f>IF(COUNTIF($A3018:$AC3018,"n")&gt;0,"",IF(SUM($A3018:$AC3018)=COUNTA(Search!$C$4:$C$8,Search!$F$4:$F$8,Search!$I$4:$I$6,Search!$I$8,Search!$L$4:$L$8,Search!$O$4:$O$8,Search!$R$4:$R$7,Search!$U$4:$U$7)-COUNTIF(Search!$C$4:$U$7,"n"),1+LARGE($AD$1:AD3017,1),""))</f>
        <v/>
      </c>
      <c r="AE3018" s="45" t="str">
        <f t="shared" si="148"/>
        <v/>
      </c>
      <c r="AF3018" s="45" t="str">
        <f>IF(AD3018="","",COUNTIF($AE$1:$AE3017,$AE3018)+RANK($AE3018,$AE$2:$AE$10540,1))</f>
        <v/>
      </c>
      <c r="AG3018" s="45" t="str">
        <f t="shared" si="149"/>
        <v/>
      </c>
      <c r="AH3018" s="45" t="str">
        <f>IF($AD3018="","",COUNTIF($AG$1:$AG3017,$AG3018)+RANK($AG3018,$AG$1:$AG$10539,0))</f>
        <v/>
      </c>
      <c r="AI3018" s="10" t="str">
        <f t="shared" si="150"/>
        <v>2016-17 Upper Deck #240 Gustav Forsling YG CHI RC   /   $5</v>
      </c>
      <c r="AJ3018" s="11">
        <v>2016</v>
      </c>
      <c r="AK3018" s="17">
        <v>17</v>
      </c>
      <c r="AL3018" s="12" t="s">
        <v>7</v>
      </c>
      <c r="AM3018" s="10">
        <v>240</v>
      </c>
      <c r="AN3018" s="12" t="s">
        <v>2537</v>
      </c>
      <c r="AO3018" s="14" t="s">
        <v>1917</v>
      </c>
      <c r="AP3018" s="14"/>
      <c r="AQ3018" s="14"/>
      <c r="AR3018" s="14" t="s">
        <v>2481</v>
      </c>
      <c r="AS3018" s="9" t="s">
        <v>2</v>
      </c>
      <c r="AT3018" s="9"/>
      <c r="AU3018" s="9"/>
      <c r="AV3018" s="13"/>
      <c r="AW3018" s="13"/>
      <c r="AX3018" s="9"/>
      <c r="AY3018" s="9"/>
      <c r="AZ3018" s="9"/>
      <c r="BA3018" s="33">
        <v>5</v>
      </c>
      <c r="BB3018" s="33"/>
      <c r="BC3018" s="36">
        <v>42860</v>
      </c>
      <c r="BD3018" s="12" t="s">
        <v>1772</v>
      </c>
    </row>
    <row r="3019" spans="1:56" s="12" customFormat="1" x14ac:dyDescent="0.2">
      <c r="A3019" s="9" t="str">
        <f>IF(Search!$C$5="","",IF(COUNTA(Inventory!$AP3019)=1,1,""))</f>
        <v/>
      </c>
      <c r="B3019" s="9" t="str">
        <f>IF(Search!$C$4="","",IF(ISNUMBER(SEARCH(Search!$C$4,$AR3019))=TRUE,1,""))</f>
        <v/>
      </c>
      <c r="C3019" s="9" t="str">
        <f>IF(Search!$C$6="x",IF(COUNTA($AQ3019)=1,1,"N"),IF(COUNTA($AQ3019)=1,"N",""))</f>
        <v/>
      </c>
      <c r="D3019" s="9" t="str">
        <f>IF(Search!$O$8="","",IF(ISNUMBER(SEARCH(Search!$O$8,$BD3019))=TRUE,1,""))</f>
        <v/>
      </c>
      <c r="E3019" s="9" t="str">
        <f>IF(Search!$C$7="","",IF(ISNUMBER(SEARCH(Search!$C$7,$AN3019))=TRUE,1,""))</f>
        <v/>
      </c>
      <c r="F3019" s="9" t="str">
        <f>IF(Search!$C$8="","",IF(ISNUMBER(SEARCH(Search!$C$8,$AO3019))=TRUE,1,""))</f>
        <v/>
      </c>
      <c r="G3019" s="9" t="str">
        <f>IF(Search!$F$4="","",IF(Inventory!$AJ3019&lt;Search!$F$4,"",1))</f>
        <v/>
      </c>
      <c r="H3019" s="9" t="str">
        <f>IF(Search!$F$5="","",IF(Inventory!$AJ3019&gt;Search!$F$5,"",1))</f>
        <v/>
      </c>
      <c r="I3019" s="9" t="str">
        <f>IF(Search!$F$7="","",IF(Search!$F$8="",IF(ISNUMBER(SEARCH(Search!$F$7,$AL3019))=TRUE,1,""),""))</f>
        <v/>
      </c>
      <c r="J3019" s="9" t="str">
        <f>IF($AL3019=Search!$F$8,1,"")</f>
        <v/>
      </c>
      <c r="K3019" s="9" t="str">
        <f>IF(Search!$I$4="","",IF(COUNTA($AS3019)=1,IF(Search!$I$4="N","N",1),""))</f>
        <v/>
      </c>
      <c r="L3019" s="9" t="str">
        <f>IF(Search!$I$5="","",IF($AS3019="RC",1,""))</f>
        <v/>
      </c>
      <c r="M3019" s="9" t="str">
        <f>IF(Search!$I$6="","",IF($AS3019="RCP",1,""))</f>
        <v/>
      </c>
      <c r="N3019" s="9" t="str">
        <f>IF(Search!$I$8="","",IF(COUNTA($AT3019)=1,IF(Search!$I$8="N","N",1),""))</f>
        <v/>
      </c>
      <c r="O3019" s="9" t="str">
        <f>IF(Search!$L$4="","",IF(COUNTA($AU3019)=1,IF(Search!$L$4="N","N",1),""))</f>
        <v/>
      </c>
      <c r="P3019" s="9" t="str">
        <f>IF(Search!$L$5="","",IF(ISNUMBER(SEARCH("Jersey",$AU3019))=TRUE,IF(Search!$L$5="N","N",1),""))</f>
        <v/>
      </c>
      <c r="Q3019" s="9" t="str">
        <f>IF(Search!$L$6="","",IF(ISNUMBER(SEARCH("Patch",$AU3019))=TRUE,IF(Search!$L$6="N","N",1),""))</f>
        <v/>
      </c>
      <c r="R3019" s="9" t="str">
        <f>IF(Search!$L$7="","",IF(ISNUMBER(SEARCH("Shield",$AU3019))=TRUE,IF(Search!$L$7="N","N",1),""))</f>
        <v/>
      </c>
      <c r="S3019" s="9" t="str">
        <f>IF(Search!$L$8="","",IF(ISNUMBER(SEARCH("Stick",$AU3019))=TRUE,IF(Search!$L$8="N","N",1),""))</f>
        <v/>
      </c>
      <c r="T3019" s="9" t="str">
        <f>IF(Search!$O$4="","",IF(COUNTA($AW3019)=1,IF(Search!$O$4="N","N",1),""))</f>
        <v/>
      </c>
      <c r="U3019" s="9" t="str">
        <f>IF(Search!$O$5="","",IF($AW3019="","",IF($AW3019&lt;Search!$O$5,"",1)))</f>
        <v/>
      </c>
      <c r="V3019" s="9" t="str">
        <f>IF(Search!$O$6="","",IF($AW3019="","",IF($AW3019&gt;Search!$O$6,"",1)))</f>
        <v/>
      </c>
      <c r="W3019" s="9" t="str">
        <f>IF(Search!$U$4="","",IF($AX3019="","",1))</f>
        <v/>
      </c>
      <c r="X3019" s="9" t="str">
        <f>IF(Search!$U$5="","",IF(ISNUMBER(SEARCH(Search!$U$5,$AX3019))=TRUE,IF(Search!$U$5="N","N",1),""))</f>
        <v/>
      </c>
      <c r="Y3019" s="9" t="str">
        <f>IF(Search!$U$6="","",IF($AY3019&lt;Search!$U$6,"",1))</f>
        <v/>
      </c>
      <c r="Z3019" s="9" t="str">
        <f>IF(Search!$R$4="","",IF(Inventory!$BA3019&lt;Search!$R$4,"",1))</f>
        <v/>
      </c>
      <c r="AA3019" s="9" t="str">
        <f>IF(Search!$R$5="","",IF($BA3019&gt;Search!$R$5,"",1))</f>
        <v/>
      </c>
      <c r="AB3019" s="9" t="str">
        <f>IF(Search!$R$6="","",IF($BB3019&lt;Search!$R$6,"",1))</f>
        <v/>
      </c>
      <c r="AC3019" s="9" t="str">
        <f>IF(Search!$R$7="","",IF($BB3019&lt;Search!$R$7,"",1))</f>
        <v/>
      </c>
      <c r="AD3019" s="45" t="str">
        <f>IF(COUNTIF($A3019:$AC3019,"n")&gt;0,"",IF(SUM($A3019:$AC3019)=COUNTA(Search!$C$4:$C$8,Search!$F$4:$F$8,Search!$I$4:$I$6,Search!$I$8,Search!$L$4:$L$8,Search!$O$4:$O$8,Search!$R$4:$R$7,Search!$U$4:$U$7)-COUNTIF(Search!$C$4:$U$7,"n"),1+LARGE($AD$1:AD3018,1),""))</f>
        <v/>
      </c>
      <c r="AE3019" s="45" t="str">
        <f t="shared" si="148"/>
        <v/>
      </c>
      <c r="AF3019" s="45" t="str">
        <f>IF(AD3019="","",COUNTIF($AE$1:$AE3018,$AE3019)+RANK($AE3019,$AE$2:$AE$10540,1))</f>
        <v/>
      </c>
      <c r="AG3019" s="45" t="str">
        <f t="shared" si="149"/>
        <v/>
      </c>
      <c r="AH3019" s="45" t="str">
        <f>IF($AD3019="","",COUNTIF($AG$1:$AG3018,$AG3019)+RANK($AG3019,$AG$1:$AG$10539,0))</f>
        <v/>
      </c>
      <c r="AI3019" s="10" t="str">
        <f t="shared" si="150"/>
        <v>2016-17 Upper Deck #241 Michael Matheson YG FLA RC   /   $5</v>
      </c>
      <c r="AJ3019" s="11">
        <v>2016</v>
      </c>
      <c r="AK3019" s="17">
        <v>17</v>
      </c>
      <c r="AL3019" s="12" t="s">
        <v>7</v>
      </c>
      <c r="AM3019" s="10">
        <v>241</v>
      </c>
      <c r="AN3019" s="12" t="s">
        <v>2322</v>
      </c>
      <c r="AO3019" s="14" t="s">
        <v>1927</v>
      </c>
      <c r="AP3019" s="14"/>
      <c r="AQ3019" s="14"/>
      <c r="AR3019" s="14" t="s">
        <v>2481</v>
      </c>
      <c r="AS3019" s="9" t="s">
        <v>2</v>
      </c>
      <c r="AT3019" s="9"/>
      <c r="AU3019" s="9"/>
      <c r="AV3019" s="13"/>
      <c r="AW3019" s="13"/>
      <c r="AX3019" s="9"/>
      <c r="AY3019" s="9"/>
      <c r="AZ3019" s="9"/>
      <c r="BA3019" s="33">
        <v>5</v>
      </c>
      <c r="BB3019" s="33"/>
      <c r="BC3019" s="36">
        <v>42860</v>
      </c>
      <c r="BD3019" s="12" t="s">
        <v>1771</v>
      </c>
    </row>
    <row r="3020" spans="1:56" s="12" customFormat="1" x14ac:dyDescent="0.2">
      <c r="A3020" s="9" t="str">
        <f>IF(Search!$C$5="","",IF(COUNTA(Inventory!$AP3020)=1,1,""))</f>
        <v/>
      </c>
      <c r="B3020" s="9" t="str">
        <f>IF(Search!$C$4="","",IF(ISNUMBER(SEARCH(Search!$C$4,$AR3020))=TRUE,1,""))</f>
        <v/>
      </c>
      <c r="C3020" s="9" t="str">
        <f>IF(Search!$C$6="x",IF(COUNTA($AQ3020)=1,1,"N"),IF(COUNTA($AQ3020)=1,"N",""))</f>
        <v/>
      </c>
      <c r="D3020" s="9" t="str">
        <f>IF(Search!$O$8="","",IF(ISNUMBER(SEARCH(Search!$O$8,$BD3020))=TRUE,1,""))</f>
        <v/>
      </c>
      <c r="E3020" s="9" t="str">
        <f>IF(Search!$C$7="","",IF(ISNUMBER(SEARCH(Search!$C$7,$AN3020))=TRUE,1,""))</f>
        <v/>
      </c>
      <c r="F3020" s="9" t="str">
        <f>IF(Search!$C$8="","",IF(ISNUMBER(SEARCH(Search!$C$8,$AO3020))=TRUE,1,""))</f>
        <v/>
      </c>
      <c r="G3020" s="9" t="str">
        <f>IF(Search!$F$4="","",IF(Inventory!$AJ3020&lt;Search!$F$4,"",1))</f>
        <v/>
      </c>
      <c r="H3020" s="9" t="str">
        <f>IF(Search!$F$5="","",IF(Inventory!$AJ3020&gt;Search!$F$5,"",1))</f>
        <v/>
      </c>
      <c r="I3020" s="9" t="str">
        <f>IF(Search!$F$7="","",IF(Search!$F$8="",IF(ISNUMBER(SEARCH(Search!$F$7,$AL3020))=TRUE,1,""),""))</f>
        <v/>
      </c>
      <c r="J3020" s="9" t="str">
        <f>IF($AL3020=Search!$F$8,1,"")</f>
        <v/>
      </c>
      <c r="K3020" s="9" t="str">
        <f>IF(Search!$I$4="","",IF(COUNTA($AS3020)=1,IF(Search!$I$4="N","N",1),""))</f>
        <v/>
      </c>
      <c r="L3020" s="9" t="str">
        <f>IF(Search!$I$5="","",IF($AS3020="RC",1,""))</f>
        <v/>
      </c>
      <c r="M3020" s="9" t="str">
        <f>IF(Search!$I$6="","",IF($AS3020="RCP",1,""))</f>
        <v/>
      </c>
      <c r="N3020" s="9" t="str">
        <f>IF(Search!$I$8="","",IF(COUNTA($AT3020)=1,IF(Search!$I$8="N","N",1),""))</f>
        <v/>
      </c>
      <c r="O3020" s="9" t="str">
        <f>IF(Search!$L$4="","",IF(COUNTA($AU3020)=1,IF(Search!$L$4="N","N",1),""))</f>
        <v/>
      </c>
      <c r="P3020" s="9" t="str">
        <f>IF(Search!$L$5="","",IF(ISNUMBER(SEARCH("Jersey",$AU3020))=TRUE,IF(Search!$L$5="N","N",1),""))</f>
        <v/>
      </c>
      <c r="Q3020" s="9" t="str">
        <f>IF(Search!$L$6="","",IF(ISNUMBER(SEARCH("Patch",$AU3020))=TRUE,IF(Search!$L$6="N","N",1),""))</f>
        <v/>
      </c>
      <c r="R3020" s="9" t="str">
        <f>IF(Search!$L$7="","",IF(ISNUMBER(SEARCH("Shield",$AU3020))=TRUE,IF(Search!$L$7="N","N",1),""))</f>
        <v/>
      </c>
      <c r="S3020" s="9" t="str">
        <f>IF(Search!$L$8="","",IF(ISNUMBER(SEARCH("Stick",$AU3020))=TRUE,IF(Search!$L$8="N","N",1),""))</f>
        <v/>
      </c>
      <c r="T3020" s="9" t="str">
        <f>IF(Search!$O$4="","",IF(COUNTA($AW3020)=1,IF(Search!$O$4="N","N",1),""))</f>
        <v/>
      </c>
      <c r="U3020" s="9" t="str">
        <f>IF(Search!$O$5="","",IF($AW3020="","",IF($AW3020&lt;Search!$O$5,"",1)))</f>
        <v/>
      </c>
      <c r="V3020" s="9" t="str">
        <f>IF(Search!$O$6="","",IF($AW3020="","",IF($AW3020&gt;Search!$O$6,"",1)))</f>
        <v/>
      </c>
      <c r="W3020" s="9" t="str">
        <f>IF(Search!$U$4="","",IF($AX3020="","",1))</f>
        <v/>
      </c>
      <c r="X3020" s="9" t="str">
        <f>IF(Search!$U$5="","",IF(ISNUMBER(SEARCH(Search!$U$5,$AX3020))=TRUE,IF(Search!$U$5="N","N",1),""))</f>
        <v/>
      </c>
      <c r="Y3020" s="9" t="str">
        <f>IF(Search!$U$6="","",IF($AY3020&lt;Search!$U$6,"",1))</f>
        <v/>
      </c>
      <c r="Z3020" s="9" t="str">
        <f>IF(Search!$R$4="","",IF(Inventory!$BA3020&lt;Search!$R$4,"",1))</f>
        <v/>
      </c>
      <c r="AA3020" s="9" t="str">
        <f>IF(Search!$R$5="","",IF($BA3020&gt;Search!$R$5,"",1))</f>
        <v/>
      </c>
      <c r="AB3020" s="9" t="str">
        <f>IF(Search!$R$6="","",IF($BB3020&lt;Search!$R$6,"",1))</f>
        <v/>
      </c>
      <c r="AC3020" s="9" t="str">
        <f>IF(Search!$R$7="","",IF($BB3020&lt;Search!$R$7,"",1))</f>
        <v/>
      </c>
      <c r="AD3020" s="45" t="str">
        <f>IF(COUNTIF($A3020:$AC3020,"n")&gt;0,"",IF(SUM($A3020:$AC3020)=COUNTA(Search!$C$4:$C$8,Search!$F$4:$F$8,Search!$I$4:$I$6,Search!$I$8,Search!$L$4:$L$8,Search!$O$4:$O$8,Search!$R$4:$R$7,Search!$U$4:$U$7)-COUNTIF(Search!$C$4:$U$7,"n"),1+LARGE($AD$1:AD3019,1),""))</f>
        <v/>
      </c>
      <c r="AE3020" s="45" t="str">
        <f t="shared" si="148"/>
        <v/>
      </c>
      <c r="AF3020" s="45" t="str">
        <f>IF(AD3020="","",COUNTIF($AE$1:$AE3019,$AE3020)+RANK($AE3020,$AE$2:$AE$10540,1))</f>
        <v/>
      </c>
      <c r="AG3020" s="45" t="str">
        <f t="shared" si="149"/>
        <v/>
      </c>
      <c r="AH3020" s="45" t="str">
        <f>IF($AD3020="","",COUNTIF($AG$1:$AG3019,$AG3020)+RANK($AG3020,$AG$1:$AG$10539,0))</f>
        <v/>
      </c>
      <c r="AI3020" s="10" t="str">
        <f t="shared" si="150"/>
        <v>2016-17 Upper Deck #242 Hudson Fasching YG BUF RC   /   $4</v>
      </c>
      <c r="AJ3020" s="11">
        <v>2016</v>
      </c>
      <c r="AK3020" s="17">
        <v>17</v>
      </c>
      <c r="AL3020" s="12" t="s">
        <v>7</v>
      </c>
      <c r="AM3020" s="10">
        <v>242</v>
      </c>
      <c r="AN3020" s="12" t="s">
        <v>2538</v>
      </c>
      <c r="AO3020" s="14" t="s">
        <v>1918</v>
      </c>
      <c r="AP3020" s="14"/>
      <c r="AQ3020" s="14"/>
      <c r="AR3020" s="14" t="s">
        <v>2481</v>
      </c>
      <c r="AS3020" s="9" t="s">
        <v>2</v>
      </c>
      <c r="AT3020" s="9"/>
      <c r="AU3020" s="9"/>
      <c r="AV3020" s="13"/>
      <c r="AW3020" s="13"/>
      <c r="AX3020" s="9"/>
      <c r="AY3020" s="9"/>
      <c r="AZ3020" s="9"/>
      <c r="BA3020" s="33">
        <v>4</v>
      </c>
      <c r="BB3020" s="33"/>
      <c r="BC3020" s="36">
        <v>42860</v>
      </c>
      <c r="BD3020" s="12" t="s">
        <v>1772</v>
      </c>
    </row>
    <row r="3021" spans="1:56" s="12" customFormat="1" x14ac:dyDescent="0.2">
      <c r="A3021" s="9" t="str">
        <f>IF(Search!$C$5="","",IF(COUNTA(Inventory!$AP3021)=1,1,""))</f>
        <v/>
      </c>
      <c r="B3021" s="9" t="str">
        <f>IF(Search!$C$4="","",IF(ISNUMBER(SEARCH(Search!$C$4,$AR3021))=TRUE,1,""))</f>
        <v/>
      </c>
      <c r="C3021" s="9" t="str">
        <f>IF(Search!$C$6="x",IF(COUNTA($AQ3021)=1,1,"N"),IF(COUNTA($AQ3021)=1,"N",""))</f>
        <v/>
      </c>
      <c r="D3021" s="9" t="str">
        <f>IF(Search!$O$8="","",IF(ISNUMBER(SEARCH(Search!$O$8,$BD3021))=TRUE,1,""))</f>
        <v/>
      </c>
      <c r="E3021" s="9" t="str">
        <f>IF(Search!$C$7="","",IF(ISNUMBER(SEARCH(Search!$C$7,$AN3021))=TRUE,1,""))</f>
        <v/>
      </c>
      <c r="F3021" s="9" t="str">
        <f>IF(Search!$C$8="","",IF(ISNUMBER(SEARCH(Search!$C$8,$AO3021))=TRUE,1,""))</f>
        <v/>
      </c>
      <c r="G3021" s="9" t="str">
        <f>IF(Search!$F$4="","",IF(Inventory!$AJ3021&lt;Search!$F$4,"",1))</f>
        <v/>
      </c>
      <c r="H3021" s="9" t="str">
        <f>IF(Search!$F$5="","",IF(Inventory!$AJ3021&gt;Search!$F$5,"",1))</f>
        <v/>
      </c>
      <c r="I3021" s="9" t="str">
        <f>IF(Search!$F$7="","",IF(Search!$F$8="",IF(ISNUMBER(SEARCH(Search!$F$7,$AL3021))=TRUE,1,""),""))</f>
        <v/>
      </c>
      <c r="J3021" s="9" t="str">
        <f>IF($AL3021=Search!$F$8,1,"")</f>
        <v/>
      </c>
      <c r="K3021" s="9" t="str">
        <f>IF(Search!$I$4="","",IF(COUNTA($AS3021)=1,IF(Search!$I$4="N","N",1),""))</f>
        <v/>
      </c>
      <c r="L3021" s="9" t="str">
        <f>IF(Search!$I$5="","",IF($AS3021="RC",1,""))</f>
        <v/>
      </c>
      <c r="M3021" s="9" t="str">
        <f>IF(Search!$I$6="","",IF($AS3021="RCP",1,""))</f>
        <v/>
      </c>
      <c r="N3021" s="9" t="str">
        <f>IF(Search!$I$8="","",IF(COUNTA($AT3021)=1,IF(Search!$I$8="N","N",1),""))</f>
        <v/>
      </c>
      <c r="O3021" s="9" t="str">
        <f>IF(Search!$L$4="","",IF(COUNTA($AU3021)=1,IF(Search!$L$4="N","N",1),""))</f>
        <v/>
      </c>
      <c r="P3021" s="9" t="str">
        <f>IF(Search!$L$5="","",IF(ISNUMBER(SEARCH("Jersey",$AU3021))=TRUE,IF(Search!$L$5="N","N",1),""))</f>
        <v/>
      </c>
      <c r="Q3021" s="9" t="str">
        <f>IF(Search!$L$6="","",IF(ISNUMBER(SEARCH("Patch",$AU3021))=TRUE,IF(Search!$L$6="N","N",1),""))</f>
        <v/>
      </c>
      <c r="R3021" s="9" t="str">
        <f>IF(Search!$L$7="","",IF(ISNUMBER(SEARCH("Shield",$AU3021))=TRUE,IF(Search!$L$7="N","N",1),""))</f>
        <v/>
      </c>
      <c r="S3021" s="9" t="str">
        <f>IF(Search!$L$8="","",IF(ISNUMBER(SEARCH("Stick",$AU3021))=TRUE,IF(Search!$L$8="N","N",1),""))</f>
        <v/>
      </c>
      <c r="T3021" s="9" t="str">
        <f>IF(Search!$O$4="","",IF(COUNTA($AW3021)=1,IF(Search!$O$4="N","N",1),""))</f>
        <v/>
      </c>
      <c r="U3021" s="9" t="str">
        <f>IF(Search!$O$5="","",IF($AW3021="","",IF($AW3021&lt;Search!$O$5,"",1)))</f>
        <v/>
      </c>
      <c r="V3021" s="9" t="str">
        <f>IF(Search!$O$6="","",IF($AW3021="","",IF($AW3021&gt;Search!$O$6,"",1)))</f>
        <v/>
      </c>
      <c r="W3021" s="9" t="str">
        <f>IF(Search!$U$4="","",IF($AX3021="","",1))</f>
        <v/>
      </c>
      <c r="X3021" s="9" t="str">
        <f>IF(Search!$U$5="","",IF(ISNUMBER(SEARCH(Search!$U$5,$AX3021))=TRUE,IF(Search!$U$5="N","N",1),""))</f>
        <v/>
      </c>
      <c r="Y3021" s="9" t="str">
        <f>IF(Search!$U$6="","",IF($AY3021&lt;Search!$U$6,"",1))</f>
        <v/>
      </c>
      <c r="Z3021" s="9" t="str">
        <f>IF(Search!$R$4="","",IF(Inventory!$BA3021&lt;Search!$R$4,"",1))</f>
        <v/>
      </c>
      <c r="AA3021" s="9" t="str">
        <f>IF(Search!$R$5="","",IF($BA3021&gt;Search!$R$5,"",1))</f>
        <v/>
      </c>
      <c r="AB3021" s="9" t="str">
        <f>IF(Search!$R$6="","",IF($BB3021&lt;Search!$R$6,"",1))</f>
        <v/>
      </c>
      <c r="AC3021" s="9" t="str">
        <f>IF(Search!$R$7="","",IF($BB3021&lt;Search!$R$7,"",1))</f>
        <v/>
      </c>
      <c r="AD3021" s="45" t="str">
        <f>IF(COUNTIF($A3021:$AC3021,"n")&gt;0,"",IF(SUM($A3021:$AC3021)=COUNTA(Search!$C$4:$C$8,Search!$F$4:$F$8,Search!$I$4:$I$6,Search!$I$8,Search!$L$4:$L$8,Search!$O$4:$O$8,Search!$R$4:$R$7,Search!$U$4:$U$7)-COUNTIF(Search!$C$4:$U$7,"n"),1+LARGE($AD$1:AD3020,1),""))</f>
        <v/>
      </c>
      <c r="AE3021" s="45" t="str">
        <f t="shared" si="148"/>
        <v/>
      </c>
      <c r="AF3021" s="45" t="str">
        <f>IF(AD3021="","",COUNTIF($AE$1:$AE3020,$AE3021)+RANK($AE3021,$AE$2:$AE$10540,1))</f>
        <v/>
      </c>
      <c r="AG3021" s="45" t="str">
        <f t="shared" si="149"/>
        <v/>
      </c>
      <c r="AH3021" s="45" t="str">
        <f>IF($AD3021="","",COUNTIF($AG$1:$AG3020,$AG3021)+RANK($AG3021,$AG$1:$AG$10539,0))</f>
        <v/>
      </c>
      <c r="AI3021" s="10" t="str">
        <f t="shared" si="150"/>
        <v>2016-17 Upper Deck #243 Oliver Bjorkstrand YG CBJ RC   /   $5</v>
      </c>
      <c r="AJ3021" s="11">
        <v>2016</v>
      </c>
      <c r="AK3021" s="17">
        <v>17</v>
      </c>
      <c r="AL3021" s="12" t="s">
        <v>7</v>
      </c>
      <c r="AM3021" s="10">
        <v>243</v>
      </c>
      <c r="AN3021" s="12" t="s">
        <v>2323</v>
      </c>
      <c r="AO3021" s="14" t="s">
        <v>1926</v>
      </c>
      <c r="AP3021" s="14"/>
      <c r="AQ3021" s="14"/>
      <c r="AR3021" s="14" t="s">
        <v>2481</v>
      </c>
      <c r="AS3021" s="9" t="s">
        <v>2</v>
      </c>
      <c r="AT3021" s="9"/>
      <c r="AU3021" s="9"/>
      <c r="AV3021" s="13"/>
      <c r="AW3021" s="13"/>
      <c r="AX3021" s="9"/>
      <c r="AY3021" s="9"/>
      <c r="AZ3021" s="9"/>
      <c r="BA3021" s="33">
        <v>5</v>
      </c>
      <c r="BB3021" s="33"/>
      <c r="BC3021" s="36">
        <v>42860</v>
      </c>
      <c r="BD3021" s="12" t="s">
        <v>1771</v>
      </c>
    </row>
    <row r="3022" spans="1:56" s="12" customFormat="1" x14ac:dyDescent="0.2">
      <c r="A3022" s="9" t="str">
        <f>IF(Search!$C$5="","",IF(COUNTA(Inventory!$AP3022)=1,1,""))</f>
        <v/>
      </c>
      <c r="B3022" s="9" t="str">
        <f>IF(Search!$C$4="","",IF(ISNUMBER(SEARCH(Search!$C$4,$AR3022))=TRUE,1,""))</f>
        <v/>
      </c>
      <c r="C3022" s="9" t="str">
        <f>IF(Search!$C$6="x",IF(COUNTA($AQ3022)=1,1,"N"),IF(COUNTA($AQ3022)=1,"N",""))</f>
        <v/>
      </c>
      <c r="D3022" s="9" t="str">
        <f>IF(Search!$O$8="","",IF(ISNUMBER(SEARCH(Search!$O$8,$BD3022))=TRUE,1,""))</f>
        <v/>
      </c>
      <c r="E3022" s="9" t="str">
        <f>IF(Search!$C$7="","",IF(ISNUMBER(SEARCH(Search!$C$7,$AN3022))=TRUE,1,""))</f>
        <v/>
      </c>
      <c r="F3022" s="9" t="str">
        <f>IF(Search!$C$8="","",IF(ISNUMBER(SEARCH(Search!$C$8,$AO3022))=TRUE,1,""))</f>
        <v/>
      </c>
      <c r="G3022" s="9" t="str">
        <f>IF(Search!$F$4="","",IF(Inventory!$AJ3022&lt;Search!$F$4,"",1))</f>
        <v/>
      </c>
      <c r="H3022" s="9" t="str">
        <f>IF(Search!$F$5="","",IF(Inventory!$AJ3022&gt;Search!$F$5,"",1))</f>
        <v/>
      </c>
      <c r="I3022" s="9" t="str">
        <f>IF(Search!$F$7="","",IF(Search!$F$8="",IF(ISNUMBER(SEARCH(Search!$F$7,$AL3022))=TRUE,1,""),""))</f>
        <v/>
      </c>
      <c r="J3022" s="9" t="str">
        <f>IF($AL3022=Search!$F$8,1,"")</f>
        <v/>
      </c>
      <c r="K3022" s="9" t="str">
        <f>IF(Search!$I$4="","",IF(COUNTA($AS3022)=1,IF(Search!$I$4="N","N",1),""))</f>
        <v/>
      </c>
      <c r="L3022" s="9" t="str">
        <f>IF(Search!$I$5="","",IF($AS3022="RC",1,""))</f>
        <v/>
      </c>
      <c r="M3022" s="9" t="str">
        <f>IF(Search!$I$6="","",IF($AS3022="RCP",1,""))</f>
        <v/>
      </c>
      <c r="N3022" s="9" t="str">
        <f>IF(Search!$I$8="","",IF(COUNTA($AT3022)=1,IF(Search!$I$8="N","N",1),""))</f>
        <v/>
      </c>
      <c r="O3022" s="9" t="str">
        <f>IF(Search!$L$4="","",IF(COUNTA($AU3022)=1,IF(Search!$L$4="N","N",1),""))</f>
        <v/>
      </c>
      <c r="P3022" s="9" t="str">
        <f>IF(Search!$L$5="","",IF(ISNUMBER(SEARCH("Jersey",$AU3022))=TRUE,IF(Search!$L$5="N","N",1),""))</f>
        <v/>
      </c>
      <c r="Q3022" s="9" t="str">
        <f>IF(Search!$L$6="","",IF(ISNUMBER(SEARCH("Patch",$AU3022))=TRUE,IF(Search!$L$6="N","N",1),""))</f>
        <v/>
      </c>
      <c r="R3022" s="9" t="str">
        <f>IF(Search!$L$7="","",IF(ISNUMBER(SEARCH("Shield",$AU3022))=TRUE,IF(Search!$L$7="N","N",1),""))</f>
        <v/>
      </c>
      <c r="S3022" s="9" t="str">
        <f>IF(Search!$L$8="","",IF(ISNUMBER(SEARCH("Stick",$AU3022))=TRUE,IF(Search!$L$8="N","N",1),""))</f>
        <v/>
      </c>
      <c r="T3022" s="9" t="str">
        <f>IF(Search!$O$4="","",IF(COUNTA($AW3022)=1,IF(Search!$O$4="N","N",1),""))</f>
        <v/>
      </c>
      <c r="U3022" s="9" t="str">
        <f>IF(Search!$O$5="","",IF($AW3022="","",IF($AW3022&lt;Search!$O$5,"",1)))</f>
        <v/>
      </c>
      <c r="V3022" s="9" t="str">
        <f>IF(Search!$O$6="","",IF($AW3022="","",IF($AW3022&gt;Search!$O$6,"",1)))</f>
        <v/>
      </c>
      <c r="W3022" s="9" t="str">
        <f>IF(Search!$U$4="","",IF($AX3022="","",1))</f>
        <v/>
      </c>
      <c r="X3022" s="9" t="str">
        <f>IF(Search!$U$5="","",IF(ISNUMBER(SEARCH(Search!$U$5,$AX3022))=TRUE,IF(Search!$U$5="N","N",1),""))</f>
        <v/>
      </c>
      <c r="Y3022" s="9" t="str">
        <f>IF(Search!$U$6="","",IF($AY3022&lt;Search!$U$6,"",1))</f>
        <v/>
      </c>
      <c r="Z3022" s="9" t="str">
        <f>IF(Search!$R$4="","",IF(Inventory!$BA3022&lt;Search!$R$4,"",1))</f>
        <v/>
      </c>
      <c r="AA3022" s="9" t="str">
        <f>IF(Search!$R$5="","",IF($BA3022&gt;Search!$R$5,"",1))</f>
        <v/>
      </c>
      <c r="AB3022" s="9" t="str">
        <f>IF(Search!$R$6="","",IF($BB3022&lt;Search!$R$6,"",1))</f>
        <v/>
      </c>
      <c r="AC3022" s="9" t="str">
        <f>IF(Search!$R$7="","",IF($BB3022&lt;Search!$R$7,"",1))</f>
        <v/>
      </c>
      <c r="AD3022" s="45" t="str">
        <f>IF(COUNTIF($A3022:$AC3022,"n")&gt;0,"",IF(SUM($A3022:$AC3022)=COUNTA(Search!$C$4:$C$8,Search!$F$4:$F$8,Search!$I$4:$I$6,Search!$I$8,Search!$L$4:$L$8,Search!$O$4:$O$8,Search!$R$4:$R$7,Search!$U$4:$U$7)-COUNTIF(Search!$C$4:$U$7,"n"),1+LARGE($AD$1:AD3021,1),""))</f>
        <v/>
      </c>
      <c r="AE3022" s="45" t="str">
        <f t="shared" si="148"/>
        <v/>
      </c>
      <c r="AF3022" s="45" t="str">
        <f>IF(AD3022="","",COUNTIF($AE$1:$AE3021,$AE3022)+RANK($AE3022,$AE$2:$AE$10540,1))</f>
        <v/>
      </c>
      <c r="AG3022" s="45" t="str">
        <f t="shared" si="149"/>
        <v/>
      </c>
      <c r="AH3022" s="45" t="str">
        <f>IF($AD3022="","",COUNTIF($AG$1:$AG3021,$AG3022)+RANK($AG3022,$AG$1:$AG$10539,0))</f>
        <v/>
      </c>
      <c r="AI3022" s="10" t="str">
        <f t="shared" si="150"/>
        <v>2016-17 Upper Deck #244 Austin Czarnik YG BOS RC   /   $8</v>
      </c>
      <c r="AJ3022" s="11">
        <v>2016</v>
      </c>
      <c r="AK3022" s="17">
        <v>17</v>
      </c>
      <c r="AL3022" s="12" t="s">
        <v>7</v>
      </c>
      <c r="AM3022" s="10">
        <v>244</v>
      </c>
      <c r="AN3022" s="12" t="s">
        <v>2324</v>
      </c>
      <c r="AO3022" s="14" t="s">
        <v>1923</v>
      </c>
      <c r="AP3022" s="14"/>
      <c r="AQ3022" s="14"/>
      <c r="AR3022" s="14" t="s">
        <v>2481</v>
      </c>
      <c r="AS3022" s="9" t="s">
        <v>2</v>
      </c>
      <c r="AT3022" s="9"/>
      <c r="AU3022" s="9"/>
      <c r="AV3022" s="13"/>
      <c r="AW3022" s="13"/>
      <c r="AX3022" s="9"/>
      <c r="AY3022" s="9"/>
      <c r="AZ3022" s="9"/>
      <c r="BA3022" s="33">
        <v>8</v>
      </c>
      <c r="BB3022" s="33"/>
      <c r="BC3022" s="36">
        <v>42860</v>
      </c>
      <c r="BD3022" s="12" t="s">
        <v>1771</v>
      </c>
    </row>
    <row r="3023" spans="1:56" s="12" customFormat="1" x14ac:dyDescent="0.2">
      <c r="A3023" s="9" t="str">
        <f>IF(Search!$C$5="","",IF(COUNTA(Inventory!$AP3023)=1,1,""))</f>
        <v/>
      </c>
      <c r="B3023" s="9" t="str">
        <f>IF(Search!$C$4="","",IF(ISNUMBER(SEARCH(Search!$C$4,$AR3023))=TRUE,1,""))</f>
        <v/>
      </c>
      <c r="C3023" s="9" t="str">
        <f>IF(Search!$C$6="x",IF(COUNTA($AQ3023)=1,1,"N"),IF(COUNTA($AQ3023)=1,"N",""))</f>
        <v/>
      </c>
      <c r="D3023" s="9" t="str">
        <f>IF(Search!$O$8="","",IF(ISNUMBER(SEARCH(Search!$O$8,$BD3023))=TRUE,1,""))</f>
        <v/>
      </c>
      <c r="E3023" s="9" t="str">
        <f>IF(Search!$C$7="","",IF(ISNUMBER(SEARCH(Search!$C$7,$AN3023))=TRUE,1,""))</f>
        <v/>
      </c>
      <c r="F3023" s="9" t="str">
        <f>IF(Search!$C$8="","",IF(ISNUMBER(SEARCH(Search!$C$8,$AO3023))=TRUE,1,""))</f>
        <v/>
      </c>
      <c r="G3023" s="9" t="str">
        <f>IF(Search!$F$4="","",IF(Inventory!$AJ3023&lt;Search!$F$4,"",1))</f>
        <v/>
      </c>
      <c r="H3023" s="9" t="str">
        <f>IF(Search!$F$5="","",IF(Inventory!$AJ3023&gt;Search!$F$5,"",1))</f>
        <v/>
      </c>
      <c r="I3023" s="9" t="str">
        <f>IF(Search!$F$7="","",IF(Search!$F$8="",IF(ISNUMBER(SEARCH(Search!$F$7,$AL3023))=TRUE,1,""),""))</f>
        <v/>
      </c>
      <c r="J3023" s="9" t="str">
        <f>IF($AL3023=Search!$F$8,1,"")</f>
        <v/>
      </c>
      <c r="K3023" s="9" t="str">
        <f>IF(Search!$I$4="","",IF(COUNTA($AS3023)=1,IF(Search!$I$4="N","N",1),""))</f>
        <v/>
      </c>
      <c r="L3023" s="9" t="str">
        <f>IF(Search!$I$5="","",IF($AS3023="RC",1,""))</f>
        <v/>
      </c>
      <c r="M3023" s="9" t="str">
        <f>IF(Search!$I$6="","",IF($AS3023="RCP",1,""))</f>
        <v/>
      </c>
      <c r="N3023" s="9" t="str">
        <f>IF(Search!$I$8="","",IF(COUNTA($AT3023)=1,IF(Search!$I$8="N","N",1),""))</f>
        <v/>
      </c>
      <c r="O3023" s="9" t="str">
        <f>IF(Search!$L$4="","",IF(COUNTA($AU3023)=1,IF(Search!$L$4="N","N",1),""))</f>
        <v/>
      </c>
      <c r="P3023" s="9" t="str">
        <f>IF(Search!$L$5="","",IF(ISNUMBER(SEARCH("Jersey",$AU3023))=TRUE,IF(Search!$L$5="N","N",1),""))</f>
        <v/>
      </c>
      <c r="Q3023" s="9" t="str">
        <f>IF(Search!$L$6="","",IF(ISNUMBER(SEARCH("Patch",$AU3023))=TRUE,IF(Search!$L$6="N","N",1),""))</f>
        <v/>
      </c>
      <c r="R3023" s="9" t="str">
        <f>IF(Search!$L$7="","",IF(ISNUMBER(SEARCH("Shield",$AU3023))=TRUE,IF(Search!$L$7="N","N",1),""))</f>
        <v/>
      </c>
      <c r="S3023" s="9" t="str">
        <f>IF(Search!$L$8="","",IF(ISNUMBER(SEARCH("Stick",$AU3023))=TRUE,IF(Search!$L$8="N","N",1),""))</f>
        <v/>
      </c>
      <c r="T3023" s="9" t="str">
        <f>IF(Search!$O$4="","",IF(COUNTA($AW3023)=1,IF(Search!$O$4="N","N",1),""))</f>
        <v/>
      </c>
      <c r="U3023" s="9" t="str">
        <f>IF(Search!$O$5="","",IF($AW3023="","",IF($AW3023&lt;Search!$O$5,"",1)))</f>
        <v/>
      </c>
      <c r="V3023" s="9" t="str">
        <f>IF(Search!$O$6="","",IF($AW3023="","",IF($AW3023&gt;Search!$O$6,"",1)))</f>
        <v/>
      </c>
      <c r="W3023" s="9" t="str">
        <f>IF(Search!$U$4="","",IF($AX3023="","",1))</f>
        <v/>
      </c>
      <c r="X3023" s="9" t="str">
        <f>IF(Search!$U$5="","",IF(ISNUMBER(SEARCH(Search!$U$5,$AX3023))=TRUE,IF(Search!$U$5="N","N",1),""))</f>
        <v/>
      </c>
      <c r="Y3023" s="9" t="str">
        <f>IF(Search!$U$6="","",IF($AY3023&lt;Search!$U$6,"",1))</f>
        <v/>
      </c>
      <c r="Z3023" s="9" t="str">
        <f>IF(Search!$R$4="","",IF(Inventory!$BA3023&lt;Search!$R$4,"",1))</f>
        <v/>
      </c>
      <c r="AA3023" s="9" t="str">
        <f>IF(Search!$R$5="","",IF($BA3023&gt;Search!$R$5,"",1))</f>
        <v/>
      </c>
      <c r="AB3023" s="9" t="str">
        <f>IF(Search!$R$6="","",IF($BB3023&lt;Search!$R$6,"",1))</f>
        <v/>
      </c>
      <c r="AC3023" s="9" t="str">
        <f>IF(Search!$R$7="","",IF($BB3023&lt;Search!$R$7,"",1))</f>
        <v/>
      </c>
      <c r="AD3023" s="45" t="str">
        <f>IF(COUNTIF($A3023:$AC3023,"n")&gt;0,"",IF(SUM($A3023:$AC3023)=COUNTA(Search!$C$4:$C$8,Search!$F$4:$F$8,Search!$I$4:$I$6,Search!$I$8,Search!$L$4:$L$8,Search!$O$4:$O$8,Search!$R$4:$R$7,Search!$U$4:$U$7)-COUNTIF(Search!$C$4:$U$7,"n"),1+LARGE($AD$1:AD3022,1),""))</f>
        <v/>
      </c>
      <c r="AE3023" s="45" t="str">
        <f t="shared" si="148"/>
        <v/>
      </c>
      <c r="AF3023" s="45" t="str">
        <f>IF(AD3023="","",COUNTIF($AE$1:$AE3022,$AE3023)+RANK($AE3023,$AE$2:$AE$10540,1))</f>
        <v/>
      </c>
      <c r="AG3023" s="45" t="str">
        <f t="shared" si="149"/>
        <v/>
      </c>
      <c r="AH3023" s="45" t="str">
        <f>IF($AD3023="","",COUNTIF($AG$1:$AG3022,$AG3023)+RANK($AG3023,$AG$1:$AG$10539,0))</f>
        <v/>
      </c>
      <c r="AI3023" s="10" t="str">
        <f t="shared" si="150"/>
        <v>2016-17 Upper Deck #245 Chris Bigras YG COL RC   /   $4</v>
      </c>
      <c r="AJ3023" s="11">
        <v>2016</v>
      </c>
      <c r="AK3023" s="17">
        <v>17</v>
      </c>
      <c r="AL3023" s="12" t="s">
        <v>7</v>
      </c>
      <c r="AM3023" s="10">
        <v>245</v>
      </c>
      <c r="AN3023" s="12" t="s">
        <v>2539</v>
      </c>
      <c r="AO3023" s="14" t="s">
        <v>1952</v>
      </c>
      <c r="AP3023" s="14"/>
      <c r="AQ3023" s="14"/>
      <c r="AR3023" s="14" t="s">
        <v>2481</v>
      </c>
      <c r="AS3023" s="9" t="s">
        <v>2</v>
      </c>
      <c r="AT3023" s="9"/>
      <c r="AU3023" s="9"/>
      <c r="AV3023" s="13"/>
      <c r="AW3023" s="13"/>
      <c r="AX3023" s="9"/>
      <c r="AY3023" s="9"/>
      <c r="AZ3023" s="9"/>
      <c r="BA3023" s="33">
        <v>4</v>
      </c>
      <c r="BB3023" s="33"/>
      <c r="BC3023" s="36">
        <v>42860</v>
      </c>
      <c r="BD3023" s="12" t="s">
        <v>1772</v>
      </c>
    </row>
    <row r="3024" spans="1:56" s="12" customFormat="1" x14ac:dyDescent="0.2">
      <c r="A3024" s="9" t="str">
        <f>IF(Search!$C$5="","",IF(COUNTA(Inventory!$AP3024)=1,1,""))</f>
        <v/>
      </c>
      <c r="B3024" s="9" t="str">
        <f>IF(Search!$C$4="","",IF(ISNUMBER(SEARCH(Search!$C$4,$AR3024))=TRUE,1,""))</f>
        <v/>
      </c>
      <c r="C3024" s="9" t="str">
        <f>IF(Search!$C$6="x",IF(COUNTA($AQ3024)=1,1,"N"),IF(COUNTA($AQ3024)=1,"N",""))</f>
        <v/>
      </c>
      <c r="D3024" s="9" t="str">
        <f>IF(Search!$O$8="","",IF(ISNUMBER(SEARCH(Search!$O$8,$BD3024))=TRUE,1,""))</f>
        <v/>
      </c>
      <c r="E3024" s="9" t="str">
        <f>IF(Search!$C$7="","",IF(ISNUMBER(SEARCH(Search!$C$7,$AN3024))=TRUE,1,""))</f>
        <v/>
      </c>
      <c r="F3024" s="9" t="str">
        <f>IF(Search!$C$8="","",IF(ISNUMBER(SEARCH(Search!$C$8,$AO3024))=TRUE,1,""))</f>
        <v/>
      </c>
      <c r="G3024" s="9" t="str">
        <f>IF(Search!$F$4="","",IF(Inventory!$AJ3024&lt;Search!$F$4,"",1))</f>
        <v/>
      </c>
      <c r="H3024" s="9" t="str">
        <f>IF(Search!$F$5="","",IF(Inventory!$AJ3024&gt;Search!$F$5,"",1))</f>
        <v/>
      </c>
      <c r="I3024" s="9" t="str">
        <f>IF(Search!$F$7="","",IF(Search!$F$8="",IF(ISNUMBER(SEARCH(Search!$F$7,$AL3024))=TRUE,1,""),""))</f>
        <v/>
      </c>
      <c r="J3024" s="9" t="str">
        <f>IF($AL3024=Search!$F$8,1,"")</f>
        <v/>
      </c>
      <c r="K3024" s="9" t="str">
        <f>IF(Search!$I$4="","",IF(COUNTA($AS3024)=1,IF(Search!$I$4="N","N",1),""))</f>
        <v/>
      </c>
      <c r="L3024" s="9" t="str">
        <f>IF(Search!$I$5="","",IF($AS3024="RC",1,""))</f>
        <v/>
      </c>
      <c r="M3024" s="9" t="str">
        <f>IF(Search!$I$6="","",IF($AS3024="RCP",1,""))</f>
        <v/>
      </c>
      <c r="N3024" s="9" t="str">
        <f>IF(Search!$I$8="","",IF(COUNTA($AT3024)=1,IF(Search!$I$8="N","N",1),""))</f>
        <v/>
      </c>
      <c r="O3024" s="9" t="str">
        <f>IF(Search!$L$4="","",IF(COUNTA($AU3024)=1,IF(Search!$L$4="N","N",1),""))</f>
        <v/>
      </c>
      <c r="P3024" s="9" t="str">
        <f>IF(Search!$L$5="","",IF(ISNUMBER(SEARCH("Jersey",$AU3024))=TRUE,IF(Search!$L$5="N","N",1),""))</f>
        <v/>
      </c>
      <c r="Q3024" s="9" t="str">
        <f>IF(Search!$L$6="","",IF(ISNUMBER(SEARCH("Patch",$AU3024))=TRUE,IF(Search!$L$6="N","N",1),""))</f>
        <v/>
      </c>
      <c r="R3024" s="9" t="str">
        <f>IF(Search!$L$7="","",IF(ISNUMBER(SEARCH("Shield",$AU3024))=TRUE,IF(Search!$L$7="N","N",1),""))</f>
        <v/>
      </c>
      <c r="S3024" s="9" t="str">
        <f>IF(Search!$L$8="","",IF(ISNUMBER(SEARCH("Stick",$AU3024))=TRUE,IF(Search!$L$8="N","N",1),""))</f>
        <v/>
      </c>
      <c r="T3024" s="9" t="str">
        <f>IF(Search!$O$4="","",IF(COUNTA($AW3024)=1,IF(Search!$O$4="N","N",1),""))</f>
        <v/>
      </c>
      <c r="U3024" s="9" t="str">
        <f>IF(Search!$O$5="","",IF($AW3024="","",IF($AW3024&lt;Search!$O$5,"",1)))</f>
        <v/>
      </c>
      <c r="V3024" s="9" t="str">
        <f>IF(Search!$O$6="","",IF($AW3024="","",IF($AW3024&gt;Search!$O$6,"",1)))</f>
        <v/>
      </c>
      <c r="W3024" s="9" t="str">
        <f>IF(Search!$U$4="","",IF($AX3024="","",1))</f>
        <v/>
      </c>
      <c r="X3024" s="9" t="str">
        <f>IF(Search!$U$5="","",IF(ISNUMBER(SEARCH(Search!$U$5,$AX3024))=TRUE,IF(Search!$U$5="N","N",1),""))</f>
        <v/>
      </c>
      <c r="Y3024" s="9" t="str">
        <f>IF(Search!$U$6="","",IF($AY3024&lt;Search!$U$6,"",1))</f>
        <v/>
      </c>
      <c r="Z3024" s="9" t="str">
        <f>IF(Search!$R$4="","",IF(Inventory!$BA3024&lt;Search!$R$4,"",1))</f>
        <v/>
      </c>
      <c r="AA3024" s="9" t="str">
        <f>IF(Search!$R$5="","",IF($BA3024&gt;Search!$R$5,"",1))</f>
        <v/>
      </c>
      <c r="AB3024" s="9" t="str">
        <f>IF(Search!$R$6="","",IF($BB3024&lt;Search!$R$6,"",1))</f>
        <v/>
      </c>
      <c r="AC3024" s="9" t="str">
        <f>IF(Search!$R$7="","",IF($BB3024&lt;Search!$R$7,"",1))</f>
        <v/>
      </c>
      <c r="AD3024" s="45" t="str">
        <f>IF(COUNTIF($A3024:$AC3024,"n")&gt;0,"",IF(SUM($A3024:$AC3024)=COUNTA(Search!$C$4:$C$8,Search!$F$4:$F$8,Search!$I$4:$I$6,Search!$I$8,Search!$L$4:$L$8,Search!$O$4:$O$8,Search!$R$4:$R$7,Search!$U$4:$U$7)-COUNTIF(Search!$C$4:$U$7,"n"),1+LARGE($AD$1:AD3023,1),""))</f>
        <v/>
      </c>
      <c r="AE3024" s="45" t="str">
        <f t="shared" si="148"/>
        <v/>
      </c>
      <c r="AF3024" s="45" t="str">
        <f>IF(AD3024="","",COUNTIF($AE$1:$AE3023,$AE3024)+RANK($AE3024,$AE$2:$AE$10540,1))</f>
        <v/>
      </c>
      <c r="AG3024" s="45" t="str">
        <f t="shared" si="149"/>
        <v/>
      </c>
      <c r="AH3024" s="45" t="str">
        <f>IF($AD3024="","",COUNTIF($AG$1:$AG3023,$AG3024)+RANK($AG3024,$AG$1:$AG$10539,0))</f>
        <v/>
      </c>
      <c r="AI3024" s="10" t="str">
        <f t="shared" si="150"/>
        <v>2016-17 Upper Deck #246 Justin Bailey YG BUF RC   /   $4</v>
      </c>
      <c r="AJ3024" s="11">
        <v>2016</v>
      </c>
      <c r="AK3024" s="17">
        <v>17</v>
      </c>
      <c r="AL3024" s="12" t="s">
        <v>7</v>
      </c>
      <c r="AM3024" s="10">
        <v>246</v>
      </c>
      <c r="AN3024" s="12" t="s">
        <v>2551</v>
      </c>
      <c r="AO3024" s="14" t="s">
        <v>1918</v>
      </c>
      <c r="AP3024" s="14"/>
      <c r="AQ3024" s="14"/>
      <c r="AR3024" s="14" t="s">
        <v>2481</v>
      </c>
      <c r="AS3024" s="9" t="s">
        <v>2</v>
      </c>
      <c r="AT3024" s="9"/>
      <c r="AU3024" s="9"/>
      <c r="AV3024" s="13"/>
      <c r="AW3024" s="13"/>
      <c r="AX3024" s="9"/>
      <c r="AY3024" s="9"/>
      <c r="AZ3024" s="9"/>
      <c r="BA3024" s="33">
        <v>4</v>
      </c>
      <c r="BB3024" s="33"/>
      <c r="BC3024" s="36"/>
      <c r="BD3024" s="12" t="s">
        <v>1772</v>
      </c>
    </row>
    <row r="3025" spans="1:56" s="12" customFormat="1" x14ac:dyDescent="0.2">
      <c r="A3025" s="9" t="str">
        <f>IF(Search!$C$5="","",IF(COUNTA(Inventory!$AP3025)=1,1,""))</f>
        <v/>
      </c>
      <c r="B3025" s="9" t="str">
        <f>IF(Search!$C$4="","",IF(ISNUMBER(SEARCH(Search!$C$4,$AR3025))=TRUE,1,""))</f>
        <v/>
      </c>
      <c r="C3025" s="9" t="str">
        <f>IF(Search!$C$6="x",IF(COUNTA($AQ3025)=1,1,"N"),IF(COUNTA($AQ3025)=1,"N",""))</f>
        <v/>
      </c>
      <c r="D3025" s="9" t="str">
        <f>IF(Search!$O$8="","",IF(ISNUMBER(SEARCH(Search!$O$8,$BD3025))=TRUE,1,""))</f>
        <v/>
      </c>
      <c r="E3025" s="9" t="str">
        <f>IF(Search!$C$7="","",IF(ISNUMBER(SEARCH(Search!$C$7,$AN3025))=TRUE,1,""))</f>
        <v/>
      </c>
      <c r="F3025" s="9" t="str">
        <f>IF(Search!$C$8="","",IF(ISNUMBER(SEARCH(Search!$C$8,$AO3025))=TRUE,1,""))</f>
        <v/>
      </c>
      <c r="G3025" s="9" t="str">
        <f>IF(Search!$F$4="","",IF(Inventory!$AJ3025&lt;Search!$F$4,"",1))</f>
        <v/>
      </c>
      <c r="H3025" s="9" t="str">
        <f>IF(Search!$F$5="","",IF(Inventory!$AJ3025&gt;Search!$F$5,"",1))</f>
        <v/>
      </c>
      <c r="I3025" s="9" t="str">
        <f>IF(Search!$F$7="","",IF(Search!$F$8="",IF(ISNUMBER(SEARCH(Search!$F$7,$AL3025))=TRUE,1,""),""))</f>
        <v/>
      </c>
      <c r="J3025" s="9" t="str">
        <f>IF($AL3025=Search!$F$8,1,"")</f>
        <v/>
      </c>
      <c r="K3025" s="9" t="str">
        <f>IF(Search!$I$4="","",IF(COUNTA($AS3025)=1,IF(Search!$I$4="N","N",1),""))</f>
        <v/>
      </c>
      <c r="L3025" s="9" t="str">
        <f>IF(Search!$I$5="","",IF($AS3025="RC",1,""))</f>
        <v/>
      </c>
      <c r="M3025" s="9" t="str">
        <f>IF(Search!$I$6="","",IF($AS3025="RCP",1,""))</f>
        <v/>
      </c>
      <c r="N3025" s="9" t="str">
        <f>IF(Search!$I$8="","",IF(COUNTA($AT3025)=1,IF(Search!$I$8="N","N",1),""))</f>
        <v/>
      </c>
      <c r="O3025" s="9" t="str">
        <f>IF(Search!$L$4="","",IF(COUNTA($AU3025)=1,IF(Search!$L$4="N","N",1),""))</f>
        <v/>
      </c>
      <c r="P3025" s="9" t="str">
        <f>IF(Search!$L$5="","",IF(ISNUMBER(SEARCH("Jersey",$AU3025))=TRUE,IF(Search!$L$5="N","N",1),""))</f>
        <v/>
      </c>
      <c r="Q3025" s="9" t="str">
        <f>IF(Search!$L$6="","",IF(ISNUMBER(SEARCH("Patch",$AU3025))=TRUE,IF(Search!$L$6="N","N",1),""))</f>
        <v/>
      </c>
      <c r="R3025" s="9" t="str">
        <f>IF(Search!$L$7="","",IF(ISNUMBER(SEARCH("Shield",$AU3025))=TRUE,IF(Search!$L$7="N","N",1),""))</f>
        <v/>
      </c>
      <c r="S3025" s="9" t="str">
        <f>IF(Search!$L$8="","",IF(ISNUMBER(SEARCH("Stick",$AU3025))=TRUE,IF(Search!$L$8="N","N",1),""))</f>
        <v/>
      </c>
      <c r="T3025" s="9" t="str">
        <f>IF(Search!$O$4="","",IF(COUNTA($AW3025)=1,IF(Search!$O$4="N","N",1),""))</f>
        <v/>
      </c>
      <c r="U3025" s="9" t="str">
        <f>IF(Search!$O$5="","",IF($AW3025="","",IF($AW3025&lt;Search!$O$5,"",1)))</f>
        <v/>
      </c>
      <c r="V3025" s="9" t="str">
        <f>IF(Search!$O$6="","",IF($AW3025="","",IF($AW3025&gt;Search!$O$6,"",1)))</f>
        <v/>
      </c>
      <c r="W3025" s="9" t="str">
        <f>IF(Search!$U$4="","",IF($AX3025="","",1))</f>
        <v/>
      </c>
      <c r="X3025" s="9" t="str">
        <f>IF(Search!$U$5="","",IF(ISNUMBER(SEARCH(Search!$U$5,$AX3025))=TRUE,IF(Search!$U$5="N","N",1),""))</f>
        <v/>
      </c>
      <c r="Y3025" s="9" t="str">
        <f>IF(Search!$U$6="","",IF($AY3025&lt;Search!$U$6,"",1))</f>
        <v/>
      </c>
      <c r="Z3025" s="9" t="str">
        <f>IF(Search!$R$4="","",IF(Inventory!$BA3025&lt;Search!$R$4,"",1))</f>
        <v/>
      </c>
      <c r="AA3025" s="9" t="str">
        <f>IF(Search!$R$5="","",IF($BA3025&gt;Search!$R$5,"",1))</f>
        <v/>
      </c>
      <c r="AB3025" s="9" t="str">
        <f>IF(Search!$R$6="","",IF($BB3025&lt;Search!$R$6,"",1))</f>
        <v/>
      </c>
      <c r="AC3025" s="9" t="str">
        <f>IF(Search!$R$7="","",IF($BB3025&lt;Search!$R$7,"",1))</f>
        <v/>
      </c>
      <c r="AD3025" s="45" t="str">
        <f>IF(COUNTIF($A3025:$AC3025,"n")&gt;0,"",IF(SUM($A3025:$AC3025)=COUNTA(Search!$C$4:$C$8,Search!$F$4:$F$8,Search!$I$4:$I$6,Search!$I$8,Search!$L$4:$L$8,Search!$O$4:$O$8,Search!$R$4:$R$7,Search!$U$4:$U$7)-COUNTIF(Search!$C$4:$U$7,"n"),1+LARGE($AD$1:AD3024,1),""))</f>
        <v/>
      </c>
      <c r="AE3025" s="45" t="str">
        <f t="shared" si="148"/>
        <v/>
      </c>
      <c r="AF3025" s="45" t="str">
        <f>IF(AD3025="","",COUNTIF($AE$1:$AE3024,$AE3025)+RANK($AE3025,$AE$2:$AE$10540,1))</f>
        <v/>
      </c>
      <c r="AG3025" s="45" t="str">
        <f t="shared" si="149"/>
        <v/>
      </c>
      <c r="AH3025" s="45" t="str">
        <f>IF($AD3025="","",COUNTIF($AG$1:$AG3024,$AG3025)+RANK($AG3025,$AG$1:$AG$10539,0))</f>
        <v/>
      </c>
      <c r="AI3025" s="10" t="str">
        <f t="shared" si="150"/>
        <v>2016-17 Upper Deck #247 Nic Dowd YG LAK RC   /   $6</v>
      </c>
      <c r="AJ3025" s="11">
        <v>2016</v>
      </c>
      <c r="AK3025" s="17">
        <v>17</v>
      </c>
      <c r="AL3025" s="12" t="s">
        <v>7</v>
      </c>
      <c r="AM3025" s="10">
        <v>247</v>
      </c>
      <c r="AN3025" s="12" t="s">
        <v>2325</v>
      </c>
      <c r="AO3025" s="14" t="s">
        <v>1924</v>
      </c>
      <c r="AP3025" s="14"/>
      <c r="AQ3025" s="14"/>
      <c r="AR3025" s="14" t="s">
        <v>2481</v>
      </c>
      <c r="AS3025" s="9" t="s">
        <v>2</v>
      </c>
      <c r="AT3025" s="9"/>
      <c r="AU3025" s="9"/>
      <c r="AV3025" s="13"/>
      <c r="AW3025" s="13"/>
      <c r="AX3025" s="9"/>
      <c r="AY3025" s="9"/>
      <c r="AZ3025" s="9"/>
      <c r="BA3025" s="33">
        <v>6</v>
      </c>
      <c r="BB3025" s="33"/>
      <c r="BC3025" s="36">
        <v>42860</v>
      </c>
      <c r="BD3025" s="12" t="s">
        <v>1771</v>
      </c>
    </row>
    <row r="3026" spans="1:56" s="12" customFormat="1" x14ac:dyDescent="0.2">
      <c r="A3026" s="9" t="str">
        <f>IF(Search!$C$5="","",IF(COUNTA(Inventory!$AP3026)=1,1,""))</f>
        <v/>
      </c>
      <c r="B3026" s="9" t="str">
        <f>IF(Search!$C$4="","",IF(ISNUMBER(SEARCH(Search!$C$4,$AR3026))=TRUE,1,""))</f>
        <v/>
      </c>
      <c r="C3026" s="9" t="str">
        <f>IF(Search!$C$6="x",IF(COUNTA($AQ3026)=1,1,"N"),IF(COUNTA($AQ3026)=1,"N",""))</f>
        <v/>
      </c>
      <c r="D3026" s="9" t="str">
        <f>IF(Search!$O$8="","",IF(ISNUMBER(SEARCH(Search!$O$8,$BD3026))=TRUE,1,""))</f>
        <v/>
      </c>
      <c r="E3026" s="9" t="str">
        <f>IF(Search!$C$7="","",IF(ISNUMBER(SEARCH(Search!$C$7,$AN3026))=TRUE,1,""))</f>
        <v/>
      </c>
      <c r="F3026" s="9" t="str">
        <f>IF(Search!$C$8="","",IF(ISNUMBER(SEARCH(Search!$C$8,$AO3026))=TRUE,1,""))</f>
        <v/>
      </c>
      <c r="G3026" s="9" t="str">
        <f>IF(Search!$F$4="","",IF(Inventory!$AJ3026&lt;Search!$F$4,"",1))</f>
        <v/>
      </c>
      <c r="H3026" s="9" t="str">
        <f>IF(Search!$F$5="","",IF(Inventory!$AJ3026&gt;Search!$F$5,"",1))</f>
        <v/>
      </c>
      <c r="I3026" s="9" t="str">
        <f>IF(Search!$F$7="","",IF(Search!$F$8="",IF(ISNUMBER(SEARCH(Search!$F$7,$AL3026))=TRUE,1,""),""))</f>
        <v/>
      </c>
      <c r="J3026" s="9" t="str">
        <f>IF($AL3026=Search!$F$8,1,"")</f>
        <v/>
      </c>
      <c r="K3026" s="9" t="str">
        <f>IF(Search!$I$4="","",IF(COUNTA($AS3026)=1,IF(Search!$I$4="N","N",1),""))</f>
        <v/>
      </c>
      <c r="L3026" s="9" t="str">
        <f>IF(Search!$I$5="","",IF($AS3026="RC",1,""))</f>
        <v/>
      </c>
      <c r="M3026" s="9" t="str">
        <f>IF(Search!$I$6="","",IF($AS3026="RCP",1,""))</f>
        <v/>
      </c>
      <c r="N3026" s="9" t="str">
        <f>IF(Search!$I$8="","",IF(COUNTA($AT3026)=1,IF(Search!$I$8="N","N",1),""))</f>
        <v/>
      </c>
      <c r="O3026" s="9" t="str">
        <f>IF(Search!$L$4="","",IF(COUNTA($AU3026)=1,IF(Search!$L$4="N","N",1),""))</f>
        <v/>
      </c>
      <c r="P3026" s="9" t="str">
        <f>IF(Search!$L$5="","",IF(ISNUMBER(SEARCH("Jersey",$AU3026))=TRUE,IF(Search!$L$5="N","N",1),""))</f>
        <v/>
      </c>
      <c r="Q3026" s="9" t="str">
        <f>IF(Search!$L$6="","",IF(ISNUMBER(SEARCH("Patch",$AU3026))=TRUE,IF(Search!$L$6="N","N",1),""))</f>
        <v/>
      </c>
      <c r="R3026" s="9" t="str">
        <f>IF(Search!$L$7="","",IF(ISNUMBER(SEARCH("Shield",$AU3026))=TRUE,IF(Search!$L$7="N","N",1),""))</f>
        <v/>
      </c>
      <c r="S3026" s="9" t="str">
        <f>IF(Search!$L$8="","",IF(ISNUMBER(SEARCH("Stick",$AU3026))=TRUE,IF(Search!$L$8="N","N",1),""))</f>
        <v/>
      </c>
      <c r="T3026" s="9" t="str">
        <f>IF(Search!$O$4="","",IF(COUNTA($AW3026)=1,IF(Search!$O$4="N","N",1),""))</f>
        <v/>
      </c>
      <c r="U3026" s="9" t="str">
        <f>IF(Search!$O$5="","",IF($AW3026="","",IF($AW3026&lt;Search!$O$5,"",1)))</f>
        <v/>
      </c>
      <c r="V3026" s="9" t="str">
        <f>IF(Search!$O$6="","",IF($AW3026="","",IF($AW3026&gt;Search!$O$6,"",1)))</f>
        <v/>
      </c>
      <c r="W3026" s="9" t="str">
        <f>IF(Search!$U$4="","",IF($AX3026="","",1))</f>
        <v/>
      </c>
      <c r="X3026" s="9" t="str">
        <f>IF(Search!$U$5="","",IF(ISNUMBER(SEARCH(Search!$U$5,$AX3026))=TRUE,IF(Search!$U$5="N","N",1),""))</f>
        <v/>
      </c>
      <c r="Y3026" s="9" t="str">
        <f>IF(Search!$U$6="","",IF($AY3026&lt;Search!$U$6,"",1))</f>
        <v/>
      </c>
      <c r="Z3026" s="9" t="str">
        <f>IF(Search!$R$4="","",IF(Inventory!$BA3026&lt;Search!$R$4,"",1))</f>
        <v/>
      </c>
      <c r="AA3026" s="9" t="str">
        <f>IF(Search!$R$5="","",IF($BA3026&gt;Search!$R$5,"",1))</f>
        <v/>
      </c>
      <c r="AB3026" s="9" t="str">
        <f>IF(Search!$R$6="","",IF($BB3026&lt;Search!$R$6,"",1))</f>
        <v/>
      </c>
      <c r="AC3026" s="9" t="str">
        <f>IF(Search!$R$7="","",IF($BB3026&lt;Search!$R$7,"",1))</f>
        <v/>
      </c>
      <c r="AD3026" s="45" t="str">
        <f>IF(COUNTIF($A3026:$AC3026,"n")&gt;0,"",IF(SUM($A3026:$AC3026)=COUNTA(Search!$C$4:$C$8,Search!$F$4:$F$8,Search!$I$4:$I$6,Search!$I$8,Search!$L$4:$L$8,Search!$O$4:$O$8,Search!$R$4:$R$7,Search!$U$4:$U$7)-COUNTIF(Search!$C$4:$U$7,"n"),1+LARGE($AD$1:AD3025,1),""))</f>
        <v/>
      </c>
      <c r="AE3026" s="45" t="str">
        <f t="shared" si="148"/>
        <v/>
      </c>
      <c r="AF3026" s="45" t="str">
        <f>IF(AD3026="","",COUNTIF($AE$1:$AE3025,$AE3026)+RANK($AE3026,$AE$2:$AE$10540,1))</f>
        <v/>
      </c>
      <c r="AG3026" s="45" t="str">
        <f t="shared" si="149"/>
        <v/>
      </c>
      <c r="AH3026" s="45" t="str">
        <f>IF($AD3026="","",COUNTIF($AG$1:$AG3025,$AG3026)+RANK($AG3026,$AG$1:$AG$10539,0))</f>
        <v/>
      </c>
      <c r="AI3026" s="10" t="str">
        <f t="shared" si="150"/>
        <v>2016-17 Upper Deck #248 Pavel Zacha YG NJD RC   /   $6</v>
      </c>
      <c r="AJ3026" s="11">
        <v>2016</v>
      </c>
      <c r="AK3026" s="17">
        <v>17</v>
      </c>
      <c r="AL3026" s="12" t="s">
        <v>7</v>
      </c>
      <c r="AM3026" s="10">
        <v>248</v>
      </c>
      <c r="AN3026" s="12" t="s">
        <v>2552</v>
      </c>
      <c r="AO3026" s="14" t="s">
        <v>1947</v>
      </c>
      <c r="AP3026" s="14"/>
      <c r="AQ3026" s="14"/>
      <c r="AR3026" s="14" t="s">
        <v>2481</v>
      </c>
      <c r="AS3026" s="9" t="s">
        <v>2</v>
      </c>
      <c r="AT3026" s="9"/>
      <c r="AU3026" s="9"/>
      <c r="AV3026" s="13"/>
      <c r="AW3026" s="13"/>
      <c r="AX3026" s="9"/>
      <c r="AY3026" s="9"/>
      <c r="AZ3026" s="9"/>
      <c r="BA3026" s="33">
        <v>6</v>
      </c>
      <c r="BB3026" s="33"/>
      <c r="BC3026" s="36"/>
      <c r="BD3026" s="12" t="s">
        <v>1772</v>
      </c>
    </row>
    <row r="3027" spans="1:56" s="12" customFormat="1" x14ac:dyDescent="0.2">
      <c r="A3027" s="9" t="str">
        <f>IF(Search!$C$5="","",IF(COUNTA(Inventory!$AP3027)=1,1,""))</f>
        <v/>
      </c>
      <c r="B3027" s="9" t="str">
        <f>IF(Search!$C$4="","",IF(ISNUMBER(SEARCH(Search!$C$4,$AR3027))=TRUE,1,""))</f>
        <v/>
      </c>
      <c r="C3027" s="9" t="str">
        <f>IF(Search!$C$6="x",IF(COUNTA($AQ3027)=1,1,"N"),IF(COUNTA($AQ3027)=1,"N",""))</f>
        <v/>
      </c>
      <c r="D3027" s="9" t="str">
        <f>IF(Search!$O$8="","",IF(ISNUMBER(SEARCH(Search!$O$8,$BD3027))=TRUE,1,""))</f>
        <v/>
      </c>
      <c r="E3027" s="9" t="str">
        <f>IF(Search!$C$7="","",IF(ISNUMBER(SEARCH(Search!$C$7,$AN3027))=TRUE,1,""))</f>
        <v/>
      </c>
      <c r="F3027" s="9" t="str">
        <f>IF(Search!$C$8="","",IF(ISNUMBER(SEARCH(Search!$C$8,$AO3027))=TRUE,1,""))</f>
        <v/>
      </c>
      <c r="G3027" s="9" t="str">
        <f>IF(Search!$F$4="","",IF(Inventory!$AJ3027&lt;Search!$F$4,"",1))</f>
        <v/>
      </c>
      <c r="H3027" s="9" t="str">
        <f>IF(Search!$F$5="","",IF(Inventory!$AJ3027&gt;Search!$F$5,"",1))</f>
        <v/>
      </c>
      <c r="I3027" s="9" t="str">
        <f>IF(Search!$F$7="","",IF(Search!$F$8="",IF(ISNUMBER(SEARCH(Search!$F$7,$AL3027))=TRUE,1,""),""))</f>
        <v/>
      </c>
      <c r="J3027" s="9" t="str">
        <f>IF($AL3027=Search!$F$8,1,"")</f>
        <v/>
      </c>
      <c r="K3027" s="9" t="str">
        <f>IF(Search!$I$4="","",IF(COUNTA($AS3027)=1,IF(Search!$I$4="N","N",1),""))</f>
        <v/>
      </c>
      <c r="L3027" s="9" t="str">
        <f>IF(Search!$I$5="","",IF($AS3027="RC",1,""))</f>
        <v/>
      </c>
      <c r="M3027" s="9" t="str">
        <f>IF(Search!$I$6="","",IF($AS3027="RCP",1,""))</f>
        <v/>
      </c>
      <c r="N3027" s="9" t="str">
        <f>IF(Search!$I$8="","",IF(COUNTA($AT3027)=1,IF(Search!$I$8="N","N",1),""))</f>
        <v/>
      </c>
      <c r="O3027" s="9" t="str">
        <f>IF(Search!$L$4="","",IF(COUNTA($AU3027)=1,IF(Search!$L$4="N","N",1),""))</f>
        <v/>
      </c>
      <c r="P3027" s="9" t="str">
        <f>IF(Search!$L$5="","",IF(ISNUMBER(SEARCH("Jersey",$AU3027))=TRUE,IF(Search!$L$5="N","N",1),""))</f>
        <v/>
      </c>
      <c r="Q3027" s="9" t="str">
        <f>IF(Search!$L$6="","",IF(ISNUMBER(SEARCH("Patch",$AU3027))=TRUE,IF(Search!$L$6="N","N",1),""))</f>
        <v/>
      </c>
      <c r="R3027" s="9" t="str">
        <f>IF(Search!$L$7="","",IF(ISNUMBER(SEARCH("Shield",$AU3027))=TRUE,IF(Search!$L$7="N","N",1),""))</f>
        <v/>
      </c>
      <c r="S3027" s="9" t="str">
        <f>IF(Search!$L$8="","",IF(ISNUMBER(SEARCH("Stick",$AU3027))=TRUE,IF(Search!$L$8="N","N",1),""))</f>
        <v/>
      </c>
      <c r="T3027" s="9" t="str">
        <f>IF(Search!$O$4="","",IF(COUNTA($AW3027)=1,IF(Search!$O$4="N","N",1),""))</f>
        <v/>
      </c>
      <c r="U3027" s="9" t="str">
        <f>IF(Search!$O$5="","",IF($AW3027="","",IF($AW3027&lt;Search!$O$5,"",1)))</f>
        <v/>
      </c>
      <c r="V3027" s="9" t="str">
        <f>IF(Search!$O$6="","",IF($AW3027="","",IF($AW3027&gt;Search!$O$6,"",1)))</f>
        <v/>
      </c>
      <c r="W3027" s="9" t="str">
        <f>IF(Search!$U$4="","",IF($AX3027="","",1))</f>
        <v/>
      </c>
      <c r="X3027" s="9" t="str">
        <f>IF(Search!$U$5="","",IF(ISNUMBER(SEARCH(Search!$U$5,$AX3027))=TRUE,IF(Search!$U$5="N","N",1),""))</f>
        <v/>
      </c>
      <c r="Y3027" s="9" t="str">
        <f>IF(Search!$U$6="","",IF($AY3027&lt;Search!$U$6,"",1))</f>
        <v/>
      </c>
      <c r="Z3027" s="9" t="str">
        <f>IF(Search!$R$4="","",IF(Inventory!$BA3027&lt;Search!$R$4,"",1))</f>
        <v/>
      </c>
      <c r="AA3027" s="9" t="str">
        <f>IF(Search!$R$5="","",IF($BA3027&gt;Search!$R$5,"",1))</f>
        <v/>
      </c>
      <c r="AB3027" s="9" t="str">
        <f>IF(Search!$R$6="","",IF($BB3027&lt;Search!$R$6,"",1))</f>
        <v/>
      </c>
      <c r="AC3027" s="9" t="str">
        <f>IF(Search!$R$7="","",IF($BB3027&lt;Search!$R$7,"",1))</f>
        <v/>
      </c>
      <c r="AD3027" s="45" t="str">
        <f>IF(COUNTIF($A3027:$AC3027,"n")&gt;0,"",IF(SUM($A3027:$AC3027)=COUNTA(Search!$C$4:$C$8,Search!$F$4:$F$8,Search!$I$4:$I$6,Search!$I$8,Search!$L$4:$L$8,Search!$O$4:$O$8,Search!$R$4:$R$7,Search!$U$4:$U$7)-COUNTIF(Search!$C$4:$U$7,"n"),1+LARGE($AD$1:AD3026,1),""))</f>
        <v/>
      </c>
      <c r="AE3027" s="45" t="str">
        <f t="shared" si="148"/>
        <v/>
      </c>
      <c r="AF3027" s="45" t="str">
        <f>IF(AD3027="","",COUNTIF($AE$1:$AE3026,$AE3027)+RANK($AE3027,$AE$2:$AE$10540,1))</f>
        <v/>
      </c>
      <c r="AG3027" s="45" t="str">
        <f t="shared" si="149"/>
        <v/>
      </c>
      <c r="AH3027" s="45" t="str">
        <f>IF($AD3027="","",COUNTIF($AG$1:$AG3026,$AG3027)+RANK($AG3027,$AG$1:$AG$10539,0))</f>
        <v/>
      </c>
      <c r="AI3027" s="10" t="str">
        <f t="shared" si="150"/>
        <v>2016-17 Upper Deck #249 William Nylander YG TOR RC   /   $50</v>
      </c>
      <c r="AJ3027" s="11">
        <v>2016</v>
      </c>
      <c r="AK3027" s="17">
        <v>17</v>
      </c>
      <c r="AL3027" s="12" t="s">
        <v>7</v>
      </c>
      <c r="AM3027" s="10">
        <v>249</v>
      </c>
      <c r="AN3027" s="12" t="s">
        <v>2326</v>
      </c>
      <c r="AO3027" s="14" t="s">
        <v>1904</v>
      </c>
      <c r="AP3027" s="14"/>
      <c r="AQ3027" s="14"/>
      <c r="AR3027" s="14" t="s">
        <v>2481</v>
      </c>
      <c r="AS3027" s="9" t="s">
        <v>2</v>
      </c>
      <c r="AT3027" s="9"/>
      <c r="AU3027" s="9"/>
      <c r="AV3027" s="13"/>
      <c r="AW3027" s="13"/>
      <c r="AX3027" s="9"/>
      <c r="AY3027" s="9"/>
      <c r="AZ3027" s="9"/>
      <c r="BA3027" s="33">
        <v>50</v>
      </c>
      <c r="BB3027" s="33">
        <v>25</v>
      </c>
      <c r="BC3027" s="36">
        <v>42860</v>
      </c>
      <c r="BD3027" s="12" t="s">
        <v>1771</v>
      </c>
    </row>
    <row r="3028" spans="1:56" s="12" customFormat="1" x14ac:dyDescent="0.2">
      <c r="A3028" s="9" t="str">
        <f>IF(Search!$C$5="","",IF(COUNTA(Inventory!$AP3028)=1,1,""))</f>
        <v/>
      </c>
      <c r="B3028" s="9" t="str">
        <f>IF(Search!$C$4="","",IF(ISNUMBER(SEARCH(Search!$C$4,$AR3028))=TRUE,1,""))</f>
        <v/>
      </c>
      <c r="C3028" s="9" t="str">
        <f>IF(Search!$C$6="x",IF(COUNTA($AQ3028)=1,1,"N"),IF(COUNTA($AQ3028)=1,"N",""))</f>
        <v/>
      </c>
      <c r="D3028" s="9" t="str">
        <f>IF(Search!$O$8="","",IF(ISNUMBER(SEARCH(Search!$O$8,$BD3028))=TRUE,1,""))</f>
        <v/>
      </c>
      <c r="E3028" s="9" t="str">
        <f>IF(Search!$C$7="","",IF(ISNUMBER(SEARCH(Search!$C$7,$AN3028))=TRUE,1,""))</f>
        <v/>
      </c>
      <c r="F3028" s="9" t="str">
        <f>IF(Search!$C$8="","",IF(ISNUMBER(SEARCH(Search!$C$8,$AO3028))=TRUE,1,""))</f>
        <v/>
      </c>
      <c r="G3028" s="9" t="str">
        <f>IF(Search!$F$4="","",IF(Inventory!$AJ3028&lt;Search!$F$4,"",1))</f>
        <v/>
      </c>
      <c r="H3028" s="9" t="str">
        <f>IF(Search!$F$5="","",IF(Inventory!$AJ3028&gt;Search!$F$5,"",1))</f>
        <v/>
      </c>
      <c r="I3028" s="9" t="str">
        <f>IF(Search!$F$7="","",IF(Search!$F$8="",IF(ISNUMBER(SEARCH(Search!$F$7,$AL3028))=TRUE,1,""),""))</f>
        <v/>
      </c>
      <c r="J3028" s="9" t="str">
        <f>IF($AL3028=Search!$F$8,1,"")</f>
        <v/>
      </c>
      <c r="K3028" s="9" t="str">
        <f>IF(Search!$I$4="","",IF(COUNTA($AS3028)=1,IF(Search!$I$4="N","N",1),""))</f>
        <v/>
      </c>
      <c r="L3028" s="9" t="str">
        <f>IF(Search!$I$5="","",IF($AS3028="RC",1,""))</f>
        <v/>
      </c>
      <c r="M3028" s="9" t="str">
        <f>IF(Search!$I$6="","",IF($AS3028="RCP",1,""))</f>
        <v/>
      </c>
      <c r="N3028" s="9" t="str">
        <f>IF(Search!$I$8="","",IF(COUNTA($AT3028)=1,IF(Search!$I$8="N","N",1),""))</f>
        <v/>
      </c>
      <c r="O3028" s="9" t="str">
        <f>IF(Search!$L$4="","",IF(COUNTA($AU3028)=1,IF(Search!$L$4="N","N",1),""))</f>
        <v/>
      </c>
      <c r="P3028" s="9" t="str">
        <f>IF(Search!$L$5="","",IF(ISNUMBER(SEARCH("Jersey",$AU3028))=TRUE,IF(Search!$L$5="N","N",1),""))</f>
        <v/>
      </c>
      <c r="Q3028" s="9" t="str">
        <f>IF(Search!$L$6="","",IF(ISNUMBER(SEARCH("Patch",$AU3028))=TRUE,IF(Search!$L$6="N","N",1),""))</f>
        <v/>
      </c>
      <c r="R3028" s="9" t="str">
        <f>IF(Search!$L$7="","",IF(ISNUMBER(SEARCH("Shield",$AU3028))=TRUE,IF(Search!$L$7="N","N",1),""))</f>
        <v/>
      </c>
      <c r="S3028" s="9" t="str">
        <f>IF(Search!$L$8="","",IF(ISNUMBER(SEARCH("Stick",$AU3028))=TRUE,IF(Search!$L$8="N","N",1),""))</f>
        <v/>
      </c>
      <c r="T3028" s="9" t="str">
        <f>IF(Search!$O$4="","",IF(COUNTA($AW3028)=1,IF(Search!$O$4="N","N",1),""))</f>
        <v/>
      </c>
      <c r="U3028" s="9" t="str">
        <f>IF(Search!$O$5="","",IF($AW3028="","",IF($AW3028&lt;Search!$O$5,"",1)))</f>
        <v/>
      </c>
      <c r="V3028" s="9" t="str">
        <f>IF(Search!$O$6="","",IF($AW3028="","",IF($AW3028&gt;Search!$O$6,"",1)))</f>
        <v/>
      </c>
      <c r="W3028" s="9" t="str">
        <f>IF(Search!$U$4="","",IF($AX3028="","",1))</f>
        <v/>
      </c>
      <c r="X3028" s="9" t="str">
        <f>IF(Search!$U$5="","",IF(ISNUMBER(SEARCH(Search!$U$5,$AX3028))=TRUE,IF(Search!$U$5="N","N",1),""))</f>
        <v/>
      </c>
      <c r="Y3028" s="9" t="str">
        <f>IF(Search!$U$6="","",IF($AY3028&lt;Search!$U$6,"",1))</f>
        <v/>
      </c>
      <c r="Z3028" s="9" t="str">
        <f>IF(Search!$R$4="","",IF(Inventory!$BA3028&lt;Search!$R$4,"",1))</f>
        <v/>
      </c>
      <c r="AA3028" s="9" t="str">
        <f>IF(Search!$R$5="","",IF($BA3028&gt;Search!$R$5,"",1))</f>
        <v/>
      </c>
      <c r="AB3028" s="9" t="str">
        <f>IF(Search!$R$6="","",IF($BB3028&lt;Search!$R$6,"",1))</f>
        <v/>
      </c>
      <c r="AC3028" s="9" t="str">
        <f>IF(Search!$R$7="","",IF($BB3028&lt;Search!$R$7,"",1))</f>
        <v/>
      </c>
      <c r="AD3028" s="45" t="str">
        <f>IF(COUNTIF($A3028:$AC3028,"n")&gt;0,"",IF(SUM($A3028:$AC3028)=COUNTA(Search!$C$4:$C$8,Search!$F$4:$F$8,Search!$I$4:$I$6,Search!$I$8,Search!$L$4:$L$8,Search!$O$4:$O$8,Search!$R$4:$R$7,Search!$U$4:$U$7)-COUNTIF(Search!$C$4:$U$7,"n"),1+LARGE($AD$1:AD3027,1),""))</f>
        <v/>
      </c>
      <c r="AE3028" s="45" t="str">
        <f t="shared" si="148"/>
        <v/>
      </c>
      <c r="AF3028" s="45" t="str">
        <f>IF(AD3028="","",COUNTIF($AE$1:$AE3027,$AE3028)+RANK($AE3028,$AE$2:$AE$10540,1))</f>
        <v/>
      </c>
      <c r="AG3028" s="45" t="str">
        <f t="shared" si="149"/>
        <v/>
      </c>
      <c r="AH3028" s="45" t="str">
        <f>IF($AD3028="","",COUNTIF($AG$1:$AG3027,$AG3028)+RANK($AG3028,$AG$1:$AG$10539,0))</f>
        <v/>
      </c>
      <c r="AI3028" s="10" t="str">
        <f t="shared" si="150"/>
        <v>2016-17 Upper Deck #250 Auston Matthew YG Checklist TOR RC   /   $20</v>
      </c>
      <c r="AJ3028" s="11">
        <v>2016</v>
      </c>
      <c r="AK3028" s="17">
        <v>17</v>
      </c>
      <c r="AL3028" s="12" t="s">
        <v>7</v>
      </c>
      <c r="AM3028" s="10">
        <v>250</v>
      </c>
      <c r="AN3028" s="12" t="s">
        <v>2553</v>
      </c>
      <c r="AO3028" s="14" t="s">
        <v>1904</v>
      </c>
      <c r="AP3028" s="14"/>
      <c r="AQ3028" s="14"/>
      <c r="AR3028" s="14" t="s">
        <v>2481</v>
      </c>
      <c r="AS3028" s="9" t="s">
        <v>2</v>
      </c>
      <c r="AT3028" s="9"/>
      <c r="AU3028" s="9"/>
      <c r="AV3028" s="13"/>
      <c r="AW3028" s="13"/>
      <c r="AX3028" s="9"/>
      <c r="AY3028" s="9"/>
      <c r="AZ3028" s="9"/>
      <c r="BA3028" s="33">
        <v>20</v>
      </c>
      <c r="BB3028" s="33"/>
      <c r="BC3028" s="36"/>
      <c r="BD3028" s="12" t="s">
        <v>1772</v>
      </c>
    </row>
    <row r="3029" spans="1:56" s="12" customFormat="1" x14ac:dyDescent="0.2">
      <c r="A3029" s="9" t="str">
        <f>IF(Search!$C$5="","",IF(COUNTA(Inventory!$AP3029)=1,1,""))</f>
        <v/>
      </c>
      <c r="B3029" s="9" t="str">
        <f>IF(Search!$C$4="","",IF(ISNUMBER(SEARCH(Search!$C$4,$AR3029))=TRUE,1,""))</f>
        <v/>
      </c>
      <c r="C3029" s="9" t="str">
        <f>IF(Search!$C$6="x",IF(COUNTA($AQ3029)=1,1,"N"),IF(COUNTA($AQ3029)=1,"N",""))</f>
        <v/>
      </c>
      <c r="D3029" s="9" t="str">
        <f>IF(Search!$O$8="","",IF(ISNUMBER(SEARCH(Search!$O$8,$BD3029))=TRUE,1,""))</f>
        <v/>
      </c>
      <c r="E3029" s="9" t="str">
        <f>IF(Search!$C$7="","",IF(ISNUMBER(SEARCH(Search!$C$7,$AN3029))=TRUE,1,""))</f>
        <v/>
      </c>
      <c r="F3029" s="9" t="str">
        <f>IF(Search!$C$8="","",IF(ISNUMBER(SEARCH(Search!$C$8,$AO3029))=TRUE,1,""))</f>
        <v/>
      </c>
      <c r="G3029" s="9" t="str">
        <f>IF(Search!$F$4="","",IF(Inventory!$AJ3029&lt;Search!$F$4,"",1))</f>
        <v/>
      </c>
      <c r="H3029" s="9" t="str">
        <f>IF(Search!$F$5="","",IF(Inventory!$AJ3029&gt;Search!$F$5,"",1))</f>
        <v/>
      </c>
      <c r="I3029" s="9" t="str">
        <f>IF(Search!$F$7="","",IF(Search!$F$8="",IF(ISNUMBER(SEARCH(Search!$F$7,$AL3029))=TRUE,1,""),""))</f>
        <v/>
      </c>
      <c r="J3029" s="9" t="str">
        <f>IF($AL3029=Search!$F$8,1,"")</f>
        <v/>
      </c>
      <c r="K3029" s="9" t="str">
        <f>IF(Search!$I$4="","",IF(COUNTA($AS3029)=1,IF(Search!$I$4="N","N",1),""))</f>
        <v/>
      </c>
      <c r="L3029" s="9" t="str">
        <f>IF(Search!$I$5="","",IF($AS3029="RC",1,""))</f>
        <v/>
      </c>
      <c r="M3029" s="9" t="str">
        <f>IF(Search!$I$6="","",IF($AS3029="RCP",1,""))</f>
        <v/>
      </c>
      <c r="N3029" s="9" t="str">
        <f>IF(Search!$I$8="","",IF(COUNTA($AT3029)=1,IF(Search!$I$8="N","N",1),""))</f>
        <v/>
      </c>
      <c r="O3029" s="9" t="str">
        <f>IF(Search!$L$4="","",IF(COUNTA($AU3029)=1,IF(Search!$L$4="N","N",1),""))</f>
        <v/>
      </c>
      <c r="P3029" s="9" t="str">
        <f>IF(Search!$L$5="","",IF(ISNUMBER(SEARCH("Jersey",$AU3029))=TRUE,IF(Search!$L$5="N","N",1),""))</f>
        <v/>
      </c>
      <c r="Q3029" s="9" t="str">
        <f>IF(Search!$L$6="","",IF(ISNUMBER(SEARCH("Patch",$AU3029))=TRUE,IF(Search!$L$6="N","N",1),""))</f>
        <v/>
      </c>
      <c r="R3029" s="9" t="str">
        <f>IF(Search!$L$7="","",IF(ISNUMBER(SEARCH("Shield",$AU3029))=TRUE,IF(Search!$L$7="N","N",1),""))</f>
        <v/>
      </c>
      <c r="S3029" s="9" t="str">
        <f>IF(Search!$L$8="","",IF(ISNUMBER(SEARCH("Stick",$AU3029))=TRUE,IF(Search!$L$8="N","N",1),""))</f>
        <v/>
      </c>
      <c r="T3029" s="9" t="str">
        <f>IF(Search!$O$4="","",IF(COUNTA($AW3029)=1,IF(Search!$O$4="N","N",1),""))</f>
        <v/>
      </c>
      <c r="U3029" s="9" t="str">
        <f>IF(Search!$O$5="","",IF($AW3029="","",IF($AW3029&lt;Search!$O$5,"",1)))</f>
        <v/>
      </c>
      <c r="V3029" s="9" t="str">
        <f>IF(Search!$O$6="","",IF($AW3029="","",IF($AW3029&gt;Search!$O$6,"",1)))</f>
        <v/>
      </c>
      <c r="W3029" s="9" t="str">
        <f>IF(Search!$U$4="","",IF($AX3029="","",1))</f>
        <v/>
      </c>
      <c r="X3029" s="9" t="str">
        <f>IF(Search!$U$5="","",IF(ISNUMBER(SEARCH(Search!$U$5,$AX3029))=TRUE,IF(Search!$U$5="N","N",1),""))</f>
        <v/>
      </c>
      <c r="Y3029" s="9" t="str">
        <f>IF(Search!$U$6="","",IF($AY3029&lt;Search!$U$6,"",1))</f>
        <v/>
      </c>
      <c r="Z3029" s="9" t="str">
        <f>IF(Search!$R$4="","",IF(Inventory!$BA3029&lt;Search!$R$4,"",1))</f>
        <v/>
      </c>
      <c r="AA3029" s="9" t="str">
        <f>IF(Search!$R$5="","",IF($BA3029&gt;Search!$R$5,"",1))</f>
        <v/>
      </c>
      <c r="AB3029" s="9" t="str">
        <f>IF(Search!$R$6="","",IF($BB3029&lt;Search!$R$6,"",1))</f>
        <v/>
      </c>
      <c r="AC3029" s="9" t="str">
        <f>IF(Search!$R$7="","",IF($BB3029&lt;Search!$R$7,"",1))</f>
        <v/>
      </c>
      <c r="AD3029" s="45" t="str">
        <f>IF(COUNTIF($A3029:$AC3029,"n")&gt;0,"",IF(SUM($A3029:$AC3029)=COUNTA(Search!$C$4:$C$8,Search!$F$4:$F$8,Search!$I$4:$I$6,Search!$I$8,Search!$L$4:$L$8,Search!$O$4:$O$8,Search!$R$4:$R$7,Search!$U$4:$U$7)-COUNTIF(Search!$C$4:$U$7,"n"),1+LARGE($AD$1:AD3028,1),""))</f>
        <v/>
      </c>
      <c r="AE3029" s="45" t="str">
        <f t="shared" si="148"/>
        <v/>
      </c>
      <c r="AF3029" s="45" t="str">
        <f>IF(AD3029="","",COUNTIF($AE$1:$AE3028,$AE3029)+RANK($AE3029,$AE$2:$AE$10540,1))</f>
        <v/>
      </c>
      <c r="AG3029" s="45" t="str">
        <f t="shared" si="149"/>
        <v/>
      </c>
      <c r="AH3029" s="45" t="str">
        <f>IF($AD3029="","",COUNTIF($AG$1:$AG3028,$AG3029)+RANK($AG3029,$AG$1:$AG$10539,0))</f>
        <v/>
      </c>
      <c r="AI3029" s="10" t="str">
        <f t="shared" si="150"/>
        <v>2016-17 Upper Deck #451 Patrick Laine YG WPG RC   /   $150</v>
      </c>
      <c r="AJ3029" s="11">
        <v>2016</v>
      </c>
      <c r="AK3029" s="17">
        <v>17</v>
      </c>
      <c r="AL3029" s="12" t="s">
        <v>7</v>
      </c>
      <c r="AM3029" s="10">
        <v>451</v>
      </c>
      <c r="AN3029" s="12" t="s">
        <v>2512</v>
      </c>
      <c r="AO3029" s="14" t="s">
        <v>1908</v>
      </c>
      <c r="AP3029" s="14"/>
      <c r="AQ3029" s="14"/>
      <c r="AR3029" s="14" t="s">
        <v>2481</v>
      </c>
      <c r="AS3029" s="9" t="s">
        <v>2</v>
      </c>
      <c r="AT3029" s="9"/>
      <c r="AU3029" s="9"/>
      <c r="AV3029" s="13"/>
      <c r="AW3029" s="13"/>
      <c r="AX3029" s="9"/>
      <c r="AY3029" s="9"/>
      <c r="AZ3029" s="9"/>
      <c r="BA3029" s="33">
        <v>150</v>
      </c>
      <c r="BB3029" s="33">
        <v>100</v>
      </c>
      <c r="BC3029" s="36">
        <v>42968</v>
      </c>
      <c r="BD3029" s="12" t="s">
        <v>2511</v>
      </c>
    </row>
    <row r="3030" spans="1:56" s="12" customFormat="1" x14ac:dyDescent="0.2">
      <c r="A3030" s="9" t="str">
        <f>IF(Search!$C$5="","",IF(COUNTA(Inventory!$AP3030)=1,1,""))</f>
        <v/>
      </c>
      <c r="B3030" s="9" t="str">
        <f>IF(Search!$C$4="","",IF(ISNUMBER(SEARCH(Search!$C$4,$AR3030))=TRUE,1,""))</f>
        <v/>
      </c>
      <c r="C3030" s="9" t="str">
        <f>IF(Search!$C$6="x",IF(COUNTA($AQ3030)=1,1,"N"),IF(COUNTA($AQ3030)=1,"N",""))</f>
        <v/>
      </c>
      <c r="D3030" s="9" t="str">
        <f>IF(Search!$O$8="","",IF(ISNUMBER(SEARCH(Search!$O$8,$BD3030))=TRUE,1,""))</f>
        <v/>
      </c>
      <c r="E3030" s="9" t="str">
        <f>IF(Search!$C$7="","",IF(ISNUMBER(SEARCH(Search!$C$7,$AN3030))=TRUE,1,""))</f>
        <v/>
      </c>
      <c r="F3030" s="9" t="str">
        <f>IF(Search!$C$8="","",IF(ISNUMBER(SEARCH(Search!$C$8,$AO3030))=TRUE,1,""))</f>
        <v/>
      </c>
      <c r="G3030" s="9" t="str">
        <f>IF(Search!$F$4="","",IF(Inventory!$AJ3030&lt;Search!$F$4,"",1))</f>
        <v/>
      </c>
      <c r="H3030" s="9" t="str">
        <f>IF(Search!$F$5="","",IF(Inventory!$AJ3030&gt;Search!$F$5,"",1))</f>
        <v/>
      </c>
      <c r="I3030" s="9" t="str">
        <f>IF(Search!$F$7="","",IF(Search!$F$8="",IF(ISNUMBER(SEARCH(Search!$F$7,$AL3030))=TRUE,1,""),""))</f>
        <v/>
      </c>
      <c r="J3030" s="9" t="str">
        <f>IF($AL3030=Search!$F$8,1,"")</f>
        <v/>
      </c>
      <c r="K3030" s="9" t="str">
        <f>IF(Search!$I$4="","",IF(COUNTA($AS3030)=1,IF(Search!$I$4="N","N",1),""))</f>
        <v/>
      </c>
      <c r="L3030" s="9" t="str">
        <f>IF(Search!$I$5="","",IF($AS3030="RC",1,""))</f>
        <v/>
      </c>
      <c r="M3030" s="9" t="str">
        <f>IF(Search!$I$6="","",IF($AS3030="RCP",1,""))</f>
        <v/>
      </c>
      <c r="N3030" s="9" t="str">
        <f>IF(Search!$I$8="","",IF(COUNTA($AT3030)=1,IF(Search!$I$8="N","N",1),""))</f>
        <v/>
      </c>
      <c r="O3030" s="9" t="str">
        <f>IF(Search!$L$4="","",IF(COUNTA($AU3030)=1,IF(Search!$L$4="N","N",1),""))</f>
        <v/>
      </c>
      <c r="P3030" s="9" t="str">
        <f>IF(Search!$L$5="","",IF(ISNUMBER(SEARCH("Jersey",$AU3030))=TRUE,IF(Search!$L$5="N","N",1),""))</f>
        <v/>
      </c>
      <c r="Q3030" s="9" t="str">
        <f>IF(Search!$L$6="","",IF(ISNUMBER(SEARCH("Patch",$AU3030))=TRUE,IF(Search!$L$6="N","N",1),""))</f>
        <v/>
      </c>
      <c r="R3030" s="9" t="str">
        <f>IF(Search!$L$7="","",IF(ISNUMBER(SEARCH("Shield",$AU3030))=TRUE,IF(Search!$L$7="N","N",1),""))</f>
        <v/>
      </c>
      <c r="S3030" s="9" t="str">
        <f>IF(Search!$L$8="","",IF(ISNUMBER(SEARCH("Stick",$AU3030))=TRUE,IF(Search!$L$8="N","N",1),""))</f>
        <v/>
      </c>
      <c r="T3030" s="9" t="str">
        <f>IF(Search!$O$4="","",IF(COUNTA($AW3030)=1,IF(Search!$O$4="N","N",1),""))</f>
        <v/>
      </c>
      <c r="U3030" s="9" t="str">
        <f>IF(Search!$O$5="","",IF($AW3030="","",IF($AW3030&lt;Search!$O$5,"",1)))</f>
        <v/>
      </c>
      <c r="V3030" s="9" t="str">
        <f>IF(Search!$O$6="","",IF($AW3030="","",IF($AW3030&gt;Search!$O$6,"",1)))</f>
        <v/>
      </c>
      <c r="W3030" s="9" t="str">
        <f>IF(Search!$U$4="","",IF($AX3030="","",1))</f>
        <v/>
      </c>
      <c r="X3030" s="9" t="str">
        <f>IF(Search!$U$5="","",IF(ISNUMBER(SEARCH(Search!$U$5,$AX3030))=TRUE,IF(Search!$U$5="N","N",1),""))</f>
        <v/>
      </c>
      <c r="Y3030" s="9" t="str">
        <f>IF(Search!$U$6="","",IF($AY3030&lt;Search!$U$6,"",1))</f>
        <v/>
      </c>
      <c r="Z3030" s="9" t="str">
        <f>IF(Search!$R$4="","",IF(Inventory!$BA3030&lt;Search!$R$4,"",1))</f>
        <v/>
      </c>
      <c r="AA3030" s="9" t="str">
        <f>IF(Search!$R$5="","",IF($BA3030&gt;Search!$R$5,"",1))</f>
        <v/>
      </c>
      <c r="AB3030" s="9" t="str">
        <f>IF(Search!$R$6="","",IF($BB3030&lt;Search!$R$6,"",1))</f>
        <v/>
      </c>
      <c r="AC3030" s="9" t="str">
        <f>IF(Search!$R$7="","",IF($BB3030&lt;Search!$R$7,"",1))</f>
        <v/>
      </c>
      <c r="AD3030" s="45" t="str">
        <f>IF(COUNTIF($A3030:$AC3030,"n")&gt;0,"",IF(SUM($A3030:$AC3030)=COUNTA(Search!$C$4:$C$8,Search!$F$4:$F$8,Search!$I$4:$I$6,Search!$I$8,Search!$L$4:$L$8,Search!$O$4:$O$8,Search!$R$4:$R$7,Search!$U$4:$U$7)-COUNTIF(Search!$C$4:$U$7,"n"),1+LARGE($AD$1:AD3029,1),""))</f>
        <v/>
      </c>
      <c r="AE3030" s="45" t="str">
        <f t="shared" si="148"/>
        <v/>
      </c>
      <c r="AF3030" s="45" t="str">
        <f>IF(AD3030="","",COUNTIF($AE$1:$AE3029,$AE3030)+RANK($AE3030,$AE$2:$AE$10540,1))</f>
        <v/>
      </c>
      <c r="AG3030" s="45" t="str">
        <f t="shared" si="149"/>
        <v/>
      </c>
      <c r="AH3030" s="45" t="str">
        <f>IF($AD3030="","",COUNTIF($AG$1:$AG3029,$AG3030)+RANK($AG3030,$AG$1:$AG$10539,0))</f>
        <v/>
      </c>
      <c r="AI3030" s="10" t="str">
        <f t="shared" si="150"/>
        <v>2016-17 Upper Deck #452 Kasperi Kapanen YG TOR RC   /   $20</v>
      </c>
      <c r="AJ3030" s="11">
        <v>2016</v>
      </c>
      <c r="AK3030" s="17">
        <v>17</v>
      </c>
      <c r="AL3030" s="12" t="s">
        <v>7</v>
      </c>
      <c r="AM3030" s="10">
        <v>452</v>
      </c>
      <c r="AN3030" s="12" t="s">
        <v>2554</v>
      </c>
      <c r="AO3030" s="14" t="s">
        <v>1904</v>
      </c>
      <c r="AP3030" s="14"/>
      <c r="AQ3030" s="14"/>
      <c r="AR3030" s="14" t="s">
        <v>2481</v>
      </c>
      <c r="AS3030" s="9" t="s">
        <v>2</v>
      </c>
      <c r="AT3030" s="9"/>
      <c r="AU3030" s="9"/>
      <c r="AV3030" s="13"/>
      <c r="AW3030" s="13"/>
      <c r="AX3030" s="9"/>
      <c r="AY3030" s="9"/>
      <c r="AZ3030" s="9"/>
      <c r="BA3030" s="33">
        <v>20</v>
      </c>
      <c r="BB3030" s="33"/>
      <c r="BC3030" s="36"/>
      <c r="BD3030" s="12" t="s">
        <v>1772</v>
      </c>
    </row>
    <row r="3031" spans="1:56" s="12" customFormat="1" x14ac:dyDescent="0.2">
      <c r="A3031" s="9" t="str">
        <f>IF(Search!$C$5="","",IF(COUNTA(Inventory!$AP3031)=1,1,""))</f>
        <v/>
      </c>
      <c r="B3031" s="9" t="str">
        <f>IF(Search!$C$4="","",IF(ISNUMBER(SEARCH(Search!$C$4,$AR3031))=TRUE,1,""))</f>
        <v/>
      </c>
      <c r="C3031" s="9" t="str">
        <f>IF(Search!$C$6="x",IF(COUNTA($AQ3031)=1,1,"N"),IF(COUNTA($AQ3031)=1,"N",""))</f>
        <v/>
      </c>
      <c r="D3031" s="9" t="str">
        <f>IF(Search!$O$8="","",IF(ISNUMBER(SEARCH(Search!$O$8,$BD3031))=TRUE,1,""))</f>
        <v/>
      </c>
      <c r="E3031" s="9" t="str">
        <f>IF(Search!$C$7="","",IF(ISNUMBER(SEARCH(Search!$C$7,$AN3031))=TRUE,1,""))</f>
        <v/>
      </c>
      <c r="F3031" s="9" t="str">
        <f>IF(Search!$C$8="","",IF(ISNUMBER(SEARCH(Search!$C$8,$AO3031))=TRUE,1,""))</f>
        <v/>
      </c>
      <c r="G3031" s="9" t="str">
        <f>IF(Search!$F$4="","",IF(Inventory!$AJ3031&lt;Search!$F$4,"",1))</f>
        <v/>
      </c>
      <c r="H3031" s="9" t="str">
        <f>IF(Search!$F$5="","",IF(Inventory!$AJ3031&gt;Search!$F$5,"",1))</f>
        <v/>
      </c>
      <c r="I3031" s="9" t="str">
        <f>IF(Search!$F$7="","",IF(Search!$F$8="",IF(ISNUMBER(SEARCH(Search!$F$7,$AL3031))=TRUE,1,""),""))</f>
        <v/>
      </c>
      <c r="J3031" s="9" t="str">
        <f>IF($AL3031=Search!$F$8,1,"")</f>
        <v/>
      </c>
      <c r="K3031" s="9" t="str">
        <f>IF(Search!$I$4="","",IF(COUNTA($AS3031)=1,IF(Search!$I$4="N","N",1),""))</f>
        <v/>
      </c>
      <c r="L3031" s="9" t="str">
        <f>IF(Search!$I$5="","",IF($AS3031="RC",1,""))</f>
        <v/>
      </c>
      <c r="M3031" s="9" t="str">
        <f>IF(Search!$I$6="","",IF($AS3031="RCP",1,""))</f>
        <v/>
      </c>
      <c r="N3031" s="9" t="str">
        <f>IF(Search!$I$8="","",IF(COUNTA($AT3031)=1,IF(Search!$I$8="N","N",1),""))</f>
        <v/>
      </c>
      <c r="O3031" s="9" t="str">
        <f>IF(Search!$L$4="","",IF(COUNTA($AU3031)=1,IF(Search!$L$4="N","N",1),""))</f>
        <v/>
      </c>
      <c r="P3031" s="9" t="str">
        <f>IF(Search!$L$5="","",IF(ISNUMBER(SEARCH("Jersey",$AU3031))=TRUE,IF(Search!$L$5="N","N",1),""))</f>
        <v/>
      </c>
      <c r="Q3031" s="9" t="str">
        <f>IF(Search!$L$6="","",IF(ISNUMBER(SEARCH("Patch",$AU3031))=TRUE,IF(Search!$L$6="N","N",1),""))</f>
        <v/>
      </c>
      <c r="R3031" s="9" t="str">
        <f>IF(Search!$L$7="","",IF(ISNUMBER(SEARCH("Shield",$AU3031))=TRUE,IF(Search!$L$7="N","N",1),""))</f>
        <v/>
      </c>
      <c r="S3031" s="9" t="str">
        <f>IF(Search!$L$8="","",IF(ISNUMBER(SEARCH("Stick",$AU3031))=TRUE,IF(Search!$L$8="N","N",1),""))</f>
        <v/>
      </c>
      <c r="T3031" s="9" t="str">
        <f>IF(Search!$O$4="","",IF(COUNTA($AW3031)=1,IF(Search!$O$4="N","N",1),""))</f>
        <v/>
      </c>
      <c r="U3031" s="9" t="str">
        <f>IF(Search!$O$5="","",IF($AW3031="","",IF($AW3031&lt;Search!$O$5,"",1)))</f>
        <v/>
      </c>
      <c r="V3031" s="9" t="str">
        <f>IF(Search!$O$6="","",IF($AW3031="","",IF($AW3031&gt;Search!$O$6,"",1)))</f>
        <v/>
      </c>
      <c r="W3031" s="9" t="str">
        <f>IF(Search!$U$4="","",IF($AX3031="","",1))</f>
        <v/>
      </c>
      <c r="X3031" s="9" t="str">
        <f>IF(Search!$U$5="","",IF(ISNUMBER(SEARCH(Search!$U$5,$AX3031))=TRUE,IF(Search!$U$5="N","N",1),""))</f>
        <v/>
      </c>
      <c r="Y3031" s="9" t="str">
        <f>IF(Search!$U$6="","",IF($AY3031&lt;Search!$U$6,"",1))</f>
        <v/>
      </c>
      <c r="Z3031" s="9" t="str">
        <f>IF(Search!$R$4="","",IF(Inventory!$BA3031&lt;Search!$R$4,"",1))</f>
        <v/>
      </c>
      <c r="AA3031" s="9" t="str">
        <f>IF(Search!$R$5="","",IF($BA3031&gt;Search!$R$5,"",1))</f>
        <v/>
      </c>
      <c r="AB3031" s="9" t="str">
        <f>IF(Search!$R$6="","",IF($BB3031&lt;Search!$R$6,"",1))</f>
        <v/>
      </c>
      <c r="AC3031" s="9" t="str">
        <f>IF(Search!$R$7="","",IF($BB3031&lt;Search!$R$7,"",1))</f>
        <v/>
      </c>
      <c r="AD3031" s="45" t="str">
        <f>IF(COUNTIF($A3031:$AC3031,"n")&gt;0,"",IF(SUM($A3031:$AC3031)=COUNTA(Search!$C$4:$C$8,Search!$F$4:$F$8,Search!$I$4:$I$6,Search!$I$8,Search!$L$4:$L$8,Search!$O$4:$O$8,Search!$R$4:$R$7,Search!$U$4:$U$7)-COUNTIF(Search!$C$4:$U$7,"n"),1+LARGE($AD$1:AD3030,1),""))</f>
        <v/>
      </c>
      <c r="AE3031" s="45" t="str">
        <f t="shared" si="148"/>
        <v/>
      </c>
      <c r="AF3031" s="45" t="str">
        <f>IF(AD3031="","",COUNTIF($AE$1:$AE3030,$AE3031)+RANK($AE3031,$AE$2:$AE$10540,1))</f>
        <v/>
      </c>
      <c r="AG3031" s="45" t="str">
        <f t="shared" si="149"/>
        <v/>
      </c>
      <c r="AH3031" s="45" t="str">
        <f>IF($AD3031="","",COUNTIF($AG$1:$AG3030,$AG3031)+RANK($AG3031,$AG$1:$AG$10539,0))</f>
        <v/>
      </c>
      <c r="AI3031" s="10" t="str">
        <f t="shared" si="150"/>
        <v>2016-17 Upper Deck #453 Miles Wood YG NJD RC   /   $4</v>
      </c>
      <c r="AJ3031" s="11">
        <v>2016</v>
      </c>
      <c r="AK3031" s="17">
        <v>17</v>
      </c>
      <c r="AL3031" s="12" t="s">
        <v>7</v>
      </c>
      <c r="AM3031" s="10">
        <v>453</v>
      </c>
      <c r="AN3031" s="12" t="s">
        <v>2556</v>
      </c>
      <c r="AO3031" s="14" t="s">
        <v>1947</v>
      </c>
      <c r="AP3031" s="14"/>
      <c r="AQ3031" s="14"/>
      <c r="AR3031" s="14" t="s">
        <v>2481</v>
      </c>
      <c r="AS3031" s="9" t="s">
        <v>2</v>
      </c>
      <c r="AT3031" s="9"/>
      <c r="AU3031" s="9"/>
      <c r="AV3031" s="13"/>
      <c r="AW3031" s="13"/>
      <c r="AX3031" s="9"/>
      <c r="AY3031" s="9"/>
      <c r="AZ3031" s="9"/>
      <c r="BA3031" s="33">
        <v>4</v>
      </c>
      <c r="BB3031" s="33"/>
      <c r="BC3031" s="36"/>
      <c r="BD3031" s="12" t="s">
        <v>1772</v>
      </c>
    </row>
    <row r="3032" spans="1:56" s="12" customFormat="1" x14ac:dyDescent="0.2">
      <c r="A3032" s="9" t="str">
        <f>IF(Search!$C$5="","",IF(COUNTA(Inventory!$AP3032)=1,1,""))</f>
        <v/>
      </c>
      <c r="B3032" s="9" t="str">
        <f>IF(Search!$C$4="","",IF(ISNUMBER(SEARCH(Search!$C$4,$AR3032))=TRUE,1,""))</f>
        <v/>
      </c>
      <c r="C3032" s="9" t="str">
        <f>IF(Search!$C$6="x",IF(COUNTA($AQ3032)=1,1,"N"),IF(COUNTA($AQ3032)=1,"N",""))</f>
        <v/>
      </c>
      <c r="D3032" s="9" t="str">
        <f>IF(Search!$O$8="","",IF(ISNUMBER(SEARCH(Search!$O$8,$BD3032))=TRUE,1,""))</f>
        <v/>
      </c>
      <c r="E3032" s="9" t="str">
        <f>IF(Search!$C$7="","",IF(ISNUMBER(SEARCH(Search!$C$7,$AN3032))=TRUE,1,""))</f>
        <v/>
      </c>
      <c r="F3032" s="9" t="str">
        <f>IF(Search!$C$8="","",IF(ISNUMBER(SEARCH(Search!$C$8,$AO3032))=TRUE,1,""))</f>
        <v/>
      </c>
      <c r="G3032" s="9" t="str">
        <f>IF(Search!$F$4="","",IF(Inventory!$AJ3032&lt;Search!$F$4,"",1))</f>
        <v/>
      </c>
      <c r="H3032" s="9" t="str">
        <f>IF(Search!$F$5="","",IF(Inventory!$AJ3032&gt;Search!$F$5,"",1))</f>
        <v/>
      </c>
      <c r="I3032" s="9" t="str">
        <f>IF(Search!$F$7="","",IF(Search!$F$8="",IF(ISNUMBER(SEARCH(Search!$F$7,$AL3032))=TRUE,1,""),""))</f>
        <v/>
      </c>
      <c r="J3032" s="9" t="str">
        <f>IF($AL3032=Search!$F$8,1,"")</f>
        <v/>
      </c>
      <c r="K3032" s="9" t="str">
        <f>IF(Search!$I$4="","",IF(COUNTA($AS3032)=1,IF(Search!$I$4="N","N",1),""))</f>
        <v/>
      </c>
      <c r="L3032" s="9" t="str">
        <f>IF(Search!$I$5="","",IF($AS3032="RC",1,""))</f>
        <v/>
      </c>
      <c r="M3032" s="9" t="str">
        <f>IF(Search!$I$6="","",IF($AS3032="RCP",1,""))</f>
        <v/>
      </c>
      <c r="N3032" s="9" t="str">
        <f>IF(Search!$I$8="","",IF(COUNTA($AT3032)=1,IF(Search!$I$8="N","N",1),""))</f>
        <v/>
      </c>
      <c r="O3032" s="9" t="str">
        <f>IF(Search!$L$4="","",IF(COUNTA($AU3032)=1,IF(Search!$L$4="N","N",1),""))</f>
        <v/>
      </c>
      <c r="P3032" s="9" t="str">
        <f>IF(Search!$L$5="","",IF(ISNUMBER(SEARCH("Jersey",$AU3032))=TRUE,IF(Search!$L$5="N","N",1),""))</f>
        <v/>
      </c>
      <c r="Q3032" s="9" t="str">
        <f>IF(Search!$L$6="","",IF(ISNUMBER(SEARCH("Patch",$AU3032))=TRUE,IF(Search!$L$6="N","N",1),""))</f>
        <v/>
      </c>
      <c r="R3032" s="9" t="str">
        <f>IF(Search!$L$7="","",IF(ISNUMBER(SEARCH("Shield",$AU3032))=TRUE,IF(Search!$L$7="N","N",1),""))</f>
        <v/>
      </c>
      <c r="S3032" s="9" t="str">
        <f>IF(Search!$L$8="","",IF(ISNUMBER(SEARCH("Stick",$AU3032))=TRUE,IF(Search!$L$8="N","N",1),""))</f>
        <v/>
      </c>
      <c r="T3032" s="9" t="str">
        <f>IF(Search!$O$4="","",IF(COUNTA($AW3032)=1,IF(Search!$O$4="N","N",1),""))</f>
        <v/>
      </c>
      <c r="U3032" s="9" t="str">
        <f>IF(Search!$O$5="","",IF($AW3032="","",IF($AW3032&lt;Search!$O$5,"",1)))</f>
        <v/>
      </c>
      <c r="V3032" s="9" t="str">
        <f>IF(Search!$O$6="","",IF($AW3032="","",IF($AW3032&gt;Search!$O$6,"",1)))</f>
        <v/>
      </c>
      <c r="W3032" s="9" t="str">
        <f>IF(Search!$U$4="","",IF($AX3032="","",1))</f>
        <v/>
      </c>
      <c r="X3032" s="9" t="str">
        <f>IF(Search!$U$5="","",IF(ISNUMBER(SEARCH(Search!$U$5,$AX3032))=TRUE,IF(Search!$U$5="N","N",1),""))</f>
        <v/>
      </c>
      <c r="Y3032" s="9" t="str">
        <f>IF(Search!$U$6="","",IF($AY3032&lt;Search!$U$6,"",1))</f>
        <v/>
      </c>
      <c r="Z3032" s="9" t="str">
        <f>IF(Search!$R$4="","",IF(Inventory!$BA3032&lt;Search!$R$4,"",1))</f>
        <v/>
      </c>
      <c r="AA3032" s="9" t="str">
        <f>IF(Search!$R$5="","",IF($BA3032&gt;Search!$R$5,"",1))</f>
        <v/>
      </c>
      <c r="AB3032" s="9" t="str">
        <f>IF(Search!$R$6="","",IF($BB3032&lt;Search!$R$6,"",1))</f>
        <v/>
      </c>
      <c r="AC3032" s="9" t="str">
        <f>IF(Search!$R$7="","",IF($BB3032&lt;Search!$R$7,"",1))</f>
        <v/>
      </c>
      <c r="AD3032" s="45" t="str">
        <f>IF(COUNTIF($A3032:$AC3032,"n")&gt;0,"",IF(SUM($A3032:$AC3032)=COUNTA(Search!$C$4:$C$8,Search!$F$4:$F$8,Search!$I$4:$I$6,Search!$I$8,Search!$L$4:$L$8,Search!$O$4:$O$8,Search!$R$4:$R$7,Search!$U$4:$U$7)-COUNTIF(Search!$C$4:$U$7,"n"),1+LARGE($AD$1:AD3031,1),""))</f>
        <v/>
      </c>
      <c r="AE3032" s="45" t="str">
        <f t="shared" si="148"/>
        <v/>
      </c>
      <c r="AF3032" s="45" t="str">
        <f>IF(AD3032="","",COUNTIF($AE$1:$AE3031,$AE3032)+RANK($AE3032,$AE$2:$AE$10540,1))</f>
        <v/>
      </c>
      <c r="AG3032" s="45" t="str">
        <f t="shared" si="149"/>
        <v/>
      </c>
      <c r="AH3032" s="45" t="str">
        <f>IF($AD3032="","",COUNTIF($AG$1:$AG3031,$AG3032)+RANK($AG3032,$AG$1:$AG$10539,0))</f>
        <v/>
      </c>
      <c r="AI3032" s="10" t="str">
        <f t="shared" si="150"/>
        <v>2016-17 Upper Deck #454 William Carrier YG BUF RC   /   $5</v>
      </c>
      <c r="AJ3032" s="11">
        <v>2016</v>
      </c>
      <c r="AK3032" s="17">
        <v>17</v>
      </c>
      <c r="AL3032" s="12" t="s">
        <v>7</v>
      </c>
      <c r="AM3032" s="10">
        <v>454</v>
      </c>
      <c r="AN3032" s="12" t="s">
        <v>2555</v>
      </c>
      <c r="AO3032" s="14" t="s">
        <v>1918</v>
      </c>
      <c r="AP3032" s="14"/>
      <c r="AQ3032" s="14"/>
      <c r="AR3032" s="14" t="s">
        <v>2481</v>
      </c>
      <c r="AS3032" s="9" t="s">
        <v>2</v>
      </c>
      <c r="AT3032" s="9"/>
      <c r="AU3032" s="9"/>
      <c r="AV3032" s="13"/>
      <c r="AW3032" s="13"/>
      <c r="AX3032" s="9"/>
      <c r="AY3032" s="9"/>
      <c r="AZ3032" s="9"/>
      <c r="BA3032" s="33">
        <v>5</v>
      </c>
      <c r="BB3032" s="33"/>
      <c r="BC3032" s="36"/>
      <c r="BD3032" s="12" t="s">
        <v>1772</v>
      </c>
    </row>
    <row r="3033" spans="1:56" s="12" customFormat="1" x14ac:dyDescent="0.2">
      <c r="A3033" s="9" t="str">
        <f>IF(Search!$C$5="","",IF(COUNTA(Inventory!$AP3033)=1,1,""))</f>
        <v/>
      </c>
      <c r="B3033" s="9" t="str">
        <f>IF(Search!$C$4="","",IF(ISNUMBER(SEARCH(Search!$C$4,$AR3033))=TRUE,1,""))</f>
        <v/>
      </c>
      <c r="C3033" s="9" t="str">
        <f>IF(Search!$C$6="x",IF(COUNTA($AQ3033)=1,1,"N"),IF(COUNTA($AQ3033)=1,"N",""))</f>
        <v/>
      </c>
      <c r="D3033" s="9" t="str">
        <f>IF(Search!$O$8="","",IF(ISNUMBER(SEARCH(Search!$O$8,$BD3033))=TRUE,1,""))</f>
        <v/>
      </c>
      <c r="E3033" s="9" t="str">
        <f>IF(Search!$C$7="","",IF(ISNUMBER(SEARCH(Search!$C$7,$AN3033))=TRUE,1,""))</f>
        <v/>
      </c>
      <c r="F3033" s="9" t="str">
        <f>IF(Search!$C$8="","",IF(ISNUMBER(SEARCH(Search!$C$8,$AO3033))=TRUE,1,""))</f>
        <v/>
      </c>
      <c r="G3033" s="9" t="str">
        <f>IF(Search!$F$4="","",IF(Inventory!$AJ3033&lt;Search!$F$4,"",1))</f>
        <v/>
      </c>
      <c r="H3033" s="9" t="str">
        <f>IF(Search!$F$5="","",IF(Inventory!$AJ3033&gt;Search!$F$5,"",1))</f>
        <v/>
      </c>
      <c r="I3033" s="9" t="str">
        <f>IF(Search!$F$7="","",IF(Search!$F$8="",IF(ISNUMBER(SEARCH(Search!$F$7,$AL3033))=TRUE,1,""),""))</f>
        <v/>
      </c>
      <c r="J3033" s="9" t="str">
        <f>IF($AL3033=Search!$F$8,1,"")</f>
        <v/>
      </c>
      <c r="K3033" s="9" t="str">
        <f>IF(Search!$I$4="","",IF(COUNTA($AS3033)=1,IF(Search!$I$4="N","N",1),""))</f>
        <v/>
      </c>
      <c r="L3033" s="9" t="str">
        <f>IF(Search!$I$5="","",IF($AS3033="RC",1,""))</f>
        <v/>
      </c>
      <c r="M3033" s="9" t="str">
        <f>IF(Search!$I$6="","",IF($AS3033="RCP",1,""))</f>
        <v/>
      </c>
      <c r="N3033" s="9" t="str">
        <f>IF(Search!$I$8="","",IF(COUNTA($AT3033)=1,IF(Search!$I$8="N","N",1),""))</f>
        <v/>
      </c>
      <c r="O3033" s="9" t="str">
        <f>IF(Search!$L$4="","",IF(COUNTA($AU3033)=1,IF(Search!$L$4="N","N",1),""))</f>
        <v/>
      </c>
      <c r="P3033" s="9" t="str">
        <f>IF(Search!$L$5="","",IF(ISNUMBER(SEARCH("Jersey",$AU3033))=TRUE,IF(Search!$L$5="N","N",1),""))</f>
        <v/>
      </c>
      <c r="Q3033" s="9" t="str">
        <f>IF(Search!$L$6="","",IF(ISNUMBER(SEARCH("Patch",$AU3033))=TRUE,IF(Search!$L$6="N","N",1),""))</f>
        <v/>
      </c>
      <c r="R3033" s="9" t="str">
        <f>IF(Search!$L$7="","",IF(ISNUMBER(SEARCH("Shield",$AU3033))=TRUE,IF(Search!$L$7="N","N",1),""))</f>
        <v/>
      </c>
      <c r="S3033" s="9" t="str">
        <f>IF(Search!$L$8="","",IF(ISNUMBER(SEARCH("Stick",$AU3033))=TRUE,IF(Search!$L$8="N","N",1),""))</f>
        <v/>
      </c>
      <c r="T3033" s="9" t="str">
        <f>IF(Search!$O$4="","",IF(COUNTA($AW3033)=1,IF(Search!$O$4="N","N",1),""))</f>
        <v/>
      </c>
      <c r="U3033" s="9" t="str">
        <f>IF(Search!$O$5="","",IF($AW3033="","",IF($AW3033&lt;Search!$O$5,"",1)))</f>
        <v/>
      </c>
      <c r="V3033" s="9" t="str">
        <f>IF(Search!$O$6="","",IF($AW3033="","",IF($AW3033&gt;Search!$O$6,"",1)))</f>
        <v/>
      </c>
      <c r="W3033" s="9" t="str">
        <f>IF(Search!$U$4="","",IF($AX3033="","",1))</f>
        <v/>
      </c>
      <c r="X3033" s="9" t="str">
        <f>IF(Search!$U$5="","",IF(ISNUMBER(SEARCH(Search!$U$5,$AX3033))=TRUE,IF(Search!$U$5="N","N",1),""))</f>
        <v/>
      </c>
      <c r="Y3033" s="9" t="str">
        <f>IF(Search!$U$6="","",IF($AY3033&lt;Search!$U$6,"",1))</f>
        <v/>
      </c>
      <c r="Z3033" s="9" t="str">
        <f>IF(Search!$R$4="","",IF(Inventory!$BA3033&lt;Search!$R$4,"",1))</f>
        <v/>
      </c>
      <c r="AA3033" s="9" t="str">
        <f>IF(Search!$R$5="","",IF($BA3033&gt;Search!$R$5,"",1))</f>
        <v/>
      </c>
      <c r="AB3033" s="9" t="str">
        <f>IF(Search!$R$6="","",IF($BB3033&lt;Search!$R$6,"",1))</f>
        <v/>
      </c>
      <c r="AC3033" s="9" t="str">
        <f>IF(Search!$R$7="","",IF($BB3033&lt;Search!$R$7,"",1))</f>
        <v/>
      </c>
      <c r="AD3033" s="45" t="str">
        <f>IF(COUNTIF($A3033:$AC3033,"n")&gt;0,"",IF(SUM($A3033:$AC3033)=COUNTA(Search!$C$4:$C$8,Search!$F$4:$F$8,Search!$I$4:$I$6,Search!$I$8,Search!$L$4:$L$8,Search!$O$4:$O$8,Search!$R$4:$R$7,Search!$U$4:$U$7)-COUNTIF(Search!$C$4:$U$7,"n"),1+LARGE($AD$1:AD3032,1),""))</f>
        <v/>
      </c>
      <c r="AE3033" s="45" t="str">
        <f t="shared" si="148"/>
        <v/>
      </c>
      <c r="AF3033" s="45" t="str">
        <f>IF(AD3033="","",COUNTIF($AE$1:$AE3032,$AE3033)+RANK($AE3033,$AE$2:$AE$10540,1))</f>
        <v/>
      </c>
      <c r="AG3033" s="45" t="str">
        <f t="shared" si="149"/>
        <v/>
      </c>
      <c r="AH3033" s="45" t="str">
        <f>IF($AD3033="","",COUNTIF($AG$1:$AG3032,$AG3033)+RANK($AG3033,$AG$1:$AG$10539,0))</f>
        <v/>
      </c>
      <c r="AI3033" s="10" t="str">
        <f t="shared" si="150"/>
        <v>2016-17 Upper Deck #455 Drake Caggiula YG EDM RC   /   $6</v>
      </c>
      <c r="AJ3033" s="11">
        <v>2016</v>
      </c>
      <c r="AK3033" s="17">
        <v>17</v>
      </c>
      <c r="AL3033" s="12" t="s">
        <v>7</v>
      </c>
      <c r="AM3033" s="10">
        <v>455</v>
      </c>
      <c r="AN3033" s="15" t="s">
        <v>2488</v>
      </c>
      <c r="AO3033" s="14" t="s">
        <v>1909</v>
      </c>
      <c r="AP3033" s="14"/>
      <c r="AQ3033" s="14"/>
      <c r="AR3033" s="14" t="s">
        <v>2481</v>
      </c>
      <c r="AS3033" s="9" t="s">
        <v>2</v>
      </c>
      <c r="AT3033" s="9"/>
      <c r="AU3033" s="9"/>
      <c r="AV3033" s="13"/>
      <c r="AW3033" s="13"/>
      <c r="AX3033" s="9"/>
      <c r="AY3033" s="9"/>
      <c r="AZ3033" s="9"/>
      <c r="BA3033" s="33">
        <v>6</v>
      </c>
      <c r="BB3033" s="33"/>
      <c r="BC3033" s="36">
        <v>42873</v>
      </c>
      <c r="BD3033" s="12" t="s">
        <v>2493</v>
      </c>
    </row>
    <row r="3034" spans="1:56" s="12" customFormat="1" x14ac:dyDescent="0.2">
      <c r="A3034" s="9" t="str">
        <f>IF(Search!$C$5="","",IF(COUNTA(Inventory!$AP3034)=1,1,""))</f>
        <v/>
      </c>
      <c r="B3034" s="9" t="str">
        <f>IF(Search!$C$4="","",IF(ISNUMBER(SEARCH(Search!$C$4,$AR3034))=TRUE,1,""))</f>
        <v/>
      </c>
      <c r="C3034" s="9" t="str">
        <f>IF(Search!$C$6="x",IF(COUNTA($AQ3034)=1,1,"N"),IF(COUNTA($AQ3034)=1,"N",""))</f>
        <v/>
      </c>
      <c r="D3034" s="9" t="str">
        <f>IF(Search!$O$8="","",IF(ISNUMBER(SEARCH(Search!$O$8,$BD3034))=TRUE,1,""))</f>
        <v/>
      </c>
      <c r="E3034" s="9" t="str">
        <f>IF(Search!$C$7="","",IF(ISNUMBER(SEARCH(Search!$C$7,$AN3034))=TRUE,1,""))</f>
        <v/>
      </c>
      <c r="F3034" s="9" t="str">
        <f>IF(Search!$C$8="","",IF(ISNUMBER(SEARCH(Search!$C$8,$AO3034))=TRUE,1,""))</f>
        <v/>
      </c>
      <c r="G3034" s="9" t="str">
        <f>IF(Search!$F$4="","",IF(Inventory!$AJ3034&lt;Search!$F$4,"",1))</f>
        <v/>
      </c>
      <c r="H3034" s="9" t="str">
        <f>IF(Search!$F$5="","",IF(Inventory!$AJ3034&gt;Search!$F$5,"",1))</f>
        <v/>
      </c>
      <c r="I3034" s="9" t="str">
        <f>IF(Search!$F$7="","",IF(Search!$F$8="",IF(ISNUMBER(SEARCH(Search!$F$7,$AL3034))=TRUE,1,""),""))</f>
        <v/>
      </c>
      <c r="J3034" s="9" t="str">
        <f>IF($AL3034=Search!$F$8,1,"")</f>
        <v/>
      </c>
      <c r="K3034" s="9" t="str">
        <f>IF(Search!$I$4="","",IF(COUNTA($AS3034)=1,IF(Search!$I$4="N","N",1),""))</f>
        <v/>
      </c>
      <c r="L3034" s="9" t="str">
        <f>IF(Search!$I$5="","",IF($AS3034="RC",1,""))</f>
        <v/>
      </c>
      <c r="M3034" s="9" t="str">
        <f>IF(Search!$I$6="","",IF($AS3034="RCP",1,""))</f>
        <v/>
      </c>
      <c r="N3034" s="9" t="str">
        <f>IF(Search!$I$8="","",IF(COUNTA($AT3034)=1,IF(Search!$I$8="N","N",1),""))</f>
        <v/>
      </c>
      <c r="O3034" s="9" t="str">
        <f>IF(Search!$L$4="","",IF(COUNTA($AU3034)=1,IF(Search!$L$4="N","N",1),""))</f>
        <v/>
      </c>
      <c r="P3034" s="9" t="str">
        <f>IF(Search!$L$5="","",IF(ISNUMBER(SEARCH("Jersey",$AU3034))=TRUE,IF(Search!$L$5="N","N",1),""))</f>
        <v/>
      </c>
      <c r="Q3034" s="9" t="str">
        <f>IF(Search!$L$6="","",IF(ISNUMBER(SEARCH("Patch",$AU3034))=TRUE,IF(Search!$L$6="N","N",1),""))</f>
        <v/>
      </c>
      <c r="R3034" s="9" t="str">
        <f>IF(Search!$L$7="","",IF(ISNUMBER(SEARCH("Shield",$AU3034))=TRUE,IF(Search!$L$7="N","N",1),""))</f>
        <v/>
      </c>
      <c r="S3034" s="9" t="str">
        <f>IF(Search!$L$8="","",IF(ISNUMBER(SEARCH("Stick",$AU3034))=TRUE,IF(Search!$L$8="N","N",1),""))</f>
        <v/>
      </c>
      <c r="T3034" s="9" t="str">
        <f>IF(Search!$O$4="","",IF(COUNTA($AW3034)=1,IF(Search!$O$4="N","N",1),""))</f>
        <v/>
      </c>
      <c r="U3034" s="9" t="str">
        <f>IF(Search!$O$5="","",IF($AW3034="","",IF($AW3034&lt;Search!$O$5,"",1)))</f>
        <v/>
      </c>
      <c r="V3034" s="9" t="str">
        <f>IF(Search!$O$6="","",IF($AW3034="","",IF($AW3034&gt;Search!$O$6,"",1)))</f>
        <v/>
      </c>
      <c r="W3034" s="9" t="str">
        <f>IF(Search!$U$4="","",IF($AX3034="","",1))</f>
        <v/>
      </c>
      <c r="X3034" s="9" t="str">
        <f>IF(Search!$U$5="","",IF(ISNUMBER(SEARCH(Search!$U$5,$AX3034))=TRUE,IF(Search!$U$5="N","N",1),""))</f>
        <v/>
      </c>
      <c r="Y3034" s="9" t="str">
        <f>IF(Search!$U$6="","",IF($AY3034&lt;Search!$U$6,"",1))</f>
        <v/>
      </c>
      <c r="Z3034" s="9" t="str">
        <f>IF(Search!$R$4="","",IF(Inventory!$BA3034&lt;Search!$R$4,"",1))</f>
        <v/>
      </c>
      <c r="AA3034" s="9" t="str">
        <f>IF(Search!$R$5="","",IF($BA3034&gt;Search!$R$5,"",1))</f>
        <v/>
      </c>
      <c r="AB3034" s="9" t="str">
        <f>IF(Search!$R$6="","",IF($BB3034&lt;Search!$R$6,"",1))</f>
        <v/>
      </c>
      <c r="AC3034" s="9" t="str">
        <f>IF(Search!$R$7="","",IF($BB3034&lt;Search!$R$7,"",1))</f>
        <v/>
      </c>
      <c r="AD3034" s="45" t="str">
        <f>IF(COUNTIF($A3034:$AC3034,"n")&gt;0,"",IF(SUM($A3034:$AC3034)=COUNTA(Search!$C$4:$C$8,Search!$F$4:$F$8,Search!$I$4:$I$6,Search!$I$8,Search!$L$4:$L$8,Search!$O$4:$O$8,Search!$R$4:$R$7,Search!$U$4:$U$7)-COUNTIF(Search!$C$4:$U$7,"n"),1+LARGE($AD$1:AD3033,1),""))</f>
        <v/>
      </c>
      <c r="AE3034" s="45" t="str">
        <f t="shared" si="148"/>
        <v/>
      </c>
      <c r="AF3034" s="45" t="str">
        <f>IF(AD3034="","",COUNTIF($AE$1:$AE3033,$AE3034)+RANK($AE3034,$AE$2:$AE$10540,1))</f>
        <v/>
      </c>
      <c r="AG3034" s="45" t="str">
        <f t="shared" si="149"/>
        <v/>
      </c>
      <c r="AH3034" s="45" t="str">
        <f>IF($AD3034="","",COUNTIF($AG$1:$AG3033,$AG3034)+RANK($AG3034,$AG$1:$AG$10539,0))</f>
        <v/>
      </c>
      <c r="AI3034" s="10" t="str">
        <f t="shared" si="150"/>
        <v>2016-17 Upper Deck #456 Yohann Auvitu YG NJD RC   /   $5</v>
      </c>
      <c r="AJ3034" s="11">
        <v>2016</v>
      </c>
      <c r="AK3034" s="17">
        <v>17</v>
      </c>
      <c r="AL3034" s="12" t="s">
        <v>7</v>
      </c>
      <c r="AM3034" s="10">
        <v>456</v>
      </c>
      <c r="AN3034" s="12" t="s">
        <v>2557</v>
      </c>
      <c r="AO3034" s="14" t="s">
        <v>1947</v>
      </c>
      <c r="AP3034" s="14"/>
      <c r="AQ3034" s="14"/>
      <c r="AR3034" s="14" t="s">
        <v>2481</v>
      </c>
      <c r="AS3034" s="9" t="s">
        <v>2</v>
      </c>
      <c r="AT3034" s="9"/>
      <c r="AU3034" s="9"/>
      <c r="AV3034" s="13"/>
      <c r="AW3034" s="13"/>
      <c r="AX3034" s="9"/>
      <c r="AY3034" s="9"/>
      <c r="AZ3034" s="9"/>
      <c r="BA3034" s="33">
        <v>5</v>
      </c>
      <c r="BB3034" s="33"/>
      <c r="BC3034" s="36"/>
      <c r="BD3034" s="12" t="s">
        <v>1772</v>
      </c>
    </row>
    <row r="3035" spans="1:56" s="12" customFormat="1" x14ac:dyDescent="0.2">
      <c r="A3035" s="9" t="str">
        <f>IF(Search!$C$5="","",IF(COUNTA(Inventory!$AP3035)=1,1,""))</f>
        <v/>
      </c>
      <c r="B3035" s="9" t="str">
        <f>IF(Search!$C$4="","",IF(ISNUMBER(SEARCH(Search!$C$4,$AR3035))=TRUE,1,""))</f>
        <v/>
      </c>
      <c r="C3035" s="9" t="str">
        <f>IF(Search!$C$6="x",IF(COUNTA($AQ3035)=1,1,"N"),IF(COUNTA($AQ3035)=1,"N",""))</f>
        <v/>
      </c>
      <c r="D3035" s="9" t="str">
        <f>IF(Search!$O$8="","",IF(ISNUMBER(SEARCH(Search!$O$8,$BD3035))=TRUE,1,""))</f>
        <v/>
      </c>
      <c r="E3035" s="9" t="str">
        <f>IF(Search!$C$7="","",IF(ISNUMBER(SEARCH(Search!$C$7,$AN3035))=TRUE,1,""))</f>
        <v/>
      </c>
      <c r="F3035" s="9" t="str">
        <f>IF(Search!$C$8="","",IF(ISNUMBER(SEARCH(Search!$C$8,$AO3035))=TRUE,1,""))</f>
        <v/>
      </c>
      <c r="G3035" s="9" t="str">
        <f>IF(Search!$F$4="","",IF(Inventory!$AJ3035&lt;Search!$F$4,"",1))</f>
        <v/>
      </c>
      <c r="H3035" s="9" t="str">
        <f>IF(Search!$F$5="","",IF(Inventory!$AJ3035&gt;Search!$F$5,"",1))</f>
        <v/>
      </c>
      <c r="I3035" s="9" t="str">
        <f>IF(Search!$F$7="","",IF(Search!$F$8="",IF(ISNUMBER(SEARCH(Search!$F$7,$AL3035))=TRUE,1,""),""))</f>
        <v/>
      </c>
      <c r="J3035" s="9" t="str">
        <f>IF($AL3035=Search!$F$8,1,"")</f>
        <v/>
      </c>
      <c r="K3035" s="9" t="str">
        <f>IF(Search!$I$4="","",IF(COUNTA($AS3035)=1,IF(Search!$I$4="N","N",1),""))</f>
        <v/>
      </c>
      <c r="L3035" s="9" t="str">
        <f>IF(Search!$I$5="","",IF($AS3035="RC",1,""))</f>
        <v/>
      </c>
      <c r="M3035" s="9" t="str">
        <f>IF(Search!$I$6="","",IF($AS3035="RCP",1,""))</f>
        <v/>
      </c>
      <c r="N3035" s="9" t="str">
        <f>IF(Search!$I$8="","",IF(COUNTA($AT3035)=1,IF(Search!$I$8="N","N",1),""))</f>
        <v/>
      </c>
      <c r="O3035" s="9" t="str">
        <f>IF(Search!$L$4="","",IF(COUNTA($AU3035)=1,IF(Search!$L$4="N","N",1),""))</f>
        <v/>
      </c>
      <c r="P3035" s="9" t="str">
        <f>IF(Search!$L$5="","",IF(ISNUMBER(SEARCH("Jersey",$AU3035))=TRUE,IF(Search!$L$5="N","N",1),""))</f>
        <v/>
      </c>
      <c r="Q3035" s="9" t="str">
        <f>IF(Search!$L$6="","",IF(ISNUMBER(SEARCH("Patch",$AU3035))=TRUE,IF(Search!$L$6="N","N",1),""))</f>
        <v/>
      </c>
      <c r="R3035" s="9" t="str">
        <f>IF(Search!$L$7="","",IF(ISNUMBER(SEARCH("Shield",$AU3035))=TRUE,IF(Search!$L$7="N","N",1),""))</f>
        <v/>
      </c>
      <c r="S3035" s="9" t="str">
        <f>IF(Search!$L$8="","",IF(ISNUMBER(SEARCH("Stick",$AU3035))=TRUE,IF(Search!$L$8="N","N",1),""))</f>
        <v/>
      </c>
      <c r="T3035" s="9" t="str">
        <f>IF(Search!$O$4="","",IF(COUNTA($AW3035)=1,IF(Search!$O$4="N","N",1),""))</f>
        <v/>
      </c>
      <c r="U3035" s="9" t="str">
        <f>IF(Search!$O$5="","",IF($AW3035="","",IF($AW3035&lt;Search!$O$5,"",1)))</f>
        <v/>
      </c>
      <c r="V3035" s="9" t="str">
        <f>IF(Search!$O$6="","",IF($AW3035="","",IF($AW3035&gt;Search!$O$6,"",1)))</f>
        <v/>
      </c>
      <c r="W3035" s="9" t="str">
        <f>IF(Search!$U$4="","",IF($AX3035="","",1))</f>
        <v/>
      </c>
      <c r="X3035" s="9" t="str">
        <f>IF(Search!$U$5="","",IF(ISNUMBER(SEARCH(Search!$U$5,$AX3035))=TRUE,IF(Search!$U$5="N","N",1),""))</f>
        <v/>
      </c>
      <c r="Y3035" s="9" t="str">
        <f>IF(Search!$U$6="","",IF($AY3035&lt;Search!$U$6,"",1))</f>
        <v/>
      </c>
      <c r="Z3035" s="9" t="str">
        <f>IF(Search!$R$4="","",IF(Inventory!$BA3035&lt;Search!$R$4,"",1))</f>
        <v/>
      </c>
      <c r="AA3035" s="9" t="str">
        <f>IF(Search!$R$5="","",IF($BA3035&gt;Search!$R$5,"",1))</f>
        <v/>
      </c>
      <c r="AB3035" s="9" t="str">
        <f>IF(Search!$R$6="","",IF($BB3035&lt;Search!$R$6,"",1))</f>
        <v/>
      </c>
      <c r="AC3035" s="9" t="str">
        <f>IF(Search!$R$7="","",IF($BB3035&lt;Search!$R$7,"",1))</f>
        <v/>
      </c>
      <c r="AD3035" s="45" t="str">
        <f>IF(COUNTIF($A3035:$AC3035,"n")&gt;0,"",IF(SUM($A3035:$AC3035)=COUNTA(Search!$C$4:$C$8,Search!$F$4:$F$8,Search!$I$4:$I$6,Search!$I$8,Search!$L$4:$L$8,Search!$O$4:$O$8,Search!$R$4:$R$7,Search!$U$4:$U$7)-COUNTIF(Search!$C$4:$U$7,"n"),1+LARGE($AD$1:AD3034,1),""))</f>
        <v/>
      </c>
      <c r="AE3035" s="45" t="str">
        <f t="shared" si="148"/>
        <v/>
      </c>
      <c r="AF3035" s="45" t="str">
        <f>IF(AD3035="","",COUNTIF($AE$1:$AE3034,$AE3035)+RANK($AE3035,$AE$2:$AE$10540,1))</f>
        <v/>
      </c>
      <c r="AG3035" s="45" t="str">
        <f t="shared" si="149"/>
        <v/>
      </c>
      <c r="AH3035" s="45" t="str">
        <f>IF($AD3035="","",COUNTIF($AG$1:$AG3034,$AG3035)+RANK($AG3035,$AG$1:$AG$10539,0))</f>
        <v/>
      </c>
      <c r="AI3035" s="10" t="str">
        <f t="shared" si="150"/>
        <v>2016-17 Upper Deck #457 Markus Nutivaara YG CBJ RC   /   $5</v>
      </c>
      <c r="AJ3035" s="11">
        <v>2016</v>
      </c>
      <c r="AK3035" s="17">
        <v>17</v>
      </c>
      <c r="AL3035" s="12" t="s">
        <v>7</v>
      </c>
      <c r="AM3035" s="10">
        <v>457</v>
      </c>
      <c r="AN3035" s="12" t="s">
        <v>2558</v>
      </c>
      <c r="AO3035" s="14" t="s">
        <v>1926</v>
      </c>
      <c r="AP3035" s="14"/>
      <c r="AQ3035" s="14"/>
      <c r="AR3035" s="14" t="s">
        <v>2481</v>
      </c>
      <c r="AS3035" s="9" t="s">
        <v>2</v>
      </c>
      <c r="AT3035" s="9"/>
      <c r="AU3035" s="9"/>
      <c r="AV3035" s="13"/>
      <c r="AW3035" s="13"/>
      <c r="AX3035" s="9"/>
      <c r="AY3035" s="9"/>
      <c r="AZ3035" s="9"/>
      <c r="BA3035" s="33">
        <v>5</v>
      </c>
      <c r="BB3035" s="33"/>
      <c r="BC3035" s="36"/>
      <c r="BD3035" s="12" t="s">
        <v>1772</v>
      </c>
    </row>
    <row r="3036" spans="1:56" s="12" customFormat="1" x14ac:dyDescent="0.2">
      <c r="A3036" s="9" t="str">
        <f>IF(Search!$C$5="","",IF(COUNTA(Inventory!$AP3036)=1,1,""))</f>
        <v/>
      </c>
      <c r="B3036" s="9" t="str">
        <f>IF(Search!$C$4="","",IF(ISNUMBER(SEARCH(Search!$C$4,$AR3036))=TRUE,1,""))</f>
        <v/>
      </c>
      <c r="C3036" s="9" t="str">
        <f>IF(Search!$C$6="x",IF(COUNTA($AQ3036)=1,1,"N"),IF(COUNTA($AQ3036)=1,"N",""))</f>
        <v/>
      </c>
      <c r="D3036" s="9" t="str">
        <f>IF(Search!$O$8="","",IF(ISNUMBER(SEARCH(Search!$O$8,$BD3036))=TRUE,1,""))</f>
        <v/>
      </c>
      <c r="E3036" s="9" t="str">
        <f>IF(Search!$C$7="","",IF(ISNUMBER(SEARCH(Search!$C$7,$AN3036))=TRUE,1,""))</f>
        <v/>
      </c>
      <c r="F3036" s="9" t="str">
        <f>IF(Search!$C$8="","",IF(ISNUMBER(SEARCH(Search!$C$8,$AO3036))=TRUE,1,""))</f>
        <v/>
      </c>
      <c r="G3036" s="9" t="str">
        <f>IF(Search!$F$4="","",IF(Inventory!$AJ3036&lt;Search!$F$4,"",1))</f>
        <v/>
      </c>
      <c r="H3036" s="9" t="str">
        <f>IF(Search!$F$5="","",IF(Inventory!$AJ3036&gt;Search!$F$5,"",1))</f>
        <v/>
      </c>
      <c r="I3036" s="9" t="str">
        <f>IF(Search!$F$7="","",IF(Search!$F$8="",IF(ISNUMBER(SEARCH(Search!$F$7,$AL3036))=TRUE,1,""),""))</f>
        <v/>
      </c>
      <c r="J3036" s="9" t="str">
        <f>IF($AL3036=Search!$F$8,1,"")</f>
        <v/>
      </c>
      <c r="K3036" s="9" t="str">
        <f>IF(Search!$I$4="","",IF(COUNTA($AS3036)=1,IF(Search!$I$4="N","N",1),""))</f>
        <v/>
      </c>
      <c r="L3036" s="9" t="str">
        <f>IF(Search!$I$5="","",IF($AS3036="RC",1,""))</f>
        <v/>
      </c>
      <c r="M3036" s="9" t="str">
        <f>IF(Search!$I$6="","",IF($AS3036="RCP",1,""))</f>
        <v/>
      </c>
      <c r="N3036" s="9" t="str">
        <f>IF(Search!$I$8="","",IF(COUNTA($AT3036)=1,IF(Search!$I$8="N","N",1),""))</f>
        <v/>
      </c>
      <c r="O3036" s="9" t="str">
        <f>IF(Search!$L$4="","",IF(COUNTA($AU3036)=1,IF(Search!$L$4="N","N",1),""))</f>
        <v/>
      </c>
      <c r="P3036" s="9" t="str">
        <f>IF(Search!$L$5="","",IF(ISNUMBER(SEARCH("Jersey",$AU3036))=TRUE,IF(Search!$L$5="N","N",1),""))</f>
        <v/>
      </c>
      <c r="Q3036" s="9" t="str">
        <f>IF(Search!$L$6="","",IF(ISNUMBER(SEARCH("Patch",$AU3036))=TRUE,IF(Search!$L$6="N","N",1),""))</f>
        <v/>
      </c>
      <c r="R3036" s="9" t="str">
        <f>IF(Search!$L$7="","",IF(ISNUMBER(SEARCH("Shield",$AU3036))=TRUE,IF(Search!$L$7="N","N",1),""))</f>
        <v/>
      </c>
      <c r="S3036" s="9" t="str">
        <f>IF(Search!$L$8="","",IF(ISNUMBER(SEARCH("Stick",$AU3036))=TRUE,IF(Search!$L$8="N","N",1),""))</f>
        <v/>
      </c>
      <c r="T3036" s="9" t="str">
        <f>IF(Search!$O$4="","",IF(COUNTA($AW3036)=1,IF(Search!$O$4="N","N",1),""))</f>
        <v/>
      </c>
      <c r="U3036" s="9" t="str">
        <f>IF(Search!$O$5="","",IF($AW3036="","",IF($AW3036&lt;Search!$O$5,"",1)))</f>
        <v/>
      </c>
      <c r="V3036" s="9" t="str">
        <f>IF(Search!$O$6="","",IF($AW3036="","",IF($AW3036&gt;Search!$O$6,"",1)))</f>
        <v/>
      </c>
      <c r="W3036" s="9" t="str">
        <f>IF(Search!$U$4="","",IF($AX3036="","",1))</f>
        <v/>
      </c>
      <c r="X3036" s="9" t="str">
        <f>IF(Search!$U$5="","",IF(ISNUMBER(SEARCH(Search!$U$5,$AX3036))=TRUE,IF(Search!$U$5="N","N",1),""))</f>
        <v/>
      </c>
      <c r="Y3036" s="9" t="str">
        <f>IF(Search!$U$6="","",IF($AY3036&lt;Search!$U$6,"",1))</f>
        <v/>
      </c>
      <c r="Z3036" s="9" t="str">
        <f>IF(Search!$R$4="","",IF(Inventory!$BA3036&lt;Search!$R$4,"",1))</f>
        <v/>
      </c>
      <c r="AA3036" s="9" t="str">
        <f>IF(Search!$R$5="","",IF($BA3036&gt;Search!$R$5,"",1))</f>
        <v/>
      </c>
      <c r="AB3036" s="9" t="str">
        <f>IF(Search!$R$6="","",IF($BB3036&lt;Search!$R$6,"",1))</f>
        <v/>
      </c>
      <c r="AC3036" s="9" t="str">
        <f>IF(Search!$R$7="","",IF($BB3036&lt;Search!$R$7,"",1))</f>
        <v/>
      </c>
      <c r="AD3036" s="45" t="str">
        <f>IF(COUNTIF($A3036:$AC3036,"n")&gt;0,"",IF(SUM($A3036:$AC3036)=COUNTA(Search!$C$4:$C$8,Search!$F$4:$F$8,Search!$I$4:$I$6,Search!$I$8,Search!$L$4:$L$8,Search!$O$4:$O$8,Search!$R$4:$R$7,Search!$U$4:$U$7)-COUNTIF(Search!$C$4:$U$7,"n"),1+LARGE($AD$1:AD3035,1),""))</f>
        <v/>
      </c>
      <c r="AE3036" s="45" t="str">
        <f t="shared" si="148"/>
        <v/>
      </c>
      <c r="AF3036" s="45" t="str">
        <f>IF(AD3036="","",COUNTIF($AE$1:$AE3035,$AE3036)+RANK($AE3036,$AE$2:$AE$10540,1))</f>
        <v/>
      </c>
      <c r="AG3036" s="45" t="str">
        <f t="shared" si="149"/>
        <v/>
      </c>
      <c r="AH3036" s="45" t="str">
        <f>IF($AD3036="","",COUNTIF($AG$1:$AG3035,$AG3036)+RANK($AG3036,$AG$1:$AG$10539,0))</f>
        <v/>
      </c>
      <c r="AI3036" s="10" t="str">
        <f t="shared" si="150"/>
        <v>2016-17 Upper Deck #458 Matthew Barzal YG NYI RC   /   $10</v>
      </c>
      <c r="AJ3036" s="11">
        <v>2016</v>
      </c>
      <c r="AK3036" s="17">
        <v>17</v>
      </c>
      <c r="AL3036" s="12" t="s">
        <v>7</v>
      </c>
      <c r="AM3036" s="10">
        <v>458</v>
      </c>
      <c r="AN3036" s="12" t="s">
        <v>2559</v>
      </c>
      <c r="AO3036" s="14" t="s">
        <v>1914</v>
      </c>
      <c r="AP3036" s="14"/>
      <c r="AQ3036" s="14"/>
      <c r="AR3036" s="14" t="s">
        <v>2481</v>
      </c>
      <c r="AS3036" s="9" t="s">
        <v>2</v>
      </c>
      <c r="AT3036" s="9"/>
      <c r="AU3036" s="9"/>
      <c r="AV3036" s="13"/>
      <c r="AW3036" s="13"/>
      <c r="AX3036" s="9"/>
      <c r="AY3036" s="9"/>
      <c r="AZ3036" s="9"/>
      <c r="BA3036" s="33">
        <v>10</v>
      </c>
      <c r="BB3036" s="33"/>
      <c r="BC3036" s="36"/>
      <c r="BD3036" s="12" t="s">
        <v>1772</v>
      </c>
    </row>
    <row r="3037" spans="1:56" s="12" customFormat="1" x14ac:dyDescent="0.2">
      <c r="A3037" s="9" t="str">
        <f>IF(Search!$C$5="","",IF(COUNTA(Inventory!$AP3037)=1,1,""))</f>
        <v/>
      </c>
      <c r="B3037" s="9" t="str">
        <f>IF(Search!$C$4="","",IF(ISNUMBER(SEARCH(Search!$C$4,$AR3037))=TRUE,1,""))</f>
        <v/>
      </c>
      <c r="C3037" s="9" t="str">
        <f>IF(Search!$C$6="x",IF(COUNTA($AQ3037)=1,1,"N"),IF(COUNTA($AQ3037)=1,"N",""))</f>
        <v/>
      </c>
      <c r="D3037" s="9" t="str">
        <f>IF(Search!$O$8="","",IF(ISNUMBER(SEARCH(Search!$O$8,$BD3037))=TRUE,1,""))</f>
        <v/>
      </c>
      <c r="E3037" s="9" t="str">
        <f>IF(Search!$C$7="","",IF(ISNUMBER(SEARCH(Search!$C$7,$AN3037))=TRUE,1,""))</f>
        <v/>
      </c>
      <c r="F3037" s="9" t="str">
        <f>IF(Search!$C$8="","",IF(ISNUMBER(SEARCH(Search!$C$8,$AO3037))=TRUE,1,""))</f>
        <v/>
      </c>
      <c r="G3037" s="9" t="str">
        <f>IF(Search!$F$4="","",IF(Inventory!$AJ3037&lt;Search!$F$4,"",1))</f>
        <v/>
      </c>
      <c r="H3037" s="9" t="str">
        <f>IF(Search!$F$5="","",IF(Inventory!$AJ3037&gt;Search!$F$5,"",1))</f>
        <v/>
      </c>
      <c r="I3037" s="9" t="str">
        <f>IF(Search!$F$7="","",IF(Search!$F$8="",IF(ISNUMBER(SEARCH(Search!$F$7,$AL3037))=TRUE,1,""),""))</f>
        <v/>
      </c>
      <c r="J3037" s="9" t="str">
        <f>IF($AL3037=Search!$F$8,1,"")</f>
        <v/>
      </c>
      <c r="K3037" s="9" t="str">
        <f>IF(Search!$I$4="","",IF(COUNTA($AS3037)=1,IF(Search!$I$4="N","N",1),""))</f>
        <v/>
      </c>
      <c r="L3037" s="9" t="str">
        <f>IF(Search!$I$5="","",IF($AS3037="RC",1,""))</f>
        <v/>
      </c>
      <c r="M3037" s="9" t="str">
        <f>IF(Search!$I$6="","",IF($AS3037="RCP",1,""))</f>
        <v/>
      </c>
      <c r="N3037" s="9" t="str">
        <f>IF(Search!$I$8="","",IF(COUNTA($AT3037)=1,IF(Search!$I$8="N","N",1),""))</f>
        <v/>
      </c>
      <c r="O3037" s="9" t="str">
        <f>IF(Search!$L$4="","",IF(COUNTA($AU3037)=1,IF(Search!$L$4="N","N",1),""))</f>
        <v/>
      </c>
      <c r="P3037" s="9" t="str">
        <f>IF(Search!$L$5="","",IF(ISNUMBER(SEARCH("Jersey",$AU3037))=TRUE,IF(Search!$L$5="N","N",1),""))</f>
        <v/>
      </c>
      <c r="Q3037" s="9" t="str">
        <f>IF(Search!$L$6="","",IF(ISNUMBER(SEARCH("Patch",$AU3037))=TRUE,IF(Search!$L$6="N","N",1),""))</f>
        <v/>
      </c>
      <c r="R3037" s="9" t="str">
        <f>IF(Search!$L$7="","",IF(ISNUMBER(SEARCH("Shield",$AU3037))=TRUE,IF(Search!$L$7="N","N",1),""))</f>
        <v/>
      </c>
      <c r="S3037" s="9" t="str">
        <f>IF(Search!$L$8="","",IF(ISNUMBER(SEARCH("Stick",$AU3037))=TRUE,IF(Search!$L$8="N","N",1),""))</f>
        <v/>
      </c>
      <c r="T3037" s="9" t="str">
        <f>IF(Search!$O$4="","",IF(COUNTA($AW3037)=1,IF(Search!$O$4="N","N",1),""))</f>
        <v/>
      </c>
      <c r="U3037" s="9" t="str">
        <f>IF(Search!$O$5="","",IF($AW3037="","",IF($AW3037&lt;Search!$O$5,"",1)))</f>
        <v/>
      </c>
      <c r="V3037" s="9" t="str">
        <f>IF(Search!$O$6="","",IF($AW3037="","",IF($AW3037&gt;Search!$O$6,"",1)))</f>
        <v/>
      </c>
      <c r="W3037" s="9" t="str">
        <f>IF(Search!$U$4="","",IF($AX3037="","",1))</f>
        <v/>
      </c>
      <c r="X3037" s="9" t="str">
        <f>IF(Search!$U$5="","",IF(ISNUMBER(SEARCH(Search!$U$5,$AX3037))=TRUE,IF(Search!$U$5="N","N",1),""))</f>
        <v/>
      </c>
      <c r="Y3037" s="9" t="str">
        <f>IF(Search!$U$6="","",IF($AY3037&lt;Search!$U$6,"",1))</f>
        <v/>
      </c>
      <c r="Z3037" s="9" t="str">
        <f>IF(Search!$R$4="","",IF(Inventory!$BA3037&lt;Search!$R$4,"",1))</f>
        <v/>
      </c>
      <c r="AA3037" s="9" t="str">
        <f>IF(Search!$R$5="","",IF($BA3037&gt;Search!$R$5,"",1))</f>
        <v/>
      </c>
      <c r="AB3037" s="9" t="str">
        <f>IF(Search!$R$6="","",IF($BB3037&lt;Search!$R$6,"",1))</f>
        <v/>
      </c>
      <c r="AC3037" s="9" t="str">
        <f>IF(Search!$R$7="","",IF($BB3037&lt;Search!$R$7,"",1))</f>
        <v/>
      </c>
      <c r="AD3037" s="45" t="str">
        <f>IF(COUNTIF($A3037:$AC3037,"n")&gt;0,"",IF(SUM($A3037:$AC3037)=COUNTA(Search!$C$4:$C$8,Search!$F$4:$F$8,Search!$I$4:$I$6,Search!$I$8,Search!$L$4:$L$8,Search!$O$4:$O$8,Search!$R$4:$R$7,Search!$U$4:$U$7)-COUNTIF(Search!$C$4:$U$7,"n"),1+LARGE($AD$1:AD3036,1),""))</f>
        <v/>
      </c>
      <c r="AE3037" s="45" t="str">
        <f t="shared" si="148"/>
        <v/>
      </c>
      <c r="AF3037" s="45" t="str">
        <f>IF(AD3037="","",COUNTIF($AE$1:$AE3036,$AE3037)+RANK($AE3037,$AE$2:$AE$10540,1))</f>
        <v/>
      </c>
      <c r="AG3037" s="45" t="str">
        <f t="shared" si="149"/>
        <v/>
      </c>
      <c r="AH3037" s="45" t="str">
        <f>IF($AD3037="","",COUNTIF($AG$1:$AG3036,$AG3037)+RANK($AG3037,$AG$1:$AG$10539,0))</f>
        <v/>
      </c>
      <c r="AI3037" s="10" t="str">
        <f t="shared" si="150"/>
        <v>2016-17 Upper Deck #459 Joel Eriksson YG MIN RC   /   $5</v>
      </c>
      <c r="AJ3037" s="11">
        <v>2016</v>
      </c>
      <c r="AK3037" s="17">
        <v>17</v>
      </c>
      <c r="AL3037" s="12" t="s">
        <v>7</v>
      </c>
      <c r="AM3037" s="10">
        <v>459</v>
      </c>
      <c r="AN3037" s="12" t="s">
        <v>2560</v>
      </c>
      <c r="AO3037" s="14" t="s">
        <v>1950</v>
      </c>
      <c r="AP3037" s="14"/>
      <c r="AQ3037" s="14"/>
      <c r="AR3037" s="14" t="s">
        <v>2481</v>
      </c>
      <c r="AS3037" s="9" t="s">
        <v>2</v>
      </c>
      <c r="AT3037" s="9"/>
      <c r="AU3037" s="9"/>
      <c r="AV3037" s="13"/>
      <c r="AW3037" s="13"/>
      <c r="AX3037" s="9"/>
      <c r="AY3037" s="9"/>
      <c r="AZ3037" s="9"/>
      <c r="BA3037" s="33">
        <v>5</v>
      </c>
      <c r="BB3037" s="33"/>
      <c r="BC3037" s="36"/>
      <c r="BD3037" s="12" t="s">
        <v>1772</v>
      </c>
    </row>
    <row r="3038" spans="1:56" s="12" customFormat="1" x14ac:dyDescent="0.2">
      <c r="A3038" s="9">
        <f>IF(Search!$C$5="","",IF(COUNTA(Inventory!$AP3038)=1,1,""))</f>
        <v>1</v>
      </c>
      <c r="B3038" s="9" t="str">
        <f>IF(Search!$C$4="","",IF(ISNUMBER(SEARCH(Search!$C$4,$AR3038))=TRUE,1,""))</f>
        <v/>
      </c>
      <c r="C3038" s="9" t="str">
        <f>IF(Search!$C$6="x",IF(COUNTA($AQ3038)=1,1,"N"),IF(COUNTA($AQ3038)=1,"N",""))</f>
        <v/>
      </c>
      <c r="D3038" s="9" t="str">
        <f>IF(Search!$O$8="","",IF(ISNUMBER(SEARCH(Search!$O$8,$BD3038))=TRUE,1,""))</f>
        <v/>
      </c>
      <c r="E3038" s="9" t="str">
        <f>IF(Search!$C$7="","",IF(ISNUMBER(SEARCH(Search!$C$7,$AN3038))=TRUE,1,""))</f>
        <v/>
      </c>
      <c r="F3038" s="9" t="str">
        <f>IF(Search!$C$8="","",IF(ISNUMBER(SEARCH(Search!$C$8,$AO3038))=TRUE,1,""))</f>
        <v/>
      </c>
      <c r="G3038" s="9" t="str">
        <f>IF(Search!$F$4="","",IF(Inventory!$AJ3038&lt;Search!$F$4,"",1))</f>
        <v/>
      </c>
      <c r="H3038" s="9" t="str">
        <f>IF(Search!$F$5="","",IF(Inventory!$AJ3038&gt;Search!$F$5,"",1))</f>
        <v/>
      </c>
      <c r="I3038" s="9" t="str">
        <f>IF(Search!$F$7="","",IF(Search!$F$8="",IF(ISNUMBER(SEARCH(Search!$F$7,$AL3038))=TRUE,1,""),""))</f>
        <v/>
      </c>
      <c r="J3038" s="9" t="str">
        <f>IF($AL3038=Search!$F$8,1,"")</f>
        <v/>
      </c>
      <c r="K3038" s="9" t="str">
        <f>IF(Search!$I$4="","",IF(COUNTA($AS3038)=1,IF(Search!$I$4="N","N",1),""))</f>
        <v/>
      </c>
      <c r="L3038" s="9" t="str">
        <f>IF(Search!$I$5="","",IF($AS3038="RC",1,""))</f>
        <v/>
      </c>
      <c r="M3038" s="9" t="str">
        <f>IF(Search!$I$6="","",IF($AS3038="RCP",1,""))</f>
        <v/>
      </c>
      <c r="N3038" s="9" t="str">
        <f>IF(Search!$I$8="","",IF(COUNTA($AT3038)=1,IF(Search!$I$8="N","N",1),""))</f>
        <v/>
      </c>
      <c r="O3038" s="9" t="str">
        <f>IF(Search!$L$4="","",IF(COUNTA($AU3038)=1,IF(Search!$L$4="N","N",1),""))</f>
        <v/>
      </c>
      <c r="P3038" s="9" t="str">
        <f>IF(Search!$L$5="","",IF(ISNUMBER(SEARCH("Jersey",$AU3038))=TRUE,IF(Search!$L$5="N","N",1),""))</f>
        <v/>
      </c>
      <c r="Q3038" s="9" t="str">
        <f>IF(Search!$L$6="","",IF(ISNUMBER(SEARCH("Patch",$AU3038))=TRUE,IF(Search!$L$6="N","N",1),""))</f>
        <v/>
      </c>
      <c r="R3038" s="9" t="str">
        <f>IF(Search!$L$7="","",IF(ISNUMBER(SEARCH("Shield",$AU3038))=TRUE,IF(Search!$L$7="N","N",1),""))</f>
        <v/>
      </c>
      <c r="S3038" s="9" t="str">
        <f>IF(Search!$L$8="","",IF(ISNUMBER(SEARCH("Stick",$AU3038))=TRUE,IF(Search!$L$8="N","N",1),""))</f>
        <v/>
      </c>
      <c r="T3038" s="9" t="str">
        <f>IF(Search!$O$4="","",IF(COUNTA($AW3038)=1,IF(Search!$O$4="N","N",1),""))</f>
        <v/>
      </c>
      <c r="U3038" s="9" t="str">
        <f>IF(Search!$O$5="","",IF($AW3038="","",IF($AW3038&lt;Search!$O$5,"",1)))</f>
        <v/>
      </c>
      <c r="V3038" s="9" t="str">
        <f>IF(Search!$O$6="","",IF($AW3038="","",IF($AW3038&gt;Search!$O$6,"",1)))</f>
        <v/>
      </c>
      <c r="W3038" s="9" t="str">
        <f>IF(Search!$U$4="","",IF($AX3038="","",1))</f>
        <v/>
      </c>
      <c r="X3038" s="9" t="str">
        <f>IF(Search!$U$5="","",IF(ISNUMBER(SEARCH(Search!$U$5,$AX3038))=TRUE,IF(Search!$U$5="N","N",1),""))</f>
        <v/>
      </c>
      <c r="Y3038" s="9" t="str">
        <f>IF(Search!$U$6="","",IF($AY3038&lt;Search!$U$6,"",1))</f>
        <v/>
      </c>
      <c r="Z3038" s="9" t="str">
        <f>IF(Search!$R$4="","",IF(Inventory!$BA3038&lt;Search!$R$4,"",1))</f>
        <v/>
      </c>
      <c r="AA3038" s="9" t="str">
        <f>IF(Search!$R$5="","",IF($BA3038&gt;Search!$R$5,"",1))</f>
        <v/>
      </c>
      <c r="AB3038" s="9" t="str">
        <f>IF(Search!$R$6="","",IF($BB3038&lt;Search!$R$6,"",1))</f>
        <v/>
      </c>
      <c r="AC3038" s="9" t="str">
        <f>IF(Search!$R$7="","",IF($BB3038&lt;Search!$R$7,"",1))</f>
        <v/>
      </c>
      <c r="AD3038" s="45">
        <f>IF(COUNTIF($A3038:$AC3038,"n")&gt;0,"",IF(SUM($A3038:$AC3038)=COUNTA(Search!$C$4:$C$8,Search!$F$4:$F$8,Search!$I$4:$I$6,Search!$I$8,Search!$L$4:$L$8,Search!$O$4:$O$8,Search!$R$4:$R$7,Search!$U$4:$U$7)-COUNTIF(Search!$C$4:$U$7,"n"),1+LARGE($AD$1:AD3037,1),""))</f>
        <v>465</v>
      </c>
      <c r="AE3038" s="45">
        <f t="shared" si="148"/>
        <v>1211</v>
      </c>
      <c r="AF3038" s="45">
        <f>IF(AD3038="","",COUNTIF($AE$1:$AE3037,$AE3038)+RANK($AE3038,$AE$2:$AE$10540,1))</f>
        <v>203</v>
      </c>
      <c r="AG3038" s="45">
        <f t="shared" si="149"/>
        <v>391</v>
      </c>
      <c r="AH3038" s="45">
        <f>IF($AD3038="","",COUNTIF($AG$1:$AG3037,$AG3038)+RANK($AG3038,$AG$1:$AG$10539,0))</f>
        <v>64</v>
      </c>
      <c r="AI3038" s="10" t="str">
        <f t="shared" si="150"/>
        <v>2016-17 Upper Deck #459 Joel Eriksson YG MIN RC   /   $5</v>
      </c>
      <c r="AJ3038" s="11">
        <v>2016</v>
      </c>
      <c r="AK3038" s="17">
        <v>17</v>
      </c>
      <c r="AL3038" s="12" t="s">
        <v>7</v>
      </c>
      <c r="AM3038" s="10">
        <v>459</v>
      </c>
      <c r="AN3038" s="12" t="s">
        <v>2560</v>
      </c>
      <c r="AO3038" s="14" t="s">
        <v>1950</v>
      </c>
      <c r="AP3038" s="14" t="s">
        <v>2667</v>
      </c>
      <c r="AQ3038" s="14"/>
      <c r="AR3038" s="14"/>
      <c r="AS3038" s="9" t="s">
        <v>2</v>
      </c>
      <c r="AT3038" s="9"/>
      <c r="AU3038" s="9"/>
      <c r="AV3038" s="13"/>
      <c r="AW3038" s="13"/>
      <c r="AX3038" s="9"/>
      <c r="AY3038" s="9"/>
      <c r="AZ3038" s="9"/>
      <c r="BA3038" s="33">
        <v>5</v>
      </c>
      <c r="BB3038" s="33"/>
      <c r="BC3038" s="36"/>
      <c r="BD3038" s="12" t="s">
        <v>2511</v>
      </c>
    </row>
    <row r="3039" spans="1:56" s="12" customFormat="1" x14ac:dyDescent="0.2">
      <c r="A3039" s="9" t="str">
        <f>IF(Search!$C$5="","",IF(COUNTA(Inventory!$AP3039)=1,1,""))</f>
        <v/>
      </c>
      <c r="B3039" s="9" t="str">
        <f>IF(Search!$C$4="","",IF(ISNUMBER(SEARCH(Search!$C$4,$AR3039))=TRUE,1,""))</f>
        <v/>
      </c>
      <c r="C3039" s="9" t="str">
        <f>IF(Search!$C$6="x",IF(COUNTA($AQ3039)=1,1,"N"),IF(COUNTA($AQ3039)=1,"N",""))</f>
        <v/>
      </c>
      <c r="D3039" s="9" t="str">
        <f>IF(Search!$O$8="","",IF(ISNUMBER(SEARCH(Search!$O$8,$BD3039))=TRUE,1,""))</f>
        <v/>
      </c>
      <c r="E3039" s="9" t="str">
        <f>IF(Search!$C$7="","",IF(ISNUMBER(SEARCH(Search!$C$7,$AN3039))=TRUE,1,""))</f>
        <v/>
      </c>
      <c r="F3039" s="9" t="str">
        <f>IF(Search!$C$8="","",IF(ISNUMBER(SEARCH(Search!$C$8,$AO3039))=TRUE,1,""))</f>
        <v/>
      </c>
      <c r="G3039" s="9" t="str">
        <f>IF(Search!$F$4="","",IF(Inventory!$AJ3039&lt;Search!$F$4,"",1))</f>
        <v/>
      </c>
      <c r="H3039" s="9" t="str">
        <f>IF(Search!$F$5="","",IF(Inventory!$AJ3039&gt;Search!$F$5,"",1))</f>
        <v/>
      </c>
      <c r="I3039" s="9" t="str">
        <f>IF(Search!$F$7="","",IF(Search!$F$8="",IF(ISNUMBER(SEARCH(Search!$F$7,$AL3039))=TRUE,1,""),""))</f>
        <v/>
      </c>
      <c r="J3039" s="9" t="str">
        <f>IF($AL3039=Search!$F$8,1,"")</f>
        <v/>
      </c>
      <c r="K3039" s="9" t="str">
        <f>IF(Search!$I$4="","",IF(COUNTA($AS3039)=1,IF(Search!$I$4="N","N",1),""))</f>
        <v/>
      </c>
      <c r="L3039" s="9" t="str">
        <f>IF(Search!$I$5="","",IF($AS3039="RC",1,""))</f>
        <v/>
      </c>
      <c r="M3039" s="9" t="str">
        <f>IF(Search!$I$6="","",IF($AS3039="RCP",1,""))</f>
        <v/>
      </c>
      <c r="N3039" s="9" t="str">
        <f>IF(Search!$I$8="","",IF(COUNTA($AT3039)=1,IF(Search!$I$8="N","N",1),""))</f>
        <v/>
      </c>
      <c r="O3039" s="9" t="str">
        <f>IF(Search!$L$4="","",IF(COUNTA($AU3039)=1,IF(Search!$L$4="N","N",1),""))</f>
        <v/>
      </c>
      <c r="P3039" s="9" t="str">
        <f>IF(Search!$L$5="","",IF(ISNUMBER(SEARCH("Jersey",$AU3039))=TRUE,IF(Search!$L$5="N","N",1),""))</f>
        <v/>
      </c>
      <c r="Q3039" s="9" t="str">
        <f>IF(Search!$L$6="","",IF(ISNUMBER(SEARCH("Patch",$AU3039))=TRUE,IF(Search!$L$6="N","N",1),""))</f>
        <v/>
      </c>
      <c r="R3039" s="9" t="str">
        <f>IF(Search!$L$7="","",IF(ISNUMBER(SEARCH("Shield",$AU3039))=TRUE,IF(Search!$L$7="N","N",1),""))</f>
        <v/>
      </c>
      <c r="S3039" s="9" t="str">
        <f>IF(Search!$L$8="","",IF(ISNUMBER(SEARCH("Stick",$AU3039))=TRUE,IF(Search!$L$8="N","N",1),""))</f>
        <v/>
      </c>
      <c r="T3039" s="9" t="str">
        <f>IF(Search!$O$4="","",IF(COUNTA($AW3039)=1,IF(Search!$O$4="N","N",1),""))</f>
        <v/>
      </c>
      <c r="U3039" s="9" t="str">
        <f>IF(Search!$O$5="","",IF($AW3039="","",IF($AW3039&lt;Search!$O$5,"",1)))</f>
        <v/>
      </c>
      <c r="V3039" s="9" t="str">
        <f>IF(Search!$O$6="","",IF($AW3039="","",IF($AW3039&gt;Search!$O$6,"",1)))</f>
        <v/>
      </c>
      <c r="W3039" s="9" t="str">
        <f>IF(Search!$U$4="","",IF($AX3039="","",1))</f>
        <v/>
      </c>
      <c r="X3039" s="9" t="str">
        <f>IF(Search!$U$5="","",IF(ISNUMBER(SEARCH(Search!$U$5,$AX3039))=TRUE,IF(Search!$U$5="N","N",1),""))</f>
        <v/>
      </c>
      <c r="Y3039" s="9" t="str">
        <f>IF(Search!$U$6="","",IF($AY3039&lt;Search!$U$6,"",1))</f>
        <v/>
      </c>
      <c r="Z3039" s="9" t="str">
        <f>IF(Search!$R$4="","",IF(Inventory!$BA3039&lt;Search!$R$4,"",1))</f>
        <v/>
      </c>
      <c r="AA3039" s="9" t="str">
        <f>IF(Search!$R$5="","",IF($BA3039&gt;Search!$R$5,"",1))</f>
        <v/>
      </c>
      <c r="AB3039" s="9" t="str">
        <f>IF(Search!$R$6="","",IF($BB3039&lt;Search!$R$6,"",1))</f>
        <v/>
      </c>
      <c r="AC3039" s="9" t="str">
        <f>IF(Search!$R$7="","",IF($BB3039&lt;Search!$R$7,"",1))</f>
        <v/>
      </c>
      <c r="AD3039" s="45" t="str">
        <f>IF(COUNTIF($A3039:$AC3039,"n")&gt;0,"",IF(SUM($A3039:$AC3039)=COUNTA(Search!$C$4:$C$8,Search!$F$4:$F$8,Search!$I$4:$I$6,Search!$I$8,Search!$L$4:$L$8,Search!$O$4:$O$8,Search!$R$4:$R$7,Search!$U$4:$U$7)-COUNTIF(Search!$C$4:$U$7,"n"),1+LARGE($AD$1:AD3038,1),""))</f>
        <v/>
      </c>
      <c r="AE3039" s="45" t="str">
        <f t="shared" si="148"/>
        <v/>
      </c>
      <c r="AF3039" s="45" t="str">
        <f>IF(AD3039="","",COUNTIF($AE$1:$AE3038,$AE3039)+RANK($AE3039,$AE$2:$AE$10540,1))</f>
        <v/>
      </c>
      <c r="AG3039" s="45" t="str">
        <f t="shared" si="149"/>
        <v/>
      </c>
      <c r="AH3039" s="45" t="str">
        <f>IF($AD3039="","",COUNTIF($AG$1:$AG3038,$AG3039)+RANK($AG3039,$AG$1:$AG$10539,0))</f>
        <v/>
      </c>
      <c r="AI3039" s="10" t="str">
        <f t="shared" si="150"/>
        <v>2016-17 Upper Deck #460 Frederik Gauthier YG TOR RC   /   $4</v>
      </c>
      <c r="AJ3039" s="11">
        <v>2016</v>
      </c>
      <c r="AK3039" s="17">
        <v>17</v>
      </c>
      <c r="AL3039" s="12" t="s">
        <v>7</v>
      </c>
      <c r="AM3039" s="10">
        <v>460</v>
      </c>
      <c r="AN3039" s="12" t="s">
        <v>2566</v>
      </c>
      <c r="AO3039" s="14" t="s">
        <v>1904</v>
      </c>
      <c r="AP3039" s="14"/>
      <c r="AQ3039" s="14"/>
      <c r="AR3039" s="14" t="s">
        <v>2481</v>
      </c>
      <c r="AS3039" s="9" t="s">
        <v>2</v>
      </c>
      <c r="AT3039" s="9"/>
      <c r="AU3039" s="9"/>
      <c r="AV3039" s="13"/>
      <c r="AW3039" s="13"/>
      <c r="AX3039" s="9"/>
      <c r="AY3039" s="9"/>
      <c r="AZ3039" s="9"/>
      <c r="BA3039" s="33">
        <v>4</v>
      </c>
      <c r="BB3039" s="33"/>
      <c r="BC3039" s="36"/>
      <c r="BD3039" s="12" t="s">
        <v>1772</v>
      </c>
    </row>
    <row r="3040" spans="1:56" s="12" customFormat="1" x14ac:dyDescent="0.2">
      <c r="A3040" s="9" t="str">
        <f>IF(Search!$C$5="","",IF(COUNTA(Inventory!$AP3040)=1,1,""))</f>
        <v/>
      </c>
      <c r="B3040" s="9" t="str">
        <f>IF(Search!$C$4="","",IF(ISNUMBER(SEARCH(Search!$C$4,$AR3040))=TRUE,1,""))</f>
        <v/>
      </c>
      <c r="C3040" s="9" t="str">
        <f>IF(Search!$C$6="x",IF(COUNTA($AQ3040)=1,1,"N"),IF(COUNTA($AQ3040)=1,"N",""))</f>
        <v/>
      </c>
      <c r="D3040" s="9" t="str">
        <f>IF(Search!$O$8="","",IF(ISNUMBER(SEARCH(Search!$O$8,$BD3040))=TRUE,1,""))</f>
        <v/>
      </c>
      <c r="E3040" s="9" t="str">
        <f>IF(Search!$C$7="","",IF(ISNUMBER(SEARCH(Search!$C$7,$AN3040))=TRUE,1,""))</f>
        <v/>
      </c>
      <c r="F3040" s="9" t="str">
        <f>IF(Search!$C$8="","",IF(ISNUMBER(SEARCH(Search!$C$8,$AO3040))=TRUE,1,""))</f>
        <v/>
      </c>
      <c r="G3040" s="9" t="str">
        <f>IF(Search!$F$4="","",IF(Inventory!$AJ3040&lt;Search!$F$4,"",1))</f>
        <v/>
      </c>
      <c r="H3040" s="9" t="str">
        <f>IF(Search!$F$5="","",IF(Inventory!$AJ3040&gt;Search!$F$5,"",1))</f>
        <v/>
      </c>
      <c r="I3040" s="9" t="str">
        <f>IF(Search!$F$7="","",IF(Search!$F$8="",IF(ISNUMBER(SEARCH(Search!$F$7,$AL3040))=TRUE,1,""),""))</f>
        <v/>
      </c>
      <c r="J3040" s="9" t="str">
        <f>IF($AL3040=Search!$F$8,1,"")</f>
        <v/>
      </c>
      <c r="K3040" s="9" t="str">
        <f>IF(Search!$I$4="","",IF(COUNTA($AS3040)=1,IF(Search!$I$4="N","N",1),""))</f>
        <v/>
      </c>
      <c r="L3040" s="9" t="str">
        <f>IF(Search!$I$5="","",IF($AS3040="RC",1,""))</f>
        <v/>
      </c>
      <c r="M3040" s="9" t="str">
        <f>IF(Search!$I$6="","",IF($AS3040="RCP",1,""))</f>
        <v/>
      </c>
      <c r="N3040" s="9" t="str">
        <f>IF(Search!$I$8="","",IF(COUNTA($AT3040)=1,IF(Search!$I$8="N","N",1),""))</f>
        <v/>
      </c>
      <c r="O3040" s="9" t="str">
        <f>IF(Search!$L$4="","",IF(COUNTA($AU3040)=1,IF(Search!$L$4="N","N",1),""))</f>
        <v/>
      </c>
      <c r="P3040" s="9" t="str">
        <f>IF(Search!$L$5="","",IF(ISNUMBER(SEARCH("Jersey",$AU3040))=TRUE,IF(Search!$L$5="N","N",1),""))</f>
        <v/>
      </c>
      <c r="Q3040" s="9" t="str">
        <f>IF(Search!$L$6="","",IF(ISNUMBER(SEARCH("Patch",$AU3040))=TRUE,IF(Search!$L$6="N","N",1),""))</f>
        <v/>
      </c>
      <c r="R3040" s="9" t="str">
        <f>IF(Search!$L$7="","",IF(ISNUMBER(SEARCH("Shield",$AU3040))=TRUE,IF(Search!$L$7="N","N",1),""))</f>
        <v/>
      </c>
      <c r="S3040" s="9" t="str">
        <f>IF(Search!$L$8="","",IF(ISNUMBER(SEARCH("Stick",$AU3040))=TRUE,IF(Search!$L$8="N","N",1),""))</f>
        <v/>
      </c>
      <c r="T3040" s="9" t="str">
        <f>IF(Search!$O$4="","",IF(COUNTA($AW3040)=1,IF(Search!$O$4="N","N",1),""))</f>
        <v/>
      </c>
      <c r="U3040" s="9" t="str">
        <f>IF(Search!$O$5="","",IF($AW3040="","",IF($AW3040&lt;Search!$O$5,"",1)))</f>
        <v/>
      </c>
      <c r="V3040" s="9" t="str">
        <f>IF(Search!$O$6="","",IF($AW3040="","",IF($AW3040&gt;Search!$O$6,"",1)))</f>
        <v/>
      </c>
      <c r="W3040" s="9" t="str">
        <f>IF(Search!$U$4="","",IF($AX3040="","",1))</f>
        <v/>
      </c>
      <c r="X3040" s="9" t="str">
        <f>IF(Search!$U$5="","",IF(ISNUMBER(SEARCH(Search!$U$5,$AX3040))=TRUE,IF(Search!$U$5="N","N",1),""))</f>
        <v/>
      </c>
      <c r="Y3040" s="9" t="str">
        <f>IF(Search!$U$6="","",IF($AY3040&lt;Search!$U$6,"",1))</f>
        <v/>
      </c>
      <c r="Z3040" s="9" t="str">
        <f>IF(Search!$R$4="","",IF(Inventory!$BA3040&lt;Search!$R$4,"",1))</f>
        <v/>
      </c>
      <c r="AA3040" s="9" t="str">
        <f>IF(Search!$R$5="","",IF($BA3040&gt;Search!$R$5,"",1))</f>
        <v/>
      </c>
      <c r="AB3040" s="9" t="str">
        <f>IF(Search!$R$6="","",IF($BB3040&lt;Search!$R$6,"",1))</f>
        <v/>
      </c>
      <c r="AC3040" s="9" t="str">
        <f>IF(Search!$R$7="","",IF($BB3040&lt;Search!$R$7,"",1))</f>
        <v/>
      </c>
      <c r="AD3040" s="45" t="str">
        <f>IF(COUNTIF($A3040:$AC3040,"n")&gt;0,"",IF(SUM($A3040:$AC3040)=COUNTA(Search!$C$4:$C$8,Search!$F$4:$F$8,Search!$I$4:$I$6,Search!$I$8,Search!$L$4:$L$8,Search!$O$4:$O$8,Search!$R$4:$R$7,Search!$U$4:$U$7)-COUNTIF(Search!$C$4:$U$7,"n"),1+LARGE($AD$1:AD3039,1),""))</f>
        <v/>
      </c>
      <c r="AE3040" s="45" t="str">
        <f t="shared" si="148"/>
        <v/>
      </c>
      <c r="AF3040" s="45" t="str">
        <f>IF(AD3040="","",COUNTIF($AE$1:$AE3039,$AE3040)+RANK($AE3040,$AE$2:$AE$10540,1))</f>
        <v/>
      </c>
      <c r="AG3040" s="45" t="str">
        <f t="shared" si="149"/>
        <v/>
      </c>
      <c r="AH3040" s="45" t="str">
        <f>IF($AD3040="","",COUNTIF($AG$1:$AG3039,$AG3040)+RANK($AG3040,$AG$1:$AG$10539,0))</f>
        <v/>
      </c>
      <c r="AI3040" s="10" t="str">
        <f t="shared" si="150"/>
        <v>2016-17 Upper Deck #461 Blake Speers YG NJD RC   /   $5</v>
      </c>
      <c r="AJ3040" s="11">
        <v>2016</v>
      </c>
      <c r="AK3040" s="17">
        <v>17</v>
      </c>
      <c r="AL3040" s="12" t="s">
        <v>7</v>
      </c>
      <c r="AM3040" s="10">
        <v>461</v>
      </c>
      <c r="AN3040" s="12" t="s">
        <v>2561</v>
      </c>
      <c r="AO3040" s="14" t="s">
        <v>1947</v>
      </c>
      <c r="AP3040" s="14"/>
      <c r="AQ3040" s="14"/>
      <c r="AR3040" s="14" t="s">
        <v>2481</v>
      </c>
      <c r="AS3040" s="9" t="s">
        <v>2</v>
      </c>
      <c r="AT3040" s="9"/>
      <c r="AU3040" s="9"/>
      <c r="AV3040" s="13"/>
      <c r="AW3040" s="13"/>
      <c r="AX3040" s="9"/>
      <c r="AY3040" s="9"/>
      <c r="AZ3040" s="9"/>
      <c r="BA3040" s="33">
        <v>5</v>
      </c>
      <c r="BB3040" s="33"/>
      <c r="BC3040" s="36"/>
      <c r="BD3040" s="12" t="s">
        <v>1772</v>
      </c>
    </row>
    <row r="3041" spans="1:56" s="12" customFormat="1" x14ac:dyDescent="0.2">
      <c r="A3041" s="9" t="str">
        <f>IF(Search!$C$5="","",IF(COUNTA(Inventory!$AP3041)=1,1,""))</f>
        <v/>
      </c>
      <c r="B3041" s="9" t="str">
        <f>IF(Search!$C$4="","",IF(ISNUMBER(SEARCH(Search!$C$4,$AR3041))=TRUE,1,""))</f>
        <v/>
      </c>
      <c r="C3041" s="9" t="str">
        <f>IF(Search!$C$6="x",IF(COUNTA($AQ3041)=1,1,"N"),IF(COUNTA($AQ3041)=1,"N",""))</f>
        <v/>
      </c>
      <c r="D3041" s="9" t="str">
        <f>IF(Search!$O$8="","",IF(ISNUMBER(SEARCH(Search!$O$8,$BD3041))=TRUE,1,""))</f>
        <v/>
      </c>
      <c r="E3041" s="9" t="str">
        <f>IF(Search!$C$7="","",IF(ISNUMBER(SEARCH(Search!$C$7,$AN3041))=TRUE,1,""))</f>
        <v/>
      </c>
      <c r="F3041" s="9" t="str">
        <f>IF(Search!$C$8="","",IF(ISNUMBER(SEARCH(Search!$C$8,$AO3041))=TRUE,1,""))</f>
        <v/>
      </c>
      <c r="G3041" s="9" t="str">
        <f>IF(Search!$F$4="","",IF(Inventory!$AJ3041&lt;Search!$F$4,"",1))</f>
        <v/>
      </c>
      <c r="H3041" s="9" t="str">
        <f>IF(Search!$F$5="","",IF(Inventory!$AJ3041&gt;Search!$F$5,"",1))</f>
        <v/>
      </c>
      <c r="I3041" s="9" t="str">
        <f>IF(Search!$F$7="","",IF(Search!$F$8="",IF(ISNUMBER(SEARCH(Search!$F$7,$AL3041))=TRUE,1,""),""))</f>
        <v/>
      </c>
      <c r="J3041" s="9" t="str">
        <f>IF($AL3041=Search!$F$8,1,"")</f>
        <v/>
      </c>
      <c r="K3041" s="9" t="str">
        <f>IF(Search!$I$4="","",IF(COUNTA($AS3041)=1,IF(Search!$I$4="N","N",1),""))</f>
        <v/>
      </c>
      <c r="L3041" s="9" t="str">
        <f>IF(Search!$I$5="","",IF($AS3041="RC",1,""))</f>
        <v/>
      </c>
      <c r="M3041" s="9" t="str">
        <f>IF(Search!$I$6="","",IF($AS3041="RCP",1,""))</f>
        <v/>
      </c>
      <c r="N3041" s="9" t="str">
        <f>IF(Search!$I$8="","",IF(COUNTA($AT3041)=1,IF(Search!$I$8="N","N",1),""))</f>
        <v/>
      </c>
      <c r="O3041" s="9" t="str">
        <f>IF(Search!$L$4="","",IF(COUNTA($AU3041)=1,IF(Search!$L$4="N","N",1),""))</f>
        <v/>
      </c>
      <c r="P3041" s="9" t="str">
        <f>IF(Search!$L$5="","",IF(ISNUMBER(SEARCH("Jersey",$AU3041))=TRUE,IF(Search!$L$5="N","N",1),""))</f>
        <v/>
      </c>
      <c r="Q3041" s="9" t="str">
        <f>IF(Search!$L$6="","",IF(ISNUMBER(SEARCH("Patch",$AU3041))=TRUE,IF(Search!$L$6="N","N",1),""))</f>
        <v/>
      </c>
      <c r="R3041" s="9" t="str">
        <f>IF(Search!$L$7="","",IF(ISNUMBER(SEARCH("Shield",$AU3041))=TRUE,IF(Search!$L$7="N","N",1),""))</f>
        <v/>
      </c>
      <c r="S3041" s="9" t="str">
        <f>IF(Search!$L$8="","",IF(ISNUMBER(SEARCH("Stick",$AU3041))=TRUE,IF(Search!$L$8="N","N",1),""))</f>
        <v/>
      </c>
      <c r="T3041" s="9" t="str">
        <f>IF(Search!$O$4="","",IF(COUNTA($AW3041)=1,IF(Search!$O$4="N","N",1),""))</f>
        <v/>
      </c>
      <c r="U3041" s="9" t="str">
        <f>IF(Search!$O$5="","",IF($AW3041="","",IF($AW3041&lt;Search!$O$5,"",1)))</f>
        <v/>
      </c>
      <c r="V3041" s="9" t="str">
        <f>IF(Search!$O$6="","",IF($AW3041="","",IF($AW3041&gt;Search!$O$6,"",1)))</f>
        <v/>
      </c>
      <c r="W3041" s="9" t="str">
        <f>IF(Search!$U$4="","",IF($AX3041="","",1))</f>
        <v/>
      </c>
      <c r="X3041" s="9" t="str">
        <f>IF(Search!$U$5="","",IF(ISNUMBER(SEARCH(Search!$U$5,$AX3041))=TRUE,IF(Search!$U$5="N","N",1),""))</f>
        <v/>
      </c>
      <c r="Y3041" s="9" t="str">
        <f>IF(Search!$U$6="","",IF($AY3041&lt;Search!$U$6,"",1))</f>
        <v/>
      </c>
      <c r="Z3041" s="9" t="str">
        <f>IF(Search!$R$4="","",IF(Inventory!$BA3041&lt;Search!$R$4,"",1))</f>
        <v/>
      </c>
      <c r="AA3041" s="9" t="str">
        <f>IF(Search!$R$5="","",IF($BA3041&gt;Search!$R$5,"",1))</f>
        <v/>
      </c>
      <c r="AB3041" s="9" t="str">
        <f>IF(Search!$R$6="","",IF($BB3041&lt;Search!$R$6,"",1))</f>
        <v/>
      </c>
      <c r="AC3041" s="9" t="str">
        <f>IF(Search!$R$7="","",IF($BB3041&lt;Search!$R$7,"",1))</f>
        <v/>
      </c>
      <c r="AD3041" s="45" t="str">
        <f>IF(COUNTIF($A3041:$AC3041,"n")&gt;0,"",IF(SUM($A3041:$AC3041)=COUNTA(Search!$C$4:$C$8,Search!$F$4:$F$8,Search!$I$4:$I$6,Search!$I$8,Search!$L$4:$L$8,Search!$O$4:$O$8,Search!$R$4:$R$7,Search!$U$4:$U$7)-COUNTIF(Search!$C$4:$U$7,"n"),1+LARGE($AD$1:AD3040,1),""))</f>
        <v/>
      </c>
      <c r="AE3041" s="45" t="str">
        <f t="shared" si="148"/>
        <v/>
      </c>
      <c r="AF3041" s="45" t="str">
        <f>IF(AD3041="","",COUNTIF($AE$1:$AE3040,$AE3041)+RANK($AE3041,$AE$2:$AE$10540,1))</f>
        <v/>
      </c>
      <c r="AG3041" s="45" t="str">
        <f t="shared" si="149"/>
        <v/>
      </c>
      <c r="AH3041" s="45" t="str">
        <f>IF($AD3041="","",COUNTIF($AG$1:$AG3040,$AG3041)+RANK($AG3041,$AG$1:$AG$10539,0))</f>
        <v/>
      </c>
      <c r="AI3041" s="10" t="str">
        <f t="shared" si="150"/>
        <v>2016-17 Upper Deck #462 Casey Nelson YG BUF RC   /   $5</v>
      </c>
      <c r="AJ3041" s="11">
        <v>2016</v>
      </c>
      <c r="AK3041" s="17">
        <v>17</v>
      </c>
      <c r="AL3041" s="12" t="s">
        <v>7</v>
      </c>
      <c r="AM3041" s="10">
        <v>462</v>
      </c>
      <c r="AN3041" s="12" t="s">
        <v>2562</v>
      </c>
      <c r="AO3041" s="14" t="s">
        <v>1918</v>
      </c>
      <c r="AP3041" s="14"/>
      <c r="AQ3041" s="14"/>
      <c r="AR3041" s="14" t="s">
        <v>2481</v>
      </c>
      <c r="AS3041" s="9" t="s">
        <v>2</v>
      </c>
      <c r="AT3041" s="9"/>
      <c r="AU3041" s="9"/>
      <c r="AV3041" s="13"/>
      <c r="AW3041" s="13"/>
      <c r="AX3041" s="9"/>
      <c r="AY3041" s="9"/>
      <c r="AZ3041" s="9"/>
      <c r="BA3041" s="33">
        <v>5</v>
      </c>
      <c r="BB3041" s="33"/>
      <c r="BC3041" s="36"/>
      <c r="BD3041" s="12" t="s">
        <v>1772</v>
      </c>
    </row>
    <row r="3042" spans="1:56" s="12" customFormat="1" x14ac:dyDescent="0.2">
      <c r="A3042" s="9" t="str">
        <f>IF(Search!$C$5="","",IF(COUNTA(Inventory!$AP3042)=1,1,""))</f>
        <v/>
      </c>
      <c r="B3042" s="9" t="str">
        <f>IF(Search!$C$4="","",IF(ISNUMBER(SEARCH(Search!$C$4,$AR3042))=TRUE,1,""))</f>
        <v/>
      </c>
      <c r="C3042" s="9" t="str">
        <f>IF(Search!$C$6="x",IF(COUNTA($AQ3042)=1,1,"N"),IF(COUNTA($AQ3042)=1,"N",""))</f>
        <v/>
      </c>
      <c r="D3042" s="9" t="str">
        <f>IF(Search!$O$8="","",IF(ISNUMBER(SEARCH(Search!$O$8,$BD3042))=TRUE,1,""))</f>
        <v/>
      </c>
      <c r="E3042" s="9" t="str">
        <f>IF(Search!$C$7="","",IF(ISNUMBER(SEARCH(Search!$C$7,$AN3042))=TRUE,1,""))</f>
        <v/>
      </c>
      <c r="F3042" s="9" t="str">
        <f>IF(Search!$C$8="","",IF(ISNUMBER(SEARCH(Search!$C$8,$AO3042))=TRUE,1,""))</f>
        <v/>
      </c>
      <c r="G3042" s="9" t="str">
        <f>IF(Search!$F$4="","",IF(Inventory!$AJ3042&lt;Search!$F$4,"",1))</f>
        <v/>
      </c>
      <c r="H3042" s="9" t="str">
        <f>IF(Search!$F$5="","",IF(Inventory!$AJ3042&gt;Search!$F$5,"",1))</f>
        <v/>
      </c>
      <c r="I3042" s="9" t="str">
        <f>IF(Search!$F$7="","",IF(Search!$F$8="",IF(ISNUMBER(SEARCH(Search!$F$7,$AL3042))=TRUE,1,""),""))</f>
        <v/>
      </c>
      <c r="J3042" s="9" t="str">
        <f>IF($AL3042=Search!$F$8,1,"")</f>
        <v/>
      </c>
      <c r="K3042" s="9" t="str">
        <f>IF(Search!$I$4="","",IF(COUNTA($AS3042)=1,IF(Search!$I$4="N","N",1),""))</f>
        <v/>
      </c>
      <c r="L3042" s="9" t="str">
        <f>IF(Search!$I$5="","",IF($AS3042="RC",1,""))</f>
        <v/>
      </c>
      <c r="M3042" s="9" t="str">
        <f>IF(Search!$I$6="","",IF($AS3042="RCP",1,""))</f>
        <v/>
      </c>
      <c r="N3042" s="9" t="str">
        <f>IF(Search!$I$8="","",IF(COUNTA($AT3042)=1,IF(Search!$I$8="N","N",1),""))</f>
        <v/>
      </c>
      <c r="O3042" s="9" t="str">
        <f>IF(Search!$L$4="","",IF(COUNTA($AU3042)=1,IF(Search!$L$4="N","N",1),""))</f>
        <v/>
      </c>
      <c r="P3042" s="9" t="str">
        <f>IF(Search!$L$5="","",IF(ISNUMBER(SEARCH("Jersey",$AU3042))=TRUE,IF(Search!$L$5="N","N",1),""))</f>
        <v/>
      </c>
      <c r="Q3042" s="9" t="str">
        <f>IF(Search!$L$6="","",IF(ISNUMBER(SEARCH("Patch",$AU3042))=TRUE,IF(Search!$L$6="N","N",1),""))</f>
        <v/>
      </c>
      <c r="R3042" s="9" t="str">
        <f>IF(Search!$L$7="","",IF(ISNUMBER(SEARCH("Shield",$AU3042))=TRUE,IF(Search!$L$7="N","N",1),""))</f>
        <v/>
      </c>
      <c r="S3042" s="9" t="str">
        <f>IF(Search!$L$8="","",IF(ISNUMBER(SEARCH("Stick",$AU3042))=TRUE,IF(Search!$L$8="N","N",1),""))</f>
        <v/>
      </c>
      <c r="T3042" s="9" t="str">
        <f>IF(Search!$O$4="","",IF(COUNTA($AW3042)=1,IF(Search!$O$4="N","N",1),""))</f>
        <v/>
      </c>
      <c r="U3042" s="9" t="str">
        <f>IF(Search!$O$5="","",IF($AW3042="","",IF($AW3042&lt;Search!$O$5,"",1)))</f>
        <v/>
      </c>
      <c r="V3042" s="9" t="str">
        <f>IF(Search!$O$6="","",IF($AW3042="","",IF($AW3042&gt;Search!$O$6,"",1)))</f>
        <v/>
      </c>
      <c r="W3042" s="9" t="str">
        <f>IF(Search!$U$4="","",IF($AX3042="","",1))</f>
        <v/>
      </c>
      <c r="X3042" s="9" t="str">
        <f>IF(Search!$U$5="","",IF(ISNUMBER(SEARCH(Search!$U$5,$AX3042))=TRUE,IF(Search!$U$5="N","N",1),""))</f>
        <v/>
      </c>
      <c r="Y3042" s="9" t="str">
        <f>IF(Search!$U$6="","",IF($AY3042&lt;Search!$U$6,"",1))</f>
        <v/>
      </c>
      <c r="Z3042" s="9" t="str">
        <f>IF(Search!$R$4="","",IF(Inventory!$BA3042&lt;Search!$R$4,"",1))</f>
        <v/>
      </c>
      <c r="AA3042" s="9" t="str">
        <f>IF(Search!$R$5="","",IF($BA3042&gt;Search!$R$5,"",1))</f>
        <v/>
      </c>
      <c r="AB3042" s="9" t="str">
        <f>IF(Search!$R$6="","",IF($BB3042&lt;Search!$R$6,"",1))</f>
        <v/>
      </c>
      <c r="AC3042" s="9" t="str">
        <f>IF(Search!$R$7="","",IF($BB3042&lt;Search!$R$7,"",1))</f>
        <v/>
      </c>
      <c r="AD3042" s="45" t="str">
        <f>IF(COUNTIF($A3042:$AC3042,"n")&gt;0,"",IF(SUM($A3042:$AC3042)=COUNTA(Search!$C$4:$C$8,Search!$F$4:$F$8,Search!$I$4:$I$6,Search!$I$8,Search!$L$4:$L$8,Search!$O$4:$O$8,Search!$R$4:$R$7,Search!$U$4:$U$7)-COUNTIF(Search!$C$4:$U$7,"n"),1+LARGE($AD$1:AD3041,1),""))</f>
        <v/>
      </c>
      <c r="AE3042" s="45" t="str">
        <f t="shared" si="148"/>
        <v/>
      </c>
      <c r="AF3042" s="45" t="str">
        <f>IF(AD3042="","",COUNTIF($AE$1:$AE3041,$AE3042)+RANK($AE3042,$AE$2:$AE$10540,1))</f>
        <v/>
      </c>
      <c r="AG3042" s="45" t="str">
        <f t="shared" si="149"/>
        <v/>
      </c>
      <c r="AH3042" s="45" t="str">
        <f>IF($AD3042="","",COUNTIF($AG$1:$AG3041,$AG3042)+RANK($AG3042,$AG$1:$AG$10539,0))</f>
        <v/>
      </c>
      <c r="AI3042" s="10" t="str">
        <f t="shared" si="150"/>
        <v>2016-17 Upper Deck #463 Anthony DeAngelo YG ARI RC   /   $5</v>
      </c>
      <c r="AJ3042" s="11">
        <v>2016</v>
      </c>
      <c r="AK3042" s="17">
        <v>17</v>
      </c>
      <c r="AL3042" s="12" t="s">
        <v>7</v>
      </c>
      <c r="AM3042" s="10">
        <v>463</v>
      </c>
      <c r="AN3042" s="12" t="s">
        <v>2563</v>
      </c>
      <c r="AO3042" s="14" t="s">
        <v>1953</v>
      </c>
      <c r="AP3042" s="14"/>
      <c r="AQ3042" s="14"/>
      <c r="AR3042" s="14" t="s">
        <v>2481</v>
      </c>
      <c r="AS3042" s="9" t="s">
        <v>2</v>
      </c>
      <c r="AT3042" s="9"/>
      <c r="AU3042" s="9"/>
      <c r="AV3042" s="13"/>
      <c r="AW3042" s="13"/>
      <c r="AX3042" s="9"/>
      <c r="AY3042" s="9"/>
      <c r="AZ3042" s="9"/>
      <c r="BA3042" s="33">
        <v>5</v>
      </c>
      <c r="BB3042" s="33"/>
      <c r="BC3042" s="36"/>
      <c r="BD3042" s="12" t="s">
        <v>1772</v>
      </c>
    </row>
    <row r="3043" spans="1:56" s="12" customFormat="1" x14ac:dyDescent="0.2">
      <c r="A3043" s="9" t="str">
        <f>IF(Search!$C$5="","",IF(COUNTA(Inventory!$AP3043)=1,1,""))</f>
        <v/>
      </c>
      <c r="B3043" s="9" t="str">
        <f>IF(Search!$C$4="","",IF(ISNUMBER(SEARCH(Search!$C$4,$AR3043))=TRUE,1,""))</f>
        <v/>
      </c>
      <c r="C3043" s="9" t="str">
        <f>IF(Search!$C$6="x",IF(COUNTA($AQ3043)=1,1,"N"),IF(COUNTA($AQ3043)=1,"N",""))</f>
        <v/>
      </c>
      <c r="D3043" s="9" t="str">
        <f>IF(Search!$O$8="","",IF(ISNUMBER(SEARCH(Search!$O$8,$BD3043))=TRUE,1,""))</f>
        <v/>
      </c>
      <c r="E3043" s="9" t="str">
        <f>IF(Search!$C$7="","",IF(ISNUMBER(SEARCH(Search!$C$7,$AN3043))=TRUE,1,""))</f>
        <v/>
      </c>
      <c r="F3043" s="9" t="str">
        <f>IF(Search!$C$8="","",IF(ISNUMBER(SEARCH(Search!$C$8,$AO3043))=TRUE,1,""))</f>
        <v/>
      </c>
      <c r="G3043" s="9" t="str">
        <f>IF(Search!$F$4="","",IF(Inventory!$AJ3043&lt;Search!$F$4,"",1))</f>
        <v/>
      </c>
      <c r="H3043" s="9" t="str">
        <f>IF(Search!$F$5="","",IF(Inventory!$AJ3043&gt;Search!$F$5,"",1))</f>
        <v/>
      </c>
      <c r="I3043" s="9" t="str">
        <f>IF(Search!$F$7="","",IF(Search!$F$8="",IF(ISNUMBER(SEARCH(Search!$F$7,$AL3043))=TRUE,1,""),""))</f>
        <v/>
      </c>
      <c r="J3043" s="9" t="str">
        <f>IF($AL3043=Search!$F$8,1,"")</f>
        <v/>
      </c>
      <c r="K3043" s="9" t="str">
        <f>IF(Search!$I$4="","",IF(COUNTA($AS3043)=1,IF(Search!$I$4="N","N",1),""))</f>
        <v/>
      </c>
      <c r="L3043" s="9" t="str">
        <f>IF(Search!$I$5="","",IF($AS3043="RC",1,""))</f>
        <v/>
      </c>
      <c r="M3043" s="9" t="str">
        <f>IF(Search!$I$6="","",IF($AS3043="RCP",1,""))</f>
        <v/>
      </c>
      <c r="N3043" s="9" t="str">
        <f>IF(Search!$I$8="","",IF(COUNTA($AT3043)=1,IF(Search!$I$8="N","N",1),""))</f>
        <v/>
      </c>
      <c r="O3043" s="9" t="str">
        <f>IF(Search!$L$4="","",IF(COUNTA($AU3043)=1,IF(Search!$L$4="N","N",1),""))</f>
        <v/>
      </c>
      <c r="P3043" s="9" t="str">
        <f>IF(Search!$L$5="","",IF(ISNUMBER(SEARCH("Jersey",$AU3043))=TRUE,IF(Search!$L$5="N","N",1),""))</f>
        <v/>
      </c>
      <c r="Q3043" s="9" t="str">
        <f>IF(Search!$L$6="","",IF(ISNUMBER(SEARCH("Patch",$AU3043))=TRUE,IF(Search!$L$6="N","N",1),""))</f>
        <v/>
      </c>
      <c r="R3043" s="9" t="str">
        <f>IF(Search!$L$7="","",IF(ISNUMBER(SEARCH("Shield",$AU3043))=TRUE,IF(Search!$L$7="N","N",1),""))</f>
        <v/>
      </c>
      <c r="S3043" s="9" t="str">
        <f>IF(Search!$L$8="","",IF(ISNUMBER(SEARCH("Stick",$AU3043))=TRUE,IF(Search!$L$8="N","N",1),""))</f>
        <v/>
      </c>
      <c r="T3043" s="9" t="str">
        <f>IF(Search!$O$4="","",IF(COUNTA($AW3043)=1,IF(Search!$O$4="N","N",1),""))</f>
        <v/>
      </c>
      <c r="U3043" s="9" t="str">
        <f>IF(Search!$O$5="","",IF($AW3043="","",IF($AW3043&lt;Search!$O$5,"",1)))</f>
        <v/>
      </c>
      <c r="V3043" s="9" t="str">
        <f>IF(Search!$O$6="","",IF($AW3043="","",IF($AW3043&gt;Search!$O$6,"",1)))</f>
        <v/>
      </c>
      <c r="W3043" s="9" t="str">
        <f>IF(Search!$U$4="","",IF($AX3043="","",1))</f>
        <v/>
      </c>
      <c r="X3043" s="9" t="str">
        <f>IF(Search!$U$5="","",IF(ISNUMBER(SEARCH(Search!$U$5,$AX3043))=TRUE,IF(Search!$U$5="N","N",1),""))</f>
        <v/>
      </c>
      <c r="Y3043" s="9" t="str">
        <f>IF(Search!$U$6="","",IF($AY3043&lt;Search!$U$6,"",1))</f>
        <v/>
      </c>
      <c r="Z3043" s="9" t="str">
        <f>IF(Search!$R$4="","",IF(Inventory!$BA3043&lt;Search!$R$4,"",1))</f>
        <v/>
      </c>
      <c r="AA3043" s="9" t="str">
        <f>IF(Search!$R$5="","",IF($BA3043&gt;Search!$R$5,"",1))</f>
        <v/>
      </c>
      <c r="AB3043" s="9" t="str">
        <f>IF(Search!$R$6="","",IF($BB3043&lt;Search!$R$6,"",1))</f>
        <v/>
      </c>
      <c r="AC3043" s="9" t="str">
        <f>IF(Search!$R$7="","",IF($BB3043&lt;Search!$R$7,"",1))</f>
        <v/>
      </c>
      <c r="AD3043" s="45" t="str">
        <f>IF(COUNTIF($A3043:$AC3043,"n")&gt;0,"",IF(SUM($A3043:$AC3043)=COUNTA(Search!$C$4:$C$8,Search!$F$4:$F$8,Search!$I$4:$I$6,Search!$I$8,Search!$L$4:$L$8,Search!$O$4:$O$8,Search!$R$4:$R$7,Search!$U$4:$U$7)-COUNTIF(Search!$C$4:$U$7,"n"),1+LARGE($AD$1:AD3042,1),""))</f>
        <v/>
      </c>
      <c r="AE3043" s="45" t="str">
        <f t="shared" si="148"/>
        <v/>
      </c>
      <c r="AF3043" s="45" t="str">
        <f>IF(AD3043="","",COUNTIF($AE$1:$AE3042,$AE3043)+RANK($AE3043,$AE$2:$AE$10540,1))</f>
        <v/>
      </c>
      <c r="AG3043" s="45" t="str">
        <f t="shared" si="149"/>
        <v/>
      </c>
      <c r="AH3043" s="45" t="str">
        <f>IF($AD3043="","",COUNTIF($AG$1:$AG3042,$AG3043)+RANK($AG3043,$AG$1:$AG$10539,0))</f>
        <v/>
      </c>
      <c r="AI3043" s="10" t="str">
        <f t="shared" si="150"/>
        <v>2016-17 Upper Deck #464 Mark McNeill YG CHI RC   /   $8</v>
      </c>
      <c r="AJ3043" s="11">
        <v>2016</v>
      </c>
      <c r="AK3043" s="17">
        <v>17</v>
      </c>
      <c r="AL3043" s="12" t="s">
        <v>7</v>
      </c>
      <c r="AM3043" s="10">
        <v>464</v>
      </c>
      <c r="AN3043" s="12" t="s">
        <v>2514</v>
      </c>
      <c r="AO3043" s="14" t="s">
        <v>1917</v>
      </c>
      <c r="AP3043" s="14"/>
      <c r="AQ3043" s="14"/>
      <c r="AR3043" s="14" t="s">
        <v>2481</v>
      </c>
      <c r="AS3043" s="9" t="s">
        <v>2</v>
      </c>
      <c r="AT3043" s="9"/>
      <c r="AU3043" s="9"/>
      <c r="AV3043" s="13"/>
      <c r="AW3043" s="13"/>
      <c r="AX3043" s="9"/>
      <c r="AY3043" s="9"/>
      <c r="AZ3043" s="9"/>
      <c r="BA3043" s="33">
        <v>8</v>
      </c>
      <c r="BB3043" s="33"/>
      <c r="BC3043" s="36">
        <v>42968</v>
      </c>
      <c r="BD3043" s="12" t="s">
        <v>2511</v>
      </c>
    </row>
    <row r="3044" spans="1:56" s="12" customFormat="1" x14ac:dyDescent="0.2">
      <c r="A3044" s="9" t="str">
        <f>IF(Search!$C$5="","",IF(COUNTA(Inventory!$AP3044)=1,1,""))</f>
        <v/>
      </c>
      <c r="B3044" s="9" t="str">
        <f>IF(Search!$C$4="","",IF(ISNUMBER(SEARCH(Search!$C$4,$AR3044))=TRUE,1,""))</f>
        <v/>
      </c>
      <c r="C3044" s="9" t="str">
        <f>IF(Search!$C$6="x",IF(COUNTA($AQ3044)=1,1,"N"),IF(COUNTA($AQ3044)=1,"N",""))</f>
        <v/>
      </c>
      <c r="D3044" s="9" t="str">
        <f>IF(Search!$O$8="","",IF(ISNUMBER(SEARCH(Search!$O$8,$BD3044))=TRUE,1,""))</f>
        <v/>
      </c>
      <c r="E3044" s="9" t="str">
        <f>IF(Search!$C$7="","",IF(ISNUMBER(SEARCH(Search!$C$7,$AN3044))=TRUE,1,""))</f>
        <v/>
      </c>
      <c r="F3044" s="9" t="str">
        <f>IF(Search!$C$8="","",IF(ISNUMBER(SEARCH(Search!$C$8,$AO3044))=TRUE,1,""))</f>
        <v/>
      </c>
      <c r="G3044" s="9" t="str">
        <f>IF(Search!$F$4="","",IF(Inventory!$AJ3044&lt;Search!$F$4,"",1))</f>
        <v/>
      </c>
      <c r="H3044" s="9" t="str">
        <f>IF(Search!$F$5="","",IF(Inventory!$AJ3044&gt;Search!$F$5,"",1))</f>
        <v/>
      </c>
      <c r="I3044" s="9" t="str">
        <f>IF(Search!$F$7="","",IF(Search!$F$8="",IF(ISNUMBER(SEARCH(Search!$F$7,$AL3044))=TRUE,1,""),""))</f>
        <v/>
      </c>
      <c r="J3044" s="9" t="str">
        <f>IF($AL3044=Search!$F$8,1,"")</f>
        <v/>
      </c>
      <c r="K3044" s="9" t="str">
        <f>IF(Search!$I$4="","",IF(COUNTA($AS3044)=1,IF(Search!$I$4="N","N",1),""))</f>
        <v/>
      </c>
      <c r="L3044" s="9" t="str">
        <f>IF(Search!$I$5="","",IF($AS3044="RC",1,""))</f>
        <v/>
      </c>
      <c r="M3044" s="9" t="str">
        <f>IF(Search!$I$6="","",IF($AS3044="RCP",1,""))</f>
        <v/>
      </c>
      <c r="N3044" s="9" t="str">
        <f>IF(Search!$I$8="","",IF(COUNTA($AT3044)=1,IF(Search!$I$8="N","N",1),""))</f>
        <v/>
      </c>
      <c r="O3044" s="9" t="str">
        <f>IF(Search!$L$4="","",IF(COUNTA($AU3044)=1,IF(Search!$L$4="N","N",1),""))</f>
        <v/>
      </c>
      <c r="P3044" s="9" t="str">
        <f>IF(Search!$L$5="","",IF(ISNUMBER(SEARCH("Jersey",$AU3044))=TRUE,IF(Search!$L$5="N","N",1),""))</f>
        <v/>
      </c>
      <c r="Q3044" s="9" t="str">
        <f>IF(Search!$L$6="","",IF(ISNUMBER(SEARCH("Patch",$AU3044))=TRUE,IF(Search!$L$6="N","N",1),""))</f>
        <v/>
      </c>
      <c r="R3044" s="9" t="str">
        <f>IF(Search!$L$7="","",IF(ISNUMBER(SEARCH("Shield",$AU3044))=TRUE,IF(Search!$L$7="N","N",1),""))</f>
        <v/>
      </c>
      <c r="S3044" s="9" t="str">
        <f>IF(Search!$L$8="","",IF(ISNUMBER(SEARCH("Stick",$AU3044))=TRUE,IF(Search!$L$8="N","N",1),""))</f>
        <v/>
      </c>
      <c r="T3044" s="9" t="str">
        <f>IF(Search!$O$4="","",IF(COUNTA($AW3044)=1,IF(Search!$O$4="N","N",1),""))</f>
        <v/>
      </c>
      <c r="U3044" s="9" t="str">
        <f>IF(Search!$O$5="","",IF($AW3044="","",IF($AW3044&lt;Search!$O$5,"",1)))</f>
        <v/>
      </c>
      <c r="V3044" s="9" t="str">
        <f>IF(Search!$O$6="","",IF($AW3044="","",IF($AW3044&gt;Search!$O$6,"",1)))</f>
        <v/>
      </c>
      <c r="W3044" s="9" t="str">
        <f>IF(Search!$U$4="","",IF($AX3044="","",1))</f>
        <v/>
      </c>
      <c r="X3044" s="9" t="str">
        <f>IF(Search!$U$5="","",IF(ISNUMBER(SEARCH(Search!$U$5,$AX3044))=TRUE,IF(Search!$U$5="N","N",1),""))</f>
        <v/>
      </c>
      <c r="Y3044" s="9" t="str">
        <f>IF(Search!$U$6="","",IF($AY3044&lt;Search!$U$6,"",1))</f>
        <v/>
      </c>
      <c r="Z3044" s="9" t="str">
        <f>IF(Search!$R$4="","",IF(Inventory!$BA3044&lt;Search!$R$4,"",1))</f>
        <v/>
      </c>
      <c r="AA3044" s="9" t="str">
        <f>IF(Search!$R$5="","",IF($BA3044&gt;Search!$R$5,"",1))</f>
        <v/>
      </c>
      <c r="AB3044" s="9" t="str">
        <f>IF(Search!$R$6="","",IF($BB3044&lt;Search!$R$6,"",1))</f>
        <v/>
      </c>
      <c r="AC3044" s="9" t="str">
        <f>IF(Search!$R$7="","",IF($BB3044&lt;Search!$R$7,"",1))</f>
        <v/>
      </c>
      <c r="AD3044" s="45" t="str">
        <f>IF(COUNTIF($A3044:$AC3044,"n")&gt;0,"",IF(SUM($A3044:$AC3044)=COUNTA(Search!$C$4:$C$8,Search!$F$4:$F$8,Search!$I$4:$I$6,Search!$I$8,Search!$L$4:$L$8,Search!$O$4:$O$8,Search!$R$4:$R$7,Search!$U$4:$U$7)-COUNTIF(Search!$C$4:$U$7,"n"),1+LARGE($AD$1:AD3043,1),""))</f>
        <v/>
      </c>
      <c r="AE3044" s="45" t="str">
        <f t="shared" si="148"/>
        <v/>
      </c>
      <c r="AF3044" s="45" t="str">
        <f>IF(AD3044="","",COUNTIF($AE$1:$AE3043,$AE3044)+RANK($AE3044,$AE$2:$AE$10540,1))</f>
        <v/>
      </c>
      <c r="AG3044" s="45" t="str">
        <f t="shared" si="149"/>
        <v/>
      </c>
      <c r="AH3044" s="45" t="str">
        <f>IF($AD3044="","",COUNTIF($AG$1:$AG3043,$AG3044)+RANK($AG3044,$AG$1:$AG$10539,0))</f>
        <v/>
      </c>
      <c r="AI3044" s="10" t="str">
        <f t="shared" si="150"/>
        <v>2016-17 Upper Deck #465 Gemel Smith YG DAL RC   /   $5</v>
      </c>
      <c r="AJ3044" s="11">
        <v>2016</v>
      </c>
      <c r="AK3044" s="17">
        <v>17</v>
      </c>
      <c r="AL3044" s="12" t="s">
        <v>7</v>
      </c>
      <c r="AM3044" s="10">
        <v>465</v>
      </c>
      <c r="AN3044" s="15" t="s">
        <v>2489</v>
      </c>
      <c r="AO3044" s="14" t="s">
        <v>1949</v>
      </c>
      <c r="AP3044" s="14"/>
      <c r="AQ3044" s="14"/>
      <c r="AR3044" s="14" t="s">
        <v>2481</v>
      </c>
      <c r="AS3044" s="9" t="s">
        <v>2</v>
      </c>
      <c r="AT3044" s="9"/>
      <c r="AU3044" s="9"/>
      <c r="AV3044" s="13"/>
      <c r="AW3044" s="13"/>
      <c r="AX3044" s="9"/>
      <c r="AY3044" s="9"/>
      <c r="AZ3044" s="9"/>
      <c r="BA3044" s="33">
        <v>5</v>
      </c>
      <c r="BB3044" s="33"/>
      <c r="BC3044" s="36">
        <v>42873</v>
      </c>
      <c r="BD3044" s="12" t="s">
        <v>2493</v>
      </c>
    </row>
    <row r="3045" spans="1:56" s="12" customFormat="1" x14ac:dyDescent="0.2">
      <c r="A3045" s="9" t="str">
        <f>IF(Search!$C$5="","",IF(COUNTA(Inventory!$AP3045)=1,1,""))</f>
        <v/>
      </c>
      <c r="B3045" s="9" t="str">
        <f>IF(Search!$C$4="","",IF(ISNUMBER(SEARCH(Search!$C$4,$AR3045))=TRUE,1,""))</f>
        <v/>
      </c>
      <c r="C3045" s="9" t="str">
        <f>IF(Search!$C$6="x",IF(COUNTA($AQ3045)=1,1,"N"),IF(COUNTA($AQ3045)=1,"N",""))</f>
        <v/>
      </c>
      <c r="D3045" s="9" t="str">
        <f>IF(Search!$O$8="","",IF(ISNUMBER(SEARCH(Search!$O$8,$BD3045))=TRUE,1,""))</f>
        <v/>
      </c>
      <c r="E3045" s="9" t="str">
        <f>IF(Search!$C$7="","",IF(ISNUMBER(SEARCH(Search!$C$7,$AN3045))=TRUE,1,""))</f>
        <v/>
      </c>
      <c r="F3045" s="9" t="str">
        <f>IF(Search!$C$8="","",IF(ISNUMBER(SEARCH(Search!$C$8,$AO3045))=TRUE,1,""))</f>
        <v/>
      </c>
      <c r="G3045" s="9" t="str">
        <f>IF(Search!$F$4="","",IF(Inventory!$AJ3045&lt;Search!$F$4,"",1))</f>
        <v/>
      </c>
      <c r="H3045" s="9" t="str">
        <f>IF(Search!$F$5="","",IF(Inventory!$AJ3045&gt;Search!$F$5,"",1))</f>
        <v/>
      </c>
      <c r="I3045" s="9" t="str">
        <f>IF(Search!$F$7="","",IF(Search!$F$8="",IF(ISNUMBER(SEARCH(Search!$F$7,$AL3045))=TRUE,1,""),""))</f>
        <v/>
      </c>
      <c r="J3045" s="9" t="str">
        <f>IF($AL3045=Search!$F$8,1,"")</f>
        <v/>
      </c>
      <c r="K3045" s="9" t="str">
        <f>IF(Search!$I$4="","",IF(COUNTA($AS3045)=1,IF(Search!$I$4="N","N",1),""))</f>
        <v/>
      </c>
      <c r="L3045" s="9" t="str">
        <f>IF(Search!$I$5="","",IF($AS3045="RC",1,""))</f>
        <v/>
      </c>
      <c r="M3045" s="9" t="str">
        <f>IF(Search!$I$6="","",IF($AS3045="RCP",1,""))</f>
        <v/>
      </c>
      <c r="N3045" s="9" t="str">
        <f>IF(Search!$I$8="","",IF(COUNTA($AT3045)=1,IF(Search!$I$8="N","N",1),""))</f>
        <v/>
      </c>
      <c r="O3045" s="9" t="str">
        <f>IF(Search!$L$4="","",IF(COUNTA($AU3045)=1,IF(Search!$L$4="N","N",1),""))</f>
        <v/>
      </c>
      <c r="P3045" s="9" t="str">
        <f>IF(Search!$L$5="","",IF(ISNUMBER(SEARCH("Jersey",$AU3045))=TRUE,IF(Search!$L$5="N","N",1),""))</f>
        <v/>
      </c>
      <c r="Q3045" s="9" t="str">
        <f>IF(Search!$L$6="","",IF(ISNUMBER(SEARCH("Patch",$AU3045))=TRUE,IF(Search!$L$6="N","N",1),""))</f>
        <v/>
      </c>
      <c r="R3045" s="9" t="str">
        <f>IF(Search!$L$7="","",IF(ISNUMBER(SEARCH("Shield",$AU3045))=TRUE,IF(Search!$L$7="N","N",1),""))</f>
        <v/>
      </c>
      <c r="S3045" s="9" t="str">
        <f>IF(Search!$L$8="","",IF(ISNUMBER(SEARCH("Stick",$AU3045))=TRUE,IF(Search!$L$8="N","N",1),""))</f>
        <v/>
      </c>
      <c r="T3045" s="9" t="str">
        <f>IF(Search!$O$4="","",IF(COUNTA($AW3045)=1,IF(Search!$O$4="N","N",1),""))</f>
        <v/>
      </c>
      <c r="U3045" s="9" t="str">
        <f>IF(Search!$O$5="","",IF($AW3045="","",IF($AW3045&lt;Search!$O$5,"",1)))</f>
        <v/>
      </c>
      <c r="V3045" s="9" t="str">
        <f>IF(Search!$O$6="","",IF($AW3045="","",IF($AW3045&gt;Search!$O$6,"",1)))</f>
        <v/>
      </c>
      <c r="W3045" s="9" t="str">
        <f>IF(Search!$U$4="","",IF($AX3045="","",1))</f>
        <v/>
      </c>
      <c r="X3045" s="9" t="str">
        <f>IF(Search!$U$5="","",IF(ISNUMBER(SEARCH(Search!$U$5,$AX3045))=TRUE,IF(Search!$U$5="N","N",1),""))</f>
        <v/>
      </c>
      <c r="Y3045" s="9" t="str">
        <f>IF(Search!$U$6="","",IF($AY3045&lt;Search!$U$6,"",1))</f>
        <v/>
      </c>
      <c r="Z3045" s="9" t="str">
        <f>IF(Search!$R$4="","",IF(Inventory!$BA3045&lt;Search!$R$4,"",1))</f>
        <v/>
      </c>
      <c r="AA3045" s="9" t="str">
        <f>IF(Search!$R$5="","",IF($BA3045&gt;Search!$R$5,"",1))</f>
        <v/>
      </c>
      <c r="AB3045" s="9" t="str">
        <f>IF(Search!$R$6="","",IF($BB3045&lt;Search!$R$6,"",1))</f>
        <v/>
      </c>
      <c r="AC3045" s="9" t="str">
        <f>IF(Search!$R$7="","",IF($BB3045&lt;Search!$R$7,"",1))</f>
        <v/>
      </c>
      <c r="AD3045" s="45" t="str">
        <f>IF(COUNTIF($A3045:$AC3045,"n")&gt;0,"",IF(SUM($A3045:$AC3045)=COUNTA(Search!$C$4:$C$8,Search!$F$4:$F$8,Search!$I$4:$I$6,Search!$I$8,Search!$L$4:$L$8,Search!$O$4:$O$8,Search!$R$4:$R$7,Search!$U$4:$U$7)-COUNTIF(Search!$C$4:$U$7,"n"),1+LARGE($AD$1:AD3044,1),""))</f>
        <v/>
      </c>
      <c r="AE3045" s="45" t="str">
        <f t="shared" si="148"/>
        <v/>
      </c>
      <c r="AF3045" s="45" t="str">
        <f>IF(AD3045="","",COUNTIF($AE$1:$AE3044,$AE3045)+RANK($AE3045,$AE$2:$AE$10540,1))</f>
        <v/>
      </c>
      <c r="AG3045" s="45" t="str">
        <f t="shared" si="149"/>
        <v/>
      </c>
      <c r="AH3045" s="45" t="str">
        <f>IF($AD3045="","",COUNTIF($AG$1:$AG3044,$AG3045)+RANK($AG3045,$AG$1:$AG$10539,0))</f>
        <v/>
      </c>
      <c r="AI3045" s="10" t="str">
        <f t="shared" si="150"/>
        <v>2016-17 Upper Deck #466 Tristan Jarry YG PIT RC   /   $8</v>
      </c>
      <c r="AJ3045" s="11">
        <v>2016</v>
      </c>
      <c r="AK3045" s="17">
        <v>17</v>
      </c>
      <c r="AL3045" s="12" t="s">
        <v>7</v>
      </c>
      <c r="AM3045" s="10">
        <v>466</v>
      </c>
      <c r="AN3045" s="12" t="s">
        <v>2516</v>
      </c>
      <c r="AO3045" s="14" t="s">
        <v>1916</v>
      </c>
      <c r="AP3045" s="14"/>
      <c r="AQ3045" s="14"/>
      <c r="AR3045" s="14" t="s">
        <v>2481</v>
      </c>
      <c r="AS3045" s="9" t="s">
        <v>2</v>
      </c>
      <c r="AT3045" s="9"/>
      <c r="AU3045" s="9"/>
      <c r="AV3045" s="13"/>
      <c r="AW3045" s="13"/>
      <c r="AX3045" s="9"/>
      <c r="AY3045" s="9"/>
      <c r="AZ3045" s="9"/>
      <c r="BA3045" s="33">
        <v>8</v>
      </c>
      <c r="BB3045" s="33"/>
      <c r="BC3045" s="36">
        <v>42968</v>
      </c>
      <c r="BD3045" s="12" t="s">
        <v>2511</v>
      </c>
    </row>
    <row r="3046" spans="1:56" s="12" customFormat="1" x14ac:dyDescent="0.2">
      <c r="A3046" s="9" t="str">
        <f>IF(Search!$C$5="","",IF(COUNTA(Inventory!$AP3046)=1,1,""))</f>
        <v/>
      </c>
      <c r="B3046" s="9" t="str">
        <f>IF(Search!$C$4="","",IF(ISNUMBER(SEARCH(Search!$C$4,$AR3046))=TRUE,1,""))</f>
        <v/>
      </c>
      <c r="C3046" s="9" t="str">
        <f>IF(Search!$C$6="x",IF(COUNTA($AQ3046)=1,1,"N"),IF(COUNTA($AQ3046)=1,"N",""))</f>
        <v/>
      </c>
      <c r="D3046" s="9" t="str">
        <f>IF(Search!$O$8="","",IF(ISNUMBER(SEARCH(Search!$O$8,$BD3046))=TRUE,1,""))</f>
        <v/>
      </c>
      <c r="E3046" s="9" t="str">
        <f>IF(Search!$C$7="","",IF(ISNUMBER(SEARCH(Search!$C$7,$AN3046))=TRUE,1,""))</f>
        <v/>
      </c>
      <c r="F3046" s="9" t="str">
        <f>IF(Search!$C$8="","",IF(ISNUMBER(SEARCH(Search!$C$8,$AO3046))=TRUE,1,""))</f>
        <v/>
      </c>
      <c r="G3046" s="9" t="str">
        <f>IF(Search!$F$4="","",IF(Inventory!$AJ3046&lt;Search!$F$4,"",1))</f>
        <v/>
      </c>
      <c r="H3046" s="9" t="str">
        <f>IF(Search!$F$5="","",IF(Inventory!$AJ3046&gt;Search!$F$5,"",1))</f>
        <v/>
      </c>
      <c r="I3046" s="9" t="str">
        <f>IF(Search!$F$7="","",IF(Search!$F$8="",IF(ISNUMBER(SEARCH(Search!$F$7,$AL3046))=TRUE,1,""),""))</f>
        <v/>
      </c>
      <c r="J3046" s="9" t="str">
        <f>IF($AL3046=Search!$F$8,1,"")</f>
        <v/>
      </c>
      <c r="K3046" s="9" t="str">
        <f>IF(Search!$I$4="","",IF(COUNTA($AS3046)=1,IF(Search!$I$4="N","N",1),""))</f>
        <v/>
      </c>
      <c r="L3046" s="9" t="str">
        <f>IF(Search!$I$5="","",IF($AS3046="RC",1,""))</f>
        <v/>
      </c>
      <c r="M3046" s="9" t="str">
        <f>IF(Search!$I$6="","",IF($AS3046="RCP",1,""))</f>
        <v/>
      </c>
      <c r="N3046" s="9" t="str">
        <f>IF(Search!$I$8="","",IF(COUNTA($AT3046)=1,IF(Search!$I$8="N","N",1),""))</f>
        <v/>
      </c>
      <c r="O3046" s="9" t="str">
        <f>IF(Search!$L$4="","",IF(COUNTA($AU3046)=1,IF(Search!$L$4="N","N",1),""))</f>
        <v/>
      </c>
      <c r="P3046" s="9" t="str">
        <f>IF(Search!$L$5="","",IF(ISNUMBER(SEARCH("Jersey",$AU3046))=TRUE,IF(Search!$L$5="N","N",1),""))</f>
        <v/>
      </c>
      <c r="Q3046" s="9" t="str">
        <f>IF(Search!$L$6="","",IF(ISNUMBER(SEARCH("Patch",$AU3046))=TRUE,IF(Search!$L$6="N","N",1),""))</f>
        <v/>
      </c>
      <c r="R3046" s="9" t="str">
        <f>IF(Search!$L$7="","",IF(ISNUMBER(SEARCH("Shield",$AU3046))=TRUE,IF(Search!$L$7="N","N",1),""))</f>
        <v/>
      </c>
      <c r="S3046" s="9" t="str">
        <f>IF(Search!$L$8="","",IF(ISNUMBER(SEARCH("Stick",$AU3046))=TRUE,IF(Search!$L$8="N","N",1),""))</f>
        <v/>
      </c>
      <c r="T3046" s="9" t="str">
        <f>IF(Search!$O$4="","",IF(COUNTA($AW3046)=1,IF(Search!$O$4="N","N",1),""))</f>
        <v/>
      </c>
      <c r="U3046" s="9" t="str">
        <f>IF(Search!$O$5="","",IF($AW3046="","",IF($AW3046&lt;Search!$O$5,"",1)))</f>
        <v/>
      </c>
      <c r="V3046" s="9" t="str">
        <f>IF(Search!$O$6="","",IF($AW3046="","",IF($AW3046&gt;Search!$O$6,"",1)))</f>
        <v/>
      </c>
      <c r="W3046" s="9" t="str">
        <f>IF(Search!$U$4="","",IF($AX3046="","",1))</f>
        <v/>
      </c>
      <c r="X3046" s="9" t="str">
        <f>IF(Search!$U$5="","",IF(ISNUMBER(SEARCH(Search!$U$5,$AX3046))=TRUE,IF(Search!$U$5="N","N",1),""))</f>
        <v/>
      </c>
      <c r="Y3046" s="9" t="str">
        <f>IF(Search!$U$6="","",IF($AY3046&lt;Search!$U$6,"",1))</f>
        <v/>
      </c>
      <c r="Z3046" s="9" t="str">
        <f>IF(Search!$R$4="","",IF(Inventory!$BA3046&lt;Search!$R$4,"",1))</f>
        <v/>
      </c>
      <c r="AA3046" s="9" t="str">
        <f>IF(Search!$R$5="","",IF($BA3046&gt;Search!$R$5,"",1))</f>
        <v/>
      </c>
      <c r="AB3046" s="9" t="str">
        <f>IF(Search!$R$6="","",IF($BB3046&lt;Search!$R$6,"",1))</f>
        <v/>
      </c>
      <c r="AC3046" s="9" t="str">
        <f>IF(Search!$R$7="","",IF($BB3046&lt;Search!$R$7,"",1))</f>
        <v/>
      </c>
      <c r="AD3046" s="45" t="str">
        <f>IF(COUNTIF($A3046:$AC3046,"n")&gt;0,"",IF(SUM($A3046:$AC3046)=COUNTA(Search!$C$4:$C$8,Search!$F$4:$F$8,Search!$I$4:$I$6,Search!$I$8,Search!$L$4:$L$8,Search!$O$4:$O$8,Search!$R$4:$R$7,Search!$U$4:$U$7)-COUNTIF(Search!$C$4:$U$7,"n"),1+LARGE($AD$1:AD3045,1),""))</f>
        <v/>
      </c>
      <c r="AE3046" s="45" t="str">
        <f t="shared" si="148"/>
        <v/>
      </c>
      <c r="AF3046" s="45" t="str">
        <f>IF(AD3046="","",COUNTIF($AE$1:$AE3045,$AE3046)+RANK($AE3046,$AE$2:$AE$10540,1))</f>
        <v/>
      </c>
      <c r="AG3046" s="45" t="str">
        <f t="shared" si="149"/>
        <v/>
      </c>
      <c r="AH3046" s="45" t="str">
        <f>IF($AD3046="","",COUNTIF($AG$1:$AG3045,$AG3046)+RANK($AG3046,$AG$1:$AG$10539,0))</f>
        <v/>
      </c>
      <c r="AI3046" s="10" t="str">
        <f t="shared" si="150"/>
        <v>2016-17 Upper Deck #467 Brandon Tanev YG WPG RC   /   $8</v>
      </c>
      <c r="AJ3046" s="11">
        <v>2016</v>
      </c>
      <c r="AK3046" s="17">
        <v>17</v>
      </c>
      <c r="AL3046" s="12" t="s">
        <v>7</v>
      </c>
      <c r="AM3046" s="10">
        <v>467</v>
      </c>
      <c r="AN3046" s="12" t="s">
        <v>2564</v>
      </c>
      <c r="AO3046" s="14" t="s">
        <v>1908</v>
      </c>
      <c r="AP3046" s="14"/>
      <c r="AQ3046" s="14"/>
      <c r="AR3046" s="14" t="s">
        <v>2481</v>
      </c>
      <c r="AS3046" s="9" t="s">
        <v>2</v>
      </c>
      <c r="AT3046" s="9"/>
      <c r="AU3046" s="9"/>
      <c r="AV3046" s="13"/>
      <c r="AW3046" s="13"/>
      <c r="AX3046" s="9"/>
      <c r="AY3046" s="9"/>
      <c r="AZ3046" s="9"/>
      <c r="BA3046" s="33">
        <v>8</v>
      </c>
      <c r="BB3046" s="33"/>
      <c r="BC3046" s="36"/>
      <c r="BD3046" s="12" t="s">
        <v>1772</v>
      </c>
    </row>
    <row r="3047" spans="1:56" s="12" customFormat="1" x14ac:dyDescent="0.2">
      <c r="A3047" s="9" t="str">
        <f>IF(Search!$C$5="","",IF(COUNTA(Inventory!$AP3047)=1,1,""))</f>
        <v/>
      </c>
      <c r="B3047" s="9" t="str">
        <f>IF(Search!$C$4="","",IF(ISNUMBER(SEARCH(Search!$C$4,$AR3047))=TRUE,1,""))</f>
        <v/>
      </c>
      <c r="C3047" s="9" t="str">
        <f>IF(Search!$C$6="x",IF(COUNTA($AQ3047)=1,1,"N"),IF(COUNTA($AQ3047)=1,"N",""))</f>
        <v/>
      </c>
      <c r="D3047" s="9" t="str">
        <f>IF(Search!$O$8="","",IF(ISNUMBER(SEARCH(Search!$O$8,$BD3047))=TRUE,1,""))</f>
        <v/>
      </c>
      <c r="E3047" s="9" t="str">
        <f>IF(Search!$C$7="","",IF(ISNUMBER(SEARCH(Search!$C$7,$AN3047))=TRUE,1,""))</f>
        <v/>
      </c>
      <c r="F3047" s="9" t="str">
        <f>IF(Search!$C$8="","",IF(ISNUMBER(SEARCH(Search!$C$8,$AO3047))=TRUE,1,""))</f>
        <v/>
      </c>
      <c r="G3047" s="9" t="str">
        <f>IF(Search!$F$4="","",IF(Inventory!$AJ3047&lt;Search!$F$4,"",1))</f>
        <v/>
      </c>
      <c r="H3047" s="9" t="str">
        <f>IF(Search!$F$5="","",IF(Inventory!$AJ3047&gt;Search!$F$5,"",1))</f>
        <v/>
      </c>
      <c r="I3047" s="9" t="str">
        <f>IF(Search!$F$7="","",IF(Search!$F$8="",IF(ISNUMBER(SEARCH(Search!$F$7,$AL3047))=TRUE,1,""),""))</f>
        <v/>
      </c>
      <c r="J3047" s="9" t="str">
        <f>IF($AL3047=Search!$F$8,1,"")</f>
        <v/>
      </c>
      <c r="K3047" s="9" t="str">
        <f>IF(Search!$I$4="","",IF(COUNTA($AS3047)=1,IF(Search!$I$4="N","N",1),""))</f>
        <v/>
      </c>
      <c r="L3047" s="9" t="str">
        <f>IF(Search!$I$5="","",IF($AS3047="RC",1,""))</f>
        <v/>
      </c>
      <c r="M3047" s="9" t="str">
        <f>IF(Search!$I$6="","",IF($AS3047="RCP",1,""))</f>
        <v/>
      </c>
      <c r="N3047" s="9" t="str">
        <f>IF(Search!$I$8="","",IF(COUNTA($AT3047)=1,IF(Search!$I$8="N","N",1),""))</f>
        <v/>
      </c>
      <c r="O3047" s="9" t="str">
        <f>IF(Search!$L$4="","",IF(COUNTA($AU3047)=1,IF(Search!$L$4="N","N",1),""))</f>
        <v/>
      </c>
      <c r="P3047" s="9" t="str">
        <f>IF(Search!$L$5="","",IF(ISNUMBER(SEARCH("Jersey",$AU3047))=TRUE,IF(Search!$L$5="N","N",1),""))</f>
        <v/>
      </c>
      <c r="Q3047" s="9" t="str">
        <f>IF(Search!$L$6="","",IF(ISNUMBER(SEARCH("Patch",$AU3047))=TRUE,IF(Search!$L$6="N","N",1),""))</f>
        <v/>
      </c>
      <c r="R3047" s="9" t="str">
        <f>IF(Search!$L$7="","",IF(ISNUMBER(SEARCH("Shield",$AU3047))=TRUE,IF(Search!$L$7="N","N",1),""))</f>
        <v/>
      </c>
      <c r="S3047" s="9" t="str">
        <f>IF(Search!$L$8="","",IF(ISNUMBER(SEARCH("Stick",$AU3047))=TRUE,IF(Search!$L$8="N","N",1),""))</f>
        <v/>
      </c>
      <c r="T3047" s="9" t="str">
        <f>IF(Search!$O$4="","",IF(COUNTA($AW3047)=1,IF(Search!$O$4="N","N",1),""))</f>
        <v/>
      </c>
      <c r="U3047" s="9" t="str">
        <f>IF(Search!$O$5="","",IF($AW3047="","",IF($AW3047&lt;Search!$O$5,"",1)))</f>
        <v/>
      </c>
      <c r="V3047" s="9" t="str">
        <f>IF(Search!$O$6="","",IF($AW3047="","",IF($AW3047&gt;Search!$O$6,"",1)))</f>
        <v/>
      </c>
      <c r="W3047" s="9" t="str">
        <f>IF(Search!$U$4="","",IF($AX3047="","",1))</f>
        <v/>
      </c>
      <c r="X3047" s="9" t="str">
        <f>IF(Search!$U$5="","",IF(ISNUMBER(SEARCH(Search!$U$5,$AX3047))=TRUE,IF(Search!$U$5="N","N",1),""))</f>
        <v/>
      </c>
      <c r="Y3047" s="9" t="str">
        <f>IF(Search!$U$6="","",IF($AY3047&lt;Search!$U$6,"",1))</f>
        <v/>
      </c>
      <c r="Z3047" s="9" t="str">
        <f>IF(Search!$R$4="","",IF(Inventory!$BA3047&lt;Search!$R$4,"",1))</f>
        <v/>
      </c>
      <c r="AA3047" s="9" t="str">
        <f>IF(Search!$R$5="","",IF($BA3047&gt;Search!$R$5,"",1))</f>
        <v/>
      </c>
      <c r="AB3047" s="9" t="str">
        <f>IF(Search!$R$6="","",IF($BB3047&lt;Search!$R$6,"",1))</f>
        <v/>
      </c>
      <c r="AC3047" s="9" t="str">
        <f>IF(Search!$R$7="","",IF($BB3047&lt;Search!$R$7,"",1))</f>
        <v/>
      </c>
      <c r="AD3047" s="45" t="str">
        <f>IF(COUNTIF($A3047:$AC3047,"n")&gt;0,"",IF(SUM($A3047:$AC3047)=COUNTA(Search!$C$4:$C$8,Search!$F$4:$F$8,Search!$I$4:$I$6,Search!$I$8,Search!$L$4:$L$8,Search!$O$4:$O$8,Search!$R$4:$R$7,Search!$U$4:$U$7)-COUNTIF(Search!$C$4:$U$7,"n"),1+LARGE($AD$1:AD3046,1),""))</f>
        <v/>
      </c>
      <c r="AE3047" s="45" t="str">
        <f t="shared" si="148"/>
        <v/>
      </c>
      <c r="AF3047" s="45" t="str">
        <f>IF(AD3047="","",COUNTIF($AE$1:$AE3046,$AE3047)+RANK($AE3047,$AE$2:$AE$10540,1))</f>
        <v/>
      </c>
      <c r="AG3047" s="45" t="str">
        <f t="shared" si="149"/>
        <v/>
      </c>
      <c r="AH3047" s="45" t="str">
        <f>IF($AD3047="","",COUNTIF($AG$1:$AG3046,$AG3047)+RANK($AG3047,$AG$1:$AG$10539,0))</f>
        <v/>
      </c>
      <c r="AI3047" s="10" t="str">
        <f t="shared" si="150"/>
        <v>2016-17 Upper Deck #468 Mitch Marner YG TOR RC   /   $120</v>
      </c>
      <c r="AJ3047" s="11">
        <v>2016</v>
      </c>
      <c r="AK3047" s="17">
        <v>17</v>
      </c>
      <c r="AL3047" s="12" t="s">
        <v>7</v>
      </c>
      <c r="AM3047" s="10">
        <v>468</v>
      </c>
      <c r="AN3047" s="12" t="s">
        <v>2565</v>
      </c>
      <c r="AO3047" s="14" t="s">
        <v>1904</v>
      </c>
      <c r="AP3047" s="14"/>
      <c r="AQ3047" s="14"/>
      <c r="AR3047" s="14" t="s">
        <v>2481</v>
      </c>
      <c r="AS3047" s="9" t="s">
        <v>2</v>
      </c>
      <c r="AT3047" s="9"/>
      <c r="AU3047" s="9"/>
      <c r="AV3047" s="13"/>
      <c r="AW3047" s="13"/>
      <c r="AX3047" s="9"/>
      <c r="AY3047" s="9"/>
      <c r="AZ3047" s="9"/>
      <c r="BA3047" s="33">
        <v>120</v>
      </c>
      <c r="BB3047" s="33"/>
      <c r="BC3047" s="36"/>
      <c r="BD3047" s="12" t="s">
        <v>2687</v>
      </c>
    </row>
    <row r="3048" spans="1:56" s="12" customFormat="1" x14ac:dyDescent="0.2">
      <c r="A3048" s="9">
        <f>IF(Search!$C$5="","",IF(COUNTA(Inventory!$AP3048)=1,1,""))</f>
        <v>1</v>
      </c>
      <c r="B3048" s="9" t="str">
        <f>IF(Search!$C$4="","",IF(ISNUMBER(SEARCH(Search!$C$4,$AR3048))=TRUE,1,""))</f>
        <v/>
      </c>
      <c r="C3048" s="9" t="str">
        <f>IF(Search!$C$6="x",IF(COUNTA($AQ3048)=1,1,"N"),IF(COUNTA($AQ3048)=1,"N",""))</f>
        <v/>
      </c>
      <c r="D3048" s="9" t="str">
        <f>IF(Search!$O$8="","",IF(ISNUMBER(SEARCH(Search!$O$8,$BD3048))=TRUE,1,""))</f>
        <v/>
      </c>
      <c r="E3048" s="9" t="str">
        <f>IF(Search!$C$7="","",IF(ISNUMBER(SEARCH(Search!$C$7,$AN3048))=TRUE,1,""))</f>
        <v/>
      </c>
      <c r="F3048" s="9" t="str">
        <f>IF(Search!$C$8="","",IF(ISNUMBER(SEARCH(Search!$C$8,$AO3048))=TRUE,1,""))</f>
        <v/>
      </c>
      <c r="G3048" s="9" t="str">
        <f>IF(Search!$F$4="","",IF(Inventory!$AJ3048&lt;Search!$F$4,"",1))</f>
        <v/>
      </c>
      <c r="H3048" s="9" t="str">
        <f>IF(Search!$F$5="","",IF(Inventory!$AJ3048&gt;Search!$F$5,"",1))</f>
        <v/>
      </c>
      <c r="I3048" s="9" t="str">
        <f>IF(Search!$F$7="","",IF(Search!$F$8="",IF(ISNUMBER(SEARCH(Search!$F$7,$AL3048))=TRUE,1,""),""))</f>
        <v/>
      </c>
      <c r="J3048" s="9" t="str">
        <f>IF($AL3048=Search!$F$8,1,"")</f>
        <v/>
      </c>
      <c r="K3048" s="9" t="str">
        <f>IF(Search!$I$4="","",IF(COUNTA($AS3048)=1,IF(Search!$I$4="N","N",1),""))</f>
        <v/>
      </c>
      <c r="L3048" s="9" t="str">
        <f>IF(Search!$I$5="","",IF($AS3048="RC",1,""))</f>
        <v/>
      </c>
      <c r="M3048" s="9" t="str">
        <f>IF(Search!$I$6="","",IF($AS3048="RCP",1,""))</f>
        <v/>
      </c>
      <c r="N3048" s="9" t="str">
        <f>IF(Search!$I$8="","",IF(COUNTA($AT3048)=1,IF(Search!$I$8="N","N",1),""))</f>
        <v/>
      </c>
      <c r="O3048" s="9" t="str">
        <f>IF(Search!$L$4="","",IF(COUNTA($AU3048)=1,IF(Search!$L$4="N","N",1),""))</f>
        <v/>
      </c>
      <c r="P3048" s="9" t="str">
        <f>IF(Search!$L$5="","",IF(ISNUMBER(SEARCH("Jersey",$AU3048))=TRUE,IF(Search!$L$5="N","N",1),""))</f>
        <v/>
      </c>
      <c r="Q3048" s="9" t="str">
        <f>IF(Search!$L$6="","",IF(ISNUMBER(SEARCH("Patch",$AU3048))=TRUE,IF(Search!$L$6="N","N",1),""))</f>
        <v/>
      </c>
      <c r="R3048" s="9" t="str">
        <f>IF(Search!$L$7="","",IF(ISNUMBER(SEARCH("Shield",$AU3048))=TRUE,IF(Search!$L$7="N","N",1),""))</f>
        <v/>
      </c>
      <c r="S3048" s="9" t="str">
        <f>IF(Search!$L$8="","",IF(ISNUMBER(SEARCH("Stick",$AU3048))=TRUE,IF(Search!$L$8="N","N",1),""))</f>
        <v/>
      </c>
      <c r="T3048" s="9" t="str">
        <f>IF(Search!$O$4="","",IF(COUNTA($AW3048)=1,IF(Search!$O$4="N","N",1),""))</f>
        <v/>
      </c>
      <c r="U3048" s="9" t="str">
        <f>IF(Search!$O$5="","",IF($AW3048="","",IF($AW3048&lt;Search!$O$5,"",1)))</f>
        <v/>
      </c>
      <c r="V3048" s="9" t="str">
        <f>IF(Search!$O$6="","",IF($AW3048="","",IF($AW3048&gt;Search!$O$6,"",1)))</f>
        <v/>
      </c>
      <c r="W3048" s="9" t="str">
        <f>IF(Search!$U$4="","",IF($AX3048="","",1))</f>
        <v/>
      </c>
      <c r="X3048" s="9" t="str">
        <f>IF(Search!$U$5="","",IF(ISNUMBER(SEARCH(Search!$U$5,$AX3048))=TRUE,IF(Search!$U$5="N","N",1),""))</f>
        <v/>
      </c>
      <c r="Y3048" s="9" t="str">
        <f>IF(Search!$U$6="","",IF($AY3048&lt;Search!$U$6,"",1))</f>
        <v/>
      </c>
      <c r="Z3048" s="9" t="str">
        <f>IF(Search!$R$4="","",IF(Inventory!$BA3048&lt;Search!$R$4,"",1))</f>
        <v/>
      </c>
      <c r="AA3048" s="9" t="str">
        <f>IF(Search!$R$5="","",IF($BA3048&gt;Search!$R$5,"",1))</f>
        <v/>
      </c>
      <c r="AB3048" s="9" t="str">
        <f>IF(Search!$R$6="","",IF($BB3048&lt;Search!$R$6,"",1))</f>
        <v/>
      </c>
      <c r="AC3048" s="9" t="str">
        <f>IF(Search!$R$7="","",IF($BB3048&lt;Search!$R$7,"",1))</f>
        <v/>
      </c>
      <c r="AD3048" s="45">
        <f>IF(COUNTIF($A3048:$AC3048,"n")&gt;0,"",IF(SUM($A3048:$AC3048)=COUNTA(Search!$C$4:$C$8,Search!$F$4:$F$8,Search!$I$4:$I$6,Search!$I$8,Search!$L$4:$L$8,Search!$O$4:$O$8,Search!$R$4:$R$7,Search!$U$4:$U$7)-COUNTIF(Search!$C$4:$U$7,"n"),1+LARGE($AD$1:AD3047,1),""))</f>
        <v>466</v>
      </c>
      <c r="AE3048" s="45">
        <f t="shared" si="148"/>
        <v>664</v>
      </c>
      <c r="AF3048" s="45">
        <f>IF(AD3048="","",COUNTIF($AE$1:$AE3047,$AE3048)+RANK($AE3048,$AE$2:$AE$10540,1))</f>
        <v>122</v>
      </c>
      <c r="AG3048" s="45">
        <f t="shared" si="149"/>
        <v>391</v>
      </c>
      <c r="AH3048" s="45">
        <f>IF($AD3048="","",COUNTIF($AG$1:$AG3047,$AG3048)+RANK($AG3048,$AG$1:$AG$10539,0))</f>
        <v>65</v>
      </c>
      <c r="AI3048" s="10" t="str">
        <f t="shared" si="150"/>
        <v>2016-17 Upper Deck #469 Dominik Simon YG PIT RC   /   $5</v>
      </c>
      <c r="AJ3048" s="11">
        <v>2016</v>
      </c>
      <c r="AK3048" s="17">
        <v>17</v>
      </c>
      <c r="AL3048" s="12" t="s">
        <v>7</v>
      </c>
      <c r="AM3048" s="10">
        <v>469</v>
      </c>
      <c r="AN3048" s="12" t="s">
        <v>2567</v>
      </c>
      <c r="AO3048" s="14" t="s">
        <v>1916</v>
      </c>
      <c r="AP3048" s="14" t="s">
        <v>2667</v>
      </c>
      <c r="AQ3048" s="14"/>
      <c r="AR3048" s="14"/>
      <c r="AS3048" s="9" t="s">
        <v>2</v>
      </c>
      <c r="AT3048" s="9"/>
      <c r="AU3048" s="9"/>
      <c r="AV3048" s="13"/>
      <c r="AW3048" s="13"/>
      <c r="AX3048" s="9"/>
      <c r="AY3048" s="9"/>
      <c r="AZ3048" s="9"/>
      <c r="BA3048" s="33">
        <v>5</v>
      </c>
      <c r="BB3048" s="33"/>
      <c r="BC3048" s="36"/>
      <c r="BD3048" s="12" t="s">
        <v>2511</v>
      </c>
    </row>
    <row r="3049" spans="1:56" s="12" customFormat="1" x14ac:dyDescent="0.2">
      <c r="A3049" s="9" t="str">
        <f>IF(Search!$C$5="","",IF(COUNTA(Inventory!$AP3049)=1,1,""))</f>
        <v/>
      </c>
      <c r="B3049" s="9" t="str">
        <f>IF(Search!$C$4="","",IF(ISNUMBER(SEARCH(Search!$C$4,$AR3049))=TRUE,1,""))</f>
        <v/>
      </c>
      <c r="C3049" s="9" t="str">
        <f>IF(Search!$C$6="x",IF(COUNTA($AQ3049)=1,1,"N"),IF(COUNTA($AQ3049)=1,"N",""))</f>
        <v/>
      </c>
      <c r="D3049" s="9" t="str">
        <f>IF(Search!$O$8="","",IF(ISNUMBER(SEARCH(Search!$O$8,$BD3049))=TRUE,1,""))</f>
        <v/>
      </c>
      <c r="E3049" s="9" t="str">
        <f>IF(Search!$C$7="","",IF(ISNUMBER(SEARCH(Search!$C$7,$AN3049))=TRUE,1,""))</f>
        <v/>
      </c>
      <c r="F3049" s="9" t="str">
        <f>IF(Search!$C$8="","",IF(ISNUMBER(SEARCH(Search!$C$8,$AO3049))=TRUE,1,""))</f>
        <v/>
      </c>
      <c r="G3049" s="9" t="str">
        <f>IF(Search!$F$4="","",IF(Inventory!$AJ3049&lt;Search!$F$4,"",1))</f>
        <v/>
      </c>
      <c r="H3049" s="9" t="str">
        <f>IF(Search!$F$5="","",IF(Inventory!$AJ3049&gt;Search!$F$5,"",1))</f>
        <v/>
      </c>
      <c r="I3049" s="9" t="str">
        <f>IF(Search!$F$7="","",IF(Search!$F$8="",IF(ISNUMBER(SEARCH(Search!$F$7,$AL3049))=TRUE,1,""),""))</f>
        <v/>
      </c>
      <c r="J3049" s="9" t="str">
        <f>IF($AL3049=Search!$F$8,1,"")</f>
        <v/>
      </c>
      <c r="K3049" s="9" t="str">
        <f>IF(Search!$I$4="","",IF(COUNTA($AS3049)=1,IF(Search!$I$4="N","N",1),""))</f>
        <v/>
      </c>
      <c r="L3049" s="9" t="str">
        <f>IF(Search!$I$5="","",IF($AS3049="RC",1,""))</f>
        <v/>
      </c>
      <c r="M3049" s="9" t="str">
        <f>IF(Search!$I$6="","",IF($AS3049="RCP",1,""))</f>
        <v/>
      </c>
      <c r="N3049" s="9" t="str">
        <f>IF(Search!$I$8="","",IF(COUNTA($AT3049)=1,IF(Search!$I$8="N","N",1),""))</f>
        <v/>
      </c>
      <c r="O3049" s="9" t="str">
        <f>IF(Search!$L$4="","",IF(COUNTA($AU3049)=1,IF(Search!$L$4="N","N",1),""))</f>
        <v/>
      </c>
      <c r="P3049" s="9" t="str">
        <f>IF(Search!$L$5="","",IF(ISNUMBER(SEARCH("Jersey",$AU3049))=TRUE,IF(Search!$L$5="N","N",1),""))</f>
        <v/>
      </c>
      <c r="Q3049" s="9" t="str">
        <f>IF(Search!$L$6="","",IF(ISNUMBER(SEARCH("Patch",$AU3049))=TRUE,IF(Search!$L$6="N","N",1),""))</f>
        <v/>
      </c>
      <c r="R3049" s="9" t="str">
        <f>IF(Search!$L$7="","",IF(ISNUMBER(SEARCH("Shield",$AU3049))=TRUE,IF(Search!$L$7="N","N",1),""))</f>
        <v/>
      </c>
      <c r="S3049" s="9" t="str">
        <f>IF(Search!$L$8="","",IF(ISNUMBER(SEARCH("Stick",$AU3049))=TRUE,IF(Search!$L$8="N","N",1),""))</f>
        <v/>
      </c>
      <c r="T3049" s="9" t="str">
        <f>IF(Search!$O$4="","",IF(COUNTA($AW3049)=1,IF(Search!$O$4="N","N",1),""))</f>
        <v/>
      </c>
      <c r="U3049" s="9" t="str">
        <f>IF(Search!$O$5="","",IF($AW3049="","",IF($AW3049&lt;Search!$O$5,"",1)))</f>
        <v/>
      </c>
      <c r="V3049" s="9" t="str">
        <f>IF(Search!$O$6="","",IF($AW3049="","",IF($AW3049&gt;Search!$O$6,"",1)))</f>
        <v/>
      </c>
      <c r="W3049" s="9" t="str">
        <f>IF(Search!$U$4="","",IF($AX3049="","",1))</f>
        <v/>
      </c>
      <c r="X3049" s="9" t="str">
        <f>IF(Search!$U$5="","",IF(ISNUMBER(SEARCH(Search!$U$5,$AX3049))=TRUE,IF(Search!$U$5="N","N",1),""))</f>
        <v/>
      </c>
      <c r="Y3049" s="9" t="str">
        <f>IF(Search!$U$6="","",IF($AY3049&lt;Search!$U$6,"",1))</f>
        <v/>
      </c>
      <c r="Z3049" s="9" t="str">
        <f>IF(Search!$R$4="","",IF(Inventory!$BA3049&lt;Search!$R$4,"",1))</f>
        <v/>
      </c>
      <c r="AA3049" s="9" t="str">
        <f>IF(Search!$R$5="","",IF($BA3049&gt;Search!$R$5,"",1))</f>
        <v/>
      </c>
      <c r="AB3049" s="9" t="str">
        <f>IF(Search!$R$6="","",IF($BB3049&lt;Search!$R$6,"",1))</f>
        <v/>
      </c>
      <c r="AC3049" s="9" t="str">
        <f>IF(Search!$R$7="","",IF($BB3049&lt;Search!$R$7,"",1))</f>
        <v/>
      </c>
      <c r="AD3049" s="45" t="str">
        <f>IF(COUNTIF($A3049:$AC3049,"n")&gt;0,"",IF(SUM($A3049:$AC3049)=COUNTA(Search!$C$4:$C$8,Search!$F$4:$F$8,Search!$I$4:$I$6,Search!$I$8,Search!$L$4:$L$8,Search!$O$4:$O$8,Search!$R$4:$R$7,Search!$U$4:$U$7)-COUNTIF(Search!$C$4:$U$7,"n"),1+LARGE($AD$1:AD3048,1),""))</f>
        <v/>
      </c>
      <c r="AE3049" s="45" t="str">
        <f t="shared" si="148"/>
        <v/>
      </c>
      <c r="AF3049" s="45" t="str">
        <f>IF(AD3049="","",COUNTIF($AE$1:$AE3048,$AE3049)+RANK($AE3049,$AE$2:$AE$10540,1))</f>
        <v/>
      </c>
      <c r="AG3049" s="45" t="str">
        <f t="shared" si="149"/>
        <v/>
      </c>
      <c r="AH3049" s="45" t="str">
        <f>IF($AD3049="","",COUNTIF($AG$1:$AG3048,$AG3049)+RANK($AG3049,$AG$1:$AG$10539,0))</f>
        <v/>
      </c>
      <c r="AI3049" s="10" t="str">
        <f t="shared" si="150"/>
        <v>2016-17 Upper Deck #469 Dominik Simon YG PIT RC   /   $5</v>
      </c>
      <c r="AJ3049" s="11">
        <v>2016</v>
      </c>
      <c r="AK3049" s="17">
        <v>17</v>
      </c>
      <c r="AL3049" s="12" t="s">
        <v>7</v>
      </c>
      <c r="AM3049" s="10">
        <v>469</v>
      </c>
      <c r="AN3049" s="12" t="s">
        <v>2567</v>
      </c>
      <c r="AO3049" s="14" t="s">
        <v>1916</v>
      </c>
      <c r="AP3049" s="14"/>
      <c r="AQ3049" s="14"/>
      <c r="AR3049" s="14" t="s">
        <v>2481</v>
      </c>
      <c r="AS3049" s="9" t="s">
        <v>2</v>
      </c>
      <c r="AT3049" s="9"/>
      <c r="AU3049" s="9"/>
      <c r="AV3049" s="13"/>
      <c r="AW3049" s="13"/>
      <c r="AX3049" s="9"/>
      <c r="AY3049" s="9"/>
      <c r="AZ3049" s="9"/>
      <c r="BA3049" s="33">
        <v>5</v>
      </c>
      <c r="BB3049" s="33"/>
      <c r="BC3049" s="36"/>
      <c r="BD3049" s="12" t="s">
        <v>1772</v>
      </c>
    </row>
    <row r="3050" spans="1:56" s="12" customFormat="1" x14ac:dyDescent="0.2">
      <c r="A3050" s="9" t="str">
        <f>IF(Search!$C$5="","",IF(COUNTA(Inventory!$AP3050)=1,1,""))</f>
        <v/>
      </c>
      <c r="B3050" s="9" t="str">
        <f>IF(Search!$C$4="","",IF(ISNUMBER(SEARCH(Search!$C$4,$AR3050))=TRUE,1,""))</f>
        <v/>
      </c>
      <c r="C3050" s="9" t="str">
        <f>IF(Search!$C$6="x",IF(COUNTA($AQ3050)=1,1,"N"),IF(COUNTA($AQ3050)=1,"N",""))</f>
        <v/>
      </c>
      <c r="D3050" s="9" t="str">
        <f>IF(Search!$O$8="","",IF(ISNUMBER(SEARCH(Search!$O$8,$BD3050))=TRUE,1,""))</f>
        <v/>
      </c>
      <c r="E3050" s="9" t="str">
        <f>IF(Search!$C$7="","",IF(ISNUMBER(SEARCH(Search!$C$7,$AN3050))=TRUE,1,""))</f>
        <v/>
      </c>
      <c r="F3050" s="9" t="str">
        <f>IF(Search!$C$8="","",IF(ISNUMBER(SEARCH(Search!$C$8,$AO3050))=TRUE,1,""))</f>
        <v/>
      </c>
      <c r="G3050" s="9" t="str">
        <f>IF(Search!$F$4="","",IF(Inventory!$AJ3050&lt;Search!$F$4,"",1))</f>
        <v/>
      </c>
      <c r="H3050" s="9" t="str">
        <f>IF(Search!$F$5="","",IF(Inventory!$AJ3050&gt;Search!$F$5,"",1))</f>
        <v/>
      </c>
      <c r="I3050" s="9" t="str">
        <f>IF(Search!$F$7="","",IF(Search!$F$8="",IF(ISNUMBER(SEARCH(Search!$F$7,$AL3050))=TRUE,1,""),""))</f>
        <v/>
      </c>
      <c r="J3050" s="9" t="str">
        <f>IF($AL3050=Search!$F$8,1,"")</f>
        <v/>
      </c>
      <c r="K3050" s="9" t="str">
        <f>IF(Search!$I$4="","",IF(COUNTA($AS3050)=1,IF(Search!$I$4="N","N",1),""))</f>
        <v/>
      </c>
      <c r="L3050" s="9" t="str">
        <f>IF(Search!$I$5="","",IF($AS3050="RC",1,""))</f>
        <v/>
      </c>
      <c r="M3050" s="9" t="str">
        <f>IF(Search!$I$6="","",IF($AS3050="RCP",1,""))</f>
        <v/>
      </c>
      <c r="N3050" s="9" t="str">
        <f>IF(Search!$I$8="","",IF(COUNTA($AT3050)=1,IF(Search!$I$8="N","N",1),""))</f>
        <v/>
      </c>
      <c r="O3050" s="9" t="str">
        <f>IF(Search!$L$4="","",IF(COUNTA($AU3050)=1,IF(Search!$L$4="N","N",1),""))</f>
        <v/>
      </c>
      <c r="P3050" s="9" t="str">
        <f>IF(Search!$L$5="","",IF(ISNUMBER(SEARCH("Jersey",$AU3050))=TRUE,IF(Search!$L$5="N","N",1),""))</f>
        <v/>
      </c>
      <c r="Q3050" s="9" t="str">
        <f>IF(Search!$L$6="","",IF(ISNUMBER(SEARCH("Patch",$AU3050))=TRUE,IF(Search!$L$6="N","N",1),""))</f>
        <v/>
      </c>
      <c r="R3050" s="9" t="str">
        <f>IF(Search!$L$7="","",IF(ISNUMBER(SEARCH("Shield",$AU3050))=TRUE,IF(Search!$L$7="N","N",1),""))</f>
        <v/>
      </c>
      <c r="S3050" s="9" t="str">
        <f>IF(Search!$L$8="","",IF(ISNUMBER(SEARCH("Stick",$AU3050))=TRUE,IF(Search!$L$8="N","N",1),""))</f>
        <v/>
      </c>
      <c r="T3050" s="9" t="str">
        <f>IF(Search!$O$4="","",IF(COUNTA($AW3050)=1,IF(Search!$O$4="N","N",1),""))</f>
        <v/>
      </c>
      <c r="U3050" s="9" t="str">
        <f>IF(Search!$O$5="","",IF($AW3050="","",IF($AW3050&lt;Search!$O$5,"",1)))</f>
        <v/>
      </c>
      <c r="V3050" s="9" t="str">
        <f>IF(Search!$O$6="","",IF($AW3050="","",IF($AW3050&gt;Search!$O$6,"",1)))</f>
        <v/>
      </c>
      <c r="W3050" s="9" t="str">
        <f>IF(Search!$U$4="","",IF($AX3050="","",1))</f>
        <v/>
      </c>
      <c r="X3050" s="9" t="str">
        <f>IF(Search!$U$5="","",IF(ISNUMBER(SEARCH(Search!$U$5,$AX3050))=TRUE,IF(Search!$U$5="N","N",1),""))</f>
        <v/>
      </c>
      <c r="Y3050" s="9" t="str">
        <f>IF(Search!$U$6="","",IF($AY3050&lt;Search!$U$6,"",1))</f>
        <v/>
      </c>
      <c r="Z3050" s="9" t="str">
        <f>IF(Search!$R$4="","",IF(Inventory!$BA3050&lt;Search!$R$4,"",1))</f>
        <v/>
      </c>
      <c r="AA3050" s="9" t="str">
        <f>IF(Search!$R$5="","",IF($BA3050&gt;Search!$R$5,"",1))</f>
        <v/>
      </c>
      <c r="AB3050" s="9" t="str">
        <f>IF(Search!$R$6="","",IF($BB3050&lt;Search!$R$6,"",1))</f>
        <v/>
      </c>
      <c r="AC3050" s="9" t="str">
        <f>IF(Search!$R$7="","",IF($BB3050&lt;Search!$R$7,"",1))</f>
        <v/>
      </c>
      <c r="AD3050" s="45" t="str">
        <f>IF(COUNTIF($A3050:$AC3050,"n")&gt;0,"",IF(SUM($A3050:$AC3050)=COUNTA(Search!$C$4:$C$8,Search!$F$4:$F$8,Search!$I$4:$I$6,Search!$I$8,Search!$L$4:$L$8,Search!$O$4:$O$8,Search!$R$4:$R$7,Search!$U$4:$U$7)-COUNTIF(Search!$C$4:$U$7,"n"),1+LARGE($AD$1:AD3049,1),""))</f>
        <v/>
      </c>
      <c r="AE3050" s="45" t="str">
        <f t="shared" si="148"/>
        <v/>
      </c>
      <c r="AF3050" s="45" t="str">
        <f>IF(AD3050="","",COUNTIF($AE$1:$AE3049,$AE3050)+RANK($AE3050,$AE$2:$AE$10540,1))</f>
        <v/>
      </c>
      <c r="AG3050" s="45" t="str">
        <f t="shared" si="149"/>
        <v/>
      </c>
      <c r="AH3050" s="45" t="str">
        <f>IF($AD3050="","",COUNTIF($AG$1:$AG3049,$AG3050)+RANK($AG3050,$AG$1:$AG$10539,0))</f>
        <v/>
      </c>
      <c r="AI3050" s="10" t="str">
        <f t="shared" si="150"/>
        <v>2016-17 Upper Deck #470 Rob O'Gara YG BOS RC   /   $5</v>
      </c>
      <c r="AJ3050" s="11">
        <v>2016</v>
      </c>
      <c r="AK3050" s="17">
        <v>17</v>
      </c>
      <c r="AL3050" s="12" t="s">
        <v>7</v>
      </c>
      <c r="AM3050" s="10">
        <v>470</v>
      </c>
      <c r="AN3050" s="12" t="s">
        <v>2568</v>
      </c>
      <c r="AO3050" s="14" t="s">
        <v>1923</v>
      </c>
      <c r="AP3050" s="14"/>
      <c r="AQ3050" s="14"/>
      <c r="AR3050" s="14" t="s">
        <v>2481</v>
      </c>
      <c r="AS3050" s="9" t="s">
        <v>2</v>
      </c>
      <c r="AT3050" s="9"/>
      <c r="AU3050" s="9"/>
      <c r="AV3050" s="13"/>
      <c r="AW3050" s="13"/>
      <c r="AX3050" s="9"/>
      <c r="AY3050" s="9"/>
      <c r="AZ3050" s="9"/>
      <c r="BA3050" s="33">
        <v>5</v>
      </c>
      <c r="BB3050" s="33"/>
      <c r="BC3050" s="36"/>
      <c r="BD3050" s="12" t="s">
        <v>1772</v>
      </c>
    </row>
    <row r="3051" spans="1:56" s="12" customFormat="1" x14ac:dyDescent="0.2">
      <c r="A3051" s="9" t="str">
        <f>IF(Search!$C$5="","",IF(COUNTA(Inventory!$AP3051)=1,1,""))</f>
        <v/>
      </c>
      <c r="B3051" s="9" t="str">
        <f>IF(Search!$C$4="","",IF(ISNUMBER(SEARCH(Search!$C$4,$AR3051))=TRUE,1,""))</f>
        <v/>
      </c>
      <c r="C3051" s="9" t="str">
        <f>IF(Search!$C$6="x",IF(COUNTA($AQ3051)=1,1,"N"),IF(COUNTA($AQ3051)=1,"N",""))</f>
        <v/>
      </c>
      <c r="D3051" s="9" t="str">
        <f>IF(Search!$O$8="","",IF(ISNUMBER(SEARCH(Search!$O$8,$BD3051))=TRUE,1,""))</f>
        <v/>
      </c>
      <c r="E3051" s="9" t="str">
        <f>IF(Search!$C$7="","",IF(ISNUMBER(SEARCH(Search!$C$7,$AN3051))=TRUE,1,""))</f>
        <v/>
      </c>
      <c r="F3051" s="9" t="str">
        <f>IF(Search!$C$8="","",IF(ISNUMBER(SEARCH(Search!$C$8,$AO3051))=TRUE,1,""))</f>
        <v/>
      </c>
      <c r="G3051" s="9" t="str">
        <f>IF(Search!$F$4="","",IF(Inventory!$AJ3051&lt;Search!$F$4,"",1))</f>
        <v/>
      </c>
      <c r="H3051" s="9" t="str">
        <f>IF(Search!$F$5="","",IF(Inventory!$AJ3051&gt;Search!$F$5,"",1))</f>
        <v/>
      </c>
      <c r="I3051" s="9" t="str">
        <f>IF(Search!$F$7="","",IF(Search!$F$8="",IF(ISNUMBER(SEARCH(Search!$F$7,$AL3051))=TRUE,1,""),""))</f>
        <v/>
      </c>
      <c r="J3051" s="9" t="str">
        <f>IF($AL3051=Search!$F$8,1,"")</f>
        <v/>
      </c>
      <c r="K3051" s="9" t="str">
        <f>IF(Search!$I$4="","",IF(COUNTA($AS3051)=1,IF(Search!$I$4="N","N",1),""))</f>
        <v/>
      </c>
      <c r="L3051" s="9" t="str">
        <f>IF(Search!$I$5="","",IF($AS3051="RC",1,""))</f>
        <v/>
      </c>
      <c r="M3051" s="9" t="str">
        <f>IF(Search!$I$6="","",IF($AS3051="RCP",1,""))</f>
        <v/>
      </c>
      <c r="N3051" s="9" t="str">
        <f>IF(Search!$I$8="","",IF(COUNTA($AT3051)=1,IF(Search!$I$8="N","N",1),""))</f>
        <v/>
      </c>
      <c r="O3051" s="9" t="str">
        <f>IF(Search!$L$4="","",IF(COUNTA($AU3051)=1,IF(Search!$L$4="N","N",1),""))</f>
        <v/>
      </c>
      <c r="P3051" s="9" t="str">
        <f>IF(Search!$L$5="","",IF(ISNUMBER(SEARCH("Jersey",$AU3051))=TRUE,IF(Search!$L$5="N","N",1),""))</f>
        <v/>
      </c>
      <c r="Q3051" s="9" t="str">
        <f>IF(Search!$L$6="","",IF(ISNUMBER(SEARCH("Patch",$AU3051))=TRUE,IF(Search!$L$6="N","N",1),""))</f>
        <v/>
      </c>
      <c r="R3051" s="9" t="str">
        <f>IF(Search!$L$7="","",IF(ISNUMBER(SEARCH("Shield",$AU3051))=TRUE,IF(Search!$L$7="N","N",1),""))</f>
        <v/>
      </c>
      <c r="S3051" s="9" t="str">
        <f>IF(Search!$L$8="","",IF(ISNUMBER(SEARCH("Stick",$AU3051))=TRUE,IF(Search!$L$8="N","N",1),""))</f>
        <v/>
      </c>
      <c r="T3051" s="9" t="str">
        <f>IF(Search!$O$4="","",IF(COUNTA($AW3051)=1,IF(Search!$O$4="N","N",1),""))</f>
        <v/>
      </c>
      <c r="U3051" s="9" t="str">
        <f>IF(Search!$O$5="","",IF($AW3051="","",IF($AW3051&lt;Search!$O$5,"",1)))</f>
        <v/>
      </c>
      <c r="V3051" s="9" t="str">
        <f>IF(Search!$O$6="","",IF($AW3051="","",IF($AW3051&gt;Search!$O$6,"",1)))</f>
        <v/>
      </c>
      <c r="W3051" s="9" t="str">
        <f>IF(Search!$U$4="","",IF($AX3051="","",1))</f>
        <v/>
      </c>
      <c r="X3051" s="9" t="str">
        <f>IF(Search!$U$5="","",IF(ISNUMBER(SEARCH(Search!$U$5,$AX3051))=TRUE,IF(Search!$U$5="N","N",1),""))</f>
        <v/>
      </c>
      <c r="Y3051" s="9" t="str">
        <f>IF(Search!$U$6="","",IF($AY3051&lt;Search!$U$6,"",1))</f>
        <v/>
      </c>
      <c r="Z3051" s="9" t="str">
        <f>IF(Search!$R$4="","",IF(Inventory!$BA3051&lt;Search!$R$4,"",1))</f>
        <v/>
      </c>
      <c r="AA3051" s="9" t="str">
        <f>IF(Search!$R$5="","",IF($BA3051&gt;Search!$R$5,"",1))</f>
        <v/>
      </c>
      <c r="AB3051" s="9" t="str">
        <f>IF(Search!$R$6="","",IF($BB3051&lt;Search!$R$6,"",1))</f>
        <v/>
      </c>
      <c r="AC3051" s="9" t="str">
        <f>IF(Search!$R$7="","",IF($BB3051&lt;Search!$R$7,"",1))</f>
        <v/>
      </c>
      <c r="AD3051" s="45" t="str">
        <f>IF(COUNTIF($A3051:$AC3051,"n")&gt;0,"",IF(SUM($A3051:$AC3051)=COUNTA(Search!$C$4:$C$8,Search!$F$4:$F$8,Search!$I$4:$I$6,Search!$I$8,Search!$L$4:$L$8,Search!$O$4:$O$8,Search!$R$4:$R$7,Search!$U$4:$U$7)-COUNTIF(Search!$C$4:$U$7,"n"),1+LARGE($AD$1:AD3050,1),""))</f>
        <v/>
      </c>
      <c r="AE3051" s="45" t="str">
        <f t="shared" si="148"/>
        <v/>
      </c>
      <c r="AF3051" s="45" t="str">
        <f>IF(AD3051="","",COUNTIF($AE$1:$AE3050,$AE3051)+RANK($AE3051,$AE$2:$AE$10540,1))</f>
        <v/>
      </c>
      <c r="AG3051" s="45" t="str">
        <f t="shared" si="149"/>
        <v/>
      </c>
      <c r="AH3051" s="45" t="str">
        <f>IF($AD3051="","",COUNTIF($AG$1:$AG3050,$AG3051)+RANK($AG3051,$AG$1:$AG$10539,0))</f>
        <v/>
      </c>
      <c r="AI3051" s="10" t="str">
        <f t="shared" si="150"/>
        <v>2016-17 Upper Deck #471 Tyler Bertuzzi YG DET RC   /   $8</v>
      </c>
      <c r="AJ3051" s="11">
        <v>2016</v>
      </c>
      <c r="AK3051" s="17">
        <v>17</v>
      </c>
      <c r="AL3051" s="12" t="s">
        <v>7</v>
      </c>
      <c r="AM3051" s="10">
        <v>471</v>
      </c>
      <c r="AN3051" s="15" t="s">
        <v>2490</v>
      </c>
      <c r="AO3051" s="14" t="s">
        <v>1920</v>
      </c>
      <c r="AP3051" s="14"/>
      <c r="AQ3051" s="14"/>
      <c r="AR3051" s="14" t="s">
        <v>2481</v>
      </c>
      <c r="AS3051" s="9" t="s">
        <v>2</v>
      </c>
      <c r="AT3051" s="9"/>
      <c r="AU3051" s="9"/>
      <c r="AV3051" s="13"/>
      <c r="AW3051" s="13"/>
      <c r="AX3051" s="9"/>
      <c r="AY3051" s="9"/>
      <c r="AZ3051" s="9"/>
      <c r="BA3051" s="33">
        <v>8</v>
      </c>
      <c r="BB3051" s="33"/>
      <c r="BC3051" s="36">
        <v>42873</v>
      </c>
      <c r="BD3051" s="12" t="s">
        <v>2493</v>
      </c>
    </row>
    <row r="3052" spans="1:56" s="12" customFormat="1" x14ac:dyDescent="0.2">
      <c r="A3052" s="9" t="str">
        <f>IF(Search!$C$5="","",IF(COUNTA(Inventory!$AP3052)=1,1,""))</f>
        <v/>
      </c>
      <c r="B3052" s="9" t="str">
        <f>IF(Search!$C$4="","",IF(ISNUMBER(SEARCH(Search!$C$4,$AR3052))=TRUE,1,""))</f>
        <v/>
      </c>
      <c r="C3052" s="9" t="str">
        <f>IF(Search!$C$6="x",IF(COUNTA($AQ3052)=1,1,"N"),IF(COUNTA($AQ3052)=1,"N",""))</f>
        <v/>
      </c>
      <c r="D3052" s="9" t="str">
        <f>IF(Search!$O$8="","",IF(ISNUMBER(SEARCH(Search!$O$8,$BD3052))=TRUE,1,""))</f>
        <v/>
      </c>
      <c r="E3052" s="9" t="str">
        <f>IF(Search!$C$7="","",IF(ISNUMBER(SEARCH(Search!$C$7,$AN3052))=TRUE,1,""))</f>
        <v/>
      </c>
      <c r="F3052" s="9" t="str">
        <f>IF(Search!$C$8="","",IF(ISNUMBER(SEARCH(Search!$C$8,$AO3052))=TRUE,1,""))</f>
        <v/>
      </c>
      <c r="G3052" s="9" t="str">
        <f>IF(Search!$F$4="","",IF(Inventory!$AJ3052&lt;Search!$F$4,"",1))</f>
        <v/>
      </c>
      <c r="H3052" s="9" t="str">
        <f>IF(Search!$F$5="","",IF(Inventory!$AJ3052&gt;Search!$F$5,"",1))</f>
        <v/>
      </c>
      <c r="I3052" s="9" t="str">
        <f>IF(Search!$F$7="","",IF(Search!$F$8="",IF(ISNUMBER(SEARCH(Search!$F$7,$AL3052))=TRUE,1,""),""))</f>
        <v/>
      </c>
      <c r="J3052" s="9" t="str">
        <f>IF($AL3052=Search!$F$8,1,"")</f>
        <v/>
      </c>
      <c r="K3052" s="9" t="str">
        <f>IF(Search!$I$4="","",IF(COUNTA($AS3052)=1,IF(Search!$I$4="N","N",1),""))</f>
        <v/>
      </c>
      <c r="L3052" s="9" t="str">
        <f>IF(Search!$I$5="","",IF($AS3052="RC",1,""))</f>
        <v/>
      </c>
      <c r="M3052" s="9" t="str">
        <f>IF(Search!$I$6="","",IF($AS3052="RCP",1,""))</f>
        <v/>
      </c>
      <c r="N3052" s="9" t="str">
        <f>IF(Search!$I$8="","",IF(COUNTA($AT3052)=1,IF(Search!$I$8="N","N",1),""))</f>
        <v/>
      </c>
      <c r="O3052" s="9" t="str">
        <f>IF(Search!$L$4="","",IF(COUNTA($AU3052)=1,IF(Search!$L$4="N","N",1),""))</f>
        <v/>
      </c>
      <c r="P3052" s="9" t="str">
        <f>IF(Search!$L$5="","",IF(ISNUMBER(SEARCH("Jersey",$AU3052))=TRUE,IF(Search!$L$5="N","N",1),""))</f>
        <v/>
      </c>
      <c r="Q3052" s="9" t="str">
        <f>IF(Search!$L$6="","",IF(ISNUMBER(SEARCH("Patch",$AU3052))=TRUE,IF(Search!$L$6="N","N",1),""))</f>
        <v/>
      </c>
      <c r="R3052" s="9" t="str">
        <f>IF(Search!$L$7="","",IF(ISNUMBER(SEARCH("Shield",$AU3052))=TRUE,IF(Search!$L$7="N","N",1),""))</f>
        <v/>
      </c>
      <c r="S3052" s="9" t="str">
        <f>IF(Search!$L$8="","",IF(ISNUMBER(SEARCH("Stick",$AU3052))=TRUE,IF(Search!$L$8="N","N",1),""))</f>
        <v/>
      </c>
      <c r="T3052" s="9" t="str">
        <f>IF(Search!$O$4="","",IF(COUNTA($AW3052)=1,IF(Search!$O$4="N","N",1),""))</f>
        <v/>
      </c>
      <c r="U3052" s="9" t="str">
        <f>IF(Search!$O$5="","",IF($AW3052="","",IF($AW3052&lt;Search!$O$5,"",1)))</f>
        <v/>
      </c>
      <c r="V3052" s="9" t="str">
        <f>IF(Search!$O$6="","",IF($AW3052="","",IF($AW3052&gt;Search!$O$6,"",1)))</f>
        <v/>
      </c>
      <c r="W3052" s="9" t="str">
        <f>IF(Search!$U$4="","",IF($AX3052="","",1))</f>
        <v/>
      </c>
      <c r="X3052" s="9" t="str">
        <f>IF(Search!$U$5="","",IF(ISNUMBER(SEARCH(Search!$U$5,$AX3052))=TRUE,IF(Search!$U$5="N","N",1),""))</f>
        <v/>
      </c>
      <c r="Y3052" s="9" t="str">
        <f>IF(Search!$U$6="","",IF($AY3052&lt;Search!$U$6,"",1))</f>
        <v/>
      </c>
      <c r="Z3052" s="9" t="str">
        <f>IF(Search!$R$4="","",IF(Inventory!$BA3052&lt;Search!$R$4,"",1))</f>
        <v/>
      </c>
      <c r="AA3052" s="9" t="str">
        <f>IF(Search!$R$5="","",IF($BA3052&gt;Search!$R$5,"",1))</f>
        <v/>
      </c>
      <c r="AB3052" s="9" t="str">
        <f>IF(Search!$R$6="","",IF($BB3052&lt;Search!$R$6,"",1))</f>
        <v/>
      </c>
      <c r="AC3052" s="9" t="str">
        <f>IF(Search!$R$7="","",IF($BB3052&lt;Search!$R$7,"",1))</f>
        <v/>
      </c>
      <c r="AD3052" s="45" t="str">
        <f>IF(COUNTIF($A3052:$AC3052,"n")&gt;0,"",IF(SUM($A3052:$AC3052)=COUNTA(Search!$C$4:$C$8,Search!$F$4:$F$8,Search!$I$4:$I$6,Search!$I$8,Search!$L$4:$L$8,Search!$O$4:$O$8,Search!$R$4:$R$7,Search!$U$4:$U$7)-COUNTIF(Search!$C$4:$U$7,"n"),1+LARGE($AD$1:AD3051,1),""))</f>
        <v/>
      </c>
      <c r="AE3052" s="45" t="str">
        <f t="shared" si="148"/>
        <v/>
      </c>
      <c r="AF3052" s="45" t="str">
        <f>IF(AD3052="","",COUNTIF($AE$1:$AE3051,$AE3052)+RANK($AE3052,$AE$2:$AE$10540,1))</f>
        <v/>
      </c>
      <c r="AG3052" s="45" t="str">
        <f t="shared" si="149"/>
        <v/>
      </c>
      <c r="AH3052" s="45" t="str">
        <f>IF($AD3052="","",COUNTIF($AG$1:$AG3051,$AG3052)+RANK($AG3052,$AG$1:$AG$10539,0))</f>
        <v/>
      </c>
      <c r="AI3052" s="10" t="str">
        <f t="shared" si="150"/>
        <v>2016-17 Upper Deck #472 Thatcher Demko YG VAN RC   /   $10</v>
      </c>
      <c r="AJ3052" s="11">
        <v>2016</v>
      </c>
      <c r="AK3052" s="17">
        <v>17</v>
      </c>
      <c r="AL3052" s="12" t="s">
        <v>7</v>
      </c>
      <c r="AM3052" s="10">
        <v>472</v>
      </c>
      <c r="AN3052" s="12" t="s">
        <v>2569</v>
      </c>
      <c r="AO3052" s="14" t="s">
        <v>1951</v>
      </c>
      <c r="AP3052" s="14"/>
      <c r="AQ3052" s="14"/>
      <c r="AR3052" s="14" t="s">
        <v>2481</v>
      </c>
      <c r="AS3052" s="9" t="s">
        <v>2</v>
      </c>
      <c r="AT3052" s="9"/>
      <c r="AU3052" s="9"/>
      <c r="AV3052" s="13"/>
      <c r="AW3052" s="13"/>
      <c r="AX3052" s="9"/>
      <c r="AY3052" s="9"/>
      <c r="AZ3052" s="9"/>
      <c r="BA3052" s="33">
        <v>10</v>
      </c>
      <c r="BB3052" s="33"/>
      <c r="BC3052" s="36"/>
      <c r="BD3052" s="12" t="s">
        <v>1772</v>
      </c>
    </row>
    <row r="3053" spans="1:56" s="12" customFormat="1" x14ac:dyDescent="0.2">
      <c r="A3053" s="9" t="str">
        <f>IF(Search!$C$5="","",IF(COUNTA(Inventory!$AP3053)=1,1,""))</f>
        <v/>
      </c>
      <c r="B3053" s="9" t="str">
        <f>IF(Search!$C$4="","",IF(ISNUMBER(SEARCH(Search!$C$4,$AR3053))=TRUE,1,""))</f>
        <v/>
      </c>
      <c r="C3053" s="9" t="str">
        <f>IF(Search!$C$6="x",IF(COUNTA($AQ3053)=1,1,"N"),IF(COUNTA($AQ3053)=1,"N",""))</f>
        <v/>
      </c>
      <c r="D3053" s="9" t="str">
        <f>IF(Search!$O$8="","",IF(ISNUMBER(SEARCH(Search!$O$8,$BD3053))=TRUE,1,""))</f>
        <v/>
      </c>
      <c r="E3053" s="9" t="str">
        <f>IF(Search!$C$7="","",IF(ISNUMBER(SEARCH(Search!$C$7,$AN3053))=TRUE,1,""))</f>
        <v/>
      </c>
      <c r="F3053" s="9" t="str">
        <f>IF(Search!$C$8="","",IF(ISNUMBER(SEARCH(Search!$C$8,$AO3053))=TRUE,1,""))</f>
        <v/>
      </c>
      <c r="G3053" s="9" t="str">
        <f>IF(Search!$F$4="","",IF(Inventory!$AJ3053&lt;Search!$F$4,"",1))</f>
        <v/>
      </c>
      <c r="H3053" s="9" t="str">
        <f>IF(Search!$F$5="","",IF(Inventory!$AJ3053&gt;Search!$F$5,"",1))</f>
        <v/>
      </c>
      <c r="I3053" s="9" t="str">
        <f>IF(Search!$F$7="","",IF(Search!$F$8="",IF(ISNUMBER(SEARCH(Search!$F$7,$AL3053))=TRUE,1,""),""))</f>
        <v/>
      </c>
      <c r="J3053" s="9" t="str">
        <f>IF($AL3053=Search!$F$8,1,"")</f>
        <v/>
      </c>
      <c r="K3053" s="9" t="str">
        <f>IF(Search!$I$4="","",IF(COUNTA($AS3053)=1,IF(Search!$I$4="N","N",1),""))</f>
        <v/>
      </c>
      <c r="L3053" s="9" t="str">
        <f>IF(Search!$I$5="","",IF($AS3053="RC",1,""))</f>
        <v/>
      </c>
      <c r="M3053" s="9" t="str">
        <f>IF(Search!$I$6="","",IF($AS3053="RCP",1,""))</f>
        <v/>
      </c>
      <c r="N3053" s="9" t="str">
        <f>IF(Search!$I$8="","",IF(COUNTA($AT3053)=1,IF(Search!$I$8="N","N",1),""))</f>
        <v/>
      </c>
      <c r="O3053" s="9" t="str">
        <f>IF(Search!$L$4="","",IF(COUNTA($AU3053)=1,IF(Search!$L$4="N","N",1),""))</f>
        <v/>
      </c>
      <c r="P3053" s="9" t="str">
        <f>IF(Search!$L$5="","",IF(ISNUMBER(SEARCH("Jersey",$AU3053))=TRUE,IF(Search!$L$5="N","N",1),""))</f>
        <v/>
      </c>
      <c r="Q3053" s="9" t="str">
        <f>IF(Search!$L$6="","",IF(ISNUMBER(SEARCH("Patch",$AU3053))=TRUE,IF(Search!$L$6="N","N",1),""))</f>
        <v/>
      </c>
      <c r="R3053" s="9" t="str">
        <f>IF(Search!$L$7="","",IF(ISNUMBER(SEARCH("Shield",$AU3053))=TRUE,IF(Search!$L$7="N","N",1),""))</f>
        <v/>
      </c>
      <c r="S3053" s="9" t="str">
        <f>IF(Search!$L$8="","",IF(ISNUMBER(SEARCH("Stick",$AU3053))=TRUE,IF(Search!$L$8="N","N",1),""))</f>
        <v/>
      </c>
      <c r="T3053" s="9" t="str">
        <f>IF(Search!$O$4="","",IF(COUNTA($AW3053)=1,IF(Search!$O$4="N","N",1),""))</f>
        <v/>
      </c>
      <c r="U3053" s="9" t="str">
        <f>IF(Search!$O$5="","",IF($AW3053="","",IF($AW3053&lt;Search!$O$5,"",1)))</f>
        <v/>
      </c>
      <c r="V3053" s="9" t="str">
        <f>IF(Search!$O$6="","",IF($AW3053="","",IF($AW3053&gt;Search!$O$6,"",1)))</f>
        <v/>
      </c>
      <c r="W3053" s="9" t="str">
        <f>IF(Search!$U$4="","",IF($AX3053="","",1))</f>
        <v/>
      </c>
      <c r="X3053" s="9" t="str">
        <f>IF(Search!$U$5="","",IF(ISNUMBER(SEARCH(Search!$U$5,$AX3053))=TRUE,IF(Search!$U$5="N","N",1),""))</f>
        <v/>
      </c>
      <c r="Y3053" s="9" t="str">
        <f>IF(Search!$U$6="","",IF($AY3053&lt;Search!$U$6,"",1))</f>
        <v/>
      </c>
      <c r="Z3053" s="9" t="str">
        <f>IF(Search!$R$4="","",IF(Inventory!$BA3053&lt;Search!$R$4,"",1))</f>
        <v/>
      </c>
      <c r="AA3053" s="9" t="str">
        <f>IF(Search!$R$5="","",IF($BA3053&gt;Search!$R$5,"",1))</f>
        <v/>
      </c>
      <c r="AB3053" s="9" t="str">
        <f>IF(Search!$R$6="","",IF($BB3053&lt;Search!$R$6,"",1))</f>
        <v/>
      </c>
      <c r="AC3053" s="9" t="str">
        <f>IF(Search!$R$7="","",IF($BB3053&lt;Search!$R$7,"",1))</f>
        <v/>
      </c>
      <c r="AD3053" s="45" t="str">
        <f>IF(COUNTIF($A3053:$AC3053,"n")&gt;0,"",IF(SUM($A3053:$AC3053)=COUNTA(Search!$C$4:$C$8,Search!$F$4:$F$8,Search!$I$4:$I$6,Search!$I$8,Search!$L$4:$L$8,Search!$O$4:$O$8,Search!$R$4:$R$7,Search!$U$4:$U$7)-COUNTIF(Search!$C$4:$U$7,"n"),1+LARGE($AD$1:AD3052,1),""))</f>
        <v/>
      </c>
      <c r="AE3053" s="45" t="str">
        <f t="shared" si="148"/>
        <v/>
      </c>
      <c r="AF3053" s="45" t="str">
        <f>IF(AD3053="","",COUNTIF($AE$1:$AE3052,$AE3053)+RANK($AE3053,$AE$2:$AE$10540,1))</f>
        <v/>
      </c>
      <c r="AG3053" s="45" t="str">
        <f t="shared" si="149"/>
        <v/>
      </c>
      <c r="AH3053" s="45" t="str">
        <f>IF($AD3053="","",COUNTIF($AG$1:$AG3052,$AG3053)+RANK($AG3053,$AG$1:$AG$10539,0))</f>
        <v/>
      </c>
      <c r="AI3053" s="10" t="str">
        <f t="shared" si="150"/>
        <v>2016-17 Upper Deck #473 Charlie Lindgren YG MTL RC   /   $10</v>
      </c>
      <c r="AJ3053" s="11">
        <v>2016</v>
      </c>
      <c r="AK3053" s="17">
        <v>17</v>
      </c>
      <c r="AL3053" s="12" t="s">
        <v>7</v>
      </c>
      <c r="AM3053" s="10">
        <v>473</v>
      </c>
      <c r="AN3053" s="15" t="s">
        <v>2491</v>
      </c>
      <c r="AO3053" s="14" t="s">
        <v>1911</v>
      </c>
      <c r="AP3053" s="14"/>
      <c r="AQ3053" s="14"/>
      <c r="AR3053" s="14" t="s">
        <v>2481</v>
      </c>
      <c r="AS3053" s="9" t="s">
        <v>2</v>
      </c>
      <c r="AT3053" s="9"/>
      <c r="AU3053" s="9"/>
      <c r="AV3053" s="13"/>
      <c r="AW3053" s="13"/>
      <c r="AX3053" s="9"/>
      <c r="AY3053" s="9"/>
      <c r="AZ3053" s="9"/>
      <c r="BA3053" s="33">
        <v>10</v>
      </c>
      <c r="BB3053" s="33"/>
      <c r="BC3053" s="36">
        <v>42873</v>
      </c>
      <c r="BD3053" s="12" t="s">
        <v>2493</v>
      </c>
    </row>
    <row r="3054" spans="1:56" s="12" customFormat="1" x14ac:dyDescent="0.2">
      <c r="A3054" s="9" t="str">
        <f>IF(Search!$C$5="","",IF(COUNTA(Inventory!$AP3054)=1,1,""))</f>
        <v/>
      </c>
      <c r="B3054" s="9" t="str">
        <f>IF(Search!$C$4="","",IF(ISNUMBER(SEARCH(Search!$C$4,$AR3054))=TRUE,1,""))</f>
        <v/>
      </c>
      <c r="C3054" s="9" t="str">
        <f>IF(Search!$C$6="x",IF(COUNTA($AQ3054)=1,1,"N"),IF(COUNTA($AQ3054)=1,"N",""))</f>
        <v/>
      </c>
      <c r="D3054" s="9" t="str">
        <f>IF(Search!$O$8="","",IF(ISNUMBER(SEARCH(Search!$O$8,$BD3054))=TRUE,1,""))</f>
        <v/>
      </c>
      <c r="E3054" s="9" t="str">
        <f>IF(Search!$C$7="","",IF(ISNUMBER(SEARCH(Search!$C$7,$AN3054))=TRUE,1,""))</f>
        <v/>
      </c>
      <c r="F3054" s="9" t="str">
        <f>IF(Search!$C$8="","",IF(ISNUMBER(SEARCH(Search!$C$8,$AO3054))=TRUE,1,""))</f>
        <v/>
      </c>
      <c r="G3054" s="9" t="str">
        <f>IF(Search!$F$4="","",IF(Inventory!$AJ3054&lt;Search!$F$4,"",1))</f>
        <v/>
      </c>
      <c r="H3054" s="9" t="str">
        <f>IF(Search!$F$5="","",IF(Inventory!$AJ3054&gt;Search!$F$5,"",1))</f>
        <v/>
      </c>
      <c r="I3054" s="9" t="str">
        <f>IF(Search!$F$7="","",IF(Search!$F$8="",IF(ISNUMBER(SEARCH(Search!$F$7,$AL3054))=TRUE,1,""),""))</f>
        <v/>
      </c>
      <c r="J3054" s="9" t="str">
        <f>IF($AL3054=Search!$F$8,1,"")</f>
        <v/>
      </c>
      <c r="K3054" s="9" t="str">
        <f>IF(Search!$I$4="","",IF(COUNTA($AS3054)=1,IF(Search!$I$4="N","N",1),""))</f>
        <v/>
      </c>
      <c r="L3054" s="9" t="str">
        <f>IF(Search!$I$5="","",IF($AS3054="RC",1,""))</f>
        <v/>
      </c>
      <c r="M3054" s="9" t="str">
        <f>IF(Search!$I$6="","",IF($AS3054="RCP",1,""))</f>
        <v/>
      </c>
      <c r="N3054" s="9" t="str">
        <f>IF(Search!$I$8="","",IF(COUNTA($AT3054)=1,IF(Search!$I$8="N","N",1),""))</f>
        <v/>
      </c>
      <c r="O3054" s="9" t="str">
        <f>IF(Search!$L$4="","",IF(COUNTA($AU3054)=1,IF(Search!$L$4="N","N",1),""))</f>
        <v/>
      </c>
      <c r="P3054" s="9" t="str">
        <f>IF(Search!$L$5="","",IF(ISNUMBER(SEARCH("Jersey",$AU3054))=TRUE,IF(Search!$L$5="N","N",1),""))</f>
        <v/>
      </c>
      <c r="Q3054" s="9" t="str">
        <f>IF(Search!$L$6="","",IF(ISNUMBER(SEARCH("Patch",$AU3054))=TRUE,IF(Search!$L$6="N","N",1),""))</f>
        <v/>
      </c>
      <c r="R3054" s="9" t="str">
        <f>IF(Search!$L$7="","",IF(ISNUMBER(SEARCH("Shield",$AU3054))=TRUE,IF(Search!$L$7="N","N",1),""))</f>
        <v/>
      </c>
      <c r="S3054" s="9" t="str">
        <f>IF(Search!$L$8="","",IF(ISNUMBER(SEARCH("Stick",$AU3054))=TRUE,IF(Search!$L$8="N","N",1),""))</f>
        <v/>
      </c>
      <c r="T3054" s="9" t="str">
        <f>IF(Search!$O$4="","",IF(COUNTA($AW3054)=1,IF(Search!$O$4="N","N",1),""))</f>
        <v/>
      </c>
      <c r="U3054" s="9" t="str">
        <f>IF(Search!$O$5="","",IF($AW3054="","",IF($AW3054&lt;Search!$O$5,"",1)))</f>
        <v/>
      </c>
      <c r="V3054" s="9" t="str">
        <f>IF(Search!$O$6="","",IF($AW3054="","",IF($AW3054&gt;Search!$O$6,"",1)))</f>
        <v/>
      </c>
      <c r="W3054" s="9" t="str">
        <f>IF(Search!$U$4="","",IF($AX3054="","",1))</f>
        <v/>
      </c>
      <c r="X3054" s="9" t="str">
        <f>IF(Search!$U$5="","",IF(ISNUMBER(SEARCH(Search!$U$5,$AX3054))=TRUE,IF(Search!$U$5="N","N",1),""))</f>
        <v/>
      </c>
      <c r="Y3054" s="9" t="str">
        <f>IF(Search!$U$6="","",IF($AY3054&lt;Search!$U$6,"",1))</f>
        <v/>
      </c>
      <c r="Z3054" s="9" t="str">
        <f>IF(Search!$R$4="","",IF(Inventory!$BA3054&lt;Search!$R$4,"",1))</f>
        <v/>
      </c>
      <c r="AA3054" s="9" t="str">
        <f>IF(Search!$R$5="","",IF($BA3054&gt;Search!$R$5,"",1))</f>
        <v/>
      </c>
      <c r="AB3054" s="9" t="str">
        <f>IF(Search!$R$6="","",IF($BB3054&lt;Search!$R$6,"",1))</f>
        <v/>
      </c>
      <c r="AC3054" s="9" t="str">
        <f>IF(Search!$R$7="","",IF($BB3054&lt;Search!$R$7,"",1))</f>
        <v/>
      </c>
      <c r="AD3054" s="45" t="str">
        <f>IF(COUNTIF($A3054:$AC3054,"n")&gt;0,"",IF(SUM($A3054:$AC3054)=COUNTA(Search!$C$4:$C$8,Search!$F$4:$F$8,Search!$I$4:$I$6,Search!$I$8,Search!$L$4:$L$8,Search!$O$4:$O$8,Search!$R$4:$R$7,Search!$U$4:$U$7)-COUNTIF(Search!$C$4:$U$7,"n"),1+LARGE($AD$1:AD3053,1),""))</f>
        <v/>
      </c>
      <c r="AE3054" s="45" t="str">
        <f t="shared" si="148"/>
        <v/>
      </c>
      <c r="AF3054" s="45" t="str">
        <f>IF(AD3054="","",COUNTIF($AE$1:$AE3053,$AE3054)+RANK($AE3054,$AE$2:$AE$10540,1))</f>
        <v/>
      </c>
      <c r="AG3054" s="45" t="str">
        <f t="shared" si="149"/>
        <v/>
      </c>
      <c r="AH3054" s="45" t="str">
        <f>IF($AD3054="","",COUNTIF($AG$1:$AG3053,$AG3054)+RANK($AG3054,$AG$1:$AG$10539,0))</f>
        <v/>
      </c>
      <c r="AI3054" s="10" t="str">
        <f t="shared" si="150"/>
        <v>2016-17 Upper Deck #474 Kevin Gravel YG LAK RC   /   $6</v>
      </c>
      <c r="AJ3054" s="11">
        <v>2016</v>
      </c>
      <c r="AK3054" s="17">
        <v>17</v>
      </c>
      <c r="AL3054" s="12" t="s">
        <v>7</v>
      </c>
      <c r="AM3054" s="10">
        <v>474</v>
      </c>
      <c r="AN3054" s="12" t="s">
        <v>2570</v>
      </c>
      <c r="AO3054" s="14" t="s">
        <v>1924</v>
      </c>
      <c r="AP3054" s="14"/>
      <c r="AQ3054" s="14"/>
      <c r="AR3054" s="14" t="s">
        <v>2481</v>
      </c>
      <c r="AS3054" s="9" t="s">
        <v>2</v>
      </c>
      <c r="AT3054" s="9"/>
      <c r="AU3054" s="9"/>
      <c r="AV3054" s="13"/>
      <c r="AW3054" s="13"/>
      <c r="AX3054" s="9"/>
      <c r="AY3054" s="9"/>
      <c r="AZ3054" s="9"/>
      <c r="BA3054" s="33">
        <v>6</v>
      </c>
      <c r="BB3054" s="33"/>
      <c r="BC3054" s="36"/>
      <c r="BD3054" s="12" t="s">
        <v>1772</v>
      </c>
    </row>
    <row r="3055" spans="1:56" s="12" customFormat="1" x14ac:dyDescent="0.2">
      <c r="A3055" s="9" t="str">
        <f>IF(Search!$C$5="","",IF(COUNTA(Inventory!$AP3055)=1,1,""))</f>
        <v/>
      </c>
      <c r="B3055" s="9" t="str">
        <f>IF(Search!$C$4="","",IF(ISNUMBER(SEARCH(Search!$C$4,$AR3055))=TRUE,1,""))</f>
        <v/>
      </c>
      <c r="C3055" s="9" t="str">
        <f>IF(Search!$C$6="x",IF(COUNTA($AQ3055)=1,1,"N"),IF(COUNTA($AQ3055)=1,"N",""))</f>
        <v/>
      </c>
      <c r="D3055" s="9" t="str">
        <f>IF(Search!$O$8="","",IF(ISNUMBER(SEARCH(Search!$O$8,$BD3055))=TRUE,1,""))</f>
        <v/>
      </c>
      <c r="E3055" s="9" t="str">
        <f>IF(Search!$C$7="","",IF(ISNUMBER(SEARCH(Search!$C$7,$AN3055))=TRUE,1,""))</f>
        <v/>
      </c>
      <c r="F3055" s="9" t="str">
        <f>IF(Search!$C$8="","",IF(ISNUMBER(SEARCH(Search!$C$8,$AO3055))=TRUE,1,""))</f>
        <v/>
      </c>
      <c r="G3055" s="9" t="str">
        <f>IF(Search!$F$4="","",IF(Inventory!$AJ3055&lt;Search!$F$4,"",1))</f>
        <v/>
      </c>
      <c r="H3055" s="9" t="str">
        <f>IF(Search!$F$5="","",IF(Inventory!$AJ3055&gt;Search!$F$5,"",1))</f>
        <v/>
      </c>
      <c r="I3055" s="9" t="str">
        <f>IF(Search!$F$7="","",IF(Search!$F$8="",IF(ISNUMBER(SEARCH(Search!$F$7,$AL3055))=TRUE,1,""),""))</f>
        <v/>
      </c>
      <c r="J3055" s="9" t="str">
        <f>IF($AL3055=Search!$F$8,1,"")</f>
        <v/>
      </c>
      <c r="K3055" s="9" t="str">
        <f>IF(Search!$I$4="","",IF(COUNTA($AS3055)=1,IF(Search!$I$4="N","N",1),""))</f>
        <v/>
      </c>
      <c r="L3055" s="9" t="str">
        <f>IF(Search!$I$5="","",IF($AS3055="RC",1,""))</f>
        <v/>
      </c>
      <c r="M3055" s="9" t="str">
        <f>IF(Search!$I$6="","",IF($AS3055="RCP",1,""))</f>
        <v/>
      </c>
      <c r="N3055" s="9" t="str">
        <f>IF(Search!$I$8="","",IF(COUNTA($AT3055)=1,IF(Search!$I$8="N","N",1),""))</f>
        <v/>
      </c>
      <c r="O3055" s="9" t="str">
        <f>IF(Search!$L$4="","",IF(COUNTA($AU3055)=1,IF(Search!$L$4="N","N",1),""))</f>
        <v/>
      </c>
      <c r="P3055" s="9" t="str">
        <f>IF(Search!$L$5="","",IF(ISNUMBER(SEARCH("Jersey",$AU3055))=TRUE,IF(Search!$L$5="N","N",1),""))</f>
        <v/>
      </c>
      <c r="Q3055" s="9" t="str">
        <f>IF(Search!$L$6="","",IF(ISNUMBER(SEARCH("Patch",$AU3055))=TRUE,IF(Search!$L$6="N","N",1),""))</f>
        <v/>
      </c>
      <c r="R3055" s="9" t="str">
        <f>IF(Search!$L$7="","",IF(ISNUMBER(SEARCH("Shield",$AU3055))=TRUE,IF(Search!$L$7="N","N",1),""))</f>
        <v/>
      </c>
      <c r="S3055" s="9" t="str">
        <f>IF(Search!$L$8="","",IF(ISNUMBER(SEARCH("Stick",$AU3055))=TRUE,IF(Search!$L$8="N","N",1),""))</f>
        <v/>
      </c>
      <c r="T3055" s="9" t="str">
        <f>IF(Search!$O$4="","",IF(COUNTA($AW3055)=1,IF(Search!$O$4="N","N",1),""))</f>
        <v/>
      </c>
      <c r="U3055" s="9" t="str">
        <f>IF(Search!$O$5="","",IF($AW3055="","",IF($AW3055&lt;Search!$O$5,"",1)))</f>
        <v/>
      </c>
      <c r="V3055" s="9" t="str">
        <f>IF(Search!$O$6="","",IF($AW3055="","",IF($AW3055&gt;Search!$O$6,"",1)))</f>
        <v/>
      </c>
      <c r="W3055" s="9" t="str">
        <f>IF(Search!$U$4="","",IF($AX3055="","",1))</f>
        <v/>
      </c>
      <c r="X3055" s="9" t="str">
        <f>IF(Search!$U$5="","",IF(ISNUMBER(SEARCH(Search!$U$5,$AX3055))=TRUE,IF(Search!$U$5="N","N",1),""))</f>
        <v/>
      </c>
      <c r="Y3055" s="9" t="str">
        <f>IF(Search!$U$6="","",IF($AY3055&lt;Search!$U$6,"",1))</f>
        <v/>
      </c>
      <c r="Z3055" s="9" t="str">
        <f>IF(Search!$R$4="","",IF(Inventory!$BA3055&lt;Search!$R$4,"",1))</f>
        <v/>
      </c>
      <c r="AA3055" s="9" t="str">
        <f>IF(Search!$R$5="","",IF($BA3055&gt;Search!$R$5,"",1))</f>
        <v/>
      </c>
      <c r="AB3055" s="9" t="str">
        <f>IF(Search!$R$6="","",IF($BB3055&lt;Search!$R$6,"",1))</f>
        <v/>
      </c>
      <c r="AC3055" s="9" t="str">
        <f>IF(Search!$R$7="","",IF($BB3055&lt;Search!$R$7,"",1))</f>
        <v/>
      </c>
      <c r="AD3055" s="45" t="str">
        <f>IF(COUNTIF($A3055:$AC3055,"n")&gt;0,"",IF(SUM($A3055:$AC3055)=COUNTA(Search!$C$4:$C$8,Search!$F$4:$F$8,Search!$I$4:$I$6,Search!$I$8,Search!$L$4:$L$8,Search!$O$4:$O$8,Search!$R$4:$R$7,Search!$U$4:$U$7)-COUNTIF(Search!$C$4:$U$7,"n"),1+LARGE($AD$1:AD3054,1),""))</f>
        <v/>
      </c>
      <c r="AE3055" s="45" t="str">
        <f t="shared" si="148"/>
        <v/>
      </c>
      <c r="AF3055" s="45" t="str">
        <f>IF(AD3055="","",COUNTIF($AE$1:$AE3054,$AE3055)+RANK($AE3055,$AE$2:$AE$10540,1))</f>
        <v/>
      </c>
      <c r="AG3055" s="45" t="str">
        <f t="shared" si="149"/>
        <v/>
      </c>
      <c r="AH3055" s="45" t="str">
        <f>IF($AD3055="","",COUNTIF($AG$1:$AG3054,$AG3055)+RANK($AG3055,$AG$1:$AG$10539,0))</f>
        <v/>
      </c>
      <c r="AI3055" s="10" t="str">
        <f t="shared" si="150"/>
        <v>2016-17 Upper Deck #475 Troy Stecher YG VAN RC   /   $5</v>
      </c>
      <c r="AJ3055" s="11">
        <v>2016</v>
      </c>
      <c r="AK3055" s="17">
        <v>17</v>
      </c>
      <c r="AL3055" s="12" t="s">
        <v>7</v>
      </c>
      <c r="AM3055" s="10">
        <v>475</v>
      </c>
      <c r="AN3055" s="12" t="s">
        <v>2571</v>
      </c>
      <c r="AO3055" s="14" t="s">
        <v>1951</v>
      </c>
      <c r="AP3055" s="14"/>
      <c r="AQ3055" s="14"/>
      <c r="AR3055" s="14" t="s">
        <v>2481</v>
      </c>
      <c r="AS3055" s="9" t="s">
        <v>2</v>
      </c>
      <c r="AT3055" s="9"/>
      <c r="AU3055" s="9"/>
      <c r="AV3055" s="13"/>
      <c r="AW3055" s="13"/>
      <c r="AX3055" s="9"/>
      <c r="AY3055" s="9"/>
      <c r="AZ3055" s="9"/>
      <c r="BA3055" s="33">
        <v>5</v>
      </c>
      <c r="BB3055" s="33"/>
      <c r="BC3055" s="36"/>
      <c r="BD3055" s="12" t="s">
        <v>1772</v>
      </c>
    </row>
    <row r="3056" spans="1:56" s="12" customFormat="1" x14ac:dyDescent="0.2">
      <c r="A3056" s="9" t="str">
        <f>IF(Search!$C$5="","",IF(COUNTA(Inventory!$AP3056)=1,1,""))</f>
        <v/>
      </c>
      <c r="B3056" s="9" t="str">
        <f>IF(Search!$C$4="","",IF(ISNUMBER(SEARCH(Search!$C$4,$AR3056))=TRUE,1,""))</f>
        <v/>
      </c>
      <c r="C3056" s="9" t="str">
        <f>IF(Search!$C$6="x",IF(COUNTA($AQ3056)=1,1,"N"),IF(COUNTA($AQ3056)=1,"N",""))</f>
        <v/>
      </c>
      <c r="D3056" s="9" t="str">
        <f>IF(Search!$O$8="","",IF(ISNUMBER(SEARCH(Search!$O$8,$BD3056))=TRUE,1,""))</f>
        <v/>
      </c>
      <c r="E3056" s="9" t="str">
        <f>IF(Search!$C$7="","",IF(ISNUMBER(SEARCH(Search!$C$7,$AN3056))=TRUE,1,""))</f>
        <v/>
      </c>
      <c r="F3056" s="9" t="str">
        <f>IF(Search!$C$8="","",IF(ISNUMBER(SEARCH(Search!$C$8,$AO3056))=TRUE,1,""))</f>
        <v/>
      </c>
      <c r="G3056" s="9" t="str">
        <f>IF(Search!$F$4="","",IF(Inventory!$AJ3056&lt;Search!$F$4,"",1))</f>
        <v/>
      </c>
      <c r="H3056" s="9" t="str">
        <f>IF(Search!$F$5="","",IF(Inventory!$AJ3056&gt;Search!$F$5,"",1))</f>
        <v/>
      </c>
      <c r="I3056" s="9" t="str">
        <f>IF(Search!$F$7="","",IF(Search!$F$8="",IF(ISNUMBER(SEARCH(Search!$F$7,$AL3056))=TRUE,1,""),""))</f>
        <v/>
      </c>
      <c r="J3056" s="9" t="str">
        <f>IF($AL3056=Search!$F$8,1,"")</f>
        <v/>
      </c>
      <c r="K3056" s="9" t="str">
        <f>IF(Search!$I$4="","",IF(COUNTA($AS3056)=1,IF(Search!$I$4="N","N",1),""))</f>
        <v/>
      </c>
      <c r="L3056" s="9" t="str">
        <f>IF(Search!$I$5="","",IF($AS3056="RC",1,""))</f>
        <v/>
      </c>
      <c r="M3056" s="9" t="str">
        <f>IF(Search!$I$6="","",IF($AS3056="RCP",1,""))</f>
        <v/>
      </c>
      <c r="N3056" s="9" t="str">
        <f>IF(Search!$I$8="","",IF(COUNTA($AT3056)=1,IF(Search!$I$8="N","N",1),""))</f>
        <v/>
      </c>
      <c r="O3056" s="9" t="str">
        <f>IF(Search!$L$4="","",IF(COUNTA($AU3056)=1,IF(Search!$L$4="N","N",1),""))</f>
        <v/>
      </c>
      <c r="P3056" s="9" t="str">
        <f>IF(Search!$L$5="","",IF(ISNUMBER(SEARCH("Jersey",$AU3056))=TRUE,IF(Search!$L$5="N","N",1),""))</f>
        <v/>
      </c>
      <c r="Q3056" s="9" t="str">
        <f>IF(Search!$L$6="","",IF(ISNUMBER(SEARCH("Patch",$AU3056))=TRUE,IF(Search!$L$6="N","N",1),""))</f>
        <v/>
      </c>
      <c r="R3056" s="9" t="str">
        <f>IF(Search!$L$7="","",IF(ISNUMBER(SEARCH("Shield",$AU3056))=TRUE,IF(Search!$L$7="N","N",1),""))</f>
        <v/>
      </c>
      <c r="S3056" s="9" t="str">
        <f>IF(Search!$L$8="","",IF(ISNUMBER(SEARCH("Stick",$AU3056))=TRUE,IF(Search!$L$8="N","N",1),""))</f>
        <v/>
      </c>
      <c r="T3056" s="9" t="str">
        <f>IF(Search!$O$4="","",IF(COUNTA($AW3056)=1,IF(Search!$O$4="N","N",1),""))</f>
        <v/>
      </c>
      <c r="U3056" s="9" t="str">
        <f>IF(Search!$O$5="","",IF($AW3056="","",IF($AW3056&lt;Search!$O$5,"",1)))</f>
        <v/>
      </c>
      <c r="V3056" s="9" t="str">
        <f>IF(Search!$O$6="","",IF($AW3056="","",IF($AW3056&gt;Search!$O$6,"",1)))</f>
        <v/>
      </c>
      <c r="W3056" s="9" t="str">
        <f>IF(Search!$U$4="","",IF($AX3056="","",1))</f>
        <v/>
      </c>
      <c r="X3056" s="9" t="str">
        <f>IF(Search!$U$5="","",IF(ISNUMBER(SEARCH(Search!$U$5,$AX3056))=TRUE,IF(Search!$U$5="N","N",1),""))</f>
        <v/>
      </c>
      <c r="Y3056" s="9" t="str">
        <f>IF(Search!$U$6="","",IF($AY3056&lt;Search!$U$6,"",1))</f>
        <v/>
      </c>
      <c r="Z3056" s="9" t="str">
        <f>IF(Search!$R$4="","",IF(Inventory!$BA3056&lt;Search!$R$4,"",1))</f>
        <v/>
      </c>
      <c r="AA3056" s="9" t="str">
        <f>IF(Search!$R$5="","",IF($BA3056&gt;Search!$R$5,"",1))</f>
        <v/>
      </c>
      <c r="AB3056" s="9" t="str">
        <f>IF(Search!$R$6="","",IF($BB3056&lt;Search!$R$6,"",1))</f>
        <v/>
      </c>
      <c r="AC3056" s="9" t="str">
        <f>IF(Search!$R$7="","",IF($BB3056&lt;Search!$R$7,"",1))</f>
        <v/>
      </c>
      <c r="AD3056" s="45" t="str">
        <f>IF(COUNTIF($A3056:$AC3056,"n")&gt;0,"",IF(SUM($A3056:$AC3056)=COUNTA(Search!$C$4:$C$8,Search!$F$4:$F$8,Search!$I$4:$I$6,Search!$I$8,Search!$L$4:$L$8,Search!$O$4:$O$8,Search!$R$4:$R$7,Search!$U$4:$U$7)-COUNTIF(Search!$C$4:$U$7,"n"),1+LARGE($AD$1:AD3055,1),""))</f>
        <v/>
      </c>
      <c r="AE3056" s="45" t="str">
        <f t="shared" si="148"/>
        <v/>
      </c>
      <c r="AF3056" s="45" t="str">
        <f>IF(AD3056="","",COUNTIF($AE$1:$AE3055,$AE3056)+RANK($AE3056,$AE$2:$AE$10540,1))</f>
        <v/>
      </c>
      <c r="AG3056" s="45" t="str">
        <f t="shared" si="149"/>
        <v/>
      </c>
      <c r="AH3056" s="45" t="str">
        <f>IF($AD3056="","",COUNTIF($AG$1:$AG3055,$AG3056)+RANK($AG3056,$AG$1:$AG$10539,0))</f>
        <v/>
      </c>
      <c r="AI3056" s="10" t="str">
        <f t="shared" si="150"/>
        <v>2016-17 Upper Deck #476 Brandon Montour YG ANA RC   /   $4</v>
      </c>
      <c r="AJ3056" s="11">
        <v>2016</v>
      </c>
      <c r="AK3056" s="17">
        <v>17</v>
      </c>
      <c r="AL3056" s="12" t="s">
        <v>7</v>
      </c>
      <c r="AM3056" s="10">
        <v>476</v>
      </c>
      <c r="AN3056" s="12" t="s">
        <v>2572</v>
      </c>
      <c r="AO3056" s="14" t="s">
        <v>1915</v>
      </c>
      <c r="AP3056" s="14"/>
      <c r="AQ3056" s="14"/>
      <c r="AR3056" s="14" t="s">
        <v>2481</v>
      </c>
      <c r="AS3056" s="9" t="s">
        <v>2</v>
      </c>
      <c r="AT3056" s="9"/>
      <c r="AU3056" s="9"/>
      <c r="AV3056" s="13"/>
      <c r="AW3056" s="13"/>
      <c r="AX3056" s="9"/>
      <c r="AY3056" s="9"/>
      <c r="AZ3056" s="9"/>
      <c r="BA3056" s="33">
        <v>4</v>
      </c>
      <c r="BB3056" s="33"/>
      <c r="BC3056" s="36"/>
      <c r="BD3056" s="12" t="s">
        <v>1772</v>
      </c>
    </row>
    <row r="3057" spans="1:56" s="12" customFormat="1" x14ac:dyDescent="0.2">
      <c r="A3057" s="9" t="str">
        <f>IF(Search!$C$5="","",IF(COUNTA(Inventory!$AP3057)=1,1,""))</f>
        <v/>
      </c>
      <c r="B3057" s="9" t="str">
        <f>IF(Search!$C$4="","",IF(ISNUMBER(SEARCH(Search!$C$4,$AR3057))=TRUE,1,""))</f>
        <v/>
      </c>
      <c r="C3057" s="9" t="str">
        <f>IF(Search!$C$6="x",IF(COUNTA($AQ3057)=1,1,"N"),IF(COUNTA($AQ3057)=1,"N",""))</f>
        <v/>
      </c>
      <c r="D3057" s="9" t="str">
        <f>IF(Search!$O$8="","",IF(ISNUMBER(SEARCH(Search!$O$8,$BD3057))=TRUE,1,""))</f>
        <v/>
      </c>
      <c r="E3057" s="9" t="str">
        <f>IF(Search!$C$7="","",IF(ISNUMBER(SEARCH(Search!$C$7,$AN3057))=TRUE,1,""))</f>
        <v/>
      </c>
      <c r="F3057" s="9" t="str">
        <f>IF(Search!$C$8="","",IF(ISNUMBER(SEARCH(Search!$C$8,$AO3057))=TRUE,1,""))</f>
        <v/>
      </c>
      <c r="G3057" s="9" t="str">
        <f>IF(Search!$F$4="","",IF(Inventory!$AJ3057&lt;Search!$F$4,"",1))</f>
        <v/>
      </c>
      <c r="H3057" s="9" t="str">
        <f>IF(Search!$F$5="","",IF(Inventory!$AJ3057&gt;Search!$F$5,"",1))</f>
        <v/>
      </c>
      <c r="I3057" s="9" t="str">
        <f>IF(Search!$F$7="","",IF(Search!$F$8="",IF(ISNUMBER(SEARCH(Search!$F$7,$AL3057))=TRUE,1,""),""))</f>
        <v/>
      </c>
      <c r="J3057" s="9" t="str">
        <f>IF($AL3057=Search!$F$8,1,"")</f>
        <v/>
      </c>
      <c r="K3057" s="9" t="str">
        <f>IF(Search!$I$4="","",IF(COUNTA($AS3057)=1,IF(Search!$I$4="N","N",1),""))</f>
        <v/>
      </c>
      <c r="L3057" s="9" t="str">
        <f>IF(Search!$I$5="","",IF($AS3057="RC",1,""))</f>
        <v/>
      </c>
      <c r="M3057" s="9" t="str">
        <f>IF(Search!$I$6="","",IF($AS3057="RCP",1,""))</f>
        <v/>
      </c>
      <c r="N3057" s="9" t="str">
        <f>IF(Search!$I$8="","",IF(COUNTA($AT3057)=1,IF(Search!$I$8="N","N",1),""))</f>
        <v/>
      </c>
      <c r="O3057" s="9" t="str">
        <f>IF(Search!$L$4="","",IF(COUNTA($AU3057)=1,IF(Search!$L$4="N","N",1),""))</f>
        <v/>
      </c>
      <c r="P3057" s="9" t="str">
        <f>IF(Search!$L$5="","",IF(ISNUMBER(SEARCH("Jersey",$AU3057))=TRUE,IF(Search!$L$5="N","N",1),""))</f>
        <v/>
      </c>
      <c r="Q3057" s="9" t="str">
        <f>IF(Search!$L$6="","",IF(ISNUMBER(SEARCH("Patch",$AU3057))=TRUE,IF(Search!$L$6="N","N",1),""))</f>
        <v/>
      </c>
      <c r="R3057" s="9" t="str">
        <f>IF(Search!$L$7="","",IF(ISNUMBER(SEARCH("Shield",$AU3057))=TRUE,IF(Search!$L$7="N","N",1),""))</f>
        <v/>
      </c>
      <c r="S3057" s="9" t="str">
        <f>IF(Search!$L$8="","",IF(ISNUMBER(SEARCH("Stick",$AU3057))=TRUE,IF(Search!$L$8="N","N",1),""))</f>
        <v/>
      </c>
      <c r="T3057" s="9" t="str">
        <f>IF(Search!$O$4="","",IF(COUNTA($AW3057)=1,IF(Search!$O$4="N","N",1),""))</f>
        <v/>
      </c>
      <c r="U3057" s="9" t="str">
        <f>IF(Search!$O$5="","",IF($AW3057="","",IF($AW3057&lt;Search!$O$5,"",1)))</f>
        <v/>
      </c>
      <c r="V3057" s="9" t="str">
        <f>IF(Search!$O$6="","",IF($AW3057="","",IF($AW3057&gt;Search!$O$6,"",1)))</f>
        <v/>
      </c>
      <c r="W3057" s="9" t="str">
        <f>IF(Search!$U$4="","",IF($AX3057="","",1))</f>
        <v/>
      </c>
      <c r="X3057" s="9" t="str">
        <f>IF(Search!$U$5="","",IF(ISNUMBER(SEARCH(Search!$U$5,$AX3057))=TRUE,IF(Search!$U$5="N","N",1),""))</f>
        <v/>
      </c>
      <c r="Y3057" s="9" t="str">
        <f>IF(Search!$U$6="","",IF($AY3057&lt;Search!$U$6,"",1))</f>
        <v/>
      </c>
      <c r="Z3057" s="9" t="str">
        <f>IF(Search!$R$4="","",IF(Inventory!$BA3057&lt;Search!$R$4,"",1))</f>
        <v/>
      </c>
      <c r="AA3057" s="9" t="str">
        <f>IF(Search!$R$5="","",IF($BA3057&gt;Search!$R$5,"",1))</f>
        <v/>
      </c>
      <c r="AB3057" s="9" t="str">
        <f>IF(Search!$R$6="","",IF($BB3057&lt;Search!$R$6,"",1))</f>
        <v/>
      </c>
      <c r="AC3057" s="9" t="str">
        <f>IF(Search!$R$7="","",IF($BB3057&lt;Search!$R$7,"",1))</f>
        <v/>
      </c>
      <c r="AD3057" s="45" t="str">
        <f>IF(COUNTIF($A3057:$AC3057,"n")&gt;0,"",IF(SUM($A3057:$AC3057)=COUNTA(Search!$C$4:$C$8,Search!$F$4:$F$8,Search!$I$4:$I$6,Search!$I$8,Search!$L$4:$L$8,Search!$O$4:$O$8,Search!$R$4:$R$7,Search!$U$4:$U$7)-COUNTIF(Search!$C$4:$U$7,"n"),1+LARGE($AD$1:AD3056,1),""))</f>
        <v/>
      </c>
      <c r="AE3057" s="45" t="str">
        <f t="shared" si="148"/>
        <v/>
      </c>
      <c r="AF3057" s="45" t="str">
        <f>IF(AD3057="","",COUNTIF($AE$1:$AE3056,$AE3057)+RANK($AE3057,$AE$2:$AE$10540,1))</f>
        <v/>
      </c>
      <c r="AG3057" s="45" t="str">
        <f t="shared" si="149"/>
        <v/>
      </c>
      <c r="AH3057" s="45" t="str">
        <f>IF($AD3057="","",COUNTIF($AG$1:$AG3056,$AG3057)+RANK($AG3057,$AG$1:$AG$10539,0))</f>
        <v/>
      </c>
      <c r="AI3057" s="10" t="str">
        <f t="shared" si="150"/>
        <v>2016-17 Upper Deck #477 Nick Baptiste YG BUF RC   /   $5</v>
      </c>
      <c r="AJ3057" s="11">
        <v>2016</v>
      </c>
      <c r="AK3057" s="17">
        <v>17</v>
      </c>
      <c r="AL3057" s="12" t="s">
        <v>7</v>
      </c>
      <c r="AM3057" s="10">
        <v>477</v>
      </c>
      <c r="AN3057" s="15" t="s">
        <v>2492</v>
      </c>
      <c r="AO3057" s="14" t="s">
        <v>1918</v>
      </c>
      <c r="AP3057" s="14"/>
      <c r="AQ3057" s="14"/>
      <c r="AR3057" s="14" t="s">
        <v>2481</v>
      </c>
      <c r="AS3057" s="9" t="s">
        <v>2</v>
      </c>
      <c r="AT3057" s="9"/>
      <c r="AU3057" s="9"/>
      <c r="AV3057" s="13"/>
      <c r="AW3057" s="13"/>
      <c r="AX3057" s="9"/>
      <c r="AY3057" s="9"/>
      <c r="AZ3057" s="9"/>
      <c r="BA3057" s="33">
        <v>5</v>
      </c>
      <c r="BB3057" s="33"/>
      <c r="BC3057" s="36">
        <v>42873</v>
      </c>
      <c r="BD3057" s="12" t="s">
        <v>2493</v>
      </c>
    </row>
    <row r="3058" spans="1:56" s="12" customFormat="1" x14ac:dyDescent="0.2">
      <c r="A3058" s="9" t="str">
        <f>IF(Search!$C$5="","",IF(COUNTA(Inventory!$AP3058)=1,1,""))</f>
        <v/>
      </c>
      <c r="B3058" s="9" t="str">
        <f>IF(Search!$C$4="","",IF(ISNUMBER(SEARCH(Search!$C$4,$AR3058))=TRUE,1,""))</f>
        <v/>
      </c>
      <c r="C3058" s="9" t="str">
        <f>IF(Search!$C$6="x",IF(COUNTA($AQ3058)=1,1,"N"),IF(COUNTA($AQ3058)=1,"N",""))</f>
        <v/>
      </c>
      <c r="D3058" s="9" t="str">
        <f>IF(Search!$O$8="","",IF(ISNUMBER(SEARCH(Search!$O$8,$BD3058))=TRUE,1,""))</f>
        <v/>
      </c>
      <c r="E3058" s="9" t="str">
        <f>IF(Search!$C$7="","",IF(ISNUMBER(SEARCH(Search!$C$7,$AN3058))=TRUE,1,""))</f>
        <v/>
      </c>
      <c r="F3058" s="9" t="str">
        <f>IF(Search!$C$8="","",IF(ISNUMBER(SEARCH(Search!$C$8,$AO3058))=TRUE,1,""))</f>
        <v/>
      </c>
      <c r="G3058" s="9" t="str">
        <f>IF(Search!$F$4="","",IF(Inventory!$AJ3058&lt;Search!$F$4,"",1))</f>
        <v/>
      </c>
      <c r="H3058" s="9" t="str">
        <f>IF(Search!$F$5="","",IF(Inventory!$AJ3058&gt;Search!$F$5,"",1))</f>
        <v/>
      </c>
      <c r="I3058" s="9" t="str">
        <f>IF(Search!$F$7="","",IF(Search!$F$8="",IF(ISNUMBER(SEARCH(Search!$F$7,$AL3058))=TRUE,1,""),""))</f>
        <v/>
      </c>
      <c r="J3058" s="9" t="str">
        <f>IF($AL3058=Search!$F$8,1,"")</f>
        <v/>
      </c>
      <c r="K3058" s="9" t="str">
        <f>IF(Search!$I$4="","",IF(COUNTA($AS3058)=1,IF(Search!$I$4="N","N",1),""))</f>
        <v/>
      </c>
      <c r="L3058" s="9" t="str">
        <f>IF(Search!$I$5="","",IF($AS3058="RC",1,""))</f>
        <v/>
      </c>
      <c r="M3058" s="9" t="str">
        <f>IF(Search!$I$6="","",IF($AS3058="RCP",1,""))</f>
        <v/>
      </c>
      <c r="N3058" s="9" t="str">
        <f>IF(Search!$I$8="","",IF(COUNTA($AT3058)=1,IF(Search!$I$8="N","N",1),""))</f>
        <v/>
      </c>
      <c r="O3058" s="9" t="str">
        <f>IF(Search!$L$4="","",IF(COUNTA($AU3058)=1,IF(Search!$L$4="N","N",1),""))</f>
        <v/>
      </c>
      <c r="P3058" s="9" t="str">
        <f>IF(Search!$L$5="","",IF(ISNUMBER(SEARCH("Jersey",$AU3058))=TRUE,IF(Search!$L$5="N","N",1),""))</f>
        <v/>
      </c>
      <c r="Q3058" s="9" t="str">
        <f>IF(Search!$L$6="","",IF(ISNUMBER(SEARCH("Patch",$AU3058))=TRUE,IF(Search!$L$6="N","N",1),""))</f>
        <v/>
      </c>
      <c r="R3058" s="9" t="str">
        <f>IF(Search!$L$7="","",IF(ISNUMBER(SEARCH("Shield",$AU3058))=TRUE,IF(Search!$L$7="N","N",1),""))</f>
        <v/>
      </c>
      <c r="S3058" s="9" t="str">
        <f>IF(Search!$L$8="","",IF(ISNUMBER(SEARCH("Stick",$AU3058))=TRUE,IF(Search!$L$8="N","N",1),""))</f>
        <v/>
      </c>
      <c r="T3058" s="9" t="str">
        <f>IF(Search!$O$4="","",IF(COUNTA($AW3058)=1,IF(Search!$O$4="N","N",1),""))</f>
        <v/>
      </c>
      <c r="U3058" s="9" t="str">
        <f>IF(Search!$O$5="","",IF($AW3058="","",IF($AW3058&lt;Search!$O$5,"",1)))</f>
        <v/>
      </c>
      <c r="V3058" s="9" t="str">
        <f>IF(Search!$O$6="","",IF($AW3058="","",IF($AW3058&gt;Search!$O$6,"",1)))</f>
        <v/>
      </c>
      <c r="W3058" s="9" t="str">
        <f>IF(Search!$U$4="","",IF($AX3058="","",1))</f>
        <v/>
      </c>
      <c r="X3058" s="9" t="str">
        <f>IF(Search!$U$5="","",IF(ISNUMBER(SEARCH(Search!$U$5,$AX3058))=TRUE,IF(Search!$U$5="N","N",1),""))</f>
        <v/>
      </c>
      <c r="Y3058" s="9" t="str">
        <f>IF(Search!$U$6="","",IF($AY3058&lt;Search!$U$6,"",1))</f>
        <v/>
      </c>
      <c r="Z3058" s="9" t="str">
        <f>IF(Search!$R$4="","",IF(Inventory!$BA3058&lt;Search!$R$4,"",1))</f>
        <v/>
      </c>
      <c r="AA3058" s="9" t="str">
        <f>IF(Search!$R$5="","",IF($BA3058&gt;Search!$R$5,"",1))</f>
        <v/>
      </c>
      <c r="AB3058" s="9" t="str">
        <f>IF(Search!$R$6="","",IF($BB3058&lt;Search!$R$6,"",1))</f>
        <v/>
      </c>
      <c r="AC3058" s="9" t="str">
        <f>IF(Search!$R$7="","",IF($BB3058&lt;Search!$R$7,"",1))</f>
        <v/>
      </c>
      <c r="AD3058" s="45" t="str">
        <f>IF(COUNTIF($A3058:$AC3058,"n")&gt;0,"",IF(SUM($A3058:$AC3058)=COUNTA(Search!$C$4:$C$8,Search!$F$4:$F$8,Search!$I$4:$I$6,Search!$I$8,Search!$L$4:$L$8,Search!$O$4:$O$8,Search!$R$4:$R$7,Search!$U$4:$U$7)-COUNTIF(Search!$C$4:$U$7,"n"),1+LARGE($AD$1:AD3057,1),""))</f>
        <v/>
      </c>
      <c r="AE3058" s="45" t="str">
        <f t="shared" si="148"/>
        <v/>
      </c>
      <c r="AF3058" s="45" t="str">
        <f>IF(AD3058="","",COUNTIF($AE$1:$AE3057,$AE3058)+RANK($AE3058,$AE$2:$AE$10540,1))</f>
        <v/>
      </c>
      <c r="AG3058" s="45" t="str">
        <f t="shared" si="149"/>
        <v/>
      </c>
      <c r="AH3058" s="45" t="str">
        <f>IF($AD3058="","",COUNTIF($AG$1:$AG3057,$AG3058)+RANK($AG3058,$AG$1:$AG$10539,0))</f>
        <v/>
      </c>
      <c r="AI3058" s="10" t="str">
        <f t="shared" si="150"/>
        <v>2016-17 Upper Deck #478 Aaron Dell YG SJS RC   /   $6</v>
      </c>
      <c r="AJ3058" s="11">
        <v>2016</v>
      </c>
      <c r="AK3058" s="17">
        <v>17</v>
      </c>
      <c r="AL3058" s="12" t="s">
        <v>7</v>
      </c>
      <c r="AM3058" s="10">
        <v>478</v>
      </c>
      <c r="AN3058" s="12" t="s">
        <v>2573</v>
      </c>
      <c r="AO3058" s="14" t="s">
        <v>1928</v>
      </c>
      <c r="AP3058" s="14"/>
      <c r="AQ3058" s="14"/>
      <c r="AR3058" s="14" t="s">
        <v>2481</v>
      </c>
      <c r="AS3058" s="9" t="s">
        <v>2</v>
      </c>
      <c r="AT3058" s="9"/>
      <c r="AU3058" s="9"/>
      <c r="AV3058" s="13"/>
      <c r="AW3058" s="13"/>
      <c r="AX3058" s="9"/>
      <c r="AY3058" s="9"/>
      <c r="AZ3058" s="9"/>
      <c r="BA3058" s="33">
        <v>6</v>
      </c>
      <c r="BB3058" s="33"/>
      <c r="BC3058" s="36"/>
      <c r="BD3058" s="12" t="s">
        <v>1772</v>
      </c>
    </row>
    <row r="3059" spans="1:56" s="12" customFormat="1" x14ac:dyDescent="0.2">
      <c r="A3059" s="9" t="str">
        <f>IF(Search!$C$5="","",IF(COUNTA(Inventory!$AP3059)=1,1,""))</f>
        <v/>
      </c>
      <c r="B3059" s="9" t="str">
        <f>IF(Search!$C$4="","",IF(ISNUMBER(SEARCH(Search!$C$4,$AR3059))=TRUE,1,""))</f>
        <v/>
      </c>
      <c r="C3059" s="9" t="str">
        <f>IF(Search!$C$6="x",IF(COUNTA($AQ3059)=1,1,"N"),IF(COUNTA($AQ3059)=1,"N",""))</f>
        <v/>
      </c>
      <c r="D3059" s="9" t="str">
        <f>IF(Search!$O$8="","",IF(ISNUMBER(SEARCH(Search!$O$8,$BD3059))=TRUE,1,""))</f>
        <v/>
      </c>
      <c r="E3059" s="9" t="str">
        <f>IF(Search!$C$7="","",IF(ISNUMBER(SEARCH(Search!$C$7,$AN3059))=TRUE,1,""))</f>
        <v/>
      </c>
      <c r="F3059" s="9" t="str">
        <f>IF(Search!$C$8="","",IF(ISNUMBER(SEARCH(Search!$C$8,$AO3059))=TRUE,1,""))</f>
        <v/>
      </c>
      <c r="G3059" s="9" t="str">
        <f>IF(Search!$F$4="","",IF(Inventory!$AJ3059&lt;Search!$F$4,"",1))</f>
        <v/>
      </c>
      <c r="H3059" s="9" t="str">
        <f>IF(Search!$F$5="","",IF(Inventory!$AJ3059&gt;Search!$F$5,"",1))</f>
        <v/>
      </c>
      <c r="I3059" s="9" t="str">
        <f>IF(Search!$F$7="","",IF(Search!$F$8="",IF(ISNUMBER(SEARCH(Search!$F$7,$AL3059))=TRUE,1,""),""))</f>
        <v/>
      </c>
      <c r="J3059" s="9" t="str">
        <f>IF($AL3059=Search!$F$8,1,"")</f>
        <v/>
      </c>
      <c r="K3059" s="9" t="str">
        <f>IF(Search!$I$4="","",IF(COUNTA($AS3059)=1,IF(Search!$I$4="N","N",1),""))</f>
        <v/>
      </c>
      <c r="L3059" s="9" t="str">
        <f>IF(Search!$I$5="","",IF($AS3059="RC",1,""))</f>
        <v/>
      </c>
      <c r="M3059" s="9" t="str">
        <f>IF(Search!$I$6="","",IF($AS3059="RCP",1,""))</f>
        <v/>
      </c>
      <c r="N3059" s="9" t="str">
        <f>IF(Search!$I$8="","",IF(COUNTA($AT3059)=1,IF(Search!$I$8="N","N",1),""))</f>
        <v/>
      </c>
      <c r="O3059" s="9" t="str">
        <f>IF(Search!$L$4="","",IF(COUNTA($AU3059)=1,IF(Search!$L$4="N","N",1),""))</f>
        <v/>
      </c>
      <c r="P3059" s="9" t="str">
        <f>IF(Search!$L$5="","",IF(ISNUMBER(SEARCH("Jersey",$AU3059))=TRUE,IF(Search!$L$5="N","N",1),""))</f>
        <v/>
      </c>
      <c r="Q3059" s="9" t="str">
        <f>IF(Search!$L$6="","",IF(ISNUMBER(SEARCH("Patch",$AU3059))=TRUE,IF(Search!$L$6="N","N",1),""))</f>
        <v/>
      </c>
      <c r="R3059" s="9" t="str">
        <f>IF(Search!$L$7="","",IF(ISNUMBER(SEARCH("Shield",$AU3059))=TRUE,IF(Search!$L$7="N","N",1),""))</f>
        <v/>
      </c>
      <c r="S3059" s="9" t="str">
        <f>IF(Search!$L$8="","",IF(ISNUMBER(SEARCH("Stick",$AU3059))=TRUE,IF(Search!$L$8="N","N",1),""))</f>
        <v/>
      </c>
      <c r="T3059" s="9" t="str">
        <f>IF(Search!$O$4="","",IF(COUNTA($AW3059)=1,IF(Search!$O$4="N","N",1),""))</f>
        <v/>
      </c>
      <c r="U3059" s="9" t="str">
        <f>IF(Search!$O$5="","",IF($AW3059="","",IF($AW3059&lt;Search!$O$5,"",1)))</f>
        <v/>
      </c>
      <c r="V3059" s="9" t="str">
        <f>IF(Search!$O$6="","",IF($AW3059="","",IF($AW3059&gt;Search!$O$6,"",1)))</f>
        <v/>
      </c>
      <c r="W3059" s="9" t="str">
        <f>IF(Search!$U$4="","",IF($AX3059="","",1))</f>
        <v/>
      </c>
      <c r="X3059" s="9" t="str">
        <f>IF(Search!$U$5="","",IF(ISNUMBER(SEARCH(Search!$U$5,$AX3059))=TRUE,IF(Search!$U$5="N","N",1),""))</f>
        <v/>
      </c>
      <c r="Y3059" s="9" t="str">
        <f>IF(Search!$U$6="","",IF($AY3059&lt;Search!$U$6,"",1))</f>
        <v/>
      </c>
      <c r="Z3059" s="9" t="str">
        <f>IF(Search!$R$4="","",IF(Inventory!$BA3059&lt;Search!$R$4,"",1))</f>
        <v/>
      </c>
      <c r="AA3059" s="9" t="str">
        <f>IF(Search!$R$5="","",IF($BA3059&gt;Search!$R$5,"",1))</f>
        <v/>
      </c>
      <c r="AB3059" s="9" t="str">
        <f>IF(Search!$R$6="","",IF($BB3059&lt;Search!$R$6,"",1))</f>
        <v/>
      </c>
      <c r="AC3059" s="9" t="str">
        <f>IF(Search!$R$7="","",IF($BB3059&lt;Search!$R$7,"",1))</f>
        <v/>
      </c>
      <c r="AD3059" s="45" t="str">
        <f>IF(COUNTIF($A3059:$AC3059,"n")&gt;0,"",IF(SUM($A3059:$AC3059)=COUNTA(Search!$C$4:$C$8,Search!$F$4:$F$8,Search!$I$4:$I$6,Search!$I$8,Search!$L$4:$L$8,Search!$O$4:$O$8,Search!$R$4:$R$7,Search!$U$4:$U$7)-COUNTIF(Search!$C$4:$U$7,"n"),1+LARGE($AD$1:AD3058,1),""))</f>
        <v/>
      </c>
      <c r="AE3059" s="45" t="str">
        <f t="shared" si="148"/>
        <v/>
      </c>
      <c r="AF3059" s="45" t="str">
        <f>IF(AD3059="","",COUNTIF($AE$1:$AE3058,$AE3059)+RANK($AE3059,$AE$2:$AE$10540,1))</f>
        <v/>
      </c>
      <c r="AG3059" s="45" t="str">
        <f t="shared" si="149"/>
        <v/>
      </c>
      <c r="AH3059" s="45" t="str">
        <f>IF($AD3059="","",COUNTIF($AG$1:$AG3058,$AG3059)+RANK($AG3059,$AG$1:$AG$10539,0))</f>
        <v/>
      </c>
      <c r="AI3059" s="10" t="str">
        <f t="shared" si="150"/>
        <v>2016-17 Upper Deck #479 Timo Meier YG SJS RC   /   $6</v>
      </c>
      <c r="AJ3059" s="11">
        <v>2016</v>
      </c>
      <c r="AK3059" s="17">
        <v>17</v>
      </c>
      <c r="AL3059" s="12" t="s">
        <v>7</v>
      </c>
      <c r="AM3059" s="10">
        <v>479</v>
      </c>
      <c r="AN3059" s="12" t="s">
        <v>2574</v>
      </c>
      <c r="AO3059" s="14" t="s">
        <v>1928</v>
      </c>
      <c r="AP3059" s="14"/>
      <c r="AQ3059" s="14"/>
      <c r="AR3059" s="14" t="s">
        <v>2481</v>
      </c>
      <c r="AS3059" s="9" t="s">
        <v>2</v>
      </c>
      <c r="AT3059" s="9"/>
      <c r="AU3059" s="9"/>
      <c r="AV3059" s="13"/>
      <c r="AW3059" s="13"/>
      <c r="AX3059" s="9"/>
      <c r="AY3059" s="9"/>
      <c r="AZ3059" s="9"/>
      <c r="BA3059" s="33">
        <v>6</v>
      </c>
      <c r="BB3059" s="33"/>
      <c r="BC3059" s="36"/>
      <c r="BD3059" s="12" t="s">
        <v>1772</v>
      </c>
    </row>
    <row r="3060" spans="1:56" s="12" customFormat="1" x14ac:dyDescent="0.2">
      <c r="A3060" s="9" t="str">
        <f>IF(Search!$C$5="","",IF(COUNTA(Inventory!$AP3060)=1,1,""))</f>
        <v/>
      </c>
      <c r="B3060" s="9" t="str">
        <f>IF(Search!$C$4="","",IF(ISNUMBER(SEARCH(Search!$C$4,$AR3060))=TRUE,1,""))</f>
        <v/>
      </c>
      <c r="C3060" s="9" t="str">
        <f>IF(Search!$C$6="x",IF(COUNTA($AQ3060)=1,1,"N"),IF(COUNTA($AQ3060)=1,"N",""))</f>
        <v/>
      </c>
      <c r="D3060" s="9" t="str">
        <f>IF(Search!$O$8="","",IF(ISNUMBER(SEARCH(Search!$O$8,$BD3060))=TRUE,1,""))</f>
        <v/>
      </c>
      <c r="E3060" s="9" t="str">
        <f>IF(Search!$C$7="","",IF(ISNUMBER(SEARCH(Search!$C$7,$AN3060))=TRUE,1,""))</f>
        <v/>
      </c>
      <c r="F3060" s="9" t="str">
        <f>IF(Search!$C$8="","",IF(ISNUMBER(SEARCH(Search!$C$8,$AO3060))=TRUE,1,""))</f>
        <v/>
      </c>
      <c r="G3060" s="9" t="str">
        <f>IF(Search!$F$4="","",IF(Inventory!$AJ3060&lt;Search!$F$4,"",1))</f>
        <v/>
      </c>
      <c r="H3060" s="9" t="str">
        <f>IF(Search!$F$5="","",IF(Inventory!$AJ3060&gt;Search!$F$5,"",1))</f>
        <v/>
      </c>
      <c r="I3060" s="9" t="str">
        <f>IF(Search!$F$7="","",IF(Search!$F$8="",IF(ISNUMBER(SEARCH(Search!$F$7,$AL3060))=TRUE,1,""),""))</f>
        <v/>
      </c>
      <c r="J3060" s="9" t="str">
        <f>IF($AL3060=Search!$F$8,1,"")</f>
        <v/>
      </c>
      <c r="K3060" s="9" t="str">
        <f>IF(Search!$I$4="","",IF(COUNTA($AS3060)=1,IF(Search!$I$4="N","N",1),""))</f>
        <v/>
      </c>
      <c r="L3060" s="9" t="str">
        <f>IF(Search!$I$5="","",IF($AS3060="RC",1,""))</f>
        <v/>
      </c>
      <c r="M3060" s="9" t="str">
        <f>IF(Search!$I$6="","",IF($AS3060="RCP",1,""))</f>
        <v/>
      </c>
      <c r="N3060" s="9" t="str">
        <f>IF(Search!$I$8="","",IF(COUNTA($AT3060)=1,IF(Search!$I$8="N","N",1),""))</f>
        <v/>
      </c>
      <c r="O3060" s="9" t="str">
        <f>IF(Search!$L$4="","",IF(COUNTA($AU3060)=1,IF(Search!$L$4="N","N",1),""))</f>
        <v/>
      </c>
      <c r="P3060" s="9" t="str">
        <f>IF(Search!$L$5="","",IF(ISNUMBER(SEARCH("Jersey",$AU3060))=TRUE,IF(Search!$L$5="N","N",1),""))</f>
        <v/>
      </c>
      <c r="Q3060" s="9" t="str">
        <f>IF(Search!$L$6="","",IF(ISNUMBER(SEARCH("Patch",$AU3060))=TRUE,IF(Search!$L$6="N","N",1),""))</f>
        <v/>
      </c>
      <c r="R3060" s="9" t="str">
        <f>IF(Search!$L$7="","",IF(ISNUMBER(SEARCH("Shield",$AU3060))=TRUE,IF(Search!$L$7="N","N",1),""))</f>
        <v/>
      </c>
      <c r="S3060" s="9" t="str">
        <f>IF(Search!$L$8="","",IF(ISNUMBER(SEARCH("Stick",$AU3060))=TRUE,IF(Search!$L$8="N","N",1),""))</f>
        <v/>
      </c>
      <c r="T3060" s="9" t="str">
        <f>IF(Search!$O$4="","",IF(COUNTA($AW3060)=1,IF(Search!$O$4="N","N",1),""))</f>
        <v/>
      </c>
      <c r="U3060" s="9" t="str">
        <f>IF(Search!$O$5="","",IF($AW3060="","",IF($AW3060&lt;Search!$O$5,"",1)))</f>
        <v/>
      </c>
      <c r="V3060" s="9" t="str">
        <f>IF(Search!$O$6="","",IF($AW3060="","",IF($AW3060&gt;Search!$O$6,"",1)))</f>
        <v/>
      </c>
      <c r="W3060" s="9" t="str">
        <f>IF(Search!$U$4="","",IF($AX3060="","",1))</f>
        <v/>
      </c>
      <c r="X3060" s="9" t="str">
        <f>IF(Search!$U$5="","",IF(ISNUMBER(SEARCH(Search!$U$5,$AX3060))=TRUE,IF(Search!$U$5="N","N",1),""))</f>
        <v/>
      </c>
      <c r="Y3060" s="9" t="str">
        <f>IF(Search!$U$6="","",IF($AY3060&lt;Search!$U$6,"",1))</f>
        <v/>
      </c>
      <c r="Z3060" s="9" t="str">
        <f>IF(Search!$R$4="","",IF(Inventory!$BA3060&lt;Search!$R$4,"",1))</f>
        <v/>
      </c>
      <c r="AA3060" s="9" t="str">
        <f>IF(Search!$R$5="","",IF($BA3060&gt;Search!$R$5,"",1))</f>
        <v/>
      </c>
      <c r="AB3060" s="9" t="str">
        <f>IF(Search!$R$6="","",IF($BB3060&lt;Search!$R$6,"",1))</f>
        <v/>
      </c>
      <c r="AC3060" s="9" t="str">
        <f>IF(Search!$R$7="","",IF($BB3060&lt;Search!$R$7,"",1))</f>
        <v/>
      </c>
      <c r="AD3060" s="45" t="str">
        <f>IF(COUNTIF($A3060:$AC3060,"n")&gt;0,"",IF(SUM($A3060:$AC3060)=COUNTA(Search!$C$4:$C$8,Search!$F$4:$F$8,Search!$I$4:$I$6,Search!$I$8,Search!$L$4:$L$8,Search!$O$4:$O$8,Search!$R$4:$R$7,Search!$U$4:$U$7)-COUNTIF(Search!$C$4:$U$7,"n"),1+LARGE($AD$1:AD3059,1),""))</f>
        <v/>
      </c>
      <c r="AE3060" s="45" t="str">
        <f t="shared" si="148"/>
        <v/>
      </c>
      <c r="AF3060" s="45" t="str">
        <f>IF(AD3060="","",COUNTIF($AE$1:$AE3059,$AE3060)+RANK($AE3060,$AE$2:$AE$10540,1))</f>
        <v/>
      </c>
      <c r="AG3060" s="45" t="str">
        <f t="shared" si="149"/>
        <v/>
      </c>
      <c r="AH3060" s="45" t="str">
        <f>IF($AD3060="","",COUNTIF($AG$1:$AG3059,$AG3060)+RANK($AG3060,$AG$1:$AG$10539,0))</f>
        <v/>
      </c>
      <c r="AI3060" s="10" t="str">
        <f t="shared" si="150"/>
        <v>2016-17 Upper Deck #480 Michal Kempny YG CHI RC   /   $5</v>
      </c>
      <c r="AJ3060" s="11">
        <v>2016</v>
      </c>
      <c r="AK3060" s="17">
        <v>17</v>
      </c>
      <c r="AL3060" s="12" t="s">
        <v>7</v>
      </c>
      <c r="AM3060" s="10">
        <v>480</v>
      </c>
      <c r="AN3060" s="12" t="s">
        <v>2575</v>
      </c>
      <c r="AO3060" s="14" t="s">
        <v>1917</v>
      </c>
      <c r="AP3060" s="14"/>
      <c r="AQ3060" s="14"/>
      <c r="AR3060" s="14" t="s">
        <v>2481</v>
      </c>
      <c r="AS3060" s="9" t="s">
        <v>2</v>
      </c>
      <c r="AT3060" s="9"/>
      <c r="AU3060" s="9"/>
      <c r="AV3060" s="13"/>
      <c r="AW3060" s="13"/>
      <c r="AX3060" s="9"/>
      <c r="AY3060" s="9"/>
      <c r="AZ3060" s="9"/>
      <c r="BA3060" s="33">
        <v>5</v>
      </c>
      <c r="BB3060" s="33"/>
      <c r="BC3060" s="36"/>
      <c r="BD3060" s="12" t="s">
        <v>1772</v>
      </c>
    </row>
    <row r="3061" spans="1:56" s="12" customFormat="1" x14ac:dyDescent="0.2">
      <c r="A3061" s="9" t="str">
        <f>IF(Search!$C$5="","",IF(COUNTA(Inventory!$AP3061)=1,1,""))</f>
        <v/>
      </c>
      <c r="B3061" s="9" t="str">
        <f>IF(Search!$C$4="","",IF(ISNUMBER(SEARCH(Search!$C$4,$AR3061))=TRUE,1,""))</f>
        <v/>
      </c>
      <c r="C3061" s="9" t="str">
        <f>IF(Search!$C$6="x",IF(COUNTA($AQ3061)=1,1,"N"),IF(COUNTA($AQ3061)=1,"N",""))</f>
        <v/>
      </c>
      <c r="D3061" s="9" t="str">
        <f>IF(Search!$O$8="","",IF(ISNUMBER(SEARCH(Search!$O$8,$BD3061))=TRUE,1,""))</f>
        <v/>
      </c>
      <c r="E3061" s="9" t="str">
        <f>IF(Search!$C$7="","",IF(ISNUMBER(SEARCH(Search!$C$7,$AN3061))=TRUE,1,""))</f>
        <v/>
      </c>
      <c r="F3061" s="9" t="str">
        <f>IF(Search!$C$8="","",IF(ISNUMBER(SEARCH(Search!$C$8,$AO3061))=TRUE,1,""))</f>
        <v/>
      </c>
      <c r="G3061" s="9" t="str">
        <f>IF(Search!$F$4="","",IF(Inventory!$AJ3061&lt;Search!$F$4,"",1))</f>
        <v/>
      </c>
      <c r="H3061" s="9" t="str">
        <f>IF(Search!$F$5="","",IF(Inventory!$AJ3061&gt;Search!$F$5,"",1))</f>
        <v/>
      </c>
      <c r="I3061" s="9" t="str">
        <f>IF(Search!$F$7="","",IF(Search!$F$8="",IF(ISNUMBER(SEARCH(Search!$F$7,$AL3061))=TRUE,1,""),""))</f>
        <v/>
      </c>
      <c r="J3061" s="9" t="str">
        <f>IF($AL3061=Search!$F$8,1,"")</f>
        <v/>
      </c>
      <c r="K3061" s="9" t="str">
        <f>IF(Search!$I$4="","",IF(COUNTA($AS3061)=1,IF(Search!$I$4="N","N",1),""))</f>
        <v/>
      </c>
      <c r="L3061" s="9" t="str">
        <f>IF(Search!$I$5="","",IF($AS3061="RC",1,""))</f>
        <v/>
      </c>
      <c r="M3061" s="9" t="str">
        <f>IF(Search!$I$6="","",IF($AS3061="RCP",1,""))</f>
        <v/>
      </c>
      <c r="N3061" s="9" t="str">
        <f>IF(Search!$I$8="","",IF(COUNTA($AT3061)=1,IF(Search!$I$8="N","N",1),""))</f>
        <v/>
      </c>
      <c r="O3061" s="9" t="str">
        <f>IF(Search!$L$4="","",IF(COUNTA($AU3061)=1,IF(Search!$L$4="N","N",1),""))</f>
        <v/>
      </c>
      <c r="P3061" s="9" t="str">
        <f>IF(Search!$L$5="","",IF(ISNUMBER(SEARCH("Jersey",$AU3061))=TRUE,IF(Search!$L$5="N","N",1),""))</f>
        <v/>
      </c>
      <c r="Q3061" s="9" t="str">
        <f>IF(Search!$L$6="","",IF(ISNUMBER(SEARCH("Patch",$AU3061))=TRUE,IF(Search!$L$6="N","N",1),""))</f>
        <v/>
      </c>
      <c r="R3061" s="9" t="str">
        <f>IF(Search!$L$7="","",IF(ISNUMBER(SEARCH("Shield",$AU3061))=TRUE,IF(Search!$L$7="N","N",1),""))</f>
        <v/>
      </c>
      <c r="S3061" s="9" t="str">
        <f>IF(Search!$L$8="","",IF(ISNUMBER(SEARCH("Stick",$AU3061))=TRUE,IF(Search!$L$8="N","N",1),""))</f>
        <v/>
      </c>
      <c r="T3061" s="9" t="str">
        <f>IF(Search!$O$4="","",IF(COUNTA($AW3061)=1,IF(Search!$O$4="N","N",1),""))</f>
        <v/>
      </c>
      <c r="U3061" s="9" t="str">
        <f>IF(Search!$O$5="","",IF($AW3061="","",IF($AW3061&lt;Search!$O$5,"",1)))</f>
        <v/>
      </c>
      <c r="V3061" s="9" t="str">
        <f>IF(Search!$O$6="","",IF($AW3061="","",IF($AW3061&gt;Search!$O$6,"",1)))</f>
        <v/>
      </c>
      <c r="W3061" s="9" t="str">
        <f>IF(Search!$U$4="","",IF($AX3061="","",1))</f>
        <v/>
      </c>
      <c r="X3061" s="9" t="str">
        <f>IF(Search!$U$5="","",IF(ISNUMBER(SEARCH(Search!$U$5,$AX3061))=TRUE,IF(Search!$U$5="N","N",1),""))</f>
        <v/>
      </c>
      <c r="Y3061" s="9" t="str">
        <f>IF(Search!$U$6="","",IF($AY3061&lt;Search!$U$6,"",1))</f>
        <v/>
      </c>
      <c r="Z3061" s="9" t="str">
        <f>IF(Search!$R$4="","",IF(Inventory!$BA3061&lt;Search!$R$4,"",1))</f>
        <v/>
      </c>
      <c r="AA3061" s="9" t="str">
        <f>IF(Search!$R$5="","",IF($BA3061&gt;Search!$R$5,"",1))</f>
        <v/>
      </c>
      <c r="AB3061" s="9" t="str">
        <f>IF(Search!$R$6="","",IF($BB3061&lt;Search!$R$6,"",1))</f>
        <v/>
      </c>
      <c r="AC3061" s="9" t="str">
        <f>IF(Search!$R$7="","",IF($BB3061&lt;Search!$R$7,"",1))</f>
        <v/>
      </c>
      <c r="AD3061" s="45" t="str">
        <f>IF(COUNTIF($A3061:$AC3061,"n")&gt;0,"",IF(SUM($A3061:$AC3061)=COUNTA(Search!$C$4:$C$8,Search!$F$4:$F$8,Search!$I$4:$I$6,Search!$I$8,Search!$L$4:$L$8,Search!$O$4:$O$8,Search!$R$4:$R$7,Search!$U$4:$U$7)-COUNTIF(Search!$C$4:$U$7,"n"),1+LARGE($AD$1:AD3060,1),""))</f>
        <v/>
      </c>
      <c r="AE3061" s="45" t="str">
        <f t="shared" si="148"/>
        <v/>
      </c>
      <c r="AF3061" s="45" t="str">
        <f>IF(AD3061="","",COUNTIF($AE$1:$AE3060,$AE3061)+RANK($AE3061,$AE$2:$AE$10540,1))</f>
        <v/>
      </c>
      <c r="AG3061" s="45" t="str">
        <f t="shared" si="149"/>
        <v/>
      </c>
      <c r="AH3061" s="45" t="str">
        <f>IF($AD3061="","",COUNTIF($AG$1:$AG3060,$AG3061)+RANK($AG3061,$AG$1:$AG$10539,0))</f>
        <v/>
      </c>
      <c r="AI3061" s="10" t="str">
        <f t="shared" si="150"/>
        <v>2016-17 Upper Deck #481 Stephen Johns YG DAL RC   /   $5</v>
      </c>
      <c r="AJ3061" s="11">
        <v>2016</v>
      </c>
      <c r="AK3061" s="17">
        <v>17</v>
      </c>
      <c r="AL3061" s="12" t="s">
        <v>7</v>
      </c>
      <c r="AM3061" s="10">
        <v>481</v>
      </c>
      <c r="AN3061" s="12" t="s">
        <v>2515</v>
      </c>
      <c r="AO3061" s="14" t="s">
        <v>1949</v>
      </c>
      <c r="AP3061" s="14"/>
      <c r="AQ3061" s="14"/>
      <c r="AR3061" s="14" t="s">
        <v>2481</v>
      </c>
      <c r="AS3061" s="9" t="s">
        <v>2</v>
      </c>
      <c r="AT3061" s="9"/>
      <c r="AU3061" s="9"/>
      <c r="AV3061" s="13"/>
      <c r="AW3061" s="13"/>
      <c r="AX3061" s="9"/>
      <c r="AY3061" s="9"/>
      <c r="AZ3061" s="9"/>
      <c r="BA3061" s="33">
        <v>5</v>
      </c>
      <c r="BB3061" s="33"/>
      <c r="BC3061" s="36">
        <v>42968</v>
      </c>
      <c r="BD3061" s="12" t="s">
        <v>2511</v>
      </c>
    </row>
    <row r="3062" spans="1:56" s="12" customFormat="1" x14ac:dyDescent="0.2">
      <c r="A3062" s="9" t="str">
        <f>IF(Search!$C$5="","",IF(COUNTA(Inventory!$AP3062)=1,1,""))</f>
        <v/>
      </c>
      <c r="B3062" s="9" t="str">
        <f>IF(Search!$C$4="","",IF(ISNUMBER(SEARCH(Search!$C$4,$AR3062))=TRUE,1,""))</f>
        <v/>
      </c>
      <c r="C3062" s="9" t="str">
        <f>IF(Search!$C$6="x",IF(COUNTA($AQ3062)=1,1,"N"),IF(COUNTA($AQ3062)=1,"N",""))</f>
        <v/>
      </c>
      <c r="D3062" s="9" t="str">
        <f>IF(Search!$O$8="","",IF(ISNUMBER(SEARCH(Search!$O$8,$BD3062))=TRUE,1,""))</f>
        <v/>
      </c>
      <c r="E3062" s="9" t="str">
        <f>IF(Search!$C$7="","",IF(ISNUMBER(SEARCH(Search!$C$7,$AN3062))=TRUE,1,""))</f>
        <v/>
      </c>
      <c r="F3062" s="9" t="str">
        <f>IF(Search!$C$8="","",IF(ISNUMBER(SEARCH(Search!$C$8,$AO3062))=TRUE,1,""))</f>
        <v/>
      </c>
      <c r="G3062" s="9" t="str">
        <f>IF(Search!$F$4="","",IF(Inventory!$AJ3062&lt;Search!$F$4,"",1))</f>
        <v/>
      </c>
      <c r="H3062" s="9" t="str">
        <f>IF(Search!$F$5="","",IF(Inventory!$AJ3062&gt;Search!$F$5,"",1))</f>
        <v/>
      </c>
      <c r="I3062" s="9" t="str">
        <f>IF(Search!$F$7="","",IF(Search!$F$8="",IF(ISNUMBER(SEARCH(Search!$F$7,$AL3062))=TRUE,1,""),""))</f>
        <v/>
      </c>
      <c r="J3062" s="9" t="str">
        <f>IF($AL3062=Search!$F$8,1,"")</f>
        <v/>
      </c>
      <c r="K3062" s="9" t="str">
        <f>IF(Search!$I$4="","",IF(COUNTA($AS3062)=1,IF(Search!$I$4="N","N",1),""))</f>
        <v/>
      </c>
      <c r="L3062" s="9" t="str">
        <f>IF(Search!$I$5="","",IF($AS3062="RC",1,""))</f>
        <v/>
      </c>
      <c r="M3062" s="9" t="str">
        <f>IF(Search!$I$6="","",IF($AS3062="RCP",1,""))</f>
        <v/>
      </c>
      <c r="N3062" s="9" t="str">
        <f>IF(Search!$I$8="","",IF(COUNTA($AT3062)=1,IF(Search!$I$8="N","N",1),""))</f>
        <v/>
      </c>
      <c r="O3062" s="9" t="str">
        <f>IF(Search!$L$4="","",IF(COUNTA($AU3062)=1,IF(Search!$L$4="N","N",1),""))</f>
        <v/>
      </c>
      <c r="P3062" s="9" t="str">
        <f>IF(Search!$L$5="","",IF(ISNUMBER(SEARCH("Jersey",$AU3062))=TRUE,IF(Search!$L$5="N","N",1),""))</f>
        <v/>
      </c>
      <c r="Q3062" s="9" t="str">
        <f>IF(Search!$L$6="","",IF(ISNUMBER(SEARCH("Patch",$AU3062))=TRUE,IF(Search!$L$6="N","N",1),""))</f>
        <v/>
      </c>
      <c r="R3062" s="9" t="str">
        <f>IF(Search!$L$7="","",IF(ISNUMBER(SEARCH("Shield",$AU3062))=TRUE,IF(Search!$L$7="N","N",1),""))</f>
        <v/>
      </c>
      <c r="S3062" s="9" t="str">
        <f>IF(Search!$L$8="","",IF(ISNUMBER(SEARCH("Stick",$AU3062))=TRUE,IF(Search!$L$8="N","N",1),""))</f>
        <v/>
      </c>
      <c r="T3062" s="9" t="str">
        <f>IF(Search!$O$4="","",IF(COUNTA($AW3062)=1,IF(Search!$O$4="N","N",1),""))</f>
        <v/>
      </c>
      <c r="U3062" s="9" t="str">
        <f>IF(Search!$O$5="","",IF($AW3062="","",IF($AW3062&lt;Search!$O$5,"",1)))</f>
        <v/>
      </c>
      <c r="V3062" s="9" t="str">
        <f>IF(Search!$O$6="","",IF($AW3062="","",IF($AW3062&gt;Search!$O$6,"",1)))</f>
        <v/>
      </c>
      <c r="W3062" s="9" t="str">
        <f>IF(Search!$U$4="","",IF($AX3062="","",1))</f>
        <v/>
      </c>
      <c r="X3062" s="9" t="str">
        <f>IF(Search!$U$5="","",IF(ISNUMBER(SEARCH(Search!$U$5,$AX3062))=TRUE,IF(Search!$U$5="N","N",1),""))</f>
        <v/>
      </c>
      <c r="Y3062" s="9" t="str">
        <f>IF(Search!$U$6="","",IF($AY3062&lt;Search!$U$6,"",1))</f>
        <v/>
      </c>
      <c r="Z3062" s="9" t="str">
        <f>IF(Search!$R$4="","",IF(Inventory!$BA3062&lt;Search!$R$4,"",1))</f>
        <v/>
      </c>
      <c r="AA3062" s="9" t="str">
        <f>IF(Search!$R$5="","",IF($BA3062&gt;Search!$R$5,"",1))</f>
        <v/>
      </c>
      <c r="AB3062" s="9" t="str">
        <f>IF(Search!$R$6="","",IF($BB3062&lt;Search!$R$6,"",1))</f>
        <v/>
      </c>
      <c r="AC3062" s="9" t="str">
        <f>IF(Search!$R$7="","",IF($BB3062&lt;Search!$R$7,"",1))</f>
        <v/>
      </c>
      <c r="AD3062" s="45" t="str">
        <f>IF(COUNTIF($A3062:$AC3062,"n")&gt;0,"",IF(SUM($A3062:$AC3062)=COUNTA(Search!$C$4:$C$8,Search!$F$4:$F$8,Search!$I$4:$I$6,Search!$I$8,Search!$L$4:$L$8,Search!$O$4:$O$8,Search!$R$4:$R$7,Search!$U$4:$U$7)-COUNTIF(Search!$C$4:$U$7,"n"),1+LARGE($AD$1:AD3061,1),""))</f>
        <v/>
      </c>
      <c r="AE3062" s="45" t="str">
        <f t="shared" si="148"/>
        <v/>
      </c>
      <c r="AF3062" s="45" t="str">
        <f>IF(AD3062="","",COUNTIF($AE$1:$AE3061,$AE3062)+RANK($AE3062,$AE$2:$AE$10540,1))</f>
        <v/>
      </c>
      <c r="AG3062" s="45" t="str">
        <f t="shared" si="149"/>
        <v/>
      </c>
      <c r="AH3062" s="45" t="str">
        <f>IF($AD3062="","",COUNTIF($AG$1:$AG3061,$AG3062)+RANK($AG3062,$AG$1:$AG$10539,0))</f>
        <v/>
      </c>
      <c r="AI3062" s="10" t="str">
        <f t="shared" si="150"/>
        <v>2016-17 Upper Deck #482 Brandon Carlo YG BOS RC   /   $5</v>
      </c>
      <c r="AJ3062" s="11">
        <v>2016</v>
      </c>
      <c r="AK3062" s="17">
        <v>17</v>
      </c>
      <c r="AL3062" s="12" t="s">
        <v>7</v>
      </c>
      <c r="AM3062" s="10">
        <v>482</v>
      </c>
      <c r="AN3062" s="12" t="s">
        <v>2576</v>
      </c>
      <c r="AO3062" s="14" t="s">
        <v>1923</v>
      </c>
      <c r="AP3062" s="14"/>
      <c r="AQ3062" s="14"/>
      <c r="AR3062" s="14" t="s">
        <v>2481</v>
      </c>
      <c r="AS3062" s="9" t="s">
        <v>2</v>
      </c>
      <c r="AT3062" s="9"/>
      <c r="AU3062" s="9"/>
      <c r="AV3062" s="13"/>
      <c r="AW3062" s="13"/>
      <c r="AX3062" s="9"/>
      <c r="AY3062" s="9"/>
      <c r="AZ3062" s="9"/>
      <c r="BA3062" s="33">
        <v>5</v>
      </c>
      <c r="BB3062" s="33"/>
      <c r="BC3062" s="36"/>
      <c r="BD3062" s="12" t="s">
        <v>1772</v>
      </c>
    </row>
    <row r="3063" spans="1:56" s="12" customFormat="1" x14ac:dyDescent="0.2">
      <c r="A3063" s="9" t="str">
        <f>IF(Search!$C$5="","",IF(COUNTA(Inventory!$AP3063)=1,1,""))</f>
        <v/>
      </c>
      <c r="B3063" s="9" t="str">
        <f>IF(Search!$C$4="","",IF(ISNUMBER(SEARCH(Search!$C$4,$AR3063))=TRUE,1,""))</f>
        <v/>
      </c>
      <c r="C3063" s="9" t="str">
        <f>IF(Search!$C$6="x",IF(COUNTA($AQ3063)=1,1,"N"),IF(COUNTA($AQ3063)=1,"N",""))</f>
        <v/>
      </c>
      <c r="D3063" s="9" t="str">
        <f>IF(Search!$O$8="","",IF(ISNUMBER(SEARCH(Search!$O$8,$BD3063))=TRUE,1,""))</f>
        <v/>
      </c>
      <c r="E3063" s="9" t="str">
        <f>IF(Search!$C$7="","",IF(ISNUMBER(SEARCH(Search!$C$7,$AN3063))=TRUE,1,""))</f>
        <v/>
      </c>
      <c r="F3063" s="9" t="str">
        <f>IF(Search!$C$8="","",IF(ISNUMBER(SEARCH(Search!$C$8,$AO3063))=TRUE,1,""))</f>
        <v/>
      </c>
      <c r="G3063" s="9" t="str">
        <f>IF(Search!$F$4="","",IF(Inventory!$AJ3063&lt;Search!$F$4,"",1))</f>
        <v/>
      </c>
      <c r="H3063" s="9" t="str">
        <f>IF(Search!$F$5="","",IF(Inventory!$AJ3063&gt;Search!$F$5,"",1))</f>
        <v/>
      </c>
      <c r="I3063" s="9" t="str">
        <f>IF(Search!$F$7="","",IF(Search!$F$8="",IF(ISNUMBER(SEARCH(Search!$F$7,$AL3063))=TRUE,1,""),""))</f>
        <v/>
      </c>
      <c r="J3063" s="9" t="str">
        <f>IF($AL3063=Search!$F$8,1,"")</f>
        <v/>
      </c>
      <c r="K3063" s="9" t="str">
        <f>IF(Search!$I$4="","",IF(COUNTA($AS3063)=1,IF(Search!$I$4="N","N",1),""))</f>
        <v/>
      </c>
      <c r="L3063" s="9" t="str">
        <f>IF(Search!$I$5="","",IF($AS3063="RC",1,""))</f>
        <v/>
      </c>
      <c r="M3063" s="9" t="str">
        <f>IF(Search!$I$6="","",IF($AS3063="RCP",1,""))</f>
        <v/>
      </c>
      <c r="N3063" s="9" t="str">
        <f>IF(Search!$I$8="","",IF(COUNTA($AT3063)=1,IF(Search!$I$8="N","N",1),""))</f>
        <v/>
      </c>
      <c r="O3063" s="9" t="str">
        <f>IF(Search!$L$4="","",IF(COUNTA($AU3063)=1,IF(Search!$L$4="N","N",1),""))</f>
        <v/>
      </c>
      <c r="P3063" s="9" t="str">
        <f>IF(Search!$L$5="","",IF(ISNUMBER(SEARCH("Jersey",$AU3063))=TRUE,IF(Search!$L$5="N","N",1),""))</f>
        <v/>
      </c>
      <c r="Q3063" s="9" t="str">
        <f>IF(Search!$L$6="","",IF(ISNUMBER(SEARCH("Patch",$AU3063))=TRUE,IF(Search!$L$6="N","N",1),""))</f>
        <v/>
      </c>
      <c r="R3063" s="9" t="str">
        <f>IF(Search!$L$7="","",IF(ISNUMBER(SEARCH("Shield",$AU3063))=TRUE,IF(Search!$L$7="N","N",1),""))</f>
        <v/>
      </c>
      <c r="S3063" s="9" t="str">
        <f>IF(Search!$L$8="","",IF(ISNUMBER(SEARCH("Stick",$AU3063))=TRUE,IF(Search!$L$8="N","N",1),""))</f>
        <v/>
      </c>
      <c r="T3063" s="9" t="str">
        <f>IF(Search!$O$4="","",IF(COUNTA($AW3063)=1,IF(Search!$O$4="N","N",1),""))</f>
        <v/>
      </c>
      <c r="U3063" s="9" t="str">
        <f>IF(Search!$O$5="","",IF($AW3063="","",IF($AW3063&lt;Search!$O$5,"",1)))</f>
        <v/>
      </c>
      <c r="V3063" s="9" t="str">
        <f>IF(Search!$O$6="","",IF($AW3063="","",IF($AW3063&gt;Search!$O$6,"",1)))</f>
        <v/>
      </c>
      <c r="W3063" s="9" t="str">
        <f>IF(Search!$U$4="","",IF($AX3063="","",1))</f>
        <v/>
      </c>
      <c r="X3063" s="9" t="str">
        <f>IF(Search!$U$5="","",IF(ISNUMBER(SEARCH(Search!$U$5,$AX3063))=TRUE,IF(Search!$U$5="N","N",1),""))</f>
        <v/>
      </c>
      <c r="Y3063" s="9" t="str">
        <f>IF(Search!$U$6="","",IF($AY3063&lt;Search!$U$6,"",1))</f>
        <v/>
      </c>
      <c r="Z3063" s="9" t="str">
        <f>IF(Search!$R$4="","",IF(Inventory!$BA3063&lt;Search!$R$4,"",1))</f>
        <v/>
      </c>
      <c r="AA3063" s="9" t="str">
        <f>IF(Search!$R$5="","",IF($BA3063&gt;Search!$R$5,"",1))</f>
        <v/>
      </c>
      <c r="AB3063" s="9" t="str">
        <f>IF(Search!$R$6="","",IF($BB3063&lt;Search!$R$6,"",1))</f>
        <v/>
      </c>
      <c r="AC3063" s="9" t="str">
        <f>IF(Search!$R$7="","",IF($BB3063&lt;Search!$R$7,"",1))</f>
        <v/>
      </c>
      <c r="AD3063" s="45" t="str">
        <f>IF(COUNTIF($A3063:$AC3063,"n")&gt;0,"",IF(SUM($A3063:$AC3063)=COUNTA(Search!$C$4:$C$8,Search!$F$4:$F$8,Search!$I$4:$I$6,Search!$I$8,Search!$L$4:$L$8,Search!$O$4:$O$8,Search!$R$4:$R$7,Search!$U$4:$U$7)-COUNTIF(Search!$C$4:$U$7,"n"),1+LARGE($AD$1:AD3062,1),""))</f>
        <v/>
      </c>
      <c r="AE3063" s="45" t="str">
        <f t="shared" si="148"/>
        <v/>
      </c>
      <c r="AF3063" s="45" t="str">
        <f>IF(AD3063="","",COUNTIF($AE$1:$AE3062,$AE3063)+RANK($AE3063,$AE$2:$AE$10540,1))</f>
        <v/>
      </c>
      <c r="AG3063" s="45" t="str">
        <f t="shared" si="149"/>
        <v/>
      </c>
      <c r="AH3063" s="45" t="str">
        <f>IF($AD3063="","",COUNTIF($AG$1:$AG3062,$AG3063)+RANK($AG3063,$AG$1:$AG$10539,0))</f>
        <v/>
      </c>
      <c r="AI3063" s="10" t="str">
        <f t="shared" si="150"/>
        <v>2016-17 Upper Deck #483 Kyle Rau YG FLA RC   /   $6</v>
      </c>
      <c r="AJ3063" s="11">
        <v>2016</v>
      </c>
      <c r="AK3063" s="17">
        <v>17</v>
      </c>
      <c r="AL3063" s="12" t="s">
        <v>7</v>
      </c>
      <c r="AM3063" s="10">
        <v>483</v>
      </c>
      <c r="AN3063" s="12" t="s">
        <v>2577</v>
      </c>
      <c r="AO3063" s="14" t="s">
        <v>1927</v>
      </c>
      <c r="AP3063" s="14"/>
      <c r="AQ3063" s="14"/>
      <c r="AR3063" s="14" t="s">
        <v>2481</v>
      </c>
      <c r="AS3063" s="9" t="s">
        <v>2</v>
      </c>
      <c r="AT3063" s="9"/>
      <c r="AU3063" s="9"/>
      <c r="AV3063" s="13"/>
      <c r="AW3063" s="13"/>
      <c r="AX3063" s="9"/>
      <c r="AY3063" s="9"/>
      <c r="AZ3063" s="9"/>
      <c r="BA3063" s="33">
        <v>6</v>
      </c>
      <c r="BB3063" s="33"/>
      <c r="BC3063" s="36"/>
      <c r="BD3063" s="12" t="s">
        <v>1772</v>
      </c>
    </row>
    <row r="3064" spans="1:56" s="12" customFormat="1" x14ac:dyDescent="0.2">
      <c r="A3064" s="9" t="str">
        <f>IF(Search!$C$5="","",IF(COUNTA(Inventory!$AP3064)=1,1,""))</f>
        <v/>
      </c>
      <c r="B3064" s="9" t="str">
        <f>IF(Search!$C$4="","",IF(ISNUMBER(SEARCH(Search!$C$4,$AR3064))=TRUE,1,""))</f>
        <v/>
      </c>
      <c r="C3064" s="9" t="str">
        <f>IF(Search!$C$6="x",IF(COUNTA($AQ3064)=1,1,"N"),IF(COUNTA($AQ3064)=1,"N",""))</f>
        <v/>
      </c>
      <c r="D3064" s="9" t="str">
        <f>IF(Search!$O$8="","",IF(ISNUMBER(SEARCH(Search!$O$8,$BD3064))=TRUE,1,""))</f>
        <v/>
      </c>
      <c r="E3064" s="9" t="str">
        <f>IF(Search!$C$7="","",IF(ISNUMBER(SEARCH(Search!$C$7,$AN3064))=TRUE,1,""))</f>
        <v/>
      </c>
      <c r="F3064" s="9" t="str">
        <f>IF(Search!$C$8="","",IF(ISNUMBER(SEARCH(Search!$C$8,$AO3064))=TRUE,1,""))</f>
        <v/>
      </c>
      <c r="G3064" s="9" t="str">
        <f>IF(Search!$F$4="","",IF(Inventory!$AJ3064&lt;Search!$F$4,"",1))</f>
        <v/>
      </c>
      <c r="H3064" s="9" t="str">
        <f>IF(Search!$F$5="","",IF(Inventory!$AJ3064&gt;Search!$F$5,"",1))</f>
        <v/>
      </c>
      <c r="I3064" s="9" t="str">
        <f>IF(Search!$F$7="","",IF(Search!$F$8="",IF(ISNUMBER(SEARCH(Search!$F$7,$AL3064))=TRUE,1,""),""))</f>
        <v/>
      </c>
      <c r="J3064" s="9" t="str">
        <f>IF($AL3064=Search!$F$8,1,"")</f>
        <v/>
      </c>
      <c r="K3064" s="9" t="str">
        <f>IF(Search!$I$4="","",IF(COUNTA($AS3064)=1,IF(Search!$I$4="N","N",1),""))</f>
        <v/>
      </c>
      <c r="L3064" s="9" t="str">
        <f>IF(Search!$I$5="","",IF($AS3064="RC",1,""))</f>
        <v/>
      </c>
      <c r="M3064" s="9" t="str">
        <f>IF(Search!$I$6="","",IF($AS3064="RCP",1,""))</f>
        <v/>
      </c>
      <c r="N3064" s="9" t="str">
        <f>IF(Search!$I$8="","",IF(COUNTA($AT3064)=1,IF(Search!$I$8="N","N",1),""))</f>
        <v/>
      </c>
      <c r="O3064" s="9" t="str">
        <f>IF(Search!$L$4="","",IF(COUNTA($AU3064)=1,IF(Search!$L$4="N","N",1),""))</f>
        <v/>
      </c>
      <c r="P3064" s="9" t="str">
        <f>IF(Search!$L$5="","",IF(ISNUMBER(SEARCH("Jersey",$AU3064))=TRUE,IF(Search!$L$5="N","N",1),""))</f>
        <v/>
      </c>
      <c r="Q3064" s="9" t="str">
        <f>IF(Search!$L$6="","",IF(ISNUMBER(SEARCH("Patch",$AU3064))=TRUE,IF(Search!$L$6="N","N",1),""))</f>
        <v/>
      </c>
      <c r="R3064" s="9" t="str">
        <f>IF(Search!$L$7="","",IF(ISNUMBER(SEARCH("Shield",$AU3064))=TRUE,IF(Search!$L$7="N","N",1),""))</f>
        <v/>
      </c>
      <c r="S3064" s="9" t="str">
        <f>IF(Search!$L$8="","",IF(ISNUMBER(SEARCH("Stick",$AU3064))=TRUE,IF(Search!$L$8="N","N",1),""))</f>
        <v/>
      </c>
      <c r="T3064" s="9" t="str">
        <f>IF(Search!$O$4="","",IF(COUNTA($AW3064)=1,IF(Search!$O$4="N","N",1),""))</f>
        <v/>
      </c>
      <c r="U3064" s="9" t="str">
        <f>IF(Search!$O$5="","",IF($AW3064="","",IF($AW3064&lt;Search!$O$5,"",1)))</f>
        <v/>
      </c>
      <c r="V3064" s="9" t="str">
        <f>IF(Search!$O$6="","",IF($AW3064="","",IF($AW3064&gt;Search!$O$6,"",1)))</f>
        <v/>
      </c>
      <c r="W3064" s="9" t="str">
        <f>IF(Search!$U$4="","",IF($AX3064="","",1))</f>
        <v/>
      </c>
      <c r="X3064" s="9" t="str">
        <f>IF(Search!$U$5="","",IF(ISNUMBER(SEARCH(Search!$U$5,$AX3064))=TRUE,IF(Search!$U$5="N","N",1),""))</f>
        <v/>
      </c>
      <c r="Y3064" s="9" t="str">
        <f>IF(Search!$U$6="","",IF($AY3064&lt;Search!$U$6,"",1))</f>
        <v/>
      </c>
      <c r="Z3064" s="9" t="str">
        <f>IF(Search!$R$4="","",IF(Inventory!$BA3064&lt;Search!$R$4,"",1))</f>
        <v/>
      </c>
      <c r="AA3064" s="9" t="str">
        <f>IF(Search!$R$5="","",IF($BA3064&gt;Search!$R$5,"",1))</f>
        <v/>
      </c>
      <c r="AB3064" s="9" t="str">
        <f>IF(Search!$R$6="","",IF($BB3064&lt;Search!$R$6,"",1))</f>
        <v/>
      </c>
      <c r="AC3064" s="9" t="str">
        <f>IF(Search!$R$7="","",IF($BB3064&lt;Search!$R$7,"",1))</f>
        <v/>
      </c>
      <c r="AD3064" s="45" t="str">
        <f>IF(COUNTIF($A3064:$AC3064,"n")&gt;0,"",IF(SUM($A3064:$AC3064)=COUNTA(Search!$C$4:$C$8,Search!$F$4:$F$8,Search!$I$4:$I$6,Search!$I$8,Search!$L$4:$L$8,Search!$O$4:$O$8,Search!$R$4:$R$7,Search!$U$4:$U$7)-COUNTIF(Search!$C$4:$U$7,"n"),1+LARGE($AD$1:AD3063,1),""))</f>
        <v/>
      </c>
      <c r="AE3064" s="45" t="str">
        <f t="shared" ref="AE3064:AE3090" si="151">IF(AD3064="","",COUNTIF($AN$2:$AN$10540,"&lt;="&amp;AN3064))</f>
        <v/>
      </c>
      <c r="AF3064" s="45" t="str">
        <f>IF(AD3064="","",COUNTIF($AE$1:$AE3063,$AE3064)+RANK($AE3064,$AE$2:$AE$10540,1))</f>
        <v/>
      </c>
      <c r="AG3064" s="45" t="str">
        <f t="shared" ref="AG3064:AG3090" si="152">IF($AD3064="","",COUNTIF($BA$2:$BA$10540,"&lt;="&amp;$BA3064))</f>
        <v/>
      </c>
      <c r="AH3064" s="45" t="str">
        <f>IF($AD3064="","",COUNTIF($AG$1:$AG3063,$AG3064)+RANK($AG3064,$AG$1:$AG$10539,0))</f>
        <v/>
      </c>
      <c r="AI3064" s="10" t="str">
        <f t="shared" si="150"/>
        <v>2016-17 Upper Deck #484 Nikita Soshnikov YG TOR RC   /   $6</v>
      </c>
      <c r="AJ3064" s="11">
        <v>2016</v>
      </c>
      <c r="AK3064" s="17">
        <v>17</v>
      </c>
      <c r="AL3064" s="12" t="s">
        <v>7</v>
      </c>
      <c r="AM3064" s="10">
        <v>484</v>
      </c>
      <c r="AN3064" s="12" t="s">
        <v>2517</v>
      </c>
      <c r="AO3064" s="14" t="s">
        <v>1904</v>
      </c>
      <c r="AP3064" s="14"/>
      <c r="AQ3064" s="14"/>
      <c r="AR3064" s="14" t="s">
        <v>2481</v>
      </c>
      <c r="AS3064" s="9" t="s">
        <v>2</v>
      </c>
      <c r="AT3064" s="9"/>
      <c r="AU3064" s="9"/>
      <c r="AV3064" s="13"/>
      <c r="AW3064" s="13"/>
      <c r="AX3064" s="9"/>
      <c r="AY3064" s="9"/>
      <c r="AZ3064" s="9"/>
      <c r="BA3064" s="33">
        <v>6</v>
      </c>
      <c r="BB3064" s="33"/>
      <c r="BC3064" s="36">
        <v>42968</v>
      </c>
      <c r="BD3064" s="12" t="s">
        <v>2511</v>
      </c>
    </row>
    <row r="3065" spans="1:56" s="12" customFormat="1" x14ac:dyDescent="0.2">
      <c r="A3065" s="9" t="str">
        <f>IF(Search!$C$5="","",IF(COUNTA(Inventory!$AP3065)=1,1,""))</f>
        <v/>
      </c>
      <c r="B3065" s="9" t="str">
        <f>IF(Search!$C$4="","",IF(ISNUMBER(SEARCH(Search!$C$4,$AR3065))=TRUE,1,""))</f>
        <v/>
      </c>
      <c r="C3065" s="9" t="str">
        <f>IF(Search!$C$6="x",IF(COUNTA($AQ3065)=1,1,"N"),IF(COUNTA($AQ3065)=1,"N",""))</f>
        <v/>
      </c>
      <c r="D3065" s="9" t="str">
        <f>IF(Search!$O$8="","",IF(ISNUMBER(SEARCH(Search!$O$8,$BD3065))=TRUE,1,""))</f>
        <v/>
      </c>
      <c r="E3065" s="9" t="str">
        <f>IF(Search!$C$7="","",IF(ISNUMBER(SEARCH(Search!$C$7,$AN3065))=TRUE,1,""))</f>
        <v/>
      </c>
      <c r="F3065" s="9" t="str">
        <f>IF(Search!$C$8="","",IF(ISNUMBER(SEARCH(Search!$C$8,$AO3065))=TRUE,1,""))</f>
        <v/>
      </c>
      <c r="G3065" s="9" t="str">
        <f>IF(Search!$F$4="","",IF(Inventory!$AJ3065&lt;Search!$F$4,"",1))</f>
        <v/>
      </c>
      <c r="H3065" s="9" t="str">
        <f>IF(Search!$F$5="","",IF(Inventory!$AJ3065&gt;Search!$F$5,"",1))</f>
        <v/>
      </c>
      <c r="I3065" s="9" t="str">
        <f>IF(Search!$F$7="","",IF(Search!$F$8="",IF(ISNUMBER(SEARCH(Search!$F$7,$AL3065))=TRUE,1,""),""))</f>
        <v/>
      </c>
      <c r="J3065" s="9" t="str">
        <f>IF($AL3065=Search!$F$8,1,"")</f>
        <v/>
      </c>
      <c r="K3065" s="9" t="str">
        <f>IF(Search!$I$4="","",IF(COUNTA($AS3065)=1,IF(Search!$I$4="N","N",1),""))</f>
        <v/>
      </c>
      <c r="L3065" s="9" t="str">
        <f>IF(Search!$I$5="","",IF($AS3065="RC",1,""))</f>
        <v/>
      </c>
      <c r="M3065" s="9" t="str">
        <f>IF(Search!$I$6="","",IF($AS3065="RCP",1,""))</f>
        <v/>
      </c>
      <c r="N3065" s="9" t="str">
        <f>IF(Search!$I$8="","",IF(COUNTA($AT3065)=1,IF(Search!$I$8="N","N",1),""))</f>
        <v/>
      </c>
      <c r="O3065" s="9" t="str">
        <f>IF(Search!$L$4="","",IF(COUNTA($AU3065)=1,IF(Search!$L$4="N","N",1),""))</f>
        <v/>
      </c>
      <c r="P3065" s="9" t="str">
        <f>IF(Search!$L$5="","",IF(ISNUMBER(SEARCH("Jersey",$AU3065))=TRUE,IF(Search!$L$5="N","N",1),""))</f>
        <v/>
      </c>
      <c r="Q3065" s="9" t="str">
        <f>IF(Search!$L$6="","",IF(ISNUMBER(SEARCH("Patch",$AU3065))=TRUE,IF(Search!$L$6="N","N",1),""))</f>
        <v/>
      </c>
      <c r="R3065" s="9" t="str">
        <f>IF(Search!$L$7="","",IF(ISNUMBER(SEARCH("Shield",$AU3065))=TRUE,IF(Search!$L$7="N","N",1),""))</f>
        <v/>
      </c>
      <c r="S3065" s="9" t="str">
        <f>IF(Search!$L$8="","",IF(ISNUMBER(SEARCH("Stick",$AU3065))=TRUE,IF(Search!$L$8="N","N",1),""))</f>
        <v/>
      </c>
      <c r="T3065" s="9" t="str">
        <f>IF(Search!$O$4="","",IF(COUNTA($AW3065)=1,IF(Search!$O$4="N","N",1),""))</f>
        <v/>
      </c>
      <c r="U3065" s="9" t="str">
        <f>IF(Search!$O$5="","",IF($AW3065="","",IF($AW3065&lt;Search!$O$5,"",1)))</f>
        <v/>
      </c>
      <c r="V3065" s="9" t="str">
        <f>IF(Search!$O$6="","",IF($AW3065="","",IF($AW3065&gt;Search!$O$6,"",1)))</f>
        <v/>
      </c>
      <c r="W3065" s="9" t="str">
        <f>IF(Search!$U$4="","",IF($AX3065="","",1))</f>
        <v/>
      </c>
      <c r="X3065" s="9" t="str">
        <f>IF(Search!$U$5="","",IF(ISNUMBER(SEARCH(Search!$U$5,$AX3065))=TRUE,IF(Search!$U$5="N","N",1),""))</f>
        <v/>
      </c>
      <c r="Y3065" s="9" t="str">
        <f>IF(Search!$U$6="","",IF($AY3065&lt;Search!$U$6,"",1))</f>
        <v/>
      </c>
      <c r="Z3065" s="9" t="str">
        <f>IF(Search!$R$4="","",IF(Inventory!$BA3065&lt;Search!$R$4,"",1))</f>
        <v/>
      </c>
      <c r="AA3065" s="9" t="str">
        <f>IF(Search!$R$5="","",IF($BA3065&gt;Search!$R$5,"",1))</f>
        <v/>
      </c>
      <c r="AB3065" s="9" t="str">
        <f>IF(Search!$R$6="","",IF($BB3065&lt;Search!$R$6,"",1))</f>
        <v/>
      </c>
      <c r="AC3065" s="9" t="str">
        <f>IF(Search!$R$7="","",IF($BB3065&lt;Search!$R$7,"",1))</f>
        <v/>
      </c>
      <c r="AD3065" s="45" t="str">
        <f>IF(COUNTIF($A3065:$AC3065,"n")&gt;0,"",IF(SUM($A3065:$AC3065)=COUNTA(Search!$C$4:$C$8,Search!$F$4:$F$8,Search!$I$4:$I$6,Search!$I$8,Search!$L$4:$L$8,Search!$O$4:$O$8,Search!$R$4:$R$7,Search!$U$4:$U$7)-COUNTIF(Search!$C$4:$U$7,"n"),1+LARGE($AD$1:AD3064,1),""))</f>
        <v/>
      </c>
      <c r="AE3065" s="45" t="str">
        <f t="shared" si="151"/>
        <v/>
      </c>
      <c r="AF3065" s="45" t="str">
        <f>IF(AD3065="","",COUNTIF($AE$1:$AE3064,$AE3065)+RANK($AE3065,$AE$2:$AE$10540,1))</f>
        <v/>
      </c>
      <c r="AG3065" s="45" t="str">
        <f t="shared" si="152"/>
        <v/>
      </c>
      <c r="AH3065" s="45" t="str">
        <f>IF($AD3065="","",COUNTIF($AG$1:$AG3064,$AG3065)+RANK($AG3065,$AG$1:$AG$10539,0))</f>
        <v/>
      </c>
      <c r="AI3065" s="10" t="str">
        <f t="shared" si="150"/>
        <v>2016-17 Upper Deck #485 Chase De Leo YG WPG RC   /   $5</v>
      </c>
      <c r="AJ3065" s="11">
        <v>2016</v>
      </c>
      <c r="AK3065" s="17">
        <v>17</v>
      </c>
      <c r="AL3065" s="12" t="s">
        <v>7</v>
      </c>
      <c r="AM3065" s="10">
        <v>485</v>
      </c>
      <c r="AN3065" s="12" t="s">
        <v>2578</v>
      </c>
      <c r="AO3065" s="14" t="s">
        <v>1908</v>
      </c>
      <c r="AP3065" s="14"/>
      <c r="AQ3065" s="14"/>
      <c r="AR3065" s="14" t="s">
        <v>2481</v>
      </c>
      <c r="AS3065" s="9" t="s">
        <v>2</v>
      </c>
      <c r="AT3065" s="9"/>
      <c r="AU3065" s="9"/>
      <c r="AV3065" s="13"/>
      <c r="AW3065" s="13"/>
      <c r="AX3065" s="9"/>
      <c r="AY3065" s="9"/>
      <c r="AZ3065" s="9"/>
      <c r="BA3065" s="33">
        <v>5</v>
      </c>
      <c r="BB3065" s="33"/>
      <c r="BC3065" s="36"/>
      <c r="BD3065" s="12" t="s">
        <v>1772</v>
      </c>
    </row>
    <row r="3066" spans="1:56" s="12" customFormat="1" x14ac:dyDescent="0.2">
      <c r="A3066" s="9" t="str">
        <f>IF(Search!$C$5="","",IF(COUNTA(Inventory!$AP3066)=1,1,""))</f>
        <v/>
      </c>
      <c r="B3066" s="9" t="str">
        <f>IF(Search!$C$4="","",IF(ISNUMBER(SEARCH(Search!$C$4,$AR3066))=TRUE,1,""))</f>
        <v/>
      </c>
      <c r="C3066" s="9" t="str">
        <f>IF(Search!$C$6="x",IF(COUNTA($AQ3066)=1,1,"N"),IF(COUNTA($AQ3066)=1,"N",""))</f>
        <v/>
      </c>
      <c r="D3066" s="9" t="str">
        <f>IF(Search!$O$8="","",IF(ISNUMBER(SEARCH(Search!$O$8,$BD3066))=TRUE,1,""))</f>
        <v/>
      </c>
      <c r="E3066" s="9" t="str">
        <f>IF(Search!$C$7="","",IF(ISNUMBER(SEARCH(Search!$C$7,$AN3066))=TRUE,1,""))</f>
        <v/>
      </c>
      <c r="F3066" s="9" t="str">
        <f>IF(Search!$C$8="","",IF(ISNUMBER(SEARCH(Search!$C$8,$AO3066))=TRUE,1,""))</f>
        <v/>
      </c>
      <c r="G3066" s="9" t="str">
        <f>IF(Search!$F$4="","",IF(Inventory!$AJ3066&lt;Search!$F$4,"",1))</f>
        <v/>
      </c>
      <c r="H3066" s="9" t="str">
        <f>IF(Search!$F$5="","",IF(Inventory!$AJ3066&gt;Search!$F$5,"",1))</f>
        <v/>
      </c>
      <c r="I3066" s="9" t="str">
        <f>IF(Search!$F$7="","",IF(Search!$F$8="",IF(ISNUMBER(SEARCH(Search!$F$7,$AL3066))=TRUE,1,""),""))</f>
        <v/>
      </c>
      <c r="J3066" s="9" t="str">
        <f>IF($AL3066=Search!$F$8,1,"")</f>
        <v/>
      </c>
      <c r="K3066" s="9" t="str">
        <f>IF(Search!$I$4="","",IF(COUNTA($AS3066)=1,IF(Search!$I$4="N","N",1),""))</f>
        <v/>
      </c>
      <c r="L3066" s="9" t="str">
        <f>IF(Search!$I$5="","",IF($AS3066="RC",1,""))</f>
        <v/>
      </c>
      <c r="M3066" s="9" t="str">
        <f>IF(Search!$I$6="","",IF($AS3066="RCP",1,""))</f>
        <v/>
      </c>
      <c r="N3066" s="9" t="str">
        <f>IF(Search!$I$8="","",IF(COUNTA($AT3066)=1,IF(Search!$I$8="N","N",1),""))</f>
        <v/>
      </c>
      <c r="O3066" s="9" t="str">
        <f>IF(Search!$L$4="","",IF(COUNTA($AU3066)=1,IF(Search!$L$4="N","N",1),""))</f>
        <v/>
      </c>
      <c r="P3066" s="9" t="str">
        <f>IF(Search!$L$5="","",IF(ISNUMBER(SEARCH("Jersey",$AU3066))=TRUE,IF(Search!$L$5="N","N",1),""))</f>
        <v/>
      </c>
      <c r="Q3066" s="9" t="str">
        <f>IF(Search!$L$6="","",IF(ISNUMBER(SEARCH("Patch",$AU3066))=TRUE,IF(Search!$L$6="N","N",1),""))</f>
        <v/>
      </c>
      <c r="R3066" s="9" t="str">
        <f>IF(Search!$L$7="","",IF(ISNUMBER(SEARCH("Shield",$AU3066))=TRUE,IF(Search!$L$7="N","N",1),""))</f>
        <v/>
      </c>
      <c r="S3066" s="9" t="str">
        <f>IF(Search!$L$8="","",IF(ISNUMBER(SEARCH("Stick",$AU3066))=TRUE,IF(Search!$L$8="N","N",1),""))</f>
        <v/>
      </c>
      <c r="T3066" s="9" t="str">
        <f>IF(Search!$O$4="","",IF(COUNTA($AW3066)=1,IF(Search!$O$4="N","N",1),""))</f>
        <v/>
      </c>
      <c r="U3066" s="9" t="str">
        <f>IF(Search!$O$5="","",IF($AW3066="","",IF($AW3066&lt;Search!$O$5,"",1)))</f>
        <v/>
      </c>
      <c r="V3066" s="9" t="str">
        <f>IF(Search!$O$6="","",IF($AW3066="","",IF($AW3066&gt;Search!$O$6,"",1)))</f>
        <v/>
      </c>
      <c r="W3066" s="9" t="str">
        <f>IF(Search!$U$4="","",IF($AX3066="","",1))</f>
        <v/>
      </c>
      <c r="X3066" s="9" t="str">
        <f>IF(Search!$U$5="","",IF(ISNUMBER(SEARCH(Search!$U$5,$AX3066))=TRUE,IF(Search!$U$5="N","N",1),""))</f>
        <v/>
      </c>
      <c r="Y3066" s="9" t="str">
        <f>IF(Search!$U$6="","",IF($AY3066&lt;Search!$U$6,"",1))</f>
        <v/>
      </c>
      <c r="Z3066" s="9" t="str">
        <f>IF(Search!$R$4="","",IF(Inventory!$BA3066&lt;Search!$R$4,"",1))</f>
        <v/>
      </c>
      <c r="AA3066" s="9" t="str">
        <f>IF(Search!$R$5="","",IF($BA3066&gt;Search!$R$5,"",1))</f>
        <v/>
      </c>
      <c r="AB3066" s="9" t="str">
        <f>IF(Search!$R$6="","",IF($BB3066&lt;Search!$R$6,"",1))</f>
        <v/>
      </c>
      <c r="AC3066" s="9" t="str">
        <f>IF(Search!$R$7="","",IF($BB3066&lt;Search!$R$7,"",1))</f>
        <v/>
      </c>
      <c r="AD3066" s="45" t="str">
        <f>IF(COUNTIF($A3066:$AC3066,"n")&gt;0,"",IF(SUM($A3066:$AC3066)=COUNTA(Search!$C$4:$C$8,Search!$F$4:$F$8,Search!$I$4:$I$6,Search!$I$8,Search!$L$4:$L$8,Search!$O$4:$O$8,Search!$R$4:$R$7,Search!$U$4:$U$7)-COUNTIF(Search!$C$4:$U$7,"n"),1+LARGE($AD$1:AD3065,1),""))</f>
        <v/>
      </c>
      <c r="AE3066" s="45" t="str">
        <f t="shared" si="151"/>
        <v/>
      </c>
      <c r="AF3066" s="45" t="str">
        <f>IF(AD3066="","",COUNTIF($AE$1:$AE3065,$AE3066)+RANK($AE3066,$AE$2:$AE$10540,1))</f>
        <v/>
      </c>
      <c r="AG3066" s="45" t="str">
        <f t="shared" si="152"/>
        <v/>
      </c>
      <c r="AH3066" s="45" t="str">
        <f>IF($AD3066="","",COUNTIF($AG$1:$AG3065,$AG3066)+RANK($AG3066,$AG$1:$AG$10539,0))</f>
        <v/>
      </c>
      <c r="AI3066" s="10" t="str">
        <f t="shared" si="150"/>
        <v>2016-17 Upper Deck #486 Kevin Labanc YG SJS RC   /   $5</v>
      </c>
      <c r="AJ3066" s="11">
        <v>2016</v>
      </c>
      <c r="AK3066" s="17">
        <v>17</v>
      </c>
      <c r="AL3066" s="12" t="s">
        <v>7</v>
      </c>
      <c r="AM3066" s="10">
        <v>486</v>
      </c>
      <c r="AN3066" s="12" t="s">
        <v>2666</v>
      </c>
      <c r="AO3066" s="14" t="s">
        <v>1928</v>
      </c>
      <c r="AP3066" s="14"/>
      <c r="AQ3066" s="14"/>
      <c r="AR3066" s="14" t="s">
        <v>2481</v>
      </c>
      <c r="AS3066" s="9" t="s">
        <v>2</v>
      </c>
      <c r="AT3066" s="9"/>
      <c r="AU3066" s="9"/>
      <c r="AV3066" s="13"/>
      <c r="AW3066" s="13"/>
      <c r="AX3066" s="9"/>
      <c r="AY3066" s="9"/>
      <c r="AZ3066" s="9"/>
      <c r="BA3066" s="33">
        <v>5</v>
      </c>
      <c r="BB3066" s="33"/>
      <c r="BC3066" s="36"/>
      <c r="BD3066" s="12" t="s">
        <v>1772</v>
      </c>
    </row>
    <row r="3067" spans="1:56" s="12" customFormat="1" x14ac:dyDescent="0.2">
      <c r="A3067" s="9" t="str">
        <f>IF(Search!$C$5="","",IF(COUNTA(Inventory!$AP3067)=1,1,""))</f>
        <v/>
      </c>
      <c r="B3067" s="9" t="str">
        <f>IF(Search!$C$4="","",IF(ISNUMBER(SEARCH(Search!$C$4,$AR3067))=TRUE,1,""))</f>
        <v/>
      </c>
      <c r="C3067" s="9" t="str">
        <f>IF(Search!$C$6="x",IF(COUNTA($AQ3067)=1,1,"N"),IF(COUNTA($AQ3067)=1,"N",""))</f>
        <v/>
      </c>
      <c r="D3067" s="9" t="str">
        <f>IF(Search!$O$8="","",IF(ISNUMBER(SEARCH(Search!$O$8,$BD3067))=TRUE,1,""))</f>
        <v/>
      </c>
      <c r="E3067" s="9" t="str">
        <f>IF(Search!$C$7="","",IF(ISNUMBER(SEARCH(Search!$C$7,$AN3067))=TRUE,1,""))</f>
        <v/>
      </c>
      <c r="F3067" s="9" t="str">
        <f>IF(Search!$C$8="","",IF(ISNUMBER(SEARCH(Search!$C$8,$AO3067))=TRUE,1,""))</f>
        <v/>
      </c>
      <c r="G3067" s="9" t="str">
        <f>IF(Search!$F$4="","",IF(Inventory!$AJ3067&lt;Search!$F$4,"",1))</f>
        <v/>
      </c>
      <c r="H3067" s="9" t="str">
        <f>IF(Search!$F$5="","",IF(Inventory!$AJ3067&gt;Search!$F$5,"",1))</f>
        <v/>
      </c>
      <c r="I3067" s="9" t="str">
        <f>IF(Search!$F$7="","",IF(Search!$F$8="",IF(ISNUMBER(SEARCH(Search!$F$7,$AL3067))=TRUE,1,""),""))</f>
        <v/>
      </c>
      <c r="J3067" s="9" t="str">
        <f>IF($AL3067=Search!$F$8,1,"")</f>
        <v/>
      </c>
      <c r="K3067" s="9" t="str">
        <f>IF(Search!$I$4="","",IF(COUNTA($AS3067)=1,IF(Search!$I$4="N","N",1),""))</f>
        <v/>
      </c>
      <c r="L3067" s="9" t="str">
        <f>IF(Search!$I$5="","",IF($AS3067="RC",1,""))</f>
        <v/>
      </c>
      <c r="M3067" s="9" t="str">
        <f>IF(Search!$I$6="","",IF($AS3067="RCP",1,""))</f>
        <v/>
      </c>
      <c r="N3067" s="9" t="str">
        <f>IF(Search!$I$8="","",IF(COUNTA($AT3067)=1,IF(Search!$I$8="N","N",1),""))</f>
        <v/>
      </c>
      <c r="O3067" s="9" t="str">
        <f>IF(Search!$L$4="","",IF(COUNTA($AU3067)=1,IF(Search!$L$4="N","N",1),""))</f>
        <v/>
      </c>
      <c r="P3067" s="9" t="str">
        <f>IF(Search!$L$5="","",IF(ISNUMBER(SEARCH("Jersey",$AU3067))=TRUE,IF(Search!$L$5="N","N",1),""))</f>
        <v/>
      </c>
      <c r="Q3067" s="9" t="str">
        <f>IF(Search!$L$6="","",IF(ISNUMBER(SEARCH("Patch",$AU3067))=TRUE,IF(Search!$L$6="N","N",1),""))</f>
        <v/>
      </c>
      <c r="R3067" s="9" t="str">
        <f>IF(Search!$L$7="","",IF(ISNUMBER(SEARCH("Shield",$AU3067))=TRUE,IF(Search!$L$7="N","N",1),""))</f>
        <v/>
      </c>
      <c r="S3067" s="9" t="str">
        <f>IF(Search!$L$8="","",IF(ISNUMBER(SEARCH("Stick",$AU3067))=TRUE,IF(Search!$L$8="N","N",1),""))</f>
        <v/>
      </c>
      <c r="T3067" s="9" t="str">
        <f>IF(Search!$O$4="","",IF(COUNTA($AW3067)=1,IF(Search!$O$4="N","N",1),""))</f>
        <v/>
      </c>
      <c r="U3067" s="9" t="str">
        <f>IF(Search!$O$5="","",IF($AW3067="","",IF($AW3067&lt;Search!$O$5,"",1)))</f>
        <v/>
      </c>
      <c r="V3067" s="9" t="str">
        <f>IF(Search!$O$6="","",IF($AW3067="","",IF($AW3067&gt;Search!$O$6,"",1)))</f>
        <v/>
      </c>
      <c r="W3067" s="9" t="str">
        <f>IF(Search!$U$4="","",IF($AX3067="","",1))</f>
        <v/>
      </c>
      <c r="X3067" s="9" t="str">
        <f>IF(Search!$U$5="","",IF(ISNUMBER(SEARCH(Search!$U$5,$AX3067))=TRUE,IF(Search!$U$5="N","N",1),""))</f>
        <v/>
      </c>
      <c r="Y3067" s="9" t="str">
        <f>IF(Search!$U$6="","",IF($AY3067&lt;Search!$U$6,"",1))</f>
        <v/>
      </c>
      <c r="Z3067" s="9" t="str">
        <f>IF(Search!$R$4="","",IF(Inventory!$BA3067&lt;Search!$R$4,"",1))</f>
        <v/>
      </c>
      <c r="AA3067" s="9" t="str">
        <f>IF(Search!$R$5="","",IF($BA3067&gt;Search!$R$5,"",1))</f>
        <v/>
      </c>
      <c r="AB3067" s="9" t="str">
        <f>IF(Search!$R$6="","",IF($BB3067&lt;Search!$R$6,"",1))</f>
        <v/>
      </c>
      <c r="AC3067" s="9" t="str">
        <f>IF(Search!$R$7="","",IF($BB3067&lt;Search!$R$7,"",1))</f>
        <v/>
      </c>
      <c r="AD3067" s="45" t="str">
        <f>IF(COUNTIF($A3067:$AC3067,"n")&gt;0,"",IF(SUM($A3067:$AC3067)=COUNTA(Search!$C$4:$C$8,Search!$F$4:$F$8,Search!$I$4:$I$6,Search!$I$8,Search!$L$4:$L$8,Search!$O$4:$O$8,Search!$R$4:$R$7,Search!$U$4:$U$7)-COUNTIF(Search!$C$4:$U$7,"n"),1+LARGE($AD$1:AD3066,1),""))</f>
        <v/>
      </c>
      <c r="AE3067" s="45" t="str">
        <f t="shared" si="151"/>
        <v/>
      </c>
      <c r="AF3067" s="45" t="str">
        <f>IF(AD3067="","",COUNTIF($AE$1:$AE3066,$AE3067)+RANK($AE3067,$AE$2:$AE$10540,1))</f>
        <v/>
      </c>
      <c r="AG3067" s="45" t="str">
        <f t="shared" si="152"/>
        <v/>
      </c>
      <c r="AH3067" s="45" t="str">
        <f>IF($AD3067="","",COUNTIF($AG$1:$AG3066,$AG3067)+RANK($AG3067,$AG$1:$AG$10539,0))</f>
        <v/>
      </c>
      <c r="AI3067" s="10" t="str">
        <f t="shared" si="150"/>
        <v>2016-17 Upper Deck #487 Oskar Sundqvist YG PIT RC   /   $5</v>
      </c>
      <c r="AJ3067" s="11">
        <v>2016</v>
      </c>
      <c r="AK3067" s="17">
        <v>17</v>
      </c>
      <c r="AL3067" s="12" t="s">
        <v>7</v>
      </c>
      <c r="AM3067" s="10">
        <v>487</v>
      </c>
      <c r="AN3067" s="12" t="s">
        <v>2579</v>
      </c>
      <c r="AO3067" s="14" t="s">
        <v>1916</v>
      </c>
      <c r="AP3067" s="14"/>
      <c r="AQ3067" s="14"/>
      <c r="AR3067" s="14" t="s">
        <v>2481</v>
      </c>
      <c r="AS3067" s="9" t="s">
        <v>2</v>
      </c>
      <c r="AT3067" s="9"/>
      <c r="AU3067" s="9"/>
      <c r="AV3067" s="13"/>
      <c r="AW3067" s="13"/>
      <c r="AX3067" s="9"/>
      <c r="AY3067" s="9"/>
      <c r="AZ3067" s="9"/>
      <c r="BA3067" s="33">
        <v>5</v>
      </c>
      <c r="BB3067" s="33"/>
      <c r="BC3067" s="36"/>
      <c r="BD3067" s="12" t="s">
        <v>1772</v>
      </c>
    </row>
    <row r="3068" spans="1:56" s="12" customFormat="1" x14ac:dyDescent="0.2">
      <c r="A3068" s="9" t="str">
        <f>IF(Search!$C$5="","",IF(COUNTA(Inventory!$AP3068)=1,1,""))</f>
        <v/>
      </c>
      <c r="B3068" s="9" t="str">
        <f>IF(Search!$C$4="","",IF(ISNUMBER(SEARCH(Search!$C$4,$AR3068))=TRUE,1,""))</f>
        <v/>
      </c>
      <c r="C3068" s="9" t="str">
        <f>IF(Search!$C$6="x",IF(COUNTA($AQ3068)=1,1,"N"),IF(COUNTA($AQ3068)=1,"N",""))</f>
        <v/>
      </c>
      <c r="D3068" s="9" t="str">
        <f>IF(Search!$O$8="","",IF(ISNUMBER(SEARCH(Search!$O$8,$BD3068))=TRUE,1,""))</f>
        <v/>
      </c>
      <c r="E3068" s="9" t="str">
        <f>IF(Search!$C$7="","",IF(ISNUMBER(SEARCH(Search!$C$7,$AN3068))=TRUE,1,""))</f>
        <v/>
      </c>
      <c r="F3068" s="9" t="str">
        <f>IF(Search!$C$8="","",IF(ISNUMBER(SEARCH(Search!$C$8,$AO3068))=TRUE,1,""))</f>
        <v/>
      </c>
      <c r="G3068" s="9" t="str">
        <f>IF(Search!$F$4="","",IF(Inventory!$AJ3068&lt;Search!$F$4,"",1))</f>
        <v/>
      </c>
      <c r="H3068" s="9" t="str">
        <f>IF(Search!$F$5="","",IF(Inventory!$AJ3068&gt;Search!$F$5,"",1))</f>
        <v/>
      </c>
      <c r="I3068" s="9" t="str">
        <f>IF(Search!$F$7="","",IF(Search!$F$8="",IF(ISNUMBER(SEARCH(Search!$F$7,$AL3068))=TRUE,1,""),""))</f>
        <v/>
      </c>
      <c r="J3068" s="9" t="str">
        <f>IF($AL3068=Search!$F$8,1,"")</f>
        <v/>
      </c>
      <c r="K3068" s="9" t="str">
        <f>IF(Search!$I$4="","",IF(COUNTA($AS3068)=1,IF(Search!$I$4="N","N",1),""))</f>
        <v/>
      </c>
      <c r="L3068" s="9" t="str">
        <f>IF(Search!$I$5="","",IF($AS3068="RC",1,""))</f>
        <v/>
      </c>
      <c r="M3068" s="9" t="str">
        <f>IF(Search!$I$6="","",IF($AS3068="RCP",1,""))</f>
        <v/>
      </c>
      <c r="N3068" s="9" t="str">
        <f>IF(Search!$I$8="","",IF(COUNTA($AT3068)=1,IF(Search!$I$8="N","N",1),""))</f>
        <v/>
      </c>
      <c r="O3068" s="9" t="str">
        <f>IF(Search!$L$4="","",IF(COUNTA($AU3068)=1,IF(Search!$L$4="N","N",1),""))</f>
        <v/>
      </c>
      <c r="P3068" s="9" t="str">
        <f>IF(Search!$L$5="","",IF(ISNUMBER(SEARCH("Jersey",$AU3068))=TRUE,IF(Search!$L$5="N","N",1),""))</f>
        <v/>
      </c>
      <c r="Q3068" s="9" t="str">
        <f>IF(Search!$L$6="","",IF(ISNUMBER(SEARCH("Patch",$AU3068))=TRUE,IF(Search!$L$6="N","N",1),""))</f>
        <v/>
      </c>
      <c r="R3068" s="9" t="str">
        <f>IF(Search!$L$7="","",IF(ISNUMBER(SEARCH("Shield",$AU3068))=TRUE,IF(Search!$L$7="N","N",1),""))</f>
        <v/>
      </c>
      <c r="S3068" s="9" t="str">
        <f>IF(Search!$L$8="","",IF(ISNUMBER(SEARCH("Stick",$AU3068))=TRUE,IF(Search!$L$8="N","N",1),""))</f>
        <v/>
      </c>
      <c r="T3068" s="9" t="str">
        <f>IF(Search!$O$4="","",IF(COUNTA($AW3068)=1,IF(Search!$O$4="N","N",1),""))</f>
        <v/>
      </c>
      <c r="U3068" s="9" t="str">
        <f>IF(Search!$O$5="","",IF($AW3068="","",IF($AW3068&lt;Search!$O$5,"",1)))</f>
        <v/>
      </c>
      <c r="V3068" s="9" t="str">
        <f>IF(Search!$O$6="","",IF($AW3068="","",IF($AW3068&gt;Search!$O$6,"",1)))</f>
        <v/>
      </c>
      <c r="W3068" s="9" t="str">
        <f>IF(Search!$U$4="","",IF($AX3068="","",1))</f>
        <v/>
      </c>
      <c r="X3068" s="9" t="str">
        <f>IF(Search!$U$5="","",IF(ISNUMBER(SEARCH(Search!$U$5,$AX3068))=TRUE,IF(Search!$U$5="N","N",1),""))</f>
        <v/>
      </c>
      <c r="Y3068" s="9" t="str">
        <f>IF(Search!$U$6="","",IF($AY3068&lt;Search!$U$6,"",1))</f>
        <v/>
      </c>
      <c r="Z3068" s="9" t="str">
        <f>IF(Search!$R$4="","",IF(Inventory!$BA3068&lt;Search!$R$4,"",1))</f>
        <v/>
      </c>
      <c r="AA3068" s="9" t="str">
        <f>IF(Search!$R$5="","",IF($BA3068&gt;Search!$R$5,"",1))</f>
        <v/>
      </c>
      <c r="AB3068" s="9" t="str">
        <f>IF(Search!$R$6="","",IF($BB3068&lt;Search!$R$6,"",1))</f>
        <v/>
      </c>
      <c r="AC3068" s="9" t="str">
        <f>IF(Search!$R$7="","",IF($BB3068&lt;Search!$R$7,"",1))</f>
        <v/>
      </c>
      <c r="AD3068" s="45" t="str">
        <f>IF(COUNTIF($A3068:$AC3068,"n")&gt;0,"",IF(SUM($A3068:$AC3068)=COUNTA(Search!$C$4:$C$8,Search!$F$4:$F$8,Search!$I$4:$I$6,Search!$I$8,Search!$L$4:$L$8,Search!$O$4:$O$8,Search!$R$4:$R$7,Search!$U$4:$U$7)-COUNTIF(Search!$C$4:$U$7,"n"),1+LARGE($AD$1:AD3067,1),""))</f>
        <v/>
      </c>
      <c r="AE3068" s="45" t="str">
        <f t="shared" si="151"/>
        <v/>
      </c>
      <c r="AF3068" s="45" t="str">
        <f>IF(AD3068="","",COUNTIF($AE$1:$AE3067,$AE3068)+RANK($AE3068,$AE$2:$AE$10540,1))</f>
        <v/>
      </c>
      <c r="AG3068" s="45" t="str">
        <f t="shared" si="152"/>
        <v/>
      </c>
      <c r="AH3068" s="45" t="str">
        <f>IF($AD3068="","",COUNTIF($AG$1:$AG3067,$AG3068)+RANK($AG3068,$AG$1:$AG$10539,0))</f>
        <v/>
      </c>
      <c r="AI3068" s="10" t="str">
        <f t="shared" si="150"/>
        <v>2016-17 Upper Deck #488 Thomas Chabot YG OTT RC   /   $10</v>
      </c>
      <c r="AJ3068" s="11">
        <v>2016</v>
      </c>
      <c r="AK3068" s="17">
        <v>17</v>
      </c>
      <c r="AL3068" s="12" t="s">
        <v>7</v>
      </c>
      <c r="AM3068" s="10">
        <v>488</v>
      </c>
      <c r="AN3068" s="12" t="s">
        <v>2580</v>
      </c>
      <c r="AO3068" s="14" t="s">
        <v>1945</v>
      </c>
      <c r="AP3068" s="14"/>
      <c r="AQ3068" s="14"/>
      <c r="AR3068" s="14" t="s">
        <v>2481</v>
      </c>
      <c r="AS3068" s="9" t="s">
        <v>2</v>
      </c>
      <c r="AT3068" s="9"/>
      <c r="AU3068" s="9"/>
      <c r="AV3068" s="13"/>
      <c r="AW3068" s="13"/>
      <c r="AX3068" s="9"/>
      <c r="AY3068" s="9"/>
      <c r="AZ3068" s="9"/>
      <c r="BA3068" s="33">
        <v>10</v>
      </c>
      <c r="BB3068" s="33"/>
      <c r="BC3068" s="36"/>
      <c r="BD3068" s="12" t="s">
        <v>1772</v>
      </c>
    </row>
    <row r="3069" spans="1:56" s="12" customFormat="1" x14ac:dyDescent="0.2">
      <c r="A3069" s="9" t="str">
        <f>IF(Search!$C$5="","",IF(COUNTA(Inventory!$AP3069)=1,1,""))</f>
        <v/>
      </c>
      <c r="B3069" s="9" t="str">
        <f>IF(Search!$C$4="","",IF(ISNUMBER(SEARCH(Search!$C$4,$AR3069))=TRUE,1,""))</f>
        <v/>
      </c>
      <c r="C3069" s="9" t="str">
        <f>IF(Search!$C$6="x",IF(COUNTA($AQ3069)=1,1,"N"),IF(COUNTA($AQ3069)=1,"N",""))</f>
        <v/>
      </c>
      <c r="D3069" s="9" t="str">
        <f>IF(Search!$O$8="","",IF(ISNUMBER(SEARCH(Search!$O$8,$BD3069))=TRUE,1,""))</f>
        <v/>
      </c>
      <c r="E3069" s="9" t="str">
        <f>IF(Search!$C$7="","",IF(ISNUMBER(SEARCH(Search!$C$7,$AN3069))=TRUE,1,""))</f>
        <v/>
      </c>
      <c r="F3069" s="9" t="str">
        <f>IF(Search!$C$8="","",IF(ISNUMBER(SEARCH(Search!$C$8,$AO3069))=TRUE,1,""))</f>
        <v/>
      </c>
      <c r="G3069" s="9" t="str">
        <f>IF(Search!$F$4="","",IF(Inventory!$AJ3069&lt;Search!$F$4,"",1))</f>
        <v/>
      </c>
      <c r="H3069" s="9" t="str">
        <f>IF(Search!$F$5="","",IF(Inventory!$AJ3069&gt;Search!$F$5,"",1))</f>
        <v/>
      </c>
      <c r="I3069" s="9" t="str">
        <f>IF(Search!$F$7="","",IF(Search!$F$8="",IF(ISNUMBER(SEARCH(Search!$F$7,$AL3069))=TRUE,1,""),""))</f>
        <v/>
      </c>
      <c r="J3069" s="9" t="str">
        <f>IF($AL3069=Search!$F$8,1,"")</f>
        <v/>
      </c>
      <c r="K3069" s="9" t="str">
        <f>IF(Search!$I$4="","",IF(COUNTA($AS3069)=1,IF(Search!$I$4="N","N",1),""))</f>
        <v/>
      </c>
      <c r="L3069" s="9" t="str">
        <f>IF(Search!$I$5="","",IF($AS3069="RC",1,""))</f>
        <v/>
      </c>
      <c r="M3069" s="9" t="str">
        <f>IF(Search!$I$6="","",IF($AS3069="RCP",1,""))</f>
        <v/>
      </c>
      <c r="N3069" s="9" t="str">
        <f>IF(Search!$I$8="","",IF(COUNTA($AT3069)=1,IF(Search!$I$8="N","N",1),""))</f>
        <v/>
      </c>
      <c r="O3069" s="9" t="str">
        <f>IF(Search!$L$4="","",IF(COUNTA($AU3069)=1,IF(Search!$L$4="N","N",1),""))</f>
        <v/>
      </c>
      <c r="P3069" s="9" t="str">
        <f>IF(Search!$L$5="","",IF(ISNUMBER(SEARCH("Jersey",$AU3069))=TRUE,IF(Search!$L$5="N","N",1),""))</f>
        <v/>
      </c>
      <c r="Q3069" s="9" t="str">
        <f>IF(Search!$L$6="","",IF(ISNUMBER(SEARCH("Patch",$AU3069))=TRUE,IF(Search!$L$6="N","N",1),""))</f>
        <v/>
      </c>
      <c r="R3069" s="9" t="str">
        <f>IF(Search!$L$7="","",IF(ISNUMBER(SEARCH("Shield",$AU3069))=TRUE,IF(Search!$L$7="N","N",1),""))</f>
        <v/>
      </c>
      <c r="S3069" s="9" t="str">
        <f>IF(Search!$L$8="","",IF(ISNUMBER(SEARCH("Stick",$AU3069))=TRUE,IF(Search!$L$8="N","N",1),""))</f>
        <v/>
      </c>
      <c r="T3069" s="9" t="str">
        <f>IF(Search!$O$4="","",IF(COUNTA($AW3069)=1,IF(Search!$O$4="N","N",1),""))</f>
        <v/>
      </c>
      <c r="U3069" s="9" t="str">
        <f>IF(Search!$O$5="","",IF($AW3069="","",IF($AW3069&lt;Search!$O$5,"",1)))</f>
        <v/>
      </c>
      <c r="V3069" s="9" t="str">
        <f>IF(Search!$O$6="","",IF($AW3069="","",IF($AW3069&gt;Search!$O$6,"",1)))</f>
        <v/>
      </c>
      <c r="W3069" s="9" t="str">
        <f>IF(Search!$U$4="","",IF($AX3069="","",1))</f>
        <v/>
      </c>
      <c r="X3069" s="9" t="str">
        <f>IF(Search!$U$5="","",IF(ISNUMBER(SEARCH(Search!$U$5,$AX3069))=TRUE,IF(Search!$U$5="N","N",1),""))</f>
        <v/>
      </c>
      <c r="Y3069" s="9" t="str">
        <f>IF(Search!$U$6="","",IF($AY3069&lt;Search!$U$6,"",1))</f>
        <v/>
      </c>
      <c r="Z3069" s="9" t="str">
        <f>IF(Search!$R$4="","",IF(Inventory!$BA3069&lt;Search!$R$4,"",1))</f>
        <v/>
      </c>
      <c r="AA3069" s="9" t="str">
        <f>IF(Search!$R$5="","",IF($BA3069&gt;Search!$R$5,"",1))</f>
        <v/>
      </c>
      <c r="AB3069" s="9" t="str">
        <f>IF(Search!$R$6="","",IF($BB3069&lt;Search!$R$6,"",1))</f>
        <v/>
      </c>
      <c r="AC3069" s="9" t="str">
        <f>IF(Search!$R$7="","",IF($BB3069&lt;Search!$R$7,"",1))</f>
        <v/>
      </c>
      <c r="AD3069" s="45" t="str">
        <f>IF(COUNTIF($A3069:$AC3069,"n")&gt;0,"",IF(SUM($A3069:$AC3069)=COUNTA(Search!$C$4:$C$8,Search!$F$4:$F$8,Search!$I$4:$I$6,Search!$I$8,Search!$L$4:$L$8,Search!$O$4:$O$8,Search!$R$4:$R$7,Search!$U$4:$U$7)-COUNTIF(Search!$C$4:$U$7,"n"),1+LARGE($AD$1:AD3068,1),""))</f>
        <v/>
      </c>
      <c r="AE3069" s="45" t="str">
        <f t="shared" si="151"/>
        <v/>
      </c>
      <c r="AF3069" s="45" t="str">
        <f>IF(AD3069="","",COUNTIF($AE$1:$AE3068,$AE3069)+RANK($AE3069,$AE$2:$AE$10540,1))</f>
        <v/>
      </c>
      <c r="AG3069" s="45" t="str">
        <f t="shared" si="152"/>
        <v/>
      </c>
      <c r="AH3069" s="45" t="str">
        <f>IF($AD3069="","",COUNTIF($AG$1:$AG3068,$AG3069)+RANK($AG3069,$AG$1:$AG$10539,0))</f>
        <v/>
      </c>
      <c r="AI3069" s="10" t="str">
        <f t="shared" si="150"/>
        <v>2016-17 Upper Deck #489 Ondrej Kase YG ANA RC   /   $5</v>
      </c>
      <c r="AJ3069" s="11">
        <v>2016</v>
      </c>
      <c r="AK3069" s="17">
        <v>17</v>
      </c>
      <c r="AL3069" s="12" t="s">
        <v>7</v>
      </c>
      <c r="AM3069" s="10">
        <v>489</v>
      </c>
      <c r="AN3069" s="12" t="s">
        <v>2581</v>
      </c>
      <c r="AO3069" s="14" t="s">
        <v>1915</v>
      </c>
      <c r="AP3069" s="14"/>
      <c r="AQ3069" s="14"/>
      <c r="AR3069" s="14" t="s">
        <v>2481</v>
      </c>
      <c r="AS3069" s="9" t="s">
        <v>2</v>
      </c>
      <c r="AT3069" s="9"/>
      <c r="AU3069" s="9"/>
      <c r="AV3069" s="13"/>
      <c r="AW3069" s="13"/>
      <c r="AX3069" s="9"/>
      <c r="AY3069" s="9"/>
      <c r="AZ3069" s="9"/>
      <c r="BA3069" s="33">
        <v>5</v>
      </c>
      <c r="BB3069" s="33"/>
      <c r="BC3069" s="36"/>
      <c r="BD3069" s="12" t="s">
        <v>1772</v>
      </c>
    </row>
    <row r="3070" spans="1:56" s="12" customFormat="1" x14ac:dyDescent="0.2">
      <c r="A3070" s="9" t="str">
        <f>IF(Search!$C$5="","",IF(COUNTA(Inventory!$AP3070)=1,1,""))</f>
        <v/>
      </c>
      <c r="B3070" s="9" t="str">
        <f>IF(Search!$C$4="","",IF(ISNUMBER(SEARCH(Search!$C$4,$AR3070))=TRUE,1,""))</f>
        <v/>
      </c>
      <c r="C3070" s="9" t="str">
        <f>IF(Search!$C$6="x",IF(COUNTA($AQ3070)=1,1,"N"),IF(COUNTA($AQ3070)=1,"N",""))</f>
        <v/>
      </c>
      <c r="D3070" s="9" t="str">
        <f>IF(Search!$O$8="","",IF(ISNUMBER(SEARCH(Search!$O$8,$BD3070))=TRUE,1,""))</f>
        <v/>
      </c>
      <c r="E3070" s="9" t="str">
        <f>IF(Search!$C$7="","",IF(ISNUMBER(SEARCH(Search!$C$7,$AN3070))=TRUE,1,""))</f>
        <v/>
      </c>
      <c r="F3070" s="9" t="str">
        <f>IF(Search!$C$8="","",IF(ISNUMBER(SEARCH(Search!$C$8,$AO3070))=TRUE,1,""))</f>
        <v/>
      </c>
      <c r="G3070" s="9" t="str">
        <f>IF(Search!$F$4="","",IF(Inventory!$AJ3070&lt;Search!$F$4,"",1))</f>
        <v/>
      </c>
      <c r="H3070" s="9" t="str">
        <f>IF(Search!$F$5="","",IF(Inventory!$AJ3070&gt;Search!$F$5,"",1))</f>
        <v/>
      </c>
      <c r="I3070" s="9" t="str">
        <f>IF(Search!$F$7="","",IF(Search!$F$8="",IF(ISNUMBER(SEARCH(Search!$F$7,$AL3070))=TRUE,1,""),""))</f>
        <v/>
      </c>
      <c r="J3070" s="9" t="str">
        <f>IF($AL3070=Search!$F$8,1,"")</f>
        <v/>
      </c>
      <c r="K3070" s="9" t="str">
        <f>IF(Search!$I$4="","",IF(COUNTA($AS3070)=1,IF(Search!$I$4="N","N",1),""))</f>
        <v/>
      </c>
      <c r="L3070" s="9" t="str">
        <f>IF(Search!$I$5="","",IF($AS3070="RC",1,""))</f>
        <v/>
      </c>
      <c r="M3070" s="9" t="str">
        <f>IF(Search!$I$6="","",IF($AS3070="RCP",1,""))</f>
        <v/>
      </c>
      <c r="N3070" s="9" t="str">
        <f>IF(Search!$I$8="","",IF(COUNTA($AT3070)=1,IF(Search!$I$8="N","N",1),""))</f>
        <v/>
      </c>
      <c r="O3070" s="9" t="str">
        <f>IF(Search!$L$4="","",IF(COUNTA($AU3070)=1,IF(Search!$L$4="N","N",1),""))</f>
        <v/>
      </c>
      <c r="P3070" s="9" t="str">
        <f>IF(Search!$L$5="","",IF(ISNUMBER(SEARCH("Jersey",$AU3070))=TRUE,IF(Search!$L$5="N","N",1),""))</f>
        <v/>
      </c>
      <c r="Q3070" s="9" t="str">
        <f>IF(Search!$L$6="","",IF(ISNUMBER(SEARCH("Patch",$AU3070))=TRUE,IF(Search!$L$6="N","N",1),""))</f>
        <v/>
      </c>
      <c r="R3070" s="9" t="str">
        <f>IF(Search!$L$7="","",IF(ISNUMBER(SEARCH("Shield",$AU3070))=TRUE,IF(Search!$L$7="N","N",1),""))</f>
        <v/>
      </c>
      <c r="S3070" s="9" t="str">
        <f>IF(Search!$L$8="","",IF(ISNUMBER(SEARCH("Stick",$AU3070))=TRUE,IF(Search!$L$8="N","N",1),""))</f>
        <v/>
      </c>
      <c r="T3070" s="9" t="str">
        <f>IF(Search!$O$4="","",IF(COUNTA($AW3070)=1,IF(Search!$O$4="N","N",1),""))</f>
        <v/>
      </c>
      <c r="U3070" s="9" t="str">
        <f>IF(Search!$O$5="","",IF($AW3070="","",IF($AW3070&lt;Search!$O$5,"",1)))</f>
        <v/>
      </c>
      <c r="V3070" s="9" t="str">
        <f>IF(Search!$O$6="","",IF($AW3070="","",IF($AW3070&gt;Search!$O$6,"",1)))</f>
        <v/>
      </c>
      <c r="W3070" s="9" t="str">
        <f>IF(Search!$U$4="","",IF($AX3070="","",1))</f>
        <v/>
      </c>
      <c r="X3070" s="9" t="str">
        <f>IF(Search!$U$5="","",IF(ISNUMBER(SEARCH(Search!$U$5,$AX3070))=TRUE,IF(Search!$U$5="N","N",1),""))</f>
        <v/>
      </c>
      <c r="Y3070" s="9" t="str">
        <f>IF(Search!$U$6="","",IF($AY3070&lt;Search!$U$6,"",1))</f>
        <v/>
      </c>
      <c r="Z3070" s="9" t="str">
        <f>IF(Search!$R$4="","",IF(Inventory!$BA3070&lt;Search!$R$4,"",1))</f>
        <v/>
      </c>
      <c r="AA3070" s="9" t="str">
        <f>IF(Search!$R$5="","",IF($BA3070&gt;Search!$R$5,"",1))</f>
        <v/>
      </c>
      <c r="AB3070" s="9" t="str">
        <f>IF(Search!$R$6="","",IF($BB3070&lt;Search!$R$6,"",1))</f>
        <v/>
      </c>
      <c r="AC3070" s="9" t="str">
        <f>IF(Search!$R$7="","",IF($BB3070&lt;Search!$R$7,"",1))</f>
        <v/>
      </c>
      <c r="AD3070" s="45" t="str">
        <f>IF(COUNTIF($A3070:$AC3070,"n")&gt;0,"",IF(SUM($A3070:$AC3070)=COUNTA(Search!$C$4:$C$8,Search!$F$4:$F$8,Search!$I$4:$I$6,Search!$I$8,Search!$L$4:$L$8,Search!$O$4:$O$8,Search!$R$4:$R$7,Search!$U$4:$U$7)-COUNTIF(Search!$C$4:$U$7,"n"),1+LARGE($AD$1:AD3069,1),""))</f>
        <v/>
      </c>
      <c r="AE3070" s="45" t="str">
        <f t="shared" si="151"/>
        <v/>
      </c>
      <c r="AF3070" s="45" t="str">
        <f>IF(AD3070="","",COUNTIF($AE$1:$AE3069,$AE3070)+RANK($AE3070,$AE$2:$AE$10540,1))</f>
        <v/>
      </c>
      <c r="AG3070" s="45" t="str">
        <f t="shared" si="152"/>
        <v/>
      </c>
      <c r="AH3070" s="45" t="str">
        <f>IF($AD3070="","",COUNTIF($AG$1:$AG3069,$AG3070)+RANK($AG3070,$AG$1:$AG$10539,0))</f>
        <v/>
      </c>
      <c r="AI3070" s="10" t="str">
        <f t="shared" si="150"/>
        <v>2016-17 Upper Deck #490 Ryan Pulock YG NYI RC   /   $8</v>
      </c>
      <c r="AJ3070" s="11">
        <v>2016</v>
      </c>
      <c r="AK3070" s="17">
        <v>17</v>
      </c>
      <c r="AL3070" s="12" t="s">
        <v>7</v>
      </c>
      <c r="AM3070" s="10">
        <v>490</v>
      </c>
      <c r="AN3070" s="12" t="s">
        <v>2582</v>
      </c>
      <c r="AO3070" s="14" t="s">
        <v>1914</v>
      </c>
      <c r="AP3070" s="14"/>
      <c r="AQ3070" s="14"/>
      <c r="AR3070" s="14" t="s">
        <v>2481</v>
      </c>
      <c r="AS3070" s="9" t="s">
        <v>2</v>
      </c>
      <c r="AT3070" s="9"/>
      <c r="AU3070" s="9"/>
      <c r="AV3070" s="13"/>
      <c r="AW3070" s="13"/>
      <c r="AX3070" s="9"/>
      <c r="AY3070" s="9"/>
      <c r="AZ3070" s="9"/>
      <c r="BA3070" s="33">
        <v>8</v>
      </c>
      <c r="BB3070" s="33"/>
      <c r="BC3070" s="36"/>
      <c r="BD3070" s="12" t="s">
        <v>1772</v>
      </c>
    </row>
    <row r="3071" spans="1:56" s="12" customFormat="1" x14ac:dyDescent="0.2">
      <c r="A3071" s="9" t="str">
        <f>IF(Search!$C$5="","",IF(COUNTA(Inventory!$AP3071)=1,1,""))</f>
        <v/>
      </c>
      <c r="B3071" s="9" t="str">
        <f>IF(Search!$C$4="","",IF(ISNUMBER(SEARCH(Search!$C$4,$AR3071))=TRUE,1,""))</f>
        <v/>
      </c>
      <c r="C3071" s="9" t="str">
        <f>IF(Search!$C$6="x",IF(COUNTA($AQ3071)=1,1,"N"),IF(COUNTA($AQ3071)=1,"N",""))</f>
        <v/>
      </c>
      <c r="D3071" s="9" t="str">
        <f>IF(Search!$O$8="","",IF(ISNUMBER(SEARCH(Search!$O$8,$BD3071))=TRUE,1,""))</f>
        <v/>
      </c>
      <c r="E3071" s="9" t="str">
        <f>IF(Search!$C$7="","",IF(ISNUMBER(SEARCH(Search!$C$7,$AN3071))=TRUE,1,""))</f>
        <v/>
      </c>
      <c r="F3071" s="9" t="str">
        <f>IF(Search!$C$8="","",IF(ISNUMBER(SEARCH(Search!$C$8,$AO3071))=TRUE,1,""))</f>
        <v/>
      </c>
      <c r="G3071" s="9" t="str">
        <f>IF(Search!$F$4="","",IF(Inventory!$AJ3071&lt;Search!$F$4,"",1))</f>
        <v/>
      </c>
      <c r="H3071" s="9" t="str">
        <f>IF(Search!$F$5="","",IF(Inventory!$AJ3071&gt;Search!$F$5,"",1))</f>
        <v/>
      </c>
      <c r="I3071" s="9" t="str">
        <f>IF(Search!$F$7="","",IF(Search!$F$8="",IF(ISNUMBER(SEARCH(Search!$F$7,$AL3071))=TRUE,1,""),""))</f>
        <v/>
      </c>
      <c r="J3071" s="9" t="str">
        <f>IF($AL3071=Search!$F$8,1,"")</f>
        <v/>
      </c>
      <c r="K3071" s="9" t="str">
        <f>IF(Search!$I$4="","",IF(COUNTA($AS3071)=1,IF(Search!$I$4="N","N",1),""))</f>
        <v/>
      </c>
      <c r="L3071" s="9" t="str">
        <f>IF(Search!$I$5="","",IF($AS3071="RC",1,""))</f>
        <v/>
      </c>
      <c r="M3071" s="9" t="str">
        <f>IF(Search!$I$6="","",IF($AS3071="RCP",1,""))</f>
        <v/>
      </c>
      <c r="N3071" s="9" t="str">
        <f>IF(Search!$I$8="","",IF(COUNTA($AT3071)=1,IF(Search!$I$8="N","N",1),""))</f>
        <v/>
      </c>
      <c r="O3071" s="9" t="str">
        <f>IF(Search!$L$4="","",IF(COUNTA($AU3071)=1,IF(Search!$L$4="N","N",1),""))</f>
        <v/>
      </c>
      <c r="P3071" s="9" t="str">
        <f>IF(Search!$L$5="","",IF(ISNUMBER(SEARCH("Jersey",$AU3071))=TRUE,IF(Search!$L$5="N","N",1),""))</f>
        <v/>
      </c>
      <c r="Q3071" s="9" t="str">
        <f>IF(Search!$L$6="","",IF(ISNUMBER(SEARCH("Patch",$AU3071))=TRUE,IF(Search!$L$6="N","N",1),""))</f>
        <v/>
      </c>
      <c r="R3071" s="9" t="str">
        <f>IF(Search!$L$7="","",IF(ISNUMBER(SEARCH("Shield",$AU3071))=TRUE,IF(Search!$L$7="N","N",1),""))</f>
        <v/>
      </c>
      <c r="S3071" s="9" t="str">
        <f>IF(Search!$L$8="","",IF(ISNUMBER(SEARCH("Stick",$AU3071))=TRUE,IF(Search!$L$8="N","N",1),""))</f>
        <v/>
      </c>
      <c r="T3071" s="9" t="str">
        <f>IF(Search!$O$4="","",IF(COUNTA($AW3071)=1,IF(Search!$O$4="N","N",1),""))</f>
        <v/>
      </c>
      <c r="U3071" s="9" t="str">
        <f>IF(Search!$O$5="","",IF($AW3071="","",IF($AW3071&lt;Search!$O$5,"",1)))</f>
        <v/>
      </c>
      <c r="V3071" s="9" t="str">
        <f>IF(Search!$O$6="","",IF($AW3071="","",IF($AW3071&gt;Search!$O$6,"",1)))</f>
        <v/>
      </c>
      <c r="W3071" s="9" t="str">
        <f>IF(Search!$U$4="","",IF($AX3071="","",1))</f>
        <v/>
      </c>
      <c r="X3071" s="9" t="str">
        <f>IF(Search!$U$5="","",IF(ISNUMBER(SEARCH(Search!$U$5,$AX3071))=TRUE,IF(Search!$U$5="N","N",1),""))</f>
        <v/>
      </c>
      <c r="Y3071" s="9" t="str">
        <f>IF(Search!$U$6="","",IF($AY3071&lt;Search!$U$6,"",1))</f>
        <v/>
      </c>
      <c r="Z3071" s="9" t="str">
        <f>IF(Search!$R$4="","",IF(Inventory!$BA3071&lt;Search!$R$4,"",1))</f>
        <v/>
      </c>
      <c r="AA3071" s="9" t="str">
        <f>IF(Search!$R$5="","",IF($BA3071&gt;Search!$R$5,"",1))</f>
        <v/>
      </c>
      <c r="AB3071" s="9" t="str">
        <f>IF(Search!$R$6="","",IF($BB3071&lt;Search!$R$6,"",1))</f>
        <v/>
      </c>
      <c r="AC3071" s="9" t="str">
        <f>IF(Search!$R$7="","",IF($BB3071&lt;Search!$R$7,"",1))</f>
        <v/>
      </c>
      <c r="AD3071" s="45" t="str">
        <f>IF(COUNTIF($A3071:$AC3071,"n")&gt;0,"",IF(SUM($A3071:$AC3071)=COUNTA(Search!$C$4:$C$8,Search!$F$4:$F$8,Search!$I$4:$I$6,Search!$I$8,Search!$L$4:$L$8,Search!$O$4:$O$8,Search!$R$4:$R$7,Search!$U$4:$U$7)-COUNTIF(Search!$C$4:$U$7,"n"),1+LARGE($AD$1:AD3070,1),""))</f>
        <v/>
      </c>
      <c r="AE3071" s="45" t="str">
        <f t="shared" si="151"/>
        <v/>
      </c>
      <c r="AF3071" s="45" t="str">
        <f>IF(AD3071="","",COUNTIF($AE$1:$AE3070,$AE3071)+RANK($AE3071,$AE$2:$AE$10540,1))</f>
        <v/>
      </c>
      <c r="AG3071" s="45" t="str">
        <f t="shared" si="152"/>
        <v/>
      </c>
      <c r="AH3071" s="45" t="str">
        <f>IF($AD3071="","",COUNTIF($AG$1:$AG3070,$AG3071)+RANK($AG3071,$AG$1:$AG$10539,0))</f>
        <v/>
      </c>
      <c r="AI3071" s="10" t="str">
        <f t="shared" si="150"/>
        <v>2016-17 Upper Deck #491 Tobias Lindberg YG TOR RC   /   $8</v>
      </c>
      <c r="AJ3071" s="11">
        <v>2016</v>
      </c>
      <c r="AK3071" s="17">
        <v>17</v>
      </c>
      <c r="AL3071" s="12" t="s">
        <v>7</v>
      </c>
      <c r="AM3071" s="10">
        <v>491</v>
      </c>
      <c r="AN3071" s="12" t="s">
        <v>2583</v>
      </c>
      <c r="AO3071" s="14" t="s">
        <v>1904</v>
      </c>
      <c r="AP3071" s="14"/>
      <c r="AQ3071" s="14"/>
      <c r="AR3071" s="14" t="s">
        <v>2481</v>
      </c>
      <c r="AS3071" s="9" t="s">
        <v>2</v>
      </c>
      <c r="AT3071" s="9"/>
      <c r="AU3071" s="9"/>
      <c r="AV3071" s="13"/>
      <c r="AW3071" s="13"/>
      <c r="AX3071" s="9"/>
      <c r="AY3071" s="9"/>
      <c r="AZ3071" s="9"/>
      <c r="BA3071" s="33">
        <v>8</v>
      </c>
      <c r="BB3071" s="33"/>
      <c r="BC3071" s="36"/>
      <c r="BD3071" s="12" t="s">
        <v>1772</v>
      </c>
    </row>
    <row r="3072" spans="1:56" s="12" customFormat="1" x14ac:dyDescent="0.2">
      <c r="A3072" s="9" t="str">
        <f>IF(Search!$C$5="","",IF(COUNTA(Inventory!$AP3072)=1,1,""))</f>
        <v/>
      </c>
      <c r="B3072" s="9" t="str">
        <f>IF(Search!$C$4="","",IF(ISNUMBER(SEARCH(Search!$C$4,$AR3072))=TRUE,1,""))</f>
        <v/>
      </c>
      <c r="C3072" s="9" t="str">
        <f>IF(Search!$C$6="x",IF(COUNTA($AQ3072)=1,1,"N"),IF(COUNTA($AQ3072)=1,"N",""))</f>
        <v/>
      </c>
      <c r="D3072" s="9" t="str">
        <f>IF(Search!$O$8="","",IF(ISNUMBER(SEARCH(Search!$O$8,$BD3072))=TRUE,1,""))</f>
        <v/>
      </c>
      <c r="E3072" s="9" t="str">
        <f>IF(Search!$C$7="","",IF(ISNUMBER(SEARCH(Search!$C$7,$AN3072))=TRUE,1,""))</f>
        <v/>
      </c>
      <c r="F3072" s="9" t="str">
        <f>IF(Search!$C$8="","",IF(ISNUMBER(SEARCH(Search!$C$8,$AO3072))=TRUE,1,""))</f>
        <v/>
      </c>
      <c r="G3072" s="9" t="str">
        <f>IF(Search!$F$4="","",IF(Inventory!$AJ3072&lt;Search!$F$4,"",1))</f>
        <v/>
      </c>
      <c r="H3072" s="9" t="str">
        <f>IF(Search!$F$5="","",IF(Inventory!$AJ3072&gt;Search!$F$5,"",1))</f>
        <v/>
      </c>
      <c r="I3072" s="9" t="str">
        <f>IF(Search!$F$7="","",IF(Search!$F$8="",IF(ISNUMBER(SEARCH(Search!$F$7,$AL3072))=TRUE,1,""),""))</f>
        <v/>
      </c>
      <c r="J3072" s="9" t="str">
        <f>IF($AL3072=Search!$F$8,1,"")</f>
        <v/>
      </c>
      <c r="K3072" s="9" t="str">
        <f>IF(Search!$I$4="","",IF(COUNTA($AS3072)=1,IF(Search!$I$4="N","N",1),""))</f>
        <v/>
      </c>
      <c r="L3072" s="9" t="str">
        <f>IF(Search!$I$5="","",IF($AS3072="RC",1,""))</f>
        <v/>
      </c>
      <c r="M3072" s="9" t="str">
        <f>IF(Search!$I$6="","",IF($AS3072="RCP",1,""))</f>
        <v/>
      </c>
      <c r="N3072" s="9" t="str">
        <f>IF(Search!$I$8="","",IF(COUNTA($AT3072)=1,IF(Search!$I$8="N","N",1),""))</f>
        <v/>
      </c>
      <c r="O3072" s="9" t="str">
        <f>IF(Search!$L$4="","",IF(COUNTA($AU3072)=1,IF(Search!$L$4="N","N",1),""))</f>
        <v/>
      </c>
      <c r="P3072" s="9" t="str">
        <f>IF(Search!$L$5="","",IF(ISNUMBER(SEARCH("Jersey",$AU3072))=TRUE,IF(Search!$L$5="N","N",1),""))</f>
        <v/>
      </c>
      <c r="Q3072" s="9" t="str">
        <f>IF(Search!$L$6="","",IF(ISNUMBER(SEARCH("Patch",$AU3072))=TRUE,IF(Search!$L$6="N","N",1),""))</f>
        <v/>
      </c>
      <c r="R3072" s="9" t="str">
        <f>IF(Search!$L$7="","",IF(ISNUMBER(SEARCH("Shield",$AU3072))=TRUE,IF(Search!$L$7="N","N",1),""))</f>
        <v/>
      </c>
      <c r="S3072" s="9" t="str">
        <f>IF(Search!$L$8="","",IF(ISNUMBER(SEARCH("Stick",$AU3072))=TRUE,IF(Search!$L$8="N","N",1),""))</f>
        <v/>
      </c>
      <c r="T3072" s="9" t="str">
        <f>IF(Search!$O$4="","",IF(COUNTA($AW3072)=1,IF(Search!$O$4="N","N",1),""))</f>
        <v/>
      </c>
      <c r="U3072" s="9" t="str">
        <f>IF(Search!$O$5="","",IF($AW3072="","",IF($AW3072&lt;Search!$O$5,"",1)))</f>
        <v/>
      </c>
      <c r="V3072" s="9" t="str">
        <f>IF(Search!$O$6="","",IF($AW3072="","",IF($AW3072&gt;Search!$O$6,"",1)))</f>
        <v/>
      </c>
      <c r="W3072" s="9" t="str">
        <f>IF(Search!$U$4="","",IF($AX3072="","",1))</f>
        <v/>
      </c>
      <c r="X3072" s="9" t="str">
        <f>IF(Search!$U$5="","",IF(ISNUMBER(SEARCH(Search!$U$5,$AX3072))=TRUE,IF(Search!$U$5="N","N",1),""))</f>
        <v/>
      </c>
      <c r="Y3072" s="9" t="str">
        <f>IF(Search!$U$6="","",IF($AY3072&lt;Search!$U$6,"",1))</f>
        <v/>
      </c>
      <c r="Z3072" s="9" t="str">
        <f>IF(Search!$R$4="","",IF(Inventory!$BA3072&lt;Search!$R$4,"",1))</f>
        <v/>
      </c>
      <c r="AA3072" s="9" t="str">
        <f>IF(Search!$R$5="","",IF($BA3072&gt;Search!$R$5,"",1))</f>
        <v/>
      </c>
      <c r="AB3072" s="9" t="str">
        <f>IF(Search!$R$6="","",IF($BB3072&lt;Search!$R$6,"",1))</f>
        <v/>
      </c>
      <c r="AC3072" s="9" t="str">
        <f>IF(Search!$R$7="","",IF($BB3072&lt;Search!$R$7,"",1))</f>
        <v/>
      </c>
      <c r="AD3072" s="45" t="str">
        <f>IF(COUNTIF($A3072:$AC3072,"n")&gt;0,"",IF(SUM($A3072:$AC3072)=COUNTA(Search!$C$4:$C$8,Search!$F$4:$F$8,Search!$I$4:$I$6,Search!$I$8,Search!$L$4:$L$8,Search!$O$4:$O$8,Search!$R$4:$R$7,Search!$U$4:$U$7)-COUNTIF(Search!$C$4:$U$7,"n"),1+LARGE($AD$1:AD3071,1),""))</f>
        <v/>
      </c>
      <c r="AE3072" s="45" t="str">
        <f t="shared" si="151"/>
        <v/>
      </c>
      <c r="AF3072" s="45" t="str">
        <f>IF(AD3072="","",COUNTIF($AE$1:$AE3071,$AE3072)+RANK($AE3072,$AE$2:$AE$10540,1))</f>
        <v/>
      </c>
      <c r="AG3072" s="45" t="str">
        <f t="shared" si="152"/>
        <v/>
      </c>
      <c r="AH3072" s="45" t="str">
        <f>IF($AD3072="","",COUNTIF($AG$1:$AG3071,$AG3072)+RANK($AG3072,$AG$1:$AG$10539,0))</f>
        <v/>
      </c>
      <c r="AI3072" s="10" t="str">
        <f t="shared" si="150"/>
        <v>2016-17 Upper Deck #492 Scott Wedgewood YG NJD RC   /   $8</v>
      </c>
      <c r="AJ3072" s="11">
        <v>2016</v>
      </c>
      <c r="AK3072" s="17">
        <v>17</v>
      </c>
      <c r="AL3072" s="12" t="s">
        <v>7</v>
      </c>
      <c r="AM3072" s="10">
        <v>492</v>
      </c>
      <c r="AN3072" s="12" t="s">
        <v>2584</v>
      </c>
      <c r="AO3072" s="14" t="s">
        <v>1947</v>
      </c>
      <c r="AP3072" s="14"/>
      <c r="AQ3072" s="14"/>
      <c r="AR3072" s="14" t="s">
        <v>2481</v>
      </c>
      <c r="AS3072" s="9" t="s">
        <v>2</v>
      </c>
      <c r="AT3072" s="9"/>
      <c r="AU3072" s="9"/>
      <c r="AV3072" s="13"/>
      <c r="AW3072" s="13"/>
      <c r="AX3072" s="9"/>
      <c r="AY3072" s="9"/>
      <c r="AZ3072" s="9"/>
      <c r="BA3072" s="33">
        <v>8</v>
      </c>
      <c r="BB3072" s="33"/>
      <c r="BC3072" s="36"/>
      <c r="BD3072" s="12" t="s">
        <v>2511</v>
      </c>
    </row>
    <row r="3073" spans="1:56" s="12" customFormat="1" x14ac:dyDescent="0.2">
      <c r="A3073" s="9" t="str">
        <f>IF(Search!$C$5="","",IF(COUNTA(Inventory!$AP3073)=1,1,""))</f>
        <v/>
      </c>
      <c r="B3073" s="9" t="str">
        <f>IF(Search!$C$4="","",IF(ISNUMBER(SEARCH(Search!$C$4,$AR3073))=TRUE,1,""))</f>
        <v/>
      </c>
      <c r="C3073" s="9" t="str">
        <f>IF(Search!$C$6="x",IF(COUNTA($AQ3073)=1,1,"N"),IF(COUNTA($AQ3073)=1,"N",""))</f>
        <v/>
      </c>
      <c r="D3073" s="9" t="str">
        <f>IF(Search!$O$8="","",IF(ISNUMBER(SEARCH(Search!$O$8,$BD3073))=TRUE,1,""))</f>
        <v/>
      </c>
      <c r="E3073" s="9" t="str">
        <f>IF(Search!$C$7="","",IF(ISNUMBER(SEARCH(Search!$C$7,$AN3073))=TRUE,1,""))</f>
        <v/>
      </c>
      <c r="F3073" s="9" t="str">
        <f>IF(Search!$C$8="","",IF(ISNUMBER(SEARCH(Search!$C$8,$AO3073))=TRUE,1,""))</f>
        <v/>
      </c>
      <c r="G3073" s="9" t="str">
        <f>IF(Search!$F$4="","",IF(Inventory!$AJ3073&lt;Search!$F$4,"",1))</f>
        <v/>
      </c>
      <c r="H3073" s="9" t="str">
        <f>IF(Search!$F$5="","",IF(Inventory!$AJ3073&gt;Search!$F$5,"",1))</f>
        <v/>
      </c>
      <c r="I3073" s="9" t="str">
        <f>IF(Search!$F$7="","",IF(Search!$F$8="",IF(ISNUMBER(SEARCH(Search!$F$7,$AL3073))=TRUE,1,""),""))</f>
        <v/>
      </c>
      <c r="J3073" s="9" t="str">
        <f>IF($AL3073=Search!$F$8,1,"")</f>
        <v/>
      </c>
      <c r="K3073" s="9" t="str">
        <f>IF(Search!$I$4="","",IF(COUNTA($AS3073)=1,IF(Search!$I$4="N","N",1),""))</f>
        <v/>
      </c>
      <c r="L3073" s="9" t="str">
        <f>IF(Search!$I$5="","",IF($AS3073="RC",1,""))</f>
        <v/>
      </c>
      <c r="M3073" s="9" t="str">
        <f>IF(Search!$I$6="","",IF($AS3073="RCP",1,""))</f>
        <v/>
      </c>
      <c r="N3073" s="9" t="str">
        <f>IF(Search!$I$8="","",IF(COUNTA($AT3073)=1,IF(Search!$I$8="N","N",1),""))</f>
        <v/>
      </c>
      <c r="O3073" s="9" t="str">
        <f>IF(Search!$L$4="","",IF(COUNTA($AU3073)=1,IF(Search!$L$4="N","N",1),""))</f>
        <v/>
      </c>
      <c r="P3073" s="9" t="str">
        <f>IF(Search!$L$5="","",IF(ISNUMBER(SEARCH("Jersey",$AU3073))=TRUE,IF(Search!$L$5="N","N",1),""))</f>
        <v/>
      </c>
      <c r="Q3073" s="9" t="str">
        <f>IF(Search!$L$6="","",IF(ISNUMBER(SEARCH("Patch",$AU3073))=TRUE,IF(Search!$L$6="N","N",1),""))</f>
        <v/>
      </c>
      <c r="R3073" s="9" t="str">
        <f>IF(Search!$L$7="","",IF(ISNUMBER(SEARCH("Shield",$AU3073))=TRUE,IF(Search!$L$7="N","N",1),""))</f>
        <v/>
      </c>
      <c r="S3073" s="9" t="str">
        <f>IF(Search!$L$8="","",IF(ISNUMBER(SEARCH("Stick",$AU3073))=TRUE,IF(Search!$L$8="N","N",1),""))</f>
        <v/>
      </c>
      <c r="T3073" s="9" t="str">
        <f>IF(Search!$O$4="","",IF(COUNTA($AW3073)=1,IF(Search!$O$4="N","N",1),""))</f>
        <v/>
      </c>
      <c r="U3073" s="9" t="str">
        <f>IF(Search!$O$5="","",IF($AW3073="","",IF($AW3073&lt;Search!$O$5,"",1)))</f>
        <v/>
      </c>
      <c r="V3073" s="9" t="str">
        <f>IF(Search!$O$6="","",IF($AW3073="","",IF($AW3073&gt;Search!$O$6,"",1)))</f>
        <v/>
      </c>
      <c r="W3073" s="9" t="str">
        <f>IF(Search!$U$4="","",IF($AX3073="","",1))</f>
        <v/>
      </c>
      <c r="X3073" s="9" t="str">
        <f>IF(Search!$U$5="","",IF(ISNUMBER(SEARCH(Search!$U$5,$AX3073))=TRUE,IF(Search!$U$5="N","N",1),""))</f>
        <v/>
      </c>
      <c r="Y3073" s="9" t="str">
        <f>IF(Search!$U$6="","",IF($AY3073&lt;Search!$U$6,"",1))</f>
        <v/>
      </c>
      <c r="Z3073" s="9" t="str">
        <f>IF(Search!$R$4="","",IF(Inventory!$BA3073&lt;Search!$R$4,"",1))</f>
        <v/>
      </c>
      <c r="AA3073" s="9" t="str">
        <f>IF(Search!$R$5="","",IF($BA3073&gt;Search!$R$5,"",1))</f>
        <v/>
      </c>
      <c r="AB3073" s="9" t="str">
        <f>IF(Search!$R$6="","",IF($BB3073&lt;Search!$R$6,"",1))</f>
        <v/>
      </c>
      <c r="AC3073" s="9" t="str">
        <f>IF(Search!$R$7="","",IF($BB3073&lt;Search!$R$7,"",1))</f>
        <v/>
      </c>
      <c r="AD3073" s="45" t="str">
        <f>IF(COUNTIF($A3073:$AC3073,"n")&gt;0,"",IF(SUM($A3073:$AC3073)=COUNTA(Search!$C$4:$C$8,Search!$F$4:$F$8,Search!$I$4:$I$6,Search!$I$8,Search!$L$4:$L$8,Search!$O$4:$O$8,Search!$R$4:$R$7,Search!$U$4:$U$7)-COUNTIF(Search!$C$4:$U$7,"n"),1+LARGE($AD$1:AD3072,1),""))</f>
        <v/>
      </c>
      <c r="AE3073" s="45" t="str">
        <f t="shared" si="151"/>
        <v/>
      </c>
      <c r="AF3073" s="45" t="str">
        <f>IF(AD3073="","",COUNTIF($AE$1:$AE3072,$AE3073)+RANK($AE3073,$AE$2:$AE$10540,1))</f>
        <v/>
      </c>
      <c r="AG3073" s="45" t="str">
        <f t="shared" si="152"/>
        <v/>
      </c>
      <c r="AH3073" s="45" t="str">
        <f>IF($AD3073="","",COUNTIF($AG$1:$AG3072,$AG3073)+RANK($AG3073,$AG$1:$AG$10539,0))</f>
        <v/>
      </c>
      <c r="AI3073" s="10" t="str">
        <f t="shared" si="150"/>
        <v>2016-17 Upper Deck #493 Oliver Kylington YG CGY RC   /   $5</v>
      </c>
      <c r="AJ3073" s="11">
        <v>2016</v>
      </c>
      <c r="AK3073" s="17">
        <v>17</v>
      </c>
      <c r="AL3073" s="12" t="s">
        <v>7</v>
      </c>
      <c r="AM3073" s="10">
        <v>493</v>
      </c>
      <c r="AN3073" s="12" t="s">
        <v>2518</v>
      </c>
      <c r="AO3073" s="14" t="s">
        <v>1910</v>
      </c>
      <c r="AP3073" s="14"/>
      <c r="AQ3073" s="14"/>
      <c r="AR3073" s="14" t="s">
        <v>2481</v>
      </c>
      <c r="AS3073" s="9" t="s">
        <v>2</v>
      </c>
      <c r="AT3073" s="9"/>
      <c r="AU3073" s="9"/>
      <c r="AV3073" s="13"/>
      <c r="AW3073" s="13"/>
      <c r="AX3073" s="9"/>
      <c r="AY3073" s="9"/>
      <c r="AZ3073" s="9"/>
      <c r="BA3073" s="33">
        <v>5</v>
      </c>
      <c r="BB3073" s="33"/>
      <c r="BC3073" s="36">
        <v>42968</v>
      </c>
      <c r="BD3073" s="12" t="s">
        <v>2511</v>
      </c>
    </row>
    <row r="3074" spans="1:56" s="12" customFormat="1" x14ac:dyDescent="0.2">
      <c r="A3074" s="9" t="str">
        <f>IF(Search!$C$5="","",IF(COUNTA(Inventory!$AP3074)=1,1,""))</f>
        <v/>
      </c>
      <c r="B3074" s="9" t="str">
        <f>IF(Search!$C$4="","",IF(ISNUMBER(SEARCH(Search!$C$4,$AR3074))=TRUE,1,""))</f>
        <v/>
      </c>
      <c r="C3074" s="9" t="str">
        <f>IF(Search!$C$6="x",IF(COUNTA($AQ3074)=1,1,"N"),IF(COUNTA($AQ3074)=1,"N",""))</f>
        <v/>
      </c>
      <c r="D3074" s="9" t="str">
        <f>IF(Search!$O$8="","",IF(ISNUMBER(SEARCH(Search!$O$8,$BD3074))=TRUE,1,""))</f>
        <v/>
      </c>
      <c r="E3074" s="9" t="str">
        <f>IF(Search!$C$7="","",IF(ISNUMBER(SEARCH(Search!$C$7,$AN3074))=TRUE,1,""))</f>
        <v/>
      </c>
      <c r="F3074" s="9" t="str">
        <f>IF(Search!$C$8="","",IF(ISNUMBER(SEARCH(Search!$C$8,$AO3074))=TRUE,1,""))</f>
        <v/>
      </c>
      <c r="G3074" s="9" t="str">
        <f>IF(Search!$F$4="","",IF(Inventory!$AJ3074&lt;Search!$F$4,"",1))</f>
        <v/>
      </c>
      <c r="H3074" s="9" t="str">
        <f>IF(Search!$F$5="","",IF(Inventory!$AJ3074&gt;Search!$F$5,"",1))</f>
        <v/>
      </c>
      <c r="I3074" s="9" t="str">
        <f>IF(Search!$F$7="","",IF(Search!$F$8="",IF(ISNUMBER(SEARCH(Search!$F$7,$AL3074))=TRUE,1,""),""))</f>
        <v/>
      </c>
      <c r="J3074" s="9" t="str">
        <f>IF($AL3074=Search!$F$8,1,"")</f>
        <v/>
      </c>
      <c r="K3074" s="9" t="str">
        <f>IF(Search!$I$4="","",IF(COUNTA($AS3074)=1,IF(Search!$I$4="N","N",1),""))</f>
        <v/>
      </c>
      <c r="L3074" s="9" t="str">
        <f>IF(Search!$I$5="","",IF($AS3074="RC",1,""))</f>
        <v/>
      </c>
      <c r="M3074" s="9" t="str">
        <f>IF(Search!$I$6="","",IF($AS3074="RCP",1,""))</f>
        <v/>
      </c>
      <c r="N3074" s="9" t="str">
        <f>IF(Search!$I$8="","",IF(COUNTA($AT3074)=1,IF(Search!$I$8="N","N",1),""))</f>
        <v/>
      </c>
      <c r="O3074" s="9" t="str">
        <f>IF(Search!$L$4="","",IF(COUNTA($AU3074)=1,IF(Search!$L$4="N","N",1),""))</f>
        <v/>
      </c>
      <c r="P3074" s="9" t="str">
        <f>IF(Search!$L$5="","",IF(ISNUMBER(SEARCH("Jersey",$AU3074))=TRUE,IF(Search!$L$5="N","N",1),""))</f>
        <v/>
      </c>
      <c r="Q3074" s="9" t="str">
        <f>IF(Search!$L$6="","",IF(ISNUMBER(SEARCH("Patch",$AU3074))=TRUE,IF(Search!$L$6="N","N",1),""))</f>
        <v/>
      </c>
      <c r="R3074" s="9" t="str">
        <f>IF(Search!$L$7="","",IF(ISNUMBER(SEARCH("Shield",$AU3074))=TRUE,IF(Search!$L$7="N","N",1),""))</f>
        <v/>
      </c>
      <c r="S3074" s="9" t="str">
        <f>IF(Search!$L$8="","",IF(ISNUMBER(SEARCH("Stick",$AU3074))=TRUE,IF(Search!$L$8="N","N",1),""))</f>
        <v/>
      </c>
      <c r="T3074" s="9" t="str">
        <f>IF(Search!$O$4="","",IF(COUNTA($AW3074)=1,IF(Search!$O$4="N","N",1),""))</f>
        <v/>
      </c>
      <c r="U3074" s="9" t="str">
        <f>IF(Search!$O$5="","",IF($AW3074="","",IF($AW3074&lt;Search!$O$5,"",1)))</f>
        <v/>
      </c>
      <c r="V3074" s="9" t="str">
        <f>IF(Search!$O$6="","",IF($AW3074="","",IF($AW3074&gt;Search!$O$6,"",1)))</f>
        <v/>
      </c>
      <c r="W3074" s="9" t="str">
        <f>IF(Search!$U$4="","",IF($AX3074="","",1))</f>
        <v/>
      </c>
      <c r="X3074" s="9" t="str">
        <f>IF(Search!$U$5="","",IF(ISNUMBER(SEARCH(Search!$U$5,$AX3074))=TRUE,IF(Search!$U$5="N","N",1),""))</f>
        <v/>
      </c>
      <c r="Y3074" s="9" t="str">
        <f>IF(Search!$U$6="","",IF($AY3074&lt;Search!$U$6,"",1))</f>
        <v/>
      </c>
      <c r="Z3074" s="9" t="str">
        <f>IF(Search!$R$4="","",IF(Inventory!$BA3074&lt;Search!$R$4,"",1))</f>
        <v/>
      </c>
      <c r="AA3074" s="9" t="str">
        <f>IF(Search!$R$5="","",IF($BA3074&gt;Search!$R$5,"",1))</f>
        <v/>
      </c>
      <c r="AB3074" s="9" t="str">
        <f>IF(Search!$R$6="","",IF($BB3074&lt;Search!$R$6,"",1))</f>
        <v/>
      </c>
      <c r="AC3074" s="9" t="str">
        <f>IF(Search!$R$7="","",IF($BB3074&lt;Search!$R$7,"",1))</f>
        <v/>
      </c>
      <c r="AD3074" s="45" t="str">
        <f>IF(COUNTIF($A3074:$AC3074,"n")&gt;0,"",IF(SUM($A3074:$AC3074)=COUNTA(Search!$C$4:$C$8,Search!$F$4:$F$8,Search!$I$4:$I$6,Search!$I$8,Search!$L$4:$L$8,Search!$O$4:$O$8,Search!$R$4:$R$7,Search!$U$4:$U$7)-COUNTIF(Search!$C$4:$U$7,"n"),1+LARGE($AD$1:AD3073,1),""))</f>
        <v/>
      </c>
      <c r="AE3074" s="45" t="str">
        <f t="shared" si="151"/>
        <v/>
      </c>
      <c r="AF3074" s="45" t="str">
        <f>IF(AD3074="","",COUNTIF($AE$1:$AE3073,$AE3074)+RANK($AE3074,$AE$2:$AE$10540,1))</f>
        <v/>
      </c>
      <c r="AG3074" s="45" t="str">
        <f t="shared" si="152"/>
        <v/>
      </c>
      <c r="AH3074" s="45" t="str">
        <f>IF($AD3074="","",COUNTIF($AG$1:$AG3073,$AG3074)+RANK($AG3074,$AG$1:$AG$10539,0))</f>
        <v/>
      </c>
      <c r="AI3074" s="10" t="str">
        <f t="shared" si="150"/>
        <v>2016-17 Upper Deck #494 Shane Harper YG FLA RC   /   $8</v>
      </c>
      <c r="AJ3074" s="11">
        <v>2016</v>
      </c>
      <c r="AK3074" s="17">
        <v>17</v>
      </c>
      <c r="AL3074" s="12" t="s">
        <v>7</v>
      </c>
      <c r="AM3074" s="10">
        <v>494</v>
      </c>
      <c r="AN3074" s="12" t="s">
        <v>2585</v>
      </c>
      <c r="AO3074" s="14" t="s">
        <v>1927</v>
      </c>
      <c r="AP3074" s="14"/>
      <c r="AQ3074" s="14"/>
      <c r="AR3074" s="14" t="s">
        <v>2481</v>
      </c>
      <c r="AS3074" s="9" t="s">
        <v>2</v>
      </c>
      <c r="AT3074" s="9"/>
      <c r="AU3074" s="9"/>
      <c r="AV3074" s="13"/>
      <c r="AW3074" s="13"/>
      <c r="AX3074" s="9"/>
      <c r="AY3074" s="9"/>
      <c r="AZ3074" s="9"/>
      <c r="BA3074" s="33">
        <v>8</v>
      </c>
      <c r="BB3074" s="33"/>
      <c r="BC3074" s="36"/>
      <c r="BD3074" s="12" t="s">
        <v>1772</v>
      </c>
    </row>
    <row r="3075" spans="1:56" s="12" customFormat="1" x14ac:dyDescent="0.2">
      <c r="A3075" s="9" t="str">
        <f>IF(Search!$C$5="","",IF(COUNTA(Inventory!$AP3075)=1,1,""))</f>
        <v/>
      </c>
      <c r="B3075" s="9" t="str">
        <f>IF(Search!$C$4="","",IF(ISNUMBER(SEARCH(Search!$C$4,$AR3075))=TRUE,1,""))</f>
        <v/>
      </c>
      <c r="C3075" s="9" t="str">
        <f>IF(Search!$C$6="x",IF(COUNTA($AQ3075)=1,1,"N"),IF(COUNTA($AQ3075)=1,"N",""))</f>
        <v/>
      </c>
      <c r="D3075" s="9" t="str">
        <f>IF(Search!$O$8="","",IF(ISNUMBER(SEARCH(Search!$O$8,$BD3075))=TRUE,1,""))</f>
        <v/>
      </c>
      <c r="E3075" s="9" t="str">
        <f>IF(Search!$C$7="","",IF(ISNUMBER(SEARCH(Search!$C$7,$AN3075))=TRUE,1,""))</f>
        <v/>
      </c>
      <c r="F3075" s="9" t="str">
        <f>IF(Search!$C$8="","",IF(ISNUMBER(SEARCH(Search!$C$8,$AO3075))=TRUE,1,""))</f>
        <v/>
      </c>
      <c r="G3075" s="9" t="str">
        <f>IF(Search!$F$4="","",IF(Inventory!$AJ3075&lt;Search!$F$4,"",1))</f>
        <v/>
      </c>
      <c r="H3075" s="9" t="str">
        <f>IF(Search!$F$5="","",IF(Inventory!$AJ3075&gt;Search!$F$5,"",1))</f>
        <v/>
      </c>
      <c r="I3075" s="9" t="str">
        <f>IF(Search!$F$7="","",IF(Search!$F$8="",IF(ISNUMBER(SEARCH(Search!$F$7,$AL3075))=TRUE,1,""),""))</f>
        <v/>
      </c>
      <c r="J3075" s="9" t="str">
        <f>IF($AL3075=Search!$F$8,1,"")</f>
        <v/>
      </c>
      <c r="K3075" s="9" t="str">
        <f>IF(Search!$I$4="","",IF(COUNTA($AS3075)=1,IF(Search!$I$4="N","N",1),""))</f>
        <v/>
      </c>
      <c r="L3075" s="9" t="str">
        <f>IF(Search!$I$5="","",IF($AS3075="RC",1,""))</f>
        <v/>
      </c>
      <c r="M3075" s="9" t="str">
        <f>IF(Search!$I$6="","",IF($AS3075="RCP",1,""))</f>
        <v/>
      </c>
      <c r="N3075" s="9" t="str">
        <f>IF(Search!$I$8="","",IF(COUNTA($AT3075)=1,IF(Search!$I$8="N","N",1),""))</f>
        <v/>
      </c>
      <c r="O3075" s="9" t="str">
        <f>IF(Search!$L$4="","",IF(COUNTA($AU3075)=1,IF(Search!$L$4="N","N",1),""))</f>
        <v/>
      </c>
      <c r="P3075" s="9" t="str">
        <f>IF(Search!$L$5="","",IF(ISNUMBER(SEARCH("Jersey",$AU3075))=TRUE,IF(Search!$L$5="N","N",1),""))</f>
        <v/>
      </c>
      <c r="Q3075" s="9" t="str">
        <f>IF(Search!$L$6="","",IF(ISNUMBER(SEARCH("Patch",$AU3075))=TRUE,IF(Search!$L$6="N","N",1),""))</f>
        <v/>
      </c>
      <c r="R3075" s="9" t="str">
        <f>IF(Search!$L$7="","",IF(ISNUMBER(SEARCH("Shield",$AU3075))=TRUE,IF(Search!$L$7="N","N",1),""))</f>
        <v/>
      </c>
      <c r="S3075" s="9" t="str">
        <f>IF(Search!$L$8="","",IF(ISNUMBER(SEARCH("Stick",$AU3075))=TRUE,IF(Search!$L$8="N","N",1),""))</f>
        <v/>
      </c>
      <c r="T3075" s="9" t="str">
        <f>IF(Search!$O$4="","",IF(COUNTA($AW3075)=1,IF(Search!$O$4="N","N",1),""))</f>
        <v/>
      </c>
      <c r="U3075" s="9" t="str">
        <f>IF(Search!$O$5="","",IF($AW3075="","",IF($AW3075&lt;Search!$O$5,"",1)))</f>
        <v/>
      </c>
      <c r="V3075" s="9" t="str">
        <f>IF(Search!$O$6="","",IF($AW3075="","",IF($AW3075&gt;Search!$O$6,"",1)))</f>
        <v/>
      </c>
      <c r="W3075" s="9" t="str">
        <f>IF(Search!$U$4="","",IF($AX3075="","",1))</f>
        <v/>
      </c>
      <c r="X3075" s="9" t="str">
        <f>IF(Search!$U$5="","",IF(ISNUMBER(SEARCH(Search!$U$5,$AX3075))=TRUE,IF(Search!$U$5="N","N",1),""))</f>
        <v/>
      </c>
      <c r="Y3075" s="9" t="str">
        <f>IF(Search!$U$6="","",IF($AY3075&lt;Search!$U$6,"",1))</f>
        <v/>
      </c>
      <c r="Z3075" s="9" t="str">
        <f>IF(Search!$R$4="","",IF(Inventory!$BA3075&lt;Search!$R$4,"",1))</f>
        <v/>
      </c>
      <c r="AA3075" s="9" t="str">
        <f>IF(Search!$R$5="","",IF($BA3075&gt;Search!$R$5,"",1))</f>
        <v/>
      </c>
      <c r="AB3075" s="9" t="str">
        <f>IF(Search!$R$6="","",IF($BB3075&lt;Search!$R$6,"",1))</f>
        <v/>
      </c>
      <c r="AC3075" s="9" t="str">
        <f>IF(Search!$R$7="","",IF($BB3075&lt;Search!$R$7,"",1))</f>
        <v/>
      </c>
      <c r="AD3075" s="45" t="str">
        <f>IF(COUNTIF($A3075:$AC3075,"n")&gt;0,"",IF(SUM($A3075:$AC3075)=COUNTA(Search!$C$4:$C$8,Search!$F$4:$F$8,Search!$I$4:$I$6,Search!$I$8,Search!$L$4:$L$8,Search!$O$4:$O$8,Search!$R$4:$R$7,Search!$U$4:$U$7)-COUNTIF(Search!$C$4:$U$7,"n"),1+LARGE($AD$1:AD3074,1),""))</f>
        <v/>
      </c>
      <c r="AE3075" s="45" t="str">
        <f t="shared" si="151"/>
        <v/>
      </c>
      <c r="AF3075" s="45" t="str">
        <f>IF(AD3075="","",COUNTIF($AE$1:$AE3074,$AE3075)+RANK($AE3075,$AE$2:$AE$10540,1))</f>
        <v/>
      </c>
      <c r="AG3075" s="45" t="str">
        <f t="shared" si="152"/>
        <v/>
      </c>
      <c r="AH3075" s="45" t="str">
        <f>IF($AD3075="","",COUNTIF($AG$1:$AG3074,$AG3075)+RANK($AG3075,$AG$1:$AG$10539,0))</f>
        <v/>
      </c>
      <c r="AI3075" s="10" t="str">
        <f t="shared" si="150"/>
        <v>2016-17 Upper Deck #495 Jacob Larsson YG ANA RC   /   $8</v>
      </c>
      <c r="AJ3075" s="11">
        <v>2016</v>
      </c>
      <c r="AK3075" s="17">
        <v>17</v>
      </c>
      <c r="AL3075" s="12" t="s">
        <v>7</v>
      </c>
      <c r="AM3075" s="10">
        <v>495</v>
      </c>
      <c r="AN3075" s="12" t="s">
        <v>2586</v>
      </c>
      <c r="AO3075" s="14" t="s">
        <v>1915</v>
      </c>
      <c r="AP3075" s="14"/>
      <c r="AQ3075" s="14"/>
      <c r="AR3075" s="14" t="s">
        <v>2481</v>
      </c>
      <c r="AS3075" s="9" t="s">
        <v>2</v>
      </c>
      <c r="AT3075" s="9"/>
      <c r="AU3075" s="9"/>
      <c r="AV3075" s="13"/>
      <c r="AW3075" s="13"/>
      <c r="AX3075" s="9"/>
      <c r="AY3075" s="9"/>
      <c r="AZ3075" s="9"/>
      <c r="BA3075" s="33">
        <v>8</v>
      </c>
      <c r="BB3075" s="33"/>
      <c r="BC3075" s="36"/>
      <c r="BD3075" s="12" t="s">
        <v>2511</v>
      </c>
    </row>
    <row r="3076" spans="1:56" s="12" customFormat="1" x14ac:dyDescent="0.2">
      <c r="A3076" s="9" t="str">
        <f>IF(Search!$C$5="","",IF(COUNTA(Inventory!$AP3076)=1,1,""))</f>
        <v/>
      </c>
      <c r="B3076" s="9" t="str">
        <f>IF(Search!$C$4="","",IF(ISNUMBER(SEARCH(Search!$C$4,$AR3076))=TRUE,1,""))</f>
        <v/>
      </c>
      <c r="C3076" s="9" t="str">
        <f>IF(Search!$C$6="x",IF(COUNTA($AQ3076)=1,1,"N"),IF(COUNTA($AQ3076)=1,"N",""))</f>
        <v/>
      </c>
      <c r="D3076" s="9" t="str">
        <f>IF(Search!$O$8="","",IF(ISNUMBER(SEARCH(Search!$O$8,$BD3076))=TRUE,1,""))</f>
        <v/>
      </c>
      <c r="E3076" s="9" t="str">
        <f>IF(Search!$C$7="","",IF(ISNUMBER(SEARCH(Search!$C$7,$AN3076))=TRUE,1,""))</f>
        <v/>
      </c>
      <c r="F3076" s="9" t="str">
        <f>IF(Search!$C$8="","",IF(ISNUMBER(SEARCH(Search!$C$8,$AO3076))=TRUE,1,""))</f>
        <v/>
      </c>
      <c r="G3076" s="9" t="str">
        <f>IF(Search!$F$4="","",IF(Inventory!$AJ3076&lt;Search!$F$4,"",1))</f>
        <v/>
      </c>
      <c r="H3076" s="9" t="str">
        <f>IF(Search!$F$5="","",IF(Inventory!$AJ3076&gt;Search!$F$5,"",1))</f>
        <v/>
      </c>
      <c r="I3076" s="9" t="str">
        <f>IF(Search!$F$7="","",IF(Search!$F$8="",IF(ISNUMBER(SEARCH(Search!$F$7,$AL3076))=TRUE,1,""),""))</f>
        <v/>
      </c>
      <c r="J3076" s="9" t="str">
        <f>IF($AL3076=Search!$F$8,1,"")</f>
        <v/>
      </c>
      <c r="K3076" s="9" t="str">
        <f>IF(Search!$I$4="","",IF(COUNTA($AS3076)=1,IF(Search!$I$4="N","N",1),""))</f>
        <v/>
      </c>
      <c r="L3076" s="9" t="str">
        <f>IF(Search!$I$5="","",IF($AS3076="RC",1,""))</f>
        <v/>
      </c>
      <c r="M3076" s="9" t="str">
        <f>IF(Search!$I$6="","",IF($AS3076="RCP",1,""))</f>
        <v/>
      </c>
      <c r="N3076" s="9" t="str">
        <f>IF(Search!$I$8="","",IF(COUNTA($AT3076)=1,IF(Search!$I$8="N","N",1),""))</f>
        <v/>
      </c>
      <c r="O3076" s="9" t="str">
        <f>IF(Search!$L$4="","",IF(COUNTA($AU3076)=1,IF(Search!$L$4="N","N",1),""))</f>
        <v/>
      </c>
      <c r="P3076" s="9" t="str">
        <f>IF(Search!$L$5="","",IF(ISNUMBER(SEARCH("Jersey",$AU3076))=TRUE,IF(Search!$L$5="N","N",1),""))</f>
        <v/>
      </c>
      <c r="Q3076" s="9" t="str">
        <f>IF(Search!$L$6="","",IF(ISNUMBER(SEARCH("Patch",$AU3076))=TRUE,IF(Search!$L$6="N","N",1),""))</f>
        <v/>
      </c>
      <c r="R3076" s="9" t="str">
        <f>IF(Search!$L$7="","",IF(ISNUMBER(SEARCH("Shield",$AU3076))=TRUE,IF(Search!$L$7="N","N",1),""))</f>
        <v/>
      </c>
      <c r="S3076" s="9" t="str">
        <f>IF(Search!$L$8="","",IF(ISNUMBER(SEARCH("Stick",$AU3076))=TRUE,IF(Search!$L$8="N","N",1),""))</f>
        <v/>
      </c>
      <c r="T3076" s="9" t="str">
        <f>IF(Search!$O$4="","",IF(COUNTA($AW3076)=1,IF(Search!$O$4="N","N",1),""))</f>
        <v/>
      </c>
      <c r="U3076" s="9" t="str">
        <f>IF(Search!$O$5="","",IF($AW3076="","",IF($AW3076&lt;Search!$O$5,"",1)))</f>
        <v/>
      </c>
      <c r="V3076" s="9" t="str">
        <f>IF(Search!$O$6="","",IF($AW3076="","",IF($AW3076&gt;Search!$O$6,"",1)))</f>
        <v/>
      </c>
      <c r="W3076" s="9" t="str">
        <f>IF(Search!$U$4="","",IF($AX3076="","",1))</f>
        <v/>
      </c>
      <c r="X3076" s="9" t="str">
        <f>IF(Search!$U$5="","",IF(ISNUMBER(SEARCH(Search!$U$5,$AX3076))=TRUE,IF(Search!$U$5="N","N",1),""))</f>
        <v/>
      </c>
      <c r="Y3076" s="9" t="str">
        <f>IF(Search!$U$6="","",IF($AY3076&lt;Search!$U$6,"",1))</f>
        <v/>
      </c>
      <c r="Z3076" s="9" t="str">
        <f>IF(Search!$R$4="","",IF(Inventory!$BA3076&lt;Search!$R$4,"",1))</f>
        <v/>
      </c>
      <c r="AA3076" s="9" t="str">
        <f>IF(Search!$R$5="","",IF($BA3076&gt;Search!$R$5,"",1))</f>
        <v/>
      </c>
      <c r="AB3076" s="9" t="str">
        <f>IF(Search!$R$6="","",IF($BB3076&lt;Search!$R$6,"",1))</f>
        <v/>
      </c>
      <c r="AC3076" s="9" t="str">
        <f>IF(Search!$R$7="","",IF($BB3076&lt;Search!$R$7,"",1))</f>
        <v/>
      </c>
      <c r="AD3076" s="45" t="str">
        <f>IF(COUNTIF($A3076:$AC3076,"n")&gt;0,"",IF(SUM($A3076:$AC3076)=COUNTA(Search!$C$4:$C$8,Search!$F$4:$F$8,Search!$I$4:$I$6,Search!$I$8,Search!$L$4:$L$8,Search!$O$4:$O$8,Search!$R$4:$R$7,Search!$U$4:$U$7)-COUNTIF(Search!$C$4:$U$7,"n"),1+LARGE($AD$1:AD3075,1),""))</f>
        <v/>
      </c>
      <c r="AE3076" s="45" t="str">
        <f t="shared" si="151"/>
        <v/>
      </c>
      <c r="AF3076" s="45" t="str">
        <f>IF(AD3076="","",COUNTIF($AE$1:$AE3075,$AE3076)+RANK($AE3076,$AE$2:$AE$10540,1))</f>
        <v/>
      </c>
      <c r="AG3076" s="45" t="str">
        <f t="shared" si="152"/>
        <v/>
      </c>
      <c r="AH3076" s="45" t="str">
        <f>IF($AD3076="","",COUNTIF($AG$1:$AG3075,$AG3076)+RANK($AG3076,$AG$1:$AG$10539,0))</f>
        <v/>
      </c>
      <c r="AI3076" s="10" t="str">
        <f t="shared" si="150"/>
        <v>2016-17 Upper Deck #496 Zane Mcintyre YG BOS RC   /   $6</v>
      </c>
      <c r="AJ3076" s="11">
        <v>2016</v>
      </c>
      <c r="AK3076" s="17">
        <v>17</v>
      </c>
      <c r="AL3076" s="12" t="s">
        <v>7</v>
      </c>
      <c r="AM3076" s="10">
        <v>496</v>
      </c>
      <c r="AN3076" s="12" t="s">
        <v>2587</v>
      </c>
      <c r="AO3076" s="14" t="s">
        <v>1923</v>
      </c>
      <c r="AP3076" s="14"/>
      <c r="AQ3076" s="14"/>
      <c r="AR3076" s="14" t="s">
        <v>2481</v>
      </c>
      <c r="AS3076" s="9" t="s">
        <v>2</v>
      </c>
      <c r="AT3076" s="9"/>
      <c r="AU3076" s="9"/>
      <c r="AV3076" s="13"/>
      <c r="AW3076" s="13"/>
      <c r="AX3076" s="9"/>
      <c r="AY3076" s="9"/>
      <c r="AZ3076" s="9"/>
      <c r="BA3076" s="33">
        <v>6</v>
      </c>
      <c r="BB3076" s="33"/>
      <c r="BC3076" s="36"/>
      <c r="BD3076" s="12" t="s">
        <v>2511</v>
      </c>
    </row>
    <row r="3077" spans="1:56" s="12" customFormat="1" x14ac:dyDescent="0.2">
      <c r="A3077" s="9" t="str">
        <f>IF(Search!$C$5="","",IF(COUNTA(Inventory!$AP3077)=1,1,""))</f>
        <v/>
      </c>
      <c r="B3077" s="9" t="str">
        <f>IF(Search!$C$4="","",IF(ISNUMBER(SEARCH(Search!$C$4,$AR3077))=TRUE,1,""))</f>
        <v/>
      </c>
      <c r="C3077" s="9" t="str">
        <f>IF(Search!$C$6="x",IF(COUNTA($AQ3077)=1,1,"N"),IF(COUNTA($AQ3077)=1,"N",""))</f>
        <v/>
      </c>
      <c r="D3077" s="9" t="str">
        <f>IF(Search!$O$8="","",IF(ISNUMBER(SEARCH(Search!$O$8,$BD3077))=TRUE,1,""))</f>
        <v/>
      </c>
      <c r="E3077" s="9" t="str">
        <f>IF(Search!$C$7="","",IF(ISNUMBER(SEARCH(Search!$C$7,$AN3077))=TRUE,1,""))</f>
        <v/>
      </c>
      <c r="F3077" s="9" t="str">
        <f>IF(Search!$C$8="","",IF(ISNUMBER(SEARCH(Search!$C$8,$AO3077))=TRUE,1,""))</f>
        <v/>
      </c>
      <c r="G3077" s="9" t="str">
        <f>IF(Search!$F$4="","",IF(Inventory!$AJ3077&lt;Search!$F$4,"",1))</f>
        <v/>
      </c>
      <c r="H3077" s="9" t="str">
        <f>IF(Search!$F$5="","",IF(Inventory!$AJ3077&gt;Search!$F$5,"",1))</f>
        <v/>
      </c>
      <c r="I3077" s="9" t="str">
        <f>IF(Search!$F$7="","",IF(Search!$F$8="",IF(ISNUMBER(SEARCH(Search!$F$7,$AL3077))=TRUE,1,""),""))</f>
        <v/>
      </c>
      <c r="J3077" s="9" t="str">
        <f>IF($AL3077=Search!$F$8,1,"")</f>
        <v/>
      </c>
      <c r="K3077" s="9" t="str">
        <f>IF(Search!$I$4="","",IF(COUNTA($AS3077)=1,IF(Search!$I$4="N","N",1),""))</f>
        <v/>
      </c>
      <c r="L3077" s="9" t="str">
        <f>IF(Search!$I$5="","",IF($AS3077="RC",1,""))</f>
        <v/>
      </c>
      <c r="M3077" s="9" t="str">
        <f>IF(Search!$I$6="","",IF($AS3077="RCP",1,""))</f>
        <v/>
      </c>
      <c r="N3077" s="9" t="str">
        <f>IF(Search!$I$8="","",IF(COUNTA($AT3077)=1,IF(Search!$I$8="N","N",1),""))</f>
        <v/>
      </c>
      <c r="O3077" s="9" t="str">
        <f>IF(Search!$L$4="","",IF(COUNTA($AU3077)=1,IF(Search!$L$4="N","N",1),""))</f>
        <v/>
      </c>
      <c r="P3077" s="9" t="str">
        <f>IF(Search!$L$5="","",IF(ISNUMBER(SEARCH("Jersey",$AU3077))=TRUE,IF(Search!$L$5="N","N",1),""))</f>
        <v/>
      </c>
      <c r="Q3077" s="9" t="str">
        <f>IF(Search!$L$6="","",IF(ISNUMBER(SEARCH("Patch",$AU3077))=TRUE,IF(Search!$L$6="N","N",1),""))</f>
        <v/>
      </c>
      <c r="R3077" s="9" t="str">
        <f>IF(Search!$L$7="","",IF(ISNUMBER(SEARCH("Shield",$AU3077))=TRUE,IF(Search!$L$7="N","N",1),""))</f>
        <v/>
      </c>
      <c r="S3077" s="9" t="str">
        <f>IF(Search!$L$8="","",IF(ISNUMBER(SEARCH("Stick",$AU3077))=TRUE,IF(Search!$L$8="N","N",1),""))</f>
        <v/>
      </c>
      <c r="T3077" s="9" t="str">
        <f>IF(Search!$O$4="","",IF(COUNTA($AW3077)=1,IF(Search!$O$4="N","N",1),""))</f>
        <v/>
      </c>
      <c r="U3077" s="9" t="str">
        <f>IF(Search!$O$5="","",IF($AW3077="","",IF($AW3077&lt;Search!$O$5,"",1)))</f>
        <v/>
      </c>
      <c r="V3077" s="9" t="str">
        <f>IF(Search!$O$6="","",IF($AW3077="","",IF($AW3077&gt;Search!$O$6,"",1)))</f>
        <v/>
      </c>
      <c r="W3077" s="9" t="str">
        <f>IF(Search!$U$4="","",IF($AX3077="","",1))</f>
        <v/>
      </c>
      <c r="X3077" s="9" t="str">
        <f>IF(Search!$U$5="","",IF(ISNUMBER(SEARCH(Search!$U$5,$AX3077))=TRUE,IF(Search!$U$5="N","N",1),""))</f>
        <v/>
      </c>
      <c r="Y3077" s="9" t="str">
        <f>IF(Search!$U$6="","",IF($AY3077&lt;Search!$U$6,"",1))</f>
        <v/>
      </c>
      <c r="Z3077" s="9" t="str">
        <f>IF(Search!$R$4="","",IF(Inventory!$BA3077&lt;Search!$R$4,"",1))</f>
        <v/>
      </c>
      <c r="AA3077" s="9" t="str">
        <f>IF(Search!$R$5="","",IF($BA3077&gt;Search!$R$5,"",1))</f>
        <v/>
      </c>
      <c r="AB3077" s="9" t="str">
        <f>IF(Search!$R$6="","",IF($BB3077&lt;Search!$R$6,"",1))</f>
        <v/>
      </c>
      <c r="AC3077" s="9" t="str">
        <f>IF(Search!$R$7="","",IF($BB3077&lt;Search!$R$7,"",1))</f>
        <v/>
      </c>
      <c r="AD3077" s="45" t="str">
        <f>IF(COUNTIF($A3077:$AC3077,"n")&gt;0,"",IF(SUM($A3077:$AC3077)=COUNTA(Search!$C$4:$C$8,Search!$F$4:$F$8,Search!$I$4:$I$6,Search!$I$8,Search!$L$4:$L$8,Search!$O$4:$O$8,Search!$R$4:$R$7,Search!$U$4:$U$7)-COUNTIF(Search!$C$4:$U$7,"n"),1+LARGE($AD$1:AD3076,1),""))</f>
        <v/>
      </c>
      <c r="AE3077" s="45" t="str">
        <f t="shared" si="151"/>
        <v/>
      </c>
      <c r="AF3077" s="45" t="str">
        <f>IF(AD3077="","",COUNTIF($AE$1:$AE3076,$AE3077)+RANK($AE3077,$AE$2:$AE$10540,1))</f>
        <v/>
      </c>
      <c r="AG3077" s="45" t="str">
        <f t="shared" si="152"/>
        <v/>
      </c>
      <c r="AH3077" s="45" t="str">
        <f>IF($AD3077="","",COUNTIF($AG$1:$AG3076,$AG3077)+RANK($AG3077,$AG$1:$AG$10539,0))</f>
        <v/>
      </c>
      <c r="AI3077" s="10" t="str">
        <f t="shared" si="150"/>
        <v>2016-17 Upper Deck #497 Jason Dickinson YG DAL RC   /   $5</v>
      </c>
      <c r="AJ3077" s="11">
        <v>2016</v>
      </c>
      <c r="AK3077" s="17">
        <v>17</v>
      </c>
      <c r="AL3077" s="12" t="s">
        <v>7</v>
      </c>
      <c r="AM3077" s="10">
        <v>497</v>
      </c>
      <c r="AN3077" s="12" t="s">
        <v>2588</v>
      </c>
      <c r="AO3077" s="14" t="s">
        <v>1949</v>
      </c>
      <c r="AP3077" s="14"/>
      <c r="AQ3077" s="14"/>
      <c r="AR3077" s="14" t="s">
        <v>2481</v>
      </c>
      <c r="AS3077" s="9" t="s">
        <v>2</v>
      </c>
      <c r="AT3077" s="9"/>
      <c r="AU3077" s="9"/>
      <c r="AV3077" s="13"/>
      <c r="AW3077" s="13"/>
      <c r="AX3077" s="9"/>
      <c r="AY3077" s="9"/>
      <c r="AZ3077" s="9"/>
      <c r="BA3077" s="33">
        <v>5</v>
      </c>
      <c r="BB3077" s="33"/>
      <c r="BC3077" s="36"/>
      <c r="BD3077" s="12" t="s">
        <v>2511</v>
      </c>
    </row>
    <row r="3078" spans="1:56" s="12" customFormat="1" x14ac:dyDescent="0.2">
      <c r="A3078" s="9" t="str">
        <f>IF(Search!$C$5="","",IF(COUNTA(Inventory!$AP3078)=1,1,""))</f>
        <v/>
      </c>
      <c r="B3078" s="9" t="str">
        <f>IF(Search!$C$4="","",IF(ISNUMBER(SEARCH(Search!$C$4,$AR3078))=TRUE,1,""))</f>
        <v/>
      </c>
      <c r="C3078" s="9" t="str">
        <f>IF(Search!$C$6="x",IF(COUNTA($AQ3078)=1,1,"N"),IF(COUNTA($AQ3078)=1,"N",""))</f>
        <v/>
      </c>
      <c r="D3078" s="9" t="str">
        <f>IF(Search!$O$8="","",IF(ISNUMBER(SEARCH(Search!$O$8,$BD3078))=TRUE,1,""))</f>
        <v/>
      </c>
      <c r="E3078" s="9" t="str">
        <f>IF(Search!$C$7="","",IF(ISNUMBER(SEARCH(Search!$C$7,$AN3078))=TRUE,1,""))</f>
        <v/>
      </c>
      <c r="F3078" s="9" t="str">
        <f>IF(Search!$C$8="","",IF(ISNUMBER(SEARCH(Search!$C$8,$AO3078))=TRUE,1,""))</f>
        <v/>
      </c>
      <c r="G3078" s="9" t="str">
        <f>IF(Search!$F$4="","",IF(Inventory!$AJ3078&lt;Search!$F$4,"",1))</f>
        <v/>
      </c>
      <c r="H3078" s="9" t="str">
        <f>IF(Search!$F$5="","",IF(Inventory!$AJ3078&gt;Search!$F$5,"",1))</f>
        <v/>
      </c>
      <c r="I3078" s="9" t="str">
        <f>IF(Search!$F$7="","",IF(Search!$F$8="",IF(ISNUMBER(SEARCH(Search!$F$7,$AL3078))=TRUE,1,""),""))</f>
        <v/>
      </c>
      <c r="J3078" s="9" t="str">
        <f>IF($AL3078=Search!$F$8,1,"")</f>
        <v/>
      </c>
      <c r="K3078" s="9" t="str">
        <f>IF(Search!$I$4="","",IF(COUNTA($AS3078)=1,IF(Search!$I$4="N","N",1),""))</f>
        <v/>
      </c>
      <c r="L3078" s="9" t="str">
        <f>IF(Search!$I$5="","",IF($AS3078="RC",1,""))</f>
        <v/>
      </c>
      <c r="M3078" s="9" t="str">
        <f>IF(Search!$I$6="","",IF($AS3078="RCP",1,""))</f>
        <v/>
      </c>
      <c r="N3078" s="9" t="str">
        <f>IF(Search!$I$8="","",IF(COUNTA($AT3078)=1,IF(Search!$I$8="N","N",1),""))</f>
        <v/>
      </c>
      <c r="O3078" s="9" t="str">
        <f>IF(Search!$L$4="","",IF(COUNTA($AU3078)=1,IF(Search!$L$4="N","N",1),""))</f>
        <v/>
      </c>
      <c r="P3078" s="9" t="str">
        <f>IF(Search!$L$5="","",IF(ISNUMBER(SEARCH("Jersey",$AU3078))=TRUE,IF(Search!$L$5="N","N",1),""))</f>
        <v/>
      </c>
      <c r="Q3078" s="9" t="str">
        <f>IF(Search!$L$6="","",IF(ISNUMBER(SEARCH("Patch",$AU3078))=TRUE,IF(Search!$L$6="N","N",1),""))</f>
        <v/>
      </c>
      <c r="R3078" s="9" t="str">
        <f>IF(Search!$L$7="","",IF(ISNUMBER(SEARCH("Shield",$AU3078))=TRUE,IF(Search!$L$7="N","N",1),""))</f>
        <v/>
      </c>
      <c r="S3078" s="9" t="str">
        <f>IF(Search!$L$8="","",IF(ISNUMBER(SEARCH("Stick",$AU3078))=TRUE,IF(Search!$L$8="N","N",1),""))</f>
        <v/>
      </c>
      <c r="T3078" s="9" t="str">
        <f>IF(Search!$O$4="","",IF(COUNTA($AW3078)=1,IF(Search!$O$4="N","N",1),""))</f>
        <v/>
      </c>
      <c r="U3078" s="9" t="str">
        <f>IF(Search!$O$5="","",IF($AW3078="","",IF($AW3078&lt;Search!$O$5,"",1)))</f>
        <v/>
      </c>
      <c r="V3078" s="9" t="str">
        <f>IF(Search!$O$6="","",IF($AW3078="","",IF($AW3078&gt;Search!$O$6,"",1)))</f>
        <v/>
      </c>
      <c r="W3078" s="9" t="str">
        <f>IF(Search!$U$4="","",IF($AX3078="","",1))</f>
        <v/>
      </c>
      <c r="X3078" s="9" t="str">
        <f>IF(Search!$U$5="","",IF(ISNUMBER(SEARCH(Search!$U$5,$AX3078))=TRUE,IF(Search!$U$5="N","N",1),""))</f>
        <v/>
      </c>
      <c r="Y3078" s="9" t="str">
        <f>IF(Search!$U$6="","",IF($AY3078&lt;Search!$U$6,"",1))</f>
        <v/>
      </c>
      <c r="Z3078" s="9" t="str">
        <f>IF(Search!$R$4="","",IF(Inventory!$BA3078&lt;Search!$R$4,"",1))</f>
        <v/>
      </c>
      <c r="AA3078" s="9" t="str">
        <f>IF(Search!$R$5="","",IF($BA3078&gt;Search!$R$5,"",1))</f>
        <v/>
      </c>
      <c r="AB3078" s="9" t="str">
        <f>IF(Search!$R$6="","",IF($BB3078&lt;Search!$R$6,"",1))</f>
        <v/>
      </c>
      <c r="AC3078" s="9" t="str">
        <f>IF(Search!$R$7="","",IF($BB3078&lt;Search!$R$7,"",1))</f>
        <v/>
      </c>
      <c r="AD3078" s="45" t="str">
        <f>IF(COUNTIF($A3078:$AC3078,"n")&gt;0,"",IF(SUM($A3078:$AC3078)=COUNTA(Search!$C$4:$C$8,Search!$F$4:$F$8,Search!$I$4:$I$6,Search!$I$8,Search!$L$4:$L$8,Search!$O$4:$O$8,Search!$R$4:$R$7,Search!$U$4:$U$7)-COUNTIF(Search!$C$4:$U$7,"n"),1+LARGE($AD$1:AD3077,1),""))</f>
        <v/>
      </c>
      <c r="AE3078" s="45" t="str">
        <f t="shared" si="151"/>
        <v/>
      </c>
      <c r="AF3078" s="45" t="str">
        <f>IF(AD3078="","",COUNTIF($AE$1:$AE3077,$AE3078)+RANK($AE3078,$AE$2:$AE$10540,1))</f>
        <v/>
      </c>
      <c r="AG3078" s="45" t="str">
        <f t="shared" si="152"/>
        <v/>
      </c>
      <c r="AH3078" s="45" t="str">
        <f>IF($AD3078="","",COUNTIF($AG$1:$AG3077,$AG3078)+RANK($AG3078,$AG$1:$AG$10539,0))</f>
        <v/>
      </c>
      <c r="AI3078" s="10" t="str">
        <f t="shared" si="150"/>
        <v>2016-17 Upper Deck #498 Dylan Strome YG ARI RC   /   $12</v>
      </c>
      <c r="AJ3078" s="11">
        <v>2016</v>
      </c>
      <c r="AK3078" s="17">
        <v>17</v>
      </c>
      <c r="AL3078" s="12" t="s">
        <v>7</v>
      </c>
      <c r="AM3078" s="10">
        <v>498</v>
      </c>
      <c r="AN3078" s="12" t="s">
        <v>2589</v>
      </c>
      <c r="AO3078" s="14" t="s">
        <v>1953</v>
      </c>
      <c r="AP3078" s="14"/>
      <c r="AQ3078" s="14"/>
      <c r="AR3078" s="14" t="s">
        <v>2481</v>
      </c>
      <c r="AS3078" s="9" t="s">
        <v>2</v>
      </c>
      <c r="AT3078" s="9"/>
      <c r="AU3078" s="9"/>
      <c r="AV3078" s="13"/>
      <c r="AW3078" s="13"/>
      <c r="AX3078" s="9"/>
      <c r="AY3078" s="9"/>
      <c r="AZ3078" s="9"/>
      <c r="BA3078" s="33">
        <v>12</v>
      </c>
      <c r="BB3078" s="33"/>
      <c r="BC3078" s="36"/>
      <c r="BD3078" s="12" t="s">
        <v>1772</v>
      </c>
    </row>
    <row r="3079" spans="1:56" s="12" customFormat="1" x14ac:dyDescent="0.2">
      <c r="A3079" s="9" t="str">
        <f>IF(Search!$C$5="","",IF(COUNTA(Inventory!$AP3079)=1,1,""))</f>
        <v/>
      </c>
      <c r="B3079" s="9" t="str">
        <f>IF(Search!$C$4="","",IF(ISNUMBER(SEARCH(Search!$C$4,$AR3079))=TRUE,1,""))</f>
        <v/>
      </c>
      <c r="C3079" s="9" t="str">
        <f>IF(Search!$C$6="x",IF(COUNTA($AQ3079)=1,1,"N"),IF(COUNTA($AQ3079)=1,"N",""))</f>
        <v/>
      </c>
      <c r="D3079" s="9" t="str">
        <f>IF(Search!$O$8="","",IF(ISNUMBER(SEARCH(Search!$O$8,$BD3079))=TRUE,1,""))</f>
        <v/>
      </c>
      <c r="E3079" s="9" t="str">
        <f>IF(Search!$C$7="","",IF(ISNUMBER(SEARCH(Search!$C$7,$AN3079))=TRUE,1,""))</f>
        <v/>
      </c>
      <c r="F3079" s="9" t="str">
        <f>IF(Search!$C$8="","",IF(ISNUMBER(SEARCH(Search!$C$8,$AO3079))=TRUE,1,""))</f>
        <v/>
      </c>
      <c r="G3079" s="9" t="str">
        <f>IF(Search!$F$4="","",IF(Inventory!$AJ3079&lt;Search!$F$4,"",1))</f>
        <v/>
      </c>
      <c r="H3079" s="9" t="str">
        <f>IF(Search!$F$5="","",IF(Inventory!$AJ3079&gt;Search!$F$5,"",1))</f>
        <v/>
      </c>
      <c r="I3079" s="9" t="str">
        <f>IF(Search!$F$7="","",IF(Search!$F$8="",IF(ISNUMBER(SEARCH(Search!$F$7,$AL3079))=TRUE,1,""),""))</f>
        <v/>
      </c>
      <c r="J3079" s="9" t="str">
        <f>IF($AL3079=Search!$F$8,1,"")</f>
        <v/>
      </c>
      <c r="K3079" s="9" t="str">
        <f>IF(Search!$I$4="","",IF(COUNTA($AS3079)=1,IF(Search!$I$4="N","N",1),""))</f>
        <v/>
      </c>
      <c r="L3079" s="9" t="str">
        <f>IF(Search!$I$5="","",IF($AS3079="RC",1,""))</f>
        <v/>
      </c>
      <c r="M3079" s="9" t="str">
        <f>IF(Search!$I$6="","",IF($AS3079="RCP",1,""))</f>
        <v/>
      </c>
      <c r="N3079" s="9" t="str">
        <f>IF(Search!$I$8="","",IF(COUNTA($AT3079)=1,IF(Search!$I$8="N","N",1),""))</f>
        <v/>
      </c>
      <c r="O3079" s="9" t="str">
        <f>IF(Search!$L$4="","",IF(COUNTA($AU3079)=1,IF(Search!$L$4="N","N",1),""))</f>
        <v/>
      </c>
      <c r="P3079" s="9" t="str">
        <f>IF(Search!$L$5="","",IF(ISNUMBER(SEARCH("Jersey",$AU3079))=TRUE,IF(Search!$L$5="N","N",1),""))</f>
        <v/>
      </c>
      <c r="Q3079" s="9" t="str">
        <f>IF(Search!$L$6="","",IF(ISNUMBER(SEARCH("Patch",$AU3079))=TRUE,IF(Search!$L$6="N","N",1),""))</f>
        <v/>
      </c>
      <c r="R3079" s="9" t="str">
        <f>IF(Search!$L$7="","",IF(ISNUMBER(SEARCH("Shield",$AU3079))=TRUE,IF(Search!$L$7="N","N",1),""))</f>
        <v/>
      </c>
      <c r="S3079" s="9" t="str">
        <f>IF(Search!$L$8="","",IF(ISNUMBER(SEARCH("Stick",$AU3079))=TRUE,IF(Search!$L$8="N","N",1),""))</f>
        <v/>
      </c>
      <c r="T3079" s="9" t="str">
        <f>IF(Search!$O$4="","",IF(COUNTA($AW3079)=1,IF(Search!$O$4="N","N",1),""))</f>
        <v/>
      </c>
      <c r="U3079" s="9" t="str">
        <f>IF(Search!$O$5="","",IF($AW3079="","",IF($AW3079&lt;Search!$O$5,"",1)))</f>
        <v/>
      </c>
      <c r="V3079" s="9" t="str">
        <f>IF(Search!$O$6="","",IF($AW3079="","",IF($AW3079&gt;Search!$O$6,"",1)))</f>
        <v/>
      </c>
      <c r="W3079" s="9" t="str">
        <f>IF(Search!$U$4="","",IF($AX3079="","",1))</f>
        <v/>
      </c>
      <c r="X3079" s="9" t="str">
        <f>IF(Search!$U$5="","",IF(ISNUMBER(SEARCH(Search!$U$5,$AX3079))=TRUE,IF(Search!$U$5="N","N",1),""))</f>
        <v/>
      </c>
      <c r="Y3079" s="9" t="str">
        <f>IF(Search!$U$6="","",IF($AY3079&lt;Search!$U$6,"",1))</f>
        <v/>
      </c>
      <c r="Z3079" s="9" t="str">
        <f>IF(Search!$R$4="","",IF(Inventory!$BA3079&lt;Search!$R$4,"",1))</f>
        <v/>
      </c>
      <c r="AA3079" s="9" t="str">
        <f>IF(Search!$R$5="","",IF($BA3079&gt;Search!$R$5,"",1))</f>
        <v/>
      </c>
      <c r="AB3079" s="9" t="str">
        <f>IF(Search!$R$6="","",IF($BB3079&lt;Search!$R$6,"",1))</f>
        <v/>
      </c>
      <c r="AC3079" s="9" t="str">
        <f>IF(Search!$R$7="","",IF($BB3079&lt;Search!$R$7,"",1))</f>
        <v/>
      </c>
      <c r="AD3079" s="45" t="str">
        <f>IF(COUNTIF($A3079:$AC3079,"n")&gt;0,"",IF(SUM($A3079:$AC3079)=COUNTA(Search!$C$4:$C$8,Search!$F$4:$F$8,Search!$I$4:$I$6,Search!$I$8,Search!$L$4:$L$8,Search!$O$4:$O$8,Search!$R$4:$R$7,Search!$U$4:$U$7)-COUNTIF(Search!$C$4:$U$7,"n"),1+LARGE($AD$1:AD3078,1),""))</f>
        <v/>
      </c>
      <c r="AE3079" s="45" t="str">
        <f t="shared" si="151"/>
        <v/>
      </c>
      <c r="AF3079" s="45" t="str">
        <f>IF(AD3079="","",COUNTIF($AE$1:$AE3078,$AE3079)+RANK($AE3079,$AE$2:$AE$10540,1))</f>
        <v/>
      </c>
      <c r="AG3079" s="45" t="str">
        <f t="shared" si="152"/>
        <v/>
      </c>
      <c r="AH3079" s="45" t="str">
        <f>IF($AD3079="","",COUNTIF($AG$1:$AG3078,$AG3079)+RANK($AG3079,$AG$1:$AG$10539,0))</f>
        <v/>
      </c>
      <c r="AI3079" s="10" t="str">
        <f t="shared" ref="AI3079:AI3135" si="153">CONCATENATE(AJ3079,"-",AK3079," ",AL3079," #",AM3079," ",AN3079," ",AO3079," ",AS3079," ",AT3079," ",AU3079," ",AV3079,"/",AW3079," ",AX3079," ",AY3079,AZ3079," $",BA3079)</f>
        <v>2016-17 Upper Deck #499 Brendan Leipsic YG TOR RC   /   $6</v>
      </c>
      <c r="AJ3079" s="11">
        <v>2016</v>
      </c>
      <c r="AK3079" s="17">
        <v>17</v>
      </c>
      <c r="AL3079" s="12" t="s">
        <v>7</v>
      </c>
      <c r="AM3079" s="10">
        <v>499</v>
      </c>
      <c r="AN3079" s="15" t="s">
        <v>1990</v>
      </c>
      <c r="AO3079" s="14" t="s">
        <v>1904</v>
      </c>
      <c r="AP3079" s="14"/>
      <c r="AQ3079" s="14"/>
      <c r="AR3079" s="14" t="s">
        <v>2481</v>
      </c>
      <c r="AS3079" s="9" t="s">
        <v>2</v>
      </c>
      <c r="AT3079" s="9"/>
      <c r="AU3079" s="9"/>
      <c r="AV3079" s="13"/>
      <c r="AW3079" s="13"/>
      <c r="AX3079" s="9"/>
      <c r="AY3079" s="9"/>
      <c r="AZ3079" s="9"/>
      <c r="BA3079" s="33">
        <v>6</v>
      </c>
      <c r="BB3079" s="33"/>
      <c r="BC3079" s="36">
        <v>42873</v>
      </c>
      <c r="BD3079" s="12" t="s">
        <v>2493</v>
      </c>
    </row>
    <row r="3080" spans="1:56" s="12" customFormat="1" x14ac:dyDescent="0.2">
      <c r="A3080" s="9">
        <f>IF(Search!$C$5="","",IF(COUNTA(Inventory!$AP3080)=1,1,""))</f>
        <v>1</v>
      </c>
      <c r="B3080" s="9" t="str">
        <f>IF(Search!$C$4="","",IF(ISNUMBER(SEARCH(Search!$C$4,$AR3080))=TRUE,1,""))</f>
        <v/>
      </c>
      <c r="C3080" s="9" t="str">
        <f>IF(Search!$C$6="x",IF(COUNTA($AQ3080)=1,1,"N"),IF(COUNTA($AQ3080)=1,"N",""))</f>
        <v/>
      </c>
      <c r="D3080" s="9" t="str">
        <f>IF(Search!$O$8="","",IF(ISNUMBER(SEARCH(Search!$O$8,$BD3080))=TRUE,1,""))</f>
        <v/>
      </c>
      <c r="E3080" s="9" t="str">
        <f>IF(Search!$C$7="","",IF(ISNUMBER(SEARCH(Search!$C$7,$AN3080))=TRUE,1,""))</f>
        <v/>
      </c>
      <c r="F3080" s="9" t="str">
        <f>IF(Search!$C$8="","",IF(ISNUMBER(SEARCH(Search!$C$8,$AO3080))=TRUE,1,""))</f>
        <v/>
      </c>
      <c r="G3080" s="9" t="str">
        <f>IF(Search!$F$4="","",IF(Inventory!$AJ3080&lt;Search!$F$4,"",1))</f>
        <v/>
      </c>
      <c r="H3080" s="9" t="str">
        <f>IF(Search!$F$5="","",IF(Inventory!$AJ3080&gt;Search!$F$5,"",1))</f>
        <v/>
      </c>
      <c r="I3080" s="9" t="str">
        <f>IF(Search!$F$7="","",IF(Search!$F$8="",IF(ISNUMBER(SEARCH(Search!$F$7,$AL3080))=TRUE,1,""),""))</f>
        <v/>
      </c>
      <c r="J3080" s="9" t="str">
        <f>IF($AL3080=Search!$F$8,1,"")</f>
        <v/>
      </c>
      <c r="K3080" s="9" t="str">
        <f>IF(Search!$I$4="","",IF(COUNTA($AS3080)=1,IF(Search!$I$4="N","N",1),""))</f>
        <v/>
      </c>
      <c r="L3080" s="9" t="str">
        <f>IF(Search!$I$5="","",IF($AS3080="RC",1,""))</f>
        <v/>
      </c>
      <c r="M3080" s="9" t="str">
        <f>IF(Search!$I$6="","",IF($AS3080="RCP",1,""))</f>
        <v/>
      </c>
      <c r="N3080" s="9" t="str">
        <f>IF(Search!$I$8="","",IF(COUNTA($AT3080)=1,IF(Search!$I$8="N","N",1),""))</f>
        <v/>
      </c>
      <c r="O3080" s="9" t="str">
        <f>IF(Search!$L$4="","",IF(COUNTA($AU3080)=1,IF(Search!$L$4="N","N",1),""))</f>
        <v/>
      </c>
      <c r="P3080" s="9" t="str">
        <f>IF(Search!$L$5="","",IF(ISNUMBER(SEARCH("Jersey",$AU3080))=TRUE,IF(Search!$L$5="N","N",1),""))</f>
        <v/>
      </c>
      <c r="Q3080" s="9" t="str">
        <f>IF(Search!$L$6="","",IF(ISNUMBER(SEARCH("Patch",$AU3080))=TRUE,IF(Search!$L$6="N","N",1),""))</f>
        <v/>
      </c>
      <c r="R3080" s="9" t="str">
        <f>IF(Search!$L$7="","",IF(ISNUMBER(SEARCH("Shield",$AU3080))=TRUE,IF(Search!$L$7="N","N",1),""))</f>
        <v/>
      </c>
      <c r="S3080" s="9" t="str">
        <f>IF(Search!$L$8="","",IF(ISNUMBER(SEARCH("Stick",$AU3080))=TRUE,IF(Search!$L$8="N","N",1),""))</f>
        <v/>
      </c>
      <c r="T3080" s="9" t="str">
        <f>IF(Search!$O$4="","",IF(COUNTA($AW3080)=1,IF(Search!$O$4="N","N",1),""))</f>
        <v/>
      </c>
      <c r="U3080" s="9" t="str">
        <f>IF(Search!$O$5="","",IF($AW3080="","",IF($AW3080&lt;Search!$O$5,"",1)))</f>
        <v/>
      </c>
      <c r="V3080" s="9" t="str">
        <f>IF(Search!$O$6="","",IF($AW3080="","",IF($AW3080&gt;Search!$O$6,"",1)))</f>
        <v/>
      </c>
      <c r="W3080" s="9" t="str">
        <f>IF(Search!$U$4="","",IF($AX3080="","",1))</f>
        <v/>
      </c>
      <c r="X3080" s="9" t="str">
        <f>IF(Search!$U$5="","",IF(ISNUMBER(SEARCH(Search!$U$5,$AX3080))=TRUE,IF(Search!$U$5="N","N",1),""))</f>
        <v/>
      </c>
      <c r="Y3080" s="9" t="str">
        <f>IF(Search!$U$6="","",IF($AY3080&lt;Search!$U$6,"",1))</f>
        <v/>
      </c>
      <c r="Z3080" s="9" t="str">
        <f>IF(Search!$R$4="","",IF(Inventory!$BA3080&lt;Search!$R$4,"",1))</f>
        <v/>
      </c>
      <c r="AA3080" s="9" t="str">
        <f>IF(Search!$R$5="","",IF($BA3080&gt;Search!$R$5,"",1))</f>
        <v/>
      </c>
      <c r="AB3080" s="9" t="str">
        <f>IF(Search!$R$6="","",IF($BB3080&lt;Search!$R$6,"",1))</f>
        <v/>
      </c>
      <c r="AC3080" s="9" t="str">
        <f>IF(Search!$R$7="","",IF($BB3080&lt;Search!$R$7,"",1))</f>
        <v/>
      </c>
      <c r="AD3080" s="45">
        <f>IF(COUNTIF($A3080:$AC3080,"n")&gt;0,"",IF(SUM($A3080:$AC3080)=COUNTA(Search!$C$4:$C$8,Search!$F$4:$F$8,Search!$I$4:$I$6,Search!$I$8,Search!$L$4:$L$8,Search!$O$4:$O$8,Search!$R$4:$R$7,Search!$U$4:$U$7)-COUNTIF(Search!$C$4:$U$7,"n"),1+LARGE($AD$1:AD3079,1),""))</f>
        <v>467</v>
      </c>
      <c r="AE3080" s="45">
        <f t="shared" si="151"/>
        <v>1840</v>
      </c>
      <c r="AF3080" s="45">
        <f>IF(AD3080="","",COUNTIF($AE$1:$AE3079,$AE3080)+RANK($AE3080,$AE$2:$AE$10540,1))</f>
        <v>335</v>
      </c>
      <c r="AG3080" s="45">
        <f t="shared" si="152"/>
        <v>701</v>
      </c>
      <c r="AH3080" s="45">
        <f>IF($AD3080="","",COUNTIF($AG$1:$AG3079,$AG3080)+RANK($AG3080,$AG$1:$AG$10539,0))</f>
        <v>11</v>
      </c>
      <c r="AI3080" s="10" t="str">
        <f t="shared" si="153"/>
        <v>2016-17 Upper Deck #500 Mitch Marner Patrick Laine YG Checklist TOR WPG RC   /   $25</v>
      </c>
      <c r="AJ3080" s="11">
        <v>2016</v>
      </c>
      <c r="AK3080" s="17">
        <v>17</v>
      </c>
      <c r="AL3080" s="12" t="s">
        <v>7</v>
      </c>
      <c r="AM3080" s="10">
        <v>500</v>
      </c>
      <c r="AN3080" s="12" t="s">
        <v>2590</v>
      </c>
      <c r="AO3080" s="14" t="s">
        <v>2591</v>
      </c>
      <c r="AP3080" s="14" t="s">
        <v>2667</v>
      </c>
      <c r="AQ3080" s="14"/>
      <c r="AR3080" s="14"/>
      <c r="AS3080" s="9" t="s">
        <v>2</v>
      </c>
      <c r="AT3080" s="9"/>
      <c r="AU3080" s="9"/>
      <c r="AV3080" s="13"/>
      <c r="AW3080" s="13"/>
      <c r="AX3080" s="9"/>
      <c r="AY3080" s="9"/>
      <c r="AZ3080" s="9"/>
      <c r="BA3080" s="33">
        <v>25</v>
      </c>
      <c r="BB3080" s="33"/>
      <c r="BC3080" s="36"/>
      <c r="BD3080" s="12" t="s">
        <v>2511</v>
      </c>
    </row>
    <row r="3081" spans="1:56" s="12" customFormat="1" x14ac:dyDescent="0.2">
      <c r="A3081" s="9" t="str">
        <f>IF(Search!$C$5="","",IF(COUNTA(Inventory!$AP3081)=1,1,""))</f>
        <v/>
      </c>
      <c r="B3081" s="9" t="str">
        <f>IF(Search!$C$4="","",IF(ISNUMBER(SEARCH(Search!$C$4,$AR3081))=TRUE,1,""))</f>
        <v/>
      </c>
      <c r="C3081" s="9" t="str">
        <f>IF(Search!$C$6="x",IF(COUNTA($AQ3081)=1,1,"N"),IF(COUNTA($AQ3081)=1,"N",""))</f>
        <v/>
      </c>
      <c r="D3081" s="9" t="str">
        <f>IF(Search!$O$8="","",IF(ISNUMBER(SEARCH(Search!$O$8,$BD3081))=TRUE,1,""))</f>
        <v/>
      </c>
      <c r="E3081" s="9" t="str">
        <f>IF(Search!$C$7="","",IF(ISNUMBER(SEARCH(Search!$C$7,$AN3081))=TRUE,1,""))</f>
        <v/>
      </c>
      <c r="F3081" s="9" t="str">
        <f>IF(Search!$C$8="","",IF(ISNUMBER(SEARCH(Search!$C$8,$AO3081))=TRUE,1,""))</f>
        <v/>
      </c>
      <c r="G3081" s="9" t="str">
        <f>IF(Search!$F$4="","",IF(Inventory!$AJ3081&lt;Search!$F$4,"",1))</f>
        <v/>
      </c>
      <c r="H3081" s="9" t="str">
        <f>IF(Search!$F$5="","",IF(Inventory!$AJ3081&gt;Search!$F$5,"",1))</f>
        <v/>
      </c>
      <c r="I3081" s="9" t="str">
        <f>IF(Search!$F$7="","",IF(Search!$F$8="",IF(ISNUMBER(SEARCH(Search!$F$7,$AL3081))=TRUE,1,""),""))</f>
        <v/>
      </c>
      <c r="J3081" s="9" t="str">
        <f>IF($AL3081=Search!$F$8,1,"")</f>
        <v/>
      </c>
      <c r="K3081" s="9" t="str">
        <f>IF(Search!$I$4="","",IF(COUNTA($AS3081)=1,IF(Search!$I$4="N","N",1),""))</f>
        <v/>
      </c>
      <c r="L3081" s="9" t="str">
        <f>IF(Search!$I$5="","",IF($AS3081="RC",1,""))</f>
        <v/>
      </c>
      <c r="M3081" s="9" t="str">
        <f>IF(Search!$I$6="","",IF($AS3081="RCP",1,""))</f>
        <v/>
      </c>
      <c r="N3081" s="9" t="str">
        <f>IF(Search!$I$8="","",IF(COUNTA($AT3081)=1,IF(Search!$I$8="N","N",1),""))</f>
        <v/>
      </c>
      <c r="O3081" s="9" t="str">
        <f>IF(Search!$L$4="","",IF(COUNTA($AU3081)=1,IF(Search!$L$4="N","N",1),""))</f>
        <v/>
      </c>
      <c r="P3081" s="9" t="str">
        <f>IF(Search!$L$5="","",IF(ISNUMBER(SEARCH("Jersey",$AU3081))=TRUE,IF(Search!$L$5="N","N",1),""))</f>
        <v/>
      </c>
      <c r="Q3081" s="9" t="str">
        <f>IF(Search!$L$6="","",IF(ISNUMBER(SEARCH("Patch",$AU3081))=TRUE,IF(Search!$L$6="N","N",1),""))</f>
        <v/>
      </c>
      <c r="R3081" s="9" t="str">
        <f>IF(Search!$L$7="","",IF(ISNUMBER(SEARCH("Shield",$AU3081))=TRUE,IF(Search!$L$7="N","N",1),""))</f>
        <v/>
      </c>
      <c r="S3081" s="9" t="str">
        <f>IF(Search!$L$8="","",IF(ISNUMBER(SEARCH("Stick",$AU3081))=TRUE,IF(Search!$L$8="N","N",1),""))</f>
        <v/>
      </c>
      <c r="T3081" s="9" t="str">
        <f>IF(Search!$O$4="","",IF(COUNTA($AW3081)=1,IF(Search!$O$4="N","N",1),""))</f>
        <v/>
      </c>
      <c r="U3081" s="9" t="str">
        <f>IF(Search!$O$5="","",IF($AW3081="","",IF($AW3081&lt;Search!$O$5,"",1)))</f>
        <v/>
      </c>
      <c r="V3081" s="9" t="str">
        <f>IF(Search!$O$6="","",IF($AW3081="","",IF($AW3081&gt;Search!$O$6,"",1)))</f>
        <v/>
      </c>
      <c r="W3081" s="9" t="str">
        <f>IF(Search!$U$4="","",IF($AX3081="","",1))</f>
        <v/>
      </c>
      <c r="X3081" s="9" t="str">
        <f>IF(Search!$U$5="","",IF(ISNUMBER(SEARCH(Search!$U$5,$AX3081))=TRUE,IF(Search!$U$5="N","N",1),""))</f>
        <v/>
      </c>
      <c r="Y3081" s="9" t="str">
        <f>IF(Search!$U$6="","",IF($AY3081&lt;Search!$U$6,"",1))</f>
        <v/>
      </c>
      <c r="Z3081" s="9" t="str">
        <f>IF(Search!$R$4="","",IF(Inventory!$BA3081&lt;Search!$R$4,"",1))</f>
        <v/>
      </c>
      <c r="AA3081" s="9" t="str">
        <f>IF(Search!$R$5="","",IF($BA3081&gt;Search!$R$5,"",1))</f>
        <v/>
      </c>
      <c r="AB3081" s="9" t="str">
        <f>IF(Search!$R$6="","",IF($BB3081&lt;Search!$R$6,"",1))</f>
        <v/>
      </c>
      <c r="AC3081" s="9" t="str">
        <f>IF(Search!$R$7="","",IF($BB3081&lt;Search!$R$7,"",1))</f>
        <v/>
      </c>
      <c r="AD3081" s="45" t="str">
        <f>IF(COUNTIF($A3081:$AC3081,"n")&gt;0,"",IF(SUM($A3081:$AC3081)=COUNTA(Search!$C$4:$C$8,Search!$F$4:$F$8,Search!$I$4:$I$6,Search!$I$8,Search!$L$4:$L$8,Search!$O$4:$O$8,Search!$R$4:$R$7,Search!$U$4:$U$7)-COUNTIF(Search!$C$4:$U$7,"n"),1+LARGE($AD$1:AD3080,1),""))</f>
        <v/>
      </c>
      <c r="AE3081" s="45" t="str">
        <f t="shared" si="151"/>
        <v/>
      </c>
      <c r="AF3081" s="45" t="str">
        <f>IF(AD3081="","",COUNTIF($AE$1:$AE3080,$AE3081)+RANK($AE3081,$AE$2:$AE$10540,1))</f>
        <v/>
      </c>
      <c r="AG3081" s="45" t="str">
        <f t="shared" si="152"/>
        <v/>
      </c>
      <c r="AH3081" s="45" t="str">
        <f>IF($AD3081="","",COUNTIF($AG$1:$AG3080,$AG3081)+RANK($AG3081,$AG$1:$AG$10539,0))</f>
        <v/>
      </c>
      <c r="AI3081" s="10" t="str">
        <f t="shared" si="153"/>
        <v>2016-17 Upper Deck #500 Mitch Marner Patrick Laine YG Checklist TOR WPG RC   /   $25</v>
      </c>
      <c r="AJ3081" s="11">
        <v>2016</v>
      </c>
      <c r="AK3081" s="17">
        <v>17</v>
      </c>
      <c r="AL3081" s="12" t="s">
        <v>7</v>
      </c>
      <c r="AM3081" s="10">
        <v>500</v>
      </c>
      <c r="AN3081" s="12" t="s">
        <v>2590</v>
      </c>
      <c r="AO3081" s="14" t="s">
        <v>2591</v>
      </c>
      <c r="AP3081" s="14"/>
      <c r="AQ3081" s="14"/>
      <c r="AR3081" s="14" t="s">
        <v>2481</v>
      </c>
      <c r="AS3081" s="9" t="s">
        <v>2</v>
      </c>
      <c r="AT3081" s="9"/>
      <c r="AU3081" s="9"/>
      <c r="AV3081" s="13"/>
      <c r="AW3081" s="13"/>
      <c r="AX3081" s="9"/>
      <c r="AY3081" s="9"/>
      <c r="AZ3081" s="9"/>
      <c r="BA3081" s="33">
        <v>25</v>
      </c>
      <c r="BB3081" s="33"/>
      <c r="BC3081" s="36"/>
      <c r="BD3081" s="12" t="s">
        <v>1772</v>
      </c>
    </row>
    <row r="3082" spans="1:56" s="12" customFormat="1" x14ac:dyDescent="0.2">
      <c r="A3082" s="9" t="str">
        <f>IF(Search!$C$5="","",IF(COUNTA(Inventory!$AP3082)=1,1,""))</f>
        <v/>
      </c>
      <c r="B3082" s="9" t="str">
        <f>IF(Search!$C$4="","",IF(ISNUMBER(SEARCH(Search!$C$4,$AR3082))=TRUE,1,""))</f>
        <v/>
      </c>
      <c r="C3082" s="9" t="str">
        <f>IF(Search!$C$6="x",IF(COUNTA($AQ3082)=1,1,"N"),IF(COUNTA($AQ3082)=1,"N",""))</f>
        <v>N</v>
      </c>
      <c r="D3082" s="9" t="str">
        <f>IF(Search!$O$8="","",IF(ISNUMBER(SEARCH(Search!$O$8,$BD3082))=TRUE,1,""))</f>
        <v/>
      </c>
      <c r="E3082" s="9" t="str">
        <f>IF(Search!$C$7="","",IF(ISNUMBER(SEARCH(Search!$C$7,$AN3082))=TRUE,1,""))</f>
        <v/>
      </c>
      <c r="F3082" s="9" t="str">
        <f>IF(Search!$C$8="","",IF(ISNUMBER(SEARCH(Search!$C$8,$AO3082))=TRUE,1,""))</f>
        <v/>
      </c>
      <c r="G3082" s="9" t="str">
        <f>IF(Search!$F$4="","",IF(Inventory!$AJ3082&lt;Search!$F$4,"",1))</f>
        <v/>
      </c>
      <c r="H3082" s="9" t="str">
        <f>IF(Search!$F$5="","",IF(Inventory!$AJ3082&gt;Search!$F$5,"",1))</f>
        <v/>
      </c>
      <c r="I3082" s="9" t="str">
        <f>IF(Search!$F$7="","",IF(Search!$F$8="",IF(ISNUMBER(SEARCH(Search!$F$7,$AL3082))=TRUE,1,""),""))</f>
        <v/>
      </c>
      <c r="J3082" s="9" t="str">
        <f>IF($AL3082=Search!$F$8,1,"")</f>
        <v/>
      </c>
      <c r="K3082" s="9" t="str">
        <f>IF(Search!$I$4="","",IF(COUNTA($AS3082)=1,IF(Search!$I$4="N","N",1),""))</f>
        <v/>
      </c>
      <c r="L3082" s="9" t="str">
        <f>IF(Search!$I$5="","",IF($AS3082="RC",1,""))</f>
        <v/>
      </c>
      <c r="M3082" s="9" t="str">
        <f>IF(Search!$I$6="","",IF($AS3082="RCP",1,""))</f>
        <v/>
      </c>
      <c r="N3082" s="9" t="str">
        <f>IF(Search!$I$8="","",IF(COUNTA($AT3082)=1,IF(Search!$I$8="N","N",1),""))</f>
        <v/>
      </c>
      <c r="O3082" s="9" t="str">
        <f>IF(Search!$L$4="","",IF(COUNTA($AU3082)=1,IF(Search!$L$4="N","N",1),""))</f>
        <v/>
      </c>
      <c r="P3082" s="9" t="str">
        <f>IF(Search!$L$5="","",IF(ISNUMBER(SEARCH("Jersey",$AU3082))=TRUE,IF(Search!$L$5="N","N",1),""))</f>
        <v/>
      </c>
      <c r="Q3082" s="9" t="str">
        <f>IF(Search!$L$6="","",IF(ISNUMBER(SEARCH("Patch",$AU3082))=TRUE,IF(Search!$L$6="N","N",1),""))</f>
        <v/>
      </c>
      <c r="R3082" s="9" t="str">
        <f>IF(Search!$L$7="","",IF(ISNUMBER(SEARCH("Shield",$AU3082))=TRUE,IF(Search!$L$7="N","N",1),""))</f>
        <v/>
      </c>
      <c r="S3082" s="9" t="str">
        <f>IF(Search!$L$8="","",IF(ISNUMBER(SEARCH("Stick",$AU3082))=TRUE,IF(Search!$L$8="N","N",1),""))</f>
        <v/>
      </c>
      <c r="T3082" s="9" t="str">
        <f>IF(Search!$O$4="","",IF(COUNTA($AW3082)=1,IF(Search!$O$4="N","N",1),""))</f>
        <v/>
      </c>
      <c r="U3082" s="9" t="str">
        <f>IF(Search!$O$5="","",IF($AW3082="","",IF($AW3082&lt;Search!$O$5,"",1)))</f>
        <v/>
      </c>
      <c r="V3082" s="9" t="str">
        <f>IF(Search!$O$6="","",IF($AW3082="","",IF($AW3082&gt;Search!$O$6,"",1)))</f>
        <v/>
      </c>
      <c r="W3082" s="9" t="str">
        <f>IF(Search!$U$4="","",IF($AX3082="","",1))</f>
        <v/>
      </c>
      <c r="X3082" s="9" t="str">
        <f>IF(Search!$U$5="","",IF(ISNUMBER(SEARCH(Search!$U$5,$AX3082))=TRUE,IF(Search!$U$5="N","N",1),""))</f>
        <v/>
      </c>
      <c r="Y3082" s="9" t="str">
        <f>IF(Search!$U$6="","",IF($AY3082&lt;Search!$U$6,"",1))</f>
        <v/>
      </c>
      <c r="Z3082" s="9" t="str">
        <f>IF(Search!$R$4="","",IF(Inventory!$BA3082&lt;Search!$R$4,"",1))</f>
        <v/>
      </c>
      <c r="AA3082" s="9" t="str">
        <f>IF(Search!$R$5="","",IF($BA3082&gt;Search!$R$5,"",1))</f>
        <v/>
      </c>
      <c r="AB3082" s="9" t="str">
        <f>IF(Search!$R$6="","",IF($BB3082&lt;Search!$R$6,"",1))</f>
        <v/>
      </c>
      <c r="AC3082" s="9" t="str">
        <f>IF(Search!$R$7="","",IF($BB3082&lt;Search!$R$7,"",1))</f>
        <v/>
      </c>
      <c r="AD3082" s="45" t="str">
        <f>IF(COUNTIF($A3082:$AC3082,"n")&gt;0,"",IF(SUM($A3082:$AC3082)=COUNTA(Search!$C$4:$C$8,Search!$F$4:$F$8,Search!$I$4:$I$6,Search!$I$8,Search!$L$4:$L$8,Search!$O$4:$O$8,Search!$R$4:$R$7,Search!$U$4:$U$7)-COUNTIF(Search!$C$4:$U$7,"n"),1+LARGE($AD$1:AD3081,1),""))</f>
        <v/>
      </c>
      <c r="AE3082" s="45" t="str">
        <f t="shared" si="151"/>
        <v/>
      </c>
      <c r="AF3082" s="45" t="str">
        <f>IF(AD3082="","",COUNTIF($AE$1:$AE3081,$AE3082)+RANK($AE3082,$AE$2:$AE$10540,1))</f>
        <v/>
      </c>
      <c r="AG3082" s="45" t="str">
        <f t="shared" si="152"/>
        <v/>
      </c>
      <c r="AH3082" s="45" t="str">
        <f>IF($AD3082="","",COUNTIF($AG$1:$AG3081,$AG3082)+RANK($AG3082,$AG$1:$AG$10539,0))</f>
        <v/>
      </c>
      <c r="AI3082" s="10" t="str">
        <f t="shared" si="153"/>
        <v>2016-17 Upper Deck #516 A.J. Greer YG COL RC   /   $8</v>
      </c>
      <c r="AJ3082" s="11">
        <v>2016</v>
      </c>
      <c r="AK3082" s="17">
        <v>17</v>
      </c>
      <c r="AL3082" s="12" t="s">
        <v>7</v>
      </c>
      <c r="AM3082" s="10">
        <v>516</v>
      </c>
      <c r="AN3082" s="12" t="s">
        <v>2592</v>
      </c>
      <c r="AO3082" s="14" t="s">
        <v>1952</v>
      </c>
      <c r="AP3082" s="14"/>
      <c r="AQ3082" s="14" t="s">
        <v>2543</v>
      </c>
      <c r="AR3082" s="14"/>
      <c r="AS3082" s="9" t="s">
        <v>2</v>
      </c>
      <c r="AT3082" s="9"/>
      <c r="AU3082" s="9"/>
      <c r="AV3082" s="13"/>
      <c r="AW3082" s="13"/>
      <c r="AX3082" s="9"/>
      <c r="AY3082" s="9"/>
      <c r="AZ3082" s="9"/>
      <c r="BA3082" s="33">
        <v>8</v>
      </c>
      <c r="BB3082" s="33"/>
      <c r="BC3082" s="36"/>
    </row>
    <row r="3083" spans="1:56" s="12" customFormat="1" x14ac:dyDescent="0.2">
      <c r="A3083" s="9" t="str">
        <f>IF(Search!$C$5="","",IF(COUNTA(Inventory!$AP3083)=1,1,""))</f>
        <v/>
      </c>
      <c r="B3083" s="9" t="str">
        <f>IF(Search!$C$4="","",IF(ISNUMBER(SEARCH(Search!$C$4,$AR3083))=TRUE,1,""))</f>
        <v/>
      </c>
      <c r="C3083" s="9" t="str">
        <f>IF(Search!$C$6="x",IF(COUNTA($AQ3083)=1,1,"N"),IF(COUNTA($AQ3083)=1,"N",""))</f>
        <v>N</v>
      </c>
      <c r="D3083" s="9" t="str">
        <f>IF(Search!$O$8="","",IF(ISNUMBER(SEARCH(Search!$O$8,$BD3083))=TRUE,1,""))</f>
        <v/>
      </c>
      <c r="E3083" s="9" t="str">
        <f>IF(Search!$C$7="","",IF(ISNUMBER(SEARCH(Search!$C$7,$AN3083))=TRUE,1,""))</f>
        <v/>
      </c>
      <c r="F3083" s="9" t="str">
        <f>IF(Search!$C$8="","",IF(ISNUMBER(SEARCH(Search!$C$8,$AO3083))=TRUE,1,""))</f>
        <v/>
      </c>
      <c r="G3083" s="9" t="str">
        <f>IF(Search!$F$4="","",IF(Inventory!$AJ3083&lt;Search!$F$4,"",1))</f>
        <v/>
      </c>
      <c r="H3083" s="9" t="str">
        <f>IF(Search!$F$5="","",IF(Inventory!$AJ3083&gt;Search!$F$5,"",1))</f>
        <v/>
      </c>
      <c r="I3083" s="9" t="str">
        <f>IF(Search!$F$7="","",IF(Search!$F$8="",IF(ISNUMBER(SEARCH(Search!$F$7,$AL3083))=TRUE,1,""),""))</f>
        <v/>
      </c>
      <c r="J3083" s="9" t="str">
        <f>IF($AL3083=Search!$F$8,1,"")</f>
        <v/>
      </c>
      <c r="K3083" s="9" t="str">
        <f>IF(Search!$I$4="","",IF(COUNTA($AS3083)=1,IF(Search!$I$4="N","N",1),""))</f>
        <v/>
      </c>
      <c r="L3083" s="9" t="str">
        <f>IF(Search!$I$5="","",IF($AS3083="RC",1,""))</f>
        <v/>
      </c>
      <c r="M3083" s="9" t="str">
        <f>IF(Search!$I$6="","",IF($AS3083="RCP",1,""))</f>
        <v/>
      </c>
      <c r="N3083" s="9" t="str">
        <f>IF(Search!$I$8="","",IF(COUNTA($AT3083)=1,IF(Search!$I$8="N","N",1),""))</f>
        <v/>
      </c>
      <c r="O3083" s="9" t="str">
        <f>IF(Search!$L$4="","",IF(COUNTA($AU3083)=1,IF(Search!$L$4="N","N",1),""))</f>
        <v/>
      </c>
      <c r="P3083" s="9" t="str">
        <f>IF(Search!$L$5="","",IF(ISNUMBER(SEARCH("Jersey",$AU3083))=TRUE,IF(Search!$L$5="N","N",1),""))</f>
        <v/>
      </c>
      <c r="Q3083" s="9" t="str">
        <f>IF(Search!$L$6="","",IF(ISNUMBER(SEARCH("Patch",$AU3083))=TRUE,IF(Search!$L$6="N","N",1),""))</f>
        <v/>
      </c>
      <c r="R3083" s="9" t="str">
        <f>IF(Search!$L$7="","",IF(ISNUMBER(SEARCH("Shield",$AU3083))=TRUE,IF(Search!$L$7="N","N",1),""))</f>
        <v/>
      </c>
      <c r="S3083" s="9" t="str">
        <f>IF(Search!$L$8="","",IF(ISNUMBER(SEARCH("Stick",$AU3083))=TRUE,IF(Search!$L$8="N","N",1),""))</f>
        <v/>
      </c>
      <c r="T3083" s="9" t="str">
        <f>IF(Search!$O$4="","",IF(COUNTA($AW3083)=1,IF(Search!$O$4="N","N",1),""))</f>
        <v/>
      </c>
      <c r="U3083" s="9" t="str">
        <f>IF(Search!$O$5="","",IF($AW3083="","",IF($AW3083&lt;Search!$O$5,"",1)))</f>
        <v/>
      </c>
      <c r="V3083" s="9" t="str">
        <f>IF(Search!$O$6="","",IF($AW3083="","",IF($AW3083&gt;Search!$O$6,"",1)))</f>
        <v/>
      </c>
      <c r="W3083" s="9" t="str">
        <f>IF(Search!$U$4="","",IF($AX3083="","",1))</f>
        <v/>
      </c>
      <c r="X3083" s="9" t="str">
        <f>IF(Search!$U$5="","",IF(ISNUMBER(SEARCH(Search!$U$5,$AX3083))=TRUE,IF(Search!$U$5="N","N",1),""))</f>
        <v/>
      </c>
      <c r="Y3083" s="9" t="str">
        <f>IF(Search!$U$6="","",IF($AY3083&lt;Search!$U$6,"",1))</f>
        <v/>
      </c>
      <c r="Z3083" s="9" t="str">
        <f>IF(Search!$R$4="","",IF(Inventory!$BA3083&lt;Search!$R$4,"",1))</f>
        <v/>
      </c>
      <c r="AA3083" s="9" t="str">
        <f>IF(Search!$R$5="","",IF($BA3083&gt;Search!$R$5,"",1))</f>
        <v/>
      </c>
      <c r="AB3083" s="9" t="str">
        <f>IF(Search!$R$6="","",IF($BB3083&lt;Search!$R$6,"",1))</f>
        <v/>
      </c>
      <c r="AC3083" s="9" t="str">
        <f>IF(Search!$R$7="","",IF($BB3083&lt;Search!$R$7,"",1))</f>
        <v/>
      </c>
      <c r="AD3083" s="45" t="str">
        <f>IF(COUNTIF($A3083:$AC3083,"n")&gt;0,"",IF(SUM($A3083:$AC3083)=COUNTA(Search!$C$4:$C$8,Search!$F$4:$F$8,Search!$I$4:$I$6,Search!$I$8,Search!$L$4:$L$8,Search!$O$4:$O$8,Search!$R$4:$R$7,Search!$U$4:$U$7)-COUNTIF(Search!$C$4:$U$7,"n"),1+LARGE($AD$1:AD3082,1),""))</f>
        <v/>
      </c>
      <c r="AE3083" s="45" t="str">
        <f t="shared" si="151"/>
        <v/>
      </c>
      <c r="AF3083" s="45" t="str">
        <f>IF(AD3083="","",COUNTIF($AE$1:$AE3082,$AE3083)+RANK($AE3083,$AE$2:$AE$10540,1))</f>
        <v/>
      </c>
      <c r="AG3083" s="45" t="str">
        <f t="shared" si="152"/>
        <v/>
      </c>
      <c r="AH3083" s="45" t="str">
        <f>IF($AD3083="","",COUNTIF($AG$1:$AG3082,$AG3083)+RANK($AG3083,$AG$1:$AG$10539,0))</f>
        <v/>
      </c>
      <c r="AI3083" s="10" t="str">
        <f t="shared" si="153"/>
        <v>2016-17 Upper Deck #517 Cole Schneider YG BUF RC   /   $8</v>
      </c>
      <c r="AJ3083" s="11">
        <v>2016</v>
      </c>
      <c r="AK3083" s="17">
        <v>17</v>
      </c>
      <c r="AL3083" s="12" t="s">
        <v>7</v>
      </c>
      <c r="AM3083" s="10">
        <v>517</v>
      </c>
      <c r="AN3083" s="12" t="s">
        <v>2593</v>
      </c>
      <c r="AO3083" s="14" t="s">
        <v>1918</v>
      </c>
      <c r="AP3083" s="14"/>
      <c r="AQ3083" s="14" t="s">
        <v>2543</v>
      </c>
      <c r="AR3083" s="14"/>
      <c r="AS3083" s="9" t="s">
        <v>2</v>
      </c>
      <c r="AT3083" s="9"/>
      <c r="AU3083" s="9"/>
      <c r="AV3083" s="13"/>
      <c r="AW3083" s="13"/>
      <c r="AX3083" s="9"/>
      <c r="AY3083" s="9"/>
      <c r="AZ3083" s="9"/>
      <c r="BA3083" s="33">
        <v>8</v>
      </c>
      <c r="BB3083" s="33"/>
      <c r="BC3083" s="36"/>
    </row>
    <row r="3084" spans="1:56" s="12" customFormat="1" x14ac:dyDescent="0.2">
      <c r="A3084" s="9" t="str">
        <f>IF(Search!$C$5="","",IF(COUNTA(Inventory!$AP3084)=1,1,""))</f>
        <v/>
      </c>
      <c r="B3084" s="9" t="str">
        <f>IF(Search!$C$4="","",IF(ISNUMBER(SEARCH(Search!$C$4,$AR3084))=TRUE,1,""))</f>
        <v/>
      </c>
      <c r="C3084" s="9" t="str">
        <f>IF(Search!$C$6="x",IF(COUNTA($AQ3084)=1,1,"N"),IF(COUNTA($AQ3084)=1,"N",""))</f>
        <v>N</v>
      </c>
      <c r="D3084" s="9" t="str">
        <f>IF(Search!$O$8="","",IF(ISNUMBER(SEARCH(Search!$O$8,$BD3084))=TRUE,1,""))</f>
        <v/>
      </c>
      <c r="E3084" s="9" t="str">
        <f>IF(Search!$C$7="","",IF(ISNUMBER(SEARCH(Search!$C$7,$AN3084))=TRUE,1,""))</f>
        <v/>
      </c>
      <c r="F3084" s="9" t="str">
        <f>IF(Search!$C$8="","",IF(ISNUMBER(SEARCH(Search!$C$8,$AO3084))=TRUE,1,""))</f>
        <v/>
      </c>
      <c r="G3084" s="9" t="str">
        <f>IF(Search!$F$4="","",IF(Inventory!$AJ3084&lt;Search!$F$4,"",1))</f>
        <v/>
      </c>
      <c r="H3084" s="9" t="str">
        <f>IF(Search!$F$5="","",IF(Inventory!$AJ3084&gt;Search!$F$5,"",1))</f>
        <v/>
      </c>
      <c r="I3084" s="9" t="str">
        <f>IF(Search!$F$7="","",IF(Search!$F$8="",IF(ISNUMBER(SEARCH(Search!$F$7,$AL3084))=TRUE,1,""),""))</f>
        <v/>
      </c>
      <c r="J3084" s="9" t="str">
        <f>IF($AL3084=Search!$F$8,1,"")</f>
        <v/>
      </c>
      <c r="K3084" s="9" t="str">
        <f>IF(Search!$I$4="","",IF(COUNTA($AS3084)=1,IF(Search!$I$4="N","N",1),""))</f>
        <v/>
      </c>
      <c r="L3084" s="9" t="str">
        <f>IF(Search!$I$5="","",IF($AS3084="RC",1,""))</f>
        <v/>
      </c>
      <c r="M3084" s="9" t="str">
        <f>IF(Search!$I$6="","",IF($AS3084="RCP",1,""))</f>
        <v/>
      </c>
      <c r="N3084" s="9" t="str">
        <f>IF(Search!$I$8="","",IF(COUNTA($AT3084)=1,IF(Search!$I$8="N","N",1),""))</f>
        <v/>
      </c>
      <c r="O3084" s="9" t="str">
        <f>IF(Search!$L$4="","",IF(COUNTA($AU3084)=1,IF(Search!$L$4="N","N",1),""))</f>
        <v/>
      </c>
      <c r="P3084" s="9" t="str">
        <f>IF(Search!$L$5="","",IF(ISNUMBER(SEARCH("Jersey",$AU3084))=TRUE,IF(Search!$L$5="N","N",1),""))</f>
        <v/>
      </c>
      <c r="Q3084" s="9" t="str">
        <f>IF(Search!$L$6="","",IF(ISNUMBER(SEARCH("Patch",$AU3084))=TRUE,IF(Search!$L$6="N","N",1),""))</f>
        <v/>
      </c>
      <c r="R3084" s="9" t="str">
        <f>IF(Search!$L$7="","",IF(ISNUMBER(SEARCH("Shield",$AU3084))=TRUE,IF(Search!$L$7="N","N",1),""))</f>
        <v/>
      </c>
      <c r="S3084" s="9" t="str">
        <f>IF(Search!$L$8="","",IF(ISNUMBER(SEARCH("Stick",$AU3084))=TRUE,IF(Search!$L$8="N","N",1),""))</f>
        <v/>
      </c>
      <c r="T3084" s="9" t="str">
        <f>IF(Search!$O$4="","",IF(COUNTA($AW3084)=1,IF(Search!$O$4="N","N",1),""))</f>
        <v/>
      </c>
      <c r="U3084" s="9" t="str">
        <f>IF(Search!$O$5="","",IF($AW3084="","",IF($AW3084&lt;Search!$O$5,"",1)))</f>
        <v/>
      </c>
      <c r="V3084" s="9" t="str">
        <f>IF(Search!$O$6="","",IF($AW3084="","",IF($AW3084&gt;Search!$O$6,"",1)))</f>
        <v/>
      </c>
      <c r="W3084" s="9" t="str">
        <f>IF(Search!$U$4="","",IF($AX3084="","",1))</f>
        <v/>
      </c>
      <c r="X3084" s="9" t="str">
        <f>IF(Search!$U$5="","",IF(ISNUMBER(SEARCH(Search!$U$5,$AX3084))=TRUE,IF(Search!$U$5="N","N",1),""))</f>
        <v/>
      </c>
      <c r="Y3084" s="9" t="str">
        <f>IF(Search!$U$6="","",IF($AY3084&lt;Search!$U$6,"",1))</f>
        <v/>
      </c>
      <c r="Z3084" s="9" t="str">
        <f>IF(Search!$R$4="","",IF(Inventory!$BA3084&lt;Search!$R$4,"",1))</f>
        <v/>
      </c>
      <c r="AA3084" s="9" t="str">
        <f>IF(Search!$R$5="","",IF($BA3084&gt;Search!$R$5,"",1))</f>
        <v/>
      </c>
      <c r="AB3084" s="9" t="str">
        <f>IF(Search!$R$6="","",IF($BB3084&lt;Search!$R$6,"",1))</f>
        <v/>
      </c>
      <c r="AC3084" s="9" t="str">
        <f>IF(Search!$R$7="","",IF($BB3084&lt;Search!$R$7,"",1))</f>
        <v/>
      </c>
      <c r="AD3084" s="45" t="str">
        <f>IF(COUNTIF($A3084:$AC3084,"n")&gt;0,"",IF(SUM($A3084:$AC3084)=COUNTA(Search!$C$4:$C$8,Search!$F$4:$F$8,Search!$I$4:$I$6,Search!$I$8,Search!$L$4:$L$8,Search!$O$4:$O$8,Search!$R$4:$R$7,Search!$U$4:$U$7)-COUNTIF(Search!$C$4:$U$7,"n"),1+LARGE($AD$1:AD3083,1),""))</f>
        <v/>
      </c>
      <c r="AE3084" s="45" t="str">
        <f t="shared" si="151"/>
        <v/>
      </c>
      <c r="AF3084" s="45" t="str">
        <f>IF(AD3084="","",COUNTIF($AE$1:$AE3083,$AE3084)+RANK($AE3084,$AE$2:$AE$10540,1))</f>
        <v/>
      </c>
      <c r="AG3084" s="45" t="str">
        <f t="shared" si="152"/>
        <v/>
      </c>
      <c r="AH3084" s="45" t="str">
        <f>IF($AD3084="","",COUNTIF($AG$1:$AG3083,$AG3084)+RANK($AG3084,$AG$1:$AG$10539,0))</f>
        <v/>
      </c>
      <c r="AI3084" s="10" t="str">
        <f t="shared" si="153"/>
        <v>2016-17 Upper Deck #518 Joel Hanley YG MTL RC   /   $8</v>
      </c>
      <c r="AJ3084" s="11">
        <v>2016</v>
      </c>
      <c r="AK3084" s="17">
        <v>17</v>
      </c>
      <c r="AL3084" s="12" t="s">
        <v>7</v>
      </c>
      <c r="AM3084" s="10">
        <v>518</v>
      </c>
      <c r="AN3084" s="12" t="s">
        <v>2594</v>
      </c>
      <c r="AO3084" s="14" t="s">
        <v>1911</v>
      </c>
      <c r="AP3084" s="14"/>
      <c r="AQ3084" s="14" t="s">
        <v>2543</v>
      </c>
      <c r="AR3084" s="14"/>
      <c r="AS3084" s="9" t="s">
        <v>2</v>
      </c>
      <c r="AT3084" s="9"/>
      <c r="AU3084" s="9"/>
      <c r="AV3084" s="13"/>
      <c r="AW3084" s="13"/>
      <c r="AX3084" s="9"/>
      <c r="AY3084" s="9"/>
      <c r="AZ3084" s="9"/>
      <c r="BA3084" s="33">
        <v>8</v>
      </c>
      <c r="BB3084" s="33"/>
      <c r="BC3084" s="36"/>
    </row>
    <row r="3085" spans="1:56" s="12" customFormat="1" x14ac:dyDescent="0.2">
      <c r="A3085" s="9" t="str">
        <f>IF(Search!$C$5="","",IF(COUNTA(Inventory!$AP3085)=1,1,""))</f>
        <v/>
      </c>
      <c r="B3085" s="9" t="str">
        <f>IF(Search!$C$4="","",IF(ISNUMBER(SEARCH(Search!$C$4,$AR3085))=TRUE,1,""))</f>
        <v/>
      </c>
      <c r="C3085" s="9" t="str">
        <f>IF(Search!$C$6="x",IF(COUNTA($AQ3085)=1,1,"N"),IF(COUNTA($AQ3085)=1,"N",""))</f>
        <v>N</v>
      </c>
      <c r="D3085" s="9" t="str">
        <f>IF(Search!$O$8="","",IF(ISNUMBER(SEARCH(Search!$O$8,$BD3085))=TRUE,1,""))</f>
        <v/>
      </c>
      <c r="E3085" s="9" t="str">
        <f>IF(Search!$C$7="","",IF(ISNUMBER(SEARCH(Search!$C$7,$AN3085))=TRUE,1,""))</f>
        <v/>
      </c>
      <c r="F3085" s="9" t="str">
        <f>IF(Search!$C$8="","",IF(ISNUMBER(SEARCH(Search!$C$8,$AO3085))=TRUE,1,""))</f>
        <v/>
      </c>
      <c r="G3085" s="9" t="str">
        <f>IF(Search!$F$4="","",IF(Inventory!$AJ3085&lt;Search!$F$4,"",1))</f>
        <v/>
      </c>
      <c r="H3085" s="9" t="str">
        <f>IF(Search!$F$5="","",IF(Inventory!$AJ3085&gt;Search!$F$5,"",1))</f>
        <v/>
      </c>
      <c r="I3085" s="9" t="str">
        <f>IF(Search!$F$7="","",IF(Search!$F$8="",IF(ISNUMBER(SEARCH(Search!$F$7,$AL3085))=TRUE,1,""),""))</f>
        <v/>
      </c>
      <c r="J3085" s="9" t="str">
        <f>IF($AL3085=Search!$F$8,1,"")</f>
        <v/>
      </c>
      <c r="K3085" s="9" t="str">
        <f>IF(Search!$I$4="","",IF(COUNTA($AS3085)=1,IF(Search!$I$4="N","N",1),""))</f>
        <v/>
      </c>
      <c r="L3085" s="9" t="str">
        <f>IF(Search!$I$5="","",IF($AS3085="RC",1,""))</f>
        <v/>
      </c>
      <c r="M3085" s="9" t="str">
        <f>IF(Search!$I$6="","",IF($AS3085="RCP",1,""))</f>
        <v/>
      </c>
      <c r="N3085" s="9" t="str">
        <f>IF(Search!$I$8="","",IF(COUNTA($AT3085)=1,IF(Search!$I$8="N","N",1),""))</f>
        <v/>
      </c>
      <c r="O3085" s="9" t="str">
        <f>IF(Search!$L$4="","",IF(COUNTA($AU3085)=1,IF(Search!$L$4="N","N",1),""))</f>
        <v/>
      </c>
      <c r="P3085" s="9" t="str">
        <f>IF(Search!$L$5="","",IF(ISNUMBER(SEARCH("Jersey",$AU3085))=TRUE,IF(Search!$L$5="N","N",1),""))</f>
        <v/>
      </c>
      <c r="Q3085" s="9" t="str">
        <f>IF(Search!$L$6="","",IF(ISNUMBER(SEARCH("Patch",$AU3085))=TRUE,IF(Search!$L$6="N","N",1),""))</f>
        <v/>
      </c>
      <c r="R3085" s="9" t="str">
        <f>IF(Search!$L$7="","",IF(ISNUMBER(SEARCH("Shield",$AU3085))=TRUE,IF(Search!$L$7="N","N",1),""))</f>
        <v/>
      </c>
      <c r="S3085" s="9" t="str">
        <f>IF(Search!$L$8="","",IF(ISNUMBER(SEARCH("Stick",$AU3085))=TRUE,IF(Search!$L$8="N","N",1),""))</f>
        <v/>
      </c>
      <c r="T3085" s="9" t="str">
        <f>IF(Search!$O$4="","",IF(COUNTA($AW3085)=1,IF(Search!$O$4="N","N",1),""))</f>
        <v/>
      </c>
      <c r="U3085" s="9" t="str">
        <f>IF(Search!$O$5="","",IF($AW3085="","",IF($AW3085&lt;Search!$O$5,"",1)))</f>
        <v/>
      </c>
      <c r="V3085" s="9" t="str">
        <f>IF(Search!$O$6="","",IF($AW3085="","",IF($AW3085&gt;Search!$O$6,"",1)))</f>
        <v/>
      </c>
      <c r="W3085" s="9" t="str">
        <f>IF(Search!$U$4="","",IF($AX3085="","",1))</f>
        <v/>
      </c>
      <c r="X3085" s="9" t="str">
        <f>IF(Search!$U$5="","",IF(ISNUMBER(SEARCH(Search!$U$5,$AX3085))=TRUE,IF(Search!$U$5="N","N",1),""))</f>
        <v/>
      </c>
      <c r="Y3085" s="9" t="str">
        <f>IF(Search!$U$6="","",IF($AY3085&lt;Search!$U$6,"",1))</f>
        <v/>
      </c>
      <c r="Z3085" s="9" t="str">
        <f>IF(Search!$R$4="","",IF(Inventory!$BA3085&lt;Search!$R$4,"",1))</f>
        <v/>
      </c>
      <c r="AA3085" s="9" t="str">
        <f>IF(Search!$R$5="","",IF($BA3085&gt;Search!$R$5,"",1))</f>
        <v/>
      </c>
      <c r="AB3085" s="9" t="str">
        <f>IF(Search!$R$6="","",IF($BB3085&lt;Search!$R$6,"",1))</f>
        <v/>
      </c>
      <c r="AC3085" s="9" t="str">
        <f>IF(Search!$R$7="","",IF($BB3085&lt;Search!$R$7,"",1))</f>
        <v/>
      </c>
      <c r="AD3085" s="45" t="str">
        <f>IF(COUNTIF($A3085:$AC3085,"n")&gt;0,"",IF(SUM($A3085:$AC3085)=COUNTA(Search!$C$4:$C$8,Search!$F$4:$F$8,Search!$I$4:$I$6,Search!$I$8,Search!$L$4:$L$8,Search!$O$4:$O$8,Search!$R$4:$R$7,Search!$U$4:$U$7)-COUNTIF(Search!$C$4:$U$7,"n"),1+LARGE($AD$1:AD3084,1),""))</f>
        <v/>
      </c>
      <c r="AE3085" s="45" t="str">
        <f t="shared" si="151"/>
        <v/>
      </c>
      <c r="AF3085" s="45" t="str">
        <f>IF(AD3085="","",COUNTIF($AE$1:$AE3084,$AE3085)+RANK($AE3085,$AE$2:$AE$10540,1))</f>
        <v/>
      </c>
      <c r="AG3085" s="45" t="str">
        <f t="shared" si="152"/>
        <v/>
      </c>
      <c r="AH3085" s="45" t="str">
        <f>IF($AD3085="","",COUNTIF($AG$1:$AG3084,$AG3085)+RANK($AG3085,$AG$1:$AG$10539,0))</f>
        <v/>
      </c>
      <c r="AI3085" s="10" t="str">
        <f t="shared" si="153"/>
        <v>2016-17 Upper Deck #519 Joseph Cramarossa YG ANA RC   /   $8</v>
      </c>
      <c r="AJ3085" s="11">
        <v>2016</v>
      </c>
      <c r="AK3085" s="17">
        <v>17</v>
      </c>
      <c r="AL3085" s="12" t="s">
        <v>7</v>
      </c>
      <c r="AM3085" s="10">
        <v>519</v>
      </c>
      <c r="AN3085" s="12" t="s">
        <v>2595</v>
      </c>
      <c r="AO3085" s="14" t="s">
        <v>1915</v>
      </c>
      <c r="AP3085" s="14"/>
      <c r="AQ3085" s="14" t="s">
        <v>2543</v>
      </c>
      <c r="AR3085" s="14"/>
      <c r="AS3085" s="9" t="s">
        <v>2</v>
      </c>
      <c r="AT3085" s="9"/>
      <c r="AU3085" s="9"/>
      <c r="AV3085" s="13"/>
      <c r="AW3085" s="13"/>
      <c r="AX3085" s="9"/>
      <c r="AY3085" s="9"/>
      <c r="AZ3085" s="9"/>
      <c r="BA3085" s="33">
        <v>8</v>
      </c>
      <c r="BB3085" s="33"/>
      <c r="BC3085" s="36"/>
    </row>
    <row r="3086" spans="1:56" s="12" customFormat="1" x14ac:dyDescent="0.2">
      <c r="A3086" s="9" t="str">
        <f>IF(Search!$C$5="","",IF(COUNTA(Inventory!$AP3086)=1,1,""))</f>
        <v/>
      </c>
      <c r="B3086" s="9" t="str">
        <f>IF(Search!$C$4="","",IF(ISNUMBER(SEARCH(Search!$C$4,$AR3086))=TRUE,1,""))</f>
        <v/>
      </c>
      <c r="C3086" s="9" t="str">
        <f>IF(Search!$C$6="x",IF(COUNTA($AQ3086)=1,1,"N"),IF(COUNTA($AQ3086)=1,"N",""))</f>
        <v>N</v>
      </c>
      <c r="D3086" s="9" t="str">
        <f>IF(Search!$O$8="","",IF(ISNUMBER(SEARCH(Search!$O$8,$BD3086))=TRUE,1,""))</f>
        <v/>
      </c>
      <c r="E3086" s="9" t="str">
        <f>IF(Search!$C$7="","",IF(ISNUMBER(SEARCH(Search!$C$7,$AN3086))=TRUE,1,""))</f>
        <v/>
      </c>
      <c r="F3086" s="9" t="str">
        <f>IF(Search!$C$8="","",IF(ISNUMBER(SEARCH(Search!$C$8,$AO3086))=TRUE,1,""))</f>
        <v/>
      </c>
      <c r="G3086" s="9" t="str">
        <f>IF(Search!$F$4="","",IF(Inventory!$AJ3086&lt;Search!$F$4,"",1))</f>
        <v/>
      </c>
      <c r="H3086" s="9" t="str">
        <f>IF(Search!$F$5="","",IF(Inventory!$AJ3086&gt;Search!$F$5,"",1))</f>
        <v/>
      </c>
      <c r="I3086" s="9" t="str">
        <f>IF(Search!$F$7="","",IF(Search!$F$8="",IF(ISNUMBER(SEARCH(Search!$F$7,$AL3086))=TRUE,1,""),""))</f>
        <v/>
      </c>
      <c r="J3086" s="9" t="str">
        <f>IF($AL3086=Search!$F$8,1,"")</f>
        <v/>
      </c>
      <c r="K3086" s="9" t="str">
        <f>IF(Search!$I$4="","",IF(COUNTA($AS3086)=1,IF(Search!$I$4="N","N",1),""))</f>
        <v/>
      </c>
      <c r="L3086" s="9" t="str">
        <f>IF(Search!$I$5="","",IF($AS3086="RC",1,""))</f>
        <v/>
      </c>
      <c r="M3086" s="9" t="str">
        <f>IF(Search!$I$6="","",IF($AS3086="RCP",1,""))</f>
        <v/>
      </c>
      <c r="N3086" s="9" t="str">
        <f>IF(Search!$I$8="","",IF(COUNTA($AT3086)=1,IF(Search!$I$8="N","N",1),""))</f>
        <v/>
      </c>
      <c r="O3086" s="9" t="str">
        <f>IF(Search!$L$4="","",IF(COUNTA($AU3086)=1,IF(Search!$L$4="N","N",1),""))</f>
        <v/>
      </c>
      <c r="P3086" s="9" t="str">
        <f>IF(Search!$L$5="","",IF(ISNUMBER(SEARCH("Jersey",$AU3086))=TRUE,IF(Search!$L$5="N","N",1),""))</f>
        <v/>
      </c>
      <c r="Q3086" s="9" t="str">
        <f>IF(Search!$L$6="","",IF(ISNUMBER(SEARCH("Patch",$AU3086))=TRUE,IF(Search!$L$6="N","N",1),""))</f>
        <v/>
      </c>
      <c r="R3086" s="9" t="str">
        <f>IF(Search!$L$7="","",IF(ISNUMBER(SEARCH("Shield",$AU3086))=TRUE,IF(Search!$L$7="N","N",1),""))</f>
        <v/>
      </c>
      <c r="S3086" s="9" t="str">
        <f>IF(Search!$L$8="","",IF(ISNUMBER(SEARCH("Stick",$AU3086))=TRUE,IF(Search!$L$8="N","N",1),""))</f>
        <v/>
      </c>
      <c r="T3086" s="9" t="str">
        <f>IF(Search!$O$4="","",IF(COUNTA($AW3086)=1,IF(Search!$O$4="N","N",1),""))</f>
        <v/>
      </c>
      <c r="U3086" s="9" t="str">
        <f>IF(Search!$O$5="","",IF($AW3086="","",IF($AW3086&lt;Search!$O$5,"",1)))</f>
        <v/>
      </c>
      <c r="V3086" s="9" t="str">
        <f>IF(Search!$O$6="","",IF($AW3086="","",IF($AW3086&gt;Search!$O$6,"",1)))</f>
        <v/>
      </c>
      <c r="W3086" s="9" t="str">
        <f>IF(Search!$U$4="","",IF($AX3086="","",1))</f>
        <v/>
      </c>
      <c r="X3086" s="9" t="str">
        <f>IF(Search!$U$5="","",IF(ISNUMBER(SEARCH(Search!$U$5,$AX3086))=TRUE,IF(Search!$U$5="N","N",1),""))</f>
        <v/>
      </c>
      <c r="Y3086" s="9" t="str">
        <f>IF(Search!$U$6="","",IF($AY3086&lt;Search!$U$6,"",1))</f>
        <v/>
      </c>
      <c r="Z3086" s="9" t="str">
        <f>IF(Search!$R$4="","",IF(Inventory!$BA3086&lt;Search!$R$4,"",1))</f>
        <v/>
      </c>
      <c r="AA3086" s="9" t="str">
        <f>IF(Search!$R$5="","",IF($BA3086&gt;Search!$R$5,"",1))</f>
        <v/>
      </c>
      <c r="AB3086" s="9" t="str">
        <f>IF(Search!$R$6="","",IF($BB3086&lt;Search!$R$6,"",1))</f>
        <v/>
      </c>
      <c r="AC3086" s="9" t="str">
        <f>IF(Search!$R$7="","",IF($BB3086&lt;Search!$R$7,"",1))</f>
        <v/>
      </c>
      <c r="AD3086" s="45" t="str">
        <f>IF(COUNTIF($A3086:$AC3086,"n")&gt;0,"",IF(SUM($A3086:$AC3086)=COUNTA(Search!$C$4:$C$8,Search!$F$4:$F$8,Search!$I$4:$I$6,Search!$I$8,Search!$L$4:$L$8,Search!$O$4:$O$8,Search!$R$4:$R$7,Search!$U$4:$U$7)-COUNTIF(Search!$C$4:$U$7,"n"),1+LARGE($AD$1:AD3085,1),""))</f>
        <v/>
      </c>
      <c r="AE3086" s="45" t="str">
        <f t="shared" si="151"/>
        <v/>
      </c>
      <c r="AF3086" s="45" t="str">
        <f>IF(AD3086="","",COUNTIF($AE$1:$AE3085,$AE3086)+RANK($AE3086,$AE$2:$AE$10540,1))</f>
        <v/>
      </c>
      <c r="AG3086" s="45" t="str">
        <f t="shared" si="152"/>
        <v/>
      </c>
      <c r="AH3086" s="45" t="str">
        <f>IF($AD3086="","",COUNTIF($AG$1:$AG3085,$AG3086)+RANK($AG3086,$AG$1:$AG$10539,0))</f>
        <v/>
      </c>
      <c r="AI3086" s="10" t="str">
        <f t="shared" si="153"/>
        <v>2016-17 Upper Deck #520 Jakub Vrana YG WAS RC   /   $8</v>
      </c>
      <c r="AJ3086" s="11">
        <v>2016</v>
      </c>
      <c r="AK3086" s="17">
        <v>17</v>
      </c>
      <c r="AL3086" s="12" t="s">
        <v>7</v>
      </c>
      <c r="AM3086" s="10">
        <v>520</v>
      </c>
      <c r="AN3086" s="12" t="s">
        <v>2596</v>
      </c>
      <c r="AO3086" s="14" t="s">
        <v>1946</v>
      </c>
      <c r="AP3086" s="14"/>
      <c r="AQ3086" s="14" t="s">
        <v>2543</v>
      </c>
      <c r="AR3086" s="14"/>
      <c r="AS3086" s="9" t="s">
        <v>2</v>
      </c>
      <c r="AT3086" s="9"/>
      <c r="AU3086" s="9"/>
      <c r="AV3086" s="13"/>
      <c r="AW3086" s="13"/>
      <c r="AX3086" s="9"/>
      <c r="AY3086" s="9"/>
      <c r="AZ3086" s="9"/>
      <c r="BA3086" s="33">
        <v>8</v>
      </c>
      <c r="BB3086" s="33"/>
      <c r="BC3086" s="36"/>
    </row>
    <row r="3087" spans="1:56" s="12" customFormat="1" x14ac:dyDescent="0.2">
      <c r="A3087" s="9" t="str">
        <f>IF(Search!$C$5="","",IF(COUNTA(Inventory!$AP3087)=1,1,""))</f>
        <v/>
      </c>
      <c r="B3087" s="9" t="str">
        <f>IF(Search!$C$4="","",IF(ISNUMBER(SEARCH(Search!$C$4,$AR3087))=TRUE,1,""))</f>
        <v/>
      </c>
      <c r="C3087" s="9" t="str">
        <f>IF(Search!$C$6="x",IF(COUNTA($AQ3087)=1,1,"N"),IF(COUNTA($AQ3087)=1,"N",""))</f>
        <v>N</v>
      </c>
      <c r="D3087" s="9" t="str">
        <f>IF(Search!$O$8="","",IF(ISNUMBER(SEARCH(Search!$O$8,$BD3087))=TRUE,1,""))</f>
        <v/>
      </c>
      <c r="E3087" s="9" t="str">
        <f>IF(Search!$C$7="","",IF(ISNUMBER(SEARCH(Search!$C$7,$AN3087))=TRUE,1,""))</f>
        <v/>
      </c>
      <c r="F3087" s="9" t="str">
        <f>IF(Search!$C$8="","",IF(ISNUMBER(SEARCH(Search!$C$8,$AO3087))=TRUE,1,""))</f>
        <v/>
      </c>
      <c r="G3087" s="9" t="str">
        <f>IF(Search!$F$4="","",IF(Inventory!$AJ3087&lt;Search!$F$4,"",1))</f>
        <v/>
      </c>
      <c r="H3087" s="9" t="str">
        <f>IF(Search!$F$5="","",IF(Inventory!$AJ3087&gt;Search!$F$5,"",1))</f>
        <v/>
      </c>
      <c r="I3087" s="9" t="str">
        <f>IF(Search!$F$7="","",IF(Search!$F$8="",IF(ISNUMBER(SEARCH(Search!$F$7,$AL3087))=TRUE,1,""),""))</f>
        <v/>
      </c>
      <c r="J3087" s="9" t="str">
        <f>IF($AL3087=Search!$F$8,1,"")</f>
        <v/>
      </c>
      <c r="K3087" s="9" t="str">
        <f>IF(Search!$I$4="","",IF(COUNTA($AS3087)=1,IF(Search!$I$4="N","N",1),""))</f>
        <v/>
      </c>
      <c r="L3087" s="9" t="str">
        <f>IF(Search!$I$5="","",IF($AS3087="RC",1,""))</f>
        <v/>
      </c>
      <c r="M3087" s="9" t="str">
        <f>IF(Search!$I$6="","",IF($AS3087="RCP",1,""))</f>
        <v/>
      </c>
      <c r="N3087" s="9" t="str">
        <f>IF(Search!$I$8="","",IF(COUNTA($AT3087)=1,IF(Search!$I$8="N","N",1),""))</f>
        <v/>
      </c>
      <c r="O3087" s="9" t="str">
        <f>IF(Search!$L$4="","",IF(COUNTA($AU3087)=1,IF(Search!$L$4="N","N",1),""))</f>
        <v/>
      </c>
      <c r="P3087" s="9" t="str">
        <f>IF(Search!$L$5="","",IF(ISNUMBER(SEARCH("Jersey",$AU3087))=TRUE,IF(Search!$L$5="N","N",1),""))</f>
        <v/>
      </c>
      <c r="Q3087" s="9" t="str">
        <f>IF(Search!$L$6="","",IF(ISNUMBER(SEARCH("Patch",$AU3087))=TRUE,IF(Search!$L$6="N","N",1),""))</f>
        <v/>
      </c>
      <c r="R3087" s="9" t="str">
        <f>IF(Search!$L$7="","",IF(ISNUMBER(SEARCH("Shield",$AU3087))=TRUE,IF(Search!$L$7="N","N",1),""))</f>
        <v/>
      </c>
      <c r="S3087" s="9" t="str">
        <f>IF(Search!$L$8="","",IF(ISNUMBER(SEARCH("Stick",$AU3087))=TRUE,IF(Search!$L$8="N","N",1),""))</f>
        <v/>
      </c>
      <c r="T3087" s="9" t="str">
        <f>IF(Search!$O$4="","",IF(COUNTA($AW3087)=1,IF(Search!$O$4="N","N",1),""))</f>
        <v/>
      </c>
      <c r="U3087" s="9" t="str">
        <f>IF(Search!$O$5="","",IF($AW3087="","",IF($AW3087&lt;Search!$O$5,"",1)))</f>
        <v/>
      </c>
      <c r="V3087" s="9" t="str">
        <f>IF(Search!$O$6="","",IF($AW3087="","",IF($AW3087&gt;Search!$O$6,"",1)))</f>
        <v/>
      </c>
      <c r="W3087" s="9" t="str">
        <f>IF(Search!$U$4="","",IF($AX3087="","",1))</f>
        <v/>
      </c>
      <c r="X3087" s="9" t="str">
        <f>IF(Search!$U$5="","",IF(ISNUMBER(SEARCH(Search!$U$5,$AX3087))=TRUE,IF(Search!$U$5="N","N",1),""))</f>
        <v/>
      </c>
      <c r="Y3087" s="9" t="str">
        <f>IF(Search!$U$6="","",IF($AY3087&lt;Search!$U$6,"",1))</f>
        <v/>
      </c>
      <c r="Z3087" s="9" t="str">
        <f>IF(Search!$R$4="","",IF(Inventory!$BA3087&lt;Search!$R$4,"",1))</f>
        <v/>
      </c>
      <c r="AA3087" s="9" t="str">
        <f>IF(Search!$R$5="","",IF($BA3087&gt;Search!$R$5,"",1))</f>
        <v/>
      </c>
      <c r="AB3087" s="9" t="str">
        <f>IF(Search!$R$6="","",IF($BB3087&lt;Search!$R$6,"",1))</f>
        <v/>
      </c>
      <c r="AC3087" s="9" t="str">
        <f>IF(Search!$R$7="","",IF($BB3087&lt;Search!$R$7,"",1))</f>
        <v/>
      </c>
      <c r="AD3087" s="45" t="str">
        <f>IF(COUNTIF($A3087:$AC3087,"n")&gt;0,"",IF(SUM($A3087:$AC3087)=COUNTA(Search!$C$4:$C$8,Search!$F$4:$F$8,Search!$I$4:$I$6,Search!$I$8,Search!$L$4:$L$8,Search!$O$4:$O$8,Search!$R$4:$R$7,Search!$U$4:$U$7)-COUNTIF(Search!$C$4:$U$7,"n"),1+LARGE($AD$1:AD3086,1),""))</f>
        <v/>
      </c>
      <c r="AE3087" s="45" t="str">
        <f t="shared" si="151"/>
        <v/>
      </c>
      <c r="AF3087" s="45" t="str">
        <f>IF(AD3087="","",COUNTIF($AE$1:$AE3086,$AE3087)+RANK($AE3087,$AE$2:$AE$10540,1))</f>
        <v/>
      </c>
      <c r="AG3087" s="45" t="str">
        <f t="shared" si="152"/>
        <v/>
      </c>
      <c r="AH3087" s="45" t="str">
        <f>IF($AD3087="","",COUNTIF($AG$1:$AG3086,$AG3087)+RANK($AG3087,$AG$1:$AG$10539,0))</f>
        <v/>
      </c>
      <c r="AI3087" s="10" t="str">
        <f t="shared" si="153"/>
        <v>2016-17 Upper Deck #521 Lukas Sedlak YG CBJ RC   /   $8</v>
      </c>
      <c r="AJ3087" s="11">
        <v>2016</v>
      </c>
      <c r="AK3087" s="17">
        <v>17</v>
      </c>
      <c r="AL3087" s="12" t="s">
        <v>7</v>
      </c>
      <c r="AM3087" s="10">
        <v>521</v>
      </c>
      <c r="AN3087" s="12" t="s">
        <v>2597</v>
      </c>
      <c r="AO3087" s="14" t="s">
        <v>1926</v>
      </c>
      <c r="AP3087" s="14"/>
      <c r="AQ3087" s="14" t="s">
        <v>2543</v>
      </c>
      <c r="AR3087" s="14"/>
      <c r="AS3087" s="9" t="s">
        <v>2</v>
      </c>
      <c r="AT3087" s="9"/>
      <c r="AU3087" s="9"/>
      <c r="AV3087" s="13"/>
      <c r="AW3087" s="13"/>
      <c r="AX3087" s="9"/>
      <c r="AY3087" s="9"/>
      <c r="AZ3087" s="9"/>
      <c r="BA3087" s="33">
        <v>8</v>
      </c>
      <c r="BB3087" s="33"/>
      <c r="BC3087" s="36"/>
    </row>
    <row r="3088" spans="1:56" s="12" customFormat="1" x14ac:dyDescent="0.2">
      <c r="A3088" s="9" t="str">
        <f>IF(Search!$C$5="","",IF(COUNTA(Inventory!$AP3088)=1,1,""))</f>
        <v/>
      </c>
      <c r="B3088" s="9" t="str">
        <f>IF(Search!$C$4="","",IF(ISNUMBER(SEARCH(Search!$C$4,$AR3088))=TRUE,1,""))</f>
        <v/>
      </c>
      <c r="C3088" s="9" t="str">
        <f>IF(Search!$C$6="x",IF(COUNTA($AQ3088)=1,1,"N"),IF(COUNTA($AQ3088)=1,"N",""))</f>
        <v>N</v>
      </c>
      <c r="D3088" s="9" t="str">
        <f>IF(Search!$O$8="","",IF(ISNUMBER(SEARCH(Search!$O$8,$BD3088))=TRUE,1,""))</f>
        <v/>
      </c>
      <c r="E3088" s="9" t="str">
        <f>IF(Search!$C$7="","",IF(ISNUMBER(SEARCH(Search!$C$7,$AN3088))=TRUE,1,""))</f>
        <v/>
      </c>
      <c r="F3088" s="9" t="str">
        <f>IF(Search!$C$8="","",IF(ISNUMBER(SEARCH(Search!$C$8,$AO3088))=TRUE,1,""))</f>
        <v/>
      </c>
      <c r="G3088" s="9" t="str">
        <f>IF(Search!$F$4="","",IF(Inventory!$AJ3088&lt;Search!$F$4,"",1))</f>
        <v/>
      </c>
      <c r="H3088" s="9" t="str">
        <f>IF(Search!$F$5="","",IF(Inventory!$AJ3088&gt;Search!$F$5,"",1))</f>
        <v/>
      </c>
      <c r="I3088" s="9" t="str">
        <f>IF(Search!$F$7="","",IF(Search!$F$8="",IF(ISNUMBER(SEARCH(Search!$F$7,$AL3088))=TRUE,1,""),""))</f>
        <v/>
      </c>
      <c r="J3088" s="9" t="str">
        <f>IF($AL3088=Search!$F$8,1,"")</f>
        <v/>
      </c>
      <c r="K3088" s="9" t="str">
        <f>IF(Search!$I$4="","",IF(COUNTA($AS3088)=1,IF(Search!$I$4="N","N",1),""))</f>
        <v/>
      </c>
      <c r="L3088" s="9" t="str">
        <f>IF(Search!$I$5="","",IF($AS3088="RC",1,""))</f>
        <v/>
      </c>
      <c r="M3088" s="9" t="str">
        <f>IF(Search!$I$6="","",IF($AS3088="RCP",1,""))</f>
        <v/>
      </c>
      <c r="N3088" s="9" t="str">
        <f>IF(Search!$I$8="","",IF(COUNTA($AT3088)=1,IF(Search!$I$8="N","N",1),""))</f>
        <v/>
      </c>
      <c r="O3088" s="9" t="str">
        <f>IF(Search!$L$4="","",IF(COUNTA($AU3088)=1,IF(Search!$L$4="N","N",1),""))</f>
        <v/>
      </c>
      <c r="P3088" s="9" t="str">
        <f>IF(Search!$L$5="","",IF(ISNUMBER(SEARCH("Jersey",$AU3088))=TRUE,IF(Search!$L$5="N","N",1),""))</f>
        <v/>
      </c>
      <c r="Q3088" s="9" t="str">
        <f>IF(Search!$L$6="","",IF(ISNUMBER(SEARCH("Patch",$AU3088))=TRUE,IF(Search!$L$6="N","N",1),""))</f>
        <v/>
      </c>
      <c r="R3088" s="9" t="str">
        <f>IF(Search!$L$7="","",IF(ISNUMBER(SEARCH("Shield",$AU3088))=TRUE,IF(Search!$L$7="N","N",1),""))</f>
        <v/>
      </c>
      <c r="S3088" s="9" t="str">
        <f>IF(Search!$L$8="","",IF(ISNUMBER(SEARCH("Stick",$AU3088))=TRUE,IF(Search!$L$8="N","N",1),""))</f>
        <v/>
      </c>
      <c r="T3088" s="9" t="str">
        <f>IF(Search!$O$4="","",IF(COUNTA($AW3088)=1,IF(Search!$O$4="N","N",1),""))</f>
        <v/>
      </c>
      <c r="U3088" s="9" t="str">
        <f>IF(Search!$O$5="","",IF($AW3088="","",IF($AW3088&lt;Search!$O$5,"",1)))</f>
        <v/>
      </c>
      <c r="V3088" s="9" t="str">
        <f>IF(Search!$O$6="","",IF($AW3088="","",IF($AW3088&gt;Search!$O$6,"",1)))</f>
        <v/>
      </c>
      <c r="W3088" s="9" t="str">
        <f>IF(Search!$U$4="","",IF($AX3088="","",1))</f>
        <v/>
      </c>
      <c r="X3088" s="9" t="str">
        <f>IF(Search!$U$5="","",IF(ISNUMBER(SEARCH(Search!$U$5,$AX3088))=TRUE,IF(Search!$U$5="N","N",1),""))</f>
        <v/>
      </c>
      <c r="Y3088" s="9" t="str">
        <f>IF(Search!$U$6="","",IF($AY3088&lt;Search!$U$6,"",1))</f>
        <v/>
      </c>
      <c r="Z3088" s="9" t="str">
        <f>IF(Search!$R$4="","",IF(Inventory!$BA3088&lt;Search!$R$4,"",1))</f>
        <v/>
      </c>
      <c r="AA3088" s="9" t="str">
        <f>IF(Search!$R$5="","",IF($BA3088&gt;Search!$R$5,"",1))</f>
        <v/>
      </c>
      <c r="AB3088" s="9" t="str">
        <f>IF(Search!$R$6="","",IF($BB3088&lt;Search!$R$6,"",1))</f>
        <v/>
      </c>
      <c r="AC3088" s="9" t="str">
        <f>IF(Search!$R$7="","",IF($BB3088&lt;Search!$R$7,"",1))</f>
        <v/>
      </c>
      <c r="AD3088" s="45" t="str">
        <f>IF(COUNTIF($A3088:$AC3088,"n")&gt;0,"",IF(SUM($A3088:$AC3088)=COUNTA(Search!$C$4:$C$8,Search!$F$4:$F$8,Search!$I$4:$I$6,Search!$I$8,Search!$L$4:$L$8,Search!$O$4:$O$8,Search!$R$4:$R$7,Search!$U$4:$U$7)-COUNTIF(Search!$C$4:$U$7,"n"),1+LARGE($AD$1:AD3087,1),""))</f>
        <v/>
      </c>
      <c r="AE3088" s="45" t="str">
        <f t="shared" si="151"/>
        <v/>
      </c>
      <c r="AF3088" s="45" t="str">
        <f>IF(AD3088="","",COUNTIF($AE$1:$AE3087,$AE3088)+RANK($AE3088,$AE$2:$AE$10540,1))</f>
        <v/>
      </c>
      <c r="AG3088" s="45" t="str">
        <f t="shared" si="152"/>
        <v/>
      </c>
      <c r="AH3088" s="45" t="str">
        <f>IF($AD3088="","",COUNTIF($AG$1:$AG3087,$AG3088)+RANK($AG3088,$AG$1:$AG$10539,0))</f>
        <v/>
      </c>
      <c r="AI3088" s="10" t="str">
        <f t="shared" si="153"/>
        <v>2016-17 Upper Deck #522 Matthew Benning YG EDM RC   /   $10</v>
      </c>
      <c r="AJ3088" s="11">
        <v>2016</v>
      </c>
      <c r="AK3088" s="17">
        <v>17</v>
      </c>
      <c r="AL3088" s="12" t="s">
        <v>7</v>
      </c>
      <c r="AM3088" s="10">
        <v>522</v>
      </c>
      <c r="AN3088" s="12" t="s">
        <v>2598</v>
      </c>
      <c r="AO3088" s="14" t="s">
        <v>1909</v>
      </c>
      <c r="AP3088" s="14"/>
      <c r="AQ3088" s="14" t="s">
        <v>2543</v>
      </c>
      <c r="AR3088" s="14"/>
      <c r="AS3088" s="9" t="s">
        <v>2</v>
      </c>
      <c r="AT3088" s="9"/>
      <c r="AU3088" s="9"/>
      <c r="AV3088" s="13"/>
      <c r="AW3088" s="13"/>
      <c r="AX3088" s="9"/>
      <c r="AY3088" s="9"/>
      <c r="AZ3088" s="9"/>
      <c r="BA3088" s="33">
        <v>10</v>
      </c>
      <c r="BB3088" s="33"/>
      <c r="BC3088" s="36"/>
    </row>
    <row r="3089" spans="1:56" s="12" customFormat="1" x14ac:dyDescent="0.2">
      <c r="A3089" s="9" t="str">
        <f>IF(Search!$C$5="","",IF(COUNTA(Inventory!$AP3089)=1,1,""))</f>
        <v/>
      </c>
      <c r="B3089" s="9" t="str">
        <f>IF(Search!$C$4="","",IF(ISNUMBER(SEARCH(Search!$C$4,$AR3089))=TRUE,1,""))</f>
        <v/>
      </c>
      <c r="C3089" s="9" t="str">
        <f>IF(Search!$C$6="x",IF(COUNTA($AQ3089)=1,1,"N"),IF(COUNTA($AQ3089)=1,"N",""))</f>
        <v>N</v>
      </c>
      <c r="D3089" s="9" t="str">
        <f>IF(Search!$O$8="","",IF(ISNUMBER(SEARCH(Search!$O$8,$BD3089))=TRUE,1,""))</f>
        <v/>
      </c>
      <c r="E3089" s="9" t="str">
        <f>IF(Search!$C$7="","",IF(ISNUMBER(SEARCH(Search!$C$7,$AN3089))=TRUE,1,""))</f>
        <v/>
      </c>
      <c r="F3089" s="9" t="str">
        <f>IF(Search!$C$8="","",IF(ISNUMBER(SEARCH(Search!$C$8,$AO3089))=TRUE,1,""))</f>
        <v/>
      </c>
      <c r="G3089" s="9" t="str">
        <f>IF(Search!$F$4="","",IF(Inventory!$AJ3089&lt;Search!$F$4,"",1))</f>
        <v/>
      </c>
      <c r="H3089" s="9" t="str">
        <f>IF(Search!$F$5="","",IF(Inventory!$AJ3089&gt;Search!$F$5,"",1))</f>
        <v/>
      </c>
      <c r="I3089" s="9" t="str">
        <f>IF(Search!$F$7="","",IF(Search!$F$8="",IF(ISNUMBER(SEARCH(Search!$F$7,$AL3089))=TRUE,1,""),""))</f>
        <v/>
      </c>
      <c r="J3089" s="9" t="str">
        <f>IF($AL3089=Search!$F$8,1,"")</f>
        <v/>
      </c>
      <c r="K3089" s="9" t="str">
        <f>IF(Search!$I$4="","",IF(COUNTA($AS3089)=1,IF(Search!$I$4="N","N",1),""))</f>
        <v/>
      </c>
      <c r="L3089" s="9" t="str">
        <f>IF(Search!$I$5="","",IF($AS3089="RC",1,""))</f>
        <v/>
      </c>
      <c r="M3089" s="9" t="str">
        <f>IF(Search!$I$6="","",IF($AS3089="RCP",1,""))</f>
        <v/>
      </c>
      <c r="N3089" s="9" t="str">
        <f>IF(Search!$I$8="","",IF(COUNTA($AT3089)=1,IF(Search!$I$8="N","N",1),""))</f>
        <v/>
      </c>
      <c r="O3089" s="9" t="str">
        <f>IF(Search!$L$4="","",IF(COUNTA($AU3089)=1,IF(Search!$L$4="N","N",1),""))</f>
        <v/>
      </c>
      <c r="P3089" s="9" t="str">
        <f>IF(Search!$L$5="","",IF(ISNUMBER(SEARCH("Jersey",$AU3089))=TRUE,IF(Search!$L$5="N","N",1),""))</f>
        <v/>
      </c>
      <c r="Q3089" s="9" t="str">
        <f>IF(Search!$L$6="","",IF(ISNUMBER(SEARCH("Patch",$AU3089))=TRUE,IF(Search!$L$6="N","N",1),""))</f>
        <v/>
      </c>
      <c r="R3089" s="9" t="str">
        <f>IF(Search!$L$7="","",IF(ISNUMBER(SEARCH("Shield",$AU3089))=TRUE,IF(Search!$L$7="N","N",1),""))</f>
        <v/>
      </c>
      <c r="S3089" s="9" t="str">
        <f>IF(Search!$L$8="","",IF(ISNUMBER(SEARCH("Stick",$AU3089))=TRUE,IF(Search!$L$8="N","N",1),""))</f>
        <v/>
      </c>
      <c r="T3089" s="9" t="str">
        <f>IF(Search!$O$4="","",IF(COUNTA($AW3089)=1,IF(Search!$O$4="N","N",1),""))</f>
        <v/>
      </c>
      <c r="U3089" s="9" t="str">
        <f>IF(Search!$O$5="","",IF($AW3089="","",IF($AW3089&lt;Search!$O$5,"",1)))</f>
        <v/>
      </c>
      <c r="V3089" s="9" t="str">
        <f>IF(Search!$O$6="","",IF($AW3089="","",IF($AW3089&gt;Search!$O$6,"",1)))</f>
        <v/>
      </c>
      <c r="W3089" s="9" t="str">
        <f>IF(Search!$U$4="","",IF($AX3089="","",1))</f>
        <v/>
      </c>
      <c r="X3089" s="9" t="str">
        <f>IF(Search!$U$5="","",IF(ISNUMBER(SEARCH(Search!$U$5,$AX3089))=TRUE,IF(Search!$U$5="N","N",1),""))</f>
        <v/>
      </c>
      <c r="Y3089" s="9" t="str">
        <f>IF(Search!$U$6="","",IF($AY3089&lt;Search!$U$6,"",1))</f>
        <v/>
      </c>
      <c r="Z3089" s="9" t="str">
        <f>IF(Search!$R$4="","",IF(Inventory!$BA3089&lt;Search!$R$4,"",1))</f>
        <v/>
      </c>
      <c r="AA3089" s="9" t="str">
        <f>IF(Search!$R$5="","",IF($BA3089&gt;Search!$R$5,"",1))</f>
        <v/>
      </c>
      <c r="AB3089" s="9" t="str">
        <f>IF(Search!$R$6="","",IF($BB3089&lt;Search!$R$6,"",1))</f>
        <v/>
      </c>
      <c r="AC3089" s="9" t="str">
        <f>IF(Search!$R$7="","",IF($BB3089&lt;Search!$R$7,"",1))</f>
        <v/>
      </c>
      <c r="AD3089" s="45" t="str">
        <f>IF(COUNTIF($A3089:$AC3089,"n")&gt;0,"",IF(SUM($A3089:$AC3089)=COUNTA(Search!$C$4:$C$8,Search!$F$4:$F$8,Search!$I$4:$I$6,Search!$I$8,Search!$L$4:$L$8,Search!$O$4:$O$8,Search!$R$4:$R$7,Search!$U$4:$U$7)-COUNTIF(Search!$C$4:$U$7,"n"),1+LARGE($AD$1:AD3088,1),""))</f>
        <v/>
      </c>
      <c r="AE3089" s="45" t="str">
        <f t="shared" si="151"/>
        <v/>
      </c>
      <c r="AF3089" s="45" t="str">
        <f>IF(AD3089="","",COUNTIF($AE$1:$AE3088,$AE3089)+RANK($AE3089,$AE$2:$AE$10540,1))</f>
        <v/>
      </c>
      <c r="AG3089" s="45" t="str">
        <f t="shared" si="152"/>
        <v/>
      </c>
      <c r="AH3089" s="45" t="str">
        <f>IF($AD3089="","",COUNTIF($AG$1:$AG3088,$AG3089)+RANK($AG3089,$AG$1:$AG$10539,0))</f>
        <v/>
      </c>
      <c r="AI3089" s="10" t="str">
        <f t="shared" si="153"/>
        <v>2016-17 Upper Deck #523 Nick Lappin YG NJD RC   /   $8</v>
      </c>
      <c r="AJ3089" s="11">
        <v>2016</v>
      </c>
      <c r="AK3089" s="17">
        <v>17</v>
      </c>
      <c r="AL3089" s="12" t="s">
        <v>7</v>
      </c>
      <c r="AM3089" s="10">
        <v>523</v>
      </c>
      <c r="AN3089" s="12" t="s">
        <v>2599</v>
      </c>
      <c r="AO3089" s="14" t="s">
        <v>1947</v>
      </c>
      <c r="AP3089" s="14"/>
      <c r="AQ3089" s="14" t="s">
        <v>2543</v>
      </c>
      <c r="AR3089" s="14"/>
      <c r="AS3089" s="9" t="s">
        <v>2</v>
      </c>
      <c r="AT3089" s="9"/>
      <c r="AU3089" s="9"/>
      <c r="AV3089" s="13"/>
      <c r="AW3089" s="13"/>
      <c r="AX3089" s="9"/>
      <c r="AY3089" s="9"/>
      <c r="AZ3089" s="9"/>
      <c r="BA3089" s="33">
        <v>8</v>
      </c>
      <c r="BB3089" s="33"/>
      <c r="BC3089" s="36"/>
    </row>
    <row r="3090" spans="1:56" s="12" customFormat="1" x14ac:dyDescent="0.2">
      <c r="A3090" s="9" t="str">
        <f>IF(Search!$C$5="","",IF(COUNTA(Inventory!$AP3090)=1,1,""))</f>
        <v/>
      </c>
      <c r="B3090" s="9" t="str">
        <f>IF(Search!$C$4="","",IF(ISNUMBER(SEARCH(Search!$C$4,$AR3090))=TRUE,1,""))</f>
        <v/>
      </c>
      <c r="C3090" s="9" t="str">
        <f>IF(Search!$C$6="x",IF(COUNTA($AQ3090)=1,1,"N"),IF(COUNTA($AQ3090)=1,"N",""))</f>
        <v>N</v>
      </c>
      <c r="D3090" s="9" t="str">
        <f>IF(Search!$O$8="","",IF(ISNUMBER(SEARCH(Search!$O$8,$BD3090))=TRUE,1,""))</f>
        <v/>
      </c>
      <c r="E3090" s="9" t="str">
        <f>IF(Search!$C$7="","",IF(ISNUMBER(SEARCH(Search!$C$7,$AN3090))=TRUE,1,""))</f>
        <v/>
      </c>
      <c r="F3090" s="9" t="str">
        <f>IF(Search!$C$8="","",IF(ISNUMBER(SEARCH(Search!$C$8,$AO3090))=TRUE,1,""))</f>
        <v/>
      </c>
      <c r="G3090" s="9" t="str">
        <f>IF(Search!$F$4="","",IF(Inventory!$AJ3090&lt;Search!$F$4,"",1))</f>
        <v/>
      </c>
      <c r="H3090" s="9" t="str">
        <f>IF(Search!$F$5="","",IF(Inventory!$AJ3090&gt;Search!$F$5,"",1))</f>
        <v/>
      </c>
      <c r="I3090" s="9" t="str">
        <f>IF(Search!$F$7="","",IF(Search!$F$8="",IF(ISNUMBER(SEARCH(Search!$F$7,$AL3090))=TRUE,1,""),""))</f>
        <v/>
      </c>
      <c r="J3090" s="9" t="str">
        <f>IF($AL3090=Search!$F$8,1,"")</f>
        <v/>
      </c>
      <c r="K3090" s="9" t="str">
        <f>IF(Search!$I$4="","",IF(COUNTA($AS3090)=1,IF(Search!$I$4="N","N",1),""))</f>
        <v/>
      </c>
      <c r="L3090" s="9" t="str">
        <f>IF(Search!$I$5="","",IF($AS3090="RC",1,""))</f>
        <v/>
      </c>
      <c r="M3090" s="9" t="str">
        <f>IF(Search!$I$6="","",IF($AS3090="RCP",1,""))</f>
        <v/>
      </c>
      <c r="N3090" s="9" t="str">
        <f>IF(Search!$I$8="","",IF(COUNTA($AT3090)=1,IF(Search!$I$8="N","N",1),""))</f>
        <v/>
      </c>
      <c r="O3090" s="9" t="str">
        <f>IF(Search!$L$4="","",IF(COUNTA($AU3090)=1,IF(Search!$L$4="N","N",1),""))</f>
        <v/>
      </c>
      <c r="P3090" s="9" t="str">
        <f>IF(Search!$L$5="","",IF(ISNUMBER(SEARCH("Jersey",$AU3090))=TRUE,IF(Search!$L$5="N","N",1),""))</f>
        <v/>
      </c>
      <c r="Q3090" s="9" t="str">
        <f>IF(Search!$L$6="","",IF(ISNUMBER(SEARCH("Patch",$AU3090))=TRUE,IF(Search!$L$6="N","N",1),""))</f>
        <v/>
      </c>
      <c r="R3090" s="9" t="str">
        <f>IF(Search!$L$7="","",IF(ISNUMBER(SEARCH("Shield",$AU3090))=TRUE,IF(Search!$L$7="N","N",1),""))</f>
        <v/>
      </c>
      <c r="S3090" s="9" t="str">
        <f>IF(Search!$L$8="","",IF(ISNUMBER(SEARCH("Stick",$AU3090))=TRUE,IF(Search!$L$8="N","N",1),""))</f>
        <v/>
      </c>
      <c r="T3090" s="9" t="str">
        <f>IF(Search!$O$4="","",IF(COUNTA($AW3090)=1,IF(Search!$O$4="N","N",1),""))</f>
        <v/>
      </c>
      <c r="U3090" s="9" t="str">
        <f>IF(Search!$O$5="","",IF($AW3090="","",IF($AW3090&lt;Search!$O$5,"",1)))</f>
        <v/>
      </c>
      <c r="V3090" s="9" t="str">
        <f>IF(Search!$O$6="","",IF($AW3090="","",IF($AW3090&gt;Search!$O$6,"",1)))</f>
        <v/>
      </c>
      <c r="W3090" s="9" t="str">
        <f>IF(Search!$U$4="","",IF($AX3090="","",1))</f>
        <v/>
      </c>
      <c r="X3090" s="9" t="str">
        <f>IF(Search!$U$5="","",IF(ISNUMBER(SEARCH(Search!$U$5,$AX3090))=TRUE,IF(Search!$U$5="N","N",1),""))</f>
        <v/>
      </c>
      <c r="Y3090" s="9" t="str">
        <f>IF(Search!$U$6="","",IF($AY3090&lt;Search!$U$6,"",1))</f>
        <v/>
      </c>
      <c r="Z3090" s="9" t="str">
        <f>IF(Search!$R$4="","",IF(Inventory!$BA3090&lt;Search!$R$4,"",1))</f>
        <v/>
      </c>
      <c r="AA3090" s="9" t="str">
        <f>IF(Search!$R$5="","",IF($BA3090&gt;Search!$R$5,"",1))</f>
        <v/>
      </c>
      <c r="AB3090" s="9" t="str">
        <f>IF(Search!$R$6="","",IF($BB3090&lt;Search!$R$6,"",1))</f>
        <v/>
      </c>
      <c r="AC3090" s="9" t="str">
        <f>IF(Search!$R$7="","",IF($BB3090&lt;Search!$R$7,"",1))</f>
        <v/>
      </c>
      <c r="AD3090" s="45" t="str">
        <f>IF(COUNTIF($A3090:$AC3090,"n")&gt;0,"",IF(SUM($A3090:$AC3090)=COUNTA(Search!$C$4:$C$8,Search!$F$4:$F$8,Search!$I$4:$I$6,Search!$I$8,Search!$L$4:$L$8,Search!$O$4:$O$8,Search!$R$4:$R$7,Search!$U$4:$U$7)-COUNTIF(Search!$C$4:$U$7,"n"),1+LARGE($AD$1:AD3089,1),""))</f>
        <v/>
      </c>
      <c r="AE3090" s="45" t="str">
        <f t="shared" si="151"/>
        <v/>
      </c>
      <c r="AF3090" s="45" t="str">
        <f>IF(AD3090="","",COUNTIF($AE$1:$AE3089,$AE3090)+RANK($AE3090,$AE$2:$AE$10540,1))</f>
        <v/>
      </c>
      <c r="AG3090" s="45" t="str">
        <f t="shared" si="152"/>
        <v/>
      </c>
      <c r="AH3090" s="45" t="str">
        <f>IF($AD3090="","",COUNTIF($AG$1:$AG3089,$AG3090)+RANK($AG3090,$AG$1:$AG$10539,0))</f>
        <v/>
      </c>
      <c r="AI3090" s="10" t="str">
        <f t="shared" si="153"/>
        <v>2016-17 Upper Deck #524 Roman Lyubimov YG PHI RC   /   $8</v>
      </c>
      <c r="AJ3090" s="11">
        <v>2016</v>
      </c>
      <c r="AK3090" s="17">
        <v>17</v>
      </c>
      <c r="AL3090" s="12" t="s">
        <v>7</v>
      </c>
      <c r="AM3090" s="10">
        <v>524</v>
      </c>
      <c r="AN3090" s="12" t="s">
        <v>2600</v>
      </c>
      <c r="AO3090" s="14" t="s">
        <v>1907</v>
      </c>
      <c r="AP3090" s="14"/>
      <c r="AQ3090" s="14" t="s">
        <v>2543</v>
      </c>
      <c r="AR3090" s="14"/>
      <c r="AS3090" s="9" t="s">
        <v>2</v>
      </c>
      <c r="AT3090" s="9"/>
      <c r="AU3090" s="9"/>
      <c r="AV3090" s="13"/>
      <c r="AW3090" s="13"/>
      <c r="AX3090" s="9"/>
      <c r="AY3090" s="9"/>
      <c r="AZ3090" s="9"/>
      <c r="BA3090" s="33">
        <v>8</v>
      </c>
      <c r="BB3090" s="33"/>
      <c r="BC3090" s="36"/>
    </row>
    <row r="3091" spans="1:56" s="12" customFormat="1" x14ac:dyDescent="0.2">
      <c r="A3091" s="9" t="str">
        <f>IF(Search!$C$5="","",IF(COUNTA(Inventory!$AP3091)=1,1,""))</f>
        <v/>
      </c>
      <c r="B3091" s="9" t="str">
        <f>IF(Search!$C$4="","",IF(ISNUMBER(SEARCH(Search!$C$4,$AR3091))=TRUE,1,""))</f>
        <v/>
      </c>
      <c r="C3091" s="9" t="str">
        <f>IF(Search!$C$6="x",IF(COUNTA($AQ3091)=1,1,"N"),IF(COUNTA($AQ3091)=1,"N",""))</f>
        <v/>
      </c>
      <c r="D3091" s="9" t="str">
        <f>IF(Search!$O$8="","",IF(ISNUMBER(SEARCH(Search!$O$8,$BD3091))=TRUE,1,""))</f>
        <v/>
      </c>
      <c r="E3091" s="9" t="str">
        <f>IF(Search!$C$7="","",IF(ISNUMBER(SEARCH(Search!$C$7,$AN3091))=TRUE,1,""))</f>
        <v/>
      </c>
      <c r="F3091" s="9" t="str">
        <f>IF(Search!$C$8="","",IF(ISNUMBER(SEARCH(Search!$C$8,$AO3091))=TRUE,1,""))</f>
        <v/>
      </c>
      <c r="G3091" s="9" t="str">
        <f>IF(Search!$F$4="","",IF(Inventory!$AJ3091&lt;Search!$F$4,"",1))</f>
        <v/>
      </c>
      <c r="H3091" s="9" t="str">
        <f>IF(Search!$F$5="","",IF(Inventory!$AJ3091&gt;Search!$F$5,"",1))</f>
        <v/>
      </c>
      <c r="I3091" s="9" t="str">
        <f>IF(Search!$F$7="","",IF(Search!$F$8="",IF(ISNUMBER(SEARCH(Search!$F$7,$AL3091))=TRUE,1,""),""))</f>
        <v/>
      </c>
      <c r="J3091" s="9" t="str">
        <f>IF($AL3091=Search!$F$8,1,"")</f>
        <v/>
      </c>
      <c r="K3091" s="9" t="str">
        <f>IF(Search!$I$4="","",IF(COUNTA($AS3091)=1,IF(Search!$I$4="N","N",1),""))</f>
        <v/>
      </c>
      <c r="L3091" s="9" t="str">
        <f>IF(Search!$I$5="","",IF($AS3091="RC",1,""))</f>
        <v/>
      </c>
      <c r="M3091" s="9" t="str">
        <f>IF(Search!$I$6="","",IF($AS3091="RCP",1,""))</f>
        <v/>
      </c>
      <c r="N3091" s="9" t="str">
        <f>IF(Search!$I$8="","",IF(COUNTA($AT3091)=1,IF(Search!$I$8="N","N",1),""))</f>
        <v/>
      </c>
      <c r="O3091" s="9" t="str">
        <f>IF(Search!$L$4="","",IF(COUNTA($AU3091)=1,IF(Search!$L$4="N","N",1),""))</f>
        <v/>
      </c>
      <c r="P3091" s="9" t="str">
        <f>IF(Search!$L$5="","",IF(ISNUMBER(SEARCH("Jersey",$AU3091))=TRUE,IF(Search!$L$5="N","N",1),""))</f>
        <v/>
      </c>
      <c r="Q3091" s="9" t="str">
        <f>IF(Search!$L$6="","",IF(ISNUMBER(SEARCH("Patch",$AU3091))=TRUE,IF(Search!$L$6="N","N",1),""))</f>
        <v/>
      </c>
      <c r="R3091" s="9" t="str">
        <f>IF(Search!$L$7="","",IF(ISNUMBER(SEARCH("Shield",$AU3091))=TRUE,IF(Search!$L$7="N","N",1),""))</f>
        <v/>
      </c>
      <c r="S3091" s="9" t="str">
        <f>IF(Search!$L$8="","",IF(ISNUMBER(SEARCH("Stick",$AU3091))=TRUE,IF(Search!$L$8="N","N",1),""))</f>
        <v/>
      </c>
      <c r="T3091" s="9" t="str">
        <f>IF(Search!$O$4="","",IF(COUNTA($AW3091)=1,IF(Search!$O$4="N","N",1),""))</f>
        <v/>
      </c>
      <c r="U3091" s="9" t="str">
        <f>IF(Search!$O$5="","",IF($AW3091="","",IF($AW3091&lt;Search!$O$5,"",1)))</f>
        <v/>
      </c>
      <c r="V3091" s="9" t="str">
        <f>IF(Search!$O$6="","",IF($AW3091="","",IF($AW3091&gt;Search!$O$6,"",1)))</f>
        <v/>
      </c>
      <c r="W3091" s="9" t="str">
        <f>IF(Search!$U$4="","",IF($AX3091="","",1))</f>
        <v/>
      </c>
      <c r="X3091" s="9" t="str">
        <f>IF(Search!$U$5="","",IF(ISNUMBER(SEARCH(Search!$U$5,$AX3091))=TRUE,IF(Search!$U$5="N","N",1),""))</f>
        <v/>
      </c>
      <c r="Y3091" s="9" t="str">
        <f>IF(Search!$U$6="","",IF($AY3091&lt;Search!$U$6,"",1))</f>
        <v/>
      </c>
      <c r="Z3091" s="9" t="str">
        <f>IF(Search!$R$4="","",IF(Inventory!$BA3091&lt;Search!$R$4,"",1))</f>
        <v/>
      </c>
      <c r="AA3091" s="9" t="str">
        <f>IF(Search!$R$5="","",IF($BA3091&gt;Search!$R$5,"",1))</f>
        <v/>
      </c>
      <c r="AB3091" s="9" t="str">
        <f>IF(Search!$R$6="","",IF($BB3091&lt;Search!$R$6,"",1))</f>
        <v/>
      </c>
      <c r="AC3091" s="9" t="str">
        <f>IF(Search!$R$7="","",IF($BB3091&lt;Search!$R$7,"",1))</f>
        <v/>
      </c>
      <c r="AD3091" s="45" t="str">
        <f>IF(COUNTIF($A3091:$AC3091,"n")&gt;0,"",IF(SUM($A3091:$AC3091)=COUNTA(Search!$C$4:$C$8,Search!$F$4:$F$8,Search!$I$4:$I$6,Search!$I$8,Search!$L$4:$L$8,Search!$O$4:$O$8,Search!$R$4:$R$7,Search!$U$4:$U$7)-COUNTIF(Search!$C$4:$U$7,"n"),1+LARGE($AD$1:AD3090,1),""))</f>
        <v/>
      </c>
      <c r="AE3091" s="45" t="str">
        <f t="shared" ref="AE3091:AE3102" si="154">IF(AD3091="","",COUNTIF($AN$2:$AN$10540,"&lt;="&amp;AN3091))</f>
        <v/>
      </c>
      <c r="AF3091" s="45" t="str">
        <f>IF(AD3091="","",COUNTIF($AE$1:$AE3090,$AE3091)+RANK($AE3091,$AE$2:$AE$10540,1))</f>
        <v/>
      </c>
      <c r="AG3091" s="45" t="str">
        <f t="shared" ref="AG3091:AG3102" si="155">IF($AD3091="","",COUNTIF($BA$2:$BA$10540,"&lt;="&amp;$BA3091))</f>
        <v/>
      </c>
      <c r="AH3091" s="45" t="str">
        <f>IF($AD3091="","",COUNTIF($AG$1:$AG3090,$AG3091)+RANK($AG3091,$AG$1:$AG$10539,0))</f>
        <v/>
      </c>
      <c r="AI3091" s="10" t="str">
        <f t="shared" si="153"/>
        <v>2016-17 Upper Deck #525 Jake Guentzel YG PIT RC   /   $80</v>
      </c>
      <c r="AJ3091" s="11">
        <v>2016</v>
      </c>
      <c r="AK3091" s="17">
        <v>17</v>
      </c>
      <c r="AL3091" s="12" t="s">
        <v>7</v>
      </c>
      <c r="AM3091" s="10">
        <v>525</v>
      </c>
      <c r="AN3091" s="12" t="s">
        <v>2601</v>
      </c>
      <c r="AO3091" s="14" t="s">
        <v>1916</v>
      </c>
      <c r="AP3091" s="14"/>
      <c r="AQ3091" s="14"/>
      <c r="AR3091" s="14" t="s">
        <v>2481</v>
      </c>
      <c r="AS3091" s="9" t="s">
        <v>2</v>
      </c>
      <c r="AT3091" s="9"/>
      <c r="AU3091" s="9"/>
      <c r="AV3091" s="13"/>
      <c r="AW3091" s="13"/>
      <c r="AX3091" s="9"/>
      <c r="AY3091" s="9"/>
      <c r="AZ3091" s="9"/>
      <c r="BA3091" s="33">
        <v>80</v>
      </c>
      <c r="BB3091" s="33"/>
      <c r="BC3091" s="36"/>
      <c r="BD3091" s="12" t="s">
        <v>2685</v>
      </c>
    </row>
    <row r="3092" spans="1:56" s="12" customFormat="1" x14ac:dyDescent="0.2">
      <c r="A3092" s="9" t="str">
        <f>IF(Search!$C$5="","",IF(COUNTA(Inventory!$AP3092)=1,1,""))</f>
        <v/>
      </c>
      <c r="B3092" s="9" t="str">
        <f>IF(Search!$C$4="","",IF(ISNUMBER(SEARCH(Search!$C$4,$AR3092))=TRUE,1,""))</f>
        <v/>
      </c>
      <c r="C3092" s="9" t="str">
        <f>IF(Search!$C$6="x",IF(COUNTA($AQ3092)=1,1,"N"),IF(COUNTA($AQ3092)=1,"N",""))</f>
        <v/>
      </c>
      <c r="D3092" s="9" t="str">
        <f>IF(Search!$O$8="","",IF(ISNUMBER(SEARCH(Search!$O$8,$BD3092))=TRUE,1,""))</f>
        <v/>
      </c>
      <c r="E3092" s="9" t="str">
        <f>IF(Search!$C$7="","",IF(ISNUMBER(SEARCH(Search!$C$7,$AN3092))=TRUE,1,""))</f>
        <v/>
      </c>
      <c r="F3092" s="9" t="str">
        <f>IF(Search!$C$8="","",IF(ISNUMBER(SEARCH(Search!$C$8,$AO3092))=TRUE,1,""))</f>
        <v/>
      </c>
      <c r="G3092" s="9" t="str">
        <f>IF(Search!$F$4="","",IF(Inventory!$AJ3092&lt;Search!$F$4,"",1))</f>
        <v/>
      </c>
      <c r="H3092" s="9" t="str">
        <f>IF(Search!$F$5="","",IF(Inventory!$AJ3092&gt;Search!$F$5,"",1))</f>
        <v/>
      </c>
      <c r="I3092" s="9" t="str">
        <f>IF(Search!$F$7="","",IF(Search!$F$8="",IF(ISNUMBER(SEARCH(Search!$F$7,$AL3092))=TRUE,1,""),""))</f>
        <v/>
      </c>
      <c r="J3092" s="9" t="str">
        <f>IF($AL3092=Search!$F$8,1,"")</f>
        <v/>
      </c>
      <c r="K3092" s="9" t="str">
        <f>IF(Search!$I$4="","",IF(COUNTA($AS3092)=1,IF(Search!$I$4="N","N",1),""))</f>
        <v/>
      </c>
      <c r="L3092" s="9" t="str">
        <f>IF(Search!$I$5="","",IF($AS3092="RC",1,""))</f>
        <v/>
      </c>
      <c r="M3092" s="9" t="str">
        <f>IF(Search!$I$6="","",IF($AS3092="RCP",1,""))</f>
        <v/>
      </c>
      <c r="N3092" s="9" t="str">
        <f>IF(Search!$I$8="","",IF(COUNTA($AT3092)=1,IF(Search!$I$8="N","N",1),""))</f>
        <v/>
      </c>
      <c r="O3092" s="9" t="str">
        <f>IF(Search!$L$4="","",IF(COUNTA($AU3092)=1,IF(Search!$L$4="N","N",1),""))</f>
        <v/>
      </c>
      <c r="P3092" s="9" t="str">
        <f>IF(Search!$L$5="","",IF(ISNUMBER(SEARCH("Jersey",$AU3092))=TRUE,IF(Search!$L$5="N","N",1),""))</f>
        <v/>
      </c>
      <c r="Q3092" s="9" t="str">
        <f>IF(Search!$L$6="","",IF(ISNUMBER(SEARCH("Patch",$AU3092))=TRUE,IF(Search!$L$6="N","N",1),""))</f>
        <v/>
      </c>
      <c r="R3092" s="9" t="str">
        <f>IF(Search!$L$7="","",IF(ISNUMBER(SEARCH("Shield",$AU3092))=TRUE,IF(Search!$L$7="N","N",1),""))</f>
        <v/>
      </c>
      <c r="S3092" s="9" t="str">
        <f>IF(Search!$L$8="","",IF(ISNUMBER(SEARCH("Stick",$AU3092))=TRUE,IF(Search!$L$8="N","N",1),""))</f>
        <v/>
      </c>
      <c r="T3092" s="9" t="str">
        <f>IF(Search!$O$4="","",IF(COUNTA($AW3092)=1,IF(Search!$O$4="N","N",1),""))</f>
        <v/>
      </c>
      <c r="U3092" s="9" t="str">
        <f>IF(Search!$O$5="","",IF($AW3092="","",IF($AW3092&lt;Search!$O$5,"",1)))</f>
        <v/>
      </c>
      <c r="V3092" s="9" t="str">
        <f>IF(Search!$O$6="","",IF($AW3092="","",IF($AW3092&gt;Search!$O$6,"",1)))</f>
        <v/>
      </c>
      <c r="W3092" s="9" t="str">
        <f>IF(Search!$U$4="","",IF($AX3092="","",1))</f>
        <v/>
      </c>
      <c r="X3092" s="9" t="str">
        <f>IF(Search!$U$5="","",IF(ISNUMBER(SEARCH(Search!$U$5,$AX3092))=TRUE,IF(Search!$U$5="N","N",1),""))</f>
        <v/>
      </c>
      <c r="Y3092" s="9" t="str">
        <f>IF(Search!$U$6="","",IF($AY3092&lt;Search!$U$6,"",1))</f>
        <v/>
      </c>
      <c r="Z3092" s="9" t="str">
        <f>IF(Search!$R$4="","",IF(Inventory!$BA3092&lt;Search!$R$4,"",1))</f>
        <v/>
      </c>
      <c r="AA3092" s="9" t="str">
        <f>IF(Search!$R$5="","",IF($BA3092&gt;Search!$R$5,"",1))</f>
        <v/>
      </c>
      <c r="AB3092" s="9" t="str">
        <f>IF(Search!$R$6="","",IF($BB3092&lt;Search!$R$6,"",1))</f>
        <v/>
      </c>
      <c r="AC3092" s="9" t="str">
        <f>IF(Search!$R$7="","",IF($BB3092&lt;Search!$R$7,"",1))</f>
        <v/>
      </c>
      <c r="AD3092" s="45" t="str">
        <f>IF(COUNTIF($A3092:$AC3092,"n")&gt;0,"",IF(SUM($A3092:$AC3092)=COUNTA(Search!$C$4:$C$8,Search!$F$4:$F$8,Search!$I$4:$I$6,Search!$I$8,Search!$L$4:$L$8,Search!$O$4:$O$8,Search!$R$4:$R$7,Search!$U$4:$U$7)-COUNTIF(Search!$C$4:$U$7,"n"),1+LARGE($AD$1:AD3091,1),""))</f>
        <v/>
      </c>
      <c r="AE3092" s="45" t="str">
        <f t="shared" si="154"/>
        <v/>
      </c>
      <c r="AF3092" s="45" t="str">
        <f>IF(AD3092="","",COUNTIF($AE$1:$AE3091,$AE3092)+RANK($AE3092,$AE$2:$AE$10540,1))</f>
        <v/>
      </c>
      <c r="AG3092" s="45" t="str">
        <f t="shared" si="155"/>
        <v/>
      </c>
      <c r="AH3092" s="45" t="str">
        <f>IF($AD3092="","",COUNTIF($AG$1:$AG3091,$AG3092)+RANK($AG3092,$AG$1:$AG$10539,0))</f>
        <v/>
      </c>
      <c r="AI3092" s="10" t="str">
        <f t="shared" si="153"/>
        <v>2016-17 Upper Deck Canvas #94 Sonny Milano YG YG CBJ RCP   /   $12</v>
      </c>
      <c r="AJ3092" s="11">
        <v>2016</v>
      </c>
      <c r="AK3092" s="17">
        <v>17</v>
      </c>
      <c r="AL3092" s="12" t="s">
        <v>20</v>
      </c>
      <c r="AM3092" s="10">
        <v>94</v>
      </c>
      <c r="AN3092" s="12" t="s">
        <v>2327</v>
      </c>
      <c r="AO3092" s="14" t="s">
        <v>1926</v>
      </c>
      <c r="AP3092" s="14"/>
      <c r="AQ3092" s="14"/>
      <c r="AR3092" s="14" t="s">
        <v>2129</v>
      </c>
      <c r="AS3092" s="9" t="s">
        <v>1944</v>
      </c>
      <c r="AT3092" s="9"/>
      <c r="AU3092" s="9"/>
      <c r="AV3092" s="13"/>
      <c r="AW3092" s="13"/>
      <c r="AX3092" s="9"/>
      <c r="AY3092" s="9"/>
      <c r="AZ3092" s="9"/>
      <c r="BA3092" s="33">
        <v>12</v>
      </c>
      <c r="BB3092" s="33"/>
      <c r="BC3092" s="36">
        <v>42860</v>
      </c>
      <c r="BD3092" s="12" t="s">
        <v>1771</v>
      </c>
    </row>
    <row r="3093" spans="1:56" s="12" customFormat="1" x14ac:dyDescent="0.2">
      <c r="A3093" s="9" t="str">
        <f>IF(Search!$C$5="","",IF(COUNTA(Inventory!$AP3093)=1,1,""))</f>
        <v/>
      </c>
      <c r="B3093" s="9" t="str">
        <f>IF(Search!$C$4="","",IF(ISNUMBER(SEARCH(Search!$C$4,$AR3093))=TRUE,1,""))</f>
        <v/>
      </c>
      <c r="C3093" s="9" t="str">
        <f>IF(Search!$C$6="x",IF(COUNTA($AQ3093)=1,1,"N"),IF(COUNTA($AQ3093)=1,"N",""))</f>
        <v/>
      </c>
      <c r="D3093" s="9" t="str">
        <f>IF(Search!$O$8="","",IF(ISNUMBER(SEARCH(Search!$O$8,$BD3093))=TRUE,1,""))</f>
        <v/>
      </c>
      <c r="E3093" s="9" t="str">
        <f>IF(Search!$C$7="","",IF(ISNUMBER(SEARCH(Search!$C$7,$AN3093))=TRUE,1,""))</f>
        <v/>
      </c>
      <c r="F3093" s="9" t="str">
        <f>IF(Search!$C$8="","",IF(ISNUMBER(SEARCH(Search!$C$8,$AO3093))=TRUE,1,""))</f>
        <v/>
      </c>
      <c r="G3093" s="9" t="str">
        <f>IF(Search!$F$4="","",IF(Inventory!$AJ3093&lt;Search!$F$4,"",1))</f>
        <v/>
      </c>
      <c r="H3093" s="9" t="str">
        <f>IF(Search!$F$5="","",IF(Inventory!$AJ3093&gt;Search!$F$5,"",1))</f>
        <v/>
      </c>
      <c r="I3093" s="9" t="str">
        <f>IF(Search!$F$7="","",IF(Search!$F$8="",IF(ISNUMBER(SEARCH(Search!$F$7,$AL3093))=TRUE,1,""),""))</f>
        <v/>
      </c>
      <c r="J3093" s="9" t="str">
        <f>IF($AL3093=Search!$F$8,1,"")</f>
        <v/>
      </c>
      <c r="K3093" s="9" t="str">
        <f>IF(Search!$I$4="","",IF(COUNTA($AS3093)=1,IF(Search!$I$4="N","N",1),""))</f>
        <v/>
      </c>
      <c r="L3093" s="9" t="str">
        <f>IF(Search!$I$5="","",IF($AS3093="RC",1,""))</f>
        <v/>
      </c>
      <c r="M3093" s="9" t="str">
        <f>IF(Search!$I$6="","",IF($AS3093="RCP",1,""))</f>
        <v/>
      </c>
      <c r="N3093" s="9" t="str">
        <f>IF(Search!$I$8="","",IF(COUNTA($AT3093)=1,IF(Search!$I$8="N","N",1),""))</f>
        <v/>
      </c>
      <c r="O3093" s="9" t="str">
        <f>IF(Search!$L$4="","",IF(COUNTA($AU3093)=1,IF(Search!$L$4="N","N",1),""))</f>
        <v/>
      </c>
      <c r="P3093" s="9" t="str">
        <f>IF(Search!$L$5="","",IF(ISNUMBER(SEARCH("Jersey",$AU3093))=TRUE,IF(Search!$L$5="N","N",1),""))</f>
        <v/>
      </c>
      <c r="Q3093" s="9" t="str">
        <f>IF(Search!$L$6="","",IF(ISNUMBER(SEARCH("Patch",$AU3093))=TRUE,IF(Search!$L$6="N","N",1),""))</f>
        <v/>
      </c>
      <c r="R3093" s="9" t="str">
        <f>IF(Search!$L$7="","",IF(ISNUMBER(SEARCH("Shield",$AU3093))=TRUE,IF(Search!$L$7="N","N",1),""))</f>
        <v/>
      </c>
      <c r="S3093" s="9" t="str">
        <f>IF(Search!$L$8="","",IF(ISNUMBER(SEARCH("Stick",$AU3093))=TRUE,IF(Search!$L$8="N","N",1),""))</f>
        <v/>
      </c>
      <c r="T3093" s="9" t="str">
        <f>IF(Search!$O$4="","",IF(COUNTA($AW3093)=1,IF(Search!$O$4="N","N",1),""))</f>
        <v/>
      </c>
      <c r="U3093" s="9" t="str">
        <f>IF(Search!$O$5="","",IF($AW3093="","",IF($AW3093&lt;Search!$O$5,"",1)))</f>
        <v/>
      </c>
      <c r="V3093" s="9" t="str">
        <f>IF(Search!$O$6="","",IF($AW3093="","",IF($AW3093&gt;Search!$O$6,"",1)))</f>
        <v/>
      </c>
      <c r="W3093" s="9" t="str">
        <f>IF(Search!$U$4="","",IF($AX3093="","",1))</f>
        <v/>
      </c>
      <c r="X3093" s="9" t="str">
        <f>IF(Search!$U$5="","",IF(ISNUMBER(SEARCH(Search!$U$5,$AX3093))=TRUE,IF(Search!$U$5="N","N",1),""))</f>
        <v/>
      </c>
      <c r="Y3093" s="9" t="str">
        <f>IF(Search!$U$6="","",IF($AY3093&lt;Search!$U$6,"",1))</f>
        <v/>
      </c>
      <c r="Z3093" s="9" t="str">
        <f>IF(Search!$R$4="","",IF(Inventory!$BA3093&lt;Search!$R$4,"",1))</f>
        <v/>
      </c>
      <c r="AA3093" s="9" t="str">
        <f>IF(Search!$R$5="","",IF($BA3093&gt;Search!$R$5,"",1))</f>
        <v/>
      </c>
      <c r="AB3093" s="9" t="str">
        <f>IF(Search!$R$6="","",IF($BB3093&lt;Search!$R$6,"",1))</f>
        <v/>
      </c>
      <c r="AC3093" s="9" t="str">
        <f>IF(Search!$R$7="","",IF($BB3093&lt;Search!$R$7,"",1))</f>
        <v/>
      </c>
      <c r="AD3093" s="45" t="str">
        <f>IF(COUNTIF($A3093:$AC3093,"n")&gt;0,"",IF(SUM($A3093:$AC3093)=COUNTA(Search!$C$4:$C$8,Search!$F$4:$F$8,Search!$I$4:$I$6,Search!$I$8,Search!$L$4:$L$8,Search!$O$4:$O$8,Search!$R$4:$R$7,Search!$U$4:$U$7)-COUNTIF(Search!$C$4:$U$7,"n"),1+LARGE($AD$1:AD3092,1),""))</f>
        <v/>
      </c>
      <c r="AE3093" s="45" t="str">
        <f t="shared" si="154"/>
        <v/>
      </c>
      <c r="AF3093" s="45" t="str">
        <f>IF(AD3093="","",COUNTIF($AE$1:$AE3092,$AE3093)+RANK($AE3093,$AE$2:$AE$10540,1))</f>
        <v/>
      </c>
      <c r="AG3093" s="45" t="str">
        <f t="shared" si="155"/>
        <v/>
      </c>
      <c r="AH3093" s="45" t="str">
        <f>IF($AD3093="","",COUNTIF($AG$1:$AG3092,$AG3093)+RANK($AG3093,$AG$1:$AG$10539,0))</f>
        <v/>
      </c>
      <c r="AI3093" s="10" t="str">
        <f t="shared" si="153"/>
        <v>2016-17 Upper Deck Canvas #99 Brendan Leipsic YG TOR RCP   /   $15</v>
      </c>
      <c r="AJ3093" s="11">
        <v>2016</v>
      </c>
      <c r="AK3093" s="17">
        <v>17</v>
      </c>
      <c r="AL3093" s="12" t="s">
        <v>20</v>
      </c>
      <c r="AM3093" s="10">
        <v>99</v>
      </c>
      <c r="AN3093" s="15" t="s">
        <v>1990</v>
      </c>
      <c r="AO3093" s="14" t="s">
        <v>1904</v>
      </c>
      <c r="AP3093" s="14"/>
      <c r="AQ3093" s="14"/>
      <c r="AR3093" s="14" t="s">
        <v>2129</v>
      </c>
      <c r="AS3093" s="9" t="s">
        <v>1944</v>
      </c>
      <c r="AT3093" s="9"/>
      <c r="AU3093" s="9"/>
      <c r="AV3093" s="13"/>
      <c r="AW3093" s="13"/>
      <c r="AX3093" s="9"/>
      <c r="AY3093" s="9"/>
      <c r="AZ3093" s="9"/>
      <c r="BA3093" s="33">
        <v>15</v>
      </c>
      <c r="BB3093" s="33"/>
      <c r="BC3093" s="36">
        <v>42860</v>
      </c>
      <c r="BD3093" s="12" t="s">
        <v>1771</v>
      </c>
    </row>
    <row r="3094" spans="1:56" s="12" customFormat="1" x14ac:dyDescent="0.2">
      <c r="A3094" s="9" t="str">
        <f>IF(Search!$C$5="","",IF(COUNTA(Inventory!$AP3094)=1,1,""))</f>
        <v/>
      </c>
      <c r="B3094" s="9" t="str">
        <f>IF(Search!$C$4="","",IF(ISNUMBER(SEARCH(Search!$C$4,$AR3094))=TRUE,1,""))</f>
        <v/>
      </c>
      <c r="C3094" s="9" t="str">
        <f>IF(Search!$C$6="x",IF(COUNTA($AQ3094)=1,1,"N"),IF(COUNTA($AQ3094)=1,"N",""))</f>
        <v/>
      </c>
      <c r="D3094" s="9" t="str">
        <f>IF(Search!$O$8="","",IF(ISNUMBER(SEARCH(Search!$O$8,$BD3094))=TRUE,1,""))</f>
        <v/>
      </c>
      <c r="E3094" s="9" t="str">
        <f>IF(Search!$C$7="","",IF(ISNUMBER(SEARCH(Search!$C$7,$AN3094))=TRUE,1,""))</f>
        <v/>
      </c>
      <c r="F3094" s="9" t="str">
        <f>IF(Search!$C$8="","",IF(ISNUMBER(SEARCH(Search!$C$8,$AO3094))=TRUE,1,""))</f>
        <v/>
      </c>
      <c r="G3094" s="9" t="str">
        <f>IF(Search!$F$4="","",IF(Inventory!$AJ3094&lt;Search!$F$4,"",1))</f>
        <v/>
      </c>
      <c r="H3094" s="9" t="str">
        <f>IF(Search!$F$5="","",IF(Inventory!$AJ3094&gt;Search!$F$5,"",1))</f>
        <v/>
      </c>
      <c r="I3094" s="9" t="str">
        <f>IF(Search!$F$7="","",IF(Search!$F$8="",IF(ISNUMBER(SEARCH(Search!$F$7,$AL3094))=TRUE,1,""),""))</f>
        <v/>
      </c>
      <c r="J3094" s="9" t="str">
        <f>IF($AL3094=Search!$F$8,1,"")</f>
        <v/>
      </c>
      <c r="K3094" s="9" t="str">
        <f>IF(Search!$I$4="","",IF(COUNTA($AS3094)=1,IF(Search!$I$4="N","N",1),""))</f>
        <v/>
      </c>
      <c r="L3094" s="9" t="str">
        <f>IF(Search!$I$5="","",IF($AS3094="RC",1,""))</f>
        <v/>
      </c>
      <c r="M3094" s="9" t="str">
        <f>IF(Search!$I$6="","",IF($AS3094="RCP",1,""))</f>
        <v/>
      </c>
      <c r="N3094" s="9" t="str">
        <f>IF(Search!$I$8="","",IF(COUNTA($AT3094)=1,IF(Search!$I$8="N","N",1),""))</f>
        <v/>
      </c>
      <c r="O3094" s="9" t="str">
        <f>IF(Search!$L$4="","",IF(COUNTA($AU3094)=1,IF(Search!$L$4="N","N",1),""))</f>
        <v/>
      </c>
      <c r="P3094" s="9" t="str">
        <f>IF(Search!$L$5="","",IF(ISNUMBER(SEARCH("Jersey",$AU3094))=TRUE,IF(Search!$L$5="N","N",1),""))</f>
        <v/>
      </c>
      <c r="Q3094" s="9" t="str">
        <f>IF(Search!$L$6="","",IF(ISNUMBER(SEARCH("Patch",$AU3094))=TRUE,IF(Search!$L$6="N","N",1),""))</f>
        <v/>
      </c>
      <c r="R3094" s="9" t="str">
        <f>IF(Search!$L$7="","",IF(ISNUMBER(SEARCH("Shield",$AU3094))=TRUE,IF(Search!$L$7="N","N",1),""))</f>
        <v/>
      </c>
      <c r="S3094" s="9" t="str">
        <f>IF(Search!$L$8="","",IF(ISNUMBER(SEARCH("Stick",$AU3094))=TRUE,IF(Search!$L$8="N","N",1),""))</f>
        <v/>
      </c>
      <c r="T3094" s="9" t="str">
        <f>IF(Search!$O$4="","",IF(COUNTA($AW3094)=1,IF(Search!$O$4="N","N",1),""))</f>
        <v/>
      </c>
      <c r="U3094" s="9" t="str">
        <f>IF(Search!$O$5="","",IF($AW3094="","",IF($AW3094&lt;Search!$O$5,"",1)))</f>
        <v/>
      </c>
      <c r="V3094" s="9" t="str">
        <f>IF(Search!$O$6="","",IF($AW3094="","",IF($AW3094&gt;Search!$O$6,"",1)))</f>
        <v/>
      </c>
      <c r="W3094" s="9" t="str">
        <f>IF(Search!$U$4="","",IF($AX3094="","",1))</f>
        <v/>
      </c>
      <c r="X3094" s="9" t="str">
        <f>IF(Search!$U$5="","",IF(ISNUMBER(SEARCH(Search!$U$5,$AX3094))=TRUE,IF(Search!$U$5="N","N",1),""))</f>
        <v/>
      </c>
      <c r="Y3094" s="9" t="str">
        <f>IF(Search!$U$6="","",IF($AY3094&lt;Search!$U$6,"",1))</f>
        <v/>
      </c>
      <c r="Z3094" s="9" t="str">
        <f>IF(Search!$R$4="","",IF(Inventory!$BA3094&lt;Search!$R$4,"",1))</f>
        <v/>
      </c>
      <c r="AA3094" s="9" t="str">
        <f>IF(Search!$R$5="","",IF($BA3094&gt;Search!$R$5,"",1))</f>
        <v/>
      </c>
      <c r="AB3094" s="9" t="str">
        <f>IF(Search!$R$6="","",IF($BB3094&lt;Search!$R$6,"",1))</f>
        <v/>
      </c>
      <c r="AC3094" s="9" t="str">
        <f>IF(Search!$R$7="","",IF($BB3094&lt;Search!$R$7,"",1))</f>
        <v/>
      </c>
      <c r="AD3094" s="45" t="str">
        <f>IF(COUNTIF($A3094:$AC3094,"n")&gt;0,"",IF(SUM($A3094:$AC3094)=COUNTA(Search!$C$4:$C$8,Search!$F$4:$F$8,Search!$I$4:$I$6,Search!$I$8,Search!$L$4:$L$8,Search!$O$4:$O$8,Search!$R$4:$R$7,Search!$U$4:$U$7)-COUNTIF(Search!$C$4:$U$7,"n"),1+LARGE($AD$1:AD3093,1),""))</f>
        <v/>
      </c>
      <c r="AE3094" s="45" t="str">
        <f t="shared" si="154"/>
        <v/>
      </c>
      <c r="AF3094" s="45" t="str">
        <f>IF(AD3094="","",COUNTIF($AE$1:$AE3093,$AE3094)+RANK($AE3094,$AE$2:$AE$10540,1))</f>
        <v/>
      </c>
      <c r="AG3094" s="45" t="str">
        <f t="shared" si="155"/>
        <v/>
      </c>
      <c r="AH3094" s="45" t="str">
        <f>IF($AD3094="","",COUNTIF($AG$1:$AG3093,$AG3094)+RANK($AG3094,$AG$1:$AG$10539,0))</f>
        <v/>
      </c>
      <c r="AI3094" s="10" t="str">
        <f t="shared" si="153"/>
        <v>2016-17 Upper Deck Canvas #125 Martin Hanzal ARI    /   $</v>
      </c>
      <c r="AJ3094" s="11">
        <v>2016</v>
      </c>
      <c r="AK3094" s="17">
        <v>17</v>
      </c>
      <c r="AL3094" s="12" t="s">
        <v>20</v>
      </c>
      <c r="AM3094" s="10">
        <v>125</v>
      </c>
      <c r="AN3094" s="15" t="s">
        <v>2670</v>
      </c>
      <c r="AO3094" s="14" t="s">
        <v>1953</v>
      </c>
      <c r="AP3094" s="14"/>
      <c r="AQ3094" s="14"/>
      <c r="AR3094" s="14" t="s">
        <v>2479</v>
      </c>
      <c r="AS3094" s="9"/>
      <c r="AT3094" s="9"/>
      <c r="AU3094" s="9"/>
      <c r="AV3094" s="13"/>
      <c r="AW3094" s="13"/>
      <c r="AX3094" s="9"/>
      <c r="AY3094" s="9"/>
      <c r="AZ3094" s="9"/>
      <c r="BA3094" s="33"/>
      <c r="BB3094" s="33"/>
      <c r="BC3094" s="36"/>
      <c r="BD3094" s="12" t="s">
        <v>2493</v>
      </c>
    </row>
    <row r="3095" spans="1:56" s="12" customFormat="1" x14ac:dyDescent="0.2">
      <c r="A3095" s="9" t="str">
        <f>IF(Search!$C$5="","",IF(COUNTA(Inventory!$AP3095)=1,1,""))</f>
        <v/>
      </c>
      <c r="B3095" s="9" t="str">
        <f>IF(Search!$C$4="","",IF(ISNUMBER(SEARCH(Search!$C$4,$AR3095))=TRUE,1,""))</f>
        <v/>
      </c>
      <c r="C3095" s="9" t="str">
        <f>IF(Search!$C$6="x",IF(COUNTA($AQ3095)=1,1,"N"),IF(COUNTA($AQ3095)=1,"N",""))</f>
        <v/>
      </c>
      <c r="D3095" s="9" t="str">
        <f>IF(Search!$O$8="","",IF(ISNUMBER(SEARCH(Search!$O$8,$BD3095))=TRUE,1,""))</f>
        <v/>
      </c>
      <c r="E3095" s="9" t="str">
        <f>IF(Search!$C$7="","",IF(ISNUMBER(SEARCH(Search!$C$7,$AN3095))=TRUE,1,""))</f>
        <v/>
      </c>
      <c r="F3095" s="9" t="str">
        <f>IF(Search!$C$8="","",IF(ISNUMBER(SEARCH(Search!$C$8,$AO3095))=TRUE,1,""))</f>
        <v/>
      </c>
      <c r="G3095" s="9" t="str">
        <f>IF(Search!$F$4="","",IF(Inventory!$AJ3095&lt;Search!$F$4,"",1))</f>
        <v/>
      </c>
      <c r="H3095" s="9" t="str">
        <f>IF(Search!$F$5="","",IF(Inventory!$AJ3095&gt;Search!$F$5,"",1))</f>
        <v/>
      </c>
      <c r="I3095" s="9" t="str">
        <f>IF(Search!$F$7="","",IF(Search!$F$8="",IF(ISNUMBER(SEARCH(Search!$F$7,$AL3095))=TRUE,1,""),""))</f>
        <v/>
      </c>
      <c r="J3095" s="9" t="str">
        <f>IF($AL3095=Search!$F$8,1,"")</f>
        <v/>
      </c>
      <c r="K3095" s="9" t="str">
        <f>IF(Search!$I$4="","",IF(COUNTA($AS3095)=1,IF(Search!$I$4="N","N",1),""))</f>
        <v/>
      </c>
      <c r="L3095" s="9" t="str">
        <f>IF(Search!$I$5="","",IF($AS3095="RC",1,""))</f>
        <v/>
      </c>
      <c r="M3095" s="9" t="str">
        <f>IF(Search!$I$6="","",IF($AS3095="RCP",1,""))</f>
        <v/>
      </c>
      <c r="N3095" s="9" t="str">
        <f>IF(Search!$I$8="","",IF(COUNTA($AT3095)=1,IF(Search!$I$8="N","N",1),""))</f>
        <v/>
      </c>
      <c r="O3095" s="9" t="str">
        <f>IF(Search!$L$4="","",IF(COUNTA($AU3095)=1,IF(Search!$L$4="N","N",1),""))</f>
        <v/>
      </c>
      <c r="P3095" s="9" t="str">
        <f>IF(Search!$L$5="","",IF(ISNUMBER(SEARCH("Jersey",$AU3095))=TRUE,IF(Search!$L$5="N","N",1),""))</f>
        <v/>
      </c>
      <c r="Q3095" s="9" t="str">
        <f>IF(Search!$L$6="","",IF(ISNUMBER(SEARCH("Patch",$AU3095))=TRUE,IF(Search!$L$6="N","N",1),""))</f>
        <v/>
      </c>
      <c r="R3095" s="9" t="str">
        <f>IF(Search!$L$7="","",IF(ISNUMBER(SEARCH("Shield",$AU3095))=TRUE,IF(Search!$L$7="N","N",1),""))</f>
        <v/>
      </c>
      <c r="S3095" s="9" t="str">
        <f>IF(Search!$L$8="","",IF(ISNUMBER(SEARCH("Stick",$AU3095))=TRUE,IF(Search!$L$8="N","N",1),""))</f>
        <v/>
      </c>
      <c r="T3095" s="9" t="str">
        <f>IF(Search!$O$4="","",IF(COUNTA($AW3095)=1,IF(Search!$O$4="N","N",1),""))</f>
        <v/>
      </c>
      <c r="U3095" s="9" t="str">
        <f>IF(Search!$O$5="","",IF($AW3095="","",IF($AW3095&lt;Search!$O$5,"",1)))</f>
        <v/>
      </c>
      <c r="V3095" s="9" t="str">
        <f>IF(Search!$O$6="","",IF($AW3095="","",IF($AW3095&gt;Search!$O$6,"",1)))</f>
        <v/>
      </c>
      <c r="W3095" s="9" t="str">
        <f>IF(Search!$U$4="","",IF($AX3095="","",1))</f>
        <v/>
      </c>
      <c r="X3095" s="9" t="str">
        <f>IF(Search!$U$5="","",IF(ISNUMBER(SEARCH(Search!$U$5,$AX3095))=TRUE,IF(Search!$U$5="N","N",1),""))</f>
        <v/>
      </c>
      <c r="Y3095" s="9" t="str">
        <f>IF(Search!$U$6="","",IF($AY3095&lt;Search!$U$6,"",1))</f>
        <v/>
      </c>
      <c r="Z3095" s="9" t="str">
        <f>IF(Search!$R$4="","",IF(Inventory!$BA3095&lt;Search!$R$4,"",1))</f>
        <v/>
      </c>
      <c r="AA3095" s="9" t="str">
        <f>IF(Search!$R$5="","",IF($BA3095&gt;Search!$R$5,"",1))</f>
        <v/>
      </c>
      <c r="AB3095" s="9" t="str">
        <f>IF(Search!$R$6="","",IF($BB3095&lt;Search!$R$6,"",1))</f>
        <v/>
      </c>
      <c r="AC3095" s="9" t="str">
        <f>IF(Search!$R$7="","",IF($BB3095&lt;Search!$R$7,"",1))</f>
        <v/>
      </c>
      <c r="AD3095" s="45" t="str">
        <f>IF(COUNTIF($A3095:$AC3095,"n")&gt;0,"",IF(SUM($A3095:$AC3095)=COUNTA(Search!$C$4:$C$8,Search!$F$4:$F$8,Search!$I$4:$I$6,Search!$I$8,Search!$L$4:$L$8,Search!$O$4:$O$8,Search!$R$4:$R$7,Search!$U$4:$U$7)-COUNTIF(Search!$C$4:$U$7,"n"),1+LARGE($AD$1:AD3094,1),""))</f>
        <v/>
      </c>
      <c r="AE3095" s="45" t="str">
        <f t="shared" si="154"/>
        <v/>
      </c>
      <c r="AF3095" s="45" t="str">
        <f>IF(AD3095="","",COUNTIF($AE$1:$AE3094,$AE3095)+RANK($AE3095,$AE$2:$AE$10540,1))</f>
        <v/>
      </c>
      <c r="AG3095" s="45" t="str">
        <f t="shared" si="155"/>
        <v/>
      </c>
      <c r="AH3095" s="45" t="str">
        <f>IF($AD3095="","",COUNTIF($AG$1:$AG3094,$AG3095)+RANK($AG3095,$AG$1:$AG$10539,0))</f>
        <v/>
      </c>
      <c r="AI3095" s="10" t="str">
        <f t="shared" si="153"/>
        <v>2016-17 Upper Deck Canvas #129 Sam Reinhart BUF    /   $2</v>
      </c>
      <c r="AJ3095" s="11">
        <v>2016</v>
      </c>
      <c r="AK3095" s="17">
        <v>17</v>
      </c>
      <c r="AL3095" s="12" t="s">
        <v>20</v>
      </c>
      <c r="AM3095" s="10">
        <v>129</v>
      </c>
      <c r="AN3095" s="15" t="s">
        <v>2497</v>
      </c>
      <c r="AO3095" s="14" t="s">
        <v>1918</v>
      </c>
      <c r="AP3095" s="14"/>
      <c r="AQ3095" s="14"/>
      <c r="AR3095" s="14" t="s">
        <v>2479</v>
      </c>
      <c r="AS3095" s="9"/>
      <c r="AT3095" s="9"/>
      <c r="AU3095" s="9"/>
      <c r="AV3095" s="13"/>
      <c r="AW3095" s="13"/>
      <c r="AX3095" s="9"/>
      <c r="AY3095" s="9"/>
      <c r="AZ3095" s="9"/>
      <c r="BA3095" s="33">
        <v>2</v>
      </c>
      <c r="BB3095" s="33"/>
      <c r="BC3095" s="36"/>
      <c r="BD3095" s="12" t="s">
        <v>2493</v>
      </c>
    </row>
    <row r="3096" spans="1:56" s="12" customFormat="1" x14ac:dyDescent="0.2">
      <c r="A3096" s="9" t="str">
        <f>IF(Search!$C$5="","",IF(COUNTA(Inventory!$AP3096)=1,1,""))</f>
        <v/>
      </c>
      <c r="B3096" s="9" t="str">
        <f>IF(Search!$C$4="","",IF(ISNUMBER(SEARCH(Search!$C$4,$AR3096))=TRUE,1,""))</f>
        <v/>
      </c>
      <c r="C3096" s="9" t="str">
        <f>IF(Search!$C$6="x",IF(COUNTA($AQ3096)=1,1,"N"),IF(COUNTA($AQ3096)=1,"N",""))</f>
        <v/>
      </c>
      <c r="D3096" s="9" t="str">
        <f>IF(Search!$O$8="","",IF(ISNUMBER(SEARCH(Search!$O$8,$BD3096))=TRUE,1,""))</f>
        <v/>
      </c>
      <c r="E3096" s="9" t="str">
        <f>IF(Search!$C$7="","",IF(ISNUMBER(SEARCH(Search!$C$7,$AN3096))=TRUE,1,""))</f>
        <v/>
      </c>
      <c r="F3096" s="9" t="str">
        <f>IF(Search!$C$8="","",IF(ISNUMBER(SEARCH(Search!$C$8,$AO3096))=TRUE,1,""))</f>
        <v/>
      </c>
      <c r="G3096" s="9" t="str">
        <f>IF(Search!$F$4="","",IF(Inventory!$AJ3096&lt;Search!$F$4,"",1))</f>
        <v/>
      </c>
      <c r="H3096" s="9" t="str">
        <f>IF(Search!$F$5="","",IF(Inventory!$AJ3096&gt;Search!$F$5,"",1))</f>
        <v/>
      </c>
      <c r="I3096" s="9" t="str">
        <f>IF(Search!$F$7="","",IF(Search!$F$8="",IF(ISNUMBER(SEARCH(Search!$F$7,$AL3096))=TRUE,1,""),""))</f>
        <v/>
      </c>
      <c r="J3096" s="9" t="str">
        <f>IF($AL3096=Search!$F$8,1,"")</f>
        <v/>
      </c>
      <c r="K3096" s="9" t="str">
        <f>IF(Search!$I$4="","",IF(COUNTA($AS3096)=1,IF(Search!$I$4="N","N",1),""))</f>
        <v/>
      </c>
      <c r="L3096" s="9" t="str">
        <f>IF(Search!$I$5="","",IF($AS3096="RC",1,""))</f>
        <v/>
      </c>
      <c r="M3096" s="9" t="str">
        <f>IF(Search!$I$6="","",IF($AS3096="RCP",1,""))</f>
        <v/>
      </c>
      <c r="N3096" s="9" t="str">
        <f>IF(Search!$I$8="","",IF(COUNTA($AT3096)=1,IF(Search!$I$8="N","N",1),""))</f>
        <v/>
      </c>
      <c r="O3096" s="9" t="str">
        <f>IF(Search!$L$4="","",IF(COUNTA($AU3096)=1,IF(Search!$L$4="N","N",1),""))</f>
        <v/>
      </c>
      <c r="P3096" s="9" t="str">
        <f>IF(Search!$L$5="","",IF(ISNUMBER(SEARCH("Jersey",$AU3096))=TRUE,IF(Search!$L$5="N","N",1),""))</f>
        <v/>
      </c>
      <c r="Q3096" s="9" t="str">
        <f>IF(Search!$L$6="","",IF(ISNUMBER(SEARCH("Patch",$AU3096))=TRUE,IF(Search!$L$6="N","N",1),""))</f>
        <v/>
      </c>
      <c r="R3096" s="9" t="str">
        <f>IF(Search!$L$7="","",IF(ISNUMBER(SEARCH("Shield",$AU3096))=TRUE,IF(Search!$L$7="N","N",1),""))</f>
        <v/>
      </c>
      <c r="S3096" s="9" t="str">
        <f>IF(Search!$L$8="","",IF(ISNUMBER(SEARCH("Stick",$AU3096))=TRUE,IF(Search!$L$8="N","N",1),""))</f>
        <v/>
      </c>
      <c r="T3096" s="9" t="str">
        <f>IF(Search!$O$4="","",IF(COUNTA($AW3096)=1,IF(Search!$O$4="N","N",1),""))</f>
        <v/>
      </c>
      <c r="U3096" s="9" t="str">
        <f>IF(Search!$O$5="","",IF($AW3096="","",IF($AW3096&lt;Search!$O$5,"",1)))</f>
        <v/>
      </c>
      <c r="V3096" s="9" t="str">
        <f>IF(Search!$O$6="","",IF($AW3096="","",IF($AW3096&gt;Search!$O$6,"",1)))</f>
        <v/>
      </c>
      <c r="W3096" s="9" t="str">
        <f>IF(Search!$U$4="","",IF($AX3096="","",1))</f>
        <v/>
      </c>
      <c r="X3096" s="9" t="str">
        <f>IF(Search!$U$5="","",IF(ISNUMBER(SEARCH(Search!$U$5,$AX3096))=TRUE,IF(Search!$U$5="N","N",1),""))</f>
        <v/>
      </c>
      <c r="Y3096" s="9" t="str">
        <f>IF(Search!$U$6="","",IF($AY3096&lt;Search!$U$6,"",1))</f>
        <v/>
      </c>
      <c r="Z3096" s="9" t="str">
        <f>IF(Search!$R$4="","",IF(Inventory!$BA3096&lt;Search!$R$4,"",1))</f>
        <v/>
      </c>
      <c r="AA3096" s="9" t="str">
        <f>IF(Search!$R$5="","",IF($BA3096&gt;Search!$R$5,"",1))</f>
        <v/>
      </c>
      <c r="AB3096" s="9" t="str">
        <f>IF(Search!$R$6="","",IF($BB3096&lt;Search!$R$6,"",1))</f>
        <v/>
      </c>
      <c r="AC3096" s="9" t="str">
        <f>IF(Search!$R$7="","",IF($BB3096&lt;Search!$R$7,"",1))</f>
        <v/>
      </c>
      <c r="AD3096" s="45" t="str">
        <f>IF(COUNTIF($A3096:$AC3096,"n")&gt;0,"",IF(SUM($A3096:$AC3096)=COUNTA(Search!$C$4:$C$8,Search!$F$4:$F$8,Search!$I$4:$I$6,Search!$I$8,Search!$L$4:$L$8,Search!$O$4:$O$8,Search!$R$4:$R$7,Search!$U$4:$U$7)-COUNTIF(Search!$C$4:$U$7,"n"),1+LARGE($AD$1:AD3095,1),""))</f>
        <v/>
      </c>
      <c r="AE3096" s="45" t="str">
        <f t="shared" si="154"/>
        <v/>
      </c>
      <c r="AF3096" s="45" t="str">
        <f>IF(AD3096="","",COUNTIF($AE$1:$AE3095,$AE3096)+RANK($AE3096,$AE$2:$AE$10540,1))</f>
        <v/>
      </c>
      <c r="AG3096" s="45" t="str">
        <f t="shared" si="155"/>
        <v/>
      </c>
      <c r="AH3096" s="45" t="str">
        <f>IF($AD3096="","",COUNTIF($AG$1:$AG3095,$AG3096)+RANK($AG3096,$AG$1:$AG$10539,0))</f>
        <v/>
      </c>
      <c r="AI3096" s="10" t="str">
        <f t="shared" si="153"/>
        <v>2016-17 Upper Deck Canvas #152 Aaron Ekblad FLA    /   $</v>
      </c>
      <c r="AJ3096" s="11">
        <v>2016</v>
      </c>
      <c r="AK3096" s="17">
        <v>17</v>
      </c>
      <c r="AL3096" s="12" t="s">
        <v>20</v>
      </c>
      <c r="AM3096" s="10">
        <v>152</v>
      </c>
      <c r="AN3096" s="15" t="s">
        <v>2671</v>
      </c>
      <c r="AO3096" s="14" t="s">
        <v>1927</v>
      </c>
      <c r="AP3096" s="14"/>
      <c r="AQ3096" s="14"/>
      <c r="AR3096" s="14" t="s">
        <v>2479</v>
      </c>
      <c r="AS3096" s="9"/>
      <c r="AT3096" s="9"/>
      <c r="AU3096" s="9"/>
      <c r="AV3096" s="13"/>
      <c r="AW3096" s="13"/>
      <c r="AX3096" s="9"/>
      <c r="AY3096" s="9"/>
      <c r="AZ3096" s="9"/>
      <c r="BA3096" s="33"/>
      <c r="BB3096" s="33"/>
      <c r="BC3096" s="36"/>
      <c r="BD3096" s="12" t="s">
        <v>2493</v>
      </c>
    </row>
    <row r="3097" spans="1:56" s="12" customFormat="1" x14ac:dyDescent="0.2">
      <c r="A3097" s="9" t="str">
        <f>IF(Search!$C$5="","",IF(COUNTA(Inventory!$AP3097)=1,1,""))</f>
        <v/>
      </c>
      <c r="B3097" s="9" t="str">
        <f>IF(Search!$C$4="","",IF(ISNUMBER(SEARCH(Search!$C$4,$AR3097))=TRUE,1,""))</f>
        <v/>
      </c>
      <c r="C3097" s="9" t="str">
        <f>IF(Search!$C$6="x",IF(COUNTA($AQ3097)=1,1,"N"),IF(COUNTA($AQ3097)=1,"N",""))</f>
        <v/>
      </c>
      <c r="D3097" s="9" t="str">
        <f>IF(Search!$O$8="","",IF(ISNUMBER(SEARCH(Search!$O$8,$BD3097))=TRUE,1,""))</f>
        <v/>
      </c>
      <c r="E3097" s="9" t="str">
        <f>IF(Search!$C$7="","",IF(ISNUMBER(SEARCH(Search!$C$7,$AN3097))=TRUE,1,""))</f>
        <v/>
      </c>
      <c r="F3097" s="9" t="str">
        <f>IF(Search!$C$8="","",IF(ISNUMBER(SEARCH(Search!$C$8,$AO3097))=TRUE,1,""))</f>
        <v/>
      </c>
      <c r="G3097" s="9" t="str">
        <f>IF(Search!$F$4="","",IF(Inventory!$AJ3097&lt;Search!$F$4,"",1))</f>
        <v/>
      </c>
      <c r="H3097" s="9" t="str">
        <f>IF(Search!$F$5="","",IF(Inventory!$AJ3097&gt;Search!$F$5,"",1))</f>
        <v/>
      </c>
      <c r="I3097" s="9" t="str">
        <f>IF(Search!$F$7="","",IF(Search!$F$8="",IF(ISNUMBER(SEARCH(Search!$F$7,$AL3097))=TRUE,1,""),""))</f>
        <v/>
      </c>
      <c r="J3097" s="9" t="str">
        <f>IF($AL3097=Search!$F$8,1,"")</f>
        <v/>
      </c>
      <c r="K3097" s="9" t="str">
        <f>IF(Search!$I$4="","",IF(COUNTA($AS3097)=1,IF(Search!$I$4="N","N",1),""))</f>
        <v/>
      </c>
      <c r="L3097" s="9" t="str">
        <f>IF(Search!$I$5="","",IF($AS3097="RC",1,""))</f>
        <v/>
      </c>
      <c r="M3097" s="9" t="str">
        <f>IF(Search!$I$6="","",IF($AS3097="RCP",1,""))</f>
        <v/>
      </c>
      <c r="N3097" s="9" t="str">
        <f>IF(Search!$I$8="","",IF(COUNTA($AT3097)=1,IF(Search!$I$8="N","N",1),""))</f>
        <v/>
      </c>
      <c r="O3097" s="9" t="str">
        <f>IF(Search!$L$4="","",IF(COUNTA($AU3097)=1,IF(Search!$L$4="N","N",1),""))</f>
        <v/>
      </c>
      <c r="P3097" s="9" t="str">
        <f>IF(Search!$L$5="","",IF(ISNUMBER(SEARCH("Jersey",$AU3097))=TRUE,IF(Search!$L$5="N","N",1),""))</f>
        <v/>
      </c>
      <c r="Q3097" s="9" t="str">
        <f>IF(Search!$L$6="","",IF(ISNUMBER(SEARCH("Patch",$AU3097))=TRUE,IF(Search!$L$6="N","N",1),""))</f>
        <v/>
      </c>
      <c r="R3097" s="9" t="str">
        <f>IF(Search!$L$7="","",IF(ISNUMBER(SEARCH("Shield",$AU3097))=TRUE,IF(Search!$L$7="N","N",1),""))</f>
        <v/>
      </c>
      <c r="S3097" s="9" t="str">
        <f>IF(Search!$L$8="","",IF(ISNUMBER(SEARCH("Stick",$AU3097))=TRUE,IF(Search!$L$8="N","N",1),""))</f>
        <v/>
      </c>
      <c r="T3097" s="9" t="str">
        <f>IF(Search!$O$4="","",IF(COUNTA($AW3097)=1,IF(Search!$O$4="N","N",1),""))</f>
        <v/>
      </c>
      <c r="U3097" s="9" t="str">
        <f>IF(Search!$O$5="","",IF($AW3097="","",IF($AW3097&lt;Search!$O$5,"",1)))</f>
        <v/>
      </c>
      <c r="V3097" s="9" t="str">
        <f>IF(Search!$O$6="","",IF($AW3097="","",IF($AW3097&gt;Search!$O$6,"",1)))</f>
        <v/>
      </c>
      <c r="W3097" s="9" t="str">
        <f>IF(Search!$U$4="","",IF($AX3097="","",1))</f>
        <v/>
      </c>
      <c r="X3097" s="9" t="str">
        <f>IF(Search!$U$5="","",IF(ISNUMBER(SEARCH(Search!$U$5,$AX3097))=TRUE,IF(Search!$U$5="N","N",1),""))</f>
        <v/>
      </c>
      <c r="Y3097" s="9" t="str">
        <f>IF(Search!$U$6="","",IF($AY3097&lt;Search!$U$6,"",1))</f>
        <v/>
      </c>
      <c r="Z3097" s="9" t="str">
        <f>IF(Search!$R$4="","",IF(Inventory!$BA3097&lt;Search!$R$4,"",1))</f>
        <v/>
      </c>
      <c r="AA3097" s="9" t="str">
        <f>IF(Search!$R$5="","",IF($BA3097&gt;Search!$R$5,"",1))</f>
        <v/>
      </c>
      <c r="AB3097" s="9" t="str">
        <f>IF(Search!$R$6="","",IF($BB3097&lt;Search!$R$6,"",1))</f>
        <v/>
      </c>
      <c r="AC3097" s="9" t="str">
        <f>IF(Search!$R$7="","",IF($BB3097&lt;Search!$R$7,"",1))</f>
        <v/>
      </c>
      <c r="AD3097" s="45" t="str">
        <f>IF(COUNTIF($A3097:$AC3097,"n")&gt;0,"",IF(SUM($A3097:$AC3097)=COUNTA(Search!$C$4:$C$8,Search!$F$4:$F$8,Search!$I$4:$I$6,Search!$I$8,Search!$L$4:$L$8,Search!$O$4:$O$8,Search!$R$4:$R$7,Search!$U$4:$U$7)-COUNTIF(Search!$C$4:$U$7,"n"),1+LARGE($AD$1:AD3096,1),""))</f>
        <v/>
      </c>
      <c r="AE3097" s="45" t="str">
        <f t="shared" si="154"/>
        <v/>
      </c>
      <c r="AF3097" s="45" t="str">
        <f>IF(AD3097="","",COUNTIF($AE$1:$AE3096,$AE3097)+RANK($AE3097,$AE$2:$AE$10540,1))</f>
        <v/>
      </c>
      <c r="AG3097" s="45" t="str">
        <f t="shared" si="155"/>
        <v/>
      </c>
      <c r="AH3097" s="45" t="str">
        <f>IF($AD3097="","",COUNTIF($AG$1:$AG3096,$AG3097)+RANK($AG3097,$AG$1:$AG$10539,0))</f>
        <v/>
      </c>
      <c r="AI3097" s="10" t="str">
        <f t="shared" si="153"/>
        <v>2016-17 Upper Deck Canvas #162 Max Pacioretty MTL    /   $</v>
      </c>
      <c r="AJ3097" s="11">
        <v>2016</v>
      </c>
      <c r="AK3097" s="17">
        <v>17</v>
      </c>
      <c r="AL3097" s="12" t="s">
        <v>20</v>
      </c>
      <c r="AM3097" s="10">
        <v>162</v>
      </c>
      <c r="AN3097" s="15" t="s">
        <v>2629</v>
      </c>
      <c r="AO3097" s="14" t="s">
        <v>1911</v>
      </c>
      <c r="AP3097" s="14"/>
      <c r="AQ3097" s="14"/>
      <c r="AR3097" s="14" t="s">
        <v>2479</v>
      </c>
      <c r="AS3097" s="9"/>
      <c r="AT3097" s="9"/>
      <c r="AU3097" s="9"/>
      <c r="AV3097" s="13"/>
      <c r="AW3097" s="13"/>
      <c r="AX3097" s="9"/>
      <c r="AY3097" s="9"/>
      <c r="AZ3097" s="9"/>
      <c r="BA3097" s="33"/>
      <c r="BB3097" s="33"/>
      <c r="BC3097" s="36"/>
      <c r="BD3097" s="12" t="s">
        <v>2493</v>
      </c>
    </row>
    <row r="3098" spans="1:56" s="12" customFormat="1" x14ac:dyDescent="0.2">
      <c r="A3098" s="9" t="str">
        <f>IF(Search!$C$5="","",IF(COUNTA(Inventory!$AP3098)=1,1,""))</f>
        <v/>
      </c>
      <c r="B3098" s="9" t="str">
        <f>IF(Search!$C$4="","",IF(ISNUMBER(SEARCH(Search!$C$4,$AR3098))=TRUE,1,""))</f>
        <v/>
      </c>
      <c r="C3098" s="9" t="str">
        <f>IF(Search!$C$6="x",IF(COUNTA($AQ3098)=1,1,"N"),IF(COUNTA($AQ3098)=1,"N",""))</f>
        <v/>
      </c>
      <c r="D3098" s="9" t="str">
        <f>IF(Search!$O$8="","",IF(ISNUMBER(SEARCH(Search!$O$8,$BD3098))=TRUE,1,""))</f>
        <v/>
      </c>
      <c r="E3098" s="9" t="str">
        <f>IF(Search!$C$7="","",IF(ISNUMBER(SEARCH(Search!$C$7,$AN3098))=TRUE,1,""))</f>
        <v/>
      </c>
      <c r="F3098" s="9" t="str">
        <f>IF(Search!$C$8="","",IF(ISNUMBER(SEARCH(Search!$C$8,$AO3098))=TRUE,1,""))</f>
        <v/>
      </c>
      <c r="G3098" s="9" t="str">
        <f>IF(Search!$F$4="","",IF(Inventory!$AJ3098&lt;Search!$F$4,"",1))</f>
        <v/>
      </c>
      <c r="H3098" s="9" t="str">
        <f>IF(Search!$F$5="","",IF(Inventory!$AJ3098&gt;Search!$F$5,"",1))</f>
        <v/>
      </c>
      <c r="I3098" s="9" t="str">
        <f>IF(Search!$F$7="","",IF(Search!$F$8="",IF(ISNUMBER(SEARCH(Search!$F$7,$AL3098))=TRUE,1,""),""))</f>
        <v/>
      </c>
      <c r="J3098" s="9" t="str">
        <f>IF($AL3098=Search!$F$8,1,"")</f>
        <v/>
      </c>
      <c r="K3098" s="9" t="str">
        <f>IF(Search!$I$4="","",IF(COUNTA($AS3098)=1,IF(Search!$I$4="N","N",1),""))</f>
        <v/>
      </c>
      <c r="L3098" s="9" t="str">
        <f>IF(Search!$I$5="","",IF($AS3098="RC",1,""))</f>
        <v/>
      </c>
      <c r="M3098" s="9" t="str">
        <f>IF(Search!$I$6="","",IF($AS3098="RCP",1,""))</f>
        <v/>
      </c>
      <c r="N3098" s="9" t="str">
        <f>IF(Search!$I$8="","",IF(COUNTA($AT3098)=1,IF(Search!$I$8="N","N",1),""))</f>
        <v/>
      </c>
      <c r="O3098" s="9" t="str">
        <f>IF(Search!$L$4="","",IF(COUNTA($AU3098)=1,IF(Search!$L$4="N","N",1),""))</f>
        <v/>
      </c>
      <c r="P3098" s="9" t="str">
        <f>IF(Search!$L$5="","",IF(ISNUMBER(SEARCH("Jersey",$AU3098))=TRUE,IF(Search!$L$5="N","N",1),""))</f>
        <v/>
      </c>
      <c r="Q3098" s="9" t="str">
        <f>IF(Search!$L$6="","",IF(ISNUMBER(SEARCH("Patch",$AU3098))=TRUE,IF(Search!$L$6="N","N",1),""))</f>
        <v/>
      </c>
      <c r="R3098" s="9" t="str">
        <f>IF(Search!$L$7="","",IF(ISNUMBER(SEARCH("Shield",$AU3098))=TRUE,IF(Search!$L$7="N","N",1),""))</f>
        <v/>
      </c>
      <c r="S3098" s="9" t="str">
        <f>IF(Search!$L$8="","",IF(ISNUMBER(SEARCH("Stick",$AU3098))=TRUE,IF(Search!$L$8="N","N",1),""))</f>
        <v/>
      </c>
      <c r="T3098" s="9" t="str">
        <f>IF(Search!$O$4="","",IF(COUNTA($AW3098)=1,IF(Search!$O$4="N","N",1),""))</f>
        <v/>
      </c>
      <c r="U3098" s="9" t="str">
        <f>IF(Search!$O$5="","",IF($AW3098="","",IF($AW3098&lt;Search!$O$5,"",1)))</f>
        <v/>
      </c>
      <c r="V3098" s="9" t="str">
        <f>IF(Search!$O$6="","",IF($AW3098="","",IF($AW3098&gt;Search!$O$6,"",1)))</f>
        <v/>
      </c>
      <c r="W3098" s="9" t="str">
        <f>IF(Search!$U$4="","",IF($AX3098="","",1))</f>
        <v/>
      </c>
      <c r="X3098" s="9" t="str">
        <f>IF(Search!$U$5="","",IF(ISNUMBER(SEARCH(Search!$U$5,$AX3098))=TRUE,IF(Search!$U$5="N","N",1),""))</f>
        <v/>
      </c>
      <c r="Y3098" s="9" t="str">
        <f>IF(Search!$U$6="","",IF($AY3098&lt;Search!$U$6,"",1))</f>
        <v/>
      </c>
      <c r="Z3098" s="9" t="str">
        <f>IF(Search!$R$4="","",IF(Inventory!$BA3098&lt;Search!$R$4,"",1))</f>
        <v/>
      </c>
      <c r="AA3098" s="9" t="str">
        <f>IF(Search!$R$5="","",IF($BA3098&gt;Search!$R$5,"",1))</f>
        <v/>
      </c>
      <c r="AB3098" s="9" t="str">
        <f>IF(Search!$R$6="","",IF($BB3098&lt;Search!$R$6,"",1))</f>
        <v/>
      </c>
      <c r="AC3098" s="9" t="str">
        <f>IF(Search!$R$7="","",IF($BB3098&lt;Search!$R$7,"",1))</f>
        <v/>
      </c>
      <c r="AD3098" s="45" t="str">
        <f>IF(COUNTIF($A3098:$AC3098,"n")&gt;0,"",IF(SUM($A3098:$AC3098)=COUNTA(Search!$C$4:$C$8,Search!$F$4:$F$8,Search!$I$4:$I$6,Search!$I$8,Search!$L$4:$L$8,Search!$O$4:$O$8,Search!$R$4:$R$7,Search!$U$4:$U$7)-COUNTIF(Search!$C$4:$U$7,"n"),1+LARGE($AD$1:AD3097,1),""))</f>
        <v/>
      </c>
      <c r="AE3098" s="45" t="str">
        <f t="shared" si="154"/>
        <v/>
      </c>
      <c r="AF3098" s="45" t="str">
        <f>IF(AD3098="","",COUNTIF($AE$1:$AE3097,$AE3098)+RANK($AE3098,$AE$2:$AE$10540,1))</f>
        <v/>
      </c>
      <c r="AG3098" s="45" t="str">
        <f t="shared" si="155"/>
        <v/>
      </c>
      <c r="AH3098" s="45" t="str">
        <f>IF($AD3098="","",COUNTIF($AG$1:$AG3097,$AG3098)+RANK($AG3098,$AG$1:$AG$10539,0))</f>
        <v/>
      </c>
      <c r="AI3098" s="10" t="str">
        <f t="shared" si="153"/>
        <v>2016-17 Upper Deck Canvas #163 Alex Galchenyuk MTL    /   $</v>
      </c>
      <c r="AJ3098" s="11">
        <v>2016</v>
      </c>
      <c r="AK3098" s="17">
        <v>17</v>
      </c>
      <c r="AL3098" s="12" t="s">
        <v>20</v>
      </c>
      <c r="AM3098" s="10">
        <v>163</v>
      </c>
      <c r="AN3098" s="15" t="s">
        <v>1478</v>
      </c>
      <c r="AO3098" s="14" t="s">
        <v>1911</v>
      </c>
      <c r="AP3098" s="14"/>
      <c r="AQ3098" s="14"/>
      <c r="AR3098" s="14" t="s">
        <v>2479</v>
      </c>
      <c r="AS3098" s="9"/>
      <c r="AT3098" s="9"/>
      <c r="AU3098" s="9"/>
      <c r="AV3098" s="13"/>
      <c r="AW3098" s="13"/>
      <c r="AX3098" s="9"/>
      <c r="AY3098" s="9"/>
      <c r="AZ3098" s="9"/>
      <c r="BA3098" s="33"/>
      <c r="BB3098" s="33"/>
      <c r="BC3098" s="36"/>
      <c r="BD3098" s="12" t="s">
        <v>2493</v>
      </c>
    </row>
    <row r="3099" spans="1:56" s="12" customFormat="1" x14ac:dyDescent="0.2">
      <c r="A3099" s="9" t="str">
        <f>IF(Search!$C$5="","",IF(COUNTA(Inventory!$AP3099)=1,1,""))</f>
        <v/>
      </c>
      <c r="B3099" s="9" t="str">
        <f>IF(Search!$C$4="","",IF(ISNUMBER(SEARCH(Search!$C$4,$AR3099))=TRUE,1,""))</f>
        <v/>
      </c>
      <c r="C3099" s="9" t="str">
        <f>IF(Search!$C$6="x",IF(COUNTA($AQ3099)=1,1,"N"),IF(COUNTA($AQ3099)=1,"N",""))</f>
        <v/>
      </c>
      <c r="D3099" s="9" t="str">
        <f>IF(Search!$O$8="","",IF(ISNUMBER(SEARCH(Search!$O$8,$BD3099))=TRUE,1,""))</f>
        <v/>
      </c>
      <c r="E3099" s="9" t="str">
        <f>IF(Search!$C$7="","",IF(ISNUMBER(SEARCH(Search!$C$7,$AN3099))=TRUE,1,""))</f>
        <v/>
      </c>
      <c r="F3099" s="9" t="str">
        <f>IF(Search!$C$8="","",IF(ISNUMBER(SEARCH(Search!$C$8,$AO3099))=TRUE,1,""))</f>
        <v/>
      </c>
      <c r="G3099" s="9" t="str">
        <f>IF(Search!$F$4="","",IF(Inventory!$AJ3099&lt;Search!$F$4,"",1))</f>
        <v/>
      </c>
      <c r="H3099" s="9" t="str">
        <f>IF(Search!$F$5="","",IF(Inventory!$AJ3099&gt;Search!$F$5,"",1))</f>
        <v/>
      </c>
      <c r="I3099" s="9" t="str">
        <f>IF(Search!$F$7="","",IF(Search!$F$8="",IF(ISNUMBER(SEARCH(Search!$F$7,$AL3099))=TRUE,1,""),""))</f>
        <v/>
      </c>
      <c r="J3099" s="9" t="str">
        <f>IF($AL3099=Search!$F$8,1,"")</f>
        <v/>
      </c>
      <c r="K3099" s="9" t="str">
        <f>IF(Search!$I$4="","",IF(COUNTA($AS3099)=1,IF(Search!$I$4="N","N",1),""))</f>
        <v/>
      </c>
      <c r="L3099" s="9" t="str">
        <f>IF(Search!$I$5="","",IF($AS3099="RC",1,""))</f>
        <v/>
      </c>
      <c r="M3099" s="9" t="str">
        <f>IF(Search!$I$6="","",IF($AS3099="RCP",1,""))</f>
        <v/>
      </c>
      <c r="N3099" s="9" t="str">
        <f>IF(Search!$I$8="","",IF(COUNTA($AT3099)=1,IF(Search!$I$8="N","N",1),""))</f>
        <v/>
      </c>
      <c r="O3099" s="9" t="str">
        <f>IF(Search!$L$4="","",IF(COUNTA($AU3099)=1,IF(Search!$L$4="N","N",1),""))</f>
        <v/>
      </c>
      <c r="P3099" s="9" t="str">
        <f>IF(Search!$L$5="","",IF(ISNUMBER(SEARCH("Jersey",$AU3099))=TRUE,IF(Search!$L$5="N","N",1),""))</f>
        <v/>
      </c>
      <c r="Q3099" s="9" t="str">
        <f>IF(Search!$L$6="","",IF(ISNUMBER(SEARCH("Patch",$AU3099))=TRUE,IF(Search!$L$6="N","N",1),""))</f>
        <v/>
      </c>
      <c r="R3099" s="9" t="str">
        <f>IF(Search!$L$7="","",IF(ISNUMBER(SEARCH("Shield",$AU3099))=TRUE,IF(Search!$L$7="N","N",1),""))</f>
        <v/>
      </c>
      <c r="S3099" s="9" t="str">
        <f>IF(Search!$L$8="","",IF(ISNUMBER(SEARCH("Stick",$AU3099))=TRUE,IF(Search!$L$8="N","N",1),""))</f>
        <v/>
      </c>
      <c r="T3099" s="9" t="str">
        <f>IF(Search!$O$4="","",IF(COUNTA($AW3099)=1,IF(Search!$O$4="N","N",1),""))</f>
        <v/>
      </c>
      <c r="U3099" s="9" t="str">
        <f>IF(Search!$O$5="","",IF($AW3099="","",IF($AW3099&lt;Search!$O$5,"",1)))</f>
        <v/>
      </c>
      <c r="V3099" s="9" t="str">
        <f>IF(Search!$O$6="","",IF($AW3099="","",IF($AW3099&gt;Search!$O$6,"",1)))</f>
        <v/>
      </c>
      <c r="W3099" s="9" t="str">
        <f>IF(Search!$U$4="","",IF($AX3099="","",1))</f>
        <v/>
      </c>
      <c r="X3099" s="9" t="str">
        <f>IF(Search!$U$5="","",IF(ISNUMBER(SEARCH(Search!$U$5,$AX3099))=TRUE,IF(Search!$U$5="N","N",1),""))</f>
        <v/>
      </c>
      <c r="Y3099" s="9" t="str">
        <f>IF(Search!$U$6="","",IF($AY3099&lt;Search!$U$6,"",1))</f>
        <v/>
      </c>
      <c r="Z3099" s="9" t="str">
        <f>IF(Search!$R$4="","",IF(Inventory!$BA3099&lt;Search!$R$4,"",1))</f>
        <v/>
      </c>
      <c r="AA3099" s="9" t="str">
        <f>IF(Search!$R$5="","",IF($BA3099&gt;Search!$R$5,"",1))</f>
        <v/>
      </c>
      <c r="AB3099" s="9" t="str">
        <f>IF(Search!$R$6="","",IF($BB3099&lt;Search!$R$6,"",1))</f>
        <v/>
      </c>
      <c r="AC3099" s="9" t="str">
        <f>IF(Search!$R$7="","",IF($BB3099&lt;Search!$R$7,"",1))</f>
        <v/>
      </c>
      <c r="AD3099" s="45" t="str">
        <f>IF(COUNTIF($A3099:$AC3099,"n")&gt;0,"",IF(SUM($A3099:$AC3099)=COUNTA(Search!$C$4:$C$8,Search!$F$4:$F$8,Search!$I$4:$I$6,Search!$I$8,Search!$L$4:$L$8,Search!$O$4:$O$8,Search!$R$4:$R$7,Search!$U$4:$U$7)-COUNTIF(Search!$C$4:$U$7,"n"),1+LARGE($AD$1:AD3098,1),""))</f>
        <v/>
      </c>
      <c r="AE3099" s="45" t="str">
        <f t="shared" si="154"/>
        <v/>
      </c>
      <c r="AF3099" s="45" t="str">
        <f>IF(AD3099="","",COUNTIF($AE$1:$AE3098,$AE3099)+RANK($AE3099,$AE$2:$AE$10540,1))</f>
        <v/>
      </c>
      <c r="AG3099" s="45" t="str">
        <f t="shared" si="155"/>
        <v/>
      </c>
      <c r="AH3099" s="45" t="str">
        <f>IF($AD3099="","",COUNTIF($AG$1:$AG3098,$AG3099)+RANK($AG3099,$AG$1:$AG$10539,0))</f>
        <v/>
      </c>
      <c r="AI3099" s="10" t="str">
        <f t="shared" si="153"/>
        <v>2016-17 Upper Deck Canvas #166 Filip Forsberg NAS    /   $</v>
      </c>
      <c r="AJ3099" s="11">
        <v>2016</v>
      </c>
      <c r="AK3099" s="17">
        <v>17</v>
      </c>
      <c r="AL3099" s="12" t="s">
        <v>20</v>
      </c>
      <c r="AM3099" s="10">
        <v>166</v>
      </c>
      <c r="AN3099" s="15" t="s">
        <v>1456</v>
      </c>
      <c r="AO3099" s="14" t="s">
        <v>1948</v>
      </c>
      <c r="AP3099" s="14"/>
      <c r="AQ3099" s="14"/>
      <c r="AR3099" s="14" t="s">
        <v>2479</v>
      </c>
      <c r="AS3099" s="9"/>
      <c r="AT3099" s="9"/>
      <c r="AU3099" s="9"/>
      <c r="AV3099" s="13"/>
      <c r="AW3099" s="13"/>
      <c r="AX3099" s="9"/>
      <c r="AY3099" s="9"/>
      <c r="AZ3099" s="9"/>
      <c r="BA3099" s="33"/>
      <c r="BB3099" s="33"/>
      <c r="BC3099" s="36"/>
      <c r="BD3099" s="12" t="s">
        <v>2493</v>
      </c>
    </row>
    <row r="3100" spans="1:56" s="12" customFormat="1" x14ac:dyDescent="0.2">
      <c r="A3100" s="9" t="str">
        <f>IF(Search!$C$5="","",IF(COUNTA(Inventory!$AP3100)=1,1,""))</f>
        <v/>
      </c>
      <c r="B3100" s="9" t="str">
        <f>IF(Search!$C$4="","",IF(ISNUMBER(SEARCH(Search!$C$4,$AR3100))=TRUE,1,""))</f>
        <v/>
      </c>
      <c r="C3100" s="9" t="str">
        <f>IF(Search!$C$6="x",IF(COUNTA($AQ3100)=1,1,"N"),IF(COUNTA($AQ3100)=1,"N",""))</f>
        <v/>
      </c>
      <c r="D3100" s="9" t="str">
        <f>IF(Search!$O$8="","",IF(ISNUMBER(SEARCH(Search!$O$8,$BD3100))=TRUE,1,""))</f>
        <v/>
      </c>
      <c r="E3100" s="9" t="str">
        <f>IF(Search!$C$7="","",IF(ISNUMBER(SEARCH(Search!$C$7,$AN3100))=TRUE,1,""))</f>
        <v/>
      </c>
      <c r="F3100" s="9" t="str">
        <f>IF(Search!$C$8="","",IF(ISNUMBER(SEARCH(Search!$C$8,$AO3100))=TRUE,1,""))</f>
        <v/>
      </c>
      <c r="G3100" s="9" t="str">
        <f>IF(Search!$F$4="","",IF(Inventory!$AJ3100&lt;Search!$F$4,"",1))</f>
        <v/>
      </c>
      <c r="H3100" s="9" t="str">
        <f>IF(Search!$F$5="","",IF(Inventory!$AJ3100&gt;Search!$F$5,"",1))</f>
        <v/>
      </c>
      <c r="I3100" s="9" t="str">
        <f>IF(Search!$F$7="","",IF(Search!$F$8="",IF(ISNUMBER(SEARCH(Search!$F$7,$AL3100))=TRUE,1,""),""))</f>
        <v/>
      </c>
      <c r="J3100" s="9" t="str">
        <f>IF($AL3100=Search!$F$8,1,"")</f>
        <v/>
      </c>
      <c r="K3100" s="9" t="str">
        <f>IF(Search!$I$4="","",IF(COUNTA($AS3100)=1,IF(Search!$I$4="N","N",1),""))</f>
        <v/>
      </c>
      <c r="L3100" s="9" t="str">
        <f>IF(Search!$I$5="","",IF($AS3100="RC",1,""))</f>
        <v/>
      </c>
      <c r="M3100" s="9" t="str">
        <f>IF(Search!$I$6="","",IF($AS3100="RCP",1,""))</f>
        <v/>
      </c>
      <c r="N3100" s="9" t="str">
        <f>IF(Search!$I$8="","",IF(COUNTA($AT3100)=1,IF(Search!$I$8="N","N",1),""))</f>
        <v/>
      </c>
      <c r="O3100" s="9" t="str">
        <f>IF(Search!$L$4="","",IF(COUNTA($AU3100)=1,IF(Search!$L$4="N","N",1),""))</f>
        <v/>
      </c>
      <c r="P3100" s="9" t="str">
        <f>IF(Search!$L$5="","",IF(ISNUMBER(SEARCH("Jersey",$AU3100))=TRUE,IF(Search!$L$5="N","N",1),""))</f>
        <v/>
      </c>
      <c r="Q3100" s="9" t="str">
        <f>IF(Search!$L$6="","",IF(ISNUMBER(SEARCH("Patch",$AU3100))=TRUE,IF(Search!$L$6="N","N",1),""))</f>
        <v/>
      </c>
      <c r="R3100" s="9" t="str">
        <f>IF(Search!$L$7="","",IF(ISNUMBER(SEARCH("Shield",$AU3100))=TRUE,IF(Search!$L$7="N","N",1),""))</f>
        <v/>
      </c>
      <c r="S3100" s="9" t="str">
        <f>IF(Search!$L$8="","",IF(ISNUMBER(SEARCH("Stick",$AU3100))=TRUE,IF(Search!$L$8="N","N",1),""))</f>
        <v/>
      </c>
      <c r="T3100" s="9" t="str">
        <f>IF(Search!$O$4="","",IF(COUNTA($AW3100)=1,IF(Search!$O$4="N","N",1),""))</f>
        <v/>
      </c>
      <c r="U3100" s="9" t="str">
        <f>IF(Search!$O$5="","",IF($AW3100="","",IF($AW3100&lt;Search!$O$5,"",1)))</f>
        <v/>
      </c>
      <c r="V3100" s="9" t="str">
        <f>IF(Search!$O$6="","",IF($AW3100="","",IF($AW3100&gt;Search!$O$6,"",1)))</f>
        <v/>
      </c>
      <c r="W3100" s="9" t="str">
        <f>IF(Search!$U$4="","",IF($AX3100="","",1))</f>
        <v/>
      </c>
      <c r="X3100" s="9" t="str">
        <f>IF(Search!$U$5="","",IF(ISNUMBER(SEARCH(Search!$U$5,$AX3100))=TRUE,IF(Search!$U$5="N","N",1),""))</f>
        <v/>
      </c>
      <c r="Y3100" s="9" t="str">
        <f>IF(Search!$U$6="","",IF($AY3100&lt;Search!$U$6,"",1))</f>
        <v/>
      </c>
      <c r="Z3100" s="9" t="str">
        <f>IF(Search!$R$4="","",IF(Inventory!$BA3100&lt;Search!$R$4,"",1))</f>
        <v/>
      </c>
      <c r="AA3100" s="9" t="str">
        <f>IF(Search!$R$5="","",IF($BA3100&gt;Search!$R$5,"",1))</f>
        <v/>
      </c>
      <c r="AB3100" s="9" t="str">
        <f>IF(Search!$R$6="","",IF($BB3100&lt;Search!$R$6,"",1))</f>
        <v/>
      </c>
      <c r="AC3100" s="9" t="str">
        <f>IF(Search!$R$7="","",IF($BB3100&lt;Search!$R$7,"",1))</f>
        <v/>
      </c>
      <c r="AD3100" s="45" t="str">
        <f>IF(COUNTIF($A3100:$AC3100,"n")&gt;0,"",IF(SUM($A3100:$AC3100)=COUNTA(Search!$C$4:$C$8,Search!$F$4:$F$8,Search!$I$4:$I$6,Search!$I$8,Search!$L$4:$L$8,Search!$O$4:$O$8,Search!$R$4:$R$7,Search!$U$4:$U$7)-COUNTIF(Search!$C$4:$U$7,"n"),1+LARGE($AD$1:AD3099,1),""))</f>
        <v/>
      </c>
      <c r="AE3100" s="45" t="str">
        <f t="shared" si="154"/>
        <v/>
      </c>
      <c r="AF3100" s="45" t="str">
        <f>IF(AD3100="","",COUNTIF($AE$1:$AE3099,$AE3100)+RANK($AE3100,$AE$2:$AE$10540,1))</f>
        <v/>
      </c>
      <c r="AG3100" s="45" t="str">
        <f t="shared" si="155"/>
        <v/>
      </c>
      <c r="AH3100" s="45" t="str">
        <f>IF($AD3100="","",COUNTIF($AG$1:$AG3099,$AG3100)+RANK($AG3100,$AG$1:$AG$10539,0))</f>
        <v/>
      </c>
      <c r="AI3100" s="10" t="str">
        <f t="shared" si="153"/>
        <v>2016-17 Upper Deck Canvas #199 Loui Eriksson VAN    /   $2</v>
      </c>
      <c r="AJ3100" s="11">
        <v>2016</v>
      </c>
      <c r="AK3100" s="17">
        <v>17</v>
      </c>
      <c r="AL3100" s="12" t="s">
        <v>20</v>
      </c>
      <c r="AM3100" s="10">
        <v>199</v>
      </c>
      <c r="AN3100" s="15" t="s">
        <v>1606</v>
      </c>
      <c r="AO3100" s="14" t="s">
        <v>1951</v>
      </c>
      <c r="AP3100" s="14"/>
      <c r="AQ3100" s="14"/>
      <c r="AR3100" s="14" t="s">
        <v>2479</v>
      </c>
      <c r="AS3100" s="9"/>
      <c r="AT3100" s="9"/>
      <c r="AU3100" s="9"/>
      <c r="AV3100" s="13"/>
      <c r="AW3100" s="13"/>
      <c r="AX3100" s="9"/>
      <c r="AY3100" s="9"/>
      <c r="AZ3100" s="9"/>
      <c r="BA3100" s="33">
        <v>2</v>
      </c>
      <c r="BB3100" s="33"/>
      <c r="BC3100" s="36"/>
      <c r="BD3100" s="12" t="s">
        <v>2493</v>
      </c>
    </row>
    <row r="3101" spans="1:56" s="12" customFormat="1" x14ac:dyDescent="0.2">
      <c r="A3101" s="9" t="str">
        <f>IF(Search!$C$5="","",IF(COUNTA(Inventory!$AP3101)=1,1,""))</f>
        <v/>
      </c>
      <c r="B3101" s="9" t="str">
        <f>IF(Search!$C$4="","",IF(ISNUMBER(SEARCH(Search!$C$4,$AR3101))=TRUE,1,""))</f>
        <v/>
      </c>
      <c r="C3101" s="9" t="str">
        <f>IF(Search!$C$6="x",IF(COUNTA($AQ3101)=1,1,"N"),IF(COUNTA($AQ3101)=1,"N",""))</f>
        <v/>
      </c>
      <c r="D3101" s="9" t="str">
        <f>IF(Search!$O$8="","",IF(ISNUMBER(SEARCH(Search!$O$8,$BD3101))=TRUE,1,""))</f>
        <v/>
      </c>
      <c r="E3101" s="9" t="str">
        <f>IF(Search!$C$7="","",IF(ISNUMBER(SEARCH(Search!$C$7,$AN3101))=TRUE,1,""))</f>
        <v/>
      </c>
      <c r="F3101" s="9" t="str">
        <f>IF(Search!$C$8="","",IF(ISNUMBER(SEARCH(Search!$C$8,$AO3101))=TRUE,1,""))</f>
        <v/>
      </c>
      <c r="G3101" s="9" t="str">
        <f>IF(Search!$F$4="","",IF(Inventory!$AJ3101&lt;Search!$F$4,"",1))</f>
        <v/>
      </c>
      <c r="H3101" s="9" t="str">
        <f>IF(Search!$F$5="","",IF(Inventory!$AJ3101&gt;Search!$F$5,"",1))</f>
        <v/>
      </c>
      <c r="I3101" s="9" t="str">
        <f>IF(Search!$F$7="","",IF(Search!$F$8="",IF(ISNUMBER(SEARCH(Search!$F$7,$AL3101))=TRUE,1,""),""))</f>
        <v/>
      </c>
      <c r="J3101" s="9" t="str">
        <f>IF($AL3101=Search!$F$8,1,"")</f>
        <v/>
      </c>
      <c r="K3101" s="9" t="str">
        <f>IF(Search!$I$4="","",IF(COUNTA($AS3101)=1,IF(Search!$I$4="N","N",1),""))</f>
        <v/>
      </c>
      <c r="L3101" s="9" t="str">
        <f>IF(Search!$I$5="","",IF($AS3101="RC",1,""))</f>
        <v/>
      </c>
      <c r="M3101" s="9" t="str">
        <f>IF(Search!$I$6="","",IF($AS3101="RCP",1,""))</f>
        <v/>
      </c>
      <c r="N3101" s="9" t="str">
        <f>IF(Search!$I$8="","",IF(COUNTA($AT3101)=1,IF(Search!$I$8="N","N",1),""))</f>
        <v/>
      </c>
      <c r="O3101" s="9" t="str">
        <f>IF(Search!$L$4="","",IF(COUNTA($AU3101)=1,IF(Search!$L$4="N","N",1),""))</f>
        <v/>
      </c>
      <c r="P3101" s="9" t="str">
        <f>IF(Search!$L$5="","",IF(ISNUMBER(SEARCH("Jersey",$AU3101))=TRUE,IF(Search!$L$5="N","N",1),""))</f>
        <v/>
      </c>
      <c r="Q3101" s="9" t="str">
        <f>IF(Search!$L$6="","",IF(ISNUMBER(SEARCH("Patch",$AU3101))=TRUE,IF(Search!$L$6="N","N",1),""))</f>
        <v/>
      </c>
      <c r="R3101" s="9" t="str">
        <f>IF(Search!$L$7="","",IF(ISNUMBER(SEARCH("Shield",$AU3101))=TRUE,IF(Search!$L$7="N","N",1),""))</f>
        <v/>
      </c>
      <c r="S3101" s="9" t="str">
        <f>IF(Search!$L$8="","",IF(ISNUMBER(SEARCH("Stick",$AU3101))=TRUE,IF(Search!$L$8="N","N",1),""))</f>
        <v/>
      </c>
      <c r="T3101" s="9" t="str">
        <f>IF(Search!$O$4="","",IF(COUNTA($AW3101)=1,IF(Search!$O$4="N","N",1),""))</f>
        <v/>
      </c>
      <c r="U3101" s="9" t="str">
        <f>IF(Search!$O$5="","",IF($AW3101="","",IF($AW3101&lt;Search!$O$5,"",1)))</f>
        <v/>
      </c>
      <c r="V3101" s="9" t="str">
        <f>IF(Search!$O$6="","",IF($AW3101="","",IF($AW3101&gt;Search!$O$6,"",1)))</f>
        <v/>
      </c>
      <c r="W3101" s="9" t="str">
        <f>IF(Search!$U$4="","",IF($AX3101="","",1))</f>
        <v/>
      </c>
      <c r="X3101" s="9" t="str">
        <f>IF(Search!$U$5="","",IF(ISNUMBER(SEARCH(Search!$U$5,$AX3101))=TRUE,IF(Search!$U$5="N","N",1),""))</f>
        <v/>
      </c>
      <c r="Y3101" s="9" t="str">
        <f>IF(Search!$U$6="","",IF($AY3101&lt;Search!$U$6,"",1))</f>
        <v/>
      </c>
      <c r="Z3101" s="9" t="str">
        <f>IF(Search!$R$4="","",IF(Inventory!$BA3101&lt;Search!$R$4,"",1))</f>
        <v/>
      </c>
      <c r="AA3101" s="9" t="str">
        <f>IF(Search!$R$5="","",IF($BA3101&gt;Search!$R$5,"",1))</f>
        <v/>
      </c>
      <c r="AB3101" s="9" t="str">
        <f>IF(Search!$R$6="","",IF($BB3101&lt;Search!$R$6,"",1))</f>
        <v/>
      </c>
      <c r="AC3101" s="9" t="str">
        <f>IF(Search!$R$7="","",IF($BB3101&lt;Search!$R$7,"",1))</f>
        <v/>
      </c>
      <c r="AD3101" s="45" t="str">
        <f>IF(COUNTIF($A3101:$AC3101,"n")&gt;0,"",IF(SUM($A3101:$AC3101)=COUNTA(Search!$C$4:$C$8,Search!$F$4:$F$8,Search!$I$4:$I$6,Search!$I$8,Search!$L$4:$L$8,Search!$O$4:$O$8,Search!$R$4:$R$7,Search!$U$4:$U$7)-COUNTIF(Search!$C$4:$U$7,"n"),1+LARGE($AD$1:AD3100,1),""))</f>
        <v/>
      </c>
      <c r="AE3101" s="45" t="str">
        <f t="shared" si="154"/>
        <v/>
      </c>
      <c r="AF3101" s="45" t="str">
        <f>IF(AD3101="","",COUNTIF($AE$1:$AE3100,$AE3101)+RANK($AE3101,$AE$2:$AE$10540,1))</f>
        <v/>
      </c>
      <c r="AG3101" s="45" t="str">
        <f t="shared" si="155"/>
        <v/>
      </c>
      <c r="AH3101" s="45" t="str">
        <f>IF($AD3101="","",COUNTIF($AG$1:$AG3100,$AG3101)+RANK($AG3101,$AG$1:$AG$10539,0))</f>
        <v/>
      </c>
      <c r="AI3101" s="10" t="str">
        <f t="shared" si="153"/>
        <v>2016-17 Upper Deck Canvas #200 Henrik Sedin VAN    /   $2.5</v>
      </c>
      <c r="AJ3101" s="11">
        <v>2016</v>
      </c>
      <c r="AK3101" s="17">
        <v>17</v>
      </c>
      <c r="AL3101" s="12" t="s">
        <v>20</v>
      </c>
      <c r="AM3101" s="10">
        <v>200</v>
      </c>
      <c r="AN3101" s="15" t="s">
        <v>1605</v>
      </c>
      <c r="AO3101" s="14" t="s">
        <v>1951</v>
      </c>
      <c r="AP3101" s="14"/>
      <c r="AQ3101" s="14"/>
      <c r="AR3101" s="14" t="s">
        <v>2479</v>
      </c>
      <c r="AS3101" s="9"/>
      <c r="AT3101" s="9"/>
      <c r="AU3101" s="9"/>
      <c r="AV3101" s="13"/>
      <c r="AW3101" s="13"/>
      <c r="AX3101" s="9"/>
      <c r="AY3101" s="9"/>
      <c r="AZ3101" s="9"/>
      <c r="BA3101" s="33">
        <v>2.5</v>
      </c>
      <c r="BB3101" s="33"/>
      <c r="BC3101" s="36"/>
      <c r="BD3101" s="12" t="s">
        <v>2493</v>
      </c>
    </row>
    <row r="3102" spans="1:56" s="12" customFormat="1" x14ac:dyDescent="0.2">
      <c r="A3102" s="9" t="str">
        <f>IF(Search!$C$5="","",IF(COUNTA(Inventory!$AP3102)=1,1,""))</f>
        <v/>
      </c>
      <c r="B3102" s="9" t="str">
        <f>IF(Search!$C$4="","",IF(ISNUMBER(SEARCH(Search!$C$4,$AR3102))=TRUE,1,""))</f>
        <v/>
      </c>
      <c r="C3102" s="9" t="str">
        <f>IF(Search!$C$6="x",IF(COUNTA($AQ3102)=1,1,"N"),IF(COUNTA($AQ3102)=1,"N",""))</f>
        <v/>
      </c>
      <c r="D3102" s="9" t="str">
        <f>IF(Search!$O$8="","",IF(ISNUMBER(SEARCH(Search!$O$8,$BD3102))=TRUE,1,""))</f>
        <v/>
      </c>
      <c r="E3102" s="9" t="str">
        <f>IF(Search!$C$7="","",IF(ISNUMBER(SEARCH(Search!$C$7,$AN3102))=TRUE,1,""))</f>
        <v/>
      </c>
      <c r="F3102" s="9" t="str">
        <f>IF(Search!$C$8="","",IF(ISNUMBER(SEARCH(Search!$C$8,$AO3102))=TRUE,1,""))</f>
        <v/>
      </c>
      <c r="G3102" s="9" t="str">
        <f>IF(Search!$F$4="","",IF(Inventory!$AJ3102&lt;Search!$F$4,"",1))</f>
        <v/>
      </c>
      <c r="H3102" s="9" t="str">
        <f>IF(Search!$F$5="","",IF(Inventory!$AJ3102&gt;Search!$F$5,"",1))</f>
        <v/>
      </c>
      <c r="I3102" s="9" t="str">
        <f>IF(Search!$F$7="","",IF(Search!$F$8="",IF(ISNUMBER(SEARCH(Search!$F$7,$AL3102))=TRUE,1,""),""))</f>
        <v/>
      </c>
      <c r="J3102" s="9" t="str">
        <f>IF($AL3102=Search!$F$8,1,"")</f>
        <v/>
      </c>
      <c r="K3102" s="9" t="str">
        <f>IF(Search!$I$4="","",IF(COUNTA($AS3102)=1,IF(Search!$I$4="N","N",1),""))</f>
        <v/>
      </c>
      <c r="L3102" s="9" t="str">
        <f>IF(Search!$I$5="","",IF($AS3102="RC",1,""))</f>
        <v/>
      </c>
      <c r="M3102" s="9" t="str">
        <f>IF(Search!$I$6="","",IF($AS3102="RCP",1,""))</f>
        <v/>
      </c>
      <c r="N3102" s="9" t="str">
        <f>IF(Search!$I$8="","",IF(COUNTA($AT3102)=1,IF(Search!$I$8="N","N",1),""))</f>
        <v/>
      </c>
      <c r="O3102" s="9" t="str">
        <f>IF(Search!$L$4="","",IF(COUNTA($AU3102)=1,IF(Search!$L$4="N","N",1),""))</f>
        <v/>
      </c>
      <c r="P3102" s="9" t="str">
        <f>IF(Search!$L$5="","",IF(ISNUMBER(SEARCH("Jersey",$AU3102))=TRUE,IF(Search!$L$5="N","N",1),""))</f>
        <v/>
      </c>
      <c r="Q3102" s="9" t="str">
        <f>IF(Search!$L$6="","",IF(ISNUMBER(SEARCH("Patch",$AU3102))=TRUE,IF(Search!$L$6="N","N",1),""))</f>
        <v/>
      </c>
      <c r="R3102" s="9" t="str">
        <f>IF(Search!$L$7="","",IF(ISNUMBER(SEARCH("Shield",$AU3102))=TRUE,IF(Search!$L$7="N","N",1),""))</f>
        <v/>
      </c>
      <c r="S3102" s="9" t="str">
        <f>IF(Search!$L$8="","",IF(ISNUMBER(SEARCH("Stick",$AU3102))=TRUE,IF(Search!$L$8="N","N",1),""))</f>
        <v/>
      </c>
      <c r="T3102" s="9" t="str">
        <f>IF(Search!$O$4="","",IF(COUNTA($AW3102)=1,IF(Search!$O$4="N","N",1),""))</f>
        <v/>
      </c>
      <c r="U3102" s="9" t="str">
        <f>IF(Search!$O$5="","",IF($AW3102="","",IF($AW3102&lt;Search!$O$5,"",1)))</f>
        <v/>
      </c>
      <c r="V3102" s="9" t="str">
        <f>IF(Search!$O$6="","",IF($AW3102="","",IF($AW3102&gt;Search!$O$6,"",1)))</f>
        <v/>
      </c>
      <c r="W3102" s="9" t="str">
        <f>IF(Search!$U$4="","",IF($AX3102="","",1))</f>
        <v/>
      </c>
      <c r="X3102" s="9" t="str">
        <f>IF(Search!$U$5="","",IF(ISNUMBER(SEARCH(Search!$U$5,$AX3102))=TRUE,IF(Search!$U$5="N","N",1),""))</f>
        <v/>
      </c>
      <c r="Y3102" s="9" t="str">
        <f>IF(Search!$U$6="","",IF($AY3102&lt;Search!$U$6,"",1))</f>
        <v/>
      </c>
      <c r="Z3102" s="9" t="str">
        <f>IF(Search!$R$4="","",IF(Inventory!$BA3102&lt;Search!$R$4,"",1))</f>
        <v/>
      </c>
      <c r="AA3102" s="9" t="str">
        <f>IF(Search!$R$5="","",IF($BA3102&gt;Search!$R$5,"",1))</f>
        <v/>
      </c>
      <c r="AB3102" s="9" t="str">
        <f>IF(Search!$R$6="","",IF($BB3102&lt;Search!$R$6,"",1))</f>
        <v/>
      </c>
      <c r="AC3102" s="9" t="str">
        <f>IF(Search!$R$7="","",IF($BB3102&lt;Search!$R$7,"",1))</f>
        <v/>
      </c>
      <c r="AD3102" s="45" t="str">
        <f>IF(COUNTIF($A3102:$AC3102,"n")&gt;0,"",IF(SUM($A3102:$AC3102)=COUNTA(Search!$C$4:$C$8,Search!$F$4:$F$8,Search!$I$4:$I$6,Search!$I$8,Search!$L$4:$L$8,Search!$O$4:$O$8,Search!$R$4:$R$7,Search!$U$4:$U$7)-COUNTIF(Search!$C$4:$U$7,"n"),1+LARGE($AD$1:AD3101,1),""))</f>
        <v/>
      </c>
      <c r="AE3102" s="45" t="str">
        <f t="shared" si="154"/>
        <v/>
      </c>
      <c r="AF3102" s="45" t="str">
        <f>IF(AD3102="","",COUNTIF($AE$1:$AE3101,$AE3102)+RANK($AE3102,$AE$2:$AE$10540,1))</f>
        <v/>
      </c>
      <c r="AG3102" s="45" t="str">
        <f t="shared" si="155"/>
        <v/>
      </c>
      <c r="AH3102" s="45" t="str">
        <f>IF($AD3102="","",COUNTIF($AG$1:$AG3101,$AG3102)+RANK($AG3102,$AG$1:$AG$10539,0))</f>
        <v/>
      </c>
      <c r="AI3102" s="10" t="str">
        <f t="shared" si="153"/>
        <v>2016-17 Upper Deck Canvas #202 Sven Baertschi VAN    /   $</v>
      </c>
      <c r="AJ3102" s="11">
        <v>2016</v>
      </c>
      <c r="AK3102" s="17">
        <v>17</v>
      </c>
      <c r="AL3102" s="12" t="s">
        <v>20</v>
      </c>
      <c r="AM3102" s="10">
        <v>202</v>
      </c>
      <c r="AN3102" s="15" t="s">
        <v>2672</v>
      </c>
      <c r="AO3102" s="14" t="s">
        <v>1951</v>
      </c>
      <c r="AP3102" s="14"/>
      <c r="AQ3102" s="14"/>
      <c r="AR3102" s="14" t="s">
        <v>2479</v>
      </c>
      <c r="AS3102" s="9"/>
      <c r="AT3102" s="9"/>
      <c r="AU3102" s="9"/>
      <c r="AV3102" s="13"/>
      <c r="AW3102" s="13"/>
      <c r="AX3102" s="9"/>
      <c r="AY3102" s="9"/>
      <c r="AZ3102" s="9"/>
      <c r="BA3102" s="33"/>
      <c r="BB3102" s="33"/>
      <c r="BC3102" s="36"/>
      <c r="BD3102" s="12" t="s">
        <v>2493</v>
      </c>
    </row>
    <row r="3103" spans="1:56" s="12" customFormat="1" x14ac:dyDescent="0.2">
      <c r="A3103" s="9" t="str">
        <f>IF(Search!$C$5="","",IF(COUNTA(Inventory!$AP3103)=1,1,""))</f>
        <v/>
      </c>
      <c r="B3103" s="9" t="str">
        <f>IF(Search!$C$4="","",IF(ISNUMBER(SEARCH(Search!$C$4,$AR3103))=TRUE,1,""))</f>
        <v/>
      </c>
      <c r="C3103" s="9" t="str">
        <f>IF(Search!$C$6="x",IF(COUNTA($AQ3103)=1,1,"N"),IF(COUNTA($AQ3103)=1,"N",""))</f>
        <v/>
      </c>
      <c r="D3103" s="9" t="str">
        <f>IF(Search!$O$8="","",IF(ISNUMBER(SEARCH(Search!$O$8,$BD3103))=TRUE,1,""))</f>
        <v/>
      </c>
      <c r="E3103" s="9" t="str">
        <f>IF(Search!$C$7="","",IF(ISNUMBER(SEARCH(Search!$C$7,$AN3103))=TRUE,1,""))</f>
        <v/>
      </c>
      <c r="F3103" s="9" t="str">
        <f>IF(Search!$C$8="","",IF(ISNUMBER(SEARCH(Search!$C$8,$AO3103))=TRUE,1,""))</f>
        <v/>
      </c>
      <c r="G3103" s="9" t="str">
        <f>IF(Search!$F$4="","",IF(Inventory!$AJ3103&lt;Search!$F$4,"",1))</f>
        <v/>
      </c>
      <c r="H3103" s="9" t="str">
        <f>IF(Search!$F$5="","",IF(Inventory!$AJ3103&gt;Search!$F$5,"",1))</f>
        <v/>
      </c>
      <c r="I3103" s="9" t="str">
        <f>IF(Search!$F$7="","",IF(Search!$F$8="",IF(ISNUMBER(SEARCH(Search!$F$7,$AL3103))=TRUE,1,""),""))</f>
        <v/>
      </c>
      <c r="J3103" s="9" t="str">
        <f>IF($AL3103=Search!$F$8,1,"")</f>
        <v/>
      </c>
      <c r="K3103" s="9" t="str">
        <f>IF(Search!$I$4="","",IF(COUNTA($AS3103)=1,IF(Search!$I$4="N","N",1),""))</f>
        <v/>
      </c>
      <c r="L3103" s="9" t="str">
        <f>IF(Search!$I$5="","",IF($AS3103="RC",1,""))</f>
        <v/>
      </c>
      <c r="M3103" s="9" t="str">
        <f>IF(Search!$I$6="","",IF($AS3103="RCP",1,""))</f>
        <v/>
      </c>
      <c r="N3103" s="9" t="str">
        <f>IF(Search!$I$8="","",IF(COUNTA($AT3103)=1,IF(Search!$I$8="N","N",1),""))</f>
        <v/>
      </c>
      <c r="O3103" s="9" t="str">
        <f>IF(Search!$L$4="","",IF(COUNTA($AU3103)=1,IF(Search!$L$4="N","N",1),""))</f>
        <v/>
      </c>
      <c r="P3103" s="9" t="str">
        <f>IF(Search!$L$5="","",IF(ISNUMBER(SEARCH("Jersey",$AU3103))=TRUE,IF(Search!$L$5="N","N",1),""))</f>
        <v/>
      </c>
      <c r="Q3103" s="9" t="str">
        <f>IF(Search!$L$6="","",IF(ISNUMBER(SEARCH("Patch",$AU3103))=TRUE,IF(Search!$L$6="N","N",1),""))</f>
        <v/>
      </c>
      <c r="R3103" s="9" t="str">
        <f>IF(Search!$L$7="","",IF(ISNUMBER(SEARCH("Shield",$AU3103))=TRUE,IF(Search!$L$7="N","N",1),""))</f>
        <v/>
      </c>
      <c r="S3103" s="9" t="str">
        <f>IF(Search!$L$8="","",IF(ISNUMBER(SEARCH("Stick",$AU3103))=TRUE,IF(Search!$L$8="N","N",1),""))</f>
        <v/>
      </c>
      <c r="T3103" s="9" t="str">
        <f>IF(Search!$O$4="","",IF(COUNTA($AW3103)=1,IF(Search!$O$4="N","N",1),""))</f>
        <v/>
      </c>
      <c r="U3103" s="9" t="str">
        <f>IF(Search!$O$5="","",IF($AW3103="","",IF($AW3103&lt;Search!$O$5,"",1)))</f>
        <v/>
      </c>
      <c r="V3103" s="9" t="str">
        <f>IF(Search!$O$6="","",IF($AW3103="","",IF($AW3103&gt;Search!$O$6,"",1)))</f>
        <v/>
      </c>
      <c r="W3103" s="9" t="str">
        <f>IF(Search!$U$4="","",IF($AX3103="","",1))</f>
        <v/>
      </c>
      <c r="X3103" s="9" t="str">
        <f>IF(Search!$U$5="","",IF(ISNUMBER(SEARCH(Search!$U$5,$AX3103))=TRUE,IF(Search!$U$5="N","N",1),""))</f>
        <v/>
      </c>
      <c r="Y3103" s="9" t="str">
        <f>IF(Search!$U$6="","",IF($AY3103&lt;Search!$U$6,"",1))</f>
        <v/>
      </c>
      <c r="Z3103" s="9" t="str">
        <f>IF(Search!$R$4="","",IF(Inventory!$BA3103&lt;Search!$R$4,"",1))</f>
        <v/>
      </c>
      <c r="AA3103" s="9" t="str">
        <f>IF(Search!$R$5="","",IF($BA3103&gt;Search!$R$5,"",1))</f>
        <v/>
      </c>
      <c r="AB3103" s="9" t="str">
        <f>IF(Search!$R$6="","",IF($BB3103&lt;Search!$R$6,"",1))</f>
        <v/>
      </c>
      <c r="AC3103" s="9" t="str">
        <f>IF(Search!$R$7="","",IF($BB3103&lt;Search!$R$7,"",1))</f>
        <v/>
      </c>
      <c r="AD3103" s="45" t="str">
        <f>IF(COUNTIF($A3103:$AC3103,"n")&gt;0,"",IF(SUM($A3103:$AC3103)=COUNTA(Search!$C$4:$C$8,Search!$F$4:$F$8,Search!$I$4:$I$6,Search!$I$8,Search!$L$4:$L$8,Search!$O$4:$O$8,Search!$R$4:$R$7,Search!$U$4:$U$7)-COUNTIF(Search!$C$4:$U$7,"n"),1+LARGE($AD$1:AD3102,1),""))</f>
        <v/>
      </c>
      <c r="AE3103" s="45" t="str">
        <f t="shared" ref="AE3103" si="156">IF(AD3103="","",COUNTIF($AN$2:$AN$10540,"&lt;="&amp;AN3103))</f>
        <v/>
      </c>
      <c r="AF3103" s="45" t="str">
        <f>IF(AD3103="","",COUNTIF($AE$1:$AE3102,$AE3103)+RANK($AE3103,$AE$2:$AE$10540,1))</f>
        <v/>
      </c>
      <c r="AG3103" s="45" t="str">
        <f t="shared" ref="AG3103:AG3109" si="157">IF($AD3103="","",COUNTIF($BA$2:$BA$10540,"&lt;="&amp;$BA3103))</f>
        <v/>
      </c>
      <c r="AH3103" s="45" t="str">
        <f>IF($AD3103="","",COUNTIF($AG$1:$AG3102,$AG3103)+RANK($AG3103,$AG$1:$AG$10539,0))</f>
        <v/>
      </c>
      <c r="AI3103" s="10" t="str">
        <f t="shared" si="153"/>
        <v>2016-17 Upper Deck Canvas #207 Blake Wheeler WPG    /   $</v>
      </c>
      <c r="AJ3103" s="11">
        <v>2016</v>
      </c>
      <c r="AK3103" s="17">
        <v>17</v>
      </c>
      <c r="AL3103" s="12" t="s">
        <v>20</v>
      </c>
      <c r="AM3103" s="10">
        <v>207</v>
      </c>
      <c r="AN3103" s="15" t="s">
        <v>1749</v>
      </c>
      <c r="AO3103" s="14" t="s">
        <v>1908</v>
      </c>
      <c r="AP3103" s="14"/>
      <c r="AQ3103" s="14"/>
      <c r="AR3103" s="14" t="s">
        <v>2479</v>
      </c>
      <c r="AS3103" s="9"/>
      <c r="AT3103" s="9"/>
      <c r="AU3103" s="9"/>
      <c r="AV3103" s="13"/>
      <c r="AW3103" s="13"/>
      <c r="AX3103" s="9"/>
      <c r="AY3103" s="9"/>
      <c r="AZ3103" s="9"/>
      <c r="BA3103" s="33"/>
      <c r="BB3103" s="33"/>
      <c r="BC3103" s="36"/>
      <c r="BD3103" s="12" t="s">
        <v>2493</v>
      </c>
    </row>
    <row r="3104" spans="1:56" s="12" customFormat="1" x14ac:dyDescent="0.2">
      <c r="A3104" s="9" t="str">
        <f>IF(Search!$C$5="","",IF(COUNTA(Inventory!$AP3104)=1,1,""))</f>
        <v/>
      </c>
      <c r="B3104" s="9" t="str">
        <f>IF(Search!$C$4="","",IF(ISNUMBER(SEARCH(Search!$C$4,$AR3104))=TRUE,1,""))</f>
        <v/>
      </c>
      <c r="C3104" s="9" t="str">
        <f>IF(Search!$C$6="x",IF(COUNTA($AQ3104)=1,1,"N"),IF(COUNTA($AQ3104)=1,"N",""))</f>
        <v/>
      </c>
      <c r="D3104" s="9" t="str">
        <f>IF(Search!$O$8="","",IF(ISNUMBER(SEARCH(Search!$O$8,$BD3104))=TRUE,1,""))</f>
        <v/>
      </c>
      <c r="E3104" s="9" t="str">
        <f>IF(Search!$C$7="","",IF(ISNUMBER(SEARCH(Search!$C$7,$AN3104))=TRUE,1,""))</f>
        <v/>
      </c>
      <c r="F3104" s="9" t="str">
        <f>IF(Search!$C$8="","",IF(ISNUMBER(SEARCH(Search!$C$8,$AO3104))=TRUE,1,""))</f>
        <v/>
      </c>
      <c r="G3104" s="9" t="str">
        <f>IF(Search!$F$4="","",IF(Inventory!$AJ3104&lt;Search!$F$4,"",1))</f>
        <v/>
      </c>
      <c r="H3104" s="9" t="str">
        <f>IF(Search!$F$5="","",IF(Inventory!$AJ3104&gt;Search!$F$5,"",1))</f>
        <v/>
      </c>
      <c r="I3104" s="9" t="str">
        <f>IF(Search!$F$7="","",IF(Search!$F$8="",IF(ISNUMBER(SEARCH(Search!$F$7,$AL3104))=TRUE,1,""),""))</f>
        <v/>
      </c>
      <c r="J3104" s="9" t="str">
        <f>IF($AL3104=Search!$F$8,1,"")</f>
        <v/>
      </c>
      <c r="K3104" s="9" t="str">
        <f>IF(Search!$I$4="","",IF(COUNTA($AS3104)=1,IF(Search!$I$4="N","N",1),""))</f>
        <v/>
      </c>
      <c r="L3104" s="9" t="str">
        <f>IF(Search!$I$5="","",IF($AS3104="RC",1,""))</f>
        <v/>
      </c>
      <c r="M3104" s="9" t="str">
        <f>IF(Search!$I$6="","",IF($AS3104="RCP",1,""))</f>
        <v/>
      </c>
      <c r="N3104" s="9" t="str">
        <f>IF(Search!$I$8="","",IF(COUNTA($AT3104)=1,IF(Search!$I$8="N","N",1),""))</f>
        <v/>
      </c>
      <c r="O3104" s="9" t="str">
        <f>IF(Search!$L$4="","",IF(COUNTA($AU3104)=1,IF(Search!$L$4="N","N",1),""))</f>
        <v/>
      </c>
      <c r="P3104" s="9" t="str">
        <f>IF(Search!$L$5="","",IF(ISNUMBER(SEARCH("Jersey",$AU3104))=TRUE,IF(Search!$L$5="N","N",1),""))</f>
        <v/>
      </c>
      <c r="Q3104" s="9" t="str">
        <f>IF(Search!$L$6="","",IF(ISNUMBER(SEARCH("Patch",$AU3104))=TRUE,IF(Search!$L$6="N","N",1),""))</f>
        <v/>
      </c>
      <c r="R3104" s="9" t="str">
        <f>IF(Search!$L$7="","",IF(ISNUMBER(SEARCH("Shield",$AU3104))=TRUE,IF(Search!$L$7="N","N",1),""))</f>
        <v/>
      </c>
      <c r="S3104" s="9" t="str">
        <f>IF(Search!$L$8="","",IF(ISNUMBER(SEARCH("Stick",$AU3104))=TRUE,IF(Search!$L$8="N","N",1),""))</f>
        <v/>
      </c>
      <c r="T3104" s="9" t="str">
        <f>IF(Search!$O$4="","",IF(COUNTA($AW3104)=1,IF(Search!$O$4="N","N",1),""))</f>
        <v/>
      </c>
      <c r="U3104" s="9" t="str">
        <f>IF(Search!$O$5="","",IF($AW3104="","",IF($AW3104&lt;Search!$O$5,"",1)))</f>
        <v/>
      </c>
      <c r="V3104" s="9" t="str">
        <f>IF(Search!$O$6="","",IF($AW3104="","",IF($AW3104&gt;Search!$O$6,"",1)))</f>
        <v/>
      </c>
      <c r="W3104" s="9" t="str">
        <f>IF(Search!$U$4="","",IF($AX3104="","",1))</f>
        <v/>
      </c>
      <c r="X3104" s="9" t="str">
        <f>IF(Search!$U$5="","",IF(ISNUMBER(SEARCH(Search!$U$5,$AX3104))=TRUE,IF(Search!$U$5="N","N",1),""))</f>
        <v/>
      </c>
      <c r="Y3104" s="9" t="str">
        <f>IF(Search!$U$6="","",IF($AY3104&lt;Search!$U$6,"",1))</f>
        <v/>
      </c>
      <c r="Z3104" s="9" t="str">
        <f>IF(Search!$R$4="","",IF(Inventory!$BA3104&lt;Search!$R$4,"",1))</f>
        <v/>
      </c>
      <c r="AA3104" s="9" t="str">
        <f>IF(Search!$R$5="","",IF($BA3104&gt;Search!$R$5,"",1))</f>
        <v/>
      </c>
      <c r="AB3104" s="9" t="str">
        <f>IF(Search!$R$6="","",IF($BB3104&lt;Search!$R$6,"",1))</f>
        <v/>
      </c>
      <c r="AC3104" s="9" t="str">
        <f>IF(Search!$R$7="","",IF($BB3104&lt;Search!$R$7,"",1))</f>
        <v/>
      </c>
      <c r="AD3104" s="45" t="str">
        <f>IF(COUNTIF($A3104:$AC3104,"n")&gt;0,"",IF(SUM($A3104:$AC3104)=COUNTA(Search!$C$4:$C$8,Search!$F$4:$F$8,Search!$I$4:$I$6,Search!$I$8,Search!$L$4:$L$8,Search!$O$4:$O$8,Search!$R$4:$R$7,Search!$U$4:$U$7)-COUNTIF(Search!$C$4:$U$7,"n"),1+LARGE($AD$1:AD3103,1),""))</f>
        <v/>
      </c>
      <c r="AE3104" s="45" t="str">
        <f t="shared" ref="AE3104:AE3109" si="158">IF(AD3104="","",COUNTIF($AN$2:$AN$10540,"&lt;="&amp;AN3104))</f>
        <v/>
      </c>
      <c r="AF3104" s="45" t="str">
        <f>IF(AD3104="","",COUNTIF($AE$1:$AE3103,$AE3104)+RANK($AE3104,$AE$2:$AE$10540,1))</f>
        <v/>
      </c>
      <c r="AG3104" s="45" t="str">
        <f t="shared" si="157"/>
        <v/>
      </c>
      <c r="AH3104" s="45" t="str">
        <f>IF($AD3104="","",COUNTIF($AG$1:$AG3103,$AG3104)+RANK($AG3104,$AG$1:$AG$10539,0))</f>
        <v/>
      </c>
      <c r="AI3104" s="10" t="str">
        <f t="shared" si="153"/>
        <v>2016-17 Upper Deck Canvas #253 Luc Robitaille LAK    /   $25</v>
      </c>
      <c r="AJ3104" s="11">
        <v>2016</v>
      </c>
      <c r="AK3104" s="17">
        <v>17</v>
      </c>
      <c r="AL3104" s="12" t="s">
        <v>20</v>
      </c>
      <c r="AM3104" s="10">
        <v>253</v>
      </c>
      <c r="AN3104" s="15" t="s">
        <v>2498</v>
      </c>
      <c r="AO3104" s="14" t="s">
        <v>1924</v>
      </c>
      <c r="AP3104" s="14"/>
      <c r="AQ3104" s="14"/>
      <c r="AR3104" s="14" t="s">
        <v>2479</v>
      </c>
      <c r="AS3104" s="9"/>
      <c r="AT3104" s="9"/>
      <c r="AU3104" s="9"/>
      <c r="AV3104" s="13"/>
      <c r="AW3104" s="13"/>
      <c r="AX3104" s="9"/>
      <c r="AY3104" s="9"/>
      <c r="AZ3104" s="9"/>
      <c r="BA3104" s="33">
        <v>25</v>
      </c>
      <c r="BB3104" s="33"/>
      <c r="BC3104" s="36"/>
      <c r="BD3104" s="12" t="s">
        <v>2493</v>
      </c>
    </row>
    <row r="3105" spans="1:56" s="12" customFormat="1" x14ac:dyDescent="0.2">
      <c r="A3105" s="9">
        <f>IF(Search!$C$5="","",IF(COUNTA(Inventory!$AP3105)=1,1,""))</f>
        <v>1</v>
      </c>
      <c r="B3105" s="9" t="str">
        <f>IF(Search!$C$4="","",IF(ISNUMBER(SEARCH(Search!$C$4,$AR3105))=TRUE,1,""))</f>
        <v/>
      </c>
      <c r="C3105" s="9" t="str">
        <f>IF(Search!$C$6="x",IF(COUNTA($AQ3105)=1,1,"N"),IF(COUNTA($AQ3105)=1,"N",""))</f>
        <v/>
      </c>
      <c r="D3105" s="9" t="str">
        <f>IF(Search!$O$8="","",IF(ISNUMBER(SEARCH(Search!$O$8,$BD3105))=TRUE,1,""))</f>
        <v/>
      </c>
      <c r="E3105" s="9" t="str">
        <f>IF(Search!$C$7="","",IF(ISNUMBER(SEARCH(Search!$C$7,$AN3105))=TRUE,1,""))</f>
        <v/>
      </c>
      <c r="F3105" s="9" t="str">
        <f>IF(Search!$C$8="","",IF(ISNUMBER(SEARCH(Search!$C$8,$AO3105))=TRUE,1,""))</f>
        <v/>
      </c>
      <c r="G3105" s="9" t="str">
        <f>IF(Search!$F$4="","",IF(Inventory!$AJ3105&lt;Search!$F$4,"",1))</f>
        <v/>
      </c>
      <c r="H3105" s="9" t="str">
        <f>IF(Search!$F$5="","",IF(Inventory!$AJ3105&gt;Search!$F$5,"",1))</f>
        <v/>
      </c>
      <c r="I3105" s="9" t="str">
        <f>IF(Search!$F$7="","",IF(Search!$F$8="",IF(ISNUMBER(SEARCH(Search!$F$7,$AL3105))=TRUE,1,""),""))</f>
        <v/>
      </c>
      <c r="J3105" s="9" t="str">
        <f>IF($AL3105=Search!$F$8,1,"")</f>
        <v/>
      </c>
      <c r="K3105" s="9" t="str">
        <f>IF(Search!$I$4="","",IF(COUNTA($AS3105)=1,IF(Search!$I$4="N","N",1),""))</f>
        <v/>
      </c>
      <c r="L3105" s="9" t="str">
        <f>IF(Search!$I$5="","",IF($AS3105="RC",1,""))</f>
        <v/>
      </c>
      <c r="M3105" s="9" t="str">
        <f>IF(Search!$I$6="","",IF($AS3105="RCP",1,""))</f>
        <v/>
      </c>
      <c r="N3105" s="9" t="str">
        <f>IF(Search!$I$8="","",IF(COUNTA($AT3105)=1,IF(Search!$I$8="N","N",1),""))</f>
        <v/>
      </c>
      <c r="O3105" s="9" t="str">
        <f>IF(Search!$L$4="","",IF(COUNTA($AU3105)=1,IF(Search!$L$4="N","N",1),""))</f>
        <v/>
      </c>
      <c r="P3105" s="9" t="str">
        <f>IF(Search!$L$5="","",IF(ISNUMBER(SEARCH("Jersey",$AU3105))=TRUE,IF(Search!$L$5="N","N",1),""))</f>
        <v/>
      </c>
      <c r="Q3105" s="9" t="str">
        <f>IF(Search!$L$6="","",IF(ISNUMBER(SEARCH("Patch",$AU3105))=TRUE,IF(Search!$L$6="N","N",1),""))</f>
        <v/>
      </c>
      <c r="R3105" s="9" t="str">
        <f>IF(Search!$L$7="","",IF(ISNUMBER(SEARCH("Shield",$AU3105))=TRUE,IF(Search!$L$7="N","N",1),""))</f>
        <v/>
      </c>
      <c r="S3105" s="9" t="str">
        <f>IF(Search!$L$8="","",IF(ISNUMBER(SEARCH("Stick",$AU3105))=TRUE,IF(Search!$L$8="N","N",1),""))</f>
        <v/>
      </c>
      <c r="T3105" s="9" t="str">
        <f>IF(Search!$O$4="","",IF(COUNTA($AW3105)=1,IF(Search!$O$4="N","N",1),""))</f>
        <v/>
      </c>
      <c r="U3105" s="9" t="str">
        <f>IF(Search!$O$5="","",IF($AW3105="","",IF($AW3105&lt;Search!$O$5,"",1)))</f>
        <v/>
      </c>
      <c r="V3105" s="9" t="str">
        <f>IF(Search!$O$6="","",IF($AW3105="","",IF($AW3105&gt;Search!$O$6,"",1)))</f>
        <v/>
      </c>
      <c r="W3105" s="9" t="str">
        <f>IF(Search!$U$4="","",IF($AX3105="","",1))</f>
        <v/>
      </c>
      <c r="X3105" s="9" t="str">
        <f>IF(Search!$U$5="","",IF(ISNUMBER(SEARCH(Search!$U$5,$AX3105))=TRUE,IF(Search!$U$5="N","N",1),""))</f>
        <v/>
      </c>
      <c r="Y3105" s="9" t="str">
        <f>IF(Search!$U$6="","",IF($AY3105&lt;Search!$U$6,"",1))</f>
        <v/>
      </c>
      <c r="Z3105" s="9" t="str">
        <f>IF(Search!$R$4="","",IF(Inventory!$BA3105&lt;Search!$R$4,"",1))</f>
        <v/>
      </c>
      <c r="AA3105" s="9" t="str">
        <f>IF(Search!$R$5="","",IF($BA3105&gt;Search!$R$5,"",1))</f>
        <v/>
      </c>
      <c r="AB3105" s="9" t="str">
        <f>IF(Search!$R$6="","",IF($BB3105&lt;Search!$R$6,"",1))</f>
        <v/>
      </c>
      <c r="AC3105" s="9" t="str">
        <f>IF(Search!$R$7="","",IF($BB3105&lt;Search!$R$7,"",1))</f>
        <v/>
      </c>
      <c r="AD3105" s="45">
        <f>IF(COUNTIF($A3105:$AC3105,"n")&gt;0,"",IF(SUM($A3105:$AC3105)=COUNTA(Search!$C$4:$C$8,Search!$F$4:$F$8,Search!$I$4:$I$6,Search!$I$8,Search!$L$4:$L$8,Search!$O$4:$O$8,Search!$R$4:$R$7,Search!$U$4:$U$7)-COUNTIF(Search!$C$4:$U$7,"n"),1+LARGE($AD$1:AD3104,1),""))</f>
        <v>468</v>
      </c>
      <c r="AE3105" s="45">
        <f t="shared" si="158"/>
        <v>1949</v>
      </c>
      <c r="AF3105" s="45">
        <f>IF(AD3105="","",COUNTIF($AE$1:$AE3104,$AE3105)+RANK($AE3105,$AE$2:$AE$10540,1))</f>
        <v>365</v>
      </c>
      <c r="AG3105" s="45">
        <f t="shared" si="157"/>
        <v>739</v>
      </c>
      <c r="AH3105" s="45">
        <f>IF($AD3105="","",COUNTIF($AG$1:$AG3104,$AG3105)+RANK($AG3105,$AG$1:$AG$10539,0))</f>
        <v>5</v>
      </c>
      <c r="AI3105" s="10" t="str">
        <f t="shared" si="153"/>
        <v>2016-17 Upper Deck Day with the Cup #17 Olli Maatta PIT    /   $60</v>
      </c>
      <c r="AJ3105" s="11">
        <v>2016</v>
      </c>
      <c r="AK3105" s="17">
        <v>17</v>
      </c>
      <c r="AL3105" s="12" t="s">
        <v>2684</v>
      </c>
      <c r="AM3105" s="10">
        <v>17</v>
      </c>
      <c r="AN3105" s="15" t="s">
        <v>30</v>
      </c>
      <c r="AO3105" s="14" t="s">
        <v>1916</v>
      </c>
      <c r="AP3105" s="14" t="s">
        <v>1902</v>
      </c>
      <c r="AQ3105" s="14"/>
      <c r="AR3105" s="14"/>
      <c r="AS3105" s="9"/>
      <c r="AT3105" s="9"/>
      <c r="AU3105" s="9"/>
      <c r="AV3105" s="13"/>
      <c r="AW3105" s="13"/>
      <c r="AX3105" s="9"/>
      <c r="AY3105" s="9"/>
      <c r="AZ3105" s="9"/>
      <c r="BA3105" s="33">
        <v>60</v>
      </c>
      <c r="BB3105" s="33"/>
      <c r="BC3105" s="36"/>
      <c r="BD3105" s="12" t="s">
        <v>2493</v>
      </c>
    </row>
    <row r="3106" spans="1:56" s="12" customFormat="1" x14ac:dyDescent="0.2">
      <c r="A3106" s="9">
        <f>IF(Search!$C$5="","",IF(COUNTA(Inventory!$AP3106)=1,1,""))</f>
        <v>1</v>
      </c>
      <c r="B3106" s="9" t="str">
        <f>IF(Search!$C$4="","",IF(ISNUMBER(SEARCH(Search!$C$4,$AR3106))=TRUE,1,""))</f>
        <v/>
      </c>
      <c r="C3106" s="9" t="str">
        <f>IF(Search!$C$6="x",IF(COUNTA($AQ3106)=1,1,"N"),IF(COUNTA($AQ3106)=1,"N",""))</f>
        <v/>
      </c>
      <c r="D3106" s="9" t="str">
        <f>IF(Search!$O$8="","",IF(ISNUMBER(SEARCH(Search!$O$8,$BD3106))=TRUE,1,""))</f>
        <v/>
      </c>
      <c r="E3106" s="9" t="str">
        <f>IF(Search!$C$7="","",IF(ISNUMBER(SEARCH(Search!$C$7,$AN3106))=TRUE,1,""))</f>
        <v/>
      </c>
      <c r="F3106" s="9" t="str">
        <f>IF(Search!$C$8="","",IF(ISNUMBER(SEARCH(Search!$C$8,$AO3106))=TRUE,1,""))</f>
        <v/>
      </c>
      <c r="G3106" s="9" t="str">
        <f>IF(Search!$F$4="","",IF(Inventory!$AJ3106&lt;Search!$F$4,"",1))</f>
        <v/>
      </c>
      <c r="H3106" s="9" t="str">
        <f>IF(Search!$F$5="","",IF(Inventory!$AJ3106&gt;Search!$F$5,"",1))</f>
        <v/>
      </c>
      <c r="I3106" s="9" t="str">
        <f>IF(Search!$F$7="","",IF(Search!$F$8="",IF(ISNUMBER(SEARCH(Search!$F$7,$AL3106))=TRUE,1,""),""))</f>
        <v/>
      </c>
      <c r="J3106" s="9" t="str">
        <f>IF($AL3106=Search!$F$8,1,"")</f>
        <v/>
      </c>
      <c r="K3106" s="9" t="str">
        <f>IF(Search!$I$4="","",IF(COUNTA($AS3106)=1,IF(Search!$I$4="N","N",1),""))</f>
        <v/>
      </c>
      <c r="L3106" s="9" t="str">
        <f>IF(Search!$I$5="","",IF($AS3106="RC",1,""))</f>
        <v/>
      </c>
      <c r="M3106" s="9" t="str">
        <f>IF(Search!$I$6="","",IF($AS3106="RCP",1,""))</f>
        <v/>
      </c>
      <c r="N3106" s="9" t="str">
        <f>IF(Search!$I$8="","",IF(COUNTA($AT3106)=1,IF(Search!$I$8="N","N",1),""))</f>
        <v/>
      </c>
      <c r="O3106" s="9" t="str">
        <f>IF(Search!$L$4="","",IF(COUNTA($AU3106)=1,IF(Search!$L$4="N","N",1),""))</f>
        <v/>
      </c>
      <c r="P3106" s="9" t="str">
        <f>IF(Search!$L$5="","",IF(ISNUMBER(SEARCH("Jersey",$AU3106))=TRUE,IF(Search!$L$5="N","N",1),""))</f>
        <v/>
      </c>
      <c r="Q3106" s="9" t="str">
        <f>IF(Search!$L$6="","",IF(ISNUMBER(SEARCH("Patch",$AU3106))=TRUE,IF(Search!$L$6="N","N",1),""))</f>
        <v/>
      </c>
      <c r="R3106" s="9" t="str">
        <f>IF(Search!$L$7="","",IF(ISNUMBER(SEARCH("Shield",$AU3106))=TRUE,IF(Search!$L$7="N","N",1),""))</f>
        <v/>
      </c>
      <c r="S3106" s="9" t="str">
        <f>IF(Search!$L$8="","",IF(ISNUMBER(SEARCH("Stick",$AU3106))=TRUE,IF(Search!$L$8="N","N",1),""))</f>
        <v/>
      </c>
      <c r="T3106" s="9" t="str">
        <f>IF(Search!$O$4="","",IF(COUNTA($AW3106)=1,IF(Search!$O$4="N","N",1),""))</f>
        <v/>
      </c>
      <c r="U3106" s="9" t="str">
        <f>IF(Search!$O$5="","",IF($AW3106="","",IF($AW3106&lt;Search!$O$5,"",1)))</f>
        <v/>
      </c>
      <c r="V3106" s="9" t="str">
        <f>IF(Search!$O$6="","",IF($AW3106="","",IF($AW3106&gt;Search!$O$6,"",1)))</f>
        <v/>
      </c>
      <c r="W3106" s="9" t="str">
        <f>IF(Search!$U$4="","",IF($AX3106="","",1))</f>
        <v/>
      </c>
      <c r="X3106" s="9" t="str">
        <f>IF(Search!$U$5="","",IF(ISNUMBER(SEARCH(Search!$U$5,$AX3106))=TRUE,IF(Search!$U$5="N","N",1),""))</f>
        <v/>
      </c>
      <c r="Y3106" s="9" t="str">
        <f>IF(Search!$U$6="","",IF($AY3106&lt;Search!$U$6,"",1))</f>
        <v/>
      </c>
      <c r="Z3106" s="9" t="str">
        <f>IF(Search!$R$4="","",IF(Inventory!$BA3106&lt;Search!$R$4,"",1))</f>
        <v/>
      </c>
      <c r="AA3106" s="9" t="str">
        <f>IF(Search!$R$5="","",IF($BA3106&gt;Search!$R$5,"",1))</f>
        <v/>
      </c>
      <c r="AB3106" s="9" t="str">
        <f>IF(Search!$R$6="","",IF($BB3106&lt;Search!$R$6,"",1))</f>
        <v/>
      </c>
      <c r="AC3106" s="9" t="str">
        <f>IF(Search!$R$7="","",IF($BB3106&lt;Search!$R$7,"",1))</f>
        <v/>
      </c>
      <c r="AD3106" s="45">
        <f>IF(COUNTIF($A3106:$AC3106,"n")&gt;0,"",IF(SUM($A3106:$AC3106)=COUNTA(Search!$C$4:$C$8,Search!$F$4:$F$8,Search!$I$4:$I$6,Search!$I$8,Search!$L$4:$L$8,Search!$O$4:$O$8,Search!$R$4:$R$7,Search!$U$4:$U$7)-COUNTIF(Search!$C$4:$U$7,"n"),1+LARGE($AD$1:AD3105,1),""))</f>
        <v>469</v>
      </c>
      <c r="AE3106" s="45">
        <f t="shared" si="158"/>
        <v>2135</v>
      </c>
      <c r="AF3106" s="45">
        <f>IF(AD3106="","",COUNTIF($AE$1:$AE3105,$AE3106)+RANK($AE3106,$AE$2:$AE$10540,1))</f>
        <v>401</v>
      </c>
      <c r="AG3106" s="45">
        <f t="shared" si="157"/>
        <v>630</v>
      </c>
      <c r="AH3106" s="45">
        <f>IF($AD3106="","",COUNTIF($AG$1:$AG3105,$AG3106)+RANK($AG3106,$AG$1:$AG$10539,0))</f>
        <v>30</v>
      </c>
      <c r="AI3106" s="10" t="str">
        <f t="shared" si="153"/>
        <v>2016-17 Upper Deck Exclusives #252 Rickard Rakell ANA    34/100   $10</v>
      </c>
      <c r="AJ3106" s="11">
        <v>2016</v>
      </c>
      <c r="AK3106" s="17">
        <v>17</v>
      </c>
      <c r="AL3106" s="12" t="s">
        <v>514</v>
      </c>
      <c r="AM3106" s="10">
        <v>252</v>
      </c>
      <c r="AN3106" s="15" t="s">
        <v>1470</v>
      </c>
      <c r="AO3106" s="14" t="s">
        <v>1915</v>
      </c>
      <c r="AP3106" s="14" t="s">
        <v>1902</v>
      </c>
      <c r="AQ3106" s="14"/>
      <c r="AR3106" s="14"/>
      <c r="AS3106" s="9"/>
      <c r="AT3106" s="9"/>
      <c r="AU3106" s="9"/>
      <c r="AV3106" s="13">
        <v>34</v>
      </c>
      <c r="AW3106" s="13">
        <v>100</v>
      </c>
      <c r="AX3106" s="9"/>
      <c r="AY3106" s="9"/>
      <c r="AZ3106" s="9"/>
      <c r="BA3106" s="33">
        <v>10</v>
      </c>
      <c r="BB3106" s="33"/>
      <c r="BC3106" s="36"/>
      <c r="BD3106" s="12" t="s">
        <v>2493</v>
      </c>
    </row>
    <row r="3107" spans="1:56" s="12" customFormat="1" x14ac:dyDescent="0.2">
      <c r="A3107" s="9">
        <f>IF(Search!$C$5="","",IF(COUNTA(Inventory!$AP3107)=1,1,""))</f>
        <v>1</v>
      </c>
      <c r="B3107" s="9" t="str">
        <f>IF(Search!$C$4="","",IF(ISNUMBER(SEARCH(Search!$C$4,$AR3107))=TRUE,1,""))</f>
        <v/>
      </c>
      <c r="C3107" s="9" t="str">
        <f>IF(Search!$C$6="x",IF(COUNTA($AQ3107)=1,1,"N"),IF(COUNTA($AQ3107)=1,"N",""))</f>
        <v/>
      </c>
      <c r="D3107" s="9" t="str">
        <f>IF(Search!$O$8="","",IF(ISNUMBER(SEARCH(Search!$O$8,$BD3107))=TRUE,1,""))</f>
        <v/>
      </c>
      <c r="E3107" s="9" t="str">
        <f>IF(Search!$C$7="","",IF(ISNUMBER(SEARCH(Search!$C$7,$AN3107))=TRUE,1,""))</f>
        <v/>
      </c>
      <c r="F3107" s="9" t="str">
        <f>IF(Search!$C$8="","",IF(ISNUMBER(SEARCH(Search!$C$8,$AO3107))=TRUE,1,""))</f>
        <v/>
      </c>
      <c r="G3107" s="9" t="str">
        <f>IF(Search!$F$4="","",IF(Inventory!$AJ3107&lt;Search!$F$4,"",1))</f>
        <v/>
      </c>
      <c r="H3107" s="9" t="str">
        <f>IF(Search!$F$5="","",IF(Inventory!$AJ3107&gt;Search!$F$5,"",1))</f>
        <v/>
      </c>
      <c r="I3107" s="9" t="str">
        <f>IF(Search!$F$7="","",IF(Search!$F$8="",IF(ISNUMBER(SEARCH(Search!$F$7,$AL3107))=TRUE,1,""),""))</f>
        <v/>
      </c>
      <c r="J3107" s="9" t="str">
        <f>IF($AL3107=Search!$F$8,1,"")</f>
        <v/>
      </c>
      <c r="K3107" s="9" t="str">
        <f>IF(Search!$I$4="","",IF(COUNTA($AS3107)=1,IF(Search!$I$4="N","N",1),""))</f>
        <v/>
      </c>
      <c r="L3107" s="9" t="str">
        <f>IF(Search!$I$5="","",IF($AS3107="RC",1,""))</f>
        <v/>
      </c>
      <c r="M3107" s="9" t="str">
        <f>IF(Search!$I$6="","",IF($AS3107="RCP",1,""))</f>
        <v/>
      </c>
      <c r="N3107" s="9" t="str">
        <f>IF(Search!$I$8="","",IF(COUNTA($AT3107)=1,IF(Search!$I$8="N","N",1),""))</f>
        <v/>
      </c>
      <c r="O3107" s="9" t="str">
        <f>IF(Search!$L$4="","",IF(COUNTA($AU3107)=1,IF(Search!$L$4="N","N",1),""))</f>
        <v/>
      </c>
      <c r="P3107" s="9" t="str">
        <f>IF(Search!$L$5="","",IF(ISNUMBER(SEARCH("Jersey",$AU3107))=TRUE,IF(Search!$L$5="N","N",1),""))</f>
        <v/>
      </c>
      <c r="Q3107" s="9" t="str">
        <f>IF(Search!$L$6="","",IF(ISNUMBER(SEARCH("Patch",$AU3107))=TRUE,IF(Search!$L$6="N","N",1),""))</f>
        <v/>
      </c>
      <c r="R3107" s="9" t="str">
        <f>IF(Search!$L$7="","",IF(ISNUMBER(SEARCH("Shield",$AU3107))=TRUE,IF(Search!$L$7="N","N",1),""))</f>
        <v/>
      </c>
      <c r="S3107" s="9" t="str">
        <f>IF(Search!$L$8="","",IF(ISNUMBER(SEARCH("Stick",$AU3107))=TRUE,IF(Search!$L$8="N","N",1),""))</f>
        <v/>
      </c>
      <c r="T3107" s="9" t="str">
        <f>IF(Search!$O$4="","",IF(COUNTA($AW3107)=1,IF(Search!$O$4="N","N",1),""))</f>
        <v/>
      </c>
      <c r="U3107" s="9" t="str">
        <f>IF(Search!$O$5="","",IF($AW3107="","",IF($AW3107&lt;Search!$O$5,"",1)))</f>
        <v/>
      </c>
      <c r="V3107" s="9" t="str">
        <f>IF(Search!$O$6="","",IF($AW3107="","",IF($AW3107&gt;Search!$O$6,"",1)))</f>
        <v/>
      </c>
      <c r="W3107" s="9" t="str">
        <f>IF(Search!$U$4="","",IF($AX3107="","",1))</f>
        <v/>
      </c>
      <c r="X3107" s="9" t="str">
        <f>IF(Search!$U$5="","",IF(ISNUMBER(SEARCH(Search!$U$5,$AX3107))=TRUE,IF(Search!$U$5="N","N",1),""))</f>
        <v/>
      </c>
      <c r="Y3107" s="9" t="str">
        <f>IF(Search!$U$6="","",IF($AY3107&lt;Search!$U$6,"",1))</f>
        <v/>
      </c>
      <c r="Z3107" s="9" t="str">
        <f>IF(Search!$R$4="","",IF(Inventory!$BA3107&lt;Search!$R$4,"",1))</f>
        <v/>
      </c>
      <c r="AA3107" s="9" t="str">
        <f>IF(Search!$R$5="","",IF($BA3107&gt;Search!$R$5,"",1))</f>
        <v/>
      </c>
      <c r="AB3107" s="9" t="str">
        <f>IF(Search!$R$6="","",IF($BB3107&lt;Search!$R$6,"",1))</f>
        <v/>
      </c>
      <c r="AC3107" s="9" t="str">
        <f>IF(Search!$R$7="","",IF($BB3107&lt;Search!$R$7,"",1))</f>
        <v/>
      </c>
      <c r="AD3107" s="45">
        <f>IF(COUNTIF($A3107:$AC3107,"n")&gt;0,"",IF(SUM($A3107:$AC3107)=COUNTA(Search!$C$4:$C$8,Search!$F$4:$F$8,Search!$I$4:$I$6,Search!$I$8,Search!$L$4:$L$8,Search!$O$4:$O$8,Search!$R$4:$R$7,Search!$U$4:$U$7)-COUNTIF(Search!$C$4:$U$7,"n"),1+LARGE($AD$1:AD3106,1),""))</f>
        <v>470</v>
      </c>
      <c r="AE3107" s="45">
        <f t="shared" si="158"/>
        <v>2659</v>
      </c>
      <c r="AF3107" s="45">
        <f>IF(AD3107="","",COUNTIF($AE$1:$AE3106,$AE3107)+RANK($AE3107,$AE$2:$AE$10540,1))</f>
        <v>478</v>
      </c>
      <c r="AG3107" s="45">
        <f t="shared" si="157"/>
        <v>578</v>
      </c>
      <c r="AH3107" s="45">
        <f>IF($AD3107="","",COUNTIF($AG$1:$AG3106,$AG3107)+RANK($AG3107,$AG$1:$AG$10539,0))</f>
        <v>37</v>
      </c>
      <c r="AI3107" s="10" t="str">
        <f t="shared" si="153"/>
        <v>2016-17 Upper Deck Exclusives #285 Victor Rask CAR    63/100   $8</v>
      </c>
      <c r="AJ3107" s="11">
        <v>2016</v>
      </c>
      <c r="AK3107" s="17">
        <v>17</v>
      </c>
      <c r="AL3107" s="12" t="s">
        <v>514</v>
      </c>
      <c r="AM3107" s="10">
        <v>285</v>
      </c>
      <c r="AN3107" s="15" t="s">
        <v>1708</v>
      </c>
      <c r="AO3107" s="14" t="s">
        <v>1921</v>
      </c>
      <c r="AP3107" s="14" t="s">
        <v>1902</v>
      </c>
      <c r="AQ3107" s="14"/>
      <c r="AR3107" s="14"/>
      <c r="AS3107" s="9"/>
      <c r="AT3107" s="9"/>
      <c r="AU3107" s="9"/>
      <c r="AV3107" s="13">
        <v>63</v>
      </c>
      <c r="AW3107" s="13">
        <v>100</v>
      </c>
      <c r="AX3107" s="9"/>
      <c r="AY3107" s="9"/>
      <c r="AZ3107" s="9"/>
      <c r="BA3107" s="33">
        <v>8</v>
      </c>
      <c r="BB3107" s="33"/>
      <c r="BC3107" s="36"/>
      <c r="BD3107" s="12" t="s">
        <v>2493</v>
      </c>
    </row>
    <row r="3108" spans="1:56" s="12" customFormat="1" x14ac:dyDescent="0.2">
      <c r="A3108" s="9">
        <f>IF(Search!$C$5="","",IF(COUNTA(Inventory!$AP3108)=1,1,""))</f>
        <v>1</v>
      </c>
      <c r="B3108" s="9" t="str">
        <f>IF(Search!$C$4="","",IF(ISNUMBER(SEARCH(Search!$C$4,$AR3108))=TRUE,1,""))</f>
        <v/>
      </c>
      <c r="C3108" s="9" t="str">
        <f>IF(Search!$C$6="x",IF(COUNTA($AQ3108)=1,1,"N"),IF(COUNTA($AQ3108)=1,"N",""))</f>
        <v/>
      </c>
      <c r="D3108" s="9" t="str">
        <f>IF(Search!$O$8="","",IF(ISNUMBER(SEARCH(Search!$O$8,$BD3108))=TRUE,1,""))</f>
        <v/>
      </c>
      <c r="E3108" s="9" t="str">
        <f>IF(Search!$C$7="","",IF(ISNUMBER(SEARCH(Search!$C$7,$AN3108))=TRUE,1,""))</f>
        <v/>
      </c>
      <c r="F3108" s="9" t="str">
        <f>IF(Search!$C$8="","",IF(ISNUMBER(SEARCH(Search!$C$8,$AO3108))=TRUE,1,""))</f>
        <v/>
      </c>
      <c r="G3108" s="9" t="str">
        <f>IF(Search!$F$4="","",IF(Inventory!$AJ3108&lt;Search!$F$4,"",1))</f>
        <v/>
      </c>
      <c r="H3108" s="9" t="str">
        <f>IF(Search!$F$5="","",IF(Inventory!$AJ3108&gt;Search!$F$5,"",1))</f>
        <v/>
      </c>
      <c r="I3108" s="9" t="str">
        <f>IF(Search!$F$7="","",IF(Search!$F$8="",IF(ISNUMBER(SEARCH(Search!$F$7,$AL3108))=TRUE,1,""),""))</f>
        <v/>
      </c>
      <c r="J3108" s="9" t="str">
        <f>IF($AL3108=Search!$F$8,1,"")</f>
        <v/>
      </c>
      <c r="K3108" s="9" t="str">
        <f>IF(Search!$I$4="","",IF(COUNTA($AS3108)=1,IF(Search!$I$4="N","N",1),""))</f>
        <v/>
      </c>
      <c r="L3108" s="9" t="str">
        <f>IF(Search!$I$5="","",IF($AS3108="RC",1,""))</f>
        <v/>
      </c>
      <c r="M3108" s="9" t="str">
        <f>IF(Search!$I$6="","",IF($AS3108="RCP",1,""))</f>
        <v/>
      </c>
      <c r="N3108" s="9" t="str">
        <f>IF(Search!$I$8="","",IF(COUNTA($AT3108)=1,IF(Search!$I$8="N","N",1),""))</f>
        <v/>
      </c>
      <c r="O3108" s="9" t="str">
        <f>IF(Search!$L$4="","",IF(COUNTA($AU3108)=1,IF(Search!$L$4="N","N",1),""))</f>
        <v/>
      </c>
      <c r="P3108" s="9" t="str">
        <f>IF(Search!$L$5="","",IF(ISNUMBER(SEARCH("Jersey",$AU3108))=TRUE,IF(Search!$L$5="N","N",1),""))</f>
        <v/>
      </c>
      <c r="Q3108" s="9" t="str">
        <f>IF(Search!$L$6="","",IF(ISNUMBER(SEARCH("Patch",$AU3108))=TRUE,IF(Search!$L$6="N","N",1),""))</f>
        <v/>
      </c>
      <c r="R3108" s="9" t="str">
        <f>IF(Search!$L$7="","",IF(ISNUMBER(SEARCH("Shield",$AU3108))=TRUE,IF(Search!$L$7="N","N",1),""))</f>
        <v/>
      </c>
      <c r="S3108" s="9" t="str">
        <f>IF(Search!$L$8="","",IF(ISNUMBER(SEARCH("Stick",$AU3108))=TRUE,IF(Search!$L$8="N","N",1),""))</f>
        <v/>
      </c>
      <c r="T3108" s="9" t="str">
        <f>IF(Search!$O$4="","",IF(COUNTA($AW3108)=1,IF(Search!$O$4="N","N",1),""))</f>
        <v/>
      </c>
      <c r="U3108" s="9" t="str">
        <f>IF(Search!$O$5="","",IF($AW3108="","",IF($AW3108&lt;Search!$O$5,"",1)))</f>
        <v/>
      </c>
      <c r="V3108" s="9" t="str">
        <f>IF(Search!$O$6="","",IF($AW3108="","",IF($AW3108&gt;Search!$O$6,"",1)))</f>
        <v/>
      </c>
      <c r="W3108" s="9" t="str">
        <f>IF(Search!$U$4="","",IF($AX3108="","",1))</f>
        <v/>
      </c>
      <c r="X3108" s="9" t="str">
        <f>IF(Search!$U$5="","",IF(ISNUMBER(SEARCH(Search!$U$5,$AX3108))=TRUE,IF(Search!$U$5="N","N",1),""))</f>
        <v/>
      </c>
      <c r="Y3108" s="9" t="str">
        <f>IF(Search!$U$6="","",IF($AY3108&lt;Search!$U$6,"",1))</f>
        <v/>
      </c>
      <c r="Z3108" s="9" t="str">
        <f>IF(Search!$R$4="","",IF(Inventory!$BA3108&lt;Search!$R$4,"",1))</f>
        <v/>
      </c>
      <c r="AA3108" s="9" t="str">
        <f>IF(Search!$R$5="","",IF($BA3108&gt;Search!$R$5,"",1))</f>
        <v/>
      </c>
      <c r="AB3108" s="9" t="str">
        <f>IF(Search!$R$6="","",IF($BB3108&lt;Search!$R$6,"",1))</f>
        <v/>
      </c>
      <c r="AC3108" s="9" t="str">
        <f>IF(Search!$R$7="","",IF($BB3108&lt;Search!$R$7,"",1))</f>
        <v/>
      </c>
      <c r="AD3108" s="45">
        <f>IF(COUNTIF($A3108:$AC3108,"n")&gt;0,"",IF(SUM($A3108:$AC3108)=COUNTA(Search!$C$4:$C$8,Search!$F$4:$F$8,Search!$I$4:$I$6,Search!$I$8,Search!$L$4:$L$8,Search!$O$4:$O$8,Search!$R$4:$R$7,Search!$U$4:$U$7)-COUNTIF(Search!$C$4:$U$7,"n"),1+LARGE($AD$1:AD3107,1),""))</f>
        <v>471</v>
      </c>
      <c r="AE3108" s="45">
        <f t="shared" si="158"/>
        <v>1240</v>
      </c>
      <c r="AF3108" s="45">
        <f>IF(AD3108="","",COUNTIF($AE$1:$AE3107,$AE3108)+RANK($AE3108,$AE$2:$AE$10540,1))</f>
        <v>211</v>
      </c>
      <c r="AG3108" s="45">
        <f t="shared" si="157"/>
        <v>165</v>
      </c>
      <c r="AH3108" s="45">
        <f>IF($AD3108="","",COUNTIF($AG$1:$AG3107,$AG3108)+RANK($AG3108,$AG$1:$AG$10539,0))</f>
        <v>123</v>
      </c>
      <c r="AI3108" s="10" t="str">
        <f t="shared" si="153"/>
        <v>2016-17 Upper Deck Goalie Nightmares #GN-19 John Tavares NYI    /   $2.5</v>
      </c>
      <c r="AJ3108" s="11">
        <v>2016</v>
      </c>
      <c r="AK3108" s="17">
        <v>17</v>
      </c>
      <c r="AL3108" s="12" t="s">
        <v>21</v>
      </c>
      <c r="AM3108" s="10" t="s">
        <v>13</v>
      </c>
      <c r="AN3108" s="15" t="s">
        <v>26</v>
      </c>
      <c r="AO3108" s="14" t="s">
        <v>1914</v>
      </c>
      <c r="AP3108" s="14" t="s">
        <v>1902</v>
      </c>
      <c r="AQ3108" s="14"/>
      <c r="AR3108" s="14"/>
      <c r="AS3108" s="9"/>
      <c r="AT3108" s="9"/>
      <c r="AU3108" s="9"/>
      <c r="AV3108" s="13"/>
      <c r="AW3108" s="13"/>
      <c r="AX3108" s="9"/>
      <c r="AY3108" s="9"/>
      <c r="AZ3108" s="9"/>
      <c r="BA3108" s="33">
        <v>2.5</v>
      </c>
      <c r="BB3108" s="33"/>
      <c r="BC3108" s="36">
        <v>42860</v>
      </c>
      <c r="BD3108" s="12" t="s">
        <v>1771</v>
      </c>
    </row>
    <row r="3109" spans="1:56" s="12" customFormat="1" x14ac:dyDescent="0.2">
      <c r="A3109" s="9">
        <f>IF(Search!$C$5="","",IF(COUNTA(Inventory!$AP3109)=1,1,""))</f>
        <v>1</v>
      </c>
      <c r="B3109" s="9" t="str">
        <f>IF(Search!$C$4="","",IF(ISNUMBER(SEARCH(Search!$C$4,$AR3109))=TRUE,1,""))</f>
        <v/>
      </c>
      <c r="C3109" s="9" t="str">
        <f>IF(Search!$C$6="x",IF(COUNTA($AQ3109)=1,1,"N"),IF(COUNTA($AQ3109)=1,"N",""))</f>
        <v/>
      </c>
      <c r="D3109" s="9" t="str">
        <f>IF(Search!$O$8="","",IF(ISNUMBER(SEARCH(Search!$O$8,$BD3109))=TRUE,1,""))</f>
        <v/>
      </c>
      <c r="E3109" s="9" t="str">
        <f>IF(Search!$C$7="","",IF(ISNUMBER(SEARCH(Search!$C$7,$AN3109))=TRUE,1,""))</f>
        <v/>
      </c>
      <c r="F3109" s="9" t="str">
        <f>IF(Search!$C$8="","",IF(ISNUMBER(SEARCH(Search!$C$8,$AO3109))=TRUE,1,""))</f>
        <v/>
      </c>
      <c r="G3109" s="9" t="str">
        <f>IF(Search!$F$4="","",IF(Inventory!$AJ3109&lt;Search!$F$4,"",1))</f>
        <v/>
      </c>
      <c r="H3109" s="9" t="str">
        <f>IF(Search!$F$5="","",IF(Inventory!$AJ3109&gt;Search!$F$5,"",1))</f>
        <v/>
      </c>
      <c r="I3109" s="9" t="str">
        <f>IF(Search!$F$7="","",IF(Search!$F$8="",IF(ISNUMBER(SEARCH(Search!$F$7,$AL3109))=TRUE,1,""),""))</f>
        <v/>
      </c>
      <c r="J3109" s="9" t="str">
        <f>IF($AL3109=Search!$F$8,1,"")</f>
        <v/>
      </c>
      <c r="K3109" s="9" t="str">
        <f>IF(Search!$I$4="","",IF(COUNTA($AS3109)=1,IF(Search!$I$4="N","N",1),""))</f>
        <v/>
      </c>
      <c r="L3109" s="9" t="str">
        <f>IF(Search!$I$5="","",IF($AS3109="RC",1,""))</f>
        <v/>
      </c>
      <c r="M3109" s="9" t="str">
        <f>IF(Search!$I$6="","",IF($AS3109="RCP",1,""))</f>
        <v/>
      </c>
      <c r="N3109" s="9" t="str">
        <f>IF(Search!$I$8="","",IF(COUNTA($AT3109)=1,IF(Search!$I$8="N","N",1),""))</f>
        <v/>
      </c>
      <c r="O3109" s="9" t="str">
        <f>IF(Search!$L$4="","",IF(COUNTA($AU3109)=1,IF(Search!$L$4="N","N",1),""))</f>
        <v/>
      </c>
      <c r="P3109" s="9" t="str">
        <f>IF(Search!$L$5="","",IF(ISNUMBER(SEARCH("Jersey",$AU3109))=TRUE,IF(Search!$L$5="N","N",1),""))</f>
        <v/>
      </c>
      <c r="Q3109" s="9" t="str">
        <f>IF(Search!$L$6="","",IF(ISNUMBER(SEARCH("Patch",$AU3109))=TRUE,IF(Search!$L$6="N","N",1),""))</f>
        <v/>
      </c>
      <c r="R3109" s="9" t="str">
        <f>IF(Search!$L$7="","",IF(ISNUMBER(SEARCH("Shield",$AU3109))=TRUE,IF(Search!$L$7="N","N",1),""))</f>
        <v/>
      </c>
      <c r="S3109" s="9" t="str">
        <f>IF(Search!$L$8="","",IF(ISNUMBER(SEARCH("Stick",$AU3109))=TRUE,IF(Search!$L$8="N","N",1),""))</f>
        <v/>
      </c>
      <c r="T3109" s="9" t="str">
        <f>IF(Search!$O$4="","",IF(COUNTA($AW3109)=1,IF(Search!$O$4="N","N",1),""))</f>
        <v/>
      </c>
      <c r="U3109" s="9" t="str">
        <f>IF(Search!$O$5="","",IF($AW3109="","",IF($AW3109&lt;Search!$O$5,"",1)))</f>
        <v/>
      </c>
      <c r="V3109" s="9" t="str">
        <f>IF(Search!$O$6="","",IF($AW3109="","",IF($AW3109&gt;Search!$O$6,"",1)))</f>
        <v/>
      </c>
      <c r="W3109" s="9" t="str">
        <f>IF(Search!$U$4="","",IF($AX3109="","",1))</f>
        <v/>
      </c>
      <c r="X3109" s="9" t="str">
        <f>IF(Search!$U$5="","",IF(ISNUMBER(SEARCH(Search!$U$5,$AX3109))=TRUE,IF(Search!$U$5="N","N",1),""))</f>
        <v/>
      </c>
      <c r="Y3109" s="9" t="str">
        <f>IF(Search!$U$6="","",IF($AY3109&lt;Search!$U$6,"",1))</f>
        <v/>
      </c>
      <c r="Z3109" s="9" t="str">
        <f>IF(Search!$R$4="","",IF(Inventory!$BA3109&lt;Search!$R$4,"",1))</f>
        <v/>
      </c>
      <c r="AA3109" s="9" t="str">
        <f>IF(Search!$R$5="","",IF($BA3109&gt;Search!$R$5,"",1))</f>
        <v/>
      </c>
      <c r="AB3109" s="9" t="str">
        <f>IF(Search!$R$6="","",IF($BB3109&lt;Search!$R$6,"",1))</f>
        <v/>
      </c>
      <c r="AC3109" s="9" t="str">
        <f>IF(Search!$R$7="","",IF($BB3109&lt;Search!$R$7,"",1))</f>
        <v/>
      </c>
      <c r="AD3109" s="45">
        <f>IF(COUNTIF($A3109:$AC3109,"n")&gt;0,"",IF(SUM($A3109:$AC3109)=COUNTA(Search!$C$4:$C$8,Search!$F$4:$F$8,Search!$I$4:$I$6,Search!$I$8,Search!$L$4:$L$8,Search!$O$4:$O$8,Search!$R$4:$R$7,Search!$U$4:$U$7)-COUNTIF(Search!$C$4:$U$7,"n"),1+LARGE($AD$1:AD3108,1),""))</f>
        <v>472</v>
      </c>
      <c r="AE3109" s="45">
        <f t="shared" si="158"/>
        <v>426</v>
      </c>
      <c r="AF3109" s="45">
        <f>IF(AD3109="","",COUNTIF($AE$1:$AE3108,$AE3109)+RANK($AE3109,$AE$2:$AE$10540,1))</f>
        <v>83</v>
      </c>
      <c r="AG3109" s="45">
        <f t="shared" si="157"/>
        <v>165</v>
      </c>
      <c r="AH3109" s="45">
        <f>IF($AD3109="","",COUNTIF($AG$1:$AG3108,$AG3109)+RANK($AG3109,$AG$1:$AG$10539,0))</f>
        <v>124</v>
      </c>
      <c r="AI3109" s="10" t="str">
        <f t="shared" si="153"/>
        <v>2016-17 Upper Deck Goalie Nightmares #GN-22 Claude Giroux PHI    /   $2.5</v>
      </c>
      <c r="AJ3109" s="11">
        <v>2016</v>
      </c>
      <c r="AK3109" s="17">
        <v>17</v>
      </c>
      <c r="AL3109" s="12" t="s">
        <v>21</v>
      </c>
      <c r="AM3109" s="10" t="s">
        <v>12</v>
      </c>
      <c r="AN3109" s="15" t="s">
        <v>27</v>
      </c>
      <c r="AO3109" s="14" t="s">
        <v>1907</v>
      </c>
      <c r="AP3109" s="14" t="s">
        <v>1902</v>
      </c>
      <c r="AQ3109" s="14"/>
      <c r="AR3109" s="14"/>
      <c r="AS3109" s="9"/>
      <c r="AT3109" s="9"/>
      <c r="AU3109" s="9"/>
      <c r="AV3109" s="13"/>
      <c r="AW3109" s="13"/>
      <c r="AX3109" s="9"/>
      <c r="AY3109" s="9"/>
      <c r="AZ3109" s="9"/>
      <c r="BA3109" s="33">
        <v>2.5</v>
      </c>
      <c r="BB3109" s="33"/>
      <c r="BC3109" s="36">
        <v>42860</v>
      </c>
      <c r="BD3109" s="12" t="s">
        <v>1771</v>
      </c>
    </row>
    <row r="3110" spans="1:56" s="12" customFormat="1" x14ac:dyDescent="0.2">
      <c r="A3110" s="9">
        <f>IF(Search!$C$5="","",IF(COUNTA(Inventory!$AP3110)=1,1,""))</f>
        <v>1</v>
      </c>
      <c r="B3110" s="9" t="str">
        <f>IF(Search!$C$4="","",IF(ISNUMBER(SEARCH(Search!$C$4,$AR3110))=TRUE,1,""))</f>
        <v/>
      </c>
      <c r="C3110" s="9" t="str">
        <f>IF(Search!$C$6="x",IF(COUNTA($AQ3110)=1,1,"N"),IF(COUNTA($AQ3110)=1,"N",""))</f>
        <v/>
      </c>
      <c r="D3110" s="9" t="str">
        <f>IF(Search!$O$8="","",IF(ISNUMBER(SEARCH(Search!$O$8,$BD3110))=TRUE,1,""))</f>
        <v/>
      </c>
      <c r="E3110" s="9" t="str">
        <f>IF(Search!$C$7="","",IF(ISNUMBER(SEARCH(Search!$C$7,$AN3110))=TRUE,1,""))</f>
        <v/>
      </c>
      <c r="F3110" s="9" t="str">
        <f>IF(Search!$C$8="","",IF(ISNUMBER(SEARCH(Search!$C$8,$AO3110))=TRUE,1,""))</f>
        <v/>
      </c>
      <c r="G3110" s="9" t="str">
        <f>IF(Search!$F$4="","",IF(Inventory!$AJ3110&lt;Search!$F$4,"",1))</f>
        <v/>
      </c>
      <c r="H3110" s="9" t="str">
        <f>IF(Search!$F$5="","",IF(Inventory!$AJ3110&gt;Search!$F$5,"",1))</f>
        <v/>
      </c>
      <c r="I3110" s="9" t="str">
        <f>IF(Search!$F$7="","",IF(Search!$F$8="",IF(ISNUMBER(SEARCH(Search!$F$7,$AL3110))=TRUE,1,""),""))</f>
        <v/>
      </c>
      <c r="J3110" s="9" t="str">
        <f>IF($AL3110=Search!$F$8,1,"")</f>
        <v/>
      </c>
      <c r="K3110" s="9" t="str">
        <f>IF(Search!$I$4="","",IF(COUNTA($AS3110)=1,IF(Search!$I$4="N","N",1),""))</f>
        <v/>
      </c>
      <c r="L3110" s="9" t="str">
        <f>IF(Search!$I$5="","",IF($AS3110="RC",1,""))</f>
        <v/>
      </c>
      <c r="M3110" s="9" t="str">
        <f>IF(Search!$I$6="","",IF($AS3110="RCP",1,""))</f>
        <v/>
      </c>
      <c r="N3110" s="9" t="str">
        <f>IF(Search!$I$8="","",IF(COUNTA($AT3110)=1,IF(Search!$I$8="N","N",1),""))</f>
        <v/>
      </c>
      <c r="O3110" s="9" t="str">
        <f>IF(Search!$L$4="","",IF(COUNTA($AU3110)=1,IF(Search!$L$4="N","N",1),""))</f>
        <v/>
      </c>
      <c r="P3110" s="9" t="str">
        <f>IF(Search!$L$5="","",IF(ISNUMBER(SEARCH("Jersey",$AU3110))=TRUE,IF(Search!$L$5="N","N",1),""))</f>
        <v/>
      </c>
      <c r="Q3110" s="9" t="str">
        <f>IF(Search!$L$6="","",IF(ISNUMBER(SEARCH("Patch",$AU3110))=TRUE,IF(Search!$L$6="N","N",1),""))</f>
        <v/>
      </c>
      <c r="R3110" s="9" t="str">
        <f>IF(Search!$L$7="","",IF(ISNUMBER(SEARCH("Shield",$AU3110))=TRUE,IF(Search!$L$7="N","N",1),""))</f>
        <v/>
      </c>
      <c r="S3110" s="9" t="str">
        <f>IF(Search!$L$8="","",IF(ISNUMBER(SEARCH("Stick",$AU3110))=TRUE,IF(Search!$L$8="N","N",1),""))</f>
        <v/>
      </c>
      <c r="T3110" s="9" t="str">
        <f>IF(Search!$O$4="","",IF(COUNTA($AW3110)=1,IF(Search!$O$4="N","N",1),""))</f>
        <v/>
      </c>
      <c r="U3110" s="9" t="str">
        <f>IF(Search!$O$5="","",IF($AW3110="","",IF($AW3110&lt;Search!$O$5,"",1)))</f>
        <v/>
      </c>
      <c r="V3110" s="9" t="str">
        <f>IF(Search!$O$6="","",IF($AW3110="","",IF($AW3110&gt;Search!$O$6,"",1)))</f>
        <v/>
      </c>
      <c r="W3110" s="9" t="str">
        <f>IF(Search!$U$4="","",IF($AX3110="","",1))</f>
        <v/>
      </c>
      <c r="X3110" s="9" t="str">
        <f>IF(Search!$U$5="","",IF(ISNUMBER(SEARCH(Search!$U$5,$AX3110))=TRUE,IF(Search!$U$5="N","N",1),""))</f>
        <v/>
      </c>
      <c r="Y3110" s="9" t="str">
        <f>IF(Search!$U$6="","",IF($AY3110&lt;Search!$U$6,"",1))</f>
        <v/>
      </c>
      <c r="Z3110" s="9" t="str">
        <f>IF(Search!$R$4="","",IF(Inventory!$BA3110&lt;Search!$R$4,"",1))</f>
        <v/>
      </c>
      <c r="AA3110" s="9" t="str">
        <f>IF(Search!$R$5="","",IF($BA3110&gt;Search!$R$5,"",1))</f>
        <v/>
      </c>
      <c r="AB3110" s="9" t="str">
        <f>IF(Search!$R$6="","",IF($BB3110&lt;Search!$R$6,"",1))</f>
        <v/>
      </c>
      <c r="AC3110" s="9" t="str">
        <f>IF(Search!$R$7="","",IF($BB3110&lt;Search!$R$7,"",1))</f>
        <v/>
      </c>
      <c r="AD3110" s="45">
        <f>IF(COUNTIF($A3110:$AC3110,"n")&gt;0,"",IF(SUM($A3110:$AC3110)=COUNTA(Search!$C$4:$C$8,Search!$F$4:$F$8,Search!$I$4:$I$6,Search!$I$8,Search!$L$4:$L$8,Search!$O$4:$O$8,Search!$R$4:$R$7,Search!$U$4:$U$7)-COUNTIF(Search!$C$4:$U$7,"n"),1+LARGE($AD$1:AD3109,1),""))</f>
        <v>473</v>
      </c>
      <c r="AE3110" s="45">
        <f>IF(AD3110="","",COUNTIF($AN$2:$AN$10540,"&lt;="&amp;AN3110))</f>
        <v>263</v>
      </c>
      <c r="AF3110" s="45">
        <f>IF(AD3110="","",COUNTIF($AE$1:$AE3109,$AE3110)+RANK($AE3110,$AE$2:$AE$10540,1))</f>
        <v>48</v>
      </c>
      <c r="AG3110" s="45">
        <f>IF($AD3110="","",COUNTIF($BA$2:$BA$10540,"&lt;="&amp;$BA3110))</f>
        <v>165</v>
      </c>
      <c r="AH3110" s="45">
        <f>IF($AD3110="","",COUNTIF($AG$1:$AG3109,$AG3110)+RANK($AG3110,$AG$1:$AG$10539,0))</f>
        <v>125</v>
      </c>
      <c r="AI3110" s="10" t="str">
        <f t="shared" si="153"/>
        <v>2016-17 Upper Deck Goalie Nightmares #GN-9 Brandon Saad CBJ    /   $2.5</v>
      </c>
      <c r="AJ3110" s="11">
        <v>2016</v>
      </c>
      <c r="AK3110" s="17">
        <v>17</v>
      </c>
      <c r="AL3110" s="12" t="s">
        <v>21</v>
      </c>
      <c r="AM3110" s="10" t="s">
        <v>14</v>
      </c>
      <c r="AN3110" s="15" t="s">
        <v>28</v>
      </c>
      <c r="AO3110" s="14" t="s">
        <v>1926</v>
      </c>
      <c r="AP3110" s="14" t="s">
        <v>1902</v>
      </c>
      <c r="AQ3110" s="14"/>
      <c r="AR3110" s="14"/>
      <c r="AS3110" s="9"/>
      <c r="AT3110" s="9"/>
      <c r="AU3110" s="9"/>
      <c r="AV3110" s="13"/>
      <c r="AW3110" s="13"/>
      <c r="AX3110" s="9"/>
      <c r="AY3110" s="9"/>
      <c r="AZ3110" s="9"/>
      <c r="BA3110" s="33">
        <v>2.5</v>
      </c>
      <c r="BB3110" s="33"/>
      <c r="BC3110" s="36">
        <v>42860</v>
      </c>
      <c r="BD3110" s="12" t="s">
        <v>1771</v>
      </c>
    </row>
    <row r="3111" spans="1:56" s="12" customFormat="1" x14ac:dyDescent="0.2">
      <c r="A3111" s="9">
        <f>IF(Search!$C$5="","",IF(COUNTA(Inventory!$AP3111)=1,1,""))</f>
        <v>1</v>
      </c>
      <c r="B3111" s="9" t="str">
        <f>IF(Search!$C$4="","",IF(ISNUMBER(SEARCH(Search!$C$4,$AR3111))=TRUE,1,""))</f>
        <v/>
      </c>
      <c r="C3111" s="9" t="str">
        <f>IF(Search!$C$6="x",IF(COUNTA($AQ3111)=1,1,"N"),IF(COUNTA($AQ3111)=1,"N",""))</f>
        <v/>
      </c>
      <c r="D3111" s="9" t="str">
        <f>IF(Search!$O$8="","",IF(ISNUMBER(SEARCH(Search!$O$8,$BD3111))=TRUE,1,""))</f>
        <v/>
      </c>
      <c r="E3111" s="9" t="str">
        <f>IF(Search!$C$7="","",IF(ISNUMBER(SEARCH(Search!$C$7,$AN3111))=TRUE,1,""))</f>
        <v/>
      </c>
      <c r="F3111" s="9" t="str">
        <f>IF(Search!$C$8="","",IF(ISNUMBER(SEARCH(Search!$C$8,$AO3111))=TRUE,1,""))</f>
        <v/>
      </c>
      <c r="G3111" s="9" t="str">
        <f>IF(Search!$F$4="","",IF(Inventory!$AJ3111&lt;Search!$F$4,"",1))</f>
        <v/>
      </c>
      <c r="H3111" s="9" t="str">
        <f>IF(Search!$F$5="","",IF(Inventory!$AJ3111&gt;Search!$F$5,"",1))</f>
        <v/>
      </c>
      <c r="I3111" s="9" t="str">
        <f>IF(Search!$F$7="","",IF(Search!$F$8="",IF(ISNUMBER(SEARCH(Search!$F$7,$AL3111))=TRUE,1,""),""))</f>
        <v/>
      </c>
      <c r="J3111" s="9" t="str">
        <f>IF($AL3111=Search!$F$8,1,"")</f>
        <v/>
      </c>
      <c r="K3111" s="9" t="str">
        <f>IF(Search!$I$4="","",IF(COUNTA($AS3111)=1,IF(Search!$I$4="N","N",1),""))</f>
        <v/>
      </c>
      <c r="L3111" s="9" t="str">
        <f>IF(Search!$I$5="","",IF($AS3111="RC",1,""))</f>
        <v/>
      </c>
      <c r="M3111" s="9" t="str">
        <f>IF(Search!$I$6="","",IF($AS3111="RCP",1,""))</f>
        <v/>
      </c>
      <c r="N3111" s="9" t="str">
        <f>IF(Search!$I$8="","",IF(COUNTA($AT3111)=1,IF(Search!$I$8="N","N",1),""))</f>
        <v/>
      </c>
      <c r="O3111" s="9" t="str">
        <f>IF(Search!$L$4="","",IF(COUNTA($AU3111)=1,IF(Search!$L$4="N","N",1),""))</f>
        <v/>
      </c>
      <c r="P3111" s="9" t="str">
        <f>IF(Search!$L$5="","",IF(ISNUMBER(SEARCH("Jersey",$AU3111))=TRUE,IF(Search!$L$5="N","N",1),""))</f>
        <v/>
      </c>
      <c r="Q3111" s="9" t="str">
        <f>IF(Search!$L$6="","",IF(ISNUMBER(SEARCH("Patch",$AU3111))=TRUE,IF(Search!$L$6="N","N",1),""))</f>
        <v/>
      </c>
      <c r="R3111" s="9" t="str">
        <f>IF(Search!$L$7="","",IF(ISNUMBER(SEARCH("Shield",$AU3111))=TRUE,IF(Search!$L$7="N","N",1),""))</f>
        <v/>
      </c>
      <c r="S3111" s="9" t="str">
        <f>IF(Search!$L$8="","",IF(ISNUMBER(SEARCH("Stick",$AU3111))=TRUE,IF(Search!$L$8="N","N",1),""))</f>
        <v/>
      </c>
      <c r="T3111" s="9" t="str">
        <f>IF(Search!$O$4="","",IF(COUNTA($AW3111)=1,IF(Search!$O$4="N","N",1),""))</f>
        <v/>
      </c>
      <c r="U3111" s="9" t="str">
        <f>IF(Search!$O$5="","",IF($AW3111="","",IF($AW3111&lt;Search!$O$5,"",1)))</f>
        <v/>
      </c>
      <c r="V3111" s="9" t="str">
        <f>IF(Search!$O$6="","",IF($AW3111="","",IF($AW3111&gt;Search!$O$6,"",1)))</f>
        <v/>
      </c>
      <c r="W3111" s="9" t="str">
        <f>IF(Search!$U$4="","",IF($AX3111="","",1))</f>
        <v/>
      </c>
      <c r="X3111" s="9" t="str">
        <f>IF(Search!$U$5="","",IF(ISNUMBER(SEARCH(Search!$U$5,$AX3111))=TRUE,IF(Search!$U$5="N","N",1),""))</f>
        <v/>
      </c>
      <c r="Y3111" s="9" t="str">
        <f>IF(Search!$U$6="","",IF($AY3111&lt;Search!$U$6,"",1))</f>
        <v/>
      </c>
      <c r="Z3111" s="9" t="str">
        <f>IF(Search!$R$4="","",IF(Inventory!$BA3111&lt;Search!$R$4,"",1))</f>
        <v/>
      </c>
      <c r="AA3111" s="9" t="str">
        <f>IF(Search!$R$5="","",IF($BA3111&gt;Search!$R$5,"",1))</f>
        <v/>
      </c>
      <c r="AB3111" s="9" t="str">
        <f>IF(Search!$R$6="","",IF($BB3111&lt;Search!$R$6,"",1))</f>
        <v/>
      </c>
      <c r="AC3111" s="9" t="str">
        <f>IF(Search!$R$7="","",IF($BB3111&lt;Search!$R$7,"",1))</f>
        <v/>
      </c>
      <c r="AD3111" s="45">
        <f>IF(COUNTIF($A3111:$AC3111,"n")&gt;0,"",IF(SUM($A3111:$AC3111)=COUNTA(Search!$C$4:$C$8,Search!$F$4:$F$8,Search!$I$4:$I$6,Search!$I$8,Search!$L$4:$L$8,Search!$O$4:$O$8,Search!$R$4:$R$7,Search!$U$4:$U$7)-COUNTIF(Search!$C$4:$U$7,"n"),1+LARGE($AD$1:AD3110,1),""))</f>
        <v>474</v>
      </c>
      <c r="AE3111" s="45">
        <f>IF(AD3111="","",COUNTIF($AN$2:$AN$10540,"&lt;="&amp;AN3111))</f>
        <v>2742</v>
      </c>
      <c r="AF3111" s="45">
        <f>IF(AD3111="","",COUNTIF($AE$1:$AE3110,$AE3111)+RANK($AE3111,$AE$2:$AE$10540,1))</f>
        <v>487</v>
      </c>
      <c r="AG3111" s="45">
        <f>IF($AD3111="","",COUNTIF($BA$2:$BA$10540,"&lt;="&amp;$BA3111))</f>
        <v>0</v>
      </c>
      <c r="AH3111" s="45">
        <f>IF($AD3111="","",COUNTIF($AG$1:$AG3110,$AG3111)+RANK($AG3111,$AG$1:$AG$10539,0))</f>
        <v>494</v>
      </c>
      <c r="AI3111" s="10" t="str">
        <f t="shared" si="153"/>
        <v>2016-17 Upper Deck NHL Firsts #12 William Nylander TOR    /   $</v>
      </c>
      <c r="AJ3111" s="11">
        <v>2016</v>
      </c>
      <c r="AK3111" s="17">
        <v>17</v>
      </c>
      <c r="AL3111" s="12" t="s">
        <v>2494</v>
      </c>
      <c r="AM3111" s="10">
        <v>12</v>
      </c>
      <c r="AN3111" s="15" t="s">
        <v>2495</v>
      </c>
      <c r="AO3111" s="14" t="s">
        <v>1904</v>
      </c>
      <c r="AP3111" s="14" t="s">
        <v>1902</v>
      </c>
      <c r="AQ3111" s="14"/>
      <c r="AR3111" s="14"/>
      <c r="AS3111" s="9"/>
      <c r="AT3111" s="9"/>
      <c r="AU3111" s="9"/>
      <c r="AV3111" s="13"/>
      <c r="AW3111" s="13"/>
      <c r="AX3111" s="9"/>
      <c r="AY3111" s="9"/>
      <c r="AZ3111" s="9"/>
      <c r="BA3111" s="33"/>
      <c r="BB3111" s="33"/>
      <c r="BC3111" s="36"/>
      <c r="BD3111" s="12" t="s">
        <v>2493</v>
      </c>
    </row>
    <row r="3112" spans="1:56" s="12" customFormat="1" x14ac:dyDescent="0.2">
      <c r="A3112" s="9">
        <f>IF(Search!$C$5="","",IF(COUNTA(Inventory!$AP3112)=1,1,""))</f>
        <v>1</v>
      </c>
      <c r="B3112" s="9" t="str">
        <f>IF(Search!$C$4="","",IF(ISNUMBER(SEARCH(Search!$C$4,$AR3112))=TRUE,1,""))</f>
        <v/>
      </c>
      <c r="C3112" s="9" t="str">
        <f>IF(Search!$C$6="x",IF(COUNTA($AQ3112)=1,1,"N"),IF(COUNTA($AQ3112)=1,"N",""))</f>
        <v/>
      </c>
      <c r="D3112" s="9" t="str">
        <f>IF(Search!$O$8="","",IF(ISNUMBER(SEARCH(Search!$O$8,$BD3112))=TRUE,1,""))</f>
        <v/>
      </c>
      <c r="E3112" s="9" t="str">
        <f>IF(Search!$C$7="","",IF(ISNUMBER(SEARCH(Search!$C$7,$AN3112))=TRUE,1,""))</f>
        <v/>
      </c>
      <c r="F3112" s="9" t="str">
        <f>IF(Search!$C$8="","",IF(ISNUMBER(SEARCH(Search!$C$8,$AO3112))=TRUE,1,""))</f>
        <v/>
      </c>
      <c r="G3112" s="9" t="str">
        <f>IF(Search!$F$4="","",IF(Inventory!$AJ3112&lt;Search!$F$4,"",1))</f>
        <v/>
      </c>
      <c r="H3112" s="9" t="str">
        <f>IF(Search!$F$5="","",IF(Inventory!$AJ3112&gt;Search!$F$5,"",1))</f>
        <v/>
      </c>
      <c r="I3112" s="9" t="str">
        <f>IF(Search!$F$7="","",IF(Search!$F$8="",IF(ISNUMBER(SEARCH(Search!$F$7,$AL3112))=TRUE,1,""),""))</f>
        <v/>
      </c>
      <c r="J3112" s="9" t="str">
        <f>IF($AL3112=Search!$F$8,1,"")</f>
        <v/>
      </c>
      <c r="K3112" s="9" t="str">
        <f>IF(Search!$I$4="","",IF(COUNTA($AS3112)=1,IF(Search!$I$4="N","N",1),""))</f>
        <v/>
      </c>
      <c r="L3112" s="9" t="str">
        <f>IF(Search!$I$5="","",IF($AS3112="RC",1,""))</f>
        <v/>
      </c>
      <c r="M3112" s="9" t="str">
        <f>IF(Search!$I$6="","",IF($AS3112="RCP",1,""))</f>
        <v/>
      </c>
      <c r="N3112" s="9" t="str">
        <f>IF(Search!$I$8="","",IF(COUNTA($AT3112)=1,IF(Search!$I$8="N","N",1),""))</f>
        <v/>
      </c>
      <c r="O3112" s="9" t="str">
        <f>IF(Search!$L$4="","",IF(COUNTA($AU3112)=1,IF(Search!$L$4="N","N",1),""))</f>
        <v/>
      </c>
      <c r="P3112" s="9" t="str">
        <f>IF(Search!$L$5="","",IF(ISNUMBER(SEARCH("Jersey",$AU3112))=TRUE,IF(Search!$L$5="N","N",1),""))</f>
        <v/>
      </c>
      <c r="Q3112" s="9" t="str">
        <f>IF(Search!$L$6="","",IF(ISNUMBER(SEARCH("Patch",$AU3112))=TRUE,IF(Search!$L$6="N","N",1),""))</f>
        <v/>
      </c>
      <c r="R3112" s="9" t="str">
        <f>IF(Search!$L$7="","",IF(ISNUMBER(SEARCH("Shield",$AU3112))=TRUE,IF(Search!$L$7="N","N",1),""))</f>
        <v/>
      </c>
      <c r="S3112" s="9" t="str">
        <f>IF(Search!$L$8="","",IF(ISNUMBER(SEARCH("Stick",$AU3112))=TRUE,IF(Search!$L$8="N","N",1),""))</f>
        <v/>
      </c>
      <c r="T3112" s="9" t="str">
        <f>IF(Search!$O$4="","",IF(COUNTA($AW3112)=1,IF(Search!$O$4="N","N",1),""))</f>
        <v/>
      </c>
      <c r="U3112" s="9" t="str">
        <f>IF(Search!$O$5="","",IF($AW3112="","",IF($AW3112&lt;Search!$O$5,"",1)))</f>
        <v/>
      </c>
      <c r="V3112" s="9" t="str">
        <f>IF(Search!$O$6="","",IF($AW3112="","",IF($AW3112&gt;Search!$O$6,"",1)))</f>
        <v/>
      </c>
      <c r="W3112" s="9" t="str">
        <f>IF(Search!$U$4="","",IF($AX3112="","",1))</f>
        <v/>
      </c>
      <c r="X3112" s="9" t="str">
        <f>IF(Search!$U$5="","",IF(ISNUMBER(SEARCH(Search!$U$5,$AX3112))=TRUE,IF(Search!$U$5="N","N",1),""))</f>
        <v/>
      </c>
      <c r="Y3112" s="9" t="str">
        <f>IF(Search!$U$6="","",IF($AY3112&lt;Search!$U$6,"",1))</f>
        <v/>
      </c>
      <c r="Z3112" s="9" t="str">
        <f>IF(Search!$R$4="","",IF(Inventory!$BA3112&lt;Search!$R$4,"",1))</f>
        <v/>
      </c>
      <c r="AA3112" s="9" t="str">
        <f>IF(Search!$R$5="","",IF($BA3112&gt;Search!$R$5,"",1))</f>
        <v/>
      </c>
      <c r="AB3112" s="9" t="str">
        <f>IF(Search!$R$6="","",IF($BB3112&lt;Search!$R$6,"",1))</f>
        <v/>
      </c>
      <c r="AC3112" s="9" t="str">
        <f>IF(Search!$R$7="","",IF($BB3112&lt;Search!$R$7,"",1))</f>
        <v/>
      </c>
      <c r="AD3112" s="45">
        <f>IF(COUNTIF($A3112:$AC3112,"n")&gt;0,"",IF(SUM($A3112:$AC3112)=COUNTA(Search!$C$4:$C$8,Search!$F$4:$F$8,Search!$I$4:$I$6,Search!$I$8,Search!$L$4:$L$8,Search!$O$4:$O$8,Search!$R$4:$R$7,Search!$U$4:$U$7)-COUNTIF(Search!$C$4:$U$7,"n"),1+LARGE($AD$1:AD3111,1),""))</f>
        <v>475</v>
      </c>
      <c r="AE3112" s="45">
        <f>IF(AD3112="","",COUNTIF($AN$2:$AN$10540,"&lt;="&amp;AN3112))</f>
        <v>263</v>
      </c>
      <c r="AF3112" s="45">
        <f>IF(AD3112="","",COUNTIF($AE$1:$AE3111,$AE3112)+RANK($AE3112,$AE$2:$AE$10540,1))</f>
        <v>49</v>
      </c>
      <c r="AG3112" s="45">
        <f>IF($AD3112="","",COUNTIF($BA$2:$BA$10540,"&lt;="&amp;$BA3112))</f>
        <v>0</v>
      </c>
      <c r="AH3112" s="45">
        <f>IF($AD3112="","",COUNTIF($AG$1:$AG3111,$AG3112)+RANK($AG3112,$AG$1:$AG$10539,0))</f>
        <v>495</v>
      </c>
      <c r="AI3112" s="10" t="str">
        <f t="shared" si="153"/>
        <v>2016-17 Upper Deck Number Crunschers #6 Brandon Saad CBJ    /   $</v>
      </c>
      <c r="AJ3112" s="11">
        <v>2016</v>
      </c>
      <c r="AK3112" s="17">
        <v>17</v>
      </c>
      <c r="AL3112" s="12" t="s">
        <v>2496</v>
      </c>
      <c r="AM3112" s="10">
        <v>6</v>
      </c>
      <c r="AN3112" s="15" t="s">
        <v>28</v>
      </c>
      <c r="AO3112" s="14" t="s">
        <v>1926</v>
      </c>
      <c r="AP3112" s="14" t="s">
        <v>1902</v>
      </c>
      <c r="AQ3112" s="14"/>
      <c r="AR3112" s="14"/>
      <c r="AS3112" s="9"/>
      <c r="AT3112" s="9"/>
      <c r="AU3112" s="9"/>
      <c r="AV3112" s="13"/>
      <c r="AW3112" s="13"/>
      <c r="AX3112" s="9"/>
      <c r="AY3112" s="9"/>
      <c r="AZ3112" s="9"/>
      <c r="BA3112" s="33"/>
      <c r="BB3112" s="33"/>
      <c r="BC3112" s="36"/>
      <c r="BD3112" s="12" t="s">
        <v>2493</v>
      </c>
    </row>
    <row r="3113" spans="1:56" s="12" customFormat="1" x14ac:dyDescent="0.2">
      <c r="A3113" s="9">
        <f>IF(Search!$C$5="","",IF(COUNTA(Inventory!$AP3113)=1,1,""))</f>
        <v>1</v>
      </c>
      <c r="B3113" s="9" t="str">
        <f>IF(Search!$C$4="","",IF(ISNUMBER(SEARCH(Search!$C$4,$AR3113))=TRUE,1,""))</f>
        <v/>
      </c>
      <c r="C3113" s="9" t="str">
        <f>IF(Search!$C$6="x",IF(COUNTA($AQ3113)=1,1,"N"),IF(COUNTA($AQ3113)=1,"N",""))</f>
        <v/>
      </c>
      <c r="D3113" s="9" t="str">
        <f>IF(Search!$O$8="","",IF(ISNUMBER(SEARCH(Search!$O$8,$BD3113))=TRUE,1,""))</f>
        <v/>
      </c>
      <c r="E3113" s="9" t="str">
        <f>IF(Search!$C$7="","",IF(ISNUMBER(SEARCH(Search!$C$7,$AN3113))=TRUE,1,""))</f>
        <v/>
      </c>
      <c r="F3113" s="9" t="str">
        <f>IF(Search!$C$8="","",IF(ISNUMBER(SEARCH(Search!$C$8,$AO3113))=TRUE,1,""))</f>
        <v/>
      </c>
      <c r="G3113" s="9" t="str">
        <f>IF(Search!$F$4="","",IF(Inventory!$AJ3113&lt;Search!$F$4,"",1))</f>
        <v/>
      </c>
      <c r="H3113" s="9" t="str">
        <f>IF(Search!$F$5="","",IF(Inventory!$AJ3113&gt;Search!$F$5,"",1))</f>
        <v/>
      </c>
      <c r="I3113" s="9" t="str">
        <f>IF(Search!$F$7="","",IF(Search!$F$8="",IF(ISNUMBER(SEARCH(Search!$F$7,$AL3113))=TRUE,1,""),""))</f>
        <v/>
      </c>
      <c r="J3113" s="9" t="str">
        <f>IF($AL3113=Search!$F$8,1,"")</f>
        <v/>
      </c>
      <c r="K3113" s="9" t="str">
        <f>IF(Search!$I$4="","",IF(COUNTA($AS3113)=1,IF(Search!$I$4="N","N",1),""))</f>
        <v/>
      </c>
      <c r="L3113" s="9" t="str">
        <f>IF(Search!$I$5="","",IF($AS3113="RC",1,""))</f>
        <v/>
      </c>
      <c r="M3113" s="9" t="str">
        <f>IF(Search!$I$6="","",IF($AS3113="RCP",1,""))</f>
        <v/>
      </c>
      <c r="N3113" s="9" t="str">
        <f>IF(Search!$I$8="","",IF(COUNTA($AT3113)=1,IF(Search!$I$8="N","N",1),""))</f>
        <v/>
      </c>
      <c r="O3113" s="9" t="str">
        <f>IF(Search!$L$4="","",IF(COUNTA($AU3113)=1,IF(Search!$L$4="N","N",1),""))</f>
        <v/>
      </c>
      <c r="P3113" s="9" t="str">
        <f>IF(Search!$L$5="","",IF(ISNUMBER(SEARCH("Jersey",$AU3113))=TRUE,IF(Search!$L$5="N","N",1),""))</f>
        <v/>
      </c>
      <c r="Q3113" s="9" t="str">
        <f>IF(Search!$L$6="","",IF(ISNUMBER(SEARCH("Patch",$AU3113))=TRUE,IF(Search!$L$6="N","N",1),""))</f>
        <v/>
      </c>
      <c r="R3113" s="9" t="str">
        <f>IF(Search!$L$7="","",IF(ISNUMBER(SEARCH("Shield",$AU3113))=TRUE,IF(Search!$L$7="N","N",1),""))</f>
        <v/>
      </c>
      <c r="S3113" s="9" t="str">
        <f>IF(Search!$L$8="","",IF(ISNUMBER(SEARCH("Stick",$AU3113))=TRUE,IF(Search!$L$8="N","N",1),""))</f>
        <v/>
      </c>
      <c r="T3113" s="9" t="str">
        <f>IF(Search!$O$4="","",IF(COUNTA($AW3113)=1,IF(Search!$O$4="N","N",1),""))</f>
        <v/>
      </c>
      <c r="U3113" s="9" t="str">
        <f>IF(Search!$O$5="","",IF($AW3113="","",IF($AW3113&lt;Search!$O$5,"",1)))</f>
        <v/>
      </c>
      <c r="V3113" s="9" t="str">
        <f>IF(Search!$O$6="","",IF($AW3113="","",IF($AW3113&gt;Search!$O$6,"",1)))</f>
        <v/>
      </c>
      <c r="W3113" s="9" t="str">
        <f>IF(Search!$U$4="","",IF($AX3113="","",1))</f>
        <v/>
      </c>
      <c r="X3113" s="9" t="str">
        <f>IF(Search!$U$5="","",IF(ISNUMBER(SEARCH(Search!$U$5,$AX3113))=TRUE,IF(Search!$U$5="N","N",1),""))</f>
        <v/>
      </c>
      <c r="Y3113" s="9" t="str">
        <f>IF(Search!$U$6="","",IF($AY3113&lt;Search!$U$6,"",1))</f>
        <v/>
      </c>
      <c r="Z3113" s="9" t="str">
        <f>IF(Search!$R$4="","",IF(Inventory!$BA3113&lt;Search!$R$4,"",1))</f>
        <v/>
      </c>
      <c r="AA3113" s="9" t="str">
        <f>IF(Search!$R$5="","",IF($BA3113&gt;Search!$R$5,"",1))</f>
        <v/>
      </c>
      <c r="AB3113" s="9" t="str">
        <f>IF(Search!$R$6="","",IF($BB3113&lt;Search!$R$6,"",1))</f>
        <v/>
      </c>
      <c r="AC3113" s="9" t="str">
        <f>IF(Search!$R$7="","",IF($BB3113&lt;Search!$R$7,"",1))</f>
        <v/>
      </c>
      <c r="AD3113" s="45">
        <f>IF(COUNTIF($A3113:$AC3113,"n")&gt;0,"",IF(SUM($A3113:$AC3113)=COUNTA(Search!$C$4:$C$8,Search!$F$4:$F$8,Search!$I$4:$I$6,Search!$I$8,Search!$L$4:$L$8,Search!$O$4:$O$8,Search!$R$4:$R$7,Search!$U$4:$U$7)-COUNTIF(Search!$C$4:$U$7,"n"),1+LARGE($AD$1:AD3112,1),""))</f>
        <v>476</v>
      </c>
      <c r="AE3113" s="45">
        <f>IF(AD3113="","",COUNTIF($AN$2:$AN$10540,"&lt;="&amp;AN3113))</f>
        <v>426</v>
      </c>
      <c r="AF3113" s="45">
        <f>IF(AD3113="","",COUNTIF($AE$1:$AE3112,$AE3113)+RANK($AE3113,$AE$2:$AE$10540,1))</f>
        <v>84</v>
      </c>
      <c r="AG3113" s="45">
        <f>IF($AD3113="","",COUNTIF($BA$2:$BA$10540,"&lt;="&amp;$BA3113))</f>
        <v>165</v>
      </c>
      <c r="AH3113" s="45">
        <f>IF($AD3113="","",COUNTIF($AG$1:$AG3112,$AG3113)+RANK($AG3113,$AG$1:$AG$10539,0))</f>
        <v>126</v>
      </c>
      <c r="AI3113" s="10" t="str">
        <f t="shared" si="153"/>
        <v>2016-17 Upper Deck Shining Stars #SS-22 Claude Giroux PHI    /   $2.5</v>
      </c>
      <c r="AJ3113" s="11">
        <v>2016</v>
      </c>
      <c r="AK3113" s="17">
        <v>17</v>
      </c>
      <c r="AL3113" s="12" t="s">
        <v>22</v>
      </c>
      <c r="AM3113" s="10" t="s">
        <v>8</v>
      </c>
      <c r="AN3113" s="15" t="s">
        <v>27</v>
      </c>
      <c r="AO3113" s="14" t="s">
        <v>1907</v>
      </c>
      <c r="AP3113" s="14" t="s">
        <v>1902</v>
      </c>
      <c r="AQ3113" s="14"/>
      <c r="AR3113" s="14"/>
      <c r="AS3113" s="9"/>
      <c r="AT3113" s="9"/>
      <c r="AU3113" s="9"/>
      <c r="AV3113" s="13"/>
      <c r="AW3113" s="13"/>
      <c r="AX3113" s="9"/>
      <c r="AY3113" s="9"/>
      <c r="AZ3113" s="9"/>
      <c r="BA3113" s="33">
        <v>2.5</v>
      </c>
      <c r="BB3113" s="33"/>
      <c r="BC3113" s="36">
        <v>42860</v>
      </c>
      <c r="BD3113" s="12" t="s">
        <v>1771</v>
      </c>
    </row>
    <row r="3114" spans="1:56" s="12" customFormat="1" x14ac:dyDescent="0.2">
      <c r="A3114" s="9">
        <f>IF(Search!$C$5="","",IF(COUNTA(Inventory!$AP3114)=1,1,""))</f>
        <v>1</v>
      </c>
      <c r="B3114" s="9" t="str">
        <f>IF(Search!$C$4="","",IF(ISNUMBER(SEARCH(Search!$C$4,$AR3114))=TRUE,1,""))</f>
        <v/>
      </c>
      <c r="C3114" s="9" t="str">
        <f>IF(Search!$C$6="x",IF(COUNTA($AQ3114)=1,1,"N"),IF(COUNTA($AQ3114)=1,"N",""))</f>
        <v/>
      </c>
      <c r="D3114" s="9" t="str">
        <f>IF(Search!$O$8="","",IF(ISNUMBER(SEARCH(Search!$O$8,$BD3114))=TRUE,1,""))</f>
        <v/>
      </c>
      <c r="E3114" s="9" t="str">
        <f>IF(Search!$C$7="","",IF(ISNUMBER(SEARCH(Search!$C$7,$AN3114))=TRUE,1,""))</f>
        <v/>
      </c>
      <c r="F3114" s="9" t="str">
        <f>IF(Search!$C$8="","",IF(ISNUMBER(SEARCH(Search!$C$8,$AO3114))=TRUE,1,""))</f>
        <v/>
      </c>
      <c r="G3114" s="9" t="str">
        <f>IF(Search!$F$4="","",IF(Inventory!$AJ3114&lt;Search!$F$4,"",1))</f>
        <v/>
      </c>
      <c r="H3114" s="9" t="str">
        <f>IF(Search!$F$5="","",IF(Inventory!$AJ3114&gt;Search!$F$5,"",1))</f>
        <v/>
      </c>
      <c r="I3114" s="9" t="str">
        <f>IF(Search!$F$7="","",IF(Search!$F$8="",IF(ISNUMBER(SEARCH(Search!$F$7,$AL3114))=TRUE,1,""),""))</f>
        <v/>
      </c>
      <c r="J3114" s="9" t="str">
        <f>IF($AL3114=Search!$F$8,1,"")</f>
        <v/>
      </c>
      <c r="K3114" s="9" t="str">
        <f>IF(Search!$I$4="","",IF(COUNTA($AS3114)=1,IF(Search!$I$4="N","N",1),""))</f>
        <v/>
      </c>
      <c r="L3114" s="9" t="str">
        <f>IF(Search!$I$5="","",IF($AS3114="RC",1,""))</f>
        <v/>
      </c>
      <c r="M3114" s="9" t="str">
        <f>IF(Search!$I$6="","",IF($AS3114="RCP",1,""))</f>
        <v/>
      </c>
      <c r="N3114" s="9" t="str">
        <f>IF(Search!$I$8="","",IF(COUNTA($AT3114)=1,IF(Search!$I$8="N","N",1),""))</f>
        <v/>
      </c>
      <c r="O3114" s="9" t="str">
        <f>IF(Search!$L$4="","",IF(COUNTA($AU3114)=1,IF(Search!$L$4="N","N",1),""))</f>
        <v/>
      </c>
      <c r="P3114" s="9" t="str">
        <f>IF(Search!$L$5="","",IF(ISNUMBER(SEARCH("Jersey",$AU3114))=TRUE,IF(Search!$L$5="N","N",1),""))</f>
        <v/>
      </c>
      <c r="Q3114" s="9" t="str">
        <f>IF(Search!$L$6="","",IF(ISNUMBER(SEARCH("Patch",$AU3114))=TRUE,IF(Search!$L$6="N","N",1),""))</f>
        <v/>
      </c>
      <c r="R3114" s="9" t="str">
        <f>IF(Search!$L$7="","",IF(ISNUMBER(SEARCH("Shield",$AU3114))=TRUE,IF(Search!$L$7="N","N",1),""))</f>
        <v/>
      </c>
      <c r="S3114" s="9" t="str">
        <f>IF(Search!$L$8="","",IF(ISNUMBER(SEARCH("Stick",$AU3114))=TRUE,IF(Search!$L$8="N","N",1),""))</f>
        <v/>
      </c>
      <c r="T3114" s="9" t="str">
        <f>IF(Search!$O$4="","",IF(COUNTA($AW3114)=1,IF(Search!$O$4="N","N",1),""))</f>
        <v/>
      </c>
      <c r="U3114" s="9" t="str">
        <f>IF(Search!$O$5="","",IF($AW3114="","",IF($AW3114&lt;Search!$O$5,"",1)))</f>
        <v/>
      </c>
      <c r="V3114" s="9" t="str">
        <f>IF(Search!$O$6="","",IF($AW3114="","",IF($AW3114&gt;Search!$O$6,"",1)))</f>
        <v/>
      </c>
      <c r="W3114" s="9" t="str">
        <f>IF(Search!$U$4="","",IF($AX3114="","",1))</f>
        <v/>
      </c>
      <c r="X3114" s="9" t="str">
        <f>IF(Search!$U$5="","",IF(ISNUMBER(SEARCH(Search!$U$5,$AX3114))=TRUE,IF(Search!$U$5="N","N",1),""))</f>
        <v/>
      </c>
      <c r="Y3114" s="9" t="str">
        <f>IF(Search!$U$6="","",IF($AY3114&lt;Search!$U$6,"",1))</f>
        <v/>
      </c>
      <c r="Z3114" s="9" t="str">
        <f>IF(Search!$R$4="","",IF(Inventory!$BA3114&lt;Search!$R$4,"",1))</f>
        <v/>
      </c>
      <c r="AA3114" s="9" t="str">
        <f>IF(Search!$R$5="","",IF($BA3114&gt;Search!$R$5,"",1))</f>
        <v/>
      </c>
      <c r="AB3114" s="9" t="str">
        <f>IF(Search!$R$6="","",IF($BB3114&lt;Search!$R$6,"",1))</f>
        <v/>
      </c>
      <c r="AC3114" s="9" t="str">
        <f>IF(Search!$R$7="","",IF($BB3114&lt;Search!$R$7,"",1))</f>
        <v/>
      </c>
      <c r="AD3114" s="45">
        <f>IF(COUNTIF($A3114:$AC3114,"n")&gt;0,"",IF(SUM($A3114:$AC3114)=COUNTA(Search!$C$4:$C$8,Search!$F$4:$F$8,Search!$I$4:$I$6,Search!$I$8,Search!$L$4:$L$8,Search!$O$4:$O$8,Search!$R$4:$R$7,Search!$U$4:$U$7)-COUNTIF(Search!$C$4:$U$7,"n"),1+LARGE($AD$1:AD3113,1),""))</f>
        <v>477</v>
      </c>
      <c r="AE3114" s="45">
        <f>IF(AD3114="","",COUNTIF($AN$2:$AN$10540,"&lt;="&amp;AN3114))</f>
        <v>708</v>
      </c>
      <c r="AF3114" s="45">
        <f>IF(AD3114="","",COUNTIF($AE$1:$AE3113,$AE3114)+RANK($AE3114,$AE$2:$AE$10540,1))</f>
        <v>128</v>
      </c>
      <c r="AG3114" s="45">
        <f>IF($AD3114="","",COUNTIF($BA$2:$BA$10540,"&lt;="&amp;$BA3114))</f>
        <v>391</v>
      </c>
      <c r="AH3114" s="45">
        <f>IF($AD3114="","",COUNTIF($AG$1:$AG3113,$AG3114)+RANK($AG3114,$AG$1:$AG$10539,0))</f>
        <v>66</v>
      </c>
      <c r="AI3114" s="10" t="str">
        <f t="shared" si="153"/>
        <v>2016-17 Upper Deck Super Colossal #SC-15 Dustin Byfuglien WPG    /   $5</v>
      </c>
      <c r="AJ3114" s="11">
        <v>2016</v>
      </c>
      <c r="AK3114" s="17">
        <v>17</v>
      </c>
      <c r="AL3114" s="12" t="s">
        <v>23</v>
      </c>
      <c r="AM3114" s="10" t="s">
        <v>9</v>
      </c>
      <c r="AN3114" s="15" t="s">
        <v>29</v>
      </c>
      <c r="AO3114" s="14" t="s">
        <v>1908</v>
      </c>
      <c r="AP3114" s="14" t="s">
        <v>1902</v>
      </c>
      <c r="AQ3114" s="14"/>
      <c r="AR3114" s="14"/>
      <c r="AS3114" s="9"/>
      <c r="AT3114" s="9"/>
      <c r="AU3114" s="9"/>
      <c r="AV3114" s="13"/>
      <c r="AW3114" s="13"/>
      <c r="AX3114" s="9"/>
      <c r="AY3114" s="9"/>
      <c r="AZ3114" s="9"/>
      <c r="BA3114" s="33">
        <v>5</v>
      </c>
      <c r="BB3114" s="33"/>
      <c r="BC3114" s="36">
        <v>42860</v>
      </c>
      <c r="BD3114" s="12" t="s">
        <v>1771</v>
      </c>
    </row>
    <row r="3115" spans="1:56" s="12" customFormat="1" x14ac:dyDescent="0.2">
      <c r="A3115" s="9">
        <f>IF(Search!$C$5="","",IF(COUNTA(Inventory!$AP3115)=1,1,""))</f>
        <v>1</v>
      </c>
      <c r="B3115" s="9" t="str">
        <f>IF(Search!$C$4="","",IF(ISNUMBER(SEARCH(Search!$C$4,$AR3115))=TRUE,1,""))</f>
        <v/>
      </c>
      <c r="C3115" s="9" t="str">
        <f>IF(Search!$C$6="x",IF(COUNTA($AQ3115)=1,1,"N"),IF(COUNTA($AQ3115)=1,"N",""))</f>
        <v/>
      </c>
      <c r="D3115" s="9" t="str">
        <f>IF(Search!$O$8="","",IF(ISNUMBER(SEARCH(Search!$O$8,$BD3115))=TRUE,1,""))</f>
        <v/>
      </c>
      <c r="E3115" s="9" t="str">
        <f>IF(Search!$C$7="","",IF(ISNUMBER(SEARCH(Search!$C$7,$AN3115))=TRUE,1,""))</f>
        <v/>
      </c>
      <c r="F3115" s="9" t="str">
        <f>IF(Search!$C$8="","",IF(ISNUMBER(SEARCH(Search!$C$8,$AO3115))=TRUE,1,""))</f>
        <v/>
      </c>
      <c r="G3115" s="9" t="str">
        <f>IF(Search!$F$4="","",IF(Inventory!$AJ3115&lt;Search!$F$4,"",1))</f>
        <v/>
      </c>
      <c r="H3115" s="9" t="str">
        <f>IF(Search!$F$5="","",IF(Inventory!$AJ3115&gt;Search!$F$5,"",1))</f>
        <v/>
      </c>
      <c r="I3115" s="9" t="str">
        <f>IF(Search!$F$7="","",IF(Search!$F$8="",IF(ISNUMBER(SEARCH(Search!$F$7,$AL3115))=TRUE,1,""),""))</f>
        <v/>
      </c>
      <c r="J3115" s="9" t="str">
        <f>IF($AL3115=Search!$F$8,1,"")</f>
        <v/>
      </c>
      <c r="K3115" s="9" t="str">
        <f>IF(Search!$I$4="","",IF(COUNTA($AS3115)=1,IF(Search!$I$4="N","N",1),""))</f>
        <v/>
      </c>
      <c r="L3115" s="9" t="str">
        <f>IF(Search!$I$5="","",IF($AS3115="RC",1,""))</f>
        <v/>
      </c>
      <c r="M3115" s="9" t="str">
        <f>IF(Search!$I$6="","",IF($AS3115="RCP",1,""))</f>
        <v/>
      </c>
      <c r="N3115" s="9" t="str">
        <f>IF(Search!$I$8="","",IF(COUNTA($AT3115)=1,IF(Search!$I$8="N","N",1),""))</f>
        <v/>
      </c>
      <c r="O3115" s="9" t="str">
        <f>IF(Search!$L$4="","",IF(COUNTA($AU3115)=1,IF(Search!$L$4="N","N",1),""))</f>
        <v/>
      </c>
      <c r="P3115" s="9" t="str">
        <f>IF(Search!$L$5="","",IF(ISNUMBER(SEARCH("Jersey",$AU3115))=TRUE,IF(Search!$L$5="N","N",1),""))</f>
        <v/>
      </c>
      <c r="Q3115" s="9" t="str">
        <f>IF(Search!$L$6="","",IF(ISNUMBER(SEARCH("Patch",$AU3115))=TRUE,IF(Search!$L$6="N","N",1),""))</f>
        <v/>
      </c>
      <c r="R3115" s="9" t="str">
        <f>IF(Search!$L$7="","",IF(ISNUMBER(SEARCH("Shield",$AU3115))=TRUE,IF(Search!$L$7="N","N",1),""))</f>
        <v/>
      </c>
      <c r="S3115" s="9" t="str">
        <f>IF(Search!$L$8="","",IF(ISNUMBER(SEARCH("Stick",$AU3115))=TRUE,IF(Search!$L$8="N","N",1),""))</f>
        <v/>
      </c>
      <c r="T3115" s="9" t="str">
        <f>IF(Search!$O$4="","",IF(COUNTA($AW3115)=1,IF(Search!$O$4="N","N",1),""))</f>
        <v/>
      </c>
      <c r="U3115" s="9" t="str">
        <f>IF(Search!$O$5="","",IF($AW3115="","",IF($AW3115&lt;Search!$O$5,"",1)))</f>
        <v/>
      </c>
      <c r="V3115" s="9" t="str">
        <f>IF(Search!$O$6="","",IF($AW3115="","",IF($AW3115&gt;Search!$O$6,"",1)))</f>
        <v/>
      </c>
      <c r="W3115" s="9" t="str">
        <f>IF(Search!$U$4="","",IF($AX3115="","",1))</f>
        <v/>
      </c>
      <c r="X3115" s="9" t="str">
        <f>IF(Search!$U$5="","",IF(ISNUMBER(SEARCH(Search!$U$5,$AX3115))=TRUE,IF(Search!$U$5="N","N",1),""))</f>
        <v/>
      </c>
      <c r="Y3115" s="9" t="str">
        <f>IF(Search!$U$6="","",IF($AY3115&lt;Search!$U$6,"",1))</f>
        <v/>
      </c>
      <c r="Z3115" s="9" t="str">
        <f>IF(Search!$R$4="","",IF(Inventory!$BA3115&lt;Search!$R$4,"",1))</f>
        <v/>
      </c>
      <c r="AA3115" s="9" t="str">
        <f>IF(Search!$R$5="","",IF($BA3115&gt;Search!$R$5,"",1))</f>
        <v/>
      </c>
      <c r="AB3115" s="9" t="str">
        <f>IF(Search!$R$6="","",IF($BB3115&lt;Search!$R$6,"",1))</f>
        <v/>
      </c>
      <c r="AC3115" s="9" t="str">
        <f>IF(Search!$R$7="","",IF($BB3115&lt;Search!$R$7,"",1))</f>
        <v/>
      </c>
      <c r="AD3115" s="45">
        <f>IF(COUNTIF($A3115:$AC3115,"n")&gt;0,"",IF(SUM($A3115:$AC3115)=COUNTA(Search!$C$4:$C$8,Search!$F$4:$F$8,Search!$I$4:$I$6,Search!$I$8,Search!$L$4:$L$8,Search!$O$4:$O$8,Search!$R$4:$R$7,Search!$U$4:$U$7)-COUNTIF(Search!$C$4:$U$7,"n"),1+LARGE($AD$1:AD3114,1),""))</f>
        <v>478</v>
      </c>
      <c r="AE3115" s="45">
        <f t="shared" ref="AE3115:AE3135" si="159">IF(AD3115="","",COUNTIF($AN$2:$AN$10540,"&lt;="&amp;AN3115))</f>
        <v>508</v>
      </c>
      <c r="AF3115" s="45">
        <f>IF(AD3115="","",COUNTIF($AE$1:$AE3114,$AE3115)+RANK($AE3115,$AE$2:$AE$10540,1))</f>
        <v>104</v>
      </c>
      <c r="AG3115" s="45">
        <f t="shared" ref="AG3115:AG3135" si="160">IF($AD3115="","",COUNTIF($BA$2:$BA$10540,"&lt;="&amp;$BA3115))</f>
        <v>206</v>
      </c>
      <c r="AH3115" s="45">
        <f>IF($AD3115="","",COUNTIF($AG$1:$AG3114,$AG3115)+RANK($AG3115,$AG$1:$AG$10539,0))</f>
        <v>102</v>
      </c>
      <c r="AI3115" s="10" t="str">
        <f t="shared" si="153"/>
        <v>2016-17 Upper Deck Super Colossal #SC-6 Dalton Prout CBJ    /   $3</v>
      </c>
      <c r="AJ3115" s="11">
        <v>2016</v>
      </c>
      <c r="AK3115" s="17">
        <v>17</v>
      </c>
      <c r="AL3115" s="12" t="s">
        <v>23</v>
      </c>
      <c r="AM3115" s="10" t="s">
        <v>10</v>
      </c>
      <c r="AN3115" s="15" t="s">
        <v>11</v>
      </c>
      <c r="AO3115" s="14" t="s">
        <v>1926</v>
      </c>
      <c r="AP3115" s="14" t="s">
        <v>1902</v>
      </c>
      <c r="AQ3115" s="14"/>
      <c r="AR3115" s="14"/>
      <c r="AS3115" s="9"/>
      <c r="AT3115" s="9"/>
      <c r="AU3115" s="9"/>
      <c r="AV3115" s="13"/>
      <c r="AW3115" s="13"/>
      <c r="AX3115" s="9"/>
      <c r="AY3115" s="9"/>
      <c r="AZ3115" s="9"/>
      <c r="BA3115" s="33">
        <v>3</v>
      </c>
      <c r="BB3115" s="33"/>
      <c r="BC3115" s="36">
        <v>42860</v>
      </c>
      <c r="BD3115" s="12" t="s">
        <v>1771</v>
      </c>
    </row>
    <row r="3116" spans="1:56" s="12" customFormat="1" x14ac:dyDescent="0.2">
      <c r="A3116" s="9" t="str">
        <f>IF(Search!$C$5="","",IF(COUNTA(Inventory!$AP3116)=1,1,""))</f>
        <v/>
      </c>
      <c r="B3116" s="9" t="str">
        <f>IF(Search!$C$4="","",IF(ISNUMBER(SEARCH(Search!$C$4,$AR3116))=TRUE,1,""))</f>
        <v/>
      </c>
      <c r="C3116" s="9" t="str">
        <f>IF(Search!$C$6="x",IF(COUNTA($AQ3116)=1,1,"N"),IF(COUNTA($AQ3116)=1,"N",""))</f>
        <v/>
      </c>
      <c r="D3116" s="9" t="str">
        <f>IF(Search!$O$8="","",IF(ISNUMBER(SEARCH(Search!$O$8,$BD3116))=TRUE,1,""))</f>
        <v/>
      </c>
      <c r="E3116" s="9" t="str">
        <f>IF(Search!$C$7="","",IF(ISNUMBER(SEARCH(Search!$C$7,$AN3116))=TRUE,1,""))</f>
        <v/>
      </c>
      <c r="F3116" s="9" t="str">
        <f>IF(Search!$C$8="","",IF(ISNUMBER(SEARCH(Search!$C$8,$AO3116))=TRUE,1,""))</f>
        <v/>
      </c>
      <c r="G3116" s="9" t="str">
        <f>IF(Search!$F$4="","",IF(Inventory!$AJ3116&lt;Search!$F$4,"",1))</f>
        <v/>
      </c>
      <c r="H3116" s="9" t="str">
        <f>IF(Search!$F$5="","",IF(Inventory!$AJ3116&gt;Search!$F$5,"",1))</f>
        <v/>
      </c>
      <c r="I3116" s="9" t="str">
        <f>IF(Search!$F$7="","",IF(Search!$F$8="",IF(ISNUMBER(SEARCH(Search!$F$7,$AL3116))=TRUE,1,""),""))</f>
        <v/>
      </c>
      <c r="J3116" s="9" t="str">
        <f>IF($AL3116=Search!$F$8,1,"")</f>
        <v/>
      </c>
      <c r="K3116" s="9" t="str">
        <f>IF(Search!$I$4="","",IF(COUNTA($AS3116)=1,IF(Search!$I$4="N","N",1),""))</f>
        <v/>
      </c>
      <c r="L3116" s="9" t="str">
        <f>IF(Search!$I$5="","",IF($AS3116="RC",1,""))</f>
        <v/>
      </c>
      <c r="M3116" s="9" t="str">
        <f>IF(Search!$I$6="","",IF($AS3116="RCP",1,""))</f>
        <v/>
      </c>
      <c r="N3116" s="9" t="str">
        <f>IF(Search!$I$8="","",IF(COUNTA($AT3116)=1,IF(Search!$I$8="N","N",1),""))</f>
        <v/>
      </c>
      <c r="O3116" s="9" t="str">
        <f>IF(Search!$L$4="","",IF(COUNTA($AU3116)=1,IF(Search!$L$4="N","N",1),""))</f>
        <v/>
      </c>
      <c r="P3116" s="9" t="str">
        <f>IF(Search!$L$5="","",IF(ISNUMBER(SEARCH("Jersey",$AU3116))=TRUE,IF(Search!$L$5="N","N",1),""))</f>
        <v/>
      </c>
      <c r="Q3116" s="9" t="str">
        <f>IF(Search!$L$6="","",IF(ISNUMBER(SEARCH("Patch",$AU3116))=TRUE,IF(Search!$L$6="N","N",1),""))</f>
        <v/>
      </c>
      <c r="R3116" s="9" t="str">
        <f>IF(Search!$L$7="","",IF(ISNUMBER(SEARCH("Shield",$AU3116))=TRUE,IF(Search!$L$7="N","N",1),""))</f>
        <v/>
      </c>
      <c r="S3116" s="9" t="str">
        <f>IF(Search!$L$8="","",IF(ISNUMBER(SEARCH("Stick",$AU3116))=TRUE,IF(Search!$L$8="N","N",1),""))</f>
        <v/>
      </c>
      <c r="T3116" s="9" t="str">
        <f>IF(Search!$O$4="","",IF(COUNTA($AW3116)=1,IF(Search!$O$4="N","N",1),""))</f>
        <v/>
      </c>
      <c r="U3116" s="9" t="str">
        <f>IF(Search!$O$5="","",IF($AW3116="","",IF($AW3116&lt;Search!$O$5,"",1)))</f>
        <v/>
      </c>
      <c r="V3116" s="9" t="str">
        <f>IF(Search!$O$6="","",IF($AW3116="","",IF($AW3116&gt;Search!$O$6,"",1)))</f>
        <v/>
      </c>
      <c r="W3116" s="9" t="str">
        <f>IF(Search!$U$4="","",IF($AX3116="","",1))</f>
        <v/>
      </c>
      <c r="X3116" s="9" t="str">
        <f>IF(Search!$U$5="","",IF(ISNUMBER(SEARCH(Search!$U$5,$AX3116))=TRUE,IF(Search!$U$5="N","N",1),""))</f>
        <v/>
      </c>
      <c r="Y3116" s="9" t="str">
        <f>IF(Search!$U$6="","",IF($AY3116&lt;Search!$U$6,"",1))</f>
        <v/>
      </c>
      <c r="Z3116" s="9" t="str">
        <f>IF(Search!$R$4="","",IF(Inventory!$BA3116&lt;Search!$R$4,"",1))</f>
        <v/>
      </c>
      <c r="AA3116" s="9" t="str">
        <f>IF(Search!$R$5="","",IF($BA3116&gt;Search!$R$5,"",1))</f>
        <v/>
      </c>
      <c r="AB3116" s="9" t="str">
        <f>IF(Search!$R$6="","",IF($BB3116&lt;Search!$R$6,"",1))</f>
        <v/>
      </c>
      <c r="AC3116" s="9" t="str">
        <f>IF(Search!$R$7="","",IF($BB3116&lt;Search!$R$7,"",1))</f>
        <v/>
      </c>
      <c r="AD3116" s="45" t="str">
        <f>IF(COUNTIF($A3116:$AC3116,"n")&gt;0,"",IF(SUM($A3116:$AC3116)=COUNTA(Search!$C$4:$C$8,Search!$F$4:$F$8,Search!$I$4:$I$6,Search!$I$8,Search!$L$4:$L$8,Search!$O$4:$O$8,Search!$R$4:$R$7,Search!$U$4:$U$7)-COUNTIF(Search!$C$4:$U$7,"n"),1+LARGE($AD$1:AD3115,1),""))</f>
        <v/>
      </c>
      <c r="AE3116" s="45" t="str">
        <f t="shared" si="159"/>
        <v/>
      </c>
      <c r="AF3116" s="45" t="str">
        <f>IF(AD3116="","",COUNTIF($AE$1:$AE3115,$AE3116)+RANK($AE3116,$AE$2:$AE$10540,1))</f>
        <v/>
      </c>
      <c r="AG3116" s="45" t="str">
        <f t="shared" si="160"/>
        <v/>
      </c>
      <c r="AH3116" s="45" t="str">
        <f>IF($AD3116="","",COUNTIF($AG$1:$AG3115,$AG3116)+RANK($AG3116,$AG$1:$AG$10539,0))</f>
        <v/>
      </c>
      <c r="AI3116" s="10" t="str">
        <f t="shared" si="153"/>
        <v>2016-17 Upper Deck UD Game Jersey #GJ-CG Claude Giroux PHI   Jersey /   $8</v>
      </c>
      <c r="AJ3116" s="11">
        <v>2016</v>
      </c>
      <c r="AK3116" s="17">
        <v>17</v>
      </c>
      <c r="AL3116" s="12" t="s">
        <v>24</v>
      </c>
      <c r="AM3116" s="10" t="s">
        <v>19</v>
      </c>
      <c r="AN3116" s="15" t="s">
        <v>27</v>
      </c>
      <c r="AO3116" s="14" t="s">
        <v>1907</v>
      </c>
      <c r="AP3116" s="14"/>
      <c r="AQ3116" s="14"/>
      <c r="AR3116" s="14" t="s">
        <v>2126</v>
      </c>
      <c r="AS3116" s="9"/>
      <c r="AT3116" s="9"/>
      <c r="AU3116" s="9" t="s">
        <v>18</v>
      </c>
      <c r="AV3116" s="13"/>
      <c r="AW3116" s="13"/>
      <c r="AX3116" s="9"/>
      <c r="AY3116" s="9"/>
      <c r="AZ3116" s="9"/>
      <c r="BA3116" s="33">
        <v>8</v>
      </c>
      <c r="BB3116" s="33"/>
      <c r="BC3116" s="36">
        <v>42860</v>
      </c>
      <c r="BD3116" s="12" t="s">
        <v>1771</v>
      </c>
    </row>
    <row r="3117" spans="1:56" s="12" customFormat="1" x14ac:dyDescent="0.2">
      <c r="A3117" s="9" t="str">
        <f>IF(Search!$C$5="","",IF(COUNTA(Inventory!$AP3117)=1,1,""))</f>
        <v/>
      </c>
      <c r="B3117" s="9" t="str">
        <f>IF(Search!$C$4="","",IF(ISNUMBER(SEARCH(Search!$C$4,$AR3117))=TRUE,1,""))</f>
        <v/>
      </c>
      <c r="C3117" s="9" t="str">
        <f>IF(Search!$C$6="x",IF(COUNTA($AQ3117)=1,1,"N"),IF(COUNTA($AQ3117)=1,"N",""))</f>
        <v/>
      </c>
      <c r="D3117" s="9" t="str">
        <f>IF(Search!$O$8="","",IF(ISNUMBER(SEARCH(Search!$O$8,$BD3117))=TRUE,1,""))</f>
        <v/>
      </c>
      <c r="E3117" s="9" t="str">
        <f>IF(Search!$C$7="","",IF(ISNUMBER(SEARCH(Search!$C$7,$AN3117))=TRUE,1,""))</f>
        <v/>
      </c>
      <c r="F3117" s="9" t="str">
        <f>IF(Search!$C$8="","",IF(ISNUMBER(SEARCH(Search!$C$8,$AO3117))=TRUE,1,""))</f>
        <v/>
      </c>
      <c r="G3117" s="9" t="str">
        <f>IF(Search!$F$4="","",IF(Inventory!$AJ3117&lt;Search!$F$4,"",1))</f>
        <v/>
      </c>
      <c r="H3117" s="9" t="str">
        <f>IF(Search!$F$5="","",IF(Inventory!$AJ3117&gt;Search!$F$5,"",1))</f>
        <v/>
      </c>
      <c r="I3117" s="9" t="str">
        <f>IF(Search!$F$7="","",IF(Search!$F$8="",IF(ISNUMBER(SEARCH(Search!$F$7,$AL3117))=TRUE,1,""),""))</f>
        <v/>
      </c>
      <c r="J3117" s="9" t="str">
        <f>IF($AL3117=Search!$F$8,1,"")</f>
        <v/>
      </c>
      <c r="K3117" s="9" t="str">
        <f>IF(Search!$I$4="","",IF(COUNTA($AS3117)=1,IF(Search!$I$4="N","N",1),""))</f>
        <v/>
      </c>
      <c r="L3117" s="9" t="str">
        <f>IF(Search!$I$5="","",IF($AS3117="RC",1,""))</f>
        <v/>
      </c>
      <c r="M3117" s="9" t="str">
        <f>IF(Search!$I$6="","",IF($AS3117="RCP",1,""))</f>
        <v/>
      </c>
      <c r="N3117" s="9" t="str">
        <f>IF(Search!$I$8="","",IF(COUNTA($AT3117)=1,IF(Search!$I$8="N","N",1),""))</f>
        <v/>
      </c>
      <c r="O3117" s="9" t="str">
        <f>IF(Search!$L$4="","",IF(COUNTA($AU3117)=1,IF(Search!$L$4="N","N",1),""))</f>
        <v/>
      </c>
      <c r="P3117" s="9" t="str">
        <f>IF(Search!$L$5="","",IF(ISNUMBER(SEARCH("Jersey",$AU3117))=TRUE,IF(Search!$L$5="N","N",1),""))</f>
        <v/>
      </c>
      <c r="Q3117" s="9" t="str">
        <f>IF(Search!$L$6="","",IF(ISNUMBER(SEARCH("Patch",$AU3117))=TRUE,IF(Search!$L$6="N","N",1),""))</f>
        <v/>
      </c>
      <c r="R3117" s="9" t="str">
        <f>IF(Search!$L$7="","",IF(ISNUMBER(SEARCH("Shield",$AU3117))=TRUE,IF(Search!$L$7="N","N",1),""))</f>
        <v/>
      </c>
      <c r="S3117" s="9" t="str">
        <f>IF(Search!$L$8="","",IF(ISNUMBER(SEARCH("Stick",$AU3117))=TRUE,IF(Search!$L$8="N","N",1),""))</f>
        <v/>
      </c>
      <c r="T3117" s="9" t="str">
        <f>IF(Search!$O$4="","",IF(COUNTA($AW3117)=1,IF(Search!$O$4="N","N",1),""))</f>
        <v/>
      </c>
      <c r="U3117" s="9" t="str">
        <f>IF(Search!$O$5="","",IF($AW3117="","",IF($AW3117&lt;Search!$O$5,"",1)))</f>
        <v/>
      </c>
      <c r="V3117" s="9" t="str">
        <f>IF(Search!$O$6="","",IF($AW3117="","",IF($AW3117&gt;Search!$O$6,"",1)))</f>
        <v/>
      </c>
      <c r="W3117" s="9" t="str">
        <f>IF(Search!$U$4="","",IF($AX3117="","",1))</f>
        <v/>
      </c>
      <c r="X3117" s="9" t="str">
        <f>IF(Search!$U$5="","",IF(ISNUMBER(SEARCH(Search!$U$5,$AX3117))=TRUE,IF(Search!$U$5="N","N",1),""))</f>
        <v/>
      </c>
      <c r="Y3117" s="9" t="str">
        <f>IF(Search!$U$6="","",IF($AY3117&lt;Search!$U$6,"",1))</f>
        <v/>
      </c>
      <c r="Z3117" s="9" t="str">
        <f>IF(Search!$R$4="","",IF(Inventory!$BA3117&lt;Search!$R$4,"",1))</f>
        <v/>
      </c>
      <c r="AA3117" s="9" t="str">
        <f>IF(Search!$R$5="","",IF($BA3117&gt;Search!$R$5,"",1))</f>
        <v/>
      </c>
      <c r="AB3117" s="9" t="str">
        <f>IF(Search!$R$6="","",IF($BB3117&lt;Search!$R$6,"",1))</f>
        <v/>
      </c>
      <c r="AC3117" s="9" t="str">
        <f>IF(Search!$R$7="","",IF($BB3117&lt;Search!$R$7,"",1))</f>
        <v/>
      </c>
      <c r="AD3117" s="45" t="str">
        <f>IF(COUNTIF($A3117:$AC3117,"n")&gt;0,"",IF(SUM($A3117:$AC3117)=COUNTA(Search!$C$4:$C$8,Search!$F$4:$F$8,Search!$I$4:$I$6,Search!$I$8,Search!$L$4:$L$8,Search!$O$4:$O$8,Search!$R$4:$R$7,Search!$U$4:$U$7)-COUNTIF(Search!$C$4:$U$7,"n"),1+LARGE($AD$1:AD3116,1),""))</f>
        <v/>
      </c>
      <c r="AE3117" s="45" t="str">
        <f t="shared" si="159"/>
        <v/>
      </c>
      <c r="AF3117" s="45" t="str">
        <f>IF(AD3117="","",COUNTIF($AE$1:$AE3116,$AE3117)+RANK($AE3117,$AE$2:$AE$10540,1))</f>
        <v/>
      </c>
      <c r="AG3117" s="45" t="str">
        <f t="shared" si="160"/>
        <v/>
      </c>
      <c r="AH3117" s="45" t="str">
        <f>IF($AD3117="","",COUNTIF($AG$1:$AG3116,$AG3117)+RANK($AG3117,$AG$1:$AG$10539,0))</f>
        <v/>
      </c>
      <c r="AI3117" s="10" t="str">
        <f t="shared" si="153"/>
        <v>2016-17 Upper Deck UD Game Jersey #GJ-OM Olli Maatta PIT   Jersey /   $8</v>
      </c>
      <c r="AJ3117" s="11">
        <v>2016</v>
      </c>
      <c r="AK3117" s="17">
        <v>17</v>
      </c>
      <c r="AL3117" s="12" t="s">
        <v>24</v>
      </c>
      <c r="AM3117" s="10" t="s">
        <v>17</v>
      </c>
      <c r="AN3117" s="15" t="s">
        <v>30</v>
      </c>
      <c r="AO3117" s="14" t="s">
        <v>1916</v>
      </c>
      <c r="AP3117" s="14"/>
      <c r="AQ3117" s="14"/>
      <c r="AR3117" s="14" t="s">
        <v>2126</v>
      </c>
      <c r="AS3117" s="9"/>
      <c r="AT3117" s="9"/>
      <c r="AU3117" s="9" t="s">
        <v>18</v>
      </c>
      <c r="AV3117" s="13"/>
      <c r="AW3117" s="13"/>
      <c r="AX3117" s="9"/>
      <c r="AY3117" s="9"/>
      <c r="AZ3117" s="9"/>
      <c r="BA3117" s="33">
        <v>8</v>
      </c>
      <c r="BB3117" s="33"/>
      <c r="BC3117" s="36">
        <v>42860</v>
      </c>
      <c r="BD3117" s="12" t="s">
        <v>1771</v>
      </c>
    </row>
    <row r="3118" spans="1:56" s="12" customFormat="1" x14ac:dyDescent="0.2">
      <c r="A3118" s="9" t="str">
        <f>IF(Search!$C$5="","",IF(COUNTA(Inventory!$AP3118)=1,1,""))</f>
        <v/>
      </c>
      <c r="B3118" s="9" t="str">
        <f>IF(Search!$C$4="","",IF(ISNUMBER(SEARCH(Search!$C$4,$AR3118))=TRUE,1,""))</f>
        <v/>
      </c>
      <c r="C3118" s="9" t="str">
        <f>IF(Search!$C$6="x",IF(COUNTA($AQ3118)=1,1,"N"),IF(COUNTA($AQ3118)=1,"N",""))</f>
        <v/>
      </c>
      <c r="D3118" s="9" t="str">
        <f>IF(Search!$O$8="","",IF(ISNUMBER(SEARCH(Search!$O$8,$BD3118))=TRUE,1,""))</f>
        <v/>
      </c>
      <c r="E3118" s="9" t="str">
        <f>IF(Search!$C$7="","",IF(ISNUMBER(SEARCH(Search!$C$7,$AN3118))=TRUE,1,""))</f>
        <v/>
      </c>
      <c r="F3118" s="9" t="str">
        <f>IF(Search!$C$8="","",IF(ISNUMBER(SEARCH(Search!$C$8,$AO3118))=TRUE,1,""))</f>
        <v/>
      </c>
      <c r="G3118" s="9" t="str">
        <f>IF(Search!$F$4="","",IF(Inventory!$AJ3118&lt;Search!$F$4,"",1))</f>
        <v/>
      </c>
      <c r="H3118" s="9" t="str">
        <f>IF(Search!$F$5="","",IF(Inventory!$AJ3118&gt;Search!$F$5,"",1))</f>
        <v/>
      </c>
      <c r="I3118" s="9" t="str">
        <f>IF(Search!$F$7="","",IF(Search!$F$8="",IF(ISNUMBER(SEARCH(Search!$F$7,$AL3118))=TRUE,1,""),""))</f>
        <v/>
      </c>
      <c r="J3118" s="9" t="str">
        <f>IF($AL3118=Search!$F$8,1,"")</f>
        <v/>
      </c>
      <c r="K3118" s="9" t="str">
        <f>IF(Search!$I$4="","",IF(COUNTA($AS3118)=1,IF(Search!$I$4="N","N",1),""))</f>
        <v/>
      </c>
      <c r="L3118" s="9" t="str">
        <f>IF(Search!$I$5="","",IF($AS3118="RC",1,""))</f>
        <v/>
      </c>
      <c r="M3118" s="9" t="str">
        <f>IF(Search!$I$6="","",IF($AS3118="RCP",1,""))</f>
        <v/>
      </c>
      <c r="N3118" s="9" t="str">
        <f>IF(Search!$I$8="","",IF(COUNTA($AT3118)=1,IF(Search!$I$8="N","N",1),""))</f>
        <v/>
      </c>
      <c r="O3118" s="9" t="str">
        <f>IF(Search!$L$4="","",IF(COUNTA($AU3118)=1,IF(Search!$L$4="N","N",1),""))</f>
        <v/>
      </c>
      <c r="P3118" s="9" t="str">
        <f>IF(Search!$L$5="","",IF(ISNUMBER(SEARCH("Jersey",$AU3118))=TRUE,IF(Search!$L$5="N","N",1),""))</f>
        <v/>
      </c>
      <c r="Q3118" s="9" t="str">
        <f>IF(Search!$L$6="","",IF(ISNUMBER(SEARCH("Patch",$AU3118))=TRUE,IF(Search!$L$6="N","N",1),""))</f>
        <v/>
      </c>
      <c r="R3118" s="9" t="str">
        <f>IF(Search!$L$7="","",IF(ISNUMBER(SEARCH("Shield",$AU3118))=TRUE,IF(Search!$L$7="N","N",1),""))</f>
        <v/>
      </c>
      <c r="S3118" s="9" t="str">
        <f>IF(Search!$L$8="","",IF(ISNUMBER(SEARCH("Stick",$AU3118))=TRUE,IF(Search!$L$8="N","N",1),""))</f>
        <v/>
      </c>
      <c r="T3118" s="9" t="str">
        <f>IF(Search!$O$4="","",IF(COUNTA($AW3118)=1,IF(Search!$O$4="N","N",1),""))</f>
        <v/>
      </c>
      <c r="U3118" s="9" t="str">
        <f>IF(Search!$O$5="","",IF($AW3118="","",IF($AW3118&lt;Search!$O$5,"",1)))</f>
        <v/>
      </c>
      <c r="V3118" s="9" t="str">
        <f>IF(Search!$O$6="","",IF($AW3118="","",IF($AW3118&gt;Search!$O$6,"",1)))</f>
        <v/>
      </c>
      <c r="W3118" s="9" t="str">
        <f>IF(Search!$U$4="","",IF($AX3118="","",1))</f>
        <v/>
      </c>
      <c r="X3118" s="9" t="str">
        <f>IF(Search!$U$5="","",IF(ISNUMBER(SEARCH(Search!$U$5,$AX3118))=TRUE,IF(Search!$U$5="N","N",1),""))</f>
        <v/>
      </c>
      <c r="Y3118" s="9" t="str">
        <f>IF(Search!$U$6="","",IF($AY3118&lt;Search!$U$6,"",1))</f>
        <v/>
      </c>
      <c r="Z3118" s="9" t="str">
        <f>IF(Search!$R$4="","",IF(Inventory!$BA3118&lt;Search!$R$4,"",1))</f>
        <v/>
      </c>
      <c r="AA3118" s="9" t="str">
        <f>IF(Search!$R$5="","",IF($BA3118&gt;Search!$R$5,"",1))</f>
        <v/>
      </c>
      <c r="AB3118" s="9" t="str">
        <f>IF(Search!$R$6="","",IF($BB3118&lt;Search!$R$6,"",1))</f>
        <v/>
      </c>
      <c r="AC3118" s="9" t="str">
        <f>IF(Search!$R$7="","",IF($BB3118&lt;Search!$R$7,"",1))</f>
        <v/>
      </c>
      <c r="AD3118" s="45" t="str">
        <f>IF(COUNTIF($A3118:$AC3118,"n")&gt;0,"",IF(SUM($A3118:$AC3118)=COUNTA(Search!$C$4:$C$8,Search!$F$4:$F$8,Search!$I$4:$I$6,Search!$I$8,Search!$L$4:$L$8,Search!$O$4:$O$8,Search!$R$4:$R$7,Search!$U$4:$U$7)-COUNTIF(Search!$C$4:$U$7,"n"),1+LARGE($AD$1:AD3117,1),""))</f>
        <v/>
      </c>
      <c r="AE3118" s="45" t="str">
        <f t="shared" si="159"/>
        <v/>
      </c>
      <c r="AF3118" s="45" t="str">
        <f>IF(AD3118="","",COUNTIF($AE$1:$AE3117,$AE3118)+RANK($AE3118,$AE$2:$AE$10540,1))</f>
        <v/>
      </c>
      <c r="AG3118" s="45" t="str">
        <f t="shared" si="160"/>
        <v/>
      </c>
      <c r="AH3118" s="45" t="str">
        <f>IF($AD3118="","",COUNTIF($AG$1:$AG3117,$AG3118)+RANK($AG3118,$AG$1:$AG$10539,0))</f>
        <v/>
      </c>
      <c r="AI3118" s="10" t="str">
        <f t="shared" si="153"/>
        <v>2016-17 Upper Deck UD Game Jersey #GJ-SI Jakob Silfverberg ANA   Jersey /   $8</v>
      </c>
      <c r="AJ3118" s="11">
        <v>2016</v>
      </c>
      <c r="AK3118" s="17">
        <v>17</v>
      </c>
      <c r="AL3118" s="12" t="s">
        <v>24</v>
      </c>
      <c r="AM3118" s="10" t="s">
        <v>15</v>
      </c>
      <c r="AN3118" s="15" t="s">
        <v>16</v>
      </c>
      <c r="AO3118" s="14" t="s">
        <v>1915</v>
      </c>
      <c r="AP3118" s="14"/>
      <c r="AQ3118" s="14"/>
      <c r="AR3118" s="14" t="s">
        <v>2126</v>
      </c>
      <c r="AS3118" s="9"/>
      <c r="AT3118" s="9"/>
      <c r="AU3118" s="9" t="s">
        <v>18</v>
      </c>
      <c r="AV3118" s="13"/>
      <c r="AW3118" s="13"/>
      <c r="AX3118" s="9"/>
      <c r="AY3118" s="9"/>
      <c r="AZ3118" s="9"/>
      <c r="BA3118" s="33">
        <v>8</v>
      </c>
      <c r="BB3118" s="33"/>
      <c r="BC3118" s="36">
        <v>42860</v>
      </c>
      <c r="BD3118" s="12" t="s">
        <v>1771</v>
      </c>
    </row>
    <row r="3119" spans="1:56" s="12" customFormat="1" x14ac:dyDescent="0.2">
      <c r="A3119" s="9">
        <f>IF(Search!$C$5="","",IF(COUNTA(Inventory!$AP3119)=1,1,""))</f>
        <v>1</v>
      </c>
      <c r="B3119" s="9" t="str">
        <f>IF(Search!$C$4="","",IF(ISNUMBER(SEARCH(Search!$C$4,$AR3119))=TRUE,1,""))</f>
        <v/>
      </c>
      <c r="C3119" s="9" t="str">
        <f>IF(Search!$C$6="x",IF(COUNTA($AQ3119)=1,1,"N"),IF(COUNTA($AQ3119)=1,"N",""))</f>
        <v/>
      </c>
      <c r="D3119" s="9" t="str">
        <f>IF(Search!$O$8="","",IF(ISNUMBER(SEARCH(Search!$O$8,$BD3119))=TRUE,1,""))</f>
        <v/>
      </c>
      <c r="E3119" s="9" t="str">
        <f>IF(Search!$C$7="","",IF(ISNUMBER(SEARCH(Search!$C$7,$AN3119))=TRUE,1,""))</f>
        <v/>
      </c>
      <c r="F3119" s="9" t="str">
        <f>IF(Search!$C$8="","",IF(ISNUMBER(SEARCH(Search!$C$8,$AO3119))=TRUE,1,""))</f>
        <v/>
      </c>
      <c r="G3119" s="9" t="str">
        <f>IF(Search!$F$4="","",IF(Inventory!$AJ3119&lt;Search!$F$4,"",1))</f>
        <v/>
      </c>
      <c r="H3119" s="9" t="str">
        <f>IF(Search!$F$5="","",IF(Inventory!$AJ3119&gt;Search!$F$5,"",1))</f>
        <v/>
      </c>
      <c r="I3119" s="9" t="str">
        <f>IF(Search!$F$7="","",IF(Search!$F$8="",IF(ISNUMBER(SEARCH(Search!$F$7,$AL3119))=TRUE,1,""),""))</f>
        <v/>
      </c>
      <c r="J3119" s="9" t="str">
        <f>IF($AL3119=Search!$F$8,1,"")</f>
        <v/>
      </c>
      <c r="K3119" s="9" t="str">
        <f>IF(Search!$I$4="","",IF(COUNTA($AS3119)=1,IF(Search!$I$4="N","N",1),""))</f>
        <v/>
      </c>
      <c r="L3119" s="9" t="str">
        <f>IF(Search!$I$5="","",IF($AS3119="RC",1,""))</f>
        <v/>
      </c>
      <c r="M3119" s="9" t="str">
        <f>IF(Search!$I$6="","",IF($AS3119="RCP",1,""))</f>
        <v/>
      </c>
      <c r="N3119" s="9" t="str">
        <f>IF(Search!$I$8="","",IF(COUNTA($AT3119)=1,IF(Search!$I$8="N","N",1),""))</f>
        <v/>
      </c>
      <c r="O3119" s="9" t="str">
        <f>IF(Search!$L$4="","",IF(COUNTA($AU3119)=1,IF(Search!$L$4="N","N",1),""))</f>
        <v/>
      </c>
      <c r="P3119" s="9" t="str">
        <f>IF(Search!$L$5="","",IF(ISNUMBER(SEARCH("Jersey",$AU3119))=TRUE,IF(Search!$L$5="N","N",1),""))</f>
        <v/>
      </c>
      <c r="Q3119" s="9" t="str">
        <f>IF(Search!$L$6="","",IF(ISNUMBER(SEARCH("Patch",$AU3119))=TRUE,IF(Search!$L$6="N","N",1),""))</f>
        <v/>
      </c>
      <c r="R3119" s="9" t="str">
        <f>IF(Search!$L$7="","",IF(ISNUMBER(SEARCH("Shield",$AU3119))=TRUE,IF(Search!$L$7="N","N",1),""))</f>
        <v/>
      </c>
      <c r="S3119" s="9" t="str">
        <f>IF(Search!$L$8="","",IF(ISNUMBER(SEARCH("Stick",$AU3119))=TRUE,IF(Search!$L$8="N","N",1),""))</f>
        <v/>
      </c>
      <c r="T3119" s="9" t="str">
        <f>IF(Search!$O$4="","",IF(COUNTA($AW3119)=1,IF(Search!$O$4="N","N",1),""))</f>
        <v/>
      </c>
      <c r="U3119" s="9" t="str">
        <f>IF(Search!$O$5="","",IF($AW3119="","",IF($AW3119&lt;Search!$O$5,"",1)))</f>
        <v/>
      </c>
      <c r="V3119" s="9" t="str">
        <f>IF(Search!$O$6="","",IF($AW3119="","",IF($AW3119&gt;Search!$O$6,"",1)))</f>
        <v/>
      </c>
      <c r="W3119" s="9" t="str">
        <f>IF(Search!$U$4="","",IF($AX3119="","",1))</f>
        <v/>
      </c>
      <c r="X3119" s="9" t="str">
        <f>IF(Search!$U$5="","",IF(ISNUMBER(SEARCH(Search!$U$5,$AX3119))=TRUE,IF(Search!$U$5="N","N",1),""))</f>
        <v/>
      </c>
      <c r="Y3119" s="9" t="str">
        <f>IF(Search!$U$6="","",IF($AY3119&lt;Search!$U$6,"",1))</f>
        <v/>
      </c>
      <c r="Z3119" s="9" t="str">
        <f>IF(Search!$R$4="","",IF(Inventory!$BA3119&lt;Search!$R$4,"",1))</f>
        <v/>
      </c>
      <c r="AA3119" s="9" t="str">
        <f>IF(Search!$R$5="","",IF($BA3119&gt;Search!$R$5,"",1))</f>
        <v/>
      </c>
      <c r="AB3119" s="9" t="str">
        <f>IF(Search!$R$6="","",IF($BB3119&lt;Search!$R$6,"",1))</f>
        <v/>
      </c>
      <c r="AC3119" s="9" t="str">
        <f>IF(Search!$R$7="","",IF($BB3119&lt;Search!$R$7,"",1))</f>
        <v/>
      </c>
      <c r="AD3119" s="45">
        <f>IF(COUNTIF($A3119:$AC3119,"n")&gt;0,"",IF(SUM($A3119:$AC3119)=COUNTA(Search!$C$4:$C$8,Search!$F$4:$F$8,Search!$I$4:$I$6,Search!$I$8,Search!$L$4:$L$8,Search!$O$4:$O$8,Search!$R$4:$R$7,Search!$U$4:$U$7)-COUNTIF(Search!$C$4:$U$7,"n"),1+LARGE($AD$1:AD3118,1),""))</f>
        <v>479</v>
      </c>
      <c r="AE3119" s="45">
        <f t="shared" si="159"/>
        <v>2293</v>
      </c>
      <c r="AF3119" s="45">
        <f>IF(AD3119="","",COUNTIF($AE$1:$AE3118,$AE3119)+RANK($AE3119,$AE$2:$AE$10540,1))</f>
        <v>429</v>
      </c>
      <c r="AG3119" s="45">
        <f t="shared" si="160"/>
        <v>206</v>
      </c>
      <c r="AH3119" s="45">
        <f>IF($AD3119="","",COUNTIF($AG$1:$AG3118,$AG3119)+RANK($AG3119,$AG$1:$AG$10539,0))</f>
        <v>103</v>
      </c>
      <c r="AI3119" s="10" t="str">
        <f t="shared" si="153"/>
        <v>2016-17 Upper Deck UD Portraits #1 Seth Jones CBJ    /   $3</v>
      </c>
      <c r="AJ3119" s="11">
        <v>2016</v>
      </c>
      <c r="AK3119" s="17">
        <v>17</v>
      </c>
      <c r="AL3119" s="12" t="s">
        <v>25</v>
      </c>
      <c r="AM3119" s="10">
        <v>1</v>
      </c>
      <c r="AN3119" s="15" t="s">
        <v>31</v>
      </c>
      <c r="AO3119" s="14" t="s">
        <v>1926</v>
      </c>
      <c r="AP3119" s="14" t="s">
        <v>1902</v>
      </c>
      <c r="AQ3119" s="14"/>
      <c r="AR3119" s="14"/>
      <c r="AS3119" s="9"/>
      <c r="AT3119" s="9"/>
      <c r="AU3119" s="9"/>
      <c r="AV3119" s="13"/>
      <c r="AW3119" s="13"/>
      <c r="AX3119" s="9"/>
      <c r="AY3119" s="9"/>
      <c r="AZ3119" s="9"/>
      <c r="BA3119" s="33">
        <v>3</v>
      </c>
      <c r="BB3119" s="33"/>
      <c r="BC3119" s="36">
        <v>42860</v>
      </c>
      <c r="BD3119" s="12" t="s">
        <v>1771</v>
      </c>
    </row>
    <row r="3120" spans="1:56" s="12" customFormat="1" x14ac:dyDescent="0.2">
      <c r="A3120" s="9">
        <f>IF(Search!$C$5="","",IF(COUNTA(Inventory!$AP3120)=1,1,""))</f>
        <v>1</v>
      </c>
      <c r="B3120" s="9" t="str">
        <f>IF(Search!$C$4="","",IF(ISNUMBER(SEARCH(Search!$C$4,$AR3120))=TRUE,1,""))</f>
        <v/>
      </c>
      <c r="C3120" s="9" t="str">
        <f>IF(Search!$C$6="x",IF(COUNTA($AQ3120)=1,1,"N"),IF(COUNTA($AQ3120)=1,"N",""))</f>
        <v/>
      </c>
      <c r="D3120" s="9" t="str">
        <f>IF(Search!$O$8="","",IF(ISNUMBER(SEARCH(Search!$O$8,$BD3120))=TRUE,1,""))</f>
        <v/>
      </c>
      <c r="E3120" s="9" t="str">
        <f>IF(Search!$C$7="","",IF(ISNUMBER(SEARCH(Search!$C$7,$AN3120))=TRUE,1,""))</f>
        <v/>
      </c>
      <c r="F3120" s="9" t="str">
        <f>IF(Search!$C$8="","",IF(ISNUMBER(SEARCH(Search!$C$8,$AO3120))=TRUE,1,""))</f>
        <v/>
      </c>
      <c r="G3120" s="9" t="str">
        <f>IF(Search!$F$4="","",IF(Inventory!$AJ3120&lt;Search!$F$4,"",1))</f>
        <v/>
      </c>
      <c r="H3120" s="9" t="str">
        <f>IF(Search!$F$5="","",IF(Inventory!$AJ3120&gt;Search!$F$5,"",1))</f>
        <v/>
      </c>
      <c r="I3120" s="9" t="str">
        <f>IF(Search!$F$7="","",IF(Search!$F$8="",IF(ISNUMBER(SEARCH(Search!$F$7,$AL3120))=TRUE,1,""),""))</f>
        <v/>
      </c>
      <c r="J3120" s="9" t="str">
        <f>IF($AL3120=Search!$F$8,1,"")</f>
        <v/>
      </c>
      <c r="K3120" s="9" t="str">
        <f>IF(Search!$I$4="","",IF(COUNTA($AS3120)=1,IF(Search!$I$4="N","N",1),""))</f>
        <v/>
      </c>
      <c r="L3120" s="9" t="str">
        <f>IF(Search!$I$5="","",IF($AS3120="RC",1,""))</f>
        <v/>
      </c>
      <c r="M3120" s="9" t="str">
        <f>IF(Search!$I$6="","",IF($AS3120="RCP",1,""))</f>
        <v/>
      </c>
      <c r="N3120" s="9" t="str">
        <f>IF(Search!$I$8="","",IF(COUNTA($AT3120)=1,IF(Search!$I$8="N","N",1),""))</f>
        <v/>
      </c>
      <c r="O3120" s="9" t="str">
        <f>IF(Search!$L$4="","",IF(COUNTA($AU3120)=1,IF(Search!$L$4="N","N",1),""))</f>
        <v/>
      </c>
      <c r="P3120" s="9" t="str">
        <f>IF(Search!$L$5="","",IF(ISNUMBER(SEARCH("Jersey",$AU3120))=TRUE,IF(Search!$L$5="N","N",1),""))</f>
        <v/>
      </c>
      <c r="Q3120" s="9" t="str">
        <f>IF(Search!$L$6="","",IF(ISNUMBER(SEARCH("Patch",$AU3120))=TRUE,IF(Search!$L$6="N","N",1),""))</f>
        <v/>
      </c>
      <c r="R3120" s="9" t="str">
        <f>IF(Search!$L$7="","",IF(ISNUMBER(SEARCH("Shield",$AU3120))=TRUE,IF(Search!$L$7="N","N",1),""))</f>
        <v/>
      </c>
      <c r="S3120" s="9" t="str">
        <f>IF(Search!$L$8="","",IF(ISNUMBER(SEARCH("Stick",$AU3120))=TRUE,IF(Search!$L$8="N","N",1),""))</f>
        <v/>
      </c>
      <c r="T3120" s="9" t="str">
        <f>IF(Search!$O$4="","",IF(COUNTA($AW3120)=1,IF(Search!$O$4="N","N",1),""))</f>
        <v/>
      </c>
      <c r="U3120" s="9" t="str">
        <f>IF(Search!$O$5="","",IF($AW3120="","",IF($AW3120&lt;Search!$O$5,"",1)))</f>
        <v/>
      </c>
      <c r="V3120" s="9" t="str">
        <f>IF(Search!$O$6="","",IF($AW3120="","",IF($AW3120&gt;Search!$O$6,"",1)))</f>
        <v/>
      </c>
      <c r="W3120" s="9" t="str">
        <f>IF(Search!$U$4="","",IF($AX3120="","",1))</f>
        <v/>
      </c>
      <c r="X3120" s="9" t="str">
        <f>IF(Search!$U$5="","",IF(ISNUMBER(SEARCH(Search!$U$5,$AX3120))=TRUE,IF(Search!$U$5="N","N",1),""))</f>
        <v/>
      </c>
      <c r="Y3120" s="9" t="str">
        <f>IF(Search!$U$6="","",IF($AY3120&lt;Search!$U$6,"",1))</f>
        <v/>
      </c>
      <c r="Z3120" s="9" t="str">
        <f>IF(Search!$R$4="","",IF(Inventory!$BA3120&lt;Search!$R$4,"",1))</f>
        <v/>
      </c>
      <c r="AA3120" s="9" t="str">
        <f>IF(Search!$R$5="","",IF($BA3120&gt;Search!$R$5,"",1))</f>
        <v/>
      </c>
      <c r="AB3120" s="9" t="str">
        <f>IF(Search!$R$6="","",IF($BB3120&lt;Search!$R$6,"",1))</f>
        <v/>
      </c>
      <c r="AC3120" s="9" t="str">
        <f>IF(Search!$R$7="","",IF($BB3120&lt;Search!$R$7,"",1))</f>
        <v/>
      </c>
      <c r="AD3120" s="45">
        <f>IF(COUNTIF($A3120:$AC3120,"n")&gt;0,"",IF(SUM($A3120:$AC3120)=COUNTA(Search!$C$4:$C$8,Search!$F$4:$F$8,Search!$I$4:$I$6,Search!$I$8,Search!$L$4:$L$8,Search!$O$4:$O$8,Search!$R$4:$R$7,Search!$U$4:$U$7)-COUNTIF(Search!$C$4:$U$7,"n"),1+LARGE($AD$1:AD3119,1),""))</f>
        <v>480</v>
      </c>
      <c r="AE3120" s="45">
        <f t="shared" si="159"/>
        <v>1995</v>
      </c>
      <c r="AF3120" s="45">
        <f>IF(AD3120="","",COUNTIF($AE$1:$AE3119,$AE3120)+RANK($AE3120,$AE$2:$AE$10540,1))</f>
        <v>375</v>
      </c>
      <c r="AG3120" s="45">
        <f t="shared" si="160"/>
        <v>687</v>
      </c>
      <c r="AH3120" s="45">
        <f>IF($AD3120="","",COUNTIF($AG$1:$AG3119,$AG3120)+RANK($AG3120,$AG$1:$AG$10539,0))</f>
        <v>15</v>
      </c>
      <c r="AI3120" s="10" t="str">
        <f t="shared" si="153"/>
        <v>2016-17 Upper Deck UD Portraits #61 Patrick Laine WPG    /   $20</v>
      </c>
      <c r="AJ3120" s="11">
        <v>2016</v>
      </c>
      <c r="AK3120" s="17">
        <v>17</v>
      </c>
      <c r="AL3120" s="12" t="s">
        <v>25</v>
      </c>
      <c r="AM3120" s="10">
        <v>61</v>
      </c>
      <c r="AN3120" s="15" t="s">
        <v>2678</v>
      </c>
      <c r="AO3120" s="14" t="s">
        <v>1908</v>
      </c>
      <c r="AP3120" s="14" t="s">
        <v>1902</v>
      </c>
      <c r="AQ3120" s="14"/>
      <c r="AR3120" s="14"/>
      <c r="AS3120" s="9"/>
      <c r="AT3120" s="9"/>
      <c r="AU3120" s="9"/>
      <c r="AV3120" s="13"/>
      <c r="AW3120" s="13"/>
      <c r="AX3120" s="9"/>
      <c r="AY3120" s="9"/>
      <c r="AZ3120" s="9"/>
      <c r="BA3120" s="33">
        <v>20</v>
      </c>
      <c r="BB3120" s="33"/>
      <c r="BC3120" s="36"/>
      <c r="BD3120" s="12" t="s">
        <v>2493</v>
      </c>
    </row>
    <row r="3121" spans="1:56" s="12" customFormat="1" x14ac:dyDescent="0.2">
      <c r="A3121" s="9">
        <f>IF(Search!$C$5="","",IF(COUNTA(Inventory!$AP3121)=1,1,""))</f>
        <v>1</v>
      </c>
      <c r="B3121" s="9" t="str">
        <f>IF(Search!$C$4="","",IF(ISNUMBER(SEARCH(Search!$C$4,$AR3121))=TRUE,1,""))</f>
        <v/>
      </c>
      <c r="C3121" s="9" t="str">
        <f>IF(Search!$C$6="x",IF(COUNTA($AQ3121)=1,1,"N"),IF(COUNTA($AQ3121)=1,"N",""))</f>
        <v/>
      </c>
      <c r="D3121" s="9" t="str">
        <f>IF(Search!$O$8="","",IF(ISNUMBER(SEARCH(Search!$O$8,$BD3121))=TRUE,1,""))</f>
        <v/>
      </c>
      <c r="E3121" s="9" t="str">
        <f>IF(Search!$C$7="","",IF(ISNUMBER(SEARCH(Search!$C$7,$AN3121))=TRUE,1,""))</f>
        <v/>
      </c>
      <c r="F3121" s="9" t="str">
        <f>IF(Search!$C$8="","",IF(ISNUMBER(SEARCH(Search!$C$8,$AO3121))=TRUE,1,""))</f>
        <v/>
      </c>
      <c r="G3121" s="9" t="str">
        <f>IF(Search!$F$4="","",IF(Inventory!$AJ3121&lt;Search!$F$4,"",1))</f>
        <v/>
      </c>
      <c r="H3121" s="9" t="str">
        <f>IF(Search!$F$5="","",IF(Inventory!$AJ3121&gt;Search!$F$5,"",1))</f>
        <v/>
      </c>
      <c r="I3121" s="9" t="str">
        <f>IF(Search!$F$7="","",IF(Search!$F$8="",IF(ISNUMBER(SEARCH(Search!$F$7,$AL3121))=TRUE,1,""),""))</f>
        <v/>
      </c>
      <c r="J3121" s="9" t="str">
        <f>IF($AL3121=Search!$F$8,1,"")</f>
        <v/>
      </c>
      <c r="K3121" s="9" t="str">
        <f>IF(Search!$I$4="","",IF(COUNTA($AS3121)=1,IF(Search!$I$4="N","N",1),""))</f>
        <v/>
      </c>
      <c r="L3121" s="9" t="str">
        <f>IF(Search!$I$5="","",IF($AS3121="RC",1,""))</f>
        <v/>
      </c>
      <c r="M3121" s="9" t="str">
        <f>IF(Search!$I$6="","",IF($AS3121="RCP",1,""))</f>
        <v/>
      </c>
      <c r="N3121" s="9" t="str">
        <f>IF(Search!$I$8="","",IF(COUNTA($AT3121)=1,IF(Search!$I$8="N","N",1),""))</f>
        <v/>
      </c>
      <c r="O3121" s="9" t="str">
        <f>IF(Search!$L$4="","",IF(COUNTA($AU3121)=1,IF(Search!$L$4="N","N",1),""))</f>
        <v/>
      </c>
      <c r="P3121" s="9" t="str">
        <f>IF(Search!$L$5="","",IF(ISNUMBER(SEARCH("Jersey",$AU3121))=TRUE,IF(Search!$L$5="N","N",1),""))</f>
        <v/>
      </c>
      <c r="Q3121" s="9" t="str">
        <f>IF(Search!$L$6="","",IF(ISNUMBER(SEARCH("Patch",$AU3121))=TRUE,IF(Search!$L$6="N","N",1),""))</f>
        <v/>
      </c>
      <c r="R3121" s="9" t="str">
        <f>IF(Search!$L$7="","",IF(ISNUMBER(SEARCH("Shield",$AU3121))=TRUE,IF(Search!$L$7="N","N",1),""))</f>
        <v/>
      </c>
      <c r="S3121" s="9" t="str">
        <f>IF(Search!$L$8="","",IF(ISNUMBER(SEARCH("Stick",$AU3121))=TRUE,IF(Search!$L$8="N","N",1),""))</f>
        <v/>
      </c>
      <c r="T3121" s="9" t="str">
        <f>IF(Search!$O$4="","",IF(COUNTA($AW3121)=1,IF(Search!$O$4="N","N",1),""))</f>
        <v/>
      </c>
      <c r="U3121" s="9" t="str">
        <f>IF(Search!$O$5="","",IF($AW3121="","",IF($AW3121&lt;Search!$O$5,"",1)))</f>
        <v/>
      </c>
      <c r="V3121" s="9" t="str">
        <f>IF(Search!$O$6="","",IF($AW3121="","",IF($AW3121&gt;Search!$O$6,"",1)))</f>
        <v/>
      </c>
      <c r="W3121" s="9" t="str">
        <f>IF(Search!$U$4="","",IF($AX3121="","",1))</f>
        <v/>
      </c>
      <c r="X3121" s="9" t="str">
        <f>IF(Search!$U$5="","",IF(ISNUMBER(SEARCH(Search!$U$5,$AX3121))=TRUE,IF(Search!$U$5="N","N",1),""))</f>
        <v/>
      </c>
      <c r="Y3121" s="9" t="str">
        <f>IF(Search!$U$6="","",IF($AY3121&lt;Search!$U$6,"",1))</f>
        <v/>
      </c>
      <c r="Z3121" s="9" t="str">
        <f>IF(Search!$R$4="","",IF(Inventory!$BA3121&lt;Search!$R$4,"",1))</f>
        <v/>
      </c>
      <c r="AA3121" s="9" t="str">
        <f>IF(Search!$R$5="","",IF($BA3121&gt;Search!$R$5,"",1))</f>
        <v/>
      </c>
      <c r="AB3121" s="9" t="str">
        <f>IF(Search!$R$6="","",IF($BB3121&lt;Search!$R$6,"",1))</f>
        <v/>
      </c>
      <c r="AC3121" s="9" t="str">
        <f>IF(Search!$R$7="","",IF($BB3121&lt;Search!$R$7,"",1))</f>
        <v/>
      </c>
      <c r="AD3121" s="45">
        <f>IF(COUNTIF($A3121:$AC3121,"n")&gt;0,"",IF(SUM($A3121:$AC3121)=COUNTA(Search!$C$4:$C$8,Search!$F$4:$F$8,Search!$I$4:$I$6,Search!$I$8,Search!$L$4:$L$8,Search!$O$4:$O$8,Search!$R$4:$R$7,Search!$U$4:$U$7)-COUNTIF(Search!$C$4:$U$7,"n"),1+LARGE($AD$1:AD3120,1),""))</f>
        <v>481</v>
      </c>
      <c r="AE3121" s="45">
        <f t="shared" si="159"/>
        <v>144</v>
      </c>
      <c r="AF3121" s="45">
        <f>IF(AD3121="","",COUNTIF($AE$1:$AE3120,$AE3121)+RANK($AE3121,$AE$2:$AE$10540,1))</f>
        <v>26</v>
      </c>
      <c r="AG3121" s="45">
        <f t="shared" si="160"/>
        <v>276</v>
      </c>
      <c r="AH3121" s="45">
        <f>IF($AD3121="","",COUNTIF($AG$1:$AG3120,$AG3121)+RANK($AG3121,$AG$1:$AG$10539,0))</f>
        <v>79</v>
      </c>
      <c r="AI3121" s="10" t="str">
        <f t="shared" si="153"/>
        <v>2016-17 Upper Deck UD Portraits #65 Artturi Lehkonen MTL    /   $4</v>
      </c>
      <c r="AJ3121" s="11">
        <v>2016</v>
      </c>
      <c r="AK3121" s="17">
        <v>17</v>
      </c>
      <c r="AL3121" s="12" t="s">
        <v>25</v>
      </c>
      <c r="AM3121" s="10">
        <v>65</v>
      </c>
      <c r="AN3121" s="15" t="s">
        <v>2499</v>
      </c>
      <c r="AO3121" s="14" t="s">
        <v>1911</v>
      </c>
      <c r="AP3121" s="14" t="s">
        <v>1902</v>
      </c>
      <c r="AQ3121" s="14"/>
      <c r="AR3121" s="14"/>
      <c r="AS3121" s="9"/>
      <c r="AT3121" s="9"/>
      <c r="AU3121" s="9"/>
      <c r="AV3121" s="13"/>
      <c r="AW3121" s="13"/>
      <c r="AX3121" s="9"/>
      <c r="AY3121" s="9"/>
      <c r="AZ3121" s="9"/>
      <c r="BA3121" s="33">
        <v>4</v>
      </c>
      <c r="BB3121" s="33"/>
      <c r="BC3121" s="36"/>
      <c r="BD3121" s="12" t="s">
        <v>2493</v>
      </c>
    </row>
    <row r="3122" spans="1:56" s="12" customFormat="1" x14ac:dyDescent="0.2">
      <c r="A3122" s="9">
        <f>IF(Search!$C$5="","",IF(COUNTA(Inventory!$AP3122)=1,1,""))</f>
        <v>1</v>
      </c>
      <c r="B3122" s="9" t="str">
        <f>IF(Search!$C$4="","",IF(ISNUMBER(SEARCH(Search!$C$4,$AR3122))=TRUE,1,""))</f>
        <v/>
      </c>
      <c r="C3122" s="9" t="str">
        <f>IF(Search!$C$6="x",IF(COUNTA($AQ3122)=1,1,"N"),IF(COUNTA($AQ3122)=1,"N",""))</f>
        <v/>
      </c>
      <c r="D3122" s="9" t="str">
        <f>IF(Search!$O$8="","",IF(ISNUMBER(SEARCH(Search!$O$8,$BD3122))=TRUE,1,""))</f>
        <v/>
      </c>
      <c r="E3122" s="9" t="str">
        <f>IF(Search!$C$7="","",IF(ISNUMBER(SEARCH(Search!$C$7,$AN3122))=TRUE,1,""))</f>
        <v/>
      </c>
      <c r="F3122" s="9" t="str">
        <f>IF(Search!$C$8="","",IF(ISNUMBER(SEARCH(Search!$C$8,$AO3122))=TRUE,1,""))</f>
        <v/>
      </c>
      <c r="G3122" s="9" t="str">
        <f>IF(Search!$F$4="","",IF(Inventory!$AJ3122&lt;Search!$F$4,"",1))</f>
        <v/>
      </c>
      <c r="H3122" s="9" t="str">
        <f>IF(Search!$F$5="","",IF(Inventory!$AJ3122&gt;Search!$F$5,"",1))</f>
        <v/>
      </c>
      <c r="I3122" s="9" t="str">
        <f>IF(Search!$F$7="","",IF(Search!$F$8="",IF(ISNUMBER(SEARCH(Search!$F$7,$AL3122))=TRUE,1,""),""))</f>
        <v/>
      </c>
      <c r="J3122" s="9" t="str">
        <f>IF($AL3122=Search!$F$8,1,"")</f>
        <v/>
      </c>
      <c r="K3122" s="9" t="str">
        <f>IF(Search!$I$4="","",IF(COUNTA($AS3122)=1,IF(Search!$I$4="N","N",1),""))</f>
        <v/>
      </c>
      <c r="L3122" s="9" t="str">
        <f>IF(Search!$I$5="","",IF($AS3122="RC",1,""))</f>
        <v/>
      </c>
      <c r="M3122" s="9" t="str">
        <f>IF(Search!$I$6="","",IF($AS3122="RCP",1,""))</f>
        <v/>
      </c>
      <c r="N3122" s="9" t="str">
        <f>IF(Search!$I$8="","",IF(COUNTA($AT3122)=1,IF(Search!$I$8="N","N",1),""))</f>
        <v/>
      </c>
      <c r="O3122" s="9" t="str">
        <f>IF(Search!$L$4="","",IF(COUNTA($AU3122)=1,IF(Search!$L$4="N","N",1),""))</f>
        <v/>
      </c>
      <c r="P3122" s="9" t="str">
        <f>IF(Search!$L$5="","",IF(ISNUMBER(SEARCH("Jersey",$AU3122))=TRUE,IF(Search!$L$5="N","N",1),""))</f>
        <v/>
      </c>
      <c r="Q3122" s="9" t="str">
        <f>IF(Search!$L$6="","",IF(ISNUMBER(SEARCH("Patch",$AU3122))=TRUE,IF(Search!$L$6="N","N",1),""))</f>
        <v/>
      </c>
      <c r="R3122" s="9" t="str">
        <f>IF(Search!$L$7="","",IF(ISNUMBER(SEARCH("Shield",$AU3122))=TRUE,IF(Search!$L$7="N","N",1),""))</f>
        <v/>
      </c>
      <c r="S3122" s="9" t="str">
        <f>IF(Search!$L$8="","",IF(ISNUMBER(SEARCH("Stick",$AU3122))=TRUE,IF(Search!$L$8="N","N",1),""))</f>
        <v/>
      </c>
      <c r="T3122" s="9" t="str">
        <f>IF(Search!$O$4="","",IF(COUNTA($AW3122)=1,IF(Search!$O$4="N","N",1),""))</f>
        <v/>
      </c>
      <c r="U3122" s="9" t="str">
        <f>IF(Search!$O$5="","",IF($AW3122="","",IF($AW3122&lt;Search!$O$5,"",1)))</f>
        <v/>
      </c>
      <c r="V3122" s="9" t="str">
        <f>IF(Search!$O$6="","",IF($AW3122="","",IF($AW3122&gt;Search!$O$6,"",1)))</f>
        <v/>
      </c>
      <c r="W3122" s="9" t="str">
        <f>IF(Search!$U$4="","",IF($AX3122="","",1))</f>
        <v/>
      </c>
      <c r="X3122" s="9" t="str">
        <f>IF(Search!$U$5="","",IF(ISNUMBER(SEARCH(Search!$U$5,$AX3122))=TRUE,IF(Search!$U$5="N","N",1),""))</f>
        <v/>
      </c>
      <c r="Y3122" s="9" t="str">
        <f>IF(Search!$U$6="","",IF($AY3122&lt;Search!$U$6,"",1))</f>
        <v/>
      </c>
      <c r="Z3122" s="9" t="str">
        <f>IF(Search!$R$4="","",IF(Inventory!$BA3122&lt;Search!$R$4,"",1))</f>
        <v/>
      </c>
      <c r="AA3122" s="9" t="str">
        <f>IF(Search!$R$5="","",IF($BA3122&gt;Search!$R$5,"",1))</f>
        <v/>
      </c>
      <c r="AB3122" s="9" t="str">
        <f>IF(Search!$R$6="","",IF($BB3122&lt;Search!$R$6,"",1))</f>
        <v/>
      </c>
      <c r="AC3122" s="9" t="str">
        <f>IF(Search!$R$7="","",IF($BB3122&lt;Search!$R$7,"",1))</f>
        <v/>
      </c>
      <c r="AD3122" s="45">
        <f>IF(COUNTIF($A3122:$AC3122,"n")&gt;0,"",IF(SUM($A3122:$AC3122)=COUNTA(Search!$C$4:$C$8,Search!$F$4:$F$8,Search!$I$4:$I$6,Search!$I$8,Search!$L$4:$L$8,Search!$O$4:$O$8,Search!$R$4:$R$7,Search!$U$4:$U$7)-COUNTIF(Search!$C$4:$U$7,"n"),1+LARGE($AD$1:AD3121,1),""))</f>
        <v>482</v>
      </c>
      <c r="AE3122" s="45">
        <f t="shared" si="159"/>
        <v>448</v>
      </c>
      <c r="AF3122" s="45">
        <f>IF(AD3122="","",COUNTIF($AE$1:$AE3121,$AE3122)+RANK($AE3122,$AE$2:$AE$10540,1))</f>
        <v>90</v>
      </c>
      <c r="AG3122" s="45">
        <f t="shared" si="160"/>
        <v>476</v>
      </c>
      <c r="AH3122" s="45">
        <f>IF($AD3122="","",COUNTIF($AG$1:$AG3121,$AG3122)+RANK($AG3122,$AG$1:$AG$10539,0))</f>
        <v>46</v>
      </c>
      <c r="AI3122" s="10" t="str">
        <f t="shared" si="153"/>
        <v>2016-17 Upper Deck UD Portraits #72 Connor Brown TOR    /   $6</v>
      </c>
      <c r="AJ3122" s="11">
        <v>2016</v>
      </c>
      <c r="AK3122" s="17">
        <v>17</v>
      </c>
      <c r="AL3122" s="12" t="s">
        <v>25</v>
      </c>
      <c r="AM3122" s="10">
        <v>72</v>
      </c>
      <c r="AN3122" s="15" t="s">
        <v>2679</v>
      </c>
      <c r="AO3122" s="14" t="s">
        <v>1904</v>
      </c>
      <c r="AP3122" s="14" t="s">
        <v>1902</v>
      </c>
      <c r="AQ3122" s="14"/>
      <c r="AR3122" s="14"/>
      <c r="AS3122" s="9"/>
      <c r="AT3122" s="9"/>
      <c r="AU3122" s="9"/>
      <c r="AV3122" s="13"/>
      <c r="AW3122" s="13"/>
      <c r="AX3122" s="9"/>
      <c r="AY3122" s="9"/>
      <c r="AZ3122" s="9"/>
      <c r="BA3122" s="33">
        <v>6</v>
      </c>
      <c r="BB3122" s="33"/>
      <c r="BC3122" s="36"/>
      <c r="BD3122" s="12" t="s">
        <v>2493</v>
      </c>
    </row>
    <row r="3123" spans="1:56" s="12" customFormat="1" x14ac:dyDescent="0.2">
      <c r="A3123" s="9">
        <f>IF(Search!$C$5="","",IF(COUNTA(Inventory!$AP3123)=1,1,""))</f>
        <v>1</v>
      </c>
      <c r="B3123" s="9" t="str">
        <f>IF(Search!$C$4="","",IF(ISNUMBER(SEARCH(Search!$C$4,$AR3123))=TRUE,1,""))</f>
        <v/>
      </c>
      <c r="C3123" s="9" t="str">
        <f>IF(Search!$C$6="x",IF(COUNTA($AQ3123)=1,1,"N"),IF(COUNTA($AQ3123)=1,"N",""))</f>
        <v/>
      </c>
      <c r="D3123" s="9" t="str">
        <f>IF(Search!$O$8="","",IF(ISNUMBER(SEARCH(Search!$O$8,$BD3123))=TRUE,1,""))</f>
        <v/>
      </c>
      <c r="E3123" s="9" t="str">
        <f>IF(Search!$C$7="","",IF(ISNUMBER(SEARCH(Search!$C$7,$AN3123))=TRUE,1,""))</f>
        <v/>
      </c>
      <c r="F3123" s="9" t="str">
        <f>IF(Search!$C$8="","",IF(ISNUMBER(SEARCH(Search!$C$8,$AO3123))=TRUE,1,""))</f>
        <v/>
      </c>
      <c r="G3123" s="9" t="str">
        <f>IF(Search!$F$4="","",IF(Inventory!$AJ3123&lt;Search!$F$4,"",1))</f>
        <v/>
      </c>
      <c r="H3123" s="9" t="str">
        <f>IF(Search!$F$5="","",IF(Inventory!$AJ3123&gt;Search!$F$5,"",1))</f>
        <v/>
      </c>
      <c r="I3123" s="9" t="str">
        <f>IF(Search!$F$7="","",IF(Search!$F$8="",IF(ISNUMBER(SEARCH(Search!$F$7,$AL3123))=TRUE,1,""),""))</f>
        <v/>
      </c>
      <c r="J3123" s="9" t="str">
        <f>IF($AL3123=Search!$F$8,1,"")</f>
        <v/>
      </c>
      <c r="K3123" s="9" t="str">
        <f>IF(Search!$I$4="","",IF(COUNTA($AS3123)=1,IF(Search!$I$4="N","N",1),""))</f>
        <v/>
      </c>
      <c r="L3123" s="9" t="str">
        <f>IF(Search!$I$5="","",IF($AS3123="RC",1,""))</f>
        <v/>
      </c>
      <c r="M3123" s="9" t="str">
        <f>IF(Search!$I$6="","",IF($AS3123="RCP",1,""))</f>
        <v/>
      </c>
      <c r="N3123" s="9" t="str">
        <f>IF(Search!$I$8="","",IF(COUNTA($AT3123)=1,IF(Search!$I$8="N","N",1),""))</f>
        <v/>
      </c>
      <c r="O3123" s="9" t="str">
        <f>IF(Search!$L$4="","",IF(COUNTA($AU3123)=1,IF(Search!$L$4="N","N",1),""))</f>
        <v/>
      </c>
      <c r="P3123" s="9" t="str">
        <f>IF(Search!$L$5="","",IF(ISNUMBER(SEARCH("Jersey",$AU3123))=TRUE,IF(Search!$L$5="N","N",1),""))</f>
        <v/>
      </c>
      <c r="Q3123" s="9" t="str">
        <f>IF(Search!$L$6="","",IF(ISNUMBER(SEARCH("Patch",$AU3123))=TRUE,IF(Search!$L$6="N","N",1),""))</f>
        <v/>
      </c>
      <c r="R3123" s="9" t="str">
        <f>IF(Search!$L$7="","",IF(ISNUMBER(SEARCH("Shield",$AU3123))=TRUE,IF(Search!$L$7="N","N",1),""))</f>
        <v/>
      </c>
      <c r="S3123" s="9" t="str">
        <f>IF(Search!$L$8="","",IF(ISNUMBER(SEARCH("Stick",$AU3123))=TRUE,IF(Search!$L$8="N","N",1),""))</f>
        <v/>
      </c>
      <c r="T3123" s="9" t="str">
        <f>IF(Search!$O$4="","",IF(COUNTA($AW3123)=1,IF(Search!$O$4="N","N",1),""))</f>
        <v/>
      </c>
      <c r="U3123" s="9" t="str">
        <f>IF(Search!$O$5="","",IF($AW3123="","",IF($AW3123&lt;Search!$O$5,"",1)))</f>
        <v/>
      </c>
      <c r="V3123" s="9" t="str">
        <f>IF(Search!$O$6="","",IF($AW3123="","",IF($AW3123&gt;Search!$O$6,"",1)))</f>
        <v/>
      </c>
      <c r="W3123" s="9" t="str">
        <f>IF(Search!$U$4="","",IF($AX3123="","",1))</f>
        <v/>
      </c>
      <c r="X3123" s="9" t="str">
        <f>IF(Search!$U$5="","",IF(ISNUMBER(SEARCH(Search!$U$5,$AX3123))=TRUE,IF(Search!$U$5="N","N",1),""))</f>
        <v/>
      </c>
      <c r="Y3123" s="9" t="str">
        <f>IF(Search!$U$6="","",IF($AY3123&lt;Search!$U$6,"",1))</f>
        <v/>
      </c>
      <c r="Z3123" s="9" t="str">
        <f>IF(Search!$R$4="","",IF(Inventory!$BA3123&lt;Search!$R$4,"",1))</f>
        <v/>
      </c>
      <c r="AA3123" s="9" t="str">
        <f>IF(Search!$R$5="","",IF($BA3123&gt;Search!$R$5,"",1))</f>
        <v/>
      </c>
      <c r="AB3123" s="9" t="str">
        <f>IF(Search!$R$6="","",IF($BB3123&lt;Search!$R$6,"",1))</f>
        <v/>
      </c>
      <c r="AC3123" s="9" t="str">
        <f>IF(Search!$R$7="","",IF($BB3123&lt;Search!$R$7,"",1))</f>
        <v/>
      </c>
      <c r="AD3123" s="45">
        <f>IF(COUNTIF($A3123:$AC3123,"n")&gt;0,"",IF(SUM($A3123:$AC3123)=COUNTA(Search!$C$4:$C$8,Search!$F$4:$F$8,Search!$I$4:$I$6,Search!$I$8,Search!$L$4:$L$8,Search!$O$4:$O$8,Search!$R$4:$R$7,Search!$U$4:$U$7)-COUNTIF(Search!$C$4:$U$7,"n"),1+LARGE($AD$1:AD3122,1),""))</f>
        <v>483</v>
      </c>
      <c r="AE3123" s="45">
        <f t="shared" si="159"/>
        <v>2514</v>
      </c>
      <c r="AF3123" s="45">
        <f>IF(AD3123="","",COUNTIF($AE$1:$AE3122,$AE3123)+RANK($AE3123,$AE$2:$AE$10540,1))</f>
        <v>463</v>
      </c>
      <c r="AG3123" s="45">
        <f t="shared" si="160"/>
        <v>578</v>
      </c>
      <c r="AH3123" s="45">
        <f>IF($AD3123="","",COUNTIF($AG$1:$AG3122,$AG3123)+RANK($AG3123,$AG$1:$AG$10539,0))</f>
        <v>38</v>
      </c>
      <c r="AI3123" s="10" t="str">
        <f t="shared" si="153"/>
        <v>2016-17 Upper Deck UD Portraits #75 Travis Konecny PHI    /   $8</v>
      </c>
      <c r="AJ3123" s="11">
        <v>2016</v>
      </c>
      <c r="AK3123" s="17">
        <v>17</v>
      </c>
      <c r="AL3123" s="12" t="s">
        <v>25</v>
      </c>
      <c r="AM3123" s="10">
        <v>75</v>
      </c>
      <c r="AN3123" s="15" t="s">
        <v>2504</v>
      </c>
      <c r="AO3123" s="14" t="s">
        <v>1907</v>
      </c>
      <c r="AP3123" s="14" t="s">
        <v>1902</v>
      </c>
      <c r="AQ3123" s="14"/>
      <c r="AR3123" s="14"/>
      <c r="AS3123" s="9"/>
      <c r="AT3123" s="9"/>
      <c r="AU3123" s="9"/>
      <c r="AV3123" s="13"/>
      <c r="AW3123" s="13"/>
      <c r="AX3123" s="9"/>
      <c r="AY3123" s="9"/>
      <c r="AZ3123" s="9"/>
      <c r="BA3123" s="33">
        <v>8</v>
      </c>
      <c r="BB3123" s="33"/>
      <c r="BC3123" s="36"/>
      <c r="BD3123" s="12" t="s">
        <v>2493</v>
      </c>
    </row>
    <row r="3124" spans="1:56" s="12" customFormat="1" x14ac:dyDescent="0.2">
      <c r="A3124" s="9">
        <f>IF(Search!$C$5="","",IF(COUNTA(Inventory!$AP3124)=1,1,""))</f>
        <v>1</v>
      </c>
      <c r="B3124" s="9" t="str">
        <f>IF(Search!$C$4="","",IF(ISNUMBER(SEARCH(Search!$C$4,$AR3124))=TRUE,1,""))</f>
        <v/>
      </c>
      <c r="C3124" s="9" t="str">
        <f>IF(Search!$C$6="x",IF(COUNTA($AQ3124)=1,1,"N"),IF(COUNTA($AQ3124)=1,"N",""))</f>
        <v/>
      </c>
      <c r="D3124" s="9" t="str">
        <f>IF(Search!$O$8="","",IF(ISNUMBER(SEARCH(Search!$O$8,$BD3124))=TRUE,1,""))</f>
        <v/>
      </c>
      <c r="E3124" s="9" t="str">
        <f>IF(Search!$C$7="","",IF(ISNUMBER(SEARCH(Search!$C$7,$AN3124))=TRUE,1,""))</f>
        <v/>
      </c>
      <c r="F3124" s="9" t="str">
        <f>IF(Search!$C$8="","",IF(ISNUMBER(SEARCH(Search!$C$8,$AO3124))=TRUE,1,""))</f>
        <v/>
      </c>
      <c r="G3124" s="9" t="str">
        <f>IF(Search!$F$4="","",IF(Inventory!$AJ3124&lt;Search!$F$4,"",1))</f>
        <v/>
      </c>
      <c r="H3124" s="9" t="str">
        <f>IF(Search!$F$5="","",IF(Inventory!$AJ3124&gt;Search!$F$5,"",1))</f>
        <v/>
      </c>
      <c r="I3124" s="9" t="str">
        <f>IF(Search!$F$7="","",IF(Search!$F$8="",IF(ISNUMBER(SEARCH(Search!$F$7,$AL3124))=TRUE,1,""),""))</f>
        <v/>
      </c>
      <c r="J3124" s="9" t="str">
        <f>IF($AL3124=Search!$F$8,1,"")</f>
        <v/>
      </c>
      <c r="K3124" s="9" t="str">
        <f>IF(Search!$I$4="","",IF(COUNTA($AS3124)=1,IF(Search!$I$4="N","N",1),""))</f>
        <v/>
      </c>
      <c r="L3124" s="9" t="str">
        <f>IF(Search!$I$5="","",IF($AS3124="RC",1,""))</f>
        <v/>
      </c>
      <c r="M3124" s="9" t="str">
        <f>IF(Search!$I$6="","",IF($AS3124="RCP",1,""))</f>
        <v/>
      </c>
      <c r="N3124" s="9" t="str">
        <f>IF(Search!$I$8="","",IF(COUNTA($AT3124)=1,IF(Search!$I$8="N","N",1),""))</f>
        <v/>
      </c>
      <c r="O3124" s="9" t="str">
        <f>IF(Search!$L$4="","",IF(COUNTA($AU3124)=1,IF(Search!$L$4="N","N",1),""))</f>
        <v/>
      </c>
      <c r="P3124" s="9" t="str">
        <f>IF(Search!$L$5="","",IF(ISNUMBER(SEARCH("Jersey",$AU3124))=TRUE,IF(Search!$L$5="N","N",1),""))</f>
        <v/>
      </c>
      <c r="Q3124" s="9" t="str">
        <f>IF(Search!$L$6="","",IF(ISNUMBER(SEARCH("Patch",$AU3124))=TRUE,IF(Search!$L$6="N","N",1),""))</f>
        <v/>
      </c>
      <c r="R3124" s="9" t="str">
        <f>IF(Search!$L$7="","",IF(ISNUMBER(SEARCH("Shield",$AU3124))=TRUE,IF(Search!$L$7="N","N",1),""))</f>
        <v/>
      </c>
      <c r="S3124" s="9" t="str">
        <f>IF(Search!$L$8="","",IF(ISNUMBER(SEARCH("Stick",$AU3124))=TRUE,IF(Search!$L$8="N","N",1),""))</f>
        <v/>
      </c>
      <c r="T3124" s="9" t="str">
        <f>IF(Search!$O$4="","",IF(COUNTA($AW3124)=1,IF(Search!$O$4="N","N",1),""))</f>
        <v/>
      </c>
      <c r="U3124" s="9" t="str">
        <f>IF(Search!$O$5="","",IF($AW3124="","",IF($AW3124&lt;Search!$O$5,"",1)))</f>
        <v/>
      </c>
      <c r="V3124" s="9" t="str">
        <f>IF(Search!$O$6="","",IF($AW3124="","",IF($AW3124&gt;Search!$O$6,"",1)))</f>
        <v/>
      </c>
      <c r="W3124" s="9" t="str">
        <f>IF(Search!$U$4="","",IF($AX3124="","",1))</f>
        <v/>
      </c>
      <c r="X3124" s="9" t="str">
        <f>IF(Search!$U$5="","",IF(ISNUMBER(SEARCH(Search!$U$5,$AX3124))=TRUE,IF(Search!$U$5="N","N",1),""))</f>
        <v/>
      </c>
      <c r="Y3124" s="9" t="str">
        <f>IF(Search!$U$6="","",IF($AY3124&lt;Search!$U$6,"",1))</f>
        <v/>
      </c>
      <c r="Z3124" s="9" t="str">
        <f>IF(Search!$R$4="","",IF(Inventory!$BA3124&lt;Search!$R$4,"",1))</f>
        <v/>
      </c>
      <c r="AA3124" s="9" t="str">
        <f>IF(Search!$R$5="","",IF($BA3124&gt;Search!$R$5,"",1))</f>
        <v/>
      </c>
      <c r="AB3124" s="9" t="str">
        <f>IF(Search!$R$6="","",IF($BB3124&lt;Search!$R$6,"",1))</f>
        <v/>
      </c>
      <c r="AC3124" s="9" t="str">
        <f>IF(Search!$R$7="","",IF($BB3124&lt;Search!$R$7,"",1))</f>
        <v/>
      </c>
      <c r="AD3124" s="45">
        <f>IF(COUNTIF($A3124:$AC3124,"n")&gt;0,"",IF(SUM($A3124:$AC3124)=COUNTA(Search!$C$4:$C$8,Search!$F$4:$F$8,Search!$I$4:$I$6,Search!$I$8,Search!$L$4:$L$8,Search!$O$4:$O$8,Search!$R$4:$R$7,Search!$U$4:$U$7)-COUNTIF(Search!$C$4:$U$7,"n"),1+LARGE($AD$1:AD3123,1),""))</f>
        <v>484</v>
      </c>
      <c r="AE3124" s="45">
        <f t="shared" si="159"/>
        <v>272</v>
      </c>
      <c r="AF3124" s="45">
        <f>IF(AD3124="","",COUNTIF($AE$1:$AE3123,$AE3124)+RANK($AE3124,$AE$2:$AE$10540,1))</f>
        <v>52</v>
      </c>
      <c r="AG3124" s="45">
        <f t="shared" si="160"/>
        <v>476</v>
      </c>
      <c r="AH3124" s="45">
        <f>IF($AD3124="","",COUNTIF($AG$1:$AG3123,$AG3124)+RANK($AG3124,$AG$1:$AG$10539,0))</f>
        <v>47</v>
      </c>
      <c r="AI3124" s="10" t="str">
        <f t="shared" si="153"/>
        <v>2016-17 Upper Deck UD Portraits #79 Brayden Point TBL    /   $6</v>
      </c>
      <c r="AJ3124" s="11">
        <v>2016</v>
      </c>
      <c r="AK3124" s="17">
        <v>17</v>
      </c>
      <c r="AL3124" s="12" t="s">
        <v>25</v>
      </c>
      <c r="AM3124" s="10">
        <v>79</v>
      </c>
      <c r="AN3124" s="15" t="s">
        <v>2500</v>
      </c>
      <c r="AO3124" s="14" t="s">
        <v>1925</v>
      </c>
      <c r="AP3124" s="14" t="s">
        <v>1902</v>
      </c>
      <c r="AQ3124" s="14"/>
      <c r="AR3124" s="14"/>
      <c r="AS3124" s="9"/>
      <c r="AT3124" s="9"/>
      <c r="AU3124" s="9"/>
      <c r="AV3124" s="13"/>
      <c r="AW3124" s="13"/>
      <c r="AX3124" s="9"/>
      <c r="AY3124" s="9"/>
      <c r="AZ3124" s="9"/>
      <c r="BA3124" s="33">
        <v>6</v>
      </c>
      <c r="BB3124" s="33"/>
      <c r="BC3124" s="36"/>
      <c r="BD3124" s="12" t="s">
        <v>2493</v>
      </c>
    </row>
    <row r="3125" spans="1:56" s="12" customFormat="1" x14ac:dyDescent="0.2">
      <c r="A3125" s="9">
        <f>IF(Search!$C$5="","",IF(COUNTA(Inventory!$AP3125)=1,1,""))</f>
        <v>1</v>
      </c>
      <c r="B3125" s="9" t="str">
        <f>IF(Search!$C$4="","",IF(ISNUMBER(SEARCH(Search!$C$4,$AR3125))=TRUE,1,""))</f>
        <v/>
      </c>
      <c r="C3125" s="9" t="str">
        <f>IF(Search!$C$6="x",IF(COUNTA($AQ3125)=1,1,"N"),IF(COUNTA($AQ3125)=1,"N",""))</f>
        <v/>
      </c>
      <c r="D3125" s="9" t="str">
        <f>IF(Search!$O$8="","",IF(ISNUMBER(SEARCH(Search!$O$8,$BD3125))=TRUE,1,""))</f>
        <v/>
      </c>
      <c r="E3125" s="9" t="str">
        <f>IF(Search!$C$7="","",IF(ISNUMBER(SEARCH(Search!$C$7,$AN3125))=TRUE,1,""))</f>
        <v/>
      </c>
      <c r="F3125" s="9" t="str">
        <f>IF(Search!$C$8="","",IF(ISNUMBER(SEARCH(Search!$C$8,$AO3125))=TRUE,1,""))</f>
        <v/>
      </c>
      <c r="G3125" s="9" t="str">
        <f>IF(Search!$F$4="","",IF(Inventory!$AJ3125&lt;Search!$F$4,"",1))</f>
        <v/>
      </c>
      <c r="H3125" s="9" t="str">
        <f>IF(Search!$F$5="","",IF(Inventory!$AJ3125&gt;Search!$F$5,"",1))</f>
        <v/>
      </c>
      <c r="I3125" s="9" t="str">
        <f>IF(Search!$F$7="","",IF(Search!$F$8="",IF(ISNUMBER(SEARCH(Search!$F$7,$AL3125))=TRUE,1,""),""))</f>
        <v/>
      </c>
      <c r="J3125" s="9" t="str">
        <f>IF($AL3125=Search!$F$8,1,"")</f>
        <v/>
      </c>
      <c r="K3125" s="9" t="str">
        <f>IF(Search!$I$4="","",IF(COUNTA($AS3125)=1,IF(Search!$I$4="N","N",1),""))</f>
        <v/>
      </c>
      <c r="L3125" s="9" t="str">
        <f>IF(Search!$I$5="","",IF($AS3125="RC",1,""))</f>
        <v/>
      </c>
      <c r="M3125" s="9" t="str">
        <f>IF(Search!$I$6="","",IF($AS3125="RCP",1,""))</f>
        <v/>
      </c>
      <c r="N3125" s="9" t="str">
        <f>IF(Search!$I$8="","",IF(COUNTA($AT3125)=1,IF(Search!$I$8="N","N",1),""))</f>
        <v/>
      </c>
      <c r="O3125" s="9" t="str">
        <f>IF(Search!$L$4="","",IF(COUNTA($AU3125)=1,IF(Search!$L$4="N","N",1),""))</f>
        <v/>
      </c>
      <c r="P3125" s="9" t="str">
        <f>IF(Search!$L$5="","",IF(ISNUMBER(SEARCH("Jersey",$AU3125))=TRUE,IF(Search!$L$5="N","N",1),""))</f>
        <v/>
      </c>
      <c r="Q3125" s="9" t="str">
        <f>IF(Search!$L$6="","",IF(ISNUMBER(SEARCH("Patch",$AU3125))=TRUE,IF(Search!$L$6="N","N",1),""))</f>
        <v/>
      </c>
      <c r="R3125" s="9" t="str">
        <f>IF(Search!$L$7="","",IF(ISNUMBER(SEARCH("Shield",$AU3125))=TRUE,IF(Search!$L$7="N","N",1),""))</f>
        <v/>
      </c>
      <c r="S3125" s="9" t="str">
        <f>IF(Search!$L$8="","",IF(ISNUMBER(SEARCH("Stick",$AU3125))=TRUE,IF(Search!$L$8="N","N",1),""))</f>
        <v/>
      </c>
      <c r="T3125" s="9" t="str">
        <f>IF(Search!$O$4="","",IF(COUNTA($AW3125)=1,IF(Search!$O$4="N","N",1),""))</f>
        <v/>
      </c>
      <c r="U3125" s="9" t="str">
        <f>IF(Search!$O$5="","",IF($AW3125="","",IF($AW3125&lt;Search!$O$5,"",1)))</f>
        <v/>
      </c>
      <c r="V3125" s="9" t="str">
        <f>IF(Search!$O$6="","",IF($AW3125="","",IF($AW3125&gt;Search!$O$6,"",1)))</f>
        <v/>
      </c>
      <c r="W3125" s="9" t="str">
        <f>IF(Search!$U$4="","",IF($AX3125="","",1))</f>
        <v/>
      </c>
      <c r="X3125" s="9" t="str">
        <f>IF(Search!$U$5="","",IF(ISNUMBER(SEARCH(Search!$U$5,$AX3125))=TRUE,IF(Search!$U$5="N","N",1),""))</f>
        <v/>
      </c>
      <c r="Y3125" s="9" t="str">
        <f>IF(Search!$U$6="","",IF($AY3125&lt;Search!$U$6,"",1))</f>
        <v/>
      </c>
      <c r="Z3125" s="9" t="str">
        <f>IF(Search!$R$4="","",IF(Inventory!$BA3125&lt;Search!$R$4,"",1))</f>
        <v/>
      </c>
      <c r="AA3125" s="9" t="str">
        <f>IF(Search!$R$5="","",IF($BA3125&gt;Search!$R$5,"",1))</f>
        <v/>
      </c>
      <c r="AB3125" s="9" t="str">
        <f>IF(Search!$R$6="","",IF($BB3125&lt;Search!$R$6,"",1))</f>
        <v/>
      </c>
      <c r="AC3125" s="9" t="str">
        <f>IF(Search!$R$7="","",IF($BB3125&lt;Search!$R$7,"",1))</f>
        <v/>
      </c>
      <c r="AD3125" s="45">
        <f>IF(COUNTIF($A3125:$AC3125,"n")&gt;0,"",IF(SUM($A3125:$AC3125)=COUNTA(Search!$C$4:$C$8,Search!$F$4:$F$8,Search!$I$4:$I$6,Search!$I$8,Search!$L$4:$L$8,Search!$O$4:$O$8,Search!$R$4:$R$7,Search!$U$4:$U$7)-COUNTIF(Search!$C$4:$U$7,"n"),1+LARGE($AD$1:AD3124,1),""))</f>
        <v>485</v>
      </c>
      <c r="AE3125" s="45">
        <f t="shared" si="159"/>
        <v>272</v>
      </c>
      <c r="AF3125" s="45">
        <f>IF(AD3125="","",COUNTIF($AE$1:$AE3124,$AE3125)+RANK($AE3125,$AE$2:$AE$10540,1))</f>
        <v>53</v>
      </c>
      <c r="AG3125" s="45">
        <f t="shared" si="160"/>
        <v>476</v>
      </c>
      <c r="AH3125" s="45">
        <f>IF($AD3125="","",COUNTIF($AG$1:$AG3124,$AG3125)+RANK($AG3125,$AG$1:$AG$10539,0))</f>
        <v>48</v>
      </c>
      <c r="AI3125" s="10" t="str">
        <f t="shared" si="153"/>
        <v>2016-17 Upper Deck UD Portraits #79 Brayden Point TBL    /   $6</v>
      </c>
      <c r="AJ3125" s="11">
        <v>2016</v>
      </c>
      <c r="AK3125" s="17">
        <v>17</v>
      </c>
      <c r="AL3125" s="12" t="s">
        <v>25</v>
      </c>
      <c r="AM3125" s="10">
        <v>79</v>
      </c>
      <c r="AN3125" s="15" t="s">
        <v>2500</v>
      </c>
      <c r="AO3125" s="14" t="s">
        <v>1925</v>
      </c>
      <c r="AP3125" s="14" t="s">
        <v>1902</v>
      </c>
      <c r="AQ3125" s="14"/>
      <c r="AR3125" s="14"/>
      <c r="AS3125" s="9"/>
      <c r="AT3125" s="9"/>
      <c r="AU3125" s="9"/>
      <c r="AV3125" s="13"/>
      <c r="AW3125" s="13"/>
      <c r="AX3125" s="9"/>
      <c r="AY3125" s="9"/>
      <c r="AZ3125" s="9"/>
      <c r="BA3125" s="33">
        <v>6</v>
      </c>
      <c r="BB3125" s="33"/>
      <c r="BC3125" s="36"/>
      <c r="BD3125" s="12" t="s">
        <v>2493</v>
      </c>
    </row>
    <row r="3126" spans="1:56" s="12" customFormat="1" x14ac:dyDescent="0.2">
      <c r="A3126" s="9">
        <f>IF(Search!$C$5="","",IF(COUNTA(Inventory!$AP3126)=1,1,""))</f>
        <v>1</v>
      </c>
      <c r="B3126" s="9" t="str">
        <f>IF(Search!$C$4="","",IF(ISNUMBER(SEARCH(Search!$C$4,$AR3126))=TRUE,1,""))</f>
        <v/>
      </c>
      <c r="C3126" s="9" t="str">
        <f>IF(Search!$C$6="x",IF(COUNTA($AQ3126)=1,1,"N"),IF(COUNTA($AQ3126)=1,"N",""))</f>
        <v/>
      </c>
      <c r="D3126" s="9" t="str">
        <f>IF(Search!$O$8="","",IF(ISNUMBER(SEARCH(Search!$O$8,$BD3126))=TRUE,1,""))</f>
        <v/>
      </c>
      <c r="E3126" s="9" t="str">
        <f>IF(Search!$C$7="","",IF(ISNUMBER(SEARCH(Search!$C$7,$AN3126))=TRUE,1,""))</f>
        <v/>
      </c>
      <c r="F3126" s="9" t="str">
        <f>IF(Search!$C$8="","",IF(ISNUMBER(SEARCH(Search!$C$8,$AO3126))=TRUE,1,""))</f>
        <v/>
      </c>
      <c r="G3126" s="9" t="str">
        <f>IF(Search!$F$4="","",IF(Inventory!$AJ3126&lt;Search!$F$4,"",1))</f>
        <v/>
      </c>
      <c r="H3126" s="9" t="str">
        <f>IF(Search!$F$5="","",IF(Inventory!$AJ3126&gt;Search!$F$5,"",1))</f>
        <v/>
      </c>
      <c r="I3126" s="9" t="str">
        <f>IF(Search!$F$7="","",IF(Search!$F$8="",IF(ISNUMBER(SEARCH(Search!$F$7,$AL3126))=TRUE,1,""),""))</f>
        <v/>
      </c>
      <c r="J3126" s="9" t="str">
        <f>IF($AL3126=Search!$F$8,1,"")</f>
        <v/>
      </c>
      <c r="K3126" s="9" t="str">
        <f>IF(Search!$I$4="","",IF(COUNTA($AS3126)=1,IF(Search!$I$4="N","N",1),""))</f>
        <v/>
      </c>
      <c r="L3126" s="9" t="str">
        <f>IF(Search!$I$5="","",IF($AS3126="RC",1,""))</f>
        <v/>
      </c>
      <c r="M3126" s="9" t="str">
        <f>IF(Search!$I$6="","",IF($AS3126="RCP",1,""))</f>
        <v/>
      </c>
      <c r="N3126" s="9" t="str">
        <f>IF(Search!$I$8="","",IF(COUNTA($AT3126)=1,IF(Search!$I$8="N","N",1),""))</f>
        <v/>
      </c>
      <c r="O3126" s="9" t="str">
        <f>IF(Search!$L$4="","",IF(COUNTA($AU3126)=1,IF(Search!$L$4="N","N",1),""))</f>
        <v/>
      </c>
      <c r="P3126" s="9" t="str">
        <f>IF(Search!$L$5="","",IF(ISNUMBER(SEARCH("Jersey",$AU3126))=TRUE,IF(Search!$L$5="N","N",1),""))</f>
        <v/>
      </c>
      <c r="Q3126" s="9" t="str">
        <f>IF(Search!$L$6="","",IF(ISNUMBER(SEARCH("Patch",$AU3126))=TRUE,IF(Search!$L$6="N","N",1),""))</f>
        <v/>
      </c>
      <c r="R3126" s="9" t="str">
        <f>IF(Search!$L$7="","",IF(ISNUMBER(SEARCH("Shield",$AU3126))=TRUE,IF(Search!$L$7="N","N",1),""))</f>
        <v/>
      </c>
      <c r="S3126" s="9" t="str">
        <f>IF(Search!$L$8="","",IF(ISNUMBER(SEARCH("Stick",$AU3126))=TRUE,IF(Search!$L$8="N","N",1),""))</f>
        <v/>
      </c>
      <c r="T3126" s="9" t="str">
        <f>IF(Search!$O$4="","",IF(COUNTA($AW3126)=1,IF(Search!$O$4="N","N",1),""))</f>
        <v/>
      </c>
      <c r="U3126" s="9" t="str">
        <f>IF(Search!$O$5="","",IF($AW3126="","",IF($AW3126&lt;Search!$O$5,"",1)))</f>
        <v/>
      </c>
      <c r="V3126" s="9" t="str">
        <f>IF(Search!$O$6="","",IF($AW3126="","",IF($AW3126&gt;Search!$O$6,"",1)))</f>
        <v/>
      </c>
      <c r="W3126" s="9" t="str">
        <f>IF(Search!$U$4="","",IF($AX3126="","",1))</f>
        <v/>
      </c>
      <c r="X3126" s="9" t="str">
        <f>IF(Search!$U$5="","",IF(ISNUMBER(SEARCH(Search!$U$5,$AX3126))=TRUE,IF(Search!$U$5="N","N",1),""))</f>
        <v/>
      </c>
      <c r="Y3126" s="9" t="str">
        <f>IF(Search!$U$6="","",IF($AY3126&lt;Search!$U$6,"",1))</f>
        <v/>
      </c>
      <c r="Z3126" s="9" t="str">
        <f>IF(Search!$R$4="","",IF(Inventory!$BA3126&lt;Search!$R$4,"",1))</f>
        <v/>
      </c>
      <c r="AA3126" s="9" t="str">
        <f>IF(Search!$R$5="","",IF($BA3126&gt;Search!$R$5,"",1))</f>
        <v/>
      </c>
      <c r="AB3126" s="9" t="str">
        <f>IF(Search!$R$6="","",IF($BB3126&lt;Search!$R$6,"",1))</f>
        <v/>
      </c>
      <c r="AC3126" s="9" t="str">
        <f>IF(Search!$R$7="","",IF($BB3126&lt;Search!$R$7,"",1))</f>
        <v/>
      </c>
      <c r="AD3126" s="45">
        <f>IF(COUNTIF($A3126:$AC3126,"n")&gt;0,"",IF(SUM($A3126:$AC3126)=COUNTA(Search!$C$4:$C$8,Search!$F$4:$F$8,Search!$I$4:$I$6,Search!$I$8,Search!$L$4:$L$8,Search!$O$4:$O$8,Search!$R$4:$R$7,Search!$U$4:$U$7)-COUNTIF(Search!$C$4:$U$7,"n"),1+LARGE($AD$1:AD3125,1),""))</f>
        <v>486</v>
      </c>
      <c r="AE3126" s="45">
        <f t="shared" si="159"/>
        <v>1838</v>
      </c>
      <c r="AF3126" s="45">
        <f>IF(AD3126="","",COUNTIF($AE$1:$AE3125,$AE3126)+RANK($AE3126,$AE$2:$AE$10540,1))</f>
        <v>334</v>
      </c>
      <c r="AG3126" s="45">
        <f t="shared" si="160"/>
        <v>687</v>
      </c>
      <c r="AH3126" s="45">
        <f>IF($AD3126="","",COUNTIF($AG$1:$AG3125,$AG3126)+RANK($AG3126,$AG$1:$AG$10539,0))</f>
        <v>16</v>
      </c>
      <c r="AI3126" s="10" t="str">
        <f t="shared" si="153"/>
        <v>2016-17 Upper Deck UD Portraits #81 Mitch Marner TOR    /   $20</v>
      </c>
      <c r="AJ3126" s="11">
        <v>2016</v>
      </c>
      <c r="AK3126" s="17">
        <v>17</v>
      </c>
      <c r="AL3126" s="12" t="s">
        <v>25</v>
      </c>
      <c r="AM3126" s="10">
        <v>81</v>
      </c>
      <c r="AN3126" s="15" t="s">
        <v>2680</v>
      </c>
      <c r="AO3126" s="14" t="s">
        <v>1904</v>
      </c>
      <c r="AP3126" s="14" t="s">
        <v>1902</v>
      </c>
      <c r="AQ3126" s="14"/>
      <c r="AR3126" s="14"/>
      <c r="AS3126" s="9"/>
      <c r="AT3126" s="9"/>
      <c r="AU3126" s="9"/>
      <c r="AV3126" s="13"/>
      <c r="AW3126" s="13"/>
      <c r="AX3126" s="9"/>
      <c r="AY3126" s="9"/>
      <c r="AZ3126" s="9"/>
      <c r="BA3126" s="33">
        <v>20</v>
      </c>
      <c r="BB3126" s="33"/>
      <c r="BC3126" s="36"/>
      <c r="BD3126" s="12" t="s">
        <v>2493</v>
      </c>
    </row>
    <row r="3127" spans="1:56" s="12" customFormat="1" x14ac:dyDescent="0.2">
      <c r="A3127" s="9">
        <f>IF(Search!$C$5="","",IF(COUNTA(Inventory!$AP3127)=1,1,""))</f>
        <v>1</v>
      </c>
      <c r="B3127" s="9" t="str">
        <f>IF(Search!$C$4="","",IF(ISNUMBER(SEARCH(Search!$C$4,$AR3127))=TRUE,1,""))</f>
        <v/>
      </c>
      <c r="C3127" s="9" t="str">
        <f>IF(Search!$C$6="x",IF(COUNTA($AQ3127)=1,1,"N"),IF(COUNTA($AQ3127)=1,"N",""))</f>
        <v/>
      </c>
      <c r="D3127" s="9" t="str">
        <f>IF(Search!$O$8="","",IF(ISNUMBER(SEARCH(Search!$O$8,$BD3127))=TRUE,1,""))</f>
        <v/>
      </c>
      <c r="E3127" s="9" t="str">
        <f>IF(Search!$C$7="","",IF(ISNUMBER(SEARCH(Search!$C$7,$AN3127))=TRUE,1,""))</f>
        <v/>
      </c>
      <c r="F3127" s="9" t="str">
        <f>IF(Search!$C$8="","",IF(ISNUMBER(SEARCH(Search!$C$8,$AO3127))=TRUE,1,""))</f>
        <v/>
      </c>
      <c r="G3127" s="9" t="str">
        <f>IF(Search!$F$4="","",IF(Inventory!$AJ3127&lt;Search!$F$4,"",1))</f>
        <v/>
      </c>
      <c r="H3127" s="9" t="str">
        <f>IF(Search!$F$5="","",IF(Inventory!$AJ3127&gt;Search!$F$5,"",1))</f>
        <v/>
      </c>
      <c r="I3127" s="9" t="str">
        <f>IF(Search!$F$7="","",IF(Search!$F$8="",IF(ISNUMBER(SEARCH(Search!$F$7,$AL3127))=TRUE,1,""),""))</f>
        <v/>
      </c>
      <c r="J3127" s="9" t="str">
        <f>IF($AL3127=Search!$F$8,1,"")</f>
        <v/>
      </c>
      <c r="K3127" s="9" t="str">
        <f>IF(Search!$I$4="","",IF(COUNTA($AS3127)=1,IF(Search!$I$4="N","N",1),""))</f>
        <v/>
      </c>
      <c r="L3127" s="9" t="str">
        <f>IF(Search!$I$5="","",IF($AS3127="RC",1,""))</f>
        <v/>
      </c>
      <c r="M3127" s="9" t="str">
        <f>IF(Search!$I$6="","",IF($AS3127="RCP",1,""))</f>
        <v/>
      </c>
      <c r="N3127" s="9" t="str">
        <f>IF(Search!$I$8="","",IF(COUNTA($AT3127)=1,IF(Search!$I$8="N","N",1),""))</f>
        <v/>
      </c>
      <c r="O3127" s="9" t="str">
        <f>IF(Search!$L$4="","",IF(COUNTA($AU3127)=1,IF(Search!$L$4="N","N",1),""))</f>
        <v/>
      </c>
      <c r="P3127" s="9" t="str">
        <f>IF(Search!$L$5="","",IF(ISNUMBER(SEARCH("Jersey",$AU3127))=TRUE,IF(Search!$L$5="N","N",1),""))</f>
        <v/>
      </c>
      <c r="Q3127" s="9" t="str">
        <f>IF(Search!$L$6="","",IF(ISNUMBER(SEARCH("Patch",$AU3127))=TRUE,IF(Search!$L$6="N","N",1),""))</f>
        <v/>
      </c>
      <c r="R3127" s="9" t="str">
        <f>IF(Search!$L$7="","",IF(ISNUMBER(SEARCH("Shield",$AU3127))=TRUE,IF(Search!$L$7="N","N",1),""))</f>
        <v/>
      </c>
      <c r="S3127" s="9" t="str">
        <f>IF(Search!$L$8="","",IF(ISNUMBER(SEARCH("Stick",$AU3127))=TRUE,IF(Search!$L$8="N","N",1),""))</f>
        <v/>
      </c>
      <c r="T3127" s="9" t="str">
        <f>IF(Search!$O$4="","",IF(COUNTA($AW3127)=1,IF(Search!$O$4="N","N",1),""))</f>
        <v/>
      </c>
      <c r="U3127" s="9" t="str">
        <f>IF(Search!$O$5="","",IF($AW3127="","",IF($AW3127&lt;Search!$O$5,"",1)))</f>
        <v/>
      </c>
      <c r="V3127" s="9" t="str">
        <f>IF(Search!$O$6="","",IF($AW3127="","",IF($AW3127&gt;Search!$O$6,"",1)))</f>
        <v/>
      </c>
      <c r="W3127" s="9" t="str">
        <f>IF(Search!$U$4="","",IF($AX3127="","",1))</f>
        <v/>
      </c>
      <c r="X3127" s="9" t="str">
        <f>IF(Search!$U$5="","",IF(ISNUMBER(SEARCH(Search!$U$5,$AX3127))=TRUE,IF(Search!$U$5="N","N",1),""))</f>
        <v/>
      </c>
      <c r="Y3127" s="9" t="str">
        <f>IF(Search!$U$6="","",IF($AY3127&lt;Search!$U$6,"",1))</f>
        <v/>
      </c>
      <c r="Z3127" s="9" t="str">
        <f>IF(Search!$R$4="","",IF(Inventory!$BA3127&lt;Search!$R$4,"",1))</f>
        <v/>
      </c>
      <c r="AA3127" s="9" t="str">
        <f>IF(Search!$R$5="","",IF($BA3127&gt;Search!$R$5,"",1))</f>
        <v/>
      </c>
      <c r="AB3127" s="9" t="str">
        <f>IF(Search!$R$6="","",IF($BB3127&lt;Search!$R$6,"",1))</f>
        <v/>
      </c>
      <c r="AC3127" s="9" t="str">
        <f>IF(Search!$R$7="","",IF($BB3127&lt;Search!$R$7,"",1))</f>
        <v/>
      </c>
      <c r="AD3127" s="45">
        <f>IF(COUNTIF($A3127:$AC3127,"n")&gt;0,"",IF(SUM($A3127:$AC3127)=COUNTA(Search!$C$4:$C$8,Search!$F$4:$F$8,Search!$I$4:$I$6,Search!$I$8,Search!$L$4:$L$8,Search!$O$4:$O$8,Search!$R$4:$R$7,Search!$U$4:$U$7)-COUNTIF(Search!$C$4:$U$7,"n"),1+LARGE($AD$1:AD3126,1),""))</f>
        <v>487</v>
      </c>
      <c r="AE3127" s="45">
        <f t="shared" si="159"/>
        <v>2757</v>
      </c>
      <c r="AF3127" s="45">
        <f>IF(AD3127="","",COUNTIF($AE$1:$AE3126,$AE3127)+RANK($AE3127,$AE$2:$AE$10540,1))</f>
        <v>492</v>
      </c>
      <c r="AG3127" s="45">
        <f t="shared" si="160"/>
        <v>630</v>
      </c>
      <c r="AH3127" s="45">
        <f>IF($AD3127="","",COUNTIF($AG$1:$AG3126,$AG3127)+RANK($AG3127,$AG$1:$AG$10539,0))</f>
        <v>31</v>
      </c>
      <c r="AI3127" s="10" t="str">
        <f t="shared" si="153"/>
        <v>2016-17 Upper Deck UD Portraits #89 Zach Werenski CBJ    /   $10</v>
      </c>
      <c r="AJ3127" s="11">
        <v>2016</v>
      </c>
      <c r="AK3127" s="17">
        <v>17</v>
      </c>
      <c r="AL3127" s="12" t="s">
        <v>25</v>
      </c>
      <c r="AM3127" s="10">
        <v>89</v>
      </c>
      <c r="AN3127" s="15" t="s">
        <v>2681</v>
      </c>
      <c r="AO3127" s="14" t="s">
        <v>1926</v>
      </c>
      <c r="AP3127" s="14" t="s">
        <v>1902</v>
      </c>
      <c r="AQ3127" s="14"/>
      <c r="AR3127" s="14"/>
      <c r="AS3127" s="9"/>
      <c r="AT3127" s="9"/>
      <c r="AU3127" s="9"/>
      <c r="AV3127" s="13"/>
      <c r="AW3127" s="13"/>
      <c r="AX3127" s="9"/>
      <c r="AY3127" s="9"/>
      <c r="AZ3127" s="9"/>
      <c r="BA3127" s="33">
        <v>10</v>
      </c>
      <c r="BB3127" s="33"/>
      <c r="BC3127" s="36"/>
      <c r="BD3127" s="12" t="s">
        <v>2493</v>
      </c>
    </row>
    <row r="3128" spans="1:56" s="12" customFormat="1" x14ac:dyDescent="0.2">
      <c r="A3128" s="9">
        <f>IF(Search!$C$5="","",IF(COUNTA(Inventory!$AP3128)=1,1,""))</f>
        <v>1</v>
      </c>
      <c r="B3128" s="9" t="str">
        <f>IF(Search!$C$4="","",IF(ISNUMBER(SEARCH(Search!$C$4,$AR3128))=TRUE,1,""))</f>
        <v/>
      </c>
      <c r="C3128" s="9" t="str">
        <f>IF(Search!$C$6="x",IF(COUNTA($AQ3128)=1,1,"N"),IF(COUNTA($AQ3128)=1,"N",""))</f>
        <v/>
      </c>
      <c r="D3128" s="9" t="str">
        <f>IF(Search!$O$8="","",IF(ISNUMBER(SEARCH(Search!$O$8,$BD3128))=TRUE,1,""))</f>
        <v/>
      </c>
      <c r="E3128" s="9" t="str">
        <f>IF(Search!$C$7="","",IF(ISNUMBER(SEARCH(Search!$C$7,$AN3128))=TRUE,1,""))</f>
        <v/>
      </c>
      <c r="F3128" s="9" t="str">
        <f>IF(Search!$C$8="","",IF(ISNUMBER(SEARCH(Search!$C$8,$AO3128))=TRUE,1,""))</f>
        <v/>
      </c>
      <c r="G3128" s="9" t="str">
        <f>IF(Search!$F$4="","",IF(Inventory!$AJ3128&lt;Search!$F$4,"",1))</f>
        <v/>
      </c>
      <c r="H3128" s="9" t="str">
        <f>IF(Search!$F$5="","",IF(Inventory!$AJ3128&gt;Search!$F$5,"",1))</f>
        <v/>
      </c>
      <c r="I3128" s="9" t="str">
        <f>IF(Search!$F$7="","",IF(Search!$F$8="",IF(ISNUMBER(SEARCH(Search!$F$7,$AL3128))=TRUE,1,""),""))</f>
        <v/>
      </c>
      <c r="J3128" s="9" t="str">
        <f>IF($AL3128=Search!$F$8,1,"")</f>
        <v/>
      </c>
      <c r="K3128" s="9" t="str">
        <f>IF(Search!$I$4="","",IF(COUNTA($AS3128)=1,IF(Search!$I$4="N","N",1),""))</f>
        <v/>
      </c>
      <c r="L3128" s="9" t="str">
        <f>IF(Search!$I$5="","",IF($AS3128="RC",1,""))</f>
        <v/>
      </c>
      <c r="M3128" s="9" t="str">
        <f>IF(Search!$I$6="","",IF($AS3128="RCP",1,""))</f>
        <v/>
      </c>
      <c r="N3128" s="9" t="str">
        <f>IF(Search!$I$8="","",IF(COUNTA($AT3128)=1,IF(Search!$I$8="N","N",1),""))</f>
        <v/>
      </c>
      <c r="O3128" s="9" t="str">
        <f>IF(Search!$L$4="","",IF(COUNTA($AU3128)=1,IF(Search!$L$4="N","N",1),""))</f>
        <v/>
      </c>
      <c r="P3128" s="9" t="str">
        <f>IF(Search!$L$5="","",IF(ISNUMBER(SEARCH("Jersey",$AU3128))=TRUE,IF(Search!$L$5="N","N",1),""))</f>
        <v/>
      </c>
      <c r="Q3128" s="9" t="str">
        <f>IF(Search!$L$6="","",IF(ISNUMBER(SEARCH("Patch",$AU3128))=TRUE,IF(Search!$L$6="N","N",1),""))</f>
        <v/>
      </c>
      <c r="R3128" s="9" t="str">
        <f>IF(Search!$L$7="","",IF(ISNUMBER(SEARCH("Shield",$AU3128))=TRUE,IF(Search!$L$7="N","N",1),""))</f>
        <v/>
      </c>
      <c r="S3128" s="9" t="str">
        <f>IF(Search!$L$8="","",IF(ISNUMBER(SEARCH("Stick",$AU3128))=TRUE,IF(Search!$L$8="N","N",1),""))</f>
        <v/>
      </c>
      <c r="T3128" s="9" t="str">
        <f>IF(Search!$O$4="","",IF(COUNTA($AW3128)=1,IF(Search!$O$4="N","N",1),""))</f>
        <v/>
      </c>
      <c r="U3128" s="9" t="str">
        <f>IF(Search!$O$5="","",IF($AW3128="","",IF($AW3128&lt;Search!$O$5,"",1)))</f>
        <v/>
      </c>
      <c r="V3128" s="9" t="str">
        <f>IF(Search!$O$6="","",IF($AW3128="","",IF($AW3128&gt;Search!$O$6,"",1)))</f>
        <v/>
      </c>
      <c r="W3128" s="9" t="str">
        <f>IF(Search!$U$4="","",IF($AX3128="","",1))</f>
        <v/>
      </c>
      <c r="X3128" s="9" t="str">
        <f>IF(Search!$U$5="","",IF(ISNUMBER(SEARCH(Search!$U$5,$AX3128))=TRUE,IF(Search!$U$5="N","N",1),""))</f>
        <v/>
      </c>
      <c r="Y3128" s="9" t="str">
        <f>IF(Search!$U$6="","",IF($AY3128&lt;Search!$U$6,"",1))</f>
        <v/>
      </c>
      <c r="Z3128" s="9" t="str">
        <f>IF(Search!$R$4="","",IF(Inventory!$BA3128&lt;Search!$R$4,"",1))</f>
        <v/>
      </c>
      <c r="AA3128" s="9" t="str">
        <f>IF(Search!$R$5="","",IF($BA3128&gt;Search!$R$5,"",1))</f>
        <v/>
      </c>
      <c r="AB3128" s="9" t="str">
        <f>IF(Search!$R$6="","",IF($BB3128&lt;Search!$R$6,"",1))</f>
        <v/>
      </c>
      <c r="AC3128" s="9" t="str">
        <f>IF(Search!$R$7="","",IF($BB3128&lt;Search!$R$7,"",1))</f>
        <v/>
      </c>
      <c r="AD3128" s="45">
        <f>IF(COUNTIF($A3128:$AC3128,"n")&gt;0,"",IF(SUM($A3128:$AC3128)=COUNTA(Search!$C$4:$C$8,Search!$F$4:$F$8,Search!$I$4:$I$6,Search!$I$8,Search!$L$4:$L$8,Search!$O$4:$O$8,Search!$R$4:$R$7,Search!$U$4:$U$7)-COUNTIF(Search!$C$4:$U$7,"n"),1+LARGE($AD$1:AD3127,1),""))</f>
        <v>488</v>
      </c>
      <c r="AE3128" s="45">
        <f t="shared" si="159"/>
        <v>1095</v>
      </c>
      <c r="AF3128" s="45">
        <f>IF(AD3128="","",COUNTIF($AE$1:$AE3127,$AE3128)+RANK($AE3128,$AE$2:$AE$10540,1))</f>
        <v>190</v>
      </c>
      <c r="AG3128" s="45">
        <f t="shared" si="160"/>
        <v>276</v>
      </c>
      <c r="AH3128" s="45">
        <f>IF($AD3128="","",COUNTIF($AG$1:$AG3127,$AG3128)+RANK($AG3128,$AG$1:$AG$10539,0))</f>
        <v>80</v>
      </c>
      <c r="AI3128" s="10" t="str">
        <f t="shared" si="153"/>
        <v>2016-17 Upper Deck UD Portraits #92 Jason Dickinson DAL    /   $4</v>
      </c>
      <c r="AJ3128" s="11">
        <v>2016</v>
      </c>
      <c r="AK3128" s="17">
        <v>17</v>
      </c>
      <c r="AL3128" s="12" t="s">
        <v>25</v>
      </c>
      <c r="AM3128" s="10">
        <v>92</v>
      </c>
      <c r="AN3128" s="15" t="s">
        <v>2682</v>
      </c>
      <c r="AO3128" s="14" t="s">
        <v>1949</v>
      </c>
      <c r="AP3128" s="14" t="s">
        <v>1902</v>
      </c>
      <c r="AQ3128" s="14"/>
      <c r="AR3128" s="14"/>
      <c r="AS3128" s="9"/>
      <c r="AT3128" s="9"/>
      <c r="AU3128" s="9"/>
      <c r="AV3128" s="13"/>
      <c r="AW3128" s="13"/>
      <c r="AX3128" s="9"/>
      <c r="AY3128" s="9"/>
      <c r="AZ3128" s="9"/>
      <c r="BA3128" s="33">
        <v>4</v>
      </c>
      <c r="BB3128" s="33"/>
      <c r="BC3128" s="36"/>
      <c r="BD3128" s="12" t="s">
        <v>2493</v>
      </c>
    </row>
    <row r="3129" spans="1:56" s="12" customFormat="1" x14ac:dyDescent="0.2">
      <c r="A3129" s="9">
        <f>IF(Search!$C$5="","",IF(COUNTA(Inventory!$AP3129)=1,1,""))</f>
        <v>1</v>
      </c>
      <c r="B3129" s="9" t="str">
        <f>IF(Search!$C$4="","",IF(ISNUMBER(SEARCH(Search!$C$4,$AR3129))=TRUE,1,""))</f>
        <v/>
      </c>
      <c r="C3129" s="9" t="str">
        <f>IF(Search!$C$6="x",IF(COUNTA($AQ3129)=1,1,"N"),IF(COUNTA($AQ3129)=1,"N",""))</f>
        <v/>
      </c>
      <c r="D3129" s="9" t="str">
        <f>IF(Search!$O$8="","",IF(ISNUMBER(SEARCH(Search!$O$8,$BD3129))=TRUE,1,""))</f>
        <v/>
      </c>
      <c r="E3129" s="9" t="str">
        <f>IF(Search!$C$7="","",IF(ISNUMBER(SEARCH(Search!$C$7,$AN3129))=TRUE,1,""))</f>
        <v/>
      </c>
      <c r="F3129" s="9" t="str">
        <f>IF(Search!$C$8="","",IF(ISNUMBER(SEARCH(Search!$C$8,$AO3129))=TRUE,1,""))</f>
        <v/>
      </c>
      <c r="G3129" s="9" t="str">
        <f>IF(Search!$F$4="","",IF(Inventory!$AJ3129&lt;Search!$F$4,"",1))</f>
        <v/>
      </c>
      <c r="H3129" s="9" t="str">
        <f>IF(Search!$F$5="","",IF(Inventory!$AJ3129&gt;Search!$F$5,"",1))</f>
        <v/>
      </c>
      <c r="I3129" s="9" t="str">
        <f>IF(Search!$F$7="","",IF(Search!$F$8="",IF(ISNUMBER(SEARCH(Search!$F$7,$AL3129))=TRUE,1,""),""))</f>
        <v/>
      </c>
      <c r="J3129" s="9" t="str">
        <f>IF($AL3129=Search!$F$8,1,"")</f>
        <v/>
      </c>
      <c r="K3129" s="9" t="str">
        <f>IF(Search!$I$4="","",IF(COUNTA($AS3129)=1,IF(Search!$I$4="N","N",1),""))</f>
        <v/>
      </c>
      <c r="L3129" s="9" t="str">
        <f>IF(Search!$I$5="","",IF($AS3129="RC",1,""))</f>
        <v/>
      </c>
      <c r="M3129" s="9" t="str">
        <f>IF(Search!$I$6="","",IF($AS3129="RCP",1,""))</f>
        <v/>
      </c>
      <c r="N3129" s="9" t="str">
        <f>IF(Search!$I$8="","",IF(COUNTA($AT3129)=1,IF(Search!$I$8="N","N",1),""))</f>
        <v/>
      </c>
      <c r="O3129" s="9" t="str">
        <f>IF(Search!$L$4="","",IF(COUNTA($AU3129)=1,IF(Search!$L$4="N","N",1),""))</f>
        <v/>
      </c>
      <c r="P3129" s="9" t="str">
        <f>IF(Search!$L$5="","",IF(ISNUMBER(SEARCH("Jersey",$AU3129))=TRUE,IF(Search!$L$5="N","N",1),""))</f>
        <v/>
      </c>
      <c r="Q3129" s="9" t="str">
        <f>IF(Search!$L$6="","",IF(ISNUMBER(SEARCH("Patch",$AU3129))=TRUE,IF(Search!$L$6="N","N",1),""))</f>
        <v/>
      </c>
      <c r="R3129" s="9" t="str">
        <f>IF(Search!$L$7="","",IF(ISNUMBER(SEARCH("Shield",$AU3129))=TRUE,IF(Search!$L$7="N","N",1),""))</f>
        <v/>
      </c>
      <c r="S3129" s="9" t="str">
        <f>IF(Search!$L$8="","",IF(ISNUMBER(SEARCH("Stick",$AU3129))=TRUE,IF(Search!$L$8="N","N",1),""))</f>
        <v/>
      </c>
      <c r="T3129" s="9" t="str">
        <f>IF(Search!$O$4="","",IF(COUNTA($AW3129)=1,IF(Search!$O$4="N","N",1),""))</f>
        <v/>
      </c>
      <c r="U3129" s="9" t="str">
        <f>IF(Search!$O$5="","",IF($AW3129="","",IF($AW3129&lt;Search!$O$5,"",1)))</f>
        <v/>
      </c>
      <c r="V3129" s="9" t="str">
        <f>IF(Search!$O$6="","",IF($AW3129="","",IF($AW3129&gt;Search!$O$6,"",1)))</f>
        <v/>
      </c>
      <c r="W3129" s="9" t="str">
        <f>IF(Search!$U$4="","",IF($AX3129="","",1))</f>
        <v/>
      </c>
      <c r="X3129" s="9" t="str">
        <f>IF(Search!$U$5="","",IF(ISNUMBER(SEARCH(Search!$U$5,$AX3129))=TRUE,IF(Search!$U$5="N","N",1),""))</f>
        <v/>
      </c>
      <c r="Y3129" s="9" t="str">
        <f>IF(Search!$U$6="","",IF($AY3129&lt;Search!$U$6,"",1))</f>
        <v/>
      </c>
      <c r="Z3129" s="9" t="str">
        <f>IF(Search!$R$4="","",IF(Inventory!$BA3129&lt;Search!$R$4,"",1))</f>
        <v/>
      </c>
      <c r="AA3129" s="9" t="str">
        <f>IF(Search!$R$5="","",IF($BA3129&gt;Search!$R$5,"",1))</f>
        <v/>
      </c>
      <c r="AB3129" s="9" t="str">
        <f>IF(Search!$R$6="","",IF($BB3129&lt;Search!$R$6,"",1))</f>
        <v/>
      </c>
      <c r="AC3129" s="9" t="str">
        <f>IF(Search!$R$7="","",IF($BB3129&lt;Search!$R$7,"",1))</f>
        <v/>
      </c>
      <c r="AD3129" s="45">
        <f>IF(COUNTIF($A3129:$AC3129,"n")&gt;0,"",IF(SUM($A3129:$AC3129)=COUNTA(Search!$C$4:$C$8,Search!$F$4:$F$8,Search!$I$4:$I$6,Search!$I$8,Search!$L$4:$L$8,Search!$O$4:$O$8,Search!$R$4:$R$7,Search!$U$4:$U$7)-COUNTIF(Search!$C$4:$U$7,"n"),1+LARGE($AD$1:AD3128,1),""))</f>
        <v>489</v>
      </c>
      <c r="AE3129" s="45">
        <f t="shared" si="159"/>
        <v>1832</v>
      </c>
      <c r="AF3129" s="45">
        <f>IF(AD3129="","",COUNTIF($AE$1:$AE3128,$AE3129)+RANK($AE3129,$AE$2:$AE$10540,1))</f>
        <v>333</v>
      </c>
      <c r="AG3129" s="45">
        <f t="shared" si="160"/>
        <v>391</v>
      </c>
      <c r="AH3129" s="45">
        <f>IF($AD3129="","",COUNTIF($AG$1:$AG3128,$AG3129)+RANK($AG3129,$AG$1:$AG$10539,0))</f>
        <v>67</v>
      </c>
      <c r="AI3129" s="10" t="str">
        <f t="shared" si="153"/>
        <v>2016-17 Upper Deck UD Portraits #103 Miles Wood NJD    /   $5</v>
      </c>
      <c r="AJ3129" s="11">
        <v>2016</v>
      </c>
      <c r="AK3129" s="17">
        <v>17</v>
      </c>
      <c r="AL3129" s="12" t="s">
        <v>25</v>
      </c>
      <c r="AM3129" s="10">
        <v>103</v>
      </c>
      <c r="AN3129" s="15" t="s">
        <v>2501</v>
      </c>
      <c r="AO3129" s="14" t="s">
        <v>1947</v>
      </c>
      <c r="AP3129" s="14" t="s">
        <v>1902</v>
      </c>
      <c r="AQ3129" s="14"/>
      <c r="AR3129" s="14"/>
      <c r="AS3129" s="9"/>
      <c r="AT3129" s="9"/>
      <c r="AU3129" s="9"/>
      <c r="AV3129" s="13"/>
      <c r="AW3129" s="13"/>
      <c r="AX3129" s="9"/>
      <c r="AY3129" s="9"/>
      <c r="AZ3129" s="9"/>
      <c r="BA3129" s="33">
        <v>5</v>
      </c>
      <c r="BB3129" s="33"/>
      <c r="BC3129" s="36"/>
      <c r="BD3129" s="12" t="s">
        <v>2493</v>
      </c>
    </row>
    <row r="3130" spans="1:56" s="12" customFormat="1" x14ac:dyDescent="0.2">
      <c r="A3130" s="9">
        <f>IF(Search!$C$5="","",IF(COUNTA(Inventory!$AP3130)=1,1,""))</f>
        <v>1</v>
      </c>
      <c r="B3130" s="9" t="str">
        <f>IF(Search!$C$4="","",IF(ISNUMBER(SEARCH(Search!$C$4,$AR3130))=TRUE,1,""))</f>
        <v/>
      </c>
      <c r="C3130" s="9" t="str">
        <f>IF(Search!$C$6="x",IF(COUNTA($AQ3130)=1,1,"N"),IF(COUNTA($AQ3130)=1,"N",""))</f>
        <v/>
      </c>
      <c r="D3130" s="9" t="str">
        <f>IF(Search!$O$8="","",IF(ISNUMBER(SEARCH(Search!$O$8,$BD3130))=TRUE,1,""))</f>
        <v/>
      </c>
      <c r="E3130" s="9" t="str">
        <f>IF(Search!$C$7="","",IF(ISNUMBER(SEARCH(Search!$C$7,$AN3130))=TRUE,1,""))</f>
        <v/>
      </c>
      <c r="F3130" s="9" t="str">
        <f>IF(Search!$C$8="","",IF(ISNUMBER(SEARCH(Search!$C$8,$AO3130))=TRUE,1,""))</f>
        <v/>
      </c>
      <c r="G3130" s="9" t="str">
        <f>IF(Search!$F$4="","",IF(Inventory!$AJ3130&lt;Search!$F$4,"",1))</f>
        <v/>
      </c>
      <c r="H3130" s="9" t="str">
        <f>IF(Search!$F$5="","",IF(Inventory!$AJ3130&gt;Search!$F$5,"",1))</f>
        <v/>
      </c>
      <c r="I3130" s="9" t="str">
        <f>IF(Search!$F$7="","",IF(Search!$F$8="",IF(ISNUMBER(SEARCH(Search!$F$7,$AL3130))=TRUE,1,""),""))</f>
        <v/>
      </c>
      <c r="J3130" s="9" t="str">
        <f>IF($AL3130=Search!$F$8,1,"")</f>
        <v/>
      </c>
      <c r="K3130" s="9" t="str">
        <f>IF(Search!$I$4="","",IF(COUNTA($AS3130)=1,IF(Search!$I$4="N","N",1),""))</f>
        <v/>
      </c>
      <c r="L3130" s="9" t="str">
        <f>IF(Search!$I$5="","",IF($AS3130="RC",1,""))</f>
        <v/>
      </c>
      <c r="M3130" s="9" t="str">
        <f>IF(Search!$I$6="","",IF($AS3130="RCP",1,""))</f>
        <v/>
      </c>
      <c r="N3130" s="9" t="str">
        <f>IF(Search!$I$8="","",IF(COUNTA($AT3130)=1,IF(Search!$I$8="N","N",1),""))</f>
        <v/>
      </c>
      <c r="O3130" s="9" t="str">
        <f>IF(Search!$L$4="","",IF(COUNTA($AU3130)=1,IF(Search!$L$4="N","N",1),""))</f>
        <v/>
      </c>
      <c r="P3130" s="9" t="str">
        <f>IF(Search!$L$5="","",IF(ISNUMBER(SEARCH("Jersey",$AU3130))=TRUE,IF(Search!$L$5="N","N",1),""))</f>
        <v/>
      </c>
      <c r="Q3130" s="9" t="str">
        <f>IF(Search!$L$6="","",IF(ISNUMBER(SEARCH("Patch",$AU3130))=TRUE,IF(Search!$L$6="N","N",1),""))</f>
        <v/>
      </c>
      <c r="R3130" s="9" t="str">
        <f>IF(Search!$L$7="","",IF(ISNUMBER(SEARCH("Shield",$AU3130))=TRUE,IF(Search!$L$7="N","N",1),""))</f>
        <v/>
      </c>
      <c r="S3130" s="9" t="str">
        <f>IF(Search!$L$8="","",IF(ISNUMBER(SEARCH("Stick",$AU3130))=TRUE,IF(Search!$L$8="N","N",1),""))</f>
        <v/>
      </c>
      <c r="T3130" s="9" t="str">
        <f>IF(Search!$O$4="","",IF(COUNTA($AW3130)=1,IF(Search!$O$4="N","N",1),""))</f>
        <v/>
      </c>
      <c r="U3130" s="9" t="str">
        <f>IF(Search!$O$5="","",IF($AW3130="","",IF($AW3130&lt;Search!$O$5,"",1)))</f>
        <v/>
      </c>
      <c r="V3130" s="9" t="str">
        <f>IF(Search!$O$6="","",IF($AW3130="","",IF($AW3130&gt;Search!$O$6,"",1)))</f>
        <v/>
      </c>
      <c r="W3130" s="9" t="str">
        <f>IF(Search!$U$4="","",IF($AX3130="","",1))</f>
        <v/>
      </c>
      <c r="X3130" s="9" t="str">
        <f>IF(Search!$U$5="","",IF(ISNUMBER(SEARCH(Search!$U$5,$AX3130))=TRUE,IF(Search!$U$5="N","N",1),""))</f>
        <v/>
      </c>
      <c r="Y3130" s="9" t="str">
        <f>IF(Search!$U$6="","",IF($AY3130&lt;Search!$U$6,"",1))</f>
        <v/>
      </c>
      <c r="Z3130" s="9" t="str">
        <f>IF(Search!$R$4="","",IF(Inventory!$BA3130&lt;Search!$R$4,"",1))</f>
        <v/>
      </c>
      <c r="AA3130" s="9" t="str">
        <f>IF(Search!$R$5="","",IF($BA3130&gt;Search!$R$5,"",1))</f>
        <v/>
      </c>
      <c r="AB3130" s="9" t="str">
        <f>IF(Search!$R$6="","",IF($BB3130&lt;Search!$R$6,"",1))</f>
        <v/>
      </c>
      <c r="AC3130" s="9" t="str">
        <f>IF(Search!$R$7="","",IF($BB3130&lt;Search!$R$7,"",1))</f>
        <v/>
      </c>
      <c r="AD3130" s="45">
        <f>IF(COUNTIF($A3130:$AC3130,"n")&gt;0,"",IF(SUM($A3130:$AC3130)=COUNTA(Search!$C$4:$C$8,Search!$F$4:$F$8,Search!$I$4:$I$6,Search!$I$8,Search!$L$4:$L$8,Search!$O$4:$O$8,Search!$R$4:$R$7,Search!$U$4:$U$7)-COUNTIF(Search!$C$4:$U$7,"n"),1+LARGE($AD$1:AD3129,1),""))</f>
        <v>490</v>
      </c>
      <c r="AE3130" s="45">
        <f t="shared" si="159"/>
        <v>1311</v>
      </c>
      <c r="AF3130" s="45">
        <f>IF(AD3130="","",COUNTIF($AE$1:$AE3129,$AE3130)+RANK($AE3130,$AE$2:$AE$10540,1))</f>
        <v>242</v>
      </c>
      <c r="AG3130" s="45">
        <f t="shared" si="160"/>
        <v>206</v>
      </c>
      <c r="AH3130" s="45">
        <f>IF($AD3130="","",COUNTIF($AG$1:$AG3129,$AG3130)+RANK($AG3130,$AG$1:$AG$10539,0))</f>
        <v>104</v>
      </c>
      <c r="AI3130" s="10" t="str">
        <f t="shared" si="153"/>
        <v>2016-17 Upper Deck UD Portraits #105 Julius Honka DAL    /   $3</v>
      </c>
      <c r="AJ3130" s="11">
        <v>2016</v>
      </c>
      <c r="AK3130" s="17">
        <v>17</v>
      </c>
      <c r="AL3130" s="12" t="s">
        <v>25</v>
      </c>
      <c r="AM3130" s="10">
        <v>105</v>
      </c>
      <c r="AN3130" s="15" t="s">
        <v>2683</v>
      </c>
      <c r="AO3130" s="14" t="s">
        <v>1949</v>
      </c>
      <c r="AP3130" s="14" t="s">
        <v>1902</v>
      </c>
      <c r="AQ3130" s="14"/>
      <c r="AR3130" s="14"/>
      <c r="AS3130" s="9"/>
      <c r="AT3130" s="9"/>
      <c r="AU3130" s="9"/>
      <c r="AV3130" s="13"/>
      <c r="AW3130" s="13"/>
      <c r="AX3130" s="9"/>
      <c r="AY3130" s="9"/>
      <c r="AZ3130" s="9"/>
      <c r="BA3130" s="33">
        <v>3</v>
      </c>
      <c r="BB3130" s="33"/>
      <c r="BC3130" s="36"/>
      <c r="BD3130" s="12" t="s">
        <v>2493</v>
      </c>
    </row>
    <row r="3131" spans="1:56" s="12" customFormat="1" x14ac:dyDescent="0.2">
      <c r="A3131" s="9">
        <f>IF(Search!$C$5="","",IF(COUNTA(Inventory!$AP3131)=1,1,""))</f>
        <v>1</v>
      </c>
      <c r="B3131" s="9" t="str">
        <f>IF(Search!$C$4="","",IF(ISNUMBER(SEARCH(Search!$C$4,$AR3131))=TRUE,1,""))</f>
        <v/>
      </c>
      <c r="C3131" s="9" t="str">
        <f>IF(Search!$C$6="x",IF(COUNTA($AQ3131)=1,1,"N"),IF(COUNTA($AQ3131)=1,"N",""))</f>
        <v/>
      </c>
      <c r="D3131" s="9" t="str">
        <f>IF(Search!$O$8="","",IF(ISNUMBER(SEARCH(Search!$O$8,$BD3131))=TRUE,1,""))</f>
        <v/>
      </c>
      <c r="E3131" s="9" t="str">
        <f>IF(Search!$C$7="","",IF(ISNUMBER(SEARCH(Search!$C$7,$AN3131))=TRUE,1,""))</f>
        <v/>
      </c>
      <c r="F3131" s="9" t="str">
        <f>IF(Search!$C$8="","",IF(ISNUMBER(SEARCH(Search!$C$8,$AO3131))=TRUE,1,""))</f>
        <v/>
      </c>
      <c r="G3131" s="9" t="str">
        <f>IF(Search!$F$4="","",IF(Inventory!$AJ3131&lt;Search!$F$4,"",1))</f>
        <v/>
      </c>
      <c r="H3131" s="9" t="str">
        <f>IF(Search!$F$5="","",IF(Inventory!$AJ3131&gt;Search!$F$5,"",1))</f>
        <v/>
      </c>
      <c r="I3131" s="9" t="str">
        <f>IF(Search!$F$7="","",IF(Search!$F$8="",IF(ISNUMBER(SEARCH(Search!$F$7,$AL3131))=TRUE,1,""),""))</f>
        <v/>
      </c>
      <c r="J3131" s="9" t="str">
        <f>IF($AL3131=Search!$F$8,1,"")</f>
        <v/>
      </c>
      <c r="K3131" s="9" t="str">
        <f>IF(Search!$I$4="","",IF(COUNTA($AS3131)=1,IF(Search!$I$4="N","N",1),""))</f>
        <v/>
      </c>
      <c r="L3131" s="9" t="str">
        <f>IF(Search!$I$5="","",IF($AS3131="RC",1,""))</f>
        <v/>
      </c>
      <c r="M3131" s="9" t="str">
        <f>IF(Search!$I$6="","",IF($AS3131="RCP",1,""))</f>
        <v/>
      </c>
      <c r="N3131" s="9" t="str">
        <f>IF(Search!$I$8="","",IF(COUNTA($AT3131)=1,IF(Search!$I$8="N","N",1),""))</f>
        <v/>
      </c>
      <c r="O3131" s="9" t="str">
        <f>IF(Search!$L$4="","",IF(COUNTA($AU3131)=1,IF(Search!$L$4="N","N",1),""))</f>
        <v/>
      </c>
      <c r="P3131" s="9" t="str">
        <f>IF(Search!$L$5="","",IF(ISNUMBER(SEARCH("Jersey",$AU3131))=TRUE,IF(Search!$L$5="N","N",1),""))</f>
        <v/>
      </c>
      <c r="Q3131" s="9" t="str">
        <f>IF(Search!$L$6="","",IF(ISNUMBER(SEARCH("Patch",$AU3131))=TRUE,IF(Search!$L$6="N","N",1),""))</f>
        <v/>
      </c>
      <c r="R3131" s="9" t="str">
        <f>IF(Search!$L$7="","",IF(ISNUMBER(SEARCH("Shield",$AU3131))=TRUE,IF(Search!$L$7="N","N",1),""))</f>
        <v/>
      </c>
      <c r="S3131" s="9" t="str">
        <f>IF(Search!$L$8="","",IF(ISNUMBER(SEARCH("Stick",$AU3131))=TRUE,IF(Search!$L$8="N","N",1),""))</f>
        <v/>
      </c>
      <c r="T3131" s="9" t="str">
        <f>IF(Search!$O$4="","",IF(COUNTA($AW3131)=1,IF(Search!$O$4="N","N",1),""))</f>
        <v/>
      </c>
      <c r="U3131" s="9" t="str">
        <f>IF(Search!$O$5="","",IF($AW3131="","",IF($AW3131&lt;Search!$O$5,"",1)))</f>
        <v/>
      </c>
      <c r="V3131" s="9" t="str">
        <f>IF(Search!$O$6="","",IF($AW3131="","",IF($AW3131&gt;Search!$O$6,"",1)))</f>
        <v/>
      </c>
      <c r="W3131" s="9" t="str">
        <f>IF(Search!$U$4="","",IF($AX3131="","",1))</f>
        <v/>
      </c>
      <c r="X3131" s="9" t="str">
        <f>IF(Search!$U$5="","",IF(ISNUMBER(SEARCH(Search!$U$5,$AX3131))=TRUE,IF(Search!$U$5="N","N",1),""))</f>
        <v/>
      </c>
      <c r="Y3131" s="9" t="str">
        <f>IF(Search!$U$6="","",IF($AY3131&lt;Search!$U$6,"",1))</f>
        <v/>
      </c>
      <c r="Z3131" s="9" t="str">
        <f>IF(Search!$R$4="","",IF(Inventory!$BA3131&lt;Search!$R$4,"",1))</f>
        <v/>
      </c>
      <c r="AA3131" s="9" t="str">
        <f>IF(Search!$R$5="","",IF($BA3131&gt;Search!$R$5,"",1))</f>
        <v/>
      </c>
      <c r="AB3131" s="9" t="str">
        <f>IF(Search!$R$6="","",IF($BB3131&lt;Search!$R$6,"",1))</f>
        <v/>
      </c>
      <c r="AC3131" s="9" t="str">
        <f>IF(Search!$R$7="","",IF($BB3131&lt;Search!$R$7,"",1))</f>
        <v/>
      </c>
      <c r="AD3131" s="45">
        <f>IF(COUNTIF($A3131:$AC3131,"n")&gt;0,"",IF(SUM($A3131:$AC3131)=COUNTA(Search!$C$4:$C$8,Search!$F$4:$F$8,Search!$I$4:$I$6,Search!$I$8,Search!$L$4:$L$8,Search!$O$4:$O$8,Search!$R$4:$R$7,Search!$U$4:$U$7)-COUNTIF(Search!$C$4:$U$7,"n"),1+LARGE($AD$1:AD3130,1),""))</f>
        <v>491</v>
      </c>
      <c r="AE3131" s="45">
        <f t="shared" si="159"/>
        <v>1658</v>
      </c>
      <c r="AF3131" s="45">
        <f>IF(AD3131="","",COUNTIF($AE$1:$AE3130,$AE3131)+RANK($AE3131,$AE$2:$AE$10540,1))</f>
        <v>302</v>
      </c>
      <c r="AG3131" s="45">
        <f t="shared" si="160"/>
        <v>578</v>
      </c>
      <c r="AH3131" s="45">
        <f>IF($AD3131="","",COUNTIF($AG$1:$AG3130,$AG3131)+RANK($AG3131,$AG$1:$AG$10539,0))</f>
        <v>39</v>
      </c>
      <c r="AI3131" s="10" t="str">
        <f t="shared" si="153"/>
        <v>2016-17 Upper Deck UD Portraits #106 Matthew Barzal NYI    /   $8</v>
      </c>
      <c r="AJ3131" s="11">
        <v>2016</v>
      </c>
      <c r="AK3131" s="17">
        <v>17</v>
      </c>
      <c r="AL3131" s="12" t="s">
        <v>25</v>
      </c>
      <c r="AM3131" s="10">
        <v>106</v>
      </c>
      <c r="AN3131" s="15" t="s">
        <v>2502</v>
      </c>
      <c r="AO3131" s="14" t="s">
        <v>1914</v>
      </c>
      <c r="AP3131" s="14" t="s">
        <v>1902</v>
      </c>
      <c r="AQ3131" s="14"/>
      <c r="AR3131" s="14"/>
      <c r="AS3131" s="9"/>
      <c r="AT3131" s="9"/>
      <c r="AU3131" s="9"/>
      <c r="AV3131" s="13"/>
      <c r="AW3131" s="13"/>
      <c r="AX3131" s="9"/>
      <c r="AY3131" s="9"/>
      <c r="AZ3131" s="9"/>
      <c r="BA3131" s="33">
        <v>8</v>
      </c>
      <c r="BB3131" s="33"/>
      <c r="BC3131" s="36"/>
      <c r="BD3131" s="12" t="s">
        <v>2493</v>
      </c>
    </row>
    <row r="3132" spans="1:56" s="12" customFormat="1" x14ac:dyDescent="0.2">
      <c r="A3132" s="9">
        <f>IF(Search!$C$5="","",IF(COUNTA(Inventory!$AP3132)=1,1,""))</f>
        <v>1</v>
      </c>
      <c r="B3132" s="9" t="str">
        <f>IF(Search!$C$4="","",IF(ISNUMBER(SEARCH(Search!$C$4,$AR3132))=TRUE,1,""))</f>
        <v/>
      </c>
      <c r="C3132" s="9" t="str">
        <f>IF(Search!$C$6="x",IF(COUNTA($AQ3132)=1,1,"N"),IF(COUNTA($AQ3132)=1,"N",""))</f>
        <v/>
      </c>
      <c r="D3132" s="9" t="str">
        <f>IF(Search!$O$8="","",IF(ISNUMBER(SEARCH(Search!$O$8,$BD3132))=TRUE,1,""))</f>
        <v/>
      </c>
      <c r="E3132" s="9" t="str">
        <f>IF(Search!$C$7="","",IF(ISNUMBER(SEARCH(Search!$C$7,$AN3132))=TRUE,1,""))</f>
        <v/>
      </c>
      <c r="F3132" s="9" t="str">
        <f>IF(Search!$C$8="","",IF(ISNUMBER(SEARCH(Search!$C$8,$AO3132))=TRUE,1,""))</f>
        <v/>
      </c>
      <c r="G3132" s="9" t="str">
        <f>IF(Search!$F$4="","",IF(Inventory!$AJ3132&lt;Search!$F$4,"",1))</f>
        <v/>
      </c>
      <c r="H3132" s="9" t="str">
        <f>IF(Search!$F$5="","",IF(Inventory!$AJ3132&gt;Search!$F$5,"",1))</f>
        <v/>
      </c>
      <c r="I3132" s="9" t="str">
        <f>IF(Search!$F$7="","",IF(Search!$F$8="",IF(ISNUMBER(SEARCH(Search!$F$7,$AL3132))=TRUE,1,""),""))</f>
        <v/>
      </c>
      <c r="J3132" s="9" t="str">
        <f>IF($AL3132=Search!$F$8,1,"")</f>
        <v/>
      </c>
      <c r="K3132" s="9" t="str">
        <f>IF(Search!$I$4="","",IF(COUNTA($AS3132)=1,IF(Search!$I$4="N","N",1),""))</f>
        <v/>
      </c>
      <c r="L3132" s="9" t="str">
        <f>IF(Search!$I$5="","",IF($AS3132="RC",1,""))</f>
        <v/>
      </c>
      <c r="M3132" s="9" t="str">
        <f>IF(Search!$I$6="","",IF($AS3132="RCP",1,""))</f>
        <v/>
      </c>
      <c r="N3132" s="9" t="str">
        <f>IF(Search!$I$8="","",IF(COUNTA($AT3132)=1,IF(Search!$I$8="N","N",1),""))</f>
        <v/>
      </c>
      <c r="O3132" s="9" t="str">
        <f>IF(Search!$L$4="","",IF(COUNTA($AU3132)=1,IF(Search!$L$4="N","N",1),""))</f>
        <v/>
      </c>
      <c r="P3132" s="9" t="str">
        <f>IF(Search!$L$5="","",IF(ISNUMBER(SEARCH("Jersey",$AU3132))=TRUE,IF(Search!$L$5="N","N",1),""))</f>
        <v/>
      </c>
      <c r="Q3132" s="9" t="str">
        <f>IF(Search!$L$6="","",IF(ISNUMBER(SEARCH("Patch",$AU3132))=TRUE,IF(Search!$L$6="N","N",1),""))</f>
        <v/>
      </c>
      <c r="R3132" s="9" t="str">
        <f>IF(Search!$L$7="","",IF(ISNUMBER(SEARCH("Shield",$AU3132))=TRUE,IF(Search!$L$7="N","N",1),""))</f>
        <v/>
      </c>
      <c r="S3132" s="9" t="str">
        <f>IF(Search!$L$8="","",IF(ISNUMBER(SEARCH("Stick",$AU3132))=TRUE,IF(Search!$L$8="N","N",1),""))</f>
        <v/>
      </c>
      <c r="T3132" s="9" t="str">
        <f>IF(Search!$O$4="","",IF(COUNTA($AW3132)=1,IF(Search!$O$4="N","N",1),""))</f>
        <v/>
      </c>
      <c r="U3132" s="9" t="str">
        <f>IF(Search!$O$5="","",IF($AW3132="","",IF($AW3132&lt;Search!$O$5,"",1)))</f>
        <v/>
      </c>
      <c r="V3132" s="9" t="str">
        <f>IF(Search!$O$6="","",IF($AW3132="","",IF($AW3132&gt;Search!$O$6,"",1)))</f>
        <v/>
      </c>
      <c r="W3132" s="9" t="str">
        <f>IF(Search!$U$4="","",IF($AX3132="","",1))</f>
        <v/>
      </c>
      <c r="X3132" s="9" t="str">
        <f>IF(Search!$U$5="","",IF(ISNUMBER(SEARCH(Search!$U$5,$AX3132))=TRUE,IF(Search!$U$5="N","N",1),""))</f>
        <v/>
      </c>
      <c r="Y3132" s="9" t="str">
        <f>IF(Search!$U$6="","",IF($AY3132&lt;Search!$U$6,"",1))</f>
        <v/>
      </c>
      <c r="Z3132" s="9" t="str">
        <f>IF(Search!$R$4="","",IF(Inventory!$BA3132&lt;Search!$R$4,"",1))</f>
        <v/>
      </c>
      <c r="AA3132" s="9" t="str">
        <f>IF(Search!$R$5="","",IF($BA3132&gt;Search!$R$5,"",1))</f>
        <v/>
      </c>
      <c r="AB3132" s="9" t="str">
        <f>IF(Search!$R$6="","",IF($BB3132&lt;Search!$R$6,"",1))</f>
        <v/>
      </c>
      <c r="AC3132" s="9" t="str">
        <f>IF(Search!$R$7="","",IF($BB3132&lt;Search!$R$7,"",1))</f>
        <v/>
      </c>
      <c r="AD3132" s="45">
        <f>IF(COUNTIF($A3132:$AC3132,"n")&gt;0,"",IF(SUM($A3132:$AC3132)=COUNTA(Search!$C$4:$C$8,Search!$F$4:$F$8,Search!$I$4:$I$6,Search!$I$8,Search!$L$4:$L$8,Search!$O$4:$O$8,Search!$R$4:$R$7,Search!$U$4:$U$7)-COUNTIF(Search!$C$4:$U$7,"n"),1+LARGE($AD$1:AD3131,1),""))</f>
        <v>492</v>
      </c>
      <c r="AE3132" s="45">
        <f t="shared" si="159"/>
        <v>392</v>
      </c>
      <c r="AF3132" s="45">
        <f>IF(AD3132="","",COUNTIF($AE$1:$AE3131,$AE3132)+RANK($AE3132,$AE$2:$AE$10540,1))</f>
        <v>76</v>
      </c>
      <c r="AG3132" s="45">
        <f t="shared" si="160"/>
        <v>630</v>
      </c>
      <c r="AH3132" s="45">
        <f>IF($AD3132="","",COUNTIF($AG$1:$AG3131,$AG3132)+RANK($AG3132,$AG$1:$AG$10539,0))</f>
        <v>32</v>
      </c>
      <c r="AI3132" s="10" t="str">
        <f t="shared" si="153"/>
        <v>2016-17 Upper Deck UD Portraits Gold Foil #108 Chris Bigras COL    93/99   $10</v>
      </c>
      <c r="AJ3132" s="11">
        <v>2016</v>
      </c>
      <c r="AK3132" s="17">
        <v>17</v>
      </c>
      <c r="AL3132" s="12" t="s">
        <v>2676</v>
      </c>
      <c r="AM3132" s="10">
        <v>108</v>
      </c>
      <c r="AN3132" s="15" t="s">
        <v>2677</v>
      </c>
      <c r="AO3132" s="14" t="s">
        <v>1952</v>
      </c>
      <c r="AP3132" s="14" t="s">
        <v>1902</v>
      </c>
      <c r="AQ3132" s="14"/>
      <c r="AR3132" s="14"/>
      <c r="AS3132" s="9"/>
      <c r="AT3132" s="9"/>
      <c r="AU3132" s="9"/>
      <c r="AV3132" s="13">
        <v>93</v>
      </c>
      <c r="AW3132" s="13">
        <v>99</v>
      </c>
      <c r="AX3132" s="9"/>
      <c r="AY3132" s="9"/>
      <c r="AZ3132" s="9"/>
      <c r="BA3132" s="33">
        <v>10</v>
      </c>
      <c r="BB3132" s="33"/>
      <c r="BC3132" s="36"/>
      <c r="BD3132" s="12" t="s">
        <v>2493</v>
      </c>
    </row>
    <row r="3133" spans="1:56" s="12" customFormat="1" x14ac:dyDescent="0.2">
      <c r="A3133" s="9">
        <f>IF(Search!$C$5="","",IF(COUNTA(Inventory!$AP3133)=1,1,""))</f>
        <v>1</v>
      </c>
      <c r="B3133" s="9" t="str">
        <f>IF(Search!$C$4="","",IF(ISNUMBER(SEARCH(Search!$C$4,$AR3133))=TRUE,1,""))</f>
        <v/>
      </c>
      <c r="C3133" s="9" t="str">
        <f>IF(Search!$C$6="x",IF(COUNTA($AQ3133)=1,1,"N"),IF(COUNTA($AQ3133)=1,"N",""))</f>
        <v/>
      </c>
      <c r="D3133" s="9" t="str">
        <f>IF(Search!$O$8="","",IF(ISNUMBER(SEARCH(Search!$O$8,$BD3133))=TRUE,1,""))</f>
        <v/>
      </c>
      <c r="E3133" s="9" t="str">
        <f>IF(Search!$C$7="","",IF(ISNUMBER(SEARCH(Search!$C$7,$AN3133))=TRUE,1,""))</f>
        <v/>
      </c>
      <c r="F3133" s="9" t="str">
        <f>IF(Search!$C$8="","",IF(ISNUMBER(SEARCH(Search!$C$8,$AO3133))=TRUE,1,""))</f>
        <v/>
      </c>
      <c r="G3133" s="9" t="str">
        <f>IF(Search!$F$4="","",IF(Inventory!$AJ3133&lt;Search!$F$4,"",1))</f>
        <v/>
      </c>
      <c r="H3133" s="9" t="str">
        <f>IF(Search!$F$5="","",IF(Inventory!$AJ3133&gt;Search!$F$5,"",1))</f>
        <v/>
      </c>
      <c r="I3133" s="9" t="str">
        <f>IF(Search!$F$7="","",IF(Search!$F$8="",IF(ISNUMBER(SEARCH(Search!$F$7,$AL3133))=TRUE,1,""),""))</f>
        <v/>
      </c>
      <c r="J3133" s="9" t="str">
        <f>IF($AL3133=Search!$F$8,1,"")</f>
        <v/>
      </c>
      <c r="K3133" s="9" t="str">
        <f>IF(Search!$I$4="","",IF(COUNTA($AS3133)=1,IF(Search!$I$4="N","N",1),""))</f>
        <v/>
      </c>
      <c r="L3133" s="9" t="str">
        <f>IF(Search!$I$5="","",IF($AS3133="RC",1,""))</f>
        <v/>
      </c>
      <c r="M3133" s="9" t="str">
        <f>IF(Search!$I$6="","",IF($AS3133="RCP",1,""))</f>
        <v/>
      </c>
      <c r="N3133" s="9" t="str">
        <f>IF(Search!$I$8="","",IF(COUNTA($AT3133)=1,IF(Search!$I$8="N","N",1),""))</f>
        <v/>
      </c>
      <c r="O3133" s="9" t="str">
        <f>IF(Search!$L$4="","",IF(COUNTA($AU3133)=1,IF(Search!$L$4="N","N",1),""))</f>
        <v/>
      </c>
      <c r="P3133" s="9" t="str">
        <f>IF(Search!$L$5="","",IF(ISNUMBER(SEARCH("Jersey",$AU3133))=TRUE,IF(Search!$L$5="N","N",1),""))</f>
        <v/>
      </c>
      <c r="Q3133" s="9" t="str">
        <f>IF(Search!$L$6="","",IF(ISNUMBER(SEARCH("Patch",$AU3133))=TRUE,IF(Search!$L$6="N","N",1),""))</f>
        <v/>
      </c>
      <c r="R3133" s="9" t="str">
        <f>IF(Search!$L$7="","",IF(ISNUMBER(SEARCH("Shield",$AU3133))=TRUE,IF(Search!$L$7="N","N",1),""))</f>
        <v/>
      </c>
      <c r="S3133" s="9" t="str">
        <f>IF(Search!$L$8="","",IF(ISNUMBER(SEARCH("Stick",$AU3133))=TRUE,IF(Search!$L$8="N","N",1),""))</f>
        <v/>
      </c>
      <c r="T3133" s="9" t="str">
        <f>IF(Search!$O$4="","",IF(COUNTA($AW3133)=1,IF(Search!$O$4="N","N",1),""))</f>
        <v/>
      </c>
      <c r="U3133" s="9" t="str">
        <f>IF(Search!$O$5="","",IF($AW3133="","",IF($AW3133&lt;Search!$O$5,"",1)))</f>
        <v/>
      </c>
      <c r="V3133" s="9" t="str">
        <f>IF(Search!$O$6="","",IF($AW3133="","",IF($AW3133&gt;Search!$O$6,"",1)))</f>
        <v/>
      </c>
      <c r="W3133" s="9" t="str">
        <f>IF(Search!$U$4="","",IF($AX3133="","",1))</f>
        <v/>
      </c>
      <c r="X3133" s="9" t="str">
        <f>IF(Search!$U$5="","",IF(ISNUMBER(SEARCH(Search!$U$5,$AX3133))=TRUE,IF(Search!$U$5="N","N",1),""))</f>
        <v/>
      </c>
      <c r="Y3133" s="9" t="str">
        <f>IF(Search!$U$6="","",IF($AY3133&lt;Search!$U$6,"",1))</f>
        <v/>
      </c>
      <c r="Z3133" s="9" t="str">
        <f>IF(Search!$R$4="","",IF(Inventory!$BA3133&lt;Search!$R$4,"",1))</f>
        <v/>
      </c>
      <c r="AA3133" s="9" t="str">
        <f>IF(Search!$R$5="","",IF($BA3133&gt;Search!$R$5,"",1))</f>
        <v/>
      </c>
      <c r="AB3133" s="9" t="str">
        <f>IF(Search!$R$6="","",IF($BB3133&lt;Search!$R$6,"",1))</f>
        <v/>
      </c>
      <c r="AC3133" s="9" t="str">
        <f>IF(Search!$R$7="","",IF($BB3133&lt;Search!$R$7,"",1))</f>
        <v/>
      </c>
      <c r="AD3133" s="45">
        <f>IF(COUNTIF($A3133:$AC3133,"n")&gt;0,"",IF(SUM($A3133:$AC3133)=COUNTA(Search!$C$4:$C$8,Search!$F$4:$F$8,Search!$I$4:$I$6,Search!$I$8,Search!$L$4:$L$8,Search!$O$4:$O$8,Search!$R$4:$R$7,Search!$U$4:$U$7)-COUNTIF(Search!$C$4:$U$7,"n"),1+LARGE($AD$1:AD3132,1),""))</f>
        <v>493</v>
      </c>
      <c r="AE3133" s="45">
        <f t="shared" si="159"/>
        <v>1022</v>
      </c>
      <c r="AF3133" s="45">
        <f>IF(AD3133="","",COUNTIF($AE$1:$AE3132,$AE3133)+RANK($AE3133,$AE$2:$AE$10540,1))</f>
        <v>168</v>
      </c>
      <c r="AG3133" s="45">
        <f t="shared" si="160"/>
        <v>701</v>
      </c>
      <c r="AH3133" s="45">
        <f>IF($AD3133="","",COUNTIF($AG$1:$AG3132,$AG3133)+RANK($AG3133,$AG$1:$AG$10539,0))</f>
        <v>12</v>
      </c>
      <c r="AI3133" s="10" t="str">
        <f t="shared" si="153"/>
        <v>2016-17 Upper Deck UD Portraits Rainbow Foil #80 Jake Guentzel PIT    /   $25</v>
      </c>
      <c r="AJ3133" s="11">
        <v>2016</v>
      </c>
      <c r="AK3133" s="17">
        <v>17</v>
      </c>
      <c r="AL3133" s="12" t="s">
        <v>2673</v>
      </c>
      <c r="AM3133" s="10">
        <v>80</v>
      </c>
      <c r="AN3133" s="15" t="s">
        <v>2674</v>
      </c>
      <c r="AO3133" s="14" t="s">
        <v>1916</v>
      </c>
      <c r="AP3133" s="14" t="s">
        <v>1902</v>
      </c>
      <c r="AQ3133" s="14"/>
      <c r="AR3133" s="14"/>
      <c r="AS3133" s="9"/>
      <c r="AT3133" s="9"/>
      <c r="AU3133" s="9"/>
      <c r="AV3133" s="13"/>
      <c r="AW3133" s="13"/>
      <c r="AX3133" s="9"/>
      <c r="AY3133" s="9"/>
      <c r="AZ3133" s="9"/>
      <c r="BA3133" s="33">
        <v>25</v>
      </c>
      <c r="BB3133" s="33"/>
      <c r="BC3133" s="36"/>
      <c r="BD3133" s="12" t="s">
        <v>2493</v>
      </c>
    </row>
    <row r="3134" spans="1:56" s="12" customFormat="1" x14ac:dyDescent="0.2">
      <c r="A3134" s="9">
        <f>IF(Search!$C$5="","",IF(COUNTA(Inventory!$AP3134)=1,1,""))</f>
        <v>1</v>
      </c>
      <c r="B3134" s="9" t="str">
        <f>IF(Search!$C$4="","",IF(ISNUMBER(SEARCH(Search!$C$4,$AR3134))=TRUE,1,""))</f>
        <v/>
      </c>
      <c r="C3134" s="9" t="str">
        <f>IF(Search!$C$6="x",IF(COUNTA($AQ3134)=1,1,"N"),IF(COUNTA($AQ3134)=1,"N",""))</f>
        <v/>
      </c>
      <c r="D3134" s="9" t="str">
        <f>IF(Search!$O$8="","",IF(ISNUMBER(SEARCH(Search!$O$8,$BD3134))=TRUE,1,""))</f>
        <v/>
      </c>
      <c r="E3134" s="9" t="str">
        <f>IF(Search!$C$7="","",IF(ISNUMBER(SEARCH(Search!$C$7,$AN3134))=TRUE,1,""))</f>
        <v/>
      </c>
      <c r="F3134" s="9" t="str">
        <f>IF(Search!$C$8="","",IF(ISNUMBER(SEARCH(Search!$C$8,$AO3134))=TRUE,1,""))</f>
        <v/>
      </c>
      <c r="G3134" s="9" t="str">
        <f>IF(Search!$F$4="","",IF(Inventory!$AJ3134&lt;Search!$F$4,"",1))</f>
        <v/>
      </c>
      <c r="H3134" s="9" t="str">
        <f>IF(Search!$F$5="","",IF(Inventory!$AJ3134&gt;Search!$F$5,"",1))</f>
        <v/>
      </c>
      <c r="I3134" s="9" t="str">
        <f>IF(Search!$F$7="","",IF(Search!$F$8="",IF(ISNUMBER(SEARCH(Search!$F$7,$AL3134))=TRUE,1,""),""))</f>
        <v/>
      </c>
      <c r="J3134" s="9" t="str">
        <f>IF($AL3134=Search!$F$8,1,"")</f>
        <v/>
      </c>
      <c r="K3134" s="9" t="str">
        <f>IF(Search!$I$4="","",IF(COUNTA($AS3134)=1,IF(Search!$I$4="N","N",1),""))</f>
        <v/>
      </c>
      <c r="L3134" s="9" t="str">
        <f>IF(Search!$I$5="","",IF($AS3134="RC",1,""))</f>
        <v/>
      </c>
      <c r="M3134" s="9" t="str">
        <f>IF(Search!$I$6="","",IF($AS3134="RCP",1,""))</f>
        <v/>
      </c>
      <c r="N3134" s="9" t="str">
        <f>IF(Search!$I$8="","",IF(COUNTA($AT3134)=1,IF(Search!$I$8="N","N",1),""))</f>
        <v/>
      </c>
      <c r="O3134" s="9" t="str">
        <f>IF(Search!$L$4="","",IF(COUNTA($AU3134)=1,IF(Search!$L$4="N","N",1),""))</f>
        <v/>
      </c>
      <c r="P3134" s="9" t="str">
        <f>IF(Search!$L$5="","",IF(ISNUMBER(SEARCH("Jersey",$AU3134))=TRUE,IF(Search!$L$5="N","N",1),""))</f>
        <v/>
      </c>
      <c r="Q3134" s="9" t="str">
        <f>IF(Search!$L$6="","",IF(ISNUMBER(SEARCH("Patch",$AU3134))=TRUE,IF(Search!$L$6="N","N",1),""))</f>
        <v/>
      </c>
      <c r="R3134" s="9" t="str">
        <f>IF(Search!$L$7="","",IF(ISNUMBER(SEARCH("Shield",$AU3134))=TRUE,IF(Search!$L$7="N","N",1),""))</f>
        <v/>
      </c>
      <c r="S3134" s="9" t="str">
        <f>IF(Search!$L$8="","",IF(ISNUMBER(SEARCH("Stick",$AU3134))=TRUE,IF(Search!$L$8="N","N",1),""))</f>
        <v/>
      </c>
      <c r="T3134" s="9" t="str">
        <f>IF(Search!$O$4="","",IF(COUNTA($AW3134)=1,IF(Search!$O$4="N","N",1),""))</f>
        <v/>
      </c>
      <c r="U3134" s="9" t="str">
        <f>IF(Search!$O$5="","",IF($AW3134="","",IF($AW3134&lt;Search!$O$5,"",1)))</f>
        <v/>
      </c>
      <c r="V3134" s="9" t="str">
        <f>IF(Search!$O$6="","",IF($AW3134="","",IF($AW3134&gt;Search!$O$6,"",1)))</f>
        <v/>
      </c>
      <c r="W3134" s="9" t="str">
        <f>IF(Search!$U$4="","",IF($AX3134="","",1))</f>
        <v/>
      </c>
      <c r="X3134" s="9" t="str">
        <f>IF(Search!$U$5="","",IF(ISNUMBER(SEARCH(Search!$U$5,$AX3134))=TRUE,IF(Search!$U$5="N","N",1),""))</f>
        <v/>
      </c>
      <c r="Y3134" s="9" t="str">
        <f>IF(Search!$U$6="","",IF($AY3134&lt;Search!$U$6,"",1))</f>
        <v/>
      </c>
      <c r="Z3134" s="9" t="str">
        <f>IF(Search!$R$4="","",IF(Inventory!$BA3134&lt;Search!$R$4,"",1))</f>
        <v/>
      </c>
      <c r="AA3134" s="9" t="str">
        <f>IF(Search!$R$5="","",IF($BA3134&gt;Search!$R$5,"",1))</f>
        <v/>
      </c>
      <c r="AB3134" s="9" t="str">
        <f>IF(Search!$R$6="","",IF($BB3134&lt;Search!$R$6,"",1))</f>
        <v/>
      </c>
      <c r="AC3134" s="9" t="str">
        <f>IF(Search!$R$7="","",IF($BB3134&lt;Search!$R$7,"",1))</f>
        <v/>
      </c>
      <c r="AD3134" s="45">
        <f>IF(COUNTIF($A3134:$AC3134,"n")&gt;0,"",IF(SUM($A3134:$AC3134)=COUNTA(Search!$C$4:$C$8,Search!$F$4:$F$8,Search!$I$4:$I$6,Search!$I$8,Search!$L$4:$L$8,Search!$O$4:$O$8,Search!$R$4:$R$7,Search!$U$4:$U$7)-COUNTIF(Search!$C$4:$U$7,"n"),1+LARGE($AD$1:AD3133,1),""))</f>
        <v>494</v>
      </c>
      <c r="AE3134" s="45">
        <f t="shared" si="159"/>
        <v>1667</v>
      </c>
      <c r="AF3134" s="45">
        <f>IF(AD3134="","",COUNTIF($AE$1:$AE3133,$AE3134)+RANK($AE3134,$AE$2:$AE$10540,1))</f>
        <v>306</v>
      </c>
      <c r="AG3134" s="45">
        <f t="shared" si="160"/>
        <v>687</v>
      </c>
      <c r="AH3134" s="45">
        <f>IF($AD3134="","",COUNTIF($AG$1:$AG3133,$AG3134)+RANK($AG3134,$AG$1:$AG$10539,0))</f>
        <v>17</v>
      </c>
      <c r="AI3134" s="10" t="str">
        <f t="shared" si="153"/>
        <v>2016-17 Upper Deck UD Portraits Rainbow Foil #109 Matthew Tkachuk CGY    /   $20</v>
      </c>
      <c r="AJ3134" s="11">
        <v>2016</v>
      </c>
      <c r="AK3134" s="17">
        <v>17</v>
      </c>
      <c r="AL3134" s="12" t="s">
        <v>2673</v>
      </c>
      <c r="AM3134" s="10">
        <v>109</v>
      </c>
      <c r="AN3134" s="15" t="s">
        <v>2675</v>
      </c>
      <c r="AO3134" s="14" t="s">
        <v>1910</v>
      </c>
      <c r="AP3134" s="14" t="s">
        <v>1902</v>
      </c>
      <c r="AQ3134" s="14"/>
      <c r="AR3134" s="14"/>
      <c r="AS3134" s="9"/>
      <c r="AT3134" s="9"/>
      <c r="AU3134" s="9"/>
      <c r="AV3134" s="13"/>
      <c r="AW3134" s="13"/>
      <c r="AX3134" s="9"/>
      <c r="AY3134" s="9"/>
      <c r="AZ3134" s="9"/>
      <c r="BA3134" s="33">
        <v>20</v>
      </c>
      <c r="BB3134" s="33"/>
      <c r="BC3134" s="36"/>
      <c r="BD3134" s="12" t="s">
        <v>2493</v>
      </c>
    </row>
    <row r="3135" spans="1:56" s="12" customFormat="1" x14ac:dyDescent="0.2">
      <c r="A3135" s="9">
        <f>IF(Search!$C$5="","",IF(COUNTA(Inventory!$AP3135)=1,1,""))</f>
        <v>1</v>
      </c>
      <c r="B3135" s="9" t="str">
        <f>IF(Search!$C$4="","",IF(ISNUMBER(SEARCH(Search!$C$4,$AR3135))=TRUE,1,""))</f>
        <v/>
      </c>
      <c r="C3135" s="9" t="str">
        <f>IF(Search!$C$6="x",IF(COUNTA($AQ3135)=1,1,"N"),IF(COUNTA($AQ3135)=1,"N",""))</f>
        <v/>
      </c>
      <c r="D3135" s="9" t="str">
        <f>IF(Search!$O$8="","",IF(ISNUMBER(SEARCH(Search!$O$8,$BD3135))=TRUE,1,""))</f>
        <v/>
      </c>
      <c r="E3135" s="9" t="str">
        <f>IF(Search!$C$7="","",IF(ISNUMBER(SEARCH(Search!$C$7,$AN3135))=TRUE,1,""))</f>
        <v/>
      </c>
      <c r="F3135" s="9" t="str">
        <f>IF(Search!$C$8="","",IF(ISNUMBER(SEARCH(Search!$C$8,$AO3135))=TRUE,1,""))</f>
        <v/>
      </c>
      <c r="G3135" s="9" t="str">
        <f>IF(Search!$F$4="","",IF(Inventory!$AJ3135&lt;Search!$F$4,"",1))</f>
        <v/>
      </c>
      <c r="H3135" s="9" t="str">
        <f>IF(Search!$F$5="","",IF(Inventory!$AJ3135&gt;Search!$F$5,"",1))</f>
        <v/>
      </c>
      <c r="I3135" s="9" t="str">
        <f>IF(Search!$F$7="","",IF(Search!$F$8="",IF(ISNUMBER(SEARCH(Search!$F$7,$AL3135))=TRUE,1,""),""))</f>
        <v/>
      </c>
      <c r="J3135" s="9" t="str">
        <f>IF($AL3135=Search!$F$8,1,"")</f>
        <v/>
      </c>
      <c r="K3135" s="9" t="str">
        <f>IF(Search!$I$4="","",IF(COUNTA($AS3135)=1,IF(Search!$I$4="N","N",1),""))</f>
        <v/>
      </c>
      <c r="L3135" s="9" t="str">
        <f>IF(Search!$I$5="","",IF($AS3135="RC",1,""))</f>
        <v/>
      </c>
      <c r="M3135" s="9" t="str">
        <f>IF(Search!$I$6="","",IF($AS3135="RCP",1,""))</f>
        <v/>
      </c>
      <c r="N3135" s="9" t="str">
        <f>IF(Search!$I$8="","",IF(COUNTA($AT3135)=1,IF(Search!$I$8="N","N",1),""))</f>
        <v/>
      </c>
      <c r="O3135" s="9" t="str">
        <f>IF(Search!$L$4="","",IF(COUNTA($AU3135)=1,IF(Search!$L$4="N","N",1),""))</f>
        <v/>
      </c>
      <c r="P3135" s="9" t="str">
        <f>IF(Search!$L$5="","",IF(ISNUMBER(SEARCH("Jersey",$AU3135))=TRUE,IF(Search!$L$5="N","N",1),""))</f>
        <v/>
      </c>
      <c r="Q3135" s="9" t="str">
        <f>IF(Search!$L$6="","",IF(ISNUMBER(SEARCH("Patch",$AU3135))=TRUE,IF(Search!$L$6="N","N",1),""))</f>
        <v/>
      </c>
      <c r="R3135" s="9" t="str">
        <f>IF(Search!$L$7="","",IF(ISNUMBER(SEARCH("Shield",$AU3135))=TRUE,IF(Search!$L$7="N","N",1),""))</f>
        <v/>
      </c>
      <c r="S3135" s="9" t="str">
        <f>IF(Search!$L$8="","",IF(ISNUMBER(SEARCH("Stick",$AU3135))=TRUE,IF(Search!$L$8="N","N",1),""))</f>
        <v/>
      </c>
      <c r="T3135" s="9" t="str">
        <f>IF(Search!$O$4="","",IF(COUNTA($AW3135)=1,IF(Search!$O$4="N","N",1),""))</f>
        <v/>
      </c>
      <c r="U3135" s="9" t="str">
        <f>IF(Search!$O$5="","",IF($AW3135="","",IF($AW3135&lt;Search!$O$5,"",1)))</f>
        <v/>
      </c>
      <c r="V3135" s="9" t="str">
        <f>IF(Search!$O$6="","",IF($AW3135="","",IF($AW3135&gt;Search!$O$6,"",1)))</f>
        <v/>
      </c>
      <c r="W3135" s="9" t="str">
        <f>IF(Search!$U$4="","",IF($AX3135="","",1))</f>
        <v/>
      </c>
      <c r="X3135" s="9" t="str">
        <f>IF(Search!$U$5="","",IF(ISNUMBER(SEARCH(Search!$U$5,$AX3135))=TRUE,IF(Search!$U$5="N","N",1),""))</f>
        <v/>
      </c>
      <c r="Y3135" s="9" t="str">
        <f>IF(Search!$U$6="","",IF($AY3135&lt;Search!$U$6,"",1))</f>
        <v/>
      </c>
      <c r="Z3135" s="9" t="str">
        <f>IF(Search!$R$4="","",IF(Inventory!$BA3135&lt;Search!$R$4,"",1))</f>
        <v/>
      </c>
      <c r="AA3135" s="9" t="str">
        <f>IF(Search!$R$5="","",IF($BA3135&gt;Search!$R$5,"",1))</f>
        <v/>
      </c>
      <c r="AB3135" s="9" t="str">
        <f>IF(Search!$R$6="","",IF($BB3135&lt;Search!$R$6,"",1))</f>
        <v/>
      </c>
      <c r="AC3135" s="9" t="str">
        <f>IF(Search!$R$7="","",IF($BB3135&lt;Search!$R$7,"",1))</f>
        <v/>
      </c>
      <c r="AD3135" s="45">
        <f>IF(COUNTIF($A3135:$AC3135,"n")&gt;0,"",IF(SUM($A3135:$AC3135)=COUNTA(Search!$C$4:$C$8,Search!$F$4:$F$8,Search!$I$4:$I$6,Search!$I$8,Search!$L$4:$L$8,Search!$O$4:$O$8,Search!$R$4:$R$7,Search!$U$4:$U$7)-COUNTIF(Search!$C$4:$U$7,"n"),1+LARGE($AD$1:AD3134,1),""))</f>
        <v>495</v>
      </c>
      <c r="AE3135" s="45">
        <f t="shared" si="159"/>
        <v>2076</v>
      </c>
      <c r="AF3135" s="45">
        <f>IF(AD3135="","",COUNTIF($AE$1:$AE3134,$AE3135)+RANK($AE3135,$AE$2:$AE$10540,1))</f>
        <v>391</v>
      </c>
      <c r="AG3135" s="45">
        <f t="shared" si="160"/>
        <v>687</v>
      </c>
      <c r="AH3135" s="45">
        <f>IF($AD3135="","",COUNTIF($AG$1:$AG3134,$AG3135)+RANK($AG3135,$AG$1:$AG$10539,0))</f>
        <v>18</v>
      </c>
      <c r="AI3135" s="10" t="str">
        <f t="shared" si="153"/>
        <v>2016-17 Upper Deck UD Signatures #UDSPB Pierre-Edouard Bellemare PHI  AU  /   $20</v>
      </c>
      <c r="AJ3135" s="11">
        <v>2016</v>
      </c>
      <c r="AK3135" s="17">
        <v>17</v>
      </c>
      <c r="AL3135" s="12" t="s">
        <v>1756</v>
      </c>
      <c r="AM3135" s="10" t="s">
        <v>2668</v>
      </c>
      <c r="AN3135" s="15" t="s">
        <v>2669</v>
      </c>
      <c r="AO3135" s="14" t="s">
        <v>1907</v>
      </c>
      <c r="AP3135" s="14" t="s">
        <v>1902</v>
      </c>
      <c r="AQ3135" s="14"/>
      <c r="AR3135" s="14"/>
      <c r="AS3135" s="9"/>
      <c r="AT3135" s="9" t="s">
        <v>1857</v>
      </c>
      <c r="AU3135" s="9"/>
      <c r="AV3135" s="13"/>
      <c r="AW3135" s="13"/>
      <c r="AX3135" s="9"/>
      <c r="AY3135" s="9"/>
      <c r="AZ3135" s="9"/>
      <c r="BA3135" s="33">
        <v>20</v>
      </c>
      <c r="BB3135" s="33"/>
      <c r="BC3135" s="36">
        <v>42860</v>
      </c>
      <c r="BD3135" s="12" t="s">
        <v>2511</v>
      </c>
    </row>
  </sheetData>
  <sheetProtection sheet="1" objects="1" scenarios="1" selectLockedCells="1" selectUnlockedCells="1"/>
  <sortState ref="AI3115:BD3129">
    <sortCondition ref="AJ3115:AJ3129"/>
    <sortCondition ref="AL3115:AL3129"/>
    <sortCondition ref="AM3115:AM3129"/>
  </sortState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Lists!$F$1:$F$37</xm:f>
          </x14:formula1>
          <xm:sqref>AR1133:AR1135 AR2:AR121 AR849:AR1127 AR3040:AR3042 AR776:AR840 AR1129:AR1131 AR123:AR146 AR3084:AR3135 AR728:AR732 AR738 AR740:AR742 AR744:AR745 AR750 AR754 AR756 AR759:AR760 AR767:AR772 AR843 AR3035 AR3048:AR3049 AR3044:AR3045 AR1137:AR2241 AR3067 AR3070:AR3072 AR149:AR726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5"/>
  <sheetViews>
    <sheetView workbookViewId="0"/>
  </sheetViews>
  <sheetFormatPr baseColWidth="10" defaultColWidth="11" defaultRowHeight="16" x14ac:dyDescent="0.2"/>
  <cols>
    <col min="10" max="10" width="23.83203125" customWidth="1"/>
    <col min="12" max="12" width="11" style="34"/>
  </cols>
  <sheetData>
    <row r="1" spans="1:17" x14ac:dyDescent="0.25">
      <c r="A1">
        <v>1</v>
      </c>
      <c r="B1" t="s">
        <v>2362</v>
      </c>
      <c r="G1">
        <v>3</v>
      </c>
      <c r="H1">
        <v>9</v>
      </c>
      <c r="I1">
        <v>201</v>
      </c>
      <c r="J1" s="39" t="str">
        <f t="shared" ref="J1:J32" si="0">VLOOKUP($G1,$A$1:$B$998,2,FALSE)</f>
        <v>Team: Atlanta Thrashers</v>
      </c>
      <c r="K1" s="39" t="str">
        <f t="shared" ref="K1:K32" si="1">VLOOKUP($J1,$O$1:$Q$48,3)</f>
        <v>ATL</v>
      </c>
      <c r="L1" s="34">
        <f t="shared" ref="L1:L32" si="2">VLOOKUP($H1,$A$1:$B$998,2,FALSE)</f>
        <v>8</v>
      </c>
      <c r="O1" s="39" t="s">
        <v>2329</v>
      </c>
      <c r="Q1" t="s">
        <v>1915</v>
      </c>
    </row>
    <row r="2" spans="1:17" x14ac:dyDescent="0.25">
      <c r="A2">
        <f>LARGE($A$1:$A1,1)+1</f>
        <v>2</v>
      </c>
      <c r="B2" t="s">
        <v>2362</v>
      </c>
      <c r="G2">
        <f>G1+10</f>
        <v>13</v>
      </c>
      <c r="H2">
        <f>H1+10</f>
        <v>19</v>
      </c>
      <c r="I2">
        <v>202</v>
      </c>
      <c r="J2" s="39" t="str">
        <f t="shared" si="0"/>
        <v>Team: Boston Bruins</v>
      </c>
      <c r="K2" s="39" t="str">
        <f t="shared" si="1"/>
        <v>BOS</v>
      </c>
      <c r="L2" s="34">
        <f t="shared" si="2"/>
        <v>15</v>
      </c>
      <c r="O2" s="39" t="s">
        <v>2361</v>
      </c>
      <c r="Q2" t="s">
        <v>2460</v>
      </c>
    </row>
    <row r="3" spans="1:17" x14ac:dyDescent="0.25">
      <c r="A3">
        <f>LARGE($A$1:$A2,1)+1</f>
        <v>3</v>
      </c>
      <c r="B3" t="s">
        <v>2361</v>
      </c>
      <c r="G3">
        <f t="shared" ref="G3:H66" si="3">G2+10</f>
        <v>23</v>
      </c>
      <c r="H3">
        <f t="shared" si="3"/>
        <v>29</v>
      </c>
      <c r="I3">
        <v>203</v>
      </c>
      <c r="J3" s="39" t="str">
        <f t="shared" si="0"/>
        <v>Team: Calgary Flames</v>
      </c>
      <c r="K3" s="39" t="str">
        <f t="shared" si="1"/>
        <v>BUF</v>
      </c>
      <c r="L3" s="34">
        <f t="shared" si="2"/>
        <v>6</v>
      </c>
      <c r="O3" s="39" t="s">
        <v>2330</v>
      </c>
      <c r="Q3" t="s">
        <v>1923</v>
      </c>
    </row>
    <row r="4" spans="1:17" x14ac:dyDescent="0.25">
      <c r="A4">
        <f>LARGE($A$1:$A3,1)+1</f>
        <v>4</v>
      </c>
      <c r="B4" t="s">
        <v>2</v>
      </c>
      <c r="G4">
        <f t="shared" si="3"/>
        <v>33</v>
      </c>
      <c r="H4">
        <f t="shared" si="3"/>
        <v>39</v>
      </c>
      <c r="I4">
        <v>204</v>
      </c>
      <c r="J4" s="39" t="str">
        <f t="shared" si="0"/>
        <v>Team: Carolina Hurricanes</v>
      </c>
      <c r="K4" s="39" t="str">
        <f t="shared" si="1"/>
        <v>CAR</v>
      </c>
      <c r="L4" s="34">
        <f t="shared" si="2"/>
        <v>10</v>
      </c>
      <c r="O4" s="39" t="s">
        <v>2331</v>
      </c>
      <c r="Q4" t="s">
        <v>1918</v>
      </c>
    </row>
    <row r="5" spans="1:17" x14ac:dyDescent="0.25">
      <c r="A5">
        <f>LARGE($A$1:$A4,1)+1</f>
        <v>5</v>
      </c>
      <c r="B5" t="s">
        <v>2333</v>
      </c>
      <c r="G5">
        <f t="shared" si="3"/>
        <v>43</v>
      </c>
      <c r="H5">
        <f t="shared" si="3"/>
        <v>49</v>
      </c>
      <c r="I5">
        <v>205</v>
      </c>
      <c r="J5" s="39" t="str">
        <f t="shared" si="0"/>
        <v>Team: Columbus Blue Jackets</v>
      </c>
      <c r="K5" s="39" t="str">
        <f t="shared" si="1"/>
        <v>CBJ</v>
      </c>
      <c r="L5" s="34">
        <f t="shared" si="2"/>
        <v>20</v>
      </c>
      <c r="O5" s="39" t="s">
        <v>2332</v>
      </c>
      <c r="Q5" t="s">
        <v>1921</v>
      </c>
    </row>
    <row r="6" spans="1:17" x14ac:dyDescent="0.25">
      <c r="A6">
        <f>LARGE($A$1:$A5,1)+1</f>
        <v>6</v>
      </c>
      <c r="B6" t="s">
        <v>2335</v>
      </c>
      <c r="G6">
        <f t="shared" si="3"/>
        <v>53</v>
      </c>
      <c r="H6">
        <f t="shared" si="3"/>
        <v>59</v>
      </c>
      <c r="I6">
        <v>206</v>
      </c>
      <c r="J6" s="39" t="str">
        <f t="shared" si="0"/>
        <v>Team: Columbus Blue Jackets</v>
      </c>
      <c r="K6" s="39" t="str">
        <f t="shared" si="1"/>
        <v>CBJ</v>
      </c>
      <c r="L6" s="34">
        <f t="shared" si="2"/>
        <v>6</v>
      </c>
      <c r="O6" s="39" t="s">
        <v>2334</v>
      </c>
      <c r="Q6" t="s">
        <v>1926</v>
      </c>
    </row>
    <row r="7" spans="1:17" x14ac:dyDescent="0.25">
      <c r="A7">
        <f>LARGE($A$1:$A6,1)+1</f>
        <v>7</v>
      </c>
      <c r="B7" t="s">
        <v>2335</v>
      </c>
      <c r="G7">
        <f t="shared" si="3"/>
        <v>63</v>
      </c>
      <c r="H7">
        <f t="shared" si="3"/>
        <v>69</v>
      </c>
      <c r="I7">
        <v>207</v>
      </c>
      <c r="J7" s="39" t="str">
        <f t="shared" si="0"/>
        <v>Team: Columbus Blue Jackets</v>
      </c>
      <c r="K7" s="39" t="str">
        <f t="shared" si="1"/>
        <v>CBJ</v>
      </c>
      <c r="L7" s="34">
        <f t="shared" si="2"/>
        <v>8</v>
      </c>
      <c r="O7" s="39" t="s">
        <v>2336</v>
      </c>
      <c r="Q7" t="s">
        <v>1910</v>
      </c>
    </row>
    <row r="8" spans="1:17" x14ac:dyDescent="0.25">
      <c r="A8">
        <f>LARGE($A$1:$A7,1)+1</f>
        <v>8</v>
      </c>
      <c r="B8" s="39">
        <v>3</v>
      </c>
      <c r="G8">
        <f t="shared" si="3"/>
        <v>73</v>
      </c>
      <c r="H8">
        <f t="shared" si="3"/>
        <v>79</v>
      </c>
      <c r="I8">
        <v>208</v>
      </c>
      <c r="J8" s="39" t="str">
        <f t="shared" si="0"/>
        <v>Team: Columbus Blue Jackets</v>
      </c>
      <c r="K8" s="39" t="str">
        <f t="shared" si="1"/>
        <v>CBJ</v>
      </c>
      <c r="L8" s="34">
        <f t="shared" si="2"/>
        <v>10</v>
      </c>
      <c r="O8" s="39" t="s">
        <v>2337</v>
      </c>
      <c r="Q8" t="s">
        <v>1917</v>
      </c>
    </row>
    <row r="9" spans="1:17" x14ac:dyDescent="0.25">
      <c r="A9">
        <f>LARGE($A$1:$A8,1)+1</f>
        <v>9</v>
      </c>
      <c r="B9" s="39">
        <v>8</v>
      </c>
      <c r="G9">
        <f t="shared" si="3"/>
        <v>83</v>
      </c>
      <c r="H9">
        <f t="shared" si="3"/>
        <v>89</v>
      </c>
      <c r="I9">
        <v>209</v>
      </c>
      <c r="J9" s="39" t="str">
        <f t="shared" si="0"/>
        <v>Team: Dallas Stars</v>
      </c>
      <c r="K9" s="39" t="str">
        <f t="shared" si="1"/>
        <v>DAL</v>
      </c>
      <c r="L9" s="34">
        <f t="shared" si="2"/>
        <v>12</v>
      </c>
      <c r="O9" s="39" t="s">
        <v>2338</v>
      </c>
      <c r="Q9" t="s">
        <v>1952</v>
      </c>
    </row>
    <row r="10" spans="1:17" x14ac:dyDescent="0.25">
      <c r="A10">
        <f>LARGE($A$1:$A9,1)+1</f>
        <v>10</v>
      </c>
      <c r="G10">
        <f t="shared" si="3"/>
        <v>93</v>
      </c>
      <c r="H10">
        <f t="shared" si="3"/>
        <v>99</v>
      </c>
      <c r="I10">
        <v>210</v>
      </c>
      <c r="J10" s="39" t="str">
        <f t="shared" si="0"/>
        <v>Team: Dallas Stars</v>
      </c>
      <c r="K10" s="39" t="str">
        <f t="shared" si="1"/>
        <v>DAL</v>
      </c>
      <c r="L10" s="34">
        <f t="shared" si="2"/>
        <v>6</v>
      </c>
      <c r="O10" s="39" t="s">
        <v>2339</v>
      </c>
      <c r="Q10" t="s">
        <v>1949</v>
      </c>
    </row>
    <row r="11" spans="1:17" x14ac:dyDescent="0.25">
      <c r="A11">
        <f>LARGE($A$1:$A10,1)+1</f>
        <v>11</v>
      </c>
      <c r="B11" t="s">
        <v>2363</v>
      </c>
      <c r="G11">
        <f t="shared" si="3"/>
        <v>103</v>
      </c>
      <c r="H11">
        <f t="shared" si="3"/>
        <v>109</v>
      </c>
      <c r="I11">
        <v>211</v>
      </c>
      <c r="J11" s="39" t="str">
        <f t="shared" si="0"/>
        <v>Team: Detroit Red Wings</v>
      </c>
      <c r="K11" s="39" t="str">
        <f t="shared" si="1"/>
        <v>DET</v>
      </c>
      <c r="L11" s="34">
        <f t="shared" si="2"/>
        <v>12</v>
      </c>
      <c r="O11" s="39" t="s">
        <v>2340</v>
      </c>
      <c r="Q11" t="s">
        <v>1920</v>
      </c>
    </row>
    <row r="12" spans="1:17" x14ac:dyDescent="0.25">
      <c r="A12">
        <f>LARGE($A$1:$A11,1)+1</f>
        <v>12</v>
      </c>
      <c r="B12" t="s">
        <v>2363</v>
      </c>
      <c r="G12">
        <f t="shared" si="3"/>
        <v>113</v>
      </c>
      <c r="H12">
        <f t="shared" si="3"/>
        <v>119</v>
      </c>
      <c r="I12">
        <v>212</v>
      </c>
      <c r="J12" s="39" t="str">
        <f t="shared" si="0"/>
        <v>Team: Detroit Red Wings</v>
      </c>
      <c r="K12" s="39" t="str">
        <f t="shared" si="1"/>
        <v>DET</v>
      </c>
      <c r="L12" s="34">
        <f t="shared" si="2"/>
        <v>8</v>
      </c>
      <c r="O12" s="39" t="s">
        <v>2341</v>
      </c>
      <c r="Q12" t="s">
        <v>1909</v>
      </c>
    </row>
    <row r="13" spans="1:17" x14ac:dyDescent="0.25">
      <c r="A13">
        <f>LARGE($A$1:$A12,1)+1</f>
        <v>13</v>
      </c>
      <c r="B13" t="s">
        <v>2330</v>
      </c>
      <c r="G13">
        <f t="shared" si="3"/>
        <v>123</v>
      </c>
      <c r="H13">
        <f t="shared" si="3"/>
        <v>129</v>
      </c>
      <c r="I13">
        <v>213</v>
      </c>
      <c r="J13" s="39" t="str">
        <f t="shared" si="0"/>
        <v>Team: Detroit Red Wings</v>
      </c>
      <c r="K13" s="39" t="str">
        <f t="shared" si="1"/>
        <v>DET</v>
      </c>
      <c r="L13" s="34">
        <f t="shared" si="2"/>
        <v>8</v>
      </c>
      <c r="O13" s="39" t="s">
        <v>2342</v>
      </c>
      <c r="Q13" t="s">
        <v>1927</v>
      </c>
    </row>
    <row r="14" spans="1:17" x14ac:dyDescent="0.25">
      <c r="A14">
        <f>LARGE($A$1:$A13,1)+1</f>
        <v>14</v>
      </c>
      <c r="B14" t="s">
        <v>2</v>
      </c>
      <c r="G14">
        <f t="shared" si="3"/>
        <v>133</v>
      </c>
      <c r="H14">
        <f t="shared" si="3"/>
        <v>139</v>
      </c>
      <c r="I14">
        <v>214</v>
      </c>
      <c r="J14" s="39" t="str">
        <f t="shared" si="0"/>
        <v>Team: Detroit Red Wings</v>
      </c>
      <c r="K14" s="39" t="str">
        <f t="shared" si="1"/>
        <v>DET</v>
      </c>
      <c r="L14" s="34">
        <f t="shared" si="2"/>
        <v>6</v>
      </c>
      <c r="O14" s="39" t="s">
        <v>2343</v>
      </c>
      <c r="Q14" t="s">
        <v>1924</v>
      </c>
    </row>
    <row r="15" spans="1:17" x14ac:dyDescent="0.25">
      <c r="A15">
        <f>LARGE($A$1:$A14,1)+1</f>
        <v>15</v>
      </c>
      <c r="B15" t="s">
        <v>2333</v>
      </c>
      <c r="G15">
        <f t="shared" si="3"/>
        <v>143</v>
      </c>
      <c r="H15">
        <f t="shared" si="3"/>
        <v>149</v>
      </c>
      <c r="I15">
        <v>215</v>
      </c>
      <c r="J15" s="39" t="str">
        <f t="shared" si="0"/>
        <v>Team: Columbus Blue Jackets</v>
      </c>
      <c r="K15" s="39" t="str">
        <f t="shared" si="1"/>
        <v>CBJ</v>
      </c>
      <c r="L15" s="34">
        <f t="shared" si="2"/>
        <v>8</v>
      </c>
      <c r="O15" s="39" t="s">
        <v>2344</v>
      </c>
      <c r="Q15" t="s">
        <v>1950</v>
      </c>
    </row>
    <row r="16" spans="1:17" x14ac:dyDescent="0.25">
      <c r="A16">
        <f>LARGE($A$1:$A15,1)+1</f>
        <v>16</v>
      </c>
      <c r="B16" t="s">
        <v>2335</v>
      </c>
      <c r="G16">
        <f t="shared" si="3"/>
        <v>153</v>
      </c>
      <c r="H16">
        <f t="shared" si="3"/>
        <v>159</v>
      </c>
      <c r="I16">
        <v>216</v>
      </c>
      <c r="J16" s="39" t="str">
        <f t="shared" si="0"/>
        <v>Team: St. Louis Blues</v>
      </c>
      <c r="K16" s="39" t="str">
        <f t="shared" si="1"/>
        <v>STL</v>
      </c>
      <c r="L16" s="34">
        <f t="shared" si="2"/>
        <v>8</v>
      </c>
      <c r="O16" s="39" t="s">
        <v>2345</v>
      </c>
      <c r="Q16" t="s">
        <v>1911</v>
      </c>
    </row>
    <row r="17" spans="1:17" x14ac:dyDescent="0.25">
      <c r="A17">
        <f>LARGE($A$1:$A16,1)+1</f>
        <v>17</v>
      </c>
      <c r="B17" t="s">
        <v>2335</v>
      </c>
      <c r="G17">
        <f t="shared" si="3"/>
        <v>163</v>
      </c>
      <c r="H17">
        <f t="shared" si="3"/>
        <v>169</v>
      </c>
      <c r="I17">
        <v>217</v>
      </c>
      <c r="J17" s="39" t="str">
        <f t="shared" si="0"/>
        <v>Team: Florida Panthers</v>
      </c>
      <c r="K17" s="39" t="str">
        <f t="shared" si="1"/>
        <v>FLA</v>
      </c>
      <c r="L17" s="34">
        <f t="shared" si="2"/>
        <v>8</v>
      </c>
      <c r="O17" s="39" t="s">
        <v>2346</v>
      </c>
      <c r="Q17" t="s">
        <v>1948</v>
      </c>
    </row>
    <row r="18" spans="1:17" x14ac:dyDescent="0.25">
      <c r="A18">
        <f>LARGE($A$1:$A17,1)+1</f>
        <v>18</v>
      </c>
      <c r="B18" s="39">
        <v>6</v>
      </c>
      <c r="G18">
        <f t="shared" si="3"/>
        <v>173</v>
      </c>
      <c r="H18">
        <f t="shared" si="3"/>
        <v>179</v>
      </c>
      <c r="I18">
        <v>218</v>
      </c>
      <c r="J18" s="39" t="str">
        <f t="shared" si="0"/>
        <v>Team: St. Louis Blues</v>
      </c>
      <c r="K18" s="39" t="str">
        <f t="shared" si="1"/>
        <v>STL</v>
      </c>
      <c r="L18" s="34">
        <f t="shared" si="2"/>
        <v>12</v>
      </c>
      <c r="O18" s="39" t="s">
        <v>2347</v>
      </c>
      <c r="Q18" t="s">
        <v>1947</v>
      </c>
    </row>
    <row r="19" spans="1:17" x14ac:dyDescent="0.25">
      <c r="A19">
        <f>LARGE($A$1:$A18,1)+1</f>
        <v>19</v>
      </c>
      <c r="B19" s="39">
        <v>15</v>
      </c>
      <c r="G19">
        <f t="shared" si="3"/>
        <v>183</v>
      </c>
      <c r="H19">
        <f t="shared" si="3"/>
        <v>189</v>
      </c>
      <c r="I19">
        <v>219</v>
      </c>
      <c r="J19" s="39" t="str">
        <f t="shared" si="0"/>
        <v>Team: Florida Panthers</v>
      </c>
      <c r="K19" s="39" t="str">
        <f t="shared" si="1"/>
        <v>FLA</v>
      </c>
      <c r="L19" s="34">
        <f t="shared" si="2"/>
        <v>8</v>
      </c>
      <c r="O19" s="39" t="s">
        <v>2348</v>
      </c>
      <c r="Q19" t="s">
        <v>1914</v>
      </c>
    </row>
    <row r="20" spans="1:17" x14ac:dyDescent="0.25">
      <c r="A20">
        <f>LARGE($A$1:$A19,1)+1</f>
        <v>20</v>
      </c>
      <c r="G20">
        <f t="shared" si="3"/>
        <v>193</v>
      </c>
      <c r="H20">
        <f t="shared" si="3"/>
        <v>199</v>
      </c>
      <c r="I20">
        <v>220</v>
      </c>
      <c r="J20" s="39" t="str">
        <f t="shared" si="0"/>
        <v>Team: Los Angeles Kings</v>
      </c>
      <c r="K20" s="39" t="str">
        <f t="shared" si="1"/>
        <v>LAK</v>
      </c>
      <c r="L20" s="34">
        <f t="shared" si="2"/>
        <v>20</v>
      </c>
      <c r="O20" s="39" t="s">
        <v>2349</v>
      </c>
      <c r="Q20" t="s">
        <v>1905</v>
      </c>
    </row>
    <row r="21" spans="1:17" x14ac:dyDescent="0.25">
      <c r="A21">
        <f>LARGE($A$1:$A20,1)+1</f>
        <v>21</v>
      </c>
      <c r="B21" t="s">
        <v>2364</v>
      </c>
      <c r="G21">
        <f t="shared" si="3"/>
        <v>203</v>
      </c>
      <c r="H21">
        <f t="shared" si="3"/>
        <v>209</v>
      </c>
      <c r="I21">
        <v>221</v>
      </c>
      <c r="J21" s="39" t="str">
        <f t="shared" si="0"/>
        <v>Team: Los Angeles Kings</v>
      </c>
      <c r="K21" s="39" t="str">
        <f t="shared" si="1"/>
        <v>LAK</v>
      </c>
      <c r="L21" s="34">
        <f t="shared" si="2"/>
        <v>8</v>
      </c>
      <c r="O21" s="39" t="s">
        <v>2350</v>
      </c>
      <c r="Q21" t="s">
        <v>1945</v>
      </c>
    </row>
    <row r="22" spans="1:17" x14ac:dyDescent="0.25">
      <c r="A22">
        <f>LARGE($A$1:$A21,1)+1</f>
        <v>22</v>
      </c>
      <c r="B22" t="s">
        <v>2364</v>
      </c>
      <c r="G22">
        <f t="shared" si="3"/>
        <v>213</v>
      </c>
      <c r="H22">
        <f t="shared" si="3"/>
        <v>219</v>
      </c>
      <c r="I22">
        <v>222</v>
      </c>
      <c r="J22" s="39" t="str">
        <f t="shared" si="0"/>
        <v>Team: Los Angeles Kings</v>
      </c>
      <c r="K22" s="39" t="str">
        <f t="shared" si="1"/>
        <v>LAK</v>
      </c>
      <c r="L22" s="34">
        <f t="shared" si="2"/>
        <v>6</v>
      </c>
      <c r="O22" s="39" t="s">
        <v>2351</v>
      </c>
      <c r="Q22" t="s">
        <v>1919</v>
      </c>
    </row>
    <row r="23" spans="1:17" x14ac:dyDescent="0.25">
      <c r="A23">
        <f>LARGE($A$1:$A22,1)+1</f>
        <v>23</v>
      </c>
      <c r="B23" t="s">
        <v>2336</v>
      </c>
      <c r="G23">
        <f t="shared" si="3"/>
        <v>223</v>
      </c>
      <c r="H23">
        <f t="shared" si="3"/>
        <v>229</v>
      </c>
      <c r="I23">
        <v>223</v>
      </c>
      <c r="J23" s="39" t="str">
        <f t="shared" si="0"/>
        <v>Team: Los Angeles Kings</v>
      </c>
      <c r="K23" s="39" t="str">
        <f t="shared" si="1"/>
        <v>LAK</v>
      </c>
      <c r="L23" s="34">
        <f t="shared" si="2"/>
        <v>6</v>
      </c>
      <c r="O23" s="39" t="s">
        <v>2352</v>
      </c>
      <c r="Q23" t="s">
        <v>1916</v>
      </c>
    </row>
    <row r="24" spans="1:17" x14ac:dyDescent="0.25">
      <c r="A24">
        <f>LARGE($A$1:$A23,1)+1</f>
        <v>24</v>
      </c>
      <c r="B24" t="s">
        <v>2</v>
      </c>
      <c r="G24">
        <f t="shared" si="3"/>
        <v>233</v>
      </c>
      <c r="H24">
        <f t="shared" si="3"/>
        <v>239</v>
      </c>
      <c r="I24">
        <v>224</v>
      </c>
      <c r="J24" s="39" t="str">
        <f t="shared" si="0"/>
        <v>Team: Minnesota Wild</v>
      </c>
      <c r="K24" s="39" t="str">
        <f t="shared" si="1"/>
        <v>MIN</v>
      </c>
      <c r="L24" s="34">
        <f t="shared" si="2"/>
        <v>6</v>
      </c>
      <c r="O24" s="39" t="s">
        <v>2353</v>
      </c>
      <c r="Q24" t="s">
        <v>1928</v>
      </c>
    </row>
    <row r="25" spans="1:17" x14ac:dyDescent="0.2">
      <c r="A25">
        <f>LARGE($A$1:$A24,1)+1</f>
        <v>25</v>
      </c>
      <c r="B25" t="s">
        <v>2333</v>
      </c>
      <c r="G25">
        <f t="shared" si="3"/>
        <v>243</v>
      </c>
      <c r="H25">
        <f t="shared" si="3"/>
        <v>249</v>
      </c>
      <c r="I25">
        <v>225</v>
      </c>
      <c r="J25" s="39" t="str">
        <f t="shared" si="0"/>
        <v>Team: Montreal Canadiens</v>
      </c>
      <c r="K25" s="39" t="str">
        <f t="shared" si="1"/>
        <v>MTL</v>
      </c>
      <c r="L25" s="34">
        <f t="shared" si="2"/>
        <v>10</v>
      </c>
      <c r="O25" s="39" t="s">
        <v>2354</v>
      </c>
      <c r="Q25" t="s">
        <v>1922</v>
      </c>
    </row>
    <row r="26" spans="1:17" x14ac:dyDescent="0.2">
      <c r="A26">
        <f>LARGE($A$1:$A25,1)+1</f>
        <v>26</v>
      </c>
      <c r="B26" t="s">
        <v>2335</v>
      </c>
      <c r="G26">
        <f t="shared" si="3"/>
        <v>253</v>
      </c>
      <c r="H26">
        <f t="shared" si="3"/>
        <v>259</v>
      </c>
      <c r="I26">
        <v>226</v>
      </c>
      <c r="J26" s="39" t="str">
        <f t="shared" si="0"/>
        <v>Team: Nashville Predators</v>
      </c>
      <c r="K26" s="39" t="str">
        <f t="shared" si="1"/>
        <v>NAS</v>
      </c>
      <c r="L26" s="34">
        <f t="shared" si="2"/>
        <v>8</v>
      </c>
      <c r="O26" s="39" t="s">
        <v>2355</v>
      </c>
      <c r="Q26" t="s">
        <v>1925</v>
      </c>
    </row>
    <row r="27" spans="1:17" x14ac:dyDescent="0.2">
      <c r="A27">
        <f>LARGE($A$1:$A26,1)+1</f>
        <v>27</v>
      </c>
      <c r="B27" t="s">
        <v>2335</v>
      </c>
      <c r="G27">
        <f t="shared" si="3"/>
        <v>263</v>
      </c>
      <c r="H27">
        <f t="shared" si="3"/>
        <v>269</v>
      </c>
      <c r="I27">
        <v>227</v>
      </c>
      <c r="J27" s="39" t="str">
        <f t="shared" si="0"/>
        <v>Team: Nashville Predators</v>
      </c>
      <c r="K27" s="39" t="str">
        <f t="shared" si="1"/>
        <v>NAS</v>
      </c>
      <c r="L27" s="34">
        <f t="shared" si="2"/>
        <v>8</v>
      </c>
      <c r="O27" s="39" t="s">
        <v>2356</v>
      </c>
      <c r="Q27" t="s">
        <v>1904</v>
      </c>
    </row>
    <row r="28" spans="1:17" x14ac:dyDescent="0.2">
      <c r="A28">
        <f>LARGE($A$1:$A27,1)+1</f>
        <v>28</v>
      </c>
      <c r="B28" s="39">
        <v>2.5</v>
      </c>
      <c r="G28">
        <f t="shared" si="3"/>
        <v>273</v>
      </c>
      <c r="H28">
        <f t="shared" si="3"/>
        <v>279</v>
      </c>
      <c r="I28">
        <v>228</v>
      </c>
      <c r="J28" s="39" t="str">
        <f t="shared" si="0"/>
        <v>Team: New Jersey Devils</v>
      </c>
      <c r="K28" s="39" t="str">
        <f t="shared" si="1"/>
        <v>NJD</v>
      </c>
      <c r="L28" s="34">
        <f t="shared" si="2"/>
        <v>8</v>
      </c>
      <c r="O28" s="39" t="s">
        <v>2357</v>
      </c>
      <c r="Q28" t="s">
        <v>1951</v>
      </c>
    </row>
    <row r="29" spans="1:17" x14ac:dyDescent="0.2">
      <c r="A29">
        <f>LARGE($A$1:$A28,1)+1</f>
        <v>29</v>
      </c>
      <c r="B29" s="39">
        <v>6</v>
      </c>
      <c r="G29">
        <f t="shared" si="3"/>
        <v>283</v>
      </c>
      <c r="H29">
        <f t="shared" si="3"/>
        <v>289</v>
      </c>
      <c r="I29">
        <v>229</v>
      </c>
      <c r="J29" s="39" t="str">
        <f t="shared" si="0"/>
        <v>Team: New York Islanders</v>
      </c>
      <c r="K29" s="39" t="str">
        <f t="shared" si="1"/>
        <v>NYI</v>
      </c>
      <c r="L29" s="34">
        <f t="shared" si="2"/>
        <v>12</v>
      </c>
      <c r="O29" s="39" t="s">
        <v>2358</v>
      </c>
      <c r="Q29" t="s">
        <v>1946</v>
      </c>
    </row>
    <row r="30" spans="1:17" x14ac:dyDescent="0.2">
      <c r="A30">
        <f>LARGE($A$1:$A29,1)+1</f>
        <v>30</v>
      </c>
      <c r="G30">
        <f t="shared" si="3"/>
        <v>293</v>
      </c>
      <c r="H30">
        <f t="shared" si="3"/>
        <v>299</v>
      </c>
      <c r="I30">
        <v>230</v>
      </c>
      <c r="J30" s="39" t="str">
        <f t="shared" si="0"/>
        <v>Team: New York Rangers</v>
      </c>
      <c r="K30" s="39" t="str">
        <f t="shared" si="1"/>
        <v>NYR</v>
      </c>
      <c r="L30" s="34">
        <f t="shared" si="2"/>
        <v>5</v>
      </c>
      <c r="O30" s="39" t="s">
        <v>2359</v>
      </c>
      <c r="Q30" t="s">
        <v>1908</v>
      </c>
    </row>
    <row r="31" spans="1:17" x14ac:dyDescent="0.2">
      <c r="A31">
        <f>LARGE($A$1:$A30,1)+1</f>
        <v>31</v>
      </c>
      <c r="B31" t="s">
        <v>2365</v>
      </c>
      <c r="G31">
        <f t="shared" si="3"/>
        <v>303</v>
      </c>
      <c r="H31">
        <f t="shared" si="3"/>
        <v>309</v>
      </c>
      <c r="I31">
        <v>231</v>
      </c>
      <c r="J31" s="39" t="str">
        <f t="shared" si="0"/>
        <v>Team: Ottawa Senators</v>
      </c>
      <c r="K31" s="39" t="str">
        <f t="shared" si="1"/>
        <v>OTT</v>
      </c>
      <c r="L31" s="34">
        <f t="shared" si="2"/>
        <v>6</v>
      </c>
      <c r="O31" s="39"/>
    </row>
    <row r="32" spans="1:17" x14ac:dyDescent="0.2">
      <c r="A32">
        <f>LARGE($A$1:$A31,1)+1</f>
        <v>32</v>
      </c>
      <c r="B32" t="s">
        <v>2365</v>
      </c>
      <c r="G32">
        <f t="shared" si="3"/>
        <v>313</v>
      </c>
      <c r="H32">
        <f t="shared" si="3"/>
        <v>319</v>
      </c>
      <c r="I32">
        <v>232</v>
      </c>
      <c r="J32" s="39" t="str">
        <f t="shared" si="0"/>
        <v>Team: Ottawa Senators</v>
      </c>
      <c r="K32" s="39" t="str">
        <f t="shared" si="1"/>
        <v>OTT</v>
      </c>
      <c r="L32" s="34">
        <f t="shared" si="2"/>
        <v>6</v>
      </c>
      <c r="O32" s="39"/>
    </row>
    <row r="33" spans="1:15" x14ac:dyDescent="0.2">
      <c r="A33">
        <f>LARGE($A$1:$A32,1)+1</f>
        <v>33</v>
      </c>
      <c r="B33" t="s">
        <v>2332</v>
      </c>
      <c r="G33">
        <f t="shared" si="3"/>
        <v>323</v>
      </c>
      <c r="H33">
        <f t="shared" si="3"/>
        <v>329</v>
      </c>
      <c r="I33">
        <v>233</v>
      </c>
      <c r="J33" s="39" t="str">
        <f t="shared" ref="J33:J64" si="4">VLOOKUP($G33,$A$1:$B$998,2,FALSE)</f>
        <v>Team: Philadelphia Flyers</v>
      </c>
      <c r="K33" s="39" t="str">
        <f t="shared" ref="K33:K64" si="5">VLOOKUP($J33,$O$1:$Q$48,3)</f>
        <v>OTT</v>
      </c>
      <c r="L33" s="34">
        <f t="shared" ref="L33:L64" si="6">VLOOKUP($H33,$A$1:$B$998,2,FALSE)</f>
        <v>8</v>
      </c>
      <c r="O33" s="39"/>
    </row>
    <row r="34" spans="1:15" x14ac:dyDescent="0.2">
      <c r="A34">
        <f>LARGE($A$1:$A33,1)+1</f>
        <v>34</v>
      </c>
      <c r="B34" t="s">
        <v>2</v>
      </c>
      <c r="G34">
        <f t="shared" si="3"/>
        <v>333</v>
      </c>
      <c r="H34">
        <f t="shared" si="3"/>
        <v>339</v>
      </c>
      <c r="I34">
        <v>234</v>
      </c>
      <c r="J34" s="39" t="str">
        <f t="shared" si="4"/>
        <v>Team: Philadelphia Flyers</v>
      </c>
      <c r="K34" s="39" t="str">
        <f t="shared" si="5"/>
        <v>OTT</v>
      </c>
      <c r="L34" s="34">
        <f t="shared" si="6"/>
        <v>5</v>
      </c>
      <c r="O34" s="39"/>
    </row>
    <row r="35" spans="1:15" x14ac:dyDescent="0.2">
      <c r="A35">
        <f>LARGE($A$1:$A34,1)+1</f>
        <v>35</v>
      </c>
      <c r="B35" t="s">
        <v>2333</v>
      </c>
      <c r="G35">
        <f t="shared" si="3"/>
        <v>343</v>
      </c>
      <c r="H35">
        <f t="shared" si="3"/>
        <v>349</v>
      </c>
      <c r="I35">
        <v>235</v>
      </c>
      <c r="J35" s="39" t="str">
        <f t="shared" si="4"/>
        <v>Team: Philadelphia Flyers</v>
      </c>
      <c r="K35" s="39" t="str">
        <f t="shared" si="5"/>
        <v>OTT</v>
      </c>
      <c r="L35" s="34">
        <f t="shared" si="6"/>
        <v>25</v>
      </c>
      <c r="O35" s="39"/>
    </row>
    <row r="36" spans="1:15" x14ac:dyDescent="0.2">
      <c r="A36">
        <f>LARGE($A$1:$A35,1)+1</f>
        <v>36</v>
      </c>
      <c r="B36" t="s">
        <v>2335</v>
      </c>
      <c r="G36">
        <f t="shared" si="3"/>
        <v>353</v>
      </c>
      <c r="H36">
        <f t="shared" si="3"/>
        <v>359</v>
      </c>
      <c r="I36">
        <v>236</v>
      </c>
      <c r="J36" s="39" t="str">
        <f t="shared" si="4"/>
        <v>Team: Phoenix Coyotes</v>
      </c>
      <c r="K36" s="39" t="str">
        <f t="shared" si="5"/>
        <v>PHO</v>
      </c>
      <c r="L36" s="34">
        <f t="shared" si="6"/>
        <v>12</v>
      </c>
      <c r="O36" s="39"/>
    </row>
    <row r="37" spans="1:15" x14ac:dyDescent="0.2">
      <c r="A37">
        <f>LARGE($A$1:$A36,1)+1</f>
        <v>37</v>
      </c>
      <c r="B37" t="s">
        <v>2335</v>
      </c>
      <c r="G37">
        <f t="shared" si="3"/>
        <v>363</v>
      </c>
      <c r="H37">
        <f t="shared" si="3"/>
        <v>369</v>
      </c>
      <c r="I37">
        <v>237</v>
      </c>
      <c r="J37" s="39" t="str">
        <f t="shared" si="4"/>
        <v>Team: Phoenix Coyotes</v>
      </c>
      <c r="K37" s="39" t="str">
        <f t="shared" si="5"/>
        <v>PHO</v>
      </c>
      <c r="L37" s="34">
        <f t="shared" si="6"/>
        <v>10</v>
      </c>
      <c r="O37" s="39"/>
    </row>
    <row r="38" spans="1:15" x14ac:dyDescent="0.2">
      <c r="A38">
        <f>LARGE($A$1:$A37,1)+1</f>
        <v>38</v>
      </c>
      <c r="B38" s="39">
        <v>4</v>
      </c>
      <c r="G38">
        <f t="shared" si="3"/>
        <v>373</v>
      </c>
      <c r="H38">
        <f t="shared" si="3"/>
        <v>379</v>
      </c>
      <c r="I38">
        <v>238</v>
      </c>
      <c r="J38" s="39" t="str">
        <f t="shared" si="4"/>
        <v>Team: Pittsburgh Penguins</v>
      </c>
      <c r="K38" s="39" t="str">
        <f t="shared" si="5"/>
        <v>PIT</v>
      </c>
      <c r="L38" s="34">
        <f t="shared" si="6"/>
        <v>10</v>
      </c>
      <c r="O38" s="39"/>
    </row>
    <row r="39" spans="1:15" x14ac:dyDescent="0.2">
      <c r="A39">
        <f>LARGE($A$1:$A38,1)+1</f>
        <v>39</v>
      </c>
      <c r="B39" s="39">
        <v>10</v>
      </c>
      <c r="G39">
        <f t="shared" si="3"/>
        <v>383</v>
      </c>
      <c r="H39">
        <f t="shared" si="3"/>
        <v>389</v>
      </c>
      <c r="I39">
        <v>239</v>
      </c>
      <c r="J39" s="39" t="str">
        <f t="shared" si="4"/>
        <v>Team: Pittsburgh Penguins</v>
      </c>
      <c r="K39" s="39" t="str">
        <f t="shared" si="5"/>
        <v>PIT</v>
      </c>
      <c r="L39" s="34">
        <f t="shared" si="6"/>
        <v>6</v>
      </c>
      <c r="O39" s="39"/>
    </row>
    <row r="40" spans="1:15" x14ac:dyDescent="0.2">
      <c r="A40">
        <f>LARGE($A$1:$A39,1)+1</f>
        <v>40</v>
      </c>
      <c r="G40">
        <f t="shared" si="3"/>
        <v>393</v>
      </c>
      <c r="H40">
        <f t="shared" si="3"/>
        <v>399</v>
      </c>
      <c r="I40">
        <v>240</v>
      </c>
      <c r="J40" s="39" t="str">
        <f t="shared" si="4"/>
        <v>Team: Pittsburgh Penguins</v>
      </c>
      <c r="K40" s="39" t="str">
        <f t="shared" si="5"/>
        <v>PIT</v>
      </c>
      <c r="L40" s="34">
        <f t="shared" si="6"/>
        <v>5</v>
      </c>
      <c r="O40" s="39"/>
    </row>
    <row r="41" spans="1:15" x14ac:dyDescent="0.2">
      <c r="A41">
        <f>LARGE($A$1:$A40,1)+1</f>
        <v>41</v>
      </c>
      <c r="B41" t="s">
        <v>2366</v>
      </c>
      <c r="G41">
        <f t="shared" si="3"/>
        <v>403</v>
      </c>
      <c r="H41">
        <f t="shared" si="3"/>
        <v>409</v>
      </c>
      <c r="I41">
        <v>241</v>
      </c>
      <c r="J41" s="39" t="str">
        <f t="shared" si="4"/>
        <v>Team: St. Louis Blues</v>
      </c>
      <c r="K41" s="39" t="str">
        <f t="shared" si="5"/>
        <v>STL</v>
      </c>
      <c r="L41" s="34">
        <f t="shared" si="6"/>
        <v>10</v>
      </c>
      <c r="O41" s="39"/>
    </row>
    <row r="42" spans="1:15" x14ac:dyDescent="0.2">
      <c r="A42">
        <f>LARGE($A$1:$A41,1)+1</f>
        <v>42</v>
      </c>
      <c r="B42" t="s">
        <v>2366</v>
      </c>
      <c r="G42">
        <f t="shared" si="3"/>
        <v>413</v>
      </c>
      <c r="H42">
        <f t="shared" si="3"/>
        <v>419</v>
      </c>
      <c r="I42">
        <v>242</v>
      </c>
      <c r="J42" s="39" t="str">
        <f t="shared" si="4"/>
        <v>Team: St. Louis Blues</v>
      </c>
      <c r="K42" s="39" t="str">
        <f t="shared" si="5"/>
        <v>STL</v>
      </c>
      <c r="L42" s="34">
        <f t="shared" si="6"/>
        <v>10</v>
      </c>
      <c r="O42" s="39"/>
    </row>
    <row r="43" spans="1:15" x14ac:dyDescent="0.2">
      <c r="A43">
        <f>LARGE($A$1:$A42,1)+1</f>
        <v>43</v>
      </c>
      <c r="B43" t="s">
        <v>2334</v>
      </c>
      <c r="G43">
        <f t="shared" si="3"/>
        <v>423</v>
      </c>
      <c r="H43">
        <f t="shared" si="3"/>
        <v>429</v>
      </c>
      <c r="I43">
        <v>243</v>
      </c>
      <c r="J43" s="39" t="str">
        <f t="shared" si="4"/>
        <v>Team: Tampa Bay Lightning</v>
      </c>
      <c r="K43" s="39" t="str">
        <f t="shared" si="5"/>
        <v>TBL</v>
      </c>
      <c r="L43" s="34">
        <f t="shared" si="6"/>
        <v>5</v>
      </c>
      <c r="O43" s="39"/>
    </row>
    <row r="44" spans="1:15" x14ac:dyDescent="0.2">
      <c r="A44">
        <f>LARGE($A$1:$A43,1)+1</f>
        <v>44</v>
      </c>
      <c r="B44" t="s">
        <v>2</v>
      </c>
      <c r="G44">
        <f t="shared" si="3"/>
        <v>433</v>
      </c>
      <c r="H44">
        <f t="shared" si="3"/>
        <v>439</v>
      </c>
      <c r="I44">
        <v>244</v>
      </c>
      <c r="J44" s="39" t="str">
        <f t="shared" si="4"/>
        <v>Team: Tampa Bay Lightning</v>
      </c>
      <c r="K44" s="39" t="str">
        <f t="shared" si="5"/>
        <v>TBL</v>
      </c>
      <c r="L44" s="34">
        <f t="shared" si="6"/>
        <v>8</v>
      </c>
      <c r="O44" s="39"/>
    </row>
    <row r="45" spans="1:15" x14ac:dyDescent="0.2">
      <c r="A45">
        <f>LARGE($A$1:$A44,1)+1</f>
        <v>45</v>
      </c>
      <c r="B45" t="s">
        <v>2333</v>
      </c>
      <c r="G45">
        <f t="shared" si="3"/>
        <v>443</v>
      </c>
      <c r="H45">
        <f t="shared" si="3"/>
        <v>449</v>
      </c>
      <c r="I45">
        <v>245</v>
      </c>
      <c r="J45" s="39" t="str">
        <f t="shared" si="4"/>
        <v>Team: Tampa Bay Lightning</v>
      </c>
      <c r="K45" s="39" t="str">
        <f t="shared" si="5"/>
        <v>TBL</v>
      </c>
      <c r="L45" s="34">
        <f t="shared" si="6"/>
        <v>80</v>
      </c>
      <c r="O45" s="39"/>
    </row>
    <row r="46" spans="1:15" x14ac:dyDescent="0.2">
      <c r="A46">
        <f>LARGE($A$1:$A45,1)+1</f>
        <v>46</v>
      </c>
      <c r="B46" t="s">
        <v>2335</v>
      </c>
      <c r="G46">
        <f t="shared" si="3"/>
        <v>453</v>
      </c>
      <c r="H46">
        <f t="shared" si="3"/>
        <v>459</v>
      </c>
      <c r="I46">
        <v>246</v>
      </c>
      <c r="J46" s="39" t="str">
        <f t="shared" si="4"/>
        <v>Team: Toronto Maple Leafs</v>
      </c>
      <c r="K46" s="39" t="str">
        <f t="shared" si="5"/>
        <v>TOR</v>
      </c>
      <c r="L46" s="34">
        <f t="shared" si="6"/>
        <v>6</v>
      </c>
      <c r="O46" s="39"/>
    </row>
    <row r="47" spans="1:15" x14ac:dyDescent="0.2">
      <c r="A47">
        <f>LARGE($A$1:$A46,1)+1</f>
        <v>47</v>
      </c>
      <c r="B47" t="s">
        <v>2335</v>
      </c>
      <c r="G47">
        <f t="shared" si="3"/>
        <v>463</v>
      </c>
      <c r="H47">
        <f t="shared" si="3"/>
        <v>469</v>
      </c>
      <c r="I47">
        <v>247</v>
      </c>
      <c r="J47" s="39" t="str">
        <f t="shared" si="4"/>
        <v>Team: Toronto Maple Leafs</v>
      </c>
      <c r="K47" s="39" t="str">
        <f t="shared" si="5"/>
        <v>TOR</v>
      </c>
      <c r="L47" s="34">
        <f t="shared" si="6"/>
        <v>5</v>
      </c>
      <c r="O47" s="39"/>
    </row>
    <row r="48" spans="1:15" x14ac:dyDescent="0.2">
      <c r="A48">
        <f>LARGE($A$1:$A47,1)+1</f>
        <v>48</v>
      </c>
      <c r="B48" s="39">
        <v>8</v>
      </c>
      <c r="G48">
        <f t="shared" si="3"/>
        <v>473</v>
      </c>
      <c r="H48">
        <f t="shared" si="3"/>
        <v>479</v>
      </c>
      <c r="I48">
        <v>248</v>
      </c>
      <c r="J48" s="39" t="str">
        <f t="shared" si="4"/>
        <v>Team: Toronto Maple Leafs</v>
      </c>
      <c r="K48" s="39" t="str">
        <f t="shared" si="5"/>
        <v>TOR</v>
      </c>
      <c r="L48" s="34">
        <f t="shared" si="6"/>
        <v>10</v>
      </c>
      <c r="O48" s="39"/>
    </row>
    <row r="49" spans="1:15" x14ac:dyDescent="0.2">
      <c r="A49">
        <f>LARGE($A$1:$A48,1)+1</f>
        <v>49</v>
      </c>
      <c r="B49" s="39">
        <v>20</v>
      </c>
      <c r="G49">
        <f t="shared" si="3"/>
        <v>483</v>
      </c>
      <c r="H49">
        <f t="shared" si="3"/>
        <v>489</v>
      </c>
      <c r="I49">
        <v>249</v>
      </c>
      <c r="J49" s="39" t="str">
        <f t="shared" si="4"/>
        <v>Team: Vancouver Canucks</v>
      </c>
      <c r="K49" s="39" t="str">
        <f t="shared" si="5"/>
        <v>VAN</v>
      </c>
      <c r="L49" s="34">
        <f t="shared" si="6"/>
        <v>10</v>
      </c>
      <c r="O49" s="39"/>
    </row>
    <row r="50" spans="1:15" x14ac:dyDescent="0.2">
      <c r="A50">
        <f>LARGE($A$1:$A49,1)+1</f>
        <v>50</v>
      </c>
      <c r="G50">
        <f t="shared" si="3"/>
        <v>493</v>
      </c>
      <c r="H50">
        <f t="shared" si="3"/>
        <v>499</v>
      </c>
      <c r="I50">
        <v>451</v>
      </c>
      <c r="J50" s="39" t="str">
        <f t="shared" si="4"/>
        <v>Team: Anaheim Ducks</v>
      </c>
      <c r="K50" s="39" t="str">
        <f t="shared" si="5"/>
        <v>ANA</v>
      </c>
      <c r="L50" s="34">
        <f t="shared" si="6"/>
        <v>5</v>
      </c>
      <c r="O50" s="39"/>
    </row>
    <row r="51" spans="1:15" x14ac:dyDescent="0.2">
      <c r="A51">
        <f>LARGE($A$1:$A50,1)+1</f>
        <v>51</v>
      </c>
      <c r="B51" t="s">
        <v>2367</v>
      </c>
      <c r="G51">
        <f t="shared" si="3"/>
        <v>503</v>
      </c>
      <c r="H51">
        <f t="shared" si="3"/>
        <v>509</v>
      </c>
      <c r="I51">
        <v>452</v>
      </c>
      <c r="J51" s="39" t="str">
        <f t="shared" si="4"/>
        <v>Team: Anaheim Ducks</v>
      </c>
      <c r="K51" s="39" t="str">
        <f t="shared" si="5"/>
        <v>ANA</v>
      </c>
      <c r="L51" s="34">
        <f t="shared" si="6"/>
        <v>6</v>
      </c>
      <c r="O51" s="39"/>
    </row>
    <row r="52" spans="1:15" x14ac:dyDescent="0.2">
      <c r="A52">
        <f>LARGE($A$1:$A51,1)+1</f>
        <v>52</v>
      </c>
      <c r="B52" t="s">
        <v>2367</v>
      </c>
      <c r="G52">
        <f t="shared" si="3"/>
        <v>513</v>
      </c>
      <c r="H52">
        <f t="shared" si="3"/>
        <v>519</v>
      </c>
      <c r="I52">
        <v>453</v>
      </c>
      <c r="J52" s="39" t="str">
        <f t="shared" si="4"/>
        <v>Team: Atlanta Thrashers</v>
      </c>
      <c r="K52" s="39" t="str">
        <f t="shared" si="5"/>
        <v>ATL</v>
      </c>
      <c r="L52" s="34">
        <f t="shared" si="6"/>
        <v>8</v>
      </c>
      <c r="O52" s="39"/>
    </row>
    <row r="53" spans="1:15" x14ac:dyDescent="0.2">
      <c r="A53">
        <f>LARGE($A$1:$A52,1)+1</f>
        <v>53</v>
      </c>
      <c r="B53" t="s">
        <v>2334</v>
      </c>
      <c r="G53">
        <f t="shared" si="3"/>
        <v>523</v>
      </c>
      <c r="H53">
        <f t="shared" si="3"/>
        <v>529</v>
      </c>
      <c r="I53">
        <v>454</v>
      </c>
      <c r="J53" s="39" t="str">
        <f t="shared" si="4"/>
        <v>Team: Atlanta Thrashers</v>
      </c>
      <c r="K53" s="39" t="str">
        <f t="shared" si="5"/>
        <v>ATL</v>
      </c>
      <c r="L53" s="34">
        <f t="shared" si="6"/>
        <v>8</v>
      </c>
      <c r="O53" s="39"/>
    </row>
    <row r="54" spans="1:15" x14ac:dyDescent="0.2">
      <c r="A54">
        <f>LARGE($A$1:$A53,1)+1</f>
        <v>54</v>
      </c>
      <c r="B54" t="s">
        <v>2</v>
      </c>
      <c r="G54">
        <f t="shared" si="3"/>
        <v>533</v>
      </c>
      <c r="H54">
        <f t="shared" si="3"/>
        <v>539</v>
      </c>
      <c r="I54">
        <v>455</v>
      </c>
      <c r="J54" s="39" t="str">
        <f t="shared" si="4"/>
        <v>Team: Buffalo Sabres</v>
      </c>
      <c r="K54" s="39" t="str">
        <f t="shared" si="5"/>
        <v>BUF</v>
      </c>
      <c r="L54" s="34">
        <f t="shared" si="6"/>
        <v>8</v>
      </c>
      <c r="O54" s="39"/>
    </row>
    <row r="55" spans="1:15" x14ac:dyDescent="0.2">
      <c r="A55">
        <f>LARGE($A$1:$A54,1)+1</f>
        <v>55</v>
      </c>
      <c r="B55" t="s">
        <v>2333</v>
      </c>
      <c r="G55">
        <f t="shared" si="3"/>
        <v>543</v>
      </c>
      <c r="H55">
        <f t="shared" si="3"/>
        <v>549</v>
      </c>
      <c r="I55">
        <v>456</v>
      </c>
      <c r="J55" s="39" t="str">
        <f t="shared" si="4"/>
        <v>Team: Carolina Hurricanes</v>
      </c>
      <c r="K55" s="39" t="str">
        <f t="shared" si="5"/>
        <v>CAR</v>
      </c>
      <c r="L55" s="34">
        <f t="shared" si="6"/>
        <v>8</v>
      </c>
      <c r="O55" s="39"/>
    </row>
    <row r="56" spans="1:15" x14ac:dyDescent="0.2">
      <c r="A56">
        <f>LARGE($A$1:$A55,1)+1</f>
        <v>56</v>
      </c>
      <c r="B56" t="s">
        <v>2335</v>
      </c>
      <c r="G56">
        <f t="shared" si="3"/>
        <v>553</v>
      </c>
      <c r="H56">
        <f t="shared" si="3"/>
        <v>559</v>
      </c>
      <c r="I56">
        <v>457</v>
      </c>
      <c r="J56" s="39" t="str">
        <f t="shared" si="4"/>
        <v>Team: Carolina Hurricanes</v>
      </c>
      <c r="K56" s="39" t="str">
        <f t="shared" si="5"/>
        <v>CAR</v>
      </c>
      <c r="L56" s="34">
        <f t="shared" si="6"/>
        <v>8</v>
      </c>
      <c r="O56" s="39"/>
    </row>
    <row r="57" spans="1:15" x14ac:dyDescent="0.2">
      <c r="A57">
        <f>LARGE($A$1:$A56,1)+1</f>
        <v>57</v>
      </c>
      <c r="B57" t="s">
        <v>2335</v>
      </c>
      <c r="G57">
        <f t="shared" si="3"/>
        <v>563</v>
      </c>
      <c r="H57">
        <f t="shared" si="3"/>
        <v>569</v>
      </c>
      <c r="I57">
        <v>458</v>
      </c>
      <c r="J57" s="39" t="str">
        <f t="shared" si="4"/>
        <v>Team: Carolina Hurricanes</v>
      </c>
      <c r="K57" s="39" t="str">
        <f t="shared" si="5"/>
        <v>CAR</v>
      </c>
      <c r="L57" s="34">
        <f t="shared" si="6"/>
        <v>8</v>
      </c>
      <c r="O57" s="39"/>
    </row>
    <row r="58" spans="1:15" x14ac:dyDescent="0.2">
      <c r="A58">
        <f>LARGE($A$1:$A57,1)+1</f>
        <v>58</v>
      </c>
      <c r="B58" s="39">
        <v>2.5</v>
      </c>
      <c r="G58">
        <f t="shared" si="3"/>
        <v>573</v>
      </c>
      <c r="H58">
        <f t="shared" si="3"/>
        <v>579</v>
      </c>
      <c r="I58">
        <v>459</v>
      </c>
      <c r="J58" s="39" t="str">
        <f t="shared" si="4"/>
        <v>Team: Carolina Hurricanes</v>
      </c>
      <c r="K58" s="39" t="str">
        <f t="shared" si="5"/>
        <v>CAR</v>
      </c>
      <c r="L58" s="34">
        <f t="shared" si="6"/>
        <v>8</v>
      </c>
      <c r="O58" s="39"/>
    </row>
    <row r="59" spans="1:15" x14ac:dyDescent="0.2">
      <c r="A59">
        <f>LARGE($A$1:$A58,1)+1</f>
        <v>59</v>
      </c>
      <c r="B59" s="39">
        <v>6</v>
      </c>
      <c r="G59">
        <f t="shared" si="3"/>
        <v>583</v>
      </c>
      <c r="H59">
        <f t="shared" si="3"/>
        <v>589</v>
      </c>
      <c r="I59">
        <v>460</v>
      </c>
      <c r="J59" s="39" t="str">
        <f t="shared" si="4"/>
        <v>Team: Washington Capitals</v>
      </c>
      <c r="K59" s="39" t="str">
        <f t="shared" si="5"/>
        <v>WAS</v>
      </c>
      <c r="L59" s="34">
        <f t="shared" si="6"/>
        <v>15</v>
      </c>
      <c r="O59" s="39"/>
    </row>
    <row r="60" spans="1:15" x14ac:dyDescent="0.2">
      <c r="A60">
        <f>LARGE($A$1:$A59,1)+1</f>
        <v>60</v>
      </c>
      <c r="G60">
        <f t="shared" si="3"/>
        <v>593</v>
      </c>
      <c r="H60">
        <f t="shared" si="3"/>
        <v>599</v>
      </c>
      <c r="I60">
        <v>461</v>
      </c>
      <c r="J60" s="39" t="str">
        <f t="shared" si="4"/>
        <v>Team: Carolina Hurricanes</v>
      </c>
      <c r="K60" s="39" t="str">
        <f t="shared" si="5"/>
        <v>CAR</v>
      </c>
      <c r="L60" s="34">
        <f t="shared" si="6"/>
        <v>8</v>
      </c>
      <c r="O60" s="39"/>
    </row>
    <row r="61" spans="1:15" x14ac:dyDescent="0.2">
      <c r="A61">
        <f>LARGE($A$1:$A60,1)+1</f>
        <v>61</v>
      </c>
      <c r="B61" t="s">
        <v>2368</v>
      </c>
      <c r="G61">
        <f t="shared" si="3"/>
        <v>603</v>
      </c>
      <c r="H61">
        <f t="shared" si="3"/>
        <v>609</v>
      </c>
      <c r="I61">
        <v>462</v>
      </c>
      <c r="J61" s="39" t="str">
        <f t="shared" si="4"/>
        <v>Team: Colorado Avalanche</v>
      </c>
      <c r="K61" s="39" t="str">
        <f t="shared" si="5"/>
        <v>CAR</v>
      </c>
      <c r="L61" s="34">
        <f t="shared" si="6"/>
        <v>8</v>
      </c>
      <c r="O61" s="39"/>
    </row>
    <row r="62" spans="1:15" x14ac:dyDescent="0.2">
      <c r="A62">
        <f>LARGE($A$1:$A61,1)+1</f>
        <v>62</v>
      </c>
      <c r="B62" t="s">
        <v>2368</v>
      </c>
      <c r="G62">
        <f t="shared" si="3"/>
        <v>613</v>
      </c>
      <c r="H62">
        <f t="shared" si="3"/>
        <v>619</v>
      </c>
      <c r="I62">
        <v>463</v>
      </c>
      <c r="J62" s="39" t="str">
        <f t="shared" si="4"/>
        <v>Team: Columbus Blue Jackets</v>
      </c>
      <c r="K62" s="39" t="str">
        <f t="shared" si="5"/>
        <v>CBJ</v>
      </c>
      <c r="L62" s="34">
        <f t="shared" si="6"/>
        <v>8</v>
      </c>
      <c r="O62" s="39"/>
    </row>
    <row r="63" spans="1:15" x14ac:dyDescent="0.2">
      <c r="A63">
        <f>LARGE($A$1:$A62,1)+1</f>
        <v>63</v>
      </c>
      <c r="B63" t="s">
        <v>2334</v>
      </c>
      <c r="G63">
        <f t="shared" si="3"/>
        <v>623</v>
      </c>
      <c r="H63">
        <f t="shared" si="3"/>
        <v>629</v>
      </c>
      <c r="I63">
        <v>464</v>
      </c>
      <c r="J63" s="39" t="str">
        <f t="shared" si="4"/>
        <v>Team: Columbus Blue Jackets</v>
      </c>
      <c r="K63" s="39" t="str">
        <f t="shared" si="5"/>
        <v>CBJ</v>
      </c>
      <c r="L63" s="34">
        <f t="shared" si="6"/>
        <v>8</v>
      </c>
      <c r="O63" s="39"/>
    </row>
    <row r="64" spans="1:15" x14ac:dyDescent="0.2">
      <c r="A64">
        <f>LARGE($A$1:$A63,1)+1</f>
        <v>64</v>
      </c>
      <c r="B64" t="s">
        <v>2</v>
      </c>
      <c r="G64">
        <f t="shared" si="3"/>
        <v>633</v>
      </c>
      <c r="H64">
        <f t="shared" si="3"/>
        <v>639</v>
      </c>
      <c r="I64">
        <v>465</v>
      </c>
      <c r="J64" s="39" t="str">
        <f t="shared" si="4"/>
        <v>Team: Columbus Blue Jackets</v>
      </c>
      <c r="K64" s="39" t="str">
        <f t="shared" si="5"/>
        <v>CBJ</v>
      </c>
      <c r="L64" s="34">
        <f t="shared" si="6"/>
        <v>10</v>
      </c>
      <c r="O64" s="39"/>
    </row>
    <row r="65" spans="1:15" x14ac:dyDescent="0.2">
      <c r="A65">
        <f>LARGE($A$1:$A64,1)+1</f>
        <v>65</v>
      </c>
      <c r="B65" t="s">
        <v>2333</v>
      </c>
      <c r="G65">
        <f t="shared" si="3"/>
        <v>643</v>
      </c>
      <c r="H65">
        <f t="shared" si="3"/>
        <v>649</v>
      </c>
      <c r="I65">
        <v>466</v>
      </c>
      <c r="J65" s="39" t="str">
        <f t="shared" ref="J65:J96" si="7">VLOOKUP($G65,$A$1:$B$998,2,FALSE)</f>
        <v>Team: Columbus Blue Jackets</v>
      </c>
      <c r="K65" s="39" t="str">
        <f t="shared" ref="K65:K96" si="8">VLOOKUP($J65,$O$1:$Q$48,3)</f>
        <v>CBJ</v>
      </c>
      <c r="L65" s="34">
        <f t="shared" ref="L65:L96" si="9">VLOOKUP($H65,$A$1:$B$998,2,FALSE)</f>
        <v>6</v>
      </c>
      <c r="O65" s="39"/>
    </row>
    <row r="66" spans="1:15" x14ac:dyDescent="0.2">
      <c r="A66">
        <f>LARGE($A$1:$A65,1)+1</f>
        <v>66</v>
      </c>
      <c r="B66" t="s">
        <v>2335</v>
      </c>
      <c r="G66">
        <f t="shared" si="3"/>
        <v>653</v>
      </c>
      <c r="H66">
        <f t="shared" si="3"/>
        <v>659</v>
      </c>
      <c r="I66">
        <v>467</v>
      </c>
      <c r="J66" s="39" t="str">
        <f t="shared" si="7"/>
        <v>Team: Dallas Stars</v>
      </c>
      <c r="K66" s="39" t="str">
        <f t="shared" si="8"/>
        <v>DAL</v>
      </c>
      <c r="L66" s="34">
        <f t="shared" si="9"/>
        <v>6</v>
      </c>
      <c r="O66" s="39"/>
    </row>
    <row r="67" spans="1:15" x14ac:dyDescent="0.2">
      <c r="A67">
        <f>LARGE($A$1:$A66,1)+1</f>
        <v>67</v>
      </c>
      <c r="B67" t="s">
        <v>2335</v>
      </c>
      <c r="G67">
        <f t="shared" ref="G67:H111" si="10">G66+10</f>
        <v>663</v>
      </c>
      <c r="H67">
        <f t="shared" si="10"/>
        <v>669</v>
      </c>
      <c r="I67">
        <v>468</v>
      </c>
      <c r="J67" s="39" t="str">
        <f t="shared" si="7"/>
        <v>Team: Edmonton Oilers</v>
      </c>
      <c r="K67" s="39" t="str">
        <f t="shared" si="8"/>
        <v>EDM</v>
      </c>
      <c r="L67" s="34">
        <f t="shared" si="9"/>
        <v>8</v>
      </c>
      <c r="O67" s="39"/>
    </row>
    <row r="68" spans="1:15" x14ac:dyDescent="0.2">
      <c r="A68">
        <f>LARGE($A$1:$A67,1)+1</f>
        <v>68</v>
      </c>
      <c r="B68" s="39">
        <v>3</v>
      </c>
      <c r="G68">
        <f t="shared" si="10"/>
        <v>673</v>
      </c>
      <c r="H68">
        <f t="shared" si="10"/>
        <v>679</v>
      </c>
      <c r="I68">
        <v>469</v>
      </c>
      <c r="J68" s="39" t="str">
        <f t="shared" si="7"/>
        <v>Team: Edmonton Oilers</v>
      </c>
      <c r="K68" s="39" t="str">
        <f t="shared" si="8"/>
        <v>EDM</v>
      </c>
      <c r="L68" s="34">
        <f t="shared" si="9"/>
        <v>8</v>
      </c>
      <c r="O68" s="39"/>
    </row>
    <row r="69" spans="1:15" x14ac:dyDescent="0.2">
      <c r="A69">
        <f>LARGE($A$1:$A68,1)+1</f>
        <v>69</v>
      </c>
      <c r="B69" s="39">
        <v>8</v>
      </c>
      <c r="G69">
        <f t="shared" si="10"/>
        <v>683</v>
      </c>
      <c r="H69">
        <f t="shared" si="10"/>
        <v>689</v>
      </c>
      <c r="I69">
        <v>470</v>
      </c>
      <c r="J69" s="39" t="str">
        <f t="shared" si="7"/>
        <v>Team: Florida Panthers</v>
      </c>
      <c r="K69" s="39" t="str">
        <f t="shared" si="8"/>
        <v>FLA</v>
      </c>
      <c r="L69" s="34">
        <f t="shared" si="9"/>
        <v>8</v>
      </c>
      <c r="O69" s="39"/>
    </row>
    <row r="70" spans="1:15" x14ac:dyDescent="0.2">
      <c r="A70">
        <f>LARGE($A$1:$A69,1)+1</f>
        <v>70</v>
      </c>
      <c r="G70">
        <f t="shared" si="10"/>
        <v>693</v>
      </c>
      <c r="H70">
        <f t="shared" si="10"/>
        <v>699</v>
      </c>
      <c r="I70">
        <v>471</v>
      </c>
      <c r="J70" s="39" t="str">
        <f t="shared" si="7"/>
        <v>Team: Florida Panthers</v>
      </c>
      <c r="K70" s="39" t="str">
        <f t="shared" si="8"/>
        <v>FLA</v>
      </c>
      <c r="L70" s="34">
        <f t="shared" si="9"/>
        <v>8</v>
      </c>
      <c r="O70" s="39"/>
    </row>
    <row r="71" spans="1:15" x14ac:dyDescent="0.2">
      <c r="A71">
        <f>LARGE($A$1:$A70,1)+1</f>
        <v>71</v>
      </c>
      <c r="B71" t="s">
        <v>2369</v>
      </c>
      <c r="G71">
        <f t="shared" si="10"/>
        <v>703</v>
      </c>
      <c r="H71">
        <f t="shared" si="10"/>
        <v>709</v>
      </c>
      <c r="I71">
        <v>472</v>
      </c>
      <c r="J71" s="39" t="str">
        <f t="shared" si="7"/>
        <v>Team: Los Angeles Kings</v>
      </c>
      <c r="K71" s="39" t="str">
        <f t="shared" si="8"/>
        <v>LAK</v>
      </c>
      <c r="L71" s="34">
        <f t="shared" si="9"/>
        <v>6</v>
      </c>
      <c r="O71" s="39"/>
    </row>
    <row r="72" spans="1:15" x14ac:dyDescent="0.2">
      <c r="A72">
        <f>LARGE($A$1:$A71,1)+1</f>
        <v>72</v>
      </c>
      <c r="B72" t="s">
        <v>2369</v>
      </c>
      <c r="G72">
        <f t="shared" si="10"/>
        <v>713</v>
      </c>
      <c r="H72">
        <f t="shared" si="10"/>
        <v>719</v>
      </c>
      <c r="I72">
        <v>473</v>
      </c>
      <c r="J72" s="39" t="str">
        <f t="shared" si="7"/>
        <v>Team: Los Angeles Kings</v>
      </c>
      <c r="K72" s="39" t="str">
        <f t="shared" si="8"/>
        <v>LAK</v>
      </c>
      <c r="L72" s="34">
        <f t="shared" si="9"/>
        <v>10</v>
      </c>
      <c r="O72" s="39"/>
    </row>
    <row r="73" spans="1:15" x14ac:dyDescent="0.2">
      <c r="A73">
        <f>LARGE($A$1:$A72,1)+1</f>
        <v>73</v>
      </c>
      <c r="B73" t="s">
        <v>2334</v>
      </c>
      <c r="G73">
        <f t="shared" si="10"/>
        <v>723</v>
      </c>
      <c r="H73">
        <f t="shared" si="10"/>
        <v>729</v>
      </c>
      <c r="I73">
        <v>474</v>
      </c>
      <c r="J73" s="39" t="str">
        <f t="shared" si="7"/>
        <v>Team: Los Angeles Kings</v>
      </c>
      <c r="K73" s="39" t="str">
        <f t="shared" si="8"/>
        <v>LAK</v>
      </c>
      <c r="L73" s="34">
        <f t="shared" si="9"/>
        <v>6</v>
      </c>
      <c r="O73" s="39"/>
    </row>
    <row r="74" spans="1:15" x14ac:dyDescent="0.2">
      <c r="A74">
        <f>LARGE($A$1:$A73,1)+1</f>
        <v>74</v>
      </c>
      <c r="B74" t="s">
        <v>2</v>
      </c>
      <c r="G74">
        <f t="shared" si="10"/>
        <v>733</v>
      </c>
      <c r="H74">
        <f t="shared" si="10"/>
        <v>739</v>
      </c>
      <c r="I74">
        <v>475</v>
      </c>
      <c r="J74" s="39" t="str">
        <f t="shared" si="7"/>
        <v>Team: New Jersey Devils</v>
      </c>
      <c r="K74" s="39" t="str">
        <f t="shared" si="8"/>
        <v>NJD</v>
      </c>
      <c r="L74" s="34">
        <f t="shared" si="9"/>
        <v>5</v>
      </c>
      <c r="O74" s="39"/>
    </row>
    <row r="75" spans="1:15" x14ac:dyDescent="0.2">
      <c r="A75">
        <f>LARGE($A$1:$A74,1)+1</f>
        <v>75</v>
      </c>
      <c r="B75" t="s">
        <v>2333</v>
      </c>
      <c r="G75">
        <f t="shared" si="10"/>
        <v>743</v>
      </c>
      <c r="H75">
        <f t="shared" si="10"/>
        <v>749</v>
      </c>
      <c r="I75">
        <v>476</v>
      </c>
      <c r="J75" s="39" t="str">
        <f t="shared" si="7"/>
        <v>Team: New Jersey Devils</v>
      </c>
      <c r="K75" s="39" t="str">
        <f t="shared" si="8"/>
        <v>NJD</v>
      </c>
      <c r="L75" s="34">
        <f t="shared" si="9"/>
        <v>5</v>
      </c>
      <c r="O75" s="39"/>
    </row>
    <row r="76" spans="1:15" x14ac:dyDescent="0.2">
      <c r="A76">
        <f>LARGE($A$1:$A75,1)+1</f>
        <v>76</v>
      </c>
      <c r="B76" t="s">
        <v>2335</v>
      </c>
      <c r="G76">
        <f t="shared" si="10"/>
        <v>753</v>
      </c>
      <c r="H76">
        <f t="shared" si="10"/>
        <v>759</v>
      </c>
      <c r="I76">
        <v>477</v>
      </c>
      <c r="J76" s="39" t="str">
        <f t="shared" si="7"/>
        <v>Team: New Jersey Devils</v>
      </c>
      <c r="K76" s="39" t="str">
        <f t="shared" si="8"/>
        <v>NJD</v>
      </c>
      <c r="L76" s="34">
        <f t="shared" si="9"/>
        <v>6</v>
      </c>
      <c r="O76" s="39"/>
    </row>
    <row r="77" spans="1:15" x14ac:dyDescent="0.2">
      <c r="A77">
        <f>LARGE($A$1:$A76,1)+1</f>
        <v>77</v>
      </c>
      <c r="B77" t="s">
        <v>2335</v>
      </c>
      <c r="G77">
        <f t="shared" si="10"/>
        <v>763</v>
      </c>
      <c r="H77">
        <f t="shared" si="10"/>
        <v>769</v>
      </c>
      <c r="I77">
        <v>478</v>
      </c>
      <c r="J77" s="39" t="str">
        <f t="shared" si="7"/>
        <v>Team: New Jersey Devils</v>
      </c>
      <c r="K77" s="39" t="str">
        <f t="shared" si="8"/>
        <v>NJD</v>
      </c>
      <c r="L77" s="34">
        <f t="shared" si="9"/>
        <v>5</v>
      </c>
      <c r="O77" s="39"/>
    </row>
    <row r="78" spans="1:15" x14ac:dyDescent="0.2">
      <c r="A78">
        <f>LARGE($A$1:$A77,1)+1</f>
        <v>78</v>
      </c>
      <c r="B78" s="39">
        <v>4</v>
      </c>
      <c r="G78">
        <f t="shared" si="10"/>
        <v>773</v>
      </c>
      <c r="H78">
        <f t="shared" si="10"/>
        <v>779</v>
      </c>
      <c r="I78">
        <v>479</v>
      </c>
      <c r="J78" s="39" t="str">
        <f t="shared" si="7"/>
        <v>Team: New York Islanders</v>
      </c>
      <c r="K78" s="39" t="str">
        <f t="shared" si="8"/>
        <v>NYI</v>
      </c>
      <c r="L78" s="34">
        <f t="shared" si="9"/>
        <v>10</v>
      </c>
      <c r="O78" s="39"/>
    </row>
    <row r="79" spans="1:15" x14ac:dyDescent="0.2">
      <c r="A79">
        <f>LARGE($A$1:$A78,1)+1</f>
        <v>79</v>
      </c>
      <c r="B79" s="39">
        <v>10</v>
      </c>
      <c r="G79">
        <f t="shared" si="10"/>
        <v>783</v>
      </c>
      <c r="H79">
        <f t="shared" si="10"/>
        <v>789</v>
      </c>
      <c r="I79">
        <v>480</v>
      </c>
      <c r="J79" s="39" t="str">
        <f t="shared" si="7"/>
        <v>Team: New York Islanders</v>
      </c>
      <c r="K79" s="39" t="str">
        <f t="shared" si="8"/>
        <v>NYI</v>
      </c>
      <c r="L79" s="34">
        <f t="shared" si="9"/>
        <v>6</v>
      </c>
      <c r="O79" s="39"/>
    </row>
    <row r="80" spans="1:15" x14ac:dyDescent="0.2">
      <c r="A80">
        <f>LARGE($A$1:$A79,1)+1</f>
        <v>80</v>
      </c>
      <c r="G80">
        <f t="shared" si="10"/>
        <v>793</v>
      </c>
      <c r="H80">
        <f t="shared" si="10"/>
        <v>799</v>
      </c>
      <c r="I80">
        <v>481</v>
      </c>
      <c r="J80" s="39" t="str">
        <f t="shared" si="7"/>
        <v>Team: New York Islanders</v>
      </c>
      <c r="K80" s="39" t="str">
        <f t="shared" si="8"/>
        <v>NYI</v>
      </c>
      <c r="L80" s="34">
        <f t="shared" si="9"/>
        <v>6</v>
      </c>
      <c r="O80" s="39"/>
    </row>
    <row r="81" spans="1:15" x14ac:dyDescent="0.2">
      <c r="A81">
        <f>LARGE($A$1:$A80,1)+1</f>
        <v>81</v>
      </c>
      <c r="B81" t="s">
        <v>2370</v>
      </c>
      <c r="G81">
        <f t="shared" si="10"/>
        <v>803</v>
      </c>
      <c r="H81">
        <f t="shared" si="10"/>
        <v>809</v>
      </c>
      <c r="I81">
        <v>482</v>
      </c>
      <c r="J81" s="39" t="str">
        <f t="shared" si="7"/>
        <v>Team: Ottawa Senators</v>
      </c>
      <c r="K81" s="39" t="str">
        <f t="shared" si="8"/>
        <v>OTT</v>
      </c>
      <c r="L81" s="34">
        <f t="shared" si="9"/>
        <v>5</v>
      </c>
      <c r="O81" s="39"/>
    </row>
    <row r="82" spans="1:15" x14ac:dyDescent="0.2">
      <c r="A82">
        <f>LARGE($A$1:$A81,1)+1</f>
        <v>82</v>
      </c>
      <c r="B82" t="s">
        <v>2370</v>
      </c>
      <c r="G82">
        <f t="shared" si="10"/>
        <v>813</v>
      </c>
      <c r="H82">
        <f t="shared" si="10"/>
        <v>819</v>
      </c>
      <c r="I82">
        <v>483</v>
      </c>
      <c r="J82" s="39" t="str">
        <f t="shared" si="7"/>
        <v>Team: Philadelphia Flyers</v>
      </c>
      <c r="K82" s="39" t="str">
        <f t="shared" si="8"/>
        <v>OTT</v>
      </c>
      <c r="L82" s="34">
        <f t="shared" si="9"/>
        <v>5</v>
      </c>
      <c r="O82" s="39"/>
    </row>
    <row r="83" spans="1:15" x14ac:dyDescent="0.2">
      <c r="A83">
        <f>LARGE($A$1:$A82,1)+1</f>
        <v>83</v>
      </c>
      <c r="B83" t="s">
        <v>2339</v>
      </c>
      <c r="G83">
        <f t="shared" si="10"/>
        <v>823</v>
      </c>
      <c r="H83">
        <f t="shared" si="10"/>
        <v>829</v>
      </c>
      <c r="I83">
        <v>484</v>
      </c>
      <c r="J83" s="39" t="str">
        <f t="shared" si="7"/>
        <v>Team: Florida Panthers</v>
      </c>
      <c r="K83" s="39" t="str">
        <f t="shared" si="8"/>
        <v>FLA</v>
      </c>
      <c r="L83" s="34">
        <f t="shared" si="9"/>
        <v>6</v>
      </c>
      <c r="O83" s="39"/>
    </row>
    <row r="84" spans="1:15" x14ac:dyDescent="0.2">
      <c r="A84">
        <f>LARGE($A$1:$A83,1)+1</f>
        <v>84</v>
      </c>
      <c r="B84" t="s">
        <v>2</v>
      </c>
      <c r="G84">
        <f t="shared" si="10"/>
        <v>833</v>
      </c>
      <c r="H84">
        <f t="shared" si="10"/>
        <v>839</v>
      </c>
      <c r="I84">
        <v>485</v>
      </c>
      <c r="J84" s="39" t="str">
        <f t="shared" si="7"/>
        <v>Team: Philadelphia Flyers</v>
      </c>
      <c r="K84" s="39" t="str">
        <f t="shared" si="8"/>
        <v>OTT</v>
      </c>
      <c r="L84" s="34">
        <f t="shared" si="9"/>
        <v>8</v>
      </c>
      <c r="O84" s="39"/>
    </row>
    <row r="85" spans="1:15" x14ac:dyDescent="0.2">
      <c r="A85">
        <f>LARGE($A$1:$A84,1)+1</f>
        <v>85</v>
      </c>
      <c r="B85" t="s">
        <v>2333</v>
      </c>
      <c r="G85">
        <f t="shared" si="10"/>
        <v>843</v>
      </c>
      <c r="H85">
        <f t="shared" si="10"/>
        <v>849</v>
      </c>
      <c r="I85">
        <v>486</v>
      </c>
      <c r="J85" s="39" t="str">
        <f t="shared" si="7"/>
        <v>Team: Phoenix Coyotes</v>
      </c>
      <c r="K85" s="39" t="str">
        <f t="shared" si="8"/>
        <v>PHO</v>
      </c>
      <c r="L85" s="34">
        <f t="shared" si="9"/>
        <v>6</v>
      </c>
      <c r="O85" s="39"/>
    </row>
    <row r="86" spans="1:15" x14ac:dyDescent="0.2">
      <c r="A86">
        <f>LARGE($A$1:$A85,1)+1</f>
        <v>86</v>
      </c>
      <c r="B86" t="s">
        <v>2335</v>
      </c>
      <c r="G86">
        <f t="shared" si="10"/>
        <v>853</v>
      </c>
      <c r="H86">
        <f t="shared" si="10"/>
        <v>859</v>
      </c>
      <c r="I86">
        <v>487</v>
      </c>
      <c r="J86" s="39" t="str">
        <f t="shared" si="7"/>
        <v>Team: Phoenix Coyotes</v>
      </c>
      <c r="K86" s="39" t="str">
        <f t="shared" si="8"/>
        <v>PHO</v>
      </c>
      <c r="L86" s="34">
        <f t="shared" si="9"/>
        <v>6</v>
      </c>
      <c r="O86" s="39"/>
    </row>
    <row r="87" spans="1:15" x14ac:dyDescent="0.2">
      <c r="A87">
        <f>LARGE($A$1:$A86,1)+1</f>
        <v>87</v>
      </c>
      <c r="B87" t="s">
        <v>2335</v>
      </c>
      <c r="G87">
        <f t="shared" si="10"/>
        <v>863</v>
      </c>
      <c r="H87">
        <f t="shared" si="10"/>
        <v>869</v>
      </c>
      <c r="I87">
        <v>488</v>
      </c>
      <c r="J87" s="39" t="str">
        <f t="shared" si="7"/>
        <v>Team: Pittsburgh Penguins</v>
      </c>
      <c r="K87" s="39" t="str">
        <f t="shared" si="8"/>
        <v>PIT</v>
      </c>
      <c r="L87" s="34">
        <f t="shared" si="9"/>
        <v>6</v>
      </c>
      <c r="O87" s="39"/>
    </row>
    <row r="88" spans="1:15" x14ac:dyDescent="0.2">
      <c r="A88">
        <f>LARGE($A$1:$A87,1)+1</f>
        <v>88</v>
      </c>
      <c r="B88" s="39">
        <v>5</v>
      </c>
      <c r="G88">
        <f t="shared" si="10"/>
        <v>873</v>
      </c>
      <c r="H88">
        <f t="shared" si="10"/>
        <v>879</v>
      </c>
      <c r="I88">
        <v>489</v>
      </c>
      <c r="J88" s="39" t="str">
        <f t="shared" si="7"/>
        <v>Team: Pittsburgh Penguins</v>
      </c>
      <c r="K88" s="39" t="str">
        <f t="shared" si="8"/>
        <v>PIT</v>
      </c>
      <c r="L88" s="34">
        <f t="shared" si="9"/>
        <v>8</v>
      </c>
      <c r="O88" s="39"/>
    </row>
    <row r="89" spans="1:15" x14ac:dyDescent="0.2">
      <c r="A89">
        <f>LARGE($A$1:$A88,1)+1</f>
        <v>89</v>
      </c>
      <c r="B89" s="39">
        <v>12</v>
      </c>
      <c r="G89">
        <f t="shared" si="10"/>
        <v>883</v>
      </c>
      <c r="H89">
        <f t="shared" si="10"/>
        <v>889</v>
      </c>
      <c r="I89">
        <v>490</v>
      </c>
      <c r="J89" s="39" t="str">
        <f t="shared" si="7"/>
        <v>Team: San Jose Sharks</v>
      </c>
      <c r="K89" s="39" t="str">
        <f t="shared" si="8"/>
        <v>SJS</v>
      </c>
      <c r="L89" s="34">
        <f t="shared" si="9"/>
        <v>8</v>
      </c>
      <c r="O89" s="39"/>
    </row>
    <row r="90" spans="1:15" x14ac:dyDescent="0.2">
      <c r="A90">
        <f>LARGE($A$1:$A89,1)+1</f>
        <v>90</v>
      </c>
      <c r="G90">
        <f t="shared" si="10"/>
        <v>893</v>
      </c>
      <c r="H90">
        <f t="shared" si="10"/>
        <v>899</v>
      </c>
      <c r="I90">
        <v>491</v>
      </c>
      <c r="J90" s="39" t="str">
        <f t="shared" si="7"/>
        <v>Team: San Jose Sharks</v>
      </c>
      <c r="K90" s="39" t="str">
        <f t="shared" si="8"/>
        <v>SJS</v>
      </c>
      <c r="L90" s="34">
        <f t="shared" si="9"/>
        <v>6</v>
      </c>
      <c r="O90" s="39"/>
    </row>
    <row r="91" spans="1:15" x14ac:dyDescent="0.2">
      <c r="A91">
        <f>LARGE($A$1:$A90,1)+1</f>
        <v>91</v>
      </c>
      <c r="B91" t="s">
        <v>2371</v>
      </c>
      <c r="G91">
        <f t="shared" si="10"/>
        <v>903</v>
      </c>
      <c r="H91">
        <f t="shared" si="10"/>
        <v>909</v>
      </c>
      <c r="I91">
        <v>492</v>
      </c>
      <c r="J91" s="39" t="str">
        <f t="shared" si="7"/>
        <v>Team: San Jose Sharks</v>
      </c>
      <c r="K91" s="39" t="str">
        <f t="shared" si="8"/>
        <v>SJS</v>
      </c>
      <c r="L91" s="34">
        <f t="shared" si="9"/>
        <v>6</v>
      </c>
      <c r="O91" s="39"/>
    </row>
    <row r="92" spans="1:15" x14ac:dyDescent="0.2">
      <c r="A92">
        <f>LARGE($A$1:$A91,1)+1</f>
        <v>92</v>
      </c>
      <c r="B92" t="s">
        <v>2371</v>
      </c>
      <c r="G92">
        <f t="shared" si="10"/>
        <v>913</v>
      </c>
      <c r="H92">
        <f t="shared" si="10"/>
        <v>919</v>
      </c>
      <c r="I92">
        <v>493</v>
      </c>
      <c r="J92" s="39" t="str">
        <f t="shared" si="7"/>
        <v>Team: St. Louis Blues</v>
      </c>
      <c r="K92" s="39" t="str">
        <f t="shared" si="8"/>
        <v>STL</v>
      </c>
      <c r="L92" s="34">
        <f t="shared" si="9"/>
        <v>20</v>
      </c>
      <c r="O92" s="39"/>
    </row>
    <row r="93" spans="1:15" x14ac:dyDescent="0.2">
      <c r="A93">
        <f>LARGE($A$1:$A92,1)+1</f>
        <v>93</v>
      </c>
      <c r="B93" t="s">
        <v>2339</v>
      </c>
      <c r="G93">
        <f t="shared" si="10"/>
        <v>923</v>
      </c>
      <c r="H93">
        <f t="shared" si="10"/>
        <v>929</v>
      </c>
      <c r="I93">
        <v>494</v>
      </c>
      <c r="J93" s="39" t="str">
        <f t="shared" si="7"/>
        <v>Team: Toronto Maple Leafs</v>
      </c>
      <c r="K93" s="39" t="str">
        <f t="shared" si="8"/>
        <v>TOR</v>
      </c>
      <c r="L93" s="34">
        <f t="shared" si="9"/>
        <v>8</v>
      </c>
      <c r="O93" s="39"/>
    </row>
    <row r="94" spans="1:15" x14ac:dyDescent="0.2">
      <c r="A94">
        <f>LARGE($A$1:$A93,1)+1</f>
        <v>94</v>
      </c>
      <c r="B94" t="s">
        <v>2</v>
      </c>
      <c r="G94">
        <f t="shared" si="10"/>
        <v>933</v>
      </c>
      <c r="H94">
        <f t="shared" si="10"/>
        <v>939</v>
      </c>
      <c r="I94">
        <v>495</v>
      </c>
      <c r="J94" s="39" t="str">
        <f t="shared" si="7"/>
        <v>Team: Toronto Maple Leafs</v>
      </c>
      <c r="K94" s="39" t="str">
        <f t="shared" si="8"/>
        <v>TOR</v>
      </c>
      <c r="L94" s="34">
        <f t="shared" si="9"/>
        <v>8</v>
      </c>
      <c r="O94" s="39"/>
    </row>
    <row r="95" spans="1:15" x14ac:dyDescent="0.2">
      <c r="A95">
        <f>LARGE($A$1:$A94,1)+1</f>
        <v>95</v>
      </c>
      <c r="B95" t="s">
        <v>2333</v>
      </c>
      <c r="G95">
        <f t="shared" si="10"/>
        <v>943</v>
      </c>
      <c r="H95">
        <f t="shared" si="10"/>
        <v>949</v>
      </c>
      <c r="I95">
        <v>496</v>
      </c>
      <c r="J95" s="39" t="str">
        <f t="shared" si="7"/>
        <v>Team: Toronto Maple Leafs</v>
      </c>
      <c r="K95" s="39" t="str">
        <f t="shared" si="8"/>
        <v>TOR</v>
      </c>
      <c r="L95" s="34">
        <f t="shared" si="9"/>
        <v>5</v>
      </c>
      <c r="O95" s="39"/>
    </row>
    <row r="96" spans="1:15" x14ac:dyDescent="0.2">
      <c r="A96">
        <f>LARGE($A$1:$A95,1)+1</f>
        <v>96</v>
      </c>
      <c r="B96" t="s">
        <v>2335</v>
      </c>
      <c r="G96">
        <f t="shared" si="10"/>
        <v>953</v>
      </c>
      <c r="H96">
        <f t="shared" si="10"/>
        <v>959</v>
      </c>
      <c r="I96">
        <v>497</v>
      </c>
      <c r="J96" s="39" t="str">
        <f t="shared" si="7"/>
        <v>Team: Vancouver Canucks</v>
      </c>
      <c r="K96" s="39" t="str">
        <f t="shared" si="8"/>
        <v>VAN</v>
      </c>
      <c r="L96" s="34">
        <f t="shared" si="9"/>
        <v>25</v>
      </c>
      <c r="O96" s="39"/>
    </row>
    <row r="97" spans="1:15" x14ac:dyDescent="0.2">
      <c r="A97">
        <f>LARGE($A$1:$A96,1)+1</f>
        <v>97</v>
      </c>
      <c r="B97" t="s">
        <v>2335</v>
      </c>
      <c r="G97">
        <f t="shared" si="10"/>
        <v>963</v>
      </c>
      <c r="H97">
        <f t="shared" si="10"/>
        <v>969</v>
      </c>
      <c r="I97">
        <v>498</v>
      </c>
      <c r="J97" s="39" t="str">
        <f t="shared" ref="J97:J111" si="11">VLOOKUP($G97,$A$1:$B$998,2,FALSE)</f>
        <v>Team: Washington Capitals</v>
      </c>
      <c r="K97" s="39" t="str">
        <f t="shared" ref="K97:K111" si="12">VLOOKUP($J97,$O$1:$Q$48,3)</f>
        <v>WAS</v>
      </c>
      <c r="L97" s="34">
        <f t="shared" ref="L97:L111" si="13">VLOOKUP($H97,$A$1:$B$998,2,FALSE)</f>
        <v>10</v>
      </c>
      <c r="O97" s="39"/>
    </row>
    <row r="98" spans="1:15" x14ac:dyDescent="0.2">
      <c r="A98">
        <f>LARGE($A$1:$A97,1)+1</f>
        <v>98</v>
      </c>
      <c r="B98" s="39">
        <v>2.5</v>
      </c>
      <c r="G98">
        <f t="shared" si="10"/>
        <v>973</v>
      </c>
      <c r="H98">
        <f t="shared" si="10"/>
        <v>979</v>
      </c>
      <c r="I98">
        <v>499</v>
      </c>
      <c r="J98" s="39" t="str">
        <f t="shared" si="11"/>
        <v>Team: Washington Capitals</v>
      </c>
      <c r="K98" s="39" t="str">
        <f t="shared" si="12"/>
        <v>WAS</v>
      </c>
      <c r="L98" s="34">
        <f t="shared" si="13"/>
        <v>6</v>
      </c>
      <c r="O98" s="39"/>
    </row>
    <row r="99" spans="1:15" x14ac:dyDescent="0.2">
      <c r="A99">
        <f>LARGE($A$1:$A98,1)+1</f>
        <v>99</v>
      </c>
      <c r="B99" s="39">
        <v>6</v>
      </c>
      <c r="G99">
        <f t="shared" si="10"/>
        <v>983</v>
      </c>
      <c r="H99">
        <f t="shared" si="10"/>
        <v>989</v>
      </c>
      <c r="I99">
        <v>299</v>
      </c>
      <c r="J99" s="39">
        <f t="shared" si="11"/>
        <v>0</v>
      </c>
      <c r="K99" s="39" t="e">
        <f t="shared" si="12"/>
        <v>#N/A</v>
      </c>
      <c r="L99" s="34">
        <f t="shared" si="13"/>
        <v>0</v>
      </c>
      <c r="O99" s="39"/>
    </row>
    <row r="100" spans="1:15" x14ac:dyDescent="0.2">
      <c r="A100">
        <f>LARGE($A$1:$A99,1)+1</f>
        <v>100</v>
      </c>
      <c r="G100">
        <f t="shared" si="10"/>
        <v>993</v>
      </c>
      <c r="H100">
        <f t="shared" si="10"/>
        <v>999</v>
      </c>
      <c r="I100">
        <v>300</v>
      </c>
      <c r="J100" s="39">
        <f t="shared" si="11"/>
        <v>0</v>
      </c>
      <c r="K100" s="39" t="e">
        <f t="shared" si="12"/>
        <v>#N/A</v>
      </c>
      <c r="L100" s="34" t="e">
        <f t="shared" si="13"/>
        <v>#N/A</v>
      </c>
    </row>
    <row r="101" spans="1:15" x14ac:dyDescent="0.2">
      <c r="A101">
        <f>LARGE($A$1:$A100,1)+1</f>
        <v>101</v>
      </c>
      <c r="B101" t="s">
        <v>2372</v>
      </c>
      <c r="G101">
        <f t="shared" si="10"/>
        <v>1003</v>
      </c>
      <c r="H101">
        <f t="shared" si="10"/>
        <v>1009</v>
      </c>
      <c r="I101">
        <v>301</v>
      </c>
      <c r="J101" s="39" t="e">
        <f t="shared" si="11"/>
        <v>#N/A</v>
      </c>
      <c r="K101" s="39" t="e">
        <f t="shared" si="12"/>
        <v>#N/A</v>
      </c>
      <c r="L101" s="34" t="e">
        <f t="shared" si="13"/>
        <v>#N/A</v>
      </c>
    </row>
    <row r="102" spans="1:15" x14ac:dyDescent="0.2">
      <c r="A102">
        <f>LARGE($A$1:$A101,1)+1</f>
        <v>102</v>
      </c>
      <c r="B102" t="s">
        <v>2372</v>
      </c>
      <c r="G102">
        <f t="shared" si="10"/>
        <v>1013</v>
      </c>
      <c r="H102">
        <f t="shared" si="10"/>
        <v>1019</v>
      </c>
      <c r="I102">
        <v>302</v>
      </c>
      <c r="J102" s="39" t="e">
        <f t="shared" si="11"/>
        <v>#N/A</v>
      </c>
      <c r="K102" s="39" t="e">
        <f t="shared" si="12"/>
        <v>#N/A</v>
      </c>
      <c r="L102" s="34" t="e">
        <f t="shared" si="13"/>
        <v>#N/A</v>
      </c>
    </row>
    <row r="103" spans="1:15" x14ac:dyDescent="0.2">
      <c r="A103">
        <f>LARGE($A$1:$A102,1)+1</f>
        <v>103</v>
      </c>
      <c r="B103" t="s">
        <v>2340</v>
      </c>
      <c r="G103">
        <f t="shared" si="10"/>
        <v>1023</v>
      </c>
      <c r="H103">
        <f t="shared" si="10"/>
        <v>1029</v>
      </c>
      <c r="I103">
        <v>303</v>
      </c>
      <c r="J103" s="39" t="e">
        <f t="shared" si="11"/>
        <v>#N/A</v>
      </c>
      <c r="K103" s="39" t="e">
        <f t="shared" si="12"/>
        <v>#N/A</v>
      </c>
      <c r="L103" s="34" t="e">
        <f t="shared" si="13"/>
        <v>#N/A</v>
      </c>
    </row>
    <row r="104" spans="1:15" x14ac:dyDescent="0.2">
      <c r="A104">
        <f>LARGE($A$1:$A103,1)+1</f>
        <v>104</v>
      </c>
      <c r="B104" t="s">
        <v>2</v>
      </c>
      <c r="G104">
        <f t="shared" si="10"/>
        <v>1033</v>
      </c>
      <c r="H104">
        <f t="shared" si="10"/>
        <v>1039</v>
      </c>
      <c r="I104">
        <v>304</v>
      </c>
      <c r="J104" s="39" t="e">
        <f t="shared" si="11"/>
        <v>#N/A</v>
      </c>
      <c r="K104" s="39" t="e">
        <f t="shared" si="12"/>
        <v>#N/A</v>
      </c>
      <c r="L104" s="34" t="e">
        <f t="shared" si="13"/>
        <v>#N/A</v>
      </c>
    </row>
    <row r="105" spans="1:15" x14ac:dyDescent="0.2">
      <c r="A105">
        <f>LARGE($A$1:$A104,1)+1</f>
        <v>105</v>
      </c>
      <c r="B105" t="s">
        <v>2333</v>
      </c>
      <c r="G105">
        <f t="shared" si="10"/>
        <v>1043</v>
      </c>
      <c r="H105">
        <f t="shared" si="10"/>
        <v>1049</v>
      </c>
      <c r="I105">
        <v>305</v>
      </c>
      <c r="J105" s="39" t="e">
        <f t="shared" si="11"/>
        <v>#N/A</v>
      </c>
      <c r="K105" s="39" t="e">
        <f t="shared" si="12"/>
        <v>#N/A</v>
      </c>
      <c r="L105" s="34" t="e">
        <f t="shared" si="13"/>
        <v>#N/A</v>
      </c>
    </row>
    <row r="106" spans="1:15" x14ac:dyDescent="0.2">
      <c r="A106">
        <f>LARGE($A$1:$A105,1)+1</f>
        <v>106</v>
      </c>
      <c r="B106" s="39" t="s">
        <v>2335</v>
      </c>
      <c r="G106">
        <f t="shared" si="10"/>
        <v>1053</v>
      </c>
      <c r="H106">
        <f t="shared" si="10"/>
        <v>1059</v>
      </c>
      <c r="I106">
        <v>306</v>
      </c>
      <c r="J106" s="39" t="e">
        <f t="shared" si="11"/>
        <v>#N/A</v>
      </c>
      <c r="K106" s="39" t="e">
        <f t="shared" si="12"/>
        <v>#N/A</v>
      </c>
      <c r="L106" s="34" t="e">
        <f t="shared" si="13"/>
        <v>#N/A</v>
      </c>
    </row>
    <row r="107" spans="1:15" x14ac:dyDescent="0.2">
      <c r="A107">
        <f>LARGE($A$1:$A106,1)+1</f>
        <v>107</v>
      </c>
      <c r="B107" s="39" t="s">
        <v>2335</v>
      </c>
      <c r="G107">
        <f t="shared" si="10"/>
        <v>1063</v>
      </c>
      <c r="H107">
        <f t="shared" si="10"/>
        <v>1069</v>
      </c>
      <c r="I107">
        <v>307</v>
      </c>
      <c r="J107" s="39" t="e">
        <f t="shared" si="11"/>
        <v>#N/A</v>
      </c>
      <c r="K107" s="39" t="e">
        <f t="shared" si="12"/>
        <v>#N/A</v>
      </c>
      <c r="L107" s="34" t="e">
        <f t="shared" si="13"/>
        <v>#N/A</v>
      </c>
    </row>
    <row r="108" spans="1:15" x14ac:dyDescent="0.2">
      <c r="A108">
        <f>LARGE($A$1:$A107,1)+1</f>
        <v>108</v>
      </c>
      <c r="B108" s="39">
        <v>5</v>
      </c>
      <c r="G108">
        <f t="shared" si="10"/>
        <v>1073</v>
      </c>
      <c r="H108">
        <f t="shared" si="10"/>
        <v>1079</v>
      </c>
      <c r="I108">
        <v>308</v>
      </c>
      <c r="J108" s="39" t="e">
        <f t="shared" si="11"/>
        <v>#N/A</v>
      </c>
      <c r="K108" s="39" t="e">
        <f t="shared" si="12"/>
        <v>#N/A</v>
      </c>
      <c r="L108" s="34" t="e">
        <f t="shared" si="13"/>
        <v>#N/A</v>
      </c>
    </row>
    <row r="109" spans="1:15" x14ac:dyDescent="0.2">
      <c r="A109">
        <f>LARGE($A$1:$A108,1)+1</f>
        <v>109</v>
      </c>
      <c r="B109" s="39">
        <v>12</v>
      </c>
      <c r="G109">
        <f t="shared" si="10"/>
        <v>1083</v>
      </c>
      <c r="H109">
        <f t="shared" si="10"/>
        <v>1089</v>
      </c>
      <c r="I109">
        <v>309</v>
      </c>
      <c r="J109" s="39" t="e">
        <f t="shared" si="11"/>
        <v>#N/A</v>
      </c>
      <c r="K109" s="39" t="e">
        <f t="shared" si="12"/>
        <v>#N/A</v>
      </c>
      <c r="L109" s="34" t="e">
        <f t="shared" si="13"/>
        <v>#N/A</v>
      </c>
    </row>
    <row r="110" spans="1:15" x14ac:dyDescent="0.2">
      <c r="A110">
        <f>LARGE($A$1:$A109,1)+1</f>
        <v>110</v>
      </c>
      <c r="G110">
        <f t="shared" si="10"/>
        <v>1093</v>
      </c>
      <c r="H110">
        <f t="shared" si="10"/>
        <v>1099</v>
      </c>
      <c r="I110">
        <v>310</v>
      </c>
      <c r="J110" s="39" t="e">
        <f t="shared" si="11"/>
        <v>#N/A</v>
      </c>
      <c r="K110" s="39" t="e">
        <f t="shared" si="12"/>
        <v>#N/A</v>
      </c>
      <c r="L110" s="34" t="e">
        <f t="shared" si="13"/>
        <v>#N/A</v>
      </c>
    </row>
    <row r="111" spans="1:15" x14ac:dyDescent="0.2">
      <c r="A111">
        <f>LARGE($A$1:$A110,1)+1</f>
        <v>111</v>
      </c>
      <c r="B111" t="s">
        <v>2373</v>
      </c>
      <c r="G111">
        <f t="shared" si="10"/>
        <v>1103</v>
      </c>
      <c r="H111">
        <f t="shared" si="10"/>
        <v>1109</v>
      </c>
      <c r="I111">
        <v>311</v>
      </c>
      <c r="J111" s="39" t="e">
        <f t="shared" si="11"/>
        <v>#N/A</v>
      </c>
      <c r="K111" s="39" t="e">
        <f t="shared" si="12"/>
        <v>#N/A</v>
      </c>
      <c r="L111" s="34" t="e">
        <f t="shared" si="13"/>
        <v>#N/A</v>
      </c>
    </row>
    <row r="112" spans="1:15" x14ac:dyDescent="0.2">
      <c r="A112">
        <f>LARGE($A$1:$A111,1)+1</f>
        <v>112</v>
      </c>
      <c r="B112" t="s">
        <v>2373</v>
      </c>
    </row>
    <row r="113" spans="1:2" x14ac:dyDescent="0.2">
      <c r="A113">
        <f>LARGE($A$1:$A112,1)+1</f>
        <v>113</v>
      </c>
      <c r="B113" t="s">
        <v>2340</v>
      </c>
    </row>
    <row r="114" spans="1:2" x14ac:dyDescent="0.2">
      <c r="A114">
        <f>LARGE($A$1:$A113,1)+1</f>
        <v>114</v>
      </c>
      <c r="B114" t="s">
        <v>2</v>
      </c>
    </row>
    <row r="115" spans="1:2" x14ac:dyDescent="0.2">
      <c r="A115">
        <f>LARGE($A$1:$A114,1)+1</f>
        <v>115</v>
      </c>
      <c r="B115" t="s">
        <v>2333</v>
      </c>
    </row>
    <row r="116" spans="1:2" x14ac:dyDescent="0.2">
      <c r="A116">
        <f>LARGE($A$1:$A115,1)+1</f>
        <v>116</v>
      </c>
      <c r="B116" s="39" t="s">
        <v>2335</v>
      </c>
    </row>
    <row r="117" spans="1:2" x14ac:dyDescent="0.2">
      <c r="A117">
        <f>LARGE($A$1:$A116,1)+1</f>
        <v>117</v>
      </c>
      <c r="B117" s="39" t="s">
        <v>2335</v>
      </c>
    </row>
    <row r="118" spans="1:2" x14ac:dyDescent="0.2">
      <c r="A118">
        <f>LARGE($A$1:$A117,1)+1</f>
        <v>118</v>
      </c>
      <c r="B118" s="39">
        <v>3</v>
      </c>
    </row>
    <row r="119" spans="1:2" x14ac:dyDescent="0.2">
      <c r="A119">
        <f>LARGE($A$1:$A118,1)+1</f>
        <v>119</v>
      </c>
      <c r="B119" s="39">
        <v>8</v>
      </c>
    </row>
    <row r="120" spans="1:2" x14ac:dyDescent="0.2">
      <c r="A120">
        <f>LARGE($A$1:$A119,1)+1</f>
        <v>120</v>
      </c>
    </row>
    <row r="121" spans="1:2" x14ac:dyDescent="0.2">
      <c r="A121">
        <f>LARGE($A$1:$A120,1)+1</f>
        <v>121</v>
      </c>
      <c r="B121" t="s">
        <v>2374</v>
      </c>
    </row>
    <row r="122" spans="1:2" x14ac:dyDescent="0.2">
      <c r="A122">
        <f>LARGE($A$1:$A121,1)+1</f>
        <v>122</v>
      </c>
      <c r="B122" t="s">
        <v>2374</v>
      </c>
    </row>
    <row r="123" spans="1:2" x14ac:dyDescent="0.2">
      <c r="A123">
        <f>LARGE($A$1:$A122,1)+1</f>
        <v>123</v>
      </c>
      <c r="B123" t="s">
        <v>2340</v>
      </c>
    </row>
    <row r="124" spans="1:2" x14ac:dyDescent="0.2">
      <c r="A124">
        <f>LARGE($A$1:$A123,1)+1</f>
        <v>124</v>
      </c>
      <c r="B124" t="s">
        <v>2</v>
      </c>
    </row>
    <row r="125" spans="1:2" x14ac:dyDescent="0.2">
      <c r="A125">
        <f>LARGE($A$1:$A124,1)+1</f>
        <v>125</v>
      </c>
      <c r="B125" t="s">
        <v>2333</v>
      </c>
    </row>
    <row r="126" spans="1:2" x14ac:dyDescent="0.2">
      <c r="A126">
        <f>LARGE($A$1:$A125,1)+1</f>
        <v>126</v>
      </c>
      <c r="B126" s="39" t="s">
        <v>2335</v>
      </c>
    </row>
    <row r="127" spans="1:2" x14ac:dyDescent="0.2">
      <c r="A127">
        <f>LARGE($A$1:$A126,1)+1</f>
        <v>127</v>
      </c>
      <c r="B127" s="39" t="s">
        <v>2335</v>
      </c>
    </row>
    <row r="128" spans="1:2" x14ac:dyDescent="0.2">
      <c r="A128">
        <f>LARGE($A$1:$A127,1)+1</f>
        <v>128</v>
      </c>
      <c r="B128" s="39">
        <v>3</v>
      </c>
    </row>
    <row r="129" spans="1:2" x14ac:dyDescent="0.2">
      <c r="A129">
        <f>LARGE($A$1:$A128,1)+1</f>
        <v>129</v>
      </c>
      <c r="B129" s="39">
        <v>8</v>
      </c>
    </row>
    <row r="130" spans="1:2" x14ac:dyDescent="0.2">
      <c r="A130">
        <f>LARGE($A$1:$A129,1)+1</f>
        <v>130</v>
      </c>
    </row>
    <row r="131" spans="1:2" x14ac:dyDescent="0.2">
      <c r="A131">
        <f>LARGE($A$1:$A130,1)+1</f>
        <v>131</v>
      </c>
      <c r="B131" t="s">
        <v>2375</v>
      </c>
    </row>
    <row r="132" spans="1:2" x14ac:dyDescent="0.2">
      <c r="A132">
        <f>LARGE($A$1:$A131,1)+1</f>
        <v>132</v>
      </c>
      <c r="B132" t="s">
        <v>2375</v>
      </c>
    </row>
    <row r="133" spans="1:2" x14ac:dyDescent="0.2">
      <c r="A133">
        <f>LARGE($A$1:$A132,1)+1</f>
        <v>133</v>
      </c>
      <c r="B133" t="s">
        <v>2340</v>
      </c>
    </row>
    <row r="134" spans="1:2" x14ac:dyDescent="0.2">
      <c r="A134">
        <f>LARGE($A$1:$A133,1)+1</f>
        <v>134</v>
      </c>
      <c r="B134" t="s">
        <v>2</v>
      </c>
    </row>
    <row r="135" spans="1:2" x14ac:dyDescent="0.2">
      <c r="A135">
        <f>LARGE($A$1:$A134,1)+1</f>
        <v>135</v>
      </c>
      <c r="B135" t="s">
        <v>2333</v>
      </c>
    </row>
    <row r="136" spans="1:2" x14ac:dyDescent="0.2">
      <c r="A136">
        <f>LARGE($A$1:$A135,1)+1</f>
        <v>136</v>
      </c>
      <c r="B136" s="39" t="s">
        <v>2335</v>
      </c>
    </row>
    <row r="137" spans="1:2" x14ac:dyDescent="0.2">
      <c r="A137">
        <f>LARGE($A$1:$A136,1)+1</f>
        <v>137</v>
      </c>
      <c r="B137" s="39" t="s">
        <v>2335</v>
      </c>
    </row>
    <row r="138" spans="1:2" x14ac:dyDescent="0.2">
      <c r="A138">
        <f>LARGE($A$1:$A137,1)+1</f>
        <v>138</v>
      </c>
      <c r="B138" s="39">
        <v>2.5</v>
      </c>
    </row>
    <row r="139" spans="1:2" x14ac:dyDescent="0.2">
      <c r="A139">
        <f>LARGE($A$1:$A138,1)+1</f>
        <v>139</v>
      </c>
      <c r="B139" s="39">
        <v>6</v>
      </c>
    </row>
    <row r="140" spans="1:2" x14ac:dyDescent="0.2">
      <c r="A140">
        <f>LARGE($A$1:$A139,1)+1</f>
        <v>140</v>
      </c>
    </row>
    <row r="141" spans="1:2" x14ac:dyDescent="0.2">
      <c r="A141">
        <f>LARGE($A$1:$A140,1)+1</f>
        <v>141</v>
      </c>
      <c r="B141" t="s">
        <v>2376</v>
      </c>
    </row>
    <row r="142" spans="1:2" x14ac:dyDescent="0.2">
      <c r="A142">
        <f>LARGE($A$1:$A141,1)+1</f>
        <v>142</v>
      </c>
      <c r="B142" t="s">
        <v>2376</v>
      </c>
    </row>
    <row r="143" spans="1:2" x14ac:dyDescent="0.2">
      <c r="A143">
        <f>LARGE($A$1:$A142,1)+1</f>
        <v>143</v>
      </c>
      <c r="B143" t="s">
        <v>2334</v>
      </c>
    </row>
    <row r="144" spans="1:2" x14ac:dyDescent="0.2">
      <c r="A144">
        <f>LARGE($A$1:$A143,1)+1</f>
        <v>144</v>
      </c>
      <c r="B144" t="s">
        <v>2</v>
      </c>
    </row>
    <row r="145" spans="1:2" x14ac:dyDescent="0.2">
      <c r="A145">
        <f>LARGE($A$1:$A144,1)+1</f>
        <v>145</v>
      </c>
      <c r="B145" t="s">
        <v>2333</v>
      </c>
    </row>
    <row r="146" spans="1:2" x14ac:dyDescent="0.2">
      <c r="A146">
        <f>LARGE($A$1:$A145,1)+1</f>
        <v>146</v>
      </c>
      <c r="B146" s="39" t="s">
        <v>2335</v>
      </c>
    </row>
    <row r="147" spans="1:2" x14ac:dyDescent="0.2">
      <c r="A147">
        <f>LARGE($A$1:$A146,1)+1</f>
        <v>147</v>
      </c>
      <c r="B147" s="39" t="s">
        <v>2335</v>
      </c>
    </row>
    <row r="148" spans="1:2" x14ac:dyDescent="0.2">
      <c r="A148">
        <f>LARGE($A$1:$A147,1)+1</f>
        <v>148</v>
      </c>
      <c r="B148" s="39">
        <v>3</v>
      </c>
    </row>
    <row r="149" spans="1:2" x14ac:dyDescent="0.2">
      <c r="A149">
        <f>LARGE($A$1:$A148,1)+1</f>
        <v>149</v>
      </c>
      <c r="B149" s="39">
        <v>8</v>
      </c>
    </row>
    <row r="150" spans="1:2" x14ac:dyDescent="0.2">
      <c r="A150">
        <f>LARGE($A$1:$A149,1)+1</f>
        <v>150</v>
      </c>
    </row>
    <row r="151" spans="1:2" x14ac:dyDescent="0.2">
      <c r="A151">
        <f>LARGE($A$1:$A150,1)+1</f>
        <v>151</v>
      </c>
      <c r="B151" t="s">
        <v>2377</v>
      </c>
    </row>
    <row r="152" spans="1:2" x14ac:dyDescent="0.2">
      <c r="A152">
        <f>LARGE($A$1:$A151,1)+1</f>
        <v>152</v>
      </c>
      <c r="B152" t="s">
        <v>2377</v>
      </c>
    </row>
    <row r="153" spans="1:2" x14ac:dyDescent="0.2">
      <c r="A153">
        <f>LARGE($A$1:$A152,1)+1</f>
        <v>153</v>
      </c>
      <c r="B153" t="s">
        <v>2354</v>
      </c>
    </row>
    <row r="154" spans="1:2" x14ac:dyDescent="0.2">
      <c r="A154">
        <f>LARGE($A$1:$A153,1)+1</f>
        <v>154</v>
      </c>
      <c r="B154" t="s">
        <v>2</v>
      </c>
    </row>
    <row r="155" spans="1:2" x14ac:dyDescent="0.2">
      <c r="A155">
        <f>LARGE($A$1:$A154,1)+1</f>
        <v>155</v>
      </c>
      <c r="B155" t="s">
        <v>2333</v>
      </c>
    </row>
    <row r="156" spans="1:2" x14ac:dyDescent="0.2">
      <c r="A156">
        <f>LARGE($A$1:$A155,1)+1</f>
        <v>156</v>
      </c>
      <c r="B156" s="39" t="s">
        <v>2335</v>
      </c>
    </row>
    <row r="157" spans="1:2" x14ac:dyDescent="0.2">
      <c r="A157">
        <f>LARGE($A$1:$A156,1)+1</f>
        <v>157</v>
      </c>
      <c r="B157" s="39" t="s">
        <v>2335</v>
      </c>
    </row>
    <row r="158" spans="1:2" x14ac:dyDescent="0.2">
      <c r="A158">
        <f>LARGE($A$1:$A157,1)+1</f>
        <v>158</v>
      </c>
      <c r="B158" s="39">
        <v>3</v>
      </c>
    </row>
    <row r="159" spans="1:2" x14ac:dyDescent="0.2">
      <c r="A159">
        <f>LARGE($A$1:$A158,1)+1</f>
        <v>159</v>
      </c>
      <c r="B159" s="39">
        <v>8</v>
      </c>
    </row>
    <row r="160" spans="1:2" x14ac:dyDescent="0.2">
      <c r="A160">
        <f>LARGE($A$1:$A159,1)+1</f>
        <v>160</v>
      </c>
    </row>
    <row r="161" spans="1:2" x14ac:dyDescent="0.2">
      <c r="A161">
        <f>LARGE($A$1:$A160,1)+1</f>
        <v>161</v>
      </c>
      <c r="B161" t="s">
        <v>2378</v>
      </c>
    </row>
    <row r="162" spans="1:2" x14ac:dyDescent="0.2">
      <c r="A162">
        <f>LARGE($A$1:$A161,1)+1</f>
        <v>162</v>
      </c>
      <c r="B162" t="s">
        <v>2378</v>
      </c>
    </row>
    <row r="163" spans="1:2" x14ac:dyDescent="0.2">
      <c r="A163">
        <f>LARGE($A$1:$A162,1)+1</f>
        <v>163</v>
      </c>
      <c r="B163" t="s">
        <v>2342</v>
      </c>
    </row>
    <row r="164" spans="1:2" x14ac:dyDescent="0.2">
      <c r="A164">
        <f>LARGE($A$1:$A163,1)+1</f>
        <v>164</v>
      </c>
      <c r="B164" t="s">
        <v>2</v>
      </c>
    </row>
    <row r="165" spans="1:2" x14ac:dyDescent="0.2">
      <c r="A165">
        <f>LARGE($A$1:$A164,1)+1</f>
        <v>165</v>
      </c>
      <c r="B165" t="s">
        <v>2333</v>
      </c>
    </row>
    <row r="166" spans="1:2" x14ac:dyDescent="0.2">
      <c r="A166">
        <f>LARGE($A$1:$A165,1)+1</f>
        <v>166</v>
      </c>
      <c r="B166" s="39" t="s">
        <v>2335</v>
      </c>
    </row>
    <row r="167" spans="1:2" x14ac:dyDescent="0.2">
      <c r="A167">
        <f>LARGE($A$1:$A166,1)+1</f>
        <v>167</v>
      </c>
      <c r="B167" s="39" t="s">
        <v>2335</v>
      </c>
    </row>
    <row r="168" spans="1:2" x14ac:dyDescent="0.2">
      <c r="A168">
        <f>LARGE($A$1:$A167,1)+1</f>
        <v>168</v>
      </c>
      <c r="B168" s="39">
        <v>3</v>
      </c>
    </row>
    <row r="169" spans="1:2" x14ac:dyDescent="0.2">
      <c r="A169">
        <f>LARGE($A$1:$A168,1)+1</f>
        <v>169</v>
      </c>
      <c r="B169" s="39">
        <v>8</v>
      </c>
    </row>
    <row r="170" spans="1:2" x14ac:dyDescent="0.2">
      <c r="A170">
        <f>LARGE($A$1:$A169,1)+1</f>
        <v>170</v>
      </c>
    </row>
    <row r="171" spans="1:2" x14ac:dyDescent="0.2">
      <c r="A171">
        <f>LARGE($A$1:$A170,1)+1</f>
        <v>171</v>
      </c>
      <c r="B171" t="s">
        <v>2379</v>
      </c>
    </row>
    <row r="172" spans="1:2" x14ac:dyDescent="0.2">
      <c r="A172">
        <f>LARGE($A$1:$A171,1)+1</f>
        <v>172</v>
      </c>
      <c r="B172" t="s">
        <v>2379</v>
      </c>
    </row>
    <row r="173" spans="1:2" x14ac:dyDescent="0.2">
      <c r="A173">
        <f>LARGE($A$1:$A172,1)+1</f>
        <v>173</v>
      </c>
      <c r="B173" t="s">
        <v>2354</v>
      </c>
    </row>
    <row r="174" spans="1:2" x14ac:dyDescent="0.2">
      <c r="A174">
        <f>LARGE($A$1:$A173,1)+1</f>
        <v>174</v>
      </c>
      <c r="B174" t="s">
        <v>2</v>
      </c>
    </row>
    <row r="175" spans="1:2" x14ac:dyDescent="0.2">
      <c r="A175">
        <f>LARGE($A$1:$A174,1)+1</f>
        <v>175</v>
      </c>
      <c r="B175" t="s">
        <v>2333</v>
      </c>
    </row>
    <row r="176" spans="1:2" x14ac:dyDescent="0.2">
      <c r="A176">
        <f>LARGE($A$1:$A175,1)+1</f>
        <v>176</v>
      </c>
      <c r="B176" s="39" t="s">
        <v>2335</v>
      </c>
    </row>
    <row r="177" spans="1:2" x14ac:dyDescent="0.2">
      <c r="A177">
        <f>LARGE($A$1:$A176,1)+1</f>
        <v>177</v>
      </c>
      <c r="B177" s="39" t="s">
        <v>2335</v>
      </c>
    </row>
    <row r="178" spans="1:2" x14ac:dyDescent="0.2">
      <c r="A178">
        <f>LARGE($A$1:$A177,1)+1</f>
        <v>178</v>
      </c>
      <c r="B178" s="39">
        <v>5</v>
      </c>
    </row>
    <row r="179" spans="1:2" x14ac:dyDescent="0.2">
      <c r="A179">
        <f>LARGE($A$1:$A178,1)+1</f>
        <v>179</v>
      </c>
      <c r="B179" s="39">
        <v>12</v>
      </c>
    </row>
    <row r="180" spans="1:2" x14ac:dyDescent="0.2">
      <c r="A180">
        <f>LARGE($A$1:$A179,1)+1</f>
        <v>180</v>
      </c>
    </row>
    <row r="181" spans="1:2" x14ac:dyDescent="0.2">
      <c r="A181">
        <f>LARGE($A$1:$A180,1)+1</f>
        <v>181</v>
      </c>
      <c r="B181" t="s">
        <v>2380</v>
      </c>
    </row>
    <row r="182" spans="1:2" x14ac:dyDescent="0.2">
      <c r="A182">
        <f>LARGE($A$1:$A181,1)+1</f>
        <v>182</v>
      </c>
      <c r="B182" t="s">
        <v>2380</v>
      </c>
    </row>
    <row r="183" spans="1:2" x14ac:dyDescent="0.2">
      <c r="A183">
        <f>LARGE($A$1:$A182,1)+1</f>
        <v>183</v>
      </c>
      <c r="B183" t="s">
        <v>2342</v>
      </c>
    </row>
    <row r="184" spans="1:2" x14ac:dyDescent="0.2">
      <c r="A184">
        <f>LARGE($A$1:$A183,1)+1</f>
        <v>184</v>
      </c>
      <c r="B184" t="s">
        <v>2</v>
      </c>
    </row>
    <row r="185" spans="1:2" x14ac:dyDescent="0.2">
      <c r="A185">
        <f>LARGE($A$1:$A184,1)+1</f>
        <v>185</v>
      </c>
      <c r="B185" t="s">
        <v>2333</v>
      </c>
    </row>
    <row r="186" spans="1:2" x14ac:dyDescent="0.2">
      <c r="A186">
        <f>LARGE($A$1:$A185,1)+1</f>
        <v>186</v>
      </c>
      <c r="B186" s="39" t="s">
        <v>2335</v>
      </c>
    </row>
    <row r="187" spans="1:2" x14ac:dyDescent="0.2">
      <c r="A187">
        <f>LARGE($A$1:$A186,1)+1</f>
        <v>187</v>
      </c>
      <c r="B187" s="39" t="s">
        <v>2335</v>
      </c>
    </row>
    <row r="188" spans="1:2" x14ac:dyDescent="0.2">
      <c r="A188">
        <f>LARGE($A$1:$A187,1)+1</f>
        <v>188</v>
      </c>
      <c r="B188" s="39">
        <v>3</v>
      </c>
    </row>
    <row r="189" spans="1:2" x14ac:dyDescent="0.2">
      <c r="A189">
        <f>LARGE($A$1:$A188,1)+1</f>
        <v>189</v>
      </c>
      <c r="B189" s="39">
        <v>8</v>
      </c>
    </row>
    <row r="190" spans="1:2" x14ac:dyDescent="0.2">
      <c r="A190">
        <f>LARGE($A$1:$A189,1)+1</f>
        <v>190</v>
      </c>
    </row>
    <row r="191" spans="1:2" x14ac:dyDescent="0.2">
      <c r="A191">
        <f>LARGE($A$1:$A190,1)+1</f>
        <v>191</v>
      </c>
      <c r="B191" t="s">
        <v>2381</v>
      </c>
    </row>
    <row r="192" spans="1:2" x14ac:dyDescent="0.2">
      <c r="A192">
        <f>LARGE($A$1:$A191,1)+1</f>
        <v>192</v>
      </c>
      <c r="B192" t="s">
        <v>2381</v>
      </c>
    </row>
    <row r="193" spans="1:2" x14ac:dyDescent="0.2">
      <c r="A193">
        <f>LARGE($A$1:$A192,1)+1</f>
        <v>193</v>
      </c>
      <c r="B193" t="s">
        <v>2343</v>
      </c>
    </row>
    <row r="194" spans="1:2" x14ac:dyDescent="0.2">
      <c r="A194">
        <f>LARGE($A$1:$A193,1)+1</f>
        <v>194</v>
      </c>
      <c r="B194" t="s">
        <v>2</v>
      </c>
    </row>
    <row r="195" spans="1:2" x14ac:dyDescent="0.2">
      <c r="A195">
        <f>LARGE($A$1:$A194,1)+1</f>
        <v>195</v>
      </c>
      <c r="B195" t="s">
        <v>2333</v>
      </c>
    </row>
    <row r="196" spans="1:2" x14ac:dyDescent="0.2">
      <c r="A196">
        <f>LARGE($A$1:$A195,1)+1</f>
        <v>196</v>
      </c>
      <c r="B196" s="39" t="s">
        <v>2335</v>
      </c>
    </row>
    <row r="197" spans="1:2" x14ac:dyDescent="0.2">
      <c r="A197">
        <f>LARGE($A$1:$A196,1)+1</f>
        <v>197</v>
      </c>
      <c r="B197" s="39" t="s">
        <v>2335</v>
      </c>
    </row>
    <row r="198" spans="1:2" x14ac:dyDescent="0.2">
      <c r="A198">
        <f>LARGE($A$1:$A197,1)+1</f>
        <v>198</v>
      </c>
      <c r="B198" s="39">
        <v>10</v>
      </c>
    </row>
    <row r="199" spans="1:2" x14ac:dyDescent="0.2">
      <c r="A199">
        <f>LARGE($A$1:$A198,1)+1</f>
        <v>199</v>
      </c>
      <c r="B199" s="39">
        <v>20</v>
      </c>
    </row>
    <row r="200" spans="1:2" x14ac:dyDescent="0.2">
      <c r="A200">
        <f>LARGE($A$1:$A199,1)+1</f>
        <v>200</v>
      </c>
    </row>
    <row r="201" spans="1:2" x14ac:dyDescent="0.2">
      <c r="A201">
        <f>LARGE($A$1:$A200,1)+1</f>
        <v>201</v>
      </c>
      <c r="B201" t="s">
        <v>2382</v>
      </c>
    </row>
    <row r="202" spans="1:2" x14ac:dyDescent="0.2">
      <c r="A202">
        <f>LARGE($A$1:$A201,1)+1</f>
        <v>202</v>
      </c>
      <c r="B202" t="s">
        <v>2382</v>
      </c>
    </row>
    <row r="203" spans="1:2" x14ac:dyDescent="0.2">
      <c r="A203">
        <f>LARGE($A$1:$A202,1)+1</f>
        <v>203</v>
      </c>
      <c r="B203" t="s">
        <v>2343</v>
      </c>
    </row>
    <row r="204" spans="1:2" x14ac:dyDescent="0.2">
      <c r="A204">
        <f>LARGE($A$1:$A203,1)+1</f>
        <v>204</v>
      </c>
      <c r="B204" t="s">
        <v>2</v>
      </c>
    </row>
    <row r="205" spans="1:2" x14ac:dyDescent="0.2">
      <c r="A205">
        <f>LARGE($A$1:$A204,1)+1</f>
        <v>205</v>
      </c>
      <c r="B205" t="s">
        <v>2333</v>
      </c>
    </row>
    <row r="206" spans="1:2" x14ac:dyDescent="0.2">
      <c r="A206">
        <f>LARGE($A$1:$A205,1)+1</f>
        <v>206</v>
      </c>
      <c r="B206" s="39" t="s">
        <v>2335</v>
      </c>
    </row>
    <row r="207" spans="1:2" x14ac:dyDescent="0.2">
      <c r="A207">
        <f>LARGE($A$1:$A206,1)+1</f>
        <v>207</v>
      </c>
      <c r="B207" s="39" t="s">
        <v>2335</v>
      </c>
    </row>
    <row r="208" spans="1:2" x14ac:dyDescent="0.2">
      <c r="A208">
        <f>LARGE($A$1:$A207,1)+1</f>
        <v>208</v>
      </c>
      <c r="B208" s="39">
        <v>3</v>
      </c>
    </row>
    <row r="209" spans="1:2" x14ac:dyDescent="0.2">
      <c r="A209">
        <f>LARGE($A$1:$A208,1)+1</f>
        <v>209</v>
      </c>
      <c r="B209" s="39">
        <v>8</v>
      </c>
    </row>
    <row r="210" spans="1:2" x14ac:dyDescent="0.2">
      <c r="A210">
        <f>LARGE($A$1:$A209,1)+1</f>
        <v>210</v>
      </c>
    </row>
    <row r="211" spans="1:2" x14ac:dyDescent="0.2">
      <c r="A211">
        <f>LARGE($A$1:$A210,1)+1</f>
        <v>211</v>
      </c>
      <c r="B211" t="s">
        <v>2383</v>
      </c>
    </row>
    <row r="212" spans="1:2" x14ac:dyDescent="0.2">
      <c r="A212">
        <f>LARGE($A$1:$A211,1)+1</f>
        <v>212</v>
      </c>
      <c r="B212" t="s">
        <v>2383</v>
      </c>
    </row>
    <row r="213" spans="1:2" x14ac:dyDescent="0.2">
      <c r="A213">
        <f>LARGE($A$1:$A212,1)+1</f>
        <v>213</v>
      </c>
      <c r="B213" t="s">
        <v>2343</v>
      </c>
    </row>
    <row r="214" spans="1:2" x14ac:dyDescent="0.2">
      <c r="A214">
        <f>LARGE($A$1:$A213,1)+1</f>
        <v>214</v>
      </c>
      <c r="B214" t="s">
        <v>2</v>
      </c>
    </row>
    <row r="215" spans="1:2" x14ac:dyDescent="0.2">
      <c r="A215">
        <f>LARGE($A$1:$A214,1)+1</f>
        <v>215</v>
      </c>
      <c r="B215" t="s">
        <v>2333</v>
      </c>
    </row>
    <row r="216" spans="1:2" x14ac:dyDescent="0.2">
      <c r="A216">
        <f>LARGE($A$1:$A215,1)+1</f>
        <v>216</v>
      </c>
      <c r="B216" s="39" t="s">
        <v>2335</v>
      </c>
    </row>
    <row r="217" spans="1:2" x14ac:dyDescent="0.2">
      <c r="A217">
        <f>LARGE($A$1:$A216,1)+1</f>
        <v>217</v>
      </c>
      <c r="B217" s="39" t="s">
        <v>2335</v>
      </c>
    </row>
    <row r="218" spans="1:2" x14ac:dyDescent="0.2">
      <c r="A218">
        <f>LARGE($A$1:$A217,1)+1</f>
        <v>218</v>
      </c>
      <c r="B218" s="39">
        <v>2.5</v>
      </c>
    </row>
    <row r="219" spans="1:2" x14ac:dyDescent="0.2">
      <c r="A219">
        <f>LARGE($A$1:$A218,1)+1</f>
        <v>219</v>
      </c>
      <c r="B219" s="39">
        <v>6</v>
      </c>
    </row>
    <row r="220" spans="1:2" x14ac:dyDescent="0.2">
      <c r="A220">
        <f>LARGE($A$1:$A219,1)+1</f>
        <v>220</v>
      </c>
    </row>
    <row r="221" spans="1:2" x14ac:dyDescent="0.2">
      <c r="A221">
        <f>LARGE($A$1:$A220,1)+1</f>
        <v>221</v>
      </c>
      <c r="B221" t="s">
        <v>2384</v>
      </c>
    </row>
    <row r="222" spans="1:2" x14ac:dyDescent="0.2">
      <c r="A222">
        <f>LARGE($A$1:$A221,1)+1</f>
        <v>222</v>
      </c>
      <c r="B222" t="s">
        <v>2384</v>
      </c>
    </row>
    <row r="223" spans="1:2" x14ac:dyDescent="0.2">
      <c r="A223">
        <f>LARGE($A$1:$A222,1)+1</f>
        <v>223</v>
      </c>
      <c r="B223" t="s">
        <v>2343</v>
      </c>
    </row>
    <row r="224" spans="1:2" x14ac:dyDescent="0.2">
      <c r="A224">
        <f>LARGE($A$1:$A223,1)+1</f>
        <v>224</v>
      </c>
      <c r="B224" t="s">
        <v>2</v>
      </c>
    </row>
    <row r="225" spans="1:2" x14ac:dyDescent="0.2">
      <c r="A225">
        <f>LARGE($A$1:$A224,1)+1</f>
        <v>225</v>
      </c>
      <c r="B225" t="s">
        <v>2333</v>
      </c>
    </row>
    <row r="226" spans="1:2" x14ac:dyDescent="0.2">
      <c r="A226">
        <f>LARGE($A$1:$A225,1)+1</f>
        <v>226</v>
      </c>
      <c r="B226" s="39" t="s">
        <v>2335</v>
      </c>
    </row>
    <row r="227" spans="1:2" x14ac:dyDescent="0.2">
      <c r="A227">
        <f>LARGE($A$1:$A226,1)+1</f>
        <v>227</v>
      </c>
      <c r="B227" s="39" t="s">
        <v>2335</v>
      </c>
    </row>
    <row r="228" spans="1:2" x14ac:dyDescent="0.2">
      <c r="A228">
        <f>LARGE($A$1:$A227,1)+1</f>
        <v>228</v>
      </c>
      <c r="B228" s="39">
        <v>2.5</v>
      </c>
    </row>
    <row r="229" spans="1:2" x14ac:dyDescent="0.2">
      <c r="A229">
        <f>LARGE($A$1:$A228,1)+1</f>
        <v>229</v>
      </c>
      <c r="B229" s="39">
        <v>6</v>
      </c>
    </row>
    <row r="230" spans="1:2" x14ac:dyDescent="0.2">
      <c r="A230">
        <f>LARGE($A$1:$A229,1)+1</f>
        <v>230</v>
      </c>
    </row>
    <row r="231" spans="1:2" x14ac:dyDescent="0.2">
      <c r="A231">
        <f>LARGE($A$1:$A230,1)+1</f>
        <v>231</v>
      </c>
      <c r="B231" t="s">
        <v>2385</v>
      </c>
    </row>
    <row r="232" spans="1:2" x14ac:dyDescent="0.2">
      <c r="A232">
        <f>LARGE($A$1:$A231,1)+1</f>
        <v>232</v>
      </c>
      <c r="B232" t="s">
        <v>2385</v>
      </c>
    </row>
    <row r="233" spans="1:2" x14ac:dyDescent="0.2">
      <c r="A233">
        <f>LARGE($A$1:$A232,1)+1</f>
        <v>233</v>
      </c>
      <c r="B233" t="s">
        <v>2344</v>
      </c>
    </row>
    <row r="234" spans="1:2" x14ac:dyDescent="0.2">
      <c r="A234">
        <f>LARGE($A$1:$A233,1)+1</f>
        <v>234</v>
      </c>
      <c r="B234" t="s">
        <v>2</v>
      </c>
    </row>
    <row r="235" spans="1:2" x14ac:dyDescent="0.2">
      <c r="A235">
        <f>LARGE($A$1:$A234,1)+1</f>
        <v>235</v>
      </c>
      <c r="B235" t="s">
        <v>2333</v>
      </c>
    </row>
    <row r="236" spans="1:2" x14ac:dyDescent="0.2">
      <c r="A236">
        <f>LARGE($A$1:$A235,1)+1</f>
        <v>236</v>
      </c>
      <c r="B236" s="39" t="s">
        <v>2335</v>
      </c>
    </row>
    <row r="237" spans="1:2" x14ac:dyDescent="0.2">
      <c r="A237">
        <f>LARGE($A$1:$A236,1)+1</f>
        <v>237</v>
      </c>
      <c r="B237" s="39" t="s">
        <v>2335</v>
      </c>
    </row>
    <row r="238" spans="1:2" x14ac:dyDescent="0.2">
      <c r="A238">
        <f>LARGE($A$1:$A237,1)+1</f>
        <v>238</v>
      </c>
      <c r="B238" s="39">
        <v>2.5</v>
      </c>
    </row>
    <row r="239" spans="1:2" x14ac:dyDescent="0.2">
      <c r="A239">
        <f>LARGE($A$1:$A238,1)+1</f>
        <v>239</v>
      </c>
      <c r="B239" s="39">
        <v>6</v>
      </c>
    </row>
    <row r="240" spans="1:2" x14ac:dyDescent="0.2">
      <c r="A240">
        <f>LARGE($A$1:$A239,1)+1</f>
        <v>240</v>
      </c>
    </row>
    <row r="241" spans="1:2" x14ac:dyDescent="0.2">
      <c r="A241">
        <f>LARGE($A$1:$A240,1)+1</f>
        <v>241</v>
      </c>
      <c r="B241" t="s">
        <v>2386</v>
      </c>
    </row>
    <row r="242" spans="1:2" x14ac:dyDescent="0.2">
      <c r="A242">
        <f>LARGE($A$1:$A241,1)+1</f>
        <v>242</v>
      </c>
      <c r="B242" t="s">
        <v>2386</v>
      </c>
    </row>
    <row r="243" spans="1:2" x14ac:dyDescent="0.2">
      <c r="A243">
        <f>LARGE($A$1:$A242,1)+1</f>
        <v>243</v>
      </c>
      <c r="B243" t="s">
        <v>2345</v>
      </c>
    </row>
    <row r="244" spans="1:2" x14ac:dyDescent="0.2">
      <c r="A244">
        <f>LARGE($A$1:$A243,1)+1</f>
        <v>244</v>
      </c>
      <c r="B244" t="s">
        <v>2</v>
      </c>
    </row>
    <row r="245" spans="1:2" x14ac:dyDescent="0.2">
      <c r="A245">
        <f>LARGE($A$1:$A244,1)+1</f>
        <v>245</v>
      </c>
      <c r="B245" t="s">
        <v>2333</v>
      </c>
    </row>
    <row r="246" spans="1:2" x14ac:dyDescent="0.2">
      <c r="A246">
        <f>LARGE($A$1:$A245,1)+1</f>
        <v>246</v>
      </c>
      <c r="B246" s="39" t="s">
        <v>2335</v>
      </c>
    </row>
    <row r="247" spans="1:2" x14ac:dyDescent="0.2">
      <c r="A247">
        <f>LARGE($A$1:$A246,1)+1</f>
        <v>247</v>
      </c>
      <c r="B247" s="39" t="s">
        <v>2335</v>
      </c>
    </row>
    <row r="248" spans="1:2" x14ac:dyDescent="0.2">
      <c r="A248">
        <f>LARGE($A$1:$A247,1)+1</f>
        <v>248</v>
      </c>
      <c r="B248" s="39">
        <v>4</v>
      </c>
    </row>
    <row r="249" spans="1:2" x14ac:dyDescent="0.2">
      <c r="A249">
        <f>LARGE($A$1:$A248,1)+1</f>
        <v>249</v>
      </c>
      <c r="B249" s="39">
        <v>10</v>
      </c>
    </row>
    <row r="250" spans="1:2" x14ac:dyDescent="0.2">
      <c r="A250">
        <f>LARGE($A$1:$A249,1)+1</f>
        <v>250</v>
      </c>
    </row>
    <row r="251" spans="1:2" x14ac:dyDescent="0.2">
      <c r="A251">
        <f>LARGE($A$1:$A250,1)+1</f>
        <v>251</v>
      </c>
      <c r="B251" t="s">
        <v>2387</v>
      </c>
    </row>
    <row r="252" spans="1:2" x14ac:dyDescent="0.2">
      <c r="A252">
        <f>LARGE($A$1:$A251,1)+1</f>
        <v>252</v>
      </c>
      <c r="B252" t="s">
        <v>2387</v>
      </c>
    </row>
    <row r="253" spans="1:2" x14ac:dyDescent="0.2">
      <c r="A253">
        <f>LARGE($A$1:$A252,1)+1</f>
        <v>253</v>
      </c>
      <c r="B253" t="s">
        <v>2346</v>
      </c>
    </row>
    <row r="254" spans="1:2" x14ac:dyDescent="0.2">
      <c r="A254">
        <f>LARGE($A$1:$A253,1)+1</f>
        <v>254</v>
      </c>
      <c r="B254" t="s">
        <v>2</v>
      </c>
    </row>
    <row r="255" spans="1:2" x14ac:dyDescent="0.2">
      <c r="A255">
        <f>LARGE($A$1:$A254,1)+1</f>
        <v>255</v>
      </c>
      <c r="B255" t="s">
        <v>2333</v>
      </c>
    </row>
    <row r="256" spans="1:2" x14ac:dyDescent="0.2">
      <c r="A256">
        <f>LARGE($A$1:$A255,1)+1</f>
        <v>256</v>
      </c>
      <c r="B256" s="39" t="s">
        <v>2335</v>
      </c>
    </row>
    <row r="257" spans="1:2" x14ac:dyDescent="0.2">
      <c r="A257">
        <f>LARGE($A$1:$A256,1)+1</f>
        <v>257</v>
      </c>
      <c r="B257" s="39" t="s">
        <v>2335</v>
      </c>
    </row>
    <row r="258" spans="1:2" x14ac:dyDescent="0.2">
      <c r="A258">
        <f>LARGE($A$1:$A257,1)+1</f>
        <v>258</v>
      </c>
      <c r="B258" s="39">
        <v>3</v>
      </c>
    </row>
    <row r="259" spans="1:2" x14ac:dyDescent="0.2">
      <c r="A259">
        <f>LARGE($A$1:$A258,1)+1</f>
        <v>259</v>
      </c>
      <c r="B259" s="39">
        <v>8</v>
      </c>
    </row>
    <row r="260" spans="1:2" x14ac:dyDescent="0.2">
      <c r="A260">
        <f>LARGE($A$1:$A259,1)+1</f>
        <v>260</v>
      </c>
    </row>
    <row r="261" spans="1:2" x14ac:dyDescent="0.2">
      <c r="A261">
        <f>LARGE($A$1:$A260,1)+1</f>
        <v>261</v>
      </c>
      <c r="B261" t="s">
        <v>2388</v>
      </c>
    </row>
    <row r="262" spans="1:2" x14ac:dyDescent="0.2">
      <c r="A262">
        <f>LARGE($A$1:$A261,1)+1</f>
        <v>262</v>
      </c>
      <c r="B262" t="s">
        <v>2388</v>
      </c>
    </row>
    <row r="263" spans="1:2" x14ac:dyDescent="0.2">
      <c r="A263">
        <f>LARGE($A$1:$A262,1)+1</f>
        <v>263</v>
      </c>
      <c r="B263" t="s">
        <v>2346</v>
      </c>
    </row>
    <row r="264" spans="1:2" x14ac:dyDescent="0.2">
      <c r="A264">
        <f>LARGE($A$1:$A263,1)+1</f>
        <v>264</v>
      </c>
      <c r="B264" t="s">
        <v>2</v>
      </c>
    </row>
    <row r="265" spans="1:2" x14ac:dyDescent="0.2">
      <c r="A265">
        <f>LARGE($A$1:$A264,1)+1</f>
        <v>265</v>
      </c>
      <c r="B265" t="s">
        <v>2333</v>
      </c>
    </row>
    <row r="266" spans="1:2" x14ac:dyDescent="0.2">
      <c r="A266">
        <f>LARGE($A$1:$A265,1)+1</f>
        <v>266</v>
      </c>
      <c r="B266" s="39" t="s">
        <v>2335</v>
      </c>
    </row>
    <row r="267" spans="1:2" x14ac:dyDescent="0.2">
      <c r="A267">
        <f>LARGE($A$1:$A266,1)+1</f>
        <v>267</v>
      </c>
      <c r="B267" s="39" t="s">
        <v>2335</v>
      </c>
    </row>
    <row r="268" spans="1:2" x14ac:dyDescent="0.2">
      <c r="A268">
        <f>LARGE($A$1:$A267,1)+1</f>
        <v>268</v>
      </c>
      <c r="B268" s="39">
        <v>3</v>
      </c>
    </row>
    <row r="269" spans="1:2" x14ac:dyDescent="0.2">
      <c r="A269">
        <f>LARGE($A$1:$A268,1)+1</f>
        <v>269</v>
      </c>
      <c r="B269" s="39">
        <v>8</v>
      </c>
    </row>
    <row r="270" spans="1:2" x14ac:dyDescent="0.2">
      <c r="A270">
        <f>LARGE($A$1:$A269,1)+1</f>
        <v>270</v>
      </c>
    </row>
    <row r="271" spans="1:2" x14ac:dyDescent="0.2">
      <c r="A271">
        <f>LARGE($A$1:$A270,1)+1</f>
        <v>271</v>
      </c>
      <c r="B271" t="s">
        <v>2389</v>
      </c>
    </row>
    <row r="272" spans="1:2" x14ac:dyDescent="0.2">
      <c r="A272">
        <f>LARGE($A$1:$A271,1)+1</f>
        <v>272</v>
      </c>
      <c r="B272" t="s">
        <v>2389</v>
      </c>
    </row>
    <row r="273" spans="1:2" x14ac:dyDescent="0.2">
      <c r="A273">
        <f>LARGE($A$1:$A272,1)+1</f>
        <v>273</v>
      </c>
      <c r="B273" t="s">
        <v>2347</v>
      </c>
    </row>
    <row r="274" spans="1:2" x14ac:dyDescent="0.2">
      <c r="A274">
        <f>LARGE($A$1:$A273,1)+1</f>
        <v>274</v>
      </c>
      <c r="B274" t="s">
        <v>2</v>
      </c>
    </row>
    <row r="275" spans="1:2" x14ac:dyDescent="0.2">
      <c r="A275">
        <f>LARGE($A$1:$A274,1)+1</f>
        <v>275</v>
      </c>
      <c r="B275" t="s">
        <v>2333</v>
      </c>
    </row>
    <row r="276" spans="1:2" x14ac:dyDescent="0.2">
      <c r="A276">
        <f>LARGE($A$1:$A275,1)+1</f>
        <v>276</v>
      </c>
      <c r="B276" s="39" t="s">
        <v>2335</v>
      </c>
    </row>
    <row r="277" spans="1:2" x14ac:dyDescent="0.2">
      <c r="A277">
        <f>LARGE($A$1:$A276,1)+1</f>
        <v>277</v>
      </c>
      <c r="B277" s="39" t="s">
        <v>2335</v>
      </c>
    </row>
    <row r="278" spans="1:2" x14ac:dyDescent="0.2">
      <c r="A278">
        <f>LARGE($A$1:$A277,1)+1</f>
        <v>278</v>
      </c>
      <c r="B278" s="39">
        <v>3</v>
      </c>
    </row>
    <row r="279" spans="1:2" x14ac:dyDescent="0.2">
      <c r="A279">
        <f>LARGE($A$1:$A278,1)+1</f>
        <v>279</v>
      </c>
      <c r="B279" s="39">
        <v>8</v>
      </c>
    </row>
    <row r="280" spans="1:2" x14ac:dyDescent="0.2">
      <c r="A280">
        <f>LARGE($A$1:$A279,1)+1</f>
        <v>280</v>
      </c>
    </row>
    <row r="281" spans="1:2" x14ac:dyDescent="0.2">
      <c r="A281">
        <f>LARGE($A$1:$A280,1)+1</f>
        <v>281</v>
      </c>
      <c r="B281" t="s">
        <v>2390</v>
      </c>
    </row>
    <row r="282" spans="1:2" x14ac:dyDescent="0.2">
      <c r="A282">
        <f>LARGE($A$1:$A281,1)+1</f>
        <v>282</v>
      </c>
      <c r="B282" t="s">
        <v>2390</v>
      </c>
    </row>
    <row r="283" spans="1:2" x14ac:dyDescent="0.2">
      <c r="A283">
        <f>LARGE($A$1:$A282,1)+1</f>
        <v>283</v>
      </c>
      <c r="B283" t="s">
        <v>2348</v>
      </c>
    </row>
    <row r="284" spans="1:2" x14ac:dyDescent="0.2">
      <c r="A284">
        <f>LARGE($A$1:$A283,1)+1</f>
        <v>284</v>
      </c>
      <c r="B284" t="s">
        <v>2</v>
      </c>
    </row>
    <row r="285" spans="1:2" x14ac:dyDescent="0.2">
      <c r="A285">
        <f>LARGE($A$1:$A284,1)+1</f>
        <v>285</v>
      </c>
      <c r="B285" t="s">
        <v>2333</v>
      </c>
    </row>
    <row r="286" spans="1:2" x14ac:dyDescent="0.2">
      <c r="A286">
        <f>LARGE($A$1:$A285,1)+1</f>
        <v>286</v>
      </c>
      <c r="B286" s="39" t="s">
        <v>2335</v>
      </c>
    </row>
    <row r="287" spans="1:2" x14ac:dyDescent="0.2">
      <c r="A287">
        <f>LARGE($A$1:$A286,1)+1</f>
        <v>287</v>
      </c>
      <c r="B287" s="39" t="s">
        <v>2335</v>
      </c>
    </row>
    <row r="288" spans="1:2" x14ac:dyDescent="0.2">
      <c r="A288">
        <f>LARGE($A$1:$A287,1)+1</f>
        <v>288</v>
      </c>
      <c r="B288" s="39">
        <v>5</v>
      </c>
    </row>
    <row r="289" spans="1:2" x14ac:dyDescent="0.2">
      <c r="A289">
        <f>LARGE($A$1:$A288,1)+1</f>
        <v>289</v>
      </c>
      <c r="B289" s="39">
        <v>12</v>
      </c>
    </row>
    <row r="290" spans="1:2" x14ac:dyDescent="0.2">
      <c r="A290">
        <f>LARGE($A$1:$A289,1)+1</f>
        <v>290</v>
      </c>
    </row>
    <row r="291" spans="1:2" x14ac:dyDescent="0.2">
      <c r="A291">
        <f>LARGE($A$1:$A290,1)+1</f>
        <v>291</v>
      </c>
      <c r="B291" t="s">
        <v>2391</v>
      </c>
    </row>
    <row r="292" spans="1:2" x14ac:dyDescent="0.2">
      <c r="A292">
        <f>LARGE($A$1:$A291,1)+1</f>
        <v>292</v>
      </c>
      <c r="B292" t="s">
        <v>2391</v>
      </c>
    </row>
    <row r="293" spans="1:2" x14ac:dyDescent="0.2">
      <c r="A293">
        <f>LARGE($A$1:$A292,1)+1</f>
        <v>293</v>
      </c>
      <c r="B293" t="s">
        <v>2349</v>
      </c>
    </row>
    <row r="294" spans="1:2" x14ac:dyDescent="0.2">
      <c r="A294">
        <f>LARGE($A$1:$A293,1)+1</f>
        <v>294</v>
      </c>
      <c r="B294" t="s">
        <v>2</v>
      </c>
    </row>
    <row r="295" spans="1:2" x14ac:dyDescent="0.2">
      <c r="A295">
        <f>LARGE($A$1:$A294,1)+1</f>
        <v>295</v>
      </c>
      <c r="B295" t="s">
        <v>2333</v>
      </c>
    </row>
    <row r="296" spans="1:2" x14ac:dyDescent="0.2">
      <c r="A296">
        <f>LARGE($A$1:$A295,1)+1</f>
        <v>296</v>
      </c>
      <c r="B296" s="39" t="s">
        <v>2335</v>
      </c>
    </row>
    <row r="297" spans="1:2" x14ac:dyDescent="0.2">
      <c r="A297">
        <f>LARGE($A$1:$A296,1)+1</f>
        <v>297</v>
      </c>
      <c r="B297" s="39" t="s">
        <v>2335</v>
      </c>
    </row>
    <row r="298" spans="1:2" x14ac:dyDescent="0.2">
      <c r="A298">
        <f>LARGE($A$1:$A297,1)+1</f>
        <v>298</v>
      </c>
      <c r="B298" s="39">
        <v>2</v>
      </c>
    </row>
    <row r="299" spans="1:2" x14ac:dyDescent="0.2">
      <c r="A299">
        <f>LARGE($A$1:$A298,1)+1</f>
        <v>299</v>
      </c>
      <c r="B299" s="39">
        <v>5</v>
      </c>
    </row>
    <row r="300" spans="1:2" x14ac:dyDescent="0.2">
      <c r="A300">
        <f>LARGE($A$1:$A299,1)+1</f>
        <v>300</v>
      </c>
    </row>
    <row r="301" spans="1:2" x14ac:dyDescent="0.2">
      <c r="A301">
        <f>LARGE($A$1:$A300,1)+1</f>
        <v>301</v>
      </c>
      <c r="B301" t="s">
        <v>2392</v>
      </c>
    </row>
    <row r="302" spans="1:2" x14ac:dyDescent="0.2">
      <c r="A302">
        <f>LARGE($A$1:$A301,1)+1</f>
        <v>302</v>
      </c>
      <c r="B302" t="s">
        <v>2392</v>
      </c>
    </row>
    <row r="303" spans="1:2" x14ac:dyDescent="0.2">
      <c r="A303">
        <f>LARGE($A$1:$A302,1)+1</f>
        <v>303</v>
      </c>
      <c r="B303" t="s">
        <v>2350</v>
      </c>
    </row>
    <row r="304" spans="1:2" x14ac:dyDescent="0.2">
      <c r="A304">
        <f>LARGE($A$1:$A303,1)+1</f>
        <v>304</v>
      </c>
      <c r="B304" t="s">
        <v>2</v>
      </c>
    </row>
    <row r="305" spans="1:2" x14ac:dyDescent="0.2">
      <c r="A305">
        <f>LARGE($A$1:$A304,1)+1</f>
        <v>305</v>
      </c>
      <c r="B305" t="s">
        <v>2333</v>
      </c>
    </row>
    <row r="306" spans="1:2" x14ac:dyDescent="0.2">
      <c r="A306">
        <f>LARGE($A$1:$A305,1)+1</f>
        <v>306</v>
      </c>
      <c r="B306" s="39" t="s">
        <v>2335</v>
      </c>
    </row>
    <row r="307" spans="1:2" x14ac:dyDescent="0.2">
      <c r="A307">
        <f>LARGE($A$1:$A306,1)+1</f>
        <v>307</v>
      </c>
      <c r="B307" s="39" t="s">
        <v>2335</v>
      </c>
    </row>
    <row r="308" spans="1:2" x14ac:dyDescent="0.2">
      <c r="A308">
        <f>LARGE($A$1:$A307,1)+1</f>
        <v>308</v>
      </c>
      <c r="B308" s="39">
        <v>2.5</v>
      </c>
    </row>
    <row r="309" spans="1:2" x14ac:dyDescent="0.2">
      <c r="A309">
        <f>LARGE($A$1:$A308,1)+1</f>
        <v>309</v>
      </c>
      <c r="B309" s="39">
        <v>6</v>
      </c>
    </row>
    <row r="310" spans="1:2" x14ac:dyDescent="0.2">
      <c r="A310">
        <f>LARGE($A$1:$A309,1)+1</f>
        <v>310</v>
      </c>
    </row>
    <row r="311" spans="1:2" x14ac:dyDescent="0.2">
      <c r="A311">
        <f>LARGE($A$1:$A310,1)+1</f>
        <v>311</v>
      </c>
      <c r="B311" t="s">
        <v>2393</v>
      </c>
    </row>
    <row r="312" spans="1:2" x14ac:dyDescent="0.2">
      <c r="A312">
        <f>LARGE($A$1:$A311,1)+1</f>
        <v>312</v>
      </c>
      <c r="B312" t="s">
        <v>2393</v>
      </c>
    </row>
    <row r="313" spans="1:2" x14ac:dyDescent="0.2">
      <c r="A313">
        <f>LARGE($A$1:$A312,1)+1</f>
        <v>313</v>
      </c>
      <c r="B313" t="s">
        <v>2350</v>
      </c>
    </row>
    <row r="314" spans="1:2" x14ac:dyDescent="0.2">
      <c r="A314">
        <f>LARGE($A$1:$A313,1)+1</f>
        <v>314</v>
      </c>
      <c r="B314" t="s">
        <v>2</v>
      </c>
    </row>
    <row r="315" spans="1:2" x14ac:dyDescent="0.2">
      <c r="A315">
        <f>LARGE($A$1:$A314,1)+1</f>
        <v>315</v>
      </c>
      <c r="B315" t="s">
        <v>2333</v>
      </c>
    </row>
    <row r="316" spans="1:2" x14ac:dyDescent="0.2">
      <c r="A316">
        <f>LARGE($A$1:$A315,1)+1</f>
        <v>316</v>
      </c>
      <c r="B316" s="39" t="s">
        <v>2335</v>
      </c>
    </row>
    <row r="317" spans="1:2" x14ac:dyDescent="0.2">
      <c r="A317">
        <f>LARGE($A$1:$A316,1)+1</f>
        <v>317</v>
      </c>
      <c r="B317" s="39" t="s">
        <v>2335</v>
      </c>
    </row>
    <row r="318" spans="1:2" x14ac:dyDescent="0.2">
      <c r="A318">
        <f>LARGE($A$1:$A317,1)+1</f>
        <v>318</v>
      </c>
      <c r="B318" s="39">
        <v>2.5</v>
      </c>
    </row>
    <row r="319" spans="1:2" x14ac:dyDescent="0.2">
      <c r="A319">
        <f>LARGE($A$1:$A318,1)+1</f>
        <v>319</v>
      </c>
      <c r="B319" s="39">
        <v>6</v>
      </c>
    </row>
    <row r="320" spans="1:2" x14ac:dyDescent="0.2">
      <c r="A320">
        <f>LARGE($A$1:$A319,1)+1</f>
        <v>320</v>
      </c>
    </row>
    <row r="321" spans="1:2" x14ac:dyDescent="0.2">
      <c r="A321">
        <f>LARGE($A$1:$A320,1)+1</f>
        <v>321</v>
      </c>
      <c r="B321" t="s">
        <v>2394</v>
      </c>
    </row>
    <row r="322" spans="1:2" x14ac:dyDescent="0.2">
      <c r="A322">
        <f>LARGE($A$1:$A321,1)+1</f>
        <v>322</v>
      </c>
      <c r="B322" t="s">
        <v>2394</v>
      </c>
    </row>
    <row r="323" spans="1:2" x14ac:dyDescent="0.2">
      <c r="A323">
        <f>LARGE($A$1:$A322,1)+1</f>
        <v>323</v>
      </c>
      <c r="B323" t="s">
        <v>2360</v>
      </c>
    </row>
    <row r="324" spans="1:2" x14ac:dyDescent="0.2">
      <c r="A324">
        <f>LARGE($A$1:$A323,1)+1</f>
        <v>324</v>
      </c>
      <c r="B324" t="s">
        <v>2</v>
      </c>
    </row>
    <row r="325" spans="1:2" x14ac:dyDescent="0.2">
      <c r="A325">
        <f>LARGE($A$1:$A324,1)+1</f>
        <v>325</v>
      </c>
      <c r="B325" t="s">
        <v>2333</v>
      </c>
    </row>
    <row r="326" spans="1:2" x14ac:dyDescent="0.2">
      <c r="A326">
        <f>LARGE($A$1:$A325,1)+1</f>
        <v>326</v>
      </c>
      <c r="B326" s="39" t="s">
        <v>2335</v>
      </c>
    </row>
    <row r="327" spans="1:2" x14ac:dyDescent="0.2">
      <c r="A327">
        <f>LARGE($A$1:$A326,1)+1</f>
        <v>327</v>
      </c>
      <c r="B327" s="39" t="s">
        <v>2335</v>
      </c>
    </row>
    <row r="328" spans="1:2" x14ac:dyDescent="0.2">
      <c r="A328">
        <f>LARGE($A$1:$A327,1)+1</f>
        <v>328</v>
      </c>
      <c r="B328" s="39">
        <v>3</v>
      </c>
    </row>
    <row r="329" spans="1:2" x14ac:dyDescent="0.2">
      <c r="A329">
        <f>LARGE($A$1:$A328,1)+1</f>
        <v>329</v>
      </c>
      <c r="B329" s="39">
        <v>8</v>
      </c>
    </row>
    <row r="330" spans="1:2" x14ac:dyDescent="0.2">
      <c r="A330">
        <f>LARGE($A$1:$A329,1)+1</f>
        <v>330</v>
      </c>
    </row>
    <row r="331" spans="1:2" x14ac:dyDescent="0.2">
      <c r="A331">
        <f>LARGE($A$1:$A330,1)+1</f>
        <v>331</v>
      </c>
      <c r="B331" t="s">
        <v>2395</v>
      </c>
    </row>
    <row r="332" spans="1:2" x14ac:dyDescent="0.2">
      <c r="A332">
        <f>LARGE($A$1:$A331,1)+1</f>
        <v>332</v>
      </c>
      <c r="B332" t="s">
        <v>2395</v>
      </c>
    </row>
    <row r="333" spans="1:2" x14ac:dyDescent="0.2">
      <c r="A333">
        <f>LARGE($A$1:$A332,1)+1</f>
        <v>333</v>
      </c>
      <c r="B333" t="s">
        <v>2360</v>
      </c>
    </row>
    <row r="334" spans="1:2" x14ac:dyDescent="0.2">
      <c r="A334">
        <f>LARGE($A$1:$A333,1)+1</f>
        <v>334</v>
      </c>
      <c r="B334" t="s">
        <v>2</v>
      </c>
    </row>
    <row r="335" spans="1:2" x14ac:dyDescent="0.2">
      <c r="A335">
        <f>LARGE($A$1:$A334,1)+1</f>
        <v>335</v>
      </c>
      <c r="B335" t="s">
        <v>2333</v>
      </c>
    </row>
    <row r="336" spans="1:2" x14ac:dyDescent="0.2">
      <c r="A336">
        <f>LARGE($A$1:$A335,1)+1</f>
        <v>336</v>
      </c>
      <c r="B336" s="39" t="s">
        <v>2335</v>
      </c>
    </row>
    <row r="337" spans="1:2" x14ac:dyDescent="0.2">
      <c r="A337">
        <f>LARGE($A$1:$A336,1)+1</f>
        <v>337</v>
      </c>
      <c r="B337" s="39" t="s">
        <v>2335</v>
      </c>
    </row>
    <row r="338" spans="1:2" x14ac:dyDescent="0.2">
      <c r="A338">
        <f>LARGE($A$1:$A337,1)+1</f>
        <v>338</v>
      </c>
      <c r="B338" s="39">
        <v>2</v>
      </c>
    </row>
    <row r="339" spans="1:2" x14ac:dyDescent="0.2">
      <c r="A339">
        <f>LARGE($A$1:$A338,1)+1</f>
        <v>339</v>
      </c>
      <c r="B339" s="39">
        <v>5</v>
      </c>
    </row>
    <row r="340" spans="1:2" x14ac:dyDescent="0.2">
      <c r="A340">
        <f>LARGE($A$1:$A339,1)+1</f>
        <v>340</v>
      </c>
    </row>
    <row r="341" spans="1:2" x14ac:dyDescent="0.2">
      <c r="A341">
        <f>LARGE($A$1:$A340,1)+1</f>
        <v>341</v>
      </c>
      <c r="B341" t="s">
        <v>2396</v>
      </c>
    </row>
    <row r="342" spans="1:2" x14ac:dyDescent="0.2">
      <c r="A342">
        <f>LARGE($A$1:$A341,1)+1</f>
        <v>342</v>
      </c>
      <c r="B342" t="s">
        <v>2396</v>
      </c>
    </row>
    <row r="343" spans="1:2" x14ac:dyDescent="0.2">
      <c r="A343">
        <f>LARGE($A$1:$A342,1)+1</f>
        <v>343</v>
      </c>
      <c r="B343" t="s">
        <v>2360</v>
      </c>
    </row>
    <row r="344" spans="1:2" x14ac:dyDescent="0.2">
      <c r="A344">
        <f>LARGE($A$1:$A343,1)+1</f>
        <v>344</v>
      </c>
      <c r="B344" t="s">
        <v>2</v>
      </c>
    </row>
    <row r="345" spans="1:2" x14ac:dyDescent="0.2">
      <c r="A345">
        <f>LARGE($A$1:$A344,1)+1</f>
        <v>345</v>
      </c>
      <c r="B345" t="s">
        <v>2333</v>
      </c>
    </row>
    <row r="346" spans="1:2" x14ac:dyDescent="0.2">
      <c r="A346">
        <f>LARGE($A$1:$A345,1)+1</f>
        <v>346</v>
      </c>
      <c r="B346" s="39" t="s">
        <v>2335</v>
      </c>
    </row>
    <row r="347" spans="1:2" x14ac:dyDescent="0.2">
      <c r="A347">
        <f>LARGE($A$1:$A346,1)+1</f>
        <v>347</v>
      </c>
      <c r="B347" s="39" t="s">
        <v>2335</v>
      </c>
    </row>
    <row r="348" spans="1:2" x14ac:dyDescent="0.2">
      <c r="A348">
        <f>LARGE($A$1:$A347,1)+1</f>
        <v>348</v>
      </c>
      <c r="B348" s="39">
        <v>12.5</v>
      </c>
    </row>
    <row r="349" spans="1:2" x14ac:dyDescent="0.2">
      <c r="A349">
        <f>LARGE($A$1:$A348,1)+1</f>
        <v>349</v>
      </c>
      <c r="B349" s="39">
        <v>25</v>
      </c>
    </row>
    <row r="350" spans="1:2" x14ac:dyDescent="0.2">
      <c r="A350">
        <f>LARGE($A$1:$A349,1)+1</f>
        <v>350</v>
      </c>
    </row>
    <row r="351" spans="1:2" x14ac:dyDescent="0.2">
      <c r="A351">
        <f>LARGE($A$1:$A350,1)+1</f>
        <v>351</v>
      </c>
      <c r="B351" t="s">
        <v>2397</v>
      </c>
    </row>
    <row r="352" spans="1:2" x14ac:dyDescent="0.2">
      <c r="A352">
        <f>LARGE($A$1:$A351,1)+1</f>
        <v>352</v>
      </c>
      <c r="B352" t="s">
        <v>2397</v>
      </c>
    </row>
    <row r="353" spans="1:2" x14ac:dyDescent="0.2">
      <c r="A353">
        <f>LARGE($A$1:$A352,1)+1</f>
        <v>353</v>
      </c>
      <c r="B353" t="s">
        <v>2351</v>
      </c>
    </row>
    <row r="354" spans="1:2" x14ac:dyDescent="0.2">
      <c r="A354">
        <f>LARGE($A$1:$A353,1)+1</f>
        <v>354</v>
      </c>
      <c r="B354" t="s">
        <v>2</v>
      </c>
    </row>
    <row r="355" spans="1:2" x14ac:dyDescent="0.2">
      <c r="A355">
        <f>LARGE($A$1:$A354,1)+1</f>
        <v>355</v>
      </c>
      <c r="B355" t="s">
        <v>2333</v>
      </c>
    </row>
    <row r="356" spans="1:2" x14ac:dyDescent="0.2">
      <c r="A356">
        <f>LARGE($A$1:$A355,1)+1</f>
        <v>356</v>
      </c>
      <c r="B356" s="39" t="s">
        <v>2335</v>
      </c>
    </row>
    <row r="357" spans="1:2" x14ac:dyDescent="0.2">
      <c r="A357">
        <f>LARGE($A$1:$A356,1)+1</f>
        <v>357</v>
      </c>
      <c r="B357" s="39" t="s">
        <v>2335</v>
      </c>
    </row>
    <row r="358" spans="1:2" x14ac:dyDescent="0.2">
      <c r="A358">
        <f>LARGE($A$1:$A357,1)+1</f>
        <v>358</v>
      </c>
      <c r="B358" s="39">
        <v>5</v>
      </c>
    </row>
    <row r="359" spans="1:2" x14ac:dyDescent="0.2">
      <c r="A359">
        <f>LARGE($A$1:$A358,1)+1</f>
        <v>359</v>
      </c>
      <c r="B359" s="39">
        <v>12</v>
      </c>
    </row>
    <row r="360" spans="1:2" x14ac:dyDescent="0.2">
      <c r="A360">
        <f>LARGE($A$1:$A359,1)+1</f>
        <v>360</v>
      </c>
    </row>
    <row r="361" spans="1:2" x14ac:dyDescent="0.2">
      <c r="A361">
        <f>LARGE($A$1:$A360,1)+1</f>
        <v>361</v>
      </c>
      <c r="B361" t="s">
        <v>2398</v>
      </c>
    </row>
    <row r="362" spans="1:2" x14ac:dyDescent="0.2">
      <c r="A362">
        <f>LARGE($A$1:$A361,1)+1</f>
        <v>362</v>
      </c>
      <c r="B362" t="s">
        <v>2398</v>
      </c>
    </row>
    <row r="363" spans="1:2" x14ac:dyDescent="0.2">
      <c r="A363">
        <f>LARGE($A$1:$A362,1)+1</f>
        <v>363</v>
      </c>
      <c r="B363" t="s">
        <v>2351</v>
      </c>
    </row>
    <row r="364" spans="1:2" x14ac:dyDescent="0.2">
      <c r="A364">
        <f>LARGE($A$1:$A363,1)+1</f>
        <v>364</v>
      </c>
      <c r="B364" t="s">
        <v>2</v>
      </c>
    </row>
    <row r="365" spans="1:2" x14ac:dyDescent="0.2">
      <c r="A365">
        <f>LARGE($A$1:$A364,1)+1</f>
        <v>365</v>
      </c>
      <c r="B365" t="s">
        <v>2333</v>
      </c>
    </row>
    <row r="366" spans="1:2" x14ac:dyDescent="0.2">
      <c r="A366">
        <f>LARGE($A$1:$A365,1)+1</f>
        <v>366</v>
      </c>
      <c r="B366" s="39" t="s">
        <v>2335</v>
      </c>
    </row>
    <row r="367" spans="1:2" x14ac:dyDescent="0.2">
      <c r="A367">
        <f>LARGE($A$1:$A366,1)+1</f>
        <v>367</v>
      </c>
      <c r="B367" s="39" t="s">
        <v>2335</v>
      </c>
    </row>
    <row r="368" spans="1:2" x14ac:dyDescent="0.2">
      <c r="A368">
        <f>LARGE($A$1:$A367,1)+1</f>
        <v>368</v>
      </c>
      <c r="B368" s="39">
        <v>4</v>
      </c>
    </row>
    <row r="369" spans="1:2" x14ac:dyDescent="0.2">
      <c r="A369">
        <f>LARGE($A$1:$A368,1)+1</f>
        <v>369</v>
      </c>
      <c r="B369" s="39">
        <v>10</v>
      </c>
    </row>
    <row r="370" spans="1:2" x14ac:dyDescent="0.2">
      <c r="A370">
        <f>LARGE($A$1:$A369,1)+1</f>
        <v>370</v>
      </c>
    </row>
    <row r="371" spans="1:2" x14ac:dyDescent="0.2">
      <c r="A371">
        <f>LARGE($A$1:$A370,1)+1</f>
        <v>371</v>
      </c>
      <c r="B371" t="s">
        <v>2399</v>
      </c>
    </row>
    <row r="372" spans="1:2" x14ac:dyDescent="0.2">
      <c r="A372">
        <f>LARGE($A$1:$A371,1)+1</f>
        <v>372</v>
      </c>
      <c r="B372" t="s">
        <v>2399</v>
      </c>
    </row>
    <row r="373" spans="1:2" x14ac:dyDescent="0.2">
      <c r="A373">
        <f>LARGE($A$1:$A372,1)+1</f>
        <v>373</v>
      </c>
      <c r="B373" t="s">
        <v>2352</v>
      </c>
    </row>
    <row r="374" spans="1:2" x14ac:dyDescent="0.2">
      <c r="A374">
        <f>LARGE($A$1:$A373,1)+1</f>
        <v>374</v>
      </c>
      <c r="B374" t="s">
        <v>2</v>
      </c>
    </row>
    <row r="375" spans="1:2" x14ac:dyDescent="0.2">
      <c r="A375">
        <f>LARGE($A$1:$A374,1)+1</f>
        <v>375</v>
      </c>
      <c r="B375" t="s">
        <v>2333</v>
      </c>
    </row>
    <row r="376" spans="1:2" x14ac:dyDescent="0.2">
      <c r="A376">
        <f>LARGE($A$1:$A375,1)+1</f>
        <v>376</v>
      </c>
      <c r="B376" s="39" t="s">
        <v>2335</v>
      </c>
    </row>
    <row r="377" spans="1:2" x14ac:dyDescent="0.2">
      <c r="A377">
        <f>LARGE($A$1:$A376,1)+1</f>
        <v>377</v>
      </c>
      <c r="B377" s="39" t="s">
        <v>2335</v>
      </c>
    </row>
    <row r="378" spans="1:2" x14ac:dyDescent="0.2">
      <c r="A378">
        <f>LARGE($A$1:$A377,1)+1</f>
        <v>378</v>
      </c>
      <c r="B378" s="39">
        <v>4</v>
      </c>
    </row>
    <row r="379" spans="1:2" x14ac:dyDescent="0.2">
      <c r="A379">
        <f>LARGE($A$1:$A378,1)+1</f>
        <v>379</v>
      </c>
      <c r="B379" s="39">
        <v>10</v>
      </c>
    </row>
    <row r="380" spans="1:2" x14ac:dyDescent="0.2">
      <c r="A380">
        <f>LARGE($A$1:$A379,1)+1</f>
        <v>380</v>
      </c>
    </row>
    <row r="381" spans="1:2" x14ac:dyDescent="0.2">
      <c r="A381">
        <f>LARGE($A$1:$A380,1)+1</f>
        <v>381</v>
      </c>
      <c r="B381" t="s">
        <v>2400</v>
      </c>
    </row>
    <row r="382" spans="1:2" x14ac:dyDescent="0.2">
      <c r="A382">
        <f>LARGE($A$1:$A381,1)+1</f>
        <v>382</v>
      </c>
      <c r="B382" t="s">
        <v>2400</v>
      </c>
    </row>
    <row r="383" spans="1:2" x14ac:dyDescent="0.2">
      <c r="A383">
        <f>LARGE($A$1:$A382,1)+1</f>
        <v>383</v>
      </c>
      <c r="B383" t="s">
        <v>2352</v>
      </c>
    </row>
    <row r="384" spans="1:2" x14ac:dyDescent="0.2">
      <c r="A384">
        <f>LARGE($A$1:$A383,1)+1</f>
        <v>384</v>
      </c>
      <c r="B384" t="s">
        <v>2</v>
      </c>
    </row>
    <row r="385" spans="1:2" x14ac:dyDescent="0.2">
      <c r="A385">
        <f>LARGE($A$1:$A384,1)+1</f>
        <v>385</v>
      </c>
      <c r="B385" t="s">
        <v>2333</v>
      </c>
    </row>
    <row r="386" spans="1:2" x14ac:dyDescent="0.2">
      <c r="A386">
        <f>LARGE($A$1:$A385,1)+1</f>
        <v>386</v>
      </c>
      <c r="B386" s="39" t="s">
        <v>2335</v>
      </c>
    </row>
    <row r="387" spans="1:2" x14ac:dyDescent="0.2">
      <c r="A387">
        <f>LARGE($A$1:$A386,1)+1</f>
        <v>387</v>
      </c>
      <c r="B387" s="39" t="s">
        <v>2335</v>
      </c>
    </row>
    <row r="388" spans="1:2" x14ac:dyDescent="0.2">
      <c r="A388">
        <f>LARGE($A$1:$A387,1)+1</f>
        <v>388</v>
      </c>
      <c r="B388" s="39">
        <v>2.5</v>
      </c>
    </row>
    <row r="389" spans="1:2" x14ac:dyDescent="0.2">
      <c r="A389">
        <f>LARGE($A$1:$A388,1)+1</f>
        <v>389</v>
      </c>
      <c r="B389" s="39">
        <v>6</v>
      </c>
    </row>
    <row r="390" spans="1:2" x14ac:dyDescent="0.2">
      <c r="A390">
        <f>LARGE($A$1:$A389,1)+1</f>
        <v>390</v>
      </c>
    </row>
    <row r="391" spans="1:2" x14ac:dyDescent="0.2">
      <c r="A391">
        <f>LARGE($A$1:$A390,1)+1</f>
        <v>391</v>
      </c>
      <c r="B391" t="s">
        <v>2401</v>
      </c>
    </row>
    <row r="392" spans="1:2" x14ac:dyDescent="0.2">
      <c r="A392">
        <f>LARGE($A$1:$A391,1)+1</f>
        <v>392</v>
      </c>
      <c r="B392" t="s">
        <v>2401</v>
      </c>
    </row>
    <row r="393" spans="1:2" x14ac:dyDescent="0.2">
      <c r="A393">
        <f>LARGE($A$1:$A392,1)+1</f>
        <v>393</v>
      </c>
      <c r="B393" t="s">
        <v>2352</v>
      </c>
    </row>
    <row r="394" spans="1:2" x14ac:dyDescent="0.2">
      <c r="A394">
        <f>LARGE($A$1:$A393,1)+1</f>
        <v>394</v>
      </c>
      <c r="B394" t="s">
        <v>2</v>
      </c>
    </row>
    <row r="395" spans="1:2" x14ac:dyDescent="0.2">
      <c r="A395">
        <f>LARGE($A$1:$A394,1)+1</f>
        <v>395</v>
      </c>
      <c r="B395" t="s">
        <v>2333</v>
      </c>
    </row>
    <row r="396" spans="1:2" x14ac:dyDescent="0.2">
      <c r="A396">
        <f>LARGE($A$1:$A395,1)+1</f>
        <v>396</v>
      </c>
      <c r="B396" s="39" t="s">
        <v>2335</v>
      </c>
    </row>
    <row r="397" spans="1:2" x14ac:dyDescent="0.2">
      <c r="A397">
        <f>LARGE($A$1:$A396,1)+1</f>
        <v>397</v>
      </c>
      <c r="B397" s="39" t="s">
        <v>2335</v>
      </c>
    </row>
    <row r="398" spans="1:2" x14ac:dyDescent="0.2">
      <c r="A398">
        <f>LARGE($A$1:$A397,1)+1</f>
        <v>398</v>
      </c>
      <c r="B398" s="39">
        <v>2</v>
      </c>
    </row>
    <row r="399" spans="1:2" x14ac:dyDescent="0.2">
      <c r="A399">
        <f>LARGE($A$1:$A398,1)+1</f>
        <v>399</v>
      </c>
      <c r="B399" s="39">
        <v>5</v>
      </c>
    </row>
    <row r="400" spans="1:2" x14ac:dyDescent="0.2">
      <c r="A400">
        <f>LARGE($A$1:$A399,1)+1</f>
        <v>400</v>
      </c>
    </row>
    <row r="401" spans="1:2" x14ac:dyDescent="0.2">
      <c r="A401">
        <f>LARGE($A$1:$A400,1)+1</f>
        <v>401</v>
      </c>
      <c r="B401" t="s">
        <v>2402</v>
      </c>
    </row>
    <row r="402" spans="1:2" x14ac:dyDescent="0.2">
      <c r="A402">
        <f>LARGE($A$1:$A401,1)+1</f>
        <v>402</v>
      </c>
      <c r="B402" t="s">
        <v>2402</v>
      </c>
    </row>
    <row r="403" spans="1:2" x14ac:dyDescent="0.2">
      <c r="A403">
        <f>LARGE($A$1:$A402,1)+1</f>
        <v>403</v>
      </c>
      <c r="B403" t="s">
        <v>2354</v>
      </c>
    </row>
    <row r="404" spans="1:2" x14ac:dyDescent="0.2">
      <c r="A404">
        <f>LARGE($A$1:$A403,1)+1</f>
        <v>404</v>
      </c>
      <c r="B404" t="s">
        <v>2</v>
      </c>
    </row>
    <row r="405" spans="1:2" x14ac:dyDescent="0.2">
      <c r="A405">
        <f>LARGE($A$1:$A404,1)+1</f>
        <v>405</v>
      </c>
      <c r="B405" t="s">
        <v>2333</v>
      </c>
    </row>
    <row r="406" spans="1:2" x14ac:dyDescent="0.2">
      <c r="A406">
        <f>LARGE($A$1:$A405,1)+1</f>
        <v>406</v>
      </c>
      <c r="B406" s="39" t="s">
        <v>2335</v>
      </c>
    </row>
    <row r="407" spans="1:2" x14ac:dyDescent="0.2">
      <c r="A407">
        <f>LARGE($A$1:$A406,1)+1</f>
        <v>407</v>
      </c>
      <c r="B407" s="39" t="s">
        <v>2335</v>
      </c>
    </row>
    <row r="408" spans="1:2" x14ac:dyDescent="0.2">
      <c r="A408">
        <f>LARGE($A$1:$A407,1)+1</f>
        <v>408</v>
      </c>
      <c r="B408" s="39">
        <v>4</v>
      </c>
    </row>
    <row r="409" spans="1:2" x14ac:dyDescent="0.2">
      <c r="A409">
        <f>LARGE($A$1:$A408,1)+1</f>
        <v>409</v>
      </c>
      <c r="B409" s="39">
        <v>10</v>
      </c>
    </row>
    <row r="410" spans="1:2" x14ac:dyDescent="0.2">
      <c r="A410">
        <f>LARGE($A$1:$A409,1)+1</f>
        <v>410</v>
      </c>
    </row>
    <row r="411" spans="1:2" x14ac:dyDescent="0.2">
      <c r="A411">
        <f>LARGE($A$1:$A410,1)+1</f>
        <v>411</v>
      </c>
      <c r="B411" t="s">
        <v>2403</v>
      </c>
    </row>
    <row r="412" spans="1:2" x14ac:dyDescent="0.2">
      <c r="A412">
        <f>LARGE($A$1:$A411,1)+1</f>
        <v>412</v>
      </c>
      <c r="B412" t="s">
        <v>2403</v>
      </c>
    </row>
    <row r="413" spans="1:2" x14ac:dyDescent="0.2">
      <c r="A413">
        <f>LARGE($A$1:$A412,1)+1</f>
        <v>413</v>
      </c>
      <c r="B413" t="s">
        <v>2354</v>
      </c>
    </row>
    <row r="414" spans="1:2" x14ac:dyDescent="0.2">
      <c r="A414">
        <f>LARGE($A$1:$A413,1)+1</f>
        <v>414</v>
      </c>
      <c r="B414" t="s">
        <v>2</v>
      </c>
    </row>
    <row r="415" spans="1:2" x14ac:dyDescent="0.2">
      <c r="A415">
        <f>LARGE($A$1:$A414,1)+1</f>
        <v>415</v>
      </c>
      <c r="B415" t="s">
        <v>2333</v>
      </c>
    </row>
    <row r="416" spans="1:2" x14ac:dyDescent="0.2">
      <c r="A416">
        <f>LARGE($A$1:$A415,1)+1</f>
        <v>416</v>
      </c>
      <c r="B416" s="39" t="s">
        <v>2335</v>
      </c>
    </row>
    <row r="417" spans="1:2" x14ac:dyDescent="0.2">
      <c r="A417">
        <f>LARGE($A$1:$A416,1)+1</f>
        <v>417</v>
      </c>
      <c r="B417" s="39" t="s">
        <v>2335</v>
      </c>
    </row>
    <row r="418" spans="1:2" x14ac:dyDescent="0.2">
      <c r="A418">
        <f>LARGE($A$1:$A417,1)+1</f>
        <v>418</v>
      </c>
      <c r="B418" s="39">
        <v>4</v>
      </c>
    </row>
    <row r="419" spans="1:2" x14ac:dyDescent="0.2">
      <c r="A419">
        <f>LARGE($A$1:$A418,1)+1</f>
        <v>419</v>
      </c>
      <c r="B419" s="39">
        <v>10</v>
      </c>
    </row>
    <row r="420" spans="1:2" x14ac:dyDescent="0.2">
      <c r="A420">
        <f>LARGE($A$1:$A419,1)+1</f>
        <v>420</v>
      </c>
    </row>
    <row r="421" spans="1:2" x14ac:dyDescent="0.2">
      <c r="A421">
        <f>LARGE($A$1:$A420,1)+1</f>
        <v>421</v>
      </c>
      <c r="B421" t="s">
        <v>2404</v>
      </c>
    </row>
    <row r="422" spans="1:2" x14ac:dyDescent="0.2">
      <c r="A422">
        <f>LARGE($A$1:$A421,1)+1</f>
        <v>422</v>
      </c>
      <c r="B422" t="s">
        <v>2404</v>
      </c>
    </row>
    <row r="423" spans="1:2" x14ac:dyDescent="0.2">
      <c r="A423">
        <f>LARGE($A$1:$A422,1)+1</f>
        <v>423</v>
      </c>
      <c r="B423" t="s">
        <v>2355</v>
      </c>
    </row>
    <row r="424" spans="1:2" x14ac:dyDescent="0.2">
      <c r="A424">
        <f>LARGE($A$1:$A423,1)+1</f>
        <v>424</v>
      </c>
      <c r="B424" t="s">
        <v>2</v>
      </c>
    </row>
    <row r="425" spans="1:2" x14ac:dyDescent="0.2">
      <c r="A425">
        <f>LARGE($A$1:$A424,1)+1</f>
        <v>425</v>
      </c>
      <c r="B425" t="s">
        <v>2333</v>
      </c>
    </row>
    <row r="426" spans="1:2" x14ac:dyDescent="0.2">
      <c r="A426">
        <f>LARGE($A$1:$A425,1)+1</f>
        <v>426</v>
      </c>
      <c r="B426" s="39" t="s">
        <v>2335</v>
      </c>
    </row>
    <row r="427" spans="1:2" x14ac:dyDescent="0.2">
      <c r="A427">
        <f>LARGE($A$1:$A426,1)+1</f>
        <v>427</v>
      </c>
      <c r="B427" s="39" t="s">
        <v>2335</v>
      </c>
    </row>
    <row r="428" spans="1:2" x14ac:dyDescent="0.2">
      <c r="A428">
        <f>LARGE($A$1:$A427,1)+1</f>
        <v>428</v>
      </c>
      <c r="B428" s="39">
        <v>2</v>
      </c>
    </row>
    <row r="429" spans="1:2" x14ac:dyDescent="0.2">
      <c r="A429">
        <f>LARGE($A$1:$A428,1)+1</f>
        <v>429</v>
      </c>
      <c r="B429" s="39">
        <v>5</v>
      </c>
    </row>
    <row r="430" spans="1:2" x14ac:dyDescent="0.2">
      <c r="A430">
        <f>LARGE($A$1:$A429,1)+1</f>
        <v>430</v>
      </c>
    </row>
    <row r="431" spans="1:2" x14ac:dyDescent="0.2">
      <c r="A431">
        <f>LARGE($A$1:$A430,1)+1</f>
        <v>431</v>
      </c>
      <c r="B431" t="s">
        <v>2405</v>
      </c>
    </row>
    <row r="432" spans="1:2" x14ac:dyDescent="0.2">
      <c r="A432">
        <f>LARGE($A$1:$A431,1)+1</f>
        <v>432</v>
      </c>
      <c r="B432" t="s">
        <v>2405</v>
      </c>
    </row>
    <row r="433" spans="1:2" x14ac:dyDescent="0.2">
      <c r="A433">
        <f>LARGE($A$1:$A432,1)+1</f>
        <v>433</v>
      </c>
      <c r="B433" t="s">
        <v>2355</v>
      </c>
    </row>
    <row r="434" spans="1:2" x14ac:dyDescent="0.2">
      <c r="A434">
        <f>LARGE($A$1:$A433,1)+1</f>
        <v>434</v>
      </c>
      <c r="B434" t="s">
        <v>2</v>
      </c>
    </row>
    <row r="435" spans="1:2" x14ac:dyDescent="0.2">
      <c r="A435">
        <f>LARGE($A$1:$A434,1)+1</f>
        <v>435</v>
      </c>
      <c r="B435" t="s">
        <v>2333</v>
      </c>
    </row>
    <row r="436" spans="1:2" x14ac:dyDescent="0.2">
      <c r="A436">
        <f>LARGE($A$1:$A435,1)+1</f>
        <v>436</v>
      </c>
      <c r="B436" s="39" t="s">
        <v>2335</v>
      </c>
    </row>
    <row r="437" spans="1:2" x14ac:dyDescent="0.2">
      <c r="A437">
        <f>LARGE($A$1:$A436,1)+1</f>
        <v>437</v>
      </c>
      <c r="B437" s="39" t="s">
        <v>2335</v>
      </c>
    </row>
    <row r="438" spans="1:2" x14ac:dyDescent="0.2">
      <c r="A438">
        <f>LARGE($A$1:$A437,1)+1</f>
        <v>438</v>
      </c>
      <c r="B438" s="39">
        <v>3</v>
      </c>
    </row>
    <row r="439" spans="1:2" x14ac:dyDescent="0.2">
      <c r="A439">
        <f>LARGE($A$1:$A438,1)+1</f>
        <v>439</v>
      </c>
      <c r="B439" s="39">
        <v>8</v>
      </c>
    </row>
    <row r="440" spans="1:2" x14ac:dyDescent="0.2">
      <c r="A440">
        <f>LARGE($A$1:$A439,1)+1</f>
        <v>440</v>
      </c>
    </row>
    <row r="441" spans="1:2" x14ac:dyDescent="0.2">
      <c r="A441">
        <f>LARGE($A$1:$A440,1)+1</f>
        <v>441</v>
      </c>
      <c r="B441" t="s">
        <v>2406</v>
      </c>
    </row>
    <row r="442" spans="1:2" x14ac:dyDescent="0.2">
      <c r="A442">
        <f>LARGE($A$1:$A441,1)+1</f>
        <v>442</v>
      </c>
      <c r="B442" t="s">
        <v>2406</v>
      </c>
    </row>
    <row r="443" spans="1:2" x14ac:dyDescent="0.2">
      <c r="A443">
        <f>LARGE($A$1:$A442,1)+1</f>
        <v>443</v>
      </c>
      <c r="B443" t="s">
        <v>2355</v>
      </c>
    </row>
    <row r="444" spans="1:2" x14ac:dyDescent="0.2">
      <c r="A444">
        <f>LARGE($A$1:$A443,1)+1</f>
        <v>444</v>
      </c>
      <c r="B444" t="s">
        <v>2</v>
      </c>
    </row>
    <row r="445" spans="1:2" x14ac:dyDescent="0.2">
      <c r="A445">
        <f>LARGE($A$1:$A444,1)+1</f>
        <v>445</v>
      </c>
      <c r="B445" t="s">
        <v>2333</v>
      </c>
    </row>
    <row r="446" spans="1:2" x14ac:dyDescent="0.2">
      <c r="A446">
        <f>LARGE($A$1:$A445,1)+1</f>
        <v>446</v>
      </c>
      <c r="B446" s="39" t="s">
        <v>2335</v>
      </c>
    </row>
    <row r="447" spans="1:2" x14ac:dyDescent="0.2">
      <c r="A447">
        <f>LARGE($A$1:$A446,1)+1</f>
        <v>447</v>
      </c>
      <c r="B447" s="39" t="s">
        <v>2335</v>
      </c>
    </row>
    <row r="448" spans="1:2" x14ac:dyDescent="0.2">
      <c r="A448">
        <f>LARGE($A$1:$A447,1)+1</f>
        <v>448</v>
      </c>
      <c r="B448" s="39">
        <v>30</v>
      </c>
    </row>
    <row r="449" spans="1:2" x14ac:dyDescent="0.2">
      <c r="A449">
        <f>LARGE($A$1:$A448,1)+1</f>
        <v>449</v>
      </c>
      <c r="B449" s="39">
        <v>80</v>
      </c>
    </row>
    <row r="450" spans="1:2" x14ac:dyDescent="0.2">
      <c r="A450">
        <f>LARGE($A$1:$A449,1)+1</f>
        <v>450</v>
      </c>
    </row>
    <row r="451" spans="1:2" x14ac:dyDescent="0.2">
      <c r="A451">
        <f>LARGE($A$1:$A450,1)+1</f>
        <v>451</v>
      </c>
      <c r="B451" t="s">
        <v>2407</v>
      </c>
    </row>
    <row r="452" spans="1:2" x14ac:dyDescent="0.2">
      <c r="A452">
        <f>LARGE($A$1:$A451,1)+1</f>
        <v>452</v>
      </c>
      <c r="B452" t="s">
        <v>2407</v>
      </c>
    </row>
    <row r="453" spans="1:2" x14ac:dyDescent="0.2">
      <c r="A453">
        <f>LARGE($A$1:$A452,1)+1</f>
        <v>453</v>
      </c>
      <c r="B453" t="s">
        <v>2356</v>
      </c>
    </row>
    <row r="454" spans="1:2" x14ac:dyDescent="0.2">
      <c r="A454">
        <f>LARGE($A$1:$A453,1)+1</f>
        <v>454</v>
      </c>
      <c r="B454" t="s">
        <v>2</v>
      </c>
    </row>
    <row r="455" spans="1:2" x14ac:dyDescent="0.2">
      <c r="A455">
        <f>LARGE($A$1:$A454,1)+1</f>
        <v>455</v>
      </c>
      <c r="B455" t="s">
        <v>2333</v>
      </c>
    </row>
    <row r="456" spans="1:2" x14ac:dyDescent="0.2">
      <c r="A456">
        <f>LARGE($A$1:$A455,1)+1</f>
        <v>456</v>
      </c>
      <c r="B456" s="39" t="s">
        <v>2335</v>
      </c>
    </row>
    <row r="457" spans="1:2" x14ac:dyDescent="0.2">
      <c r="A457">
        <f>LARGE($A$1:$A456,1)+1</f>
        <v>457</v>
      </c>
      <c r="B457" s="39" t="s">
        <v>2335</v>
      </c>
    </row>
    <row r="458" spans="1:2" x14ac:dyDescent="0.2">
      <c r="A458">
        <f>LARGE($A$1:$A457,1)+1</f>
        <v>458</v>
      </c>
      <c r="B458" s="39">
        <v>2.5</v>
      </c>
    </row>
    <row r="459" spans="1:2" x14ac:dyDescent="0.2">
      <c r="A459">
        <f>LARGE($A$1:$A458,1)+1</f>
        <v>459</v>
      </c>
      <c r="B459" s="39">
        <v>6</v>
      </c>
    </row>
    <row r="460" spans="1:2" x14ac:dyDescent="0.2">
      <c r="A460">
        <f>LARGE($A$1:$A459,1)+1</f>
        <v>460</v>
      </c>
    </row>
    <row r="461" spans="1:2" x14ac:dyDescent="0.2">
      <c r="A461">
        <f>LARGE($A$1:$A460,1)+1</f>
        <v>461</v>
      </c>
      <c r="B461" t="s">
        <v>2408</v>
      </c>
    </row>
    <row r="462" spans="1:2" x14ac:dyDescent="0.2">
      <c r="A462">
        <f>LARGE($A$1:$A461,1)+1</f>
        <v>462</v>
      </c>
      <c r="B462" t="s">
        <v>2408</v>
      </c>
    </row>
    <row r="463" spans="1:2" x14ac:dyDescent="0.2">
      <c r="A463">
        <f>LARGE($A$1:$A462,1)+1</f>
        <v>463</v>
      </c>
      <c r="B463" t="s">
        <v>2356</v>
      </c>
    </row>
    <row r="464" spans="1:2" x14ac:dyDescent="0.2">
      <c r="A464">
        <f>LARGE($A$1:$A463,1)+1</f>
        <v>464</v>
      </c>
      <c r="B464" t="s">
        <v>2</v>
      </c>
    </row>
    <row r="465" spans="1:2" x14ac:dyDescent="0.2">
      <c r="A465">
        <f>LARGE($A$1:$A464,1)+1</f>
        <v>465</v>
      </c>
      <c r="B465" t="s">
        <v>2333</v>
      </c>
    </row>
    <row r="466" spans="1:2" x14ac:dyDescent="0.2">
      <c r="A466">
        <f>LARGE($A$1:$A465,1)+1</f>
        <v>466</v>
      </c>
      <c r="B466" s="39" t="s">
        <v>2335</v>
      </c>
    </row>
    <row r="467" spans="1:2" x14ac:dyDescent="0.2">
      <c r="A467">
        <f>LARGE($A$1:$A466,1)+1</f>
        <v>467</v>
      </c>
      <c r="B467" s="39" t="s">
        <v>2335</v>
      </c>
    </row>
    <row r="468" spans="1:2" x14ac:dyDescent="0.2">
      <c r="A468">
        <f>LARGE($A$1:$A467,1)+1</f>
        <v>468</v>
      </c>
      <c r="B468" s="39">
        <v>2</v>
      </c>
    </row>
    <row r="469" spans="1:2" x14ac:dyDescent="0.2">
      <c r="A469">
        <f>LARGE($A$1:$A468,1)+1</f>
        <v>469</v>
      </c>
      <c r="B469" s="39">
        <v>5</v>
      </c>
    </row>
    <row r="470" spans="1:2" x14ac:dyDescent="0.2">
      <c r="A470">
        <f>LARGE($A$1:$A469,1)+1</f>
        <v>470</v>
      </c>
    </row>
    <row r="471" spans="1:2" x14ac:dyDescent="0.2">
      <c r="A471">
        <f>LARGE($A$1:$A470,1)+1</f>
        <v>471</v>
      </c>
      <c r="B471" t="s">
        <v>2409</v>
      </c>
    </row>
    <row r="472" spans="1:2" x14ac:dyDescent="0.2">
      <c r="A472">
        <f>LARGE($A$1:$A471,1)+1</f>
        <v>472</v>
      </c>
      <c r="B472" t="s">
        <v>2409</v>
      </c>
    </row>
    <row r="473" spans="1:2" x14ac:dyDescent="0.2">
      <c r="A473">
        <f>LARGE($A$1:$A472,1)+1</f>
        <v>473</v>
      </c>
      <c r="B473" t="s">
        <v>2356</v>
      </c>
    </row>
    <row r="474" spans="1:2" x14ac:dyDescent="0.2">
      <c r="A474">
        <f>LARGE($A$1:$A473,1)+1</f>
        <v>474</v>
      </c>
      <c r="B474" t="s">
        <v>2</v>
      </c>
    </row>
    <row r="475" spans="1:2" x14ac:dyDescent="0.2">
      <c r="A475">
        <f>LARGE($A$1:$A474,1)+1</f>
        <v>475</v>
      </c>
      <c r="B475" t="s">
        <v>2333</v>
      </c>
    </row>
    <row r="476" spans="1:2" x14ac:dyDescent="0.2">
      <c r="A476">
        <f>LARGE($A$1:$A475,1)+1</f>
        <v>476</v>
      </c>
      <c r="B476" s="39" t="s">
        <v>2335</v>
      </c>
    </row>
    <row r="477" spans="1:2" x14ac:dyDescent="0.2">
      <c r="A477">
        <f>LARGE($A$1:$A476,1)+1</f>
        <v>477</v>
      </c>
      <c r="B477" s="39" t="s">
        <v>2335</v>
      </c>
    </row>
    <row r="478" spans="1:2" x14ac:dyDescent="0.2">
      <c r="A478">
        <f>LARGE($A$1:$A477,1)+1</f>
        <v>478</v>
      </c>
      <c r="B478" s="39">
        <v>4</v>
      </c>
    </row>
    <row r="479" spans="1:2" x14ac:dyDescent="0.2">
      <c r="A479">
        <f>LARGE($A$1:$A478,1)+1</f>
        <v>479</v>
      </c>
      <c r="B479" s="39">
        <v>10</v>
      </c>
    </row>
    <row r="480" spans="1:2" x14ac:dyDescent="0.2">
      <c r="A480">
        <f>LARGE($A$1:$A479,1)+1</f>
        <v>480</v>
      </c>
    </row>
    <row r="481" spans="1:2" x14ac:dyDescent="0.2">
      <c r="A481">
        <f>LARGE($A$1:$A480,1)+1</f>
        <v>481</v>
      </c>
      <c r="B481" t="s">
        <v>2410</v>
      </c>
    </row>
    <row r="482" spans="1:2" x14ac:dyDescent="0.2">
      <c r="A482">
        <f>LARGE($A$1:$A481,1)+1</f>
        <v>482</v>
      </c>
      <c r="B482" t="s">
        <v>2410</v>
      </c>
    </row>
    <row r="483" spans="1:2" x14ac:dyDescent="0.2">
      <c r="A483">
        <f>LARGE($A$1:$A482,1)+1</f>
        <v>483</v>
      </c>
      <c r="B483" t="s">
        <v>2357</v>
      </c>
    </row>
    <row r="484" spans="1:2" x14ac:dyDescent="0.2">
      <c r="A484">
        <f>LARGE($A$1:$A483,1)+1</f>
        <v>484</v>
      </c>
      <c r="B484" t="s">
        <v>2</v>
      </c>
    </row>
    <row r="485" spans="1:2" x14ac:dyDescent="0.2">
      <c r="A485">
        <f>LARGE($A$1:$A484,1)+1</f>
        <v>485</v>
      </c>
      <c r="B485" t="s">
        <v>2333</v>
      </c>
    </row>
    <row r="486" spans="1:2" x14ac:dyDescent="0.2">
      <c r="A486">
        <f>LARGE($A$1:$A485,1)+1</f>
        <v>486</v>
      </c>
      <c r="B486" s="39" t="s">
        <v>2335</v>
      </c>
    </row>
    <row r="487" spans="1:2" x14ac:dyDescent="0.2">
      <c r="A487">
        <f>LARGE($A$1:$A486,1)+1</f>
        <v>487</v>
      </c>
      <c r="B487" s="39" t="s">
        <v>2335</v>
      </c>
    </row>
    <row r="488" spans="1:2" x14ac:dyDescent="0.2">
      <c r="A488">
        <f>LARGE($A$1:$A487,1)+1</f>
        <v>488</v>
      </c>
      <c r="B488" s="39">
        <v>4</v>
      </c>
    </row>
    <row r="489" spans="1:2" x14ac:dyDescent="0.2">
      <c r="A489">
        <f>LARGE($A$1:$A488,1)+1</f>
        <v>489</v>
      </c>
      <c r="B489" s="39">
        <v>10</v>
      </c>
    </row>
    <row r="490" spans="1:2" x14ac:dyDescent="0.2">
      <c r="A490">
        <f>LARGE($A$1:$A489,1)+1</f>
        <v>490</v>
      </c>
    </row>
    <row r="491" spans="1:2" x14ac:dyDescent="0.2">
      <c r="A491">
        <f>LARGE($A$1:$A490,1)+1</f>
        <v>491</v>
      </c>
      <c r="B491" t="s">
        <v>2411</v>
      </c>
    </row>
    <row r="492" spans="1:2" x14ac:dyDescent="0.2">
      <c r="A492">
        <f>LARGE($A$1:$A491,1)+1</f>
        <v>492</v>
      </c>
      <c r="B492" t="s">
        <v>2411</v>
      </c>
    </row>
    <row r="493" spans="1:2" x14ac:dyDescent="0.2">
      <c r="A493">
        <f>LARGE($A$1:$A492,1)+1</f>
        <v>493</v>
      </c>
      <c r="B493" t="s">
        <v>2329</v>
      </c>
    </row>
    <row r="494" spans="1:2" x14ac:dyDescent="0.2">
      <c r="A494">
        <f>LARGE($A$1:$A493,1)+1</f>
        <v>494</v>
      </c>
      <c r="B494" t="s">
        <v>2</v>
      </c>
    </row>
    <row r="495" spans="1:2" x14ac:dyDescent="0.2">
      <c r="A495">
        <f>LARGE($A$1:$A494,1)+1</f>
        <v>495</v>
      </c>
      <c r="B495" t="s">
        <v>2333</v>
      </c>
    </row>
    <row r="496" spans="1:2" x14ac:dyDescent="0.2">
      <c r="A496">
        <f>LARGE($A$1:$A495,1)+1</f>
        <v>496</v>
      </c>
      <c r="B496" s="39" t="s">
        <v>2335</v>
      </c>
    </row>
    <row r="497" spans="1:2" x14ac:dyDescent="0.2">
      <c r="A497">
        <f>LARGE($A$1:$A496,1)+1</f>
        <v>497</v>
      </c>
      <c r="B497" s="39" t="s">
        <v>2335</v>
      </c>
    </row>
    <row r="498" spans="1:2" x14ac:dyDescent="0.2">
      <c r="A498">
        <f>LARGE($A$1:$A497,1)+1</f>
        <v>498</v>
      </c>
      <c r="B498" s="39">
        <v>2</v>
      </c>
    </row>
    <row r="499" spans="1:2" x14ac:dyDescent="0.2">
      <c r="A499">
        <f>LARGE($A$1:$A498,1)+1</f>
        <v>499</v>
      </c>
      <c r="B499" s="39">
        <v>5</v>
      </c>
    </row>
    <row r="500" spans="1:2" x14ac:dyDescent="0.2">
      <c r="A500">
        <f>LARGE($A$1:$A499,1)+1</f>
        <v>500</v>
      </c>
    </row>
    <row r="501" spans="1:2" x14ac:dyDescent="0.2">
      <c r="A501">
        <f>LARGE($A$1:$A500,1)+1</f>
        <v>501</v>
      </c>
      <c r="B501" t="s">
        <v>2412</v>
      </c>
    </row>
    <row r="502" spans="1:2" x14ac:dyDescent="0.2">
      <c r="A502">
        <f>LARGE($A$1:$A501,1)+1</f>
        <v>502</v>
      </c>
      <c r="B502" t="s">
        <v>2412</v>
      </c>
    </row>
    <row r="503" spans="1:2" x14ac:dyDescent="0.2">
      <c r="A503">
        <f>LARGE($A$1:$A502,1)+1</f>
        <v>503</v>
      </c>
      <c r="B503" t="s">
        <v>2329</v>
      </c>
    </row>
    <row r="504" spans="1:2" x14ac:dyDescent="0.2">
      <c r="A504">
        <f>LARGE($A$1:$A503,1)+1</f>
        <v>504</v>
      </c>
      <c r="B504" t="s">
        <v>2</v>
      </c>
    </row>
    <row r="505" spans="1:2" x14ac:dyDescent="0.2">
      <c r="A505">
        <f>LARGE($A$1:$A504,1)+1</f>
        <v>505</v>
      </c>
      <c r="B505" t="s">
        <v>2333</v>
      </c>
    </row>
    <row r="506" spans="1:2" x14ac:dyDescent="0.2">
      <c r="A506">
        <f>LARGE($A$1:$A505,1)+1</f>
        <v>506</v>
      </c>
      <c r="B506" s="39" t="s">
        <v>2335</v>
      </c>
    </row>
    <row r="507" spans="1:2" x14ac:dyDescent="0.2">
      <c r="A507">
        <f>LARGE($A$1:$A506,1)+1</f>
        <v>507</v>
      </c>
      <c r="B507" s="39" t="s">
        <v>2335</v>
      </c>
    </row>
    <row r="508" spans="1:2" x14ac:dyDescent="0.2">
      <c r="A508">
        <f>LARGE($A$1:$A507,1)+1</f>
        <v>508</v>
      </c>
      <c r="B508" s="39">
        <v>2.5</v>
      </c>
    </row>
    <row r="509" spans="1:2" x14ac:dyDescent="0.2">
      <c r="A509">
        <f>LARGE($A$1:$A508,1)+1</f>
        <v>509</v>
      </c>
      <c r="B509" s="39">
        <v>6</v>
      </c>
    </row>
    <row r="510" spans="1:2" x14ac:dyDescent="0.2">
      <c r="A510">
        <f>LARGE($A$1:$A509,1)+1</f>
        <v>510</v>
      </c>
    </row>
    <row r="511" spans="1:2" x14ac:dyDescent="0.2">
      <c r="A511">
        <f>LARGE($A$1:$A510,1)+1</f>
        <v>511</v>
      </c>
      <c r="B511" t="s">
        <v>2413</v>
      </c>
    </row>
    <row r="512" spans="1:2" x14ac:dyDescent="0.2">
      <c r="A512">
        <f>LARGE($A$1:$A511,1)+1</f>
        <v>512</v>
      </c>
      <c r="B512" t="s">
        <v>2413</v>
      </c>
    </row>
    <row r="513" spans="1:2" x14ac:dyDescent="0.2">
      <c r="A513">
        <f>LARGE($A$1:$A512,1)+1</f>
        <v>513</v>
      </c>
      <c r="B513" t="s">
        <v>2361</v>
      </c>
    </row>
    <row r="514" spans="1:2" x14ac:dyDescent="0.2">
      <c r="A514">
        <f>LARGE($A$1:$A513,1)+1</f>
        <v>514</v>
      </c>
      <c r="B514" s="39" t="s">
        <v>2</v>
      </c>
    </row>
    <row r="515" spans="1:2" x14ac:dyDescent="0.2">
      <c r="A515">
        <f>LARGE($A$1:$A514,1)+1</f>
        <v>515</v>
      </c>
      <c r="B515" s="39" t="s">
        <v>2333</v>
      </c>
    </row>
    <row r="516" spans="1:2" x14ac:dyDescent="0.2">
      <c r="A516">
        <f>LARGE($A$1:$A515,1)+1</f>
        <v>516</v>
      </c>
      <c r="B516" t="s">
        <v>2335</v>
      </c>
    </row>
    <row r="517" spans="1:2" x14ac:dyDescent="0.2">
      <c r="A517">
        <f>LARGE($A$1:$A516,1)+1</f>
        <v>517</v>
      </c>
      <c r="B517" t="s">
        <v>2335</v>
      </c>
    </row>
    <row r="518" spans="1:2" x14ac:dyDescent="0.2">
      <c r="A518">
        <f>LARGE($A$1:$A517,1)+1</f>
        <v>518</v>
      </c>
      <c r="B518" s="39">
        <v>3</v>
      </c>
    </row>
    <row r="519" spans="1:2" x14ac:dyDescent="0.2">
      <c r="A519">
        <f>LARGE($A$1:$A518,1)+1</f>
        <v>519</v>
      </c>
      <c r="B519" s="39">
        <v>8</v>
      </c>
    </row>
    <row r="520" spans="1:2" x14ac:dyDescent="0.2">
      <c r="A520">
        <f>LARGE($A$1:$A519,1)+1</f>
        <v>520</v>
      </c>
    </row>
    <row r="521" spans="1:2" x14ac:dyDescent="0.2">
      <c r="A521">
        <f>LARGE($A$1:$A520,1)+1</f>
        <v>521</v>
      </c>
      <c r="B521" t="s">
        <v>2414</v>
      </c>
    </row>
    <row r="522" spans="1:2" x14ac:dyDescent="0.2">
      <c r="A522">
        <f>LARGE($A$1:$A521,1)+1</f>
        <v>522</v>
      </c>
      <c r="B522" t="s">
        <v>2414</v>
      </c>
    </row>
    <row r="523" spans="1:2" x14ac:dyDescent="0.2">
      <c r="A523">
        <f>LARGE($A$1:$A522,1)+1</f>
        <v>523</v>
      </c>
      <c r="B523" t="s">
        <v>2361</v>
      </c>
    </row>
    <row r="524" spans="1:2" x14ac:dyDescent="0.2">
      <c r="A524">
        <f>LARGE($A$1:$A523,1)+1</f>
        <v>524</v>
      </c>
      <c r="B524" s="39" t="s">
        <v>2</v>
      </c>
    </row>
    <row r="525" spans="1:2" x14ac:dyDescent="0.2">
      <c r="A525">
        <f>LARGE($A$1:$A524,1)+1</f>
        <v>525</v>
      </c>
      <c r="B525" s="39" t="s">
        <v>2333</v>
      </c>
    </row>
    <row r="526" spans="1:2" x14ac:dyDescent="0.2">
      <c r="A526">
        <f>LARGE($A$1:$A525,1)+1</f>
        <v>526</v>
      </c>
      <c r="B526" t="s">
        <v>2335</v>
      </c>
    </row>
    <row r="527" spans="1:2" x14ac:dyDescent="0.2">
      <c r="A527">
        <f>LARGE($A$1:$A526,1)+1</f>
        <v>527</v>
      </c>
      <c r="B527" t="s">
        <v>2335</v>
      </c>
    </row>
    <row r="528" spans="1:2" x14ac:dyDescent="0.2">
      <c r="A528">
        <f>LARGE($A$1:$A527,1)+1</f>
        <v>528</v>
      </c>
      <c r="B528" s="39">
        <v>3</v>
      </c>
    </row>
    <row r="529" spans="1:2" x14ac:dyDescent="0.2">
      <c r="A529">
        <f>LARGE($A$1:$A528,1)+1</f>
        <v>529</v>
      </c>
      <c r="B529" s="39">
        <v>8</v>
      </c>
    </row>
    <row r="530" spans="1:2" x14ac:dyDescent="0.2">
      <c r="A530">
        <f>LARGE($A$1:$A529,1)+1</f>
        <v>530</v>
      </c>
    </row>
    <row r="531" spans="1:2" x14ac:dyDescent="0.2">
      <c r="A531">
        <f>LARGE($A$1:$A530,1)+1</f>
        <v>531</v>
      </c>
      <c r="B531" t="s">
        <v>2415</v>
      </c>
    </row>
    <row r="532" spans="1:2" x14ac:dyDescent="0.2">
      <c r="A532">
        <f>LARGE($A$1:$A531,1)+1</f>
        <v>532</v>
      </c>
      <c r="B532" t="s">
        <v>2415</v>
      </c>
    </row>
    <row r="533" spans="1:2" x14ac:dyDescent="0.2">
      <c r="A533">
        <f>LARGE($A$1:$A532,1)+1</f>
        <v>533</v>
      </c>
      <c r="B533" t="s">
        <v>2331</v>
      </c>
    </row>
    <row r="534" spans="1:2" x14ac:dyDescent="0.2">
      <c r="A534">
        <f>LARGE($A$1:$A533,1)+1</f>
        <v>534</v>
      </c>
      <c r="B534" s="39" t="s">
        <v>2</v>
      </c>
    </row>
    <row r="535" spans="1:2" x14ac:dyDescent="0.2">
      <c r="A535">
        <f>LARGE($A$1:$A534,1)+1</f>
        <v>535</v>
      </c>
      <c r="B535" s="39" t="s">
        <v>2333</v>
      </c>
    </row>
    <row r="536" spans="1:2" x14ac:dyDescent="0.2">
      <c r="A536">
        <f>LARGE($A$1:$A535,1)+1</f>
        <v>536</v>
      </c>
      <c r="B536" t="s">
        <v>2335</v>
      </c>
    </row>
    <row r="537" spans="1:2" x14ac:dyDescent="0.2">
      <c r="A537">
        <f>LARGE($A$1:$A536,1)+1</f>
        <v>537</v>
      </c>
      <c r="B537" t="s">
        <v>2335</v>
      </c>
    </row>
    <row r="538" spans="1:2" x14ac:dyDescent="0.2">
      <c r="A538">
        <f>LARGE($A$1:$A537,1)+1</f>
        <v>538</v>
      </c>
      <c r="B538" s="39">
        <v>3</v>
      </c>
    </row>
    <row r="539" spans="1:2" x14ac:dyDescent="0.2">
      <c r="A539">
        <f>LARGE($A$1:$A538,1)+1</f>
        <v>539</v>
      </c>
      <c r="B539" s="39">
        <v>8</v>
      </c>
    </row>
    <row r="540" spans="1:2" x14ac:dyDescent="0.2">
      <c r="A540">
        <f>LARGE($A$1:$A539,1)+1</f>
        <v>540</v>
      </c>
    </row>
    <row r="541" spans="1:2" x14ac:dyDescent="0.2">
      <c r="A541">
        <f>LARGE($A$1:$A540,1)+1</f>
        <v>541</v>
      </c>
      <c r="B541" t="s">
        <v>2416</v>
      </c>
    </row>
    <row r="542" spans="1:2" x14ac:dyDescent="0.2">
      <c r="A542">
        <f>LARGE($A$1:$A541,1)+1</f>
        <v>542</v>
      </c>
      <c r="B542" t="s">
        <v>2416</v>
      </c>
    </row>
    <row r="543" spans="1:2" x14ac:dyDescent="0.2">
      <c r="A543">
        <f>LARGE($A$1:$A542,1)+1</f>
        <v>543</v>
      </c>
      <c r="B543" t="s">
        <v>2332</v>
      </c>
    </row>
    <row r="544" spans="1:2" x14ac:dyDescent="0.2">
      <c r="A544">
        <f>LARGE($A$1:$A543,1)+1</f>
        <v>544</v>
      </c>
      <c r="B544" s="39" t="s">
        <v>2</v>
      </c>
    </row>
    <row r="545" spans="1:2" x14ac:dyDescent="0.2">
      <c r="A545">
        <f>LARGE($A$1:$A544,1)+1</f>
        <v>545</v>
      </c>
      <c r="B545" s="39" t="s">
        <v>2333</v>
      </c>
    </row>
    <row r="546" spans="1:2" x14ac:dyDescent="0.2">
      <c r="A546">
        <f>LARGE($A$1:$A545,1)+1</f>
        <v>546</v>
      </c>
      <c r="B546" t="s">
        <v>2335</v>
      </c>
    </row>
    <row r="547" spans="1:2" x14ac:dyDescent="0.2">
      <c r="A547">
        <f>LARGE($A$1:$A546,1)+1</f>
        <v>547</v>
      </c>
      <c r="B547" t="s">
        <v>2335</v>
      </c>
    </row>
    <row r="548" spans="1:2" x14ac:dyDescent="0.2">
      <c r="A548">
        <f>LARGE($A$1:$A547,1)+1</f>
        <v>548</v>
      </c>
      <c r="B548" s="39">
        <v>3</v>
      </c>
    </row>
    <row r="549" spans="1:2" x14ac:dyDescent="0.2">
      <c r="A549">
        <f>LARGE($A$1:$A548,1)+1</f>
        <v>549</v>
      </c>
      <c r="B549" s="39">
        <v>8</v>
      </c>
    </row>
    <row r="550" spans="1:2" x14ac:dyDescent="0.2">
      <c r="A550">
        <f>LARGE($A$1:$A549,1)+1</f>
        <v>550</v>
      </c>
    </row>
    <row r="551" spans="1:2" x14ac:dyDescent="0.2">
      <c r="A551">
        <f>LARGE($A$1:$A550,1)+1</f>
        <v>551</v>
      </c>
      <c r="B551" t="s">
        <v>2417</v>
      </c>
    </row>
    <row r="552" spans="1:2" x14ac:dyDescent="0.2">
      <c r="A552">
        <f>LARGE($A$1:$A551,1)+1</f>
        <v>552</v>
      </c>
      <c r="B552" t="s">
        <v>2417</v>
      </c>
    </row>
    <row r="553" spans="1:2" x14ac:dyDescent="0.2">
      <c r="A553">
        <f>LARGE($A$1:$A552,1)+1</f>
        <v>553</v>
      </c>
      <c r="B553" t="s">
        <v>2332</v>
      </c>
    </row>
    <row r="554" spans="1:2" x14ac:dyDescent="0.2">
      <c r="A554">
        <f>LARGE($A$1:$A553,1)+1</f>
        <v>554</v>
      </c>
      <c r="B554" s="39" t="s">
        <v>2</v>
      </c>
    </row>
    <row r="555" spans="1:2" x14ac:dyDescent="0.2">
      <c r="A555">
        <f>LARGE($A$1:$A554,1)+1</f>
        <v>555</v>
      </c>
      <c r="B555" s="39" t="s">
        <v>2333</v>
      </c>
    </row>
    <row r="556" spans="1:2" x14ac:dyDescent="0.2">
      <c r="A556">
        <f>LARGE($A$1:$A555,1)+1</f>
        <v>556</v>
      </c>
      <c r="B556" t="s">
        <v>2335</v>
      </c>
    </row>
    <row r="557" spans="1:2" x14ac:dyDescent="0.2">
      <c r="A557">
        <f>LARGE($A$1:$A556,1)+1</f>
        <v>557</v>
      </c>
      <c r="B557" t="s">
        <v>2335</v>
      </c>
    </row>
    <row r="558" spans="1:2" x14ac:dyDescent="0.2">
      <c r="A558">
        <f>LARGE($A$1:$A557,1)+1</f>
        <v>558</v>
      </c>
      <c r="B558" s="39">
        <v>3</v>
      </c>
    </row>
    <row r="559" spans="1:2" x14ac:dyDescent="0.2">
      <c r="A559">
        <f>LARGE($A$1:$A558,1)+1</f>
        <v>559</v>
      </c>
      <c r="B559" s="39">
        <v>8</v>
      </c>
    </row>
    <row r="560" spans="1:2" x14ac:dyDescent="0.2">
      <c r="A560">
        <f>LARGE($A$1:$A559,1)+1</f>
        <v>560</v>
      </c>
    </row>
    <row r="561" spans="1:2" x14ac:dyDescent="0.2">
      <c r="A561">
        <f>LARGE($A$1:$A560,1)+1</f>
        <v>561</v>
      </c>
      <c r="B561" t="s">
        <v>2418</v>
      </c>
    </row>
    <row r="562" spans="1:2" x14ac:dyDescent="0.2">
      <c r="A562">
        <f>LARGE($A$1:$A561,1)+1</f>
        <v>562</v>
      </c>
      <c r="B562" t="s">
        <v>2418</v>
      </c>
    </row>
    <row r="563" spans="1:2" x14ac:dyDescent="0.2">
      <c r="A563">
        <f>LARGE($A$1:$A562,1)+1</f>
        <v>563</v>
      </c>
      <c r="B563" t="s">
        <v>2332</v>
      </c>
    </row>
    <row r="564" spans="1:2" x14ac:dyDescent="0.2">
      <c r="A564">
        <f>LARGE($A$1:$A563,1)+1</f>
        <v>564</v>
      </c>
      <c r="B564" s="39" t="s">
        <v>2</v>
      </c>
    </row>
    <row r="565" spans="1:2" x14ac:dyDescent="0.2">
      <c r="A565">
        <f>LARGE($A$1:$A564,1)+1</f>
        <v>565</v>
      </c>
      <c r="B565" s="39" t="s">
        <v>2333</v>
      </c>
    </row>
    <row r="566" spans="1:2" x14ac:dyDescent="0.2">
      <c r="A566">
        <f>LARGE($A$1:$A565,1)+1</f>
        <v>566</v>
      </c>
      <c r="B566" t="s">
        <v>2335</v>
      </c>
    </row>
    <row r="567" spans="1:2" x14ac:dyDescent="0.2">
      <c r="A567">
        <f>LARGE($A$1:$A566,1)+1</f>
        <v>567</v>
      </c>
      <c r="B567" t="s">
        <v>2335</v>
      </c>
    </row>
    <row r="568" spans="1:2" x14ac:dyDescent="0.2">
      <c r="A568">
        <f>LARGE($A$1:$A567,1)+1</f>
        <v>568</v>
      </c>
      <c r="B568" s="39">
        <v>3</v>
      </c>
    </row>
    <row r="569" spans="1:2" x14ac:dyDescent="0.2">
      <c r="A569">
        <f>LARGE($A$1:$A568,1)+1</f>
        <v>569</v>
      </c>
      <c r="B569" s="39">
        <v>8</v>
      </c>
    </row>
    <row r="570" spans="1:2" x14ac:dyDescent="0.2">
      <c r="A570">
        <f>LARGE($A$1:$A569,1)+1</f>
        <v>570</v>
      </c>
    </row>
    <row r="571" spans="1:2" x14ac:dyDescent="0.2">
      <c r="A571">
        <f>LARGE($A$1:$A570,1)+1</f>
        <v>571</v>
      </c>
      <c r="B571" t="s">
        <v>2419</v>
      </c>
    </row>
    <row r="572" spans="1:2" x14ac:dyDescent="0.2">
      <c r="A572">
        <f>LARGE($A$1:$A571,1)+1</f>
        <v>572</v>
      </c>
      <c r="B572" t="s">
        <v>2419</v>
      </c>
    </row>
    <row r="573" spans="1:2" x14ac:dyDescent="0.2">
      <c r="A573">
        <f>LARGE($A$1:$A572,1)+1</f>
        <v>573</v>
      </c>
      <c r="B573" t="s">
        <v>2332</v>
      </c>
    </row>
    <row r="574" spans="1:2" x14ac:dyDescent="0.2">
      <c r="A574">
        <f>LARGE($A$1:$A573,1)+1</f>
        <v>574</v>
      </c>
      <c r="B574" s="39" t="s">
        <v>2</v>
      </c>
    </row>
    <row r="575" spans="1:2" x14ac:dyDescent="0.2">
      <c r="A575">
        <f>LARGE($A$1:$A574,1)+1</f>
        <v>575</v>
      </c>
      <c r="B575" s="39" t="s">
        <v>2333</v>
      </c>
    </row>
    <row r="576" spans="1:2" x14ac:dyDescent="0.2">
      <c r="A576">
        <f>LARGE($A$1:$A575,1)+1</f>
        <v>576</v>
      </c>
      <c r="B576" t="s">
        <v>2335</v>
      </c>
    </row>
    <row r="577" spans="1:2" x14ac:dyDescent="0.2">
      <c r="A577">
        <f>LARGE($A$1:$A576,1)+1</f>
        <v>577</v>
      </c>
      <c r="B577" t="s">
        <v>2335</v>
      </c>
    </row>
    <row r="578" spans="1:2" x14ac:dyDescent="0.2">
      <c r="A578">
        <f>LARGE($A$1:$A577,1)+1</f>
        <v>578</v>
      </c>
      <c r="B578" s="39">
        <v>3</v>
      </c>
    </row>
    <row r="579" spans="1:2" x14ac:dyDescent="0.2">
      <c r="A579">
        <f>LARGE($A$1:$A578,1)+1</f>
        <v>579</v>
      </c>
      <c r="B579" s="39">
        <v>8</v>
      </c>
    </row>
    <row r="580" spans="1:2" x14ac:dyDescent="0.2">
      <c r="A580">
        <f>LARGE($A$1:$A579,1)+1</f>
        <v>580</v>
      </c>
    </row>
    <row r="581" spans="1:2" x14ac:dyDescent="0.2">
      <c r="A581">
        <f>LARGE($A$1:$A580,1)+1</f>
        <v>581</v>
      </c>
      <c r="B581" t="s">
        <v>2420</v>
      </c>
    </row>
    <row r="582" spans="1:2" x14ac:dyDescent="0.2">
      <c r="A582">
        <f>LARGE($A$1:$A581,1)+1</f>
        <v>582</v>
      </c>
      <c r="B582" t="s">
        <v>2420</v>
      </c>
    </row>
    <row r="583" spans="1:2" x14ac:dyDescent="0.2">
      <c r="A583">
        <f>LARGE($A$1:$A582,1)+1</f>
        <v>583</v>
      </c>
      <c r="B583" t="s">
        <v>2358</v>
      </c>
    </row>
    <row r="584" spans="1:2" x14ac:dyDescent="0.2">
      <c r="A584">
        <f>LARGE($A$1:$A583,1)+1</f>
        <v>584</v>
      </c>
      <c r="B584" s="39" t="s">
        <v>2</v>
      </c>
    </row>
    <row r="585" spans="1:2" x14ac:dyDescent="0.2">
      <c r="A585">
        <f>LARGE($A$1:$A584,1)+1</f>
        <v>585</v>
      </c>
      <c r="B585" s="39" t="s">
        <v>2333</v>
      </c>
    </row>
    <row r="586" spans="1:2" x14ac:dyDescent="0.2">
      <c r="A586">
        <f>LARGE($A$1:$A585,1)+1</f>
        <v>586</v>
      </c>
      <c r="B586" t="s">
        <v>2335</v>
      </c>
    </row>
    <row r="587" spans="1:2" x14ac:dyDescent="0.2">
      <c r="A587">
        <f>LARGE($A$1:$A586,1)+1</f>
        <v>587</v>
      </c>
      <c r="B587" t="s">
        <v>2335</v>
      </c>
    </row>
    <row r="588" spans="1:2" x14ac:dyDescent="0.2">
      <c r="A588">
        <f>LARGE($A$1:$A587,1)+1</f>
        <v>588</v>
      </c>
      <c r="B588" s="39">
        <v>6</v>
      </c>
    </row>
    <row r="589" spans="1:2" x14ac:dyDescent="0.2">
      <c r="A589">
        <f>LARGE($A$1:$A588,1)+1</f>
        <v>589</v>
      </c>
      <c r="B589" s="39">
        <v>15</v>
      </c>
    </row>
    <row r="590" spans="1:2" x14ac:dyDescent="0.2">
      <c r="A590">
        <f>LARGE($A$1:$A589,1)+1</f>
        <v>590</v>
      </c>
    </row>
    <row r="591" spans="1:2" x14ac:dyDescent="0.2">
      <c r="A591">
        <f>LARGE($A$1:$A590,1)+1</f>
        <v>591</v>
      </c>
      <c r="B591" t="s">
        <v>2421</v>
      </c>
    </row>
    <row r="592" spans="1:2" x14ac:dyDescent="0.2">
      <c r="A592">
        <f>LARGE($A$1:$A591,1)+1</f>
        <v>592</v>
      </c>
      <c r="B592" t="s">
        <v>2421</v>
      </c>
    </row>
    <row r="593" spans="1:2" x14ac:dyDescent="0.2">
      <c r="A593">
        <f>LARGE($A$1:$A592,1)+1</f>
        <v>593</v>
      </c>
      <c r="B593" t="s">
        <v>2332</v>
      </c>
    </row>
    <row r="594" spans="1:2" x14ac:dyDescent="0.2">
      <c r="A594">
        <f>LARGE($A$1:$A593,1)+1</f>
        <v>594</v>
      </c>
      <c r="B594" s="39" t="s">
        <v>2</v>
      </c>
    </row>
    <row r="595" spans="1:2" x14ac:dyDescent="0.2">
      <c r="A595">
        <f>LARGE($A$1:$A594,1)+1</f>
        <v>595</v>
      </c>
      <c r="B595" s="39" t="s">
        <v>2333</v>
      </c>
    </row>
    <row r="596" spans="1:2" x14ac:dyDescent="0.2">
      <c r="A596">
        <f>LARGE($A$1:$A595,1)+1</f>
        <v>596</v>
      </c>
      <c r="B596" t="s">
        <v>2335</v>
      </c>
    </row>
    <row r="597" spans="1:2" x14ac:dyDescent="0.2">
      <c r="A597">
        <f>LARGE($A$1:$A596,1)+1</f>
        <v>597</v>
      </c>
      <c r="B597" t="s">
        <v>2335</v>
      </c>
    </row>
    <row r="598" spans="1:2" x14ac:dyDescent="0.2">
      <c r="A598">
        <f>LARGE($A$1:$A597,1)+1</f>
        <v>598</v>
      </c>
      <c r="B598" s="39">
        <v>3</v>
      </c>
    </row>
    <row r="599" spans="1:2" x14ac:dyDescent="0.2">
      <c r="A599">
        <f>LARGE($A$1:$A598,1)+1</f>
        <v>599</v>
      </c>
      <c r="B599" s="39">
        <v>8</v>
      </c>
    </row>
    <row r="600" spans="1:2" x14ac:dyDescent="0.2">
      <c r="A600">
        <f>LARGE($A$1:$A599,1)+1</f>
        <v>600</v>
      </c>
    </row>
    <row r="601" spans="1:2" x14ac:dyDescent="0.2">
      <c r="A601">
        <f>LARGE($A$1:$A600,1)+1</f>
        <v>601</v>
      </c>
      <c r="B601" t="s">
        <v>2422</v>
      </c>
    </row>
    <row r="602" spans="1:2" x14ac:dyDescent="0.2">
      <c r="A602">
        <f>LARGE($A$1:$A601,1)+1</f>
        <v>602</v>
      </c>
      <c r="B602" t="s">
        <v>2422</v>
      </c>
    </row>
    <row r="603" spans="1:2" x14ac:dyDescent="0.2">
      <c r="A603">
        <f>LARGE($A$1:$A602,1)+1</f>
        <v>603</v>
      </c>
      <c r="B603" t="s">
        <v>2338</v>
      </c>
    </row>
    <row r="604" spans="1:2" x14ac:dyDescent="0.2">
      <c r="A604">
        <f>LARGE($A$1:$A603,1)+1</f>
        <v>604</v>
      </c>
      <c r="B604" s="39" t="s">
        <v>2</v>
      </c>
    </row>
    <row r="605" spans="1:2" x14ac:dyDescent="0.2">
      <c r="A605">
        <f>LARGE($A$1:$A604,1)+1</f>
        <v>605</v>
      </c>
      <c r="B605" s="39" t="s">
        <v>2333</v>
      </c>
    </row>
    <row r="606" spans="1:2" x14ac:dyDescent="0.2">
      <c r="A606">
        <f>LARGE($A$1:$A605,1)+1</f>
        <v>606</v>
      </c>
      <c r="B606" t="s">
        <v>2335</v>
      </c>
    </row>
    <row r="607" spans="1:2" x14ac:dyDescent="0.2">
      <c r="A607">
        <f>LARGE($A$1:$A606,1)+1</f>
        <v>607</v>
      </c>
      <c r="B607" t="s">
        <v>2335</v>
      </c>
    </row>
    <row r="608" spans="1:2" x14ac:dyDescent="0.2">
      <c r="A608">
        <f>LARGE($A$1:$A607,1)+1</f>
        <v>608</v>
      </c>
      <c r="B608" s="39">
        <v>3</v>
      </c>
    </row>
    <row r="609" spans="1:2" x14ac:dyDescent="0.2">
      <c r="A609">
        <f>LARGE($A$1:$A608,1)+1</f>
        <v>609</v>
      </c>
      <c r="B609" s="39">
        <v>8</v>
      </c>
    </row>
    <row r="610" spans="1:2" x14ac:dyDescent="0.2">
      <c r="A610">
        <f>LARGE($A$1:$A609,1)+1</f>
        <v>610</v>
      </c>
    </row>
    <row r="611" spans="1:2" x14ac:dyDescent="0.2">
      <c r="A611">
        <f>LARGE($A$1:$A610,1)+1</f>
        <v>611</v>
      </c>
      <c r="B611" t="s">
        <v>2423</v>
      </c>
    </row>
    <row r="612" spans="1:2" x14ac:dyDescent="0.2">
      <c r="A612">
        <f>LARGE($A$1:$A611,1)+1</f>
        <v>612</v>
      </c>
      <c r="B612" t="s">
        <v>2423</v>
      </c>
    </row>
    <row r="613" spans="1:2" x14ac:dyDescent="0.2">
      <c r="A613">
        <f>LARGE($A$1:$A612,1)+1</f>
        <v>613</v>
      </c>
      <c r="B613" t="s">
        <v>2334</v>
      </c>
    </row>
    <row r="614" spans="1:2" x14ac:dyDescent="0.2">
      <c r="A614">
        <f>LARGE($A$1:$A613,1)+1</f>
        <v>614</v>
      </c>
      <c r="B614" s="39" t="s">
        <v>2</v>
      </c>
    </row>
    <row r="615" spans="1:2" x14ac:dyDescent="0.2">
      <c r="A615">
        <f>LARGE($A$1:$A614,1)+1</f>
        <v>615</v>
      </c>
      <c r="B615" s="39" t="s">
        <v>2333</v>
      </c>
    </row>
    <row r="616" spans="1:2" x14ac:dyDescent="0.2">
      <c r="A616">
        <f>LARGE($A$1:$A615,1)+1</f>
        <v>616</v>
      </c>
      <c r="B616" t="s">
        <v>2335</v>
      </c>
    </row>
    <row r="617" spans="1:2" x14ac:dyDescent="0.2">
      <c r="A617">
        <f>LARGE($A$1:$A616,1)+1</f>
        <v>617</v>
      </c>
      <c r="B617" t="s">
        <v>2335</v>
      </c>
    </row>
    <row r="618" spans="1:2" x14ac:dyDescent="0.2">
      <c r="A618">
        <f>LARGE($A$1:$A617,1)+1</f>
        <v>618</v>
      </c>
      <c r="B618" s="39">
        <v>3</v>
      </c>
    </row>
    <row r="619" spans="1:2" x14ac:dyDescent="0.2">
      <c r="A619">
        <f>LARGE($A$1:$A618,1)+1</f>
        <v>619</v>
      </c>
      <c r="B619" s="39">
        <v>8</v>
      </c>
    </row>
    <row r="620" spans="1:2" x14ac:dyDescent="0.2">
      <c r="A620">
        <f>LARGE($A$1:$A619,1)+1</f>
        <v>620</v>
      </c>
    </row>
    <row r="621" spans="1:2" x14ac:dyDescent="0.2">
      <c r="A621">
        <f>LARGE($A$1:$A620,1)+1</f>
        <v>621</v>
      </c>
      <c r="B621" t="s">
        <v>2424</v>
      </c>
    </row>
    <row r="622" spans="1:2" x14ac:dyDescent="0.2">
      <c r="A622">
        <f>LARGE($A$1:$A621,1)+1</f>
        <v>622</v>
      </c>
      <c r="B622" t="s">
        <v>2424</v>
      </c>
    </row>
    <row r="623" spans="1:2" x14ac:dyDescent="0.2">
      <c r="A623">
        <f>LARGE($A$1:$A622,1)+1</f>
        <v>623</v>
      </c>
      <c r="B623" t="s">
        <v>2334</v>
      </c>
    </row>
    <row r="624" spans="1:2" x14ac:dyDescent="0.2">
      <c r="A624">
        <f>LARGE($A$1:$A623,1)+1</f>
        <v>624</v>
      </c>
      <c r="B624" s="39" t="s">
        <v>2</v>
      </c>
    </row>
    <row r="625" spans="1:2" x14ac:dyDescent="0.2">
      <c r="A625">
        <f>LARGE($A$1:$A624,1)+1</f>
        <v>625</v>
      </c>
      <c r="B625" s="39" t="s">
        <v>2333</v>
      </c>
    </row>
    <row r="626" spans="1:2" x14ac:dyDescent="0.2">
      <c r="A626">
        <f>LARGE($A$1:$A625,1)+1</f>
        <v>626</v>
      </c>
      <c r="B626" t="s">
        <v>2335</v>
      </c>
    </row>
    <row r="627" spans="1:2" x14ac:dyDescent="0.2">
      <c r="A627">
        <f>LARGE($A$1:$A626,1)+1</f>
        <v>627</v>
      </c>
      <c r="B627" t="s">
        <v>2335</v>
      </c>
    </row>
    <row r="628" spans="1:2" x14ac:dyDescent="0.2">
      <c r="A628">
        <f>LARGE($A$1:$A627,1)+1</f>
        <v>628</v>
      </c>
      <c r="B628" s="39">
        <v>3</v>
      </c>
    </row>
    <row r="629" spans="1:2" x14ac:dyDescent="0.2">
      <c r="A629">
        <f>LARGE($A$1:$A628,1)+1</f>
        <v>629</v>
      </c>
      <c r="B629" s="39">
        <v>8</v>
      </c>
    </row>
    <row r="630" spans="1:2" x14ac:dyDescent="0.2">
      <c r="A630">
        <f>LARGE($A$1:$A629,1)+1</f>
        <v>630</v>
      </c>
    </row>
    <row r="631" spans="1:2" x14ac:dyDescent="0.2">
      <c r="A631">
        <f>LARGE($A$1:$A630,1)+1</f>
        <v>631</v>
      </c>
      <c r="B631" t="s">
        <v>2425</v>
      </c>
    </row>
    <row r="632" spans="1:2" x14ac:dyDescent="0.2">
      <c r="A632">
        <f>LARGE($A$1:$A631,1)+1</f>
        <v>632</v>
      </c>
      <c r="B632" t="s">
        <v>2425</v>
      </c>
    </row>
    <row r="633" spans="1:2" x14ac:dyDescent="0.2">
      <c r="A633">
        <f>LARGE($A$1:$A632,1)+1</f>
        <v>633</v>
      </c>
      <c r="B633" t="s">
        <v>2334</v>
      </c>
    </row>
    <row r="634" spans="1:2" x14ac:dyDescent="0.2">
      <c r="A634">
        <f>LARGE($A$1:$A633,1)+1</f>
        <v>634</v>
      </c>
      <c r="B634" s="39" t="s">
        <v>2</v>
      </c>
    </row>
    <row r="635" spans="1:2" x14ac:dyDescent="0.2">
      <c r="A635">
        <f>LARGE($A$1:$A634,1)+1</f>
        <v>635</v>
      </c>
      <c r="B635" s="39" t="s">
        <v>2333</v>
      </c>
    </row>
    <row r="636" spans="1:2" x14ac:dyDescent="0.2">
      <c r="A636">
        <f>LARGE($A$1:$A635,1)+1</f>
        <v>636</v>
      </c>
      <c r="B636" t="s">
        <v>2335</v>
      </c>
    </row>
    <row r="637" spans="1:2" x14ac:dyDescent="0.2">
      <c r="A637">
        <f>LARGE($A$1:$A636,1)+1</f>
        <v>637</v>
      </c>
      <c r="B637" t="s">
        <v>2335</v>
      </c>
    </row>
    <row r="638" spans="1:2" x14ac:dyDescent="0.2">
      <c r="A638">
        <f>LARGE($A$1:$A637,1)+1</f>
        <v>638</v>
      </c>
      <c r="B638" s="39">
        <v>4</v>
      </c>
    </row>
    <row r="639" spans="1:2" x14ac:dyDescent="0.2">
      <c r="A639">
        <f>LARGE($A$1:$A638,1)+1</f>
        <v>639</v>
      </c>
      <c r="B639" s="39">
        <v>10</v>
      </c>
    </row>
    <row r="640" spans="1:2" x14ac:dyDescent="0.2">
      <c r="A640">
        <f>LARGE($A$1:$A639,1)+1</f>
        <v>640</v>
      </c>
    </row>
    <row r="641" spans="1:2" x14ac:dyDescent="0.2">
      <c r="A641">
        <f>LARGE($A$1:$A640,1)+1</f>
        <v>641</v>
      </c>
      <c r="B641" t="s">
        <v>2426</v>
      </c>
    </row>
    <row r="642" spans="1:2" x14ac:dyDescent="0.2">
      <c r="A642">
        <f>LARGE($A$1:$A641,1)+1</f>
        <v>642</v>
      </c>
      <c r="B642" t="s">
        <v>2426</v>
      </c>
    </row>
    <row r="643" spans="1:2" x14ac:dyDescent="0.2">
      <c r="A643">
        <f>LARGE($A$1:$A642,1)+1</f>
        <v>643</v>
      </c>
      <c r="B643" t="s">
        <v>2334</v>
      </c>
    </row>
    <row r="644" spans="1:2" x14ac:dyDescent="0.2">
      <c r="A644">
        <f>LARGE($A$1:$A643,1)+1</f>
        <v>644</v>
      </c>
      <c r="B644" s="39" t="s">
        <v>2</v>
      </c>
    </row>
    <row r="645" spans="1:2" x14ac:dyDescent="0.2">
      <c r="A645">
        <f>LARGE($A$1:$A644,1)+1</f>
        <v>645</v>
      </c>
      <c r="B645" s="39" t="s">
        <v>2333</v>
      </c>
    </row>
    <row r="646" spans="1:2" x14ac:dyDescent="0.2">
      <c r="A646">
        <f>LARGE($A$1:$A645,1)+1</f>
        <v>646</v>
      </c>
      <c r="B646" t="s">
        <v>2335</v>
      </c>
    </row>
    <row r="647" spans="1:2" x14ac:dyDescent="0.2">
      <c r="A647">
        <f>LARGE($A$1:$A646,1)+1</f>
        <v>647</v>
      </c>
      <c r="B647" t="s">
        <v>2335</v>
      </c>
    </row>
    <row r="648" spans="1:2" x14ac:dyDescent="0.2">
      <c r="A648">
        <f>LARGE($A$1:$A647,1)+1</f>
        <v>648</v>
      </c>
      <c r="B648" s="39">
        <v>2.5</v>
      </c>
    </row>
    <row r="649" spans="1:2" x14ac:dyDescent="0.2">
      <c r="A649">
        <f>LARGE($A$1:$A648,1)+1</f>
        <v>649</v>
      </c>
      <c r="B649" s="39">
        <v>6</v>
      </c>
    </row>
    <row r="650" spans="1:2" x14ac:dyDescent="0.2">
      <c r="A650">
        <f>LARGE($A$1:$A649,1)+1</f>
        <v>650</v>
      </c>
    </row>
    <row r="651" spans="1:2" x14ac:dyDescent="0.2">
      <c r="A651">
        <f>LARGE($A$1:$A650,1)+1</f>
        <v>651</v>
      </c>
      <c r="B651" t="s">
        <v>2427</v>
      </c>
    </row>
    <row r="652" spans="1:2" x14ac:dyDescent="0.2">
      <c r="A652">
        <f>LARGE($A$1:$A651,1)+1</f>
        <v>652</v>
      </c>
      <c r="B652" t="s">
        <v>2427</v>
      </c>
    </row>
    <row r="653" spans="1:2" x14ac:dyDescent="0.2">
      <c r="A653">
        <f>LARGE($A$1:$A652,1)+1</f>
        <v>653</v>
      </c>
      <c r="B653" t="s">
        <v>2339</v>
      </c>
    </row>
    <row r="654" spans="1:2" x14ac:dyDescent="0.2">
      <c r="A654">
        <f>LARGE($A$1:$A653,1)+1</f>
        <v>654</v>
      </c>
      <c r="B654" s="39" t="s">
        <v>2</v>
      </c>
    </row>
    <row r="655" spans="1:2" x14ac:dyDescent="0.2">
      <c r="A655">
        <f>LARGE($A$1:$A654,1)+1</f>
        <v>655</v>
      </c>
      <c r="B655" s="39" t="s">
        <v>2333</v>
      </c>
    </row>
    <row r="656" spans="1:2" x14ac:dyDescent="0.2">
      <c r="A656">
        <f>LARGE($A$1:$A655,1)+1</f>
        <v>656</v>
      </c>
      <c r="B656" t="s">
        <v>2335</v>
      </c>
    </row>
    <row r="657" spans="1:2" x14ac:dyDescent="0.2">
      <c r="A657">
        <f>LARGE($A$1:$A656,1)+1</f>
        <v>657</v>
      </c>
      <c r="B657" t="s">
        <v>2335</v>
      </c>
    </row>
    <row r="658" spans="1:2" x14ac:dyDescent="0.2">
      <c r="A658">
        <f>LARGE($A$1:$A657,1)+1</f>
        <v>658</v>
      </c>
      <c r="B658" s="39">
        <v>2.5</v>
      </c>
    </row>
    <row r="659" spans="1:2" x14ac:dyDescent="0.2">
      <c r="A659">
        <f>LARGE($A$1:$A658,1)+1</f>
        <v>659</v>
      </c>
      <c r="B659" s="39">
        <v>6</v>
      </c>
    </row>
    <row r="660" spans="1:2" x14ac:dyDescent="0.2">
      <c r="A660">
        <f>LARGE($A$1:$A659,1)+1</f>
        <v>660</v>
      </c>
    </row>
    <row r="661" spans="1:2" x14ac:dyDescent="0.2">
      <c r="A661">
        <f>LARGE($A$1:$A660,1)+1</f>
        <v>661</v>
      </c>
      <c r="B661" t="s">
        <v>2428</v>
      </c>
    </row>
    <row r="662" spans="1:2" x14ac:dyDescent="0.2">
      <c r="A662">
        <f>LARGE($A$1:$A661,1)+1</f>
        <v>662</v>
      </c>
      <c r="B662" t="s">
        <v>2428</v>
      </c>
    </row>
    <row r="663" spans="1:2" x14ac:dyDescent="0.2">
      <c r="A663">
        <f>LARGE($A$1:$A662,1)+1</f>
        <v>663</v>
      </c>
      <c r="B663" t="s">
        <v>2341</v>
      </c>
    </row>
    <row r="664" spans="1:2" x14ac:dyDescent="0.2">
      <c r="A664">
        <f>LARGE($A$1:$A663,1)+1</f>
        <v>664</v>
      </c>
      <c r="B664" s="39" t="s">
        <v>2</v>
      </c>
    </row>
    <row r="665" spans="1:2" x14ac:dyDescent="0.2">
      <c r="A665">
        <f>LARGE($A$1:$A664,1)+1</f>
        <v>665</v>
      </c>
      <c r="B665" s="39" t="s">
        <v>2333</v>
      </c>
    </row>
    <row r="666" spans="1:2" x14ac:dyDescent="0.2">
      <c r="A666">
        <f>LARGE($A$1:$A665,1)+1</f>
        <v>666</v>
      </c>
      <c r="B666" t="s">
        <v>2335</v>
      </c>
    </row>
    <row r="667" spans="1:2" x14ac:dyDescent="0.2">
      <c r="A667">
        <f>LARGE($A$1:$A666,1)+1</f>
        <v>667</v>
      </c>
      <c r="B667" t="s">
        <v>2335</v>
      </c>
    </row>
    <row r="668" spans="1:2" x14ac:dyDescent="0.2">
      <c r="A668">
        <f>LARGE($A$1:$A667,1)+1</f>
        <v>668</v>
      </c>
      <c r="B668" s="39">
        <v>3</v>
      </c>
    </row>
    <row r="669" spans="1:2" x14ac:dyDescent="0.2">
      <c r="A669">
        <f>LARGE($A$1:$A668,1)+1</f>
        <v>669</v>
      </c>
      <c r="B669" s="39">
        <v>8</v>
      </c>
    </row>
    <row r="670" spans="1:2" x14ac:dyDescent="0.2">
      <c r="A670">
        <f>LARGE($A$1:$A669,1)+1</f>
        <v>670</v>
      </c>
    </row>
    <row r="671" spans="1:2" x14ac:dyDescent="0.2">
      <c r="A671">
        <f>LARGE($A$1:$A670,1)+1</f>
        <v>671</v>
      </c>
      <c r="B671" t="s">
        <v>2429</v>
      </c>
    </row>
    <row r="672" spans="1:2" x14ac:dyDescent="0.2">
      <c r="A672">
        <f>LARGE($A$1:$A671,1)+1</f>
        <v>672</v>
      </c>
      <c r="B672" t="s">
        <v>2429</v>
      </c>
    </row>
    <row r="673" spans="1:2" x14ac:dyDescent="0.2">
      <c r="A673">
        <f>LARGE($A$1:$A672,1)+1</f>
        <v>673</v>
      </c>
      <c r="B673" t="s">
        <v>2341</v>
      </c>
    </row>
    <row r="674" spans="1:2" x14ac:dyDescent="0.2">
      <c r="A674">
        <f>LARGE($A$1:$A673,1)+1</f>
        <v>674</v>
      </c>
      <c r="B674" s="39" t="s">
        <v>2</v>
      </c>
    </row>
    <row r="675" spans="1:2" x14ac:dyDescent="0.2">
      <c r="A675">
        <f>LARGE($A$1:$A674,1)+1</f>
        <v>675</v>
      </c>
      <c r="B675" s="39" t="s">
        <v>2333</v>
      </c>
    </row>
    <row r="676" spans="1:2" x14ac:dyDescent="0.2">
      <c r="A676">
        <f>LARGE($A$1:$A675,1)+1</f>
        <v>676</v>
      </c>
      <c r="B676" t="s">
        <v>2335</v>
      </c>
    </row>
    <row r="677" spans="1:2" x14ac:dyDescent="0.2">
      <c r="A677">
        <f>LARGE($A$1:$A676,1)+1</f>
        <v>677</v>
      </c>
      <c r="B677" t="s">
        <v>2335</v>
      </c>
    </row>
    <row r="678" spans="1:2" x14ac:dyDescent="0.2">
      <c r="A678">
        <f>LARGE($A$1:$A677,1)+1</f>
        <v>678</v>
      </c>
      <c r="B678" s="39">
        <v>3</v>
      </c>
    </row>
    <row r="679" spans="1:2" x14ac:dyDescent="0.2">
      <c r="A679">
        <f>LARGE($A$1:$A678,1)+1</f>
        <v>679</v>
      </c>
      <c r="B679" s="39">
        <v>8</v>
      </c>
    </row>
    <row r="680" spans="1:2" x14ac:dyDescent="0.2">
      <c r="A680">
        <f>LARGE($A$1:$A679,1)+1</f>
        <v>680</v>
      </c>
    </row>
    <row r="681" spans="1:2" x14ac:dyDescent="0.2">
      <c r="A681">
        <f>LARGE($A$1:$A680,1)+1</f>
        <v>681</v>
      </c>
      <c r="B681" t="s">
        <v>2430</v>
      </c>
    </row>
    <row r="682" spans="1:2" x14ac:dyDescent="0.2">
      <c r="A682">
        <f>LARGE($A$1:$A681,1)+1</f>
        <v>682</v>
      </c>
      <c r="B682" t="s">
        <v>2430</v>
      </c>
    </row>
    <row r="683" spans="1:2" x14ac:dyDescent="0.2">
      <c r="A683">
        <f>LARGE($A$1:$A682,1)+1</f>
        <v>683</v>
      </c>
      <c r="B683" t="s">
        <v>2342</v>
      </c>
    </row>
    <row r="684" spans="1:2" x14ac:dyDescent="0.2">
      <c r="A684">
        <f>LARGE($A$1:$A683,1)+1</f>
        <v>684</v>
      </c>
      <c r="B684" s="39" t="s">
        <v>2</v>
      </c>
    </row>
    <row r="685" spans="1:2" x14ac:dyDescent="0.2">
      <c r="A685">
        <f>LARGE($A$1:$A684,1)+1</f>
        <v>685</v>
      </c>
      <c r="B685" s="39" t="s">
        <v>2333</v>
      </c>
    </row>
    <row r="686" spans="1:2" x14ac:dyDescent="0.2">
      <c r="A686">
        <f>LARGE($A$1:$A685,1)+1</f>
        <v>686</v>
      </c>
      <c r="B686" t="s">
        <v>2335</v>
      </c>
    </row>
    <row r="687" spans="1:2" x14ac:dyDescent="0.2">
      <c r="A687">
        <f>LARGE($A$1:$A686,1)+1</f>
        <v>687</v>
      </c>
      <c r="B687" t="s">
        <v>2335</v>
      </c>
    </row>
    <row r="688" spans="1:2" x14ac:dyDescent="0.2">
      <c r="A688">
        <f>LARGE($A$1:$A687,1)+1</f>
        <v>688</v>
      </c>
      <c r="B688" s="39">
        <v>3</v>
      </c>
    </row>
    <row r="689" spans="1:2" x14ac:dyDescent="0.2">
      <c r="A689">
        <f>LARGE($A$1:$A688,1)+1</f>
        <v>689</v>
      </c>
      <c r="B689" s="39">
        <v>8</v>
      </c>
    </row>
    <row r="690" spans="1:2" x14ac:dyDescent="0.2">
      <c r="A690">
        <f>LARGE($A$1:$A689,1)+1</f>
        <v>690</v>
      </c>
    </row>
    <row r="691" spans="1:2" x14ac:dyDescent="0.2">
      <c r="A691">
        <f>LARGE($A$1:$A690,1)+1</f>
        <v>691</v>
      </c>
      <c r="B691" t="s">
        <v>2431</v>
      </c>
    </row>
    <row r="692" spans="1:2" x14ac:dyDescent="0.2">
      <c r="A692">
        <f>LARGE($A$1:$A691,1)+1</f>
        <v>692</v>
      </c>
      <c r="B692" t="s">
        <v>2431</v>
      </c>
    </row>
    <row r="693" spans="1:2" x14ac:dyDescent="0.2">
      <c r="A693">
        <f>LARGE($A$1:$A692,1)+1</f>
        <v>693</v>
      </c>
      <c r="B693" t="s">
        <v>2342</v>
      </c>
    </row>
    <row r="694" spans="1:2" x14ac:dyDescent="0.2">
      <c r="A694">
        <f>LARGE($A$1:$A693,1)+1</f>
        <v>694</v>
      </c>
      <c r="B694" s="39" t="s">
        <v>2</v>
      </c>
    </row>
    <row r="695" spans="1:2" x14ac:dyDescent="0.2">
      <c r="A695">
        <f>LARGE($A$1:$A694,1)+1</f>
        <v>695</v>
      </c>
      <c r="B695" s="39" t="s">
        <v>2333</v>
      </c>
    </row>
    <row r="696" spans="1:2" x14ac:dyDescent="0.2">
      <c r="A696">
        <f>LARGE($A$1:$A695,1)+1</f>
        <v>696</v>
      </c>
      <c r="B696" t="s">
        <v>2335</v>
      </c>
    </row>
    <row r="697" spans="1:2" x14ac:dyDescent="0.2">
      <c r="A697">
        <f>LARGE($A$1:$A696,1)+1</f>
        <v>697</v>
      </c>
      <c r="B697" t="s">
        <v>2335</v>
      </c>
    </row>
    <row r="698" spans="1:2" x14ac:dyDescent="0.2">
      <c r="A698">
        <f>LARGE($A$1:$A697,1)+1</f>
        <v>698</v>
      </c>
      <c r="B698" s="39">
        <v>3</v>
      </c>
    </row>
    <row r="699" spans="1:2" x14ac:dyDescent="0.2">
      <c r="A699">
        <f>LARGE($A$1:$A698,1)+1</f>
        <v>699</v>
      </c>
      <c r="B699" s="39">
        <v>8</v>
      </c>
    </row>
    <row r="700" spans="1:2" x14ac:dyDescent="0.2">
      <c r="A700">
        <f>LARGE($A$1:$A699,1)+1</f>
        <v>700</v>
      </c>
    </row>
    <row r="701" spans="1:2" x14ac:dyDescent="0.2">
      <c r="A701">
        <f>LARGE($A$1:$A700,1)+1</f>
        <v>701</v>
      </c>
      <c r="B701" t="s">
        <v>2432</v>
      </c>
    </row>
    <row r="702" spans="1:2" x14ac:dyDescent="0.2">
      <c r="A702">
        <f>LARGE($A$1:$A701,1)+1</f>
        <v>702</v>
      </c>
      <c r="B702" t="s">
        <v>2432</v>
      </c>
    </row>
    <row r="703" spans="1:2" x14ac:dyDescent="0.2">
      <c r="A703">
        <f>LARGE($A$1:$A702,1)+1</f>
        <v>703</v>
      </c>
      <c r="B703" t="s">
        <v>2343</v>
      </c>
    </row>
    <row r="704" spans="1:2" x14ac:dyDescent="0.2">
      <c r="A704">
        <f>LARGE($A$1:$A703,1)+1</f>
        <v>704</v>
      </c>
      <c r="B704" s="39" t="s">
        <v>2</v>
      </c>
    </row>
    <row r="705" spans="1:2" x14ac:dyDescent="0.2">
      <c r="A705">
        <f>LARGE($A$1:$A704,1)+1</f>
        <v>705</v>
      </c>
      <c r="B705" s="39" t="s">
        <v>2333</v>
      </c>
    </row>
    <row r="706" spans="1:2" x14ac:dyDescent="0.2">
      <c r="A706">
        <f>LARGE($A$1:$A705,1)+1</f>
        <v>706</v>
      </c>
      <c r="B706" t="s">
        <v>2335</v>
      </c>
    </row>
    <row r="707" spans="1:2" x14ac:dyDescent="0.2">
      <c r="A707">
        <f>LARGE($A$1:$A706,1)+1</f>
        <v>707</v>
      </c>
      <c r="B707" t="s">
        <v>2335</v>
      </c>
    </row>
    <row r="708" spans="1:2" x14ac:dyDescent="0.2">
      <c r="A708">
        <f>LARGE($A$1:$A707,1)+1</f>
        <v>708</v>
      </c>
      <c r="B708" s="39">
        <v>2.5</v>
      </c>
    </row>
    <row r="709" spans="1:2" x14ac:dyDescent="0.2">
      <c r="A709">
        <f>LARGE($A$1:$A708,1)+1</f>
        <v>709</v>
      </c>
      <c r="B709" s="39">
        <v>6</v>
      </c>
    </row>
    <row r="710" spans="1:2" x14ac:dyDescent="0.2">
      <c r="A710">
        <f>LARGE($A$1:$A709,1)+1</f>
        <v>710</v>
      </c>
    </row>
    <row r="711" spans="1:2" x14ac:dyDescent="0.2">
      <c r="A711">
        <f>LARGE($A$1:$A710,1)+1</f>
        <v>711</v>
      </c>
      <c r="B711" t="s">
        <v>2433</v>
      </c>
    </row>
    <row r="712" spans="1:2" x14ac:dyDescent="0.2">
      <c r="A712">
        <f>LARGE($A$1:$A711,1)+1</f>
        <v>712</v>
      </c>
      <c r="B712" t="s">
        <v>2433</v>
      </c>
    </row>
    <row r="713" spans="1:2" x14ac:dyDescent="0.2">
      <c r="A713">
        <f>LARGE($A$1:$A712,1)+1</f>
        <v>713</v>
      </c>
      <c r="B713" t="s">
        <v>2343</v>
      </c>
    </row>
    <row r="714" spans="1:2" x14ac:dyDescent="0.2">
      <c r="A714">
        <f>LARGE($A$1:$A713,1)+1</f>
        <v>714</v>
      </c>
      <c r="B714" s="39" t="s">
        <v>2</v>
      </c>
    </row>
    <row r="715" spans="1:2" x14ac:dyDescent="0.2">
      <c r="A715">
        <f>LARGE($A$1:$A714,1)+1</f>
        <v>715</v>
      </c>
      <c r="B715" s="39" t="s">
        <v>2333</v>
      </c>
    </row>
    <row r="716" spans="1:2" x14ac:dyDescent="0.2">
      <c r="A716">
        <f>LARGE($A$1:$A715,1)+1</f>
        <v>716</v>
      </c>
      <c r="B716" t="s">
        <v>2335</v>
      </c>
    </row>
    <row r="717" spans="1:2" x14ac:dyDescent="0.2">
      <c r="A717">
        <f>LARGE($A$1:$A716,1)+1</f>
        <v>717</v>
      </c>
      <c r="B717" t="s">
        <v>2335</v>
      </c>
    </row>
    <row r="718" spans="1:2" x14ac:dyDescent="0.2">
      <c r="A718">
        <f>LARGE($A$1:$A717,1)+1</f>
        <v>718</v>
      </c>
      <c r="B718" s="39">
        <v>4</v>
      </c>
    </row>
    <row r="719" spans="1:2" x14ac:dyDescent="0.2">
      <c r="A719">
        <f>LARGE($A$1:$A718,1)+1</f>
        <v>719</v>
      </c>
      <c r="B719" s="39">
        <v>10</v>
      </c>
    </row>
    <row r="720" spans="1:2" x14ac:dyDescent="0.2">
      <c r="A720">
        <f>LARGE($A$1:$A719,1)+1</f>
        <v>720</v>
      </c>
    </row>
    <row r="721" spans="1:2" x14ac:dyDescent="0.2">
      <c r="A721">
        <f>LARGE($A$1:$A720,1)+1</f>
        <v>721</v>
      </c>
      <c r="B721" t="s">
        <v>2434</v>
      </c>
    </row>
    <row r="722" spans="1:2" x14ac:dyDescent="0.2">
      <c r="A722">
        <f>LARGE($A$1:$A721,1)+1</f>
        <v>722</v>
      </c>
      <c r="B722" t="s">
        <v>2434</v>
      </c>
    </row>
    <row r="723" spans="1:2" x14ac:dyDescent="0.2">
      <c r="A723">
        <f>LARGE($A$1:$A722,1)+1</f>
        <v>723</v>
      </c>
      <c r="B723" t="s">
        <v>2343</v>
      </c>
    </row>
    <row r="724" spans="1:2" x14ac:dyDescent="0.2">
      <c r="A724">
        <f>LARGE($A$1:$A723,1)+1</f>
        <v>724</v>
      </c>
      <c r="B724" s="39" t="s">
        <v>2</v>
      </c>
    </row>
    <row r="725" spans="1:2" x14ac:dyDescent="0.2">
      <c r="A725">
        <f>LARGE($A$1:$A724,1)+1</f>
        <v>725</v>
      </c>
      <c r="B725" s="39" t="s">
        <v>2333</v>
      </c>
    </row>
    <row r="726" spans="1:2" x14ac:dyDescent="0.2">
      <c r="A726">
        <f>LARGE($A$1:$A725,1)+1</f>
        <v>726</v>
      </c>
      <c r="B726" t="s">
        <v>2335</v>
      </c>
    </row>
    <row r="727" spans="1:2" x14ac:dyDescent="0.2">
      <c r="A727">
        <f>LARGE($A$1:$A726,1)+1</f>
        <v>727</v>
      </c>
      <c r="B727" t="s">
        <v>2335</v>
      </c>
    </row>
    <row r="728" spans="1:2" x14ac:dyDescent="0.2">
      <c r="A728">
        <f>LARGE($A$1:$A727,1)+1</f>
        <v>728</v>
      </c>
      <c r="B728" s="39">
        <v>2.5</v>
      </c>
    </row>
    <row r="729" spans="1:2" x14ac:dyDescent="0.2">
      <c r="A729">
        <f>LARGE($A$1:$A728,1)+1</f>
        <v>729</v>
      </c>
      <c r="B729" s="39">
        <v>6</v>
      </c>
    </row>
    <row r="730" spans="1:2" x14ac:dyDescent="0.2">
      <c r="A730">
        <f>LARGE($A$1:$A729,1)+1</f>
        <v>730</v>
      </c>
    </row>
    <row r="731" spans="1:2" x14ac:dyDescent="0.2">
      <c r="A731">
        <f>LARGE($A$1:$A730,1)+1</f>
        <v>731</v>
      </c>
      <c r="B731" t="s">
        <v>2435</v>
      </c>
    </row>
    <row r="732" spans="1:2" x14ac:dyDescent="0.2">
      <c r="A732">
        <f>LARGE($A$1:$A731,1)+1</f>
        <v>732</v>
      </c>
      <c r="B732" t="s">
        <v>2435</v>
      </c>
    </row>
    <row r="733" spans="1:2" x14ac:dyDescent="0.2">
      <c r="A733">
        <f>LARGE($A$1:$A732,1)+1</f>
        <v>733</v>
      </c>
      <c r="B733" t="s">
        <v>2347</v>
      </c>
    </row>
    <row r="734" spans="1:2" x14ac:dyDescent="0.2">
      <c r="A734">
        <f>LARGE($A$1:$A733,1)+1</f>
        <v>734</v>
      </c>
      <c r="B734" s="39" t="s">
        <v>2</v>
      </c>
    </row>
    <row r="735" spans="1:2" x14ac:dyDescent="0.2">
      <c r="A735">
        <f>LARGE($A$1:$A734,1)+1</f>
        <v>735</v>
      </c>
      <c r="B735" s="39" t="s">
        <v>2333</v>
      </c>
    </row>
    <row r="736" spans="1:2" x14ac:dyDescent="0.2">
      <c r="A736">
        <f>LARGE($A$1:$A735,1)+1</f>
        <v>736</v>
      </c>
      <c r="B736" t="s">
        <v>2335</v>
      </c>
    </row>
    <row r="737" spans="1:2" x14ac:dyDescent="0.2">
      <c r="A737">
        <f>LARGE($A$1:$A736,1)+1</f>
        <v>737</v>
      </c>
      <c r="B737" t="s">
        <v>2335</v>
      </c>
    </row>
    <row r="738" spans="1:2" x14ac:dyDescent="0.2">
      <c r="A738">
        <f>LARGE($A$1:$A737,1)+1</f>
        <v>738</v>
      </c>
      <c r="B738" s="39">
        <v>2</v>
      </c>
    </row>
    <row r="739" spans="1:2" x14ac:dyDescent="0.2">
      <c r="A739">
        <f>LARGE($A$1:$A738,1)+1</f>
        <v>739</v>
      </c>
      <c r="B739" s="39">
        <v>5</v>
      </c>
    </row>
    <row r="740" spans="1:2" x14ac:dyDescent="0.2">
      <c r="A740">
        <f>LARGE($A$1:$A739,1)+1</f>
        <v>740</v>
      </c>
    </row>
    <row r="741" spans="1:2" x14ac:dyDescent="0.2">
      <c r="A741">
        <f>LARGE($A$1:$A740,1)+1</f>
        <v>741</v>
      </c>
      <c r="B741" t="s">
        <v>2436</v>
      </c>
    </row>
    <row r="742" spans="1:2" x14ac:dyDescent="0.2">
      <c r="A742">
        <f>LARGE($A$1:$A741,1)+1</f>
        <v>742</v>
      </c>
      <c r="B742" t="s">
        <v>2436</v>
      </c>
    </row>
    <row r="743" spans="1:2" x14ac:dyDescent="0.2">
      <c r="A743">
        <f>LARGE($A$1:$A742,1)+1</f>
        <v>743</v>
      </c>
      <c r="B743" t="s">
        <v>2347</v>
      </c>
    </row>
    <row r="744" spans="1:2" x14ac:dyDescent="0.2">
      <c r="A744">
        <f>LARGE($A$1:$A743,1)+1</f>
        <v>744</v>
      </c>
      <c r="B744" s="39" t="s">
        <v>2</v>
      </c>
    </row>
    <row r="745" spans="1:2" x14ac:dyDescent="0.2">
      <c r="A745">
        <f>LARGE($A$1:$A744,1)+1</f>
        <v>745</v>
      </c>
      <c r="B745" s="39" t="s">
        <v>2333</v>
      </c>
    </row>
    <row r="746" spans="1:2" x14ac:dyDescent="0.2">
      <c r="A746">
        <f>LARGE($A$1:$A745,1)+1</f>
        <v>746</v>
      </c>
      <c r="B746" t="s">
        <v>2335</v>
      </c>
    </row>
    <row r="747" spans="1:2" x14ac:dyDescent="0.2">
      <c r="A747">
        <f>LARGE($A$1:$A746,1)+1</f>
        <v>747</v>
      </c>
      <c r="B747" t="s">
        <v>2335</v>
      </c>
    </row>
    <row r="748" spans="1:2" x14ac:dyDescent="0.2">
      <c r="A748">
        <f>LARGE($A$1:$A747,1)+1</f>
        <v>748</v>
      </c>
      <c r="B748" s="39">
        <v>2</v>
      </c>
    </row>
    <row r="749" spans="1:2" x14ac:dyDescent="0.2">
      <c r="A749">
        <f>LARGE($A$1:$A748,1)+1</f>
        <v>749</v>
      </c>
      <c r="B749" s="39">
        <v>5</v>
      </c>
    </row>
    <row r="750" spans="1:2" x14ac:dyDescent="0.2">
      <c r="A750">
        <f>LARGE($A$1:$A749,1)+1</f>
        <v>750</v>
      </c>
    </row>
    <row r="751" spans="1:2" x14ac:dyDescent="0.2">
      <c r="A751">
        <f>LARGE($A$1:$A750,1)+1</f>
        <v>751</v>
      </c>
      <c r="B751" t="s">
        <v>2437</v>
      </c>
    </row>
    <row r="752" spans="1:2" x14ac:dyDescent="0.2">
      <c r="A752">
        <f>LARGE($A$1:$A751,1)+1</f>
        <v>752</v>
      </c>
      <c r="B752" t="s">
        <v>2437</v>
      </c>
    </row>
    <row r="753" spans="1:2" x14ac:dyDescent="0.2">
      <c r="A753">
        <f>LARGE($A$1:$A752,1)+1</f>
        <v>753</v>
      </c>
      <c r="B753" t="s">
        <v>2347</v>
      </c>
    </row>
    <row r="754" spans="1:2" x14ac:dyDescent="0.2">
      <c r="A754">
        <f>LARGE($A$1:$A753,1)+1</f>
        <v>754</v>
      </c>
      <c r="B754" s="39" t="s">
        <v>2</v>
      </c>
    </row>
    <row r="755" spans="1:2" x14ac:dyDescent="0.2">
      <c r="A755">
        <f>LARGE($A$1:$A754,1)+1</f>
        <v>755</v>
      </c>
      <c r="B755" s="39" t="s">
        <v>2333</v>
      </c>
    </row>
    <row r="756" spans="1:2" x14ac:dyDescent="0.2">
      <c r="A756">
        <f>LARGE($A$1:$A755,1)+1</f>
        <v>756</v>
      </c>
      <c r="B756" t="s">
        <v>2335</v>
      </c>
    </row>
    <row r="757" spans="1:2" x14ac:dyDescent="0.2">
      <c r="A757">
        <f>LARGE($A$1:$A756,1)+1</f>
        <v>757</v>
      </c>
      <c r="B757" t="s">
        <v>2335</v>
      </c>
    </row>
    <row r="758" spans="1:2" x14ac:dyDescent="0.2">
      <c r="A758">
        <f>LARGE($A$1:$A757,1)+1</f>
        <v>758</v>
      </c>
      <c r="B758" s="39">
        <v>2.5</v>
      </c>
    </row>
    <row r="759" spans="1:2" x14ac:dyDescent="0.2">
      <c r="A759">
        <f>LARGE($A$1:$A758,1)+1</f>
        <v>759</v>
      </c>
      <c r="B759" s="39">
        <v>6</v>
      </c>
    </row>
    <row r="760" spans="1:2" x14ac:dyDescent="0.2">
      <c r="A760">
        <f>LARGE($A$1:$A759,1)+1</f>
        <v>760</v>
      </c>
    </row>
    <row r="761" spans="1:2" x14ac:dyDescent="0.2">
      <c r="A761">
        <f>LARGE($A$1:$A760,1)+1</f>
        <v>761</v>
      </c>
      <c r="B761" t="s">
        <v>2438</v>
      </c>
    </row>
    <row r="762" spans="1:2" x14ac:dyDescent="0.2">
      <c r="A762">
        <f>LARGE($A$1:$A761,1)+1</f>
        <v>762</v>
      </c>
      <c r="B762" t="s">
        <v>2438</v>
      </c>
    </row>
    <row r="763" spans="1:2" x14ac:dyDescent="0.2">
      <c r="A763">
        <f>LARGE($A$1:$A762,1)+1</f>
        <v>763</v>
      </c>
      <c r="B763" t="s">
        <v>2347</v>
      </c>
    </row>
    <row r="764" spans="1:2" x14ac:dyDescent="0.2">
      <c r="A764">
        <f>LARGE($A$1:$A763,1)+1</f>
        <v>764</v>
      </c>
      <c r="B764" s="39" t="s">
        <v>2</v>
      </c>
    </row>
    <row r="765" spans="1:2" x14ac:dyDescent="0.2">
      <c r="A765">
        <f>LARGE($A$1:$A764,1)+1</f>
        <v>765</v>
      </c>
      <c r="B765" s="39" t="s">
        <v>2333</v>
      </c>
    </row>
    <row r="766" spans="1:2" x14ac:dyDescent="0.2">
      <c r="A766">
        <f>LARGE($A$1:$A765,1)+1</f>
        <v>766</v>
      </c>
      <c r="B766" t="s">
        <v>2335</v>
      </c>
    </row>
    <row r="767" spans="1:2" x14ac:dyDescent="0.2">
      <c r="A767">
        <f>LARGE($A$1:$A766,1)+1</f>
        <v>767</v>
      </c>
      <c r="B767" t="s">
        <v>2335</v>
      </c>
    </row>
    <row r="768" spans="1:2" x14ac:dyDescent="0.2">
      <c r="A768">
        <f>LARGE($A$1:$A767,1)+1</f>
        <v>768</v>
      </c>
      <c r="B768" s="39">
        <v>2</v>
      </c>
    </row>
    <row r="769" spans="1:2" x14ac:dyDescent="0.2">
      <c r="A769">
        <f>LARGE($A$1:$A768,1)+1</f>
        <v>769</v>
      </c>
      <c r="B769" s="39">
        <v>5</v>
      </c>
    </row>
    <row r="770" spans="1:2" x14ac:dyDescent="0.2">
      <c r="A770">
        <f>LARGE($A$1:$A769,1)+1</f>
        <v>770</v>
      </c>
    </row>
    <row r="771" spans="1:2" x14ac:dyDescent="0.2">
      <c r="A771">
        <f>LARGE($A$1:$A770,1)+1</f>
        <v>771</v>
      </c>
      <c r="B771" t="s">
        <v>2439</v>
      </c>
    </row>
    <row r="772" spans="1:2" x14ac:dyDescent="0.2">
      <c r="A772">
        <f>LARGE($A$1:$A771,1)+1</f>
        <v>772</v>
      </c>
      <c r="B772" t="s">
        <v>2439</v>
      </c>
    </row>
    <row r="773" spans="1:2" x14ac:dyDescent="0.2">
      <c r="A773">
        <f>LARGE($A$1:$A772,1)+1</f>
        <v>773</v>
      </c>
      <c r="B773" t="s">
        <v>2348</v>
      </c>
    </row>
    <row r="774" spans="1:2" x14ac:dyDescent="0.2">
      <c r="A774">
        <f>LARGE($A$1:$A773,1)+1</f>
        <v>774</v>
      </c>
      <c r="B774" s="39" t="s">
        <v>2</v>
      </c>
    </row>
    <row r="775" spans="1:2" x14ac:dyDescent="0.2">
      <c r="A775">
        <f>LARGE($A$1:$A774,1)+1</f>
        <v>775</v>
      </c>
      <c r="B775" s="39" t="s">
        <v>2333</v>
      </c>
    </row>
    <row r="776" spans="1:2" x14ac:dyDescent="0.2">
      <c r="A776">
        <f>LARGE($A$1:$A775,1)+1</f>
        <v>776</v>
      </c>
      <c r="B776" t="s">
        <v>2335</v>
      </c>
    </row>
    <row r="777" spans="1:2" x14ac:dyDescent="0.2">
      <c r="A777">
        <f>LARGE($A$1:$A776,1)+1</f>
        <v>777</v>
      </c>
      <c r="B777" t="s">
        <v>2335</v>
      </c>
    </row>
    <row r="778" spans="1:2" x14ac:dyDescent="0.2">
      <c r="A778">
        <f>LARGE($A$1:$A777,1)+1</f>
        <v>778</v>
      </c>
      <c r="B778" s="39">
        <v>4</v>
      </c>
    </row>
    <row r="779" spans="1:2" x14ac:dyDescent="0.2">
      <c r="A779">
        <f>LARGE($A$1:$A778,1)+1</f>
        <v>779</v>
      </c>
      <c r="B779" s="39">
        <v>10</v>
      </c>
    </row>
    <row r="780" spans="1:2" x14ac:dyDescent="0.2">
      <c r="A780">
        <f>LARGE($A$1:$A779,1)+1</f>
        <v>780</v>
      </c>
    </row>
    <row r="781" spans="1:2" x14ac:dyDescent="0.2">
      <c r="A781">
        <f>LARGE($A$1:$A780,1)+1</f>
        <v>781</v>
      </c>
      <c r="B781" t="s">
        <v>2440</v>
      </c>
    </row>
    <row r="782" spans="1:2" x14ac:dyDescent="0.2">
      <c r="A782">
        <f>LARGE($A$1:$A781,1)+1</f>
        <v>782</v>
      </c>
      <c r="B782" t="s">
        <v>2440</v>
      </c>
    </row>
    <row r="783" spans="1:2" x14ac:dyDescent="0.2">
      <c r="A783">
        <f>LARGE($A$1:$A782,1)+1</f>
        <v>783</v>
      </c>
      <c r="B783" t="s">
        <v>2348</v>
      </c>
    </row>
    <row r="784" spans="1:2" x14ac:dyDescent="0.2">
      <c r="A784">
        <f>LARGE($A$1:$A783,1)+1</f>
        <v>784</v>
      </c>
      <c r="B784" s="39" t="s">
        <v>2</v>
      </c>
    </row>
    <row r="785" spans="1:2" x14ac:dyDescent="0.2">
      <c r="A785">
        <f>LARGE($A$1:$A784,1)+1</f>
        <v>785</v>
      </c>
      <c r="B785" s="39" t="s">
        <v>2333</v>
      </c>
    </row>
    <row r="786" spans="1:2" x14ac:dyDescent="0.2">
      <c r="A786">
        <f>LARGE($A$1:$A785,1)+1</f>
        <v>786</v>
      </c>
      <c r="B786" t="s">
        <v>2335</v>
      </c>
    </row>
    <row r="787" spans="1:2" x14ac:dyDescent="0.2">
      <c r="A787">
        <f>LARGE($A$1:$A786,1)+1</f>
        <v>787</v>
      </c>
      <c r="B787" t="s">
        <v>2335</v>
      </c>
    </row>
    <row r="788" spans="1:2" x14ac:dyDescent="0.2">
      <c r="A788">
        <f>LARGE($A$1:$A787,1)+1</f>
        <v>788</v>
      </c>
      <c r="B788" s="39">
        <v>2.5</v>
      </c>
    </row>
    <row r="789" spans="1:2" x14ac:dyDescent="0.2">
      <c r="A789">
        <f>LARGE($A$1:$A788,1)+1</f>
        <v>789</v>
      </c>
      <c r="B789" s="39">
        <v>6</v>
      </c>
    </row>
    <row r="790" spans="1:2" x14ac:dyDescent="0.2">
      <c r="A790">
        <f>LARGE($A$1:$A789,1)+1</f>
        <v>790</v>
      </c>
    </row>
    <row r="791" spans="1:2" x14ac:dyDescent="0.2">
      <c r="A791">
        <f>LARGE($A$1:$A790,1)+1</f>
        <v>791</v>
      </c>
      <c r="B791" t="s">
        <v>2441</v>
      </c>
    </row>
    <row r="792" spans="1:2" x14ac:dyDescent="0.2">
      <c r="A792">
        <f>LARGE($A$1:$A791,1)+1</f>
        <v>792</v>
      </c>
      <c r="B792" t="s">
        <v>2441</v>
      </c>
    </row>
    <row r="793" spans="1:2" x14ac:dyDescent="0.2">
      <c r="A793">
        <f>LARGE($A$1:$A792,1)+1</f>
        <v>793</v>
      </c>
      <c r="B793" t="s">
        <v>2348</v>
      </c>
    </row>
    <row r="794" spans="1:2" x14ac:dyDescent="0.2">
      <c r="A794">
        <f>LARGE($A$1:$A793,1)+1</f>
        <v>794</v>
      </c>
      <c r="B794" s="39" t="s">
        <v>2</v>
      </c>
    </row>
    <row r="795" spans="1:2" x14ac:dyDescent="0.2">
      <c r="A795">
        <f>LARGE($A$1:$A794,1)+1</f>
        <v>795</v>
      </c>
      <c r="B795" s="39" t="s">
        <v>2333</v>
      </c>
    </row>
    <row r="796" spans="1:2" x14ac:dyDescent="0.2">
      <c r="A796">
        <f>LARGE($A$1:$A795,1)+1</f>
        <v>796</v>
      </c>
      <c r="B796" t="s">
        <v>2335</v>
      </c>
    </row>
    <row r="797" spans="1:2" x14ac:dyDescent="0.2">
      <c r="A797">
        <f>LARGE($A$1:$A796,1)+1</f>
        <v>797</v>
      </c>
      <c r="B797" t="s">
        <v>2335</v>
      </c>
    </row>
    <row r="798" spans="1:2" x14ac:dyDescent="0.2">
      <c r="A798">
        <f>LARGE($A$1:$A797,1)+1</f>
        <v>798</v>
      </c>
      <c r="B798" s="39">
        <v>2.5</v>
      </c>
    </row>
    <row r="799" spans="1:2" x14ac:dyDescent="0.2">
      <c r="A799">
        <f>LARGE($A$1:$A798,1)+1</f>
        <v>799</v>
      </c>
      <c r="B799" s="39">
        <v>6</v>
      </c>
    </row>
    <row r="800" spans="1:2" x14ac:dyDescent="0.2">
      <c r="A800">
        <f>LARGE($A$1:$A799,1)+1</f>
        <v>800</v>
      </c>
    </row>
    <row r="801" spans="1:2" x14ac:dyDescent="0.2">
      <c r="A801">
        <f>LARGE($A$1:$A800,1)+1</f>
        <v>801</v>
      </c>
      <c r="B801" t="s">
        <v>2442</v>
      </c>
    </row>
    <row r="802" spans="1:2" x14ac:dyDescent="0.2">
      <c r="A802">
        <f>LARGE($A$1:$A801,1)+1</f>
        <v>802</v>
      </c>
      <c r="B802" t="s">
        <v>2442</v>
      </c>
    </row>
    <row r="803" spans="1:2" x14ac:dyDescent="0.2">
      <c r="A803">
        <f>LARGE($A$1:$A802,1)+1</f>
        <v>803</v>
      </c>
      <c r="B803" t="s">
        <v>2350</v>
      </c>
    </row>
    <row r="804" spans="1:2" x14ac:dyDescent="0.2">
      <c r="A804">
        <f>LARGE($A$1:$A803,1)+1</f>
        <v>804</v>
      </c>
      <c r="B804" s="39" t="s">
        <v>2</v>
      </c>
    </row>
    <row r="805" spans="1:2" x14ac:dyDescent="0.2">
      <c r="A805">
        <f>LARGE($A$1:$A804,1)+1</f>
        <v>805</v>
      </c>
      <c r="B805" s="39" t="s">
        <v>2333</v>
      </c>
    </row>
    <row r="806" spans="1:2" x14ac:dyDescent="0.2">
      <c r="A806">
        <f>LARGE($A$1:$A805,1)+1</f>
        <v>806</v>
      </c>
      <c r="B806" t="s">
        <v>2335</v>
      </c>
    </row>
    <row r="807" spans="1:2" x14ac:dyDescent="0.2">
      <c r="A807">
        <f>LARGE($A$1:$A806,1)+1</f>
        <v>807</v>
      </c>
      <c r="B807" t="s">
        <v>2335</v>
      </c>
    </row>
    <row r="808" spans="1:2" x14ac:dyDescent="0.2">
      <c r="A808">
        <f>LARGE($A$1:$A807,1)+1</f>
        <v>808</v>
      </c>
      <c r="B808" s="39">
        <v>2</v>
      </c>
    </row>
    <row r="809" spans="1:2" x14ac:dyDescent="0.2">
      <c r="A809">
        <f>LARGE($A$1:$A808,1)+1</f>
        <v>809</v>
      </c>
      <c r="B809" s="39">
        <v>5</v>
      </c>
    </row>
    <row r="810" spans="1:2" x14ac:dyDescent="0.2">
      <c r="A810">
        <f>LARGE($A$1:$A809,1)+1</f>
        <v>810</v>
      </c>
    </row>
    <row r="811" spans="1:2" x14ac:dyDescent="0.2">
      <c r="A811">
        <f>LARGE($A$1:$A810,1)+1</f>
        <v>811</v>
      </c>
      <c r="B811" t="s">
        <v>2443</v>
      </c>
    </row>
    <row r="812" spans="1:2" x14ac:dyDescent="0.2">
      <c r="A812">
        <f>LARGE($A$1:$A811,1)+1</f>
        <v>812</v>
      </c>
      <c r="B812" t="s">
        <v>2443</v>
      </c>
    </row>
    <row r="813" spans="1:2" x14ac:dyDescent="0.2">
      <c r="A813">
        <f>LARGE($A$1:$A812,1)+1</f>
        <v>813</v>
      </c>
      <c r="B813" t="s">
        <v>2360</v>
      </c>
    </row>
    <row r="814" spans="1:2" x14ac:dyDescent="0.2">
      <c r="A814">
        <f>LARGE($A$1:$A813,1)+1</f>
        <v>814</v>
      </c>
      <c r="B814" s="39" t="s">
        <v>2</v>
      </c>
    </row>
    <row r="815" spans="1:2" x14ac:dyDescent="0.2">
      <c r="A815">
        <f>LARGE($A$1:$A814,1)+1</f>
        <v>815</v>
      </c>
      <c r="B815" s="39" t="s">
        <v>2333</v>
      </c>
    </row>
    <row r="816" spans="1:2" x14ac:dyDescent="0.2">
      <c r="A816">
        <f>LARGE($A$1:$A815,1)+1</f>
        <v>816</v>
      </c>
      <c r="B816" t="s">
        <v>2335</v>
      </c>
    </row>
    <row r="817" spans="1:2" x14ac:dyDescent="0.2">
      <c r="A817">
        <f>LARGE($A$1:$A816,1)+1</f>
        <v>817</v>
      </c>
      <c r="B817" t="s">
        <v>2335</v>
      </c>
    </row>
    <row r="818" spans="1:2" x14ac:dyDescent="0.2">
      <c r="A818">
        <f>LARGE($A$1:$A817,1)+1</f>
        <v>818</v>
      </c>
      <c r="B818" s="39">
        <v>2</v>
      </c>
    </row>
    <row r="819" spans="1:2" x14ac:dyDescent="0.2">
      <c r="A819">
        <f>LARGE($A$1:$A818,1)+1</f>
        <v>819</v>
      </c>
      <c r="B819" s="39">
        <v>5</v>
      </c>
    </row>
    <row r="820" spans="1:2" x14ac:dyDescent="0.2">
      <c r="A820">
        <f>LARGE($A$1:$A819,1)+1</f>
        <v>820</v>
      </c>
    </row>
    <row r="821" spans="1:2" x14ac:dyDescent="0.2">
      <c r="A821">
        <f>LARGE($A$1:$A820,1)+1</f>
        <v>821</v>
      </c>
      <c r="B821" t="s">
        <v>2444</v>
      </c>
    </row>
    <row r="822" spans="1:2" x14ac:dyDescent="0.2">
      <c r="A822">
        <f>LARGE($A$1:$A821,1)+1</f>
        <v>822</v>
      </c>
      <c r="B822" t="s">
        <v>2444</v>
      </c>
    </row>
    <row r="823" spans="1:2" x14ac:dyDescent="0.2">
      <c r="A823">
        <f>LARGE($A$1:$A822,1)+1</f>
        <v>823</v>
      </c>
      <c r="B823" t="s">
        <v>2342</v>
      </c>
    </row>
    <row r="824" spans="1:2" x14ac:dyDescent="0.2">
      <c r="A824">
        <f>LARGE($A$1:$A823,1)+1</f>
        <v>824</v>
      </c>
      <c r="B824" s="39" t="s">
        <v>2</v>
      </c>
    </row>
    <row r="825" spans="1:2" x14ac:dyDescent="0.2">
      <c r="A825">
        <f>LARGE($A$1:$A824,1)+1</f>
        <v>825</v>
      </c>
      <c r="B825" s="39" t="s">
        <v>2333</v>
      </c>
    </row>
    <row r="826" spans="1:2" x14ac:dyDescent="0.2">
      <c r="A826">
        <f>LARGE($A$1:$A825,1)+1</f>
        <v>826</v>
      </c>
      <c r="B826" t="s">
        <v>2335</v>
      </c>
    </row>
    <row r="827" spans="1:2" x14ac:dyDescent="0.2">
      <c r="A827">
        <f>LARGE($A$1:$A826,1)+1</f>
        <v>827</v>
      </c>
      <c r="B827" t="s">
        <v>2335</v>
      </c>
    </row>
    <row r="828" spans="1:2" x14ac:dyDescent="0.2">
      <c r="A828">
        <f>LARGE($A$1:$A827,1)+1</f>
        <v>828</v>
      </c>
      <c r="B828" s="39">
        <v>2.5</v>
      </c>
    </row>
    <row r="829" spans="1:2" x14ac:dyDescent="0.2">
      <c r="A829">
        <f>LARGE($A$1:$A828,1)+1</f>
        <v>829</v>
      </c>
      <c r="B829" s="39">
        <v>6</v>
      </c>
    </row>
    <row r="830" spans="1:2" x14ac:dyDescent="0.2">
      <c r="A830">
        <f>LARGE($A$1:$A829,1)+1</f>
        <v>830</v>
      </c>
    </row>
    <row r="831" spans="1:2" x14ac:dyDescent="0.2">
      <c r="A831">
        <f>LARGE($A$1:$A830,1)+1</f>
        <v>831</v>
      </c>
      <c r="B831" t="s">
        <v>2445</v>
      </c>
    </row>
    <row r="832" spans="1:2" x14ac:dyDescent="0.2">
      <c r="A832">
        <f>LARGE($A$1:$A831,1)+1</f>
        <v>832</v>
      </c>
      <c r="B832" t="s">
        <v>2445</v>
      </c>
    </row>
    <row r="833" spans="1:2" x14ac:dyDescent="0.2">
      <c r="A833">
        <f>LARGE($A$1:$A832,1)+1</f>
        <v>833</v>
      </c>
      <c r="B833" t="s">
        <v>2360</v>
      </c>
    </row>
    <row r="834" spans="1:2" x14ac:dyDescent="0.2">
      <c r="A834">
        <f>LARGE($A$1:$A833,1)+1</f>
        <v>834</v>
      </c>
      <c r="B834" s="39" t="s">
        <v>2</v>
      </c>
    </row>
    <row r="835" spans="1:2" x14ac:dyDescent="0.2">
      <c r="A835">
        <f>LARGE($A$1:$A834,1)+1</f>
        <v>835</v>
      </c>
      <c r="B835" s="39" t="s">
        <v>2333</v>
      </c>
    </row>
    <row r="836" spans="1:2" x14ac:dyDescent="0.2">
      <c r="A836">
        <f>LARGE($A$1:$A835,1)+1</f>
        <v>836</v>
      </c>
      <c r="B836" t="s">
        <v>2335</v>
      </c>
    </row>
    <row r="837" spans="1:2" x14ac:dyDescent="0.2">
      <c r="A837">
        <f>LARGE($A$1:$A836,1)+1</f>
        <v>837</v>
      </c>
      <c r="B837" t="s">
        <v>2335</v>
      </c>
    </row>
    <row r="838" spans="1:2" x14ac:dyDescent="0.2">
      <c r="A838">
        <f>LARGE($A$1:$A837,1)+1</f>
        <v>838</v>
      </c>
      <c r="B838" s="39">
        <v>3</v>
      </c>
    </row>
    <row r="839" spans="1:2" x14ac:dyDescent="0.2">
      <c r="A839">
        <f>LARGE($A$1:$A838,1)+1</f>
        <v>839</v>
      </c>
      <c r="B839" s="39">
        <v>8</v>
      </c>
    </row>
    <row r="840" spans="1:2" x14ac:dyDescent="0.2">
      <c r="A840">
        <f>LARGE($A$1:$A839,1)+1</f>
        <v>840</v>
      </c>
    </row>
    <row r="841" spans="1:2" x14ac:dyDescent="0.2">
      <c r="A841">
        <f>LARGE($A$1:$A840,1)+1</f>
        <v>841</v>
      </c>
      <c r="B841" t="s">
        <v>2446</v>
      </c>
    </row>
    <row r="842" spans="1:2" x14ac:dyDescent="0.2">
      <c r="A842">
        <f>LARGE($A$1:$A841,1)+1</f>
        <v>842</v>
      </c>
      <c r="B842" t="s">
        <v>2446</v>
      </c>
    </row>
    <row r="843" spans="1:2" x14ac:dyDescent="0.2">
      <c r="A843">
        <f>LARGE($A$1:$A842,1)+1</f>
        <v>843</v>
      </c>
      <c r="B843" t="s">
        <v>2351</v>
      </c>
    </row>
    <row r="844" spans="1:2" x14ac:dyDescent="0.2">
      <c r="A844">
        <f>LARGE($A$1:$A843,1)+1</f>
        <v>844</v>
      </c>
      <c r="B844" s="39" t="s">
        <v>2</v>
      </c>
    </row>
    <row r="845" spans="1:2" x14ac:dyDescent="0.2">
      <c r="A845">
        <f>LARGE($A$1:$A844,1)+1</f>
        <v>845</v>
      </c>
      <c r="B845" s="39" t="s">
        <v>2333</v>
      </c>
    </row>
    <row r="846" spans="1:2" x14ac:dyDescent="0.2">
      <c r="A846">
        <f>LARGE($A$1:$A845,1)+1</f>
        <v>846</v>
      </c>
      <c r="B846" t="s">
        <v>2335</v>
      </c>
    </row>
    <row r="847" spans="1:2" x14ac:dyDescent="0.2">
      <c r="A847">
        <f>LARGE($A$1:$A846,1)+1</f>
        <v>847</v>
      </c>
      <c r="B847" t="s">
        <v>2335</v>
      </c>
    </row>
    <row r="848" spans="1:2" x14ac:dyDescent="0.2">
      <c r="A848">
        <f>LARGE($A$1:$A847,1)+1</f>
        <v>848</v>
      </c>
      <c r="B848" s="39">
        <v>2.5</v>
      </c>
    </row>
    <row r="849" spans="1:2" x14ac:dyDescent="0.2">
      <c r="A849">
        <f>LARGE($A$1:$A848,1)+1</f>
        <v>849</v>
      </c>
      <c r="B849" s="39">
        <v>6</v>
      </c>
    </row>
    <row r="850" spans="1:2" x14ac:dyDescent="0.2">
      <c r="A850">
        <f>LARGE($A$1:$A849,1)+1</f>
        <v>850</v>
      </c>
    </row>
    <row r="851" spans="1:2" x14ac:dyDescent="0.2">
      <c r="A851">
        <f>LARGE($A$1:$A850,1)+1</f>
        <v>851</v>
      </c>
      <c r="B851" t="s">
        <v>2447</v>
      </c>
    </row>
    <row r="852" spans="1:2" x14ac:dyDescent="0.2">
      <c r="A852">
        <f>LARGE($A$1:$A851,1)+1</f>
        <v>852</v>
      </c>
      <c r="B852" t="s">
        <v>2447</v>
      </c>
    </row>
    <row r="853" spans="1:2" x14ac:dyDescent="0.2">
      <c r="A853">
        <f>LARGE($A$1:$A852,1)+1</f>
        <v>853</v>
      </c>
      <c r="B853" t="s">
        <v>2351</v>
      </c>
    </row>
    <row r="854" spans="1:2" x14ac:dyDescent="0.2">
      <c r="A854">
        <f>LARGE($A$1:$A853,1)+1</f>
        <v>854</v>
      </c>
      <c r="B854" s="39" t="s">
        <v>2</v>
      </c>
    </row>
    <row r="855" spans="1:2" x14ac:dyDescent="0.2">
      <c r="A855">
        <f>LARGE($A$1:$A854,1)+1</f>
        <v>855</v>
      </c>
      <c r="B855" s="39" t="s">
        <v>2333</v>
      </c>
    </row>
    <row r="856" spans="1:2" x14ac:dyDescent="0.2">
      <c r="A856">
        <f>LARGE($A$1:$A855,1)+1</f>
        <v>856</v>
      </c>
      <c r="B856" t="s">
        <v>2335</v>
      </c>
    </row>
    <row r="857" spans="1:2" x14ac:dyDescent="0.2">
      <c r="A857">
        <f>LARGE($A$1:$A856,1)+1</f>
        <v>857</v>
      </c>
      <c r="B857" t="s">
        <v>2335</v>
      </c>
    </row>
    <row r="858" spans="1:2" x14ac:dyDescent="0.2">
      <c r="A858">
        <f>LARGE($A$1:$A857,1)+1</f>
        <v>858</v>
      </c>
      <c r="B858" s="39">
        <v>2.5</v>
      </c>
    </row>
    <row r="859" spans="1:2" x14ac:dyDescent="0.2">
      <c r="A859">
        <f>LARGE($A$1:$A858,1)+1</f>
        <v>859</v>
      </c>
      <c r="B859" s="39">
        <v>6</v>
      </c>
    </row>
    <row r="860" spans="1:2" x14ac:dyDescent="0.2">
      <c r="A860">
        <f>LARGE($A$1:$A859,1)+1</f>
        <v>860</v>
      </c>
    </row>
    <row r="861" spans="1:2" x14ac:dyDescent="0.2">
      <c r="A861">
        <f>LARGE($A$1:$A860,1)+1</f>
        <v>861</v>
      </c>
      <c r="B861" t="s">
        <v>2448</v>
      </c>
    </row>
    <row r="862" spans="1:2" x14ac:dyDescent="0.2">
      <c r="A862">
        <f>LARGE($A$1:$A861,1)+1</f>
        <v>862</v>
      </c>
      <c r="B862" t="s">
        <v>2448</v>
      </c>
    </row>
    <row r="863" spans="1:2" x14ac:dyDescent="0.2">
      <c r="A863">
        <f>LARGE($A$1:$A862,1)+1</f>
        <v>863</v>
      </c>
      <c r="B863" t="s">
        <v>2352</v>
      </c>
    </row>
    <row r="864" spans="1:2" x14ac:dyDescent="0.2">
      <c r="A864">
        <f>LARGE($A$1:$A863,1)+1</f>
        <v>864</v>
      </c>
      <c r="B864" s="39" t="s">
        <v>2</v>
      </c>
    </row>
    <row r="865" spans="1:2" x14ac:dyDescent="0.2">
      <c r="A865">
        <f>LARGE($A$1:$A864,1)+1</f>
        <v>865</v>
      </c>
      <c r="B865" s="39" t="s">
        <v>2333</v>
      </c>
    </row>
    <row r="866" spans="1:2" x14ac:dyDescent="0.2">
      <c r="A866">
        <f>LARGE($A$1:$A865,1)+1</f>
        <v>866</v>
      </c>
      <c r="B866" t="s">
        <v>2335</v>
      </c>
    </row>
    <row r="867" spans="1:2" x14ac:dyDescent="0.2">
      <c r="A867">
        <f>LARGE($A$1:$A866,1)+1</f>
        <v>867</v>
      </c>
      <c r="B867" t="s">
        <v>2335</v>
      </c>
    </row>
    <row r="868" spans="1:2" x14ac:dyDescent="0.2">
      <c r="A868">
        <f>LARGE($A$1:$A867,1)+1</f>
        <v>868</v>
      </c>
      <c r="B868" s="39">
        <v>2.5</v>
      </c>
    </row>
    <row r="869" spans="1:2" x14ac:dyDescent="0.2">
      <c r="A869">
        <f>LARGE($A$1:$A868,1)+1</f>
        <v>869</v>
      </c>
      <c r="B869" s="39">
        <v>6</v>
      </c>
    </row>
    <row r="870" spans="1:2" x14ac:dyDescent="0.2">
      <c r="A870">
        <f>LARGE($A$1:$A869,1)+1</f>
        <v>870</v>
      </c>
    </row>
    <row r="871" spans="1:2" x14ac:dyDescent="0.2">
      <c r="A871">
        <f>LARGE($A$1:$A870,1)+1</f>
        <v>871</v>
      </c>
      <c r="B871" t="s">
        <v>2449</v>
      </c>
    </row>
    <row r="872" spans="1:2" x14ac:dyDescent="0.2">
      <c r="A872">
        <f>LARGE($A$1:$A871,1)+1</f>
        <v>872</v>
      </c>
      <c r="B872" t="s">
        <v>2449</v>
      </c>
    </row>
    <row r="873" spans="1:2" x14ac:dyDescent="0.2">
      <c r="A873">
        <f>LARGE($A$1:$A872,1)+1</f>
        <v>873</v>
      </c>
      <c r="B873" t="s">
        <v>2352</v>
      </c>
    </row>
    <row r="874" spans="1:2" x14ac:dyDescent="0.2">
      <c r="A874">
        <f>LARGE($A$1:$A873,1)+1</f>
        <v>874</v>
      </c>
      <c r="B874" s="39" t="s">
        <v>2</v>
      </c>
    </row>
    <row r="875" spans="1:2" x14ac:dyDescent="0.2">
      <c r="A875">
        <f>LARGE($A$1:$A874,1)+1</f>
        <v>875</v>
      </c>
      <c r="B875" s="39" t="s">
        <v>2333</v>
      </c>
    </row>
    <row r="876" spans="1:2" x14ac:dyDescent="0.2">
      <c r="A876">
        <f>LARGE($A$1:$A875,1)+1</f>
        <v>876</v>
      </c>
      <c r="B876" t="s">
        <v>2335</v>
      </c>
    </row>
    <row r="877" spans="1:2" x14ac:dyDescent="0.2">
      <c r="A877">
        <f>LARGE($A$1:$A876,1)+1</f>
        <v>877</v>
      </c>
      <c r="B877" t="s">
        <v>2335</v>
      </c>
    </row>
    <row r="878" spans="1:2" x14ac:dyDescent="0.2">
      <c r="A878">
        <f>LARGE($A$1:$A877,1)+1</f>
        <v>878</v>
      </c>
      <c r="B878" s="39">
        <v>3</v>
      </c>
    </row>
    <row r="879" spans="1:2" x14ac:dyDescent="0.2">
      <c r="A879">
        <f>LARGE($A$1:$A878,1)+1</f>
        <v>879</v>
      </c>
      <c r="B879" s="39">
        <v>8</v>
      </c>
    </row>
    <row r="880" spans="1:2" x14ac:dyDescent="0.2">
      <c r="A880">
        <f>LARGE($A$1:$A879,1)+1</f>
        <v>880</v>
      </c>
    </row>
    <row r="881" spans="1:2" x14ac:dyDescent="0.2">
      <c r="A881">
        <f>LARGE($A$1:$A880,1)+1</f>
        <v>881</v>
      </c>
      <c r="B881" t="s">
        <v>2450</v>
      </c>
    </row>
    <row r="882" spans="1:2" x14ac:dyDescent="0.2">
      <c r="A882">
        <f>LARGE($A$1:$A881,1)+1</f>
        <v>882</v>
      </c>
      <c r="B882" t="s">
        <v>2450</v>
      </c>
    </row>
    <row r="883" spans="1:2" x14ac:dyDescent="0.2">
      <c r="A883">
        <f>LARGE($A$1:$A882,1)+1</f>
        <v>883</v>
      </c>
      <c r="B883" t="s">
        <v>2353</v>
      </c>
    </row>
    <row r="884" spans="1:2" x14ac:dyDescent="0.2">
      <c r="A884">
        <f>LARGE($A$1:$A883,1)+1</f>
        <v>884</v>
      </c>
      <c r="B884" s="39" t="s">
        <v>2</v>
      </c>
    </row>
    <row r="885" spans="1:2" x14ac:dyDescent="0.2">
      <c r="A885">
        <f>LARGE($A$1:$A884,1)+1</f>
        <v>885</v>
      </c>
      <c r="B885" s="39" t="s">
        <v>2333</v>
      </c>
    </row>
    <row r="886" spans="1:2" x14ac:dyDescent="0.2">
      <c r="A886">
        <f>LARGE($A$1:$A885,1)+1</f>
        <v>886</v>
      </c>
      <c r="B886" t="s">
        <v>2335</v>
      </c>
    </row>
    <row r="887" spans="1:2" x14ac:dyDescent="0.2">
      <c r="A887">
        <f>LARGE($A$1:$A886,1)+1</f>
        <v>887</v>
      </c>
      <c r="B887" t="s">
        <v>2335</v>
      </c>
    </row>
    <row r="888" spans="1:2" x14ac:dyDescent="0.2">
      <c r="A888">
        <f>LARGE($A$1:$A887,1)+1</f>
        <v>888</v>
      </c>
      <c r="B888" s="39">
        <v>3</v>
      </c>
    </row>
    <row r="889" spans="1:2" x14ac:dyDescent="0.2">
      <c r="A889">
        <f>LARGE($A$1:$A888,1)+1</f>
        <v>889</v>
      </c>
      <c r="B889" s="39">
        <v>8</v>
      </c>
    </row>
    <row r="890" spans="1:2" x14ac:dyDescent="0.2">
      <c r="A890">
        <f>LARGE($A$1:$A889,1)+1</f>
        <v>890</v>
      </c>
    </row>
    <row r="891" spans="1:2" x14ac:dyDescent="0.2">
      <c r="A891">
        <f>LARGE($A$1:$A890,1)+1</f>
        <v>891</v>
      </c>
      <c r="B891" t="s">
        <v>2451</v>
      </c>
    </row>
    <row r="892" spans="1:2" x14ac:dyDescent="0.2">
      <c r="A892">
        <f>LARGE($A$1:$A891,1)+1</f>
        <v>892</v>
      </c>
      <c r="B892" t="s">
        <v>2451</v>
      </c>
    </row>
    <row r="893" spans="1:2" x14ac:dyDescent="0.2">
      <c r="A893">
        <f>LARGE($A$1:$A892,1)+1</f>
        <v>893</v>
      </c>
      <c r="B893" t="s">
        <v>2353</v>
      </c>
    </row>
    <row r="894" spans="1:2" x14ac:dyDescent="0.2">
      <c r="A894">
        <f>LARGE($A$1:$A893,1)+1</f>
        <v>894</v>
      </c>
      <c r="B894" s="39" t="s">
        <v>2</v>
      </c>
    </row>
    <row r="895" spans="1:2" x14ac:dyDescent="0.2">
      <c r="A895">
        <f>LARGE($A$1:$A894,1)+1</f>
        <v>895</v>
      </c>
      <c r="B895" s="39" t="s">
        <v>2333</v>
      </c>
    </row>
    <row r="896" spans="1:2" x14ac:dyDescent="0.2">
      <c r="A896">
        <f>LARGE($A$1:$A895,1)+1</f>
        <v>896</v>
      </c>
      <c r="B896" t="s">
        <v>2335</v>
      </c>
    </row>
    <row r="897" spans="1:2" x14ac:dyDescent="0.2">
      <c r="A897">
        <f>LARGE($A$1:$A896,1)+1</f>
        <v>897</v>
      </c>
      <c r="B897" t="s">
        <v>2335</v>
      </c>
    </row>
    <row r="898" spans="1:2" x14ac:dyDescent="0.2">
      <c r="A898">
        <f>LARGE($A$1:$A897,1)+1</f>
        <v>898</v>
      </c>
      <c r="B898" s="39">
        <v>2.5</v>
      </c>
    </row>
    <row r="899" spans="1:2" x14ac:dyDescent="0.2">
      <c r="A899">
        <f>LARGE($A$1:$A898,1)+1</f>
        <v>899</v>
      </c>
      <c r="B899" s="39">
        <v>6</v>
      </c>
    </row>
    <row r="900" spans="1:2" x14ac:dyDescent="0.2">
      <c r="A900">
        <f>LARGE($A$1:$A899,1)+1</f>
        <v>900</v>
      </c>
    </row>
    <row r="901" spans="1:2" x14ac:dyDescent="0.2">
      <c r="A901">
        <f>LARGE($A$1:$A900,1)+1</f>
        <v>901</v>
      </c>
      <c r="B901" t="s">
        <v>2452</v>
      </c>
    </row>
    <row r="902" spans="1:2" x14ac:dyDescent="0.2">
      <c r="A902">
        <f>LARGE($A$1:$A901,1)+1</f>
        <v>902</v>
      </c>
      <c r="B902" t="s">
        <v>2452</v>
      </c>
    </row>
    <row r="903" spans="1:2" x14ac:dyDescent="0.2">
      <c r="A903">
        <f>LARGE($A$1:$A902,1)+1</f>
        <v>903</v>
      </c>
      <c r="B903" t="s">
        <v>2353</v>
      </c>
    </row>
    <row r="904" spans="1:2" x14ac:dyDescent="0.2">
      <c r="A904">
        <f>LARGE($A$1:$A903,1)+1</f>
        <v>904</v>
      </c>
      <c r="B904" s="39" t="s">
        <v>2</v>
      </c>
    </row>
    <row r="905" spans="1:2" x14ac:dyDescent="0.2">
      <c r="A905">
        <f>LARGE($A$1:$A904,1)+1</f>
        <v>905</v>
      </c>
      <c r="B905" s="39" t="s">
        <v>2333</v>
      </c>
    </row>
    <row r="906" spans="1:2" x14ac:dyDescent="0.2">
      <c r="A906">
        <f>LARGE($A$1:$A905,1)+1</f>
        <v>906</v>
      </c>
      <c r="B906" t="s">
        <v>2335</v>
      </c>
    </row>
    <row r="907" spans="1:2" x14ac:dyDescent="0.2">
      <c r="A907">
        <f>LARGE($A$1:$A906,1)+1</f>
        <v>907</v>
      </c>
      <c r="B907" t="s">
        <v>2335</v>
      </c>
    </row>
    <row r="908" spans="1:2" x14ac:dyDescent="0.2">
      <c r="A908">
        <f>LARGE($A$1:$A907,1)+1</f>
        <v>908</v>
      </c>
      <c r="B908" s="39">
        <v>2.5</v>
      </c>
    </row>
    <row r="909" spans="1:2" x14ac:dyDescent="0.2">
      <c r="A909">
        <f>LARGE($A$1:$A908,1)+1</f>
        <v>909</v>
      </c>
      <c r="B909" s="39">
        <v>6</v>
      </c>
    </row>
    <row r="910" spans="1:2" x14ac:dyDescent="0.2">
      <c r="A910">
        <f>LARGE($A$1:$A909,1)+1</f>
        <v>910</v>
      </c>
    </row>
    <row r="911" spans="1:2" x14ac:dyDescent="0.2">
      <c r="A911">
        <f>LARGE($A$1:$A910,1)+1</f>
        <v>911</v>
      </c>
      <c r="B911" t="s">
        <v>2453</v>
      </c>
    </row>
    <row r="912" spans="1:2" x14ac:dyDescent="0.2">
      <c r="A912">
        <f>LARGE($A$1:$A911,1)+1</f>
        <v>912</v>
      </c>
      <c r="B912" t="s">
        <v>2453</v>
      </c>
    </row>
    <row r="913" spans="1:2" x14ac:dyDescent="0.2">
      <c r="A913">
        <f>LARGE($A$1:$A912,1)+1</f>
        <v>913</v>
      </c>
      <c r="B913" t="s">
        <v>2354</v>
      </c>
    </row>
    <row r="914" spans="1:2" x14ac:dyDescent="0.2">
      <c r="A914">
        <f>LARGE($A$1:$A913,1)+1</f>
        <v>914</v>
      </c>
      <c r="B914" s="39" t="s">
        <v>2</v>
      </c>
    </row>
    <row r="915" spans="1:2" x14ac:dyDescent="0.2">
      <c r="A915">
        <f>LARGE($A$1:$A914,1)+1</f>
        <v>915</v>
      </c>
      <c r="B915" s="39" t="s">
        <v>2333</v>
      </c>
    </row>
    <row r="916" spans="1:2" x14ac:dyDescent="0.2">
      <c r="A916">
        <f>LARGE($A$1:$A915,1)+1</f>
        <v>916</v>
      </c>
      <c r="B916" t="s">
        <v>2335</v>
      </c>
    </row>
    <row r="917" spans="1:2" x14ac:dyDescent="0.2">
      <c r="A917">
        <f>LARGE($A$1:$A916,1)+1</f>
        <v>917</v>
      </c>
      <c r="B917" t="s">
        <v>2335</v>
      </c>
    </row>
    <row r="918" spans="1:2" x14ac:dyDescent="0.2">
      <c r="A918">
        <f>LARGE($A$1:$A917,1)+1</f>
        <v>918</v>
      </c>
      <c r="B918" s="39">
        <v>10</v>
      </c>
    </row>
    <row r="919" spans="1:2" x14ac:dyDescent="0.2">
      <c r="A919">
        <f>LARGE($A$1:$A918,1)+1</f>
        <v>919</v>
      </c>
      <c r="B919" s="39">
        <v>20</v>
      </c>
    </row>
    <row r="920" spans="1:2" x14ac:dyDescent="0.2">
      <c r="A920">
        <f>LARGE($A$1:$A919,1)+1</f>
        <v>920</v>
      </c>
    </row>
    <row r="921" spans="1:2" x14ac:dyDescent="0.2">
      <c r="A921">
        <f>LARGE($A$1:$A920,1)+1</f>
        <v>921</v>
      </c>
      <c r="B921" t="s">
        <v>2454</v>
      </c>
    </row>
    <row r="922" spans="1:2" x14ac:dyDescent="0.2">
      <c r="A922">
        <f>LARGE($A$1:$A921,1)+1</f>
        <v>922</v>
      </c>
      <c r="B922" t="s">
        <v>2454</v>
      </c>
    </row>
    <row r="923" spans="1:2" x14ac:dyDescent="0.2">
      <c r="A923">
        <f>LARGE($A$1:$A922,1)+1</f>
        <v>923</v>
      </c>
      <c r="B923" t="s">
        <v>2356</v>
      </c>
    </row>
    <row r="924" spans="1:2" x14ac:dyDescent="0.2">
      <c r="A924">
        <f>LARGE($A$1:$A923,1)+1</f>
        <v>924</v>
      </c>
      <c r="B924" s="39" t="s">
        <v>2</v>
      </c>
    </row>
    <row r="925" spans="1:2" x14ac:dyDescent="0.2">
      <c r="A925">
        <f>LARGE($A$1:$A924,1)+1</f>
        <v>925</v>
      </c>
      <c r="B925" s="39" t="s">
        <v>2333</v>
      </c>
    </row>
    <row r="926" spans="1:2" x14ac:dyDescent="0.2">
      <c r="A926">
        <f>LARGE($A$1:$A925,1)+1</f>
        <v>926</v>
      </c>
      <c r="B926" t="s">
        <v>2335</v>
      </c>
    </row>
    <row r="927" spans="1:2" x14ac:dyDescent="0.2">
      <c r="A927">
        <f>LARGE($A$1:$A926,1)+1</f>
        <v>927</v>
      </c>
      <c r="B927" t="s">
        <v>2335</v>
      </c>
    </row>
    <row r="928" spans="1:2" x14ac:dyDescent="0.2">
      <c r="A928">
        <f>LARGE($A$1:$A927,1)+1</f>
        <v>928</v>
      </c>
      <c r="B928" s="39">
        <v>3</v>
      </c>
    </row>
    <row r="929" spans="1:2" x14ac:dyDescent="0.2">
      <c r="A929">
        <f>LARGE($A$1:$A928,1)+1</f>
        <v>929</v>
      </c>
      <c r="B929" s="39">
        <v>8</v>
      </c>
    </row>
    <row r="930" spans="1:2" x14ac:dyDescent="0.2">
      <c r="A930">
        <f>LARGE($A$1:$A929,1)+1</f>
        <v>930</v>
      </c>
    </row>
    <row r="931" spans="1:2" x14ac:dyDescent="0.2">
      <c r="A931">
        <f>LARGE($A$1:$A930,1)+1</f>
        <v>931</v>
      </c>
      <c r="B931" t="s">
        <v>2455</v>
      </c>
    </row>
    <row r="932" spans="1:2" x14ac:dyDescent="0.2">
      <c r="A932">
        <f>LARGE($A$1:$A931,1)+1</f>
        <v>932</v>
      </c>
      <c r="B932" t="s">
        <v>2455</v>
      </c>
    </row>
    <row r="933" spans="1:2" x14ac:dyDescent="0.2">
      <c r="A933">
        <f>LARGE($A$1:$A932,1)+1</f>
        <v>933</v>
      </c>
      <c r="B933" t="s">
        <v>2356</v>
      </c>
    </row>
    <row r="934" spans="1:2" x14ac:dyDescent="0.2">
      <c r="A934">
        <f>LARGE($A$1:$A933,1)+1</f>
        <v>934</v>
      </c>
      <c r="B934" s="39" t="s">
        <v>2</v>
      </c>
    </row>
    <row r="935" spans="1:2" x14ac:dyDescent="0.2">
      <c r="A935">
        <f>LARGE($A$1:$A934,1)+1</f>
        <v>935</v>
      </c>
      <c r="B935" s="39" t="s">
        <v>2333</v>
      </c>
    </row>
    <row r="936" spans="1:2" x14ac:dyDescent="0.2">
      <c r="A936">
        <f>LARGE($A$1:$A935,1)+1</f>
        <v>936</v>
      </c>
      <c r="B936" t="s">
        <v>2335</v>
      </c>
    </row>
    <row r="937" spans="1:2" x14ac:dyDescent="0.2">
      <c r="A937">
        <f>LARGE($A$1:$A936,1)+1</f>
        <v>937</v>
      </c>
      <c r="B937" t="s">
        <v>2335</v>
      </c>
    </row>
    <row r="938" spans="1:2" x14ac:dyDescent="0.2">
      <c r="A938">
        <f>LARGE($A$1:$A937,1)+1</f>
        <v>938</v>
      </c>
      <c r="B938" s="39">
        <v>3</v>
      </c>
    </row>
    <row r="939" spans="1:2" x14ac:dyDescent="0.2">
      <c r="A939">
        <f>LARGE($A$1:$A938,1)+1</f>
        <v>939</v>
      </c>
      <c r="B939" s="39">
        <v>8</v>
      </c>
    </row>
    <row r="940" spans="1:2" x14ac:dyDescent="0.2">
      <c r="A940">
        <f>LARGE($A$1:$A939,1)+1</f>
        <v>940</v>
      </c>
    </row>
    <row r="941" spans="1:2" x14ac:dyDescent="0.2">
      <c r="A941">
        <f>LARGE($A$1:$A940,1)+1</f>
        <v>941</v>
      </c>
      <c r="B941" t="s">
        <v>2456</v>
      </c>
    </row>
    <row r="942" spans="1:2" x14ac:dyDescent="0.2">
      <c r="A942">
        <f>LARGE($A$1:$A941,1)+1</f>
        <v>942</v>
      </c>
      <c r="B942" t="s">
        <v>2456</v>
      </c>
    </row>
    <row r="943" spans="1:2" x14ac:dyDescent="0.2">
      <c r="A943">
        <f>LARGE($A$1:$A942,1)+1</f>
        <v>943</v>
      </c>
      <c r="B943" t="s">
        <v>2356</v>
      </c>
    </row>
    <row r="944" spans="1:2" x14ac:dyDescent="0.2">
      <c r="A944">
        <f>LARGE($A$1:$A943,1)+1</f>
        <v>944</v>
      </c>
      <c r="B944" s="39" t="s">
        <v>2</v>
      </c>
    </row>
    <row r="945" spans="1:2" x14ac:dyDescent="0.2">
      <c r="A945">
        <f>LARGE($A$1:$A944,1)+1</f>
        <v>945</v>
      </c>
      <c r="B945" s="39" t="s">
        <v>2333</v>
      </c>
    </row>
    <row r="946" spans="1:2" x14ac:dyDescent="0.2">
      <c r="A946">
        <f>LARGE($A$1:$A945,1)+1</f>
        <v>946</v>
      </c>
      <c r="B946" t="s">
        <v>2335</v>
      </c>
    </row>
    <row r="947" spans="1:2" x14ac:dyDescent="0.2">
      <c r="A947">
        <f>LARGE($A$1:$A946,1)+1</f>
        <v>947</v>
      </c>
      <c r="B947" t="s">
        <v>2335</v>
      </c>
    </row>
    <row r="948" spans="1:2" x14ac:dyDescent="0.2">
      <c r="A948">
        <f>LARGE($A$1:$A947,1)+1</f>
        <v>948</v>
      </c>
      <c r="B948" s="39">
        <v>2</v>
      </c>
    </row>
    <row r="949" spans="1:2" x14ac:dyDescent="0.2">
      <c r="A949">
        <f>LARGE($A$1:$A948,1)+1</f>
        <v>949</v>
      </c>
      <c r="B949" s="39">
        <v>5</v>
      </c>
    </row>
    <row r="950" spans="1:2" x14ac:dyDescent="0.2">
      <c r="A950">
        <f>LARGE($A$1:$A949,1)+1</f>
        <v>950</v>
      </c>
    </row>
    <row r="951" spans="1:2" x14ac:dyDescent="0.2">
      <c r="A951">
        <f>LARGE($A$1:$A950,1)+1</f>
        <v>951</v>
      </c>
      <c r="B951" t="s">
        <v>2457</v>
      </c>
    </row>
    <row r="952" spans="1:2" x14ac:dyDescent="0.2">
      <c r="A952">
        <f>LARGE($A$1:$A951,1)+1</f>
        <v>952</v>
      </c>
      <c r="B952" t="s">
        <v>2457</v>
      </c>
    </row>
    <row r="953" spans="1:2" x14ac:dyDescent="0.2">
      <c r="A953">
        <f>LARGE($A$1:$A952,1)+1</f>
        <v>953</v>
      </c>
      <c r="B953" t="s">
        <v>2357</v>
      </c>
    </row>
    <row r="954" spans="1:2" x14ac:dyDescent="0.2">
      <c r="A954">
        <f>LARGE($A$1:$A953,1)+1</f>
        <v>954</v>
      </c>
      <c r="B954" s="39" t="s">
        <v>2</v>
      </c>
    </row>
    <row r="955" spans="1:2" x14ac:dyDescent="0.2">
      <c r="A955">
        <f>LARGE($A$1:$A954,1)+1</f>
        <v>955</v>
      </c>
      <c r="B955" s="39" t="s">
        <v>2333</v>
      </c>
    </row>
    <row r="956" spans="1:2" x14ac:dyDescent="0.2">
      <c r="A956">
        <f>LARGE($A$1:$A955,1)+1</f>
        <v>956</v>
      </c>
      <c r="B956" t="s">
        <v>2335</v>
      </c>
    </row>
    <row r="957" spans="1:2" x14ac:dyDescent="0.2">
      <c r="A957">
        <f>LARGE($A$1:$A956,1)+1</f>
        <v>957</v>
      </c>
      <c r="B957" t="s">
        <v>2335</v>
      </c>
    </row>
    <row r="958" spans="1:2" x14ac:dyDescent="0.2">
      <c r="A958">
        <f>LARGE($A$1:$A957,1)+1</f>
        <v>958</v>
      </c>
      <c r="B958" s="39">
        <v>10</v>
      </c>
    </row>
    <row r="959" spans="1:2" x14ac:dyDescent="0.2">
      <c r="A959">
        <f>LARGE($A$1:$A958,1)+1</f>
        <v>959</v>
      </c>
      <c r="B959" s="39">
        <v>25</v>
      </c>
    </row>
    <row r="960" spans="1:2" x14ac:dyDescent="0.2">
      <c r="A960">
        <f>LARGE($A$1:$A959,1)+1</f>
        <v>960</v>
      </c>
    </row>
    <row r="961" spans="1:2" x14ac:dyDescent="0.2">
      <c r="A961">
        <f>LARGE($A$1:$A960,1)+1</f>
        <v>961</v>
      </c>
      <c r="B961" t="s">
        <v>2458</v>
      </c>
    </row>
    <row r="962" spans="1:2" x14ac:dyDescent="0.2">
      <c r="A962">
        <f>LARGE($A$1:$A961,1)+1</f>
        <v>962</v>
      </c>
      <c r="B962" t="s">
        <v>2458</v>
      </c>
    </row>
    <row r="963" spans="1:2" x14ac:dyDescent="0.2">
      <c r="A963">
        <f>LARGE($A$1:$A962,1)+1</f>
        <v>963</v>
      </c>
      <c r="B963" t="s">
        <v>2358</v>
      </c>
    </row>
    <row r="964" spans="1:2" x14ac:dyDescent="0.2">
      <c r="A964">
        <f>LARGE($A$1:$A963,1)+1</f>
        <v>964</v>
      </c>
      <c r="B964" s="39" t="s">
        <v>2</v>
      </c>
    </row>
    <row r="965" spans="1:2" x14ac:dyDescent="0.2">
      <c r="A965">
        <f>LARGE($A$1:$A964,1)+1</f>
        <v>965</v>
      </c>
      <c r="B965" s="39" t="s">
        <v>2333</v>
      </c>
    </row>
    <row r="966" spans="1:2" x14ac:dyDescent="0.2">
      <c r="A966">
        <f>LARGE($A$1:$A965,1)+1</f>
        <v>966</v>
      </c>
      <c r="B966" t="s">
        <v>2335</v>
      </c>
    </row>
    <row r="967" spans="1:2" x14ac:dyDescent="0.2">
      <c r="A967">
        <f>LARGE($A$1:$A966,1)+1</f>
        <v>967</v>
      </c>
      <c r="B967" t="s">
        <v>2335</v>
      </c>
    </row>
    <row r="968" spans="1:2" x14ac:dyDescent="0.2">
      <c r="A968">
        <f>LARGE($A$1:$A967,1)+1</f>
        <v>968</v>
      </c>
      <c r="B968" s="39">
        <v>4</v>
      </c>
    </row>
    <row r="969" spans="1:2" x14ac:dyDescent="0.2">
      <c r="A969">
        <f>LARGE($A$1:$A968,1)+1</f>
        <v>969</v>
      </c>
      <c r="B969" s="39">
        <v>10</v>
      </c>
    </row>
    <row r="970" spans="1:2" x14ac:dyDescent="0.2">
      <c r="A970">
        <f>LARGE($A$1:$A969,1)+1</f>
        <v>970</v>
      </c>
    </row>
    <row r="971" spans="1:2" x14ac:dyDescent="0.2">
      <c r="A971">
        <f>LARGE($A$1:$A970,1)+1</f>
        <v>971</v>
      </c>
      <c r="B971" t="s">
        <v>2459</v>
      </c>
    </row>
    <row r="972" spans="1:2" x14ac:dyDescent="0.2">
      <c r="A972">
        <f>LARGE($A$1:$A971,1)+1</f>
        <v>972</v>
      </c>
      <c r="B972" t="s">
        <v>2459</v>
      </c>
    </row>
    <row r="973" spans="1:2" x14ac:dyDescent="0.2">
      <c r="A973">
        <f>LARGE($A$1:$A972,1)+1</f>
        <v>973</v>
      </c>
      <c r="B973" t="s">
        <v>2358</v>
      </c>
    </row>
    <row r="974" spans="1:2" x14ac:dyDescent="0.2">
      <c r="A974">
        <f>LARGE($A$1:$A973,1)+1</f>
        <v>974</v>
      </c>
      <c r="B974" s="39" t="s">
        <v>2</v>
      </c>
    </row>
    <row r="975" spans="1:2" x14ac:dyDescent="0.2">
      <c r="A975">
        <f>LARGE($A$1:$A974,1)+1</f>
        <v>975</v>
      </c>
      <c r="B975" s="39" t="s">
        <v>2333</v>
      </c>
    </row>
    <row r="976" spans="1:2" x14ac:dyDescent="0.2">
      <c r="A976">
        <f>LARGE($A$1:$A975,1)+1</f>
        <v>976</v>
      </c>
      <c r="B976" t="s">
        <v>2335</v>
      </c>
    </row>
    <row r="977" spans="1:12" x14ac:dyDescent="0.2">
      <c r="A977">
        <f>LARGE($A$1:$A976,1)+1</f>
        <v>977</v>
      </c>
      <c r="B977" t="s">
        <v>2335</v>
      </c>
    </row>
    <row r="978" spans="1:12" x14ac:dyDescent="0.2">
      <c r="A978">
        <f>LARGE($A$1:$A977,1)+1</f>
        <v>978</v>
      </c>
      <c r="B978" s="39">
        <v>2.5</v>
      </c>
    </row>
    <row r="979" spans="1:12" x14ac:dyDescent="0.2">
      <c r="A979">
        <f>LARGE($A$1:$A978,1)+1</f>
        <v>979</v>
      </c>
      <c r="B979" s="39">
        <v>6</v>
      </c>
    </row>
    <row r="980" spans="1:12" x14ac:dyDescent="0.2">
      <c r="A980">
        <f>LARGE($A$1:$A979,1)+1</f>
        <v>980</v>
      </c>
      <c r="K980" s="34"/>
      <c r="L980"/>
    </row>
    <row r="981" spans="1:12" x14ac:dyDescent="0.2">
      <c r="A981">
        <f>LARGE($A$1:$A980,1)+1</f>
        <v>981</v>
      </c>
    </row>
    <row r="982" spans="1:12" x14ac:dyDescent="0.2">
      <c r="A982">
        <f>LARGE($A$1:$A981,1)+1</f>
        <v>982</v>
      </c>
    </row>
    <row r="983" spans="1:12" x14ac:dyDescent="0.2">
      <c r="A983">
        <f>LARGE($A$1:$A982,1)+1</f>
        <v>983</v>
      </c>
    </row>
    <row r="984" spans="1:12" x14ac:dyDescent="0.2">
      <c r="A984">
        <f>LARGE($A$1:$A983,1)+1</f>
        <v>984</v>
      </c>
    </row>
    <row r="985" spans="1:12" x14ac:dyDescent="0.2">
      <c r="A985">
        <f>LARGE($A$1:$A984,1)+1</f>
        <v>985</v>
      </c>
    </row>
    <row r="986" spans="1:12" x14ac:dyDescent="0.2">
      <c r="A986">
        <f>LARGE($A$1:$A985,1)+1</f>
        <v>986</v>
      </c>
    </row>
    <row r="987" spans="1:12" x14ac:dyDescent="0.2">
      <c r="A987">
        <f>LARGE($A$1:$A986,1)+1</f>
        <v>987</v>
      </c>
    </row>
    <row r="988" spans="1:12" x14ac:dyDescent="0.2">
      <c r="A988">
        <f>LARGE($A$1:$A987,1)+1</f>
        <v>988</v>
      </c>
    </row>
    <row r="989" spans="1:12" x14ac:dyDescent="0.2">
      <c r="A989">
        <f>LARGE($A$1:$A988,1)+1</f>
        <v>989</v>
      </c>
    </row>
    <row r="990" spans="1:12" x14ac:dyDescent="0.2">
      <c r="A990">
        <f>LARGE($A$1:$A989,1)+1</f>
        <v>990</v>
      </c>
    </row>
    <row r="991" spans="1:12" x14ac:dyDescent="0.2">
      <c r="A991">
        <f>LARGE($A$1:$A990,1)+1</f>
        <v>991</v>
      </c>
    </row>
    <row r="992" spans="1:12" x14ac:dyDescent="0.2">
      <c r="A992">
        <f>LARGE($A$1:$A991,1)+1</f>
        <v>992</v>
      </c>
    </row>
    <row r="993" spans="1:1" x14ac:dyDescent="0.2">
      <c r="A993">
        <f>LARGE($A$1:$A992,1)+1</f>
        <v>993</v>
      </c>
    </row>
    <row r="994" spans="1:1" x14ac:dyDescent="0.2">
      <c r="A994">
        <f>LARGE($A$1:$A993,1)+1</f>
        <v>994</v>
      </c>
    </row>
    <row r="995" spans="1:1" x14ac:dyDescent="0.2">
      <c r="A995">
        <f>LARGE($A$1:$A994,1)+1</f>
        <v>995</v>
      </c>
    </row>
    <row r="996" spans="1:1" x14ac:dyDescent="0.2">
      <c r="A996">
        <f>LARGE($A$1:$A995,1)+1</f>
        <v>996</v>
      </c>
    </row>
    <row r="997" spans="1:1" x14ac:dyDescent="0.2">
      <c r="A997">
        <f>LARGE($A$1:$A996,1)+1</f>
        <v>997</v>
      </c>
    </row>
    <row r="998" spans="1:1" x14ac:dyDescent="0.2">
      <c r="A998">
        <f>LARGE($A$1:$A997,1)+1</f>
        <v>998</v>
      </c>
    </row>
    <row r="999" spans="1:1" x14ac:dyDescent="0.2">
      <c r="A999">
        <f>LARGE($A$1:$A998,1)+1</f>
        <v>999</v>
      </c>
    </row>
    <row r="1000" spans="1:1" x14ac:dyDescent="0.2">
      <c r="A1000">
        <f>LARGE($A$1:$A999,1)+1</f>
        <v>1000</v>
      </c>
    </row>
    <row r="1001" spans="1:1" x14ac:dyDescent="0.2">
      <c r="A1001">
        <f>LARGE($A$1:$A1000,1)+1</f>
        <v>1001</v>
      </c>
    </row>
    <row r="1002" spans="1:1" x14ac:dyDescent="0.2">
      <c r="A1002">
        <f>LARGE($A$1:$A1001,1)+1</f>
        <v>1002</v>
      </c>
    </row>
    <row r="1003" spans="1:1" x14ac:dyDescent="0.2">
      <c r="A1003">
        <f>LARGE($A$1:$A1002,1)+1</f>
        <v>1003</v>
      </c>
    </row>
    <row r="1004" spans="1:1" x14ac:dyDescent="0.2">
      <c r="A1004">
        <f>LARGE($A$1:$A1003,1)+1</f>
        <v>1004</v>
      </c>
    </row>
    <row r="1005" spans="1:1" x14ac:dyDescent="0.2">
      <c r="A1005">
        <f>LARGE($A$1:$A1004,1)+1</f>
        <v>1005</v>
      </c>
    </row>
    <row r="1006" spans="1:1" x14ac:dyDescent="0.2">
      <c r="A1006">
        <f>LARGE($A$1:$A1005,1)+1</f>
        <v>1006</v>
      </c>
    </row>
    <row r="1007" spans="1:1" x14ac:dyDescent="0.2">
      <c r="A1007">
        <f>LARGE($A$1:$A1006,1)+1</f>
        <v>1007</v>
      </c>
    </row>
    <row r="1008" spans="1:1" x14ac:dyDescent="0.2">
      <c r="A1008">
        <f>LARGE($A$1:$A1007,1)+1</f>
        <v>1008</v>
      </c>
    </row>
    <row r="1009" spans="1:1" x14ac:dyDescent="0.2">
      <c r="A1009">
        <f>LARGE($A$1:$A1008,1)+1</f>
        <v>1009</v>
      </c>
    </row>
    <row r="1010" spans="1:1" x14ac:dyDescent="0.2">
      <c r="A1010">
        <f>LARGE($A$1:$A1009,1)+1</f>
        <v>1010</v>
      </c>
    </row>
    <row r="1011" spans="1:1" x14ac:dyDescent="0.2">
      <c r="A1011">
        <f>LARGE($A$1:$A1010,1)+1</f>
        <v>1011</v>
      </c>
    </row>
    <row r="1012" spans="1:1" x14ac:dyDescent="0.2">
      <c r="A1012">
        <f>LARGE($A$1:$A1011,1)+1</f>
        <v>1012</v>
      </c>
    </row>
    <row r="1013" spans="1:1" x14ac:dyDescent="0.2">
      <c r="A1013">
        <f>LARGE($A$1:$A1012,1)+1</f>
        <v>1013</v>
      </c>
    </row>
    <row r="1014" spans="1:1" x14ac:dyDescent="0.2">
      <c r="A1014">
        <f>LARGE($A$1:$A1013,1)+1</f>
        <v>1014</v>
      </c>
    </row>
    <row r="1015" spans="1:1" x14ac:dyDescent="0.2">
      <c r="A1015">
        <f>LARGE($A$1:$A1014,1)+1</f>
        <v>1015</v>
      </c>
    </row>
    <row r="1016" spans="1:1" x14ac:dyDescent="0.2">
      <c r="A1016">
        <f>LARGE($A$1:$A1015,1)+1</f>
        <v>1016</v>
      </c>
    </row>
    <row r="1017" spans="1:1" x14ac:dyDescent="0.2">
      <c r="A1017">
        <f>LARGE($A$1:$A1016,1)+1</f>
        <v>1017</v>
      </c>
    </row>
    <row r="1018" spans="1:1" x14ac:dyDescent="0.2">
      <c r="A1018">
        <f>LARGE($A$1:$A1017,1)+1</f>
        <v>1018</v>
      </c>
    </row>
    <row r="1019" spans="1:1" x14ac:dyDescent="0.2">
      <c r="A1019">
        <f>LARGE($A$1:$A1018,1)+1</f>
        <v>1019</v>
      </c>
    </row>
    <row r="1020" spans="1:1" x14ac:dyDescent="0.2">
      <c r="A1020">
        <f>LARGE($A$1:$A1019,1)+1</f>
        <v>1020</v>
      </c>
    </row>
    <row r="1021" spans="1:1" x14ac:dyDescent="0.2">
      <c r="A1021">
        <f>LARGE($A$1:$A1020,1)+1</f>
        <v>1021</v>
      </c>
    </row>
    <row r="1022" spans="1:1" x14ac:dyDescent="0.2">
      <c r="A1022">
        <f>LARGE($A$1:$A1021,1)+1</f>
        <v>1022</v>
      </c>
    </row>
    <row r="1023" spans="1:1" x14ac:dyDescent="0.2">
      <c r="A1023">
        <f>LARGE($A$1:$A1022,1)+1</f>
        <v>1023</v>
      </c>
    </row>
    <row r="1024" spans="1:1" x14ac:dyDescent="0.2">
      <c r="A1024">
        <f>LARGE($A$1:$A1023,1)+1</f>
        <v>1024</v>
      </c>
    </row>
    <row r="1025" spans="1:1" x14ac:dyDescent="0.2">
      <c r="A1025">
        <f>LARGE($A$1:$A1024,1)+1</f>
        <v>1025</v>
      </c>
    </row>
    <row r="1026" spans="1:1" x14ac:dyDescent="0.2">
      <c r="A1026">
        <f>LARGE($A$1:$A1025,1)+1</f>
        <v>1026</v>
      </c>
    </row>
    <row r="1027" spans="1:1" x14ac:dyDescent="0.2">
      <c r="A1027">
        <f>LARGE($A$1:$A1026,1)+1</f>
        <v>1027</v>
      </c>
    </row>
    <row r="1028" spans="1:1" x14ac:dyDescent="0.2">
      <c r="A1028">
        <f>LARGE($A$1:$A1027,1)+1</f>
        <v>1028</v>
      </c>
    </row>
    <row r="1029" spans="1:1" x14ac:dyDescent="0.2">
      <c r="A1029">
        <f>LARGE($A$1:$A1028,1)+1</f>
        <v>1029</v>
      </c>
    </row>
    <row r="1030" spans="1:1" x14ac:dyDescent="0.2">
      <c r="A1030">
        <f>LARGE($A$1:$A1029,1)+1</f>
        <v>1030</v>
      </c>
    </row>
    <row r="1031" spans="1:1" x14ac:dyDescent="0.2">
      <c r="A1031">
        <f>LARGE($A$1:$A1030,1)+1</f>
        <v>1031</v>
      </c>
    </row>
    <row r="1032" spans="1:1" x14ac:dyDescent="0.2">
      <c r="A1032">
        <f>LARGE($A$1:$A1031,1)+1</f>
        <v>1032</v>
      </c>
    </row>
    <row r="1033" spans="1:1" x14ac:dyDescent="0.2">
      <c r="A1033">
        <f>LARGE($A$1:$A1032,1)+1</f>
        <v>1033</v>
      </c>
    </row>
    <row r="1034" spans="1:1" x14ac:dyDescent="0.2">
      <c r="A1034">
        <f>LARGE($A$1:$A1033,1)+1</f>
        <v>1034</v>
      </c>
    </row>
    <row r="1035" spans="1:1" x14ac:dyDescent="0.2">
      <c r="A1035">
        <f>LARGE($A$1:$A1034,1)+1</f>
        <v>1035</v>
      </c>
    </row>
    <row r="1036" spans="1:1" x14ac:dyDescent="0.2">
      <c r="A1036">
        <f>LARGE($A$1:$A1035,1)+1</f>
        <v>1036</v>
      </c>
    </row>
    <row r="1037" spans="1:1" x14ac:dyDescent="0.2">
      <c r="A1037">
        <f>LARGE($A$1:$A1036,1)+1</f>
        <v>1037</v>
      </c>
    </row>
    <row r="1038" spans="1:1" x14ac:dyDescent="0.2">
      <c r="A1038">
        <f>LARGE($A$1:$A1037,1)+1</f>
        <v>1038</v>
      </c>
    </row>
    <row r="1039" spans="1:1" x14ac:dyDescent="0.2">
      <c r="A1039">
        <f>LARGE($A$1:$A1038,1)+1</f>
        <v>1039</v>
      </c>
    </row>
    <row r="1040" spans="1:1" x14ac:dyDescent="0.2">
      <c r="A1040">
        <f>LARGE($A$1:$A1039,1)+1</f>
        <v>1040</v>
      </c>
    </row>
    <row r="1041" spans="1:1" x14ac:dyDescent="0.2">
      <c r="A1041">
        <f>LARGE($A$1:$A1040,1)+1</f>
        <v>1041</v>
      </c>
    </row>
    <row r="1042" spans="1:1" x14ac:dyDescent="0.2">
      <c r="A1042">
        <f>LARGE($A$1:$A1041,1)+1</f>
        <v>1042</v>
      </c>
    </row>
    <row r="1043" spans="1:1" x14ac:dyDescent="0.2">
      <c r="A1043">
        <f>LARGE($A$1:$A1042,1)+1</f>
        <v>1043</v>
      </c>
    </row>
    <row r="1044" spans="1:1" x14ac:dyDescent="0.2">
      <c r="A1044">
        <f>LARGE($A$1:$A1043,1)+1</f>
        <v>1044</v>
      </c>
    </row>
    <row r="1045" spans="1:1" x14ac:dyDescent="0.2">
      <c r="A1045">
        <f>LARGE($A$1:$A1044,1)+1</f>
        <v>1045</v>
      </c>
    </row>
  </sheetData>
  <sheetProtection password="ED34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I4" sqref="I4"/>
    </sheetView>
  </sheetViews>
  <sheetFormatPr baseColWidth="10" defaultColWidth="10.83203125" defaultRowHeight="16" x14ac:dyDescent="0.2"/>
  <cols>
    <col min="6" max="6" width="17.83203125" customWidth="1"/>
  </cols>
  <sheetData>
    <row r="1" spans="1:9" x14ac:dyDescent="0.25">
      <c r="A1" t="s">
        <v>1915</v>
      </c>
      <c r="C1" s="8" t="s">
        <v>1984</v>
      </c>
      <c r="D1" s="8" t="s">
        <v>1982</v>
      </c>
      <c r="H1" t="s">
        <v>0</v>
      </c>
      <c r="I1" t="s">
        <v>1771</v>
      </c>
    </row>
    <row r="2" spans="1:9" x14ac:dyDescent="0.25">
      <c r="A2" t="s">
        <v>2460</v>
      </c>
      <c r="C2" s="8" t="s">
        <v>1983</v>
      </c>
      <c r="D2" s="8"/>
      <c r="F2" t="s">
        <v>2465</v>
      </c>
      <c r="H2" t="s">
        <v>32</v>
      </c>
      <c r="I2" t="s">
        <v>2621</v>
      </c>
    </row>
    <row r="3" spans="1:9" x14ac:dyDescent="0.25">
      <c r="A3" t="s">
        <v>1953</v>
      </c>
      <c r="F3" s="41" t="s">
        <v>2461</v>
      </c>
      <c r="H3" t="s">
        <v>2305</v>
      </c>
      <c r="I3" t="s">
        <v>1772</v>
      </c>
    </row>
    <row r="4" spans="1:9" x14ac:dyDescent="0.25">
      <c r="A4" t="s">
        <v>1923</v>
      </c>
      <c r="F4" s="41" t="s">
        <v>2462</v>
      </c>
    </row>
    <row r="5" spans="1:9" x14ac:dyDescent="0.25">
      <c r="A5" t="s">
        <v>1918</v>
      </c>
      <c r="F5" s="41" t="s">
        <v>2481</v>
      </c>
    </row>
    <row r="6" spans="1:9" x14ac:dyDescent="0.25">
      <c r="A6" t="s">
        <v>1910</v>
      </c>
      <c r="F6" s="41" t="s">
        <v>2482</v>
      </c>
    </row>
    <row r="7" spans="1:9" x14ac:dyDescent="0.25">
      <c r="A7" t="s">
        <v>1921</v>
      </c>
      <c r="F7" s="41" t="s">
        <v>2463</v>
      </c>
    </row>
    <row r="8" spans="1:9" x14ac:dyDescent="0.25">
      <c r="A8" t="s">
        <v>1926</v>
      </c>
      <c r="F8" s="41" t="s">
        <v>2464</v>
      </c>
    </row>
    <row r="9" spans="1:9" x14ac:dyDescent="0.25">
      <c r="A9" t="s">
        <v>1917</v>
      </c>
      <c r="F9" s="41"/>
    </row>
    <row r="10" spans="1:9" x14ac:dyDescent="0.25">
      <c r="A10" t="s">
        <v>1952</v>
      </c>
      <c r="F10" t="s">
        <v>2468</v>
      </c>
    </row>
    <row r="11" spans="1:9" x14ac:dyDescent="0.25">
      <c r="A11" t="s">
        <v>1949</v>
      </c>
      <c r="F11" s="41" t="s">
        <v>2467</v>
      </c>
    </row>
    <row r="12" spans="1:9" x14ac:dyDescent="0.25">
      <c r="A12" t="s">
        <v>1920</v>
      </c>
      <c r="F12" s="41" t="s">
        <v>2466</v>
      </c>
    </row>
    <row r="13" spans="1:9" x14ac:dyDescent="0.25">
      <c r="A13" t="s">
        <v>1909</v>
      </c>
    </row>
    <row r="14" spans="1:9" x14ac:dyDescent="0.25">
      <c r="A14" t="s">
        <v>1927</v>
      </c>
      <c r="F14" s="42" t="s">
        <v>2471</v>
      </c>
    </row>
    <row r="15" spans="1:9" x14ac:dyDescent="0.25">
      <c r="A15" t="s">
        <v>1924</v>
      </c>
      <c r="F15" s="41" t="s">
        <v>2469</v>
      </c>
    </row>
    <row r="16" spans="1:9" x14ac:dyDescent="0.25">
      <c r="A16" t="s">
        <v>1950</v>
      </c>
      <c r="F16" s="41" t="s">
        <v>2470</v>
      </c>
    </row>
    <row r="17" spans="1:6" x14ac:dyDescent="0.25">
      <c r="A17" t="s">
        <v>1911</v>
      </c>
      <c r="F17" s="41" t="s">
        <v>2487</v>
      </c>
    </row>
    <row r="18" spans="1:6" x14ac:dyDescent="0.25">
      <c r="A18" t="s">
        <v>1948</v>
      </c>
    </row>
    <row r="19" spans="1:6" x14ac:dyDescent="0.25">
      <c r="A19" t="s">
        <v>1947</v>
      </c>
      <c r="F19" t="s">
        <v>2472</v>
      </c>
    </row>
    <row r="20" spans="1:6" x14ac:dyDescent="0.25">
      <c r="A20" t="s">
        <v>1914</v>
      </c>
      <c r="F20" s="41" t="s">
        <v>2473</v>
      </c>
    </row>
    <row r="21" spans="1:6" x14ac:dyDescent="0.25">
      <c r="A21" t="s">
        <v>1905</v>
      </c>
      <c r="F21" s="41" t="s">
        <v>2474</v>
      </c>
    </row>
    <row r="22" spans="1:6" x14ac:dyDescent="0.25">
      <c r="A22" t="s">
        <v>1945</v>
      </c>
      <c r="F22" s="41" t="s">
        <v>2479</v>
      </c>
    </row>
    <row r="23" spans="1:6" x14ac:dyDescent="0.25">
      <c r="A23" t="s">
        <v>1907</v>
      </c>
      <c r="F23" s="41" t="s">
        <v>2480</v>
      </c>
    </row>
    <row r="24" spans="1:6" x14ac:dyDescent="0.25">
      <c r="A24" t="s">
        <v>2139</v>
      </c>
    </row>
    <row r="25" spans="1:6" x14ac:dyDescent="0.2">
      <c r="A25" t="s">
        <v>1916</v>
      </c>
      <c r="F25" t="s">
        <v>2475</v>
      </c>
    </row>
    <row r="26" spans="1:6" x14ac:dyDescent="0.2">
      <c r="A26" t="s">
        <v>1928</v>
      </c>
      <c r="F26" s="41" t="s">
        <v>2476</v>
      </c>
    </row>
    <row r="27" spans="1:6" x14ac:dyDescent="0.2">
      <c r="A27" t="s">
        <v>1922</v>
      </c>
      <c r="F27" s="41" t="s">
        <v>2477</v>
      </c>
    </row>
    <row r="28" spans="1:6" x14ac:dyDescent="0.2">
      <c r="A28" t="s">
        <v>1925</v>
      </c>
      <c r="F28" s="41" t="s">
        <v>2478</v>
      </c>
    </row>
    <row r="29" spans="1:6" x14ac:dyDescent="0.2">
      <c r="A29" t="s">
        <v>1904</v>
      </c>
      <c r="F29" s="41" t="s">
        <v>2483</v>
      </c>
    </row>
    <row r="30" spans="1:6" x14ac:dyDescent="0.2">
      <c r="A30" t="s">
        <v>1951</v>
      </c>
    </row>
    <row r="31" spans="1:6" x14ac:dyDescent="0.2">
      <c r="A31" t="s">
        <v>1946</v>
      </c>
    </row>
    <row r="32" spans="1:6" x14ac:dyDescent="0.2">
      <c r="A32" t="s">
        <v>1908</v>
      </c>
    </row>
    <row r="34" spans="1:1" x14ac:dyDescent="0.2">
      <c r="A34" t="s">
        <v>1913</v>
      </c>
    </row>
  </sheetData>
  <sheetProtection sheet="1" objects="1" scenarios="1" selectLockedCells="1" selectUnlockedCells="1"/>
  <sortState ref="A1:A30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Search</vt:lpstr>
      <vt:lpstr>Inventory</vt:lpstr>
      <vt:lpstr>Import</vt:lpstr>
      <vt:lpstr>Lists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JayT59s Inventory</dc:title>
  <dc:creator>Microsoft Office User</dc:creator>
  <cp:keywords/>
  <cp:lastModifiedBy>Microsoft Office User</cp:lastModifiedBy>
  <dcterms:created xsi:type="dcterms:W3CDTF">2017-04-29T17:16:24Z</dcterms:created>
  <dcterms:modified xsi:type="dcterms:W3CDTF">2017-10-10T15:56:04Z</dcterms:modified>
</cp:coreProperties>
</file>